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defaultThemeVersion="124226"/>
  <mc:AlternateContent xmlns:mc="http://schemas.openxmlformats.org/markup-compatibility/2006">
    <mc:Choice Requires="x15">
      <x15ac:absPath xmlns:x15ac="http://schemas.microsoft.com/office/spreadsheetml/2010/11/ac" url="C:\Users\000510\Desktop\農業機械再取得等支援事業\ホームページ\"/>
    </mc:Choice>
  </mc:AlternateContent>
  <xr:revisionPtr revIDLastSave="0" documentId="8_{6866960F-CB1F-4055-A85C-84A8FFB81B05}" xr6:coauthVersionLast="43" xr6:coauthVersionMax="43" xr10:uidLastSave="{00000000-0000-0000-0000-000000000000}"/>
  <bookViews>
    <workbookView xWindow="-120" yWindow="-120" windowWidth="20730" windowHeight="11160" tabRatio="906" firstSheet="2" activeTab="3" xr2:uid="{00000000-000D-0000-FFFF-FFFF00000000}"/>
  </bookViews>
  <sheets>
    <sheet name="４被災農業者経営計画書" sheetId="39" r:id="rId1"/>
    <sheet name="（様式１号）１総括表" sheetId="35" r:id="rId2"/>
    <sheet name="２個別表" sheetId="36" r:id="rId3"/>
    <sheet name="(1)" sheetId="96" r:id="rId4"/>
    <sheet name="被災証明(1)" sheetId="56" r:id="rId5"/>
    <sheet name="別添１　一覧" sheetId="59" r:id="rId6"/>
    <sheet name="別添１(1)" sheetId="58" r:id="rId7"/>
    <sheet name="郵便番号（石川県）" sheetId="52" r:id="rId8"/>
    <sheet name="（様式１号）３整理番号表" sheetId="29" r:id="rId9"/>
    <sheet name="ポイント要件確認等（個別表）" sheetId="38" r:id="rId10"/>
  </sheets>
  <definedNames>
    <definedName name="_xlnm.Print_Area" localSheetId="3">'(1)'!$A$1:$AN$146,'(1)'!$AO$80:$AY$94,'(1)'!$A$148:$AN$190</definedName>
    <definedName name="_xlnm.Print_Area" localSheetId="1">'（様式１号）１総括表'!$A$1:$AN$209</definedName>
    <definedName name="_xlnm.Print_Area" localSheetId="2">'２個別表'!$A$1:$DX$526</definedName>
    <definedName name="_xlnm.Print_Area" localSheetId="4">'被災証明(1)'!$A$1:$BC$197</definedName>
    <definedName name="_xlnm.Print_Area" localSheetId="5">'別添１　一覧'!$B$1:$Q$107</definedName>
    <definedName name="_xlnm.Print_Area" localSheetId="6">OFFSET('別添１(1)'!$B$1,0,0,COUNTA('別添１(1)'!$AR$9:$AR$19)*62,36)</definedName>
    <definedName name="_xlnm.Print_Titles" localSheetId="2">'２個別表'!$1:$10</definedName>
  </definedNames>
  <calcPr calcId="191029"/>
  <customWorkbookViews>
    <customWorkbookView name="農林水産省 - 個人用ビュー" guid="{2D0A40D8-FB66-4073-B1E4-E40A40A37F53}" mergeInterval="0" personalView="1" maximized="1" xWindow="1" yWindow="1" windowWidth="1276" windowHeight="582" tabRatio="906" activeSheetId="4"/>
  </customWorkbookViews>
</workbook>
</file>

<file path=xl/calcChain.xml><?xml version="1.0" encoding="utf-8"?>
<calcChain xmlns="http://schemas.openxmlformats.org/spreadsheetml/2006/main">
  <c r="N105" i="96" l="1"/>
  <c r="C77" i="38" l="1"/>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C501" i="38"/>
  <c r="C502" i="38"/>
  <c r="C503" i="38"/>
  <c r="C504" i="38"/>
  <c r="C505" i="38"/>
  <c r="C506" i="38"/>
  <c r="C507" i="38"/>
  <c r="C508" i="38"/>
  <c r="C509" i="38"/>
  <c r="C510" i="38"/>
  <c r="DT77" i="36"/>
  <c r="DU77" i="36"/>
  <c r="DT78" i="36"/>
  <c r="DU78" i="36"/>
  <c r="DT79" i="36"/>
  <c r="DU79" i="36"/>
  <c r="DT80" i="36"/>
  <c r="DU80" i="36"/>
  <c r="DT81" i="36"/>
  <c r="DU81" i="36"/>
  <c r="DT82" i="36"/>
  <c r="DU82" i="36"/>
  <c r="DT83" i="36"/>
  <c r="DU83" i="36"/>
  <c r="DT84" i="36"/>
  <c r="DU84" i="36"/>
  <c r="DT85" i="36"/>
  <c r="DU85" i="36"/>
  <c r="DT86" i="36"/>
  <c r="DU86" i="36"/>
  <c r="DT87" i="36"/>
  <c r="DU87" i="36"/>
  <c r="DT88" i="36"/>
  <c r="DU88" i="36"/>
  <c r="DT89" i="36"/>
  <c r="DU89" i="36"/>
  <c r="DT90" i="36"/>
  <c r="DU90" i="36"/>
  <c r="DT91" i="36"/>
  <c r="DU91" i="36"/>
  <c r="DT92" i="36"/>
  <c r="DU92" i="36"/>
  <c r="DT93" i="36"/>
  <c r="DU93" i="36"/>
  <c r="DT94" i="36"/>
  <c r="DU94" i="36"/>
  <c r="DT95" i="36"/>
  <c r="DU95" i="36"/>
  <c r="DT96" i="36"/>
  <c r="DU96" i="36"/>
  <c r="DT97" i="36"/>
  <c r="DU97" i="36"/>
  <c r="DT98" i="36"/>
  <c r="DU98" i="36"/>
  <c r="DT99" i="36"/>
  <c r="DU99" i="36"/>
  <c r="DT100" i="36"/>
  <c r="DU100" i="36"/>
  <c r="DT101" i="36"/>
  <c r="DU101" i="36"/>
  <c r="DT102" i="36"/>
  <c r="DU102" i="36"/>
  <c r="DT103" i="36"/>
  <c r="DU103" i="36"/>
  <c r="DT104" i="36"/>
  <c r="DU104" i="36"/>
  <c r="DT105" i="36"/>
  <c r="DU105" i="36"/>
  <c r="DT106" i="36"/>
  <c r="DU106" i="36"/>
  <c r="DT107" i="36"/>
  <c r="DU107" i="36"/>
  <c r="DT108" i="36"/>
  <c r="DU108" i="36"/>
  <c r="DT109" i="36"/>
  <c r="DU109" i="36"/>
  <c r="DT110" i="36"/>
  <c r="DU110" i="36"/>
  <c r="DT111" i="36"/>
  <c r="DU111" i="36"/>
  <c r="DT112" i="36"/>
  <c r="DU112" i="36"/>
  <c r="DT113" i="36"/>
  <c r="DU113" i="36"/>
  <c r="DT114" i="36"/>
  <c r="DU114" i="36"/>
  <c r="DT115" i="36"/>
  <c r="DU115" i="36"/>
  <c r="DT116" i="36"/>
  <c r="DU116" i="36"/>
  <c r="DT117" i="36"/>
  <c r="DU117" i="36"/>
  <c r="DT118" i="36"/>
  <c r="DU118" i="36"/>
  <c r="DT119" i="36"/>
  <c r="DU119" i="36"/>
  <c r="DT120" i="36"/>
  <c r="DU120" i="36"/>
  <c r="DT121" i="36"/>
  <c r="DU121" i="36"/>
  <c r="DT122" i="36"/>
  <c r="DU122" i="36"/>
  <c r="DT123" i="36"/>
  <c r="DU123" i="36"/>
  <c r="DT124" i="36"/>
  <c r="DU124" i="36"/>
  <c r="DT125" i="36"/>
  <c r="DU125" i="36"/>
  <c r="DT126" i="36"/>
  <c r="DU126" i="36"/>
  <c r="DT127" i="36"/>
  <c r="DU127" i="36"/>
  <c r="DT128" i="36"/>
  <c r="DU128" i="36"/>
  <c r="DT129" i="36"/>
  <c r="DU129" i="36"/>
  <c r="DT130" i="36"/>
  <c r="DU130" i="36"/>
  <c r="DT131" i="36"/>
  <c r="DU131" i="36"/>
  <c r="DT132" i="36"/>
  <c r="DU132" i="36"/>
  <c r="DT133" i="36"/>
  <c r="DU133" i="36"/>
  <c r="DT134" i="36"/>
  <c r="DU134" i="36"/>
  <c r="DT135" i="36"/>
  <c r="DU135" i="36"/>
  <c r="DT136" i="36"/>
  <c r="DU136" i="36"/>
  <c r="DT137" i="36"/>
  <c r="DU137" i="36"/>
  <c r="DT138" i="36"/>
  <c r="DU138" i="36"/>
  <c r="DT139" i="36"/>
  <c r="DU139" i="36"/>
  <c r="DT140" i="36"/>
  <c r="DU140" i="36"/>
  <c r="DT141" i="36"/>
  <c r="DU141" i="36"/>
  <c r="DT142" i="36"/>
  <c r="DU142" i="36"/>
  <c r="DT143" i="36"/>
  <c r="DU143" i="36"/>
  <c r="DT144" i="36"/>
  <c r="DU144" i="36"/>
  <c r="DT145" i="36"/>
  <c r="DU145" i="36"/>
  <c r="DT146" i="36"/>
  <c r="DU146" i="36"/>
  <c r="DT147" i="36"/>
  <c r="DU147" i="36"/>
  <c r="DT148" i="36"/>
  <c r="DU148" i="36"/>
  <c r="DT149" i="36"/>
  <c r="DU149" i="36"/>
  <c r="DT150" i="36"/>
  <c r="DU150" i="36"/>
  <c r="DT151" i="36"/>
  <c r="DU151" i="36"/>
  <c r="DT152" i="36"/>
  <c r="DU152" i="36"/>
  <c r="DT153" i="36"/>
  <c r="DU153" i="36"/>
  <c r="DT154" i="36"/>
  <c r="DU154" i="36"/>
  <c r="DT155" i="36"/>
  <c r="DU155" i="36"/>
  <c r="DT156" i="36"/>
  <c r="DU156" i="36"/>
  <c r="DT157" i="36"/>
  <c r="DU157" i="36"/>
  <c r="DT158" i="36"/>
  <c r="DU158" i="36"/>
  <c r="DT159" i="36"/>
  <c r="DU159" i="36"/>
  <c r="DT160" i="36"/>
  <c r="DU160" i="36"/>
  <c r="DT161" i="36"/>
  <c r="DU161" i="36"/>
  <c r="DT162" i="36"/>
  <c r="DU162" i="36"/>
  <c r="DT163" i="36"/>
  <c r="DU163" i="36"/>
  <c r="DT164" i="36"/>
  <c r="DU164" i="36"/>
  <c r="DT165" i="36"/>
  <c r="DU165" i="36"/>
  <c r="DT166" i="36"/>
  <c r="DU166" i="36"/>
  <c r="DT167" i="36"/>
  <c r="DU167" i="36"/>
  <c r="DT168" i="36"/>
  <c r="DU168" i="36"/>
  <c r="DT169" i="36"/>
  <c r="DU169" i="36"/>
  <c r="DT170" i="36"/>
  <c r="DU170" i="36"/>
  <c r="DT171" i="36"/>
  <c r="DU171" i="36"/>
  <c r="DT172" i="36"/>
  <c r="DU172" i="36"/>
  <c r="DT173" i="36"/>
  <c r="DU173" i="36"/>
  <c r="DT174" i="36"/>
  <c r="DU174" i="36"/>
  <c r="DT175" i="36"/>
  <c r="DU175" i="36"/>
  <c r="DT176" i="36"/>
  <c r="DU176" i="36"/>
  <c r="DT177" i="36"/>
  <c r="DU177" i="36"/>
  <c r="DT178" i="36"/>
  <c r="DU178" i="36"/>
  <c r="DT179" i="36"/>
  <c r="DU179" i="36"/>
  <c r="DT180" i="36"/>
  <c r="DU180" i="36"/>
  <c r="DT181" i="36"/>
  <c r="DU181" i="36"/>
  <c r="DT182" i="36"/>
  <c r="DU182" i="36"/>
  <c r="DT183" i="36"/>
  <c r="DU183" i="36"/>
  <c r="DT184" i="36"/>
  <c r="DU184" i="36"/>
  <c r="DT185" i="36"/>
  <c r="DU185" i="36"/>
  <c r="DT186" i="36"/>
  <c r="DU186" i="36"/>
  <c r="DT187" i="36"/>
  <c r="DU187" i="36"/>
  <c r="DT188" i="36"/>
  <c r="DU188" i="36"/>
  <c r="DT189" i="36"/>
  <c r="DU189" i="36"/>
  <c r="DT190" i="36"/>
  <c r="DU190" i="36"/>
  <c r="DT191" i="36"/>
  <c r="DU191" i="36"/>
  <c r="DT192" i="36"/>
  <c r="DU192" i="36"/>
  <c r="DT193" i="36"/>
  <c r="DU193" i="36"/>
  <c r="DT194" i="36"/>
  <c r="DU194" i="36"/>
  <c r="DT195" i="36"/>
  <c r="DU195" i="36"/>
  <c r="DT196" i="36"/>
  <c r="DU196" i="36"/>
  <c r="DT197" i="36"/>
  <c r="DU197" i="36"/>
  <c r="DT198" i="36"/>
  <c r="DU198" i="36"/>
  <c r="DT199" i="36"/>
  <c r="DU199" i="36"/>
  <c r="DT200" i="36"/>
  <c r="DU200" i="36"/>
  <c r="DT201" i="36"/>
  <c r="DU201" i="36"/>
  <c r="DT202" i="36"/>
  <c r="DU202" i="36"/>
  <c r="DT203" i="36"/>
  <c r="DU203" i="36"/>
  <c r="DT204" i="36"/>
  <c r="DU204" i="36"/>
  <c r="DT205" i="36"/>
  <c r="DU205" i="36"/>
  <c r="DT206" i="36"/>
  <c r="DU206" i="36"/>
  <c r="DT207" i="36"/>
  <c r="DU207" i="36"/>
  <c r="DT208" i="36"/>
  <c r="DU208" i="36"/>
  <c r="DT209" i="36"/>
  <c r="DU209" i="36"/>
  <c r="DT210" i="36"/>
  <c r="DU210" i="36"/>
  <c r="DT211" i="36"/>
  <c r="DU211" i="36"/>
  <c r="DT212" i="36"/>
  <c r="DU212" i="36"/>
  <c r="DT213" i="36"/>
  <c r="DU213" i="36"/>
  <c r="DT214" i="36"/>
  <c r="DU214" i="36"/>
  <c r="DT215" i="36"/>
  <c r="DU215" i="36"/>
  <c r="DT216" i="36"/>
  <c r="DU216" i="36"/>
  <c r="DT217" i="36"/>
  <c r="DU217" i="36"/>
  <c r="DT218" i="36"/>
  <c r="DU218" i="36"/>
  <c r="DT219" i="36"/>
  <c r="DU219" i="36"/>
  <c r="DT220" i="36"/>
  <c r="DU220" i="36"/>
  <c r="DT221" i="36"/>
  <c r="DU221" i="36"/>
  <c r="DT222" i="36"/>
  <c r="DU222" i="36"/>
  <c r="DT223" i="36"/>
  <c r="DU223" i="36"/>
  <c r="DT224" i="36"/>
  <c r="DU224" i="36"/>
  <c r="DT225" i="36"/>
  <c r="DU225" i="36"/>
  <c r="DT226" i="36"/>
  <c r="DU226" i="36"/>
  <c r="DT227" i="36"/>
  <c r="DU227" i="36"/>
  <c r="DT228" i="36"/>
  <c r="DU228" i="36"/>
  <c r="DT229" i="36"/>
  <c r="DU229" i="36"/>
  <c r="DT230" i="36"/>
  <c r="DU230" i="36"/>
  <c r="DT231" i="36"/>
  <c r="DU231" i="36"/>
  <c r="DT232" i="36"/>
  <c r="DU232" i="36"/>
  <c r="DT233" i="36"/>
  <c r="DU233" i="36"/>
  <c r="DT234" i="36"/>
  <c r="DU234" i="36"/>
  <c r="DT235" i="36"/>
  <c r="DU235" i="36"/>
  <c r="DT236" i="36"/>
  <c r="DU236" i="36"/>
  <c r="DT237" i="36"/>
  <c r="DU237" i="36"/>
  <c r="DT238" i="36"/>
  <c r="DU238" i="36"/>
  <c r="DT239" i="36"/>
  <c r="DU239" i="36"/>
  <c r="DT240" i="36"/>
  <c r="DU240" i="36"/>
  <c r="DT241" i="36"/>
  <c r="DU241" i="36"/>
  <c r="DT242" i="36"/>
  <c r="DU242" i="36"/>
  <c r="DT243" i="36"/>
  <c r="DU243" i="36"/>
  <c r="DT244" i="36"/>
  <c r="DU244" i="36"/>
  <c r="DT245" i="36"/>
  <c r="DU245" i="36"/>
  <c r="DT246" i="36"/>
  <c r="DU246" i="36"/>
  <c r="DT247" i="36"/>
  <c r="DU247" i="36"/>
  <c r="DT248" i="36"/>
  <c r="DU248" i="36"/>
  <c r="DT249" i="36"/>
  <c r="DU249" i="36"/>
  <c r="DT250" i="36"/>
  <c r="DU250" i="36"/>
  <c r="DT251" i="36"/>
  <c r="DU251" i="36"/>
  <c r="DT252" i="36"/>
  <c r="DU252" i="36"/>
  <c r="DT253" i="36"/>
  <c r="DU253" i="36"/>
  <c r="DT254" i="36"/>
  <c r="DU254" i="36"/>
  <c r="DT255" i="36"/>
  <c r="DU255" i="36"/>
  <c r="DT256" i="36"/>
  <c r="DU256" i="36"/>
  <c r="DT257" i="36"/>
  <c r="DU257" i="36"/>
  <c r="DT258" i="36"/>
  <c r="DU258" i="36"/>
  <c r="DT259" i="36"/>
  <c r="DU259" i="36"/>
  <c r="DT260" i="36"/>
  <c r="DU260" i="36"/>
  <c r="DT261" i="36"/>
  <c r="DU261" i="36"/>
  <c r="DT262" i="36"/>
  <c r="DU262" i="36"/>
  <c r="DT263" i="36"/>
  <c r="DU263" i="36"/>
  <c r="DT264" i="36"/>
  <c r="DU264" i="36"/>
  <c r="DT265" i="36"/>
  <c r="DU265" i="36"/>
  <c r="DT266" i="36"/>
  <c r="DU266" i="36"/>
  <c r="DT267" i="36"/>
  <c r="DU267" i="36"/>
  <c r="DT268" i="36"/>
  <c r="DU268" i="36"/>
  <c r="DT269" i="36"/>
  <c r="DU269" i="36"/>
  <c r="DT270" i="36"/>
  <c r="DU270" i="36"/>
  <c r="DT271" i="36"/>
  <c r="DU271" i="36"/>
  <c r="DT272" i="36"/>
  <c r="DU272" i="36"/>
  <c r="DT273" i="36"/>
  <c r="DU273" i="36"/>
  <c r="DT274" i="36"/>
  <c r="DU274" i="36"/>
  <c r="DT275" i="36"/>
  <c r="DU275" i="36"/>
  <c r="DT276" i="36"/>
  <c r="DU276" i="36"/>
  <c r="DT277" i="36"/>
  <c r="DU277" i="36"/>
  <c r="DT278" i="36"/>
  <c r="DU278" i="36"/>
  <c r="DT279" i="36"/>
  <c r="DU279" i="36"/>
  <c r="DT280" i="36"/>
  <c r="DU280" i="36"/>
  <c r="DT281" i="36"/>
  <c r="DU281" i="36"/>
  <c r="DT282" i="36"/>
  <c r="DU282" i="36"/>
  <c r="DT283" i="36"/>
  <c r="DU283" i="36"/>
  <c r="DT284" i="36"/>
  <c r="DU284" i="36"/>
  <c r="DT285" i="36"/>
  <c r="DU285" i="36"/>
  <c r="DT286" i="36"/>
  <c r="DU286" i="36"/>
  <c r="DT287" i="36"/>
  <c r="DU287" i="36"/>
  <c r="DT288" i="36"/>
  <c r="DU288" i="36"/>
  <c r="DT289" i="36"/>
  <c r="DU289" i="36"/>
  <c r="DT290" i="36"/>
  <c r="DU290" i="36"/>
  <c r="DT291" i="36"/>
  <c r="DU291" i="36"/>
  <c r="DT292" i="36"/>
  <c r="DU292" i="36"/>
  <c r="DT293" i="36"/>
  <c r="DU293" i="36"/>
  <c r="DT294" i="36"/>
  <c r="DU294" i="36"/>
  <c r="DT295" i="36"/>
  <c r="DU295" i="36"/>
  <c r="DT296" i="36"/>
  <c r="DU296" i="36"/>
  <c r="DT297" i="36"/>
  <c r="DU297" i="36"/>
  <c r="DT298" i="36"/>
  <c r="DU298" i="36"/>
  <c r="DT299" i="36"/>
  <c r="DU299" i="36"/>
  <c r="DT300" i="36"/>
  <c r="DU300" i="36"/>
  <c r="DT301" i="36"/>
  <c r="DU301" i="36"/>
  <c r="DT302" i="36"/>
  <c r="DU302" i="36"/>
  <c r="DT303" i="36"/>
  <c r="DU303" i="36"/>
  <c r="DT304" i="36"/>
  <c r="DU304" i="36"/>
  <c r="DT305" i="36"/>
  <c r="DU305" i="36"/>
  <c r="DT306" i="36"/>
  <c r="DU306" i="36"/>
  <c r="DT307" i="36"/>
  <c r="DU307" i="36"/>
  <c r="DT308" i="36"/>
  <c r="DU308" i="36"/>
  <c r="DT309" i="36"/>
  <c r="DU309" i="36"/>
  <c r="DT310" i="36"/>
  <c r="DU310" i="36"/>
  <c r="DT311" i="36"/>
  <c r="DU311" i="36"/>
  <c r="DT312" i="36"/>
  <c r="DU312" i="36"/>
  <c r="DT313" i="36"/>
  <c r="DU313" i="36"/>
  <c r="DT314" i="36"/>
  <c r="DU314" i="36"/>
  <c r="DT315" i="36"/>
  <c r="DU315" i="36"/>
  <c r="DT316" i="36"/>
  <c r="DU316" i="36"/>
  <c r="DT317" i="36"/>
  <c r="DU317" i="36"/>
  <c r="DT318" i="36"/>
  <c r="DU318" i="36"/>
  <c r="DT319" i="36"/>
  <c r="DU319" i="36"/>
  <c r="DT320" i="36"/>
  <c r="DU320" i="36"/>
  <c r="DT321" i="36"/>
  <c r="DU321" i="36"/>
  <c r="DT322" i="36"/>
  <c r="DU322" i="36"/>
  <c r="DT323" i="36"/>
  <c r="DU323" i="36"/>
  <c r="DT324" i="36"/>
  <c r="DU324" i="36"/>
  <c r="DT325" i="36"/>
  <c r="DU325" i="36"/>
  <c r="DT326" i="36"/>
  <c r="DU326" i="36"/>
  <c r="DT327" i="36"/>
  <c r="DU327" i="36"/>
  <c r="DT328" i="36"/>
  <c r="DU328" i="36"/>
  <c r="DT329" i="36"/>
  <c r="DU329" i="36"/>
  <c r="DT330" i="36"/>
  <c r="DU330" i="36"/>
  <c r="DT331" i="36"/>
  <c r="DU331" i="36"/>
  <c r="DT332" i="36"/>
  <c r="DU332" i="36"/>
  <c r="DT333" i="36"/>
  <c r="DU333" i="36"/>
  <c r="DT334" i="36"/>
  <c r="DU334" i="36"/>
  <c r="DT335" i="36"/>
  <c r="DU335" i="36"/>
  <c r="DT336" i="36"/>
  <c r="DU336" i="36"/>
  <c r="DT337" i="36"/>
  <c r="DU337" i="36"/>
  <c r="DT338" i="36"/>
  <c r="DU338" i="36"/>
  <c r="DT339" i="36"/>
  <c r="DU339" i="36"/>
  <c r="DT340" i="36"/>
  <c r="DU340" i="36"/>
  <c r="DT341" i="36"/>
  <c r="DU341" i="36"/>
  <c r="DT342" i="36"/>
  <c r="DU342" i="36"/>
  <c r="DT343" i="36"/>
  <c r="DU343" i="36"/>
  <c r="DT344" i="36"/>
  <c r="DU344" i="36"/>
  <c r="DT345" i="36"/>
  <c r="DU345" i="36"/>
  <c r="DT346" i="36"/>
  <c r="DU346" i="36"/>
  <c r="DT347" i="36"/>
  <c r="DU347" i="36"/>
  <c r="DT348" i="36"/>
  <c r="DU348" i="36"/>
  <c r="DT349" i="36"/>
  <c r="DU349" i="36"/>
  <c r="DT350" i="36"/>
  <c r="DU350" i="36"/>
  <c r="DT351" i="36"/>
  <c r="DU351" i="36"/>
  <c r="DT352" i="36"/>
  <c r="DU352" i="36"/>
  <c r="DT353" i="36"/>
  <c r="DU353" i="36"/>
  <c r="DT354" i="36"/>
  <c r="DU354" i="36"/>
  <c r="DT355" i="36"/>
  <c r="DU355" i="36"/>
  <c r="DT356" i="36"/>
  <c r="DU356" i="36"/>
  <c r="DT357" i="36"/>
  <c r="DU357" i="36"/>
  <c r="DT358" i="36"/>
  <c r="DU358" i="36"/>
  <c r="DT359" i="36"/>
  <c r="DU359" i="36"/>
  <c r="DT360" i="36"/>
  <c r="DU360" i="36"/>
  <c r="DT361" i="36"/>
  <c r="DU361" i="36"/>
  <c r="DT362" i="36"/>
  <c r="DU362" i="36"/>
  <c r="DT363" i="36"/>
  <c r="DU363" i="36"/>
  <c r="DT364" i="36"/>
  <c r="DU364" i="36"/>
  <c r="DT365" i="36"/>
  <c r="DU365" i="36"/>
  <c r="DT366" i="36"/>
  <c r="DU366" i="36"/>
  <c r="DT367" i="36"/>
  <c r="DU367" i="36"/>
  <c r="DT368" i="36"/>
  <c r="DU368" i="36"/>
  <c r="DT369" i="36"/>
  <c r="DU369" i="36"/>
  <c r="DT370" i="36"/>
  <c r="DU370" i="36"/>
  <c r="DT371" i="36"/>
  <c r="DU371" i="36"/>
  <c r="DT372" i="36"/>
  <c r="DU372" i="36"/>
  <c r="DT373" i="36"/>
  <c r="DU373" i="36"/>
  <c r="DT374" i="36"/>
  <c r="DU374" i="36"/>
  <c r="DT375" i="36"/>
  <c r="DU375" i="36"/>
  <c r="DT376" i="36"/>
  <c r="DU376" i="36"/>
  <c r="DT377" i="36"/>
  <c r="DU377" i="36"/>
  <c r="DT378" i="36"/>
  <c r="DU378" i="36"/>
  <c r="DT379" i="36"/>
  <c r="DU379" i="36"/>
  <c r="DT380" i="36"/>
  <c r="DU380" i="36"/>
  <c r="DT381" i="36"/>
  <c r="DU381" i="36"/>
  <c r="DT382" i="36"/>
  <c r="DU382" i="36"/>
  <c r="DT383" i="36"/>
  <c r="DU383" i="36"/>
  <c r="DT384" i="36"/>
  <c r="DU384" i="36"/>
  <c r="DT385" i="36"/>
  <c r="DU385" i="36"/>
  <c r="DT386" i="36"/>
  <c r="DU386" i="36"/>
  <c r="DT387" i="36"/>
  <c r="DU387" i="36"/>
  <c r="DT388" i="36"/>
  <c r="DU388" i="36"/>
  <c r="DT389" i="36"/>
  <c r="DU389" i="36"/>
  <c r="DT390" i="36"/>
  <c r="DU390" i="36"/>
  <c r="DT391" i="36"/>
  <c r="DU391" i="36"/>
  <c r="DT392" i="36"/>
  <c r="DU392" i="36"/>
  <c r="DT393" i="36"/>
  <c r="DU393" i="36"/>
  <c r="DT394" i="36"/>
  <c r="DU394" i="36"/>
  <c r="DT395" i="36"/>
  <c r="DU395" i="36"/>
  <c r="DT396" i="36"/>
  <c r="DU396" i="36"/>
  <c r="DT397" i="36"/>
  <c r="DU397" i="36"/>
  <c r="DT398" i="36"/>
  <c r="DU398" i="36"/>
  <c r="DT399" i="36"/>
  <c r="DU399" i="36"/>
  <c r="DT400" i="36"/>
  <c r="DU400" i="36"/>
  <c r="DT401" i="36"/>
  <c r="DU401" i="36"/>
  <c r="DT402" i="36"/>
  <c r="DU402" i="36"/>
  <c r="DT403" i="36"/>
  <c r="DU403" i="36"/>
  <c r="DT404" i="36"/>
  <c r="DU404" i="36"/>
  <c r="DT405" i="36"/>
  <c r="DU405" i="36"/>
  <c r="DT406" i="36"/>
  <c r="DU406" i="36"/>
  <c r="DT407" i="36"/>
  <c r="DU407" i="36"/>
  <c r="DT408" i="36"/>
  <c r="DU408" i="36"/>
  <c r="DT409" i="36"/>
  <c r="DU409" i="36"/>
  <c r="DT410" i="36"/>
  <c r="DU410" i="36"/>
  <c r="DT411" i="36"/>
  <c r="DU411" i="36"/>
  <c r="DT412" i="36"/>
  <c r="DU412" i="36"/>
  <c r="DT413" i="36"/>
  <c r="DU413" i="36"/>
  <c r="DT414" i="36"/>
  <c r="DU414" i="36"/>
  <c r="DT415" i="36"/>
  <c r="DU415" i="36"/>
  <c r="DT416" i="36"/>
  <c r="DU416" i="36"/>
  <c r="DT417" i="36"/>
  <c r="DU417" i="36"/>
  <c r="DT418" i="36"/>
  <c r="DU418" i="36"/>
  <c r="DT419" i="36"/>
  <c r="DU419" i="36"/>
  <c r="DT420" i="36"/>
  <c r="DU420" i="36"/>
  <c r="DT421" i="36"/>
  <c r="DU421" i="36"/>
  <c r="DT422" i="36"/>
  <c r="DU422" i="36"/>
  <c r="DT423" i="36"/>
  <c r="DU423" i="36"/>
  <c r="DT424" i="36"/>
  <c r="DU424" i="36"/>
  <c r="DT425" i="36"/>
  <c r="DU425" i="36"/>
  <c r="DT426" i="36"/>
  <c r="DU426" i="36"/>
  <c r="DT427" i="36"/>
  <c r="DU427" i="36"/>
  <c r="DT428" i="36"/>
  <c r="DU428" i="36"/>
  <c r="DT429" i="36"/>
  <c r="DU429" i="36"/>
  <c r="DT430" i="36"/>
  <c r="DU430" i="36"/>
  <c r="DT431" i="36"/>
  <c r="DU431" i="36"/>
  <c r="DT432" i="36"/>
  <c r="DU432" i="36"/>
  <c r="DT433" i="36"/>
  <c r="DU433" i="36"/>
  <c r="DT434" i="36"/>
  <c r="DU434" i="36"/>
  <c r="DT435" i="36"/>
  <c r="DU435" i="36"/>
  <c r="DT436" i="36"/>
  <c r="DU436" i="36"/>
  <c r="DT437" i="36"/>
  <c r="DU437" i="36"/>
  <c r="DT438" i="36"/>
  <c r="DU438" i="36"/>
  <c r="DT439" i="36"/>
  <c r="DU439" i="36"/>
  <c r="DT440" i="36"/>
  <c r="DU440" i="36"/>
  <c r="DT441" i="36"/>
  <c r="DU441" i="36"/>
  <c r="DT442" i="36"/>
  <c r="DU442" i="36"/>
  <c r="DT443" i="36"/>
  <c r="DU443" i="36"/>
  <c r="DT444" i="36"/>
  <c r="DU444" i="36"/>
  <c r="DT445" i="36"/>
  <c r="DU445" i="36"/>
  <c r="DT446" i="36"/>
  <c r="DU446" i="36"/>
  <c r="DT447" i="36"/>
  <c r="DU447" i="36"/>
  <c r="DT448" i="36"/>
  <c r="DU448" i="36"/>
  <c r="DT449" i="36"/>
  <c r="DU449" i="36"/>
  <c r="DT450" i="36"/>
  <c r="DU450" i="36"/>
  <c r="DT451" i="36"/>
  <c r="DU451" i="36"/>
  <c r="DT452" i="36"/>
  <c r="DU452" i="36"/>
  <c r="DT453" i="36"/>
  <c r="DU453" i="36"/>
  <c r="DT454" i="36"/>
  <c r="DU454" i="36"/>
  <c r="DT455" i="36"/>
  <c r="DU455" i="36"/>
  <c r="DT456" i="36"/>
  <c r="DU456" i="36"/>
  <c r="DT457" i="36"/>
  <c r="DU457" i="36"/>
  <c r="DT458" i="36"/>
  <c r="DU458" i="36"/>
  <c r="DT459" i="36"/>
  <c r="DU459" i="36"/>
  <c r="DT460" i="36"/>
  <c r="DU460" i="36"/>
  <c r="DT461" i="36"/>
  <c r="DU461" i="36"/>
  <c r="DT462" i="36"/>
  <c r="DU462" i="36"/>
  <c r="DT463" i="36"/>
  <c r="DU463" i="36"/>
  <c r="DT464" i="36"/>
  <c r="DU464" i="36"/>
  <c r="DT465" i="36"/>
  <c r="DU465" i="36"/>
  <c r="DT466" i="36"/>
  <c r="DU466" i="36"/>
  <c r="DT467" i="36"/>
  <c r="DU467" i="36"/>
  <c r="DT468" i="36"/>
  <c r="DU468" i="36"/>
  <c r="DT469" i="36"/>
  <c r="DU469" i="36"/>
  <c r="DT470" i="36"/>
  <c r="DU470" i="36"/>
  <c r="DT471" i="36"/>
  <c r="DU471" i="36"/>
  <c r="DT472" i="36"/>
  <c r="DU472" i="36"/>
  <c r="DT473" i="36"/>
  <c r="DU473" i="36"/>
  <c r="DT474" i="36"/>
  <c r="DU474" i="36"/>
  <c r="DT475" i="36"/>
  <c r="DU475" i="36"/>
  <c r="DT476" i="36"/>
  <c r="DU476" i="36"/>
  <c r="DT477" i="36"/>
  <c r="DU477" i="36"/>
  <c r="DT478" i="36"/>
  <c r="DU478" i="36"/>
  <c r="DT479" i="36"/>
  <c r="DU479" i="36"/>
  <c r="DT480" i="36"/>
  <c r="DU480" i="36"/>
  <c r="DT481" i="36"/>
  <c r="DU481" i="36"/>
  <c r="DT482" i="36"/>
  <c r="DU482" i="36"/>
  <c r="DT483" i="36"/>
  <c r="DU483" i="36"/>
  <c r="DT484" i="36"/>
  <c r="DU484" i="36"/>
  <c r="DT485" i="36"/>
  <c r="DU485" i="36"/>
  <c r="DT486" i="36"/>
  <c r="DU486" i="36"/>
  <c r="DT487" i="36"/>
  <c r="DU487" i="36"/>
  <c r="DT488" i="36"/>
  <c r="DU488" i="36"/>
  <c r="DT489" i="36"/>
  <c r="DU489" i="36"/>
  <c r="DT490" i="36"/>
  <c r="DU490" i="36"/>
  <c r="DT491" i="36"/>
  <c r="DU491" i="36"/>
  <c r="DT492" i="36"/>
  <c r="DU492" i="36"/>
  <c r="DT493" i="36"/>
  <c r="DU493" i="36"/>
  <c r="DT494" i="36"/>
  <c r="DU494" i="36"/>
  <c r="DT495" i="36"/>
  <c r="DU495" i="36"/>
  <c r="DT496" i="36"/>
  <c r="DU496" i="36"/>
  <c r="DT497" i="36"/>
  <c r="DU497" i="36"/>
  <c r="DT498" i="36"/>
  <c r="DU498" i="36"/>
  <c r="DT499" i="36"/>
  <c r="DU499" i="36"/>
  <c r="DT500" i="36"/>
  <c r="DU500" i="36"/>
  <c r="DT501" i="36"/>
  <c r="DU501" i="36"/>
  <c r="DT502" i="36"/>
  <c r="DU502" i="36"/>
  <c r="DT503" i="36"/>
  <c r="DU503" i="36"/>
  <c r="DT504" i="36"/>
  <c r="DU504" i="36"/>
  <c r="DT505" i="36"/>
  <c r="DU505" i="36"/>
  <c r="DT506" i="36"/>
  <c r="DU506" i="36"/>
  <c r="DT507" i="36"/>
  <c r="DU507" i="36"/>
  <c r="DT508" i="36"/>
  <c r="DU508" i="36"/>
  <c r="DT509" i="36"/>
  <c r="DU509" i="36"/>
  <c r="DT510" i="36"/>
  <c r="DU510" i="36"/>
  <c r="K169" i="96" l="1"/>
  <c r="C169" i="96"/>
  <c r="C184" i="96" s="1"/>
  <c r="K168" i="96"/>
  <c r="C168" i="96"/>
  <c r="C183" i="96" s="1"/>
  <c r="K167" i="96"/>
  <c r="C167" i="96"/>
  <c r="C182" i="96" s="1"/>
  <c r="K166" i="96"/>
  <c r="C166" i="96"/>
  <c r="C181" i="96" s="1"/>
  <c r="K165" i="96"/>
  <c r="C165" i="96"/>
  <c r="C180" i="96" s="1"/>
  <c r="K164" i="96"/>
  <c r="C164" i="96"/>
  <c r="C179" i="96" s="1"/>
  <c r="K163" i="96"/>
  <c r="C163" i="96"/>
  <c r="C178" i="96" s="1"/>
  <c r="K162" i="96"/>
  <c r="C162" i="96"/>
  <c r="C177" i="96" s="1"/>
  <c r="K161" i="96"/>
  <c r="C161" i="96"/>
  <c r="C176" i="96" s="1"/>
  <c r="K160" i="96"/>
  <c r="C160" i="96"/>
  <c r="C175" i="96" s="1"/>
  <c r="Y151" i="96"/>
  <c r="N151" i="96"/>
  <c r="E151" i="96"/>
  <c r="AQ120" i="96"/>
  <c r="BB119" i="96"/>
  <c r="BA119" i="96"/>
  <c r="AZ119" i="96"/>
  <c r="AY119" i="96"/>
  <c r="AX119" i="96"/>
  <c r="AW119" i="96"/>
  <c r="AV119" i="96"/>
  <c r="AU119" i="96"/>
  <c r="AT119" i="96"/>
  <c r="AS119" i="96"/>
  <c r="AR119" i="96"/>
  <c r="L118" i="96" s="1"/>
  <c r="AQ119" i="96"/>
  <c r="AB118" i="96"/>
  <c r="W118" i="96"/>
  <c r="S118" i="96"/>
  <c r="AB114" i="96"/>
  <c r="BF111" i="96"/>
  <c r="BB111" i="96"/>
  <c r="BA111" i="96"/>
  <c r="AZ111" i="96"/>
  <c r="AY111" i="96"/>
  <c r="AX111" i="96"/>
  <c r="AW111" i="96"/>
  <c r="AV111" i="96"/>
  <c r="AU111" i="96"/>
  <c r="AT111" i="96"/>
  <c r="AS111" i="96"/>
  <c r="C105" i="96" s="1"/>
  <c r="AR111" i="96"/>
  <c r="C106" i="96" s="1"/>
  <c r="BF109" i="96"/>
  <c r="BD109" i="96"/>
  <c r="BD111" i="96" s="1"/>
  <c r="BC109" i="96"/>
  <c r="C101" i="96" s="1"/>
  <c r="BB109" i="96"/>
  <c r="BA109" i="96"/>
  <c r="AZ109" i="96"/>
  <c r="AY109" i="96"/>
  <c r="AX109" i="96"/>
  <c r="AW109" i="96"/>
  <c r="AV109" i="96"/>
  <c r="AU109" i="96"/>
  <c r="AT109" i="96"/>
  <c r="AS109" i="96"/>
  <c r="AR109" i="96"/>
  <c r="AQ109" i="96"/>
  <c r="AC107" i="96"/>
  <c r="Y107" i="96"/>
  <c r="U107" i="96"/>
  <c r="N107" i="96"/>
  <c r="AD106" i="96"/>
  <c r="AC105" i="96"/>
  <c r="K105" i="96"/>
  <c r="AD105" i="96" s="1"/>
  <c r="R101" i="96"/>
  <c r="O101" i="96"/>
  <c r="K101" i="96"/>
  <c r="AK95" i="96"/>
  <c r="AE95" i="96"/>
  <c r="D95" i="96"/>
  <c r="BA94" i="96"/>
  <c r="AZ94" i="96"/>
  <c r="AP94" i="96"/>
  <c r="R94" i="96"/>
  <c r="BA93" i="96"/>
  <c r="AZ93" i="96"/>
  <c r="AP93" i="96"/>
  <c r="R93" i="96"/>
  <c r="BA92" i="96"/>
  <c r="AZ92" i="96"/>
  <c r="AP92" i="96"/>
  <c r="R92" i="96"/>
  <c r="BA91" i="96"/>
  <c r="AZ91" i="96"/>
  <c r="AP91" i="96"/>
  <c r="R91" i="96"/>
  <c r="BA90" i="96"/>
  <c r="AZ90" i="96"/>
  <c r="AP90" i="96"/>
  <c r="R90" i="96"/>
  <c r="BA89" i="96"/>
  <c r="AZ89" i="96"/>
  <c r="AP89" i="96"/>
  <c r="R89" i="96"/>
  <c r="BA88" i="96"/>
  <c r="AZ88" i="96"/>
  <c r="AP88" i="96"/>
  <c r="R88" i="96"/>
  <c r="BA87" i="96"/>
  <c r="AZ87" i="96"/>
  <c r="AP87" i="96"/>
  <c r="R87" i="96"/>
  <c r="BA86" i="96"/>
  <c r="AZ86" i="96"/>
  <c r="AP86" i="96"/>
  <c r="R86" i="96"/>
  <c r="BA85" i="96"/>
  <c r="AZ85" i="96"/>
  <c r="AP85" i="96"/>
  <c r="R85" i="96"/>
  <c r="AV75" i="96"/>
  <c r="AD62" i="96"/>
  <c r="AB62" i="96"/>
  <c r="AR61" i="96"/>
  <c r="AD61" i="96"/>
  <c r="AB61" i="96"/>
  <c r="AR60" i="96"/>
  <c r="AD60" i="96"/>
  <c r="AB60" i="96"/>
  <c r="AR59" i="96"/>
  <c r="AD59" i="96"/>
  <c r="AB59" i="96"/>
  <c r="AR58" i="96"/>
  <c r="AD58" i="96"/>
  <c r="AB58" i="96"/>
  <c r="AR57" i="96"/>
  <c r="AD57" i="96"/>
  <c r="AB57" i="96"/>
  <c r="AR56" i="96"/>
  <c r="AD55" i="96" s="1"/>
  <c r="AD56" i="96"/>
  <c r="AB56" i="96"/>
  <c r="AB55" i="96"/>
  <c r="AB54" i="96"/>
  <c r="AB53" i="96"/>
  <c r="W46" i="96"/>
  <c r="V46" i="96"/>
  <c r="E46" i="96"/>
  <c r="D46" i="96"/>
  <c r="C62" i="96" s="1"/>
  <c r="B46" i="96"/>
  <c r="B78" i="96" s="1"/>
  <c r="W45" i="96"/>
  <c r="V45" i="96"/>
  <c r="E45" i="96"/>
  <c r="D45" i="96"/>
  <c r="C77" i="96" s="1"/>
  <c r="AR77" i="96" s="1"/>
  <c r="B45" i="96"/>
  <c r="C93" i="96" s="1"/>
  <c r="W44" i="96"/>
  <c r="V44" i="96"/>
  <c r="E44" i="96"/>
  <c r="D44" i="96"/>
  <c r="C60" i="96" s="1"/>
  <c r="B44" i="96"/>
  <c r="B92" i="96" s="1"/>
  <c r="W43" i="96"/>
  <c r="V43" i="96"/>
  <c r="E43" i="96"/>
  <c r="D43" i="96"/>
  <c r="C75" i="96" s="1"/>
  <c r="W42" i="96"/>
  <c r="V42" i="96"/>
  <c r="E42" i="96"/>
  <c r="D42" i="96"/>
  <c r="C74" i="96" s="1"/>
  <c r="W41" i="96"/>
  <c r="V41" i="96"/>
  <c r="E41" i="96"/>
  <c r="D41" i="96"/>
  <c r="C73" i="96" s="1"/>
  <c r="W40" i="96"/>
  <c r="V40" i="96"/>
  <c r="E40" i="96"/>
  <c r="D40" i="96"/>
  <c r="C72" i="96" s="1"/>
  <c r="W39" i="96"/>
  <c r="V39" i="96"/>
  <c r="E39" i="96"/>
  <c r="D39" i="96"/>
  <c r="C71" i="96" s="1"/>
  <c r="W38" i="96"/>
  <c r="V38" i="96"/>
  <c r="E38" i="96"/>
  <c r="D38" i="96"/>
  <c r="C70" i="96" s="1"/>
  <c r="W37" i="96"/>
  <c r="V37" i="96"/>
  <c r="E37" i="96"/>
  <c r="D37" i="96"/>
  <c r="C69" i="96" s="1"/>
  <c r="B37" i="96"/>
  <c r="B85" i="96" s="1"/>
  <c r="D23" i="96"/>
  <c r="N18" i="96"/>
  <c r="D18" i="96"/>
  <c r="P7" i="96"/>
  <c r="G5" i="96"/>
  <c r="AP2" i="96"/>
  <c r="R95" i="96" l="1"/>
  <c r="C76" i="96"/>
  <c r="AR76" i="96" s="1"/>
  <c r="AH92" i="96"/>
  <c r="Y92" i="96"/>
  <c r="AB92" i="96"/>
  <c r="V92" i="96"/>
  <c r="AD101" i="96"/>
  <c r="C57" i="96"/>
  <c r="B53" i="96"/>
  <c r="U105" i="96"/>
  <c r="C61" i="96"/>
  <c r="Y105" i="96"/>
  <c r="AA118" i="96"/>
  <c r="B169" i="96"/>
  <c r="M169" i="96" s="1"/>
  <c r="C59" i="96"/>
  <c r="C92" i="96"/>
  <c r="B167" i="96"/>
  <c r="M167" i="96" s="1"/>
  <c r="B60" i="96"/>
  <c r="B62" i="96"/>
  <c r="AO85" i="96"/>
  <c r="AP69" i="96"/>
  <c r="AR69" i="96"/>
  <c r="AP70" i="96"/>
  <c r="AR70" i="96"/>
  <c r="AP71" i="96"/>
  <c r="AR71" i="96"/>
  <c r="AP73" i="96"/>
  <c r="AR73" i="96"/>
  <c r="AP74" i="96"/>
  <c r="AR74" i="96"/>
  <c r="AP75" i="96"/>
  <c r="AR75" i="96"/>
  <c r="AO92" i="96"/>
  <c r="AP72" i="96"/>
  <c r="AR72" i="96"/>
  <c r="B160" i="96"/>
  <c r="M160" i="96" s="1"/>
  <c r="B168" i="96"/>
  <c r="C53" i="96"/>
  <c r="C54" i="96"/>
  <c r="C55" i="96"/>
  <c r="C56" i="96"/>
  <c r="B61" i="96"/>
  <c r="AP76" i="96"/>
  <c r="AP77" i="96"/>
  <c r="B94" i="96"/>
  <c r="B69" i="96"/>
  <c r="B93" i="96"/>
  <c r="C94" i="96"/>
  <c r="B182" i="96"/>
  <c r="B184" i="96"/>
  <c r="C78" i="96"/>
  <c r="B38" i="96"/>
  <c r="AD53" i="96"/>
  <c r="AD54" i="96"/>
  <c r="C58" i="96"/>
  <c r="B76" i="96"/>
  <c r="B77" i="96"/>
  <c r="Y94" i="96" l="1"/>
  <c r="AB94" i="96"/>
  <c r="AH94" i="96"/>
  <c r="V94" i="96"/>
  <c r="AB93" i="96"/>
  <c r="AH93" i="96"/>
  <c r="Y93" i="96"/>
  <c r="V93" i="96"/>
  <c r="AR78" i="96"/>
  <c r="AP78" i="96"/>
  <c r="AO93" i="96"/>
  <c r="AO94" i="96"/>
  <c r="M168" i="96"/>
  <c r="B183" i="96"/>
  <c r="B54" i="96"/>
  <c r="C86" i="96"/>
  <c r="B70" i="96"/>
  <c r="B86" i="96"/>
  <c r="B161" i="96"/>
  <c r="M161" i="96" s="1"/>
  <c r="B39" i="96"/>
  <c r="B175" i="96"/>
  <c r="AO86" i="96" l="1"/>
  <c r="B87" i="96"/>
  <c r="B55" i="96"/>
  <c r="B71" i="96"/>
  <c r="C87" i="96"/>
  <c r="B40" i="96"/>
  <c r="B162" i="96"/>
  <c r="M162" i="96" s="1"/>
  <c r="B176" i="96"/>
  <c r="B177" i="96" l="1"/>
  <c r="B88" i="96"/>
  <c r="C88" i="96"/>
  <c r="B72" i="96"/>
  <c r="B41" i="96"/>
  <c r="B163" i="96"/>
  <c r="M163" i="96" s="1"/>
  <c r="B56" i="96"/>
  <c r="AO87" i="96"/>
  <c r="FF279" i="36"/>
  <c r="FF89" i="36"/>
  <c r="FF132" i="36"/>
  <c r="FF503" i="36"/>
  <c r="FF409" i="36"/>
  <c r="FF484" i="36"/>
  <c r="FF363" i="36"/>
  <c r="FF489" i="36"/>
  <c r="FF384" i="36"/>
  <c r="FF340" i="36"/>
  <c r="FF380" i="36"/>
  <c r="FF499" i="36"/>
  <c r="AH11" i="56"/>
  <c r="FF352" i="36"/>
  <c r="FF346" i="36"/>
  <c r="FF210" i="36"/>
  <c r="FF442" i="36"/>
  <c r="FF128" i="36"/>
  <c r="FF426" i="36"/>
  <c r="FF256" i="36"/>
  <c r="FF228" i="36"/>
  <c r="FF207" i="36"/>
  <c r="FF326" i="36"/>
  <c r="FF108" i="36"/>
  <c r="FF477" i="36"/>
  <c r="FF435" i="36"/>
  <c r="FF427" i="36"/>
  <c r="FF469" i="36"/>
  <c r="FF147" i="36"/>
  <c r="FF104" i="36"/>
  <c r="FF102" i="36"/>
  <c r="FF220" i="36"/>
  <c r="FF137" i="36"/>
  <c r="FF97" i="36"/>
  <c r="FF184" i="36"/>
  <c r="FF498" i="36"/>
  <c r="FF106" i="36"/>
  <c r="FF268" i="36"/>
  <c r="FF195" i="36"/>
  <c r="FF242" i="36"/>
  <c r="FF280" i="36"/>
  <c r="FF212" i="36"/>
  <c r="FF354" i="36"/>
  <c r="FF443" i="36"/>
  <c r="FF457" i="36"/>
  <c r="FF397" i="36"/>
  <c r="FF177" i="36"/>
  <c r="FF174" i="36"/>
  <c r="FF117" i="36"/>
  <c r="FF107" i="36"/>
  <c r="FF250" i="36"/>
  <c r="FF388" i="36"/>
  <c r="FF111" i="36"/>
  <c r="FF318" i="36"/>
  <c r="FF139" i="36"/>
  <c r="FF93" i="36"/>
  <c r="FF347" i="36"/>
  <c r="FF509" i="36"/>
  <c r="FF192" i="36"/>
  <c r="FF285" i="36"/>
  <c r="FF482" i="36"/>
  <c r="FF80" i="36"/>
  <c r="FF455" i="36"/>
  <c r="FF375" i="36"/>
  <c r="FF391" i="36"/>
  <c r="FF396" i="36"/>
  <c r="AA64" i="56"/>
  <c r="FF286" i="36"/>
  <c r="AA69" i="56"/>
  <c r="FF81" i="36"/>
  <c r="FF118" i="36"/>
  <c r="FF506" i="36"/>
  <c r="FF462" i="36"/>
  <c r="FF311" i="36"/>
  <c r="FF314" i="36"/>
  <c r="FF267" i="36"/>
  <c r="FF84" i="36"/>
  <c r="FF223" i="36"/>
  <c r="FF251" i="36"/>
  <c r="FF290" i="36"/>
  <c r="FF400" i="36"/>
  <c r="FF328" i="36"/>
  <c r="FF87" i="36"/>
  <c r="FF194" i="36"/>
  <c r="FF321" i="36"/>
  <c r="FF274" i="36"/>
  <c r="FF269" i="36"/>
  <c r="FF487" i="36"/>
  <c r="FF504" i="36"/>
  <c r="FF169" i="36"/>
  <c r="FF235" i="36"/>
  <c r="FF91" i="36"/>
  <c r="FF468" i="36"/>
  <c r="FF377" i="36"/>
  <c r="FF171" i="36"/>
  <c r="FF264" i="36"/>
  <c r="FF496" i="36"/>
  <c r="FF430" i="36"/>
  <c r="FF456" i="36"/>
  <c r="FF382" i="36"/>
  <c r="FF79" i="36"/>
  <c r="FF451" i="36"/>
  <c r="FF248" i="36"/>
  <c r="FF406" i="36"/>
  <c r="FF454" i="36"/>
  <c r="FF471" i="36"/>
  <c r="FF209" i="36"/>
  <c r="FF357" i="36"/>
  <c r="FF461" i="36"/>
  <c r="FF447" i="36"/>
  <c r="FF181" i="36"/>
  <c r="FF127" i="36"/>
  <c r="FF302" i="36"/>
  <c r="FF183" i="36"/>
  <c r="FF241" i="36"/>
  <c r="FF412" i="36"/>
  <c r="FF218" i="36"/>
  <c r="FF316" i="36"/>
  <c r="FF331" i="36"/>
  <c r="FF266" i="36"/>
  <c r="FF182" i="36"/>
  <c r="FF448" i="36"/>
  <c r="FF367" i="36"/>
  <c r="FF329" i="36"/>
  <c r="FF505" i="36"/>
  <c r="FF261" i="36"/>
  <c r="FF260" i="36"/>
  <c r="FF368" i="36"/>
  <c r="FF414" i="36"/>
  <c r="AA68" i="56"/>
  <c r="FF244" i="36"/>
  <c r="FF339" i="36"/>
  <c r="FF85" i="36"/>
  <c r="FF158" i="36"/>
  <c r="FF229" i="36"/>
  <c r="FF240" i="36"/>
  <c r="FF98" i="36"/>
  <c r="FF438" i="36"/>
  <c r="FF186" i="36"/>
  <c r="FF134" i="36"/>
  <c r="FF295" i="36"/>
  <c r="FF193" i="36"/>
  <c r="FF213" i="36"/>
  <c r="FF371" i="36"/>
  <c r="FF149" i="36"/>
  <c r="FF344" i="36"/>
  <c r="AA66" i="56"/>
  <c r="FF453" i="36"/>
  <c r="FF370" i="36"/>
  <c r="FF425" i="36"/>
  <c r="FF95" i="36"/>
  <c r="FF100" i="36"/>
  <c r="FF253" i="36"/>
  <c r="FF439" i="36"/>
  <c r="FF474" i="36"/>
  <c r="FF173" i="36"/>
  <c r="FF410" i="36"/>
  <c r="AH15" i="56"/>
  <c r="FF421" i="36"/>
  <c r="FF334" i="36"/>
  <c r="FF472" i="36"/>
  <c r="FF283" i="36"/>
  <c r="FF162" i="36"/>
  <c r="FF303" i="36"/>
  <c r="FF364" i="36"/>
  <c r="FF198" i="36"/>
  <c r="FF369" i="36"/>
  <c r="FF88" i="36"/>
  <c r="FF500" i="36"/>
  <c r="FF351" i="36"/>
  <c r="FF96" i="36"/>
  <c r="FF153" i="36"/>
  <c r="FF272" i="36"/>
  <c r="FF390" i="36"/>
  <c r="FF408" i="36"/>
  <c r="FF125" i="36"/>
  <c r="FF165" i="36"/>
  <c r="FF112" i="36"/>
  <c r="AA72" i="56"/>
  <c r="FF445" i="36"/>
  <c r="FF140" i="36"/>
  <c r="FF141" i="36"/>
  <c r="FF392" i="36"/>
  <c r="FF508" i="36"/>
  <c r="FF459" i="36"/>
  <c r="FF105" i="36"/>
  <c r="FF493" i="36"/>
  <c r="FF432" i="36"/>
  <c r="FF483" i="36"/>
  <c r="FF175" i="36"/>
  <c r="FF436" i="36"/>
  <c r="FF225" i="36"/>
  <c r="FF376" i="36"/>
  <c r="FF86" i="36"/>
  <c r="FF373" i="36"/>
  <c r="FF205" i="36"/>
  <c r="FF157" i="36"/>
  <c r="FF398" i="36"/>
  <c r="FF145" i="36"/>
  <c r="FF94" i="36"/>
  <c r="FF317" i="36"/>
  <c r="FF415" i="36"/>
  <c r="FF449" i="36"/>
  <c r="FF378" i="36"/>
  <c r="FF234" i="36"/>
  <c r="FF305" i="36"/>
  <c r="FF197" i="36"/>
  <c r="FF476" i="36"/>
  <c r="FF289" i="36"/>
  <c r="FF90" i="36"/>
  <c r="FF467" i="36"/>
  <c r="FF428" i="36"/>
  <c r="FF278" i="36"/>
  <c r="FF423" i="36"/>
  <c r="FF310" i="36"/>
  <c r="FF232" i="36"/>
  <c r="FF312" i="36"/>
  <c r="FF485" i="36"/>
  <c r="FF222" i="36"/>
  <c r="FF507" i="36"/>
  <c r="FF78" i="36"/>
  <c r="FF150" i="36"/>
  <c r="FF199" i="36"/>
  <c r="FF216" i="36"/>
  <c r="AA63" i="56"/>
  <c r="FF465" i="36"/>
  <c r="FF401" i="36"/>
  <c r="FF166" i="36"/>
  <c r="FF473" i="36"/>
  <c r="FF343" i="36"/>
  <c r="FF327" i="36"/>
  <c r="FF168" i="36"/>
  <c r="FF170" i="36"/>
  <c r="FF284" i="36"/>
  <c r="FF148" i="36"/>
  <c r="FF404" i="36"/>
  <c r="FF189" i="36"/>
  <c r="AA67" i="56"/>
  <c r="FF133" i="36"/>
  <c r="FF179" i="36"/>
  <c r="FF420" i="36"/>
  <c r="FF120" i="36"/>
  <c r="FF221" i="36"/>
  <c r="FF163" i="36"/>
  <c r="FF301" i="36"/>
  <c r="FF217" i="36"/>
  <c r="FF151" i="36"/>
  <c r="FF416" i="36"/>
  <c r="FF306" i="36"/>
  <c r="FF288" i="36"/>
  <c r="FF138" i="36"/>
  <c r="FF452" i="36"/>
  <c r="FF337" i="36"/>
  <c r="AA70" i="56"/>
  <c r="FF299" i="36"/>
  <c r="FF124" i="36"/>
  <c r="FF156" i="36"/>
  <c r="FF129" i="36"/>
  <c r="FF345" i="36"/>
  <c r="FF206" i="36"/>
  <c r="FF330" i="36"/>
  <c r="FF119" i="36"/>
  <c r="FF441" i="36"/>
  <c r="FF142" i="36"/>
  <c r="FF99" i="36"/>
  <c r="FF176" i="36"/>
  <c r="FF271" i="36"/>
  <c r="FF365" i="36"/>
  <c r="FF273" i="36"/>
  <c r="FF385" i="36"/>
  <c r="FF152" i="36"/>
  <c r="FF211" i="36"/>
  <c r="FF386" i="36"/>
  <c r="FF437" i="36"/>
  <c r="FF325" i="36"/>
  <c r="FF379" i="36"/>
  <c r="AA71" i="56"/>
  <c r="FF464" i="36"/>
  <c r="FF307" i="36"/>
  <c r="FF355" i="36"/>
  <c r="FF226" i="36"/>
  <c r="FF486" i="36"/>
  <c r="FF372" i="36"/>
  <c r="FF115" i="36"/>
  <c r="FF92" i="36"/>
  <c r="FF490" i="36"/>
  <c r="FF466" i="36"/>
  <c r="FF497" i="36"/>
  <c r="FF418" i="36"/>
  <c r="FF136" i="36"/>
  <c r="FF135" i="36"/>
  <c r="FF200" i="36"/>
  <c r="FF324" i="36"/>
  <c r="FF101" i="36"/>
  <c r="FF121" i="36"/>
  <c r="FF277" i="36"/>
  <c r="FF110" i="36"/>
  <c r="FF131" i="36"/>
  <c r="FF374" i="36"/>
  <c r="FF413" i="36"/>
  <c r="FF501" i="36"/>
  <c r="FF109" i="36"/>
  <c r="FF167" i="36"/>
  <c r="FF478" i="36"/>
  <c r="FF458" i="36"/>
  <c r="FF381" i="36"/>
  <c r="FF417" i="36"/>
  <c r="FF419" i="36"/>
  <c r="FF294" i="36"/>
  <c r="FF144" i="36"/>
  <c r="FF470" i="36"/>
  <c r="FF258" i="36"/>
  <c r="FF480" i="36"/>
  <c r="FF319" i="36"/>
  <c r="FF450" i="36"/>
  <c r="FF276" i="36"/>
  <c r="FF309" i="36"/>
  <c r="FF247" i="36"/>
  <c r="FF332" i="36"/>
  <c r="FF300" i="36"/>
  <c r="FF359" i="36"/>
  <c r="FF402" i="36"/>
  <c r="FF243" i="36"/>
  <c r="FF399" i="36"/>
  <c r="FF460" i="36"/>
  <c r="FF254" i="36"/>
  <c r="FF304" i="36"/>
  <c r="FF360" i="36"/>
  <c r="FF146" i="36"/>
  <c r="FF422" i="36"/>
  <c r="FF161" i="36"/>
  <c r="FF180" i="36"/>
  <c r="FF196" i="36"/>
  <c r="FF358" i="36"/>
  <c r="FF502" i="36"/>
  <c r="FF237" i="36"/>
  <c r="FF113" i="36"/>
  <c r="FF202" i="36"/>
  <c r="FF463" i="36"/>
  <c r="FF239" i="36"/>
  <c r="FF116" i="36"/>
  <c r="FF313" i="36"/>
  <c r="FF361" i="36"/>
  <c r="FF348" i="36"/>
  <c r="FF191" i="36"/>
  <c r="FF444" i="36"/>
  <c r="F63" i="56"/>
  <c r="F64" i="56" s="1"/>
  <c r="FF224" i="36"/>
  <c r="AH14" i="56"/>
  <c r="FF275" i="36"/>
  <c r="FF257" i="36"/>
  <c r="FF405" i="36"/>
  <c r="FF122" i="36"/>
  <c r="FF185" i="36"/>
  <c r="FF259" i="36"/>
  <c r="FF342" i="36"/>
  <c r="FF341" i="36"/>
  <c r="FF350" i="36"/>
  <c r="FF252" i="36"/>
  <c r="FF281" i="36"/>
  <c r="FF255" i="36"/>
  <c r="FF245" i="36"/>
  <c r="FF387" i="36"/>
  <c r="FF201" i="36"/>
  <c r="FF265" i="36"/>
  <c r="FF126" i="36"/>
  <c r="FF338" i="36"/>
  <c r="FF394" i="36"/>
  <c r="FF429" i="36"/>
  <c r="FF492" i="36"/>
  <c r="FF159" i="36"/>
  <c r="FF160" i="36"/>
  <c r="FF362" i="36"/>
  <c r="FF214" i="36"/>
  <c r="FF227" i="36"/>
  <c r="FF77" i="36"/>
  <c r="FF130" i="36"/>
  <c r="FF296" i="36"/>
  <c r="AH13" i="56"/>
  <c r="FF349" i="36"/>
  <c r="FF172" i="36"/>
  <c r="FF164" i="36"/>
  <c r="FF291" i="36"/>
  <c r="FF366" i="36"/>
  <c r="FF481" i="36"/>
  <c r="FF424" i="36"/>
  <c r="FF495" i="36"/>
  <c r="FF83" i="36"/>
  <c r="FF238" i="36"/>
  <c r="FF292" i="36"/>
  <c r="FF293" i="36"/>
  <c r="FF315" i="36"/>
  <c r="FF262" i="36"/>
  <c r="FF431" i="36"/>
  <c r="FF336" i="36"/>
  <c r="FF475" i="36"/>
  <c r="FF143" i="36"/>
  <c r="FF82" i="36"/>
  <c r="FF282" i="36"/>
  <c r="FF114" i="36"/>
  <c r="FF208" i="36"/>
  <c r="FF446" i="36"/>
  <c r="FF287" i="36"/>
  <c r="FF123" i="36"/>
  <c r="FF263" i="36"/>
  <c r="FF322" i="36"/>
  <c r="FF219" i="36"/>
  <c r="FF236" i="36"/>
  <c r="FF389" i="36"/>
  <c r="FF203" i="36"/>
  <c r="FF411" i="36"/>
  <c r="FF479" i="36"/>
  <c r="FF383" i="36"/>
  <c r="FF393" i="36"/>
  <c r="FF297" i="36"/>
  <c r="FF178" i="36"/>
  <c r="FF403" i="36"/>
  <c r="FF155" i="36"/>
  <c r="FF233" i="36"/>
  <c r="FF249" i="36"/>
  <c r="FF188" i="36"/>
  <c r="FF323" i="36"/>
  <c r="FF333" i="36"/>
  <c r="FF353" i="36"/>
  <c r="FF494" i="36"/>
  <c r="FF395" i="36"/>
  <c r="FF231" i="36"/>
  <c r="FF434" i="36"/>
  <c r="FF103" i="36"/>
  <c r="FF215" i="36"/>
  <c r="FF433" i="36"/>
  <c r="FF491" i="36"/>
  <c r="FF510" i="36"/>
  <c r="FF308" i="36"/>
  <c r="FF298" i="36"/>
  <c r="FF187" i="36"/>
  <c r="FF440" i="36"/>
  <c r="AA65" i="56"/>
  <c r="FF356" i="36"/>
  <c r="FF320" i="36"/>
  <c r="FF154" i="36"/>
  <c r="FF230" i="36"/>
  <c r="FF246" i="36"/>
  <c r="FF407" i="36"/>
  <c r="FF488" i="36"/>
  <c r="FF190" i="36"/>
  <c r="FF270" i="36"/>
  <c r="FF204" i="36"/>
  <c r="FF335" i="36"/>
  <c r="C89" i="96" l="1"/>
  <c r="B42" i="96"/>
  <c r="B89" i="96"/>
  <c r="B73" i="96"/>
  <c r="B57" i="96"/>
  <c r="B164" i="96"/>
  <c r="M164" i="96" s="1"/>
  <c r="B178" i="96"/>
  <c r="AO88" i="96"/>
  <c r="F65" i="56"/>
  <c r="AO89" i="96" l="1"/>
  <c r="B179" i="96"/>
  <c r="B43" i="96"/>
  <c r="C90" i="96"/>
  <c r="B74" i="96"/>
  <c r="B58" i="96"/>
  <c r="B90" i="96"/>
  <c r="B165" i="96"/>
  <c r="M165" i="96" s="1"/>
  <c r="F66" i="56"/>
  <c r="AO90" i="96" l="1"/>
  <c r="B59" i="96"/>
  <c r="B91" i="96"/>
  <c r="B75" i="96"/>
  <c r="C91" i="96"/>
  <c r="B166" i="96"/>
  <c r="M166" i="96" s="1"/>
  <c r="B180" i="96"/>
  <c r="F67" i="56"/>
  <c r="B181" i="96" l="1"/>
  <c r="AO91" i="96"/>
  <c r="F68" i="56"/>
  <c r="B11" i="36" l="1"/>
  <c r="F69" i="56"/>
  <c r="B77" i="36" l="1"/>
  <c r="B81" i="36"/>
  <c r="B85" i="36"/>
  <c r="B89" i="36"/>
  <c r="B93" i="36"/>
  <c r="B97" i="36"/>
  <c r="B101" i="36"/>
  <c r="B105" i="36"/>
  <c r="B109" i="36"/>
  <c r="B113" i="36"/>
  <c r="B117" i="36"/>
  <c r="B121" i="36"/>
  <c r="B125" i="36"/>
  <c r="B129" i="36"/>
  <c r="B133" i="36"/>
  <c r="B137" i="36"/>
  <c r="B141" i="36"/>
  <c r="B145" i="36"/>
  <c r="B149" i="36"/>
  <c r="B153" i="36"/>
  <c r="B157" i="36"/>
  <c r="B161" i="36"/>
  <c r="B165" i="36"/>
  <c r="B169" i="36"/>
  <c r="B173" i="36"/>
  <c r="B177" i="36"/>
  <c r="B181" i="36"/>
  <c r="B185" i="36"/>
  <c r="B189" i="36"/>
  <c r="B193" i="36"/>
  <c r="B197" i="36"/>
  <c r="B201" i="36"/>
  <c r="B205" i="36"/>
  <c r="B209" i="36"/>
  <c r="B213" i="36"/>
  <c r="B217" i="36"/>
  <c r="B221" i="36"/>
  <c r="B225" i="36"/>
  <c r="B229" i="36"/>
  <c r="B233" i="36"/>
  <c r="B237" i="36"/>
  <c r="B254" i="36"/>
  <c r="B256" i="36"/>
  <c r="B259" i="36"/>
  <c r="B261" i="36"/>
  <c r="B263" i="36"/>
  <c r="B265" i="36"/>
  <c r="B267" i="36"/>
  <c r="B269" i="36"/>
  <c r="B271" i="36"/>
  <c r="B273" i="36"/>
  <c r="B275" i="36"/>
  <c r="B277" i="36"/>
  <c r="B279" i="36"/>
  <c r="B281" i="36"/>
  <c r="B283" i="36"/>
  <c r="B285" i="36"/>
  <c r="B287" i="36"/>
  <c r="B289" i="36"/>
  <c r="B291" i="36"/>
  <c r="B293" i="36"/>
  <c r="B295" i="36"/>
  <c r="B298" i="36"/>
  <c r="B301" i="36"/>
  <c r="B80" i="36"/>
  <c r="B84" i="36"/>
  <c r="B88" i="36"/>
  <c r="B92" i="36"/>
  <c r="B96" i="36"/>
  <c r="B100" i="36"/>
  <c r="B104" i="36"/>
  <c r="B108" i="36"/>
  <c r="B112" i="36"/>
  <c r="B116" i="36"/>
  <c r="B120" i="36"/>
  <c r="B124" i="36"/>
  <c r="B128" i="36"/>
  <c r="B132" i="36"/>
  <c r="B136" i="36"/>
  <c r="B140" i="36"/>
  <c r="B144" i="36"/>
  <c r="B148" i="36"/>
  <c r="B152" i="36"/>
  <c r="B156" i="36"/>
  <c r="B160" i="36"/>
  <c r="B164" i="36"/>
  <c r="B168" i="36"/>
  <c r="B172" i="36"/>
  <c r="B176" i="36"/>
  <c r="B180" i="36"/>
  <c r="B184" i="36"/>
  <c r="B188" i="36"/>
  <c r="B192" i="36"/>
  <c r="B196" i="36"/>
  <c r="B200" i="36"/>
  <c r="B204" i="36"/>
  <c r="B208" i="36"/>
  <c r="B212" i="36"/>
  <c r="B216" i="36"/>
  <c r="B220" i="36"/>
  <c r="B224" i="36"/>
  <c r="B228" i="36"/>
  <c r="B232" i="36"/>
  <c r="B236" i="36"/>
  <c r="B240" i="36"/>
  <c r="B241" i="36"/>
  <c r="B242" i="36"/>
  <c r="B243" i="36"/>
  <c r="B244" i="36"/>
  <c r="B245" i="36"/>
  <c r="B246" i="36"/>
  <c r="B247" i="36"/>
  <c r="B248" i="36"/>
  <c r="B249" i="36"/>
  <c r="B250" i="36"/>
  <c r="B251" i="36"/>
  <c r="B252" i="36"/>
  <c r="B253" i="36"/>
  <c r="B255" i="36"/>
  <c r="B257" i="36"/>
  <c r="B258" i="36"/>
  <c r="B260" i="36"/>
  <c r="B262" i="36"/>
  <c r="B264" i="36"/>
  <c r="B266" i="36"/>
  <c r="B268" i="36"/>
  <c r="B270" i="36"/>
  <c r="B272" i="36"/>
  <c r="B274" i="36"/>
  <c r="B276" i="36"/>
  <c r="B278" i="36"/>
  <c r="B280" i="36"/>
  <c r="B282" i="36"/>
  <c r="B284" i="36"/>
  <c r="B286" i="36"/>
  <c r="B288" i="36"/>
  <c r="B290" i="36"/>
  <c r="B292" i="36"/>
  <c r="B294" i="36"/>
  <c r="B296" i="36"/>
  <c r="B299" i="36"/>
  <c r="B303" i="36"/>
  <c r="B79" i="36"/>
  <c r="B83" i="36"/>
  <c r="B87" i="36"/>
  <c r="B91" i="36"/>
  <c r="B95" i="36"/>
  <c r="B99" i="36"/>
  <c r="B103" i="36"/>
  <c r="B107" i="36"/>
  <c r="B111" i="36"/>
  <c r="B115" i="36"/>
  <c r="B119" i="36"/>
  <c r="B123" i="36"/>
  <c r="B127" i="36"/>
  <c r="B131" i="36"/>
  <c r="B135" i="36"/>
  <c r="B139" i="36"/>
  <c r="B143" i="36"/>
  <c r="B147" i="36"/>
  <c r="B151" i="36"/>
  <c r="B155" i="36"/>
  <c r="B159" i="36"/>
  <c r="B163" i="36"/>
  <c r="B167" i="36"/>
  <c r="B171" i="36"/>
  <c r="B175" i="36"/>
  <c r="B179" i="36"/>
  <c r="B183" i="36"/>
  <c r="B187" i="36"/>
  <c r="B191" i="36"/>
  <c r="B195" i="36"/>
  <c r="B199" i="36"/>
  <c r="B203" i="36"/>
  <c r="B207" i="36"/>
  <c r="B211" i="36"/>
  <c r="B215" i="36"/>
  <c r="B219" i="36"/>
  <c r="B223" i="36"/>
  <c r="B227" i="36"/>
  <c r="B231" i="36"/>
  <c r="B235" i="36"/>
  <c r="B239" i="36"/>
  <c r="B78" i="36"/>
  <c r="B82" i="36"/>
  <c r="B86" i="36"/>
  <c r="B90" i="36"/>
  <c r="B94" i="36"/>
  <c r="B98" i="36"/>
  <c r="B102" i="36"/>
  <c r="B106" i="36"/>
  <c r="B110" i="36"/>
  <c r="B114" i="36"/>
  <c r="B118" i="36"/>
  <c r="B122" i="36"/>
  <c r="B126" i="36"/>
  <c r="B130" i="36"/>
  <c r="B134" i="36"/>
  <c r="B138" i="36"/>
  <c r="B142" i="36"/>
  <c r="B146" i="36"/>
  <c r="B150" i="36"/>
  <c r="B154" i="36"/>
  <c r="B158" i="36"/>
  <c r="B162" i="36"/>
  <c r="B166" i="36"/>
  <c r="B170" i="36"/>
  <c r="B174" i="36"/>
  <c r="B178" i="36"/>
  <c r="B182" i="36"/>
  <c r="B186" i="36"/>
  <c r="B190" i="36"/>
  <c r="B194" i="36"/>
  <c r="B198" i="36"/>
  <c r="B202" i="36"/>
  <c r="B206" i="36"/>
  <c r="B210" i="36"/>
  <c r="B214" i="36"/>
  <c r="B218" i="36"/>
  <c r="B222" i="36"/>
  <c r="B226" i="36"/>
  <c r="B230" i="36"/>
  <c r="B234" i="36"/>
  <c r="B238" i="36"/>
  <c r="B297" i="36"/>
  <c r="B300" i="36"/>
  <c r="B302" i="36"/>
  <c r="B305" i="36"/>
  <c r="B307" i="36"/>
  <c r="B310" i="36"/>
  <c r="B313" i="36"/>
  <c r="B314" i="36"/>
  <c r="B317" i="36"/>
  <c r="B320" i="36"/>
  <c r="B323" i="36"/>
  <c r="B324" i="36"/>
  <c r="B327" i="36"/>
  <c r="B330" i="36"/>
  <c r="B331" i="36"/>
  <c r="B334" i="36"/>
  <c r="B337" i="36"/>
  <c r="B338" i="36"/>
  <c r="B341" i="36"/>
  <c r="B344" i="36"/>
  <c r="B345" i="36"/>
  <c r="B348" i="36"/>
  <c r="B351" i="36"/>
  <c r="B352" i="36"/>
  <c r="B356" i="36"/>
  <c r="B358" i="36"/>
  <c r="B361" i="36"/>
  <c r="B363" i="36"/>
  <c r="B365" i="36"/>
  <c r="B368" i="36"/>
  <c r="B371" i="36"/>
  <c r="B372" i="36"/>
  <c r="B375" i="36"/>
  <c r="B378" i="36"/>
  <c r="B379" i="36"/>
  <c r="B382" i="36"/>
  <c r="B385" i="36"/>
  <c r="B386" i="36"/>
  <c r="B389" i="36"/>
  <c r="B392" i="36"/>
  <c r="B393" i="36"/>
  <c r="B396" i="36"/>
  <c r="B399" i="36"/>
  <c r="B400" i="36"/>
  <c r="B403" i="36"/>
  <c r="B406" i="36"/>
  <c r="B407" i="36"/>
  <c r="B410" i="36"/>
  <c r="B413" i="36"/>
  <c r="B414" i="36"/>
  <c r="B417" i="36"/>
  <c r="B420" i="36"/>
  <c r="B421" i="36"/>
  <c r="B424" i="36"/>
  <c r="B427" i="36"/>
  <c r="B428" i="36"/>
  <c r="B431" i="36"/>
  <c r="B434" i="36"/>
  <c r="B436" i="36"/>
  <c r="B438" i="36"/>
  <c r="B441" i="36"/>
  <c r="B444" i="36"/>
  <c r="B445" i="36"/>
  <c r="B448" i="36"/>
  <c r="B451" i="36"/>
  <c r="B452" i="36"/>
  <c r="B455" i="36"/>
  <c r="B458" i="36"/>
  <c r="B459" i="36"/>
  <c r="B462" i="36"/>
  <c r="B465" i="36"/>
  <c r="B466" i="36"/>
  <c r="B469" i="36"/>
  <c r="B472" i="36"/>
  <c r="B473" i="36"/>
  <c r="B476" i="36"/>
  <c r="B479" i="36"/>
  <c r="B480" i="36"/>
  <c r="B483" i="36"/>
  <c r="B486" i="36"/>
  <c r="B487" i="36"/>
  <c r="B490" i="36"/>
  <c r="B493" i="36"/>
  <c r="B494" i="36"/>
  <c r="B497" i="36"/>
  <c r="B500" i="36"/>
  <c r="B501" i="36"/>
  <c r="B504" i="36"/>
  <c r="B304" i="36"/>
  <c r="B309" i="36"/>
  <c r="B312" i="36"/>
  <c r="B316" i="36"/>
  <c r="B319" i="36"/>
  <c r="B322" i="36"/>
  <c r="B325" i="36"/>
  <c r="B328" i="36"/>
  <c r="B332" i="36"/>
  <c r="B335" i="36"/>
  <c r="B339" i="36"/>
  <c r="B342" i="36"/>
  <c r="B346" i="36"/>
  <c r="B349" i="36"/>
  <c r="B353" i="36"/>
  <c r="B355" i="36"/>
  <c r="B359" i="36"/>
  <c r="B362" i="36"/>
  <c r="B366" i="36"/>
  <c r="B369" i="36"/>
  <c r="B373" i="36"/>
  <c r="B376" i="36"/>
  <c r="B380" i="36"/>
  <c r="B383" i="36"/>
  <c r="B387" i="36"/>
  <c r="B390" i="36"/>
  <c r="B394" i="36"/>
  <c r="B397" i="36"/>
  <c r="B401" i="36"/>
  <c r="B404" i="36"/>
  <c r="B408" i="36"/>
  <c r="B411" i="36"/>
  <c r="B415" i="36"/>
  <c r="B418" i="36"/>
  <c r="B422" i="36"/>
  <c r="B425" i="36"/>
  <c r="B429" i="36"/>
  <c r="B432" i="36"/>
  <c r="B435" i="36"/>
  <c r="B439" i="36"/>
  <c r="B443" i="36"/>
  <c r="B446" i="36"/>
  <c r="B450" i="36"/>
  <c r="B454" i="36"/>
  <c r="B457" i="36"/>
  <c r="B460" i="36"/>
  <c r="B464" i="36"/>
  <c r="B468" i="36"/>
  <c r="B471" i="36"/>
  <c r="B475" i="36"/>
  <c r="B478" i="36"/>
  <c r="B482" i="36"/>
  <c r="B484" i="36"/>
  <c r="B488" i="36"/>
  <c r="B491" i="36"/>
  <c r="B495" i="36"/>
  <c r="B498" i="36"/>
  <c r="B502" i="36"/>
  <c r="B505" i="36"/>
  <c r="B306" i="36"/>
  <c r="B308" i="36"/>
  <c r="B311" i="36"/>
  <c r="B315" i="36"/>
  <c r="B318" i="36"/>
  <c r="B321" i="36"/>
  <c r="B326" i="36"/>
  <c r="B329" i="36"/>
  <c r="B333" i="36"/>
  <c r="B336" i="36"/>
  <c r="B340" i="36"/>
  <c r="B343" i="36"/>
  <c r="B347" i="36"/>
  <c r="B350" i="36"/>
  <c r="B354" i="36"/>
  <c r="B357" i="36"/>
  <c r="B360" i="36"/>
  <c r="B364" i="36"/>
  <c r="B367" i="36"/>
  <c r="B370" i="36"/>
  <c r="B374" i="36"/>
  <c r="B377" i="36"/>
  <c r="B381" i="36"/>
  <c r="B384" i="36"/>
  <c r="B388" i="36"/>
  <c r="B391" i="36"/>
  <c r="B395" i="36"/>
  <c r="B398" i="36"/>
  <c r="B402" i="36"/>
  <c r="B405" i="36"/>
  <c r="B409" i="36"/>
  <c r="B412" i="36"/>
  <c r="B416" i="36"/>
  <c r="B419" i="36"/>
  <c r="B423" i="36"/>
  <c r="B426" i="36"/>
  <c r="B430" i="36"/>
  <c r="B433" i="36"/>
  <c r="B437" i="36"/>
  <c r="B440" i="36"/>
  <c r="B442" i="36"/>
  <c r="B447" i="36"/>
  <c r="B449" i="36"/>
  <c r="B453" i="36"/>
  <c r="B456" i="36"/>
  <c r="B461" i="36"/>
  <c r="B463" i="36"/>
  <c r="B467" i="36"/>
  <c r="B470" i="36"/>
  <c r="B474" i="36"/>
  <c r="B477" i="36"/>
  <c r="B481" i="36"/>
  <c r="B485" i="36"/>
  <c r="B489" i="36"/>
  <c r="B492" i="36"/>
  <c r="B496" i="36"/>
  <c r="B499" i="36"/>
  <c r="B503" i="36"/>
  <c r="B506" i="36"/>
  <c r="B510" i="36"/>
  <c r="B508" i="36"/>
  <c r="B509" i="36"/>
  <c r="B507" i="36"/>
  <c r="B21" i="36"/>
  <c r="B25" i="36"/>
  <c r="B29" i="36"/>
  <c r="B33" i="36"/>
  <c r="B37" i="36"/>
  <c r="B41" i="36"/>
  <c r="B45" i="36"/>
  <c r="B49" i="36"/>
  <c r="B53" i="36"/>
  <c r="B57" i="36"/>
  <c r="B61" i="36"/>
  <c r="B65" i="36"/>
  <c r="B69" i="36"/>
  <c r="B73" i="36"/>
  <c r="B22" i="36"/>
  <c r="B26" i="36"/>
  <c r="B30" i="36"/>
  <c r="B34" i="36"/>
  <c r="B38" i="36"/>
  <c r="B42" i="36"/>
  <c r="B46" i="36"/>
  <c r="B50" i="36"/>
  <c r="B54" i="36"/>
  <c r="B58" i="36"/>
  <c r="B62" i="36"/>
  <c r="B66" i="36"/>
  <c r="B70" i="36"/>
  <c r="B74" i="36"/>
  <c r="B23" i="36"/>
  <c r="B27" i="36"/>
  <c r="B31" i="36"/>
  <c r="B35" i="36"/>
  <c r="B39" i="36"/>
  <c r="B43" i="36"/>
  <c r="B47" i="36"/>
  <c r="B51" i="36"/>
  <c r="B55" i="36"/>
  <c r="B59" i="36"/>
  <c r="B63" i="36"/>
  <c r="B67" i="36"/>
  <c r="B71" i="36"/>
  <c r="B75" i="36"/>
  <c r="B24" i="36"/>
  <c r="B28" i="36"/>
  <c r="B32" i="36"/>
  <c r="B36" i="36"/>
  <c r="B40" i="36"/>
  <c r="B44" i="36"/>
  <c r="B48" i="36"/>
  <c r="B52" i="36"/>
  <c r="B56" i="36"/>
  <c r="B60" i="36"/>
  <c r="B64" i="36"/>
  <c r="B68" i="36"/>
  <c r="B72" i="36"/>
  <c r="B76" i="36"/>
  <c r="B14" i="36"/>
  <c r="B16" i="36"/>
  <c r="B18" i="36"/>
  <c r="B20" i="36"/>
  <c r="B12" i="36"/>
  <c r="B13" i="36"/>
  <c r="B15" i="36"/>
  <c r="B17" i="36"/>
  <c r="B19" i="36"/>
  <c r="T204" i="35"/>
  <c r="U204" i="35"/>
  <c r="V204" i="35"/>
  <c r="W204" i="35"/>
  <c r="AO1" i="58"/>
  <c r="AO3" i="58" s="1"/>
  <c r="P11" i="58" a="1"/>
  <c r="P73" i="58" a="1"/>
  <c r="F70" i="56"/>
  <c r="AO2" i="58" l="1"/>
  <c r="P73" i="58"/>
  <c r="P11" i="58"/>
  <c r="S25" i="58" a="1"/>
  <c r="K9" i="58" a="1"/>
  <c r="F71" i="56"/>
  <c r="S25" i="58" l="1"/>
  <c r="K9" i="58"/>
  <c r="F72" i="56"/>
  <c r="AR24" i="58" a="1"/>
  <c r="AR24" i="58" l="1"/>
  <c r="AO249" i="58" l="1"/>
  <c r="AO187" i="58"/>
  <c r="AO125" i="58"/>
  <c r="AO127" i="58" s="1"/>
  <c r="AO63" i="58"/>
  <c r="AO65" i="58" s="1"/>
  <c r="P197" i="58" a="1"/>
  <c r="K257" i="58" a="1"/>
  <c r="K195" i="58" a="1"/>
  <c r="K71" i="58" a="1"/>
  <c r="P135" i="58" a="1"/>
  <c r="K133" i="58" a="1"/>
  <c r="P259" i="58" a="1"/>
  <c r="AO189" i="58" l="1"/>
  <c r="S229" i="58" s="1" a="1"/>
  <c r="AO251" i="58"/>
  <c r="S291" i="58" s="1" a="1"/>
  <c r="AO64" i="58"/>
  <c r="AO250" i="58"/>
  <c r="S273" i="58" s="1" a="1"/>
  <c r="AO126" i="58"/>
  <c r="S149" i="58" s="1" a="1"/>
  <c r="AO188" i="58"/>
  <c r="P259" i="58"/>
  <c r="K257" i="58"/>
  <c r="K195" i="58"/>
  <c r="P197" i="58"/>
  <c r="K133" i="58"/>
  <c r="P135" i="58"/>
  <c r="K71" i="58"/>
  <c r="S173" i="58" a="1"/>
  <c r="S167" i="58" a="1"/>
  <c r="S111" i="58" a="1"/>
  <c r="S105" i="58" a="1"/>
  <c r="S87" i="58" a="1"/>
  <c r="S31" i="58"/>
  <c r="AT24" i="58" a="1"/>
  <c r="AR25" i="58" a="1"/>
  <c r="AU24" i="58" a="1"/>
  <c r="AS24" i="58" a="1"/>
  <c r="S297" i="58" l="1" a="1"/>
  <c r="S297" i="58" s="1"/>
  <c r="S235" i="58" a="1"/>
  <c r="S235" i="58" s="1"/>
  <c r="S273" i="58"/>
  <c r="AR25" i="58"/>
  <c r="AU24" i="58"/>
  <c r="AT24" i="58"/>
  <c r="AS24" i="58"/>
  <c r="S87" i="58"/>
  <c r="S149" i="58"/>
  <c r="S291" i="58"/>
  <c r="S229" i="58"/>
  <c r="S167" i="58"/>
  <c r="S173" i="58"/>
  <c r="S105" i="58"/>
  <c r="S111" i="58"/>
  <c r="AA12" i="29"/>
  <c r="AA11" i="29"/>
  <c r="AA10" i="29"/>
  <c r="AA9" i="29"/>
  <c r="AA8" i="29"/>
  <c r="AA7" i="29"/>
  <c r="C76" i="38"/>
  <c r="C75" i="38"/>
  <c r="C74" i="38"/>
  <c r="C73" i="38"/>
  <c r="C72" i="38"/>
  <c r="C71" i="38"/>
  <c r="C70" i="38"/>
  <c r="C69" i="38"/>
  <c r="C68" i="38"/>
  <c r="C67" i="38"/>
  <c r="C66" i="38"/>
  <c r="C65" i="38"/>
  <c r="C64" i="38"/>
  <c r="C63" i="38"/>
  <c r="C62" i="38"/>
  <c r="C61" i="38"/>
  <c r="C60" i="38"/>
  <c r="C59" i="38"/>
  <c r="C58" i="38"/>
  <c r="C57" i="38"/>
  <c r="C56" i="38"/>
  <c r="C55" i="38"/>
  <c r="C54" i="38"/>
  <c r="C53" i="38"/>
  <c r="C52" i="38"/>
  <c r="C51" i="38"/>
  <c r="C50" i="38"/>
  <c r="C49" i="38"/>
  <c r="C48" i="38"/>
  <c r="C47" i="38"/>
  <c r="C46" i="38"/>
  <c r="C45" i="38"/>
  <c r="C44" i="38"/>
  <c r="C43" i="38"/>
  <c r="C42" i="38"/>
  <c r="C41" i="38"/>
  <c r="C40" i="38"/>
  <c r="C39" i="38"/>
  <c r="C38" i="38"/>
  <c r="C37" i="38"/>
  <c r="C36" i="38"/>
  <c r="C35" i="38"/>
  <c r="C34" i="38"/>
  <c r="C33" i="38"/>
  <c r="C32" i="38"/>
  <c r="C31" i="38"/>
  <c r="C30" i="38"/>
  <c r="C29" i="38"/>
  <c r="C28" i="38"/>
  <c r="C27" i="38"/>
  <c r="C26" i="38"/>
  <c r="C25" i="38"/>
  <c r="C24" i="38"/>
  <c r="C23" i="38"/>
  <c r="C22" i="38"/>
  <c r="C21" i="38"/>
  <c r="C20" i="38"/>
  <c r="C19" i="38"/>
  <c r="C18" i="38"/>
  <c r="C17" i="38"/>
  <c r="C16" i="38"/>
  <c r="C15" i="38"/>
  <c r="C14" i="38"/>
  <c r="C13" i="38"/>
  <c r="C12" i="38"/>
  <c r="C11" i="38"/>
  <c r="CE511" i="36"/>
  <c r="DU76" i="36"/>
  <c r="DT76" i="36"/>
  <c r="DU75" i="36"/>
  <c r="DT75" i="36"/>
  <c r="DU74" i="36"/>
  <c r="DT74" i="36"/>
  <c r="DU73" i="36"/>
  <c r="DT73" i="36"/>
  <c r="DU72" i="36"/>
  <c r="DT72" i="36"/>
  <c r="DU71" i="36"/>
  <c r="DT71" i="36"/>
  <c r="DU70" i="36"/>
  <c r="DT70" i="36"/>
  <c r="DU69" i="36"/>
  <c r="DT69" i="36"/>
  <c r="DU68" i="36"/>
  <c r="DT68" i="36"/>
  <c r="DU67" i="36"/>
  <c r="DT67" i="36"/>
  <c r="DU66" i="36"/>
  <c r="DT66" i="36"/>
  <c r="DU65" i="36"/>
  <c r="DT65" i="36"/>
  <c r="DU64" i="36"/>
  <c r="DT64" i="36"/>
  <c r="DU63" i="36"/>
  <c r="DT63" i="36"/>
  <c r="DU62" i="36"/>
  <c r="DT62" i="36"/>
  <c r="DU61" i="36"/>
  <c r="DT61" i="36"/>
  <c r="DU60" i="36"/>
  <c r="DT60" i="36"/>
  <c r="DU59" i="36"/>
  <c r="DT59" i="36"/>
  <c r="DU58" i="36"/>
  <c r="DT58" i="36"/>
  <c r="DU57" i="36"/>
  <c r="DT57" i="36"/>
  <c r="DU56" i="36"/>
  <c r="DT56" i="36"/>
  <c r="DU55" i="36"/>
  <c r="DT55" i="36"/>
  <c r="DU54" i="36"/>
  <c r="DT54" i="36"/>
  <c r="DU53" i="36"/>
  <c r="DT53" i="36"/>
  <c r="DU52" i="36"/>
  <c r="DT52" i="36"/>
  <c r="DU51" i="36"/>
  <c r="DT51" i="36"/>
  <c r="DU50" i="36"/>
  <c r="DT50" i="36"/>
  <c r="DU49" i="36"/>
  <c r="DT49" i="36"/>
  <c r="DU48" i="36"/>
  <c r="DT48" i="36"/>
  <c r="DU47" i="36"/>
  <c r="DT47" i="36"/>
  <c r="DU46" i="36"/>
  <c r="DT46" i="36"/>
  <c r="DU45" i="36"/>
  <c r="DT45" i="36"/>
  <c r="DU44" i="36"/>
  <c r="DT44" i="36"/>
  <c r="DU43" i="36"/>
  <c r="DT43" i="36"/>
  <c r="DU42" i="36"/>
  <c r="DT42" i="36"/>
  <c r="DU41" i="36"/>
  <c r="DT41" i="36"/>
  <c r="DU40" i="36"/>
  <c r="DT40" i="36"/>
  <c r="DU39" i="36"/>
  <c r="DT39" i="36"/>
  <c r="DU38" i="36"/>
  <c r="DT38" i="36"/>
  <c r="DU37" i="36"/>
  <c r="DT37" i="36"/>
  <c r="DU36" i="36"/>
  <c r="DT36" i="36"/>
  <c r="DU35" i="36"/>
  <c r="DT35" i="36"/>
  <c r="DU34" i="36"/>
  <c r="DT34" i="36"/>
  <c r="DU33" i="36"/>
  <c r="DT33" i="36"/>
  <c r="DU32" i="36"/>
  <c r="DT32" i="36"/>
  <c r="DU31" i="36"/>
  <c r="DT31" i="36"/>
  <c r="DU30" i="36"/>
  <c r="DT30" i="36"/>
  <c r="DU29" i="36"/>
  <c r="DT29" i="36"/>
  <c r="DU28" i="36"/>
  <c r="DT28" i="36"/>
  <c r="DU27" i="36"/>
  <c r="DT27" i="36"/>
  <c r="DU26" i="36"/>
  <c r="DT26" i="36"/>
  <c r="DU25" i="36"/>
  <c r="DT25" i="36"/>
  <c r="DU24" i="36"/>
  <c r="DT24" i="36"/>
  <c r="DU23" i="36"/>
  <c r="DT23" i="36"/>
  <c r="DU22" i="36"/>
  <c r="DT22" i="36"/>
  <c r="DU21" i="36"/>
  <c r="DT21" i="36"/>
  <c r="DU20" i="36"/>
  <c r="DT20" i="36"/>
  <c r="DU19" i="36"/>
  <c r="DT19" i="36"/>
  <c r="DU18" i="36"/>
  <c r="DT18" i="36"/>
  <c r="DU17" i="36"/>
  <c r="DT17" i="36"/>
  <c r="DU16" i="36"/>
  <c r="DT16" i="36"/>
  <c r="DU15" i="36"/>
  <c r="DT15" i="36"/>
  <c r="DU14" i="36"/>
  <c r="DT14" i="36"/>
  <c r="DU13" i="36"/>
  <c r="DT13" i="36"/>
  <c r="DU12" i="36"/>
  <c r="DT12" i="36"/>
  <c r="DU11" i="36"/>
  <c r="DT11" i="36"/>
  <c r="CE10" i="36"/>
  <c r="EM1" i="36"/>
  <c r="EL1" i="36"/>
  <c r="EK1" i="36"/>
  <c r="EJ1" i="36"/>
  <c r="EI1" i="36"/>
  <c r="EH1" i="36"/>
  <c r="EG1" i="36"/>
  <c r="EF1" i="36"/>
  <c r="EE1" i="36"/>
  <c r="ED1" i="36"/>
  <c r="EC1" i="36"/>
  <c r="EB1" i="36"/>
  <c r="EA1" i="36"/>
  <c r="DZ1" i="36"/>
  <c r="DY1" i="36"/>
  <c r="DX1" i="36"/>
  <c r="DW1" i="36"/>
  <c r="DV1" i="36"/>
  <c r="DU1" i="36"/>
  <c r="DT1" i="36"/>
  <c r="DS1" i="36"/>
  <c r="DR1" i="36"/>
  <c r="DQ1" i="36"/>
  <c r="DP1" i="36"/>
  <c r="DO1" i="36"/>
  <c r="DN1" i="36"/>
  <c r="DM1" i="36"/>
  <c r="DL1" i="36"/>
  <c r="DK1" i="36"/>
  <c r="DJ1" i="36"/>
  <c r="DI1" i="36"/>
  <c r="DH1" i="36"/>
  <c r="DG1" i="36"/>
  <c r="DF1" i="36"/>
  <c r="DE1" i="36"/>
  <c r="DD1" i="36"/>
  <c r="DC1" i="36"/>
  <c r="DB1" i="36"/>
  <c r="DA1" i="36"/>
  <c r="CZ1" i="36"/>
  <c r="CY1" i="36"/>
  <c r="CX1" i="36"/>
  <c r="CW1" i="36"/>
  <c r="CV1" i="36"/>
  <c r="CU1" i="36"/>
  <c r="CT1" i="36"/>
  <c r="CS1" i="36"/>
  <c r="CR1" i="36"/>
  <c r="CQ1" i="36"/>
  <c r="CP1" i="36"/>
  <c r="CO1" i="36"/>
  <c r="CN1" i="36"/>
  <c r="CM1" i="36"/>
  <c r="CL1" i="36"/>
  <c r="CK1" i="36"/>
  <c r="CJ1" i="36"/>
  <c r="CI1" i="36"/>
  <c r="CH1" i="36"/>
  <c r="CG1" i="36"/>
  <c r="CF1" i="36"/>
  <c r="CE1" i="36"/>
  <c r="CD1" i="36"/>
  <c r="CC1" i="36"/>
  <c r="CB1" i="36"/>
  <c r="CA1" i="36"/>
  <c r="BZ1" i="36"/>
  <c r="BY1" i="36"/>
  <c r="BX1" i="36"/>
  <c r="BW1" i="36"/>
  <c r="BV1" i="36"/>
  <c r="BU1" i="36"/>
  <c r="BT1" i="36"/>
  <c r="BS1" i="36"/>
  <c r="BR1" i="36"/>
  <c r="BQ1" i="36"/>
  <c r="BP1" i="36"/>
  <c r="BO1"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T1" i="36"/>
  <c r="S1" i="36"/>
  <c r="R1" i="36"/>
  <c r="Q1" i="36"/>
  <c r="P1" i="36"/>
  <c r="O1" i="36"/>
  <c r="L1" i="36"/>
  <c r="K1" i="36"/>
  <c r="I1" i="36"/>
  <c r="H1" i="36"/>
  <c r="F1" i="36"/>
  <c r="E1" i="36"/>
  <c r="C1" i="36"/>
  <c r="A1" i="36"/>
  <c r="W15" i="35"/>
  <c r="V15" i="35"/>
  <c r="U15" i="35"/>
  <c r="T15" i="35"/>
  <c r="S279" i="58"/>
  <c r="S217" i="58"/>
  <c r="S211" i="58" a="1"/>
  <c r="S155" i="58"/>
  <c r="S93" i="58"/>
  <c r="S49" i="58" a="1"/>
  <c r="S43" i="58" a="1"/>
  <c r="S303" i="58" l="1"/>
  <c r="S285" i="58"/>
  <c r="S211" i="58"/>
  <c r="S223" i="58" s="1"/>
  <c r="S37" i="58"/>
  <c r="S161" i="58"/>
  <c r="S99" i="58"/>
  <c r="S241" i="58"/>
  <c r="S179" i="58"/>
  <c r="S117" i="58"/>
  <c r="S49" i="58"/>
  <c r="S43" i="58"/>
  <c r="FF15" i="36"/>
  <c r="FF33" i="36"/>
  <c r="AU25" i="58" a="1"/>
  <c r="FF12" i="36"/>
  <c r="AR26" i="58" a="1"/>
  <c r="FF74" i="36"/>
  <c r="FF45" i="36"/>
  <c r="FF26" i="36"/>
  <c r="FF57" i="36"/>
  <c r="FF36" i="36"/>
  <c r="FF39" i="36"/>
  <c r="FF69" i="36"/>
  <c r="FF22" i="36"/>
  <c r="FF14" i="36"/>
  <c r="FF19" i="36"/>
  <c r="FF32" i="36"/>
  <c r="FF17" i="36"/>
  <c r="FF75" i="36"/>
  <c r="AS25" i="58" a="1"/>
  <c r="FF13" i="36"/>
  <c r="FF71" i="36"/>
  <c r="FF16" i="36"/>
  <c r="FF46" i="36"/>
  <c r="FF11" i="36"/>
  <c r="FF42" i="36"/>
  <c r="FF27" i="36"/>
  <c r="FF34" i="36"/>
  <c r="FF72" i="36"/>
  <c r="FF28" i="36"/>
  <c r="FF56" i="36"/>
  <c r="FF20" i="36"/>
  <c r="FF61" i="36"/>
  <c r="FF43" i="36"/>
  <c r="FF31" i="36"/>
  <c r="FF40" i="36"/>
  <c r="FF44" i="36"/>
  <c r="FF24" i="36"/>
  <c r="FF73" i="36"/>
  <c r="FF50" i="36"/>
  <c r="FF25" i="36"/>
  <c r="FF37" i="36"/>
  <c r="FF18" i="36"/>
  <c r="FF29" i="36"/>
  <c r="FF51" i="36"/>
  <c r="FF30" i="36"/>
  <c r="FF52" i="36"/>
  <c r="FF53" i="36"/>
  <c r="FF64" i="36"/>
  <c r="FF70" i="36"/>
  <c r="FF58" i="36"/>
  <c r="FF67" i="36"/>
  <c r="FF60" i="36"/>
  <c r="FF38" i="36"/>
  <c r="FF49" i="36"/>
  <c r="AT25" i="58" a="1"/>
  <c r="FF63" i="36"/>
  <c r="FF23" i="36"/>
  <c r="FF59" i="36"/>
  <c r="FF41" i="36"/>
  <c r="FF65" i="36"/>
  <c r="FF54" i="36"/>
  <c r="FF68" i="36"/>
  <c r="FF76" i="36"/>
  <c r="FF66" i="36"/>
  <c r="FF47" i="36"/>
  <c r="FF48" i="36"/>
  <c r="FF62" i="36"/>
  <c r="FF55" i="36"/>
  <c r="FF21" i="36"/>
  <c r="FF35" i="36"/>
  <c r="EO11" i="36" l="1"/>
  <c r="AR26" i="58"/>
  <c r="AU25" i="58"/>
  <c r="AT25" i="58"/>
  <c r="AS25" i="58"/>
  <c r="S55" i="58"/>
  <c r="AS26" i="58" a="1"/>
  <c r="FG11" i="36"/>
  <c r="DX11" i="36" l="1"/>
  <c r="EX11" i="36"/>
  <c r="EY11" i="36" s="1"/>
  <c r="AS26" i="58"/>
  <c r="BW11" i="36"/>
  <c r="ER11" i="36"/>
  <c r="BJ11" i="36"/>
  <c r="AU26" i="58" a="1"/>
  <c r="AH11" i="36"/>
  <c r="AT26" i="58" a="1"/>
  <c r="EW11" i="36"/>
  <c r="AF11" i="36"/>
  <c r="CK11" i="36"/>
  <c r="EZ11" i="36"/>
  <c r="CG11" i="36"/>
  <c r="ET11" i="36"/>
  <c r="FA11" i="36"/>
  <c r="CM11" i="36"/>
  <c r="FB11" i="36"/>
  <c r="AQ11" i="36"/>
  <c r="FC11" i="36"/>
  <c r="AC11" i="36"/>
  <c r="ES11" i="36"/>
  <c r="EV11" i="36"/>
  <c r="BN11" i="36"/>
  <c r="CL11" i="36"/>
  <c r="FD11" i="36"/>
  <c r="CP11" i="36"/>
  <c r="AO11" i="36"/>
  <c r="BZ11" i="36"/>
  <c r="EU11" i="36"/>
  <c r="BF11" i="36"/>
  <c r="CJ11" i="36"/>
  <c r="CN11" i="36"/>
  <c r="BP11" i="36"/>
  <c r="BS11" i="36"/>
  <c r="BL11" i="36"/>
  <c r="BO11" i="36"/>
  <c r="BG11" i="36"/>
  <c r="BR11" i="36"/>
  <c r="AL11" i="36"/>
  <c r="CR11" i="36"/>
  <c r="BK11" i="36"/>
  <c r="BM11" i="36"/>
  <c r="AT11" i="36"/>
  <c r="CF11" i="36"/>
  <c r="AM11" i="36"/>
  <c r="BX11" i="36"/>
  <c r="BV11" i="36"/>
  <c r="AD11" i="36"/>
  <c r="EQ11" i="36"/>
  <c r="BQ11" i="36"/>
  <c r="AJ11" i="36"/>
  <c r="AR27" i="58" a="1"/>
  <c r="AC11" i="38" l="1"/>
  <c r="CS11" i="36"/>
  <c r="CT11" i="36" s="1"/>
  <c r="Z11" i="36"/>
  <c r="DW11" i="36" s="1"/>
  <c r="H11" i="36"/>
  <c r="CQ11" i="36"/>
  <c r="M11" i="38"/>
  <c r="L11" i="38"/>
  <c r="AG11" i="36"/>
  <c r="N11" i="38"/>
  <c r="AP11" i="36"/>
  <c r="BT11" i="36"/>
  <c r="AV11" i="36"/>
  <c r="FH11" i="36"/>
  <c r="AK11" i="36"/>
  <c r="K11" i="38" s="1"/>
  <c r="Q11" i="38"/>
  <c r="BH11" i="36"/>
  <c r="U11" i="38" s="1"/>
  <c r="AE11" i="36"/>
  <c r="AR11" i="38"/>
  <c r="BU11" i="36"/>
  <c r="V11" i="38"/>
  <c r="BI11" i="36"/>
  <c r="AI11" i="36"/>
  <c r="CC11" i="36"/>
  <c r="CD11" i="36"/>
  <c r="CH11" i="36"/>
  <c r="AT26" i="58"/>
  <c r="AR27" i="58"/>
  <c r="AU26" i="58"/>
  <c r="EO12" i="36"/>
  <c r="AS11" i="36"/>
  <c r="EQ12" i="36"/>
  <c r="S11" i="36"/>
  <c r="O11" i="36" l="1"/>
  <c r="L11" i="36"/>
  <c r="E11" i="36"/>
  <c r="D11" i="38"/>
  <c r="V11" i="36"/>
  <c r="K11" i="36"/>
  <c r="W11" i="36"/>
  <c r="FI11" i="36"/>
  <c r="F11" i="36"/>
  <c r="G11" i="36"/>
  <c r="Q11" i="36"/>
  <c r="X11" i="38"/>
  <c r="W11" i="38"/>
  <c r="R11" i="38"/>
  <c r="S11" i="38" s="1"/>
  <c r="J11" i="38"/>
  <c r="AA11" i="38"/>
  <c r="CB11" i="36"/>
  <c r="EX12" i="36"/>
  <c r="EP12" i="36"/>
  <c r="EU12" i="36"/>
  <c r="ES12" i="36"/>
  <c r="EV12" i="36"/>
  <c r="EZ12" i="36"/>
  <c r="AH12" i="36"/>
  <c r="FB12" i="36"/>
  <c r="EW12" i="36"/>
  <c r="CG12" i="36"/>
  <c r="FG12" i="36"/>
  <c r="BV12" i="36"/>
  <c r="CJ12" i="36"/>
  <c r="DX12" i="36" l="1"/>
  <c r="EO13" i="36"/>
  <c r="M11" i="36"/>
  <c r="CU11" i="36"/>
  <c r="T11" i="36"/>
  <c r="AA11" i="36"/>
  <c r="BB11" i="36" s="1"/>
  <c r="F11" i="38"/>
  <c r="G11" i="38" s="1"/>
  <c r="AD11" i="38"/>
  <c r="AU11" i="36"/>
  <c r="X11" i="36"/>
  <c r="N11" i="36"/>
  <c r="B11" i="38"/>
  <c r="Z12" i="36"/>
  <c r="DW12" i="36" s="1"/>
  <c r="T11" i="38"/>
  <c r="AI12" i="36"/>
  <c r="AU27" i="58" a="1"/>
  <c r="FA12" i="36"/>
  <c r="AR28" i="58" a="1"/>
  <c r="AM12" i="36"/>
  <c r="BP12" i="36"/>
  <c r="ET12" i="36"/>
  <c r="AC12" i="36"/>
  <c r="BG12" i="36"/>
  <c r="BN12" i="36"/>
  <c r="AD12" i="36"/>
  <c r="BL12" i="36"/>
  <c r="CM12" i="36"/>
  <c r="FD12" i="36"/>
  <c r="CL12" i="36"/>
  <c r="BK12" i="36"/>
  <c r="AQ12" i="36"/>
  <c r="S12" i="36"/>
  <c r="BO12" i="36"/>
  <c r="AF12" i="36"/>
  <c r="AT12" i="36"/>
  <c r="BR12" i="36"/>
  <c r="CR12" i="36"/>
  <c r="CP12" i="36"/>
  <c r="AT27" i="58" a="1"/>
  <c r="FC12" i="36"/>
  <c r="AJ12" i="36"/>
  <c r="BW12" i="36"/>
  <c r="AS27" i="58" a="1"/>
  <c r="CN12" i="36"/>
  <c r="BZ12" i="36"/>
  <c r="CK12" i="36"/>
  <c r="BO11" i="38" l="1"/>
  <c r="CY11" i="36"/>
  <c r="CV11" i="36"/>
  <c r="CW11" i="36"/>
  <c r="CX11" i="36"/>
  <c r="H12" i="36"/>
  <c r="O12" i="36" s="1"/>
  <c r="K12" i="36"/>
  <c r="E12" i="36"/>
  <c r="I11" i="36"/>
  <c r="C11" i="36"/>
  <c r="AR11" i="36"/>
  <c r="U11" i="36"/>
  <c r="J11" i="36" s="1"/>
  <c r="P11" i="36"/>
  <c r="E11" i="38"/>
  <c r="A11" i="38" s="1"/>
  <c r="H11" i="38"/>
  <c r="I11" i="38" s="1"/>
  <c r="AE11" i="38"/>
  <c r="AX11" i="38"/>
  <c r="AZ11" i="38" s="1"/>
  <c r="BK11" i="38"/>
  <c r="BQ11" i="38"/>
  <c r="BU11" i="38"/>
  <c r="AJ11" i="38"/>
  <c r="BI11" i="38"/>
  <c r="BA11" i="38"/>
  <c r="BB11" i="38" s="1"/>
  <c r="BG11" i="38" s="1"/>
  <c r="BS11" i="38"/>
  <c r="BL11" i="38"/>
  <c r="BT11" i="38"/>
  <c r="BM11" i="38"/>
  <c r="AH11" i="38"/>
  <c r="BP11" i="38"/>
  <c r="AO11" i="38"/>
  <c r="BN11" i="38"/>
  <c r="AF11" i="38"/>
  <c r="AK11" i="38"/>
  <c r="AP11" i="38" s="1"/>
  <c r="AG11" i="38"/>
  <c r="BR11" i="38"/>
  <c r="BH11" i="38"/>
  <c r="AB11" i="36"/>
  <c r="AW11" i="36"/>
  <c r="AY11" i="36" s="1"/>
  <c r="BJ11" i="38"/>
  <c r="DE11" i="36"/>
  <c r="DG11" i="36" s="1"/>
  <c r="DB11" i="36"/>
  <c r="CS12" i="36"/>
  <c r="CT12" i="36"/>
  <c r="CO12" i="36"/>
  <c r="CQ12" i="36"/>
  <c r="L12" i="36"/>
  <c r="F12" i="36"/>
  <c r="D12" i="38"/>
  <c r="V12" i="36"/>
  <c r="AR12" i="38"/>
  <c r="AE12" i="36"/>
  <c r="AG12" i="36"/>
  <c r="AU27" i="58"/>
  <c r="AT27" i="58"/>
  <c r="AR28" i="58"/>
  <c r="AS27" i="58"/>
  <c r="Q12" i="36"/>
  <c r="EY12" i="36"/>
  <c r="N12" i="38"/>
  <c r="AK12" i="36"/>
  <c r="K12" i="38" s="1"/>
  <c r="BU12" i="36"/>
  <c r="J12" i="38"/>
  <c r="BE11" i="36"/>
  <c r="BD11" i="36"/>
  <c r="BC11" i="36"/>
  <c r="DD11" i="36"/>
  <c r="CZ11" i="36"/>
  <c r="DA11" i="36"/>
  <c r="BM12" i="36"/>
  <c r="CF12" i="36"/>
  <c r="BF12" i="36"/>
  <c r="BS12" i="36"/>
  <c r="BX12" i="36"/>
  <c r="AO12" i="36"/>
  <c r="AL12" i="36"/>
  <c r="ER12" i="36"/>
  <c r="FD13" i="36"/>
  <c r="BJ12" i="36"/>
  <c r="BQ12" i="36"/>
  <c r="DC11" i="36" l="1"/>
  <c r="AQ11" i="38"/>
  <c r="AT11" i="38" s="1"/>
  <c r="AM11" i="38"/>
  <c r="D11" i="36"/>
  <c r="BC11" i="38"/>
  <c r="AN11" i="38"/>
  <c r="AY11" i="38"/>
  <c r="AZ11" i="36"/>
  <c r="AL11" i="38"/>
  <c r="BE11" i="38"/>
  <c r="BA11" i="36"/>
  <c r="BD11" i="38"/>
  <c r="BF11" i="38"/>
  <c r="AX11" i="36"/>
  <c r="DM11" i="36"/>
  <c r="DH11" i="36"/>
  <c r="DI11" i="36"/>
  <c r="DF11" i="36"/>
  <c r="DJ11" i="36"/>
  <c r="DL11" i="36" s="1"/>
  <c r="DK11" i="36"/>
  <c r="A11" i="36"/>
  <c r="Z11" i="38"/>
  <c r="O11" i="38"/>
  <c r="P11" i="38" s="1"/>
  <c r="Y11" i="38"/>
  <c r="AB11" i="38"/>
  <c r="AI11" i="38" s="1"/>
  <c r="W12" i="36"/>
  <c r="N12" i="36" s="1"/>
  <c r="CH12" i="36"/>
  <c r="FH12" i="36"/>
  <c r="B12" i="38"/>
  <c r="BH12" i="36"/>
  <c r="U12" i="38" s="1"/>
  <c r="Q12" i="38"/>
  <c r="L12" i="38"/>
  <c r="M12" i="38"/>
  <c r="BI12" i="36"/>
  <c r="V12" i="38"/>
  <c r="CD12" i="36"/>
  <c r="CC12" i="36"/>
  <c r="AC12" i="38"/>
  <c r="AP12" i="36"/>
  <c r="BT12" i="36"/>
  <c r="AV12" i="36"/>
  <c r="EP13" i="36"/>
  <c r="EX13" i="36"/>
  <c r="EQ13" i="36"/>
  <c r="FA13" i="36"/>
  <c r="CG13" i="36"/>
  <c r="AC13" i="36"/>
  <c r="EV13" i="36"/>
  <c r="FB13" i="36"/>
  <c r="FC13" i="36"/>
  <c r="AU28" i="58" a="1"/>
  <c r="AR29" i="58" a="1"/>
  <c r="AF13" i="36"/>
  <c r="ET13" i="36"/>
  <c r="AT28" i="58" a="1"/>
  <c r="FG13" i="36"/>
  <c r="EW13" i="36"/>
  <c r="EU13" i="36"/>
  <c r="ES13" i="36"/>
  <c r="EZ13" i="36"/>
  <c r="AD13" i="36"/>
  <c r="BV13" i="36"/>
  <c r="AS12" i="36"/>
  <c r="AS28" i="58" a="1"/>
  <c r="AH13" i="36"/>
  <c r="CJ13" i="36"/>
  <c r="DX13" i="36" l="1"/>
  <c r="Y11" i="36" a="1"/>
  <c r="Y11" i="36" s="1"/>
  <c r="CU12" i="36"/>
  <c r="CV12" i="36" s="1"/>
  <c r="AU11" i="38"/>
  <c r="AS11" i="38"/>
  <c r="FI12" i="36"/>
  <c r="M12" i="36"/>
  <c r="G12" i="36" a="1"/>
  <c r="G12" i="36" s="1"/>
  <c r="Z13" i="36"/>
  <c r="DW13" i="36" s="1"/>
  <c r="AR13" i="38"/>
  <c r="AI13" i="36"/>
  <c r="AG13" i="36"/>
  <c r="T12" i="36"/>
  <c r="AE13" i="36"/>
  <c r="AU12" i="36"/>
  <c r="W12" i="38"/>
  <c r="R12" i="38"/>
  <c r="X12" i="38"/>
  <c r="X12" i="36"/>
  <c r="AA12" i="36"/>
  <c r="EY13" i="36"/>
  <c r="AA12" i="38"/>
  <c r="F12" i="38"/>
  <c r="AD12" i="38"/>
  <c r="CB12" i="36"/>
  <c r="EO14" i="36"/>
  <c r="AT28" i="58"/>
  <c r="AR29" i="58"/>
  <c r="AS28" i="58"/>
  <c r="AU28" i="58"/>
  <c r="BX13" i="36"/>
  <c r="AO13" i="36"/>
  <c r="BO13" i="36"/>
  <c r="BP13" i="36"/>
  <c r="BJ13" i="36"/>
  <c r="CN13" i="36"/>
  <c r="CK13" i="36"/>
  <c r="BZ13" i="36"/>
  <c r="BM13" i="36"/>
  <c r="CF13" i="36"/>
  <c r="CP13" i="36"/>
  <c r="BK13" i="36"/>
  <c r="BW13" i="36"/>
  <c r="AM13" i="36"/>
  <c r="CM13" i="36"/>
  <c r="ER13" i="36"/>
  <c r="BR13" i="36"/>
  <c r="BN13" i="36"/>
  <c r="BS13" i="36"/>
  <c r="BL13" i="36"/>
  <c r="AJ13" i="36"/>
  <c r="AQ13" i="36"/>
  <c r="BF13" i="36"/>
  <c r="BQ13" i="36"/>
  <c r="CL13" i="36"/>
  <c r="BG13" i="36"/>
  <c r="S13" i="36"/>
  <c r="CR13" i="36"/>
  <c r="AL13" i="36"/>
  <c r="AT13" i="36"/>
  <c r="DA12" i="36" l="1"/>
  <c r="AV11" i="38"/>
  <c r="BY11" i="36" s="1"/>
  <c r="H13" i="36"/>
  <c r="O13" i="36" s="1"/>
  <c r="CS13" i="36"/>
  <c r="CT13" i="36"/>
  <c r="E13" i="36"/>
  <c r="D13" i="38"/>
  <c r="K13" i="36"/>
  <c r="V13" i="36"/>
  <c r="T12" i="38"/>
  <c r="AP13" i="36"/>
  <c r="AV13" i="36"/>
  <c r="CQ13" i="36"/>
  <c r="CO13" i="36"/>
  <c r="L13" i="38"/>
  <c r="M13" i="38"/>
  <c r="L13" i="36"/>
  <c r="F13" i="36"/>
  <c r="C12" i="36"/>
  <c r="I12" i="36"/>
  <c r="P12" i="36"/>
  <c r="DB12" i="36"/>
  <c r="AR12" i="36"/>
  <c r="E12" i="38"/>
  <c r="A12" i="38" s="1"/>
  <c r="U12" i="36"/>
  <c r="BS12" i="38"/>
  <c r="CH13" i="36"/>
  <c r="BU13" i="36"/>
  <c r="V13" i="38"/>
  <c r="BI13" i="36"/>
  <c r="Q13" i="36"/>
  <c r="FH13" i="36"/>
  <c r="J13" i="38"/>
  <c r="BI12" i="38"/>
  <c r="AF12" i="38"/>
  <c r="S12" i="38"/>
  <c r="AH12" i="38"/>
  <c r="BM12" i="38"/>
  <c r="AK12" i="38"/>
  <c r="AP12" i="38" s="1"/>
  <c r="AB12" i="36"/>
  <c r="AG12" i="38"/>
  <c r="AO12" i="38"/>
  <c r="BN12" i="38"/>
  <c r="BJ12" i="38"/>
  <c r="BK12" i="38"/>
  <c r="BH12" i="38"/>
  <c r="AX12" i="38"/>
  <c r="AY12" i="38" s="1"/>
  <c r="BA12" i="38"/>
  <c r="BB12" i="38" s="1"/>
  <c r="BG12" i="38" s="1"/>
  <c r="AW12" i="36"/>
  <c r="BA12" i="36" s="1"/>
  <c r="BB12" i="36"/>
  <c r="BC12" i="36" s="1"/>
  <c r="BR12" i="38"/>
  <c r="AJ12" i="38"/>
  <c r="AE12" i="38"/>
  <c r="BT13" i="36"/>
  <c r="W13" i="36"/>
  <c r="CU13" i="36" s="1"/>
  <c r="DD13" i="36" s="1"/>
  <c r="AK13" i="36"/>
  <c r="K13" i="38" s="1"/>
  <c r="Q13" i="38"/>
  <c r="BH13" i="36"/>
  <c r="U13" i="38" s="1"/>
  <c r="N13" i="38"/>
  <c r="CD13" i="36"/>
  <c r="CC13" i="36"/>
  <c r="AC13" i="38"/>
  <c r="EX14" i="36"/>
  <c r="EP14" i="36"/>
  <c r="DE12" i="36"/>
  <c r="DD12" i="36"/>
  <c r="CZ12" i="36"/>
  <c r="CW12" i="36"/>
  <c r="CX12" i="36"/>
  <c r="CY12" i="36"/>
  <c r="EQ14" i="36"/>
  <c r="AD14" i="36"/>
  <c r="AS13" i="36"/>
  <c r="AF14" i="36"/>
  <c r="CG14" i="36"/>
  <c r="AC14" i="36"/>
  <c r="AR30" i="58" a="1"/>
  <c r="FA14" i="36"/>
  <c r="FD14" i="36"/>
  <c r="AT29" i="58" a="1"/>
  <c r="EV14" i="36"/>
  <c r="ES14" i="36"/>
  <c r="AU29" i="58" a="1"/>
  <c r="AH14" i="36"/>
  <c r="EU14" i="36"/>
  <c r="EW14" i="36"/>
  <c r="BV14" i="36"/>
  <c r="AS29" i="58" a="1"/>
  <c r="EZ14" i="36"/>
  <c r="FC14" i="36"/>
  <c r="FB14" i="36"/>
  <c r="ET14" i="36"/>
  <c r="FG14" i="36"/>
  <c r="DX14" i="36" l="1"/>
  <c r="DC12" i="36"/>
  <c r="CA11" i="36"/>
  <c r="CI11" i="36"/>
  <c r="AW11" i="38"/>
  <c r="AN12" i="38"/>
  <c r="AQ12" i="38"/>
  <c r="AU12" i="38" s="1"/>
  <c r="R13" i="38"/>
  <c r="T13" i="38" s="1"/>
  <c r="X13" i="38"/>
  <c r="FI13" i="36"/>
  <c r="B13" i="38"/>
  <c r="AR14" i="38"/>
  <c r="M13" i="36"/>
  <c r="N13" i="36"/>
  <c r="G13" i="36" a="1"/>
  <c r="G13" i="36" s="1"/>
  <c r="Z14" i="36"/>
  <c r="DW14" i="36" s="1"/>
  <c r="J12" i="36"/>
  <c r="D12" i="36"/>
  <c r="F13" i="38"/>
  <c r="O12" i="38"/>
  <c r="P12" i="38" s="1"/>
  <c r="AG14" i="36"/>
  <c r="AI14" i="36"/>
  <c r="AE14" i="36"/>
  <c r="BT12" i="38"/>
  <c r="S267" i="58" a="1"/>
  <c r="S267" i="58" s="1"/>
  <c r="BC12" i="38"/>
  <c r="BE12" i="36"/>
  <c r="AD13" i="38"/>
  <c r="AZ12" i="38"/>
  <c r="BE12" i="38"/>
  <c r="AY12" i="36"/>
  <c r="BF12" i="38"/>
  <c r="BD12" i="38"/>
  <c r="BD12" i="36"/>
  <c r="AZ12" i="36"/>
  <c r="AM12" i="38"/>
  <c r="AX12" i="36"/>
  <c r="AL12" i="38"/>
  <c r="W13" i="38"/>
  <c r="AA13" i="36"/>
  <c r="X13" i="36"/>
  <c r="T13" i="36"/>
  <c r="AU13" i="36"/>
  <c r="AA13" i="38"/>
  <c r="CB13" i="36"/>
  <c r="EO15" i="36"/>
  <c r="EY14" i="36"/>
  <c r="AU29" i="58"/>
  <c r="AT29" i="58"/>
  <c r="AR30" i="58"/>
  <c r="AS29" i="58"/>
  <c r="CV13" i="36"/>
  <c r="CZ13" i="36"/>
  <c r="CY13" i="36"/>
  <c r="CW13" i="36"/>
  <c r="DA13" i="36"/>
  <c r="CX13" i="36"/>
  <c r="DH12" i="36"/>
  <c r="DF12" i="36"/>
  <c r="DJ12" i="36"/>
  <c r="DM12" i="36"/>
  <c r="DI12" i="36"/>
  <c r="DG12" i="36"/>
  <c r="DK12" i="36"/>
  <c r="BW14" i="36"/>
  <c r="CK14" i="36"/>
  <c r="BR14" i="36"/>
  <c r="CJ14" i="36"/>
  <c r="BQ14" i="36"/>
  <c r="BZ14" i="36"/>
  <c r="BF14" i="36"/>
  <c r="CF14" i="36"/>
  <c r="CN14" i="36"/>
  <c r="AJ14" i="36"/>
  <c r="CR14" i="36"/>
  <c r="BG14" i="36"/>
  <c r="AL14" i="36"/>
  <c r="ER14" i="36"/>
  <c r="S14" i="36"/>
  <c r="AO14" i="36"/>
  <c r="BJ14" i="36"/>
  <c r="BN14" i="36"/>
  <c r="BL14" i="36"/>
  <c r="CL14" i="36"/>
  <c r="AQ14" i="36"/>
  <c r="CM14" i="36"/>
  <c r="BP14" i="36"/>
  <c r="AT14" i="36"/>
  <c r="AM14" i="36"/>
  <c r="BO14" i="36"/>
  <c r="CP14" i="36"/>
  <c r="BM14" i="36"/>
  <c r="BS14" i="36"/>
  <c r="BK14" i="36"/>
  <c r="BX14" i="36"/>
  <c r="Y12" i="36" l="1" a="1"/>
  <c r="Y12" i="36" s="1"/>
  <c r="DC13" i="36"/>
  <c r="H14" i="36"/>
  <c r="O14" i="36" s="1"/>
  <c r="AT12" i="38"/>
  <c r="AS12" i="38"/>
  <c r="CQ14" i="36"/>
  <c r="CO14" i="36"/>
  <c r="N14" i="38"/>
  <c r="BU14" i="36"/>
  <c r="AK14" i="36"/>
  <c r="K14" i="38" s="1"/>
  <c r="E14" i="36"/>
  <c r="V14" i="36"/>
  <c r="K14" i="36"/>
  <c r="D14" i="38"/>
  <c r="CS14" i="36"/>
  <c r="CT14" i="36" s="1"/>
  <c r="S13" i="38"/>
  <c r="C13" i="36"/>
  <c r="I13" i="36"/>
  <c r="F14" i="36"/>
  <c r="L14" i="36"/>
  <c r="P13" i="36"/>
  <c r="AB12" i="38"/>
  <c r="AI12" i="38" s="1"/>
  <c r="BL12" i="38"/>
  <c r="Q14" i="36"/>
  <c r="Z12" i="38"/>
  <c r="Y12" i="38"/>
  <c r="A12" i="36"/>
  <c r="J14" i="38"/>
  <c r="AC14" i="38"/>
  <c r="CD14" i="36"/>
  <c r="CC14" i="36"/>
  <c r="FH14" i="36"/>
  <c r="CH14" i="36"/>
  <c r="AP14" i="36"/>
  <c r="BT14" i="36"/>
  <c r="AV14" i="36"/>
  <c r="W14" i="36"/>
  <c r="CU14" i="36" s="1"/>
  <c r="L14" i="38"/>
  <c r="M14" i="38"/>
  <c r="Q14" i="38"/>
  <c r="BH14" i="36"/>
  <c r="U14" i="38" s="1"/>
  <c r="V14" i="38"/>
  <c r="BI14" i="36"/>
  <c r="AX13" i="38"/>
  <c r="AY13" i="38" s="1"/>
  <c r="AJ13" i="38"/>
  <c r="AG13" i="38"/>
  <c r="BL13" i="38"/>
  <c r="AH13" i="38"/>
  <c r="AO13" i="38"/>
  <c r="BS13" i="38"/>
  <c r="AF13" i="38"/>
  <c r="BH13" i="38"/>
  <c r="BI13" i="38"/>
  <c r="BN13" i="38"/>
  <c r="BJ13" i="38"/>
  <c r="BM13" i="38"/>
  <c r="BR13" i="38"/>
  <c r="AK13" i="38"/>
  <c r="AP13" i="38" s="1"/>
  <c r="BA13" i="38"/>
  <c r="BB13" i="38" s="1"/>
  <c r="BG13" i="38" s="1"/>
  <c r="BK13" i="38"/>
  <c r="AE13" i="38"/>
  <c r="BB13" i="36"/>
  <c r="BC13" i="36" s="1"/>
  <c r="AB13" i="36"/>
  <c r="DL12" i="36"/>
  <c r="EJ12" i="36" s="1"/>
  <c r="AR13" i="36"/>
  <c r="E13" i="38"/>
  <c r="A13" i="38" s="1"/>
  <c r="AW13" i="36"/>
  <c r="AZ13" i="36" s="1"/>
  <c r="U13" i="36"/>
  <c r="DB13" i="36"/>
  <c r="EX15" i="36"/>
  <c r="EP15" i="36"/>
  <c r="EQ15" i="36"/>
  <c r="DE13" i="36"/>
  <c r="AR31" i="58" a="1"/>
  <c r="FB15" i="36"/>
  <c r="EV15" i="36"/>
  <c r="ES15" i="36"/>
  <c r="ET15" i="36"/>
  <c r="EZ15" i="36"/>
  <c r="CG15" i="36"/>
  <c r="EW15" i="36"/>
  <c r="FD15" i="36"/>
  <c r="AD15" i="36"/>
  <c r="AT30" i="58" a="1"/>
  <c r="AF15" i="36"/>
  <c r="BV15" i="36"/>
  <c r="AS14" i="36"/>
  <c r="AC15" i="36"/>
  <c r="FA15" i="36"/>
  <c r="FG15" i="36"/>
  <c r="CN15" i="36"/>
  <c r="EU15" i="36"/>
  <c r="FC15" i="36"/>
  <c r="AS30" i="58" a="1"/>
  <c r="AH15" i="36"/>
  <c r="AU30" i="58" a="1"/>
  <c r="DX15" i="36" l="1"/>
  <c r="X14" i="38"/>
  <c r="R14" i="38"/>
  <c r="S14" i="38" s="1"/>
  <c r="BT13" i="38"/>
  <c r="AV12" i="38"/>
  <c r="AW12" i="38" s="1"/>
  <c r="CO15" i="36"/>
  <c r="FI14" i="36"/>
  <c r="B14" i="38"/>
  <c r="H12" i="38"/>
  <c r="AI15" i="36"/>
  <c r="AR15" i="38"/>
  <c r="AQ13" i="38"/>
  <c r="AS13" i="38" s="1"/>
  <c r="AG15" i="36"/>
  <c r="N14" i="36"/>
  <c r="M14" i="36"/>
  <c r="G14" i="36" a="1"/>
  <c r="G14" i="36" s="1"/>
  <c r="Z15" i="36"/>
  <c r="DW15" i="36" s="1"/>
  <c r="J13" i="36"/>
  <c r="D13" i="36"/>
  <c r="EA12" i="36"/>
  <c r="AD14" i="38"/>
  <c r="Z13" i="38"/>
  <c r="X14" i="36"/>
  <c r="CB14" i="36"/>
  <c r="EI12" i="36"/>
  <c r="AU14" i="36"/>
  <c r="T14" i="36"/>
  <c r="F14" i="38"/>
  <c r="AA14" i="36"/>
  <c r="AA14" i="38"/>
  <c r="W14" i="38"/>
  <c r="AE15" i="36"/>
  <c r="AZ13" i="38"/>
  <c r="AL13" i="38"/>
  <c r="AM13" i="38"/>
  <c r="BF13" i="38"/>
  <c r="BD13" i="38"/>
  <c r="BC13" i="38"/>
  <c r="BE13" i="38"/>
  <c r="AN13" i="38"/>
  <c r="BD13" i="36"/>
  <c r="AY13" i="36"/>
  <c r="EE12" i="36"/>
  <c r="EH12" i="36"/>
  <c r="BE13" i="36"/>
  <c r="EM12" i="36"/>
  <c r="EL12" i="36"/>
  <c r="EG12" i="36"/>
  <c r="DZ12" i="36"/>
  <c r="ED12" i="36"/>
  <c r="EF12" i="36"/>
  <c r="EK12" i="36"/>
  <c r="EC12" i="36"/>
  <c r="EB12" i="36"/>
  <c r="AX13" i="36"/>
  <c r="BA13" i="36"/>
  <c r="EO16" i="36"/>
  <c r="EY15" i="36"/>
  <c r="AR31" i="58"/>
  <c r="AT30" i="58"/>
  <c r="AS30" i="58"/>
  <c r="AU30" i="58"/>
  <c r="CX14" i="36"/>
  <c r="CV14" i="36"/>
  <c r="DA14" i="36"/>
  <c r="DC14" i="36" s="1"/>
  <c r="CZ14" i="36"/>
  <c r="CY14" i="36"/>
  <c r="CW14" i="36"/>
  <c r="DI13" i="36"/>
  <c r="DG13" i="36"/>
  <c r="DK13" i="36"/>
  <c r="DM13" i="36"/>
  <c r="DJ13" i="36"/>
  <c r="DF13" i="36"/>
  <c r="DH13" i="36"/>
  <c r="CM15" i="36"/>
  <c r="BN15" i="36"/>
  <c r="BL15" i="36"/>
  <c r="AT15" i="36"/>
  <c r="BW15" i="36"/>
  <c r="AM15" i="36"/>
  <c r="CR15" i="36"/>
  <c r="BX15" i="36"/>
  <c r="BG15" i="36"/>
  <c r="AO15" i="36"/>
  <c r="BP15" i="36"/>
  <c r="AJ15" i="36"/>
  <c r="S15" i="36"/>
  <c r="BZ15" i="36"/>
  <c r="BF15" i="36"/>
  <c r="BK15" i="36"/>
  <c r="BS15" i="36"/>
  <c r="BR15" i="36"/>
  <c r="BQ15" i="36"/>
  <c r="CL15" i="36"/>
  <c r="CP15" i="36"/>
  <c r="CJ15" i="36"/>
  <c r="FC16" i="36"/>
  <c r="AQ15" i="36"/>
  <c r="CK15" i="36"/>
  <c r="ER15" i="36"/>
  <c r="BM15" i="36"/>
  <c r="BO15" i="36"/>
  <c r="CF15" i="36"/>
  <c r="AL15" i="36"/>
  <c r="BJ15" i="36"/>
  <c r="Y13" i="36" l="1" a="1"/>
  <c r="Y13" i="36" s="1"/>
  <c r="H13" i="38" s="1"/>
  <c r="CQ15" i="36"/>
  <c r="T14" i="38"/>
  <c r="H15" i="36"/>
  <c r="O15" i="36" s="1"/>
  <c r="CS15" i="36"/>
  <c r="CT15" i="36" s="1"/>
  <c r="BY12" i="36"/>
  <c r="E15" i="36"/>
  <c r="K15" i="36"/>
  <c r="V15" i="36"/>
  <c r="D15" i="38"/>
  <c r="AT13" i="38"/>
  <c r="AU13" i="38"/>
  <c r="F15" i="36"/>
  <c r="L15" i="36"/>
  <c r="C14" i="36"/>
  <c r="I14" i="36"/>
  <c r="P14" i="36"/>
  <c r="DL13" i="36"/>
  <c r="EK13" i="36" s="1"/>
  <c r="BK14" i="38"/>
  <c r="BR14" i="38"/>
  <c r="AH14" i="38"/>
  <c r="AG14" i="38"/>
  <c r="AK14" i="38"/>
  <c r="AP14" i="38" s="1"/>
  <c r="BJ14" i="38"/>
  <c r="BL14" i="38"/>
  <c r="BM14" i="38"/>
  <c r="BI14" i="38"/>
  <c r="BA14" i="38"/>
  <c r="BB14" i="38" s="1"/>
  <c r="BG14" i="38" s="1"/>
  <c r="AE14" i="38"/>
  <c r="BH14" i="38"/>
  <c r="BN14" i="38"/>
  <c r="AO14" i="38"/>
  <c r="AF14" i="38"/>
  <c r="AR14" i="36"/>
  <c r="AJ14" i="38"/>
  <c r="BS14" i="38"/>
  <c r="AX14" i="38"/>
  <c r="AY14" i="38" s="1"/>
  <c r="E14" i="38"/>
  <c r="A14" i="38" s="1"/>
  <c r="U14" i="36"/>
  <c r="BB14" i="36"/>
  <c r="BE14" i="36" s="1"/>
  <c r="DB14" i="36"/>
  <c r="Q15" i="36"/>
  <c r="B15" i="38" s="1"/>
  <c r="Y13" i="38"/>
  <c r="AB13" i="38"/>
  <c r="AI13" i="38" s="1"/>
  <c r="AB14" i="36"/>
  <c r="AW14" i="36"/>
  <c r="AY14" i="36" s="1"/>
  <c r="O13" i="38"/>
  <c r="P13" i="38" s="1"/>
  <c r="A13" i="36"/>
  <c r="J15" i="38"/>
  <c r="CH15" i="36"/>
  <c r="L15" i="38"/>
  <c r="M15" i="38"/>
  <c r="BU15" i="36"/>
  <c r="N15" i="38"/>
  <c r="FH15" i="36"/>
  <c r="BH15" i="36"/>
  <c r="U15" i="38" s="1"/>
  <c r="Q15" i="38"/>
  <c r="AK15" i="36"/>
  <c r="K15" i="38" s="1"/>
  <c r="AP15" i="36"/>
  <c r="BT15" i="36"/>
  <c r="AV15" i="36"/>
  <c r="CD15" i="36"/>
  <c r="CC15" i="36"/>
  <c r="AC15" i="38"/>
  <c r="V15" i="38"/>
  <c r="BI15" i="36"/>
  <c r="W15" i="36"/>
  <c r="CU15" i="36" s="1"/>
  <c r="EP16" i="36"/>
  <c r="EX16" i="36"/>
  <c r="EQ16" i="36"/>
  <c r="DD14" i="36"/>
  <c r="AC16" i="36"/>
  <c r="AR32" i="58" a="1"/>
  <c r="EV16" i="36"/>
  <c r="BV16" i="36"/>
  <c r="EU16" i="36"/>
  <c r="ES16" i="36"/>
  <c r="FB16" i="36"/>
  <c r="AS15" i="36"/>
  <c r="EW16" i="36"/>
  <c r="AS31" i="58" a="1"/>
  <c r="AF16" i="36"/>
  <c r="ET16" i="36"/>
  <c r="AU31" i="58" a="1"/>
  <c r="FA16" i="36"/>
  <c r="FD16" i="36"/>
  <c r="AD16" i="36"/>
  <c r="CG16" i="36"/>
  <c r="AH16" i="36"/>
  <c r="EZ16" i="36"/>
  <c r="AT31" i="58" a="1"/>
  <c r="AJ16" i="36"/>
  <c r="BO12" i="38" l="1"/>
  <c r="X15" i="38"/>
  <c r="BT14" i="38"/>
  <c r="R15" i="38"/>
  <c r="S15" i="38" s="1"/>
  <c r="CY15" i="36"/>
  <c r="CV15" i="36"/>
  <c r="CZ15" i="36"/>
  <c r="CW15" i="36"/>
  <c r="DA15" i="36"/>
  <c r="DC15" i="36" s="1"/>
  <c r="CX15" i="36"/>
  <c r="CI12" i="36"/>
  <c r="CA12" i="36"/>
  <c r="FI15" i="36"/>
  <c r="AV13" i="38"/>
  <c r="BY13" i="36" s="1"/>
  <c r="M15" i="36"/>
  <c r="N15" i="36"/>
  <c r="G15" i="36" a="1"/>
  <c r="G15" i="36" s="1"/>
  <c r="J14" i="36"/>
  <c r="D14" i="36"/>
  <c r="EE13" i="36"/>
  <c r="EJ13" i="36"/>
  <c r="ED13" i="36"/>
  <c r="EC13" i="36"/>
  <c r="EF13" i="36"/>
  <c r="DZ13" i="36"/>
  <c r="EG13" i="36"/>
  <c r="EB13" i="36"/>
  <c r="EI13" i="36"/>
  <c r="EA13" i="36"/>
  <c r="EM13" i="36"/>
  <c r="EL13" i="36"/>
  <c r="EH13" i="36"/>
  <c r="BE14" i="38"/>
  <c r="AQ14" i="38"/>
  <c r="AS14" i="38" s="1"/>
  <c r="BC14" i="38"/>
  <c r="BD14" i="38"/>
  <c r="BF14" i="38"/>
  <c r="AM14" i="38"/>
  <c r="AZ14" i="38"/>
  <c r="AL14" i="38"/>
  <c r="AN14" i="38"/>
  <c r="AZ14" i="36"/>
  <c r="BC14" i="36"/>
  <c r="BD14" i="36"/>
  <c r="BA14" i="36"/>
  <c r="AX14" i="36"/>
  <c r="AD15" i="38"/>
  <c r="BL15" i="38" s="1"/>
  <c r="CB15" i="36"/>
  <c r="W15" i="38"/>
  <c r="AA15" i="38"/>
  <c r="X15" i="36"/>
  <c r="Z16" i="36"/>
  <c r="DW16" i="36" s="1"/>
  <c r="AR16" i="38"/>
  <c r="AE16" i="36"/>
  <c r="AG16" i="36"/>
  <c r="AI16" i="36"/>
  <c r="EO17" i="36"/>
  <c r="AU15" i="36"/>
  <c r="F15" i="38"/>
  <c r="G15" i="38" s="1"/>
  <c r="T15" i="36"/>
  <c r="AA15" i="36"/>
  <c r="EY16" i="36"/>
  <c r="AK16" i="36"/>
  <c r="K16" i="38" s="1"/>
  <c r="AS31" i="58"/>
  <c r="AU31" i="58"/>
  <c r="AT31" i="58"/>
  <c r="AR32" i="58"/>
  <c r="FG16" i="36"/>
  <c r="CM16" i="36"/>
  <c r="BQ16" i="36"/>
  <c r="CL16" i="36"/>
  <c r="BZ16" i="36"/>
  <c r="BW16" i="36"/>
  <c r="CK16" i="36"/>
  <c r="BF16" i="36"/>
  <c r="BK16" i="36"/>
  <c r="CP16" i="36"/>
  <c r="AL16" i="36"/>
  <c r="BN16" i="36"/>
  <c r="CF16" i="36"/>
  <c r="AQ16" i="36"/>
  <c r="BG16" i="36"/>
  <c r="AM16" i="36"/>
  <c r="BX16" i="36"/>
  <c r="BM16" i="36"/>
  <c r="CJ16" i="36"/>
  <c r="CR16" i="36"/>
  <c r="BO16" i="36"/>
  <c r="BJ16" i="36"/>
  <c r="AO16" i="36"/>
  <c r="BP16" i="36"/>
  <c r="BR16" i="36"/>
  <c r="AT16" i="36"/>
  <c r="CN16" i="36"/>
  <c r="ER16" i="36"/>
  <c r="BL16" i="36"/>
  <c r="S16" i="36"/>
  <c r="BS16" i="36"/>
  <c r="DX16" i="36" l="1"/>
  <c r="T15" i="38"/>
  <c r="Y14" i="36" a="1"/>
  <c r="Y14" i="36" s="1"/>
  <c r="H14" i="38" s="1"/>
  <c r="H16" i="36"/>
  <c r="O16" i="36" s="1"/>
  <c r="K16" i="36"/>
  <c r="D16" i="38"/>
  <c r="E16" i="36"/>
  <c r="V16" i="36"/>
  <c r="CI13" i="36"/>
  <c r="BO13" i="38"/>
  <c r="CO16" i="36"/>
  <c r="CS16" i="36"/>
  <c r="CT16" i="36" s="1"/>
  <c r="CQ16" i="36"/>
  <c r="AW13" i="38"/>
  <c r="C15" i="36"/>
  <c r="I15" i="36"/>
  <c r="F16" i="36"/>
  <c r="L16" i="36"/>
  <c r="P15" i="36"/>
  <c r="AU14" i="38"/>
  <c r="AT14" i="38"/>
  <c r="BA15" i="38"/>
  <c r="BB15" i="38" s="1"/>
  <c r="BG15" i="38" s="1"/>
  <c r="AH15" i="38"/>
  <c r="AF15" i="38"/>
  <c r="BJ15" i="38"/>
  <c r="BO15" i="38"/>
  <c r="BK15" i="38"/>
  <c r="BH15" i="38"/>
  <c r="BN15" i="38"/>
  <c r="BS15" i="38"/>
  <c r="AO15" i="38"/>
  <c r="BM15" i="38"/>
  <c r="BR15" i="38"/>
  <c r="AE15" i="38"/>
  <c r="AG15" i="38"/>
  <c r="BU15" i="38"/>
  <c r="BI15" i="38"/>
  <c r="AJ15" i="38"/>
  <c r="AX15" i="38"/>
  <c r="AZ15" i="38" s="1"/>
  <c r="BT15" i="38"/>
  <c r="BQ15" i="38"/>
  <c r="AK15" i="38"/>
  <c r="AP15" i="38" s="1"/>
  <c r="BP15" i="38"/>
  <c r="AB14" i="38"/>
  <c r="AI14" i="38" s="1"/>
  <c r="O14" i="38"/>
  <c r="P14" i="38" s="1"/>
  <c r="Y14" i="38"/>
  <c r="Z14" i="38"/>
  <c r="A14" i="36"/>
  <c r="CC16" i="36"/>
  <c r="CH16" i="36"/>
  <c r="AC16" i="38"/>
  <c r="CD16" i="36"/>
  <c r="FH16" i="36"/>
  <c r="FI16" i="36" s="1"/>
  <c r="CA13" i="36"/>
  <c r="Q16" i="36"/>
  <c r="B16" i="38" s="1"/>
  <c r="W16" i="36"/>
  <c r="CU16" i="36" s="1"/>
  <c r="M16" i="38"/>
  <c r="L16" i="38"/>
  <c r="BH16" i="36"/>
  <c r="U16" i="38" s="1"/>
  <c r="Q16" i="38"/>
  <c r="AP16" i="36"/>
  <c r="AV16" i="36"/>
  <c r="BT16" i="36"/>
  <c r="V16" i="38"/>
  <c r="BI16" i="36"/>
  <c r="N16" i="38"/>
  <c r="BU16" i="36"/>
  <c r="AR15" i="36"/>
  <c r="J16" i="38"/>
  <c r="EP17" i="36"/>
  <c r="E15" i="38"/>
  <c r="A15" i="38" s="1"/>
  <c r="EX17" i="36"/>
  <c r="U15" i="36"/>
  <c r="AW15" i="36"/>
  <c r="BB15" i="36"/>
  <c r="AB15" i="36"/>
  <c r="DB15" i="36"/>
  <c r="DD15" i="36"/>
  <c r="EQ17" i="36"/>
  <c r="ET17" i="36"/>
  <c r="EZ17" i="36"/>
  <c r="FC17" i="36"/>
  <c r="FG17" i="36"/>
  <c r="AC17" i="36"/>
  <c r="AF17" i="36"/>
  <c r="CP17" i="36"/>
  <c r="CG17" i="36"/>
  <c r="ES17" i="36"/>
  <c r="AS32" i="58" a="1"/>
  <c r="AR33" i="58" a="1"/>
  <c r="EW17" i="36"/>
  <c r="FD17" i="36"/>
  <c r="CN17" i="36"/>
  <c r="AD17" i="36"/>
  <c r="EU17" i="36"/>
  <c r="BV17" i="36"/>
  <c r="AS16" i="36"/>
  <c r="FB17" i="36"/>
  <c r="BQ17" i="36"/>
  <c r="AT32" i="58" a="1"/>
  <c r="AH17" i="36"/>
  <c r="AU32" i="58" a="1"/>
  <c r="EV17" i="36"/>
  <c r="FA17" i="36"/>
  <c r="DX17" i="36" l="1"/>
  <c r="CV16" i="36"/>
  <c r="CZ16" i="36"/>
  <c r="CW16" i="36"/>
  <c r="DA16" i="36"/>
  <c r="DC16" i="36" s="1"/>
  <c r="CY16" i="36"/>
  <c r="CX16" i="36"/>
  <c r="CQ17" i="36"/>
  <c r="CO17" i="36"/>
  <c r="N16" i="36"/>
  <c r="M16" i="36"/>
  <c r="G16" i="36" a="1"/>
  <c r="G16" i="36" s="1"/>
  <c r="J15" i="36"/>
  <c r="D15" i="36"/>
  <c r="AV14" i="38"/>
  <c r="BY14" i="36" s="1"/>
  <c r="BD15" i="38"/>
  <c r="BE15" i="38"/>
  <c r="AL15" i="38"/>
  <c r="BC15" i="38"/>
  <c r="BF15" i="38"/>
  <c r="AM15" i="38"/>
  <c r="AN15" i="38"/>
  <c r="AQ15" i="38"/>
  <c r="AU15" i="38" s="1"/>
  <c r="Z15" i="38"/>
  <c r="AY15" i="38"/>
  <c r="X16" i="36"/>
  <c r="CB16" i="36"/>
  <c r="AA16" i="38"/>
  <c r="X16" i="38"/>
  <c r="F16" i="38"/>
  <c r="G16" i="38" s="1"/>
  <c r="EO18" i="36"/>
  <c r="DB16" i="36"/>
  <c r="AD16" i="38"/>
  <c r="AA16" i="36"/>
  <c r="T16" i="36"/>
  <c r="AU16" i="36"/>
  <c r="R16" i="38"/>
  <c r="S16" i="38" s="1"/>
  <c r="W16" i="38"/>
  <c r="EY17" i="36"/>
  <c r="AR17" i="38"/>
  <c r="AE17" i="36"/>
  <c r="AG17" i="36"/>
  <c r="AI17" i="36"/>
  <c r="Z17" i="36"/>
  <c r="DW17" i="36" s="1"/>
  <c r="BD15" i="36"/>
  <c r="BE15" i="36"/>
  <c r="BC15" i="36"/>
  <c r="AZ15" i="36"/>
  <c r="AX15" i="36"/>
  <c r="BA15" i="36"/>
  <c r="AY15" i="36"/>
  <c r="AT32" i="58"/>
  <c r="AR33" i="58"/>
  <c r="AS32" i="58"/>
  <c r="AU32" i="58"/>
  <c r="DE14" i="36"/>
  <c r="CL17" i="36"/>
  <c r="CJ17" i="36"/>
  <c r="BK17" i="36"/>
  <c r="BS17" i="36"/>
  <c r="AQ17" i="36"/>
  <c r="CM17" i="36"/>
  <c r="BZ17" i="36"/>
  <c r="BO17" i="36"/>
  <c r="AL17" i="36"/>
  <c r="CK17" i="36"/>
  <c r="BJ17" i="36"/>
  <c r="AT17" i="36"/>
  <c r="BX17" i="36"/>
  <c r="S17" i="36"/>
  <c r="AJ17" i="36"/>
  <c r="BP17" i="36"/>
  <c r="BN17" i="36"/>
  <c r="CF17" i="36"/>
  <c r="BL17" i="36"/>
  <c r="AO17" i="36"/>
  <c r="BG17" i="36"/>
  <c r="BM17" i="36"/>
  <c r="CR17" i="36"/>
  <c r="ER17" i="36"/>
  <c r="BF17" i="36"/>
  <c r="BR17" i="36"/>
  <c r="BW17" i="36"/>
  <c r="AM17" i="36"/>
  <c r="Y15" i="36" l="1" a="1"/>
  <c r="Y15" i="36" s="1"/>
  <c r="BO14" i="38"/>
  <c r="H17" i="36"/>
  <c r="O17" i="36" s="1"/>
  <c r="CT17" i="36"/>
  <c r="CS17" i="36"/>
  <c r="CI14" i="36"/>
  <c r="K17" i="36"/>
  <c r="E17" i="36"/>
  <c r="L17" i="36"/>
  <c r="F17" i="36"/>
  <c r="C16" i="36"/>
  <c r="I16" i="36"/>
  <c r="P16" i="36"/>
  <c r="CA14" i="36"/>
  <c r="AW14" i="38"/>
  <c r="AT15" i="38"/>
  <c r="AS15" i="38"/>
  <c r="AB15" i="38"/>
  <c r="AI15" i="38" s="1"/>
  <c r="A15" i="36"/>
  <c r="E16" i="38"/>
  <c r="A16" i="38" s="1"/>
  <c r="O15" i="38"/>
  <c r="P15" i="38" s="1"/>
  <c r="Y15" i="38"/>
  <c r="N17" i="38"/>
  <c r="CH17" i="36"/>
  <c r="Q17" i="38"/>
  <c r="L17" i="38"/>
  <c r="M17" i="38"/>
  <c r="CC17" i="36"/>
  <c r="CD17" i="36"/>
  <c r="AC17" i="38"/>
  <c r="BI17" i="36"/>
  <c r="V17" i="38"/>
  <c r="BU17" i="36"/>
  <c r="BH17" i="36"/>
  <c r="U17" i="38" s="1"/>
  <c r="AK17" i="36"/>
  <c r="K17" i="38" s="1"/>
  <c r="FH17" i="36"/>
  <c r="FI17" i="36" s="1"/>
  <c r="BT17" i="36"/>
  <c r="AV17" i="36"/>
  <c r="AP17" i="36"/>
  <c r="Q17" i="36"/>
  <c r="B17" i="38" s="1"/>
  <c r="EX18" i="36"/>
  <c r="EP18" i="36"/>
  <c r="AE16" i="38"/>
  <c r="BJ16" i="38"/>
  <c r="BI16" i="38"/>
  <c r="BL16" i="38"/>
  <c r="BO16" i="38"/>
  <c r="BR16" i="38"/>
  <c r="BQ16" i="38"/>
  <c r="BP16" i="38"/>
  <c r="AO16" i="38"/>
  <c r="AG16" i="38"/>
  <c r="BA16" i="38"/>
  <c r="BB16" i="38" s="1"/>
  <c r="BG16" i="38" s="1"/>
  <c r="BU16" i="38"/>
  <c r="AF16" i="38"/>
  <c r="BH16" i="38"/>
  <c r="BM16" i="38"/>
  <c r="AH16" i="38"/>
  <c r="BK16" i="38"/>
  <c r="BN16" i="38"/>
  <c r="AR16" i="36"/>
  <c r="BT16" i="38"/>
  <c r="AJ16" i="38"/>
  <c r="BS16" i="38"/>
  <c r="AX16" i="38"/>
  <c r="AY16" i="38" s="1"/>
  <c r="AK16" i="38"/>
  <c r="AP16" i="38" s="1"/>
  <c r="AW16" i="36"/>
  <c r="BA16" i="36" s="1"/>
  <c r="AB16" i="36"/>
  <c r="BB16" i="36"/>
  <c r="BC16" i="36" s="1"/>
  <c r="U16" i="36"/>
  <c r="T16" i="38"/>
  <c r="W17" i="36"/>
  <c r="CU17" i="36" s="1"/>
  <c r="D17" i="38"/>
  <c r="V17" i="36"/>
  <c r="J17" i="38"/>
  <c r="DD16" i="36"/>
  <c r="EQ18" i="36"/>
  <c r="AS33" i="58" a="1"/>
  <c r="EV18" i="36"/>
  <c r="AF18" i="36"/>
  <c r="FA18" i="36"/>
  <c r="EW18" i="36"/>
  <c r="AC18" i="36"/>
  <c r="AD18" i="36"/>
  <c r="EU18" i="36"/>
  <c r="FC18" i="36"/>
  <c r="AH18" i="36"/>
  <c r="FD18" i="36"/>
  <c r="ES18" i="36"/>
  <c r="FG18" i="36"/>
  <c r="AS17" i="36"/>
  <c r="ET18" i="36"/>
  <c r="BF18" i="36"/>
  <c r="AT33" i="58" a="1"/>
  <c r="CG18" i="36"/>
  <c r="AU33" i="58" a="1"/>
  <c r="EZ18" i="36"/>
  <c r="BV18" i="36"/>
  <c r="FB18" i="36"/>
  <c r="DX18" i="36" l="1"/>
  <c r="CW17" i="36"/>
  <c r="DA17" i="36"/>
  <c r="DC17" i="36" s="1"/>
  <c r="CX17" i="36"/>
  <c r="CY17" i="36"/>
  <c r="CV17" i="36"/>
  <c r="CZ17" i="36"/>
  <c r="AN16" i="38"/>
  <c r="H15" i="38"/>
  <c r="I15" i="38" s="1"/>
  <c r="DE15" i="36"/>
  <c r="AR18" i="38"/>
  <c r="AE18" i="36"/>
  <c r="M17" i="36"/>
  <c r="N17" i="36"/>
  <c r="G17" i="36" a="1"/>
  <c r="G17" i="36" s="1"/>
  <c r="J16" i="36"/>
  <c r="D16" i="36"/>
  <c r="Z18" i="36"/>
  <c r="DW18" i="36" s="1"/>
  <c r="AV15" i="38"/>
  <c r="BY15" i="36" s="1"/>
  <c r="X17" i="38"/>
  <c r="O16" i="38"/>
  <c r="P16" i="38" s="1"/>
  <c r="AU17" i="36"/>
  <c r="AI18" i="36"/>
  <c r="AG18" i="36"/>
  <c r="R17" i="38"/>
  <c r="T17" i="38" s="1"/>
  <c r="AA17" i="38"/>
  <c r="CB17" i="36"/>
  <c r="W17" i="38"/>
  <c r="EO19" i="36"/>
  <c r="Q18" i="38"/>
  <c r="EY18" i="36"/>
  <c r="BD16" i="36"/>
  <c r="BC16" i="38"/>
  <c r="BE16" i="38"/>
  <c r="BE16" i="36"/>
  <c r="AM16" i="38"/>
  <c r="AZ16" i="38"/>
  <c r="AY16" i="36"/>
  <c r="BF16" i="38"/>
  <c r="AL16" i="38"/>
  <c r="BD16" i="38"/>
  <c r="AQ16" i="38"/>
  <c r="AS16" i="38" s="1"/>
  <c r="AZ16" i="36"/>
  <c r="AX16" i="36"/>
  <c r="T17" i="36"/>
  <c r="X17" i="36"/>
  <c r="AA17" i="36"/>
  <c r="DB17" i="36"/>
  <c r="AD17" i="38"/>
  <c r="F17" i="38"/>
  <c r="AU33" i="58"/>
  <c r="AT33" i="58"/>
  <c r="AS33" i="58"/>
  <c r="CR18" i="36"/>
  <c r="CJ18" i="36"/>
  <c r="BL18" i="36"/>
  <c r="AJ18" i="36"/>
  <c r="BS18" i="36"/>
  <c r="BR18" i="36"/>
  <c r="AM18" i="36"/>
  <c r="BO18" i="36"/>
  <c r="AO18" i="36"/>
  <c r="CL18" i="36"/>
  <c r="AL18" i="36"/>
  <c r="BK18" i="36"/>
  <c r="BQ18" i="36"/>
  <c r="BP18" i="36"/>
  <c r="AT18" i="36"/>
  <c r="CK18" i="36"/>
  <c r="CM18" i="36"/>
  <c r="CP18" i="36"/>
  <c r="S18" i="36"/>
  <c r="BW18" i="36"/>
  <c r="BZ18" i="36"/>
  <c r="FD19" i="36"/>
  <c r="ER18" i="36"/>
  <c r="BM18" i="36"/>
  <c r="BX18" i="36"/>
  <c r="BG18" i="36"/>
  <c r="BN18" i="36"/>
  <c r="BJ18" i="36"/>
  <c r="CN18" i="36"/>
  <c r="CF18" i="36"/>
  <c r="AQ18" i="36"/>
  <c r="Y16" i="36" l="1" a="1"/>
  <c r="Y16" i="36" s="1"/>
  <c r="CO18" i="36"/>
  <c r="H18" i="36"/>
  <c r="O18" i="36" s="1"/>
  <c r="D18" i="38"/>
  <c r="E18" i="36"/>
  <c r="K18" i="36"/>
  <c r="V18" i="36"/>
  <c r="CQ18" i="36"/>
  <c r="CS18" i="36"/>
  <c r="CT18" i="36"/>
  <c r="BH18" i="36"/>
  <c r="U18" i="38" s="1"/>
  <c r="CA15" i="36"/>
  <c r="F18" i="36"/>
  <c r="L18" i="36"/>
  <c r="C17" i="36"/>
  <c r="I17" i="36"/>
  <c r="P17" i="36"/>
  <c r="J18" i="38"/>
  <c r="AW15" i="38"/>
  <c r="CI15" i="36"/>
  <c r="Z16" i="38"/>
  <c r="Y16" i="38"/>
  <c r="A16" i="36"/>
  <c r="Q18" i="36"/>
  <c r="B18" i="38" s="1"/>
  <c r="AB16" i="38"/>
  <c r="AI16" i="38" s="1"/>
  <c r="U17" i="36"/>
  <c r="CD18" i="36"/>
  <c r="CC18" i="36"/>
  <c r="CH18" i="36"/>
  <c r="AC18" i="38"/>
  <c r="AV18" i="36"/>
  <c r="AP18" i="36"/>
  <c r="M18" i="38"/>
  <c r="L18" i="38"/>
  <c r="BI18" i="36"/>
  <c r="R18" i="38" s="1"/>
  <c r="V18" i="38"/>
  <c r="W18" i="38" s="1"/>
  <c r="S17" i="38"/>
  <c r="N18" i="38"/>
  <c r="BT18" i="36"/>
  <c r="AK18" i="36"/>
  <c r="K18" i="38" s="1"/>
  <c r="W18" i="36"/>
  <c r="CU18" i="36" s="1"/>
  <c r="FH18" i="36"/>
  <c r="FI18" i="36" s="1"/>
  <c r="BU18" i="36"/>
  <c r="EP19" i="36"/>
  <c r="EX19" i="36"/>
  <c r="AT16" i="38"/>
  <c r="AU16" i="38"/>
  <c r="AJ17" i="38"/>
  <c r="AR17" i="36"/>
  <c r="E17" i="38"/>
  <c r="A17" i="38" s="1"/>
  <c r="AF17" i="38"/>
  <c r="BN17" i="38"/>
  <c r="BK17" i="38"/>
  <c r="BA17" i="38"/>
  <c r="BE17" i="38" s="1"/>
  <c r="BM17" i="38"/>
  <c r="AX17" i="38"/>
  <c r="AY17" i="38" s="1"/>
  <c r="AE17" i="38"/>
  <c r="AW17" i="36"/>
  <c r="AY17" i="36" s="1"/>
  <c r="AB17" i="36"/>
  <c r="BB17" i="36"/>
  <c r="BE17" i="36" s="1"/>
  <c r="AI17" i="38"/>
  <c r="AK17" i="38"/>
  <c r="AP17" i="38" s="1"/>
  <c r="AO17" i="38"/>
  <c r="AG17" i="38"/>
  <c r="BR17" i="38"/>
  <c r="AH17" i="38"/>
  <c r="BS17" i="38"/>
  <c r="DD17" i="36"/>
  <c r="EQ19" i="36"/>
  <c r="DI15" i="36"/>
  <c r="DM15" i="36"/>
  <c r="DK15" i="36"/>
  <c r="DJ15" i="36"/>
  <c r="DG15" i="36"/>
  <c r="DF15" i="36"/>
  <c r="DH15" i="36"/>
  <c r="BV19" i="36"/>
  <c r="FA19" i="36"/>
  <c r="FB19" i="36"/>
  <c r="ES19" i="36"/>
  <c r="EV19" i="36"/>
  <c r="ET19" i="36"/>
  <c r="EW19" i="36"/>
  <c r="AF19" i="36"/>
  <c r="AH19" i="36"/>
  <c r="AD19" i="36"/>
  <c r="EZ19" i="36"/>
  <c r="AC19" i="36"/>
  <c r="FC19" i="36"/>
  <c r="CG19" i="36"/>
  <c r="EU19" i="36"/>
  <c r="AS18" i="36"/>
  <c r="FG19" i="36"/>
  <c r="DX19" i="36" l="1"/>
  <c r="CX18" i="36"/>
  <c r="CY18" i="36"/>
  <c r="CW18" i="36"/>
  <c r="CV18" i="36"/>
  <c r="H16" i="38"/>
  <c r="I16" i="38" s="1"/>
  <c r="DE16" i="36"/>
  <c r="AQ17" i="38"/>
  <c r="AL17" i="38"/>
  <c r="DL15" i="36"/>
  <c r="EJ15" i="36" s="1"/>
  <c r="T18" i="38"/>
  <c r="S18" i="38"/>
  <c r="X18" i="38"/>
  <c r="AR19" i="38"/>
  <c r="AE19" i="36"/>
  <c r="Z19" i="36"/>
  <c r="DW19" i="36" s="1"/>
  <c r="N18" i="36"/>
  <c r="M18" i="36"/>
  <c r="G18" i="36" a="1"/>
  <c r="G18" i="36" s="1"/>
  <c r="J17" i="36"/>
  <c r="D17" i="36"/>
  <c r="T18" i="36"/>
  <c r="AD18" i="38"/>
  <c r="AJ18" i="38" s="1"/>
  <c r="CB18" i="36"/>
  <c r="AA18" i="38"/>
  <c r="F18" i="38"/>
  <c r="G18" i="38" s="1"/>
  <c r="AU18" i="36"/>
  <c r="AG19" i="36"/>
  <c r="AI19" i="36"/>
  <c r="AA18" i="36"/>
  <c r="X18" i="36"/>
  <c r="EY19" i="36"/>
  <c r="EO20" i="36"/>
  <c r="AV16" i="38"/>
  <c r="BY16" i="36" s="1"/>
  <c r="AN17" i="38"/>
  <c r="BC17" i="36"/>
  <c r="AM17" i="38"/>
  <c r="BT17" i="38"/>
  <c r="BB17" i="38"/>
  <c r="BG17" i="38" s="1"/>
  <c r="BF17" i="38"/>
  <c r="BD17" i="36"/>
  <c r="AZ17" i="36"/>
  <c r="BC17" i="38"/>
  <c r="BD17" i="38"/>
  <c r="AZ17" i="38"/>
  <c r="AX17" i="36"/>
  <c r="BA17" i="36"/>
  <c r="CZ18" i="36"/>
  <c r="DA18" i="36"/>
  <c r="CM19" i="36"/>
  <c r="BO19" i="36"/>
  <c r="AJ19" i="36"/>
  <c r="BF19" i="36"/>
  <c r="AQ19" i="36"/>
  <c r="CF19" i="36"/>
  <c r="BZ19" i="36"/>
  <c r="ER19" i="36"/>
  <c r="BJ19" i="36"/>
  <c r="BN19" i="36"/>
  <c r="CJ19" i="36"/>
  <c r="BR19" i="36"/>
  <c r="CK19" i="36"/>
  <c r="BS19" i="36"/>
  <c r="CR19" i="36"/>
  <c r="AF20" i="36"/>
  <c r="BK19" i="36"/>
  <c r="BX19" i="36"/>
  <c r="AL19" i="36"/>
  <c r="BQ19" i="36"/>
  <c r="AM19" i="36"/>
  <c r="CN19" i="36"/>
  <c r="AT19" i="36"/>
  <c r="CL19" i="36"/>
  <c r="BL19" i="36"/>
  <c r="BP19" i="36"/>
  <c r="S19" i="36"/>
  <c r="BG19" i="36"/>
  <c r="BW19" i="36"/>
  <c r="CP19" i="36"/>
  <c r="BM19" i="36"/>
  <c r="AO19" i="36"/>
  <c r="DC18" i="36" l="1"/>
  <c r="Y17" i="36" a="1"/>
  <c r="Y17" i="36" s="1"/>
  <c r="DE17" i="36" s="1"/>
  <c r="DH17" i="36" s="1"/>
  <c r="L19" i="36"/>
  <c r="H19" i="36"/>
  <c r="O19" i="36" s="1"/>
  <c r="D19" i="38"/>
  <c r="K19" i="36"/>
  <c r="E19" i="36"/>
  <c r="V19" i="36"/>
  <c r="AS17" i="38"/>
  <c r="AU17" i="38"/>
  <c r="AT17" i="38"/>
  <c r="BU19" i="36"/>
  <c r="CO19" i="36"/>
  <c r="CQ19" i="36"/>
  <c r="CS19" i="36"/>
  <c r="CT19" i="36" s="1"/>
  <c r="EF15" i="36"/>
  <c r="EB15" i="36"/>
  <c r="EA15" i="36"/>
  <c r="EE15" i="36"/>
  <c r="EL15" i="36"/>
  <c r="ED15" i="36"/>
  <c r="DZ15" i="36"/>
  <c r="EH15" i="36"/>
  <c r="EK15" i="36"/>
  <c r="EM15" i="36"/>
  <c r="EC15" i="36"/>
  <c r="EG15" i="36"/>
  <c r="EI15" i="36"/>
  <c r="BH17" i="38"/>
  <c r="BI17" i="38" s="1"/>
  <c r="F19" i="36"/>
  <c r="Q19" i="36"/>
  <c r="B19" i="38" s="1"/>
  <c r="J19" i="38"/>
  <c r="C18" i="36"/>
  <c r="I18" i="36"/>
  <c r="P18" i="36"/>
  <c r="DE18" i="36"/>
  <c r="DK18" i="36" s="1"/>
  <c r="A17" i="36"/>
  <c r="Z17" i="38"/>
  <c r="AB17" i="38"/>
  <c r="O17" i="38"/>
  <c r="P17" i="38" s="1"/>
  <c r="BR18" i="38"/>
  <c r="BN18" i="38"/>
  <c r="AO18" i="38"/>
  <c r="BL18" i="38"/>
  <c r="AG18" i="38"/>
  <c r="BL17" i="38"/>
  <c r="BS18" i="38"/>
  <c r="BA18" i="38"/>
  <c r="BC18" i="38" s="1"/>
  <c r="AX18" i="38"/>
  <c r="AY18" i="38" s="1"/>
  <c r="Y17" i="38"/>
  <c r="AF18" i="38"/>
  <c r="AH18" i="38"/>
  <c r="AK18" i="38"/>
  <c r="AP18" i="38" s="1"/>
  <c r="BT18" i="38"/>
  <c r="BM18" i="38"/>
  <c r="BU18" i="38"/>
  <c r="BP18" i="38"/>
  <c r="BQ18" i="38"/>
  <c r="BK18" i="38"/>
  <c r="AE18" i="38"/>
  <c r="BO18" i="38"/>
  <c r="AR18" i="36"/>
  <c r="AB18" i="36"/>
  <c r="CH19" i="36"/>
  <c r="DB18" i="36"/>
  <c r="U18" i="36"/>
  <c r="AW18" i="36"/>
  <c r="AZ18" i="36" s="1"/>
  <c r="BT19" i="36"/>
  <c r="AV19" i="36"/>
  <c r="AP19" i="36"/>
  <c r="FH19" i="36"/>
  <c r="FI19" i="36" s="1"/>
  <c r="AK19" i="36"/>
  <c r="K19" i="38" s="1"/>
  <c r="Q19" i="38"/>
  <c r="BH19" i="36"/>
  <c r="U19" i="38" s="1"/>
  <c r="W19" i="36"/>
  <c r="CU19" i="36" s="1"/>
  <c r="L19" i="38"/>
  <c r="M19" i="38"/>
  <c r="V19" i="38"/>
  <c r="BI19" i="36"/>
  <c r="N19" i="38"/>
  <c r="AC19" i="38"/>
  <c r="CD19" i="36"/>
  <c r="CC19" i="36"/>
  <c r="E18" i="38"/>
  <c r="A18" i="38" s="1"/>
  <c r="BB18" i="36"/>
  <c r="BE18" i="36" s="1"/>
  <c r="EX20" i="36"/>
  <c r="EP20" i="36"/>
  <c r="AW16" i="38"/>
  <c r="CA16" i="36"/>
  <c r="DD18" i="36"/>
  <c r="DK16" i="36"/>
  <c r="EQ20" i="36"/>
  <c r="DH16" i="36"/>
  <c r="DI16" i="36"/>
  <c r="DF16" i="36"/>
  <c r="DM16" i="36"/>
  <c r="DG16" i="36"/>
  <c r="DJ16" i="36"/>
  <c r="AH20" i="36"/>
  <c r="FA20" i="36"/>
  <c r="EU20" i="36"/>
  <c r="BV20" i="36"/>
  <c r="AS19" i="36"/>
  <c r="ES20" i="36"/>
  <c r="AC20" i="36"/>
  <c r="CG20" i="36"/>
  <c r="EV20" i="36"/>
  <c r="EZ20" i="36"/>
  <c r="FC20" i="36"/>
  <c r="FD20" i="36"/>
  <c r="CL20" i="36"/>
  <c r="ET20" i="36"/>
  <c r="EW20" i="36"/>
  <c r="AD20" i="36"/>
  <c r="FB20" i="36"/>
  <c r="FG20" i="36"/>
  <c r="DX20" i="36" l="1"/>
  <c r="DM17" i="36"/>
  <c r="DI17" i="36"/>
  <c r="DF17" i="36"/>
  <c r="DJ17" i="36"/>
  <c r="H17" i="38"/>
  <c r="DG17" i="36"/>
  <c r="DK17" i="36"/>
  <c r="CY19" i="36"/>
  <c r="CV19" i="36"/>
  <c r="CX19" i="36"/>
  <c r="CW19" i="36"/>
  <c r="DL16" i="36"/>
  <c r="EK16" i="36" s="1"/>
  <c r="AV17" i="38"/>
  <c r="AW17" i="38" s="1"/>
  <c r="X19" i="38"/>
  <c r="R19" i="38"/>
  <c r="Z20" i="36"/>
  <c r="DW20" i="36" s="1"/>
  <c r="M19" i="36"/>
  <c r="N19" i="36"/>
  <c r="G19" i="36" a="1"/>
  <c r="G19" i="36" s="1"/>
  <c r="J18" i="36"/>
  <c r="D18" i="36"/>
  <c r="AI20" i="36"/>
  <c r="T19" i="36"/>
  <c r="AN18" i="38"/>
  <c r="BF18" i="38"/>
  <c r="Z18" i="38"/>
  <c r="AZ18" i="38"/>
  <c r="AQ18" i="38"/>
  <c r="AU18" i="38" s="1"/>
  <c r="AL18" i="38"/>
  <c r="BB18" i="38"/>
  <c r="BG18" i="38" s="1"/>
  <c r="BE18" i="38"/>
  <c r="BD18" i="38"/>
  <c r="AM18" i="38"/>
  <c r="O18" i="38"/>
  <c r="P18" i="38" s="1"/>
  <c r="F19" i="38"/>
  <c r="DI18" i="36"/>
  <c r="BA18" i="36"/>
  <c r="DF18" i="36"/>
  <c r="DM18" i="36"/>
  <c r="DH18" i="36"/>
  <c r="AY18" i="36"/>
  <c r="DG18" i="36"/>
  <c r="DJ18" i="36"/>
  <c r="AX18" i="36"/>
  <c r="BD18" i="36"/>
  <c r="AA19" i="38"/>
  <c r="W19" i="38"/>
  <c r="BC18" i="36"/>
  <c r="CB19" i="36"/>
  <c r="AU19" i="36"/>
  <c r="AA19" i="36"/>
  <c r="AB19" i="36" s="1"/>
  <c r="AE20" i="36"/>
  <c r="AG20" i="36"/>
  <c r="AR20" i="38"/>
  <c r="X19" i="36"/>
  <c r="AD19" i="38"/>
  <c r="EO21" i="36"/>
  <c r="EY20" i="36"/>
  <c r="CI16" i="36"/>
  <c r="CZ19" i="36"/>
  <c r="DA19" i="36"/>
  <c r="BF20" i="36"/>
  <c r="BW20" i="36"/>
  <c r="BS20" i="36"/>
  <c r="S20" i="36"/>
  <c r="BK20" i="36"/>
  <c r="CF20" i="36"/>
  <c r="AL20" i="36"/>
  <c r="BG20" i="36"/>
  <c r="BN20" i="36"/>
  <c r="CK20" i="36"/>
  <c r="AM20" i="36"/>
  <c r="BQ20" i="36"/>
  <c r="CN20" i="36"/>
  <c r="BM20" i="36"/>
  <c r="AQ20" i="36"/>
  <c r="BZ20" i="36"/>
  <c r="AJ20" i="36"/>
  <c r="CJ20" i="36"/>
  <c r="BR20" i="36"/>
  <c r="BP20" i="36"/>
  <c r="BL20" i="36"/>
  <c r="BX20" i="36"/>
  <c r="CM20" i="36"/>
  <c r="AT20" i="36"/>
  <c r="AO20" i="36"/>
  <c r="BO20" i="36"/>
  <c r="CP20" i="36"/>
  <c r="CR20" i="36"/>
  <c r="BJ20" i="36"/>
  <c r="ER20" i="36"/>
  <c r="Y18" i="36" l="1" a="1"/>
  <c r="Y18" i="36" s="1"/>
  <c r="H18" i="38" s="1"/>
  <c r="I18" i="38" s="1"/>
  <c r="DL17" i="36"/>
  <c r="EJ17" i="36" s="1"/>
  <c r="DC19" i="36"/>
  <c r="T19" i="38"/>
  <c r="EE16" i="36"/>
  <c r="EA16" i="36"/>
  <c r="ED16" i="36"/>
  <c r="EM16" i="36"/>
  <c r="EH16" i="36"/>
  <c r="EG16" i="36"/>
  <c r="EI16" i="36"/>
  <c r="EJ16" i="36"/>
  <c r="EF16" i="36"/>
  <c r="EB16" i="36"/>
  <c r="BH18" i="38"/>
  <c r="BI18" i="38" s="1"/>
  <c r="EL16" i="36"/>
  <c r="EC16" i="36"/>
  <c r="DZ16" i="36"/>
  <c r="H20" i="36"/>
  <c r="O20" i="36" s="1"/>
  <c r="BJ17" i="38"/>
  <c r="V20" i="36"/>
  <c r="E20" i="36"/>
  <c r="K20" i="36"/>
  <c r="D20" i="38"/>
  <c r="BY17" i="36"/>
  <c r="BO17" i="38" s="1"/>
  <c r="CQ20" i="36"/>
  <c r="CO20" i="36"/>
  <c r="CS20" i="36"/>
  <c r="CT20" i="36"/>
  <c r="EX21" i="36"/>
  <c r="S19" i="38"/>
  <c r="F20" i="36"/>
  <c r="J20" i="38"/>
  <c r="L20" i="36"/>
  <c r="Q20" i="36"/>
  <c r="B20" i="38" s="1"/>
  <c r="C19" i="36"/>
  <c r="I19" i="36"/>
  <c r="P19" i="36"/>
  <c r="AK20" i="36"/>
  <c r="K20" i="38" s="1"/>
  <c r="Y18" i="38"/>
  <c r="O19" i="38"/>
  <c r="P19" i="38" s="1"/>
  <c r="AT18" i="38"/>
  <c r="AS18" i="38"/>
  <c r="A18" i="36"/>
  <c r="AB18" i="38"/>
  <c r="AI18" i="38" s="1"/>
  <c r="DL18" i="36"/>
  <c r="EG18" i="36" s="1"/>
  <c r="CH20" i="36"/>
  <c r="BL19" i="38"/>
  <c r="AR19" i="36"/>
  <c r="BB19" i="36"/>
  <c r="BD19" i="36" s="1"/>
  <c r="DB19" i="36"/>
  <c r="U19" i="36"/>
  <c r="E19" i="38"/>
  <c r="A19" i="38" s="1"/>
  <c r="AJ19" i="38"/>
  <c r="AG19" i="38"/>
  <c r="BA19" i="38"/>
  <c r="BD19" i="38" s="1"/>
  <c r="AW19" i="36"/>
  <c r="AY19" i="36" s="1"/>
  <c r="AX19" i="38"/>
  <c r="AY19" i="38" s="1"/>
  <c r="AO19" i="38"/>
  <c r="BU20" i="36"/>
  <c r="BT20" i="36"/>
  <c r="AV20" i="36"/>
  <c r="AP20" i="36"/>
  <c r="BI20" i="36"/>
  <c r="V20" i="38"/>
  <c r="FH20" i="36"/>
  <c r="FI20" i="36" s="1"/>
  <c r="N20" i="38"/>
  <c r="CD20" i="36"/>
  <c r="AC20" i="38"/>
  <c r="CC20" i="36"/>
  <c r="L20" i="38"/>
  <c r="M20" i="38"/>
  <c r="W20" i="36"/>
  <c r="CU20" i="36" s="1"/>
  <c r="Q20" i="38"/>
  <c r="BH20" i="36"/>
  <c r="U20" i="38" s="1"/>
  <c r="BM19" i="38"/>
  <c r="AH19" i="38"/>
  <c r="AF19" i="38"/>
  <c r="BN19" i="38"/>
  <c r="AK19" i="38"/>
  <c r="AP19" i="38" s="1"/>
  <c r="AE19" i="38"/>
  <c r="BK19" i="38"/>
  <c r="BS19" i="38"/>
  <c r="BR19" i="38"/>
  <c r="EP21" i="36"/>
  <c r="DD19" i="36"/>
  <c r="EQ21" i="36"/>
  <c r="ET21" i="36"/>
  <c r="FC21" i="36"/>
  <c r="EZ21" i="36"/>
  <c r="BV21" i="36"/>
  <c r="FA21" i="36"/>
  <c r="AD21" i="36"/>
  <c r="EU21" i="36"/>
  <c r="AH21" i="36"/>
  <c r="EW21" i="36"/>
  <c r="FD21" i="36"/>
  <c r="CG21" i="36"/>
  <c r="CR21" i="36"/>
  <c r="EV21" i="36"/>
  <c r="AC21" i="36"/>
  <c r="AF21" i="36"/>
  <c r="AS20" i="36"/>
  <c r="FB21" i="36"/>
  <c r="ES21" i="36"/>
  <c r="EB17" i="36" l="1"/>
  <c r="EL17" i="36"/>
  <c r="EI17" i="36"/>
  <c r="EM17" i="36"/>
  <c r="EC17" i="36"/>
  <c r="ED17" i="36"/>
  <c r="EE17" i="36"/>
  <c r="EA17" i="36"/>
  <c r="EF17" i="36"/>
  <c r="EH17" i="36"/>
  <c r="EK17" i="36"/>
  <c r="DZ17" i="36"/>
  <c r="EG17" i="36"/>
  <c r="CV20" i="36"/>
  <c r="CW20" i="36"/>
  <c r="CY20" i="36"/>
  <c r="CX20" i="36"/>
  <c r="R20" i="38"/>
  <c r="S20" i="38" s="1"/>
  <c r="H21" i="36"/>
  <c r="O21" i="36" s="1"/>
  <c r="X20" i="38"/>
  <c r="CI17" i="36"/>
  <c r="CA17" i="36"/>
  <c r="EY21" i="36"/>
  <c r="BT19" i="38"/>
  <c r="N20" i="36"/>
  <c r="M20" i="36"/>
  <c r="G20" i="36" a="1"/>
  <c r="G20" i="36" s="1"/>
  <c r="AI21" i="36"/>
  <c r="EO22" i="36"/>
  <c r="J19" i="36"/>
  <c r="D19" i="36"/>
  <c r="T20" i="36"/>
  <c r="A19" i="36"/>
  <c r="AV18" i="38"/>
  <c r="BY18" i="36" s="1"/>
  <c r="EM18" i="36"/>
  <c r="Y19" i="38"/>
  <c r="AB19" i="38"/>
  <c r="AI19" i="38" s="1"/>
  <c r="Z19" i="38"/>
  <c r="DZ18" i="36"/>
  <c r="EB18" i="36"/>
  <c r="EA18" i="36"/>
  <c r="EE18" i="36"/>
  <c r="EH18" i="36"/>
  <c r="EI18" i="36"/>
  <c r="ED18" i="36"/>
  <c r="EJ18" i="36"/>
  <c r="EL18" i="36"/>
  <c r="EK18" i="36"/>
  <c r="EF18" i="36"/>
  <c r="EC18" i="36"/>
  <c r="CB20" i="36"/>
  <c r="AZ19" i="38"/>
  <c r="BE19" i="38"/>
  <c r="BC19" i="38"/>
  <c r="BC19" i="36"/>
  <c r="BE19" i="36"/>
  <c r="BA19" i="36"/>
  <c r="AZ19" i="36"/>
  <c r="AL19" i="38"/>
  <c r="BF19" i="38"/>
  <c r="BB19" i="38"/>
  <c r="BG19" i="38" s="1"/>
  <c r="AQ19" i="38"/>
  <c r="AT19" i="38" s="1"/>
  <c r="AM19" i="38"/>
  <c r="AN19" i="38"/>
  <c r="W20" i="38"/>
  <c r="AU20" i="36"/>
  <c r="AX19" i="36"/>
  <c r="Z21" i="36"/>
  <c r="DW21" i="36" s="1"/>
  <c r="AE21" i="36"/>
  <c r="AG21" i="36"/>
  <c r="AR21" i="38"/>
  <c r="X20" i="36"/>
  <c r="AA20" i="38"/>
  <c r="F20" i="38"/>
  <c r="G20" i="38" s="1"/>
  <c r="AD20" i="38"/>
  <c r="AA20" i="36"/>
  <c r="AW20" i="36" s="1"/>
  <c r="AZ20" i="36" s="1"/>
  <c r="CZ20" i="36"/>
  <c r="DA20" i="36"/>
  <c r="CF21" i="36"/>
  <c r="BJ21" i="36"/>
  <c r="EZ22" i="36"/>
  <c r="CJ21" i="36"/>
  <c r="BK21" i="36"/>
  <c r="AM21" i="36"/>
  <c r="BZ21" i="36"/>
  <c r="BM21" i="36"/>
  <c r="BR21" i="36"/>
  <c r="AJ21" i="36"/>
  <c r="AO21" i="36"/>
  <c r="S22" i="36"/>
  <c r="FB22" i="36"/>
  <c r="BN21" i="36"/>
  <c r="BW21" i="36"/>
  <c r="ER21" i="36"/>
  <c r="BQ21" i="36"/>
  <c r="AQ21" i="36"/>
  <c r="BX21" i="36"/>
  <c r="BP21" i="36"/>
  <c r="CP21" i="36"/>
  <c r="CM21" i="36"/>
  <c r="BG21" i="36"/>
  <c r="BS21" i="36"/>
  <c r="AT21" i="36"/>
  <c r="S21" i="36"/>
  <c r="CL21" i="36"/>
  <c r="BO21" i="36"/>
  <c r="CN21" i="36"/>
  <c r="FG21" i="36"/>
  <c r="BL21" i="36"/>
  <c r="CK21" i="36"/>
  <c r="AL21" i="36"/>
  <c r="BF21" i="36"/>
  <c r="DX21" i="36" l="1"/>
  <c r="Y19" i="36" a="1"/>
  <c r="Y19" i="36" s="1"/>
  <c r="H19" i="38" s="1"/>
  <c r="DC20" i="36"/>
  <c r="BH19" i="38"/>
  <c r="BI19" i="38" s="1"/>
  <c r="T20" i="38"/>
  <c r="BJ18" i="38"/>
  <c r="CQ21" i="36"/>
  <c r="CO21" i="36"/>
  <c r="CS21" i="36"/>
  <c r="CT21" i="36" s="1"/>
  <c r="EP22" i="36"/>
  <c r="E21" i="36"/>
  <c r="V21" i="36"/>
  <c r="K21" i="36"/>
  <c r="D21" i="38"/>
  <c r="W21" i="36"/>
  <c r="N21" i="36" s="1"/>
  <c r="CI18" i="36"/>
  <c r="EX22" i="36"/>
  <c r="K22" i="36"/>
  <c r="E22" i="36"/>
  <c r="L21" i="36"/>
  <c r="F21" i="36"/>
  <c r="C20" i="36"/>
  <c r="I20" i="36"/>
  <c r="P20" i="36"/>
  <c r="V22" i="36"/>
  <c r="D22" i="38"/>
  <c r="Q21" i="36"/>
  <c r="B21" i="38" s="1"/>
  <c r="CA18" i="36"/>
  <c r="AW18" i="38"/>
  <c r="DB20" i="36"/>
  <c r="U20" i="36"/>
  <c r="N21" i="38"/>
  <c r="Q21" i="38"/>
  <c r="BH21" i="36"/>
  <c r="U21" i="38" s="1"/>
  <c r="BU20" i="38"/>
  <c r="AS19" i="38"/>
  <c r="CH21" i="36"/>
  <c r="AG20" i="38"/>
  <c r="AU19" i="38"/>
  <c r="BS20" i="38"/>
  <c r="BI20" i="38"/>
  <c r="BH20" i="38"/>
  <c r="BM20" i="38"/>
  <c r="AK20" i="38"/>
  <c r="AP20" i="38" s="1"/>
  <c r="E20" i="38"/>
  <c r="A20" i="38" s="1"/>
  <c r="BT20" i="38"/>
  <c r="BP20" i="38"/>
  <c r="BR20" i="38"/>
  <c r="BA20" i="36"/>
  <c r="BK20" i="38"/>
  <c r="AX20" i="38"/>
  <c r="AY20" i="38" s="1"/>
  <c r="AR20" i="36"/>
  <c r="AO20" i="38"/>
  <c r="BN20" i="38"/>
  <c r="AJ20" i="38"/>
  <c r="AE20" i="38"/>
  <c r="BL20" i="38"/>
  <c r="AF20" i="38"/>
  <c r="BO20" i="38"/>
  <c r="BQ20" i="38"/>
  <c r="AH20" i="38"/>
  <c r="BJ20" i="38"/>
  <c r="BA20" i="38"/>
  <c r="BF20" i="38" s="1"/>
  <c r="M21" i="38"/>
  <c r="L21" i="38"/>
  <c r="AK21" i="36"/>
  <c r="K21" i="38" s="1"/>
  <c r="BU21" i="36"/>
  <c r="FH21" i="36"/>
  <c r="FI21" i="36" s="1"/>
  <c r="BI21" i="36"/>
  <c r="V21" i="38"/>
  <c r="CD21" i="36"/>
  <c r="AC21" i="38"/>
  <c r="CC21" i="36"/>
  <c r="AP21" i="36"/>
  <c r="AV21" i="36"/>
  <c r="BT21" i="36"/>
  <c r="AX20" i="36"/>
  <c r="BB20" i="36"/>
  <c r="BD20" i="36" s="1"/>
  <c r="AB20" i="36"/>
  <c r="AY20" i="36"/>
  <c r="J21" i="38"/>
  <c r="EQ22" i="36"/>
  <c r="DD20" i="36"/>
  <c r="ES22" i="36"/>
  <c r="AH22" i="36"/>
  <c r="EU22" i="36"/>
  <c r="ET22" i="36"/>
  <c r="EV22" i="36"/>
  <c r="AD22" i="36"/>
  <c r="AS21" i="36"/>
  <c r="EW22" i="36"/>
  <c r="CG22" i="36"/>
  <c r="FA22" i="36"/>
  <c r="AC22" i="36"/>
  <c r="FC22" i="36"/>
  <c r="FD22" i="36"/>
  <c r="AF22" i="36"/>
  <c r="AJ22" i="36"/>
  <c r="BV22" i="36"/>
  <c r="FG22" i="36"/>
  <c r="DX22" i="36" l="1"/>
  <c r="CU21" i="36"/>
  <c r="DD21" i="36" s="1"/>
  <c r="EY22" i="36"/>
  <c r="T21" i="36"/>
  <c r="P21" i="36" s="1"/>
  <c r="G21" i="36" a="1"/>
  <c r="G21" i="36" s="1"/>
  <c r="EO23" i="36"/>
  <c r="Z22" i="36"/>
  <c r="DW22" i="36" s="1"/>
  <c r="AE22" i="36"/>
  <c r="AG22" i="36"/>
  <c r="AR22" i="38"/>
  <c r="AK22" i="36"/>
  <c r="K22" i="38" s="1"/>
  <c r="AI22" i="36"/>
  <c r="AD21" i="38"/>
  <c r="BQ21" i="38" s="1"/>
  <c r="M21" i="36"/>
  <c r="AA21" i="36"/>
  <c r="AB21" i="36" s="1"/>
  <c r="X21" i="36"/>
  <c r="AU21" i="36"/>
  <c r="F21" i="38"/>
  <c r="G21" i="38" s="1"/>
  <c r="R21" i="38"/>
  <c r="S21" i="38" s="1"/>
  <c r="X21" i="38"/>
  <c r="J20" i="36"/>
  <c r="D20" i="36"/>
  <c r="Y20" i="38"/>
  <c r="AN20" i="38"/>
  <c r="W21" i="38"/>
  <c r="BB20" i="38"/>
  <c r="BG20" i="38" s="1"/>
  <c r="AV19" i="38"/>
  <c r="BC20" i="38"/>
  <c r="AM20" i="38"/>
  <c r="AQ20" i="38"/>
  <c r="AT20" i="38" s="1"/>
  <c r="AL20" i="38"/>
  <c r="CB21" i="36"/>
  <c r="AZ20" i="38"/>
  <c r="BD20" i="38"/>
  <c r="BE20" i="38"/>
  <c r="BE20" i="36"/>
  <c r="AA21" i="38"/>
  <c r="BC20" i="36"/>
  <c r="DE19" i="36"/>
  <c r="BJ22" i="36"/>
  <c r="BP22" i="36"/>
  <c r="AQ22" i="36"/>
  <c r="AO22" i="36"/>
  <c r="BR22" i="36"/>
  <c r="BS22" i="36"/>
  <c r="CF22" i="36"/>
  <c r="BN22" i="36"/>
  <c r="BZ22" i="36"/>
  <c r="BF22" i="36"/>
  <c r="CN22" i="36"/>
  <c r="CP22" i="36"/>
  <c r="BW22" i="36"/>
  <c r="ER22" i="36"/>
  <c r="AL22" i="36"/>
  <c r="BQ22" i="36"/>
  <c r="CJ22" i="36"/>
  <c r="BK22" i="36"/>
  <c r="CR22" i="36"/>
  <c r="CK22" i="36"/>
  <c r="CL22" i="36"/>
  <c r="BM22" i="36"/>
  <c r="AT22" i="36"/>
  <c r="FA23" i="36"/>
  <c r="AM22" i="36"/>
  <c r="BG22" i="36"/>
  <c r="BX22" i="36"/>
  <c r="CM22" i="36"/>
  <c r="BO22" i="36"/>
  <c r="BL22" i="36"/>
  <c r="N22" i="38" l="1"/>
  <c r="AV22" i="36"/>
  <c r="AP22" i="36"/>
  <c r="L22" i="38"/>
  <c r="M22" i="38"/>
  <c r="Y20" i="36" a="1"/>
  <c r="Y20" i="36" s="1"/>
  <c r="CC22" i="36"/>
  <c r="CH22" i="36"/>
  <c r="CD22" i="36"/>
  <c r="AC22" i="38"/>
  <c r="FH22" i="36"/>
  <c r="FI22" i="36" s="1"/>
  <c r="Q22" i="38"/>
  <c r="R22" i="38" s="1"/>
  <c r="S22" i="38" s="1"/>
  <c r="BH22" i="36"/>
  <c r="U22" i="38" s="1"/>
  <c r="X22" i="38" s="1"/>
  <c r="BU22" i="36"/>
  <c r="BI22" i="36"/>
  <c r="V22" i="38"/>
  <c r="BY19" i="36"/>
  <c r="BJ19" i="38"/>
  <c r="CW21" i="36"/>
  <c r="CX21" i="36"/>
  <c r="CY21" i="36"/>
  <c r="CV21" i="36"/>
  <c r="H22" i="36"/>
  <c r="O22" i="36" s="1"/>
  <c r="W22" i="36"/>
  <c r="X22" i="36" s="1"/>
  <c r="BT22" i="36"/>
  <c r="DE20" i="36"/>
  <c r="CO22" i="36"/>
  <c r="CQ22" i="36"/>
  <c r="CS22" i="36"/>
  <c r="CT22" i="36"/>
  <c r="EX23" i="36"/>
  <c r="BO19" i="38"/>
  <c r="AR21" i="36"/>
  <c r="U21" i="36"/>
  <c r="D21" i="36" s="1"/>
  <c r="Y21" i="36" s="1" a="1"/>
  <c r="Y21" i="36" s="1"/>
  <c r="I21" i="36"/>
  <c r="C21" i="36"/>
  <c r="E21" i="38"/>
  <c r="A21" i="38" s="1"/>
  <c r="EP23" i="36"/>
  <c r="F22" i="36"/>
  <c r="J22" i="38"/>
  <c r="L22" i="36"/>
  <c r="AJ21" i="38"/>
  <c r="Q22" i="36"/>
  <c r="B22" i="38" s="1"/>
  <c r="AK21" i="38"/>
  <c r="AP21" i="38" s="1"/>
  <c r="AF21" i="38"/>
  <c r="BU21" i="38"/>
  <c r="BH21" i="38"/>
  <c r="AX21" i="38"/>
  <c r="AZ21" i="38" s="1"/>
  <c r="BL21" i="38"/>
  <c r="BT21" i="38"/>
  <c r="BR21" i="38"/>
  <c r="AE21" i="38"/>
  <c r="BA21" i="38"/>
  <c r="BD21" i="38" s="1"/>
  <c r="BN21" i="38"/>
  <c r="BP21" i="38"/>
  <c r="BI21" i="38"/>
  <c r="BJ21" i="38"/>
  <c r="BK21" i="38"/>
  <c r="AH21" i="38"/>
  <c r="BM21" i="38"/>
  <c r="BS21" i="38"/>
  <c r="AO21" i="38"/>
  <c r="BO21" i="38"/>
  <c r="AG21" i="38"/>
  <c r="AW21" i="36"/>
  <c r="BA21" i="36" s="1"/>
  <c r="BB21" i="36"/>
  <c r="BC21" i="36" s="1"/>
  <c r="T21" i="38"/>
  <c r="DB21" i="36"/>
  <c r="A20" i="36"/>
  <c r="Y21" i="38"/>
  <c r="Z20" i="38"/>
  <c r="O20" i="38"/>
  <c r="P20" i="38" s="1"/>
  <c r="AB20" i="38"/>
  <c r="AI20" i="38" s="1"/>
  <c r="AS20" i="38"/>
  <c r="AW19" i="38"/>
  <c r="AU20" i="38"/>
  <c r="EQ23" i="36"/>
  <c r="DA21" i="36"/>
  <c r="CZ21" i="36"/>
  <c r="EW23" i="36"/>
  <c r="ET23" i="36"/>
  <c r="FB23" i="36"/>
  <c r="AF23" i="36"/>
  <c r="EZ23" i="36"/>
  <c r="AC23" i="36"/>
  <c r="ES23" i="36"/>
  <c r="EV23" i="36"/>
  <c r="BV23" i="36"/>
  <c r="AH23" i="36"/>
  <c r="BS23" i="36"/>
  <c r="FG23" i="36"/>
  <c r="EU23" i="36"/>
  <c r="CG23" i="36"/>
  <c r="AS22" i="36"/>
  <c r="AD23" i="36"/>
  <c r="FC23" i="36"/>
  <c r="S23" i="36"/>
  <c r="FD23" i="36"/>
  <c r="DX23" i="36" l="1"/>
  <c r="W22" i="38"/>
  <c r="CB22" i="36"/>
  <c r="AA22" i="38"/>
  <c r="DC21" i="36"/>
  <c r="Z23" i="36"/>
  <c r="DW23" i="36" s="1"/>
  <c r="E23" i="36"/>
  <c r="K23" i="36"/>
  <c r="D23" i="38"/>
  <c r="V23" i="36"/>
  <c r="CU22" i="36"/>
  <c r="AU22" i="36"/>
  <c r="G22" i="36" a="1"/>
  <c r="G22" i="36" s="1"/>
  <c r="AA22" i="36"/>
  <c r="AB22" i="36" s="1"/>
  <c r="N22" i="36"/>
  <c r="F22" i="38"/>
  <c r="T22" i="36"/>
  <c r="U22" i="36" s="1"/>
  <c r="D22" i="36" s="1"/>
  <c r="Y22" i="36" s="1" a="1"/>
  <c r="Y22" i="36" s="1"/>
  <c r="AR23" i="38"/>
  <c r="AG23" i="36"/>
  <c r="AE23" i="36"/>
  <c r="AI23" i="36"/>
  <c r="M22" i="36"/>
  <c r="AD22" i="38"/>
  <c r="AF22" i="38" s="1"/>
  <c r="H20" i="38"/>
  <c r="I20" i="38" s="1"/>
  <c r="H21" i="38"/>
  <c r="I21" i="38" s="1"/>
  <c r="EY23" i="36"/>
  <c r="T22" i="38"/>
  <c r="AQ21" i="38"/>
  <c r="AT21" i="38" s="1"/>
  <c r="AM21" i="38"/>
  <c r="EO24" i="36"/>
  <c r="J21" i="36"/>
  <c r="BB21" i="38"/>
  <c r="BG21" i="38" s="1"/>
  <c r="BF21" i="38"/>
  <c r="AL21" i="38"/>
  <c r="AN21" i="38"/>
  <c r="BC21" i="38"/>
  <c r="AX21" i="36"/>
  <c r="AY21" i="38"/>
  <c r="BE21" i="38"/>
  <c r="AZ21" i="36"/>
  <c r="AY21" i="36"/>
  <c r="BD21" i="36"/>
  <c r="BE21" i="36"/>
  <c r="AV20" i="38"/>
  <c r="BY20" i="36" s="1"/>
  <c r="Y22" i="38"/>
  <c r="O21" i="38"/>
  <c r="P21" i="38" s="1"/>
  <c r="Z21" i="38"/>
  <c r="AB21" i="38"/>
  <c r="AI21" i="38" s="1"/>
  <c r="A21" i="36"/>
  <c r="DH20" i="36"/>
  <c r="DK20" i="36"/>
  <c r="DG20" i="36"/>
  <c r="DF20" i="36"/>
  <c r="DJ20" i="36"/>
  <c r="DI20" i="36"/>
  <c r="DM20" i="36"/>
  <c r="BF23" i="36"/>
  <c r="AQ23" i="36"/>
  <c r="BX23" i="36"/>
  <c r="AL23" i="36"/>
  <c r="AD24" i="36"/>
  <c r="CF23" i="36"/>
  <c r="BL23" i="36"/>
  <c r="CM23" i="36"/>
  <c r="CK23" i="36"/>
  <c r="BQ23" i="36"/>
  <c r="CP23" i="36"/>
  <c r="BZ23" i="36"/>
  <c r="BW23" i="36"/>
  <c r="BG23" i="36"/>
  <c r="BO23" i="36"/>
  <c r="CJ23" i="36"/>
  <c r="AJ23" i="36"/>
  <c r="BJ23" i="36"/>
  <c r="AO23" i="36"/>
  <c r="FC24" i="36"/>
  <c r="BV24" i="36"/>
  <c r="ER23" i="36"/>
  <c r="AM23" i="36"/>
  <c r="BK23" i="36"/>
  <c r="BM23" i="36"/>
  <c r="BN23" i="36"/>
  <c r="CG24" i="36"/>
  <c r="CL23" i="36"/>
  <c r="CR23" i="36"/>
  <c r="CN23" i="36"/>
  <c r="AT23" i="36"/>
  <c r="BR23" i="36"/>
  <c r="BP23" i="36"/>
  <c r="BH23" i="36" l="1"/>
  <c r="U23" i="38" s="1"/>
  <c r="Q23" i="38"/>
  <c r="R23" i="38" s="1"/>
  <c r="S23" i="38" s="1"/>
  <c r="EQ24" i="36"/>
  <c r="J23" i="38"/>
  <c r="AP23" i="36"/>
  <c r="BT23" i="36"/>
  <c r="AV23" i="36"/>
  <c r="F23" i="36"/>
  <c r="O23" i="38" s="1"/>
  <c r="P23" i="38" s="1"/>
  <c r="L23" i="36"/>
  <c r="Q23" i="36"/>
  <c r="B23" i="38" s="1"/>
  <c r="CX22" i="36"/>
  <c r="CY22" i="36"/>
  <c r="CV22" i="36"/>
  <c r="CW22" i="36"/>
  <c r="BL22" i="38"/>
  <c r="AW22" i="36"/>
  <c r="AY22" i="36" s="1"/>
  <c r="BS22" i="38"/>
  <c r="BB22" i="36"/>
  <c r="BD22" i="36" s="1"/>
  <c r="J22" i="36"/>
  <c r="AJ22" i="38"/>
  <c r="BR22" i="38"/>
  <c r="AH22" i="38"/>
  <c r="DB22" i="36"/>
  <c r="BK22" i="38"/>
  <c r="AE22" i="38"/>
  <c r="AR22" i="36"/>
  <c r="I22" i="36"/>
  <c r="P22" i="36"/>
  <c r="E22" i="38"/>
  <c r="A22" i="38" s="1"/>
  <c r="C22" i="36"/>
  <c r="A22" i="36" s="1"/>
  <c r="BT22" i="38"/>
  <c r="AG22" i="38"/>
  <c r="AO22" i="38"/>
  <c r="BA22" i="38"/>
  <c r="BD22" i="38" s="1"/>
  <c r="AX22" i="38"/>
  <c r="AZ22" i="38" s="1"/>
  <c r="BM22" i="38"/>
  <c r="AK22" i="38"/>
  <c r="AP22" i="38" s="1"/>
  <c r="BN22" i="38"/>
  <c r="H23" i="36"/>
  <c r="O23" i="36" s="1"/>
  <c r="DE21" i="36"/>
  <c r="DK21" i="36" s="1"/>
  <c r="H22" i="38"/>
  <c r="W23" i="36"/>
  <c r="AD23" i="38" s="1"/>
  <c r="AF23" i="38" s="1"/>
  <c r="CC23" i="36"/>
  <c r="CH23" i="36"/>
  <c r="AC23" i="38"/>
  <c r="CD23" i="36"/>
  <c r="FH23" i="36"/>
  <c r="FI23" i="36" s="1"/>
  <c r="AK23" i="36"/>
  <c r="K23" i="38" s="1"/>
  <c r="CO23" i="36"/>
  <c r="BU23" i="36"/>
  <c r="V23" i="38"/>
  <c r="W23" i="38" s="1"/>
  <c r="BI23" i="36"/>
  <c r="N23" i="38"/>
  <c r="L23" i="38"/>
  <c r="M23" i="38"/>
  <c r="CQ23" i="36"/>
  <c r="CS23" i="36"/>
  <c r="CT23" i="36"/>
  <c r="DL20" i="36"/>
  <c r="EK20" i="36" s="1"/>
  <c r="BH22" i="38"/>
  <c r="BI22" i="38" s="1"/>
  <c r="X23" i="38"/>
  <c r="AS21" i="38"/>
  <c r="AU21" i="38"/>
  <c r="AE24" i="36"/>
  <c r="EX24" i="36"/>
  <c r="EP24" i="36"/>
  <c r="AW20" i="38"/>
  <c r="AB22" i="38"/>
  <c r="AI22" i="38" s="1"/>
  <c r="O22" i="38"/>
  <c r="P22" i="38" s="1"/>
  <c r="Z22" i="38"/>
  <c r="DD22" i="36"/>
  <c r="DA22" i="36"/>
  <c r="DC22" i="36" s="1"/>
  <c r="CZ22" i="36"/>
  <c r="EV24" i="36"/>
  <c r="AC24" i="36"/>
  <c r="FB24" i="36"/>
  <c r="ES24" i="36"/>
  <c r="S24" i="36"/>
  <c r="AS23" i="36"/>
  <c r="ET24" i="36"/>
  <c r="FA24" i="36"/>
  <c r="EU24" i="36"/>
  <c r="FD24" i="36"/>
  <c r="AF24" i="36"/>
  <c r="AH24" i="36"/>
  <c r="EW24" i="36"/>
  <c r="EZ24" i="36"/>
  <c r="FG24" i="36"/>
  <c r="DX24" i="36" l="1"/>
  <c r="AI24" i="36"/>
  <c r="AR24" i="38"/>
  <c r="E24" i="36"/>
  <c r="K24" i="36"/>
  <c r="V24" i="36"/>
  <c r="D24" i="38"/>
  <c r="AG24" i="36"/>
  <c r="Z24" i="36"/>
  <c r="DW24" i="36" s="1"/>
  <c r="CU23" i="36"/>
  <c r="CY23" i="36" s="1"/>
  <c r="AX22" i="36"/>
  <c r="AZ22" i="36"/>
  <c r="BE22" i="36"/>
  <c r="BA22" i="36"/>
  <c r="BC22" i="36"/>
  <c r="AY22" i="38"/>
  <c r="BF22" i="38"/>
  <c r="BB22" i="38"/>
  <c r="BG22" i="38" s="1"/>
  <c r="AQ22" i="38"/>
  <c r="AU22" i="38" s="1"/>
  <c r="AL22" i="38"/>
  <c r="AN22" i="38"/>
  <c r="BE22" i="38"/>
  <c r="BC22" i="38"/>
  <c r="AM22" i="38"/>
  <c r="DE22" i="36"/>
  <c r="DI22" i="36" s="1"/>
  <c r="T23" i="36"/>
  <c r="I23" i="36" s="1"/>
  <c r="G23" i="36" a="1"/>
  <c r="G23" i="36" s="1"/>
  <c r="BL23" i="38"/>
  <c r="BS23" i="38"/>
  <c r="F23" i="38"/>
  <c r="BI23" i="38"/>
  <c r="BR23" i="38"/>
  <c r="X23" i="36"/>
  <c r="AK23" i="38"/>
  <c r="AP23" i="38" s="1"/>
  <c r="BM23" i="38"/>
  <c r="M23" i="36"/>
  <c r="BN23" i="38"/>
  <c r="BJ23" i="38"/>
  <c r="AJ23" i="38"/>
  <c r="AA23" i="36"/>
  <c r="AW23" i="36" s="1"/>
  <c r="BA23" i="36" s="1"/>
  <c r="BA23" i="38"/>
  <c r="BF23" i="38" s="1"/>
  <c r="AE23" i="38"/>
  <c r="BK23" i="38"/>
  <c r="BH23" i="38"/>
  <c r="AX23" i="38"/>
  <c r="AZ23" i="38" s="1"/>
  <c r="AO23" i="38"/>
  <c r="AU23" i="36"/>
  <c r="N23" i="36"/>
  <c r="AA23" i="38"/>
  <c r="AH23" i="38"/>
  <c r="AG23" i="38"/>
  <c r="CB23" i="36"/>
  <c r="EO25" i="36"/>
  <c r="BT23" i="38"/>
  <c r="ED20" i="36"/>
  <c r="DZ20" i="36"/>
  <c r="EC20" i="36"/>
  <c r="EB20" i="36"/>
  <c r="EE20" i="36"/>
  <c r="EL20" i="36"/>
  <c r="EH20" i="36"/>
  <c r="EG20" i="36"/>
  <c r="EF20" i="36"/>
  <c r="EJ20" i="36"/>
  <c r="EA20" i="36"/>
  <c r="EM20" i="36"/>
  <c r="EI20" i="36"/>
  <c r="T23" i="38"/>
  <c r="AV21" i="38"/>
  <c r="BY21" i="36" s="1"/>
  <c r="EY24" i="36"/>
  <c r="Z23" i="38"/>
  <c r="Y23" i="38"/>
  <c r="AB23" i="38"/>
  <c r="AI23" i="38" s="1"/>
  <c r="DF21" i="36"/>
  <c r="DJ21" i="36"/>
  <c r="DI21" i="36"/>
  <c r="DH21" i="36"/>
  <c r="DM21" i="36"/>
  <c r="DG21" i="36"/>
  <c r="AQ24" i="36"/>
  <c r="BF24" i="36"/>
  <c r="BW24" i="36"/>
  <c r="AJ24" i="36"/>
  <c r="BJ24" i="36"/>
  <c r="CG25" i="36"/>
  <c r="AT24" i="36"/>
  <c r="CF24" i="36"/>
  <c r="AL24" i="36"/>
  <c r="BR24" i="36"/>
  <c r="BQ24" i="36"/>
  <c r="CN24" i="36"/>
  <c r="AM24" i="36"/>
  <c r="CM24" i="36"/>
  <c r="BG24" i="36"/>
  <c r="BK24" i="36"/>
  <c r="BN24" i="36"/>
  <c r="BS24" i="36"/>
  <c r="CL24" i="36"/>
  <c r="BZ24" i="36"/>
  <c r="AO24" i="36"/>
  <c r="CK24" i="36"/>
  <c r="BX24" i="36"/>
  <c r="ER24" i="36"/>
  <c r="CP24" i="36"/>
  <c r="CR24" i="36"/>
  <c r="BL24" i="36"/>
  <c r="BM24" i="36"/>
  <c r="BO24" i="36"/>
  <c r="CJ24" i="36"/>
  <c r="BP24" i="36"/>
  <c r="BU24" i="36" l="1"/>
  <c r="EP25" i="36"/>
  <c r="J24" i="38"/>
  <c r="F24" i="36"/>
  <c r="L24" i="36"/>
  <c r="Q24" i="36"/>
  <c r="B24" i="38" s="1"/>
  <c r="CW23" i="36"/>
  <c r="DD23" i="36"/>
  <c r="CZ23" i="36"/>
  <c r="CX23" i="36"/>
  <c r="CV23" i="36"/>
  <c r="DA23" i="36"/>
  <c r="DC23" i="36" s="1"/>
  <c r="DL21" i="36"/>
  <c r="DZ21" i="36" s="1"/>
  <c r="AT22" i="38"/>
  <c r="AS22" i="38"/>
  <c r="H24" i="36"/>
  <c r="O24" i="36" s="1"/>
  <c r="AQ23" i="38"/>
  <c r="AT23" i="38" s="1"/>
  <c r="AR23" i="36"/>
  <c r="C23" i="36"/>
  <c r="A23" i="36" s="1"/>
  <c r="P23" i="36"/>
  <c r="U23" i="36"/>
  <c r="D23" i="36" s="1"/>
  <c r="E23" i="38"/>
  <c r="A23" i="38" s="1"/>
  <c r="AM23" i="38"/>
  <c r="BB23" i="38"/>
  <c r="BG23" i="38" s="1"/>
  <c r="AZ23" i="36"/>
  <c r="AL23" i="38"/>
  <c r="AX23" i="36"/>
  <c r="DB23" i="36"/>
  <c r="AY23" i="38"/>
  <c r="AN23" i="38"/>
  <c r="BE23" i="38"/>
  <c r="AB23" i="36"/>
  <c r="AY23" i="36"/>
  <c r="BB23" i="36"/>
  <c r="BE23" i="36" s="1"/>
  <c r="BD23" i="38"/>
  <c r="BC23" i="38"/>
  <c r="W24" i="36"/>
  <c r="T24" i="36" s="1"/>
  <c r="E24" i="38" s="1"/>
  <c r="CD24" i="36"/>
  <c r="CC24" i="36"/>
  <c r="CH24" i="36"/>
  <c r="AC24" i="38"/>
  <c r="CO24" i="36"/>
  <c r="CQ24" i="36"/>
  <c r="CS24" i="36"/>
  <c r="CT24" i="36"/>
  <c r="EX25" i="36"/>
  <c r="AW21" i="38"/>
  <c r="AK24" i="36"/>
  <c r="K24" i="38" s="1"/>
  <c r="M24" i="38"/>
  <c r="L24" i="38"/>
  <c r="N24" i="38"/>
  <c r="BH24" i="36"/>
  <c r="U24" i="38" s="1"/>
  <c r="X24" i="38" s="1"/>
  <c r="Q24" i="38"/>
  <c r="AV24" i="36"/>
  <c r="BT24" i="36"/>
  <c r="AP24" i="36"/>
  <c r="V24" i="38"/>
  <c r="BI24" i="36"/>
  <c r="FH24" i="36"/>
  <c r="FI24" i="36" s="1"/>
  <c r="BJ22" i="38"/>
  <c r="CI21" i="36"/>
  <c r="CA21" i="36"/>
  <c r="EQ25" i="36"/>
  <c r="DH22" i="36"/>
  <c r="DM22" i="36"/>
  <c r="DK22" i="36"/>
  <c r="DF22" i="36"/>
  <c r="DG22" i="36"/>
  <c r="DJ22" i="36"/>
  <c r="AH25" i="36"/>
  <c r="CJ25" i="36"/>
  <c r="BG25" i="36"/>
  <c r="BX25" i="36"/>
  <c r="BL25" i="36"/>
  <c r="BJ25" i="36"/>
  <c r="AF25" i="36"/>
  <c r="CN25" i="36"/>
  <c r="FA25" i="36"/>
  <c r="AQ25" i="36"/>
  <c r="EU25" i="36"/>
  <c r="CM25" i="36"/>
  <c r="BN25" i="36"/>
  <c r="BM25" i="36"/>
  <c r="AS24" i="36"/>
  <c r="FD25" i="36"/>
  <c r="CP25" i="36"/>
  <c r="BZ25" i="36"/>
  <c r="BV25" i="36"/>
  <c r="AT25" i="36"/>
  <c r="BQ25" i="36"/>
  <c r="CF25" i="36"/>
  <c r="BK25" i="36"/>
  <c r="FC25" i="36"/>
  <c r="AL25" i="36"/>
  <c r="AC25" i="36"/>
  <c r="BF25" i="36"/>
  <c r="AD25" i="36"/>
  <c r="ER25" i="36"/>
  <c r="ET25" i="36"/>
  <c r="EW25" i="36"/>
  <c r="ES25" i="36"/>
  <c r="BP25" i="36"/>
  <c r="CL25" i="36"/>
  <c r="FG25" i="36"/>
  <c r="S25" i="36"/>
  <c r="EV25" i="36"/>
  <c r="BR25" i="36"/>
  <c r="AJ25" i="36"/>
  <c r="EZ25" i="36"/>
  <c r="AM25" i="36"/>
  <c r="CK25" i="36"/>
  <c r="BW25" i="36"/>
  <c r="BS25" i="36"/>
  <c r="AO25" i="36"/>
  <c r="CR25" i="36"/>
  <c r="FB25" i="36"/>
  <c r="BO25" i="36"/>
  <c r="EY25" i="36" l="1"/>
  <c r="DX25" i="36"/>
  <c r="BI25" i="36"/>
  <c r="V25" i="38"/>
  <c r="M25" i="38"/>
  <c r="L25" i="38"/>
  <c r="Y23" i="36" a="1"/>
  <c r="Y23" i="36" s="1"/>
  <c r="AE25" i="36"/>
  <c r="AR25" i="38"/>
  <c r="Z25" i="36"/>
  <c r="DW25" i="36" s="1"/>
  <c r="BU25" i="36"/>
  <c r="E25" i="36"/>
  <c r="K25" i="36"/>
  <c r="D25" i="38"/>
  <c r="W25" i="36"/>
  <c r="V25" i="36"/>
  <c r="AI25" i="36"/>
  <c r="Q25" i="38"/>
  <c r="R25" i="38" s="1"/>
  <c r="S25" i="38" s="1"/>
  <c r="BH25" i="36"/>
  <c r="U25" i="38" s="1"/>
  <c r="AG25" i="36"/>
  <c r="CU24" i="36"/>
  <c r="DA24" i="36" s="1"/>
  <c r="DC24" i="36" s="1"/>
  <c r="EL21" i="36"/>
  <c r="ED21" i="36"/>
  <c r="EA21" i="36"/>
  <c r="EC21" i="36"/>
  <c r="EG21" i="36"/>
  <c r="EK21" i="36"/>
  <c r="EF21" i="36"/>
  <c r="EH21" i="36"/>
  <c r="EJ21" i="36"/>
  <c r="EB21" i="36"/>
  <c r="EI21" i="36"/>
  <c r="EE21" i="36"/>
  <c r="EM21" i="36"/>
  <c r="AV22" i="38"/>
  <c r="AW22" i="38" s="1"/>
  <c r="EO26" i="36"/>
  <c r="H25" i="36"/>
  <c r="O25" i="36" s="1"/>
  <c r="AU23" i="38"/>
  <c r="AS23" i="38"/>
  <c r="DL22" i="36"/>
  <c r="DZ22" i="36" s="1"/>
  <c r="AA24" i="36"/>
  <c r="AB24" i="36" s="1"/>
  <c r="DE23" i="36"/>
  <c r="J23" i="36"/>
  <c r="G24" i="36" a="1"/>
  <c r="G24" i="36" s="1"/>
  <c r="N24" i="36"/>
  <c r="BD23" i="36"/>
  <c r="BC23" i="36"/>
  <c r="AR24" i="36"/>
  <c r="U24" i="36"/>
  <c r="J24" i="36" s="1"/>
  <c r="M24" i="36"/>
  <c r="AD24" i="38"/>
  <c r="AH24" i="38" s="1"/>
  <c r="C24" i="36"/>
  <c r="A24" i="36" s="1"/>
  <c r="X24" i="36"/>
  <c r="I24" i="36"/>
  <c r="F24" i="38"/>
  <c r="A24" i="38" s="1"/>
  <c r="P24" i="36"/>
  <c r="AU24" i="36"/>
  <c r="AA24" i="38"/>
  <c r="CB24" i="36"/>
  <c r="CO25" i="36"/>
  <c r="CQ25" i="36"/>
  <c r="CS25" i="36"/>
  <c r="CT25" i="36"/>
  <c r="R24" i="38"/>
  <c r="S24" i="38" s="1"/>
  <c r="W24" i="38"/>
  <c r="N25" i="38"/>
  <c r="AC25" i="38"/>
  <c r="CH25" i="36"/>
  <c r="FH25" i="36"/>
  <c r="FI25" i="36" s="1"/>
  <c r="CC25" i="36"/>
  <c r="CD25" i="36"/>
  <c r="AV25" i="36"/>
  <c r="BT25" i="36"/>
  <c r="AP25" i="36"/>
  <c r="AK25" i="36"/>
  <c r="K25" i="38" s="1"/>
  <c r="BO22" i="38"/>
  <c r="O24" i="38"/>
  <c r="P24" i="38" s="1"/>
  <c r="Y24" i="38"/>
  <c r="Z24" i="38"/>
  <c r="AB24" i="38"/>
  <c r="AS25" i="36"/>
  <c r="EW26" i="36"/>
  <c r="AF26" i="36"/>
  <c r="EP26" i="36" l="1"/>
  <c r="L25" i="36"/>
  <c r="J25" i="38"/>
  <c r="Q25" i="36"/>
  <c r="B25" i="38" s="1"/>
  <c r="F25" i="36"/>
  <c r="Y25" i="38" s="1"/>
  <c r="CU25" i="36"/>
  <c r="DD25" i="36" s="1"/>
  <c r="M25" i="36"/>
  <c r="AD25" i="38"/>
  <c r="AE25" i="38" s="1"/>
  <c r="X25" i="38"/>
  <c r="AA25" i="36"/>
  <c r="AB25" i="36" s="1"/>
  <c r="W25" i="38"/>
  <c r="N25" i="36"/>
  <c r="F25" i="38"/>
  <c r="G25" i="38" s="1"/>
  <c r="T25" i="36"/>
  <c r="I25" i="36" s="1"/>
  <c r="X25" i="36"/>
  <c r="AU25" i="36"/>
  <c r="G25" i="36" a="1"/>
  <c r="G25" i="36" s="1"/>
  <c r="CW24" i="36"/>
  <c r="CY24" i="36"/>
  <c r="CZ24" i="36"/>
  <c r="CX24" i="36"/>
  <c r="CV24" i="36"/>
  <c r="DD24" i="36"/>
  <c r="EQ26" i="36"/>
  <c r="EO27" i="36" s="1"/>
  <c r="BY22" i="36"/>
  <c r="CA22" i="36" s="1"/>
  <c r="EX26" i="36"/>
  <c r="AG26" i="36"/>
  <c r="CI22" i="36"/>
  <c r="AV23" i="38"/>
  <c r="BY23" i="36" s="1"/>
  <c r="CI23" i="36" s="1"/>
  <c r="AW24" i="36"/>
  <c r="AY24" i="36" s="1"/>
  <c r="EC22" i="36"/>
  <c r="EM22" i="36"/>
  <c r="ED22" i="36"/>
  <c r="EI22" i="36"/>
  <c r="EH22" i="36"/>
  <c r="EJ22" i="36"/>
  <c r="EL22" i="36"/>
  <c r="EK22" i="36"/>
  <c r="EG22" i="36"/>
  <c r="EE22" i="36"/>
  <c r="EF22" i="36"/>
  <c r="EB22" i="36"/>
  <c r="EA22" i="36"/>
  <c r="BB24" i="36"/>
  <c r="BC24" i="36" s="1"/>
  <c r="H23" i="38"/>
  <c r="AF24" i="38"/>
  <c r="AE24" i="38"/>
  <c r="BL24" i="38"/>
  <c r="BK24" i="38"/>
  <c r="BN24" i="38"/>
  <c r="AO24" i="38"/>
  <c r="AJ24" i="38"/>
  <c r="AK24" i="38"/>
  <c r="AP24" i="38" s="1"/>
  <c r="AG24" i="38"/>
  <c r="BA24" i="38"/>
  <c r="BC24" i="38" s="1"/>
  <c r="AI24" i="38"/>
  <c r="BS24" i="38"/>
  <c r="BR24" i="38"/>
  <c r="BM24" i="38"/>
  <c r="AX24" i="38"/>
  <c r="AZ24" i="38" s="1"/>
  <c r="D24" i="36"/>
  <c r="Y24" i="36" s="1" a="1"/>
  <c r="Y24" i="36" s="1"/>
  <c r="DB24" i="36"/>
  <c r="BO23" i="38"/>
  <c r="T24" i="38"/>
  <c r="BT24" i="38"/>
  <c r="T25" i="38"/>
  <c r="AA25" i="38"/>
  <c r="CB25" i="36"/>
  <c r="DJ23" i="36"/>
  <c r="DK23" i="36"/>
  <c r="DF23" i="36"/>
  <c r="DM23" i="36"/>
  <c r="DH23" i="36"/>
  <c r="DI23" i="36"/>
  <c r="DG23" i="36"/>
  <c r="AQ26" i="36"/>
  <c r="EV26" i="36"/>
  <c r="BO26" i="36"/>
  <c r="CM26" i="36"/>
  <c r="CP26" i="36"/>
  <c r="ER26" i="36"/>
  <c r="FA26" i="36"/>
  <c r="BS26" i="36"/>
  <c r="BX26" i="36"/>
  <c r="CK26" i="36"/>
  <c r="BV26" i="36"/>
  <c r="CJ26" i="36"/>
  <c r="BG26" i="36"/>
  <c r="AH26" i="36"/>
  <c r="CF26" i="36"/>
  <c r="EZ26" i="36"/>
  <c r="AT26" i="36"/>
  <c r="FD26" i="36"/>
  <c r="CR26" i="36"/>
  <c r="BQ26" i="36"/>
  <c r="ET26" i="36"/>
  <c r="BN26" i="36"/>
  <c r="FG26" i="36"/>
  <c r="BK26" i="36"/>
  <c r="FC26" i="36"/>
  <c r="FB26" i="36"/>
  <c r="AD26" i="36"/>
  <c r="BL26" i="36"/>
  <c r="BF26" i="36"/>
  <c r="BM26" i="36"/>
  <c r="BP26" i="36"/>
  <c r="EU27" i="36"/>
  <c r="AD27" i="36"/>
  <c r="CN26" i="36"/>
  <c r="BJ26" i="36"/>
  <c r="ES26" i="36"/>
  <c r="AO26" i="36"/>
  <c r="BW26" i="36"/>
  <c r="AL26" i="36"/>
  <c r="BZ26" i="36"/>
  <c r="AJ26" i="36"/>
  <c r="BR26" i="36"/>
  <c r="S26" i="36"/>
  <c r="AM26" i="36"/>
  <c r="CG26" i="36"/>
  <c r="CL26" i="36"/>
  <c r="EU26" i="36"/>
  <c r="AC26" i="36"/>
  <c r="AH27" i="36"/>
  <c r="EZ27" i="36"/>
  <c r="DX26" i="36" l="1"/>
  <c r="EY26" i="36"/>
  <c r="N26" i="38"/>
  <c r="V26" i="36"/>
  <c r="D26" i="38"/>
  <c r="E26" i="36"/>
  <c r="K26" i="36"/>
  <c r="Z26" i="36"/>
  <c r="DW26" i="36" s="1"/>
  <c r="AB25" i="38"/>
  <c r="Z25" i="38"/>
  <c r="O25" i="38"/>
  <c r="P25" i="38" s="1"/>
  <c r="CZ25" i="36"/>
  <c r="DA25" i="36"/>
  <c r="DC25" i="36" s="1"/>
  <c r="CV25" i="36"/>
  <c r="CW25" i="36"/>
  <c r="CY25" i="36"/>
  <c r="DB25" i="36"/>
  <c r="CX25" i="36"/>
  <c r="W26" i="36"/>
  <c r="X26" i="36" s="1"/>
  <c r="H26" i="36"/>
  <c r="O26" i="36" s="1"/>
  <c r="AK26" i="36"/>
  <c r="K26" i="38" s="1"/>
  <c r="BH26" i="36"/>
  <c r="U26" i="38" s="1"/>
  <c r="X26" i="38" s="1"/>
  <c r="Q26" i="38"/>
  <c r="R26" i="38" s="1"/>
  <c r="S26" i="38" s="1"/>
  <c r="BT26" i="36"/>
  <c r="AP26" i="36"/>
  <c r="AV26" i="36"/>
  <c r="AW25" i="36"/>
  <c r="AX25" i="36" s="1"/>
  <c r="BN25" i="38"/>
  <c r="BL25" i="38"/>
  <c r="AI25" i="38"/>
  <c r="AJ25" i="38"/>
  <c r="BM25" i="38"/>
  <c r="AG25" i="38"/>
  <c r="AK25" i="38"/>
  <c r="AP25" i="38" s="1"/>
  <c r="AO25" i="38"/>
  <c r="AX25" i="38"/>
  <c r="AY25" i="38" s="1"/>
  <c r="BU25" i="38"/>
  <c r="AR25" i="36"/>
  <c r="U25" i="36"/>
  <c r="J25" i="36" s="1"/>
  <c r="C25" i="36"/>
  <c r="A25" i="36" s="1"/>
  <c r="BO25" i="38"/>
  <c r="BQ25" i="38"/>
  <c r="BR25" i="38"/>
  <c r="BK25" i="38"/>
  <c r="AH25" i="38"/>
  <c r="BA25" i="38"/>
  <c r="BE25" i="38" s="1"/>
  <c r="BT25" i="38"/>
  <c r="BP25" i="38"/>
  <c r="BS25" i="38"/>
  <c r="AF25" i="38"/>
  <c r="P25" i="36"/>
  <c r="E25" i="38"/>
  <c r="A25" i="38" s="1"/>
  <c r="BB25" i="36"/>
  <c r="BE25" i="36" s="1"/>
  <c r="V26" i="38"/>
  <c r="BI26" i="36"/>
  <c r="AE26" i="36"/>
  <c r="BU26" i="36"/>
  <c r="FH26" i="36"/>
  <c r="FI26" i="36" s="1"/>
  <c r="AC26" i="38"/>
  <c r="CD26" i="36"/>
  <c r="CH26" i="36"/>
  <c r="CC26" i="36"/>
  <c r="AI26" i="36"/>
  <c r="M26" i="38"/>
  <c r="L26" i="38"/>
  <c r="AR26" i="38"/>
  <c r="CA23" i="36"/>
  <c r="AW23" i="38"/>
  <c r="BD24" i="36"/>
  <c r="BA24" i="36"/>
  <c r="AZ24" i="36"/>
  <c r="AX24" i="36"/>
  <c r="BE24" i="36"/>
  <c r="H24" i="38"/>
  <c r="AM24" i="38"/>
  <c r="AQ24" i="38"/>
  <c r="AU24" i="38" s="1"/>
  <c r="BE24" i="38"/>
  <c r="AL24" i="38"/>
  <c r="AN24" i="38"/>
  <c r="AY24" i="38"/>
  <c r="BF24" i="38"/>
  <c r="BB24" i="38"/>
  <c r="BG24" i="38" s="1"/>
  <c r="BD24" i="38"/>
  <c r="CO26" i="36"/>
  <c r="CQ26" i="36"/>
  <c r="CS26" i="36"/>
  <c r="CT26" i="36"/>
  <c r="EP27" i="36"/>
  <c r="AI27" i="36"/>
  <c r="Z27" i="36"/>
  <c r="DW27" i="36" s="1"/>
  <c r="AE27" i="36"/>
  <c r="EX27" i="36"/>
  <c r="DL23" i="36"/>
  <c r="EI23" i="36" s="1"/>
  <c r="EQ27" i="36"/>
  <c r="FD27" i="36"/>
  <c r="FC27" i="36"/>
  <c r="FA27" i="36"/>
  <c r="BV27" i="36"/>
  <c r="EV27" i="36"/>
  <c r="AQ27" i="36"/>
  <c r="AS26" i="36"/>
  <c r="AF27" i="36"/>
  <c r="FB27" i="36"/>
  <c r="ET27" i="36"/>
  <c r="AL27" i="36"/>
  <c r="S27" i="36"/>
  <c r="AC27" i="36"/>
  <c r="ES27" i="36"/>
  <c r="CG27" i="36"/>
  <c r="EW27" i="36"/>
  <c r="FG27" i="36"/>
  <c r="DX27" i="36" l="1"/>
  <c r="F26" i="38"/>
  <c r="G26" i="38" s="1"/>
  <c r="Q26" i="36"/>
  <c r="B26" i="38" s="1"/>
  <c r="L26" i="36"/>
  <c r="J26" i="38"/>
  <c r="F26" i="36"/>
  <c r="Y26" i="38" s="1"/>
  <c r="T26" i="36"/>
  <c r="I26" i="36" s="1"/>
  <c r="T26" i="38"/>
  <c r="AA26" i="36"/>
  <c r="AB26" i="36" s="1"/>
  <c r="G26" i="36" a="1"/>
  <c r="G26" i="36" s="1"/>
  <c r="CU26" i="36"/>
  <c r="DD26" i="36" s="1"/>
  <c r="AD26" i="38"/>
  <c r="AE26" i="38" s="1"/>
  <c r="M26" i="36"/>
  <c r="W26" i="38"/>
  <c r="N26" i="36"/>
  <c r="AU26" i="36"/>
  <c r="AY25" i="36"/>
  <c r="AZ25" i="36"/>
  <c r="AZ25" i="38"/>
  <c r="BA25" i="36"/>
  <c r="AM25" i="38"/>
  <c r="AQ25" i="38"/>
  <c r="AT25" i="38" s="1"/>
  <c r="AN25" i="38"/>
  <c r="AL25" i="38"/>
  <c r="BC25" i="38"/>
  <c r="BB25" i="38"/>
  <c r="BG25" i="38" s="1"/>
  <c r="D25" i="36"/>
  <c r="Y25" i="36" s="1" a="1"/>
  <c r="Y25" i="36" s="1"/>
  <c r="DE25" i="36" s="1"/>
  <c r="BD25" i="38"/>
  <c r="BF25" i="38"/>
  <c r="BC25" i="36"/>
  <c r="BD25" i="36"/>
  <c r="AA26" i="38"/>
  <c r="CB26" i="36"/>
  <c r="DE24" i="36"/>
  <c r="DH24" i="36" s="1"/>
  <c r="AS24" i="38"/>
  <c r="AT24" i="38"/>
  <c r="BH24" i="38"/>
  <c r="BI24" i="38" s="1"/>
  <c r="AG27" i="36"/>
  <c r="AR27" i="38"/>
  <c r="D27" i="38"/>
  <c r="K27" i="36"/>
  <c r="E27" i="36"/>
  <c r="V27" i="36"/>
  <c r="F27" i="36"/>
  <c r="J27" i="38"/>
  <c r="Q27" i="36"/>
  <c r="B27" i="38" s="1"/>
  <c r="M27" i="38"/>
  <c r="L27" i="38"/>
  <c r="BU27" i="36"/>
  <c r="L27" i="36"/>
  <c r="EY27" i="36"/>
  <c r="EO28" i="36"/>
  <c r="BH25" i="38"/>
  <c r="BI25" i="38" s="1"/>
  <c r="BJ25" i="38" s="1"/>
  <c r="EM23" i="36"/>
  <c r="DZ23" i="36"/>
  <c r="EE23" i="36"/>
  <c r="EG23" i="36"/>
  <c r="EJ23" i="36"/>
  <c r="EL23" i="36"/>
  <c r="EB23" i="36"/>
  <c r="EA23" i="36"/>
  <c r="EC23" i="36"/>
  <c r="EF23" i="36"/>
  <c r="EH23" i="36"/>
  <c r="EK23" i="36"/>
  <c r="ED23" i="36"/>
  <c r="CR27" i="36"/>
  <c r="BQ27" i="36"/>
  <c r="BO27" i="36"/>
  <c r="BP27" i="36"/>
  <c r="BX27" i="36"/>
  <c r="BJ27" i="36"/>
  <c r="BF27" i="36"/>
  <c r="CJ27" i="36"/>
  <c r="AJ27" i="36"/>
  <c r="CP27" i="36"/>
  <c r="BR27" i="36"/>
  <c r="AT27" i="36"/>
  <c r="ER27" i="36"/>
  <c r="BS27" i="36"/>
  <c r="AO27" i="36"/>
  <c r="CF27" i="36"/>
  <c r="BN27" i="36"/>
  <c r="CM27" i="36"/>
  <c r="ES28" i="36"/>
  <c r="CK27" i="36"/>
  <c r="BL27" i="36"/>
  <c r="BZ27" i="36"/>
  <c r="BM27" i="36"/>
  <c r="BK27" i="36"/>
  <c r="BG27" i="36"/>
  <c r="BW27" i="36"/>
  <c r="CL27" i="36"/>
  <c r="AM27" i="36"/>
  <c r="CN27" i="36"/>
  <c r="AC28" i="36"/>
  <c r="Z26" i="38" l="1"/>
  <c r="O26" i="38"/>
  <c r="P26" i="38" s="1"/>
  <c r="AB26" i="38"/>
  <c r="BT26" i="38"/>
  <c r="AW26" i="36"/>
  <c r="AZ26" i="36" s="1"/>
  <c r="AH26" i="38"/>
  <c r="BO26" i="38"/>
  <c r="BP26" i="38"/>
  <c r="AX26" i="38"/>
  <c r="AY26" i="38" s="1"/>
  <c r="AK26" i="38"/>
  <c r="AP26" i="38" s="1"/>
  <c r="BU26" i="38"/>
  <c r="BS26" i="38"/>
  <c r="BA26" i="38"/>
  <c r="BB26" i="38" s="1"/>
  <c r="BG26" i="38" s="1"/>
  <c r="AF26" i="38"/>
  <c r="AO26" i="38"/>
  <c r="BR26" i="38"/>
  <c r="BQ26" i="38"/>
  <c r="AJ26" i="38"/>
  <c r="CZ26" i="36"/>
  <c r="P26" i="36"/>
  <c r="AR26" i="36"/>
  <c r="CY26" i="36"/>
  <c r="DB26" i="36"/>
  <c r="C26" i="36"/>
  <c r="A26" i="36" s="1"/>
  <c r="DA26" i="36"/>
  <c r="DC26" i="36" s="1"/>
  <c r="BB26" i="36"/>
  <c r="BD26" i="36" s="1"/>
  <c r="BM26" i="38"/>
  <c r="BN26" i="38"/>
  <c r="BL26" i="38"/>
  <c r="AG26" i="38"/>
  <c r="BK26" i="38"/>
  <c r="AI26" i="38"/>
  <c r="E26" i="38"/>
  <c r="A26" i="38" s="1"/>
  <c r="U26" i="36"/>
  <c r="D26" i="36" s="1"/>
  <c r="Y26" i="36" s="1" a="1"/>
  <c r="Y26" i="36" s="1"/>
  <c r="H26" i="38" s="1"/>
  <c r="I26" i="38" s="1"/>
  <c r="CW26" i="36"/>
  <c r="CX26" i="36"/>
  <c r="CV26" i="36"/>
  <c r="AS25" i="38"/>
  <c r="AU25" i="38"/>
  <c r="V27" i="38"/>
  <c r="BI27" i="36"/>
  <c r="CO27" i="36"/>
  <c r="H27" i="36"/>
  <c r="O27" i="36" s="1"/>
  <c r="H25" i="38"/>
  <c r="I25" i="38" s="1"/>
  <c r="DM24" i="36"/>
  <c r="DF24" i="36"/>
  <c r="DI24" i="36"/>
  <c r="DG24" i="36"/>
  <c r="DJ24" i="36"/>
  <c r="DK24" i="36"/>
  <c r="AV24" i="38"/>
  <c r="AW24" i="38" s="1"/>
  <c r="W27" i="36"/>
  <c r="T27" i="36" s="1"/>
  <c r="E27" i="38" s="1"/>
  <c r="O27" i="38"/>
  <c r="P27" i="38" s="1"/>
  <c r="BT27" i="36"/>
  <c r="AV27" i="36"/>
  <c r="AP27" i="36"/>
  <c r="N27" i="38"/>
  <c r="Q27" i="38"/>
  <c r="R27" i="38" s="1"/>
  <c r="S27" i="38" s="1"/>
  <c r="BH27" i="36"/>
  <c r="U27" i="38" s="1"/>
  <c r="X27" i="38" s="1"/>
  <c r="CS27" i="36"/>
  <c r="CT27" i="36"/>
  <c r="CQ27" i="36"/>
  <c r="CD27" i="36"/>
  <c r="AC27" i="38"/>
  <c r="CH27" i="36"/>
  <c r="CC27" i="36"/>
  <c r="AK27" i="36"/>
  <c r="K27" i="38" s="1"/>
  <c r="FH27" i="36"/>
  <c r="FI27" i="36" s="1"/>
  <c r="EX28" i="36"/>
  <c r="AR28" i="38"/>
  <c r="EP28" i="36"/>
  <c r="BO24" i="38"/>
  <c r="DK25" i="36"/>
  <c r="DF25" i="36"/>
  <c r="DG25" i="36"/>
  <c r="DI25" i="36"/>
  <c r="DM25" i="36"/>
  <c r="DJ25" i="36"/>
  <c r="DH25" i="36"/>
  <c r="BH26" i="38"/>
  <c r="BI26" i="38" s="1"/>
  <c r="BJ26" i="38" s="1"/>
  <c r="Z27" i="38"/>
  <c r="AB27" i="38"/>
  <c r="Y27" i="38"/>
  <c r="EQ28" i="36"/>
  <c r="EZ28" i="36"/>
  <c r="AF28" i="36"/>
  <c r="S28" i="36"/>
  <c r="FB28" i="36"/>
  <c r="EV28" i="36"/>
  <c r="AS27" i="36"/>
  <c r="CG28" i="36"/>
  <c r="FD28" i="36"/>
  <c r="EW28" i="36"/>
  <c r="FC28" i="36"/>
  <c r="FG28" i="36"/>
  <c r="AD28" i="36"/>
  <c r="FA28" i="36"/>
  <c r="ET28" i="36"/>
  <c r="BZ28" i="36"/>
  <c r="AH28" i="36"/>
  <c r="BV28" i="36"/>
  <c r="EU28" i="36"/>
  <c r="BC26" i="36" l="1"/>
  <c r="DX28" i="36"/>
  <c r="AG28" i="36"/>
  <c r="AL26" i="38"/>
  <c r="BE26" i="38"/>
  <c r="AY26" i="36"/>
  <c r="BC26" i="38"/>
  <c r="AX26" i="36"/>
  <c r="AM26" i="38"/>
  <c r="BE26" i="36"/>
  <c r="AZ26" i="38"/>
  <c r="BF26" i="38"/>
  <c r="BD26" i="38"/>
  <c r="BA26" i="36"/>
  <c r="AQ26" i="38"/>
  <c r="AT26" i="38" s="1"/>
  <c r="AN26" i="38"/>
  <c r="J26" i="36"/>
  <c r="AV25" i="38"/>
  <c r="AW25" i="38" s="1"/>
  <c r="CU27" i="36"/>
  <c r="CV27" i="36" s="1"/>
  <c r="BJ24" i="38"/>
  <c r="DL24" i="36"/>
  <c r="EM24" i="36" s="1"/>
  <c r="DE26" i="36"/>
  <c r="DI26" i="36" s="1"/>
  <c r="G27" i="36" a="1"/>
  <c r="G27" i="36" s="1"/>
  <c r="BY24" i="36"/>
  <c r="AR27" i="36"/>
  <c r="CI24" i="36"/>
  <c r="X27" i="36"/>
  <c r="N27" i="36"/>
  <c r="F27" i="38"/>
  <c r="G27" i="38" s="1"/>
  <c r="AU27" i="36"/>
  <c r="M27" i="36"/>
  <c r="U27" i="36"/>
  <c r="J27" i="36" s="1"/>
  <c r="AD27" i="38"/>
  <c r="BO27" i="38" s="1"/>
  <c r="C27" i="36"/>
  <c r="A27" i="36" s="1"/>
  <c r="AA27" i="36"/>
  <c r="BB27" i="36" s="1"/>
  <c r="BC27" i="36" s="1"/>
  <c r="I27" i="36"/>
  <c r="P27" i="36"/>
  <c r="AA27" i="38"/>
  <c r="W27" i="38"/>
  <c r="CB27" i="36"/>
  <c r="T27" i="38"/>
  <c r="AE28" i="36"/>
  <c r="AI28" i="36"/>
  <c r="Z28" i="36"/>
  <c r="DW28" i="36" s="1"/>
  <c r="D28" i="38"/>
  <c r="E28" i="36"/>
  <c r="K28" i="36"/>
  <c r="V28" i="36"/>
  <c r="EY28" i="36"/>
  <c r="EO29" i="36"/>
  <c r="DL25" i="36"/>
  <c r="EJ25" i="36" s="1"/>
  <c r="AL28" i="36"/>
  <c r="CJ28" i="36"/>
  <c r="CN28" i="36"/>
  <c r="BL28" i="36"/>
  <c r="FB29" i="36"/>
  <c r="AT28" i="36"/>
  <c r="BR28" i="36"/>
  <c r="BP28" i="36"/>
  <c r="BF28" i="36"/>
  <c r="BW28" i="36"/>
  <c r="BJ28" i="36"/>
  <c r="CK28" i="36"/>
  <c r="BM28" i="36"/>
  <c r="AQ28" i="36"/>
  <c r="ER28" i="36"/>
  <c r="BQ28" i="36"/>
  <c r="AM28" i="36"/>
  <c r="CF28" i="36"/>
  <c r="CP28" i="36"/>
  <c r="CR28" i="36"/>
  <c r="BG28" i="36"/>
  <c r="CM28" i="36"/>
  <c r="BN28" i="36"/>
  <c r="BS28" i="36"/>
  <c r="BO28" i="36"/>
  <c r="AJ28" i="36"/>
  <c r="AO28" i="36"/>
  <c r="BX28" i="36"/>
  <c r="BK28" i="36"/>
  <c r="CL28" i="36"/>
  <c r="BY25" i="36" l="1"/>
  <c r="CA25" i="36" s="1"/>
  <c r="AU26" i="38"/>
  <c r="AS26" i="38"/>
  <c r="CC28" i="36"/>
  <c r="CD28" i="36"/>
  <c r="AC28" i="38"/>
  <c r="CH28" i="36"/>
  <c r="W28" i="36"/>
  <c r="AA28" i="36" s="1"/>
  <c r="AB28" i="36" s="1"/>
  <c r="BU28" i="36"/>
  <c r="N28" i="38"/>
  <c r="AV28" i="36"/>
  <c r="AP28" i="36"/>
  <c r="BT28" i="36"/>
  <c r="BI28" i="36"/>
  <c r="V28" i="38"/>
  <c r="F28" i="36"/>
  <c r="Z28" i="38" s="1"/>
  <c r="DA27" i="36"/>
  <c r="DC27" i="36" s="1"/>
  <c r="CY27" i="36"/>
  <c r="DD27" i="36"/>
  <c r="CZ27" i="36"/>
  <c r="CW27" i="36"/>
  <c r="CX27" i="36"/>
  <c r="CA24" i="36"/>
  <c r="H28" i="36"/>
  <c r="O28" i="36" s="1"/>
  <c r="EL24" i="36"/>
  <c r="EB24" i="36"/>
  <c r="EJ24" i="36"/>
  <c r="EG24" i="36"/>
  <c r="EF24" i="36"/>
  <c r="EH24" i="36"/>
  <c r="ED24" i="36"/>
  <c r="EE24" i="36"/>
  <c r="EI24" i="36"/>
  <c r="EA24" i="36"/>
  <c r="EC24" i="36"/>
  <c r="DZ24" i="36"/>
  <c r="EK24" i="36"/>
  <c r="D27" i="36"/>
  <c r="Y27" i="36" s="1" a="1"/>
  <c r="Y27" i="36" s="1"/>
  <c r="AW27" i="36"/>
  <c r="AY27" i="36" s="1"/>
  <c r="BA27" i="38"/>
  <c r="BE27" i="38" s="1"/>
  <c r="BM27" i="38"/>
  <c r="BE27" i="36"/>
  <c r="A27" i="38"/>
  <c r="AH27" i="38"/>
  <c r="BN27" i="38"/>
  <c r="AG27" i="38"/>
  <c r="BP27" i="38"/>
  <c r="BT27" i="38"/>
  <c r="DB27" i="36"/>
  <c r="AX27" i="38"/>
  <c r="AZ27" i="38" s="1"/>
  <c r="AO27" i="38"/>
  <c r="BS27" i="38"/>
  <c r="BL27" i="38"/>
  <c r="AJ27" i="38"/>
  <c r="BU27" i="38"/>
  <c r="AF27" i="38"/>
  <c r="BK27" i="38"/>
  <c r="AE27" i="38"/>
  <c r="AI27" i="38"/>
  <c r="AB27" i="36"/>
  <c r="BR27" i="38"/>
  <c r="BD27" i="36"/>
  <c r="BQ27" i="38"/>
  <c r="AK27" i="38"/>
  <c r="AP27" i="38" s="1"/>
  <c r="J28" i="38"/>
  <c r="Q28" i="36"/>
  <c r="B28" i="38" s="1"/>
  <c r="L28" i="36"/>
  <c r="AK28" i="36"/>
  <c r="K28" i="38" s="1"/>
  <c r="M28" i="38"/>
  <c r="L28" i="38"/>
  <c r="FH28" i="36"/>
  <c r="FI28" i="36" s="1"/>
  <c r="BH28" i="36"/>
  <c r="U28" i="38" s="1"/>
  <c r="X28" i="38" s="1"/>
  <c r="Q28" i="38"/>
  <c r="R28" i="38" s="1"/>
  <c r="S28" i="38" s="1"/>
  <c r="CQ28" i="36"/>
  <c r="CO28" i="36"/>
  <c r="CS28" i="36"/>
  <c r="CT28" i="36"/>
  <c r="EP29" i="36"/>
  <c r="EX29" i="36"/>
  <c r="CI25" i="36"/>
  <c r="EA25" i="36"/>
  <c r="DZ25" i="36"/>
  <c r="EH25" i="36"/>
  <c r="EI25" i="36"/>
  <c r="EC25" i="36"/>
  <c r="EG25" i="36"/>
  <c r="EF25" i="36"/>
  <c r="EL25" i="36"/>
  <c r="EB25" i="36"/>
  <c r="EE25" i="36"/>
  <c r="EM25" i="36"/>
  <c r="EK25" i="36"/>
  <c r="ED25" i="36"/>
  <c r="BH27" i="38"/>
  <c r="DJ26" i="36"/>
  <c r="DK26" i="36"/>
  <c r="DF26" i="36"/>
  <c r="DG26" i="36"/>
  <c r="DH26" i="36"/>
  <c r="DM26" i="36"/>
  <c r="EQ29" i="36"/>
  <c r="AD29" i="36"/>
  <c r="CG29" i="36"/>
  <c r="BN29" i="36"/>
  <c r="ET29" i="36"/>
  <c r="S29" i="36"/>
  <c r="AC29" i="36"/>
  <c r="EU29" i="36"/>
  <c r="AH29" i="36"/>
  <c r="EV29" i="36"/>
  <c r="AS28" i="36"/>
  <c r="AF29" i="36"/>
  <c r="FD29" i="36"/>
  <c r="ES29" i="36"/>
  <c r="EZ29" i="36"/>
  <c r="BV29" i="36"/>
  <c r="EW29" i="36"/>
  <c r="FA29" i="36"/>
  <c r="FC29" i="36"/>
  <c r="BF29" i="36"/>
  <c r="FG29" i="36"/>
  <c r="DX29" i="36" l="1"/>
  <c r="AV26" i="38"/>
  <c r="AW26" i="38" s="1"/>
  <c r="CU28" i="36"/>
  <c r="DD28" i="36" s="1"/>
  <c r="AD28" i="38"/>
  <c r="BK28" i="38" s="1"/>
  <c r="CB28" i="36"/>
  <c r="AA28" i="38"/>
  <c r="M28" i="36"/>
  <c r="X28" i="36"/>
  <c r="N28" i="36"/>
  <c r="G28" i="36" a="1"/>
  <c r="G28" i="36" s="1"/>
  <c r="F28" i="38"/>
  <c r="G28" i="38" s="1"/>
  <c r="AU28" i="36"/>
  <c r="T28" i="36"/>
  <c r="P28" i="36" s="1"/>
  <c r="O28" i="38"/>
  <c r="P28" i="38" s="1"/>
  <c r="AB28" i="38"/>
  <c r="Y28" i="38"/>
  <c r="DL26" i="36"/>
  <c r="EF26" i="36" s="1"/>
  <c r="H27" i="38"/>
  <c r="I27" i="38" s="1"/>
  <c r="AQ27" i="38"/>
  <c r="AM27" i="38"/>
  <c r="AL27" i="38"/>
  <c r="BC27" i="38"/>
  <c r="BD27" i="38"/>
  <c r="BF27" i="38"/>
  <c r="BB27" i="38"/>
  <c r="BG27" i="38" s="1"/>
  <c r="AN27" i="38"/>
  <c r="BA27" i="36"/>
  <c r="AX27" i="36"/>
  <c r="AZ27" i="36"/>
  <c r="AY27" i="38"/>
  <c r="W28" i="38"/>
  <c r="T28" i="38"/>
  <c r="AR29" i="38"/>
  <c r="Z29" i="36"/>
  <c r="DW29" i="36" s="1"/>
  <c r="V29" i="36"/>
  <c r="D29" i="38"/>
  <c r="K29" i="36"/>
  <c r="E29" i="36"/>
  <c r="AG29" i="36"/>
  <c r="AE29" i="36"/>
  <c r="AI29" i="36"/>
  <c r="BB28" i="36"/>
  <c r="BD28" i="36" s="1"/>
  <c r="Q29" i="38"/>
  <c r="BH29" i="36"/>
  <c r="U29" i="38" s="1"/>
  <c r="X29" i="38" s="1"/>
  <c r="AW28" i="36"/>
  <c r="AY28" i="36" s="1"/>
  <c r="EY29" i="36"/>
  <c r="EO30" i="36"/>
  <c r="BI27" i="38"/>
  <c r="BJ27" i="38" s="1"/>
  <c r="CL29" i="36"/>
  <c r="BX29" i="36"/>
  <c r="BM29" i="36"/>
  <c r="CJ29" i="36"/>
  <c r="AL29" i="36"/>
  <c r="BW29" i="36"/>
  <c r="BK29" i="36"/>
  <c r="BP29" i="36"/>
  <c r="AQ29" i="36"/>
  <c r="AM29" i="36"/>
  <c r="CP29" i="36"/>
  <c r="CF29" i="36"/>
  <c r="BZ29" i="36"/>
  <c r="BS29" i="36"/>
  <c r="AO29" i="36"/>
  <c r="AJ29" i="36"/>
  <c r="AT29" i="36"/>
  <c r="ER29" i="36"/>
  <c r="BL29" i="36"/>
  <c r="BR29" i="36"/>
  <c r="BG29" i="36"/>
  <c r="BJ29" i="36"/>
  <c r="CM29" i="36"/>
  <c r="CK29" i="36"/>
  <c r="BQ29" i="36"/>
  <c r="BO29" i="36"/>
  <c r="CN29" i="36"/>
  <c r="CR29" i="36"/>
  <c r="EQ30" i="36" l="1"/>
  <c r="AC29" i="38"/>
  <c r="CD29" i="36"/>
  <c r="CC29" i="36"/>
  <c r="CH29" i="36"/>
  <c r="BY26" i="36"/>
  <c r="CA26" i="36" s="1"/>
  <c r="AO28" i="38"/>
  <c r="BT28" i="38"/>
  <c r="AH28" i="38"/>
  <c r="BU28" i="38"/>
  <c r="AX28" i="38"/>
  <c r="AY28" i="38" s="1"/>
  <c r="AI28" i="38"/>
  <c r="BP28" i="38"/>
  <c r="AF28" i="38"/>
  <c r="BM28" i="38"/>
  <c r="BR28" i="38"/>
  <c r="BO28" i="38"/>
  <c r="CW28" i="36"/>
  <c r="CY28" i="36"/>
  <c r="DB28" i="36"/>
  <c r="CX28" i="36"/>
  <c r="CV28" i="36"/>
  <c r="BJ28" i="38"/>
  <c r="AG28" i="38"/>
  <c r="AJ28" i="38"/>
  <c r="BL28" i="38"/>
  <c r="BH28" i="38"/>
  <c r="BQ28" i="38"/>
  <c r="AE28" i="38"/>
  <c r="BS28" i="38"/>
  <c r="BI28" i="38"/>
  <c r="BN28" i="38"/>
  <c r="BA28" i="38"/>
  <c r="BB28" i="38" s="1"/>
  <c r="BG28" i="38" s="1"/>
  <c r="AK28" i="38"/>
  <c r="AP28" i="38" s="1"/>
  <c r="C28" i="36"/>
  <c r="A28" i="36" s="1"/>
  <c r="I28" i="36"/>
  <c r="AR28" i="36"/>
  <c r="U28" i="36"/>
  <c r="J28" i="36" s="1"/>
  <c r="E28" i="38"/>
  <c r="A28" i="38" s="1"/>
  <c r="W29" i="36"/>
  <c r="M29" i="36" s="1"/>
  <c r="V29" i="38"/>
  <c r="W29" i="38" s="1"/>
  <c r="BI29" i="36"/>
  <c r="J29" i="38"/>
  <c r="H29" i="36"/>
  <c r="O29" i="36" s="1"/>
  <c r="DE27" i="36"/>
  <c r="DG27" i="36" s="1"/>
  <c r="EA26" i="36"/>
  <c r="EL26" i="36"/>
  <c r="DZ26" i="36"/>
  <c r="EB26" i="36"/>
  <c r="EH26" i="36"/>
  <c r="EI26" i="36"/>
  <c r="EE26" i="36"/>
  <c r="EC26" i="36"/>
  <c r="EJ26" i="36"/>
  <c r="ED26" i="36"/>
  <c r="EK26" i="36"/>
  <c r="EG26" i="36"/>
  <c r="EM26" i="36"/>
  <c r="AU27" i="38"/>
  <c r="AS27" i="38"/>
  <c r="AT27" i="38"/>
  <c r="M29" i="38"/>
  <c r="L29" i="38"/>
  <c r="AK29" i="36"/>
  <c r="K29" i="38" s="1"/>
  <c r="AP29" i="36"/>
  <c r="BT29" i="36"/>
  <c r="AV29" i="36"/>
  <c r="FH29" i="36"/>
  <c r="FI29" i="36" s="1"/>
  <c r="N29" i="38"/>
  <c r="BU29" i="36"/>
  <c r="Q29" i="36"/>
  <c r="B29" i="38" s="1"/>
  <c r="F29" i="36"/>
  <c r="L29" i="36"/>
  <c r="CO29" i="36"/>
  <c r="CQ29" i="36"/>
  <c r="CS29" i="36"/>
  <c r="CT29" i="36"/>
  <c r="BC28" i="36"/>
  <c r="AZ28" i="36"/>
  <c r="AX28" i="36"/>
  <c r="BE28" i="36"/>
  <c r="BA28" i="36"/>
  <c r="R29" i="38"/>
  <c r="EX30" i="36"/>
  <c r="EP30" i="36"/>
  <c r="EO31" i="36" s="1"/>
  <c r="CI26" i="36"/>
  <c r="DA28" i="36"/>
  <c r="CZ28" i="36"/>
  <c r="S30" i="36"/>
  <c r="FC30" i="36"/>
  <c r="EU30" i="36"/>
  <c r="EZ30" i="36"/>
  <c r="AF30" i="36"/>
  <c r="FA30" i="36"/>
  <c r="AC30" i="36"/>
  <c r="FD30" i="36"/>
  <c r="AS29" i="36"/>
  <c r="AD30" i="36"/>
  <c r="AH30" i="36"/>
  <c r="FB31" i="36"/>
  <c r="EV30" i="36"/>
  <c r="CG30" i="36"/>
  <c r="BV30" i="36"/>
  <c r="EW30" i="36"/>
  <c r="FB30" i="36"/>
  <c r="ET30" i="36"/>
  <c r="ES30" i="36"/>
  <c r="CB29" i="36" l="1"/>
  <c r="AA29" i="38"/>
  <c r="DC28" i="36"/>
  <c r="AQ28" i="38"/>
  <c r="AS28" i="38" s="1"/>
  <c r="AZ28" i="38"/>
  <c r="CU29" i="36"/>
  <c r="CV29" i="36" s="1"/>
  <c r="BE28" i="38"/>
  <c r="AN28" i="38"/>
  <c r="AL28" i="38"/>
  <c r="AM28" i="38"/>
  <c r="BC28" i="38"/>
  <c r="BD28" i="38"/>
  <c r="BF28" i="38"/>
  <c r="D28" i="36"/>
  <c r="Y28" i="36" s="1" a="1"/>
  <c r="Y28" i="36" s="1"/>
  <c r="DE28" i="36" s="1"/>
  <c r="AA29" i="36"/>
  <c r="BB29" i="36" s="1"/>
  <c r="X29" i="36"/>
  <c r="F29" i="38"/>
  <c r="G29" i="38" s="1"/>
  <c r="N29" i="36"/>
  <c r="T29" i="36"/>
  <c r="U29" i="36" s="1"/>
  <c r="AD29" i="38"/>
  <c r="BQ29" i="38" s="1"/>
  <c r="G29" i="36" a="1"/>
  <c r="G29" i="36" s="1"/>
  <c r="AU29" i="36"/>
  <c r="DK27" i="36"/>
  <c r="AV27" i="38"/>
  <c r="AW27" i="38" s="1"/>
  <c r="CI27" i="36"/>
  <c r="AG30" i="36"/>
  <c r="Y29" i="38"/>
  <c r="V30" i="36"/>
  <c r="D30" i="38"/>
  <c r="E30" i="36"/>
  <c r="K30" i="36"/>
  <c r="Z30" i="36"/>
  <c r="DW30" i="36" s="1"/>
  <c r="AE30" i="36"/>
  <c r="AI30" i="36"/>
  <c r="AR30" i="38"/>
  <c r="Z29" i="38"/>
  <c r="AB29" i="38"/>
  <c r="O29" i="38"/>
  <c r="P29" i="38" s="1"/>
  <c r="EY30" i="36"/>
  <c r="S29" i="38"/>
  <c r="T29" i="38"/>
  <c r="EP31" i="36"/>
  <c r="EX31" i="36"/>
  <c r="DF27" i="36"/>
  <c r="DH27" i="36"/>
  <c r="DJ27" i="36"/>
  <c r="DI27" i="36"/>
  <c r="DM27" i="36"/>
  <c r="EQ31" i="36"/>
  <c r="BX30" i="36"/>
  <c r="EU31" i="36"/>
  <c r="BW30" i="36"/>
  <c r="ET31" i="36"/>
  <c r="ER30" i="36"/>
  <c r="AO30" i="36"/>
  <c r="AM30" i="36"/>
  <c r="CP30" i="36"/>
  <c r="CG31" i="36"/>
  <c r="CL30" i="36"/>
  <c r="BS30" i="36"/>
  <c r="AD31" i="36"/>
  <c r="EV31" i="36"/>
  <c r="BG30" i="36"/>
  <c r="CF30" i="36"/>
  <c r="BZ30" i="36"/>
  <c r="FG30" i="36"/>
  <c r="BO30" i="36"/>
  <c r="BK30" i="36"/>
  <c r="AT30" i="36"/>
  <c r="BV31" i="36"/>
  <c r="CJ30" i="36"/>
  <c r="ES31" i="36"/>
  <c r="AC31" i="36"/>
  <c r="S31" i="36"/>
  <c r="CN30" i="36"/>
  <c r="FC31" i="36"/>
  <c r="AJ30" i="36"/>
  <c r="CK30" i="36"/>
  <c r="AH31" i="36"/>
  <c r="BM30" i="36"/>
  <c r="BN30" i="36"/>
  <c r="CR30" i="36"/>
  <c r="BR30" i="36"/>
  <c r="FA31" i="36"/>
  <c r="BP30" i="36"/>
  <c r="AF31" i="36"/>
  <c r="BF30" i="36"/>
  <c r="BJ30" i="36"/>
  <c r="AL30" i="36"/>
  <c r="EZ31" i="36"/>
  <c r="AQ30" i="36"/>
  <c r="BQ30" i="36"/>
  <c r="CM30" i="36"/>
  <c r="EW31" i="36"/>
  <c r="FD31" i="36"/>
  <c r="BL30" i="36"/>
  <c r="CP31" i="36"/>
  <c r="DX30" i="36" l="1"/>
  <c r="CZ29" i="36"/>
  <c r="AT28" i="38"/>
  <c r="AU28" i="38"/>
  <c r="DB29" i="36"/>
  <c r="CY29" i="36"/>
  <c r="CW29" i="36"/>
  <c r="CX29" i="36"/>
  <c r="AW29" i="36"/>
  <c r="AX29" i="36" s="1"/>
  <c r="AB29" i="36"/>
  <c r="AG29" i="38"/>
  <c r="BU29" i="38"/>
  <c r="I29" i="36"/>
  <c r="AH29" i="38"/>
  <c r="BP29" i="38"/>
  <c r="P29" i="36"/>
  <c r="AI29" i="38"/>
  <c r="BK29" i="38"/>
  <c r="AX29" i="38"/>
  <c r="AZ29" i="38" s="1"/>
  <c r="AE29" i="38"/>
  <c r="BS29" i="38"/>
  <c r="BL29" i="38"/>
  <c r="BM29" i="38"/>
  <c r="BO29" i="38"/>
  <c r="AJ29" i="38"/>
  <c r="BN29" i="38"/>
  <c r="AO29" i="38"/>
  <c r="E29" i="38"/>
  <c r="A29" i="38" s="1"/>
  <c r="BR29" i="38"/>
  <c r="AK29" i="38"/>
  <c r="AP29" i="38" s="1"/>
  <c r="AF29" i="38"/>
  <c r="BA29" i="38"/>
  <c r="BF29" i="38" s="1"/>
  <c r="BT29" i="38"/>
  <c r="C29" i="36"/>
  <c r="A29" i="36" s="1"/>
  <c r="AR29" i="36"/>
  <c r="J30" i="38"/>
  <c r="M30" i="38"/>
  <c r="L30" i="38"/>
  <c r="DL27" i="36"/>
  <c r="EB27" i="36" s="1"/>
  <c r="H30" i="36"/>
  <c r="O30" i="36" s="1"/>
  <c r="H28" i="38"/>
  <c r="I28" i="38" s="1"/>
  <c r="BY27" i="36"/>
  <c r="BH30" i="36"/>
  <c r="U30" i="38" s="1"/>
  <c r="X30" i="38" s="1"/>
  <c r="Q30" i="38"/>
  <c r="R30" i="38" s="1"/>
  <c r="N30" i="38"/>
  <c r="W30" i="36"/>
  <c r="N30" i="36" s="1"/>
  <c r="EO32" i="36"/>
  <c r="L30" i="36"/>
  <c r="F30" i="36"/>
  <c r="O30" i="38" s="1"/>
  <c r="P30" i="38" s="1"/>
  <c r="Q30" i="36"/>
  <c r="B30" i="38" s="1"/>
  <c r="AE31" i="36"/>
  <c r="AI31" i="36"/>
  <c r="CC30" i="36"/>
  <c r="FH30" i="36"/>
  <c r="FI30" i="36" s="1"/>
  <c r="CH30" i="36"/>
  <c r="AC30" i="38"/>
  <c r="CD30" i="36"/>
  <c r="K31" i="36"/>
  <c r="V31" i="36"/>
  <c r="D31" i="38"/>
  <c r="E31" i="36"/>
  <c r="BU30" i="36"/>
  <c r="AG31" i="36"/>
  <c r="AR31" i="38"/>
  <c r="AK30" i="36"/>
  <c r="K30" i="38" s="1"/>
  <c r="AV30" i="36"/>
  <c r="AP30" i="36"/>
  <c r="BT30" i="36"/>
  <c r="V30" i="38"/>
  <c r="BI30" i="36"/>
  <c r="Z31" i="36"/>
  <c r="DW31" i="36" s="1"/>
  <c r="CQ31" i="36"/>
  <c r="CQ30" i="36"/>
  <c r="CO30" i="36"/>
  <c r="CS30" i="36"/>
  <c r="CT30" i="36"/>
  <c r="EY31" i="36"/>
  <c r="D29" i="36"/>
  <c r="Y29" i="36" s="1" a="1"/>
  <c r="Y29" i="36" s="1"/>
  <c r="J29" i="36"/>
  <c r="BD29" i="36"/>
  <c r="BE29" i="36"/>
  <c r="BC29" i="36"/>
  <c r="DG28" i="36"/>
  <c r="DM28" i="36"/>
  <c r="DH28" i="36"/>
  <c r="DJ28" i="36"/>
  <c r="DK28" i="36"/>
  <c r="DI28" i="36"/>
  <c r="DF28" i="36"/>
  <c r="DD29" i="36"/>
  <c r="DA29" i="36"/>
  <c r="BP31" i="36"/>
  <c r="ER31" i="36"/>
  <c r="AT31" i="36"/>
  <c r="CK31" i="36"/>
  <c r="BM31" i="36"/>
  <c r="CL31" i="36"/>
  <c r="CM31" i="36"/>
  <c r="AO31" i="36"/>
  <c r="EV32" i="36"/>
  <c r="CR31" i="36"/>
  <c r="BJ31" i="36"/>
  <c r="BX31" i="36"/>
  <c r="CN31" i="36"/>
  <c r="BZ31" i="36"/>
  <c r="FG31" i="36"/>
  <c r="AS30" i="36"/>
  <c r="AQ31" i="36"/>
  <c r="BL31" i="36"/>
  <c r="AL31" i="36"/>
  <c r="BR31" i="36"/>
  <c r="BG31" i="36"/>
  <c r="BW31" i="36"/>
  <c r="BK31" i="36"/>
  <c r="BN31" i="36"/>
  <c r="BF31" i="36"/>
  <c r="BQ31" i="36"/>
  <c r="CF31" i="36"/>
  <c r="BS31" i="36"/>
  <c r="BO31" i="36"/>
  <c r="AM31" i="36"/>
  <c r="AJ31" i="36"/>
  <c r="CJ31" i="36"/>
  <c r="DX31" i="36" l="1"/>
  <c r="DC29" i="36"/>
  <c r="AV28" i="38"/>
  <c r="BY28" i="36" s="1"/>
  <c r="BA29" i="36"/>
  <c r="AY29" i="36"/>
  <c r="AZ29" i="36"/>
  <c r="BB29" i="38"/>
  <c r="BG29" i="38" s="1"/>
  <c r="BD29" i="38"/>
  <c r="AQ29" i="38"/>
  <c r="AU29" i="38" s="1"/>
  <c r="AY29" i="38"/>
  <c r="AM29" i="38"/>
  <c r="AL29" i="38"/>
  <c r="BC29" i="38"/>
  <c r="AN29" i="38"/>
  <c r="BE29" i="38"/>
  <c r="Q31" i="36"/>
  <c r="B31" i="38" s="1"/>
  <c r="CU30" i="36"/>
  <c r="CX30" i="36" s="1"/>
  <c r="EG27" i="36"/>
  <c r="EK27" i="36"/>
  <c r="EE27" i="36"/>
  <c r="DZ27" i="36"/>
  <c r="EL27" i="36"/>
  <c r="EF27" i="36"/>
  <c r="EM27" i="36"/>
  <c r="EC27" i="36"/>
  <c r="EA27" i="36"/>
  <c r="EJ27" i="36"/>
  <c r="EH27" i="36"/>
  <c r="EI27" i="36"/>
  <c r="ED27" i="36"/>
  <c r="H31" i="36"/>
  <c r="O31" i="36" s="1"/>
  <c r="H29" i="38"/>
  <c r="I29" i="38" s="1"/>
  <c r="DL28" i="36"/>
  <c r="EJ28" i="36" s="1"/>
  <c r="CA27" i="36"/>
  <c r="W31" i="36"/>
  <c r="X31" i="36" s="1"/>
  <c r="G30" i="36" a="1"/>
  <c r="G30" i="36" s="1"/>
  <c r="W30" i="38"/>
  <c r="BI31" i="36"/>
  <c r="V31" i="38"/>
  <c r="EP32" i="36"/>
  <c r="AK31" i="36"/>
  <c r="K31" i="38" s="1"/>
  <c r="N31" i="38"/>
  <c r="EX32" i="36"/>
  <c r="M30" i="36"/>
  <c r="X30" i="36"/>
  <c r="AU30" i="36"/>
  <c r="AD30" i="38"/>
  <c r="BQ30" i="38" s="1"/>
  <c r="F30" i="38"/>
  <c r="G30" i="38" s="1"/>
  <c r="AA30" i="36"/>
  <c r="T30" i="36"/>
  <c r="AB30" i="38"/>
  <c r="Z30" i="38"/>
  <c r="Y30" i="38"/>
  <c r="CB30" i="36"/>
  <c r="BU31" i="36"/>
  <c r="CD31" i="36"/>
  <c r="CH31" i="36"/>
  <c r="AC31" i="38"/>
  <c r="CC31" i="36"/>
  <c r="CO31" i="36"/>
  <c r="AA30" i="38"/>
  <c r="J31" i="38"/>
  <c r="L31" i="36"/>
  <c r="F31" i="36"/>
  <c r="Y31" i="38" s="1"/>
  <c r="Q31" i="38"/>
  <c r="BH31" i="36"/>
  <c r="U31" i="38" s="1"/>
  <c r="X31" i="38" s="1"/>
  <c r="BT31" i="36"/>
  <c r="AP31" i="36"/>
  <c r="AV31" i="36"/>
  <c r="FH31" i="36"/>
  <c r="FI31" i="36" s="1"/>
  <c r="M31" i="38"/>
  <c r="L31" i="38"/>
  <c r="CS31" i="36"/>
  <c r="CT31" i="36"/>
  <c r="BH29" i="38"/>
  <c r="S30" i="38"/>
  <c r="T30" i="38"/>
  <c r="EQ32" i="36"/>
  <c r="AF32" i="36"/>
  <c r="CG32" i="36"/>
  <c r="AS31" i="36"/>
  <c r="ES32" i="36"/>
  <c r="AD32" i="36"/>
  <c r="BV32" i="36"/>
  <c r="S32" i="36"/>
  <c r="BM32" i="36"/>
  <c r="BG32" i="36"/>
  <c r="CK32" i="36"/>
  <c r="FA32" i="36"/>
  <c r="FB32" i="36"/>
  <c r="EW32" i="36"/>
  <c r="AC32" i="36"/>
  <c r="EZ32" i="36"/>
  <c r="FC32" i="36"/>
  <c r="FD32" i="36"/>
  <c r="AH32" i="36"/>
  <c r="EU32" i="36"/>
  <c r="ET32" i="36"/>
  <c r="FG32" i="36"/>
  <c r="BJ32" i="36"/>
  <c r="DX32" i="36" l="1"/>
  <c r="CA28" i="36"/>
  <c r="CI28" i="36"/>
  <c r="AW28" i="38"/>
  <c r="AS29" i="38"/>
  <c r="AT29" i="38"/>
  <c r="CW30" i="36"/>
  <c r="CV30" i="36"/>
  <c r="CY30" i="36"/>
  <c r="CU31" i="36"/>
  <c r="DD31" i="36" s="1"/>
  <c r="AE32" i="36"/>
  <c r="AG32" i="36"/>
  <c r="AI32" i="36"/>
  <c r="Z32" i="36"/>
  <c r="DW32" i="36" s="1"/>
  <c r="V32" i="36"/>
  <c r="D32" i="38"/>
  <c r="K32" i="36"/>
  <c r="E32" i="36"/>
  <c r="AR32" i="38"/>
  <c r="EO33" i="36"/>
  <c r="DE29" i="36"/>
  <c r="DK29" i="36" s="1"/>
  <c r="M31" i="36"/>
  <c r="EF28" i="36"/>
  <c r="EH28" i="36"/>
  <c r="EE28" i="36"/>
  <c r="EC28" i="36"/>
  <c r="EM28" i="36"/>
  <c r="EI28" i="36"/>
  <c r="G31" i="36" a="1"/>
  <c r="G31" i="36" s="1"/>
  <c r="EB28" i="36"/>
  <c r="EL28" i="36"/>
  <c r="EG28" i="36"/>
  <c r="EA28" i="36"/>
  <c r="AD31" i="38"/>
  <c r="BR31" i="38" s="1"/>
  <c r="AA31" i="36"/>
  <c r="AB31" i="36" s="1"/>
  <c r="N31" i="36"/>
  <c r="ED28" i="36"/>
  <c r="EK28" i="36"/>
  <c r="DZ28" i="36"/>
  <c r="AU31" i="36"/>
  <c r="F31" i="38"/>
  <c r="G31" i="38" s="1"/>
  <c r="T31" i="36"/>
  <c r="EY32" i="36"/>
  <c r="W31" i="38"/>
  <c r="BT30" i="38"/>
  <c r="AO30" i="38"/>
  <c r="BM30" i="38"/>
  <c r="BO30" i="38"/>
  <c r="AG30" i="38"/>
  <c r="BN30" i="38"/>
  <c r="AF30" i="38"/>
  <c r="BJ30" i="38"/>
  <c r="BL30" i="38"/>
  <c r="BA30" i="38"/>
  <c r="BB30" i="38" s="1"/>
  <c r="BG30" i="38" s="1"/>
  <c r="BH30" i="38"/>
  <c r="BR30" i="38"/>
  <c r="AI30" i="38"/>
  <c r="AJ30" i="38"/>
  <c r="BP30" i="38"/>
  <c r="AH30" i="38"/>
  <c r="AK30" i="38"/>
  <c r="AP30" i="38" s="1"/>
  <c r="AX30" i="38"/>
  <c r="AZ30" i="38" s="1"/>
  <c r="AE30" i="38"/>
  <c r="BI30" i="38"/>
  <c r="BU30" i="38"/>
  <c r="BS30" i="38"/>
  <c r="DB30" i="36"/>
  <c r="BK30" i="38"/>
  <c r="P30" i="36"/>
  <c r="AR30" i="36"/>
  <c r="U30" i="36"/>
  <c r="I30" i="36"/>
  <c r="E30" i="38"/>
  <c r="A30" i="38" s="1"/>
  <c r="C30" i="36"/>
  <c r="A30" i="36" s="1"/>
  <c r="BB30" i="36"/>
  <c r="AB30" i="36"/>
  <c r="AW30" i="36"/>
  <c r="V32" i="38"/>
  <c r="BI32" i="36"/>
  <c r="CB31" i="36"/>
  <c r="AA31" i="38"/>
  <c r="AB31" i="38"/>
  <c r="Z31" i="38"/>
  <c r="R31" i="38"/>
  <c r="T31" i="38" s="1"/>
  <c r="O31" i="38"/>
  <c r="P31" i="38" s="1"/>
  <c r="BI29" i="38"/>
  <c r="BJ29" i="38" s="1"/>
  <c r="CZ30" i="36"/>
  <c r="DD30" i="36"/>
  <c r="DA30" i="36"/>
  <c r="DC30" i="36" s="1"/>
  <c r="BR32" i="36"/>
  <c r="BF32" i="36"/>
  <c r="ER32" i="36"/>
  <c r="BO32" i="36"/>
  <c r="CM32" i="36"/>
  <c r="BW32" i="36"/>
  <c r="CJ32" i="36"/>
  <c r="CF32" i="36"/>
  <c r="BP32" i="36"/>
  <c r="AO32" i="36"/>
  <c r="AM32" i="36"/>
  <c r="BN32" i="36"/>
  <c r="BL32" i="36"/>
  <c r="BQ32" i="36"/>
  <c r="AL32" i="36"/>
  <c r="CN32" i="36"/>
  <c r="BX32" i="36"/>
  <c r="BS32" i="36"/>
  <c r="AJ32" i="36"/>
  <c r="BK32" i="36"/>
  <c r="CL32" i="36"/>
  <c r="CR32" i="36"/>
  <c r="AQ32" i="36"/>
  <c r="AT32" i="36"/>
  <c r="BZ32" i="36"/>
  <c r="CP32" i="36"/>
  <c r="BU32" i="36" l="1"/>
  <c r="CH32" i="36"/>
  <c r="AC32" i="38"/>
  <c r="CD32" i="36"/>
  <c r="CB32" i="36" s="1"/>
  <c r="CC32" i="36"/>
  <c r="EQ33" i="36"/>
  <c r="FH32" i="36"/>
  <c r="FI32" i="36" s="1"/>
  <c r="H32" i="36"/>
  <c r="O32" i="36" s="1"/>
  <c r="CS32" i="36"/>
  <c r="CT32" i="36"/>
  <c r="CQ32" i="36"/>
  <c r="Q32" i="38"/>
  <c r="R32" i="38" s="1"/>
  <c r="S32" i="38" s="1"/>
  <c r="BH32" i="36"/>
  <c r="U32" i="38" s="1"/>
  <c r="X32" i="38" s="1"/>
  <c r="CO32" i="36"/>
  <c r="AK32" i="36"/>
  <c r="K32" i="38" s="1"/>
  <c r="AP32" i="36"/>
  <c r="AV32" i="36"/>
  <c r="AV29" i="38"/>
  <c r="AW29" i="38" s="1"/>
  <c r="L32" i="36"/>
  <c r="F32" i="36"/>
  <c r="O32" i="38" s="1"/>
  <c r="P32" i="38" s="1"/>
  <c r="CY31" i="36"/>
  <c r="CV31" i="36"/>
  <c r="CW31" i="36"/>
  <c r="CX31" i="36"/>
  <c r="DB31" i="36"/>
  <c r="Q32" i="36"/>
  <c r="B32" i="38" s="1"/>
  <c r="J32" i="38"/>
  <c r="EP33" i="36"/>
  <c r="EX33" i="36"/>
  <c r="N32" i="38"/>
  <c r="BT32" i="36"/>
  <c r="L32" i="38"/>
  <c r="M32" i="38"/>
  <c r="W32" i="36"/>
  <c r="AA32" i="36" s="1"/>
  <c r="AW32" i="36" s="1"/>
  <c r="AY32" i="36" s="1"/>
  <c r="AX31" i="38"/>
  <c r="AY31" i="38" s="1"/>
  <c r="AK31" i="38"/>
  <c r="AP31" i="38" s="1"/>
  <c r="BS31" i="38"/>
  <c r="BL31" i="38"/>
  <c r="AQ30" i="38"/>
  <c r="AT30" i="38" s="1"/>
  <c r="AG31" i="38"/>
  <c r="AJ31" i="38"/>
  <c r="BQ31" i="38"/>
  <c r="AI31" i="38"/>
  <c r="AE31" i="38"/>
  <c r="BI31" i="38"/>
  <c r="BN31" i="38"/>
  <c r="BT31" i="38"/>
  <c r="BP31" i="38"/>
  <c r="BM31" i="38"/>
  <c r="AH31" i="38"/>
  <c r="BJ31" i="38"/>
  <c r="BK31" i="38"/>
  <c r="BU31" i="38"/>
  <c r="AO31" i="38"/>
  <c r="BA31" i="38"/>
  <c r="BD31" i="38" s="1"/>
  <c r="BO31" i="38"/>
  <c r="BH31" i="38"/>
  <c r="AF31" i="38"/>
  <c r="BB31" i="36"/>
  <c r="BC31" i="36" s="1"/>
  <c r="AW31" i="36"/>
  <c r="AX31" i="36" s="1"/>
  <c r="AN30" i="38"/>
  <c r="P31" i="36"/>
  <c r="AR31" i="36"/>
  <c r="U31" i="36"/>
  <c r="C31" i="36"/>
  <c r="A31" i="36" s="1"/>
  <c r="I31" i="36"/>
  <c r="E31" i="38"/>
  <c r="A31" i="38" s="1"/>
  <c r="BF30" i="38"/>
  <c r="BD30" i="38"/>
  <c r="AM30" i="38"/>
  <c r="BE30" i="38"/>
  <c r="BC30" i="38"/>
  <c r="AL30" i="38"/>
  <c r="AY30" i="38"/>
  <c r="BE30" i="36"/>
  <c r="BD30" i="36"/>
  <c r="BC30" i="36"/>
  <c r="J30" i="36"/>
  <c r="D30" i="36"/>
  <c r="Y30" i="36" s="1" a="1"/>
  <c r="Y30" i="36" s="1"/>
  <c r="AZ30" i="36"/>
  <c r="AX30" i="36"/>
  <c r="BA30" i="36"/>
  <c r="AY30" i="36"/>
  <c r="S31" i="38"/>
  <c r="CZ31" i="36"/>
  <c r="DA31" i="36"/>
  <c r="DM29" i="36"/>
  <c r="DG29" i="36"/>
  <c r="DF29" i="36"/>
  <c r="DJ29" i="36"/>
  <c r="DH29" i="36"/>
  <c r="DI29" i="36"/>
  <c r="EZ33" i="36"/>
  <c r="EW33" i="36"/>
  <c r="AH33" i="36"/>
  <c r="AD33" i="36"/>
  <c r="AF33" i="36"/>
  <c r="FB33" i="36"/>
  <c r="BJ33" i="36"/>
  <c r="BS33" i="36"/>
  <c r="EU33" i="36"/>
  <c r="AC33" i="36"/>
  <c r="FA33" i="36"/>
  <c r="AS32" i="36"/>
  <c r="BV33" i="36"/>
  <c r="FC33" i="36"/>
  <c r="FD33" i="36"/>
  <c r="S33" i="36"/>
  <c r="ET33" i="36"/>
  <c r="CG33" i="36"/>
  <c r="EV33" i="36"/>
  <c r="ES33" i="36"/>
  <c r="BN33" i="36"/>
  <c r="AA32" i="38" l="1"/>
  <c r="EO34" i="36"/>
  <c r="EP34" i="36" s="1"/>
  <c r="W32" i="38"/>
  <c r="DC31" i="36"/>
  <c r="T32" i="38"/>
  <c r="BY29" i="36"/>
  <c r="CA29" i="36" s="1"/>
  <c r="AB32" i="38"/>
  <c r="Z32" i="38"/>
  <c r="Y32" i="38"/>
  <c r="CU32" i="36"/>
  <c r="CX32" i="36" s="1"/>
  <c r="DL29" i="36"/>
  <c r="EG29" i="36" s="1"/>
  <c r="AZ32" i="36"/>
  <c r="BA32" i="36"/>
  <c r="BB32" i="36"/>
  <c r="BC32" i="36" s="1"/>
  <c r="T32" i="36"/>
  <c r="P32" i="36" s="1"/>
  <c r="N32" i="36"/>
  <c r="M32" i="36"/>
  <c r="BI33" i="36"/>
  <c r="V33" i="38"/>
  <c r="EY33" i="36"/>
  <c r="G32" i="36" a="1"/>
  <c r="G32" i="36" s="1"/>
  <c r="AX32" i="36"/>
  <c r="AU32" i="36"/>
  <c r="F32" i="38"/>
  <c r="G32" i="38" s="1"/>
  <c r="AB32" i="36"/>
  <c r="Z33" i="36"/>
  <c r="DW33" i="36" s="1"/>
  <c r="AR33" i="38"/>
  <c r="V33" i="36"/>
  <c r="E33" i="36"/>
  <c r="D33" i="38"/>
  <c r="K33" i="36"/>
  <c r="W33" i="36"/>
  <c r="AE33" i="36"/>
  <c r="AG33" i="36"/>
  <c r="AI33" i="36"/>
  <c r="AD32" i="38"/>
  <c r="BK32" i="38" s="1"/>
  <c r="X32" i="36"/>
  <c r="BE31" i="36"/>
  <c r="AS30" i="38"/>
  <c r="AZ31" i="38"/>
  <c r="BD31" i="36"/>
  <c r="AU30" i="38"/>
  <c r="AQ31" i="38"/>
  <c r="AU31" i="38" s="1"/>
  <c r="AN31" i="38"/>
  <c r="AL31" i="38"/>
  <c r="BA31" i="36"/>
  <c r="AM31" i="38"/>
  <c r="BF31" i="38"/>
  <c r="AZ31" i="36"/>
  <c r="AY31" i="36"/>
  <c r="BE31" i="38"/>
  <c r="BC31" i="38"/>
  <c r="BB31" i="38"/>
  <c r="BG31" i="38" s="1"/>
  <c r="J31" i="36"/>
  <c r="D31" i="36"/>
  <c r="Y31" i="36" s="1" a="1"/>
  <c r="Y31" i="36" s="1"/>
  <c r="BR33" i="36"/>
  <c r="AO33" i="36"/>
  <c r="BW33" i="36"/>
  <c r="CM34" i="36"/>
  <c r="CL33" i="36"/>
  <c r="EW34" i="36"/>
  <c r="BV34" i="36"/>
  <c r="EZ34" i="36"/>
  <c r="AL33" i="36"/>
  <c r="ET34" i="36"/>
  <c r="BL33" i="36"/>
  <c r="BX33" i="36"/>
  <c r="BW34" i="36"/>
  <c r="BJ34" i="36"/>
  <c r="CJ34" i="36"/>
  <c r="BR34" i="36"/>
  <c r="CP33" i="36"/>
  <c r="BL34" i="36"/>
  <c r="CF33" i="36"/>
  <c r="BX34" i="36"/>
  <c r="BK34" i="36"/>
  <c r="AQ33" i="36"/>
  <c r="BP33" i="36"/>
  <c r="BQ33" i="36"/>
  <c r="FD34" i="36"/>
  <c r="CN33" i="36"/>
  <c r="BF33" i="36"/>
  <c r="CK33" i="36"/>
  <c r="CP34" i="36"/>
  <c r="BM34" i="36"/>
  <c r="BZ34" i="36"/>
  <c r="FA34" i="36"/>
  <c r="AO34" i="36"/>
  <c r="S34" i="36"/>
  <c r="BS34" i="36"/>
  <c r="AD34" i="36"/>
  <c r="CG34" i="36"/>
  <c r="AM34" i="36"/>
  <c r="CN34" i="36"/>
  <c r="BM33" i="36"/>
  <c r="CK34" i="36"/>
  <c r="BQ34" i="36"/>
  <c r="CR33" i="36"/>
  <c r="BZ33" i="36"/>
  <c r="BO34" i="36"/>
  <c r="EU34" i="36"/>
  <c r="BF34" i="36"/>
  <c r="AT33" i="36"/>
  <c r="AJ33" i="36"/>
  <c r="AJ34" i="36"/>
  <c r="AM33" i="36"/>
  <c r="AH34" i="36"/>
  <c r="CF34" i="36"/>
  <c r="ES34" i="36"/>
  <c r="FG34" i="36"/>
  <c r="FB34" i="36"/>
  <c r="ER34" i="36"/>
  <c r="EV34" i="36"/>
  <c r="CM33" i="36"/>
  <c r="BG33" i="36"/>
  <c r="FG33" i="36"/>
  <c r="CL34" i="36"/>
  <c r="BP34" i="36"/>
  <c r="ER33" i="36"/>
  <c r="CJ33" i="36"/>
  <c r="AC34" i="36"/>
  <c r="CR34" i="36"/>
  <c r="AQ34" i="36"/>
  <c r="BN34" i="36"/>
  <c r="BG34" i="36"/>
  <c r="BO33" i="36"/>
  <c r="AT34" i="36"/>
  <c r="AL34" i="36"/>
  <c r="FC34" i="36"/>
  <c r="BK33" i="36"/>
  <c r="AF34" i="36"/>
  <c r="AK33" i="36" l="1"/>
  <c r="K33" i="38" s="1"/>
  <c r="N33" i="38"/>
  <c r="CS33" i="36"/>
  <c r="CT33" i="36"/>
  <c r="H33" i="36"/>
  <c r="O33" i="36" s="1"/>
  <c r="Q33" i="38"/>
  <c r="R33" i="38" s="1"/>
  <c r="T33" i="38" s="1"/>
  <c r="BH33" i="36"/>
  <c r="U33" i="38" s="1"/>
  <c r="X33" i="38" s="1"/>
  <c r="BU33" i="36"/>
  <c r="CQ33" i="36"/>
  <c r="CC33" i="36"/>
  <c r="CB33" i="36" s="1"/>
  <c r="CH33" i="36"/>
  <c r="AC33" i="38"/>
  <c r="CD33" i="36"/>
  <c r="FH33" i="36"/>
  <c r="FI33" i="36" s="1"/>
  <c r="AV33" i="36"/>
  <c r="AP33" i="36"/>
  <c r="BT33" i="36"/>
  <c r="DX34" i="36"/>
  <c r="DX33" i="36"/>
  <c r="EQ34" i="36"/>
  <c r="EO35" i="36" s="1"/>
  <c r="EQ35" i="36" s="1"/>
  <c r="EX34" i="36"/>
  <c r="AG34" i="36"/>
  <c r="Z34" i="36"/>
  <c r="DW34" i="36" s="1"/>
  <c r="E34" i="36"/>
  <c r="D34" i="38"/>
  <c r="V34" i="36"/>
  <c r="K34" i="36"/>
  <c r="AI34" i="36"/>
  <c r="EY34" i="36"/>
  <c r="AK34" i="36"/>
  <c r="K34" i="38" s="1"/>
  <c r="FH34" i="36"/>
  <c r="AC34" i="38"/>
  <c r="CC34" i="36"/>
  <c r="CD34" i="36"/>
  <c r="CH34" i="36"/>
  <c r="N34" i="38"/>
  <c r="CT34" i="36"/>
  <c r="H34" i="36"/>
  <c r="O34" i="36" s="1"/>
  <c r="CS34" i="36"/>
  <c r="AV34" i="36"/>
  <c r="AP34" i="36"/>
  <c r="BT34" i="36"/>
  <c r="BU34" i="36"/>
  <c r="CI29" i="36"/>
  <c r="CQ34" i="36"/>
  <c r="CO34" i="36"/>
  <c r="L34" i="38"/>
  <c r="M34" i="38"/>
  <c r="BH34" i="36"/>
  <c r="U34" i="38" s="1"/>
  <c r="X34" i="38" s="1"/>
  <c r="Q34" i="38"/>
  <c r="R34" i="38" s="1"/>
  <c r="T34" i="38" s="1"/>
  <c r="AR34" i="38"/>
  <c r="AE34" i="36"/>
  <c r="W34" i="36"/>
  <c r="N34" i="36" s="1"/>
  <c r="M33" i="38"/>
  <c r="L33" i="38"/>
  <c r="CO33" i="36"/>
  <c r="BI34" i="36"/>
  <c r="V34" i="38"/>
  <c r="CW32" i="36"/>
  <c r="CY32" i="36"/>
  <c r="CV32" i="36"/>
  <c r="CU33" i="36"/>
  <c r="CW33" i="36" s="1"/>
  <c r="DB32" i="36"/>
  <c r="EM29" i="36"/>
  <c r="U32" i="36"/>
  <c r="D32" i="36" s="1"/>
  <c r="Y32" i="36" s="1" a="1"/>
  <c r="Y32" i="36" s="1"/>
  <c r="AR32" i="36"/>
  <c r="I32" i="36"/>
  <c r="EC29" i="36"/>
  <c r="BD32" i="36"/>
  <c r="DZ29" i="36"/>
  <c r="EF29" i="36"/>
  <c r="EE29" i="36"/>
  <c r="EH29" i="36"/>
  <c r="EI29" i="36"/>
  <c r="EA29" i="36"/>
  <c r="ED29" i="36"/>
  <c r="EB29" i="36"/>
  <c r="EK29" i="36"/>
  <c r="EL29" i="36"/>
  <c r="EJ29" i="36"/>
  <c r="AV30" i="38"/>
  <c r="BY30" i="36" s="1"/>
  <c r="CI30" i="36" s="1"/>
  <c r="E32" i="38"/>
  <c r="A32" i="38" s="1"/>
  <c r="C32" i="36"/>
  <c r="A32" i="36" s="1"/>
  <c r="BE32" i="36"/>
  <c r="S33" i="38"/>
  <c r="FI34" i="36"/>
  <c r="M33" i="36"/>
  <c r="BM32" i="38"/>
  <c r="AH32" i="38"/>
  <c r="AE32" i="38"/>
  <c r="BA32" i="38"/>
  <c r="BD32" i="38" s="1"/>
  <c r="BU32" i="38"/>
  <c r="BP32" i="38"/>
  <c r="BI32" i="38"/>
  <c r="G33" i="36" a="1"/>
  <c r="G33" i="36" s="1"/>
  <c r="F33" i="38"/>
  <c r="G33" i="38" s="1"/>
  <c r="AA33" i="38"/>
  <c r="BR32" i="38"/>
  <c r="BT32" i="38"/>
  <c r="AX32" i="38"/>
  <c r="AY32" i="38" s="1"/>
  <c r="AJ32" i="38"/>
  <c r="BO32" i="38"/>
  <c r="N33" i="36"/>
  <c r="T33" i="36"/>
  <c r="P33" i="36" s="1"/>
  <c r="AD33" i="38"/>
  <c r="BH33" i="38" s="1"/>
  <c r="AK32" i="38"/>
  <c r="AP32" i="38" s="1"/>
  <c r="AO32" i="38"/>
  <c r="AF32" i="38"/>
  <c r="AI32" i="38"/>
  <c r="BH32" i="38"/>
  <c r="AU33" i="36"/>
  <c r="X33" i="36"/>
  <c r="AG32" i="38"/>
  <c r="BN32" i="38"/>
  <c r="BJ32" i="38"/>
  <c r="BL32" i="38"/>
  <c r="BQ32" i="38"/>
  <c r="BS32" i="38"/>
  <c r="AA33" i="36"/>
  <c r="BB33" i="36" s="1"/>
  <c r="J33" i="38"/>
  <c r="L33" i="36"/>
  <c r="F33" i="36"/>
  <c r="Q33" i="36"/>
  <c r="B33" i="38" s="1"/>
  <c r="H30" i="38"/>
  <c r="I30" i="38" s="1"/>
  <c r="DE30" i="36"/>
  <c r="AT31" i="38"/>
  <c r="H31" i="38"/>
  <c r="I31" i="38" s="1"/>
  <c r="AS31" i="38"/>
  <c r="Q34" i="36"/>
  <c r="B34" i="38" s="1"/>
  <c r="EP35" i="36"/>
  <c r="EX35" i="36"/>
  <c r="CZ32" i="36"/>
  <c r="DD32" i="36"/>
  <c r="DA32" i="36"/>
  <c r="S35" i="36"/>
  <c r="FA35" i="36"/>
  <c r="CG35" i="36"/>
  <c r="AD35" i="36"/>
  <c r="FC35" i="36"/>
  <c r="EZ35" i="36"/>
  <c r="BV35" i="36"/>
  <c r="BG35" i="36"/>
  <c r="AC35" i="36"/>
  <c r="AH35" i="36"/>
  <c r="AF35" i="36"/>
  <c r="BS35" i="36"/>
  <c r="FB35" i="36"/>
  <c r="EW35" i="36"/>
  <c r="FD35" i="36"/>
  <c r="EU35" i="36"/>
  <c r="ES35" i="36"/>
  <c r="EV35" i="36"/>
  <c r="ET35" i="36"/>
  <c r="AS33" i="36"/>
  <c r="AS34" i="36"/>
  <c r="W33" i="38" l="1"/>
  <c r="AA34" i="38"/>
  <c r="J34" i="38"/>
  <c r="L34" i="36"/>
  <c r="F34" i="36"/>
  <c r="Y34" i="38" s="1"/>
  <c r="CU34" i="36"/>
  <c r="CV34" i="36" s="1"/>
  <c r="CB34" i="36"/>
  <c r="AG35" i="36"/>
  <c r="Z35" i="36"/>
  <c r="DW35" i="36" s="1"/>
  <c r="DC32" i="36"/>
  <c r="AI35" i="36"/>
  <c r="V35" i="36"/>
  <c r="E35" i="36"/>
  <c r="D35" i="38"/>
  <c r="K35" i="36"/>
  <c r="AE35" i="36"/>
  <c r="AR35" i="38"/>
  <c r="F34" i="38"/>
  <c r="G34" i="38" s="1"/>
  <c r="G34" i="36" a="1"/>
  <c r="G34" i="36" s="1"/>
  <c r="S34" i="38"/>
  <c r="W34" i="38"/>
  <c r="AA34" i="36"/>
  <c r="AW34" i="36" s="1"/>
  <c r="BA34" i="36" s="1"/>
  <c r="M34" i="36"/>
  <c r="AU34" i="36"/>
  <c r="AD34" i="38"/>
  <c r="BM34" i="38" s="1"/>
  <c r="T34" i="36"/>
  <c r="P34" i="36" s="1"/>
  <c r="X34" i="36"/>
  <c r="BK33" i="38"/>
  <c r="AG33" i="38"/>
  <c r="CY33" i="36"/>
  <c r="CX33" i="36"/>
  <c r="CV33" i="36"/>
  <c r="E33" i="38"/>
  <c r="A33" i="38" s="1"/>
  <c r="J32" i="36"/>
  <c r="CA30" i="36"/>
  <c r="C33" i="36"/>
  <c r="A33" i="36" s="1"/>
  <c r="AR33" i="36"/>
  <c r="AW30" i="38"/>
  <c r="BQ33" i="38"/>
  <c r="BL33" i="38"/>
  <c r="BM33" i="38"/>
  <c r="BR33" i="38"/>
  <c r="BJ33" i="38"/>
  <c r="BS33" i="38"/>
  <c r="AL32" i="38"/>
  <c r="AH33" i="38"/>
  <c r="AJ33" i="38"/>
  <c r="BO33" i="38"/>
  <c r="AO33" i="38"/>
  <c r="AX33" i="38"/>
  <c r="AY33" i="38" s="1"/>
  <c r="BA33" i="38"/>
  <c r="BB33" i="38" s="1"/>
  <c r="BG33" i="38" s="1"/>
  <c r="AE33" i="38"/>
  <c r="BI33" i="38"/>
  <c r="AI33" i="38"/>
  <c r="BP33" i="38"/>
  <c r="BN33" i="38"/>
  <c r="AF33" i="38"/>
  <c r="AK33" i="38"/>
  <c r="AP33" i="38" s="1"/>
  <c r="BT33" i="38"/>
  <c r="BU33" i="38"/>
  <c r="AN32" i="38"/>
  <c r="AV31" i="38"/>
  <c r="AW31" i="38" s="1"/>
  <c r="AQ32" i="38"/>
  <c r="AU32" i="38" s="1"/>
  <c r="AM32" i="38"/>
  <c r="U33" i="36"/>
  <c r="D33" i="36" s="1"/>
  <c r="Y33" i="36" s="1" a="1"/>
  <c r="Y33" i="36" s="1"/>
  <c r="I33" i="36"/>
  <c r="AZ32" i="38"/>
  <c r="AB33" i="36"/>
  <c r="AW33" i="36"/>
  <c r="AZ33" i="36" s="1"/>
  <c r="BF32" i="38"/>
  <c r="BE32" i="38"/>
  <c r="BC32" i="38"/>
  <c r="BB32" i="38"/>
  <c r="BG32" i="38" s="1"/>
  <c r="O33" i="38"/>
  <c r="P33" i="38" s="1"/>
  <c r="AB33" i="38"/>
  <c r="Y33" i="38"/>
  <c r="Z33" i="38"/>
  <c r="DB33" i="36"/>
  <c r="DE31" i="36"/>
  <c r="DJ31" i="36" s="1"/>
  <c r="H32" i="38"/>
  <c r="I32" i="38" s="1"/>
  <c r="EY35" i="36"/>
  <c r="EO36" i="36"/>
  <c r="BD33" i="36"/>
  <c r="BE33" i="36"/>
  <c r="BC33" i="36"/>
  <c r="DJ30" i="36"/>
  <c r="DM30" i="36"/>
  <c r="DA33" i="36"/>
  <c r="DC33" i="36" s="1"/>
  <c r="DH30" i="36"/>
  <c r="DK30" i="36"/>
  <c r="DF30" i="36"/>
  <c r="DG30" i="36"/>
  <c r="DD33" i="36"/>
  <c r="CZ33" i="36"/>
  <c r="DI30" i="36"/>
  <c r="AL35" i="36"/>
  <c r="AQ35" i="36"/>
  <c r="BM35" i="36"/>
  <c r="CJ35" i="36"/>
  <c r="AO35" i="36"/>
  <c r="AM35" i="36"/>
  <c r="CP35" i="36"/>
  <c r="ER35" i="36"/>
  <c r="BL35" i="36"/>
  <c r="BX35" i="36"/>
  <c r="AJ35" i="36"/>
  <c r="BZ35" i="36"/>
  <c r="CL35" i="36"/>
  <c r="CR35" i="36"/>
  <c r="AT35" i="36"/>
  <c r="BF35" i="36"/>
  <c r="CK35" i="36"/>
  <c r="BJ35" i="36"/>
  <c r="BP35" i="36"/>
  <c r="BW35" i="36"/>
  <c r="CM35" i="36"/>
  <c r="FG35" i="36"/>
  <c r="BK35" i="36"/>
  <c r="CN35" i="36"/>
  <c r="BO35" i="36"/>
  <c r="BQ35" i="36"/>
  <c r="BR35" i="36"/>
  <c r="CF35" i="36"/>
  <c r="BN35" i="36"/>
  <c r="AD36" i="36"/>
  <c r="AB34" i="38" l="1"/>
  <c r="BI35" i="36"/>
  <c r="V35" i="38"/>
  <c r="DX35" i="36"/>
  <c r="Z34" i="38"/>
  <c r="CZ34" i="36"/>
  <c r="DD34" i="36"/>
  <c r="O34" i="38"/>
  <c r="P34" i="38" s="1"/>
  <c r="CY34" i="36"/>
  <c r="CX34" i="36"/>
  <c r="DB34" i="36"/>
  <c r="CW34" i="36"/>
  <c r="DA34" i="36"/>
  <c r="DC34" i="36" s="1"/>
  <c r="I34" i="36"/>
  <c r="Q35" i="36"/>
  <c r="B35" i="38" s="1"/>
  <c r="J35" i="38"/>
  <c r="F35" i="36"/>
  <c r="AB35" i="38" s="1"/>
  <c r="L35" i="36"/>
  <c r="AZ34" i="36"/>
  <c r="AX34" i="36"/>
  <c r="AB34" i="36"/>
  <c r="M35" i="38"/>
  <c r="L35" i="38"/>
  <c r="W35" i="36"/>
  <c r="X35" i="36" s="1"/>
  <c r="CO35" i="36"/>
  <c r="N35" i="38"/>
  <c r="AY34" i="36"/>
  <c r="BB34" i="36"/>
  <c r="BE34" i="36" s="1"/>
  <c r="E34" i="38"/>
  <c r="A34" i="38" s="1"/>
  <c r="AI34" i="38"/>
  <c r="AO34" i="38"/>
  <c r="BI34" i="38"/>
  <c r="AK34" i="38"/>
  <c r="AP34" i="38" s="1"/>
  <c r="BA34" i="38"/>
  <c r="BF34" i="38" s="1"/>
  <c r="AH34" i="38"/>
  <c r="BS34" i="38"/>
  <c r="AF34" i="38"/>
  <c r="BK34" i="38"/>
  <c r="AE34" i="38"/>
  <c r="BO34" i="38"/>
  <c r="AJ34" i="38"/>
  <c r="BT34" i="38"/>
  <c r="U34" i="36"/>
  <c r="D34" i="36" s="1"/>
  <c r="Y34" i="36" s="1" a="1"/>
  <c r="Y34" i="36" s="1"/>
  <c r="AX34" i="38"/>
  <c r="AY34" i="38" s="1"/>
  <c r="BQ34" i="38"/>
  <c r="BR34" i="38"/>
  <c r="BH34" i="38"/>
  <c r="BU34" i="38"/>
  <c r="BP34" i="38"/>
  <c r="AG34" i="38"/>
  <c r="BL34" i="38"/>
  <c r="BJ34" i="38"/>
  <c r="BN34" i="38"/>
  <c r="C34" i="36"/>
  <c r="A34" i="36" s="1"/>
  <c r="AR34" i="36"/>
  <c r="BU35" i="36"/>
  <c r="AP35" i="36"/>
  <c r="BT35" i="36"/>
  <c r="AV35" i="36"/>
  <c r="CD35" i="36"/>
  <c r="AC35" i="38"/>
  <c r="CC35" i="36"/>
  <c r="FH35" i="36"/>
  <c r="FI35" i="36" s="1"/>
  <c r="CH35" i="36"/>
  <c r="AK35" i="36"/>
  <c r="K35" i="38" s="1"/>
  <c r="Q35" i="38"/>
  <c r="R35" i="38" s="1"/>
  <c r="S35" i="38" s="1"/>
  <c r="BH35" i="36"/>
  <c r="U35" i="38" s="1"/>
  <c r="X35" i="38" s="1"/>
  <c r="CT35" i="36"/>
  <c r="H35" i="36"/>
  <c r="O35" i="36" s="1"/>
  <c r="CS35" i="36"/>
  <c r="CQ35" i="36"/>
  <c r="J33" i="36"/>
  <c r="BA33" i="36"/>
  <c r="BE33" i="38"/>
  <c r="BY31" i="36"/>
  <c r="CA31" i="36" s="1"/>
  <c r="BF33" i="38"/>
  <c r="AS32" i="38"/>
  <c r="AT32" i="38"/>
  <c r="AY33" i="36"/>
  <c r="BC33" i="38"/>
  <c r="BD33" i="38"/>
  <c r="AQ33" i="38"/>
  <c r="AU33" i="38" s="1"/>
  <c r="AL33" i="38"/>
  <c r="AM33" i="38"/>
  <c r="AN33" i="38"/>
  <c r="AZ33" i="38"/>
  <c r="AX33" i="36"/>
  <c r="DL30" i="36"/>
  <c r="EM30" i="36" s="1"/>
  <c r="DE32" i="36"/>
  <c r="DK32" i="36" s="1"/>
  <c r="H33" i="38"/>
  <c r="I33" i="38" s="1"/>
  <c r="AE36" i="36"/>
  <c r="EX36" i="36"/>
  <c r="EP36" i="36"/>
  <c r="DF31" i="36"/>
  <c r="DM31" i="36"/>
  <c r="DI31" i="36"/>
  <c r="DK31" i="36"/>
  <c r="DG31" i="36"/>
  <c r="DH31" i="36"/>
  <c r="EQ36" i="36"/>
  <c r="FC36" i="36"/>
  <c r="S36" i="36"/>
  <c r="EW36" i="36"/>
  <c r="EV36" i="36"/>
  <c r="ES36" i="36"/>
  <c r="AO36" i="36"/>
  <c r="FD36" i="36"/>
  <c r="AH36" i="36"/>
  <c r="BV36" i="36"/>
  <c r="EZ36" i="36"/>
  <c r="FA36" i="36"/>
  <c r="FG36" i="36"/>
  <c r="AS35" i="36"/>
  <c r="CG36" i="36"/>
  <c r="AC36" i="36"/>
  <c r="EU36" i="36"/>
  <c r="FB36" i="36"/>
  <c r="AF36" i="36"/>
  <c r="ET36" i="36"/>
  <c r="CL36" i="36"/>
  <c r="DX36" i="36" l="1"/>
  <c r="Z35" i="38"/>
  <c r="Y35" i="38"/>
  <c r="O35" i="38"/>
  <c r="P35" i="38" s="1"/>
  <c r="DL31" i="36"/>
  <c r="EH31" i="36" s="1"/>
  <c r="AI36" i="36"/>
  <c r="D36" i="38"/>
  <c r="V36" i="36"/>
  <c r="K36" i="36"/>
  <c r="E36" i="36"/>
  <c r="Z36" i="36"/>
  <c r="DW36" i="36" s="1"/>
  <c r="AG36" i="36"/>
  <c r="AR36" i="38"/>
  <c r="AL34" i="38"/>
  <c r="N35" i="36"/>
  <c r="G35" i="36" a="1"/>
  <c r="G35" i="36" s="1"/>
  <c r="AU35" i="36"/>
  <c r="F35" i="38"/>
  <c r="G35" i="38" s="1"/>
  <c r="AA35" i="36"/>
  <c r="AW35" i="36" s="1"/>
  <c r="AD35" i="38"/>
  <c r="BK35" i="38" s="1"/>
  <c r="M35" i="36"/>
  <c r="CU35" i="36"/>
  <c r="DD35" i="36" s="1"/>
  <c r="T35" i="36"/>
  <c r="I35" i="36" s="1"/>
  <c r="BC34" i="36"/>
  <c r="BD34" i="36"/>
  <c r="BD34" i="38"/>
  <c r="BC34" i="38"/>
  <c r="BB34" i="38"/>
  <c r="BG34" i="38" s="1"/>
  <c r="AQ34" i="38"/>
  <c r="AS34" i="38" s="1"/>
  <c r="AZ34" i="38"/>
  <c r="AM34" i="38"/>
  <c r="BE34" i="38"/>
  <c r="AN34" i="38"/>
  <c r="J34" i="36"/>
  <c r="W35" i="38"/>
  <c r="T35" i="38"/>
  <c r="CB35" i="36"/>
  <c r="AA35" i="38"/>
  <c r="CI31" i="36"/>
  <c r="AV32" i="38"/>
  <c r="AW32" i="38" s="1"/>
  <c r="AS33" i="38"/>
  <c r="AT33" i="38"/>
  <c r="EJ30" i="36"/>
  <c r="EC30" i="36"/>
  <c r="EF30" i="36"/>
  <c r="ED30" i="36"/>
  <c r="EB30" i="36"/>
  <c r="DE33" i="36"/>
  <c r="DH33" i="36" s="1"/>
  <c r="EE30" i="36"/>
  <c r="DZ30" i="36"/>
  <c r="EL30" i="36"/>
  <c r="EG30" i="36"/>
  <c r="EK30" i="36"/>
  <c r="EA30" i="36"/>
  <c r="EH30" i="36"/>
  <c r="EI30" i="36"/>
  <c r="H34" i="38"/>
  <c r="I34" i="38" s="1"/>
  <c r="DE34" i="36"/>
  <c r="AP36" i="36"/>
  <c r="AV36" i="36"/>
  <c r="EY36" i="36"/>
  <c r="EO37" i="36"/>
  <c r="DM32" i="36"/>
  <c r="DG32" i="36"/>
  <c r="DJ32" i="36"/>
  <c r="DH32" i="36"/>
  <c r="DI32" i="36"/>
  <c r="DF32" i="36"/>
  <c r="AQ36" i="36"/>
  <c r="BM36" i="36"/>
  <c r="BW36" i="36"/>
  <c r="AT36" i="36"/>
  <c r="CK36" i="36"/>
  <c r="BJ36" i="36"/>
  <c r="AM36" i="36"/>
  <c r="AJ36" i="36"/>
  <c r="CN36" i="36"/>
  <c r="BR36" i="36"/>
  <c r="BF36" i="36"/>
  <c r="CG37" i="36"/>
  <c r="BX36" i="36"/>
  <c r="BS36" i="36"/>
  <c r="BZ36" i="36"/>
  <c r="BL36" i="36"/>
  <c r="BO36" i="36"/>
  <c r="BQ36" i="36"/>
  <c r="AL36" i="36"/>
  <c r="CR36" i="36"/>
  <c r="CJ36" i="36"/>
  <c r="BK36" i="36"/>
  <c r="BG36" i="36"/>
  <c r="ER36" i="36"/>
  <c r="BP36" i="36"/>
  <c r="CP36" i="36"/>
  <c r="CF36" i="36"/>
  <c r="AS36" i="36"/>
  <c r="BN36" i="36"/>
  <c r="CM36" i="36"/>
  <c r="EA31" i="36" l="1"/>
  <c r="ED31" i="36"/>
  <c r="EJ31" i="36"/>
  <c r="DZ31" i="36"/>
  <c r="EK31" i="36"/>
  <c r="EL31" i="36"/>
  <c r="EM31" i="36"/>
  <c r="EG31" i="36"/>
  <c r="EI31" i="36"/>
  <c r="EF31" i="36"/>
  <c r="EE31" i="36"/>
  <c r="EC31" i="36"/>
  <c r="EB31" i="36"/>
  <c r="AK36" i="36"/>
  <c r="K36" i="38" s="1"/>
  <c r="J36" i="38"/>
  <c r="L36" i="36"/>
  <c r="F36" i="36"/>
  <c r="AB36" i="38" s="1"/>
  <c r="Q36" i="36"/>
  <c r="B36" i="38" s="1"/>
  <c r="AB35" i="36"/>
  <c r="BB35" i="36"/>
  <c r="BC35" i="36" s="1"/>
  <c r="AR35" i="36"/>
  <c r="BQ35" i="38"/>
  <c r="BI35" i="38"/>
  <c r="C35" i="36"/>
  <c r="A35" i="36" s="1"/>
  <c r="AF35" i="38"/>
  <c r="AJ35" i="38"/>
  <c r="BU35" i="38"/>
  <c r="BA35" i="38"/>
  <c r="BD35" i="38" s="1"/>
  <c r="BT35" i="38"/>
  <c r="AO35" i="38"/>
  <c r="BL35" i="38"/>
  <c r="BM35" i="38"/>
  <c r="AH35" i="38"/>
  <c r="BP35" i="38"/>
  <c r="DB35" i="36"/>
  <c r="BR35" i="38"/>
  <c r="AI35" i="38"/>
  <c r="AG35" i="38"/>
  <c r="BN35" i="38"/>
  <c r="BO35" i="38"/>
  <c r="AK35" i="38"/>
  <c r="AP35" i="38" s="1"/>
  <c r="E35" i="38"/>
  <c r="A35" i="38" s="1"/>
  <c r="BH35" i="38"/>
  <c r="BJ35" i="38"/>
  <c r="BS35" i="38"/>
  <c r="AX35" i="38"/>
  <c r="AY35" i="38" s="1"/>
  <c r="AE35" i="38"/>
  <c r="U35" i="36"/>
  <c r="D35" i="36" s="1"/>
  <c r="Y35" i="36" s="1" a="1"/>
  <c r="Y35" i="36" s="1"/>
  <c r="P35" i="36"/>
  <c r="AT34" i="38"/>
  <c r="AU34" i="38"/>
  <c r="CW35" i="36"/>
  <c r="CY35" i="36"/>
  <c r="CX35" i="36"/>
  <c r="CV35" i="36"/>
  <c r="CD36" i="36"/>
  <c r="AC36" i="38"/>
  <c r="CC36" i="36"/>
  <c r="CH36" i="36"/>
  <c r="CQ36" i="36"/>
  <c r="CO36" i="36"/>
  <c r="Q36" i="38"/>
  <c r="R36" i="38" s="1"/>
  <c r="BH36" i="36"/>
  <c r="U36" i="38" s="1"/>
  <c r="X36" i="38" s="1"/>
  <c r="BY32" i="36"/>
  <c r="CI32" i="36" s="1"/>
  <c r="DL32" i="36"/>
  <c r="EG32" i="36" s="1"/>
  <c r="AV33" i="38"/>
  <c r="AW33" i="38" s="1"/>
  <c r="N36" i="38"/>
  <c r="H36" i="36"/>
  <c r="O36" i="36" s="1"/>
  <c r="CT36" i="36"/>
  <c r="CS36" i="36"/>
  <c r="W36" i="36"/>
  <c r="AU36" i="36" s="1"/>
  <c r="L36" i="38"/>
  <c r="M36" i="38"/>
  <c r="V36" i="38"/>
  <c r="BI36" i="36"/>
  <c r="FH36" i="36"/>
  <c r="FI36" i="36" s="1"/>
  <c r="BU36" i="36"/>
  <c r="BT36" i="36"/>
  <c r="DI34" i="36"/>
  <c r="DF34" i="36"/>
  <c r="DH34" i="36"/>
  <c r="DK34" i="36"/>
  <c r="DG34" i="36"/>
  <c r="DJ34" i="36"/>
  <c r="DM34" i="36"/>
  <c r="AY35" i="36"/>
  <c r="BA35" i="36"/>
  <c r="AX35" i="36"/>
  <c r="AZ35" i="36"/>
  <c r="EX37" i="36"/>
  <c r="EP37" i="36"/>
  <c r="DF33" i="36"/>
  <c r="DM33" i="36"/>
  <c r="DK33" i="36"/>
  <c r="DG33" i="36"/>
  <c r="DI33" i="36"/>
  <c r="DJ33" i="36"/>
  <c r="DA35" i="36"/>
  <c r="CZ35" i="36"/>
  <c r="EQ37" i="36"/>
  <c r="AF37" i="36"/>
  <c r="AJ37" i="36"/>
  <c r="EU37" i="36"/>
  <c r="EZ37" i="36"/>
  <c r="FC37" i="36"/>
  <c r="ET37" i="36"/>
  <c r="AD37" i="36"/>
  <c r="FD37" i="36"/>
  <c r="ES37" i="36"/>
  <c r="BV37" i="36"/>
  <c r="EW37" i="36"/>
  <c r="AH37" i="36"/>
  <c r="S37" i="36"/>
  <c r="FB37" i="36"/>
  <c r="EV37" i="36"/>
  <c r="FA37" i="36"/>
  <c r="AC37" i="36"/>
  <c r="FG37" i="36"/>
  <c r="DX37" i="36" l="1"/>
  <c r="J35" i="36"/>
  <c r="DC35" i="36"/>
  <c r="O36" i="38"/>
  <c r="P36" i="38" s="1"/>
  <c r="Z36" i="38"/>
  <c r="Y36" i="38"/>
  <c r="BD35" i="36"/>
  <c r="BE35" i="36"/>
  <c r="AQ35" i="38"/>
  <c r="AS35" i="38" s="1"/>
  <c r="BE35" i="38"/>
  <c r="BC35" i="38"/>
  <c r="BF35" i="38"/>
  <c r="BB35" i="38"/>
  <c r="BG35" i="38" s="1"/>
  <c r="CB36" i="36"/>
  <c r="AZ35" i="38"/>
  <c r="AN35" i="38"/>
  <c r="AM35" i="38"/>
  <c r="AL35" i="38"/>
  <c r="AV34" i="38"/>
  <c r="BY34" i="36" s="1"/>
  <c r="CI34" i="36" s="1"/>
  <c r="AA36" i="38"/>
  <c r="W36" i="38"/>
  <c r="CA32" i="36"/>
  <c r="CU36" i="36"/>
  <c r="CV36" i="36" s="1"/>
  <c r="EE32" i="36"/>
  <c r="EM32" i="36"/>
  <c r="EA32" i="36"/>
  <c r="EI32" i="36"/>
  <c r="EJ32" i="36"/>
  <c r="EF32" i="36"/>
  <c r="EC32" i="36"/>
  <c r="EK32" i="36"/>
  <c r="BY33" i="36"/>
  <c r="CI33" i="36" s="1"/>
  <c r="EB32" i="36"/>
  <c r="EL32" i="36"/>
  <c r="EH32" i="36"/>
  <c r="DZ32" i="36"/>
  <c r="ED32" i="36"/>
  <c r="N36" i="36"/>
  <c r="AD36" i="38"/>
  <c r="BP36" i="38" s="1"/>
  <c r="AA36" i="36"/>
  <c r="AW36" i="36" s="1"/>
  <c r="T36" i="36"/>
  <c r="C36" i="36" s="1"/>
  <c r="A36" i="36" s="1"/>
  <c r="M36" i="36"/>
  <c r="G36" i="36" a="1"/>
  <c r="G36" i="36" s="1"/>
  <c r="F36" i="38"/>
  <c r="G36" i="38" s="1"/>
  <c r="X36" i="36"/>
  <c r="AI37" i="36"/>
  <c r="Z37" i="36"/>
  <c r="DW37" i="36" s="1"/>
  <c r="AR37" i="38"/>
  <c r="AG37" i="36"/>
  <c r="K37" i="36"/>
  <c r="D37" i="38"/>
  <c r="E37" i="36"/>
  <c r="V37" i="36"/>
  <c r="AE37" i="36"/>
  <c r="EO38" i="36"/>
  <c r="DL33" i="36"/>
  <c r="EH33" i="36" s="1"/>
  <c r="DL34" i="36"/>
  <c r="EB34" i="36" s="1"/>
  <c r="H35" i="38"/>
  <c r="I35" i="38" s="1"/>
  <c r="DE35" i="36"/>
  <c r="EY37" i="36"/>
  <c r="AK37" i="36"/>
  <c r="K37" i="38" s="1"/>
  <c r="S36" i="38"/>
  <c r="T36" i="38"/>
  <c r="CF37" i="36"/>
  <c r="BM37" i="36"/>
  <c r="AM37" i="36"/>
  <c r="AT37" i="36"/>
  <c r="CN37" i="36"/>
  <c r="BJ37" i="36"/>
  <c r="CR37" i="36"/>
  <c r="BN37" i="36"/>
  <c r="BS37" i="36"/>
  <c r="AQ37" i="36"/>
  <c r="CP37" i="36"/>
  <c r="BX37" i="36"/>
  <c r="AL37" i="36"/>
  <c r="BW37" i="36"/>
  <c r="ER37" i="36"/>
  <c r="BF37" i="36"/>
  <c r="BO37" i="36"/>
  <c r="CL37" i="36"/>
  <c r="BL37" i="36"/>
  <c r="BZ37" i="36"/>
  <c r="BP37" i="36"/>
  <c r="CK37" i="36"/>
  <c r="BR37" i="36"/>
  <c r="BK37" i="36"/>
  <c r="BQ37" i="36"/>
  <c r="CM37" i="36"/>
  <c r="AO37" i="36"/>
  <c r="BG37" i="36"/>
  <c r="CJ37" i="36"/>
  <c r="CO37" i="36" l="1"/>
  <c r="EX38" i="36"/>
  <c r="H37" i="36"/>
  <c r="O37" i="36" s="1"/>
  <c r="CT37" i="36"/>
  <c r="CS37" i="36"/>
  <c r="AU35" i="38"/>
  <c r="AT35" i="38"/>
  <c r="AW34" i="38"/>
  <c r="CA34" i="36"/>
  <c r="CQ37" i="36"/>
  <c r="BU37" i="36"/>
  <c r="W37" i="36"/>
  <c r="G37" i="36" s="1" a="1"/>
  <c r="G37" i="36" s="1"/>
  <c r="BI37" i="36"/>
  <c r="V37" i="38"/>
  <c r="BT37" i="36"/>
  <c r="AP37" i="36"/>
  <c r="AV37" i="36"/>
  <c r="BH37" i="36"/>
  <c r="U37" i="38" s="1"/>
  <c r="X37" i="38" s="1"/>
  <c r="Q37" i="38"/>
  <c r="R37" i="38" s="1"/>
  <c r="N37" i="38"/>
  <c r="CD37" i="36"/>
  <c r="CC37" i="36"/>
  <c r="AC37" i="38"/>
  <c r="FH37" i="36"/>
  <c r="FI37" i="36" s="1"/>
  <c r="CH37" i="36"/>
  <c r="M37" i="38"/>
  <c r="L37" i="38"/>
  <c r="J37" i="38"/>
  <c r="CY36" i="36"/>
  <c r="CX36" i="36"/>
  <c r="CW36" i="36"/>
  <c r="P36" i="36"/>
  <c r="AO36" i="38"/>
  <c r="CA33" i="36"/>
  <c r="BB36" i="36"/>
  <c r="BC36" i="36" s="1"/>
  <c r="U36" i="36"/>
  <c r="J36" i="36" s="1"/>
  <c r="BL36" i="38"/>
  <c r="BH36" i="38"/>
  <c r="BK36" i="38"/>
  <c r="BJ36" i="38"/>
  <c r="I36" i="36"/>
  <c r="E36" i="38"/>
  <c r="A36" i="38" s="1"/>
  <c r="BU36" i="38"/>
  <c r="AR36" i="36"/>
  <c r="BN36" i="38"/>
  <c r="AX36" i="38"/>
  <c r="AZ36" i="38" s="1"/>
  <c r="AJ36" i="38"/>
  <c r="AF36" i="38"/>
  <c r="BR36" i="38"/>
  <c r="BT36" i="38"/>
  <c r="F37" i="36"/>
  <c r="Z37" i="38" s="1"/>
  <c r="BS36" i="38"/>
  <c r="AK36" i="38"/>
  <c r="AP36" i="38" s="1"/>
  <c r="BM36" i="38"/>
  <c r="AH36" i="38"/>
  <c r="AI36" i="38"/>
  <c r="AG36" i="38"/>
  <c r="AE36" i="38"/>
  <c r="BQ36" i="38"/>
  <c r="BA36" i="38"/>
  <c r="BD36" i="38" s="1"/>
  <c r="BI36" i="38"/>
  <c r="BO36" i="38"/>
  <c r="DB36" i="36"/>
  <c r="EP38" i="36"/>
  <c r="AB36" i="36"/>
  <c r="DE36" i="36"/>
  <c r="DJ36" i="36" s="1"/>
  <c r="L37" i="36"/>
  <c r="Q37" i="36"/>
  <c r="B37" i="38" s="1"/>
  <c r="EC33" i="36"/>
  <c r="EL33" i="36"/>
  <c r="ED33" i="36"/>
  <c r="EB33" i="36"/>
  <c r="EE33" i="36"/>
  <c r="EA33" i="36"/>
  <c r="EI33" i="36"/>
  <c r="EK33" i="36"/>
  <c r="EM33" i="36"/>
  <c r="EJ33" i="36"/>
  <c r="EF33" i="36"/>
  <c r="EG33" i="36"/>
  <c r="DZ33" i="36"/>
  <c r="EA34" i="36"/>
  <c r="EC34" i="36"/>
  <c r="ED34" i="36"/>
  <c r="EH34" i="36"/>
  <c r="DZ34" i="36"/>
  <c r="EE34" i="36"/>
  <c r="EL34" i="36"/>
  <c r="EF34" i="36"/>
  <c r="EJ34" i="36"/>
  <c r="EI34" i="36"/>
  <c r="EK34" i="36"/>
  <c r="EG34" i="36"/>
  <c r="EM34" i="36"/>
  <c r="BA36" i="36"/>
  <c r="AY36" i="36"/>
  <c r="AZ36" i="36"/>
  <c r="AX36" i="36"/>
  <c r="DG35" i="36"/>
  <c r="DF35" i="36"/>
  <c r="DM35" i="36"/>
  <c r="DI35" i="36"/>
  <c r="DJ35" i="36"/>
  <c r="DK35" i="36"/>
  <c r="DH35" i="36"/>
  <c r="EQ38" i="36"/>
  <c r="DD36" i="36"/>
  <c r="CZ36" i="36"/>
  <c r="DA36" i="36"/>
  <c r="AQ38" i="36"/>
  <c r="FA38" i="36"/>
  <c r="EW38" i="36"/>
  <c r="CG38" i="36"/>
  <c r="AC38" i="36"/>
  <c r="AS37" i="36"/>
  <c r="BV38" i="36"/>
  <c r="ET38" i="36"/>
  <c r="AF38" i="36"/>
  <c r="CR38" i="36"/>
  <c r="S38" i="36"/>
  <c r="FB38" i="36"/>
  <c r="EU38" i="36"/>
  <c r="EZ38" i="36"/>
  <c r="AH38" i="36"/>
  <c r="EV38" i="36"/>
  <c r="BO38" i="36"/>
  <c r="FD38" i="36"/>
  <c r="FC38" i="36"/>
  <c r="ES38" i="36"/>
  <c r="AD38" i="36"/>
  <c r="CM38" i="36"/>
  <c r="EY38" i="36" l="1"/>
  <c r="AV35" i="38"/>
  <c r="BY35" i="36" s="1"/>
  <c r="CI35" i="36" s="1"/>
  <c r="CU37" i="36"/>
  <c r="CX37" i="36" s="1"/>
  <c r="DC36" i="36"/>
  <c r="AA37" i="36"/>
  <c r="BB37" i="36" s="1"/>
  <c r="N37" i="36"/>
  <c r="M37" i="36"/>
  <c r="F37" i="38"/>
  <c r="G37" i="38" s="1"/>
  <c r="X37" i="36"/>
  <c r="AD37" i="38"/>
  <c r="BR37" i="38" s="1"/>
  <c r="T37" i="36"/>
  <c r="P37" i="36" s="1"/>
  <c r="AU37" i="36"/>
  <c r="W37" i="38"/>
  <c r="AA37" i="38"/>
  <c r="CB37" i="36"/>
  <c r="DM36" i="36"/>
  <c r="BE36" i="36"/>
  <c r="BE36" i="38"/>
  <c r="AY36" i="38"/>
  <c r="BC36" i="38"/>
  <c r="DH36" i="36"/>
  <c r="DK36" i="36"/>
  <c r="D36" i="36"/>
  <c r="Y36" i="36" s="1" a="1"/>
  <c r="Y36" i="36" s="1"/>
  <c r="AQ36" i="38"/>
  <c r="AU36" i="38" s="1"/>
  <c r="DI36" i="36"/>
  <c r="DG36" i="36"/>
  <c r="DL36" i="36" s="1"/>
  <c r="BB36" i="38"/>
  <c r="BG36" i="38" s="1"/>
  <c r="DF36" i="36"/>
  <c r="BF36" i="38"/>
  <c r="BD36" i="36"/>
  <c r="AL36" i="38"/>
  <c r="AM36" i="38"/>
  <c r="AN36" i="38"/>
  <c r="EO39" i="36"/>
  <c r="AB37" i="38"/>
  <c r="Y37" i="38"/>
  <c r="O37" i="38"/>
  <c r="P37" i="38" s="1"/>
  <c r="BU38" i="36"/>
  <c r="H38" i="36"/>
  <c r="O38" i="36" s="1"/>
  <c r="CS38" i="36"/>
  <c r="CT38" i="36"/>
  <c r="AR38" i="38"/>
  <c r="D38" i="38"/>
  <c r="E38" i="36"/>
  <c r="K38" i="36"/>
  <c r="V38" i="36"/>
  <c r="AI38" i="36"/>
  <c r="Z38" i="36"/>
  <c r="DW38" i="36" s="1"/>
  <c r="AE38" i="36"/>
  <c r="AG38" i="36"/>
  <c r="DL35" i="36"/>
  <c r="EM35" i="36" s="1"/>
  <c r="T37" i="38"/>
  <c r="S37" i="38"/>
  <c r="CP38" i="36"/>
  <c r="CF38" i="36"/>
  <c r="AT38" i="36"/>
  <c r="AM38" i="36"/>
  <c r="BF38" i="36"/>
  <c r="BM38" i="36"/>
  <c r="BQ38" i="36"/>
  <c r="ER38" i="36"/>
  <c r="AO38" i="36"/>
  <c r="FG38" i="36"/>
  <c r="AL38" i="36"/>
  <c r="BP38" i="36"/>
  <c r="BR38" i="36"/>
  <c r="BX38" i="36"/>
  <c r="BS38" i="36"/>
  <c r="BG38" i="36"/>
  <c r="BN38" i="36"/>
  <c r="CN38" i="36"/>
  <c r="CK38" i="36"/>
  <c r="CJ38" i="36"/>
  <c r="AJ38" i="36"/>
  <c r="BK38" i="36"/>
  <c r="BW38" i="36"/>
  <c r="CL38" i="36"/>
  <c r="BZ38" i="36"/>
  <c r="BL38" i="36"/>
  <c r="BJ38" i="36"/>
  <c r="CQ38" i="36" l="1"/>
  <c r="DX38" i="36"/>
  <c r="EX39" i="36"/>
  <c r="CZ37" i="36"/>
  <c r="DA37" i="36"/>
  <c r="DD37" i="36"/>
  <c r="CC38" i="36"/>
  <c r="CH38" i="36"/>
  <c r="CD38" i="36"/>
  <c r="AC38" i="38"/>
  <c r="CO38" i="36"/>
  <c r="AK38" i="36"/>
  <c r="K38" i="38" s="1"/>
  <c r="W38" i="36"/>
  <c r="CU38" i="36" s="1"/>
  <c r="CZ38" i="36" s="1"/>
  <c r="AW35" i="38"/>
  <c r="CA35" i="36"/>
  <c r="CW37" i="36"/>
  <c r="DB37" i="36"/>
  <c r="DE37" i="36"/>
  <c r="DF37" i="36" s="1"/>
  <c r="CV37" i="36"/>
  <c r="CY37" i="36"/>
  <c r="DC37" i="36"/>
  <c r="AB37" i="36"/>
  <c r="AW37" i="36"/>
  <c r="AZ37" i="36" s="1"/>
  <c r="I37" i="36"/>
  <c r="AR37" i="36"/>
  <c r="E37" i="38"/>
  <c r="A37" i="38" s="1"/>
  <c r="AE37" i="38"/>
  <c r="BN37" i="38"/>
  <c r="BI37" i="38"/>
  <c r="AO37" i="38"/>
  <c r="BL37" i="38"/>
  <c r="AJ37" i="38"/>
  <c r="C37" i="36"/>
  <c r="A37" i="36" s="1"/>
  <c r="U37" i="36"/>
  <c r="D37" i="36" s="1"/>
  <c r="Y37" i="36" s="1" a="1"/>
  <c r="Y37" i="36" s="1"/>
  <c r="BS37" i="38"/>
  <c r="BJ37" i="38"/>
  <c r="AI37" i="38"/>
  <c r="BK37" i="38"/>
  <c r="BA37" i="38"/>
  <c r="BC37" i="38" s="1"/>
  <c r="AH37" i="38"/>
  <c r="AG37" i="38"/>
  <c r="BO37" i="38"/>
  <c r="BU37" i="38"/>
  <c r="BT37" i="38"/>
  <c r="AX37" i="38"/>
  <c r="AY37" i="38" s="1"/>
  <c r="BP37" i="38"/>
  <c r="AK37" i="38"/>
  <c r="AP37" i="38" s="1"/>
  <c r="BM37" i="38"/>
  <c r="BQ37" i="38"/>
  <c r="BH37" i="38"/>
  <c r="AF37" i="38"/>
  <c r="AV38" i="36"/>
  <c r="BT38" i="36"/>
  <c r="AP38" i="36"/>
  <c r="M38" i="38"/>
  <c r="L38" i="38"/>
  <c r="Q38" i="38"/>
  <c r="R38" i="38" s="1"/>
  <c r="S38" i="38" s="1"/>
  <c r="BH38" i="36"/>
  <c r="U38" i="38" s="1"/>
  <c r="X38" i="38" s="1"/>
  <c r="N38" i="38"/>
  <c r="BI38" i="36"/>
  <c r="V38" i="38"/>
  <c r="FH38" i="36"/>
  <c r="FI38" i="36" s="1"/>
  <c r="H36" i="38"/>
  <c r="I36" i="38" s="1"/>
  <c r="AS36" i="38"/>
  <c r="AT36" i="38"/>
  <c r="EH36" i="36"/>
  <c r="EP39" i="36"/>
  <c r="EY39" i="36" s="1"/>
  <c r="Q38" i="36"/>
  <c r="B38" i="38" s="1"/>
  <c r="F38" i="36"/>
  <c r="J38" i="38"/>
  <c r="L38" i="36"/>
  <c r="EH35" i="36"/>
  <c r="ED35" i="36"/>
  <c r="EC35" i="36"/>
  <c r="EG35" i="36"/>
  <c r="EL35" i="36"/>
  <c r="EK35" i="36"/>
  <c r="EA35" i="36"/>
  <c r="EI35" i="36"/>
  <c r="EF35" i="36"/>
  <c r="DZ35" i="36"/>
  <c r="EJ35" i="36"/>
  <c r="EB35" i="36"/>
  <c r="EE35" i="36"/>
  <c r="EA36" i="36"/>
  <c r="EG36" i="36"/>
  <c r="EF36" i="36"/>
  <c r="EB36" i="36"/>
  <c r="EM36" i="36"/>
  <c r="EL36" i="36"/>
  <c r="EC36" i="36"/>
  <c r="EE36" i="36"/>
  <c r="ED36" i="36"/>
  <c r="EK36" i="36"/>
  <c r="EJ36" i="36"/>
  <c r="DZ36" i="36"/>
  <c r="EI36" i="36"/>
  <c r="BC37" i="36"/>
  <c r="BD37" i="36"/>
  <c r="BE37" i="36"/>
  <c r="EQ39" i="36"/>
  <c r="FA39" i="36"/>
  <c r="EU39" i="36"/>
  <c r="AH39" i="36"/>
  <c r="BZ39" i="36"/>
  <c r="FD39" i="36"/>
  <c r="AF39" i="36"/>
  <c r="AT39" i="36"/>
  <c r="EV39" i="36"/>
  <c r="AL39" i="36"/>
  <c r="EW39" i="36"/>
  <c r="ET39" i="36"/>
  <c r="EZ39" i="36"/>
  <c r="CF39" i="36"/>
  <c r="AC39" i="36"/>
  <c r="FB39" i="36"/>
  <c r="BV39" i="36"/>
  <c r="ER39" i="36"/>
  <c r="FC39" i="36"/>
  <c r="ES39" i="36"/>
  <c r="AS38" i="36"/>
  <c r="CG39" i="36"/>
  <c r="BX39" i="36"/>
  <c r="CN39" i="36"/>
  <c r="BM39" i="36"/>
  <c r="BJ39" i="36"/>
  <c r="S39" i="36"/>
  <c r="AD39" i="36"/>
  <c r="AE39" i="36" l="1"/>
  <c r="M38" i="36"/>
  <c r="AA38" i="36"/>
  <c r="BB38" i="36" s="1"/>
  <c r="BC38" i="36" s="1"/>
  <c r="T38" i="36"/>
  <c r="I38" i="36" s="1"/>
  <c r="AU38" i="36"/>
  <c r="CB38" i="36"/>
  <c r="AA38" i="38"/>
  <c r="G38" i="36" a="1"/>
  <c r="G38" i="36" s="1"/>
  <c r="X38" i="36"/>
  <c r="DG37" i="36"/>
  <c r="AD38" i="38"/>
  <c r="BU38" i="38" s="1"/>
  <c r="N38" i="36"/>
  <c r="F38" i="38"/>
  <c r="G38" i="38" s="1"/>
  <c r="Z39" i="36"/>
  <c r="DW39" i="36" s="1"/>
  <c r="AY37" i="36"/>
  <c r="BB37" i="38"/>
  <c r="BG37" i="38" s="1"/>
  <c r="DH37" i="36"/>
  <c r="DK37" i="36"/>
  <c r="DJ37" i="36"/>
  <c r="DI37" i="36"/>
  <c r="DM37" i="36"/>
  <c r="BA37" i="36"/>
  <c r="D39" i="38"/>
  <c r="K39" i="36"/>
  <c r="E39" i="36"/>
  <c r="V39" i="36"/>
  <c r="AR39" i="38"/>
  <c r="BE37" i="38"/>
  <c r="AX37" i="36"/>
  <c r="AQ37" i="38"/>
  <c r="AT37" i="38" s="1"/>
  <c r="AM37" i="38"/>
  <c r="AL37" i="38"/>
  <c r="J37" i="36"/>
  <c r="AN37" i="38"/>
  <c r="BD37" i="38"/>
  <c r="AZ37" i="38"/>
  <c r="BF37" i="38"/>
  <c r="T38" i="38"/>
  <c r="AG39" i="36"/>
  <c r="AI39" i="36"/>
  <c r="W38" i="38"/>
  <c r="CY38" i="36"/>
  <c r="CV38" i="36"/>
  <c r="CW38" i="36"/>
  <c r="CX38" i="36"/>
  <c r="DB38" i="36"/>
  <c r="AV36" i="38"/>
  <c r="BY36" i="36" s="1"/>
  <c r="CI36" i="36" s="1"/>
  <c r="EO40" i="36"/>
  <c r="W39" i="36"/>
  <c r="N39" i="38"/>
  <c r="CO39" i="36"/>
  <c r="L39" i="38"/>
  <c r="M39" i="38"/>
  <c r="V39" i="38"/>
  <c r="BI39" i="36"/>
  <c r="AC39" i="38"/>
  <c r="CH39" i="36"/>
  <c r="CC39" i="36"/>
  <c r="CD39" i="36"/>
  <c r="Y38" i="38"/>
  <c r="AB38" i="38"/>
  <c r="Z38" i="38"/>
  <c r="O38" i="38"/>
  <c r="P38" i="38" s="1"/>
  <c r="H37" i="38"/>
  <c r="I37" i="38" s="1"/>
  <c r="DA38" i="36"/>
  <c r="DC38" i="36" s="1"/>
  <c r="DD38" i="36"/>
  <c r="BS39" i="36"/>
  <c r="BQ39" i="36"/>
  <c r="BP39" i="36"/>
  <c r="CP39" i="36"/>
  <c r="CR39" i="36"/>
  <c r="BK39" i="36"/>
  <c r="BN39" i="36"/>
  <c r="CK39" i="36"/>
  <c r="BG39" i="36"/>
  <c r="AM39" i="36"/>
  <c r="BO39" i="36"/>
  <c r="CM39" i="36"/>
  <c r="AJ39" i="36"/>
  <c r="BW39" i="36"/>
  <c r="BF39" i="36"/>
  <c r="BL39" i="36"/>
  <c r="FG39" i="36"/>
  <c r="CJ39" i="36"/>
  <c r="CL39" i="36"/>
  <c r="AQ39" i="36"/>
  <c r="AO39" i="36"/>
  <c r="BR39" i="36"/>
  <c r="DX39" i="36" l="1"/>
  <c r="BD38" i="36"/>
  <c r="AW38" i="36"/>
  <c r="AY38" i="36" s="1"/>
  <c r="EP40" i="36"/>
  <c r="BE38" i="36"/>
  <c r="AO38" i="38"/>
  <c r="BI38" i="38"/>
  <c r="E38" i="38"/>
  <c r="A38" i="38" s="1"/>
  <c r="AR38" i="36"/>
  <c r="C38" i="36"/>
  <c r="A38" i="36" s="1"/>
  <c r="AB38" i="36"/>
  <c r="P38" i="36"/>
  <c r="U38" i="36"/>
  <c r="J38" i="36" s="1"/>
  <c r="BH38" i="38"/>
  <c r="AX38" i="38"/>
  <c r="AZ38" i="38" s="1"/>
  <c r="BS38" i="38"/>
  <c r="AI38" i="38"/>
  <c r="AH38" i="38"/>
  <c r="AK38" i="38"/>
  <c r="AP38" i="38" s="1"/>
  <c r="AF38" i="38"/>
  <c r="AE38" i="38"/>
  <c r="BJ38" i="38"/>
  <c r="DL37" i="36"/>
  <c r="EA37" i="36" s="1"/>
  <c r="BM38" i="38"/>
  <c r="BK38" i="38"/>
  <c r="L39" i="36"/>
  <c r="BR38" i="38"/>
  <c r="BL38" i="38"/>
  <c r="BQ38" i="38"/>
  <c r="BA38" i="38"/>
  <c r="BB38" i="38" s="1"/>
  <c r="BG38" i="38" s="1"/>
  <c r="AJ38" i="38"/>
  <c r="AN38" i="38" s="1"/>
  <c r="BP38" i="38"/>
  <c r="BT38" i="38"/>
  <c r="BN38" i="38"/>
  <c r="AG38" i="38"/>
  <c r="BO38" i="38"/>
  <c r="J39" i="38"/>
  <c r="Q39" i="36"/>
  <c r="B39" i="38" s="1"/>
  <c r="F39" i="36"/>
  <c r="Z39" i="38" s="1"/>
  <c r="Q39" i="38"/>
  <c r="R39" i="38" s="1"/>
  <c r="BH39" i="36"/>
  <c r="U39" i="38" s="1"/>
  <c r="X39" i="38" s="1"/>
  <c r="AV39" i="36"/>
  <c r="AP39" i="36"/>
  <c r="CQ39" i="36"/>
  <c r="AS37" i="38"/>
  <c r="AU37" i="38"/>
  <c r="FH39" i="36"/>
  <c r="FI39" i="36" s="1"/>
  <c r="BU39" i="36"/>
  <c r="AK39" i="36"/>
  <c r="K39" i="38" s="1"/>
  <c r="BT39" i="36"/>
  <c r="CS39" i="36"/>
  <c r="H39" i="36"/>
  <c r="O39" i="36" s="1"/>
  <c r="CT39" i="36"/>
  <c r="CU39" i="36"/>
  <c r="DB39" i="36" s="1"/>
  <c r="AW36" i="38"/>
  <c r="CA36" i="36"/>
  <c r="EX40" i="36"/>
  <c r="CB39" i="36"/>
  <c r="T39" i="36"/>
  <c r="F39" i="38"/>
  <c r="G39" i="38" s="1"/>
  <c r="AU39" i="36"/>
  <c r="X39" i="36"/>
  <c r="G39" i="36" a="1"/>
  <c r="G39" i="36" s="1"/>
  <c r="AA39" i="36"/>
  <c r="N39" i="36"/>
  <c r="M39" i="36"/>
  <c r="AD39" i="38"/>
  <c r="AA39" i="38"/>
  <c r="EQ40" i="36"/>
  <c r="ES40" i="36"/>
  <c r="EU40" i="36"/>
  <c r="BR40" i="36"/>
  <c r="AJ40" i="36"/>
  <c r="FD40" i="36"/>
  <c r="AF40" i="36"/>
  <c r="EV40" i="36"/>
  <c r="BM40" i="36"/>
  <c r="AD40" i="36"/>
  <c r="FC40" i="36"/>
  <c r="BV40" i="36"/>
  <c r="FA40" i="36"/>
  <c r="FB40" i="36"/>
  <c r="ET40" i="36"/>
  <c r="EW40" i="36"/>
  <c r="CG40" i="36"/>
  <c r="AL40" i="36"/>
  <c r="S40" i="36"/>
  <c r="EZ40" i="36"/>
  <c r="AC40" i="36"/>
  <c r="AH40" i="36"/>
  <c r="AS39" i="36"/>
  <c r="AX38" i="36" l="1"/>
  <c r="EY40" i="36"/>
  <c r="AZ38" i="36"/>
  <c r="BA38" i="36"/>
  <c r="AY38" i="38"/>
  <c r="EM37" i="36"/>
  <c r="AQ38" i="38"/>
  <c r="AU38" i="38" s="1"/>
  <c r="D38" i="36"/>
  <c r="Y38" i="36" s="1" a="1"/>
  <c r="Y38" i="36" s="1"/>
  <c r="H38" i="38" s="1"/>
  <c r="I38" i="38" s="1"/>
  <c r="BD38" i="38"/>
  <c r="BE38" i="38"/>
  <c r="EG37" i="36"/>
  <c r="BC38" i="38"/>
  <c r="BF38" i="38"/>
  <c r="ED37" i="36"/>
  <c r="AL38" i="38"/>
  <c r="EE37" i="36"/>
  <c r="AM38" i="38"/>
  <c r="EI37" i="36"/>
  <c r="EH37" i="36"/>
  <c r="EC37" i="36"/>
  <c r="EK37" i="36"/>
  <c r="EB37" i="36"/>
  <c r="EF37" i="36"/>
  <c r="EJ37" i="36"/>
  <c r="EL37" i="36"/>
  <c r="DZ37" i="36"/>
  <c r="Y39" i="38"/>
  <c r="AB39" i="38"/>
  <c r="O39" i="38"/>
  <c r="P39" i="38" s="1"/>
  <c r="W39" i="38"/>
  <c r="AV37" i="38"/>
  <c r="AW37" i="38" s="1"/>
  <c r="D40" i="38"/>
  <c r="K40" i="36"/>
  <c r="V40" i="36"/>
  <c r="E40" i="36"/>
  <c r="W40" i="36"/>
  <c r="X40" i="36" s="1"/>
  <c r="AI40" i="36"/>
  <c r="L40" i="38"/>
  <c r="M40" i="38"/>
  <c r="AE40" i="36"/>
  <c r="EO41" i="36"/>
  <c r="AR40" i="38"/>
  <c r="AK40" i="36"/>
  <c r="K40" i="38" s="1"/>
  <c r="AG40" i="36"/>
  <c r="Z40" i="36"/>
  <c r="DW40" i="36" s="1"/>
  <c r="CY39" i="36"/>
  <c r="CV39" i="36"/>
  <c r="CW39" i="36"/>
  <c r="CX39" i="36"/>
  <c r="DE38" i="36"/>
  <c r="DJ38" i="36" s="1"/>
  <c r="S39" i="38"/>
  <c r="T39" i="38"/>
  <c r="AJ39" i="38"/>
  <c r="BJ39" i="38"/>
  <c r="BT39" i="38"/>
  <c r="BL39" i="38"/>
  <c r="BS39" i="38"/>
  <c r="BU39" i="38"/>
  <c r="BA39" i="38"/>
  <c r="BD39" i="38" s="1"/>
  <c r="BK39" i="38"/>
  <c r="BR39" i="38"/>
  <c r="BQ39" i="38"/>
  <c r="AI39" i="38"/>
  <c r="BP39" i="38"/>
  <c r="BH39" i="38"/>
  <c r="BI39" i="38"/>
  <c r="AX39" i="38"/>
  <c r="AY39" i="38" s="1"/>
  <c r="AK39" i="38"/>
  <c r="AP39" i="38" s="1"/>
  <c r="AF39" i="38"/>
  <c r="AO39" i="38"/>
  <c r="AE39" i="38"/>
  <c r="AH39" i="38"/>
  <c r="AG39" i="38"/>
  <c r="BM39" i="38"/>
  <c r="BN39" i="38"/>
  <c r="BO39" i="38"/>
  <c r="I39" i="36"/>
  <c r="U39" i="36"/>
  <c r="E39" i="38"/>
  <c r="A39" i="38" s="1"/>
  <c r="C39" i="36"/>
  <c r="A39" i="36" s="1"/>
  <c r="P39" i="36"/>
  <c r="AR39" i="36"/>
  <c r="AB39" i="36"/>
  <c r="BB39" i="36"/>
  <c r="AW39" i="36"/>
  <c r="DD39" i="36"/>
  <c r="DA39" i="36"/>
  <c r="CZ39" i="36"/>
  <c r="FG40" i="36"/>
  <c r="AM40" i="36"/>
  <c r="AQ40" i="36"/>
  <c r="CR40" i="36"/>
  <c r="BQ40" i="36"/>
  <c r="ER40" i="36"/>
  <c r="BG40" i="36"/>
  <c r="AT40" i="36"/>
  <c r="CJ40" i="36"/>
  <c r="AO40" i="36"/>
  <c r="BL40" i="36"/>
  <c r="BP40" i="36"/>
  <c r="BW40" i="36"/>
  <c r="CL40" i="36"/>
  <c r="BX40" i="36"/>
  <c r="CF40" i="36"/>
  <c r="BK40" i="36"/>
  <c r="BF40" i="36"/>
  <c r="BS40" i="36"/>
  <c r="CP40" i="36"/>
  <c r="BO40" i="36"/>
  <c r="BN40" i="36"/>
  <c r="CN40" i="36"/>
  <c r="CK40" i="36"/>
  <c r="CM40" i="36"/>
  <c r="BZ40" i="36"/>
  <c r="BJ40" i="36"/>
  <c r="N40" i="38" l="1"/>
  <c r="AV40" i="36"/>
  <c r="AP40" i="36"/>
  <c r="DX40" i="36"/>
  <c r="CO40" i="36"/>
  <c r="BI40" i="36"/>
  <c r="V40" i="38"/>
  <c r="BU40" i="36"/>
  <c r="FH40" i="36"/>
  <c r="FI40" i="36" s="1"/>
  <c r="CT40" i="36"/>
  <c r="H40" i="36"/>
  <c r="O40" i="36" s="1"/>
  <c r="CS40" i="36"/>
  <c r="AC40" i="38"/>
  <c r="CD40" i="36"/>
  <c r="CH40" i="36"/>
  <c r="CC40" i="36"/>
  <c r="Q40" i="38"/>
  <c r="R40" i="38" s="1"/>
  <c r="T40" i="38" s="1"/>
  <c r="BH40" i="36"/>
  <c r="U40" i="38" s="1"/>
  <c r="X40" i="38" s="1"/>
  <c r="CQ40" i="36"/>
  <c r="BT40" i="36"/>
  <c r="EP41" i="36"/>
  <c r="DC39" i="36"/>
  <c r="AT38" i="38"/>
  <c r="AS38" i="38"/>
  <c r="BF39" i="38"/>
  <c r="BY37" i="36"/>
  <c r="CA37" i="36" s="1"/>
  <c r="G40" i="36" a="1"/>
  <c r="G40" i="36" s="1"/>
  <c r="AD40" i="38"/>
  <c r="BM40" i="38" s="1"/>
  <c r="AU40" i="36"/>
  <c r="AA40" i="36"/>
  <c r="AB40" i="36" s="1"/>
  <c r="F40" i="38"/>
  <c r="G40" i="38" s="1"/>
  <c r="T40" i="36"/>
  <c r="I40" i="36" s="1"/>
  <c r="M40" i="36"/>
  <c r="Q40" i="36"/>
  <c r="B40" i="38" s="1"/>
  <c r="N40" i="36"/>
  <c r="F40" i="36"/>
  <c r="Y40" i="38" s="1"/>
  <c r="EX41" i="36"/>
  <c r="J40" i="38"/>
  <c r="CU40" i="36"/>
  <c r="CW40" i="36" s="1"/>
  <c r="L40" i="36"/>
  <c r="AQ39" i="38"/>
  <c r="AS39" i="38" s="1"/>
  <c r="AY39" i="36"/>
  <c r="AX39" i="36"/>
  <c r="AZ39" i="36"/>
  <c r="BA39" i="36"/>
  <c r="D39" i="36"/>
  <c r="Y39" i="36" s="1" a="1"/>
  <c r="Y39" i="36" s="1"/>
  <c r="J39" i="36"/>
  <c r="BD39" i="36"/>
  <c r="BC39" i="36"/>
  <c r="BE39" i="36"/>
  <c r="AL39" i="38"/>
  <c r="AN39" i="38"/>
  <c r="AM39" i="38"/>
  <c r="AZ39" i="38"/>
  <c r="BB39" i="38"/>
  <c r="BG39" i="38" s="1"/>
  <c r="BE39" i="38"/>
  <c r="BC39" i="38"/>
  <c r="CI38" i="36"/>
  <c r="CI37" i="36"/>
  <c r="DF38" i="36"/>
  <c r="DH38" i="36"/>
  <c r="DG38" i="36"/>
  <c r="DM38" i="36"/>
  <c r="DK38" i="36"/>
  <c r="DI38" i="36"/>
  <c r="EQ41" i="36"/>
  <c r="AH41" i="36"/>
  <c r="AC41" i="36"/>
  <c r="FB41" i="36"/>
  <c r="AF41" i="36"/>
  <c r="BX41" i="36"/>
  <c r="EU41" i="36"/>
  <c r="CM41" i="36"/>
  <c r="AD41" i="36"/>
  <c r="EW41" i="36"/>
  <c r="FC41" i="36"/>
  <c r="CR41" i="36"/>
  <c r="ES41" i="36"/>
  <c r="AQ41" i="36"/>
  <c r="CG41" i="36"/>
  <c r="FA41" i="36"/>
  <c r="BJ41" i="36"/>
  <c r="AL41" i="36"/>
  <c r="ET41" i="36"/>
  <c r="FD41" i="36"/>
  <c r="EV41" i="36"/>
  <c r="AS40" i="36"/>
  <c r="S41" i="36"/>
  <c r="CF41" i="36"/>
  <c r="BR41" i="36"/>
  <c r="FG41" i="36"/>
  <c r="CN41" i="36"/>
  <c r="EZ41" i="36"/>
  <c r="BV41" i="36"/>
  <c r="BM41" i="36"/>
  <c r="CB40" i="36" l="1"/>
  <c r="AA40" i="38"/>
  <c r="EY41" i="36"/>
  <c r="W40" i="38"/>
  <c r="S40" i="38"/>
  <c r="DX41" i="36"/>
  <c r="DL38" i="36"/>
  <c r="EM38" i="36" s="1"/>
  <c r="AV38" i="38"/>
  <c r="BY38" i="36" s="1"/>
  <c r="CA38" i="36" s="1"/>
  <c r="C40" i="36"/>
  <c r="A40" i="36" s="1"/>
  <c r="AB40" i="38"/>
  <c r="AX40" i="38"/>
  <c r="AY40" i="38" s="1"/>
  <c r="BL40" i="38"/>
  <c r="BQ40" i="38"/>
  <c r="BA40" i="38"/>
  <c r="BC40" i="38" s="1"/>
  <c r="BT40" i="38"/>
  <c r="BH40" i="38"/>
  <c r="AO40" i="38"/>
  <c r="BJ40" i="38"/>
  <c r="BI40" i="38"/>
  <c r="BP40" i="38"/>
  <c r="BU40" i="38"/>
  <c r="BR40" i="38"/>
  <c r="P40" i="36"/>
  <c r="AR40" i="36"/>
  <c r="BB40" i="36"/>
  <c r="BC40" i="36" s="1"/>
  <c r="BO40" i="38"/>
  <c r="AH40" i="38"/>
  <c r="BS40" i="38"/>
  <c r="AI40" i="38"/>
  <c r="AW40" i="36"/>
  <c r="AZ40" i="36" s="1"/>
  <c r="E40" i="38"/>
  <c r="A40" i="38" s="1"/>
  <c r="U40" i="36"/>
  <c r="D40" i="36" s="1"/>
  <c r="Y40" i="36" s="1" a="1"/>
  <c r="Y40" i="36" s="1"/>
  <c r="AJ40" i="38"/>
  <c r="AF40" i="38"/>
  <c r="AE40" i="38"/>
  <c r="AG40" i="38"/>
  <c r="AK40" i="38"/>
  <c r="AP40" i="38" s="1"/>
  <c r="AQ40" i="38" s="1"/>
  <c r="AT40" i="38" s="1"/>
  <c r="BK40" i="38"/>
  <c r="BN40" i="38"/>
  <c r="DB40" i="36"/>
  <c r="Z40" i="38"/>
  <c r="O40" i="38"/>
  <c r="P40" i="38" s="1"/>
  <c r="CY40" i="36"/>
  <c r="CX40" i="36"/>
  <c r="AC41" i="38"/>
  <c r="CH41" i="36"/>
  <c r="D41" i="38"/>
  <c r="V41" i="36"/>
  <c r="E41" i="36"/>
  <c r="K41" i="36"/>
  <c r="W41" i="36"/>
  <c r="T41" i="36" s="1"/>
  <c r="C41" i="36" s="1"/>
  <c r="AR41" i="38"/>
  <c r="BU41" i="36"/>
  <c r="Z41" i="36"/>
  <c r="AI41" i="36"/>
  <c r="M41" i="38"/>
  <c r="L41" i="38"/>
  <c r="CS41" i="36"/>
  <c r="H41" i="36"/>
  <c r="O41" i="36" s="1"/>
  <c r="CT41" i="36"/>
  <c r="AE41" i="36"/>
  <c r="AG41" i="36"/>
  <c r="CO41" i="36"/>
  <c r="V41" i="38"/>
  <c r="BI41" i="36"/>
  <c r="EO42" i="36"/>
  <c r="CD41" i="36"/>
  <c r="CC41" i="36"/>
  <c r="CV40" i="36"/>
  <c r="H39" i="38"/>
  <c r="I39" i="38" s="1"/>
  <c r="AT39" i="38"/>
  <c r="AU39" i="38"/>
  <c r="CI39" i="36"/>
  <c r="DD40" i="36"/>
  <c r="CZ40" i="36"/>
  <c r="DA40" i="36"/>
  <c r="BW41" i="36"/>
  <c r="BQ41" i="36"/>
  <c r="BL41" i="36"/>
  <c r="BK41" i="36"/>
  <c r="AO41" i="36"/>
  <c r="BS41" i="36"/>
  <c r="AT41" i="36"/>
  <c r="BZ41" i="36"/>
  <c r="CJ41" i="36"/>
  <c r="BO41" i="36"/>
  <c r="ER41" i="36"/>
  <c r="BP41" i="36"/>
  <c r="BN41" i="36"/>
  <c r="AM41" i="36"/>
  <c r="CL41" i="36"/>
  <c r="BF41" i="36"/>
  <c r="BG41" i="36"/>
  <c r="AJ41" i="36"/>
  <c r="CP41" i="36"/>
  <c r="CK41" i="36"/>
  <c r="CQ41" i="36" l="1"/>
  <c r="AK41" i="36"/>
  <c r="K41" i="38" s="1"/>
  <c r="Q41" i="38"/>
  <c r="R41" i="38" s="1"/>
  <c r="S41" i="38" s="1"/>
  <c r="BH41" i="36"/>
  <c r="U41" i="38" s="1"/>
  <c r="X41" i="38" s="1"/>
  <c r="FH41" i="36"/>
  <c r="FI41" i="36" s="1"/>
  <c r="AP41" i="36"/>
  <c r="AV41" i="36"/>
  <c r="BT41" i="36"/>
  <c r="N41" i="38"/>
  <c r="DZ38" i="36"/>
  <c r="EG38" i="36"/>
  <c r="EF38" i="36"/>
  <c r="EE38" i="36"/>
  <c r="EB38" i="36"/>
  <c r="EH38" i="36"/>
  <c r="EJ38" i="36"/>
  <c r="EA38" i="36"/>
  <c r="ED38" i="36"/>
  <c r="EI38" i="36"/>
  <c r="EC38" i="36"/>
  <c r="EL38" i="36"/>
  <c r="EK38" i="36"/>
  <c r="AW38" i="38"/>
  <c r="DC40" i="36"/>
  <c r="AZ40" i="38"/>
  <c r="BB40" i="38"/>
  <c r="BG40" i="38" s="1"/>
  <c r="BF40" i="38"/>
  <c r="BD40" i="36"/>
  <c r="BE40" i="38"/>
  <c r="BD40" i="38"/>
  <c r="BE40" i="36"/>
  <c r="CB41" i="36"/>
  <c r="E41" i="38"/>
  <c r="AX40" i="36"/>
  <c r="BA40" i="36"/>
  <c r="AD41" i="38"/>
  <c r="BM41" i="38" s="1"/>
  <c r="U41" i="36"/>
  <c r="J41" i="36" s="1"/>
  <c r="AY40" i="36"/>
  <c r="J40" i="36"/>
  <c r="AA41" i="36"/>
  <c r="AW41" i="36" s="1"/>
  <c r="AY41" i="36" s="1"/>
  <c r="F41" i="38"/>
  <c r="G41" i="38" s="1"/>
  <c r="AU41" i="36"/>
  <c r="AR41" i="36"/>
  <c r="AN40" i="38"/>
  <c r="AL40" i="38"/>
  <c r="AM40" i="38"/>
  <c r="AA41" i="38"/>
  <c r="CU41" i="36"/>
  <c r="CX41" i="36" s="1"/>
  <c r="P41" i="36"/>
  <c r="G41" i="36" a="1"/>
  <c r="G41" i="36" s="1"/>
  <c r="X41" i="36"/>
  <c r="W41" i="38"/>
  <c r="I41" i="36"/>
  <c r="N41" i="36"/>
  <c r="M41" i="36"/>
  <c r="EP42" i="36"/>
  <c r="EX42" i="36"/>
  <c r="DW41" i="36"/>
  <c r="Q41" i="36"/>
  <c r="B41" i="38" s="1"/>
  <c r="F41" i="36"/>
  <c r="A41" i="36" s="1"/>
  <c r="J41" i="38"/>
  <c r="L41" i="36"/>
  <c r="H40" i="38"/>
  <c r="I40" i="38" s="1"/>
  <c r="DE40" i="36"/>
  <c r="DE39" i="36"/>
  <c r="DM39" i="36" s="1"/>
  <c r="T41" i="38"/>
  <c r="AV39" i="38"/>
  <c r="BY39" i="36" s="1"/>
  <c r="CA39" i="36" s="1"/>
  <c r="AS40" i="38"/>
  <c r="AU40" i="38"/>
  <c r="EQ42" i="36"/>
  <c r="AH42" i="36"/>
  <c r="BV42" i="36"/>
  <c r="ES42" i="36"/>
  <c r="S42" i="36"/>
  <c r="EV42" i="36"/>
  <c r="FA42" i="36"/>
  <c r="EU42" i="36"/>
  <c r="AF42" i="36"/>
  <c r="FB42" i="36"/>
  <c r="EW42" i="36"/>
  <c r="FC42" i="36"/>
  <c r="AS41" i="36"/>
  <c r="AC42" i="36"/>
  <c r="EZ42" i="36"/>
  <c r="AD42" i="36"/>
  <c r="CG42" i="36"/>
  <c r="ET42" i="36"/>
  <c r="FD42" i="36"/>
  <c r="BZ42" i="36"/>
  <c r="AB41" i="36" l="1"/>
  <c r="BK41" i="38"/>
  <c r="AG41" i="38"/>
  <c r="BO41" i="38"/>
  <c r="AX41" i="36"/>
  <c r="AI41" i="38"/>
  <c r="BT41" i="38"/>
  <c r="BJ41" i="38"/>
  <c r="AZ41" i="36"/>
  <c r="A41" i="38"/>
  <c r="D41" i="36"/>
  <c r="Y41" i="36" s="1" a="1"/>
  <c r="Y41" i="36" s="1"/>
  <c r="H41" i="38" s="1"/>
  <c r="I41" i="38" s="1"/>
  <c r="AF41" i="38"/>
  <c r="BH41" i="38"/>
  <c r="AH41" i="38"/>
  <c r="BP41" i="38"/>
  <c r="BI41" i="38"/>
  <c r="AO41" i="38"/>
  <c r="BA41" i="36"/>
  <c r="BN41" i="38"/>
  <c r="AX41" i="38"/>
  <c r="AY41" i="38" s="1"/>
  <c r="BR41" i="38"/>
  <c r="BS41" i="38"/>
  <c r="BU41" i="38"/>
  <c r="BB41" i="36"/>
  <c r="BC41" i="36" s="1"/>
  <c r="AJ41" i="38"/>
  <c r="AE41" i="38"/>
  <c r="BA41" i="38"/>
  <c r="BE41" i="38" s="1"/>
  <c r="BL41" i="38"/>
  <c r="BQ41" i="38"/>
  <c r="AK41" i="38"/>
  <c r="AP41" i="38" s="1"/>
  <c r="CY41" i="36"/>
  <c r="DB41" i="36"/>
  <c r="CW41" i="36"/>
  <c r="CV41" i="36"/>
  <c r="EY42" i="36"/>
  <c r="Z42" i="36"/>
  <c r="AR42" i="38"/>
  <c r="AE42" i="36"/>
  <c r="E42" i="36"/>
  <c r="V42" i="36"/>
  <c r="D42" i="38"/>
  <c r="K42" i="36"/>
  <c r="W42" i="36"/>
  <c r="T42" i="36" s="1"/>
  <c r="AG42" i="36"/>
  <c r="AI42" i="36"/>
  <c r="AB41" i="38"/>
  <c r="Y41" i="38"/>
  <c r="O41" i="38"/>
  <c r="P41" i="38" s="1"/>
  <c r="Z41" i="38"/>
  <c r="EO43" i="36"/>
  <c r="AW39" i="38"/>
  <c r="AV40" i="38"/>
  <c r="BY40" i="36" s="1"/>
  <c r="DH40" i="36"/>
  <c r="DG40" i="36"/>
  <c r="DF40" i="36"/>
  <c r="DI40" i="36"/>
  <c r="DK40" i="36"/>
  <c r="DM40" i="36"/>
  <c r="DJ40" i="36"/>
  <c r="DK39" i="36"/>
  <c r="CZ41" i="36"/>
  <c r="DH39" i="36"/>
  <c r="DA41" i="36"/>
  <c r="DD41" i="36"/>
  <c r="DF39" i="36"/>
  <c r="DJ39" i="36"/>
  <c r="DI39" i="36"/>
  <c r="DG39" i="36"/>
  <c r="AL42" i="36"/>
  <c r="CK42" i="36"/>
  <c r="AM42" i="36"/>
  <c r="CL42" i="36"/>
  <c r="BP42" i="36"/>
  <c r="AQ42" i="36"/>
  <c r="FG42" i="36"/>
  <c r="ER42" i="36"/>
  <c r="AO42" i="36"/>
  <c r="AJ42" i="36"/>
  <c r="CF42" i="36"/>
  <c r="BM42" i="36"/>
  <c r="BF42" i="36"/>
  <c r="BQ42" i="36"/>
  <c r="BO42" i="36"/>
  <c r="CM42" i="36"/>
  <c r="BX42" i="36"/>
  <c r="BR42" i="36"/>
  <c r="BJ42" i="36"/>
  <c r="BN42" i="36"/>
  <c r="BS42" i="36"/>
  <c r="BG42" i="36"/>
  <c r="BK42" i="36"/>
  <c r="BW42" i="36"/>
  <c r="CJ42" i="36"/>
  <c r="BL42" i="36"/>
  <c r="AT42" i="36"/>
  <c r="CR42" i="36"/>
  <c r="CN42" i="36"/>
  <c r="CP42" i="36"/>
  <c r="DX42" i="36" l="1"/>
  <c r="AC42" i="38"/>
  <c r="CH42" i="36"/>
  <c r="CD42" i="36"/>
  <c r="CC42" i="36"/>
  <c r="AK42" i="36"/>
  <c r="K42" i="38" s="1"/>
  <c r="DL39" i="36"/>
  <c r="EG39" i="36" s="1"/>
  <c r="Q42" i="38"/>
  <c r="R42" i="38" s="1"/>
  <c r="BH42" i="36"/>
  <c r="U42" i="38" s="1"/>
  <c r="X42" i="38" s="1"/>
  <c r="L42" i="38"/>
  <c r="M42" i="38"/>
  <c r="N42" i="38"/>
  <c r="CI42" i="36"/>
  <c r="FH42" i="36"/>
  <c r="FI42" i="36" s="1"/>
  <c r="DC41" i="36"/>
  <c r="BB41" i="38"/>
  <c r="BG41" i="38" s="1"/>
  <c r="BI42" i="36"/>
  <c r="V42" i="38"/>
  <c r="CO42" i="36"/>
  <c r="BU42" i="36"/>
  <c r="CQ42" i="36"/>
  <c r="BT42" i="36"/>
  <c r="AP42" i="36"/>
  <c r="AV42" i="36"/>
  <c r="BC41" i="38"/>
  <c r="AL41" i="38"/>
  <c r="AQ41" i="38"/>
  <c r="AT41" i="38" s="1"/>
  <c r="BD41" i="38"/>
  <c r="BF41" i="38"/>
  <c r="BE41" i="36"/>
  <c r="AM41" i="38"/>
  <c r="AZ41" i="38"/>
  <c r="AN41" i="38"/>
  <c r="BD41" i="36"/>
  <c r="C42" i="36"/>
  <c r="E42" i="38"/>
  <c r="I42" i="36"/>
  <c r="U42" i="36"/>
  <c r="D42" i="36" s="1"/>
  <c r="P42" i="36"/>
  <c r="AR42" i="36"/>
  <c r="CS42" i="36"/>
  <c r="CT42" i="36"/>
  <c r="H42" i="36"/>
  <c r="O42" i="36" s="1"/>
  <c r="CU42" i="36"/>
  <c r="EX43" i="36"/>
  <c r="EP43" i="36"/>
  <c r="M42" i="36"/>
  <c r="F42" i="38"/>
  <c r="G42" i="38" s="1"/>
  <c r="N42" i="36"/>
  <c r="AA42" i="36"/>
  <c r="AD42" i="38"/>
  <c r="AU42" i="36"/>
  <c r="X42" i="36"/>
  <c r="DW42" i="36"/>
  <c r="F42" i="36"/>
  <c r="J42" i="38"/>
  <c r="L42" i="36"/>
  <c r="G42" i="36" a="1"/>
  <c r="G42" i="36" s="1"/>
  <c r="Q42" i="36"/>
  <c r="B42" i="38" s="1"/>
  <c r="DL40" i="36"/>
  <c r="EK40" i="36" s="1"/>
  <c r="CA40" i="36"/>
  <c r="CI40" i="36"/>
  <c r="AW40" i="38"/>
  <c r="DE41" i="36"/>
  <c r="DG41" i="36" s="1"/>
  <c r="EQ43" i="36"/>
  <c r="FA43" i="36"/>
  <c r="BV43" i="36"/>
  <c r="ES43" i="36"/>
  <c r="CG43" i="36"/>
  <c r="EZ43" i="36"/>
  <c r="AF43" i="36"/>
  <c r="AC43" i="36"/>
  <c r="AH43" i="36"/>
  <c r="S43" i="36"/>
  <c r="AD43" i="36"/>
  <c r="EU43" i="36"/>
  <c r="FB43" i="36"/>
  <c r="EW43" i="36"/>
  <c r="FC43" i="36"/>
  <c r="FD43" i="36"/>
  <c r="ET43" i="36"/>
  <c r="FG43" i="36"/>
  <c r="BX43" i="36"/>
  <c r="AS42" i="36"/>
  <c r="EV43" i="36"/>
  <c r="AQ43" i="36"/>
  <c r="DX43" i="36" l="1"/>
  <c r="CB42" i="36"/>
  <c r="EA39" i="36"/>
  <c r="AA42" i="38"/>
  <c r="EB39" i="36"/>
  <c r="EJ39" i="36"/>
  <c r="ED39" i="36"/>
  <c r="EL39" i="36"/>
  <c r="DZ39" i="36"/>
  <c r="W42" i="38"/>
  <c r="EM39" i="36"/>
  <c r="EH39" i="36"/>
  <c r="EC39" i="36"/>
  <c r="EI39" i="36"/>
  <c r="EF39" i="36"/>
  <c r="EK39" i="36"/>
  <c r="EE39" i="36"/>
  <c r="J42" i="36"/>
  <c r="AU41" i="38"/>
  <c r="AS41" i="38"/>
  <c r="Y42" i="36" a="1"/>
  <c r="Y42" i="36" s="1"/>
  <c r="H42" i="38" s="1"/>
  <c r="I42" i="38" s="1"/>
  <c r="A42" i="38"/>
  <c r="EO44" i="36"/>
  <c r="AR43" i="38"/>
  <c r="AI43" i="36"/>
  <c r="Z43" i="36"/>
  <c r="AE43" i="36"/>
  <c r="BU43" i="36"/>
  <c r="CH43" i="36"/>
  <c r="AC43" i="38"/>
  <c r="AG43" i="36"/>
  <c r="D43" i="38"/>
  <c r="K43" i="36"/>
  <c r="E43" i="36"/>
  <c r="V43" i="36"/>
  <c r="CD43" i="36"/>
  <c r="CC43" i="36"/>
  <c r="O42" i="38"/>
  <c r="P42" i="38" s="1"/>
  <c r="AB42" i="38"/>
  <c r="Y42" i="38"/>
  <c r="Z42" i="38"/>
  <c r="EY43" i="36"/>
  <c r="T42" i="38"/>
  <c r="S42" i="38"/>
  <c r="AX42" i="38"/>
  <c r="AZ42" i="38" s="1"/>
  <c r="BS42" i="38"/>
  <c r="AF42" i="38"/>
  <c r="BH42" i="38"/>
  <c r="AK42" i="38"/>
  <c r="AP42" i="38" s="1"/>
  <c r="AJ42" i="38"/>
  <c r="BR42" i="38"/>
  <c r="BJ42" i="38"/>
  <c r="BA42" i="38"/>
  <c r="AO42" i="38"/>
  <c r="BT42" i="38"/>
  <c r="AI42" i="38"/>
  <c r="BO42" i="38"/>
  <c r="BN42" i="38"/>
  <c r="BU42" i="38"/>
  <c r="BL42" i="38"/>
  <c r="AH42" i="38"/>
  <c r="AE42" i="38"/>
  <c r="AG42" i="38"/>
  <c r="BK42" i="38"/>
  <c r="BI42" i="38"/>
  <c r="BQ42" i="38"/>
  <c r="BM42" i="38"/>
  <c r="BP42" i="38"/>
  <c r="CV42" i="36"/>
  <c r="CW42" i="36"/>
  <c r="CY42" i="36"/>
  <c r="CX42" i="36"/>
  <c r="DB42" i="36"/>
  <c r="A42" i="36"/>
  <c r="AB42" i="36"/>
  <c r="BB42" i="36"/>
  <c r="AW42" i="36"/>
  <c r="EH40" i="36"/>
  <c r="EA40" i="36"/>
  <c r="ED40" i="36"/>
  <c r="EB40" i="36"/>
  <c r="DZ40" i="36"/>
  <c r="EM40" i="36"/>
  <c r="EC40" i="36"/>
  <c r="EE40" i="36"/>
  <c r="EI40" i="36"/>
  <c r="EL40" i="36"/>
  <c r="EG40" i="36"/>
  <c r="EF40" i="36"/>
  <c r="EJ40" i="36"/>
  <c r="DK41" i="36"/>
  <c r="DJ41" i="36"/>
  <c r="DA42" i="36"/>
  <c r="DI41" i="36"/>
  <c r="DF41" i="36"/>
  <c r="DM41" i="36"/>
  <c r="CZ42" i="36"/>
  <c r="DH41" i="36"/>
  <c r="DD42" i="36"/>
  <c r="AO43" i="36"/>
  <c r="AJ43" i="36"/>
  <c r="BN43" i="36"/>
  <c r="CF43" i="36"/>
  <c r="CR43" i="36"/>
  <c r="AM43" i="36"/>
  <c r="AT43" i="36"/>
  <c r="CN43" i="36"/>
  <c r="BW43" i="36"/>
  <c r="AL43" i="36"/>
  <c r="ER43" i="36"/>
  <c r="BF43" i="36"/>
  <c r="BK43" i="36"/>
  <c r="BS43" i="36"/>
  <c r="BJ43" i="36"/>
  <c r="BO43" i="36"/>
  <c r="BM43" i="36"/>
  <c r="CM43" i="36"/>
  <c r="BQ43" i="36"/>
  <c r="CK43" i="36"/>
  <c r="BG43" i="36"/>
  <c r="CL43" i="36"/>
  <c r="BR43" i="36"/>
  <c r="BZ43" i="36"/>
  <c r="CJ43" i="36"/>
  <c r="CP43" i="36"/>
  <c r="BL43" i="36"/>
  <c r="BP43" i="36"/>
  <c r="AV43" i="36" l="1"/>
  <c r="AP43" i="36"/>
  <c r="CT43" i="36"/>
  <c r="CS43" i="36"/>
  <c r="H43" i="36"/>
  <c r="O43" i="36" s="1"/>
  <c r="CO43" i="36"/>
  <c r="DC42" i="36"/>
  <c r="DL41" i="36"/>
  <c r="EF41" i="36" s="1"/>
  <c r="FH43" i="36"/>
  <c r="FI43" i="36" s="1"/>
  <c r="CI43" i="36"/>
  <c r="L43" i="38"/>
  <c r="V43" i="38"/>
  <c r="BI43" i="36"/>
  <c r="CQ43" i="36"/>
  <c r="Q43" i="38"/>
  <c r="BH43" i="36"/>
  <c r="U43" i="38" s="1"/>
  <c r="X43" i="38" s="1"/>
  <c r="BT43" i="36"/>
  <c r="W43" i="36"/>
  <c r="T43" i="36" s="1"/>
  <c r="P43" i="36" s="1"/>
  <c r="M43" i="38"/>
  <c r="AV41" i="38"/>
  <c r="AW41" i="38" s="1"/>
  <c r="AA43" i="38"/>
  <c r="AQ42" i="38"/>
  <c r="AY42" i="38"/>
  <c r="N43" i="38"/>
  <c r="AK43" i="36"/>
  <c r="K43" i="38" s="1"/>
  <c r="EP44" i="36"/>
  <c r="EX44" i="36"/>
  <c r="BF42" i="38"/>
  <c r="BE42" i="38"/>
  <c r="BD42" i="38"/>
  <c r="BC42" i="38"/>
  <c r="BB42" i="38"/>
  <c r="BG42" i="38" s="1"/>
  <c r="AN42" i="38"/>
  <c r="AL42" i="38"/>
  <c r="AM42" i="38"/>
  <c r="AZ42" i="36"/>
  <c r="AX42" i="36"/>
  <c r="AY42" i="36"/>
  <c r="BA42" i="36"/>
  <c r="BD42" i="36"/>
  <c r="BC42" i="36"/>
  <c r="BE42" i="36"/>
  <c r="CB43" i="36"/>
  <c r="DW43" i="36"/>
  <c r="J43" i="38"/>
  <c r="F43" i="36"/>
  <c r="Q43" i="36"/>
  <c r="B43" i="38" s="1"/>
  <c r="L43" i="36"/>
  <c r="DE42" i="36"/>
  <c r="DK42" i="36" s="1"/>
  <c r="CI41" i="36"/>
  <c r="EQ44" i="36"/>
  <c r="AS43" i="36"/>
  <c r="ET44" i="36"/>
  <c r="S44" i="36"/>
  <c r="AC44" i="36"/>
  <c r="BV44" i="36"/>
  <c r="FB44" i="36"/>
  <c r="FD44" i="36"/>
  <c r="FC44" i="36"/>
  <c r="BM44" i="36"/>
  <c r="EZ44" i="36"/>
  <c r="ES44" i="36"/>
  <c r="CG44" i="36"/>
  <c r="AD44" i="36"/>
  <c r="AF44" i="36"/>
  <c r="EW44" i="36"/>
  <c r="EV44" i="36"/>
  <c r="AH44" i="36"/>
  <c r="FA44" i="36"/>
  <c r="EU44" i="36"/>
  <c r="FG44" i="36"/>
  <c r="DX44" i="36" l="1"/>
  <c r="EE41" i="36"/>
  <c r="EC41" i="36"/>
  <c r="EI41" i="36"/>
  <c r="EL41" i="36"/>
  <c r="EJ41" i="36"/>
  <c r="EM41" i="36"/>
  <c r="EA41" i="36"/>
  <c r="ED41" i="36"/>
  <c r="EB41" i="36"/>
  <c r="EG41" i="36"/>
  <c r="DZ41" i="36"/>
  <c r="EH41" i="36"/>
  <c r="EK41" i="36"/>
  <c r="W43" i="38"/>
  <c r="R43" i="38"/>
  <c r="S43" i="38" s="1"/>
  <c r="F43" i="38"/>
  <c r="G43" i="38" s="1"/>
  <c r="AD43" i="38"/>
  <c r="BK43" i="38" s="1"/>
  <c r="CU43" i="36"/>
  <c r="CV43" i="36" s="1"/>
  <c r="M43" i="36"/>
  <c r="N43" i="36"/>
  <c r="E43" i="38"/>
  <c r="C43" i="36"/>
  <c r="A43" i="36" s="1"/>
  <c r="AU43" i="36"/>
  <c r="X43" i="36"/>
  <c r="I43" i="36"/>
  <c r="AA43" i="36"/>
  <c r="BB43" i="36" s="1"/>
  <c r="G43" i="36" a="1"/>
  <c r="G43" i="36" s="1"/>
  <c r="AR43" i="36"/>
  <c r="U43" i="36"/>
  <c r="D43" i="36" s="1"/>
  <c r="Y43" i="36" s="1" a="1"/>
  <c r="Y43" i="36" s="1"/>
  <c r="BY41" i="36"/>
  <c r="CA41" i="36" s="1"/>
  <c r="EY44" i="36"/>
  <c r="AS42" i="38"/>
  <c r="AT42" i="38"/>
  <c r="AU42" i="38"/>
  <c r="Z44" i="36"/>
  <c r="EO45" i="36"/>
  <c r="AI44" i="36"/>
  <c r="AG44" i="36"/>
  <c r="AR44" i="38"/>
  <c r="AE44" i="36"/>
  <c r="E44" i="36"/>
  <c r="D44" i="38"/>
  <c r="V44" i="36"/>
  <c r="K44" i="36"/>
  <c r="AB43" i="38"/>
  <c r="Y43" i="38"/>
  <c r="Z43" i="38"/>
  <c r="O43" i="38"/>
  <c r="P43" i="38" s="1"/>
  <c r="DJ42" i="36"/>
  <c r="DI42" i="36"/>
  <c r="DG42" i="36"/>
  <c r="DF42" i="36"/>
  <c r="DM42" i="36"/>
  <c r="DH42" i="36"/>
  <c r="BL44" i="36"/>
  <c r="BG44" i="36"/>
  <c r="BJ44" i="36"/>
  <c r="BR44" i="36"/>
  <c r="AL44" i="36"/>
  <c r="CM44" i="36"/>
  <c r="AQ44" i="36"/>
  <c r="CL44" i="36"/>
  <c r="CF44" i="36"/>
  <c r="CP44" i="36"/>
  <c r="CR44" i="36"/>
  <c r="CJ44" i="36"/>
  <c r="BN44" i="36"/>
  <c r="BW44" i="36"/>
  <c r="BO44" i="36"/>
  <c r="AT44" i="36"/>
  <c r="CN44" i="36"/>
  <c r="ER44" i="36"/>
  <c r="CK44" i="36"/>
  <c r="AO44" i="36"/>
  <c r="AM44" i="36"/>
  <c r="BP44" i="36"/>
  <c r="BK44" i="36"/>
  <c r="BF44" i="36"/>
  <c r="BZ44" i="36"/>
  <c r="BQ44" i="36"/>
  <c r="BX44" i="36"/>
  <c r="BS44" i="36"/>
  <c r="AJ44" i="36"/>
  <c r="DA43" i="36" l="1"/>
  <c r="DC43" i="36" s="1"/>
  <c r="CZ43" i="36"/>
  <c r="DD43" i="36"/>
  <c r="T43" i="38"/>
  <c r="BU43" i="38"/>
  <c r="BT43" i="38"/>
  <c r="BN43" i="38"/>
  <c r="A43" i="38"/>
  <c r="AH43" i="38"/>
  <c r="BL43" i="38"/>
  <c r="BI43" i="38"/>
  <c r="AK43" i="38"/>
  <c r="AP43" i="38" s="1"/>
  <c r="BA43" i="38"/>
  <c r="BF43" i="38" s="1"/>
  <c r="BH43" i="38"/>
  <c r="BP43" i="38"/>
  <c r="AX43" i="38"/>
  <c r="AY43" i="38" s="1"/>
  <c r="BO43" i="38"/>
  <c r="AO43" i="38"/>
  <c r="BQ43" i="38"/>
  <c r="BM43" i="38"/>
  <c r="AF43" i="38"/>
  <c r="BR43" i="38"/>
  <c r="BS43" i="38"/>
  <c r="DE43" i="36"/>
  <c r="DI43" i="36" s="1"/>
  <c r="AI43" i="38"/>
  <c r="AE43" i="38"/>
  <c r="AG43" i="38"/>
  <c r="AJ43" i="38"/>
  <c r="BJ43" i="38"/>
  <c r="CX43" i="36"/>
  <c r="CW43" i="36"/>
  <c r="CY43" i="36"/>
  <c r="DB43" i="36"/>
  <c r="J43" i="36"/>
  <c r="AB43" i="36"/>
  <c r="AW43" i="36"/>
  <c r="AX43" i="36" s="1"/>
  <c r="W44" i="36"/>
  <c r="T44" i="36" s="1"/>
  <c r="U44" i="36" s="1"/>
  <c r="D44" i="36" s="1"/>
  <c r="H43" i="38"/>
  <c r="I43" i="38" s="1"/>
  <c r="AV42" i="38"/>
  <c r="AW42" i="38" s="1"/>
  <c r="CH44" i="36"/>
  <c r="AC44" i="38"/>
  <c r="CC44" i="36"/>
  <c r="CD44" i="36"/>
  <c r="BH44" i="36"/>
  <c r="U44" i="38" s="1"/>
  <c r="X44" i="38" s="1"/>
  <c r="Q44" i="38"/>
  <c r="AV44" i="36"/>
  <c r="AP44" i="36"/>
  <c r="BT44" i="36"/>
  <c r="V44" i="38"/>
  <c r="BI44" i="36"/>
  <c r="H44" i="36"/>
  <c r="O44" i="36" s="1"/>
  <c r="CT44" i="36"/>
  <c r="CS44" i="36"/>
  <c r="FH44" i="36"/>
  <c r="FI44" i="36" s="1"/>
  <c r="CI44" i="36"/>
  <c r="BU44" i="36"/>
  <c r="N44" i="38"/>
  <c r="CO44" i="36"/>
  <c r="M44" i="38"/>
  <c r="L44" i="38"/>
  <c r="CQ44" i="36"/>
  <c r="AK44" i="36"/>
  <c r="K44" i="38" s="1"/>
  <c r="EP45" i="36"/>
  <c r="EX45" i="36"/>
  <c r="BE43" i="36"/>
  <c r="BD43" i="36"/>
  <c r="BC43" i="36"/>
  <c r="DW44" i="36"/>
  <c r="L44" i="36"/>
  <c r="F44" i="36"/>
  <c r="Q44" i="36"/>
  <c r="B44" i="38" s="1"/>
  <c r="J44" i="38"/>
  <c r="DL42" i="36"/>
  <c r="EM42" i="36" s="1"/>
  <c r="EQ45" i="36"/>
  <c r="BV45" i="36"/>
  <c r="CG45" i="36"/>
  <c r="AC45" i="36"/>
  <c r="ES45" i="36"/>
  <c r="FG45" i="36"/>
  <c r="EZ45" i="36"/>
  <c r="FD45" i="36"/>
  <c r="ET45" i="36"/>
  <c r="AH45" i="36"/>
  <c r="FC45" i="36"/>
  <c r="EV45" i="36"/>
  <c r="EW45" i="36"/>
  <c r="AF45" i="36"/>
  <c r="FB45" i="36"/>
  <c r="AD45" i="36"/>
  <c r="EU45" i="36"/>
  <c r="S45" i="36"/>
  <c r="AS44" i="36"/>
  <c r="FA45" i="36"/>
  <c r="BW45" i="36"/>
  <c r="DX45" i="36" l="1"/>
  <c r="DM43" i="36"/>
  <c r="BD43" i="38"/>
  <c r="AZ43" i="38"/>
  <c r="AQ43" i="38"/>
  <c r="AU43" i="38" s="1"/>
  <c r="BE43" i="38"/>
  <c r="BC43" i="38"/>
  <c r="BB43" i="38"/>
  <c r="BG43" i="38" s="1"/>
  <c r="AL43" i="38"/>
  <c r="DG43" i="36"/>
  <c r="DJ43" i="36"/>
  <c r="DK43" i="36"/>
  <c r="DF43" i="36"/>
  <c r="AN43" i="38"/>
  <c r="DH43" i="36"/>
  <c r="AM43" i="38"/>
  <c r="BA43" i="36"/>
  <c r="AZ43" i="36"/>
  <c r="AY43" i="36"/>
  <c r="CU44" i="36"/>
  <c r="CW44" i="36" s="1"/>
  <c r="N44" i="36"/>
  <c r="AU44" i="36"/>
  <c r="J44" i="36"/>
  <c r="G44" i="36" a="1"/>
  <c r="G44" i="36" s="1"/>
  <c r="AD44" i="38"/>
  <c r="AH44" i="38" s="1"/>
  <c r="P44" i="36"/>
  <c r="F44" i="38"/>
  <c r="G44" i="38" s="1"/>
  <c r="AR44" i="36"/>
  <c r="I44" i="36"/>
  <c r="AA44" i="36"/>
  <c r="AW44" i="36" s="1"/>
  <c r="M44" i="36"/>
  <c r="E44" i="38"/>
  <c r="X44" i="36"/>
  <c r="C44" i="36"/>
  <c r="A44" i="36" s="1"/>
  <c r="EO46" i="36"/>
  <c r="BY42" i="36"/>
  <c r="CA42" i="36" s="1"/>
  <c r="Y44" i="36" a="1"/>
  <c r="Y44" i="36" s="1"/>
  <c r="H44" i="38" s="1"/>
  <c r="AA44" i="38"/>
  <c r="CB44" i="36"/>
  <c r="AR45" i="38"/>
  <c r="Z45" i="36"/>
  <c r="AI45" i="36"/>
  <c r="AE45" i="36"/>
  <c r="CI45" i="36"/>
  <c r="AG45" i="36"/>
  <c r="D45" i="38"/>
  <c r="E45" i="36"/>
  <c r="V45" i="36"/>
  <c r="K45" i="36"/>
  <c r="EY45" i="36"/>
  <c r="R44" i="38"/>
  <c r="W44" i="38"/>
  <c r="O44" i="38"/>
  <c r="P44" i="38" s="1"/>
  <c r="Z44" i="38"/>
  <c r="AB44" i="38"/>
  <c r="Y44" i="38"/>
  <c r="EJ42" i="36"/>
  <c r="EF42" i="36"/>
  <c r="ED42" i="36"/>
  <c r="EK42" i="36"/>
  <c r="EC42" i="36"/>
  <c r="EI42" i="36"/>
  <c r="EA42" i="36"/>
  <c r="EL42" i="36"/>
  <c r="EH42" i="36"/>
  <c r="DZ42" i="36"/>
  <c r="EB42" i="36"/>
  <c r="EG42" i="36"/>
  <c r="EE42" i="36"/>
  <c r="BP45" i="36"/>
  <c r="AJ45" i="36"/>
  <c r="BZ45" i="36"/>
  <c r="CP45" i="36"/>
  <c r="CK45" i="36"/>
  <c r="BF45" i="36"/>
  <c r="CR45" i="36"/>
  <c r="BN45" i="36"/>
  <c r="CJ45" i="36"/>
  <c r="BQ45" i="36"/>
  <c r="BL45" i="36"/>
  <c r="CN45" i="36"/>
  <c r="EZ46" i="36"/>
  <c r="EW46" i="36"/>
  <c r="BG45" i="36"/>
  <c r="BO45" i="36"/>
  <c r="AT45" i="36"/>
  <c r="ER45" i="36"/>
  <c r="EU46" i="36"/>
  <c r="AL45" i="36"/>
  <c r="BX45" i="36"/>
  <c r="AQ45" i="36"/>
  <c r="CF45" i="36"/>
  <c r="BK45" i="36"/>
  <c r="BV46" i="36"/>
  <c r="BS45" i="36"/>
  <c r="CL45" i="36"/>
  <c r="BR45" i="36"/>
  <c r="AM45" i="36"/>
  <c r="CM45" i="36"/>
  <c r="BM45" i="36"/>
  <c r="BJ45" i="36"/>
  <c r="AO45" i="36"/>
  <c r="ES46" i="36"/>
  <c r="EQ46" i="36" l="1"/>
  <c r="DD44" i="36"/>
  <c r="AT43" i="38"/>
  <c r="AS43" i="38"/>
  <c r="DL43" i="36"/>
  <c r="EM43" i="36" s="1"/>
  <c r="CO45" i="36"/>
  <c r="I44" i="38"/>
  <c r="A44" i="38"/>
  <c r="BL44" i="38"/>
  <c r="BS44" i="38"/>
  <c r="BK44" i="38"/>
  <c r="BQ44" i="38"/>
  <c r="BO44" i="38"/>
  <c r="AK44" i="38"/>
  <c r="AP44" i="38" s="1"/>
  <c r="BA44" i="38"/>
  <c r="BC44" i="38" s="1"/>
  <c r="BN44" i="38"/>
  <c r="BH44" i="38"/>
  <c r="AI44" i="38"/>
  <c r="CV44" i="36"/>
  <c r="CX44" i="36"/>
  <c r="AJ44" i="38"/>
  <c r="BU44" i="38"/>
  <c r="BR44" i="38"/>
  <c r="CY44" i="36"/>
  <c r="DE44" i="36"/>
  <c r="DM44" i="36" s="1"/>
  <c r="DB44" i="36"/>
  <c r="BM44" i="38"/>
  <c r="AX44" i="38"/>
  <c r="AZ44" i="38" s="1"/>
  <c r="BI44" i="38"/>
  <c r="BT44" i="38"/>
  <c r="AO44" i="38"/>
  <c r="BJ44" i="38"/>
  <c r="AE44" i="38"/>
  <c r="AG44" i="38"/>
  <c r="AF44" i="38"/>
  <c r="BP44" i="38"/>
  <c r="AB44" i="36"/>
  <c r="BB44" i="36"/>
  <c r="BD44" i="36" s="1"/>
  <c r="AP45" i="36"/>
  <c r="AV45" i="36"/>
  <c r="W45" i="36"/>
  <c r="T45" i="36" s="1"/>
  <c r="P45" i="36" s="1"/>
  <c r="CQ45" i="36"/>
  <c r="CT45" i="36"/>
  <c r="CS45" i="36"/>
  <c r="H45" i="36"/>
  <c r="O45" i="36" s="1"/>
  <c r="EP46" i="36"/>
  <c r="EX46" i="36"/>
  <c r="V45" i="38"/>
  <c r="BI45" i="36"/>
  <c r="Z46" i="36"/>
  <c r="AK45" i="36"/>
  <c r="K45" i="38" s="1"/>
  <c r="N45" i="38"/>
  <c r="M45" i="38"/>
  <c r="L45" i="38"/>
  <c r="AC45" i="38"/>
  <c r="CH45" i="36"/>
  <c r="FH45" i="36"/>
  <c r="FI45" i="36" s="1"/>
  <c r="CD45" i="36"/>
  <c r="CC45" i="36"/>
  <c r="BT45" i="36"/>
  <c r="BH45" i="36"/>
  <c r="U45" i="38" s="1"/>
  <c r="X45" i="38" s="1"/>
  <c r="Q45" i="38"/>
  <c r="BU45" i="36"/>
  <c r="T44" i="38"/>
  <c r="S44" i="38"/>
  <c r="DW45" i="36"/>
  <c r="F45" i="36"/>
  <c r="Q45" i="36"/>
  <c r="B45" i="38" s="1"/>
  <c r="J45" i="38"/>
  <c r="L45" i="36"/>
  <c r="AZ44" i="36"/>
  <c r="BA44" i="36"/>
  <c r="AX44" i="36"/>
  <c r="AY44" i="36"/>
  <c r="DA44" i="36"/>
  <c r="CZ44" i="36"/>
  <c r="FA46" i="36"/>
  <c r="EV46" i="36"/>
  <c r="ET46" i="36"/>
  <c r="FB46" i="36"/>
  <c r="FG46" i="36"/>
  <c r="FC46" i="36"/>
  <c r="BS46" i="36"/>
  <c r="AH46" i="36"/>
  <c r="S46" i="36"/>
  <c r="CN46" i="36"/>
  <c r="AD46" i="36"/>
  <c r="AF46" i="36"/>
  <c r="AS45" i="36"/>
  <c r="CG46" i="36"/>
  <c r="CJ46" i="36"/>
  <c r="AC46" i="36"/>
  <c r="CP46" i="36"/>
  <c r="FD46" i="36"/>
  <c r="BO46" i="36"/>
  <c r="BR46" i="36"/>
  <c r="DX46" i="36" l="1"/>
  <c r="EK43" i="36"/>
  <c r="AV43" i="38"/>
  <c r="BY43" i="36" s="1"/>
  <c r="CA43" i="36" s="1"/>
  <c r="EF43" i="36"/>
  <c r="ED43" i="36"/>
  <c r="DZ43" i="36"/>
  <c r="EB43" i="36"/>
  <c r="EC43" i="36"/>
  <c r="EE43" i="36"/>
  <c r="EA43" i="36"/>
  <c r="EI43" i="36"/>
  <c r="EJ43" i="36"/>
  <c r="EL43" i="36"/>
  <c r="EH43" i="36"/>
  <c r="EG43" i="36"/>
  <c r="AI46" i="36"/>
  <c r="AE46" i="36"/>
  <c r="DC44" i="36"/>
  <c r="D46" i="38"/>
  <c r="V46" i="36"/>
  <c r="E46" i="36"/>
  <c r="K46" i="36"/>
  <c r="AG46" i="36"/>
  <c r="AR46" i="38"/>
  <c r="DH44" i="36"/>
  <c r="AQ44" i="38"/>
  <c r="AT44" i="38" s="1"/>
  <c r="BD44" i="38"/>
  <c r="AL44" i="38"/>
  <c r="BF44" i="38"/>
  <c r="BB44" i="38"/>
  <c r="BG44" i="38" s="1"/>
  <c r="BE44" i="38"/>
  <c r="AN44" i="38"/>
  <c r="AM44" i="38"/>
  <c r="DI44" i="36"/>
  <c r="DF44" i="36"/>
  <c r="DJ44" i="36"/>
  <c r="DK44" i="36"/>
  <c r="DG44" i="36"/>
  <c r="AY44" i="38"/>
  <c r="X45" i="36"/>
  <c r="BE44" i="36"/>
  <c r="BC44" i="36"/>
  <c r="I45" i="36"/>
  <c r="AU45" i="36"/>
  <c r="C45" i="36"/>
  <c r="A45" i="36" s="1"/>
  <c r="CU45" i="36"/>
  <c r="CZ45" i="36" s="1"/>
  <c r="M45" i="36"/>
  <c r="AD45" i="38"/>
  <c r="BR45" i="38" s="1"/>
  <c r="U45" i="36"/>
  <c r="J45" i="36" s="1"/>
  <c r="AR45" i="36"/>
  <c r="F45" i="38"/>
  <c r="G45" i="38" s="1"/>
  <c r="G45" i="36" a="1"/>
  <c r="G45" i="36" s="1"/>
  <c r="E45" i="38"/>
  <c r="N45" i="36"/>
  <c r="AA45" i="36"/>
  <c r="AB45" i="36" s="1"/>
  <c r="CO46" i="36"/>
  <c r="CQ46" i="36"/>
  <c r="EY46" i="36"/>
  <c r="EO47" i="36"/>
  <c r="CB45" i="36"/>
  <c r="R45" i="38"/>
  <c r="W45" i="38"/>
  <c r="DW46" i="36"/>
  <c r="F46" i="36"/>
  <c r="Q46" i="36"/>
  <c r="B46" i="38" s="1"/>
  <c r="L46" i="36"/>
  <c r="J46" i="38"/>
  <c r="AA45" i="38"/>
  <c r="Y45" i="38"/>
  <c r="Z45" i="38"/>
  <c r="O45" i="38"/>
  <c r="P45" i="38" s="1"/>
  <c r="AB45" i="38"/>
  <c r="AT46" i="36"/>
  <c r="BM46" i="36"/>
  <c r="BF46" i="36"/>
  <c r="BW46" i="36"/>
  <c r="BL46" i="36"/>
  <c r="AM46" i="36"/>
  <c r="BK46" i="36"/>
  <c r="FC47" i="36"/>
  <c r="CF46" i="36"/>
  <c r="FA47" i="36"/>
  <c r="CM46" i="36"/>
  <c r="AQ46" i="36"/>
  <c r="AL46" i="36"/>
  <c r="CL46" i="36"/>
  <c r="BJ46" i="36"/>
  <c r="AD47" i="36"/>
  <c r="ET47" i="36"/>
  <c r="FB47" i="36"/>
  <c r="BG46" i="36"/>
  <c r="BZ46" i="36"/>
  <c r="BQ46" i="36"/>
  <c r="BN46" i="36"/>
  <c r="BP46" i="36"/>
  <c r="AO46" i="36"/>
  <c r="ES47" i="36"/>
  <c r="CR46" i="36"/>
  <c r="FD47" i="36"/>
  <c r="EV47" i="36"/>
  <c r="AJ46" i="36"/>
  <c r="BX46" i="36"/>
  <c r="AC47" i="36"/>
  <c r="ER46" i="36"/>
  <c r="EW47" i="36"/>
  <c r="CK46" i="36"/>
  <c r="N46" i="38" l="1"/>
  <c r="AU44" i="38"/>
  <c r="AW43" i="38"/>
  <c r="DL44" i="36"/>
  <c r="EK44" i="36" s="1"/>
  <c r="AS44" i="38"/>
  <c r="CH46" i="36"/>
  <c r="CC46" i="36"/>
  <c r="AC46" i="38"/>
  <c r="CD46" i="36"/>
  <c r="L46" i="38"/>
  <c r="M46" i="38"/>
  <c r="FH46" i="36"/>
  <c r="FI46" i="36" s="1"/>
  <c r="CI46" i="36"/>
  <c r="BH46" i="36"/>
  <c r="U46" i="38" s="1"/>
  <c r="X46" i="38" s="1"/>
  <c r="Q46" i="38"/>
  <c r="AK46" i="36"/>
  <c r="K46" i="38" s="1"/>
  <c r="BU46" i="36"/>
  <c r="W46" i="36"/>
  <c r="F46" i="38" s="1"/>
  <c r="G46" i="38" s="1"/>
  <c r="V46" i="38"/>
  <c r="BI46" i="36"/>
  <c r="BT46" i="36"/>
  <c r="AV46" i="36"/>
  <c r="AP46" i="36"/>
  <c r="CT46" i="36"/>
  <c r="CS46" i="36"/>
  <c r="H46" i="36"/>
  <c r="O46" i="36" s="1"/>
  <c r="BP45" i="38"/>
  <c r="BJ45" i="38"/>
  <c r="CV45" i="36"/>
  <c r="CX45" i="36"/>
  <c r="DB45" i="36"/>
  <c r="CW45" i="36"/>
  <c r="AI45" i="38"/>
  <c r="BU45" i="38"/>
  <c r="AG45" i="38"/>
  <c r="BL45" i="38"/>
  <c r="BQ45" i="38"/>
  <c r="BM45" i="38"/>
  <c r="AH45" i="38"/>
  <c r="AX45" i="38"/>
  <c r="AY45" i="38" s="1"/>
  <c r="AE45" i="38"/>
  <c r="AO45" i="38"/>
  <c r="BH45" i="38"/>
  <c r="AJ45" i="38"/>
  <c r="AF45" i="38"/>
  <c r="BS45" i="38"/>
  <c r="BA45" i="38"/>
  <c r="BE45" i="38" s="1"/>
  <c r="BI45" i="38"/>
  <c r="BN45" i="38"/>
  <c r="BK45" i="38"/>
  <c r="AK45" i="38"/>
  <c r="AP45" i="38" s="1"/>
  <c r="BO45" i="38"/>
  <c r="BT45" i="38"/>
  <c r="AW45" i="36"/>
  <c r="BA45" i="36" s="1"/>
  <c r="D45" i="36"/>
  <c r="Y45" i="36" s="1" a="1"/>
  <c r="Y45" i="36" s="1"/>
  <c r="H45" i="38" s="1"/>
  <c r="I45" i="38" s="1"/>
  <c r="BB45" i="36"/>
  <c r="BE45" i="36" s="1"/>
  <c r="CY45" i="36"/>
  <c r="A45" i="38"/>
  <c r="AE47" i="36"/>
  <c r="AR47" i="38"/>
  <c r="EP47" i="36"/>
  <c r="EQ47" i="36"/>
  <c r="EX47" i="36"/>
  <c r="S45" i="38"/>
  <c r="T45" i="38"/>
  <c r="O46" i="38"/>
  <c r="P46" i="38" s="1"/>
  <c r="AB46" i="38"/>
  <c r="Y46" i="38"/>
  <c r="Z46" i="38"/>
  <c r="DD45" i="36"/>
  <c r="DA45" i="36"/>
  <c r="DC45" i="36" s="1"/>
  <c r="CF47" i="36"/>
  <c r="FG47" i="36"/>
  <c r="CG47" i="36"/>
  <c r="AS46" i="36"/>
  <c r="S47" i="36"/>
  <c r="BV47" i="36"/>
  <c r="EU47" i="36"/>
  <c r="AH47" i="36"/>
  <c r="EZ47" i="36"/>
  <c r="AF47" i="36"/>
  <c r="AI47" i="36" l="1"/>
  <c r="E47" i="36"/>
  <c r="V47" i="36"/>
  <c r="K47" i="36"/>
  <c r="D47" i="38"/>
  <c r="AG47" i="36"/>
  <c r="DX47" i="36"/>
  <c r="DE45" i="36"/>
  <c r="DK45" i="36" s="1"/>
  <c r="AV44" i="38"/>
  <c r="BY44" i="36" s="1"/>
  <c r="CA44" i="36" s="1"/>
  <c r="EF44" i="36"/>
  <c r="EJ44" i="36"/>
  <c r="EC44" i="36"/>
  <c r="EB44" i="36"/>
  <c r="EE44" i="36"/>
  <c r="EH44" i="36"/>
  <c r="ED44" i="36"/>
  <c r="EM44" i="36"/>
  <c r="EI44" i="36"/>
  <c r="EG44" i="36"/>
  <c r="EL44" i="36"/>
  <c r="EA44" i="36"/>
  <c r="DZ44" i="36"/>
  <c r="X46" i="36"/>
  <c r="AU46" i="36"/>
  <c r="CB46" i="36"/>
  <c r="T46" i="36"/>
  <c r="P46" i="36" s="1"/>
  <c r="CU46" i="36"/>
  <c r="DD46" i="36" s="1"/>
  <c r="W46" i="38"/>
  <c r="AD46" i="38"/>
  <c r="BU46" i="38" s="1"/>
  <c r="M46" i="36"/>
  <c r="AA46" i="38"/>
  <c r="Z47" i="36"/>
  <c r="DW47" i="36" s="1"/>
  <c r="G46" i="36" a="1"/>
  <c r="G46" i="36" s="1"/>
  <c r="R46" i="38"/>
  <c r="T46" i="38" s="1"/>
  <c r="AA46" i="36"/>
  <c r="AB46" i="36" s="1"/>
  <c r="N46" i="36"/>
  <c r="BD45" i="38"/>
  <c r="AZ45" i="36"/>
  <c r="BC45" i="38"/>
  <c r="BF45" i="38"/>
  <c r="BB45" i="38"/>
  <c r="BG45" i="38" s="1"/>
  <c r="AZ45" i="38"/>
  <c r="AQ45" i="38"/>
  <c r="AT45" i="38" s="1"/>
  <c r="AY45" i="36"/>
  <c r="AL45" i="38"/>
  <c r="AX45" i="36"/>
  <c r="AM45" i="38"/>
  <c r="AN45" i="38"/>
  <c r="BD45" i="36"/>
  <c r="BC45" i="36"/>
  <c r="EY47" i="36"/>
  <c r="EO48" i="36"/>
  <c r="AL47" i="36"/>
  <c r="CK47" i="36"/>
  <c r="BW47" i="36"/>
  <c r="EZ48" i="36"/>
  <c r="BQ47" i="36"/>
  <c r="CN47" i="36"/>
  <c r="BP47" i="36"/>
  <c r="AD48" i="36"/>
  <c r="BS47" i="36"/>
  <c r="AM47" i="36"/>
  <c r="AJ47" i="36"/>
  <c r="AT47" i="36"/>
  <c r="BM47" i="36"/>
  <c r="CM47" i="36"/>
  <c r="BF47" i="36"/>
  <c r="BX47" i="36"/>
  <c r="BO47" i="36"/>
  <c r="AQ47" i="36"/>
  <c r="BL47" i="36"/>
  <c r="BJ47" i="36"/>
  <c r="BK47" i="36"/>
  <c r="CJ47" i="36"/>
  <c r="CP47" i="36"/>
  <c r="CL47" i="36"/>
  <c r="CR47" i="36"/>
  <c r="BZ47" i="36"/>
  <c r="BG47" i="36"/>
  <c r="BN47" i="36"/>
  <c r="ER47" i="36"/>
  <c r="AO47" i="36"/>
  <c r="BR47" i="36"/>
  <c r="EP48" i="36" l="1"/>
  <c r="DJ45" i="36"/>
  <c r="DI45" i="36"/>
  <c r="DM45" i="36"/>
  <c r="DF45" i="36"/>
  <c r="DH45" i="36"/>
  <c r="CI47" i="36"/>
  <c r="AW44" i="38"/>
  <c r="Q47" i="38"/>
  <c r="R47" i="38" s="1"/>
  <c r="BH47" i="36"/>
  <c r="U47" i="38" s="1"/>
  <c r="X47" i="38" s="1"/>
  <c r="L47" i="38"/>
  <c r="M47" i="38"/>
  <c r="CQ47" i="36"/>
  <c r="N47" i="38"/>
  <c r="V47" i="38"/>
  <c r="BI47" i="36"/>
  <c r="BU47" i="36"/>
  <c r="AV47" i="36"/>
  <c r="BT47" i="36"/>
  <c r="AP47" i="36"/>
  <c r="W47" i="36"/>
  <c r="CU47" i="36" s="1"/>
  <c r="CO47" i="36"/>
  <c r="AK47" i="36"/>
  <c r="K47" i="38" s="1"/>
  <c r="H47" i="36"/>
  <c r="O47" i="36" s="1"/>
  <c r="CT47" i="36"/>
  <c r="CS47" i="36"/>
  <c r="CH47" i="36"/>
  <c r="AC47" i="38"/>
  <c r="CD47" i="36"/>
  <c r="CC47" i="36"/>
  <c r="FH47" i="36"/>
  <c r="FI47" i="36" s="1"/>
  <c r="AW46" i="36"/>
  <c r="AY46" i="36" s="1"/>
  <c r="BI46" i="38"/>
  <c r="U46" i="36"/>
  <c r="J46" i="36" s="1"/>
  <c r="BO46" i="38"/>
  <c r="BN46" i="38"/>
  <c r="BP46" i="38"/>
  <c r="BM46" i="38"/>
  <c r="BS46" i="38"/>
  <c r="BL46" i="38"/>
  <c r="AI46" i="38"/>
  <c r="AF46" i="38"/>
  <c r="AO46" i="38"/>
  <c r="BQ46" i="38"/>
  <c r="BJ46" i="38"/>
  <c r="BR46" i="38"/>
  <c r="AH46" i="38"/>
  <c r="AG46" i="38"/>
  <c r="AX46" i="38"/>
  <c r="AY46" i="38" s="1"/>
  <c r="AK46" i="38"/>
  <c r="AP46" i="38" s="1"/>
  <c r="BA46" i="38"/>
  <c r="BC46" i="38" s="1"/>
  <c r="BH46" i="38"/>
  <c r="BK46" i="38"/>
  <c r="AE46" i="38"/>
  <c r="AJ46" i="38"/>
  <c r="BT46" i="38"/>
  <c r="Q47" i="36"/>
  <c r="B47" i="38" s="1"/>
  <c r="BB46" i="36"/>
  <c r="BD46" i="36" s="1"/>
  <c r="E46" i="38"/>
  <c r="A46" i="38" s="1"/>
  <c r="AR46" i="36"/>
  <c r="C46" i="36"/>
  <c r="A46" i="36" s="1"/>
  <c r="S46" i="38"/>
  <c r="CV46" i="36"/>
  <c r="CZ46" i="36"/>
  <c r="DA46" i="36"/>
  <c r="DC46" i="36" s="1"/>
  <c r="CW46" i="36"/>
  <c r="DB46" i="36"/>
  <c r="I46" i="36"/>
  <c r="CY46" i="36"/>
  <c r="CX46" i="36"/>
  <c r="F47" i="36"/>
  <c r="O47" i="38" s="1"/>
  <c r="P47" i="38" s="1"/>
  <c r="J47" i="38"/>
  <c r="L47" i="36"/>
  <c r="AS45" i="38"/>
  <c r="AU45" i="38"/>
  <c r="AE48" i="36"/>
  <c r="EQ48" i="36"/>
  <c r="EO49" i="36" s="1"/>
  <c r="EX48" i="36"/>
  <c r="EY48" i="36" s="1"/>
  <c r="DG45" i="36"/>
  <c r="FB48" i="36"/>
  <c r="CN48" i="36"/>
  <c r="S48" i="36"/>
  <c r="AQ48" i="36"/>
  <c r="ER48" i="36"/>
  <c r="BQ48" i="36"/>
  <c r="CM48" i="36"/>
  <c r="BV48" i="36"/>
  <c r="EW48" i="36"/>
  <c r="BN48" i="36"/>
  <c r="BK48" i="36"/>
  <c r="AS47" i="36"/>
  <c r="BR48" i="36"/>
  <c r="BF48" i="36"/>
  <c r="AO48" i="36"/>
  <c r="EU48" i="36"/>
  <c r="BL48" i="36"/>
  <c r="BM48" i="36"/>
  <c r="BX48" i="36"/>
  <c r="BP48" i="36"/>
  <c r="AF48" i="36"/>
  <c r="ET48" i="36"/>
  <c r="BG48" i="36"/>
  <c r="CK48" i="36"/>
  <c r="FA48" i="36"/>
  <c r="CR48" i="36"/>
  <c r="CG48" i="36"/>
  <c r="AT48" i="36"/>
  <c r="ES48" i="36"/>
  <c r="FC48" i="36"/>
  <c r="EV48" i="36"/>
  <c r="AC48" i="36"/>
  <c r="AH48" i="36"/>
  <c r="FD48" i="36"/>
  <c r="CF48" i="36"/>
  <c r="CL48" i="36"/>
  <c r="BS48" i="36"/>
  <c r="AJ48" i="36"/>
  <c r="ES49" i="36"/>
  <c r="AR48" i="38" l="1"/>
  <c r="N48" i="38"/>
  <c r="CS48" i="36"/>
  <c r="CT48" i="36"/>
  <c r="H48" i="36"/>
  <c r="O48" i="36" s="1"/>
  <c r="EX49" i="36"/>
  <c r="DL45" i="36"/>
  <c r="ED45" i="36" s="1"/>
  <c r="W47" i="38"/>
  <c r="AX46" i="36"/>
  <c r="BA46" i="36"/>
  <c r="T47" i="36"/>
  <c r="P47" i="36" s="1"/>
  <c r="AD47" i="38"/>
  <c r="AE47" i="38" s="1"/>
  <c r="M47" i="36"/>
  <c r="AU47" i="36"/>
  <c r="F47" i="38"/>
  <c r="G47" i="38" s="1"/>
  <c r="N47" i="36"/>
  <c r="AA47" i="36"/>
  <c r="AW47" i="36" s="1"/>
  <c r="AA47" i="38"/>
  <c r="G47" i="36" a="1"/>
  <c r="G47" i="36" s="1"/>
  <c r="X47" i="36"/>
  <c r="CB47" i="36"/>
  <c r="AI48" i="36"/>
  <c r="V48" i="36"/>
  <c r="K48" i="36"/>
  <c r="D48" i="38"/>
  <c r="E48" i="36"/>
  <c r="W48" i="36"/>
  <c r="X48" i="36" s="1"/>
  <c r="AZ46" i="36"/>
  <c r="BE46" i="38"/>
  <c r="BD46" i="38"/>
  <c r="AZ46" i="38"/>
  <c r="D46" i="36"/>
  <c r="Y46" i="36" s="1" a="1"/>
  <c r="Y46" i="36" s="1"/>
  <c r="H46" i="38" s="1"/>
  <c r="I46" i="38" s="1"/>
  <c r="BC46" i="36"/>
  <c r="AQ46" i="38"/>
  <c r="AU46" i="38" s="1"/>
  <c r="AM46" i="38"/>
  <c r="AN46" i="38"/>
  <c r="BF46" i="38"/>
  <c r="BB46" i="38"/>
  <c r="BG46" i="38" s="1"/>
  <c r="AL46" i="38"/>
  <c r="BE46" i="36"/>
  <c r="AB47" i="38"/>
  <c r="Y47" i="38"/>
  <c r="Z47" i="38"/>
  <c r="Q48" i="38"/>
  <c r="BH48" i="36"/>
  <c r="U48" i="38" s="1"/>
  <c r="X48" i="38" s="1"/>
  <c r="CD48" i="36"/>
  <c r="AC48" i="38"/>
  <c r="CH48" i="36"/>
  <c r="CC48" i="36"/>
  <c r="AG48" i="36"/>
  <c r="Z48" i="36"/>
  <c r="L48" i="36" s="1"/>
  <c r="CO48" i="36"/>
  <c r="BT48" i="36"/>
  <c r="AP48" i="36"/>
  <c r="AV48" i="36"/>
  <c r="AK48" i="36"/>
  <c r="K48" i="38" s="1"/>
  <c r="BU48" i="36"/>
  <c r="AV45" i="38"/>
  <c r="AW45" i="38" s="1"/>
  <c r="EQ49" i="36"/>
  <c r="EP49" i="36"/>
  <c r="S47" i="38"/>
  <c r="T47" i="38"/>
  <c r="CV47" i="36"/>
  <c r="CX47" i="36"/>
  <c r="CZ47" i="36"/>
  <c r="DB47" i="36"/>
  <c r="CY47" i="36"/>
  <c r="DA47" i="36"/>
  <c r="DC47" i="36" s="1"/>
  <c r="DD47" i="36"/>
  <c r="CW47" i="36"/>
  <c r="EZ49" i="36"/>
  <c r="S49" i="36"/>
  <c r="BO48" i="36"/>
  <c r="AL48" i="36"/>
  <c r="ET49" i="36"/>
  <c r="BV49" i="36"/>
  <c r="CP48" i="36"/>
  <c r="FA49" i="36"/>
  <c r="AC49" i="36"/>
  <c r="AM48" i="36"/>
  <c r="AD49" i="36"/>
  <c r="FC49" i="36"/>
  <c r="FD49" i="36"/>
  <c r="CJ48" i="36"/>
  <c r="AH49" i="36"/>
  <c r="BJ48" i="36"/>
  <c r="EV49" i="36"/>
  <c r="FG48" i="36"/>
  <c r="CG49" i="36"/>
  <c r="EW49" i="36"/>
  <c r="BZ48" i="36"/>
  <c r="FB49" i="36"/>
  <c r="BW48" i="36"/>
  <c r="AS48" i="36"/>
  <c r="EU49" i="36"/>
  <c r="AF49" i="36"/>
  <c r="EY49" i="36" l="1"/>
  <c r="BI48" i="36"/>
  <c r="V48" i="38"/>
  <c r="W48" i="38" s="1"/>
  <c r="CQ48" i="36"/>
  <c r="M48" i="38"/>
  <c r="L48" i="38"/>
  <c r="DX48" i="36"/>
  <c r="CI48" i="36"/>
  <c r="FH48" i="36"/>
  <c r="FI48" i="36" s="1"/>
  <c r="EA45" i="36"/>
  <c r="BQ47" i="38"/>
  <c r="BB47" i="36"/>
  <c r="BC47" i="36" s="1"/>
  <c r="EC45" i="36"/>
  <c r="EG45" i="36"/>
  <c r="EL45" i="36"/>
  <c r="EE45" i="36"/>
  <c r="EB45" i="36"/>
  <c r="EF45" i="36"/>
  <c r="EH45" i="36"/>
  <c r="EM45" i="36"/>
  <c r="EJ45" i="36"/>
  <c r="DZ45" i="36"/>
  <c r="EK45" i="36"/>
  <c r="EI45" i="36"/>
  <c r="AD48" i="38"/>
  <c r="AH48" i="38" s="1"/>
  <c r="BJ47" i="38"/>
  <c r="AF47" i="38"/>
  <c r="BL47" i="38"/>
  <c r="AG47" i="38"/>
  <c r="AI47" i="38"/>
  <c r="BP47" i="38"/>
  <c r="AK47" i="38"/>
  <c r="AP47" i="38" s="1"/>
  <c r="BI47" i="38"/>
  <c r="U47" i="36"/>
  <c r="J47" i="36" s="1"/>
  <c r="AR47" i="36"/>
  <c r="C47" i="36"/>
  <c r="A47" i="36" s="1"/>
  <c r="E47" i="38"/>
  <c r="A47" i="38" s="1"/>
  <c r="AB47" i="36"/>
  <c r="BN47" i="38"/>
  <c r="AO47" i="38"/>
  <c r="BR47" i="38"/>
  <c r="I47" i="36"/>
  <c r="AH47" i="38"/>
  <c r="BK47" i="38"/>
  <c r="BA47" i="38"/>
  <c r="BE47" i="38" s="1"/>
  <c r="BH47" i="38"/>
  <c r="BU47" i="38"/>
  <c r="BT47" i="38"/>
  <c r="T48" i="36"/>
  <c r="P48" i="36" s="1"/>
  <c r="BS47" i="38"/>
  <c r="AX47" i="38"/>
  <c r="AZ47" i="38" s="1"/>
  <c r="BM47" i="38"/>
  <c r="BO47" i="38"/>
  <c r="AJ47" i="38"/>
  <c r="F48" i="38"/>
  <c r="G48" i="38" s="1"/>
  <c r="AU48" i="36"/>
  <c r="AA48" i="36"/>
  <c r="AB48" i="36" s="1"/>
  <c r="N48" i="36"/>
  <c r="AT46" i="38"/>
  <c r="AS46" i="38"/>
  <c r="DE46" i="36"/>
  <c r="DJ46" i="36" s="1"/>
  <c r="AA48" i="38"/>
  <c r="R48" i="38"/>
  <c r="T48" i="38" s="1"/>
  <c r="J48" i="38"/>
  <c r="CB48" i="36"/>
  <c r="G48" i="36" a="1"/>
  <c r="G48" i="36" s="1"/>
  <c r="DW48" i="36"/>
  <c r="F48" i="36"/>
  <c r="O48" i="38" s="1"/>
  <c r="P48" i="38" s="1"/>
  <c r="M48" i="36"/>
  <c r="Q48" i="36"/>
  <c r="B48" i="38" s="1"/>
  <c r="CU48" i="36"/>
  <c r="DD48" i="36" s="1"/>
  <c r="BY45" i="36"/>
  <c r="CA45" i="36" s="1"/>
  <c r="AR49" i="38"/>
  <c r="AI49" i="36"/>
  <c r="AE49" i="36"/>
  <c r="AG49" i="36"/>
  <c r="K49" i="36"/>
  <c r="D49" i="38"/>
  <c r="V49" i="36"/>
  <c r="E49" i="36"/>
  <c r="Z49" i="36"/>
  <c r="Q49" i="36" s="1"/>
  <c r="EO50" i="36"/>
  <c r="AZ47" i="36"/>
  <c r="AY47" i="36"/>
  <c r="BA47" i="36"/>
  <c r="AX47" i="36"/>
  <c r="CN49" i="36"/>
  <c r="AJ49" i="36"/>
  <c r="CP49" i="36"/>
  <c r="ER49" i="36"/>
  <c r="BZ49" i="36"/>
  <c r="CR49" i="36"/>
  <c r="BP49" i="36"/>
  <c r="BJ49" i="36"/>
  <c r="BL49" i="36"/>
  <c r="BS49" i="36"/>
  <c r="CK49" i="36"/>
  <c r="BW49" i="36"/>
  <c r="BF49" i="36"/>
  <c r="AT49" i="36"/>
  <c r="AL49" i="36"/>
  <c r="BX49" i="36"/>
  <c r="BO49" i="36"/>
  <c r="CM49" i="36"/>
  <c r="BQ49" i="36"/>
  <c r="AO49" i="36"/>
  <c r="EU50" i="36"/>
  <c r="CF49" i="36"/>
  <c r="AM49" i="36"/>
  <c r="BK49" i="36"/>
  <c r="FG49" i="36"/>
  <c r="AQ49" i="36"/>
  <c r="CJ49" i="36"/>
  <c r="CL49" i="36"/>
  <c r="BR49" i="36"/>
  <c r="BM49" i="36"/>
  <c r="BN49" i="36"/>
  <c r="BG49" i="36"/>
  <c r="ES50" i="36"/>
  <c r="DX49" i="36" l="1"/>
  <c r="D47" i="36"/>
  <c r="Y47" i="36" s="1" a="1"/>
  <c r="Y47" i="36" s="1"/>
  <c r="DE47" i="36" s="1"/>
  <c r="DH47" i="36" s="1"/>
  <c r="Q49" i="38"/>
  <c r="R49" i="38" s="1"/>
  <c r="BH49" i="36"/>
  <c r="U49" i="38" s="1"/>
  <c r="X49" i="38" s="1"/>
  <c r="BE47" i="36"/>
  <c r="BD47" i="36"/>
  <c r="DM46" i="36"/>
  <c r="DG46" i="36"/>
  <c r="DL46" i="36" s="1"/>
  <c r="DK46" i="36"/>
  <c r="DI46" i="36"/>
  <c r="DH46" i="36"/>
  <c r="DF46" i="36"/>
  <c r="AQ47" i="38"/>
  <c r="AT47" i="38" s="1"/>
  <c r="BO48" i="38"/>
  <c r="AF48" i="38"/>
  <c r="BP48" i="38"/>
  <c r="BN48" i="38"/>
  <c r="AG48" i="38"/>
  <c r="AK48" i="38"/>
  <c r="AP48" i="38" s="1"/>
  <c r="AJ48" i="38"/>
  <c r="BL48" i="38"/>
  <c r="BM48" i="38"/>
  <c r="BR48" i="38"/>
  <c r="BQ48" i="38"/>
  <c r="AE48" i="38"/>
  <c r="BT48" i="38"/>
  <c r="AX48" i="38"/>
  <c r="AY48" i="38" s="1"/>
  <c r="BH48" i="38"/>
  <c r="BU48" i="38"/>
  <c r="BI48" i="38"/>
  <c r="BK48" i="38"/>
  <c r="BA48" i="38"/>
  <c r="BF48" i="38" s="1"/>
  <c r="BS48" i="38"/>
  <c r="BJ48" i="38"/>
  <c r="AI48" i="38"/>
  <c r="AO48" i="38"/>
  <c r="AY47" i="38"/>
  <c r="F49" i="36"/>
  <c r="O49" i="38" s="1"/>
  <c r="P49" i="38" s="1"/>
  <c r="AL47" i="38"/>
  <c r="AM47" i="38"/>
  <c r="AN47" i="38"/>
  <c r="BB47" i="38"/>
  <c r="BG47" i="38" s="1"/>
  <c r="C48" i="36"/>
  <c r="A48" i="36" s="1"/>
  <c r="E48" i="38"/>
  <c r="A48" i="38" s="1"/>
  <c r="BD47" i="38"/>
  <c r="I48" i="36"/>
  <c r="AR48" i="36"/>
  <c r="BF47" i="38"/>
  <c r="AW48" i="36"/>
  <c r="AZ48" i="36" s="1"/>
  <c r="U48" i="36"/>
  <c r="D48" i="36" s="1"/>
  <c r="Y48" i="36" s="1" a="1"/>
  <c r="Y48" i="36" s="1"/>
  <c r="DE48" i="36" s="1"/>
  <c r="DJ48" i="36" s="1"/>
  <c r="BC47" i="38"/>
  <c r="BB48" i="36"/>
  <c r="BC48" i="36" s="1"/>
  <c r="AV46" i="38"/>
  <c r="BY46" i="36" s="1"/>
  <c r="CA46" i="36" s="1"/>
  <c r="S48" i="38"/>
  <c r="DA48" i="36"/>
  <c r="DC48" i="36" s="1"/>
  <c r="L49" i="36"/>
  <c r="CZ48" i="36"/>
  <c r="CW48" i="36"/>
  <c r="Y48" i="38"/>
  <c r="CY48" i="36"/>
  <c r="AB48" i="38"/>
  <c r="CX48" i="36"/>
  <c r="Z48" i="38"/>
  <c r="BU49" i="36"/>
  <c r="FH49" i="36"/>
  <c r="FI49" i="36" s="1"/>
  <c r="CI49" i="36"/>
  <c r="AC49" i="38"/>
  <c r="CD49" i="36"/>
  <c r="CC49" i="36"/>
  <c r="CH49" i="36"/>
  <c r="W49" i="36"/>
  <c r="X49" i="36" s="1"/>
  <c r="CQ49" i="36"/>
  <c r="AK49" i="36"/>
  <c r="K49" i="38" s="1"/>
  <c r="AV49" i="36"/>
  <c r="BT49" i="36"/>
  <c r="AP49" i="36"/>
  <c r="CO49" i="36"/>
  <c r="V49" i="38"/>
  <c r="BI49" i="36"/>
  <c r="L49" i="38"/>
  <c r="M49" i="38"/>
  <c r="H49" i="36"/>
  <c r="O49" i="36" s="1"/>
  <c r="CS49" i="36"/>
  <c r="CT49" i="36"/>
  <c r="N49" i="38"/>
  <c r="CV48" i="36"/>
  <c r="DB48" i="36"/>
  <c r="DW49" i="36"/>
  <c r="J49" i="38"/>
  <c r="B49" i="38"/>
  <c r="Z50" i="36"/>
  <c r="Q50" i="36" s="1"/>
  <c r="EP50" i="36"/>
  <c r="EQ50" i="36"/>
  <c r="EX50" i="36"/>
  <c r="AU47" i="38"/>
  <c r="BV50" i="36"/>
  <c r="FB50" i="36"/>
  <c r="FD50" i="36"/>
  <c r="AS49" i="36"/>
  <c r="AC50" i="36"/>
  <c r="AH50" i="36"/>
  <c r="EZ50" i="36"/>
  <c r="AD50" i="36"/>
  <c r="EV50" i="36"/>
  <c r="CG50" i="36"/>
  <c r="EW50" i="36"/>
  <c r="S50" i="36"/>
  <c r="FC50" i="36"/>
  <c r="AF50" i="36"/>
  <c r="ET50" i="36"/>
  <c r="FA50" i="36"/>
  <c r="BP50" i="36"/>
  <c r="DJ47" i="36" l="1"/>
  <c r="DG47" i="36"/>
  <c r="DL47" i="36" s="1"/>
  <c r="W49" i="38"/>
  <c r="DF47" i="36"/>
  <c r="DI47" i="36"/>
  <c r="DK47" i="36"/>
  <c r="H47" i="38"/>
  <c r="I47" i="38" s="1"/>
  <c r="DM47" i="36"/>
  <c r="EI46" i="36"/>
  <c r="BE48" i="38"/>
  <c r="AY48" i="36"/>
  <c r="AS47" i="38"/>
  <c r="AV47" i="38" s="1"/>
  <c r="AZ48" i="38"/>
  <c r="AN48" i="38"/>
  <c r="BB48" i="38"/>
  <c r="BG48" i="38" s="1"/>
  <c r="AQ48" i="38"/>
  <c r="AT48" i="38" s="1"/>
  <c r="BC48" i="38"/>
  <c r="AL48" i="38"/>
  <c r="AM48" i="38"/>
  <c r="BD48" i="38"/>
  <c r="AA49" i="36"/>
  <c r="AB49" i="36" s="1"/>
  <c r="Y49" i="38"/>
  <c r="AB49" i="38"/>
  <c r="Z49" i="38"/>
  <c r="BA48" i="36"/>
  <c r="AX48" i="36"/>
  <c r="J48" i="36"/>
  <c r="BE48" i="36"/>
  <c r="BD48" i="36"/>
  <c r="EH46" i="36"/>
  <c r="EC46" i="36"/>
  <c r="EB46" i="36"/>
  <c r="EE46" i="36"/>
  <c r="EM46" i="36"/>
  <c r="AW46" i="38"/>
  <c r="EK46" i="36"/>
  <c r="EF46" i="36"/>
  <c r="EL46" i="36"/>
  <c r="DZ46" i="36"/>
  <c r="EG46" i="36"/>
  <c r="EA46" i="36"/>
  <c r="EJ46" i="36"/>
  <c r="ED46" i="36"/>
  <c r="AD49" i="38"/>
  <c r="BU49" i="38" s="1"/>
  <c r="T49" i="36"/>
  <c r="U49" i="36" s="1"/>
  <c r="M49" i="36"/>
  <c r="CU49" i="36"/>
  <c r="CY49" i="36" s="1"/>
  <c r="AA49" i="38"/>
  <c r="AU49" i="36"/>
  <c r="N49" i="36"/>
  <c r="G49" i="36" a="1"/>
  <c r="G49" i="36" s="1"/>
  <c r="F49" i="38"/>
  <c r="G49" i="38" s="1"/>
  <c r="CB49" i="36"/>
  <c r="AR50" i="38"/>
  <c r="AG50" i="36"/>
  <c r="D50" i="38"/>
  <c r="E50" i="36"/>
  <c r="K50" i="36"/>
  <c r="V50" i="36"/>
  <c r="AE50" i="36"/>
  <c r="AI50" i="36"/>
  <c r="AU48" i="38"/>
  <c r="DK48" i="36"/>
  <c r="DF48" i="36"/>
  <c r="DI48" i="36"/>
  <c r="DM48" i="36"/>
  <c r="DH48" i="36"/>
  <c r="T49" i="38"/>
  <c r="S49" i="38"/>
  <c r="DG48" i="36"/>
  <c r="DL48" i="36" s="1"/>
  <c r="H48" i="38"/>
  <c r="I48" i="38" s="1"/>
  <c r="EY50" i="36"/>
  <c r="DW50" i="36"/>
  <c r="F50" i="36"/>
  <c r="L50" i="36"/>
  <c r="B50" i="38"/>
  <c r="J50" i="38"/>
  <c r="EO51" i="36"/>
  <c r="BW50" i="36"/>
  <c r="BG50" i="36"/>
  <c r="BN50" i="36"/>
  <c r="AT50" i="36"/>
  <c r="BQ50" i="36"/>
  <c r="BF50" i="36"/>
  <c r="CP50" i="36"/>
  <c r="CJ50" i="36"/>
  <c r="BX50" i="36"/>
  <c r="CR50" i="36"/>
  <c r="CF50" i="36"/>
  <c r="AO50" i="36"/>
  <c r="BL50" i="36"/>
  <c r="BJ50" i="36"/>
  <c r="CM50" i="36"/>
  <c r="CL50" i="36"/>
  <c r="AM50" i="36"/>
  <c r="BO50" i="36"/>
  <c r="ER50" i="36"/>
  <c r="BK50" i="36"/>
  <c r="AL50" i="36"/>
  <c r="AQ50" i="36"/>
  <c r="BS50" i="36"/>
  <c r="FG50" i="36"/>
  <c r="BR50" i="36"/>
  <c r="BZ50" i="36"/>
  <c r="CK50" i="36"/>
  <c r="CN50" i="36"/>
  <c r="AJ50" i="36"/>
  <c r="BM50" i="36"/>
  <c r="CG51" i="36"/>
  <c r="EJ47" i="36" l="1"/>
  <c r="DX50" i="36"/>
  <c r="AV50" i="36"/>
  <c r="AP50" i="36"/>
  <c r="BU50" i="36"/>
  <c r="CC50" i="36"/>
  <c r="CH50" i="36"/>
  <c r="AC50" i="38"/>
  <c r="CD50" i="36"/>
  <c r="CT50" i="36"/>
  <c r="H50" i="36"/>
  <c r="O50" i="36" s="1"/>
  <c r="CS50" i="36"/>
  <c r="BT50" i="36"/>
  <c r="Q50" i="38"/>
  <c r="R50" i="38" s="1"/>
  <c r="BH50" i="36"/>
  <c r="U50" i="38" s="1"/>
  <c r="X50" i="38" s="1"/>
  <c r="W50" i="36"/>
  <c r="G50" i="36" s="1" a="1"/>
  <c r="G50" i="36" s="1"/>
  <c r="V50" i="38"/>
  <c r="BI50" i="36"/>
  <c r="CO50" i="36"/>
  <c r="CI50" i="36"/>
  <c r="FH50" i="36"/>
  <c r="FI50" i="36" s="1"/>
  <c r="N50" i="38"/>
  <c r="M50" i="38"/>
  <c r="L50" i="38"/>
  <c r="CQ50" i="36"/>
  <c r="AK50" i="36"/>
  <c r="K50" i="38" s="1"/>
  <c r="AW49" i="36"/>
  <c r="AY49" i="36" s="1"/>
  <c r="AS48" i="38"/>
  <c r="AV48" i="38" s="1"/>
  <c r="BY48" i="36" s="1"/>
  <c r="CA48" i="36" s="1"/>
  <c r="BB49" i="36"/>
  <c r="BD49" i="36" s="1"/>
  <c r="AI49" i="38"/>
  <c r="AH49" i="38"/>
  <c r="CZ49" i="36"/>
  <c r="C49" i="36"/>
  <c r="A49" i="36" s="1"/>
  <c r="BQ49" i="38"/>
  <c r="CX49" i="36"/>
  <c r="BS49" i="38"/>
  <c r="BK49" i="38"/>
  <c r="BL49" i="38"/>
  <c r="BM49" i="38"/>
  <c r="BR49" i="38"/>
  <c r="AO49" i="38"/>
  <c r="BA49" i="38"/>
  <c r="BD49" i="38" s="1"/>
  <c r="BI49" i="38"/>
  <c r="AK49" i="38"/>
  <c r="AP49" i="38" s="1"/>
  <c r="DA49" i="36"/>
  <c r="DC49" i="36" s="1"/>
  <c r="DD49" i="36"/>
  <c r="CW49" i="36"/>
  <c r="E49" i="38"/>
  <c r="A49" i="38" s="1"/>
  <c r="AR49" i="36"/>
  <c r="I49" i="36"/>
  <c r="AF49" i="38"/>
  <c r="AE49" i="38"/>
  <c r="BO49" i="38"/>
  <c r="AX49" i="38"/>
  <c r="AY49" i="38" s="1"/>
  <c r="AG49" i="38"/>
  <c r="BT49" i="38"/>
  <c r="P49" i="36"/>
  <c r="BP49" i="38"/>
  <c r="BN49" i="38"/>
  <c r="BH49" i="38"/>
  <c r="AJ49" i="38"/>
  <c r="BJ49" i="38"/>
  <c r="CV49" i="36"/>
  <c r="DB49" i="36"/>
  <c r="DZ47" i="36"/>
  <c r="EM47" i="36"/>
  <c r="EG47" i="36"/>
  <c r="EH47" i="36"/>
  <c r="EK47" i="36"/>
  <c r="ED47" i="36"/>
  <c r="EE47" i="36"/>
  <c r="EF47" i="36"/>
  <c r="EB47" i="36"/>
  <c r="EL47" i="36"/>
  <c r="EA47" i="36"/>
  <c r="EC47" i="36"/>
  <c r="EI47" i="36"/>
  <c r="EI48" i="36"/>
  <c r="EX51" i="36"/>
  <c r="EP51" i="36"/>
  <c r="EQ51" i="36"/>
  <c r="Y50" i="38"/>
  <c r="AB50" i="38"/>
  <c r="Z50" i="38"/>
  <c r="O50" i="38"/>
  <c r="P50" i="38" s="1"/>
  <c r="D49" i="36"/>
  <c r="Y49" i="36" s="1" a="1"/>
  <c r="Y49" i="36" s="1"/>
  <c r="J49" i="36"/>
  <c r="BY47" i="36"/>
  <c r="CA47" i="36" s="1"/>
  <c r="AW47" i="38"/>
  <c r="EF48" i="36"/>
  <c r="EG48" i="36"/>
  <c r="ED48" i="36"/>
  <c r="EL48" i="36"/>
  <c r="EB48" i="36"/>
  <c r="DZ48" i="36"/>
  <c r="EA48" i="36"/>
  <c r="EK48" i="36"/>
  <c r="EJ48" i="36"/>
  <c r="EC48" i="36"/>
  <c r="EM48" i="36"/>
  <c r="EE48" i="36"/>
  <c r="EH48" i="36"/>
  <c r="BV51" i="36"/>
  <c r="AS50" i="36"/>
  <c r="CF51" i="36"/>
  <c r="FB51" i="36"/>
  <c r="S51" i="36"/>
  <c r="BN51" i="36"/>
  <c r="ET51" i="36"/>
  <c r="AD51" i="36"/>
  <c r="EV51" i="36"/>
  <c r="AC51" i="36"/>
  <c r="EU51" i="36"/>
  <c r="CM51" i="36"/>
  <c r="FD51" i="36"/>
  <c r="ES51" i="36"/>
  <c r="EZ51" i="36"/>
  <c r="AF51" i="36"/>
  <c r="AH51" i="36"/>
  <c r="FC51" i="36"/>
  <c r="EW51" i="36"/>
  <c r="FA51" i="36"/>
  <c r="FG51" i="36"/>
  <c r="DX51" i="36" l="1"/>
  <c r="AA50" i="38"/>
  <c r="CB50" i="36"/>
  <c r="X50" i="36"/>
  <c r="W50" i="38"/>
  <c r="AU50" i="36"/>
  <c r="T50" i="36"/>
  <c r="I50" i="36" s="1"/>
  <c r="AA50" i="36"/>
  <c r="AW50" i="36" s="1"/>
  <c r="AD50" i="38"/>
  <c r="AK50" i="38" s="1"/>
  <c r="AP50" i="38" s="1"/>
  <c r="M50" i="36"/>
  <c r="CU50" i="36"/>
  <c r="DA50" i="36" s="1"/>
  <c r="DC50" i="36" s="1"/>
  <c r="F50" i="38"/>
  <c r="G50" i="38" s="1"/>
  <c r="N50" i="36"/>
  <c r="AX49" i="36"/>
  <c r="BA49" i="36"/>
  <c r="AZ49" i="36"/>
  <c r="BC49" i="36"/>
  <c r="BE49" i="36"/>
  <c r="BF49" i="38"/>
  <c r="AM49" i="38"/>
  <c r="AL49" i="38"/>
  <c r="AN49" i="38"/>
  <c r="AQ49" i="38"/>
  <c r="AS49" i="38" s="1"/>
  <c r="BC49" i="38"/>
  <c r="BB49" i="38"/>
  <c r="BG49" i="38" s="1"/>
  <c r="BE49" i="38"/>
  <c r="AZ49" i="38"/>
  <c r="Z51" i="36"/>
  <c r="Q51" i="36" s="1"/>
  <c r="AI51" i="36"/>
  <c r="AG51" i="36"/>
  <c r="D51" i="38"/>
  <c r="K51" i="36"/>
  <c r="V51" i="36"/>
  <c r="E51" i="36"/>
  <c r="AR51" i="38"/>
  <c r="AE51" i="36"/>
  <c r="EO52" i="36"/>
  <c r="AW48" i="38"/>
  <c r="S50" i="38"/>
  <c r="T50" i="38"/>
  <c r="H49" i="38"/>
  <c r="I49" i="38" s="1"/>
  <c r="DE49" i="36"/>
  <c r="EY51" i="36"/>
  <c r="BF51" i="36"/>
  <c r="BW51" i="36"/>
  <c r="BL51" i="36"/>
  <c r="BG51" i="36"/>
  <c r="BO51" i="36"/>
  <c r="CK51" i="36"/>
  <c r="AJ51" i="36"/>
  <c r="BK51" i="36"/>
  <c r="BP51" i="36"/>
  <c r="BS51" i="36"/>
  <c r="AL51" i="36"/>
  <c r="BM51" i="36"/>
  <c r="BJ51" i="36"/>
  <c r="AO51" i="36"/>
  <c r="AT51" i="36"/>
  <c r="BZ51" i="36"/>
  <c r="FC52" i="36"/>
  <c r="CR51" i="36"/>
  <c r="AC52" i="36"/>
  <c r="CN51" i="36"/>
  <c r="AQ51" i="36"/>
  <c r="BX51" i="36"/>
  <c r="FB52" i="36"/>
  <c r="ER51" i="36"/>
  <c r="CL51" i="36"/>
  <c r="CJ51" i="36"/>
  <c r="CP51" i="36"/>
  <c r="BR51" i="36"/>
  <c r="BQ51" i="36"/>
  <c r="AM51" i="36"/>
  <c r="ET52" i="36"/>
  <c r="BH51" i="36" l="1"/>
  <c r="U51" i="38" s="1"/>
  <c r="X51" i="38" s="1"/>
  <c r="Q51" i="38"/>
  <c r="EP52" i="36"/>
  <c r="BI51" i="36"/>
  <c r="V51" i="38"/>
  <c r="CQ51" i="36"/>
  <c r="CO51" i="36"/>
  <c r="BI50" i="38"/>
  <c r="AJ50" i="38"/>
  <c r="AN50" i="38" s="1"/>
  <c r="E50" i="38"/>
  <c r="A50" i="38" s="1"/>
  <c r="BL50" i="38"/>
  <c r="BT50" i="38"/>
  <c r="BA50" i="38"/>
  <c r="BB50" i="38" s="1"/>
  <c r="BG50" i="38" s="1"/>
  <c r="AF50" i="38"/>
  <c r="BB50" i="36"/>
  <c r="BC50" i="36" s="1"/>
  <c r="AB50" i="36"/>
  <c r="CZ50" i="36"/>
  <c r="CY50" i="36"/>
  <c r="AR50" i="36"/>
  <c r="P50" i="36"/>
  <c r="DB50" i="36"/>
  <c r="CV50" i="36"/>
  <c r="U50" i="36"/>
  <c r="D50" i="36" s="1"/>
  <c r="Y50" i="36" s="1" a="1"/>
  <c r="Y50" i="36" s="1"/>
  <c r="CX50" i="36"/>
  <c r="DD50" i="36"/>
  <c r="C50" i="36"/>
  <c r="A50" i="36" s="1"/>
  <c r="CW50" i="36"/>
  <c r="AX50" i="38"/>
  <c r="AZ50" i="38" s="1"/>
  <c r="AE50" i="38"/>
  <c r="BQ50" i="38"/>
  <c r="BK50" i="38"/>
  <c r="BU50" i="38"/>
  <c r="BS50" i="38"/>
  <c r="BM50" i="38"/>
  <c r="AH50" i="38"/>
  <c r="BR50" i="38"/>
  <c r="BO50" i="38"/>
  <c r="AO50" i="38"/>
  <c r="AQ50" i="38" s="1"/>
  <c r="AU50" i="38" s="1"/>
  <c r="AI50" i="38"/>
  <c r="BN50" i="38"/>
  <c r="BJ50" i="38"/>
  <c r="BP50" i="38"/>
  <c r="BH50" i="38"/>
  <c r="AG50" i="38"/>
  <c r="CI51" i="36"/>
  <c r="N51" i="38"/>
  <c r="F51" i="36"/>
  <c r="AB51" i="38" s="1"/>
  <c r="B51" i="38"/>
  <c r="AT49" i="38"/>
  <c r="AU49" i="38"/>
  <c r="L51" i="36"/>
  <c r="DW51" i="36"/>
  <c r="J51" i="38"/>
  <c r="BU51" i="36"/>
  <c r="BT51" i="36"/>
  <c r="AV51" i="36"/>
  <c r="AP51" i="36"/>
  <c r="AC51" i="38"/>
  <c r="FH51" i="36"/>
  <c r="FI51" i="36" s="1"/>
  <c r="CD51" i="36"/>
  <c r="CC51" i="36"/>
  <c r="CH51" i="36"/>
  <c r="AK51" i="36"/>
  <c r="K51" i="38" s="1"/>
  <c r="L51" i="38"/>
  <c r="M51" i="38"/>
  <c r="CT51" i="36"/>
  <c r="CS51" i="36"/>
  <c r="H51" i="36"/>
  <c r="O51" i="36" s="1"/>
  <c r="W51" i="36"/>
  <c r="G51" i="36" s="1" a="1"/>
  <c r="G51" i="36" s="1"/>
  <c r="AR52" i="38"/>
  <c r="EQ52" i="36"/>
  <c r="EO53" i="36" s="1"/>
  <c r="EX52" i="36"/>
  <c r="BA50" i="36"/>
  <c r="AX50" i="36"/>
  <c r="AZ50" i="36"/>
  <c r="AY50" i="36"/>
  <c r="DI49" i="36"/>
  <c r="DM49" i="36"/>
  <c r="DG49" i="36"/>
  <c r="DJ49" i="36"/>
  <c r="DH49" i="36"/>
  <c r="DK49" i="36"/>
  <c r="DF49" i="36"/>
  <c r="R51" i="38"/>
  <c r="EZ52" i="36"/>
  <c r="FD52" i="36"/>
  <c r="BP52" i="36"/>
  <c r="CJ52" i="36"/>
  <c r="AS51" i="36"/>
  <c r="CR52" i="36"/>
  <c r="EV52" i="36"/>
  <c r="AJ52" i="36"/>
  <c r="BM52" i="36"/>
  <c r="EW52" i="36"/>
  <c r="S52" i="36"/>
  <c r="AF52" i="36"/>
  <c r="AT52" i="36"/>
  <c r="AM52" i="36"/>
  <c r="FA52" i="36"/>
  <c r="CG52" i="36"/>
  <c r="BR52" i="36"/>
  <c r="AH52" i="36"/>
  <c r="ES52" i="36"/>
  <c r="EU52" i="36"/>
  <c r="BV52" i="36"/>
  <c r="BL52" i="36"/>
  <c r="CL52" i="36"/>
  <c r="AD52" i="36"/>
  <c r="AL52" i="36"/>
  <c r="CF52" i="36"/>
  <c r="BJ52" i="36"/>
  <c r="BQ52" i="36"/>
  <c r="FC53" i="36"/>
  <c r="W51" i="38" l="1"/>
  <c r="BD50" i="36"/>
  <c r="EY52" i="36"/>
  <c r="AL50" i="38"/>
  <c r="BC50" i="38"/>
  <c r="AM50" i="38"/>
  <c r="BF50" i="38"/>
  <c r="BD50" i="38"/>
  <c r="BE50" i="38"/>
  <c r="J50" i="36"/>
  <c r="BE50" i="36"/>
  <c r="AY50" i="38"/>
  <c r="O51" i="38"/>
  <c r="P51" i="38" s="1"/>
  <c r="Z51" i="38"/>
  <c r="Y51" i="38"/>
  <c r="AG52" i="36"/>
  <c r="AE52" i="36"/>
  <c r="D52" i="38"/>
  <c r="E52" i="36"/>
  <c r="K52" i="36"/>
  <c r="W52" i="36"/>
  <c r="N52" i="36" s="1"/>
  <c r="V52" i="36"/>
  <c r="L52" i="38"/>
  <c r="M52" i="38"/>
  <c r="AV49" i="38"/>
  <c r="AW49" i="38" s="1"/>
  <c r="Z52" i="36"/>
  <c r="Q52" i="36" s="1"/>
  <c r="BI52" i="36"/>
  <c r="V52" i="38"/>
  <c r="N52" i="38"/>
  <c r="AI52" i="36"/>
  <c r="AK52" i="36"/>
  <c r="K52" i="38" s="1"/>
  <c r="CS52" i="36"/>
  <c r="H52" i="36"/>
  <c r="O52" i="36" s="1"/>
  <c r="CT52" i="36"/>
  <c r="CU51" i="36"/>
  <c r="DD51" i="36" s="1"/>
  <c r="N51" i="36"/>
  <c r="T51" i="36"/>
  <c r="U51" i="36" s="1"/>
  <c r="X51" i="36"/>
  <c r="AA51" i="36"/>
  <c r="AW51" i="36" s="1"/>
  <c r="AA51" i="38"/>
  <c r="AU51" i="36"/>
  <c r="CB51" i="36"/>
  <c r="M51" i="36"/>
  <c r="AD51" i="38"/>
  <c r="AH51" i="38" s="1"/>
  <c r="F51" i="38"/>
  <c r="G51" i="38" s="1"/>
  <c r="EP53" i="36"/>
  <c r="EX53" i="36"/>
  <c r="AT50" i="38"/>
  <c r="AS50" i="38"/>
  <c r="DL49" i="36"/>
  <c r="EG49" i="36" s="1"/>
  <c r="T51" i="38"/>
  <c r="S51" i="38"/>
  <c r="DE50" i="36"/>
  <c r="H50" i="38"/>
  <c r="I50" i="38" s="1"/>
  <c r="EQ53" i="36"/>
  <c r="BO52" i="36"/>
  <c r="BK52" i="36"/>
  <c r="CP52" i="36"/>
  <c r="AC53" i="36"/>
  <c r="AD53" i="36"/>
  <c r="ER52" i="36"/>
  <c r="BS52" i="36"/>
  <c r="AO52" i="36"/>
  <c r="FA53" i="36"/>
  <c r="ET53" i="36"/>
  <c r="FG52" i="36"/>
  <c r="AH53" i="36"/>
  <c r="CM52" i="36"/>
  <c r="BF52" i="36"/>
  <c r="CK52" i="36"/>
  <c r="S53" i="36"/>
  <c r="CG53" i="36"/>
  <c r="BV53" i="36"/>
  <c r="FD53" i="36"/>
  <c r="EV53" i="36"/>
  <c r="BN52" i="36"/>
  <c r="BW52" i="36"/>
  <c r="FB53" i="36"/>
  <c r="AQ52" i="36"/>
  <c r="BZ52" i="36"/>
  <c r="ES53" i="36"/>
  <c r="CN52" i="36"/>
  <c r="AF53" i="36"/>
  <c r="EZ53" i="36"/>
  <c r="BG52" i="36"/>
  <c r="BX52" i="36"/>
  <c r="EU53" i="36"/>
  <c r="EW53" i="36"/>
  <c r="BG53" i="36"/>
  <c r="CH52" i="36" l="1"/>
  <c r="CC52" i="36"/>
  <c r="CD52" i="36"/>
  <c r="AC52" i="38"/>
  <c r="CO52" i="36"/>
  <c r="BU52" i="36"/>
  <c r="FH52" i="36"/>
  <c r="FI52" i="36" s="1"/>
  <c r="CI52" i="36"/>
  <c r="Q52" i="38"/>
  <c r="R52" i="38" s="1"/>
  <c r="S52" i="38" s="1"/>
  <c r="BH52" i="36"/>
  <c r="U52" i="38" s="1"/>
  <c r="X52" i="38" s="1"/>
  <c r="DX52" i="36"/>
  <c r="AV52" i="36"/>
  <c r="BT52" i="36"/>
  <c r="AP52" i="36"/>
  <c r="CQ52" i="36"/>
  <c r="AG53" i="36"/>
  <c r="F52" i="38"/>
  <c r="G52" i="38" s="1"/>
  <c r="X52" i="36"/>
  <c r="T52" i="36"/>
  <c r="C52" i="36" s="1"/>
  <c r="AD52" i="38"/>
  <c r="AA52" i="36"/>
  <c r="AW52" i="36" s="1"/>
  <c r="BY49" i="36"/>
  <c r="CA49" i="36" s="1"/>
  <c r="AU52" i="36"/>
  <c r="G52" i="36" a="1"/>
  <c r="G52" i="36" s="1"/>
  <c r="DW52" i="36"/>
  <c r="CU52" i="36"/>
  <c r="CZ52" i="36" s="1"/>
  <c r="F52" i="36"/>
  <c r="O52" i="38" s="1"/>
  <c r="P52" i="38" s="1"/>
  <c r="L52" i="36"/>
  <c r="J52" i="38"/>
  <c r="B52" i="38"/>
  <c r="M52" i="36"/>
  <c r="AE53" i="36"/>
  <c r="K53" i="36"/>
  <c r="E53" i="36"/>
  <c r="V53" i="36"/>
  <c r="D53" i="38"/>
  <c r="AI53" i="36"/>
  <c r="AR53" i="38"/>
  <c r="E51" i="38"/>
  <c r="A51" i="38" s="1"/>
  <c r="DA51" i="36"/>
  <c r="DC51" i="36" s="1"/>
  <c r="CZ51" i="36"/>
  <c r="I51" i="36"/>
  <c r="CV51" i="36"/>
  <c r="AR51" i="36"/>
  <c r="AR52" i="36" s="1"/>
  <c r="CX51" i="36"/>
  <c r="BJ51" i="38"/>
  <c r="CW51" i="36"/>
  <c r="DB51" i="36"/>
  <c r="CY51" i="36"/>
  <c r="P51" i="36"/>
  <c r="C51" i="36"/>
  <c r="A51" i="36" s="1"/>
  <c r="BH51" i="38"/>
  <c r="BB51" i="36"/>
  <c r="BD51" i="36" s="1"/>
  <c r="AB51" i="36"/>
  <c r="BL51" i="38"/>
  <c r="BA51" i="38"/>
  <c r="BB51" i="38" s="1"/>
  <c r="BG51" i="38" s="1"/>
  <c r="BP51" i="38"/>
  <c r="AG51" i="38"/>
  <c r="AJ51" i="38"/>
  <c r="BT51" i="38"/>
  <c r="AO51" i="38"/>
  <c r="BQ51" i="38"/>
  <c r="AI51" i="38"/>
  <c r="BM51" i="38"/>
  <c r="BI51" i="38"/>
  <c r="BK51" i="38"/>
  <c r="BN51" i="38"/>
  <c r="AF51" i="38"/>
  <c r="BU51" i="38"/>
  <c r="BO51" i="38"/>
  <c r="AK51" i="38"/>
  <c r="AP51" i="38" s="1"/>
  <c r="BS51" i="38"/>
  <c r="AX51" i="38"/>
  <c r="AY51" i="38" s="1"/>
  <c r="AE51" i="38"/>
  <c r="BR51" i="38"/>
  <c r="Z53" i="36"/>
  <c r="Q53" i="36" s="1"/>
  <c r="EY53" i="36"/>
  <c r="EO54" i="36"/>
  <c r="EJ49" i="36"/>
  <c r="DZ49" i="36"/>
  <c r="ED49" i="36"/>
  <c r="AV50" i="38"/>
  <c r="BY50" i="36" s="1"/>
  <c r="CA50" i="36" s="1"/>
  <c r="EL49" i="36"/>
  <c r="EK49" i="36"/>
  <c r="EC49" i="36"/>
  <c r="EM49" i="36"/>
  <c r="EF49" i="36"/>
  <c r="EB49" i="36"/>
  <c r="EH49" i="36"/>
  <c r="EA49" i="36"/>
  <c r="EE49" i="36"/>
  <c r="EI49" i="36"/>
  <c r="DH50" i="36"/>
  <c r="DM50" i="36"/>
  <c r="DK50" i="36"/>
  <c r="DI50" i="36"/>
  <c r="DJ50" i="36"/>
  <c r="DG50" i="36"/>
  <c r="DF50" i="36"/>
  <c r="T52" i="38"/>
  <c r="AY51" i="36"/>
  <c r="AZ51" i="36"/>
  <c r="AX51" i="36"/>
  <c r="BA51" i="36"/>
  <c r="J51" i="36"/>
  <c r="D51" i="36"/>
  <c r="Y51" i="36" s="1" a="1"/>
  <c r="Y51" i="36" s="1"/>
  <c r="BJ53" i="36"/>
  <c r="CR53" i="36"/>
  <c r="BZ53" i="36"/>
  <c r="BN53" i="36"/>
  <c r="CK53" i="36"/>
  <c r="BP53" i="36"/>
  <c r="BX53" i="36"/>
  <c r="BF53" i="36"/>
  <c r="BL53" i="36"/>
  <c r="BM53" i="36"/>
  <c r="CN53" i="36"/>
  <c r="ER53" i="36"/>
  <c r="FG53" i="36"/>
  <c r="BW53" i="36"/>
  <c r="BK53" i="36"/>
  <c r="CM53" i="36"/>
  <c r="CL53" i="36"/>
  <c r="CJ53" i="36"/>
  <c r="BR53" i="36"/>
  <c r="CP53" i="36"/>
  <c r="AL53" i="36"/>
  <c r="AS52" i="36"/>
  <c r="BS53" i="36"/>
  <c r="BQ53" i="36"/>
  <c r="AJ53" i="36"/>
  <c r="BO53" i="36"/>
  <c r="AM53" i="36"/>
  <c r="AQ53" i="36"/>
  <c r="AT53" i="36"/>
  <c r="CF53" i="36"/>
  <c r="AO53" i="36"/>
  <c r="AI52" i="38" l="1"/>
  <c r="CB52" i="36"/>
  <c r="AA52" i="38"/>
  <c r="W52" i="38"/>
  <c r="DX53" i="36"/>
  <c r="BI53" i="36"/>
  <c r="V53" i="38"/>
  <c r="EP54" i="36"/>
  <c r="BM52" i="38"/>
  <c r="BL52" i="38"/>
  <c r="AG52" i="38"/>
  <c r="BO52" i="38"/>
  <c r="BA52" i="38"/>
  <c r="BE52" i="38" s="1"/>
  <c r="BP52" i="38"/>
  <c r="DA52" i="36"/>
  <c r="DC52" i="36" s="1"/>
  <c r="BT52" i="38"/>
  <c r="BU52" i="38"/>
  <c r="P52" i="36"/>
  <c r="AF52" i="38"/>
  <c r="BS52" i="38"/>
  <c r="AJ52" i="38"/>
  <c r="AX52" i="38"/>
  <c r="AZ52" i="38" s="1"/>
  <c r="BN52" i="38"/>
  <c r="BR52" i="38"/>
  <c r="AK52" i="38"/>
  <c r="AP52" i="38" s="1"/>
  <c r="AE52" i="38"/>
  <c r="DW53" i="36"/>
  <c r="U52" i="36"/>
  <c r="D52" i="36" s="1"/>
  <c r="Y52" i="36" s="1" a="1"/>
  <c r="Y52" i="36" s="1"/>
  <c r="BB52" i="36"/>
  <c r="BD52" i="36" s="1"/>
  <c r="AH52" i="38"/>
  <c r="BK52" i="38"/>
  <c r="BQ52" i="38"/>
  <c r="AO52" i="38"/>
  <c r="AB52" i="36"/>
  <c r="I52" i="36"/>
  <c r="E52" i="38"/>
  <c r="A52" i="38" s="1"/>
  <c r="DB52" i="36"/>
  <c r="CX52" i="36"/>
  <c r="Y52" i="38"/>
  <c r="DD52" i="36"/>
  <c r="A52" i="36"/>
  <c r="CW52" i="36"/>
  <c r="Z52" i="38"/>
  <c r="CY52" i="36"/>
  <c r="CV52" i="36"/>
  <c r="AB52" i="38"/>
  <c r="W53" i="36"/>
  <c r="N53" i="36" s="1"/>
  <c r="BE51" i="36"/>
  <c r="BC51" i="36"/>
  <c r="BF51" i="38"/>
  <c r="BE51" i="38"/>
  <c r="BC51" i="38"/>
  <c r="AQ51" i="38"/>
  <c r="AU51" i="38" s="1"/>
  <c r="BD51" i="38"/>
  <c r="AL51" i="38"/>
  <c r="AM51" i="38"/>
  <c r="AZ51" i="38"/>
  <c r="AN51" i="38"/>
  <c r="F53" i="36"/>
  <c r="Y53" i="38" s="1"/>
  <c r="B53" i="38"/>
  <c r="AK53" i="36"/>
  <c r="K53" i="38" s="1"/>
  <c r="BT53" i="36"/>
  <c r="AP53" i="36"/>
  <c r="AV53" i="36"/>
  <c r="L53" i="38"/>
  <c r="M53" i="38"/>
  <c r="N53" i="38"/>
  <c r="Q53" i="38"/>
  <c r="R53" i="38" s="1"/>
  <c r="S53" i="38" s="1"/>
  <c r="BH53" i="36"/>
  <c r="U53" i="38" s="1"/>
  <c r="X53" i="38" s="1"/>
  <c r="CH53" i="36"/>
  <c r="CD53" i="36"/>
  <c r="AC53" i="38"/>
  <c r="CC53" i="36"/>
  <c r="CQ53" i="36"/>
  <c r="FH53" i="36"/>
  <c r="FI53" i="36" s="1"/>
  <c r="CI53" i="36"/>
  <c r="BU53" i="36"/>
  <c r="CS53" i="36"/>
  <c r="H53" i="36"/>
  <c r="O53" i="36" s="1"/>
  <c r="CT53" i="36"/>
  <c r="CO53" i="36"/>
  <c r="J53" i="38"/>
  <c r="L53" i="36"/>
  <c r="AW50" i="38"/>
  <c r="EX54" i="36"/>
  <c r="DL50" i="36"/>
  <c r="EJ50" i="36" s="1"/>
  <c r="DE51" i="36"/>
  <c r="H51" i="38"/>
  <c r="I51" i="38" s="1"/>
  <c r="AY52" i="36"/>
  <c r="AZ52" i="36"/>
  <c r="AX52" i="36"/>
  <c r="BA52" i="36"/>
  <c r="EQ54" i="36"/>
  <c r="EV54" i="36"/>
  <c r="BO54" i="36"/>
  <c r="AH54" i="36"/>
  <c r="FC54" i="36"/>
  <c r="BW54" i="36"/>
  <c r="ET54" i="36"/>
  <c r="CJ54" i="36"/>
  <c r="FA54" i="36"/>
  <c r="ES54" i="36"/>
  <c r="EU54" i="36"/>
  <c r="AO54" i="36"/>
  <c r="CP54" i="36"/>
  <c r="BZ54" i="36"/>
  <c r="BG54" i="36"/>
  <c r="AC54" i="36"/>
  <c r="BX54" i="36"/>
  <c r="AQ54" i="36"/>
  <c r="BL54" i="36"/>
  <c r="AF54" i="36"/>
  <c r="BN54" i="36"/>
  <c r="AS53" i="36"/>
  <c r="ER54" i="36"/>
  <c r="AD54" i="36"/>
  <c r="S54" i="36"/>
  <c r="EZ54" i="36"/>
  <c r="FD54" i="36"/>
  <c r="CG54" i="36"/>
  <c r="FB54" i="36"/>
  <c r="AM54" i="36"/>
  <c r="CN54" i="36"/>
  <c r="CK54" i="36"/>
  <c r="AL54" i="36"/>
  <c r="EW54" i="36"/>
  <c r="BV54" i="36"/>
  <c r="BR54" i="36"/>
  <c r="EY54" i="36" l="1"/>
  <c r="BD52" i="38"/>
  <c r="AQ52" i="38"/>
  <c r="AS52" i="38" s="1"/>
  <c r="BB52" i="38"/>
  <c r="BG52" i="38" s="1"/>
  <c r="BC52" i="38"/>
  <c r="BF52" i="38"/>
  <c r="BC52" i="36"/>
  <c r="AL52" i="38"/>
  <c r="AY52" i="38"/>
  <c r="AM52" i="38"/>
  <c r="AN52" i="38"/>
  <c r="BE52" i="36"/>
  <c r="J52" i="36"/>
  <c r="T53" i="36"/>
  <c r="C53" i="36" s="1"/>
  <c r="A53" i="36" s="1"/>
  <c r="F53" i="38"/>
  <c r="G53" i="38" s="1"/>
  <c r="G53" i="36" a="1"/>
  <c r="G53" i="36" s="1"/>
  <c r="M53" i="36"/>
  <c r="AA53" i="36"/>
  <c r="BB53" i="36" s="1"/>
  <c r="AD53" i="38"/>
  <c r="AU53" i="36"/>
  <c r="CU53" i="36"/>
  <c r="DA53" i="36" s="1"/>
  <c r="X53" i="36"/>
  <c r="K54" i="36"/>
  <c r="D54" i="38"/>
  <c r="E54" i="36"/>
  <c r="V54" i="36"/>
  <c r="W54" i="36"/>
  <c r="AA54" i="36" s="1"/>
  <c r="AB54" i="36" s="1"/>
  <c r="AE54" i="36"/>
  <c r="CO54" i="36"/>
  <c r="Z54" i="36"/>
  <c r="Q54" i="36" s="1"/>
  <c r="BU54" i="36"/>
  <c r="AV54" i="36"/>
  <c r="AP54" i="36"/>
  <c r="AR54" i="38"/>
  <c r="CH54" i="36"/>
  <c r="AC54" i="38"/>
  <c r="CD54" i="36"/>
  <c r="CC54" i="36"/>
  <c r="M54" i="38"/>
  <c r="L54" i="38"/>
  <c r="CI54" i="36"/>
  <c r="FH54" i="36"/>
  <c r="FI54" i="36" s="1"/>
  <c r="AI54" i="36"/>
  <c r="AG54" i="36"/>
  <c r="EO55" i="36"/>
  <c r="CQ54" i="36"/>
  <c r="AT51" i="38"/>
  <c r="AS51" i="38"/>
  <c r="CB53" i="36"/>
  <c r="T53" i="38"/>
  <c r="AB53" i="38"/>
  <c r="O53" i="38"/>
  <c r="P53" i="38" s="1"/>
  <c r="AA53" i="38"/>
  <c r="Z53" i="38"/>
  <c r="W53" i="38"/>
  <c r="EA50" i="36"/>
  <c r="EB50" i="36"/>
  <c r="EG50" i="36"/>
  <c r="EC50" i="36"/>
  <c r="EL50" i="36"/>
  <c r="EM50" i="36"/>
  <c r="ED50" i="36"/>
  <c r="EH50" i="36"/>
  <c r="EI50" i="36"/>
  <c r="EE50" i="36"/>
  <c r="EK50" i="36"/>
  <c r="DZ50" i="36"/>
  <c r="EF50" i="36"/>
  <c r="DG51" i="36"/>
  <c r="DF51" i="36"/>
  <c r="DK51" i="36"/>
  <c r="DJ51" i="36"/>
  <c r="DH51" i="36"/>
  <c r="DM51" i="36"/>
  <c r="DI51" i="36"/>
  <c r="AT52" i="38"/>
  <c r="H52" i="38"/>
  <c r="I52" i="38" s="1"/>
  <c r="DE52" i="36"/>
  <c r="CR54" i="36"/>
  <c r="BF54" i="36"/>
  <c r="CM54" i="36"/>
  <c r="BM54" i="36"/>
  <c r="AT54" i="36"/>
  <c r="BS54" i="36"/>
  <c r="AJ54" i="36"/>
  <c r="FG54" i="36"/>
  <c r="BK54" i="36"/>
  <c r="BQ54" i="36"/>
  <c r="CF54" i="36"/>
  <c r="BJ54" i="36"/>
  <c r="AS54" i="36"/>
  <c r="CL54" i="36"/>
  <c r="BP54" i="36"/>
  <c r="V54" i="38" l="1"/>
  <c r="BI54" i="36"/>
  <c r="DX54" i="36"/>
  <c r="AK54" i="36"/>
  <c r="K54" i="38" s="1"/>
  <c r="BT54" i="36"/>
  <c r="N54" i="38"/>
  <c r="Q54" i="38"/>
  <c r="R54" i="38" s="1"/>
  <c r="S54" i="38" s="1"/>
  <c r="BH54" i="36"/>
  <c r="U54" i="38" s="1"/>
  <c r="X54" i="38" s="1"/>
  <c r="H54" i="36"/>
  <c r="O54" i="36" s="1"/>
  <c r="CT54" i="36"/>
  <c r="CS54" i="36"/>
  <c r="EX55" i="36"/>
  <c r="DC53" i="36"/>
  <c r="BH52" i="38"/>
  <c r="BI52" i="38" s="1"/>
  <c r="AU52" i="38"/>
  <c r="B54" i="38"/>
  <c r="E53" i="38"/>
  <c r="A53" i="38" s="1"/>
  <c r="BN53" i="38"/>
  <c r="BA53" i="38"/>
  <c r="BB53" i="38" s="1"/>
  <c r="BG53" i="38" s="1"/>
  <c r="T54" i="38"/>
  <c r="AE53" i="38"/>
  <c r="AH53" i="38"/>
  <c r="BL53" i="38"/>
  <c r="I53" i="36"/>
  <c r="AW54" i="36"/>
  <c r="AY54" i="36" s="1"/>
  <c r="BR53" i="38"/>
  <c r="AX53" i="38"/>
  <c r="AY53" i="38" s="1"/>
  <c r="AB53" i="36"/>
  <c r="P53" i="36"/>
  <c r="AW53" i="36"/>
  <c r="AY53" i="36" s="1"/>
  <c r="U53" i="36"/>
  <c r="D53" i="36" s="1"/>
  <c r="Y53" i="36" s="1" a="1"/>
  <c r="Y53" i="36" s="1"/>
  <c r="H53" i="38" s="1"/>
  <c r="I53" i="38" s="1"/>
  <c r="AR53" i="36"/>
  <c r="DB53" i="36"/>
  <c r="BU53" i="38"/>
  <c r="AO53" i="38"/>
  <c r="AG53" i="38"/>
  <c r="AD54" i="38"/>
  <c r="BL54" i="38" s="1"/>
  <c r="CY53" i="36"/>
  <c r="T54" i="36"/>
  <c r="C54" i="36" s="1"/>
  <c r="CV53" i="36"/>
  <c r="AA54" i="38"/>
  <c r="M54" i="36"/>
  <c r="DW54" i="36"/>
  <c r="CU54" i="36"/>
  <c r="DE54" i="36" s="1"/>
  <c r="F54" i="36"/>
  <c r="Z54" i="38" s="1"/>
  <c r="BB54" i="36"/>
  <c r="BE54" i="36" s="1"/>
  <c r="BM53" i="38"/>
  <c r="BP53" i="38"/>
  <c r="AI53" i="38"/>
  <c r="AK53" i="38"/>
  <c r="AP53" i="38" s="1"/>
  <c r="AQ53" i="38" s="1"/>
  <c r="AU53" i="38" s="1"/>
  <c r="BK53" i="38"/>
  <c r="G54" i="36" a="1"/>
  <c r="G54" i="36" s="1"/>
  <c r="AU54" i="36"/>
  <c r="BS53" i="38"/>
  <c r="BO53" i="38"/>
  <c r="AJ53" i="38"/>
  <c r="BQ53" i="38"/>
  <c r="AF53" i="38"/>
  <c r="BT53" i="38"/>
  <c r="L54" i="36"/>
  <c r="F54" i="38"/>
  <c r="G54" i="38" s="1"/>
  <c r="CW53" i="36"/>
  <c r="CX53" i="36"/>
  <c r="J54" i="38"/>
  <c r="CB54" i="36"/>
  <c r="X54" i="36"/>
  <c r="N54" i="36"/>
  <c r="EP55" i="36"/>
  <c r="AV51" i="38"/>
  <c r="BY51" i="36" s="1"/>
  <c r="CA51" i="36" s="1"/>
  <c r="BC53" i="36"/>
  <c r="BD53" i="36"/>
  <c r="BE53" i="36"/>
  <c r="DL51" i="36"/>
  <c r="EE51" i="36" s="1"/>
  <c r="DK52" i="36"/>
  <c r="DI52" i="36"/>
  <c r="DM52" i="36"/>
  <c r="DG52" i="36"/>
  <c r="DF52" i="36"/>
  <c r="DH52" i="36"/>
  <c r="DJ52" i="36"/>
  <c r="AV52" i="38"/>
  <c r="DD53" i="36"/>
  <c r="CZ53" i="36"/>
  <c r="EQ55" i="36"/>
  <c r="CG55" i="36"/>
  <c r="AH55" i="36"/>
  <c r="FC55" i="36"/>
  <c r="FD55" i="36"/>
  <c r="ES55" i="36"/>
  <c r="BV55" i="36"/>
  <c r="EW55" i="36"/>
  <c r="ET55" i="36"/>
  <c r="EU55" i="36"/>
  <c r="EZ55" i="36"/>
  <c r="AF55" i="36"/>
  <c r="AD55" i="36"/>
  <c r="FB55" i="36"/>
  <c r="AC55" i="36"/>
  <c r="FA55" i="36"/>
  <c r="EV55" i="36"/>
  <c r="S55" i="36"/>
  <c r="W54" i="38" l="1"/>
  <c r="EY55" i="36"/>
  <c r="CZ54" i="36"/>
  <c r="BJ52" i="38"/>
  <c r="E55" i="36"/>
  <c r="V55" i="36"/>
  <c r="K55" i="36"/>
  <c r="D55" i="38"/>
  <c r="BE53" i="38"/>
  <c r="AT53" i="38"/>
  <c r="AM53" i="38"/>
  <c r="DE53" i="36"/>
  <c r="DH53" i="36" s="1"/>
  <c r="AS53" i="38"/>
  <c r="BF53" i="38"/>
  <c r="AZ54" i="36"/>
  <c r="AZ53" i="38"/>
  <c r="BA53" i="36"/>
  <c r="BQ54" i="38"/>
  <c r="BC53" i="38"/>
  <c r="BA54" i="38"/>
  <c r="BF54" i="38" s="1"/>
  <c r="BD53" i="38"/>
  <c r="BP54" i="38"/>
  <c r="AX54" i="38"/>
  <c r="AZ54" i="38" s="1"/>
  <c r="AX53" i="36"/>
  <c r="AO54" i="38"/>
  <c r="AJ54" i="38"/>
  <c r="AZ53" i="36"/>
  <c r="BR54" i="38"/>
  <c r="AE54" i="38"/>
  <c r="BM54" i="38"/>
  <c r="BO54" i="38"/>
  <c r="AF54" i="38"/>
  <c r="AR54" i="36"/>
  <c r="AX54" i="36"/>
  <c r="E54" i="38"/>
  <c r="A54" i="38" s="1"/>
  <c r="BA54" i="36"/>
  <c r="BC54" i="36"/>
  <c r="BK54" i="38"/>
  <c r="AI54" i="38"/>
  <c r="BS54" i="38"/>
  <c r="AK54" i="38"/>
  <c r="AP54" i="38" s="1"/>
  <c r="J53" i="36"/>
  <c r="BN54" i="38"/>
  <c r="BU54" i="38"/>
  <c r="BT54" i="38"/>
  <c r="AG54" i="38"/>
  <c r="AH54" i="38"/>
  <c r="AN53" i="38"/>
  <c r="A54" i="36"/>
  <c r="I54" i="36"/>
  <c r="P54" i="36"/>
  <c r="O54" i="38"/>
  <c r="P54" i="38" s="1"/>
  <c r="CX54" i="36"/>
  <c r="DB54" i="36"/>
  <c r="U54" i="36"/>
  <c r="J54" i="36" s="1"/>
  <c r="BD54" i="36"/>
  <c r="CV54" i="36"/>
  <c r="Y54" i="38"/>
  <c r="EO56" i="36"/>
  <c r="AL53" i="38"/>
  <c r="AW51" i="38"/>
  <c r="CY54" i="36"/>
  <c r="CW54" i="36"/>
  <c r="AB54" i="38"/>
  <c r="AR55" i="38"/>
  <c r="Z55" i="36"/>
  <c r="Q55" i="36" s="1"/>
  <c r="AG55" i="36"/>
  <c r="AE55" i="36"/>
  <c r="AI55" i="36"/>
  <c r="EJ51" i="36"/>
  <c r="EK51" i="36"/>
  <c r="EG51" i="36"/>
  <c r="EC51" i="36"/>
  <c r="EF51" i="36"/>
  <c r="DZ51" i="36"/>
  <c r="EL51" i="36"/>
  <c r="ED51" i="36"/>
  <c r="EM51" i="36"/>
  <c r="EH51" i="36"/>
  <c r="EB51" i="36"/>
  <c r="EI51" i="36"/>
  <c r="EA51" i="36"/>
  <c r="BY52" i="36"/>
  <c r="CA52" i="36" s="1"/>
  <c r="AW52" i="38"/>
  <c r="DL52" i="36"/>
  <c r="EA52" i="36" s="1"/>
  <c r="DK54" i="36"/>
  <c r="DH54" i="36"/>
  <c r="DF54" i="36"/>
  <c r="DG54" i="36"/>
  <c r="DM54" i="36"/>
  <c r="DI54" i="36"/>
  <c r="DJ54" i="36"/>
  <c r="DA54" i="36"/>
  <c r="DD54" i="36"/>
  <c r="BM55" i="36"/>
  <c r="BJ55" i="36"/>
  <c r="BO55" i="36"/>
  <c r="BG55" i="36"/>
  <c r="BF55" i="36"/>
  <c r="BS55" i="36"/>
  <c r="AL55" i="36"/>
  <c r="CP55" i="36"/>
  <c r="FG55" i="36"/>
  <c r="AQ55" i="36"/>
  <c r="BZ55" i="36"/>
  <c r="CF55" i="36"/>
  <c r="AT55" i="36"/>
  <c r="AO55" i="36"/>
  <c r="AD56" i="36"/>
  <c r="CK55" i="36"/>
  <c r="ER55" i="36"/>
  <c r="CM55" i="36"/>
  <c r="BX55" i="36"/>
  <c r="CL55" i="36"/>
  <c r="FB56" i="36"/>
  <c r="BQ55" i="36"/>
  <c r="CN55" i="36"/>
  <c r="CJ55" i="36"/>
  <c r="BW55" i="36"/>
  <c r="BL55" i="36"/>
  <c r="AM55" i="36"/>
  <c r="BK55" i="36"/>
  <c r="BR55" i="36"/>
  <c r="BN55" i="36"/>
  <c r="BP55" i="36"/>
  <c r="CR55" i="36"/>
  <c r="AJ55" i="36"/>
  <c r="EU56" i="36"/>
  <c r="DX55" i="36" l="1"/>
  <c r="EP56" i="36"/>
  <c r="BI55" i="36"/>
  <c r="V55" i="38"/>
  <c r="CT55" i="36"/>
  <c r="H55" i="36"/>
  <c r="O55" i="36" s="1"/>
  <c r="CS55" i="36"/>
  <c r="Q55" i="38"/>
  <c r="R55" i="38" s="1"/>
  <c r="BH55" i="36"/>
  <c r="U55" i="38" s="1"/>
  <c r="X55" i="38" s="1"/>
  <c r="CO55" i="36"/>
  <c r="DC54" i="36"/>
  <c r="CQ55" i="36"/>
  <c r="AK55" i="36"/>
  <c r="K55" i="38" s="1"/>
  <c r="N55" i="38"/>
  <c r="CD55" i="36"/>
  <c r="CH55" i="36"/>
  <c r="AC55" i="38"/>
  <c r="CC55" i="36"/>
  <c r="BT55" i="36"/>
  <c r="AP55" i="36"/>
  <c r="AV55" i="36"/>
  <c r="L55" i="38"/>
  <c r="M55" i="38"/>
  <c r="BU55" i="36"/>
  <c r="W55" i="36"/>
  <c r="T55" i="36" s="1"/>
  <c r="I55" i="36" s="1"/>
  <c r="AY54" i="38"/>
  <c r="DG53" i="36"/>
  <c r="AV53" i="38"/>
  <c r="AW53" i="38" s="1"/>
  <c r="DK53" i="36"/>
  <c r="DF53" i="36"/>
  <c r="DM53" i="36"/>
  <c r="DI53" i="36"/>
  <c r="DJ53" i="36"/>
  <c r="BB54" i="38"/>
  <c r="BG54" i="38" s="1"/>
  <c r="BD54" i="38"/>
  <c r="BE54" i="38"/>
  <c r="BC54" i="38"/>
  <c r="BH53" i="38"/>
  <c r="D54" i="36"/>
  <c r="Y54" i="36" s="1" a="1"/>
  <c r="Y54" i="36" s="1"/>
  <c r="H54" i="38" s="1"/>
  <c r="I54" i="38" s="1"/>
  <c r="AQ54" i="38"/>
  <c r="AU54" i="38" s="1"/>
  <c r="AM54" i="38"/>
  <c r="AN54" i="38"/>
  <c r="AL54" i="38"/>
  <c r="EX56" i="36"/>
  <c r="FH55" i="36"/>
  <c r="FI55" i="36" s="1"/>
  <c r="CI55" i="36"/>
  <c r="DW55" i="36"/>
  <c r="B55" i="38"/>
  <c r="L55" i="36"/>
  <c r="J55" i="38"/>
  <c r="F55" i="36"/>
  <c r="AE56" i="36"/>
  <c r="Z56" i="36"/>
  <c r="Q56" i="36" s="1"/>
  <c r="EK52" i="36"/>
  <c r="DZ52" i="36"/>
  <c r="EL52" i="36"/>
  <c r="EI52" i="36"/>
  <c r="EG52" i="36"/>
  <c r="EH52" i="36"/>
  <c r="EE52" i="36"/>
  <c r="EF52" i="36"/>
  <c r="ED52" i="36"/>
  <c r="EB52" i="36"/>
  <c r="EC52" i="36"/>
  <c r="EJ52" i="36"/>
  <c r="EM52" i="36"/>
  <c r="DL54" i="36"/>
  <c r="EQ56" i="36"/>
  <c r="BP56" i="36"/>
  <c r="AM56" i="36"/>
  <c r="BN56" i="36"/>
  <c r="FA56" i="36"/>
  <c r="AH56" i="36"/>
  <c r="EW56" i="36"/>
  <c r="ES56" i="36"/>
  <c r="AQ56" i="36"/>
  <c r="CG56" i="36"/>
  <c r="BJ56" i="36"/>
  <c r="CK56" i="36"/>
  <c r="AF56" i="36"/>
  <c r="EZ56" i="36"/>
  <c r="S56" i="36"/>
  <c r="BV56" i="36"/>
  <c r="AT56" i="36"/>
  <c r="BX56" i="36"/>
  <c r="BQ56" i="36"/>
  <c r="AS55" i="36"/>
  <c r="FC56" i="36"/>
  <c r="BG56" i="36"/>
  <c r="CF56" i="36"/>
  <c r="BO56" i="36"/>
  <c r="EV56" i="36"/>
  <c r="CJ56" i="36"/>
  <c r="CP56" i="36"/>
  <c r="FD56" i="36"/>
  <c r="BF56" i="36"/>
  <c r="CM56" i="36"/>
  <c r="CR56" i="36"/>
  <c r="CL56" i="36"/>
  <c r="ER56" i="36"/>
  <c r="BM56" i="36"/>
  <c r="ET56" i="36"/>
  <c r="BL56" i="36"/>
  <c r="BK56" i="36"/>
  <c r="BZ56" i="36"/>
  <c r="BR56" i="36"/>
  <c r="AJ56" i="36"/>
  <c r="BW56" i="36"/>
  <c r="AC56" i="36"/>
  <c r="CN56" i="36"/>
  <c r="AL56" i="36"/>
  <c r="FG56" i="36"/>
  <c r="DX56" i="36" l="1"/>
  <c r="EY56" i="36"/>
  <c r="W55" i="38"/>
  <c r="CB55" i="36"/>
  <c r="AA55" i="38"/>
  <c r="G55" i="36" a="1"/>
  <c r="G55" i="36" s="1"/>
  <c r="AS54" i="38"/>
  <c r="E55" i="38"/>
  <c r="CU55" i="36"/>
  <c r="DE55" i="36" s="1"/>
  <c r="DF55" i="36" s="1"/>
  <c r="AD55" i="38"/>
  <c r="AJ55" i="38" s="1"/>
  <c r="U55" i="36"/>
  <c r="J55" i="36" s="1"/>
  <c r="AA55" i="36"/>
  <c r="BB55" i="36" s="1"/>
  <c r="BC55" i="36" s="1"/>
  <c r="AR55" i="36"/>
  <c r="X55" i="36"/>
  <c r="N55" i="36"/>
  <c r="C55" i="36"/>
  <c r="A55" i="36" s="1"/>
  <c r="P55" i="36"/>
  <c r="M55" i="36"/>
  <c r="F55" i="38"/>
  <c r="G55" i="38" s="1"/>
  <c r="AU55" i="36"/>
  <c r="EL54" i="36"/>
  <c r="AR56" i="38"/>
  <c r="AG56" i="36"/>
  <c r="AI56" i="36"/>
  <c r="V56" i="36"/>
  <c r="E56" i="36"/>
  <c r="D56" i="38"/>
  <c r="K56" i="36"/>
  <c r="DL53" i="36"/>
  <c r="EF53" i="36" s="1"/>
  <c r="BY53" i="36"/>
  <c r="CA53" i="36" s="1"/>
  <c r="BH54" i="38"/>
  <c r="BI54" i="38" s="1"/>
  <c r="EO57" i="36"/>
  <c r="BI53" i="38"/>
  <c r="BJ53" i="38" s="1"/>
  <c r="AT54" i="38"/>
  <c r="S55" i="38"/>
  <c r="T55" i="38"/>
  <c r="Y55" i="38"/>
  <c r="AB55" i="38"/>
  <c r="O55" i="38"/>
  <c r="P55" i="38" s="1"/>
  <c r="Z55" i="38"/>
  <c r="CQ56" i="36"/>
  <c r="CH56" i="36"/>
  <c r="AC56" i="38"/>
  <c r="CC56" i="36"/>
  <c r="CD56" i="36"/>
  <c r="N56" i="38"/>
  <c r="BU56" i="36"/>
  <c r="V56" i="38"/>
  <c r="BI56" i="36"/>
  <c r="AK56" i="36"/>
  <c r="K56" i="38" s="1"/>
  <c r="CI56" i="36"/>
  <c r="FH56" i="36"/>
  <c r="FI56" i="36" s="1"/>
  <c r="CS56" i="36"/>
  <c r="H56" i="36"/>
  <c r="O56" i="36" s="1"/>
  <c r="CT56" i="36"/>
  <c r="BH56" i="36"/>
  <c r="U56" i="38" s="1"/>
  <c r="X56" i="38" s="1"/>
  <c r="Q56" i="38"/>
  <c r="W56" i="36"/>
  <c r="CU56" i="36" s="1"/>
  <c r="L56" i="38"/>
  <c r="M56" i="38"/>
  <c r="CO56" i="36"/>
  <c r="DW56" i="36"/>
  <c r="B56" i="38"/>
  <c r="L56" i="36"/>
  <c r="F56" i="36"/>
  <c r="J56" i="38"/>
  <c r="EM54" i="36"/>
  <c r="DZ54" i="36"/>
  <c r="EI54" i="36"/>
  <c r="EE54" i="36"/>
  <c r="EJ54" i="36"/>
  <c r="ED54" i="36"/>
  <c r="EH54" i="36"/>
  <c r="EA54" i="36"/>
  <c r="EK54" i="36"/>
  <c r="EG54" i="36"/>
  <c r="EB54" i="36"/>
  <c r="EF54" i="36"/>
  <c r="EC54" i="36"/>
  <c r="BS56" i="36"/>
  <c r="AO56" i="36"/>
  <c r="FC57" i="36"/>
  <c r="EZ57" i="36"/>
  <c r="ES57" i="36"/>
  <c r="EV57" i="36"/>
  <c r="AD57" i="36"/>
  <c r="S57" i="36"/>
  <c r="AV56" i="36" l="1"/>
  <c r="BT56" i="36"/>
  <c r="AP56" i="36"/>
  <c r="EX57" i="36"/>
  <c r="DD55" i="36"/>
  <c r="DA55" i="36"/>
  <c r="DC55" i="36" s="1"/>
  <c r="CZ55" i="36"/>
  <c r="EH53" i="36"/>
  <c r="BJ55" i="38"/>
  <c r="BA55" i="38"/>
  <c r="BD55" i="38" s="1"/>
  <c r="BO55" i="38"/>
  <c r="BL55" i="38"/>
  <c r="BQ55" i="38"/>
  <c r="AO55" i="38"/>
  <c r="AH55" i="38"/>
  <c r="BS55" i="38"/>
  <c r="BP55" i="38"/>
  <c r="BK55" i="38"/>
  <c r="AG55" i="38"/>
  <c r="BH55" i="38"/>
  <c r="BM55" i="38"/>
  <c r="BN55" i="38"/>
  <c r="BU55" i="38"/>
  <c r="AF55" i="38"/>
  <c r="BT55" i="38"/>
  <c r="BI55" i="38"/>
  <c r="AI55" i="38"/>
  <c r="AK55" i="38"/>
  <c r="AP55" i="38" s="1"/>
  <c r="BR55" i="38"/>
  <c r="AE55" i="38"/>
  <c r="AX55" i="38"/>
  <c r="AZ55" i="38" s="1"/>
  <c r="CY55" i="36"/>
  <c r="DG55" i="36"/>
  <c r="CV55" i="36"/>
  <c r="CW55" i="36"/>
  <c r="DM55" i="36"/>
  <c r="DJ55" i="36"/>
  <c r="DB55" i="36"/>
  <c r="DH55" i="36"/>
  <c r="DK55" i="36"/>
  <c r="CX55" i="36"/>
  <c r="DI55" i="36"/>
  <c r="AV54" i="38"/>
  <c r="BY54" i="36" s="1"/>
  <c r="CA54" i="36" s="1"/>
  <c r="D55" i="36"/>
  <c r="Y55" i="36" s="1" a="1"/>
  <c r="Y55" i="36" s="1"/>
  <c r="H55" i="38" s="1"/>
  <c r="I55" i="38" s="1"/>
  <c r="AB55" i="36"/>
  <c r="BD55" i="36"/>
  <c r="AW55" i="36"/>
  <c r="AX55" i="36" s="1"/>
  <c r="BE55" i="36"/>
  <c r="A55" i="38"/>
  <c r="EA53" i="36"/>
  <c r="EM53" i="36"/>
  <c r="EI53" i="36"/>
  <c r="EL53" i="36"/>
  <c r="ED53" i="36"/>
  <c r="EB53" i="36"/>
  <c r="EG53" i="36"/>
  <c r="EE53" i="36"/>
  <c r="EJ53" i="36"/>
  <c r="EK53" i="36"/>
  <c r="DZ53" i="36"/>
  <c r="EC53" i="36"/>
  <c r="BJ54" i="38"/>
  <c r="K57" i="36"/>
  <c r="D57" i="38"/>
  <c r="V57" i="36"/>
  <c r="E57" i="36"/>
  <c r="AE57" i="36"/>
  <c r="EP57" i="36"/>
  <c r="EY57" i="36" s="1"/>
  <c r="CW56" i="36"/>
  <c r="DB56" i="36"/>
  <c r="CV56" i="36"/>
  <c r="CY56" i="36"/>
  <c r="AA56" i="38"/>
  <c r="CX56" i="36"/>
  <c r="CB56" i="36"/>
  <c r="G56" i="36" a="1"/>
  <c r="G56" i="36" s="1"/>
  <c r="X56" i="36"/>
  <c r="F56" i="38"/>
  <c r="G56" i="38" s="1"/>
  <c r="T56" i="36"/>
  <c r="AD56" i="38"/>
  <c r="M56" i="36"/>
  <c r="AU56" i="36"/>
  <c r="AA56" i="36"/>
  <c r="N56" i="36"/>
  <c r="R56" i="38"/>
  <c r="W56" i="38"/>
  <c r="Y56" i="38"/>
  <c r="AB56" i="38"/>
  <c r="O56" i="38"/>
  <c r="P56" i="38" s="1"/>
  <c r="Z56" i="38"/>
  <c r="DD56" i="36"/>
  <c r="DA56" i="36"/>
  <c r="CZ56" i="36"/>
  <c r="EQ57" i="36"/>
  <c r="FB57" i="36"/>
  <c r="EU57" i="36"/>
  <c r="AC57" i="36"/>
  <c r="BV57" i="36"/>
  <c r="FD57" i="36"/>
  <c r="AH57" i="36"/>
  <c r="CG57" i="36"/>
  <c r="AS56" i="36"/>
  <c r="AF57" i="36"/>
  <c r="ET57" i="36"/>
  <c r="EW57" i="36"/>
  <c r="FA57" i="36"/>
  <c r="DE56" i="36" l="1"/>
  <c r="DH56" i="36" s="1"/>
  <c r="DC56" i="36"/>
  <c r="Z57" i="36"/>
  <c r="Q57" i="36" s="1"/>
  <c r="B57" i="38" s="1"/>
  <c r="AL55" i="38"/>
  <c r="DL55" i="36"/>
  <c r="EF55" i="36" s="1"/>
  <c r="BF55" i="38"/>
  <c r="AR57" i="38"/>
  <c r="AI57" i="36"/>
  <c r="AG57" i="36"/>
  <c r="BE55" i="38"/>
  <c r="AQ55" i="38"/>
  <c r="AS55" i="38" s="1"/>
  <c r="BC55" i="38"/>
  <c r="BB55" i="38"/>
  <c r="BG55" i="38" s="1"/>
  <c r="AY55" i="36"/>
  <c r="AW54" i="38"/>
  <c r="AY55" i="38"/>
  <c r="AM55" i="38"/>
  <c r="AN55" i="38"/>
  <c r="AZ55" i="36"/>
  <c r="BA55" i="36"/>
  <c r="EO58" i="36"/>
  <c r="T56" i="38"/>
  <c r="S56" i="38"/>
  <c r="BS56" i="38"/>
  <c r="BP56" i="38"/>
  <c r="BK56" i="38"/>
  <c r="BT56" i="38"/>
  <c r="AH56" i="38"/>
  <c r="AE56" i="38"/>
  <c r="AI56" i="38"/>
  <c r="BN56" i="38"/>
  <c r="BM56" i="38"/>
  <c r="AO56" i="38"/>
  <c r="AF56" i="38"/>
  <c r="BQ56" i="38"/>
  <c r="BH56" i="38"/>
  <c r="BR56" i="38"/>
  <c r="BL56" i="38"/>
  <c r="BO56" i="38"/>
  <c r="BA56" i="38"/>
  <c r="BE56" i="38" s="1"/>
  <c r="AK56" i="38"/>
  <c r="AP56" i="38" s="1"/>
  <c r="AG56" i="38"/>
  <c r="BJ56" i="38"/>
  <c r="BI56" i="38"/>
  <c r="AJ56" i="38"/>
  <c r="BU56" i="38"/>
  <c r="AX56" i="38"/>
  <c r="AZ56" i="38" s="1"/>
  <c r="BB56" i="36"/>
  <c r="AW56" i="36"/>
  <c r="AB56" i="36"/>
  <c r="C56" i="36"/>
  <c r="A56" i="36" s="1"/>
  <c r="I56" i="36"/>
  <c r="E56" i="38"/>
  <c r="A56" i="38" s="1"/>
  <c r="AR56" i="36"/>
  <c r="P56" i="36"/>
  <c r="U56" i="36"/>
  <c r="CF57" i="36"/>
  <c r="CJ57" i="36"/>
  <c r="BN57" i="36"/>
  <c r="FG57" i="36"/>
  <c r="AQ57" i="36"/>
  <c r="BR57" i="36"/>
  <c r="ER57" i="36"/>
  <c r="AJ57" i="36"/>
  <c r="CK57" i="36"/>
  <c r="BG57" i="36"/>
  <c r="BS57" i="36"/>
  <c r="BQ57" i="36"/>
  <c r="BK57" i="36"/>
  <c r="CP57" i="36"/>
  <c r="BX57" i="36"/>
  <c r="BM57" i="36"/>
  <c r="CL57" i="36"/>
  <c r="AL57" i="36"/>
  <c r="AT57" i="36"/>
  <c r="BJ57" i="36"/>
  <c r="BO57" i="36"/>
  <c r="BF57" i="36"/>
  <c r="BZ57" i="36"/>
  <c r="CR57" i="36"/>
  <c r="AO57" i="36"/>
  <c r="CM57" i="36"/>
  <c r="BP57" i="36"/>
  <c r="BL57" i="36"/>
  <c r="AM57" i="36"/>
  <c r="BW57" i="36"/>
  <c r="CN57" i="36"/>
  <c r="FA58" i="36"/>
  <c r="DJ56" i="36" l="1"/>
  <c r="DK56" i="36"/>
  <c r="DI56" i="36"/>
  <c r="DF56" i="36"/>
  <c r="DG56" i="36"/>
  <c r="DM56" i="36"/>
  <c r="CQ57" i="36"/>
  <c r="V57" i="38"/>
  <c r="BI57" i="36"/>
  <c r="DX57" i="36"/>
  <c r="AC57" i="38"/>
  <c r="CC57" i="36"/>
  <c r="CH57" i="36"/>
  <c r="CD57" i="36"/>
  <c r="CS57" i="36"/>
  <c r="CT57" i="36"/>
  <c r="H57" i="36"/>
  <c r="O57" i="36" s="1"/>
  <c r="Q57" i="38"/>
  <c r="BH57" i="36"/>
  <c r="U57" i="38" s="1"/>
  <c r="X57" i="38" s="1"/>
  <c r="L57" i="36"/>
  <c r="F57" i="36"/>
  <c r="Y57" i="38" s="1"/>
  <c r="DW57" i="36"/>
  <c r="J57" i="38"/>
  <c r="ED55" i="36"/>
  <c r="EI55" i="36"/>
  <c r="EJ55" i="36"/>
  <c r="EL55" i="36"/>
  <c r="AT55" i="38"/>
  <c r="AU55" i="38"/>
  <c r="EA55" i="36"/>
  <c r="EC55" i="36"/>
  <c r="EE55" i="36"/>
  <c r="EB55" i="36"/>
  <c r="EM55" i="36"/>
  <c r="DZ55" i="36"/>
  <c r="EH55" i="36"/>
  <c r="EG55" i="36"/>
  <c r="EK55" i="36"/>
  <c r="BF56" i="38"/>
  <c r="CI57" i="36"/>
  <c r="FH57" i="36"/>
  <c r="FI57" i="36" s="1"/>
  <c r="W57" i="36"/>
  <c r="X57" i="36" s="1"/>
  <c r="M57" i="38"/>
  <c r="L57" i="38"/>
  <c r="AP57" i="36"/>
  <c r="AV57" i="36"/>
  <c r="BT57" i="36"/>
  <c r="N57" i="38"/>
  <c r="AK57" i="36"/>
  <c r="K57" i="38" s="1"/>
  <c r="CO57" i="36"/>
  <c r="BU57" i="36"/>
  <c r="EX58" i="36"/>
  <c r="EP58" i="36"/>
  <c r="DL56" i="36"/>
  <c r="AY56" i="38"/>
  <c r="AM56" i="38"/>
  <c r="AL56" i="38"/>
  <c r="AN56" i="38"/>
  <c r="AQ56" i="38"/>
  <c r="BB56" i="38"/>
  <c r="BG56" i="38" s="1"/>
  <c r="BD56" i="38"/>
  <c r="BC56" i="38"/>
  <c r="AY56" i="36"/>
  <c r="AZ56" i="36"/>
  <c r="BA56" i="36"/>
  <c r="AX56" i="36"/>
  <c r="J56" i="36"/>
  <c r="D56" i="36"/>
  <c r="Y56" i="36" s="1" a="1"/>
  <c r="Y56" i="36" s="1"/>
  <c r="H56" i="38" s="1"/>
  <c r="I56" i="38" s="1"/>
  <c r="BC56" i="36"/>
  <c r="BD56" i="36"/>
  <c r="BE56" i="36"/>
  <c r="EQ58" i="36"/>
  <c r="AH58" i="36"/>
  <c r="BM58" i="36"/>
  <c r="EW58" i="36"/>
  <c r="ES58" i="36"/>
  <c r="EU58" i="36"/>
  <c r="AC58" i="36"/>
  <c r="FB58" i="36"/>
  <c r="EV58" i="36"/>
  <c r="CG58" i="36"/>
  <c r="FD58" i="36"/>
  <c r="AD58" i="36"/>
  <c r="BV58" i="36"/>
  <c r="EZ58" i="36"/>
  <c r="FC58" i="36"/>
  <c r="AF58" i="36"/>
  <c r="CF58" i="36"/>
  <c r="AS57" i="36"/>
  <c r="BR58" i="36"/>
  <c r="ET58" i="36"/>
  <c r="FG58" i="36"/>
  <c r="S58" i="36"/>
  <c r="BZ58" i="36"/>
  <c r="EB56" i="36" l="1"/>
  <c r="AI58" i="36"/>
  <c r="AG58" i="36"/>
  <c r="W57" i="38"/>
  <c r="DX58" i="36"/>
  <c r="AA57" i="38"/>
  <c r="R57" i="38"/>
  <c r="S57" i="38" s="1"/>
  <c r="CB57" i="36"/>
  <c r="AE58" i="36"/>
  <c r="O57" i="38"/>
  <c r="P57" i="38" s="1"/>
  <c r="Z57" i="38"/>
  <c r="AB57" i="38"/>
  <c r="E58" i="36"/>
  <c r="K58" i="36"/>
  <c r="V58" i="36"/>
  <c r="D58" i="38"/>
  <c r="AR58" i="38"/>
  <c r="Z58" i="36"/>
  <c r="Q58" i="36" s="1"/>
  <c r="B58" i="38" s="1"/>
  <c r="AV55" i="38"/>
  <c r="AW55" i="38" s="1"/>
  <c r="T57" i="36"/>
  <c r="E57" i="38" s="1"/>
  <c r="CU57" i="36"/>
  <c r="CY57" i="36" s="1"/>
  <c r="F57" i="38"/>
  <c r="G57" i="38" s="1"/>
  <c r="AU57" i="36"/>
  <c r="AD57" i="38"/>
  <c r="BQ57" i="38" s="1"/>
  <c r="M57" i="36"/>
  <c r="N57" i="36"/>
  <c r="AA57" i="36"/>
  <c r="G57" i="36" a="1"/>
  <c r="G57" i="36" s="1"/>
  <c r="EY58" i="36"/>
  <c r="EO59" i="36"/>
  <c r="EC56" i="36"/>
  <c r="EM56" i="36"/>
  <c r="EJ56" i="36"/>
  <c r="EF56" i="36"/>
  <c r="EH56" i="36"/>
  <c r="DZ56" i="36"/>
  <c r="ED56" i="36"/>
  <c r="EG56" i="36"/>
  <c r="EA56" i="36"/>
  <c r="EK56" i="36"/>
  <c r="EI56" i="36"/>
  <c r="EE56" i="36"/>
  <c r="EL56" i="36"/>
  <c r="AT56" i="38"/>
  <c r="AU56" i="38"/>
  <c r="AS56" i="38"/>
  <c r="CR58" i="36"/>
  <c r="BX58" i="36"/>
  <c r="BS58" i="36"/>
  <c r="BL58" i="36"/>
  <c r="CL58" i="36"/>
  <c r="AO58" i="36"/>
  <c r="BK58" i="36"/>
  <c r="BW58" i="36"/>
  <c r="BN58" i="36"/>
  <c r="CK58" i="36"/>
  <c r="AL58" i="36"/>
  <c r="BP58" i="36"/>
  <c r="ES59" i="36"/>
  <c r="BO58" i="36"/>
  <c r="CM58" i="36"/>
  <c r="BQ58" i="36"/>
  <c r="BF58" i="36"/>
  <c r="BJ58" i="36"/>
  <c r="BG58" i="36"/>
  <c r="CJ58" i="36"/>
  <c r="CP58" i="36"/>
  <c r="AM58" i="36"/>
  <c r="AJ58" i="36"/>
  <c r="CN58" i="36"/>
  <c r="AQ58" i="36"/>
  <c r="AT58" i="36"/>
  <c r="ER58" i="36"/>
  <c r="DA57" i="36" l="1"/>
  <c r="DC57" i="36" s="1"/>
  <c r="CZ57" i="36"/>
  <c r="DD57" i="36"/>
  <c r="T57" i="38"/>
  <c r="BH58" i="36"/>
  <c r="U58" i="38" s="1"/>
  <c r="X58" i="38" s="1"/>
  <c r="Q58" i="38"/>
  <c r="R58" i="38" s="1"/>
  <c r="F58" i="36"/>
  <c r="O58" i="38" s="1"/>
  <c r="P58" i="38" s="1"/>
  <c r="L58" i="36"/>
  <c r="J58" i="38"/>
  <c r="DW58" i="36"/>
  <c r="P57" i="36"/>
  <c r="U57" i="36"/>
  <c r="D57" i="36" s="1"/>
  <c r="Y57" i="36" s="1" a="1"/>
  <c r="Y57" i="36" s="1"/>
  <c r="H57" i="38" s="1"/>
  <c r="I57" i="38" s="1"/>
  <c r="AR57" i="36"/>
  <c r="BY55" i="36"/>
  <c r="CA55" i="36" s="1"/>
  <c r="I57" i="36"/>
  <c r="C57" i="36"/>
  <c r="A57" i="36" s="1"/>
  <c r="L58" i="38"/>
  <c r="M58" i="38"/>
  <c r="BU58" i="36"/>
  <c r="CQ58" i="36"/>
  <c r="W58" i="36"/>
  <c r="G58" i="36" s="1" a="1"/>
  <c r="G58" i="36" s="1"/>
  <c r="AK58" i="36"/>
  <c r="K58" i="38" s="1"/>
  <c r="BI58" i="36"/>
  <c r="V58" i="38"/>
  <c r="N58" i="38"/>
  <c r="CW57" i="36"/>
  <c r="CV57" i="36"/>
  <c r="A57" i="38"/>
  <c r="AK57" i="38"/>
  <c r="AP57" i="38" s="1"/>
  <c r="BP57" i="38"/>
  <c r="CX57" i="36"/>
  <c r="DB57" i="36"/>
  <c r="BM57" i="38"/>
  <c r="DE57" i="36"/>
  <c r="DM57" i="36" s="1"/>
  <c r="BU57" i="38"/>
  <c r="BR57" i="38"/>
  <c r="AJ57" i="38"/>
  <c r="AH57" i="38"/>
  <c r="AX57" i="38"/>
  <c r="AE57" i="38"/>
  <c r="BO57" i="38"/>
  <c r="BT57" i="38"/>
  <c r="AG57" i="38"/>
  <c r="BI57" i="38"/>
  <c r="BK57" i="38"/>
  <c r="BS57" i="38"/>
  <c r="BJ57" i="38"/>
  <c r="AO57" i="38"/>
  <c r="BN57" i="38"/>
  <c r="AF57" i="38"/>
  <c r="BA57" i="38"/>
  <c r="BE57" i="38" s="1"/>
  <c r="BL57" i="38"/>
  <c r="AI57" i="38"/>
  <c r="BH57" i="38"/>
  <c r="FH58" i="36"/>
  <c r="FI58" i="36" s="1"/>
  <c r="CD58" i="36"/>
  <c r="CC58" i="36"/>
  <c r="AC58" i="38"/>
  <c r="CH58" i="36"/>
  <c r="CS58" i="36"/>
  <c r="CT58" i="36"/>
  <c r="H58" i="36"/>
  <c r="O58" i="36" s="1"/>
  <c r="CO58" i="36"/>
  <c r="AV58" i="36"/>
  <c r="AP58" i="36"/>
  <c r="BT58" i="36"/>
  <c r="AW57" i="36"/>
  <c r="BB57" i="36"/>
  <c r="AB57" i="36"/>
  <c r="EX59" i="36"/>
  <c r="EP59" i="36"/>
  <c r="AV56" i="38"/>
  <c r="AW56" i="38" s="1"/>
  <c r="EQ59" i="36"/>
  <c r="FD59" i="36"/>
  <c r="AC59" i="36"/>
  <c r="EZ59" i="36"/>
  <c r="FA59" i="36"/>
  <c r="FB59" i="36"/>
  <c r="EU59" i="36"/>
  <c r="AD59" i="36"/>
  <c r="AS58" i="36"/>
  <c r="AF59" i="36"/>
  <c r="EV59" i="36"/>
  <c r="FC59" i="36"/>
  <c r="ET59" i="36"/>
  <c r="BV59" i="36"/>
  <c r="CG59" i="36"/>
  <c r="AH59" i="36"/>
  <c r="S59" i="36"/>
  <c r="EW59" i="36"/>
  <c r="FG59" i="36"/>
  <c r="DX59" i="36" l="1"/>
  <c r="W58" i="38"/>
  <c r="AB58" i="38"/>
  <c r="Y58" i="38"/>
  <c r="Z58" i="38"/>
  <c r="AI59" i="36"/>
  <c r="Z59" i="36"/>
  <c r="Q59" i="36" s="1"/>
  <c r="B59" i="38" s="1"/>
  <c r="K59" i="36"/>
  <c r="E59" i="36"/>
  <c r="V59" i="36"/>
  <c r="D59" i="38"/>
  <c r="X58" i="36"/>
  <c r="DF57" i="36"/>
  <c r="J57" i="36"/>
  <c r="CU58" i="36"/>
  <c r="CV58" i="36" s="1"/>
  <c r="F58" i="38"/>
  <c r="G58" i="38" s="1"/>
  <c r="AD58" i="38"/>
  <c r="BT58" i="38" s="1"/>
  <c r="T58" i="36"/>
  <c r="AR58" i="36" s="1"/>
  <c r="AU58" i="36"/>
  <c r="AA58" i="36"/>
  <c r="AW58" i="36" s="1"/>
  <c r="M58" i="36"/>
  <c r="N58" i="36"/>
  <c r="AL57" i="38"/>
  <c r="DK57" i="36"/>
  <c r="DH57" i="36"/>
  <c r="AM57" i="38"/>
  <c r="AQ57" i="38"/>
  <c r="AU57" i="38" s="1"/>
  <c r="AN57" i="38"/>
  <c r="DG57" i="36"/>
  <c r="DJ57" i="36"/>
  <c r="DI57" i="36"/>
  <c r="BC57" i="38"/>
  <c r="AZ57" i="38"/>
  <c r="AY57" i="38"/>
  <c r="BB57" i="38"/>
  <c r="BG57" i="38" s="1"/>
  <c r="BD57" i="38"/>
  <c r="BF57" i="38"/>
  <c r="AA58" i="38"/>
  <c r="CB58" i="36"/>
  <c r="AR59" i="38"/>
  <c r="AG59" i="36"/>
  <c r="AE59" i="36"/>
  <c r="BD57" i="36"/>
  <c r="BE57" i="36"/>
  <c r="BC57" i="36"/>
  <c r="AX57" i="36"/>
  <c r="BA57" i="36"/>
  <c r="AY57" i="36"/>
  <c r="AZ57" i="36"/>
  <c r="EY59" i="36"/>
  <c r="W59" i="36"/>
  <c r="T58" i="38"/>
  <c r="S58" i="38"/>
  <c r="EO60" i="36"/>
  <c r="BY56" i="36"/>
  <c r="CA56" i="36" s="1"/>
  <c r="BZ59" i="36"/>
  <c r="BJ59" i="36"/>
  <c r="AL59" i="36"/>
  <c r="BL59" i="36"/>
  <c r="CF59" i="36"/>
  <c r="CN59" i="36"/>
  <c r="BF59" i="36"/>
  <c r="CR59" i="36"/>
  <c r="CL59" i="36"/>
  <c r="BP59" i="36"/>
  <c r="BK59" i="36"/>
  <c r="BR59" i="36"/>
  <c r="BX59" i="36"/>
  <c r="EV60" i="36"/>
  <c r="BQ59" i="36"/>
  <c r="BW59" i="36"/>
  <c r="AO59" i="36"/>
  <c r="ER59" i="36"/>
  <c r="AT59" i="36"/>
  <c r="AQ59" i="36"/>
  <c r="BG59" i="36"/>
  <c r="CP59" i="36"/>
  <c r="CM59" i="36"/>
  <c r="BO59" i="36"/>
  <c r="BM59" i="36"/>
  <c r="CK59" i="36"/>
  <c r="AM59" i="36"/>
  <c r="BS59" i="36"/>
  <c r="CJ59" i="36"/>
  <c r="BN59" i="36"/>
  <c r="AJ59" i="36"/>
  <c r="L59" i="38" l="1"/>
  <c r="M59" i="38"/>
  <c r="BU59" i="36"/>
  <c r="CU59" i="36"/>
  <c r="CX59" i="36" s="1"/>
  <c r="L59" i="36"/>
  <c r="F59" i="36"/>
  <c r="Z59" i="38" s="1"/>
  <c r="DW59" i="36"/>
  <c r="J59" i="38"/>
  <c r="BH59" i="36"/>
  <c r="U59" i="38" s="1"/>
  <c r="X59" i="38" s="1"/>
  <c r="Q59" i="38"/>
  <c r="R59" i="38" s="1"/>
  <c r="CS59" i="36"/>
  <c r="H59" i="36"/>
  <c r="O59" i="36" s="1"/>
  <c r="CT59" i="36"/>
  <c r="AK59" i="36"/>
  <c r="K59" i="38" s="1"/>
  <c r="CW58" i="36"/>
  <c r="CX58" i="36"/>
  <c r="E58" i="38"/>
  <c r="A58" i="38" s="1"/>
  <c r="BI58" i="38"/>
  <c r="CY58" i="36"/>
  <c r="BA58" i="38"/>
  <c r="BC58" i="38" s="1"/>
  <c r="DB58" i="36"/>
  <c r="AI58" i="38"/>
  <c r="BU58" i="38"/>
  <c r="AH58" i="38"/>
  <c r="BJ58" i="38"/>
  <c r="BS58" i="38"/>
  <c r="BP58" i="38"/>
  <c r="BM58" i="38"/>
  <c r="BN58" i="38"/>
  <c r="AE58" i="38"/>
  <c r="BR58" i="38"/>
  <c r="BK58" i="38"/>
  <c r="AX58" i="38"/>
  <c r="AY58" i="38" s="1"/>
  <c r="AG58" i="38"/>
  <c r="BQ58" i="38"/>
  <c r="AK58" i="38"/>
  <c r="AP58" i="38" s="1"/>
  <c r="AJ58" i="38"/>
  <c r="BH58" i="38"/>
  <c r="BO58" i="38"/>
  <c r="AO58" i="38"/>
  <c r="BL58" i="38"/>
  <c r="AF58" i="38"/>
  <c r="I58" i="36"/>
  <c r="BB58" i="36"/>
  <c r="BE58" i="36" s="1"/>
  <c r="U58" i="36"/>
  <c r="J58" i="36" s="1"/>
  <c r="P58" i="36"/>
  <c r="C58" i="36"/>
  <c r="A58" i="36" s="1"/>
  <c r="AB58" i="36"/>
  <c r="AS57" i="38"/>
  <c r="DL57" i="36"/>
  <c r="DZ57" i="36" s="1"/>
  <c r="AT57" i="38"/>
  <c r="N59" i="38"/>
  <c r="CC59" i="36"/>
  <c r="CD59" i="36"/>
  <c r="CH59" i="36"/>
  <c r="AC59" i="38"/>
  <c r="CO59" i="36"/>
  <c r="AP59" i="36"/>
  <c r="AV59" i="36"/>
  <c r="BT59" i="36"/>
  <c r="CQ59" i="36"/>
  <c r="FH59" i="36"/>
  <c r="FI59" i="36" s="1"/>
  <c r="V59" i="38"/>
  <c r="BI59" i="36"/>
  <c r="G59" i="36" a="1"/>
  <c r="G59" i="36" s="1"/>
  <c r="EP60" i="36"/>
  <c r="EX60" i="36"/>
  <c r="AZ58" i="36"/>
  <c r="AX58" i="36"/>
  <c r="BA58" i="36"/>
  <c r="AY58" i="36"/>
  <c r="X59" i="36"/>
  <c r="AD59" i="38"/>
  <c r="N59" i="36"/>
  <c r="AU59" i="36"/>
  <c r="M59" i="36"/>
  <c r="F59" i="38"/>
  <c r="G59" i="38" s="1"/>
  <c r="AA59" i="36"/>
  <c r="T59" i="36"/>
  <c r="CZ58" i="36"/>
  <c r="DD58" i="36"/>
  <c r="DA58" i="36"/>
  <c r="EQ60" i="36"/>
  <c r="EW60" i="36"/>
  <c r="CG60" i="36"/>
  <c r="AH60" i="36"/>
  <c r="FC60" i="36"/>
  <c r="S60" i="36"/>
  <c r="AS59" i="36"/>
  <c r="EZ60" i="36"/>
  <c r="EU60" i="36"/>
  <c r="AC60" i="36"/>
  <c r="FA60" i="36"/>
  <c r="AD60" i="36"/>
  <c r="ES60" i="36"/>
  <c r="FB60" i="36"/>
  <c r="BV60" i="36"/>
  <c r="FD60" i="36"/>
  <c r="ET60" i="36"/>
  <c r="AF60" i="36"/>
  <c r="AO60" i="36"/>
  <c r="DD59" i="36" l="1"/>
  <c r="CZ59" i="36"/>
  <c r="DA59" i="36"/>
  <c r="DC59" i="36" s="1"/>
  <c r="DC58" i="36"/>
  <c r="DB59" i="36"/>
  <c r="CW59" i="36"/>
  <c r="W59" i="38"/>
  <c r="Y59" i="38"/>
  <c r="CY59" i="36"/>
  <c r="CV59" i="36"/>
  <c r="O59" i="38"/>
  <c r="P59" i="38" s="1"/>
  <c r="AB59" i="38"/>
  <c r="Z60" i="36"/>
  <c r="Q60" i="36" s="1"/>
  <c r="B60" i="38" s="1"/>
  <c r="D60" i="38"/>
  <c r="E60" i="36"/>
  <c r="K60" i="36"/>
  <c r="V60" i="36"/>
  <c r="BB58" i="38"/>
  <c r="BG58" i="38" s="1"/>
  <c r="BF58" i="38"/>
  <c r="BD58" i="38"/>
  <c r="AZ58" i="38"/>
  <c r="AM58" i="38"/>
  <c r="BE58" i="38"/>
  <c r="AQ58" i="38"/>
  <c r="AU58" i="38" s="1"/>
  <c r="AN58" i="38"/>
  <c r="D58" i="36"/>
  <c r="Y58" i="36" s="1" a="1"/>
  <c r="Y58" i="36" s="1"/>
  <c r="AL58" i="38"/>
  <c r="BC58" i="36"/>
  <c r="BD58" i="36"/>
  <c r="AR60" i="38"/>
  <c r="EJ57" i="36"/>
  <c r="AV57" i="38"/>
  <c r="AW57" i="38" s="1"/>
  <c r="EF57" i="36"/>
  <c r="EM57" i="36"/>
  <c r="EA57" i="36"/>
  <c r="EL57" i="36"/>
  <c r="EC57" i="36"/>
  <c r="EI57" i="36"/>
  <c r="EE57" i="36"/>
  <c r="EK57" i="36"/>
  <c r="EH57" i="36"/>
  <c r="EB57" i="36"/>
  <c r="EG57" i="36"/>
  <c r="ED57" i="36"/>
  <c r="CB59" i="36"/>
  <c r="AA59" i="38"/>
  <c r="AE60" i="36"/>
  <c r="AG60" i="36"/>
  <c r="AI60" i="36"/>
  <c r="AP60" i="36"/>
  <c r="AV60" i="36"/>
  <c r="EO61" i="36"/>
  <c r="BJ59" i="38"/>
  <c r="AK59" i="38"/>
  <c r="AP59" i="38" s="1"/>
  <c r="AH59" i="38"/>
  <c r="AG59" i="38"/>
  <c r="AO59" i="38"/>
  <c r="AI59" i="38"/>
  <c r="BS59" i="38"/>
  <c r="BO59" i="38"/>
  <c r="BK59" i="38"/>
  <c r="AJ59" i="38"/>
  <c r="BL59" i="38"/>
  <c r="BA59" i="38"/>
  <c r="AX59" i="38"/>
  <c r="BH59" i="38"/>
  <c r="BI59" i="38" s="1"/>
  <c r="BR59" i="38"/>
  <c r="BN59" i="38"/>
  <c r="BM59" i="38"/>
  <c r="BU59" i="38"/>
  <c r="AF59" i="38"/>
  <c r="BP59" i="38"/>
  <c r="BQ59" i="38"/>
  <c r="AE59" i="38"/>
  <c r="BT59" i="38"/>
  <c r="S59" i="38"/>
  <c r="T59" i="38"/>
  <c r="I59" i="36"/>
  <c r="E59" i="38"/>
  <c r="A59" i="38" s="1"/>
  <c r="AR59" i="36"/>
  <c r="U59" i="36"/>
  <c r="P59" i="36"/>
  <c r="C59" i="36"/>
  <c r="A59" i="36" s="1"/>
  <c r="EY60" i="36"/>
  <c r="BB59" i="36"/>
  <c r="AW59" i="36"/>
  <c r="AB59" i="36"/>
  <c r="FG60" i="36"/>
  <c r="BF60" i="36"/>
  <c r="CP60" i="36"/>
  <c r="BJ60" i="36"/>
  <c r="CJ60" i="36"/>
  <c r="BW60" i="36"/>
  <c r="AJ60" i="36"/>
  <c r="CN60" i="36"/>
  <c r="BK60" i="36"/>
  <c r="AM60" i="36"/>
  <c r="S61" i="36"/>
  <c r="CM60" i="36"/>
  <c r="CF60" i="36"/>
  <c r="BP60" i="36"/>
  <c r="AT60" i="36"/>
  <c r="BS60" i="36"/>
  <c r="BL60" i="36"/>
  <c r="BG60" i="36"/>
  <c r="ER60" i="36"/>
  <c r="BN60" i="36"/>
  <c r="AL60" i="36"/>
  <c r="BQ60" i="36"/>
  <c r="BO60" i="36"/>
  <c r="CK60" i="36"/>
  <c r="BX60" i="36"/>
  <c r="ES61" i="36"/>
  <c r="BZ60" i="36"/>
  <c r="CR60" i="36"/>
  <c r="CL60" i="36"/>
  <c r="BR60" i="36"/>
  <c r="AQ60" i="36"/>
  <c r="AS60" i="36"/>
  <c r="BM60" i="36"/>
  <c r="DX60" i="36" l="1"/>
  <c r="Q60" i="38"/>
  <c r="R60" i="38" s="1"/>
  <c r="T60" i="38" s="1"/>
  <c r="BH60" i="36"/>
  <c r="U60" i="38" s="1"/>
  <c r="X60" i="38" s="1"/>
  <c r="CC60" i="36"/>
  <c r="AC60" i="38"/>
  <c r="CH60" i="36"/>
  <c r="FH60" i="36"/>
  <c r="FI60" i="36" s="1"/>
  <c r="CD60" i="36"/>
  <c r="BT60" i="36"/>
  <c r="AK60" i="36"/>
  <c r="K60" i="38" s="1"/>
  <c r="CO60" i="36"/>
  <c r="DW60" i="36"/>
  <c r="H58" i="38"/>
  <c r="I58" i="38" s="1"/>
  <c r="DE58" i="36"/>
  <c r="CQ60" i="36"/>
  <c r="CS60" i="36"/>
  <c r="H60" i="36"/>
  <c r="O60" i="36" s="1"/>
  <c r="CT60" i="36"/>
  <c r="L60" i="36"/>
  <c r="F60" i="36"/>
  <c r="Y60" i="38" s="1"/>
  <c r="BI60" i="36"/>
  <c r="V60" i="38"/>
  <c r="J60" i="38"/>
  <c r="AT58" i="38"/>
  <c r="AS58" i="38"/>
  <c r="BY57" i="36"/>
  <c r="CA57" i="36" s="1"/>
  <c r="BU60" i="36"/>
  <c r="L60" i="38"/>
  <c r="M60" i="38"/>
  <c r="W60" i="36"/>
  <c r="CU60" i="36" s="1"/>
  <c r="CW60" i="36" s="1"/>
  <c r="N60" i="38"/>
  <c r="K61" i="36"/>
  <c r="E61" i="36"/>
  <c r="V61" i="36"/>
  <c r="D61" i="38"/>
  <c r="AN59" i="38"/>
  <c r="AM59" i="38"/>
  <c r="AL59" i="38"/>
  <c r="BA59" i="36"/>
  <c r="AY59" i="36"/>
  <c r="AZ59" i="36"/>
  <c r="AX59" i="36"/>
  <c r="AZ59" i="38"/>
  <c r="AY59" i="38"/>
  <c r="AQ59" i="38"/>
  <c r="BC59" i="36"/>
  <c r="BE59" i="36"/>
  <c r="BD59" i="36"/>
  <c r="D59" i="36"/>
  <c r="Y59" i="36" s="1" a="1"/>
  <c r="Y59" i="36" s="1"/>
  <c r="J59" i="36"/>
  <c r="BB59" i="38"/>
  <c r="BG59" i="38" s="1"/>
  <c r="BC59" i="38"/>
  <c r="BF59" i="38"/>
  <c r="BD59" i="38"/>
  <c r="BE59" i="38"/>
  <c r="EX61" i="36"/>
  <c r="EP61" i="36"/>
  <c r="EQ61" i="36"/>
  <c r="EV61" i="36"/>
  <c r="CF61" i="36"/>
  <c r="FB61" i="36"/>
  <c r="EW61" i="36"/>
  <c r="FD61" i="36"/>
  <c r="FC61" i="36"/>
  <c r="CG61" i="36"/>
  <c r="EZ61" i="36"/>
  <c r="FG61" i="36"/>
  <c r="AC61" i="36"/>
  <c r="EU61" i="36"/>
  <c r="FA61" i="36"/>
  <c r="ET61" i="36"/>
  <c r="AH61" i="36"/>
  <c r="AF61" i="36"/>
  <c r="BV61" i="36"/>
  <c r="AD61" i="36"/>
  <c r="DX61" i="36" l="1"/>
  <c r="CB60" i="36"/>
  <c r="W60" i="38"/>
  <c r="AA60" i="38"/>
  <c r="S60" i="38"/>
  <c r="AB60" i="38"/>
  <c r="Z60" i="38"/>
  <c r="O60" i="38"/>
  <c r="P60" i="38" s="1"/>
  <c r="AR61" i="38"/>
  <c r="AE61" i="36"/>
  <c r="AI61" i="36"/>
  <c r="Z61" i="36"/>
  <c r="Q61" i="36" s="1"/>
  <c r="B61" i="38" s="1"/>
  <c r="AV58" i="38"/>
  <c r="BY58" i="36" s="1"/>
  <c r="AG61" i="36"/>
  <c r="M60" i="36"/>
  <c r="N60" i="36"/>
  <c r="AA60" i="36"/>
  <c r="AB60" i="36" s="1"/>
  <c r="T60" i="36"/>
  <c r="P60" i="36" s="1"/>
  <c r="AU60" i="36"/>
  <c r="G60" i="36" a="1"/>
  <c r="G60" i="36" s="1"/>
  <c r="F60" i="38"/>
  <c r="G60" i="38" s="1"/>
  <c r="CY60" i="36"/>
  <c r="X60" i="36"/>
  <c r="AD60" i="38"/>
  <c r="BN60" i="38" s="1"/>
  <c r="CX60" i="36"/>
  <c r="CV60" i="36"/>
  <c r="DB60" i="36"/>
  <c r="EO62" i="36"/>
  <c r="H59" i="38"/>
  <c r="I59" i="38" s="1"/>
  <c r="DE59" i="36"/>
  <c r="DM59" i="36" s="1"/>
  <c r="W61" i="36"/>
  <c r="EY61" i="36"/>
  <c r="AS59" i="38"/>
  <c r="AT59" i="38"/>
  <c r="AU59" i="38"/>
  <c r="DI58" i="36"/>
  <c r="DH58" i="36"/>
  <c r="DJ58" i="36"/>
  <c r="DG58" i="36"/>
  <c r="DF58" i="36"/>
  <c r="DK58" i="36"/>
  <c r="DM58" i="36"/>
  <c r="DD60" i="36"/>
  <c r="DA60" i="36"/>
  <c r="CZ60" i="36"/>
  <c r="BL61" i="36"/>
  <c r="AQ61" i="36"/>
  <c r="BZ61" i="36"/>
  <c r="CN61" i="36"/>
  <c r="BN61" i="36"/>
  <c r="BO61" i="36"/>
  <c r="BF61" i="36"/>
  <c r="ER61" i="36"/>
  <c r="AT61" i="36"/>
  <c r="BQ61" i="36"/>
  <c r="BM61" i="36"/>
  <c r="BG61" i="36"/>
  <c r="BJ61" i="36"/>
  <c r="BS61" i="36"/>
  <c r="BW61" i="36"/>
  <c r="CM61" i="36"/>
  <c r="BP61" i="36"/>
  <c r="BX61" i="36"/>
  <c r="AO61" i="36"/>
  <c r="CK61" i="36"/>
  <c r="CJ61" i="36"/>
  <c r="CP61" i="36"/>
  <c r="AL61" i="36"/>
  <c r="CR61" i="36"/>
  <c r="CL61" i="36"/>
  <c r="AM61" i="36"/>
  <c r="BR61" i="36"/>
  <c r="AJ61" i="36"/>
  <c r="BK61" i="36"/>
  <c r="DL58" i="36" l="1"/>
  <c r="EF58" i="36" s="1"/>
  <c r="CA58" i="36"/>
  <c r="CI58" i="36"/>
  <c r="L61" i="36"/>
  <c r="J61" i="38"/>
  <c r="F61" i="36"/>
  <c r="Z61" i="38" s="1"/>
  <c r="DW61" i="36"/>
  <c r="AW58" i="38"/>
  <c r="DC60" i="36"/>
  <c r="AW60" i="36"/>
  <c r="AX60" i="36" s="1"/>
  <c r="BB60" i="36"/>
  <c r="BC60" i="36" s="1"/>
  <c r="AG60" i="38"/>
  <c r="I60" i="36"/>
  <c r="U60" i="36"/>
  <c r="J60" i="36" s="1"/>
  <c r="AR60" i="36"/>
  <c r="C60" i="36"/>
  <c r="A60" i="36" s="1"/>
  <c r="E60" i="38"/>
  <c r="A60" i="38" s="1"/>
  <c r="AE60" i="38"/>
  <c r="AH60" i="38"/>
  <c r="BT60" i="38"/>
  <c r="BP60" i="38"/>
  <c r="BR60" i="38"/>
  <c r="AK60" i="38"/>
  <c r="AP60" i="38" s="1"/>
  <c r="BS60" i="38"/>
  <c r="AO60" i="38"/>
  <c r="BO60" i="38"/>
  <c r="BL60" i="38"/>
  <c r="AF60" i="38"/>
  <c r="BH60" i="38"/>
  <c r="BJ60" i="38"/>
  <c r="BQ60" i="38"/>
  <c r="AJ60" i="38"/>
  <c r="AI60" i="38"/>
  <c r="BA60" i="38"/>
  <c r="BD60" i="38" s="1"/>
  <c r="BI60" i="38"/>
  <c r="BM60" i="38"/>
  <c r="BU60" i="38"/>
  <c r="BK60" i="38"/>
  <c r="AX60" i="38"/>
  <c r="AY60" i="38" s="1"/>
  <c r="BT61" i="36"/>
  <c r="AV61" i="36"/>
  <c r="AP61" i="36"/>
  <c r="V61" i="38"/>
  <c r="BI61" i="36"/>
  <c r="CQ61" i="36"/>
  <c r="N61" i="38"/>
  <c r="L61" i="38"/>
  <c r="M61" i="38"/>
  <c r="FH61" i="36"/>
  <c r="FI61" i="36" s="1"/>
  <c r="BH61" i="36"/>
  <c r="U61" i="38" s="1"/>
  <c r="X61" i="38" s="1"/>
  <c r="Q61" i="38"/>
  <c r="R61" i="38" s="1"/>
  <c r="CH61" i="36"/>
  <c r="CD61" i="36"/>
  <c r="AC61" i="38"/>
  <c r="CC61" i="36"/>
  <c r="AK61" i="36"/>
  <c r="K61" i="38" s="1"/>
  <c r="CT61" i="36"/>
  <c r="CS61" i="36"/>
  <c r="H61" i="36"/>
  <c r="O61" i="36" s="1"/>
  <c r="BU61" i="36"/>
  <c r="CO61" i="36"/>
  <c r="EP62" i="36"/>
  <c r="EX62" i="36"/>
  <c r="CU61" i="36"/>
  <c r="CZ61" i="36" s="1"/>
  <c r="T61" i="36"/>
  <c r="F61" i="38"/>
  <c r="G61" i="38" s="1"/>
  <c r="X61" i="36"/>
  <c r="AA61" i="36"/>
  <c r="N61" i="36"/>
  <c r="AU61" i="36"/>
  <c r="M61" i="36"/>
  <c r="G61" i="36" a="1"/>
  <c r="G61" i="36" s="1"/>
  <c r="AD61" i="38"/>
  <c r="AV59" i="38"/>
  <c r="EQ62" i="36"/>
  <c r="DK59" i="36"/>
  <c r="DJ59" i="36"/>
  <c r="DH59" i="36"/>
  <c r="DF59" i="36"/>
  <c r="DI59" i="36"/>
  <c r="DG59" i="36"/>
  <c r="FG62" i="36"/>
  <c r="AH62" i="36"/>
  <c r="AF62" i="36"/>
  <c r="FB62" i="36"/>
  <c r="EV62" i="36"/>
  <c r="S62" i="36"/>
  <c r="EW62" i="36"/>
  <c r="FC62" i="36"/>
  <c r="EZ62" i="36"/>
  <c r="AC62" i="36"/>
  <c r="BO62" i="36"/>
  <c r="ET62" i="36"/>
  <c r="CG62" i="36"/>
  <c r="ES62" i="36"/>
  <c r="BV62" i="36"/>
  <c r="EU62" i="36"/>
  <c r="AS61" i="36"/>
  <c r="FD62" i="36"/>
  <c r="BP62" i="36"/>
  <c r="AD62" i="36"/>
  <c r="FA62" i="36"/>
  <c r="DX62" i="36" l="1"/>
  <c r="EK58" i="36"/>
  <c r="EM58" i="36"/>
  <c r="EI58" i="36"/>
  <c r="EB58" i="36"/>
  <c r="EJ58" i="36"/>
  <c r="EG58" i="36"/>
  <c r="DZ58" i="36"/>
  <c r="EE58" i="36"/>
  <c r="EC58" i="36"/>
  <c r="EL58" i="36"/>
  <c r="ED58" i="36"/>
  <c r="EH58" i="36"/>
  <c r="EA58" i="36"/>
  <c r="DL59" i="36"/>
  <c r="EE59" i="36" s="1"/>
  <c r="O61" i="38"/>
  <c r="P61" i="38" s="1"/>
  <c r="AB61" i="38"/>
  <c r="Y61" i="38"/>
  <c r="BA60" i="36"/>
  <c r="AY60" i="36"/>
  <c r="BE60" i="36"/>
  <c r="BD60" i="36"/>
  <c r="BB60" i="38"/>
  <c r="BG60" i="38" s="1"/>
  <c r="AZ60" i="36"/>
  <c r="D60" i="36"/>
  <c r="Y60" i="36" s="1" a="1"/>
  <c r="Y60" i="36" s="1"/>
  <c r="H60" i="38" s="1"/>
  <c r="I60" i="38" s="1"/>
  <c r="AN60" i="38"/>
  <c r="AL60" i="38"/>
  <c r="AZ60" i="38"/>
  <c r="AM60" i="38"/>
  <c r="BC60" i="38"/>
  <c r="BE60" i="38"/>
  <c r="BF60" i="38"/>
  <c r="AQ60" i="38"/>
  <c r="W61" i="38"/>
  <c r="CB61" i="36"/>
  <c r="EY62" i="36"/>
  <c r="AR62" i="38"/>
  <c r="Z62" i="36"/>
  <c r="Q62" i="36" s="1"/>
  <c r="EO63" i="36"/>
  <c r="AG62" i="36"/>
  <c r="AI62" i="36"/>
  <c r="AE62" i="36"/>
  <c r="K62" i="36"/>
  <c r="D62" i="38"/>
  <c r="E62" i="36"/>
  <c r="V62" i="36"/>
  <c r="AA61" i="38"/>
  <c r="BY59" i="36"/>
  <c r="AW59" i="38"/>
  <c r="AI61" i="38"/>
  <c r="AJ61" i="38"/>
  <c r="BP61" i="38"/>
  <c r="BI61" i="38"/>
  <c r="AG61" i="38"/>
  <c r="BQ61" i="38"/>
  <c r="BL61" i="38"/>
  <c r="BN61" i="38"/>
  <c r="BS61" i="38"/>
  <c r="BU61" i="38"/>
  <c r="AE61" i="38"/>
  <c r="AX61" i="38"/>
  <c r="BH61" i="38"/>
  <c r="AH61" i="38"/>
  <c r="BK61" i="38"/>
  <c r="BT61" i="38"/>
  <c r="AO61" i="38"/>
  <c r="BA61" i="38"/>
  <c r="BJ61" i="38"/>
  <c r="AK61" i="38"/>
  <c r="AP61" i="38" s="1"/>
  <c r="BO61" i="38"/>
  <c r="BR61" i="38"/>
  <c r="BM61" i="38"/>
  <c r="AF61" i="38"/>
  <c r="U61" i="36"/>
  <c r="E61" i="38"/>
  <c r="A61" i="38" s="1"/>
  <c r="AR61" i="36"/>
  <c r="P61" i="36"/>
  <c r="C61" i="36"/>
  <c r="A61" i="36" s="1"/>
  <c r="I61" i="36"/>
  <c r="AB61" i="36"/>
  <c r="BB61" i="36"/>
  <c r="AW61" i="36"/>
  <c r="CV61" i="36"/>
  <c r="CX61" i="36"/>
  <c r="DB61" i="36"/>
  <c r="CW61" i="36"/>
  <c r="CY61" i="36"/>
  <c r="DE61" i="36"/>
  <c r="S61" i="38"/>
  <c r="T61" i="38"/>
  <c r="DE60" i="36"/>
  <c r="DD61" i="36"/>
  <c r="DA61" i="36"/>
  <c r="CF62" i="36"/>
  <c r="CP62" i="36"/>
  <c r="CJ62" i="36"/>
  <c r="AT62" i="36"/>
  <c r="BW62" i="36"/>
  <c r="BR62" i="36"/>
  <c r="BJ62" i="36"/>
  <c r="AO62" i="36"/>
  <c r="CM62" i="36"/>
  <c r="BM62" i="36"/>
  <c r="AL62" i="36"/>
  <c r="ER62" i="36"/>
  <c r="CR62" i="36"/>
  <c r="AJ62" i="36"/>
  <c r="BZ62" i="36"/>
  <c r="BN62" i="36"/>
  <c r="BQ62" i="36"/>
  <c r="AM62" i="36"/>
  <c r="CN62" i="36"/>
  <c r="BL62" i="36"/>
  <c r="BG62" i="36"/>
  <c r="CL62" i="36"/>
  <c r="BK62" i="36"/>
  <c r="BF62" i="36"/>
  <c r="AQ62" i="36"/>
  <c r="BX62" i="36"/>
  <c r="CK62" i="36"/>
  <c r="BS62" i="36"/>
  <c r="EP63" i="36" l="1"/>
  <c r="EJ59" i="36"/>
  <c r="EL59" i="36"/>
  <c r="EI59" i="36"/>
  <c r="ED59" i="36"/>
  <c r="DZ59" i="36"/>
  <c r="EA59" i="36"/>
  <c r="EM59" i="36"/>
  <c r="Q62" i="38"/>
  <c r="R62" i="38" s="1"/>
  <c r="T62" i="38" s="1"/>
  <c r="BH62" i="36"/>
  <c r="U62" i="38" s="1"/>
  <c r="X62" i="38" s="1"/>
  <c r="EF59" i="36"/>
  <c r="EK59" i="36"/>
  <c r="EC59" i="36"/>
  <c r="EH59" i="36"/>
  <c r="EB59" i="36"/>
  <c r="EG59" i="36"/>
  <c r="DC61" i="36"/>
  <c r="AT60" i="38"/>
  <c r="AU60" i="38"/>
  <c r="AS60" i="38"/>
  <c r="EX63" i="36"/>
  <c r="EY63" i="36" s="1"/>
  <c r="W62" i="36"/>
  <c r="CU62" i="36" s="1"/>
  <c r="N62" i="38"/>
  <c r="CH62" i="36"/>
  <c r="AC62" i="38"/>
  <c r="CD62" i="36"/>
  <c r="CC62" i="36"/>
  <c r="CQ62" i="36"/>
  <c r="CO62" i="36"/>
  <c r="AK62" i="36"/>
  <c r="K62" i="38" s="1"/>
  <c r="H62" i="36"/>
  <c r="O62" i="36" s="1"/>
  <c r="CT62" i="36"/>
  <c r="CS62" i="36"/>
  <c r="AP62" i="36"/>
  <c r="AV62" i="36"/>
  <c r="BT62" i="36"/>
  <c r="FH62" i="36"/>
  <c r="FI62" i="36" s="1"/>
  <c r="V62" i="38"/>
  <c r="BI62" i="36"/>
  <c r="BU62" i="36"/>
  <c r="M62" i="38"/>
  <c r="L62" i="38"/>
  <c r="F62" i="36"/>
  <c r="B62" i="38"/>
  <c r="DW62" i="36"/>
  <c r="J62" i="38"/>
  <c r="L62" i="36"/>
  <c r="CA59" i="36"/>
  <c r="CI59" i="36"/>
  <c r="AQ61" i="38"/>
  <c r="AU61" i="38" s="1"/>
  <c r="CI60" i="36"/>
  <c r="DF61" i="36"/>
  <c r="DG61" i="36"/>
  <c r="DJ61" i="36"/>
  <c r="DI61" i="36"/>
  <c r="DH61" i="36"/>
  <c r="DK61" i="36"/>
  <c r="DM61" i="36"/>
  <c r="AY61" i="38"/>
  <c r="AZ61" i="38"/>
  <c r="BA61" i="36"/>
  <c r="AY61" i="36"/>
  <c r="AX61" i="36"/>
  <c r="AZ61" i="36"/>
  <c r="BE61" i="38"/>
  <c r="BD61" i="38"/>
  <c r="BC61" i="38"/>
  <c r="BB61" i="38"/>
  <c r="BG61" i="38" s="1"/>
  <c r="BF61" i="38"/>
  <c r="AN61" i="38"/>
  <c r="AL61" i="38"/>
  <c r="AM61" i="38"/>
  <c r="BC61" i="36"/>
  <c r="BD61" i="36"/>
  <c r="BE61" i="36"/>
  <c r="J61" i="36"/>
  <c r="D61" i="36"/>
  <c r="Y61" i="36" s="1" a="1"/>
  <c r="Y61" i="36" s="1"/>
  <c r="H61" i="38" s="1"/>
  <c r="I61" i="38" s="1"/>
  <c r="DG60" i="36"/>
  <c r="DK60" i="36"/>
  <c r="DM60" i="36"/>
  <c r="DH60" i="36"/>
  <c r="DJ60" i="36"/>
  <c r="DI60" i="36"/>
  <c r="DF60" i="36"/>
  <c r="EQ63" i="36"/>
  <c r="BO63" i="36"/>
  <c r="EV63" i="36"/>
  <c r="AH63" i="36"/>
  <c r="CN63" i="36"/>
  <c r="EZ63" i="36"/>
  <c r="BX63" i="36"/>
  <c r="CK63" i="36"/>
  <c r="CL63" i="36"/>
  <c r="BP63" i="36"/>
  <c r="AF63" i="36"/>
  <c r="AQ63" i="36"/>
  <c r="BV63" i="36"/>
  <c r="BS63" i="36"/>
  <c r="BM63" i="36"/>
  <c r="CM63" i="36"/>
  <c r="BJ63" i="36"/>
  <c r="AD63" i="36"/>
  <c r="AT63" i="36"/>
  <c r="AO63" i="36"/>
  <c r="BF63" i="36"/>
  <c r="FD63" i="36"/>
  <c r="BK63" i="36"/>
  <c r="FC63" i="36"/>
  <c r="CF63" i="36"/>
  <c r="FG63" i="36"/>
  <c r="CG63" i="36"/>
  <c r="AL63" i="36"/>
  <c r="EU63" i="36"/>
  <c r="BG63" i="36"/>
  <c r="ER63" i="36"/>
  <c r="BQ63" i="36"/>
  <c r="AS62" i="36"/>
  <c r="AC63" i="36"/>
  <c r="BW63" i="36"/>
  <c r="CP63" i="36"/>
  <c r="S63" i="36"/>
  <c r="ET63" i="36"/>
  <c r="BR63" i="36"/>
  <c r="AJ63" i="36"/>
  <c r="AM63" i="36"/>
  <c r="BN63" i="36"/>
  <c r="FB63" i="36"/>
  <c r="CR63" i="36"/>
  <c r="FA63" i="36"/>
  <c r="EW63" i="36"/>
  <c r="BL63" i="36"/>
  <c r="CJ63" i="36"/>
  <c r="BZ63" i="36"/>
  <c r="ES63" i="36"/>
  <c r="DX63" i="36" l="1"/>
  <c r="AP63" i="36"/>
  <c r="AV63" i="36"/>
  <c r="V63" i="38"/>
  <c r="BI63" i="36"/>
  <c r="W62" i="38"/>
  <c r="S62" i="38"/>
  <c r="H63" i="36"/>
  <c r="O63" i="36" s="1"/>
  <c r="CS63" i="36"/>
  <c r="CT63" i="36"/>
  <c r="CQ63" i="36"/>
  <c r="CO63" i="36"/>
  <c r="AK63" i="36"/>
  <c r="K63" i="38" s="1"/>
  <c r="BT63" i="36"/>
  <c r="L63" i="38"/>
  <c r="M63" i="38"/>
  <c r="Q63" i="38"/>
  <c r="R63" i="38" s="1"/>
  <c r="BH63" i="36"/>
  <c r="U63" i="38" s="1"/>
  <c r="X63" i="38" s="1"/>
  <c r="BU63" i="36"/>
  <c r="AV60" i="38"/>
  <c r="CV62" i="36"/>
  <c r="CY62" i="36"/>
  <c r="CW62" i="36"/>
  <c r="DB62" i="36"/>
  <c r="CX62" i="36"/>
  <c r="CB62" i="36"/>
  <c r="AC63" i="38"/>
  <c r="CC63" i="36"/>
  <c r="CD63" i="36"/>
  <c r="CH63" i="36"/>
  <c r="N63" i="38"/>
  <c r="AE63" i="36"/>
  <c r="AG63" i="36"/>
  <c r="FH63" i="36"/>
  <c r="FI63" i="36" s="1"/>
  <c r="Z63" i="36"/>
  <c r="Q63" i="36" s="1"/>
  <c r="AR63" i="38"/>
  <c r="D63" i="38"/>
  <c r="V63" i="36"/>
  <c r="E63" i="36"/>
  <c r="K63" i="36"/>
  <c r="W63" i="36"/>
  <c r="T63" i="36" s="1"/>
  <c r="EO64" i="36"/>
  <c r="AI63" i="36"/>
  <c r="DE62" i="36"/>
  <c r="DM62" i="36" s="1"/>
  <c r="G62" i="36" a="1"/>
  <c r="G62" i="36" s="1"/>
  <c r="T62" i="36"/>
  <c r="N62" i="36"/>
  <c r="AU62" i="36"/>
  <c r="F62" i="38"/>
  <c r="G62" i="38" s="1"/>
  <c r="M62" i="36"/>
  <c r="X62" i="36"/>
  <c r="AD62" i="38"/>
  <c r="AA62" i="36"/>
  <c r="O62" i="38"/>
  <c r="P62" i="38" s="1"/>
  <c r="Z62" i="38"/>
  <c r="Y62" i="38"/>
  <c r="AB62" i="38"/>
  <c r="AA62" i="38"/>
  <c r="DL61" i="36"/>
  <c r="EK61" i="36" s="1"/>
  <c r="AS61" i="38"/>
  <c r="AT61" i="38"/>
  <c r="DL60" i="36"/>
  <c r="EL60" i="36" s="1"/>
  <c r="DA62" i="36"/>
  <c r="DD62" i="36"/>
  <c r="CZ62" i="36"/>
  <c r="AS63" i="36"/>
  <c r="W63" i="38" l="1"/>
  <c r="DC62" i="36"/>
  <c r="BY60" i="36"/>
  <c r="CA60" i="36" s="1"/>
  <c r="AW60" i="38"/>
  <c r="DI62" i="36"/>
  <c r="DH62" i="36"/>
  <c r="F63" i="38"/>
  <c r="G63" i="38" s="1"/>
  <c r="DG62" i="36"/>
  <c r="DZ61" i="36"/>
  <c r="G63" i="36" a="1"/>
  <c r="G63" i="36" s="1"/>
  <c r="ED61" i="36"/>
  <c r="X63" i="36"/>
  <c r="AA63" i="36"/>
  <c r="AB63" i="36" s="1"/>
  <c r="DF62" i="36"/>
  <c r="DJ62" i="36"/>
  <c r="AD63" i="38"/>
  <c r="AX63" i="38" s="1"/>
  <c r="AY63" i="38" s="1"/>
  <c r="N63" i="36"/>
  <c r="CB63" i="36"/>
  <c r="DK62" i="36"/>
  <c r="M63" i="36"/>
  <c r="AU63" i="36"/>
  <c r="EL61" i="36"/>
  <c r="EB61" i="36"/>
  <c r="AA63" i="38"/>
  <c r="EI61" i="36"/>
  <c r="EC61" i="36"/>
  <c r="EJ61" i="36"/>
  <c r="EM61" i="36"/>
  <c r="EF61" i="36"/>
  <c r="EP64" i="36"/>
  <c r="EX64" i="36"/>
  <c r="AW62" i="36"/>
  <c r="BB62" i="36"/>
  <c r="AB62" i="36"/>
  <c r="CU63" i="36"/>
  <c r="BU62" i="38"/>
  <c r="BJ62" i="38"/>
  <c r="BA62" i="38"/>
  <c r="AE62" i="38"/>
  <c r="BS62" i="38"/>
  <c r="AK62" i="38"/>
  <c r="AP62" i="38" s="1"/>
  <c r="BP62" i="38"/>
  <c r="AG62" i="38"/>
  <c r="BL62" i="38"/>
  <c r="BQ62" i="38"/>
  <c r="BN62" i="38"/>
  <c r="AX62" i="38"/>
  <c r="BI62" i="38"/>
  <c r="AF62" i="38"/>
  <c r="AO62" i="38"/>
  <c r="BK62" i="38"/>
  <c r="BT62" i="38"/>
  <c r="BM62" i="38"/>
  <c r="BO62" i="38"/>
  <c r="AI62" i="38"/>
  <c r="BH62" i="38"/>
  <c r="BR62" i="38"/>
  <c r="AH62" i="38"/>
  <c r="AJ62" i="38"/>
  <c r="AR62" i="36"/>
  <c r="U62" i="36"/>
  <c r="C62" i="36"/>
  <c r="A62" i="36" s="1"/>
  <c r="E62" i="38"/>
  <c r="A62" i="38" s="1"/>
  <c r="P62" i="36"/>
  <c r="I62" i="36"/>
  <c r="J63" i="38"/>
  <c r="L63" i="36"/>
  <c r="DW63" i="36"/>
  <c r="F63" i="36"/>
  <c r="B63" i="38"/>
  <c r="EH61" i="36"/>
  <c r="EE61" i="36"/>
  <c r="EG61" i="36"/>
  <c r="EA61" i="36"/>
  <c r="AV61" i="38"/>
  <c r="BY61" i="36" s="1"/>
  <c r="EI60" i="36"/>
  <c r="DZ60" i="36"/>
  <c r="EA60" i="36"/>
  <c r="E63" i="38"/>
  <c r="I63" i="36"/>
  <c r="C63" i="36"/>
  <c r="P63" i="36"/>
  <c r="U63" i="36"/>
  <c r="AR63" i="36"/>
  <c r="EK60" i="36"/>
  <c r="EC60" i="36"/>
  <c r="EM60" i="36"/>
  <c r="EH60" i="36"/>
  <c r="EG60" i="36"/>
  <c r="EF60" i="36"/>
  <c r="S63" i="38"/>
  <c r="T63" i="38"/>
  <c r="EJ60" i="36"/>
  <c r="EB60" i="36"/>
  <c r="EE60" i="36"/>
  <c r="ED60" i="36"/>
  <c r="EQ64" i="36"/>
  <c r="CN64" i="36"/>
  <c r="BZ64" i="36"/>
  <c r="BL64" i="36"/>
  <c r="AL64" i="36"/>
  <c r="AH64" i="36"/>
  <c r="BG64" i="36"/>
  <c r="ER64" i="36"/>
  <c r="CG64" i="36"/>
  <c r="ES64" i="36"/>
  <c r="BP64" i="36"/>
  <c r="BO64" i="36"/>
  <c r="AD64" i="36"/>
  <c r="AT64" i="36"/>
  <c r="EW64" i="36"/>
  <c r="AF64" i="36"/>
  <c r="EU64" i="36"/>
  <c r="AC64" i="36"/>
  <c r="FB64" i="36"/>
  <c r="CK64" i="36"/>
  <c r="CF64" i="36"/>
  <c r="BJ64" i="36"/>
  <c r="FG64" i="36"/>
  <c r="CJ64" i="36"/>
  <c r="CR64" i="36"/>
  <c r="S64" i="36"/>
  <c r="BX64" i="36"/>
  <c r="AQ64" i="36"/>
  <c r="BM64" i="36"/>
  <c r="FA64" i="36"/>
  <c r="FC64" i="36"/>
  <c r="BW64" i="36"/>
  <c r="EZ64" i="36"/>
  <c r="BQ64" i="36"/>
  <c r="BS64" i="36"/>
  <c r="AM64" i="36"/>
  <c r="CL64" i="36"/>
  <c r="CM64" i="36"/>
  <c r="ET64" i="36"/>
  <c r="BK64" i="36"/>
  <c r="BV64" i="36"/>
  <c r="BF64" i="36"/>
  <c r="CP64" i="36"/>
  <c r="EV64" i="36"/>
  <c r="AO64" i="36"/>
  <c r="FD64" i="36"/>
  <c r="BN64" i="36"/>
  <c r="AJ64" i="36"/>
  <c r="DX64" i="36" l="1"/>
  <c r="CA61" i="36"/>
  <c r="CI61" i="36"/>
  <c r="AE63" i="38"/>
  <c r="DL62" i="36"/>
  <c r="EA62" i="36" s="1"/>
  <c r="BN63" i="38"/>
  <c r="BO63" i="38"/>
  <c r="BS63" i="38"/>
  <c r="BA63" i="38"/>
  <c r="BB63" i="38" s="1"/>
  <c r="BG63" i="38" s="1"/>
  <c r="AG63" i="38"/>
  <c r="BP63" i="38"/>
  <c r="BT63" i="38"/>
  <c r="BQ63" i="38"/>
  <c r="BR63" i="38"/>
  <c r="AW63" i="36"/>
  <c r="AY63" i="36" s="1"/>
  <c r="BB63" i="36"/>
  <c r="BC63" i="36" s="1"/>
  <c r="BL63" i="38"/>
  <c r="BH63" i="38"/>
  <c r="BU63" i="38"/>
  <c r="AK63" i="38"/>
  <c r="AP63" i="38" s="1"/>
  <c r="BJ63" i="38"/>
  <c r="BK63" i="38"/>
  <c r="AJ63" i="38"/>
  <c r="AI63" i="38"/>
  <c r="AF63" i="38"/>
  <c r="AO63" i="38"/>
  <c r="BI63" i="38"/>
  <c r="BM63" i="38"/>
  <c r="AH63" i="38"/>
  <c r="A63" i="38"/>
  <c r="AQ62" i="38"/>
  <c r="A63" i="36"/>
  <c r="EY64" i="36"/>
  <c r="BH64" i="36"/>
  <c r="U64" i="38" s="1"/>
  <c r="X64" i="38" s="1"/>
  <c r="Q64" i="38"/>
  <c r="K64" i="36"/>
  <c r="V64" i="36"/>
  <c r="E64" i="36"/>
  <c r="D64" i="38"/>
  <c r="W64" i="36"/>
  <c r="CH64" i="36"/>
  <c r="AC64" i="38"/>
  <c r="CT64" i="36"/>
  <c r="CS64" i="36"/>
  <c r="H64" i="36"/>
  <c r="O64" i="36" s="1"/>
  <c r="CI64" i="36"/>
  <c r="FH64" i="36"/>
  <c r="FI64" i="36" s="1"/>
  <c r="M64" i="38"/>
  <c r="L64" i="38"/>
  <c r="AI64" i="36"/>
  <c r="AP64" i="36"/>
  <c r="AV64" i="36"/>
  <c r="BT64" i="36"/>
  <c r="CO64" i="36"/>
  <c r="BU64" i="36"/>
  <c r="AK64" i="36"/>
  <c r="K64" i="38" s="1"/>
  <c r="CQ64" i="36"/>
  <c r="CD64" i="36"/>
  <c r="CC64" i="36"/>
  <c r="AR64" i="38"/>
  <c r="N64" i="38"/>
  <c r="BI64" i="36"/>
  <c r="V64" i="38"/>
  <c r="AE64" i="36"/>
  <c r="Z64" i="36"/>
  <c r="Q64" i="36" s="1"/>
  <c r="AG64" i="36"/>
  <c r="AN62" i="38"/>
  <c r="AL62" i="38"/>
  <c r="AM62" i="38"/>
  <c r="AZ62" i="38"/>
  <c r="AY62" i="38"/>
  <c r="DE63" i="36"/>
  <c r="CW63" i="36"/>
  <c r="CX63" i="36"/>
  <c r="CV63" i="36"/>
  <c r="CY63" i="36"/>
  <c r="DB63" i="36"/>
  <c r="EO65" i="36"/>
  <c r="BD62" i="38"/>
  <c r="BF62" i="38"/>
  <c r="BC62" i="38"/>
  <c r="BB62" i="38"/>
  <c r="BG62" i="38" s="1"/>
  <c r="BE62" i="38"/>
  <c r="O63" i="38"/>
  <c r="P63" i="38" s="1"/>
  <c r="Z63" i="38"/>
  <c r="Y63" i="38"/>
  <c r="AB63" i="38"/>
  <c r="J62" i="36"/>
  <c r="D62" i="36"/>
  <c r="Y62" i="36" s="1" a="1"/>
  <c r="Y62" i="36" s="1"/>
  <c r="H62" i="38" s="1"/>
  <c r="I62" i="38" s="1"/>
  <c r="BE62" i="36"/>
  <c r="BC62" i="36"/>
  <c r="BD62" i="36"/>
  <c r="AY62" i="36"/>
  <c r="BA62" i="36"/>
  <c r="AZ62" i="36"/>
  <c r="AX62" i="36"/>
  <c r="AW61" i="38"/>
  <c r="J63" i="36"/>
  <c r="D63" i="36"/>
  <c r="AZ63" i="38"/>
  <c r="DD63" i="36"/>
  <c r="CZ63" i="36"/>
  <c r="DA63" i="36"/>
  <c r="BR64" i="36"/>
  <c r="AS64" i="36"/>
  <c r="EF62" i="36" l="1"/>
  <c r="EI62" i="36"/>
  <c r="EC62" i="36"/>
  <c r="EH62" i="36"/>
  <c r="EB62" i="36"/>
  <c r="EK62" i="36"/>
  <c r="EJ62" i="36"/>
  <c r="EG62" i="36"/>
  <c r="EE62" i="36"/>
  <c r="DZ62" i="36"/>
  <c r="ED62" i="36"/>
  <c r="EL62" i="36"/>
  <c r="EM62" i="36"/>
  <c r="AX63" i="36"/>
  <c r="F64" i="36"/>
  <c r="O64" i="38" s="1"/>
  <c r="P64" i="38" s="1"/>
  <c r="BA63" i="36"/>
  <c r="AZ63" i="36"/>
  <c r="BD63" i="38"/>
  <c r="BE63" i="36"/>
  <c r="BD63" i="36"/>
  <c r="BE63" i="38"/>
  <c r="BC63" i="38"/>
  <c r="BF63" i="38"/>
  <c r="DC63" i="36"/>
  <c r="AN63" i="38"/>
  <c r="AM63" i="38"/>
  <c r="AL63" i="38"/>
  <c r="AQ63" i="38"/>
  <c r="AS63" i="38" s="1"/>
  <c r="AT62" i="38"/>
  <c r="AU62" i="38"/>
  <c r="CB64" i="36"/>
  <c r="AS62" i="38"/>
  <c r="EX65" i="36"/>
  <c r="EP65" i="36"/>
  <c r="CU64" i="36"/>
  <c r="DE64" i="36" s="1"/>
  <c r="M64" i="36"/>
  <c r="X64" i="36"/>
  <c r="N64" i="36"/>
  <c r="AD64" i="38"/>
  <c r="AU64" i="36"/>
  <c r="F64" i="38"/>
  <c r="G64" i="38" s="1"/>
  <c r="AA64" i="36"/>
  <c r="Y63" i="36" a="1"/>
  <c r="Y63" i="36" s="1"/>
  <c r="H63" i="38" s="1"/>
  <c r="I63" i="38" s="1"/>
  <c r="DF63" i="36"/>
  <c r="DK63" i="36"/>
  <c r="DH63" i="36"/>
  <c r="DG63" i="36"/>
  <c r="DI63" i="36"/>
  <c r="DJ63" i="36"/>
  <c r="DM63" i="36"/>
  <c r="R64" i="38"/>
  <c r="W64" i="38"/>
  <c r="T64" i="36"/>
  <c r="L64" i="36"/>
  <c r="DW64" i="36"/>
  <c r="J64" i="38"/>
  <c r="B64" i="38"/>
  <c r="G64" i="36" a="1"/>
  <c r="G64" i="36" s="1"/>
  <c r="AA64" i="38"/>
  <c r="EQ65" i="36"/>
  <c r="BN65" i="36"/>
  <c r="BZ65" i="36"/>
  <c r="EW65" i="36"/>
  <c r="FC65" i="36"/>
  <c r="CM65" i="36"/>
  <c r="EV65" i="36"/>
  <c r="BG65" i="36"/>
  <c r="BF65" i="36"/>
  <c r="S65" i="36"/>
  <c r="AD65" i="36"/>
  <c r="ES65" i="36"/>
  <c r="CG65" i="36"/>
  <c r="EZ65" i="36"/>
  <c r="FD65" i="36"/>
  <c r="CL65" i="36"/>
  <c r="EU65" i="36"/>
  <c r="AF65" i="36"/>
  <c r="BV65" i="36"/>
  <c r="FB65" i="36"/>
  <c r="BW65" i="36"/>
  <c r="AJ65" i="36"/>
  <c r="FA65" i="36"/>
  <c r="AH65" i="36"/>
  <c r="ET65" i="36"/>
  <c r="AC65" i="36"/>
  <c r="BK65" i="36"/>
  <c r="BX65" i="36"/>
  <c r="CN65" i="36"/>
  <c r="CJ65" i="36"/>
  <c r="Y64" i="38" l="1"/>
  <c r="Z64" i="38"/>
  <c r="AB64" i="38"/>
  <c r="AU63" i="38"/>
  <c r="AT63" i="38"/>
  <c r="AV62" i="38"/>
  <c r="AW62" i="38" s="1"/>
  <c r="DL63" i="36"/>
  <c r="EJ63" i="36" s="1"/>
  <c r="EY65" i="36"/>
  <c r="Q65" i="38"/>
  <c r="BH65" i="36"/>
  <c r="U65" i="38" s="1"/>
  <c r="X65" i="38" s="1"/>
  <c r="AE65" i="36"/>
  <c r="Z65" i="36"/>
  <c r="Q65" i="36" s="1"/>
  <c r="AG65" i="36"/>
  <c r="CD65" i="36"/>
  <c r="CC65" i="36"/>
  <c r="AK65" i="36"/>
  <c r="K65" i="38" s="1"/>
  <c r="AR65" i="38"/>
  <c r="CO65" i="36"/>
  <c r="CH65" i="36"/>
  <c r="AC65" i="38"/>
  <c r="FH65" i="36"/>
  <c r="FI65" i="36" s="1"/>
  <c r="AI65" i="36"/>
  <c r="K65" i="36"/>
  <c r="V65" i="36"/>
  <c r="D65" i="38"/>
  <c r="E65" i="36"/>
  <c r="W65" i="36"/>
  <c r="T65" i="36" s="1"/>
  <c r="P65" i="36" s="1"/>
  <c r="S64" i="38"/>
  <c r="T64" i="38"/>
  <c r="BR64" i="38"/>
  <c r="BH64" i="38"/>
  <c r="BM64" i="38"/>
  <c r="BP64" i="38"/>
  <c r="BJ64" i="38"/>
  <c r="BI64" i="38"/>
  <c r="BS64" i="38"/>
  <c r="AK64" i="38"/>
  <c r="AP64" i="38" s="1"/>
  <c r="BT64" i="38"/>
  <c r="BQ64" i="38"/>
  <c r="BK64" i="38"/>
  <c r="AF64" i="38"/>
  <c r="AO64" i="38"/>
  <c r="AI64" i="38"/>
  <c r="AG64" i="38"/>
  <c r="BO64" i="38"/>
  <c r="BA64" i="38"/>
  <c r="AX64" i="38"/>
  <c r="BU64" i="38"/>
  <c r="AJ64" i="38"/>
  <c r="BN64" i="38"/>
  <c r="AH64" i="38"/>
  <c r="AE64" i="38"/>
  <c r="BL64" i="38"/>
  <c r="CV64" i="36"/>
  <c r="CY64" i="36"/>
  <c r="CX64" i="36"/>
  <c r="DB64" i="36"/>
  <c r="CW64" i="36"/>
  <c r="DJ64" i="36"/>
  <c r="DM64" i="36"/>
  <c r="DG64" i="36"/>
  <c r="DF64" i="36"/>
  <c r="DK64" i="36"/>
  <c r="DH64" i="36"/>
  <c r="DI64" i="36"/>
  <c r="I64" i="36"/>
  <c r="C64" i="36"/>
  <c r="A64" i="36" s="1"/>
  <c r="E64" i="38"/>
  <c r="A64" i="38" s="1"/>
  <c r="U64" i="36"/>
  <c r="P64" i="36"/>
  <c r="AR64" i="36"/>
  <c r="BB64" i="36"/>
  <c r="AB64" i="36"/>
  <c r="AW64" i="36"/>
  <c r="EO66" i="36"/>
  <c r="CZ64" i="36"/>
  <c r="DD64" i="36"/>
  <c r="DA64" i="36"/>
  <c r="BQ65" i="36"/>
  <c r="CP65" i="36"/>
  <c r="AL65" i="36"/>
  <c r="CK65" i="36"/>
  <c r="BM65" i="36"/>
  <c r="AO65" i="36"/>
  <c r="AM65" i="36"/>
  <c r="AT65" i="36"/>
  <c r="CF65" i="36"/>
  <c r="BP65" i="36"/>
  <c r="BL65" i="36"/>
  <c r="BJ65" i="36"/>
  <c r="FG65" i="36"/>
  <c r="BR65" i="36"/>
  <c r="AQ65" i="36"/>
  <c r="CR65" i="36"/>
  <c r="ER65" i="36"/>
  <c r="BO65" i="36"/>
  <c r="BS65" i="36"/>
  <c r="CT65" i="36" l="1"/>
  <c r="H65" i="36"/>
  <c r="O65" i="36" s="1"/>
  <c r="CS65" i="36"/>
  <c r="BU65" i="36"/>
  <c r="DX65" i="36"/>
  <c r="BI65" i="36"/>
  <c r="V65" i="38"/>
  <c r="N65" i="38"/>
  <c r="AP65" i="36"/>
  <c r="AV65" i="36"/>
  <c r="CQ65" i="36"/>
  <c r="EE63" i="36"/>
  <c r="DC64" i="36"/>
  <c r="AV63" i="38"/>
  <c r="AW63" i="38" s="1"/>
  <c r="EG63" i="36"/>
  <c r="EM63" i="36"/>
  <c r="EF63" i="36"/>
  <c r="DZ63" i="36"/>
  <c r="BY62" i="36"/>
  <c r="EK63" i="36"/>
  <c r="EC63" i="36"/>
  <c r="ED63" i="36"/>
  <c r="DL64" i="36"/>
  <c r="EA63" i="36"/>
  <c r="EL63" i="36"/>
  <c r="EB63" i="36"/>
  <c r="EH63" i="36"/>
  <c r="EI63" i="36"/>
  <c r="CU65" i="36"/>
  <c r="CX65" i="36" s="1"/>
  <c r="AQ64" i="38"/>
  <c r="AU64" i="38" s="1"/>
  <c r="AA65" i="38"/>
  <c r="L65" i="38"/>
  <c r="M65" i="38"/>
  <c r="BT65" i="36"/>
  <c r="BA64" i="36"/>
  <c r="AX64" i="36"/>
  <c r="AZ64" i="36"/>
  <c r="AY64" i="36"/>
  <c r="AY64" i="38"/>
  <c r="AZ64" i="38"/>
  <c r="F65" i="38"/>
  <c r="G65" i="38" s="1"/>
  <c r="N65" i="36"/>
  <c r="AD65" i="38"/>
  <c r="X65" i="36"/>
  <c r="AU65" i="36"/>
  <c r="M65" i="36"/>
  <c r="AA65" i="36"/>
  <c r="R65" i="38"/>
  <c r="W65" i="38"/>
  <c r="J64" i="36"/>
  <c r="D64" i="36"/>
  <c r="Y64" i="36" s="1" a="1"/>
  <c r="Y64" i="36" s="1"/>
  <c r="H64" i="38" s="1"/>
  <c r="I64" i="38" s="1"/>
  <c r="BF64" i="38"/>
  <c r="BE64" i="38"/>
  <c r="BD64" i="38"/>
  <c r="BC64" i="38"/>
  <c r="BB64" i="38"/>
  <c r="BG64" i="38" s="1"/>
  <c r="J65" i="38"/>
  <c r="DW65" i="36"/>
  <c r="L65" i="36"/>
  <c r="F65" i="36"/>
  <c r="B65" i="38"/>
  <c r="G65" i="36" a="1"/>
  <c r="G65" i="36" s="1"/>
  <c r="BC64" i="36"/>
  <c r="BE64" i="36"/>
  <c r="BD64" i="36"/>
  <c r="AN64" i="38"/>
  <c r="AL64" i="38"/>
  <c r="AM64" i="38"/>
  <c r="AR65" i="36"/>
  <c r="EX66" i="36"/>
  <c r="EP66" i="36"/>
  <c r="I65" i="36"/>
  <c r="U65" i="36"/>
  <c r="C65" i="36"/>
  <c r="E65" i="38"/>
  <c r="CB65" i="36"/>
  <c r="CI63" i="36"/>
  <c r="EQ66" i="36"/>
  <c r="AC66" i="36"/>
  <c r="FB66" i="36"/>
  <c r="AF66" i="36"/>
  <c r="FD66" i="36"/>
  <c r="AD66" i="36"/>
  <c r="BS66" i="36"/>
  <c r="AS65" i="36"/>
  <c r="S66" i="36"/>
  <c r="FC66" i="36"/>
  <c r="CG66" i="36"/>
  <c r="EZ66" i="36"/>
  <c r="ES66" i="36"/>
  <c r="CK66" i="36"/>
  <c r="EV66" i="36"/>
  <c r="ET66" i="36"/>
  <c r="FA66" i="36"/>
  <c r="EU66" i="36"/>
  <c r="EW66" i="36"/>
  <c r="BV66" i="36"/>
  <c r="AH66" i="36"/>
  <c r="DA65" i="36" l="1"/>
  <c r="DC65" i="36" s="1"/>
  <c r="BY63" i="36"/>
  <c r="EG64" i="36"/>
  <c r="EK64" i="36"/>
  <c r="CV65" i="36"/>
  <c r="EL64" i="36"/>
  <c r="EJ64" i="36"/>
  <c r="A65" i="36"/>
  <c r="EY66" i="36"/>
  <c r="CA62" i="36"/>
  <c r="CI62" i="36"/>
  <c r="CW65" i="36"/>
  <c r="EI64" i="36"/>
  <c r="DZ64" i="36"/>
  <c r="CY65" i="36"/>
  <c r="DE65" i="36"/>
  <c r="DF65" i="36" s="1"/>
  <c r="EA64" i="36"/>
  <c r="EE64" i="36"/>
  <c r="EC64" i="36"/>
  <c r="EF64" i="36"/>
  <c r="DB65" i="36"/>
  <c r="EM64" i="36"/>
  <c r="ED64" i="36"/>
  <c r="EH64" i="36"/>
  <c r="EB64" i="36"/>
  <c r="A65" i="38"/>
  <c r="AT64" i="38"/>
  <c r="AS64" i="38"/>
  <c r="EO67" i="36"/>
  <c r="AR66" i="38"/>
  <c r="Z66" i="36"/>
  <c r="Q66" i="36" s="1"/>
  <c r="AI66" i="36"/>
  <c r="AG66" i="36"/>
  <c r="D66" i="38"/>
  <c r="V66" i="36"/>
  <c r="K66" i="36"/>
  <c r="E66" i="36"/>
  <c r="AE66" i="36"/>
  <c r="Y65" i="38"/>
  <c r="Z65" i="38"/>
  <c r="AB65" i="38"/>
  <c r="O65" i="38"/>
  <c r="P65" i="38" s="1"/>
  <c r="T65" i="38"/>
  <c r="S65" i="38"/>
  <c r="AB65" i="36"/>
  <c r="BB65" i="36"/>
  <c r="AW65" i="36"/>
  <c r="AO65" i="38"/>
  <c r="BR65" i="38"/>
  <c r="BA65" i="38"/>
  <c r="BB65" i="38" s="1"/>
  <c r="BG65" i="38" s="1"/>
  <c r="BU65" i="38"/>
  <c r="BN65" i="38"/>
  <c r="BT65" i="38"/>
  <c r="BH65" i="38"/>
  <c r="BJ65" i="38"/>
  <c r="BI65" i="38"/>
  <c r="BK65" i="38"/>
  <c r="AH65" i="38"/>
  <c r="AX65" i="38"/>
  <c r="AZ65" i="38" s="1"/>
  <c r="AJ65" i="38"/>
  <c r="AF65" i="38"/>
  <c r="BM65" i="38"/>
  <c r="AI65" i="38"/>
  <c r="BP65" i="38"/>
  <c r="BS65" i="38"/>
  <c r="AG65" i="38"/>
  <c r="AK65" i="38"/>
  <c r="AP65" i="38" s="1"/>
  <c r="AE65" i="38"/>
  <c r="BQ65" i="38"/>
  <c r="BO65" i="38"/>
  <c r="BL65" i="38"/>
  <c r="J65" i="36"/>
  <c r="D65" i="36"/>
  <c r="Y65" i="36" s="1" a="1"/>
  <c r="Y65" i="36" s="1"/>
  <c r="H65" i="38" s="1"/>
  <c r="I65" i="38" s="1"/>
  <c r="DD65" i="36"/>
  <c r="CZ65" i="36"/>
  <c r="BQ66" i="36"/>
  <c r="CL66" i="36"/>
  <c r="BJ66" i="36"/>
  <c r="BN66" i="36"/>
  <c r="BO66" i="36"/>
  <c r="BG66" i="36"/>
  <c r="BL66" i="36"/>
  <c r="AL66" i="36"/>
  <c r="BF66" i="36"/>
  <c r="CP66" i="36"/>
  <c r="CJ66" i="36"/>
  <c r="BX66" i="36"/>
  <c r="ER66" i="36"/>
  <c r="AT66" i="36"/>
  <c r="BK66" i="36"/>
  <c r="BM66" i="36"/>
  <c r="AJ66" i="36"/>
  <c r="BZ66" i="36"/>
  <c r="AM66" i="36"/>
  <c r="CF66" i="36"/>
  <c r="CR66" i="36"/>
  <c r="BP66" i="36"/>
  <c r="FG66" i="36"/>
  <c r="BR66" i="36"/>
  <c r="BW66" i="36"/>
  <c r="CN66" i="36"/>
  <c r="AO66" i="36"/>
  <c r="AQ66" i="36"/>
  <c r="CM66" i="36"/>
  <c r="DX66" i="36" l="1"/>
  <c r="M66" i="38"/>
  <c r="L66" i="38"/>
  <c r="AK66" i="36"/>
  <c r="K66" i="38" s="1"/>
  <c r="BI66" i="36"/>
  <c r="V66" i="38"/>
  <c r="CQ66" i="36"/>
  <c r="CO66" i="36"/>
  <c r="AP66" i="36"/>
  <c r="AV66" i="36"/>
  <c r="BT66" i="36"/>
  <c r="H66" i="36"/>
  <c r="O66" i="36" s="1"/>
  <c r="CT66" i="36"/>
  <c r="CS66" i="36"/>
  <c r="N66" i="38"/>
  <c r="BH66" i="36"/>
  <c r="U66" i="38" s="1"/>
  <c r="X66" i="38" s="1"/>
  <c r="Q66" i="38"/>
  <c r="R66" i="38" s="1"/>
  <c r="CC66" i="36"/>
  <c r="AC66" i="38"/>
  <c r="CH66" i="36"/>
  <c r="FH66" i="36"/>
  <c r="FI66" i="36" s="1"/>
  <c r="CD66" i="36"/>
  <c r="BU66" i="36"/>
  <c r="CA63" i="36"/>
  <c r="DM65" i="36"/>
  <c r="DI65" i="36"/>
  <c r="DG65" i="36"/>
  <c r="DJ65" i="36"/>
  <c r="DH65" i="36"/>
  <c r="DK65" i="36"/>
  <c r="BC65" i="38"/>
  <c r="BF65" i="38"/>
  <c r="AV64" i="38"/>
  <c r="BY64" i="36" s="1"/>
  <c r="CA64" i="36" s="1"/>
  <c r="BE65" i="38"/>
  <c r="BD65" i="38"/>
  <c r="AQ65" i="38"/>
  <c r="AT65" i="38" s="1"/>
  <c r="W66" i="36"/>
  <c r="CU66" i="36" s="1"/>
  <c r="AL65" i="38"/>
  <c r="AN65" i="38"/>
  <c r="AM65" i="38"/>
  <c r="BD65" i="36"/>
  <c r="BE65" i="36"/>
  <c r="BC65" i="36"/>
  <c r="AY65" i="36"/>
  <c r="AZ65" i="36"/>
  <c r="BA65" i="36"/>
  <c r="AX65" i="36"/>
  <c r="EX67" i="36"/>
  <c r="EP67" i="36"/>
  <c r="AY65" i="38"/>
  <c r="DW66" i="36"/>
  <c r="B66" i="38"/>
  <c r="J66" i="38"/>
  <c r="L66" i="36"/>
  <c r="F66" i="36"/>
  <c r="EQ67" i="36"/>
  <c r="FC67" i="36"/>
  <c r="AF67" i="36"/>
  <c r="FD67" i="36"/>
  <c r="AS66" i="36"/>
  <c r="ES67" i="36"/>
  <c r="S67" i="36"/>
  <c r="EZ67" i="36"/>
  <c r="BV67" i="36"/>
  <c r="FG67" i="36"/>
  <c r="FA67" i="36"/>
  <c r="AC67" i="36"/>
  <c r="FB67" i="36"/>
  <c r="EV67" i="36"/>
  <c r="CG67" i="36"/>
  <c r="EW67" i="36"/>
  <c r="AH67" i="36"/>
  <c r="EU67" i="36"/>
  <c r="ET67" i="36"/>
  <c r="AD67" i="36"/>
  <c r="DX67" i="36" l="1"/>
  <c r="AA66" i="38"/>
  <c r="CB66" i="36"/>
  <c r="W66" i="38"/>
  <c r="DL65" i="36"/>
  <c r="EJ65" i="36" s="1"/>
  <c r="AU65" i="38"/>
  <c r="AS65" i="38"/>
  <c r="AW64" i="38"/>
  <c r="G66" i="36" a="1"/>
  <c r="G66" i="36" s="1"/>
  <c r="EY67" i="36"/>
  <c r="EO68" i="36"/>
  <c r="AI67" i="36"/>
  <c r="AR67" i="38"/>
  <c r="K67" i="36"/>
  <c r="D67" i="38"/>
  <c r="W67" i="36"/>
  <c r="V67" i="36"/>
  <c r="E67" i="36"/>
  <c r="AG67" i="36"/>
  <c r="AE67" i="36"/>
  <c r="Z67" i="36"/>
  <c r="Q67" i="36" s="1"/>
  <c r="Y66" i="38"/>
  <c r="Z66" i="38"/>
  <c r="AB66" i="38"/>
  <c r="O66" i="38"/>
  <c r="P66" i="38" s="1"/>
  <c r="S66" i="38"/>
  <c r="T66" i="38"/>
  <c r="AU66" i="36"/>
  <c r="M66" i="36"/>
  <c r="AA66" i="36"/>
  <c r="F66" i="38"/>
  <c r="G66" i="38" s="1"/>
  <c r="AD66" i="38"/>
  <c r="X66" i="36"/>
  <c r="N66" i="36"/>
  <c r="T66" i="36"/>
  <c r="CY66" i="36"/>
  <c r="CX66" i="36"/>
  <c r="DB66" i="36"/>
  <c r="CV66" i="36"/>
  <c r="CW66" i="36"/>
  <c r="DE66" i="36"/>
  <c r="DD66" i="36"/>
  <c r="CZ66" i="36"/>
  <c r="DA66" i="36"/>
  <c r="AT67" i="36"/>
  <c r="BR67" i="36"/>
  <c r="BZ67" i="36"/>
  <c r="CN67" i="36"/>
  <c r="CK67" i="36"/>
  <c r="BF67" i="36"/>
  <c r="BQ67" i="36"/>
  <c r="BM67" i="36"/>
  <c r="BP67" i="36"/>
  <c r="AQ67" i="36"/>
  <c r="AJ67" i="36"/>
  <c r="BJ67" i="36"/>
  <c r="AL67" i="36"/>
  <c r="BX67" i="36"/>
  <c r="BL67" i="36"/>
  <c r="CR67" i="36"/>
  <c r="AM67" i="36"/>
  <c r="BK67" i="36"/>
  <c r="CF67" i="36"/>
  <c r="BN67" i="36"/>
  <c r="CJ67" i="36"/>
  <c r="BW67" i="36"/>
  <c r="AO67" i="36"/>
  <c r="BS67" i="36"/>
  <c r="ER67" i="36"/>
  <c r="BO67" i="36"/>
  <c r="BG67" i="36"/>
  <c r="CP67" i="36"/>
  <c r="CL67" i="36"/>
  <c r="CM67" i="36"/>
  <c r="CO67" i="36" l="1"/>
  <c r="N67" i="38"/>
  <c r="Q67" i="38"/>
  <c r="BH67" i="36"/>
  <c r="U67" i="38" s="1"/>
  <c r="X67" i="38" s="1"/>
  <c r="H67" i="36"/>
  <c r="O67" i="36" s="1"/>
  <c r="CT67" i="36"/>
  <c r="CS67" i="36"/>
  <c r="CQ67" i="36"/>
  <c r="AP67" i="36"/>
  <c r="AV67" i="36"/>
  <c r="BT67" i="36"/>
  <c r="L67" i="38"/>
  <c r="M67" i="38"/>
  <c r="DC66" i="36"/>
  <c r="AC67" i="38"/>
  <c r="CH67" i="36"/>
  <c r="CC67" i="36"/>
  <c r="FH67" i="36"/>
  <c r="FI67" i="36" s="1"/>
  <c r="CD67" i="36"/>
  <c r="AK67" i="36"/>
  <c r="K67" i="38" s="1"/>
  <c r="EH65" i="36"/>
  <c r="CU67" i="36"/>
  <c r="CZ67" i="36" s="1"/>
  <c r="EC65" i="36"/>
  <c r="ED65" i="36"/>
  <c r="AV65" i="38"/>
  <c r="BY65" i="36" s="1"/>
  <c r="CI65" i="36" s="1"/>
  <c r="EF65" i="36"/>
  <c r="EA65" i="36"/>
  <c r="EM65" i="36"/>
  <c r="DZ65" i="36"/>
  <c r="EK65" i="36"/>
  <c r="EE65" i="36"/>
  <c r="EI65" i="36"/>
  <c r="EL65" i="36"/>
  <c r="EB65" i="36"/>
  <c r="EG65" i="36"/>
  <c r="BU67" i="36"/>
  <c r="V67" i="38"/>
  <c r="BI67" i="36"/>
  <c r="R67" i="38"/>
  <c r="EP68" i="36"/>
  <c r="EX68" i="36"/>
  <c r="DG66" i="36"/>
  <c r="DJ66" i="36"/>
  <c r="DK66" i="36"/>
  <c r="DH66" i="36"/>
  <c r="DF66" i="36"/>
  <c r="DI66" i="36"/>
  <c r="DM66" i="36"/>
  <c r="AI66" i="38"/>
  <c r="BA66" i="38"/>
  <c r="BB66" i="38" s="1"/>
  <c r="BG66" i="38" s="1"/>
  <c r="BT66" i="38"/>
  <c r="AJ66" i="38"/>
  <c r="BP66" i="38"/>
  <c r="BR66" i="38"/>
  <c r="BH66" i="38"/>
  <c r="BO66" i="38"/>
  <c r="BI66" i="38"/>
  <c r="AH66" i="38"/>
  <c r="AE66" i="38"/>
  <c r="AX66" i="38"/>
  <c r="AY66" i="38" s="1"/>
  <c r="BL66" i="38"/>
  <c r="AK66" i="38"/>
  <c r="AP66" i="38" s="1"/>
  <c r="BQ66" i="38"/>
  <c r="BU66" i="38"/>
  <c r="AG66" i="38"/>
  <c r="AF66" i="38"/>
  <c r="BS66" i="38"/>
  <c r="BN66" i="38"/>
  <c r="BJ66" i="38"/>
  <c r="BM66" i="38"/>
  <c r="AO66" i="38"/>
  <c r="BK66" i="38"/>
  <c r="E66" i="38"/>
  <c r="A66" i="38" s="1"/>
  <c r="C66" i="36"/>
  <c r="A66" i="36" s="1"/>
  <c r="U66" i="36"/>
  <c r="I66" i="36"/>
  <c r="AR66" i="36"/>
  <c r="P66" i="36"/>
  <c r="BB66" i="36"/>
  <c r="AW66" i="36"/>
  <c r="AB66" i="36"/>
  <c r="F67" i="36"/>
  <c r="G67" i="36" a="1"/>
  <c r="G67" i="36" s="1"/>
  <c r="J67" i="38"/>
  <c r="L67" i="36"/>
  <c r="DW67" i="36"/>
  <c r="B67" i="38"/>
  <c r="T67" i="36"/>
  <c r="M67" i="36"/>
  <c r="AU67" i="36"/>
  <c r="F67" i="38"/>
  <c r="G67" i="38" s="1"/>
  <c r="N67" i="36"/>
  <c r="AD67" i="38"/>
  <c r="AA67" i="36"/>
  <c r="X67" i="36"/>
  <c r="EQ68" i="36"/>
  <c r="AF68" i="36"/>
  <c r="AH68" i="36"/>
  <c r="ES68" i="36"/>
  <c r="BF68" i="36"/>
  <c r="EZ68" i="36"/>
  <c r="ET68" i="36"/>
  <c r="AJ68" i="36"/>
  <c r="FG68" i="36"/>
  <c r="EV68" i="36"/>
  <c r="FB68" i="36"/>
  <c r="EW68" i="36"/>
  <c r="AD68" i="36"/>
  <c r="BG68" i="36"/>
  <c r="FA68" i="36"/>
  <c r="BR68" i="36"/>
  <c r="S68" i="36"/>
  <c r="AC68" i="36"/>
  <c r="BQ68" i="36"/>
  <c r="FC68" i="36"/>
  <c r="AS67" i="36"/>
  <c r="FD68" i="36"/>
  <c r="EU68" i="36"/>
  <c r="ER68" i="36"/>
  <c r="CG68" i="36"/>
  <c r="BV68" i="36"/>
  <c r="AL68" i="36"/>
  <c r="DX68" i="36" l="1"/>
  <c r="W67" i="38"/>
  <c r="DA67" i="36"/>
  <c r="DC67" i="36" s="1"/>
  <c r="AA67" i="38"/>
  <c r="CB67" i="36"/>
  <c r="CX67" i="36"/>
  <c r="CV67" i="36"/>
  <c r="CW67" i="36"/>
  <c r="DB67" i="36"/>
  <c r="CY67" i="36"/>
  <c r="AW65" i="38"/>
  <c r="CA65" i="36"/>
  <c r="BE66" i="38"/>
  <c r="BD66" i="38"/>
  <c r="BC66" i="38"/>
  <c r="BF66" i="38"/>
  <c r="AQ66" i="38"/>
  <c r="AT66" i="38" s="1"/>
  <c r="AK68" i="36"/>
  <c r="K68" i="38" s="1"/>
  <c r="AI68" i="36"/>
  <c r="AE68" i="36"/>
  <c r="M68" i="38"/>
  <c r="L68" i="38"/>
  <c r="AR68" i="38"/>
  <c r="E68" i="36"/>
  <c r="K68" i="36"/>
  <c r="D68" i="38"/>
  <c r="V68" i="36"/>
  <c r="W68" i="36"/>
  <c r="T68" i="36" s="1"/>
  <c r="EO69" i="36"/>
  <c r="Q68" i="38"/>
  <c r="BH68" i="36"/>
  <c r="U68" i="38" s="1"/>
  <c r="X68" i="38" s="1"/>
  <c r="Z68" i="36"/>
  <c r="Q68" i="36" s="1"/>
  <c r="AG68" i="36"/>
  <c r="BB67" i="36"/>
  <c r="AW67" i="36"/>
  <c r="AB67" i="36"/>
  <c r="AX66" i="36"/>
  <c r="AZ66" i="36"/>
  <c r="AY66" i="36"/>
  <c r="BA66" i="36"/>
  <c r="BE66" i="36"/>
  <c r="BC66" i="36"/>
  <c r="BD66" i="36"/>
  <c r="D66" i="36"/>
  <c r="Y66" i="36" s="1" a="1"/>
  <c r="Y66" i="36" s="1"/>
  <c r="H66" i="38" s="1"/>
  <c r="I66" i="38" s="1"/>
  <c r="J66" i="36"/>
  <c r="AZ66" i="38"/>
  <c r="DL66" i="36"/>
  <c r="EC66" i="36" s="1"/>
  <c r="EY68" i="36"/>
  <c r="AB67" i="38"/>
  <c r="Y67" i="38"/>
  <c r="O67" i="38"/>
  <c r="P67" i="38" s="1"/>
  <c r="Z67" i="38"/>
  <c r="AE67" i="38"/>
  <c r="BN67" i="38"/>
  <c r="BJ67" i="38"/>
  <c r="AI67" i="38"/>
  <c r="BI67" i="38"/>
  <c r="BQ67" i="38"/>
  <c r="BA67" i="38"/>
  <c r="BB67" i="38" s="1"/>
  <c r="BG67" i="38" s="1"/>
  <c r="AG67" i="38"/>
  <c r="BL67" i="38"/>
  <c r="AX67" i="38"/>
  <c r="AZ67" i="38" s="1"/>
  <c r="BK67" i="38"/>
  <c r="BU67" i="38"/>
  <c r="BT67" i="38"/>
  <c r="AF67" i="38"/>
  <c r="AO67" i="38"/>
  <c r="BM67" i="38"/>
  <c r="BO67" i="38"/>
  <c r="BR67" i="38"/>
  <c r="BS67" i="38"/>
  <c r="BP67" i="38"/>
  <c r="AH67" i="38"/>
  <c r="BH67" i="38"/>
  <c r="AK67" i="38"/>
  <c r="AP67" i="38" s="1"/>
  <c r="AJ67" i="38"/>
  <c r="AM66" i="38"/>
  <c r="AL66" i="38"/>
  <c r="AN66" i="38"/>
  <c r="T67" i="38"/>
  <c r="S67" i="38"/>
  <c r="C67" i="36"/>
  <c r="A67" i="36" s="1"/>
  <c r="E67" i="38"/>
  <c r="A67" i="38" s="1"/>
  <c r="I67" i="36"/>
  <c r="U67" i="36"/>
  <c r="P67" i="36"/>
  <c r="AR67" i="36"/>
  <c r="DD67" i="36"/>
  <c r="CR68" i="36"/>
  <c r="BL68" i="36"/>
  <c r="BP68" i="36"/>
  <c r="BM68" i="36"/>
  <c r="BS68" i="36"/>
  <c r="BO68" i="36"/>
  <c r="CP68" i="36"/>
  <c r="AQ68" i="36"/>
  <c r="BW68" i="36"/>
  <c r="CM68" i="36"/>
  <c r="AM68" i="36"/>
  <c r="CK68" i="36"/>
  <c r="AT68" i="36"/>
  <c r="CF68" i="36"/>
  <c r="CJ68" i="36"/>
  <c r="CL68" i="36"/>
  <c r="BX68" i="36"/>
  <c r="BJ68" i="36"/>
  <c r="CN68" i="36"/>
  <c r="BN68" i="36"/>
  <c r="AO68" i="36"/>
  <c r="BK68" i="36"/>
  <c r="BZ68" i="36"/>
  <c r="BU68" i="36" l="1"/>
  <c r="H68" i="36"/>
  <c r="O68" i="36" s="1"/>
  <c r="CS68" i="36"/>
  <c r="CT68" i="36"/>
  <c r="FH68" i="36"/>
  <c r="FI68" i="36" s="1"/>
  <c r="CD68" i="36"/>
  <c r="CC68" i="36"/>
  <c r="CH68" i="36"/>
  <c r="AC68" i="38"/>
  <c r="CU68" i="36"/>
  <c r="DB68" i="36" s="1"/>
  <c r="AS66" i="38"/>
  <c r="AU66" i="38"/>
  <c r="AY67" i="38"/>
  <c r="BF67" i="38"/>
  <c r="EH66" i="36"/>
  <c r="EE66" i="36"/>
  <c r="EL66" i="36"/>
  <c r="ED66" i="36"/>
  <c r="BD67" i="38"/>
  <c r="EK66" i="36"/>
  <c r="AQ67" i="38"/>
  <c r="AU67" i="38" s="1"/>
  <c r="EB66" i="36"/>
  <c r="CO68" i="36"/>
  <c r="AP68" i="36"/>
  <c r="AV68" i="36"/>
  <c r="BT68" i="36"/>
  <c r="N68" i="38"/>
  <c r="AR68" i="36"/>
  <c r="CQ68" i="36"/>
  <c r="BI68" i="36"/>
  <c r="V68" i="38"/>
  <c r="W68" i="38" s="1"/>
  <c r="I68" i="36"/>
  <c r="E68" i="38"/>
  <c r="U68" i="36"/>
  <c r="C68" i="36"/>
  <c r="P68" i="36"/>
  <c r="J67" i="36"/>
  <c r="D67" i="36"/>
  <c r="Y67" i="36" s="1" a="1"/>
  <c r="Y67" i="36" s="1"/>
  <c r="BE67" i="38"/>
  <c r="BC67" i="38"/>
  <c r="BC67" i="36"/>
  <c r="BE67" i="36"/>
  <c r="BD67" i="36"/>
  <c r="B68" i="38"/>
  <c r="DW68" i="36"/>
  <c r="F68" i="36"/>
  <c r="J68" i="38"/>
  <c r="L68" i="36"/>
  <c r="AM67" i="38"/>
  <c r="AN67" i="38"/>
  <c r="AL67" i="38"/>
  <c r="DZ66" i="36"/>
  <c r="EI66" i="36"/>
  <c r="EA66" i="36"/>
  <c r="R68" i="38"/>
  <c r="EX69" i="36"/>
  <c r="EP69" i="36"/>
  <c r="EQ69" i="36"/>
  <c r="EF66" i="36"/>
  <c r="EG66" i="36"/>
  <c r="EJ66" i="36"/>
  <c r="EM66" i="36"/>
  <c r="BA67" i="36"/>
  <c r="AZ67" i="36"/>
  <c r="AY67" i="36"/>
  <c r="AX67" i="36"/>
  <c r="G68" i="36" a="1"/>
  <c r="G68" i="36" s="1"/>
  <c r="F68" i="38"/>
  <c r="G68" i="38" s="1"/>
  <c r="AD68" i="38"/>
  <c r="AU68" i="36"/>
  <c r="M68" i="36"/>
  <c r="X68" i="36"/>
  <c r="N68" i="36"/>
  <c r="AA68" i="36"/>
  <c r="FD69" i="36"/>
  <c r="AC69" i="36"/>
  <c r="S69" i="36"/>
  <c r="CG69" i="36"/>
  <c r="EW69" i="36"/>
  <c r="ET69" i="36"/>
  <c r="EU69" i="36"/>
  <c r="FB69" i="36"/>
  <c r="EV69" i="36"/>
  <c r="FA69" i="36"/>
  <c r="AH69" i="36"/>
  <c r="BV69" i="36"/>
  <c r="FC69" i="36"/>
  <c r="AF69" i="36"/>
  <c r="BO69" i="36"/>
  <c r="AS68" i="36"/>
  <c r="EZ69" i="36"/>
  <c r="FG69" i="36"/>
  <c r="AD69" i="36"/>
  <c r="ES69" i="36"/>
  <c r="DX69" i="36" l="1"/>
  <c r="CZ68" i="36"/>
  <c r="DA68" i="36"/>
  <c r="DC68" i="36" s="1"/>
  <c r="DD68" i="36"/>
  <c r="H67" i="38"/>
  <c r="I67" i="38" s="1"/>
  <c r="DE67" i="36"/>
  <c r="AA68" i="38"/>
  <c r="CB68" i="36"/>
  <c r="CY68" i="36"/>
  <c r="CW68" i="36"/>
  <c r="CX68" i="36"/>
  <c r="CV68" i="36"/>
  <c r="AV66" i="38"/>
  <c r="BY66" i="36" s="1"/>
  <c r="CI66" i="36" s="1"/>
  <c r="AT67" i="38"/>
  <c r="EY69" i="36"/>
  <c r="A68" i="36"/>
  <c r="AS67" i="38"/>
  <c r="A68" i="38"/>
  <c r="AG69" i="36"/>
  <c r="AR69" i="38"/>
  <c r="AI69" i="36"/>
  <c r="AE69" i="36"/>
  <c r="Z69" i="36"/>
  <c r="Q69" i="36" s="1"/>
  <c r="E69" i="36"/>
  <c r="V69" i="36"/>
  <c r="D69" i="38"/>
  <c r="K69" i="36"/>
  <c r="BB68" i="36"/>
  <c r="AW68" i="36"/>
  <c r="AB68" i="36"/>
  <c r="EO70" i="36"/>
  <c r="S68" i="38"/>
  <c r="T68" i="38"/>
  <c r="Z68" i="38"/>
  <c r="Y68" i="38"/>
  <c r="AB68" i="38"/>
  <c r="O68" i="38"/>
  <c r="P68" i="38" s="1"/>
  <c r="AH68" i="38"/>
  <c r="BL68" i="38"/>
  <c r="BA68" i="38"/>
  <c r="BB68" i="38" s="1"/>
  <c r="BG68" i="38" s="1"/>
  <c r="BP68" i="38"/>
  <c r="BU68" i="38"/>
  <c r="AG68" i="38"/>
  <c r="BT68" i="38"/>
  <c r="AX68" i="38"/>
  <c r="AZ68" i="38" s="1"/>
  <c r="BH68" i="38"/>
  <c r="BK68" i="38"/>
  <c r="BO68" i="38"/>
  <c r="AO68" i="38"/>
  <c r="AE68" i="38"/>
  <c r="BM68" i="38"/>
  <c r="BI68" i="38"/>
  <c r="BR68" i="38"/>
  <c r="BN68" i="38"/>
  <c r="AK68" i="38"/>
  <c r="AP68" i="38" s="1"/>
  <c r="BQ68" i="38"/>
  <c r="BJ68" i="38"/>
  <c r="AI68" i="38"/>
  <c r="AJ68" i="38"/>
  <c r="BS68" i="38"/>
  <c r="AF68" i="38"/>
  <c r="D68" i="36"/>
  <c r="Y68" i="36" s="1" a="1"/>
  <c r="Y68" i="36" s="1"/>
  <c r="H68" i="38" s="1"/>
  <c r="I68" i="38" s="1"/>
  <c r="J68" i="36"/>
  <c r="ER69" i="36"/>
  <c r="BX69" i="36"/>
  <c r="BS69" i="36"/>
  <c r="AL69" i="36"/>
  <c r="BP69" i="36"/>
  <c r="AQ69" i="36"/>
  <c r="BZ69" i="36"/>
  <c r="CP69" i="36"/>
  <c r="BW69" i="36"/>
  <c r="CR69" i="36"/>
  <c r="CK69" i="36"/>
  <c r="BN69" i="36"/>
  <c r="CL69" i="36"/>
  <c r="BQ69" i="36"/>
  <c r="BF69" i="36"/>
  <c r="BJ69" i="36"/>
  <c r="BG69" i="36"/>
  <c r="BL69" i="36"/>
  <c r="CM69" i="36"/>
  <c r="CJ69" i="36"/>
  <c r="AJ69" i="36"/>
  <c r="BM69" i="36"/>
  <c r="BK69" i="36"/>
  <c r="AO69" i="36"/>
  <c r="BR69" i="36"/>
  <c r="AT69" i="36"/>
  <c r="AM69" i="36"/>
  <c r="CN69" i="36"/>
  <c r="CF69" i="36"/>
  <c r="V69" i="38" l="1"/>
  <c r="BI69" i="36"/>
  <c r="CA66" i="36"/>
  <c r="AW66" i="38"/>
  <c r="AC69" i="38"/>
  <c r="CH69" i="36"/>
  <c r="CC69" i="36"/>
  <c r="CD69" i="36"/>
  <c r="AV67" i="38"/>
  <c r="AW67" i="38" s="1"/>
  <c r="BC68" i="38"/>
  <c r="BE68" i="38"/>
  <c r="AQ68" i="38"/>
  <c r="AU68" i="38" s="1"/>
  <c r="BU69" i="36"/>
  <c r="CT69" i="36"/>
  <c r="H69" i="36"/>
  <c r="O69" i="36" s="1"/>
  <c r="CS69" i="36"/>
  <c r="BT69" i="36"/>
  <c r="AV69" i="36"/>
  <c r="AP69" i="36"/>
  <c r="CQ69" i="36"/>
  <c r="AK69" i="36"/>
  <c r="K69" i="38" s="1"/>
  <c r="W69" i="36"/>
  <c r="G69" i="36" s="1" a="1"/>
  <c r="G69" i="36" s="1"/>
  <c r="L69" i="38"/>
  <c r="M69" i="38"/>
  <c r="Q69" i="38"/>
  <c r="BH69" i="36"/>
  <c r="U69" i="38" s="1"/>
  <c r="X69" i="38" s="1"/>
  <c r="CO69" i="36"/>
  <c r="FH69" i="36"/>
  <c r="FI69" i="36" s="1"/>
  <c r="N69" i="38"/>
  <c r="AX68" i="36"/>
  <c r="BA68" i="36"/>
  <c r="AY68" i="36"/>
  <c r="AZ68" i="36"/>
  <c r="J69" i="38"/>
  <c r="F69" i="36"/>
  <c r="DW69" i="36"/>
  <c r="B69" i="38"/>
  <c r="L69" i="36"/>
  <c r="DE68" i="36"/>
  <c r="BF68" i="38"/>
  <c r="AM68" i="38"/>
  <c r="AL68" i="38"/>
  <c r="AN68" i="38"/>
  <c r="BE68" i="36"/>
  <c r="BC68" i="36"/>
  <c r="BD68" i="36"/>
  <c r="BD68" i="38"/>
  <c r="AY68" i="38"/>
  <c r="EP70" i="36"/>
  <c r="EX70" i="36"/>
  <c r="DG67" i="36"/>
  <c r="DJ67" i="36"/>
  <c r="DI67" i="36"/>
  <c r="DM67" i="36"/>
  <c r="DH67" i="36"/>
  <c r="EQ70" i="36"/>
  <c r="DF67" i="36"/>
  <c r="DK67" i="36"/>
  <c r="BP70" i="36"/>
  <c r="S70" i="36"/>
  <c r="ET70" i="36"/>
  <c r="AD70" i="36"/>
  <c r="AF70" i="36"/>
  <c r="BV70" i="36"/>
  <c r="EV70" i="36"/>
  <c r="BF70" i="36"/>
  <c r="AH70" i="36"/>
  <c r="EU70" i="36"/>
  <c r="AC70" i="36"/>
  <c r="FB70" i="36"/>
  <c r="FC70" i="36"/>
  <c r="AS69" i="36"/>
  <c r="EZ70" i="36"/>
  <c r="EW70" i="36"/>
  <c r="FD70" i="36"/>
  <c r="ES70" i="36"/>
  <c r="FA70" i="36"/>
  <c r="CG70" i="36"/>
  <c r="CM70" i="36"/>
  <c r="CL70" i="36"/>
  <c r="BQ70" i="36"/>
  <c r="DL67" i="36" l="1"/>
  <c r="EF67" i="36" s="1"/>
  <c r="AA69" i="38"/>
  <c r="EY70" i="36"/>
  <c r="CB69" i="36"/>
  <c r="AT68" i="38"/>
  <c r="BY67" i="36"/>
  <c r="AS68" i="38"/>
  <c r="EO71" i="36"/>
  <c r="AE70" i="36"/>
  <c r="AR70" i="38"/>
  <c r="AG70" i="36"/>
  <c r="V70" i="36"/>
  <c r="W70" i="36"/>
  <c r="D70" i="38"/>
  <c r="K70" i="36"/>
  <c r="E70" i="36"/>
  <c r="AI70" i="36"/>
  <c r="Q70" i="38"/>
  <c r="R70" i="38" s="1"/>
  <c r="Z70" i="36"/>
  <c r="Q70" i="36" s="1"/>
  <c r="CU69" i="36"/>
  <c r="N69" i="36"/>
  <c r="F69" i="38"/>
  <c r="G69" i="38" s="1"/>
  <c r="X69" i="36"/>
  <c r="AD69" i="38"/>
  <c r="AA69" i="36"/>
  <c r="M69" i="36"/>
  <c r="AU69" i="36"/>
  <c r="T69" i="36"/>
  <c r="Y69" i="38"/>
  <c r="O69" i="38"/>
  <c r="P69" i="38" s="1"/>
  <c r="AB69" i="38"/>
  <c r="Z69" i="38"/>
  <c r="W69" i="38"/>
  <c r="R69" i="38"/>
  <c r="DG68" i="36"/>
  <c r="DI68" i="36"/>
  <c r="DF68" i="36"/>
  <c r="DH68" i="36"/>
  <c r="DM68" i="36"/>
  <c r="DK68" i="36"/>
  <c r="DJ68" i="36"/>
  <c r="ER70" i="36"/>
  <c r="BM70" i="36"/>
  <c r="CP70" i="36"/>
  <c r="BO70" i="36"/>
  <c r="AO70" i="36"/>
  <c r="BJ70" i="36"/>
  <c r="CK70" i="36"/>
  <c r="BR70" i="36"/>
  <c r="CF70" i="36"/>
  <c r="AC71" i="36"/>
  <c r="BL70" i="36"/>
  <c r="CR70" i="36"/>
  <c r="FD71" i="36"/>
  <c r="CN70" i="36"/>
  <c r="AQ70" i="36"/>
  <c r="BS70" i="36"/>
  <c r="AT70" i="36"/>
  <c r="FG70" i="36"/>
  <c r="BZ70" i="36"/>
  <c r="BX70" i="36"/>
  <c r="CJ70" i="36"/>
  <c r="AH71" i="36"/>
  <c r="BW70" i="36"/>
  <c r="AM70" i="36"/>
  <c r="AL70" i="36"/>
  <c r="AJ70" i="36"/>
  <c r="BN70" i="36"/>
  <c r="BK70" i="36"/>
  <c r="BG70" i="36"/>
  <c r="AF71" i="36"/>
  <c r="DX70" i="36" l="1"/>
  <c r="N70" i="38"/>
  <c r="BU70" i="36"/>
  <c r="CO70" i="36"/>
  <c r="H70" i="36"/>
  <c r="O70" i="36" s="1"/>
  <c r="CS70" i="36"/>
  <c r="CT70" i="36"/>
  <c r="V70" i="38"/>
  <c r="BI70" i="36"/>
  <c r="BT70" i="36"/>
  <c r="AP70" i="36"/>
  <c r="AV70" i="36"/>
  <c r="EX71" i="36"/>
  <c r="EQ71" i="36"/>
  <c r="EH67" i="36"/>
  <c r="EE67" i="36"/>
  <c r="EL67" i="36"/>
  <c r="EJ67" i="36"/>
  <c r="EK67" i="36"/>
  <c r="DZ67" i="36"/>
  <c r="EG67" i="36"/>
  <c r="BH70" i="36"/>
  <c r="U70" i="38" s="1"/>
  <c r="CA67" i="36"/>
  <c r="CI67" i="36"/>
  <c r="EI67" i="36"/>
  <c r="EC67" i="36"/>
  <c r="EM67" i="36"/>
  <c r="ED67" i="36"/>
  <c r="EB67" i="36"/>
  <c r="EA67" i="36"/>
  <c r="AK70" i="36"/>
  <c r="K70" i="38" s="1"/>
  <c r="L70" i="38"/>
  <c r="M70" i="38"/>
  <c r="CQ70" i="36"/>
  <c r="CC70" i="36"/>
  <c r="AC70" i="38"/>
  <c r="FH70" i="36"/>
  <c r="FI70" i="36" s="1"/>
  <c r="CH70" i="36"/>
  <c r="CD70" i="36"/>
  <c r="AV68" i="38"/>
  <c r="AW68" i="38" s="1"/>
  <c r="EP71" i="36"/>
  <c r="EY71" i="36" s="1"/>
  <c r="AR71" i="38"/>
  <c r="AG71" i="36"/>
  <c r="DL68" i="36"/>
  <c r="EI68" i="36" s="1"/>
  <c r="AI71" i="36"/>
  <c r="F70" i="38"/>
  <c r="G70" i="38" s="1"/>
  <c r="M70" i="36"/>
  <c r="AU70" i="36"/>
  <c r="AD70" i="38"/>
  <c r="AA70" i="36"/>
  <c r="N70" i="36"/>
  <c r="X70" i="36"/>
  <c r="L70" i="36"/>
  <c r="G70" i="36" a="1"/>
  <c r="G70" i="36" s="1"/>
  <c r="DW70" i="36"/>
  <c r="J70" i="38"/>
  <c r="B70" i="38"/>
  <c r="F70" i="36"/>
  <c r="T69" i="38"/>
  <c r="S69" i="38"/>
  <c r="AW69" i="36"/>
  <c r="BB69" i="36"/>
  <c r="AB69" i="36"/>
  <c r="W70" i="38"/>
  <c r="CU70" i="36"/>
  <c r="C69" i="36"/>
  <c r="A69" i="36" s="1"/>
  <c r="I69" i="36"/>
  <c r="U69" i="36"/>
  <c r="E69" i="38"/>
  <c r="A69" i="38" s="1"/>
  <c r="P69" i="36"/>
  <c r="AR69" i="36"/>
  <c r="AE69" i="38"/>
  <c r="BK69" i="38"/>
  <c r="BL69" i="38"/>
  <c r="AO69" i="38"/>
  <c r="BU69" i="38"/>
  <c r="BJ69" i="38"/>
  <c r="BI69" i="38"/>
  <c r="BO69" i="38"/>
  <c r="AX69" i="38"/>
  <c r="AY69" i="38" s="1"/>
  <c r="BS69" i="38"/>
  <c r="AG69" i="38"/>
  <c r="AK69" i="38"/>
  <c r="AP69" i="38" s="1"/>
  <c r="BQ69" i="38"/>
  <c r="BN69" i="38"/>
  <c r="BR69" i="38"/>
  <c r="AF69" i="38"/>
  <c r="BP69" i="38"/>
  <c r="AI69" i="38"/>
  <c r="BT69" i="38"/>
  <c r="BM69" i="38"/>
  <c r="AJ69" i="38"/>
  <c r="BA69" i="38"/>
  <c r="BB69" i="38" s="1"/>
  <c r="BG69" i="38" s="1"/>
  <c r="AH69" i="38"/>
  <c r="BH69" i="38"/>
  <c r="CX69" i="36"/>
  <c r="CW69" i="36"/>
  <c r="CY69" i="36"/>
  <c r="CZ69" i="36"/>
  <c r="CV69" i="36"/>
  <c r="DD69" i="36"/>
  <c r="DB69" i="36"/>
  <c r="DA69" i="36"/>
  <c r="DC69" i="36" s="1"/>
  <c r="S70" i="38"/>
  <c r="T70" i="38"/>
  <c r="T70" i="36"/>
  <c r="EW71" i="36"/>
  <c r="CG71" i="36"/>
  <c r="FC71" i="36"/>
  <c r="S71" i="36"/>
  <c r="BV71" i="36"/>
  <c r="EV71" i="36"/>
  <c r="AS70" i="36"/>
  <c r="FA71" i="36"/>
  <c r="EU71" i="36"/>
  <c r="AD71" i="36"/>
  <c r="ES71" i="36"/>
  <c r="FB71" i="36"/>
  <c r="EZ71" i="36"/>
  <c r="ET71" i="36"/>
  <c r="DE70" i="36" l="1"/>
  <c r="DJ70" i="36" s="1"/>
  <c r="D71" i="38"/>
  <c r="K71" i="36"/>
  <c r="E71" i="36"/>
  <c r="V71" i="36"/>
  <c r="Z71" i="36"/>
  <c r="Q71" i="36" s="1"/>
  <c r="B71" i="38" s="1"/>
  <c r="X70" i="38"/>
  <c r="AE71" i="36"/>
  <c r="AA70" i="38"/>
  <c r="CB70" i="36"/>
  <c r="BY68" i="36"/>
  <c r="CA68" i="36" s="1"/>
  <c r="W71" i="36"/>
  <c r="BE69" i="38"/>
  <c r="EO72" i="36"/>
  <c r="BC69" i="38"/>
  <c r="EF68" i="36"/>
  <c r="EH68" i="36"/>
  <c r="BD69" i="38"/>
  <c r="BF69" i="38"/>
  <c r="AQ69" i="38"/>
  <c r="AU69" i="38" s="1"/>
  <c r="EK68" i="36"/>
  <c r="EB68" i="36"/>
  <c r="AZ69" i="38"/>
  <c r="ED68" i="36"/>
  <c r="EE68" i="36"/>
  <c r="EG68" i="36"/>
  <c r="E70" i="38"/>
  <c r="A70" i="38" s="1"/>
  <c r="C70" i="36"/>
  <c r="A70" i="36" s="1"/>
  <c r="U70" i="36"/>
  <c r="I70" i="36"/>
  <c r="AR70" i="36"/>
  <c r="P70" i="36"/>
  <c r="DI70" i="36"/>
  <c r="DB70" i="36"/>
  <c r="CY70" i="36"/>
  <c r="CV70" i="36"/>
  <c r="CX70" i="36"/>
  <c r="CW70" i="36"/>
  <c r="BM70" i="38"/>
  <c r="BL70" i="38"/>
  <c r="BK70" i="38"/>
  <c r="BH70" i="38"/>
  <c r="BN70" i="38"/>
  <c r="BJ70" i="38"/>
  <c r="BS70" i="38"/>
  <c r="BR70" i="38"/>
  <c r="AO70" i="38"/>
  <c r="BP70" i="38"/>
  <c r="BT70" i="38"/>
  <c r="AX70" i="38"/>
  <c r="AZ70" i="38" s="1"/>
  <c r="AG70" i="38"/>
  <c r="BA70" i="38"/>
  <c r="BB70" i="38" s="1"/>
  <c r="BG70" i="38" s="1"/>
  <c r="BI70" i="38"/>
  <c r="AE70" i="38"/>
  <c r="AF70" i="38"/>
  <c r="AK70" i="38"/>
  <c r="AP70" i="38" s="1"/>
  <c r="BQ70" i="38"/>
  <c r="BO70" i="38"/>
  <c r="BU70" i="38"/>
  <c r="AH70" i="38"/>
  <c r="AJ70" i="38"/>
  <c r="EC68" i="36"/>
  <c r="EL68" i="36"/>
  <c r="EJ68" i="36"/>
  <c r="AL69" i="38"/>
  <c r="AN69" i="38"/>
  <c r="AM69" i="38"/>
  <c r="D69" i="36"/>
  <c r="Y69" i="36" s="1" a="1"/>
  <c r="Y69" i="36" s="1"/>
  <c r="J69" i="36"/>
  <c r="BD69" i="36"/>
  <c r="BC69" i="36"/>
  <c r="BE69" i="36"/>
  <c r="AZ69" i="36"/>
  <c r="BA69" i="36"/>
  <c r="AY69" i="36"/>
  <c r="AX69" i="36"/>
  <c r="Y70" i="38"/>
  <c r="AB70" i="38"/>
  <c r="AI70" i="38" s="1"/>
  <c r="O70" i="38"/>
  <c r="P70" i="38" s="1"/>
  <c r="Z70" i="38"/>
  <c r="DZ68" i="36"/>
  <c r="EA68" i="36"/>
  <c r="EM68" i="36"/>
  <c r="BB70" i="36"/>
  <c r="AB70" i="36"/>
  <c r="AW70" i="36"/>
  <c r="CO11" i="36"/>
  <c r="EM11" i="36" s="1"/>
  <c r="DD70" i="36"/>
  <c r="DA70" i="36"/>
  <c r="CZ70" i="36"/>
  <c r="BO71" i="36"/>
  <c r="CJ71" i="36"/>
  <c r="BS71" i="36"/>
  <c r="CM71" i="36"/>
  <c r="BZ71" i="36"/>
  <c r="ER71" i="36"/>
  <c r="CF71" i="36"/>
  <c r="EU72" i="36"/>
  <c r="CR71" i="36"/>
  <c r="BF71" i="36"/>
  <c r="BN71" i="36"/>
  <c r="BQ71" i="36"/>
  <c r="AJ71" i="36"/>
  <c r="FG71" i="36"/>
  <c r="AQ71" i="36"/>
  <c r="BP71" i="36"/>
  <c r="BK71" i="36"/>
  <c r="AT71" i="36"/>
  <c r="BG71" i="36"/>
  <c r="BW71" i="36"/>
  <c r="BX71" i="36"/>
  <c r="FC72" i="36"/>
  <c r="FA72" i="36"/>
  <c r="CN71" i="36"/>
  <c r="BM71" i="36"/>
  <c r="AL71" i="36"/>
  <c r="AM71" i="36"/>
  <c r="BL71" i="36"/>
  <c r="ET72" i="36"/>
  <c r="CP71" i="36"/>
  <c r="EV72" i="36"/>
  <c r="CK71" i="36"/>
  <c r="BR71" i="36"/>
  <c r="AD72" i="36"/>
  <c r="AO71" i="36"/>
  <c r="AH72" i="36"/>
  <c r="CL71" i="36"/>
  <c r="BJ71" i="36"/>
  <c r="AF72" i="36"/>
  <c r="EW72" i="36"/>
  <c r="DH70" i="36" l="1"/>
  <c r="DM70" i="36"/>
  <c r="DF70" i="36"/>
  <c r="DG70" i="36"/>
  <c r="DK70" i="36"/>
  <c r="CS71" i="36"/>
  <c r="H71" i="36"/>
  <c r="O71" i="36" s="1"/>
  <c r="CT71" i="36"/>
  <c r="CO71" i="36"/>
  <c r="AP71" i="36"/>
  <c r="AV71" i="36"/>
  <c r="DX71" i="36"/>
  <c r="M71" i="38"/>
  <c r="L71" i="38"/>
  <c r="BH71" i="36"/>
  <c r="U71" i="38" s="1"/>
  <c r="X71" i="38" s="1"/>
  <c r="Q71" i="38"/>
  <c r="R71" i="38" s="1"/>
  <c r="S71" i="38" s="1"/>
  <c r="FH71" i="36"/>
  <c r="FI71" i="36" s="1"/>
  <c r="N71" i="38"/>
  <c r="CC71" i="36"/>
  <c r="CH71" i="36"/>
  <c r="AC71" i="38"/>
  <c r="CD71" i="36"/>
  <c r="V71" i="38"/>
  <c r="BI71" i="36"/>
  <c r="BU71" i="36"/>
  <c r="BT71" i="36"/>
  <c r="CQ71" i="36"/>
  <c r="AK71" i="36"/>
  <c r="K71" i="38" s="1"/>
  <c r="CU71" i="36"/>
  <c r="DB71" i="36" s="1"/>
  <c r="J71" i="38"/>
  <c r="DW71" i="36"/>
  <c r="L71" i="36"/>
  <c r="F71" i="36"/>
  <c r="O71" i="38" s="1"/>
  <c r="P71" i="38" s="1"/>
  <c r="DC70" i="36"/>
  <c r="AS69" i="38"/>
  <c r="AD71" i="38"/>
  <c r="AJ71" i="38" s="1"/>
  <c r="G71" i="36" a="1"/>
  <c r="G71" i="36" s="1"/>
  <c r="N71" i="36"/>
  <c r="CI68" i="36"/>
  <c r="X71" i="36"/>
  <c r="M71" i="36"/>
  <c r="DL70" i="36"/>
  <c r="BC70" i="38"/>
  <c r="AU71" i="36"/>
  <c r="F71" i="38"/>
  <c r="AT69" i="38"/>
  <c r="Z72" i="36"/>
  <c r="Q72" i="36" s="1"/>
  <c r="AG72" i="36"/>
  <c r="AI72" i="36"/>
  <c r="AE72" i="36"/>
  <c r="AA71" i="36"/>
  <c r="BB71" i="36" s="1"/>
  <c r="T71" i="36"/>
  <c r="AR71" i="36" s="1"/>
  <c r="EP72" i="36"/>
  <c r="EX72" i="36"/>
  <c r="AQ70" i="38"/>
  <c r="AS70" i="38" s="1"/>
  <c r="BE70" i="38"/>
  <c r="BD70" i="38"/>
  <c r="BE70" i="36"/>
  <c r="BC70" i="36"/>
  <c r="BD70" i="36"/>
  <c r="H69" i="38"/>
  <c r="I69" i="38" s="1"/>
  <c r="DE69" i="36"/>
  <c r="AY70" i="38"/>
  <c r="BF70" i="38"/>
  <c r="AL70" i="38"/>
  <c r="AM70" i="38"/>
  <c r="AN70" i="38"/>
  <c r="AY70" i="36"/>
  <c r="BA70" i="36"/>
  <c r="AX70" i="36"/>
  <c r="AZ70" i="36"/>
  <c r="J70" i="36"/>
  <c r="D70" i="36"/>
  <c r="Y70" i="36" s="1" a="1"/>
  <c r="Y70" i="36" s="1"/>
  <c r="H70" i="38" s="1"/>
  <c r="I70" i="38" s="1"/>
  <c r="EH11" i="36"/>
  <c r="EJ11" i="36"/>
  <c r="EA11" i="36"/>
  <c r="EL11" i="36"/>
  <c r="EG11" i="36"/>
  <c r="EI11" i="36"/>
  <c r="DZ11" i="36"/>
  <c r="EC11" i="36"/>
  <c r="EK11" i="36"/>
  <c r="EB11" i="36"/>
  <c r="EE11" i="36"/>
  <c r="EF11" i="36"/>
  <c r="ED11" i="36"/>
  <c r="EQ72" i="36"/>
  <c r="CG72" i="36"/>
  <c r="AL72" i="36"/>
  <c r="BJ72" i="36"/>
  <c r="BS72" i="36"/>
  <c r="BF72" i="36"/>
  <c r="AJ72" i="36"/>
  <c r="ER72" i="36"/>
  <c r="FG72" i="36"/>
  <c r="BR72" i="36"/>
  <c r="BO72" i="36"/>
  <c r="AM72" i="36"/>
  <c r="AC72" i="36"/>
  <c r="AQ72" i="36"/>
  <c r="CR72" i="36"/>
  <c r="BV72" i="36"/>
  <c r="CM72" i="36"/>
  <c r="CJ72" i="36"/>
  <c r="CF72" i="36"/>
  <c r="BX72" i="36"/>
  <c r="BM72" i="36"/>
  <c r="AS71" i="36"/>
  <c r="EZ72" i="36"/>
  <c r="FB72" i="36"/>
  <c r="CK72" i="36"/>
  <c r="BG72" i="36"/>
  <c r="BP72" i="36"/>
  <c r="BK72" i="36"/>
  <c r="ES72" i="36"/>
  <c r="BN72" i="36"/>
  <c r="S72" i="36"/>
  <c r="BW72" i="36"/>
  <c r="AT72" i="36"/>
  <c r="BQ72" i="36"/>
  <c r="CL72" i="36"/>
  <c r="BL72" i="36"/>
  <c r="CN72" i="36"/>
  <c r="AO72" i="36"/>
  <c r="CP72" i="36"/>
  <c r="BZ72" i="36"/>
  <c r="FD72" i="36"/>
  <c r="D72" i="38" l="1"/>
  <c r="K72" i="36"/>
  <c r="V72" i="36"/>
  <c r="E72" i="36"/>
  <c r="AR72" i="38"/>
  <c r="DX72" i="36"/>
  <c r="W71" i="38"/>
  <c r="CB71" i="36"/>
  <c r="AA71" i="38"/>
  <c r="DA71" i="36"/>
  <c r="DC71" i="36" s="1"/>
  <c r="CZ71" i="36"/>
  <c r="CV71" i="36"/>
  <c r="CW71" i="36"/>
  <c r="CX71" i="36"/>
  <c r="DD71" i="36"/>
  <c r="DE71" i="36"/>
  <c r="DI71" i="36" s="1"/>
  <c r="CY71" i="36"/>
  <c r="AB71" i="38"/>
  <c r="Y71" i="38"/>
  <c r="Z71" i="38"/>
  <c r="EE70" i="36"/>
  <c r="DZ70" i="36"/>
  <c r="AV69" i="38"/>
  <c r="BY69" i="36" s="1"/>
  <c r="CI69" i="36" s="1"/>
  <c r="DW72" i="36"/>
  <c r="AI71" i="38"/>
  <c r="BR71" i="38"/>
  <c r="BM71" i="38"/>
  <c r="AF71" i="38"/>
  <c r="AX71" i="38"/>
  <c r="AZ71" i="38" s="1"/>
  <c r="AO71" i="38"/>
  <c r="BK71" i="38"/>
  <c r="BL71" i="38"/>
  <c r="BS71" i="38"/>
  <c r="AH71" i="38"/>
  <c r="AG71" i="38"/>
  <c r="BA71" i="38"/>
  <c r="BB71" i="38" s="1"/>
  <c r="BG71" i="38" s="1"/>
  <c r="AK71" i="38"/>
  <c r="AP71" i="38" s="1"/>
  <c r="AE71" i="38"/>
  <c r="BH71" i="38"/>
  <c r="BJ71" i="38"/>
  <c r="BI71" i="38"/>
  <c r="BT71" i="38"/>
  <c r="BN71" i="38"/>
  <c r="EL70" i="36"/>
  <c r="EC70" i="36"/>
  <c r="F72" i="36"/>
  <c r="Z72" i="38" s="1"/>
  <c r="L72" i="36"/>
  <c r="T71" i="38"/>
  <c r="I71" i="36"/>
  <c r="E71" i="38"/>
  <c r="A71" i="38" s="1"/>
  <c r="EB70" i="36"/>
  <c r="J72" i="38"/>
  <c r="EY72" i="36"/>
  <c r="EG70" i="36"/>
  <c r="EA70" i="36"/>
  <c r="EF70" i="36"/>
  <c r="EK70" i="36"/>
  <c r="AW71" i="36"/>
  <c r="AY71" i="36" s="1"/>
  <c r="EM70" i="36"/>
  <c r="EJ70" i="36"/>
  <c r="EH70" i="36"/>
  <c r="AU70" i="38"/>
  <c r="EO73" i="36"/>
  <c r="ED70" i="36"/>
  <c r="EI70" i="36"/>
  <c r="U71" i="36"/>
  <c r="D71" i="36" s="1"/>
  <c r="Y71" i="36" s="1" a="1"/>
  <c r="Y71" i="36" s="1"/>
  <c r="H71" i="38" s="1"/>
  <c r="P71" i="36"/>
  <c r="C71" i="36"/>
  <c r="A71" i="36" s="1"/>
  <c r="AB71" i="36"/>
  <c r="AC72" i="38"/>
  <c r="CH72" i="36"/>
  <c r="CD72" i="36"/>
  <c r="CC72" i="36"/>
  <c r="BU72" i="36"/>
  <c r="CQ72" i="36"/>
  <c r="AK72" i="36"/>
  <c r="K72" i="38" s="1"/>
  <c r="W72" i="36"/>
  <c r="CU72" i="36" s="1"/>
  <c r="CZ72" i="36" s="1"/>
  <c r="N72" i="38"/>
  <c r="Q72" i="38"/>
  <c r="BH72" i="36"/>
  <c r="U72" i="38" s="1"/>
  <c r="CO72" i="36"/>
  <c r="BT72" i="36"/>
  <c r="AP72" i="36"/>
  <c r="AV72" i="36"/>
  <c r="V72" i="38"/>
  <c r="BI72" i="36"/>
  <c r="CT72" i="36"/>
  <c r="CS72" i="36"/>
  <c r="H72" i="36"/>
  <c r="O72" i="36" s="1"/>
  <c r="FH72" i="36"/>
  <c r="FI72" i="36" s="1"/>
  <c r="CI72" i="36"/>
  <c r="M72" i="38"/>
  <c r="L72" i="38"/>
  <c r="B72" i="38"/>
  <c r="AT70" i="38"/>
  <c r="DM69" i="36"/>
  <c r="DG69" i="36"/>
  <c r="DH69" i="36"/>
  <c r="DF69" i="36"/>
  <c r="DK69" i="36"/>
  <c r="DI69" i="36"/>
  <c r="DJ69" i="36"/>
  <c r="AN71" i="38"/>
  <c r="AL71" i="38"/>
  <c r="AM71" i="38"/>
  <c r="BC71" i="36"/>
  <c r="BD71" i="36"/>
  <c r="BE71" i="36"/>
  <c r="DJ14" i="36"/>
  <c r="DH14" i="36"/>
  <c r="DJ71" i="36"/>
  <c r="DF71" i="36"/>
  <c r="DK71" i="36"/>
  <c r="DM71" i="36"/>
  <c r="DG71" i="36"/>
  <c r="DH71" i="36"/>
  <c r="EU73" i="36"/>
  <c r="FD73" i="36"/>
  <c r="FB73" i="36"/>
  <c r="AS72" i="36"/>
  <c r="BV73" i="36"/>
  <c r="EW73" i="36"/>
  <c r="EX73" i="36" l="1"/>
  <c r="AW69" i="38"/>
  <c r="BF71" i="38"/>
  <c r="AY71" i="38"/>
  <c r="AQ71" i="38"/>
  <c r="AU71" i="38" s="1"/>
  <c r="BD71" i="38"/>
  <c r="BC71" i="38"/>
  <c r="BE71" i="38"/>
  <c r="DL71" i="36"/>
  <c r="EJ71" i="36" s="1"/>
  <c r="BA71" i="36"/>
  <c r="AX71" i="36"/>
  <c r="Y72" i="38"/>
  <c r="AB72" i="38"/>
  <c r="O72" i="38"/>
  <c r="P72" i="38" s="1"/>
  <c r="DL69" i="36"/>
  <c r="EI69" i="36" s="1"/>
  <c r="AZ71" i="36"/>
  <c r="CA69" i="36"/>
  <c r="J71" i="36"/>
  <c r="Z73" i="36"/>
  <c r="Q73" i="36" s="1"/>
  <c r="AV70" i="38"/>
  <c r="BY70" i="36" s="1"/>
  <c r="EP73" i="36"/>
  <c r="X72" i="38"/>
  <c r="X72" i="36"/>
  <c r="M72" i="36"/>
  <c r="G72" i="36" a="1"/>
  <c r="G72" i="36" s="1"/>
  <c r="AU72" i="36"/>
  <c r="F72" i="38"/>
  <c r="AD72" i="38"/>
  <c r="AI72" i="38" s="1"/>
  <c r="AA72" i="36"/>
  <c r="T72" i="36"/>
  <c r="N72" i="36"/>
  <c r="AA72" i="38"/>
  <c r="CB72" i="36"/>
  <c r="DB72" i="36"/>
  <c r="W72" i="38"/>
  <c r="R72" i="38"/>
  <c r="CI71" i="36"/>
  <c r="DK14" i="36"/>
  <c r="DM14" i="36"/>
  <c r="DG14" i="36"/>
  <c r="DI14" i="36"/>
  <c r="DF14" i="36"/>
  <c r="DM19" i="36"/>
  <c r="DF19" i="36"/>
  <c r="DG19" i="36"/>
  <c r="DH19" i="36"/>
  <c r="DJ19" i="36"/>
  <c r="DK19" i="36"/>
  <c r="DI19" i="36"/>
  <c r="CV72" i="36"/>
  <c r="CY72" i="36"/>
  <c r="EQ73" i="36"/>
  <c r="DA72" i="36"/>
  <c r="CW72" i="36"/>
  <c r="CX72" i="36"/>
  <c r="DD72" i="36"/>
  <c r="EV73" i="36"/>
  <c r="EZ73" i="36"/>
  <c r="FC73" i="36"/>
  <c r="AC73" i="36"/>
  <c r="FG73" i="36"/>
  <c r="AD73" i="36"/>
  <c r="AH73" i="36"/>
  <c r="ET73" i="36"/>
  <c r="ES73" i="36"/>
  <c r="S73" i="36"/>
  <c r="CG73" i="36"/>
  <c r="BZ73" i="36"/>
  <c r="FA73" i="36"/>
  <c r="AF73" i="36"/>
  <c r="DX73" i="36" l="1"/>
  <c r="AR73" i="38"/>
  <c r="AT71" i="38"/>
  <c r="B73" i="38"/>
  <c r="DC72" i="36"/>
  <c r="AG73" i="36"/>
  <c r="V73" i="36"/>
  <c r="K73" i="36"/>
  <c r="E73" i="36"/>
  <c r="D73" i="38"/>
  <c r="AI73" i="36"/>
  <c r="AE73" i="36"/>
  <c r="AS71" i="38"/>
  <c r="EK69" i="36"/>
  <c r="EL69" i="36"/>
  <c r="EL71" i="36"/>
  <c r="ED71" i="36"/>
  <c r="EH71" i="36"/>
  <c r="AW70" i="38"/>
  <c r="EK71" i="36"/>
  <c r="EM71" i="36"/>
  <c r="EG71" i="36"/>
  <c r="EA71" i="36"/>
  <c r="EB71" i="36"/>
  <c r="EC71" i="36"/>
  <c r="DZ71" i="36"/>
  <c r="EE71" i="36"/>
  <c r="EI71" i="36"/>
  <c r="EF71" i="36"/>
  <c r="EG69" i="36"/>
  <c r="EB69" i="36"/>
  <c r="EF69" i="36"/>
  <c r="EC69" i="36"/>
  <c r="DZ69" i="36"/>
  <c r="EH69" i="36"/>
  <c r="ED69" i="36"/>
  <c r="EM69" i="36"/>
  <c r="EJ69" i="36"/>
  <c r="EA69" i="36"/>
  <c r="EE69" i="36"/>
  <c r="L73" i="36"/>
  <c r="J73" i="38"/>
  <c r="EY73" i="36"/>
  <c r="DW73" i="36"/>
  <c r="F73" i="36"/>
  <c r="EO74" i="36"/>
  <c r="T72" i="38"/>
  <c r="S72" i="38"/>
  <c r="AR72" i="36"/>
  <c r="C72" i="36"/>
  <c r="A72" i="36" s="1"/>
  <c r="U72" i="36"/>
  <c r="E72" i="38"/>
  <c r="A72" i="38" s="1"/>
  <c r="P72" i="36"/>
  <c r="I72" i="36"/>
  <c r="AW72" i="36"/>
  <c r="AB72" i="36"/>
  <c r="BB72" i="36"/>
  <c r="BJ72" i="38"/>
  <c r="BA72" i="38"/>
  <c r="BF72" i="38" s="1"/>
  <c r="AE72" i="38"/>
  <c r="AO72" i="38"/>
  <c r="AQ72" i="38" s="1"/>
  <c r="BN72" i="38"/>
  <c r="BI72" i="38"/>
  <c r="AF72" i="38"/>
  <c r="BH72" i="38"/>
  <c r="BR72" i="38"/>
  <c r="BM72" i="38"/>
  <c r="AH72" i="38"/>
  <c r="AX72" i="38"/>
  <c r="AY72" i="38" s="1"/>
  <c r="BL72" i="38"/>
  <c r="AK72" i="38"/>
  <c r="AP72" i="38" s="1"/>
  <c r="AJ72" i="38"/>
  <c r="BS72" i="38"/>
  <c r="BK72" i="38"/>
  <c r="AG72" i="38"/>
  <c r="CA70" i="36"/>
  <c r="CI70" i="36"/>
  <c r="DL14" i="36"/>
  <c r="EK14" i="36" s="1"/>
  <c r="DL19" i="36"/>
  <c r="EG19" i="36" s="1"/>
  <c r="CR73" i="36"/>
  <c r="BQ73" i="36"/>
  <c r="AO73" i="36"/>
  <c r="AM73" i="36"/>
  <c r="BO73" i="36"/>
  <c r="CJ73" i="36"/>
  <c r="EV74" i="36"/>
  <c r="AT73" i="36"/>
  <c r="BS73" i="36"/>
  <c r="CF73" i="36"/>
  <c r="BK73" i="36"/>
  <c r="BJ73" i="36"/>
  <c r="BL73" i="36"/>
  <c r="BW73" i="36"/>
  <c r="CP73" i="36"/>
  <c r="CN73" i="36"/>
  <c r="CL73" i="36"/>
  <c r="AJ73" i="36"/>
  <c r="BM73" i="36"/>
  <c r="BR73" i="36"/>
  <c r="BP73" i="36"/>
  <c r="AL73" i="36"/>
  <c r="AQ73" i="36"/>
  <c r="ER73" i="36"/>
  <c r="CK73" i="36"/>
  <c r="BG73" i="36"/>
  <c r="BN73" i="36"/>
  <c r="BX73" i="36"/>
  <c r="CM73" i="36"/>
  <c r="BF73" i="36"/>
  <c r="AV73" i="36" l="1"/>
  <c r="AP73" i="36"/>
  <c r="L73" i="38"/>
  <c r="M73" i="38"/>
  <c r="AT72" i="38"/>
  <c r="AU72" i="38"/>
  <c r="AS72" i="38"/>
  <c r="CI73" i="36"/>
  <c r="CO73" i="36"/>
  <c r="CS73" i="36"/>
  <c r="H73" i="36"/>
  <c r="O73" i="36" s="1"/>
  <c r="CT73" i="36"/>
  <c r="AK73" i="36"/>
  <c r="K73" i="38" s="1"/>
  <c r="W73" i="36"/>
  <c r="CU73" i="36" s="1"/>
  <c r="CV73" i="36" s="1"/>
  <c r="BT73" i="36"/>
  <c r="CQ73" i="36"/>
  <c r="BH73" i="36"/>
  <c r="U73" i="38" s="1"/>
  <c r="X73" i="38" s="1"/>
  <c r="Q73" i="38"/>
  <c r="R73" i="38" s="1"/>
  <c r="N73" i="38"/>
  <c r="AV71" i="38"/>
  <c r="BY71" i="36" s="1"/>
  <c r="BO71" i="38" s="1"/>
  <c r="V73" i="38"/>
  <c r="BI73" i="36"/>
  <c r="AC73" i="38"/>
  <c r="CC73" i="36"/>
  <c r="CD73" i="36"/>
  <c r="CH73" i="36"/>
  <c r="FH73" i="36"/>
  <c r="FI73" i="36" s="1"/>
  <c r="BU73" i="36"/>
  <c r="BT72" i="38"/>
  <c r="EX74" i="36"/>
  <c r="EP74" i="36"/>
  <c r="O73" i="38"/>
  <c r="P73" i="38" s="1"/>
  <c r="AB73" i="38"/>
  <c r="Z73" i="38"/>
  <c r="Y73" i="38"/>
  <c r="AZ72" i="38"/>
  <c r="AM72" i="38"/>
  <c r="AN72" i="38"/>
  <c r="AL72" i="38"/>
  <c r="AV72" i="38" s="1"/>
  <c r="AW72" i="38" s="1"/>
  <c r="BB72" i="38"/>
  <c r="BG72" i="38" s="1"/>
  <c r="BD72" i="38"/>
  <c r="BE72" i="38"/>
  <c r="BC72" i="38"/>
  <c r="BD72" i="36"/>
  <c r="BE72" i="36"/>
  <c r="BC72" i="36"/>
  <c r="AY72" i="36"/>
  <c r="AX72" i="36"/>
  <c r="BA72" i="36"/>
  <c r="AZ72" i="36"/>
  <c r="D72" i="36"/>
  <c r="Y72" i="36" s="1" a="1"/>
  <c r="Y72" i="36" s="1"/>
  <c r="J72" i="36"/>
  <c r="EC14" i="36"/>
  <c r="EI14" i="36"/>
  <c r="EM14" i="36"/>
  <c r="EA14" i="36"/>
  <c r="EB14" i="36"/>
  <c r="DZ14" i="36"/>
  <c r="ED14" i="36"/>
  <c r="EJ14" i="36"/>
  <c r="EF14" i="36"/>
  <c r="EE14" i="36"/>
  <c r="EH14" i="36"/>
  <c r="EL14" i="36"/>
  <c r="EG14" i="36"/>
  <c r="ED19" i="36"/>
  <c r="EJ19" i="36"/>
  <c r="EH19" i="36"/>
  <c r="EE19" i="36"/>
  <c r="DZ19" i="36"/>
  <c r="EK19" i="36"/>
  <c r="EC19" i="36"/>
  <c r="EF19" i="36"/>
  <c r="EL19" i="36"/>
  <c r="EM19" i="36"/>
  <c r="EB19" i="36"/>
  <c r="EA19" i="36"/>
  <c r="EI19" i="36"/>
  <c r="DE72" i="36"/>
  <c r="DJ72" i="36" s="1"/>
  <c r="EQ74" i="36"/>
  <c r="FG74" i="36"/>
  <c r="AC74" i="36"/>
  <c r="BS74" i="36"/>
  <c r="AD74" i="36"/>
  <c r="ER74" i="36"/>
  <c r="BW74" i="36"/>
  <c r="BR74" i="36"/>
  <c r="FB74" i="36"/>
  <c r="EW74" i="36"/>
  <c r="BF74" i="36"/>
  <c r="BV74" i="36"/>
  <c r="CK74" i="36"/>
  <c r="AS73" i="36"/>
  <c r="BN74" i="36"/>
  <c r="CP74" i="36"/>
  <c r="CR74" i="36"/>
  <c r="AF74" i="36"/>
  <c r="CG74" i="36"/>
  <c r="CJ74" i="36"/>
  <c r="CM74" i="36"/>
  <c r="FD74" i="36"/>
  <c r="BM74" i="36"/>
  <c r="BZ74" i="36"/>
  <c r="CL74" i="36"/>
  <c r="BG74" i="36"/>
  <c r="CF74" i="36"/>
  <c r="AJ74" i="36"/>
  <c r="BL74" i="36"/>
  <c r="AH74" i="36"/>
  <c r="S74" i="36"/>
  <c r="BX74" i="36"/>
  <c r="AO74" i="36"/>
  <c r="EZ74" i="36"/>
  <c r="BQ74" i="36"/>
  <c r="AQ74" i="36"/>
  <c r="FA74" i="36"/>
  <c r="AM74" i="36"/>
  <c r="BO74" i="36"/>
  <c r="ES74" i="36"/>
  <c r="CN74" i="36"/>
  <c r="BJ74" i="36"/>
  <c r="ET74" i="36"/>
  <c r="BK74" i="36"/>
  <c r="AT74" i="36"/>
  <c r="EU74" i="36"/>
  <c r="AL74" i="36"/>
  <c r="BP74" i="36"/>
  <c r="FC74" i="36"/>
  <c r="DX74" i="36" l="1"/>
  <c r="DF72" i="36"/>
  <c r="DK72" i="36"/>
  <c r="DG72" i="36"/>
  <c r="DL72" i="36" s="1"/>
  <c r="DI72" i="36"/>
  <c r="DH72" i="36"/>
  <c r="DM72" i="36"/>
  <c r="H72" i="38"/>
  <c r="BY72" i="36"/>
  <c r="BO72" i="38" s="1"/>
  <c r="AI74" i="36"/>
  <c r="V74" i="36"/>
  <c r="K74" i="36"/>
  <c r="D74" i="38"/>
  <c r="E74" i="36"/>
  <c r="AE74" i="36"/>
  <c r="AR74" i="38"/>
  <c r="AG74" i="36"/>
  <c r="Z74" i="36"/>
  <c r="Q74" i="36" s="1"/>
  <c r="B74" i="38" s="1"/>
  <c r="EO75" i="36"/>
  <c r="G73" i="36" a="1"/>
  <c r="G73" i="36" s="1"/>
  <c r="AU73" i="36"/>
  <c r="AA73" i="36"/>
  <c r="BB73" i="36" s="1"/>
  <c r="M73" i="36"/>
  <c r="X73" i="36"/>
  <c r="DB73" i="36"/>
  <c r="AD73" i="38"/>
  <c r="BH73" i="38" s="1"/>
  <c r="W73" i="38"/>
  <c r="CW73" i="36"/>
  <c r="N73" i="36"/>
  <c r="CY73" i="36"/>
  <c r="T73" i="36"/>
  <c r="P73" i="36" s="1"/>
  <c r="F73" i="38"/>
  <c r="CX73" i="36"/>
  <c r="AW71" i="38"/>
  <c r="AA73" i="38"/>
  <c r="CB73" i="36"/>
  <c r="CA71" i="36"/>
  <c r="N74" i="38"/>
  <c r="Q74" i="38"/>
  <c r="BH74" i="36"/>
  <c r="U74" i="38" s="1"/>
  <c r="X74" i="38" s="1"/>
  <c r="CO74" i="36"/>
  <c r="CH74" i="36"/>
  <c r="AC74" i="38"/>
  <c r="CD74" i="36"/>
  <c r="CC74" i="36"/>
  <c r="BU74" i="36"/>
  <c r="CQ74" i="36"/>
  <c r="W74" i="36"/>
  <c r="V74" i="38"/>
  <c r="BI74" i="36"/>
  <c r="FH74" i="36"/>
  <c r="FI74" i="36" s="1"/>
  <c r="CI74" i="36"/>
  <c r="CS74" i="36"/>
  <c r="H74" i="36"/>
  <c r="O74" i="36" s="1"/>
  <c r="CT74" i="36"/>
  <c r="M74" i="38"/>
  <c r="L74" i="38"/>
  <c r="AK74" i="36"/>
  <c r="K74" i="38" s="1"/>
  <c r="AV74" i="36"/>
  <c r="AP74" i="36"/>
  <c r="BT74" i="36"/>
  <c r="S73" i="38"/>
  <c r="T73" i="38"/>
  <c r="EY74" i="36"/>
  <c r="DD73" i="36"/>
  <c r="CZ73" i="36"/>
  <c r="DA73" i="36"/>
  <c r="AS74" i="36"/>
  <c r="CA72" i="36" l="1"/>
  <c r="EP75" i="36"/>
  <c r="EC72" i="36"/>
  <c r="EK72" i="36"/>
  <c r="EG72" i="36"/>
  <c r="EE72" i="36"/>
  <c r="EM72" i="36"/>
  <c r="EJ72" i="36"/>
  <c r="EH72" i="36"/>
  <c r="EF72" i="36"/>
  <c r="EB72" i="36"/>
  <c r="DZ72" i="36"/>
  <c r="ED72" i="36"/>
  <c r="EL72" i="36"/>
  <c r="EI72" i="36"/>
  <c r="EA72" i="36"/>
  <c r="J74" i="38"/>
  <c r="DW74" i="36"/>
  <c r="L74" i="36"/>
  <c r="EX75" i="36"/>
  <c r="EY75" i="36" s="1"/>
  <c r="F74" i="36"/>
  <c r="AB74" i="38" s="1"/>
  <c r="G74" i="36" a="1"/>
  <c r="G74" i="36" s="1"/>
  <c r="E73" i="38"/>
  <c r="A73" i="38" s="1"/>
  <c r="AB73" i="36"/>
  <c r="AW73" i="36"/>
  <c r="AY73" i="36" s="1"/>
  <c r="I73" i="36"/>
  <c r="C73" i="36"/>
  <c r="A73" i="36" s="1"/>
  <c r="AR73" i="36"/>
  <c r="U73" i="36"/>
  <c r="D73" i="36" s="1"/>
  <c r="Y73" i="36" s="1" a="1"/>
  <c r="Y73" i="36" s="1"/>
  <c r="H73" i="38" s="1"/>
  <c r="AE73" i="38"/>
  <c r="BR73" i="38"/>
  <c r="BK73" i="38"/>
  <c r="BO73" i="38"/>
  <c r="BL73" i="38"/>
  <c r="AJ73" i="38"/>
  <c r="BS73" i="38"/>
  <c r="BT73" i="38"/>
  <c r="BN73" i="38"/>
  <c r="BI73" i="38"/>
  <c r="AH73" i="38"/>
  <c r="BJ73" i="38"/>
  <c r="AF73" i="38"/>
  <c r="BM73" i="38"/>
  <c r="AK73" i="38"/>
  <c r="AP73" i="38" s="1"/>
  <c r="BA73" i="38"/>
  <c r="BF73" i="38" s="1"/>
  <c r="AO73" i="38"/>
  <c r="AG73" i="38"/>
  <c r="AI73" i="38"/>
  <c r="AX73" i="38"/>
  <c r="AZ73" i="38" s="1"/>
  <c r="DC73" i="36"/>
  <c r="AA74" i="38"/>
  <c r="R74" i="38"/>
  <c r="W74" i="38"/>
  <c r="BD73" i="36"/>
  <c r="BE73" i="36"/>
  <c r="BC73" i="36"/>
  <c r="CB74" i="36"/>
  <c r="CU74" i="36"/>
  <c r="DD74" i="36" s="1"/>
  <c r="X74" i="36"/>
  <c r="T74" i="36"/>
  <c r="AA74" i="36"/>
  <c r="N74" i="36"/>
  <c r="AU74" i="36"/>
  <c r="M74" i="36"/>
  <c r="F74" i="38"/>
  <c r="G74" i="38" s="1"/>
  <c r="AD74" i="38"/>
  <c r="EQ75" i="36"/>
  <c r="BO75" i="36"/>
  <c r="EW75" i="36"/>
  <c r="BZ75" i="36"/>
  <c r="EV75" i="36"/>
  <c r="AO75" i="36"/>
  <c r="AT75" i="36"/>
  <c r="S75" i="36"/>
  <c r="BQ75" i="36"/>
  <c r="FB75" i="36"/>
  <c r="CG75" i="36"/>
  <c r="AD75" i="36"/>
  <c r="CR75" i="36"/>
  <c r="BF75" i="36"/>
  <c r="AF75" i="36"/>
  <c r="CM75" i="36"/>
  <c r="ER75" i="36"/>
  <c r="AM75" i="36"/>
  <c r="FG75" i="36"/>
  <c r="CN75" i="36"/>
  <c r="BM75" i="36"/>
  <c r="ES75" i="36"/>
  <c r="AL75" i="36"/>
  <c r="BL75" i="36"/>
  <c r="EZ75" i="36"/>
  <c r="BP75" i="36"/>
  <c r="FA75" i="36"/>
  <c r="AQ75" i="36"/>
  <c r="AH75" i="36"/>
  <c r="ET75" i="36"/>
  <c r="BV75" i="36"/>
  <c r="CF75" i="36"/>
  <c r="CJ75" i="36"/>
  <c r="BN75" i="36"/>
  <c r="BK75" i="36"/>
  <c r="BS75" i="36"/>
  <c r="AJ75" i="36"/>
  <c r="BJ75" i="36"/>
  <c r="FC75" i="36"/>
  <c r="BX75" i="36"/>
  <c r="BW75" i="36"/>
  <c r="BG75" i="36"/>
  <c r="FD75" i="36"/>
  <c r="CK75" i="36"/>
  <c r="EU75" i="36"/>
  <c r="BR75" i="36"/>
  <c r="AC75" i="36"/>
  <c r="CL75" i="36"/>
  <c r="CP75" i="36"/>
  <c r="DX75" i="36" l="1"/>
  <c r="Z74" i="38"/>
  <c r="O74" i="38"/>
  <c r="P74" i="38" s="1"/>
  <c r="Y74" i="38"/>
  <c r="Z75" i="36"/>
  <c r="AE75" i="36"/>
  <c r="V75" i="36"/>
  <c r="K75" i="36"/>
  <c r="E75" i="36"/>
  <c r="D75" i="38"/>
  <c r="W75" i="36"/>
  <c r="X75" i="36" s="1"/>
  <c r="AG75" i="36"/>
  <c r="L75" i="38"/>
  <c r="M75" i="38"/>
  <c r="V75" i="38"/>
  <c r="BI75" i="36"/>
  <c r="FH75" i="36"/>
  <c r="FI75" i="36" s="1"/>
  <c r="CI75" i="36"/>
  <c r="AP75" i="36"/>
  <c r="BT75" i="36"/>
  <c r="AV75" i="36"/>
  <c r="EO76" i="36"/>
  <c r="AR75" i="38"/>
  <c r="CC75" i="36"/>
  <c r="CD75" i="36"/>
  <c r="H75" i="36"/>
  <c r="O75" i="36" s="1"/>
  <c r="CT75" i="36"/>
  <c r="CS75" i="36"/>
  <c r="AK75" i="36"/>
  <c r="K75" i="38" s="1"/>
  <c r="AC75" i="38"/>
  <c r="CH75" i="36"/>
  <c r="CO75" i="36"/>
  <c r="AI75" i="36"/>
  <c r="BH75" i="36"/>
  <c r="U75" i="38" s="1"/>
  <c r="X75" i="38" s="1"/>
  <c r="Q75" i="38"/>
  <c r="R75" i="38" s="1"/>
  <c r="T75" i="38" s="1"/>
  <c r="BU75" i="36"/>
  <c r="CQ75" i="36"/>
  <c r="N75" i="38"/>
  <c r="J73" i="36"/>
  <c r="BA73" i="36"/>
  <c r="BB73" i="38"/>
  <c r="BG73" i="38" s="1"/>
  <c r="AZ73" i="36"/>
  <c r="AX73" i="36"/>
  <c r="BC73" i="38"/>
  <c r="AQ73" i="38"/>
  <c r="AU73" i="38" s="1"/>
  <c r="AY73" i="38"/>
  <c r="AL73" i="38"/>
  <c r="AN73" i="38"/>
  <c r="AM73" i="38"/>
  <c r="BE73" i="38"/>
  <c r="BD73" i="38"/>
  <c r="DE73" i="36"/>
  <c r="DI73" i="36" s="1"/>
  <c r="I74" i="36"/>
  <c r="C74" i="36"/>
  <c r="A74" i="36" s="1"/>
  <c r="E74" i="38"/>
  <c r="A74" i="38" s="1"/>
  <c r="AR74" i="36"/>
  <c r="U74" i="36"/>
  <c r="P74" i="36"/>
  <c r="T74" i="38"/>
  <c r="S74" i="38"/>
  <c r="BN74" i="38"/>
  <c r="AE74" i="38"/>
  <c r="BI74" i="38"/>
  <c r="BR74" i="38"/>
  <c r="BQ74" i="38"/>
  <c r="AJ74" i="38"/>
  <c r="AO74" i="38"/>
  <c r="AG74" i="38"/>
  <c r="BK74" i="38"/>
  <c r="AH74" i="38"/>
  <c r="BL74" i="38"/>
  <c r="AI74" i="38"/>
  <c r="BJ74" i="38"/>
  <c r="BP74" i="38"/>
  <c r="BH74" i="38"/>
  <c r="BA74" i="38"/>
  <c r="BC74" i="38" s="1"/>
  <c r="BU74" i="38"/>
  <c r="AF74" i="38"/>
  <c r="AK74" i="38"/>
  <c r="AP74" i="38" s="1"/>
  <c r="BT74" i="38"/>
  <c r="AX74" i="38"/>
  <c r="AZ74" i="38" s="1"/>
  <c r="BS74" i="38"/>
  <c r="BO74" i="38"/>
  <c r="BM74" i="38"/>
  <c r="CX74" i="36"/>
  <c r="CW74" i="36"/>
  <c r="DB74" i="36"/>
  <c r="CY74" i="36"/>
  <c r="CV74" i="36"/>
  <c r="AB74" i="36"/>
  <c r="AW74" i="36"/>
  <c r="BB74" i="36"/>
  <c r="CZ74" i="36"/>
  <c r="DA74" i="36"/>
  <c r="AS75" i="36"/>
  <c r="DG73" i="36" l="1"/>
  <c r="DK73" i="36"/>
  <c r="DF73" i="36"/>
  <c r="DM73" i="36"/>
  <c r="DJ73" i="36"/>
  <c r="DH73" i="36"/>
  <c r="CU75" i="36"/>
  <c r="DB75" i="36" s="1"/>
  <c r="AA75" i="38"/>
  <c r="F75" i="38"/>
  <c r="G75" i="38" s="1"/>
  <c r="S75" i="38"/>
  <c r="G75" i="36" a="1"/>
  <c r="G75" i="36" s="1"/>
  <c r="CB75" i="36"/>
  <c r="T75" i="36"/>
  <c r="U75" i="36" s="1"/>
  <c r="N75" i="36"/>
  <c r="AD75" i="38"/>
  <c r="BP75" i="38" s="1"/>
  <c r="AA75" i="36"/>
  <c r="AB75" i="36" s="1"/>
  <c r="M75" i="36"/>
  <c r="AU75" i="36"/>
  <c r="W75" i="38"/>
  <c r="EX76" i="36"/>
  <c r="EP76" i="36"/>
  <c r="Q75" i="36"/>
  <c r="B75" i="38" s="1"/>
  <c r="F75" i="36"/>
  <c r="J75" i="38"/>
  <c r="L75" i="36"/>
  <c r="DW75" i="36"/>
  <c r="AT73" i="38"/>
  <c r="AS73" i="38"/>
  <c r="DC74" i="36"/>
  <c r="AM74" i="38"/>
  <c r="AN74" i="38"/>
  <c r="AL74" i="38"/>
  <c r="AX74" i="36"/>
  <c r="AY74" i="36"/>
  <c r="AZ74" i="36"/>
  <c r="BA74" i="36"/>
  <c r="BF74" i="38"/>
  <c r="BD74" i="38"/>
  <c r="BB74" i="38"/>
  <c r="BG74" i="38" s="1"/>
  <c r="BE74" i="38"/>
  <c r="D74" i="36"/>
  <c r="Y74" i="36" s="1" a="1"/>
  <c r="Y74" i="36" s="1"/>
  <c r="J74" i="36"/>
  <c r="AQ74" i="38"/>
  <c r="AY74" i="38"/>
  <c r="BC74" i="36"/>
  <c r="BE74" i="36"/>
  <c r="BD74" i="36"/>
  <c r="EQ76" i="36"/>
  <c r="FG76" i="36"/>
  <c r="ET76" i="36"/>
  <c r="S76" i="36"/>
  <c r="FC76" i="36"/>
  <c r="AO76" i="36"/>
  <c r="AM76" i="36"/>
  <c r="CP76" i="36"/>
  <c r="AH76" i="36"/>
  <c r="CL76" i="36"/>
  <c r="EZ76" i="36"/>
  <c r="AC76" i="36"/>
  <c r="BM76" i="36"/>
  <c r="FD76" i="36"/>
  <c r="CG76" i="36"/>
  <c r="ER76" i="36"/>
  <c r="EV76" i="36"/>
  <c r="EU76" i="36"/>
  <c r="BO76" i="36"/>
  <c r="BF76" i="36"/>
  <c r="BK76" i="36"/>
  <c r="CK76" i="36"/>
  <c r="BX76" i="36"/>
  <c r="EW76" i="36"/>
  <c r="FA76" i="36"/>
  <c r="BV76" i="36"/>
  <c r="AD76" i="36"/>
  <c r="ES76" i="36"/>
  <c r="BW76" i="36"/>
  <c r="AF76" i="36"/>
  <c r="FB76" i="36"/>
  <c r="AT76" i="36"/>
  <c r="BZ76" i="36"/>
  <c r="BG76" i="36"/>
  <c r="AJ76" i="36"/>
  <c r="DX76" i="36" l="1"/>
  <c r="DL73" i="36"/>
  <c r="EH73" i="36" s="1"/>
  <c r="DA75" i="36"/>
  <c r="DC75" i="36" s="1"/>
  <c r="I75" i="36"/>
  <c r="CZ75" i="36"/>
  <c r="DD75" i="36"/>
  <c r="AW75" i="36"/>
  <c r="AZ75" i="36" s="1"/>
  <c r="H74" i="38"/>
  <c r="I74" i="38" s="1"/>
  <c r="DE74" i="36"/>
  <c r="BR75" i="38"/>
  <c r="BH75" i="38"/>
  <c r="AI75" i="38"/>
  <c r="AO75" i="38"/>
  <c r="AF75" i="38"/>
  <c r="AX75" i="38"/>
  <c r="AZ75" i="38" s="1"/>
  <c r="CY75" i="36"/>
  <c r="P75" i="36"/>
  <c r="CV75" i="36"/>
  <c r="BT75" i="38"/>
  <c r="BO75" i="38"/>
  <c r="BI75" i="38"/>
  <c r="C75" i="36"/>
  <c r="A75" i="36" s="1"/>
  <c r="CX75" i="36"/>
  <c r="CW75" i="36"/>
  <c r="BL75" i="38"/>
  <c r="BK75" i="38"/>
  <c r="AK75" i="38"/>
  <c r="AP75" i="38" s="1"/>
  <c r="BB75" i="36"/>
  <c r="BD75" i="36" s="1"/>
  <c r="EY76" i="36"/>
  <c r="AJ75" i="38"/>
  <c r="BN75" i="38"/>
  <c r="AH75" i="38"/>
  <c r="BA75" i="38"/>
  <c r="BE75" i="38" s="1"/>
  <c r="BJ75" i="38"/>
  <c r="BM75" i="38"/>
  <c r="AG75" i="38"/>
  <c r="BQ75" i="38"/>
  <c r="BU75" i="38"/>
  <c r="BS75" i="38"/>
  <c r="AE75" i="38"/>
  <c r="AR75" i="36"/>
  <c r="E75" i="38"/>
  <c r="A75" i="38" s="1"/>
  <c r="AI76" i="36"/>
  <c r="AE76" i="36"/>
  <c r="Q76" i="38"/>
  <c r="BH76" i="36"/>
  <c r="U76" i="38" s="1"/>
  <c r="X76" i="38" s="1"/>
  <c r="AK76" i="36"/>
  <c r="K76" i="38" s="1"/>
  <c r="FH76" i="36"/>
  <c r="FI76" i="36" s="1"/>
  <c r="CI76" i="36"/>
  <c r="CC76" i="36"/>
  <c r="CD76" i="36"/>
  <c r="AV76" i="36"/>
  <c r="AP76" i="36"/>
  <c r="K76" i="36"/>
  <c r="D76" i="38"/>
  <c r="V76" i="36"/>
  <c r="W76" i="36"/>
  <c r="T76" i="36" s="1"/>
  <c r="E76" i="36"/>
  <c r="Z76" i="36"/>
  <c r="CQ76" i="36"/>
  <c r="AC76" i="38"/>
  <c r="CH76" i="36"/>
  <c r="N76" i="38"/>
  <c r="AR76" i="38"/>
  <c r="AG76" i="36"/>
  <c r="EO77" i="36"/>
  <c r="Y75" i="38"/>
  <c r="Z75" i="38"/>
  <c r="AB75" i="38"/>
  <c r="O75" i="38"/>
  <c r="P75" i="38" s="1"/>
  <c r="AV73" i="38"/>
  <c r="BY73" i="36" s="1"/>
  <c r="CA73" i="36" s="1"/>
  <c r="EK73" i="36"/>
  <c r="EC73" i="36"/>
  <c r="EE73" i="36"/>
  <c r="EL73" i="36"/>
  <c r="AS74" i="38"/>
  <c r="AU74" i="38"/>
  <c r="AT74" i="38"/>
  <c r="D75" i="36"/>
  <c r="Y75" i="36" s="1" a="1"/>
  <c r="Y75" i="36" s="1"/>
  <c r="J75" i="36"/>
  <c r="AQ76" i="36"/>
  <c r="BN76" i="36"/>
  <c r="BL76" i="36"/>
  <c r="CF76" i="36"/>
  <c r="AL76" i="36"/>
  <c r="BQ76" i="36"/>
  <c r="CR76" i="36"/>
  <c r="CM76" i="36"/>
  <c r="AS76" i="36"/>
  <c r="CN76" i="36"/>
  <c r="CJ76" i="36"/>
  <c r="BS76" i="36"/>
  <c r="BJ76" i="36"/>
  <c r="BR76" i="36"/>
  <c r="BP76" i="36"/>
  <c r="EI73" i="36" l="1"/>
  <c r="EG73" i="36"/>
  <c r="ED73" i="36"/>
  <c r="EF73" i="36"/>
  <c r="EA73" i="36"/>
  <c r="EM73" i="36"/>
  <c r="EJ73" i="36"/>
  <c r="DZ73" i="36"/>
  <c r="EB73" i="36"/>
  <c r="AX75" i="36"/>
  <c r="AY75" i="36"/>
  <c r="BA75" i="36"/>
  <c r="AY75" i="38"/>
  <c r="AN75" i="38"/>
  <c r="BC75" i="36"/>
  <c r="BE75" i="36"/>
  <c r="AM75" i="38"/>
  <c r="AQ75" i="38"/>
  <c r="AU75" i="38" s="1"/>
  <c r="BD75" i="38"/>
  <c r="AL75" i="38"/>
  <c r="BC75" i="38"/>
  <c r="BB75" i="38"/>
  <c r="BG75" i="38" s="1"/>
  <c r="BF75" i="38"/>
  <c r="V76" i="38"/>
  <c r="W76" i="38" s="1"/>
  <c r="BI76" i="36"/>
  <c r="CO76" i="36"/>
  <c r="L76" i="38"/>
  <c r="M76" i="38"/>
  <c r="BT76" i="36"/>
  <c r="CS76" i="36"/>
  <c r="H76" i="36"/>
  <c r="O76" i="36" s="1"/>
  <c r="CT76" i="36"/>
  <c r="BU76" i="36"/>
  <c r="C76" i="36"/>
  <c r="AR76" i="36"/>
  <c r="E76" i="38"/>
  <c r="U76" i="36"/>
  <c r="J76" i="36" s="1"/>
  <c r="I76" i="36"/>
  <c r="P76" i="36"/>
  <c r="EP77" i="36"/>
  <c r="EX77" i="36"/>
  <c r="Q76" i="36"/>
  <c r="B76" i="38" s="1"/>
  <c r="J76" i="38"/>
  <c r="L76" i="36"/>
  <c r="G76" i="36" a="1"/>
  <c r="G76" i="36" s="1"/>
  <c r="F76" i="36"/>
  <c r="DW76" i="36"/>
  <c r="CU76" i="36"/>
  <c r="DE76" i="36" s="1"/>
  <c r="R76" i="38"/>
  <c r="CB76" i="36"/>
  <c r="AA76" i="38"/>
  <c r="N76" i="36"/>
  <c r="AA76" i="36"/>
  <c r="AU76" i="36"/>
  <c r="AD76" i="38"/>
  <c r="X76" i="36"/>
  <c r="F76" i="38"/>
  <c r="G76" i="38" s="1"/>
  <c r="M76" i="36"/>
  <c r="AW73" i="38"/>
  <c r="AV74" i="38"/>
  <c r="BY74" i="36" s="1"/>
  <c r="H75" i="38"/>
  <c r="I75" i="38" s="1"/>
  <c r="DE75" i="36"/>
  <c r="DF75" i="36" s="1"/>
  <c r="DK74" i="36"/>
  <c r="DH74" i="36"/>
  <c r="DJ74" i="36"/>
  <c r="DG74" i="36"/>
  <c r="DI74" i="36"/>
  <c r="DF74" i="36"/>
  <c r="DM74" i="36"/>
  <c r="EQ77" i="36"/>
  <c r="AD77" i="36"/>
  <c r="BR77" i="36"/>
  <c r="BG77" i="36"/>
  <c r="AL77" i="36"/>
  <c r="BO77" i="36"/>
  <c r="FB77" i="36"/>
  <c r="CM77" i="36"/>
  <c r="BF77" i="36"/>
  <c r="AH77" i="36"/>
  <c r="AJ77" i="36"/>
  <c r="EZ77" i="36"/>
  <c r="CN77" i="36"/>
  <c r="FG77" i="36"/>
  <c r="AM77" i="36"/>
  <c r="EV77" i="36"/>
  <c r="FD77" i="36"/>
  <c r="CL77" i="36"/>
  <c r="BL77" i="36"/>
  <c r="S77" i="36"/>
  <c r="EW77" i="36"/>
  <c r="AF77" i="36"/>
  <c r="ET77" i="36"/>
  <c r="EU77" i="36"/>
  <c r="BM77" i="36"/>
  <c r="ES77" i="36"/>
  <c r="CK77" i="36"/>
  <c r="BN77" i="36"/>
  <c r="BW77" i="36"/>
  <c r="CG77" i="36"/>
  <c r="BV77" i="36"/>
  <c r="ER77" i="36"/>
  <c r="FC77" i="36"/>
  <c r="FA77" i="36"/>
  <c r="AC77" i="36"/>
  <c r="DX77" i="36" l="1"/>
  <c r="DL74" i="36"/>
  <c r="EH74" i="36" s="1"/>
  <c r="D76" i="36"/>
  <c r="Y76" i="36" s="1" a="1"/>
  <c r="Y76" i="36" s="1"/>
  <c r="H76" i="38" s="1"/>
  <c r="I76" i="38" s="1"/>
  <c r="AS75" i="38"/>
  <c r="AT75" i="38"/>
  <c r="EY77" i="36"/>
  <c r="CO77" i="36"/>
  <c r="Z77" i="36"/>
  <c r="L77" i="38"/>
  <c r="M77" i="38"/>
  <c r="AG77" i="36"/>
  <c r="CI77" i="36"/>
  <c r="AR77" i="38"/>
  <c r="BH77" i="36"/>
  <c r="U77" i="38" s="1"/>
  <c r="X77" i="38" s="1"/>
  <c r="Q77" i="38"/>
  <c r="R77" i="38" s="1"/>
  <c r="EO78" i="36"/>
  <c r="E77" i="36"/>
  <c r="T77" i="36"/>
  <c r="P77" i="36" s="1"/>
  <c r="V77" i="36"/>
  <c r="K77" i="36"/>
  <c r="D77" i="38"/>
  <c r="W77" i="36"/>
  <c r="AE77" i="36"/>
  <c r="AI77" i="36"/>
  <c r="AK77" i="36"/>
  <c r="K77" i="38" s="1"/>
  <c r="DJ76" i="36"/>
  <c r="DM76" i="36"/>
  <c r="DF76" i="36"/>
  <c r="DH76" i="36"/>
  <c r="DK76" i="36"/>
  <c r="DI76" i="36"/>
  <c r="DG76" i="36"/>
  <c r="AG76" i="38"/>
  <c r="AF76" i="38"/>
  <c r="BT76" i="38"/>
  <c r="BR76" i="38"/>
  <c r="AJ76" i="38"/>
  <c r="AI76" i="38"/>
  <c r="BM76" i="38"/>
  <c r="BP76" i="38"/>
  <c r="BS76" i="38"/>
  <c r="AX76" i="38"/>
  <c r="AZ76" i="38" s="1"/>
  <c r="AE76" i="38"/>
  <c r="AO76" i="38"/>
  <c r="BO76" i="38"/>
  <c r="BA76" i="38"/>
  <c r="BC76" i="38" s="1"/>
  <c r="BK76" i="38"/>
  <c r="AK76" i="38"/>
  <c r="AP76" i="38" s="1"/>
  <c r="AH76" i="38"/>
  <c r="BJ76" i="38"/>
  <c r="BH76" i="38"/>
  <c r="BI76" i="38"/>
  <c r="BQ76" i="38"/>
  <c r="BN76" i="38"/>
  <c r="BL76" i="38"/>
  <c r="BU76" i="38"/>
  <c r="A76" i="38"/>
  <c r="AW76" i="36"/>
  <c r="BB76" i="36"/>
  <c r="AB76" i="36"/>
  <c r="T76" i="38"/>
  <c r="S76" i="38"/>
  <c r="Y76" i="38"/>
  <c r="O76" i="38"/>
  <c r="P76" i="38" s="1"/>
  <c r="AB76" i="38"/>
  <c r="Z76" i="38"/>
  <c r="A76" i="36"/>
  <c r="CX76" i="36"/>
  <c r="CY76" i="36"/>
  <c r="DB76" i="36"/>
  <c r="CV76" i="36"/>
  <c r="CW76" i="36"/>
  <c r="AW74" i="38"/>
  <c r="CA74" i="36"/>
  <c r="CZ76" i="36"/>
  <c r="DH75" i="36"/>
  <c r="DI75" i="36"/>
  <c r="DA76" i="36"/>
  <c r="DG75" i="36"/>
  <c r="DD76" i="36"/>
  <c r="DM75" i="36"/>
  <c r="DJ75" i="36"/>
  <c r="DK75" i="36"/>
  <c r="CF77" i="36"/>
  <c r="BX77" i="36"/>
  <c r="BP77" i="36"/>
  <c r="BK77" i="36"/>
  <c r="CP77" i="36"/>
  <c r="BZ77" i="36"/>
  <c r="BQ77" i="36"/>
  <c r="CJ77" i="36"/>
  <c r="AT77" i="36"/>
  <c r="BS77" i="36"/>
  <c r="BJ77" i="36"/>
  <c r="AO77" i="36"/>
  <c r="AQ77" i="36"/>
  <c r="CR77" i="36"/>
  <c r="AV77" i="36" l="1"/>
  <c r="AP77" i="36"/>
  <c r="EI74" i="36"/>
  <c r="EA74" i="36"/>
  <c r="EF74" i="36"/>
  <c r="DZ74" i="36"/>
  <c r="ED74" i="36"/>
  <c r="EC74" i="36"/>
  <c r="EK74" i="36"/>
  <c r="EG74" i="36"/>
  <c r="EJ74" i="36"/>
  <c r="EM74" i="36"/>
  <c r="EL74" i="36"/>
  <c r="EB74" i="36"/>
  <c r="EE74" i="36"/>
  <c r="CU77" i="36"/>
  <c r="CV77" i="36" s="1"/>
  <c r="AV75" i="38"/>
  <c r="BY75" i="36" s="1"/>
  <c r="CA75" i="36" s="1"/>
  <c r="BF76" i="38"/>
  <c r="DL76" i="36"/>
  <c r="BT77" i="36"/>
  <c r="AC77" i="38"/>
  <c r="CH77" i="36"/>
  <c r="CC77" i="36"/>
  <c r="CD77" i="36"/>
  <c r="FH77" i="36"/>
  <c r="FI77" i="36" s="1"/>
  <c r="BI77" i="36"/>
  <c r="V77" i="38"/>
  <c r="W77" i="38" s="1"/>
  <c r="DC76" i="36"/>
  <c r="CS77" i="36"/>
  <c r="H77" i="36"/>
  <c r="O77" i="36" s="1"/>
  <c r="CT77" i="36"/>
  <c r="CQ77" i="36"/>
  <c r="BU77" i="36"/>
  <c r="AR77" i="36"/>
  <c r="N77" i="38"/>
  <c r="AQ76" i="38"/>
  <c r="EP78" i="36"/>
  <c r="EX78" i="36"/>
  <c r="EQ78" i="36"/>
  <c r="EO79" i="36" s="1"/>
  <c r="AY76" i="38"/>
  <c r="S77" i="38"/>
  <c r="T77" i="38"/>
  <c r="J77" i="38"/>
  <c r="Q77" i="36"/>
  <c r="B77" i="38" s="1"/>
  <c r="G77" i="36" a="1"/>
  <c r="G77" i="36" s="1"/>
  <c r="L77" i="36"/>
  <c r="DW77" i="36"/>
  <c r="F77" i="36"/>
  <c r="BE76" i="36"/>
  <c r="BC76" i="36"/>
  <c r="BD76" i="36"/>
  <c r="BB76" i="38"/>
  <c r="BG76" i="38" s="1"/>
  <c r="BD76" i="38"/>
  <c r="BE76" i="38"/>
  <c r="N77" i="36"/>
  <c r="F77" i="38"/>
  <c r="G77" i="38" s="1"/>
  <c r="AU77" i="36"/>
  <c r="AD77" i="38"/>
  <c r="X77" i="36"/>
  <c r="M77" i="36"/>
  <c r="AA77" i="36"/>
  <c r="E77" i="38"/>
  <c r="C77" i="36"/>
  <c r="U77" i="36"/>
  <c r="I77" i="36"/>
  <c r="AX76" i="36"/>
  <c r="AZ76" i="36"/>
  <c r="BA76" i="36"/>
  <c r="AY76" i="36"/>
  <c r="AL76" i="38"/>
  <c r="AN76" i="38"/>
  <c r="AM76" i="38"/>
  <c r="DL75" i="36"/>
  <c r="EH75" i="36" s="1"/>
  <c r="AC78" i="36"/>
  <c r="EZ78" i="36"/>
  <c r="AS77" i="36"/>
  <c r="FA78" i="36"/>
  <c r="AD78" i="36"/>
  <c r="EU78" i="36"/>
  <c r="FC78" i="36"/>
  <c r="EW78" i="36"/>
  <c r="BV78" i="36"/>
  <c r="FG78" i="36"/>
  <c r="CG78" i="36"/>
  <c r="S78" i="36"/>
  <c r="ES78" i="36"/>
  <c r="EV78" i="36"/>
  <c r="ET78" i="36"/>
  <c r="FB78" i="36"/>
  <c r="AH78" i="36"/>
  <c r="FD78" i="36"/>
  <c r="AF78" i="36"/>
  <c r="DX78" i="36" l="1"/>
  <c r="DE77" i="36"/>
  <c r="DJ77" i="36" s="1"/>
  <c r="AW75" i="38"/>
  <c r="DA77" i="36"/>
  <c r="DC77" i="36" s="1"/>
  <c r="DB77" i="36"/>
  <c r="EC75" i="36"/>
  <c r="CW77" i="36"/>
  <c r="CZ77" i="36"/>
  <c r="CY77" i="36"/>
  <c r="CX77" i="36"/>
  <c r="DD77" i="36"/>
  <c r="ED76" i="36"/>
  <c r="EB76" i="36"/>
  <c r="EJ76" i="36"/>
  <c r="EM76" i="36"/>
  <c r="EE76" i="36"/>
  <c r="EL76" i="36"/>
  <c r="EC76" i="36"/>
  <c r="EI76" i="36"/>
  <c r="EF76" i="36"/>
  <c r="DZ76" i="36"/>
  <c r="EY78" i="36"/>
  <c r="EG76" i="36"/>
  <c r="EK76" i="36"/>
  <c r="CB77" i="36"/>
  <c r="EA76" i="36"/>
  <c r="EH76" i="36"/>
  <c r="AE78" i="36"/>
  <c r="V78" i="36"/>
  <c r="T78" i="36"/>
  <c r="P78" i="36" s="1"/>
  <c r="W78" i="36"/>
  <c r="D78" i="38"/>
  <c r="E78" i="36"/>
  <c r="K78" i="36"/>
  <c r="AG78" i="36"/>
  <c r="AI78" i="36"/>
  <c r="Z78" i="36"/>
  <c r="AR78" i="38"/>
  <c r="AH77" i="38"/>
  <c r="BJ77" i="38"/>
  <c r="AI77" i="38"/>
  <c r="AV77" i="38"/>
  <c r="BT77" i="38"/>
  <c r="AK77" i="38"/>
  <c r="AP77" i="38"/>
  <c r="BN77" i="38"/>
  <c r="AQ77" i="38"/>
  <c r="BS77" i="38"/>
  <c r="BH77" i="38"/>
  <c r="AG77" i="38"/>
  <c r="BA77" i="38"/>
  <c r="BB77" i="38" s="1"/>
  <c r="BG77" i="38" s="1"/>
  <c r="BI77" i="38"/>
  <c r="AT77" i="38"/>
  <c r="BR77" i="38"/>
  <c r="AU77" i="38"/>
  <c r="AF77" i="38"/>
  <c r="BL77" i="38"/>
  <c r="AW77" i="38"/>
  <c r="BQ77" i="38"/>
  <c r="AS77" i="38"/>
  <c r="AX77" i="38"/>
  <c r="AY77" i="38" s="1"/>
  <c r="AE77" i="38"/>
  <c r="BK77" i="38"/>
  <c r="AJ77" i="38"/>
  <c r="BP77" i="38"/>
  <c r="BM77" i="38"/>
  <c r="AO77" i="38"/>
  <c r="BY77" i="36"/>
  <c r="BO77" i="38"/>
  <c r="BU77" i="38"/>
  <c r="AB77" i="36"/>
  <c r="AW77" i="36"/>
  <c r="BB77" i="36"/>
  <c r="AT76" i="38"/>
  <c r="AS76" i="38"/>
  <c r="AU76" i="38"/>
  <c r="J77" i="36"/>
  <c r="D77" i="36"/>
  <c r="Y77" i="36" s="1" a="1"/>
  <c r="Y77" i="36" s="1"/>
  <c r="H77" i="38" s="1"/>
  <c r="I77" i="38" s="1"/>
  <c r="AB77" i="38"/>
  <c r="Y77" i="38"/>
  <c r="Z77" i="38"/>
  <c r="O77" i="38"/>
  <c r="P77" i="38" s="1"/>
  <c r="A77" i="36"/>
  <c r="EP79" i="36"/>
  <c r="EX79" i="36"/>
  <c r="EQ79" i="36"/>
  <c r="EO80" i="36" s="1"/>
  <c r="AA77" i="38"/>
  <c r="EG75" i="36"/>
  <c r="EE75" i="36"/>
  <c r="EJ75" i="36"/>
  <c r="EB75" i="36"/>
  <c r="DZ75" i="36"/>
  <c r="EI75" i="36"/>
  <c r="EF75" i="36"/>
  <c r="EA75" i="36"/>
  <c r="EK75" i="36"/>
  <c r="ED75" i="36"/>
  <c r="EM75" i="36"/>
  <c r="EL75" i="36"/>
  <c r="CP78" i="36"/>
  <c r="BF79" i="36"/>
  <c r="BM79" i="36"/>
  <c r="AQ79" i="36"/>
  <c r="AH79" i="36"/>
  <c r="AC79" i="36"/>
  <c r="BN78" i="36"/>
  <c r="BS79" i="36"/>
  <c r="ER78" i="36"/>
  <c r="AL78" i="36"/>
  <c r="BQ79" i="36"/>
  <c r="AJ78" i="36"/>
  <c r="BZ78" i="36"/>
  <c r="CN78" i="36"/>
  <c r="BG79" i="36"/>
  <c r="BR79" i="36"/>
  <c r="BW78" i="36"/>
  <c r="AM78" i="36"/>
  <c r="BX78" i="36"/>
  <c r="EW79" i="36"/>
  <c r="BG78" i="36"/>
  <c r="CF78" i="36"/>
  <c r="EZ79" i="36"/>
  <c r="BL79" i="36"/>
  <c r="CR78" i="36"/>
  <c r="CG79" i="36"/>
  <c r="BR78" i="36"/>
  <c r="FB79" i="36"/>
  <c r="BO79" i="36"/>
  <c r="ET79" i="36"/>
  <c r="CF79" i="36"/>
  <c r="CJ79" i="36"/>
  <c r="BZ79" i="36"/>
  <c r="BJ79" i="36"/>
  <c r="AT78" i="36"/>
  <c r="AL79" i="36"/>
  <c r="AQ78" i="36"/>
  <c r="BJ78" i="36"/>
  <c r="AO79" i="36"/>
  <c r="AO78" i="36"/>
  <c r="BF78" i="36"/>
  <c r="BP79" i="36"/>
  <c r="FD79" i="36"/>
  <c r="FG79" i="36"/>
  <c r="CL78" i="36"/>
  <c r="BM78" i="36"/>
  <c r="BS78" i="36"/>
  <c r="AJ79" i="36"/>
  <c r="CM78" i="36"/>
  <c r="AF79" i="36"/>
  <c r="BX79" i="36"/>
  <c r="BW79" i="36"/>
  <c r="FC79" i="36"/>
  <c r="CJ78" i="36"/>
  <c r="CP79" i="36"/>
  <c r="FA79" i="36"/>
  <c r="AD79" i="36"/>
  <c r="CK79" i="36"/>
  <c r="S79" i="36"/>
  <c r="CK78" i="36"/>
  <c r="BP78" i="36"/>
  <c r="BL78" i="36"/>
  <c r="EU79" i="36"/>
  <c r="EV79" i="36"/>
  <c r="ES79" i="36"/>
  <c r="BK78" i="36"/>
  <c r="BO78" i="36"/>
  <c r="BQ78" i="36"/>
  <c r="BV79" i="36"/>
  <c r="AT79" i="36"/>
  <c r="DX79" i="36" l="1"/>
  <c r="CQ78" i="36"/>
  <c r="N78" i="38"/>
  <c r="AR78" i="36"/>
  <c r="EQ80" i="36"/>
  <c r="EO81" i="36" s="1"/>
  <c r="EQ81" i="36" s="1"/>
  <c r="EO82" i="36" s="1"/>
  <c r="AK78" i="36"/>
  <c r="K78" i="38" s="1"/>
  <c r="H78" i="36"/>
  <c r="O78" i="36" s="1"/>
  <c r="CT78" i="36"/>
  <c r="CS78" i="36"/>
  <c r="BU78" i="36"/>
  <c r="BI78" i="36"/>
  <c r="V78" i="38"/>
  <c r="CH78" i="36"/>
  <c r="CD78" i="36"/>
  <c r="CC78" i="36"/>
  <c r="AC78" i="38"/>
  <c r="CO78" i="36"/>
  <c r="AP78" i="36"/>
  <c r="AV78" i="36"/>
  <c r="BT78" i="36"/>
  <c r="CI78" i="36"/>
  <c r="FH78" i="36"/>
  <c r="FI78" i="36" s="1"/>
  <c r="M78" i="38"/>
  <c r="L78" i="38"/>
  <c r="BH78" i="36"/>
  <c r="U78" i="38" s="1"/>
  <c r="X78" i="38" s="1"/>
  <c r="Q78" i="38"/>
  <c r="R78" i="38" s="1"/>
  <c r="DM77" i="36"/>
  <c r="DH77" i="36"/>
  <c r="DF77" i="36"/>
  <c r="DG77" i="36"/>
  <c r="DL77" i="36" s="1"/>
  <c r="DI77" i="36"/>
  <c r="DK77" i="36"/>
  <c r="CU78" i="36"/>
  <c r="AZ77" i="38"/>
  <c r="BC77" i="38"/>
  <c r="BE77" i="38"/>
  <c r="AV76" i="38"/>
  <c r="AW76" i="38" s="1"/>
  <c r="EY79" i="36"/>
  <c r="BF77" i="38"/>
  <c r="M79" i="38"/>
  <c r="L79" i="38"/>
  <c r="AC79" i="38"/>
  <c r="CH79" i="36"/>
  <c r="N79" i="38"/>
  <c r="AR79" i="36"/>
  <c r="AP79" i="36"/>
  <c r="AV79" i="36"/>
  <c r="BT79" i="36"/>
  <c r="AR79" i="38"/>
  <c r="BI79" i="36"/>
  <c r="V79" i="38"/>
  <c r="E79" i="36"/>
  <c r="K79" i="36"/>
  <c r="D79" i="38"/>
  <c r="T79" i="36"/>
  <c r="W79" i="36"/>
  <c r="V79" i="36"/>
  <c r="CQ79" i="36"/>
  <c r="AE79" i="36"/>
  <c r="CD79" i="36"/>
  <c r="CC79" i="36"/>
  <c r="AI79" i="36"/>
  <c r="Z79" i="36"/>
  <c r="AK79" i="36"/>
  <c r="K79" i="38" s="1"/>
  <c r="CI79" i="36"/>
  <c r="FH79" i="36"/>
  <c r="Q79" i="38"/>
  <c r="BH79" i="36"/>
  <c r="U79" i="38" s="1"/>
  <c r="X79" i="38" s="1"/>
  <c r="BU79" i="36"/>
  <c r="AG79" i="36"/>
  <c r="AD78" i="38"/>
  <c r="N78" i="36"/>
  <c r="X78" i="36"/>
  <c r="AU78" i="36"/>
  <c r="AA78" i="36"/>
  <c r="F78" i="38"/>
  <c r="G78" i="38" s="1"/>
  <c r="M78" i="36"/>
  <c r="BE77" i="36"/>
  <c r="BC77" i="36"/>
  <c r="BD77" i="36"/>
  <c r="AM77" i="38"/>
  <c r="AN77" i="38"/>
  <c r="AL77" i="38"/>
  <c r="BA77" i="36"/>
  <c r="AX77" i="36"/>
  <c r="AY77" i="36"/>
  <c r="AZ77" i="36"/>
  <c r="BD77" i="38"/>
  <c r="J78" i="38"/>
  <c r="L78" i="36"/>
  <c r="G78" i="36" a="1"/>
  <c r="G78" i="36" s="1"/>
  <c r="F78" i="36"/>
  <c r="Q78" i="36"/>
  <c r="B78" i="38" s="1"/>
  <c r="DW78" i="36"/>
  <c r="C78" i="36"/>
  <c r="E78" i="38"/>
  <c r="U78" i="36"/>
  <c r="I78" i="36"/>
  <c r="EP80" i="36"/>
  <c r="EX80" i="36"/>
  <c r="ES80" i="36"/>
  <c r="EZ81" i="36"/>
  <c r="AS79" i="36"/>
  <c r="AD81" i="36"/>
  <c r="BV81" i="36"/>
  <c r="EW81" i="36"/>
  <c r="AC80" i="36"/>
  <c r="BV80" i="36"/>
  <c r="EV81" i="36"/>
  <c r="AM80" i="36"/>
  <c r="AH81" i="36"/>
  <c r="AM79" i="36"/>
  <c r="CJ80" i="36"/>
  <c r="FC80" i="36"/>
  <c r="FB81" i="36"/>
  <c r="FC81" i="36"/>
  <c r="EU80" i="36"/>
  <c r="AC81" i="36"/>
  <c r="ES81" i="36"/>
  <c r="CG80" i="36"/>
  <c r="BN79" i="36"/>
  <c r="CL79" i="36"/>
  <c r="AD80" i="36"/>
  <c r="FA81" i="36"/>
  <c r="S80" i="36"/>
  <c r="FA80" i="36"/>
  <c r="AF80" i="36"/>
  <c r="S81" i="36"/>
  <c r="CM79" i="36"/>
  <c r="FB80" i="36"/>
  <c r="AJ80" i="36"/>
  <c r="ET80" i="36"/>
  <c r="CK80" i="36"/>
  <c r="BJ80" i="36"/>
  <c r="EW80" i="36"/>
  <c r="CN79" i="36"/>
  <c r="AT80" i="36"/>
  <c r="EU81" i="36"/>
  <c r="CR79" i="36"/>
  <c r="AS78" i="36"/>
  <c r="ER79" i="36"/>
  <c r="ET81" i="36"/>
  <c r="BK79" i="36"/>
  <c r="EZ80" i="36"/>
  <c r="AF81" i="36"/>
  <c r="FD81" i="36"/>
  <c r="FD80" i="36"/>
  <c r="EV80" i="36"/>
  <c r="AH80" i="36"/>
  <c r="CG81" i="36"/>
  <c r="EX81" i="36" l="1"/>
  <c r="EP81" i="36"/>
  <c r="EQ82" i="36"/>
  <c r="EO83" i="36" s="1"/>
  <c r="EP83" i="36" s="1"/>
  <c r="AA78" i="38"/>
  <c r="CB78" i="36"/>
  <c r="DE78" i="36"/>
  <c r="DF78" i="36" s="1"/>
  <c r="W78" i="38"/>
  <c r="FI79" i="36"/>
  <c r="ED77" i="36"/>
  <c r="DA78" i="36"/>
  <c r="DC78" i="36" s="1"/>
  <c r="EK77" i="36"/>
  <c r="DB78" i="36"/>
  <c r="CW78" i="36"/>
  <c r="EM77" i="36"/>
  <c r="CZ78" i="36"/>
  <c r="EJ77" i="36"/>
  <c r="DD78" i="36"/>
  <c r="CX78" i="36"/>
  <c r="EA77" i="36"/>
  <c r="CV78" i="36"/>
  <c r="CY78" i="36"/>
  <c r="EG77" i="36"/>
  <c r="EE77" i="36"/>
  <c r="EF77" i="36"/>
  <c r="EI77" i="36"/>
  <c r="EL77" i="36"/>
  <c r="EB77" i="36"/>
  <c r="DZ77" i="36"/>
  <c r="EC77" i="36"/>
  <c r="EH77" i="36"/>
  <c r="BY76" i="36"/>
  <c r="AA79" i="38"/>
  <c r="A78" i="36"/>
  <c r="V80" i="38"/>
  <c r="BI80" i="36"/>
  <c r="Z80" i="36"/>
  <c r="AR81" i="38"/>
  <c r="D81" i="38"/>
  <c r="K81" i="36"/>
  <c r="V81" i="36"/>
  <c r="W81" i="36"/>
  <c r="T81" i="36"/>
  <c r="P81" i="36" s="1"/>
  <c r="E81" i="36"/>
  <c r="AI80" i="36"/>
  <c r="AR80" i="38"/>
  <c r="H79" i="36"/>
  <c r="O79" i="36" s="1"/>
  <c r="CT79" i="36"/>
  <c r="CS79" i="36"/>
  <c r="CU79" i="36"/>
  <c r="DE79" i="36" s="1"/>
  <c r="AG81" i="36"/>
  <c r="AI81" i="36"/>
  <c r="AE81" i="36"/>
  <c r="AK80" i="36"/>
  <c r="K80" i="38" s="1"/>
  <c r="N80" i="38"/>
  <c r="AR80" i="36"/>
  <c r="AG80" i="36"/>
  <c r="AE80" i="36"/>
  <c r="Z81" i="36"/>
  <c r="W80" i="36"/>
  <c r="V80" i="36"/>
  <c r="T80" i="36"/>
  <c r="P80" i="36" s="1"/>
  <c r="D80" i="38"/>
  <c r="K80" i="36"/>
  <c r="E80" i="36"/>
  <c r="CO79" i="36"/>
  <c r="J78" i="36"/>
  <c r="D78" i="36"/>
  <c r="Y78" i="36" s="1" a="1"/>
  <c r="Y78" i="36" s="1"/>
  <c r="H78" i="38" s="1"/>
  <c r="I78" i="38" s="1"/>
  <c r="AB78" i="38"/>
  <c r="Y78" i="38"/>
  <c r="Z78" i="38"/>
  <c r="O78" i="38"/>
  <c r="P78" i="38" s="1"/>
  <c r="DK78" i="36"/>
  <c r="R79" i="38"/>
  <c r="W79" i="38"/>
  <c r="T78" i="38"/>
  <c r="S78" i="38"/>
  <c r="BB78" i="36"/>
  <c r="AB78" i="36"/>
  <c r="AW78" i="36"/>
  <c r="AH78" i="38"/>
  <c r="BJ78" i="38"/>
  <c r="AI78" i="38"/>
  <c r="AV78" i="38"/>
  <c r="BT78" i="38"/>
  <c r="AO78" i="38"/>
  <c r="AW78" i="38"/>
  <c r="AP78" i="38"/>
  <c r="BN78" i="38"/>
  <c r="AQ78" i="38"/>
  <c r="BS78" i="38"/>
  <c r="BH78" i="38"/>
  <c r="AK78" i="38"/>
  <c r="BU78" i="38"/>
  <c r="BM78" i="38"/>
  <c r="AT78" i="38"/>
  <c r="AU78" i="38"/>
  <c r="AF78" i="38"/>
  <c r="BL78" i="38"/>
  <c r="BA78" i="38"/>
  <c r="BB78" i="38" s="1"/>
  <c r="BG78" i="38" s="1"/>
  <c r="AS78" i="38"/>
  <c r="BR78" i="38"/>
  <c r="AG78" i="38"/>
  <c r="AX78" i="38"/>
  <c r="AZ78" i="38" s="1"/>
  <c r="AE78" i="38"/>
  <c r="BK78" i="38"/>
  <c r="AJ78" i="38"/>
  <c r="BP78" i="38"/>
  <c r="BQ78" i="38"/>
  <c r="BI78" i="38"/>
  <c r="BO78" i="38"/>
  <c r="EP82" i="36"/>
  <c r="EX82" i="36"/>
  <c r="J79" i="38"/>
  <c r="L79" i="36"/>
  <c r="Q79" i="36"/>
  <c r="B79" i="38" s="1"/>
  <c r="F79" i="36"/>
  <c r="DW79" i="36"/>
  <c r="G79" i="36" a="1"/>
  <c r="G79" i="36" s="1"/>
  <c r="AA79" i="36"/>
  <c r="X79" i="36"/>
  <c r="F79" i="38"/>
  <c r="G79" i="38" s="1"/>
  <c r="N79" i="36"/>
  <c r="AD79" i="38"/>
  <c r="AU79" i="36"/>
  <c r="M79" i="36"/>
  <c r="E79" i="38"/>
  <c r="U79" i="36"/>
  <c r="C79" i="36"/>
  <c r="I79" i="36"/>
  <c r="EY80" i="36"/>
  <c r="CB79" i="36"/>
  <c r="P79" i="36"/>
  <c r="EV82" i="36"/>
  <c r="CN80" i="36"/>
  <c r="AL80" i="36"/>
  <c r="BX81" i="36"/>
  <c r="BJ81" i="36"/>
  <c r="CM80" i="36"/>
  <c r="BG81" i="36"/>
  <c r="S83" i="36"/>
  <c r="BL80" i="36"/>
  <c r="CL81" i="36"/>
  <c r="BP81" i="36"/>
  <c r="BZ80" i="36"/>
  <c r="BR81" i="36"/>
  <c r="AO80" i="36"/>
  <c r="AD83" i="36"/>
  <c r="AJ81" i="36"/>
  <c r="ER81" i="36"/>
  <c r="AQ81" i="36"/>
  <c r="CM81" i="36"/>
  <c r="BV82" i="36"/>
  <c r="CP80" i="36"/>
  <c r="BS81" i="36"/>
  <c r="AT81" i="36"/>
  <c r="AC83" i="36"/>
  <c r="BN80" i="36"/>
  <c r="BW80" i="36"/>
  <c r="BK80" i="36"/>
  <c r="FA82" i="36"/>
  <c r="ER80" i="36"/>
  <c r="AH83" i="36"/>
  <c r="CG83" i="36"/>
  <c r="ES82" i="36"/>
  <c r="EU82" i="36"/>
  <c r="AM81" i="36"/>
  <c r="CF80" i="36"/>
  <c r="BQ80" i="36"/>
  <c r="BF81" i="36"/>
  <c r="S82" i="36"/>
  <c r="CP81" i="36"/>
  <c r="AL81" i="36"/>
  <c r="BR80" i="36"/>
  <c r="CK81" i="36"/>
  <c r="BL81" i="36"/>
  <c r="AF82" i="36"/>
  <c r="BO81" i="36"/>
  <c r="FC82" i="36"/>
  <c r="BO80" i="36"/>
  <c r="BF80" i="36"/>
  <c r="CF81" i="36"/>
  <c r="AO81" i="36"/>
  <c r="AD82" i="36"/>
  <c r="BM80" i="36"/>
  <c r="CG82" i="36"/>
  <c r="EZ82" i="36"/>
  <c r="CN81" i="36"/>
  <c r="AH82" i="36"/>
  <c r="FD82" i="36"/>
  <c r="CJ81" i="36"/>
  <c r="EW82" i="36"/>
  <c r="BZ81" i="36"/>
  <c r="AC82" i="36"/>
  <c r="BG80" i="36"/>
  <c r="FB82" i="36"/>
  <c r="BW81" i="36"/>
  <c r="BQ81" i="36"/>
  <c r="BS80" i="36"/>
  <c r="BX80" i="36"/>
  <c r="CR81" i="36"/>
  <c r="BM81" i="36"/>
  <c r="ET82" i="36"/>
  <c r="AQ80" i="36"/>
  <c r="FG81" i="36"/>
  <c r="BK81" i="36"/>
  <c r="CR80" i="36"/>
  <c r="FG80" i="36"/>
  <c r="BP80" i="36"/>
  <c r="CL80" i="36"/>
  <c r="BN81" i="36"/>
  <c r="CP82" i="36"/>
  <c r="A79" i="36" l="1"/>
  <c r="DI78" i="36"/>
  <c r="DG78" i="36"/>
  <c r="DM78" i="36"/>
  <c r="DJ78" i="36"/>
  <c r="DH78" i="36"/>
  <c r="DX81" i="36"/>
  <c r="DX80" i="36"/>
  <c r="EY81" i="36"/>
  <c r="EQ83" i="36"/>
  <c r="EO84" i="36" s="1"/>
  <c r="EQ84" i="36" s="1"/>
  <c r="EO85" i="36" s="1"/>
  <c r="CQ81" i="36"/>
  <c r="CO80" i="36"/>
  <c r="EX83" i="36"/>
  <c r="EY83" i="36" s="1"/>
  <c r="BD78" i="38"/>
  <c r="EY82" i="36"/>
  <c r="CU80" i="36"/>
  <c r="CY80" i="36" s="1"/>
  <c r="AY78" i="38"/>
  <c r="CA76" i="36"/>
  <c r="BC78" i="38"/>
  <c r="CI80" i="36"/>
  <c r="FH80" i="36"/>
  <c r="H81" i="36"/>
  <c r="O81" i="36" s="1"/>
  <c r="CS81" i="36"/>
  <c r="CT81" i="36"/>
  <c r="CQ82" i="36"/>
  <c r="AR82" i="38"/>
  <c r="AV80" i="36"/>
  <c r="AP80" i="36"/>
  <c r="BT80" i="36"/>
  <c r="BU80" i="36"/>
  <c r="N81" i="38"/>
  <c r="AR81" i="36"/>
  <c r="V81" i="38"/>
  <c r="BI81" i="36"/>
  <c r="CO81" i="36"/>
  <c r="BH81" i="36"/>
  <c r="U81" i="38" s="1"/>
  <c r="X81" i="38" s="1"/>
  <c r="Q81" i="38"/>
  <c r="AI82" i="36"/>
  <c r="Z82" i="36"/>
  <c r="AC80" i="38"/>
  <c r="CH80" i="36"/>
  <c r="CD80" i="36"/>
  <c r="CC80" i="36"/>
  <c r="AV81" i="36"/>
  <c r="BT81" i="36"/>
  <c r="AP81" i="36"/>
  <c r="L80" i="38"/>
  <c r="M80" i="38"/>
  <c r="BU81" i="36"/>
  <c r="Q80" i="38"/>
  <c r="BH80" i="36"/>
  <c r="U80" i="38" s="1"/>
  <c r="X80" i="38" s="1"/>
  <c r="AI83" i="36"/>
  <c r="CU81" i="36"/>
  <c r="AK81" i="36"/>
  <c r="K81" i="38" s="1"/>
  <c r="L81" i="38"/>
  <c r="M81" i="38"/>
  <c r="CH81" i="36"/>
  <c r="AC81" i="38"/>
  <c r="CD81" i="36"/>
  <c r="CC81" i="36"/>
  <c r="W82" i="36"/>
  <c r="E82" i="36"/>
  <c r="D82" i="38"/>
  <c r="T82" i="36"/>
  <c r="P82" i="36" s="1"/>
  <c r="V82" i="36"/>
  <c r="K82" i="36"/>
  <c r="AE82" i="36"/>
  <c r="T83" i="36"/>
  <c r="P83" i="36" s="1"/>
  <c r="W83" i="36"/>
  <c r="D83" i="38"/>
  <c r="K83" i="36"/>
  <c r="E83" i="36"/>
  <c r="V83" i="36"/>
  <c r="AE83" i="36"/>
  <c r="AR83" i="38"/>
  <c r="CT80" i="36"/>
  <c r="H80" i="36"/>
  <c r="O80" i="36" s="1"/>
  <c r="CS80" i="36"/>
  <c r="CQ80" i="36"/>
  <c r="CI81" i="36"/>
  <c r="FH81" i="36"/>
  <c r="AG82" i="36"/>
  <c r="DJ79" i="36"/>
  <c r="DI79" i="36"/>
  <c r="DG79" i="36"/>
  <c r="DM79" i="36"/>
  <c r="DF79" i="36"/>
  <c r="DH79" i="36"/>
  <c r="DK79" i="36"/>
  <c r="Z79" i="38"/>
  <c r="AB79" i="38"/>
  <c r="O79" i="38"/>
  <c r="P79" i="38" s="1"/>
  <c r="Y79" i="38"/>
  <c r="BF78" i="38"/>
  <c r="J81" i="38"/>
  <c r="F81" i="36"/>
  <c r="Q81" i="36"/>
  <c r="B81" i="38" s="1"/>
  <c r="G81" i="36" a="1"/>
  <c r="G81" i="36" s="1"/>
  <c r="DW81" i="36"/>
  <c r="L81" i="36"/>
  <c r="J80" i="38"/>
  <c r="F80" i="36"/>
  <c r="Q80" i="36"/>
  <c r="B80" i="38" s="1"/>
  <c r="L80" i="36"/>
  <c r="G80" i="36" a="1"/>
  <c r="G80" i="36" s="1"/>
  <c r="DW80" i="36"/>
  <c r="AP79" i="38"/>
  <c r="BN79" i="38"/>
  <c r="AQ79" i="38"/>
  <c r="BS79" i="38"/>
  <c r="BH79" i="38"/>
  <c r="AO79" i="38"/>
  <c r="AG79" i="38"/>
  <c r="BA79" i="38"/>
  <c r="BB79" i="38" s="1"/>
  <c r="BG79" i="38" s="1"/>
  <c r="AX79" i="38"/>
  <c r="AY79" i="38" s="1"/>
  <c r="AE79" i="38"/>
  <c r="BK79" i="38"/>
  <c r="AJ79" i="38"/>
  <c r="BP79" i="38"/>
  <c r="AS79" i="38"/>
  <c r="BM79" i="38"/>
  <c r="BJ79" i="38"/>
  <c r="BO79" i="38"/>
  <c r="BT79" i="38"/>
  <c r="AK79" i="38"/>
  <c r="BR79" i="38"/>
  <c r="AF79" i="38"/>
  <c r="BU79" i="38"/>
  <c r="BQ79" i="38"/>
  <c r="AH79" i="38"/>
  <c r="AI79" i="38"/>
  <c r="AV79" i="38"/>
  <c r="BI79" i="38"/>
  <c r="AT79" i="38"/>
  <c r="AU79" i="38"/>
  <c r="BL79" i="38"/>
  <c r="AW79" i="38"/>
  <c r="D79" i="36"/>
  <c r="Y79" i="36" s="1" a="1"/>
  <c r="Y79" i="36" s="1"/>
  <c r="H79" i="38" s="1"/>
  <c r="I79" i="38" s="1"/>
  <c r="J79" i="36"/>
  <c r="AW79" i="36"/>
  <c r="BB79" i="36"/>
  <c r="AB79" i="36"/>
  <c r="AZ78" i="36"/>
  <c r="AX78" i="36"/>
  <c r="AY78" i="36"/>
  <c r="BA78" i="36"/>
  <c r="T79" i="38"/>
  <c r="S79" i="38"/>
  <c r="C80" i="36"/>
  <c r="E80" i="38"/>
  <c r="U80" i="36"/>
  <c r="I80" i="36"/>
  <c r="CV79" i="36"/>
  <c r="DA79" i="36"/>
  <c r="DC79" i="36" s="1"/>
  <c r="DB79" i="36"/>
  <c r="DD79" i="36"/>
  <c r="CY79" i="36"/>
  <c r="CZ79" i="36"/>
  <c r="CW79" i="36"/>
  <c r="CX79" i="36"/>
  <c r="E81" i="38"/>
  <c r="I81" i="36"/>
  <c r="C81" i="36"/>
  <c r="U81" i="36"/>
  <c r="BE78" i="38"/>
  <c r="AL78" i="38"/>
  <c r="AN78" i="38"/>
  <c r="AM78" i="38"/>
  <c r="AD81" i="38"/>
  <c r="AU81" i="36"/>
  <c r="AA81" i="36"/>
  <c r="X81" i="36"/>
  <c r="F81" i="38"/>
  <c r="G81" i="38" s="1"/>
  <c r="N81" i="36"/>
  <c r="M81" i="36"/>
  <c r="BE78" i="36"/>
  <c r="BD78" i="36"/>
  <c r="BC78" i="36"/>
  <c r="AA80" i="36"/>
  <c r="N80" i="36"/>
  <c r="AD80" i="38"/>
  <c r="X80" i="36"/>
  <c r="AU80" i="36"/>
  <c r="F80" i="38"/>
  <c r="G80" i="38" s="1"/>
  <c r="M80" i="36"/>
  <c r="S204" i="58" a="1"/>
  <c r="S204" i="58" s="1"/>
  <c r="S266" i="58" a="1"/>
  <c r="S266" i="58" s="1"/>
  <c r="S80" i="58" a="1"/>
  <c r="S80" i="58" s="1"/>
  <c r="S142" i="58" a="1"/>
  <c r="S142" i="58" s="1"/>
  <c r="S81" i="58" a="1"/>
  <c r="S81" i="58" s="1"/>
  <c r="S143" i="58" a="1"/>
  <c r="S143" i="58" s="1"/>
  <c r="S205" i="58" a="1"/>
  <c r="S205" i="58" s="1"/>
  <c r="AQ82" i="36"/>
  <c r="AJ82" i="36"/>
  <c r="CP83" i="36"/>
  <c r="BG82" i="36"/>
  <c r="BG83" i="36"/>
  <c r="EV83" i="36"/>
  <c r="AF83" i="36"/>
  <c r="CL83" i="36"/>
  <c r="FC83" i="36"/>
  <c r="BJ82" i="36"/>
  <c r="BL82" i="36"/>
  <c r="BZ82" i="36"/>
  <c r="BP82" i="36"/>
  <c r="ER82" i="36"/>
  <c r="FG83" i="36"/>
  <c r="BQ82" i="36"/>
  <c r="ER83" i="36"/>
  <c r="BM82" i="36"/>
  <c r="ET85" i="36"/>
  <c r="CK82" i="36"/>
  <c r="BK82" i="36"/>
  <c r="FD85" i="36"/>
  <c r="FB83" i="36"/>
  <c r="CM83" i="36"/>
  <c r="AQ83" i="36"/>
  <c r="BL83" i="36"/>
  <c r="AS81" i="36"/>
  <c r="AS80" i="36"/>
  <c r="EW83" i="36"/>
  <c r="BM83" i="36"/>
  <c r="CK83" i="36"/>
  <c r="BZ83" i="36"/>
  <c r="ES83" i="36"/>
  <c r="BF83" i="36"/>
  <c r="BR83" i="36"/>
  <c r="BO82" i="36"/>
  <c r="BX83" i="36"/>
  <c r="BS82" i="36"/>
  <c r="AO82" i="36"/>
  <c r="CR82" i="36"/>
  <c r="FG82" i="36"/>
  <c r="BJ83" i="36"/>
  <c r="CN83" i="36"/>
  <c r="CF83" i="36"/>
  <c r="CL82" i="36"/>
  <c r="AL83" i="36"/>
  <c r="CM82" i="36"/>
  <c r="AJ83" i="36"/>
  <c r="ET83" i="36"/>
  <c r="CR83" i="36"/>
  <c r="AM83" i="36"/>
  <c r="BR82" i="36"/>
  <c r="BS83" i="36"/>
  <c r="EZ83" i="36"/>
  <c r="AF84" i="36"/>
  <c r="BN82" i="36"/>
  <c r="CJ82" i="36"/>
  <c r="AM82" i="36"/>
  <c r="BW82" i="36"/>
  <c r="BX82" i="36"/>
  <c r="FB85" i="36"/>
  <c r="AT82" i="36"/>
  <c r="FA83" i="36"/>
  <c r="BP83" i="36"/>
  <c r="BV83" i="36"/>
  <c r="BF82" i="36"/>
  <c r="FD83" i="36"/>
  <c r="CG85" i="36"/>
  <c r="AO83" i="36"/>
  <c r="BN83" i="36"/>
  <c r="AL82" i="36"/>
  <c r="AT83" i="36"/>
  <c r="CN82" i="36"/>
  <c r="CJ83" i="36"/>
  <c r="BQ83" i="36"/>
  <c r="BK83" i="36"/>
  <c r="BO83" i="36"/>
  <c r="BW83" i="36"/>
  <c r="AC84" i="36"/>
  <c r="EU83" i="36"/>
  <c r="CF82" i="36"/>
  <c r="DL78" i="36" l="1"/>
  <c r="EA78" i="36" s="1"/>
  <c r="CI82" i="36"/>
  <c r="AK82" i="36"/>
  <c r="K82" i="38" s="1"/>
  <c r="BU82" i="36"/>
  <c r="DX82" i="36"/>
  <c r="DX83" i="36"/>
  <c r="EX84" i="36"/>
  <c r="EP84" i="36"/>
  <c r="EQ85" i="36"/>
  <c r="EO86" i="36" s="1"/>
  <c r="EQ86" i="36" s="1"/>
  <c r="EO87" i="36" s="1"/>
  <c r="EP85" i="36"/>
  <c r="EX85" i="36"/>
  <c r="EY85" i="36" s="1"/>
  <c r="CT82" i="36"/>
  <c r="H82" i="36"/>
  <c r="O82" i="36" s="1"/>
  <c r="CS82" i="36"/>
  <c r="AV82" i="36"/>
  <c r="AP82" i="36"/>
  <c r="AG83" i="36"/>
  <c r="M83" i="38"/>
  <c r="L83" i="38"/>
  <c r="CO82" i="36"/>
  <c r="CO83" i="36"/>
  <c r="AK83" i="36"/>
  <c r="K83" i="38" s="1"/>
  <c r="BU83" i="36"/>
  <c r="CQ83" i="36"/>
  <c r="V83" i="38"/>
  <c r="BI83" i="36"/>
  <c r="Z83" i="36"/>
  <c r="L83" i="36" s="1"/>
  <c r="V82" i="38"/>
  <c r="BI82" i="36"/>
  <c r="BF79" i="38"/>
  <c r="A81" i="36"/>
  <c r="H83" i="36"/>
  <c r="O83" i="36" s="1"/>
  <c r="CT83" i="36"/>
  <c r="CS83" i="36"/>
  <c r="FH82" i="36"/>
  <c r="FI82" i="36" s="1"/>
  <c r="CH82" i="36"/>
  <c r="CC82" i="36"/>
  <c r="AC82" i="38"/>
  <c r="CD82" i="36"/>
  <c r="L82" i="38"/>
  <c r="M82" i="38"/>
  <c r="EC78" i="36"/>
  <c r="EE78" i="36"/>
  <c r="EM78" i="36"/>
  <c r="DZ78" i="36"/>
  <c r="EH78" i="36"/>
  <c r="EK78" i="36"/>
  <c r="EF78" i="36"/>
  <c r="EJ78" i="36"/>
  <c r="EL78" i="36"/>
  <c r="DB80" i="36"/>
  <c r="DD80" i="36"/>
  <c r="CV80" i="36"/>
  <c r="DA80" i="36"/>
  <c r="DC80" i="36" s="1"/>
  <c r="CW80" i="36"/>
  <c r="CZ80" i="36"/>
  <c r="CX80" i="36"/>
  <c r="DL79" i="36"/>
  <c r="DZ79" i="36" s="1"/>
  <c r="AA80" i="38"/>
  <c r="AZ79" i="38"/>
  <c r="BD79" i="38"/>
  <c r="FI81" i="36"/>
  <c r="A80" i="36"/>
  <c r="BE79" i="38"/>
  <c r="Q82" i="38"/>
  <c r="BH82" i="36"/>
  <c r="U82" i="38" s="1"/>
  <c r="X82" i="38" s="1"/>
  <c r="CH83" i="36"/>
  <c r="AC83" i="38"/>
  <c r="CC83" i="36"/>
  <c r="CD83" i="36"/>
  <c r="AP83" i="36"/>
  <c r="AV83" i="36"/>
  <c r="BT83" i="36"/>
  <c r="BT82" i="36"/>
  <c r="CU82" i="36"/>
  <c r="DE80" i="36"/>
  <c r="AR83" i="36"/>
  <c r="N83" i="38"/>
  <c r="FH83" i="36"/>
  <c r="CI83" i="36"/>
  <c r="N82" i="38"/>
  <c r="AR82" i="36"/>
  <c r="AR84" i="38"/>
  <c r="AG84" i="36"/>
  <c r="DE81" i="36"/>
  <c r="Q83" i="38"/>
  <c r="BH83" i="36"/>
  <c r="U83" i="38" s="1"/>
  <c r="X83" i="38" s="1"/>
  <c r="AP81" i="38"/>
  <c r="AI81" i="38"/>
  <c r="AG81" i="38"/>
  <c r="BP81" i="38"/>
  <c r="BA81" i="38"/>
  <c r="BE81" i="38" s="1"/>
  <c r="BU81" i="38"/>
  <c r="BR81" i="38"/>
  <c r="BO81" i="38"/>
  <c r="AF81" i="38"/>
  <c r="AQ81" i="38"/>
  <c r="BI81" i="38"/>
  <c r="AU81" i="38"/>
  <c r="BS81" i="38"/>
  <c r="AT81" i="38"/>
  <c r="BT81" i="38"/>
  <c r="AO81" i="38"/>
  <c r="AX81" i="38"/>
  <c r="AJ81" i="38"/>
  <c r="BH81" i="38"/>
  <c r="AK81" i="38"/>
  <c r="BM81" i="38"/>
  <c r="BJ81" i="38"/>
  <c r="BK81" i="38"/>
  <c r="AE81" i="38"/>
  <c r="BQ81" i="38"/>
  <c r="AV81" i="38"/>
  <c r="BN81" i="38"/>
  <c r="BL81" i="38"/>
  <c r="AW81" i="38"/>
  <c r="AH81" i="38"/>
  <c r="AS81" i="38"/>
  <c r="J80" i="36"/>
  <c r="D80" i="36"/>
  <c r="Y80" i="36" s="1" a="1"/>
  <c r="Y80" i="36" s="1"/>
  <c r="H80" i="38" s="1"/>
  <c r="I80" i="38" s="1"/>
  <c r="AW80" i="36"/>
  <c r="AB80" i="36"/>
  <c r="BB80" i="36"/>
  <c r="BC79" i="38"/>
  <c r="O81" i="38"/>
  <c r="P81" i="38" s="1"/>
  <c r="AB81" i="38"/>
  <c r="Y81" i="38"/>
  <c r="Z81" i="38"/>
  <c r="J83" i="38"/>
  <c r="DW83" i="36"/>
  <c r="Q83" i="36"/>
  <c r="B83" i="38" s="1"/>
  <c r="M82" i="36"/>
  <c r="AA82" i="36"/>
  <c r="F82" i="38"/>
  <c r="G82" i="38" s="1"/>
  <c r="N82" i="36"/>
  <c r="AD82" i="38"/>
  <c r="AU82" i="36"/>
  <c r="X82" i="36"/>
  <c r="CV81" i="36"/>
  <c r="DA81" i="36"/>
  <c r="DC81" i="36" s="1"/>
  <c r="CZ81" i="36"/>
  <c r="CX81" i="36"/>
  <c r="DD81" i="36"/>
  <c r="DB81" i="36"/>
  <c r="CW81" i="36"/>
  <c r="CY81" i="36"/>
  <c r="W80" i="38"/>
  <c r="R80" i="38"/>
  <c r="CB80" i="36"/>
  <c r="FI80" i="36"/>
  <c r="AW81" i="36"/>
  <c r="AB81" i="36"/>
  <c r="BB81" i="36"/>
  <c r="AD83" i="38"/>
  <c r="M83" i="36"/>
  <c r="X83" i="36"/>
  <c r="N83" i="36"/>
  <c r="AU83" i="36"/>
  <c r="F83" i="38"/>
  <c r="G83" i="38" s="1"/>
  <c r="AA83" i="36"/>
  <c r="I82" i="36"/>
  <c r="C82" i="36"/>
  <c r="E82" i="38"/>
  <c r="U82" i="36"/>
  <c r="AA81" i="38"/>
  <c r="CB81" i="36"/>
  <c r="CU83" i="36"/>
  <c r="BE79" i="36"/>
  <c r="BD79" i="36"/>
  <c r="BC79" i="36"/>
  <c r="AI80" i="38"/>
  <c r="AW80" i="38"/>
  <c r="AK80" i="38"/>
  <c r="AP80" i="38"/>
  <c r="BN80" i="38"/>
  <c r="AQ80" i="38"/>
  <c r="BS80" i="38"/>
  <c r="BH80" i="38"/>
  <c r="AS80" i="38"/>
  <c r="BM80" i="38"/>
  <c r="BU80" i="38"/>
  <c r="AT80" i="38"/>
  <c r="AF80" i="38"/>
  <c r="BI80" i="38"/>
  <c r="BR80" i="38"/>
  <c r="BL80" i="38"/>
  <c r="AX80" i="38"/>
  <c r="AY80" i="38" s="1"/>
  <c r="AE80" i="38"/>
  <c r="BK80" i="38"/>
  <c r="AJ80" i="38"/>
  <c r="BP80" i="38"/>
  <c r="AG80" i="38"/>
  <c r="BA80" i="38"/>
  <c r="BB80" i="38" s="1"/>
  <c r="BG80" i="38" s="1"/>
  <c r="AH80" i="38"/>
  <c r="BJ80" i="38"/>
  <c r="BO80" i="38"/>
  <c r="AV80" i="38"/>
  <c r="BT80" i="38"/>
  <c r="BQ80" i="38"/>
  <c r="AU80" i="38"/>
  <c r="AO80" i="38"/>
  <c r="D81" i="36"/>
  <c r="Y81" i="36" s="1" a="1"/>
  <c r="Y81" i="36" s="1"/>
  <c r="H81" i="38" s="1"/>
  <c r="I81" i="38" s="1"/>
  <c r="J81" i="36"/>
  <c r="BA79" i="36"/>
  <c r="AX79" i="36"/>
  <c r="AY79" i="36"/>
  <c r="AZ79" i="36"/>
  <c r="AL79" i="38"/>
  <c r="AM79" i="38"/>
  <c r="AN79" i="38"/>
  <c r="Z80" i="38"/>
  <c r="O80" i="38"/>
  <c r="P80" i="38" s="1"/>
  <c r="AB80" i="38"/>
  <c r="Y80" i="38"/>
  <c r="E83" i="38"/>
  <c r="I83" i="36"/>
  <c r="U83" i="36"/>
  <c r="C83" i="36"/>
  <c r="J82" i="38"/>
  <c r="G82" i="36" a="1"/>
  <c r="G82" i="36" s="1"/>
  <c r="F82" i="36"/>
  <c r="DW82" i="36"/>
  <c r="L82" i="36"/>
  <c r="Q82" i="36"/>
  <c r="B82" i="38" s="1"/>
  <c r="R81" i="38"/>
  <c r="W81" i="38"/>
  <c r="BP73" i="38"/>
  <c r="BQ73" i="38" s="1"/>
  <c r="BU73" i="38" s="1"/>
  <c r="BP24" i="38"/>
  <c r="BQ24" i="38" s="1"/>
  <c r="BU24" i="38" s="1"/>
  <c r="BP23" i="38"/>
  <c r="BQ23" i="38" s="1"/>
  <c r="BU23" i="38" s="1"/>
  <c r="S18" i="58" a="1"/>
  <c r="S18" i="58" s="1"/>
  <c r="BP19" i="38"/>
  <c r="BQ19" i="38" s="1"/>
  <c r="BU19" i="38" s="1"/>
  <c r="BP17" i="38"/>
  <c r="BQ17" i="38" s="1"/>
  <c r="BU17" i="38" s="1"/>
  <c r="BP22" i="38"/>
  <c r="BQ22" i="38" s="1"/>
  <c r="BU22" i="38" s="1"/>
  <c r="S19" i="58" a="1"/>
  <c r="S19" i="58" s="1"/>
  <c r="CI19" i="36"/>
  <c r="BK85" i="36"/>
  <c r="FD84" i="36"/>
  <c r="EU87" i="36"/>
  <c r="FB84" i="36"/>
  <c r="AC85" i="36"/>
  <c r="BJ85" i="36"/>
  <c r="AS83" i="36"/>
  <c r="CG84" i="36"/>
  <c r="CL85" i="36"/>
  <c r="AF86" i="36"/>
  <c r="BG85" i="36"/>
  <c r="EV85" i="36"/>
  <c r="EU84" i="36"/>
  <c r="CP85" i="36"/>
  <c r="EU85" i="36"/>
  <c r="BN84" i="36"/>
  <c r="S84" i="36"/>
  <c r="AJ85" i="36"/>
  <c r="AF85" i="36"/>
  <c r="BV86" i="36"/>
  <c r="FC85" i="36"/>
  <c r="EZ84" i="36"/>
  <c r="FB86" i="36"/>
  <c r="ET86" i="36"/>
  <c r="ER85" i="36"/>
  <c r="CR85" i="36"/>
  <c r="EW84" i="36"/>
  <c r="BV87" i="36"/>
  <c r="CJ85" i="36"/>
  <c r="EZ85" i="36"/>
  <c r="EZ86" i="36"/>
  <c r="AO85" i="36"/>
  <c r="AT84" i="36"/>
  <c r="FC86" i="36"/>
  <c r="AD85" i="36"/>
  <c r="BR85" i="36"/>
  <c r="EV86" i="36"/>
  <c r="AD86" i="36"/>
  <c r="FA85" i="36"/>
  <c r="EV84" i="36"/>
  <c r="FC84" i="36"/>
  <c r="BF85" i="36"/>
  <c r="CN85" i="36"/>
  <c r="FD86" i="36"/>
  <c r="S86" i="36"/>
  <c r="BL85" i="36"/>
  <c r="AD84" i="36"/>
  <c r="ES85" i="36"/>
  <c r="EU86" i="36"/>
  <c r="CN84" i="36"/>
  <c r="BN85" i="36"/>
  <c r="AO84" i="36"/>
  <c r="AC87" i="36"/>
  <c r="CF85" i="36"/>
  <c r="EW86" i="36"/>
  <c r="BX85" i="36"/>
  <c r="AS82" i="36"/>
  <c r="ES86" i="36"/>
  <c r="EW85" i="36"/>
  <c r="ES84" i="36"/>
  <c r="BM85" i="36"/>
  <c r="FG85" i="36"/>
  <c r="BW85" i="36"/>
  <c r="CK85" i="36"/>
  <c r="ET84" i="36"/>
  <c r="AM85" i="36"/>
  <c r="BV84" i="36"/>
  <c r="FA84" i="36"/>
  <c r="AQ85" i="36"/>
  <c r="AL85" i="36"/>
  <c r="AH85" i="36"/>
  <c r="AT85" i="36"/>
  <c r="BQ85" i="36"/>
  <c r="AH84" i="36"/>
  <c r="BS85" i="36"/>
  <c r="BZ85" i="36"/>
  <c r="BP85" i="36"/>
  <c r="FB87" i="36"/>
  <c r="FG84" i="36"/>
  <c r="AC86" i="36"/>
  <c r="BV85" i="36"/>
  <c r="BK84" i="36"/>
  <c r="CG86" i="36"/>
  <c r="AH86" i="36"/>
  <c r="FA86" i="36"/>
  <c r="BO85" i="36"/>
  <c r="CM85" i="36"/>
  <c r="S85" i="36"/>
  <c r="BZ84" i="36"/>
  <c r="EG78" i="36" l="1"/>
  <c r="ED78" i="36"/>
  <c r="G83" i="36" a="1"/>
  <c r="G83" i="36" s="1"/>
  <c r="EB78" i="36"/>
  <c r="EI78" i="36"/>
  <c r="F83" i="36"/>
  <c r="D84" i="38"/>
  <c r="V84" i="36"/>
  <c r="K84" i="36"/>
  <c r="T84" i="36"/>
  <c r="P84" i="36" s="1"/>
  <c r="W84" i="36"/>
  <c r="E84" i="36"/>
  <c r="AE84" i="36"/>
  <c r="AE85" i="36"/>
  <c r="AR85" i="38"/>
  <c r="AI84" i="36"/>
  <c r="Z85" i="36"/>
  <c r="AI85" i="36"/>
  <c r="AG85" i="36"/>
  <c r="Z84" i="36"/>
  <c r="E85" i="36"/>
  <c r="W85" i="36"/>
  <c r="K85" i="36"/>
  <c r="T85" i="36"/>
  <c r="P85" i="36" s="1"/>
  <c r="V85" i="36"/>
  <c r="D85" i="38"/>
  <c r="EY84" i="36"/>
  <c r="DX85" i="36"/>
  <c r="DX84" i="36"/>
  <c r="AV84" i="36"/>
  <c r="AP84" i="36"/>
  <c r="EX86" i="36"/>
  <c r="EY86" i="36" s="1"/>
  <c r="EP86" i="36"/>
  <c r="CH85" i="36"/>
  <c r="AC85" i="38"/>
  <c r="CC85" i="36"/>
  <c r="CD85" i="36"/>
  <c r="H85" i="36"/>
  <c r="O85" i="36" s="1"/>
  <c r="CT85" i="36"/>
  <c r="CS85" i="36"/>
  <c r="AK85" i="36"/>
  <c r="K85" i="38" s="1"/>
  <c r="BI85" i="36"/>
  <c r="V85" i="38"/>
  <c r="AR85" i="36"/>
  <c r="N85" i="38"/>
  <c r="Q85" i="38"/>
  <c r="R85" i="38" s="1"/>
  <c r="S85" i="38" s="1"/>
  <c r="BH85" i="36"/>
  <c r="U85" i="38" s="1"/>
  <c r="X85" i="38" s="1"/>
  <c r="BU85" i="36"/>
  <c r="EP87" i="36"/>
  <c r="EQ87" i="36"/>
  <c r="EO88" i="36" s="1"/>
  <c r="EQ88" i="36" s="1"/>
  <c r="EO89" i="36" s="1"/>
  <c r="EX87" i="36"/>
  <c r="CB82" i="36"/>
  <c r="AA82" i="38"/>
  <c r="EH79" i="36"/>
  <c r="EI79" i="36"/>
  <c r="EE79" i="36"/>
  <c r="EM79" i="36"/>
  <c r="EJ79" i="36"/>
  <c r="BD81" i="38"/>
  <c r="EK79" i="36"/>
  <c r="ED79" i="36"/>
  <c r="EB79" i="36"/>
  <c r="A82" i="36"/>
  <c r="EF79" i="36"/>
  <c r="EG79" i="36"/>
  <c r="EA79" i="36"/>
  <c r="EC79" i="36"/>
  <c r="EL79" i="36"/>
  <c r="BE80" i="38"/>
  <c r="AZ80" i="38"/>
  <c r="BD80" i="38"/>
  <c r="BF80" i="38"/>
  <c r="AP85" i="36"/>
  <c r="AV85" i="36"/>
  <c r="BT85" i="36"/>
  <c r="AG86" i="36"/>
  <c r="CO85" i="36"/>
  <c r="CO84" i="36"/>
  <c r="N84" i="38"/>
  <c r="AR84" i="36"/>
  <c r="DE83" i="36"/>
  <c r="AE86" i="36"/>
  <c r="D86" i="38"/>
  <c r="E86" i="36"/>
  <c r="K86" i="36"/>
  <c r="V86" i="36"/>
  <c r="T86" i="36"/>
  <c r="P86" i="36" s="1"/>
  <c r="W86" i="36"/>
  <c r="M85" i="38"/>
  <c r="L85" i="38"/>
  <c r="AR86" i="38"/>
  <c r="CI85" i="36"/>
  <c r="FH85" i="36"/>
  <c r="CQ85" i="36"/>
  <c r="Z87" i="36"/>
  <c r="AI86" i="36"/>
  <c r="Z86" i="36"/>
  <c r="AR87" i="38"/>
  <c r="AL80" i="38"/>
  <c r="AM80" i="38"/>
  <c r="AN80" i="38"/>
  <c r="BB82" i="36"/>
  <c r="AB82" i="36"/>
  <c r="AW82" i="36"/>
  <c r="Z83" i="38"/>
  <c r="O83" i="38"/>
  <c r="P83" i="38" s="1"/>
  <c r="AB83" i="38"/>
  <c r="Y83" i="38"/>
  <c r="AZ80" i="36"/>
  <c r="BA80" i="36"/>
  <c r="AX80" i="36"/>
  <c r="AY80" i="36"/>
  <c r="A83" i="36"/>
  <c r="BE81" i="36"/>
  <c r="BC81" i="36"/>
  <c r="BD81" i="36"/>
  <c r="S80" i="38"/>
  <c r="T80" i="38"/>
  <c r="AV82" i="38"/>
  <c r="BT82" i="38"/>
  <c r="AS82" i="38"/>
  <c r="BM82" i="38"/>
  <c r="AP82" i="38"/>
  <c r="BN82" i="38"/>
  <c r="BS82" i="38"/>
  <c r="AE82" i="38"/>
  <c r="BH82" i="38"/>
  <c r="AG82" i="38"/>
  <c r="BQ82" i="38"/>
  <c r="AT82" i="38"/>
  <c r="BR82" i="38"/>
  <c r="AW82" i="38"/>
  <c r="AQ82" i="38"/>
  <c r="AF82" i="38"/>
  <c r="BL82" i="38"/>
  <c r="AK82" i="38"/>
  <c r="BA82" i="38"/>
  <c r="BB82" i="38" s="1"/>
  <c r="BG82" i="38" s="1"/>
  <c r="BU82" i="38"/>
  <c r="AX82" i="38"/>
  <c r="AZ82" i="38" s="1"/>
  <c r="AI82" i="38"/>
  <c r="AU82" i="38"/>
  <c r="AJ82" i="38"/>
  <c r="AH82" i="38"/>
  <c r="BP82" i="38"/>
  <c r="BJ82" i="38"/>
  <c r="AO82" i="38"/>
  <c r="BO82" i="38"/>
  <c r="BI82" i="38"/>
  <c r="BK82" i="38"/>
  <c r="AL81" i="38"/>
  <c r="AN81" i="38"/>
  <c r="AM81" i="38"/>
  <c r="J85" i="38"/>
  <c r="Q85" i="36"/>
  <c r="B85" i="38" s="1"/>
  <c r="L85" i="36"/>
  <c r="DW85" i="36"/>
  <c r="G85" i="36" a="1"/>
  <c r="G85" i="36" s="1"/>
  <c r="F85" i="36"/>
  <c r="R83" i="38"/>
  <c r="W83" i="38"/>
  <c r="E84" i="38"/>
  <c r="C84" i="36"/>
  <c r="I84" i="36"/>
  <c r="U84" i="36"/>
  <c r="N84" i="36"/>
  <c r="F84" i="38"/>
  <c r="G84" i="38" s="1"/>
  <c r="AA84" i="36"/>
  <c r="AU84" i="36"/>
  <c r="X84" i="36"/>
  <c r="AD84" i="38"/>
  <c r="M84" i="36"/>
  <c r="CB85" i="36"/>
  <c r="R82" i="38"/>
  <c r="W82" i="38"/>
  <c r="Z82" i="38"/>
  <c r="O82" i="38"/>
  <c r="P82" i="38" s="1"/>
  <c r="AB82" i="38"/>
  <c r="Y82" i="38"/>
  <c r="J83" i="36"/>
  <c r="D83" i="36"/>
  <c r="Y83" i="36" s="1" a="1"/>
  <c r="Y83" i="36" s="1"/>
  <c r="H83" i="38" s="1"/>
  <c r="I83" i="38" s="1"/>
  <c r="J82" i="36"/>
  <c r="D82" i="36"/>
  <c r="Y82" i="36" s="1" a="1"/>
  <c r="Y82" i="36" s="1"/>
  <c r="H82" i="38" s="1"/>
  <c r="I82" i="38" s="1"/>
  <c r="AW83" i="36"/>
  <c r="AB83" i="36"/>
  <c r="BB83" i="36"/>
  <c r="BC80" i="36"/>
  <c r="BE80" i="36"/>
  <c r="BD80" i="36"/>
  <c r="AY81" i="38"/>
  <c r="AZ81" i="38"/>
  <c r="BB81" i="38"/>
  <c r="BG81" i="38" s="1"/>
  <c r="BF81" i="38"/>
  <c r="FI83" i="36"/>
  <c r="DF80" i="36"/>
  <c r="DG80" i="36"/>
  <c r="DI80" i="36"/>
  <c r="DK80" i="36"/>
  <c r="DH80" i="36"/>
  <c r="DJ80" i="36"/>
  <c r="DM80" i="36"/>
  <c r="S81" i="38"/>
  <c r="T81" i="38"/>
  <c r="BC80" i="38"/>
  <c r="CY83" i="36"/>
  <c r="CW83" i="36"/>
  <c r="CX83" i="36"/>
  <c r="CZ83" i="36"/>
  <c r="CV83" i="36"/>
  <c r="DD83" i="36"/>
  <c r="DA83" i="36"/>
  <c r="DC83" i="36" s="1"/>
  <c r="DB83" i="36"/>
  <c r="BA81" i="36"/>
  <c r="AY81" i="36"/>
  <c r="AZ81" i="36"/>
  <c r="AX81" i="36"/>
  <c r="BC81" i="38"/>
  <c r="DH81" i="36"/>
  <c r="DJ81" i="36"/>
  <c r="DM81" i="36"/>
  <c r="DK81" i="36"/>
  <c r="DG81" i="36"/>
  <c r="DI81" i="36"/>
  <c r="DF81" i="36"/>
  <c r="J84" i="38"/>
  <c r="DW84" i="36"/>
  <c r="Q84" i="36"/>
  <c r="B84" i="38" s="1"/>
  <c r="F84" i="36"/>
  <c r="G84" i="36" a="1"/>
  <c r="G84" i="36" s="1"/>
  <c r="L84" i="36"/>
  <c r="DE82" i="36"/>
  <c r="DD82" i="36"/>
  <c r="DB82" i="36"/>
  <c r="CV82" i="36"/>
  <c r="DA82" i="36"/>
  <c r="DC82" i="36" s="1"/>
  <c r="CY82" i="36"/>
  <c r="CZ82" i="36"/>
  <c r="CW82" i="36"/>
  <c r="CX82" i="36"/>
  <c r="AA83" i="38"/>
  <c r="CB83" i="36"/>
  <c r="AF83" i="38"/>
  <c r="BL83" i="38"/>
  <c r="AK83" i="38"/>
  <c r="BA83" i="38"/>
  <c r="BC83" i="38" s="1"/>
  <c r="BU83" i="38"/>
  <c r="AX83" i="38"/>
  <c r="AQ83" i="38"/>
  <c r="AI83" i="38"/>
  <c r="AJ83" i="38"/>
  <c r="BP83" i="38"/>
  <c r="AO83" i="38"/>
  <c r="BI83" i="38"/>
  <c r="AH83" i="38"/>
  <c r="BJ83" i="38"/>
  <c r="AE83" i="38"/>
  <c r="BO83" i="38"/>
  <c r="AV83" i="38"/>
  <c r="BT83" i="38"/>
  <c r="AS83" i="38"/>
  <c r="BM83" i="38"/>
  <c r="AP83" i="38"/>
  <c r="BN83" i="38"/>
  <c r="AU83" i="38"/>
  <c r="BS83" i="38"/>
  <c r="BH83" i="38"/>
  <c r="AG83" i="38"/>
  <c r="AW83" i="38"/>
  <c r="BQ83" i="38"/>
  <c r="AT83" i="38"/>
  <c r="BR83" i="38"/>
  <c r="BK83" i="38"/>
  <c r="EP88" i="36"/>
  <c r="X85" i="36"/>
  <c r="AU85" i="36"/>
  <c r="CA19" i="36"/>
  <c r="CA20" i="36"/>
  <c r="CI20" i="36"/>
  <c r="CL84" i="36"/>
  <c r="AL86" i="36"/>
  <c r="BM84" i="36"/>
  <c r="CR86" i="36"/>
  <c r="ES88" i="36"/>
  <c r="BR87" i="36"/>
  <c r="BV89" i="36"/>
  <c r="AQ86" i="36"/>
  <c r="ES89" i="36"/>
  <c r="BG86" i="36"/>
  <c r="ER86" i="36"/>
  <c r="AH88" i="36"/>
  <c r="AL84" i="36"/>
  <c r="BZ86" i="36"/>
  <c r="EV87" i="36"/>
  <c r="EW89" i="36"/>
  <c r="EZ88" i="36"/>
  <c r="CL86" i="36"/>
  <c r="BO84" i="36"/>
  <c r="AT86" i="36"/>
  <c r="AO87" i="36"/>
  <c r="BQ86" i="36"/>
  <c r="ET89" i="36"/>
  <c r="BP84" i="36"/>
  <c r="AO86" i="36"/>
  <c r="BS84" i="36"/>
  <c r="BM87" i="36"/>
  <c r="AM84" i="36"/>
  <c r="ET87" i="36"/>
  <c r="FG87" i="36"/>
  <c r="BO86" i="36"/>
  <c r="AQ84" i="36"/>
  <c r="BP87" i="36"/>
  <c r="AT87" i="36"/>
  <c r="BF84" i="36"/>
  <c r="ET88" i="36"/>
  <c r="CR84" i="36"/>
  <c r="AQ87" i="36"/>
  <c r="CJ84" i="36"/>
  <c r="CR88" i="36"/>
  <c r="EW87" i="36"/>
  <c r="FG88" i="36"/>
  <c r="BF87" i="36"/>
  <c r="CK86" i="36"/>
  <c r="FG86" i="36"/>
  <c r="BM86" i="36"/>
  <c r="EZ87" i="36"/>
  <c r="BW86" i="36"/>
  <c r="BS86" i="36"/>
  <c r="AJ87" i="36"/>
  <c r="CL87" i="36"/>
  <c r="BS87" i="36"/>
  <c r="CK87" i="36"/>
  <c r="CN86" i="36"/>
  <c r="EV88" i="36"/>
  <c r="FD89" i="36"/>
  <c r="CN87" i="36"/>
  <c r="BR86" i="36"/>
  <c r="BX87" i="36"/>
  <c r="CP86" i="36"/>
  <c r="CG89" i="36"/>
  <c r="FA87" i="36"/>
  <c r="CM84" i="36"/>
  <c r="CK84" i="36"/>
  <c r="FC87" i="36"/>
  <c r="FD88" i="36"/>
  <c r="CP84" i="36"/>
  <c r="CM86" i="36"/>
  <c r="FA89" i="36"/>
  <c r="CJ87" i="36"/>
  <c r="AD87" i="36"/>
  <c r="BJ87" i="36"/>
  <c r="AS84" i="36"/>
  <c r="FB89" i="36"/>
  <c r="BK87" i="36"/>
  <c r="ES87" i="36"/>
  <c r="BN87" i="36"/>
  <c r="AS85" i="36"/>
  <c r="BN86" i="36"/>
  <c r="CF84" i="36"/>
  <c r="AC88" i="36"/>
  <c r="BO87" i="36"/>
  <c r="EU89" i="36"/>
  <c r="AL87" i="36"/>
  <c r="BW87" i="36"/>
  <c r="BL84" i="36"/>
  <c r="EV89" i="36"/>
  <c r="AF89" i="36"/>
  <c r="FD87" i="36"/>
  <c r="AF88" i="36"/>
  <c r="S89" i="36"/>
  <c r="BF86" i="36"/>
  <c r="BJ86" i="36"/>
  <c r="AD89" i="36"/>
  <c r="BX84" i="36"/>
  <c r="EW88" i="36"/>
  <c r="AF87" i="36"/>
  <c r="ER87" i="36"/>
  <c r="FB88" i="36"/>
  <c r="BZ87" i="36"/>
  <c r="BL86" i="36"/>
  <c r="FC89" i="36"/>
  <c r="BJ84" i="36"/>
  <c r="BQ87" i="36"/>
  <c r="BQ84" i="36"/>
  <c r="FC88" i="36"/>
  <c r="BG87" i="36"/>
  <c r="AD88" i="36"/>
  <c r="ER84" i="36"/>
  <c r="AH89" i="36"/>
  <c r="CF86" i="36"/>
  <c r="BG84" i="36"/>
  <c r="BK86" i="36"/>
  <c r="CJ86" i="36"/>
  <c r="AM86" i="36"/>
  <c r="AH87" i="36"/>
  <c r="BP86" i="36"/>
  <c r="BW84" i="36"/>
  <c r="BL87" i="36"/>
  <c r="AJ86" i="36"/>
  <c r="CG87" i="36"/>
  <c r="AM87" i="36"/>
  <c r="FA88" i="36"/>
  <c r="BR84" i="36"/>
  <c r="AJ84" i="36"/>
  <c r="EU88" i="36"/>
  <c r="BX86" i="36"/>
  <c r="CG88" i="36"/>
  <c r="S87" i="36"/>
  <c r="CR87" i="36"/>
  <c r="EZ89" i="36"/>
  <c r="CF87" i="36"/>
  <c r="CM87" i="36"/>
  <c r="AC89" i="36"/>
  <c r="BV88" i="36"/>
  <c r="CP87" i="36"/>
  <c r="S88" i="36"/>
  <c r="U85" i="36" l="1"/>
  <c r="AA85" i="38"/>
  <c r="C85" i="36"/>
  <c r="E85" i="38"/>
  <c r="I85" i="36"/>
  <c r="CU85" i="36"/>
  <c r="DB85" i="36" s="1"/>
  <c r="M85" i="36"/>
  <c r="AA85" i="36"/>
  <c r="AB85" i="36" s="1"/>
  <c r="AD85" i="38"/>
  <c r="BL85" i="38" s="1"/>
  <c r="N85" i="36"/>
  <c r="F85" i="38"/>
  <c r="G85" i="38" s="1"/>
  <c r="T85" i="38"/>
  <c r="CI84" i="36"/>
  <c r="FH84" i="36"/>
  <c r="FI84" i="36" s="1"/>
  <c r="CQ84" i="36"/>
  <c r="H84" i="36"/>
  <c r="O84" i="36" s="1"/>
  <c r="CS84" i="36"/>
  <c r="CT84" i="36"/>
  <c r="CD84" i="36"/>
  <c r="CC84" i="36"/>
  <c r="CB84" i="36" s="1"/>
  <c r="CH84" i="36"/>
  <c r="AC84" i="38"/>
  <c r="CU84" i="36"/>
  <c r="CZ84" i="36" s="1"/>
  <c r="Q84" i="38"/>
  <c r="R84" i="38" s="1"/>
  <c r="T84" i="38" s="1"/>
  <c r="BH84" i="36"/>
  <c r="U84" i="38" s="1"/>
  <c r="X84" i="38" s="1"/>
  <c r="AK84" i="36"/>
  <c r="K84" i="38" s="1"/>
  <c r="L84" i="38"/>
  <c r="M84" i="38"/>
  <c r="BT84" i="36"/>
  <c r="V84" i="38"/>
  <c r="BI84" i="36"/>
  <c r="BU84" i="36"/>
  <c r="EY87" i="36"/>
  <c r="DX87" i="36"/>
  <c r="DX88" i="36"/>
  <c r="DX86" i="36"/>
  <c r="EX88" i="36"/>
  <c r="W85" i="38"/>
  <c r="AV86" i="36"/>
  <c r="AP86" i="36"/>
  <c r="BI86" i="36"/>
  <c r="V86" i="38"/>
  <c r="CO86" i="36"/>
  <c r="CI86" i="36"/>
  <c r="EX89" i="36"/>
  <c r="EQ89" i="36"/>
  <c r="EO90" i="36" s="1"/>
  <c r="EQ90" i="36" s="1"/>
  <c r="EO91" i="36" s="1"/>
  <c r="EP89" i="36"/>
  <c r="T87" i="36"/>
  <c r="P87" i="36" s="1"/>
  <c r="E87" i="36"/>
  <c r="K87" i="36"/>
  <c r="V87" i="36"/>
  <c r="D87" i="38"/>
  <c r="W87" i="36"/>
  <c r="AK87" i="36"/>
  <c r="K87" i="38" s="1"/>
  <c r="AV87" i="36"/>
  <c r="AP87" i="36"/>
  <c r="AC87" i="38"/>
  <c r="CH87" i="36"/>
  <c r="AR87" i="36"/>
  <c r="N87" i="38"/>
  <c r="Q87" i="38"/>
  <c r="R87" i="38" s="1"/>
  <c r="BH87" i="36"/>
  <c r="U87" i="38" s="1"/>
  <c r="X87" i="38" s="1"/>
  <c r="CD87" i="36"/>
  <c r="CC87" i="36"/>
  <c r="AG87" i="36"/>
  <c r="AE87" i="36"/>
  <c r="M87" i="38"/>
  <c r="L87" i="38"/>
  <c r="V87" i="38"/>
  <c r="BI87" i="36"/>
  <c r="AI87" i="36"/>
  <c r="CQ86" i="36"/>
  <c r="M86" i="38"/>
  <c r="L86" i="38"/>
  <c r="AK86" i="36"/>
  <c r="K86" i="38" s="1"/>
  <c r="BU86" i="36"/>
  <c r="BH86" i="36"/>
  <c r="U86" i="38" s="1"/>
  <c r="X86" i="38" s="1"/>
  <c r="Q86" i="38"/>
  <c r="R86" i="38" s="1"/>
  <c r="S86" i="38" s="1"/>
  <c r="BT86" i="36"/>
  <c r="CS86" i="36"/>
  <c r="H86" i="36"/>
  <c r="O86" i="36" s="1"/>
  <c r="CT86" i="36"/>
  <c r="N86" i="38"/>
  <c r="AR86" i="36"/>
  <c r="CC86" i="36"/>
  <c r="AC86" i="38"/>
  <c r="CD86" i="36"/>
  <c r="FH86" i="36"/>
  <c r="CH86" i="36"/>
  <c r="DL80" i="36"/>
  <c r="ED80" i="36" s="1"/>
  <c r="AY82" i="38"/>
  <c r="A84" i="36"/>
  <c r="BF82" i="38"/>
  <c r="DL81" i="36"/>
  <c r="EE81" i="36" s="1"/>
  <c r="BD82" i="38"/>
  <c r="BC82" i="38"/>
  <c r="CT88" i="36"/>
  <c r="CS88" i="36"/>
  <c r="H88" i="36"/>
  <c r="O88" i="36" s="1"/>
  <c r="AG88" i="36"/>
  <c r="CQ87" i="36"/>
  <c r="BU87" i="36"/>
  <c r="W89" i="36"/>
  <c r="E89" i="36"/>
  <c r="D89" i="38"/>
  <c r="K89" i="36"/>
  <c r="V89" i="36"/>
  <c r="T89" i="36"/>
  <c r="P89" i="36" s="1"/>
  <c r="AG89" i="36"/>
  <c r="AE88" i="36"/>
  <c r="CO87" i="36"/>
  <c r="AR89" i="38"/>
  <c r="AI89" i="36"/>
  <c r="Z89" i="36"/>
  <c r="T88" i="36"/>
  <c r="P88" i="36" s="1"/>
  <c r="W88" i="36"/>
  <c r="D88" i="38"/>
  <c r="E88" i="36"/>
  <c r="V88" i="36"/>
  <c r="K88" i="36"/>
  <c r="BT87" i="36"/>
  <c r="AR88" i="38"/>
  <c r="AI88" i="36"/>
  <c r="CI87" i="36"/>
  <c r="FH87" i="36"/>
  <c r="DE85" i="36"/>
  <c r="Z88" i="36"/>
  <c r="CT87" i="36"/>
  <c r="CS87" i="36"/>
  <c r="H87" i="36"/>
  <c r="O87" i="36" s="1"/>
  <c r="AE89" i="36"/>
  <c r="AW85" i="36"/>
  <c r="AN83" i="38"/>
  <c r="AL83" i="38"/>
  <c r="AM83" i="38"/>
  <c r="BE83" i="36"/>
  <c r="BC83" i="36"/>
  <c r="BD83" i="36"/>
  <c r="BB84" i="36"/>
  <c r="AW84" i="36"/>
  <c r="AB84" i="36"/>
  <c r="T83" i="38"/>
  <c r="S83" i="38"/>
  <c r="AJ84" i="38"/>
  <c r="BP84" i="38"/>
  <c r="AO84" i="38"/>
  <c r="BI84" i="38"/>
  <c r="BJ84" i="38"/>
  <c r="BO84" i="38"/>
  <c r="AE84" i="38"/>
  <c r="BM84" i="38"/>
  <c r="AV84" i="38"/>
  <c r="BT84" i="38"/>
  <c r="AS84" i="38"/>
  <c r="AP84" i="38"/>
  <c r="BN84" i="38"/>
  <c r="BS84" i="38"/>
  <c r="AU84" i="38"/>
  <c r="BH84" i="38"/>
  <c r="AW84" i="38"/>
  <c r="BQ84" i="38"/>
  <c r="AT84" i="38"/>
  <c r="BR84" i="38"/>
  <c r="AQ84" i="38"/>
  <c r="BL84" i="38"/>
  <c r="AK84" i="38"/>
  <c r="BA84" i="38"/>
  <c r="BU84" i="38"/>
  <c r="AX84" i="38"/>
  <c r="AZ84" i="38" s="1"/>
  <c r="BK84" i="38"/>
  <c r="Y85" i="38"/>
  <c r="Z85" i="38"/>
  <c r="O85" i="38"/>
  <c r="P85" i="38" s="1"/>
  <c r="AB85" i="38"/>
  <c r="BD82" i="36"/>
  <c r="BC82" i="36"/>
  <c r="BE82" i="36"/>
  <c r="J86" i="38"/>
  <c r="Q86" i="36"/>
  <c r="B86" i="38" s="1"/>
  <c r="L86" i="36"/>
  <c r="G86" i="36" a="1"/>
  <c r="G86" i="36" s="1"/>
  <c r="F86" i="36"/>
  <c r="DW86" i="36"/>
  <c r="W87" i="38"/>
  <c r="AK85" i="38"/>
  <c r="BU85" i="38"/>
  <c r="AI85" i="38"/>
  <c r="AJ85" i="38"/>
  <c r="BP85" i="38"/>
  <c r="AO85" i="38"/>
  <c r="AH85" i="38"/>
  <c r="BO85" i="38"/>
  <c r="AU85" i="38"/>
  <c r="AV85" i="38"/>
  <c r="BT85" i="38"/>
  <c r="BM85" i="38"/>
  <c r="BN85" i="38"/>
  <c r="AS85" i="38"/>
  <c r="BS85" i="38"/>
  <c r="BH85" i="38"/>
  <c r="AG85" i="38"/>
  <c r="AW85" i="38"/>
  <c r="AT85" i="38"/>
  <c r="AQ85" i="38"/>
  <c r="AF85" i="38"/>
  <c r="AX85" i="38"/>
  <c r="AZ85" i="38" s="1"/>
  <c r="AE85" i="38"/>
  <c r="EY88" i="36"/>
  <c r="BB83" i="38"/>
  <c r="BG83" i="38" s="1"/>
  <c r="BF83" i="38"/>
  <c r="BD83" i="38"/>
  <c r="J85" i="36"/>
  <c r="D85" i="36"/>
  <c r="Y85" i="36" s="1" a="1"/>
  <c r="Y85" i="36" s="1"/>
  <c r="H85" i="38" s="1"/>
  <c r="I85" i="38" s="1"/>
  <c r="O84" i="38"/>
  <c r="P84" i="38" s="1"/>
  <c r="AB84" i="38"/>
  <c r="Y84" i="38"/>
  <c r="Z84" i="38"/>
  <c r="A85" i="36"/>
  <c r="AX83" i="36"/>
  <c r="AY83" i="36"/>
  <c r="AZ83" i="36"/>
  <c r="BA83" i="36"/>
  <c r="T82" i="38"/>
  <c r="S82" i="38"/>
  <c r="BE82" i="38"/>
  <c r="BE83" i="38"/>
  <c r="N86" i="36"/>
  <c r="F86" i="38"/>
  <c r="G86" i="38" s="1"/>
  <c r="AD86" i="38"/>
  <c r="AA86" i="36"/>
  <c r="X86" i="36"/>
  <c r="M86" i="36"/>
  <c r="AU86" i="36"/>
  <c r="DG83" i="36"/>
  <c r="DM83" i="36"/>
  <c r="DK83" i="36"/>
  <c r="DF83" i="36"/>
  <c r="DH83" i="36"/>
  <c r="DJ83" i="36"/>
  <c r="DI83" i="36"/>
  <c r="DD85" i="36"/>
  <c r="CW85" i="36"/>
  <c r="CV85" i="36"/>
  <c r="DA85" i="36"/>
  <c r="DC85" i="36" s="1"/>
  <c r="CX85" i="36"/>
  <c r="CZ85" i="36"/>
  <c r="AZ83" i="38"/>
  <c r="AY83" i="38"/>
  <c r="DI82" i="36"/>
  <c r="DG82" i="36"/>
  <c r="DM82" i="36"/>
  <c r="DK82" i="36"/>
  <c r="DF82" i="36"/>
  <c r="DJ82" i="36"/>
  <c r="DH82" i="36"/>
  <c r="J84" i="36"/>
  <c r="D84" i="36"/>
  <c r="Y84" i="36" s="1" a="1"/>
  <c r="Y84" i="36" s="1"/>
  <c r="H84" i="38" s="1"/>
  <c r="I84" i="38" s="1"/>
  <c r="AN82" i="38"/>
  <c r="AL82" i="38"/>
  <c r="AM82" i="38"/>
  <c r="AZ82" i="36"/>
  <c r="AX82" i="36"/>
  <c r="AY82" i="36"/>
  <c r="BA82" i="36"/>
  <c r="AD87" i="38"/>
  <c r="X87" i="36"/>
  <c r="N87" i="36"/>
  <c r="M87" i="36"/>
  <c r="F87" i="38"/>
  <c r="G87" i="38" s="1"/>
  <c r="AU87" i="36"/>
  <c r="AA87" i="36"/>
  <c r="J87" i="38"/>
  <c r="Q87" i="36"/>
  <c r="B87" i="38" s="1"/>
  <c r="L87" i="36"/>
  <c r="DW87" i="36"/>
  <c r="F87" i="36"/>
  <c r="G87" i="36" a="1"/>
  <c r="G87" i="36" s="1"/>
  <c r="E86" i="38"/>
  <c r="I86" i="36"/>
  <c r="C86" i="36"/>
  <c r="U86" i="36"/>
  <c r="CU87" i="36"/>
  <c r="CU86" i="36"/>
  <c r="BP14" i="38"/>
  <c r="BQ14" i="38" s="1"/>
  <c r="BU14" i="38" s="1"/>
  <c r="AO88" i="36"/>
  <c r="BP89" i="36"/>
  <c r="AJ88" i="36"/>
  <c r="BV90" i="36"/>
  <c r="EU90" i="36"/>
  <c r="EV91" i="36"/>
  <c r="ET91" i="36"/>
  <c r="CG90" i="36"/>
  <c r="EV90" i="36"/>
  <c r="CN89" i="36"/>
  <c r="BO89" i="36"/>
  <c r="BX88" i="36"/>
  <c r="CK89" i="36"/>
  <c r="AM89" i="36"/>
  <c r="BP88" i="36"/>
  <c r="FC91" i="36"/>
  <c r="BK88" i="36"/>
  <c r="AO89" i="36"/>
  <c r="CF89" i="36"/>
  <c r="BK89" i="36"/>
  <c r="CG91" i="36"/>
  <c r="CF88" i="36"/>
  <c r="BM89" i="36"/>
  <c r="BW89" i="36"/>
  <c r="BG88" i="36"/>
  <c r="AM88" i="36"/>
  <c r="AJ89" i="36"/>
  <c r="AC91" i="36"/>
  <c r="BQ88" i="36"/>
  <c r="AS86" i="36"/>
  <c r="BJ89" i="36"/>
  <c r="CP89" i="36"/>
  <c r="CP88" i="36"/>
  <c r="BN89" i="36"/>
  <c r="CN88" i="36"/>
  <c r="BS89" i="36"/>
  <c r="CK88" i="36"/>
  <c r="BZ89" i="36"/>
  <c r="ES90" i="36"/>
  <c r="FD90" i="36"/>
  <c r="AD91" i="36"/>
  <c r="AC90" i="36"/>
  <c r="EU91" i="36"/>
  <c r="EZ90" i="36"/>
  <c r="BJ88" i="36"/>
  <c r="CR89" i="36"/>
  <c r="BW88" i="36"/>
  <c r="CM88" i="36"/>
  <c r="BF88" i="36"/>
  <c r="BR89" i="36"/>
  <c r="BL89" i="36"/>
  <c r="BM88" i="36"/>
  <c r="AT88" i="36"/>
  <c r="BQ89" i="36"/>
  <c r="BO88" i="36"/>
  <c r="AQ89" i="36"/>
  <c r="CJ89" i="36"/>
  <c r="CL89" i="36"/>
  <c r="AL89" i="36"/>
  <c r="CL88" i="36"/>
  <c r="AQ88" i="36"/>
  <c r="AL88" i="36"/>
  <c r="BS88" i="36"/>
  <c r="BG89" i="36"/>
  <c r="BF89" i="36"/>
  <c r="BR88" i="36"/>
  <c r="BN88" i="36"/>
  <c r="EZ91" i="36"/>
  <c r="BL88" i="36"/>
  <c r="AS87" i="36"/>
  <c r="FD91" i="36"/>
  <c r="S90" i="36"/>
  <c r="AF90" i="36"/>
  <c r="CJ88" i="36"/>
  <c r="ER88" i="36"/>
  <c r="BZ88" i="36"/>
  <c r="FG89" i="36"/>
  <c r="BX89" i="36"/>
  <c r="CM89" i="36"/>
  <c r="ER89" i="36"/>
  <c r="AT89" i="36"/>
  <c r="FA91" i="36"/>
  <c r="BV91" i="36"/>
  <c r="C87" i="36" l="1"/>
  <c r="CY85" i="36"/>
  <c r="BR85" i="38"/>
  <c r="BK85" i="38"/>
  <c r="BJ85" i="38"/>
  <c r="BA85" i="38"/>
  <c r="BD85" i="38" s="1"/>
  <c r="BB85" i="36"/>
  <c r="BQ85" i="38"/>
  <c r="AP85" i="38"/>
  <c r="BI85" i="38"/>
  <c r="AG84" i="38"/>
  <c r="AA84" i="38"/>
  <c r="CW84" i="36"/>
  <c r="EX90" i="36"/>
  <c r="W86" i="38"/>
  <c r="AH84" i="38"/>
  <c r="FI85" i="36"/>
  <c r="FI86" i="36"/>
  <c r="BB84" i="38"/>
  <c r="BG84" i="38" s="1"/>
  <c r="CY84" i="36"/>
  <c r="T86" i="38"/>
  <c r="DB84" i="36"/>
  <c r="CV84" i="36"/>
  <c r="CX84" i="36"/>
  <c r="DE84" i="36"/>
  <c r="DG84" i="36" s="1"/>
  <c r="AI84" i="38"/>
  <c r="S84" i="38"/>
  <c r="W84" i="38"/>
  <c r="AF84" i="38"/>
  <c r="DD84" i="36"/>
  <c r="DA84" i="36"/>
  <c r="DC84" i="36" s="1"/>
  <c r="DX89" i="36"/>
  <c r="E87" i="38"/>
  <c r="U87" i="36"/>
  <c r="I87" i="36"/>
  <c r="CB86" i="36"/>
  <c r="EI80" i="36"/>
  <c r="EP90" i="36"/>
  <c r="EY90" i="36" s="1"/>
  <c r="EY89" i="36"/>
  <c r="AA86" i="38"/>
  <c r="EQ91" i="36"/>
  <c r="EO92" i="36" s="1"/>
  <c r="EP91" i="36"/>
  <c r="EX91" i="36"/>
  <c r="AA87" i="38"/>
  <c r="CB87" i="36"/>
  <c r="AC89" i="38"/>
  <c r="CC89" i="36"/>
  <c r="CH89" i="36"/>
  <c r="CD89" i="36"/>
  <c r="AK89" i="36"/>
  <c r="K89" i="38" s="1"/>
  <c r="CO89" i="36"/>
  <c r="CT89" i="36"/>
  <c r="CS89" i="36"/>
  <c r="H89" i="36"/>
  <c r="O89" i="36" s="1"/>
  <c r="DE87" i="36"/>
  <c r="DH87" i="36" s="1"/>
  <c r="BU89" i="36"/>
  <c r="L89" i="38"/>
  <c r="M89" i="38"/>
  <c r="FH89" i="36"/>
  <c r="CI89" i="36"/>
  <c r="CQ89" i="36"/>
  <c r="CO88" i="36"/>
  <c r="Q89" i="38"/>
  <c r="R89" i="38" s="1"/>
  <c r="S89" i="38" s="1"/>
  <c r="BH89" i="36"/>
  <c r="U89" i="38" s="1"/>
  <c r="X89" i="38" s="1"/>
  <c r="BT89" i="36"/>
  <c r="AP89" i="36"/>
  <c r="AV89" i="36"/>
  <c r="N89" i="38"/>
  <c r="AR89" i="36"/>
  <c r="BI89" i="36"/>
  <c r="V89" i="38"/>
  <c r="EF80" i="36"/>
  <c r="EJ80" i="36"/>
  <c r="EK80" i="36"/>
  <c r="EC80" i="36"/>
  <c r="DZ80" i="36"/>
  <c r="EG80" i="36"/>
  <c r="EH80" i="36"/>
  <c r="EE80" i="36"/>
  <c r="EM80" i="36"/>
  <c r="EB80" i="36"/>
  <c r="EA80" i="36"/>
  <c r="EL80" i="36"/>
  <c r="DL82" i="36"/>
  <c r="EM82" i="36" s="1"/>
  <c r="A86" i="36"/>
  <c r="EL81" i="36"/>
  <c r="DZ81" i="36"/>
  <c r="BE84" i="38"/>
  <c r="EC81" i="36"/>
  <c r="EF81" i="36"/>
  <c r="EK81" i="36"/>
  <c r="ED81" i="36"/>
  <c r="EG81" i="36"/>
  <c r="EI81" i="36"/>
  <c r="EH81" i="36"/>
  <c r="EB81" i="36"/>
  <c r="EJ81" i="36"/>
  <c r="EA81" i="36"/>
  <c r="EM81" i="36"/>
  <c r="AY84" i="38"/>
  <c r="A87" i="36"/>
  <c r="BD84" i="38"/>
  <c r="BF84" i="38"/>
  <c r="BC84" i="38"/>
  <c r="AE91" i="36"/>
  <c r="N88" i="38"/>
  <c r="AR88" i="36"/>
  <c r="Q88" i="38"/>
  <c r="BH88" i="36"/>
  <c r="U88" i="38" s="1"/>
  <c r="X88" i="38" s="1"/>
  <c r="AK88" i="36"/>
  <c r="K88" i="38" s="1"/>
  <c r="AR90" i="38"/>
  <c r="BU88" i="36"/>
  <c r="Z91" i="36"/>
  <c r="AR91" i="38"/>
  <c r="V88" i="38"/>
  <c r="BI88" i="36"/>
  <c r="Z90" i="36"/>
  <c r="AG90" i="36"/>
  <c r="FH88" i="36"/>
  <c r="CI88" i="36"/>
  <c r="AV88" i="36"/>
  <c r="BT88" i="36"/>
  <c r="AP88" i="36"/>
  <c r="L88" i="38"/>
  <c r="M88" i="38"/>
  <c r="CU88" i="36"/>
  <c r="CQ88" i="36"/>
  <c r="K90" i="36"/>
  <c r="E90" i="36"/>
  <c r="D90" i="38"/>
  <c r="V90" i="36"/>
  <c r="W90" i="36"/>
  <c r="T90" i="36"/>
  <c r="P90" i="36" s="1"/>
  <c r="AC88" i="38"/>
  <c r="CH88" i="36"/>
  <c r="CC88" i="36"/>
  <c r="CD88" i="36"/>
  <c r="DG87" i="36"/>
  <c r="BH87" i="38"/>
  <c r="AH87" i="38"/>
  <c r="BO87" i="38"/>
  <c r="AF87" i="38"/>
  <c r="BL87" i="38"/>
  <c r="AS87" i="38"/>
  <c r="BM87" i="38"/>
  <c r="AP87" i="38"/>
  <c r="BN87" i="38"/>
  <c r="BP87" i="38"/>
  <c r="BK87" i="38"/>
  <c r="AJ87" i="38"/>
  <c r="AG87" i="38"/>
  <c r="AW87" i="38"/>
  <c r="BQ87" i="38"/>
  <c r="AT87" i="38"/>
  <c r="BR87" i="38"/>
  <c r="AQ87" i="38"/>
  <c r="BT87" i="38"/>
  <c r="AV87" i="38"/>
  <c r="AK87" i="38"/>
  <c r="BA87" i="38"/>
  <c r="BF87" i="38" s="1"/>
  <c r="BU87" i="38"/>
  <c r="AX87" i="38"/>
  <c r="AY87" i="38" s="1"/>
  <c r="AI87" i="38"/>
  <c r="BS87" i="38"/>
  <c r="AE87" i="38"/>
  <c r="AO87" i="38"/>
  <c r="BI87" i="38"/>
  <c r="BJ87" i="38"/>
  <c r="AU87" i="38"/>
  <c r="AB87" i="38"/>
  <c r="Y87" i="38"/>
  <c r="Z87" i="38"/>
  <c r="O87" i="38"/>
  <c r="P87" i="38" s="1"/>
  <c r="D87" i="36"/>
  <c r="Y87" i="36" s="1" a="1"/>
  <c r="Y87" i="36" s="1"/>
  <c r="H87" i="38" s="1"/>
  <c r="I87" i="38" s="1"/>
  <c r="J87" i="36"/>
  <c r="AB86" i="36"/>
  <c r="AW86" i="36"/>
  <c r="BB86" i="36"/>
  <c r="BC84" i="36"/>
  <c r="BD84" i="36"/>
  <c r="BE84" i="36"/>
  <c r="AY85" i="36"/>
  <c r="AZ85" i="36"/>
  <c r="AX85" i="36"/>
  <c r="BA85" i="36"/>
  <c r="J89" i="38"/>
  <c r="L89" i="36"/>
  <c r="Q89" i="36"/>
  <c r="B89" i="38" s="1"/>
  <c r="DW89" i="36"/>
  <c r="G89" i="36" a="1"/>
  <c r="G89" i="36" s="1"/>
  <c r="F89" i="36"/>
  <c r="E89" i="38"/>
  <c r="I89" i="36"/>
  <c r="U89" i="36"/>
  <c r="C89" i="36"/>
  <c r="CW86" i="36"/>
  <c r="DB86" i="36"/>
  <c r="CV86" i="36"/>
  <c r="CZ86" i="36"/>
  <c r="DD86" i="36"/>
  <c r="DA86" i="36"/>
  <c r="DC86" i="36" s="1"/>
  <c r="CX86" i="36"/>
  <c r="CY86" i="36"/>
  <c r="AB87" i="36"/>
  <c r="BB87" i="36"/>
  <c r="AW87" i="36"/>
  <c r="AJ86" i="38"/>
  <c r="BP86" i="38"/>
  <c r="AO86" i="38"/>
  <c r="BI86" i="38"/>
  <c r="AH86" i="38"/>
  <c r="BJ86" i="38"/>
  <c r="AE86" i="38"/>
  <c r="BO86" i="38"/>
  <c r="AV86" i="38"/>
  <c r="BT86" i="38"/>
  <c r="AS86" i="38"/>
  <c r="BM86" i="38"/>
  <c r="AP86" i="38"/>
  <c r="BN86" i="38"/>
  <c r="AU86" i="38"/>
  <c r="BS86" i="38"/>
  <c r="BH86" i="38"/>
  <c r="AW86" i="38"/>
  <c r="AT86" i="38"/>
  <c r="BK86" i="38"/>
  <c r="AG86" i="38"/>
  <c r="BQ86" i="38"/>
  <c r="BR86" i="38"/>
  <c r="AF86" i="38"/>
  <c r="BL86" i="38"/>
  <c r="AK86" i="38"/>
  <c r="BA86" i="38"/>
  <c r="BB86" i="38" s="1"/>
  <c r="BG86" i="38" s="1"/>
  <c r="BU86" i="38"/>
  <c r="AX86" i="38"/>
  <c r="AZ86" i="38" s="1"/>
  <c r="AQ86" i="38"/>
  <c r="AI86" i="38"/>
  <c r="AY85" i="38"/>
  <c r="BB85" i="38"/>
  <c r="BG85" i="38" s="1"/>
  <c r="BC85" i="38"/>
  <c r="BF85" i="38"/>
  <c r="T87" i="38"/>
  <c r="S87" i="38"/>
  <c r="BE85" i="38"/>
  <c r="DJ85" i="36"/>
  <c r="DM85" i="36"/>
  <c r="DG85" i="36"/>
  <c r="DI85" i="36"/>
  <c r="DF85" i="36"/>
  <c r="DH85" i="36"/>
  <c r="DK85" i="36"/>
  <c r="AD88" i="38"/>
  <c r="N88" i="36"/>
  <c r="X88" i="36"/>
  <c r="AU88" i="36"/>
  <c r="F88" i="38"/>
  <c r="G88" i="38" s="1"/>
  <c r="AA88" i="36"/>
  <c r="M88" i="36"/>
  <c r="X89" i="36"/>
  <c r="AA89" i="36"/>
  <c r="AU89" i="36"/>
  <c r="F89" i="38"/>
  <c r="G89" i="38" s="1"/>
  <c r="N89" i="36"/>
  <c r="M89" i="36"/>
  <c r="AD89" i="38"/>
  <c r="CU89" i="36"/>
  <c r="CY87" i="36"/>
  <c r="CW87" i="36"/>
  <c r="CV87" i="36"/>
  <c r="DA87" i="36"/>
  <c r="DC87" i="36" s="1"/>
  <c r="DD87" i="36"/>
  <c r="DB87" i="36"/>
  <c r="CX87" i="36"/>
  <c r="CZ87" i="36"/>
  <c r="DL83" i="36"/>
  <c r="EA83" i="36" s="1"/>
  <c r="AM85" i="38"/>
  <c r="AN85" i="38"/>
  <c r="AL85" i="38"/>
  <c r="Y86" i="38"/>
  <c r="Z86" i="38"/>
  <c r="O86" i="38"/>
  <c r="P86" i="38" s="1"/>
  <c r="AB86" i="38"/>
  <c r="AM84" i="38"/>
  <c r="AN84" i="38"/>
  <c r="AL84" i="38"/>
  <c r="FI87" i="36"/>
  <c r="C88" i="36"/>
  <c r="E88" i="38"/>
  <c r="U88" i="36"/>
  <c r="I88" i="36"/>
  <c r="D86" i="36"/>
  <c r="Y86" i="36" s="1" a="1"/>
  <c r="Y86" i="36" s="1"/>
  <c r="H86" i="38" s="1"/>
  <c r="I86" i="38" s="1"/>
  <c r="J86" i="36"/>
  <c r="EQ92" i="36"/>
  <c r="EO93" i="36" s="1"/>
  <c r="EP92" i="36"/>
  <c r="EX92" i="36"/>
  <c r="AY84" i="36"/>
  <c r="BA84" i="36"/>
  <c r="AX84" i="36"/>
  <c r="AZ84" i="36"/>
  <c r="BC85" i="36"/>
  <c r="BD85" i="36"/>
  <c r="BE85" i="36"/>
  <c r="J88" i="38"/>
  <c r="L88" i="36"/>
  <c r="G88" i="36" a="1"/>
  <c r="G88" i="36" s="1"/>
  <c r="F88" i="36"/>
  <c r="Q88" i="36"/>
  <c r="DW88" i="36"/>
  <c r="DE86" i="36"/>
  <c r="ET90" i="36"/>
  <c r="FC90" i="36"/>
  <c r="AH92" i="36"/>
  <c r="FC92" i="36"/>
  <c r="FD92" i="36"/>
  <c r="CR91" i="36"/>
  <c r="AJ91" i="36"/>
  <c r="AF92" i="36"/>
  <c r="CG92" i="36"/>
  <c r="BL90" i="36"/>
  <c r="BN90" i="36"/>
  <c r="AM91" i="36"/>
  <c r="BQ91" i="36"/>
  <c r="BM90" i="36"/>
  <c r="BX91" i="36"/>
  <c r="AQ90" i="36"/>
  <c r="BX90" i="36"/>
  <c r="S91" i="36"/>
  <c r="ES91" i="36"/>
  <c r="BW90" i="36"/>
  <c r="AM90" i="36"/>
  <c r="CJ90" i="36"/>
  <c r="AO90" i="36"/>
  <c r="AT91" i="36"/>
  <c r="ET92" i="36"/>
  <c r="FA92" i="36"/>
  <c r="CM91" i="36"/>
  <c r="AH90" i="36"/>
  <c r="AH91" i="36"/>
  <c r="BJ90" i="36"/>
  <c r="BQ90" i="36"/>
  <c r="BP91" i="36"/>
  <c r="ER90" i="36"/>
  <c r="CL90" i="36"/>
  <c r="BJ91" i="36"/>
  <c r="ER91" i="36"/>
  <c r="CM90" i="36"/>
  <c r="CF91" i="36"/>
  <c r="EU92" i="36"/>
  <c r="BF91" i="36"/>
  <c r="BK90" i="36"/>
  <c r="AO91" i="36"/>
  <c r="BG90" i="36"/>
  <c r="BS91" i="36"/>
  <c r="CP91" i="36"/>
  <c r="AD90" i="36"/>
  <c r="EW90" i="36"/>
  <c r="BM91" i="36"/>
  <c r="BG91" i="36"/>
  <c r="BK91" i="36"/>
  <c r="AD92" i="36"/>
  <c r="CJ91" i="36"/>
  <c r="CN91" i="36"/>
  <c r="BN91" i="36"/>
  <c r="AL90" i="36"/>
  <c r="BO91" i="36"/>
  <c r="BW91" i="36"/>
  <c r="EW91" i="36"/>
  <c r="FB90" i="36"/>
  <c r="ES92" i="36"/>
  <c r="CK91" i="36"/>
  <c r="BZ90" i="36"/>
  <c r="S92" i="36"/>
  <c r="EW92" i="36"/>
  <c r="BZ92" i="36"/>
  <c r="CR90" i="36"/>
  <c r="AT90" i="36"/>
  <c r="BR90" i="36"/>
  <c r="AC92" i="36"/>
  <c r="AL91" i="36"/>
  <c r="FG90" i="36"/>
  <c r="FB91" i="36"/>
  <c r="AS89" i="36"/>
  <c r="BZ91" i="36"/>
  <c r="BP90" i="36"/>
  <c r="AS88" i="36"/>
  <c r="CF90" i="36"/>
  <c r="CP90" i="36"/>
  <c r="FB92" i="36"/>
  <c r="CK90" i="36"/>
  <c r="BV92" i="36"/>
  <c r="BF90" i="36"/>
  <c r="AQ91" i="36"/>
  <c r="CL91" i="36"/>
  <c r="FA90" i="36"/>
  <c r="EV92" i="36"/>
  <c r="BS90" i="36"/>
  <c r="FG91" i="36"/>
  <c r="EZ92" i="36"/>
  <c r="BR91" i="36"/>
  <c r="BL91" i="36"/>
  <c r="AJ90" i="36"/>
  <c r="AF91" i="36"/>
  <c r="BO90" i="36"/>
  <c r="CN90" i="36"/>
  <c r="FG92" i="36"/>
  <c r="DJ84" i="36" l="1"/>
  <c r="DL84" i="36" s="1"/>
  <c r="DI84" i="36"/>
  <c r="A89" i="36"/>
  <c r="AG91" i="36"/>
  <c r="AE90" i="36"/>
  <c r="AI91" i="36"/>
  <c r="AI90" i="36"/>
  <c r="K91" i="36"/>
  <c r="V91" i="36"/>
  <c r="D91" i="38"/>
  <c r="W91" i="36"/>
  <c r="E91" i="36"/>
  <c r="T91" i="36"/>
  <c r="P91" i="36" s="1"/>
  <c r="DH84" i="36"/>
  <c r="DK84" i="36"/>
  <c r="DM84" i="36"/>
  <c r="EC84" i="36" s="1"/>
  <c r="DF84" i="36"/>
  <c r="EY91" i="36"/>
  <c r="DX92" i="36"/>
  <c r="DX91" i="36"/>
  <c r="DX90" i="36"/>
  <c r="DK87" i="36"/>
  <c r="DF87" i="36"/>
  <c r="DJ87" i="36"/>
  <c r="DL87" i="36" s="1"/>
  <c r="DI87" i="36"/>
  <c r="DZ82" i="36"/>
  <c r="CB89" i="36"/>
  <c r="DM87" i="36"/>
  <c r="AA89" i="38"/>
  <c r="AR90" i="36"/>
  <c r="N90" i="38"/>
  <c r="M90" i="38"/>
  <c r="L90" i="38"/>
  <c r="AK90" i="36"/>
  <c r="K90" i="38" s="1"/>
  <c r="AC90" i="38"/>
  <c r="CH90" i="36"/>
  <c r="CC90" i="36"/>
  <c r="CD90" i="36"/>
  <c r="CQ90" i="36"/>
  <c r="CO90" i="36"/>
  <c r="V90" i="38"/>
  <c r="BI90" i="36"/>
  <c r="CS90" i="36"/>
  <c r="H90" i="36"/>
  <c r="O90" i="36" s="1"/>
  <c r="CT90" i="36"/>
  <c r="CI91" i="36"/>
  <c r="CQ91" i="36"/>
  <c r="AP91" i="36"/>
  <c r="AV91" i="36"/>
  <c r="H91" i="36"/>
  <c r="O91" i="36" s="1"/>
  <c r="CS91" i="36"/>
  <c r="CT91" i="36"/>
  <c r="FI89" i="36"/>
  <c r="W89" i="38"/>
  <c r="T89" i="38"/>
  <c r="DE89" i="36"/>
  <c r="DH89" i="36" s="1"/>
  <c r="B88" i="38"/>
  <c r="EJ82" i="36"/>
  <c r="EA82" i="36"/>
  <c r="EB82" i="36"/>
  <c r="EG82" i="36"/>
  <c r="EF82" i="36"/>
  <c r="EC82" i="36"/>
  <c r="EE82" i="36"/>
  <c r="EH82" i="36"/>
  <c r="EI82" i="36"/>
  <c r="EL82" i="36"/>
  <c r="EK82" i="36"/>
  <c r="ED82" i="36"/>
  <c r="BF86" i="38"/>
  <c r="BE86" i="38"/>
  <c r="FI88" i="36"/>
  <c r="EE83" i="36"/>
  <c r="DL85" i="36"/>
  <c r="EM85" i="36" s="1"/>
  <c r="EY92" i="36"/>
  <c r="A88" i="36"/>
  <c r="EB83" i="36"/>
  <c r="V92" i="36"/>
  <c r="D92" i="38"/>
  <c r="W92" i="36"/>
  <c r="E92" i="36"/>
  <c r="K92" i="36"/>
  <c r="T92" i="36"/>
  <c r="P92" i="36" s="1"/>
  <c r="AE92" i="36"/>
  <c r="AI92" i="36"/>
  <c r="BU90" i="36"/>
  <c r="M91" i="38"/>
  <c r="L91" i="38"/>
  <c r="BU91" i="36"/>
  <c r="AG92" i="36"/>
  <c r="Z92" i="36"/>
  <c r="CU90" i="36"/>
  <c r="BT91" i="36"/>
  <c r="V91" i="38"/>
  <c r="BI91" i="36"/>
  <c r="AR92" i="38"/>
  <c r="Q91" i="38"/>
  <c r="BH91" i="36"/>
  <c r="U91" i="38" s="1"/>
  <c r="X91" i="38" s="1"/>
  <c r="AC91" i="38"/>
  <c r="CH91" i="36"/>
  <c r="CD91" i="36"/>
  <c r="FH91" i="36"/>
  <c r="CC91" i="36"/>
  <c r="N91" i="38"/>
  <c r="AR91" i="36"/>
  <c r="DE88" i="36"/>
  <c r="Q90" i="38"/>
  <c r="BH90" i="36"/>
  <c r="U90" i="38" s="1"/>
  <c r="X90" i="38" s="1"/>
  <c r="AV90" i="36"/>
  <c r="AP90" i="36"/>
  <c r="BT90" i="36"/>
  <c r="FH90" i="36"/>
  <c r="FI90" i="36" s="1"/>
  <c r="CI90" i="36"/>
  <c r="CO91" i="36"/>
  <c r="AK91" i="36"/>
  <c r="K91" i="38" s="1"/>
  <c r="EX93" i="36"/>
  <c r="EP93" i="36"/>
  <c r="J88" i="36"/>
  <c r="D88" i="36"/>
  <c r="Y88" i="36" s="1" a="1"/>
  <c r="Y88" i="36" s="1"/>
  <c r="H88" i="38" s="1"/>
  <c r="I88" i="38" s="1"/>
  <c r="AS89" i="38"/>
  <c r="AP89" i="38"/>
  <c r="AQ89" i="38"/>
  <c r="AV89" i="38"/>
  <c r="AG89" i="38"/>
  <c r="AW89" i="38"/>
  <c r="BQ89" i="38"/>
  <c r="AT89" i="38"/>
  <c r="BR89" i="38"/>
  <c r="AU89" i="38"/>
  <c r="BT89" i="38"/>
  <c r="BL89" i="38"/>
  <c r="AK89" i="38"/>
  <c r="BA89" i="38"/>
  <c r="BU89" i="38"/>
  <c r="AX89" i="38"/>
  <c r="AE89" i="38"/>
  <c r="BK89" i="38"/>
  <c r="BH89" i="38"/>
  <c r="AJ89" i="38"/>
  <c r="AO89" i="38"/>
  <c r="BI89" i="38"/>
  <c r="AH89" i="38"/>
  <c r="BJ89" i="38"/>
  <c r="AI89" i="38"/>
  <c r="BO89" i="38"/>
  <c r="AF89" i="38"/>
  <c r="BP89" i="38"/>
  <c r="BM89" i="38"/>
  <c r="BN89" i="38"/>
  <c r="BS89" i="38"/>
  <c r="AB88" i="36"/>
  <c r="BB88" i="36"/>
  <c r="AW88" i="36"/>
  <c r="BD86" i="38"/>
  <c r="BC86" i="38"/>
  <c r="AZ87" i="36"/>
  <c r="AY87" i="36"/>
  <c r="AX87" i="36"/>
  <c r="BA87" i="36"/>
  <c r="AX86" i="36"/>
  <c r="AY86" i="36"/>
  <c r="BA86" i="36"/>
  <c r="AZ86" i="36"/>
  <c r="CB88" i="36"/>
  <c r="AD90" i="38"/>
  <c r="AU90" i="36"/>
  <c r="AA90" i="36"/>
  <c r="N90" i="36"/>
  <c r="M90" i="36"/>
  <c r="F90" i="38"/>
  <c r="G90" i="38" s="1"/>
  <c r="X90" i="36"/>
  <c r="W88" i="38"/>
  <c r="R88" i="38"/>
  <c r="AW89" i="36"/>
  <c r="AB89" i="36"/>
  <c r="BB89" i="36"/>
  <c r="AP88" i="38"/>
  <c r="BU88" i="38"/>
  <c r="BO88" i="38"/>
  <c r="AK88" i="38"/>
  <c r="BA88" i="38"/>
  <c r="BB88" i="38" s="1"/>
  <c r="BG88" i="38" s="1"/>
  <c r="AT88" i="38"/>
  <c r="AQ88" i="38"/>
  <c r="AJ88" i="38"/>
  <c r="AE88" i="38"/>
  <c r="BS88" i="38"/>
  <c r="AF88" i="38"/>
  <c r="AO88" i="38"/>
  <c r="BI88" i="38"/>
  <c r="AX88" i="38"/>
  <c r="AZ88" i="38" s="1"/>
  <c r="BM88" i="38"/>
  <c r="BH88" i="38"/>
  <c r="AU88" i="38"/>
  <c r="BP88" i="38"/>
  <c r="BL88" i="38"/>
  <c r="AS88" i="38"/>
  <c r="AH88" i="38"/>
  <c r="BJ88" i="38"/>
  <c r="BQ88" i="38"/>
  <c r="BN88" i="38"/>
  <c r="BK88" i="38"/>
  <c r="AV88" i="38"/>
  <c r="AG88" i="38"/>
  <c r="AW88" i="38"/>
  <c r="AI88" i="38"/>
  <c r="BR88" i="38"/>
  <c r="BT88" i="38"/>
  <c r="BE87" i="36"/>
  <c r="BD87" i="36"/>
  <c r="BC87" i="36"/>
  <c r="Z89" i="38"/>
  <c r="O89" i="38"/>
  <c r="P89" i="38" s="1"/>
  <c r="AB89" i="38"/>
  <c r="Y89" i="38"/>
  <c r="AZ87" i="38"/>
  <c r="BB87" i="38"/>
  <c r="BG87" i="38" s="1"/>
  <c r="BE87" i="38"/>
  <c r="BD87" i="38"/>
  <c r="BC87" i="38"/>
  <c r="DB88" i="36"/>
  <c r="DD88" i="36"/>
  <c r="CW88" i="36"/>
  <c r="CY88" i="36"/>
  <c r="CX88" i="36"/>
  <c r="CZ88" i="36"/>
  <c r="DA88" i="36"/>
  <c r="DC88" i="36" s="1"/>
  <c r="CV88" i="36"/>
  <c r="J91" i="38"/>
  <c r="G91" i="36" a="1"/>
  <c r="G91" i="36" s="1"/>
  <c r="F91" i="36"/>
  <c r="L91" i="36"/>
  <c r="Q91" i="36"/>
  <c r="B91" i="38" s="1"/>
  <c r="DW91" i="36"/>
  <c r="F91" i="38"/>
  <c r="G91" i="38" s="1"/>
  <c r="AD91" i="38"/>
  <c r="X91" i="36"/>
  <c r="N91" i="36"/>
  <c r="M91" i="36"/>
  <c r="AA91" i="36"/>
  <c r="AU91" i="36"/>
  <c r="EQ93" i="36"/>
  <c r="EO94" i="36" s="1"/>
  <c r="EI83" i="36"/>
  <c r="DZ83" i="36"/>
  <c r="EM83" i="36"/>
  <c r="EL83" i="36"/>
  <c r="EJ83" i="36"/>
  <c r="EH83" i="36"/>
  <c r="EF83" i="36"/>
  <c r="ED83" i="36"/>
  <c r="EC83" i="36"/>
  <c r="EG83" i="36"/>
  <c r="AY86" i="38"/>
  <c r="D89" i="36"/>
  <c r="Y89" i="36" s="1" a="1"/>
  <c r="Y89" i="36" s="1"/>
  <c r="H89" i="38" s="1"/>
  <c r="I89" i="38" s="1"/>
  <c r="J89" i="36"/>
  <c r="EK84" i="36"/>
  <c r="ED84" i="36"/>
  <c r="EM84" i="36"/>
  <c r="EL84" i="36"/>
  <c r="EH84" i="36"/>
  <c r="EB84" i="36"/>
  <c r="EK83" i="36"/>
  <c r="AA88" i="38"/>
  <c r="J90" i="38"/>
  <c r="L90" i="36"/>
  <c r="Q90" i="36"/>
  <c r="B90" i="38" s="1"/>
  <c r="F90" i="36"/>
  <c r="G90" i="36" a="1"/>
  <c r="G90" i="36" s="1"/>
  <c r="DW90" i="36"/>
  <c r="CU91" i="36"/>
  <c r="DM86" i="36"/>
  <c r="DF86" i="36"/>
  <c r="DI86" i="36"/>
  <c r="DG86" i="36"/>
  <c r="DH86" i="36"/>
  <c r="DK86" i="36"/>
  <c r="DJ86" i="36"/>
  <c r="Y88" i="38"/>
  <c r="Z88" i="38"/>
  <c r="AB88" i="38"/>
  <c r="O88" i="38"/>
  <c r="P88" i="38" s="1"/>
  <c r="CV89" i="36"/>
  <c r="DA89" i="36"/>
  <c r="DC89" i="36" s="1"/>
  <c r="DD89" i="36"/>
  <c r="DB89" i="36"/>
  <c r="CZ89" i="36"/>
  <c r="CX89" i="36"/>
  <c r="CW89" i="36"/>
  <c r="CY89" i="36"/>
  <c r="AN86" i="38"/>
  <c r="AL86" i="38"/>
  <c r="AM86" i="38"/>
  <c r="BD86" i="36"/>
  <c r="BE86" i="36"/>
  <c r="BC86" i="36"/>
  <c r="AN87" i="38"/>
  <c r="AL87" i="38"/>
  <c r="AM87" i="38"/>
  <c r="U90" i="36"/>
  <c r="E90" i="38"/>
  <c r="C90" i="36"/>
  <c r="I90" i="36"/>
  <c r="E91" i="38"/>
  <c r="C91" i="36"/>
  <c r="I91" i="36"/>
  <c r="U91" i="36"/>
  <c r="AL92" i="36"/>
  <c r="BK93" i="36"/>
  <c r="AS90" i="36"/>
  <c r="AD93" i="36"/>
  <c r="CR93" i="36"/>
  <c r="AQ92" i="36"/>
  <c r="CP93" i="36"/>
  <c r="CK92" i="36"/>
  <c r="CJ93" i="36"/>
  <c r="CF93" i="36"/>
  <c r="ET93" i="36"/>
  <c r="CJ92" i="36"/>
  <c r="AJ92" i="36"/>
  <c r="BO92" i="36"/>
  <c r="AS91" i="36"/>
  <c r="CM92" i="36"/>
  <c r="BM93" i="36"/>
  <c r="ES93" i="36"/>
  <c r="BZ93" i="36"/>
  <c r="BV93" i="36"/>
  <c r="AJ93" i="36"/>
  <c r="CN92" i="36"/>
  <c r="FG93" i="36"/>
  <c r="AM93" i="36"/>
  <c r="ER93" i="36"/>
  <c r="AO92" i="36"/>
  <c r="EW93" i="36"/>
  <c r="FD93" i="36"/>
  <c r="BW92" i="36"/>
  <c r="FA93" i="36"/>
  <c r="BX92" i="36"/>
  <c r="AF93" i="36"/>
  <c r="BL92" i="36"/>
  <c r="AC93" i="36"/>
  <c r="CM93" i="36"/>
  <c r="AM92" i="36"/>
  <c r="BO93" i="36"/>
  <c r="BP93" i="36"/>
  <c r="ER92" i="36"/>
  <c r="BN92" i="36"/>
  <c r="BS92" i="36"/>
  <c r="CK93" i="36"/>
  <c r="BN93" i="36"/>
  <c r="BW93" i="36"/>
  <c r="EZ93" i="36"/>
  <c r="BG93" i="36"/>
  <c r="CP92" i="36"/>
  <c r="CL93" i="36"/>
  <c r="CN93" i="36"/>
  <c r="AL93" i="36"/>
  <c r="AT93" i="36"/>
  <c r="BL93" i="36"/>
  <c r="BF92" i="36"/>
  <c r="BP92" i="36"/>
  <c r="BR93" i="36"/>
  <c r="EV93" i="36"/>
  <c r="BQ93" i="36"/>
  <c r="CR92" i="36"/>
  <c r="BK92" i="36"/>
  <c r="EU93" i="36"/>
  <c r="BR92" i="36"/>
  <c r="CG93" i="36"/>
  <c r="BJ93" i="36"/>
  <c r="AH93" i="36"/>
  <c r="BM92" i="36"/>
  <c r="AT92" i="36"/>
  <c r="S93" i="36"/>
  <c r="BS93" i="36"/>
  <c r="FB93" i="36"/>
  <c r="FC93" i="36"/>
  <c r="CF92" i="36"/>
  <c r="BF93" i="36"/>
  <c r="AO93" i="36"/>
  <c r="BQ92" i="36"/>
  <c r="AQ93" i="36"/>
  <c r="BG92" i="36"/>
  <c r="BJ92" i="36"/>
  <c r="BX93" i="36"/>
  <c r="CL92" i="36"/>
  <c r="EG84" i="36" l="1"/>
  <c r="EA84" i="36"/>
  <c r="DI89" i="36"/>
  <c r="EE84" i="36"/>
  <c r="EJ84" i="36"/>
  <c r="DK89" i="36"/>
  <c r="DF89" i="36"/>
  <c r="DZ84" i="36"/>
  <c r="EI84" i="36"/>
  <c r="EF84" i="36"/>
  <c r="EC87" i="36"/>
  <c r="DX93" i="36"/>
  <c r="CB90" i="36"/>
  <c r="AA90" i="38"/>
  <c r="BU92" i="36"/>
  <c r="AK92" i="36"/>
  <c r="K92" i="38" s="1"/>
  <c r="EQ94" i="36"/>
  <c r="EO95" i="36" s="1"/>
  <c r="EP95" i="36" s="1"/>
  <c r="DM89" i="36"/>
  <c r="DJ89" i="36"/>
  <c r="DG89" i="36"/>
  <c r="Q92" i="38"/>
  <c r="R92" i="38" s="1"/>
  <c r="BH92" i="36"/>
  <c r="U92" i="38" s="1"/>
  <c r="X92" i="38" s="1"/>
  <c r="CI92" i="36"/>
  <c r="AP92" i="36"/>
  <c r="AV92" i="36"/>
  <c r="N92" i="38"/>
  <c r="AR92" i="36"/>
  <c r="CO92" i="36"/>
  <c r="ED87" i="36"/>
  <c r="EF87" i="36"/>
  <c r="EA87" i="36"/>
  <c r="EG87" i="36"/>
  <c r="EE87" i="36"/>
  <c r="EM87" i="36"/>
  <c r="EK87" i="36"/>
  <c r="EH87" i="36"/>
  <c r="EL87" i="36"/>
  <c r="DZ87" i="36"/>
  <c r="EI87" i="36"/>
  <c r="EB87" i="36"/>
  <c r="EJ87" i="36"/>
  <c r="EL85" i="36"/>
  <c r="EH85" i="36"/>
  <c r="EE85" i="36"/>
  <c r="ED85" i="36"/>
  <c r="BC88" i="38"/>
  <c r="DZ85" i="36"/>
  <c r="EK85" i="36"/>
  <c r="EF85" i="36"/>
  <c r="EG85" i="36"/>
  <c r="EI85" i="36"/>
  <c r="DL86" i="36"/>
  <c r="EB86" i="36" s="1"/>
  <c r="EA85" i="36"/>
  <c r="EJ85" i="36"/>
  <c r="EY93" i="36"/>
  <c r="A90" i="36"/>
  <c r="AY88" i="38"/>
  <c r="EB85" i="36"/>
  <c r="EC85" i="36"/>
  <c r="FI91" i="36"/>
  <c r="CQ92" i="36"/>
  <c r="H92" i="36"/>
  <c r="O92" i="36" s="1"/>
  <c r="CS92" i="36"/>
  <c r="CT92" i="36"/>
  <c r="L92" i="38"/>
  <c r="M92" i="38"/>
  <c r="V93" i="38"/>
  <c r="BI93" i="36"/>
  <c r="AI93" i="36"/>
  <c r="AR93" i="38"/>
  <c r="Z93" i="36"/>
  <c r="CU92" i="36"/>
  <c r="M93" i="38"/>
  <c r="L93" i="38"/>
  <c r="FH93" i="36"/>
  <c r="CI93" i="36"/>
  <c r="N93" i="38"/>
  <c r="AR93" i="36"/>
  <c r="CC93" i="36"/>
  <c r="CD93" i="36"/>
  <c r="CO93" i="36"/>
  <c r="W93" i="36"/>
  <c r="D93" i="38"/>
  <c r="E93" i="36"/>
  <c r="T93" i="36"/>
  <c r="P93" i="36" s="1"/>
  <c r="V93" i="36"/>
  <c r="K93" i="36"/>
  <c r="AE93" i="36"/>
  <c r="BT92" i="36"/>
  <c r="CT93" i="36"/>
  <c r="CS93" i="36"/>
  <c r="H93" i="36"/>
  <c r="O93" i="36" s="1"/>
  <c r="AV93" i="36"/>
  <c r="BT93" i="36"/>
  <c r="AP93" i="36"/>
  <c r="AG93" i="36"/>
  <c r="AK93" i="36"/>
  <c r="K93" i="38" s="1"/>
  <c r="BU93" i="36"/>
  <c r="Q93" i="38"/>
  <c r="R93" i="38" s="1"/>
  <c r="BH93" i="36"/>
  <c r="U93" i="38" s="1"/>
  <c r="X93" i="38" s="1"/>
  <c r="DE90" i="36"/>
  <c r="CH92" i="36"/>
  <c r="AC92" i="38"/>
  <c r="CD92" i="36"/>
  <c r="FH92" i="36"/>
  <c r="FI92" i="36" s="1"/>
  <c r="CC92" i="36"/>
  <c r="V92" i="38"/>
  <c r="BI92" i="36"/>
  <c r="CQ93" i="36"/>
  <c r="CH93" i="36"/>
  <c r="AC93" i="38"/>
  <c r="J91" i="36"/>
  <c r="D91" i="36"/>
  <c r="Y91" i="36" s="1" a="1"/>
  <c r="Y91" i="36" s="1"/>
  <c r="H91" i="38" s="1"/>
  <c r="I91" i="38" s="1"/>
  <c r="Y90" i="38"/>
  <c r="Z90" i="38"/>
  <c r="O90" i="38"/>
  <c r="P90" i="38" s="1"/>
  <c r="AB90" i="38"/>
  <c r="BF88" i="38"/>
  <c r="AX89" i="36"/>
  <c r="AY89" i="36"/>
  <c r="BA89" i="36"/>
  <c r="AZ89" i="36"/>
  <c r="AO90" i="38"/>
  <c r="BI90" i="38"/>
  <c r="BJ90" i="38"/>
  <c r="AI90" i="38"/>
  <c r="AV90" i="38"/>
  <c r="AS90" i="38"/>
  <c r="BM90" i="38"/>
  <c r="AP90" i="38"/>
  <c r="BN90" i="38"/>
  <c r="AQ90" i="38"/>
  <c r="BS90" i="38"/>
  <c r="BL90" i="38"/>
  <c r="AG90" i="38"/>
  <c r="AW90" i="38"/>
  <c r="BQ90" i="38"/>
  <c r="AT90" i="38"/>
  <c r="BR90" i="38"/>
  <c r="AU90" i="38"/>
  <c r="BH90" i="38"/>
  <c r="AJ90" i="38"/>
  <c r="AK90" i="38"/>
  <c r="BA90" i="38"/>
  <c r="BB90" i="38" s="1"/>
  <c r="BG90" i="38" s="1"/>
  <c r="BU90" i="38"/>
  <c r="AX90" i="38"/>
  <c r="AY90" i="38" s="1"/>
  <c r="AE90" i="38"/>
  <c r="BK90" i="38"/>
  <c r="AF90" i="38"/>
  <c r="BP90" i="38"/>
  <c r="AH90" i="38"/>
  <c r="BO90" i="38"/>
  <c r="BT90" i="38"/>
  <c r="DJ88" i="36"/>
  <c r="DM88" i="36"/>
  <c r="DK88" i="36"/>
  <c r="DH88" i="36"/>
  <c r="DI88" i="36"/>
  <c r="DG88" i="36"/>
  <c r="DF88" i="36"/>
  <c r="BA88" i="36"/>
  <c r="AY88" i="36"/>
  <c r="AX88" i="36"/>
  <c r="AZ88" i="36"/>
  <c r="BB89" i="38"/>
  <c r="BG89" i="38" s="1"/>
  <c r="BD89" i="38"/>
  <c r="BC89" i="38"/>
  <c r="BE89" i="38"/>
  <c r="BF89" i="38"/>
  <c r="R90" i="38"/>
  <c r="W90" i="38"/>
  <c r="W91" i="38"/>
  <c r="R91" i="38"/>
  <c r="DD90" i="36"/>
  <c r="CW90" i="36"/>
  <c r="CY90" i="36"/>
  <c r="CX90" i="36"/>
  <c r="CZ90" i="36"/>
  <c r="DA90" i="36"/>
  <c r="DC90" i="36" s="1"/>
  <c r="CV90" i="36"/>
  <c r="DB90" i="36"/>
  <c r="DE91" i="36"/>
  <c r="DD91" i="36"/>
  <c r="DB91" i="36"/>
  <c r="CW91" i="36"/>
  <c r="CY91" i="36"/>
  <c r="CZ91" i="36"/>
  <c r="CV91" i="36"/>
  <c r="DA91" i="36"/>
  <c r="DC91" i="36" s="1"/>
  <c r="CX91" i="36"/>
  <c r="A91" i="36"/>
  <c r="EX94" i="36"/>
  <c r="EP94" i="36"/>
  <c r="AB91" i="36"/>
  <c r="BB91" i="36"/>
  <c r="AW91" i="36"/>
  <c r="AO91" i="38"/>
  <c r="BI91" i="38"/>
  <c r="AH91" i="38"/>
  <c r="BJ91" i="38"/>
  <c r="AI91" i="38"/>
  <c r="BO91" i="38"/>
  <c r="BL91" i="38"/>
  <c r="BH91" i="38"/>
  <c r="BK91" i="38"/>
  <c r="AS91" i="38"/>
  <c r="BM91" i="38"/>
  <c r="AP91" i="38"/>
  <c r="BN91" i="38"/>
  <c r="AQ91" i="38"/>
  <c r="BS91" i="38"/>
  <c r="AJ91" i="38"/>
  <c r="AG91" i="38"/>
  <c r="AW91" i="38"/>
  <c r="BQ91" i="38"/>
  <c r="AT91" i="38"/>
  <c r="BR91" i="38"/>
  <c r="AU91" i="38"/>
  <c r="AF91" i="38"/>
  <c r="BP91" i="38"/>
  <c r="AK91" i="38"/>
  <c r="BA91" i="38"/>
  <c r="BU91" i="38"/>
  <c r="AX91" i="38"/>
  <c r="AE91" i="38"/>
  <c r="AV91" i="38"/>
  <c r="BT91" i="38"/>
  <c r="BE88" i="38"/>
  <c r="AN88" i="38"/>
  <c r="AL88" i="38"/>
  <c r="AM88" i="38"/>
  <c r="BE89" i="36"/>
  <c r="BD89" i="36"/>
  <c r="BC89" i="36"/>
  <c r="T88" i="38"/>
  <c r="S88" i="38"/>
  <c r="AW90" i="36"/>
  <c r="BB90" i="36"/>
  <c r="AB90" i="36"/>
  <c r="BD88" i="36"/>
  <c r="BE88" i="36"/>
  <c r="BC88" i="36"/>
  <c r="M92" i="36"/>
  <c r="AA92" i="36"/>
  <c r="N92" i="36"/>
  <c r="F92" i="38"/>
  <c r="G92" i="38" s="1"/>
  <c r="X92" i="36"/>
  <c r="AD92" i="38"/>
  <c r="AU92" i="36"/>
  <c r="J90" i="36"/>
  <c r="D90" i="36"/>
  <c r="Y90" i="36" s="1" a="1"/>
  <c r="Y90" i="36" s="1"/>
  <c r="H90" i="38" s="1"/>
  <c r="I90" i="38" s="1"/>
  <c r="AB91" i="38"/>
  <c r="Y91" i="38"/>
  <c r="Z91" i="38"/>
  <c r="O91" i="38"/>
  <c r="P91" i="38" s="1"/>
  <c r="BD88" i="38"/>
  <c r="AL89" i="38"/>
  <c r="AM89" i="38"/>
  <c r="AN89" i="38"/>
  <c r="AY89" i="38"/>
  <c r="AZ89" i="38"/>
  <c r="CB91" i="36"/>
  <c r="AA91" i="38"/>
  <c r="J92" i="38"/>
  <c r="DW92" i="36"/>
  <c r="F92" i="36"/>
  <c r="L92" i="36"/>
  <c r="G92" i="36" a="1"/>
  <c r="G92" i="36" s="1"/>
  <c r="Q92" i="36"/>
  <c r="B92" i="38" s="1"/>
  <c r="C92" i="36"/>
  <c r="U92" i="36"/>
  <c r="E92" i="38"/>
  <c r="I92" i="36"/>
  <c r="AS93" i="36"/>
  <c r="CG94" i="36"/>
  <c r="EU94" i="36"/>
  <c r="AF94" i="36"/>
  <c r="EU95" i="36"/>
  <c r="BV94" i="36"/>
  <c r="ES95" i="36"/>
  <c r="ES94" i="36"/>
  <c r="AF95" i="36"/>
  <c r="EV95" i="36"/>
  <c r="AS92" i="36"/>
  <c r="EW94" i="36"/>
  <c r="FA94" i="36"/>
  <c r="FA95" i="36"/>
  <c r="FB95" i="36"/>
  <c r="S95" i="36"/>
  <c r="AL95" i="36"/>
  <c r="FD94" i="36"/>
  <c r="AC95" i="36"/>
  <c r="AH95" i="36"/>
  <c r="FC94" i="36"/>
  <c r="EV94" i="36"/>
  <c r="AC94" i="36"/>
  <c r="BV95" i="36"/>
  <c r="CG95" i="36"/>
  <c r="AD94" i="36"/>
  <c r="FB94" i="36"/>
  <c r="S94" i="36"/>
  <c r="FD95" i="36"/>
  <c r="AD95" i="36"/>
  <c r="EZ94" i="36"/>
  <c r="BQ95" i="36"/>
  <c r="EW95" i="36"/>
  <c r="CN94" i="36"/>
  <c r="AM95" i="36"/>
  <c r="AO95" i="36"/>
  <c r="FC95" i="36"/>
  <c r="EZ95" i="36"/>
  <c r="CP95" i="36"/>
  <c r="ET95" i="36"/>
  <c r="AH94" i="36"/>
  <c r="BZ95" i="36"/>
  <c r="ET94" i="36"/>
  <c r="EQ95" i="36" l="1"/>
  <c r="EO96" i="36" s="1"/>
  <c r="EP96" i="36" s="1"/>
  <c r="EX95" i="36"/>
  <c r="EY95" i="36" s="1"/>
  <c r="W92" i="38"/>
  <c r="DL89" i="36"/>
  <c r="ED89" i="36" s="1"/>
  <c r="A92" i="36"/>
  <c r="DZ86" i="36"/>
  <c r="EH86" i="36"/>
  <c r="EC86" i="36"/>
  <c r="EE86" i="36"/>
  <c r="EM86" i="36"/>
  <c r="EG86" i="36"/>
  <c r="EI86" i="36"/>
  <c r="ED86" i="36"/>
  <c r="EJ86" i="36"/>
  <c r="EA86" i="36"/>
  <c r="EL86" i="36"/>
  <c r="EF86" i="36"/>
  <c r="EK86" i="36"/>
  <c r="CU93" i="36"/>
  <c r="DE93" i="36" s="1"/>
  <c r="BE90" i="38"/>
  <c r="BF90" i="38"/>
  <c r="DL88" i="36"/>
  <c r="EJ88" i="36" s="1"/>
  <c r="BC90" i="38"/>
  <c r="AZ90" i="38"/>
  <c r="CB93" i="36"/>
  <c r="AV95" i="36"/>
  <c r="AP95" i="36"/>
  <c r="T94" i="36"/>
  <c r="P94" i="36" s="1"/>
  <c r="W94" i="36"/>
  <c r="K94" i="36"/>
  <c r="V94" i="36"/>
  <c r="D94" i="38"/>
  <c r="E94" i="36"/>
  <c r="Z95" i="36"/>
  <c r="AE95" i="36"/>
  <c r="AI95" i="36"/>
  <c r="AE94" i="36"/>
  <c r="Z94" i="36"/>
  <c r="AR94" i="38"/>
  <c r="AR95" i="38"/>
  <c r="AG94" i="36"/>
  <c r="M95" i="38"/>
  <c r="L95" i="38"/>
  <c r="CO94" i="36"/>
  <c r="AG95" i="36"/>
  <c r="W95" i="36"/>
  <c r="E95" i="36"/>
  <c r="D95" i="38"/>
  <c r="K95" i="36"/>
  <c r="V95" i="36"/>
  <c r="T95" i="36"/>
  <c r="P95" i="36" s="1"/>
  <c r="AI94" i="36"/>
  <c r="CQ95" i="36"/>
  <c r="S92" i="38"/>
  <c r="T92" i="38"/>
  <c r="BD91" i="36"/>
  <c r="BC91" i="36"/>
  <c r="BE91" i="36"/>
  <c r="J92" i="36"/>
  <c r="D92" i="36"/>
  <c r="Y92" i="36" s="1" a="1"/>
  <c r="Y92" i="36" s="1"/>
  <c r="H92" i="38" s="1"/>
  <c r="I92" i="38" s="1"/>
  <c r="BC90" i="36"/>
  <c r="BD90" i="36"/>
  <c r="BE90" i="36"/>
  <c r="BB91" i="38"/>
  <c r="BG91" i="38" s="1"/>
  <c r="BC91" i="38"/>
  <c r="BD91" i="38"/>
  <c r="BF91" i="38"/>
  <c r="BE91" i="38"/>
  <c r="EY94" i="36"/>
  <c r="CB92" i="36"/>
  <c r="AA92" i="38"/>
  <c r="AA93" i="38"/>
  <c r="DE92" i="36"/>
  <c r="DD92" i="36"/>
  <c r="DB92" i="36"/>
  <c r="CZ92" i="36"/>
  <c r="CY92" i="36"/>
  <c r="CW92" i="36"/>
  <c r="CV92" i="36"/>
  <c r="DA92" i="36"/>
  <c r="DC92" i="36" s="1"/>
  <c r="CX92" i="36"/>
  <c r="O92" i="38"/>
  <c r="P92" i="38" s="1"/>
  <c r="AB92" i="38"/>
  <c r="Y92" i="38"/>
  <c r="Z92" i="38"/>
  <c r="AZ90" i="36"/>
  <c r="BA90" i="36"/>
  <c r="AX90" i="36"/>
  <c r="AY90" i="36"/>
  <c r="T90" i="38"/>
  <c r="S90" i="38"/>
  <c r="DJ90" i="36"/>
  <c r="DI90" i="36"/>
  <c r="DG90" i="36"/>
  <c r="DF90" i="36"/>
  <c r="DH90" i="36"/>
  <c r="DM90" i="36"/>
  <c r="DK90" i="36"/>
  <c r="FI93" i="36"/>
  <c r="J93" i="38"/>
  <c r="Q93" i="36"/>
  <c r="B93" i="38" s="1"/>
  <c r="G93" i="36" a="1"/>
  <c r="G93" i="36" s="1"/>
  <c r="F93" i="36"/>
  <c r="L93" i="36"/>
  <c r="DW93" i="36"/>
  <c r="W93" i="38"/>
  <c r="AG92" i="38"/>
  <c r="AW92" i="38"/>
  <c r="BQ92" i="38"/>
  <c r="AT92" i="38"/>
  <c r="BR92" i="38"/>
  <c r="AU92" i="38"/>
  <c r="AJ92" i="38"/>
  <c r="AF92" i="38"/>
  <c r="AK92" i="38"/>
  <c r="BA92" i="38"/>
  <c r="BE92" i="38" s="1"/>
  <c r="BU92" i="38"/>
  <c r="AX92" i="38"/>
  <c r="AE92" i="38"/>
  <c r="BK92" i="38"/>
  <c r="BP92" i="38"/>
  <c r="AV92" i="38"/>
  <c r="AO92" i="38"/>
  <c r="BI92" i="38"/>
  <c r="AH92" i="38"/>
  <c r="BJ92" i="38"/>
  <c r="AI92" i="38"/>
  <c r="BO92" i="38"/>
  <c r="BT92" i="38"/>
  <c r="BL92" i="38"/>
  <c r="AS92" i="38"/>
  <c r="BM92" i="38"/>
  <c r="AP92" i="38"/>
  <c r="BN92" i="38"/>
  <c r="AQ92" i="38"/>
  <c r="BS92" i="38"/>
  <c r="BH92" i="38"/>
  <c r="AB92" i="36"/>
  <c r="AW92" i="36"/>
  <c r="BB92" i="36"/>
  <c r="DM91" i="36"/>
  <c r="DG91" i="36"/>
  <c r="DF91" i="36"/>
  <c r="DI91" i="36"/>
  <c r="DK91" i="36"/>
  <c r="DH91" i="36"/>
  <c r="DJ91" i="36"/>
  <c r="AY91" i="38"/>
  <c r="AZ91" i="38"/>
  <c r="AM91" i="38"/>
  <c r="AN91" i="38"/>
  <c r="AL91" i="38"/>
  <c r="BA91" i="36"/>
  <c r="AX91" i="36"/>
  <c r="AY91" i="36"/>
  <c r="AZ91" i="36"/>
  <c r="S91" i="38"/>
  <c r="T91" i="38"/>
  <c r="BD90" i="38"/>
  <c r="AN90" i="38"/>
  <c r="AL90" i="38"/>
  <c r="AM90" i="38"/>
  <c r="E93" i="38"/>
  <c r="U93" i="36"/>
  <c r="I93" i="36"/>
  <c r="C93" i="36"/>
  <c r="M93" i="36"/>
  <c r="AA93" i="36"/>
  <c r="N93" i="36"/>
  <c r="X93" i="36"/>
  <c r="F93" i="38"/>
  <c r="G93" i="38" s="1"/>
  <c r="AU93" i="36"/>
  <c r="AD93" i="38"/>
  <c r="S93" i="38"/>
  <c r="T93" i="38"/>
  <c r="FG94" i="36"/>
  <c r="AD96" i="36"/>
  <c r="BK95" i="36"/>
  <c r="BF95" i="36"/>
  <c r="BK94" i="36"/>
  <c r="BL94" i="36"/>
  <c r="BR94" i="36"/>
  <c r="BX95" i="36"/>
  <c r="CL95" i="36"/>
  <c r="FD96" i="36"/>
  <c r="BG94" i="36"/>
  <c r="BP95" i="36"/>
  <c r="AJ95" i="36"/>
  <c r="BO94" i="36"/>
  <c r="AJ94" i="36"/>
  <c r="CG96" i="36"/>
  <c r="BR95" i="36"/>
  <c r="ET96" i="36"/>
  <c r="CF94" i="36"/>
  <c r="BS95" i="36"/>
  <c r="BJ95" i="36"/>
  <c r="AQ94" i="36"/>
  <c r="CK94" i="36"/>
  <c r="EV96" i="36"/>
  <c r="CR94" i="36"/>
  <c r="CJ95" i="36"/>
  <c r="AT95" i="36"/>
  <c r="AM94" i="36"/>
  <c r="BJ94" i="36"/>
  <c r="CJ94" i="36"/>
  <c r="BM94" i="36"/>
  <c r="BG95" i="36"/>
  <c r="BW94" i="36"/>
  <c r="BW95" i="36"/>
  <c r="AT94" i="36"/>
  <c r="CP94" i="36"/>
  <c r="AQ95" i="36"/>
  <c r="CF95" i="36"/>
  <c r="CM95" i="36"/>
  <c r="CK95" i="36"/>
  <c r="CM94" i="36"/>
  <c r="BN95" i="36"/>
  <c r="BO95" i="36"/>
  <c r="BX94" i="36"/>
  <c r="CR95" i="36"/>
  <c r="AL94" i="36"/>
  <c r="BF94" i="36"/>
  <c r="BL95" i="36"/>
  <c r="ER95" i="36"/>
  <c r="BQ94" i="36"/>
  <c r="FG95" i="36"/>
  <c r="ES96" i="36"/>
  <c r="BZ94" i="36"/>
  <c r="AS95" i="36"/>
  <c r="BN94" i="36"/>
  <c r="BS94" i="36"/>
  <c r="CN95" i="36"/>
  <c r="BP94" i="36"/>
  <c r="ER94" i="36"/>
  <c r="AO94" i="36"/>
  <c r="CL94" i="36"/>
  <c r="BM95" i="36"/>
  <c r="DX94" i="36" l="1"/>
  <c r="EQ96" i="36"/>
  <c r="EO97" i="36" s="1"/>
  <c r="EX96" i="36"/>
  <c r="DX95" i="36"/>
  <c r="EF89" i="36"/>
  <c r="EG89" i="36"/>
  <c r="EK89" i="36"/>
  <c r="EL89" i="36"/>
  <c r="EE89" i="36"/>
  <c r="EI89" i="36"/>
  <c r="EC89" i="36"/>
  <c r="EB89" i="36"/>
  <c r="EH89" i="36"/>
  <c r="EA89" i="36"/>
  <c r="DZ89" i="36"/>
  <c r="EM89" i="36"/>
  <c r="EJ89" i="36"/>
  <c r="H94" i="36"/>
  <c r="O94" i="36" s="1"/>
  <c r="CS94" i="36"/>
  <c r="CT94" i="36"/>
  <c r="DD93" i="36"/>
  <c r="CX93" i="36"/>
  <c r="CV93" i="36"/>
  <c r="CY93" i="36"/>
  <c r="EK88" i="36"/>
  <c r="CW93" i="36"/>
  <c r="CZ93" i="36"/>
  <c r="DB93" i="36"/>
  <c r="DA93" i="36"/>
  <c r="DC93" i="36" s="1"/>
  <c r="A93" i="36"/>
  <c r="EH88" i="36"/>
  <c r="EE88" i="36"/>
  <c r="DZ88" i="36"/>
  <c r="DL91" i="36"/>
  <c r="EI91" i="36" s="1"/>
  <c r="EF88" i="36"/>
  <c r="DL90" i="36"/>
  <c r="ED90" i="36" s="1"/>
  <c r="EL88" i="36"/>
  <c r="ED88" i="36"/>
  <c r="EM88" i="36"/>
  <c r="EI88" i="36"/>
  <c r="EG88" i="36"/>
  <c r="EB88" i="36"/>
  <c r="EC88" i="36"/>
  <c r="EA88" i="36"/>
  <c r="CU94" i="36"/>
  <c r="DA94" i="36" s="1"/>
  <c r="DC94" i="36" s="1"/>
  <c r="AK95" i="36"/>
  <c r="K95" i="38" s="1"/>
  <c r="AR95" i="36"/>
  <c r="N95" i="38"/>
  <c r="V94" i="38"/>
  <c r="BI94" i="36"/>
  <c r="CI94" i="36"/>
  <c r="FH94" i="36"/>
  <c r="FI94" i="36" s="1"/>
  <c r="AV94" i="36"/>
  <c r="BT94" i="36"/>
  <c r="AP94" i="36"/>
  <c r="CS95" i="36"/>
  <c r="H95" i="36"/>
  <c r="O95" i="36" s="1"/>
  <c r="CT95" i="36"/>
  <c r="BH95" i="36"/>
  <c r="U95" i="38" s="1"/>
  <c r="X95" i="38" s="1"/>
  <c r="Q95" i="38"/>
  <c r="CI95" i="36"/>
  <c r="FH95" i="36"/>
  <c r="BU94" i="36"/>
  <c r="AC95" i="38"/>
  <c r="CH95" i="36"/>
  <c r="CD95" i="36"/>
  <c r="CC95" i="36"/>
  <c r="BT95" i="36"/>
  <c r="CQ94" i="36"/>
  <c r="BH94" i="36"/>
  <c r="U94" i="38" s="1"/>
  <c r="X94" i="38" s="1"/>
  <c r="Q94" i="38"/>
  <c r="AR94" i="36"/>
  <c r="N94" i="38"/>
  <c r="AK94" i="36"/>
  <c r="K94" i="38" s="1"/>
  <c r="CH94" i="36"/>
  <c r="AC94" i="38"/>
  <c r="CC94" i="36"/>
  <c r="CD94" i="36"/>
  <c r="CU95" i="36"/>
  <c r="DE95" i="36" s="1"/>
  <c r="BU95" i="36"/>
  <c r="V95" i="38"/>
  <c r="BI95" i="36"/>
  <c r="CO95" i="36"/>
  <c r="L94" i="38"/>
  <c r="M94" i="38"/>
  <c r="AE96" i="36"/>
  <c r="AW93" i="36"/>
  <c r="AB93" i="36"/>
  <c r="BB93" i="36"/>
  <c r="J93" i="36"/>
  <c r="D93" i="36"/>
  <c r="Y93" i="36" s="1" a="1"/>
  <c r="Y93" i="36" s="1"/>
  <c r="H93" i="38" s="1"/>
  <c r="I93" i="38" s="1"/>
  <c r="EM91" i="36"/>
  <c r="AZ92" i="36"/>
  <c r="AX92" i="36"/>
  <c r="AY92" i="36"/>
  <c r="BA92" i="36"/>
  <c r="Y93" i="38"/>
  <c r="Z93" i="38"/>
  <c r="O93" i="38"/>
  <c r="P93" i="38" s="1"/>
  <c r="AB93" i="38"/>
  <c r="DG92" i="36"/>
  <c r="DM92" i="36"/>
  <c r="DI92" i="36"/>
  <c r="DK92" i="36"/>
  <c r="DJ92" i="36"/>
  <c r="DH92" i="36"/>
  <c r="DF92" i="36"/>
  <c r="EX97" i="36"/>
  <c r="EQ97" i="36"/>
  <c r="EO98" i="36" s="1"/>
  <c r="EP97" i="36"/>
  <c r="BD92" i="38"/>
  <c r="BC92" i="38"/>
  <c r="AY92" i="38"/>
  <c r="AZ92" i="38"/>
  <c r="J94" i="38"/>
  <c r="F94" i="36"/>
  <c r="Q94" i="36"/>
  <c r="B94" i="38" s="1"/>
  <c r="G94" i="36" a="1"/>
  <c r="G94" i="36" s="1"/>
  <c r="DW94" i="36"/>
  <c r="L94" i="36"/>
  <c r="AN92" i="38"/>
  <c r="AL92" i="38"/>
  <c r="AM92" i="38"/>
  <c r="EY96" i="36"/>
  <c r="C95" i="36"/>
  <c r="U95" i="36"/>
  <c r="I95" i="36"/>
  <c r="E95" i="38"/>
  <c r="F94" i="38"/>
  <c r="G94" i="38" s="1"/>
  <c r="AA94" i="36"/>
  <c r="AD94" i="38"/>
  <c r="M94" i="36"/>
  <c r="N94" i="36"/>
  <c r="X94" i="36"/>
  <c r="AU94" i="36"/>
  <c r="AG93" i="38"/>
  <c r="AW93" i="38"/>
  <c r="BQ93" i="38"/>
  <c r="AT93" i="38"/>
  <c r="BR93" i="38"/>
  <c r="AU93" i="38"/>
  <c r="BT93" i="38"/>
  <c r="BL93" i="38"/>
  <c r="AK93" i="38"/>
  <c r="BA93" i="38"/>
  <c r="BB93" i="38" s="1"/>
  <c r="BG93" i="38" s="1"/>
  <c r="BU93" i="38"/>
  <c r="AX93" i="38"/>
  <c r="AY93" i="38" s="1"/>
  <c r="AE93" i="38"/>
  <c r="BK93" i="38"/>
  <c r="BH93" i="38"/>
  <c r="BP93" i="38"/>
  <c r="AO93" i="38"/>
  <c r="BI93" i="38"/>
  <c r="AH93" i="38"/>
  <c r="BJ93" i="38"/>
  <c r="AI93" i="38"/>
  <c r="BO93" i="38"/>
  <c r="AF93" i="38"/>
  <c r="AJ93" i="38"/>
  <c r="AS93" i="38"/>
  <c r="BM93" i="38"/>
  <c r="AP93" i="38"/>
  <c r="BN93" i="38"/>
  <c r="AQ93" i="38"/>
  <c r="BS93" i="38"/>
  <c r="AV93" i="38"/>
  <c r="BD92" i="36"/>
  <c r="BE92" i="36"/>
  <c r="BC92" i="36"/>
  <c r="BB92" i="38"/>
  <c r="BG92" i="38" s="1"/>
  <c r="BF92" i="38"/>
  <c r="DF93" i="36"/>
  <c r="DH93" i="36"/>
  <c r="DG93" i="36"/>
  <c r="DM93" i="36"/>
  <c r="DJ93" i="36"/>
  <c r="DI93" i="36"/>
  <c r="DK93" i="36"/>
  <c r="AA95" i="36"/>
  <c r="F95" i="38"/>
  <c r="G95" i="38" s="1"/>
  <c r="M95" i="36"/>
  <c r="AD95" i="38"/>
  <c r="AU95" i="36"/>
  <c r="X95" i="36"/>
  <c r="N95" i="36"/>
  <c r="J95" i="38"/>
  <c r="L95" i="36"/>
  <c r="G95" i="36" a="1"/>
  <c r="G95" i="36" s="1"/>
  <c r="F95" i="36"/>
  <c r="DW95" i="36"/>
  <c r="Q95" i="36"/>
  <c r="B95" i="38" s="1"/>
  <c r="I94" i="36"/>
  <c r="C94" i="36"/>
  <c r="U94" i="36"/>
  <c r="E94" i="38"/>
  <c r="G14" i="38"/>
  <c r="I14" i="38" s="1"/>
  <c r="G23" i="38"/>
  <c r="I23" i="38" s="1"/>
  <c r="G19" i="38"/>
  <c r="I19" i="38" s="1"/>
  <c r="G24" i="38"/>
  <c r="I24" i="38" s="1"/>
  <c r="G22" i="38"/>
  <c r="I22" i="38" s="1"/>
  <c r="G17" i="38"/>
  <c r="I17" i="38" s="1"/>
  <c r="AF96" i="36"/>
  <c r="CK96" i="36"/>
  <c r="FD97" i="36"/>
  <c r="CL96" i="36"/>
  <c r="BX96" i="36"/>
  <c r="AQ96" i="36"/>
  <c r="ET97" i="36"/>
  <c r="BM96" i="36"/>
  <c r="EZ97" i="36"/>
  <c r="EU96" i="36"/>
  <c r="AM96" i="36"/>
  <c r="EZ96" i="36"/>
  <c r="AS94" i="36"/>
  <c r="FA97" i="36"/>
  <c r="FG97" i="36"/>
  <c r="BL96" i="36"/>
  <c r="AJ96" i="36"/>
  <c r="BV96" i="36"/>
  <c r="FB97" i="36"/>
  <c r="CF96" i="36"/>
  <c r="CJ96" i="36"/>
  <c r="ES97" i="36"/>
  <c r="AF97" i="36"/>
  <c r="S97" i="36"/>
  <c r="AL96" i="36"/>
  <c r="CG97" i="36"/>
  <c r="S96" i="36"/>
  <c r="BJ96" i="36"/>
  <c r="AD97" i="36"/>
  <c r="FC96" i="36"/>
  <c r="BP96" i="36"/>
  <c r="BW96" i="36"/>
  <c r="BK96" i="36"/>
  <c r="FC97" i="36"/>
  <c r="CN96" i="36"/>
  <c r="CP96" i="36"/>
  <c r="BO96" i="36"/>
  <c r="BV97" i="36"/>
  <c r="BS96" i="36"/>
  <c r="EW97" i="36"/>
  <c r="ER96" i="36"/>
  <c r="EU97" i="36"/>
  <c r="EW96" i="36"/>
  <c r="BN96" i="36"/>
  <c r="FA96" i="36"/>
  <c r="AC97" i="36"/>
  <c r="CM96" i="36"/>
  <c r="BQ96" i="36"/>
  <c r="BR96" i="36"/>
  <c r="EV97" i="36"/>
  <c r="BF96" i="36"/>
  <c r="CR96" i="36"/>
  <c r="AO96" i="36"/>
  <c r="BZ96" i="36"/>
  <c r="FG96" i="36"/>
  <c r="AH96" i="36"/>
  <c r="FB96" i="36"/>
  <c r="AC96" i="36"/>
  <c r="AT96" i="36"/>
  <c r="AH97" i="36"/>
  <c r="BG96" i="36"/>
  <c r="E96" i="36" l="1"/>
  <c r="D96" i="38"/>
  <c r="K96" i="36"/>
  <c r="V96" i="36"/>
  <c r="T96" i="36"/>
  <c r="P96" i="36" s="1"/>
  <c r="W96" i="36"/>
  <c r="Z96" i="36"/>
  <c r="AG96" i="36"/>
  <c r="AR96" i="38"/>
  <c r="AI96" i="36"/>
  <c r="DX96" i="36"/>
  <c r="AP96" i="36"/>
  <c r="AV96" i="36"/>
  <c r="DX97" i="36"/>
  <c r="EF90" i="36"/>
  <c r="DL92" i="36"/>
  <c r="EE92" i="36" s="1"/>
  <c r="ED91" i="36"/>
  <c r="EB91" i="36"/>
  <c r="EH91" i="36"/>
  <c r="EJ91" i="36"/>
  <c r="EE91" i="36"/>
  <c r="EL91" i="36"/>
  <c r="EH90" i="36"/>
  <c r="EG90" i="36"/>
  <c r="A94" i="36"/>
  <c r="EC91" i="36"/>
  <c r="EA90" i="36"/>
  <c r="EK91" i="36"/>
  <c r="EA91" i="36"/>
  <c r="EL90" i="36"/>
  <c r="EF91" i="36"/>
  <c r="EC90" i="36"/>
  <c r="EG91" i="36"/>
  <c r="DZ91" i="36"/>
  <c r="CX94" i="36"/>
  <c r="EB90" i="36"/>
  <c r="CY94" i="36"/>
  <c r="CW94" i="36"/>
  <c r="CV94" i="36"/>
  <c r="CZ94" i="36"/>
  <c r="DD94" i="36"/>
  <c r="DZ90" i="36"/>
  <c r="EK90" i="36"/>
  <c r="EI90" i="36"/>
  <c r="DB94" i="36"/>
  <c r="EE90" i="36"/>
  <c r="EM90" i="36"/>
  <c r="EJ90" i="36"/>
  <c r="DG95" i="36"/>
  <c r="DF95" i="36"/>
  <c r="DI95" i="36"/>
  <c r="DH95" i="36"/>
  <c r="DJ95" i="36"/>
  <c r="DM95" i="36"/>
  <c r="DK95" i="36"/>
  <c r="BF93" i="38"/>
  <c r="CB94" i="36"/>
  <c r="BT96" i="36"/>
  <c r="CQ96" i="36"/>
  <c r="CU96" i="36"/>
  <c r="AE97" i="36"/>
  <c r="Z97" i="36"/>
  <c r="AK96" i="36"/>
  <c r="K96" i="38" s="1"/>
  <c r="AI97" i="36"/>
  <c r="AG97" i="36"/>
  <c r="AR97" i="38"/>
  <c r="D97" i="38"/>
  <c r="E97" i="36"/>
  <c r="K97" i="36"/>
  <c r="V97" i="36"/>
  <c r="T97" i="36"/>
  <c r="W97" i="36"/>
  <c r="Q96" i="38"/>
  <c r="BH96" i="36"/>
  <c r="U96" i="38" s="1"/>
  <c r="X96" i="38" s="1"/>
  <c r="CO96" i="36"/>
  <c r="FH96" i="36"/>
  <c r="CI96" i="36"/>
  <c r="N96" i="38"/>
  <c r="AR96" i="36"/>
  <c r="L96" i="38"/>
  <c r="M96" i="38"/>
  <c r="BU96" i="36"/>
  <c r="AC96" i="38"/>
  <c r="CH96" i="36"/>
  <c r="CC96" i="36"/>
  <c r="CD96" i="36"/>
  <c r="BI96" i="36"/>
  <c r="V96" i="38"/>
  <c r="CT96" i="36"/>
  <c r="H96" i="36"/>
  <c r="O96" i="36" s="1"/>
  <c r="CS96" i="36"/>
  <c r="DE94" i="36"/>
  <c r="AB95" i="36"/>
  <c r="AW95" i="36"/>
  <c r="BB95" i="36"/>
  <c r="A95" i="36"/>
  <c r="J94" i="36"/>
  <c r="D94" i="36"/>
  <c r="Y94" i="36" s="1" a="1"/>
  <c r="Y94" i="36" s="1"/>
  <c r="H94" i="38" s="1"/>
  <c r="I94" i="38" s="1"/>
  <c r="AK95" i="38"/>
  <c r="AX95" i="38"/>
  <c r="AY95" i="38" s="1"/>
  <c r="AE95" i="38"/>
  <c r="BK95" i="38"/>
  <c r="BL95" i="38"/>
  <c r="AO95" i="38"/>
  <c r="AH95" i="38"/>
  <c r="BJ95" i="38"/>
  <c r="AI95" i="38"/>
  <c r="BO95" i="38"/>
  <c r="BP95" i="38"/>
  <c r="BI95" i="38"/>
  <c r="BT95" i="38"/>
  <c r="BU95" i="38"/>
  <c r="AP95" i="38"/>
  <c r="BN95" i="38"/>
  <c r="AQ95" i="38"/>
  <c r="BS95" i="38"/>
  <c r="AJ95" i="38"/>
  <c r="BQ95" i="38"/>
  <c r="AW95" i="38"/>
  <c r="BH95" i="38"/>
  <c r="AG95" i="38"/>
  <c r="AT95" i="38"/>
  <c r="BR95" i="38"/>
  <c r="AU95" i="38"/>
  <c r="AF95" i="38"/>
  <c r="AS95" i="38"/>
  <c r="AV95" i="38"/>
  <c r="BM95" i="38"/>
  <c r="BA95" i="38"/>
  <c r="BC95" i="38" s="1"/>
  <c r="AZ93" i="38"/>
  <c r="EX98" i="36"/>
  <c r="EQ98" i="36"/>
  <c r="EO99" i="36" s="1"/>
  <c r="EP98" i="36"/>
  <c r="C96" i="36"/>
  <c r="E96" i="38"/>
  <c r="U96" i="36"/>
  <c r="I96" i="36"/>
  <c r="FI95" i="36"/>
  <c r="BC93" i="38"/>
  <c r="EY97" i="36"/>
  <c r="AZ93" i="36"/>
  <c r="BA93" i="36"/>
  <c r="AX93" i="36"/>
  <c r="AY93" i="36"/>
  <c r="Y95" i="38"/>
  <c r="Z95" i="38"/>
  <c r="O95" i="38"/>
  <c r="P95" i="38" s="1"/>
  <c r="AB95" i="38"/>
  <c r="BD93" i="38"/>
  <c r="AL93" i="38"/>
  <c r="AM93" i="38"/>
  <c r="AN93" i="38"/>
  <c r="AF94" i="38"/>
  <c r="AS94" i="38"/>
  <c r="BM94" i="38"/>
  <c r="AP94" i="38"/>
  <c r="BN94" i="38"/>
  <c r="AQ94" i="38"/>
  <c r="BO94" i="38"/>
  <c r="AV94" i="38"/>
  <c r="BT94" i="38"/>
  <c r="BQ94" i="38"/>
  <c r="BR94" i="38"/>
  <c r="BS94" i="38"/>
  <c r="AG94" i="38"/>
  <c r="AW94" i="38"/>
  <c r="AT94" i="38"/>
  <c r="AU94" i="38"/>
  <c r="BL94" i="38"/>
  <c r="AK94" i="38"/>
  <c r="BA94" i="38"/>
  <c r="BB94" i="38" s="1"/>
  <c r="BG94" i="38" s="1"/>
  <c r="BU94" i="38"/>
  <c r="AX94" i="38"/>
  <c r="AZ94" i="38" s="1"/>
  <c r="AE94" i="38"/>
  <c r="BH94" i="38"/>
  <c r="AJ94" i="38"/>
  <c r="AO94" i="38"/>
  <c r="BI94" i="38"/>
  <c r="AH94" i="38"/>
  <c r="BJ94" i="38"/>
  <c r="AI94" i="38"/>
  <c r="BK94" i="38"/>
  <c r="BP94" i="38"/>
  <c r="DL93" i="36"/>
  <c r="BE93" i="38"/>
  <c r="BB94" i="36"/>
  <c r="AW94" i="36"/>
  <c r="AB94" i="36"/>
  <c r="D95" i="36"/>
  <c r="Y95" i="36" s="1" a="1"/>
  <c r="Y95" i="36" s="1"/>
  <c r="H95" i="38" s="1"/>
  <c r="I95" i="38" s="1"/>
  <c r="J95" i="36"/>
  <c r="AB94" i="38"/>
  <c r="Y94" i="38"/>
  <c r="Z94" i="38"/>
  <c r="O94" i="38"/>
  <c r="P94" i="38" s="1"/>
  <c r="DD95" i="36"/>
  <c r="DB95" i="36"/>
  <c r="CZ95" i="36"/>
  <c r="CX95" i="36"/>
  <c r="CW95" i="36"/>
  <c r="CY95" i="36"/>
  <c r="CV95" i="36"/>
  <c r="DA95" i="36"/>
  <c r="DC95" i="36" s="1"/>
  <c r="R95" i="38"/>
  <c r="W95" i="38"/>
  <c r="BE93" i="36"/>
  <c r="BC93" i="36"/>
  <c r="BD93" i="36"/>
  <c r="AA94" i="38"/>
  <c r="J96" i="38"/>
  <c r="G96" i="36" a="1"/>
  <c r="G96" i="36" s="1"/>
  <c r="DW96" i="36"/>
  <c r="F96" i="36"/>
  <c r="L96" i="36"/>
  <c r="Q96" i="36"/>
  <c r="B96" i="38" s="1"/>
  <c r="W94" i="38"/>
  <c r="R94" i="38"/>
  <c r="CB95" i="36"/>
  <c r="AA95" i="38"/>
  <c r="F96" i="38"/>
  <c r="G96" i="38" s="1"/>
  <c r="AD96" i="38"/>
  <c r="AU96" i="36"/>
  <c r="N96" i="36"/>
  <c r="X96" i="36"/>
  <c r="M96" i="36"/>
  <c r="AA96" i="36"/>
  <c r="FB98" i="36"/>
  <c r="BR97" i="36"/>
  <c r="ES98" i="36"/>
  <c r="BG97" i="36"/>
  <c r="BQ97" i="36"/>
  <c r="ET98" i="36"/>
  <c r="CK97" i="36"/>
  <c r="BW97" i="36"/>
  <c r="BO97" i="36"/>
  <c r="FA98" i="36"/>
  <c r="AQ97" i="36"/>
  <c r="AT97" i="36"/>
  <c r="EZ98" i="36"/>
  <c r="BS97" i="36"/>
  <c r="EW98" i="36"/>
  <c r="AM97" i="36"/>
  <c r="AD98" i="36"/>
  <c r="BM97" i="36"/>
  <c r="FC98" i="36"/>
  <c r="BL97" i="36"/>
  <c r="CJ97" i="36"/>
  <c r="AH98" i="36"/>
  <c r="AC98" i="36"/>
  <c r="AS96" i="36"/>
  <c r="AO97" i="36"/>
  <c r="BK97" i="36"/>
  <c r="EV98" i="36"/>
  <c r="CM97" i="36"/>
  <c r="BN97" i="36"/>
  <c r="CR97" i="36"/>
  <c r="CG98" i="36"/>
  <c r="BP97" i="36"/>
  <c r="CN97" i="36"/>
  <c r="BF97" i="36"/>
  <c r="EU98" i="36"/>
  <c r="AJ97" i="36"/>
  <c r="CL97" i="36"/>
  <c r="AL97" i="36"/>
  <c r="ER98" i="36"/>
  <c r="CF97" i="36"/>
  <c r="BV98" i="36"/>
  <c r="CP97" i="36"/>
  <c r="BZ97" i="36"/>
  <c r="AT98" i="36"/>
  <c r="ER97" i="36"/>
  <c r="BX97" i="36"/>
  <c r="AF98" i="36"/>
  <c r="BJ97" i="36"/>
  <c r="S98" i="36"/>
  <c r="FD98" i="36"/>
  <c r="Q97" i="38" l="1"/>
  <c r="R97" i="38" s="1"/>
  <c r="S97" i="38" s="1"/>
  <c r="BH97" i="36"/>
  <c r="U97" i="38" s="1"/>
  <c r="X97" i="38" s="1"/>
  <c r="ED92" i="36"/>
  <c r="EF92" i="36"/>
  <c r="EG92" i="36"/>
  <c r="EA92" i="36"/>
  <c r="EB92" i="36"/>
  <c r="EM92" i="36"/>
  <c r="EJ92" i="36"/>
  <c r="EH92" i="36"/>
  <c r="EC92" i="36"/>
  <c r="EI92" i="36"/>
  <c r="EK92" i="36"/>
  <c r="DZ92" i="36"/>
  <c r="EL92" i="36"/>
  <c r="DL95" i="36"/>
  <c r="EF95" i="36" s="1"/>
  <c r="T97" i="38"/>
  <c r="BE94" i="38"/>
  <c r="BC94" i="38"/>
  <c r="BF94" i="38"/>
  <c r="AZ95" i="38"/>
  <c r="BD94" i="38"/>
  <c r="CB96" i="36"/>
  <c r="A96" i="36"/>
  <c r="H97" i="36"/>
  <c r="O97" i="36" s="1"/>
  <c r="CT97" i="36"/>
  <c r="CS97" i="36"/>
  <c r="AR98" i="36"/>
  <c r="N98" i="38"/>
  <c r="AI98" i="36"/>
  <c r="AG98" i="36"/>
  <c r="L97" i="38"/>
  <c r="M97" i="38"/>
  <c r="CO97" i="36"/>
  <c r="E98" i="36"/>
  <c r="D98" i="38"/>
  <c r="K98" i="36"/>
  <c r="V98" i="36"/>
  <c r="T98" i="36"/>
  <c r="W98" i="36"/>
  <c r="AE98" i="36"/>
  <c r="CQ97" i="36"/>
  <c r="AP97" i="36"/>
  <c r="BT97" i="36"/>
  <c r="AV97" i="36"/>
  <c r="AK97" i="36"/>
  <c r="K97" i="38" s="1"/>
  <c r="FH97" i="36"/>
  <c r="FI97" i="36" s="1"/>
  <c r="CI97" i="36"/>
  <c r="AR98" i="38"/>
  <c r="N97" i="38"/>
  <c r="AR97" i="36"/>
  <c r="CH97" i="36"/>
  <c r="AC97" i="38"/>
  <c r="CC97" i="36"/>
  <c r="CD97" i="36"/>
  <c r="Z98" i="36"/>
  <c r="CU97" i="36"/>
  <c r="V97" i="38"/>
  <c r="BI97" i="36"/>
  <c r="BU97" i="36"/>
  <c r="AB96" i="36"/>
  <c r="AW96" i="36"/>
  <c r="BB96" i="36"/>
  <c r="EM93" i="36"/>
  <c r="ED93" i="36"/>
  <c r="EF93" i="36"/>
  <c r="EA93" i="36"/>
  <c r="EB93" i="36"/>
  <c r="DZ93" i="36"/>
  <c r="EH93" i="36"/>
  <c r="EG93" i="36"/>
  <c r="J96" i="36"/>
  <c r="D96" i="36"/>
  <c r="Y96" i="36" s="1" a="1"/>
  <c r="Y96" i="36" s="1"/>
  <c r="H96" i="38" s="1"/>
  <c r="I96" i="38" s="1"/>
  <c r="EK93" i="36"/>
  <c r="AA96" i="38"/>
  <c r="AT96" i="38"/>
  <c r="AI96" i="38"/>
  <c r="BK96" i="38"/>
  <c r="AQ96" i="38"/>
  <c r="BP96" i="38"/>
  <c r="BH96" i="38"/>
  <c r="AF96" i="38"/>
  <c r="BR96" i="38"/>
  <c r="AX96" i="38"/>
  <c r="AG96" i="38"/>
  <c r="BO96" i="38"/>
  <c r="AV96" i="38"/>
  <c r="BT96" i="38"/>
  <c r="BM96" i="38"/>
  <c r="BI96" i="38"/>
  <c r="AH96" i="38"/>
  <c r="BJ96" i="38"/>
  <c r="AO96" i="38"/>
  <c r="BS96" i="38"/>
  <c r="BA96" i="38"/>
  <c r="AK96" i="38"/>
  <c r="BQ96" i="38"/>
  <c r="AS96" i="38"/>
  <c r="AP96" i="38"/>
  <c r="AE96" i="38"/>
  <c r="AU96" i="38"/>
  <c r="AJ96" i="38"/>
  <c r="BL96" i="38"/>
  <c r="AW96" i="38"/>
  <c r="BU96" i="38"/>
  <c r="BN96" i="38"/>
  <c r="S94" i="38"/>
  <c r="T94" i="38"/>
  <c r="Z96" i="38"/>
  <c r="O96" i="38"/>
  <c r="P96" i="38" s="1"/>
  <c r="Y96" i="38"/>
  <c r="AB96" i="38"/>
  <c r="BD94" i="36"/>
  <c r="BE94" i="36"/>
  <c r="BC94" i="36"/>
  <c r="AY94" i="38"/>
  <c r="EY98" i="36"/>
  <c r="EI93" i="36"/>
  <c r="AD97" i="38"/>
  <c r="AU97" i="36"/>
  <c r="F97" i="38"/>
  <c r="G97" i="38" s="1"/>
  <c r="X97" i="36"/>
  <c r="M97" i="36"/>
  <c r="AA97" i="36"/>
  <c r="N97" i="36"/>
  <c r="EQ99" i="36"/>
  <c r="EO100" i="36" s="1"/>
  <c r="EX99" i="36"/>
  <c r="EP99" i="36"/>
  <c r="BB95" i="38"/>
  <c r="BG95" i="38" s="1"/>
  <c r="BE95" i="38"/>
  <c r="BD95" i="38"/>
  <c r="BF95" i="38"/>
  <c r="BE95" i="36"/>
  <c r="BC95" i="36"/>
  <c r="BD95" i="36"/>
  <c r="C97" i="36"/>
  <c r="E97" i="38"/>
  <c r="U97" i="36"/>
  <c r="I97" i="36"/>
  <c r="J97" i="38"/>
  <c r="G97" i="36" a="1"/>
  <c r="G97" i="36" s="1"/>
  <c r="L97" i="36"/>
  <c r="DW97" i="36"/>
  <c r="F97" i="36"/>
  <c r="Q97" i="36"/>
  <c r="B97" i="38" s="1"/>
  <c r="DE96" i="36"/>
  <c r="CV96" i="36"/>
  <c r="CZ96" i="36"/>
  <c r="DB96" i="36"/>
  <c r="DD96" i="36"/>
  <c r="CX96" i="36"/>
  <c r="CY96" i="36"/>
  <c r="CW96" i="36"/>
  <c r="DA96" i="36"/>
  <c r="DC96" i="36" s="1"/>
  <c r="S95" i="38"/>
  <c r="T95" i="38"/>
  <c r="AL95" i="38"/>
  <c r="AM95" i="38"/>
  <c r="AN95" i="38"/>
  <c r="EC93" i="36"/>
  <c r="EJ93" i="36"/>
  <c r="EE93" i="36"/>
  <c r="AL94" i="38"/>
  <c r="AN94" i="38"/>
  <c r="AM94" i="38"/>
  <c r="EL93" i="36"/>
  <c r="BA95" i="36"/>
  <c r="AX95" i="36"/>
  <c r="AY95" i="36"/>
  <c r="AZ95" i="36"/>
  <c r="DM94" i="36"/>
  <c r="DF94" i="36"/>
  <c r="DH94" i="36"/>
  <c r="DK94" i="36"/>
  <c r="DJ94" i="36"/>
  <c r="DI94" i="36"/>
  <c r="DG94" i="36"/>
  <c r="FI96" i="36"/>
  <c r="R96" i="38"/>
  <c r="W96" i="38"/>
  <c r="AX94" i="36"/>
  <c r="AY94" i="36"/>
  <c r="AZ94" i="36"/>
  <c r="BA94" i="36"/>
  <c r="P97" i="36"/>
  <c r="BK98" i="36"/>
  <c r="CN98" i="36"/>
  <c r="AT99" i="36"/>
  <c r="BQ98" i="36"/>
  <c r="BF98" i="36"/>
  <c r="BW98" i="36"/>
  <c r="BJ98" i="36"/>
  <c r="CM98" i="36"/>
  <c r="FG98" i="36"/>
  <c r="AQ98" i="36"/>
  <c r="CG99" i="36"/>
  <c r="FG99" i="36"/>
  <c r="CL99" i="36"/>
  <c r="BF99" i="36"/>
  <c r="AL98" i="36"/>
  <c r="FD99" i="36"/>
  <c r="EU99" i="36"/>
  <c r="BZ98" i="36"/>
  <c r="EV99" i="36"/>
  <c r="ET99" i="36"/>
  <c r="BS98" i="36"/>
  <c r="S99" i="36"/>
  <c r="AO98" i="36"/>
  <c r="AD99" i="36"/>
  <c r="CP98" i="36"/>
  <c r="EW99" i="36"/>
  <c r="BM98" i="36"/>
  <c r="CR98" i="36"/>
  <c r="BR98" i="36"/>
  <c r="FA99" i="36"/>
  <c r="BP98" i="36"/>
  <c r="AJ98" i="36"/>
  <c r="CK98" i="36"/>
  <c r="BN98" i="36"/>
  <c r="FC99" i="36"/>
  <c r="AC99" i="36"/>
  <c r="AF99" i="36"/>
  <c r="BV99" i="36"/>
  <c r="CJ98" i="36"/>
  <c r="AH99" i="36"/>
  <c r="AM98" i="36"/>
  <c r="CF98" i="36"/>
  <c r="BL98" i="36"/>
  <c r="CL98" i="36"/>
  <c r="BG98" i="36"/>
  <c r="BX98" i="36"/>
  <c r="BO98" i="36"/>
  <c r="EZ99" i="36"/>
  <c r="AS97" i="36"/>
  <c r="FB99" i="36"/>
  <c r="ES99" i="36"/>
  <c r="W97" i="38" l="1"/>
  <c r="DX98" i="36"/>
  <c r="DX99" i="36"/>
  <c r="EQ100" i="36"/>
  <c r="EO101" i="36" s="1"/>
  <c r="EJ95" i="36"/>
  <c r="CQ98" i="36"/>
  <c r="EH95" i="36"/>
  <c r="ED95" i="36"/>
  <c r="DZ95" i="36"/>
  <c r="EI95" i="36"/>
  <c r="EC95" i="36"/>
  <c r="EE95" i="36"/>
  <c r="EA95" i="36"/>
  <c r="EL95" i="36"/>
  <c r="EB95" i="36"/>
  <c r="EK95" i="36"/>
  <c r="CU98" i="36"/>
  <c r="CY98" i="36" s="1"/>
  <c r="EG95" i="36"/>
  <c r="EM95" i="36"/>
  <c r="CB97" i="36"/>
  <c r="A97" i="36"/>
  <c r="DL94" i="36"/>
  <c r="EH94" i="36" s="1"/>
  <c r="Q99" i="38"/>
  <c r="BH99" i="36"/>
  <c r="U99" i="38" s="1"/>
  <c r="X99" i="38" s="1"/>
  <c r="CO98" i="36"/>
  <c r="Z99" i="36"/>
  <c r="V98" i="38"/>
  <c r="BI98" i="36"/>
  <c r="L98" i="38"/>
  <c r="M98" i="38"/>
  <c r="H98" i="36"/>
  <c r="O98" i="36" s="1"/>
  <c r="CS98" i="36"/>
  <c r="CT98" i="36"/>
  <c r="AR99" i="38"/>
  <c r="N99" i="38"/>
  <c r="AR99" i="36"/>
  <c r="BU98" i="36"/>
  <c r="CH98" i="36"/>
  <c r="AC98" i="38"/>
  <c r="CD98" i="36"/>
  <c r="CC98" i="36"/>
  <c r="AP98" i="36"/>
  <c r="AV98" i="36"/>
  <c r="BT98" i="36"/>
  <c r="AI99" i="36"/>
  <c r="AE99" i="36"/>
  <c r="AK98" i="36"/>
  <c r="K98" i="38" s="1"/>
  <c r="AG99" i="36"/>
  <c r="D99" i="38"/>
  <c r="K99" i="36"/>
  <c r="V99" i="36"/>
  <c r="T99" i="36"/>
  <c r="P99" i="36" s="1"/>
  <c r="W99" i="36"/>
  <c r="E99" i="36"/>
  <c r="FH98" i="36"/>
  <c r="FI98" i="36" s="1"/>
  <c r="CI98" i="36"/>
  <c r="Q98" i="38"/>
  <c r="BH98" i="36"/>
  <c r="U98" i="38" s="1"/>
  <c r="X98" i="38" s="1"/>
  <c r="DK96" i="36"/>
  <c r="DH96" i="36"/>
  <c r="DJ96" i="36"/>
  <c r="DI96" i="36"/>
  <c r="DG96" i="36"/>
  <c r="DM96" i="36"/>
  <c r="DF96" i="36"/>
  <c r="EQ101" i="36"/>
  <c r="EO102" i="36" s="1"/>
  <c r="EP101" i="36"/>
  <c r="EX101" i="36"/>
  <c r="EY99" i="36"/>
  <c r="EP100" i="36"/>
  <c r="EX100" i="36"/>
  <c r="AX96" i="36"/>
  <c r="AY96" i="36"/>
  <c r="BA96" i="36"/>
  <c r="AZ96" i="36"/>
  <c r="DE97" i="36"/>
  <c r="DD97" i="36"/>
  <c r="CY97" i="36"/>
  <c r="DB97" i="36"/>
  <c r="CW97" i="36"/>
  <c r="CZ97" i="36"/>
  <c r="DA97" i="36"/>
  <c r="DC97" i="36" s="1"/>
  <c r="CV97" i="36"/>
  <c r="CX97" i="36"/>
  <c r="M98" i="36"/>
  <c r="AD98" i="38"/>
  <c r="N98" i="36"/>
  <c r="AA98" i="36"/>
  <c r="F98" i="38"/>
  <c r="G98" i="38" s="1"/>
  <c r="X98" i="36"/>
  <c r="AU98" i="36"/>
  <c r="S96" i="38"/>
  <c r="T96" i="38"/>
  <c r="Z97" i="38"/>
  <c r="O97" i="38"/>
  <c r="P97" i="38" s="1"/>
  <c r="AB97" i="38"/>
  <c r="Y97" i="38"/>
  <c r="AY96" i="38"/>
  <c r="AZ96" i="38"/>
  <c r="J98" i="38"/>
  <c r="L98" i="36"/>
  <c r="F98" i="36"/>
  <c r="G98" i="36" a="1"/>
  <c r="G98" i="36" s="1"/>
  <c r="Q98" i="36"/>
  <c r="B98" i="38" s="1"/>
  <c r="DW98" i="36"/>
  <c r="E98" i="38"/>
  <c r="U98" i="36"/>
  <c r="C98" i="36"/>
  <c r="I98" i="36"/>
  <c r="AB97" i="36"/>
  <c r="BB97" i="36"/>
  <c r="AW97" i="36"/>
  <c r="BB96" i="38"/>
  <c r="BG96" i="38" s="1"/>
  <c r="BF96" i="38"/>
  <c r="BE96" i="38"/>
  <c r="BD96" i="38"/>
  <c r="BC96" i="38"/>
  <c r="P98" i="36"/>
  <c r="J97" i="36"/>
  <c r="D97" i="36"/>
  <c r="Y97" i="36" s="1" a="1"/>
  <c r="Y97" i="36" s="1"/>
  <c r="H97" i="38" s="1"/>
  <c r="I97" i="38" s="1"/>
  <c r="AU97" i="38"/>
  <c r="BA97" i="38"/>
  <c r="BD97" i="38" s="1"/>
  <c r="AE97" i="38"/>
  <c r="BK97" i="38"/>
  <c r="AJ97" i="38"/>
  <c r="BP97" i="38"/>
  <c r="AO97" i="38"/>
  <c r="BI97" i="38"/>
  <c r="AT97" i="38"/>
  <c r="BN97" i="38"/>
  <c r="BO97" i="38"/>
  <c r="BT97" i="38"/>
  <c r="BM97" i="38"/>
  <c r="AI97" i="38"/>
  <c r="AV97" i="38"/>
  <c r="AS97" i="38"/>
  <c r="BJ97" i="38"/>
  <c r="BR97" i="38"/>
  <c r="AQ97" i="38"/>
  <c r="BS97" i="38"/>
  <c r="BH97" i="38"/>
  <c r="AG97" i="38"/>
  <c r="AW97" i="38"/>
  <c r="BQ97" i="38"/>
  <c r="AH97" i="38"/>
  <c r="AP97" i="38"/>
  <c r="AF97" i="38"/>
  <c r="BL97" i="38"/>
  <c r="AK97" i="38"/>
  <c r="BU97" i="38"/>
  <c r="AX97" i="38"/>
  <c r="AL96" i="38"/>
  <c r="AM96" i="38"/>
  <c r="AN96" i="38"/>
  <c r="BE96" i="36"/>
  <c r="BD96" i="36"/>
  <c r="BC96" i="36"/>
  <c r="AA97" i="38"/>
  <c r="BG100" i="36"/>
  <c r="AD100" i="36"/>
  <c r="FB100" i="36"/>
  <c r="AH101" i="36"/>
  <c r="BJ99" i="36"/>
  <c r="BR99" i="36"/>
  <c r="FD101" i="36"/>
  <c r="FC101" i="36"/>
  <c r="ET100" i="36"/>
  <c r="BP100" i="36"/>
  <c r="BO100" i="36"/>
  <c r="AQ99" i="36"/>
  <c r="AC101" i="36"/>
  <c r="CG101" i="36"/>
  <c r="S101" i="36"/>
  <c r="BN100" i="36"/>
  <c r="AQ100" i="36"/>
  <c r="CG100" i="36"/>
  <c r="AL99" i="36"/>
  <c r="EW100" i="36"/>
  <c r="AJ99" i="36"/>
  <c r="BQ99" i="36"/>
  <c r="AO99" i="36"/>
  <c r="EZ101" i="36"/>
  <c r="FD100" i="36"/>
  <c r="ER100" i="36"/>
  <c r="BW99" i="36"/>
  <c r="CN99" i="36"/>
  <c r="AS98" i="36"/>
  <c r="BN101" i="36"/>
  <c r="ES101" i="36"/>
  <c r="CP99" i="36"/>
  <c r="BM100" i="36"/>
  <c r="BX99" i="36"/>
  <c r="AC100" i="36"/>
  <c r="BP99" i="36"/>
  <c r="BV100" i="36"/>
  <c r="CL100" i="36"/>
  <c r="BO99" i="36"/>
  <c r="AD101" i="36"/>
  <c r="CF99" i="36"/>
  <c r="AM99" i="36"/>
  <c r="EU101" i="36"/>
  <c r="BR100" i="36"/>
  <c r="AH100" i="36"/>
  <c r="FG100" i="36"/>
  <c r="BF100" i="36"/>
  <c r="EV101" i="36"/>
  <c r="CR99" i="36"/>
  <c r="AF101" i="36"/>
  <c r="ER99" i="36"/>
  <c r="BZ101" i="36"/>
  <c r="CJ100" i="36"/>
  <c r="BS99" i="36"/>
  <c r="BK100" i="36"/>
  <c r="FA101" i="36"/>
  <c r="BL100" i="36"/>
  <c r="AT100" i="36"/>
  <c r="CK100" i="36"/>
  <c r="BW100" i="36"/>
  <c r="ES100" i="36"/>
  <c r="BL99" i="36"/>
  <c r="BM99" i="36"/>
  <c r="FB101" i="36"/>
  <c r="BK99" i="36"/>
  <c r="CM99" i="36"/>
  <c r="CP100" i="36"/>
  <c r="BQ100" i="36"/>
  <c r="BX100" i="36"/>
  <c r="BV101" i="36"/>
  <c r="EV100" i="36"/>
  <c r="AO100" i="36"/>
  <c r="CM100" i="36"/>
  <c r="EW101" i="36"/>
  <c r="CN100" i="36"/>
  <c r="BN99" i="36"/>
  <c r="S100" i="36"/>
  <c r="ET101" i="36"/>
  <c r="FA100" i="36"/>
  <c r="AL100" i="36"/>
  <c r="EU100" i="36"/>
  <c r="BG99" i="36"/>
  <c r="AM100" i="36"/>
  <c r="FC100" i="36"/>
  <c r="BZ99" i="36"/>
  <c r="AJ100" i="36"/>
  <c r="BJ100" i="36"/>
  <c r="BZ100" i="36"/>
  <c r="EZ100" i="36"/>
  <c r="CF100" i="36"/>
  <c r="CJ99" i="36"/>
  <c r="CR100" i="36"/>
  <c r="BS100" i="36"/>
  <c r="AF100" i="36"/>
  <c r="CK99" i="36"/>
  <c r="DX100" i="36" l="1"/>
  <c r="EQ102" i="36"/>
  <c r="EO103" i="36" s="1"/>
  <c r="EX103" i="36" s="1"/>
  <c r="CV98" i="36"/>
  <c r="DA98" i="36"/>
  <c r="DC98" i="36" s="1"/>
  <c r="CX98" i="36"/>
  <c r="CW98" i="36"/>
  <c r="EB94" i="36"/>
  <c r="EK94" i="36"/>
  <c r="DB98" i="36"/>
  <c r="CZ98" i="36"/>
  <c r="EI94" i="36"/>
  <c r="EJ94" i="36"/>
  <c r="DD98" i="36"/>
  <c r="EG94" i="36"/>
  <c r="EL94" i="36"/>
  <c r="EE94" i="36"/>
  <c r="EF94" i="36"/>
  <c r="EA94" i="36"/>
  <c r="ED94" i="36"/>
  <c r="EC94" i="36"/>
  <c r="DZ94" i="36"/>
  <c r="EM94" i="36"/>
  <c r="EY101" i="36"/>
  <c r="AA98" i="38"/>
  <c r="DL96" i="36"/>
  <c r="EF96" i="36" s="1"/>
  <c r="EY100" i="36"/>
  <c r="CU99" i="36"/>
  <c r="CQ99" i="36"/>
  <c r="CH100" i="36"/>
  <c r="AC100" i="38"/>
  <c r="FH99" i="36"/>
  <c r="CI99" i="36"/>
  <c r="V99" i="38"/>
  <c r="W99" i="38" s="1"/>
  <c r="BI99" i="36"/>
  <c r="BU100" i="36"/>
  <c r="AR100" i="38"/>
  <c r="CI100" i="36"/>
  <c r="FH100" i="36"/>
  <c r="CS100" i="36"/>
  <c r="H100" i="36"/>
  <c r="O100" i="36" s="1"/>
  <c r="CT100" i="36"/>
  <c r="L99" i="38"/>
  <c r="M99" i="38"/>
  <c r="L100" i="38"/>
  <c r="M100" i="38"/>
  <c r="Q100" i="38"/>
  <c r="R100" i="38" s="1"/>
  <c r="BH100" i="36"/>
  <c r="U100" i="38" s="1"/>
  <c r="X100" i="38" s="1"/>
  <c r="AK100" i="36"/>
  <c r="K100" i="38" s="1"/>
  <c r="AI100" i="36"/>
  <c r="AG100" i="36"/>
  <c r="W101" i="36"/>
  <c r="E101" i="36"/>
  <c r="D101" i="38"/>
  <c r="K101" i="36"/>
  <c r="V101" i="36"/>
  <c r="T101" i="36"/>
  <c r="P101" i="36" s="1"/>
  <c r="AG101" i="36"/>
  <c r="BT99" i="36"/>
  <c r="AP99" i="36"/>
  <c r="AV99" i="36"/>
  <c r="BU99" i="36"/>
  <c r="CO99" i="36"/>
  <c r="AK99" i="36"/>
  <c r="K99" i="38" s="1"/>
  <c r="CS99" i="36"/>
  <c r="H99" i="36"/>
  <c r="O99" i="36" s="1"/>
  <c r="CT99" i="36"/>
  <c r="V100" i="38"/>
  <c r="BI100" i="36"/>
  <c r="CO100" i="36"/>
  <c r="Z100" i="36"/>
  <c r="CQ100" i="36"/>
  <c r="D100" i="38"/>
  <c r="W100" i="36"/>
  <c r="E100" i="36"/>
  <c r="K100" i="36"/>
  <c r="T100" i="36"/>
  <c r="V100" i="36"/>
  <c r="CH99" i="36"/>
  <c r="AC99" i="38"/>
  <c r="CD99" i="36"/>
  <c r="CC99" i="36"/>
  <c r="AR101" i="38"/>
  <c r="AE101" i="36"/>
  <c r="AR100" i="36"/>
  <c r="N100" i="38"/>
  <c r="AE100" i="36"/>
  <c r="CC100" i="36"/>
  <c r="CD100" i="36"/>
  <c r="AP100" i="36"/>
  <c r="AV100" i="36"/>
  <c r="BT100" i="36"/>
  <c r="AI101" i="36"/>
  <c r="Z101" i="36"/>
  <c r="DE98" i="36"/>
  <c r="BD97" i="36"/>
  <c r="BE97" i="36"/>
  <c r="BC97" i="36"/>
  <c r="AY97" i="38"/>
  <c r="AZ97" i="38"/>
  <c r="J98" i="36"/>
  <c r="D98" i="36"/>
  <c r="Y98" i="36" s="1" a="1"/>
  <c r="Y98" i="36" s="1"/>
  <c r="H98" i="38" s="1"/>
  <c r="I98" i="38" s="1"/>
  <c r="AB98" i="36"/>
  <c r="AW98" i="36"/>
  <c r="BB98" i="36"/>
  <c r="DG97" i="36"/>
  <c r="DM97" i="36"/>
  <c r="DJ97" i="36"/>
  <c r="DI97" i="36"/>
  <c r="DK97" i="36"/>
  <c r="DF97" i="36"/>
  <c r="DH97" i="36"/>
  <c r="EP102" i="36"/>
  <c r="EX102" i="36"/>
  <c r="EQ103" i="36"/>
  <c r="EO104" i="36" s="1"/>
  <c r="J99" i="38"/>
  <c r="F99" i="36"/>
  <c r="G99" i="36" a="1"/>
  <c r="G99" i="36" s="1"/>
  <c r="Q99" i="36"/>
  <c r="B99" i="38" s="1"/>
  <c r="DW99" i="36"/>
  <c r="L99" i="36"/>
  <c r="U99" i="36"/>
  <c r="I99" i="36"/>
  <c r="C99" i="36"/>
  <c r="E99" i="38"/>
  <c r="BB97" i="38"/>
  <c r="BG97" i="38" s="1"/>
  <c r="BC97" i="38"/>
  <c r="BE97" i="38"/>
  <c r="Z98" i="38"/>
  <c r="O98" i="38"/>
  <c r="P98" i="38" s="1"/>
  <c r="AB98" i="38"/>
  <c r="Y98" i="38"/>
  <c r="AM97" i="38"/>
  <c r="AN97" i="38"/>
  <c r="AL97" i="38"/>
  <c r="AX97" i="36"/>
  <c r="AY97" i="36"/>
  <c r="AZ97" i="36"/>
  <c r="BA97" i="36"/>
  <c r="AQ98" i="38"/>
  <c r="BS98" i="38"/>
  <c r="BH98" i="38"/>
  <c r="AG98" i="38"/>
  <c r="AW98" i="38"/>
  <c r="BQ98" i="38"/>
  <c r="BN98" i="38"/>
  <c r="AT98" i="38"/>
  <c r="AU98" i="38"/>
  <c r="BL98" i="38"/>
  <c r="BU98" i="38"/>
  <c r="AF98" i="38"/>
  <c r="AK98" i="38"/>
  <c r="BA98" i="38"/>
  <c r="BR98" i="38"/>
  <c r="AE98" i="38"/>
  <c r="BK98" i="38"/>
  <c r="AJ98" i="38"/>
  <c r="BP98" i="38"/>
  <c r="AO98" i="38"/>
  <c r="BI98" i="38"/>
  <c r="AH98" i="38"/>
  <c r="AP98" i="38"/>
  <c r="AI98" i="38"/>
  <c r="BO98" i="38"/>
  <c r="AV98" i="38"/>
  <c r="BT98" i="38"/>
  <c r="AS98" i="38"/>
  <c r="BM98" i="38"/>
  <c r="AX98" i="38"/>
  <c r="BJ98" i="38"/>
  <c r="R98" i="38"/>
  <c r="W98" i="38"/>
  <c r="CB98" i="36"/>
  <c r="A98" i="36"/>
  <c r="EP103" i="36"/>
  <c r="BF97" i="38"/>
  <c r="N99" i="36"/>
  <c r="AU99" i="36"/>
  <c r="F99" i="38"/>
  <c r="G99" i="38" s="1"/>
  <c r="X99" i="36"/>
  <c r="AD99" i="38"/>
  <c r="AA99" i="36"/>
  <c r="M99" i="36"/>
  <c r="R99" i="38"/>
  <c r="CL101" i="36"/>
  <c r="BO101" i="36"/>
  <c r="FG101" i="36"/>
  <c r="AD103" i="36"/>
  <c r="AT101" i="36"/>
  <c r="ET102" i="36"/>
  <c r="AM101" i="36"/>
  <c r="AO101" i="36"/>
  <c r="BL101" i="36"/>
  <c r="CJ101" i="36"/>
  <c r="CK101" i="36"/>
  <c r="AF103" i="36"/>
  <c r="BX103" i="36"/>
  <c r="AH102" i="36"/>
  <c r="AS99" i="36"/>
  <c r="BQ101" i="36"/>
  <c r="CM101" i="36"/>
  <c r="BV102" i="36"/>
  <c r="AS100" i="36"/>
  <c r="FC103" i="36"/>
  <c r="FC102" i="36"/>
  <c r="BM101" i="36"/>
  <c r="EZ102" i="36"/>
  <c r="AJ101" i="36"/>
  <c r="ES103" i="36"/>
  <c r="S102" i="36"/>
  <c r="BW101" i="36"/>
  <c r="AH103" i="36"/>
  <c r="S103" i="36"/>
  <c r="AC103" i="36"/>
  <c r="BR101" i="36"/>
  <c r="CN101" i="36"/>
  <c r="FA102" i="36"/>
  <c r="FD103" i="36"/>
  <c r="FA103" i="36"/>
  <c r="EU103" i="36"/>
  <c r="FB103" i="36"/>
  <c r="EZ103" i="36"/>
  <c r="BP101" i="36"/>
  <c r="AD102" i="36"/>
  <c r="CR101" i="36"/>
  <c r="FG102" i="36"/>
  <c r="BV103" i="36"/>
  <c r="EW102" i="36"/>
  <c r="EV103" i="36"/>
  <c r="BG101" i="36"/>
  <c r="BR102" i="36"/>
  <c r="CP101" i="36"/>
  <c r="AT102" i="36"/>
  <c r="AF102" i="36"/>
  <c r="FD102" i="36"/>
  <c r="BJ101" i="36"/>
  <c r="AC102" i="36"/>
  <c r="EU102" i="36"/>
  <c r="FB102" i="36"/>
  <c r="ET103" i="36"/>
  <c r="BF101" i="36"/>
  <c r="BS101" i="36"/>
  <c r="BX101" i="36"/>
  <c r="AQ101" i="36"/>
  <c r="ER101" i="36"/>
  <c r="ES102" i="36"/>
  <c r="BK101" i="36"/>
  <c r="CF101" i="36"/>
  <c r="CG103" i="36"/>
  <c r="BS102" i="36"/>
  <c r="EV102" i="36"/>
  <c r="EW103" i="36"/>
  <c r="CG102" i="36"/>
  <c r="AL101" i="36"/>
  <c r="CF102" i="36"/>
  <c r="BR103" i="36"/>
  <c r="EC96" i="36" l="1"/>
  <c r="CH101" i="36"/>
  <c r="CC101" i="36"/>
  <c r="CB101" i="36" s="1"/>
  <c r="AC101" i="38"/>
  <c r="CD101" i="36"/>
  <c r="DX102" i="36"/>
  <c r="DX101" i="36"/>
  <c r="EB96" i="36"/>
  <c r="EJ96" i="36"/>
  <c r="EI96" i="36"/>
  <c r="DZ96" i="36"/>
  <c r="EE96" i="36"/>
  <c r="CU100" i="36"/>
  <c r="DD100" i="36" s="1"/>
  <c r="EK96" i="36"/>
  <c r="EA96" i="36"/>
  <c r="DL97" i="36"/>
  <c r="EF97" i="36" s="1"/>
  <c r="EG96" i="36"/>
  <c r="EL96" i="36"/>
  <c r="ED96" i="36"/>
  <c r="A99" i="36"/>
  <c r="EH96" i="36"/>
  <c r="EM96" i="36"/>
  <c r="EY103" i="36"/>
  <c r="AA99" i="38"/>
  <c r="CH103" i="36"/>
  <c r="AC103" i="38"/>
  <c r="N102" i="38"/>
  <c r="AR102" i="36"/>
  <c r="AI103" i="36"/>
  <c r="AI102" i="36"/>
  <c r="AR103" i="38"/>
  <c r="H101" i="36"/>
  <c r="O101" i="36" s="1"/>
  <c r="CT101" i="36"/>
  <c r="CS101" i="36"/>
  <c r="CU101" i="36"/>
  <c r="CQ101" i="36"/>
  <c r="AG102" i="36"/>
  <c r="V102" i="36"/>
  <c r="W102" i="36"/>
  <c r="K102" i="36"/>
  <c r="T102" i="36"/>
  <c r="P102" i="36" s="1"/>
  <c r="E102" i="36"/>
  <c r="D102" i="38"/>
  <c r="AV101" i="36"/>
  <c r="BT101" i="36"/>
  <c r="AP101" i="36"/>
  <c r="Z103" i="36"/>
  <c r="CC103" i="36"/>
  <c r="CD103" i="36"/>
  <c r="Q101" i="38"/>
  <c r="BH101" i="36"/>
  <c r="U101" i="38" s="1"/>
  <c r="X101" i="38" s="1"/>
  <c r="AR102" i="38"/>
  <c r="L101" i="38"/>
  <c r="M101" i="38"/>
  <c r="CO101" i="36"/>
  <c r="N101" i="38"/>
  <c r="AR101" i="36"/>
  <c r="DE99" i="36"/>
  <c r="E103" i="36"/>
  <c r="D103" i="38"/>
  <c r="K103" i="36"/>
  <c r="W103" i="36"/>
  <c r="T103" i="36"/>
  <c r="P103" i="36" s="1"/>
  <c r="V103" i="36"/>
  <c r="AE102" i="36"/>
  <c r="Z102" i="36"/>
  <c r="AK101" i="36"/>
  <c r="K101" i="38" s="1"/>
  <c r="AE103" i="36"/>
  <c r="AG103" i="36"/>
  <c r="CI101" i="36"/>
  <c r="FH101" i="36"/>
  <c r="V101" i="38"/>
  <c r="BI101" i="36"/>
  <c r="BU101" i="36"/>
  <c r="W100" i="38"/>
  <c r="AW99" i="36"/>
  <c r="BB99" i="36"/>
  <c r="AB99" i="36"/>
  <c r="S98" i="38"/>
  <c r="T98" i="38"/>
  <c r="EY102" i="36"/>
  <c r="DM98" i="36"/>
  <c r="DK98" i="36"/>
  <c r="DF98" i="36"/>
  <c r="DH98" i="36"/>
  <c r="DI98" i="36"/>
  <c r="DG98" i="36"/>
  <c r="DJ98" i="36"/>
  <c r="CB100" i="36"/>
  <c r="AU100" i="36"/>
  <c r="AA100" i="36"/>
  <c r="AD100" i="38"/>
  <c r="X100" i="36"/>
  <c r="F100" i="38"/>
  <c r="G100" i="38" s="1"/>
  <c r="M100" i="36"/>
  <c r="N100" i="36"/>
  <c r="AD101" i="38"/>
  <c r="AA101" i="36"/>
  <c r="F101" i="38"/>
  <c r="G101" i="38" s="1"/>
  <c r="M101" i="36"/>
  <c r="X101" i="36"/>
  <c r="AU101" i="36"/>
  <c r="N101" i="36"/>
  <c r="AA100" i="38"/>
  <c r="S99" i="38"/>
  <c r="T99" i="38"/>
  <c r="AF99" i="38"/>
  <c r="AE99" i="38"/>
  <c r="BK99" i="38"/>
  <c r="AJ99" i="38"/>
  <c r="BP99" i="38"/>
  <c r="AO99" i="38"/>
  <c r="BI99" i="38"/>
  <c r="BR99" i="38"/>
  <c r="AX99" i="38"/>
  <c r="AY99" i="38" s="1"/>
  <c r="BO99" i="38"/>
  <c r="BT99" i="38"/>
  <c r="BM99" i="38"/>
  <c r="BN99" i="38"/>
  <c r="AI99" i="38"/>
  <c r="AV99" i="38"/>
  <c r="AS99" i="38"/>
  <c r="AP99" i="38"/>
  <c r="AQ99" i="38"/>
  <c r="BS99" i="38"/>
  <c r="BH99" i="38"/>
  <c r="AG99" i="38"/>
  <c r="AW99" i="38"/>
  <c r="BQ99" i="38"/>
  <c r="AT99" i="38"/>
  <c r="AH99" i="38"/>
  <c r="AU99" i="38"/>
  <c r="BL99" i="38"/>
  <c r="AK99" i="38"/>
  <c r="BA99" i="38"/>
  <c r="BC99" i="38" s="1"/>
  <c r="BU99" i="38"/>
  <c r="BJ99" i="38"/>
  <c r="EQ104" i="36"/>
  <c r="EO105" i="36" s="1"/>
  <c r="EX104" i="36"/>
  <c r="EP104" i="36"/>
  <c r="J101" i="38"/>
  <c r="DW101" i="36"/>
  <c r="F101" i="36"/>
  <c r="L101" i="36"/>
  <c r="Q101" i="36"/>
  <c r="B101" i="38" s="1"/>
  <c r="G101" i="36" a="1"/>
  <c r="G101" i="36" s="1"/>
  <c r="I100" i="36"/>
  <c r="C100" i="36"/>
  <c r="U100" i="36"/>
  <c r="E100" i="38"/>
  <c r="FI99" i="36"/>
  <c r="FI100" i="36"/>
  <c r="DD99" i="36"/>
  <c r="DB99" i="36"/>
  <c r="CV99" i="36"/>
  <c r="DA99" i="36"/>
  <c r="DC99" i="36" s="1"/>
  <c r="CW99" i="36"/>
  <c r="CY99" i="36"/>
  <c r="CZ99" i="36"/>
  <c r="CX99" i="36"/>
  <c r="AY98" i="38"/>
  <c r="AZ98" i="38"/>
  <c r="AN98" i="38"/>
  <c r="AL98" i="38"/>
  <c r="AM98" i="38"/>
  <c r="BB98" i="38"/>
  <c r="BG98" i="38" s="1"/>
  <c r="BE98" i="38"/>
  <c r="BC98" i="38"/>
  <c r="BF98" i="38"/>
  <c r="BD98" i="38"/>
  <c r="BE98" i="36"/>
  <c r="BC98" i="36"/>
  <c r="BD98" i="36"/>
  <c r="S100" i="38"/>
  <c r="T100" i="38"/>
  <c r="D99" i="36"/>
  <c r="Y99" i="36" s="1" a="1"/>
  <c r="Y99" i="36" s="1"/>
  <c r="H99" i="38" s="1"/>
  <c r="I99" i="38" s="1"/>
  <c r="J99" i="36"/>
  <c r="Y99" i="38"/>
  <c r="Z99" i="38"/>
  <c r="O99" i="38"/>
  <c r="P99" i="38" s="1"/>
  <c r="AB99" i="38"/>
  <c r="BA98" i="36"/>
  <c r="AX98" i="36"/>
  <c r="AY98" i="36"/>
  <c r="AZ98" i="36"/>
  <c r="CB99" i="36"/>
  <c r="P100" i="36"/>
  <c r="E101" i="38"/>
  <c r="U101" i="36"/>
  <c r="I101" i="36"/>
  <c r="C101" i="36"/>
  <c r="J100" i="38"/>
  <c r="G100" i="36" a="1"/>
  <c r="G100" i="36" s="1"/>
  <c r="DW100" i="36"/>
  <c r="F100" i="36"/>
  <c r="L100" i="36"/>
  <c r="Q100" i="36"/>
  <c r="B100" i="38" s="1"/>
  <c r="BM104" i="36"/>
  <c r="BS103" i="36"/>
  <c r="CM102" i="36"/>
  <c r="AM103" i="36"/>
  <c r="BO104" i="36"/>
  <c r="AC104" i="36"/>
  <c r="BL103" i="36"/>
  <c r="BL104" i="36"/>
  <c r="BF103" i="36"/>
  <c r="S104" i="36"/>
  <c r="ET104" i="36"/>
  <c r="CR102" i="36"/>
  <c r="AL102" i="36"/>
  <c r="BZ103" i="36"/>
  <c r="BK102" i="36"/>
  <c r="CP102" i="36"/>
  <c r="AT103" i="36"/>
  <c r="CN102" i="36"/>
  <c r="AJ104" i="36"/>
  <c r="CN103" i="36"/>
  <c r="AF104" i="36"/>
  <c r="BO102" i="36"/>
  <c r="AO103" i="36"/>
  <c r="CK103" i="36"/>
  <c r="BN103" i="36"/>
  <c r="FA104" i="36"/>
  <c r="AL103" i="36"/>
  <c r="EZ104" i="36"/>
  <c r="CP103" i="36"/>
  <c r="BK103" i="36"/>
  <c r="BQ102" i="36"/>
  <c r="BJ102" i="36"/>
  <c r="AD104" i="36"/>
  <c r="CJ103" i="36"/>
  <c r="BG103" i="36"/>
  <c r="BO103" i="36"/>
  <c r="FG103" i="36"/>
  <c r="BF102" i="36"/>
  <c r="BV104" i="36"/>
  <c r="EV104" i="36"/>
  <c r="FD104" i="36"/>
  <c r="AQ103" i="36"/>
  <c r="BW103" i="36"/>
  <c r="FG104" i="36"/>
  <c r="CR103" i="36"/>
  <c r="CL102" i="36"/>
  <c r="AQ102" i="36"/>
  <c r="BF104" i="36"/>
  <c r="BM103" i="36"/>
  <c r="BX102" i="36"/>
  <c r="EU104" i="36"/>
  <c r="EW104" i="36"/>
  <c r="AO104" i="36"/>
  <c r="BN102" i="36"/>
  <c r="AS101" i="36"/>
  <c r="AM102" i="36"/>
  <c r="BP103" i="36"/>
  <c r="BP102" i="36"/>
  <c r="AJ103" i="36"/>
  <c r="BW102" i="36"/>
  <c r="AJ102" i="36"/>
  <c r="BQ103" i="36"/>
  <c r="BM102" i="36"/>
  <c r="CM103" i="36"/>
  <c r="AO102" i="36"/>
  <c r="BG102" i="36"/>
  <c r="CF103" i="36"/>
  <c r="ER102" i="36"/>
  <c r="CK102" i="36"/>
  <c r="BQ104" i="36"/>
  <c r="BR104" i="36"/>
  <c r="CL104" i="36"/>
  <c r="ER103" i="36"/>
  <c r="FB104" i="36"/>
  <c r="BJ103" i="36"/>
  <c r="CL103" i="36"/>
  <c r="BJ104" i="36"/>
  <c r="BL102" i="36"/>
  <c r="BZ102" i="36"/>
  <c r="CJ102" i="36"/>
  <c r="FC104" i="36"/>
  <c r="CG104" i="36"/>
  <c r="ES104" i="36"/>
  <c r="AH104" i="36"/>
  <c r="CF104" i="36"/>
  <c r="CR104" i="36"/>
  <c r="AA101" i="38" l="1"/>
  <c r="CO102" i="36"/>
  <c r="DX104" i="36"/>
  <c r="DX103" i="36"/>
  <c r="EA97" i="36"/>
  <c r="EQ105" i="36"/>
  <c r="EO106" i="36" s="1"/>
  <c r="EP106" i="36" s="1"/>
  <c r="EI97" i="36"/>
  <c r="CX100" i="36"/>
  <c r="A101" i="36"/>
  <c r="CY100" i="36"/>
  <c r="DE100" i="36"/>
  <c r="DM100" i="36" s="1"/>
  <c r="CZ100" i="36"/>
  <c r="CW100" i="36"/>
  <c r="DA100" i="36"/>
  <c r="DC100" i="36" s="1"/>
  <c r="DB100" i="36"/>
  <c r="CB103" i="36"/>
  <c r="CV100" i="36"/>
  <c r="EB97" i="36"/>
  <c r="EG97" i="36"/>
  <c r="ED97" i="36"/>
  <c r="DZ97" i="36"/>
  <c r="EE97" i="36"/>
  <c r="EK97" i="36"/>
  <c r="EM97" i="36"/>
  <c r="EH97" i="36"/>
  <c r="EL97" i="36"/>
  <c r="EC97" i="36"/>
  <c r="EJ97" i="36"/>
  <c r="AZ99" i="38"/>
  <c r="A100" i="36"/>
  <c r="AK102" i="36"/>
  <c r="K102" i="38" s="1"/>
  <c r="BU103" i="36"/>
  <c r="FH103" i="36"/>
  <c r="CI103" i="36"/>
  <c r="CS103" i="36"/>
  <c r="H103" i="36"/>
  <c r="O103" i="36" s="1"/>
  <c r="CT103" i="36"/>
  <c r="W104" i="36"/>
  <c r="E104" i="36"/>
  <c r="K104" i="36"/>
  <c r="V104" i="36"/>
  <c r="T104" i="36"/>
  <c r="P104" i="36" s="1"/>
  <c r="D104" i="38"/>
  <c r="CU102" i="36"/>
  <c r="CQ102" i="36"/>
  <c r="CI102" i="36"/>
  <c r="FH102" i="36"/>
  <c r="FI102" i="36" s="1"/>
  <c r="AK104" i="36"/>
  <c r="K104" i="38" s="1"/>
  <c r="N103" i="38"/>
  <c r="AR103" i="36"/>
  <c r="AP103" i="36"/>
  <c r="AV103" i="36"/>
  <c r="BT103" i="36"/>
  <c r="Z104" i="36"/>
  <c r="AE104" i="36"/>
  <c r="AG104" i="36"/>
  <c r="L102" i="38"/>
  <c r="M102" i="38"/>
  <c r="BT102" i="36"/>
  <c r="AV102" i="36"/>
  <c r="AP102" i="36"/>
  <c r="CH102" i="36"/>
  <c r="AC102" i="38"/>
  <c r="CC102" i="36"/>
  <c r="CD102" i="36"/>
  <c r="CU103" i="36"/>
  <c r="L103" i="38"/>
  <c r="M103" i="38"/>
  <c r="AK103" i="36"/>
  <c r="K103" i="38" s="1"/>
  <c r="BU102" i="36"/>
  <c r="AP104" i="36"/>
  <c r="AV104" i="36"/>
  <c r="BI102" i="36"/>
  <c r="V102" i="38"/>
  <c r="Q104" i="38"/>
  <c r="R104" i="38" s="1"/>
  <c r="BH104" i="36"/>
  <c r="U104" i="38" s="1"/>
  <c r="X104" i="38" s="1"/>
  <c r="Q103" i="38"/>
  <c r="BH103" i="36"/>
  <c r="U103" i="38" s="1"/>
  <c r="X103" i="38" s="1"/>
  <c r="CQ103" i="36"/>
  <c r="CO103" i="36"/>
  <c r="V103" i="38"/>
  <c r="BI103" i="36"/>
  <c r="AA103" i="38"/>
  <c r="AR104" i="38"/>
  <c r="CS104" i="36"/>
  <c r="CT104" i="36"/>
  <c r="H104" i="36"/>
  <c r="O104" i="36" s="1"/>
  <c r="AI104" i="36"/>
  <c r="V104" i="38"/>
  <c r="BI104" i="36"/>
  <c r="BH102" i="36"/>
  <c r="U102" i="38" s="1"/>
  <c r="X102" i="38" s="1"/>
  <c r="Q102" i="38"/>
  <c r="R102" i="38" s="1"/>
  <c r="H102" i="36"/>
  <c r="O102" i="36" s="1"/>
  <c r="CT102" i="36"/>
  <c r="CS102" i="36"/>
  <c r="J100" i="36"/>
  <c r="D100" i="36"/>
  <c r="Y100" i="36" s="1" a="1"/>
  <c r="Y100" i="36" s="1"/>
  <c r="H100" i="38" s="1"/>
  <c r="I100" i="38" s="1"/>
  <c r="BT100" i="38"/>
  <c r="AT100" i="38"/>
  <c r="AQ100" i="38"/>
  <c r="BS100" i="38"/>
  <c r="BH100" i="38"/>
  <c r="AG100" i="38"/>
  <c r="AW100" i="38"/>
  <c r="BQ100" i="38"/>
  <c r="BJ100" i="38"/>
  <c r="BR100" i="38"/>
  <c r="AU100" i="38"/>
  <c r="AF100" i="38"/>
  <c r="AK100" i="38"/>
  <c r="BU100" i="38"/>
  <c r="AH100" i="38"/>
  <c r="BL100" i="38"/>
  <c r="BA100" i="38"/>
  <c r="BB100" i="38" s="1"/>
  <c r="BG100" i="38" s="1"/>
  <c r="AE100" i="38"/>
  <c r="BK100" i="38"/>
  <c r="AJ100" i="38"/>
  <c r="BP100" i="38"/>
  <c r="AO100" i="38"/>
  <c r="BI100" i="38"/>
  <c r="AP100" i="38"/>
  <c r="AX100" i="38"/>
  <c r="AY100" i="38" s="1"/>
  <c r="AI100" i="38"/>
  <c r="BO100" i="38"/>
  <c r="AV100" i="38"/>
  <c r="AS100" i="38"/>
  <c r="BM100" i="38"/>
  <c r="BN100" i="38"/>
  <c r="DL98" i="36"/>
  <c r="FI101" i="36"/>
  <c r="E103" i="38"/>
  <c r="U103" i="36"/>
  <c r="I103" i="36"/>
  <c r="C103" i="36"/>
  <c r="EY104" i="36"/>
  <c r="BB99" i="38"/>
  <c r="BG99" i="38" s="1"/>
  <c r="BE99" i="38"/>
  <c r="BD99" i="38"/>
  <c r="AW100" i="36"/>
  <c r="BB100" i="36"/>
  <c r="AB100" i="36"/>
  <c r="J102" i="38"/>
  <c r="L102" i="36"/>
  <c r="DW102" i="36"/>
  <c r="F102" i="36"/>
  <c r="Q102" i="36"/>
  <c r="B102" i="38" s="1"/>
  <c r="G102" i="36" a="1"/>
  <c r="G102" i="36" s="1"/>
  <c r="X103" i="36"/>
  <c r="M103" i="36"/>
  <c r="AA103" i="36"/>
  <c r="F103" i="38"/>
  <c r="G103" i="38" s="1"/>
  <c r="N103" i="36"/>
  <c r="AD103" i="38"/>
  <c r="AU103" i="36"/>
  <c r="DI99" i="36"/>
  <c r="DG99" i="36"/>
  <c r="DM99" i="36"/>
  <c r="DK99" i="36"/>
  <c r="DF99" i="36"/>
  <c r="DH99" i="36"/>
  <c r="DJ99" i="36"/>
  <c r="N102" i="36"/>
  <c r="AU102" i="36"/>
  <c r="F102" i="38"/>
  <c r="G102" i="38" s="1"/>
  <c r="M102" i="36"/>
  <c r="X102" i="36"/>
  <c r="AD102" i="38"/>
  <c r="AA102" i="36"/>
  <c r="DE101" i="36"/>
  <c r="CY101" i="36"/>
  <c r="DB101" i="36"/>
  <c r="CV101" i="36"/>
  <c r="CW101" i="36"/>
  <c r="CZ101" i="36"/>
  <c r="CX101" i="36"/>
  <c r="DD101" i="36"/>
  <c r="DA101" i="36"/>
  <c r="DC101" i="36" s="1"/>
  <c r="Y100" i="38"/>
  <c r="Z100" i="38"/>
  <c r="O100" i="38"/>
  <c r="P100" i="38" s="1"/>
  <c r="AB100" i="38"/>
  <c r="J101" i="36"/>
  <c r="D101" i="36"/>
  <c r="Y101" i="36" s="1" a="1"/>
  <c r="Y101" i="36" s="1"/>
  <c r="H101" i="38" s="1"/>
  <c r="I101" i="38" s="1"/>
  <c r="Y101" i="38"/>
  <c r="Z101" i="38"/>
  <c r="O101" i="38"/>
  <c r="P101" i="38" s="1"/>
  <c r="AB101" i="38"/>
  <c r="EP105" i="36"/>
  <c r="EX105" i="36"/>
  <c r="AM99" i="38"/>
  <c r="AN99" i="38"/>
  <c r="AL99" i="38"/>
  <c r="BB101" i="36"/>
  <c r="AW101" i="36"/>
  <c r="AB101" i="36"/>
  <c r="BE99" i="36"/>
  <c r="BC99" i="36"/>
  <c r="BD99" i="36"/>
  <c r="J103" i="38"/>
  <c r="L103" i="36"/>
  <c r="F103" i="36"/>
  <c r="G103" i="36" a="1"/>
  <c r="G103" i="36" s="1"/>
  <c r="Q103" i="36"/>
  <c r="B103" i="38" s="1"/>
  <c r="DW103" i="36"/>
  <c r="AF101" i="38"/>
  <c r="AK101" i="38"/>
  <c r="BU101" i="38"/>
  <c r="AE101" i="38"/>
  <c r="BK101" i="38"/>
  <c r="AJ101" i="38"/>
  <c r="BP101" i="38"/>
  <c r="AO101" i="38"/>
  <c r="BI101" i="38"/>
  <c r="AT101" i="38"/>
  <c r="BN101" i="38"/>
  <c r="AI101" i="38"/>
  <c r="BO101" i="38"/>
  <c r="BT101" i="38"/>
  <c r="AS101" i="38"/>
  <c r="BM101" i="38"/>
  <c r="BR101" i="38"/>
  <c r="AV101" i="38"/>
  <c r="BJ101" i="38"/>
  <c r="AQ101" i="38"/>
  <c r="BS101" i="38"/>
  <c r="BH101" i="38"/>
  <c r="AG101" i="38"/>
  <c r="AW101" i="38"/>
  <c r="BQ101" i="38"/>
  <c r="AH101" i="38"/>
  <c r="AP101" i="38"/>
  <c r="AU101" i="38"/>
  <c r="BL101" i="38"/>
  <c r="BA101" i="38"/>
  <c r="AX101" i="38"/>
  <c r="AX99" i="36"/>
  <c r="AY99" i="36"/>
  <c r="AZ99" i="36"/>
  <c r="BA99" i="36"/>
  <c r="BF99" i="38"/>
  <c r="W101" i="38"/>
  <c r="R101" i="38"/>
  <c r="E102" i="38"/>
  <c r="I102" i="36"/>
  <c r="U102" i="36"/>
  <c r="C102" i="36"/>
  <c r="BW104" i="36"/>
  <c r="FA105" i="36"/>
  <c r="AT104" i="36"/>
  <c r="EW105" i="36"/>
  <c r="BN104" i="36"/>
  <c r="EW106" i="36"/>
  <c r="ET106" i="36"/>
  <c r="BZ104" i="36"/>
  <c r="BV105" i="36"/>
  <c r="AH106" i="36"/>
  <c r="FD106" i="36"/>
  <c r="AQ104" i="36"/>
  <c r="ES105" i="36"/>
  <c r="FC106" i="36"/>
  <c r="ER104" i="36"/>
  <c r="CG105" i="36"/>
  <c r="EU105" i="36"/>
  <c r="EV106" i="36"/>
  <c r="BG104" i="36"/>
  <c r="BK104" i="36"/>
  <c r="AS103" i="36"/>
  <c r="FG105" i="36"/>
  <c r="AC105" i="36"/>
  <c r="FC105" i="36"/>
  <c r="AD106" i="36"/>
  <c r="BQ106" i="36"/>
  <c r="CP104" i="36"/>
  <c r="CN104" i="36"/>
  <c r="EV105" i="36"/>
  <c r="EU106" i="36"/>
  <c r="BP104" i="36"/>
  <c r="BX104" i="36"/>
  <c r="AL104" i="36"/>
  <c r="FD105" i="36"/>
  <c r="FB105" i="36"/>
  <c r="ES106" i="36"/>
  <c r="BV106" i="36"/>
  <c r="CM106" i="36"/>
  <c r="ET105" i="36"/>
  <c r="BS105" i="36"/>
  <c r="CJ104" i="36"/>
  <c r="AH105" i="36"/>
  <c r="AF105" i="36"/>
  <c r="CR105" i="36"/>
  <c r="AC106" i="36"/>
  <c r="CR106" i="36"/>
  <c r="CM104" i="36"/>
  <c r="AS104" i="36"/>
  <c r="AS102" i="36"/>
  <c r="S105" i="36"/>
  <c r="BS104" i="36"/>
  <c r="AD105" i="36"/>
  <c r="AM104" i="36"/>
  <c r="FA106" i="36"/>
  <c r="EZ105" i="36"/>
  <c r="CG106" i="36"/>
  <c r="EZ106" i="36"/>
  <c r="CK104" i="36"/>
  <c r="CI104" i="36" l="1"/>
  <c r="EX106" i="36"/>
  <c r="DX105" i="36"/>
  <c r="EQ106" i="36"/>
  <c r="EO107" i="36" s="1"/>
  <c r="DG100" i="36"/>
  <c r="DI100" i="36"/>
  <c r="DH100" i="36"/>
  <c r="DF100" i="36"/>
  <c r="DK100" i="36"/>
  <c r="DJ100" i="36"/>
  <c r="A102" i="36"/>
  <c r="AZ100" i="38"/>
  <c r="BE100" i="38"/>
  <c r="W104" i="38"/>
  <c r="BC100" i="38"/>
  <c r="CB102" i="36"/>
  <c r="BD100" i="38"/>
  <c r="EY106" i="36"/>
  <c r="DL99" i="36"/>
  <c r="DZ99" i="36" s="1"/>
  <c r="AE105" i="36"/>
  <c r="Z106" i="36"/>
  <c r="AE106" i="36"/>
  <c r="CU104" i="36"/>
  <c r="CO104" i="36"/>
  <c r="CH104" i="36"/>
  <c r="AC104" i="38"/>
  <c r="CD104" i="36"/>
  <c r="FH104" i="36"/>
  <c r="FI104" i="36" s="1"/>
  <c r="CC104" i="36"/>
  <c r="AI105" i="36"/>
  <c r="Z105" i="36"/>
  <c r="CS106" i="36"/>
  <c r="H106" i="36"/>
  <c r="O106" i="36" s="1"/>
  <c r="CT106" i="36"/>
  <c r="BU104" i="36"/>
  <c r="AG105" i="36"/>
  <c r="AR105" i="38"/>
  <c r="AR106" i="38"/>
  <c r="BT104" i="36"/>
  <c r="DE103" i="36"/>
  <c r="L104" i="38"/>
  <c r="M104" i="38"/>
  <c r="H105" i="36"/>
  <c r="O105" i="36" s="1"/>
  <c r="CT105" i="36"/>
  <c r="CS105" i="36"/>
  <c r="K105" i="36"/>
  <c r="T105" i="36"/>
  <c r="D105" i="38"/>
  <c r="E105" i="36"/>
  <c r="V105" i="36"/>
  <c r="W105" i="36"/>
  <c r="AI106" i="36"/>
  <c r="AR104" i="36"/>
  <c r="N104" i="38"/>
  <c r="CQ104" i="36"/>
  <c r="AY101" i="38"/>
  <c r="AZ101" i="38"/>
  <c r="AX101" i="36"/>
  <c r="AY101" i="36"/>
  <c r="AZ101" i="36"/>
  <c r="BA101" i="36"/>
  <c r="EY105" i="36"/>
  <c r="AB102" i="36"/>
  <c r="AW102" i="36"/>
  <c r="BB102" i="36"/>
  <c r="BF100" i="38"/>
  <c r="CV103" i="36"/>
  <c r="DA103" i="36"/>
  <c r="DC103" i="36" s="1"/>
  <c r="CX103" i="36"/>
  <c r="DB103" i="36"/>
  <c r="DD103" i="36"/>
  <c r="CW103" i="36"/>
  <c r="CZ103" i="36"/>
  <c r="CY103" i="36"/>
  <c r="J104" i="38"/>
  <c r="F104" i="36"/>
  <c r="G104" i="36" a="1"/>
  <c r="G104" i="36" s="1"/>
  <c r="Q104" i="36"/>
  <c r="B104" i="38" s="1"/>
  <c r="DW104" i="36"/>
  <c r="L104" i="36"/>
  <c r="DE102" i="36"/>
  <c r="DB102" i="36"/>
  <c r="CV102" i="36"/>
  <c r="CY102" i="36"/>
  <c r="DA102" i="36"/>
  <c r="DC102" i="36" s="1"/>
  <c r="DD102" i="36"/>
  <c r="CW102" i="36"/>
  <c r="CX102" i="36"/>
  <c r="CZ102" i="36"/>
  <c r="E104" i="38"/>
  <c r="U104" i="36"/>
  <c r="I104" i="36"/>
  <c r="C104" i="36"/>
  <c r="F104" i="38"/>
  <c r="G104" i="38" s="1"/>
  <c r="N104" i="36"/>
  <c r="AD104" i="38"/>
  <c r="AU104" i="36"/>
  <c r="X104" i="36"/>
  <c r="AA104" i="36"/>
  <c r="M104" i="36"/>
  <c r="T101" i="38"/>
  <c r="S101" i="38"/>
  <c r="BB101" i="38"/>
  <c r="BG101" i="38" s="1"/>
  <c r="BF101" i="38"/>
  <c r="BE101" i="38"/>
  <c r="BC101" i="38"/>
  <c r="BD101" i="38"/>
  <c r="AM101" i="38"/>
  <c r="AN101" i="38"/>
  <c r="AL101" i="38"/>
  <c r="BD101" i="36"/>
  <c r="BC101" i="36"/>
  <c r="BE101" i="36"/>
  <c r="EX107" i="36"/>
  <c r="EQ107" i="36"/>
  <c r="EO108" i="36" s="1"/>
  <c r="EP107" i="36"/>
  <c r="BL102" i="38"/>
  <c r="BA102" i="38"/>
  <c r="BB102" i="38" s="1"/>
  <c r="BG102" i="38" s="1"/>
  <c r="BN102" i="38"/>
  <c r="AJ102" i="38"/>
  <c r="BP102" i="38"/>
  <c r="AO102" i="38"/>
  <c r="BI102" i="38"/>
  <c r="AH102" i="38"/>
  <c r="AI102" i="38"/>
  <c r="BJ102" i="38"/>
  <c r="BS102" i="38"/>
  <c r="AV102" i="38"/>
  <c r="BM102" i="38"/>
  <c r="BR102" i="38"/>
  <c r="BT102" i="38"/>
  <c r="AS102" i="38"/>
  <c r="AP102" i="38"/>
  <c r="AQ102" i="38"/>
  <c r="AU102" i="38"/>
  <c r="BH102" i="38"/>
  <c r="AG102" i="38"/>
  <c r="AW102" i="38"/>
  <c r="BQ102" i="38"/>
  <c r="AX102" i="38"/>
  <c r="AZ102" i="38" s="1"/>
  <c r="BO102" i="38"/>
  <c r="AE102" i="38"/>
  <c r="AF102" i="38"/>
  <c r="AK102" i="38"/>
  <c r="BU102" i="38"/>
  <c r="AT102" i="38"/>
  <c r="BK102" i="38"/>
  <c r="D103" i="36"/>
  <c r="Y103" i="36" s="1" a="1"/>
  <c r="Y103" i="36" s="1"/>
  <c r="H103" i="38" s="1"/>
  <c r="I103" i="38" s="1"/>
  <c r="J103" i="36"/>
  <c r="EI98" i="36"/>
  <c r="EJ98" i="36"/>
  <c r="EB98" i="36"/>
  <c r="DZ98" i="36"/>
  <c r="EK98" i="36"/>
  <c r="EF98" i="36"/>
  <c r="EA98" i="36"/>
  <c r="EC98" i="36"/>
  <c r="EL98" i="36"/>
  <c r="ED98" i="36"/>
  <c r="EG98" i="36"/>
  <c r="EH98" i="36"/>
  <c r="EE98" i="36"/>
  <c r="EM98" i="36"/>
  <c r="FI103" i="36"/>
  <c r="D102" i="36"/>
  <c r="Y102" i="36" s="1" a="1"/>
  <c r="Y102" i="36" s="1"/>
  <c r="H102" i="38" s="1"/>
  <c r="I102" i="38" s="1"/>
  <c r="J102" i="36"/>
  <c r="AW103" i="36"/>
  <c r="BB103" i="36"/>
  <c r="AB103" i="36"/>
  <c r="BD100" i="36"/>
  <c r="BE100" i="36"/>
  <c r="BC100" i="36"/>
  <c r="AM100" i="38"/>
  <c r="AN100" i="38"/>
  <c r="AL100" i="38"/>
  <c r="S102" i="38"/>
  <c r="T102" i="38"/>
  <c r="W102" i="38"/>
  <c r="Z103" i="38"/>
  <c r="O103" i="38"/>
  <c r="P103" i="38" s="1"/>
  <c r="AB103" i="38"/>
  <c r="Y103" i="38"/>
  <c r="DH101" i="36"/>
  <c r="DF101" i="36"/>
  <c r="DJ101" i="36"/>
  <c r="DG101" i="36"/>
  <c r="DM101" i="36"/>
  <c r="DK101" i="36"/>
  <c r="DI101" i="36"/>
  <c r="AJ103" i="38"/>
  <c r="AW103" i="38"/>
  <c r="AH103" i="38"/>
  <c r="BO103" i="38"/>
  <c r="AT103" i="38"/>
  <c r="BT103" i="38"/>
  <c r="BI103" i="38"/>
  <c r="BA103" i="38"/>
  <c r="AV103" i="38"/>
  <c r="BJ103" i="38"/>
  <c r="AS103" i="38"/>
  <c r="BS103" i="38"/>
  <c r="BH103" i="38"/>
  <c r="AK103" i="38"/>
  <c r="AU103" i="38"/>
  <c r="BQ103" i="38"/>
  <c r="AG103" i="38"/>
  <c r="BN103" i="38"/>
  <c r="AX103" i="38"/>
  <c r="AI103" i="38"/>
  <c r="BL103" i="38"/>
  <c r="BU103" i="38"/>
  <c r="BM103" i="38"/>
  <c r="AF103" i="38"/>
  <c r="AQ103" i="38"/>
  <c r="BR103" i="38"/>
  <c r="BK103" i="38"/>
  <c r="AO103" i="38"/>
  <c r="BP103" i="38"/>
  <c r="AP103" i="38"/>
  <c r="AE103" i="38"/>
  <c r="O102" i="38"/>
  <c r="P102" i="38" s="1"/>
  <c r="AB102" i="38"/>
  <c r="Y102" i="38"/>
  <c r="Z102" i="38"/>
  <c r="AX100" i="36"/>
  <c r="AY100" i="36"/>
  <c r="AZ100" i="36"/>
  <c r="BA100" i="36"/>
  <c r="A103" i="36"/>
  <c r="R103" i="38"/>
  <c r="W103" i="38"/>
  <c r="AA102" i="38"/>
  <c r="S104" i="38"/>
  <c r="T104" i="38"/>
  <c r="CG107" i="36"/>
  <c r="AT106" i="36"/>
  <c r="AC107" i="36"/>
  <c r="BR106" i="36"/>
  <c r="CP106" i="36"/>
  <c r="EZ107" i="36"/>
  <c r="ES107" i="36"/>
  <c r="BG106" i="36"/>
  <c r="AO106" i="36"/>
  <c r="AO105" i="36"/>
  <c r="BP106" i="36"/>
  <c r="BF106" i="36"/>
  <c r="FB106" i="36"/>
  <c r="ER106" i="36"/>
  <c r="CN106" i="36"/>
  <c r="BM106" i="36"/>
  <c r="BV107" i="36"/>
  <c r="AT105" i="36"/>
  <c r="CN105" i="36"/>
  <c r="BW105" i="36"/>
  <c r="AJ106" i="36"/>
  <c r="ET107" i="36"/>
  <c r="CL106" i="36"/>
  <c r="AJ105" i="36"/>
  <c r="AD107" i="36"/>
  <c r="BP105" i="36"/>
  <c r="BF105" i="36"/>
  <c r="CF106" i="36"/>
  <c r="AJ107" i="36"/>
  <c r="EW107" i="36"/>
  <c r="AF106" i="36"/>
  <c r="FA107" i="36"/>
  <c r="CJ105" i="36"/>
  <c r="AL106" i="36"/>
  <c r="BG105" i="36"/>
  <c r="EU107" i="36"/>
  <c r="AH107" i="36"/>
  <c r="S106" i="36"/>
  <c r="ER105" i="36"/>
  <c r="BR105" i="36"/>
  <c r="FG107" i="36"/>
  <c r="BS106" i="36"/>
  <c r="BO105" i="36"/>
  <c r="AO107" i="36"/>
  <c r="BX106" i="36"/>
  <c r="BJ105" i="36"/>
  <c r="CL105" i="36"/>
  <c r="AM106" i="36"/>
  <c r="CJ106" i="36"/>
  <c r="FD107" i="36"/>
  <c r="FG106" i="36"/>
  <c r="BZ106" i="36"/>
  <c r="AL107" i="36"/>
  <c r="BK105" i="36"/>
  <c r="BZ105" i="36"/>
  <c r="BN106" i="36"/>
  <c r="AL105" i="36"/>
  <c r="EV107" i="36"/>
  <c r="BL106" i="36"/>
  <c r="BO106" i="36"/>
  <c r="AF107" i="36"/>
  <c r="BX105" i="36"/>
  <c r="BW106" i="36"/>
  <c r="FB107" i="36"/>
  <c r="AQ106" i="36"/>
  <c r="S107" i="36"/>
  <c r="AQ105" i="36"/>
  <c r="BJ106" i="36"/>
  <c r="BN105" i="36"/>
  <c r="CK105" i="36"/>
  <c r="CM105" i="36"/>
  <c r="BK106" i="36"/>
  <c r="BL105" i="36"/>
  <c r="CF105" i="36"/>
  <c r="AM105" i="36"/>
  <c r="FC107" i="36"/>
  <c r="CP105" i="36"/>
  <c r="CK106" i="36"/>
  <c r="BM105" i="36"/>
  <c r="BQ105" i="36"/>
  <c r="T106" i="36" l="1"/>
  <c r="P106" i="36" s="1"/>
  <c r="V106" i="36"/>
  <c r="E106" i="36"/>
  <c r="K106" i="36"/>
  <c r="D106" i="38"/>
  <c r="W106" i="36"/>
  <c r="AG106" i="36"/>
  <c r="DX107" i="36"/>
  <c r="DX106" i="36"/>
  <c r="BH105" i="36"/>
  <c r="U105" i="38" s="1"/>
  <c r="X105" i="38" s="1"/>
  <c r="Q105" i="38"/>
  <c r="R105" i="38" s="1"/>
  <c r="AK105" i="36"/>
  <c r="K105" i="38" s="1"/>
  <c r="CI105" i="36"/>
  <c r="FH105" i="36"/>
  <c r="FI105" i="36" s="1"/>
  <c r="CQ105" i="36"/>
  <c r="AR105" i="36"/>
  <c r="N105" i="38"/>
  <c r="CH105" i="36"/>
  <c r="CC105" i="36"/>
  <c r="CD105" i="36"/>
  <c r="AC105" i="38"/>
  <c r="CO105" i="36"/>
  <c r="DL100" i="36"/>
  <c r="EK100" i="36" s="1"/>
  <c r="EB99" i="36"/>
  <c r="A104" i="36"/>
  <c r="BE102" i="38"/>
  <c r="BD102" i="38"/>
  <c r="CU105" i="36"/>
  <c r="CV105" i="36" s="1"/>
  <c r="BC102" i="38"/>
  <c r="EM99" i="36"/>
  <c r="EE99" i="36"/>
  <c r="EH99" i="36"/>
  <c r="EG99" i="36"/>
  <c r="EK99" i="36"/>
  <c r="EI99" i="36"/>
  <c r="EC99" i="36"/>
  <c r="EF99" i="36"/>
  <c r="EJ99" i="36"/>
  <c r="EL99" i="36"/>
  <c r="DL101" i="36"/>
  <c r="EC101" i="36" s="1"/>
  <c r="EY107" i="36"/>
  <c r="CB104" i="36"/>
  <c r="EA99" i="36"/>
  <c r="ED99" i="36"/>
  <c r="AV107" i="36"/>
  <c r="AP107" i="36"/>
  <c r="AK107" i="36"/>
  <c r="K107" i="38" s="1"/>
  <c r="CO106" i="36"/>
  <c r="CU106" i="36"/>
  <c r="AV106" i="36"/>
  <c r="BT106" i="36"/>
  <c r="AP106" i="36"/>
  <c r="D107" i="38"/>
  <c r="W107" i="36"/>
  <c r="E107" i="36"/>
  <c r="T107" i="36"/>
  <c r="P107" i="36" s="1"/>
  <c r="K107" i="36"/>
  <c r="V107" i="36"/>
  <c r="AE107" i="36"/>
  <c r="AI107" i="36"/>
  <c r="M106" i="38"/>
  <c r="L106" i="38"/>
  <c r="Q106" i="38"/>
  <c r="BH106" i="36"/>
  <c r="U106" i="38" s="1"/>
  <c r="X106" i="38" s="1"/>
  <c r="BI105" i="36"/>
  <c r="V105" i="38"/>
  <c r="AR107" i="38"/>
  <c r="AC106" i="38"/>
  <c r="CH106" i="36"/>
  <c r="CD106" i="36"/>
  <c r="CC106" i="36"/>
  <c r="BU105" i="36"/>
  <c r="AG107" i="36"/>
  <c r="AK106" i="36"/>
  <c r="K106" i="38" s="1"/>
  <c r="CI106" i="36"/>
  <c r="FH106" i="36"/>
  <c r="Z107" i="36"/>
  <c r="CQ106" i="36"/>
  <c r="BU106" i="36"/>
  <c r="N106" i="38"/>
  <c r="AR106" i="36"/>
  <c r="V106" i="38"/>
  <c r="BI106" i="36"/>
  <c r="AV105" i="36"/>
  <c r="AP105" i="36"/>
  <c r="BT105" i="36"/>
  <c r="L105" i="38"/>
  <c r="M105" i="38"/>
  <c r="L107" i="38"/>
  <c r="M107" i="38"/>
  <c r="DJ102" i="36"/>
  <c r="DH102" i="36"/>
  <c r="DG102" i="36"/>
  <c r="DI102" i="36"/>
  <c r="DK102" i="36"/>
  <c r="DF102" i="36"/>
  <c r="DM102" i="36"/>
  <c r="U105" i="36"/>
  <c r="I105" i="36"/>
  <c r="C105" i="36"/>
  <c r="E105" i="38"/>
  <c r="DI103" i="36"/>
  <c r="DH103" i="36"/>
  <c r="DM103" i="36"/>
  <c r="DK103" i="36"/>
  <c r="DJ103" i="36"/>
  <c r="DF103" i="36"/>
  <c r="DG103" i="36"/>
  <c r="AZ103" i="38"/>
  <c r="AY103" i="38"/>
  <c r="AY102" i="38"/>
  <c r="AP104" i="38"/>
  <c r="BN104" i="38"/>
  <c r="AQ104" i="38"/>
  <c r="BS104" i="38"/>
  <c r="BH104" i="38"/>
  <c r="AS104" i="38"/>
  <c r="BM104" i="38"/>
  <c r="AO104" i="38"/>
  <c r="AT104" i="38"/>
  <c r="BR104" i="38"/>
  <c r="AU104" i="38"/>
  <c r="AF104" i="38"/>
  <c r="BL104" i="38"/>
  <c r="BI104" i="38"/>
  <c r="AK104" i="38"/>
  <c r="BU104" i="38"/>
  <c r="AX104" i="38"/>
  <c r="AE104" i="38"/>
  <c r="BK104" i="38"/>
  <c r="AJ104" i="38"/>
  <c r="BP104" i="38"/>
  <c r="AG104" i="38"/>
  <c r="BA104" i="38"/>
  <c r="AH104" i="38"/>
  <c r="BJ104" i="38"/>
  <c r="AI104" i="38"/>
  <c r="BO104" i="38"/>
  <c r="AV104" i="38"/>
  <c r="BT104" i="38"/>
  <c r="AW104" i="38"/>
  <c r="BQ104" i="38"/>
  <c r="AB104" i="38"/>
  <c r="Y104" i="38"/>
  <c r="Z104" i="38"/>
  <c r="O104" i="38"/>
  <c r="P104" i="38" s="1"/>
  <c r="BA102" i="36"/>
  <c r="AX102" i="36"/>
  <c r="AZ102" i="36"/>
  <c r="AY102" i="36"/>
  <c r="N106" i="36"/>
  <c r="AU106" i="36"/>
  <c r="F106" i="38"/>
  <c r="G106" i="38" s="1"/>
  <c r="AA106" i="36"/>
  <c r="AD106" i="38"/>
  <c r="X106" i="36"/>
  <c r="M106" i="36"/>
  <c r="DE104" i="36"/>
  <c r="CW104" i="36"/>
  <c r="CV104" i="36"/>
  <c r="DA104" i="36"/>
  <c r="DC104" i="36" s="1"/>
  <c r="CZ104" i="36"/>
  <c r="CX104" i="36"/>
  <c r="DD104" i="36"/>
  <c r="CY104" i="36"/>
  <c r="DB104" i="36"/>
  <c r="J104" i="36"/>
  <c r="D104" i="36"/>
  <c r="Y104" i="36" s="1" a="1"/>
  <c r="Y104" i="36" s="1"/>
  <c r="H104" i="38" s="1"/>
  <c r="I104" i="38" s="1"/>
  <c r="J105" i="38"/>
  <c r="DW105" i="36"/>
  <c r="F105" i="36"/>
  <c r="Q105" i="36"/>
  <c r="B105" i="38" s="1"/>
  <c r="G105" i="36" a="1"/>
  <c r="G105" i="36" s="1"/>
  <c r="L105" i="36"/>
  <c r="BD103" i="36"/>
  <c r="BE103" i="36"/>
  <c r="BC103" i="36"/>
  <c r="BB104" i="36"/>
  <c r="AW104" i="36"/>
  <c r="AB104" i="36"/>
  <c r="P105" i="36"/>
  <c r="T103" i="38"/>
  <c r="S103" i="38"/>
  <c r="AN103" i="38"/>
  <c r="AL103" i="38"/>
  <c r="AM103" i="38"/>
  <c r="AZ103" i="36"/>
  <c r="BA103" i="36"/>
  <c r="AX103" i="36"/>
  <c r="AY103" i="36"/>
  <c r="BF102" i="38"/>
  <c r="EQ108" i="36"/>
  <c r="EO109" i="36" s="1"/>
  <c r="EX108" i="36"/>
  <c r="EP108" i="36"/>
  <c r="N105" i="36"/>
  <c r="AU105" i="36"/>
  <c r="F105" i="38"/>
  <c r="G105" i="38" s="1"/>
  <c r="M105" i="36"/>
  <c r="X105" i="36"/>
  <c r="AD105" i="38"/>
  <c r="AA105" i="36"/>
  <c r="E106" i="38"/>
  <c r="I106" i="36"/>
  <c r="C106" i="36"/>
  <c r="U106" i="36"/>
  <c r="AA104" i="38"/>
  <c r="J106" i="38"/>
  <c r="Q106" i="36"/>
  <c r="B106" i="38" s="1"/>
  <c r="DW106" i="36"/>
  <c r="G106" i="36" a="1"/>
  <c r="G106" i="36" s="1"/>
  <c r="L106" i="36"/>
  <c r="F106" i="36"/>
  <c r="BB103" i="38"/>
  <c r="BG103" i="38" s="1"/>
  <c r="BD103" i="38"/>
  <c r="BE103" i="38"/>
  <c r="BC103" i="38"/>
  <c r="BF103" i="38"/>
  <c r="AL102" i="38"/>
  <c r="AM102" i="38"/>
  <c r="AN102" i="38"/>
  <c r="BE102" i="36"/>
  <c r="BC102" i="36"/>
  <c r="BD102" i="36"/>
  <c r="AH108" i="36"/>
  <c r="ER107" i="36"/>
  <c r="AC108" i="36"/>
  <c r="EW108" i="36"/>
  <c r="BG107" i="36"/>
  <c r="BV108" i="36"/>
  <c r="AJ108" i="36"/>
  <c r="BX107" i="36"/>
  <c r="FB108" i="36"/>
  <c r="BX108" i="36"/>
  <c r="AM108" i="36"/>
  <c r="BJ107" i="36"/>
  <c r="BZ107" i="36"/>
  <c r="BW107" i="36"/>
  <c r="CR107" i="36"/>
  <c r="BS107" i="36"/>
  <c r="CN107" i="36"/>
  <c r="CP107" i="36"/>
  <c r="CG108" i="36"/>
  <c r="EV108" i="36"/>
  <c r="ET108" i="36"/>
  <c r="AO108" i="36"/>
  <c r="BK107" i="36"/>
  <c r="CM107" i="36"/>
  <c r="AS107" i="36"/>
  <c r="AM107" i="36"/>
  <c r="BM107" i="36"/>
  <c r="BR107" i="36"/>
  <c r="AD108" i="36"/>
  <c r="AS106" i="36"/>
  <c r="CF108" i="36"/>
  <c r="AT107" i="36"/>
  <c r="BP107" i="36"/>
  <c r="BM108" i="36"/>
  <c r="BN107" i="36"/>
  <c r="AF108" i="36"/>
  <c r="BO107" i="36"/>
  <c r="BF107" i="36"/>
  <c r="AQ107" i="36"/>
  <c r="FD108" i="36"/>
  <c r="BL107" i="36"/>
  <c r="CL108" i="36"/>
  <c r="BQ107" i="36"/>
  <c r="CN108" i="36"/>
  <c r="S108" i="36"/>
  <c r="ER108" i="36"/>
  <c r="CL107" i="36"/>
  <c r="CK108" i="36"/>
  <c r="CK107" i="36"/>
  <c r="CF107" i="36"/>
  <c r="CJ107" i="36"/>
  <c r="BP108" i="36"/>
  <c r="EU108" i="36"/>
  <c r="FC108" i="36"/>
  <c r="FA108" i="36"/>
  <c r="BQ108" i="36"/>
  <c r="ES108" i="36"/>
  <c r="EZ108" i="36"/>
  <c r="BS108" i="36"/>
  <c r="AS105" i="36"/>
  <c r="W105" i="38" l="1"/>
  <c r="EQ109" i="36"/>
  <c r="EO110" i="36" s="1"/>
  <c r="FI106" i="36"/>
  <c r="CB105" i="36"/>
  <c r="AA105" i="38"/>
  <c r="A105" i="36"/>
  <c r="EL100" i="36"/>
  <c r="EC100" i="36"/>
  <c r="EI100" i="36"/>
  <c r="EJ100" i="36"/>
  <c r="EM100" i="36"/>
  <c r="ED100" i="36"/>
  <c r="EB100" i="36"/>
  <c r="EF100" i="36"/>
  <c r="DZ100" i="36"/>
  <c r="EG100" i="36"/>
  <c r="EE100" i="36"/>
  <c r="EA100" i="36"/>
  <c r="EH100" i="36"/>
  <c r="CW105" i="36"/>
  <c r="DB105" i="36"/>
  <c r="EA101" i="36"/>
  <c r="EE101" i="36"/>
  <c r="EL101" i="36"/>
  <c r="EI101" i="36"/>
  <c r="EJ101" i="36"/>
  <c r="EF101" i="36"/>
  <c r="DA105" i="36"/>
  <c r="DC105" i="36" s="1"/>
  <c r="CX105" i="36"/>
  <c r="DL103" i="36"/>
  <c r="EK103" i="36" s="1"/>
  <c r="CZ105" i="36"/>
  <c r="CY105" i="36"/>
  <c r="DD105" i="36"/>
  <c r="EG101" i="36"/>
  <c r="EM101" i="36"/>
  <c r="DZ101" i="36"/>
  <c r="EH101" i="36"/>
  <c r="EY108" i="36"/>
  <c r="ED101" i="36"/>
  <c r="EK101" i="36"/>
  <c r="EB101" i="36"/>
  <c r="DL102" i="36"/>
  <c r="EB102" i="36" s="1"/>
  <c r="CB106" i="36"/>
  <c r="AA106" i="38"/>
  <c r="CH107" i="36"/>
  <c r="AC107" i="38"/>
  <c r="CD107" i="36"/>
  <c r="CC107" i="36"/>
  <c r="CO107" i="36"/>
  <c r="CD108" i="36"/>
  <c r="CC108" i="36"/>
  <c r="AR108" i="38"/>
  <c r="BT107" i="36"/>
  <c r="FH107" i="36"/>
  <c r="FI107" i="36" s="1"/>
  <c r="CI107" i="36"/>
  <c r="CS107" i="36"/>
  <c r="CT107" i="36"/>
  <c r="H107" i="36"/>
  <c r="O107" i="36" s="1"/>
  <c r="Q107" i="38"/>
  <c r="BH107" i="36"/>
  <c r="U107" i="38" s="1"/>
  <c r="X107" i="38" s="1"/>
  <c r="K108" i="36"/>
  <c r="D108" i="38"/>
  <c r="V108" i="36"/>
  <c r="T108" i="36"/>
  <c r="P108" i="36" s="1"/>
  <c r="W108" i="36"/>
  <c r="E108" i="36"/>
  <c r="CO108" i="36"/>
  <c r="AP108" i="36"/>
  <c r="BT108" i="36"/>
  <c r="AV108" i="36"/>
  <c r="AE108" i="36"/>
  <c r="V107" i="38"/>
  <c r="BI107" i="36"/>
  <c r="AC108" i="38"/>
  <c r="CH108" i="36"/>
  <c r="AG108" i="36"/>
  <c r="AI108" i="36"/>
  <c r="CU107" i="36"/>
  <c r="CQ107" i="36"/>
  <c r="DE105" i="36"/>
  <c r="AK108" i="36"/>
  <c r="K108" i="38" s="1"/>
  <c r="Z108" i="36"/>
  <c r="BU107" i="36"/>
  <c r="N107" i="38"/>
  <c r="AR107" i="36"/>
  <c r="DE106" i="36"/>
  <c r="S105" i="38"/>
  <c r="T105" i="38"/>
  <c r="AB105" i="36"/>
  <c r="AW105" i="36"/>
  <c r="BB105" i="36"/>
  <c r="DI104" i="36"/>
  <c r="DJ104" i="36"/>
  <c r="DM104" i="36"/>
  <c r="DK104" i="36"/>
  <c r="DH104" i="36"/>
  <c r="DF104" i="36"/>
  <c r="DG104" i="36"/>
  <c r="AB106" i="36"/>
  <c r="AW106" i="36"/>
  <c r="BB106" i="36"/>
  <c r="AZ104" i="38"/>
  <c r="AY104" i="38"/>
  <c r="AX104" i="36"/>
  <c r="AY104" i="36"/>
  <c r="AZ104" i="36"/>
  <c r="BA104" i="36"/>
  <c r="AN104" i="38"/>
  <c r="AL104" i="38"/>
  <c r="AM104" i="38"/>
  <c r="AA107" i="36"/>
  <c r="N107" i="36"/>
  <c r="M107" i="36"/>
  <c r="F107" i="38"/>
  <c r="G107" i="38" s="1"/>
  <c r="AU107" i="36"/>
  <c r="AD107" i="38"/>
  <c r="X107" i="36"/>
  <c r="DA106" i="36"/>
  <c r="DC106" i="36" s="1"/>
  <c r="DD106" i="36"/>
  <c r="CX106" i="36"/>
  <c r="CW106" i="36"/>
  <c r="CY106" i="36"/>
  <c r="CZ106" i="36"/>
  <c r="DB106" i="36"/>
  <c r="CV106" i="36"/>
  <c r="AT105" i="38"/>
  <c r="BR105" i="38"/>
  <c r="AU105" i="38"/>
  <c r="AF105" i="38"/>
  <c r="BL105" i="38"/>
  <c r="AW105" i="38"/>
  <c r="BQ105" i="38"/>
  <c r="BI105" i="38"/>
  <c r="AX105" i="38"/>
  <c r="AY105" i="38" s="1"/>
  <c r="AE105" i="38"/>
  <c r="BK105" i="38"/>
  <c r="AJ105" i="38"/>
  <c r="BP105" i="38"/>
  <c r="BM105" i="38"/>
  <c r="AO105" i="38"/>
  <c r="AH105" i="38"/>
  <c r="BJ105" i="38"/>
  <c r="AI105" i="38"/>
  <c r="BO105" i="38"/>
  <c r="AV105" i="38"/>
  <c r="BT105" i="38"/>
  <c r="AK105" i="38"/>
  <c r="BU105" i="38"/>
  <c r="AP105" i="38"/>
  <c r="BN105" i="38"/>
  <c r="AQ105" i="38"/>
  <c r="BS105" i="38"/>
  <c r="BH105" i="38"/>
  <c r="AG105" i="38"/>
  <c r="BA105" i="38"/>
  <c r="BB105" i="38" s="1"/>
  <c r="BG105" i="38" s="1"/>
  <c r="AS105" i="38"/>
  <c r="D106" i="36"/>
  <c r="Y106" i="36" s="1" a="1"/>
  <c r="Y106" i="36" s="1"/>
  <c r="H106" i="38" s="1"/>
  <c r="I106" i="38" s="1"/>
  <c r="J106" i="36"/>
  <c r="EX109" i="36"/>
  <c r="EP109" i="36"/>
  <c r="BD104" i="36"/>
  <c r="BE104" i="36"/>
  <c r="BC104" i="36"/>
  <c r="AB105" i="38"/>
  <c r="Y105" i="38"/>
  <c r="Z105" i="38"/>
  <c r="O105" i="38"/>
  <c r="P105" i="38" s="1"/>
  <c r="BB104" i="38"/>
  <c r="BG104" i="38" s="1"/>
  <c r="BC104" i="38"/>
  <c r="BF104" i="38"/>
  <c r="BE104" i="38"/>
  <c r="BD104" i="38"/>
  <c r="J105" i="36"/>
  <c r="D105" i="36"/>
  <c r="Y105" i="36" s="1" a="1"/>
  <c r="Y105" i="36" s="1"/>
  <c r="H105" i="38" s="1"/>
  <c r="I105" i="38" s="1"/>
  <c r="J107" i="38"/>
  <c r="G107" i="36" a="1"/>
  <c r="G107" i="36" s="1"/>
  <c r="Q107" i="36"/>
  <c r="B107" i="38" s="1"/>
  <c r="DW107" i="36"/>
  <c r="F107" i="36"/>
  <c r="L107" i="36"/>
  <c r="Y106" i="38"/>
  <c r="Z106" i="38"/>
  <c r="O106" i="38"/>
  <c r="P106" i="38" s="1"/>
  <c r="AB106" i="38"/>
  <c r="A106" i="36"/>
  <c r="EP110" i="36"/>
  <c r="EX110" i="36"/>
  <c r="BR106" i="38"/>
  <c r="AF106" i="38"/>
  <c r="AS106" i="38"/>
  <c r="AX106" i="38"/>
  <c r="AE106" i="38"/>
  <c r="BK106" i="38"/>
  <c r="AJ106" i="38"/>
  <c r="BP106" i="38"/>
  <c r="BQ106" i="38"/>
  <c r="BI106" i="38"/>
  <c r="AH106" i="38"/>
  <c r="BJ106" i="38"/>
  <c r="AI106" i="38"/>
  <c r="BO106" i="38"/>
  <c r="AV106" i="38"/>
  <c r="BT106" i="38"/>
  <c r="AO106" i="38"/>
  <c r="AG106" i="38"/>
  <c r="BL106" i="38"/>
  <c r="BM106" i="38"/>
  <c r="AP106" i="38"/>
  <c r="BN106" i="38"/>
  <c r="AQ106" i="38"/>
  <c r="BS106" i="38"/>
  <c r="BH106" i="38"/>
  <c r="AK106" i="38"/>
  <c r="BU106" i="38"/>
  <c r="AW106" i="38"/>
  <c r="AT106" i="38"/>
  <c r="AU106" i="38"/>
  <c r="BA106" i="38"/>
  <c r="BF106" i="38" s="1"/>
  <c r="W106" i="38"/>
  <c r="R106" i="38"/>
  <c r="E107" i="38"/>
  <c r="C107" i="36"/>
  <c r="U107" i="36"/>
  <c r="I107" i="36"/>
  <c r="CP108" i="36"/>
  <c r="FC109" i="36"/>
  <c r="AT108" i="36"/>
  <c r="FA109" i="36"/>
  <c r="BO108" i="36"/>
  <c r="EV109" i="36"/>
  <c r="AH109" i="36"/>
  <c r="ES109" i="36"/>
  <c r="FB110" i="36"/>
  <c r="S109" i="36"/>
  <c r="AQ108" i="36"/>
  <c r="EZ110" i="36"/>
  <c r="EU110" i="36"/>
  <c r="EW110" i="36"/>
  <c r="AF109" i="36"/>
  <c r="FD109" i="36"/>
  <c r="AD109" i="36"/>
  <c r="AC109" i="36"/>
  <c r="AD110" i="36"/>
  <c r="BF108" i="36"/>
  <c r="BR108" i="36"/>
  <c r="BZ108" i="36"/>
  <c r="EZ109" i="36"/>
  <c r="AS108" i="36"/>
  <c r="FG108" i="36"/>
  <c r="BG108" i="36"/>
  <c r="BW108" i="36"/>
  <c r="BK108" i="36"/>
  <c r="BL108" i="36"/>
  <c r="ET109" i="36"/>
  <c r="CG109" i="36"/>
  <c r="FB109" i="36"/>
  <c r="EW109" i="36"/>
  <c r="BN108" i="36"/>
  <c r="EU109" i="36"/>
  <c r="BV109" i="36"/>
  <c r="CM108" i="36"/>
  <c r="BJ108" i="36"/>
  <c r="AL108" i="36"/>
  <c r="AC110" i="36"/>
  <c r="AF110" i="36"/>
  <c r="CJ108" i="36"/>
  <c r="BV110" i="36"/>
  <c r="S110" i="36"/>
  <c r="CR108" i="36"/>
  <c r="AO110" i="36"/>
  <c r="BS109" i="36"/>
  <c r="AR108" i="36" l="1"/>
  <c r="N108" i="38"/>
  <c r="DX108" i="36"/>
  <c r="CQ108" i="36"/>
  <c r="EQ110" i="36"/>
  <c r="EO111" i="36" s="1"/>
  <c r="EQ111" i="36" s="1"/>
  <c r="EO112" i="36" s="1"/>
  <c r="BI108" i="36"/>
  <c r="V108" i="38"/>
  <c r="L108" i="38"/>
  <c r="M108" i="38"/>
  <c r="ED103" i="36"/>
  <c r="EM102" i="36"/>
  <c r="EJ102" i="36"/>
  <c r="EH102" i="36"/>
  <c r="EL103" i="36"/>
  <c r="EE103" i="36"/>
  <c r="EA102" i="36"/>
  <c r="EF103" i="36"/>
  <c r="EL102" i="36"/>
  <c r="EC103" i="36"/>
  <c r="EI103" i="36"/>
  <c r="EM103" i="36"/>
  <c r="EH103" i="36"/>
  <c r="BC105" i="38"/>
  <c r="EG103" i="36"/>
  <c r="DZ103" i="36"/>
  <c r="EA103" i="36"/>
  <c r="EJ103" i="36"/>
  <c r="EB103" i="36"/>
  <c r="EK102" i="36"/>
  <c r="CU108" i="36"/>
  <c r="CZ108" i="36" s="1"/>
  <c r="DZ102" i="36"/>
  <c r="ED102" i="36"/>
  <c r="EI102" i="36"/>
  <c r="EE102" i="36"/>
  <c r="BD105" i="38"/>
  <c r="DL104" i="36"/>
  <c r="EF104" i="36" s="1"/>
  <c r="EF102" i="36"/>
  <c r="EC102" i="36"/>
  <c r="EG102" i="36"/>
  <c r="BE105" i="38"/>
  <c r="CB108" i="36"/>
  <c r="BF105" i="38"/>
  <c r="BC106" i="38"/>
  <c r="AA107" i="38"/>
  <c r="AV110" i="36"/>
  <c r="AP110" i="36"/>
  <c r="AR109" i="38"/>
  <c r="AE109" i="36"/>
  <c r="T110" i="36"/>
  <c r="P110" i="36" s="1"/>
  <c r="D110" i="38"/>
  <c r="E110" i="36"/>
  <c r="K110" i="36"/>
  <c r="V110" i="36"/>
  <c r="W110" i="36"/>
  <c r="AG109" i="36"/>
  <c r="H108" i="36"/>
  <c r="O108" i="36" s="1"/>
  <c r="CS108" i="36"/>
  <c r="CT108" i="36"/>
  <c r="Z109" i="36"/>
  <c r="CI108" i="36"/>
  <c r="FH108" i="36"/>
  <c r="AE110" i="36"/>
  <c r="BH108" i="36"/>
  <c r="U108" i="38" s="1"/>
  <c r="X108" i="38" s="1"/>
  <c r="Q108" i="38"/>
  <c r="AG110" i="36"/>
  <c r="Z110" i="36"/>
  <c r="AI109" i="36"/>
  <c r="BU108" i="36"/>
  <c r="AA108" i="38"/>
  <c r="AR110" i="38"/>
  <c r="E109" i="36"/>
  <c r="V109" i="36"/>
  <c r="T109" i="36"/>
  <c r="P109" i="36" s="1"/>
  <c r="W109" i="36"/>
  <c r="K109" i="36"/>
  <c r="D109" i="38"/>
  <c r="S106" i="38"/>
  <c r="T106" i="38"/>
  <c r="EP111" i="36"/>
  <c r="EX111" i="36"/>
  <c r="AN105" i="38"/>
  <c r="AL105" i="38"/>
  <c r="AM105" i="38"/>
  <c r="BC106" i="36"/>
  <c r="BE106" i="36"/>
  <c r="BD106" i="36"/>
  <c r="BD105" i="36"/>
  <c r="BE105" i="36"/>
  <c r="BC105" i="36"/>
  <c r="DK105" i="36"/>
  <c r="DF105" i="36"/>
  <c r="DM105" i="36"/>
  <c r="DG105" i="36"/>
  <c r="DJ105" i="36"/>
  <c r="DH105" i="36"/>
  <c r="DI105" i="36"/>
  <c r="N108" i="36"/>
  <c r="AU108" i="36"/>
  <c r="F108" i="38"/>
  <c r="G108" i="38" s="1"/>
  <c r="AD108" i="38"/>
  <c r="M108" i="36"/>
  <c r="X108" i="36"/>
  <c r="AA108" i="36"/>
  <c r="CB107" i="36"/>
  <c r="BJ107" i="38"/>
  <c r="AP107" i="38"/>
  <c r="BN107" i="38"/>
  <c r="AQ107" i="38"/>
  <c r="BO107" i="38"/>
  <c r="AV107" i="38"/>
  <c r="BT107" i="38"/>
  <c r="BI107" i="38"/>
  <c r="AK107" i="38"/>
  <c r="AU107" i="38"/>
  <c r="AO107" i="38"/>
  <c r="BA107" i="38"/>
  <c r="BE107" i="38" s="1"/>
  <c r="AT107" i="38"/>
  <c r="BR107" i="38"/>
  <c r="BS107" i="38"/>
  <c r="BH107" i="38"/>
  <c r="AG107" i="38"/>
  <c r="AX107" i="38"/>
  <c r="AZ107" i="38" s="1"/>
  <c r="AE107" i="38"/>
  <c r="AF107" i="38"/>
  <c r="BL107" i="38"/>
  <c r="BU107" i="38"/>
  <c r="AW107" i="38"/>
  <c r="BQ107" i="38"/>
  <c r="AH107" i="38"/>
  <c r="AI107" i="38"/>
  <c r="BK107" i="38"/>
  <c r="AJ107" i="38"/>
  <c r="BP107" i="38"/>
  <c r="AS107" i="38"/>
  <c r="BM107" i="38"/>
  <c r="AY106" i="36"/>
  <c r="AZ106" i="36"/>
  <c r="AX106" i="36"/>
  <c r="BA106" i="36"/>
  <c r="D107" i="36"/>
  <c r="Y107" i="36" s="1" a="1"/>
  <c r="Y107" i="36" s="1"/>
  <c r="H107" i="38" s="1"/>
  <c r="I107" i="38" s="1"/>
  <c r="J107" i="36"/>
  <c r="AY106" i="38"/>
  <c r="AZ106" i="38"/>
  <c r="BA105" i="36"/>
  <c r="AX105" i="36"/>
  <c r="AY105" i="36"/>
  <c r="AZ105" i="36"/>
  <c r="A107" i="36"/>
  <c r="BB106" i="38"/>
  <c r="BG106" i="38" s="1"/>
  <c r="BE106" i="38"/>
  <c r="BD106" i="38"/>
  <c r="AN106" i="38"/>
  <c r="AL106" i="38"/>
  <c r="AM106" i="38"/>
  <c r="EY110" i="36"/>
  <c r="EY109" i="36"/>
  <c r="AZ105" i="38"/>
  <c r="AB107" i="36"/>
  <c r="BB107" i="36"/>
  <c r="AW107" i="36"/>
  <c r="DM106" i="36"/>
  <c r="DJ106" i="36"/>
  <c r="DF106" i="36"/>
  <c r="DG106" i="36"/>
  <c r="DI106" i="36"/>
  <c r="DH106" i="36"/>
  <c r="DK106" i="36"/>
  <c r="J108" i="38"/>
  <c r="G108" i="36" a="1"/>
  <c r="G108" i="36" s="1"/>
  <c r="DW108" i="36"/>
  <c r="Q108" i="36"/>
  <c r="B108" i="38" s="1"/>
  <c r="F108" i="36"/>
  <c r="L108" i="36"/>
  <c r="I108" i="36"/>
  <c r="U108" i="36"/>
  <c r="E108" i="38"/>
  <c r="C108" i="36"/>
  <c r="Y107" i="38"/>
  <c r="Z107" i="38"/>
  <c r="O107" i="38"/>
  <c r="P107" i="38" s="1"/>
  <c r="AB107" i="38"/>
  <c r="DE107" i="36"/>
  <c r="CZ107" i="36"/>
  <c r="CX107" i="36"/>
  <c r="CW107" i="36"/>
  <c r="DD107" i="36"/>
  <c r="CY107" i="36"/>
  <c r="DB107" i="36"/>
  <c r="CV107" i="36"/>
  <c r="DA107" i="36"/>
  <c r="DC107" i="36" s="1"/>
  <c r="R107" i="38"/>
  <c r="W107" i="38"/>
  <c r="BZ109" i="36"/>
  <c r="FD111" i="36"/>
  <c r="BV112" i="36"/>
  <c r="ET112" i="36"/>
  <c r="FC112" i="36"/>
  <c r="CR109" i="36"/>
  <c r="CP110" i="36"/>
  <c r="FC111" i="36"/>
  <c r="EZ112" i="36"/>
  <c r="BZ110" i="36"/>
  <c r="BL110" i="36"/>
  <c r="FB111" i="36"/>
  <c r="EV112" i="36"/>
  <c r="CL110" i="36"/>
  <c r="BX109" i="36"/>
  <c r="EW112" i="36"/>
  <c r="AF112" i="36"/>
  <c r="BK110" i="36"/>
  <c r="BK109" i="36"/>
  <c r="FD110" i="36"/>
  <c r="FC110" i="36"/>
  <c r="AL110" i="36"/>
  <c r="FA112" i="36"/>
  <c r="AL109" i="36"/>
  <c r="ER110" i="36"/>
  <c r="ES110" i="36"/>
  <c r="BQ111" i="36"/>
  <c r="CF109" i="36"/>
  <c r="CK110" i="36"/>
  <c r="BM110" i="36"/>
  <c r="BZ111" i="36"/>
  <c r="FG109" i="36"/>
  <c r="AO111" i="36"/>
  <c r="CL109" i="36"/>
  <c r="FB112" i="36"/>
  <c r="AT109" i="36"/>
  <c r="FD112" i="36"/>
  <c r="CP109" i="36"/>
  <c r="AT110" i="36"/>
  <c r="BM109" i="36"/>
  <c r="BQ109" i="36"/>
  <c r="BQ110" i="36"/>
  <c r="CN111" i="36"/>
  <c r="AH111" i="36"/>
  <c r="FG110" i="36"/>
  <c r="CN110" i="36"/>
  <c r="BF111" i="36"/>
  <c r="AJ110" i="36"/>
  <c r="EU112" i="36"/>
  <c r="AC111" i="36"/>
  <c r="CR110" i="36"/>
  <c r="S111" i="36"/>
  <c r="CN109" i="36"/>
  <c r="AH112" i="36"/>
  <c r="BG109" i="36"/>
  <c r="AS110" i="36"/>
  <c r="AQ109" i="36"/>
  <c r="CM110" i="36"/>
  <c r="BN109" i="36"/>
  <c r="EV110" i="36"/>
  <c r="AM110" i="36"/>
  <c r="BF110" i="36"/>
  <c r="FA111" i="36"/>
  <c r="ES111" i="36"/>
  <c r="BP110" i="36"/>
  <c r="AC112" i="36"/>
  <c r="CG112" i="36"/>
  <c r="FG111" i="36"/>
  <c r="AH110" i="36"/>
  <c r="EW111" i="36"/>
  <c r="BL109" i="36"/>
  <c r="BX110" i="36"/>
  <c r="AM109" i="36"/>
  <c r="AD111" i="36"/>
  <c r="EV111" i="36"/>
  <c r="CM109" i="36"/>
  <c r="BK111" i="36"/>
  <c r="BO110" i="36"/>
  <c r="CG110" i="36"/>
  <c r="BO109" i="36"/>
  <c r="AQ111" i="36"/>
  <c r="FA110" i="36"/>
  <c r="BL111" i="36"/>
  <c r="AQ110" i="36"/>
  <c r="BW109" i="36"/>
  <c r="BF109" i="36"/>
  <c r="BS110" i="36"/>
  <c r="BR109" i="36"/>
  <c r="EZ111" i="36"/>
  <c r="AJ109" i="36"/>
  <c r="AO109" i="36"/>
  <c r="CF110" i="36"/>
  <c r="CF111" i="36"/>
  <c r="EU111" i="36"/>
  <c r="BR110" i="36"/>
  <c r="BV111" i="36"/>
  <c r="BW110" i="36"/>
  <c r="ER109" i="36"/>
  <c r="BJ110" i="36"/>
  <c r="AD112" i="36"/>
  <c r="ET111" i="36"/>
  <c r="AF111" i="36"/>
  <c r="CG111" i="36"/>
  <c r="ES112" i="36"/>
  <c r="CJ109" i="36"/>
  <c r="ET110" i="36"/>
  <c r="BP109" i="36"/>
  <c r="BG110" i="36"/>
  <c r="BN110" i="36"/>
  <c r="CK109" i="36"/>
  <c r="S112" i="36"/>
  <c r="CM111" i="36"/>
  <c r="CJ110" i="36"/>
  <c r="BJ109" i="36"/>
  <c r="BR111" i="36"/>
  <c r="AR109" i="36" l="1"/>
  <c r="N109" i="38"/>
  <c r="M109" i="38"/>
  <c r="L109" i="38"/>
  <c r="CD109" i="36"/>
  <c r="CH109" i="36"/>
  <c r="AC109" i="38"/>
  <c r="CC109" i="36"/>
  <c r="EX112" i="36"/>
  <c r="EP112" i="36"/>
  <c r="EQ112" i="36"/>
  <c r="EO113" i="36" s="1"/>
  <c r="AI110" i="36"/>
  <c r="CO110" i="36"/>
  <c r="AK110" i="36"/>
  <c r="K110" i="38" s="1"/>
  <c r="V110" i="38"/>
  <c r="BI110" i="36"/>
  <c r="CS109" i="36"/>
  <c r="H109" i="36"/>
  <c r="O109" i="36" s="1"/>
  <c r="CT109" i="36"/>
  <c r="DX109" i="36"/>
  <c r="AP109" i="36"/>
  <c r="AV109" i="36"/>
  <c r="BT109" i="36"/>
  <c r="CO109" i="36"/>
  <c r="CQ109" i="36"/>
  <c r="DX111" i="36"/>
  <c r="DX110" i="36"/>
  <c r="BI109" i="36"/>
  <c r="V109" i="38"/>
  <c r="BH109" i="36"/>
  <c r="U109" i="38" s="1"/>
  <c r="X109" i="38" s="1"/>
  <c r="Q109" i="38"/>
  <c r="R109" i="38" s="1"/>
  <c r="AK109" i="36"/>
  <c r="K109" i="38" s="1"/>
  <c r="BU109" i="36"/>
  <c r="DE108" i="36"/>
  <c r="DK108" i="36" s="1"/>
  <c r="CW108" i="36"/>
  <c r="CY108" i="36"/>
  <c r="CX108" i="36"/>
  <c r="CV108" i="36"/>
  <c r="DB108" i="36"/>
  <c r="DA108" i="36"/>
  <c r="DC108" i="36" s="1"/>
  <c r="BD107" i="38"/>
  <c r="EH104" i="36"/>
  <c r="DD108" i="36"/>
  <c r="DZ104" i="36"/>
  <c r="ED104" i="36"/>
  <c r="EY111" i="36"/>
  <c r="EL104" i="36"/>
  <c r="EA104" i="36"/>
  <c r="EI104" i="36"/>
  <c r="EG104" i="36"/>
  <c r="EM104" i="36"/>
  <c r="EB104" i="36"/>
  <c r="EE104" i="36"/>
  <c r="EC104" i="36"/>
  <c r="EJ104" i="36"/>
  <c r="DL105" i="36"/>
  <c r="EA105" i="36" s="1"/>
  <c r="EK104" i="36"/>
  <c r="AE112" i="36"/>
  <c r="Z112" i="36"/>
  <c r="M110" i="38"/>
  <c r="L110" i="38"/>
  <c r="AP111" i="36"/>
  <c r="AV111" i="36"/>
  <c r="AI111" i="36"/>
  <c r="BU110" i="36"/>
  <c r="CU110" i="36"/>
  <c r="CQ110" i="36"/>
  <c r="K111" i="36"/>
  <c r="V111" i="36"/>
  <c r="T111" i="36"/>
  <c r="P111" i="36" s="1"/>
  <c r="W111" i="36"/>
  <c r="D111" i="38"/>
  <c r="E111" i="36"/>
  <c r="Z111" i="36"/>
  <c r="AG111" i="36"/>
  <c r="AR112" i="38"/>
  <c r="AI112" i="36"/>
  <c r="D112" i="38"/>
  <c r="W112" i="36"/>
  <c r="E112" i="36"/>
  <c r="T112" i="36"/>
  <c r="P112" i="36" s="1"/>
  <c r="K112" i="36"/>
  <c r="V112" i="36"/>
  <c r="AG112" i="36"/>
  <c r="Q110" i="38"/>
  <c r="BH110" i="36"/>
  <c r="U110" i="38" s="1"/>
  <c r="X110" i="38" s="1"/>
  <c r="CI110" i="36"/>
  <c r="FH110" i="36"/>
  <c r="AR110" i="36"/>
  <c r="N110" i="38"/>
  <c r="CO111" i="36"/>
  <c r="AR111" i="38"/>
  <c r="CI109" i="36"/>
  <c r="FH109" i="36"/>
  <c r="FI109" i="36" s="1"/>
  <c r="H110" i="36"/>
  <c r="O110" i="36" s="1"/>
  <c r="CT110" i="36"/>
  <c r="CS110" i="36"/>
  <c r="BT110" i="36"/>
  <c r="CH110" i="36"/>
  <c r="AC110" i="38"/>
  <c r="CD110" i="36"/>
  <c r="CC110" i="36"/>
  <c r="BH111" i="36"/>
  <c r="U111" i="38" s="1"/>
  <c r="X111" i="38" s="1"/>
  <c r="Q111" i="38"/>
  <c r="BU111" i="36"/>
  <c r="AE111" i="36"/>
  <c r="EX113" i="36"/>
  <c r="EP113" i="36"/>
  <c r="DL106" i="36"/>
  <c r="EH106" i="36" s="1"/>
  <c r="BB108" i="36"/>
  <c r="AW108" i="36"/>
  <c r="AB108" i="36"/>
  <c r="S107" i="38"/>
  <c r="T107" i="38"/>
  <c r="BA107" i="36"/>
  <c r="AX107" i="36"/>
  <c r="AZ107" i="36"/>
  <c r="AY107" i="36"/>
  <c r="AY107" i="38"/>
  <c r="BB107" i="38"/>
  <c r="BG107" i="38" s="1"/>
  <c r="BC107" i="38"/>
  <c r="BF107" i="38"/>
  <c r="J109" i="38"/>
  <c r="G109" i="36" a="1"/>
  <c r="G109" i="36" s="1"/>
  <c r="F109" i="36"/>
  <c r="L109" i="36"/>
  <c r="DW109" i="36"/>
  <c r="Q109" i="36"/>
  <c r="B109" i="38" s="1"/>
  <c r="X110" i="36"/>
  <c r="M110" i="36"/>
  <c r="AD110" i="38"/>
  <c r="AU110" i="36"/>
  <c r="AA110" i="36"/>
  <c r="F110" i="38"/>
  <c r="G110" i="38" s="1"/>
  <c r="N110" i="36"/>
  <c r="DI107" i="36"/>
  <c r="DJ107" i="36"/>
  <c r="DF107" i="36"/>
  <c r="DM107" i="36"/>
  <c r="DK107" i="36"/>
  <c r="DH107" i="36"/>
  <c r="DG107" i="36"/>
  <c r="EY112" i="36"/>
  <c r="O108" i="38"/>
  <c r="P108" i="38" s="1"/>
  <c r="AB108" i="38"/>
  <c r="Y108" i="38"/>
  <c r="Z108" i="38"/>
  <c r="A108" i="36"/>
  <c r="AA109" i="36"/>
  <c r="AU109" i="36"/>
  <c r="N109" i="36"/>
  <c r="F109" i="38"/>
  <c r="G109" i="38" s="1"/>
  <c r="AD109" i="38"/>
  <c r="M109" i="36"/>
  <c r="X109" i="36"/>
  <c r="J110" i="38"/>
  <c r="L110" i="36"/>
  <c r="G110" i="36" a="1"/>
  <c r="G110" i="36" s="1"/>
  <c r="Q110" i="36"/>
  <c r="B110" i="38" s="1"/>
  <c r="DW110" i="36"/>
  <c r="F110" i="36"/>
  <c r="BC107" i="36"/>
  <c r="BD107" i="36"/>
  <c r="BE107" i="36"/>
  <c r="EQ113" i="36"/>
  <c r="EO114" i="36" s="1"/>
  <c r="D108" i="36"/>
  <c r="Y108" i="36" s="1" a="1"/>
  <c r="Y108" i="36" s="1"/>
  <c r="H108" i="38" s="1"/>
  <c r="I108" i="38" s="1"/>
  <c r="J108" i="36"/>
  <c r="BN108" i="38"/>
  <c r="BS108" i="38"/>
  <c r="BM108" i="38"/>
  <c r="AT108" i="38"/>
  <c r="BR108" i="38"/>
  <c r="AU108" i="38"/>
  <c r="AF108" i="38"/>
  <c r="BL108" i="38"/>
  <c r="BI108" i="38"/>
  <c r="AK108" i="38"/>
  <c r="BU108" i="38"/>
  <c r="BK108" i="38"/>
  <c r="BP108" i="38"/>
  <c r="AS108" i="38"/>
  <c r="AX108" i="38"/>
  <c r="AE108" i="38"/>
  <c r="AJ108" i="38"/>
  <c r="AG108" i="38"/>
  <c r="BA108" i="38"/>
  <c r="AP108" i="38"/>
  <c r="BH108" i="38"/>
  <c r="AO108" i="38"/>
  <c r="AH108" i="38"/>
  <c r="BJ108" i="38"/>
  <c r="AI108" i="38"/>
  <c r="BO108" i="38"/>
  <c r="AV108" i="38"/>
  <c r="BT108" i="38"/>
  <c r="AW108" i="38"/>
  <c r="BQ108" i="38"/>
  <c r="AQ108" i="38"/>
  <c r="E109" i="38"/>
  <c r="U109" i="36"/>
  <c r="C109" i="36"/>
  <c r="I109" i="36"/>
  <c r="FI108" i="36"/>
  <c r="E110" i="38"/>
  <c r="U110" i="36"/>
  <c r="I110" i="36"/>
  <c r="C110" i="36"/>
  <c r="AM107" i="38"/>
  <c r="AN107" i="38"/>
  <c r="AL107" i="38"/>
  <c r="R108" i="38"/>
  <c r="W108" i="38"/>
  <c r="CU109" i="36"/>
  <c r="BP112" i="36"/>
  <c r="AO112" i="36"/>
  <c r="FC113" i="36"/>
  <c r="AT112" i="36"/>
  <c r="BN113" i="36"/>
  <c r="AS111" i="36"/>
  <c r="BJ111" i="36"/>
  <c r="BS111" i="36"/>
  <c r="AL111" i="36"/>
  <c r="CL112" i="36"/>
  <c r="AJ111" i="36"/>
  <c r="ER111" i="36"/>
  <c r="BK112" i="36"/>
  <c r="EV113" i="36"/>
  <c r="BZ112" i="36"/>
  <c r="S113" i="36"/>
  <c r="ET113" i="36"/>
  <c r="ER113" i="36"/>
  <c r="EW113" i="36"/>
  <c r="BO112" i="36"/>
  <c r="BN111" i="36"/>
  <c r="BN112" i="36"/>
  <c r="FG112" i="36"/>
  <c r="BQ112" i="36"/>
  <c r="AM111" i="36"/>
  <c r="CR111" i="36"/>
  <c r="CF112" i="36"/>
  <c r="BL112" i="36"/>
  <c r="BS112" i="36"/>
  <c r="BO111" i="36"/>
  <c r="FA113" i="36"/>
  <c r="BJ112" i="36"/>
  <c r="AT111" i="36"/>
  <c r="AS109" i="36"/>
  <c r="BM112" i="36"/>
  <c r="ER112" i="36"/>
  <c r="CM112" i="36"/>
  <c r="AF113" i="36"/>
  <c r="EU113" i="36"/>
  <c r="CG113" i="36"/>
  <c r="CR112" i="36"/>
  <c r="CL111" i="36"/>
  <c r="AL112" i="36"/>
  <c r="ES113" i="36"/>
  <c r="AC113" i="36"/>
  <c r="FB113" i="36"/>
  <c r="BW111" i="36"/>
  <c r="AM112" i="36"/>
  <c r="AH113" i="36"/>
  <c r="AQ112" i="36"/>
  <c r="BW112" i="36"/>
  <c r="AJ112" i="36"/>
  <c r="CJ111" i="36"/>
  <c r="CN112" i="36"/>
  <c r="AD113" i="36"/>
  <c r="BV113" i="36"/>
  <c r="EZ113" i="36"/>
  <c r="BX111" i="36"/>
  <c r="CP111" i="36"/>
  <c r="FD113" i="36"/>
  <c r="CR113" i="36"/>
  <c r="CJ112" i="36"/>
  <c r="CK111" i="36"/>
  <c r="FG113" i="36"/>
  <c r="BZ113" i="36"/>
  <c r="BX112" i="36"/>
  <c r="BM111" i="36"/>
  <c r="BF112" i="36"/>
  <c r="CP112" i="36"/>
  <c r="CK112" i="36"/>
  <c r="BG111" i="36"/>
  <c r="BR112" i="36"/>
  <c r="BP111" i="36"/>
  <c r="BG112" i="36"/>
  <c r="EI106" i="36" l="1"/>
  <c r="CB109" i="36"/>
  <c r="AA109" i="38"/>
  <c r="DX112" i="36"/>
  <c r="DX113" i="36"/>
  <c r="CT111" i="36"/>
  <c r="CS111" i="36"/>
  <c r="H111" i="36"/>
  <c r="O111" i="36" s="1"/>
  <c r="AK111" i="36"/>
  <c r="K111" i="38" s="1"/>
  <c r="L111" i="38"/>
  <c r="M111" i="38"/>
  <c r="CC111" i="36"/>
  <c r="CD111" i="36"/>
  <c r="AC111" i="38"/>
  <c r="CH111" i="36"/>
  <c r="CI111" i="36"/>
  <c r="FH111" i="36"/>
  <c r="FI111" i="36" s="1"/>
  <c r="BT111" i="36"/>
  <c r="N111" i="38"/>
  <c r="AR111" i="36"/>
  <c r="V111" i="38"/>
  <c r="W111" i="38" s="1"/>
  <c r="BI111" i="36"/>
  <c r="CQ111" i="36"/>
  <c r="W109" i="38"/>
  <c r="DJ108" i="36"/>
  <c r="DG108" i="36"/>
  <c r="DH108" i="36"/>
  <c r="DM108" i="36"/>
  <c r="DI108" i="36"/>
  <c r="DF108" i="36"/>
  <c r="EE106" i="36"/>
  <c r="EB105" i="36"/>
  <c r="EK105" i="36"/>
  <c r="ED106" i="36"/>
  <c r="ED105" i="36"/>
  <c r="EI105" i="36"/>
  <c r="EG105" i="36"/>
  <c r="EL106" i="36"/>
  <c r="EC105" i="36"/>
  <c r="A109" i="36"/>
  <c r="DL107" i="36"/>
  <c r="EJ107" i="36" s="1"/>
  <c r="EF105" i="36"/>
  <c r="DZ105" i="36"/>
  <c r="EM105" i="36"/>
  <c r="EJ105" i="36"/>
  <c r="EL105" i="36"/>
  <c r="EE105" i="36"/>
  <c r="EH105" i="36"/>
  <c r="AA110" i="38"/>
  <c r="FI110" i="36"/>
  <c r="CU112" i="36"/>
  <c r="DD112" i="36" s="1"/>
  <c r="CS113" i="36"/>
  <c r="H113" i="36"/>
  <c r="O113" i="36" s="1"/>
  <c r="CT113" i="36"/>
  <c r="BI112" i="36"/>
  <c r="V112" i="38"/>
  <c r="BU112" i="36"/>
  <c r="CQ112" i="36"/>
  <c r="N112" i="38"/>
  <c r="AR112" i="36"/>
  <c r="Z113" i="36"/>
  <c r="AI113" i="36"/>
  <c r="CI112" i="36"/>
  <c r="FH112" i="36"/>
  <c r="CS112" i="36"/>
  <c r="H112" i="36"/>
  <c r="O112" i="36" s="1"/>
  <c r="CT112" i="36"/>
  <c r="L112" i="38"/>
  <c r="M112" i="38"/>
  <c r="Q112" i="38"/>
  <c r="BH112" i="36"/>
  <c r="U112" i="38" s="1"/>
  <c r="X112" i="38" s="1"/>
  <c r="AE113" i="36"/>
  <c r="V113" i="36"/>
  <c r="E113" i="36"/>
  <c r="D113" i="38"/>
  <c r="W113" i="36"/>
  <c r="K113" i="36"/>
  <c r="T113" i="36"/>
  <c r="P113" i="36" s="1"/>
  <c r="AK112" i="36"/>
  <c r="K112" i="38" s="1"/>
  <c r="AC112" i="38"/>
  <c r="CH112" i="36"/>
  <c r="CC112" i="36"/>
  <c r="CD112" i="36"/>
  <c r="CO112" i="36"/>
  <c r="AV112" i="36"/>
  <c r="AP112" i="36"/>
  <c r="BT112" i="36"/>
  <c r="AG113" i="36"/>
  <c r="AR113" i="38"/>
  <c r="DE109" i="36"/>
  <c r="CY109" i="36"/>
  <c r="CX109" i="36"/>
  <c r="DA109" i="36"/>
  <c r="DC109" i="36" s="1"/>
  <c r="CW109" i="36"/>
  <c r="DB109" i="36"/>
  <c r="DD109" i="36"/>
  <c r="CV109" i="36"/>
  <c r="CZ109" i="36"/>
  <c r="BB110" i="36"/>
  <c r="AW110" i="36"/>
  <c r="AB110" i="36"/>
  <c r="J110" i="36"/>
  <c r="D110" i="36"/>
  <c r="Y110" i="36" s="1" a="1"/>
  <c r="Y110" i="36" s="1"/>
  <c r="H110" i="38" s="1"/>
  <c r="I110" i="38" s="1"/>
  <c r="J109" i="36"/>
  <c r="D109" i="36"/>
  <c r="Y109" i="36" s="1" a="1"/>
  <c r="Y109" i="36" s="1"/>
  <c r="H109" i="38" s="1"/>
  <c r="I109" i="38" s="1"/>
  <c r="AN108" i="38"/>
  <c r="AL108" i="38"/>
  <c r="AM108" i="38"/>
  <c r="EB106" i="36"/>
  <c r="EM106" i="36"/>
  <c r="EC106" i="36"/>
  <c r="EJ106" i="36"/>
  <c r="EA106" i="36"/>
  <c r="DZ106" i="36"/>
  <c r="EK106" i="36"/>
  <c r="EY113" i="36"/>
  <c r="EF106" i="36"/>
  <c r="R111" i="38"/>
  <c r="X111" i="36"/>
  <c r="AA111" i="36"/>
  <c r="F111" i="38"/>
  <c r="G111" i="38" s="1"/>
  <c r="M111" i="36"/>
  <c r="AD111" i="38"/>
  <c r="N111" i="36"/>
  <c r="AU111" i="36"/>
  <c r="DD110" i="36"/>
  <c r="CV110" i="36"/>
  <c r="CZ110" i="36"/>
  <c r="CY110" i="36"/>
  <c r="CX110" i="36"/>
  <c r="CW110" i="36"/>
  <c r="DB110" i="36"/>
  <c r="DA110" i="36"/>
  <c r="DC110" i="36" s="1"/>
  <c r="T108" i="38"/>
  <c r="S108" i="38"/>
  <c r="S109" i="38"/>
  <c r="T109" i="38"/>
  <c r="AQ110" i="38"/>
  <c r="BS110" i="38"/>
  <c r="BH110" i="38"/>
  <c r="AH110" i="38"/>
  <c r="AK110" i="38"/>
  <c r="BQ110" i="38"/>
  <c r="AG110" i="38"/>
  <c r="BU110" i="38"/>
  <c r="AU110" i="38"/>
  <c r="BL110" i="38"/>
  <c r="AP110" i="38"/>
  <c r="AS110" i="38"/>
  <c r="AT110" i="38"/>
  <c r="AF110" i="38"/>
  <c r="AO110" i="38"/>
  <c r="AE110" i="38"/>
  <c r="BK110" i="38"/>
  <c r="AJ110" i="38"/>
  <c r="BP110" i="38"/>
  <c r="AX110" i="38"/>
  <c r="BA110" i="38"/>
  <c r="BJ110" i="38"/>
  <c r="AW110" i="38"/>
  <c r="AI110" i="38"/>
  <c r="BO110" i="38"/>
  <c r="AV110" i="38"/>
  <c r="BT110" i="38"/>
  <c r="BN110" i="38"/>
  <c r="BI110" i="38"/>
  <c r="BR110" i="38"/>
  <c r="BM110" i="38"/>
  <c r="X112" i="36"/>
  <c r="AA112" i="36"/>
  <c r="N112" i="36"/>
  <c r="M112" i="36"/>
  <c r="F112" i="38"/>
  <c r="G112" i="38" s="1"/>
  <c r="AU112" i="36"/>
  <c r="AD112" i="38"/>
  <c r="E111" i="38"/>
  <c r="U111" i="36"/>
  <c r="C111" i="36"/>
  <c r="I111" i="36"/>
  <c r="AB110" i="38"/>
  <c r="Y110" i="38"/>
  <c r="Z110" i="38"/>
  <c r="O110" i="38"/>
  <c r="P110" i="38" s="1"/>
  <c r="A110" i="36"/>
  <c r="BB108" i="38"/>
  <c r="BG108" i="38" s="1"/>
  <c r="BD108" i="38"/>
  <c r="BC108" i="38"/>
  <c r="BF108" i="38"/>
  <c r="BE108" i="38"/>
  <c r="AZ108" i="38"/>
  <c r="AY108" i="38"/>
  <c r="EQ114" i="36"/>
  <c r="EO115" i="36" s="1"/>
  <c r="EX114" i="36"/>
  <c r="EP114" i="36"/>
  <c r="AU109" i="38"/>
  <c r="BI109" i="38"/>
  <c r="AX109" i="38"/>
  <c r="AY109" i="38" s="1"/>
  <c r="AE109" i="38"/>
  <c r="BK109" i="38"/>
  <c r="AJ109" i="38"/>
  <c r="BP109" i="38"/>
  <c r="BM109" i="38"/>
  <c r="AO109" i="38"/>
  <c r="AH109" i="38"/>
  <c r="AI109" i="38"/>
  <c r="BO109" i="38"/>
  <c r="AV109" i="38"/>
  <c r="BT109" i="38"/>
  <c r="BU109" i="38"/>
  <c r="AT109" i="38"/>
  <c r="AF109" i="38"/>
  <c r="AW109" i="38"/>
  <c r="BJ109" i="38"/>
  <c r="AK109" i="38"/>
  <c r="BR109" i="38"/>
  <c r="BQ109" i="38"/>
  <c r="AP109" i="38"/>
  <c r="BN109" i="38"/>
  <c r="AQ109" i="38"/>
  <c r="BS109" i="38"/>
  <c r="BH109" i="38"/>
  <c r="AG109" i="38"/>
  <c r="BA109" i="38"/>
  <c r="BB109" i="38" s="1"/>
  <c r="BG109" i="38" s="1"/>
  <c r="AS109" i="38"/>
  <c r="BL109" i="38"/>
  <c r="BB109" i="36"/>
  <c r="AB109" i="36"/>
  <c r="AW109" i="36"/>
  <c r="AY108" i="36"/>
  <c r="AZ108" i="36"/>
  <c r="AX108" i="36"/>
  <c r="BA108" i="36"/>
  <c r="EG106" i="36"/>
  <c r="CB110" i="36"/>
  <c r="R110" i="38"/>
  <c r="W110" i="38"/>
  <c r="DE110" i="36"/>
  <c r="AB109" i="38"/>
  <c r="Y109" i="38"/>
  <c r="Z109" i="38"/>
  <c r="O109" i="38"/>
  <c r="P109" i="38" s="1"/>
  <c r="BC108" i="36"/>
  <c r="BE108" i="36"/>
  <c r="BD108" i="36"/>
  <c r="E112" i="38"/>
  <c r="U112" i="36"/>
  <c r="C112" i="36"/>
  <c r="I112" i="36"/>
  <c r="J111" i="38"/>
  <c r="G111" i="36" a="1"/>
  <c r="G111" i="36" s="1"/>
  <c r="Q111" i="36"/>
  <c r="B111" i="38" s="1"/>
  <c r="L111" i="36"/>
  <c r="DW111" i="36"/>
  <c r="F111" i="36"/>
  <c r="CU111" i="36"/>
  <c r="J112" i="38"/>
  <c r="L112" i="36"/>
  <c r="F112" i="36"/>
  <c r="G112" i="36" a="1"/>
  <c r="G112" i="36" s="1"/>
  <c r="DW112" i="36"/>
  <c r="Q112" i="36"/>
  <c r="B112" i="38" s="1"/>
  <c r="FB114" i="36"/>
  <c r="AT113" i="36"/>
  <c r="CG114" i="36"/>
  <c r="BP113" i="36"/>
  <c r="AD114" i="36"/>
  <c r="BF114" i="36"/>
  <c r="CL113" i="36"/>
  <c r="CP113" i="36"/>
  <c r="AJ113" i="36"/>
  <c r="FA114" i="36"/>
  <c r="ET114" i="36"/>
  <c r="AC114" i="36"/>
  <c r="S114" i="36"/>
  <c r="BV114" i="36"/>
  <c r="AM113" i="36"/>
  <c r="BQ113" i="36"/>
  <c r="AO113" i="36"/>
  <c r="BG113" i="36"/>
  <c r="ES114" i="36"/>
  <c r="FD114" i="36"/>
  <c r="CK113" i="36"/>
  <c r="BJ113" i="36"/>
  <c r="CN113" i="36"/>
  <c r="BW113" i="36"/>
  <c r="EU114" i="36"/>
  <c r="AS112" i="36"/>
  <c r="BO113" i="36"/>
  <c r="EV114" i="36"/>
  <c r="BK113" i="36"/>
  <c r="CF113" i="36"/>
  <c r="BF113" i="36"/>
  <c r="BL113" i="36"/>
  <c r="BS113" i="36"/>
  <c r="FC114" i="36"/>
  <c r="BX113" i="36"/>
  <c r="AL113" i="36"/>
  <c r="EW114" i="36"/>
  <c r="AH114" i="36"/>
  <c r="AF114" i="36"/>
  <c r="AQ113" i="36"/>
  <c r="BR113" i="36"/>
  <c r="EZ114" i="36"/>
  <c r="BM113" i="36"/>
  <c r="CM113" i="36"/>
  <c r="CJ113" i="36"/>
  <c r="AA111" i="38" l="1"/>
  <c r="EQ115" i="36"/>
  <c r="EO116" i="36" s="1"/>
  <c r="EX116" i="36" s="1"/>
  <c r="CB111" i="36"/>
  <c r="CI113" i="36"/>
  <c r="AR113" i="36"/>
  <c r="N113" i="38"/>
  <c r="M113" i="38"/>
  <c r="L113" i="38"/>
  <c r="DL108" i="36"/>
  <c r="EJ108" i="36" s="1"/>
  <c r="EE107" i="36"/>
  <c r="EA107" i="36"/>
  <c r="EK107" i="36"/>
  <c r="EL107" i="36"/>
  <c r="EF107" i="36"/>
  <c r="ED107" i="36"/>
  <c r="CX112" i="36"/>
  <c r="CY112" i="36"/>
  <c r="DA112" i="36"/>
  <c r="DC112" i="36" s="1"/>
  <c r="CZ112" i="36"/>
  <c r="DB112" i="36"/>
  <c r="CW112" i="36"/>
  <c r="CV112" i="36"/>
  <c r="EI107" i="36"/>
  <c r="EC107" i="36"/>
  <c r="CU113" i="36"/>
  <c r="CX113" i="36" s="1"/>
  <c r="EH107" i="36"/>
  <c r="EM107" i="36"/>
  <c r="EB107" i="36"/>
  <c r="EG107" i="36"/>
  <c r="DZ107" i="36"/>
  <c r="A111" i="36"/>
  <c r="A112" i="36"/>
  <c r="CQ113" i="36"/>
  <c r="BU113" i="36"/>
  <c r="CH113" i="36"/>
  <c r="AC113" i="38"/>
  <c r="CC113" i="36"/>
  <c r="CD113" i="36"/>
  <c r="FH113" i="36"/>
  <c r="FI113" i="36" s="1"/>
  <c r="AI114" i="36"/>
  <c r="AE114" i="36"/>
  <c r="Q113" i="38"/>
  <c r="BH113" i="36"/>
  <c r="U113" i="38" s="1"/>
  <c r="X113" i="38" s="1"/>
  <c r="DE112" i="36"/>
  <c r="AR114" i="38"/>
  <c r="AG114" i="36"/>
  <c r="AK113" i="36"/>
  <c r="K113" i="38" s="1"/>
  <c r="V113" i="38"/>
  <c r="BI113" i="36"/>
  <c r="CO113" i="36"/>
  <c r="Q114" i="38"/>
  <c r="BH114" i="36"/>
  <c r="U114" i="38" s="1"/>
  <c r="X114" i="38" s="1"/>
  <c r="Z114" i="36"/>
  <c r="K114" i="36"/>
  <c r="T114" i="36"/>
  <c r="P114" i="36" s="1"/>
  <c r="E114" i="36"/>
  <c r="D114" i="38"/>
  <c r="V114" i="36"/>
  <c r="W114" i="36"/>
  <c r="AP113" i="36"/>
  <c r="AV113" i="36"/>
  <c r="BT113" i="36"/>
  <c r="BB110" i="38"/>
  <c r="BG110" i="38" s="1"/>
  <c r="BE110" i="38"/>
  <c r="BC110" i="38"/>
  <c r="BF110" i="38"/>
  <c r="DJ110" i="36"/>
  <c r="DG110" i="36"/>
  <c r="DF110" i="36"/>
  <c r="DM110" i="36"/>
  <c r="DI110" i="36"/>
  <c r="DH110" i="36"/>
  <c r="DK110" i="36"/>
  <c r="BF109" i="38"/>
  <c r="BC109" i="38"/>
  <c r="AB112" i="36"/>
  <c r="BB112" i="36"/>
  <c r="AW112" i="36"/>
  <c r="AY110" i="38"/>
  <c r="AZ110" i="38"/>
  <c r="AB111" i="36"/>
  <c r="AW111" i="36"/>
  <c r="BB111" i="36"/>
  <c r="BC110" i="36"/>
  <c r="BE110" i="36"/>
  <c r="BD110" i="36"/>
  <c r="CB112" i="36"/>
  <c r="U113" i="36"/>
  <c r="I113" i="36"/>
  <c r="E113" i="38"/>
  <c r="C113" i="36"/>
  <c r="R112" i="38"/>
  <c r="W112" i="38"/>
  <c r="BD109" i="38"/>
  <c r="AE111" i="38"/>
  <c r="BL111" i="38"/>
  <c r="AK111" i="38"/>
  <c r="BA111" i="38"/>
  <c r="BB111" i="38" s="1"/>
  <c r="BG111" i="38" s="1"/>
  <c r="BU111" i="38"/>
  <c r="AX111" i="38"/>
  <c r="AZ111" i="38" s="1"/>
  <c r="AI111" i="38"/>
  <c r="BO111" i="38"/>
  <c r="AJ111" i="38"/>
  <c r="BP111" i="38"/>
  <c r="BI111" i="38"/>
  <c r="AH111" i="38"/>
  <c r="BJ111" i="38"/>
  <c r="BS111" i="38"/>
  <c r="AO111" i="38"/>
  <c r="AQ111" i="38"/>
  <c r="AV111" i="38"/>
  <c r="BT111" i="38"/>
  <c r="AS111" i="38"/>
  <c r="BM111" i="38"/>
  <c r="AP111" i="38"/>
  <c r="BN111" i="38"/>
  <c r="AU111" i="38"/>
  <c r="AF111" i="38"/>
  <c r="BH111" i="38"/>
  <c r="AG111" i="38"/>
  <c r="AW111" i="38"/>
  <c r="BQ111" i="38"/>
  <c r="AT111" i="38"/>
  <c r="BR111" i="38"/>
  <c r="BK111" i="38"/>
  <c r="DF109" i="36"/>
  <c r="DM109" i="36"/>
  <c r="DK109" i="36"/>
  <c r="DJ109" i="36"/>
  <c r="DH109" i="36"/>
  <c r="DG109" i="36"/>
  <c r="DI109" i="36"/>
  <c r="BD110" i="38"/>
  <c r="DB111" i="36"/>
  <c r="CV111" i="36"/>
  <c r="CY111" i="36"/>
  <c r="CX111" i="36"/>
  <c r="CW111" i="36"/>
  <c r="DD111" i="36"/>
  <c r="DA111" i="36"/>
  <c r="DC111" i="36" s="1"/>
  <c r="CZ111" i="36"/>
  <c r="AX109" i="36"/>
  <c r="AZ109" i="36"/>
  <c r="AY109" i="36"/>
  <c r="BA109" i="36"/>
  <c r="EQ116" i="36"/>
  <c r="EO117" i="36" s="1"/>
  <c r="J111" i="36"/>
  <c r="D111" i="36"/>
  <c r="Y111" i="36" s="1" a="1"/>
  <c r="Y111" i="36" s="1"/>
  <c r="H111" i="38" s="1"/>
  <c r="I111" i="38" s="1"/>
  <c r="AB112" i="38"/>
  <c r="Y112" i="38"/>
  <c r="Z112" i="38"/>
  <c r="O112" i="38"/>
  <c r="P112" i="38" s="1"/>
  <c r="Y111" i="38"/>
  <c r="Z111" i="38"/>
  <c r="O111" i="38"/>
  <c r="P111" i="38" s="1"/>
  <c r="AB111" i="38"/>
  <c r="D112" i="36"/>
  <c r="Y112" i="36" s="1" a="1"/>
  <c r="Y112" i="36" s="1"/>
  <c r="H112" i="38" s="1"/>
  <c r="I112" i="38" s="1"/>
  <c r="J112" i="36"/>
  <c r="AZ109" i="38"/>
  <c r="AL109" i="38"/>
  <c r="AM109" i="38"/>
  <c r="AN109" i="38"/>
  <c r="EY114" i="36"/>
  <c r="EX115" i="36"/>
  <c r="EP115" i="36"/>
  <c r="AM110" i="38"/>
  <c r="AN110" i="38"/>
  <c r="AL110" i="38"/>
  <c r="S111" i="38"/>
  <c r="T111" i="38"/>
  <c r="M113" i="36"/>
  <c r="AD113" i="38"/>
  <c r="N113" i="36"/>
  <c r="F113" i="38"/>
  <c r="G113" i="38" s="1"/>
  <c r="AU113" i="36"/>
  <c r="X113" i="36"/>
  <c r="AA113" i="36"/>
  <c r="AA112" i="38"/>
  <c r="J113" i="38"/>
  <c r="Q113" i="36"/>
  <c r="B113" i="38" s="1"/>
  <c r="G113" i="36" a="1"/>
  <c r="G113" i="36" s="1"/>
  <c r="DW113" i="36"/>
  <c r="F113" i="36"/>
  <c r="L113" i="36"/>
  <c r="S110" i="38"/>
  <c r="T110" i="38"/>
  <c r="BC109" i="36"/>
  <c r="BD109" i="36"/>
  <c r="BE109" i="36"/>
  <c r="BE109" i="38"/>
  <c r="AF112" i="38"/>
  <c r="AG112" i="38"/>
  <c r="AW112" i="38"/>
  <c r="BQ112" i="38"/>
  <c r="AQ112" i="38"/>
  <c r="BS112" i="38"/>
  <c r="BR112" i="38"/>
  <c r="AJ112" i="38"/>
  <c r="AK112" i="38"/>
  <c r="BA112" i="38"/>
  <c r="BE112" i="38" s="1"/>
  <c r="BU112" i="38"/>
  <c r="AX112" i="38"/>
  <c r="AU112" i="38"/>
  <c r="BN112" i="38"/>
  <c r="BL112" i="38"/>
  <c r="AV112" i="38"/>
  <c r="AO112" i="38"/>
  <c r="BI112" i="38"/>
  <c r="AH112" i="38"/>
  <c r="BK112" i="38"/>
  <c r="BP112" i="38"/>
  <c r="BT112" i="38"/>
  <c r="AE112" i="38"/>
  <c r="AT112" i="38"/>
  <c r="BH112" i="38"/>
  <c r="AS112" i="38"/>
  <c r="BM112" i="38"/>
  <c r="AP112" i="38"/>
  <c r="AI112" i="38"/>
  <c r="BO112" i="38"/>
  <c r="BJ112" i="38"/>
  <c r="AX110" i="36"/>
  <c r="AY110" i="36"/>
  <c r="BA110" i="36"/>
  <c r="AZ110" i="36"/>
  <c r="DE111" i="36"/>
  <c r="FI112" i="36"/>
  <c r="FC116" i="36"/>
  <c r="FD115" i="36"/>
  <c r="AT114" i="36"/>
  <c r="FA115" i="36"/>
  <c r="BM114" i="36"/>
  <c r="ET116" i="36"/>
  <c r="BV116" i="36"/>
  <c r="EV116" i="36"/>
  <c r="AC116" i="36"/>
  <c r="CR114" i="36"/>
  <c r="AH115" i="36"/>
  <c r="BX114" i="36"/>
  <c r="EZ115" i="36"/>
  <c r="BZ114" i="36"/>
  <c r="EV115" i="36"/>
  <c r="EW116" i="36"/>
  <c r="CL114" i="36"/>
  <c r="BQ114" i="36"/>
  <c r="ER114" i="36"/>
  <c r="S115" i="36"/>
  <c r="BP114" i="36"/>
  <c r="ET115" i="36"/>
  <c r="FB115" i="36"/>
  <c r="FG115" i="36"/>
  <c r="AO114" i="36"/>
  <c r="CK114" i="36"/>
  <c r="EW115" i="36"/>
  <c r="ES116" i="36"/>
  <c r="BL114" i="36"/>
  <c r="AD115" i="36"/>
  <c r="CM114" i="36"/>
  <c r="AH116" i="36"/>
  <c r="BV115" i="36"/>
  <c r="EU116" i="36"/>
  <c r="EZ116" i="36"/>
  <c r="BN114" i="36"/>
  <c r="AQ114" i="36"/>
  <c r="BS114" i="36"/>
  <c r="CP114" i="36"/>
  <c r="EU115" i="36"/>
  <c r="BJ114" i="36"/>
  <c r="FD116" i="36"/>
  <c r="AM114" i="36"/>
  <c r="FA116" i="36"/>
  <c r="FB116" i="36"/>
  <c r="AD116" i="36"/>
  <c r="FG114" i="36"/>
  <c r="BW114" i="36"/>
  <c r="CG115" i="36"/>
  <c r="AL114" i="36"/>
  <c r="AF116" i="36"/>
  <c r="CN114" i="36"/>
  <c r="CJ114" i="36"/>
  <c r="ES115" i="36"/>
  <c r="AC115" i="36"/>
  <c r="BG114" i="36"/>
  <c r="FC115" i="36"/>
  <c r="BR114" i="36"/>
  <c r="AF115" i="36"/>
  <c r="AJ114" i="36"/>
  <c r="S116" i="36"/>
  <c r="CF114" i="36"/>
  <c r="BO114" i="36"/>
  <c r="CG116" i="36"/>
  <c r="AS113" i="36"/>
  <c r="BK114" i="36"/>
  <c r="AQ115" i="36"/>
  <c r="BF111" i="38" l="1"/>
  <c r="DX114" i="36"/>
  <c r="DX115" i="36"/>
  <c r="EP116" i="36"/>
  <c r="EQ117" i="36"/>
  <c r="EO118" i="36" s="1"/>
  <c r="DZ108" i="36"/>
  <c r="EE108" i="36"/>
  <c r="EI108" i="36"/>
  <c r="EB108" i="36"/>
  <c r="EM108" i="36"/>
  <c r="ED108" i="36"/>
  <c r="EL108" i="36"/>
  <c r="EA108" i="36"/>
  <c r="EH108" i="36"/>
  <c r="EC108" i="36"/>
  <c r="EF108" i="36"/>
  <c r="EK108" i="36"/>
  <c r="EG108" i="36"/>
  <c r="DA113" i="36"/>
  <c r="DC113" i="36" s="1"/>
  <c r="DD113" i="36"/>
  <c r="CY113" i="36"/>
  <c r="CW113" i="36"/>
  <c r="CV113" i="36"/>
  <c r="CZ113" i="36"/>
  <c r="DB113" i="36"/>
  <c r="DL109" i="36"/>
  <c r="EM109" i="36" s="1"/>
  <c r="BD111" i="38"/>
  <c r="A113" i="36"/>
  <c r="DL110" i="36"/>
  <c r="DZ110" i="36" s="1"/>
  <c r="AY111" i="38"/>
  <c r="BU115" i="36"/>
  <c r="AG115" i="36"/>
  <c r="AE116" i="36"/>
  <c r="AK114" i="36"/>
  <c r="K114" i="38" s="1"/>
  <c r="AE115" i="36"/>
  <c r="AI115" i="36"/>
  <c r="Z115" i="36"/>
  <c r="AR115" i="38"/>
  <c r="M114" i="38"/>
  <c r="L114" i="38"/>
  <c r="CO114" i="36"/>
  <c r="AI116" i="36"/>
  <c r="AG116" i="36"/>
  <c r="D116" i="38"/>
  <c r="K116" i="36"/>
  <c r="V116" i="36"/>
  <c r="T116" i="36"/>
  <c r="P116" i="36" s="1"/>
  <c r="W116" i="36"/>
  <c r="E116" i="36"/>
  <c r="BU114" i="36"/>
  <c r="CT114" i="36"/>
  <c r="CS114" i="36"/>
  <c r="H114" i="36"/>
  <c r="O114" i="36" s="1"/>
  <c r="W115" i="36"/>
  <c r="D115" i="38"/>
  <c r="E115" i="36"/>
  <c r="K115" i="36"/>
  <c r="V115" i="36"/>
  <c r="T115" i="36"/>
  <c r="P115" i="36" s="1"/>
  <c r="AP114" i="36"/>
  <c r="AV114" i="36"/>
  <c r="BT114" i="36"/>
  <c r="AR116" i="38"/>
  <c r="CU114" i="36"/>
  <c r="AR114" i="36"/>
  <c r="N114" i="38"/>
  <c r="AC114" i="38"/>
  <c r="CH114" i="36"/>
  <c r="CC114" i="36"/>
  <c r="CD114" i="36"/>
  <c r="Z116" i="36"/>
  <c r="CQ114" i="36"/>
  <c r="V114" i="38"/>
  <c r="W114" i="38" s="1"/>
  <c r="BI114" i="36"/>
  <c r="DE113" i="36"/>
  <c r="CI114" i="36"/>
  <c r="FH114" i="36"/>
  <c r="EY115" i="36"/>
  <c r="J113" i="36"/>
  <c r="D113" i="36"/>
  <c r="Y113" i="36" s="1" a="1"/>
  <c r="Y113" i="36" s="1"/>
  <c r="H113" i="38" s="1"/>
  <c r="I113" i="38" s="1"/>
  <c r="BB112" i="38"/>
  <c r="BG112" i="38" s="1"/>
  <c r="BD112" i="38"/>
  <c r="BC112" i="38"/>
  <c r="BB113" i="36"/>
  <c r="AW113" i="36"/>
  <c r="AB113" i="36"/>
  <c r="BC111" i="38"/>
  <c r="BE111" i="36"/>
  <c r="BC111" i="36"/>
  <c r="BD111" i="36"/>
  <c r="BF112" i="38"/>
  <c r="R113" i="38"/>
  <c r="W113" i="38"/>
  <c r="EQ118" i="36"/>
  <c r="EO119" i="36" s="1"/>
  <c r="EX118" i="36"/>
  <c r="EP118" i="36"/>
  <c r="EP117" i="36"/>
  <c r="EX117" i="36"/>
  <c r="BA111" i="36"/>
  <c r="AX111" i="36"/>
  <c r="AY111" i="36"/>
  <c r="AZ111" i="36"/>
  <c r="J114" i="38"/>
  <c r="DW114" i="36"/>
  <c r="G114" i="36" a="1"/>
  <c r="G114" i="36" s="1"/>
  <c r="L114" i="36"/>
  <c r="Q114" i="36"/>
  <c r="B114" i="38" s="1"/>
  <c r="F114" i="36"/>
  <c r="CB113" i="36"/>
  <c r="AA113" i="38"/>
  <c r="AK113" i="38"/>
  <c r="BA113" i="38"/>
  <c r="BB113" i="38" s="1"/>
  <c r="BG113" i="38" s="1"/>
  <c r="BU113" i="38"/>
  <c r="AX113" i="38"/>
  <c r="AY113" i="38" s="1"/>
  <c r="AE113" i="38"/>
  <c r="BK113" i="38"/>
  <c r="AJ113" i="38"/>
  <c r="BP113" i="38"/>
  <c r="AO113" i="38"/>
  <c r="BI113" i="38"/>
  <c r="AH113" i="38"/>
  <c r="BJ113" i="38"/>
  <c r="AI113" i="38"/>
  <c r="BO113" i="38"/>
  <c r="AV113" i="38"/>
  <c r="BT113" i="38"/>
  <c r="AS113" i="38"/>
  <c r="BM113" i="38"/>
  <c r="AP113" i="38"/>
  <c r="BN113" i="38"/>
  <c r="AQ113" i="38"/>
  <c r="BS113" i="38"/>
  <c r="BH113" i="38"/>
  <c r="AG113" i="38"/>
  <c r="AW113" i="38"/>
  <c r="BQ113" i="38"/>
  <c r="AT113" i="38"/>
  <c r="BR113" i="38"/>
  <c r="AU113" i="38"/>
  <c r="AF113" i="38"/>
  <c r="BL113" i="38"/>
  <c r="EY116" i="36"/>
  <c r="DM111" i="36"/>
  <c r="DH111" i="36"/>
  <c r="DF111" i="36"/>
  <c r="DK111" i="36"/>
  <c r="DI111" i="36"/>
  <c r="DG111" i="36"/>
  <c r="DJ111" i="36"/>
  <c r="AZ112" i="38"/>
  <c r="AY112" i="38"/>
  <c r="AN112" i="38"/>
  <c r="AL112" i="38"/>
  <c r="AM112" i="38"/>
  <c r="Z113" i="38"/>
  <c r="AB113" i="38"/>
  <c r="O113" i="38"/>
  <c r="P113" i="38" s="1"/>
  <c r="Y113" i="38"/>
  <c r="BE111" i="38"/>
  <c r="AN111" i="38"/>
  <c r="AL111" i="38"/>
  <c r="AM111" i="38"/>
  <c r="T112" i="38"/>
  <c r="S112" i="38"/>
  <c r="AX112" i="36"/>
  <c r="BA112" i="36"/>
  <c r="AY112" i="36"/>
  <c r="AZ112" i="36"/>
  <c r="X114" i="36"/>
  <c r="F114" i="38"/>
  <c r="G114" i="38" s="1"/>
  <c r="AU114" i="36"/>
  <c r="AA114" i="36"/>
  <c r="AD114" i="38"/>
  <c r="M114" i="36"/>
  <c r="N114" i="36"/>
  <c r="DM112" i="36"/>
  <c r="DH112" i="36"/>
  <c r="DJ112" i="36"/>
  <c r="DI112" i="36"/>
  <c r="DK112" i="36"/>
  <c r="DG112" i="36"/>
  <c r="DF112" i="36"/>
  <c r="BD112" i="36"/>
  <c r="BE112" i="36"/>
  <c r="BC112" i="36"/>
  <c r="C114" i="36"/>
  <c r="E114" i="38"/>
  <c r="U114" i="36"/>
  <c r="I114" i="36"/>
  <c r="R114" i="38"/>
  <c r="AM115" i="36"/>
  <c r="AF118" i="36"/>
  <c r="BF115" i="36"/>
  <c r="AC117" i="36"/>
  <c r="BG117" i="36"/>
  <c r="BK115" i="36"/>
  <c r="BF117" i="36"/>
  <c r="CF116" i="36"/>
  <c r="BN115" i="36"/>
  <c r="FD117" i="36"/>
  <c r="FA118" i="36"/>
  <c r="BZ115" i="36"/>
  <c r="FC118" i="36"/>
  <c r="BP116" i="36"/>
  <c r="AO117" i="36"/>
  <c r="CJ115" i="36"/>
  <c r="BL117" i="36"/>
  <c r="BP117" i="36"/>
  <c r="S118" i="36"/>
  <c r="FB117" i="36"/>
  <c r="CK116" i="36"/>
  <c r="AL117" i="36"/>
  <c r="CJ116" i="36"/>
  <c r="AT117" i="36"/>
  <c r="ET118" i="36"/>
  <c r="CN115" i="36"/>
  <c r="ES118" i="36"/>
  <c r="FG117" i="36"/>
  <c r="AD117" i="36"/>
  <c r="CG117" i="36"/>
  <c r="BJ116" i="36"/>
  <c r="AH118" i="36"/>
  <c r="BX117" i="36"/>
  <c r="AO116" i="36"/>
  <c r="CP116" i="36"/>
  <c r="BJ115" i="36"/>
  <c r="CK118" i="36"/>
  <c r="AL115" i="36"/>
  <c r="CN117" i="36"/>
  <c r="BN116" i="36"/>
  <c r="BG115" i="36"/>
  <c r="ER117" i="36"/>
  <c r="EZ118" i="36"/>
  <c r="CM115" i="36"/>
  <c r="BQ117" i="36"/>
  <c r="AM116" i="36"/>
  <c r="AL116" i="36"/>
  <c r="AO115" i="36"/>
  <c r="BL116" i="36"/>
  <c r="EW117" i="36"/>
  <c r="BR115" i="36"/>
  <c r="EU117" i="36"/>
  <c r="EV117" i="36"/>
  <c r="BS117" i="36"/>
  <c r="BK116" i="36"/>
  <c r="CF117" i="36"/>
  <c r="ER115" i="36"/>
  <c r="AJ116" i="36"/>
  <c r="AC118" i="36"/>
  <c r="BR117" i="36"/>
  <c r="CR115" i="36"/>
  <c r="CP115" i="36"/>
  <c r="BW118" i="36"/>
  <c r="BV118" i="36"/>
  <c r="BG116" i="36"/>
  <c r="BV117" i="36"/>
  <c r="CK115" i="36"/>
  <c r="FC117" i="36"/>
  <c r="BO116" i="36"/>
  <c r="CG118" i="36"/>
  <c r="AT116" i="36"/>
  <c r="BW116" i="36"/>
  <c r="BX115" i="36"/>
  <c r="AF117" i="36"/>
  <c r="CR117" i="36"/>
  <c r="BL115" i="36"/>
  <c r="CF115" i="36"/>
  <c r="CM116" i="36"/>
  <c r="CL116" i="36"/>
  <c r="BN117" i="36"/>
  <c r="BS116" i="36"/>
  <c r="BS115" i="36"/>
  <c r="BW115" i="36"/>
  <c r="AT115" i="36"/>
  <c r="EV118" i="36"/>
  <c r="AQ116" i="36"/>
  <c r="BF116" i="36"/>
  <c r="ES117" i="36"/>
  <c r="FB118" i="36"/>
  <c r="BQ116" i="36"/>
  <c r="FD118" i="36"/>
  <c r="AJ115" i="36"/>
  <c r="EW118" i="36"/>
  <c r="BO115" i="36"/>
  <c r="BZ116" i="36"/>
  <c r="CN116" i="36"/>
  <c r="AQ117" i="36"/>
  <c r="CJ117" i="36"/>
  <c r="AD118" i="36"/>
  <c r="BP115" i="36"/>
  <c r="AH117" i="36"/>
  <c r="BM115" i="36"/>
  <c r="BR116" i="36"/>
  <c r="BW117" i="36"/>
  <c r="BM116" i="36"/>
  <c r="CR116" i="36"/>
  <c r="S117" i="36"/>
  <c r="FG116" i="36"/>
  <c r="FA117" i="36"/>
  <c r="BO117" i="36"/>
  <c r="BQ115" i="36"/>
  <c r="EZ117" i="36"/>
  <c r="EU118" i="36"/>
  <c r="ET117" i="36"/>
  <c r="AS114" i="36"/>
  <c r="CL115" i="36"/>
  <c r="ER116" i="36"/>
  <c r="BX116" i="36"/>
  <c r="BM117" i="36"/>
  <c r="BQ118" i="36"/>
  <c r="BZ117" i="36"/>
  <c r="DX116" i="36" l="1"/>
  <c r="DX117" i="36"/>
  <c r="CQ116" i="36"/>
  <c r="AP116" i="36"/>
  <c r="AV116" i="36"/>
  <c r="EE110" i="36"/>
  <c r="EJ109" i="36"/>
  <c r="EF110" i="36"/>
  <c r="EJ110" i="36"/>
  <c r="EL109" i="36"/>
  <c r="EF109" i="36"/>
  <c r="EE109" i="36"/>
  <c r="EA109" i="36"/>
  <c r="DZ109" i="36"/>
  <c r="EI109" i="36"/>
  <c r="EG109" i="36"/>
  <c r="EY117" i="36"/>
  <c r="EL110" i="36"/>
  <c r="EC110" i="36"/>
  <c r="EH110" i="36"/>
  <c r="EI110" i="36"/>
  <c r="EG110" i="36"/>
  <c r="EB110" i="36"/>
  <c r="EA110" i="36"/>
  <c r="EB109" i="36"/>
  <c r="EC109" i="36"/>
  <c r="EM110" i="36"/>
  <c r="EH109" i="36"/>
  <c r="ED109" i="36"/>
  <c r="BF113" i="38"/>
  <c r="EK109" i="36"/>
  <c r="EK110" i="36"/>
  <c r="ED110" i="36"/>
  <c r="DL111" i="36"/>
  <c r="EI111" i="36" s="1"/>
  <c r="BC113" i="38"/>
  <c r="A114" i="36"/>
  <c r="BE113" i="38"/>
  <c r="AA114" i="38"/>
  <c r="CI117" i="36"/>
  <c r="FH117" i="36"/>
  <c r="CI116" i="36"/>
  <c r="FH116" i="36"/>
  <c r="CT116" i="36"/>
  <c r="H116" i="36"/>
  <c r="O116" i="36" s="1"/>
  <c r="CS116" i="36"/>
  <c r="M115" i="38"/>
  <c r="L115" i="38"/>
  <c r="D117" i="38"/>
  <c r="W117" i="36"/>
  <c r="E117" i="36"/>
  <c r="V117" i="36"/>
  <c r="T117" i="36"/>
  <c r="P117" i="36" s="1"/>
  <c r="K117" i="36"/>
  <c r="AR117" i="38"/>
  <c r="D118" i="38"/>
  <c r="T118" i="36"/>
  <c r="P118" i="36" s="1"/>
  <c r="E118" i="36"/>
  <c r="V118" i="36"/>
  <c r="W118" i="36"/>
  <c r="K118" i="36"/>
  <c r="AI118" i="36"/>
  <c r="M116" i="38"/>
  <c r="L116" i="38"/>
  <c r="CU116" i="36"/>
  <c r="CI115" i="36"/>
  <c r="FH115" i="36"/>
  <c r="DE114" i="36"/>
  <c r="CQ115" i="36"/>
  <c r="Q117" i="38"/>
  <c r="BH117" i="36"/>
  <c r="U117" i="38" s="1"/>
  <c r="X117" i="38" s="1"/>
  <c r="CO117" i="36"/>
  <c r="AV117" i="36"/>
  <c r="AP117" i="36"/>
  <c r="BT117" i="36"/>
  <c r="Z117" i="36"/>
  <c r="AI117" i="36"/>
  <c r="AR117" i="36"/>
  <c r="N117" i="38"/>
  <c r="CI118" i="36"/>
  <c r="AR118" i="38"/>
  <c r="AG118" i="36"/>
  <c r="Z118" i="36"/>
  <c r="BH116" i="36"/>
  <c r="U116" i="38" s="1"/>
  <c r="X116" i="38" s="1"/>
  <c r="Q116" i="38"/>
  <c r="R116" i="38" s="1"/>
  <c r="BT116" i="36"/>
  <c r="CO115" i="36"/>
  <c r="BH115" i="36"/>
  <c r="U115" i="38" s="1"/>
  <c r="X115" i="38" s="1"/>
  <c r="Q115" i="38"/>
  <c r="R115" i="38" s="1"/>
  <c r="AK115" i="36"/>
  <c r="K115" i="38" s="1"/>
  <c r="AP115" i="36"/>
  <c r="AV115" i="36"/>
  <c r="BT115" i="36"/>
  <c r="BU116" i="36"/>
  <c r="AC117" i="38"/>
  <c r="CH117" i="36"/>
  <c r="BU117" i="36"/>
  <c r="AG117" i="36"/>
  <c r="AE117" i="36"/>
  <c r="N116" i="38"/>
  <c r="AR116" i="36"/>
  <c r="AC115" i="38"/>
  <c r="CH115" i="36"/>
  <c r="CD115" i="36"/>
  <c r="CC115" i="36"/>
  <c r="CS115" i="36"/>
  <c r="CT115" i="36"/>
  <c r="H115" i="36"/>
  <c r="O115" i="36" s="1"/>
  <c r="CO116" i="36"/>
  <c r="N115" i="38"/>
  <c r="AR115" i="36"/>
  <c r="V115" i="38"/>
  <c r="BI115" i="36"/>
  <c r="CH116" i="36"/>
  <c r="AC116" i="38"/>
  <c r="CD116" i="36"/>
  <c r="CC116" i="36"/>
  <c r="V116" i="38"/>
  <c r="BI116" i="36"/>
  <c r="CU115" i="36"/>
  <c r="CS117" i="36"/>
  <c r="H117" i="36"/>
  <c r="O117" i="36" s="1"/>
  <c r="CT117" i="36"/>
  <c r="CC117" i="36"/>
  <c r="CD117" i="36"/>
  <c r="M117" i="38"/>
  <c r="L117" i="38"/>
  <c r="AE118" i="36"/>
  <c r="AK116" i="36"/>
  <c r="K116" i="38" s="1"/>
  <c r="S114" i="38"/>
  <c r="T114" i="38"/>
  <c r="DL112" i="36"/>
  <c r="EM112" i="36" s="1"/>
  <c r="BD113" i="38"/>
  <c r="BC113" i="36"/>
  <c r="BE113" i="36"/>
  <c r="BD113" i="36"/>
  <c r="J116" i="38"/>
  <c r="Q116" i="36"/>
  <c r="B116" i="38" s="1"/>
  <c r="L116" i="36"/>
  <c r="DW116" i="36"/>
  <c r="G116" i="36" a="1"/>
  <c r="G116" i="36" s="1"/>
  <c r="F116" i="36"/>
  <c r="J115" i="38"/>
  <c r="DW115" i="36"/>
  <c r="L115" i="36"/>
  <c r="Q115" i="36"/>
  <c r="B115" i="38" s="1"/>
  <c r="G115" i="36" a="1"/>
  <c r="G115" i="36" s="1"/>
  <c r="F115" i="36"/>
  <c r="EP119" i="36"/>
  <c r="EX119" i="36"/>
  <c r="CX114" i="36"/>
  <c r="DD114" i="36"/>
  <c r="DA114" i="36"/>
  <c r="DC114" i="36" s="1"/>
  <c r="CW114" i="36"/>
  <c r="CV114" i="36"/>
  <c r="CZ114" i="36"/>
  <c r="DB114" i="36"/>
  <c r="CY114" i="36"/>
  <c r="C115" i="36"/>
  <c r="I115" i="36"/>
  <c r="U115" i="36"/>
  <c r="E115" i="38"/>
  <c r="AD116" i="38"/>
  <c r="AA116" i="36"/>
  <c r="N116" i="36"/>
  <c r="M116" i="36"/>
  <c r="X116" i="36"/>
  <c r="AU116" i="36"/>
  <c r="F116" i="38"/>
  <c r="G116" i="38" s="1"/>
  <c r="BI114" i="38"/>
  <c r="AS114" i="38"/>
  <c r="BM114" i="38"/>
  <c r="AP114" i="38"/>
  <c r="BN114" i="38"/>
  <c r="AQ114" i="38"/>
  <c r="BS114" i="38"/>
  <c r="BH114" i="38"/>
  <c r="AG114" i="38"/>
  <c r="AF114" i="38"/>
  <c r="AW114" i="38"/>
  <c r="BQ114" i="38"/>
  <c r="AT114" i="38"/>
  <c r="BR114" i="38"/>
  <c r="AU114" i="38"/>
  <c r="BL114" i="38"/>
  <c r="AK114" i="38"/>
  <c r="BA114" i="38"/>
  <c r="BB114" i="38" s="1"/>
  <c r="BG114" i="38" s="1"/>
  <c r="BU114" i="38"/>
  <c r="AX114" i="38"/>
  <c r="AY114" i="38" s="1"/>
  <c r="AE114" i="38"/>
  <c r="BK114" i="38"/>
  <c r="AJ114" i="38"/>
  <c r="BP114" i="38"/>
  <c r="AO114" i="38"/>
  <c r="AH114" i="38"/>
  <c r="BJ114" i="38"/>
  <c r="AI114" i="38"/>
  <c r="BO114" i="38"/>
  <c r="AV114" i="38"/>
  <c r="BT114" i="38"/>
  <c r="AZ113" i="38"/>
  <c r="AN113" i="38"/>
  <c r="AL113" i="38"/>
  <c r="AM113" i="38"/>
  <c r="EY118" i="36"/>
  <c r="CB114" i="36"/>
  <c r="E116" i="38"/>
  <c r="I116" i="36"/>
  <c r="U116" i="36"/>
  <c r="C116" i="36"/>
  <c r="J114" i="36"/>
  <c r="D114" i="36"/>
  <c r="Y114" i="36" s="1" a="1"/>
  <c r="Y114" i="36" s="1"/>
  <c r="H114" i="38" s="1"/>
  <c r="I114" i="38" s="1"/>
  <c r="AB114" i="36"/>
  <c r="AW114" i="36"/>
  <c r="BB114" i="36"/>
  <c r="AB114" i="38"/>
  <c r="Y114" i="38"/>
  <c r="Z114" i="38"/>
  <c r="O114" i="38"/>
  <c r="P114" i="38" s="1"/>
  <c r="EQ119" i="36"/>
  <c r="EO120" i="36" s="1"/>
  <c r="S113" i="38"/>
  <c r="T113" i="38"/>
  <c r="AZ113" i="36"/>
  <c r="BA113" i="36"/>
  <c r="AY113" i="36"/>
  <c r="AX113" i="36"/>
  <c r="FI114" i="36"/>
  <c r="DH113" i="36"/>
  <c r="DF113" i="36"/>
  <c r="DI113" i="36"/>
  <c r="DK113" i="36"/>
  <c r="DG113" i="36"/>
  <c r="DJ113" i="36"/>
  <c r="DM113" i="36"/>
  <c r="F115" i="38"/>
  <c r="G115" i="38" s="1"/>
  <c r="AD115" i="38"/>
  <c r="M115" i="36"/>
  <c r="N115" i="36"/>
  <c r="X115" i="36"/>
  <c r="AU115" i="36"/>
  <c r="AA115" i="36"/>
  <c r="BG118" i="36"/>
  <c r="CJ118" i="36"/>
  <c r="CP117" i="36"/>
  <c r="CM118" i="36"/>
  <c r="BJ117" i="36"/>
  <c r="CM117" i="36"/>
  <c r="FC119" i="36"/>
  <c r="BP118" i="36"/>
  <c r="BV119" i="36"/>
  <c r="CK117" i="36"/>
  <c r="BR118" i="36"/>
  <c r="EV119" i="36"/>
  <c r="BJ118" i="36"/>
  <c r="AD119" i="36"/>
  <c r="AT118" i="36"/>
  <c r="BO118" i="36"/>
  <c r="AF119" i="36"/>
  <c r="AL118" i="36"/>
  <c r="FG118" i="36"/>
  <c r="ER118" i="36"/>
  <c r="CP118" i="36"/>
  <c r="CF118" i="36"/>
  <c r="AS117" i="36"/>
  <c r="BS118" i="36"/>
  <c r="EU119" i="36"/>
  <c r="FA119" i="36"/>
  <c r="AJ118" i="36"/>
  <c r="FD119" i="36"/>
  <c r="AS116" i="36"/>
  <c r="BK117" i="36"/>
  <c r="ET119" i="36"/>
  <c r="AO118" i="36"/>
  <c r="EZ119" i="36"/>
  <c r="S119" i="36"/>
  <c r="BN118" i="36"/>
  <c r="CN118" i="36"/>
  <c r="BL118" i="36"/>
  <c r="AC119" i="36"/>
  <c r="AS115" i="36"/>
  <c r="BX118" i="36"/>
  <c r="ES119" i="36"/>
  <c r="CG119" i="36"/>
  <c r="FB119" i="36"/>
  <c r="EW119" i="36"/>
  <c r="AM117" i="36"/>
  <c r="AQ118" i="36"/>
  <c r="BK118" i="36"/>
  <c r="BM118" i="36"/>
  <c r="BF118" i="36"/>
  <c r="CL118" i="36"/>
  <c r="AH119" i="36"/>
  <c r="BZ118" i="36"/>
  <c r="AJ117" i="36"/>
  <c r="AM118" i="36"/>
  <c r="CL117" i="36"/>
  <c r="CR118" i="36"/>
  <c r="BP119" i="36"/>
  <c r="AK118" i="36" l="1"/>
  <c r="K118" i="38" s="1"/>
  <c r="M118" i="38"/>
  <c r="L118" i="38"/>
  <c r="BU118" i="36"/>
  <c r="AV118" i="36"/>
  <c r="AP118" i="36"/>
  <c r="DE116" i="36"/>
  <c r="DX118" i="36"/>
  <c r="DZ111" i="36"/>
  <c r="FI116" i="36"/>
  <c r="EE111" i="36"/>
  <c r="EH111" i="36"/>
  <c r="EB111" i="36"/>
  <c r="EK111" i="36"/>
  <c r="FI117" i="36"/>
  <c r="EG111" i="36"/>
  <c r="EF111" i="36"/>
  <c r="EJ111" i="36"/>
  <c r="EY119" i="36"/>
  <c r="EC111" i="36"/>
  <c r="A115" i="36"/>
  <c r="BE114" i="38"/>
  <c r="CB117" i="36"/>
  <c r="CU117" i="36"/>
  <c r="DE117" i="36" s="1"/>
  <c r="ED112" i="36"/>
  <c r="A116" i="36"/>
  <c r="DL113" i="36"/>
  <c r="EG113" i="36" s="1"/>
  <c r="EM111" i="36"/>
  <c r="BF114" i="38"/>
  <c r="EL111" i="36"/>
  <c r="ED111" i="36"/>
  <c r="BC114" i="38"/>
  <c r="EA111" i="36"/>
  <c r="CB115" i="36"/>
  <c r="CU118" i="36"/>
  <c r="CW118" i="36" s="1"/>
  <c r="Z119" i="36"/>
  <c r="K119" i="36"/>
  <c r="V119" i="36"/>
  <c r="W119" i="36"/>
  <c r="E119" i="36"/>
  <c r="T119" i="36"/>
  <c r="D119" i="38"/>
  <c r="BT118" i="36"/>
  <c r="AE119" i="36"/>
  <c r="AI119" i="36"/>
  <c r="CO118" i="36"/>
  <c r="CQ117" i="36"/>
  <c r="DE115" i="36"/>
  <c r="CH118" i="36"/>
  <c r="AC118" i="38"/>
  <c r="CC118" i="36"/>
  <c r="FH118" i="36"/>
  <c r="FI118" i="36" s="1"/>
  <c r="CD118" i="36"/>
  <c r="N118" i="38"/>
  <c r="AR118" i="36"/>
  <c r="H118" i="36"/>
  <c r="O118" i="36" s="1"/>
  <c r="CT118" i="36"/>
  <c r="CS118" i="36"/>
  <c r="AG119" i="36"/>
  <c r="AR119" i="38"/>
  <c r="AK117" i="36"/>
  <c r="K117" i="38" s="1"/>
  <c r="CQ118" i="36"/>
  <c r="BI118" i="36"/>
  <c r="V118" i="38"/>
  <c r="BH118" i="36"/>
  <c r="U118" i="38" s="1"/>
  <c r="X118" i="38" s="1"/>
  <c r="Q118" i="38"/>
  <c r="V117" i="38"/>
  <c r="W117" i="38" s="1"/>
  <c r="BI117" i="36"/>
  <c r="AT115" i="38"/>
  <c r="BL115" i="38"/>
  <c r="AK115" i="38"/>
  <c r="BA115" i="38"/>
  <c r="BB115" i="38" s="1"/>
  <c r="BG115" i="38" s="1"/>
  <c r="BU115" i="38"/>
  <c r="AX115" i="38"/>
  <c r="AY115" i="38" s="1"/>
  <c r="AE115" i="38"/>
  <c r="BK115" i="38"/>
  <c r="AJ115" i="38"/>
  <c r="BP115" i="38"/>
  <c r="AO115" i="38"/>
  <c r="BI115" i="38"/>
  <c r="BJ115" i="38"/>
  <c r="AI115" i="38"/>
  <c r="AV115" i="38"/>
  <c r="BT115" i="38"/>
  <c r="AH115" i="38"/>
  <c r="BO115" i="38"/>
  <c r="AS115" i="38"/>
  <c r="BM115" i="38"/>
  <c r="AP115" i="38"/>
  <c r="BN115" i="38"/>
  <c r="AQ115" i="38"/>
  <c r="BS115" i="38"/>
  <c r="BH115" i="38"/>
  <c r="AG115" i="38"/>
  <c r="AW115" i="38"/>
  <c r="BQ115" i="38"/>
  <c r="BR115" i="38"/>
  <c r="AU115" i="38"/>
  <c r="AF115" i="38"/>
  <c r="AZ114" i="36"/>
  <c r="BA114" i="36"/>
  <c r="AX114" i="36"/>
  <c r="AY114" i="36"/>
  <c r="AZ114" i="38"/>
  <c r="AO116" i="38"/>
  <c r="BI116" i="38"/>
  <c r="BJ116" i="38"/>
  <c r="BO116" i="38"/>
  <c r="AV116" i="38"/>
  <c r="BT116" i="38"/>
  <c r="AS116" i="38"/>
  <c r="BM116" i="38"/>
  <c r="AP116" i="38"/>
  <c r="BN116" i="38"/>
  <c r="AQ116" i="38"/>
  <c r="BS116" i="38"/>
  <c r="BH116" i="38"/>
  <c r="AG116" i="38"/>
  <c r="AW116" i="38"/>
  <c r="BQ116" i="38"/>
  <c r="BR116" i="38"/>
  <c r="AU116" i="38"/>
  <c r="BL116" i="38"/>
  <c r="AT116" i="38"/>
  <c r="AF116" i="38"/>
  <c r="AK116" i="38"/>
  <c r="BA116" i="38"/>
  <c r="BB116" i="38" s="1"/>
  <c r="BG116" i="38" s="1"/>
  <c r="BU116" i="38"/>
  <c r="AX116" i="38"/>
  <c r="AY116" i="38" s="1"/>
  <c r="AE116" i="38"/>
  <c r="BK116" i="38"/>
  <c r="AJ116" i="38"/>
  <c r="BP116" i="38"/>
  <c r="AH116" i="38"/>
  <c r="AI116" i="38"/>
  <c r="EL112" i="36"/>
  <c r="W116" i="38"/>
  <c r="R117" i="38"/>
  <c r="FI115" i="36"/>
  <c r="AA115" i="38"/>
  <c r="D116" i="36"/>
  <c r="Y116" i="36" s="1" a="1"/>
  <c r="Y116" i="36" s="1"/>
  <c r="H116" i="38" s="1"/>
  <c r="I116" i="38" s="1"/>
  <c r="J116" i="36"/>
  <c r="EA112" i="36"/>
  <c r="EJ112" i="36"/>
  <c r="EG112" i="36"/>
  <c r="EC112" i="36"/>
  <c r="EI112" i="36"/>
  <c r="DZ112" i="36"/>
  <c r="EE112" i="36"/>
  <c r="EF112" i="36"/>
  <c r="EH112" i="36"/>
  <c r="CB116" i="36"/>
  <c r="AA116" i="38"/>
  <c r="J118" i="38"/>
  <c r="F118" i="36"/>
  <c r="Q118" i="36"/>
  <c r="B118" i="38" s="1"/>
  <c r="DW118" i="36"/>
  <c r="L118" i="36"/>
  <c r="G118" i="36" a="1"/>
  <c r="G118" i="36" s="1"/>
  <c r="J117" i="38"/>
  <c r="G117" i="36" a="1"/>
  <c r="G117" i="36" s="1"/>
  <c r="DW117" i="36"/>
  <c r="Q117" i="36"/>
  <c r="B117" i="38" s="1"/>
  <c r="F117" i="36"/>
  <c r="L117" i="36"/>
  <c r="EX120" i="36"/>
  <c r="EP120" i="36"/>
  <c r="BD114" i="38"/>
  <c r="AL114" i="38"/>
  <c r="AM114" i="38"/>
  <c r="AN114" i="38"/>
  <c r="J115" i="36"/>
  <c r="D115" i="36"/>
  <c r="Y115" i="36" s="1" a="1"/>
  <c r="Y115" i="36" s="1"/>
  <c r="H115" i="38" s="1"/>
  <c r="I115" i="38" s="1"/>
  <c r="EQ120" i="36"/>
  <c r="EO121" i="36" s="1"/>
  <c r="AB115" i="38"/>
  <c r="Y115" i="38"/>
  <c r="Z115" i="38"/>
  <c r="O115" i="38"/>
  <c r="P115" i="38" s="1"/>
  <c r="O116" i="38"/>
  <c r="P116" i="38" s="1"/>
  <c r="AB116" i="38"/>
  <c r="Y116" i="38"/>
  <c r="Z116" i="38"/>
  <c r="EB112" i="36"/>
  <c r="CW115" i="36"/>
  <c r="DA115" i="36"/>
  <c r="DC115" i="36" s="1"/>
  <c r="DB115" i="36"/>
  <c r="CX115" i="36"/>
  <c r="CY115" i="36"/>
  <c r="CV115" i="36"/>
  <c r="CZ115" i="36"/>
  <c r="DD115" i="36"/>
  <c r="W115" i="38"/>
  <c r="DJ114" i="36"/>
  <c r="DF114" i="36"/>
  <c r="DG114" i="36"/>
  <c r="DK114" i="36"/>
  <c r="DM114" i="36"/>
  <c r="DI114" i="36"/>
  <c r="DH114" i="36"/>
  <c r="DD116" i="36"/>
  <c r="CZ116" i="36"/>
  <c r="CW116" i="36"/>
  <c r="DA116" i="36"/>
  <c r="DC116" i="36" s="1"/>
  <c r="CY116" i="36"/>
  <c r="CX116" i="36"/>
  <c r="CV116" i="36"/>
  <c r="DB116" i="36"/>
  <c r="F118" i="38"/>
  <c r="G118" i="38" s="1"/>
  <c r="AD118" i="38"/>
  <c r="X118" i="36"/>
  <c r="N118" i="36"/>
  <c r="AA118" i="36"/>
  <c r="M118" i="36"/>
  <c r="AU118" i="36"/>
  <c r="C118" i="36"/>
  <c r="E118" i="38"/>
  <c r="U118" i="36"/>
  <c r="I118" i="36"/>
  <c r="AB115" i="36"/>
  <c r="AW115" i="36"/>
  <c r="BB115" i="36"/>
  <c r="BE114" i="36"/>
  <c r="BC114" i="36"/>
  <c r="BD114" i="36"/>
  <c r="AW116" i="36"/>
  <c r="BB116" i="36"/>
  <c r="AB116" i="36"/>
  <c r="EK112" i="36"/>
  <c r="S115" i="38"/>
  <c r="T115" i="38"/>
  <c r="S116" i="38"/>
  <c r="T116" i="38"/>
  <c r="AA117" i="38"/>
  <c r="DI116" i="36"/>
  <c r="DG116" i="36"/>
  <c r="DJ116" i="36"/>
  <c r="DM116" i="36"/>
  <c r="DK116" i="36"/>
  <c r="DH116" i="36"/>
  <c r="DF116" i="36"/>
  <c r="I117" i="36"/>
  <c r="U117" i="36"/>
  <c r="E117" i="38"/>
  <c r="C117" i="36"/>
  <c r="A117" i="36" s="1"/>
  <c r="M117" i="36"/>
  <c r="AA117" i="36"/>
  <c r="N117" i="36"/>
  <c r="F117" i="38"/>
  <c r="G117" i="38" s="1"/>
  <c r="AD117" i="38"/>
  <c r="AU117" i="36"/>
  <c r="X117" i="36"/>
  <c r="FB120" i="36"/>
  <c r="AL119" i="36"/>
  <c r="BZ119" i="36"/>
  <c r="BK119" i="36"/>
  <c r="AM119" i="36"/>
  <c r="AO119" i="36"/>
  <c r="FA120" i="36"/>
  <c r="ER119" i="36"/>
  <c r="CN119" i="36"/>
  <c r="BM119" i="36"/>
  <c r="BF119" i="36"/>
  <c r="AC120" i="36"/>
  <c r="BR119" i="36"/>
  <c r="BX119" i="36"/>
  <c r="AH120" i="36"/>
  <c r="BJ119" i="36"/>
  <c r="CL119" i="36"/>
  <c r="S120" i="36"/>
  <c r="CM119" i="36"/>
  <c r="ES120" i="36"/>
  <c r="BN119" i="36"/>
  <c r="BG120" i="36"/>
  <c r="BQ119" i="36"/>
  <c r="BS119" i="36"/>
  <c r="BO119" i="36"/>
  <c r="AS118" i="36"/>
  <c r="EV120" i="36"/>
  <c r="EZ120" i="36"/>
  <c r="CR119" i="36"/>
  <c r="CF119" i="36"/>
  <c r="CG120" i="36"/>
  <c r="EW120" i="36"/>
  <c r="CN120" i="36"/>
  <c r="CP119" i="36"/>
  <c r="BG119" i="36"/>
  <c r="FG119" i="36"/>
  <c r="AT119" i="36"/>
  <c r="BV120" i="36"/>
  <c r="EU120" i="36"/>
  <c r="BW119" i="36"/>
  <c r="ET120" i="36"/>
  <c r="AJ119" i="36"/>
  <c r="FD120" i="36"/>
  <c r="AF120" i="36"/>
  <c r="FC120" i="36"/>
  <c r="CJ119" i="36"/>
  <c r="BL119" i="36"/>
  <c r="AQ119" i="36"/>
  <c r="AD120" i="36"/>
  <c r="CK119" i="36"/>
  <c r="FG120" i="36"/>
  <c r="BF115" i="38" l="1"/>
  <c r="BU119" i="36"/>
  <c r="DX119" i="36"/>
  <c r="V119" i="38"/>
  <c r="BI119" i="36"/>
  <c r="AV119" i="36"/>
  <c r="AP119" i="36"/>
  <c r="A118" i="36"/>
  <c r="DX120" i="36"/>
  <c r="DA117" i="36"/>
  <c r="DC117" i="36" s="1"/>
  <c r="BE115" i="38"/>
  <c r="EC113" i="36"/>
  <c r="EF113" i="36"/>
  <c r="DZ113" i="36"/>
  <c r="EB113" i="36"/>
  <c r="ED113" i="36"/>
  <c r="EI113" i="36"/>
  <c r="EM113" i="36"/>
  <c r="CY117" i="36"/>
  <c r="CX117" i="36"/>
  <c r="CV117" i="36"/>
  <c r="DL116" i="36"/>
  <c r="EC116" i="36" s="1"/>
  <c r="CZ117" i="36"/>
  <c r="DB117" i="36"/>
  <c r="AZ115" i="38"/>
  <c r="DD117" i="36"/>
  <c r="CW117" i="36"/>
  <c r="CZ118" i="36"/>
  <c r="DD118" i="36"/>
  <c r="BF116" i="38"/>
  <c r="EA113" i="36"/>
  <c r="EH113" i="36"/>
  <c r="EL113" i="36"/>
  <c r="DA118" i="36"/>
  <c r="DC118" i="36" s="1"/>
  <c r="CV118" i="36"/>
  <c r="DE118" i="36"/>
  <c r="DK118" i="36" s="1"/>
  <c r="DL114" i="36"/>
  <c r="EA114" i="36" s="1"/>
  <c r="BE116" i="38"/>
  <c r="EJ113" i="36"/>
  <c r="EE113" i="36"/>
  <c r="EK113" i="36"/>
  <c r="BC115" i="38"/>
  <c r="DB118" i="36"/>
  <c r="CY118" i="36"/>
  <c r="BD115" i="38"/>
  <c r="CX118" i="36"/>
  <c r="AC119" i="38"/>
  <c r="CH119" i="36"/>
  <c r="CD119" i="36"/>
  <c r="CC119" i="36"/>
  <c r="AI120" i="36"/>
  <c r="BT119" i="36"/>
  <c r="FH119" i="36"/>
  <c r="CI119" i="36"/>
  <c r="AG120" i="36"/>
  <c r="CO119" i="36"/>
  <c r="CT119" i="36"/>
  <c r="CS119" i="36"/>
  <c r="H119" i="36"/>
  <c r="O119" i="36" s="1"/>
  <c r="N119" i="38"/>
  <c r="AR119" i="36"/>
  <c r="CO120" i="36"/>
  <c r="AK119" i="36"/>
  <c r="K119" i="38" s="1"/>
  <c r="CQ119" i="36"/>
  <c r="T120" i="36"/>
  <c r="P120" i="36" s="1"/>
  <c r="W120" i="36"/>
  <c r="E120" i="36"/>
  <c r="D120" i="38"/>
  <c r="K120" i="36"/>
  <c r="V120" i="36"/>
  <c r="AE120" i="36"/>
  <c r="AR120" i="38"/>
  <c r="Z120" i="36"/>
  <c r="Q119" i="38"/>
  <c r="R119" i="38" s="1"/>
  <c r="BH119" i="36"/>
  <c r="U119" i="38" s="1"/>
  <c r="X119" i="38" s="1"/>
  <c r="CU119" i="36"/>
  <c r="M119" i="38"/>
  <c r="L119" i="38"/>
  <c r="AW118" i="36"/>
  <c r="AB118" i="36"/>
  <c r="BB118" i="36"/>
  <c r="EY120" i="36"/>
  <c r="T117" i="38"/>
  <c r="S117" i="38"/>
  <c r="BC116" i="36"/>
  <c r="BD116" i="36"/>
  <c r="BE116" i="36"/>
  <c r="BD116" i="38"/>
  <c r="BC116" i="38"/>
  <c r="AM116" i="38"/>
  <c r="AN116" i="38"/>
  <c r="AL116" i="38"/>
  <c r="CB118" i="36"/>
  <c r="BD115" i="36"/>
  <c r="BE115" i="36"/>
  <c r="BC115" i="36"/>
  <c r="AL115" i="38"/>
  <c r="AM115" i="38"/>
  <c r="AN115" i="38"/>
  <c r="E119" i="38"/>
  <c r="U119" i="36"/>
  <c r="C119" i="36"/>
  <c r="I119" i="36"/>
  <c r="AW117" i="36"/>
  <c r="AB117" i="36"/>
  <c r="BB117" i="36"/>
  <c r="J117" i="36"/>
  <c r="D117" i="36"/>
  <c r="Y117" i="36" s="1" a="1"/>
  <c r="Y117" i="36" s="1"/>
  <c r="H117" i="38" s="1"/>
  <c r="I117" i="38" s="1"/>
  <c r="AX116" i="36"/>
  <c r="AZ116" i="36"/>
  <c r="BA116" i="36"/>
  <c r="AY116" i="36"/>
  <c r="Z117" i="38"/>
  <c r="O117" i="38"/>
  <c r="P117" i="38" s="1"/>
  <c r="AB117" i="38"/>
  <c r="Y117" i="38"/>
  <c r="AG117" i="38"/>
  <c r="BQ117" i="38"/>
  <c r="AT117" i="38"/>
  <c r="AU117" i="38"/>
  <c r="BL117" i="38"/>
  <c r="AK117" i="38"/>
  <c r="BA117" i="38"/>
  <c r="BB117" i="38" s="1"/>
  <c r="BG117" i="38" s="1"/>
  <c r="BU117" i="38"/>
  <c r="AX117" i="38"/>
  <c r="AY117" i="38" s="1"/>
  <c r="AE117" i="38"/>
  <c r="BK117" i="38"/>
  <c r="AJ117" i="38"/>
  <c r="BP117" i="38"/>
  <c r="AO117" i="38"/>
  <c r="BI117" i="38"/>
  <c r="AH117" i="38"/>
  <c r="AI117" i="38"/>
  <c r="BO117" i="38"/>
  <c r="BT117" i="38"/>
  <c r="BJ117" i="38"/>
  <c r="AV117" i="38"/>
  <c r="AS117" i="38"/>
  <c r="BM117" i="38"/>
  <c r="AP117" i="38"/>
  <c r="BN117" i="38"/>
  <c r="AQ117" i="38"/>
  <c r="BS117" i="38"/>
  <c r="BH117" i="38"/>
  <c r="AW117" i="38"/>
  <c r="BR117" i="38"/>
  <c r="AF117" i="38"/>
  <c r="AZ115" i="36"/>
  <c r="BA115" i="36"/>
  <c r="AY115" i="36"/>
  <c r="AX115" i="36"/>
  <c r="J118" i="36"/>
  <c r="D118" i="36"/>
  <c r="Y118" i="36" s="1" a="1"/>
  <c r="Y118" i="36" s="1"/>
  <c r="H118" i="38" s="1"/>
  <c r="I118" i="38" s="1"/>
  <c r="AS118" i="38"/>
  <c r="BM118" i="38"/>
  <c r="AP118" i="38"/>
  <c r="BN118" i="38"/>
  <c r="AQ118" i="38"/>
  <c r="BS118" i="38"/>
  <c r="BH118" i="38"/>
  <c r="AW118" i="38"/>
  <c r="BL118" i="38"/>
  <c r="AG118" i="38"/>
  <c r="BQ118" i="38"/>
  <c r="AT118" i="38"/>
  <c r="BR118" i="38"/>
  <c r="AU118" i="38"/>
  <c r="AF118" i="38"/>
  <c r="AK118" i="38"/>
  <c r="BA118" i="38"/>
  <c r="BB118" i="38" s="1"/>
  <c r="BG118" i="38" s="1"/>
  <c r="BU118" i="38"/>
  <c r="AX118" i="38"/>
  <c r="AY118" i="38" s="1"/>
  <c r="AE118" i="38"/>
  <c r="BK118" i="38"/>
  <c r="AJ118" i="38"/>
  <c r="BP118" i="38"/>
  <c r="AO118" i="38"/>
  <c r="BI118" i="38"/>
  <c r="AH118" i="38"/>
  <c r="BJ118" i="38"/>
  <c r="AI118" i="38"/>
  <c r="BO118" i="38"/>
  <c r="AV118" i="38"/>
  <c r="BT118" i="38"/>
  <c r="EQ121" i="36"/>
  <c r="EO122" i="36" s="1"/>
  <c r="EP121" i="36"/>
  <c r="EX121" i="36"/>
  <c r="Y118" i="38"/>
  <c r="Z118" i="38"/>
  <c r="O118" i="38"/>
  <c r="P118" i="38" s="1"/>
  <c r="AB118" i="38"/>
  <c r="DG117" i="36"/>
  <c r="DJ117" i="36"/>
  <c r="DK117" i="36"/>
  <c r="DF117" i="36"/>
  <c r="DI117" i="36"/>
  <c r="DH117" i="36"/>
  <c r="DM117" i="36"/>
  <c r="AZ116" i="38"/>
  <c r="AA118" i="38"/>
  <c r="P119" i="36"/>
  <c r="J119" i="38"/>
  <c r="DW119" i="36"/>
  <c r="F119" i="36"/>
  <c r="G119" i="36" a="1"/>
  <c r="G119" i="36" s="1"/>
  <c r="L119" i="36"/>
  <c r="Q119" i="36"/>
  <c r="B119" i="38" s="1"/>
  <c r="W118" i="38"/>
  <c r="R118" i="38"/>
  <c r="DF115" i="36"/>
  <c r="DH115" i="36"/>
  <c r="DJ115" i="36"/>
  <c r="DK115" i="36"/>
  <c r="DM115" i="36"/>
  <c r="DG115" i="36"/>
  <c r="DI115" i="36"/>
  <c r="X119" i="36"/>
  <c r="AU119" i="36"/>
  <c r="F119" i="38"/>
  <c r="G119" i="38" s="1"/>
  <c r="AA119" i="36"/>
  <c r="AD119" i="38"/>
  <c r="M119" i="36"/>
  <c r="N119" i="36"/>
  <c r="CK121" i="36"/>
  <c r="S121" i="36"/>
  <c r="BM120" i="36"/>
  <c r="CL120" i="36"/>
  <c r="AT121" i="36"/>
  <c r="CN121" i="36"/>
  <c r="FG121" i="36"/>
  <c r="AC121" i="36"/>
  <c r="CP120" i="36"/>
  <c r="CK120" i="36"/>
  <c r="CJ121" i="36"/>
  <c r="AJ120" i="36"/>
  <c r="BN121" i="36"/>
  <c r="AJ121" i="36"/>
  <c r="EU121" i="36"/>
  <c r="BL120" i="36"/>
  <c r="AF121" i="36"/>
  <c r="BX120" i="36"/>
  <c r="EZ121" i="36"/>
  <c r="ET121" i="36"/>
  <c r="FA121" i="36"/>
  <c r="BX121" i="36"/>
  <c r="BN120" i="36"/>
  <c r="AM120" i="36"/>
  <c r="CM120" i="36"/>
  <c r="BQ120" i="36"/>
  <c r="AD121" i="36"/>
  <c r="ES121" i="36"/>
  <c r="AH121" i="36"/>
  <c r="AO120" i="36"/>
  <c r="AQ120" i="36"/>
  <c r="EV121" i="36"/>
  <c r="ER120" i="36"/>
  <c r="EW121" i="36"/>
  <c r="FB121" i="36"/>
  <c r="AM121" i="36"/>
  <c r="BO120" i="36"/>
  <c r="BW120" i="36"/>
  <c r="BS120" i="36"/>
  <c r="FD121" i="36"/>
  <c r="BV121" i="36"/>
  <c r="CG121" i="36"/>
  <c r="CF120" i="36"/>
  <c r="CR120" i="36"/>
  <c r="BJ120" i="36"/>
  <c r="BG121" i="36"/>
  <c r="FC121" i="36"/>
  <c r="AL120" i="36"/>
  <c r="BR121" i="36"/>
  <c r="CJ120" i="36"/>
  <c r="BR120" i="36"/>
  <c r="BK120" i="36"/>
  <c r="AS119" i="36"/>
  <c r="BF120" i="36"/>
  <c r="AT120" i="36"/>
  <c r="BZ120" i="36"/>
  <c r="BP120" i="36"/>
  <c r="CF121" i="36"/>
  <c r="AR120" i="36" l="1"/>
  <c r="N120" i="38"/>
  <c r="DE119" i="36"/>
  <c r="DG119" i="36" s="1"/>
  <c r="DX121" i="36"/>
  <c r="BU120" i="36"/>
  <c r="CS120" i="36"/>
  <c r="CT120" i="36"/>
  <c r="H120" i="36"/>
  <c r="O120" i="36" s="1"/>
  <c r="M120" i="38"/>
  <c r="L120" i="38"/>
  <c r="EL116" i="36"/>
  <c r="DI118" i="36"/>
  <c r="BD118" i="38"/>
  <c r="DG118" i="36"/>
  <c r="EY121" i="36"/>
  <c r="EH116" i="36"/>
  <c r="EE114" i="36"/>
  <c r="BF118" i="38"/>
  <c r="BF117" i="38"/>
  <c r="ED114" i="36"/>
  <c r="EG116" i="36"/>
  <c r="EJ116" i="36"/>
  <c r="EA116" i="36"/>
  <c r="EM116" i="36"/>
  <c r="EH114" i="36"/>
  <c r="EF114" i="36"/>
  <c r="BE118" i="38"/>
  <c r="BD117" i="38"/>
  <c r="EJ114" i="36"/>
  <c r="DM118" i="36"/>
  <c r="DF118" i="36"/>
  <c r="EL114" i="36"/>
  <c r="DZ116" i="36"/>
  <c r="EI114" i="36"/>
  <c r="EB116" i="36"/>
  <c r="EI116" i="36"/>
  <c r="EK114" i="36"/>
  <c r="BC117" i="38"/>
  <c r="DZ114" i="36"/>
  <c r="DJ118" i="36"/>
  <c r="DH118" i="36"/>
  <c r="EB114" i="36"/>
  <c r="EC114" i="36"/>
  <c r="EE116" i="36"/>
  <c r="EG114" i="36"/>
  <c r="EM114" i="36"/>
  <c r="BC118" i="38"/>
  <c r="BE117" i="38"/>
  <c r="EK116" i="36"/>
  <c r="A119" i="36"/>
  <c r="ED116" i="36"/>
  <c r="EF116" i="36"/>
  <c r="W119" i="38"/>
  <c r="AZ118" i="38"/>
  <c r="AZ117" i="38"/>
  <c r="AA119" i="38"/>
  <c r="AK121" i="36"/>
  <c r="K121" i="38" s="1"/>
  <c r="CH120" i="36"/>
  <c r="AC120" i="38"/>
  <c r="CD120" i="36"/>
  <c r="CC120" i="36"/>
  <c r="CC121" i="36"/>
  <c r="CD121" i="36"/>
  <c r="AI121" i="36"/>
  <c r="Z121" i="36"/>
  <c r="V120" i="38"/>
  <c r="BI120" i="36"/>
  <c r="AR121" i="38"/>
  <c r="Q120" i="38"/>
  <c r="BH120" i="36"/>
  <c r="U120" i="38" s="1"/>
  <c r="X120" i="38" s="1"/>
  <c r="CQ120" i="36"/>
  <c r="CO121" i="36"/>
  <c r="AC121" i="38"/>
  <c r="CH121" i="36"/>
  <c r="AK120" i="36"/>
  <c r="K120" i="38" s="1"/>
  <c r="AE121" i="36"/>
  <c r="AG121" i="36"/>
  <c r="N121" i="38"/>
  <c r="AR121" i="36"/>
  <c r="V121" i="36"/>
  <c r="E121" i="36"/>
  <c r="D121" i="38"/>
  <c r="T121" i="36"/>
  <c r="P121" i="36" s="1"/>
  <c r="W121" i="36"/>
  <c r="K121" i="36"/>
  <c r="AV120" i="36"/>
  <c r="AP120" i="36"/>
  <c r="BT120" i="36"/>
  <c r="CU120" i="36"/>
  <c r="CI120" i="36"/>
  <c r="FH120" i="36"/>
  <c r="FI120" i="36" s="1"/>
  <c r="DH119" i="36"/>
  <c r="DI119" i="36"/>
  <c r="DM119" i="36"/>
  <c r="DK119" i="36"/>
  <c r="DJ119" i="36"/>
  <c r="AS119" i="38"/>
  <c r="BM119" i="38"/>
  <c r="AP119" i="38"/>
  <c r="BN119" i="38"/>
  <c r="AQ119" i="38"/>
  <c r="BS119" i="38"/>
  <c r="BH119" i="38"/>
  <c r="AG119" i="38"/>
  <c r="AW119" i="38"/>
  <c r="BQ119" i="38"/>
  <c r="AT119" i="38"/>
  <c r="BR119" i="38"/>
  <c r="AU119" i="38"/>
  <c r="AF119" i="38"/>
  <c r="BL119" i="38"/>
  <c r="AK119" i="38"/>
  <c r="BA119" i="38"/>
  <c r="BB119" i="38" s="1"/>
  <c r="BG119" i="38" s="1"/>
  <c r="BU119" i="38"/>
  <c r="AX119" i="38"/>
  <c r="AY119" i="38" s="1"/>
  <c r="AE119" i="38"/>
  <c r="BK119" i="38"/>
  <c r="AJ119" i="38"/>
  <c r="BP119" i="38"/>
  <c r="AO119" i="38"/>
  <c r="BI119" i="38"/>
  <c r="AH119" i="38"/>
  <c r="BJ119" i="38"/>
  <c r="AI119" i="38"/>
  <c r="BO119" i="38"/>
  <c r="AV119" i="38"/>
  <c r="BT119" i="38"/>
  <c r="T118" i="38"/>
  <c r="S118" i="38"/>
  <c r="J119" i="36"/>
  <c r="D119" i="36"/>
  <c r="Y119" i="36" s="1" a="1"/>
  <c r="Y119" i="36" s="1"/>
  <c r="H119" i="38" s="1"/>
  <c r="I119" i="38" s="1"/>
  <c r="E120" i="38"/>
  <c r="C120" i="36"/>
  <c r="I120" i="36"/>
  <c r="U120" i="36"/>
  <c r="CB119" i="36"/>
  <c r="AB119" i="36"/>
  <c r="AW119" i="36"/>
  <c r="BB119" i="36"/>
  <c r="DL115" i="36"/>
  <c r="EE115" i="36" s="1"/>
  <c r="EX122" i="36"/>
  <c r="EP122" i="36"/>
  <c r="AM118" i="38"/>
  <c r="AL118" i="38"/>
  <c r="AN118" i="38"/>
  <c r="AL117" i="38"/>
  <c r="AM117" i="38"/>
  <c r="AN117" i="38"/>
  <c r="BA117" i="36"/>
  <c r="AX117" i="36"/>
  <c r="AY117" i="36"/>
  <c r="AZ117" i="36"/>
  <c r="BE118" i="36"/>
  <c r="BC118" i="36"/>
  <c r="BD118" i="36"/>
  <c r="S119" i="38"/>
  <c r="T119" i="38"/>
  <c r="FI119" i="36"/>
  <c r="DL117" i="36"/>
  <c r="ED117" i="36" s="1"/>
  <c r="EQ122" i="36"/>
  <c r="EO123" i="36" s="1"/>
  <c r="J120" i="38"/>
  <c r="F120" i="36"/>
  <c r="L120" i="36"/>
  <c r="G120" i="36" a="1"/>
  <c r="G120" i="36" s="1"/>
  <c r="DW120" i="36"/>
  <c r="Q120" i="36"/>
  <c r="B120" i="38" s="1"/>
  <c r="M120" i="36"/>
  <c r="AU120" i="36"/>
  <c r="F120" i="38"/>
  <c r="G120" i="38" s="1"/>
  <c r="X120" i="36"/>
  <c r="AD120" i="38"/>
  <c r="AA120" i="36"/>
  <c r="N120" i="36"/>
  <c r="Y119" i="38"/>
  <c r="Z119" i="38"/>
  <c r="O119" i="38"/>
  <c r="P119" i="38" s="1"/>
  <c r="AB119" i="38"/>
  <c r="BE117" i="36"/>
  <c r="BC117" i="36"/>
  <c r="BD117" i="36"/>
  <c r="AX118" i="36"/>
  <c r="AY118" i="36"/>
  <c r="AZ118" i="36"/>
  <c r="BA118" i="36"/>
  <c r="CX119" i="36"/>
  <c r="DD119" i="36"/>
  <c r="DA119" i="36"/>
  <c r="DC119" i="36" s="1"/>
  <c r="CZ119" i="36"/>
  <c r="DB119" i="36"/>
  <c r="CV119" i="36"/>
  <c r="CW119" i="36"/>
  <c r="CY119" i="36"/>
  <c r="FD122" i="36"/>
  <c r="BJ121" i="36"/>
  <c r="FA122" i="36"/>
  <c r="BZ121" i="36"/>
  <c r="CL121" i="36"/>
  <c r="CP122" i="36"/>
  <c r="BL121" i="36"/>
  <c r="ER122" i="36"/>
  <c r="BR122" i="36"/>
  <c r="CJ122" i="36"/>
  <c r="EZ122" i="36"/>
  <c r="AH122" i="36"/>
  <c r="BS121" i="36"/>
  <c r="AF122" i="36"/>
  <c r="FB122" i="36"/>
  <c r="AT122" i="36"/>
  <c r="BX122" i="36"/>
  <c r="S122" i="36"/>
  <c r="ER121" i="36"/>
  <c r="ET122" i="36"/>
  <c r="FC122" i="36"/>
  <c r="EU122" i="36"/>
  <c r="BS122" i="36"/>
  <c r="AC122" i="36"/>
  <c r="BW121" i="36"/>
  <c r="BQ122" i="36"/>
  <c r="CK122" i="36"/>
  <c r="BV122" i="36"/>
  <c r="BG122" i="36"/>
  <c r="BN122" i="36"/>
  <c r="AJ122" i="36"/>
  <c r="FG122" i="36"/>
  <c r="BP121" i="36"/>
  <c r="AL121" i="36"/>
  <c r="BK122" i="36"/>
  <c r="CF122" i="36"/>
  <c r="BQ121" i="36"/>
  <c r="AQ121" i="36"/>
  <c r="CM122" i="36"/>
  <c r="AQ122" i="36"/>
  <c r="BM121" i="36"/>
  <c r="AL122" i="36"/>
  <c r="AM122" i="36"/>
  <c r="EV122" i="36"/>
  <c r="CL122" i="36"/>
  <c r="AD122" i="36"/>
  <c r="BZ122" i="36"/>
  <c r="CG122" i="36"/>
  <c r="AS120" i="36"/>
  <c r="CR121" i="36"/>
  <c r="BO122" i="36"/>
  <c r="BO121" i="36"/>
  <c r="CP121" i="36"/>
  <c r="CM121" i="36"/>
  <c r="AO121" i="36"/>
  <c r="BK121" i="36"/>
  <c r="EW122" i="36"/>
  <c r="BF121" i="36"/>
  <c r="ES122" i="36"/>
  <c r="AO122" i="36"/>
  <c r="DF119" i="36" l="1"/>
  <c r="DX122" i="36"/>
  <c r="AP121" i="36"/>
  <c r="AV121" i="36"/>
  <c r="DL118" i="36"/>
  <c r="EB118" i="36" s="1"/>
  <c r="DL119" i="36"/>
  <c r="A120" i="36"/>
  <c r="EG115" i="36"/>
  <c r="EL115" i="36"/>
  <c r="BD119" i="38"/>
  <c r="EJ115" i="36"/>
  <c r="EB117" i="36"/>
  <c r="M122" i="38"/>
  <c r="L122" i="38"/>
  <c r="AV122" i="36"/>
  <c r="AP122" i="36"/>
  <c r="BT122" i="36"/>
  <c r="E122" i="36"/>
  <c r="T122" i="36"/>
  <c r="P122" i="36" s="1"/>
  <c r="V122" i="36"/>
  <c r="W122" i="36"/>
  <c r="D122" i="38"/>
  <c r="K122" i="36"/>
  <c r="CI121" i="36"/>
  <c r="FH121" i="36"/>
  <c r="N122" i="38"/>
  <c r="AR122" i="36"/>
  <c r="AI122" i="36"/>
  <c r="BH121" i="36"/>
  <c r="U121" i="38" s="1"/>
  <c r="X121" i="38" s="1"/>
  <c r="Q121" i="38"/>
  <c r="R121" i="38" s="1"/>
  <c r="BT121" i="36"/>
  <c r="BU122" i="36"/>
  <c r="AA121" i="38"/>
  <c r="V121" i="38"/>
  <c r="BI121" i="36"/>
  <c r="H121" i="36"/>
  <c r="O121" i="36" s="1"/>
  <c r="CT121" i="36"/>
  <c r="CS121" i="36"/>
  <c r="CQ122" i="36"/>
  <c r="AK122" i="36"/>
  <c r="K122" i="38" s="1"/>
  <c r="CH122" i="36"/>
  <c r="AC122" i="38"/>
  <c r="AG122" i="36"/>
  <c r="Z122" i="36"/>
  <c r="CD122" i="36"/>
  <c r="CC122" i="36"/>
  <c r="AR122" i="38"/>
  <c r="L121" i="38"/>
  <c r="M121" i="38"/>
  <c r="DE120" i="36"/>
  <c r="CQ121" i="36"/>
  <c r="AE122" i="36"/>
  <c r="BU121" i="36"/>
  <c r="CU121" i="36"/>
  <c r="AZ119" i="36"/>
  <c r="AX119" i="36"/>
  <c r="AY119" i="36"/>
  <c r="BA119" i="36"/>
  <c r="EJ117" i="36"/>
  <c r="EQ123" i="36"/>
  <c r="EO124" i="36" s="1"/>
  <c r="EP123" i="36"/>
  <c r="EX123" i="36"/>
  <c r="DZ117" i="36"/>
  <c r="EG117" i="36"/>
  <c r="EH115" i="36"/>
  <c r="BF119" i="38"/>
  <c r="AZ119" i="38"/>
  <c r="EK115" i="36"/>
  <c r="E121" i="38"/>
  <c r="I121" i="36"/>
  <c r="C121" i="36"/>
  <c r="U121" i="36"/>
  <c r="AB120" i="36"/>
  <c r="AW120" i="36"/>
  <c r="BB120" i="36"/>
  <c r="ED115" i="36"/>
  <c r="EA117" i="36"/>
  <c r="BC119" i="38"/>
  <c r="EA115" i="36"/>
  <c r="AO120" i="38"/>
  <c r="BI120" i="38"/>
  <c r="AH120" i="38"/>
  <c r="BJ120" i="38"/>
  <c r="AI120" i="38"/>
  <c r="BO120" i="38"/>
  <c r="AV120" i="38"/>
  <c r="BT120" i="38"/>
  <c r="BM120" i="38"/>
  <c r="BN120" i="38"/>
  <c r="BH120" i="38"/>
  <c r="AG120" i="38"/>
  <c r="AW120" i="38"/>
  <c r="BQ120" i="38"/>
  <c r="AT120" i="38"/>
  <c r="BR120" i="38"/>
  <c r="AU120" i="38"/>
  <c r="AF120" i="38"/>
  <c r="BL120" i="38"/>
  <c r="AK120" i="38"/>
  <c r="BA120" i="38"/>
  <c r="BB120" i="38" s="1"/>
  <c r="BG120" i="38" s="1"/>
  <c r="BU120" i="38"/>
  <c r="AX120" i="38"/>
  <c r="AY120" i="38" s="1"/>
  <c r="AE120" i="38"/>
  <c r="BK120" i="38"/>
  <c r="AJ120" i="38"/>
  <c r="BP120" i="38"/>
  <c r="AS120" i="38"/>
  <c r="AP120" i="38"/>
  <c r="AQ120" i="38"/>
  <c r="BS120" i="38"/>
  <c r="EM115" i="36"/>
  <c r="EC115" i="36"/>
  <c r="EF117" i="36"/>
  <c r="DZ115" i="36"/>
  <c r="EY122" i="36"/>
  <c r="BE119" i="36"/>
  <c r="BC119" i="36"/>
  <c r="BD119" i="36"/>
  <c r="D120" i="36"/>
  <c r="Y120" i="36" s="1" a="1"/>
  <c r="Y120" i="36" s="1"/>
  <c r="H120" i="38" s="1"/>
  <c r="I120" i="38" s="1"/>
  <c r="J120" i="36"/>
  <c r="EM117" i="36"/>
  <c r="BE119" i="38"/>
  <c r="AM119" i="38"/>
  <c r="AN119" i="38"/>
  <c r="AL119" i="38"/>
  <c r="EF115" i="36"/>
  <c r="CV120" i="36"/>
  <c r="CZ120" i="36"/>
  <c r="CX120" i="36"/>
  <c r="CY120" i="36"/>
  <c r="DB120" i="36"/>
  <c r="DD120" i="36"/>
  <c r="CW120" i="36"/>
  <c r="DA120" i="36"/>
  <c r="DC120" i="36" s="1"/>
  <c r="CB121" i="36"/>
  <c r="AB120" i="38"/>
  <c r="Z120" i="38"/>
  <c r="O120" i="38"/>
  <c r="P120" i="38" s="1"/>
  <c r="Y120" i="38"/>
  <c r="EH117" i="36"/>
  <c r="EI117" i="36"/>
  <c r="EC117" i="36"/>
  <c r="EK117" i="36"/>
  <c r="EL117" i="36"/>
  <c r="EB115" i="36"/>
  <c r="EI115" i="36"/>
  <c r="EE117" i="36"/>
  <c r="N121" i="36"/>
  <c r="AD121" i="38"/>
  <c r="X121" i="36"/>
  <c r="M121" i="36"/>
  <c r="AA121" i="36"/>
  <c r="F121" i="38"/>
  <c r="G121" i="38" s="1"/>
  <c r="AU121" i="36"/>
  <c r="R120" i="38"/>
  <c r="W120" i="38"/>
  <c r="J121" i="38"/>
  <c r="G121" i="36" a="1"/>
  <c r="G121" i="36" s="1"/>
  <c r="Q121" i="36"/>
  <c r="B121" i="38" s="1"/>
  <c r="DW121" i="36"/>
  <c r="F121" i="36"/>
  <c r="L121" i="36"/>
  <c r="CB120" i="36"/>
  <c r="AA120" i="38"/>
  <c r="EV123" i="36"/>
  <c r="ET123" i="36"/>
  <c r="FB123" i="36"/>
  <c r="AT123" i="36"/>
  <c r="CN123" i="36"/>
  <c r="CN122" i="36"/>
  <c r="AS122" i="36"/>
  <c r="BW122" i="36"/>
  <c r="CG123" i="36"/>
  <c r="FC123" i="36"/>
  <c r="CR123" i="36"/>
  <c r="AC123" i="36"/>
  <c r="FA123" i="36"/>
  <c r="CR122" i="36"/>
  <c r="BJ122" i="36"/>
  <c r="BF122" i="36"/>
  <c r="FD123" i="36"/>
  <c r="AH123" i="36"/>
  <c r="BL122" i="36"/>
  <c r="EZ123" i="36"/>
  <c r="AS121" i="36"/>
  <c r="ES123" i="36"/>
  <c r="BM122" i="36"/>
  <c r="BP122" i="36"/>
  <c r="AF123" i="36"/>
  <c r="EU123" i="36"/>
  <c r="EW123" i="36"/>
  <c r="BV123" i="36"/>
  <c r="S123" i="36"/>
  <c r="AD123" i="36"/>
  <c r="EC119" i="36" l="1"/>
  <c r="EQ124" i="36"/>
  <c r="EO125" i="36" s="1"/>
  <c r="W121" i="38"/>
  <c r="EE118" i="36"/>
  <c r="EH118" i="36"/>
  <c r="EA118" i="36"/>
  <c r="DZ118" i="36"/>
  <c r="EC118" i="36"/>
  <c r="EK118" i="36"/>
  <c r="EJ118" i="36"/>
  <c r="EI118" i="36"/>
  <c r="EF118" i="36"/>
  <c r="EG118" i="36"/>
  <c r="EM118" i="36"/>
  <c r="ED118" i="36"/>
  <c r="EL118" i="36"/>
  <c r="EA119" i="36"/>
  <c r="EE119" i="36"/>
  <c r="EJ119" i="36"/>
  <c r="EM119" i="36"/>
  <c r="EG119" i="36"/>
  <c r="EH119" i="36"/>
  <c r="EL119" i="36"/>
  <c r="ED119" i="36"/>
  <c r="EF119" i="36"/>
  <c r="DZ119" i="36"/>
  <c r="EK119" i="36"/>
  <c r="EI119" i="36"/>
  <c r="EB119" i="36"/>
  <c r="CU122" i="36"/>
  <c r="DD122" i="36" s="1"/>
  <c r="BD120" i="38"/>
  <c r="AI123" i="36"/>
  <c r="AE123" i="36"/>
  <c r="AG123" i="36"/>
  <c r="N123" i="38"/>
  <c r="AR123" i="36"/>
  <c r="CO123" i="36"/>
  <c r="Q122" i="38"/>
  <c r="BH122" i="36"/>
  <c r="U122" i="38" s="1"/>
  <c r="X122" i="38" s="1"/>
  <c r="CI122" i="36"/>
  <c r="FH122" i="36"/>
  <c r="FI122" i="36" s="1"/>
  <c r="CT122" i="36"/>
  <c r="CS122" i="36"/>
  <c r="H122" i="36"/>
  <c r="O122" i="36" s="1"/>
  <c r="Z123" i="36"/>
  <c r="BI122" i="36"/>
  <c r="V122" i="38"/>
  <c r="CO122" i="36"/>
  <c r="T123" i="36"/>
  <c r="P123" i="36" s="1"/>
  <c r="W123" i="36"/>
  <c r="D123" i="38"/>
  <c r="E123" i="36"/>
  <c r="K123" i="36"/>
  <c r="V123" i="36"/>
  <c r="AR123" i="38"/>
  <c r="H123" i="36"/>
  <c r="O123" i="36" s="1"/>
  <c r="CT123" i="36"/>
  <c r="CS123" i="36"/>
  <c r="BF120" i="38"/>
  <c r="AZ120" i="38"/>
  <c r="D121" i="36"/>
  <c r="Y121" i="36" s="1" a="1"/>
  <c r="Y121" i="36" s="1"/>
  <c r="H121" i="38" s="1"/>
  <c r="I121" i="38" s="1"/>
  <c r="J121" i="36"/>
  <c r="EY123" i="36"/>
  <c r="DH120" i="36"/>
  <c r="DI120" i="36"/>
  <c r="DJ120" i="36"/>
  <c r="DG120" i="36"/>
  <c r="DM120" i="36"/>
  <c r="DF120" i="36"/>
  <c r="DK120" i="36"/>
  <c r="CB122" i="36"/>
  <c r="DE121" i="36"/>
  <c r="N122" i="36"/>
  <c r="AD122" i="38"/>
  <c r="M122" i="36"/>
  <c r="AU122" i="36"/>
  <c r="AA122" i="36"/>
  <c r="X122" i="36"/>
  <c r="F122" i="38"/>
  <c r="G122" i="38" s="1"/>
  <c r="O121" i="38"/>
  <c r="P121" i="38" s="1"/>
  <c r="AB121" i="38"/>
  <c r="Y121" i="38"/>
  <c r="Z121" i="38"/>
  <c r="A121" i="36"/>
  <c r="BE120" i="38"/>
  <c r="BC120" i="36"/>
  <c r="BD120" i="36"/>
  <c r="BE120" i="36"/>
  <c r="EQ125" i="36"/>
  <c r="EO126" i="36" s="1"/>
  <c r="EP125" i="36"/>
  <c r="EX125" i="36"/>
  <c r="EP124" i="36"/>
  <c r="EX124" i="36"/>
  <c r="AH121" i="38"/>
  <c r="AI121" i="38"/>
  <c r="BP121" i="38"/>
  <c r="AS121" i="38"/>
  <c r="BM121" i="38"/>
  <c r="AP121" i="38"/>
  <c r="BN121" i="38"/>
  <c r="AQ121" i="38"/>
  <c r="BO121" i="38"/>
  <c r="AV121" i="38"/>
  <c r="BT121" i="38"/>
  <c r="AG121" i="38"/>
  <c r="AW121" i="38"/>
  <c r="BQ121" i="38"/>
  <c r="AT121" i="38"/>
  <c r="BR121" i="38"/>
  <c r="AU121" i="38"/>
  <c r="BS121" i="38"/>
  <c r="BH121" i="38"/>
  <c r="AK121" i="38"/>
  <c r="BA121" i="38"/>
  <c r="BB121" i="38" s="1"/>
  <c r="BG121" i="38" s="1"/>
  <c r="BU121" i="38"/>
  <c r="AX121" i="38"/>
  <c r="AZ121" i="38" s="1"/>
  <c r="AE121" i="38"/>
  <c r="AF121" i="38"/>
  <c r="BL121" i="38"/>
  <c r="AO121" i="38"/>
  <c r="BI121" i="38"/>
  <c r="BJ121" i="38"/>
  <c r="BK121" i="38"/>
  <c r="AJ121" i="38"/>
  <c r="AW121" i="36"/>
  <c r="AB121" i="36"/>
  <c r="BB121" i="36"/>
  <c r="BC120" i="38"/>
  <c r="AL120" i="38"/>
  <c r="AM120" i="38"/>
  <c r="AN120" i="38"/>
  <c r="AX120" i="36"/>
  <c r="BA120" i="36"/>
  <c r="AY120" i="36"/>
  <c r="AZ120" i="36"/>
  <c r="AA122" i="38"/>
  <c r="J122" i="38"/>
  <c r="F122" i="36"/>
  <c r="Q122" i="36"/>
  <c r="B122" i="38" s="1"/>
  <c r="DW122" i="36"/>
  <c r="L122" i="36"/>
  <c r="G122" i="36" a="1"/>
  <c r="G122" i="36" s="1"/>
  <c r="S121" i="38"/>
  <c r="T121" i="38"/>
  <c r="U122" i="36"/>
  <c r="I122" i="36"/>
  <c r="E122" i="38"/>
  <c r="C122" i="36"/>
  <c r="S120" i="38"/>
  <c r="T120" i="38"/>
  <c r="CZ121" i="36"/>
  <c r="CW121" i="36"/>
  <c r="DD121" i="36"/>
  <c r="CX121" i="36"/>
  <c r="CY121" i="36"/>
  <c r="DA121" i="36"/>
  <c r="DC121" i="36" s="1"/>
  <c r="CV121" i="36"/>
  <c r="DB121" i="36"/>
  <c r="FI121" i="36"/>
  <c r="BQ123" i="36"/>
  <c r="EU125" i="36"/>
  <c r="AL125" i="36"/>
  <c r="FG123" i="36"/>
  <c r="FD125" i="36"/>
  <c r="FC124" i="36"/>
  <c r="AQ125" i="36"/>
  <c r="BZ123" i="36"/>
  <c r="FB124" i="36"/>
  <c r="AC125" i="36"/>
  <c r="BV125" i="36"/>
  <c r="S125" i="36"/>
  <c r="CF123" i="36"/>
  <c r="BF123" i="36"/>
  <c r="AF124" i="36"/>
  <c r="AF125" i="36"/>
  <c r="ER123" i="36"/>
  <c r="AQ123" i="36"/>
  <c r="AH125" i="36"/>
  <c r="CM123" i="36"/>
  <c r="BX123" i="36"/>
  <c r="ET124" i="36"/>
  <c r="EW124" i="36"/>
  <c r="EV125" i="36"/>
  <c r="BP123" i="36"/>
  <c r="BL124" i="36"/>
  <c r="BJ123" i="36"/>
  <c r="EU124" i="36"/>
  <c r="EV124" i="36"/>
  <c r="EZ125" i="36"/>
  <c r="FB125" i="36"/>
  <c r="AM123" i="36"/>
  <c r="CJ123" i="36"/>
  <c r="ES125" i="36"/>
  <c r="ES124" i="36"/>
  <c r="AO125" i="36"/>
  <c r="BW123" i="36"/>
  <c r="ET125" i="36"/>
  <c r="BV124" i="36"/>
  <c r="AL123" i="36"/>
  <c r="CL123" i="36"/>
  <c r="CG125" i="36"/>
  <c r="BK123" i="36"/>
  <c r="AD124" i="36"/>
  <c r="BM123" i="36"/>
  <c r="EW125" i="36"/>
  <c r="AD125" i="36"/>
  <c r="FC125" i="36"/>
  <c r="AH124" i="36"/>
  <c r="FA124" i="36"/>
  <c r="CP123" i="36"/>
  <c r="AJ123" i="36"/>
  <c r="FA125" i="36"/>
  <c r="BS123" i="36"/>
  <c r="CK123" i="36"/>
  <c r="BL123" i="36"/>
  <c r="BK125" i="36"/>
  <c r="BR123" i="36"/>
  <c r="FD124" i="36"/>
  <c r="AO123" i="36"/>
  <c r="S124" i="36"/>
  <c r="EZ124" i="36"/>
  <c r="BG123" i="36"/>
  <c r="BN123" i="36"/>
  <c r="CG124" i="36"/>
  <c r="AC124" i="36"/>
  <c r="BO123" i="36"/>
  <c r="AM125" i="36"/>
  <c r="BU123" i="36" l="1"/>
  <c r="BH123" i="36"/>
  <c r="U123" i="38" s="1"/>
  <c r="X123" i="38" s="1"/>
  <c r="Q123" i="38"/>
  <c r="DX123" i="36"/>
  <c r="CQ123" i="36"/>
  <c r="AK123" i="36"/>
  <c r="K123" i="38" s="1"/>
  <c r="CI123" i="36"/>
  <c r="DE122" i="36"/>
  <c r="DJ122" i="36" s="1"/>
  <c r="DB122" i="36"/>
  <c r="CV122" i="36"/>
  <c r="CZ122" i="36"/>
  <c r="CX122" i="36"/>
  <c r="CY122" i="36"/>
  <c r="CW122" i="36"/>
  <c r="DA122" i="36"/>
  <c r="DC122" i="36" s="1"/>
  <c r="BC121" i="38"/>
  <c r="A122" i="36"/>
  <c r="AY121" i="38"/>
  <c r="DL120" i="36"/>
  <c r="EC120" i="36" s="1"/>
  <c r="EY124" i="36"/>
  <c r="AE124" i="36"/>
  <c r="AG124" i="36"/>
  <c r="AG125" i="36"/>
  <c r="Z125" i="36"/>
  <c r="BT123" i="36"/>
  <c r="AP123" i="36"/>
  <c r="AV123" i="36"/>
  <c r="AR124" i="38"/>
  <c r="M125" i="38"/>
  <c r="L125" i="38"/>
  <c r="AP125" i="36"/>
  <c r="AV125" i="36"/>
  <c r="Z124" i="36"/>
  <c r="BU125" i="36"/>
  <c r="CU123" i="36"/>
  <c r="V123" i="38"/>
  <c r="W123" i="38" s="1"/>
  <c r="BI123" i="36"/>
  <c r="D124" i="38"/>
  <c r="E124" i="36"/>
  <c r="K124" i="36"/>
  <c r="W124" i="36"/>
  <c r="V124" i="36"/>
  <c r="T124" i="36"/>
  <c r="P124" i="36" s="1"/>
  <c r="AI125" i="36"/>
  <c r="CH123" i="36"/>
  <c r="AC123" i="38"/>
  <c r="FH123" i="36"/>
  <c r="CC123" i="36"/>
  <c r="CD123" i="36"/>
  <c r="AI124" i="36"/>
  <c r="AR125" i="38"/>
  <c r="W125" i="36"/>
  <c r="E125" i="36"/>
  <c r="K125" i="36"/>
  <c r="V125" i="36"/>
  <c r="T125" i="36"/>
  <c r="P125" i="36" s="1"/>
  <c r="D125" i="38"/>
  <c r="AE125" i="36"/>
  <c r="L123" i="38"/>
  <c r="M123" i="38"/>
  <c r="J122" i="36"/>
  <c r="D122" i="36"/>
  <c r="Y122" i="36" s="1" a="1"/>
  <c r="Y122" i="36" s="1"/>
  <c r="H122" i="38" s="1"/>
  <c r="I122" i="38" s="1"/>
  <c r="BE121" i="38"/>
  <c r="EY125" i="36"/>
  <c r="AO122" i="38"/>
  <c r="BI122" i="38"/>
  <c r="AH122" i="38"/>
  <c r="BJ122" i="38"/>
  <c r="AQ122" i="38"/>
  <c r="BS122" i="38"/>
  <c r="BH122" i="38"/>
  <c r="AF122" i="38"/>
  <c r="AS122" i="38"/>
  <c r="BM122" i="38"/>
  <c r="AP122" i="38"/>
  <c r="BN122" i="38"/>
  <c r="AU122" i="38"/>
  <c r="AE122" i="38"/>
  <c r="BL122" i="38"/>
  <c r="AG122" i="38"/>
  <c r="AW122" i="38"/>
  <c r="BQ122" i="38"/>
  <c r="AT122" i="38"/>
  <c r="BR122" i="38"/>
  <c r="BK122" i="38"/>
  <c r="AJ122" i="38"/>
  <c r="BP122" i="38"/>
  <c r="AK122" i="38"/>
  <c r="BA122" i="38"/>
  <c r="BB122" i="38" s="1"/>
  <c r="BG122" i="38" s="1"/>
  <c r="BU122" i="38"/>
  <c r="AX122" i="38"/>
  <c r="AY122" i="38" s="1"/>
  <c r="AI122" i="38"/>
  <c r="BO122" i="38"/>
  <c r="AV122" i="38"/>
  <c r="BT122" i="38"/>
  <c r="R123" i="38"/>
  <c r="R122" i="38"/>
  <c r="W122" i="38"/>
  <c r="EP126" i="36"/>
  <c r="EX126" i="36"/>
  <c r="AB122" i="36"/>
  <c r="AW122" i="36"/>
  <c r="BB122" i="36"/>
  <c r="J123" i="38"/>
  <c r="G123" i="36" a="1"/>
  <c r="G123" i="36" s="1"/>
  <c r="Q123" i="36"/>
  <c r="B123" i="38" s="1"/>
  <c r="L123" i="36"/>
  <c r="DW123" i="36"/>
  <c r="F123" i="36"/>
  <c r="BE121" i="36"/>
  <c r="BD121" i="36"/>
  <c r="BC121" i="36"/>
  <c r="BD121" i="38"/>
  <c r="AM121" i="38"/>
  <c r="AN121" i="38"/>
  <c r="AL121" i="38"/>
  <c r="DI121" i="36"/>
  <c r="DJ121" i="36"/>
  <c r="DH121" i="36"/>
  <c r="DG121" i="36"/>
  <c r="DK121" i="36"/>
  <c r="DM121" i="36"/>
  <c r="DF121" i="36"/>
  <c r="AD123" i="38"/>
  <c r="N123" i="36"/>
  <c r="X123" i="36"/>
  <c r="AU123" i="36"/>
  <c r="AA123" i="36"/>
  <c r="F123" i="38"/>
  <c r="G123" i="38" s="1"/>
  <c r="M123" i="36"/>
  <c r="AB122" i="38"/>
  <c r="Y122" i="38"/>
  <c r="Z122" i="38"/>
  <c r="O122" i="38"/>
  <c r="P122" i="38" s="1"/>
  <c r="AZ121" i="36"/>
  <c r="AY121" i="36"/>
  <c r="BA121" i="36"/>
  <c r="AX121" i="36"/>
  <c r="BF121" i="38"/>
  <c r="EQ126" i="36"/>
  <c r="EO127" i="36" s="1"/>
  <c r="I123" i="36"/>
  <c r="U123" i="36"/>
  <c r="E123" i="38"/>
  <c r="C123" i="36"/>
  <c r="BS125" i="36"/>
  <c r="BR125" i="36"/>
  <c r="CJ124" i="36"/>
  <c r="ET126" i="36"/>
  <c r="AT124" i="36"/>
  <c r="BF124" i="36"/>
  <c r="CP125" i="36"/>
  <c r="AJ124" i="36"/>
  <c r="CL124" i="36"/>
  <c r="BX125" i="36"/>
  <c r="BJ125" i="36"/>
  <c r="BW125" i="36"/>
  <c r="CL125" i="36"/>
  <c r="FG124" i="36"/>
  <c r="EV126" i="36"/>
  <c r="AS123" i="36"/>
  <c r="CR124" i="36"/>
  <c r="AO124" i="36"/>
  <c r="BO124" i="36"/>
  <c r="ER124" i="36"/>
  <c r="CR125" i="36"/>
  <c r="BZ124" i="36"/>
  <c r="CK125" i="36"/>
  <c r="CF124" i="36"/>
  <c r="BG125" i="36"/>
  <c r="CN124" i="36"/>
  <c r="BN125" i="36"/>
  <c r="BP125" i="36"/>
  <c r="BK124" i="36"/>
  <c r="S126" i="36"/>
  <c r="AH126" i="36"/>
  <c r="BS124" i="36"/>
  <c r="BM125" i="36"/>
  <c r="FD126" i="36"/>
  <c r="BP124" i="36"/>
  <c r="FA126" i="36"/>
  <c r="AL124" i="36"/>
  <c r="AJ125" i="36"/>
  <c r="CF125" i="36"/>
  <c r="AT125" i="36"/>
  <c r="ER125" i="36"/>
  <c r="BJ124" i="36"/>
  <c r="BG124" i="36"/>
  <c r="BX124" i="36"/>
  <c r="CG126" i="36"/>
  <c r="BZ125" i="36"/>
  <c r="AQ124" i="36"/>
  <c r="BW124" i="36"/>
  <c r="CP124" i="36"/>
  <c r="BQ125" i="36"/>
  <c r="ES126" i="36"/>
  <c r="CM125" i="36"/>
  <c r="BV126" i="36"/>
  <c r="CJ125" i="36"/>
  <c r="AM124" i="36"/>
  <c r="BL125" i="36"/>
  <c r="FC126" i="36"/>
  <c r="BF125" i="36"/>
  <c r="EZ126" i="36"/>
  <c r="AC126" i="36"/>
  <c r="CM124" i="36"/>
  <c r="BO125" i="36"/>
  <c r="AF126" i="36"/>
  <c r="FB126" i="36"/>
  <c r="BR124" i="36"/>
  <c r="BM124" i="36"/>
  <c r="BQ124" i="36"/>
  <c r="EU126" i="36"/>
  <c r="FG125" i="36"/>
  <c r="AS125" i="36"/>
  <c r="CK124" i="36"/>
  <c r="BN124" i="36"/>
  <c r="AD126" i="36"/>
  <c r="EW126" i="36"/>
  <c r="CN125" i="36"/>
  <c r="CJ126" i="36"/>
  <c r="BT125" i="36" l="1"/>
  <c r="AP124" i="36"/>
  <c r="AV124" i="36"/>
  <c r="BT124" i="36"/>
  <c r="Q124" i="38"/>
  <c r="BH124" i="36"/>
  <c r="U124" i="38" s="1"/>
  <c r="X124" i="38" s="1"/>
  <c r="DX124" i="36"/>
  <c r="DX125" i="36"/>
  <c r="AK124" i="36"/>
  <c r="K124" i="38" s="1"/>
  <c r="CQ124" i="36"/>
  <c r="CI124" i="36"/>
  <c r="FH124" i="36"/>
  <c r="CC124" i="36"/>
  <c r="AC124" i="38"/>
  <c r="CD124" i="36"/>
  <c r="CH124" i="36"/>
  <c r="M124" i="38"/>
  <c r="L124" i="38"/>
  <c r="CS124" i="36"/>
  <c r="H124" i="36"/>
  <c r="O124" i="36" s="1"/>
  <c r="CT124" i="36"/>
  <c r="BU124" i="36"/>
  <c r="AR124" i="36"/>
  <c r="N124" i="38"/>
  <c r="V124" i="38"/>
  <c r="BI124" i="36"/>
  <c r="CO124" i="36"/>
  <c r="EQ127" i="36"/>
  <c r="EO128" i="36" s="1"/>
  <c r="EP128" i="36" s="1"/>
  <c r="DG122" i="36"/>
  <c r="EL120" i="36"/>
  <c r="DZ120" i="36"/>
  <c r="DM122" i="36"/>
  <c r="DK122" i="36"/>
  <c r="DF122" i="36"/>
  <c r="DI122" i="36"/>
  <c r="DH122" i="36"/>
  <c r="EB120" i="36"/>
  <c r="EI120" i="36"/>
  <c r="ED120" i="36"/>
  <c r="EK120" i="36"/>
  <c r="EF120" i="36"/>
  <c r="EH120" i="36"/>
  <c r="CU124" i="36"/>
  <c r="DD124" i="36" s="1"/>
  <c r="EG120" i="36"/>
  <c r="EM120" i="36"/>
  <c r="EA120" i="36"/>
  <c r="EJ120" i="36"/>
  <c r="EE120" i="36"/>
  <c r="DL122" i="36"/>
  <c r="A123" i="36"/>
  <c r="AZ122" i="38"/>
  <c r="BD122" i="38"/>
  <c r="DL121" i="36"/>
  <c r="EF121" i="36" s="1"/>
  <c r="CU125" i="36"/>
  <c r="DE125" i="36" s="1"/>
  <c r="Q125" i="38"/>
  <c r="BH125" i="36"/>
  <c r="U125" i="38" s="1"/>
  <c r="X125" i="38" s="1"/>
  <c r="CH125" i="36"/>
  <c r="AC125" i="38"/>
  <c r="CD125" i="36"/>
  <c r="CC125" i="36"/>
  <c r="Z126" i="36"/>
  <c r="DE123" i="36"/>
  <c r="AK125" i="36"/>
  <c r="K125" i="38" s="1"/>
  <c r="H125" i="36"/>
  <c r="O125" i="36" s="1"/>
  <c r="CS125" i="36"/>
  <c r="CT125" i="36"/>
  <c r="AR126" i="38"/>
  <c r="AE126" i="36"/>
  <c r="AR125" i="36"/>
  <c r="N125" i="38"/>
  <c r="CQ125" i="36"/>
  <c r="V125" i="38"/>
  <c r="BI125" i="36"/>
  <c r="AI126" i="36"/>
  <c r="CO125" i="36"/>
  <c r="CI125" i="36"/>
  <c r="FH125" i="36"/>
  <c r="FI125" i="36" s="1"/>
  <c r="AG126" i="36"/>
  <c r="K126" i="36"/>
  <c r="V126" i="36"/>
  <c r="T126" i="36"/>
  <c r="P126" i="36" s="1"/>
  <c r="W126" i="36"/>
  <c r="E126" i="36"/>
  <c r="D126" i="38"/>
  <c r="EP127" i="36"/>
  <c r="EX127" i="36"/>
  <c r="EQ128" i="36"/>
  <c r="EO129" i="36" s="1"/>
  <c r="BF122" i="38"/>
  <c r="BE122" i="38"/>
  <c r="C125" i="36"/>
  <c r="U125" i="36"/>
  <c r="E125" i="38"/>
  <c r="I125" i="36"/>
  <c r="F125" i="38"/>
  <c r="G125" i="38" s="1"/>
  <c r="N125" i="36"/>
  <c r="M125" i="36"/>
  <c r="AU125" i="36"/>
  <c r="AD125" i="38"/>
  <c r="X125" i="36"/>
  <c r="AA125" i="36"/>
  <c r="AA124" i="38"/>
  <c r="R124" i="38"/>
  <c r="BD122" i="36"/>
  <c r="BE122" i="36"/>
  <c r="BC122" i="36"/>
  <c r="S122" i="38"/>
  <c r="T122" i="38"/>
  <c r="E124" i="38"/>
  <c r="C124" i="36"/>
  <c r="I124" i="36"/>
  <c r="U124" i="36"/>
  <c r="J124" i="38"/>
  <c r="G124" i="36" a="1"/>
  <c r="G124" i="36" s="1"/>
  <c r="F124" i="36"/>
  <c r="L124" i="36"/>
  <c r="Q124" i="36"/>
  <c r="B124" i="38" s="1"/>
  <c r="DW124" i="36"/>
  <c r="FI124" i="36"/>
  <c r="Z123" i="38"/>
  <c r="O123" i="38"/>
  <c r="P123" i="38" s="1"/>
  <c r="AB123" i="38"/>
  <c r="Y123" i="38"/>
  <c r="AZ122" i="36"/>
  <c r="BA122" i="36"/>
  <c r="AX122" i="36"/>
  <c r="AY122" i="36"/>
  <c r="EY126" i="36"/>
  <c r="S123" i="38"/>
  <c r="T123" i="38"/>
  <c r="BC122" i="38"/>
  <c r="AL122" i="38"/>
  <c r="AM122" i="38"/>
  <c r="AN122" i="38"/>
  <c r="CB123" i="36"/>
  <c r="AA123" i="38"/>
  <c r="J125" i="38"/>
  <c r="G125" i="36" a="1"/>
  <c r="G125" i="36" s="1"/>
  <c r="F125" i="36"/>
  <c r="DW125" i="36"/>
  <c r="L125" i="36"/>
  <c r="Q125" i="36"/>
  <c r="B125" i="38" s="1"/>
  <c r="D123" i="36"/>
  <c r="Y123" i="36" s="1" a="1"/>
  <c r="Y123" i="36" s="1"/>
  <c r="H123" i="38" s="1"/>
  <c r="I123" i="38" s="1"/>
  <c r="J123" i="36"/>
  <c r="AB123" i="36"/>
  <c r="AW123" i="36"/>
  <c r="BB123" i="36"/>
  <c r="AG123" i="38"/>
  <c r="AW123" i="38"/>
  <c r="BQ123" i="38"/>
  <c r="AT123" i="38"/>
  <c r="AU123" i="38"/>
  <c r="BL123" i="38"/>
  <c r="AK123" i="38"/>
  <c r="BA123" i="38"/>
  <c r="BB123" i="38" s="1"/>
  <c r="BG123" i="38" s="1"/>
  <c r="BU123" i="38"/>
  <c r="AX123" i="38"/>
  <c r="AY123" i="38" s="1"/>
  <c r="AE123" i="38"/>
  <c r="BK123" i="38"/>
  <c r="AJ123" i="38"/>
  <c r="BP123" i="38"/>
  <c r="BR123" i="38"/>
  <c r="AO123" i="38"/>
  <c r="BI123" i="38"/>
  <c r="AH123" i="38"/>
  <c r="BJ123" i="38"/>
  <c r="AI123" i="38"/>
  <c r="BO123" i="38"/>
  <c r="AV123" i="38"/>
  <c r="BT123" i="38"/>
  <c r="AF123" i="38"/>
  <c r="AS123" i="38"/>
  <c r="BM123" i="38"/>
  <c r="AP123" i="38"/>
  <c r="BN123" i="38"/>
  <c r="AQ123" i="38"/>
  <c r="BS123" i="38"/>
  <c r="BH123" i="38"/>
  <c r="BF123" i="38"/>
  <c r="FI123" i="36"/>
  <c r="AU124" i="36"/>
  <c r="X124" i="36"/>
  <c r="M124" i="36"/>
  <c r="F124" i="38"/>
  <c r="G124" i="38" s="1"/>
  <c r="AD124" i="38"/>
  <c r="N124" i="36"/>
  <c r="AA124" i="36"/>
  <c r="CX123" i="36"/>
  <c r="CV123" i="36"/>
  <c r="DB123" i="36"/>
  <c r="DD123" i="36"/>
  <c r="DA123" i="36"/>
  <c r="DC123" i="36" s="1"/>
  <c r="CW123" i="36"/>
  <c r="CY123" i="36"/>
  <c r="CZ123" i="36"/>
  <c r="G73" i="38"/>
  <c r="I73" i="38" s="1"/>
  <c r="EW128" i="36"/>
  <c r="BL128" i="36"/>
  <c r="CK128" i="36"/>
  <c r="ET128" i="36"/>
  <c r="FA127" i="36"/>
  <c r="CM126" i="36"/>
  <c r="BO128" i="36"/>
  <c r="AL126" i="36"/>
  <c r="AC128" i="36"/>
  <c r="ER126" i="36"/>
  <c r="BQ126" i="36"/>
  <c r="BX126" i="36"/>
  <c r="BX128" i="36"/>
  <c r="ES127" i="36"/>
  <c r="AF128" i="36"/>
  <c r="EU128" i="36"/>
  <c r="CF126" i="36"/>
  <c r="AQ128" i="36"/>
  <c r="BQ128" i="36"/>
  <c r="AH127" i="36"/>
  <c r="CG127" i="36"/>
  <c r="AQ126" i="36"/>
  <c r="EU127" i="36"/>
  <c r="CN126" i="36"/>
  <c r="FG126" i="36"/>
  <c r="AH128" i="36"/>
  <c r="BK128" i="36"/>
  <c r="ER127" i="36"/>
  <c r="BN126" i="36"/>
  <c r="AD128" i="36"/>
  <c r="BW126" i="36"/>
  <c r="AT126" i="36"/>
  <c r="EV127" i="36"/>
  <c r="CG128" i="36"/>
  <c r="CR126" i="36"/>
  <c r="BV128" i="36"/>
  <c r="FB127" i="36"/>
  <c r="ET127" i="36"/>
  <c r="AJ126" i="36"/>
  <c r="BL126" i="36"/>
  <c r="BS128" i="36"/>
  <c r="FC127" i="36"/>
  <c r="BO126" i="36"/>
  <c r="FD128" i="36"/>
  <c r="BV127" i="36"/>
  <c r="EZ128" i="36"/>
  <c r="ES128" i="36"/>
  <c r="FG127" i="36"/>
  <c r="AD127" i="36"/>
  <c r="AM127" i="36"/>
  <c r="AC127" i="36"/>
  <c r="BR126" i="36"/>
  <c r="BM126" i="36"/>
  <c r="FC128" i="36"/>
  <c r="EV128" i="36"/>
  <c r="AS124" i="36"/>
  <c r="EW127" i="36"/>
  <c r="FB128" i="36"/>
  <c r="BJ126" i="36"/>
  <c r="BZ126" i="36"/>
  <c r="FD127" i="36"/>
  <c r="BS126" i="36"/>
  <c r="CP126" i="36"/>
  <c r="AT127" i="36"/>
  <c r="CR128" i="36"/>
  <c r="FA128" i="36"/>
  <c r="CL126" i="36"/>
  <c r="BF126" i="36"/>
  <c r="CN128" i="36"/>
  <c r="CK126" i="36"/>
  <c r="BK126" i="36"/>
  <c r="AF127" i="36"/>
  <c r="BP126" i="36"/>
  <c r="AM126" i="36"/>
  <c r="BG126" i="36"/>
  <c r="S128" i="36"/>
  <c r="S127" i="36"/>
  <c r="EZ127" i="36"/>
  <c r="AO126" i="36"/>
  <c r="BK127" i="36"/>
  <c r="CQ126" i="36" l="1"/>
  <c r="AP126" i="36"/>
  <c r="AV126" i="36"/>
  <c r="CO126" i="36"/>
  <c r="DX126" i="36"/>
  <c r="W124" i="38"/>
  <c r="DX127" i="36"/>
  <c r="CB124" i="36"/>
  <c r="EX128" i="36"/>
  <c r="EY128" i="36" s="1"/>
  <c r="EI122" i="36"/>
  <c r="CY124" i="36"/>
  <c r="DE124" i="36"/>
  <c r="DI124" i="36" s="1"/>
  <c r="CW124" i="36"/>
  <c r="CV124" i="36"/>
  <c r="CX124" i="36"/>
  <c r="DB124" i="36"/>
  <c r="DA124" i="36"/>
  <c r="DC124" i="36" s="1"/>
  <c r="CZ124" i="36"/>
  <c r="EL121" i="36"/>
  <c r="DZ121" i="36"/>
  <c r="EJ121" i="36"/>
  <c r="ED121" i="36"/>
  <c r="EE122" i="36"/>
  <c r="EA122" i="36"/>
  <c r="EK122" i="36"/>
  <c r="EL122" i="36"/>
  <c r="EH122" i="36"/>
  <c r="EG122" i="36"/>
  <c r="EC122" i="36"/>
  <c r="EJ122" i="36"/>
  <c r="DZ122" i="36"/>
  <c r="ED122" i="36"/>
  <c r="EM122" i="36"/>
  <c r="EF122" i="36"/>
  <c r="EB122" i="36"/>
  <c r="EB121" i="36"/>
  <c r="A125" i="36"/>
  <c r="EG121" i="36"/>
  <c r="EC121" i="36"/>
  <c r="A124" i="36"/>
  <c r="EE121" i="36"/>
  <c r="EI121" i="36"/>
  <c r="EK121" i="36"/>
  <c r="EH121" i="36"/>
  <c r="EM121" i="36"/>
  <c r="EA121" i="36"/>
  <c r="CB125" i="36"/>
  <c r="BD123" i="38"/>
  <c r="N127" i="38"/>
  <c r="AR127" i="36"/>
  <c r="AE128" i="36"/>
  <c r="CH126" i="36"/>
  <c r="AC126" i="38"/>
  <c r="CD126" i="36"/>
  <c r="CC126" i="36"/>
  <c r="AI128" i="36"/>
  <c r="CC128" i="36"/>
  <c r="CD128" i="36"/>
  <c r="Q126" i="38"/>
  <c r="BH126" i="36"/>
  <c r="U126" i="38" s="1"/>
  <c r="X126" i="38" s="1"/>
  <c r="AK126" i="36"/>
  <c r="K126" i="38" s="1"/>
  <c r="AR127" i="38"/>
  <c r="AI127" i="36"/>
  <c r="AG127" i="36"/>
  <c r="AE127" i="36"/>
  <c r="BU128" i="36"/>
  <c r="AR128" i="38"/>
  <c r="K127" i="36"/>
  <c r="T127" i="36"/>
  <c r="P127" i="36" s="1"/>
  <c r="W127" i="36"/>
  <c r="E127" i="36"/>
  <c r="D127" i="38"/>
  <c r="V127" i="36"/>
  <c r="BT126" i="36"/>
  <c r="M126" i="38"/>
  <c r="L126" i="38"/>
  <c r="BU126" i="36"/>
  <c r="CS128" i="36"/>
  <c r="H128" i="36"/>
  <c r="O128" i="36" s="1"/>
  <c r="CT128" i="36"/>
  <c r="CO128" i="36"/>
  <c r="Z128" i="36"/>
  <c r="K128" i="36"/>
  <c r="V128" i="36"/>
  <c r="T128" i="36"/>
  <c r="P128" i="36" s="1"/>
  <c r="W128" i="36"/>
  <c r="D128" i="38"/>
  <c r="E128" i="36"/>
  <c r="N126" i="38"/>
  <c r="AR126" i="36"/>
  <c r="FH126" i="36"/>
  <c r="CI126" i="36"/>
  <c r="CU126" i="36"/>
  <c r="CH128" i="36"/>
  <c r="AC128" i="38"/>
  <c r="AG128" i="36"/>
  <c r="BI126" i="36"/>
  <c r="V126" i="38"/>
  <c r="CT126" i="36"/>
  <c r="H126" i="36"/>
  <c r="O126" i="36" s="1"/>
  <c r="CS126" i="36"/>
  <c r="Z127" i="36"/>
  <c r="DI125" i="36"/>
  <c r="DH125" i="36"/>
  <c r="DJ125" i="36"/>
  <c r="DK125" i="36"/>
  <c r="DM125" i="36"/>
  <c r="DF125" i="36"/>
  <c r="DG125" i="36"/>
  <c r="AZ123" i="38"/>
  <c r="AW124" i="36"/>
  <c r="AB124" i="36"/>
  <c r="BB124" i="36"/>
  <c r="BE123" i="38"/>
  <c r="AY123" i="36"/>
  <c r="AX123" i="36"/>
  <c r="AZ123" i="36"/>
  <c r="BA123" i="36"/>
  <c r="AB124" i="38"/>
  <c r="Y124" i="38"/>
  <c r="Z124" i="38"/>
  <c r="O124" i="38"/>
  <c r="P124" i="38" s="1"/>
  <c r="J124" i="36"/>
  <c r="D124" i="36"/>
  <c r="Y124" i="36" s="1" a="1"/>
  <c r="Y124" i="36" s="1"/>
  <c r="H124" i="38" s="1"/>
  <c r="I124" i="38" s="1"/>
  <c r="AW125" i="36"/>
  <c r="AB125" i="36"/>
  <c r="BB125" i="36"/>
  <c r="I126" i="36"/>
  <c r="U126" i="36"/>
  <c r="E126" i="38"/>
  <c r="C126" i="36"/>
  <c r="J126" i="38"/>
  <c r="Q126" i="36"/>
  <c r="B126" i="38" s="1"/>
  <c r="L126" i="36"/>
  <c r="G126" i="36" a="1"/>
  <c r="G126" i="36" s="1"/>
  <c r="DW126" i="36"/>
  <c r="F126" i="36"/>
  <c r="D125" i="36"/>
  <c r="Y125" i="36" s="1" a="1"/>
  <c r="Y125" i="36" s="1"/>
  <c r="H125" i="38" s="1"/>
  <c r="I125" i="38" s="1"/>
  <c r="J125" i="36"/>
  <c r="DI123" i="36"/>
  <c r="DG123" i="36"/>
  <c r="DM123" i="36"/>
  <c r="DH123" i="36"/>
  <c r="DF123" i="36"/>
  <c r="DK123" i="36"/>
  <c r="DJ123" i="36"/>
  <c r="AG124" i="38"/>
  <c r="AW124" i="38"/>
  <c r="BQ124" i="38"/>
  <c r="AT124" i="38"/>
  <c r="BR124" i="38"/>
  <c r="AU124" i="38"/>
  <c r="AF124" i="38"/>
  <c r="BL124" i="38"/>
  <c r="AK124" i="38"/>
  <c r="BA124" i="38"/>
  <c r="BB124" i="38" s="1"/>
  <c r="BG124" i="38" s="1"/>
  <c r="BU124" i="38"/>
  <c r="AX124" i="38"/>
  <c r="AZ124" i="38" s="1"/>
  <c r="AE124" i="38"/>
  <c r="BK124" i="38"/>
  <c r="AJ124" i="38"/>
  <c r="BP124" i="38"/>
  <c r="AO124" i="38"/>
  <c r="BI124" i="38"/>
  <c r="AH124" i="38"/>
  <c r="BJ124" i="38"/>
  <c r="AI124" i="38"/>
  <c r="BO124" i="38"/>
  <c r="AV124" i="38"/>
  <c r="BT124" i="38"/>
  <c r="AS124" i="38"/>
  <c r="BM124" i="38"/>
  <c r="AP124" i="38"/>
  <c r="BN124" i="38"/>
  <c r="AQ124" i="38"/>
  <c r="BS124" i="38"/>
  <c r="BH124" i="38"/>
  <c r="BC123" i="38"/>
  <c r="AN123" i="38"/>
  <c r="AL123" i="38"/>
  <c r="AM123" i="38"/>
  <c r="AB125" i="38"/>
  <c r="Y125" i="38"/>
  <c r="Z125" i="38"/>
  <c r="O125" i="38"/>
  <c r="P125" i="38" s="1"/>
  <c r="S124" i="38"/>
  <c r="T124" i="38"/>
  <c r="AV125" i="38"/>
  <c r="AS125" i="38"/>
  <c r="BM125" i="38"/>
  <c r="AP125" i="38"/>
  <c r="BN125" i="38"/>
  <c r="AQ125" i="38"/>
  <c r="BS125" i="38"/>
  <c r="BH125" i="38"/>
  <c r="AG125" i="38"/>
  <c r="AW125" i="38"/>
  <c r="BQ125" i="38"/>
  <c r="AT125" i="38"/>
  <c r="BR125" i="38"/>
  <c r="AU125" i="38"/>
  <c r="AF125" i="38"/>
  <c r="BL125" i="38"/>
  <c r="AK125" i="38"/>
  <c r="BA125" i="38"/>
  <c r="BB125" i="38" s="1"/>
  <c r="BG125" i="38" s="1"/>
  <c r="BU125" i="38"/>
  <c r="AX125" i="38"/>
  <c r="AY125" i="38" s="1"/>
  <c r="AE125" i="38"/>
  <c r="BK125" i="38"/>
  <c r="AJ125" i="38"/>
  <c r="BP125" i="38"/>
  <c r="AO125" i="38"/>
  <c r="BI125" i="38"/>
  <c r="AH125" i="38"/>
  <c r="BJ125" i="38"/>
  <c r="AI125" i="38"/>
  <c r="BO125" i="38"/>
  <c r="BT125" i="38"/>
  <c r="EQ129" i="36"/>
  <c r="EO130" i="36" s="1"/>
  <c r="EX129" i="36"/>
  <c r="EP129" i="36"/>
  <c r="EY127" i="36"/>
  <c r="AA125" i="38"/>
  <c r="R125" i="38"/>
  <c r="W125" i="38"/>
  <c r="BD123" i="36"/>
  <c r="BE123" i="36"/>
  <c r="BC123" i="36"/>
  <c r="M126" i="36"/>
  <c r="AA126" i="36"/>
  <c r="N126" i="36"/>
  <c r="F126" i="38"/>
  <c r="G126" i="38" s="1"/>
  <c r="AU126" i="36"/>
  <c r="AD126" i="38"/>
  <c r="X126" i="36"/>
  <c r="CV125" i="36"/>
  <c r="DB125" i="36"/>
  <c r="CX125" i="36"/>
  <c r="CY125" i="36"/>
  <c r="CW125" i="36"/>
  <c r="DD125" i="36"/>
  <c r="CZ125" i="36"/>
  <c r="DA125" i="36"/>
  <c r="DC125" i="36" s="1"/>
  <c r="BZ127" i="36"/>
  <c r="FG128" i="36"/>
  <c r="BN127" i="36"/>
  <c r="AQ127" i="36"/>
  <c r="CG129" i="36"/>
  <c r="CM127" i="36"/>
  <c r="BJ127" i="36"/>
  <c r="CM128" i="36"/>
  <c r="AH129" i="36"/>
  <c r="BR127" i="36"/>
  <c r="BM127" i="36"/>
  <c r="FD129" i="36"/>
  <c r="AF129" i="36"/>
  <c r="AJ127" i="36"/>
  <c r="BP128" i="36"/>
  <c r="BP127" i="36"/>
  <c r="EU129" i="36"/>
  <c r="CR127" i="36"/>
  <c r="CL128" i="36"/>
  <c r="ET129" i="36"/>
  <c r="BZ128" i="36"/>
  <c r="CP128" i="36"/>
  <c r="BN128" i="36"/>
  <c r="BV129" i="36"/>
  <c r="BW127" i="36"/>
  <c r="AM128" i="36"/>
  <c r="CF127" i="36"/>
  <c r="AT128" i="36"/>
  <c r="EZ129" i="36"/>
  <c r="BF128" i="36"/>
  <c r="ES129" i="36"/>
  <c r="BG127" i="36"/>
  <c r="AL128" i="36"/>
  <c r="ER128" i="36"/>
  <c r="BR128" i="36"/>
  <c r="CJ127" i="36"/>
  <c r="FB129" i="36"/>
  <c r="AO128" i="36"/>
  <c r="BG128" i="36"/>
  <c r="BF127" i="36"/>
  <c r="AC129" i="36"/>
  <c r="AD129" i="36"/>
  <c r="CJ128" i="36"/>
  <c r="FC129" i="36"/>
  <c r="CK127" i="36"/>
  <c r="BX127" i="36"/>
  <c r="BW128" i="36"/>
  <c r="CL127" i="36"/>
  <c r="AJ128" i="36"/>
  <c r="EW129" i="36"/>
  <c r="FA129" i="36"/>
  <c r="CN127" i="36"/>
  <c r="AL127" i="36"/>
  <c r="BS127" i="36"/>
  <c r="S129" i="36"/>
  <c r="EV129" i="36"/>
  <c r="AS126" i="36"/>
  <c r="BL127" i="36"/>
  <c r="BM128" i="36"/>
  <c r="BO127" i="36"/>
  <c r="BQ127" i="36"/>
  <c r="CP127" i="36"/>
  <c r="CF128" i="36"/>
  <c r="AO127" i="36"/>
  <c r="BJ128" i="36"/>
  <c r="BK129" i="36"/>
  <c r="CI127" i="36" l="1"/>
  <c r="DE126" i="36"/>
  <c r="DJ126" i="36" s="1"/>
  <c r="AP127" i="36"/>
  <c r="BT127" i="36"/>
  <c r="AV127" i="36"/>
  <c r="V127" i="38"/>
  <c r="BI127" i="36"/>
  <c r="DX128" i="36"/>
  <c r="V128" i="38"/>
  <c r="BI128" i="36"/>
  <c r="N128" i="38"/>
  <c r="AR128" i="36"/>
  <c r="DM124" i="36"/>
  <c r="CI128" i="36"/>
  <c r="FH128" i="36"/>
  <c r="Q128" i="38"/>
  <c r="R128" i="38" s="1"/>
  <c r="S128" i="38" s="1"/>
  <c r="BH128" i="36"/>
  <c r="U128" i="38" s="1"/>
  <c r="X128" i="38" s="1"/>
  <c r="CQ128" i="36"/>
  <c r="L128" i="38"/>
  <c r="M128" i="38"/>
  <c r="BH127" i="36"/>
  <c r="U127" i="38" s="1"/>
  <c r="X127" i="38" s="1"/>
  <c r="Q127" i="38"/>
  <c r="R127" i="38" s="1"/>
  <c r="AZ125" i="38"/>
  <c r="DJ124" i="36"/>
  <c r="DH124" i="36"/>
  <c r="DF124" i="36"/>
  <c r="DK124" i="36"/>
  <c r="DG124" i="36"/>
  <c r="A126" i="36"/>
  <c r="DL125" i="36"/>
  <c r="EK125" i="36" s="1"/>
  <c r="BE124" i="38"/>
  <c r="DL123" i="36"/>
  <c r="DZ123" i="36" s="1"/>
  <c r="BE125" i="38"/>
  <c r="AA126" i="38"/>
  <c r="BD124" i="38"/>
  <c r="BF124" i="38"/>
  <c r="BD125" i="38"/>
  <c r="BC124" i="38"/>
  <c r="CB128" i="36"/>
  <c r="BF125" i="38"/>
  <c r="AY124" i="38"/>
  <c r="CB126" i="36"/>
  <c r="Z129" i="36"/>
  <c r="AK128" i="36"/>
  <c r="K128" i="38" s="1"/>
  <c r="BT128" i="36"/>
  <c r="AP128" i="36"/>
  <c r="AV128" i="36"/>
  <c r="BU127" i="36"/>
  <c r="CO127" i="36"/>
  <c r="AG129" i="36"/>
  <c r="AR129" i="38"/>
  <c r="AE129" i="36"/>
  <c r="CQ127" i="36"/>
  <c r="H127" i="36"/>
  <c r="O127" i="36" s="1"/>
  <c r="CT127" i="36"/>
  <c r="CS127" i="36"/>
  <c r="CH127" i="36"/>
  <c r="AC127" i="38"/>
  <c r="FH127" i="36"/>
  <c r="CC127" i="36"/>
  <c r="CD127" i="36"/>
  <c r="AK127" i="36"/>
  <c r="K127" i="38" s="1"/>
  <c r="M127" i="38"/>
  <c r="L127" i="38"/>
  <c r="AI129" i="36"/>
  <c r="W129" i="36"/>
  <c r="E129" i="36"/>
  <c r="K129" i="36"/>
  <c r="V129" i="36"/>
  <c r="D129" i="38"/>
  <c r="T129" i="36"/>
  <c r="P129" i="36" s="1"/>
  <c r="J127" i="38"/>
  <c r="L127" i="36"/>
  <c r="F127" i="36"/>
  <c r="Q127" i="36"/>
  <c r="B127" i="38" s="1"/>
  <c r="DW127" i="36"/>
  <c r="G127" i="36" a="1"/>
  <c r="G127" i="36" s="1"/>
  <c r="EP130" i="36"/>
  <c r="EX130" i="36"/>
  <c r="BD125" i="36"/>
  <c r="BE125" i="36"/>
  <c r="BC125" i="36"/>
  <c r="BD124" i="36"/>
  <c r="BE124" i="36"/>
  <c r="BC124" i="36"/>
  <c r="CU127" i="36"/>
  <c r="FI126" i="36"/>
  <c r="E128" i="38"/>
  <c r="U128" i="36"/>
  <c r="I128" i="36"/>
  <c r="C128" i="36"/>
  <c r="J128" i="38"/>
  <c r="G128" i="36" a="1"/>
  <c r="G128" i="36" s="1"/>
  <c r="Q128" i="36"/>
  <c r="B128" i="38" s="1"/>
  <c r="L128" i="36"/>
  <c r="DW128" i="36"/>
  <c r="F128" i="36"/>
  <c r="T125" i="38"/>
  <c r="S125" i="38"/>
  <c r="EY129" i="36"/>
  <c r="AL124" i="38"/>
  <c r="AM124" i="38"/>
  <c r="AN124" i="38"/>
  <c r="BO126" i="38"/>
  <c r="AS126" i="38"/>
  <c r="BM126" i="38"/>
  <c r="AP126" i="38"/>
  <c r="BN126" i="38"/>
  <c r="AQ126" i="38"/>
  <c r="BS126" i="38"/>
  <c r="BH126" i="38"/>
  <c r="AG126" i="38"/>
  <c r="AW126" i="38"/>
  <c r="BQ126" i="38"/>
  <c r="AT126" i="38"/>
  <c r="BR126" i="38"/>
  <c r="AU126" i="38"/>
  <c r="AF126" i="38"/>
  <c r="BL126" i="38"/>
  <c r="AK126" i="38"/>
  <c r="BA126" i="38"/>
  <c r="BB126" i="38" s="1"/>
  <c r="BG126" i="38" s="1"/>
  <c r="BU126" i="38"/>
  <c r="AX126" i="38"/>
  <c r="AY126" i="38" s="1"/>
  <c r="AE126" i="38"/>
  <c r="BK126" i="38"/>
  <c r="AJ126" i="38"/>
  <c r="BP126" i="38"/>
  <c r="AO126" i="38"/>
  <c r="BI126" i="38"/>
  <c r="AH126" i="38"/>
  <c r="BJ126" i="38"/>
  <c r="AI126" i="38"/>
  <c r="AV126" i="38"/>
  <c r="BT126" i="38"/>
  <c r="AW126" i="36"/>
  <c r="AB126" i="36"/>
  <c r="BB126" i="36"/>
  <c r="EQ130" i="36"/>
  <c r="EO131" i="36" s="1"/>
  <c r="BC125" i="38"/>
  <c r="AB126" i="38"/>
  <c r="Y126" i="38"/>
  <c r="Z126" i="38"/>
  <c r="O126" i="38"/>
  <c r="P126" i="38" s="1"/>
  <c r="J126" i="36"/>
  <c r="D126" i="36"/>
  <c r="Y126" i="36" s="1" a="1"/>
  <c r="Y126" i="36" s="1"/>
  <c r="H126" i="38" s="1"/>
  <c r="I126" i="38" s="1"/>
  <c r="BA125" i="36"/>
  <c r="AY125" i="36"/>
  <c r="AZ125" i="36"/>
  <c r="AX125" i="36"/>
  <c r="BA124" i="36"/>
  <c r="AY124" i="36"/>
  <c r="AX124" i="36"/>
  <c r="AZ124" i="36"/>
  <c r="CX126" i="36"/>
  <c r="CY126" i="36"/>
  <c r="DA126" i="36"/>
  <c r="DC126" i="36" s="1"/>
  <c r="DB126" i="36"/>
  <c r="CZ126" i="36"/>
  <c r="CW126" i="36"/>
  <c r="DD126" i="36"/>
  <c r="CV126" i="36"/>
  <c r="AA128" i="38"/>
  <c r="M127" i="36"/>
  <c r="AA127" i="36"/>
  <c r="F127" i="38"/>
  <c r="G127" i="38" s="1"/>
  <c r="N127" i="36"/>
  <c r="AD127" i="38"/>
  <c r="AU127" i="36"/>
  <c r="X127" i="36"/>
  <c r="R126" i="38"/>
  <c r="W126" i="38"/>
  <c r="AL125" i="38"/>
  <c r="AM125" i="38"/>
  <c r="AN125" i="38"/>
  <c r="F128" i="38"/>
  <c r="G128" i="38" s="1"/>
  <c r="X128" i="36"/>
  <c r="AD128" i="38"/>
  <c r="AA128" i="36"/>
  <c r="M128" i="36"/>
  <c r="N128" i="36"/>
  <c r="AU128" i="36"/>
  <c r="CU128" i="36"/>
  <c r="U127" i="36"/>
  <c r="E127" i="38"/>
  <c r="C127" i="36"/>
  <c r="I127" i="36"/>
  <c r="DM126" i="36"/>
  <c r="DF126" i="36"/>
  <c r="DI126" i="36"/>
  <c r="DG126" i="36"/>
  <c r="DK126" i="36"/>
  <c r="CL129" i="36"/>
  <c r="EZ130" i="36"/>
  <c r="BQ129" i="36"/>
  <c r="CG130" i="36"/>
  <c r="AC130" i="36"/>
  <c r="BL129" i="36"/>
  <c r="CL130" i="36"/>
  <c r="ET130" i="36"/>
  <c r="CJ129" i="36"/>
  <c r="AJ129" i="36"/>
  <c r="CM129" i="36"/>
  <c r="BO130" i="36"/>
  <c r="BW129" i="36"/>
  <c r="AO129" i="36"/>
  <c r="BN130" i="36"/>
  <c r="CN129" i="36"/>
  <c r="AT129" i="36"/>
  <c r="AJ130" i="36"/>
  <c r="BP130" i="36"/>
  <c r="CF129" i="36"/>
  <c r="AS128" i="36"/>
  <c r="CK129" i="36"/>
  <c r="AQ129" i="36"/>
  <c r="BZ129" i="36"/>
  <c r="BS130" i="36"/>
  <c r="BG129" i="36"/>
  <c r="FC130" i="36"/>
  <c r="BF129" i="36"/>
  <c r="AS127" i="36"/>
  <c r="AH130" i="36"/>
  <c r="EV130" i="36"/>
  <c r="CM130" i="36"/>
  <c r="BW130" i="36"/>
  <c r="BS129" i="36"/>
  <c r="FG130" i="36"/>
  <c r="AQ130" i="36"/>
  <c r="BR129" i="36"/>
  <c r="CP129" i="36"/>
  <c r="BK130" i="36"/>
  <c r="AF130" i="36"/>
  <c r="S130" i="36"/>
  <c r="BX130" i="36"/>
  <c r="CR130" i="36"/>
  <c r="BM129" i="36"/>
  <c r="BP129" i="36"/>
  <c r="FG129" i="36"/>
  <c r="FA130" i="36"/>
  <c r="FB130" i="36"/>
  <c r="BV130" i="36"/>
  <c r="CR129" i="36"/>
  <c r="EU130" i="36"/>
  <c r="FD130" i="36"/>
  <c r="BO129" i="36"/>
  <c r="BJ130" i="36"/>
  <c r="AM129" i="36"/>
  <c r="BG130" i="36"/>
  <c r="AD130" i="36"/>
  <c r="BZ130" i="36"/>
  <c r="CK130" i="36"/>
  <c r="ER129" i="36"/>
  <c r="AL129" i="36"/>
  <c r="EW130" i="36"/>
  <c r="AO130" i="36"/>
  <c r="AT130" i="36"/>
  <c r="BN129" i="36"/>
  <c r="CJ130" i="36"/>
  <c r="BQ130" i="36"/>
  <c r="BX129" i="36"/>
  <c r="BR130" i="36"/>
  <c r="ES130" i="36"/>
  <c r="BJ129" i="36"/>
  <c r="BL130" i="36"/>
  <c r="DH126" i="36" l="1"/>
  <c r="DX129" i="36"/>
  <c r="DX130" i="36"/>
  <c r="AR129" i="36"/>
  <c r="N129" i="38"/>
  <c r="AV129" i="36"/>
  <c r="AP129" i="36"/>
  <c r="BU129" i="36"/>
  <c r="Q129" i="38"/>
  <c r="R129" i="38" s="1"/>
  <c r="BH129" i="36"/>
  <c r="U129" i="38" s="1"/>
  <c r="X129" i="38" s="1"/>
  <c r="CU129" i="36"/>
  <c r="CW129" i="36" s="1"/>
  <c r="FI128" i="36"/>
  <c r="T128" i="38"/>
  <c r="W128" i="38"/>
  <c r="W127" i="38"/>
  <c r="DL124" i="36"/>
  <c r="EH124" i="36" s="1"/>
  <c r="EE123" i="36"/>
  <c r="EA125" i="36"/>
  <c r="EC123" i="36"/>
  <c r="EL125" i="36"/>
  <c r="EA123" i="36"/>
  <c r="EB125" i="36"/>
  <c r="DZ125" i="36"/>
  <c r="EH123" i="36"/>
  <c r="EM123" i="36"/>
  <c r="EJ123" i="36"/>
  <c r="EG123" i="36"/>
  <c r="EI123" i="36"/>
  <c r="EB123" i="36"/>
  <c r="ED123" i="36"/>
  <c r="EK123" i="36"/>
  <c r="EG125" i="36"/>
  <c r="EL123" i="36"/>
  <c r="EF123" i="36"/>
  <c r="EI125" i="36"/>
  <c r="DL126" i="36"/>
  <c r="EM126" i="36" s="1"/>
  <c r="EF125" i="36"/>
  <c r="EM125" i="36"/>
  <c r="ED125" i="36"/>
  <c r="EC125" i="36"/>
  <c r="EE125" i="36"/>
  <c r="EJ125" i="36"/>
  <c r="EH125" i="36"/>
  <c r="BD126" i="38"/>
  <c r="BC126" i="38"/>
  <c r="A128" i="36"/>
  <c r="BE126" i="38"/>
  <c r="A127" i="36"/>
  <c r="AZ126" i="38"/>
  <c r="EY130" i="36"/>
  <c r="BF126" i="38"/>
  <c r="V129" i="38"/>
  <c r="BI129" i="36"/>
  <c r="BT129" i="36"/>
  <c r="CO129" i="36"/>
  <c r="AR130" i="38"/>
  <c r="AR130" i="36"/>
  <c r="N130" i="38"/>
  <c r="AI130" i="36"/>
  <c r="AC129" i="38"/>
  <c r="CH129" i="36"/>
  <c r="CD129" i="36"/>
  <c r="CC129" i="36"/>
  <c r="DE128" i="36"/>
  <c r="AP130" i="36"/>
  <c r="AV130" i="36"/>
  <c r="BT130" i="36"/>
  <c r="BU130" i="36"/>
  <c r="AE130" i="36"/>
  <c r="FH130" i="36"/>
  <c r="CI130" i="36"/>
  <c r="CD130" i="36"/>
  <c r="CC130" i="36"/>
  <c r="H129" i="36"/>
  <c r="O129" i="36" s="1"/>
  <c r="CS129" i="36"/>
  <c r="CT129" i="36"/>
  <c r="V130" i="38"/>
  <c r="BI130" i="36"/>
  <c r="AK130" i="36"/>
  <c r="K130" i="38" s="1"/>
  <c r="W130" i="36"/>
  <c r="D130" i="38"/>
  <c r="K130" i="36"/>
  <c r="V130" i="36"/>
  <c r="T130" i="36"/>
  <c r="P130" i="36" s="1"/>
  <c r="E130" i="36"/>
  <c r="AC130" i="38"/>
  <c r="CH130" i="36"/>
  <c r="L129" i="38"/>
  <c r="M129" i="38"/>
  <c r="AK129" i="36"/>
  <c r="K129" i="38" s="1"/>
  <c r="FH129" i="36"/>
  <c r="CI129" i="36"/>
  <c r="Z130" i="36"/>
  <c r="CS130" i="36"/>
  <c r="H130" i="36"/>
  <c r="O130" i="36" s="1"/>
  <c r="CT130" i="36"/>
  <c r="AG130" i="36"/>
  <c r="CQ129" i="36"/>
  <c r="J127" i="36"/>
  <c r="D127" i="36"/>
  <c r="Y127" i="36" s="1" a="1"/>
  <c r="Y127" i="36" s="1"/>
  <c r="H127" i="38" s="1"/>
  <c r="I127" i="38" s="1"/>
  <c r="BB127" i="36"/>
  <c r="AB127" i="36"/>
  <c r="AW127" i="36"/>
  <c r="DB128" i="36"/>
  <c r="CX128" i="36"/>
  <c r="DD128" i="36"/>
  <c r="CZ128" i="36"/>
  <c r="DA128" i="36"/>
  <c r="DC128" i="36" s="1"/>
  <c r="CY128" i="36"/>
  <c r="CV128" i="36"/>
  <c r="CW128" i="36"/>
  <c r="AB128" i="36"/>
  <c r="BB128" i="36"/>
  <c r="AW128" i="36"/>
  <c r="AG127" i="38"/>
  <c r="BQ127" i="38"/>
  <c r="AT127" i="38"/>
  <c r="AU127" i="38"/>
  <c r="BL127" i="38"/>
  <c r="AK127" i="38"/>
  <c r="BA127" i="38"/>
  <c r="BB127" i="38" s="1"/>
  <c r="BG127" i="38" s="1"/>
  <c r="BU127" i="38"/>
  <c r="AX127" i="38"/>
  <c r="AY127" i="38" s="1"/>
  <c r="AE127" i="38"/>
  <c r="BK127" i="38"/>
  <c r="AJ127" i="38"/>
  <c r="BP127" i="38"/>
  <c r="AO127" i="38"/>
  <c r="BI127" i="38"/>
  <c r="AH127" i="38"/>
  <c r="BJ127" i="38"/>
  <c r="AI127" i="38"/>
  <c r="BO127" i="38"/>
  <c r="AV127" i="38"/>
  <c r="BT127" i="38"/>
  <c r="AS127" i="38"/>
  <c r="BM127" i="38"/>
  <c r="AP127" i="38"/>
  <c r="BN127" i="38"/>
  <c r="AQ127" i="38"/>
  <c r="BS127" i="38"/>
  <c r="BH127" i="38"/>
  <c r="AW127" i="38"/>
  <c r="BR127" i="38"/>
  <c r="AF127" i="38"/>
  <c r="E129" i="38"/>
  <c r="U129" i="36"/>
  <c r="C129" i="36"/>
  <c r="I129" i="36"/>
  <c r="FI127" i="36"/>
  <c r="EQ131" i="36"/>
  <c r="EO132" i="36" s="1"/>
  <c r="EP131" i="36"/>
  <c r="EX131" i="36"/>
  <c r="BA126" i="36"/>
  <c r="AX126" i="36"/>
  <c r="AY126" i="36"/>
  <c r="AZ126" i="36"/>
  <c r="CV127" i="36"/>
  <c r="CY127" i="36"/>
  <c r="DA127" i="36"/>
  <c r="DC127" i="36" s="1"/>
  <c r="CX127" i="36"/>
  <c r="CW127" i="36"/>
  <c r="DD127" i="36"/>
  <c r="CZ127" i="36"/>
  <c r="DB127" i="36"/>
  <c r="Z127" i="38"/>
  <c r="O127" i="38"/>
  <c r="P127" i="38" s="1"/>
  <c r="AB127" i="38"/>
  <c r="Y127" i="38"/>
  <c r="AA129" i="36"/>
  <c r="F129" i="38"/>
  <c r="G129" i="38" s="1"/>
  <c r="AD129" i="38"/>
  <c r="AU129" i="36"/>
  <c r="X129" i="36"/>
  <c r="N129" i="36"/>
  <c r="M129" i="36"/>
  <c r="DE127" i="36"/>
  <c r="J129" i="38"/>
  <c r="Q129" i="36"/>
  <c r="B129" i="38" s="1"/>
  <c r="G129" i="36" a="1"/>
  <c r="G129" i="36" s="1"/>
  <c r="F129" i="36"/>
  <c r="DW129" i="36"/>
  <c r="L129" i="36"/>
  <c r="AK128" i="38"/>
  <c r="BU128" i="38"/>
  <c r="BL128" i="38"/>
  <c r="AO128" i="38"/>
  <c r="BI128" i="38"/>
  <c r="AH128" i="38"/>
  <c r="BJ128" i="38"/>
  <c r="AI128" i="38"/>
  <c r="BK128" i="38"/>
  <c r="AJ128" i="38"/>
  <c r="BP128" i="38"/>
  <c r="AS128" i="38"/>
  <c r="BM128" i="38"/>
  <c r="AP128" i="38"/>
  <c r="BN128" i="38"/>
  <c r="AQ128" i="38"/>
  <c r="BO128" i="38"/>
  <c r="AV128" i="38"/>
  <c r="BT128" i="38"/>
  <c r="AG128" i="38"/>
  <c r="AW128" i="38"/>
  <c r="BQ128" i="38"/>
  <c r="AT128" i="38"/>
  <c r="BR128" i="38"/>
  <c r="AU128" i="38"/>
  <c r="BS128" i="38"/>
  <c r="BH128" i="38"/>
  <c r="BA128" i="38"/>
  <c r="BB128" i="38" s="1"/>
  <c r="BG128" i="38" s="1"/>
  <c r="AX128" i="38"/>
  <c r="AY128" i="38" s="1"/>
  <c r="AE128" i="38"/>
  <c r="AF128" i="38"/>
  <c r="S126" i="38"/>
  <c r="T126" i="38"/>
  <c r="AB128" i="38"/>
  <c r="Y128" i="38"/>
  <c r="Z128" i="38"/>
  <c r="O128" i="38"/>
  <c r="P128" i="38" s="1"/>
  <c r="J128" i="36"/>
  <c r="D128" i="36"/>
  <c r="Y128" i="36" s="1" a="1"/>
  <c r="Y128" i="36" s="1"/>
  <c r="H128" i="38" s="1"/>
  <c r="I128" i="38" s="1"/>
  <c r="BC126" i="36"/>
  <c r="BD126" i="36"/>
  <c r="BE126" i="36"/>
  <c r="AL126" i="38"/>
  <c r="AM126" i="38"/>
  <c r="AN126" i="38"/>
  <c r="S127" i="38"/>
  <c r="T127" i="38"/>
  <c r="CY129" i="36"/>
  <c r="CB127" i="36"/>
  <c r="AA127" i="38"/>
  <c r="ER130" i="36"/>
  <c r="ET131" i="36"/>
  <c r="AO131" i="36"/>
  <c r="BV131" i="36"/>
  <c r="FA131" i="36"/>
  <c r="CF130" i="36"/>
  <c r="EV131" i="36"/>
  <c r="CR131" i="36"/>
  <c r="ES131" i="36"/>
  <c r="FD131" i="36"/>
  <c r="AH131" i="36"/>
  <c r="AF131" i="36"/>
  <c r="AS130" i="36"/>
  <c r="FB131" i="36"/>
  <c r="FC131" i="36"/>
  <c r="AL130" i="36"/>
  <c r="BF130" i="36"/>
  <c r="CM131" i="36"/>
  <c r="EU131" i="36"/>
  <c r="AM130" i="36"/>
  <c r="EZ131" i="36"/>
  <c r="EW131" i="36"/>
  <c r="S131" i="36"/>
  <c r="AS129" i="36"/>
  <c r="AC131" i="36"/>
  <c r="CP130" i="36"/>
  <c r="CN130" i="36"/>
  <c r="BO131" i="36"/>
  <c r="CG131" i="36"/>
  <c r="AD131" i="36"/>
  <c r="BM130" i="36"/>
  <c r="W129" i="38" l="1"/>
  <c r="EQ132" i="36"/>
  <c r="EO133" i="36" s="1"/>
  <c r="EX133" i="36" s="1"/>
  <c r="CX129" i="36"/>
  <c r="CV129" i="36"/>
  <c r="DB129" i="36"/>
  <c r="CZ129" i="36"/>
  <c r="DA129" i="36"/>
  <c r="DC129" i="36" s="1"/>
  <c r="DD129" i="36"/>
  <c r="DE129" i="36"/>
  <c r="DM129" i="36" s="1"/>
  <c r="Q130" i="38"/>
  <c r="W130" i="38" s="1"/>
  <c r="BH130" i="36"/>
  <c r="U130" i="38" s="1"/>
  <c r="X130" i="38" s="1"/>
  <c r="CO130" i="36"/>
  <c r="L130" i="38"/>
  <c r="M130" i="38"/>
  <c r="CQ130" i="36"/>
  <c r="EC124" i="36"/>
  <c r="EB126" i="36"/>
  <c r="EE124" i="36"/>
  <c r="ED124" i="36"/>
  <c r="EL124" i="36"/>
  <c r="EI124" i="36"/>
  <c r="EB124" i="36"/>
  <c r="EG124" i="36"/>
  <c r="EK124" i="36"/>
  <c r="DZ124" i="36"/>
  <c r="EF124" i="36"/>
  <c r="EM124" i="36"/>
  <c r="EJ124" i="36"/>
  <c r="EA124" i="36"/>
  <c r="AZ127" i="38"/>
  <c r="BE127" i="38"/>
  <c r="BD127" i="38"/>
  <c r="BF127" i="38"/>
  <c r="EI126" i="36"/>
  <c r="EJ126" i="36"/>
  <c r="EF126" i="36"/>
  <c r="A129" i="36"/>
  <c r="EG126" i="36"/>
  <c r="EL126" i="36"/>
  <c r="EE126" i="36"/>
  <c r="EH126" i="36"/>
  <c r="EK126" i="36"/>
  <c r="DZ126" i="36"/>
  <c r="EA126" i="36"/>
  <c r="EC126" i="36"/>
  <c r="ED126" i="36"/>
  <c r="BD128" i="38"/>
  <c r="BF128" i="38"/>
  <c r="CB130" i="36"/>
  <c r="EY131" i="36"/>
  <c r="AI131" i="36"/>
  <c r="Z131" i="36"/>
  <c r="AR131" i="38"/>
  <c r="H131" i="36"/>
  <c r="O131" i="36" s="1"/>
  <c r="CT131" i="36"/>
  <c r="CS131" i="36"/>
  <c r="D131" i="38"/>
  <c r="E131" i="36"/>
  <c r="V131" i="36"/>
  <c r="W131" i="36"/>
  <c r="K131" i="36"/>
  <c r="T131" i="36"/>
  <c r="P131" i="36" s="1"/>
  <c r="AV131" i="36"/>
  <c r="AP131" i="36"/>
  <c r="AG131" i="36"/>
  <c r="AE131" i="36"/>
  <c r="EQ133" i="36"/>
  <c r="EO134" i="36" s="1"/>
  <c r="EP133" i="36"/>
  <c r="T129" i="38"/>
  <c r="S129" i="38"/>
  <c r="AW129" i="36"/>
  <c r="AB129" i="36"/>
  <c r="BB129" i="36"/>
  <c r="BC127" i="38"/>
  <c r="AX127" i="36"/>
  <c r="BA127" i="36"/>
  <c r="AY127" i="36"/>
  <c r="AZ127" i="36"/>
  <c r="DJ129" i="36"/>
  <c r="DI129" i="36"/>
  <c r="N130" i="36"/>
  <c r="F130" i="38"/>
  <c r="G130" i="38" s="1"/>
  <c r="X130" i="36"/>
  <c r="AD130" i="38"/>
  <c r="M130" i="36"/>
  <c r="AA130" i="36"/>
  <c r="AU130" i="36"/>
  <c r="AZ128" i="38"/>
  <c r="AL127" i="38"/>
  <c r="AM127" i="38"/>
  <c r="AN127" i="38"/>
  <c r="AX128" i="36"/>
  <c r="AY128" i="36"/>
  <c r="AZ128" i="36"/>
  <c r="BA128" i="36"/>
  <c r="J130" i="38"/>
  <c r="Q130" i="36"/>
  <c r="B130" i="38" s="1"/>
  <c r="F130" i="36"/>
  <c r="L130" i="36"/>
  <c r="G130" i="36" a="1"/>
  <c r="G130" i="36" s="1"/>
  <c r="DW130" i="36"/>
  <c r="DI128" i="36"/>
  <c r="DG128" i="36"/>
  <c r="DM128" i="36"/>
  <c r="DH128" i="36"/>
  <c r="DJ128" i="36"/>
  <c r="DF128" i="36"/>
  <c r="DK128" i="36"/>
  <c r="BE128" i="38"/>
  <c r="AL128" i="38"/>
  <c r="AM128" i="38"/>
  <c r="AN128" i="38"/>
  <c r="BC128" i="38"/>
  <c r="AO129" i="38"/>
  <c r="BI129" i="38"/>
  <c r="AH129" i="38"/>
  <c r="BJ129" i="38"/>
  <c r="AI129" i="38"/>
  <c r="BO129" i="38"/>
  <c r="AV129" i="38"/>
  <c r="BT129" i="38"/>
  <c r="AP129" i="38"/>
  <c r="BA129" i="38"/>
  <c r="BB129" i="38" s="1"/>
  <c r="BG129" i="38" s="1"/>
  <c r="AX129" i="38"/>
  <c r="AY129" i="38" s="1"/>
  <c r="BK129" i="38"/>
  <c r="AS129" i="38"/>
  <c r="BM129" i="38"/>
  <c r="BN129" i="38"/>
  <c r="AQ129" i="38"/>
  <c r="BS129" i="38"/>
  <c r="BH129" i="38"/>
  <c r="AK129" i="38"/>
  <c r="BU129" i="38"/>
  <c r="AE129" i="38"/>
  <c r="AJ129" i="38"/>
  <c r="AG129" i="38"/>
  <c r="AW129" i="38"/>
  <c r="BQ129" i="38"/>
  <c r="AT129" i="38"/>
  <c r="BR129" i="38"/>
  <c r="AU129" i="38"/>
  <c r="AF129" i="38"/>
  <c r="BL129" i="38"/>
  <c r="BP129" i="38"/>
  <c r="BD128" i="36"/>
  <c r="BE128" i="36"/>
  <c r="BC128" i="36"/>
  <c r="BC127" i="36"/>
  <c r="BD127" i="36"/>
  <c r="BE127" i="36"/>
  <c r="CB129" i="36"/>
  <c r="AA129" i="38"/>
  <c r="Y129" i="38"/>
  <c r="AB129" i="38"/>
  <c r="Z129" i="38"/>
  <c r="O129" i="38"/>
  <c r="P129" i="38" s="1"/>
  <c r="DK127" i="36"/>
  <c r="DI127" i="36"/>
  <c r="DF127" i="36"/>
  <c r="DH127" i="36"/>
  <c r="DM127" i="36"/>
  <c r="DJ127" i="36"/>
  <c r="DG127" i="36"/>
  <c r="EX132" i="36"/>
  <c r="EP132" i="36"/>
  <c r="J129" i="36"/>
  <c r="D129" i="36"/>
  <c r="Y129" i="36" s="1" a="1"/>
  <c r="Y129" i="36" s="1"/>
  <c r="H129" i="38" s="1"/>
  <c r="I129" i="38" s="1"/>
  <c r="FI130" i="36"/>
  <c r="FI129" i="36"/>
  <c r="I130" i="36"/>
  <c r="E130" i="38"/>
  <c r="U130" i="36"/>
  <c r="C130" i="36"/>
  <c r="AA130" i="38"/>
  <c r="CU130" i="36"/>
  <c r="BZ131" i="36"/>
  <c r="FG131" i="36"/>
  <c r="AT131" i="36"/>
  <c r="CF131" i="36"/>
  <c r="EW132" i="36"/>
  <c r="CM132" i="36"/>
  <c r="AO132" i="36"/>
  <c r="AH133" i="36"/>
  <c r="ET132" i="36"/>
  <c r="BG131" i="36"/>
  <c r="BN131" i="36"/>
  <c r="CP131" i="36"/>
  <c r="AF132" i="36"/>
  <c r="BL131" i="36"/>
  <c r="BS132" i="36"/>
  <c r="AD133" i="36"/>
  <c r="FD133" i="36"/>
  <c r="AS131" i="36"/>
  <c r="FD132" i="36"/>
  <c r="BK131" i="36"/>
  <c r="FG132" i="36"/>
  <c r="ER131" i="36"/>
  <c r="CJ131" i="36"/>
  <c r="FC132" i="36"/>
  <c r="ET133" i="36"/>
  <c r="ER133" i="36"/>
  <c r="AM133" i="36"/>
  <c r="BQ131" i="36"/>
  <c r="AL131" i="36"/>
  <c r="BV133" i="36"/>
  <c r="AJ131" i="36"/>
  <c r="AF133" i="36"/>
  <c r="AQ131" i="36"/>
  <c r="BQ133" i="36"/>
  <c r="BZ132" i="36"/>
  <c r="ES132" i="36"/>
  <c r="AC132" i="36"/>
  <c r="FB132" i="36"/>
  <c r="BR131" i="36"/>
  <c r="CK133" i="36"/>
  <c r="CP132" i="36"/>
  <c r="BO132" i="36"/>
  <c r="BV132" i="36"/>
  <c r="FC133" i="36"/>
  <c r="AC133" i="36"/>
  <c r="S133" i="36"/>
  <c r="AM131" i="36"/>
  <c r="CG133" i="36"/>
  <c r="BL132" i="36"/>
  <c r="FA132" i="36"/>
  <c r="BF131" i="36"/>
  <c r="BM131" i="36"/>
  <c r="EW133" i="36"/>
  <c r="CN131" i="36"/>
  <c r="ER132" i="36"/>
  <c r="CK131" i="36"/>
  <c r="BP131" i="36"/>
  <c r="CL131" i="36"/>
  <c r="AH132" i="36"/>
  <c r="EU132" i="36"/>
  <c r="ES133" i="36"/>
  <c r="CR133" i="36"/>
  <c r="BX131" i="36"/>
  <c r="S132" i="36"/>
  <c r="EU133" i="36"/>
  <c r="FA133" i="36"/>
  <c r="CL132" i="36"/>
  <c r="AL132" i="36"/>
  <c r="EZ133" i="36"/>
  <c r="BJ131" i="36"/>
  <c r="FB133" i="36"/>
  <c r="CG132" i="36"/>
  <c r="EZ132" i="36"/>
  <c r="BX133" i="36"/>
  <c r="BW131" i="36"/>
  <c r="BW133" i="36"/>
  <c r="AD132" i="36"/>
  <c r="EV132" i="36"/>
  <c r="BW132" i="36"/>
  <c r="BS131" i="36"/>
  <c r="EV133" i="36"/>
  <c r="CR132" i="36"/>
  <c r="BT131" i="36" l="1"/>
  <c r="M131" i="38"/>
  <c r="L131" i="38"/>
  <c r="CI131" i="36"/>
  <c r="CO131" i="36"/>
  <c r="BH131" i="36"/>
  <c r="U131" i="38" s="1"/>
  <c r="X131" i="38" s="1"/>
  <c r="Q131" i="38"/>
  <c r="R131" i="38" s="1"/>
  <c r="DX131" i="36"/>
  <c r="DX132" i="36"/>
  <c r="DG129" i="36"/>
  <c r="DL129" i="36" s="1"/>
  <c r="DF129" i="36"/>
  <c r="DK129" i="36"/>
  <c r="DH129" i="36"/>
  <c r="BU131" i="36"/>
  <c r="CC131" i="36"/>
  <c r="FH131" i="36"/>
  <c r="FI131" i="36" s="1"/>
  <c r="CH131" i="36"/>
  <c r="CD131" i="36"/>
  <c r="AC131" i="38"/>
  <c r="V131" i="38"/>
  <c r="BI131" i="36"/>
  <c r="CQ131" i="36"/>
  <c r="N131" i="38"/>
  <c r="AR131" i="36"/>
  <c r="AK131" i="36"/>
  <c r="K131" i="38" s="1"/>
  <c r="EQ134" i="36"/>
  <c r="EO135" i="36" s="1"/>
  <c r="EP135" i="36" s="1"/>
  <c r="R130" i="38"/>
  <c r="T130" i="38" s="1"/>
  <c r="BF129" i="38"/>
  <c r="BE129" i="38"/>
  <c r="DL128" i="36"/>
  <c r="EC128" i="36" s="1"/>
  <c r="CU131" i="36"/>
  <c r="DE131" i="36" s="1"/>
  <c r="AZ129" i="38"/>
  <c r="DL127" i="36"/>
  <c r="EG127" i="36" s="1"/>
  <c r="A130" i="36"/>
  <c r="CT132" i="36"/>
  <c r="CS132" i="36"/>
  <c r="H132" i="36"/>
  <c r="O132" i="36" s="1"/>
  <c r="AR132" i="38"/>
  <c r="Z132" i="36"/>
  <c r="AE132" i="36"/>
  <c r="AE133" i="36"/>
  <c r="M132" i="38"/>
  <c r="L132" i="38"/>
  <c r="K132" i="36"/>
  <c r="V132" i="36"/>
  <c r="D132" i="38"/>
  <c r="E132" i="36"/>
  <c r="T132" i="36"/>
  <c r="W132" i="36"/>
  <c r="AI132" i="36"/>
  <c r="AR133" i="38"/>
  <c r="CI132" i="36"/>
  <c r="CQ132" i="36"/>
  <c r="AG132" i="36"/>
  <c r="V133" i="36"/>
  <c r="E133" i="36"/>
  <c r="W133" i="36"/>
  <c r="D133" i="38"/>
  <c r="K133" i="36"/>
  <c r="T133" i="36"/>
  <c r="P133" i="36" s="1"/>
  <c r="AG133" i="36"/>
  <c r="Z133" i="36"/>
  <c r="CC133" i="36"/>
  <c r="CD133" i="36"/>
  <c r="AP132" i="36"/>
  <c r="AV132" i="36"/>
  <c r="BT132" i="36"/>
  <c r="H133" i="36"/>
  <c r="O133" i="36" s="1"/>
  <c r="CS133" i="36"/>
  <c r="CT133" i="36"/>
  <c r="CI133" i="36"/>
  <c r="FH133" i="36"/>
  <c r="CH133" i="36"/>
  <c r="AC133" i="38"/>
  <c r="AI133" i="36"/>
  <c r="BC129" i="38"/>
  <c r="AG130" i="38"/>
  <c r="AW130" i="38"/>
  <c r="BQ130" i="38"/>
  <c r="AT130" i="38"/>
  <c r="BR130" i="38"/>
  <c r="AU130" i="38"/>
  <c r="AF130" i="38"/>
  <c r="BL130" i="38"/>
  <c r="BM130" i="38"/>
  <c r="BN130" i="38"/>
  <c r="BS130" i="38"/>
  <c r="AK130" i="38"/>
  <c r="BA130" i="38"/>
  <c r="BB130" i="38" s="1"/>
  <c r="BG130" i="38" s="1"/>
  <c r="BU130" i="38"/>
  <c r="AX130" i="38"/>
  <c r="AY130" i="38" s="1"/>
  <c r="AE130" i="38"/>
  <c r="BK130" i="38"/>
  <c r="AJ130" i="38"/>
  <c r="BP130" i="38"/>
  <c r="AS130" i="38"/>
  <c r="AP130" i="38"/>
  <c r="AQ130" i="38"/>
  <c r="BH130" i="38"/>
  <c r="AO130" i="38"/>
  <c r="BI130" i="38"/>
  <c r="AH130" i="38"/>
  <c r="BJ130" i="38"/>
  <c r="AI130" i="38"/>
  <c r="BO130" i="38"/>
  <c r="AV130" i="38"/>
  <c r="BT130" i="38"/>
  <c r="I131" i="36"/>
  <c r="C131" i="36"/>
  <c r="U131" i="36"/>
  <c r="E131" i="38"/>
  <c r="J130" i="36"/>
  <c r="D130" i="36"/>
  <c r="Y130" i="36" s="1" a="1"/>
  <c r="Y130" i="36" s="1"/>
  <c r="H130" i="38" s="1"/>
  <c r="I130" i="38" s="1"/>
  <c r="AL129" i="38"/>
  <c r="AM129" i="38"/>
  <c r="AN129" i="38"/>
  <c r="AB130" i="38"/>
  <c r="O130" i="38"/>
  <c r="P130" i="38" s="1"/>
  <c r="Y130" i="38"/>
  <c r="Z130" i="38"/>
  <c r="BC129" i="36"/>
  <c r="BD129" i="36"/>
  <c r="BE129" i="36"/>
  <c r="EX134" i="36"/>
  <c r="EP134" i="36"/>
  <c r="W131" i="38"/>
  <c r="EY132" i="36"/>
  <c r="DD130" i="36"/>
  <c r="CX130" i="36"/>
  <c r="CY130" i="36"/>
  <c r="CZ130" i="36"/>
  <c r="DA130" i="36"/>
  <c r="DC130" i="36" s="1"/>
  <c r="CV130" i="36"/>
  <c r="DB130" i="36"/>
  <c r="CW130" i="36"/>
  <c r="BD129" i="38"/>
  <c r="AB130" i="36"/>
  <c r="BB130" i="36"/>
  <c r="AW130" i="36"/>
  <c r="EY133" i="36"/>
  <c r="X131" i="36"/>
  <c r="F131" i="38"/>
  <c r="G131" i="38" s="1"/>
  <c r="AA131" i="36"/>
  <c r="M131" i="36"/>
  <c r="AD131" i="38"/>
  <c r="N131" i="36"/>
  <c r="AU131" i="36"/>
  <c r="DE130" i="36"/>
  <c r="AX129" i="36"/>
  <c r="AY129" i="36"/>
  <c r="AZ129" i="36"/>
  <c r="BA129" i="36"/>
  <c r="J131" i="38"/>
  <c r="DW131" i="36"/>
  <c r="L131" i="36"/>
  <c r="G131" i="36" a="1"/>
  <c r="G131" i="36" s="1"/>
  <c r="F131" i="36"/>
  <c r="Q131" i="36"/>
  <c r="B131" i="38" s="1"/>
  <c r="BS133" i="36"/>
  <c r="EV135" i="36"/>
  <c r="CP134" i="36"/>
  <c r="S134" i="36"/>
  <c r="BZ133" i="36"/>
  <c r="S135" i="36"/>
  <c r="CK134" i="36"/>
  <c r="BF132" i="36"/>
  <c r="FD135" i="36"/>
  <c r="FG134" i="36"/>
  <c r="AO134" i="36"/>
  <c r="BR132" i="36"/>
  <c r="BX132" i="36"/>
  <c r="AH135" i="36"/>
  <c r="BR133" i="36"/>
  <c r="CG134" i="36"/>
  <c r="AQ132" i="36"/>
  <c r="AH134" i="36"/>
  <c r="AJ133" i="36"/>
  <c r="BL134" i="36"/>
  <c r="CG135" i="36"/>
  <c r="AM134" i="36"/>
  <c r="AD134" i="36"/>
  <c r="BM133" i="36"/>
  <c r="AS132" i="36"/>
  <c r="CK132" i="36"/>
  <c r="CJ134" i="36"/>
  <c r="AC134" i="36"/>
  <c r="EW134" i="36"/>
  <c r="BF133" i="36"/>
  <c r="CJ133" i="36"/>
  <c r="BK132" i="36"/>
  <c r="BG133" i="36"/>
  <c r="AF134" i="36"/>
  <c r="FD134" i="36"/>
  <c r="BM132" i="36"/>
  <c r="BL133" i="36"/>
  <c r="CJ132" i="36"/>
  <c r="CN133" i="36"/>
  <c r="AM132" i="36"/>
  <c r="ET135" i="36"/>
  <c r="ES134" i="36"/>
  <c r="AQ135" i="36"/>
  <c r="CM134" i="36"/>
  <c r="CP133" i="36"/>
  <c r="EU135" i="36"/>
  <c r="AT132" i="36"/>
  <c r="EU134" i="36"/>
  <c r="CF132" i="36"/>
  <c r="ES135" i="36"/>
  <c r="BO133" i="36"/>
  <c r="BK135" i="36"/>
  <c r="FA134" i="36"/>
  <c r="FB134" i="36"/>
  <c r="FC134" i="36"/>
  <c r="BP133" i="36"/>
  <c r="AJ132" i="36"/>
  <c r="BJ132" i="36"/>
  <c r="CN132" i="36"/>
  <c r="AT133" i="36"/>
  <c r="CM133" i="36"/>
  <c r="EZ134" i="36"/>
  <c r="BK133" i="36"/>
  <c r="BN132" i="36"/>
  <c r="AO133" i="36"/>
  <c r="FG133" i="36"/>
  <c r="EV134" i="36"/>
  <c r="AQ134" i="36"/>
  <c r="BJ133" i="36"/>
  <c r="BG134" i="36"/>
  <c r="BV134" i="36"/>
  <c r="CN134" i="36"/>
  <c r="BV135" i="36"/>
  <c r="EW135" i="36"/>
  <c r="BN133" i="36"/>
  <c r="AQ133" i="36"/>
  <c r="EZ135" i="36"/>
  <c r="BP134" i="36"/>
  <c r="CL133" i="36"/>
  <c r="FC135" i="36"/>
  <c r="BQ132" i="36"/>
  <c r="BG132" i="36"/>
  <c r="BP132" i="36"/>
  <c r="AC135" i="36"/>
  <c r="BJ134" i="36"/>
  <c r="AT134" i="36"/>
  <c r="AL133" i="36"/>
  <c r="CF133" i="36"/>
  <c r="ET134" i="36"/>
  <c r="FA135" i="36"/>
  <c r="AJ134" i="36"/>
  <c r="BS134" i="36"/>
  <c r="CB131" i="36" l="1"/>
  <c r="DX134" i="36"/>
  <c r="DX133" i="36"/>
  <c r="EB129" i="36"/>
  <c r="EQ135" i="36"/>
  <c r="EO136" i="36" s="1"/>
  <c r="EX135" i="36"/>
  <c r="EE128" i="36"/>
  <c r="AA131" i="38"/>
  <c r="V132" i="38"/>
  <c r="BI132" i="36"/>
  <c r="EI129" i="36"/>
  <c r="AK132" i="36"/>
  <c r="K132" i="38" s="1"/>
  <c r="DZ128" i="36"/>
  <c r="EM128" i="36"/>
  <c r="EL128" i="36"/>
  <c r="EI128" i="36"/>
  <c r="S130" i="38"/>
  <c r="EK127" i="36"/>
  <c r="EG128" i="36"/>
  <c r="ED128" i="36"/>
  <c r="EJ128" i="36"/>
  <c r="EH128" i="36"/>
  <c r="EG129" i="36"/>
  <c r="EL129" i="36"/>
  <c r="CV131" i="36"/>
  <c r="DD131" i="36"/>
  <c r="EB128" i="36"/>
  <c r="EA128" i="36"/>
  <c r="CZ131" i="36"/>
  <c r="CX131" i="36"/>
  <c r="EK128" i="36"/>
  <c r="CW131" i="36"/>
  <c r="CY131" i="36"/>
  <c r="EF128" i="36"/>
  <c r="DA131" i="36"/>
  <c r="DC131" i="36" s="1"/>
  <c r="DB131" i="36"/>
  <c r="BD130" i="38"/>
  <c r="EH129" i="36"/>
  <c r="EC129" i="36"/>
  <c r="ED129" i="36"/>
  <c r="DZ129" i="36"/>
  <c r="AZ130" i="38"/>
  <c r="BF130" i="38"/>
  <c r="EE129" i="36"/>
  <c r="EJ129" i="36"/>
  <c r="EK129" i="36"/>
  <c r="EA129" i="36"/>
  <c r="EM129" i="36"/>
  <c r="BE130" i="38"/>
  <c r="EF129" i="36"/>
  <c r="CU132" i="36"/>
  <c r="DB132" i="36" s="1"/>
  <c r="CU133" i="36"/>
  <c r="CZ133" i="36" s="1"/>
  <c r="EL127" i="36"/>
  <c r="DZ127" i="36"/>
  <c r="EE127" i="36"/>
  <c r="EC127" i="36"/>
  <c r="EJ127" i="36"/>
  <c r="EA127" i="36"/>
  <c r="EM127" i="36"/>
  <c r="ED127" i="36"/>
  <c r="EI127" i="36"/>
  <c r="EY134" i="36"/>
  <c r="BC130" i="38"/>
  <c r="EB127" i="36"/>
  <c r="EH127" i="36"/>
  <c r="EF127" i="36"/>
  <c r="A131" i="36"/>
  <c r="CQ134" i="36"/>
  <c r="E135" i="36"/>
  <c r="D135" i="38"/>
  <c r="T135" i="36"/>
  <c r="P135" i="36" s="1"/>
  <c r="W135" i="36"/>
  <c r="K135" i="36"/>
  <c r="V135" i="36"/>
  <c r="AR135" i="38"/>
  <c r="AV133" i="36"/>
  <c r="AP133" i="36"/>
  <c r="BT133" i="36"/>
  <c r="AC132" i="38"/>
  <c r="CH132" i="36"/>
  <c r="CC132" i="36"/>
  <c r="FH132" i="36"/>
  <c r="FI133" i="36" s="1"/>
  <c r="CD132" i="36"/>
  <c r="T134" i="36"/>
  <c r="P134" i="36" s="1"/>
  <c r="V134" i="36"/>
  <c r="K134" i="36"/>
  <c r="D134" i="38"/>
  <c r="W134" i="36"/>
  <c r="E134" i="36"/>
  <c r="AR134" i="38"/>
  <c r="AE134" i="36"/>
  <c r="AR133" i="36"/>
  <c r="N133" i="38"/>
  <c r="AA133" i="38"/>
  <c r="N132" i="38"/>
  <c r="AR132" i="36"/>
  <c r="CO134" i="36"/>
  <c r="AR134" i="36"/>
  <c r="N134" i="38"/>
  <c r="AP134" i="36"/>
  <c r="AV134" i="36"/>
  <c r="BT134" i="36"/>
  <c r="AK134" i="36"/>
  <c r="K134" i="38" s="1"/>
  <c r="AI134" i="36"/>
  <c r="CQ133" i="36"/>
  <c r="V133" i="38"/>
  <c r="BI133" i="36"/>
  <c r="CO132" i="36"/>
  <c r="Q132" i="38"/>
  <c r="BH132" i="36"/>
  <c r="U132" i="38" s="1"/>
  <c r="X132" i="38" s="1"/>
  <c r="BU135" i="36"/>
  <c r="BU133" i="36"/>
  <c r="AI135" i="36"/>
  <c r="Z135" i="36"/>
  <c r="Z134" i="36"/>
  <c r="AK133" i="36"/>
  <c r="K133" i="38" s="1"/>
  <c r="BU134" i="36"/>
  <c r="AG134" i="36"/>
  <c r="V134" i="38"/>
  <c r="BI134" i="36"/>
  <c r="BH133" i="36"/>
  <c r="U133" i="38" s="1"/>
  <c r="X133" i="38" s="1"/>
  <c r="Q133" i="38"/>
  <c r="L133" i="38"/>
  <c r="M133" i="38"/>
  <c r="CO133" i="36"/>
  <c r="BU132" i="36"/>
  <c r="DH130" i="36"/>
  <c r="DF130" i="36"/>
  <c r="DI130" i="36"/>
  <c r="DG130" i="36"/>
  <c r="DJ130" i="36"/>
  <c r="DK130" i="36"/>
  <c r="DM130" i="36"/>
  <c r="Z131" i="38"/>
  <c r="O131" i="38"/>
  <c r="P131" i="38" s="1"/>
  <c r="AB131" i="38"/>
  <c r="Y131" i="38"/>
  <c r="AB131" i="36"/>
  <c r="BB131" i="36"/>
  <c r="AW131" i="36"/>
  <c r="DM131" i="36"/>
  <c r="DJ131" i="36"/>
  <c r="DH131" i="36"/>
  <c r="DG131" i="36"/>
  <c r="DI131" i="36"/>
  <c r="DK131" i="36"/>
  <c r="DF131" i="36"/>
  <c r="AA132" i="36"/>
  <c r="M132" i="36"/>
  <c r="F132" i="38"/>
  <c r="G132" i="38" s="1"/>
  <c r="AU132" i="36"/>
  <c r="AD132" i="38"/>
  <c r="N132" i="36"/>
  <c r="X132" i="36"/>
  <c r="J132" i="38"/>
  <c r="L132" i="36"/>
  <c r="F132" i="36"/>
  <c r="G132" i="36" a="1"/>
  <c r="G132" i="36" s="1"/>
  <c r="Q132" i="36"/>
  <c r="B132" i="38" s="1"/>
  <c r="DW132" i="36"/>
  <c r="E132" i="38"/>
  <c r="U132" i="36"/>
  <c r="I132" i="36"/>
  <c r="C132" i="36"/>
  <c r="AY130" i="36"/>
  <c r="AZ130" i="36"/>
  <c r="BA130" i="36"/>
  <c r="AX130" i="36"/>
  <c r="EY135" i="36"/>
  <c r="AW131" i="38"/>
  <c r="AF131" i="38"/>
  <c r="AO131" i="38"/>
  <c r="AK131" i="38"/>
  <c r="BA131" i="38"/>
  <c r="BB131" i="38" s="1"/>
  <c r="BG131" i="38" s="1"/>
  <c r="BU131" i="38"/>
  <c r="AX131" i="38"/>
  <c r="AY131" i="38" s="1"/>
  <c r="AE131" i="38"/>
  <c r="BK131" i="38"/>
  <c r="AJ131" i="38"/>
  <c r="BP131" i="38"/>
  <c r="BI131" i="38"/>
  <c r="AH131" i="38"/>
  <c r="BJ131" i="38"/>
  <c r="AI131" i="38"/>
  <c r="BO131" i="38"/>
  <c r="AV131" i="38"/>
  <c r="BT131" i="38"/>
  <c r="AS131" i="38"/>
  <c r="BM131" i="38"/>
  <c r="AP131" i="38"/>
  <c r="BN131" i="38"/>
  <c r="AQ131" i="38"/>
  <c r="BS131" i="38"/>
  <c r="BH131" i="38"/>
  <c r="AG131" i="38"/>
  <c r="BQ131" i="38"/>
  <c r="AT131" i="38"/>
  <c r="BR131" i="38"/>
  <c r="AU131" i="38"/>
  <c r="BL131" i="38"/>
  <c r="BE130" i="36"/>
  <c r="BD130" i="36"/>
  <c r="BC130" i="36"/>
  <c r="EQ136" i="36"/>
  <c r="EO137" i="36" s="1"/>
  <c r="EP136" i="36"/>
  <c r="EX136" i="36"/>
  <c r="D131" i="36"/>
  <c r="Y131" i="36" s="1" a="1"/>
  <c r="Y131" i="36" s="1"/>
  <c r="H131" i="38" s="1"/>
  <c r="I131" i="38" s="1"/>
  <c r="J131" i="36"/>
  <c r="CB133" i="36"/>
  <c r="I133" i="36"/>
  <c r="C133" i="36"/>
  <c r="E133" i="38"/>
  <c r="U133" i="36"/>
  <c r="N133" i="36"/>
  <c r="AD133" i="38"/>
  <c r="F133" i="38"/>
  <c r="G133" i="38" s="1"/>
  <c r="X133" i="36"/>
  <c r="AU133" i="36"/>
  <c r="AA133" i="36"/>
  <c r="M133" i="36"/>
  <c r="S131" i="38"/>
  <c r="T131" i="38"/>
  <c r="AL130" i="38"/>
  <c r="AM130" i="38"/>
  <c r="AN130" i="38"/>
  <c r="J133" i="38"/>
  <c r="L133" i="36"/>
  <c r="Q133" i="36"/>
  <c r="B133" i="38" s="1"/>
  <c r="DW133" i="36"/>
  <c r="G133" i="36" a="1"/>
  <c r="G133" i="36" s="1"/>
  <c r="F133" i="36"/>
  <c r="P132" i="36"/>
  <c r="AF135" i="36"/>
  <c r="BW135" i="36"/>
  <c r="AD136" i="36"/>
  <c r="BJ135" i="36"/>
  <c r="S136" i="36"/>
  <c r="FA136" i="36"/>
  <c r="AF136" i="36"/>
  <c r="BV136" i="36"/>
  <c r="BL135" i="36"/>
  <c r="EU136" i="36"/>
  <c r="BP135" i="36"/>
  <c r="BZ136" i="36"/>
  <c r="BF135" i="36"/>
  <c r="FC136" i="36"/>
  <c r="AJ135" i="36"/>
  <c r="BO134" i="36"/>
  <c r="BX134" i="36"/>
  <c r="AL135" i="36"/>
  <c r="BM135" i="36"/>
  <c r="BN134" i="36"/>
  <c r="AM135" i="36"/>
  <c r="BR135" i="36"/>
  <c r="AC136" i="36"/>
  <c r="CK135" i="36"/>
  <c r="BN135" i="36"/>
  <c r="EZ136" i="36"/>
  <c r="BG135" i="36"/>
  <c r="CR134" i="36"/>
  <c r="BZ134" i="36"/>
  <c r="ET136" i="36"/>
  <c r="CR135" i="36"/>
  <c r="FB135" i="36"/>
  <c r="BX135" i="36"/>
  <c r="FB136" i="36"/>
  <c r="AT135" i="36"/>
  <c r="BZ135" i="36"/>
  <c r="CP135" i="36"/>
  <c r="CG136" i="36"/>
  <c r="CN135" i="36"/>
  <c r="CM135" i="36"/>
  <c r="AD135" i="36"/>
  <c r="EW136" i="36"/>
  <c r="BW134" i="36"/>
  <c r="AH136" i="36"/>
  <c r="CF134" i="36"/>
  <c r="BQ135" i="36"/>
  <c r="BF134" i="36"/>
  <c r="ER134" i="36"/>
  <c r="CF135" i="36"/>
  <c r="CJ135" i="36"/>
  <c r="ER135" i="36"/>
  <c r="BS135" i="36"/>
  <c r="AL134" i="36"/>
  <c r="FD136" i="36"/>
  <c r="EV136" i="36"/>
  <c r="CL134" i="36"/>
  <c r="BQ134" i="36"/>
  <c r="CL135" i="36"/>
  <c r="BK134" i="36"/>
  <c r="BO135" i="36"/>
  <c r="BM134" i="36"/>
  <c r="AS134" i="36"/>
  <c r="AS133" i="36"/>
  <c r="FG136" i="36"/>
  <c r="FG135" i="36"/>
  <c r="AO135" i="36"/>
  <c r="ES136" i="36"/>
  <c r="BR134" i="36"/>
  <c r="AE135" i="36" l="1"/>
  <c r="AG135" i="36"/>
  <c r="DX136" i="36"/>
  <c r="DX135" i="36"/>
  <c r="CS135" i="36"/>
  <c r="CT135" i="36"/>
  <c r="H135" i="36"/>
  <c r="O135" i="36" s="1"/>
  <c r="CQ135" i="36"/>
  <c r="CD135" i="36"/>
  <c r="CH135" i="36"/>
  <c r="AC135" i="38"/>
  <c r="CC135" i="36"/>
  <c r="CX133" i="36"/>
  <c r="CY133" i="36"/>
  <c r="CW133" i="36"/>
  <c r="CV133" i="36"/>
  <c r="DB133" i="36"/>
  <c r="DD133" i="36"/>
  <c r="DA133" i="36"/>
  <c r="DC133" i="36" s="1"/>
  <c r="CX132" i="36"/>
  <c r="DA132" i="36"/>
  <c r="DC132" i="36" s="1"/>
  <c r="CZ132" i="36"/>
  <c r="CW132" i="36"/>
  <c r="CY132" i="36"/>
  <c r="CV132" i="36"/>
  <c r="DE132" i="36"/>
  <c r="DJ132" i="36" s="1"/>
  <c r="DD132" i="36"/>
  <c r="BF131" i="38"/>
  <c r="AZ131" i="38"/>
  <c r="DL130" i="36"/>
  <c r="EJ130" i="36" s="1"/>
  <c r="BC131" i="38"/>
  <c r="A132" i="36"/>
  <c r="A133" i="36"/>
  <c r="BE131" i="38"/>
  <c r="BD131" i="38"/>
  <c r="CI134" i="36"/>
  <c r="FH134" i="36"/>
  <c r="FI134" i="36" s="1"/>
  <c r="CO135" i="36"/>
  <c r="Z136" i="36"/>
  <c r="AR136" i="38"/>
  <c r="BH135" i="36"/>
  <c r="U135" i="38" s="1"/>
  <c r="X135" i="38" s="1"/>
  <c r="Q135" i="38"/>
  <c r="R135" i="38" s="1"/>
  <c r="N135" i="38"/>
  <c r="AR135" i="36"/>
  <c r="AG136" i="36"/>
  <c r="AK135" i="36"/>
  <c r="K135" i="38" s="1"/>
  <c r="CU134" i="36"/>
  <c r="DE134" i="36" s="1"/>
  <c r="AP135" i="36"/>
  <c r="BT135" i="36"/>
  <c r="AV135" i="36"/>
  <c r="M134" i="38"/>
  <c r="L134" i="38"/>
  <c r="AE136" i="36"/>
  <c r="V135" i="38"/>
  <c r="W135" i="38" s="1"/>
  <c r="BI135" i="36"/>
  <c r="Q134" i="38"/>
  <c r="BH134" i="36"/>
  <c r="U134" i="38" s="1"/>
  <c r="X134" i="38" s="1"/>
  <c r="AI136" i="36"/>
  <c r="AC134" i="38"/>
  <c r="CH134" i="36"/>
  <c r="CD134" i="36"/>
  <c r="CC134" i="36"/>
  <c r="CI135" i="36"/>
  <c r="FH135" i="36"/>
  <c r="DE133" i="36"/>
  <c r="CS134" i="36"/>
  <c r="H134" i="36"/>
  <c r="O134" i="36" s="1"/>
  <c r="CT134" i="36"/>
  <c r="T136" i="36"/>
  <c r="P136" i="36" s="1"/>
  <c r="D136" i="38"/>
  <c r="E136" i="36"/>
  <c r="W136" i="36"/>
  <c r="K136" i="36"/>
  <c r="V136" i="36"/>
  <c r="CU135" i="36"/>
  <c r="M135" i="38"/>
  <c r="L135" i="38"/>
  <c r="EY136" i="36"/>
  <c r="AM131" i="38"/>
  <c r="AN131" i="38"/>
  <c r="AL131" i="38"/>
  <c r="DL131" i="36"/>
  <c r="DZ131" i="36" s="1"/>
  <c r="J133" i="36"/>
  <c r="D133" i="36"/>
  <c r="Y133" i="36" s="1" a="1"/>
  <c r="Y133" i="36" s="1"/>
  <c r="H133" i="38" s="1"/>
  <c r="I133" i="38" s="1"/>
  <c r="BA131" i="36"/>
  <c r="AX131" i="36"/>
  <c r="AY131" i="36"/>
  <c r="AZ131" i="36"/>
  <c r="E134" i="38"/>
  <c r="U134" i="36"/>
  <c r="I134" i="36"/>
  <c r="C134" i="36"/>
  <c r="C135" i="36"/>
  <c r="U135" i="36"/>
  <c r="E135" i="38"/>
  <c r="I135" i="36"/>
  <c r="AB133" i="38"/>
  <c r="Y133" i="38"/>
  <c r="O133" i="38"/>
  <c r="P133" i="38" s="1"/>
  <c r="Z133" i="38"/>
  <c r="EP137" i="36"/>
  <c r="EX137" i="36"/>
  <c r="Y132" i="38"/>
  <c r="Z132" i="38"/>
  <c r="O132" i="38"/>
  <c r="P132" i="38" s="1"/>
  <c r="AB132" i="38"/>
  <c r="BD131" i="36"/>
  <c r="BC131" i="36"/>
  <c r="BE131" i="36"/>
  <c r="BB133" i="36"/>
  <c r="AB133" i="36"/>
  <c r="AW133" i="36"/>
  <c r="AK133" i="38"/>
  <c r="AX133" i="38"/>
  <c r="AY133" i="38" s="1"/>
  <c r="BP133" i="38"/>
  <c r="AO133" i="38"/>
  <c r="BI133" i="38"/>
  <c r="AH133" i="38"/>
  <c r="BJ133" i="38"/>
  <c r="AI133" i="38"/>
  <c r="BO133" i="38"/>
  <c r="AV133" i="38"/>
  <c r="BT133" i="38"/>
  <c r="AS133" i="38"/>
  <c r="BM133" i="38"/>
  <c r="AP133" i="38"/>
  <c r="BN133" i="38"/>
  <c r="AQ133" i="38"/>
  <c r="BS133" i="38"/>
  <c r="BH133" i="38"/>
  <c r="BU133" i="38"/>
  <c r="AJ133" i="38"/>
  <c r="AG133" i="38"/>
  <c r="AW133" i="38"/>
  <c r="BQ133" i="38"/>
  <c r="AT133" i="38"/>
  <c r="BR133" i="38"/>
  <c r="AU133" i="38"/>
  <c r="AF133" i="38"/>
  <c r="BL133" i="38"/>
  <c r="BA133" i="38"/>
  <c r="BB133" i="38" s="1"/>
  <c r="BG133" i="38" s="1"/>
  <c r="AE133" i="38"/>
  <c r="BK133" i="38"/>
  <c r="EQ137" i="36"/>
  <c r="EO138" i="36" s="1"/>
  <c r="D132" i="36"/>
  <c r="Y132" i="36" s="1" a="1"/>
  <c r="Y132" i="36" s="1"/>
  <c r="H132" i="38" s="1"/>
  <c r="I132" i="38" s="1"/>
  <c r="J132" i="36"/>
  <c r="BA132" i="38"/>
  <c r="BB132" i="38" s="1"/>
  <c r="BG132" i="38" s="1"/>
  <c r="AE132" i="38"/>
  <c r="BP132" i="38"/>
  <c r="BN132" i="38"/>
  <c r="AO132" i="38"/>
  <c r="BI132" i="38"/>
  <c r="AH132" i="38"/>
  <c r="BJ132" i="38"/>
  <c r="AI132" i="38"/>
  <c r="BO132" i="38"/>
  <c r="AV132" i="38"/>
  <c r="BT132" i="38"/>
  <c r="AS132" i="38"/>
  <c r="AP132" i="38"/>
  <c r="AQ132" i="38"/>
  <c r="BS132" i="38"/>
  <c r="AG132" i="38"/>
  <c r="AW132" i="38"/>
  <c r="BQ132" i="38"/>
  <c r="AT132" i="38"/>
  <c r="BR132" i="38"/>
  <c r="AU132" i="38"/>
  <c r="AF132" i="38"/>
  <c r="BL132" i="38"/>
  <c r="AK132" i="38"/>
  <c r="BU132" i="38"/>
  <c r="AX132" i="38"/>
  <c r="AY132" i="38" s="1"/>
  <c r="BK132" i="38"/>
  <c r="AJ132" i="38"/>
  <c r="BM132" i="38"/>
  <c r="BH132" i="38"/>
  <c r="AW132" i="36"/>
  <c r="AB132" i="36"/>
  <c r="BB132" i="36"/>
  <c r="W132" i="38"/>
  <c r="R132" i="38"/>
  <c r="FI132" i="36"/>
  <c r="R133" i="38"/>
  <c r="W133" i="38"/>
  <c r="J134" i="38"/>
  <c r="DW134" i="36"/>
  <c r="L134" i="36"/>
  <c r="Q134" i="36"/>
  <c r="B134" i="38" s="1"/>
  <c r="G134" i="36" a="1"/>
  <c r="G134" i="36" s="1"/>
  <c r="F134" i="36"/>
  <c r="J135" i="38"/>
  <c r="L135" i="36"/>
  <c r="DW135" i="36"/>
  <c r="F135" i="36"/>
  <c r="Q135" i="36"/>
  <c r="B135" i="38" s="1"/>
  <c r="G135" i="36" a="1"/>
  <c r="G135" i="36" s="1"/>
  <c r="X134" i="36"/>
  <c r="M134" i="36"/>
  <c r="AD134" i="38"/>
  <c r="N134" i="36"/>
  <c r="AU134" i="36"/>
  <c r="F134" i="38"/>
  <c r="G134" i="38" s="1"/>
  <c r="AA134" i="36"/>
  <c r="CB132" i="36"/>
  <c r="AA132" i="38"/>
  <c r="X135" i="36"/>
  <c r="AD135" i="38"/>
  <c r="M135" i="36"/>
  <c r="AA135" i="36"/>
  <c r="N135" i="36"/>
  <c r="AU135" i="36"/>
  <c r="F135" i="38"/>
  <c r="G135" i="38" s="1"/>
  <c r="CK136" i="36"/>
  <c r="S137" i="36"/>
  <c r="FA137" i="36"/>
  <c r="BF136" i="36"/>
  <c r="BR136" i="36"/>
  <c r="ER136" i="36"/>
  <c r="BN136" i="36"/>
  <c r="ET137" i="36"/>
  <c r="CP136" i="36"/>
  <c r="AJ136" i="36"/>
  <c r="BO136" i="36"/>
  <c r="EW137" i="36"/>
  <c r="BL136" i="36"/>
  <c r="AQ136" i="36"/>
  <c r="CR136" i="36"/>
  <c r="AH137" i="36"/>
  <c r="AS135" i="36"/>
  <c r="CJ136" i="36"/>
  <c r="CG137" i="36"/>
  <c r="BJ136" i="36"/>
  <c r="BW136" i="36"/>
  <c r="ES137" i="36"/>
  <c r="CN136" i="36"/>
  <c r="BG136" i="36"/>
  <c r="BK136" i="36"/>
  <c r="BV137" i="36"/>
  <c r="FD137" i="36"/>
  <c r="FC137" i="36"/>
  <c r="EV137" i="36"/>
  <c r="CF136" i="36"/>
  <c r="AL136" i="36"/>
  <c r="BX136" i="36"/>
  <c r="CM136" i="36"/>
  <c r="FB137" i="36"/>
  <c r="EU137" i="36"/>
  <c r="AF137" i="36"/>
  <c r="ER137" i="36"/>
  <c r="EZ137" i="36"/>
  <c r="CL136" i="36"/>
  <c r="BP136" i="36"/>
  <c r="AD137" i="36"/>
  <c r="AC137" i="36"/>
  <c r="BS136" i="36"/>
  <c r="AO136" i="36"/>
  <c r="BM136" i="36"/>
  <c r="AT136" i="36"/>
  <c r="BQ136" i="36"/>
  <c r="AM136" i="36"/>
  <c r="BG137" i="36"/>
  <c r="BM137" i="36"/>
  <c r="FG137" i="36"/>
  <c r="DX137" i="36" l="1"/>
  <c r="AR136" i="36"/>
  <c r="N136" i="38"/>
  <c r="BH136" i="36"/>
  <c r="U136" i="38" s="1"/>
  <c r="X136" i="38" s="1"/>
  <c r="Q136" i="38"/>
  <c r="R136" i="38" s="1"/>
  <c r="CO136" i="36"/>
  <c r="AK136" i="36"/>
  <c r="K136" i="38" s="1"/>
  <c r="AA135" i="38"/>
  <c r="CB135" i="36"/>
  <c r="FI135" i="36"/>
  <c r="DZ130" i="36"/>
  <c r="EG130" i="36"/>
  <c r="EK130" i="36"/>
  <c r="DF132" i="36"/>
  <c r="DK132" i="36"/>
  <c r="DG132" i="36"/>
  <c r="DL132" i="36" s="1"/>
  <c r="DI132" i="36"/>
  <c r="DM132" i="36"/>
  <c r="ED130" i="36"/>
  <c r="EC130" i="36"/>
  <c r="EH130" i="36"/>
  <c r="EF130" i="36"/>
  <c r="EM130" i="36"/>
  <c r="EB130" i="36"/>
  <c r="EA130" i="36"/>
  <c r="DH132" i="36"/>
  <c r="EL130" i="36"/>
  <c r="EE130" i="36"/>
  <c r="EI130" i="36"/>
  <c r="A135" i="36"/>
  <c r="BE133" i="38"/>
  <c r="BF133" i="38"/>
  <c r="BC133" i="38"/>
  <c r="EK131" i="36"/>
  <c r="BD133" i="38"/>
  <c r="EF131" i="36"/>
  <c r="AZ132" i="38"/>
  <c r="EA131" i="36"/>
  <c r="ED131" i="36"/>
  <c r="CB134" i="36"/>
  <c r="BT136" i="36"/>
  <c r="AP136" i="36"/>
  <c r="AV136" i="36"/>
  <c r="M136" i="38"/>
  <c r="L136" i="38"/>
  <c r="CU136" i="36"/>
  <c r="Z137" i="36"/>
  <c r="AE137" i="36"/>
  <c r="AC136" i="38"/>
  <c r="CH136" i="36"/>
  <c r="CC136" i="36"/>
  <c r="CD136" i="36"/>
  <c r="DE135" i="36"/>
  <c r="D137" i="38"/>
  <c r="W137" i="36"/>
  <c r="E137" i="36"/>
  <c r="K137" i="36"/>
  <c r="V137" i="36"/>
  <c r="T137" i="36"/>
  <c r="P137" i="36" s="1"/>
  <c r="AG137" i="36"/>
  <c r="CQ136" i="36"/>
  <c r="CS136" i="36"/>
  <c r="H136" i="36"/>
  <c r="O136" i="36" s="1"/>
  <c r="CT136" i="36"/>
  <c r="BU136" i="36"/>
  <c r="FH136" i="36"/>
  <c r="CI136" i="36"/>
  <c r="AI137" i="36"/>
  <c r="V136" i="38"/>
  <c r="BI136" i="36"/>
  <c r="AR137" i="38"/>
  <c r="DK134" i="36"/>
  <c r="DG134" i="36"/>
  <c r="DI134" i="36"/>
  <c r="DJ134" i="36"/>
  <c r="DH134" i="36"/>
  <c r="DM134" i="36"/>
  <c r="DF134" i="36"/>
  <c r="BA135" i="38"/>
  <c r="BB135" i="38" s="1"/>
  <c r="BG135" i="38" s="1"/>
  <c r="BK135" i="38"/>
  <c r="AO135" i="38"/>
  <c r="BI135" i="38"/>
  <c r="AH135" i="38"/>
  <c r="BJ135" i="38"/>
  <c r="AI135" i="38"/>
  <c r="BO135" i="38"/>
  <c r="AV135" i="38"/>
  <c r="BT135" i="38"/>
  <c r="BM135" i="38"/>
  <c r="BN135" i="38"/>
  <c r="BS135" i="38"/>
  <c r="AS135" i="38"/>
  <c r="AP135" i="38"/>
  <c r="AQ135" i="38"/>
  <c r="BH135" i="38"/>
  <c r="AG135" i="38"/>
  <c r="AW135" i="38"/>
  <c r="BQ135" i="38"/>
  <c r="AT135" i="38"/>
  <c r="BR135" i="38"/>
  <c r="AU135" i="38"/>
  <c r="AF135" i="38"/>
  <c r="BL135" i="38"/>
  <c r="AK135" i="38"/>
  <c r="BU135" i="38"/>
  <c r="AX135" i="38"/>
  <c r="AY135" i="38" s="1"/>
  <c r="AE135" i="38"/>
  <c r="AJ135" i="38"/>
  <c r="BP135" i="38"/>
  <c r="AW134" i="36"/>
  <c r="AB134" i="36"/>
  <c r="BB134" i="36"/>
  <c r="BA134" i="38"/>
  <c r="BB134" i="38" s="1"/>
  <c r="BG134" i="38" s="1"/>
  <c r="BU134" i="38"/>
  <c r="AE134" i="38"/>
  <c r="AJ134" i="38"/>
  <c r="AO134" i="38"/>
  <c r="BI134" i="38"/>
  <c r="AH134" i="38"/>
  <c r="BJ134" i="38"/>
  <c r="AI134" i="38"/>
  <c r="BO134" i="38"/>
  <c r="AV134" i="38"/>
  <c r="BT134" i="38"/>
  <c r="AS134" i="38"/>
  <c r="BM134" i="38"/>
  <c r="AP134" i="38"/>
  <c r="BN134" i="38"/>
  <c r="AQ134" i="38"/>
  <c r="BS134" i="38"/>
  <c r="BH134" i="38"/>
  <c r="AK134" i="38"/>
  <c r="AG134" i="38"/>
  <c r="AW134" i="38"/>
  <c r="BQ134" i="38"/>
  <c r="AT134" i="38"/>
  <c r="BR134" i="38"/>
  <c r="AU134" i="38"/>
  <c r="AF134" i="38"/>
  <c r="BL134" i="38"/>
  <c r="AX134" i="38"/>
  <c r="AY134" i="38" s="1"/>
  <c r="BK134" i="38"/>
  <c r="BP134" i="38"/>
  <c r="S133" i="38"/>
  <c r="T133" i="38"/>
  <c r="BC132" i="36"/>
  <c r="BD132" i="36"/>
  <c r="BE132" i="36"/>
  <c r="BC132" i="38"/>
  <c r="BD132" i="38"/>
  <c r="AZ133" i="38"/>
  <c r="EY137" i="36"/>
  <c r="J135" i="36"/>
  <c r="D135" i="36"/>
  <c r="Y135" i="36" s="1" a="1"/>
  <c r="Y135" i="36" s="1"/>
  <c r="H135" i="38" s="1"/>
  <c r="I135" i="38" s="1"/>
  <c r="J134" i="36"/>
  <c r="D134" i="36"/>
  <c r="Y134" i="36" s="1" a="1"/>
  <c r="Y134" i="36" s="1"/>
  <c r="H134" i="38" s="1"/>
  <c r="I134" i="38" s="1"/>
  <c r="EG131" i="36"/>
  <c r="EB131" i="36"/>
  <c r="EJ131" i="36"/>
  <c r="J136" i="38"/>
  <c r="F136" i="36"/>
  <c r="Q136" i="36"/>
  <c r="B136" i="38" s="1"/>
  <c r="G136" i="36" a="1"/>
  <c r="G136" i="36" s="1"/>
  <c r="L136" i="36"/>
  <c r="DW136" i="36"/>
  <c r="BA132" i="36"/>
  <c r="AX132" i="36"/>
  <c r="AZ132" i="36"/>
  <c r="AY132" i="36"/>
  <c r="BC133" i="36"/>
  <c r="BE133" i="36"/>
  <c r="BD133" i="36"/>
  <c r="EE131" i="36"/>
  <c r="EL131" i="36"/>
  <c r="EH131" i="36"/>
  <c r="CY135" i="36"/>
  <c r="CV135" i="36"/>
  <c r="CW135" i="36"/>
  <c r="CX135" i="36"/>
  <c r="CZ135" i="36"/>
  <c r="DB135" i="36"/>
  <c r="DD135" i="36"/>
  <c r="DA135" i="36"/>
  <c r="DC135" i="36" s="1"/>
  <c r="AA134" i="38"/>
  <c r="R134" i="38"/>
  <c r="W134" i="38"/>
  <c r="AB135" i="36"/>
  <c r="AW135" i="36"/>
  <c r="BB135" i="36"/>
  <c r="AM132" i="38"/>
  <c r="AN132" i="38"/>
  <c r="AL132" i="38"/>
  <c r="AB135" i="38"/>
  <c r="Y135" i="38"/>
  <c r="Z135" i="38"/>
  <c r="O135" i="38"/>
  <c r="P135" i="38" s="1"/>
  <c r="O134" i="38"/>
  <c r="P134" i="38" s="1"/>
  <c r="AB134" i="38"/>
  <c r="Y134" i="38"/>
  <c r="Z134" i="38"/>
  <c r="A134" i="36"/>
  <c r="T132" i="38"/>
  <c r="S132" i="38"/>
  <c r="BE132" i="38"/>
  <c r="BF132" i="38"/>
  <c r="EM131" i="36"/>
  <c r="EC131" i="36"/>
  <c r="EI131" i="36"/>
  <c r="AU136" i="36"/>
  <c r="X136" i="36"/>
  <c r="N136" i="36"/>
  <c r="F136" i="38"/>
  <c r="G136" i="38" s="1"/>
  <c r="AA136" i="36"/>
  <c r="AD136" i="38"/>
  <c r="M136" i="36"/>
  <c r="E136" i="38"/>
  <c r="U136" i="36"/>
  <c r="I136" i="36"/>
  <c r="C136" i="36"/>
  <c r="DK133" i="36"/>
  <c r="DF133" i="36"/>
  <c r="DH133" i="36"/>
  <c r="DJ133" i="36"/>
  <c r="DI133" i="36"/>
  <c r="DG133" i="36"/>
  <c r="DM133" i="36"/>
  <c r="EQ138" i="36"/>
  <c r="EO139" i="36" s="1"/>
  <c r="EP138" i="36"/>
  <c r="EX138" i="36"/>
  <c r="AL133" i="38"/>
  <c r="AM133" i="38"/>
  <c r="AN133" i="38"/>
  <c r="AX133" i="36"/>
  <c r="AY133" i="36"/>
  <c r="BA133" i="36"/>
  <c r="AZ133" i="36"/>
  <c r="CZ134" i="36"/>
  <c r="DB134" i="36"/>
  <c r="CV134" i="36"/>
  <c r="DD134" i="36"/>
  <c r="CX134" i="36"/>
  <c r="DA134" i="36"/>
  <c r="DC134" i="36" s="1"/>
  <c r="CY134" i="36"/>
  <c r="CW134" i="36"/>
  <c r="T135" i="38"/>
  <c r="S135" i="38"/>
  <c r="AJ137" i="36"/>
  <c r="AC138" i="36"/>
  <c r="BZ137" i="36"/>
  <c r="CJ137" i="36"/>
  <c r="FB138" i="36"/>
  <c r="BL137" i="36"/>
  <c r="ES138" i="36"/>
  <c r="BW137" i="36"/>
  <c r="AT137" i="36"/>
  <c r="CG138" i="36"/>
  <c r="ET138" i="36"/>
  <c r="CM137" i="36"/>
  <c r="BJ137" i="36"/>
  <c r="BF137" i="36"/>
  <c r="FA138" i="36"/>
  <c r="CF137" i="36"/>
  <c r="BN137" i="36"/>
  <c r="BO138" i="36"/>
  <c r="EV138" i="36"/>
  <c r="CL137" i="36"/>
  <c r="EW138" i="36"/>
  <c r="AL137" i="36"/>
  <c r="AO138" i="36"/>
  <c r="BV138" i="36"/>
  <c r="AF138" i="36"/>
  <c r="EZ138" i="36"/>
  <c r="AM137" i="36"/>
  <c r="AS136" i="36"/>
  <c r="CN137" i="36"/>
  <c r="S138" i="36"/>
  <c r="FG138" i="36"/>
  <c r="BS137" i="36"/>
  <c r="BK137" i="36"/>
  <c r="FD138" i="36"/>
  <c r="FC138" i="36"/>
  <c r="BX137" i="36"/>
  <c r="AD138" i="36"/>
  <c r="BO137" i="36"/>
  <c r="EU138" i="36"/>
  <c r="BP137" i="36"/>
  <c r="AJ138" i="36"/>
  <c r="BQ137" i="36"/>
  <c r="BR137" i="36"/>
  <c r="CK137" i="36"/>
  <c r="AH138" i="36"/>
  <c r="CP137" i="36"/>
  <c r="AO137" i="36"/>
  <c r="CR137" i="36"/>
  <c r="AQ137" i="36"/>
  <c r="CP138" i="36"/>
  <c r="AK137" i="36" l="1"/>
  <c r="K137" i="38" s="1"/>
  <c r="DX138" i="36"/>
  <c r="EQ139" i="36"/>
  <c r="EO140" i="36" s="1"/>
  <c r="EP140" i="36" s="1"/>
  <c r="W136" i="38"/>
  <c r="M137" i="38"/>
  <c r="L137" i="38"/>
  <c r="AP137" i="36"/>
  <c r="BT137" i="36"/>
  <c r="AV137" i="36"/>
  <c r="CQ137" i="36"/>
  <c r="H137" i="36"/>
  <c r="O137" i="36" s="1"/>
  <c r="CT137" i="36"/>
  <c r="CS137" i="36"/>
  <c r="CO137" i="36"/>
  <c r="CI137" i="36"/>
  <c r="A136" i="36"/>
  <c r="EJ132" i="36"/>
  <c r="EK132" i="36"/>
  <c r="EE132" i="36"/>
  <c r="EI132" i="36"/>
  <c r="ED132" i="36"/>
  <c r="CU137" i="36"/>
  <c r="CW137" i="36" s="1"/>
  <c r="EM132" i="36"/>
  <c r="EH132" i="36"/>
  <c r="EB132" i="36"/>
  <c r="DZ132" i="36"/>
  <c r="EL132" i="36"/>
  <c r="AZ135" i="38"/>
  <c r="EG132" i="36"/>
  <c r="EF132" i="36"/>
  <c r="EC132" i="36"/>
  <c r="EA132" i="36"/>
  <c r="BD134" i="38"/>
  <c r="AZ134" i="38"/>
  <c r="BF134" i="38"/>
  <c r="DL134" i="36"/>
  <c r="EK134" i="36" s="1"/>
  <c r="BE134" i="38"/>
  <c r="BE135" i="38"/>
  <c r="DL133" i="36"/>
  <c r="DZ133" i="36" s="1"/>
  <c r="BF135" i="38"/>
  <c r="AR138" i="38"/>
  <c r="CQ138" i="36"/>
  <c r="D138" i="38"/>
  <c r="K138" i="36"/>
  <c r="T138" i="36"/>
  <c r="P138" i="36" s="1"/>
  <c r="V138" i="36"/>
  <c r="W138" i="36"/>
  <c r="E138" i="36"/>
  <c r="AG138" i="36"/>
  <c r="DE136" i="36"/>
  <c r="AV138" i="36"/>
  <c r="AP138" i="36"/>
  <c r="Z138" i="36"/>
  <c r="AE138" i="36"/>
  <c r="AI138" i="36"/>
  <c r="N137" i="38"/>
  <c r="AR137" i="36"/>
  <c r="CH137" i="36"/>
  <c r="AC137" i="38"/>
  <c r="CC137" i="36"/>
  <c r="FH137" i="36"/>
  <c r="FI137" i="36" s="1"/>
  <c r="CD137" i="36"/>
  <c r="BI137" i="36"/>
  <c r="V137" i="38"/>
  <c r="AK138" i="36"/>
  <c r="K138" i="38" s="1"/>
  <c r="BH137" i="36"/>
  <c r="U137" i="38" s="1"/>
  <c r="X137" i="38" s="1"/>
  <c r="Q137" i="38"/>
  <c r="BU137" i="36"/>
  <c r="S136" i="38"/>
  <c r="T136" i="38"/>
  <c r="D136" i="36"/>
  <c r="Y136" i="36" s="1" a="1"/>
  <c r="Y136" i="36" s="1"/>
  <c r="H136" i="38" s="1"/>
  <c r="I136" i="38" s="1"/>
  <c r="J136" i="36"/>
  <c r="BC134" i="38"/>
  <c r="BD135" i="38"/>
  <c r="AM135" i="38"/>
  <c r="AN135" i="38"/>
  <c r="AL135" i="38"/>
  <c r="E137" i="38"/>
  <c r="I137" i="36"/>
  <c r="C137" i="36"/>
  <c r="U137" i="36"/>
  <c r="AU137" i="36"/>
  <c r="X137" i="36"/>
  <c r="F137" i="38"/>
  <c r="G137" i="38" s="1"/>
  <c r="AD137" i="38"/>
  <c r="AA137" i="36"/>
  <c r="N137" i="36"/>
  <c r="M137" i="36"/>
  <c r="CB136" i="36"/>
  <c r="AA136" i="38"/>
  <c r="J137" i="38"/>
  <c r="G137" i="36" a="1"/>
  <c r="G137" i="36" s="1"/>
  <c r="DW137" i="36"/>
  <c r="L137" i="36"/>
  <c r="Q137" i="36"/>
  <c r="B137" i="38" s="1"/>
  <c r="F137" i="36"/>
  <c r="EP139" i="36"/>
  <c r="EX139" i="36"/>
  <c r="S134" i="38"/>
  <c r="T134" i="38"/>
  <c r="BA134" i="36"/>
  <c r="AX134" i="36"/>
  <c r="AY134" i="36"/>
  <c r="AZ134" i="36"/>
  <c r="CW136" i="36"/>
  <c r="CY136" i="36"/>
  <c r="DA136" i="36"/>
  <c r="DC136" i="36" s="1"/>
  <c r="CV136" i="36"/>
  <c r="DB136" i="36"/>
  <c r="CX136" i="36"/>
  <c r="CZ136" i="36"/>
  <c r="DD136" i="36"/>
  <c r="BD135" i="36"/>
  <c r="BE135" i="36"/>
  <c r="BC135" i="36"/>
  <c r="EY138" i="36"/>
  <c r="AI136" i="38"/>
  <c r="AS136" i="38"/>
  <c r="BM136" i="38"/>
  <c r="AP136" i="38"/>
  <c r="BN136" i="38"/>
  <c r="AQ136" i="38"/>
  <c r="BS136" i="38"/>
  <c r="BH136" i="38"/>
  <c r="AG136" i="38"/>
  <c r="AW136" i="38"/>
  <c r="AT136" i="38"/>
  <c r="BR136" i="38"/>
  <c r="AU136" i="38"/>
  <c r="AF136" i="38"/>
  <c r="BQ136" i="38"/>
  <c r="BL136" i="38"/>
  <c r="AK136" i="38"/>
  <c r="BA136" i="38"/>
  <c r="BB136" i="38" s="1"/>
  <c r="BG136" i="38" s="1"/>
  <c r="BU136" i="38"/>
  <c r="AX136" i="38"/>
  <c r="AY136" i="38" s="1"/>
  <c r="AE136" i="38"/>
  <c r="BK136" i="38"/>
  <c r="AJ136" i="38"/>
  <c r="BP136" i="38"/>
  <c r="AO136" i="38"/>
  <c r="BI136" i="38"/>
  <c r="AH136" i="38"/>
  <c r="BJ136" i="38"/>
  <c r="BO136" i="38"/>
  <c r="AV136" i="38"/>
  <c r="BT136" i="38"/>
  <c r="AZ135" i="36"/>
  <c r="BA135" i="36"/>
  <c r="AX135" i="36"/>
  <c r="AY135" i="36"/>
  <c r="Y136" i="38"/>
  <c r="Z136" i="38"/>
  <c r="O136" i="38"/>
  <c r="P136" i="38" s="1"/>
  <c r="AB136" i="38"/>
  <c r="BC135" i="38"/>
  <c r="DK135" i="36"/>
  <c r="DF135" i="36"/>
  <c r="DH135" i="36"/>
  <c r="DJ135" i="36"/>
  <c r="DI135" i="36"/>
  <c r="DG135" i="36"/>
  <c r="DM135" i="36"/>
  <c r="AB136" i="36"/>
  <c r="AW136" i="36"/>
  <c r="BB136" i="36"/>
  <c r="AL134" i="38"/>
  <c r="AM134" i="38"/>
  <c r="AN134" i="38"/>
  <c r="BC134" i="36"/>
  <c r="BD134" i="36"/>
  <c r="BE134" i="36"/>
  <c r="FI136" i="36"/>
  <c r="EZ140" i="36"/>
  <c r="BV140" i="36"/>
  <c r="ET140" i="36"/>
  <c r="BX138" i="36"/>
  <c r="ER138" i="36"/>
  <c r="CR139" i="36"/>
  <c r="CN138" i="36"/>
  <c r="CF138" i="36"/>
  <c r="EW140" i="36"/>
  <c r="AL140" i="36"/>
  <c r="AS137" i="36"/>
  <c r="BW138" i="36"/>
  <c r="FB140" i="36"/>
  <c r="AH139" i="36"/>
  <c r="AO140" i="36"/>
  <c r="ES140" i="36"/>
  <c r="EV140" i="36"/>
  <c r="CG139" i="36"/>
  <c r="CL138" i="36"/>
  <c r="AC140" i="36"/>
  <c r="FA140" i="36"/>
  <c r="EU139" i="36"/>
  <c r="AH140" i="36"/>
  <c r="FD139" i="36"/>
  <c r="BK140" i="36"/>
  <c r="AF140" i="36"/>
  <c r="FB139" i="36"/>
  <c r="CR138" i="36"/>
  <c r="S139" i="36"/>
  <c r="BP138" i="36"/>
  <c r="CK138" i="36"/>
  <c r="AC139" i="36"/>
  <c r="AM138" i="36"/>
  <c r="AD140" i="36"/>
  <c r="EW139" i="36"/>
  <c r="AD139" i="36"/>
  <c r="BO140" i="36"/>
  <c r="CJ140" i="36"/>
  <c r="BJ138" i="36"/>
  <c r="BK138" i="36"/>
  <c r="EV139" i="36"/>
  <c r="S140" i="36"/>
  <c r="BG138" i="36"/>
  <c r="AL138" i="36"/>
  <c r="BF138" i="36"/>
  <c r="AS138" i="36"/>
  <c r="CG140" i="36"/>
  <c r="BV139" i="36"/>
  <c r="AT138" i="36"/>
  <c r="FA139" i="36"/>
  <c r="FD140" i="36"/>
  <c r="BN138" i="36"/>
  <c r="CJ138" i="36"/>
  <c r="AF139" i="36"/>
  <c r="EZ139" i="36"/>
  <c r="AT140" i="36"/>
  <c r="BR138" i="36"/>
  <c r="BZ138" i="36"/>
  <c r="FC140" i="36"/>
  <c r="FC139" i="36"/>
  <c r="BW139" i="36"/>
  <c r="ES139" i="36"/>
  <c r="ET139" i="36"/>
  <c r="AQ138" i="36"/>
  <c r="BS138" i="36"/>
  <c r="BM138" i="36"/>
  <c r="CM138" i="36"/>
  <c r="EU140" i="36"/>
  <c r="BL138" i="36"/>
  <c r="BQ138" i="36"/>
  <c r="CP139" i="36"/>
  <c r="BK139" i="36"/>
  <c r="CI138" i="36" l="1"/>
  <c r="EX140" i="36"/>
  <c r="EQ140" i="36"/>
  <c r="EO141" i="36" s="1"/>
  <c r="EQ141" i="36" s="1"/>
  <c r="EO142" i="36" s="1"/>
  <c r="N138" i="38"/>
  <c r="AR138" i="36"/>
  <c r="BH138" i="36"/>
  <c r="U138" i="38" s="1"/>
  <c r="X138" i="38" s="1"/>
  <c r="Q138" i="38"/>
  <c r="R138" i="38" s="1"/>
  <c r="H138" i="36"/>
  <c r="O138" i="36" s="1"/>
  <c r="CS138" i="36"/>
  <c r="CT138" i="36"/>
  <c r="DE137" i="36"/>
  <c r="DF137" i="36" s="1"/>
  <c r="DD137" i="36"/>
  <c r="CV137" i="36"/>
  <c r="DA137" i="36"/>
  <c r="DC137" i="36" s="1"/>
  <c r="DB137" i="36"/>
  <c r="CZ137" i="36"/>
  <c r="CY137" i="36"/>
  <c r="CX137" i="36"/>
  <c r="A137" i="36"/>
  <c r="EC133" i="36"/>
  <c r="EM133" i="36"/>
  <c r="EA133" i="36"/>
  <c r="EH133" i="36"/>
  <c r="EF133" i="36"/>
  <c r="ED133" i="36"/>
  <c r="BF136" i="38"/>
  <c r="EF134" i="36"/>
  <c r="EA134" i="36"/>
  <c r="EJ134" i="36"/>
  <c r="EG134" i="36"/>
  <c r="EC134" i="36"/>
  <c r="EB134" i="36"/>
  <c r="EL134" i="36"/>
  <c r="ED134" i="36"/>
  <c r="DZ134" i="36"/>
  <c r="BC136" i="38"/>
  <c r="EM134" i="36"/>
  <c r="EH134" i="36"/>
  <c r="BE136" i="38"/>
  <c r="EI134" i="36"/>
  <c r="EE134" i="36"/>
  <c r="DL135" i="36"/>
  <c r="EI135" i="36" s="1"/>
  <c r="EI133" i="36"/>
  <c r="EB133" i="36"/>
  <c r="EE133" i="36"/>
  <c r="EJ133" i="36"/>
  <c r="BD136" i="38"/>
  <c r="EK133" i="36"/>
  <c r="EL133" i="36"/>
  <c r="EG133" i="36"/>
  <c r="AE139" i="36"/>
  <c r="AI140" i="36"/>
  <c r="Z140" i="36"/>
  <c r="CU138" i="36"/>
  <c r="DE138" i="36" s="1"/>
  <c r="M138" i="38"/>
  <c r="L138" i="38"/>
  <c r="AC138" i="38"/>
  <c r="CH138" i="36"/>
  <c r="CD138" i="36"/>
  <c r="CC138" i="36"/>
  <c r="FH138" i="36"/>
  <c r="CO138" i="36"/>
  <c r="AI139" i="36"/>
  <c r="Z139" i="36"/>
  <c r="AG140" i="36"/>
  <c r="V138" i="38"/>
  <c r="BI138" i="36"/>
  <c r="BU138" i="36"/>
  <c r="D139" i="38"/>
  <c r="E139" i="36"/>
  <c r="T139" i="36"/>
  <c r="P139" i="36" s="1"/>
  <c r="V139" i="36"/>
  <c r="K139" i="36"/>
  <c r="W139" i="36"/>
  <c r="AG139" i="36"/>
  <c r="AE140" i="36"/>
  <c r="T140" i="36"/>
  <c r="W140" i="36"/>
  <c r="D140" i="38"/>
  <c r="E140" i="36"/>
  <c r="K140" i="36"/>
  <c r="V140" i="36"/>
  <c r="AR140" i="38"/>
  <c r="BT138" i="36"/>
  <c r="CI139" i="36"/>
  <c r="H139" i="36"/>
  <c r="O139" i="36" s="1"/>
  <c r="CT139" i="36"/>
  <c r="CS139" i="36"/>
  <c r="CQ139" i="36"/>
  <c r="AR139" i="38"/>
  <c r="N140" i="38"/>
  <c r="AR140" i="36"/>
  <c r="AP140" i="36"/>
  <c r="AV140" i="36"/>
  <c r="L140" i="38"/>
  <c r="M140" i="38"/>
  <c r="AL136" i="38"/>
  <c r="AM136" i="38"/>
  <c r="AN136" i="38"/>
  <c r="BB137" i="36"/>
  <c r="AB137" i="36"/>
  <c r="AW137" i="36"/>
  <c r="J138" i="38"/>
  <c r="DW138" i="36"/>
  <c r="F138" i="36"/>
  <c r="L138" i="36"/>
  <c r="Q138" i="36"/>
  <c r="B138" i="38" s="1"/>
  <c r="G138" i="36" a="1"/>
  <c r="G138" i="36" s="1"/>
  <c r="I138" i="36"/>
  <c r="E138" i="38"/>
  <c r="C138" i="36"/>
  <c r="U138" i="36"/>
  <c r="BC136" i="36"/>
  <c r="BD136" i="36"/>
  <c r="BE136" i="36"/>
  <c r="EY139" i="36"/>
  <c r="AQ137" i="38"/>
  <c r="AG137" i="38"/>
  <c r="AW137" i="38"/>
  <c r="BQ137" i="38"/>
  <c r="AT137" i="38"/>
  <c r="BR137" i="38"/>
  <c r="AU137" i="38"/>
  <c r="AF137" i="38"/>
  <c r="BL137" i="38"/>
  <c r="AK137" i="38"/>
  <c r="BA137" i="38"/>
  <c r="BB137" i="38" s="1"/>
  <c r="BG137" i="38" s="1"/>
  <c r="AX137" i="38"/>
  <c r="AY137" i="38" s="1"/>
  <c r="BK137" i="38"/>
  <c r="BP137" i="38"/>
  <c r="BU137" i="38"/>
  <c r="AE137" i="38"/>
  <c r="AJ137" i="38"/>
  <c r="AO137" i="38"/>
  <c r="BI137" i="38"/>
  <c r="AH137" i="38"/>
  <c r="BJ137" i="38"/>
  <c r="AI137" i="38"/>
  <c r="BO137" i="38"/>
  <c r="AV137" i="38"/>
  <c r="BT137" i="38"/>
  <c r="AS137" i="38"/>
  <c r="BM137" i="38"/>
  <c r="AP137" i="38"/>
  <c r="BN137" i="38"/>
  <c r="BS137" i="38"/>
  <c r="BH137" i="38"/>
  <c r="J137" i="36"/>
  <c r="D137" i="36"/>
  <c r="Y137" i="36" s="1" a="1"/>
  <c r="Y137" i="36" s="1"/>
  <c r="H137" i="38" s="1"/>
  <c r="I137" i="38" s="1"/>
  <c r="CB137" i="36"/>
  <c r="F138" i="38"/>
  <c r="G138" i="38" s="1"/>
  <c r="AD138" i="38"/>
  <c r="N138" i="36"/>
  <c r="AU138" i="36"/>
  <c r="X138" i="36"/>
  <c r="M138" i="36"/>
  <c r="AA138" i="36"/>
  <c r="AZ136" i="36"/>
  <c r="BA136" i="36"/>
  <c r="AX136" i="36"/>
  <c r="AY136" i="36"/>
  <c r="AZ136" i="38"/>
  <c r="EP141" i="36"/>
  <c r="EX141" i="36"/>
  <c r="Y137" i="38"/>
  <c r="Z137" i="38"/>
  <c r="O137" i="38"/>
  <c r="P137" i="38" s="1"/>
  <c r="AB137" i="38"/>
  <c r="R137" i="38"/>
  <c r="W137" i="38"/>
  <c r="AA137" i="38"/>
  <c r="EY140" i="36"/>
  <c r="DF136" i="36"/>
  <c r="DJ136" i="36"/>
  <c r="DI136" i="36"/>
  <c r="DG136" i="36"/>
  <c r="DH136" i="36"/>
  <c r="DM136" i="36"/>
  <c r="DK136" i="36"/>
  <c r="CF140" i="36"/>
  <c r="CM140" i="36"/>
  <c r="BX141" i="36"/>
  <c r="BJ139" i="36"/>
  <c r="BS140" i="36"/>
  <c r="BF140" i="36"/>
  <c r="BM140" i="36"/>
  <c r="ER140" i="36"/>
  <c r="BS139" i="36"/>
  <c r="AJ139" i="36"/>
  <c r="CF139" i="36"/>
  <c r="AH142" i="36"/>
  <c r="AH141" i="36"/>
  <c r="EZ142" i="36"/>
  <c r="EV141" i="36"/>
  <c r="CN139" i="36"/>
  <c r="CP140" i="36"/>
  <c r="S142" i="36"/>
  <c r="BL140" i="36"/>
  <c r="FA142" i="36"/>
  <c r="BV141" i="36"/>
  <c r="CR140" i="36"/>
  <c r="CL139" i="36"/>
  <c r="FG139" i="36"/>
  <c r="BJ140" i="36"/>
  <c r="BP139" i="36"/>
  <c r="ER139" i="36"/>
  <c r="EW142" i="36"/>
  <c r="BO139" i="36"/>
  <c r="BN139" i="36"/>
  <c r="CL140" i="36"/>
  <c r="BP140" i="36"/>
  <c r="BG139" i="36"/>
  <c r="AT139" i="36"/>
  <c r="BZ139" i="36"/>
  <c r="CN140" i="36"/>
  <c r="AM140" i="36"/>
  <c r="BW140" i="36"/>
  <c r="AQ139" i="36"/>
  <c r="AQ140" i="36"/>
  <c r="FC142" i="36"/>
  <c r="AD142" i="36"/>
  <c r="BX140" i="36"/>
  <c r="BL139" i="36"/>
  <c r="AD141" i="36"/>
  <c r="BV142" i="36"/>
  <c r="BM139" i="36"/>
  <c r="EV142" i="36"/>
  <c r="EW141" i="36"/>
  <c r="CG141" i="36"/>
  <c r="AO139" i="36"/>
  <c r="BF139" i="36"/>
  <c r="S141" i="36"/>
  <c r="EZ141" i="36"/>
  <c r="AJ140" i="36"/>
  <c r="BR139" i="36"/>
  <c r="FB141" i="36"/>
  <c r="CK139" i="36"/>
  <c r="CM139" i="36"/>
  <c r="BQ139" i="36"/>
  <c r="AS140" i="36"/>
  <c r="FD142" i="36"/>
  <c r="FD141" i="36"/>
  <c r="BG141" i="36"/>
  <c r="EU141" i="36"/>
  <c r="BQ140" i="36"/>
  <c r="CJ139" i="36"/>
  <c r="ET141" i="36"/>
  <c r="CJ141" i="36"/>
  <c r="ES141" i="36"/>
  <c r="AF141" i="36"/>
  <c r="ET142" i="36"/>
  <c r="FG140" i="36"/>
  <c r="ES142" i="36"/>
  <c r="AL139" i="36"/>
  <c r="EU142" i="36"/>
  <c r="AM139" i="36"/>
  <c r="FC141" i="36"/>
  <c r="FB142" i="36"/>
  <c r="BG140" i="36"/>
  <c r="CG142" i="36"/>
  <c r="CK140" i="36"/>
  <c r="FA141" i="36"/>
  <c r="AC142" i="36"/>
  <c r="AC141" i="36"/>
  <c r="AF142" i="36"/>
  <c r="AQ141" i="36"/>
  <c r="BX139" i="36"/>
  <c r="BN140" i="36"/>
  <c r="BR140" i="36"/>
  <c r="BZ140" i="36"/>
  <c r="DX139" i="36" l="1"/>
  <c r="BI139" i="36"/>
  <c r="V139" i="38"/>
  <c r="CH139" i="36"/>
  <c r="FH139" i="36"/>
  <c r="CD139" i="36"/>
  <c r="AC139" i="38"/>
  <c r="CC139" i="36"/>
  <c r="DX140" i="36"/>
  <c r="EP142" i="36"/>
  <c r="EQ142" i="36"/>
  <c r="EO143" i="36" s="1"/>
  <c r="EX142" i="36"/>
  <c r="EY142" i="36" s="1"/>
  <c r="W138" i="38"/>
  <c r="DM137" i="36"/>
  <c r="DH137" i="36"/>
  <c r="DK137" i="36"/>
  <c r="DI137" i="36"/>
  <c r="DJ137" i="36"/>
  <c r="DG137" i="36"/>
  <c r="EH135" i="36"/>
  <c r="BF137" i="38"/>
  <c r="A138" i="36"/>
  <c r="EY141" i="36"/>
  <c r="DZ135" i="36"/>
  <c r="EK135" i="36"/>
  <c r="EG135" i="36"/>
  <c r="ED135" i="36"/>
  <c r="EF135" i="36"/>
  <c r="BC137" i="38"/>
  <c r="BE137" i="38"/>
  <c r="DL136" i="36"/>
  <c r="EC136" i="36" s="1"/>
  <c r="EA135" i="36"/>
  <c r="EE135" i="36"/>
  <c r="EB135" i="36"/>
  <c r="AZ137" i="38"/>
  <c r="CB138" i="36"/>
  <c r="EL135" i="36"/>
  <c r="EJ135" i="36"/>
  <c r="EC135" i="36"/>
  <c r="EM135" i="36"/>
  <c r="AI141" i="36"/>
  <c r="CU139" i="36"/>
  <c r="BT140" i="36"/>
  <c r="AK139" i="36"/>
  <c r="K139" i="38" s="1"/>
  <c r="AA139" i="38"/>
  <c r="AE142" i="36"/>
  <c r="AI142" i="36"/>
  <c r="AR141" i="38"/>
  <c r="AC141" i="38"/>
  <c r="CH141" i="36"/>
  <c r="AG141" i="36"/>
  <c r="CD141" i="36"/>
  <c r="CC141" i="36"/>
  <c r="FH140" i="36"/>
  <c r="FI140" i="36" s="1"/>
  <c r="CI140" i="36"/>
  <c r="H140" i="36"/>
  <c r="O140" i="36" s="1"/>
  <c r="CT140" i="36"/>
  <c r="CS140" i="36"/>
  <c r="M139" i="38"/>
  <c r="L139" i="38"/>
  <c r="BU140" i="36"/>
  <c r="BI140" i="36"/>
  <c r="V140" i="38"/>
  <c r="BH140" i="36"/>
  <c r="U140" i="38" s="1"/>
  <c r="X140" i="38" s="1"/>
  <c r="Q140" i="38"/>
  <c r="R140" i="38" s="1"/>
  <c r="N139" i="38"/>
  <c r="AR139" i="36"/>
  <c r="Z142" i="36"/>
  <c r="W141" i="36"/>
  <c r="E141" i="36"/>
  <c r="V141" i="36"/>
  <c r="K141" i="36"/>
  <c r="D141" i="38"/>
  <c r="T141" i="36"/>
  <c r="P141" i="36" s="1"/>
  <c r="AE141" i="36"/>
  <c r="CU140" i="36"/>
  <c r="AP139" i="36"/>
  <c r="AV139" i="36"/>
  <c r="BT139" i="36"/>
  <c r="Q139" i="38"/>
  <c r="BH139" i="36"/>
  <c r="U139" i="38" s="1"/>
  <c r="X139" i="38" s="1"/>
  <c r="CO140" i="36"/>
  <c r="CO139" i="36"/>
  <c r="V142" i="36"/>
  <c r="W142" i="36"/>
  <c r="E142" i="36"/>
  <c r="K142" i="36"/>
  <c r="D142" i="38"/>
  <c r="T142" i="36"/>
  <c r="P142" i="36" s="1"/>
  <c r="BU141" i="36"/>
  <c r="Z141" i="36"/>
  <c r="AC140" i="38"/>
  <c r="CH140" i="36"/>
  <c r="CD140" i="36"/>
  <c r="CC140" i="36"/>
  <c r="CQ140" i="36"/>
  <c r="BU139" i="36"/>
  <c r="AK140" i="36"/>
  <c r="K140" i="38" s="1"/>
  <c r="AG142" i="36"/>
  <c r="AR142" i="38"/>
  <c r="T137" i="38"/>
  <c r="S137" i="38"/>
  <c r="BB138" i="36"/>
  <c r="AW138" i="36"/>
  <c r="AB138" i="36"/>
  <c r="AD140" i="38"/>
  <c r="X140" i="36"/>
  <c r="AU140" i="36"/>
  <c r="AA140" i="36"/>
  <c r="M140" i="36"/>
  <c r="F140" i="38"/>
  <c r="G140" i="38" s="1"/>
  <c r="N140" i="36"/>
  <c r="E139" i="38"/>
  <c r="C139" i="36"/>
  <c r="U139" i="36"/>
  <c r="I139" i="36"/>
  <c r="AA138" i="38"/>
  <c r="FI138" i="36"/>
  <c r="FI139" i="36"/>
  <c r="DB138" i="36"/>
  <c r="CY138" i="36"/>
  <c r="CW138" i="36"/>
  <c r="CV138" i="36"/>
  <c r="DA138" i="36"/>
  <c r="DC138" i="36" s="1"/>
  <c r="DD138" i="36"/>
  <c r="CZ138" i="36"/>
  <c r="CX138" i="36"/>
  <c r="AS138" i="38"/>
  <c r="BM138" i="38"/>
  <c r="AP138" i="38"/>
  <c r="AJ138" i="38"/>
  <c r="BP138" i="38"/>
  <c r="AG138" i="38"/>
  <c r="AW138" i="38"/>
  <c r="BQ138" i="38"/>
  <c r="AT138" i="38"/>
  <c r="BR138" i="38"/>
  <c r="AV138" i="38"/>
  <c r="BT138" i="38"/>
  <c r="AI138" i="38"/>
  <c r="AK138" i="38"/>
  <c r="BA138" i="38"/>
  <c r="BB138" i="38" s="1"/>
  <c r="BG138" i="38" s="1"/>
  <c r="BU138" i="38"/>
  <c r="AX138" i="38"/>
  <c r="AY138" i="38" s="1"/>
  <c r="AE138" i="38"/>
  <c r="BH138" i="38"/>
  <c r="AQ138" i="38"/>
  <c r="BO138" i="38"/>
  <c r="AO138" i="38"/>
  <c r="BI138" i="38"/>
  <c r="AH138" i="38"/>
  <c r="BJ138" i="38"/>
  <c r="AF138" i="38"/>
  <c r="BL138" i="38"/>
  <c r="AU138" i="38"/>
  <c r="BS138" i="38"/>
  <c r="BN138" i="38"/>
  <c r="BK138" i="38"/>
  <c r="J138" i="36"/>
  <c r="D138" i="36"/>
  <c r="Y138" i="36" s="1" a="1"/>
  <c r="Y138" i="36" s="1"/>
  <c r="H138" i="38" s="1"/>
  <c r="I138" i="38" s="1"/>
  <c r="AB138" i="38"/>
  <c r="Y138" i="38"/>
  <c r="Z138" i="38"/>
  <c r="O138" i="38"/>
  <c r="P138" i="38" s="1"/>
  <c r="BD137" i="36"/>
  <c r="BE137" i="36"/>
  <c r="BC137" i="36"/>
  <c r="EP143" i="36"/>
  <c r="EX143" i="36"/>
  <c r="U140" i="36"/>
  <c r="E140" i="38"/>
  <c r="C140" i="36"/>
  <c r="I140" i="36"/>
  <c r="F139" i="38"/>
  <c r="G139" i="38" s="1"/>
  <c r="X139" i="36"/>
  <c r="AD139" i="38"/>
  <c r="M139" i="36"/>
  <c r="AA139" i="36"/>
  <c r="N139" i="36"/>
  <c r="AU139" i="36"/>
  <c r="J139" i="38"/>
  <c r="L139" i="36"/>
  <c r="DW139" i="36"/>
  <c r="F139" i="36"/>
  <c r="Q139" i="36"/>
  <c r="B139" i="38" s="1"/>
  <c r="G139" i="36" a="1"/>
  <c r="G139" i="36" s="1"/>
  <c r="DK138" i="36"/>
  <c r="DJ138" i="36"/>
  <c r="DI138" i="36"/>
  <c r="DH138" i="36"/>
  <c r="DF138" i="36"/>
  <c r="DG138" i="36"/>
  <c r="DM138" i="36"/>
  <c r="J140" i="38"/>
  <c r="L140" i="36"/>
  <c r="G140" i="36" a="1"/>
  <c r="G140" i="36" s="1"/>
  <c r="F140" i="36"/>
  <c r="DW140" i="36"/>
  <c r="Q140" i="36"/>
  <c r="B140" i="38" s="1"/>
  <c r="S138" i="38"/>
  <c r="T138" i="38"/>
  <c r="BD137" i="38"/>
  <c r="AN137" i="38"/>
  <c r="AL137" i="38"/>
  <c r="AM137" i="38"/>
  <c r="EQ143" i="36"/>
  <c r="EO144" i="36" s="1"/>
  <c r="CB139" i="36"/>
  <c r="P140" i="36"/>
  <c r="AZ137" i="36"/>
  <c r="BA137" i="36"/>
  <c r="AX137" i="36"/>
  <c r="AY137" i="36"/>
  <c r="AT142" i="36"/>
  <c r="CF141" i="36"/>
  <c r="BK141" i="36"/>
  <c r="CR141" i="36"/>
  <c r="AT141" i="36"/>
  <c r="AM141" i="36"/>
  <c r="EZ143" i="36"/>
  <c r="BR141" i="36"/>
  <c r="CN141" i="36"/>
  <c r="EU143" i="36"/>
  <c r="EW143" i="36"/>
  <c r="S143" i="36"/>
  <c r="CL141" i="36"/>
  <c r="BF142" i="36"/>
  <c r="AO142" i="36"/>
  <c r="CL142" i="36"/>
  <c r="BS142" i="36"/>
  <c r="BG142" i="36"/>
  <c r="BV143" i="36"/>
  <c r="CF142" i="36"/>
  <c r="BM142" i="36"/>
  <c r="FD143" i="36"/>
  <c r="BF141" i="36"/>
  <c r="AO141" i="36"/>
  <c r="ER141" i="36"/>
  <c r="BQ141" i="36"/>
  <c r="AJ141" i="36"/>
  <c r="BJ142" i="36"/>
  <c r="CN142" i="36"/>
  <c r="ER142" i="36"/>
  <c r="CM142" i="36"/>
  <c r="AQ142" i="36"/>
  <c r="AL141" i="36"/>
  <c r="AH143" i="36"/>
  <c r="FG141" i="36"/>
  <c r="AF143" i="36"/>
  <c r="BX142" i="36"/>
  <c r="BL141" i="36"/>
  <c r="CK142" i="36"/>
  <c r="ES143" i="36"/>
  <c r="AC143" i="36"/>
  <c r="AD143" i="36"/>
  <c r="ER143" i="36"/>
  <c r="BP142" i="36"/>
  <c r="BQ142" i="36"/>
  <c r="BS141" i="36"/>
  <c r="FA143" i="36"/>
  <c r="BO141" i="36"/>
  <c r="AS139" i="36"/>
  <c r="CM141" i="36"/>
  <c r="BZ141" i="36"/>
  <c r="FB143" i="36"/>
  <c r="BN141" i="36"/>
  <c r="ET143" i="36"/>
  <c r="BO142" i="36"/>
  <c r="AL142" i="36"/>
  <c r="BW141" i="36"/>
  <c r="BZ143" i="36"/>
  <c r="BK142" i="36"/>
  <c r="EV143" i="36"/>
  <c r="FG143" i="36"/>
  <c r="CP141" i="36"/>
  <c r="CR142" i="36"/>
  <c r="FC143" i="36"/>
  <c r="CG143" i="36"/>
  <c r="CJ142" i="36"/>
  <c r="AJ142" i="36"/>
  <c r="BJ141" i="36"/>
  <c r="BN142" i="36"/>
  <c r="FG142" i="36"/>
  <c r="CK141" i="36"/>
  <c r="BW142" i="36"/>
  <c r="BM141" i="36"/>
  <c r="BR142" i="36"/>
  <c r="BZ142" i="36"/>
  <c r="CP142" i="36"/>
  <c r="AM142" i="36"/>
  <c r="BL142" i="36"/>
  <c r="BP141" i="36"/>
  <c r="DX143" i="36" l="1"/>
  <c r="DX141" i="36"/>
  <c r="DX142" i="36"/>
  <c r="AV142" i="36"/>
  <c r="AP142" i="36"/>
  <c r="CS142" i="36"/>
  <c r="H142" i="36"/>
  <c r="O142" i="36" s="1"/>
  <c r="CT142" i="36"/>
  <c r="CI142" i="36"/>
  <c r="CT141" i="36"/>
  <c r="CS141" i="36"/>
  <c r="H141" i="36"/>
  <c r="O141" i="36" s="1"/>
  <c r="L141" i="38"/>
  <c r="M141" i="38"/>
  <c r="BI141" i="36"/>
  <c r="V141" i="38"/>
  <c r="CQ141" i="36"/>
  <c r="FH141" i="36"/>
  <c r="CI141" i="36"/>
  <c r="Q141" i="38"/>
  <c r="R141" i="38" s="1"/>
  <c r="BH141" i="36"/>
  <c r="U141" i="38" s="1"/>
  <c r="X141" i="38" s="1"/>
  <c r="BU142" i="36"/>
  <c r="CO141" i="36"/>
  <c r="CO142" i="36"/>
  <c r="CH142" i="36"/>
  <c r="FH142" i="36"/>
  <c r="CD142" i="36"/>
  <c r="CC142" i="36"/>
  <c r="AC142" i="38"/>
  <c r="AR141" i="36"/>
  <c r="N141" i="38"/>
  <c r="AK141" i="36"/>
  <c r="K141" i="38" s="1"/>
  <c r="AR142" i="36"/>
  <c r="N142" i="38"/>
  <c r="AV141" i="36"/>
  <c r="BT141" i="36"/>
  <c r="AP141" i="36"/>
  <c r="BI142" i="36"/>
  <c r="V142" i="38"/>
  <c r="DL137" i="36"/>
  <c r="EB136" i="36"/>
  <c r="EL136" i="36"/>
  <c r="EM136" i="36"/>
  <c r="ED136" i="36"/>
  <c r="EJ136" i="36"/>
  <c r="EF136" i="36"/>
  <c r="EE136" i="36"/>
  <c r="EA136" i="36"/>
  <c r="EK136" i="36"/>
  <c r="DZ136" i="36"/>
  <c r="EH136" i="36"/>
  <c r="EG136" i="36"/>
  <c r="EI136" i="36"/>
  <c r="AZ138" i="38"/>
  <c r="DL138" i="36"/>
  <c r="EC138" i="36" s="1"/>
  <c r="AA141" i="38"/>
  <c r="EY143" i="36"/>
  <c r="BF138" i="38"/>
  <c r="CB140" i="36"/>
  <c r="CU141" i="36"/>
  <c r="CW141" i="36" s="1"/>
  <c r="BD138" i="38"/>
  <c r="A140" i="36"/>
  <c r="BE138" i="38"/>
  <c r="W140" i="38"/>
  <c r="AE143" i="36"/>
  <c r="AI143" i="36"/>
  <c r="AK142" i="36"/>
  <c r="K142" i="38" s="1"/>
  <c r="CQ142" i="36"/>
  <c r="BT142" i="36"/>
  <c r="CU142" i="36"/>
  <c r="DE139" i="36"/>
  <c r="AG143" i="36"/>
  <c r="T143" i="36"/>
  <c r="P143" i="36" s="1"/>
  <c r="D143" i="38"/>
  <c r="E143" i="36"/>
  <c r="V143" i="36"/>
  <c r="W143" i="36"/>
  <c r="K143" i="36"/>
  <c r="Z143" i="36"/>
  <c r="AR143" i="38"/>
  <c r="Q142" i="38"/>
  <c r="R142" i="38" s="1"/>
  <c r="BH142" i="36"/>
  <c r="U142" i="38" s="1"/>
  <c r="X142" i="38" s="1"/>
  <c r="L142" i="38"/>
  <c r="M142" i="38"/>
  <c r="AB139" i="38"/>
  <c r="O139" i="38"/>
  <c r="P139" i="38" s="1"/>
  <c r="Y139" i="38"/>
  <c r="Z139" i="38"/>
  <c r="A139" i="36"/>
  <c r="AO139" i="38"/>
  <c r="AT139" i="38"/>
  <c r="BR139" i="38"/>
  <c r="BH139" i="38"/>
  <c r="AI139" i="38"/>
  <c r="BO139" i="38"/>
  <c r="BQ139" i="38"/>
  <c r="AS139" i="38"/>
  <c r="AX139" i="38"/>
  <c r="AZ139" i="38" s="1"/>
  <c r="AF139" i="38"/>
  <c r="BL139" i="38"/>
  <c r="AW139" i="38"/>
  <c r="AQ139" i="38"/>
  <c r="AE139" i="38"/>
  <c r="AG139" i="38"/>
  <c r="AH139" i="38"/>
  <c r="BJ139" i="38"/>
  <c r="AJ139" i="38"/>
  <c r="BP139" i="38"/>
  <c r="BM139" i="38"/>
  <c r="BA139" i="38"/>
  <c r="BB139" i="38" s="1"/>
  <c r="BG139" i="38" s="1"/>
  <c r="AU139" i="38"/>
  <c r="AK139" i="38"/>
  <c r="AP139" i="38"/>
  <c r="BN139" i="38"/>
  <c r="AV139" i="38"/>
  <c r="BT139" i="38"/>
  <c r="BU139" i="38"/>
  <c r="BI139" i="38"/>
  <c r="BK139" i="38"/>
  <c r="BS139" i="38"/>
  <c r="BC138" i="38"/>
  <c r="AB140" i="36"/>
  <c r="AW140" i="36"/>
  <c r="BB140" i="36"/>
  <c r="CX140" i="36"/>
  <c r="CV140" i="36"/>
  <c r="DB140" i="36"/>
  <c r="CZ140" i="36"/>
  <c r="CW140" i="36"/>
  <c r="CY140" i="36"/>
  <c r="DA140" i="36"/>
  <c r="DC140" i="36" s="1"/>
  <c r="DD140" i="36"/>
  <c r="CV139" i="36"/>
  <c r="DA139" i="36"/>
  <c r="DC139" i="36" s="1"/>
  <c r="CX139" i="36"/>
  <c r="CZ139" i="36"/>
  <c r="DB139" i="36"/>
  <c r="DD139" i="36"/>
  <c r="CY139" i="36"/>
  <c r="CW139" i="36"/>
  <c r="Z140" i="38"/>
  <c r="AB140" i="38"/>
  <c r="Y140" i="38"/>
  <c r="O140" i="38"/>
  <c r="P140" i="38" s="1"/>
  <c r="AM138" i="38"/>
  <c r="AL138" i="38"/>
  <c r="AN138" i="38"/>
  <c r="AY138" i="36"/>
  <c r="AZ138" i="36"/>
  <c r="BA138" i="36"/>
  <c r="AX138" i="36"/>
  <c r="R139" i="38"/>
  <c r="W139" i="38"/>
  <c r="EQ144" i="36"/>
  <c r="EO145" i="36" s="1"/>
  <c r="EP144" i="36"/>
  <c r="EX144" i="36"/>
  <c r="AB139" i="36"/>
  <c r="AW139" i="36"/>
  <c r="BB139" i="36"/>
  <c r="D140" i="36"/>
  <c r="Y140" i="36" s="1" a="1"/>
  <c r="Y140" i="36" s="1"/>
  <c r="H140" i="38" s="1"/>
  <c r="I140" i="38" s="1"/>
  <c r="J140" i="36"/>
  <c r="D139" i="36"/>
  <c r="Y139" i="36" s="1" a="1"/>
  <c r="Y139" i="36" s="1"/>
  <c r="H139" i="38" s="1"/>
  <c r="I139" i="38" s="1"/>
  <c r="J139" i="36"/>
  <c r="BE138" i="36"/>
  <c r="BD138" i="36"/>
  <c r="BC138" i="36"/>
  <c r="FI141" i="36"/>
  <c r="U142" i="36"/>
  <c r="I142" i="36"/>
  <c r="E142" i="38"/>
  <c r="C142" i="36"/>
  <c r="M142" i="36"/>
  <c r="AA142" i="36"/>
  <c r="F142" i="38"/>
  <c r="G142" i="38" s="1"/>
  <c r="N142" i="36"/>
  <c r="AD142" i="38"/>
  <c r="AU142" i="36"/>
  <c r="X142" i="36"/>
  <c r="AA140" i="38"/>
  <c r="E141" i="38"/>
  <c r="C141" i="36"/>
  <c r="U141" i="36"/>
  <c r="I141" i="36"/>
  <c r="J142" i="38"/>
  <c r="F142" i="36"/>
  <c r="L142" i="36"/>
  <c r="Q142" i="36"/>
  <c r="B142" i="38" s="1"/>
  <c r="G142" i="36" a="1"/>
  <c r="G142" i="36" s="1"/>
  <c r="DW142" i="36"/>
  <c r="T140" i="38"/>
  <c r="S140" i="38"/>
  <c r="CB141" i="36"/>
  <c r="DE140" i="36"/>
  <c r="AH140" i="38"/>
  <c r="BJ140" i="38"/>
  <c r="AJ140" i="38"/>
  <c r="BP140" i="38"/>
  <c r="AW140" i="38"/>
  <c r="AQ140" i="38"/>
  <c r="BA140" i="38"/>
  <c r="BB140" i="38" s="1"/>
  <c r="BG140" i="38" s="1"/>
  <c r="AU140" i="38"/>
  <c r="AP140" i="38"/>
  <c r="BN140" i="38"/>
  <c r="AV140" i="38"/>
  <c r="BT140" i="38"/>
  <c r="BM140" i="38"/>
  <c r="BO140" i="38"/>
  <c r="BI140" i="38"/>
  <c r="BK140" i="38"/>
  <c r="AT140" i="38"/>
  <c r="BR140" i="38"/>
  <c r="BH140" i="38"/>
  <c r="AG140" i="38"/>
  <c r="BU140" i="38"/>
  <c r="AK140" i="38"/>
  <c r="BQ140" i="38"/>
  <c r="BS140" i="38"/>
  <c r="AX140" i="38"/>
  <c r="AZ140" i="38" s="1"/>
  <c r="AF140" i="38"/>
  <c r="BL140" i="38"/>
  <c r="AO140" i="38"/>
  <c r="AI140" i="38"/>
  <c r="AS140" i="38"/>
  <c r="AE140" i="38"/>
  <c r="J141" i="38"/>
  <c r="Q141" i="36"/>
  <c r="B141" i="38" s="1"/>
  <c r="G141" i="36" a="1"/>
  <c r="G141" i="36" s="1"/>
  <c r="F141" i="36"/>
  <c r="DW141" i="36"/>
  <c r="L141" i="36"/>
  <c r="X141" i="36"/>
  <c r="AA141" i="36"/>
  <c r="N141" i="36"/>
  <c r="F141" i="38"/>
  <c r="G141" i="38" s="1"/>
  <c r="M141" i="36"/>
  <c r="AD141" i="38"/>
  <c r="AU141" i="36"/>
  <c r="BX143" i="36"/>
  <c r="FB144" i="36"/>
  <c r="EW144" i="36"/>
  <c r="AO143" i="36"/>
  <c r="FA144" i="36"/>
  <c r="BK144" i="36"/>
  <c r="CP143" i="36"/>
  <c r="AJ144" i="36"/>
  <c r="CK144" i="36"/>
  <c r="CN143" i="36"/>
  <c r="AS141" i="36"/>
  <c r="CF143" i="36"/>
  <c r="ES144" i="36"/>
  <c r="S144" i="36"/>
  <c r="BR144" i="36"/>
  <c r="BV144" i="36"/>
  <c r="AT143" i="36"/>
  <c r="ET144" i="36"/>
  <c r="BG143" i="36"/>
  <c r="CR143" i="36"/>
  <c r="AF144" i="36"/>
  <c r="AD144" i="36"/>
  <c r="BO143" i="36"/>
  <c r="BS143" i="36"/>
  <c r="CF144" i="36"/>
  <c r="AM144" i="36"/>
  <c r="EZ144" i="36"/>
  <c r="BL143" i="36"/>
  <c r="BX144" i="36"/>
  <c r="CJ143" i="36"/>
  <c r="AQ143" i="36"/>
  <c r="AJ143" i="36"/>
  <c r="BN143" i="36"/>
  <c r="CK143" i="36"/>
  <c r="AL143" i="36"/>
  <c r="BN144" i="36"/>
  <c r="CG144" i="36"/>
  <c r="BJ143" i="36"/>
  <c r="BP143" i="36"/>
  <c r="FC144" i="36"/>
  <c r="CJ144" i="36"/>
  <c r="AC144" i="36"/>
  <c r="FG144" i="36"/>
  <c r="BM143" i="36"/>
  <c r="FD144" i="36"/>
  <c r="BK143" i="36"/>
  <c r="AH144" i="36"/>
  <c r="BQ143" i="36"/>
  <c r="BR143" i="36"/>
  <c r="CL143" i="36"/>
  <c r="AS142" i="36"/>
  <c r="CM143" i="36"/>
  <c r="BF143" i="36"/>
  <c r="EU144" i="36"/>
  <c r="CN144" i="36"/>
  <c r="EV144" i="36"/>
  <c r="BL144" i="36"/>
  <c r="AM143" i="36"/>
  <c r="BW143" i="36"/>
  <c r="BZ144" i="36"/>
  <c r="DX144" i="36" l="1"/>
  <c r="EQ145" i="36"/>
  <c r="EO146" i="36" s="1"/>
  <c r="EQ146" i="36" s="1"/>
  <c r="EO147" i="36" s="1"/>
  <c r="AR143" i="36"/>
  <c r="N143" i="38"/>
  <c r="CQ143" i="36"/>
  <c r="CD143" i="36"/>
  <c r="AC143" i="38"/>
  <c r="CC143" i="36"/>
  <c r="CH143" i="36"/>
  <c r="FH143" i="36"/>
  <c r="FI143" i="36" s="1"/>
  <c r="CI143" i="36"/>
  <c r="FI142" i="36"/>
  <c r="AA142" i="38"/>
  <c r="W141" i="38"/>
  <c r="CB142" i="36"/>
  <c r="DZ138" i="36"/>
  <c r="BI143" i="36"/>
  <c r="V143" i="38"/>
  <c r="AK143" i="36"/>
  <c r="K143" i="38" s="1"/>
  <c r="EA137" i="36"/>
  <c r="EJ137" i="36"/>
  <c r="EK137" i="36"/>
  <c r="EF137" i="36"/>
  <c r="EB137" i="36"/>
  <c r="EC137" i="36"/>
  <c r="EM137" i="36"/>
  <c r="EL137" i="36"/>
  <c r="ED137" i="36"/>
  <c r="EG137" i="36"/>
  <c r="EH137" i="36"/>
  <c r="DZ137" i="36"/>
  <c r="EI137" i="36"/>
  <c r="EE137" i="36"/>
  <c r="CY141" i="36"/>
  <c r="W142" i="38"/>
  <c r="DD141" i="36"/>
  <c r="DA141" i="36"/>
  <c r="DC141" i="36" s="1"/>
  <c r="CZ141" i="36"/>
  <c r="DE141" i="36"/>
  <c r="DG141" i="36" s="1"/>
  <c r="BF139" i="38"/>
  <c r="AY140" i="38"/>
  <c r="EG138" i="36"/>
  <c r="CX141" i="36"/>
  <c r="DB141" i="36"/>
  <c r="A142" i="36"/>
  <c r="ED138" i="36"/>
  <c r="EA138" i="36"/>
  <c r="EE138" i="36"/>
  <c r="EB138" i="36"/>
  <c r="EJ138" i="36"/>
  <c r="BD140" i="38"/>
  <c r="EK138" i="36"/>
  <c r="EM138" i="36"/>
  <c r="BE140" i="38"/>
  <c r="EI138" i="36"/>
  <c r="EL138" i="36"/>
  <c r="EH138" i="36"/>
  <c r="EF138" i="36"/>
  <c r="BC140" i="38"/>
  <c r="BC139" i="38"/>
  <c r="CV141" i="36"/>
  <c r="BD139" i="38"/>
  <c r="BE139" i="38"/>
  <c r="BF140" i="38"/>
  <c r="A141" i="36"/>
  <c r="CO143" i="36"/>
  <c r="AE144" i="36"/>
  <c r="CS143" i="36"/>
  <c r="H143" i="36"/>
  <c r="O143" i="36" s="1"/>
  <c r="CT143" i="36"/>
  <c r="AV143" i="36"/>
  <c r="AP143" i="36"/>
  <c r="BT143" i="36"/>
  <c r="AR144" i="38"/>
  <c r="L143" i="38"/>
  <c r="M143" i="38"/>
  <c r="Q143" i="38"/>
  <c r="BH143" i="36"/>
  <c r="U143" i="38" s="1"/>
  <c r="X143" i="38" s="1"/>
  <c r="AK144" i="36"/>
  <c r="K144" i="38" s="1"/>
  <c r="AI144" i="36"/>
  <c r="T144" i="36"/>
  <c r="V144" i="36"/>
  <c r="D144" i="38"/>
  <c r="E144" i="36"/>
  <c r="K144" i="36"/>
  <c r="W144" i="36"/>
  <c r="AG144" i="36"/>
  <c r="BU143" i="36"/>
  <c r="CO144" i="36"/>
  <c r="CH144" i="36"/>
  <c r="AC144" i="38"/>
  <c r="Z144" i="36"/>
  <c r="CC144" i="36"/>
  <c r="CD144" i="36"/>
  <c r="EP146" i="36"/>
  <c r="O141" i="38"/>
  <c r="P141" i="38" s="1"/>
  <c r="AB141" i="38"/>
  <c r="Y141" i="38"/>
  <c r="Z141" i="38"/>
  <c r="Z142" i="38"/>
  <c r="AB142" i="38"/>
  <c r="Y142" i="38"/>
  <c r="O142" i="38"/>
  <c r="P142" i="38" s="1"/>
  <c r="J141" i="36"/>
  <c r="D141" i="36"/>
  <c r="Y141" i="36" s="1" a="1"/>
  <c r="Y141" i="36" s="1"/>
  <c r="H141" i="38" s="1"/>
  <c r="I141" i="38" s="1"/>
  <c r="BD139" i="36"/>
  <c r="BE139" i="36"/>
  <c r="BC139" i="36"/>
  <c r="BD140" i="36"/>
  <c r="BC140" i="36"/>
  <c r="BE140" i="36"/>
  <c r="AY139" i="38"/>
  <c r="DE142" i="36"/>
  <c r="BA140" i="36"/>
  <c r="AX140" i="36"/>
  <c r="AY140" i="36"/>
  <c r="AZ140" i="36"/>
  <c r="AN139" i="38"/>
  <c r="AM139" i="38"/>
  <c r="AL139" i="38"/>
  <c r="AU143" i="36"/>
  <c r="F143" i="38"/>
  <c r="G143" i="38" s="1"/>
  <c r="N143" i="36"/>
  <c r="AD143" i="38"/>
  <c r="M143" i="36"/>
  <c r="X143" i="36"/>
  <c r="AA143" i="36"/>
  <c r="CZ142" i="36"/>
  <c r="CX142" i="36"/>
  <c r="DD142" i="36"/>
  <c r="CY142" i="36"/>
  <c r="DB142" i="36"/>
  <c r="CV142" i="36"/>
  <c r="CW142" i="36"/>
  <c r="DA142" i="36"/>
  <c r="DC142" i="36" s="1"/>
  <c r="CU143" i="36"/>
  <c r="AJ141" i="38"/>
  <c r="BP141" i="38"/>
  <c r="AO141" i="38"/>
  <c r="BI141" i="38"/>
  <c r="AH141" i="38"/>
  <c r="BJ141" i="38"/>
  <c r="AI141" i="38"/>
  <c r="BO141" i="38"/>
  <c r="AV141" i="38"/>
  <c r="BT141" i="38"/>
  <c r="BM141" i="38"/>
  <c r="AP141" i="38"/>
  <c r="BN141" i="38"/>
  <c r="AQ141" i="38"/>
  <c r="BS141" i="38"/>
  <c r="AS141" i="38"/>
  <c r="BH141" i="38"/>
  <c r="AG141" i="38"/>
  <c r="AW141" i="38"/>
  <c r="BQ141" i="38"/>
  <c r="AT141" i="38"/>
  <c r="BR141" i="38"/>
  <c r="AU141" i="38"/>
  <c r="AF141" i="38"/>
  <c r="BL141" i="38"/>
  <c r="AK141" i="38"/>
  <c r="BA141" i="38"/>
  <c r="BB141" i="38" s="1"/>
  <c r="BG141" i="38" s="1"/>
  <c r="BU141" i="38"/>
  <c r="AX141" i="38"/>
  <c r="AZ141" i="38" s="1"/>
  <c r="AE141" i="38"/>
  <c r="BK141" i="38"/>
  <c r="AB141" i="36"/>
  <c r="AW141" i="36"/>
  <c r="BB141" i="36"/>
  <c r="DK140" i="36"/>
  <c r="DI140" i="36"/>
  <c r="DG140" i="36"/>
  <c r="DF140" i="36"/>
  <c r="DH140" i="36"/>
  <c r="DJ140" i="36"/>
  <c r="DM140" i="36"/>
  <c r="AZ139" i="36"/>
  <c r="BA139" i="36"/>
  <c r="AX139" i="36"/>
  <c r="AY139" i="36"/>
  <c r="EY144" i="36"/>
  <c r="EP145" i="36"/>
  <c r="EX145" i="36"/>
  <c r="AN140" i="38"/>
  <c r="AM140" i="38"/>
  <c r="AL140" i="38"/>
  <c r="AB142" i="36"/>
  <c r="AW142" i="36"/>
  <c r="BB142" i="36"/>
  <c r="S139" i="38"/>
  <c r="T139" i="38"/>
  <c r="J143" i="38"/>
  <c r="DW143" i="36"/>
  <c r="G143" i="36" a="1"/>
  <c r="G143" i="36" s="1"/>
  <c r="L143" i="36"/>
  <c r="F143" i="36"/>
  <c r="Q143" i="36"/>
  <c r="B143" i="38" s="1"/>
  <c r="I143" i="36"/>
  <c r="U143" i="36"/>
  <c r="E143" i="38"/>
  <c r="C143" i="36"/>
  <c r="T141" i="38"/>
  <c r="S141" i="38"/>
  <c r="AF142" i="38"/>
  <c r="BL142" i="38"/>
  <c r="AK142" i="38"/>
  <c r="BA142" i="38"/>
  <c r="BB142" i="38" s="1"/>
  <c r="BG142" i="38" s="1"/>
  <c r="BU142" i="38"/>
  <c r="AX142" i="38"/>
  <c r="AZ142" i="38" s="1"/>
  <c r="AE142" i="38"/>
  <c r="BK142" i="38"/>
  <c r="AJ142" i="38"/>
  <c r="AO142" i="38"/>
  <c r="AH142" i="38"/>
  <c r="BO142" i="38"/>
  <c r="AI142" i="38"/>
  <c r="AV142" i="38"/>
  <c r="BT142" i="38"/>
  <c r="AS142" i="38"/>
  <c r="BM142" i="38"/>
  <c r="AP142" i="38"/>
  <c r="BN142" i="38"/>
  <c r="AQ142" i="38"/>
  <c r="BS142" i="38"/>
  <c r="BH142" i="38"/>
  <c r="AG142" i="38"/>
  <c r="AW142" i="38"/>
  <c r="BQ142" i="38"/>
  <c r="AT142" i="38"/>
  <c r="BR142" i="38"/>
  <c r="AU142" i="38"/>
  <c r="BP142" i="38"/>
  <c r="BI142" i="38"/>
  <c r="BJ142" i="38"/>
  <c r="J142" i="36"/>
  <c r="D142" i="36"/>
  <c r="Y142" i="36" s="1" a="1"/>
  <c r="Y142" i="36" s="1"/>
  <c r="H142" i="38" s="1"/>
  <c r="I142" i="38" s="1"/>
  <c r="S142" i="38"/>
  <c r="T142" i="38"/>
  <c r="DM139" i="36"/>
  <c r="DH139" i="36"/>
  <c r="DK139" i="36"/>
  <c r="DF139" i="36"/>
  <c r="DJ139" i="36"/>
  <c r="DI139" i="36"/>
  <c r="DG139" i="36"/>
  <c r="BQ144" i="36"/>
  <c r="ET146" i="36"/>
  <c r="FD146" i="36"/>
  <c r="BV145" i="36"/>
  <c r="BX145" i="36"/>
  <c r="CL144" i="36"/>
  <c r="FB145" i="36"/>
  <c r="ET145" i="36"/>
  <c r="S145" i="36"/>
  <c r="BP144" i="36"/>
  <c r="AO145" i="36"/>
  <c r="BM144" i="36"/>
  <c r="BW144" i="36"/>
  <c r="FD145" i="36"/>
  <c r="FA145" i="36"/>
  <c r="BP146" i="36"/>
  <c r="BW145" i="36"/>
  <c r="CM144" i="36"/>
  <c r="AD146" i="36"/>
  <c r="CN146" i="36"/>
  <c r="CR144" i="36"/>
  <c r="AC146" i="36"/>
  <c r="BF144" i="36"/>
  <c r="BJ144" i="36"/>
  <c r="BS146" i="36"/>
  <c r="EW146" i="36"/>
  <c r="AO144" i="36"/>
  <c r="CL145" i="36"/>
  <c r="BX146" i="36"/>
  <c r="AF145" i="36"/>
  <c r="CJ145" i="36"/>
  <c r="FC145" i="36"/>
  <c r="EZ145" i="36"/>
  <c r="EV145" i="36"/>
  <c r="EW145" i="36"/>
  <c r="BG145" i="36"/>
  <c r="BP145" i="36"/>
  <c r="AM146" i="36"/>
  <c r="BV146" i="36"/>
  <c r="FC146" i="36"/>
  <c r="AH146" i="36"/>
  <c r="AL144" i="36"/>
  <c r="AH145" i="36"/>
  <c r="BG144" i="36"/>
  <c r="AL146" i="36"/>
  <c r="EU146" i="36"/>
  <c r="CF146" i="36"/>
  <c r="AT144" i="36"/>
  <c r="BM146" i="36"/>
  <c r="ES146" i="36"/>
  <c r="AO146" i="36"/>
  <c r="AD145" i="36"/>
  <c r="BN145" i="36"/>
  <c r="AF146" i="36"/>
  <c r="CP146" i="36"/>
  <c r="ER144" i="36"/>
  <c r="AS143" i="36"/>
  <c r="AQ144" i="36"/>
  <c r="CR146" i="36"/>
  <c r="CG145" i="36"/>
  <c r="CG146" i="36"/>
  <c r="S146" i="36"/>
  <c r="BO144" i="36"/>
  <c r="FA146" i="36"/>
  <c r="BS144" i="36"/>
  <c r="BF146" i="36"/>
  <c r="ES145" i="36"/>
  <c r="EU145" i="36"/>
  <c r="FG145" i="36"/>
  <c r="AC145" i="36"/>
  <c r="CP144" i="36"/>
  <c r="EZ146" i="36"/>
  <c r="FB146" i="36"/>
  <c r="BL146" i="36"/>
  <c r="EV146" i="36"/>
  <c r="AT146" i="36"/>
  <c r="BJ146" i="36"/>
  <c r="CM145" i="36"/>
  <c r="DX145" i="36" l="1"/>
  <c r="EX146" i="36"/>
  <c r="EY146" i="36" s="1"/>
  <c r="EQ147" i="36"/>
  <c r="EO148" i="36" s="1"/>
  <c r="EX148" i="36" s="1"/>
  <c r="CB143" i="36"/>
  <c r="AA143" i="38"/>
  <c r="BD142" i="38"/>
  <c r="DI141" i="36"/>
  <c r="DF141" i="36"/>
  <c r="DJ141" i="36"/>
  <c r="DL141" i="36" s="1"/>
  <c r="DM141" i="36"/>
  <c r="DK141" i="36"/>
  <c r="DH141" i="36"/>
  <c r="DL139" i="36"/>
  <c r="EK139" i="36" s="1"/>
  <c r="CB144" i="36"/>
  <c r="BE142" i="38"/>
  <c r="A143" i="36"/>
  <c r="EY145" i="36"/>
  <c r="DL140" i="36"/>
  <c r="EM140" i="36" s="1"/>
  <c r="BC141" i="38"/>
  <c r="AV145" i="36"/>
  <c r="AP145" i="36"/>
  <c r="AG145" i="36"/>
  <c r="AR146" i="36"/>
  <c r="N146" i="38"/>
  <c r="CT146" i="36"/>
  <c r="CS146" i="36"/>
  <c r="H146" i="36"/>
  <c r="O146" i="36" s="1"/>
  <c r="AG146" i="36"/>
  <c r="AR144" i="36"/>
  <c r="N144" i="38"/>
  <c r="CU144" i="36"/>
  <c r="AV144" i="36"/>
  <c r="AP144" i="36"/>
  <c r="BT144" i="36"/>
  <c r="M144" i="38"/>
  <c r="L144" i="38"/>
  <c r="CC146" i="36"/>
  <c r="CD146" i="36"/>
  <c r="AE146" i="36"/>
  <c r="W145" i="36"/>
  <c r="E145" i="36"/>
  <c r="K145" i="36"/>
  <c r="V145" i="36"/>
  <c r="T145" i="36"/>
  <c r="P145" i="36" s="1"/>
  <c r="D145" i="38"/>
  <c r="CI145" i="36"/>
  <c r="FH145" i="36"/>
  <c r="AR145" i="38"/>
  <c r="BH144" i="36"/>
  <c r="U144" i="38" s="1"/>
  <c r="X144" i="38" s="1"/>
  <c r="Q144" i="38"/>
  <c r="V146" i="38"/>
  <c r="BI146" i="36"/>
  <c r="AP146" i="36"/>
  <c r="BT146" i="36"/>
  <c r="AV146" i="36"/>
  <c r="CQ146" i="36"/>
  <c r="Q146" i="38"/>
  <c r="BH146" i="36"/>
  <c r="U146" i="38" s="1"/>
  <c r="X146" i="38" s="1"/>
  <c r="Z146" i="36"/>
  <c r="AR146" i="38"/>
  <c r="DE143" i="36"/>
  <c r="V144" i="38"/>
  <c r="BI144" i="36"/>
  <c r="AI145" i="36"/>
  <c r="CH145" i="36"/>
  <c r="AC145" i="38"/>
  <c r="CC145" i="36"/>
  <c r="CD145" i="36"/>
  <c r="AE145" i="36"/>
  <c r="Z145" i="36"/>
  <c r="BU144" i="36"/>
  <c r="CQ144" i="36"/>
  <c r="L146" i="38"/>
  <c r="M146" i="38"/>
  <c r="W146" i="36"/>
  <c r="E146" i="36"/>
  <c r="K146" i="36"/>
  <c r="V146" i="36"/>
  <c r="T146" i="36"/>
  <c r="P146" i="36" s="1"/>
  <c r="D146" i="38"/>
  <c r="AI146" i="36"/>
  <c r="CS144" i="36"/>
  <c r="CT144" i="36"/>
  <c r="H144" i="36"/>
  <c r="O144" i="36" s="1"/>
  <c r="FH144" i="36"/>
  <c r="CI144" i="36"/>
  <c r="AC146" i="38"/>
  <c r="CH146" i="36"/>
  <c r="CO146" i="36"/>
  <c r="BF142" i="38"/>
  <c r="BA142" i="36"/>
  <c r="AX142" i="36"/>
  <c r="AY142" i="36"/>
  <c r="AZ142" i="36"/>
  <c r="AL141" i="38"/>
  <c r="AM141" i="38"/>
  <c r="AN141" i="38"/>
  <c r="DF142" i="36"/>
  <c r="DJ142" i="36"/>
  <c r="DH142" i="36"/>
  <c r="DI142" i="36"/>
  <c r="DG142" i="36"/>
  <c r="DM142" i="36"/>
  <c r="DK142" i="36"/>
  <c r="BC142" i="38"/>
  <c r="AL142" i="38"/>
  <c r="AM142" i="38"/>
  <c r="AN142" i="38"/>
  <c r="AY141" i="38"/>
  <c r="BF141" i="38"/>
  <c r="DA143" i="36"/>
  <c r="DC143" i="36" s="1"/>
  <c r="CY143" i="36"/>
  <c r="CV143" i="36"/>
  <c r="CW143" i="36"/>
  <c r="CX143" i="36"/>
  <c r="CZ143" i="36"/>
  <c r="DB143" i="36"/>
  <c r="DD143" i="36"/>
  <c r="AF143" i="38"/>
  <c r="BL143" i="38"/>
  <c r="AK143" i="38"/>
  <c r="BA143" i="38"/>
  <c r="BB143" i="38" s="1"/>
  <c r="BG143" i="38" s="1"/>
  <c r="BU143" i="38"/>
  <c r="AX143" i="38"/>
  <c r="AZ143" i="38" s="1"/>
  <c r="AE143" i="38"/>
  <c r="BK143" i="38"/>
  <c r="BP143" i="38"/>
  <c r="AH143" i="38"/>
  <c r="BO143" i="38"/>
  <c r="AI143" i="38"/>
  <c r="AV143" i="38"/>
  <c r="BT143" i="38"/>
  <c r="AS143" i="38"/>
  <c r="BM143" i="38"/>
  <c r="AP143" i="38"/>
  <c r="BN143" i="38"/>
  <c r="AQ143" i="38"/>
  <c r="BS143" i="38"/>
  <c r="BH143" i="38"/>
  <c r="AG143" i="38"/>
  <c r="AW143" i="38"/>
  <c r="BQ143" i="38"/>
  <c r="AT143" i="38"/>
  <c r="BR143" i="38"/>
  <c r="AU143" i="38"/>
  <c r="AJ143" i="38"/>
  <c r="AO143" i="38"/>
  <c r="BI143" i="38"/>
  <c r="BJ143" i="38"/>
  <c r="AA144" i="38"/>
  <c r="BE141" i="36"/>
  <c r="BC141" i="36"/>
  <c r="BD141" i="36"/>
  <c r="BB143" i="36"/>
  <c r="AB143" i="36"/>
  <c r="AW143" i="36"/>
  <c r="E144" i="38"/>
  <c r="U144" i="36"/>
  <c r="C144" i="36"/>
  <c r="I144" i="36"/>
  <c r="Z143" i="38"/>
  <c r="O143" i="38"/>
  <c r="P143" i="38" s="1"/>
  <c r="AB143" i="38"/>
  <c r="Y143" i="38"/>
  <c r="AY142" i="38"/>
  <c r="J143" i="36"/>
  <c r="D143" i="36"/>
  <c r="Y143" i="36" s="1" a="1"/>
  <c r="Y143" i="36" s="1"/>
  <c r="H143" i="38" s="1"/>
  <c r="I143" i="38" s="1"/>
  <c r="BC142" i="36"/>
  <c r="BD142" i="36"/>
  <c r="BE142" i="36"/>
  <c r="AZ141" i="36"/>
  <c r="BA141" i="36"/>
  <c r="AX141" i="36"/>
  <c r="AY141" i="36"/>
  <c r="BE141" i="38"/>
  <c r="EP147" i="36"/>
  <c r="EX147" i="36"/>
  <c r="J144" i="38"/>
  <c r="DW144" i="36"/>
  <c r="Q144" i="36"/>
  <c r="B144" i="38" s="1"/>
  <c r="L144" i="36"/>
  <c r="F144" i="36"/>
  <c r="G144" i="36" a="1"/>
  <c r="G144" i="36" s="1"/>
  <c r="P144" i="36"/>
  <c r="W143" i="38"/>
  <c r="R143" i="38"/>
  <c r="BD141" i="38"/>
  <c r="EQ148" i="36"/>
  <c r="EO149" i="36" s="1"/>
  <c r="AA144" i="36"/>
  <c r="N144" i="36"/>
  <c r="AD144" i="38"/>
  <c r="AU144" i="36"/>
  <c r="X144" i="36"/>
  <c r="M144" i="36"/>
  <c r="F144" i="38"/>
  <c r="G144" i="38" s="1"/>
  <c r="CM146" i="36"/>
  <c r="S148" i="36"/>
  <c r="AS146" i="36"/>
  <c r="BO145" i="36"/>
  <c r="AH148" i="36"/>
  <c r="AS144" i="36"/>
  <c r="BR146" i="36"/>
  <c r="CG148" i="36"/>
  <c r="BO146" i="36"/>
  <c r="EZ147" i="36"/>
  <c r="FB148" i="36"/>
  <c r="BR145" i="36"/>
  <c r="AJ146" i="36"/>
  <c r="AF148" i="36"/>
  <c r="CF145" i="36"/>
  <c r="CR145" i="36"/>
  <c r="AT145" i="36"/>
  <c r="AQ146" i="36"/>
  <c r="AF147" i="36"/>
  <c r="CP145" i="36"/>
  <c r="FA148" i="36"/>
  <c r="EV147" i="36"/>
  <c r="BV147" i="36"/>
  <c r="AD148" i="36"/>
  <c r="BQ145" i="36"/>
  <c r="EV148" i="36"/>
  <c r="BG146" i="36"/>
  <c r="ET147" i="36"/>
  <c r="ET148" i="36"/>
  <c r="CJ146" i="36"/>
  <c r="BN146" i="36"/>
  <c r="EU147" i="36"/>
  <c r="FA147" i="36"/>
  <c r="BK146" i="36"/>
  <c r="AM145" i="36"/>
  <c r="AD147" i="36"/>
  <c r="EZ148" i="36"/>
  <c r="FD148" i="36"/>
  <c r="AQ145" i="36"/>
  <c r="AH147" i="36"/>
  <c r="AS145" i="36"/>
  <c r="FD147" i="36"/>
  <c r="EW147" i="36"/>
  <c r="CK146" i="36"/>
  <c r="ES147" i="36"/>
  <c r="BM145" i="36"/>
  <c r="ER146" i="36"/>
  <c r="BW146" i="36"/>
  <c r="ER145" i="36"/>
  <c r="BS145" i="36"/>
  <c r="BZ145" i="36"/>
  <c r="CG147" i="36"/>
  <c r="CK145" i="36"/>
  <c r="BQ146" i="36"/>
  <c r="FC148" i="36"/>
  <c r="BZ146" i="36"/>
  <c r="S147" i="36"/>
  <c r="FG146" i="36"/>
  <c r="AJ145" i="36"/>
  <c r="ES148" i="36"/>
  <c r="AC147" i="36"/>
  <c r="FC147" i="36"/>
  <c r="BJ145" i="36"/>
  <c r="AL145" i="36"/>
  <c r="CL146" i="36"/>
  <c r="BK145" i="36"/>
  <c r="BF145" i="36"/>
  <c r="FB147" i="36"/>
  <c r="AC148" i="36"/>
  <c r="BL145" i="36"/>
  <c r="CN145" i="36"/>
  <c r="BF147" i="36"/>
  <c r="BV148" i="36"/>
  <c r="CK147" i="36"/>
  <c r="N145" i="38" l="1"/>
  <c r="AR145" i="36"/>
  <c r="AK146" i="36"/>
  <c r="K146" i="38" s="1"/>
  <c r="BF143" i="38"/>
  <c r="CO145" i="36"/>
  <c r="BI145" i="36"/>
  <c r="V145" i="38"/>
  <c r="EP148" i="36"/>
  <c r="EY148" i="36" s="1"/>
  <c r="DX146" i="36"/>
  <c r="EQ149" i="36"/>
  <c r="EO150" i="36" s="1"/>
  <c r="EE141" i="36"/>
  <c r="ED139" i="36"/>
  <c r="EA141" i="36"/>
  <c r="EL140" i="36"/>
  <c r="EH140" i="36"/>
  <c r="EG139" i="36"/>
  <c r="EL141" i="36"/>
  <c r="EC140" i="36"/>
  <c r="EI141" i="36"/>
  <c r="EB140" i="36"/>
  <c r="EJ140" i="36"/>
  <c r="DZ140" i="36"/>
  <c r="EM141" i="36"/>
  <c r="EJ141" i="36"/>
  <c r="EF139" i="36"/>
  <c r="EL139" i="36"/>
  <c r="EA139" i="36"/>
  <c r="EK141" i="36"/>
  <c r="EH139" i="36"/>
  <c r="EJ139" i="36"/>
  <c r="EB141" i="36"/>
  <c r="ED141" i="36"/>
  <c r="DZ139" i="36"/>
  <c r="EC141" i="36"/>
  <c r="EE139" i="36"/>
  <c r="EC139" i="36"/>
  <c r="EB139" i="36"/>
  <c r="EM139" i="36"/>
  <c r="EA140" i="36"/>
  <c r="ED140" i="36"/>
  <c r="EF140" i="36"/>
  <c r="EE140" i="36"/>
  <c r="EI139" i="36"/>
  <c r="EG140" i="36"/>
  <c r="EK140" i="36"/>
  <c r="EH141" i="36"/>
  <c r="EG141" i="36"/>
  <c r="EF141" i="36"/>
  <c r="DZ141" i="36"/>
  <c r="BC143" i="38"/>
  <c r="EI140" i="36"/>
  <c r="CU145" i="36"/>
  <c r="CV145" i="36" s="1"/>
  <c r="EY147" i="36"/>
  <c r="A144" i="36"/>
  <c r="BD143" i="38"/>
  <c r="DL142" i="36"/>
  <c r="EA142" i="36" s="1"/>
  <c r="BE143" i="38"/>
  <c r="AY143" i="38"/>
  <c r="CB145" i="36"/>
  <c r="CB146" i="36"/>
  <c r="AI148" i="36"/>
  <c r="AE148" i="36"/>
  <c r="AG147" i="36"/>
  <c r="BT145" i="36"/>
  <c r="AA145" i="38"/>
  <c r="BH147" i="36"/>
  <c r="U147" i="38" s="1"/>
  <c r="X147" i="38" s="1"/>
  <c r="Q147" i="38"/>
  <c r="L145" i="38"/>
  <c r="M145" i="38"/>
  <c r="CU146" i="36"/>
  <c r="DE146" i="36" s="1"/>
  <c r="AK145" i="36"/>
  <c r="K145" i="38" s="1"/>
  <c r="AI147" i="36"/>
  <c r="AE147" i="36"/>
  <c r="AR148" i="38"/>
  <c r="AG148" i="36"/>
  <c r="AR147" i="38"/>
  <c r="CT145" i="36"/>
  <c r="CS145" i="36"/>
  <c r="H145" i="36"/>
  <c r="O145" i="36" s="1"/>
  <c r="CI146" i="36"/>
  <c r="FH146" i="36"/>
  <c r="FI146" i="36" s="1"/>
  <c r="AA146" i="38"/>
  <c r="DE144" i="36"/>
  <c r="K148" i="36"/>
  <c r="E148" i="36"/>
  <c r="D148" i="38"/>
  <c r="W148" i="36"/>
  <c r="T148" i="36"/>
  <c r="V148" i="36"/>
  <c r="D147" i="38"/>
  <c r="E147" i="36"/>
  <c r="W147" i="36"/>
  <c r="K147" i="36"/>
  <c r="T147" i="36"/>
  <c r="P147" i="36" s="1"/>
  <c r="V147" i="36"/>
  <c r="Z147" i="36"/>
  <c r="BH145" i="36"/>
  <c r="U145" i="38" s="1"/>
  <c r="X145" i="38" s="1"/>
  <c r="Q145" i="38"/>
  <c r="BU146" i="36"/>
  <c r="BU145" i="36"/>
  <c r="CQ145" i="36"/>
  <c r="EQ150" i="36"/>
  <c r="EO151" i="36" s="1"/>
  <c r="EP150" i="36"/>
  <c r="EX150" i="36"/>
  <c r="AB144" i="38"/>
  <c r="Y144" i="38"/>
  <c r="Z144" i="38"/>
  <c r="O144" i="38"/>
  <c r="P144" i="38" s="1"/>
  <c r="AX143" i="36"/>
  <c r="AZ143" i="36"/>
  <c r="AY143" i="36"/>
  <c r="BA143" i="36"/>
  <c r="FI144" i="36"/>
  <c r="FI145" i="36"/>
  <c r="DF143" i="36"/>
  <c r="DG143" i="36"/>
  <c r="DJ143" i="36"/>
  <c r="DH143" i="36"/>
  <c r="DI143" i="36"/>
  <c r="DK143" i="36"/>
  <c r="DM143" i="36"/>
  <c r="W146" i="38"/>
  <c r="R146" i="38"/>
  <c r="AW144" i="36"/>
  <c r="BB144" i="36"/>
  <c r="AB144" i="36"/>
  <c r="EX149" i="36"/>
  <c r="EP149" i="36"/>
  <c r="R144" i="38"/>
  <c r="W144" i="38"/>
  <c r="CZ144" i="36"/>
  <c r="DD144" i="36"/>
  <c r="DA144" i="36"/>
  <c r="DC144" i="36" s="1"/>
  <c r="CV144" i="36"/>
  <c r="CX144" i="36"/>
  <c r="DB144" i="36"/>
  <c r="CY144" i="36"/>
  <c r="CW144" i="36"/>
  <c r="S143" i="38"/>
  <c r="T143" i="38"/>
  <c r="D144" i="36"/>
  <c r="Y144" i="36" s="1" a="1"/>
  <c r="Y144" i="36" s="1"/>
  <c r="H144" i="38" s="1"/>
  <c r="I144" i="38" s="1"/>
  <c r="J144" i="36"/>
  <c r="BD143" i="36"/>
  <c r="BE143" i="36"/>
  <c r="BC143" i="36"/>
  <c r="AN143" i="38"/>
  <c r="AL143" i="38"/>
  <c r="AM143" i="38"/>
  <c r="J145" i="38"/>
  <c r="L145" i="36"/>
  <c r="F145" i="36"/>
  <c r="G145" i="36" a="1"/>
  <c r="G145" i="36" s="1"/>
  <c r="Q145" i="36"/>
  <c r="B145" i="38" s="1"/>
  <c r="DW145" i="36"/>
  <c r="J146" i="38"/>
  <c r="F146" i="36"/>
  <c r="L146" i="36"/>
  <c r="Q146" i="36"/>
  <c r="B146" i="38" s="1"/>
  <c r="G146" i="36" a="1"/>
  <c r="G146" i="36" s="1"/>
  <c r="DW146" i="36"/>
  <c r="E145" i="38"/>
  <c r="I145" i="36"/>
  <c r="U145" i="36"/>
  <c r="C145" i="36"/>
  <c r="AU145" i="36"/>
  <c r="X145" i="36"/>
  <c r="F145" i="38"/>
  <c r="G145" i="38" s="1"/>
  <c r="AA145" i="36"/>
  <c r="AD145" i="38"/>
  <c r="N145" i="36"/>
  <c r="M145" i="36"/>
  <c r="AI144" i="38"/>
  <c r="AV144" i="38"/>
  <c r="BT144" i="38"/>
  <c r="AS144" i="38"/>
  <c r="BM144" i="38"/>
  <c r="AP144" i="38"/>
  <c r="BN144" i="38"/>
  <c r="AQ144" i="38"/>
  <c r="BS144" i="38"/>
  <c r="AG144" i="38"/>
  <c r="BQ144" i="38"/>
  <c r="AU144" i="38"/>
  <c r="BH144" i="38"/>
  <c r="AW144" i="38"/>
  <c r="AT144" i="38"/>
  <c r="AF144" i="38"/>
  <c r="BL144" i="38"/>
  <c r="AK144" i="38"/>
  <c r="BA144" i="38"/>
  <c r="BB144" i="38" s="1"/>
  <c r="BG144" i="38" s="1"/>
  <c r="BU144" i="38"/>
  <c r="AX144" i="38"/>
  <c r="AZ144" i="38" s="1"/>
  <c r="AE144" i="38"/>
  <c r="BK144" i="38"/>
  <c r="AJ144" i="38"/>
  <c r="BP144" i="38"/>
  <c r="AO144" i="38"/>
  <c r="BI144" i="38"/>
  <c r="AH144" i="38"/>
  <c r="BJ144" i="38"/>
  <c r="BO144" i="38"/>
  <c r="BR144" i="38"/>
  <c r="C146" i="36"/>
  <c r="U146" i="36"/>
  <c r="E146" i="38"/>
  <c r="I146" i="36"/>
  <c r="AU146" i="36"/>
  <c r="M146" i="36"/>
  <c r="AA146" i="36"/>
  <c r="X146" i="36"/>
  <c r="F146" i="38"/>
  <c r="G146" i="38" s="1"/>
  <c r="AD146" i="38"/>
  <c r="N146" i="36"/>
  <c r="EW150" i="36"/>
  <c r="BL148" i="36"/>
  <c r="CG149" i="36"/>
  <c r="BX147" i="36"/>
  <c r="AQ148" i="36"/>
  <c r="BQ150" i="36"/>
  <c r="CJ147" i="36"/>
  <c r="CK148" i="36"/>
  <c r="AT147" i="36"/>
  <c r="BG148" i="36"/>
  <c r="ET149" i="36"/>
  <c r="FD150" i="36"/>
  <c r="CL147" i="36"/>
  <c r="BO148" i="36"/>
  <c r="EW149" i="36"/>
  <c r="EU150" i="36"/>
  <c r="BN148" i="36"/>
  <c r="BW148" i="36"/>
  <c r="CP148" i="36"/>
  <c r="EZ150" i="36"/>
  <c r="CP147" i="36"/>
  <c r="FG149" i="36"/>
  <c r="EU148" i="36"/>
  <c r="CR148" i="36"/>
  <c r="AD149" i="36"/>
  <c r="BJ148" i="36"/>
  <c r="BJ147" i="36"/>
  <c r="CN148" i="36"/>
  <c r="CF148" i="36"/>
  <c r="CM147" i="36"/>
  <c r="FC150" i="36"/>
  <c r="BZ150" i="36"/>
  <c r="BS148" i="36"/>
  <c r="EW148" i="36"/>
  <c r="CJ148" i="36"/>
  <c r="ET150" i="36"/>
  <c r="BM149" i="36"/>
  <c r="FD149" i="36"/>
  <c r="S149" i="36"/>
  <c r="BO150" i="36"/>
  <c r="S150" i="36"/>
  <c r="AF149" i="36"/>
  <c r="FA149" i="36"/>
  <c r="CR147" i="36"/>
  <c r="AM148" i="36"/>
  <c r="BQ147" i="36"/>
  <c r="BS147" i="36"/>
  <c r="BK147" i="36"/>
  <c r="AL147" i="36"/>
  <c r="AJ147" i="36"/>
  <c r="BX148" i="36"/>
  <c r="AD150" i="36"/>
  <c r="AJ149" i="36"/>
  <c r="BW147" i="36"/>
  <c r="BZ148" i="36"/>
  <c r="BM148" i="36"/>
  <c r="BO147" i="36"/>
  <c r="CF147" i="36"/>
  <c r="FB150" i="36"/>
  <c r="BM147" i="36"/>
  <c r="ES150" i="36"/>
  <c r="EV150" i="36"/>
  <c r="AQ147" i="36"/>
  <c r="EV149" i="36"/>
  <c r="CN147" i="36"/>
  <c r="BN147" i="36"/>
  <c r="BR148" i="36"/>
  <c r="FG147" i="36"/>
  <c r="AF150" i="36"/>
  <c r="BP148" i="36"/>
  <c r="BL147" i="36"/>
  <c r="BZ147" i="36"/>
  <c r="BK148" i="36"/>
  <c r="CM148" i="36"/>
  <c r="AC149" i="36"/>
  <c r="AJ148" i="36"/>
  <c r="BV150" i="36"/>
  <c r="FA150" i="36"/>
  <c r="BF148" i="36"/>
  <c r="EZ149" i="36"/>
  <c r="CG150" i="36"/>
  <c r="AO147" i="36"/>
  <c r="BV149" i="36"/>
  <c r="AH150" i="36"/>
  <c r="CK150" i="36"/>
  <c r="EU149" i="36"/>
  <c r="AT148" i="36"/>
  <c r="FC149" i="36"/>
  <c r="ER148" i="36"/>
  <c r="BQ148" i="36"/>
  <c r="CL148" i="36"/>
  <c r="ER147" i="36"/>
  <c r="FB149" i="36"/>
  <c r="FG148" i="36"/>
  <c r="AC150" i="36"/>
  <c r="BR147" i="36"/>
  <c r="BP147" i="36"/>
  <c r="AH149" i="36"/>
  <c r="BG147" i="36"/>
  <c r="AL148" i="36"/>
  <c r="AO148" i="36"/>
  <c r="AM147" i="36"/>
  <c r="ES149" i="36"/>
  <c r="AT150" i="36"/>
  <c r="CF149" i="36"/>
  <c r="Z148" i="36" l="1"/>
  <c r="BU147" i="36"/>
  <c r="V147" i="38"/>
  <c r="BI147" i="36"/>
  <c r="AR147" i="36"/>
  <c r="N147" i="38"/>
  <c r="CO147" i="36"/>
  <c r="CI147" i="36"/>
  <c r="FH147" i="36"/>
  <c r="BT147" i="36"/>
  <c r="AP147" i="36"/>
  <c r="AV147" i="36"/>
  <c r="CQ147" i="36"/>
  <c r="CT147" i="36"/>
  <c r="CS147" i="36"/>
  <c r="H147" i="36"/>
  <c r="O147" i="36" s="1"/>
  <c r="CH147" i="36"/>
  <c r="AC147" i="38"/>
  <c r="CD147" i="36"/>
  <c r="CC147" i="36"/>
  <c r="DX147" i="36"/>
  <c r="DX149" i="36"/>
  <c r="DX148" i="36"/>
  <c r="EQ151" i="36"/>
  <c r="EO152" i="36" s="1"/>
  <c r="EX152" i="36" s="1"/>
  <c r="L147" i="38"/>
  <c r="M147" i="38"/>
  <c r="AK147" i="36"/>
  <c r="K147" i="38" s="1"/>
  <c r="EM142" i="36"/>
  <c r="EK142" i="36"/>
  <c r="EF142" i="36"/>
  <c r="EG142" i="36"/>
  <c r="EB142" i="36"/>
  <c r="ED142" i="36"/>
  <c r="EL142" i="36"/>
  <c r="EE142" i="36"/>
  <c r="DA145" i="36"/>
  <c r="DC145" i="36" s="1"/>
  <c r="DD145" i="36"/>
  <c r="CW145" i="36"/>
  <c r="DZ142" i="36"/>
  <c r="EH142" i="36"/>
  <c r="CZ145" i="36"/>
  <c r="EI142" i="36"/>
  <c r="EJ142" i="36"/>
  <c r="EC142" i="36"/>
  <c r="DB145" i="36"/>
  <c r="CX145" i="36"/>
  <c r="DE145" i="36"/>
  <c r="DI145" i="36" s="1"/>
  <c r="CY145" i="36"/>
  <c r="BE144" i="38"/>
  <c r="BF144" i="38"/>
  <c r="EY150" i="36"/>
  <c r="A145" i="36"/>
  <c r="EY149" i="36"/>
  <c r="A146" i="36"/>
  <c r="AR150" i="36"/>
  <c r="N150" i="38"/>
  <c r="AK149" i="36"/>
  <c r="K149" i="38" s="1"/>
  <c r="AR148" i="36"/>
  <c r="N148" i="38"/>
  <c r="CS148" i="36"/>
  <c r="CT148" i="36"/>
  <c r="H148" i="36"/>
  <c r="O148" i="36" s="1"/>
  <c r="V148" i="38"/>
  <c r="BI148" i="36"/>
  <c r="BU148" i="36"/>
  <c r="CQ148" i="36"/>
  <c r="L148" i="38"/>
  <c r="M148" i="38"/>
  <c r="AI150" i="36"/>
  <c r="AR149" i="38"/>
  <c r="CU148" i="36"/>
  <c r="FH148" i="36"/>
  <c r="CI148" i="36"/>
  <c r="AK148" i="36"/>
  <c r="K148" i="38" s="1"/>
  <c r="AI149" i="36"/>
  <c r="Z149" i="36"/>
  <c r="AG149" i="36"/>
  <c r="AE149" i="36"/>
  <c r="Q148" i="38"/>
  <c r="R148" i="38" s="1"/>
  <c r="BH148" i="36"/>
  <c r="U148" i="38" s="1"/>
  <c r="X148" i="38" s="1"/>
  <c r="CH148" i="36"/>
  <c r="AC148" i="38"/>
  <c r="CD148" i="36"/>
  <c r="CC148" i="36"/>
  <c r="AV148" i="36"/>
  <c r="BT148" i="36"/>
  <c r="AP148" i="36"/>
  <c r="AE150" i="36"/>
  <c r="Z150" i="36"/>
  <c r="T149" i="36"/>
  <c r="P149" i="36" s="1"/>
  <c r="W149" i="36"/>
  <c r="E149" i="36"/>
  <c r="D149" i="38"/>
  <c r="K149" i="36"/>
  <c r="V149" i="36"/>
  <c r="CO148" i="36"/>
  <c r="K150" i="36"/>
  <c r="V150" i="36"/>
  <c r="T150" i="36"/>
  <c r="P150" i="36" s="1"/>
  <c r="D150" i="38"/>
  <c r="W150" i="36"/>
  <c r="E150" i="36"/>
  <c r="AR150" i="38"/>
  <c r="AG150" i="36"/>
  <c r="J145" i="36"/>
  <c r="D145" i="36"/>
  <c r="Y145" i="36" s="1" a="1"/>
  <c r="Y145" i="36" s="1"/>
  <c r="H145" i="38" s="1"/>
  <c r="I145" i="38" s="1"/>
  <c r="T144" i="38"/>
  <c r="S144" i="38"/>
  <c r="AV146" i="38"/>
  <c r="BM146" i="38"/>
  <c r="BH146" i="38"/>
  <c r="AG146" i="38"/>
  <c r="AW146" i="38"/>
  <c r="BQ146" i="38"/>
  <c r="AT146" i="38"/>
  <c r="BR146" i="38"/>
  <c r="AU146" i="38"/>
  <c r="AF146" i="38"/>
  <c r="BL146" i="38"/>
  <c r="AK146" i="38"/>
  <c r="BA146" i="38"/>
  <c r="BB146" i="38" s="1"/>
  <c r="BG146" i="38" s="1"/>
  <c r="BU146" i="38"/>
  <c r="AX146" i="38"/>
  <c r="AZ146" i="38" s="1"/>
  <c r="AE146" i="38"/>
  <c r="BK146" i="38"/>
  <c r="AJ146" i="38"/>
  <c r="BP146" i="38"/>
  <c r="AO146" i="38"/>
  <c r="BI146" i="38"/>
  <c r="AH146" i="38"/>
  <c r="BJ146" i="38"/>
  <c r="AI146" i="38"/>
  <c r="BO146" i="38"/>
  <c r="BT146" i="38"/>
  <c r="AS146" i="38"/>
  <c r="AP146" i="38"/>
  <c r="BN146" i="38"/>
  <c r="AQ146" i="38"/>
  <c r="BS146" i="38"/>
  <c r="J146" i="36"/>
  <c r="D146" i="36"/>
  <c r="Y146" i="36" s="1" a="1"/>
  <c r="Y146" i="36" s="1"/>
  <c r="H146" i="38" s="1"/>
  <c r="I146" i="38" s="1"/>
  <c r="BD144" i="38"/>
  <c r="BE144" i="36"/>
  <c r="BC144" i="36"/>
  <c r="BD144" i="36"/>
  <c r="DL143" i="36"/>
  <c r="EF143" i="36" s="1"/>
  <c r="EX151" i="36"/>
  <c r="EP151" i="36"/>
  <c r="U147" i="36"/>
  <c r="E147" i="38"/>
  <c r="I147" i="36"/>
  <c r="C147" i="36"/>
  <c r="AI145" i="38"/>
  <c r="BR145" i="38"/>
  <c r="AV145" i="38"/>
  <c r="BT145" i="38"/>
  <c r="AS145" i="38"/>
  <c r="BM145" i="38"/>
  <c r="AP145" i="38"/>
  <c r="BN145" i="38"/>
  <c r="AQ145" i="38"/>
  <c r="BS145" i="38"/>
  <c r="BH145" i="38"/>
  <c r="AG145" i="38"/>
  <c r="AT145" i="38"/>
  <c r="BQ145" i="38"/>
  <c r="AU145" i="38"/>
  <c r="AF145" i="38"/>
  <c r="BL145" i="38"/>
  <c r="AK145" i="38"/>
  <c r="BA145" i="38"/>
  <c r="BB145" i="38" s="1"/>
  <c r="BG145" i="38" s="1"/>
  <c r="BU145" i="38"/>
  <c r="AX145" i="38"/>
  <c r="AZ145" i="38" s="1"/>
  <c r="AE145" i="38"/>
  <c r="BK145" i="38"/>
  <c r="AJ145" i="38"/>
  <c r="BP145" i="38"/>
  <c r="AO145" i="38"/>
  <c r="BI145" i="38"/>
  <c r="AH145" i="38"/>
  <c r="BJ145" i="38"/>
  <c r="BO145" i="38"/>
  <c r="AW145" i="38"/>
  <c r="AZ144" i="36"/>
  <c r="BA144" i="36"/>
  <c r="AX144" i="36"/>
  <c r="AY144" i="36"/>
  <c r="DJ146" i="36"/>
  <c r="DF146" i="36"/>
  <c r="DH146" i="36"/>
  <c r="DK146" i="36"/>
  <c r="DM146" i="36"/>
  <c r="DI146" i="36"/>
  <c r="DG146" i="36"/>
  <c r="J147" i="38"/>
  <c r="F147" i="36"/>
  <c r="G147" i="36" a="1"/>
  <c r="G147" i="36" s="1"/>
  <c r="Q147" i="36"/>
  <c r="B147" i="38" s="1"/>
  <c r="L147" i="36"/>
  <c r="DW147" i="36"/>
  <c r="C148" i="36"/>
  <c r="E148" i="38"/>
  <c r="U148" i="36"/>
  <c r="I148" i="36"/>
  <c r="J148" i="38"/>
  <c r="G148" i="36" a="1"/>
  <c r="G148" i="36" s="1"/>
  <c r="Q148" i="36"/>
  <c r="B148" i="38" s="1"/>
  <c r="DW148" i="36"/>
  <c r="L148" i="36"/>
  <c r="F148" i="36"/>
  <c r="FI147" i="36"/>
  <c r="R147" i="38"/>
  <c r="W147" i="38"/>
  <c r="O145" i="38"/>
  <c r="P145" i="38" s="1"/>
  <c r="AB145" i="38"/>
  <c r="Y145" i="38"/>
  <c r="Z145" i="38"/>
  <c r="AY144" i="38"/>
  <c r="BC144" i="38"/>
  <c r="AM144" i="38"/>
  <c r="AN144" i="38"/>
  <c r="AL144" i="38"/>
  <c r="AW145" i="36"/>
  <c r="AB145" i="36"/>
  <c r="BB145" i="36"/>
  <c r="Y146" i="38"/>
  <c r="Z146" i="38"/>
  <c r="O146" i="38"/>
  <c r="P146" i="38" s="1"/>
  <c r="AB146" i="38"/>
  <c r="T146" i="38"/>
  <c r="S146" i="38"/>
  <c r="AA147" i="36"/>
  <c r="AD147" i="38"/>
  <c r="N147" i="36"/>
  <c r="AU147" i="36"/>
  <c r="M147" i="36"/>
  <c r="X147" i="36"/>
  <c r="F147" i="38"/>
  <c r="G147" i="38" s="1"/>
  <c r="F148" i="38"/>
  <c r="G148" i="38" s="1"/>
  <c r="AU148" i="36"/>
  <c r="AD148" i="38"/>
  <c r="X148" i="36"/>
  <c r="M148" i="36"/>
  <c r="AA148" i="36"/>
  <c r="N148" i="36"/>
  <c r="CZ146" i="36"/>
  <c r="CX146" i="36"/>
  <c r="DD146" i="36"/>
  <c r="DA146" i="36"/>
  <c r="DC146" i="36" s="1"/>
  <c r="CY146" i="36"/>
  <c r="DB146" i="36"/>
  <c r="CV146" i="36"/>
  <c r="CW146" i="36"/>
  <c r="CU147" i="36"/>
  <c r="BB146" i="36"/>
  <c r="AW146" i="36"/>
  <c r="AB146" i="36"/>
  <c r="EE143" i="36"/>
  <c r="R145" i="38"/>
  <c r="W145" i="38"/>
  <c r="P148" i="36"/>
  <c r="DF144" i="36"/>
  <c r="DG144" i="36"/>
  <c r="DJ144" i="36"/>
  <c r="DI144" i="36"/>
  <c r="DH144" i="36"/>
  <c r="DM144" i="36"/>
  <c r="DK144" i="36"/>
  <c r="BV152" i="36"/>
  <c r="BS150" i="36"/>
  <c r="AF151" i="36"/>
  <c r="BQ149" i="36"/>
  <c r="CG152" i="36"/>
  <c r="EU152" i="36"/>
  <c r="FB151" i="36"/>
  <c r="AL149" i="36"/>
  <c r="ES151" i="36"/>
  <c r="AM149" i="36"/>
  <c r="CP150" i="36"/>
  <c r="BZ149" i="36"/>
  <c r="FG150" i="36"/>
  <c r="FD151" i="36"/>
  <c r="BJ149" i="36"/>
  <c r="BK150" i="36"/>
  <c r="BP150" i="36"/>
  <c r="AO150" i="36"/>
  <c r="CJ149" i="36"/>
  <c r="AT149" i="36"/>
  <c r="AL150" i="36"/>
  <c r="BW150" i="36"/>
  <c r="EW151" i="36"/>
  <c r="BR149" i="36"/>
  <c r="AQ149" i="36"/>
  <c r="BN150" i="36"/>
  <c r="BS149" i="36"/>
  <c r="FA151" i="36"/>
  <c r="BX150" i="36"/>
  <c r="CN150" i="36"/>
  <c r="EZ151" i="36"/>
  <c r="CJ150" i="36"/>
  <c r="CL149" i="36"/>
  <c r="AJ150" i="36"/>
  <c r="ER151" i="36"/>
  <c r="FD152" i="36"/>
  <c r="BF150" i="36"/>
  <c r="BL149" i="36"/>
  <c r="AM150" i="36"/>
  <c r="BM150" i="36"/>
  <c r="CR149" i="36"/>
  <c r="CL150" i="36"/>
  <c r="FC151" i="36"/>
  <c r="CF150" i="36"/>
  <c r="BG149" i="36"/>
  <c r="AH151" i="36"/>
  <c r="EV151" i="36"/>
  <c r="FB152" i="36"/>
  <c r="EZ152" i="36"/>
  <c r="AC151" i="36"/>
  <c r="CK149" i="36"/>
  <c r="BV151" i="36"/>
  <c r="S152" i="36"/>
  <c r="BG150" i="36"/>
  <c r="ER149" i="36"/>
  <c r="AH152" i="36"/>
  <c r="EV152" i="36"/>
  <c r="FA152" i="36"/>
  <c r="BL150" i="36"/>
  <c r="BX149" i="36"/>
  <c r="AS148" i="36"/>
  <c r="BJ150" i="36"/>
  <c r="CG151" i="36"/>
  <c r="ER150" i="36"/>
  <c r="BF149" i="36"/>
  <c r="CR150" i="36"/>
  <c r="AD152" i="36"/>
  <c r="BR150" i="36"/>
  <c r="AS147" i="36"/>
  <c r="BK149" i="36"/>
  <c r="FC152" i="36"/>
  <c r="BN149" i="36"/>
  <c r="BO149" i="36"/>
  <c r="ES152" i="36"/>
  <c r="AQ150" i="36"/>
  <c r="AF152" i="36"/>
  <c r="S151" i="36"/>
  <c r="EW152" i="36"/>
  <c r="AC152" i="36"/>
  <c r="AD151" i="36"/>
  <c r="ET151" i="36"/>
  <c r="BP149" i="36"/>
  <c r="BW149" i="36"/>
  <c r="BN151" i="36"/>
  <c r="CN149" i="36"/>
  <c r="CM150" i="36"/>
  <c r="CP149" i="36"/>
  <c r="AO149" i="36"/>
  <c r="BL151" i="36"/>
  <c r="EU151" i="36"/>
  <c r="ET152" i="36"/>
  <c r="CM149" i="36"/>
  <c r="AL151" i="36"/>
  <c r="CB147" i="36" l="1"/>
  <c r="AA147" i="38"/>
  <c r="DX150" i="36"/>
  <c r="EP152" i="36"/>
  <c r="EQ152" i="36"/>
  <c r="EO153" i="36" s="1"/>
  <c r="EP153" i="36" s="1"/>
  <c r="Q149" i="38"/>
  <c r="BH149" i="36"/>
  <c r="U149" i="38" s="1"/>
  <c r="X149" i="38" s="1"/>
  <c r="AC150" i="38"/>
  <c r="CH150" i="36"/>
  <c r="CD150" i="36"/>
  <c r="CC150" i="36"/>
  <c r="V150" i="38"/>
  <c r="BI150" i="36"/>
  <c r="CQ150" i="36"/>
  <c r="CI150" i="36"/>
  <c r="FH150" i="36"/>
  <c r="AK150" i="36"/>
  <c r="K150" i="38" s="1"/>
  <c r="Q150" i="38"/>
  <c r="R150" i="38" s="1"/>
  <c r="BH150" i="36"/>
  <c r="U150" i="38" s="1"/>
  <c r="X150" i="38" s="1"/>
  <c r="BU150" i="36"/>
  <c r="H150" i="36"/>
  <c r="O150" i="36" s="1"/>
  <c r="CT150" i="36"/>
  <c r="CS150" i="36"/>
  <c r="BT150" i="36"/>
  <c r="AP150" i="36"/>
  <c r="AV150" i="36"/>
  <c r="DJ145" i="36"/>
  <c r="DM145" i="36"/>
  <c r="DG145" i="36"/>
  <c r="DK145" i="36"/>
  <c r="DH145" i="36"/>
  <c r="EI143" i="36"/>
  <c r="DF145" i="36"/>
  <c r="EB143" i="36"/>
  <c r="EH143" i="36"/>
  <c r="BD146" i="38"/>
  <c r="AY145" i="38"/>
  <c r="DL144" i="36"/>
  <c r="EG144" i="36" s="1"/>
  <c r="DZ143" i="36"/>
  <c r="EL143" i="36"/>
  <c r="DL146" i="36"/>
  <c r="DZ146" i="36" s="1"/>
  <c r="BC145" i="38"/>
  <c r="BC146" i="38"/>
  <c r="W148" i="38"/>
  <c r="A147" i="36"/>
  <c r="BE146" i="38"/>
  <c r="CU149" i="36"/>
  <c r="CY149" i="36" s="1"/>
  <c r="A148" i="36"/>
  <c r="BF146" i="38"/>
  <c r="CQ149" i="36"/>
  <c r="Z152" i="36"/>
  <c r="CO150" i="36"/>
  <c r="BU149" i="36"/>
  <c r="L149" i="38"/>
  <c r="M149" i="38"/>
  <c r="AV149" i="36"/>
  <c r="BT149" i="36"/>
  <c r="AP149" i="36"/>
  <c r="Z151" i="36"/>
  <c r="AI151" i="36"/>
  <c r="E151" i="36"/>
  <c r="V151" i="36"/>
  <c r="W151" i="36"/>
  <c r="K151" i="36"/>
  <c r="D151" i="38"/>
  <c r="T151" i="36"/>
  <c r="P151" i="36" s="1"/>
  <c r="CO149" i="36"/>
  <c r="CI149" i="36"/>
  <c r="FH149" i="36"/>
  <c r="AG152" i="36"/>
  <c r="D152" i="38"/>
  <c r="K152" i="36"/>
  <c r="T152" i="36"/>
  <c r="P152" i="36" s="1"/>
  <c r="W152" i="36"/>
  <c r="V152" i="36"/>
  <c r="E152" i="36"/>
  <c r="L151" i="38"/>
  <c r="M151" i="38"/>
  <c r="CU150" i="36"/>
  <c r="L150" i="38"/>
  <c r="M150" i="38"/>
  <c r="CT149" i="36"/>
  <c r="CS149" i="36"/>
  <c r="H149" i="36"/>
  <c r="O149" i="36" s="1"/>
  <c r="N149" i="38"/>
  <c r="AR149" i="36"/>
  <c r="AC149" i="38"/>
  <c r="CH149" i="36"/>
  <c r="CC149" i="36"/>
  <c r="CD149" i="36"/>
  <c r="BI149" i="36"/>
  <c r="V149" i="38"/>
  <c r="AR152" i="38"/>
  <c r="AE152" i="36"/>
  <c r="AI152" i="36"/>
  <c r="AR151" i="38"/>
  <c r="AE151" i="36"/>
  <c r="AG151" i="36"/>
  <c r="AY146" i="36"/>
  <c r="AZ146" i="36"/>
  <c r="BA146" i="36"/>
  <c r="AX146" i="36"/>
  <c r="Z147" i="38"/>
  <c r="O147" i="38"/>
  <c r="P147" i="38" s="1"/>
  <c r="AB147" i="38"/>
  <c r="Y147" i="38"/>
  <c r="BE145" i="38"/>
  <c r="EQ153" i="36"/>
  <c r="EO154" i="36" s="1"/>
  <c r="EX153" i="36"/>
  <c r="EY151" i="36"/>
  <c r="F150" i="38"/>
  <c r="G150" i="38" s="1"/>
  <c r="N150" i="36"/>
  <c r="AD150" i="38"/>
  <c r="AU150" i="36"/>
  <c r="M150" i="36"/>
  <c r="AA150" i="36"/>
  <c r="X150" i="36"/>
  <c r="S148" i="38"/>
  <c r="T148" i="38"/>
  <c r="BD146" i="36"/>
  <c r="BC146" i="36"/>
  <c r="BE146" i="36"/>
  <c r="AV148" i="38"/>
  <c r="BT148" i="38"/>
  <c r="AS148" i="38"/>
  <c r="BM148" i="38"/>
  <c r="AP148" i="38"/>
  <c r="BN148" i="38"/>
  <c r="AQ148" i="38"/>
  <c r="BS148" i="38"/>
  <c r="BH148" i="38"/>
  <c r="AG148" i="38"/>
  <c r="AW148" i="38"/>
  <c r="BQ148" i="38"/>
  <c r="AT148" i="38"/>
  <c r="BR148" i="38"/>
  <c r="AU148" i="38"/>
  <c r="AF148" i="38"/>
  <c r="BL148" i="38"/>
  <c r="AK148" i="38"/>
  <c r="BA148" i="38"/>
  <c r="BB148" i="38" s="1"/>
  <c r="BG148" i="38" s="1"/>
  <c r="BU148" i="38"/>
  <c r="AX148" i="38"/>
  <c r="AZ148" i="38" s="1"/>
  <c r="AE148" i="38"/>
  <c r="BK148" i="38"/>
  <c r="AJ148" i="38"/>
  <c r="BP148" i="38"/>
  <c r="AO148" i="38"/>
  <c r="BI148" i="38"/>
  <c r="AH148" i="38"/>
  <c r="BJ148" i="38"/>
  <c r="AI148" i="38"/>
  <c r="BO148" i="38"/>
  <c r="BM147" i="38"/>
  <c r="AQ147" i="38"/>
  <c r="BH147" i="38"/>
  <c r="AG147" i="38"/>
  <c r="AW147" i="38"/>
  <c r="BQ147" i="38"/>
  <c r="AT147" i="38"/>
  <c r="BR147" i="38"/>
  <c r="AU147" i="38"/>
  <c r="AK147" i="38"/>
  <c r="AF147" i="38"/>
  <c r="BL147" i="38"/>
  <c r="BA147" i="38"/>
  <c r="BB147" i="38" s="1"/>
  <c r="BG147" i="38" s="1"/>
  <c r="BU147" i="38"/>
  <c r="AX147" i="38"/>
  <c r="AZ147" i="38" s="1"/>
  <c r="AE147" i="38"/>
  <c r="BK147" i="38"/>
  <c r="AJ147" i="38"/>
  <c r="BP147" i="38"/>
  <c r="AO147" i="38"/>
  <c r="BI147" i="38"/>
  <c r="AH147" i="38"/>
  <c r="BJ147" i="38"/>
  <c r="AI147" i="38"/>
  <c r="BO147" i="38"/>
  <c r="AV147" i="38"/>
  <c r="BT147" i="38"/>
  <c r="AS147" i="38"/>
  <c r="AP147" i="38"/>
  <c r="BN147" i="38"/>
  <c r="BS147" i="38"/>
  <c r="BA145" i="36"/>
  <c r="AX145" i="36"/>
  <c r="AY145" i="36"/>
  <c r="AZ145" i="36"/>
  <c r="S147" i="38"/>
  <c r="T147" i="38"/>
  <c r="D148" i="36"/>
  <c r="Y148" i="36" s="1" a="1"/>
  <c r="Y148" i="36" s="1"/>
  <c r="H148" i="38" s="1"/>
  <c r="I148" i="38" s="1"/>
  <c r="J148" i="36"/>
  <c r="AY146" i="38"/>
  <c r="J150" i="38"/>
  <c r="DW150" i="36"/>
  <c r="F150" i="36"/>
  <c r="L150" i="36"/>
  <c r="G150" i="36" a="1"/>
  <c r="G150" i="36" s="1"/>
  <c r="Q150" i="36"/>
  <c r="B150" i="38" s="1"/>
  <c r="T145" i="38"/>
  <c r="S145" i="38"/>
  <c r="DE147" i="36"/>
  <c r="CX147" i="36"/>
  <c r="CZ147" i="36"/>
  <c r="DB147" i="36"/>
  <c r="DA147" i="36"/>
  <c r="DC147" i="36" s="1"/>
  <c r="CY147" i="36"/>
  <c r="DD147" i="36"/>
  <c r="CW147" i="36"/>
  <c r="CV147" i="36"/>
  <c r="AW148" i="36"/>
  <c r="BB148" i="36"/>
  <c r="AB148" i="36"/>
  <c r="AW147" i="36"/>
  <c r="BB147" i="36"/>
  <c r="AB147" i="36"/>
  <c r="Z148" i="38"/>
  <c r="O148" i="38"/>
  <c r="P148" i="38" s="1"/>
  <c r="AB148" i="38"/>
  <c r="Y148" i="38"/>
  <c r="EY152" i="36"/>
  <c r="BD145" i="38"/>
  <c r="BF145" i="38"/>
  <c r="AN145" i="38"/>
  <c r="AL145" i="38"/>
  <c r="AM145" i="38"/>
  <c r="D147" i="36"/>
  <c r="Y147" i="36" s="1" a="1"/>
  <c r="Y147" i="36" s="1"/>
  <c r="H147" i="38" s="1"/>
  <c r="I147" i="38" s="1"/>
  <c r="J147" i="36"/>
  <c r="EC143" i="36"/>
  <c r="EJ143" i="36"/>
  <c r="EK143" i="36"/>
  <c r="ED143" i="36"/>
  <c r="EA143" i="36"/>
  <c r="I150" i="36"/>
  <c r="C150" i="36"/>
  <c r="E150" i="38"/>
  <c r="U150" i="36"/>
  <c r="X149" i="36"/>
  <c r="AA149" i="36"/>
  <c r="N149" i="36"/>
  <c r="M149" i="36"/>
  <c r="F149" i="38"/>
  <c r="G149" i="38" s="1"/>
  <c r="AD149" i="38"/>
  <c r="AU149" i="36"/>
  <c r="R149" i="38"/>
  <c r="CB148" i="36"/>
  <c r="AA148" i="38"/>
  <c r="FI148" i="36"/>
  <c r="BC145" i="36"/>
  <c r="BD145" i="36"/>
  <c r="BE145" i="36"/>
  <c r="AN146" i="38"/>
  <c r="AL146" i="38"/>
  <c r="AM146" i="38"/>
  <c r="EM143" i="36"/>
  <c r="EG143" i="36"/>
  <c r="E149" i="38"/>
  <c r="C149" i="36"/>
  <c r="U149" i="36"/>
  <c r="I149" i="36"/>
  <c r="J149" i="38"/>
  <c r="F149" i="36"/>
  <c r="G149" i="36" a="1"/>
  <c r="G149" i="36" s="1"/>
  <c r="Q149" i="36"/>
  <c r="B149" i="38" s="1"/>
  <c r="DW149" i="36"/>
  <c r="L149" i="36"/>
  <c r="DE148" i="36"/>
  <c r="DA148" i="36"/>
  <c r="DC148" i="36" s="1"/>
  <c r="DB148" i="36"/>
  <c r="CX148" i="36"/>
  <c r="CW148" i="36"/>
  <c r="CV148" i="36"/>
  <c r="CZ148" i="36"/>
  <c r="CY148" i="36"/>
  <c r="DD148" i="36"/>
  <c r="AQ151" i="36"/>
  <c r="EW153" i="36"/>
  <c r="BG151" i="36"/>
  <c r="BF151" i="36"/>
  <c r="CR152" i="36"/>
  <c r="AM152" i="36"/>
  <c r="BJ151" i="36"/>
  <c r="AT152" i="36"/>
  <c r="EU153" i="36"/>
  <c r="AC153" i="36"/>
  <c r="AO151" i="36"/>
  <c r="AJ151" i="36"/>
  <c r="FG151" i="36"/>
  <c r="EZ153" i="36"/>
  <c r="BW151" i="36"/>
  <c r="BL152" i="36"/>
  <c r="BG152" i="36"/>
  <c r="BW152" i="36"/>
  <c r="BO151" i="36"/>
  <c r="BJ152" i="36"/>
  <c r="CJ152" i="36"/>
  <c r="FC153" i="36"/>
  <c r="CN152" i="36"/>
  <c r="AS149" i="36"/>
  <c r="CM152" i="36"/>
  <c r="ET153" i="36"/>
  <c r="BS151" i="36"/>
  <c r="AH153" i="36"/>
  <c r="AO152" i="36"/>
  <c r="BX151" i="36"/>
  <c r="CG153" i="36"/>
  <c r="CF151" i="36"/>
  <c r="CK151" i="36"/>
  <c r="ER152" i="36"/>
  <c r="ES153" i="36"/>
  <c r="BK151" i="36"/>
  <c r="AS150" i="36"/>
  <c r="CP151" i="36"/>
  <c r="AL152" i="36"/>
  <c r="CJ151" i="36"/>
  <c r="CN151" i="36"/>
  <c r="CF152" i="36"/>
  <c r="BZ151" i="36"/>
  <c r="BF152" i="36"/>
  <c r="CL152" i="36"/>
  <c r="FA153" i="36"/>
  <c r="BK152" i="36"/>
  <c r="BQ151" i="36"/>
  <c r="FD153" i="36"/>
  <c r="S153" i="36"/>
  <c r="BS152" i="36"/>
  <c r="BQ152" i="36"/>
  <c r="BR151" i="36"/>
  <c r="AJ152" i="36"/>
  <c r="AM151" i="36"/>
  <c r="FB153" i="36"/>
  <c r="CM151" i="36"/>
  <c r="CP152" i="36"/>
  <c r="AT151" i="36"/>
  <c r="EV153" i="36"/>
  <c r="BX152" i="36"/>
  <c r="BN152" i="36"/>
  <c r="BM152" i="36"/>
  <c r="BZ152" i="36"/>
  <c r="FG152" i="36"/>
  <c r="AQ152" i="36"/>
  <c r="BV153" i="36"/>
  <c r="CK152" i="36"/>
  <c r="AD153" i="36"/>
  <c r="BO152" i="36"/>
  <c r="CR151" i="36"/>
  <c r="BP152" i="36"/>
  <c r="AF153" i="36"/>
  <c r="BM151" i="36"/>
  <c r="BR152" i="36"/>
  <c r="BP151" i="36"/>
  <c r="CL151" i="36"/>
  <c r="BU151" i="36" l="1"/>
  <c r="DX152" i="36"/>
  <c r="DX151" i="36"/>
  <c r="W149" i="38"/>
  <c r="CO152" i="36"/>
  <c r="V152" i="38"/>
  <c r="BI152" i="36"/>
  <c r="AP152" i="36"/>
  <c r="AV152" i="36"/>
  <c r="BI151" i="36"/>
  <c r="V151" i="38"/>
  <c r="CS151" i="36"/>
  <c r="H151" i="36"/>
  <c r="O151" i="36" s="1"/>
  <c r="CT151" i="36"/>
  <c r="AK151" i="36"/>
  <c r="K151" i="38" s="1"/>
  <c r="EQ154" i="36"/>
  <c r="EO155" i="36" s="1"/>
  <c r="FI150" i="36"/>
  <c r="AA150" i="38"/>
  <c r="CB150" i="36"/>
  <c r="W150" i="38"/>
  <c r="EF146" i="36"/>
  <c r="EC144" i="36"/>
  <c r="CO151" i="36"/>
  <c r="CH151" i="36"/>
  <c r="AC151" i="38"/>
  <c r="CD151" i="36"/>
  <c r="CC151" i="36"/>
  <c r="AR151" i="36"/>
  <c r="N151" i="38"/>
  <c r="FH151" i="36"/>
  <c r="FI151" i="36" s="1"/>
  <c r="CI151" i="36"/>
  <c r="EL144" i="36"/>
  <c r="DL145" i="36"/>
  <c r="EE145" i="36" s="1"/>
  <c r="DZ144" i="36"/>
  <c r="EJ144" i="36"/>
  <c r="EG146" i="36"/>
  <c r="EC146" i="36"/>
  <c r="EK146" i="36"/>
  <c r="EE146" i="36"/>
  <c r="EI146" i="36"/>
  <c r="ED146" i="36"/>
  <c r="EB144" i="36"/>
  <c r="EE144" i="36"/>
  <c r="EM144" i="36"/>
  <c r="EF144" i="36"/>
  <c r="EJ146" i="36"/>
  <c r="EA146" i="36"/>
  <c r="EL146" i="36"/>
  <c r="EI144" i="36"/>
  <c r="EA144" i="36"/>
  <c r="ED144" i="36"/>
  <c r="A150" i="36"/>
  <c r="DB149" i="36"/>
  <c r="EH144" i="36"/>
  <c r="EK144" i="36"/>
  <c r="DD149" i="36"/>
  <c r="AY147" i="38"/>
  <c r="BE148" i="38"/>
  <c r="BC148" i="38"/>
  <c r="CU152" i="36"/>
  <c r="CX149" i="36"/>
  <c r="CU151" i="36"/>
  <c r="DB151" i="36" s="1"/>
  <c r="EB146" i="36"/>
  <c r="EH146" i="36"/>
  <c r="EM146" i="36"/>
  <c r="CV149" i="36"/>
  <c r="BF148" i="38"/>
  <c r="CZ149" i="36"/>
  <c r="CW149" i="36"/>
  <c r="A149" i="36"/>
  <c r="BE147" i="38"/>
  <c r="BD148" i="38"/>
  <c r="DA149" i="36"/>
  <c r="DC149" i="36" s="1"/>
  <c r="CB149" i="36"/>
  <c r="AK152" i="36"/>
  <c r="K152" i="38" s="1"/>
  <c r="Z153" i="36"/>
  <c r="AI153" i="36"/>
  <c r="CH152" i="36"/>
  <c r="AC152" i="38"/>
  <c r="CD152" i="36"/>
  <c r="CC152" i="36"/>
  <c r="CS152" i="36"/>
  <c r="CT152" i="36"/>
  <c r="H152" i="36"/>
  <c r="O152" i="36" s="1"/>
  <c r="CI152" i="36"/>
  <c r="FH152" i="36"/>
  <c r="CQ151" i="36"/>
  <c r="BH151" i="36"/>
  <c r="U151" i="38" s="1"/>
  <c r="X151" i="38" s="1"/>
  <c r="Q151" i="38"/>
  <c r="AP151" i="36"/>
  <c r="AV151" i="36"/>
  <c r="BT151" i="36"/>
  <c r="AG153" i="36"/>
  <c r="BT152" i="36"/>
  <c r="BU152" i="36"/>
  <c r="DE149" i="36"/>
  <c r="AE153" i="36"/>
  <c r="Q152" i="38"/>
  <c r="BH152" i="36"/>
  <c r="U152" i="38" s="1"/>
  <c r="X152" i="38" s="1"/>
  <c r="L152" i="38"/>
  <c r="M152" i="38"/>
  <c r="CQ152" i="36"/>
  <c r="V153" i="36"/>
  <c r="T153" i="36"/>
  <c r="W153" i="36"/>
  <c r="D153" i="38"/>
  <c r="K153" i="36"/>
  <c r="E153" i="36"/>
  <c r="AR153" i="38"/>
  <c r="AR152" i="36"/>
  <c r="N152" i="38"/>
  <c r="DI148" i="36"/>
  <c r="DH148" i="36"/>
  <c r="DM148" i="36"/>
  <c r="DK148" i="36"/>
  <c r="DJ148" i="36"/>
  <c r="DF148" i="36"/>
  <c r="DG148" i="36"/>
  <c r="J149" i="36"/>
  <c r="D149" i="36"/>
  <c r="Y149" i="36" s="1" a="1"/>
  <c r="Y149" i="36" s="1"/>
  <c r="H149" i="38" s="1"/>
  <c r="I149" i="38" s="1"/>
  <c r="AZ147" i="36"/>
  <c r="AY147" i="36"/>
  <c r="BA147" i="36"/>
  <c r="AX147" i="36"/>
  <c r="T150" i="38"/>
  <c r="S150" i="38"/>
  <c r="AB150" i="36"/>
  <c r="AW150" i="36"/>
  <c r="BB150" i="36"/>
  <c r="EX155" i="36"/>
  <c r="EP155" i="36"/>
  <c r="EY153" i="36"/>
  <c r="EX154" i="36"/>
  <c r="EP154" i="36"/>
  <c r="EQ155" i="36"/>
  <c r="EO156" i="36" s="1"/>
  <c r="F152" i="38"/>
  <c r="G152" i="38" s="1"/>
  <c r="N152" i="36"/>
  <c r="AD152" i="38"/>
  <c r="AU152" i="36"/>
  <c r="M152" i="36"/>
  <c r="X152" i="36"/>
  <c r="AA152" i="36"/>
  <c r="AA149" i="38"/>
  <c r="Z149" i="38"/>
  <c r="O149" i="38"/>
  <c r="P149" i="38" s="1"/>
  <c r="AB149" i="38"/>
  <c r="Y149" i="38"/>
  <c r="T149" i="38"/>
  <c r="S149" i="38"/>
  <c r="J150" i="36"/>
  <c r="D150" i="36"/>
  <c r="Y150" i="36" s="1" a="1"/>
  <c r="Y150" i="36" s="1"/>
  <c r="H150" i="38" s="1"/>
  <c r="I150" i="38" s="1"/>
  <c r="DG147" i="36"/>
  <c r="DI147" i="36"/>
  <c r="DK147" i="36"/>
  <c r="DM147" i="36"/>
  <c r="DF147" i="36"/>
  <c r="DJ147" i="36"/>
  <c r="DH147" i="36"/>
  <c r="Y150" i="38"/>
  <c r="Z150" i="38"/>
  <c r="O150" i="38"/>
  <c r="P150" i="38" s="1"/>
  <c r="AB150" i="38"/>
  <c r="BD147" i="38"/>
  <c r="AN147" i="38"/>
  <c r="AL147" i="38"/>
  <c r="AM147" i="38"/>
  <c r="AY148" i="38"/>
  <c r="DE150" i="36"/>
  <c r="DB150" i="36"/>
  <c r="CV150" i="36"/>
  <c r="CW150" i="36"/>
  <c r="CX150" i="36"/>
  <c r="CZ150" i="36"/>
  <c r="CY150" i="36"/>
  <c r="DD150" i="36"/>
  <c r="DA150" i="36"/>
  <c r="DC150" i="36" s="1"/>
  <c r="E152" i="38"/>
  <c r="C152" i="36"/>
  <c r="U152" i="36"/>
  <c r="I152" i="36"/>
  <c r="J151" i="38"/>
  <c r="G151" i="36" a="1"/>
  <c r="G151" i="36" s="1"/>
  <c r="L151" i="36"/>
  <c r="DW151" i="36"/>
  <c r="Q151" i="36"/>
  <c r="B151" i="38" s="1"/>
  <c r="F151" i="36"/>
  <c r="BE148" i="36"/>
  <c r="BC148" i="36"/>
  <c r="BD148" i="36"/>
  <c r="FI149" i="36"/>
  <c r="F151" i="38"/>
  <c r="G151" i="38" s="1"/>
  <c r="M151" i="36"/>
  <c r="AA151" i="36"/>
  <c r="AD151" i="38"/>
  <c r="N151" i="36"/>
  <c r="AU151" i="36"/>
  <c r="X151" i="36"/>
  <c r="J152" i="38"/>
  <c r="Q152" i="36"/>
  <c r="B152" i="38" s="1"/>
  <c r="G152" i="36" a="1"/>
  <c r="G152" i="36" s="1"/>
  <c r="F152" i="36"/>
  <c r="DW152" i="36"/>
  <c r="L152" i="36"/>
  <c r="AV149" i="38"/>
  <c r="BT149" i="38"/>
  <c r="AS149" i="38"/>
  <c r="BM149" i="38"/>
  <c r="AP149" i="38"/>
  <c r="BN149" i="38"/>
  <c r="AQ149" i="38"/>
  <c r="BS149" i="38"/>
  <c r="BH149" i="38"/>
  <c r="AG149" i="38"/>
  <c r="AW149" i="38"/>
  <c r="BQ149" i="38"/>
  <c r="AT149" i="38"/>
  <c r="BR149" i="38"/>
  <c r="AU149" i="38"/>
  <c r="AF149" i="38"/>
  <c r="BL149" i="38"/>
  <c r="AK149" i="38"/>
  <c r="BA149" i="38"/>
  <c r="BB149" i="38" s="1"/>
  <c r="BG149" i="38" s="1"/>
  <c r="BU149" i="38"/>
  <c r="AX149" i="38"/>
  <c r="AZ149" i="38" s="1"/>
  <c r="AE149" i="38"/>
  <c r="BK149" i="38"/>
  <c r="AJ149" i="38"/>
  <c r="BP149" i="38"/>
  <c r="AO149" i="38"/>
  <c r="BI149" i="38"/>
  <c r="AH149" i="38"/>
  <c r="BJ149" i="38"/>
  <c r="AI149" i="38"/>
  <c r="BO149" i="38"/>
  <c r="BB149" i="36"/>
  <c r="AW149" i="36"/>
  <c r="AB149" i="36"/>
  <c r="BE147" i="36"/>
  <c r="BD147" i="36"/>
  <c r="BC147" i="36"/>
  <c r="BA148" i="36"/>
  <c r="AX148" i="36"/>
  <c r="AZ148" i="36"/>
  <c r="AY148" i="36"/>
  <c r="BC147" i="38"/>
  <c r="BF147" i="38"/>
  <c r="AN148" i="38"/>
  <c r="AL148" i="38"/>
  <c r="AM148" i="38"/>
  <c r="BP150" i="38"/>
  <c r="BI150" i="38"/>
  <c r="AI150" i="38"/>
  <c r="AV150" i="38"/>
  <c r="BT150" i="38"/>
  <c r="AS150" i="38"/>
  <c r="BM150" i="38"/>
  <c r="AP150" i="38"/>
  <c r="BN150" i="38"/>
  <c r="AQ150" i="38"/>
  <c r="BS150" i="38"/>
  <c r="BH150" i="38"/>
  <c r="AG150" i="38"/>
  <c r="AW150" i="38"/>
  <c r="BQ150" i="38"/>
  <c r="AT150" i="38"/>
  <c r="BR150" i="38"/>
  <c r="AU150" i="38"/>
  <c r="AF150" i="38"/>
  <c r="BL150" i="38"/>
  <c r="AK150" i="38"/>
  <c r="BA150" i="38"/>
  <c r="BB150" i="38" s="1"/>
  <c r="BG150" i="38" s="1"/>
  <c r="BU150" i="38"/>
  <c r="AX150" i="38"/>
  <c r="AZ150" i="38" s="1"/>
  <c r="AE150" i="38"/>
  <c r="BK150" i="38"/>
  <c r="AJ150" i="38"/>
  <c r="AO150" i="38"/>
  <c r="AH150" i="38"/>
  <c r="BJ150" i="38"/>
  <c r="BO150" i="38"/>
  <c r="C151" i="36"/>
  <c r="E151" i="38"/>
  <c r="U151" i="36"/>
  <c r="I151" i="36"/>
  <c r="BW153" i="36"/>
  <c r="CJ153" i="36"/>
  <c r="CM153" i="36"/>
  <c r="CG154" i="36"/>
  <c r="CL153" i="36"/>
  <c r="BV155" i="36"/>
  <c r="BM153" i="36"/>
  <c r="AF154" i="36"/>
  <c r="BF154" i="36"/>
  <c r="AF155" i="36"/>
  <c r="FD155" i="36"/>
  <c r="AO154" i="36"/>
  <c r="CP153" i="36"/>
  <c r="BS153" i="36"/>
  <c r="AJ153" i="36"/>
  <c r="BR153" i="36"/>
  <c r="AM153" i="36"/>
  <c r="BJ153" i="36"/>
  <c r="BN153" i="36"/>
  <c r="AQ153" i="36"/>
  <c r="CM154" i="36"/>
  <c r="AH155" i="36"/>
  <c r="EZ155" i="36"/>
  <c r="BQ153" i="36"/>
  <c r="BO153" i="36"/>
  <c r="FG153" i="36"/>
  <c r="CR153" i="36"/>
  <c r="FB154" i="36"/>
  <c r="BO155" i="36"/>
  <c r="CK153" i="36"/>
  <c r="AT153" i="36"/>
  <c r="BZ153" i="36"/>
  <c r="CJ154" i="36"/>
  <c r="BX153" i="36"/>
  <c r="AL153" i="36"/>
  <c r="BP153" i="36"/>
  <c r="AT154" i="36"/>
  <c r="BO154" i="36"/>
  <c r="FC155" i="36"/>
  <c r="EU154" i="36"/>
  <c r="CL154" i="36"/>
  <c r="AD155" i="36"/>
  <c r="CG155" i="36"/>
  <c r="AM154" i="36"/>
  <c r="BK154" i="36"/>
  <c r="CP154" i="36"/>
  <c r="AS151" i="36"/>
  <c r="FA155" i="36"/>
  <c r="EW155" i="36"/>
  <c r="BN154" i="36"/>
  <c r="CR154" i="36"/>
  <c r="EW154" i="36"/>
  <c r="CK154" i="36"/>
  <c r="BM154" i="36"/>
  <c r="AO153" i="36"/>
  <c r="ER153" i="36"/>
  <c r="CF153" i="36"/>
  <c r="EZ154" i="36"/>
  <c r="ER154" i="36"/>
  <c r="BV154" i="36"/>
  <c r="AQ154" i="36"/>
  <c r="BG154" i="36"/>
  <c r="FC154" i="36"/>
  <c r="BP154" i="36"/>
  <c r="ET154" i="36"/>
  <c r="ES154" i="36"/>
  <c r="AS152" i="36"/>
  <c r="ET155" i="36"/>
  <c r="AD154" i="36"/>
  <c r="FB155" i="36"/>
  <c r="EV154" i="36"/>
  <c r="FA154" i="36"/>
  <c r="BL154" i="36"/>
  <c r="BG153" i="36"/>
  <c r="CN153" i="36"/>
  <c r="BL153" i="36"/>
  <c r="BF153" i="36"/>
  <c r="ES155" i="36"/>
  <c r="BK153" i="36"/>
  <c r="FG154" i="36"/>
  <c r="AC155" i="36"/>
  <c r="AC154" i="36"/>
  <c r="S155" i="36"/>
  <c r="BZ154" i="36"/>
  <c r="FD154" i="36"/>
  <c r="AH154" i="36"/>
  <c r="EU155" i="36"/>
  <c r="S154" i="36"/>
  <c r="EV155" i="36"/>
  <c r="CN155" i="36"/>
  <c r="CO153" i="36" l="1"/>
  <c r="AP153" i="36"/>
  <c r="AV153" i="36"/>
  <c r="BT153" i="36"/>
  <c r="L153" i="38"/>
  <c r="M153" i="38"/>
  <c r="CH153" i="36"/>
  <c r="CD153" i="36"/>
  <c r="AC153" i="38"/>
  <c r="CC153" i="36"/>
  <c r="AR153" i="36"/>
  <c r="N153" i="38"/>
  <c r="CT153" i="36"/>
  <c r="H153" i="36"/>
  <c r="O153" i="36" s="1"/>
  <c r="CS153" i="36"/>
  <c r="DX153" i="36"/>
  <c r="BU153" i="36"/>
  <c r="V153" i="38"/>
  <c r="BI153" i="36"/>
  <c r="AK153" i="36"/>
  <c r="K153" i="38" s="1"/>
  <c r="CQ153" i="36"/>
  <c r="CI153" i="36"/>
  <c r="FH153" i="36"/>
  <c r="DE152" i="36"/>
  <c r="DX154" i="36"/>
  <c r="EQ156" i="36"/>
  <c r="EO157" i="36" s="1"/>
  <c r="AA151" i="38"/>
  <c r="CB151" i="36"/>
  <c r="EI145" i="36"/>
  <c r="EC145" i="36"/>
  <c r="EK145" i="36"/>
  <c r="EM145" i="36"/>
  <c r="EH145" i="36"/>
  <c r="EJ145" i="36"/>
  <c r="EB145" i="36"/>
  <c r="ED145" i="36"/>
  <c r="EG145" i="36"/>
  <c r="EF145" i="36"/>
  <c r="EA145" i="36"/>
  <c r="DZ145" i="36"/>
  <c r="EL145" i="36"/>
  <c r="AY149" i="38"/>
  <c r="DA152" i="36"/>
  <c r="DC152" i="36" s="1"/>
  <c r="CV152" i="36"/>
  <c r="CX151" i="36"/>
  <c r="CW152" i="36"/>
  <c r="BE149" i="38"/>
  <c r="CV151" i="36"/>
  <c r="CW151" i="36"/>
  <c r="BC149" i="38"/>
  <c r="CY152" i="36"/>
  <c r="DD151" i="36"/>
  <c r="CX152" i="36"/>
  <c r="DB152" i="36"/>
  <c r="BF149" i="38"/>
  <c r="CY151" i="36"/>
  <c r="CZ151" i="36"/>
  <c r="DL147" i="36"/>
  <c r="EH147" i="36" s="1"/>
  <c r="CZ152" i="36"/>
  <c r="DD152" i="36"/>
  <c r="DA151" i="36"/>
  <c r="DC151" i="36" s="1"/>
  <c r="A151" i="36"/>
  <c r="AA153" i="38"/>
  <c r="BD150" i="38"/>
  <c r="BC150" i="38"/>
  <c r="BE150" i="38"/>
  <c r="A152" i="36"/>
  <c r="DL148" i="36"/>
  <c r="EA148" i="36" s="1"/>
  <c r="CB152" i="36"/>
  <c r="EY154" i="36"/>
  <c r="BH154" i="36"/>
  <c r="U154" i="38" s="1"/>
  <c r="X154" i="38" s="1"/>
  <c r="Q154" i="38"/>
  <c r="AG154" i="36"/>
  <c r="BU154" i="36"/>
  <c r="D154" i="38"/>
  <c r="E154" i="36"/>
  <c r="K154" i="36"/>
  <c r="V154" i="36"/>
  <c r="T154" i="36"/>
  <c r="P154" i="36" s="1"/>
  <c r="W154" i="36"/>
  <c r="AE154" i="36"/>
  <c r="Z154" i="36"/>
  <c r="AE155" i="36"/>
  <c r="AI155" i="36"/>
  <c r="DE151" i="36"/>
  <c r="CQ154" i="36"/>
  <c r="AP154" i="36"/>
  <c r="AV154" i="36"/>
  <c r="N154" i="38"/>
  <c r="AR154" i="36"/>
  <c r="AI154" i="36"/>
  <c r="Z155" i="36"/>
  <c r="AR154" i="38"/>
  <c r="AG155" i="36"/>
  <c r="BH153" i="36"/>
  <c r="U153" i="38" s="1"/>
  <c r="X153" i="38" s="1"/>
  <c r="Q153" i="38"/>
  <c r="CS154" i="36"/>
  <c r="H154" i="36"/>
  <c r="O154" i="36" s="1"/>
  <c r="CT154" i="36"/>
  <c r="CO155" i="36"/>
  <c r="AR155" i="38"/>
  <c r="D155" i="38"/>
  <c r="K155" i="36"/>
  <c r="V155" i="36"/>
  <c r="T155" i="36"/>
  <c r="P155" i="36" s="1"/>
  <c r="W155" i="36"/>
  <c r="E155" i="36"/>
  <c r="D151" i="36"/>
  <c r="Y151" i="36" s="1" a="1"/>
  <c r="Y151" i="36" s="1"/>
  <c r="H151" i="38" s="1"/>
  <c r="I151" i="38" s="1"/>
  <c r="J151" i="36"/>
  <c r="AM149" i="38"/>
  <c r="AN149" i="38"/>
  <c r="AL149" i="38"/>
  <c r="AY150" i="38"/>
  <c r="AM150" i="38"/>
  <c r="AN150" i="38"/>
  <c r="AL150" i="38"/>
  <c r="BB152" i="36"/>
  <c r="AB152" i="36"/>
  <c r="AW152" i="36"/>
  <c r="BH152" i="38"/>
  <c r="AW152" i="38"/>
  <c r="AT152" i="38"/>
  <c r="AU152" i="38"/>
  <c r="AO152" i="38"/>
  <c r="BO152" i="38"/>
  <c r="AF152" i="38"/>
  <c r="BL152" i="38"/>
  <c r="AK152" i="38"/>
  <c r="BA152" i="38"/>
  <c r="BB152" i="38" s="1"/>
  <c r="BG152" i="38" s="1"/>
  <c r="BU152" i="38"/>
  <c r="AX152" i="38"/>
  <c r="AZ152" i="38" s="1"/>
  <c r="AE152" i="38"/>
  <c r="BK152" i="38"/>
  <c r="AJ152" i="38"/>
  <c r="BP152" i="38"/>
  <c r="BI152" i="38"/>
  <c r="AH152" i="38"/>
  <c r="BJ152" i="38"/>
  <c r="AI152" i="38"/>
  <c r="AV152" i="38"/>
  <c r="BT152" i="38"/>
  <c r="AS152" i="38"/>
  <c r="BM152" i="38"/>
  <c r="AP152" i="38"/>
  <c r="BN152" i="38"/>
  <c r="AQ152" i="38"/>
  <c r="BS152" i="38"/>
  <c r="AG152" i="38"/>
  <c r="BQ152" i="38"/>
  <c r="BR152" i="38"/>
  <c r="EP156" i="36"/>
  <c r="EX156" i="36"/>
  <c r="EQ157" i="36"/>
  <c r="EO158" i="36" s="1"/>
  <c r="EY155" i="36"/>
  <c r="E153" i="38"/>
  <c r="I153" i="36"/>
  <c r="C153" i="36"/>
  <c r="U153" i="36"/>
  <c r="FI153" i="36"/>
  <c r="DI149" i="36"/>
  <c r="DJ149" i="36"/>
  <c r="DM149" i="36"/>
  <c r="DK149" i="36"/>
  <c r="DH149" i="36"/>
  <c r="DF149" i="36"/>
  <c r="DG149" i="36"/>
  <c r="J153" i="38"/>
  <c r="Q153" i="36"/>
  <c r="B153" i="38" s="1"/>
  <c r="G153" i="36" a="1"/>
  <c r="G153" i="36" s="1"/>
  <c r="L153" i="36"/>
  <c r="F153" i="36"/>
  <c r="DW153" i="36"/>
  <c r="DJ150" i="36"/>
  <c r="DG150" i="36"/>
  <c r="DM150" i="36"/>
  <c r="DF150" i="36"/>
  <c r="DK150" i="36"/>
  <c r="DH150" i="36"/>
  <c r="DI150" i="36"/>
  <c r="BE150" i="36"/>
  <c r="BD150" i="36"/>
  <c r="BC150" i="36"/>
  <c r="R152" i="38"/>
  <c r="W152" i="38"/>
  <c r="FI152" i="36"/>
  <c r="AY149" i="36"/>
  <c r="AZ149" i="36"/>
  <c r="BA149" i="36"/>
  <c r="AX149" i="36"/>
  <c r="Y152" i="38"/>
  <c r="Z152" i="38"/>
  <c r="O152" i="38"/>
  <c r="P152" i="38" s="1"/>
  <c r="AB152" i="38"/>
  <c r="BT151" i="38"/>
  <c r="AP151" i="38"/>
  <c r="BN151" i="38"/>
  <c r="BO151" i="38"/>
  <c r="BH151" i="38"/>
  <c r="AG151" i="38"/>
  <c r="AW151" i="38"/>
  <c r="BQ151" i="38"/>
  <c r="AT151" i="38"/>
  <c r="BR151" i="38"/>
  <c r="AU151" i="38"/>
  <c r="BS151" i="38"/>
  <c r="AF151" i="38"/>
  <c r="BL151" i="38"/>
  <c r="AK151" i="38"/>
  <c r="BA151" i="38"/>
  <c r="BB151" i="38" s="1"/>
  <c r="BG151" i="38" s="1"/>
  <c r="BU151" i="38"/>
  <c r="AX151" i="38"/>
  <c r="AZ151" i="38" s="1"/>
  <c r="AE151" i="38"/>
  <c r="AJ151" i="38"/>
  <c r="BP151" i="38"/>
  <c r="AO151" i="38"/>
  <c r="BI151" i="38"/>
  <c r="AH151" i="38"/>
  <c r="BJ151" i="38"/>
  <c r="AI151" i="38"/>
  <c r="BK151" i="38"/>
  <c r="AV151" i="38"/>
  <c r="AS151" i="38"/>
  <c r="BM151" i="38"/>
  <c r="AQ151" i="38"/>
  <c r="D152" i="36"/>
  <c r="Y152" i="36" s="1" a="1"/>
  <c r="Y152" i="36" s="1"/>
  <c r="H152" i="38" s="1"/>
  <c r="I152" i="38" s="1"/>
  <c r="J152" i="36"/>
  <c r="BF150" i="38"/>
  <c r="BC149" i="36"/>
  <c r="BD149" i="36"/>
  <c r="BE149" i="36"/>
  <c r="BD149" i="38"/>
  <c r="AB151" i="36"/>
  <c r="AW151" i="36"/>
  <c r="BB151" i="36"/>
  <c r="Y151" i="38"/>
  <c r="Z151" i="38"/>
  <c r="O151" i="38"/>
  <c r="P151" i="38" s="1"/>
  <c r="AB151" i="38"/>
  <c r="AZ150" i="36"/>
  <c r="BA150" i="36"/>
  <c r="AX150" i="36"/>
  <c r="AY150" i="36"/>
  <c r="CB153" i="36"/>
  <c r="P153" i="36"/>
  <c r="AA152" i="38"/>
  <c r="R151" i="38"/>
  <c r="W151" i="38"/>
  <c r="EX157" i="36"/>
  <c r="EP157" i="36"/>
  <c r="AD153" i="38"/>
  <c r="M153" i="36"/>
  <c r="X153" i="36"/>
  <c r="N153" i="36"/>
  <c r="F153" i="38"/>
  <c r="G153" i="38" s="1"/>
  <c r="AU153" i="36"/>
  <c r="AA153" i="36"/>
  <c r="CU153" i="36"/>
  <c r="DJ152" i="36"/>
  <c r="DI152" i="36"/>
  <c r="DG152" i="36"/>
  <c r="DM152" i="36"/>
  <c r="DK152" i="36"/>
  <c r="DF152" i="36"/>
  <c r="DH152" i="36"/>
  <c r="BF155" i="36"/>
  <c r="FD157" i="36"/>
  <c r="CF154" i="36"/>
  <c r="BR154" i="36"/>
  <c r="BQ155" i="36"/>
  <c r="ET156" i="36"/>
  <c r="AF156" i="36"/>
  <c r="BL155" i="36"/>
  <c r="AJ155" i="36"/>
  <c r="FC157" i="36"/>
  <c r="AS154" i="36"/>
  <c r="FA157" i="36"/>
  <c r="FC156" i="36"/>
  <c r="CG157" i="36"/>
  <c r="BJ154" i="36"/>
  <c r="FA156" i="36"/>
  <c r="CK157" i="36"/>
  <c r="CM155" i="36"/>
  <c r="BQ156" i="36"/>
  <c r="AF157" i="36"/>
  <c r="AT155" i="36"/>
  <c r="BG156" i="36"/>
  <c r="BP155" i="36"/>
  <c r="AM155" i="36"/>
  <c r="AJ154" i="36"/>
  <c r="BR155" i="36"/>
  <c r="CM156" i="36"/>
  <c r="BP156" i="36"/>
  <c r="AS153" i="36"/>
  <c r="CF155" i="36"/>
  <c r="BW154" i="36"/>
  <c r="BX155" i="36"/>
  <c r="EW156" i="36"/>
  <c r="BV157" i="36"/>
  <c r="EU157" i="36"/>
  <c r="AQ155" i="36"/>
  <c r="AC156" i="36"/>
  <c r="CG156" i="36"/>
  <c r="BS154" i="36"/>
  <c r="BQ154" i="36"/>
  <c r="AO155" i="36"/>
  <c r="AC157" i="36"/>
  <c r="AT156" i="36"/>
  <c r="BJ156" i="36"/>
  <c r="BV156" i="36"/>
  <c r="BZ155" i="36"/>
  <c r="FB156" i="36"/>
  <c r="EV156" i="36"/>
  <c r="BJ155" i="36"/>
  <c r="AJ156" i="36"/>
  <c r="EU156" i="36"/>
  <c r="ET157" i="36"/>
  <c r="CL155" i="36"/>
  <c r="AM156" i="36"/>
  <c r="BN155" i="36"/>
  <c r="CJ155" i="36"/>
  <c r="AH156" i="36"/>
  <c r="S157" i="36"/>
  <c r="BM155" i="36"/>
  <c r="ER156" i="36"/>
  <c r="BX154" i="36"/>
  <c r="CK155" i="36"/>
  <c r="BW155" i="36"/>
  <c r="BX156" i="36"/>
  <c r="FG155" i="36"/>
  <c r="AD156" i="36"/>
  <c r="BK156" i="36"/>
  <c r="CR155" i="36"/>
  <c r="BG155" i="36"/>
  <c r="BS155" i="36"/>
  <c r="AL155" i="36"/>
  <c r="CN154" i="36"/>
  <c r="ER155" i="36"/>
  <c r="FB157" i="36"/>
  <c r="EZ157" i="36"/>
  <c r="EZ156" i="36"/>
  <c r="EV157" i="36"/>
  <c r="S156" i="36"/>
  <c r="AH157" i="36"/>
  <c r="ES156" i="36"/>
  <c r="AD157" i="36"/>
  <c r="FD156" i="36"/>
  <c r="ES157" i="36"/>
  <c r="EW157" i="36"/>
  <c r="BL156" i="36"/>
  <c r="AL154" i="36"/>
  <c r="CP155" i="36"/>
  <c r="BK155" i="36"/>
  <c r="CJ156" i="36"/>
  <c r="AT157" i="36"/>
  <c r="CR156" i="36"/>
  <c r="Q155" i="38" l="1"/>
  <c r="R155" i="38" s="1"/>
  <c r="S155" i="38" s="1"/>
  <c r="BH155" i="36"/>
  <c r="U155" i="38" s="1"/>
  <c r="X155" i="38" s="1"/>
  <c r="DX155" i="36"/>
  <c r="AY152" i="38"/>
  <c r="L154" i="38"/>
  <c r="M154" i="38"/>
  <c r="CH154" i="36"/>
  <c r="AC154" i="38"/>
  <c r="CC154" i="36"/>
  <c r="CD154" i="36"/>
  <c r="CO154" i="36"/>
  <c r="FH154" i="36"/>
  <c r="FI154" i="36" s="1"/>
  <c r="CI154" i="36"/>
  <c r="AK154" i="36"/>
  <c r="K154" i="38" s="1"/>
  <c r="BT154" i="36"/>
  <c r="BC151" i="38"/>
  <c r="EG147" i="36"/>
  <c r="ED147" i="36"/>
  <c r="EK147" i="36"/>
  <c r="EB147" i="36"/>
  <c r="ED148" i="36"/>
  <c r="DZ147" i="36"/>
  <c r="EA147" i="36"/>
  <c r="EC147" i="36"/>
  <c r="EM147" i="36"/>
  <c r="EG148" i="36"/>
  <c r="BD151" i="38"/>
  <c r="EH148" i="36"/>
  <c r="EL148" i="36"/>
  <c r="EM148" i="36"/>
  <c r="DL150" i="36"/>
  <c r="ED150" i="36" s="1"/>
  <c r="EC148" i="36"/>
  <c r="EK148" i="36"/>
  <c r="EI147" i="36"/>
  <c r="EJ148" i="36"/>
  <c r="EL147" i="36"/>
  <c r="EB148" i="36"/>
  <c r="EF148" i="36"/>
  <c r="EF147" i="36"/>
  <c r="EI148" i="36"/>
  <c r="EE147" i="36"/>
  <c r="EJ147" i="36"/>
  <c r="DZ148" i="36"/>
  <c r="EE148" i="36"/>
  <c r="BE151" i="38"/>
  <c r="BE152" i="38"/>
  <c r="EY156" i="36"/>
  <c r="EY157" i="36"/>
  <c r="DL152" i="36"/>
  <c r="EI152" i="36" s="1"/>
  <c r="AY151" i="38"/>
  <c r="BD152" i="38"/>
  <c r="BC152" i="38"/>
  <c r="A153" i="36"/>
  <c r="BF152" i="38"/>
  <c r="DL149" i="36"/>
  <c r="EK149" i="36" s="1"/>
  <c r="AR156" i="36"/>
  <c r="N156" i="38"/>
  <c r="N157" i="38"/>
  <c r="AR157" i="36"/>
  <c r="AR157" i="38"/>
  <c r="CH155" i="36"/>
  <c r="AC155" i="38"/>
  <c r="CC155" i="36"/>
  <c r="CD155" i="36"/>
  <c r="CQ155" i="36"/>
  <c r="L155" i="38"/>
  <c r="M155" i="38"/>
  <c r="AR155" i="36"/>
  <c r="N155" i="38"/>
  <c r="AE156" i="36"/>
  <c r="AG156" i="36"/>
  <c r="D156" i="38"/>
  <c r="V156" i="36"/>
  <c r="T156" i="36"/>
  <c r="P156" i="36" s="1"/>
  <c r="W156" i="36"/>
  <c r="E156" i="36"/>
  <c r="K156" i="36"/>
  <c r="CD156" i="36"/>
  <c r="CC156" i="36"/>
  <c r="V155" i="38"/>
  <c r="BI155" i="36"/>
  <c r="E157" i="36"/>
  <c r="K157" i="36"/>
  <c r="V157" i="36"/>
  <c r="D157" i="38"/>
  <c r="W157" i="36"/>
  <c r="T157" i="36"/>
  <c r="P157" i="36" s="1"/>
  <c r="AC156" i="38"/>
  <c r="CH156" i="36"/>
  <c r="Z156" i="36"/>
  <c r="V156" i="38"/>
  <c r="BI156" i="36"/>
  <c r="AG157" i="36"/>
  <c r="V154" i="38"/>
  <c r="W154" i="38" s="1"/>
  <c r="BI154" i="36"/>
  <c r="AE157" i="36"/>
  <c r="Z157" i="36"/>
  <c r="H155" i="36"/>
  <c r="O155" i="36" s="1"/>
  <c r="CS155" i="36"/>
  <c r="CT155" i="36"/>
  <c r="AK155" i="36"/>
  <c r="K155" i="38" s="1"/>
  <c r="BU155" i="36"/>
  <c r="AK156" i="36"/>
  <c r="K156" i="38" s="1"/>
  <c r="AI156" i="36"/>
  <c r="CT156" i="36"/>
  <c r="H156" i="36"/>
  <c r="O156" i="36" s="1"/>
  <c r="CS156" i="36"/>
  <c r="CU155" i="36"/>
  <c r="AI157" i="36"/>
  <c r="FH155" i="36"/>
  <c r="CI155" i="36"/>
  <c r="AV155" i="36"/>
  <c r="AP155" i="36"/>
  <c r="BT155" i="36"/>
  <c r="AR156" i="38"/>
  <c r="AN151" i="38"/>
  <c r="AM151" i="38"/>
  <c r="AL151" i="38"/>
  <c r="BE152" i="36"/>
  <c r="BC152" i="36"/>
  <c r="BD152" i="36"/>
  <c r="R154" i="38"/>
  <c r="BD151" i="36"/>
  <c r="BE151" i="36"/>
  <c r="BC151" i="36"/>
  <c r="J153" i="36"/>
  <c r="D153" i="36"/>
  <c r="Y153" i="36" s="1" a="1"/>
  <c r="Y153" i="36" s="1"/>
  <c r="H153" i="38" s="1"/>
  <c r="I153" i="38" s="1"/>
  <c r="DE153" i="36"/>
  <c r="AA155" i="36"/>
  <c r="F155" i="38"/>
  <c r="G155" i="38" s="1"/>
  <c r="N155" i="36"/>
  <c r="M155" i="36"/>
  <c r="AD155" i="38"/>
  <c r="AU155" i="36"/>
  <c r="X155" i="36"/>
  <c r="J155" i="38"/>
  <c r="G155" i="36" a="1"/>
  <c r="G155" i="36" s="1"/>
  <c r="DW155" i="36"/>
  <c r="L155" i="36"/>
  <c r="F155" i="36"/>
  <c r="Q155" i="36"/>
  <c r="B155" i="38" s="1"/>
  <c r="J154" i="38"/>
  <c r="F154" i="36"/>
  <c r="Q154" i="36"/>
  <c r="B154" i="38" s="1"/>
  <c r="L154" i="36"/>
  <c r="DW154" i="36"/>
  <c r="G154" i="36" a="1"/>
  <c r="G154" i="36" s="1"/>
  <c r="X154" i="36"/>
  <c r="F154" i="38"/>
  <c r="G154" i="38" s="1"/>
  <c r="N154" i="36"/>
  <c r="AU154" i="36"/>
  <c r="AA154" i="36"/>
  <c r="M154" i="36"/>
  <c r="AD154" i="38"/>
  <c r="AF153" i="38"/>
  <c r="BL153" i="38"/>
  <c r="BA153" i="38"/>
  <c r="BB153" i="38" s="1"/>
  <c r="BG153" i="38" s="1"/>
  <c r="AX153" i="38"/>
  <c r="AZ153" i="38" s="1"/>
  <c r="BK153" i="38"/>
  <c r="AJ153" i="38"/>
  <c r="BP153" i="38"/>
  <c r="AO153" i="38"/>
  <c r="BI153" i="38"/>
  <c r="AH153" i="38"/>
  <c r="BJ153" i="38"/>
  <c r="AI153" i="38"/>
  <c r="BO153" i="38"/>
  <c r="AV153" i="38"/>
  <c r="BT153" i="38"/>
  <c r="AS153" i="38"/>
  <c r="BM153" i="38"/>
  <c r="AP153" i="38"/>
  <c r="BN153" i="38"/>
  <c r="AQ153" i="38"/>
  <c r="BS153" i="38"/>
  <c r="BU153" i="38"/>
  <c r="BH153" i="38"/>
  <c r="AG153" i="38"/>
  <c r="AW153" i="38"/>
  <c r="BQ153" i="38"/>
  <c r="AT153" i="38"/>
  <c r="BR153" i="38"/>
  <c r="AU153" i="38"/>
  <c r="AK153" i="38"/>
  <c r="AE153" i="38"/>
  <c r="DB153" i="36"/>
  <c r="DD153" i="36"/>
  <c r="CY153" i="36"/>
  <c r="CW153" i="36"/>
  <c r="CZ153" i="36"/>
  <c r="CV153" i="36"/>
  <c r="DA153" i="36"/>
  <c r="DC153" i="36" s="1"/>
  <c r="CX153" i="36"/>
  <c r="AX151" i="36"/>
  <c r="AY151" i="36"/>
  <c r="BA151" i="36"/>
  <c r="AZ151" i="36"/>
  <c r="BF151" i="38"/>
  <c r="T152" i="38"/>
  <c r="S152" i="38"/>
  <c r="EQ158" i="36"/>
  <c r="EO159" i="36" s="1"/>
  <c r="EP158" i="36"/>
  <c r="EX158" i="36"/>
  <c r="AX152" i="36"/>
  <c r="AY152" i="36"/>
  <c r="AZ152" i="36"/>
  <c r="BA152" i="36"/>
  <c r="R153" i="38"/>
  <c r="W153" i="38"/>
  <c r="CU154" i="36"/>
  <c r="DM151" i="36"/>
  <c r="DG151" i="36"/>
  <c r="DI151" i="36"/>
  <c r="DJ151" i="36"/>
  <c r="DK151" i="36"/>
  <c r="DH151" i="36"/>
  <c r="DF151" i="36"/>
  <c r="I154" i="36"/>
  <c r="C154" i="36"/>
  <c r="E154" i="38"/>
  <c r="U154" i="36"/>
  <c r="AB153" i="36"/>
  <c r="AW153" i="36"/>
  <c r="BB153" i="36"/>
  <c r="S151" i="38"/>
  <c r="T151" i="38"/>
  <c r="AB153" i="38"/>
  <c r="Y153" i="38"/>
  <c r="Z153" i="38"/>
  <c r="O153" i="38"/>
  <c r="P153" i="38" s="1"/>
  <c r="AN152" i="38"/>
  <c r="AM152" i="38"/>
  <c r="AL152" i="38"/>
  <c r="U155" i="36"/>
  <c r="E155" i="38"/>
  <c r="C155" i="36"/>
  <c r="I155" i="36"/>
  <c r="BN156" i="36"/>
  <c r="AO158" i="36"/>
  <c r="CP158" i="36"/>
  <c r="CK156" i="36"/>
  <c r="CM158" i="36"/>
  <c r="AF158" i="36"/>
  <c r="BR157" i="36"/>
  <c r="FG157" i="36"/>
  <c r="BZ157" i="36"/>
  <c r="FG156" i="36"/>
  <c r="CF157" i="36"/>
  <c r="FB158" i="36"/>
  <c r="AM157" i="36"/>
  <c r="BQ157" i="36"/>
  <c r="BN158" i="36"/>
  <c r="CN157" i="36"/>
  <c r="AJ158" i="36"/>
  <c r="CM157" i="36"/>
  <c r="ER157" i="36"/>
  <c r="CG158" i="36"/>
  <c r="EV158" i="36"/>
  <c r="CR157" i="36"/>
  <c r="ET158" i="36"/>
  <c r="FG158" i="36"/>
  <c r="BF156" i="36"/>
  <c r="BZ156" i="36"/>
  <c r="BR158" i="36"/>
  <c r="BS157" i="36"/>
  <c r="EW158" i="36"/>
  <c r="CP156" i="36"/>
  <c r="AO156" i="36"/>
  <c r="BS158" i="36"/>
  <c r="AO157" i="36"/>
  <c r="BM156" i="36"/>
  <c r="BL158" i="36"/>
  <c r="FC158" i="36"/>
  <c r="BS156" i="36"/>
  <c r="BW156" i="36"/>
  <c r="CP157" i="36"/>
  <c r="EZ158" i="36"/>
  <c r="CJ158" i="36"/>
  <c r="BR156" i="36"/>
  <c r="AL156" i="36"/>
  <c r="BK158" i="36"/>
  <c r="BO157" i="36"/>
  <c r="BM157" i="36"/>
  <c r="AS155" i="36"/>
  <c r="BJ158" i="36"/>
  <c r="ES158" i="36"/>
  <c r="CL157" i="36"/>
  <c r="BV158" i="36"/>
  <c r="CR158" i="36"/>
  <c r="AL158" i="36"/>
  <c r="BZ158" i="36"/>
  <c r="BF157" i="36"/>
  <c r="BP157" i="36"/>
  <c r="BG157" i="36"/>
  <c r="CJ157" i="36"/>
  <c r="CL156" i="36"/>
  <c r="FD158" i="36"/>
  <c r="AL157" i="36"/>
  <c r="AD158" i="36"/>
  <c r="AH158" i="36"/>
  <c r="AQ156" i="36"/>
  <c r="BX157" i="36"/>
  <c r="BN157" i="36"/>
  <c r="AC158" i="36"/>
  <c r="AT158" i="36"/>
  <c r="S158" i="36"/>
  <c r="AJ157" i="36"/>
  <c r="BO156" i="36"/>
  <c r="AQ157" i="36"/>
  <c r="CN156" i="36"/>
  <c r="BK157" i="36"/>
  <c r="BJ157" i="36"/>
  <c r="FA158" i="36"/>
  <c r="EU158" i="36"/>
  <c r="BF158" i="36"/>
  <c r="CF156" i="36"/>
  <c r="BL157" i="36"/>
  <c r="CF158" i="36"/>
  <c r="BW157" i="36"/>
  <c r="CN158" i="36"/>
  <c r="W155" i="38" l="1"/>
  <c r="T155" i="38"/>
  <c r="FH156" i="36"/>
  <c r="CI156" i="36"/>
  <c r="AV156" i="36"/>
  <c r="BT156" i="36"/>
  <c r="AP156" i="36"/>
  <c r="CQ156" i="36"/>
  <c r="Q156" i="38"/>
  <c r="BH156" i="36"/>
  <c r="U156" i="38" s="1"/>
  <c r="X156" i="38" s="1"/>
  <c r="DX156" i="36"/>
  <c r="BU157" i="36"/>
  <c r="DX158" i="36"/>
  <c r="DX157" i="36"/>
  <c r="EQ159" i="36"/>
  <c r="EO160" i="36" s="1"/>
  <c r="BH157" i="36"/>
  <c r="U157" i="38" s="1"/>
  <c r="X157" i="38" s="1"/>
  <c r="Q157" i="38"/>
  <c r="AA154" i="38"/>
  <c r="EC150" i="36"/>
  <c r="CB154" i="36"/>
  <c r="BT157" i="36"/>
  <c r="AV157" i="36"/>
  <c r="AP157" i="36"/>
  <c r="CS157" i="36"/>
  <c r="CT157" i="36"/>
  <c r="H157" i="36"/>
  <c r="O157" i="36" s="1"/>
  <c r="CD157" i="36"/>
  <c r="CC157" i="36"/>
  <c r="CH157" i="36"/>
  <c r="AC157" i="38"/>
  <c r="AK157" i="36"/>
  <c r="K157" i="38" s="1"/>
  <c r="EF150" i="36"/>
  <c r="EH149" i="36"/>
  <c r="EL150" i="36"/>
  <c r="EI150" i="36"/>
  <c r="EJ149" i="36"/>
  <c r="EJ150" i="36"/>
  <c r="EB150" i="36"/>
  <c r="EH150" i="36"/>
  <c r="DZ150" i="36"/>
  <c r="EE150" i="36"/>
  <c r="EM150" i="36"/>
  <c r="BF153" i="38"/>
  <c r="DZ149" i="36"/>
  <c r="EG149" i="36"/>
  <c r="EF149" i="36"/>
  <c r="BC153" i="38"/>
  <c r="EK150" i="36"/>
  <c r="EG150" i="36"/>
  <c r="EA150" i="36"/>
  <c r="EL149" i="36"/>
  <c r="BE153" i="38"/>
  <c r="AA156" i="38"/>
  <c r="CU156" i="36"/>
  <c r="CV156" i="36" s="1"/>
  <c r="A154" i="36"/>
  <c r="EF152" i="36"/>
  <c r="EG152" i="36"/>
  <c r="EK152" i="36"/>
  <c r="A155" i="36"/>
  <c r="EB149" i="36"/>
  <c r="EE149" i="36"/>
  <c r="EL152" i="36"/>
  <c r="EM152" i="36"/>
  <c r="DZ152" i="36"/>
  <c r="EB152" i="36"/>
  <c r="EJ152" i="36"/>
  <c r="EC149" i="36"/>
  <c r="DL151" i="36"/>
  <c r="EE151" i="36" s="1"/>
  <c r="ED149" i="36"/>
  <c r="EM149" i="36"/>
  <c r="EI149" i="36"/>
  <c r="EA149" i="36"/>
  <c r="EH152" i="36"/>
  <c r="EE152" i="36"/>
  <c r="EC152" i="36"/>
  <c r="ED152" i="36"/>
  <c r="EA152" i="36"/>
  <c r="AY153" i="38"/>
  <c r="AA155" i="38"/>
  <c r="EY158" i="36"/>
  <c r="AK158" i="36"/>
  <c r="K158" i="38" s="1"/>
  <c r="Z158" i="36"/>
  <c r="AI158" i="36"/>
  <c r="AE158" i="36"/>
  <c r="CQ157" i="36"/>
  <c r="L156" i="38"/>
  <c r="M156" i="38"/>
  <c r="DE155" i="36"/>
  <c r="L158" i="38"/>
  <c r="M158" i="38"/>
  <c r="CO157" i="36"/>
  <c r="N158" i="38"/>
  <c r="AR158" i="36"/>
  <c r="CQ158" i="36"/>
  <c r="H158" i="36"/>
  <c r="O158" i="36" s="1"/>
  <c r="CT158" i="36"/>
  <c r="CS158" i="36"/>
  <c r="Q158" i="38"/>
  <c r="BH158" i="36"/>
  <c r="U158" i="38" s="1"/>
  <c r="X158" i="38" s="1"/>
  <c r="CO158" i="36"/>
  <c r="AG158" i="36"/>
  <c r="AR158" i="38"/>
  <c r="K158" i="36"/>
  <c r="V158" i="36"/>
  <c r="D158" i="38"/>
  <c r="T158" i="36"/>
  <c r="P158" i="36" s="1"/>
  <c r="W158" i="36"/>
  <c r="E158" i="36"/>
  <c r="CU157" i="36"/>
  <c r="FH157" i="36"/>
  <c r="CI157" i="36"/>
  <c r="CO156" i="36"/>
  <c r="BU156" i="36"/>
  <c r="L157" i="38"/>
  <c r="M157" i="38"/>
  <c r="AV158" i="36"/>
  <c r="BT158" i="36"/>
  <c r="AP158" i="36"/>
  <c r="V158" i="38"/>
  <c r="BI158" i="36"/>
  <c r="V157" i="38"/>
  <c r="W157" i="38" s="1"/>
  <c r="BI157" i="36"/>
  <c r="EP160" i="36"/>
  <c r="EX160" i="36"/>
  <c r="D154" i="36"/>
  <c r="Y154" i="36" s="1" a="1"/>
  <c r="Y154" i="36" s="1"/>
  <c r="H154" i="38" s="1"/>
  <c r="I154" i="38" s="1"/>
  <c r="J154" i="36"/>
  <c r="CW154" i="36"/>
  <c r="DD154" i="36"/>
  <c r="CV154" i="36"/>
  <c r="CX154" i="36"/>
  <c r="CZ154" i="36"/>
  <c r="DA154" i="36"/>
  <c r="DC154" i="36" s="1"/>
  <c r="DB154" i="36"/>
  <c r="CY154" i="36"/>
  <c r="BD153" i="38"/>
  <c r="BH154" i="38"/>
  <c r="BQ154" i="38"/>
  <c r="AU154" i="38"/>
  <c r="AF154" i="38"/>
  <c r="BL154" i="38"/>
  <c r="AK154" i="38"/>
  <c r="BA154" i="38"/>
  <c r="BB154" i="38" s="1"/>
  <c r="BG154" i="38" s="1"/>
  <c r="BU154" i="38"/>
  <c r="AX154" i="38"/>
  <c r="AZ154" i="38" s="1"/>
  <c r="AE154" i="38"/>
  <c r="AJ154" i="38"/>
  <c r="BP154" i="38"/>
  <c r="AO154" i="38"/>
  <c r="BI154" i="38"/>
  <c r="AH154" i="38"/>
  <c r="BJ154" i="38"/>
  <c r="AI154" i="38"/>
  <c r="BK154" i="38"/>
  <c r="AW154" i="38"/>
  <c r="BR154" i="38"/>
  <c r="AV154" i="38"/>
  <c r="BT154" i="38"/>
  <c r="AS154" i="38"/>
  <c r="BM154" i="38"/>
  <c r="AP154" i="38"/>
  <c r="BN154" i="38"/>
  <c r="AQ154" i="38"/>
  <c r="BO154" i="38"/>
  <c r="AG154" i="38"/>
  <c r="AT154" i="38"/>
  <c r="BS154" i="38"/>
  <c r="DF153" i="36"/>
  <c r="DH153" i="36"/>
  <c r="DJ153" i="36"/>
  <c r="DI153" i="36"/>
  <c r="DG153" i="36"/>
  <c r="DM153" i="36"/>
  <c r="DK153" i="36"/>
  <c r="DE154" i="36"/>
  <c r="CB156" i="36"/>
  <c r="BC153" i="36"/>
  <c r="BD153" i="36"/>
  <c r="BE153" i="36"/>
  <c r="AV155" i="38"/>
  <c r="BT155" i="38"/>
  <c r="AS155" i="38"/>
  <c r="BM155" i="38"/>
  <c r="AP155" i="38"/>
  <c r="BN155" i="38"/>
  <c r="AQ155" i="38"/>
  <c r="BS155" i="38"/>
  <c r="BH155" i="38"/>
  <c r="AW155" i="38"/>
  <c r="BQ155" i="38"/>
  <c r="AT155" i="38"/>
  <c r="BR155" i="38"/>
  <c r="AG155" i="38"/>
  <c r="AU155" i="38"/>
  <c r="AF155" i="38"/>
  <c r="BL155" i="38"/>
  <c r="AK155" i="38"/>
  <c r="BA155" i="38"/>
  <c r="BB155" i="38" s="1"/>
  <c r="BG155" i="38" s="1"/>
  <c r="BU155" i="38"/>
  <c r="AX155" i="38"/>
  <c r="AZ155" i="38" s="1"/>
  <c r="AE155" i="38"/>
  <c r="BK155" i="38"/>
  <c r="AJ155" i="38"/>
  <c r="BP155" i="38"/>
  <c r="AO155" i="38"/>
  <c r="BI155" i="38"/>
  <c r="AH155" i="38"/>
  <c r="BJ155" i="38"/>
  <c r="AI155" i="38"/>
  <c r="BO155" i="38"/>
  <c r="BB155" i="36"/>
  <c r="AB155" i="36"/>
  <c r="AW155" i="36"/>
  <c r="FI155" i="36"/>
  <c r="J157" i="38"/>
  <c r="F157" i="36"/>
  <c r="Q157" i="36"/>
  <c r="B157" i="38" s="1"/>
  <c r="L157" i="36"/>
  <c r="DW157" i="36"/>
  <c r="G157" i="36" a="1"/>
  <c r="G157" i="36" s="1"/>
  <c r="J156" i="38"/>
  <c r="Q156" i="36"/>
  <c r="B156" i="38" s="1"/>
  <c r="G156" i="36" a="1"/>
  <c r="G156" i="36" s="1"/>
  <c r="DW156" i="36"/>
  <c r="F156" i="36"/>
  <c r="L156" i="36"/>
  <c r="X156" i="36"/>
  <c r="M156" i="36"/>
  <c r="AA156" i="36"/>
  <c r="F156" i="38"/>
  <c r="G156" i="38" s="1"/>
  <c r="N156" i="36"/>
  <c r="AD156" i="38"/>
  <c r="AU156" i="36"/>
  <c r="R157" i="38"/>
  <c r="BA153" i="36"/>
  <c r="AX153" i="36"/>
  <c r="AY153" i="36"/>
  <c r="AZ153" i="36"/>
  <c r="T153" i="38"/>
  <c r="S153" i="38"/>
  <c r="AW154" i="36"/>
  <c r="BB154" i="36"/>
  <c r="AB154" i="36"/>
  <c r="Y155" i="38"/>
  <c r="Z155" i="38"/>
  <c r="O155" i="38"/>
  <c r="P155" i="38" s="1"/>
  <c r="AB155" i="38"/>
  <c r="W156" i="38"/>
  <c r="R156" i="38"/>
  <c r="U157" i="36"/>
  <c r="E157" i="38"/>
  <c r="I157" i="36"/>
  <c r="C157" i="36"/>
  <c r="E156" i="38"/>
  <c r="I156" i="36"/>
  <c r="C156" i="36"/>
  <c r="U156" i="36"/>
  <c r="CB155" i="36"/>
  <c r="J155" i="36"/>
  <c r="D155" i="36"/>
  <c r="Y155" i="36" s="1" a="1"/>
  <c r="Y155" i="36" s="1"/>
  <c r="H155" i="38" s="1"/>
  <c r="I155" i="38" s="1"/>
  <c r="EP159" i="36"/>
  <c r="EX159" i="36"/>
  <c r="EQ160" i="36"/>
  <c r="EO161" i="36" s="1"/>
  <c r="AL153" i="38"/>
  <c r="AM153" i="38"/>
  <c r="AN153" i="38"/>
  <c r="Y154" i="38"/>
  <c r="Z154" i="38"/>
  <c r="O154" i="38"/>
  <c r="P154" i="38" s="1"/>
  <c r="AB154" i="38"/>
  <c r="S154" i="38"/>
  <c r="T154" i="38"/>
  <c r="CV155" i="36"/>
  <c r="DA155" i="36"/>
  <c r="DC155" i="36" s="1"/>
  <c r="CZ155" i="36"/>
  <c r="CX155" i="36"/>
  <c r="DD155" i="36"/>
  <c r="DB155" i="36"/>
  <c r="CW155" i="36"/>
  <c r="CY155" i="36"/>
  <c r="FI156" i="36"/>
  <c r="AD157" i="38"/>
  <c r="N157" i="36"/>
  <c r="AU157" i="36"/>
  <c r="F157" i="38"/>
  <c r="G157" i="38" s="1"/>
  <c r="M157" i="36"/>
  <c r="AA157" i="36"/>
  <c r="X157" i="36"/>
  <c r="AQ158" i="36"/>
  <c r="FD160" i="36"/>
  <c r="CL158" i="36"/>
  <c r="BL160" i="36"/>
  <c r="CG159" i="36"/>
  <c r="BZ160" i="36"/>
  <c r="FB159" i="36"/>
  <c r="AM159" i="36"/>
  <c r="AC160" i="36"/>
  <c r="BV159" i="36"/>
  <c r="AC159" i="36"/>
  <c r="CL160" i="36"/>
  <c r="FD159" i="36"/>
  <c r="AF159" i="36"/>
  <c r="AS158" i="36"/>
  <c r="CL159" i="36"/>
  <c r="AQ160" i="36"/>
  <c r="BN160" i="36"/>
  <c r="EZ160" i="36"/>
  <c r="BX160" i="36"/>
  <c r="AH160" i="36"/>
  <c r="AH159" i="36"/>
  <c r="CN160" i="36"/>
  <c r="BF160" i="36"/>
  <c r="AM158" i="36"/>
  <c r="AS156" i="36"/>
  <c r="BM158" i="36"/>
  <c r="FA160" i="36"/>
  <c r="BX159" i="36"/>
  <c r="AS157" i="36"/>
  <c r="AM160" i="36"/>
  <c r="FA159" i="36"/>
  <c r="AT160" i="36"/>
  <c r="BW158" i="36"/>
  <c r="AJ160" i="36"/>
  <c r="EV159" i="36"/>
  <c r="BP158" i="36"/>
  <c r="ET159" i="36"/>
  <c r="FC159" i="36"/>
  <c r="S159" i="36"/>
  <c r="ER158" i="36"/>
  <c r="FG159" i="36"/>
  <c r="AL160" i="36"/>
  <c r="BO158" i="36"/>
  <c r="EV160" i="36"/>
  <c r="AO160" i="36"/>
  <c r="BO160" i="36"/>
  <c r="BX158" i="36"/>
  <c r="BQ158" i="36"/>
  <c r="S160" i="36"/>
  <c r="BR160" i="36"/>
  <c r="BK160" i="36"/>
  <c r="FB160" i="36"/>
  <c r="ES160" i="36"/>
  <c r="BG158" i="36"/>
  <c r="BP160" i="36"/>
  <c r="CJ160" i="36"/>
  <c r="ES159" i="36"/>
  <c r="BG160" i="36"/>
  <c r="EW160" i="36"/>
  <c r="EU159" i="36"/>
  <c r="EU160" i="36"/>
  <c r="CK158" i="36"/>
  <c r="CG160" i="36"/>
  <c r="BW160" i="36"/>
  <c r="CF159" i="36"/>
  <c r="CR160" i="36"/>
  <c r="ER160" i="36"/>
  <c r="BV160" i="36"/>
  <c r="FC160" i="36"/>
  <c r="CN159" i="36"/>
  <c r="CF160" i="36"/>
  <c r="BM160" i="36"/>
  <c r="EW159" i="36"/>
  <c r="CM160" i="36"/>
  <c r="AJ159" i="36"/>
  <c r="CK160" i="36"/>
  <c r="AD159" i="36"/>
  <c r="BS160" i="36"/>
  <c r="EZ159" i="36"/>
  <c r="AF160" i="36"/>
  <c r="ET160" i="36"/>
  <c r="CP160" i="36"/>
  <c r="BQ160" i="36"/>
  <c r="BJ160" i="36"/>
  <c r="AD160" i="36"/>
  <c r="BJ159" i="36"/>
  <c r="CI158" i="36" l="1"/>
  <c r="DX159" i="36"/>
  <c r="AA157" i="38"/>
  <c r="CB157" i="36"/>
  <c r="DE157" i="36"/>
  <c r="DI157" i="36" s="1"/>
  <c r="ED151" i="36"/>
  <c r="EH151" i="36"/>
  <c r="EK151" i="36"/>
  <c r="EL151" i="36"/>
  <c r="EG151" i="36"/>
  <c r="DZ151" i="36"/>
  <c r="BF155" i="38"/>
  <c r="AY154" i="38"/>
  <c r="BC154" i="38"/>
  <c r="DB156" i="36"/>
  <c r="DD156" i="36"/>
  <c r="DE156" i="36"/>
  <c r="DH156" i="36" s="1"/>
  <c r="EB151" i="36"/>
  <c r="EI151" i="36"/>
  <c r="EJ151" i="36"/>
  <c r="EM151" i="36"/>
  <c r="A156" i="36"/>
  <c r="EY160" i="36"/>
  <c r="CX156" i="36"/>
  <c r="CZ156" i="36"/>
  <c r="CW156" i="36"/>
  <c r="DA156" i="36"/>
  <c r="DC156" i="36" s="1"/>
  <c r="CY156" i="36"/>
  <c r="DL153" i="36"/>
  <c r="EK153" i="36" s="1"/>
  <c r="AY155" i="38"/>
  <c r="EC151" i="36"/>
  <c r="EA151" i="36"/>
  <c r="EF151" i="36"/>
  <c r="BE154" i="38"/>
  <c r="EY159" i="36"/>
  <c r="BC155" i="38"/>
  <c r="BD155" i="38"/>
  <c r="BE155" i="38"/>
  <c r="Z159" i="36"/>
  <c r="CO159" i="36"/>
  <c r="AR159" i="38"/>
  <c r="CH158" i="36"/>
  <c r="AC158" i="38"/>
  <c r="CC158" i="36"/>
  <c r="FH158" i="36"/>
  <c r="CD158" i="36"/>
  <c r="BU160" i="36"/>
  <c r="AV160" i="36"/>
  <c r="AP160" i="36"/>
  <c r="BT160" i="36"/>
  <c r="L160" i="38"/>
  <c r="M160" i="38"/>
  <c r="AR160" i="38"/>
  <c r="CD160" i="36"/>
  <c r="CC160" i="36"/>
  <c r="AK159" i="36"/>
  <c r="K159" i="38" s="1"/>
  <c r="CS160" i="36"/>
  <c r="CT160" i="36"/>
  <c r="H160" i="36"/>
  <c r="O160" i="36" s="1"/>
  <c r="AG160" i="36"/>
  <c r="CQ160" i="36"/>
  <c r="V159" i="38"/>
  <c r="BI159" i="36"/>
  <c r="CC159" i="36"/>
  <c r="CD159" i="36"/>
  <c r="W159" i="36"/>
  <c r="E159" i="36"/>
  <c r="K159" i="36"/>
  <c r="V159" i="36"/>
  <c r="T159" i="36"/>
  <c r="D159" i="38"/>
  <c r="BU158" i="36"/>
  <c r="CO160" i="36"/>
  <c r="N160" i="38"/>
  <c r="AR160" i="36"/>
  <c r="CI160" i="36"/>
  <c r="FH160" i="36"/>
  <c r="AI160" i="36"/>
  <c r="AK160" i="36"/>
  <c r="K160" i="38" s="1"/>
  <c r="AC159" i="38"/>
  <c r="CH159" i="36"/>
  <c r="AG159" i="36"/>
  <c r="AI159" i="36"/>
  <c r="AE159" i="36"/>
  <c r="CU158" i="36"/>
  <c r="DE158" i="36" s="1"/>
  <c r="Q160" i="38"/>
  <c r="BH160" i="36"/>
  <c r="U160" i="38" s="1"/>
  <c r="X160" i="38" s="1"/>
  <c r="AC160" i="38"/>
  <c r="CH160" i="36"/>
  <c r="D160" i="38"/>
  <c r="V160" i="36"/>
  <c r="K160" i="36"/>
  <c r="T160" i="36"/>
  <c r="P160" i="36" s="1"/>
  <c r="W160" i="36"/>
  <c r="E160" i="36"/>
  <c r="AE160" i="36"/>
  <c r="Z160" i="36"/>
  <c r="BI160" i="36"/>
  <c r="V160" i="38"/>
  <c r="T156" i="38"/>
  <c r="S156" i="38"/>
  <c r="J156" i="36"/>
  <c r="D156" i="36"/>
  <c r="Y156" i="36" s="1" a="1"/>
  <c r="Y156" i="36" s="1"/>
  <c r="H156" i="38" s="1"/>
  <c r="I156" i="38" s="1"/>
  <c r="T157" i="38"/>
  <c r="S157" i="38"/>
  <c r="BD155" i="36"/>
  <c r="BE155" i="36"/>
  <c r="BC155" i="36"/>
  <c r="BD154" i="38"/>
  <c r="AN154" i="38"/>
  <c r="AL154" i="38"/>
  <c r="AM154" i="38"/>
  <c r="CY157" i="36"/>
  <c r="DB157" i="36"/>
  <c r="DD157" i="36"/>
  <c r="CV157" i="36"/>
  <c r="DA157" i="36"/>
  <c r="DC157" i="36" s="1"/>
  <c r="CX157" i="36"/>
  <c r="CZ157" i="36"/>
  <c r="CW157" i="36"/>
  <c r="AA158" i="36"/>
  <c r="N158" i="36"/>
  <c r="F158" i="38"/>
  <c r="G158" i="38" s="1"/>
  <c r="M158" i="36"/>
  <c r="AD158" i="38"/>
  <c r="X158" i="36"/>
  <c r="AU158" i="36"/>
  <c r="DJ155" i="36"/>
  <c r="DI155" i="36"/>
  <c r="DG155" i="36"/>
  <c r="DF155" i="36"/>
  <c r="DH155" i="36"/>
  <c r="DM155" i="36"/>
  <c r="DK155" i="36"/>
  <c r="AW156" i="36"/>
  <c r="BB156" i="36"/>
  <c r="AB156" i="36"/>
  <c r="AB156" i="38"/>
  <c r="Z156" i="38"/>
  <c r="O156" i="38"/>
  <c r="P156" i="38" s="1"/>
  <c r="Y156" i="38"/>
  <c r="AB157" i="38"/>
  <c r="Y157" i="38"/>
  <c r="O157" i="38"/>
  <c r="P157" i="38" s="1"/>
  <c r="Z157" i="38"/>
  <c r="AL155" i="38"/>
  <c r="AN155" i="38"/>
  <c r="AM155" i="38"/>
  <c r="E158" i="38"/>
  <c r="U158" i="36"/>
  <c r="C158" i="36"/>
  <c r="I158" i="36"/>
  <c r="R158" i="38"/>
  <c r="W158" i="38"/>
  <c r="BD154" i="36"/>
  <c r="BE154" i="36"/>
  <c r="BC154" i="36"/>
  <c r="AB157" i="36"/>
  <c r="BB157" i="36"/>
  <c r="AW157" i="36"/>
  <c r="BA154" i="36"/>
  <c r="AX154" i="36"/>
  <c r="AY154" i="36"/>
  <c r="AZ154" i="36"/>
  <c r="AJ156" i="38"/>
  <c r="AH156" i="38"/>
  <c r="BO156" i="38"/>
  <c r="AF156" i="38"/>
  <c r="BL156" i="38"/>
  <c r="AK156" i="38"/>
  <c r="BA156" i="38"/>
  <c r="BB156" i="38" s="1"/>
  <c r="BG156" i="38" s="1"/>
  <c r="BU156" i="38"/>
  <c r="AX156" i="38"/>
  <c r="AZ156" i="38" s="1"/>
  <c r="AE156" i="38"/>
  <c r="BK156" i="38"/>
  <c r="BP156" i="38"/>
  <c r="AO156" i="38"/>
  <c r="BJ156" i="38"/>
  <c r="AV156" i="38"/>
  <c r="BT156" i="38"/>
  <c r="AS156" i="38"/>
  <c r="BM156" i="38"/>
  <c r="AP156" i="38"/>
  <c r="BN156" i="38"/>
  <c r="AQ156" i="38"/>
  <c r="BS156" i="38"/>
  <c r="BH156" i="38"/>
  <c r="AG156" i="38"/>
  <c r="AW156" i="38"/>
  <c r="BQ156" i="38"/>
  <c r="AT156" i="38"/>
  <c r="BR156" i="38"/>
  <c r="AU156" i="38"/>
  <c r="BI156" i="38"/>
  <c r="AI156" i="38"/>
  <c r="AY155" i="36"/>
  <c r="AZ155" i="36"/>
  <c r="AX155" i="36"/>
  <c r="BA155" i="36"/>
  <c r="BF154" i="38"/>
  <c r="J158" i="38"/>
  <c r="L158" i="36"/>
  <c r="G158" i="36" a="1"/>
  <c r="G158" i="36" s="1"/>
  <c r="Q158" i="36"/>
  <c r="B158" i="38" s="1"/>
  <c r="DW158" i="36"/>
  <c r="F158" i="36"/>
  <c r="AV157" i="38"/>
  <c r="BT157" i="38"/>
  <c r="AS157" i="38"/>
  <c r="BM157" i="38"/>
  <c r="AI157" i="38"/>
  <c r="BO157" i="38"/>
  <c r="BR157" i="38"/>
  <c r="BH157" i="38"/>
  <c r="AG157" i="38"/>
  <c r="AW157" i="38"/>
  <c r="BQ157" i="38"/>
  <c r="AT157" i="38"/>
  <c r="AQ157" i="38"/>
  <c r="BS157" i="38"/>
  <c r="BL157" i="38"/>
  <c r="BU157" i="38"/>
  <c r="AU157" i="38"/>
  <c r="AJ157" i="38"/>
  <c r="BP157" i="38"/>
  <c r="AO157" i="38"/>
  <c r="BI157" i="38"/>
  <c r="AH157" i="38"/>
  <c r="AE157" i="38"/>
  <c r="BK157" i="38"/>
  <c r="BN157" i="38"/>
  <c r="AP157" i="38"/>
  <c r="AF157" i="38"/>
  <c r="AK157" i="38"/>
  <c r="BA157" i="38"/>
  <c r="BB157" i="38" s="1"/>
  <c r="BG157" i="38" s="1"/>
  <c r="AX157" i="38"/>
  <c r="AZ157" i="38" s="1"/>
  <c r="BJ157" i="38"/>
  <c r="EQ161" i="36"/>
  <c r="EO162" i="36" s="1"/>
  <c r="EP161" i="36"/>
  <c r="EX161" i="36"/>
  <c r="J157" i="36"/>
  <c r="D157" i="36"/>
  <c r="Y157" i="36" s="1" a="1"/>
  <c r="Y157" i="36" s="1"/>
  <c r="H157" i="38" s="1"/>
  <c r="I157" i="38" s="1"/>
  <c r="A157" i="36"/>
  <c r="DI154" i="36"/>
  <c r="DH154" i="36"/>
  <c r="DG154" i="36"/>
  <c r="DJ154" i="36"/>
  <c r="DK154" i="36"/>
  <c r="DF154" i="36"/>
  <c r="DM154" i="36"/>
  <c r="FI157" i="36"/>
  <c r="BN159" i="36"/>
  <c r="BM159" i="36"/>
  <c r="AS160" i="36"/>
  <c r="BF159" i="36"/>
  <c r="S161" i="36"/>
  <c r="BL159" i="36"/>
  <c r="FG161" i="36"/>
  <c r="EU161" i="36"/>
  <c r="BQ161" i="36"/>
  <c r="FG160" i="36"/>
  <c r="AF161" i="36"/>
  <c r="EV161" i="36"/>
  <c r="FB161" i="36"/>
  <c r="FD161" i="36"/>
  <c r="BW159" i="36"/>
  <c r="AH161" i="36"/>
  <c r="ER159" i="36"/>
  <c r="AT159" i="36"/>
  <c r="CK159" i="36"/>
  <c r="CM159" i="36"/>
  <c r="BG159" i="36"/>
  <c r="BP159" i="36"/>
  <c r="BO159" i="36"/>
  <c r="AO159" i="36"/>
  <c r="FA161" i="36"/>
  <c r="EW161" i="36"/>
  <c r="BS159" i="36"/>
  <c r="CJ159" i="36"/>
  <c r="ES161" i="36"/>
  <c r="AQ159" i="36"/>
  <c r="BJ161" i="36"/>
  <c r="BK159" i="36"/>
  <c r="AD161" i="36"/>
  <c r="FC161" i="36"/>
  <c r="BQ159" i="36"/>
  <c r="AC161" i="36"/>
  <c r="ET161" i="36"/>
  <c r="CR159" i="36"/>
  <c r="CP159" i="36"/>
  <c r="BV161" i="36"/>
  <c r="CG161" i="36"/>
  <c r="AL159" i="36"/>
  <c r="BL161" i="36"/>
  <c r="AL161" i="36"/>
  <c r="EZ161" i="36"/>
  <c r="BZ159" i="36"/>
  <c r="BR159" i="36"/>
  <c r="CJ161" i="36"/>
  <c r="M159" i="38" l="1"/>
  <c r="L159" i="38"/>
  <c r="DX160" i="36"/>
  <c r="DX161" i="36"/>
  <c r="CQ159" i="36"/>
  <c r="EQ162" i="36"/>
  <c r="EO163" i="36" s="1"/>
  <c r="DK156" i="36"/>
  <c r="BT159" i="36"/>
  <c r="AP159" i="36"/>
  <c r="AV159" i="36"/>
  <c r="Q159" i="38"/>
  <c r="R159" i="38" s="1"/>
  <c r="BH159" i="36"/>
  <c r="U159" i="38" s="1"/>
  <c r="X159" i="38" s="1"/>
  <c r="CS159" i="36"/>
  <c r="CT159" i="36"/>
  <c r="H159" i="36"/>
  <c r="O159" i="36" s="1"/>
  <c r="CI159" i="36"/>
  <c r="FH159" i="36"/>
  <c r="FI159" i="36" s="1"/>
  <c r="AR159" i="36"/>
  <c r="N159" i="38"/>
  <c r="BU159" i="36"/>
  <c r="DJ157" i="36"/>
  <c r="DK157" i="36"/>
  <c r="DH157" i="36"/>
  <c r="DG157" i="36"/>
  <c r="DF156" i="36"/>
  <c r="DM157" i="36"/>
  <c r="DF157" i="36"/>
  <c r="DG156" i="36"/>
  <c r="DM156" i="36"/>
  <c r="DJ156" i="36"/>
  <c r="EI153" i="36"/>
  <c r="DI156" i="36"/>
  <c r="EA153" i="36"/>
  <c r="EL153" i="36"/>
  <c r="EC153" i="36"/>
  <c r="EE153" i="36"/>
  <c r="EG153" i="36"/>
  <c r="EB153" i="36"/>
  <c r="DZ153" i="36"/>
  <c r="ED153" i="36"/>
  <c r="DL155" i="36"/>
  <c r="EH155" i="36" s="1"/>
  <c r="EJ153" i="36"/>
  <c r="EF153" i="36"/>
  <c r="EH153" i="36"/>
  <c r="EM153" i="36"/>
  <c r="BE157" i="38"/>
  <c r="BC156" i="38"/>
  <c r="EY161" i="36"/>
  <c r="BF157" i="38"/>
  <c r="BD157" i="38"/>
  <c r="AY156" i="38"/>
  <c r="BD156" i="38"/>
  <c r="CU160" i="36"/>
  <c r="DA160" i="36" s="1"/>
  <c r="DC160" i="36" s="1"/>
  <c r="A158" i="36"/>
  <c r="AA160" i="38"/>
  <c r="BE156" i="38"/>
  <c r="CB159" i="36"/>
  <c r="V161" i="38"/>
  <c r="BI161" i="36"/>
  <c r="W161" i="36"/>
  <c r="E161" i="36"/>
  <c r="D161" i="38"/>
  <c r="K161" i="36"/>
  <c r="V161" i="36"/>
  <c r="T161" i="36"/>
  <c r="P161" i="36" s="1"/>
  <c r="AE161" i="36"/>
  <c r="AG161" i="36"/>
  <c r="M161" i="38"/>
  <c r="L161" i="38"/>
  <c r="AR161" i="38"/>
  <c r="Z161" i="36"/>
  <c r="AI161" i="36"/>
  <c r="EQ163" i="36"/>
  <c r="EO164" i="36" s="1"/>
  <c r="EX163" i="36"/>
  <c r="EP163" i="36"/>
  <c r="AN157" i="38"/>
  <c r="AL157" i="38"/>
  <c r="AM157" i="38"/>
  <c r="EX162" i="36"/>
  <c r="EP162" i="36"/>
  <c r="BE156" i="36"/>
  <c r="BC156" i="36"/>
  <c r="BD156" i="36"/>
  <c r="DA158" i="36"/>
  <c r="DC158" i="36" s="1"/>
  <c r="CX158" i="36"/>
  <c r="CY158" i="36"/>
  <c r="DB158" i="36"/>
  <c r="CW158" i="36"/>
  <c r="DD158" i="36"/>
  <c r="CZ158" i="36"/>
  <c r="CV158" i="36"/>
  <c r="E159" i="38"/>
  <c r="I159" i="36"/>
  <c r="U159" i="36"/>
  <c r="C159" i="36"/>
  <c r="AU159" i="36"/>
  <c r="X159" i="36"/>
  <c r="F159" i="38"/>
  <c r="G159" i="38" s="1"/>
  <c r="AA159" i="36"/>
  <c r="AD159" i="38"/>
  <c r="N159" i="36"/>
  <c r="M159" i="36"/>
  <c r="AA159" i="38"/>
  <c r="J159" i="38"/>
  <c r="G159" i="36" a="1"/>
  <c r="G159" i="36" s="1"/>
  <c r="L159" i="36"/>
  <c r="DW159" i="36"/>
  <c r="Q159" i="36"/>
  <c r="B159" i="38" s="1"/>
  <c r="F159" i="36"/>
  <c r="AY157" i="38"/>
  <c r="O158" i="38"/>
  <c r="P158" i="38" s="1"/>
  <c r="AB158" i="38"/>
  <c r="Y158" i="38"/>
  <c r="Z158" i="38"/>
  <c r="BC157" i="38"/>
  <c r="BF156" i="38"/>
  <c r="AM156" i="38"/>
  <c r="AL156" i="38"/>
  <c r="AN156" i="38"/>
  <c r="AX157" i="36"/>
  <c r="AZ157" i="36"/>
  <c r="AY157" i="36"/>
  <c r="BA157" i="36"/>
  <c r="D158" i="36"/>
  <c r="Y158" i="36" s="1" a="1"/>
  <c r="Y158" i="36" s="1"/>
  <c r="H158" i="38" s="1"/>
  <c r="I158" i="38" s="1"/>
  <c r="J158" i="36"/>
  <c r="AZ156" i="36"/>
  <c r="AX156" i="36"/>
  <c r="AY156" i="36"/>
  <c r="BA156" i="36"/>
  <c r="J160" i="38"/>
  <c r="G160" i="36" a="1"/>
  <c r="G160" i="36" s="1"/>
  <c r="F160" i="36"/>
  <c r="L160" i="36"/>
  <c r="DW160" i="36"/>
  <c r="Q160" i="36"/>
  <c r="B160" i="38" s="1"/>
  <c r="F160" i="38"/>
  <c r="G160" i="38" s="1"/>
  <c r="AU160" i="36"/>
  <c r="M160" i="36"/>
  <c r="AA160" i="36"/>
  <c r="AD160" i="38"/>
  <c r="X160" i="36"/>
  <c r="N160" i="36"/>
  <c r="P159" i="36"/>
  <c r="CU159" i="36"/>
  <c r="CB160" i="36"/>
  <c r="FI158" i="36"/>
  <c r="DL154" i="36"/>
  <c r="EA154" i="36" s="1"/>
  <c r="BE157" i="36"/>
  <c r="BD157" i="36"/>
  <c r="BC157" i="36"/>
  <c r="T158" i="38"/>
  <c r="S158" i="38"/>
  <c r="AF158" i="38"/>
  <c r="BL158" i="38"/>
  <c r="AH158" i="38"/>
  <c r="BN158" i="38"/>
  <c r="AT158" i="38"/>
  <c r="AK158" i="38"/>
  <c r="BK158" i="38"/>
  <c r="AW158" i="38"/>
  <c r="AJ158" i="38"/>
  <c r="BP158" i="38"/>
  <c r="AS158" i="38"/>
  <c r="BS158" i="38"/>
  <c r="BJ158" i="38"/>
  <c r="AP158" i="38"/>
  <c r="BQ158" i="38"/>
  <c r="BM158" i="38"/>
  <c r="BH158" i="38"/>
  <c r="BI158" i="38"/>
  <c r="BU158" i="38"/>
  <c r="AQ158" i="38"/>
  <c r="AV158" i="38"/>
  <c r="BT158" i="38"/>
  <c r="AX158" i="38"/>
  <c r="AZ158" i="38" s="1"/>
  <c r="AI158" i="38"/>
  <c r="BO158" i="38"/>
  <c r="AU158" i="38"/>
  <c r="AE158" i="38"/>
  <c r="BR158" i="38"/>
  <c r="AG158" i="38"/>
  <c r="AO158" i="38"/>
  <c r="BA158" i="38"/>
  <c r="BB158" i="38" s="1"/>
  <c r="BG158" i="38" s="1"/>
  <c r="AW158" i="36"/>
  <c r="BB158" i="36"/>
  <c r="AB158" i="36"/>
  <c r="DM158" i="36"/>
  <c r="DI158" i="36"/>
  <c r="DG158" i="36"/>
  <c r="DH158" i="36"/>
  <c r="DF158" i="36"/>
  <c r="DK158" i="36"/>
  <c r="DJ158" i="36"/>
  <c r="E160" i="38"/>
  <c r="C160" i="36"/>
  <c r="U160" i="36"/>
  <c r="I160" i="36"/>
  <c r="W160" i="38"/>
  <c r="R160" i="38"/>
  <c r="CB158" i="36"/>
  <c r="AA158" i="38"/>
  <c r="BM161" i="36"/>
  <c r="ET163" i="36"/>
  <c r="EU162" i="36"/>
  <c r="BV163" i="36"/>
  <c r="AH163" i="36"/>
  <c r="ES163" i="36"/>
  <c r="BR162" i="36"/>
  <c r="BK161" i="36"/>
  <c r="CM162" i="36"/>
  <c r="AC162" i="36"/>
  <c r="AJ162" i="36"/>
  <c r="AQ161" i="36"/>
  <c r="CM161" i="36"/>
  <c r="CN161" i="36"/>
  <c r="EU163" i="36"/>
  <c r="AL162" i="36"/>
  <c r="ER161" i="36"/>
  <c r="S162" i="36"/>
  <c r="CG163" i="36"/>
  <c r="FB162" i="36"/>
  <c r="FD163" i="36"/>
  <c r="AM161" i="36"/>
  <c r="AH162" i="36"/>
  <c r="CL162" i="36"/>
  <c r="CK161" i="36"/>
  <c r="CF161" i="36"/>
  <c r="AF163" i="36"/>
  <c r="CP161" i="36"/>
  <c r="FC162" i="36"/>
  <c r="BX161" i="36"/>
  <c r="BL162" i="36"/>
  <c r="EV162" i="36"/>
  <c r="FG162" i="36"/>
  <c r="EZ162" i="36"/>
  <c r="BN161" i="36"/>
  <c r="FB163" i="36"/>
  <c r="CK162" i="36"/>
  <c r="AM162" i="36"/>
  <c r="FC163" i="36"/>
  <c r="AC163" i="36"/>
  <c r="BM162" i="36"/>
  <c r="S163" i="36"/>
  <c r="EW162" i="36"/>
  <c r="BG162" i="36"/>
  <c r="EW163" i="36"/>
  <c r="AD163" i="36"/>
  <c r="BR161" i="36"/>
  <c r="EV163" i="36"/>
  <c r="CL163" i="36"/>
  <c r="AJ161" i="36"/>
  <c r="AT161" i="36"/>
  <c r="AO161" i="36"/>
  <c r="ET162" i="36"/>
  <c r="CL161" i="36"/>
  <c r="BS161" i="36"/>
  <c r="AS159" i="36"/>
  <c r="BZ161" i="36"/>
  <c r="BK162" i="36"/>
  <c r="CG162" i="36"/>
  <c r="AQ162" i="36"/>
  <c r="ES162" i="36"/>
  <c r="FD162" i="36"/>
  <c r="BK163" i="36"/>
  <c r="BW161" i="36"/>
  <c r="EZ163" i="36"/>
  <c r="AF162" i="36"/>
  <c r="BF161" i="36"/>
  <c r="BP161" i="36"/>
  <c r="FA162" i="36"/>
  <c r="CR161" i="36"/>
  <c r="BS162" i="36"/>
  <c r="CP162" i="36"/>
  <c r="AT162" i="36"/>
  <c r="AD162" i="36"/>
  <c r="BG161" i="36"/>
  <c r="BV162" i="36"/>
  <c r="FA163" i="36"/>
  <c r="CN162" i="36"/>
  <c r="BO161" i="36"/>
  <c r="Q161" i="38" l="1"/>
  <c r="BH161" i="36"/>
  <c r="U161" i="38" s="1"/>
  <c r="X161" i="38" s="1"/>
  <c r="CD161" i="36"/>
  <c r="CC161" i="36"/>
  <c r="CH161" i="36"/>
  <c r="AC161" i="38"/>
  <c r="CQ161" i="36"/>
  <c r="DX162" i="36"/>
  <c r="FI160" i="36"/>
  <c r="EQ164" i="36"/>
  <c r="EO165" i="36" s="1"/>
  <c r="EP165" i="36" s="1"/>
  <c r="AV161" i="36"/>
  <c r="AP161" i="36"/>
  <c r="BT161" i="36"/>
  <c r="AK161" i="36"/>
  <c r="K161" i="38" s="1"/>
  <c r="CO161" i="36"/>
  <c r="W159" i="38"/>
  <c r="DL157" i="36"/>
  <c r="EF157" i="36" s="1"/>
  <c r="DL156" i="36"/>
  <c r="EB156" i="36" s="1"/>
  <c r="EF155" i="36"/>
  <c r="DL158" i="36"/>
  <c r="EB158" i="36" s="1"/>
  <c r="EC155" i="36"/>
  <c r="DZ155" i="36"/>
  <c r="EB155" i="36"/>
  <c r="CV160" i="36"/>
  <c r="CW160" i="36"/>
  <c r="DE160" i="36"/>
  <c r="DI160" i="36" s="1"/>
  <c r="EI155" i="36"/>
  <c r="EG155" i="36"/>
  <c r="EK155" i="36"/>
  <c r="EL155" i="36"/>
  <c r="EJ155" i="36"/>
  <c r="ED155" i="36"/>
  <c r="EA155" i="36"/>
  <c r="EM155" i="36"/>
  <c r="EE155" i="36"/>
  <c r="CX160" i="36"/>
  <c r="CY160" i="36"/>
  <c r="DB160" i="36"/>
  <c r="CZ160" i="36"/>
  <c r="DD160" i="36"/>
  <c r="CU161" i="36"/>
  <c r="DB161" i="36" s="1"/>
  <c r="BD158" i="38"/>
  <c r="A160" i="36"/>
  <c r="BE158" i="38"/>
  <c r="A159" i="36"/>
  <c r="BU161" i="36"/>
  <c r="CI161" i="36"/>
  <c r="FH161" i="36"/>
  <c r="AG162" i="36"/>
  <c r="CQ162" i="36"/>
  <c r="AR162" i="36"/>
  <c r="N162" i="38"/>
  <c r="AE162" i="36"/>
  <c r="K162" i="36"/>
  <c r="V162" i="36"/>
  <c r="D162" i="38"/>
  <c r="T162" i="36"/>
  <c r="P162" i="36" s="1"/>
  <c r="W162" i="36"/>
  <c r="E162" i="36"/>
  <c r="AI163" i="36"/>
  <c r="AG163" i="36"/>
  <c r="N161" i="38"/>
  <c r="AR161" i="36"/>
  <c r="H161" i="36"/>
  <c r="O161" i="36" s="1"/>
  <c r="CT161" i="36"/>
  <c r="CS161" i="36"/>
  <c r="AR162" i="38"/>
  <c r="Z162" i="36"/>
  <c r="CO162" i="36"/>
  <c r="L162" i="38"/>
  <c r="M162" i="38"/>
  <c r="BU162" i="36"/>
  <c r="AK162" i="36"/>
  <c r="K162" i="38" s="1"/>
  <c r="AI162" i="36"/>
  <c r="Z163" i="36"/>
  <c r="W163" i="36"/>
  <c r="E163" i="36"/>
  <c r="D163" i="38"/>
  <c r="K163" i="36"/>
  <c r="V163" i="36"/>
  <c r="T163" i="36"/>
  <c r="P163" i="36" s="1"/>
  <c r="AE163" i="36"/>
  <c r="AR163" i="38"/>
  <c r="J159" i="36"/>
  <c r="D159" i="36"/>
  <c r="Y159" i="36" s="1" a="1"/>
  <c r="Y159" i="36" s="1"/>
  <c r="H159" i="38" s="1"/>
  <c r="I159" i="38" s="1"/>
  <c r="S160" i="38"/>
  <c r="T160" i="38"/>
  <c r="BF158" i="38"/>
  <c r="AY158" i="38"/>
  <c r="AU160" i="38"/>
  <c r="BA160" i="38"/>
  <c r="BB160" i="38" s="1"/>
  <c r="BG160" i="38" s="1"/>
  <c r="AE160" i="38"/>
  <c r="BK160" i="38"/>
  <c r="BP160" i="38"/>
  <c r="AH160" i="38"/>
  <c r="AJ160" i="38"/>
  <c r="BI160" i="38"/>
  <c r="BJ160" i="38"/>
  <c r="AI160" i="38"/>
  <c r="BO160" i="38"/>
  <c r="AV160" i="38"/>
  <c r="BT160" i="38"/>
  <c r="AS160" i="38"/>
  <c r="BM160" i="38"/>
  <c r="AP160" i="38"/>
  <c r="BN160" i="38"/>
  <c r="AQ160" i="38"/>
  <c r="BS160" i="38"/>
  <c r="BH160" i="38"/>
  <c r="AG160" i="38"/>
  <c r="AW160" i="38"/>
  <c r="BQ160" i="38"/>
  <c r="AT160" i="38"/>
  <c r="BR160" i="38"/>
  <c r="AF160" i="38"/>
  <c r="BL160" i="38"/>
  <c r="AK160" i="38"/>
  <c r="BU160" i="38"/>
  <c r="AX160" i="38"/>
  <c r="AY160" i="38" s="1"/>
  <c r="AO160" i="38"/>
  <c r="AB160" i="38"/>
  <c r="Z160" i="38"/>
  <c r="Y160" i="38"/>
  <c r="O160" i="38"/>
  <c r="P160" i="38" s="1"/>
  <c r="S159" i="38"/>
  <c r="T159" i="38"/>
  <c r="DZ154" i="36"/>
  <c r="EK154" i="36"/>
  <c r="EG154" i="36"/>
  <c r="EC154" i="36"/>
  <c r="CB161" i="36"/>
  <c r="AA161" i="38"/>
  <c r="AA161" i="36"/>
  <c r="N161" i="36"/>
  <c r="X161" i="36"/>
  <c r="F161" i="38"/>
  <c r="G161" i="38" s="1"/>
  <c r="AU161" i="36"/>
  <c r="AD161" i="38"/>
  <c r="M161" i="36"/>
  <c r="CV159" i="36"/>
  <c r="DA159" i="36"/>
  <c r="DC159" i="36" s="1"/>
  <c r="DB159" i="36"/>
  <c r="CZ159" i="36"/>
  <c r="CX159" i="36"/>
  <c r="DD159" i="36"/>
  <c r="CY159" i="36"/>
  <c r="CW159" i="36"/>
  <c r="ED154" i="36"/>
  <c r="Z159" i="38"/>
  <c r="O159" i="38"/>
  <c r="P159" i="38" s="1"/>
  <c r="Y159" i="38"/>
  <c r="AB159" i="38"/>
  <c r="EY163" i="36"/>
  <c r="EM154" i="36"/>
  <c r="BB160" i="36"/>
  <c r="AW160" i="36"/>
  <c r="AB160" i="36"/>
  <c r="AU159" i="38"/>
  <c r="AF159" i="38"/>
  <c r="BL159" i="38"/>
  <c r="AK159" i="38"/>
  <c r="BA159" i="38"/>
  <c r="BB159" i="38" s="1"/>
  <c r="BG159" i="38" s="1"/>
  <c r="BU159" i="38"/>
  <c r="AX159" i="38"/>
  <c r="AY159" i="38" s="1"/>
  <c r="AE159" i="38"/>
  <c r="BK159" i="38"/>
  <c r="AJ159" i="38"/>
  <c r="BP159" i="38"/>
  <c r="AO159" i="38"/>
  <c r="BI159" i="38"/>
  <c r="AH159" i="38"/>
  <c r="BJ159" i="38"/>
  <c r="AQ159" i="38"/>
  <c r="BS159" i="38"/>
  <c r="BH159" i="38"/>
  <c r="AG159" i="38"/>
  <c r="AW159" i="38"/>
  <c r="BQ159" i="38"/>
  <c r="AT159" i="38"/>
  <c r="BR159" i="38"/>
  <c r="AI159" i="38"/>
  <c r="BO159" i="38"/>
  <c r="AV159" i="38"/>
  <c r="BT159" i="38"/>
  <c r="AS159" i="38"/>
  <c r="BM159" i="38"/>
  <c r="AP159" i="38"/>
  <c r="BN159" i="38"/>
  <c r="BD158" i="36"/>
  <c r="BE158" i="36"/>
  <c r="BC158" i="36"/>
  <c r="BC158" i="38"/>
  <c r="EF154" i="36"/>
  <c r="AW159" i="36"/>
  <c r="BB159" i="36"/>
  <c r="AB159" i="36"/>
  <c r="EH154" i="36"/>
  <c r="EY162" i="36"/>
  <c r="EX165" i="36"/>
  <c r="EP164" i="36"/>
  <c r="EX164" i="36"/>
  <c r="EQ165" i="36"/>
  <c r="EO166" i="36" s="1"/>
  <c r="DE159" i="36"/>
  <c r="U161" i="36"/>
  <c r="I161" i="36"/>
  <c r="E161" i="38"/>
  <c r="C161" i="36"/>
  <c r="J160" i="36"/>
  <c r="D160" i="36"/>
  <c r="Y160" i="36" s="1" a="1"/>
  <c r="Y160" i="36" s="1"/>
  <c r="H160" i="38" s="1"/>
  <c r="I160" i="38" s="1"/>
  <c r="AX158" i="36"/>
  <c r="AZ158" i="36"/>
  <c r="AY158" i="36"/>
  <c r="BA158" i="36"/>
  <c r="AM158" i="38"/>
  <c r="AL158" i="38"/>
  <c r="AN158" i="38"/>
  <c r="EE154" i="36"/>
  <c r="EJ154" i="36"/>
  <c r="EI154" i="36"/>
  <c r="EL154" i="36"/>
  <c r="EB154" i="36"/>
  <c r="J161" i="38"/>
  <c r="F161" i="36"/>
  <c r="G161" i="36" a="1"/>
  <c r="G161" i="36" s="1"/>
  <c r="L161" i="36"/>
  <c r="DW161" i="36"/>
  <c r="Q161" i="36"/>
  <c r="B161" i="38" s="1"/>
  <c r="W161" i="38"/>
  <c r="R161" i="38"/>
  <c r="CF162" i="36"/>
  <c r="AD165" i="36"/>
  <c r="S165" i="36"/>
  <c r="ET165" i="36"/>
  <c r="ES164" i="36"/>
  <c r="EU164" i="36"/>
  <c r="BP164" i="36"/>
  <c r="FC165" i="36"/>
  <c r="BR163" i="36"/>
  <c r="BX163" i="36"/>
  <c r="AF164" i="36"/>
  <c r="EV165" i="36"/>
  <c r="FC164" i="36"/>
  <c r="CM163" i="36"/>
  <c r="FB164" i="36"/>
  <c r="FA164" i="36"/>
  <c r="AQ163" i="36"/>
  <c r="FA165" i="36"/>
  <c r="EV164" i="36"/>
  <c r="AO163" i="36"/>
  <c r="BL163" i="36"/>
  <c r="EZ165" i="36"/>
  <c r="EW164" i="36"/>
  <c r="CP164" i="36"/>
  <c r="AD164" i="36"/>
  <c r="BO162" i="36"/>
  <c r="AC165" i="36"/>
  <c r="CF163" i="36"/>
  <c r="BG163" i="36"/>
  <c r="BS163" i="36"/>
  <c r="BX162" i="36"/>
  <c r="BV164" i="36"/>
  <c r="ER162" i="36"/>
  <c r="AT165" i="36"/>
  <c r="BM163" i="36"/>
  <c r="FD165" i="36"/>
  <c r="BZ162" i="36"/>
  <c r="FG164" i="36"/>
  <c r="ES165" i="36"/>
  <c r="AH165" i="36"/>
  <c r="CG165" i="36"/>
  <c r="AL163" i="36"/>
  <c r="BZ165" i="36"/>
  <c r="BP163" i="36"/>
  <c r="AH164" i="36"/>
  <c r="AF165" i="36"/>
  <c r="AO162" i="36"/>
  <c r="BW163" i="36"/>
  <c r="CR163" i="36"/>
  <c r="BN163" i="36"/>
  <c r="AJ163" i="36"/>
  <c r="FB165" i="36"/>
  <c r="BN162" i="36"/>
  <c r="BJ162" i="36"/>
  <c r="CN163" i="36"/>
  <c r="EZ164" i="36"/>
  <c r="AT163" i="36"/>
  <c r="BL165" i="36"/>
  <c r="AS161" i="36"/>
  <c r="BQ163" i="36"/>
  <c r="BO163" i="36"/>
  <c r="BZ163" i="36"/>
  <c r="BW164" i="36"/>
  <c r="S164" i="36"/>
  <c r="BF163" i="36"/>
  <c r="ET164" i="36"/>
  <c r="ER163" i="36"/>
  <c r="CJ162" i="36"/>
  <c r="CG164" i="36"/>
  <c r="BW162" i="36"/>
  <c r="AC164" i="36"/>
  <c r="BP162" i="36"/>
  <c r="FG163" i="36"/>
  <c r="BJ163" i="36"/>
  <c r="BF162" i="36"/>
  <c r="BV165" i="36"/>
  <c r="FD164" i="36"/>
  <c r="EU165" i="36"/>
  <c r="AM163" i="36"/>
  <c r="CK163" i="36"/>
  <c r="EW165" i="36"/>
  <c r="CJ163" i="36"/>
  <c r="AQ165" i="36"/>
  <c r="BQ164" i="36"/>
  <c r="CR162" i="36"/>
  <c r="BQ162" i="36"/>
  <c r="CP163" i="36"/>
  <c r="AM165" i="36"/>
  <c r="DX164" i="36" l="1"/>
  <c r="DX163" i="36"/>
  <c r="BU163" i="36"/>
  <c r="Q163" i="38"/>
  <c r="BH163" i="36"/>
  <c r="U163" i="38" s="1"/>
  <c r="X163" i="38" s="1"/>
  <c r="CI163" i="36"/>
  <c r="AK163" i="36"/>
  <c r="K163" i="38" s="1"/>
  <c r="CH163" i="36"/>
  <c r="CD163" i="36"/>
  <c r="CC163" i="36"/>
  <c r="FH163" i="36"/>
  <c r="AC163" i="38"/>
  <c r="CQ163" i="36"/>
  <c r="EB157" i="36"/>
  <c r="EC157" i="36"/>
  <c r="EJ157" i="36"/>
  <c r="EE157" i="36"/>
  <c r="ED157" i="36"/>
  <c r="EM157" i="36"/>
  <c r="EA156" i="36"/>
  <c r="EK157" i="36"/>
  <c r="EI157" i="36"/>
  <c r="EH157" i="36"/>
  <c r="DZ157" i="36"/>
  <c r="EA157" i="36"/>
  <c r="EL157" i="36"/>
  <c r="EG157" i="36"/>
  <c r="EI158" i="36"/>
  <c r="EM156" i="36"/>
  <c r="EL156" i="36"/>
  <c r="EJ156" i="36"/>
  <c r="EI156" i="36"/>
  <c r="EE156" i="36"/>
  <c r="EH156" i="36"/>
  <c r="DZ156" i="36"/>
  <c r="EG156" i="36"/>
  <c r="EC156" i="36"/>
  <c r="ED156" i="36"/>
  <c r="EK156" i="36"/>
  <c r="EF156" i="36"/>
  <c r="EK158" i="36"/>
  <c r="EJ158" i="36"/>
  <c r="EH158" i="36"/>
  <c r="EC158" i="36"/>
  <c r="EL158" i="36"/>
  <c r="ED158" i="36"/>
  <c r="EE158" i="36"/>
  <c r="EM158" i="36"/>
  <c r="EF158" i="36"/>
  <c r="EG158" i="36"/>
  <c r="DZ158" i="36"/>
  <c r="DF160" i="36"/>
  <c r="EA158" i="36"/>
  <c r="DM160" i="36"/>
  <c r="DK160" i="36"/>
  <c r="DJ160" i="36"/>
  <c r="DG160" i="36"/>
  <c r="DH160" i="36"/>
  <c r="CY161" i="36"/>
  <c r="CZ161" i="36"/>
  <c r="BE160" i="38"/>
  <c r="BD160" i="38"/>
  <c r="BF160" i="38"/>
  <c r="A161" i="36"/>
  <c r="BD159" i="38"/>
  <c r="CV161" i="36"/>
  <c r="CX161" i="36"/>
  <c r="DA161" i="36"/>
  <c r="DC161" i="36" s="1"/>
  <c r="DD161" i="36"/>
  <c r="DE161" i="36"/>
  <c r="DJ161" i="36" s="1"/>
  <c r="CW161" i="36"/>
  <c r="BC159" i="38"/>
  <c r="N165" i="38"/>
  <c r="AR165" i="36"/>
  <c r="AI164" i="36"/>
  <c r="Z165" i="36"/>
  <c r="AI165" i="36"/>
  <c r="CU163" i="36"/>
  <c r="AR164" i="38"/>
  <c r="AR165" i="38"/>
  <c r="AG165" i="36"/>
  <c r="CO163" i="36"/>
  <c r="AV162" i="36"/>
  <c r="BT162" i="36"/>
  <c r="AP162" i="36"/>
  <c r="V163" i="38"/>
  <c r="W163" i="38" s="1"/>
  <c r="BI163" i="36"/>
  <c r="BT163" i="36"/>
  <c r="AP163" i="36"/>
  <c r="AV163" i="36"/>
  <c r="CU162" i="36"/>
  <c r="CI164" i="36"/>
  <c r="CQ164" i="36"/>
  <c r="AC162" i="38"/>
  <c r="CH162" i="36"/>
  <c r="CD162" i="36"/>
  <c r="CC162" i="36"/>
  <c r="Z164" i="36"/>
  <c r="AE164" i="36"/>
  <c r="BU165" i="36"/>
  <c r="AE165" i="36"/>
  <c r="CS163" i="36"/>
  <c r="H163" i="36"/>
  <c r="O163" i="36" s="1"/>
  <c r="CT163" i="36"/>
  <c r="AR163" i="36"/>
  <c r="N163" i="38"/>
  <c r="AG164" i="36"/>
  <c r="W164" i="36"/>
  <c r="K164" i="36"/>
  <c r="D164" i="38"/>
  <c r="T164" i="36"/>
  <c r="P164" i="36" s="1"/>
  <c r="V164" i="36"/>
  <c r="E164" i="36"/>
  <c r="CS162" i="36"/>
  <c r="H162" i="36"/>
  <c r="O162" i="36" s="1"/>
  <c r="CT162" i="36"/>
  <c r="V162" i="38"/>
  <c r="BI162" i="36"/>
  <c r="T165" i="36"/>
  <c r="P165" i="36" s="1"/>
  <c r="E165" i="36"/>
  <c r="K165" i="36"/>
  <c r="W165" i="36"/>
  <c r="D165" i="38"/>
  <c r="V165" i="36"/>
  <c r="L163" i="38"/>
  <c r="M163" i="38"/>
  <c r="BH162" i="36"/>
  <c r="U162" i="38" s="1"/>
  <c r="X162" i="38" s="1"/>
  <c r="Q162" i="38"/>
  <c r="CI162" i="36"/>
  <c r="FH162" i="36"/>
  <c r="FI162" i="36" s="1"/>
  <c r="BC159" i="36"/>
  <c r="BD159" i="36"/>
  <c r="BE159" i="36"/>
  <c r="S161" i="38"/>
  <c r="T161" i="38"/>
  <c r="EP166" i="36"/>
  <c r="EX166" i="36"/>
  <c r="AY159" i="36"/>
  <c r="BA159" i="36"/>
  <c r="AZ159" i="36"/>
  <c r="AX159" i="36"/>
  <c r="BE159" i="38"/>
  <c r="BF159" i="38"/>
  <c r="BN161" i="38"/>
  <c r="AQ161" i="38"/>
  <c r="BS161" i="38"/>
  <c r="BH161" i="38"/>
  <c r="AG161" i="38"/>
  <c r="AW161" i="38"/>
  <c r="BQ161" i="38"/>
  <c r="AT161" i="38"/>
  <c r="BR161" i="38"/>
  <c r="AU161" i="38"/>
  <c r="AF161" i="38"/>
  <c r="AK161" i="38"/>
  <c r="BA161" i="38"/>
  <c r="BB161" i="38" s="1"/>
  <c r="BG161" i="38" s="1"/>
  <c r="AX161" i="38"/>
  <c r="AY161" i="38" s="1"/>
  <c r="BL161" i="38"/>
  <c r="BU161" i="38"/>
  <c r="AE161" i="38"/>
  <c r="BK161" i="38"/>
  <c r="AJ161" i="38"/>
  <c r="BP161" i="38"/>
  <c r="AO161" i="38"/>
  <c r="BI161" i="38"/>
  <c r="AH161" i="38"/>
  <c r="BJ161" i="38"/>
  <c r="AI161" i="38"/>
  <c r="BO161" i="38"/>
  <c r="AV161" i="38"/>
  <c r="BT161" i="38"/>
  <c r="AS161" i="38"/>
  <c r="BM161" i="38"/>
  <c r="AP161" i="38"/>
  <c r="AZ160" i="38"/>
  <c r="E162" i="38"/>
  <c r="C162" i="36"/>
  <c r="U162" i="36"/>
  <c r="I162" i="36"/>
  <c r="FI161" i="36"/>
  <c r="EY165" i="36"/>
  <c r="J163" i="38"/>
  <c r="F163" i="36"/>
  <c r="G163" i="36" a="1"/>
  <c r="G163" i="36" s="1"/>
  <c r="Q163" i="36"/>
  <c r="B163" i="38" s="1"/>
  <c r="DW163" i="36"/>
  <c r="L163" i="36"/>
  <c r="D161" i="36"/>
  <c r="Y161" i="36" s="1" a="1"/>
  <c r="Y161" i="36" s="1"/>
  <c r="H161" i="38" s="1"/>
  <c r="I161" i="38" s="1"/>
  <c r="J161" i="36"/>
  <c r="AB161" i="36"/>
  <c r="AW161" i="36"/>
  <c r="BB161" i="36"/>
  <c r="Z161" i="38"/>
  <c r="O161" i="38"/>
  <c r="P161" i="38" s="1"/>
  <c r="AB161" i="38"/>
  <c r="Y161" i="38"/>
  <c r="DM159" i="36"/>
  <c r="DK159" i="36"/>
  <c r="DF159" i="36"/>
  <c r="DH159" i="36"/>
  <c r="DJ159" i="36"/>
  <c r="DI159" i="36"/>
  <c r="DG159" i="36"/>
  <c r="EY164" i="36"/>
  <c r="EQ166" i="36"/>
  <c r="EO167" i="36" s="1"/>
  <c r="AZ159" i="38"/>
  <c r="AM159" i="38"/>
  <c r="AN159" i="38"/>
  <c r="AL159" i="38"/>
  <c r="BA160" i="36"/>
  <c r="AX160" i="36"/>
  <c r="AZ160" i="36"/>
  <c r="AY160" i="36"/>
  <c r="BC160" i="38"/>
  <c r="AN160" i="38"/>
  <c r="AL160" i="38"/>
  <c r="AM160" i="38"/>
  <c r="U163" i="36"/>
  <c r="I163" i="36"/>
  <c r="C163" i="36"/>
  <c r="E163" i="38"/>
  <c r="J162" i="38"/>
  <c r="F162" i="36"/>
  <c r="Q162" i="36"/>
  <c r="B162" i="38" s="1"/>
  <c r="G162" i="36" a="1"/>
  <c r="G162" i="36" s="1"/>
  <c r="L162" i="36"/>
  <c r="DW162" i="36"/>
  <c r="R163" i="38"/>
  <c r="BD160" i="36"/>
  <c r="BE160" i="36"/>
  <c r="BC160" i="36"/>
  <c r="X163" i="36"/>
  <c r="AA163" i="36"/>
  <c r="AU163" i="36"/>
  <c r="F163" i="38"/>
  <c r="G163" i="38" s="1"/>
  <c r="AD163" i="38"/>
  <c r="N163" i="36"/>
  <c r="M163" i="36"/>
  <c r="X162" i="36"/>
  <c r="AU162" i="36"/>
  <c r="AD162" i="38"/>
  <c r="M162" i="36"/>
  <c r="N162" i="36"/>
  <c r="F162" i="38"/>
  <c r="G162" i="38" s="1"/>
  <c r="AA162" i="36"/>
  <c r="BK164" i="36"/>
  <c r="AJ165" i="36"/>
  <c r="BQ165" i="36"/>
  <c r="BZ166" i="36"/>
  <c r="AL166" i="36"/>
  <c r="CJ164" i="36"/>
  <c r="CJ165" i="36"/>
  <c r="AO165" i="36"/>
  <c r="BR166" i="36"/>
  <c r="BP165" i="36"/>
  <c r="ER164" i="36"/>
  <c r="BG166" i="36"/>
  <c r="BP166" i="36"/>
  <c r="BN164" i="36"/>
  <c r="CL165" i="36"/>
  <c r="BX166" i="36"/>
  <c r="AM164" i="36"/>
  <c r="AO164" i="36"/>
  <c r="CP165" i="36"/>
  <c r="EV166" i="36"/>
  <c r="BM165" i="36"/>
  <c r="CN166" i="36"/>
  <c r="CF165" i="36"/>
  <c r="ER165" i="36"/>
  <c r="AS162" i="36"/>
  <c r="BG165" i="36"/>
  <c r="AS163" i="36"/>
  <c r="CF164" i="36"/>
  <c r="BN166" i="36"/>
  <c r="BM166" i="36"/>
  <c r="CK164" i="36"/>
  <c r="CM165" i="36"/>
  <c r="EZ166" i="36"/>
  <c r="CM166" i="36"/>
  <c r="CL166" i="36"/>
  <c r="BM164" i="36"/>
  <c r="BK166" i="36"/>
  <c r="AT164" i="36"/>
  <c r="AQ166" i="36"/>
  <c r="BG164" i="36"/>
  <c r="CF166" i="36"/>
  <c r="FD166" i="36"/>
  <c r="BS166" i="36"/>
  <c r="EU166" i="36"/>
  <c r="BJ165" i="36"/>
  <c r="BR165" i="36"/>
  <c r="BL164" i="36"/>
  <c r="BJ164" i="36"/>
  <c r="AJ164" i="36"/>
  <c r="BX165" i="36"/>
  <c r="CJ166" i="36"/>
  <c r="BO165" i="36"/>
  <c r="FB166" i="36"/>
  <c r="BX164" i="36"/>
  <c r="BR164" i="36"/>
  <c r="ER166" i="36"/>
  <c r="AJ166" i="36"/>
  <c r="CR164" i="36"/>
  <c r="AL164" i="36"/>
  <c r="ET166" i="36"/>
  <c r="BZ164" i="36"/>
  <c r="FG165" i="36"/>
  <c r="CP166" i="36"/>
  <c r="FG166" i="36"/>
  <c r="AD166" i="36"/>
  <c r="BK165" i="36"/>
  <c r="BO166" i="36"/>
  <c r="BF165" i="36"/>
  <c r="CL164" i="36"/>
  <c r="ES166" i="36"/>
  <c r="BS165" i="36"/>
  <c r="CM164" i="36"/>
  <c r="AT166" i="36"/>
  <c r="BJ166" i="36"/>
  <c r="AH166" i="36"/>
  <c r="BN165" i="36"/>
  <c r="BL166" i="36"/>
  <c r="FC166" i="36"/>
  <c r="CG166" i="36"/>
  <c r="BS164" i="36"/>
  <c r="AC166" i="36"/>
  <c r="AF166" i="36"/>
  <c r="CK165" i="36"/>
  <c r="CK166" i="36"/>
  <c r="AM166" i="36"/>
  <c r="CN165" i="36"/>
  <c r="CN164" i="36"/>
  <c r="BF164" i="36"/>
  <c r="FA166" i="36"/>
  <c r="S166" i="36"/>
  <c r="CR165" i="36"/>
  <c r="AL165" i="36"/>
  <c r="BF166" i="36"/>
  <c r="AQ164" i="36"/>
  <c r="BQ166" i="36"/>
  <c r="BW165" i="36"/>
  <c r="BV166" i="36"/>
  <c r="BO164" i="36"/>
  <c r="EW166" i="36"/>
  <c r="DX166" i="36" l="1"/>
  <c r="DX165" i="36"/>
  <c r="BU164" i="36"/>
  <c r="AK164" i="36"/>
  <c r="K164" i="38" s="1"/>
  <c r="CB163" i="36"/>
  <c r="AA163" i="38"/>
  <c r="DG161" i="36"/>
  <c r="DL161" i="36" s="1"/>
  <c r="DL160" i="36"/>
  <c r="EL160" i="36" s="1"/>
  <c r="DH161" i="36"/>
  <c r="DK161" i="36"/>
  <c r="A162" i="36"/>
  <c r="BC161" i="38"/>
  <c r="DF161" i="36"/>
  <c r="BD161" i="38"/>
  <c r="DI161" i="36"/>
  <c r="DM161" i="36"/>
  <c r="BE161" i="38"/>
  <c r="EY166" i="36"/>
  <c r="A163" i="36"/>
  <c r="BF161" i="38"/>
  <c r="CB162" i="36"/>
  <c r="CO166" i="36"/>
  <c r="CH165" i="36"/>
  <c r="AC165" i="38"/>
  <c r="CD165" i="36"/>
  <c r="CC165" i="36"/>
  <c r="Q165" i="38"/>
  <c r="BH165" i="36"/>
  <c r="U165" i="38" s="1"/>
  <c r="X165" i="38" s="1"/>
  <c r="L164" i="38"/>
  <c r="M164" i="38"/>
  <c r="CT165" i="36"/>
  <c r="CS165" i="36"/>
  <c r="H165" i="36"/>
  <c r="O165" i="36" s="1"/>
  <c r="CH164" i="36"/>
  <c r="AC164" i="38"/>
  <c r="CC164" i="36"/>
  <c r="CD164" i="36"/>
  <c r="FH164" i="36"/>
  <c r="FI164" i="36" s="1"/>
  <c r="CT164" i="36"/>
  <c r="CS164" i="36"/>
  <c r="H164" i="36"/>
  <c r="O164" i="36" s="1"/>
  <c r="CO164" i="36"/>
  <c r="L166" i="38"/>
  <c r="M166" i="38"/>
  <c r="AP164" i="36"/>
  <c r="AV164" i="36"/>
  <c r="BT164" i="36"/>
  <c r="V165" i="38"/>
  <c r="BI165" i="36"/>
  <c r="BI164" i="36"/>
  <c r="V164" i="38"/>
  <c r="CU164" i="36"/>
  <c r="D166" i="38"/>
  <c r="E166" i="36"/>
  <c r="K166" i="36"/>
  <c r="V166" i="36"/>
  <c r="T166" i="36"/>
  <c r="P166" i="36" s="1"/>
  <c r="W166" i="36"/>
  <c r="AI166" i="36"/>
  <c r="CH166" i="36"/>
  <c r="AC166" i="38"/>
  <c r="BU166" i="36"/>
  <c r="AR166" i="38"/>
  <c r="AR166" i="36"/>
  <c r="N166" i="38"/>
  <c r="Q166" i="38"/>
  <c r="BH166" i="36"/>
  <c r="U166" i="38" s="1"/>
  <c r="X166" i="38" s="1"/>
  <c r="V166" i="38"/>
  <c r="BI166" i="36"/>
  <c r="CU165" i="36"/>
  <c r="DE163" i="36"/>
  <c r="L165" i="38"/>
  <c r="M165" i="38"/>
  <c r="AP165" i="36"/>
  <c r="BT165" i="36"/>
  <c r="AV165" i="36"/>
  <c r="CO165" i="36"/>
  <c r="CI165" i="36"/>
  <c r="FH165" i="36"/>
  <c r="N164" i="38"/>
  <c r="AR164" i="36"/>
  <c r="AE166" i="36"/>
  <c r="CQ166" i="36"/>
  <c r="AK165" i="36"/>
  <c r="K165" i="38" s="1"/>
  <c r="CQ165" i="36"/>
  <c r="DE162" i="36"/>
  <c r="Q164" i="38"/>
  <c r="BH164" i="36"/>
  <c r="U164" i="38" s="1"/>
  <c r="X164" i="38" s="1"/>
  <c r="AG166" i="36"/>
  <c r="AK166" i="36"/>
  <c r="K166" i="38" s="1"/>
  <c r="Z166" i="36"/>
  <c r="CD166" i="36"/>
  <c r="CC166" i="36"/>
  <c r="BB163" i="36"/>
  <c r="AW163" i="36"/>
  <c r="AB163" i="36"/>
  <c r="BD161" i="36"/>
  <c r="BC161" i="36"/>
  <c r="BE161" i="36"/>
  <c r="AZ161" i="38"/>
  <c r="AL161" i="38"/>
  <c r="AM161" i="38"/>
  <c r="AN161" i="38"/>
  <c r="I164" i="36"/>
  <c r="C164" i="36"/>
  <c r="U164" i="36"/>
  <c r="E164" i="38"/>
  <c r="AA162" i="38"/>
  <c r="J165" i="38"/>
  <c r="L165" i="36"/>
  <c r="DW165" i="36"/>
  <c r="F165" i="36"/>
  <c r="Q165" i="36"/>
  <c r="B165" i="38" s="1"/>
  <c r="G165" i="36" a="1"/>
  <c r="G165" i="36" s="1"/>
  <c r="AE163" i="38"/>
  <c r="AJ163" i="38"/>
  <c r="BP163" i="38"/>
  <c r="BI163" i="38"/>
  <c r="BJ163" i="38"/>
  <c r="AI163" i="38"/>
  <c r="BO163" i="38"/>
  <c r="AV163" i="38"/>
  <c r="BT163" i="38"/>
  <c r="AS163" i="38"/>
  <c r="BM163" i="38"/>
  <c r="AP163" i="38"/>
  <c r="BN163" i="38"/>
  <c r="AQ163" i="38"/>
  <c r="BS163" i="38"/>
  <c r="BH163" i="38"/>
  <c r="AW163" i="38"/>
  <c r="BQ163" i="38"/>
  <c r="AT163" i="38"/>
  <c r="BR163" i="38"/>
  <c r="AG163" i="38"/>
  <c r="AU163" i="38"/>
  <c r="AF163" i="38"/>
  <c r="BL163" i="38"/>
  <c r="AK163" i="38"/>
  <c r="BA163" i="38"/>
  <c r="BB163" i="38" s="1"/>
  <c r="BG163" i="38" s="1"/>
  <c r="BU163" i="38"/>
  <c r="AX163" i="38"/>
  <c r="AY163" i="38" s="1"/>
  <c r="BK163" i="38"/>
  <c r="AO163" i="38"/>
  <c r="AH163" i="38"/>
  <c r="T163" i="38"/>
  <c r="S163" i="38"/>
  <c r="AY161" i="36"/>
  <c r="AZ161" i="36"/>
  <c r="AX161" i="36"/>
  <c r="BA161" i="36"/>
  <c r="BB162" i="36"/>
  <c r="AW162" i="36"/>
  <c r="AB162" i="36"/>
  <c r="AU162" i="38"/>
  <c r="AF162" i="38"/>
  <c r="BL162" i="38"/>
  <c r="AK162" i="38"/>
  <c r="BA162" i="38"/>
  <c r="BB162" i="38" s="1"/>
  <c r="BG162" i="38" s="1"/>
  <c r="BU162" i="38"/>
  <c r="AX162" i="38"/>
  <c r="AY162" i="38" s="1"/>
  <c r="AE162" i="38"/>
  <c r="AJ162" i="38"/>
  <c r="AO162" i="38"/>
  <c r="AH162" i="38"/>
  <c r="BJ162" i="38"/>
  <c r="BK162" i="38"/>
  <c r="BP162" i="38"/>
  <c r="BI162" i="38"/>
  <c r="AI162" i="38"/>
  <c r="BO162" i="38"/>
  <c r="AV162" i="38"/>
  <c r="BT162" i="38"/>
  <c r="AS162" i="38"/>
  <c r="BM162" i="38"/>
  <c r="AP162" i="38"/>
  <c r="BN162" i="38"/>
  <c r="AQ162" i="38"/>
  <c r="BS162" i="38"/>
  <c r="BH162" i="38"/>
  <c r="AG162" i="38"/>
  <c r="AW162" i="38"/>
  <c r="BQ162" i="38"/>
  <c r="AT162" i="38"/>
  <c r="BR162" i="38"/>
  <c r="J163" i="36"/>
  <c r="D163" i="36"/>
  <c r="Y163" i="36" s="1" a="1"/>
  <c r="Y163" i="36" s="1"/>
  <c r="H163" i="38" s="1"/>
  <c r="I163" i="38" s="1"/>
  <c r="EP167" i="36"/>
  <c r="EX167" i="36"/>
  <c r="DL159" i="36"/>
  <c r="EA159" i="36" s="1"/>
  <c r="O163" i="38"/>
  <c r="P163" i="38" s="1"/>
  <c r="AB163" i="38"/>
  <c r="Y163" i="38"/>
  <c r="Z163" i="38"/>
  <c r="FI163" i="36"/>
  <c r="EQ167" i="36"/>
  <c r="EO168" i="36" s="1"/>
  <c r="E165" i="38"/>
  <c r="U165" i="36"/>
  <c r="I165" i="36"/>
  <c r="C165" i="36"/>
  <c r="J164" i="38"/>
  <c r="Q164" i="36"/>
  <c r="B164" i="38" s="1"/>
  <c r="G164" i="36" a="1"/>
  <c r="G164" i="36" s="1"/>
  <c r="L164" i="36"/>
  <c r="DW164" i="36"/>
  <c r="F164" i="36"/>
  <c r="CW162" i="36"/>
  <c r="CY162" i="36"/>
  <c r="DA162" i="36"/>
  <c r="DC162" i="36" s="1"/>
  <c r="CZ162" i="36"/>
  <c r="DB162" i="36"/>
  <c r="CX162" i="36"/>
  <c r="DD162" i="36"/>
  <c r="CV162" i="36"/>
  <c r="DD163" i="36"/>
  <c r="DB163" i="36"/>
  <c r="CY163" i="36"/>
  <c r="CW163" i="36"/>
  <c r="CZ163" i="36"/>
  <c r="CV163" i="36"/>
  <c r="DA163" i="36"/>
  <c r="DC163" i="36" s="1"/>
  <c r="CX163" i="36"/>
  <c r="Z162" i="38"/>
  <c r="O162" i="38"/>
  <c r="P162" i="38" s="1"/>
  <c r="AB162" i="38"/>
  <c r="Y162" i="38"/>
  <c r="D162" i="36"/>
  <c r="Y162" i="36" s="1" a="1"/>
  <c r="Y162" i="36" s="1"/>
  <c r="H162" i="38" s="1"/>
  <c r="I162" i="38" s="1"/>
  <c r="J162" i="36"/>
  <c r="W162" i="38"/>
  <c r="R162" i="38"/>
  <c r="F165" i="38"/>
  <c r="G165" i="38" s="1"/>
  <c r="M165" i="36"/>
  <c r="AA165" i="36"/>
  <c r="N165" i="36"/>
  <c r="AD165" i="38"/>
  <c r="AU165" i="36"/>
  <c r="X165" i="36"/>
  <c r="F164" i="38"/>
  <c r="G164" i="38" s="1"/>
  <c r="AU164" i="36"/>
  <c r="X164" i="36"/>
  <c r="AD164" i="38"/>
  <c r="N164" i="36"/>
  <c r="M164" i="36"/>
  <c r="AA164" i="36"/>
  <c r="FA167" i="36"/>
  <c r="FB167" i="36"/>
  <c r="AD167" i="36"/>
  <c r="AS164" i="36"/>
  <c r="FD167" i="36"/>
  <c r="EW167" i="36"/>
  <c r="CG167" i="36"/>
  <c r="AF167" i="36"/>
  <c r="S167" i="36"/>
  <c r="BZ167" i="36"/>
  <c r="AS165" i="36"/>
  <c r="AO166" i="36"/>
  <c r="CR166" i="36"/>
  <c r="AH167" i="36"/>
  <c r="EU167" i="36"/>
  <c r="EZ167" i="36"/>
  <c r="ET167" i="36"/>
  <c r="AC167" i="36"/>
  <c r="FC167" i="36"/>
  <c r="BW166" i="36"/>
  <c r="EV167" i="36"/>
  <c r="ES167" i="36"/>
  <c r="BV167" i="36"/>
  <c r="FG167" i="36"/>
  <c r="DX167" i="36" l="1"/>
  <c r="CU166" i="36"/>
  <c r="CW166" i="36" s="1"/>
  <c r="AV166" i="36"/>
  <c r="BT166" i="36"/>
  <c r="AP166" i="36"/>
  <c r="EH160" i="36"/>
  <c r="EA160" i="36"/>
  <c r="EK160" i="36"/>
  <c r="EC160" i="36"/>
  <c r="EE160" i="36"/>
  <c r="DZ160" i="36"/>
  <c r="ED160" i="36"/>
  <c r="EJ160" i="36"/>
  <c r="EF160" i="36"/>
  <c r="EG160" i="36"/>
  <c r="EI160" i="36"/>
  <c r="EB160" i="36"/>
  <c r="EM160" i="36"/>
  <c r="BE163" i="38"/>
  <c r="EA161" i="36"/>
  <c r="BD163" i="38"/>
  <c r="BC162" i="38"/>
  <c r="DZ161" i="36"/>
  <c r="A165" i="36"/>
  <c r="BD162" i="38"/>
  <c r="EI161" i="36"/>
  <c r="AZ163" i="38"/>
  <c r="EB161" i="36"/>
  <c r="EF161" i="36"/>
  <c r="EE161" i="36"/>
  <c r="EK161" i="36"/>
  <c r="EJ161" i="36"/>
  <c r="EH161" i="36"/>
  <c r="EM161" i="36"/>
  <c r="EL161" i="36"/>
  <c r="EG161" i="36"/>
  <c r="EC161" i="36"/>
  <c r="ED161" i="36"/>
  <c r="BF162" i="38"/>
  <c r="CB164" i="36"/>
  <c r="BE162" i="38"/>
  <c r="BF163" i="38"/>
  <c r="EI159" i="36"/>
  <c r="FI165" i="36"/>
  <c r="AA164" i="38"/>
  <c r="A164" i="36"/>
  <c r="BC163" i="38"/>
  <c r="Z167" i="36"/>
  <c r="T167" i="36"/>
  <c r="P167" i="36" s="1"/>
  <c r="D167" i="38"/>
  <c r="W167" i="36"/>
  <c r="E167" i="36"/>
  <c r="K167" i="36"/>
  <c r="V167" i="36"/>
  <c r="FH166" i="36"/>
  <c r="CI166" i="36"/>
  <c r="AG167" i="36"/>
  <c r="DE165" i="36"/>
  <c r="DE164" i="36"/>
  <c r="AI167" i="36"/>
  <c r="AR167" i="38"/>
  <c r="AE167" i="36"/>
  <c r="CS166" i="36"/>
  <c r="H166" i="36"/>
  <c r="O166" i="36" s="1"/>
  <c r="CT166" i="36"/>
  <c r="DD166" i="36"/>
  <c r="CZ166" i="36"/>
  <c r="BE162" i="36"/>
  <c r="BC162" i="36"/>
  <c r="BD162" i="36"/>
  <c r="EC159" i="36"/>
  <c r="EB159" i="36"/>
  <c r="DM162" i="36"/>
  <c r="DK162" i="36"/>
  <c r="DF162" i="36"/>
  <c r="DH162" i="36"/>
  <c r="DG162" i="36"/>
  <c r="DJ162" i="36"/>
  <c r="DI162" i="36"/>
  <c r="CY165" i="36"/>
  <c r="DB165" i="36"/>
  <c r="CZ165" i="36"/>
  <c r="CW165" i="36"/>
  <c r="DD165" i="36"/>
  <c r="CX165" i="36"/>
  <c r="DA165" i="36"/>
  <c r="DC165" i="36" s="1"/>
  <c r="CV165" i="36"/>
  <c r="BJ165" i="38"/>
  <c r="AI165" i="38"/>
  <c r="BO165" i="38"/>
  <c r="AV165" i="38"/>
  <c r="BT165" i="38"/>
  <c r="AS165" i="38"/>
  <c r="BM165" i="38"/>
  <c r="AP165" i="38"/>
  <c r="BN165" i="38"/>
  <c r="AQ165" i="38"/>
  <c r="AG165" i="38"/>
  <c r="AW165" i="38"/>
  <c r="BQ165" i="38"/>
  <c r="AT165" i="38"/>
  <c r="BR165" i="38"/>
  <c r="BS165" i="38"/>
  <c r="BH165" i="38"/>
  <c r="AU165" i="38"/>
  <c r="AF165" i="38"/>
  <c r="BL165" i="38"/>
  <c r="AK165" i="38"/>
  <c r="BA165" i="38"/>
  <c r="BB165" i="38" s="1"/>
  <c r="BG165" i="38" s="1"/>
  <c r="BU165" i="38"/>
  <c r="AX165" i="38"/>
  <c r="AY165" i="38" s="1"/>
  <c r="AE165" i="38"/>
  <c r="BK165" i="38"/>
  <c r="AJ165" i="38"/>
  <c r="BP165" i="38"/>
  <c r="AO165" i="38"/>
  <c r="BI165" i="38"/>
  <c r="AH165" i="38"/>
  <c r="T162" i="38"/>
  <c r="S162" i="38"/>
  <c r="O164" i="38"/>
  <c r="P164" i="38" s="1"/>
  <c r="AB164" i="38"/>
  <c r="Y164" i="38"/>
  <c r="Z164" i="38"/>
  <c r="J165" i="36"/>
  <c r="D165" i="36"/>
  <c r="Y165" i="36" s="1" a="1"/>
  <c r="Y165" i="36" s="1"/>
  <c r="H165" i="38" s="1"/>
  <c r="I165" i="38" s="1"/>
  <c r="EY167" i="36"/>
  <c r="EJ159" i="36"/>
  <c r="AZ162" i="38"/>
  <c r="AL162" i="38"/>
  <c r="AM162" i="38"/>
  <c r="AN162" i="38"/>
  <c r="AM163" i="38"/>
  <c r="AN163" i="38"/>
  <c r="AL163" i="38"/>
  <c r="AB165" i="38"/>
  <c r="Y165" i="38"/>
  <c r="Z165" i="38"/>
  <c r="O165" i="38"/>
  <c r="P165" i="38" s="1"/>
  <c r="ED159" i="36"/>
  <c r="EM159" i="36"/>
  <c r="EE159" i="36"/>
  <c r="EK159" i="36"/>
  <c r="CB166" i="36"/>
  <c r="W166" i="38"/>
  <c r="R166" i="38"/>
  <c r="AF164" i="38"/>
  <c r="AK164" i="38"/>
  <c r="BU164" i="38"/>
  <c r="AE164" i="38"/>
  <c r="BK164" i="38"/>
  <c r="AJ164" i="38"/>
  <c r="BP164" i="38"/>
  <c r="AO164" i="38"/>
  <c r="BI164" i="38"/>
  <c r="AH164" i="38"/>
  <c r="BJ164" i="38"/>
  <c r="AI164" i="38"/>
  <c r="BO164" i="38"/>
  <c r="BT164" i="38"/>
  <c r="AS164" i="38"/>
  <c r="AP164" i="38"/>
  <c r="BN164" i="38"/>
  <c r="AV164" i="38"/>
  <c r="BM164" i="38"/>
  <c r="AQ164" i="38"/>
  <c r="BS164" i="38"/>
  <c r="BH164" i="38"/>
  <c r="AG164" i="38"/>
  <c r="AW164" i="38"/>
  <c r="BQ164" i="38"/>
  <c r="AT164" i="38"/>
  <c r="BR164" i="38"/>
  <c r="AU164" i="38"/>
  <c r="BL164" i="38"/>
  <c r="BA164" i="38"/>
  <c r="BB164" i="38" s="1"/>
  <c r="BG164" i="38" s="1"/>
  <c r="AX164" i="38"/>
  <c r="AY164" i="38" s="1"/>
  <c r="AW165" i="36"/>
  <c r="BB165" i="36"/>
  <c r="AB165" i="36"/>
  <c r="EQ168" i="36"/>
  <c r="EO169" i="36" s="1"/>
  <c r="EP168" i="36"/>
  <c r="EX168" i="36"/>
  <c r="EL159" i="36"/>
  <c r="J164" i="36"/>
  <c r="D164" i="36"/>
  <c r="Y164" i="36" s="1" a="1"/>
  <c r="Y164" i="36" s="1"/>
  <c r="H164" i="38" s="1"/>
  <c r="I164" i="38" s="1"/>
  <c r="AY163" i="36"/>
  <c r="AZ163" i="36"/>
  <c r="BA163" i="36"/>
  <c r="AX163" i="36"/>
  <c r="M166" i="36"/>
  <c r="N166" i="36"/>
  <c r="F166" i="38"/>
  <c r="G166" i="38" s="1"/>
  <c r="AA166" i="36"/>
  <c r="AD166" i="38"/>
  <c r="X166" i="36"/>
  <c r="AU166" i="36"/>
  <c r="DD164" i="36"/>
  <c r="DB164" i="36"/>
  <c r="CY164" i="36"/>
  <c r="CZ164" i="36"/>
  <c r="CW164" i="36"/>
  <c r="CX164" i="36"/>
  <c r="CV164" i="36"/>
  <c r="DA164" i="36"/>
  <c r="DC164" i="36" s="1"/>
  <c r="W165" i="38"/>
  <c r="R165" i="38"/>
  <c r="BB164" i="36"/>
  <c r="AW164" i="36"/>
  <c r="AB164" i="36"/>
  <c r="DZ159" i="36"/>
  <c r="EH159" i="36"/>
  <c r="AX162" i="36"/>
  <c r="AY162" i="36"/>
  <c r="BA162" i="36"/>
  <c r="AZ162" i="36"/>
  <c r="BE163" i="36"/>
  <c r="BD163" i="36"/>
  <c r="BC163" i="36"/>
  <c r="EG159" i="36"/>
  <c r="EF159" i="36"/>
  <c r="J166" i="38"/>
  <c r="Q166" i="36"/>
  <c r="B166" i="38" s="1"/>
  <c r="DW166" i="36"/>
  <c r="F166" i="36"/>
  <c r="L166" i="36"/>
  <c r="G166" i="36" a="1"/>
  <c r="G166" i="36" s="1"/>
  <c r="R164" i="38"/>
  <c r="W164" i="38"/>
  <c r="DG163" i="36"/>
  <c r="DM163" i="36"/>
  <c r="DK163" i="36"/>
  <c r="DF163" i="36"/>
  <c r="DI163" i="36"/>
  <c r="DH163" i="36"/>
  <c r="DJ163" i="36"/>
  <c r="AA166" i="38"/>
  <c r="E166" i="38"/>
  <c r="U166" i="36"/>
  <c r="I166" i="36"/>
  <c r="C166" i="36"/>
  <c r="CB165" i="36"/>
  <c r="AA165" i="38"/>
  <c r="FB168" i="36"/>
  <c r="AM167" i="36"/>
  <c r="BM167" i="36"/>
  <c r="CG168" i="36"/>
  <c r="BQ167" i="36"/>
  <c r="FD168" i="36"/>
  <c r="BG167" i="36"/>
  <c r="AF168" i="36"/>
  <c r="BF167" i="36"/>
  <c r="BP167" i="36"/>
  <c r="AT167" i="36"/>
  <c r="CK167" i="36"/>
  <c r="AQ167" i="36"/>
  <c r="BX167" i="36"/>
  <c r="CM168" i="36"/>
  <c r="BN167" i="36"/>
  <c r="CR167" i="36"/>
  <c r="BV168" i="36"/>
  <c r="FA168" i="36"/>
  <c r="EU168" i="36"/>
  <c r="BS167" i="36"/>
  <c r="CJ168" i="36"/>
  <c r="ES168" i="36"/>
  <c r="AH168" i="36"/>
  <c r="CJ167" i="36"/>
  <c r="AC168" i="36"/>
  <c r="AJ167" i="36"/>
  <c r="S168" i="36"/>
  <c r="BW167" i="36"/>
  <c r="BO167" i="36"/>
  <c r="CP167" i="36"/>
  <c r="AS166" i="36"/>
  <c r="BL167" i="36"/>
  <c r="AO167" i="36"/>
  <c r="BS168" i="36"/>
  <c r="EV168" i="36"/>
  <c r="AO168" i="36"/>
  <c r="EW168" i="36"/>
  <c r="BJ167" i="36"/>
  <c r="CF167" i="36"/>
  <c r="CL167" i="36"/>
  <c r="CL168" i="36"/>
  <c r="BK167" i="36"/>
  <c r="BG168" i="36"/>
  <c r="AD168" i="36"/>
  <c r="ET168" i="36"/>
  <c r="ER167" i="36"/>
  <c r="EZ168" i="36"/>
  <c r="CM167" i="36"/>
  <c r="FC168" i="36"/>
  <c r="AL167" i="36"/>
  <c r="CN167" i="36"/>
  <c r="BR167" i="36"/>
  <c r="CV166" i="36" l="1"/>
  <c r="DA166" i="36"/>
  <c r="DC166" i="36" s="1"/>
  <c r="CY166" i="36"/>
  <c r="DB166" i="36"/>
  <c r="CX166" i="36"/>
  <c r="DE166" i="36"/>
  <c r="DF166" i="36" s="1"/>
  <c r="EQ169" i="36"/>
  <c r="EO170" i="36" s="1"/>
  <c r="EP170" i="36" s="1"/>
  <c r="BH167" i="36"/>
  <c r="U167" i="38" s="1"/>
  <c r="X167" i="38" s="1"/>
  <c r="Q167" i="38"/>
  <c r="R167" i="38" s="1"/>
  <c r="CS167" i="36"/>
  <c r="H167" i="36"/>
  <c r="O167" i="36" s="1"/>
  <c r="CT167" i="36"/>
  <c r="L167" i="38"/>
  <c r="M167" i="38"/>
  <c r="DL163" i="36"/>
  <c r="EH163" i="36" s="1"/>
  <c r="BD165" i="38"/>
  <c r="BF164" i="38"/>
  <c r="DL162" i="36"/>
  <c r="EJ162" i="36" s="1"/>
  <c r="BD164" i="38"/>
  <c r="BE164" i="38"/>
  <c r="AZ165" i="38"/>
  <c r="A166" i="36"/>
  <c r="BC165" i="38"/>
  <c r="CH167" i="36"/>
  <c r="AC167" i="38"/>
  <c r="CD167" i="36"/>
  <c r="CC167" i="36"/>
  <c r="FH167" i="36"/>
  <c r="CI167" i="36"/>
  <c r="AI168" i="36"/>
  <c r="AR168" i="38"/>
  <c r="N167" i="38"/>
  <c r="AR167" i="36"/>
  <c r="W168" i="36"/>
  <c r="E168" i="36"/>
  <c r="K168" i="36"/>
  <c r="D168" i="38"/>
  <c r="T168" i="36"/>
  <c r="P168" i="36" s="1"/>
  <c r="V168" i="36"/>
  <c r="BT167" i="36"/>
  <c r="AP167" i="36"/>
  <c r="AV167" i="36"/>
  <c r="AK167" i="36"/>
  <c r="K167" i="38" s="1"/>
  <c r="Z168" i="36"/>
  <c r="BT168" i="36"/>
  <c r="AP168" i="36"/>
  <c r="AV168" i="36"/>
  <c r="CO167" i="36"/>
  <c r="CQ167" i="36"/>
  <c r="BU167" i="36"/>
  <c r="AG168" i="36"/>
  <c r="BI167" i="36"/>
  <c r="V167" i="38"/>
  <c r="AE168" i="36"/>
  <c r="CU167" i="36"/>
  <c r="AW166" i="36"/>
  <c r="AB166" i="36"/>
  <c r="BB166" i="36"/>
  <c r="S164" i="38"/>
  <c r="T164" i="38"/>
  <c r="BD164" i="36"/>
  <c r="BE164" i="36"/>
  <c r="BC164" i="36"/>
  <c r="EY168" i="36"/>
  <c r="EP169" i="36"/>
  <c r="EX169" i="36"/>
  <c r="AY165" i="36"/>
  <c r="AZ165" i="36"/>
  <c r="BA165" i="36"/>
  <c r="AX165" i="36"/>
  <c r="AZ164" i="38"/>
  <c r="BE165" i="38"/>
  <c r="DH166" i="36"/>
  <c r="DM166" i="36"/>
  <c r="DJ166" i="36"/>
  <c r="T165" i="38"/>
  <c r="S165" i="38"/>
  <c r="J167" i="38"/>
  <c r="Q167" i="36"/>
  <c r="B167" i="38" s="1"/>
  <c r="G167" i="36" a="1"/>
  <c r="G167" i="36" s="1"/>
  <c r="F167" i="36"/>
  <c r="L167" i="36"/>
  <c r="DW167" i="36"/>
  <c r="D166" i="36"/>
  <c r="Y166" i="36" s="1" a="1"/>
  <c r="Y166" i="36" s="1"/>
  <c r="H166" i="38" s="1"/>
  <c r="I166" i="38" s="1"/>
  <c r="J166" i="36"/>
  <c r="AQ166" i="38"/>
  <c r="BH166" i="38"/>
  <c r="AW166" i="38"/>
  <c r="AT166" i="38"/>
  <c r="AU166" i="38"/>
  <c r="AF166" i="38"/>
  <c r="BL166" i="38"/>
  <c r="AK166" i="38"/>
  <c r="BA166" i="38"/>
  <c r="BB166" i="38" s="1"/>
  <c r="BG166" i="38" s="1"/>
  <c r="BU166" i="38"/>
  <c r="AX166" i="38"/>
  <c r="AY166" i="38" s="1"/>
  <c r="AE166" i="38"/>
  <c r="AJ166" i="38"/>
  <c r="BP166" i="38"/>
  <c r="BI166" i="38"/>
  <c r="BJ166" i="38"/>
  <c r="BK166" i="38"/>
  <c r="AO166" i="38"/>
  <c r="AH166" i="38"/>
  <c r="AI166" i="38"/>
  <c r="BO166" i="38"/>
  <c r="AV166" i="38"/>
  <c r="BT166" i="38"/>
  <c r="AS166" i="38"/>
  <c r="BM166" i="38"/>
  <c r="AP166" i="38"/>
  <c r="BN166" i="38"/>
  <c r="BS166" i="38"/>
  <c r="AG166" i="38"/>
  <c r="BQ166" i="38"/>
  <c r="BR166" i="38"/>
  <c r="BC164" i="38"/>
  <c r="BF165" i="38"/>
  <c r="AN165" i="38"/>
  <c r="AL165" i="38"/>
  <c r="AM165" i="38"/>
  <c r="DK164" i="36"/>
  <c r="DM164" i="36"/>
  <c r="DI164" i="36"/>
  <c r="DG164" i="36"/>
  <c r="DH164" i="36"/>
  <c r="DJ164" i="36"/>
  <c r="DF164" i="36"/>
  <c r="FI166" i="36"/>
  <c r="I167" i="36"/>
  <c r="C167" i="36"/>
  <c r="E167" i="38"/>
  <c r="U167" i="36"/>
  <c r="AB166" i="38"/>
  <c r="Y166" i="38"/>
  <c r="Z166" i="38"/>
  <c r="O166" i="38"/>
  <c r="P166" i="38" s="1"/>
  <c r="AY164" i="36"/>
  <c r="AZ164" i="36"/>
  <c r="AX164" i="36"/>
  <c r="BA164" i="36"/>
  <c r="BD165" i="36"/>
  <c r="BE165" i="36"/>
  <c r="BC165" i="36"/>
  <c r="AM164" i="38"/>
  <c r="AN164" i="38"/>
  <c r="AL164" i="38"/>
  <c r="S166" i="38"/>
  <c r="T166" i="38"/>
  <c r="DK165" i="36"/>
  <c r="DF165" i="36"/>
  <c r="DH165" i="36"/>
  <c r="DM165" i="36"/>
  <c r="DI165" i="36"/>
  <c r="DJ165" i="36"/>
  <c r="DG165" i="36"/>
  <c r="AD167" i="38"/>
  <c r="AA167" i="36"/>
  <c r="N167" i="36"/>
  <c r="M167" i="36"/>
  <c r="X167" i="36"/>
  <c r="AU167" i="36"/>
  <c r="F167" i="38"/>
  <c r="G167" i="38" s="1"/>
  <c r="BV169" i="36"/>
  <c r="AM169" i="36"/>
  <c r="BR168" i="36"/>
  <c r="EU170" i="36"/>
  <c r="FB169" i="36"/>
  <c r="BN170" i="36"/>
  <c r="EU169" i="36"/>
  <c r="CP168" i="36"/>
  <c r="ES169" i="36"/>
  <c r="AJ169" i="36"/>
  <c r="AH169" i="36"/>
  <c r="CG170" i="36"/>
  <c r="BK168" i="36"/>
  <c r="BZ169" i="36"/>
  <c r="BX169" i="36"/>
  <c r="AL169" i="36"/>
  <c r="CJ169" i="36"/>
  <c r="S169" i="36"/>
  <c r="CR169" i="36"/>
  <c r="S170" i="36"/>
  <c r="FB170" i="36"/>
  <c r="CL170" i="36"/>
  <c r="ER169" i="36"/>
  <c r="FD169" i="36"/>
  <c r="AQ169" i="36"/>
  <c r="BL168" i="36"/>
  <c r="CK169" i="36"/>
  <c r="BF168" i="36"/>
  <c r="BV170" i="36"/>
  <c r="BX170" i="36"/>
  <c r="EZ170" i="36"/>
  <c r="BF169" i="36"/>
  <c r="FC169" i="36"/>
  <c r="AQ170" i="36"/>
  <c r="FA170" i="36"/>
  <c r="AM168" i="36"/>
  <c r="BK169" i="36"/>
  <c r="BS169" i="36"/>
  <c r="AS168" i="36"/>
  <c r="EW170" i="36"/>
  <c r="BL169" i="36"/>
  <c r="BO169" i="36"/>
  <c r="EV169" i="36"/>
  <c r="CN169" i="36"/>
  <c r="AF170" i="36"/>
  <c r="ET170" i="36"/>
  <c r="CK168" i="36"/>
  <c r="EV170" i="36"/>
  <c r="AL168" i="36"/>
  <c r="BR169" i="36"/>
  <c r="BX168" i="36"/>
  <c r="ET169" i="36"/>
  <c r="BJ168" i="36"/>
  <c r="ER168" i="36"/>
  <c r="EZ169" i="36"/>
  <c r="AT168" i="36"/>
  <c r="BN168" i="36"/>
  <c r="BM168" i="36"/>
  <c r="AQ168" i="36"/>
  <c r="BZ170" i="36"/>
  <c r="AJ168" i="36"/>
  <c r="BZ168" i="36"/>
  <c r="EW169" i="36"/>
  <c r="BW169" i="36"/>
  <c r="BM169" i="36"/>
  <c r="CN168" i="36"/>
  <c r="BO168" i="36"/>
  <c r="AS167" i="36"/>
  <c r="BQ168" i="36"/>
  <c r="AD169" i="36"/>
  <c r="BW168" i="36"/>
  <c r="BP168" i="36"/>
  <c r="FA169" i="36"/>
  <c r="BP169" i="36"/>
  <c r="FG168" i="36"/>
  <c r="CF169" i="36"/>
  <c r="CP170" i="36"/>
  <c r="CM170" i="36"/>
  <c r="FD170" i="36"/>
  <c r="CF170" i="36"/>
  <c r="CP169" i="36"/>
  <c r="CG169" i="36"/>
  <c r="AC169" i="36"/>
  <c r="AT170" i="36"/>
  <c r="CF168" i="36"/>
  <c r="BF170" i="36"/>
  <c r="AF169" i="36"/>
  <c r="CM169" i="36"/>
  <c r="CR168" i="36"/>
  <c r="AO169" i="36"/>
  <c r="FG169" i="36"/>
  <c r="EX170" i="36" l="1"/>
  <c r="EQ170" i="36"/>
  <c r="EO171" i="36" s="1"/>
  <c r="EQ171" i="36" s="1"/>
  <c r="EO172" i="36" s="1"/>
  <c r="CH168" i="36"/>
  <c r="AC168" i="38"/>
  <c r="CD168" i="36"/>
  <c r="CC168" i="36"/>
  <c r="DK166" i="36"/>
  <c r="DG166" i="36"/>
  <c r="N168" i="38"/>
  <c r="AR168" i="36"/>
  <c r="DX168" i="36"/>
  <c r="CO168" i="36"/>
  <c r="V168" i="38"/>
  <c r="BI168" i="36"/>
  <c r="DX169" i="36"/>
  <c r="DI166" i="36"/>
  <c r="W167" i="38"/>
  <c r="ED163" i="36"/>
  <c r="EA162" i="36"/>
  <c r="ED162" i="36"/>
  <c r="EG163" i="36"/>
  <c r="EL163" i="36"/>
  <c r="EI163" i="36"/>
  <c r="EI162" i="36"/>
  <c r="EM162" i="36"/>
  <c r="DZ162" i="36"/>
  <c r="EL162" i="36"/>
  <c r="EH162" i="36"/>
  <c r="DZ163" i="36"/>
  <c r="EE163" i="36"/>
  <c r="EM163" i="36"/>
  <c r="EB163" i="36"/>
  <c r="EF163" i="36"/>
  <c r="EC162" i="36"/>
  <c r="EC163" i="36"/>
  <c r="EG162" i="36"/>
  <c r="EB162" i="36"/>
  <c r="EE162" i="36"/>
  <c r="EJ163" i="36"/>
  <c r="EK162" i="36"/>
  <c r="EF162" i="36"/>
  <c r="EA163" i="36"/>
  <c r="EK163" i="36"/>
  <c r="BD166" i="38"/>
  <c r="A167" i="36"/>
  <c r="DL165" i="36"/>
  <c r="EA165" i="36" s="1"/>
  <c r="BF166" i="38"/>
  <c r="EY170" i="36"/>
  <c r="DL166" i="36"/>
  <c r="EG166" i="36" s="1"/>
  <c r="DL164" i="36"/>
  <c r="EI164" i="36" s="1"/>
  <c r="EY169" i="36"/>
  <c r="CQ170" i="36"/>
  <c r="BH170" i="36"/>
  <c r="U170" i="38" s="1"/>
  <c r="X170" i="38" s="1"/>
  <c r="Q170" i="38"/>
  <c r="Q168" i="38"/>
  <c r="BH168" i="36"/>
  <c r="U168" i="38" s="1"/>
  <c r="X168" i="38" s="1"/>
  <c r="CI168" i="36"/>
  <c r="FH168" i="36"/>
  <c r="CO169" i="36"/>
  <c r="BU169" i="36"/>
  <c r="AC169" i="38"/>
  <c r="CH169" i="36"/>
  <c r="CI169" i="36"/>
  <c r="FH169" i="36"/>
  <c r="AE169" i="36"/>
  <c r="AA168" i="38"/>
  <c r="CS168" i="36"/>
  <c r="CT168" i="36"/>
  <c r="H168" i="36"/>
  <c r="O168" i="36" s="1"/>
  <c r="AI169" i="36"/>
  <c r="V169" i="36"/>
  <c r="T169" i="36"/>
  <c r="P169" i="36" s="1"/>
  <c r="E169" i="36"/>
  <c r="D169" i="38"/>
  <c r="W169" i="36"/>
  <c r="K169" i="36"/>
  <c r="CQ168" i="36"/>
  <c r="CU168" i="36"/>
  <c r="DE168" i="36" s="1"/>
  <c r="AC170" i="38"/>
  <c r="CH170" i="36"/>
  <c r="Z170" i="36"/>
  <c r="BU168" i="36"/>
  <c r="CQ169" i="36"/>
  <c r="Q169" i="38"/>
  <c r="BH169" i="36"/>
  <c r="U169" i="38" s="1"/>
  <c r="X169" i="38" s="1"/>
  <c r="AR169" i="38"/>
  <c r="AP169" i="36"/>
  <c r="AV169" i="36"/>
  <c r="BT169" i="36"/>
  <c r="L169" i="38"/>
  <c r="M169" i="38"/>
  <c r="Z169" i="36"/>
  <c r="BU170" i="36"/>
  <c r="D170" i="38"/>
  <c r="T170" i="36"/>
  <c r="P170" i="36" s="1"/>
  <c r="E170" i="36"/>
  <c r="K170" i="36"/>
  <c r="V170" i="36"/>
  <c r="W170" i="36"/>
  <c r="CC170" i="36"/>
  <c r="CD170" i="36"/>
  <c r="N170" i="38"/>
  <c r="AR170" i="36"/>
  <c r="AG170" i="36"/>
  <c r="M168" i="38"/>
  <c r="L168" i="38"/>
  <c r="AK169" i="36"/>
  <c r="K169" i="38" s="1"/>
  <c r="AG169" i="36"/>
  <c r="CD169" i="36"/>
  <c r="CC169" i="36"/>
  <c r="H169" i="36"/>
  <c r="O169" i="36" s="1"/>
  <c r="CT169" i="36"/>
  <c r="CS169" i="36"/>
  <c r="AK168" i="36"/>
  <c r="K168" i="38" s="1"/>
  <c r="DE167" i="36"/>
  <c r="T167" i="38"/>
  <c r="S167" i="38"/>
  <c r="AZ166" i="38"/>
  <c r="AM166" i="38"/>
  <c r="AL166" i="38"/>
  <c r="AN166" i="38"/>
  <c r="BD166" i="36"/>
  <c r="BC166" i="36"/>
  <c r="BE166" i="36"/>
  <c r="M168" i="36"/>
  <c r="AA168" i="36"/>
  <c r="F168" i="38"/>
  <c r="G168" i="38" s="1"/>
  <c r="N168" i="36"/>
  <c r="AD168" i="38"/>
  <c r="AU168" i="36"/>
  <c r="X168" i="36"/>
  <c r="BE166" i="38"/>
  <c r="BC166" i="38"/>
  <c r="O167" i="38"/>
  <c r="P167" i="38" s="1"/>
  <c r="AB167" i="38"/>
  <c r="Z167" i="38"/>
  <c r="Y167" i="38"/>
  <c r="CB168" i="36"/>
  <c r="FI167" i="36"/>
  <c r="BB167" i="36"/>
  <c r="AW167" i="36"/>
  <c r="AB167" i="36"/>
  <c r="EP171" i="36"/>
  <c r="EX171" i="36"/>
  <c r="AZ166" i="36"/>
  <c r="BA166" i="36"/>
  <c r="AX166" i="36"/>
  <c r="AY166" i="36"/>
  <c r="J168" i="38"/>
  <c r="G168" i="36" a="1"/>
  <c r="G168" i="36" s="1"/>
  <c r="DW168" i="36"/>
  <c r="Q168" i="36"/>
  <c r="B168" i="38" s="1"/>
  <c r="F168" i="36"/>
  <c r="L168" i="36"/>
  <c r="CB167" i="36"/>
  <c r="AA167" i="38"/>
  <c r="BO167" i="38"/>
  <c r="BT167" i="38"/>
  <c r="BM167" i="38"/>
  <c r="AQ167" i="38"/>
  <c r="BS167" i="38"/>
  <c r="BH167" i="38"/>
  <c r="AG167" i="38"/>
  <c r="AW167" i="38"/>
  <c r="BQ167" i="38"/>
  <c r="AT167" i="38"/>
  <c r="BR167" i="38"/>
  <c r="AU167" i="38"/>
  <c r="AF167" i="38"/>
  <c r="BL167" i="38"/>
  <c r="AK167" i="38"/>
  <c r="BA167" i="38"/>
  <c r="BB167" i="38" s="1"/>
  <c r="BG167" i="38" s="1"/>
  <c r="BU167" i="38"/>
  <c r="AX167" i="38"/>
  <c r="AY167" i="38" s="1"/>
  <c r="AV167" i="38"/>
  <c r="BN167" i="38"/>
  <c r="AI167" i="38"/>
  <c r="AS167" i="38"/>
  <c r="AP167" i="38"/>
  <c r="AE167" i="38"/>
  <c r="BK167" i="38"/>
  <c r="AJ167" i="38"/>
  <c r="BP167" i="38"/>
  <c r="AO167" i="38"/>
  <c r="BI167" i="38"/>
  <c r="AH167" i="38"/>
  <c r="BJ167" i="38"/>
  <c r="BC167" i="38"/>
  <c r="D167" i="36"/>
  <c r="Y167" i="36" s="1" a="1"/>
  <c r="Y167" i="36" s="1"/>
  <c r="H167" i="38" s="1"/>
  <c r="I167" i="38" s="1"/>
  <c r="J167" i="36"/>
  <c r="CW167" i="36"/>
  <c r="CY167" i="36"/>
  <c r="CV167" i="36"/>
  <c r="DD167" i="36"/>
  <c r="DA167" i="36"/>
  <c r="DC167" i="36" s="1"/>
  <c r="CZ167" i="36"/>
  <c r="CX167" i="36"/>
  <c r="DB167" i="36"/>
  <c r="E168" i="38"/>
  <c r="I168" i="36"/>
  <c r="U168" i="36"/>
  <c r="C168" i="36"/>
  <c r="FC170" i="36"/>
  <c r="AH170" i="36"/>
  <c r="BS170" i="36"/>
  <c r="AO170" i="36"/>
  <c r="BR170" i="36"/>
  <c r="AC170" i="36"/>
  <c r="FA171" i="36"/>
  <c r="FC171" i="36"/>
  <c r="ET171" i="36"/>
  <c r="AF171" i="36"/>
  <c r="ES171" i="36"/>
  <c r="BQ169" i="36"/>
  <c r="EW171" i="36"/>
  <c r="AD170" i="36"/>
  <c r="EZ171" i="36"/>
  <c r="EU171" i="36"/>
  <c r="BG169" i="36"/>
  <c r="BP170" i="36"/>
  <c r="EV171" i="36"/>
  <c r="CL169" i="36"/>
  <c r="CJ170" i="36"/>
  <c r="BQ170" i="36"/>
  <c r="CR170" i="36"/>
  <c r="FG170" i="36"/>
  <c r="AT169" i="36"/>
  <c r="BV171" i="36"/>
  <c r="CN171" i="36"/>
  <c r="ER170" i="36"/>
  <c r="S171" i="36"/>
  <c r="BN171" i="36"/>
  <c r="BJ170" i="36"/>
  <c r="BK170" i="36"/>
  <c r="AD171" i="36"/>
  <c r="BM170" i="36"/>
  <c r="BG170" i="36"/>
  <c r="AM170" i="36"/>
  <c r="FD171" i="36"/>
  <c r="BF171" i="36"/>
  <c r="CG171" i="36"/>
  <c r="AH171" i="36"/>
  <c r="BJ169" i="36"/>
  <c r="BL170" i="36"/>
  <c r="BW170" i="36"/>
  <c r="AC171" i="36"/>
  <c r="FB171" i="36"/>
  <c r="AJ170" i="36"/>
  <c r="BO170" i="36"/>
  <c r="CN170" i="36"/>
  <c r="CK170" i="36"/>
  <c r="ES170" i="36"/>
  <c r="AL170" i="36"/>
  <c r="BN169" i="36"/>
  <c r="AS169" i="36"/>
  <c r="AR169" i="36" l="1"/>
  <c r="N169" i="38"/>
  <c r="AE170" i="36"/>
  <c r="AR170" i="38"/>
  <c r="AI170" i="36"/>
  <c r="EX172" i="36"/>
  <c r="EQ172" i="36"/>
  <c r="EO173" i="36" s="1"/>
  <c r="EQ173" i="36" s="1"/>
  <c r="EO174" i="36" s="1"/>
  <c r="DX170" i="36"/>
  <c r="EP172" i="36"/>
  <c r="CO170" i="36"/>
  <c r="EC164" i="36"/>
  <c r="BI170" i="36"/>
  <c r="V170" i="38"/>
  <c r="CS170" i="36"/>
  <c r="H170" i="36"/>
  <c r="O170" i="36" s="1"/>
  <c r="CT170" i="36"/>
  <c r="L170" i="38"/>
  <c r="M170" i="38"/>
  <c r="CI170" i="36"/>
  <c r="FH170" i="36"/>
  <c r="FI170" i="36" s="1"/>
  <c r="AV170" i="36"/>
  <c r="BT170" i="36"/>
  <c r="AP170" i="36"/>
  <c r="AK170" i="36"/>
  <c r="K170" i="38" s="1"/>
  <c r="EC166" i="36"/>
  <c r="EA166" i="36"/>
  <c r="DZ165" i="36"/>
  <c r="EM165" i="36"/>
  <c r="EL164" i="36"/>
  <c r="EK165" i="36"/>
  <c r="CU169" i="36"/>
  <c r="CX169" i="36" s="1"/>
  <c r="EC165" i="36"/>
  <c r="DZ166" i="36"/>
  <c r="EL165" i="36"/>
  <c r="EM164" i="36"/>
  <c r="EB165" i="36"/>
  <c r="EI165" i="36"/>
  <c r="EJ165" i="36"/>
  <c r="EK166" i="36"/>
  <c r="EM166" i="36"/>
  <c r="EF165" i="36"/>
  <c r="EG165" i="36"/>
  <c r="EH165" i="36"/>
  <c r="EI166" i="36"/>
  <c r="ED165" i="36"/>
  <c r="EE165" i="36"/>
  <c r="A168" i="36"/>
  <c r="CU170" i="36"/>
  <c r="AZ167" i="38"/>
  <c r="CB170" i="36"/>
  <c r="EG164" i="36"/>
  <c r="EE164" i="36"/>
  <c r="EF164" i="36"/>
  <c r="EB164" i="36"/>
  <c r="EJ164" i="36"/>
  <c r="EK164" i="36"/>
  <c r="EH166" i="36"/>
  <c r="CB169" i="36"/>
  <c r="EA164" i="36"/>
  <c r="ED164" i="36"/>
  <c r="EH164" i="36"/>
  <c r="DZ164" i="36"/>
  <c r="BD167" i="38"/>
  <c r="ED166" i="36"/>
  <c r="EL166" i="36"/>
  <c r="EJ166" i="36"/>
  <c r="EF166" i="36"/>
  <c r="EY171" i="36"/>
  <c r="FI169" i="36"/>
  <c r="EE166" i="36"/>
  <c r="EB166" i="36"/>
  <c r="Q171" i="38"/>
  <c r="BH171" i="36"/>
  <c r="U171" i="38" s="1"/>
  <c r="X171" i="38" s="1"/>
  <c r="V169" i="38"/>
  <c r="W169" i="38" s="1"/>
  <c r="BI169" i="36"/>
  <c r="AG171" i="36"/>
  <c r="AE171" i="36"/>
  <c r="AR171" i="38"/>
  <c r="Z171" i="36"/>
  <c r="CO171" i="36"/>
  <c r="D171" i="38"/>
  <c r="W171" i="36"/>
  <c r="V171" i="36"/>
  <c r="T171" i="36"/>
  <c r="P171" i="36" s="1"/>
  <c r="E171" i="36"/>
  <c r="K171" i="36"/>
  <c r="AI171" i="36"/>
  <c r="BF167" i="38"/>
  <c r="R169" i="38"/>
  <c r="CV168" i="36"/>
  <c r="DA168" i="36"/>
  <c r="DC168" i="36" s="1"/>
  <c r="CX168" i="36"/>
  <c r="CZ168" i="36"/>
  <c r="DD168" i="36"/>
  <c r="DB168" i="36"/>
  <c r="CY168" i="36"/>
  <c r="CW168" i="36"/>
  <c r="AA169" i="38"/>
  <c r="FI168" i="36"/>
  <c r="AN167" i="38"/>
  <c r="AL167" i="38"/>
  <c r="AM167" i="38"/>
  <c r="EP173" i="36"/>
  <c r="EX173" i="36"/>
  <c r="M170" i="36"/>
  <c r="N170" i="36"/>
  <c r="F170" i="38"/>
  <c r="G170" i="38" s="1"/>
  <c r="X170" i="36"/>
  <c r="AU170" i="36"/>
  <c r="AD170" i="38"/>
  <c r="AA170" i="36"/>
  <c r="U170" i="36"/>
  <c r="E170" i="38"/>
  <c r="I170" i="36"/>
  <c r="C170" i="36"/>
  <c r="J170" i="38"/>
  <c r="G170" i="36" a="1"/>
  <c r="G170" i="36" s="1"/>
  <c r="DW170" i="36"/>
  <c r="L170" i="36"/>
  <c r="F170" i="36"/>
  <c r="Q170" i="36"/>
  <c r="B170" i="38" s="1"/>
  <c r="E169" i="38"/>
  <c r="C169" i="36"/>
  <c r="U169" i="36"/>
  <c r="I169" i="36"/>
  <c r="W170" i="38"/>
  <c r="R170" i="38"/>
  <c r="J168" i="36"/>
  <c r="D168" i="36"/>
  <c r="Y168" i="36" s="1" a="1"/>
  <c r="Y168" i="36" s="1"/>
  <c r="H168" i="38" s="1"/>
  <c r="I168" i="38" s="1"/>
  <c r="BE167" i="38"/>
  <c r="Y168" i="38"/>
  <c r="Z168" i="38"/>
  <c r="O168" i="38"/>
  <c r="P168" i="38" s="1"/>
  <c r="AB168" i="38"/>
  <c r="AZ167" i="36"/>
  <c r="BA167" i="36"/>
  <c r="AX167" i="36"/>
  <c r="AY167" i="36"/>
  <c r="AB168" i="36"/>
  <c r="AW168" i="36"/>
  <c r="BB168" i="36"/>
  <c r="EY172" i="36"/>
  <c r="DJ167" i="36"/>
  <c r="DI167" i="36"/>
  <c r="DG167" i="36"/>
  <c r="DM167" i="36"/>
  <c r="DK167" i="36"/>
  <c r="DF167" i="36"/>
  <c r="DH167" i="36"/>
  <c r="DI168" i="36"/>
  <c r="DF168" i="36"/>
  <c r="DG168" i="36"/>
  <c r="DM168" i="36"/>
  <c r="DK168" i="36"/>
  <c r="DH168" i="36"/>
  <c r="DJ168" i="36"/>
  <c r="AA170" i="38"/>
  <c r="F169" i="38"/>
  <c r="G169" i="38" s="1"/>
  <c r="M169" i="36"/>
  <c r="X169" i="36"/>
  <c r="AD169" i="38"/>
  <c r="AA169" i="36"/>
  <c r="N169" i="36"/>
  <c r="AU169" i="36"/>
  <c r="BD167" i="36"/>
  <c r="BE167" i="36"/>
  <c r="BC167" i="36"/>
  <c r="BN168" i="38"/>
  <c r="AQ168" i="38"/>
  <c r="BS168" i="38"/>
  <c r="BH168" i="38"/>
  <c r="AG168" i="38"/>
  <c r="AW168" i="38"/>
  <c r="BQ168" i="38"/>
  <c r="AT168" i="38"/>
  <c r="BR168" i="38"/>
  <c r="AU168" i="38"/>
  <c r="AF168" i="38"/>
  <c r="BL168" i="38"/>
  <c r="AK168" i="38"/>
  <c r="BA168" i="38"/>
  <c r="BB168" i="38" s="1"/>
  <c r="BG168" i="38" s="1"/>
  <c r="BU168" i="38"/>
  <c r="AX168" i="38"/>
  <c r="AY168" i="38" s="1"/>
  <c r="AE168" i="38"/>
  <c r="BK168" i="38"/>
  <c r="AJ168" i="38"/>
  <c r="BP168" i="38"/>
  <c r="AO168" i="38"/>
  <c r="BI168" i="38"/>
  <c r="AH168" i="38"/>
  <c r="BJ168" i="38"/>
  <c r="AI168" i="38"/>
  <c r="BO168" i="38"/>
  <c r="AV168" i="38"/>
  <c r="BT168" i="38"/>
  <c r="AS168" i="38"/>
  <c r="BM168" i="38"/>
  <c r="AP168" i="38"/>
  <c r="AZ168" i="38"/>
  <c r="J169" i="38"/>
  <c r="L169" i="36"/>
  <c r="DW169" i="36"/>
  <c r="F169" i="36"/>
  <c r="Q169" i="36"/>
  <c r="B169" i="38" s="1"/>
  <c r="G169" i="36" a="1"/>
  <c r="G169" i="36" s="1"/>
  <c r="W168" i="38"/>
  <c r="R168" i="38"/>
  <c r="ES172" i="36"/>
  <c r="FB172" i="36"/>
  <c r="CF171" i="36"/>
  <c r="BM171" i="36"/>
  <c r="BM172" i="36"/>
  <c r="FD173" i="36"/>
  <c r="BX171" i="36"/>
  <c r="BK172" i="36"/>
  <c r="AF173" i="36"/>
  <c r="ER172" i="36"/>
  <c r="BZ173" i="36"/>
  <c r="FG173" i="36"/>
  <c r="AH173" i="36"/>
  <c r="FG172" i="36"/>
  <c r="CN172" i="36"/>
  <c r="AC172" i="36"/>
  <c r="CK172" i="36"/>
  <c r="CL172" i="36"/>
  <c r="AO172" i="36"/>
  <c r="BN172" i="36"/>
  <c r="BV172" i="36"/>
  <c r="CG172" i="36"/>
  <c r="AM171" i="36"/>
  <c r="EZ173" i="36"/>
  <c r="BF172" i="36"/>
  <c r="AD173" i="36"/>
  <c r="ER171" i="36"/>
  <c r="AS170" i="36"/>
  <c r="CP172" i="36"/>
  <c r="BJ171" i="36"/>
  <c r="BG172" i="36"/>
  <c r="BO172" i="36"/>
  <c r="CK171" i="36"/>
  <c r="CP171" i="36"/>
  <c r="CM171" i="36"/>
  <c r="FA173" i="36"/>
  <c r="EV173" i="36"/>
  <c r="CF172" i="36"/>
  <c r="FD172" i="36"/>
  <c r="S172" i="36"/>
  <c r="AM172" i="36"/>
  <c r="ET173" i="36"/>
  <c r="AJ172" i="36"/>
  <c r="BK171" i="36"/>
  <c r="AT173" i="36"/>
  <c r="BR172" i="36"/>
  <c r="AT171" i="36"/>
  <c r="BO171" i="36"/>
  <c r="EW173" i="36"/>
  <c r="BG171" i="36"/>
  <c r="CM172" i="36"/>
  <c r="BS173" i="36"/>
  <c r="BV173" i="36"/>
  <c r="S173" i="36"/>
  <c r="BZ171" i="36"/>
  <c r="FC173" i="36"/>
  <c r="CR171" i="36"/>
  <c r="FG171" i="36"/>
  <c r="EZ172" i="36"/>
  <c r="ET172" i="36"/>
  <c r="CG173" i="36"/>
  <c r="BW171" i="36"/>
  <c r="BL171" i="36"/>
  <c r="AJ171" i="36"/>
  <c r="BP171" i="36"/>
  <c r="CM173" i="36"/>
  <c r="AD172" i="36"/>
  <c r="FC172" i="36"/>
  <c r="CL171" i="36"/>
  <c r="BW172" i="36"/>
  <c r="BS171" i="36"/>
  <c r="AQ172" i="36"/>
  <c r="BR171" i="36"/>
  <c r="CJ172" i="36"/>
  <c r="BJ172" i="36"/>
  <c r="BS172" i="36"/>
  <c r="BL172" i="36"/>
  <c r="AT172" i="36"/>
  <c r="AQ171" i="36"/>
  <c r="BX172" i="36"/>
  <c r="ES173" i="36"/>
  <c r="EU172" i="36"/>
  <c r="EW172" i="36"/>
  <c r="AF172" i="36"/>
  <c r="BQ172" i="36"/>
  <c r="FB173" i="36"/>
  <c r="EU173" i="36"/>
  <c r="CR172" i="36"/>
  <c r="BP172" i="36"/>
  <c r="BF173" i="36"/>
  <c r="CJ171" i="36"/>
  <c r="BQ171" i="36"/>
  <c r="BZ172" i="36"/>
  <c r="AC173" i="36"/>
  <c r="AL171" i="36"/>
  <c r="EV172" i="36"/>
  <c r="AH172" i="36"/>
  <c r="FA172" i="36"/>
  <c r="AO171" i="36"/>
  <c r="AL172" i="36"/>
  <c r="AI172" i="36" l="1"/>
  <c r="AG172" i="36"/>
  <c r="Z172" i="36"/>
  <c r="G172" i="36" s="1" a="1"/>
  <c r="G172" i="36" s="1"/>
  <c r="AE172" i="36"/>
  <c r="W172" i="36"/>
  <c r="T172" i="36"/>
  <c r="P172" i="36" s="1"/>
  <c r="E172" i="36"/>
  <c r="V172" i="36"/>
  <c r="D172" i="38"/>
  <c r="K172" i="36"/>
  <c r="AR172" i="38"/>
  <c r="EQ174" i="36"/>
  <c r="EO175" i="36" s="1"/>
  <c r="EQ175" i="36" s="1"/>
  <c r="EO176" i="36" s="1"/>
  <c r="EP174" i="36"/>
  <c r="EX174" i="36"/>
  <c r="AK171" i="36"/>
  <c r="K171" i="38" s="1"/>
  <c r="DX171" i="36"/>
  <c r="DX173" i="36"/>
  <c r="DX172" i="36"/>
  <c r="Q172" i="38"/>
  <c r="R172" i="38" s="1"/>
  <c r="BH172" i="36"/>
  <c r="U172" i="38" s="1"/>
  <c r="X172" i="38" s="1"/>
  <c r="CO172" i="36"/>
  <c r="BU171" i="36"/>
  <c r="V171" i="38"/>
  <c r="W171" i="38" s="1"/>
  <c r="BI171" i="36"/>
  <c r="M171" i="38"/>
  <c r="L171" i="38"/>
  <c r="CQ171" i="36"/>
  <c r="AC171" i="38"/>
  <c r="CC171" i="36"/>
  <c r="CH171" i="36"/>
  <c r="CD171" i="36"/>
  <c r="H171" i="36"/>
  <c r="O171" i="36" s="1"/>
  <c r="CT171" i="36"/>
  <c r="CS171" i="36"/>
  <c r="AV171" i="36"/>
  <c r="AP171" i="36"/>
  <c r="AR172" i="36"/>
  <c r="N172" i="38"/>
  <c r="AR171" i="36"/>
  <c r="N171" i="38"/>
  <c r="DE170" i="36"/>
  <c r="DH170" i="36" s="1"/>
  <c r="CV169" i="36"/>
  <c r="CY170" i="36"/>
  <c r="DA170" i="36"/>
  <c r="DC170" i="36" s="1"/>
  <c r="DE169" i="36"/>
  <c r="DJ169" i="36" s="1"/>
  <c r="DB169" i="36"/>
  <c r="DA169" i="36"/>
  <c r="DC169" i="36" s="1"/>
  <c r="DD169" i="36"/>
  <c r="CZ170" i="36"/>
  <c r="CX170" i="36"/>
  <c r="DB170" i="36"/>
  <c r="DD170" i="36"/>
  <c r="CW169" i="36"/>
  <c r="CZ169" i="36"/>
  <c r="CV170" i="36"/>
  <c r="CW170" i="36"/>
  <c r="CY169" i="36"/>
  <c r="CU171" i="36"/>
  <c r="CV171" i="36" s="1"/>
  <c r="DL168" i="36"/>
  <c r="ED168" i="36" s="1"/>
  <c r="A170" i="36"/>
  <c r="BF168" i="38"/>
  <c r="BE168" i="38"/>
  <c r="A169" i="36"/>
  <c r="DL167" i="36"/>
  <c r="EK167" i="36" s="1"/>
  <c r="EY174" i="36"/>
  <c r="CU172" i="36"/>
  <c r="BU172" i="36"/>
  <c r="V172" i="38"/>
  <c r="BI172" i="36"/>
  <c r="L172" i="38"/>
  <c r="M172" i="38"/>
  <c r="AE173" i="36"/>
  <c r="AC172" i="38"/>
  <c r="CH172" i="36"/>
  <c r="CD172" i="36"/>
  <c r="CC172" i="36"/>
  <c r="BT171" i="36"/>
  <c r="CS172" i="36"/>
  <c r="CT172" i="36"/>
  <c r="H172" i="36"/>
  <c r="O172" i="36" s="1"/>
  <c r="CI172" i="36"/>
  <c r="FH172" i="36"/>
  <c r="AR173" i="36"/>
  <c r="N173" i="38"/>
  <c r="E173" i="36"/>
  <c r="D173" i="38"/>
  <c r="W173" i="36"/>
  <c r="K173" i="36"/>
  <c r="V173" i="36"/>
  <c r="T173" i="36"/>
  <c r="P173" i="36" s="1"/>
  <c r="CI171" i="36"/>
  <c r="FH171" i="36"/>
  <c r="CQ172" i="36"/>
  <c r="AK172" i="36"/>
  <c r="K172" i="38" s="1"/>
  <c r="BH173" i="36"/>
  <c r="U173" i="38" s="1"/>
  <c r="X173" i="38" s="1"/>
  <c r="Q173" i="38"/>
  <c r="Z173" i="36"/>
  <c r="AP172" i="36"/>
  <c r="AV172" i="36"/>
  <c r="BT172" i="36"/>
  <c r="AR173" i="38"/>
  <c r="AG173" i="36"/>
  <c r="AI173" i="36"/>
  <c r="E171" i="38"/>
  <c r="C171" i="36"/>
  <c r="U171" i="36"/>
  <c r="I171" i="36"/>
  <c r="J171" i="38"/>
  <c r="DW171" i="36"/>
  <c r="L171" i="36"/>
  <c r="F171" i="36"/>
  <c r="G171" i="36" a="1"/>
  <c r="G171" i="36" s="1"/>
  <c r="Q171" i="36"/>
  <c r="B171" i="38" s="1"/>
  <c r="BD168" i="38"/>
  <c r="AN168" i="38"/>
  <c r="AL168" i="38"/>
  <c r="AM168" i="38"/>
  <c r="AI169" i="38"/>
  <c r="BO169" i="38"/>
  <c r="AV169" i="38"/>
  <c r="BT169" i="38"/>
  <c r="AS169" i="38"/>
  <c r="BM169" i="38"/>
  <c r="AP169" i="38"/>
  <c r="BN169" i="38"/>
  <c r="AQ169" i="38"/>
  <c r="BS169" i="38"/>
  <c r="BH169" i="38"/>
  <c r="AG169" i="38"/>
  <c r="AW169" i="38"/>
  <c r="BQ169" i="38"/>
  <c r="AT169" i="38"/>
  <c r="BR169" i="38"/>
  <c r="AU169" i="38"/>
  <c r="AF169" i="38"/>
  <c r="BL169" i="38"/>
  <c r="AK169" i="38"/>
  <c r="BA169" i="38"/>
  <c r="BB169" i="38" s="1"/>
  <c r="BG169" i="38" s="1"/>
  <c r="BU169" i="38"/>
  <c r="AX169" i="38"/>
  <c r="AY169" i="38" s="1"/>
  <c r="AE169" i="38"/>
  <c r="BK169" i="38"/>
  <c r="AJ169" i="38"/>
  <c r="BP169" i="38"/>
  <c r="AO169" i="38"/>
  <c r="BI169" i="38"/>
  <c r="AH169" i="38"/>
  <c r="BJ169" i="38"/>
  <c r="BU170" i="38"/>
  <c r="AS170" i="38"/>
  <c r="AE170" i="38"/>
  <c r="BK170" i="38"/>
  <c r="AJ170" i="38"/>
  <c r="BP170" i="38"/>
  <c r="AO170" i="38"/>
  <c r="BI170" i="38"/>
  <c r="AH170" i="38"/>
  <c r="BJ170" i="38"/>
  <c r="AI170" i="38"/>
  <c r="AV170" i="38"/>
  <c r="BM170" i="38"/>
  <c r="BN170" i="38"/>
  <c r="BO170" i="38"/>
  <c r="BT170" i="38"/>
  <c r="AP170" i="38"/>
  <c r="AQ170" i="38"/>
  <c r="BS170" i="38"/>
  <c r="BH170" i="38"/>
  <c r="AG170" i="38"/>
  <c r="AW170" i="38"/>
  <c r="BQ170" i="38"/>
  <c r="AT170" i="38"/>
  <c r="BR170" i="38"/>
  <c r="AU170" i="38"/>
  <c r="AF170" i="38"/>
  <c r="BL170" i="38"/>
  <c r="AK170" i="38"/>
  <c r="BA170" i="38"/>
  <c r="BB170" i="38" s="1"/>
  <c r="BG170" i="38" s="1"/>
  <c r="AX170" i="38"/>
  <c r="AY170" i="38" s="1"/>
  <c r="EY173" i="36"/>
  <c r="C172" i="36"/>
  <c r="T170" i="38"/>
  <c r="S170" i="38"/>
  <c r="AA171" i="36"/>
  <c r="M171" i="36"/>
  <c r="F171" i="38"/>
  <c r="G171" i="38" s="1"/>
  <c r="N171" i="36"/>
  <c r="X171" i="36"/>
  <c r="AD171" i="38"/>
  <c r="AU171" i="36"/>
  <c r="J172" i="38"/>
  <c r="Q172" i="36"/>
  <c r="B172" i="38" s="1"/>
  <c r="L172" i="36"/>
  <c r="F172" i="36"/>
  <c r="DW172" i="36"/>
  <c r="M172" i="36"/>
  <c r="F172" i="38"/>
  <c r="G172" i="38" s="1"/>
  <c r="AU172" i="36"/>
  <c r="AD172" i="38"/>
  <c r="X172" i="36"/>
  <c r="N172" i="36"/>
  <c r="AA172" i="36"/>
  <c r="AB169" i="36"/>
  <c r="AW169" i="36"/>
  <c r="BB169" i="36"/>
  <c r="BA168" i="36"/>
  <c r="AZ168" i="36"/>
  <c r="AX168" i="36"/>
  <c r="AY168" i="36"/>
  <c r="AB170" i="36"/>
  <c r="AW170" i="36"/>
  <c r="BB170" i="36"/>
  <c r="S168" i="38"/>
  <c r="T168" i="38"/>
  <c r="Y169" i="38"/>
  <c r="Z169" i="38"/>
  <c r="O169" i="38"/>
  <c r="P169" i="38" s="1"/>
  <c r="AB169" i="38"/>
  <c r="BC168" i="38"/>
  <c r="BC168" i="36"/>
  <c r="BD168" i="36"/>
  <c r="BE168" i="36"/>
  <c r="J169" i="36"/>
  <c r="D169" i="36"/>
  <c r="Y169" i="36" s="1" a="1"/>
  <c r="Y169" i="36" s="1"/>
  <c r="H169" i="38" s="1"/>
  <c r="I169" i="38" s="1"/>
  <c r="O170" i="38"/>
  <c r="P170" i="38" s="1"/>
  <c r="AB170" i="38"/>
  <c r="Y170" i="38"/>
  <c r="Z170" i="38"/>
  <c r="D170" i="36"/>
  <c r="Y170" i="36" s="1" a="1"/>
  <c r="Y170" i="36" s="1"/>
  <c r="H170" i="38" s="1"/>
  <c r="I170" i="38" s="1"/>
  <c r="J170" i="36"/>
  <c r="S169" i="38"/>
  <c r="T169" i="38"/>
  <c r="R171" i="38"/>
  <c r="AD174" i="36"/>
  <c r="ES174" i="36"/>
  <c r="EZ174" i="36"/>
  <c r="EV174" i="36"/>
  <c r="S174" i="36"/>
  <c r="BM174" i="36"/>
  <c r="BR173" i="36"/>
  <c r="BG174" i="36"/>
  <c r="CL174" i="36"/>
  <c r="BV175" i="36"/>
  <c r="CN174" i="36"/>
  <c r="FA175" i="36"/>
  <c r="BP174" i="36"/>
  <c r="AS172" i="36"/>
  <c r="CP173" i="36"/>
  <c r="AL173" i="36"/>
  <c r="BR174" i="36"/>
  <c r="CJ174" i="36"/>
  <c r="FD175" i="36"/>
  <c r="AS171" i="36"/>
  <c r="BG173" i="36"/>
  <c r="AH174" i="36"/>
  <c r="ET174" i="36"/>
  <c r="CJ173" i="36"/>
  <c r="BQ173" i="36"/>
  <c r="S175" i="36"/>
  <c r="CG175" i="36"/>
  <c r="AT174" i="36"/>
  <c r="AJ174" i="36"/>
  <c r="CM174" i="36"/>
  <c r="BJ174" i="36"/>
  <c r="AD175" i="36"/>
  <c r="EW175" i="36"/>
  <c r="CR173" i="36"/>
  <c r="AC174" i="36"/>
  <c r="FB174" i="36"/>
  <c r="AF174" i="36"/>
  <c r="CP174" i="36"/>
  <c r="FB175" i="36"/>
  <c r="CF173" i="36"/>
  <c r="AM173" i="36"/>
  <c r="AO173" i="36"/>
  <c r="AM174" i="36"/>
  <c r="AL174" i="36"/>
  <c r="AF175" i="36"/>
  <c r="CL173" i="36"/>
  <c r="BK173" i="36"/>
  <c r="AC175" i="36"/>
  <c r="FD174" i="36"/>
  <c r="EU175" i="36"/>
  <c r="ET175" i="36"/>
  <c r="BM173" i="36"/>
  <c r="CK173" i="36"/>
  <c r="BW174" i="36"/>
  <c r="BV174" i="36"/>
  <c r="AJ173" i="36"/>
  <c r="EV175" i="36"/>
  <c r="BX173" i="36"/>
  <c r="BO174" i="36"/>
  <c r="BP173" i="36"/>
  <c r="AQ173" i="36"/>
  <c r="BL174" i="36"/>
  <c r="BL173" i="36"/>
  <c r="EW174" i="36"/>
  <c r="BQ174" i="36"/>
  <c r="CN173" i="36"/>
  <c r="CR174" i="36"/>
  <c r="AH175" i="36"/>
  <c r="BO173" i="36"/>
  <c r="EU174" i="36"/>
  <c r="FA174" i="36"/>
  <c r="CG174" i="36"/>
  <c r="ES175" i="36"/>
  <c r="BJ173" i="36"/>
  <c r="FC175" i="36"/>
  <c r="BW173" i="36"/>
  <c r="FG174" i="36"/>
  <c r="BN173" i="36"/>
  <c r="ER174" i="36"/>
  <c r="EZ175" i="36"/>
  <c r="AQ174" i="36"/>
  <c r="AO174" i="36"/>
  <c r="FC174" i="36"/>
  <c r="BX174" i="36"/>
  <c r="BF174" i="36"/>
  <c r="CF174" i="36"/>
  <c r="BZ174" i="36"/>
  <c r="BN174" i="36"/>
  <c r="ER173" i="36"/>
  <c r="CK174" i="36"/>
  <c r="BK174" i="36"/>
  <c r="EX175" i="36" l="1"/>
  <c r="EP175" i="36"/>
  <c r="EY175" i="36" s="1"/>
  <c r="AP174" i="36"/>
  <c r="AV174" i="36"/>
  <c r="Z174" i="36"/>
  <c r="CQ174" i="36"/>
  <c r="AG174" i="36"/>
  <c r="AR174" i="38"/>
  <c r="AI174" i="36"/>
  <c r="W174" i="36"/>
  <c r="V174" i="36"/>
  <c r="D174" i="38"/>
  <c r="T174" i="36"/>
  <c r="P174" i="36" s="1"/>
  <c r="K174" i="36"/>
  <c r="E174" i="36"/>
  <c r="AE174" i="36"/>
  <c r="EQ176" i="36"/>
  <c r="EO177" i="36" s="1"/>
  <c r="EQ177" i="36" s="1"/>
  <c r="EO178" i="36" s="1"/>
  <c r="U172" i="36"/>
  <c r="I172" i="36"/>
  <c r="E172" i="38"/>
  <c r="EX176" i="36"/>
  <c r="AK174" i="36"/>
  <c r="K174" i="38" s="1"/>
  <c r="BU173" i="36"/>
  <c r="L174" i="38"/>
  <c r="M174" i="38"/>
  <c r="AR174" i="36"/>
  <c r="N174" i="38"/>
  <c r="DX174" i="36"/>
  <c r="AA171" i="38"/>
  <c r="EA168" i="36"/>
  <c r="W172" i="38"/>
  <c r="EP176" i="36"/>
  <c r="CI174" i="36"/>
  <c r="L173" i="38"/>
  <c r="M173" i="38"/>
  <c r="CB171" i="36"/>
  <c r="DM170" i="36"/>
  <c r="DF170" i="36"/>
  <c r="DJ170" i="36"/>
  <c r="DG170" i="36"/>
  <c r="DK170" i="36"/>
  <c r="DI170" i="36"/>
  <c r="CC173" i="36"/>
  <c r="CH173" i="36"/>
  <c r="AC173" i="38"/>
  <c r="CD173" i="36"/>
  <c r="CO174" i="36"/>
  <c r="AK173" i="36"/>
  <c r="K173" i="38" s="1"/>
  <c r="BU174" i="36"/>
  <c r="CO173" i="36"/>
  <c r="FH173" i="36"/>
  <c r="FI173" i="36" s="1"/>
  <c r="CI173" i="36"/>
  <c r="CQ173" i="36"/>
  <c r="AP173" i="36"/>
  <c r="AV173" i="36"/>
  <c r="BT173" i="36"/>
  <c r="V173" i="38"/>
  <c r="W173" i="38" s="1"/>
  <c r="BI173" i="36"/>
  <c r="DF169" i="36"/>
  <c r="EF167" i="36"/>
  <c r="DM169" i="36"/>
  <c r="DI169" i="36"/>
  <c r="DH169" i="36"/>
  <c r="DG169" i="36"/>
  <c r="DL169" i="36" s="1"/>
  <c r="EJ167" i="36"/>
  <c r="EH167" i="36"/>
  <c r="DK169" i="36"/>
  <c r="EG168" i="36"/>
  <c r="ED167" i="36"/>
  <c r="CW171" i="36"/>
  <c r="DA171" i="36"/>
  <c r="DC171" i="36" s="1"/>
  <c r="CX171" i="36"/>
  <c r="DD171" i="36"/>
  <c r="DE171" i="36"/>
  <c r="DH171" i="36" s="1"/>
  <c r="EF168" i="36"/>
  <c r="BC170" i="38"/>
  <c r="EK168" i="36"/>
  <c r="CZ171" i="36"/>
  <c r="DB171" i="36"/>
  <c r="BE170" i="38"/>
  <c r="EL168" i="36"/>
  <c r="EB168" i="36"/>
  <c r="A171" i="36"/>
  <c r="CY171" i="36"/>
  <c r="DZ168" i="36"/>
  <c r="EC168" i="36"/>
  <c r="EJ168" i="36"/>
  <c r="EM168" i="36"/>
  <c r="AA172" i="38"/>
  <c r="EE168" i="36"/>
  <c r="EH168" i="36"/>
  <c r="EI168" i="36"/>
  <c r="EC167" i="36"/>
  <c r="EG167" i="36"/>
  <c r="BF170" i="38"/>
  <c r="BE169" i="38"/>
  <c r="EE167" i="36"/>
  <c r="EI167" i="36"/>
  <c r="BD170" i="38"/>
  <c r="AZ169" i="38"/>
  <c r="EA167" i="36"/>
  <c r="A172" i="36"/>
  <c r="EM167" i="36"/>
  <c r="DZ167" i="36"/>
  <c r="EB167" i="36"/>
  <c r="CU173" i="36"/>
  <c r="DB173" i="36" s="1"/>
  <c r="EL167" i="36"/>
  <c r="AG175" i="36"/>
  <c r="K175" i="36"/>
  <c r="V175" i="36"/>
  <c r="E175" i="36"/>
  <c r="T175" i="36"/>
  <c r="P175" i="36" s="1"/>
  <c r="W175" i="36"/>
  <c r="D175" i="38"/>
  <c r="CS173" i="36"/>
  <c r="CT173" i="36"/>
  <c r="H173" i="36"/>
  <c r="O173" i="36" s="1"/>
  <c r="BH174" i="36"/>
  <c r="U174" i="38" s="1"/>
  <c r="X174" i="38" s="1"/>
  <c r="Q174" i="38"/>
  <c r="Z175" i="36"/>
  <c r="AI175" i="36"/>
  <c r="DE172" i="36"/>
  <c r="AE175" i="36"/>
  <c r="CT174" i="36"/>
  <c r="H174" i="36"/>
  <c r="O174" i="36" s="1"/>
  <c r="CS174" i="36"/>
  <c r="AC174" i="38"/>
  <c r="CH174" i="36"/>
  <c r="CD174" i="36"/>
  <c r="FH174" i="36"/>
  <c r="CC174" i="36"/>
  <c r="AR175" i="38"/>
  <c r="V174" i="38"/>
  <c r="BI174" i="36"/>
  <c r="S171" i="38"/>
  <c r="T171" i="38"/>
  <c r="BE170" i="36"/>
  <c r="BC170" i="36"/>
  <c r="BD170" i="36"/>
  <c r="AE172" i="38"/>
  <c r="BK172" i="38"/>
  <c r="AJ172" i="38"/>
  <c r="BP172" i="38"/>
  <c r="AO172" i="38"/>
  <c r="BI172" i="38"/>
  <c r="AH172" i="38"/>
  <c r="BJ172" i="38"/>
  <c r="AT172" i="38"/>
  <c r="AI172" i="38"/>
  <c r="BO172" i="38"/>
  <c r="AV172" i="38"/>
  <c r="BT172" i="38"/>
  <c r="AS172" i="38"/>
  <c r="BM172" i="38"/>
  <c r="AP172" i="38"/>
  <c r="BN172" i="38"/>
  <c r="BS172" i="38"/>
  <c r="BQ172" i="38"/>
  <c r="BH172" i="38"/>
  <c r="AG172" i="38"/>
  <c r="AW172" i="38"/>
  <c r="BR172" i="38"/>
  <c r="AU172" i="38"/>
  <c r="AF172" i="38"/>
  <c r="BL172" i="38"/>
  <c r="AK172" i="38"/>
  <c r="BA172" i="38"/>
  <c r="BB172" i="38" s="1"/>
  <c r="BG172" i="38" s="1"/>
  <c r="BU172" i="38"/>
  <c r="AX172" i="38"/>
  <c r="AY172" i="38" s="1"/>
  <c r="AQ172" i="38"/>
  <c r="AW171" i="36"/>
  <c r="BB171" i="36"/>
  <c r="AB171" i="36"/>
  <c r="AY170" i="36"/>
  <c r="AZ170" i="36"/>
  <c r="BA170" i="36"/>
  <c r="AX170" i="36"/>
  <c r="BC169" i="36"/>
  <c r="BD169" i="36"/>
  <c r="BE169" i="36"/>
  <c r="AB172" i="36"/>
  <c r="BB172" i="36"/>
  <c r="AW172" i="36"/>
  <c r="S172" i="38"/>
  <c r="T172" i="38"/>
  <c r="BF169" i="38"/>
  <c r="BD169" i="38"/>
  <c r="R173" i="38"/>
  <c r="FI172" i="36"/>
  <c r="AZ169" i="36"/>
  <c r="BA169" i="36"/>
  <c r="AX169" i="36"/>
  <c r="AY169" i="36"/>
  <c r="O172" i="38"/>
  <c r="P172" i="38" s="1"/>
  <c r="Y172" i="38"/>
  <c r="AB172" i="38"/>
  <c r="Z172" i="38"/>
  <c r="AZ170" i="38"/>
  <c r="AL170" i="38"/>
  <c r="AM170" i="38"/>
  <c r="AN170" i="38"/>
  <c r="AB171" i="38"/>
  <c r="O171" i="38"/>
  <c r="P171" i="38" s="1"/>
  <c r="Y171" i="38"/>
  <c r="Z171" i="38"/>
  <c r="FI171" i="36"/>
  <c r="BT171" i="38"/>
  <c r="AF171" i="38"/>
  <c r="AK171" i="38"/>
  <c r="AX171" i="38"/>
  <c r="AY171" i="38" s="1"/>
  <c r="AQ171" i="38"/>
  <c r="BS171" i="38"/>
  <c r="BH171" i="38"/>
  <c r="AG171" i="38"/>
  <c r="AW171" i="38"/>
  <c r="BQ171" i="38"/>
  <c r="AT171" i="38"/>
  <c r="BR171" i="38"/>
  <c r="BL171" i="38"/>
  <c r="BU171" i="38"/>
  <c r="AU171" i="38"/>
  <c r="BA171" i="38"/>
  <c r="BB171" i="38" s="1"/>
  <c r="BG171" i="38" s="1"/>
  <c r="AE171" i="38"/>
  <c r="BK171" i="38"/>
  <c r="AJ171" i="38"/>
  <c r="BP171" i="38"/>
  <c r="AO171" i="38"/>
  <c r="BI171" i="38"/>
  <c r="AH171" i="38"/>
  <c r="BJ171" i="38"/>
  <c r="AI171" i="38"/>
  <c r="BO171" i="38"/>
  <c r="AV171" i="38"/>
  <c r="AS171" i="38"/>
  <c r="BM171" i="38"/>
  <c r="AP171" i="38"/>
  <c r="BN171" i="38"/>
  <c r="EX177" i="36"/>
  <c r="EP177" i="36"/>
  <c r="J172" i="36"/>
  <c r="D172" i="36"/>
  <c r="Y172" i="36" s="1" a="1"/>
  <c r="Y172" i="36" s="1"/>
  <c r="H172" i="38" s="1"/>
  <c r="I172" i="38" s="1"/>
  <c r="BC169" i="38"/>
  <c r="AM169" i="38"/>
  <c r="AN169" i="38"/>
  <c r="AL169" i="38"/>
  <c r="J171" i="36"/>
  <c r="D171" i="36"/>
  <c r="Y171" i="36" s="1" a="1"/>
  <c r="Y171" i="36" s="1"/>
  <c r="H171" i="38" s="1"/>
  <c r="I171" i="38" s="1"/>
  <c r="CB172" i="36"/>
  <c r="CY172" i="36"/>
  <c r="DA172" i="36"/>
  <c r="DC172" i="36" s="1"/>
  <c r="CW172" i="36"/>
  <c r="CX172" i="36"/>
  <c r="DB172" i="36"/>
  <c r="CV172" i="36"/>
  <c r="CZ172" i="36"/>
  <c r="DD172" i="36"/>
  <c r="F174" i="38"/>
  <c r="G174" i="38" s="1"/>
  <c r="AA174" i="36"/>
  <c r="N174" i="36"/>
  <c r="AD174" i="38"/>
  <c r="X174" i="36"/>
  <c r="AU174" i="36"/>
  <c r="M174" i="36"/>
  <c r="E174" i="38"/>
  <c r="I174" i="36"/>
  <c r="U174" i="36"/>
  <c r="C174" i="36"/>
  <c r="J174" i="38"/>
  <c r="F174" i="36"/>
  <c r="G174" i="36" a="1"/>
  <c r="G174" i="36" s="1"/>
  <c r="L174" i="36"/>
  <c r="Q174" i="36"/>
  <c r="B174" i="38" s="1"/>
  <c r="DW174" i="36"/>
  <c r="J173" i="38"/>
  <c r="DW173" i="36"/>
  <c r="L173" i="36"/>
  <c r="Q173" i="36"/>
  <c r="B173" i="38" s="1"/>
  <c r="G173" i="36" a="1"/>
  <c r="G173" i="36" s="1"/>
  <c r="F173" i="36"/>
  <c r="C173" i="36"/>
  <c r="E173" i="38"/>
  <c r="U173" i="36"/>
  <c r="I173" i="36"/>
  <c r="M173" i="36"/>
  <c r="N173" i="36"/>
  <c r="AA173" i="36"/>
  <c r="AU173" i="36"/>
  <c r="F173" i="38"/>
  <c r="G173" i="38" s="1"/>
  <c r="X173" i="36"/>
  <c r="AD173" i="38"/>
  <c r="CU174" i="36"/>
  <c r="CR175" i="36"/>
  <c r="BV176" i="36"/>
  <c r="AF176" i="36"/>
  <c r="ET176" i="36"/>
  <c r="S176" i="36"/>
  <c r="EZ176" i="36"/>
  <c r="BV178" i="36"/>
  <c r="ER175" i="36"/>
  <c r="AF178" i="36"/>
  <c r="BP175" i="36"/>
  <c r="EW177" i="36"/>
  <c r="BJ175" i="36"/>
  <c r="CJ176" i="36"/>
  <c r="BV177" i="36"/>
  <c r="BM176" i="36"/>
  <c r="BN175" i="36"/>
  <c r="BN176" i="36"/>
  <c r="AD177" i="36"/>
  <c r="CR176" i="36"/>
  <c r="CN175" i="36"/>
  <c r="EZ178" i="36"/>
  <c r="FD178" i="36"/>
  <c r="CJ175" i="36"/>
  <c r="ER177" i="36"/>
  <c r="FG176" i="36"/>
  <c r="EW176" i="36"/>
  <c r="EV176" i="36"/>
  <c r="BW175" i="36"/>
  <c r="CR177" i="36"/>
  <c r="AS174" i="36"/>
  <c r="FA176" i="36"/>
  <c r="FC176" i="36"/>
  <c r="AH176" i="36"/>
  <c r="FD176" i="36"/>
  <c r="BS174" i="36"/>
  <c r="AO176" i="36"/>
  <c r="BW176" i="36"/>
  <c r="AQ175" i="36"/>
  <c r="S177" i="36"/>
  <c r="AF177" i="36"/>
  <c r="S178" i="36"/>
  <c r="CL176" i="36"/>
  <c r="BJ177" i="36"/>
  <c r="AO175" i="36"/>
  <c r="BZ177" i="36"/>
  <c r="CF176" i="36"/>
  <c r="AM177" i="36"/>
  <c r="AM175" i="36"/>
  <c r="AS173" i="36"/>
  <c r="BZ175" i="36"/>
  <c r="ER176" i="36"/>
  <c r="BR175" i="36"/>
  <c r="BR176" i="36"/>
  <c r="AQ176" i="36"/>
  <c r="AT175" i="36"/>
  <c r="AH178" i="36"/>
  <c r="FB178" i="36"/>
  <c r="AD178" i="36"/>
  <c r="CL175" i="36"/>
  <c r="ES177" i="36"/>
  <c r="BP176" i="36"/>
  <c r="ES178" i="36"/>
  <c r="BL176" i="36"/>
  <c r="AC176" i="36"/>
  <c r="AD176" i="36"/>
  <c r="FG175" i="36"/>
  <c r="BZ176" i="36"/>
  <c r="EU178" i="36"/>
  <c r="FC178" i="36"/>
  <c r="AL176" i="36"/>
  <c r="FA178" i="36"/>
  <c r="BX176" i="36"/>
  <c r="ET177" i="36"/>
  <c r="BO175" i="36"/>
  <c r="CM176" i="36"/>
  <c r="BF176" i="36"/>
  <c r="AH177" i="36"/>
  <c r="CN176" i="36"/>
  <c r="CM175" i="36"/>
  <c r="AJ177" i="36"/>
  <c r="CN177" i="36"/>
  <c r="EW178" i="36"/>
  <c r="BO176" i="36"/>
  <c r="AJ176" i="36"/>
  <c r="AC177" i="36"/>
  <c r="EV178" i="36"/>
  <c r="BL175" i="36"/>
  <c r="CP175" i="36"/>
  <c r="FD177" i="36"/>
  <c r="FA177" i="36"/>
  <c r="EU177" i="36"/>
  <c r="BK175" i="36"/>
  <c r="EU176" i="36"/>
  <c r="CG176" i="36"/>
  <c r="BQ176" i="36"/>
  <c r="AT176" i="36"/>
  <c r="CG178" i="36"/>
  <c r="CP176" i="36"/>
  <c r="AQ177" i="36"/>
  <c r="FB177" i="36"/>
  <c r="BK176" i="36"/>
  <c r="FC177" i="36"/>
  <c r="BS175" i="36"/>
  <c r="CM177" i="36"/>
  <c r="AM176" i="36"/>
  <c r="ES176" i="36"/>
  <c r="FB176" i="36"/>
  <c r="CG177" i="36"/>
  <c r="BQ175" i="36"/>
  <c r="BS176" i="36"/>
  <c r="AC178" i="36"/>
  <c r="EZ177" i="36"/>
  <c r="BF175" i="36"/>
  <c r="CK175" i="36"/>
  <c r="CF175" i="36"/>
  <c r="BP177" i="36"/>
  <c r="AL175" i="36"/>
  <c r="BX175" i="36"/>
  <c r="FG177" i="36"/>
  <c r="ET178" i="36"/>
  <c r="BG176" i="36"/>
  <c r="BG175" i="36"/>
  <c r="EV177" i="36"/>
  <c r="BK177" i="36"/>
  <c r="CK176" i="36"/>
  <c r="BJ176" i="36"/>
  <c r="BM175" i="36"/>
  <c r="AJ175" i="36"/>
  <c r="BR177" i="36"/>
  <c r="CS175" i="36" l="1"/>
  <c r="CT175" i="36"/>
  <c r="H175" i="36"/>
  <c r="O175" i="36" s="1"/>
  <c r="EX178" i="36"/>
  <c r="EP178" i="36"/>
  <c r="EQ178" i="36"/>
  <c r="EO179" i="36" s="1"/>
  <c r="EQ179" i="36" s="1"/>
  <c r="EO180" i="36" s="1"/>
  <c r="EY176" i="36"/>
  <c r="Z176" i="36"/>
  <c r="J176" i="38" s="1"/>
  <c r="DX175" i="36"/>
  <c r="AE176" i="36"/>
  <c r="AR176" i="38"/>
  <c r="BT174" i="36"/>
  <c r="AI176" i="36"/>
  <c r="CI175" i="36"/>
  <c r="E176" i="36"/>
  <c r="K176" i="36"/>
  <c r="W176" i="36"/>
  <c r="V176" i="36"/>
  <c r="D176" i="38"/>
  <c r="T176" i="36"/>
  <c r="P176" i="36" s="1"/>
  <c r="AG176" i="36"/>
  <c r="DX177" i="36"/>
  <c r="DX176" i="36"/>
  <c r="CO176" i="36"/>
  <c r="CQ175" i="36"/>
  <c r="AV175" i="36"/>
  <c r="BT175" i="36"/>
  <c r="AP175" i="36"/>
  <c r="N176" i="38"/>
  <c r="AR176" i="36"/>
  <c r="AV176" i="36"/>
  <c r="AP176" i="36"/>
  <c r="Q175" i="38"/>
  <c r="R175" i="38" s="1"/>
  <c r="S175" i="38" s="1"/>
  <c r="BH175" i="36"/>
  <c r="U175" i="38" s="1"/>
  <c r="X175" i="38" s="1"/>
  <c r="CC175" i="36"/>
  <c r="FH175" i="36"/>
  <c r="FI175" i="36" s="1"/>
  <c r="CD175" i="36"/>
  <c r="CH175" i="36"/>
  <c r="AC175" i="38"/>
  <c r="AK176" i="36"/>
  <c r="K176" i="38" s="1"/>
  <c r="CI176" i="36"/>
  <c r="CB173" i="36"/>
  <c r="DL170" i="36"/>
  <c r="EL170" i="36" s="1"/>
  <c r="BD171" i="38"/>
  <c r="AA173" i="38"/>
  <c r="FI174" i="36"/>
  <c r="M175" i="38"/>
  <c r="L175" i="38"/>
  <c r="Q176" i="38"/>
  <c r="R176" i="38" s="1"/>
  <c r="BH176" i="36"/>
  <c r="U176" i="38" s="1"/>
  <c r="X176" i="38" s="1"/>
  <c r="V175" i="38"/>
  <c r="BI175" i="36"/>
  <c r="M176" i="38"/>
  <c r="L176" i="38"/>
  <c r="BU175" i="36"/>
  <c r="AK175" i="36"/>
  <c r="K175" i="38" s="1"/>
  <c r="AC176" i="38"/>
  <c r="CD176" i="36"/>
  <c r="FH176" i="36"/>
  <c r="CH176" i="36"/>
  <c r="CC176" i="36"/>
  <c r="CO175" i="36"/>
  <c r="CT176" i="36"/>
  <c r="CS176" i="36"/>
  <c r="H176" i="36"/>
  <c r="O176" i="36" s="1"/>
  <c r="BU176" i="36"/>
  <c r="DG171" i="36"/>
  <c r="DM171" i="36"/>
  <c r="DF171" i="36"/>
  <c r="DZ169" i="36"/>
  <c r="EA169" i="36"/>
  <c r="EI169" i="36"/>
  <c r="EK169" i="36"/>
  <c r="EM169" i="36"/>
  <c r="EB169" i="36"/>
  <c r="EH169" i="36"/>
  <c r="EG169" i="36"/>
  <c r="DK171" i="36"/>
  <c r="DJ171" i="36"/>
  <c r="EF169" i="36"/>
  <c r="EE169" i="36"/>
  <c r="DI171" i="36"/>
  <c r="EC169" i="36"/>
  <c r="EJ169" i="36"/>
  <c r="ED169" i="36"/>
  <c r="EL169" i="36"/>
  <c r="BE172" i="38"/>
  <c r="CZ173" i="36"/>
  <c r="CY173" i="36"/>
  <c r="CU175" i="36"/>
  <c r="A173" i="36"/>
  <c r="EY177" i="36"/>
  <c r="AZ172" i="38"/>
  <c r="DD173" i="36"/>
  <c r="A174" i="36"/>
  <c r="CV173" i="36"/>
  <c r="DE173" i="36"/>
  <c r="DH173" i="36" s="1"/>
  <c r="BC171" i="38"/>
  <c r="BF172" i="38"/>
  <c r="CW173" i="36"/>
  <c r="DA173" i="36"/>
  <c r="DC173" i="36" s="1"/>
  <c r="BC172" i="38"/>
  <c r="CX173" i="36"/>
  <c r="AE177" i="36"/>
  <c r="K177" i="36"/>
  <c r="V177" i="36"/>
  <c r="D177" i="38"/>
  <c r="W177" i="36"/>
  <c r="E177" i="36"/>
  <c r="T177" i="36"/>
  <c r="P177" i="36" s="1"/>
  <c r="AR177" i="38"/>
  <c r="CU176" i="36"/>
  <c r="Z178" i="36"/>
  <c r="AE178" i="36"/>
  <c r="AI178" i="36"/>
  <c r="AA175" i="38"/>
  <c r="V176" i="38"/>
  <c r="BI176" i="36"/>
  <c r="H177" i="36"/>
  <c r="O177" i="36" s="1"/>
  <c r="CT177" i="36"/>
  <c r="CS177" i="36"/>
  <c r="CO177" i="36"/>
  <c r="AG177" i="36"/>
  <c r="AR175" i="36"/>
  <c r="N175" i="38"/>
  <c r="CQ176" i="36"/>
  <c r="BU177" i="36"/>
  <c r="V177" i="38"/>
  <c r="BI177" i="36"/>
  <c r="W178" i="36"/>
  <c r="K178" i="36"/>
  <c r="D178" i="38"/>
  <c r="V178" i="36"/>
  <c r="T178" i="36"/>
  <c r="P178" i="36" s="1"/>
  <c r="E178" i="36"/>
  <c r="AR178" i="38"/>
  <c r="AK177" i="36"/>
  <c r="K177" i="38" s="1"/>
  <c r="Z177" i="36"/>
  <c r="AI177" i="36"/>
  <c r="AG178" i="36"/>
  <c r="BT176" i="36"/>
  <c r="CW174" i="36"/>
  <c r="CZ174" i="36"/>
  <c r="CY174" i="36"/>
  <c r="DB174" i="36"/>
  <c r="CV174" i="36"/>
  <c r="CX174" i="36"/>
  <c r="DA174" i="36"/>
  <c r="DC174" i="36" s="1"/>
  <c r="DD174" i="36"/>
  <c r="AB173" i="38"/>
  <c r="Y173" i="38"/>
  <c r="Z173" i="38"/>
  <c r="O173" i="38"/>
  <c r="P173" i="38" s="1"/>
  <c r="O174" i="38"/>
  <c r="P174" i="38" s="1"/>
  <c r="AB174" i="38"/>
  <c r="Z174" i="38"/>
  <c r="Y174" i="38"/>
  <c r="BE171" i="38"/>
  <c r="EP179" i="36"/>
  <c r="EX179" i="36"/>
  <c r="BC172" i="36"/>
  <c r="BE172" i="36"/>
  <c r="BD172" i="36"/>
  <c r="AZ171" i="36"/>
  <c r="AX171" i="36"/>
  <c r="BA171" i="36"/>
  <c r="AY171" i="36"/>
  <c r="BD172" i="38"/>
  <c r="T175" i="38"/>
  <c r="AD176" i="38"/>
  <c r="N176" i="36"/>
  <c r="X176" i="36"/>
  <c r="AU176" i="36"/>
  <c r="F176" i="38"/>
  <c r="G176" i="38" s="1"/>
  <c r="AA176" i="36"/>
  <c r="M176" i="36"/>
  <c r="J175" i="38"/>
  <c r="L175" i="36"/>
  <c r="F175" i="36"/>
  <c r="G175" i="36" a="1"/>
  <c r="G175" i="36" s="1"/>
  <c r="DW175" i="36"/>
  <c r="Q175" i="36"/>
  <c r="B175" i="38" s="1"/>
  <c r="E175" i="38"/>
  <c r="U175" i="36"/>
  <c r="C175" i="36"/>
  <c r="I175" i="36"/>
  <c r="AI173" i="38"/>
  <c r="BO173" i="38"/>
  <c r="AV173" i="38"/>
  <c r="BT173" i="38"/>
  <c r="AS173" i="38"/>
  <c r="BM173" i="38"/>
  <c r="AP173" i="38"/>
  <c r="BN173" i="38"/>
  <c r="BL173" i="38"/>
  <c r="BU173" i="38"/>
  <c r="AQ173" i="38"/>
  <c r="BS173" i="38"/>
  <c r="BH173" i="38"/>
  <c r="AG173" i="38"/>
  <c r="AW173" i="38"/>
  <c r="BQ173" i="38"/>
  <c r="AT173" i="38"/>
  <c r="BR173" i="38"/>
  <c r="AU173" i="38"/>
  <c r="BA173" i="38"/>
  <c r="BB173" i="38" s="1"/>
  <c r="BG173" i="38" s="1"/>
  <c r="AF173" i="38"/>
  <c r="AK173" i="38"/>
  <c r="AX173" i="38"/>
  <c r="AY173" i="38" s="1"/>
  <c r="AE173" i="38"/>
  <c r="BK173" i="38"/>
  <c r="AJ173" i="38"/>
  <c r="BP173" i="38"/>
  <c r="AO173" i="38"/>
  <c r="BI173" i="38"/>
  <c r="AH173" i="38"/>
  <c r="BJ173" i="38"/>
  <c r="BB173" i="36"/>
  <c r="AB173" i="36"/>
  <c r="AW173" i="36"/>
  <c r="D173" i="36"/>
  <c r="Y173" i="36" s="1" a="1"/>
  <c r="Y173" i="36" s="1"/>
  <c r="H173" i="38" s="1"/>
  <c r="I173" i="38" s="1"/>
  <c r="J173" i="36"/>
  <c r="AQ174" i="38"/>
  <c r="BS174" i="38"/>
  <c r="BH174" i="38"/>
  <c r="AG174" i="38"/>
  <c r="AW174" i="38"/>
  <c r="BQ174" i="38"/>
  <c r="AT174" i="38"/>
  <c r="BR174" i="38"/>
  <c r="AU174" i="38"/>
  <c r="AF174" i="38"/>
  <c r="BL174" i="38"/>
  <c r="AK174" i="38"/>
  <c r="BA174" i="38"/>
  <c r="BB174" i="38" s="1"/>
  <c r="BG174" i="38" s="1"/>
  <c r="BU174" i="38"/>
  <c r="AX174" i="38"/>
  <c r="AY174" i="38" s="1"/>
  <c r="AI174" i="38"/>
  <c r="BT174" i="38"/>
  <c r="AS174" i="38"/>
  <c r="BM174" i="38"/>
  <c r="AE174" i="38"/>
  <c r="BK174" i="38"/>
  <c r="AJ174" i="38"/>
  <c r="BP174" i="38"/>
  <c r="AO174" i="38"/>
  <c r="BI174" i="38"/>
  <c r="AH174" i="38"/>
  <c r="BJ174" i="38"/>
  <c r="BO174" i="38"/>
  <c r="AP174" i="38"/>
  <c r="AV174" i="38"/>
  <c r="BN174" i="38"/>
  <c r="BF171" i="38"/>
  <c r="S173" i="38"/>
  <c r="T173" i="38"/>
  <c r="CB174" i="36"/>
  <c r="E176" i="38"/>
  <c r="I176" i="36"/>
  <c r="U176" i="36"/>
  <c r="C176" i="36"/>
  <c r="AL172" i="38"/>
  <c r="AN172" i="38"/>
  <c r="AM172" i="38"/>
  <c r="Q176" i="36"/>
  <c r="B176" i="38" s="1"/>
  <c r="F176" i="36"/>
  <c r="G176" i="36" a="1"/>
  <c r="G176" i="36" s="1"/>
  <c r="DJ172" i="36"/>
  <c r="DG172" i="36"/>
  <c r="DH172" i="36"/>
  <c r="DI172" i="36"/>
  <c r="DK172" i="36"/>
  <c r="DM172" i="36"/>
  <c r="DF172" i="36"/>
  <c r="DE174" i="36"/>
  <c r="D174" i="36"/>
  <c r="Y174" i="36" s="1" a="1"/>
  <c r="Y174" i="36" s="1"/>
  <c r="H174" i="38" s="1"/>
  <c r="I174" i="38" s="1"/>
  <c r="J174" i="36"/>
  <c r="AW174" i="36"/>
  <c r="BB174" i="36"/>
  <c r="AB174" i="36"/>
  <c r="AZ171" i="38"/>
  <c r="AM171" i="38"/>
  <c r="AN171" i="38"/>
  <c r="AL171" i="38"/>
  <c r="EY178" i="36"/>
  <c r="AY172" i="36"/>
  <c r="BA172" i="36"/>
  <c r="AZ172" i="36"/>
  <c r="AX172" i="36"/>
  <c r="BD171" i="36"/>
  <c r="BC171" i="36"/>
  <c r="BE171" i="36"/>
  <c r="AA174" i="38"/>
  <c r="R174" i="38"/>
  <c r="W174" i="38"/>
  <c r="M175" i="36"/>
  <c r="AA175" i="36"/>
  <c r="N175" i="36"/>
  <c r="X175" i="36"/>
  <c r="AD175" i="38"/>
  <c r="AU175" i="36"/>
  <c r="F175" i="38"/>
  <c r="G175" i="38" s="1"/>
  <c r="BF178" i="36"/>
  <c r="AO178" i="36"/>
  <c r="AL178" i="36"/>
  <c r="BL178" i="36"/>
  <c r="BS178" i="36"/>
  <c r="CK177" i="36"/>
  <c r="AQ178" i="36"/>
  <c r="BQ178" i="36"/>
  <c r="BG179" i="36"/>
  <c r="BN177" i="36"/>
  <c r="CP178" i="36"/>
  <c r="AD179" i="36"/>
  <c r="BZ178" i="36"/>
  <c r="EZ180" i="36"/>
  <c r="CL177" i="36"/>
  <c r="S179" i="36"/>
  <c r="BX177" i="36"/>
  <c r="BV180" i="36"/>
  <c r="AJ179" i="36"/>
  <c r="AF179" i="36"/>
  <c r="CL178" i="36"/>
  <c r="FA180" i="36"/>
  <c r="CM178" i="36"/>
  <c r="CG179" i="36"/>
  <c r="BG178" i="36"/>
  <c r="ES179" i="36"/>
  <c r="AL177" i="36"/>
  <c r="BO177" i="36"/>
  <c r="CF177" i="36"/>
  <c r="FB180" i="36"/>
  <c r="FA179" i="36"/>
  <c r="BM179" i="36"/>
  <c r="AS176" i="36"/>
  <c r="BK178" i="36"/>
  <c r="AC180" i="36"/>
  <c r="FG178" i="36"/>
  <c r="CN178" i="36"/>
  <c r="BQ177" i="36"/>
  <c r="BW178" i="36"/>
  <c r="AF180" i="36"/>
  <c r="BM177" i="36"/>
  <c r="AM179" i="36"/>
  <c r="BJ178" i="36"/>
  <c r="BW177" i="36"/>
  <c r="AT177" i="36"/>
  <c r="FD179" i="36"/>
  <c r="BN178" i="36"/>
  <c r="BM178" i="36"/>
  <c r="CF178" i="36"/>
  <c r="AO177" i="36"/>
  <c r="ET180" i="36"/>
  <c r="BX178" i="36"/>
  <c r="BF177" i="36"/>
  <c r="EW179" i="36"/>
  <c r="BF179" i="36"/>
  <c r="CP179" i="36"/>
  <c r="AC179" i="36"/>
  <c r="AJ178" i="36"/>
  <c r="BJ179" i="36"/>
  <c r="ER179" i="36"/>
  <c r="AH180" i="36"/>
  <c r="CG180" i="36"/>
  <c r="AM178" i="36"/>
  <c r="EU179" i="36"/>
  <c r="BO178" i="36"/>
  <c r="CP177" i="36"/>
  <c r="CK178" i="36"/>
  <c r="EU180" i="36"/>
  <c r="ES180" i="36"/>
  <c r="BL177" i="36"/>
  <c r="EZ179" i="36"/>
  <c r="AH179" i="36"/>
  <c r="AS178" i="36"/>
  <c r="EV180" i="36"/>
  <c r="BO179" i="36"/>
  <c r="FD180" i="36"/>
  <c r="CM179" i="36"/>
  <c r="EW180" i="36"/>
  <c r="FC179" i="36"/>
  <c r="BG177" i="36"/>
  <c r="AT178" i="36"/>
  <c r="ER178" i="36"/>
  <c r="S180" i="36"/>
  <c r="BP179" i="36"/>
  <c r="CJ178" i="36"/>
  <c r="BV179" i="36"/>
  <c r="BR178" i="36"/>
  <c r="BS177" i="36"/>
  <c r="FC180" i="36"/>
  <c r="AS175" i="36"/>
  <c r="EV179" i="36"/>
  <c r="CJ177" i="36"/>
  <c r="AL179" i="36"/>
  <c r="CR178" i="36"/>
  <c r="AD180" i="36"/>
  <c r="FB179" i="36"/>
  <c r="ET179" i="36"/>
  <c r="BP178" i="36"/>
  <c r="FG179" i="36"/>
  <c r="DW176" i="36" l="1"/>
  <c r="L176" i="36"/>
  <c r="M178" i="38"/>
  <c r="L178" i="38"/>
  <c r="BT178" i="36"/>
  <c r="AP178" i="36"/>
  <c r="AV178" i="36"/>
  <c r="BH178" i="36"/>
  <c r="U178" i="38" s="1"/>
  <c r="X178" i="38" s="1"/>
  <c r="Q178" i="38"/>
  <c r="EP180" i="36"/>
  <c r="EQ180" i="36"/>
  <c r="EO181" i="36" s="1"/>
  <c r="EQ181" i="36" s="1"/>
  <c r="EO182" i="36" s="1"/>
  <c r="EP182" i="36" s="1"/>
  <c r="EX180" i="36"/>
  <c r="DL171" i="36"/>
  <c r="CI177" i="36"/>
  <c r="AK178" i="36"/>
  <c r="K178" i="38" s="1"/>
  <c r="CQ178" i="36"/>
  <c r="CO178" i="36"/>
  <c r="DX178" i="36"/>
  <c r="DX179" i="36"/>
  <c r="EM170" i="36"/>
  <c r="EE170" i="36"/>
  <c r="CB175" i="36"/>
  <c r="W175" i="38"/>
  <c r="FI176" i="36"/>
  <c r="DE175" i="36"/>
  <c r="DI175" i="36" s="1"/>
  <c r="BT177" i="36"/>
  <c r="AP177" i="36"/>
  <c r="AV177" i="36"/>
  <c r="AR177" i="36"/>
  <c r="N177" i="38"/>
  <c r="FH177" i="36"/>
  <c r="AC177" i="38"/>
  <c r="CD177" i="36"/>
  <c r="CH177" i="36"/>
  <c r="CC177" i="36"/>
  <c r="Q177" i="38"/>
  <c r="W177" i="38" s="1"/>
  <c r="BH177" i="36"/>
  <c r="U177" i="38" s="1"/>
  <c r="X177" i="38" s="1"/>
  <c r="CQ177" i="36"/>
  <c r="L177" i="38"/>
  <c r="M177" i="38"/>
  <c r="EK170" i="36"/>
  <c r="EC170" i="36"/>
  <c r="W176" i="38"/>
  <c r="EB170" i="36"/>
  <c r="EA170" i="36"/>
  <c r="EF170" i="36"/>
  <c r="EI170" i="36"/>
  <c r="DZ170" i="36"/>
  <c r="EG170" i="36"/>
  <c r="ED170" i="36"/>
  <c r="EJ170" i="36"/>
  <c r="EH170" i="36"/>
  <c r="CB176" i="36"/>
  <c r="AA176" i="38"/>
  <c r="BD173" i="38"/>
  <c r="EB171" i="36"/>
  <c r="DD175" i="36"/>
  <c r="CV175" i="36"/>
  <c r="CZ175" i="36"/>
  <c r="CY175" i="36"/>
  <c r="DA175" i="36"/>
  <c r="DC175" i="36" s="1"/>
  <c r="CX175" i="36"/>
  <c r="A175" i="36"/>
  <c r="DI173" i="36"/>
  <c r="CW175" i="36"/>
  <c r="DB175" i="36"/>
  <c r="CU177" i="36"/>
  <c r="CW177" i="36" s="1"/>
  <c r="BC174" i="38"/>
  <c r="BF173" i="38"/>
  <c r="EY179" i="36"/>
  <c r="DJ173" i="36"/>
  <c r="BF174" i="38"/>
  <c r="DG173" i="36"/>
  <c r="DF173" i="36"/>
  <c r="BE173" i="38"/>
  <c r="DM173" i="36"/>
  <c r="A176" i="36"/>
  <c r="BD174" i="38"/>
  <c r="AZ173" i="38"/>
  <c r="DK173" i="36"/>
  <c r="AZ174" i="38"/>
  <c r="BC173" i="38"/>
  <c r="Z180" i="36"/>
  <c r="AI180" i="36"/>
  <c r="AE180" i="36"/>
  <c r="BU178" i="36"/>
  <c r="V178" i="38"/>
  <c r="W178" i="38" s="1"/>
  <c r="BI178" i="36"/>
  <c r="AG179" i="36"/>
  <c r="CQ179" i="36"/>
  <c r="AK179" i="36"/>
  <c r="K179" i="38" s="1"/>
  <c r="AR179" i="38"/>
  <c r="FH178" i="36"/>
  <c r="CI178" i="36"/>
  <c r="AC178" i="38"/>
  <c r="CH178" i="36"/>
  <c r="CD178" i="36"/>
  <c r="CC178" i="36"/>
  <c r="V180" i="36"/>
  <c r="T180" i="36"/>
  <c r="P180" i="36" s="1"/>
  <c r="W180" i="36"/>
  <c r="E180" i="36"/>
  <c r="D180" i="38"/>
  <c r="K180" i="36"/>
  <c r="AR180" i="38"/>
  <c r="N178" i="38"/>
  <c r="AR178" i="36"/>
  <c r="H178" i="36"/>
  <c r="O178" i="36" s="1"/>
  <c r="CT178" i="36"/>
  <c r="CS178" i="36"/>
  <c r="BH179" i="36"/>
  <c r="U179" i="38" s="1"/>
  <c r="X179" i="38" s="1"/>
  <c r="Q179" i="38"/>
  <c r="K179" i="36"/>
  <c r="D179" i="38"/>
  <c r="W179" i="36"/>
  <c r="E179" i="36"/>
  <c r="V179" i="36"/>
  <c r="T179" i="36"/>
  <c r="P179" i="36" s="1"/>
  <c r="AG180" i="36"/>
  <c r="CU178" i="36"/>
  <c r="DE178" i="36" s="1"/>
  <c r="M179" i="38"/>
  <c r="L179" i="38"/>
  <c r="Z179" i="36"/>
  <c r="AI179" i="36"/>
  <c r="V179" i="38"/>
  <c r="BI179" i="36"/>
  <c r="AE179" i="36"/>
  <c r="AU175" i="38"/>
  <c r="AF175" i="38"/>
  <c r="BL175" i="38"/>
  <c r="AK175" i="38"/>
  <c r="BA175" i="38"/>
  <c r="BB175" i="38" s="1"/>
  <c r="BG175" i="38" s="1"/>
  <c r="BU175" i="38"/>
  <c r="AX175" i="38"/>
  <c r="AY175" i="38" s="1"/>
  <c r="AE175" i="38"/>
  <c r="BK175" i="38"/>
  <c r="AJ175" i="38"/>
  <c r="BP175" i="38"/>
  <c r="AO175" i="38"/>
  <c r="BI175" i="38"/>
  <c r="AH175" i="38"/>
  <c r="BJ175" i="38"/>
  <c r="AQ175" i="38"/>
  <c r="BS175" i="38"/>
  <c r="BH175" i="38"/>
  <c r="AG175" i="38"/>
  <c r="AT175" i="38"/>
  <c r="BR175" i="38"/>
  <c r="AI175" i="38"/>
  <c r="BO175" i="38"/>
  <c r="AV175" i="38"/>
  <c r="BT175" i="38"/>
  <c r="AS175" i="38"/>
  <c r="BM175" i="38"/>
  <c r="AP175" i="38"/>
  <c r="BN175" i="38"/>
  <c r="BQ175" i="38"/>
  <c r="AW175" i="38"/>
  <c r="AM173" i="38"/>
  <c r="AN173" i="38"/>
  <c r="AL173" i="38"/>
  <c r="D175" i="36"/>
  <c r="Y175" i="36" s="1" a="1"/>
  <c r="Y175" i="36" s="1"/>
  <c r="H175" i="38" s="1"/>
  <c r="I175" i="38" s="1"/>
  <c r="J175" i="36"/>
  <c r="AW176" i="36"/>
  <c r="AB176" i="36"/>
  <c r="BB176" i="36"/>
  <c r="ED171" i="36"/>
  <c r="DK175" i="36"/>
  <c r="DH175" i="36"/>
  <c r="DE176" i="36"/>
  <c r="CZ176" i="36"/>
  <c r="CX176" i="36"/>
  <c r="CV176" i="36"/>
  <c r="CW176" i="36"/>
  <c r="DD176" i="36"/>
  <c r="DB176" i="36"/>
  <c r="CY176" i="36"/>
  <c r="DA176" i="36"/>
  <c r="DC176" i="36" s="1"/>
  <c r="T174" i="38"/>
  <c r="S174" i="38"/>
  <c r="D176" i="36"/>
  <c r="Y176" i="36" s="1" a="1"/>
  <c r="Y176" i="36" s="1"/>
  <c r="H176" i="38" s="1"/>
  <c r="I176" i="38" s="1"/>
  <c r="J176" i="36"/>
  <c r="BC173" i="36"/>
  <c r="BD173" i="36"/>
  <c r="BE173" i="36"/>
  <c r="BP176" i="38"/>
  <c r="AU176" i="38"/>
  <c r="AF176" i="38"/>
  <c r="BL176" i="38"/>
  <c r="AK176" i="38"/>
  <c r="BA176" i="38"/>
  <c r="BB176" i="38" s="1"/>
  <c r="BG176" i="38" s="1"/>
  <c r="BU176" i="38"/>
  <c r="AX176" i="38"/>
  <c r="AY176" i="38" s="1"/>
  <c r="BK176" i="38"/>
  <c r="BI176" i="38"/>
  <c r="AE176" i="38"/>
  <c r="AO176" i="38"/>
  <c r="BJ176" i="38"/>
  <c r="AI176" i="38"/>
  <c r="BO176" i="38"/>
  <c r="AV176" i="38"/>
  <c r="BT176" i="38"/>
  <c r="AS176" i="38"/>
  <c r="BM176" i="38"/>
  <c r="AP176" i="38"/>
  <c r="BN176" i="38"/>
  <c r="AQ176" i="38"/>
  <c r="BS176" i="38"/>
  <c r="BH176" i="38"/>
  <c r="AG176" i="38"/>
  <c r="AW176" i="38"/>
  <c r="BQ176" i="38"/>
  <c r="AT176" i="38"/>
  <c r="BR176" i="38"/>
  <c r="AJ176" i="38"/>
  <c r="AH176" i="38"/>
  <c r="EM171" i="36"/>
  <c r="T176" i="38"/>
  <c r="S176" i="38"/>
  <c r="AW175" i="36"/>
  <c r="BB175" i="36"/>
  <c r="AB175" i="36"/>
  <c r="EY180" i="36"/>
  <c r="BE174" i="36"/>
  <c r="BC174" i="36"/>
  <c r="BD174" i="36"/>
  <c r="DF174" i="36"/>
  <c r="DJ174" i="36"/>
  <c r="DH174" i="36"/>
  <c r="DG174" i="36"/>
  <c r="DM174" i="36"/>
  <c r="DK174" i="36"/>
  <c r="DI174" i="36"/>
  <c r="DL172" i="36"/>
  <c r="EH172" i="36" s="1"/>
  <c r="BE174" i="38"/>
  <c r="O175" i="38"/>
  <c r="P175" i="38" s="1"/>
  <c r="AB175" i="38"/>
  <c r="Z175" i="38"/>
  <c r="Y175" i="38"/>
  <c r="EC171" i="36"/>
  <c r="U178" i="36"/>
  <c r="E178" i="38"/>
  <c r="C178" i="36"/>
  <c r="I178" i="36"/>
  <c r="F178" i="38"/>
  <c r="G178" i="38" s="1"/>
  <c r="AD178" i="38"/>
  <c r="M178" i="36"/>
  <c r="X178" i="36"/>
  <c r="AA178" i="36"/>
  <c r="N178" i="36"/>
  <c r="AU178" i="36"/>
  <c r="F177" i="38"/>
  <c r="G177" i="38" s="1"/>
  <c r="AU177" i="36"/>
  <c r="AD177" i="38"/>
  <c r="N177" i="36"/>
  <c r="M177" i="36"/>
  <c r="AA177" i="36"/>
  <c r="X177" i="36"/>
  <c r="EP181" i="36"/>
  <c r="EX181" i="36"/>
  <c r="AY174" i="36"/>
  <c r="AZ174" i="36"/>
  <c r="BA174" i="36"/>
  <c r="AX174" i="36"/>
  <c r="Y176" i="38"/>
  <c r="Z176" i="38"/>
  <c r="O176" i="38"/>
  <c r="P176" i="38" s="1"/>
  <c r="AB176" i="38"/>
  <c r="EA171" i="36"/>
  <c r="EG171" i="36"/>
  <c r="EF171" i="36"/>
  <c r="EK171" i="36"/>
  <c r="EL171" i="36"/>
  <c r="EJ171" i="36"/>
  <c r="EE171" i="36"/>
  <c r="EI171" i="36"/>
  <c r="EH171" i="36"/>
  <c r="DZ171" i="36"/>
  <c r="AN174" i="38"/>
  <c r="AL174" i="38"/>
  <c r="AM174" i="38"/>
  <c r="AZ173" i="36"/>
  <c r="BA173" i="36"/>
  <c r="AY173" i="36"/>
  <c r="AX173" i="36"/>
  <c r="J177" i="38"/>
  <c r="DW177" i="36"/>
  <c r="G177" i="36" a="1"/>
  <c r="G177" i="36" s="1"/>
  <c r="L177" i="36"/>
  <c r="F177" i="36"/>
  <c r="Q177" i="36"/>
  <c r="B177" i="38" s="1"/>
  <c r="R178" i="38"/>
  <c r="FI177" i="36"/>
  <c r="G178" i="36" a="1"/>
  <c r="G178" i="36" s="1"/>
  <c r="Q178" i="36"/>
  <c r="B178" i="38" s="1"/>
  <c r="J178" i="38"/>
  <c r="DW178" i="36"/>
  <c r="F178" i="36"/>
  <c r="L178" i="36"/>
  <c r="E177" i="38"/>
  <c r="U177" i="36"/>
  <c r="C177" i="36"/>
  <c r="I177" i="36"/>
  <c r="CN180" i="36"/>
  <c r="AQ180" i="36"/>
  <c r="BO180" i="36"/>
  <c r="BN182" i="36"/>
  <c r="CP182" i="36"/>
  <c r="EV181" i="36"/>
  <c r="ER180" i="36"/>
  <c r="CK179" i="36"/>
  <c r="BF182" i="36"/>
  <c r="EW181" i="36"/>
  <c r="CJ179" i="36"/>
  <c r="AQ182" i="36"/>
  <c r="AT180" i="36"/>
  <c r="AF181" i="36"/>
  <c r="FC181" i="36"/>
  <c r="CK180" i="36"/>
  <c r="BK180" i="36"/>
  <c r="ES181" i="36"/>
  <c r="EZ182" i="36"/>
  <c r="ET181" i="36"/>
  <c r="BL182" i="36"/>
  <c r="CL179" i="36"/>
  <c r="AL182" i="36"/>
  <c r="AM182" i="36"/>
  <c r="AM180" i="36"/>
  <c r="BK182" i="36"/>
  <c r="BM180" i="36"/>
  <c r="AS177" i="36"/>
  <c r="BK179" i="36"/>
  <c r="AQ179" i="36"/>
  <c r="BS179" i="36"/>
  <c r="BZ182" i="36"/>
  <c r="FD181" i="36"/>
  <c r="AF182" i="36"/>
  <c r="BW180" i="36"/>
  <c r="AQ181" i="36"/>
  <c r="BS180" i="36"/>
  <c r="BF181" i="36"/>
  <c r="CR180" i="36"/>
  <c r="AM181" i="36"/>
  <c r="AH182" i="36"/>
  <c r="CJ180" i="36"/>
  <c r="AD181" i="36"/>
  <c r="BL179" i="36"/>
  <c r="BR179" i="36"/>
  <c r="FG181" i="36"/>
  <c r="FD182" i="36"/>
  <c r="CM180" i="36"/>
  <c r="BZ180" i="36"/>
  <c r="BJ182" i="36"/>
  <c r="BQ180" i="36"/>
  <c r="BG181" i="36"/>
  <c r="CG182" i="36"/>
  <c r="AO179" i="36"/>
  <c r="BL180" i="36"/>
  <c r="BR180" i="36"/>
  <c r="BQ179" i="36"/>
  <c r="BS181" i="36"/>
  <c r="CN179" i="36"/>
  <c r="FC182" i="36"/>
  <c r="CM182" i="36"/>
  <c r="AO180" i="36"/>
  <c r="BP180" i="36"/>
  <c r="BQ182" i="36"/>
  <c r="FA182" i="36"/>
  <c r="CP180" i="36"/>
  <c r="EV182" i="36"/>
  <c r="BO181" i="36"/>
  <c r="AT179" i="36"/>
  <c r="BN179" i="36"/>
  <c r="BG182" i="36"/>
  <c r="BN180" i="36"/>
  <c r="CN181" i="36"/>
  <c r="AH181" i="36"/>
  <c r="FB181" i="36"/>
  <c r="BP182" i="36"/>
  <c r="BX182" i="36"/>
  <c r="CF182" i="36"/>
  <c r="BS182" i="36"/>
  <c r="AL180" i="36"/>
  <c r="BO182" i="36"/>
  <c r="CL180" i="36"/>
  <c r="BW179" i="36"/>
  <c r="BZ181" i="36"/>
  <c r="BW182" i="36"/>
  <c r="ET182" i="36"/>
  <c r="ER181" i="36"/>
  <c r="ES182" i="36"/>
  <c r="CF179" i="36"/>
  <c r="AC181" i="36"/>
  <c r="BR182" i="36"/>
  <c r="FB182" i="36"/>
  <c r="AD182" i="36"/>
  <c r="BV182" i="36"/>
  <c r="FG180" i="36"/>
  <c r="AJ182" i="36"/>
  <c r="BX180" i="36"/>
  <c r="CJ182" i="36"/>
  <c r="BJ180" i="36"/>
  <c r="EU182" i="36"/>
  <c r="CF180" i="36"/>
  <c r="EW182" i="36"/>
  <c r="AL181" i="36"/>
  <c r="AJ180" i="36"/>
  <c r="BV181" i="36"/>
  <c r="FA181" i="36"/>
  <c r="CR179" i="36"/>
  <c r="BZ179" i="36"/>
  <c r="AC182" i="36"/>
  <c r="BG180" i="36"/>
  <c r="CK182" i="36"/>
  <c r="AO182" i="36"/>
  <c r="BF180" i="36"/>
  <c r="S181" i="36"/>
  <c r="ER182" i="36"/>
  <c r="BX179" i="36"/>
  <c r="EU181" i="36"/>
  <c r="AT182" i="36"/>
  <c r="EZ181" i="36"/>
  <c r="CG181" i="36"/>
  <c r="S182" i="36"/>
  <c r="CR182" i="36"/>
  <c r="BM182" i="36"/>
  <c r="CL182" i="36"/>
  <c r="BU180" i="36" l="1"/>
  <c r="CO180" i="36"/>
  <c r="N180" i="38"/>
  <c r="AR180" i="36"/>
  <c r="EQ182" i="36"/>
  <c r="EO183" i="36" s="1"/>
  <c r="EX182" i="36"/>
  <c r="DX181" i="36"/>
  <c r="DX180" i="36"/>
  <c r="DG175" i="36"/>
  <c r="DF175" i="36"/>
  <c r="DJ175" i="36"/>
  <c r="DM175" i="36"/>
  <c r="R177" i="38"/>
  <c r="N179" i="38"/>
  <c r="AR179" i="36"/>
  <c r="H180" i="36"/>
  <c r="O180" i="36" s="1"/>
  <c r="CT180" i="36"/>
  <c r="CS180" i="36"/>
  <c r="CC179" i="36"/>
  <c r="CB179" i="36" s="1"/>
  <c r="AC179" i="38"/>
  <c r="CH179" i="36"/>
  <c r="CD179" i="36"/>
  <c r="AV180" i="36"/>
  <c r="BT180" i="36"/>
  <c r="AP180" i="36"/>
  <c r="L180" i="38"/>
  <c r="M180" i="38"/>
  <c r="AP179" i="36"/>
  <c r="BT179" i="36"/>
  <c r="AV179" i="36"/>
  <c r="Q180" i="38"/>
  <c r="BH180" i="36"/>
  <c r="U180" i="38" s="1"/>
  <c r="X180" i="38" s="1"/>
  <c r="BU179" i="36"/>
  <c r="AK180" i="36"/>
  <c r="K180" i="38" s="1"/>
  <c r="CI180" i="36"/>
  <c r="FH180" i="36"/>
  <c r="AC180" i="38"/>
  <c r="CD180" i="36"/>
  <c r="CH180" i="36"/>
  <c r="CC180" i="36"/>
  <c r="CB177" i="36"/>
  <c r="AA177" i="38"/>
  <c r="FI178" i="36"/>
  <c r="CS179" i="36"/>
  <c r="CT179" i="36"/>
  <c r="H179" i="36"/>
  <c r="O179" i="36" s="1"/>
  <c r="CO179" i="36"/>
  <c r="CI179" i="36"/>
  <c r="FH179" i="36"/>
  <c r="FI179" i="36" s="1"/>
  <c r="CQ180" i="36"/>
  <c r="V180" i="38"/>
  <c r="W180" i="38" s="1"/>
  <c r="BI180" i="36"/>
  <c r="CX177" i="36"/>
  <c r="CY177" i="36"/>
  <c r="DD177" i="36"/>
  <c r="CU179" i="36"/>
  <c r="CV177" i="36"/>
  <c r="DL173" i="36"/>
  <c r="EA173" i="36" s="1"/>
  <c r="DL174" i="36"/>
  <c r="EH174" i="36" s="1"/>
  <c r="BD176" i="38"/>
  <c r="BC175" i="38"/>
  <c r="DA177" i="36"/>
  <c r="DC177" i="36" s="1"/>
  <c r="DB177" i="36"/>
  <c r="DE177" i="36"/>
  <c r="DJ177" i="36" s="1"/>
  <c r="CZ177" i="36"/>
  <c r="A178" i="36"/>
  <c r="EY181" i="36"/>
  <c r="BE175" i="38"/>
  <c r="BC176" i="38"/>
  <c r="DZ172" i="36"/>
  <c r="BE176" i="38"/>
  <c r="EY182" i="36"/>
  <c r="BF176" i="38"/>
  <c r="EC172" i="36"/>
  <c r="BH181" i="36"/>
  <c r="U181" i="38" s="1"/>
  <c r="X181" i="38" s="1"/>
  <c r="Q181" i="38"/>
  <c r="BI182" i="36"/>
  <c r="V182" i="38"/>
  <c r="V181" i="36"/>
  <c r="W181" i="36"/>
  <c r="K181" i="36"/>
  <c r="D181" i="38"/>
  <c r="T181" i="36"/>
  <c r="P181" i="36" s="1"/>
  <c r="E181" i="36"/>
  <c r="Z181" i="36"/>
  <c r="AK182" i="36"/>
  <c r="K182" i="38" s="1"/>
  <c r="AC182" i="38"/>
  <c r="CH182" i="36"/>
  <c r="AR182" i="38"/>
  <c r="AI182" i="36"/>
  <c r="Z182" i="36"/>
  <c r="K182" i="36"/>
  <c r="V182" i="36"/>
  <c r="T182" i="36"/>
  <c r="P182" i="36" s="1"/>
  <c r="W182" i="36"/>
  <c r="E182" i="36"/>
  <c r="D182" i="38"/>
  <c r="BU181" i="36"/>
  <c r="CQ182" i="36"/>
  <c r="CO181" i="36"/>
  <c r="AG181" i="36"/>
  <c r="AI181" i="36"/>
  <c r="AR181" i="38"/>
  <c r="N182" i="38"/>
  <c r="AR182" i="36"/>
  <c r="L182" i="38"/>
  <c r="M182" i="38"/>
  <c r="AE181" i="36"/>
  <c r="Q182" i="38"/>
  <c r="BH182" i="36"/>
  <c r="U182" i="38" s="1"/>
  <c r="X182" i="38" s="1"/>
  <c r="AV182" i="36"/>
  <c r="AP182" i="36"/>
  <c r="BT182" i="36"/>
  <c r="AE182" i="36"/>
  <c r="L181" i="38"/>
  <c r="M181" i="38"/>
  <c r="BU182" i="36"/>
  <c r="CD182" i="36"/>
  <c r="CC182" i="36"/>
  <c r="AG182" i="36"/>
  <c r="CT182" i="36"/>
  <c r="CS182" i="36"/>
  <c r="H182" i="36"/>
  <c r="O182" i="36" s="1"/>
  <c r="CI182" i="36"/>
  <c r="FH182" i="36"/>
  <c r="AI177" i="38"/>
  <c r="BO177" i="38"/>
  <c r="AV177" i="38"/>
  <c r="BT177" i="38"/>
  <c r="AS177" i="38"/>
  <c r="BM177" i="38"/>
  <c r="AP177" i="38"/>
  <c r="BN177" i="38"/>
  <c r="AQ177" i="38"/>
  <c r="BS177" i="38"/>
  <c r="BH177" i="38"/>
  <c r="AG177" i="38"/>
  <c r="AW177" i="38"/>
  <c r="BQ177" i="38"/>
  <c r="AT177" i="38"/>
  <c r="BR177" i="38"/>
  <c r="AU177" i="38"/>
  <c r="AF177" i="38"/>
  <c r="BL177" i="38"/>
  <c r="AK177" i="38"/>
  <c r="BA177" i="38"/>
  <c r="BB177" i="38" s="1"/>
  <c r="BG177" i="38" s="1"/>
  <c r="BU177" i="38"/>
  <c r="AX177" i="38"/>
  <c r="AY177" i="38" s="1"/>
  <c r="AE177" i="38"/>
  <c r="BK177" i="38"/>
  <c r="AJ177" i="38"/>
  <c r="BP177" i="38"/>
  <c r="AO177" i="38"/>
  <c r="BI177" i="38"/>
  <c r="AH177" i="38"/>
  <c r="BJ177" i="38"/>
  <c r="AX178" i="38"/>
  <c r="AY178" i="38" s="1"/>
  <c r="AE178" i="38"/>
  <c r="BK178" i="38"/>
  <c r="AJ178" i="38"/>
  <c r="BP178" i="38"/>
  <c r="AO178" i="38"/>
  <c r="BI178" i="38"/>
  <c r="AH178" i="38"/>
  <c r="BJ178" i="38"/>
  <c r="AI178" i="38"/>
  <c r="BO178" i="38"/>
  <c r="AV178" i="38"/>
  <c r="BT178" i="38"/>
  <c r="AS178" i="38"/>
  <c r="BM178" i="38"/>
  <c r="AP178" i="38"/>
  <c r="BN178" i="38"/>
  <c r="AF178" i="38"/>
  <c r="AK178" i="38"/>
  <c r="BA178" i="38"/>
  <c r="BB178" i="38" s="1"/>
  <c r="BG178" i="38" s="1"/>
  <c r="BU178" i="38"/>
  <c r="AQ178" i="38"/>
  <c r="BS178" i="38"/>
  <c r="BH178" i="38"/>
  <c r="AG178" i="38"/>
  <c r="AW178" i="38"/>
  <c r="BQ178" i="38"/>
  <c r="AT178" i="38"/>
  <c r="BR178" i="38"/>
  <c r="AU178" i="38"/>
  <c r="BL178" i="38"/>
  <c r="AB178" i="38"/>
  <c r="Y178" i="38"/>
  <c r="O178" i="38"/>
  <c r="P178" i="38" s="1"/>
  <c r="Z178" i="38"/>
  <c r="BB177" i="36"/>
  <c r="AB177" i="36"/>
  <c r="AW177" i="36"/>
  <c r="BB178" i="36"/>
  <c r="AB178" i="36"/>
  <c r="AW178" i="36"/>
  <c r="J178" i="36"/>
  <c r="D178" i="36"/>
  <c r="Y178" i="36" s="1" a="1"/>
  <c r="Y178" i="36" s="1"/>
  <c r="H178" i="38" s="1"/>
  <c r="I178" i="38" s="1"/>
  <c r="EK172" i="36"/>
  <c r="DH176" i="36"/>
  <c r="DM176" i="36"/>
  <c r="DI176" i="36"/>
  <c r="DF176" i="36"/>
  <c r="DJ176" i="36"/>
  <c r="DG176" i="36"/>
  <c r="DK176" i="36"/>
  <c r="AZ176" i="36"/>
  <c r="AY176" i="36"/>
  <c r="BA176" i="36"/>
  <c r="AX176" i="36"/>
  <c r="EL172" i="36"/>
  <c r="BD175" i="38"/>
  <c r="AL175" i="38"/>
  <c r="AM175" i="38"/>
  <c r="AN175" i="38"/>
  <c r="CZ178" i="36"/>
  <c r="CX178" i="36"/>
  <c r="DA178" i="36"/>
  <c r="DC178" i="36" s="1"/>
  <c r="CW178" i="36"/>
  <c r="CV178" i="36"/>
  <c r="CY178" i="36"/>
  <c r="DD178" i="36"/>
  <c r="DB178" i="36"/>
  <c r="F180" i="38"/>
  <c r="G180" i="38" s="1"/>
  <c r="AU180" i="36"/>
  <c r="AD180" i="38"/>
  <c r="X180" i="36"/>
  <c r="N180" i="36"/>
  <c r="M180" i="36"/>
  <c r="AA180" i="36"/>
  <c r="J180" i="38"/>
  <c r="Q180" i="36"/>
  <c r="B180" i="38" s="1"/>
  <c r="G180" i="36" a="1"/>
  <c r="G180" i="36" s="1"/>
  <c r="F180" i="36"/>
  <c r="DW180" i="36"/>
  <c r="L180" i="36"/>
  <c r="EQ183" i="36"/>
  <c r="EO184" i="36" s="1"/>
  <c r="EX183" i="36"/>
  <c r="EP183" i="36"/>
  <c r="DI178" i="36"/>
  <c r="DG178" i="36"/>
  <c r="DK178" i="36"/>
  <c r="DJ178" i="36"/>
  <c r="DM178" i="36"/>
  <c r="DF178" i="36"/>
  <c r="DH178" i="36"/>
  <c r="W179" i="38"/>
  <c r="R179" i="38"/>
  <c r="C180" i="36"/>
  <c r="U180" i="36"/>
  <c r="E180" i="38"/>
  <c r="I180" i="36"/>
  <c r="AA179" i="38"/>
  <c r="R180" i="38"/>
  <c r="J177" i="36"/>
  <c r="D177" i="36"/>
  <c r="Y177" i="36" s="1" a="1"/>
  <c r="Y177" i="36" s="1"/>
  <c r="H177" i="38" s="1"/>
  <c r="I177" i="38" s="1"/>
  <c r="Y177" i="38"/>
  <c r="AB177" i="38"/>
  <c r="O177" i="38"/>
  <c r="P177" i="38" s="1"/>
  <c r="Z177" i="38"/>
  <c r="S177" i="38"/>
  <c r="T177" i="38"/>
  <c r="EM172" i="36"/>
  <c r="EI172" i="36"/>
  <c r="EA172" i="36"/>
  <c r="EJ172" i="36"/>
  <c r="EF172" i="36"/>
  <c r="EE172" i="36"/>
  <c r="T178" i="38"/>
  <c r="S178" i="38"/>
  <c r="ED172" i="36"/>
  <c r="BE175" i="36"/>
  <c r="BD175" i="36"/>
  <c r="BC175" i="36"/>
  <c r="AZ176" i="38"/>
  <c r="AM176" i="38"/>
  <c r="AN176" i="38"/>
  <c r="AL176" i="38"/>
  <c r="BE176" i="36"/>
  <c r="BC176" i="36"/>
  <c r="BD176" i="36"/>
  <c r="EB172" i="36"/>
  <c r="AZ175" i="38"/>
  <c r="BF175" i="38"/>
  <c r="F179" i="38"/>
  <c r="G179" i="38" s="1"/>
  <c r="X179" i="36"/>
  <c r="AD179" i="38"/>
  <c r="AA179" i="36"/>
  <c r="N179" i="36"/>
  <c r="M179" i="36"/>
  <c r="AU179" i="36"/>
  <c r="AZ175" i="36"/>
  <c r="AX175" i="36"/>
  <c r="BA175" i="36"/>
  <c r="AY175" i="36"/>
  <c r="A177" i="36"/>
  <c r="EG172" i="36"/>
  <c r="J179" i="38"/>
  <c r="L179" i="36"/>
  <c r="F179" i="36"/>
  <c r="DW179" i="36"/>
  <c r="G179" i="36" a="1"/>
  <c r="G179" i="36" s="1"/>
  <c r="Q179" i="36"/>
  <c r="B179" i="38" s="1"/>
  <c r="E179" i="38"/>
  <c r="C179" i="36"/>
  <c r="I179" i="36"/>
  <c r="U179" i="36"/>
  <c r="CB178" i="36"/>
  <c r="AA178" i="38"/>
  <c r="CU180" i="36"/>
  <c r="ES183" i="36"/>
  <c r="BW181" i="36"/>
  <c r="FC183" i="36"/>
  <c r="BL181" i="36"/>
  <c r="CJ181" i="36"/>
  <c r="EW183" i="36"/>
  <c r="FG183" i="36"/>
  <c r="FD183" i="36"/>
  <c r="AQ183" i="36"/>
  <c r="AL183" i="36"/>
  <c r="CP181" i="36"/>
  <c r="CF181" i="36"/>
  <c r="EZ183" i="36"/>
  <c r="BX183" i="36"/>
  <c r="BJ181" i="36"/>
  <c r="AD183" i="36"/>
  <c r="EV183" i="36"/>
  <c r="FB183" i="36"/>
  <c r="AH183" i="36"/>
  <c r="BQ181" i="36"/>
  <c r="AS179" i="36"/>
  <c r="BR181" i="36"/>
  <c r="FG182" i="36"/>
  <c r="AJ181" i="36"/>
  <c r="AS180" i="36"/>
  <c r="AC183" i="36"/>
  <c r="AF183" i="36"/>
  <c r="BX181" i="36"/>
  <c r="BM181" i="36"/>
  <c r="CN182" i="36"/>
  <c r="BN181" i="36"/>
  <c r="BK181" i="36"/>
  <c r="FA183" i="36"/>
  <c r="AT181" i="36"/>
  <c r="BV183" i="36"/>
  <c r="CR181" i="36"/>
  <c r="EU183" i="36"/>
  <c r="BP181" i="36"/>
  <c r="CG183" i="36"/>
  <c r="AO181" i="36"/>
  <c r="S183" i="36"/>
  <c r="AS182" i="36"/>
  <c r="CM181" i="36"/>
  <c r="ET183" i="36"/>
  <c r="CK181" i="36"/>
  <c r="CL181" i="36"/>
  <c r="BT181" i="36" l="1"/>
  <c r="AP181" i="36"/>
  <c r="AV181" i="36"/>
  <c r="CQ181" i="36"/>
  <c r="CT181" i="36"/>
  <c r="H181" i="36"/>
  <c r="O181" i="36" s="1"/>
  <c r="CS181" i="36"/>
  <c r="CH181" i="36"/>
  <c r="CC181" i="36"/>
  <c r="AC181" i="38"/>
  <c r="CD181" i="36"/>
  <c r="AR181" i="36"/>
  <c r="N181" i="38"/>
  <c r="DX182" i="36"/>
  <c r="DX183" i="36"/>
  <c r="DL175" i="36"/>
  <c r="EM175" i="36" s="1"/>
  <c r="EQ184" i="36"/>
  <c r="EO185" i="36" s="1"/>
  <c r="DE179" i="36"/>
  <c r="CB180" i="36"/>
  <c r="AA180" i="38"/>
  <c r="EM173" i="36"/>
  <c r="FI180" i="36"/>
  <c r="V181" i="38"/>
  <c r="BI181" i="36"/>
  <c r="AK181" i="36"/>
  <c r="K181" i="38" s="1"/>
  <c r="CI181" i="36"/>
  <c r="FH181" i="36"/>
  <c r="EC174" i="36"/>
  <c r="CW179" i="36"/>
  <c r="CX179" i="36"/>
  <c r="EK174" i="36"/>
  <c r="DA179" i="36"/>
  <c r="DC179" i="36" s="1"/>
  <c r="CZ179" i="36"/>
  <c r="CV179" i="36"/>
  <c r="CY179" i="36"/>
  <c r="DB179" i="36"/>
  <c r="DD179" i="36"/>
  <c r="EM174" i="36"/>
  <c r="BF178" i="38"/>
  <c r="EG174" i="36"/>
  <c r="EL174" i="36"/>
  <c r="EI174" i="36"/>
  <c r="A180" i="36"/>
  <c r="EF174" i="36"/>
  <c r="EE174" i="36"/>
  <c r="EB174" i="36"/>
  <c r="EJ174" i="36"/>
  <c r="DZ174" i="36"/>
  <c r="DK177" i="36"/>
  <c r="DG177" i="36"/>
  <c r="DL177" i="36" s="1"/>
  <c r="DF177" i="36"/>
  <c r="BC177" i="38"/>
  <c r="EI173" i="36"/>
  <c r="EB173" i="36"/>
  <c r="EC173" i="36"/>
  <c r="DL176" i="36"/>
  <c r="EL176" i="36" s="1"/>
  <c r="EH173" i="36"/>
  <c r="ED173" i="36"/>
  <c r="EF173" i="36"/>
  <c r="CU181" i="36"/>
  <c r="DA181" i="36" s="1"/>
  <c r="DC181" i="36" s="1"/>
  <c r="EK173" i="36"/>
  <c r="DZ173" i="36"/>
  <c r="EJ173" i="36"/>
  <c r="EL173" i="36"/>
  <c r="EE173" i="36"/>
  <c r="EG173" i="36"/>
  <c r="DM177" i="36"/>
  <c r="DI177" i="36"/>
  <c r="EA174" i="36"/>
  <c r="DH177" i="36"/>
  <c r="ED174" i="36"/>
  <c r="CB181" i="36"/>
  <c r="BF177" i="38"/>
  <c r="FI182" i="36"/>
  <c r="BC178" i="38"/>
  <c r="BE178" i="38"/>
  <c r="EH176" i="36"/>
  <c r="DL178" i="36"/>
  <c r="EL178" i="36" s="1"/>
  <c r="CU182" i="36"/>
  <c r="DA182" i="36" s="1"/>
  <c r="DC182" i="36" s="1"/>
  <c r="BD177" i="38"/>
  <c r="AZ178" i="38"/>
  <c r="BE177" i="38"/>
  <c r="CB182" i="36"/>
  <c r="A179" i="36"/>
  <c r="BU183" i="36"/>
  <c r="AI183" i="36"/>
  <c r="AE183" i="36"/>
  <c r="CD183" i="36"/>
  <c r="CC183" i="36"/>
  <c r="D183" i="38"/>
  <c r="K183" i="36"/>
  <c r="V183" i="36"/>
  <c r="T183" i="36"/>
  <c r="P183" i="36" s="1"/>
  <c r="E183" i="36"/>
  <c r="W183" i="36"/>
  <c r="AG183" i="36"/>
  <c r="AR183" i="38"/>
  <c r="CO182" i="36"/>
  <c r="AC183" i="38"/>
  <c r="CH183" i="36"/>
  <c r="L183" i="38"/>
  <c r="M183" i="38"/>
  <c r="Z183" i="36"/>
  <c r="O179" i="38"/>
  <c r="P179" i="38" s="1"/>
  <c r="AB179" i="38"/>
  <c r="Z179" i="38"/>
  <c r="Y179" i="38"/>
  <c r="EY183" i="36"/>
  <c r="BD177" i="36"/>
  <c r="BE177" i="36"/>
  <c r="BC177" i="36"/>
  <c r="BD178" i="38"/>
  <c r="DE180" i="36"/>
  <c r="FI181" i="36"/>
  <c r="AA181" i="38"/>
  <c r="J181" i="38"/>
  <c r="Q181" i="36"/>
  <c r="B181" i="38" s="1"/>
  <c r="DW181" i="36"/>
  <c r="L181" i="36"/>
  <c r="G181" i="36" a="1"/>
  <c r="G181" i="36" s="1"/>
  <c r="F181" i="36"/>
  <c r="E181" i="38"/>
  <c r="C181" i="36"/>
  <c r="U181" i="36"/>
  <c r="I181" i="36"/>
  <c r="J179" i="36"/>
  <c r="D179" i="36"/>
  <c r="Y179" i="36" s="1" a="1"/>
  <c r="Y179" i="36" s="1"/>
  <c r="H179" i="38" s="1"/>
  <c r="I179" i="38" s="1"/>
  <c r="T179" i="38"/>
  <c r="S179" i="38"/>
  <c r="BB180" i="36"/>
  <c r="AW180" i="36"/>
  <c r="AB180" i="36"/>
  <c r="AI180" i="38"/>
  <c r="BO180" i="38"/>
  <c r="AV180" i="38"/>
  <c r="BT180" i="38"/>
  <c r="AS180" i="38"/>
  <c r="BM180" i="38"/>
  <c r="AP180" i="38"/>
  <c r="BN180" i="38"/>
  <c r="AQ180" i="38"/>
  <c r="BS180" i="38"/>
  <c r="BH180" i="38"/>
  <c r="AG180" i="38"/>
  <c r="AW180" i="38"/>
  <c r="BQ180" i="38"/>
  <c r="AT180" i="38"/>
  <c r="BR180" i="38"/>
  <c r="AU180" i="38"/>
  <c r="AF180" i="38"/>
  <c r="BL180" i="38"/>
  <c r="AK180" i="38"/>
  <c r="BA180" i="38"/>
  <c r="BB180" i="38" s="1"/>
  <c r="BG180" i="38" s="1"/>
  <c r="BU180" i="38"/>
  <c r="AX180" i="38"/>
  <c r="AY180" i="38" s="1"/>
  <c r="AE180" i="38"/>
  <c r="AO180" i="38"/>
  <c r="BK180" i="38"/>
  <c r="BI180" i="38"/>
  <c r="AJ180" i="38"/>
  <c r="BP180" i="38"/>
  <c r="BJ180" i="38"/>
  <c r="AH180" i="38"/>
  <c r="BE178" i="36"/>
  <c r="BD178" i="36"/>
  <c r="BC178" i="36"/>
  <c r="AL178" i="38"/>
  <c r="AM178" i="38"/>
  <c r="AN178" i="38"/>
  <c r="AZ177" i="38"/>
  <c r="AA182" i="38"/>
  <c r="DI179" i="36"/>
  <c r="DG179" i="36"/>
  <c r="DM179" i="36"/>
  <c r="DJ179" i="36"/>
  <c r="DK179" i="36"/>
  <c r="DH179" i="36"/>
  <c r="DF179" i="36"/>
  <c r="CZ180" i="36"/>
  <c r="CV180" i="36"/>
  <c r="DD180" i="36"/>
  <c r="CY180" i="36"/>
  <c r="CX180" i="36"/>
  <c r="DB180" i="36"/>
  <c r="DA180" i="36"/>
  <c r="DC180" i="36" s="1"/>
  <c r="CW180" i="36"/>
  <c r="AB179" i="36"/>
  <c r="BB179" i="36"/>
  <c r="AW179" i="36"/>
  <c r="S180" i="38"/>
  <c r="T180" i="38"/>
  <c r="EQ185" i="36"/>
  <c r="EO186" i="36" s="1"/>
  <c r="EP185" i="36"/>
  <c r="EX185" i="36"/>
  <c r="Y180" i="38"/>
  <c r="Z180" i="38"/>
  <c r="O180" i="38"/>
  <c r="P180" i="38" s="1"/>
  <c r="AB180" i="38"/>
  <c r="AZ177" i="36"/>
  <c r="AY177" i="36"/>
  <c r="BA177" i="36"/>
  <c r="AX177" i="36"/>
  <c r="W182" i="38"/>
  <c r="R182" i="38"/>
  <c r="F182" i="38"/>
  <c r="G182" i="38" s="1"/>
  <c r="M182" i="36"/>
  <c r="AD182" i="38"/>
  <c r="N182" i="36"/>
  <c r="X182" i="36"/>
  <c r="AU182" i="36"/>
  <c r="AA182" i="36"/>
  <c r="J182" i="38"/>
  <c r="Q182" i="36"/>
  <c r="B182" i="38" s="1"/>
  <c r="DW182" i="36"/>
  <c r="L182" i="36"/>
  <c r="F182" i="36"/>
  <c r="G182" i="36" a="1"/>
  <c r="G182" i="36" s="1"/>
  <c r="R181" i="38"/>
  <c r="W181" i="38"/>
  <c r="BA179" i="38"/>
  <c r="BB179" i="38" s="1"/>
  <c r="BG179" i="38" s="1"/>
  <c r="AE179" i="38"/>
  <c r="BK179" i="38"/>
  <c r="AJ179" i="38"/>
  <c r="BP179" i="38"/>
  <c r="AO179" i="38"/>
  <c r="BI179" i="38"/>
  <c r="AH179" i="38"/>
  <c r="BJ179" i="38"/>
  <c r="AI179" i="38"/>
  <c r="BO179" i="38"/>
  <c r="AV179" i="38"/>
  <c r="BT179" i="38"/>
  <c r="AS179" i="38"/>
  <c r="BM179" i="38"/>
  <c r="AP179" i="38"/>
  <c r="BN179" i="38"/>
  <c r="AU179" i="38"/>
  <c r="AF179" i="38"/>
  <c r="AK179" i="38"/>
  <c r="AX179" i="38"/>
  <c r="AY179" i="38" s="1"/>
  <c r="AQ179" i="38"/>
  <c r="BS179" i="38"/>
  <c r="BH179" i="38"/>
  <c r="AG179" i="38"/>
  <c r="AW179" i="38"/>
  <c r="BQ179" i="38"/>
  <c r="AT179" i="38"/>
  <c r="BR179" i="38"/>
  <c r="BL179" i="38"/>
  <c r="BU179" i="38"/>
  <c r="J180" i="36"/>
  <c r="D180" i="36"/>
  <c r="Y180" i="36" s="1" a="1"/>
  <c r="Y180" i="36" s="1"/>
  <c r="H180" i="38" s="1"/>
  <c r="I180" i="38" s="1"/>
  <c r="EP184" i="36"/>
  <c r="EX184" i="36"/>
  <c r="AX178" i="36"/>
  <c r="BA178" i="36"/>
  <c r="AY178" i="36"/>
  <c r="AZ178" i="36"/>
  <c r="AM177" i="38"/>
  <c r="AN177" i="38"/>
  <c r="AL177" i="38"/>
  <c r="E182" i="38"/>
  <c r="I182" i="36"/>
  <c r="U182" i="36"/>
  <c r="C182" i="36"/>
  <c r="F181" i="38"/>
  <c r="G181" i="38" s="1"/>
  <c r="N181" i="36"/>
  <c r="AD181" i="38"/>
  <c r="AU181" i="36"/>
  <c r="AA181" i="36"/>
  <c r="M181" i="36"/>
  <c r="X181" i="36"/>
  <c r="CJ183" i="36"/>
  <c r="EV185" i="36"/>
  <c r="BW183" i="36"/>
  <c r="AM183" i="36"/>
  <c r="FC184" i="36"/>
  <c r="AH185" i="36"/>
  <c r="CP183" i="36"/>
  <c r="AH184" i="36"/>
  <c r="CN183" i="36"/>
  <c r="CG184" i="36"/>
  <c r="EU184" i="36"/>
  <c r="EZ185" i="36"/>
  <c r="FA185" i="36"/>
  <c r="FD185" i="36"/>
  <c r="FB184" i="36"/>
  <c r="CG185" i="36"/>
  <c r="AD184" i="36"/>
  <c r="BV184" i="36"/>
  <c r="ER183" i="36"/>
  <c r="CK183" i="36"/>
  <c r="CM183" i="36"/>
  <c r="BX184" i="36"/>
  <c r="FC185" i="36"/>
  <c r="EW185" i="36"/>
  <c r="BZ183" i="36"/>
  <c r="AC185" i="36"/>
  <c r="EZ184" i="36"/>
  <c r="BX185" i="36"/>
  <c r="BQ185" i="36"/>
  <c r="EU185" i="36"/>
  <c r="BP183" i="36"/>
  <c r="AT183" i="36"/>
  <c r="S184" i="36"/>
  <c r="FA184" i="36"/>
  <c r="ET184" i="36"/>
  <c r="AS181" i="36"/>
  <c r="AO183" i="36"/>
  <c r="FD184" i="36"/>
  <c r="BF183" i="36"/>
  <c r="BS183" i="36"/>
  <c r="S185" i="36"/>
  <c r="BQ183" i="36"/>
  <c r="CL183" i="36"/>
  <c r="FB185" i="36"/>
  <c r="ET185" i="36"/>
  <c r="AD185" i="36"/>
  <c r="CF183" i="36"/>
  <c r="BM183" i="36"/>
  <c r="EW184" i="36"/>
  <c r="AF184" i="36"/>
  <c r="BK183" i="36"/>
  <c r="BV185" i="36"/>
  <c r="BJ183" i="36"/>
  <c r="ES185" i="36"/>
  <c r="BL183" i="36"/>
  <c r="BN183" i="36"/>
  <c r="BG183" i="36"/>
  <c r="CR183" i="36"/>
  <c r="BO183" i="36"/>
  <c r="ES184" i="36"/>
  <c r="BN185" i="36"/>
  <c r="EV184" i="36"/>
  <c r="BR183" i="36"/>
  <c r="AF185" i="36"/>
  <c r="AC184" i="36"/>
  <c r="AJ183" i="36"/>
  <c r="FG184" i="36"/>
  <c r="BP185" i="36"/>
  <c r="EI175" i="36" l="1"/>
  <c r="EL175" i="36"/>
  <c r="DZ175" i="36"/>
  <c r="EH175" i="36"/>
  <c r="EK175" i="36"/>
  <c r="EA175" i="36"/>
  <c r="EG175" i="36"/>
  <c r="EC175" i="36"/>
  <c r="EJ175" i="36"/>
  <c r="ED175" i="36"/>
  <c r="EE175" i="36"/>
  <c r="EF175" i="36"/>
  <c r="EB175" i="36"/>
  <c r="DX184" i="36"/>
  <c r="EQ186" i="36"/>
  <c r="EO187" i="36" s="1"/>
  <c r="CQ183" i="36"/>
  <c r="H183" i="36"/>
  <c r="O183" i="36" s="1"/>
  <c r="CT183" i="36"/>
  <c r="CS183" i="36"/>
  <c r="AV183" i="36"/>
  <c r="AP183" i="36"/>
  <c r="BT183" i="36"/>
  <c r="BH183" i="36"/>
  <c r="U183" i="38" s="1"/>
  <c r="X183" i="38" s="1"/>
  <c r="Q183" i="38"/>
  <c r="R183" i="38" s="1"/>
  <c r="AK183" i="36"/>
  <c r="K183" i="38" s="1"/>
  <c r="CV181" i="36"/>
  <c r="EA176" i="36"/>
  <c r="EJ176" i="36"/>
  <c r="EJ177" i="36"/>
  <c r="EB177" i="36"/>
  <c r="DB181" i="36"/>
  <c r="DZ176" i="36"/>
  <c r="CZ182" i="36"/>
  <c r="EC176" i="36"/>
  <c r="EK176" i="36"/>
  <c r="EG176" i="36"/>
  <c r="CY182" i="36"/>
  <c r="EB176" i="36"/>
  <c r="EF176" i="36"/>
  <c r="CZ181" i="36"/>
  <c r="CX181" i="36"/>
  <c r="DE181" i="36"/>
  <c r="DG181" i="36" s="1"/>
  <c r="CY181" i="36"/>
  <c r="DD181" i="36"/>
  <c r="CW181" i="36"/>
  <c r="EH178" i="36"/>
  <c r="EI176" i="36"/>
  <c r="EE176" i="36"/>
  <c r="EM176" i="36"/>
  <c r="ED176" i="36"/>
  <c r="EM177" i="36"/>
  <c r="CV182" i="36"/>
  <c r="DD182" i="36"/>
  <c r="DB182" i="36"/>
  <c r="EH177" i="36"/>
  <c r="DE182" i="36"/>
  <c r="DK182" i="36" s="1"/>
  <c r="CW182" i="36"/>
  <c r="CX182" i="36"/>
  <c r="DZ178" i="36"/>
  <c r="EB178" i="36"/>
  <c r="EF177" i="36"/>
  <c r="EC178" i="36"/>
  <c r="EI178" i="36"/>
  <c r="EF178" i="36"/>
  <c r="ED178" i="36"/>
  <c r="EM178" i="36"/>
  <c r="AZ179" i="38"/>
  <c r="BE179" i="38"/>
  <c r="EG178" i="36"/>
  <c r="DZ177" i="36"/>
  <c r="EJ178" i="36"/>
  <c r="A181" i="36"/>
  <c r="DL179" i="36"/>
  <c r="EE179" i="36" s="1"/>
  <c r="EE177" i="36"/>
  <c r="EA178" i="36"/>
  <c r="ED177" i="36"/>
  <c r="EE178" i="36"/>
  <c r="EC177" i="36"/>
  <c r="EA177" i="36"/>
  <c r="EL177" i="36"/>
  <c r="EK178" i="36"/>
  <c r="EI177" i="36"/>
  <c r="EG177" i="36"/>
  <c r="EK177" i="36"/>
  <c r="CB183" i="36"/>
  <c r="BD179" i="38"/>
  <c r="A182" i="36"/>
  <c r="BF179" i="38"/>
  <c r="BE180" i="38"/>
  <c r="AA183" i="38"/>
  <c r="EY184" i="36"/>
  <c r="AE184" i="36"/>
  <c r="CC185" i="36"/>
  <c r="CD185" i="36"/>
  <c r="CU183" i="36"/>
  <c r="CC184" i="36"/>
  <c r="CD184" i="36"/>
  <c r="AI184" i="36"/>
  <c r="Z185" i="36"/>
  <c r="AG185" i="36"/>
  <c r="CO183" i="36"/>
  <c r="CH184" i="36"/>
  <c r="AC184" i="38"/>
  <c r="CH185" i="36"/>
  <c r="AC185" i="38"/>
  <c r="V183" i="38"/>
  <c r="BI183" i="36"/>
  <c r="Z184" i="36"/>
  <c r="D185" i="38"/>
  <c r="E185" i="36"/>
  <c r="K185" i="36"/>
  <c r="V185" i="36"/>
  <c r="W185" i="36"/>
  <c r="T185" i="36"/>
  <c r="P185" i="36" s="1"/>
  <c r="AR185" i="38"/>
  <c r="AR184" i="38"/>
  <c r="CI183" i="36"/>
  <c r="FH183" i="36"/>
  <c r="N183" i="38"/>
  <c r="AR183" i="36"/>
  <c r="E184" i="36"/>
  <c r="V184" i="36"/>
  <c r="D184" i="38"/>
  <c r="K184" i="36"/>
  <c r="W184" i="36"/>
  <c r="T184" i="36"/>
  <c r="P184" i="36" s="1"/>
  <c r="AG184" i="36"/>
  <c r="AE185" i="36"/>
  <c r="AI185" i="36"/>
  <c r="AB181" i="36"/>
  <c r="AW181" i="36"/>
  <c r="BB181" i="36"/>
  <c r="AN179" i="38"/>
  <c r="AL179" i="38"/>
  <c r="AM179" i="38"/>
  <c r="AW182" i="36"/>
  <c r="BB182" i="36"/>
  <c r="AB182" i="36"/>
  <c r="T182" i="38"/>
  <c r="S182" i="38"/>
  <c r="BC179" i="36"/>
  <c r="BD179" i="36"/>
  <c r="BE179" i="36"/>
  <c r="BC179" i="38"/>
  <c r="S181" i="38"/>
  <c r="T181" i="38"/>
  <c r="EY185" i="36"/>
  <c r="BC180" i="38"/>
  <c r="BE180" i="36"/>
  <c r="BD180" i="36"/>
  <c r="BC180" i="36"/>
  <c r="J183" i="38"/>
  <c r="DW183" i="36"/>
  <c r="L183" i="36"/>
  <c r="Q183" i="36"/>
  <c r="B183" i="38" s="1"/>
  <c r="G183" i="36" a="1"/>
  <c r="G183" i="36" s="1"/>
  <c r="F183" i="36"/>
  <c r="N183" i="36"/>
  <c r="M183" i="36"/>
  <c r="AU183" i="36"/>
  <c r="X183" i="36"/>
  <c r="F183" i="38"/>
  <c r="G183" i="38" s="1"/>
  <c r="AA183" i="36"/>
  <c r="AD183" i="38"/>
  <c r="AE181" i="38"/>
  <c r="BK181" i="38"/>
  <c r="AJ181" i="38"/>
  <c r="BP181" i="38"/>
  <c r="AO181" i="38"/>
  <c r="BI181" i="38"/>
  <c r="AH181" i="38"/>
  <c r="BJ181" i="38"/>
  <c r="AI181" i="38"/>
  <c r="BO181" i="38"/>
  <c r="AV181" i="38"/>
  <c r="BT181" i="38"/>
  <c r="AS181" i="38"/>
  <c r="BM181" i="38"/>
  <c r="AP181" i="38"/>
  <c r="BN181" i="38"/>
  <c r="AQ181" i="38"/>
  <c r="BS181" i="38"/>
  <c r="BH181" i="38"/>
  <c r="AG181" i="38"/>
  <c r="AW181" i="38"/>
  <c r="BQ181" i="38"/>
  <c r="AT181" i="38"/>
  <c r="BR181" i="38"/>
  <c r="AK181" i="38"/>
  <c r="BU181" i="38"/>
  <c r="AU181" i="38"/>
  <c r="BA181" i="38"/>
  <c r="BB181" i="38" s="1"/>
  <c r="BG181" i="38" s="1"/>
  <c r="BL181" i="38"/>
  <c r="AX181" i="38"/>
  <c r="AY181" i="38" s="1"/>
  <c r="AF181" i="38"/>
  <c r="J182" i="36"/>
  <c r="D182" i="36"/>
  <c r="Y182" i="36" s="1" a="1"/>
  <c r="Y182" i="36" s="1"/>
  <c r="H182" i="38" s="1"/>
  <c r="I182" i="38" s="1"/>
  <c r="Y182" i="38"/>
  <c r="Z182" i="38"/>
  <c r="O182" i="38"/>
  <c r="P182" i="38" s="1"/>
  <c r="AB182" i="38"/>
  <c r="EP186" i="36"/>
  <c r="EX186" i="36"/>
  <c r="EQ187" i="36"/>
  <c r="EO188" i="36" s="1"/>
  <c r="AY179" i="36"/>
  <c r="AZ179" i="36"/>
  <c r="AX179" i="36"/>
  <c r="BA179" i="36"/>
  <c r="AZ180" i="38"/>
  <c r="BD180" i="38"/>
  <c r="AL180" i="38"/>
  <c r="AM180" i="38"/>
  <c r="AN180" i="38"/>
  <c r="AB181" i="38"/>
  <c r="Y181" i="38"/>
  <c r="Z181" i="38"/>
  <c r="O181" i="38"/>
  <c r="P181" i="38" s="1"/>
  <c r="AI182" i="38"/>
  <c r="BO182" i="38"/>
  <c r="AV182" i="38"/>
  <c r="AS182" i="38"/>
  <c r="AP182" i="38"/>
  <c r="BN182" i="38"/>
  <c r="AQ182" i="38"/>
  <c r="BS182" i="38"/>
  <c r="BH182" i="38"/>
  <c r="AG182" i="38"/>
  <c r="AW182" i="38"/>
  <c r="BQ182" i="38"/>
  <c r="AT182" i="38"/>
  <c r="BR182" i="38"/>
  <c r="AU182" i="38"/>
  <c r="AK182" i="38"/>
  <c r="BA182" i="38"/>
  <c r="BB182" i="38" s="1"/>
  <c r="BG182" i="38" s="1"/>
  <c r="AX182" i="38"/>
  <c r="AY182" i="38" s="1"/>
  <c r="AE182" i="38"/>
  <c r="BK182" i="38"/>
  <c r="AJ182" i="38"/>
  <c r="BP182" i="38"/>
  <c r="AO182" i="38"/>
  <c r="BI182" i="38"/>
  <c r="AH182" i="38"/>
  <c r="BJ182" i="38"/>
  <c r="BT182" i="38"/>
  <c r="BM182" i="38"/>
  <c r="AF182" i="38"/>
  <c r="BL182" i="38"/>
  <c r="BU182" i="38"/>
  <c r="EP187" i="36"/>
  <c r="EX187" i="36"/>
  <c r="BF180" i="38"/>
  <c r="AZ180" i="36"/>
  <c r="BA180" i="36"/>
  <c r="AX180" i="36"/>
  <c r="AY180" i="36"/>
  <c r="J181" i="36"/>
  <c r="D181" i="36"/>
  <c r="Y181" i="36" s="1" a="1"/>
  <c r="Y181" i="36" s="1"/>
  <c r="H181" i="38" s="1"/>
  <c r="I181" i="38" s="1"/>
  <c r="DH180" i="36"/>
  <c r="DJ180" i="36"/>
  <c r="DG180" i="36"/>
  <c r="DI180" i="36"/>
  <c r="DF180" i="36"/>
  <c r="DK180" i="36"/>
  <c r="DM180" i="36"/>
  <c r="I183" i="36"/>
  <c r="E183" i="38"/>
  <c r="U183" i="36"/>
  <c r="C183" i="36"/>
  <c r="BQ184" i="36"/>
  <c r="AS183" i="36"/>
  <c r="CL184" i="36"/>
  <c r="CM184" i="36"/>
  <c r="FD187" i="36"/>
  <c r="AH186" i="36"/>
  <c r="AT185" i="36"/>
  <c r="AF186" i="36"/>
  <c r="S187" i="36"/>
  <c r="EV187" i="36"/>
  <c r="BO184" i="36"/>
  <c r="BO185" i="36"/>
  <c r="BJ184" i="36"/>
  <c r="BV186" i="36"/>
  <c r="EV186" i="36"/>
  <c r="CG186" i="36"/>
  <c r="AJ184" i="36"/>
  <c r="AD187" i="36"/>
  <c r="BZ184" i="36"/>
  <c r="FC187" i="36"/>
  <c r="EU187" i="36"/>
  <c r="AQ185" i="36"/>
  <c r="CR185" i="36"/>
  <c r="BG185" i="36"/>
  <c r="BL184" i="36"/>
  <c r="BW185" i="36"/>
  <c r="FG185" i="36"/>
  <c r="AD186" i="36"/>
  <c r="ET187" i="36"/>
  <c r="AJ185" i="36"/>
  <c r="BM184" i="36"/>
  <c r="ES186" i="36"/>
  <c r="CN184" i="36"/>
  <c r="BN184" i="36"/>
  <c r="CM187" i="36"/>
  <c r="EZ187" i="36"/>
  <c r="CJ185" i="36"/>
  <c r="FG186" i="36"/>
  <c r="BL185" i="36"/>
  <c r="BR186" i="36"/>
  <c r="BK184" i="36"/>
  <c r="BP184" i="36"/>
  <c r="CK185" i="36"/>
  <c r="BS185" i="36"/>
  <c r="AL185" i="36"/>
  <c r="CK184" i="36"/>
  <c r="FA186" i="36"/>
  <c r="AM184" i="36"/>
  <c r="CP185" i="36"/>
  <c r="FB187" i="36"/>
  <c r="BZ185" i="36"/>
  <c r="CJ184" i="36"/>
  <c r="CR184" i="36"/>
  <c r="AC187" i="36"/>
  <c r="AC186" i="36"/>
  <c r="ET186" i="36"/>
  <c r="ER185" i="36"/>
  <c r="FC186" i="36"/>
  <c r="CM185" i="36"/>
  <c r="EW187" i="36"/>
  <c r="FA187" i="36"/>
  <c r="CG187" i="36"/>
  <c r="CF185" i="36"/>
  <c r="BR184" i="36"/>
  <c r="BJ185" i="36"/>
  <c r="AL184" i="36"/>
  <c r="AM185" i="36"/>
  <c r="EW186" i="36"/>
  <c r="AO184" i="36"/>
  <c r="AQ184" i="36"/>
  <c r="BG187" i="36"/>
  <c r="AH187" i="36"/>
  <c r="ES187" i="36"/>
  <c r="AO185" i="36"/>
  <c r="BG184" i="36"/>
  <c r="AF187" i="36"/>
  <c r="CL185" i="36"/>
  <c r="EZ186" i="36"/>
  <c r="BS184" i="36"/>
  <c r="S186" i="36"/>
  <c r="EU186" i="36"/>
  <c r="AT184" i="36"/>
  <c r="BF184" i="36"/>
  <c r="BF185" i="36"/>
  <c r="CP184" i="36"/>
  <c r="BK185" i="36"/>
  <c r="BM185" i="36"/>
  <c r="BV187" i="36"/>
  <c r="CF184" i="36"/>
  <c r="BR185" i="36"/>
  <c r="FB186" i="36"/>
  <c r="FD186" i="36"/>
  <c r="BW184" i="36"/>
  <c r="ER184" i="36"/>
  <c r="CN185" i="36"/>
  <c r="BR187" i="36"/>
  <c r="W183" i="38" l="1"/>
  <c r="DX186" i="36"/>
  <c r="DX185" i="36"/>
  <c r="V184" i="38"/>
  <c r="BI184" i="36"/>
  <c r="H185" i="36"/>
  <c r="O185" i="36" s="1"/>
  <c r="CT185" i="36"/>
  <c r="CS185" i="36"/>
  <c r="H184" i="36"/>
  <c r="O184" i="36" s="1"/>
  <c r="CT184" i="36"/>
  <c r="CS184" i="36"/>
  <c r="AP184" i="36"/>
  <c r="AV184" i="36"/>
  <c r="CO184" i="36"/>
  <c r="DE183" i="36"/>
  <c r="DF183" i="36" s="1"/>
  <c r="AR184" i="36"/>
  <c r="N184" i="38"/>
  <c r="CO185" i="36"/>
  <c r="AK184" i="36"/>
  <c r="K184" i="38" s="1"/>
  <c r="FH185" i="36"/>
  <c r="CI185" i="36"/>
  <c r="DJ182" i="36"/>
  <c r="DJ181" i="36"/>
  <c r="DL181" i="36" s="1"/>
  <c r="DM182" i="36"/>
  <c r="DF181" i="36"/>
  <c r="DF182" i="36"/>
  <c r="DK181" i="36"/>
  <c r="DH182" i="36"/>
  <c r="DG182" i="36"/>
  <c r="DH181" i="36"/>
  <c r="DI181" i="36"/>
  <c r="DI182" i="36"/>
  <c r="DM181" i="36"/>
  <c r="EF179" i="36"/>
  <c r="AZ182" i="38"/>
  <c r="DZ179" i="36"/>
  <c r="EK179" i="36"/>
  <c r="EC179" i="36"/>
  <c r="EA179" i="36"/>
  <c r="EB179" i="36"/>
  <c r="CU184" i="36"/>
  <c r="CW184" i="36" s="1"/>
  <c r="BE181" i="38"/>
  <c r="BD181" i="38"/>
  <c r="AZ181" i="38"/>
  <c r="BC181" i="38"/>
  <c r="EH179" i="36"/>
  <c r="EG179" i="36"/>
  <c r="EJ179" i="36"/>
  <c r="EI179" i="36"/>
  <c r="BF181" i="38"/>
  <c r="BD182" i="38"/>
  <c r="EM179" i="36"/>
  <c r="EL179" i="36"/>
  <c r="ED179" i="36"/>
  <c r="BF182" i="38"/>
  <c r="BC182" i="38"/>
  <c r="DL180" i="36"/>
  <c r="EE180" i="36" s="1"/>
  <c r="BE182" i="38"/>
  <c r="EY187" i="36"/>
  <c r="A183" i="36"/>
  <c r="EY186" i="36"/>
  <c r="CB184" i="36"/>
  <c r="T187" i="36"/>
  <c r="P187" i="36" s="1"/>
  <c r="W187" i="36"/>
  <c r="E187" i="36"/>
  <c r="D187" i="38"/>
  <c r="K187" i="36"/>
  <c r="V187" i="36"/>
  <c r="Z187" i="36"/>
  <c r="AG187" i="36"/>
  <c r="AE187" i="36"/>
  <c r="AG186" i="36"/>
  <c r="BU185" i="36"/>
  <c r="CQ185" i="36"/>
  <c r="AA184" i="38"/>
  <c r="BI185" i="36"/>
  <c r="V185" i="38"/>
  <c r="BT184" i="36"/>
  <c r="L185" i="38"/>
  <c r="M185" i="38"/>
  <c r="AR187" i="38"/>
  <c r="AR186" i="38"/>
  <c r="Q185" i="38"/>
  <c r="BH185" i="36"/>
  <c r="U185" i="38" s="1"/>
  <c r="X185" i="38" s="1"/>
  <c r="L184" i="38"/>
  <c r="M184" i="38"/>
  <c r="CQ184" i="36"/>
  <c r="AI186" i="36"/>
  <c r="AE186" i="36"/>
  <c r="Z186" i="36"/>
  <c r="N185" i="38"/>
  <c r="AR185" i="36"/>
  <c r="BU184" i="36"/>
  <c r="AI187" i="36"/>
  <c r="E186" i="36"/>
  <c r="W186" i="36"/>
  <c r="D186" i="38"/>
  <c r="K186" i="36"/>
  <c r="V186" i="36"/>
  <c r="T186" i="36"/>
  <c r="P186" i="36" s="1"/>
  <c r="CU185" i="36"/>
  <c r="AK185" i="36"/>
  <c r="K185" i="38" s="1"/>
  <c r="CI184" i="36"/>
  <c r="FH184" i="36"/>
  <c r="AP185" i="36"/>
  <c r="AV185" i="36"/>
  <c r="BT185" i="36"/>
  <c r="AA185" i="38"/>
  <c r="BH184" i="36"/>
  <c r="U184" i="38" s="1"/>
  <c r="X184" i="38" s="1"/>
  <c r="Q184" i="38"/>
  <c r="T183" i="38"/>
  <c r="S183" i="38"/>
  <c r="EQ188" i="36"/>
  <c r="EO189" i="36" s="1"/>
  <c r="EP188" i="36"/>
  <c r="EX188" i="36"/>
  <c r="BK183" i="38"/>
  <c r="AJ183" i="38"/>
  <c r="BI183" i="38"/>
  <c r="AV183" i="38"/>
  <c r="BM183" i="38"/>
  <c r="AQ183" i="38"/>
  <c r="BS183" i="38"/>
  <c r="BH183" i="38"/>
  <c r="AG183" i="38"/>
  <c r="AW183" i="38"/>
  <c r="BQ183" i="38"/>
  <c r="AT183" i="38"/>
  <c r="BR183" i="38"/>
  <c r="AO183" i="38"/>
  <c r="AH183" i="38"/>
  <c r="BJ183" i="38"/>
  <c r="BO183" i="38"/>
  <c r="BT183" i="38"/>
  <c r="AP183" i="38"/>
  <c r="AU183" i="38"/>
  <c r="AF183" i="38"/>
  <c r="BL183" i="38"/>
  <c r="AK183" i="38"/>
  <c r="BA183" i="38"/>
  <c r="BB183" i="38" s="1"/>
  <c r="BG183" i="38" s="1"/>
  <c r="BU183" i="38"/>
  <c r="AX183" i="38"/>
  <c r="AY183" i="38" s="1"/>
  <c r="AE183" i="38"/>
  <c r="BP183" i="38"/>
  <c r="AI183" i="38"/>
  <c r="AS183" i="38"/>
  <c r="BN183" i="38"/>
  <c r="AD184" i="38"/>
  <c r="X184" i="36"/>
  <c r="N184" i="36"/>
  <c r="M184" i="36"/>
  <c r="AA184" i="36"/>
  <c r="F184" i="38"/>
  <c r="G184" i="38" s="1"/>
  <c r="AU184" i="36"/>
  <c r="FI183" i="36"/>
  <c r="DI183" i="36"/>
  <c r="J185" i="38"/>
  <c r="L185" i="36"/>
  <c r="G185" i="36" a="1"/>
  <c r="G185" i="36" s="1"/>
  <c r="Q185" i="36"/>
  <c r="B185" i="38" s="1"/>
  <c r="DW185" i="36"/>
  <c r="F185" i="36"/>
  <c r="CW183" i="36"/>
  <c r="CY183" i="36"/>
  <c r="DA183" i="36"/>
  <c r="DC183" i="36" s="1"/>
  <c r="DD183" i="36"/>
  <c r="CZ183" i="36"/>
  <c r="CV183" i="36"/>
  <c r="CX183" i="36"/>
  <c r="DB183" i="36"/>
  <c r="AN181" i="38"/>
  <c r="AL181" i="38"/>
  <c r="AM181" i="38"/>
  <c r="AB183" i="36"/>
  <c r="BB183" i="36"/>
  <c r="AW183" i="36"/>
  <c r="BC182" i="36"/>
  <c r="BD182" i="36"/>
  <c r="BE182" i="36"/>
  <c r="U185" i="36"/>
  <c r="C185" i="36"/>
  <c r="E185" i="38"/>
  <c r="I185" i="36"/>
  <c r="J183" i="36"/>
  <c r="D183" i="36"/>
  <c r="Y183" i="36" s="1" a="1"/>
  <c r="Y183" i="36" s="1"/>
  <c r="H183" i="38" s="1"/>
  <c r="I183" i="38" s="1"/>
  <c r="AN182" i="38"/>
  <c r="AL182" i="38"/>
  <c r="AM182" i="38"/>
  <c r="AZ182" i="36"/>
  <c r="AX182" i="36"/>
  <c r="AY182" i="36"/>
  <c r="BA182" i="36"/>
  <c r="BE181" i="36"/>
  <c r="BC181" i="36"/>
  <c r="BD181" i="36"/>
  <c r="M185" i="36"/>
  <c r="AU185" i="36"/>
  <c r="F185" i="38"/>
  <c r="G185" i="38" s="1"/>
  <c r="X185" i="36"/>
  <c r="AD185" i="38"/>
  <c r="N185" i="36"/>
  <c r="AA185" i="36"/>
  <c r="CB185" i="36"/>
  <c r="O183" i="38"/>
  <c r="P183" i="38" s="1"/>
  <c r="Y183" i="38"/>
  <c r="AB183" i="38"/>
  <c r="Z183" i="38"/>
  <c r="AX181" i="36"/>
  <c r="AY181" i="36"/>
  <c r="AZ181" i="36"/>
  <c r="BA181" i="36"/>
  <c r="E184" i="38"/>
  <c r="C184" i="36"/>
  <c r="U184" i="36"/>
  <c r="I184" i="36"/>
  <c r="J184" i="38"/>
  <c r="Q184" i="36"/>
  <c r="B184" i="38" s="1"/>
  <c r="G184" i="36" a="1"/>
  <c r="G184" i="36" s="1"/>
  <c r="DW184" i="36"/>
  <c r="F184" i="36"/>
  <c r="L184" i="36"/>
  <c r="BX187" i="36"/>
  <c r="AO186" i="36"/>
  <c r="EV188" i="36"/>
  <c r="CL187" i="36"/>
  <c r="BM186" i="36"/>
  <c r="BP188" i="36"/>
  <c r="FD188" i="36"/>
  <c r="CP187" i="36"/>
  <c r="AJ187" i="36"/>
  <c r="BN188" i="36"/>
  <c r="BF186" i="36"/>
  <c r="EU188" i="36"/>
  <c r="AH188" i="36"/>
  <c r="CF186" i="36"/>
  <c r="EW188" i="36"/>
  <c r="CK188" i="36"/>
  <c r="BK186" i="36"/>
  <c r="AC188" i="36"/>
  <c r="BN186" i="36"/>
  <c r="AL186" i="36"/>
  <c r="BL186" i="36"/>
  <c r="BJ186" i="36"/>
  <c r="CG188" i="36"/>
  <c r="BP186" i="36"/>
  <c r="BS186" i="36"/>
  <c r="BJ187" i="36"/>
  <c r="AM187" i="36"/>
  <c r="BQ187" i="36"/>
  <c r="EZ188" i="36"/>
  <c r="CJ187" i="36"/>
  <c r="AQ188" i="36"/>
  <c r="ER187" i="36"/>
  <c r="FG187" i="36"/>
  <c r="CM186" i="36"/>
  <c r="FG188" i="36"/>
  <c r="BG188" i="36"/>
  <c r="BF187" i="36"/>
  <c r="BO187" i="36"/>
  <c r="CN187" i="36"/>
  <c r="CR186" i="36"/>
  <c r="AO187" i="36"/>
  <c r="BR188" i="36"/>
  <c r="BZ187" i="36"/>
  <c r="BZ186" i="36"/>
  <c r="AF188" i="36"/>
  <c r="BJ188" i="36"/>
  <c r="BM187" i="36"/>
  <c r="CF187" i="36"/>
  <c r="BV188" i="36"/>
  <c r="ET188" i="36"/>
  <c r="AT187" i="36"/>
  <c r="FB188" i="36"/>
  <c r="CP186" i="36"/>
  <c r="BX188" i="36"/>
  <c r="CM188" i="36"/>
  <c r="BK187" i="36"/>
  <c r="CN186" i="36"/>
  <c r="FA188" i="36"/>
  <c r="CR188" i="36"/>
  <c r="BN187" i="36"/>
  <c r="AM186" i="36"/>
  <c r="BO186" i="36"/>
  <c r="BL187" i="36"/>
  <c r="AJ186" i="36"/>
  <c r="BL188" i="36"/>
  <c r="AS184" i="36"/>
  <c r="CK186" i="36"/>
  <c r="BW188" i="36"/>
  <c r="CJ186" i="36"/>
  <c r="AL187" i="36"/>
  <c r="ES188" i="36"/>
  <c r="BX186" i="36"/>
  <c r="BS187" i="36"/>
  <c r="AT188" i="36"/>
  <c r="BP187" i="36"/>
  <c r="BF188" i="36"/>
  <c r="BW187" i="36"/>
  <c r="AD188" i="36"/>
  <c r="AQ186" i="36"/>
  <c r="ER186" i="36"/>
  <c r="CR187" i="36"/>
  <c r="AQ187" i="36"/>
  <c r="BQ186" i="36"/>
  <c r="BW186" i="36"/>
  <c r="CK187" i="36"/>
  <c r="BG186" i="36"/>
  <c r="AS185" i="36"/>
  <c r="BO188" i="36"/>
  <c r="AL188" i="36"/>
  <c r="FC188" i="36"/>
  <c r="S188" i="36"/>
  <c r="AT186" i="36"/>
  <c r="AJ188" i="36"/>
  <c r="CL186" i="36"/>
  <c r="DX188" i="36" l="1"/>
  <c r="DX187" i="36"/>
  <c r="DK183" i="36"/>
  <c r="DM183" i="36"/>
  <c r="DJ183" i="36"/>
  <c r="DG183" i="36"/>
  <c r="DH183" i="36"/>
  <c r="EQ189" i="36"/>
  <c r="EO190" i="36" s="1"/>
  <c r="EQ190" i="36" s="1"/>
  <c r="EO191" i="36" s="1"/>
  <c r="L187" i="38"/>
  <c r="M187" i="38"/>
  <c r="AK186" i="36"/>
  <c r="K186" i="38" s="1"/>
  <c r="BE183" i="38"/>
  <c r="DL182" i="36"/>
  <c r="EL182" i="36" s="1"/>
  <c r="EE181" i="36"/>
  <c r="EK181" i="36"/>
  <c r="DD184" i="36"/>
  <c r="CY184" i="36"/>
  <c r="DE184" i="36"/>
  <c r="DF184" i="36" s="1"/>
  <c r="EI180" i="36"/>
  <c r="EJ181" i="36"/>
  <c r="CZ184" i="36"/>
  <c r="EH181" i="36"/>
  <c r="DZ181" i="36"/>
  <c r="DB184" i="36"/>
  <c r="DA184" i="36"/>
  <c r="DC184" i="36" s="1"/>
  <c r="CV184" i="36"/>
  <c r="EY188" i="36"/>
  <c r="EF180" i="36"/>
  <c r="CX184" i="36"/>
  <c r="EK180" i="36"/>
  <c r="EI181" i="36"/>
  <c r="EA180" i="36"/>
  <c r="EB180" i="36"/>
  <c r="DZ180" i="36"/>
  <c r="A184" i="36"/>
  <c r="EM180" i="36"/>
  <c r="EJ180" i="36"/>
  <c r="EH180" i="36"/>
  <c r="EC180" i="36"/>
  <c r="ED180" i="36"/>
  <c r="BF183" i="38"/>
  <c r="EG180" i="36"/>
  <c r="EL180" i="36"/>
  <c r="AZ183" i="38"/>
  <c r="BD183" i="38"/>
  <c r="EL181" i="36"/>
  <c r="ED181" i="36"/>
  <c r="AC188" i="38"/>
  <c r="CH188" i="36"/>
  <c r="AK187" i="36"/>
  <c r="K187" i="38" s="1"/>
  <c r="Q188" i="38"/>
  <c r="BH188" i="36"/>
  <c r="U188" i="38" s="1"/>
  <c r="X188" i="38" s="1"/>
  <c r="BI188" i="36"/>
  <c r="V188" i="38"/>
  <c r="CU186" i="36"/>
  <c r="BI186" i="36"/>
  <c r="V186" i="38"/>
  <c r="CS186" i="36"/>
  <c r="H186" i="36"/>
  <c r="O186" i="36" s="1"/>
  <c r="CT186" i="36"/>
  <c r="CI186" i="36"/>
  <c r="FH186" i="36"/>
  <c r="FI186" i="36" s="1"/>
  <c r="AG188" i="36"/>
  <c r="CD188" i="36"/>
  <c r="CC188" i="36"/>
  <c r="AR188" i="38"/>
  <c r="AE188" i="36"/>
  <c r="FH187" i="36"/>
  <c r="CI187" i="36"/>
  <c r="CQ187" i="36"/>
  <c r="AR186" i="36"/>
  <c r="N186" i="38"/>
  <c r="L188" i="38"/>
  <c r="M188" i="38"/>
  <c r="K188" i="36"/>
  <c r="D188" i="38"/>
  <c r="W188" i="36"/>
  <c r="E188" i="36"/>
  <c r="T188" i="36"/>
  <c r="V188" i="36"/>
  <c r="L186" i="38"/>
  <c r="M186" i="38"/>
  <c r="CH186" i="36"/>
  <c r="AC186" i="38"/>
  <c r="CC186" i="36"/>
  <c r="CD186" i="36"/>
  <c r="AI188" i="36"/>
  <c r="CS187" i="36"/>
  <c r="H187" i="36"/>
  <c r="O187" i="36" s="1"/>
  <c r="CT187" i="36"/>
  <c r="AV186" i="36"/>
  <c r="AP186" i="36"/>
  <c r="BT186" i="36"/>
  <c r="Q187" i="38"/>
  <c r="R187" i="38" s="1"/>
  <c r="BH187" i="36"/>
  <c r="U187" i="38" s="1"/>
  <c r="X187" i="38" s="1"/>
  <c r="BI187" i="36"/>
  <c r="V187" i="38"/>
  <c r="CU187" i="36"/>
  <c r="CQ186" i="36"/>
  <c r="N187" i="38"/>
  <c r="AR187" i="36"/>
  <c r="BU186" i="36"/>
  <c r="CO187" i="36"/>
  <c r="BT187" i="36"/>
  <c r="AP187" i="36"/>
  <c r="AV187" i="36"/>
  <c r="BU187" i="36"/>
  <c r="BH186" i="36"/>
  <c r="U186" i="38" s="1"/>
  <c r="X186" i="38" s="1"/>
  <c r="Q186" i="38"/>
  <c r="CO186" i="36"/>
  <c r="BU188" i="36"/>
  <c r="AK188" i="36"/>
  <c r="K188" i="38" s="1"/>
  <c r="Z188" i="36"/>
  <c r="CI188" i="36"/>
  <c r="FH188" i="36"/>
  <c r="N188" i="38"/>
  <c r="AR188" i="36"/>
  <c r="CT188" i="36"/>
  <c r="CS188" i="36"/>
  <c r="H188" i="36"/>
  <c r="O188" i="36" s="1"/>
  <c r="AC187" i="38"/>
  <c r="CH187" i="36"/>
  <c r="CD187" i="36"/>
  <c r="CC187" i="36"/>
  <c r="Y185" i="38"/>
  <c r="Z185" i="38"/>
  <c r="O185" i="38"/>
  <c r="P185" i="38" s="1"/>
  <c r="AB185" i="38"/>
  <c r="J184" i="36"/>
  <c r="D184" i="36"/>
  <c r="Y184" i="36" s="1" a="1"/>
  <c r="Y184" i="36" s="1"/>
  <c r="H184" i="38" s="1"/>
  <c r="I184" i="38" s="1"/>
  <c r="AQ185" i="38"/>
  <c r="AG185" i="38"/>
  <c r="BQ185" i="38"/>
  <c r="BR185" i="38"/>
  <c r="AU185" i="38"/>
  <c r="AF185" i="38"/>
  <c r="BL185" i="38"/>
  <c r="AK185" i="38"/>
  <c r="BA185" i="38"/>
  <c r="BB185" i="38" s="1"/>
  <c r="BG185" i="38" s="1"/>
  <c r="BU185" i="38"/>
  <c r="AX185" i="38"/>
  <c r="AY185" i="38" s="1"/>
  <c r="BK185" i="38"/>
  <c r="BP185" i="38"/>
  <c r="BI185" i="38"/>
  <c r="BJ185" i="38"/>
  <c r="AE185" i="38"/>
  <c r="AJ185" i="38"/>
  <c r="AO185" i="38"/>
  <c r="AH185" i="38"/>
  <c r="AI185" i="38"/>
  <c r="BO185" i="38"/>
  <c r="AV185" i="38"/>
  <c r="BT185" i="38"/>
  <c r="AS185" i="38"/>
  <c r="BM185" i="38"/>
  <c r="AP185" i="38"/>
  <c r="BN185" i="38"/>
  <c r="BS185" i="38"/>
  <c r="BH185" i="38"/>
  <c r="AW185" i="38"/>
  <c r="AT185" i="38"/>
  <c r="BC183" i="36"/>
  <c r="BD183" i="36"/>
  <c r="BE183" i="36"/>
  <c r="FI185" i="36"/>
  <c r="BC183" i="38"/>
  <c r="EX190" i="36"/>
  <c r="EP189" i="36"/>
  <c r="EX189" i="36"/>
  <c r="W185" i="38"/>
  <c r="R185" i="38"/>
  <c r="AY183" i="36"/>
  <c r="AZ183" i="36"/>
  <c r="AX183" i="36"/>
  <c r="BA183" i="36"/>
  <c r="AL183" i="38"/>
  <c r="AM183" i="38"/>
  <c r="AN183" i="38"/>
  <c r="W184" i="38"/>
  <c r="R184" i="38"/>
  <c r="A185" i="36"/>
  <c r="FI184" i="36"/>
  <c r="AB184" i="36"/>
  <c r="BB184" i="36"/>
  <c r="AW184" i="36"/>
  <c r="BK184" i="38"/>
  <c r="BM184" i="38"/>
  <c r="AQ184" i="38"/>
  <c r="BS184" i="38"/>
  <c r="BH184" i="38"/>
  <c r="AG184" i="38"/>
  <c r="AW184" i="38"/>
  <c r="BQ184" i="38"/>
  <c r="AT184" i="38"/>
  <c r="BR184" i="38"/>
  <c r="AE184" i="38"/>
  <c r="AJ184" i="38"/>
  <c r="AO184" i="38"/>
  <c r="BI184" i="38"/>
  <c r="BJ184" i="38"/>
  <c r="AI184" i="38"/>
  <c r="BT184" i="38"/>
  <c r="AP184" i="38"/>
  <c r="AU184" i="38"/>
  <c r="AF184" i="38"/>
  <c r="BL184" i="38"/>
  <c r="AK184" i="38"/>
  <c r="BA184" i="38"/>
  <c r="BB184" i="38" s="1"/>
  <c r="BG184" i="38" s="1"/>
  <c r="BU184" i="38"/>
  <c r="AX184" i="38"/>
  <c r="AY184" i="38" s="1"/>
  <c r="BP184" i="38"/>
  <c r="AH184" i="38"/>
  <c r="BO184" i="38"/>
  <c r="AV184" i="38"/>
  <c r="AS184" i="38"/>
  <c r="BN184" i="38"/>
  <c r="E186" i="38"/>
  <c r="I186" i="36"/>
  <c r="C186" i="36"/>
  <c r="U186" i="36"/>
  <c r="AA186" i="36"/>
  <c r="N186" i="36"/>
  <c r="F186" i="38"/>
  <c r="G186" i="38" s="1"/>
  <c r="X186" i="36"/>
  <c r="AU186" i="36"/>
  <c r="AD186" i="38"/>
  <c r="M186" i="36"/>
  <c r="J186" i="38"/>
  <c r="Q186" i="36"/>
  <c r="B186" i="38" s="1"/>
  <c r="F186" i="36"/>
  <c r="G186" i="36" a="1"/>
  <c r="G186" i="36" s="1"/>
  <c r="L186" i="36"/>
  <c r="DW186" i="36"/>
  <c r="AA187" i="36"/>
  <c r="N187" i="36"/>
  <c r="M187" i="36"/>
  <c r="F187" i="38"/>
  <c r="G187" i="38" s="1"/>
  <c r="AD187" i="38"/>
  <c r="AU187" i="36"/>
  <c r="X187" i="36"/>
  <c r="Z184" i="38"/>
  <c r="O184" i="38"/>
  <c r="P184" i="38" s="1"/>
  <c r="AB184" i="38"/>
  <c r="Y184" i="38"/>
  <c r="AW185" i="36"/>
  <c r="BB185" i="36"/>
  <c r="AB185" i="36"/>
  <c r="D185" i="36"/>
  <c r="Y185" i="36" s="1" a="1"/>
  <c r="Y185" i="36" s="1"/>
  <c r="H185" i="38" s="1"/>
  <c r="I185" i="38" s="1"/>
  <c r="J185" i="36"/>
  <c r="EA181" i="36"/>
  <c r="EF181" i="36"/>
  <c r="EM181" i="36"/>
  <c r="EG181" i="36"/>
  <c r="EC181" i="36"/>
  <c r="EB181" i="36"/>
  <c r="DE185" i="36"/>
  <c r="DD185" i="36"/>
  <c r="DB185" i="36"/>
  <c r="CW185" i="36"/>
  <c r="CY185" i="36"/>
  <c r="CZ185" i="36"/>
  <c r="CV185" i="36"/>
  <c r="DA185" i="36"/>
  <c r="DC185" i="36" s="1"/>
  <c r="CX185" i="36"/>
  <c r="J187" i="38"/>
  <c r="L187" i="36"/>
  <c r="Q187" i="36"/>
  <c r="B187" i="38" s="1"/>
  <c r="G187" i="36" a="1"/>
  <c r="G187" i="36" s="1"/>
  <c r="F187" i="36"/>
  <c r="DW187" i="36"/>
  <c r="E187" i="38"/>
  <c r="C187" i="36"/>
  <c r="U187" i="36"/>
  <c r="I187" i="36"/>
  <c r="BM189" i="36"/>
  <c r="AF190" i="36"/>
  <c r="EU189" i="36"/>
  <c r="AS187" i="36"/>
  <c r="EW190" i="36"/>
  <c r="FD189" i="36"/>
  <c r="S189" i="36"/>
  <c r="CJ188" i="36"/>
  <c r="FC190" i="36"/>
  <c r="BV189" i="36"/>
  <c r="FC189" i="36"/>
  <c r="EV190" i="36"/>
  <c r="EZ189" i="36"/>
  <c r="BK188" i="36"/>
  <c r="FA190" i="36"/>
  <c r="CN189" i="36"/>
  <c r="BS188" i="36"/>
  <c r="EV189" i="36"/>
  <c r="FA189" i="36"/>
  <c r="AD190" i="36"/>
  <c r="AC190" i="36"/>
  <c r="CG190" i="36"/>
  <c r="AH189" i="36"/>
  <c r="AM188" i="36"/>
  <c r="EU190" i="36"/>
  <c r="ES190" i="36"/>
  <c r="CP188" i="36"/>
  <c r="FB189" i="36"/>
  <c r="FG189" i="36"/>
  <c r="AQ189" i="36"/>
  <c r="EW189" i="36"/>
  <c r="ES189" i="36"/>
  <c r="AH190" i="36"/>
  <c r="AD189" i="36"/>
  <c r="ET189" i="36"/>
  <c r="CG189" i="36"/>
  <c r="CN188" i="36"/>
  <c r="AS186" i="36"/>
  <c r="ER188" i="36"/>
  <c r="FD190" i="36"/>
  <c r="BQ188" i="36"/>
  <c r="CL188" i="36"/>
  <c r="BV190" i="36"/>
  <c r="ET190" i="36"/>
  <c r="CF188" i="36"/>
  <c r="BM188" i="36"/>
  <c r="AF189" i="36"/>
  <c r="AC189" i="36"/>
  <c r="FB190" i="36"/>
  <c r="AO188" i="36"/>
  <c r="BZ188" i="36"/>
  <c r="S190" i="36"/>
  <c r="EZ190" i="36"/>
  <c r="AO189" i="36"/>
  <c r="EP190" i="36" l="1"/>
  <c r="DL183" i="36"/>
  <c r="EC183" i="36" s="1"/>
  <c r="DX189" i="36"/>
  <c r="DK184" i="36"/>
  <c r="EC182" i="36"/>
  <c r="EB182" i="36"/>
  <c r="EJ182" i="36"/>
  <c r="ED182" i="36"/>
  <c r="EF182" i="36"/>
  <c r="EG182" i="36"/>
  <c r="EE182" i="36"/>
  <c r="DZ182" i="36"/>
  <c r="EH182" i="36"/>
  <c r="EI182" i="36"/>
  <c r="EA182" i="36"/>
  <c r="EK182" i="36"/>
  <c r="EM182" i="36"/>
  <c r="DG184" i="36"/>
  <c r="DM184" i="36"/>
  <c r="DJ184" i="36"/>
  <c r="DI184" i="36"/>
  <c r="DH184" i="36"/>
  <c r="BF185" i="38"/>
  <c r="EL183" i="36"/>
  <c r="EY190" i="36"/>
  <c r="AZ185" i="38"/>
  <c r="BE185" i="38"/>
  <c r="ED183" i="36"/>
  <c r="EH183" i="36"/>
  <c r="EA183" i="36"/>
  <c r="EM183" i="36"/>
  <c r="BD185" i="38"/>
  <c r="BF184" i="38"/>
  <c r="AZ184" i="38"/>
  <c r="FI188" i="36"/>
  <c r="EY189" i="36"/>
  <c r="FI187" i="36"/>
  <c r="A187" i="36"/>
  <c r="BE184" i="38"/>
  <c r="BC184" i="38"/>
  <c r="AA186" i="38"/>
  <c r="A186" i="36"/>
  <c r="BD184" i="38"/>
  <c r="CB187" i="36"/>
  <c r="BU189" i="36"/>
  <c r="AG189" i="36"/>
  <c r="D189" i="38"/>
  <c r="K189" i="36"/>
  <c r="T189" i="36"/>
  <c r="P189" i="36" s="1"/>
  <c r="E189" i="36"/>
  <c r="V189" i="36"/>
  <c r="W189" i="36"/>
  <c r="AE189" i="36"/>
  <c r="AI189" i="36"/>
  <c r="AG190" i="36"/>
  <c r="D190" i="38"/>
  <c r="E190" i="36"/>
  <c r="V190" i="36"/>
  <c r="K190" i="36"/>
  <c r="T190" i="36"/>
  <c r="P190" i="36" s="1"/>
  <c r="W190" i="36"/>
  <c r="CO188" i="36"/>
  <c r="AR190" i="38"/>
  <c r="AP188" i="36"/>
  <c r="BT188" i="36"/>
  <c r="AV188" i="36"/>
  <c r="Z189" i="36"/>
  <c r="CU188" i="36"/>
  <c r="AI190" i="36"/>
  <c r="DE187" i="36"/>
  <c r="AA188" i="38"/>
  <c r="AP189" i="36"/>
  <c r="AV189" i="36"/>
  <c r="AR189" i="38"/>
  <c r="CO189" i="36"/>
  <c r="CQ188" i="36"/>
  <c r="Z190" i="36"/>
  <c r="AE190" i="36"/>
  <c r="DE186" i="36"/>
  <c r="BC185" i="36"/>
  <c r="BD185" i="36"/>
  <c r="BE185" i="36"/>
  <c r="AG187" i="38"/>
  <c r="BQ187" i="38"/>
  <c r="BR187" i="38"/>
  <c r="AU187" i="38"/>
  <c r="AF187" i="38"/>
  <c r="BL187" i="38"/>
  <c r="AK187" i="38"/>
  <c r="BA187" i="38"/>
  <c r="BB187" i="38" s="1"/>
  <c r="BG187" i="38" s="1"/>
  <c r="BU187" i="38"/>
  <c r="AX187" i="38"/>
  <c r="AY187" i="38" s="1"/>
  <c r="AE187" i="38"/>
  <c r="BK187" i="38"/>
  <c r="AJ187" i="38"/>
  <c r="BP187" i="38"/>
  <c r="AO187" i="38"/>
  <c r="BI187" i="38"/>
  <c r="AH187" i="38"/>
  <c r="BJ187" i="38"/>
  <c r="AQ187" i="38"/>
  <c r="BS187" i="38"/>
  <c r="BH187" i="38"/>
  <c r="AW187" i="38"/>
  <c r="AT187" i="38"/>
  <c r="AI187" i="38"/>
  <c r="BO187" i="38"/>
  <c r="AV187" i="38"/>
  <c r="BT187" i="38"/>
  <c r="AS187" i="38"/>
  <c r="BM187" i="38"/>
  <c r="AP187" i="38"/>
  <c r="BN187" i="38"/>
  <c r="BE187" i="38"/>
  <c r="AB187" i="36"/>
  <c r="AW187" i="36"/>
  <c r="BB187" i="36"/>
  <c r="Z186" i="38"/>
  <c r="O186" i="38"/>
  <c r="P186" i="38" s="1"/>
  <c r="AB186" i="38"/>
  <c r="Y186" i="38"/>
  <c r="AN184" i="38"/>
  <c r="AL184" i="38"/>
  <c r="AM184" i="38"/>
  <c r="AX184" i="36"/>
  <c r="AY184" i="36"/>
  <c r="BA184" i="36"/>
  <c r="AZ184" i="36"/>
  <c r="D187" i="36"/>
  <c r="Y187" i="36" s="1" a="1"/>
  <c r="Y187" i="36" s="1"/>
  <c r="H187" i="38" s="1"/>
  <c r="I187" i="38" s="1"/>
  <c r="J187" i="36"/>
  <c r="O187" i="38"/>
  <c r="P187" i="38" s="1"/>
  <c r="AB187" i="38"/>
  <c r="Y187" i="38"/>
  <c r="Z187" i="38"/>
  <c r="AZ185" i="36"/>
  <c r="BA185" i="36"/>
  <c r="AY185" i="36"/>
  <c r="AX185" i="36"/>
  <c r="J186" i="36"/>
  <c r="D186" i="36"/>
  <c r="Y186" i="36" s="1" a="1"/>
  <c r="Y186" i="36" s="1"/>
  <c r="H186" i="38" s="1"/>
  <c r="I186" i="38" s="1"/>
  <c r="BE184" i="36"/>
  <c r="BC184" i="36"/>
  <c r="BD184" i="36"/>
  <c r="S185" i="38"/>
  <c r="T185" i="38"/>
  <c r="AN185" i="38"/>
  <c r="AL185" i="38"/>
  <c r="AM185" i="38"/>
  <c r="J188" i="38"/>
  <c r="G188" i="36" a="1"/>
  <c r="G188" i="36" s="1"/>
  <c r="DW188" i="36"/>
  <c r="Q188" i="36"/>
  <c r="B188" i="38" s="1"/>
  <c r="F188" i="36"/>
  <c r="L188" i="36"/>
  <c r="R186" i="38"/>
  <c r="W186" i="38"/>
  <c r="CB186" i="36"/>
  <c r="E188" i="38"/>
  <c r="C188" i="36"/>
  <c r="U188" i="36"/>
  <c r="I188" i="36"/>
  <c r="CB188" i="36"/>
  <c r="AA187" i="38"/>
  <c r="DB186" i="36"/>
  <c r="DD186" i="36"/>
  <c r="CZ186" i="36"/>
  <c r="CV186" i="36"/>
  <c r="DA186" i="36"/>
  <c r="DC186" i="36" s="1"/>
  <c r="CW186" i="36"/>
  <c r="CX186" i="36"/>
  <c r="CY186" i="36"/>
  <c r="W188" i="38"/>
  <c r="R188" i="38"/>
  <c r="CV187" i="36"/>
  <c r="DA187" i="36"/>
  <c r="DC187" i="36" s="1"/>
  <c r="CZ187" i="36"/>
  <c r="CY187" i="36"/>
  <c r="CX187" i="36"/>
  <c r="DD187" i="36"/>
  <c r="DB187" i="36"/>
  <c r="CW187" i="36"/>
  <c r="S187" i="38"/>
  <c r="T187" i="38"/>
  <c r="DF185" i="36"/>
  <c r="DM185" i="36"/>
  <c r="DH185" i="36"/>
  <c r="DJ185" i="36"/>
  <c r="DG185" i="36"/>
  <c r="DI185" i="36"/>
  <c r="DK185" i="36"/>
  <c r="BK186" i="38"/>
  <c r="AJ186" i="38"/>
  <c r="BP186" i="38"/>
  <c r="AO186" i="38"/>
  <c r="BI186" i="38"/>
  <c r="BJ186" i="38"/>
  <c r="AI186" i="38"/>
  <c r="BO186" i="38"/>
  <c r="AV186" i="38"/>
  <c r="BT186" i="38"/>
  <c r="AS186" i="38"/>
  <c r="BM186" i="38"/>
  <c r="AP186" i="38"/>
  <c r="BN186" i="38"/>
  <c r="BQ186" i="38"/>
  <c r="AQ186" i="38"/>
  <c r="BS186" i="38"/>
  <c r="BH186" i="38"/>
  <c r="AG186" i="38"/>
  <c r="AW186" i="38"/>
  <c r="AT186" i="38"/>
  <c r="BR186" i="38"/>
  <c r="AU186" i="38"/>
  <c r="AF186" i="38"/>
  <c r="BL186" i="38"/>
  <c r="AK186" i="38"/>
  <c r="BA186" i="38"/>
  <c r="BB186" i="38" s="1"/>
  <c r="BG186" i="38" s="1"/>
  <c r="BU186" i="38"/>
  <c r="AX186" i="38"/>
  <c r="AY186" i="38" s="1"/>
  <c r="AE186" i="38"/>
  <c r="AH186" i="38"/>
  <c r="T184" i="38"/>
  <c r="S184" i="38"/>
  <c r="EQ191" i="36"/>
  <c r="EO192" i="36" s="1"/>
  <c r="EX191" i="36"/>
  <c r="EP191" i="36"/>
  <c r="BC185" i="38"/>
  <c r="W187" i="38"/>
  <c r="P188" i="36"/>
  <c r="BB186" i="36"/>
  <c r="AB186" i="36"/>
  <c r="AW186" i="36"/>
  <c r="AD188" i="38"/>
  <c r="M188" i="36"/>
  <c r="X188" i="36"/>
  <c r="N188" i="36"/>
  <c r="AA188" i="36"/>
  <c r="F188" i="38"/>
  <c r="G188" i="38" s="1"/>
  <c r="AU188" i="36"/>
  <c r="BK190" i="36"/>
  <c r="BR190" i="36"/>
  <c r="BZ190" i="36"/>
  <c r="CP190" i="36"/>
  <c r="CF190" i="36"/>
  <c r="BO190" i="36"/>
  <c r="BN190" i="36"/>
  <c r="AO190" i="36"/>
  <c r="BM190" i="36"/>
  <c r="CL190" i="36"/>
  <c r="BS190" i="36"/>
  <c r="BG190" i="36"/>
  <c r="AJ190" i="36"/>
  <c r="AL190" i="36"/>
  <c r="AQ190" i="36"/>
  <c r="CK190" i="36"/>
  <c r="BQ190" i="36"/>
  <c r="EU191" i="36"/>
  <c r="AH191" i="36"/>
  <c r="ET191" i="36"/>
  <c r="BV191" i="36"/>
  <c r="AM189" i="36"/>
  <c r="AF191" i="36"/>
  <c r="BR189" i="36"/>
  <c r="BQ189" i="36"/>
  <c r="CM189" i="36"/>
  <c r="S191" i="36"/>
  <c r="AM190" i="36"/>
  <c r="ER189" i="36"/>
  <c r="CL189" i="36"/>
  <c r="CM190" i="36"/>
  <c r="CR190" i="36"/>
  <c r="FB191" i="36"/>
  <c r="BW190" i="36"/>
  <c r="BO189" i="36"/>
  <c r="BN189" i="36"/>
  <c r="BF190" i="36"/>
  <c r="AT189" i="36"/>
  <c r="BZ189" i="36"/>
  <c r="CR189" i="36"/>
  <c r="BP189" i="36"/>
  <c r="FC191" i="36"/>
  <c r="AS188" i="36"/>
  <c r="BP190" i="36"/>
  <c r="AJ189" i="36"/>
  <c r="AL189" i="36"/>
  <c r="FG190" i="36"/>
  <c r="AS189" i="36"/>
  <c r="BK189" i="36"/>
  <c r="BS189" i="36"/>
  <c r="CN190" i="36"/>
  <c r="EV191" i="36"/>
  <c r="ES191" i="36"/>
  <c r="CJ190" i="36"/>
  <c r="BJ189" i="36"/>
  <c r="BL190" i="36"/>
  <c r="BW189" i="36"/>
  <c r="CF189" i="36"/>
  <c r="CG191" i="36"/>
  <c r="CK189" i="36"/>
  <c r="BX189" i="36"/>
  <c r="BX190" i="36"/>
  <c r="AS190" i="36"/>
  <c r="AC191" i="36"/>
  <c r="CP189" i="36"/>
  <c r="CJ189" i="36"/>
  <c r="AD191" i="36"/>
  <c r="BJ190" i="36"/>
  <c r="ER190" i="36"/>
  <c r="FA191" i="36"/>
  <c r="AT190" i="36"/>
  <c r="EZ191" i="36"/>
  <c r="BG189" i="36"/>
  <c r="BF189" i="36"/>
  <c r="FD191" i="36"/>
  <c r="EW191" i="36"/>
  <c r="BL189" i="36"/>
  <c r="BW191" i="36"/>
  <c r="BU190" i="36" l="1"/>
  <c r="M190" i="38"/>
  <c r="L190" i="38"/>
  <c r="AK190" i="36"/>
  <c r="K190" i="38" s="1"/>
  <c r="BT190" i="36"/>
  <c r="AV190" i="36"/>
  <c r="AP190" i="36"/>
  <c r="CQ190" i="36"/>
  <c r="EK183" i="36"/>
  <c r="EG183" i="36"/>
  <c r="EB183" i="36"/>
  <c r="EI183" i="36"/>
  <c r="EE183" i="36"/>
  <c r="EF183" i="36"/>
  <c r="EJ183" i="36"/>
  <c r="DZ183" i="36"/>
  <c r="DX190" i="36"/>
  <c r="Q190" i="38"/>
  <c r="BH190" i="36"/>
  <c r="U190" i="38" s="1"/>
  <c r="X190" i="38" s="1"/>
  <c r="AC190" i="38"/>
  <c r="CH190" i="36"/>
  <c r="CC190" i="36"/>
  <c r="CD190" i="36"/>
  <c r="EQ192" i="36"/>
  <c r="EO193" i="36" s="1"/>
  <c r="EP193" i="36" s="1"/>
  <c r="CQ189" i="36"/>
  <c r="Q189" i="38"/>
  <c r="BH189" i="36"/>
  <c r="U189" i="38" s="1"/>
  <c r="X189" i="38" s="1"/>
  <c r="M189" i="38"/>
  <c r="L189" i="38"/>
  <c r="BT189" i="36"/>
  <c r="CU189" i="36"/>
  <c r="DD189" i="36" s="1"/>
  <c r="AK189" i="36"/>
  <c r="K189" i="38" s="1"/>
  <c r="AR189" i="36"/>
  <c r="N189" i="38"/>
  <c r="DL184" i="36"/>
  <c r="EF184" i="36" s="1"/>
  <c r="A188" i="36"/>
  <c r="BD186" i="38"/>
  <c r="DL185" i="36"/>
  <c r="DZ185" i="36" s="1"/>
  <c r="AZ186" i="38"/>
  <c r="BF186" i="38"/>
  <c r="BC186" i="38"/>
  <c r="BD187" i="38"/>
  <c r="AZ187" i="38"/>
  <c r="BF187" i="38"/>
  <c r="CI191" i="36"/>
  <c r="AC189" i="38"/>
  <c r="CH189" i="36"/>
  <c r="CC189" i="36"/>
  <c r="CD189" i="36"/>
  <c r="V190" i="38"/>
  <c r="W190" i="38" s="1"/>
  <c r="BI190" i="36"/>
  <c r="N190" i="38"/>
  <c r="AR190" i="36"/>
  <c r="Z191" i="36"/>
  <c r="D191" i="38"/>
  <c r="W191" i="36"/>
  <c r="E191" i="36"/>
  <c r="K191" i="36"/>
  <c r="V191" i="36"/>
  <c r="T191" i="36"/>
  <c r="P191" i="36" s="1"/>
  <c r="AI191" i="36"/>
  <c r="CO190" i="36"/>
  <c r="V189" i="38"/>
  <c r="BI189" i="36"/>
  <c r="AG191" i="36"/>
  <c r="AR191" i="38"/>
  <c r="CT190" i="36"/>
  <c r="H190" i="36"/>
  <c r="O190" i="36" s="1"/>
  <c r="CS190" i="36"/>
  <c r="CI189" i="36"/>
  <c r="FH189" i="36"/>
  <c r="AE191" i="36"/>
  <c r="CI190" i="36"/>
  <c r="FH190" i="36"/>
  <c r="CT189" i="36"/>
  <c r="CS189" i="36"/>
  <c r="H189" i="36"/>
  <c r="O189" i="36" s="1"/>
  <c r="DE188" i="36"/>
  <c r="AM186" i="38"/>
  <c r="AN186" i="38"/>
  <c r="AL186" i="38"/>
  <c r="J188" i="36"/>
  <c r="D188" i="36"/>
  <c r="Y188" i="36" s="1" a="1"/>
  <c r="Y188" i="36" s="1"/>
  <c r="H188" i="38" s="1"/>
  <c r="I188" i="38" s="1"/>
  <c r="BC186" i="36"/>
  <c r="BE186" i="36"/>
  <c r="BD186" i="36"/>
  <c r="BE186" i="38"/>
  <c r="AZ187" i="36"/>
  <c r="AY187" i="36"/>
  <c r="BA187" i="36"/>
  <c r="AX187" i="36"/>
  <c r="BC187" i="38"/>
  <c r="DF186" i="36"/>
  <c r="DH186" i="36"/>
  <c r="DG186" i="36"/>
  <c r="DM186" i="36"/>
  <c r="DI186" i="36"/>
  <c r="DK186" i="36"/>
  <c r="DJ186" i="36"/>
  <c r="J190" i="38"/>
  <c r="G190" i="36" a="1"/>
  <c r="G190" i="36" s="1"/>
  <c r="DW190" i="36"/>
  <c r="F190" i="36"/>
  <c r="L190" i="36"/>
  <c r="Q190" i="36"/>
  <c r="B190" i="38" s="1"/>
  <c r="R190" i="38"/>
  <c r="AW188" i="36"/>
  <c r="AB188" i="36"/>
  <c r="BB188" i="36"/>
  <c r="AI188" i="38"/>
  <c r="BO188" i="38"/>
  <c r="AS188" i="38"/>
  <c r="BM188" i="38"/>
  <c r="AP188" i="38"/>
  <c r="BN188" i="38"/>
  <c r="AQ188" i="38"/>
  <c r="BS188" i="38"/>
  <c r="BH188" i="38"/>
  <c r="AG188" i="38"/>
  <c r="AW188" i="38"/>
  <c r="BQ188" i="38"/>
  <c r="AT188" i="38"/>
  <c r="BR188" i="38"/>
  <c r="AU188" i="38"/>
  <c r="AF188" i="38"/>
  <c r="BL188" i="38"/>
  <c r="AK188" i="38"/>
  <c r="BA188" i="38"/>
  <c r="BB188" i="38" s="1"/>
  <c r="BG188" i="38" s="1"/>
  <c r="BU188" i="38"/>
  <c r="AX188" i="38"/>
  <c r="AY188" i="38" s="1"/>
  <c r="BT188" i="38"/>
  <c r="AE188" i="38"/>
  <c r="BK188" i="38"/>
  <c r="AJ188" i="38"/>
  <c r="BP188" i="38"/>
  <c r="AO188" i="38"/>
  <c r="BI188" i="38"/>
  <c r="AH188" i="38"/>
  <c r="BJ188" i="38"/>
  <c r="AV188" i="38"/>
  <c r="AB188" i="38"/>
  <c r="Y188" i="38"/>
  <c r="Z188" i="38"/>
  <c r="O188" i="38"/>
  <c r="P188" i="38" s="1"/>
  <c r="AM187" i="38"/>
  <c r="AN187" i="38"/>
  <c r="AL187" i="38"/>
  <c r="N189" i="36"/>
  <c r="M189" i="36"/>
  <c r="AU189" i="36"/>
  <c r="AD189" i="38"/>
  <c r="F189" i="38"/>
  <c r="G189" i="38" s="1"/>
  <c r="AA189" i="36"/>
  <c r="X189" i="36"/>
  <c r="E189" i="38"/>
  <c r="U189" i="36"/>
  <c r="I189" i="36"/>
  <c r="C189" i="36"/>
  <c r="AY186" i="36"/>
  <c r="AZ186" i="36"/>
  <c r="AX186" i="36"/>
  <c r="BA186" i="36"/>
  <c r="EY191" i="36"/>
  <c r="EP192" i="36"/>
  <c r="EX192" i="36"/>
  <c r="EQ193" i="36"/>
  <c r="EO194" i="36" s="1"/>
  <c r="DF187" i="36"/>
  <c r="DG187" i="36"/>
  <c r="DH187" i="36"/>
  <c r="DK187" i="36"/>
  <c r="DM187" i="36"/>
  <c r="DI187" i="36"/>
  <c r="DJ187" i="36"/>
  <c r="DD188" i="36"/>
  <c r="DB188" i="36"/>
  <c r="CZ188" i="36"/>
  <c r="CX188" i="36"/>
  <c r="CV188" i="36"/>
  <c r="CW188" i="36"/>
  <c r="CY188" i="36"/>
  <c r="DA188" i="36"/>
  <c r="DC188" i="36" s="1"/>
  <c r="J189" i="38"/>
  <c r="DW189" i="36"/>
  <c r="L189" i="36"/>
  <c r="G189" i="36" a="1"/>
  <c r="G189" i="36" s="1"/>
  <c r="Q189" i="36"/>
  <c r="B189" i="38" s="1"/>
  <c r="F189" i="36"/>
  <c r="CU190" i="36"/>
  <c r="DE190" i="36" s="1"/>
  <c r="F190" i="38"/>
  <c r="G190" i="38" s="1"/>
  <c r="M190" i="36"/>
  <c r="AA190" i="36"/>
  <c r="AD190" i="38"/>
  <c r="N190" i="36"/>
  <c r="X190" i="36"/>
  <c r="AU190" i="36"/>
  <c r="T188" i="38"/>
  <c r="S188" i="38"/>
  <c r="T186" i="38"/>
  <c r="S186" i="38"/>
  <c r="BD187" i="36"/>
  <c r="BC187" i="36"/>
  <c r="BE187" i="36"/>
  <c r="R189" i="38"/>
  <c r="C190" i="36"/>
  <c r="U190" i="36"/>
  <c r="I190" i="36"/>
  <c r="E190" i="38"/>
  <c r="CL191" i="36"/>
  <c r="AM191" i="36"/>
  <c r="FD192" i="36"/>
  <c r="EV192" i="36"/>
  <c r="CM193" i="36"/>
  <c r="EZ193" i="36"/>
  <c r="BZ191" i="36"/>
  <c r="BR191" i="36"/>
  <c r="CR191" i="36"/>
  <c r="EU193" i="36"/>
  <c r="BV193" i="36"/>
  <c r="BL191" i="36"/>
  <c r="ES193" i="36"/>
  <c r="ET192" i="36"/>
  <c r="AQ191" i="36"/>
  <c r="CP191" i="36"/>
  <c r="BX191" i="36"/>
  <c r="FC193" i="36"/>
  <c r="BN191" i="36"/>
  <c r="BN192" i="36"/>
  <c r="BK191" i="36"/>
  <c r="AC192" i="36"/>
  <c r="CG193" i="36"/>
  <c r="BM191" i="36"/>
  <c r="ES192" i="36"/>
  <c r="S192" i="36"/>
  <c r="AQ193" i="36"/>
  <c r="BQ191" i="36"/>
  <c r="CM191" i="36"/>
  <c r="BP191" i="36"/>
  <c r="BO191" i="36"/>
  <c r="FA192" i="36"/>
  <c r="S193" i="36"/>
  <c r="EU192" i="36"/>
  <c r="ET193" i="36"/>
  <c r="EW192" i="36"/>
  <c r="AH192" i="36"/>
  <c r="BV192" i="36"/>
  <c r="FC192" i="36"/>
  <c r="FB192" i="36"/>
  <c r="AD192" i="36"/>
  <c r="CN191" i="36"/>
  <c r="EZ192" i="36"/>
  <c r="EV193" i="36"/>
  <c r="FA193" i="36"/>
  <c r="AD193" i="36"/>
  <c r="CK191" i="36"/>
  <c r="BF191" i="36"/>
  <c r="FG191" i="36"/>
  <c r="CJ191" i="36"/>
  <c r="EW193" i="36"/>
  <c r="AL191" i="36"/>
  <c r="AO191" i="36"/>
  <c r="AJ191" i="36"/>
  <c r="CG192" i="36"/>
  <c r="AF192" i="36"/>
  <c r="AC193" i="36"/>
  <c r="BG191" i="36"/>
  <c r="CF191" i="36"/>
  <c r="FD193" i="36"/>
  <c r="ER191" i="36"/>
  <c r="FB193" i="36"/>
  <c r="AH193" i="36"/>
  <c r="AF193" i="36"/>
  <c r="AT191" i="36"/>
  <c r="BJ191" i="36"/>
  <c r="BS191" i="36"/>
  <c r="CP192" i="36"/>
  <c r="AA190" i="38" l="1"/>
  <c r="EX193" i="36"/>
  <c r="EY193" i="36" s="1"/>
  <c r="CB190" i="36"/>
  <c r="DX191" i="36"/>
  <c r="AV191" i="36"/>
  <c r="AP191" i="36"/>
  <c r="BU191" i="36"/>
  <c r="W189" i="38"/>
  <c r="CX189" i="36"/>
  <c r="DB189" i="36"/>
  <c r="CV189" i="36"/>
  <c r="CZ189" i="36"/>
  <c r="CY189" i="36"/>
  <c r="CW189" i="36"/>
  <c r="DE189" i="36"/>
  <c r="DG189" i="36" s="1"/>
  <c r="DA189" i="36"/>
  <c r="DC189" i="36" s="1"/>
  <c r="L191" i="38"/>
  <c r="M191" i="38"/>
  <c r="CQ191" i="36"/>
  <c r="EC184" i="36"/>
  <c r="EE184" i="36"/>
  <c r="EL184" i="36"/>
  <c r="DZ184" i="36"/>
  <c r="EI184" i="36"/>
  <c r="EJ184" i="36"/>
  <c r="EA184" i="36"/>
  <c r="EH184" i="36"/>
  <c r="EM184" i="36"/>
  <c r="EJ185" i="36"/>
  <c r="EK184" i="36"/>
  <c r="EB184" i="36"/>
  <c r="ED184" i="36"/>
  <c r="EG184" i="36"/>
  <c r="DL186" i="36"/>
  <c r="EG186" i="36" s="1"/>
  <c r="EG185" i="36"/>
  <c r="EI185" i="36"/>
  <c r="EL185" i="36"/>
  <c r="EA185" i="36"/>
  <c r="EK185" i="36"/>
  <c r="A190" i="36"/>
  <c r="EB185" i="36"/>
  <c r="EE185" i="36"/>
  <c r="EF185" i="36"/>
  <c r="EH185" i="36"/>
  <c r="EC185" i="36"/>
  <c r="EM185" i="36"/>
  <c r="ED185" i="36"/>
  <c r="CB189" i="36"/>
  <c r="BE188" i="38"/>
  <c r="CU191" i="36"/>
  <c r="DL187" i="36"/>
  <c r="EA187" i="36" s="1"/>
  <c r="A189" i="36"/>
  <c r="AA189" i="38"/>
  <c r="CQ192" i="36"/>
  <c r="AR191" i="36"/>
  <c r="N191" i="38"/>
  <c r="BT191" i="36"/>
  <c r="AK191" i="36"/>
  <c r="K191" i="38" s="1"/>
  <c r="CO191" i="36"/>
  <c r="AE193" i="36"/>
  <c r="BI191" i="36"/>
  <c r="V191" i="38"/>
  <c r="AI192" i="36"/>
  <c r="AE192" i="36"/>
  <c r="V192" i="36"/>
  <c r="W192" i="36"/>
  <c r="T192" i="36"/>
  <c r="P192" i="36" s="1"/>
  <c r="K192" i="36"/>
  <c r="D192" i="38"/>
  <c r="E192" i="36"/>
  <c r="AG193" i="36"/>
  <c r="AR193" i="38"/>
  <c r="BU193" i="36"/>
  <c r="Z193" i="36"/>
  <c r="Z192" i="36"/>
  <c r="AG192" i="36"/>
  <c r="AR192" i="38"/>
  <c r="Q191" i="38"/>
  <c r="BH191" i="36"/>
  <c r="U191" i="38" s="1"/>
  <c r="X191" i="38" s="1"/>
  <c r="AI193" i="36"/>
  <c r="D193" i="38"/>
  <c r="K193" i="36"/>
  <c r="E193" i="36"/>
  <c r="V193" i="36"/>
  <c r="W193" i="36"/>
  <c r="T193" i="36"/>
  <c r="P193" i="36" s="1"/>
  <c r="CH191" i="36"/>
  <c r="AC191" i="38"/>
  <c r="CD191" i="36"/>
  <c r="FH191" i="36"/>
  <c r="FI191" i="36" s="1"/>
  <c r="CC191" i="36"/>
  <c r="H191" i="36"/>
  <c r="O191" i="36" s="1"/>
  <c r="CS191" i="36"/>
  <c r="CT191" i="36"/>
  <c r="DM190" i="36"/>
  <c r="DH190" i="36"/>
  <c r="DK190" i="36"/>
  <c r="DJ190" i="36"/>
  <c r="DI190" i="36"/>
  <c r="DG190" i="36"/>
  <c r="DF190" i="36"/>
  <c r="BC188" i="38"/>
  <c r="EQ194" i="36"/>
  <c r="EO195" i="36" s="1"/>
  <c r="EP194" i="36"/>
  <c r="EX194" i="36"/>
  <c r="EY192" i="36"/>
  <c r="AE189" i="38"/>
  <c r="BK189" i="38"/>
  <c r="AJ189" i="38"/>
  <c r="BP189" i="38"/>
  <c r="AO189" i="38"/>
  <c r="BI189" i="38"/>
  <c r="AH189" i="38"/>
  <c r="BJ189" i="38"/>
  <c r="AI189" i="38"/>
  <c r="BO189" i="38"/>
  <c r="AV189" i="38"/>
  <c r="BT189" i="38"/>
  <c r="AS189" i="38"/>
  <c r="BM189" i="38"/>
  <c r="AP189" i="38"/>
  <c r="BN189" i="38"/>
  <c r="AQ189" i="38"/>
  <c r="BS189" i="38"/>
  <c r="BH189" i="38"/>
  <c r="AG189" i="38"/>
  <c r="AW189" i="38"/>
  <c r="BQ189" i="38"/>
  <c r="AT189" i="38"/>
  <c r="BR189" i="38"/>
  <c r="AU189" i="38"/>
  <c r="AF189" i="38"/>
  <c r="BL189" i="38"/>
  <c r="AK189" i="38"/>
  <c r="BA189" i="38"/>
  <c r="BB189" i="38" s="1"/>
  <c r="BG189" i="38" s="1"/>
  <c r="BU189" i="38"/>
  <c r="AX189" i="38"/>
  <c r="AY189" i="38" s="1"/>
  <c r="BF188" i="38"/>
  <c r="AZ188" i="38"/>
  <c r="BE188" i="36"/>
  <c r="BD188" i="36"/>
  <c r="BC188" i="36"/>
  <c r="S190" i="38"/>
  <c r="T190" i="38"/>
  <c r="AB190" i="38"/>
  <c r="Y190" i="38"/>
  <c r="O190" i="38"/>
  <c r="P190" i="38" s="1"/>
  <c r="Z190" i="38"/>
  <c r="FI189" i="36"/>
  <c r="FI190" i="36"/>
  <c r="J191" i="38"/>
  <c r="L191" i="36"/>
  <c r="Q191" i="36"/>
  <c r="B191" i="38" s="1"/>
  <c r="G191" i="36" a="1"/>
  <c r="G191" i="36" s="1"/>
  <c r="F191" i="36"/>
  <c r="DW191" i="36"/>
  <c r="J190" i="36"/>
  <c r="D190" i="36"/>
  <c r="Y190" i="36" s="1" a="1"/>
  <c r="Y190" i="36" s="1"/>
  <c r="H190" i="38" s="1"/>
  <c r="I190" i="38" s="1"/>
  <c r="S189" i="38"/>
  <c r="T189" i="38"/>
  <c r="BQ190" i="38"/>
  <c r="AJ190" i="38"/>
  <c r="AO190" i="38"/>
  <c r="BJ190" i="38"/>
  <c r="AU190" i="38"/>
  <c r="AF190" i="38"/>
  <c r="BL190" i="38"/>
  <c r="AK190" i="38"/>
  <c r="BA190" i="38"/>
  <c r="BB190" i="38" s="1"/>
  <c r="BG190" i="38" s="1"/>
  <c r="BU190" i="38"/>
  <c r="AX190" i="38"/>
  <c r="AY190" i="38" s="1"/>
  <c r="AH190" i="38"/>
  <c r="AI190" i="38"/>
  <c r="BO190" i="38"/>
  <c r="AV190" i="38"/>
  <c r="BT190" i="38"/>
  <c r="AS190" i="38"/>
  <c r="BM190" i="38"/>
  <c r="AP190" i="38"/>
  <c r="BN190" i="38"/>
  <c r="AQ190" i="38"/>
  <c r="BS190" i="38"/>
  <c r="BH190" i="38"/>
  <c r="AG190" i="38"/>
  <c r="AW190" i="38"/>
  <c r="AT190" i="38"/>
  <c r="BR190" i="38"/>
  <c r="AE190" i="38"/>
  <c r="BK190" i="38"/>
  <c r="BP190" i="38"/>
  <c r="BI190" i="38"/>
  <c r="DA190" i="36"/>
  <c r="DC190" i="36" s="1"/>
  <c r="CY190" i="36"/>
  <c r="DD190" i="36"/>
  <c r="CZ190" i="36"/>
  <c r="CW190" i="36"/>
  <c r="CV190" i="36"/>
  <c r="CX190" i="36"/>
  <c r="DB190" i="36"/>
  <c r="BB189" i="36"/>
  <c r="AW189" i="36"/>
  <c r="AB189" i="36"/>
  <c r="BD188" i="38"/>
  <c r="BA188" i="36"/>
  <c r="AX188" i="36"/>
  <c r="AZ188" i="36"/>
  <c r="AY188" i="36"/>
  <c r="I191" i="36"/>
  <c r="E191" i="38"/>
  <c r="C191" i="36"/>
  <c r="U191" i="36"/>
  <c r="AW190" i="36"/>
  <c r="AB190" i="36"/>
  <c r="BB190" i="36"/>
  <c r="AB189" i="38"/>
  <c r="Y189" i="38"/>
  <c r="Z189" i="38"/>
  <c r="O189" i="38"/>
  <c r="P189" i="38" s="1"/>
  <c r="J189" i="36"/>
  <c r="D189" i="36"/>
  <c r="Y189" i="36" s="1" a="1"/>
  <c r="Y189" i="36" s="1"/>
  <c r="H189" i="38" s="1"/>
  <c r="I189" i="38" s="1"/>
  <c r="AN188" i="38"/>
  <c r="AM188" i="38"/>
  <c r="AL188" i="38"/>
  <c r="DK188" i="36"/>
  <c r="DG188" i="36"/>
  <c r="DM188" i="36"/>
  <c r="DI188" i="36"/>
  <c r="DH188" i="36"/>
  <c r="DF188" i="36"/>
  <c r="DJ188" i="36"/>
  <c r="F191" i="38"/>
  <c r="G191" i="38" s="1"/>
  <c r="X191" i="36"/>
  <c r="AA191" i="36"/>
  <c r="AD191" i="38"/>
  <c r="N191" i="36"/>
  <c r="M191" i="36"/>
  <c r="AU191" i="36"/>
  <c r="AT192" i="36"/>
  <c r="AL192" i="36"/>
  <c r="FA194" i="36"/>
  <c r="CJ193" i="36"/>
  <c r="CJ192" i="36"/>
  <c r="BV194" i="36"/>
  <c r="BW194" i="36"/>
  <c r="BL194" i="36"/>
  <c r="BM193" i="36"/>
  <c r="S194" i="36"/>
  <c r="BW192" i="36"/>
  <c r="EZ194" i="36"/>
  <c r="BJ193" i="36"/>
  <c r="BX193" i="36"/>
  <c r="FC194" i="36"/>
  <c r="AL194" i="36"/>
  <c r="AJ192" i="36"/>
  <c r="BR192" i="36"/>
  <c r="CP194" i="36"/>
  <c r="BJ192" i="36"/>
  <c r="AM192" i="36"/>
  <c r="FB194" i="36"/>
  <c r="CG194" i="36"/>
  <c r="BF193" i="36"/>
  <c r="BZ193" i="36"/>
  <c r="BQ192" i="36"/>
  <c r="ER192" i="36"/>
  <c r="BR194" i="36"/>
  <c r="BS192" i="36"/>
  <c r="EU194" i="36"/>
  <c r="EW194" i="36"/>
  <c r="BW193" i="36"/>
  <c r="FG193" i="36"/>
  <c r="AQ194" i="36"/>
  <c r="CJ194" i="36"/>
  <c r="BO192" i="36"/>
  <c r="BO193" i="36"/>
  <c r="AH194" i="36"/>
  <c r="BL192" i="36"/>
  <c r="BP192" i="36"/>
  <c r="CF192" i="36"/>
  <c r="BM192" i="36"/>
  <c r="BG192" i="36"/>
  <c r="BF192" i="36"/>
  <c r="AO193" i="36"/>
  <c r="BK192" i="36"/>
  <c r="CK193" i="36"/>
  <c r="CL194" i="36"/>
  <c r="BN193" i="36"/>
  <c r="AO194" i="36"/>
  <c r="ET194" i="36"/>
  <c r="CR194" i="36"/>
  <c r="ES194" i="36"/>
  <c r="BG193" i="36"/>
  <c r="AT193" i="36"/>
  <c r="AM194" i="36"/>
  <c r="AM193" i="36"/>
  <c r="CK194" i="36"/>
  <c r="CL192" i="36"/>
  <c r="BG194" i="36"/>
  <c r="CP193" i="36"/>
  <c r="BS194" i="36"/>
  <c r="AD194" i="36"/>
  <c r="FG192" i="36"/>
  <c r="BK193" i="36"/>
  <c r="EV194" i="36"/>
  <c r="AS191" i="36"/>
  <c r="BX192" i="36"/>
  <c r="CK192" i="36"/>
  <c r="AC194" i="36"/>
  <c r="BQ193" i="36"/>
  <c r="CN192" i="36"/>
  <c r="CR193" i="36"/>
  <c r="FD194" i="36"/>
  <c r="AO192" i="36"/>
  <c r="CF193" i="36"/>
  <c r="BP193" i="36"/>
  <c r="CM192" i="36"/>
  <c r="BZ192" i="36"/>
  <c r="CL193" i="36"/>
  <c r="AQ192" i="36"/>
  <c r="ER193" i="36"/>
  <c r="BR193" i="36"/>
  <c r="BL193" i="36"/>
  <c r="CM194" i="36"/>
  <c r="AJ193" i="36"/>
  <c r="AL193" i="36"/>
  <c r="AJ194" i="36"/>
  <c r="BZ194" i="36"/>
  <c r="BX194" i="36"/>
  <c r="AF194" i="36"/>
  <c r="BK194" i="36"/>
  <c r="CN193" i="36"/>
  <c r="CR192" i="36"/>
  <c r="BS193" i="36"/>
  <c r="CF194" i="36"/>
  <c r="BQ194" i="36"/>
  <c r="CI192" i="36" l="1"/>
  <c r="AR192" i="36"/>
  <c r="N192" i="38"/>
  <c r="CT192" i="36"/>
  <c r="H192" i="36"/>
  <c r="O192" i="36" s="1"/>
  <c r="CS192" i="36"/>
  <c r="BI192" i="36"/>
  <c r="V192" i="38"/>
  <c r="CO192" i="36"/>
  <c r="DX192" i="36"/>
  <c r="AK192" i="36"/>
  <c r="K192" i="38" s="1"/>
  <c r="DX193" i="36"/>
  <c r="H193" i="36"/>
  <c r="O193" i="36" s="1"/>
  <c r="CT193" i="36"/>
  <c r="CS193" i="36"/>
  <c r="EQ195" i="36"/>
  <c r="EO196" i="36" s="1"/>
  <c r="EP196" i="36" s="1"/>
  <c r="AK193" i="36"/>
  <c r="K193" i="38" s="1"/>
  <c r="DE191" i="36"/>
  <c r="N193" i="38"/>
  <c r="AR193" i="36"/>
  <c r="CO193" i="36"/>
  <c r="V193" i="38"/>
  <c r="BI193" i="36"/>
  <c r="CD193" i="36"/>
  <c r="CC193" i="36"/>
  <c r="AC193" i="38"/>
  <c r="CH193" i="36"/>
  <c r="M193" i="38"/>
  <c r="L193" i="38"/>
  <c r="AP193" i="36"/>
  <c r="AV193" i="36"/>
  <c r="BT193" i="36"/>
  <c r="BH193" i="36"/>
  <c r="U193" i="38" s="1"/>
  <c r="X193" i="38" s="1"/>
  <c r="Q193" i="38"/>
  <c r="W193" i="38" s="1"/>
  <c r="CQ193" i="36"/>
  <c r="DH189" i="36"/>
  <c r="DK189" i="36"/>
  <c r="DI189" i="36"/>
  <c r="DM189" i="36"/>
  <c r="DJ189" i="36"/>
  <c r="DL189" i="36" s="1"/>
  <c r="DF189" i="36"/>
  <c r="ED186" i="36"/>
  <c r="EK186" i="36"/>
  <c r="EA186" i="36"/>
  <c r="EM186" i="36"/>
  <c r="EF186" i="36"/>
  <c r="EJ186" i="36"/>
  <c r="EE186" i="36"/>
  <c r="EC186" i="36"/>
  <c r="EB186" i="36"/>
  <c r="DZ186" i="36"/>
  <c r="EH186" i="36"/>
  <c r="EI186" i="36"/>
  <c r="EL186" i="36"/>
  <c r="EL187" i="36"/>
  <c r="EC187" i="36"/>
  <c r="EJ187" i="36"/>
  <c r="A191" i="36"/>
  <c r="EM187" i="36"/>
  <c r="EG187" i="36"/>
  <c r="EK187" i="36"/>
  <c r="EI187" i="36"/>
  <c r="EF187" i="36"/>
  <c r="EH187" i="36"/>
  <c r="DD191" i="36"/>
  <c r="DB191" i="36"/>
  <c r="DA191" i="36"/>
  <c r="DC191" i="36" s="1"/>
  <c r="CX191" i="36"/>
  <c r="CY191" i="36"/>
  <c r="CZ191" i="36"/>
  <c r="CW191" i="36"/>
  <c r="CV191" i="36"/>
  <c r="EB187" i="36"/>
  <c r="DZ187" i="36"/>
  <c r="EE187" i="36"/>
  <c r="DL190" i="36"/>
  <c r="EG190" i="36" s="1"/>
  <c r="ED187" i="36"/>
  <c r="BD190" i="38"/>
  <c r="DL188" i="36"/>
  <c r="EI188" i="36" s="1"/>
  <c r="EY194" i="36"/>
  <c r="BC189" i="38"/>
  <c r="BF189" i="38"/>
  <c r="CU193" i="36"/>
  <c r="CI193" i="36"/>
  <c r="FH193" i="36"/>
  <c r="L194" i="38"/>
  <c r="M194" i="38"/>
  <c r="AE194" i="36"/>
  <c r="L192" i="38"/>
  <c r="M192" i="38"/>
  <c r="AV192" i="36"/>
  <c r="BT192" i="36"/>
  <c r="AP192" i="36"/>
  <c r="CH194" i="36"/>
  <c r="AC194" i="38"/>
  <c r="AV194" i="36"/>
  <c r="BT194" i="36"/>
  <c r="AP194" i="36"/>
  <c r="BU194" i="36"/>
  <c r="Z194" i="36"/>
  <c r="BU192" i="36"/>
  <c r="Q192" i="38"/>
  <c r="BH192" i="36"/>
  <c r="U192" i="38" s="1"/>
  <c r="X192" i="38" s="1"/>
  <c r="CI194" i="36"/>
  <c r="FH194" i="36"/>
  <c r="AK194" i="36"/>
  <c r="K194" i="38" s="1"/>
  <c r="K194" i="36"/>
  <c r="W194" i="36"/>
  <c r="V194" i="36"/>
  <c r="D194" i="38"/>
  <c r="E194" i="36"/>
  <c r="T194" i="36"/>
  <c r="P194" i="36" s="1"/>
  <c r="CD194" i="36"/>
  <c r="CC194" i="36"/>
  <c r="AG194" i="36"/>
  <c r="CH192" i="36"/>
  <c r="AC192" i="38"/>
  <c r="CD192" i="36"/>
  <c r="FH192" i="36"/>
  <c r="CC192" i="36"/>
  <c r="CQ194" i="36"/>
  <c r="CS194" i="36"/>
  <c r="H194" i="36"/>
  <c r="O194" i="36" s="1"/>
  <c r="CT194" i="36"/>
  <c r="AR194" i="38"/>
  <c r="AI194" i="36"/>
  <c r="BD190" i="36"/>
  <c r="BE190" i="36"/>
  <c r="BC190" i="36"/>
  <c r="AZ190" i="38"/>
  <c r="BF190" i="38"/>
  <c r="BE189" i="38"/>
  <c r="N193" i="36"/>
  <c r="F193" i="38"/>
  <c r="G193" i="38" s="1"/>
  <c r="AD193" i="38"/>
  <c r="M193" i="36"/>
  <c r="X193" i="36"/>
  <c r="AA193" i="36"/>
  <c r="AU193" i="36"/>
  <c r="J193" i="38"/>
  <c r="L193" i="36"/>
  <c r="DW193" i="36"/>
  <c r="F193" i="36"/>
  <c r="Q193" i="36"/>
  <c r="B193" i="38" s="1"/>
  <c r="G193" i="36" a="1"/>
  <c r="G193" i="36" s="1"/>
  <c r="AZ190" i="36"/>
  <c r="AY190" i="36"/>
  <c r="AX190" i="36"/>
  <c r="BA190" i="36"/>
  <c r="AZ189" i="36"/>
  <c r="AY189" i="36"/>
  <c r="BA189" i="36"/>
  <c r="AX189" i="36"/>
  <c r="BE190" i="38"/>
  <c r="CB191" i="36"/>
  <c r="J192" i="38"/>
  <c r="DW192" i="36"/>
  <c r="F192" i="36"/>
  <c r="Q192" i="36"/>
  <c r="B192" i="38" s="1"/>
  <c r="G192" i="36" a="1"/>
  <c r="G192" i="36" s="1"/>
  <c r="L192" i="36"/>
  <c r="DH191" i="36"/>
  <c r="DM191" i="36"/>
  <c r="DK191" i="36"/>
  <c r="DJ191" i="36"/>
  <c r="DG191" i="36"/>
  <c r="DI191" i="36"/>
  <c r="DF191" i="36"/>
  <c r="AA191" i="38"/>
  <c r="AE191" i="38"/>
  <c r="BI191" i="38"/>
  <c r="AI191" i="38"/>
  <c r="BO191" i="38"/>
  <c r="AV191" i="38"/>
  <c r="BT191" i="38"/>
  <c r="AS191" i="38"/>
  <c r="BM191" i="38"/>
  <c r="AP191" i="38"/>
  <c r="BN191" i="38"/>
  <c r="AQ191" i="38"/>
  <c r="BS191" i="38"/>
  <c r="BH191" i="38"/>
  <c r="AG191" i="38"/>
  <c r="AW191" i="38"/>
  <c r="BQ191" i="38"/>
  <c r="AT191" i="38"/>
  <c r="BR191" i="38"/>
  <c r="AU191" i="38"/>
  <c r="AF191" i="38"/>
  <c r="BL191" i="38"/>
  <c r="AK191" i="38"/>
  <c r="BA191" i="38"/>
  <c r="BB191" i="38" s="1"/>
  <c r="BG191" i="38" s="1"/>
  <c r="BU191" i="38"/>
  <c r="AX191" i="38"/>
  <c r="AY191" i="38" s="1"/>
  <c r="BK191" i="38"/>
  <c r="AJ191" i="38"/>
  <c r="BP191" i="38"/>
  <c r="AO191" i="38"/>
  <c r="AH191" i="38"/>
  <c r="BJ191" i="38"/>
  <c r="AW191" i="36"/>
  <c r="BB191" i="36"/>
  <c r="AB191" i="36"/>
  <c r="BE189" i="36"/>
  <c r="BD189" i="36"/>
  <c r="BC189" i="36"/>
  <c r="BC190" i="38"/>
  <c r="AN190" i="38"/>
  <c r="AL190" i="38"/>
  <c r="AM190" i="38"/>
  <c r="Y191" i="38"/>
  <c r="Z191" i="38"/>
  <c r="AB191" i="38"/>
  <c r="O191" i="38"/>
  <c r="P191" i="38" s="1"/>
  <c r="AZ189" i="38"/>
  <c r="BD189" i="38"/>
  <c r="R191" i="38"/>
  <c r="W191" i="38"/>
  <c r="C192" i="36"/>
  <c r="E192" i="38"/>
  <c r="I192" i="36"/>
  <c r="U192" i="36"/>
  <c r="CU192" i="36"/>
  <c r="J191" i="36"/>
  <c r="D191" i="36"/>
  <c r="Y191" i="36" s="1" a="1"/>
  <c r="Y191" i="36" s="1"/>
  <c r="H191" i="38" s="1"/>
  <c r="I191" i="38" s="1"/>
  <c r="AL189" i="38"/>
  <c r="AM189" i="38"/>
  <c r="AN189" i="38"/>
  <c r="EP195" i="36"/>
  <c r="EX195" i="36"/>
  <c r="R193" i="38"/>
  <c r="I193" i="36"/>
  <c r="C193" i="36"/>
  <c r="E193" i="38"/>
  <c r="U193" i="36"/>
  <c r="AU192" i="36"/>
  <c r="AD192" i="38"/>
  <c r="X192" i="36"/>
  <c r="AA192" i="36"/>
  <c r="N192" i="36"/>
  <c r="F192" i="38"/>
  <c r="G192" i="38" s="1"/>
  <c r="M192" i="36"/>
  <c r="EZ195" i="36"/>
  <c r="AF196" i="36"/>
  <c r="AC195" i="36"/>
  <c r="FG194" i="36"/>
  <c r="AS192" i="36"/>
  <c r="FA195" i="36"/>
  <c r="S196" i="36"/>
  <c r="AD195" i="36"/>
  <c r="BF194" i="36"/>
  <c r="EV195" i="36"/>
  <c r="FB195" i="36"/>
  <c r="BV196" i="36"/>
  <c r="FC195" i="36"/>
  <c r="AO196" i="36"/>
  <c r="ET195" i="36"/>
  <c r="BO194" i="36"/>
  <c r="EZ196" i="36"/>
  <c r="BJ194" i="36"/>
  <c r="BM194" i="36"/>
  <c r="ES196" i="36"/>
  <c r="AH196" i="36"/>
  <c r="FA196" i="36"/>
  <c r="S195" i="36"/>
  <c r="FC196" i="36"/>
  <c r="CG196" i="36"/>
  <c r="EU196" i="36"/>
  <c r="FD195" i="36"/>
  <c r="ET196" i="36"/>
  <c r="AT195" i="36"/>
  <c r="FD196" i="36"/>
  <c r="BN194" i="36"/>
  <c r="EV196" i="36"/>
  <c r="AD196" i="36"/>
  <c r="AH195" i="36"/>
  <c r="BF196" i="36"/>
  <c r="AC196" i="36"/>
  <c r="EW196" i="36"/>
  <c r="AT194" i="36"/>
  <c r="CG195" i="36"/>
  <c r="AS193" i="36"/>
  <c r="BO196" i="36"/>
  <c r="ER194" i="36"/>
  <c r="AF195" i="36"/>
  <c r="BG196" i="36"/>
  <c r="BO195" i="36"/>
  <c r="EW195" i="36"/>
  <c r="BP194" i="36"/>
  <c r="ES195" i="36"/>
  <c r="AS194" i="36"/>
  <c r="FB196" i="36"/>
  <c r="BX195" i="36"/>
  <c r="BV195" i="36"/>
  <c r="EU195" i="36"/>
  <c r="CN194" i="36"/>
  <c r="N194" i="38" l="1"/>
  <c r="AR194" i="36"/>
  <c r="V194" i="38"/>
  <c r="BI194" i="36"/>
  <c r="EA188" i="36"/>
  <c r="BH194" i="36"/>
  <c r="U194" i="38" s="1"/>
  <c r="X194" i="38" s="1"/>
  <c r="Q194" i="38"/>
  <c r="DX194" i="36"/>
  <c r="CO194" i="36"/>
  <c r="EX196" i="36"/>
  <c r="EQ196" i="36"/>
  <c r="EO197" i="36" s="1"/>
  <c r="EQ197" i="36" s="1"/>
  <c r="EO198" i="36" s="1"/>
  <c r="CB193" i="36"/>
  <c r="AA193" i="38"/>
  <c r="DE193" i="36"/>
  <c r="DK193" i="36" s="1"/>
  <c r="EJ189" i="36"/>
  <c r="EJ188" i="36"/>
  <c r="EM189" i="36"/>
  <c r="EM188" i="36"/>
  <c r="EK188" i="36"/>
  <c r="EG189" i="36"/>
  <c r="EE190" i="36"/>
  <c r="EK190" i="36"/>
  <c r="ED190" i="36"/>
  <c r="EH190" i="36"/>
  <c r="EL190" i="36"/>
  <c r="EA190" i="36"/>
  <c r="EK189" i="36"/>
  <c r="EG188" i="36"/>
  <c r="ED189" i="36"/>
  <c r="EF189" i="36"/>
  <c r="EE189" i="36"/>
  <c r="EA189" i="36"/>
  <c r="A192" i="36"/>
  <c r="AA194" i="38"/>
  <c r="EH189" i="36"/>
  <c r="EB188" i="36"/>
  <c r="EB189" i="36"/>
  <c r="EC189" i="36"/>
  <c r="DZ189" i="36"/>
  <c r="DZ188" i="36"/>
  <c r="EE188" i="36"/>
  <c r="EL189" i="36"/>
  <c r="EF188" i="36"/>
  <c r="EH188" i="36"/>
  <c r="EL188" i="36"/>
  <c r="ED188" i="36"/>
  <c r="EF190" i="36"/>
  <c r="EB190" i="36"/>
  <c r="EC188" i="36"/>
  <c r="EM190" i="36"/>
  <c r="EY195" i="36"/>
  <c r="DZ190" i="36"/>
  <c r="EJ190" i="36"/>
  <c r="AZ191" i="38"/>
  <c r="EI190" i="36"/>
  <c r="EC190" i="36"/>
  <c r="CW193" i="36"/>
  <c r="CU194" i="36"/>
  <c r="DE194" i="36" s="1"/>
  <c r="EI189" i="36"/>
  <c r="BF191" i="38"/>
  <c r="DL191" i="36"/>
  <c r="EL191" i="36" s="1"/>
  <c r="DA193" i="36"/>
  <c r="DC193" i="36" s="1"/>
  <c r="BE191" i="38"/>
  <c r="DD193" i="36"/>
  <c r="BD191" i="38"/>
  <c r="A193" i="36"/>
  <c r="EY196" i="36"/>
  <c r="CX193" i="36"/>
  <c r="DB193" i="36"/>
  <c r="CV193" i="36"/>
  <c r="CY193" i="36"/>
  <c r="CZ193" i="36"/>
  <c r="N195" i="38"/>
  <c r="AR195" i="36"/>
  <c r="AC195" i="38"/>
  <c r="CH195" i="36"/>
  <c r="AR195" i="38"/>
  <c r="Z195" i="36"/>
  <c r="CC195" i="36"/>
  <c r="CD195" i="36"/>
  <c r="AI195" i="36"/>
  <c r="AE196" i="36"/>
  <c r="AE195" i="36"/>
  <c r="AG196" i="36"/>
  <c r="AV196" i="36"/>
  <c r="AP196" i="36"/>
  <c r="AR196" i="38"/>
  <c r="AG195" i="36"/>
  <c r="D195" i="38"/>
  <c r="K195" i="36"/>
  <c r="V195" i="36"/>
  <c r="T195" i="36"/>
  <c r="P195" i="36" s="1"/>
  <c r="W195" i="36"/>
  <c r="E195" i="36"/>
  <c r="D196" i="38"/>
  <c r="E196" i="36"/>
  <c r="W196" i="36"/>
  <c r="V196" i="36"/>
  <c r="K196" i="36"/>
  <c r="T196" i="36"/>
  <c r="P196" i="36" s="1"/>
  <c r="AI196" i="36"/>
  <c r="Q196" i="38"/>
  <c r="BH196" i="36"/>
  <c r="U196" i="38" s="1"/>
  <c r="X196" i="38" s="1"/>
  <c r="Z196" i="36"/>
  <c r="DE192" i="36"/>
  <c r="CY192" i="36"/>
  <c r="DB192" i="36"/>
  <c r="CV192" i="36"/>
  <c r="CZ192" i="36"/>
  <c r="CX192" i="36"/>
  <c r="DD192" i="36"/>
  <c r="DA192" i="36"/>
  <c r="DC192" i="36" s="1"/>
  <c r="CW192" i="36"/>
  <c r="T191" i="38"/>
  <c r="S191" i="38"/>
  <c r="BP192" i="38"/>
  <c r="AQ192" i="38"/>
  <c r="AI192" i="38"/>
  <c r="BO192" i="38"/>
  <c r="AV192" i="38"/>
  <c r="BT192" i="38"/>
  <c r="AS192" i="38"/>
  <c r="BM192" i="38"/>
  <c r="AP192" i="38"/>
  <c r="BN192" i="38"/>
  <c r="AT192" i="38"/>
  <c r="BS192" i="38"/>
  <c r="BH192" i="38"/>
  <c r="AG192" i="38"/>
  <c r="AW192" i="38"/>
  <c r="BQ192" i="38"/>
  <c r="BR192" i="38"/>
  <c r="AU192" i="38"/>
  <c r="AF192" i="38"/>
  <c r="BL192" i="38"/>
  <c r="AK192" i="38"/>
  <c r="BA192" i="38"/>
  <c r="BB192" i="38" s="1"/>
  <c r="BG192" i="38" s="1"/>
  <c r="BU192" i="38"/>
  <c r="AX192" i="38"/>
  <c r="AY192" i="38" s="1"/>
  <c r="AE192" i="38"/>
  <c r="BK192" i="38"/>
  <c r="AJ192" i="38"/>
  <c r="AO192" i="38"/>
  <c r="BI192" i="38"/>
  <c r="AH192" i="38"/>
  <c r="BJ192" i="38"/>
  <c r="D193" i="36"/>
  <c r="Y193" i="36" s="1" a="1"/>
  <c r="Y193" i="36" s="1"/>
  <c r="H193" i="38" s="1"/>
  <c r="I193" i="38" s="1"/>
  <c r="J193" i="36"/>
  <c r="S193" i="38"/>
  <c r="T193" i="38"/>
  <c r="AM191" i="38"/>
  <c r="AL191" i="38"/>
  <c r="AN191" i="38"/>
  <c r="CB194" i="36"/>
  <c r="AD194" i="38"/>
  <c r="N194" i="36"/>
  <c r="AU194" i="36"/>
  <c r="F194" i="38"/>
  <c r="G194" i="38" s="1"/>
  <c r="X194" i="36"/>
  <c r="M194" i="36"/>
  <c r="AA194" i="36"/>
  <c r="FI194" i="36"/>
  <c r="BC191" i="36"/>
  <c r="BD191" i="36"/>
  <c r="BE191" i="36"/>
  <c r="DF193" i="36"/>
  <c r="DM193" i="36"/>
  <c r="DH193" i="36"/>
  <c r="DG193" i="36"/>
  <c r="BB192" i="36"/>
  <c r="AW192" i="36"/>
  <c r="AB192" i="36"/>
  <c r="J192" i="36"/>
  <c r="D192" i="36"/>
  <c r="Y192" i="36" s="1" a="1"/>
  <c r="Y192" i="36" s="1"/>
  <c r="H192" i="38" s="1"/>
  <c r="I192" i="38" s="1"/>
  <c r="AZ191" i="36"/>
  <c r="BA191" i="36"/>
  <c r="AX191" i="36"/>
  <c r="AY191" i="36"/>
  <c r="BC191" i="38"/>
  <c r="Z192" i="38"/>
  <c r="O192" i="38"/>
  <c r="P192" i="38" s="1"/>
  <c r="AB192" i="38"/>
  <c r="Y192" i="38"/>
  <c r="AE193" i="38"/>
  <c r="BK193" i="38"/>
  <c r="AJ193" i="38"/>
  <c r="BP193" i="38"/>
  <c r="AO193" i="38"/>
  <c r="BI193" i="38"/>
  <c r="AH193" i="38"/>
  <c r="BJ193" i="38"/>
  <c r="AI193" i="38"/>
  <c r="BO193" i="38"/>
  <c r="AV193" i="38"/>
  <c r="BT193" i="38"/>
  <c r="AS193" i="38"/>
  <c r="BM193" i="38"/>
  <c r="AP193" i="38"/>
  <c r="BN193" i="38"/>
  <c r="AU193" i="38"/>
  <c r="AF193" i="38"/>
  <c r="BL193" i="38"/>
  <c r="AK193" i="38"/>
  <c r="BA193" i="38"/>
  <c r="BB193" i="38" s="1"/>
  <c r="BG193" i="38" s="1"/>
  <c r="BU193" i="38"/>
  <c r="AX193" i="38"/>
  <c r="AY193" i="38" s="1"/>
  <c r="AQ193" i="38"/>
  <c r="BS193" i="38"/>
  <c r="BH193" i="38"/>
  <c r="AG193" i="38"/>
  <c r="AW193" i="38"/>
  <c r="BQ193" i="38"/>
  <c r="AT193" i="38"/>
  <c r="BR193" i="38"/>
  <c r="CB192" i="36"/>
  <c r="AA192" i="38"/>
  <c r="J194" i="38"/>
  <c r="L194" i="36"/>
  <c r="F194" i="36"/>
  <c r="G194" i="36" a="1"/>
  <c r="G194" i="36" s="1"/>
  <c r="Q194" i="36"/>
  <c r="B194" i="38" s="1"/>
  <c r="DW194" i="36"/>
  <c r="FI193" i="36"/>
  <c r="EP197" i="36"/>
  <c r="EX197" i="36"/>
  <c r="Z193" i="38"/>
  <c r="O193" i="38"/>
  <c r="P193" i="38" s="1"/>
  <c r="Y193" i="38"/>
  <c r="AB193" i="38"/>
  <c r="AB193" i="36"/>
  <c r="BB193" i="36"/>
  <c r="AW193" i="36"/>
  <c r="FI192" i="36"/>
  <c r="E194" i="38"/>
  <c r="I194" i="36"/>
  <c r="C194" i="36"/>
  <c r="U194" i="36"/>
  <c r="W192" i="38"/>
  <c r="R192" i="38"/>
  <c r="R194" i="38"/>
  <c r="W194" i="38"/>
  <c r="CK196" i="36"/>
  <c r="BJ195" i="36"/>
  <c r="BK196" i="36"/>
  <c r="S197" i="36"/>
  <c r="BZ195" i="36"/>
  <c r="CK195" i="36"/>
  <c r="EZ197" i="36"/>
  <c r="AH198" i="36"/>
  <c r="BV197" i="36"/>
  <c r="S198" i="36"/>
  <c r="BW195" i="36"/>
  <c r="BM196" i="36"/>
  <c r="BM195" i="36"/>
  <c r="CP195" i="36"/>
  <c r="FB197" i="36"/>
  <c r="EU197" i="36"/>
  <c r="ES198" i="36"/>
  <c r="BG195" i="36"/>
  <c r="BR195" i="36"/>
  <c r="AF197" i="36"/>
  <c r="BP195" i="36"/>
  <c r="EU198" i="36"/>
  <c r="BJ196" i="36"/>
  <c r="FG196" i="36"/>
  <c r="AL195" i="36"/>
  <c r="ER195" i="36"/>
  <c r="CF195" i="36"/>
  <c r="BS196" i="36"/>
  <c r="CL195" i="36"/>
  <c r="CR195" i="36"/>
  <c r="BL195" i="36"/>
  <c r="BS195" i="36"/>
  <c r="AQ196" i="36"/>
  <c r="CN195" i="36"/>
  <c r="AQ195" i="36"/>
  <c r="EV198" i="36"/>
  <c r="AC198" i="36"/>
  <c r="ER197" i="36"/>
  <c r="BQ196" i="36"/>
  <c r="EV197" i="36"/>
  <c r="EZ198" i="36"/>
  <c r="AD198" i="36"/>
  <c r="AC197" i="36"/>
  <c r="AJ196" i="36"/>
  <c r="CJ196" i="36"/>
  <c r="CL196" i="36"/>
  <c r="BR196" i="36"/>
  <c r="BQ195" i="36"/>
  <c r="AO195" i="36"/>
  <c r="ET198" i="36"/>
  <c r="FB198" i="36"/>
  <c r="FA197" i="36"/>
  <c r="CM195" i="36"/>
  <c r="FC197" i="36"/>
  <c r="BV198" i="36"/>
  <c r="CN196" i="36"/>
  <c r="ER196" i="36"/>
  <c r="AF198" i="36"/>
  <c r="FG195" i="36"/>
  <c r="CJ195" i="36"/>
  <c r="BL196" i="36"/>
  <c r="BN195" i="36"/>
  <c r="AM196" i="36"/>
  <c r="BX196" i="36"/>
  <c r="CM196" i="36"/>
  <c r="CG197" i="36"/>
  <c r="BP196" i="36"/>
  <c r="EW198" i="36"/>
  <c r="CP196" i="36"/>
  <c r="BN196" i="36"/>
  <c r="BF195" i="36"/>
  <c r="BL197" i="36"/>
  <c r="CR196" i="36"/>
  <c r="AS196" i="36"/>
  <c r="AJ195" i="36"/>
  <c r="FA198" i="36"/>
  <c r="AT196" i="36"/>
  <c r="EW197" i="36"/>
  <c r="FD197" i="36"/>
  <c r="AM195" i="36"/>
  <c r="ET197" i="36"/>
  <c r="BZ196" i="36"/>
  <c r="ES197" i="36"/>
  <c r="AD197" i="36"/>
  <c r="BW196" i="36"/>
  <c r="AH197" i="36"/>
  <c r="AL196" i="36"/>
  <c r="FC198" i="36"/>
  <c r="CF196" i="36"/>
  <c r="FD198" i="36"/>
  <c r="CG198" i="36"/>
  <c r="BK195" i="36"/>
  <c r="FG197" i="36"/>
  <c r="EJ191" i="36" l="1"/>
  <c r="DX197" i="36"/>
  <c r="DX196" i="36"/>
  <c r="DX195" i="36"/>
  <c r="EQ198" i="36"/>
  <c r="EO199" i="36" s="1"/>
  <c r="EQ199" i="36" s="1"/>
  <c r="EO200" i="36" s="1"/>
  <c r="EP200" i="36" s="1"/>
  <c r="EX198" i="36"/>
  <c r="EP198" i="36"/>
  <c r="AV195" i="36"/>
  <c r="AP195" i="36"/>
  <c r="Q195" i="38"/>
  <c r="BH195" i="36"/>
  <c r="U195" i="38" s="1"/>
  <c r="X195" i="38" s="1"/>
  <c r="CI196" i="36"/>
  <c r="L196" i="38"/>
  <c r="M196" i="38"/>
  <c r="CQ196" i="36"/>
  <c r="DJ193" i="36"/>
  <c r="DL193" i="36" s="1"/>
  <c r="DI193" i="36"/>
  <c r="CO196" i="36"/>
  <c r="CS196" i="36"/>
  <c r="CT196" i="36"/>
  <c r="H196" i="36"/>
  <c r="O196" i="36" s="1"/>
  <c r="BU196" i="36"/>
  <c r="N196" i="38"/>
  <c r="AR196" i="36"/>
  <c r="BT196" i="36"/>
  <c r="AK196" i="36"/>
  <c r="K196" i="38" s="1"/>
  <c r="BI196" i="36"/>
  <c r="V196" i="38"/>
  <c r="CC196" i="36"/>
  <c r="CH196" i="36"/>
  <c r="FH196" i="36"/>
  <c r="AC196" i="38"/>
  <c r="CD196" i="36"/>
  <c r="EA191" i="36"/>
  <c r="AZ192" i="38"/>
  <c r="EK191" i="36"/>
  <c r="DZ191" i="36"/>
  <c r="A194" i="36"/>
  <c r="EH191" i="36"/>
  <c r="EI191" i="36"/>
  <c r="DB194" i="36"/>
  <c r="CW194" i="36"/>
  <c r="DD194" i="36"/>
  <c r="EF191" i="36"/>
  <c r="EM191" i="36"/>
  <c r="EE191" i="36"/>
  <c r="EC191" i="36"/>
  <c r="EG191" i="36"/>
  <c r="ED191" i="36"/>
  <c r="EB191" i="36"/>
  <c r="CZ194" i="36"/>
  <c r="CV194" i="36"/>
  <c r="EY198" i="36"/>
  <c r="CY194" i="36"/>
  <c r="CX194" i="36"/>
  <c r="DA194" i="36"/>
  <c r="DC194" i="36" s="1"/>
  <c r="BC192" i="38"/>
  <c r="BC193" i="38"/>
  <c r="BF192" i="38"/>
  <c r="BD193" i="38"/>
  <c r="BE192" i="38"/>
  <c r="CU196" i="36"/>
  <c r="CY196" i="36" s="1"/>
  <c r="BF193" i="38"/>
  <c r="AZ193" i="38"/>
  <c r="BD192" i="38"/>
  <c r="CB195" i="36"/>
  <c r="CO195" i="36"/>
  <c r="Z197" i="36"/>
  <c r="AR197" i="38"/>
  <c r="AA195" i="38"/>
  <c r="CU195" i="36"/>
  <c r="FH195" i="36"/>
  <c r="CI195" i="36"/>
  <c r="AI198" i="36"/>
  <c r="AE197" i="36"/>
  <c r="L195" i="38"/>
  <c r="M195" i="38"/>
  <c r="CQ195" i="36"/>
  <c r="V198" i="36"/>
  <c r="T198" i="36"/>
  <c r="P198" i="36" s="1"/>
  <c r="K198" i="36"/>
  <c r="E198" i="36"/>
  <c r="W198" i="36"/>
  <c r="D198" i="38"/>
  <c r="Z198" i="36"/>
  <c r="AG198" i="36"/>
  <c r="AG197" i="36"/>
  <c r="BU195" i="36"/>
  <c r="BT195" i="36"/>
  <c r="V195" i="38"/>
  <c r="W195" i="38" s="1"/>
  <c r="BI195" i="36"/>
  <c r="AI197" i="36"/>
  <c r="E197" i="36"/>
  <c r="D197" i="38"/>
  <c r="V197" i="36"/>
  <c r="K197" i="36"/>
  <c r="T197" i="36"/>
  <c r="W197" i="36"/>
  <c r="AK195" i="36"/>
  <c r="K195" i="38" s="1"/>
  <c r="H195" i="36"/>
  <c r="O195" i="36" s="1"/>
  <c r="CT195" i="36"/>
  <c r="CS195" i="36"/>
  <c r="AR198" i="38"/>
  <c r="AE198" i="36"/>
  <c r="BA193" i="36"/>
  <c r="AY193" i="36"/>
  <c r="AX193" i="36"/>
  <c r="AZ193" i="36"/>
  <c r="BD193" i="36"/>
  <c r="BE193" i="36"/>
  <c r="BC193" i="36"/>
  <c r="AL193" i="38"/>
  <c r="AM193" i="38"/>
  <c r="AN193" i="38"/>
  <c r="BD192" i="36"/>
  <c r="BE192" i="36"/>
  <c r="BC192" i="36"/>
  <c r="BO194" i="38"/>
  <c r="AS194" i="38"/>
  <c r="AP194" i="38"/>
  <c r="AQ194" i="38"/>
  <c r="BS194" i="38"/>
  <c r="BH194" i="38"/>
  <c r="AG194" i="38"/>
  <c r="AW194" i="38"/>
  <c r="BQ194" i="38"/>
  <c r="AT194" i="38"/>
  <c r="BR194" i="38"/>
  <c r="BA194" i="38"/>
  <c r="BB194" i="38" s="1"/>
  <c r="BG194" i="38" s="1"/>
  <c r="AU194" i="38"/>
  <c r="AF194" i="38"/>
  <c r="BL194" i="38"/>
  <c r="AK194" i="38"/>
  <c r="BU194" i="38"/>
  <c r="AX194" i="38"/>
  <c r="AY194" i="38" s="1"/>
  <c r="AE194" i="38"/>
  <c r="BK194" i="38"/>
  <c r="AJ194" i="38"/>
  <c r="BP194" i="38"/>
  <c r="AO194" i="38"/>
  <c r="BI194" i="38"/>
  <c r="AH194" i="38"/>
  <c r="BJ194" i="38"/>
  <c r="AI194" i="38"/>
  <c r="AV194" i="38"/>
  <c r="BT194" i="38"/>
  <c r="BM194" i="38"/>
  <c r="BN194" i="38"/>
  <c r="AM192" i="38"/>
  <c r="AL192" i="38"/>
  <c r="AN192" i="38"/>
  <c r="W196" i="38"/>
  <c r="R196" i="38"/>
  <c r="R195" i="38"/>
  <c r="S194" i="38"/>
  <c r="T194" i="38"/>
  <c r="EY197" i="36"/>
  <c r="BE193" i="38"/>
  <c r="DF194" i="36"/>
  <c r="DG194" i="36"/>
  <c r="DI194" i="36"/>
  <c r="DJ194" i="36"/>
  <c r="DH194" i="36"/>
  <c r="DM194" i="36"/>
  <c r="DK194" i="36"/>
  <c r="S192" i="38"/>
  <c r="T192" i="38"/>
  <c r="Y194" i="38"/>
  <c r="Z194" i="38"/>
  <c r="O194" i="38"/>
  <c r="P194" i="38" s="1"/>
  <c r="AB194" i="38"/>
  <c r="AB194" i="36"/>
  <c r="AW194" i="36"/>
  <c r="BB194" i="36"/>
  <c r="DK192" i="36"/>
  <c r="DF192" i="36"/>
  <c r="DH192" i="36"/>
  <c r="DI192" i="36"/>
  <c r="DJ192" i="36"/>
  <c r="DG192" i="36"/>
  <c r="DM192" i="36"/>
  <c r="AA195" i="36"/>
  <c r="M195" i="36"/>
  <c r="F195" i="38"/>
  <c r="G195" i="38" s="1"/>
  <c r="N195" i="36"/>
  <c r="X195" i="36"/>
  <c r="AD195" i="38"/>
  <c r="AU195" i="36"/>
  <c r="J194" i="36"/>
  <c r="D194" i="36"/>
  <c r="Y194" i="36" s="1" a="1"/>
  <c r="Y194" i="36" s="1"/>
  <c r="H194" i="38" s="1"/>
  <c r="I194" i="38" s="1"/>
  <c r="AY192" i="36"/>
  <c r="AZ192" i="36"/>
  <c r="BA192" i="36"/>
  <c r="AX192" i="36"/>
  <c r="J196" i="38"/>
  <c r="L196" i="36"/>
  <c r="DW196" i="36"/>
  <c r="Q196" i="36"/>
  <c r="B196" i="38" s="1"/>
  <c r="G196" i="36" a="1"/>
  <c r="G196" i="36" s="1"/>
  <c r="F196" i="36"/>
  <c r="E196" i="38"/>
  <c r="I196" i="36"/>
  <c r="C196" i="36"/>
  <c r="U196" i="36"/>
  <c r="AU196" i="36"/>
  <c r="N196" i="36"/>
  <c r="AA196" i="36"/>
  <c r="F196" i="38"/>
  <c r="G196" i="38" s="1"/>
  <c r="AD196" i="38"/>
  <c r="X196" i="36"/>
  <c r="M196" i="36"/>
  <c r="E195" i="38"/>
  <c r="I195" i="36"/>
  <c r="U195" i="36"/>
  <c r="C195" i="36"/>
  <c r="J195" i="38"/>
  <c r="F195" i="36"/>
  <c r="Q195" i="36"/>
  <c r="B195" i="38" s="1"/>
  <c r="G195" i="36" a="1"/>
  <c r="G195" i="36" s="1"/>
  <c r="DW195" i="36"/>
  <c r="L195" i="36"/>
  <c r="AD199" i="36"/>
  <c r="BM197" i="36"/>
  <c r="CK198" i="36"/>
  <c r="BP198" i="36"/>
  <c r="AH199" i="36"/>
  <c r="BZ197" i="36"/>
  <c r="AL198" i="36"/>
  <c r="AF200" i="36"/>
  <c r="CJ198" i="36"/>
  <c r="BR197" i="36"/>
  <c r="AT198" i="36"/>
  <c r="CK197" i="36"/>
  <c r="BN200" i="36"/>
  <c r="CM198" i="36"/>
  <c r="AQ197" i="36"/>
  <c r="CL197" i="36"/>
  <c r="S200" i="36"/>
  <c r="BS197" i="36"/>
  <c r="AC200" i="36"/>
  <c r="FD200" i="36"/>
  <c r="EW200" i="36"/>
  <c r="BF198" i="36"/>
  <c r="CN197" i="36"/>
  <c r="BP197" i="36"/>
  <c r="CR198" i="36"/>
  <c r="BL198" i="36"/>
  <c r="BN198" i="36"/>
  <c r="BZ198" i="36"/>
  <c r="AO197" i="36"/>
  <c r="BX198" i="36"/>
  <c r="BN197" i="36"/>
  <c r="EV200" i="36"/>
  <c r="BX200" i="36"/>
  <c r="EV199" i="36"/>
  <c r="BG198" i="36"/>
  <c r="S199" i="36"/>
  <c r="BJ198" i="36"/>
  <c r="AM197" i="36"/>
  <c r="ES199" i="36"/>
  <c r="AO198" i="36"/>
  <c r="FB200" i="36"/>
  <c r="BO197" i="36"/>
  <c r="BX197" i="36"/>
  <c r="AM198" i="36"/>
  <c r="BQ200" i="36"/>
  <c r="CG200" i="36"/>
  <c r="CM197" i="36"/>
  <c r="ES200" i="36"/>
  <c r="CL198" i="36"/>
  <c r="AL197" i="36"/>
  <c r="BK197" i="36"/>
  <c r="CK200" i="36"/>
  <c r="FA199" i="36"/>
  <c r="ER198" i="36"/>
  <c r="CF200" i="36"/>
  <c r="AQ198" i="36"/>
  <c r="ET200" i="36"/>
  <c r="AJ197" i="36"/>
  <c r="BV199" i="36"/>
  <c r="BG197" i="36"/>
  <c r="BW198" i="36"/>
  <c r="BW197" i="36"/>
  <c r="BQ197" i="36"/>
  <c r="FG198" i="36"/>
  <c r="CN198" i="36"/>
  <c r="FC200" i="36"/>
  <c r="EZ200" i="36"/>
  <c r="CR197" i="36"/>
  <c r="BJ197" i="36"/>
  <c r="BO198" i="36"/>
  <c r="CF197" i="36"/>
  <c r="CP197" i="36"/>
  <c r="BF197" i="36"/>
  <c r="AJ200" i="36"/>
  <c r="CP198" i="36"/>
  <c r="FA200" i="36"/>
  <c r="AS195" i="36"/>
  <c r="CJ197" i="36"/>
  <c r="AT197" i="36"/>
  <c r="BR198" i="36"/>
  <c r="FB199" i="36"/>
  <c r="AJ198" i="36"/>
  <c r="FD199" i="36"/>
  <c r="EW199" i="36"/>
  <c r="BS198" i="36"/>
  <c r="CF198" i="36"/>
  <c r="BM198" i="36"/>
  <c r="BZ200" i="36"/>
  <c r="BK198" i="36"/>
  <c r="BQ198" i="36"/>
  <c r="EU199" i="36"/>
  <c r="EX199" i="36" l="1"/>
  <c r="EP199" i="36"/>
  <c r="DX198" i="36"/>
  <c r="EQ200" i="36"/>
  <c r="EO201" i="36" s="1"/>
  <c r="EQ201" i="36" s="1"/>
  <c r="EO202" i="36" s="1"/>
  <c r="AK198" i="36"/>
  <c r="K198" i="38" s="1"/>
  <c r="CI198" i="36"/>
  <c r="FH198" i="36"/>
  <c r="BT198" i="36"/>
  <c r="AP198" i="36"/>
  <c r="AV198" i="36"/>
  <c r="BI198" i="36"/>
  <c r="V198" i="38"/>
  <c r="M198" i="38"/>
  <c r="L198" i="38"/>
  <c r="CQ198" i="36"/>
  <c r="AC198" i="38"/>
  <c r="CC198" i="36"/>
  <c r="CH198" i="36"/>
  <c r="CD198" i="36"/>
  <c r="CO198" i="36"/>
  <c r="BU198" i="36"/>
  <c r="AR198" i="36"/>
  <c r="N198" i="38"/>
  <c r="CT198" i="36"/>
  <c r="H198" i="36"/>
  <c r="O198" i="36" s="1"/>
  <c r="CS198" i="36"/>
  <c r="Q198" i="38"/>
  <c r="R198" i="38" s="1"/>
  <c r="S198" i="38" s="1"/>
  <c r="BH198" i="36"/>
  <c r="U198" i="38" s="1"/>
  <c r="X198" i="38" s="1"/>
  <c r="EX200" i="36"/>
  <c r="DE195" i="36"/>
  <c r="EL193" i="36"/>
  <c r="CB196" i="36"/>
  <c r="AA196" i="38"/>
  <c r="FI196" i="36"/>
  <c r="BE194" i="38"/>
  <c r="DA196" i="36"/>
  <c r="DC196" i="36" s="1"/>
  <c r="DL192" i="36"/>
  <c r="EB192" i="36" s="1"/>
  <c r="CZ196" i="36"/>
  <c r="DE196" i="36"/>
  <c r="DG196" i="36" s="1"/>
  <c r="BD194" i="38"/>
  <c r="DD196" i="36"/>
  <c r="DL194" i="36"/>
  <c r="EA194" i="36" s="1"/>
  <c r="CW196" i="36"/>
  <c r="CU197" i="36"/>
  <c r="CZ197" i="36" s="1"/>
  <c r="CU198" i="36"/>
  <c r="CV198" i="36" s="1"/>
  <c r="EM193" i="36"/>
  <c r="EB193" i="36"/>
  <c r="EI193" i="36"/>
  <c r="A196" i="36"/>
  <c r="EH193" i="36"/>
  <c r="DB196" i="36"/>
  <c r="CX196" i="36"/>
  <c r="ED193" i="36"/>
  <c r="A195" i="36"/>
  <c r="EY199" i="36"/>
  <c r="DZ193" i="36"/>
  <c r="BC194" i="38"/>
  <c r="EC193" i="36"/>
  <c r="CV196" i="36"/>
  <c r="M197" i="38"/>
  <c r="L197" i="38"/>
  <c r="AV197" i="36"/>
  <c r="AP197" i="36"/>
  <c r="BT197" i="36"/>
  <c r="Q197" i="38"/>
  <c r="BH197" i="36"/>
  <c r="U197" i="38" s="1"/>
  <c r="X197" i="38" s="1"/>
  <c r="V197" i="38"/>
  <c r="BI197" i="36"/>
  <c r="D199" i="38"/>
  <c r="V199" i="36"/>
  <c r="T199" i="36"/>
  <c r="P199" i="36" s="1"/>
  <c r="W199" i="36"/>
  <c r="E199" i="36"/>
  <c r="K199" i="36"/>
  <c r="Z199" i="36"/>
  <c r="AE199" i="36"/>
  <c r="CQ197" i="36"/>
  <c r="BU197" i="36"/>
  <c r="AR200" i="38"/>
  <c r="CO197" i="36"/>
  <c r="AG200" i="36"/>
  <c r="AI199" i="36"/>
  <c r="AC197" i="38"/>
  <c r="CH197" i="36"/>
  <c r="CD197" i="36"/>
  <c r="CC197" i="36"/>
  <c r="CI197" i="36"/>
  <c r="FH197" i="36"/>
  <c r="FI197" i="36" s="1"/>
  <c r="AK197" i="36"/>
  <c r="K197" i="38" s="1"/>
  <c r="N197" i="38"/>
  <c r="AR197" i="36"/>
  <c r="H197" i="36"/>
  <c r="O197" i="36" s="1"/>
  <c r="CS197" i="36"/>
  <c r="CT197" i="36"/>
  <c r="V200" i="36"/>
  <c r="W200" i="36"/>
  <c r="D200" i="38"/>
  <c r="K200" i="36"/>
  <c r="E200" i="36"/>
  <c r="T200" i="36"/>
  <c r="P200" i="36" s="1"/>
  <c r="AK200" i="36"/>
  <c r="K200" i="38" s="1"/>
  <c r="DF195" i="36"/>
  <c r="DM195" i="36"/>
  <c r="DK195" i="36"/>
  <c r="DH195" i="36"/>
  <c r="DJ195" i="36"/>
  <c r="DG195" i="36"/>
  <c r="DI195" i="36"/>
  <c r="D196" i="36"/>
  <c r="Y196" i="36" s="1" a="1"/>
  <c r="Y196" i="36" s="1"/>
  <c r="H196" i="38" s="1"/>
  <c r="I196" i="38" s="1"/>
  <c r="J196" i="36"/>
  <c r="T196" i="38"/>
  <c r="S196" i="38"/>
  <c r="E197" i="38"/>
  <c r="C197" i="36"/>
  <c r="U197" i="36"/>
  <c r="I197" i="36"/>
  <c r="BB196" i="36"/>
  <c r="AB196" i="36"/>
  <c r="AW196" i="36"/>
  <c r="BC194" i="36"/>
  <c r="BD194" i="36"/>
  <c r="BE194" i="36"/>
  <c r="S195" i="38"/>
  <c r="T195" i="38"/>
  <c r="EJ193" i="36"/>
  <c r="BF194" i="38"/>
  <c r="AN194" i="38"/>
  <c r="AL194" i="38"/>
  <c r="AM194" i="38"/>
  <c r="EY200" i="36"/>
  <c r="AB195" i="38"/>
  <c r="Y195" i="38"/>
  <c r="Z195" i="38"/>
  <c r="O195" i="38"/>
  <c r="P195" i="38" s="1"/>
  <c r="J195" i="36"/>
  <c r="D195" i="36"/>
  <c r="Y195" i="36" s="1" a="1"/>
  <c r="Y195" i="36" s="1"/>
  <c r="H195" i="38" s="1"/>
  <c r="I195" i="38" s="1"/>
  <c r="EX201" i="36"/>
  <c r="AI195" i="38"/>
  <c r="BO195" i="38"/>
  <c r="AV195" i="38"/>
  <c r="BT195" i="38"/>
  <c r="AS195" i="38"/>
  <c r="AP195" i="38"/>
  <c r="BN195" i="38"/>
  <c r="AQ195" i="38"/>
  <c r="BS195" i="38"/>
  <c r="BH195" i="38"/>
  <c r="AG195" i="38"/>
  <c r="AW195" i="38"/>
  <c r="BQ195" i="38"/>
  <c r="AT195" i="38"/>
  <c r="BR195" i="38"/>
  <c r="AU195" i="38"/>
  <c r="AF195" i="38"/>
  <c r="BL195" i="38"/>
  <c r="AK195" i="38"/>
  <c r="BA195" i="38"/>
  <c r="BB195" i="38" s="1"/>
  <c r="BG195" i="38" s="1"/>
  <c r="BU195" i="38"/>
  <c r="AX195" i="38"/>
  <c r="AY195" i="38" s="1"/>
  <c r="AE195" i="38"/>
  <c r="BK195" i="38"/>
  <c r="AJ195" i="38"/>
  <c r="BP195" i="38"/>
  <c r="AO195" i="38"/>
  <c r="BI195" i="38"/>
  <c r="AH195" i="38"/>
  <c r="BJ195" i="38"/>
  <c r="BM195" i="38"/>
  <c r="BA194" i="36"/>
  <c r="AX194" i="36"/>
  <c r="AY194" i="36"/>
  <c r="AZ194" i="36"/>
  <c r="P197" i="36"/>
  <c r="AF196" i="38"/>
  <c r="AP196" i="38"/>
  <c r="BQ196" i="38"/>
  <c r="BA196" i="38"/>
  <c r="BB196" i="38" s="1"/>
  <c r="BG196" i="38" s="1"/>
  <c r="AG196" i="38"/>
  <c r="BO196" i="38"/>
  <c r="AX196" i="38"/>
  <c r="AZ196" i="38" s="1"/>
  <c r="BT196" i="38"/>
  <c r="AJ196" i="38"/>
  <c r="AT196" i="38"/>
  <c r="BJ196" i="38"/>
  <c r="BS196" i="38"/>
  <c r="BU196" i="38"/>
  <c r="AQ196" i="38"/>
  <c r="BH196" i="38"/>
  <c r="AE196" i="38"/>
  <c r="AV196" i="38"/>
  <c r="BI196" i="38"/>
  <c r="AO196" i="38"/>
  <c r="BN196" i="38"/>
  <c r="AW196" i="38"/>
  <c r="AK196" i="38"/>
  <c r="BL196" i="38"/>
  <c r="AI196" i="38"/>
  <c r="AH196" i="38"/>
  <c r="BM196" i="38"/>
  <c r="AU196" i="38"/>
  <c r="BR196" i="38"/>
  <c r="BK196" i="38"/>
  <c r="AS196" i="38"/>
  <c r="BP196" i="38"/>
  <c r="AW195" i="36"/>
  <c r="AB195" i="36"/>
  <c r="BB195" i="36"/>
  <c r="EK193" i="36"/>
  <c r="EE193" i="36"/>
  <c r="EG193" i="36"/>
  <c r="AZ194" i="38"/>
  <c r="EA193" i="36"/>
  <c r="EF193" i="36"/>
  <c r="X197" i="36"/>
  <c r="F197" i="38"/>
  <c r="G197" i="38" s="1"/>
  <c r="M197" i="36"/>
  <c r="AA197" i="36"/>
  <c r="AD197" i="38"/>
  <c r="N197" i="36"/>
  <c r="AU197" i="36"/>
  <c r="E198" i="38"/>
  <c r="C198" i="36"/>
  <c r="I198" i="36"/>
  <c r="U198" i="36"/>
  <c r="FI195" i="36"/>
  <c r="J197" i="38"/>
  <c r="L197" i="36"/>
  <c r="G197" i="36" a="1"/>
  <c r="G197" i="36" s="1"/>
  <c r="DW197" i="36"/>
  <c r="F197" i="36"/>
  <c r="Q197" i="36"/>
  <c r="B197" i="38" s="1"/>
  <c r="Z196" i="38"/>
  <c r="Y196" i="38"/>
  <c r="O196" i="38"/>
  <c r="P196" i="38" s="1"/>
  <c r="AB196" i="38"/>
  <c r="J198" i="38"/>
  <c r="G198" i="36" a="1"/>
  <c r="G198" i="36" s="1"/>
  <c r="L198" i="36"/>
  <c r="Q198" i="36"/>
  <c r="B198" i="38" s="1"/>
  <c r="DW198" i="36"/>
  <c r="F198" i="36"/>
  <c r="AD198" i="38"/>
  <c r="M198" i="36"/>
  <c r="AU198" i="36"/>
  <c r="F198" i="38"/>
  <c r="G198" i="38" s="1"/>
  <c r="X198" i="36"/>
  <c r="N198" i="36"/>
  <c r="AA198" i="36"/>
  <c r="CV195" i="36"/>
  <c r="CW195" i="36"/>
  <c r="DA195" i="36"/>
  <c r="DC195" i="36" s="1"/>
  <c r="CZ195" i="36"/>
  <c r="CY195" i="36"/>
  <c r="CX195" i="36"/>
  <c r="DD195" i="36"/>
  <c r="DB195" i="36"/>
  <c r="AS198" i="36"/>
  <c r="CR200" i="36"/>
  <c r="BJ200" i="36"/>
  <c r="BO200" i="36"/>
  <c r="EZ199" i="36"/>
  <c r="FB202" i="36"/>
  <c r="CM199" i="36"/>
  <c r="FC202" i="36"/>
  <c r="EZ201" i="36"/>
  <c r="ET202" i="36"/>
  <c r="CN200" i="36"/>
  <c r="EU202" i="36"/>
  <c r="BF200" i="36"/>
  <c r="ET199" i="36"/>
  <c r="AQ200" i="36"/>
  <c r="FD201" i="36"/>
  <c r="AO200" i="36"/>
  <c r="AQ199" i="36"/>
  <c r="FD202" i="36"/>
  <c r="CP199" i="36"/>
  <c r="ET201" i="36"/>
  <c r="AC201" i="36"/>
  <c r="CJ200" i="36"/>
  <c r="FG200" i="36"/>
  <c r="FC201" i="36"/>
  <c r="S201" i="36"/>
  <c r="CG201" i="36"/>
  <c r="BW200" i="36"/>
  <c r="AM200" i="36"/>
  <c r="CG202" i="36"/>
  <c r="AF199" i="36"/>
  <c r="CG199" i="36"/>
  <c r="AD201" i="36"/>
  <c r="AF201" i="36"/>
  <c r="AD200" i="36"/>
  <c r="BV202" i="36"/>
  <c r="CL200" i="36"/>
  <c r="EW202" i="36"/>
  <c r="AC199" i="36"/>
  <c r="BS200" i="36"/>
  <c r="AD202" i="36"/>
  <c r="AS197" i="36"/>
  <c r="FA201" i="36"/>
  <c r="ES201" i="36"/>
  <c r="EU200" i="36"/>
  <c r="EZ202" i="36"/>
  <c r="FB201" i="36"/>
  <c r="EU201" i="36"/>
  <c r="EV202" i="36"/>
  <c r="FA202" i="36"/>
  <c r="BV200" i="36"/>
  <c r="CP200" i="36"/>
  <c r="AH202" i="36"/>
  <c r="AC202" i="36"/>
  <c r="AT200" i="36"/>
  <c r="BK200" i="36"/>
  <c r="ER200" i="36"/>
  <c r="BV201" i="36"/>
  <c r="AL200" i="36"/>
  <c r="S202" i="36"/>
  <c r="BP200" i="36"/>
  <c r="BM200" i="36"/>
  <c r="FC199" i="36"/>
  <c r="BG200" i="36"/>
  <c r="AF202" i="36"/>
  <c r="BR200" i="36"/>
  <c r="AH200" i="36"/>
  <c r="BQ199" i="36"/>
  <c r="CM200" i="36"/>
  <c r="BL200" i="36"/>
  <c r="BP199" i="36"/>
  <c r="EV201" i="36"/>
  <c r="EW201" i="36"/>
  <c r="ES202" i="36"/>
  <c r="BF195" i="38" l="1"/>
  <c r="BD196" i="38"/>
  <c r="EP201" i="36"/>
  <c r="AA198" i="38"/>
  <c r="BU199" i="36"/>
  <c r="Z200" i="36"/>
  <c r="AG199" i="36"/>
  <c r="AE200" i="36"/>
  <c r="CQ199" i="36"/>
  <c r="CQ200" i="36"/>
  <c r="CH200" i="36"/>
  <c r="CC200" i="36"/>
  <c r="CB200" i="36" s="1"/>
  <c r="AC200" i="38"/>
  <c r="CD200" i="36"/>
  <c r="AI200" i="36"/>
  <c r="AR199" i="38"/>
  <c r="CB198" i="36"/>
  <c r="DX200" i="36"/>
  <c r="EX202" i="36"/>
  <c r="EP202" i="36"/>
  <c r="EQ202" i="36"/>
  <c r="EO203" i="36" s="1"/>
  <c r="EQ203" i="36" s="1"/>
  <c r="EO204" i="36" s="1"/>
  <c r="T198" i="38"/>
  <c r="W198" i="38"/>
  <c r="DE198" i="36"/>
  <c r="DM198" i="36" s="1"/>
  <c r="EF192" i="36"/>
  <c r="DM196" i="36"/>
  <c r="EI192" i="36"/>
  <c r="DJ196" i="36"/>
  <c r="DL196" i="36" s="1"/>
  <c r="DK196" i="36"/>
  <c r="EM192" i="36"/>
  <c r="DF196" i="36"/>
  <c r="EC192" i="36"/>
  <c r="DA198" i="36"/>
  <c r="DC198" i="36" s="1"/>
  <c r="DZ192" i="36"/>
  <c r="EJ192" i="36"/>
  <c r="CW197" i="36"/>
  <c r="DH196" i="36"/>
  <c r="FI198" i="36"/>
  <c r="DI196" i="36"/>
  <c r="EL192" i="36"/>
  <c r="EK192" i="36"/>
  <c r="EH192" i="36"/>
  <c r="ED192" i="36"/>
  <c r="EE192" i="36"/>
  <c r="EA192" i="36"/>
  <c r="EG192" i="36"/>
  <c r="CX197" i="36"/>
  <c r="CY198" i="36"/>
  <c r="BF196" i="38"/>
  <c r="CZ198" i="36"/>
  <c r="CW198" i="36"/>
  <c r="DD198" i="36"/>
  <c r="DB198" i="36"/>
  <c r="CX198" i="36"/>
  <c r="DA197" i="36"/>
  <c r="DC197" i="36" s="1"/>
  <c r="DB197" i="36"/>
  <c r="CV197" i="36"/>
  <c r="DD197" i="36"/>
  <c r="EE194" i="36"/>
  <c r="EB194" i="36"/>
  <c r="CY197" i="36"/>
  <c r="DL195" i="36"/>
  <c r="EG195" i="36" s="1"/>
  <c r="EH194" i="36"/>
  <c r="EG194" i="36"/>
  <c r="EI194" i="36"/>
  <c r="EC194" i="36"/>
  <c r="EF194" i="36"/>
  <c r="EK194" i="36"/>
  <c r="DZ194" i="36"/>
  <c r="EL194" i="36"/>
  <c r="ED194" i="36"/>
  <c r="EM194" i="36"/>
  <c r="EJ194" i="36"/>
  <c r="A197" i="36"/>
  <c r="AZ195" i="38"/>
  <c r="A198" i="36"/>
  <c r="AY196" i="38"/>
  <c r="BE195" i="38"/>
  <c r="BC195" i="38"/>
  <c r="CB197" i="36"/>
  <c r="FH200" i="36"/>
  <c r="CI200" i="36"/>
  <c r="CS200" i="36"/>
  <c r="CT200" i="36"/>
  <c r="H200" i="36"/>
  <c r="O200" i="36" s="1"/>
  <c r="AG201" i="36"/>
  <c r="AV200" i="36"/>
  <c r="BT200" i="36"/>
  <c r="AP200" i="36"/>
  <c r="L200" i="38"/>
  <c r="M200" i="38"/>
  <c r="CO200" i="36"/>
  <c r="AE202" i="36"/>
  <c r="DE197" i="36"/>
  <c r="AI202" i="36"/>
  <c r="Z202" i="36"/>
  <c r="BI200" i="36"/>
  <c r="V200" i="38"/>
  <c r="BU200" i="36"/>
  <c r="Q200" i="38"/>
  <c r="BH200" i="36"/>
  <c r="U200" i="38" s="1"/>
  <c r="X200" i="38" s="1"/>
  <c r="Z201" i="36"/>
  <c r="K201" i="36"/>
  <c r="W201" i="36"/>
  <c r="D201" i="38"/>
  <c r="V201" i="36"/>
  <c r="T201" i="36"/>
  <c r="P201" i="36" s="1"/>
  <c r="E201" i="36"/>
  <c r="W202" i="36"/>
  <c r="E202" i="36"/>
  <c r="D202" i="38"/>
  <c r="V202" i="36"/>
  <c r="T202" i="36"/>
  <c r="P202" i="36" s="1"/>
  <c r="K202" i="36"/>
  <c r="AG202" i="36"/>
  <c r="AR202" i="38"/>
  <c r="AE201" i="36"/>
  <c r="AR201" i="38"/>
  <c r="CU200" i="36"/>
  <c r="AR200" i="36"/>
  <c r="N200" i="38"/>
  <c r="AW197" i="36"/>
  <c r="AB197" i="36"/>
  <c r="BB197" i="36"/>
  <c r="D198" i="36"/>
  <c r="Y198" i="36" s="1" a="1"/>
  <c r="Y198" i="36" s="1"/>
  <c r="H198" i="38" s="1"/>
  <c r="I198" i="38" s="1"/>
  <c r="J198" i="36"/>
  <c r="BA195" i="36"/>
  <c r="AX195" i="36"/>
  <c r="AY195" i="36"/>
  <c r="AZ195" i="36"/>
  <c r="BE196" i="38"/>
  <c r="BD195" i="38"/>
  <c r="EY201" i="36"/>
  <c r="F200" i="38"/>
  <c r="G200" i="38" s="1"/>
  <c r="AA200" i="36"/>
  <c r="X200" i="36"/>
  <c r="AD200" i="38"/>
  <c r="N200" i="36"/>
  <c r="M200" i="36"/>
  <c r="AU200" i="36"/>
  <c r="J199" i="38"/>
  <c r="G199" i="36" a="1"/>
  <c r="G199" i="36" s="1"/>
  <c r="F199" i="36"/>
  <c r="DW199" i="36"/>
  <c r="L199" i="36"/>
  <c r="Q199" i="36"/>
  <c r="B199" i="38" s="1"/>
  <c r="AZ196" i="36"/>
  <c r="BA196" i="36"/>
  <c r="AY196" i="36"/>
  <c r="AX196" i="36"/>
  <c r="J197" i="36"/>
  <c r="D197" i="36"/>
  <c r="Y197" i="36" s="1" a="1"/>
  <c r="Y197" i="36" s="1"/>
  <c r="H197" i="38" s="1"/>
  <c r="I197" i="38" s="1"/>
  <c r="F199" i="38"/>
  <c r="G199" i="38" s="1"/>
  <c r="N199" i="36"/>
  <c r="X199" i="36"/>
  <c r="AU199" i="36"/>
  <c r="M199" i="36"/>
  <c r="AA199" i="36"/>
  <c r="R197" i="38"/>
  <c r="W197" i="38"/>
  <c r="AO198" i="38"/>
  <c r="BI198" i="38"/>
  <c r="AH198" i="38"/>
  <c r="BJ198" i="38"/>
  <c r="AI198" i="38"/>
  <c r="BO198" i="38"/>
  <c r="AV198" i="38"/>
  <c r="BT198" i="38"/>
  <c r="AS198" i="38"/>
  <c r="AP198" i="38"/>
  <c r="BN198" i="38"/>
  <c r="BS198" i="38"/>
  <c r="BM198" i="38"/>
  <c r="AQ198" i="38"/>
  <c r="BH198" i="38"/>
  <c r="AG198" i="38"/>
  <c r="AW198" i="38"/>
  <c r="BQ198" i="38"/>
  <c r="AT198" i="38"/>
  <c r="BR198" i="38"/>
  <c r="AU198" i="38"/>
  <c r="AF198" i="38"/>
  <c r="BL198" i="38"/>
  <c r="AK198" i="38"/>
  <c r="BA198" i="38"/>
  <c r="BB198" i="38" s="1"/>
  <c r="BG198" i="38" s="1"/>
  <c r="BU198" i="38"/>
  <c r="AX198" i="38"/>
  <c r="AY198" i="38" s="1"/>
  <c r="AE198" i="38"/>
  <c r="BK198" i="38"/>
  <c r="AJ198" i="38"/>
  <c r="BP198" i="38"/>
  <c r="AN195" i="38"/>
  <c r="AL195" i="38"/>
  <c r="AM195" i="38"/>
  <c r="Z198" i="38"/>
  <c r="O198" i="38"/>
  <c r="P198" i="38" s="1"/>
  <c r="AB198" i="38"/>
  <c r="Y198" i="38"/>
  <c r="O197" i="38"/>
  <c r="P197" i="38" s="1"/>
  <c r="AB197" i="38"/>
  <c r="Y197" i="38"/>
  <c r="Z197" i="38"/>
  <c r="AG197" i="38"/>
  <c r="AW197" i="38"/>
  <c r="BQ197" i="38"/>
  <c r="AT197" i="38"/>
  <c r="BR197" i="38"/>
  <c r="AU197" i="38"/>
  <c r="AF197" i="38"/>
  <c r="BL197" i="38"/>
  <c r="AO197" i="38"/>
  <c r="AI197" i="38"/>
  <c r="AK197" i="38"/>
  <c r="BA197" i="38"/>
  <c r="BB197" i="38" s="1"/>
  <c r="BG197" i="38" s="1"/>
  <c r="BU197" i="38"/>
  <c r="AX197" i="38"/>
  <c r="AY197" i="38" s="1"/>
  <c r="AE197" i="38"/>
  <c r="BK197" i="38"/>
  <c r="AJ197" i="38"/>
  <c r="BP197" i="38"/>
  <c r="BI197" i="38"/>
  <c r="BO197" i="38"/>
  <c r="BJ197" i="38"/>
  <c r="BT197" i="38"/>
  <c r="AS197" i="38"/>
  <c r="BM197" i="38"/>
  <c r="AP197" i="38"/>
  <c r="BN197" i="38"/>
  <c r="AQ197" i="38"/>
  <c r="BS197" i="38"/>
  <c r="BH197" i="38"/>
  <c r="AH197" i="38"/>
  <c r="AV197" i="38"/>
  <c r="BD195" i="36"/>
  <c r="BE195" i="36"/>
  <c r="BC195" i="36"/>
  <c r="BC196" i="38"/>
  <c r="AN196" i="38"/>
  <c r="AM196" i="38"/>
  <c r="AL196" i="38"/>
  <c r="J200" i="38"/>
  <c r="Q200" i="36"/>
  <c r="B200" i="38" s="1"/>
  <c r="DW200" i="36"/>
  <c r="F200" i="36"/>
  <c r="G200" i="36" a="1"/>
  <c r="G200" i="36" s="1"/>
  <c r="L200" i="36"/>
  <c r="C199" i="36"/>
  <c r="I199" i="36"/>
  <c r="U199" i="36"/>
  <c r="E199" i="38"/>
  <c r="AA197" i="38"/>
  <c r="BB198" i="36"/>
  <c r="AW198" i="36"/>
  <c r="AB198" i="36"/>
  <c r="BE196" i="36"/>
  <c r="BC196" i="36"/>
  <c r="BD196" i="36"/>
  <c r="EP203" i="36"/>
  <c r="EX203" i="36"/>
  <c r="C200" i="36"/>
  <c r="I200" i="36"/>
  <c r="U200" i="36"/>
  <c r="E200" i="38"/>
  <c r="AA200" i="38"/>
  <c r="CJ202" i="36"/>
  <c r="AT199" i="36"/>
  <c r="BJ201" i="36"/>
  <c r="FC203" i="36"/>
  <c r="EW203" i="36"/>
  <c r="FD203" i="36"/>
  <c r="ET203" i="36"/>
  <c r="AS200" i="36"/>
  <c r="EW204" i="36"/>
  <c r="CP201" i="36"/>
  <c r="BZ202" i="36"/>
  <c r="AC204" i="36"/>
  <c r="BG201" i="36"/>
  <c r="CR199" i="36"/>
  <c r="AJ202" i="36"/>
  <c r="S204" i="36"/>
  <c r="AL199" i="36"/>
  <c r="BS201" i="36"/>
  <c r="CG204" i="36"/>
  <c r="AH201" i="36"/>
  <c r="AL201" i="36"/>
  <c r="CM202" i="36"/>
  <c r="CK201" i="36"/>
  <c r="BL202" i="36"/>
  <c r="BX202" i="36"/>
  <c r="CR201" i="36"/>
  <c r="BV204" i="36"/>
  <c r="BW199" i="36"/>
  <c r="BG199" i="36"/>
  <c r="BX199" i="36"/>
  <c r="BO201" i="36"/>
  <c r="EV203" i="36"/>
  <c r="AO201" i="36"/>
  <c r="CN201" i="36"/>
  <c r="AM199" i="36"/>
  <c r="CM201" i="36"/>
  <c r="AL202" i="36"/>
  <c r="BR199" i="36"/>
  <c r="BF202" i="36"/>
  <c r="CK202" i="36"/>
  <c r="BR201" i="36"/>
  <c r="BW202" i="36"/>
  <c r="CL202" i="36"/>
  <c r="BZ199" i="36"/>
  <c r="BZ201" i="36"/>
  <c r="AH204" i="36"/>
  <c r="BO202" i="36"/>
  <c r="AF204" i="36"/>
  <c r="BL199" i="36"/>
  <c r="CG203" i="36"/>
  <c r="BK199" i="36"/>
  <c r="BG202" i="36"/>
  <c r="BO199" i="36"/>
  <c r="BJ202" i="36"/>
  <c r="EV204" i="36"/>
  <c r="ET204" i="36"/>
  <c r="BK202" i="36"/>
  <c r="BP201" i="36"/>
  <c r="EZ204" i="36"/>
  <c r="CF199" i="36"/>
  <c r="BN199" i="36"/>
  <c r="BM199" i="36"/>
  <c r="EZ203" i="36"/>
  <c r="EU203" i="36"/>
  <c r="AM202" i="36"/>
  <c r="BM202" i="36"/>
  <c r="ER202" i="36"/>
  <c r="BR202" i="36"/>
  <c r="AC203" i="36"/>
  <c r="BS199" i="36"/>
  <c r="FB204" i="36"/>
  <c r="CJ199" i="36"/>
  <c r="FC204" i="36"/>
  <c r="BQ201" i="36"/>
  <c r="AO202" i="36"/>
  <c r="FG199" i="36"/>
  <c r="ES203" i="36"/>
  <c r="ES204" i="36"/>
  <c r="BP202" i="36"/>
  <c r="AQ202" i="36"/>
  <c r="CN202" i="36"/>
  <c r="AT202" i="36"/>
  <c r="AF203" i="36"/>
  <c r="BF199" i="36"/>
  <c r="BQ202" i="36"/>
  <c r="FD204" i="36"/>
  <c r="AH203" i="36"/>
  <c r="CL199" i="36"/>
  <c r="BS202" i="36"/>
  <c r="CP202" i="36"/>
  <c r="AD203" i="36"/>
  <c r="CF202" i="36"/>
  <c r="CR202" i="36"/>
  <c r="AJ199" i="36"/>
  <c r="BX201" i="36"/>
  <c r="FG202" i="36"/>
  <c r="BJ199" i="36"/>
  <c r="ER199" i="36"/>
  <c r="EU204" i="36"/>
  <c r="FB203" i="36"/>
  <c r="CN199" i="36"/>
  <c r="AD204" i="36"/>
  <c r="BN202" i="36"/>
  <c r="S203" i="36"/>
  <c r="AO199" i="36"/>
  <c r="BV203" i="36"/>
  <c r="CK199" i="36"/>
  <c r="FA203" i="36"/>
  <c r="FA204" i="36"/>
  <c r="BS203" i="36"/>
  <c r="AI201" i="36" l="1"/>
  <c r="EY202" i="36"/>
  <c r="BT199" i="36"/>
  <c r="AV199" i="36"/>
  <c r="AP199" i="36"/>
  <c r="AD199" i="38"/>
  <c r="Q199" i="38"/>
  <c r="BH199" i="36"/>
  <c r="U199" i="38" s="1"/>
  <c r="X199" i="38" s="1"/>
  <c r="CU199" i="36"/>
  <c r="DD199" i="36" s="1"/>
  <c r="AR199" i="36"/>
  <c r="N199" i="38"/>
  <c r="AK199" i="36"/>
  <c r="K199" i="38" s="1"/>
  <c r="M199" i="38"/>
  <c r="L199" i="38"/>
  <c r="FH199" i="36"/>
  <c r="FI199" i="36" s="1"/>
  <c r="CI199" i="36"/>
  <c r="CO199" i="36"/>
  <c r="V199" i="38"/>
  <c r="BI199" i="36"/>
  <c r="DX199" i="36"/>
  <c r="CS199" i="36"/>
  <c r="H199" i="36"/>
  <c r="O199" i="36" s="1"/>
  <c r="CT199" i="36"/>
  <c r="AC199" i="38"/>
  <c r="CH199" i="36"/>
  <c r="CD199" i="36"/>
  <c r="CC199" i="36"/>
  <c r="DX202" i="36"/>
  <c r="EP204" i="36"/>
  <c r="EX204" i="36"/>
  <c r="CH202" i="36"/>
  <c r="CC202" i="36"/>
  <c r="AC202" i="38"/>
  <c r="CD202" i="36"/>
  <c r="AK202" i="36"/>
  <c r="K202" i="38" s="1"/>
  <c r="V202" i="38"/>
  <c r="BI202" i="36"/>
  <c r="CO202" i="36"/>
  <c r="CQ202" i="36"/>
  <c r="AR202" i="36"/>
  <c r="N202" i="38"/>
  <c r="H202" i="36"/>
  <c r="O202" i="36" s="1"/>
  <c r="CT202" i="36"/>
  <c r="CS202" i="36"/>
  <c r="M202" i="38"/>
  <c r="L202" i="38"/>
  <c r="Q202" i="38"/>
  <c r="R202" i="38" s="1"/>
  <c r="BH202" i="36"/>
  <c r="U202" i="38" s="1"/>
  <c r="X202" i="38" s="1"/>
  <c r="AV202" i="36"/>
  <c r="BT202" i="36"/>
  <c r="AP202" i="36"/>
  <c r="EQ204" i="36"/>
  <c r="EO205" i="36" s="1"/>
  <c r="EQ205" i="36" s="1"/>
  <c r="EO206" i="36" s="1"/>
  <c r="FH202" i="36"/>
  <c r="CI202" i="36"/>
  <c r="BU202" i="36"/>
  <c r="DJ198" i="36"/>
  <c r="DF198" i="36"/>
  <c r="DG198" i="36"/>
  <c r="DI198" i="36"/>
  <c r="DH198" i="36"/>
  <c r="DK198" i="36"/>
  <c r="BD197" i="38"/>
  <c r="EF196" i="36"/>
  <c r="EF195" i="36"/>
  <c r="DZ196" i="36"/>
  <c r="EH195" i="36"/>
  <c r="ED195" i="36"/>
  <c r="EI196" i="36"/>
  <c r="EH196" i="36"/>
  <c r="EJ196" i="36"/>
  <c r="EL196" i="36"/>
  <c r="ED196" i="36"/>
  <c r="EG196" i="36"/>
  <c r="EK196" i="36"/>
  <c r="EA196" i="36"/>
  <c r="DZ195" i="36"/>
  <c r="EC195" i="36"/>
  <c r="EK195" i="36"/>
  <c r="A200" i="36"/>
  <c r="EI195" i="36"/>
  <c r="EJ195" i="36"/>
  <c r="EM196" i="36"/>
  <c r="EM195" i="36"/>
  <c r="EC196" i="36"/>
  <c r="EL195" i="36"/>
  <c r="EA195" i="36"/>
  <c r="EB196" i="36"/>
  <c r="EE195" i="36"/>
  <c r="A199" i="36"/>
  <c r="EB195" i="36"/>
  <c r="EE196" i="36"/>
  <c r="BC198" i="38"/>
  <c r="AZ198" i="38"/>
  <c r="AZ197" i="38"/>
  <c r="CU202" i="36"/>
  <c r="CX202" i="36" s="1"/>
  <c r="CB202" i="36"/>
  <c r="V201" i="38"/>
  <c r="BI201" i="36"/>
  <c r="AR203" i="38"/>
  <c r="L201" i="38"/>
  <c r="M201" i="38"/>
  <c r="AE204" i="36"/>
  <c r="AI204" i="36"/>
  <c r="CT201" i="36"/>
  <c r="H201" i="36"/>
  <c r="O201" i="36" s="1"/>
  <c r="CS201" i="36"/>
  <c r="Z204" i="36"/>
  <c r="AR204" i="38"/>
  <c r="E203" i="36"/>
  <c r="D203" i="38"/>
  <c r="V203" i="36"/>
  <c r="K203" i="36"/>
  <c r="W203" i="36"/>
  <c r="T203" i="36"/>
  <c r="P203" i="36" s="1"/>
  <c r="AE203" i="36"/>
  <c r="AI203" i="36"/>
  <c r="AG203" i="36"/>
  <c r="CQ201" i="36"/>
  <c r="AC201" i="38"/>
  <c r="CH201" i="36"/>
  <c r="CD201" i="36"/>
  <c r="CC201" i="36"/>
  <c r="AG204" i="36"/>
  <c r="Z203" i="36"/>
  <c r="CO201" i="36"/>
  <c r="AV201" i="36"/>
  <c r="BT201" i="36"/>
  <c r="AP201" i="36"/>
  <c r="E204" i="36"/>
  <c r="K204" i="36"/>
  <c r="V204" i="36"/>
  <c r="D204" i="38"/>
  <c r="T204" i="36"/>
  <c r="P204" i="36" s="1"/>
  <c r="W204" i="36"/>
  <c r="EY203" i="36"/>
  <c r="BF197" i="38"/>
  <c r="BE198" i="38"/>
  <c r="BD198" i="38"/>
  <c r="BI199" i="38"/>
  <c r="AI199" i="38"/>
  <c r="AV199" i="38"/>
  <c r="AS199" i="38"/>
  <c r="BM199" i="38"/>
  <c r="AP199" i="38"/>
  <c r="BN199" i="38"/>
  <c r="AQ199" i="38"/>
  <c r="BS199" i="38"/>
  <c r="BH199" i="38"/>
  <c r="AW199" i="38"/>
  <c r="BQ199" i="38"/>
  <c r="AT199" i="38"/>
  <c r="BR199" i="38"/>
  <c r="AU199" i="38"/>
  <c r="AF199" i="38"/>
  <c r="BL199" i="38"/>
  <c r="AK199" i="38"/>
  <c r="BA199" i="38"/>
  <c r="BU199" i="38"/>
  <c r="AX199" i="38"/>
  <c r="AY199" i="38" s="1"/>
  <c r="AE199" i="38"/>
  <c r="BK199" i="38"/>
  <c r="AJ199" i="38"/>
  <c r="BP199" i="38"/>
  <c r="AO199" i="38"/>
  <c r="BJ199" i="38"/>
  <c r="BO199" i="38"/>
  <c r="BT199" i="38"/>
  <c r="BK200" i="38"/>
  <c r="AO200" i="38"/>
  <c r="BI200" i="38"/>
  <c r="AH200" i="38"/>
  <c r="BJ200" i="38"/>
  <c r="AI200" i="38"/>
  <c r="BO200" i="38"/>
  <c r="AV200" i="38"/>
  <c r="BT200" i="38"/>
  <c r="AS200" i="38"/>
  <c r="BM200" i="38"/>
  <c r="AP200" i="38"/>
  <c r="BN200" i="38"/>
  <c r="AQ200" i="38"/>
  <c r="BS200" i="38"/>
  <c r="BH200" i="38"/>
  <c r="AK200" i="38"/>
  <c r="BA200" i="38"/>
  <c r="BB200" i="38" s="1"/>
  <c r="BG200" i="38" s="1"/>
  <c r="BU200" i="38"/>
  <c r="AX200" i="38"/>
  <c r="AY200" i="38" s="1"/>
  <c r="AE200" i="38"/>
  <c r="AJ200" i="38"/>
  <c r="BP200" i="38"/>
  <c r="AG200" i="38"/>
  <c r="AW200" i="38"/>
  <c r="BQ200" i="38"/>
  <c r="AT200" i="38"/>
  <c r="BR200" i="38"/>
  <c r="AU200" i="38"/>
  <c r="AF200" i="38"/>
  <c r="BL200" i="38"/>
  <c r="AX197" i="36"/>
  <c r="AY197" i="36"/>
  <c r="BA197" i="36"/>
  <c r="AZ197" i="36"/>
  <c r="DE200" i="36"/>
  <c r="DA200" i="36"/>
  <c r="DC200" i="36" s="1"/>
  <c r="CZ200" i="36"/>
  <c r="DD200" i="36"/>
  <c r="CW200" i="36"/>
  <c r="CV200" i="36"/>
  <c r="CX200" i="36"/>
  <c r="DB200" i="36"/>
  <c r="CY200" i="36"/>
  <c r="AD202" i="38"/>
  <c r="M202" i="36"/>
  <c r="X202" i="36"/>
  <c r="AA202" i="36"/>
  <c r="F202" i="38"/>
  <c r="G202" i="38" s="1"/>
  <c r="AU202" i="36"/>
  <c r="N202" i="36"/>
  <c r="I201" i="36"/>
  <c r="C201" i="36"/>
  <c r="E201" i="38"/>
  <c r="U201" i="36"/>
  <c r="AD201" i="38"/>
  <c r="AA201" i="36"/>
  <c r="X201" i="36"/>
  <c r="F201" i="38"/>
  <c r="G201" i="38" s="1"/>
  <c r="N201" i="36"/>
  <c r="M201" i="36"/>
  <c r="AU201" i="36"/>
  <c r="R200" i="38"/>
  <c r="W200" i="38"/>
  <c r="DH197" i="36"/>
  <c r="DG197" i="36"/>
  <c r="DM197" i="36"/>
  <c r="DK197" i="36"/>
  <c r="DI197" i="36"/>
  <c r="DF197" i="36"/>
  <c r="DJ197" i="36"/>
  <c r="J200" i="36"/>
  <c r="D200" i="36"/>
  <c r="Y200" i="36" s="1" a="1"/>
  <c r="Y200" i="36" s="1"/>
  <c r="H200" i="38" s="1"/>
  <c r="I200" i="38" s="1"/>
  <c r="BA198" i="36"/>
  <c r="AY198" i="36"/>
  <c r="AZ198" i="36"/>
  <c r="AX198" i="36"/>
  <c r="D199" i="36"/>
  <c r="Y199" i="36" s="1" a="1"/>
  <c r="Y199" i="36" s="1"/>
  <c r="H199" i="38" s="1"/>
  <c r="I199" i="38" s="1"/>
  <c r="J199" i="36"/>
  <c r="BE197" i="38"/>
  <c r="S197" i="38"/>
  <c r="T197" i="38"/>
  <c r="EP205" i="36"/>
  <c r="EX205" i="36"/>
  <c r="BE198" i="36"/>
  <c r="BD198" i="36"/>
  <c r="BC198" i="36"/>
  <c r="Z200" i="38"/>
  <c r="O200" i="38"/>
  <c r="P200" i="38" s="1"/>
  <c r="Y200" i="38"/>
  <c r="AB200" i="38"/>
  <c r="BC197" i="38"/>
  <c r="AL197" i="38"/>
  <c r="AM197" i="38"/>
  <c r="AN197" i="38"/>
  <c r="BF198" i="38"/>
  <c r="AN198" i="38"/>
  <c r="AL198" i="38"/>
  <c r="AM198" i="38"/>
  <c r="BB199" i="36"/>
  <c r="AB199" i="36"/>
  <c r="AW199" i="36"/>
  <c r="AB199" i="38"/>
  <c r="Y199" i="38"/>
  <c r="Z199" i="38"/>
  <c r="O199" i="38"/>
  <c r="P199" i="38" s="1"/>
  <c r="AW200" i="36"/>
  <c r="BB200" i="36"/>
  <c r="AB200" i="36"/>
  <c r="BD197" i="36"/>
  <c r="BC197" i="36"/>
  <c r="BE197" i="36"/>
  <c r="J201" i="38"/>
  <c r="L201" i="36"/>
  <c r="F201" i="36"/>
  <c r="DW201" i="36"/>
  <c r="Q201" i="36"/>
  <c r="B201" i="38" s="1"/>
  <c r="G201" i="36" a="1"/>
  <c r="G201" i="36" s="1"/>
  <c r="J202" i="38"/>
  <c r="G202" i="36" a="1"/>
  <c r="G202" i="36" s="1"/>
  <c r="Q202" i="36"/>
  <c r="B202" i="38" s="1"/>
  <c r="F202" i="36"/>
  <c r="L202" i="36"/>
  <c r="DW202" i="36"/>
  <c r="S202" i="38"/>
  <c r="T202" i="38"/>
  <c r="C202" i="36"/>
  <c r="I202" i="36"/>
  <c r="U202" i="36"/>
  <c r="E202" i="38"/>
  <c r="FI200" i="36"/>
  <c r="BK201" i="36"/>
  <c r="AF206" i="36"/>
  <c r="BK203" i="36"/>
  <c r="BN203" i="36"/>
  <c r="CN204" i="36"/>
  <c r="BV206" i="36"/>
  <c r="ER203" i="36"/>
  <c r="AC205" i="36"/>
  <c r="AS201" i="36"/>
  <c r="FA205" i="36"/>
  <c r="CF203" i="36"/>
  <c r="BL203" i="36"/>
  <c r="BW203" i="36"/>
  <c r="AD205" i="36"/>
  <c r="AO203" i="36"/>
  <c r="BP203" i="36"/>
  <c r="CM203" i="36"/>
  <c r="FA206" i="36"/>
  <c r="BN201" i="36"/>
  <c r="BM201" i="36"/>
  <c r="AS202" i="36"/>
  <c r="BM203" i="36"/>
  <c r="BR203" i="36"/>
  <c r="FC206" i="36"/>
  <c r="EW205" i="36"/>
  <c r="AS199" i="36"/>
  <c r="ER201" i="36"/>
  <c r="AM201" i="36"/>
  <c r="CG205" i="36"/>
  <c r="S205" i="36"/>
  <c r="BF203" i="36"/>
  <c r="BW204" i="36"/>
  <c r="BO203" i="36"/>
  <c r="EV206" i="36"/>
  <c r="FC205" i="36"/>
  <c r="FG203" i="36"/>
  <c r="FB206" i="36"/>
  <c r="BL204" i="36"/>
  <c r="AL203" i="36"/>
  <c r="FD206" i="36"/>
  <c r="BK205" i="36"/>
  <c r="AQ203" i="36"/>
  <c r="FG201" i="36"/>
  <c r="CJ201" i="36"/>
  <c r="CK203" i="36"/>
  <c r="ET206" i="36"/>
  <c r="CF204" i="36"/>
  <c r="ET205" i="36"/>
  <c r="FG204" i="36"/>
  <c r="S206" i="36"/>
  <c r="BJ204" i="36"/>
  <c r="ES206" i="36"/>
  <c r="BX203" i="36"/>
  <c r="BQ203" i="36"/>
  <c r="BJ203" i="36"/>
  <c r="AF205" i="36"/>
  <c r="ER204" i="36"/>
  <c r="AT201" i="36"/>
  <c r="AQ201" i="36"/>
  <c r="BG203" i="36"/>
  <c r="AC206" i="36"/>
  <c r="CG206" i="36"/>
  <c r="CN203" i="36"/>
  <c r="CL203" i="36"/>
  <c r="CP203" i="36"/>
  <c r="FD205" i="36"/>
  <c r="CK204" i="36"/>
  <c r="EV205" i="36"/>
  <c r="BZ203" i="36"/>
  <c r="ES205" i="36"/>
  <c r="AJ203" i="36"/>
  <c r="AT203" i="36"/>
  <c r="EZ206" i="36"/>
  <c r="EU205" i="36"/>
  <c r="CP204" i="36"/>
  <c r="EZ205" i="36"/>
  <c r="BF201" i="36"/>
  <c r="CL201" i="36"/>
  <c r="EW206" i="36"/>
  <c r="FB205" i="36"/>
  <c r="CM204" i="36"/>
  <c r="AL204" i="36"/>
  <c r="AH205" i="36"/>
  <c r="AH206" i="36"/>
  <c r="CJ203" i="36"/>
  <c r="BV205" i="36"/>
  <c r="CR203" i="36"/>
  <c r="AM203" i="36"/>
  <c r="CF201" i="36"/>
  <c r="AJ201" i="36"/>
  <c r="BR204" i="36"/>
  <c r="AD206" i="36"/>
  <c r="EU206" i="36"/>
  <c r="BW201" i="36"/>
  <c r="BL201" i="36"/>
  <c r="ER205" i="36"/>
  <c r="AA202" i="38" l="1"/>
  <c r="W202" i="38"/>
  <c r="AH199" i="38"/>
  <c r="BB199" i="38"/>
  <c r="BG199" i="38" s="1"/>
  <c r="AG199" i="38"/>
  <c r="CI201" i="36"/>
  <c r="FH201" i="36"/>
  <c r="FI201" i="36" s="1"/>
  <c r="AK201" i="36"/>
  <c r="K201" i="38" s="1"/>
  <c r="Q201" i="38"/>
  <c r="R201" i="38" s="1"/>
  <c r="T201" i="38" s="1"/>
  <c r="BH201" i="36"/>
  <c r="U201" i="38" s="1"/>
  <c r="X201" i="38" s="1"/>
  <c r="BU201" i="36"/>
  <c r="N201" i="38"/>
  <c r="AR201" i="36"/>
  <c r="DX201" i="36"/>
  <c r="CU201" i="36"/>
  <c r="CZ201" i="36" s="1"/>
  <c r="EY204" i="36"/>
  <c r="CB199" i="36"/>
  <c r="CZ199" i="36"/>
  <c r="CV199" i="36"/>
  <c r="DB199" i="36"/>
  <c r="CY199" i="36"/>
  <c r="CX199" i="36"/>
  <c r="DA199" i="36"/>
  <c r="DC199" i="36" s="1"/>
  <c r="CW199" i="36"/>
  <c r="BD199" i="38"/>
  <c r="DE199" i="36"/>
  <c r="DG199" i="36" s="1"/>
  <c r="AA199" i="38"/>
  <c r="W199" i="38"/>
  <c r="R199" i="38"/>
  <c r="DX204" i="36"/>
  <c r="DX203" i="36"/>
  <c r="CO204" i="36"/>
  <c r="CI204" i="36"/>
  <c r="EX206" i="36"/>
  <c r="EQ206" i="36"/>
  <c r="EO207" i="36" s="1"/>
  <c r="EQ207" i="36" s="1"/>
  <c r="EO208" i="36" s="1"/>
  <c r="EP206" i="36"/>
  <c r="BU203" i="36"/>
  <c r="L203" i="38"/>
  <c r="M203" i="38"/>
  <c r="CH203" i="36"/>
  <c r="AC203" i="38"/>
  <c r="CD203" i="36"/>
  <c r="CC203" i="36"/>
  <c r="DL198" i="36"/>
  <c r="EB198" i="36" s="1"/>
  <c r="CO203" i="36"/>
  <c r="CQ204" i="36"/>
  <c r="CQ203" i="36"/>
  <c r="L204" i="38"/>
  <c r="M204" i="38"/>
  <c r="A202" i="36"/>
  <c r="CZ202" i="36"/>
  <c r="FI202" i="36"/>
  <c r="DE202" i="36"/>
  <c r="DI202" i="36" s="1"/>
  <c r="DA202" i="36"/>
  <c r="DC202" i="36" s="1"/>
  <c r="CV202" i="36"/>
  <c r="BC200" i="38"/>
  <c r="BF199" i="38"/>
  <c r="EY205" i="36"/>
  <c r="BE200" i="38"/>
  <c r="DD202" i="36"/>
  <c r="A201" i="36"/>
  <c r="CU204" i="36"/>
  <c r="CV204" i="36" s="1"/>
  <c r="DB202" i="36"/>
  <c r="CW202" i="36"/>
  <c r="DL197" i="36"/>
  <c r="EI197" i="36" s="1"/>
  <c r="BD200" i="38"/>
  <c r="CY202" i="36"/>
  <c r="CU203" i="36"/>
  <c r="BT203" i="36"/>
  <c r="AV203" i="36"/>
  <c r="AP203" i="36"/>
  <c r="AI205" i="36"/>
  <c r="AE206" i="36"/>
  <c r="AR206" i="38"/>
  <c r="K205" i="36"/>
  <c r="V205" i="36"/>
  <c r="W205" i="36"/>
  <c r="E205" i="36"/>
  <c r="D205" i="38"/>
  <c r="T205" i="36"/>
  <c r="P205" i="36" s="1"/>
  <c r="K206" i="36"/>
  <c r="D206" i="38"/>
  <c r="T206" i="36"/>
  <c r="P206" i="36" s="1"/>
  <c r="V206" i="36"/>
  <c r="W206" i="36"/>
  <c r="E206" i="36"/>
  <c r="CI203" i="36"/>
  <c r="FH203" i="36"/>
  <c r="Z205" i="36"/>
  <c r="AE205" i="36"/>
  <c r="BH203" i="36"/>
  <c r="U203" i="38" s="1"/>
  <c r="X203" i="38" s="1"/>
  <c r="Q203" i="38"/>
  <c r="Z206" i="36"/>
  <c r="V204" i="38"/>
  <c r="BI204" i="36"/>
  <c r="AR205" i="38"/>
  <c r="AG205" i="36"/>
  <c r="AK203" i="36"/>
  <c r="K203" i="38" s="1"/>
  <c r="N203" i="38"/>
  <c r="AR203" i="36"/>
  <c r="V203" i="38"/>
  <c r="BI203" i="36"/>
  <c r="CT203" i="36"/>
  <c r="CS203" i="36"/>
  <c r="H203" i="36"/>
  <c r="O203" i="36" s="1"/>
  <c r="AG206" i="36"/>
  <c r="AI206" i="36"/>
  <c r="DK199" i="36"/>
  <c r="J202" i="36"/>
  <c r="D202" i="36"/>
  <c r="Y202" i="36" s="1" a="1"/>
  <c r="Y202" i="36" s="1"/>
  <c r="H202" i="38" s="1"/>
  <c r="I202" i="38" s="1"/>
  <c r="S201" i="38"/>
  <c r="BE200" i="36"/>
  <c r="BC200" i="36"/>
  <c r="BD200" i="36"/>
  <c r="AX199" i="36"/>
  <c r="AZ199" i="36"/>
  <c r="AY199" i="36"/>
  <c r="BA199" i="36"/>
  <c r="BB201" i="36"/>
  <c r="AB201" i="36"/>
  <c r="AW201" i="36"/>
  <c r="AK202" i="38"/>
  <c r="AX202" i="38"/>
  <c r="AY202" i="38" s="1"/>
  <c r="BK202" i="38"/>
  <c r="AO202" i="38"/>
  <c r="BI202" i="38"/>
  <c r="AH202" i="38"/>
  <c r="BJ202" i="38"/>
  <c r="AI202" i="38"/>
  <c r="BO202" i="38"/>
  <c r="AV202" i="38"/>
  <c r="BT202" i="38"/>
  <c r="BM202" i="38"/>
  <c r="AQ202" i="38"/>
  <c r="BH202" i="38"/>
  <c r="AG202" i="38"/>
  <c r="AW202" i="38"/>
  <c r="BQ202" i="38"/>
  <c r="AT202" i="38"/>
  <c r="BR202" i="38"/>
  <c r="AU202" i="38"/>
  <c r="AF202" i="38"/>
  <c r="BL202" i="38"/>
  <c r="BA202" i="38"/>
  <c r="BB202" i="38" s="1"/>
  <c r="BG202" i="38" s="1"/>
  <c r="BU202" i="38"/>
  <c r="AE202" i="38"/>
  <c r="AJ202" i="38"/>
  <c r="BP202" i="38"/>
  <c r="AS202" i="38"/>
  <c r="AP202" i="38"/>
  <c r="BN202" i="38"/>
  <c r="BS202" i="38"/>
  <c r="AY200" i="36"/>
  <c r="BA200" i="36"/>
  <c r="AZ200" i="36"/>
  <c r="AX200" i="36"/>
  <c r="AS201" i="38"/>
  <c r="BM201" i="38"/>
  <c r="AP201" i="38"/>
  <c r="BN201" i="38"/>
  <c r="AQ201" i="38"/>
  <c r="BS201" i="38"/>
  <c r="BH201" i="38"/>
  <c r="AG201" i="38"/>
  <c r="BQ201" i="38"/>
  <c r="BR201" i="38"/>
  <c r="AU201" i="38"/>
  <c r="BL201" i="38"/>
  <c r="AO201" i="38"/>
  <c r="BI201" i="38"/>
  <c r="AH201" i="38"/>
  <c r="AI201" i="38"/>
  <c r="BO201" i="38"/>
  <c r="AV201" i="38"/>
  <c r="BT201" i="38"/>
  <c r="AW201" i="38"/>
  <c r="AT201" i="38"/>
  <c r="BJ201" i="38"/>
  <c r="AK201" i="38"/>
  <c r="BA201" i="38"/>
  <c r="BB201" i="38" s="1"/>
  <c r="BG201" i="38" s="1"/>
  <c r="BU201" i="38"/>
  <c r="AX201" i="38"/>
  <c r="AY201" i="38" s="1"/>
  <c r="AE201" i="38"/>
  <c r="BK201" i="38"/>
  <c r="AJ201" i="38"/>
  <c r="BP201" i="38"/>
  <c r="AW202" i="36"/>
  <c r="AB202" i="36"/>
  <c r="BB202" i="36"/>
  <c r="DH200" i="36"/>
  <c r="DK200" i="36"/>
  <c r="DI200" i="36"/>
  <c r="DM200" i="36"/>
  <c r="DJ200" i="36"/>
  <c r="DG200" i="36"/>
  <c r="DF200" i="36"/>
  <c r="BF200" i="38"/>
  <c r="BC199" i="38"/>
  <c r="N204" i="36"/>
  <c r="AA204" i="36"/>
  <c r="X204" i="36"/>
  <c r="AU204" i="36"/>
  <c r="F204" i="38"/>
  <c r="G204" i="38" s="1"/>
  <c r="M204" i="36"/>
  <c r="CB201" i="36"/>
  <c r="AU203" i="36"/>
  <c r="X203" i="36"/>
  <c r="AD203" i="38"/>
  <c r="F203" i="38"/>
  <c r="G203" i="38" s="1"/>
  <c r="M203" i="36"/>
  <c r="AA203" i="36"/>
  <c r="N203" i="36"/>
  <c r="AA201" i="38"/>
  <c r="BD199" i="36"/>
  <c r="BC199" i="36"/>
  <c r="BE199" i="36"/>
  <c r="S200" i="38"/>
  <c r="T200" i="38"/>
  <c r="J201" i="36"/>
  <c r="D201" i="36"/>
  <c r="Y201" i="36" s="1" a="1"/>
  <c r="Y201" i="36" s="1"/>
  <c r="H201" i="38" s="1"/>
  <c r="I201" i="38" s="1"/>
  <c r="AL200" i="38"/>
  <c r="AM200" i="38"/>
  <c r="AN200" i="38"/>
  <c r="BE199" i="38"/>
  <c r="E204" i="38"/>
  <c r="U204" i="36"/>
  <c r="I204" i="36"/>
  <c r="C204" i="36"/>
  <c r="J203" i="38"/>
  <c r="G203" i="36" a="1"/>
  <c r="G203" i="36" s="1"/>
  <c r="L203" i="36"/>
  <c r="DW203" i="36"/>
  <c r="Q203" i="36"/>
  <c r="B203" i="38" s="1"/>
  <c r="F203" i="36"/>
  <c r="Y201" i="38"/>
  <c r="Z201" i="38"/>
  <c r="AB201" i="38"/>
  <c r="O201" i="38"/>
  <c r="P201" i="38" s="1"/>
  <c r="O202" i="38"/>
  <c r="P202" i="38" s="1"/>
  <c r="AB202" i="38"/>
  <c r="Y202" i="38"/>
  <c r="Z202" i="38"/>
  <c r="AZ200" i="38"/>
  <c r="AZ199" i="38"/>
  <c r="AM199" i="38"/>
  <c r="AN199" i="38"/>
  <c r="AL199" i="38"/>
  <c r="EX207" i="36"/>
  <c r="U203" i="36"/>
  <c r="I203" i="36"/>
  <c r="E203" i="38"/>
  <c r="C203" i="36"/>
  <c r="J204" i="38"/>
  <c r="F204" i="36"/>
  <c r="L204" i="36"/>
  <c r="G204" i="36" a="1"/>
  <c r="G204" i="36" s="1"/>
  <c r="Q204" i="36"/>
  <c r="B204" i="38" s="1"/>
  <c r="DW204" i="36"/>
  <c r="AO205" i="36"/>
  <c r="AC208" i="36"/>
  <c r="AH208" i="36"/>
  <c r="CJ204" i="36"/>
  <c r="BW206" i="36"/>
  <c r="BV207" i="36"/>
  <c r="AM206" i="36"/>
  <c r="FC207" i="36"/>
  <c r="FG206" i="36"/>
  <c r="AH207" i="36"/>
  <c r="BO204" i="36"/>
  <c r="CL205" i="36"/>
  <c r="BP205" i="36"/>
  <c r="BM206" i="36"/>
  <c r="BQ205" i="36"/>
  <c r="CF205" i="36"/>
  <c r="CK206" i="36"/>
  <c r="EU208" i="36"/>
  <c r="BN205" i="36"/>
  <c r="BS205" i="36"/>
  <c r="FA208" i="36"/>
  <c r="CR205" i="36"/>
  <c r="ET208" i="36"/>
  <c r="CN205" i="36"/>
  <c r="AT204" i="36"/>
  <c r="BO206" i="36"/>
  <c r="BM204" i="36"/>
  <c r="AQ204" i="36"/>
  <c r="CR204" i="36"/>
  <c r="CK205" i="36"/>
  <c r="BW205" i="36"/>
  <c r="FD207" i="36"/>
  <c r="BN204" i="36"/>
  <c r="EV208" i="36"/>
  <c r="AF207" i="36"/>
  <c r="AL205" i="36"/>
  <c r="BM205" i="36"/>
  <c r="CJ205" i="36"/>
  <c r="AO204" i="36"/>
  <c r="ES207" i="36"/>
  <c r="AS203" i="36"/>
  <c r="BF204" i="36"/>
  <c r="BG204" i="36"/>
  <c r="S207" i="36"/>
  <c r="EU207" i="36"/>
  <c r="BF205" i="36"/>
  <c r="EZ207" i="36"/>
  <c r="BX205" i="36"/>
  <c r="BL205" i="36"/>
  <c r="BX204" i="36"/>
  <c r="EW207" i="36"/>
  <c r="BG205" i="36"/>
  <c r="FB208" i="36"/>
  <c r="CP205" i="36"/>
  <c r="CG207" i="36"/>
  <c r="AJ205" i="36"/>
  <c r="BP204" i="36"/>
  <c r="FB207" i="36"/>
  <c r="EV207" i="36"/>
  <c r="CL204" i="36"/>
  <c r="AL206" i="36"/>
  <c r="ET207" i="36"/>
  <c r="AD208" i="36"/>
  <c r="FA207" i="36"/>
  <c r="S208" i="36"/>
  <c r="EW208" i="36"/>
  <c r="AM204" i="36"/>
  <c r="BJ205" i="36"/>
  <c r="EZ208" i="36"/>
  <c r="BR205" i="36"/>
  <c r="AQ205" i="36"/>
  <c r="BZ205" i="36"/>
  <c r="BG206" i="36"/>
  <c r="AF208" i="36"/>
  <c r="CG208" i="36"/>
  <c r="FC208" i="36"/>
  <c r="BS206" i="36"/>
  <c r="BK204" i="36"/>
  <c r="AM205" i="36"/>
  <c r="BQ204" i="36"/>
  <c r="FG205" i="36"/>
  <c r="BS204" i="36"/>
  <c r="BV208" i="36"/>
  <c r="BO205" i="36"/>
  <c r="AD207" i="36"/>
  <c r="FD208" i="36"/>
  <c r="ES208" i="36"/>
  <c r="AT205" i="36"/>
  <c r="BP206" i="36"/>
  <c r="CM205" i="36"/>
  <c r="AC207" i="36"/>
  <c r="AJ204" i="36"/>
  <c r="BZ204" i="36"/>
  <c r="AT206" i="36"/>
  <c r="AF201" i="38" l="1"/>
  <c r="DB201" i="36"/>
  <c r="EP207" i="36"/>
  <c r="CX201" i="36"/>
  <c r="CY201" i="36"/>
  <c r="DD201" i="36"/>
  <c r="W201" i="38"/>
  <c r="DE201" i="36"/>
  <c r="DA201" i="36"/>
  <c r="DC201" i="36" s="1"/>
  <c r="CW201" i="36"/>
  <c r="CV201" i="36"/>
  <c r="DX205" i="36"/>
  <c r="DF199" i="36"/>
  <c r="CH205" i="36"/>
  <c r="CC205" i="36"/>
  <c r="AC205" i="38"/>
  <c r="CD205" i="36"/>
  <c r="AK205" i="36"/>
  <c r="K205" i="38" s="1"/>
  <c r="DM199" i="36"/>
  <c r="DJ199" i="36"/>
  <c r="DH199" i="36"/>
  <c r="DI199" i="36"/>
  <c r="BU204" i="36"/>
  <c r="AP204" i="36"/>
  <c r="BT204" i="36"/>
  <c r="AV204" i="36"/>
  <c r="AD204" i="38"/>
  <c r="N204" i="38"/>
  <c r="AR204" i="36"/>
  <c r="CT204" i="36"/>
  <c r="H204" i="36"/>
  <c r="O204" i="36" s="1"/>
  <c r="CS204" i="36"/>
  <c r="AK204" i="36"/>
  <c r="K204" i="38" s="1"/>
  <c r="BH204" i="36"/>
  <c r="U204" i="38" s="1"/>
  <c r="X204" i="38" s="1"/>
  <c r="Q204" i="38"/>
  <c r="R204" i="38" s="1"/>
  <c r="CC204" i="36"/>
  <c r="CD204" i="36"/>
  <c r="AC204" i="38"/>
  <c r="FH204" i="36"/>
  <c r="CH204" i="36"/>
  <c r="T199" i="38"/>
  <c r="S199" i="38"/>
  <c r="DX206" i="36"/>
  <c r="EY206" i="36"/>
  <c r="M206" i="38"/>
  <c r="L206" i="38"/>
  <c r="CI206" i="36"/>
  <c r="AR206" i="36"/>
  <c r="N206" i="38"/>
  <c r="EP208" i="36"/>
  <c r="EQ208" i="36"/>
  <c r="EO209" i="36" s="1"/>
  <c r="EX208" i="36"/>
  <c r="AA203" i="38"/>
  <c r="CB203" i="36"/>
  <c r="EL198" i="36"/>
  <c r="DZ198" i="36"/>
  <c r="DK202" i="36"/>
  <c r="EI198" i="36"/>
  <c r="DG202" i="36"/>
  <c r="EM198" i="36"/>
  <c r="EH198" i="36"/>
  <c r="EF198" i="36"/>
  <c r="EA198" i="36"/>
  <c r="EE198" i="36"/>
  <c r="EC198" i="36"/>
  <c r="ED198" i="36"/>
  <c r="EJ198" i="36"/>
  <c r="EK198" i="36"/>
  <c r="EG198" i="36"/>
  <c r="CQ205" i="36"/>
  <c r="DJ202" i="36"/>
  <c r="DA204" i="36"/>
  <c r="DC204" i="36" s="1"/>
  <c r="DH202" i="36"/>
  <c r="DM202" i="36"/>
  <c r="DF202" i="36"/>
  <c r="EY208" i="36"/>
  <c r="DL199" i="36"/>
  <c r="EE199" i="36" s="1"/>
  <c r="A203" i="36"/>
  <c r="EA197" i="36"/>
  <c r="ED197" i="36"/>
  <c r="EM197" i="36"/>
  <c r="CW204" i="36"/>
  <c r="EG197" i="36"/>
  <c r="DD204" i="36"/>
  <c r="EB197" i="36"/>
  <c r="EL197" i="36"/>
  <c r="CY204" i="36"/>
  <c r="EE197" i="36"/>
  <c r="EC197" i="36"/>
  <c r="EF197" i="36"/>
  <c r="BD201" i="38"/>
  <c r="BE202" i="38"/>
  <c r="CZ204" i="36"/>
  <c r="CX204" i="36"/>
  <c r="EH197" i="36"/>
  <c r="EK197" i="36"/>
  <c r="EJ197" i="36"/>
  <c r="DZ197" i="36"/>
  <c r="DL200" i="36"/>
  <c r="EF200" i="36" s="1"/>
  <c r="BF202" i="38"/>
  <c r="DB204" i="36"/>
  <c r="A204" i="36"/>
  <c r="BC201" i="38"/>
  <c r="BE201" i="38"/>
  <c r="N205" i="38"/>
  <c r="AR205" i="36"/>
  <c r="AV205" i="36"/>
  <c r="AP205" i="36"/>
  <c r="BT205" i="36"/>
  <c r="AE208" i="36"/>
  <c r="AE207" i="36"/>
  <c r="Z207" i="36"/>
  <c r="Z208" i="36"/>
  <c r="AG208" i="36"/>
  <c r="Q205" i="38"/>
  <c r="BH205" i="36"/>
  <c r="U205" i="38" s="1"/>
  <c r="X205" i="38" s="1"/>
  <c r="AG207" i="36"/>
  <c r="AR207" i="38"/>
  <c r="AI207" i="36"/>
  <c r="T208" i="36"/>
  <c r="P208" i="36" s="1"/>
  <c r="W208" i="36"/>
  <c r="K208" i="36"/>
  <c r="V208" i="36"/>
  <c r="D208" i="38"/>
  <c r="E208" i="36"/>
  <c r="AI208" i="36"/>
  <c r="AR208" i="38"/>
  <c r="CO205" i="36"/>
  <c r="V205" i="38"/>
  <c r="BI205" i="36"/>
  <c r="K207" i="36"/>
  <c r="E207" i="36"/>
  <c r="V207" i="36"/>
  <c r="T207" i="36"/>
  <c r="P207" i="36" s="1"/>
  <c r="D207" i="38"/>
  <c r="W207" i="36"/>
  <c r="CI205" i="36"/>
  <c r="FH205" i="36"/>
  <c r="BU205" i="36"/>
  <c r="M205" i="38"/>
  <c r="L205" i="38"/>
  <c r="H205" i="36"/>
  <c r="O205" i="36" s="1"/>
  <c r="CT205" i="36"/>
  <c r="CS205" i="36"/>
  <c r="DE203" i="36"/>
  <c r="D203" i="36"/>
  <c r="Y203" i="36" s="1" a="1"/>
  <c r="Y203" i="36" s="1"/>
  <c r="H203" i="38" s="1"/>
  <c r="I203" i="38" s="1"/>
  <c r="J203" i="36"/>
  <c r="EY207" i="36"/>
  <c r="AB203" i="38"/>
  <c r="Z203" i="38"/>
  <c r="O203" i="38"/>
  <c r="P203" i="38" s="1"/>
  <c r="Y203" i="38"/>
  <c r="J204" i="36"/>
  <c r="D204" i="36"/>
  <c r="Y204" i="36" s="1" a="1"/>
  <c r="Y204" i="36" s="1"/>
  <c r="H204" i="38" s="1"/>
  <c r="I204" i="38" s="1"/>
  <c r="BM204" i="38"/>
  <c r="AQ204" i="38"/>
  <c r="AG204" i="38"/>
  <c r="AW204" i="38"/>
  <c r="BQ204" i="38"/>
  <c r="AT204" i="38"/>
  <c r="BR204" i="38"/>
  <c r="AU204" i="38"/>
  <c r="AF204" i="38"/>
  <c r="BL204" i="38"/>
  <c r="AX204" i="38"/>
  <c r="AY204" i="38" s="1"/>
  <c r="AS204" i="38"/>
  <c r="AP204" i="38"/>
  <c r="BS204" i="38"/>
  <c r="AK204" i="38"/>
  <c r="BA204" i="38"/>
  <c r="BB204" i="38" s="1"/>
  <c r="BG204" i="38" s="1"/>
  <c r="BU204" i="38"/>
  <c r="AE204" i="38"/>
  <c r="BK204" i="38"/>
  <c r="AJ204" i="38"/>
  <c r="BP204" i="38"/>
  <c r="AO204" i="38"/>
  <c r="BI204" i="38"/>
  <c r="AH204" i="38"/>
  <c r="BJ204" i="38"/>
  <c r="AI204" i="38"/>
  <c r="BO204" i="38"/>
  <c r="AV204" i="38"/>
  <c r="BT204" i="38"/>
  <c r="BN204" i="38"/>
  <c r="BH204" i="38"/>
  <c r="BF201" i="38"/>
  <c r="AL201" i="38"/>
  <c r="AM201" i="38"/>
  <c r="AN201" i="38"/>
  <c r="AZ202" i="38"/>
  <c r="DW205" i="36"/>
  <c r="L205" i="36"/>
  <c r="G205" i="36" a="1"/>
  <c r="G205" i="36" s="1"/>
  <c r="Q205" i="36"/>
  <c r="B205" i="38" s="1"/>
  <c r="J205" i="38"/>
  <c r="F205" i="36"/>
  <c r="X206" i="36"/>
  <c r="AU206" i="36"/>
  <c r="F206" i="38"/>
  <c r="G206" i="38" s="1"/>
  <c r="M206" i="36"/>
  <c r="AA206" i="36"/>
  <c r="N206" i="36"/>
  <c r="E205" i="38"/>
  <c r="C205" i="36"/>
  <c r="U205" i="36"/>
  <c r="I205" i="36"/>
  <c r="CU205" i="36"/>
  <c r="AX202" i="36"/>
  <c r="AY202" i="36"/>
  <c r="AZ202" i="36"/>
  <c r="BA202" i="36"/>
  <c r="BC202" i="38"/>
  <c r="BD202" i="38"/>
  <c r="BA201" i="36"/>
  <c r="AX201" i="36"/>
  <c r="AY201" i="36"/>
  <c r="AZ201" i="36"/>
  <c r="J206" i="38"/>
  <c r="F206" i="36"/>
  <c r="G206" i="36" a="1"/>
  <c r="G206" i="36" s="1"/>
  <c r="Q206" i="36"/>
  <c r="B206" i="38" s="1"/>
  <c r="DW206" i="36"/>
  <c r="L206" i="36"/>
  <c r="W203" i="38"/>
  <c r="R203" i="38"/>
  <c r="FI203" i="36"/>
  <c r="FI204" i="36"/>
  <c r="AA204" i="38"/>
  <c r="DJ201" i="36"/>
  <c r="DG201" i="36"/>
  <c r="DF201" i="36"/>
  <c r="DM201" i="36"/>
  <c r="DK201" i="36"/>
  <c r="DI201" i="36"/>
  <c r="DH201" i="36"/>
  <c r="Z204" i="38"/>
  <c r="Y204" i="38"/>
  <c r="O204" i="38"/>
  <c r="P204" i="38" s="1"/>
  <c r="AB204" i="38"/>
  <c r="EQ209" i="36"/>
  <c r="EO210" i="36" s="1"/>
  <c r="EX209" i="36"/>
  <c r="EP209" i="36"/>
  <c r="BQ203" i="38"/>
  <c r="AK203" i="38"/>
  <c r="BA203" i="38"/>
  <c r="BB203" i="38" s="1"/>
  <c r="BG203" i="38" s="1"/>
  <c r="BU203" i="38"/>
  <c r="AX203" i="38"/>
  <c r="AY203" i="38" s="1"/>
  <c r="AE203" i="38"/>
  <c r="BK203" i="38"/>
  <c r="AJ203" i="38"/>
  <c r="BP203" i="38"/>
  <c r="AO203" i="38"/>
  <c r="BI203" i="38"/>
  <c r="AH203" i="38"/>
  <c r="BJ203" i="38"/>
  <c r="AI203" i="38"/>
  <c r="AV203" i="38"/>
  <c r="BT203" i="38"/>
  <c r="AS203" i="38"/>
  <c r="BM203" i="38"/>
  <c r="AP203" i="38"/>
  <c r="BN203" i="38"/>
  <c r="AQ203" i="38"/>
  <c r="BS203" i="38"/>
  <c r="BH203" i="38"/>
  <c r="AG203" i="38"/>
  <c r="AW203" i="38"/>
  <c r="AT203" i="38"/>
  <c r="BR203" i="38"/>
  <c r="AU203" i="38"/>
  <c r="AF203" i="38"/>
  <c r="BL203" i="38"/>
  <c r="BO203" i="38"/>
  <c r="BB204" i="36"/>
  <c r="AB204" i="36"/>
  <c r="AW204" i="36"/>
  <c r="AZ201" i="38"/>
  <c r="CB205" i="36"/>
  <c r="S204" i="38"/>
  <c r="T204" i="38"/>
  <c r="AB203" i="36"/>
  <c r="BB203" i="36"/>
  <c r="AW203" i="36"/>
  <c r="BE202" i="36"/>
  <c r="BD202" i="36"/>
  <c r="BC202" i="36"/>
  <c r="AN202" i="38"/>
  <c r="AM202" i="38"/>
  <c r="AL202" i="38"/>
  <c r="BD201" i="36"/>
  <c r="BE201" i="36"/>
  <c r="BC201" i="36"/>
  <c r="C206" i="36"/>
  <c r="I206" i="36"/>
  <c r="U206" i="36"/>
  <c r="E206" i="38"/>
  <c r="AA205" i="36"/>
  <c r="N205" i="36"/>
  <c r="M205" i="36"/>
  <c r="X205" i="36"/>
  <c r="F205" i="38"/>
  <c r="G205" i="38" s="1"/>
  <c r="AU205" i="36"/>
  <c r="AD205" i="38"/>
  <c r="DB203" i="36"/>
  <c r="CZ203" i="36"/>
  <c r="DA203" i="36"/>
  <c r="DC203" i="36" s="1"/>
  <c r="DD203" i="36"/>
  <c r="CV203" i="36"/>
  <c r="CX203" i="36"/>
  <c r="CY203" i="36"/>
  <c r="CW203" i="36"/>
  <c r="ER206" i="36"/>
  <c r="CP206" i="36"/>
  <c r="CM206" i="36"/>
  <c r="CF207" i="36"/>
  <c r="BK207" i="36"/>
  <c r="BP208" i="36"/>
  <c r="AH209" i="36"/>
  <c r="CK208" i="36"/>
  <c r="AQ207" i="36"/>
  <c r="CF208" i="36"/>
  <c r="AO207" i="36"/>
  <c r="CL209" i="36"/>
  <c r="BJ206" i="36"/>
  <c r="CJ206" i="36"/>
  <c r="BK206" i="36"/>
  <c r="AF209" i="36"/>
  <c r="AM208" i="36"/>
  <c r="EZ209" i="36"/>
  <c r="BS208" i="36"/>
  <c r="BZ206" i="36"/>
  <c r="AJ206" i="36"/>
  <c r="CN208" i="36"/>
  <c r="AJ208" i="36"/>
  <c r="AT207" i="36"/>
  <c r="EU209" i="36"/>
  <c r="BW208" i="36"/>
  <c r="CR207" i="36"/>
  <c r="S209" i="36"/>
  <c r="BX208" i="36"/>
  <c r="CF206" i="36"/>
  <c r="CN206" i="36"/>
  <c r="BN206" i="36"/>
  <c r="EW209" i="36"/>
  <c r="CJ208" i="36"/>
  <c r="BZ208" i="36"/>
  <c r="BR208" i="36"/>
  <c r="BN208" i="36"/>
  <c r="CL207" i="36"/>
  <c r="CL206" i="36"/>
  <c r="CR206" i="36"/>
  <c r="BL206" i="36"/>
  <c r="BG208" i="36"/>
  <c r="FD209" i="36"/>
  <c r="BO208" i="36"/>
  <c r="BZ207" i="36"/>
  <c r="FC209" i="36"/>
  <c r="ET209" i="36"/>
  <c r="EV209" i="36"/>
  <c r="BM207" i="36"/>
  <c r="BM208" i="36"/>
  <c r="CN207" i="36"/>
  <c r="FG207" i="36"/>
  <c r="AT208" i="36"/>
  <c r="CP207" i="36"/>
  <c r="AQ206" i="36"/>
  <c r="BR206" i="36"/>
  <c r="AL208" i="36"/>
  <c r="BW207" i="36"/>
  <c r="CM208" i="36"/>
  <c r="ES209" i="36"/>
  <c r="FG208" i="36"/>
  <c r="BF208" i="36"/>
  <c r="AO208" i="36"/>
  <c r="CK207" i="36"/>
  <c r="AM207" i="36"/>
  <c r="BO207" i="36"/>
  <c r="BQ206" i="36"/>
  <c r="BX206" i="36"/>
  <c r="BN207" i="36"/>
  <c r="BK208" i="36"/>
  <c r="BL208" i="36"/>
  <c r="CL208" i="36"/>
  <c r="CP208" i="36"/>
  <c r="AS205" i="36"/>
  <c r="AS204" i="36"/>
  <c r="BJ208" i="36"/>
  <c r="CM207" i="36"/>
  <c r="CG209" i="36"/>
  <c r="AJ207" i="36"/>
  <c r="AO206" i="36"/>
  <c r="BF206" i="36"/>
  <c r="ER207" i="36"/>
  <c r="BR207" i="36"/>
  <c r="CR208" i="36"/>
  <c r="ER208" i="36"/>
  <c r="FA209" i="36"/>
  <c r="BP207" i="36"/>
  <c r="AC209" i="36"/>
  <c r="AD209" i="36"/>
  <c r="BF207" i="36"/>
  <c r="BX207" i="36"/>
  <c r="BL207" i="36"/>
  <c r="FB209" i="36"/>
  <c r="AQ208" i="36"/>
  <c r="BV209" i="36"/>
  <c r="BJ207" i="36"/>
  <c r="CJ207" i="36"/>
  <c r="BQ207" i="36"/>
  <c r="BS207" i="36"/>
  <c r="BG207" i="36"/>
  <c r="BQ208" i="36"/>
  <c r="AL207" i="36"/>
  <c r="DL202" i="36" l="1"/>
  <c r="EB202" i="36" s="1"/>
  <c r="Q206" i="38"/>
  <c r="R206" i="38" s="1"/>
  <c r="BH206" i="36"/>
  <c r="U206" i="38" s="1"/>
  <c r="X206" i="38" s="1"/>
  <c r="AV206" i="36"/>
  <c r="AP206" i="36"/>
  <c r="BT206" i="36"/>
  <c r="AD206" i="38"/>
  <c r="CH206" i="36"/>
  <c r="AC206" i="38"/>
  <c r="CC206" i="36"/>
  <c r="CD206" i="36"/>
  <c r="CB206" i="36" s="1"/>
  <c r="FH206" i="36"/>
  <c r="FI206" i="36" s="1"/>
  <c r="BU206" i="36"/>
  <c r="CQ207" i="36"/>
  <c r="CT206" i="36"/>
  <c r="H206" i="36"/>
  <c r="O206" i="36" s="1"/>
  <c r="CS206" i="36"/>
  <c r="CO206" i="36"/>
  <c r="AK206" i="36"/>
  <c r="K206" i="38" s="1"/>
  <c r="V206" i="38"/>
  <c r="W206" i="38" s="1"/>
  <c r="BI206" i="36"/>
  <c r="CQ206" i="36"/>
  <c r="CU206" i="36"/>
  <c r="DD206" i="36" s="1"/>
  <c r="W204" i="38"/>
  <c r="CB204" i="36"/>
  <c r="AA205" i="38"/>
  <c r="DX207" i="36"/>
  <c r="DE204" i="36"/>
  <c r="DX208" i="36"/>
  <c r="EC199" i="36"/>
  <c r="BI208" i="36"/>
  <c r="V208" i="38"/>
  <c r="Q208" i="38"/>
  <c r="BH208" i="36"/>
  <c r="U208" i="38" s="1"/>
  <c r="X208" i="38" s="1"/>
  <c r="L208" i="38"/>
  <c r="M208" i="38"/>
  <c r="EQ210" i="36"/>
  <c r="EO211" i="36" s="1"/>
  <c r="EQ211" i="36" s="1"/>
  <c r="EO212" i="36" s="1"/>
  <c r="BE204" i="38"/>
  <c r="BU208" i="36"/>
  <c r="AK207" i="36"/>
  <c r="K207" i="38" s="1"/>
  <c r="EL202" i="36"/>
  <c r="EA202" i="36"/>
  <c r="DZ202" i="36"/>
  <c r="EK199" i="36"/>
  <c r="EM202" i="36"/>
  <c r="EI202" i="36"/>
  <c r="EJ202" i="36"/>
  <c r="EB199" i="36"/>
  <c r="ED202" i="36"/>
  <c r="EC202" i="36"/>
  <c r="EH202" i="36"/>
  <c r="EF202" i="36"/>
  <c r="EK202" i="36"/>
  <c r="EH199" i="36"/>
  <c r="EL199" i="36"/>
  <c r="EA199" i="36"/>
  <c r="ED199" i="36"/>
  <c r="EE202" i="36"/>
  <c r="EI199" i="36"/>
  <c r="EJ199" i="36"/>
  <c r="DZ199" i="36"/>
  <c r="EG199" i="36"/>
  <c r="EM199" i="36"/>
  <c r="EM200" i="36"/>
  <c r="EF199" i="36"/>
  <c r="A206" i="36"/>
  <c r="DZ200" i="36"/>
  <c r="BD204" i="38"/>
  <c r="EB200" i="36"/>
  <c r="EA200" i="36"/>
  <c r="EI200" i="36"/>
  <c r="EL200" i="36"/>
  <c r="AZ203" i="38"/>
  <c r="EC200" i="36"/>
  <c r="ED200" i="36"/>
  <c r="EG200" i="36"/>
  <c r="A205" i="36"/>
  <c r="EK200" i="36"/>
  <c r="BF204" i="38"/>
  <c r="EJ200" i="36"/>
  <c r="EE200" i="36"/>
  <c r="EH200" i="36"/>
  <c r="BE203" i="38"/>
  <c r="BD203" i="38"/>
  <c r="BF203" i="38"/>
  <c r="AI209" i="36"/>
  <c r="AR209" i="38"/>
  <c r="H207" i="36"/>
  <c r="O207" i="36" s="1"/>
  <c r="CT207" i="36"/>
  <c r="CS207" i="36"/>
  <c r="CU208" i="36"/>
  <c r="AK208" i="36"/>
  <c r="K208" i="38" s="1"/>
  <c r="Q207" i="38"/>
  <c r="BH207" i="36"/>
  <c r="U207" i="38" s="1"/>
  <c r="X207" i="38" s="1"/>
  <c r="BU207" i="36"/>
  <c r="DE205" i="36"/>
  <c r="AG209" i="36"/>
  <c r="W209" i="36"/>
  <c r="E209" i="36"/>
  <c r="K209" i="36"/>
  <c r="V209" i="36"/>
  <c r="T209" i="36"/>
  <c r="D209" i="38"/>
  <c r="Z209" i="36"/>
  <c r="CI207" i="36"/>
  <c r="FH207" i="36"/>
  <c r="FI207" i="36" s="1"/>
  <c r="AP208" i="36"/>
  <c r="AV208" i="36"/>
  <c r="BT208" i="36"/>
  <c r="CQ208" i="36"/>
  <c r="CO208" i="36"/>
  <c r="FH208" i="36"/>
  <c r="CI208" i="36"/>
  <c r="CH208" i="36"/>
  <c r="AC208" i="38"/>
  <c r="CC208" i="36"/>
  <c r="CD208" i="36"/>
  <c r="CU207" i="36"/>
  <c r="V207" i="38"/>
  <c r="BI207" i="36"/>
  <c r="AE209" i="36"/>
  <c r="CH207" i="36"/>
  <c r="AC207" i="38"/>
  <c r="CD207" i="36"/>
  <c r="CC207" i="36"/>
  <c r="AR208" i="36"/>
  <c r="N208" i="38"/>
  <c r="H208" i="36"/>
  <c r="O208" i="36" s="1"/>
  <c r="CT208" i="36"/>
  <c r="CS208" i="36"/>
  <c r="AR207" i="36"/>
  <c r="N207" i="38"/>
  <c r="AP207" i="36"/>
  <c r="AV207" i="36"/>
  <c r="BT207" i="36"/>
  <c r="M207" i="38"/>
  <c r="L207" i="38"/>
  <c r="CO207" i="36"/>
  <c r="AG205" i="38"/>
  <c r="AW205" i="38"/>
  <c r="BQ205" i="38"/>
  <c r="AT205" i="38"/>
  <c r="BR205" i="38"/>
  <c r="AU205" i="38"/>
  <c r="AF205" i="38"/>
  <c r="BL205" i="38"/>
  <c r="AK205" i="38"/>
  <c r="BA205" i="38"/>
  <c r="BB205" i="38" s="1"/>
  <c r="BG205" i="38" s="1"/>
  <c r="BU205" i="38"/>
  <c r="AX205" i="38"/>
  <c r="AZ205" i="38" s="1"/>
  <c r="AE205" i="38"/>
  <c r="BK205" i="38"/>
  <c r="AJ205" i="38"/>
  <c r="BP205" i="38"/>
  <c r="AO205" i="38"/>
  <c r="BI205" i="38"/>
  <c r="AH205" i="38"/>
  <c r="BJ205" i="38"/>
  <c r="AI205" i="38"/>
  <c r="BO205" i="38"/>
  <c r="AV205" i="38"/>
  <c r="BT205" i="38"/>
  <c r="AS205" i="38"/>
  <c r="BM205" i="38"/>
  <c r="AP205" i="38"/>
  <c r="BN205" i="38"/>
  <c r="AQ205" i="38"/>
  <c r="BS205" i="38"/>
  <c r="BH205" i="38"/>
  <c r="J206" i="36"/>
  <c r="D206" i="36"/>
  <c r="Y206" i="36" s="1" a="1"/>
  <c r="Y206" i="36" s="1"/>
  <c r="H206" i="38" s="1"/>
  <c r="I206" i="38" s="1"/>
  <c r="AY203" i="36"/>
  <c r="AZ203" i="36"/>
  <c r="BA203" i="36"/>
  <c r="AX203" i="36"/>
  <c r="BE203" i="36"/>
  <c r="BC203" i="36"/>
  <c r="BD203" i="36"/>
  <c r="AY204" i="36"/>
  <c r="AX204" i="36"/>
  <c r="AZ204" i="36"/>
  <c r="BA204" i="36"/>
  <c r="EY209" i="36"/>
  <c r="CV205" i="36"/>
  <c r="DA205" i="36"/>
  <c r="DC205" i="36" s="1"/>
  <c r="CW205" i="36"/>
  <c r="DD205" i="36"/>
  <c r="CX205" i="36"/>
  <c r="CZ205" i="36"/>
  <c r="CY205" i="36"/>
  <c r="DB205" i="36"/>
  <c r="AS206" i="38"/>
  <c r="BM206" i="38"/>
  <c r="AP206" i="38"/>
  <c r="BN206" i="38"/>
  <c r="AQ206" i="38"/>
  <c r="BS206" i="38"/>
  <c r="BH206" i="38"/>
  <c r="AG206" i="38"/>
  <c r="AW206" i="38"/>
  <c r="BQ206" i="38"/>
  <c r="AT206" i="38"/>
  <c r="BR206" i="38"/>
  <c r="AU206" i="38"/>
  <c r="AF206" i="38"/>
  <c r="BL206" i="38"/>
  <c r="AO206" i="38"/>
  <c r="BI206" i="38"/>
  <c r="AH206" i="38"/>
  <c r="BJ206" i="38"/>
  <c r="AI206" i="38"/>
  <c r="BO206" i="38"/>
  <c r="AV206" i="38"/>
  <c r="BT206" i="38"/>
  <c r="AK206" i="38"/>
  <c r="BA206" i="38"/>
  <c r="BU206" i="38"/>
  <c r="AX206" i="38"/>
  <c r="AE206" i="38"/>
  <c r="BK206" i="38"/>
  <c r="AJ206" i="38"/>
  <c r="BP206" i="38"/>
  <c r="O205" i="38"/>
  <c r="P205" i="38" s="1"/>
  <c r="AB205" i="38"/>
  <c r="Y205" i="38"/>
  <c r="Z205" i="38"/>
  <c r="AZ204" i="38"/>
  <c r="AM204" i="38"/>
  <c r="AN204" i="38"/>
  <c r="AL204" i="38"/>
  <c r="C207" i="36"/>
  <c r="I207" i="36"/>
  <c r="E207" i="38"/>
  <c r="U207" i="36"/>
  <c r="J207" i="38"/>
  <c r="Q207" i="36"/>
  <c r="B207" i="38" s="1"/>
  <c r="G207" i="36" a="1"/>
  <c r="G207" i="36" s="1"/>
  <c r="L207" i="36"/>
  <c r="DW207" i="36"/>
  <c r="F207" i="36"/>
  <c r="AB205" i="36"/>
  <c r="AW205" i="36"/>
  <c r="BB205" i="36"/>
  <c r="S203" i="38"/>
  <c r="T203" i="38"/>
  <c r="FI205" i="36"/>
  <c r="DK204" i="36"/>
  <c r="DF204" i="36"/>
  <c r="DH204" i="36"/>
  <c r="DJ204" i="36"/>
  <c r="DM204" i="36"/>
  <c r="DI204" i="36"/>
  <c r="DG204" i="36"/>
  <c r="AD208" i="38"/>
  <c r="X208" i="36"/>
  <c r="AU208" i="36"/>
  <c r="AA208" i="36"/>
  <c r="M208" i="36"/>
  <c r="F208" i="38"/>
  <c r="G208" i="38" s="1"/>
  <c r="N208" i="36"/>
  <c r="R208" i="38"/>
  <c r="AL203" i="38"/>
  <c r="AM203" i="38"/>
  <c r="AN203" i="38"/>
  <c r="DL201" i="36"/>
  <c r="EA201" i="36" s="1"/>
  <c r="BE204" i="36"/>
  <c r="BD204" i="36"/>
  <c r="BC204" i="36"/>
  <c r="BC203" i="38"/>
  <c r="EP210" i="36"/>
  <c r="EX210" i="36"/>
  <c r="J205" i="36"/>
  <c r="D205" i="36"/>
  <c r="Y205" i="36" s="1" a="1"/>
  <c r="Y205" i="36" s="1"/>
  <c r="H205" i="38" s="1"/>
  <c r="I205" i="38" s="1"/>
  <c r="BB206" i="36"/>
  <c r="AW206" i="36"/>
  <c r="AB206" i="36"/>
  <c r="BC204" i="38"/>
  <c r="DK203" i="36"/>
  <c r="DF203" i="36"/>
  <c r="DG203" i="36"/>
  <c r="DJ203" i="36"/>
  <c r="DI203" i="36"/>
  <c r="DH203" i="36"/>
  <c r="DM203" i="36"/>
  <c r="AD207" i="38"/>
  <c r="M207" i="36"/>
  <c r="X207" i="36"/>
  <c r="N207" i="36"/>
  <c r="AU207" i="36"/>
  <c r="F207" i="38"/>
  <c r="G207" i="38" s="1"/>
  <c r="AA207" i="36"/>
  <c r="E208" i="38"/>
  <c r="U208" i="36"/>
  <c r="I208" i="36"/>
  <c r="C208" i="36"/>
  <c r="AB206" i="38"/>
  <c r="Y206" i="38"/>
  <c r="O206" i="38"/>
  <c r="P206" i="38" s="1"/>
  <c r="Z206" i="38"/>
  <c r="W205" i="38"/>
  <c r="R205" i="38"/>
  <c r="J208" i="38"/>
  <c r="F208" i="36"/>
  <c r="Q208" i="36"/>
  <c r="B208" i="38" s="1"/>
  <c r="L208" i="36"/>
  <c r="G208" i="36" a="1"/>
  <c r="G208" i="36" s="1"/>
  <c r="DW208" i="36"/>
  <c r="AD211" i="36"/>
  <c r="BO209" i="36"/>
  <c r="FD211" i="36"/>
  <c r="ES211" i="36"/>
  <c r="EZ211" i="36"/>
  <c r="FD210" i="36"/>
  <c r="BM209" i="36"/>
  <c r="BS209" i="36"/>
  <c r="FC211" i="36"/>
  <c r="ES210" i="36"/>
  <c r="EZ210" i="36"/>
  <c r="BF209" i="36"/>
  <c r="CN209" i="36"/>
  <c r="BN210" i="36"/>
  <c r="FB211" i="36"/>
  <c r="BK209" i="36"/>
  <c r="BN209" i="36"/>
  <c r="EU211" i="36"/>
  <c r="ER209" i="36"/>
  <c r="AJ209" i="36"/>
  <c r="AL209" i="36"/>
  <c r="AQ209" i="36"/>
  <c r="AS208" i="36"/>
  <c r="AT209" i="36"/>
  <c r="AC210" i="36"/>
  <c r="CG211" i="36"/>
  <c r="S211" i="36"/>
  <c r="CG210" i="36"/>
  <c r="BR209" i="36"/>
  <c r="AF211" i="36"/>
  <c r="BL209" i="36"/>
  <c r="BP209" i="36"/>
  <c r="CF209" i="36"/>
  <c r="CP209" i="36"/>
  <c r="BZ209" i="36"/>
  <c r="CM209" i="36"/>
  <c r="EW210" i="36"/>
  <c r="AO209" i="36"/>
  <c r="EU210" i="36"/>
  <c r="AH211" i="36"/>
  <c r="CR209" i="36"/>
  <c r="AS207" i="36"/>
  <c r="FA211" i="36"/>
  <c r="BW209" i="36"/>
  <c r="EW211" i="36"/>
  <c r="EV210" i="36"/>
  <c r="BJ209" i="36"/>
  <c r="AM209" i="36"/>
  <c r="BQ209" i="36"/>
  <c r="ET210" i="36"/>
  <c r="FA210" i="36"/>
  <c r="AH210" i="36"/>
  <c r="ET211" i="36"/>
  <c r="BG209" i="36"/>
  <c r="AS206" i="36"/>
  <c r="AC211" i="36"/>
  <c r="CJ209" i="36"/>
  <c r="AD210" i="36"/>
  <c r="FC210" i="36"/>
  <c r="AF210" i="36"/>
  <c r="FB210" i="36"/>
  <c r="BX209" i="36"/>
  <c r="FG209" i="36"/>
  <c r="BV210" i="36"/>
  <c r="BV211" i="36"/>
  <c r="CK209" i="36"/>
  <c r="EV211" i="36"/>
  <c r="S210" i="36"/>
  <c r="FG210" i="36"/>
  <c r="CW206" i="36" l="1"/>
  <c r="EG202" i="36"/>
  <c r="CX206" i="36"/>
  <c r="CY206" i="36"/>
  <c r="CZ206" i="36"/>
  <c r="DB206" i="36"/>
  <c r="EX211" i="36"/>
  <c r="EP211" i="36"/>
  <c r="CV206" i="36"/>
  <c r="AA206" i="38"/>
  <c r="DA206" i="36"/>
  <c r="DC206" i="36" s="1"/>
  <c r="DE206" i="36"/>
  <c r="DJ206" i="36" s="1"/>
  <c r="S206" i="38"/>
  <c r="T206" i="38"/>
  <c r="DX209" i="36"/>
  <c r="L209" i="38"/>
  <c r="M209" i="38"/>
  <c r="W208" i="38"/>
  <c r="DX210" i="36"/>
  <c r="EQ212" i="36"/>
  <c r="EO213" i="36" s="1"/>
  <c r="EQ213" i="36" s="1"/>
  <c r="EO214" i="36" s="1"/>
  <c r="BD205" i="38"/>
  <c r="DL203" i="36"/>
  <c r="EC203" i="36" s="1"/>
  <c r="EC201" i="36"/>
  <c r="EJ201" i="36"/>
  <c r="EF201" i="36"/>
  <c r="BF205" i="38"/>
  <c r="EY210" i="36"/>
  <c r="A207" i="36"/>
  <c r="FI208" i="36"/>
  <c r="EB201" i="36"/>
  <c r="EY211" i="36"/>
  <c r="BC205" i="38"/>
  <c r="AI210" i="36"/>
  <c r="CO209" i="36"/>
  <c r="AK209" i="36"/>
  <c r="K209" i="38" s="1"/>
  <c r="BH209" i="36"/>
  <c r="U209" i="38" s="1"/>
  <c r="X209" i="38" s="1"/>
  <c r="Q209" i="38"/>
  <c r="CH209" i="36"/>
  <c r="AC209" i="38"/>
  <c r="CD209" i="36"/>
  <c r="CC209" i="36"/>
  <c r="CQ209" i="36"/>
  <c r="AE210" i="36"/>
  <c r="K211" i="36"/>
  <c r="W211" i="36"/>
  <c r="V211" i="36"/>
  <c r="T211" i="36"/>
  <c r="P211" i="36" s="1"/>
  <c r="D211" i="38"/>
  <c r="E211" i="36"/>
  <c r="DE208" i="36"/>
  <c r="AG210" i="36"/>
  <c r="BI209" i="36"/>
  <c r="V209" i="38"/>
  <c r="CU209" i="36"/>
  <c r="AG211" i="36"/>
  <c r="AE211" i="36"/>
  <c r="AR211" i="38"/>
  <c r="Z211" i="36"/>
  <c r="AI211" i="36"/>
  <c r="BU209" i="36"/>
  <c r="Z210" i="36"/>
  <c r="D210" i="38"/>
  <c r="W210" i="36"/>
  <c r="E210" i="36"/>
  <c r="K210" i="36"/>
  <c r="V210" i="36"/>
  <c r="T210" i="36"/>
  <c r="AR210" i="38"/>
  <c r="N209" i="38"/>
  <c r="AR209" i="36"/>
  <c r="CT209" i="36"/>
  <c r="CS209" i="36"/>
  <c r="H209" i="36"/>
  <c r="O209" i="36" s="1"/>
  <c r="FH209" i="36"/>
  <c r="CI209" i="36"/>
  <c r="BT209" i="36"/>
  <c r="AP209" i="36"/>
  <c r="AV209" i="36"/>
  <c r="AW207" i="36"/>
  <c r="BB207" i="36"/>
  <c r="AB207" i="36"/>
  <c r="EI201" i="36"/>
  <c r="DL204" i="36"/>
  <c r="EG204" i="36" s="1"/>
  <c r="BD205" i="36"/>
  <c r="BE205" i="36"/>
  <c r="BC205" i="36"/>
  <c r="BE205" i="38"/>
  <c r="CB207" i="36"/>
  <c r="AA207" i="38"/>
  <c r="DD208" i="36"/>
  <c r="DB208" i="36"/>
  <c r="CV208" i="36"/>
  <c r="CW208" i="36"/>
  <c r="CY208" i="36"/>
  <c r="DA208" i="36"/>
  <c r="DC208" i="36" s="1"/>
  <c r="CZ208" i="36"/>
  <c r="CX208" i="36"/>
  <c r="J208" i="36"/>
  <c r="D208" i="36"/>
  <c r="Y208" i="36" s="1" a="1"/>
  <c r="Y208" i="36" s="1"/>
  <c r="H208" i="38" s="1"/>
  <c r="I208" i="38" s="1"/>
  <c r="EL201" i="36"/>
  <c r="DZ201" i="36"/>
  <c r="EG201" i="36"/>
  <c r="BA205" i="36"/>
  <c r="AX205" i="36"/>
  <c r="AY205" i="36"/>
  <c r="AZ205" i="36"/>
  <c r="D207" i="36"/>
  <c r="Y207" i="36" s="1" a="1"/>
  <c r="Y207" i="36" s="1"/>
  <c r="H207" i="38" s="1"/>
  <c r="I207" i="38" s="1"/>
  <c r="J207" i="36"/>
  <c r="AZ206" i="38"/>
  <c r="AY206" i="38"/>
  <c r="EK201" i="36"/>
  <c r="EH201" i="36"/>
  <c r="DE207" i="36"/>
  <c r="CY207" i="36"/>
  <c r="CV207" i="36"/>
  <c r="DD207" i="36"/>
  <c r="CX207" i="36"/>
  <c r="DB207" i="36"/>
  <c r="CZ207" i="36"/>
  <c r="DA207" i="36"/>
  <c r="DC207" i="36" s="1"/>
  <c r="CW207" i="36"/>
  <c r="J209" i="38"/>
  <c r="G209" i="36" a="1"/>
  <c r="G209" i="36" s="1"/>
  <c r="Q209" i="36"/>
  <c r="B209" i="38" s="1"/>
  <c r="F209" i="36"/>
  <c r="DW209" i="36"/>
  <c r="L209" i="36"/>
  <c r="E209" i="38"/>
  <c r="C209" i="36"/>
  <c r="U209" i="36"/>
  <c r="I209" i="36"/>
  <c r="X209" i="36"/>
  <c r="AD209" i="38"/>
  <c r="AA209" i="36"/>
  <c r="N209" i="36"/>
  <c r="M209" i="36"/>
  <c r="AU209" i="36"/>
  <c r="F209" i="38"/>
  <c r="G209" i="38" s="1"/>
  <c r="S205" i="38"/>
  <c r="T205" i="38"/>
  <c r="AZ206" i="36"/>
  <c r="BA206" i="36"/>
  <c r="AY206" i="36"/>
  <c r="AX206" i="36"/>
  <c r="AO207" i="38"/>
  <c r="BI207" i="38"/>
  <c r="AH207" i="38"/>
  <c r="BJ207" i="38"/>
  <c r="AI207" i="38"/>
  <c r="BO207" i="38"/>
  <c r="AV207" i="38"/>
  <c r="BT207" i="38"/>
  <c r="AS207" i="38"/>
  <c r="BM207" i="38"/>
  <c r="AP207" i="38"/>
  <c r="BN207" i="38"/>
  <c r="AQ207" i="38"/>
  <c r="BS207" i="38"/>
  <c r="BH207" i="38"/>
  <c r="AK207" i="38"/>
  <c r="BA207" i="38"/>
  <c r="BB207" i="38" s="1"/>
  <c r="BG207" i="38" s="1"/>
  <c r="BU207" i="38"/>
  <c r="AX207" i="38"/>
  <c r="AY207" i="38" s="1"/>
  <c r="AE207" i="38"/>
  <c r="BK207" i="38"/>
  <c r="AJ207" i="38"/>
  <c r="BP207" i="38"/>
  <c r="AG207" i="38"/>
  <c r="AW207" i="38"/>
  <c r="BQ207" i="38"/>
  <c r="AT207" i="38"/>
  <c r="BR207" i="38"/>
  <c r="AU207" i="38"/>
  <c r="AF207" i="38"/>
  <c r="BL207" i="38"/>
  <c r="BC206" i="36"/>
  <c r="BD206" i="36"/>
  <c r="BE206" i="36"/>
  <c r="EE201" i="36"/>
  <c r="EM201" i="36"/>
  <c r="EP212" i="36"/>
  <c r="EX212" i="36"/>
  <c r="ED201" i="36"/>
  <c r="AG208" i="38"/>
  <c r="BQ208" i="38"/>
  <c r="BR208" i="38"/>
  <c r="AF208" i="38"/>
  <c r="BL208" i="38"/>
  <c r="AK208" i="38"/>
  <c r="BA208" i="38"/>
  <c r="BU208" i="38"/>
  <c r="AX208" i="38"/>
  <c r="AE208" i="38"/>
  <c r="BK208" i="38"/>
  <c r="AJ208" i="38"/>
  <c r="BP208" i="38"/>
  <c r="AO208" i="38"/>
  <c r="BI208" i="38"/>
  <c r="AH208" i="38"/>
  <c r="BJ208" i="38"/>
  <c r="BO208" i="38"/>
  <c r="AV208" i="38"/>
  <c r="BT208" i="38"/>
  <c r="AI208" i="38"/>
  <c r="AS208" i="38"/>
  <c r="BM208" i="38"/>
  <c r="AP208" i="38"/>
  <c r="BN208" i="38"/>
  <c r="AQ208" i="38"/>
  <c r="BS208" i="38"/>
  <c r="BH208" i="38"/>
  <c r="AW208" i="38"/>
  <c r="AT208" i="38"/>
  <c r="AU208" i="38"/>
  <c r="AN206" i="38"/>
  <c r="AL206" i="38"/>
  <c r="AM206" i="38"/>
  <c r="AY205" i="38"/>
  <c r="AL205" i="38"/>
  <c r="AM205" i="38"/>
  <c r="AN205" i="38"/>
  <c r="P209" i="36"/>
  <c r="R207" i="38"/>
  <c r="W207" i="38"/>
  <c r="O208" i="38"/>
  <c r="P208" i="38" s="1"/>
  <c r="AB208" i="38"/>
  <c r="Y208" i="38"/>
  <c r="Z208" i="38"/>
  <c r="A208" i="36"/>
  <c r="EP213" i="36"/>
  <c r="EX213" i="36"/>
  <c r="S208" i="38"/>
  <c r="T208" i="38"/>
  <c r="BB208" i="36"/>
  <c r="AW208" i="36"/>
  <c r="AB208" i="36"/>
  <c r="Z207" i="38"/>
  <c r="O207" i="38"/>
  <c r="P207" i="38" s="1"/>
  <c r="Y207" i="38"/>
  <c r="AB207" i="38"/>
  <c r="BB206" i="38"/>
  <c r="BG206" i="38" s="1"/>
  <c r="BF206" i="38"/>
  <c r="BD206" i="38"/>
  <c r="BC206" i="38"/>
  <c r="BE206" i="38"/>
  <c r="AA208" i="38"/>
  <c r="CB208" i="36"/>
  <c r="DM205" i="36"/>
  <c r="DJ205" i="36"/>
  <c r="DH205" i="36"/>
  <c r="DG205" i="36"/>
  <c r="DF205" i="36"/>
  <c r="DI205" i="36"/>
  <c r="DK205" i="36"/>
  <c r="BG211" i="36"/>
  <c r="ER211" i="36"/>
  <c r="EV213" i="36"/>
  <c r="BJ210" i="36"/>
  <c r="BX211" i="36"/>
  <c r="AQ210" i="36"/>
  <c r="ER210" i="36"/>
  <c r="BM212" i="36"/>
  <c r="CK211" i="36"/>
  <c r="AT211" i="36"/>
  <c r="BK210" i="36"/>
  <c r="EW213" i="36"/>
  <c r="FD212" i="36"/>
  <c r="AL210" i="36"/>
  <c r="CP210" i="36"/>
  <c r="ET213" i="36"/>
  <c r="S212" i="36"/>
  <c r="AF213" i="36"/>
  <c r="BK211" i="36"/>
  <c r="EV212" i="36"/>
  <c r="BL213" i="36"/>
  <c r="FA212" i="36"/>
  <c r="CP211" i="36"/>
  <c r="BP210" i="36"/>
  <c r="CN210" i="36"/>
  <c r="BV213" i="36"/>
  <c r="CG212" i="36"/>
  <c r="BL210" i="36"/>
  <c r="FG212" i="36"/>
  <c r="EU212" i="36"/>
  <c r="AC213" i="36"/>
  <c r="AJ210" i="36"/>
  <c r="ES213" i="36"/>
  <c r="BJ211" i="36"/>
  <c r="CJ212" i="36"/>
  <c r="CL210" i="36"/>
  <c r="CM210" i="36"/>
  <c r="AS209" i="36"/>
  <c r="BP211" i="36"/>
  <c r="CJ211" i="36"/>
  <c r="FD213" i="36"/>
  <c r="AJ211" i="36"/>
  <c r="ER212" i="36"/>
  <c r="BG210" i="36"/>
  <c r="BX210" i="36"/>
  <c r="BS210" i="36"/>
  <c r="BF210" i="36"/>
  <c r="CJ210" i="36"/>
  <c r="CR210" i="36"/>
  <c r="BQ210" i="36"/>
  <c r="CM211" i="36"/>
  <c r="BQ211" i="36"/>
  <c r="CK210" i="36"/>
  <c r="AH212" i="36"/>
  <c r="CF211" i="36"/>
  <c r="AM211" i="36"/>
  <c r="ET212" i="36"/>
  <c r="CF210" i="36"/>
  <c r="ES212" i="36"/>
  <c r="BR210" i="36"/>
  <c r="BF211" i="36"/>
  <c r="AC212" i="36"/>
  <c r="CN211" i="36"/>
  <c r="FC212" i="36"/>
  <c r="AD213" i="36"/>
  <c r="EU213" i="36"/>
  <c r="BN211" i="36"/>
  <c r="BO211" i="36"/>
  <c r="AO210" i="36"/>
  <c r="CG213" i="36"/>
  <c r="BM210" i="36"/>
  <c r="CR211" i="36"/>
  <c r="FC213" i="36"/>
  <c r="AD212" i="36"/>
  <c r="BV212" i="36"/>
  <c r="AL211" i="36"/>
  <c r="BZ210" i="36"/>
  <c r="EW212" i="36"/>
  <c r="BW210" i="36"/>
  <c r="BS211" i="36"/>
  <c r="CL211" i="36"/>
  <c r="AF212" i="36"/>
  <c r="BO210" i="36"/>
  <c r="BZ211" i="36"/>
  <c r="AQ211" i="36"/>
  <c r="BM211" i="36"/>
  <c r="S213" i="36"/>
  <c r="FA213" i="36"/>
  <c r="FB213" i="36"/>
  <c r="AH213" i="36"/>
  <c r="AM210" i="36"/>
  <c r="EZ213" i="36"/>
  <c r="EZ212" i="36"/>
  <c r="FG211" i="36"/>
  <c r="BW211" i="36"/>
  <c r="FB212" i="36"/>
  <c r="AO211" i="36"/>
  <c r="AT210" i="36"/>
  <c r="BR211" i="36"/>
  <c r="BL211" i="36"/>
  <c r="DI206" i="36" l="1"/>
  <c r="DG206" i="36"/>
  <c r="DL206" i="36" s="1"/>
  <c r="DF206" i="36"/>
  <c r="DM206" i="36"/>
  <c r="N211" i="38"/>
  <c r="AR211" i="36"/>
  <c r="DK206" i="36"/>
  <c r="DH206" i="36"/>
  <c r="H211" i="36"/>
  <c r="O211" i="36" s="1"/>
  <c r="CT211" i="36"/>
  <c r="CS211" i="36"/>
  <c r="AP211" i="36"/>
  <c r="AV211" i="36"/>
  <c r="DX211" i="36"/>
  <c r="DX212" i="36"/>
  <c r="EQ214" i="36"/>
  <c r="EO215" i="36" s="1"/>
  <c r="AK211" i="36"/>
  <c r="K211" i="38" s="1"/>
  <c r="Q210" i="38"/>
  <c r="BH210" i="36"/>
  <c r="U210" i="38" s="1"/>
  <c r="X210" i="38" s="1"/>
  <c r="CI210" i="36"/>
  <c r="BI211" i="36"/>
  <c r="V211" i="38"/>
  <c r="CO210" i="36"/>
  <c r="CQ210" i="36"/>
  <c r="CC211" i="36"/>
  <c r="CH211" i="36"/>
  <c r="CD211" i="36"/>
  <c r="AC211" i="38"/>
  <c r="CC210" i="36"/>
  <c r="AC210" i="38"/>
  <c r="CH210" i="36"/>
  <c r="FH210" i="36"/>
  <c r="FI210" i="36" s="1"/>
  <c r="CD210" i="36"/>
  <c r="AK210" i="36"/>
  <c r="K210" i="38" s="1"/>
  <c r="AP210" i="36"/>
  <c r="AV210" i="36"/>
  <c r="BT210" i="36"/>
  <c r="BU210" i="36"/>
  <c r="M210" i="38"/>
  <c r="L210" i="38"/>
  <c r="CS210" i="36"/>
  <c r="H210" i="36"/>
  <c r="O210" i="36" s="1"/>
  <c r="CT210" i="36"/>
  <c r="EI203" i="36"/>
  <c r="A209" i="36"/>
  <c r="EF203" i="36"/>
  <c r="EG203" i="36"/>
  <c r="EJ204" i="36"/>
  <c r="EM203" i="36"/>
  <c r="EK203" i="36"/>
  <c r="EH203" i="36"/>
  <c r="EJ203" i="36"/>
  <c r="EL203" i="36"/>
  <c r="BE207" i="38"/>
  <c r="EE203" i="36"/>
  <c r="DZ203" i="36"/>
  <c r="ED203" i="36"/>
  <c r="AA209" i="38"/>
  <c r="EA203" i="36"/>
  <c r="EB203" i="36"/>
  <c r="CU210" i="36"/>
  <c r="CY210" i="36" s="1"/>
  <c r="BF207" i="38"/>
  <c r="DL205" i="36"/>
  <c r="EG205" i="36" s="1"/>
  <c r="EY213" i="36"/>
  <c r="EF204" i="36"/>
  <c r="EM204" i="36"/>
  <c r="EL204" i="36"/>
  <c r="EH204" i="36"/>
  <c r="EB204" i="36"/>
  <c r="AG213" i="36"/>
  <c r="W213" i="36"/>
  <c r="E213" i="36"/>
  <c r="K213" i="36"/>
  <c r="V213" i="36"/>
  <c r="D213" i="38"/>
  <c r="T213" i="36"/>
  <c r="P213" i="36" s="1"/>
  <c r="Z213" i="36"/>
  <c r="AR212" i="38"/>
  <c r="Z212" i="36"/>
  <c r="V210" i="38"/>
  <c r="W210" i="38" s="1"/>
  <c r="BI210" i="36"/>
  <c r="Q211" i="38"/>
  <c r="BH211" i="36"/>
  <c r="U211" i="38" s="1"/>
  <c r="X211" i="38" s="1"/>
  <c r="AI213" i="36"/>
  <c r="AR213" i="38"/>
  <c r="AE212" i="36"/>
  <c r="BT211" i="36"/>
  <c r="CO211" i="36"/>
  <c r="AI212" i="36"/>
  <c r="D212" i="38"/>
  <c r="W212" i="36"/>
  <c r="E212" i="36"/>
  <c r="K212" i="36"/>
  <c r="V212" i="36"/>
  <c r="T212" i="36"/>
  <c r="P212" i="36" s="1"/>
  <c r="CQ211" i="36"/>
  <c r="DE209" i="36"/>
  <c r="AE213" i="36"/>
  <c r="AG212" i="36"/>
  <c r="M211" i="38"/>
  <c r="L211" i="38"/>
  <c r="N210" i="38"/>
  <c r="AR210" i="36"/>
  <c r="BU211" i="36"/>
  <c r="CI211" i="36"/>
  <c r="FH211" i="36"/>
  <c r="EX214" i="36"/>
  <c r="EP214" i="36"/>
  <c r="EQ215" i="36"/>
  <c r="EO216" i="36" s="1"/>
  <c r="EM206" i="36"/>
  <c r="AY208" i="38"/>
  <c r="AZ208" i="38"/>
  <c r="AZ207" i="38"/>
  <c r="BD207" i="38"/>
  <c r="EB206" i="36"/>
  <c r="EL206" i="36"/>
  <c r="EA206" i="36"/>
  <c r="R210" i="38"/>
  <c r="EP215" i="36"/>
  <c r="EX215" i="36"/>
  <c r="AW209" i="36"/>
  <c r="BB209" i="36"/>
  <c r="AB209" i="36"/>
  <c r="D209" i="36"/>
  <c r="Y209" i="36" s="1" a="1"/>
  <c r="Y209" i="36" s="1"/>
  <c r="H209" i="38" s="1"/>
  <c r="I209" i="38" s="1"/>
  <c r="J209" i="36"/>
  <c r="U210" i="36"/>
  <c r="I210" i="36"/>
  <c r="E210" i="38"/>
  <c r="C210" i="36"/>
  <c r="F210" i="38"/>
  <c r="G210" i="38" s="1"/>
  <c r="M210" i="36"/>
  <c r="AA210" i="36"/>
  <c r="AD210" i="38"/>
  <c r="N210" i="36"/>
  <c r="AU210" i="36"/>
  <c r="X210" i="36"/>
  <c r="J211" i="38"/>
  <c r="Q211" i="36"/>
  <c r="B211" i="38" s="1"/>
  <c r="G211" i="36" a="1"/>
  <c r="G211" i="36" s="1"/>
  <c r="L211" i="36"/>
  <c r="DW211" i="36"/>
  <c r="F211" i="36"/>
  <c r="CV209" i="36"/>
  <c r="DA209" i="36"/>
  <c r="DC209" i="36" s="1"/>
  <c r="CX209" i="36"/>
  <c r="CZ209" i="36"/>
  <c r="CW209" i="36"/>
  <c r="DD209" i="36"/>
  <c r="DB209" i="36"/>
  <c r="CY209" i="36"/>
  <c r="C211" i="36"/>
  <c r="I211" i="36"/>
  <c r="E211" i="38"/>
  <c r="U211" i="36"/>
  <c r="AM208" i="38"/>
  <c r="AN208" i="38"/>
  <c r="AL208" i="38"/>
  <c r="EK206" i="36"/>
  <c r="EJ206" i="36"/>
  <c r="EC206" i="36"/>
  <c r="EE206" i="36"/>
  <c r="EF206" i="36"/>
  <c r="EG206" i="36"/>
  <c r="EH206" i="36"/>
  <c r="AZ208" i="36"/>
  <c r="BA208" i="36"/>
  <c r="AY208" i="36"/>
  <c r="AX208" i="36"/>
  <c r="S207" i="38"/>
  <c r="T207" i="38"/>
  <c r="BB208" i="38"/>
  <c r="BG208" i="38" s="1"/>
  <c r="BF208" i="38"/>
  <c r="BE208" i="38"/>
  <c r="BD208" i="38"/>
  <c r="BC208" i="38"/>
  <c r="EY212" i="36"/>
  <c r="BC207" i="38"/>
  <c r="AM207" i="38"/>
  <c r="AN207" i="38"/>
  <c r="AL207" i="38"/>
  <c r="ED206" i="36"/>
  <c r="AE209" i="38"/>
  <c r="AO209" i="38"/>
  <c r="BI209" i="38"/>
  <c r="AH209" i="38"/>
  <c r="BJ209" i="38"/>
  <c r="AI209" i="38"/>
  <c r="BO209" i="38"/>
  <c r="AV209" i="38"/>
  <c r="BT209" i="38"/>
  <c r="AS209" i="38"/>
  <c r="BM209" i="38"/>
  <c r="AP209" i="38"/>
  <c r="BN209" i="38"/>
  <c r="AQ209" i="38"/>
  <c r="BS209" i="38"/>
  <c r="BH209" i="38"/>
  <c r="AG209" i="38"/>
  <c r="AW209" i="38"/>
  <c r="BQ209" i="38"/>
  <c r="AT209" i="38"/>
  <c r="BR209" i="38"/>
  <c r="AU209" i="38"/>
  <c r="AF209" i="38"/>
  <c r="BL209" i="38"/>
  <c r="AK209" i="38"/>
  <c r="BA209" i="38"/>
  <c r="BU209" i="38"/>
  <c r="AX209" i="38"/>
  <c r="BK209" i="38"/>
  <c r="AJ209" i="38"/>
  <c r="BP209" i="38"/>
  <c r="O209" i="38"/>
  <c r="P209" i="38" s="1"/>
  <c r="AB209" i="38"/>
  <c r="Y209" i="38"/>
  <c r="Z209" i="38"/>
  <c r="DF207" i="36"/>
  <c r="DH207" i="36"/>
  <c r="DJ207" i="36"/>
  <c r="DI207" i="36"/>
  <c r="DM207" i="36"/>
  <c r="DG207" i="36"/>
  <c r="DK207" i="36"/>
  <c r="ED204" i="36"/>
  <c r="EI204" i="36"/>
  <c r="EA204" i="36"/>
  <c r="EE204" i="36"/>
  <c r="DZ204" i="36"/>
  <c r="EK204" i="36"/>
  <c r="EC204" i="36"/>
  <c r="BE207" i="36"/>
  <c r="BC207" i="36"/>
  <c r="BD207" i="36"/>
  <c r="DZ206" i="36"/>
  <c r="FI209" i="36"/>
  <c r="CB209" i="36"/>
  <c r="R209" i="38"/>
  <c r="W209" i="38"/>
  <c r="BC208" i="36"/>
  <c r="BD208" i="36"/>
  <c r="BE208" i="36"/>
  <c r="BA207" i="36"/>
  <c r="AZ207" i="36"/>
  <c r="AX207" i="36"/>
  <c r="AY207" i="36"/>
  <c r="CU211" i="36"/>
  <c r="P210" i="36"/>
  <c r="J210" i="38"/>
  <c r="G210" i="36" a="1"/>
  <c r="G210" i="36" s="1"/>
  <c r="Q210" i="36"/>
  <c r="B210" i="38" s="1"/>
  <c r="DW210" i="36"/>
  <c r="F210" i="36"/>
  <c r="L210" i="36"/>
  <c r="DF208" i="36"/>
  <c r="DH208" i="36"/>
  <c r="DJ208" i="36"/>
  <c r="DK208" i="36"/>
  <c r="DM208" i="36"/>
  <c r="DI208" i="36"/>
  <c r="DG208" i="36"/>
  <c r="AD211" i="38"/>
  <c r="AU211" i="36"/>
  <c r="X211" i="36"/>
  <c r="M211" i="36"/>
  <c r="AA211" i="36"/>
  <c r="F211" i="38"/>
  <c r="G211" i="38" s="1"/>
  <c r="N211" i="36"/>
  <c r="BF214" i="36"/>
  <c r="EU214" i="36"/>
  <c r="AL213" i="36"/>
  <c r="CF213" i="36"/>
  <c r="AS210" i="36"/>
  <c r="BM213" i="36"/>
  <c r="S214" i="36"/>
  <c r="BW215" i="36"/>
  <c r="CK213" i="36"/>
  <c r="FC214" i="36"/>
  <c r="BG213" i="36"/>
  <c r="CR215" i="36"/>
  <c r="BF212" i="36"/>
  <c r="EW214" i="36"/>
  <c r="BQ212" i="36"/>
  <c r="BW213" i="36"/>
  <c r="AS211" i="36"/>
  <c r="AL212" i="36"/>
  <c r="BX212" i="36"/>
  <c r="EW215" i="36"/>
  <c r="CL213" i="36"/>
  <c r="CM212" i="36"/>
  <c r="BJ212" i="36"/>
  <c r="BZ213" i="36"/>
  <c r="AT212" i="36"/>
  <c r="CR213" i="36"/>
  <c r="BR212" i="36"/>
  <c r="EU215" i="36"/>
  <c r="BP212" i="36"/>
  <c r="EV215" i="36"/>
  <c r="BN213" i="36"/>
  <c r="BR213" i="36"/>
  <c r="BJ213" i="36"/>
  <c r="AH214" i="36"/>
  <c r="CR212" i="36"/>
  <c r="ES214" i="36"/>
  <c r="BG212" i="36"/>
  <c r="ER213" i="36"/>
  <c r="AQ213" i="36"/>
  <c r="FA215" i="36"/>
  <c r="BO212" i="36"/>
  <c r="CF214" i="36"/>
  <c r="AT214" i="36"/>
  <c r="FD214" i="36"/>
  <c r="ES215" i="36"/>
  <c r="BK212" i="36"/>
  <c r="AM213" i="36"/>
  <c r="AQ212" i="36"/>
  <c r="AJ213" i="36"/>
  <c r="CF212" i="36"/>
  <c r="CK212" i="36"/>
  <c r="CJ213" i="36"/>
  <c r="BW212" i="36"/>
  <c r="BV214" i="36"/>
  <c r="AJ212" i="36"/>
  <c r="BL212" i="36"/>
  <c r="FD215" i="36"/>
  <c r="CP212" i="36"/>
  <c r="AC215" i="36"/>
  <c r="BZ212" i="36"/>
  <c r="AQ215" i="36"/>
  <c r="ET214" i="36"/>
  <c r="BS214" i="36"/>
  <c r="FA214" i="36"/>
  <c r="AF214" i="36"/>
  <c r="FG213" i="36"/>
  <c r="BQ213" i="36"/>
  <c r="CG214" i="36"/>
  <c r="FC215" i="36"/>
  <c r="FB214" i="36"/>
  <c r="EZ215" i="36"/>
  <c r="BR214" i="36"/>
  <c r="BV215" i="36"/>
  <c r="BS212" i="36"/>
  <c r="CG215" i="36"/>
  <c r="FG214" i="36"/>
  <c r="BK213" i="36"/>
  <c r="EZ214" i="36"/>
  <c r="S215" i="36"/>
  <c r="BN212" i="36"/>
  <c r="BP213" i="36"/>
  <c r="CL212" i="36"/>
  <c r="CN212" i="36"/>
  <c r="AT213" i="36"/>
  <c r="BF213" i="36"/>
  <c r="AM214" i="36"/>
  <c r="AC214" i="36"/>
  <c r="EV214" i="36"/>
  <c r="AD214" i="36"/>
  <c r="AO213" i="36"/>
  <c r="AO212" i="36"/>
  <c r="CM213" i="36"/>
  <c r="FB215" i="36"/>
  <c r="BS213" i="36"/>
  <c r="AF215" i="36"/>
  <c r="AM212" i="36"/>
  <c r="BO213" i="36"/>
  <c r="CN213" i="36"/>
  <c r="BX213" i="36"/>
  <c r="AD215" i="36"/>
  <c r="AL214" i="36"/>
  <c r="AH215" i="36"/>
  <c r="CP213" i="36"/>
  <c r="ET215" i="36"/>
  <c r="BO215" i="36"/>
  <c r="EI206" i="36" l="1"/>
  <c r="DX213" i="36"/>
  <c r="DX214" i="36"/>
  <c r="EQ216" i="36"/>
  <c r="EO217" i="36" s="1"/>
  <c r="EQ217" i="36" s="1"/>
  <c r="EO218" i="36" s="1"/>
  <c r="EM205" i="36"/>
  <c r="CB211" i="36"/>
  <c r="AA211" i="38"/>
  <c r="FI211" i="36"/>
  <c r="CB210" i="36"/>
  <c r="AA210" i="38"/>
  <c r="BU212" i="36"/>
  <c r="CO212" i="36"/>
  <c r="CI212" i="36"/>
  <c r="EK205" i="36"/>
  <c r="EL205" i="36"/>
  <c r="CW210" i="36"/>
  <c r="EB205" i="36"/>
  <c r="CV210" i="36"/>
  <c r="DE210" i="36"/>
  <c r="DI210" i="36" s="1"/>
  <c r="ED205" i="36"/>
  <c r="DB210" i="36"/>
  <c r="DA210" i="36"/>
  <c r="DC210" i="36" s="1"/>
  <c r="CZ210" i="36"/>
  <c r="DD210" i="36"/>
  <c r="CX210" i="36"/>
  <c r="DZ205" i="36"/>
  <c r="EC205" i="36"/>
  <c r="EE205" i="36"/>
  <c r="CU212" i="36"/>
  <c r="CW212" i="36" s="1"/>
  <c r="A210" i="36"/>
  <c r="DL207" i="36"/>
  <c r="EA207" i="36" s="1"/>
  <c r="EI205" i="36"/>
  <c r="EJ205" i="36"/>
  <c r="EA205" i="36"/>
  <c r="EX217" i="36"/>
  <c r="A211" i="36"/>
  <c r="EH205" i="36"/>
  <c r="EF205" i="36"/>
  <c r="BI212" i="36"/>
  <c r="V212" i="38"/>
  <c r="Q213" i="38"/>
  <c r="BH213" i="36"/>
  <c r="U213" i="38" s="1"/>
  <c r="X213" i="38" s="1"/>
  <c r="AC212" i="38"/>
  <c r="CH212" i="36"/>
  <c r="CC212" i="36"/>
  <c r="FH212" i="36"/>
  <c r="CD212" i="36"/>
  <c r="AE215" i="36"/>
  <c r="AG215" i="36"/>
  <c r="CO213" i="36"/>
  <c r="L212" i="38"/>
  <c r="M212" i="38"/>
  <c r="BU213" i="36"/>
  <c r="AE214" i="36"/>
  <c r="AI214" i="36"/>
  <c r="CI215" i="36"/>
  <c r="AR215" i="38"/>
  <c r="CT215" i="36"/>
  <c r="CS215" i="36"/>
  <c r="H215" i="36"/>
  <c r="O215" i="36" s="1"/>
  <c r="W215" i="36"/>
  <c r="K215" i="36"/>
  <c r="E215" i="36"/>
  <c r="V215" i="36"/>
  <c r="T215" i="36"/>
  <c r="P215" i="36" s="1"/>
  <c r="D215" i="38"/>
  <c r="N214" i="38"/>
  <c r="AR214" i="36"/>
  <c r="Q214" i="38"/>
  <c r="BH214" i="36"/>
  <c r="U214" i="38" s="1"/>
  <c r="X214" i="38" s="1"/>
  <c r="M214" i="38"/>
  <c r="L214" i="38"/>
  <c r="Z214" i="36"/>
  <c r="AR212" i="36"/>
  <c r="N212" i="38"/>
  <c r="BH212" i="36"/>
  <c r="U212" i="38" s="1"/>
  <c r="X212" i="38" s="1"/>
  <c r="Q212" i="38"/>
  <c r="CT213" i="36"/>
  <c r="CS213" i="36"/>
  <c r="H213" i="36"/>
  <c r="O213" i="36" s="1"/>
  <c r="BI213" i="36"/>
  <c r="V213" i="38"/>
  <c r="AK213" i="36"/>
  <c r="K213" i="38" s="1"/>
  <c r="AI215" i="36"/>
  <c r="BT212" i="36"/>
  <c r="AP212" i="36"/>
  <c r="AV212" i="36"/>
  <c r="AR214" i="38"/>
  <c r="V214" i="36"/>
  <c r="D214" i="38"/>
  <c r="W214" i="36"/>
  <c r="E214" i="36"/>
  <c r="K214" i="36"/>
  <c r="T214" i="36"/>
  <c r="CQ213" i="36"/>
  <c r="CT212" i="36"/>
  <c r="CS212" i="36"/>
  <c r="H212" i="36"/>
  <c r="O212" i="36" s="1"/>
  <c r="BU215" i="36"/>
  <c r="AP213" i="36"/>
  <c r="AV213" i="36"/>
  <c r="BT213" i="36"/>
  <c r="FH213" i="36"/>
  <c r="CI213" i="36"/>
  <c r="CU213" i="36"/>
  <c r="N213" i="38"/>
  <c r="AR213" i="36"/>
  <c r="AK212" i="36"/>
  <c r="K212" i="38" s="1"/>
  <c r="Z215" i="36"/>
  <c r="AC213" i="38"/>
  <c r="CH213" i="36"/>
  <c r="CD213" i="36"/>
  <c r="CC213" i="36"/>
  <c r="CQ212" i="36"/>
  <c r="M213" i="38"/>
  <c r="L213" i="38"/>
  <c r="AG214" i="36"/>
  <c r="DL208" i="36"/>
  <c r="EI208" i="36" s="1"/>
  <c r="AB210" i="38"/>
  <c r="Y210" i="38"/>
  <c r="Z210" i="38"/>
  <c r="O210" i="38"/>
  <c r="P210" i="38" s="1"/>
  <c r="J211" i="36"/>
  <c r="D211" i="36"/>
  <c r="Y211" i="36" s="1" a="1"/>
  <c r="Y211" i="36" s="1"/>
  <c r="H211" i="38" s="1"/>
  <c r="I211" i="38" s="1"/>
  <c r="O211" i="38"/>
  <c r="P211" i="38" s="1"/>
  <c r="AB211" i="38"/>
  <c r="Y211" i="38"/>
  <c r="Z211" i="38"/>
  <c r="J210" i="36"/>
  <c r="D210" i="36"/>
  <c r="Y210" i="36" s="1" a="1"/>
  <c r="Y210" i="36" s="1"/>
  <c r="H210" i="38" s="1"/>
  <c r="I210" i="38" s="1"/>
  <c r="EM207" i="36"/>
  <c r="EY214" i="36"/>
  <c r="DG209" i="36"/>
  <c r="DF209" i="36"/>
  <c r="DH209" i="36"/>
  <c r="DJ209" i="36"/>
  <c r="DI209" i="36"/>
  <c r="DK209" i="36"/>
  <c r="DM209" i="36"/>
  <c r="E212" i="38"/>
  <c r="I212" i="36"/>
  <c r="C212" i="36"/>
  <c r="U212" i="36"/>
  <c r="X212" i="36"/>
  <c r="AU212" i="36"/>
  <c r="AA212" i="36"/>
  <c r="N212" i="36"/>
  <c r="F212" i="38"/>
  <c r="G212" i="38" s="1"/>
  <c r="AD212" i="38"/>
  <c r="M212" i="36"/>
  <c r="J213" i="38"/>
  <c r="G213" i="36" a="1"/>
  <c r="G213" i="36" s="1"/>
  <c r="F213" i="36"/>
  <c r="DW213" i="36"/>
  <c r="L213" i="36"/>
  <c r="Q213" i="36"/>
  <c r="B213" i="38" s="1"/>
  <c r="F213" i="38"/>
  <c r="G213" i="38" s="1"/>
  <c r="X213" i="36"/>
  <c r="AD213" i="38"/>
  <c r="AA213" i="36"/>
  <c r="N213" i="36"/>
  <c r="M213" i="36"/>
  <c r="AU213" i="36"/>
  <c r="S209" i="38"/>
  <c r="T209" i="38"/>
  <c r="AN209" i="38"/>
  <c r="AL209" i="38"/>
  <c r="AM209" i="38"/>
  <c r="BP210" i="38"/>
  <c r="AO210" i="38"/>
  <c r="BI210" i="38"/>
  <c r="AH210" i="38"/>
  <c r="BJ210" i="38"/>
  <c r="AI210" i="38"/>
  <c r="BO210" i="38"/>
  <c r="AV210" i="38"/>
  <c r="BT210" i="38"/>
  <c r="AS210" i="38"/>
  <c r="BM210" i="38"/>
  <c r="AP210" i="38"/>
  <c r="BN210" i="38"/>
  <c r="AQ210" i="38"/>
  <c r="BS210" i="38"/>
  <c r="BH210" i="38"/>
  <c r="AG210" i="38"/>
  <c r="AW210" i="38"/>
  <c r="BQ210" i="38"/>
  <c r="AT210" i="38"/>
  <c r="BR210" i="38"/>
  <c r="AU210" i="38"/>
  <c r="AF210" i="38"/>
  <c r="BL210" i="38"/>
  <c r="AK210" i="38"/>
  <c r="BA210" i="38"/>
  <c r="BB210" i="38" s="1"/>
  <c r="BG210" i="38" s="1"/>
  <c r="BU210" i="38"/>
  <c r="AX210" i="38"/>
  <c r="AZ210" i="38" s="1"/>
  <c r="AE210" i="38"/>
  <c r="BK210" i="38"/>
  <c r="AJ210" i="38"/>
  <c r="BC209" i="36"/>
  <c r="BD209" i="36"/>
  <c r="BE209" i="36"/>
  <c r="DZ207" i="36"/>
  <c r="BB209" i="38"/>
  <c r="BG209" i="38" s="1"/>
  <c r="BC209" i="38"/>
  <c r="BF209" i="38"/>
  <c r="BE209" i="38"/>
  <c r="BD209" i="38"/>
  <c r="DE211" i="36"/>
  <c r="DA211" i="36"/>
  <c r="DC211" i="36" s="1"/>
  <c r="CV211" i="36"/>
  <c r="DB211" i="36"/>
  <c r="CW211" i="36"/>
  <c r="CZ211" i="36"/>
  <c r="CY211" i="36"/>
  <c r="CX211" i="36"/>
  <c r="DD211" i="36"/>
  <c r="BB210" i="36"/>
  <c r="AW210" i="36"/>
  <c r="AB210" i="36"/>
  <c r="BA209" i="36"/>
  <c r="AX209" i="36"/>
  <c r="AY209" i="36"/>
  <c r="AZ209" i="36"/>
  <c r="EP216" i="36"/>
  <c r="EX216" i="36"/>
  <c r="R211" i="38"/>
  <c r="W211" i="38"/>
  <c r="J212" i="38"/>
  <c r="DW212" i="36"/>
  <c r="G212" i="36" a="1"/>
  <c r="G212" i="36" s="1"/>
  <c r="L212" i="36"/>
  <c r="Q212" i="36"/>
  <c r="B212" i="38" s="1"/>
  <c r="F212" i="36"/>
  <c r="AW211" i="36"/>
  <c r="BB211" i="36"/>
  <c r="AB211" i="36"/>
  <c r="BI211" i="38"/>
  <c r="BJ211" i="38"/>
  <c r="BK211" i="38"/>
  <c r="BP211" i="38"/>
  <c r="AS211" i="38"/>
  <c r="BM211" i="38"/>
  <c r="AP211" i="38"/>
  <c r="BN211" i="38"/>
  <c r="AQ211" i="38"/>
  <c r="BO211" i="38"/>
  <c r="AV211" i="38"/>
  <c r="BT211" i="38"/>
  <c r="AG211" i="38"/>
  <c r="BQ211" i="38"/>
  <c r="AT211" i="38"/>
  <c r="BR211" i="38"/>
  <c r="BS211" i="38"/>
  <c r="BH211" i="38"/>
  <c r="AW211" i="38"/>
  <c r="AU211" i="38"/>
  <c r="AK211" i="38"/>
  <c r="BA211" i="38"/>
  <c r="BF211" i="38" s="1"/>
  <c r="BU211" i="38"/>
  <c r="AX211" i="38"/>
  <c r="AE211" i="38"/>
  <c r="AF211" i="38"/>
  <c r="BL211" i="38"/>
  <c r="AO211" i="38"/>
  <c r="AH211" i="38"/>
  <c r="AI211" i="38"/>
  <c r="AJ211" i="38"/>
  <c r="AZ209" i="38"/>
  <c r="AY209" i="38"/>
  <c r="EY215" i="36"/>
  <c r="S210" i="38"/>
  <c r="T210" i="38"/>
  <c r="U213" i="36"/>
  <c r="I213" i="36"/>
  <c r="E213" i="38"/>
  <c r="C213" i="36"/>
  <c r="AO215" i="36"/>
  <c r="CG217" i="36"/>
  <c r="AJ214" i="36"/>
  <c r="FC217" i="36"/>
  <c r="EV217" i="36"/>
  <c r="FG215" i="36"/>
  <c r="BM214" i="36"/>
  <c r="BQ214" i="36"/>
  <c r="AH218" i="36"/>
  <c r="EU216" i="36"/>
  <c r="CN215" i="36"/>
  <c r="BG214" i="36"/>
  <c r="AC217" i="36"/>
  <c r="BS215" i="36"/>
  <c r="ER214" i="36"/>
  <c r="AC218" i="36"/>
  <c r="AD216" i="36"/>
  <c r="AM215" i="36"/>
  <c r="CM215" i="36"/>
  <c r="ET217" i="36"/>
  <c r="EW216" i="36"/>
  <c r="BV218" i="36"/>
  <c r="CG218" i="36"/>
  <c r="AF217" i="36"/>
  <c r="BK214" i="36"/>
  <c r="AH216" i="36"/>
  <c r="AL215" i="36"/>
  <c r="FA216" i="36"/>
  <c r="BO214" i="36"/>
  <c r="ET216" i="36"/>
  <c r="CJ214" i="36"/>
  <c r="AJ215" i="36"/>
  <c r="CP215" i="36"/>
  <c r="EW218" i="36"/>
  <c r="FD217" i="36"/>
  <c r="BK215" i="36"/>
  <c r="S218" i="36"/>
  <c r="FD218" i="36"/>
  <c r="BX215" i="36"/>
  <c r="AT215" i="36"/>
  <c r="CG216" i="36"/>
  <c r="FA218" i="36"/>
  <c r="ES218" i="36"/>
  <c r="CF215" i="36"/>
  <c r="EV216" i="36"/>
  <c r="AS213" i="36"/>
  <c r="BZ215" i="36"/>
  <c r="AC216" i="36"/>
  <c r="BV216" i="36"/>
  <c r="CP214" i="36"/>
  <c r="EU218" i="36"/>
  <c r="CN214" i="36"/>
  <c r="BL214" i="36"/>
  <c r="CR214" i="36"/>
  <c r="AF216" i="36"/>
  <c r="BJ214" i="36"/>
  <c r="FD216" i="36"/>
  <c r="BM215" i="36"/>
  <c r="FB217" i="36"/>
  <c r="CJ215" i="36"/>
  <c r="AH217" i="36"/>
  <c r="EZ216" i="36"/>
  <c r="CK215" i="36"/>
  <c r="CL214" i="36"/>
  <c r="BR215" i="36"/>
  <c r="CL215" i="36"/>
  <c r="ES216" i="36"/>
  <c r="ER215" i="36"/>
  <c r="AS212" i="36"/>
  <c r="BN215" i="36"/>
  <c r="EV218" i="36"/>
  <c r="AF218" i="36"/>
  <c r="BW214" i="36"/>
  <c r="EZ218" i="36"/>
  <c r="AQ214" i="36"/>
  <c r="BJ215" i="36"/>
  <c r="ET218" i="36"/>
  <c r="AD217" i="36"/>
  <c r="AD218" i="36"/>
  <c r="BG215" i="36"/>
  <c r="BQ215" i="36"/>
  <c r="CK214" i="36"/>
  <c r="FC216" i="36"/>
  <c r="EU217" i="36"/>
  <c r="EZ217" i="36"/>
  <c r="ES217" i="36"/>
  <c r="S216" i="36"/>
  <c r="BV217" i="36"/>
  <c r="BL215" i="36"/>
  <c r="FA217" i="36"/>
  <c r="CM214" i="36"/>
  <c r="BP215" i="36"/>
  <c r="FB218" i="36"/>
  <c r="FB216" i="36"/>
  <c r="S217" i="36"/>
  <c r="BP214" i="36"/>
  <c r="BZ214" i="36"/>
  <c r="BN214" i="36"/>
  <c r="BF215" i="36"/>
  <c r="BX214" i="36"/>
  <c r="FC218" i="36"/>
  <c r="EW217" i="36"/>
  <c r="AO214" i="36"/>
  <c r="BQ216" i="36"/>
  <c r="FG216" i="36"/>
  <c r="AP215" i="36" l="1"/>
  <c r="AV215" i="36"/>
  <c r="EP217" i="36"/>
  <c r="EY217" i="36" s="1"/>
  <c r="DX216" i="36"/>
  <c r="DX215" i="36"/>
  <c r="AE217" i="36"/>
  <c r="Z217" i="36"/>
  <c r="J217" i="38" s="1"/>
  <c r="EQ218" i="36"/>
  <c r="EO219" i="36" s="1"/>
  <c r="EQ219" i="36" s="1"/>
  <c r="EO220" i="36" s="1"/>
  <c r="AG217" i="36"/>
  <c r="AR217" i="38"/>
  <c r="K217" i="36"/>
  <c r="T217" i="36"/>
  <c r="P217" i="36" s="1"/>
  <c r="D217" i="38"/>
  <c r="W217" i="36"/>
  <c r="E217" i="36"/>
  <c r="V217" i="36"/>
  <c r="AI217" i="36"/>
  <c r="DH210" i="36"/>
  <c r="DM210" i="36"/>
  <c r="DF210" i="36"/>
  <c r="DJ210" i="36"/>
  <c r="DG210" i="36"/>
  <c r="DK210" i="36"/>
  <c r="EF207" i="36"/>
  <c r="EL207" i="36"/>
  <c r="BC211" i="38"/>
  <c r="EG207" i="36"/>
  <c r="EH207" i="36"/>
  <c r="EC207" i="36"/>
  <c r="CV212" i="36"/>
  <c r="EB207" i="36"/>
  <c r="EJ207" i="36"/>
  <c r="EE207" i="36"/>
  <c r="ED207" i="36"/>
  <c r="EK207" i="36"/>
  <c r="AA212" i="38"/>
  <c r="DB212" i="36"/>
  <c r="FI213" i="36"/>
  <c r="EI207" i="36"/>
  <c r="A212" i="36"/>
  <c r="AG218" i="36"/>
  <c r="T218" i="36"/>
  <c r="E218" i="38" s="1"/>
  <c r="V218" i="36"/>
  <c r="W218" i="36"/>
  <c r="F218" i="38" s="1"/>
  <c r="G218" i="38" s="1"/>
  <c r="E218" i="36"/>
  <c r="D218" i="38"/>
  <c r="K218" i="36"/>
  <c r="Z218" i="36"/>
  <c r="J218" i="38" s="1"/>
  <c r="AI218" i="36"/>
  <c r="AE218" i="36"/>
  <c r="AR218" i="38"/>
  <c r="DD212" i="36"/>
  <c r="DA212" i="36"/>
  <c r="DC212" i="36" s="1"/>
  <c r="CX212" i="36"/>
  <c r="CY212" i="36"/>
  <c r="BD210" i="38"/>
  <c r="DL209" i="36"/>
  <c r="EK209" i="36" s="1"/>
  <c r="A213" i="36"/>
  <c r="CZ212" i="36"/>
  <c r="EP218" i="36"/>
  <c r="EX218" i="36"/>
  <c r="EL208" i="36"/>
  <c r="ED208" i="36"/>
  <c r="DZ208" i="36"/>
  <c r="EF208" i="36"/>
  <c r="EG208" i="36"/>
  <c r="EJ208" i="36"/>
  <c r="EY216" i="36"/>
  <c r="EB208" i="36"/>
  <c r="BE210" i="38"/>
  <c r="CH215" i="36"/>
  <c r="AC215" i="38"/>
  <c r="CD215" i="36"/>
  <c r="FH215" i="36"/>
  <c r="CC215" i="36"/>
  <c r="BT215" i="36"/>
  <c r="AG216" i="36"/>
  <c r="T216" i="36"/>
  <c r="P216" i="36" s="1"/>
  <c r="W216" i="36"/>
  <c r="E216" i="36"/>
  <c r="D216" i="38"/>
  <c r="K216" i="36"/>
  <c r="V216" i="36"/>
  <c r="AP214" i="36"/>
  <c r="AV214" i="36"/>
  <c r="BT214" i="36"/>
  <c r="H214" i="36"/>
  <c r="O214" i="36" s="1"/>
  <c r="CS214" i="36"/>
  <c r="CT214" i="36"/>
  <c r="DE213" i="36"/>
  <c r="N215" i="38"/>
  <c r="AR215" i="36"/>
  <c r="BU214" i="36"/>
  <c r="DE212" i="36"/>
  <c r="CQ214" i="36"/>
  <c r="CH214" i="36"/>
  <c r="AC214" i="38"/>
  <c r="CD214" i="36"/>
  <c r="CC214" i="36"/>
  <c r="CU215" i="36"/>
  <c r="AE216" i="36"/>
  <c r="AI216" i="36"/>
  <c r="AR216" i="38"/>
  <c r="V215" i="38"/>
  <c r="BI215" i="36"/>
  <c r="M215" i="38"/>
  <c r="L215" i="38"/>
  <c r="AK215" i="36"/>
  <c r="K215" i="38" s="1"/>
  <c r="CI214" i="36"/>
  <c r="FH214" i="36"/>
  <c r="FI214" i="36" s="1"/>
  <c r="CU214" i="36"/>
  <c r="CO214" i="36"/>
  <c r="BH215" i="36"/>
  <c r="U215" i="38" s="1"/>
  <c r="X215" i="38" s="1"/>
  <c r="Q215" i="38"/>
  <c r="Z216" i="36"/>
  <c r="CQ215" i="36"/>
  <c r="CO215" i="36"/>
  <c r="V214" i="38"/>
  <c r="W214" i="38" s="1"/>
  <c r="BI214" i="36"/>
  <c r="AK214" i="36"/>
  <c r="K214" i="38" s="1"/>
  <c r="AN211" i="38"/>
  <c r="AL211" i="38"/>
  <c r="AM211" i="38"/>
  <c r="AY211" i="38"/>
  <c r="AZ211" i="38"/>
  <c r="O212" i="38"/>
  <c r="P212" i="38" s="1"/>
  <c r="AB212" i="38"/>
  <c r="Y212" i="38"/>
  <c r="Z212" i="38"/>
  <c r="BF210" i="38"/>
  <c r="Z213" i="38"/>
  <c r="O213" i="38"/>
  <c r="P213" i="38" s="1"/>
  <c r="AB213" i="38"/>
  <c r="Y213" i="38"/>
  <c r="AO212" i="38"/>
  <c r="BI212" i="38"/>
  <c r="BJ212" i="38"/>
  <c r="BK212" i="38"/>
  <c r="BP212" i="38"/>
  <c r="AS212" i="38"/>
  <c r="BM212" i="38"/>
  <c r="AP212" i="38"/>
  <c r="BN212" i="38"/>
  <c r="AQ212" i="38"/>
  <c r="BO212" i="38"/>
  <c r="AV212" i="38"/>
  <c r="BT212" i="38"/>
  <c r="AG212" i="38"/>
  <c r="BQ212" i="38"/>
  <c r="AT212" i="38"/>
  <c r="BR212" i="38"/>
  <c r="AU212" i="38"/>
  <c r="AW212" i="38"/>
  <c r="BS212" i="38"/>
  <c r="BH212" i="38"/>
  <c r="AK212" i="38"/>
  <c r="BA212" i="38"/>
  <c r="BB212" i="38" s="1"/>
  <c r="BG212" i="38" s="1"/>
  <c r="BU212" i="38"/>
  <c r="AX212" i="38"/>
  <c r="AY212" i="38" s="1"/>
  <c r="AE212" i="38"/>
  <c r="AF212" i="38"/>
  <c r="BL212" i="38"/>
  <c r="AH212" i="38"/>
  <c r="AI212" i="38"/>
  <c r="AJ212" i="38"/>
  <c r="EK208" i="36"/>
  <c r="EH208" i="36"/>
  <c r="EC208" i="36"/>
  <c r="EA208" i="36"/>
  <c r="EE208" i="36"/>
  <c r="AD214" i="38"/>
  <c r="M214" i="36"/>
  <c r="AA214" i="36"/>
  <c r="N214" i="36"/>
  <c r="X214" i="36"/>
  <c r="AU214" i="36"/>
  <c r="F214" i="38"/>
  <c r="G214" i="38" s="1"/>
  <c r="I215" i="36"/>
  <c r="E215" i="38"/>
  <c r="C215" i="36"/>
  <c r="U215" i="36"/>
  <c r="FI212" i="36"/>
  <c r="BE211" i="36"/>
  <c r="BC211" i="36"/>
  <c r="BD211" i="36"/>
  <c r="AZ210" i="36"/>
  <c r="BA210" i="36"/>
  <c r="AY210" i="36"/>
  <c r="AX210" i="36"/>
  <c r="AB213" i="36"/>
  <c r="BB213" i="36"/>
  <c r="AW213" i="36"/>
  <c r="I214" i="36"/>
  <c r="E214" i="38"/>
  <c r="C214" i="36"/>
  <c r="U214" i="36"/>
  <c r="AU215" i="36"/>
  <c r="AD215" i="38"/>
  <c r="AA215" i="36"/>
  <c r="M215" i="36"/>
  <c r="N215" i="36"/>
  <c r="F215" i="38"/>
  <c r="G215" i="38" s="1"/>
  <c r="X215" i="36"/>
  <c r="CB212" i="36"/>
  <c r="R213" i="38"/>
  <c r="W213" i="38"/>
  <c r="D213" i="36"/>
  <c r="Y213" i="36" s="1" a="1"/>
  <c r="Y213" i="36" s="1"/>
  <c r="H213" i="38" s="1"/>
  <c r="I213" i="38" s="1"/>
  <c r="J213" i="36"/>
  <c r="BB211" i="38"/>
  <c r="BG211" i="38" s="1"/>
  <c r="BD211" i="38"/>
  <c r="AZ211" i="36"/>
  <c r="BA211" i="36"/>
  <c r="AX211" i="36"/>
  <c r="AY211" i="36"/>
  <c r="BE210" i="36"/>
  <c r="BC210" i="36"/>
  <c r="BD210" i="36"/>
  <c r="BC210" i="38"/>
  <c r="AN210" i="38"/>
  <c r="AL210" i="38"/>
  <c r="AM210" i="38"/>
  <c r="AG213" i="38"/>
  <c r="AW213" i="38"/>
  <c r="BQ213" i="38"/>
  <c r="AT213" i="38"/>
  <c r="BR213" i="38"/>
  <c r="AU213" i="38"/>
  <c r="AF213" i="38"/>
  <c r="BL213" i="38"/>
  <c r="AK213" i="38"/>
  <c r="BA213" i="38"/>
  <c r="BU213" i="38"/>
  <c r="AX213" i="38"/>
  <c r="AE213" i="38"/>
  <c r="BK213" i="38"/>
  <c r="AJ213" i="38"/>
  <c r="BP213" i="38"/>
  <c r="AO213" i="38"/>
  <c r="BI213" i="38"/>
  <c r="AH213" i="38"/>
  <c r="BJ213" i="38"/>
  <c r="AI213" i="38"/>
  <c r="BO213" i="38"/>
  <c r="AV213" i="38"/>
  <c r="BT213" i="38"/>
  <c r="AS213" i="38"/>
  <c r="BM213" i="38"/>
  <c r="AP213" i="38"/>
  <c r="BN213" i="38"/>
  <c r="AQ213" i="38"/>
  <c r="BS213" i="38"/>
  <c r="BH213" i="38"/>
  <c r="J212" i="36"/>
  <c r="D212" i="36"/>
  <c r="Y212" i="36" s="1" a="1"/>
  <c r="Y212" i="36" s="1"/>
  <c r="H212" i="38" s="1"/>
  <c r="I212" i="38" s="1"/>
  <c r="EM208" i="36"/>
  <c r="CB213" i="36"/>
  <c r="J215" i="38"/>
  <c r="L215" i="36"/>
  <c r="DW215" i="36"/>
  <c r="F215" i="36"/>
  <c r="Q215" i="36"/>
  <c r="B215" i="38" s="1"/>
  <c r="G215" i="36" a="1"/>
  <c r="G215" i="36" s="1"/>
  <c r="CX213" i="36"/>
  <c r="DD213" i="36"/>
  <c r="DB213" i="36"/>
  <c r="CV213" i="36"/>
  <c r="DA213" i="36"/>
  <c r="DC213" i="36" s="1"/>
  <c r="CZ213" i="36"/>
  <c r="CW213" i="36"/>
  <c r="CY213" i="36"/>
  <c r="AA213" i="38"/>
  <c r="T211" i="38"/>
  <c r="S211" i="38"/>
  <c r="DI211" i="36"/>
  <c r="DK211" i="36"/>
  <c r="DF211" i="36"/>
  <c r="DH211" i="36"/>
  <c r="DJ211" i="36"/>
  <c r="DM211" i="36"/>
  <c r="DG211" i="36"/>
  <c r="AY210" i="38"/>
  <c r="AB212" i="36"/>
  <c r="AW212" i="36"/>
  <c r="BB212" i="36"/>
  <c r="BE211" i="38"/>
  <c r="P214" i="36"/>
  <c r="R212" i="38"/>
  <c r="W212" i="38"/>
  <c r="J214" i="38"/>
  <c r="F214" i="36"/>
  <c r="L214" i="36"/>
  <c r="Q214" i="36"/>
  <c r="B214" i="38" s="1"/>
  <c r="DW214" i="36"/>
  <c r="G214" i="36" a="1"/>
  <c r="G214" i="36" s="1"/>
  <c r="R214" i="38"/>
  <c r="M217" i="36"/>
  <c r="U217" i="36"/>
  <c r="I217" i="36"/>
  <c r="L217" i="36"/>
  <c r="F217" i="36"/>
  <c r="EV220" i="36"/>
  <c r="FC219" i="36"/>
  <c r="BQ218" i="36"/>
  <c r="CM218" i="36"/>
  <c r="ET220" i="36"/>
  <c r="CN216" i="36"/>
  <c r="CP216" i="36"/>
  <c r="BL218" i="36"/>
  <c r="FB220" i="36"/>
  <c r="AS215" i="36"/>
  <c r="AF220" i="36"/>
  <c r="EW219" i="36"/>
  <c r="BJ216" i="36"/>
  <c r="CG220" i="36"/>
  <c r="CJ218" i="36"/>
  <c r="BK218" i="36"/>
  <c r="BN216" i="36"/>
  <c r="BZ216" i="36"/>
  <c r="S219" i="36"/>
  <c r="CJ216" i="36"/>
  <c r="BG218" i="36"/>
  <c r="AM216" i="36"/>
  <c r="AJ218" i="36"/>
  <c r="FG217" i="36"/>
  <c r="CM216" i="36"/>
  <c r="BG216" i="36"/>
  <c r="FD219" i="36"/>
  <c r="FA220" i="36"/>
  <c r="BK216" i="36"/>
  <c r="BV220" i="36"/>
  <c r="ER218" i="36"/>
  <c r="BR218" i="36"/>
  <c r="CF218" i="36"/>
  <c r="AC219" i="36"/>
  <c r="CR216" i="36"/>
  <c r="CN218" i="36"/>
  <c r="AL216" i="36"/>
  <c r="BZ218" i="36"/>
  <c r="BW218" i="36"/>
  <c r="S220" i="36"/>
  <c r="BV219" i="36"/>
  <c r="AD219" i="36"/>
  <c r="CG219" i="36"/>
  <c r="BS218" i="36"/>
  <c r="AH219" i="36"/>
  <c r="ER216" i="36"/>
  <c r="BO216" i="36"/>
  <c r="FG218" i="36"/>
  <c r="BR216" i="36"/>
  <c r="AJ216" i="36"/>
  <c r="CK216" i="36"/>
  <c r="BW216" i="36"/>
  <c r="AH220" i="36"/>
  <c r="CF216" i="36"/>
  <c r="AQ218" i="36"/>
  <c r="EW220" i="36"/>
  <c r="AT216" i="36"/>
  <c r="ES219" i="36"/>
  <c r="CL216" i="36"/>
  <c r="BF216" i="36"/>
  <c r="FA219" i="36"/>
  <c r="FD220" i="36"/>
  <c r="ES220" i="36"/>
  <c r="AS214" i="36"/>
  <c r="EU219" i="36"/>
  <c r="BF218" i="36"/>
  <c r="BM218" i="36"/>
  <c r="AM218" i="36"/>
  <c r="BX216" i="36"/>
  <c r="BP218" i="36"/>
  <c r="AQ216" i="36"/>
  <c r="CL218" i="36"/>
  <c r="AO218" i="36"/>
  <c r="CP218" i="36"/>
  <c r="BN218" i="36"/>
  <c r="AD220" i="36"/>
  <c r="AO216" i="36"/>
  <c r="BX218" i="36"/>
  <c r="EZ219" i="36"/>
  <c r="AF219" i="36"/>
  <c r="BP216" i="36"/>
  <c r="AT218" i="36"/>
  <c r="BS216" i="36"/>
  <c r="AL218" i="36"/>
  <c r="EZ220" i="36"/>
  <c r="CK218" i="36"/>
  <c r="BO218" i="36"/>
  <c r="EU220" i="36"/>
  <c r="FB219" i="36"/>
  <c r="BL216" i="36"/>
  <c r="BJ218" i="36"/>
  <c r="BM216" i="36"/>
  <c r="EV219" i="36"/>
  <c r="ET219" i="36"/>
  <c r="FC220" i="36"/>
  <c r="CR218" i="36"/>
  <c r="AC220" i="36"/>
  <c r="DW217" i="36" l="1"/>
  <c r="Q217" i="36"/>
  <c r="B217" i="38" s="1"/>
  <c r="G217" i="36" a="1"/>
  <c r="G217" i="36" s="1"/>
  <c r="X217" i="36"/>
  <c r="DX217" i="36"/>
  <c r="DX218" i="36"/>
  <c r="C217" i="36"/>
  <c r="EX219" i="36"/>
  <c r="EP219" i="36"/>
  <c r="AG219" i="36"/>
  <c r="Z219" i="36"/>
  <c r="J219" i="38" s="1"/>
  <c r="AI219" i="36"/>
  <c r="W219" i="36"/>
  <c r="D219" i="38"/>
  <c r="T219" i="36"/>
  <c r="U219" i="36" s="1"/>
  <c r="E219" i="36"/>
  <c r="V219" i="36"/>
  <c r="K219" i="36"/>
  <c r="AE219" i="36"/>
  <c r="AR219" i="38"/>
  <c r="AA217" i="36"/>
  <c r="N217" i="36"/>
  <c r="F217" i="38"/>
  <c r="G217" i="38" s="1"/>
  <c r="AU217" i="36"/>
  <c r="E217" i="38"/>
  <c r="DW218" i="36"/>
  <c r="AU218" i="36"/>
  <c r="U218" i="36"/>
  <c r="D218" i="36" s="1"/>
  <c r="EA209" i="36"/>
  <c r="DL210" i="36"/>
  <c r="EA210" i="36" s="1"/>
  <c r="N218" i="36"/>
  <c r="G218" i="36" a="1"/>
  <c r="G218" i="36" s="1"/>
  <c r="C218" i="36"/>
  <c r="P218" i="36"/>
  <c r="I218" i="36"/>
  <c r="BC212" i="38"/>
  <c r="AA218" i="36"/>
  <c r="BB218" i="36" s="1"/>
  <c r="Q218" i="36"/>
  <c r="B218" i="38" s="1"/>
  <c r="M218" i="36"/>
  <c r="X218" i="36"/>
  <c r="L218" i="36"/>
  <c r="F218" i="36"/>
  <c r="Y218" i="38" s="1"/>
  <c r="AR220" i="38"/>
  <c r="E220" i="36"/>
  <c r="K220" i="36"/>
  <c r="V220" i="36"/>
  <c r="D220" i="38"/>
  <c r="T220" i="36"/>
  <c r="E220" i="38" s="1"/>
  <c r="W220" i="36"/>
  <c r="F220" i="38" s="1"/>
  <c r="G220" i="38" s="1"/>
  <c r="AI220" i="36"/>
  <c r="Z220" i="36"/>
  <c r="J220" i="38" s="1"/>
  <c r="AG220" i="36"/>
  <c r="AE220" i="36"/>
  <c r="EQ220" i="36"/>
  <c r="EO221" i="36" s="1"/>
  <c r="EP220" i="36"/>
  <c r="EX220" i="36"/>
  <c r="EI209" i="36"/>
  <c r="EY218" i="36"/>
  <c r="CB215" i="36"/>
  <c r="EH209" i="36"/>
  <c r="EG209" i="36"/>
  <c r="EJ209" i="36"/>
  <c r="ED209" i="36"/>
  <c r="EC209" i="36"/>
  <c r="EF209" i="36"/>
  <c r="BF212" i="38"/>
  <c r="AK218" i="36"/>
  <c r="K218" i="38" s="1"/>
  <c r="CQ218" i="36"/>
  <c r="BH218" i="36"/>
  <c r="U218" i="38" s="1"/>
  <c r="X218" i="38" s="1"/>
  <c r="Q218" i="38"/>
  <c r="R218" i="38" s="1"/>
  <c r="S218" i="38" s="1"/>
  <c r="CI218" i="36"/>
  <c r="FH218" i="36"/>
  <c r="BU218" i="36"/>
  <c r="CO218" i="36"/>
  <c r="M218" i="38"/>
  <c r="L218" i="38"/>
  <c r="AR218" i="36"/>
  <c r="N218" i="38"/>
  <c r="AC218" i="38"/>
  <c r="CD218" i="36"/>
  <c r="CC218" i="36"/>
  <c r="CH218" i="36"/>
  <c r="CS218" i="36"/>
  <c r="CT218" i="36"/>
  <c r="H218" i="36"/>
  <c r="O218" i="36" s="1"/>
  <c r="BI218" i="36"/>
  <c r="V218" i="38"/>
  <c r="AV218" i="36"/>
  <c r="AD218" i="38"/>
  <c r="AW218" i="38" s="1"/>
  <c r="BT218" i="36"/>
  <c r="AP218" i="36"/>
  <c r="CU218" i="36"/>
  <c r="DD218" i="36" s="1"/>
  <c r="DZ209" i="36"/>
  <c r="EB209" i="36"/>
  <c r="EL209" i="36"/>
  <c r="EM209" i="36"/>
  <c r="AZ212" i="38"/>
  <c r="AA214" i="38"/>
  <c r="AA215" i="38"/>
  <c r="EE209" i="36"/>
  <c r="DL211" i="36"/>
  <c r="EA211" i="36" s="1"/>
  <c r="FI215" i="36"/>
  <c r="BE212" i="38"/>
  <c r="CU216" i="36"/>
  <c r="CO216" i="36"/>
  <c r="V216" i="38"/>
  <c r="BI216" i="36"/>
  <c r="BU216" i="36"/>
  <c r="N216" i="38"/>
  <c r="AR216" i="36"/>
  <c r="M216" i="38"/>
  <c r="L216" i="38"/>
  <c r="FH216" i="36"/>
  <c r="FI216" i="36" s="1"/>
  <c r="CI216" i="36"/>
  <c r="CQ216" i="36"/>
  <c r="CS216" i="36"/>
  <c r="H216" i="36"/>
  <c r="O216" i="36" s="1"/>
  <c r="CT216" i="36"/>
  <c r="AC216" i="38"/>
  <c r="CH216" i="36"/>
  <c r="CD216" i="36"/>
  <c r="CC216" i="36"/>
  <c r="Q216" i="38"/>
  <c r="BH216" i="36"/>
  <c r="U216" i="38" s="1"/>
  <c r="X216" i="38" s="1"/>
  <c r="AP216" i="36"/>
  <c r="AV216" i="36"/>
  <c r="BT216" i="36"/>
  <c r="AK216" i="36"/>
  <c r="K216" i="38" s="1"/>
  <c r="BB213" i="38"/>
  <c r="BG213" i="38" s="1"/>
  <c r="BD213" i="38"/>
  <c r="BC213" i="38"/>
  <c r="BE213" i="38"/>
  <c r="BF213" i="38"/>
  <c r="AB215" i="36"/>
  <c r="AW215" i="36"/>
  <c r="BB215" i="36"/>
  <c r="BE213" i="36"/>
  <c r="BC213" i="36"/>
  <c r="BD213" i="36"/>
  <c r="BD212" i="38"/>
  <c r="DI212" i="36"/>
  <c r="DG212" i="36"/>
  <c r="DM212" i="36"/>
  <c r="DK212" i="36"/>
  <c r="DF212" i="36"/>
  <c r="DH212" i="36"/>
  <c r="DJ212" i="36"/>
  <c r="AK215" i="38"/>
  <c r="BA215" i="38"/>
  <c r="BD215" i="38" s="1"/>
  <c r="BU215" i="38"/>
  <c r="AX215" i="38"/>
  <c r="AE215" i="38"/>
  <c r="BK215" i="38"/>
  <c r="AJ215" i="38"/>
  <c r="BP215" i="38"/>
  <c r="AO215" i="38"/>
  <c r="BI215" i="38"/>
  <c r="AH215" i="38"/>
  <c r="BJ215" i="38"/>
  <c r="AI215" i="38"/>
  <c r="BO215" i="38"/>
  <c r="AV215" i="38"/>
  <c r="BT215" i="38"/>
  <c r="AS215" i="38"/>
  <c r="BM215" i="38"/>
  <c r="AP215" i="38"/>
  <c r="BN215" i="38"/>
  <c r="AQ215" i="38"/>
  <c r="BS215" i="38"/>
  <c r="BH215" i="38"/>
  <c r="AG215" i="38"/>
  <c r="AW215" i="38"/>
  <c r="BQ215" i="38"/>
  <c r="AT215" i="38"/>
  <c r="BR215" i="38"/>
  <c r="AU215" i="38"/>
  <c r="AF215" i="38"/>
  <c r="BL215" i="38"/>
  <c r="D215" i="36"/>
  <c r="Y215" i="36" s="1" a="1"/>
  <c r="Y215" i="36" s="1"/>
  <c r="H215" i="38" s="1"/>
  <c r="I215" i="38" s="1"/>
  <c r="J215" i="36"/>
  <c r="BB214" i="36"/>
  <c r="AB214" i="36"/>
  <c r="AW214" i="36"/>
  <c r="AL212" i="38"/>
  <c r="AM212" i="38"/>
  <c r="AN212" i="38"/>
  <c r="DB215" i="36"/>
  <c r="CX215" i="36"/>
  <c r="DA215" i="36"/>
  <c r="DC215" i="36" s="1"/>
  <c r="CW215" i="36"/>
  <c r="CY215" i="36"/>
  <c r="CZ215" i="36"/>
  <c r="CV215" i="36"/>
  <c r="DD215" i="36"/>
  <c r="T214" i="38"/>
  <c r="S214" i="38"/>
  <c r="S212" i="38"/>
  <c r="T212" i="38"/>
  <c r="BD212" i="36"/>
  <c r="BE212" i="36"/>
  <c r="BC212" i="36"/>
  <c r="AY213" i="38"/>
  <c r="AZ213" i="38"/>
  <c r="S213" i="38"/>
  <c r="T213" i="38"/>
  <c r="A215" i="36"/>
  <c r="J216" i="38"/>
  <c r="G216" i="36" a="1"/>
  <c r="G216" i="36" s="1"/>
  <c r="L216" i="36"/>
  <c r="DW216" i="36"/>
  <c r="F216" i="36"/>
  <c r="Q216" i="36"/>
  <c r="B216" i="38" s="1"/>
  <c r="DE214" i="36"/>
  <c r="DD214" i="36"/>
  <c r="CX214" i="36"/>
  <c r="CY214" i="36"/>
  <c r="CW214" i="36"/>
  <c r="CV214" i="36"/>
  <c r="DA214" i="36"/>
  <c r="DC214" i="36" s="1"/>
  <c r="CZ214" i="36"/>
  <c r="DB214" i="36"/>
  <c r="CB214" i="36"/>
  <c r="AD216" i="38"/>
  <c r="X216" i="36"/>
  <c r="AU216" i="36"/>
  <c r="AA216" i="36"/>
  <c r="F216" i="38"/>
  <c r="G216" i="38" s="1"/>
  <c r="M216" i="36"/>
  <c r="N216" i="36"/>
  <c r="Z214" i="38"/>
  <c r="O214" i="38"/>
  <c r="P214" i="38" s="1"/>
  <c r="AB214" i="38"/>
  <c r="Y214" i="38"/>
  <c r="A214" i="36"/>
  <c r="BA212" i="36"/>
  <c r="AX212" i="36"/>
  <c r="AY212" i="36"/>
  <c r="AZ212" i="36"/>
  <c r="O215" i="38"/>
  <c r="P215" i="38" s="1"/>
  <c r="AB215" i="38"/>
  <c r="Y215" i="38"/>
  <c r="Z215" i="38"/>
  <c r="AM213" i="38"/>
  <c r="AN213" i="38"/>
  <c r="AL213" i="38"/>
  <c r="D214" i="36"/>
  <c r="Y214" i="36" s="1" a="1"/>
  <c r="Y214" i="36" s="1"/>
  <c r="H214" i="38" s="1"/>
  <c r="I214" i="38" s="1"/>
  <c r="J214" i="36"/>
  <c r="AY213" i="36"/>
  <c r="AZ213" i="36"/>
  <c r="BA213" i="36"/>
  <c r="AX213" i="36"/>
  <c r="AG214" i="38"/>
  <c r="AW214" i="38"/>
  <c r="BQ214" i="38"/>
  <c r="AT214" i="38"/>
  <c r="BR214" i="38"/>
  <c r="AU214" i="38"/>
  <c r="AF214" i="38"/>
  <c r="BL214" i="38"/>
  <c r="AK214" i="38"/>
  <c r="BA214" i="38"/>
  <c r="BB214" i="38" s="1"/>
  <c r="BG214" i="38" s="1"/>
  <c r="BU214" i="38"/>
  <c r="AX214" i="38"/>
  <c r="AY214" i="38" s="1"/>
  <c r="AE214" i="38"/>
  <c r="BK214" i="38"/>
  <c r="AJ214" i="38"/>
  <c r="BP214" i="38"/>
  <c r="AO214" i="38"/>
  <c r="BI214" i="38"/>
  <c r="AH214" i="38"/>
  <c r="BJ214" i="38"/>
  <c r="AI214" i="38"/>
  <c r="BO214" i="38"/>
  <c r="AV214" i="38"/>
  <c r="BT214" i="38"/>
  <c r="AS214" i="38"/>
  <c r="BM214" i="38"/>
  <c r="AP214" i="38"/>
  <c r="BN214" i="38"/>
  <c r="AQ214" i="38"/>
  <c r="BS214" i="38"/>
  <c r="BH214" i="38"/>
  <c r="R215" i="38"/>
  <c r="W215" i="38"/>
  <c r="DE215" i="36"/>
  <c r="DG213" i="36"/>
  <c r="DM213" i="36"/>
  <c r="DK213" i="36"/>
  <c r="DF213" i="36"/>
  <c r="DH213" i="36"/>
  <c r="DJ213" i="36"/>
  <c r="DI213" i="36"/>
  <c r="U216" i="36"/>
  <c r="E216" i="38"/>
  <c r="I216" i="36"/>
  <c r="C216" i="36"/>
  <c r="Y217" i="38"/>
  <c r="Z217" i="38"/>
  <c r="O217" i="38"/>
  <c r="P217" i="38" s="1"/>
  <c r="AB217" i="38"/>
  <c r="F219" i="38"/>
  <c r="G219" i="38" s="1"/>
  <c r="A217" i="36"/>
  <c r="Q219" i="36"/>
  <c r="B219" i="38" s="1"/>
  <c r="J217" i="36"/>
  <c r="D217" i="36"/>
  <c r="Y217" i="36" s="1" a="1"/>
  <c r="Y217" i="36" s="1"/>
  <c r="H217" i="38" s="1"/>
  <c r="AB217" i="36"/>
  <c r="AW217" i="36"/>
  <c r="BB217" i="36"/>
  <c r="M219" i="36"/>
  <c r="N219" i="36"/>
  <c r="AU219" i="36"/>
  <c r="X219" i="36"/>
  <c r="AA219" i="36"/>
  <c r="BN217" i="36"/>
  <c r="ER217" i="36"/>
  <c r="BQ217" i="36"/>
  <c r="BR220" i="36"/>
  <c r="AT220" i="36"/>
  <c r="CM217" i="36"/>
  <c r="AJ217" i="36"/>
  <c r="CJ217" i="36"/>
  <c r="AL217" i="36"/>
  <c r="CJ220" i="36"/>
  <c r="BN220" i="36"/>
  <c r="BZ219" i="36"/>
  <c r="BW220" i="36"/>
  <c r="BK220" i="36"/>
  <c r="BJ220" i="36"/>
  <c r="BR219" i="36"/>
  <c r="BQ220" i="36"/>
  <c r="BK219" i="36"/>
  <c r="BG220" i="36"/>
  <c r="FG220" i="36"/>
  <c r="BS219" i="36"/>
  <c r="CK217" i="36"/>
  <c r="BS217" i="36"/>
  <c r="BO217" i="36"/>
  <c r="CP217" i="36"/>
  <c r="BP220" i="36"/>
  <c r="BZ220" i="36"/>
  <c r="CP220" i="36"/>
  <c r="BL220" i="36"/>
  <c r="AJ219" i="36"/>
  <c r="BL219" i="36"/>
  <c r="BX220" i="36"/>
  <c r="AS216" i="36"/>
  <c r="FB221" i="36"/>
  <c r="BW219" i="36"/>
  <c r="CL220" i="36"/>
  <c r="AM220" i="36"/>
  <c r="BK217" i="36"/>
  <c r="BZ217" i="36"/>
  <c r="BM217" i="36"/>
  <c r="CN217" i="36"/>
  <c r="AM219" i="36"/>
  <c r="CP219" i="36"/>
  <c r="AO220" i="36"/>
  <c r="BL217" i="36"/>
  <c r="BX217" i="36"/>
  <c r="CL217" i="36"/>
  <c r="AT217" i="36"/>
  <c r="EU221" i="36"/>
  <c r="FA221" i="36"/>
  <c r="BO220" i="36"/>
  <c r="EV221" i="36"/>
  <c r="AL220" i="36"/>
  <c r="AD221" i="36"/>
  <c r="AQ219" i="36"/>
  <c r="BO219" i="36"/>
  <c r="CR220" i="36"/>
  <c r="BG219" i="36"/>
  <c r="ES221" i="36"/>
  <c r="BG217" i="36"/>
  <c r="AM217" i="36"/>
  <c r="BW217" i="36"/>
  <c r="BP217" i="36"/>
  <c r="BQ219" i="36"/>
  <c r="BS220" i="36"/>
  <c r="CK219" i="36"/>
  <c r="AT219" i="36"/>
  <c r="BP219" i="36"/>
  <c r="CN220" i="36"/>
  <c r="ER219" i="36"/>
  <c r="CK220" i="36"/>
  <c r="AS218" i="36"/>
  <c r="CR219" i="36"/>
  <c r="BM220" i="36"/>
  <c r="CJ219" i="36"/>
  <c r="CL219" i="36"/>
  <c r="BM219" i="36"/>
  <c r="BR217" i="36"/>
  <c r="CF217" i="36"/>
  <c r="AO217" i="36"/>
  <c r="AQ217" i="36"/>
  <c r="ER220" i="36"/>
  <c r="CF220" i="36"/>
  <c r="AJ220" i="36"/>
  <c r="BX219" i="36"/>
  <c r="AO219" i="36"/>
  <c r="EW221" i="36"/>
  <c r="CM220" i="36"/>
  <c r="BF219" i="36"/>
  <c r="BF217" i="36"/>
  <c r="BJ217" i="36"/>
  <c r="CR217" i="36"/>
  <c r="AH221" i="36"/>
  <c r="AL219" i="36"/>
  <c r="BJ219" i="36"/>
  <c r="BF220" i="36"/>
  <c r="FG219" i="36"/>
  <c r="CF219" i="36"/>
  <c r="CN219" i="36"/>
  <c r="AQ220" i="36"/>
  <c r="CM219" i="36"/>
  <c r="BN219" i="36"/>
  <c r="CS217" i="36" l="1"/>
  <c r="H217" i="36"/>
  <c r="O217" i="36" s="1"/>
  <c r="CT217" i="36"/>
  <c r="BI217" i="36"/>
  <c r="V217" i="38"/>
  <c r="Q217" i="38"/>
  <c r="BH217" i="36"/>
  <c r="U217" i="38" s="1"/>
  <c r="X217" i="38" s="1"/>
  <c r="BU217" i="36"/>
  <c r="AV217" i="36"/>
  <c r="BT217" i="36"/>
  <c r="AP217" i="36"/>
  <c r="AD217" i="38"/>
  <c r="FH217" i="36"/>
  <c r="FI217" i="36" s="1"/>
  <c r="CI217" i="36"/>
  <c r="N217" i="38"/>
  <c r="AR217" i="36"/>
  <c r="AC217" i="38"/>
  <c r="CH217" i="36"/>
  <c r="CC217" i="36"/>
  <c r="CD217" i="36"/>
  <c r="CO217" i="36"/>
  <c r="CQ217" i="36"/>
  <c r="L217" i="38"/>
  <c r="M217" i="38"/>
  <c r="AK217" i="36"/>
  <c r="K217" i="38" s="1"/>
  <c r="CU217" i="36"/>
  <c r="DD217" i="36" s="1"/>
  <c r="DX219" i="36"/>
  <c r="DX220" i="36"/>
  <c r="EY219" i="36"/>
  <c r="CO219" i="36"/>
  <c r="CC219" i="36"/>
  <c r="CD219" i="36"/>
  <c r="CH219" i="36"/>
  <c r="AC219" i="38"/>
  <c r="H219" i="36"/>
  <c r="O219" i="36" s="1"/>
  <c r="CS219" i="36"/>
  <c r="CT219" i="36"/>
  <c r="AP219" i="36"/>
  <c r="AD219" i="38"/>
  <c r="AV219" i="36"/>
  <c r="BT219" i="36"/>
  <c r="AK219" i="36"/>
  <c r="K219" i="38" s="1"/>
  <c r="BI219" i="36"/>
  <c r="V219" i="38"/>
  <c r="CI219" i="36"/>
  <c r="FH219" i="36"/>
  <c r="N219" i="38"/>
  <c r="AR219" i="36"/>
  <c r="Q219" i="38"/>
  <c r="BH219" i="36"/>
  <c r="U219" i="38" s="1"/>
  <c r="X219" i="38" s="1"/>
  <c r="M219" i="38"/>
  <c r="L219" i="38"/>
  <c r="BU219" i="36"/>
  <c r="CQ219" i="36"/>
  <c r="I217" i="38"/>
  <c r="CU219" i="36"/>
  <c r="CY219" i="36" s="1"/>
  <c r="C219" i="36"/>
  <c r="P219" i="36"/>
  <c r="F219" i="36"/>
  <c r="O219" i="38" s="1"/>
  <c r="P219" i="38" s="1"/>
  <c r="E219" i="38"/>
  <c r="I219" i="36"/>
  <c r="DW219" i="36"/>
  <c r="L219" i="36"/>
  <c r="G219" i="36" a="1"/>
  <c r="G219" i="36" s="1"/>
  <c r="AW218" i="36"/>
  <c r="AZ218" i="36" s="1"/>
  <c r="O218" i="38"/>
  <c r="P218" i="38" s="1"/>
  <c r="AZ214" i="38"/>
  <c r="J218" i="36"/>
  <c r="DW220" i="36"/>
  <c r="EH210" i="36"/>
  <c r="EG210" i="36"/>
  <c r="EI210" i="36"/>
  <c r="EC210" i="36"/>
  <c r="P220" i="36"/>
  <c r="ED210" i="36"/>
  <c r="DZ210" i="36"/>
  <c r="EJ210" i="36"/>
  <c r="EE210" i="36"/>
  <c r="EM210" i="36"/>
  <c r="EL210" i="36"/>
  <c r="EF210" i="36"/>
  <c r="EK210" i="36"/>
  <c r="EB210" i="36"/>
  <c r="C220" i="36"/>
  <c r="I220" i="36"/>
  <c r="Y218" i="36" a="1"/>
  <c r="Y218" i="36" s="1"/>
  <c r="H218" i="38" s="1"/>
  <c r="I218" i="38" s="1"/>
  <c r="AB218" i="38"/>
  <c r="CB219" i="36"/>
  <c r="A218" i="36"/>
  <c r="Z218" i="38"/>
  <c r="ED211" i="36"/>
  <c r="AA220" i="36"/>
  <c r="AB220" i="36" s="1"/>
  <c r="BI218" i="38"/>
  <c r="Q220" i="36"/>
  <c r="B220" i="38" s="1"/>
  <c r="AB218" i="36"/>
  <c r="BS218" i="38"/>
  <c r="M220" i="36"/>
  <c r="DE218" i="36"/>
  <c r="DK218" i="36" s="1"/>
  <c r="N220" i="36"/>
  <c r="F220" i="36"/>
  <c r="O220" i="38" s="1"/>
  <c r="P220" i="38" s="1"/>
  <c r="CY218" i="36"/>
  <c r="BJ218" i="38"/>
  <c r="AU220" i="36"/>
  <c r="X220" i="36"/>
  <c r="G220" i="36" a="1"/>
  <c r="G220" i="36" s="1"/>
  <c r="L220" i="36"/>
  <c r="CW218" i="36"/>
  <c r="U220" i="36"/>
  <c r="D220" i="36" s="1"/>
  <c r="Y220" i="36" s="1" a="1"/>
  <c r="Y220" i="36" s="1"/>
  <c r="H220" i="38" s="1"/>
  <c r="I220" i="38" s="1"/>
  <c r="Q220" i="38"/>
  <c r="BH220" i="36"/>
  <c r="U220" i="38" s="1"/>
  <c r="X220" i="38" s="1"/>
  <c r="V220" i="38"/>
  <c r="BI220" i="36"/>
  <c r="AR220" i="36"/>
  <c r="N220" i="38"/>
  <c r="CS220" i="36"/>
  <c r="H220" i="36"/>
  <c r="O220" i="36" s="1"/>
  <c r="CT220" i="36"/>
  <c r="CO220" i="36"/>
  <c r="CQ220" i="36"/>
  <c r="M220" i="38"/>
  <c r="L220" i="38"/>
  <c r="AK220" i="36"/>
  <c r="K220" i="38" s="1"/>
  <c r="AD220" i="38"/>
  <c r="BM220" i="38" s="1"/>
  <c r="AV220" i="36"/>
  <c r="BT220" i="36"/>
  <c r="AP220" i="36"/>
  <c r="BU220" i="36"/>
  <c r="CC220" i="36"/>
  <c r="AC220" i="38"/>
  <c r="CD220" i="36"/>
  <c r="CH220" i="36"/>
  <c r="CI220" i="36"/>
  <c r="FH220" i="36"/>
  <c r="FI220" i="36" s="1"/>
  <c r="CU220" i="36"/>
  <c r="CX220" i="36" s="1"/>
  <c r="Z221" i="36"/>
  <c r="J221" i="38" s="1"/>
  <c r="AI221" i="36"/>
  <c r="AE221" i="36"/>
  <c r="EB211" i="36"/>
  <c r="FI218" i="36"/>
  <c r="EY220" i="36"/>
  <c r="AU218" i="38"/>
  <c r="AS218" i="38"/>
  <c r="BL218" i="38"/>
  <c r="AQ218" i="38"/>
  <c r="AH218" i="38"/>
  <c r="AO218" i="38"/>
  <c r="BP218" i="38"/>
  <c r="AP218" i="38"/>
  <c r="DA218" i="36"/>
  <c r="DC218" i="36" s="1"/>
  <c r="AJ218" i="38"/>
  <c r="AM218" i="38" s="1"/>
  <c r="BN218" i="38"/>
  <c r="BM218" i="38"/>
  <c r="EQ221" i="36"/>
  <c r="EO222" i="36" s="1"/>
  <c r="EX221" i="36"/>
  <c r="EP221" i="36"/>
  <c r="CZ218" i="36"/>
  <c r="CX218" i="36"/>
  <c r="CV218" i="36"/>
  <c r="AX218" i="38"/>
  <c r="AZ218" i="38" s="1"/>
  <c r="EJ211" i="36"/>
  <c r="BH218" i="38"/>
  <c r="BO218" i="38"/>
  <c r="AE218" i="38"/>
  <c r="BU218" i="38"/>
  <c r="BA218" i="38"/>
  <c r="BF218" i="38" s="1"/>
  <c r="AK218" i="38"/>
  <c r="BT218" i="38"/>
  <c r="AV218" i="38"/>
  <c r="BK218" i="38"/>
  <c r="BR218" i="38"/>
  <c r="AT218" i="38"/>
  <c r="BQ218" i="38"/>
  <c r="AA218" i="38"/>
  <c r="AG218" i="38"/>
  <c r="DB218" i="36"/>
  <c r="CB218" i="36"/>
  <c r="AF218" i="38"/>
  <c r="EK211" i="36"/>
  <c r="EI211" i="36"/>
  <c r="EF211" i="36"/>
  <c r="DL212" i="36"/>
  <c r="EI212" i="36" s="1"/>
  <c r="EC211" i="36"/>
  <c r="T218" i="38"/>
  <c r="EG211" i="36"/>
  <c r="DZ211" i="36"/>
  <c r="EM211" i="36"/>
  <c r="FI219" i="36"/>
  <c r="AI218" i="38"/>
  <c r="EE211" i="36"/>
  <c r="EL211" i="36"/>
  <c r="EH211" i="36"/>
  <c r="W218" i="38"/>
  <c r="A216" i="36"/>
  <c r="BE214" i="38"/>
  <c r="DE216" i="36"/>
  <c r="DL213" i="36"/>
  <c r="EB213" i="36" s="1"/>
  <c r="T215" i="38"/>
  <c r="S215" i="38"/>
  <c r="BC214" i="38"/>
  <c r="AM215" i="38"/>
  <c r="AN215" i="38"/>
  <c r="AL215" i="38"/>
  <c r="BE215" i="36"/>
  <c r="BC215" i="36"/>
  <c r="BD215" i="36"/>
  <c r="W216" i="38"/>
  <c r="R216" i="38"/>
  <c r="BF214" i="38"/>
  <c r="AO216" i="38"/>
  <c r="BI216" i="38"/>
  <c r="AH216" i="38"/>
  <c r="BJ216" i="38"/>
  <c r="AI216" i="38"/>
  <c r="BO216" i="38"/>
  <c r="AV216" i="38"/>
  <c r="BT216" i="38"/>
  <c r="AS216" i="38"/>
  <c r="BM216" i="38"/>
  <c r="AP216" i="38"/>
  <c r="BN216" i="38"/>
  <c r="AQ216" i="38"/>
  <c r="BS216" i="38"/>
  <c r="BH216" i="38"/>
  <c r="AG216" i="38"/>
  <c r="AW216" i="38"/>
  <c r="BQ216" i="38"/>
  <c r="AT216" i="38"/>
  <c r="BR216" i="38"/>
  <c r="AU216" i="38"/>
  <c r="AF216" i="38"/>
  <c r="BL216" i="38"/>
  <c r="AK216" i="38"/>
  <c r="BA216" i="38"/>
  <c r="BF216" i="38" s="1"/>
  <c r="BU216" i="38"/>
  <c r="AX216" i="38"/>
  <c r="AZ216" i="38" s="1"/>
  <c r="AE216" i="38"/>
  <c r="BK216" i="38"/>
  <c r="AJ216" i="38"/>
  <c r="BP216" i="38"/>
  <c r="AB216" i="38"/>
  <c r="Y216" i="38"/>
  <c r="Z216" i="38"/>
  <c r="O216" i="38"/>
  <c r="P216" i="38" s="1"/>
  <c r="BC214" i="36"/>
  <c r="BD214" i="36"/>
  <c r="BE214" i="36"/>
  <c r="BB215" i="38"/>
  <c r="BG215" i="38" s="1"/>
  <c r="BC215" i="38"/>
  <c r="BE215" i="38"/>
  <c r="BA215" i="36"/>
  <c r="AX215" i="36"/>
  <c r="AY215" i="36"/>
  <c r="AZ215" i="36"/>
  <c r="AA216" i="38"/>
  <c r="CB216" i="36"/>
  <c r="EK213" i="36"/>
  <c r="BD216" i="38"/>
  <c r="J216" i="36"/>
  <c r="D216" i="36"/>
  <c r="Y216" i="36" s="1" a="1"/>
  <c r="Y216" i="36" s="1"/>
  <c r="H216" i="38" s="1"/>
  <c r="I216" i="38" s="1"/>
  <c r="DJ215" i="36"/>
  <c r="DG215" i="36"/>
  <c r="DM215" i="36"/>
  <c r="DK215" i="36"/>
  <c r="DH215" i="36"/>
  <c r="DF215" i="36"/>
  <c r="DI215" i="36"/>
  <c r="BD214" i="38"/>
  <c r="AL214" i="38"/>
  <c r="AM214" i="38"/>
  <c r="AN214" i="38"/>
  <c r="AB216" i="36"/>
  <c r="AW216" i="36"/>
  <c r="BB216" i="36"/>
  <c r="BF215" i="38"/>
  <c r="DK214" i="36"/>
  <c r="DF214" i="36"/>
  <c r="DH214" i="36"/>
  <c r="DJ214" i="36"/>
  <c r="DI214" i="36"/>
  <c r="DG214" i="36"/>
  <c r="DM214" i="36"/>
  <c r="AY214" i="36"/>
  <c r="AZ214" i="36"/>
  <c r="BA214" i="36"/>
  <c r="AX214" i="36"/>
  <c r="AY215" i="38"/>
  <c r="AZ215" i="38"/>
  <c r="DA216" i="36"/>
  <c r="DC216" i="36" s="1"/>
  <c r="CZ216" i="36"/>
  <c r="CX216" i="36"/>
  <c r="DD216" i="36"/>
  <c r="DB216" i="36"/>
  <c r="CV216" i="36"/>
  <c r="CW216" i="36"/>
  <c r="CY216" i="36"/>
  <c r="Y219" i="38"/>
  <c r="Z219" i="38"/>
  <c r="AB219" i="38"/>
  <c r="R219" i="38"/>
  <c r="AG219" i="38"/>
  <c r="AK219" i="38"/>
  <c r="AO219" i="38"/>
  <c r="AS219" i="38"/>
  <c r="AW219" i="38"/>
  <c r="BA219" i="38"/>
  <c r="BI219" i="38"/>
  <c r="BM219" i="38"/>
  <c r="BQ219" i="38"/>
  <c r="BU219" i="38"/>
  <c r="AH219" i="38"/>
  <c r="AP219" i="38"/>
  <c r="AT219" i="38"/>
  <c r="AX219" i="38"/>
  <c r="AY219" i="38" s="1"/>
  <c r="BJ219" i="38"/>
  <c r="BN219" i="38"/>
  <c r="BR219" i="38"/>
  <c r="AE219" i="38"/>
  <c r="AQ219" i="38"/>
  <c r="AU219" i="38"/>
  <c r="BK219" i="38"/>
  <c r="BO219" i="38"/>
  <c r="BS219" i="38"/>
  <c r="AJ219" i="38"/>
  <c r="AV219" i="38"/>
  <c r="BH219" i="38"/>
  <c r="BL219" i="38"/>
  <c r="BP219" i="38"/>
  <c r="BT219" i="38"/>
  <c r="AY217" i="36"/>
  <c r="AZ217" i="36"/>
  <c r="BA217" i="36"/>
  <c r="AX217" i="36"/>
  <c r="J219" i="36"/>
  <c r="D219" i="36"/>
  <c r="Y219" i="36" s="1" a="1"/>
  <c r="Y219" i="36" s="1"/>
  <c r="H219" i="38" s="1"/>
  <c r="I219" i="38" s="1"/>
  <c r="BA218" i="36"/>
  <c r="AB219" i="36"/>
  <c r="AW219" i="36"/>
  <c r="BB219" i="36"/>
  <c r="BC218" i="36"/>
  <c r="BD218" i="36"/>
  <c r="BE218" i="36"/>
  <c r="BC217" i="36"/>
  <c r="BD217" i="36"/>
  <c r="BE217" i="36"/>
  <c r="EZ221" i="36"/>
  <c r="AS220" i="36"/>
  <c r="AS217" i="36"/>
  <c r="ET222" i="36"/>
  <c r="CP221" i="36"/>
  <c r="BP221" i="36"/>
  <c r="BJ221" i="36"/>
  <c r="CF221" i="36"/>
  <c r="BG221" i="36"/>
  <c r="S222" i="36"/>
  <c r="BX221" i="36"/>
  <c r="FC222" i="36"/>
  <c r="AH222" i="36"/>
  <c r="BW221" i="36"/>
  <c r="AS219" i="36"/>
  <c r="BK221" i="36"/>
  <c r="S221" i="36"/>
  <c r="CR221" i="36"/>
  <c r="CG221" i="36"/>
  <c r="AF221" i="36"/>
  <c r="AC221" i="36"/>
  <c r="FG221" i="36"/>
  <c r="BV221" i="36"/>
  <c r="BN221" i="36"/>
  <c r="FC221" i="36"/>
  <c r="AT221" i="36"/>
  <c r="BZ221" i="36"/>
  <c r="FD221" i="36"/>
  <c r="ES222" i="36"/>
  <c r="ET221" i="36"/>
  <c r="BF221" i="36"/>
  <c r="BL221" i="36"/>
  <c r="CK221" i="36"/>
  <c r="CL221" i="36"/>
  <c r="EZ222" i="36"/>
  <c r="AF222" i="36"/>
  <c r="CN221" i="36"/>
  <c r="EW222" i="36"/>
  <c r="AA219" i="38" l="1"/>
  <c r="CB217" i="36"/>
  <c r="BB219" i="38"/>
  <c r="BG219" i="38" s="1"/>
  <c r="DE217" i="36"/>
  <c r="DM217" i="36" s="1"/>
  <c r="CV217" i="36"/>
  <c r="CZ217" i="36"/>
  <c r="DB217" i="36"/>
  <c r="CW217" i="36"/>
  <c r="DA217" i="36"/>
  <c r="DC217" i="36" s="1"/>
  <c r="AA217" i="38"/>
  <c r="CY217" i="36"/>
  <c r="R217" i="38"/>
  <c r="W217" i="38"/>
  <c r="BN217" i="38"/>
  <c r="AG217" i="38"/>
  <c r="BQ217" i="38"/>
  <c r="BR217" i="38"/>
  <c r="AF217" i="38"/>
  <c r="AK217" i="38"/>
  <c r="BU217" i="38"/>
  <c r="AE217" i="38"/>
  <c r="AJ217" i="38"/>
  <c r="AO217" i="38"/>
  <c r="AH217" i="38"/>
  <c r="AI217" i="38"/>
  <c r="AV217" i="38"/>
  <c r="AS217" i="38"/>
  <c r="AP217" i="38"/>
  <c r="AQ217" i="38"/>
  <c r="BH217" i="38"/>
  <c r="BM217" i="38"/>
  <c r="AW217" i="38"/>
  <c r="AT217" i="38"/>
  <c r="AU217" i="38"/>
  <c r="BL217" i="38"/>
  <c r="BK217" i="38"/>
  <c r="BA217" i="38"/>
  <c r="AX217" i="38"/>
  <c r="BP217" i="38"/>
  <c r="BS217" i="38"/>
  <c r="BI217" i="38"/>
  <c r="BJ217" i="38"/>
  <c r="BO217" i="38"/>
  <c r="BT217" i="38"/>
  <c r="CX217" i="36"/>
  <c r="DX221" i="36"/>
  <c r="A219" i="36"/>
  <c r="W219" i="38"/>
  <c r="AY218" i="36"/>
  <c r="AI219" i="38"/>
  <c r="AX218" i="36"/>
  <c r="AF219" i="38"/>
  <c r="DB219" i="36"/>
  <c r="CX219" i="36"/>
  <c r="DD219" i="36"/>
  <c r="DE219" i="36"/>
  <c r="DM219" i="36" s="1"/>
  <c r="DA219" i="36"/>
  <c r="DC219" i="36" s="1"/>
  <c r="CV219" i="36"/>
  <c r="CZ219" i="36"/>
  <c r="CW219" i="36"/>
  <c r="D221" i="38"/>
  <c r="W221" i="36"/>
  <c r="X221" i="36" s="1"/>
  <c r="K221" i="36"/>
  <c r="E221" i="36"/>
  <c r="V221" i="36"/>
  <c r="T221" i="36"/>
  <c r="E221" i="38" s="1"/>
  <c r="AG221" i="36"/>
  <c r="AR221" i="38"/>
  <c r="BB218" i="38"/>
  <c r="BG218" i="38" s="1"/>
  <c r="L221" i="36"/>
  <c r="BK220" i="38"/>
  <c r="DW221" i="36"/>
  <c r="BA220" i="38"/>
  <c r="BC220" i="38" s="1"/>
  <c r="AJ220" i="38"/>
  <c r="AM220" i="38" s="1"/>
  <c r="AS220" i="38"/>
  <c r="DI218" i="36"/>
  <c r="DE220" i="36"/>
  <c r="DI220" i="36" s="1"/>
  <c r="BD218" i="38"/>
  <c r="AW220" i="36"/>
  <c r="AX220" i="36" s="1"/>
  <c r="BE218" i="38"/>
  <c r="AI220" i="38"/>
  <c r="AX220" i="38"/>
  <c r="AY220" i="38" s="1"/>
  <c r="DB220" i="36"/>
  <c r="DG218" i="36"/>
  <c r="AL218" i="38"/>
  <c r="AV220" i="38"/>
  <c r="BJ220" i="38"/>
  <c r="AN218" i="38"/>
  <c r="BP220" i="38"/>
  <c r="AQ220" i="38"/>
  <c r="CB220" i="36"/>
  <c r="BB220" i="36"/>
  <c r="BC220" i="36" s="1"/>
  <c r="CZ220" i="36"/>
  <c r="DF218" i="36"/>
  <c r="DH218" i="36"/>
  <c r="AB220" i="38"/>
  <c r="J220" i="36"/>
  <c r="CV220" i="36"/>
  <c r="DK217" i="36"/>
  <c r="DM218" i="36"/>
  <c r="AA220" i="38"/>
  <c r="Z220" i="38"/>
  <c r="DA220" i="36"/>
  <c r="DC220" i="36" s="1"/>
  <c r="CY220" i="36"/>
  <c r="CW220" i="36"/>
  <c r="DJ217" i="36"/>
  <c r="AH220" i="38"/>
  <c r="Y220" i="38"/>
  <c r="BC218" i="38"/>
  <c r="AG220" i="38"/>
  <c r="DD220" i="36"/>
  <c r="DJ218" i="36"/>
  <c r="A220" i="36"/>
  <c r="F221" i="36"/>
  <c r="AB221" i="38" s="1"/>
  <c r="BT220" i="38"/>
  <c r="BS220" i="38"/>
  <c r="BN220" i="38"/>
  <c r="BU220" i="38"/>
  <c r="AO220" i="38"/>
  <c r="G221" i="36" a="1"/>
  <c r="G221" i="36" s="1"/>
  <c r="BH220" i="38"/>
  <c r="BO220" i="38"/>
  <c r="AE220" i="38"/>
  <c r="AP220" i="38"/>
  <c r="BI220" i="38"/>
  <c r="AK220" i="38"/>
  <c r="Q221" i="36"/>
  <c r="B221" i="38" s="1"/>
  <c r="BL220" i="38"/>
  <c r="AF220" i="38"/>
  <c r="AU220" i="38"/>
  <c r="BR220" i="38"/>
  <c r="AT220" i="38"/>
  <c r="BQ220" i="38"/>
  <c r="AW220" i="38"/>
  <c r="AI222" i="36"/>
  <c r="D222" i="38"/>
  <c r="T222" i="36"/>
  <c r="P222" i="36" s="1"/>
  <c r="E222" i="36"/>
  <c r="V222" i="36"/>
  <c r="W222" i="36"/>
  <c r="K222" i="36"/>
  <c r="AG222" i="36"/>
  <c r="CI221" i="36"/>
  <c r="FH221" i="36"/>
  <c r="FI221" i="36" s="1"/>
  <c r="CS221" i="36"/>
  <c r="H221" i="36"/>
  <c r="O221" i="36" s="1"/>
  <c r="CT221" i="36"/>
  <c r="CQ221" i="36"/>
  <c r="N221" i="38"/>
  <c r="AR221" i="36"/>
  <c r="CC221" i="36"/>
  <c r="AC221" i="38"/>
  <c r="CH221" i="36"/>
  <c r="CD221" i="36"/>
  <c r="CO221" i="36"/>
  <c r="BI221" i="36"/>
  <c r="V221" i="38"/>
  <c r="BH221" i="36"/>
  <c r="U221" i="38" s="1"/>
  <c r="X221" i="38" s="1"/>
  <c r="Q221" i="38"/>
  <c r="R221" i="38" s="1"/>
  <c r="EA212" i="36"/>
  <c r="EP222" i="36"/>
  <c r="EX222" i="36"/>
  <c r="EK212" i="36"/>
  <c r="EQ222" i="36"/>
  <c r="EO223" i="36" s="1"/>
  <c r="EC212" i="36"/>
  <c r="EY221" i="36"/>
  <c r="W220" i="38"/>
  <c r="R220" i="38"/>
  <c r="AY218" i="38"/>
  <c r="EB212" i="36"/>
  <c r="EJ212" i="36"/>
  <c r="EE212" i="36"/>
  <c r="AY216" i="38"/>
  <c r="DZ212" i="36"/>
  <c r="EL212" i="36"/>
  <c r="EH212" i="36"/>
  <c r="EM212" i="36"/>
  <c r="DL214" i="36"/>
  <c r="DZ214" i="36" s="1"/>
  <c r="ED212" i="36"/>
  <c r="EF212" i="36"/>
  <c r="EG212" i="36"/>
  <c r="DL215" i="36"/>
  <c r="EC215" i="36" s="1"/>
  <c r="AZ216" i="36"/>
  <c r="BA216" i="36"/>
  <c r="AX216" i="36"/>
  <c r="AY216" i="36"/>
  <c r="BB216" i="38"/>
  <c r="BG216" i="38" s="1"/>
  <c r="BC216" i="38"/>
  <c r="EG213" i="36"/>
  <c r="EM213" i="36"/>
  <c r="EH213" i="36"/>
  <c r="ED213" i="36"/>
  <c r="EI213" i="36"/>
  <c r="EL213" i="36"/>
  <c r="DZ213" i="36"/>
  <c r="EA213" i="36"/>
  <c r="T216" i="38"/>
  <c r="S216" i="38"/>
  <c r="BE216" i="38"/>
  <c r="EE213" i="36"/>
  <c r="EC213" i="36"/>
  <c r="BD216" i="36"/>
  <c r="BE216" i="36"/>
  <c r="BC216" i="36"/>
  <c r="AL216" i="38"/>
  <c r="AM216" i="38"/>
  <c r="AN216" i="38"/>
  <c r="EF213" i="36"/>
  <c r="EJ213" i="36"/>
  <c r="DJ216" i="36"/>
  <c r="DI216" i="36"/>
  <c r="DG216" i="36"/>
  <c r="DM216" i="36"/>
  <c r="DK216" i="36"/>
  <c r="DF216" i="36"/>
  <c r="DH216" i="36"/>
  <c r="BD219" i="38"/>
  <c r="BC219" i="38"/>
  <c r="BF219" i="38"/>
  <c r="BE219" i="38"/>
  <c r="AZ219" i="38"/>
  <c r="S219" i="38"/>
  <c r="T219" i="38"/>
  <c r="AL219" i="38"/>
  <c r="AM219" i="38"/>
  <c r="AN219" i="38"/>
  <c r="BE219" i="36"/>
  <c r="BC219" i="36"/>
  <c r="BD219" i="36"/>
  <c r="BA219" i="36"/>
  <c r="AX219" i="36"/>
  <c r="AY219" i="36"/>
  <c r="AZ219" i="36"/>
  <c r="FD222" i="36"/>
  <c r="ES223" i="36"/>
  <c r="BR222" i="36"/>
  <c r="CF222" i="36"/>
  <c r="ER221" i="36"/>
  <c r="AD223" i="36"/>
  <c r="AQ222" i="36"/>
  <c r="BP222" i="36"/>
  <c r="CN222" i="36"/>
  <c r="BF222" i="36"/>
  <c r="CP222" i="36"/>
  <c r="FA222" i="36"/>
  <c r="BV222" i="36"/>
  <c r="EV222" i="36"/>
  <c r="BN222" i="36"/>
  <c r="AM222" i="36"/>
  <c r="BQ221" i="36"/>
  <c r="CG222" i="36"/>
  <c r="BW222" i="36"/>
  <c r="EU222" i="36"/>
  <c r="CG223" i="36"/>
  <c r="BM221" i="36"/>
  <c r="FA223" i="36"/>
  <c r="BZ222" i="36"/>
  <c r="CM221" i="36"/>
  <c r="AD222" i="36"/>
  <c r="AF223" i="36"/>
  <c r="ER222" i="36"/>
  <c r="AJ222" i="36"/>
  <c r="AJ221" i="36"/>
  <c r="BQ222" i="36"/>
  <c r="BK222" i="36"/>
  <c r="ET223" i="36"/>
  <c r="FB223" i="36"/>
  <c r="CR222" i="36"/>
  <c r="EV223" i="36"/>
  <c r="S223" i="36"/>
  <c r="FD223" i="36"/>
  <c r="CM222" i="36"/>
  <c r="EZ223" i="36"/>
  <c r="AC223" i="36"/>
  <c r="AO222" i="36"/>
  <c r="AM221" i="36"/>
  <c r="FB222" i="36"/>
  <c r="AO221" i="36"/>
  <c r="BG222" i="36"/>
  <c r="CK222" i="36"/>
  <c r="BL222" i="36"/>
  <c r="BX222" i="36"/>
  <c r="AQ221" i="36"/>
  <c r="AC222" i="36"/>
  <c r="CJ221" i="36"/>
  <c r="BR221" i="36"/>
  <c r="AL222" i="36"/>
  <c r="FG222" i="36"/>
  <c r="BO222" i="36"/>
  <c r="AH223" i="36"/>
  <c r="AT222" i="36"/>
  <c r="EW223" i="36"/>
  <c r="FC223" i="36"/>
  <c r="BO221" i="36"/>
  <c r="BJ222" i="36"/>
  <c r="EU223" i="36"/>
  <c r="BS221" i="36"/>
  <c r="BV223" i="36"/>
  <c r="BS222" i="36"/>
  <c r="BM222" i="36"/>
  <c r="CJ222" i="36"/>
  <c r="AL221" i="36"/>
  <c r="CL222" i="36"/>
  <c r="DG217" i="36" l="1"/>
  <c r="DF217" i="36"/>
  <c r="DH217" i="36"/>
  <c r="DI217" i="36"/>
  <c r="AR222" i="38"/>
  <c r="AE222" i="36"/>
  <c r="Z222" i="36"/>
  <c r="CU222" i="36" s="1"/>
  <c r="T217" i="38"/>
  <c r="S217" i="38"/>
  <c r="AY217" i="38"/>
  <c r="AZ217" i="38"/>
  <c r="AL217" i="38"/>
  <c r="AM217" i="38"/>
  <c r="AN217" i="38"/>
  <c r="BB217" i="38"/>
  <c r="BG217" i="38" s="1"/>
  <c r="BC217" i="38"/>
  <c r="BD217" i="38"/>
  <c r="BE217" i="38"/>
  <c r="BF217" i="38"/>
  <c r="AP221" i="36"/>
  <c r="AV221" i="36"/>
  <c r="AK221" i="36"/>
  <c r="K221" i="38" s="1"/>
  <c r="L221" i="38"/>
  <c r="M221" i="38"/>
  <c r="BT221" i="36"/>
  <c r="BU221" i="36"/>
  <c r="DX222" i="36"/>
  <c r="P221" i="36"/>
  <c r="AU221" i="36"/>
  <c r="U221" i="36"/>
  <c r="D221" i="36" s="1"/>
  <c r="Y221" i="36" s="1" a="1"/>
  <c r="Y221" i="36" s="1"/>
  <c r="H221" i="38" s="1"/>
  <c r="DI219" i="36"/>
  <c r="DK219" i="36"/>
  <c r="DG219" i="36"/>
  <c r="DJ219" i="36"/>
  <c r="DH219" i="36"/>
  <c r="DF219" i="36"/>
  <c r="EQ223" i="36"/>
  <c r="EO224" i="36" s="1"/>
  <c r="EP224" i="36" s="1"/>
  <c r="J221" i="36"/>
  <c r="CU221" i="36"/>
  <c r="CZ221" i="36" s="1"/>
  <c r="BB220" i="38"/>
  <c r="BG220" i="38" s="1"/>
  <c r="N221" i="36"/>
  <c r="F221" i="38"/>
  <c r="G221" i="38" s="1"/>
  <c r="I221" i="36"/>
  <c r="C221" i="36"/>
  <c r="A221" i="36" s="1"/>
  <c r="AA221" i="36"/>
  <c r="AB221" i="36" s="1"/>
  <c r="M221" i="36"/>
  <c r="AD221" i="38"/>
  <c r="AK221" i="38" s="1"/>
  <c r="EG214" i="36"/>
  <c r="AN220" i="38"/>
  <c r="AL220" i="38"/>
  <c r="BD220" i="38"/>
  <c r="DH220" i="36"/>
  <c r="DJ220" i="36"/>
  <c r="BA220" i="36"/>
  <c r="BF220" i="38"/>
  <c r="AZ220" i="38"/>
  <c r="BE220" i="38"/>
  <c r="DF220" i="36"/>
  <c r="DM220" i="36"/>
  <c r="DK220" i="36"/>
  <c r="DG220" i="36"/>
  <c r="DL218" i="36"/>
  <c r="EH218" i="36" s="1"/>
  <c r="AZ220" i="36"/>
  <c r="BD220" i="36"/>
  <c r="AY220" i="36"/>
  <c r="BE220" i="36"/>
  <c r="O221" i="38"/>
  <c r="P221" i="38" s="1"/>
  <c r="DL217" i="36"/>
  <c r="EB217" i="36" s="1"/>
  <c r="Z221" i="38"/>
  <c r="W221" i="38"/>
  <c r="Y221" i="38"/>
  <c r="AA221" i="38"/>
  <c r="CB221" i="36"/>
  <c r="EY222" i="36"/>
  <c r="AR223" i="38"/>
  <c r="AE223" i="36"/>
  <c r="AI223" i="36"/>
  <c r="K223" i="36"/>
  <c r="E223" i="36"/>
  <c r="D223" i="38"/>
  <c r="V223" i="36"/>
  <c r="T223" i="36"/>
  <c r="W223" i="36"/>
  <c r="Z223" i="36"/>
  <c r="AG223" i="36"/>
  <c r="L222" i="38"/>
  <c r="M222" i="38"/>
  <c r="V222" i="38"/>
  <c r="BI222" i="36"/>
  <c r="CH222" i="36"/>
  <c r="AC222" i="38"/>
  <c r="CC222" i="36"/>
  <c r="CD222" i="36"/>
  <c r="BU222" i="36"/>
  <c r="CO222" i="36"/>
  <c r="CT222" i="36"/>
  <c r="CS222" i="36"/>
  <c r="H222" i="36"/>
  <c r="O222" i="36" s="1"/>
  <c r="CI222" i="36"/>
  <c r="FH222" i="36"/>
  <c r="FI222" i="36" s="1"/>
  <c r="AK222" i="36"/>
  <c r="K222" i="38" s="1"/>
  <c r="Q222" i="38"/>
  <c r="BH222" i="36"/>
  <c r="U222" i="38" s="1"/>
  <c r="X222" i="38" s="1"/>
  <c r="N222" i="38"/>
  <c r="AR222" i="36"/>
  <c r="AP222" i="36"/>
  <c r="AV222" i="36"/>
  <c r="BT222" i="36"/>
  <c r="CQ222" i="36"/>
  <c r="EJ214" i="36"/>
  <c r="S220" i="38"/>
  <c r="T220" i="38"/>
  <c r="EP223" i="36"/>
  <c r="EX223" i="36"/>
  <c r="J222" i="38"/>
  <c r="DW222" i="36"/>
  <c r="F222" i="36"/>
  <c r="G222" i="36" a="1"/>
  <c r="G222" i="36" s="1"/>
  <c r="M222" i="36"/>
  <c r="AD222" i="38"/>
  <c r="AU222" i="36"/>
  <c r="F222" i="38"/>
  <c r="G222" i="38" s="1"/>
  <c r="N222" i="36"/>
  <c r="X222" i="36"/>
  <c r="AA222" i="36"/>
  <c r="C222" i="36"/>
  <c r="I222" i="36"/>
  <c r="E222" i="38"/>
  <c r="U222" i="36"/>
  <c r="EF214" i="36"/>
  <c r="EK214" i="36"/>
  <c r="EC214" i="36"/>
  <c r="EB214" i="36"/>
  <c r="EA214" i="36"/>
  <c r="EM214" i="36"/>
  <c r="EI214" i="36"/>
  <c r="EH214" i="36"/>
  <c r="ED214" i="36"/>
  <c r="EL214" i="36"/>
  <c r="EE214" i="36"/>
  <c r="EE215" i="36"/>
  <c r="EG215" i="36"/>
  <c r="EM215" i="36"/>
  <c r="DZ215" i="36"/>
  <c r="EA215" i="36"/>
  <c r="EK215" i="36"/>
  <c r="ED215" i="36"/>
  <c r="EI215" i="36"/>
  <c r="DL216" i="36"/>
  <c r="EA216" i="36" s="1"/>
  <c r="EJ215" i="36"/>
  <c r="EF215" i="36"/>
  <c r="EB215" i="36"/>
  <c r="EL215" i="36"/>
  <c r="EH215" i="36"/>
  <c r="S221" i="38"/>
  <c r="T221" i="38"/>
  <c r="CN223" i="36"/>
  <c r="CK224" i="36"/>
  <c r="EZ224" i="36"/>
  <c r="AL223" i="36"/>
  <c r="CM224" i="36"/>
  <c r="AS222" i="36"/>
  <c r="BV224" i="36"/>
  <c r="AJ224" i="36"/>
  <c r="BG223" i="36"/>
  <c r="CL223" i="36"/>
  <c r="CF224" i="36"/>
  <c r="CR224" i="36"/>
  <c r="CL224" i="36"/>
  <c r="BP224" i="36"/>
  <c r="ER223" i="36"/>
  <c r="BW224" i="36"/>
  <c r="EW224" i="36"/>
  <c r="CJ224" i="36"/>
  <c r="BR223" i="36"/>
  <c r="CF223" i="36"/>
  <c r="FB224" i="36"/>
  <c r="AO224" i="36"/>
  <c r="BK223" i="36"/>
  <c r="AM223" i="36"/>
  <c r="BO224" i="36"/>
  <c r="EU224" i="36"/>
  <c r="ES224" i="36"/>
  <c r="CJ223" i="36"/>
  <c r="AQ223" i="36"/>
  <c r="AD224" i="36"/>
  <c r="AM224" i="36"/>
  <c r="CR223" i="36"/>
  <c r="BN223" i="36"/>
  <c r="BX223" i="36"/>
  <c r="BS223" i="36"/>
  <c r="FG223" i="36"/>
  <c r="CG224" i="36"/>
  <c r="CN224" i="36"/>
  <c r="AH224" i="36"/>
  <c r="AC224" i="36"/>
  <c r="FD224" i="36"/>
  <c r="AT223" i="36"/>
  <c r="FC224" i="36"/>
  <c r="BM223" i="36"/>
  <c r="S224" i="36"/>
  <c r="BL223" i="36"/>
  <c r="BJ223" i="36"/>
  <c r="BR224" i="36"/>
  <c r="BQ223" i="36"/>
  <c r="BJ224" i="36"/>
  <c r="CK223" i="36"/>
  <c r="CM223" i="36"/>
  <c r="BX224" i="36"/>
  <c r="CP224" i="36"/>
  <c r="BZ224" i="36"/>
  <c r="BL224" i="36"/>
  <c r="BF223" i="36"/>
  <c r="BF224" i="36"/>
  <c r="BG224" i="36"/>
  <c r="AQ224" i="36"/>
  <c r="AT224" i="36"/>
  <c r="BP223" i="36"/>
  <c r="AS221" i="36"/>
  <c r="BK224" i="36"/>
  <c r="AO223" i="36"/>
  <c r="ER224" i="36"/>
  <c r="EV224" i="36"/>
  <c r="BQ224" i="36"/>
  <c r="FA224" i="36"/>
  <c r="AF224" i="36"/>
  <c r="CP223" i="36"/>
  <c r="BM224" i="36"/>
  <c r="AL224" i="36"/>
  <c r="BN224" i="36"/>
  <c r="BZ223" i="36"/>
  <c r="BW223" i="36"/>
  <c r="BS224" i="36"/>
  <c r="AJ223" i="36"/>
  <c r="ET224" i="36"/>
  <c r="BO223" i="36"/>
  <c r="EQ224" i="36" l="1"/>
  <c r="EO225" i="36" s="1"/>
  <c r="Q222" i="36"/>
  <c r="B222" i="38" s="1"/>
  <c r="L222" i="36"/>
  <c r="DX223" i="36"/>
  <c r="EX224" i="36"/>
  <c r="BU221" i="38"/>
  <c r="AO221" i="38"/>
  <c r="DL219" i="36"/>
  <c r="AE224" i="36"/>
  <c r="AI224" i="36"/>
  <c r="K224" i="36"/>
  <c r="D224" i="38"/>
  <c r="T224" i="36"/>
  <c r="C224" i="36" s="1"/>
  <c r="W224" i="36"/>
  <c r="X224" i="36" s="1"/>
  <c r="E224" i="36"/>
  <c r="V224" i="36"/>
  <c r="AR224" i="38"/>
  <c r="AG224" i="36"/>
  <c r="Z224" i="36"/>
  <c r="J224" i="38" s="1"/>
  <c r="AW221" i="38"/>
  <c r="DE221" i="36"/>
  <c r="DH221" i="36" s="1"/>
  <c r="BR221" i="38"/>
  <c r="AU221" i="38"/>
  <c r="CX221" i="36"/>
  <c r="CY221" i="36"/>
  <c r="DA221" i="36"/>
  <c r="DC221" i="36" s="1"/>
  <c r="AT221" i="38"/>
  <c r="BL221" i="38"/>
  <c r="DB221" i="36"/>
  <c r="CW221" i="36"/>
  <c r="AX221" i="38"/>
  <c r="AY221" i="38" s="1"/>
  <c r="AJ221" i="38"/>
  <c r="AN221" i="38" s="1"/>
  <c r="CV221" i="36"/>
  <c r="BQ221" i="38"/>
  <c r="AF221" i="38"/>
  <c r="DD221" i="36"/>
  <c r="AS221" i="38"/>
  <c r="BT221" i="38"/>
  <c r="BK221" i="38"/>
  <c r="BO221" i="38"/>
  <c r="AH221" i="38"/>
  <c r="BS221" i="38"/>
  <c r="AQ221" i="38"/>
  <c r="BB221" i="36"/>
  <c r="BE221" i="36" s="1"/>
  <c r="AW221" i="36"/>
  <c r="AZ221" i="36" s="1"/>
  <c r="I221" i="38"/>
  <c r="AI221" i="38"/>
  <c r="AV221" i="38"/>
  <c r="BH221" i="38"/>
  <c r="BN221" i="38"/>
  <c r="AG221" i="38"/>
  <c r="BI221" i="38"/>
  <c r="BP221" i="38"/>
  <c r="AP221" i="38"/>
  <c r="BA221" i="38"/>
  <c r="BF221" i="38" s="1"/>
  <c r="BJ221" i="38"/>
  <c r="BM221" i="38"/>
  <c r="AE221" i="38"/>
  <c r="DL220" i="36"/>
  <c r="EF220" i="36" s="1"/>
  <c r="EG218" i="36"/>
  <c r="ED217" i="36"/>
  <c r="EI217" i="36"/>
  <c r="EC217" i="36"/>
  <c r="DZ217" i="36"/>
  <c r="EE218" i="36"/>
  <c r="EG217" i="36"/>
  <c r="EM217" i="36"/>
  <c r="EI218" i="36"/>
  <c r="EB218" i="36"/>
  <c r="EM218" i="36"/>
  <c r="EH217" i="36"/>
  <c r="ED218" i="36"/>
  <c r="EE217" i="36"/>
  <c r="EK217" i="36"/>
  <c r="EC218" i="36"/>
  <c r="EL218" i="36"/>
  <c r="EA217" i="36"/>
  <c r="EJ217" i="36"/>
  <c r="EF217" i="36"/>
  <c r="EF218" i="36"/>
  <c r="EJ218" i="36"/>
  <c r="EA218" i="36"/>
  <c r="DZ218" i="36"/>
  <c r="DF221" i="36"/>
  <c r="EK218" i="36"/>
  <c r="EL217" i="36"/>
  <c r="AA222" i="38"/>
  <c r="A222" i="36"/>
  <c r="CU223" i="36"/>
  <c r="BU223" i="36"/>
  <c r="AC223" i="38"/>
  <c r="CH223" i="36"/>
  <c r="CD223" i="36"/>
  <c r="CC223" i="36"/>
  <c r="CO223" i="36"/>
  <c r="H223" i="36"/>
  <c r="O223" i="36" s="1"/>
  <c r="CT223" i="36"/>
  <c r="CS223" i="36"/>
  <c r="FH223" i="36"/>
  <c r="FI223" i="36" s="1"/>
  <c r="CI223" i="36"/>
  <c r="Q223" i="38"/>
  <c r="BH223" i="36"/>
  <c r="U223" i="38" s="1"/>
  <c r="X223" i="38" s="1"/>
  <c r="N223" i="38"/>
  <c r="AR223" i="36"/>
  <c r="V223" i="38"/>
  <c r="BI223" i="36"/>
  <c r="CQ223" i="36"/>
  <c r="L223" i="38"/>
  <c r="M223" i="38"/>
  <c r="AK223" i="36"/>
  <c r="K223" i="38" s="1"/>
  <c r="AV223" i="36"/>
  <c r="AP223" i="36"/>
  <c r="BT223" i="36"/>
  <c r="AV224" i="36"/>
  <c r="AP224" i="36"/>
  <c r="BT224" i="36"/>
  <c r="BI224" i="36"/>
  <c r="V224" i="38"/>
  <c r="CQ224" i="36"/>
  <c r="N224" i="38"/>
  <c r="AR224" i="36"/>
  <c r="CU224" i="36"/>
  <c r="CO224" i="36"/>
  <c r="BU224" i="36"/>
  <c r="AK224" i="36"/>
  <c r="K224" i="38" s="1"/>
  <c r="Q224" i="38"/>
  <c r="R224" i="38" s="1"/>
  <c r="BH224" i="36"/>
  <c r="U224" i="38" s="1"/>
  <c r="X224" i="38" s="1"/>
  <c r="AC224" i="38"/>
  <c r="CD224" i="36"/>
  <c r="CC224" i="36"/>
  <c r="CH224" i="36"/>
  <c r="H224" i="36"/>
  <c r="O224" i="36" s="1"/>
  <c r="CT224" i="36"/>
  <c r="CS224" i="36"/>
  <c r="FH224" i="36"/>
  <c r="FI224" i="36" s="1"/>
  <c r="CI224" i="36"/>
  <c r="M224" i="38"/>
  <c r="L224" i="38"/>
  <c r="AU223" i="36"/>
  <c r="AD223" i="38"/>
  <c r="AA223" i="36"/>
  <c r="F223" i="38"/>
  <c r="G223" i="38" s="1"/>
  <c r="M223" i="36"/>
  <c r="X223" i="36"/>
  <c r="N223" i="36"/>
  <c r="M224" i="36"/>
  <c r="DW224" i="36"/>
  <c r="DK221" i="36"/>
  <c r="DM221" i="36"/>
  <c r="AD224" i="38"/>
  <c r="AS224" i="38" s="1"/>
  <c r="Z222" i="38"/>
  <c r="O222" i="38"/>
  <c r="P222" i="38" s="1"/>
  <c r="AB222" i="38"/>
  <c r="Y222" i="38"/>
  <c r="EY223" i="36"/>
  <c r="EY224" i="36"/>
  <c r="CB222" i="36"/>
  <c r="EQ225" i="36"/>
  <c r="EO226" i="36" s="1"/>
  <c r="EX225" i="36"/>
  <c r="EP225" i="36"/>
  <c r="DG221" i="36"/>
  <c r="DI221" i="36"/>
  <c r="F224" i="38"/>
  <c r="G224" i="38" s="1"/>
  <c r="R222" i="38"/>
  <c r="W222" i="38"/>
  <c r="DE222" i="36"/>
  <c r="CV222" i="36"/>
  <c r="CZ222" i="36"/>
  <c r="DB222" i="36"/>
  <c r="DA222" i="36"/>
  <c r="DC222" i="36" s="1"/>
  <c r="DD222" i="36"/>
  <c r="CX222" i="36"/>
  <c r="CY222" i="36"/>
  <c r="CW222" i="36"/>
  <c r="J223" i="38"/>
  <c r="L223" i="36"/>
  <c r="DW223" i="36"/>
  <c r="F223" i="36"/>
  <c r="Q223" i="36"/>
  <c r="B223" i="38" s="1"/>
  <c r="G223" i="36" a="1"/>
  <c r="G223" i="36" s="1"/>
  <c r="E223" i="38"/>
  <c r="I223" i="36"/>
  <c r="U223" i="36"/>
  <c r="C223" i="36"/>
  <c r="AP222" i="38"/>
  <c r="AQ222" i="38"/>
  <c r="AG222" i="38"/>
  <c r="AW222" i="38"/>
  <c r="BQ222" i="38"/>
  <c r="AT222" i="38"/>
  <c r="BR222" i="38"/>
  <c r="AU222" i="38"/>
  <c r="AF222" i="38"/>
  <c r="BL222" i="38"/>
  <c r="AS222" i="38"/>
  <c r="BN222" i="38"/>
  <c r="BH222" i="38"/>
  <c r="AK222" i="38"/>
  <c r="BA222" i="38"/>
  <c r="BB222" i="38" s="1"/>
  <c r="BG222" i="38" s="1"/>
  <c r="BU222" i="38"/>
  <c r="AX222" i="38"/>
  <c r="AE222" i="38"/>
  <c r="BK222" i="38"/>
  <c r="AJ222" i="38"/>
  <c r="BP222" i="38"/>
  <c r="AO222" i="38"/>
  <c r="BI222" i="38"/>
  <c r="AH222" i="38"/>
  <c r="BJ222" i="38"/>
  <c r="AI222" i="38"/>
  <c r="BO222" i="38"/>
  <c r="AV222" i="38"/>
  <c r="BT222" i="38"/>
  <c r="BM222" i="38"/>
  <c r="BS222" i="38"/>
  <c r="AU224" i="36"/>
  <c r="Q224" i="36"/>
  <c r="B224" i="38" s="1"/>
  <c r="DJ221" i="36"/>
  <c r="J222" i="36"/>
  <c r="D222" i="36"/>
  <c r="Y222" i="36" s="1" a="1"/>
  <c r="Y222" i="36" s="1"/>
  <c r="H222" i="38" s="1"/>
  <c r="I222" i="38" s="1"/>
  <c r="AW222" i="36"/>
  <c r="AB222" i="36"/>
  <c r="BB222" i="36"/>
  <c r="P223" i="36"/>
  <c r="EB216" i="36"/>
  <c r="EG216" i="36"/>
  <c r="EF216" i="36"/>
  <c r="ED216" i="36"/>
  <c r="EI216" i="36"/>
  <c r="DZ216" i="36"/>
  <c r="EJ216" i="36"/>
  <c r="EE216" i="36"/>
  <c r="EL216" i="36"/>
  <c r="EM216" i="36"/>
  <c r="EH216" i="36"/>
  <c r="EK216" i="36"/>
  <c r="EC216" i="36"/>
  <c r="CG225" i="36"/>
  <c r="AD225" i="36"/>
  <c r="AH225" i="36"/>
  <c r="FC225" i="36"/>
  <c r="BV225" i="36"/>
  <c r="AF225" i="36"/>
  <c r="ES225" i="36"/>
  <c r="EV225" i="36"/>
  <c r="S225" i="36"/>
  <c r="FB225" i="36"/>
  <c r="FD225" i="36"/>
  <c r="FA225" i="36"/>
  <c r="EU225" i="36"/>
  <c r="AC225" i="36"/>
  <c r="ES226" i="36"/>
  <c r="BX225" i="36"/>
  <c r="ET225" i="36"/>
  <c r="FG224" i="36"/>
  <c r="EW225" i="36"/>
  <c r="EZ225" i="36"/>
  <c r="BZ225" i="36"/>
  <c r="CK225" i="36"/>
  <c r="AS223" i="36"/>
  <c r="ER225" i="36"/>
  <c r="EV226" i="36"/>
  <c r="AM225" i="36"/>
  <c r="AS224" i="36"/>
  <c r="FG225" i="36"/>
  <c r="AF226" i="36"/>
  <c r="BJ225" i="36"/>
  <c r="AL225" i="36"/>
  <c r="AJ225" i="36"/>
  <c r="ET226" i="36"/>
  <c r="BK225" i="36"/>
  <c r="BR225" i="36"/>
  <c r="AO225" i="36"/>
  <c r="CF225" i="36"/>
  <c r="BL225" i="36"/>
  <c r="BW225" i="36"/>
  <c r="CM225" i="36"/>
  <c r="BQ225" i="36"/>
  <c r="S226" i="36"/>
  <c r="BS225" i="36"/>
  <c r="CL225" i="36"/>
  <c r="CJ225" i="36"/>
  <c r="EU226" i="36"/>
  <c r="CR225" i="36"/>
  <c r="BO225" i="36"/>
  <c r="CP225" i="36"/>
  <c r="BF225" i="36"/>
  <c r="Z225" i="36" l="1"/>
  <c r="J225" i="38" s="1"/>
  <c r="W225" i="36"/>
  <c r="N225" i="36" s="1"/>
  <c r="E225" i="36"/>
  <c r="D225" i="38"/>
  <c r="K225" i="36"/>
  <c r="V225" i="36"/>
  <c r="T225" i="36"/>
  <c r="E225" i="38" s="1"/>
  <c r="AG225" i="36"/>
  <c r="AI225" i="36"/>
  <c r="AE225" i="36"/>
  <c r="I224" i="36"/>
  <c r="P224" i="36"/>
  <c r="AR225" i="38"/>
  <c r="BE222" i="38"/>
  <c r="EM220" i="36"/>
  <c r="L224" i="36"/>
  <c r="DX224" i="36"/>
  <c r="DX225" i="36"/>
  <c r="U224" i="36"/>
  <c r="D224" i="36" s="1"/>
  <c r="E224" i="38"/>
  <c r="AA224" i="36"/>
  <c r="N224" i="36"/>
  <c r="EF219" i="36"/>
  <c r="EM219" i="36"/>
  <c r="EC219" i="36"/>
  <c r="EI219" i="36"/>
  <c r="EL219" i="36"/>
  <c r="ED219" i="36"/>
  <c r="EJ219" i="36"/>
  <c r="EH219" i="36"/>
  <c r="EA219" i="36"/>
  <c r="EK219" i="36"/>
  <c r="EG219" i="36"/>
  <c r="EE219" i="36"/>
  <c r="DZ219" i="36"/>
  <c r="EB219" i="36"/>
  <c r="G224" i="36" a="1"/>
  <c r="G224" i="36" s="1"/>
  <c r="AZ221" i="38"/>
  <c r="F224" i="36"/>
  <c r="AB224" i="38" s="1"/>
  <c r="EQ226" i="36"/>
  <c r="EO227" i="36" s="1"/>
  <c r="EX227" i="36" s="1"/>
  <c r="BC221" i="36"/>
  <c r="AY221" i="36"/>
  <c r="AL221" i="38"/>
  <c r="AM221" i="38"/>
  <c r="BA221" i="36"/>
  <c r="BD221" i="36"/>
  <c r="BD221" i="38"/>
  <c r="BC221" i="38"/>
  <c r="AX221" i="36"/>
  <c r="EH220" i="36"/>
  <c r="BB221" i="38"/>
  <c r="BG221" i="38" s="1"/>
  <c r="BE221" i="38"/>
  <c r="AB224" i="36"/>
  <c r="EE220" i="36"/>
  <c r="ED220" i="36"/>
  <c r="EG220" i="36"/>
  <c r="EI220" i="36"/>
  <c r="EB220" i="36"/>
  <c r="EJ220" i="36"/>
  <c r="EC220" i="36"/>
  <c r="EA220" i="36"/>
  <c r="DZ220" i="36"/>
  <c r="EL220" i="36"/>
  <c r="EK220" i="36"/>
  <c r="DE224" i="36"/>
  <c r="DI224" i="36" s="1"/>
  <c r="G225" i="36" a="1"/>
  <c r="G225" i="36" s="1"/>
  <c r="CV224" i="36"/>
  <c r="AA224" i="38"/>
  <c r="DB224" i="36"/>
  <c r="BC222" i="38"/>
  <c r="F225" i="36"/>
  <c r="O225" i="38" s="1"/>
  <c r="P225" i="38" s="1"/>
  <c r="AA225" i="36"/>
  <c r="BB225" i="36" s="1"/>
  <c r="W224" i="38"/>
  <c r="CW224" i="36"/>
  <c r="X225" i="36"/>
  <c r="F225" i="38"/>
  <c r="G225" i="38" s="1"/>
  <c r="CX224" i="36"/>
  <c r="AA223" i="38"/>
  <c r="AU225" i="36"/>
  <c r="DD224" i="36"/>
  <c r="M225" i="36"/>
  <c r="DA224" i="36"/>
  <c r="DC224" i="36" s="1"/>
  <c r="Q225" i="36"/>
  <c r="B225" i="38" s="1"/>
  <c r="U225" i="36"/>
  <c r="J225" i="36" s="1"/>
  <c r="BS224" i="38"/>
  <c r="L225" i="36"/>
  <c r="AP224" i="38"/>
  <c r="I225" i="36"/>
  <c r="P225" i="36"/>
  <c r="DW225" i="36"/>
  <c r="C225" i="36"/>
  <c r="BH224" i="38"/>
  <c r="BI224" i="38"/>
  <c r="BN224" i="38"/>
  <c r="AQ224" i="38"/>
  <c r="AO224" i="38"/>
  <c r="CY224" i="36"/>
  <c r="CZ224" i="36"/>
  <c r="DL221" i="36"/>
  <c r="EG221" i="36" s="1"/>
  <c r="BT224" i="38"/>
  <c r="BO224" i="38"/>
  <c r="AI224" i="38"/>
  <c r="BJ224" i="38"/>
  <c r="BU224" i="38"/>
  <c r="BA224" i="38"/>
  <c r="BB224" i="38" s="1"/>
  <c r="BG224" i="38" s="1"/>
  <c r="AK224" i="38"/>
  <c r="BD222" i="38"/>
  <c r="AV224" i="38"/>
  <c r="BP224" i="38"/>
  <c r="AJ224" i="38"/>
  <c r="AN224" i="38" s="1"/>
  <c r="BK224" i="38"/>
  <c r="AE224" i="38"/>
  <c r="AX224" i="38"/>
  <c r="AZ224" i="38" s="1"/>
  <c r="BQ224" i="38"/>
  <c r="AW224" i="38"/>
  <c r="AG224" i="38"/>
  <c r="BF222" i="38"/>
  <c r="A223" i="36"/>
  <c r="BL224" i="38"/>
  <c r="AF224" i="38"/>
  <c r="AU224" i="38"/>
  <c r="BR224" i="38"/>
  <c r="AT224" i="38"/>
  <c r="BM224" i="38"/>
  <c r="Q225" i="38"/>
  <c r="R225" i="38" s="1"/>
  <c r="T225" i="38" s="1"/>
  <c r="BH225" i="36"/>
  <c r="U225" i="38" s="1"/>
  <c r="X225" i="38" s="1"/>
  <c r="CU225" i="36"/>
  <c r="CZ225" i="36" s="1"/>
  <c r="H225" i="36"/>
  <c r="O225" i="36" s="1"/>
  <c r="CT225" i="36"/>
  <c r="CS225" i="36"/>
  <c r="AV225" i="36"/>
  <c r="AP225" i="36"/>
  <c r="AD225" i="38"/>
  <c r="AW225" i="38" s="1"/>
  <c r="BT225" i="36"/>
  <c r="CI225" i="36"/>
  <c r="FH225" i="36"/>
  <c r="FI225" i="36" s="1"/>
  <c r="BI225" i="36"/>
  <c r="V225" i="38"/>
  <c r="M225" i="38"/>
  <c r="L225" i="38"/>
  <c r="CH225" i="36"/>
  <c r="AC225" i="38"/>
  <c r="CD225" i="36"/>
  <c r="CC225" i="36"/>
  <c r="AK225" i="36"/>
  <c r="K225" i="38" s="1"/>
  <c r="CQ225" i="36"/>
  <c r="AG226" i="36"/>
  <c r="T226" i="36"/>
  <c r="P226" i="36" s="1"/>
  <c r="D226" i="38"/>
  <c r="V226" i="36"/>
  <c r="W226" i="36"/>
  <c r="E226" i="36"/>
  <c r="K226" i="36"/>
  <c r="Z226" i="36"/>
  <c r="AH224" i="38"/>
  <c r="J223" i="36"/>
  <c r="D223" i="36"/>
  <c r="Y223" i="36" s="1" a="1"/>
  <c r="Y223" i="36" s="1"/>
  <c r="H223" i="38" s="1"/>
  <c r="I223" i="38" s="1"/>
  <c r="EY225" i="36"/>
  <c r="AW223" i="36"/>
  <c r="BB223" i="36"/>
  <c r="AB223" i="36"/>
  <c r="AY222" i="36"/>
  <c r="AZ222" i="36"/>
  <c r="BA222" i="36"/>
  <c r="AX222" i="36"/>
  <c r="AM222" i="38"/>
  <c r="AN222" i="38"/>
  <c r="AL222" i="38"/>
  <c r="S222" i="38"/>
  <c r="T222" i="38"/>
  <c r="BC222" i="36"/>
  <c r="BD222" i="36"/>
  <c r="BE222" i="36"/>
  <c r="AB223" i="38"/>
  <c r="Y223" i="38"/>
  <c r="O223" i="38"/>
  <c r="P223" i="38" s="1"/>
  <c r="Z223" i="38"/>
  <c r="DH222" i="36"/>
  <c r="DJ222" i="36"/>
  <c r="DK222" i="36"/>
  <c r="DF222" i="36"/>
  <c r="DI222" i="36"/>
  <c r="DG222" i="36"/>
  <c r="DM222" i="36"/>
  <c r="AO223" i="38"/>
  <c r="BI223" i="38"/>
  <c r="AH223" i="38"/>
  <c r="BJ223" i="38"/>
  <c r="AI223" i="38"/>
  <c r="BO223" i="38"/>
  <c r="AV223" i="38"/>
  <c r="BT223" i="38"/>
  <c r="AS223" i="38"/>
  <c r="BM223" i="38"/>
  <c r="BN223" i="38"/>
  <c r="AQ223" i="38"/>
  <c r="BS223" i="38"/>
  <c r="AK223" i="38"/>
  <c r="BA223" i="38"/>
  <c r="BU223" i="38"/>
  <c r="AX223" i="38"/>
  <c r="AE223" i="38"/>
  <c r="BK223" i="38"/>
  <c r="BP223" i="38"/>
  <c r="AP223" i="38"/>
  <c r="BH223" i="38"/>
  <c r="AJ223" i="38"/>
  <c r="AG223" i="38"/>
  <c r="AW223" i="38"/>
  <c r="BQ223" i="38"/>
  <c r="AT223" i="38"/>
  <c r="BR223" i="38"/>
  <c r="AU223" i="38"/>
  <c r="AF223" i="38"/>
  <c r="BL223" i="38"/>
  <c r="CB224" i="36"/>
  <c r="CB223" i="36"/>
  <c r="AY222" i="38"/>
  <c r="AZ222" i="38"/>
  <c r="EX226" i="36"/>
  <c r="EP226" i="36"/>
  <c r="R223" i="38"/>
  <c r="W223" i="38"/>
  <c r="DE223" i="36"/>
  <c r="CY223" i="36"/>
  <c r="DA223" i="36"/>
  <c r="DC223" i="36" s="1"/>
  <c r="CV223" i="36"/>
  <c r="CW223" i="36"/>
  <c r="CX223" i="36"/>
  <c r="CZ223" i="36"/>
  <c r="DB223" i="36"/>
  <c r="DD223" i="36"/>
  <c r="S224" i="38"/>
  <c r="T224" i="38"/>
  <c r="BM225" i="36"/>
  <c r="CF226" i="36"/>
  <c r="CN225" i="36"/>
  <c r="CG226" i="36"/>
  <c r="EW226" i="36"/>
  <c r="EZ227" i="36"/>
  <c r="BV226" i="36"/>
  <c r="EZ226" i="36"/>
  <c r="AQ225" i="36"/>
  <c r="BP226" i="36"/>
  <c r="AD226" i="36"/>
  <c r="CR226" i="36"/>
  <c r="S227" i="36"/>
  <c r="CN226" i="36"/>
  <c r="BN226" i="36"/>
  <c r="CJ226" i="36"/>
  <c r="AD227" i="36"/>
  <c r="AH226" i="36"/>
  <c r="FB226" i="36"/>
  <c r="BK226" i="36"/>
  <c r="BP225" i="36"/>
  <c r="BJ226" i="36"/>
  <c r="FC226" i="36"/>
  <c r="BG225" i="36"/>
  <c r="AT225" i="36"/>
  <c r="BN225" i="36"/>
  <c r="AC226" i="36"/>
  <c r="AS225" i="36"/>
  <c r="FA226" i="36"/>
  <c r="FD226" i="36"/>
  <c r="AM226" i="36"/>
  <c r="AL226" i="36"/>
  <c r="AO226" i="36"/>
  <c r="Y224" i="36" l="1" a="1"/>
  <c r="Y224" i="36" s="1"/>
  <c r="H224" i="38" s="1"/>
  <c r="I224" i="38" s="1"/>
  <c r="AI226" i="36"/>
  <c r="AE226" i="36"/>
  <c r="EQ227" i="36"/>
  <c r="EO228" i="36" s="1"/>
  <c r="EQ228" i="36" s="1"/>
  <c r="EO229" i="36" s="1"/>
  <c r="EP227" i="36"/>
  <c r="EY227" i="36" s="1"/>
  <c r="J224" i="36"/>
  <c r="BB224" i="36"/>
  <c r="AW224" i="36"/>
  <c r="O224" i="38"/>
  <c r="P224" i="38" s="1"/>
  <c r="Z224" i="38"/>
  <c r="Y224" i="38"/>
  <c r="A224" i="36"/>
  <c r="W227" i="36"/>
  <c r="N227" i="36" s="1"/>
  <c r="T227" i="36"/>
  <c r="I227" i="36" s="1"/>
  <c r="D227" i="38"/>
  <c r="V227" i="36"/>
  <c r="E227" i="36"/>
  <c r="K227" i="36"/>
  <c r="AE227" i="36"/>
  <c r="W225" i="38"/>
  <c r="DG224" i="36"/>
  <c r="DJ224" i="36"/>
  <c r="DM224" i="36"/>
  <c r="DH224" i="36"/>
  <c r="DK224" i="36"/>
  <c r="DF224" i="36"/>
  <c r="CO225" i="36"/>
  <c r="N225" i="38"/>
  <c r="AR225" i="36"/>
  <c r="AR226" i="38"/>
  <c r="BU225" i="36"/>
  <c r="EI221" i="36"/>
  <c r="AW225" i="36"/>
  <c r="AY225" i="36" s="1"/>
  <c r="Z225" i="38"/>
  <c r="DE225" i="36"/>
  <c r="DI225" i="36" s="1"/>
  <c r="AB225" i="38"/>
  <c r="EL221" i="36"/>
  <c r="AB225" i="36"/>
  <c r="EB221" i="36"/>
  <c r="Y225" i="38"/>
  <c r="A225" i="36"/>
  <c r="S225" i="38"/>
  <c r="EA221" i="36"/>
  <c r="BD224" i="38"/>
  <c r="AU227" i="36"/>
  <c r="BA225" i="38"/>
  <c r="BC225" i="38" s="1"/>
  <c r="BC224" i="38"/>
  <c r="BE224" i="38"/>
  <c r="EK221" i="36"/>
  <c r="CX225" i="36"/>
  <c r="EJ221" i="36"/>
  <c r="DZ221" i="36"/>
  <c r="D225" i="36"/>
  <c r="Y225" i="36" s="1" a="1"/>
  <c r="Y225" i="36" s="1"/>
  <c r="H225" i="38" s="1"/>
  <c r="I225" i="38" s="1"/>
  <c r="DD225" i="36"/>
  <c r="ED221" i="36"/>
  <c r="BF224" i="38"/>
  <c r="CW225" i="36"/>
  <c r="AY224" i="38"/>
  <c r="BO225" i="38"/>
  <c r="BT225" i="38"/>
  <c r="BJ225" i="38"/>
  <c r="EH221" i="36"/>
  <c r="EE221" i="36"/>
  <c r="EC221" i="36"/>
  <c r="EM221" i="36"/>
  <c r="EF221" i="36"/>
  <c r="AI225" i="38"/>
  <c r="AK225" i="38"/>
  <c r="AV225" i="38"/>
  <c r="BU225" i="38"/>
  <c r="AA225" i="38"/>
  <c r="CB225" i="36"/>
  <c r="AM224" i="38"/>
  <c r="AF225" i="38"/>
  <c r="BR225" i="38"/>
  <c r="BM225" i="38"/>
  <c r="BL225" i="38"/>
  <c r="AU225" i="38"/>
  <c r="AT225" i="38"/>
  <c r="AS225" i="38"/>
  <c r="AL224" i="38"/>
  <c r="BH225" i="38"/>
  <c r="BS225" i="38"/>
  <c r="AQ225" i="38"/>
  <c r="BN225" i="38"/>
  <c r="AP225" i="38"/>
  <c r="BI225" i="38"/>
  <c r="AO225" i="38"/>
  <c r="BP225" i="38"/>
  <c r="AJ225" i="38"/>
  <c r="AN225" i="38" s="1"/>
  <c r="BK225" i="38"/>
  <c r="AE225" i="38"/>
  <c r="AX225" i="38"/>
  <c r="AY225" i="38" s="1"/>
  <c r="BQ225" i="38"/>
  <c r="DL222" i="36"/>
  <c r="EC222" i="36" s="1"/>
  <c r="DB225" i="36"/>
  <c r="DA225" i="36"/>
  <c r="DC225" i="36" s="1"/>
  <c r="CV225" i="36"/>
  <c r="CT226" i="36"/>
  <c r="H226" i="36"/>
  <c r="O226" i="36" s="1"/>
  <c r="CS226" i="36"/>
  <c r="M226" i="38"/>
  <c r="L226" i="38"/>
  <c r="CO226" i="36"/>
  <c r="V226" i="38"/>
  <c r="BI226" i="36"/>
  <c r="AP226" i="36"/>
  <c r="AV226" i="36"/>
  <c r="DG223" i="36"/>
  <c r="DM223" i="36"/>
  <c r="DK223" i="36"/>
  <c r="DF223" i="36"/>
  <c r="DH223" i="36"/>
  <c r="DJ223" i="36"/>
  <c r="DI223" i="36"/>
  <c r="J226" i="38"/>
  <c r="Q226" i="36"/>
  <c r="B226" i="38" s="1"/>
  <c r="F226" i="36"/>
  <c r="L226" i="36"/>
  <c r="G226" i="36" a="1"/>
  <c r="G226" i="36" s="1"/>
  <c r="DW226" i="36"/>
  <c r="AZ223" i="38"/>
  <c r="AY223" i="38"/>
  <c r="AH225" i="38"/>
  <c r="CY225" i="36"/>
  <c r="EY226" i="36"/>
  <c r="AL223" i="38"/>
  <c r="AM223" i="38"/>
  <c r="AN223" i="38"/>
  <c r="BB223" i="38"/>
  <c r="BG223" i="38" s="1"/>
  <c r="BD223" i="38"/>
  <c r="BF223" i="38"/>
  <c r="BC223" i="38"/>
  <c r="BE223" i="38"/>
  <c r="BD223" i="36"/>
  <c r="BC223" i="36"/>
  <c r="BE223" i="36"/>
  <c r="X226" i="36"/>
  <c r="AD226" i="38"/>
  <c r="AU226" i="36"/>
  <c r="M226" i="36"/>
  <c r="AA226" i="36"/>
  <c r="N226" i="36"/>
  <c r="F226" i="38"/>
  <c r="G226" i="38" s="1"/>
  <c r="U226" i="36"/>
  <c r="C226" i="36"/>
  <c r="I226" i="36"/>
  <c r="E226" i="38"/>
  <c r="AG225" i="38"/>
  <c r="T223" i="38"/>
  <c r="S223" i="38"/>
  <c r="AZ223" i="36"/>
  <c r="AY223" i="36"/>
  <c r="BA223" i="36"/>
  <c r="AX223" i="36"/>
  <c r="BC225" i="36"/>
  <c r="BD225" i="36"/>
  <c r="BE225" i="36"/>
  <c r="BW226" i="36"/>
  <c r="FA227" i="36"/>
  <c r="BW227" i="36"/>
  <c r="FC227" i="36"/>
  <c r="CG227" i="36"/>
  <c r="EV227" i="36"/>
  <c r="CR227" i="36"/>
  <c r="BP227" i="36"/>
  <c r="BO226" i="36"/>
  <c r="CK226" i="36"/>
  <c r="EU227" i="36"/>
  <c r="AQ227" i="36"/>
  <c r="ES227" i="36"/>
  <c r="FB227" i="36"/>
  <c r="CM227" i="36"/>
  <c r="FG226" i="36"/>
  <c r="BZ226" i="36"/>
  <c r="BK227" i="36"/>
  <c r="ER226" i="36"/>
  <c r="AC227" i="36"/>
  <c r="CL226" i="36"/>
  <c r="FD227" i="36"/>
  <c r="BL227" i="36"/>
  <c r="CP227" i="36"/>
  <c r="BF226" i="36"/>
  <c r="BZ227" i="36"/>
  <c r="BX227" i="36"/>
  <c r="BQ227" i="36"/>
  <c r="FG227" i="36"/>
  <c r="AJ226" i="36"/>
  <c r="CK227" i="36"/>
  <c r="BV227" i="36"/>
  <c r="AS226" i="36"/>
  <c r="ER227" i="36"/>
  <c r="BX226" i="36"/>
  <c r="CN227" i="36"/>
  <c r="AM227" i="36"/>
  <c r="BR226" i="36"/>
  <c r="CF227" i="36"/>
  <c r="BG227" i="36"/>
  <c r="AL227" i="36"/>
  <c r="CJ227" i="36"/>
  <c r="AT226" i="36"/>
  <c r="CP226" i="36"/>
  <c r="EZ228" i="36"/>
  <c r="BJ227" i="36"/>
  <c r="AJ227" i="36"/>
  <c r="BG226" i="36"/>
  <c r="ET227" i="36"/>
  <c r="AO227" i="36"/>
  <c r="BM226" i="36"/>
  <c r="CL227" i="36"/>
  <c r="BO227" i="36"/>
  <c r="EW227" i="36"/>
  <c r="BQ226" i="36"/>
  <c r="BF227" i="36"/>
  <c r="BR227" i="36"/>
  <c r="BS226" i="36"/>
  <c r="BL226" i="36"/>
  <c r="S228" i="36"/>
  <c r="AH227" i="36"/>
  <c r="AF227" i="36"/>
  <c r="CM226" i="36"/>
  <c r="AQ226" i="36"/>
  <c r="BM227" i="36"/>
  <c r="CU226" i="36" l="1"/>
  <c r="DE226" i="36" s="1"/>
  <c r="DX226" i="36"/>
  <c r="CI226" i="36"/>
  <c r="DZ222" i="36"/>
  <c r="EP228" i="36"/>
  <c r="C227" i="36"/>
  <c r="AI227" i="36"/>
  <c r="H227" i="36"/>
  <c r="O227" i="36" s="1"/>
  <c r="CT227" i="36"/>
  <c r="CS227" i="36"/>
  <c r="Z227" i="36"/>
  <c r="J227" i="38" s="1"/>
  <c r="AG227" i="36"/>
  <c r="AR227" i="38"/>
  <c r="EX228" i="36"/>
  <c r="DX227" i="36"/>
  <c r="E227" i="38"/>
  <c r="P227" i="36"/>
  <c r="U227" i="36"/>
  <c r="D227" i="36" s="1"/>
  <c r="L227" i="36"/>
  <c r="F227" i="38"/>
  <c r="G227" i="38" s="1"/>
  <c r="AY224" i="36"/>
  <c r="AZ224" i="36"/>
  <c r="BA224" i="36"/>
  <c r="AX224" i="36"/>
  <c r="BD224" i="36"/>
  <c r="BE224" i="36"/>
  <c r="BC224" i="36"/>
  <c r="X227" i="36"/>
  <c r="M227" i="36"/>
  <c r="AA227" i="36"/>
  <c r="AW227" i="36" s="1"/>
  <c r="BA227" i="36" s="1"/>
  <c r="BT226" i="36"/>
  <c r="BU226" i="36"/>
  <c r="EQ229" i="36"/>
  <c r="EO230" i="36" s="1"/>
  <c r="EQ230" i="36" s="1"/>
  <c r="EO231" i="36" s="1"/>
  <c r="BH227" i="36"/>
  <c r="U227" i="38" s="1"/>
  <c r="X227" i="38" s="1"/>
  <c r="Q227" i="38"/>
  <c r="R227" i="38" s="1"/>
  <c r="S227" i="38" s="1"/>
  <c r="AK227" i="36"/>
  <c r="K227" i="38" s="1"/>
  <c r="DG225" i="36"/>
  <c r="DH225" i="36"/>
  <c r="CO227" i="36"/>
  <c r="CQ227" i="36"/>
  <c r="BU227" i="36"/>
  <c r="M227" i="38"/>
  <c r="L227" i="38"/>
  <c r="CH227" i="36"/>
  <c r="AC227" i="38"/>
  <c r="CD227" i="36"/>
  <c r="CC227" i="36"/>
  <c r="BI227" i="36"/>
  <c r="V227" i="38"/>
  <c r="CI227" i="36"/>
  <c r="FH227" i="36"/>
  <c r="E228" i="36"/>
  <c r="T228" i="36"/>
  <c r="P228" i="36" s="1"/>
  <c r="K228" i="36"/>
  <c r="W228" i="36"/>
  <c r="F228" i="38" s="1"/>
  <c r="G228" i="38" s="1"/>
  <c r="V228" i="36"/>
  <c r="D228" i="38"/>
  <c r="AV227" i="36"/>
  <c r="AD227" i="38"/>
  <c r="AS227" i="38" s="1"/>
  <c r="AP227" i="36"/>
  <c r="DK225" i="36"/>
  <c r="DF225" i="36"/>
  <c r="DL224" i="36"/>
  <c r="EC224" i="36" s="1"/>
  <c r="CQ226" i="36"/>
  <c r="Q226" i="38"/>
  <c r="W226" i="38" s="1"/>
  <c r="BH226" i="36"/>
  <c r="U226" i="38" s="1"/>
  <c r="X226" i="38" s="1"/>
  <c r="AK226" i="36"/>
  <c r="K226" i="38" s="1"/>
  <c r="N226" i="38"/>
  <c r="AR226" i="36"/>
  <c r="CC226" i="36"/>
  <c r="CD226" i="36"/>
  <c r="FH226" i="36"/>
  <c r="FI226" i="36" s="1"/>
  <c r="CH226" i="36"/>
  <c r="AC226" i="38"/>
  <c r="AX225" i="36"/>
  <c r="AZ225" i="36"/>
  <c r="BA225" i="36"/>
  <c r="DM225" i="36"/>
  <c r="BF225" i="38"/>
  <c r="DJ225" i="36"/>
  <c r="BB225" i="38"/>
  <c r="BG225" i="38" s="1"/>
  <c r="BD225" i="38"/>
  <c r="BE225" i="38"/>
  <c r="AZ225" i="38"/>
  <c r="EE222" i="36"/>
  <c r="EG222" i="36"/>
  <c r="EM222" i="36"/>
  <c r="EH222" i="36"/>
  <c r="AM225" i="38"/>
  <c r="AL225" i="38"/>
  <c r="EA222" i="36"/>
  <c r="EK222" i="36"/>
  <c r="EB222" i="36"/>
  <c r="ED222" i="36"/>
  <c r="EI222" i="36"/>
  <c r="A226" i="36"/>
  <c r="EL222" i="36"/>
  <c r="EJ222" i="36"/>
  <c r="EF222" i="36"/>
  <c r="DL223" i="36"/>
  <c r="EA223" i="36" s="1"/>
  <c r="J226" i="36"/>
  <c r="D226" i="36"/>
  <c r="Y226" i="36" s="1" a="1"/>
  <c r="Y226" i="36" s="1"/>
  <c r="H226" i="38" s="1"/>
  <c r="I226" i="38" s="1"/>
  <c r="AO226" i="38"/>
  <c r="BI226" i="38"/>
  <c r="BJ226" i="38"/>
  <c r="BO226" i="38"/>
  <c r="AV226" i="38"/>
  <c r="BT226" i="38"/>
  <c r="AS226" i="38"/>
  <c r="BM226" i="38"/>
  <c r="AP226" i="38"/>
  <c r="BN226" i="38"/>
  <c r="AQ226" i="38"/>
  <c r="BS226" i="38"/>
  <c r="BH226" i="38"/>
  <c r="AW226" i="38"/>
  <c r="BQ226" i="38"/>
  <c r="AT226" i="38"/>
  <c r="BR226" i="38"/>
  <c r="AU226" i="38"/>
  <c r="BL226" i="38"/>
  <c r="BU226" i="38"/>
  <c r="AJ226" i="38"/>
  <c r="AX226" i="38"/>
  <c r="BP226" i="38"/>
  <c r="AK226" i="38"/>
  <c r="AE226" i="38"/>
  <c r="BA226" i="38"/>
  <c r="BK226" i="38"/>
  <c r="BB226" i="36"/>
  <c r="AW226" i="36"/>
  <c r="AB226" i="36"/>
  <c r="EP229" i="36"/>
  <c r="EX229" i="36"/>
  <c r="AB226" i="38"/>
  <c r="Y226" i="38"/>
  <c r="Z226" i="38"/>
  <c r="O226" i="38"/>
  <c r="P226" i="38" s="1"/>
  <c r="AX227" i="36"/>
  <c r="ER229" i="36"/>
  <c r="AF228" i="36"/>
  <c r="BS228" i="36"/>
  <c r="BV230" i="36"/>
  <c r="AM229" i="36"/>
  <c r="BP228" i="36"/>
  <c r="AC229" i="36"/>
  <c r="EZ229" i="36"/>
  <c r="AT228" i="36"/>
  <c r="CJ228" i="36"/>
  <c r="BG228" i="36"/>
  <c r="AF229" i="36"/>
  <c r="CL229" i="36"/>
  <c r="AD230" i="36"/>
  <c r="ES230" i="36"/>
  <c r="AL228" i="36"/>
  <c r="CK228" i="36"/>
  <c r="AQ228" i="36"/>
  <c r="BK228" i="36"/>
  <c r="BV228" i="36"/>
  <c r="BN227" i="36"/>
  <c r="BS227" i="36"/>
  <c r="ES229" i="36"/>
  <c r="BF228" i="36"/>
  <c r="AH228" i="36"/>
  <c r="FD230" i="36"/>
  <c r="EU230" i="36"/>
  <c r="EV229" i="36"/>
  <c r="CR229" i="36"/>
  <c r="S229" i="36"/>
  <c r="AO229" i="36"/>
  <c r="AS227" i="36"/>
  <c r="FB230" i="36"/>
  <c r="AQ229" i="36"/>
  <c r="BX229" i="36"/>
  <c r="EV228" i="36"/>
  <c r="CN228" i="36"/>
  <c r="AO228" i="36"/>
  <c r="AT227" i="36"/>
  <c r="ER228" i="36"/>
  <c r="ET228" i="36"/>
  <c r="AD228" i="36"/>
  <c r="ES228" i="36"/>
  <c r="FB228" i="36"/>
  <c r="BL228" i="36"/>
  <c r="AC230" i="36"/>
  <c r="BJ229" i="36"/>
  <c r="CP228" i="36"/>
  <c r="EU229" i="36"/>
  <c r="CG230" i="36"/>
  <c r="CG228" i="36"/>
  <c r="EW230" i="36"/>
  <c r="FG229" i="36"/>
  <c r="BZ228" i="36"/>
  <c r="AJ228" i="36"/>
  <c r="BR228" i="36"/>
  <c r="BM228" i="36"/>
  <c r="BN228" i="36"/>
  <c r="EW228" i="36"/>
  <c r="CR228" i="36"/>
  <c r="BV229" i="36"/>
  <c r="FG228" i="36"/>
  <c r="FC228" i="36"/>
  <c r="FA229" i="36"/>
  <c r="FC230" i="36"/>
  <c r="FD228" i="36"/>
  <c r="EZ230" i="36"/>
  <c r="AF230" i="36"/>
  <c r="AC228" i="36"/>
  <c r="EU228" i="36"/>
  <c r="CG229" i="36"/>
  <c r="ET229" i="36"/>
  <c r="AJ229" i="36"/>
  <c r="AH229" i="36"/>
  <c r="BP229" i="36"/>
  <c r="FD229" i="36"/>
  <c r="AD229" i="36"/>
  <c r="AM228" i="36"/>
  <c r="CM228" i="36"/>
  <c r="FA230" i="36"/>
  <c r="EW229" i="36"/>
  <c r="BQ228" i="36"/>
  <c r="BW228" i="36"/>
  <c r="BO228" i="36"/>
  <c r="FC229" i="36"/>
  <c r="BX228" i="36"/>
  <c r="S230" i="36"/>
  <c r="BR229" i="36"/>
  <c r="FA228" i="36"/>
  <c r="FB229" i="36"/>
  <c r="BJ228" i="36"/>
  <c r="AT229" i="36"/>
  <c r="CZ226" i="36" l="1"/>
  <c r="DA226" i="36"/>
  <c r="DC226" i="36" s="1"/>
  <c r="CV226" i="36"/>
  <c r="CW226" i="36"/>
  <c r="CY226" i="36"/>
  <c r="EX230" i="36"/>
  <c r="DD226" i="36"/>
  <c r="DB226" i="36"/>
  <c r="CX226" i="36"/>
  <c r="EP230" i="36"/>
  <c r="Z228" i="36"/>
  <c r="G228" i="36" s="1" a="1"/>
  <c r="G228" i="36" s="1"/>
  <c r="EY228" i="36"/>
  <c r="AZ227" i="36"/>
  <c r="AY227" i="36"/>
  <c r="Q227" i="36"/>
  <c r="B227" i="38" s="1"/>
  <c r="DW227" i="36"/>
  <c r="G227" i="36" a="1"/>
  <c r="G227" i="36" s="1"/>
  <c r="F227" i="36"/>
  <c r="Z227" i="38" s="1"/>
  <c r="N227" i="38"/>
  <c r="AR227" i="36"/>
  <c r="AE229" i="36"/>
  <c r="AE228" i="36"/>
  <c r="DX228" i="36"/>
  <c r="AI228" i="36"/>
  <c r="AI229" i="36"/>
  <c r="AG228" i="36"/>
  <c r="CO228" i="36"/>
  <c r="BT227" i="36"/>
  <c r="AR228" i="38"/>
  <c r="AR229" i="38"/>
  <c r="T227" i="38"/>
  <c r="CU227" i="36"/>
  <c r="DE227" i="36" s="1"/>
  <c r="DJ227" i="36" s="1"/>
  <c r="DX229" i="36"/>
  <c r="Y227" i="36" a="1"/>
  <c r="Y227" i="36" s="1"/>
  <c r="H227" i="38" s="1"/>
  <c r="I227" i="38" s="1"/>
  <c r="AB227" i="36"/>
  <c r="J227" i="36"/>
  <c r="BB227" i="36"/>
  <c r="BD227" i="36" s="1"/>
  <c r="CT228" i="36"/>
  <c r="CS228" i="36"/>
  <c r="H228" i="36"/>
  <c r="O228" i="36" s="1"/>
  <c r="AR230" i="38"/>
  <c r="AG230" i="36"/>
  <c r="EQ231" i="36"/>
  <c r="EO232" i="36" s="1"/>
  <c r="EP232" i="36" s="1"/>
  <c r="CI228" i="36"/>
  <c r="AK228" i="36"/>
  <c r="K228" i="38" s="1"/>
  <c r="CQ228" i="36"/>
  <c r="N228" i="36"/>
  <c r="BA227" i="38"/>
  <c r="BF227" i="38" s="1"/>
  <c r="DL225" i="36"/>
  <c r="EB225" i="36" s="1"/>
  <c r="W227" i="38"/>
  <c r="Q228" i="38"/>
  <c r="R228" i="38" s="1"/>
  <c r="BH228" i="36"/>
  <c r="U228" i="38" s="1"/>
  <c r="X228" i="38" s="1"/>
  <c r="M228" i="38"/>
  <c r="L228" i="38"/>
  <c r="V228" i="38"/>
  <c r="BI228" i="36"/>
  <c r="N228" i="38"/>
  <c r="AR228" i="36"/>
  <c r="BU228" i="36"/>
  <c r="FH228" i="36"/>
  <c r="FI228" i="36" s="1"/>
  <c r="AC228" i="38"/>
  <c r="CC228" i="36"/>
  <c r="CD228" i="36"/>
  <c r="CH228" i="36"/>
  <c r="BT227" i="38"/>
  <c r="C228" i="36"/>
  <c r="E228" i="38"/>
  <c r="U228" i="36"/>
  <c r="D228" i="36" s="1"/>
  <c r="AJ227" i="38"/>
  <c r="AM227" i="38" s="1"/>
  <c r="AG227" i="38"/>
  <c r="CB227" i="36"/>
  <c r="I228" i="36"/>
  <c r="BN227" i="38"/>
  <c r="AI227" i="38"/>
  <c r="BR227" i="38"/>
  <c r="BM227" i="38"/>
  <c r="BQ227" i="38"/>
  <c r="BJ227" i="38"/>
  <c r="AV227" i="38"/>
  <c r="BS227" i="38"/>
  <c r="AF227" i="38"/>
  <c r="BK227" i="38"/>
  <c r="AE227" i="38"/>
  <c r="AQ227" i="38"/>
  <c r="AW227" i="38"/>
  <c r="AU227" i="38"/>
  <c r="BP227" i="38"/>
  <c r="BO227" i="38"/>
  <c r="AO227" i="38"/>
  <c r="AH227" i="38"/>
  <c r="AP227" i="38"/>
  <c r="BH227" i="38"/>
  <c r="AT227" i="38"/>
  <c r="BL227" i="38"/>
  <c r="AX227" i="38"/>
  <c r="AY227" i="38" s="1"/>
  <c r="BI227" i="38"/>
  <c r="AK227" i="38"/>
  <c r="BU227" i="38"/>
  <c r="AA227" i="38"/>
  <c r="AA228" i="36"/>
  <c r="AB228" i="36" s="1"/>
  <c r="X228" i="36"/>
  <c r="AU228" i="36"/>
  <c r="M228" i="36"/>
  <c r="AF226" i="38"/>
  <c r="AI226" i="38"/>
  <c r="R226" i="38"/>
  <c r="T226" i="38" s="1"/>
  <c r="EG224" i="36"/>
  <c r="EI224" i="36"/>
  <c r="EK224" i="36"/>
  <c r="AA226" i="38"/>
  <c r="EJ224" i="36"/>
  <c r="EL224" i="36"/>
  <c r="EF224" i="36"/>
  <c r="DZ224" i="36"/>
  <c r="ED224" i="36"/>
  <c r="EA224" i="36"/>
  <c r="AH226" i="38"/>
  <c r="EE224" i="36"/>
  <c r="EM224" i="36"/>
  <c r="EB224" i="36"/>
  <c r="EH224" i="36"/>
  <c r="CB226" i="36"/>
  <c r="BC227" i="36"/>
  <c r="FI227" i="36"/>
  <c r="AG226" i="38"/>
  <c r="Z229" i="36"/>
  <c r="F229" i="36" s="1"/>
  <c r="AE230" i="36"/>
  <c r="W230" i="36"/>
  <c r="N230" i="36" s="1"/>
  <c r="D230" i="38"/>
  <c r="E230" i="36"/>
  <c r="V230" i="36"/>
  <c r="K230" i="36"/>
  <c r="T230" i="36"/>
  <c r="U230" i="36" s="1"/>
  <c r="D230" i="36" s="1"/>
  <c r="T229" i="36"/>
  <c r="P229" i="36" s="1"/>
  <c r="E229" i="36"/>
  <c r="D229" i="38"/>
  <c r="K229" i="36"/>
  <c r="V229" i="36"/>
  <c r="W229" i="36"/>
  <c r="AD229" i="38" s="1"/>
  <c r="CU228" i="36"/>
  <c r="CX228" i="36" s="1"/>
  <c r="Z230" i="36"/>
  <c r="J230" i="38" s="1"/>
  <c r="AG229" i="36"/>
  <c r="AD228" i="38"/>
  <c r="AO228" i="38" s="1"/>
  <c r="BT228" i="36"/>
  <c r="AP228" i="36"/>
  <c r="AV228" i="36"/>
  <c r="EH223" i="36"/>
  <c r="ED223" i="36"/>
  <c r="EJ223" i="36"/>
  <c r="EG223" i="36"/>
  <c r="DZ223" i="36"/>
  <c r="EK223" i="36"/>
  <c r="EM223" i="36"/>
  <c r="EC223" i="36"/>
  <c r="EI223" i="36"/>
  <c r="EL223" i="36"/>
  <c r="EE223" i="36"/>
  <c r="EF223" i="36"/>
  <c r="EB223" i="36"/>
  <c r="CB228" i="36"/>
  <c r="W228" i="38"/>
  <c r="BC227" i="38"/>
  <c r="EY229" i="36"/>
  <c r="EY230" i="36"/>
  <c r="BI229" i="36"/>
  <c r="V229" i="38"/>
  <c r="AK229" i="36"/>
  <c r="K229" i="38" s="1"/>
  <c r="CT229" i="36"/>
  <c r="CS229" i="36"/>
  <c r="H229" i="36"/>
  <c r="O229" i="36" s="1"/>
  <c r="AP229" i="36"/>
  <c r="AV229" i="36"/>
  <c r="N229" i="38"/>
  <c r="AR229" i="36"/>
  <c r="CH229" i="36"/>
  <c r="AC229" i="38"/>
  <c r="CC229" i="36"/>
  <c r="CD229" i="36"/>
  <c r="BU229" i="36"/>
  <c r="BE226" i="36"/>
  <c r="BC226" i="36"/>
  <c r="BD226" i="36"/>
  <c r="DG226" i="36"/>
  <c r="DM226" i="36"/>
  <c r="DK226" i="36"/>
  <c r="DJ226" i="36"/>
  <c r="DH226" i="36"/>
  <c r="DF226" i="36"/>
  <c r="DI226" i="36"/>
  <c r="BB226" i="38"/>
  <c r="BG226" i="38" s="1"/>
  <c r="BD226" i="38"/>
  <c r="BF226" i="38"/>
  <c r="BC226" i="38"/>
  <c r="BE226" i="38"/>
  <c r="AY226" i="38"/>
  <c r="AZ226" i="38"/>
  <c r="AY226" i="36"/>
  <c r="AZ226" i="36"/>
  <c r="BA226" i="36"/>
  <c r="AX226" i="36"/>
  <c r="AN226" i="38"/>
  <c r="AL226" i="38"/>
  <c r="AM226" i="38"/>
  <c r="EP231" i="36"/>
  <c r="EX231" i="36"/>
  <c r="EQ232" i="36"/>
  <c r="EO233" i="36" s="1"/>
  <c r="EA225" i="36"/>
  <c r="ED225" i="36"/>
  <c r="EI225" i="36"/>
  <c r="EE225" i="36"/>
  <c r="DZ225" i="36"/>
  <c r="EG225" i="36"/>
  <c r="EL225" i="36"/>
  <c r="EH225" i="36"/>
  <c r="S228" i="38"/>
  <c r="T228" i="38"/>
  <c r="FB231" i="36"/>
  <c r="BN229" i="36"/>
  <c r="CG232" i="36"/>
  <c r="EV232" i="36"/>
  <c r="EZ232" i="36"/>
  <c r="FD232" i="36"/>
  <c r="CR232" i="36"/>
  <c r="CM232" i="36"/>
  <c r="CP232" i="36"/>
  <c r="BW230" i="36"/>
  <c r="BF229" i="36"/>
  <c r="FA231" i="36"/>
  <c r="ET230" i="36"/>
  <c r="AH230" i="36"/>
  <c r="EZ231" i="36"/>
  <c r="AH232" i="36"/>
  <c r="BJ232" i="36"/>
  <c r="AS229" i="36"/>
  <c r="ET231" i="36"/>
  <c r="BM232" i="36"/>
  <c r="AC232" i="36"/>
  <c r="BF232" i="36"/>
  <c r="BS230" i="36"/>
  <c r="AF232" i="36"/>
  <c r="ER231" i="36"/>
  <c r="CG231" i="36"/>
  <c r="FB232" i="36"/>
  <c r="CP229" i="36"/>
  <c r="AF231" i="36"/>
  <c r="ER232" i="36"/>
  <c r="BQ229" i="36"/>
  <c r="S231" i="36"/>
  <c r="BM230" i="36"/>
  <c r="CF229" i="36"/>
  <c r="AT230" i="36"/>
  <c r="EU231" i="36"/>
  <c r="CN229" i="36"/>
  <c r="BX232" i="36"/>
  <c r="BL229" i="36"/>
  <c r="BV231" i="36"/>
  <c r="CF228" i="36"/>
  <c r="CJ230" i="36"/>
  <c r="ET232" i="36"/>
  <c r="CJ229" i="36"/>
  <c r="AQ232" i="36"/>
  <c r="BZ232" i="36"/>
  <c r="BS229" i="36"/>
  <c r="AD232" i="36"/>
  <c r="CF230" i="36"/>
  <c r="CK229" i="36"/>
  <c r="BN230" i="36"/>
  <c r="BS232" i="36"/>
  <c r="CJ232" i="36"/>
  <c r="FA232" i="36"/>
  <c r="BV232" i="36"/>
  <c r="BK232" i="36"/>
  <c r="AD231" i="36"/>
  <c r="EV230" i="36"/>
  <c r="BQ230" i="36"/>
  <c r="BP232" i="36"/>
  <c r="BN232" i="36"/>
  <c r="AO232" i="36"/>
  <c r="BW232" i="36"/>
  <c r="FD231" i="36"/>
  <c r="BG229" i="36"/>
  <c r="EW231" i="36"/>
  <c r="S232" i="36"/>
  <c r="BG232" i="36"/>
  <c r="FG230" i="36"/>
  <c r="AQ230" i="36"/>
  <c r="CM229" i="36"/>
  <c r="CL232" i="36"/>
  <c r="BL232" i="36"/>
  <c r="BO232" i="36"/>
  <c r="AS228" i="36"/>
  <c r="AT232" i="36"/>
  <c r="AM232" i="36"/>
  <c r="BJ230" i="36"/>
  <c r="AJ230" i="36"/>
  <c r="AL229" i="36"/>
  <c r="AH231" i="36"/>
  <c r="AJ232" i="36"/>
  <c r="BO229" i="36"/>
  <c r="CK232" i="36"/>
  <c r="FC231" i="36"/>
  <c r="FA233" i="36"/>
  <c r="BZ229" i="36"/>
  <c r="ES232" i="36"/>
  <c r="BK229" i="36"/>
  <c r="BQ232" i="36"/>
  <c r="BW229" i="36"/>
  <c r="EV231" i="36"/>
  <c r="CN232" i="36"/>
  <c r="BM229" i="36"/>
  <c r="EU232" i="36"/>
  <c r="EW232" i="36"/>
  <c r="AC231" i="36"/>
  <c r="CL228" i="36"/>
  <c r="AL232" i="36"/>
  <c r="FC232" i="36"/>
  <c r="CF232" i="36"/>
  <c r="ES231" i="36"/>
  <c r="BR232" i="36"/>
  <c r="CN230" i="36"/>
  <c r="ES233" i="36"/>
  <c r="BZ231" i="36"/>
  <c r="BE227" i="38" l="1"/>
  <c r="BD227" i="38"/>
  <c r="DW228" i="36"/>
  <c r="Q228" i="36"/>
  <c r="B228" i="38" s="1"/>
  <c r="BB227" i="38"/>
  <c r="BG227" i="38" s="1"/>
  <c r="L228" i="36"/>
  <c r="CO230" i="36"/>
  <c r="AI231" i="36"/>
  <c r="AE231" i="36"/>
  <c r="CO229" i="36"/>
  <c r="Z231" i="36"/>
  <c r="G231" i="36" s="1" a="1"/>
  <c r="G231" i="36" s="1"/>
  <c r="E231" i="36"/>
  <c r="D231" i="38"/>
  <c r="K231" i="36"/>
  <c r="W231" i="36"/>
  <c r="F231" i="38" s="1"/>
  <c r="G231" i="38" s="1"/>
  <c r="V231" i="36"/>
  <c r="T231" i="36"/>
  <c r="P231" i="36" s="1"/>
  <c r="AI230" i="36"/>
  <c r="N230" i="38"/>
  <c r="AR230" i="36"/>
  <c r="V230" i="38"/>
  <c r="BI230" i="36"/>
  <c r="EJ225" i="36"/>
  <c r="EM225" i="36"/>
  <c r="J228" i="38"/>
  <c r="F228" i="36"/>
  <c r="A228" i="36" s="1"/>
  <c r="CI230" i="36"/>
  <c r="BU230" i="36"/>
  <c r="AK230" i="36"/>
  <c r="K230" i="38" s="1"/>
  <c r="AA228" i="38"/>
  <c r="Y227" i="38"/>
  <c r="O227" i="38"/>
  <c r="P227" i="38" s="1"/>
  <c r="A227" i="36"/>
  <c r="AB227" i="38"/>
  <c r="DD227" i="36"/>
  <c r="CZ227" i="36"/>
  <c r="CW227" i="36"/>
  <c r="DA227" i="36"/>
  <c r="DC227" i="36" s="1"/>
  <c r="CV227" i="36"/>
  <c r="CY227" i="36"/>
  <c r="DB227" i="36"/>
  <c r="CX227" i="36"/>
  <c r="DX230" i="36"/>
  <c r="EX232" i="36"/>
  <c r="EY232" i="36" s="1"/>
  <c r="EK225" i="36"/>
  <c r="EC225" i="36"/>
  <c r="EF225" i="36"/>
  <c r="BE227" i="36"/>
  <c r="AI232" i="36"/>
  <c r="V232" i="36"/>
  <c r="K232" i="36"/>
  <c r="D232" i="38"/>
  <c r="W232" i="36"/>
  <c r="N232" i="36" s="1"/>
  <c r="E232" i="36"/>
  <c r="T232" i="36"/>
  <c r="E232" i="38" s="1"/>
  <c r="AG232" i="36"/>
  <c r="AE232" i="36"/>
  <c r="Z232" i="36"/>
  <c r="J232" i="38" s="1"/>
  <c r="AR231" i="38"/>
  <c r="AG231" i="36"/>
  <c r="AR232" i="38"/>
  <c r="J228" i="36"/>
  <c r="DK227" i="36"/>
  <c r="AL227" i="38"/>
  <c r="AN227" i="38"/>
  <c r="AW228" i="36"/>
  <c r="AX228" i="36" s="1"/>
  <c r="DI227" i="36"/>
  <c r="AZ227" i="38"/>
  <c r="I230" i="36"/>
  <c r="BB228" i="36"/>
  <c r="BE228" i="36" s="1"/>
  <c r="DM227" i="36"/>
  <c r="DG227" i="36"/>
  <c r="DL227" i="36" s="1"/>
  <c r="DH227" i="36"/>
  <c r="DF227" i="36"/>
  <c r="S226" i="38"/>
  <c r="AU229" i="36"/>
  <c r="G229" i="36" a="1"/>
  <c r="G229" i="36" s="1"/>
  <c r="J230" i="36"/>
  <c r="Q229" i="36"/>
  <c r="B229" i="38" s="1"/>
  <c r="C230" i="36"/>
  <c r="J229" i="38"/>
  <c r="BR228" i="38"/>
  <c r="BS228" i="38"/>
  <c r="N229" i="36"/>
  <c r="X229" i="36"/>
  <c r="DW229" i="36"/>
  <c r="L229" i="36"/>
  <c r="BP228" i="38"/>
  <c r="E230" i="38"/>
  <c r="P230" i="36"/>
  <c r="X230" i="36"/>
  <c r="AH228" i="38"/>
  <c r="M229" i="36"/>
  <c r="CV228" i="36"/>
  <c r="AJ228" i="38"/>
  <c r="AM228" i="38" s="1"/>
  <c r="AQ228" i="38"/>
  <c r="AF228" i="38"/>
  <c r="BI228" i="38"/>
  <c r="AK228" i="38"/>
  <c r="AP228" i="38"/>
  <c r="BA228" i="38"/>
  <c r="BB228" i="38" s="1"/>
  <c r="BG228" i="38" s="1"/>
  <c r="AA229" i="36"/>
  <c r="BB229" i="36" s="1"/>
  <c r="F229" i="38"/>
  <c r="G229" i="38" s="1"/>
  <c r="CU229" i="36"/>
  <c r="DE229" i="36" s="1"/>
  <c r="C229" i="36"/>
  <c r="A229" i="36" s="1"/>
  <c r="F230" i="38"/>
  <c r="G230" i="38" s="1"/>
  <c r="M230" i="36"/>
  <c r="F230" i="36"/>
  <c r="AB230" i="38" s="1"/>
  <c r="AS228" i="38"/>
  <c r="G230" i="36" a="1"/>
  <c r="G230" i="36" s="1"/>
  <c r="Q230" i="36"/>
  <c r="B230" i="38" s="1"/>
  <c r="U229" i="36"/>
  <c r="D229" i="36" s="1"/>
  <c r="Y229" i="36" s="1" a="1"/>
  <c r="Y229" i="36" s="1"/>
  <c r="H229" i="38" s="1"/>
  <c r="I229" i="36"/>
  <c r="L230" i="36"/>
  <c r="E229" i="38"/>
  <c r="AU230" i="36"/>
  <c r="AA230" i="36"/>
  <c r="AW230" i="36" s="1"/>
  <c r="BA230" i="36" s="1"/>
  <c r="DW230" i="36"/>
  <c r="BN228" i="38"/>
  <c r="AG228" i="38"/>
  <c r="BU228" i="38"/>
  <c r="BL228" i="38"/>
  <c r="CY228" i="36"/>
  <c r="AE228" i="38"/>
  <c r="BK228" i="38"/>
  <c r="AW228" i="38"/>
  <c r="AX228" i="38"/>
  <c r="AY228" i="38" s="1"/>
  <c r="AU228" i="38"/>
  <c r="AI228" i="38"/>
  <c r="BJ228" i="38"/>
  <c r="BH228" i="38"/>
  <c r="BT228" i="38"/>
  <c r="BM228" i="38"/>
  <c r="BO228" i="38"/>
  <c r="BQ228" i="38"/>
  <c r="AT228" i="38"/>
  <c r="AV228" i="38"/>
  <c r="Q229" i="38"/>
  <c r="AI229" i="38" s="1"/>
  <c r="BH229" i="36"/>
  <c r="U229" i="38" s="1"/>
  <c r="X229" i="38" s="1"/>
  <c r="M229" i="38"/>
  <c r="L229" i="38"/>
  <c r="CQ229" i="36"/>
  <c r="DE228" i="36"/>
  <c r="DM228" i="36" s="1"/>
  <c r="BT229" i="36"/>
  <c r="FH229" i="36"/>
  <c r="FI229" i="36" s="1"/>
  <c r="CI229" i="36"/>
  <c r="DB228" i="36"/>
  <c r="CW228" i="36"/>
  <c r="DD228" i="36"/>
  <c r="DA228" i="36"/>
  <c r="DC228" i="36" s="1"/>
  <c r="CZ228" i="36"/>
  <c r="F232" i="36"/>
  <c r="O232" i="38" s="1"/>
  <c r="P232" i="38" s="1"/>
  <c r="DL226" i="36"/>
  <c r="ED226" i="36" s="1"/>
  <c r="CB229" i="36"/>
  <c r="EY231" i="36"/>
  <c r="BU232" i="36"/>
  <c r="CO232" i="36"/>
  <c r="AP232" i="36"/>
  <c r="BT232" i="36"/>
  <c r="AV232" i="36"/>
  <c r="Q232" i="38"/>
  <c r="R232" i="38" s="1"/>
  <c r="T232" i="38" s="1"/>
  <c r="BH232" i="36"/>
  <c r="U232" i="38" s="1"/>
  <c r="X232" i="38" s="1"/>
  <c r="N232" i="38"/>
  <c r="AR232" i="36"/>
  <c r="M232" i="38"/>
  <c r="L232" i="38"/>
  <c r="BI232" i="36"/>
  <c r="V232" i="38"/>
  <c r="CI232" i="36"/>
  <c r="FH232" i="36"/>
  <c r="CQ232" i="36"/>
  <c r="CT232" i="36"/>
  <c r="CS232" i="36"/>
  <c r="H232" i="36"/>
  <c r="O232" i="36" s="1"/>
  <c r="CH232" i="36"/>
  <c r="CD232" i="36"/>
  <c r="CC232" i="36"/>
  <c r="AC232" i="38"/>
  <c r="AK232" i="36"/>
  <c r="K232" i="38" s="1"/>
  <c r="DW231" i="36"/>
  <c r="F231" i="36"/>
  <c r="L231" i="36"/>
  <c r="Q231" i="36"/>
  <c r="B231" i="38" s="1"/>
  <c r="BI229" i="38"/>
  <c r="AJ229" i="38"/>
  <c r="AS229" i="38"/>
  <c r="BM229" i="38"/>
  <c r="AP229" i="38"/>
  <c r="BN229" i="38"/>
  <c r="AQ229" i="38"/>
  <c r="BO229" i="38"/>
  <c r="AV229" i="38"/>
  <c r="BT229" i="38"/>
  <c r="AW229" i="38"/>
  <c r="BQ229" i="38"/>
  <c r="AT229" i="38"/>
  <c r="BR229" i="38"/>
  <c r="AU229" i="38"/>
  <c r="BS229" i="38"/>
  <c r="BH229" i="38"/>
  <c r="AX229" i="38"/>
  <c r="AZ229" i="38" s="1"/>
  <c r="AK229" i="38"/>
  <c r="BA229" i="38"/>
  <c r="BU229" i="38"/>
  <c r="AE229" i="38"/>
  <c r="BL229" i="38"/>
  <c r="AO229" i="38"/>
  <c r="BJ229" i="38"/>
  <c r="BK229" i="38"/>
  <c r="BP229" i="38"/>
  <c r="E231" i="38"/>
  <c r="U231" i="36"/>
  <c r="C231" i="36"/>
  <c r="I231" i="36"/>
  <c r="AU231" i="36"/>
  <c r="M231" i="36"/>
  <c r="AA231" i="36"/>
  <c r="AB229" i="38"/>
  <c r="O229" i="38"/>
  <c r="P229" i="38" s="1"/>
  <c r="Y229" i="38"/>
  <c r="Z229" i="38"/>
  <c r="EQ233" i="36"/>
  <c r="EO234" i="36" s="1"/>
  <c r="EX233" i="36"/>
  <c r="EP233" i="36"/>
  <c r="AA229" i="38"/>
  <c r="AD233" i="36"/>
  <c r="BZ230" i="36"/>
  <c r="CM230" i="36"/>
  <c r="AL230" i="36"/>
  <c r="BX230" i="36"/>
  <c r="BK231" i="36"/>
  <c r="CR231" i="36"/>
  <c r="AO230" i="36"/>
  <c r="BO230" i="36"/>
  <c r="BS231" i="36"/>
  <c r="CR230" i="36"/>
  <c r="BL230" i="36"/>
  <c r="S233" i="36"/>
  <c r="BG230" i="36"/>
  <c r="AM230" i="36"/>
  <c r="CK231" i="36"/>
  <c r="CR233" i="36"/>
  <c r="FG233" i="36"/>
  <c r="FA234" i="36"/>
  <c r="BV233" i="36"/>
  <c r="BJ231" i="36"/>
  <c r="EW233" i="36"/>
  <c r="CJ231" i="36"/>
  <c r="BG231" i="36"/>
  <c r="FB233" i="36"/>
  <c r="BF231" i="36"/>
  <c r="AS232" i="36"/>
  <c r="ET233" i="36"/>
  <c r="BR230" i="36"/>
  <c r="BF230" i="36"/>
  <c r="CP230" i="36"/>
  <c r="FD233" i="36"/>
  <c r="AO231" i="36"/>
  <c r="BX231" i="36"/>
  <c r="CM231" i="36"/>
  <c r="EZ233" i="36"/>
  <c r="BN231" i="36"/>
  <c r="AM231" i="36"/>
  <c r="CP231" i="36"/>
  <c r="AC233" i="36"/>
  <c r="CN231" i="36"/>
  <c r="AF233" i="36"/>
  <c r="BQ231" i="36"/>
  <c r="AH233" i="36"/>
  <c r="BL231" i="36"/>
  <c r="ER230" i="36"/>
  <c r="CK230" i="36"/>
  <c r="CL230" i="36"/>
  <c r="BR231" i="36"/>
  <c r="BO231" i="36"/>
  <c r="BW231" i="36"/>
  <c r="CL231" i="36"/>
  <c r="BM231" i="36"/>
  <c r="FG231" i="36"/>
  <c r="AJ231" i="36"/>
  <c r="EU233" i="36"/>
  <c r="BP230" i="36"/>
  <c r="BK230" i="36"/>
  <c r="FC233" i="36"/>
  <c r="AL231" i="36"/>
  <c r="AQ231" i="36"/>
  <c r="EV233" i="36"/>
  <c r="BP231" i="36"/>
  <c r="CG233" i="36"/>
  <c r="CF231" i="36"/>
  <c r="FG232" i="36"/>
  <c r="AT231" i="36"/>
  <c r="N231" i="36" l="1"/>
  <c r="J231" i="38"/>
  <c r="X231" i="36"/>
  <c r="CU231" i="36"/>
  <c r="CX231" i="36" s="1"/>
  <c r="U232" i="36"/>
  <c r="D232" i="36" s="1"/>
  <c r="Z233" i="36"/>
  <c r="J233" i="38" s="1"/>
  <c r="CU230" i="36"/>
  <c r="DA230" i="36" s="1"/>
  <c r="DC230" i="36" s="1"/>
  <c r="CQ230" i="36"/>
  <c r="BH230" i="36"/>
  <c r="U230" i="38" s="1"/>
  <c r="X230" i="38" s="1"/>
  <c r="Q230" i="38"/>
  <c r="T233" i="36"/>
  <c r="E233" i="38" s="1"/>
  <c r="W233" i="36"/>
  <c r="F233" i="38" s="1"/>
  <c r="G233" i="38" s="1"/>
  <c r="E233" i="36"/>
  <c r="D233" i="38"/>
  <c r="V233" i="36"/>
  <c r="K233" i="36"/>
  <c r="H230" i="36"/>
  <c r="O230" i="36" s="1"/>
  <c r="CT230" i="36"/>
  <c r="CS230" i="36"/>
  <c r="AV230" i="36"/>
  <c r="AP230" i="36"/>
  <c r="AD230" i="38"/>
  <c r="AO230" i="38" s="1"/>
  <c r="BT230" i="36"/>
  <c r="CC230" i="36"/>
  <c r="CH230" i="36"/>
  <c r="CD230" i="36"/>
  <c r="AC230" i="38"/>
  <c r="FH230" i="36"/>
  <c r="L230" i="38"/>
  <c r="M230" i="38"/>
  <c r="AE233" i="36"/>
  <c r="CU232" i="36"/>
  <c r="L232" i="36"/>
  <c r="G232" i="36" a="1"/>
  <c r="G232" i="36" s="1"/>
  <c r="DW232" i="36"/>
  <c r="Q232" i="36"/>
  <c r="B232" i="38" s="1"/>
  <c r="AR233" i="38"/>
  <c r="Y228" i="36" a="1"/>
  <c r="Y228" i="36" s="1"/>
  <c r="H228" i="38" s="1"/>
  <c r="I228" i="38" s="1"/>
  <c r="O228" i="38"/>
  <c r="P228" i="38" s="1"/>
  <c r="AB228" i="38"/>
  <c r="Y228" i="38"/>
  <c r="Z228" i="38"/>
  <c r="AV231" i="36"/>
  <c r="AP231" i="36"/>
  <c r="AD231" i="38"/>
  <c r="AE231" i="38" s="1"/>
  <c r="DX231" i="36"/>
  <c r="CQ231" i="36"/>
  <c r="CC231" i="36"/>
  <c r="CH231" i="36"/>
  <c r="AC231" i="38"/>
  <c r="CD231" i="36"/>
  <c r="AG233" i="36"/>
  <c r="DX233" i="36"/>
  <c r="DX232" i="36"/>
  <c r="AD232" i="38"/>
  <c r="AO232" i="38" s="1"/>
  <c r="F232" i="38"/>
  <c r="G232" i="38" s="1"/>
  <c r="M232" i="36"/>
  <c r="X232" i="36"/>
  <c r="P232" i="36"/>
  <c r="AA232" i="36"/>
  <c r="BB232" i="36" s="1"/>
  <c r="BE232" i="36" s="1"/>
  <c r="AU232" i="36"/>
  <c r="I232" i="36"/>
  <c r="C232" i="36"/>
  <c r="A232" i="36" s="1"/>
  <c r="L231" i="38"/>
  <c r="M231" i="38"/>
  <c r="V231" i="38"/>
  <c r="BI231" i="36"/>
  <c r="BU231" i="36"/>
  <c r="FH231" i="36"/>
  <c r="CI231" i="36"/>
  <c r="AZ228" i="36"/>
  <c r="EJ227" i="36"/>
  <c r="BA228" i="36"/>
  <c r="AY228" i="36"/>
  <c r="EM227" i="36"/>
  <c r="EA227" i="36"/>
  <c r="EE227" i="36"/>
  <c r="EI227" i="36"/>
  <c r="BC228" i="36"/>
  <c r="EG227" i="36"/>
  <c r="EB227" i="36"/>
  <c r="ED227" i="36"/>
  <c r="BD228" i="36"/>
  <c r="EC227" i="36"/>
  <c r="EL227" i="36"/>
  <c r="EH227" i="36"/>
  <c r="EF227" i="36"/>
  <c r="EK227" i="36"/>
  <c r="DZ227" i="36"/>
  <c r="BH231" i="36"/>
  <c r="U231" i="38" s="1"/>
  <c r="X231" i="38" s="1"/>
  <c r="Q231" i="38"/>
  <c r="AK231" i="36"/>
  <c r="K231" i="38" s="1"/>
  <c r="AR231" i="36"/>
  <c r="N231" i="38"/>
  <c r="CT231" i="36"/>
  <c r="CS231" i="36"/>
  <c r="H231" i="36"/>
  <c r="O231" i="36" s="1"/>
  <c r="CO231" i="36"/>
  <c r="BT231" i="36"/>
  <c r="AX230" i="36"/>
  <c r="AU230" i="38"/>
  <c r="W229" i="38"/>
  <c r="EF226" i="36"/>
  <c r="CX229" i="36"/>
  <c r="AL228" i="38"/>
  <c r="AN228" i="38"/>
  <c r="BI230" i="38"/>
  <c r="BE228" i="38"/>
  <c r="BF228" i="38"/>
  <c r="DA229" i="36"/>
  <c r="DC229" i="36" s="1"/>
  <c r="AW229" i="36"/>
  <c r="BA229" i="36" s="1"/>
  <c r="AF229" i="38"/>
  <c r="J229" i="36"/>
  <c r="BM230" i="38"/>
  <c r="BD228" i="38"/>
  <c r="AZ230" i="36"/>
  <c r="BH230" i="38"/>
  <c r="AE230" i="38"/>
  <c r="BC228" i="38"/>
  <c r="I229" i="38"/>
  <c r="CY229" i="36"/>
  <c r="CZ229" i="36"/>
  <c r="DI229" i="36"/>
  <c r="DJ229" i="36"/>
  <c r="DH229" i="36"/>
  <c r="CV229" i="36"/>
  <c r="CW229" i="36"/>
  <c r="AB229" i="36"/>
  <c r="Z230" i="38"/>
  <c r="O230" i="38"/>
  <c r="P230" i="38" s="1"/>
  <c r="DB229" i="36"/>
  <c r="DD229" i="36"/>
  <c r="R229" i="38"/>
  <c r="T229" i="38" s="1"/>
  <c r="A230" i="36"/>
  <c r="Y230" i="38"/>
  <c r="Y230" i="36" a="1"/>
  <c r="Y230" i="36" s="1"/>
  <c r="H230" i="38" s="1"/>
  <c r="I230" i="38" s="1"/>
  <c r="AY230" i="36"/>
  <c r="AJ230" i="38"/>
  <c r="AL230" i="38" s="1"/>
  <c r="BS230" i="38"/>
  <c r="AF230" i="38"/>
  <c r="AP230" i="38"/>
  <c r="BB230" i="36"/>
  <c r="BC230" i="36" s="1"/>
  <c r="AG229" i="38"/>
  <c r="AI230" i="38"/>
  <c r="DJ228" i="36"/>
  <c r="AZ228" i="38"/>
  <c r="AB230" i="36"/>
  <c r="DD230" i="36"/>
  <c r="DG229" i="36"/>
  <c r="AH229" i="38"/>
  <c r="DH228" i="36"/>
  <c r="DM229" i="36"/>
  <c r="DF229" i="36"/>
  <c r="DK229" i="36"/>
  <c r="DG228" i="36"/>
  <c r="DI228" i="36"/>
  <c r="FI230" i="36"/>
  <c r="DK228" i="36"/>
  <c r="DF228" i="36"/>
  <c r="AI233" i="36"/>
  <c r="DE232" i="36"/>
  <c r="DK232" i="36" s="1"/>
  <c r="AB232" i="38"/>
  <c r="Z232" i="38"/>
  <c r="Y232" i="38"/>
  <c r="Y232" i="36" a="1"/>
  <c r="Y232" i="36" s="1"/>
  <c r="H232" i="38" s="1"/>
  <c r="I232" i="38" s="1"/>
  <c r="EI226" i="36"/>
  <c r="N233" i="36"/>
  <c r="AX232" i="38"/>
  <c r="AY232" i="38" s="1"/>
  <c r="AW232" i="38"/>
  <c r="EM226" i="36"/>
  <c r="EB226" i="36"/>
  <c r="AJ232" i="38"/>
  <c r="AN232" i="38" s="1"/>
  <c r="BQ232" i="38"/>
  <c r="M233" i="36"/>
  <c r="EC226" i="36"/>
  <c r="EK226" i="36"/>
  <c r="EA226" i="36"/>
  <c r="DZ226" i="36"/>
  <c r="EG226" i="36"/>
  <c r="EH226" i="36"/>
  <c r="EL226" i="36"/>
  <c r="EE226" i="36"/>
  <c r="EJ226" i="36"/>
  <c r="DW233" i="36"/>
  <c r="AQ232" i="38"/>
  <c r="BR232" i="38"/>
  <c r="AT232" i="38"/>
  <c r="AU233" i="36"/>
  <c r="BS232" i="38"/>
  <c r="AP232" i="38"/>
  <c r="BI232" i="38"/>
  <c r="J232" i="36"/>
  <c r="W232" i="38"/>
  <c r="AF232" i="38"/>
  <c r="S232" i="38"/>
  <c r="AY229" i="38"/>
  <c r="CW232" i="36"/>
  <c r="CV232" i="36"/>
  <c r="AH232" i="38"/>
  <c r="CB231" i="36"/>
  <c r="A231" i="36"/>
  <c r="AA232" i="38"/>
  <c r="CB232" i="36"/>
  <c r="C233" i="36"/>
  <c r="P233" i="36"/>
  <c r="AA231" i="38"/>
  <c r="CS233" i="36"/>
  <c r="CT233" i="36"/>
  <c r="H233" i="36"/>
  <c r="O233" i="36" s="1"/>
  <c r="EP234" i="36"/>
  <c r="EX234" i="36"/>
  <c r="G233" i="36" a="1"/>
  <c r="G233" i="36" s="1"/>
  <c r="CZ232" i="36"/>
  <c r="AK231" i="38"/>
  <c r="BA231" i="38"/>
  <c r="BE231" i="38" s="1"/>
  <c r="BU231" i="38"/>
  <c r="AX231" i="38"/>
  <c r="AY231" i="38" s="1"/>
  <c r="BL231" i="38"/>
  <c r="BK231" i="38"/>
  <c r="BQ231" i="38"/>
  <c r="BR231" i="38"/>
  <c r="BS231" i="38"/>
  <c r="AO231" i="38"/>
  <c r="BI231" i="38"/>
  <c r="AJ231" i="38"/>
  <c r="BP231" i="38"/>
  <c r="BO231" i="38"/>
  <c r="BN231" i="38"/>
  <c r="AW231" i="38"/>
  <c r="AT231" i="38"/>
  <c r="AU231" i="38"/>
  <c r="BM231" i="38"/>
  <c r="AP231" i="38"/>
  <c r="AQ231" i="38"/>
  <c r="AV231" i="38"/>
  <c r="BT231" i="38"/>
  <c r="BH231" i="38"/>
  <c r="CV231" i="36"/>
  <c r="CW231" i="36"/>
  <c r="DA231" i="36"/>
  <c r="DC231" i="36" s="1"/>
  <c r="CZ231" i="36"/>
  <c r="DD231" i="36"/>
  <c r="BE229" i="36"/>
  <c r="BC229" i="36"/>
  <c r="BD229" i="36"/>
  <c r="L233" i="36"/>
  <c r="U233" i="36"/>
  <c r="J233" i="36" s="1"/>
  <c r="CY232" i="36"/>
  <c r="AB231" i="36"/>
  <c r="AW231" i="36"/>
  <c r="BB231" i="36"/>
  <c r="AN229" i="38"/>
  <c r="AM229" i="38"/>
  <c r="AL229" i="38"/>
  <c r="F233" i="36"/>
  <c r="Z233" i="38" s="1"/>
  <c r="DB232" i="36"/>
  <c r="CX232" i="36"/>
  <c r="EY233" i="36"/>
  <c r="J231" i="36"/>
  <c r="D231" i="36"/>
  <c r="Y231" i="36" s="1" a="1"/>
  <c r="Y231" i="36" s="1"/>
  <c r="H231" i="38" s="1"/>
  <c r="I231" i="38" s="1"/>
  <c r="Z231" i="38"/>
  <c r="O231" i="38"/>
  <c r="P231" i="38" s="1"/>
  <c r="Y231" i="38"/>
  <c r="AB231" i="38"/>
  <c r="Q233" i="36"/>
  <c r="B233" i="38" s="1"/>
  <c r="I233" i="36"/>
  <c r="DD232" i="36"/>
  <c r="DA232" i="36"/>
  <c r="DC232" i="36" s="1"/>
  <c r="EQ234" i="36"/>
  <c r="EO235" i="36" s="1"/>
  <c r="BB229" i="38"/>
  <c r="BG229" i="38" s="1"/>
  <c r="BD229" i="38"/>
  <c r="BF229" i="38"/>
  <c r="BC229" i="38"/>
  <c r="BE229" i="38"/>
  <c r="BC232" i="36"/>
  <c r="ET234" i="36"/>
  <c r="BK233" i="36"/>
  <c r="BZ233" i="36"/>
  <c r="AM233" i="36"/>
  <c r="BS234" i="36"/>
  <c r="BQ233" i="36"/>
  <c r="AJ233" i="36"/>
  <c r="BV234" i="36"/>
  <c r="EW234" i="36"/>
  <c r="BJ233" i="36"/>
  <c r="AC234" i="36"/>
  <c r="CG234" i="36"/>
  <c r="EZ234" i="36"/>
  <c r="CF233" i="36"/>
  <c r="BN233" i="36"/>
  <c r="AS231" i="36"/>
  <c r="FD234" i="36"/>
  <c r="CK234" i="36"/>
  <c r="BL233" i="36"/>
  <c r="EV234" i="36"/>
  <c r="CL233" i="36"/>
  <c r="CJ233" i="36"/>
  <c r="AF234" i="36"/>
  <c r="FG234" i="36"/>
  <c r="BO234" i="36"/>
  <c r="BF233" i="36"/>
  <c r="AT233" i="36"/>
  <c r="FC234" i="36"/>
  <c r="BO233" i="36"/>
  <c r="ES234" i="36"/>
  <c r="AD234" i="36"/>
  <c r="AO233" i="36"/>
  <c r="BX233" i="36"/>
  <c r="CN233" i="36"/>
  <c r="CK233" i="36"/>
  <c r="FB234" i="36"/>
  <c r="BW233" i="36"/>
  <c r="AQ233" i="36"/>
  <c r="S234" i="36"/>
  <c r="BS233" i="36"/>
  <c r="AH234" i="36"/>
  <c r="CP233" i="36"/>
  <c r="BM233" i="36"/>
  <c r="BP233" i="36"/>
  <c r="CM233" i="36"/>
  <c r="AS230" i="36"/>
  <c r="AL233" i="36"/>
  <c r="BG233" i="36"/>
  <c r="EU234" i="36"/>
  <c r="BR233" i="36"/>
  <c r="BK234" i="36"/>
  <c r="ER233" i="36"/>
  <c r="DB231" i="36" l="1"/>
  <c r="AS232" i="38"/>
  <c r="BA232" i="38"/>
  <c r="BC232" i="38" s="1"/>
  <c r="BU232" i="38"/>
  <c r="AI232" i="38"/>
  <c r="BM232" i="38"/>
  <c r="BJ232" i="38"/>
  <c r="AV232" i="38"/>
  <c r="CW230" i="36"/>
  <c r="BD232" i="36"/>
  <c r="AE232" i="38"/>
  <c r="AA233" i="36"/>
  <c r="AB233" i="36" s="1"/>
  <c r="BK232" i="38"/>
  <c r="BP232" i="38"/>
  <c r="CV230" i="36"/>
  <c r="CB230" i="36"/>
  <c r="AG232" i="38"/>
  <c r="CY231" i="36"/>
  <c r="BN232" i="38"/>
  <c r="AU232" i="38"/>
  <c r="X233" i="36"/>
  <c r="BO232" i="38"/>
  <c r="AW232" i="36"/>
  <c r="AX232" i="36" s="1"/>
  <c r="FI232" i="36"/>
  <c r="BH232" i="38"/>
  <c r="BL232" i="38"/>
  <c r="BT232" i="38"/>
  <c r="AK232" i="38"/>
  <c r="AT230" i="38"/>
  <c r="CX230" i="36"/>
  <c r="DB230" i="36"/>
  <c r="BA230" i="38"/>
  <c r="BB230" i="38" s="1"/>
  <c r="BG230" i="38" s="1"/>
  <c r="BO230" i="38"/>
  <c r="AK230" i="38"/>
  <c r="AI231" i="38"/>
  <c r="CZ230" i="36"/>
  <c r="BR230" i="38"/>
  <c r="BU230" i="38"/>
  <c r="BK230" i="38"/>
  <c r="AS231" i="38"/>
  <c r="BJ231" i="38"/>
  <c r="CY230" i="36"/>
  <c r="AG230" i="38"/>
  <c r="BT230" i="38"/>
  <c r="BL230" i="38"/>
  <c r="AS230" i="38"/>
  <c r="R230" i="38"/>
  <c r="W230" i="38"/>
  <c r="BQ230" i="38"/>
  <c r="AX230" i="38"/>
  <c r="AY230" i="38" s="1"/>
  <c r="BJ230" i="38"/>
  <c r="AQ230" i="38"/>
  <c r="AA230" i="38"/>
  <c r="DE230" i="36"/>
  <c r="AV230" i="38"/>
  <c r="BN230" i="38"/>
  <c r="AH230" i="38"/>
  <c r="BP230" i="38"/>
  <c r="AW230" i="38"/>
  <c r="DE231" i="36"/>
  <c r="DK231" i="36" s="1"/>
  <c r="DX234" i="36"/>
  <c r="AB232" i="36"/>
  <c r="FI231" i="36"/>
  <c r="W231" i="38"/>
  <c r="BU233" i="36"/>
  <c r="CQ233" i="36"/>
  <c r="EQ235" i="36"/>
  <c r="EO236" i="36" s="1"/>
  <c r="EX236" i="36" s="1"/>
  <c r="CI233" i="36"/>
  <c r="AK233" i="36"/>
  <c r="K233" i="38" s="1"/>
  <c r="CO233" i="36"/>
  <c r="AD233" i="38"/>
  <c r="AO233" i="38" s="1"/>
  <c r="AP233" i="36"/>
  <c r="AV233" i="36"/>
  <c r="M233" i="38"/>
  <c r="L233" i="38"/>
  <c r="Q233" i="38"/>
  <c r="R233" i="38" s="1"/>
  <c r="T233" i="38" s="1"/>
  <c r="BH233" i="36"/>
  <c r="U233" i="38" s="1"/>
  <c r="X233" i="38" s="1"/>
  <c r="CC233" i="36"/>
  <c r="FH233" i="36"/>
  <c r="FI233" i="36" s="1"/>
  <c r="CD233" i="36"/>
  <c r="AC233" i="38"/>
  <c r="CH233" i="36"/>
  <c r="AE234" i="36"/>
  <c r="AR233" i="36"/>
  <c r="N233" i="38"/>
  <c r="AH231" i="38"/>
  <c r="AF231" i="38"/>
  <c r="R231" i="38"/>
  <c r="T231" i="38" s="1"/>
  <c r="AG231" i="38"/>
  <c r="Z234" i="36"/>
  <c r="L234" i="36" s="1"/>
  <c r="AI234" i="36"/>
  <c r="AG234" i="36"/>
  <c r="AY229" i="36"/>
  <c r="S229" i="38"/>
  <c r="AZ229" i="36"/>
  <c r="AX229" i="36"/>
  <c r="AZ232" i="36"/>
  <c r="BD230" i="36"/>
  <c r="BE230" i="36"/>
  <c r="DL229" i="36"/>
  <c r="EI229" i="36" s="1"/>
  <c r="DL228" i="36"/>
  <c r="EL228" i="36" s="1"/>
  <c r="DI232" i="36"/>
  <c r="DM232" i="36"/>
  <c r="AM230" i="38"/>
  <c r="AN230" i="38"/>
  <c r="DJ232" i="36"/>
  <c r="DG232" i="36"/>
  <c r="BA232" i="36"/>
  <c r="DF232" i="36"/>
  <c r="DH232" i="36"/>
  <c r="AY232" i="36"/>
  <c r="CU233" i="36"/>
  <c r="DB233" i="36" s="1"/>
  <c r="AR234" i="38"/>
  <c r="BT233" i="36"/>
  <c r="K234" i="36"/>
  <c r="W234" i="36"/>
  <c r="AA234" i="36" s="1"/>
  <c r="E234" i="36"/>
  <c r="V234" i="36"/>
  <c r="D234" i="38"/>
  <c r="T234" i="36"/>
  <c r="C234" i="36" s="1"/>
  <c r="BI233" i="36"/>
  <c r="V233" i="38"/>
  <c r="AM232" i="38"/>
  <c r="BF232" i="38"/>
  <c r="AZ232" i="38"/>
  <c r="AL232" i="38"/>
  <c r="BD232" i="38"/>
  <c r="BB232" i="38"/>
  <c r="BG232" i="38" s="1"/>
  <c r="BE232" i="38"/>
  <c r="BB233" i="36"/>
  <c r="BD233" i="36" s="1"/>
  <c r="AW233" i="36"/>
  <c r="AZ233" i="36" s="1"/>
  <c r="AB233" i="38"/>
  <c r="D233" i="36"/>
  <c r="Y233" i="36" s="1" a="1"/>
  <c r="Y233" i="36" s="1"/>
  <c r="H233" i="38" s="1"/>
  <c r="I233" i="38" s="1"/>
  <c r="Y233" i="38"/>
  <c r="O233" i="38"/>
  <c r="P233" i="38" s="1"/>
  <c r="A233" i="36"/>
  <c r="AZ231" i="38"/>
  <c r="AX231" i="36"/>
  <c r="AZ231" i="36"/>
  <c r="BA231" i="36"/>
  <c r="AY231" i="36"/>
  <c r="EY234" i="36"/>
  <c r="EP235" i="36"/>
  <c r="EX235" i="36"/>
  <c r="AN231" i="38"/>
  <c r="AL231" i="38"/>
  <c r="AM231" i="38"/>
  <c r="DJ231" i="36"/>
  <c r="DG231" i="36"/>
  <c r="DM231" i="36"/>
  <c r="DI231" i="36"/>
  <c r="BB231" i="38"/>
  <c r="BG231" i="38" s="1"/>
  <c r="BF231" i="38"/>
  <c r="BD231" i="38"/>
  <c r="BC231" i="38"/>
  <c r="BD231" i="36"/>
  <c r="BE231" i="36"/>
  <c r="BC231" i="36"/>
  <c r="AJ235" i="36"/>
  <c r="BJ234" i="36"/>
  <c r="AL234" i="36"/>
  <c r="AO234" i="36"/>
  <c r="EZ236" i="36"/>
  <c r="EU236" i="36"/>
  <c r="AQ234" i="36"/>
  <c r="BV235" i="36"/>
  <c r="CN234" i="36"/>
  <c r="BQ234" i="36"/>
  <c r="BP234" i="36"/>
  <c r="AT234" i="36"/>
  <c r="EZ235" i="36"/>
  <c r="CL234" i="36"/>
  <c r="ER234" i="36"/>
  <c r="BG234" i="36"/>
  <c r="EV235" i="36"/>
  <c r="BZ234" i="36"/>
  <c r="BF234" i="36"/>
  <c r="CM234" i="36"/>
  <c r="AS233" i="36"/>
  <c r="CP234" i="36"/>
  <c r="BX234" i="36"/>
  <c r="CL235" i="36"/>
  <c r="ET235" i="36"/>
  <c r="BR234" i="36"/>
  <c r="AC235" i="36"/>
  <c r="CG235" i="36"/>
  <c r="BL234" i="36"/>
  <c r="FB235" i="36"/>
  <c r="AJ234" i="36"/>
  <c r="EW235" i="36"/>
  <c r="AF235" i="36"/>
  <c r="CF234" i="36"/>
  <c r="CJ234" i="36"/>
  <c r="AH236" i="36"/>
  <c r="BW234" i="36"/>
  <c r="ES235" i="36"/>
  <c r="EU235" i="36"/>
  <c r="BM234" i="36"/>
  <c r="FD235" i="36"/>
  <c r="FA235" i="36"/>
  <c r="S235" i="36"/>
  <c r="AD235" i="36"/>
  <c r="CM235" i="36"/>
  <c r="CR234" i="36"/>
  <c r="BV236" i="36"/>
  <c r="AM235" i="36"/>
  <c r="FC235" i="36"/>
  <c r="AH235" i="36"/>
  <c r="BN234" i="36"/>
  <c r="AM234" i="36"/>
  <c r="BN235" i="36"/>
  <c r="DH231" i="36" l="1"/>
  <c r="BF230" i="38"/>
  <c r="BE230" i="38"/>
  <c r="BC230" i="38"/>
  <c r="BD230" i="38"/>
  <c r="DF231" i="36"/>
  <c r="AZ230" i="38"/>
  <c r="S230" i="38"/>
  <c r="T230" i="38"/>
  <c r="DH230" i="36"/>
  <c r="DM230" i="36"/>
  <c r="DK230" i="36"/>
  <c r="DJ230" i="36"/>
  <c r="DG230" i="36"/>
  <c r="DI230" i="36"/>
  <c r="DF230" i="36"/>
  <c r="S233" i="38"/>
  <c r="AI233" i="38"/>
  <c r="EP236" i="36"/>
  <c r="CB233" i="36"/>
  <c r="AV233" i="38"/>
  <c r="EQ236" i="36"/>
  <c r="EO237" i="36" s="1"/>
  <c r="BK233" i="38"/>
  <c r="BI233" i="38"/>
  <c r="AJ233" i="38"/>
  <c r="AL233" i="38" s="1"/>
  <c r="AE233" i="38"/>
  <c r="AS233" i="38"/>
  <c r="BA233" i="38"/>
  <c r="BE233" i="38" s="1"/>
  <c r="AI235" i="36"/>
  <c r="AA233" i="38"/>
  <c r="AW233" i="38"/>
  <c r="BM233" i="38"/>
  <c r="BQ233" i="38"/>
  <c r="BH233" i="38"/>
  <c r="BP233" i="38"/>
  <c r="AU233" i="38"/>
  <c r="BT233" i="38"/>
  <c r="BU233" i="38"/>
  <c r="AF233" i="38"/>
  <c r="BN233" i="38"/>
  <c r="BS233" i="38"/>
  <c r="AX233" i="38"/>
  <c r="AZ233" i="38" s="1"/>
  <c r="BR233" i="38"/>
  <c r="AH233" i="38"/>
  <c r="AP233" i="38"/>
  <c r="BL233" i="38"/>
  <c r="BJ233" i="38"/>
  <c r="AK233" i="38"/>
  <c r="AT233" i="38"/>
  <c r="BO233" i="38"/>
  <c r="AQ233" i="38"/>
  <c r="Z236" i="36"/>
  <c r="J236" i="38" s="1"/>
  <c r="Z235" i="36"/>
  <c r="G235" i="36" s="1" a="1"/>
  <c r="G235" i="36" s="1"/>
  <c r="AR235" i="38"/>
  <c r="F234" i="36"/>
  <c r="A234" i="36" s="1"/>
  <c r="S231" i="38"/>
  <c r="G234" i="36" a="1"/>
  <c r="G234" i="36" s="1"/>
  <c r="DW234" i="36"/>
  <c r="Q234" i="36"/>
  <c r="B234" i="38" s="1"/>
  <c r="J234" i="38"/>
  <c r="DZ228" i="36"/>
  <c r="DZ229" i="36"/>
  <c r="I234" i="36"/>
  <c r="EB229" i="36"/>
  <c r="AG233" i="38"/>
  <c r="EL229" i="36"/>
  <c r="EK228" i="36"/>
  <c r="P234" i="36"/>
  <c r="E234" i="38"/>
  <c r="W233" i="38"/>
  <c r="EF229" i="36"/>
  <c r="EG228" i="36"/>
  <c r="EF228" i="36"/>
  <c r="EJ229" i="36"/>
  <c r="EA229" i="36"/>
  <c r="EG229" i="36"/>
  <c r="EH229" i="36"/>
  <c r="U234" i="36"/>
  <c r="D234" i="36" s="1"/>
  <c r="ED228" i="36"/>
  <c r="EJ228" i="36"/>
  <c r="EC228" i="36"/>
  <c r="EB228" i="36"/>
  <c r="EM228" i="36"/>
  <c r="EH228" i="36"/>
  <c r="EE228" i="36"/>
  <c r="EC229" i="36"/>
  <c r="EK229" i="36"/>
  <c r="ED229" i="36"/>
  <c r="EM229" i="36"/>
  <c r="EE229" i="36"/>
  <c r="DL232" i="36"/>
  <c r="DZ232" i="36" s="1"/>
  <c r="CX233" i="36"/>
  <c r="CZ233" i="36"/>
  <c r="EA228" i="36"/>
  <c r="EI228" i="36"/>
  <c r="F234" i="38"/>
  <c r="G234" i="38" s="1"/>
  <c r="CY233" i="36"/>
  <c r="N234" i="36"/>
  <c r="DA233" i="36"/>
  <c r="DC233" i="36" s="1"/>
  <c r="X234" i="36"/>
  <c r="AU234" i="36"/>
  <c r="M234" i="36"/>
  <c r="CW233" i="36"/>
  <c r="DD233" i="36"/>
  <c r="Q234" i="38"/>
  <c r="R234" i="38" s="1"/>
  <c r="BH234" i="36"/>
  <c r="U234" i="38" s="1"/>
  <c r="X234" i="38" s="1"/>
  <c r="AK234" i="36"/>
  <c r="K234" i="38" s="1"/>
  <c r="BI234" i="36"/>
  <c r="V234" i="38"/>
  <c r="CT234" i="36"/>
  <c r="CS234" i="36"/>
  <c r="H234" i="36"/>
  <c r="O234" i="36" s="1"/>
  <c r="AV234" i="36"/>
  <c r="BT234" i="36"/>
  <c r="AP234" i="36"/>
  <c r="AD234" i="38"/>
  <c r="BR234" i="38" s="1"/>
  <c r="AR234" i="36"/>
  <c r="N234" i="38"/>
  <c r="CO234" i="36"/>
  <c r="D235" i="38"/>
  <c r="V235" i="36"/>
  <c r="E235" i="36"/>
  <c r="W235" i="36"/>
  <c r="X235" i="36" s="1"/>
  <c r="K235" i="36"/>
  <c r="T235" i="36"/>
  <c r="U235" i="36" s="1"/>
  <c r="FH234" i="36"/>
  <c r="FI234" i="36" s="1"/>
  <c r="CI234" i="36"/>
  <c r="CQ234" i="36"/>
  <c r="CD234" i="36"/>
  <c r="CC234" i="36"/>
  <c r="AC234" i="38"/>
  <c r="CH234" i="36"/>
  <c r="M234" i="38"/>
  <c r="L234" i="38"/>
  <c r="AE235" i="36"/>
  <c r="BU234" i="36"/>
  <c r="AG235" i="36"/>
  <c r="AI236" i="36"/>
  <c r="CU234" i="36"/>
  <c r="DA234" i="36" s="1"/>
  <c r="DC234" i="36" s="1"/>
  <c r="CV233" i="36"/>
  <c r="DE233" i="36"/>
  <c r="DG233" i="36" s="1"/>
  <c r="BC233" i="36"/>
  <c r="BE233" i="36"/>
  <c r="AY233" i="36"/>
  <c r="BA233" i="36"/>
  <c r="AX233" i="36"/>
  <c r="BF233" i="38"/>
  <c r="AY233" i="38"/>
  <c r="AM233" i="38"/>
  <c r="EY235" i="36"/>
  <c r="EY236" i="36"/>
  <c r="AK235" i="36"/>
  <c r="K235" i="38" s="1"/>
  <c r="AB234" i="36"/>
  <c r="AW234" i="36"/>
  <c r="BB234" i="36"/>
  <c r="DL231" i="36"/>
  <c r="EI231" i="36" s="1"/>
  <c r="EQ237" i="36"/>
  <c r="EO238" i="36" s="1"/>
  <c r="EP237" i="36"/>
  <c r="EX237" i="36"/>
  <c r="F235" i="36"/>
  <c r="O234" i="38"/>
  <c r="P234" i="38" s="1"/>
  <c r="Z234" i="38"/>
  <c r="BK235" i="36"/>
  <c r="BZ235" i="36"/>
  <c r="FG236" i="36"/>
  <c r="AD236" i="36"/>
  <c r="AF236" i="36"/>
  <c r="CK235" i="36"/>
  <c r="AS234" i="36"/>
  <c r="BZ236" i="36"/>
  <c r="AC236" i="36"/>
  <c r="AL235" i="36"/>
  <c r="BG236" i="36"/>
  <c r="BJ235" i="36"/>
  <c r="ET236" i="36"/>
  <c r="EV236" i="36"/>
  <c r="BS235" i="36"/>
  <c r="ES236" i="36"/>
  <c r="AO235" i="36"/>
  <c r="BW235" i="36"/>
  <c r="BQ236" i="36"/>
  <c r="CM236" i="36"/>
  <c r="ER236" i="36"/>
  <c r="ET237" i="36"/>
  <c r="BQ235" i="36"/>
  <c r="AT235" i="36"/>
  <c r="FG235" i="36"/>
  <c r="CJ235" i="36"/>
  <c r="CR235" i="36"/>
  <c r="BJ236" i="36"/>
  <c r="BV237" i="36"/>
  <c r="BF236" i="36"/>
  <c r="BO235" i="36"/>
  <c r="FC236" i="36"/>
  <c r="EW236" i="36"/>
  <c r="CL236" i="36"/>
  <c r="BO236" i="36"/>
  <c r="BW236" i="36"/>
  <c r="BM235" i="36"/>
  <c r="CG236" i="36"/>
  <c r="BG235" i="36"/>
  <c r="BR235" i="36"/>
  <c r="CF235" i="36"/>
  <c r="CP235" i="36"/>
  <c r="AL236" i="36"/>
  <c r="BF235" i="36"/>
  <c r="BL235" i="36"/>
  <c r="FA236" i="36"/>
  <c r="BP235" i="36"/>
  <c r="BM236" i="36"/>
  <c r="FB236" i="36"/>
  <c r="BX235" i="36"/>
  <c r="ER235" i="36"/>
  <c r="FD236" i="36"/>
  <c r="AQ235" i="36"/>
  <c r="S236" i="36"/>
  <c r="CN235" i="36"/>
  <c r="AD238" i="36"/>
  <c r="FG237" i="36"/>
  <c r="DL230" i="36" l="1"/>
  <c r="EM230" i="36" s="1"/>
  <c r="EK230" i="36"/>
  <c r="CI235" i="36"/>
  <c r="EC230" i="36"/>
  <c r="BC233" i="38"/>
  <c r="DW236" i="36"/>
  <c r="L236" i="36"/>
  <c r="G236" i="36" a="1"/>
  <c r="G236" i="36" s="1"/>
  <c r="Q236" i="36"/>
  <c r="B236" i="38" s="1"/>
  <c r="F236" i="36"/>
  <c r="AB236" i="38" s="1"/>
  <c r="BB233" i="38"/>
  <c r="BG233" i="38" s="1"/>
  <c r="EI230" i="36"/>
  <c r="EF230" i="36"/>
  <c r="BD233" i="38"/>
  <c r="EG230" i="36"/>
  <c r="DX236" i="36"/>
  <c r="DX237" i="36"/>
  <c r="DX235" i="36"/>
  <c r="Q235" i="36"/>
  <c r="B235" i="38" s="1"/>
  <c r="DW235" i="36"/>
  <c r="AN233" i="38"/>
  <c r="L235" i="36"/>
  <c r="J235" i="38"/>
  <c r="CI236" i="36"/>
  <c r="AV235" i="36"/>
  <c r="AP235" i="36"/>
  <c r="BT235" i="36"/>
  <c r="BU235" i="36"/>
  <c r="CQ235" i="36"/>
  <c r="V236" i="38"/>
  <c r="BI236" i="36"/>
  <c r="AE236" i="36"/>
  <c r="CD235" i="36"/>
  <c r="FH235" i="36"/>
  <c r="FI235" i="36" s="1"/>
  <c r="CH235" i="36"/>
  <c r="AC235" i="38"/>
  <c r="CC235" i="36"/>
  <c r="AG236" i="36"/>
  <c r="CO235" i="36"/>
  <c r="E236" i="36"/>
  <c r="W236" i="36"/>
  <c r="F236" i="38" s="1"/>
  <c r="G236" i="38" s="1"/>
  <c r="K236" i="36"/>
  <c r="D236" i="38"/>
  <c r="T236" i="36"/>
  <c r="E236" i="38" s="1"/>
  <c r="V236" i="36"/>
  <c r="AR236" i="38"/>
  <c r="Q235" i="38"/>
  <c r="BH235" i="36"/>
  <c r="U235" i="38" s="1"/>
  <c r="X235" i="38" s="1"/>
  <c r="N235" i="38"/>
  <c r="AR235" i="36"/>
  <c r="BH236" i="36"/>
  <c r="U236" i="38" s="1"/>
  <c r="X236" i="38" s="1"/>
  <c r="Q236" i="38"/>
  <c r="R236" i="38" s="1"/>
  <c r="S236" i="38" s="1"/>
  <c r="BI235" i="36"/>
  <c r="V235" i="38"/>
  <c r="EQ238" i="36"/>
  <c r="EO239" i="36" s="1"/>
  <c r="EQ239" i="36" s="1"/>
  <c r="EO240" i="36" s="1"/>
  <c r="M235" i="38"/>
  <c r="L235" i="38"/>
  <c r="CS235" i="36"/>
  <c r="H235" i="36"/>
  <c r="O235" i="36" s="1"/>
  <c r="CT235" i="36"/>
  <c r="M236" i="38"/>
  <c r="L236" i="38"/>
  <c r="AB234" i="38"/>
  <c r="Y234" i="38"/>
  <c r="J234" i="36"/>
  <c r="Y234" i="36" a="1"/>
  <c r="Y234" i="36" s="1"/>
  <c r="H234" i="38" s="1"/>
  <c r="I234" i="38" s="1"/>
  <c r="N235" i="36"/>
  <c r="EC232" i="36"/>
  <c r="EG232" i="36"/>
  <c r="EB232" i="36"/>
  <c r="EE232" i="36"/>
  <c r="EL232" i="36"/>
  <c r="ED232" i="36"/>
  <c r="EK232" i="36"/>
  <c r="EF232" i="36"/>
  <c r="W234" i="38"/>
  <c r="EJ232" i="36"/>
  <c r="BK234" i="38"/>
  <c r="BS234" i="38"/>
  <c r="BO234" i="38"/>
  <c r="BN234" i="38"/>
  <c r="BM234" i="38"/>
  <c r="EI232" i="36"/>
  <c r="EM232" i="36"/>
  <c r="EA232" i="36"/>
  <c r="EH232" i="36"/>
  <c r="F235" i="38"/>
  <c r="G235" i="38" s="1"/>
  <c r="AU234" i="38"/>
  <c r="BI234" i="38"/>
  <c r="AU235" i="36"/>
  <c r="BU234" i="38"/>
  <c r="BJ234" i="38"/>
  <c r="AX234" i="38"/>
  <c r="AY234" i="38" s="1"/>
  <c r="AT234" i="38"/>
  <c r="DJ233" i="36"/>
  <c r="DL233" i="36" s="1"/>
  <c r="M235" i="36"/>
  <c r="BL234" i="38"/>
  <c r="AW234" i="38"/>
  <c r="BT234" i="38"/>
  <c r="BP234" i="38"/>
  <c r="E235" i="38"/>
  <c r="CU235" i="36"/>
  <c r="CZ235" i="36" s="1"/>
  <c r="DH233" i="36"/>
  <c r="AD235" i="38"/>
  <c r="BO235" i="38" s="1"/>
  <c r="AE234" i="38"/>
  <c r="AK234" i="38"/>
  <c r="BH234" i="38"/>
  <c r="AH234" i="38"/>
  <c r="AV234" i="38"/>
  <c r="AF234" i="38"/>
  <c r="AJ234" i="38"/>
  <c r="AM234" i="38" s="1"/>
  <c r="P235" i="36"/>
  <c r="DF233" i="36"/>
  <c r="CB234" i="36"/>
  <c r="AA235" i="36"/>
  <c r="BB235" i="36" s="1"/>
  <c r="BA234" i="38"/>
  <c r="BF234" i="38" s="1"/>
  <c r="AP234" i="38"/>
  <c r="BQ234" i="38"/>
  <c r="AQ234" i="38"/>
  <c r="AS234" i="38"/>
  <c r="AI234" i="38"/>
  <c r="AO234" i="38"/>
  <c r="I235" i="36"/>
  <c r="C235" i="36"/>
  <c r="A235" i="36" s="1"/>
  <c r="CU236" i="36"/>
  <c r="CZ236" i="36" s="1"/>
  <c r="DK233" i="36"/>
  <c r="AG234" i="38"/>
  <c r="AA234" i="38"/>
  <c r="AU236" i="36"/>
  <c r="DE234" i="36"/>
  <c r="DH234" i="36" s="1"/>
  <c r="DI233" i="36"/>
  <c r="N236" i="36"/>
  <c r="CW234" i="36"/>
  <c r="CV234" i="36"/>
  <c r="CX234" i="36"/>
  <c r="CZ234" i="36"/>
  <c r="CY234" i="36"/>
  <c r="DD234" i="36"/>
  <c r="DB234" i="36"/>
  <c r="DM233" i="36"/>
  <c r="O236" i="38"/>
  <c r="P236" i="38" s="1"/>
  <c r="EB231" i="36"/>
  <c r="EG231" i="36"/>
  <c r="ED231" i="36"/>
  <c r="AE238" i="36"/>
  <c r="EX239" i="36"/>
  <c r="BE234" i="36"/>
  <c r="BC234" i="36"/>
  <c r="BD234" i="36"/>
  <c r="EC231" i="36"/>
  <c r="EH231" i="36"/>
  <c r="EJ231" i="36"/>
  <c r="Z235" i="38"/>
  <c r="O235" i="38"/>
  <c r="P235" i="38" s="1"/>
  <c r="Y235" i="38"/>
  <c r="AB235" i="38"/>
  <c r="EE231" i="36"/>
  <c r="EF231" i="36"/>
  <c r="EM231" i="36"/>
  <c r="EY237" i="36"/>
  <c r="BA234" i="36"/>
  <c r="AX234" i="36"/>
  <c r="AZ234" i="36"/>
  <c r="AY234" i="36"/>
  <c r="EK231" i="36"/>
  <c r="T234" i="38"/>
  <c r="S234" i="38"/>
  <c r="DZ231" i="36"/>
  <c r="EP238" i="36"/>
  <c r="EX238" i="36"/>
  <c r="D235" i="36"/>
  <c r="Y235" i="36" s="1" a="1"/>
  <c r="Y235" i="36" s="1"/>
  <c r="H235" i="38" s="1"/>
  <c r="J235" i="36"/>
  <c r="EL231" i="36"/>
  <c r="EA231" i="36"/>
  <c r="R235" i="38"/>
  <c r="W235" i="38"/>
  <c r="ES237" i="36"/>
  <c r="BP236" i="36"/>
  <c r="EU239" i="36"/>
  <c r="CP237" i="36"/>
  <c r="CG239" i="36"/>
  <c r="EZ240" i="36"/>
  <c r="AS235" i="36"/>
  <c r="BV238" i="36"/>
  <c r="EV238" i="36"/>
  <c r="CL237" i="36"/>
  <c r="AT236" i="36"/>
  <c r="FB239" i="36"/>
  <c r="FC240" i="36"/>
  <c r="BL237" i="36"/>
  <c r="AF237" i="36"/>
  <c r="FC239" i="36"/>
  <c r="AD240" i="36"/>
  <c r="AM237" i="36"/>
  <c r="BL236" i="36"/>
  <c r="CM237" i="36"/>
  <c r="AF238" i="36"/>
  <c r="S238" i="36"/>
  <c r="AC237" i="36"/>
  <c r="AF239" i="36"/>
  <c r="FB240" i="36"/>
  <c r="BZ237" i="36"/>
  <c r="AC240" i="36"/>
  <c r="BK236" i="36"/>
  <c r="CF237" i="36"/>
  <c r="AC238" i="36"/>
  <c r="BN236" i="36"/>
  <c r="EZ238" i="36"/>
  <c r="AH239" i="36"/>
  <c r="BX237" i="36"/>
  <c r="ET238" i="36"/>
  <c r="CJ237" i="36"/>
  <c r="FG238" i="36"/>
  <c r="CN236" i="36"/>
  <c r="EZ239" i="36"/>
  <c r="BW237" i="36"/>
  <c r="AT237" i="36"/>
  <c r="AD237" i="36"/>
  <c r="CP236" i="36"/>
  <c r="BM237" i="36"/>
  <c r="BS237" i="36"/>
  <c r="AF240" i="36"/>
  <c r="FA237" i="36"/>
  <c r="EZ237" i="36"/>
  <c r="FC237" i="36"/>
  <c r="BG237" i="36"/>
  <c r="BN237" i="36"/>
  <c r="AO237" i="36"/>
  <c r="ET239" i="36"/>
  <c r="AH237" i="36"/>
  <c r="ES239" i="36"/>
  <c r="ES238" i="36"/>
  <c r="ES240" i="36"/>
  <c r="AM236" i="36"/>
  <c r="FB238" i="36"/>
  <c r="AH240" i="36"/>
  <c r="EU240" i="36"/>
  <c r="CJ236" i="36"/>
  <c r="AQ236" i="36"/>
  <c r="AJ237" i="36"/>
  <c r="S237" i="36"/>
  <c r="AL237" i="36"/>
  <c r="EW238" i="36"/>
  <c r="FA239" i="36"/>
  <c r="FC238" i="36"/>
  <c r="BK237" i="36"/>
  <c r="FD238" i="36"/>
  <c r="CR237" i="36"/>
  <c r="EW240" i="36"/>
  <c r="CR236" i="36"/>
  <c r="AO236" i="36"/>
  <c r="BF237" i="36"/>
  <c r="EU238" i="36"/>
  <c r="AD239" i="36"/>
  <c r="BR237" i="36"/>
  <c r="FA238" i="36"/>
  <c r="AQ237" i="36"/>
  <c r="BJ237" i="36"/>
  <c r="CK236" i="36"/>
  <c r="EU237" i="36"/>
  <c r="ER237" i="36"/>
  <c r="BX236" i="36"/>
  <c r="CG238" i="36"/>
  <c r="EW237" i="36"/>
  <c r="BR236" i="36"/>
  <c r="FA240" i="36"/>
  <c r="AC239" i="36"/>
  <c r="AH238" i="36"/>
  <c r="BS236" i="36"/>
  <c r="AJ236" i="36"/>
  <c r="FD240" i="36"/>
  <c r="CN237" i="36"/>
  <c r="CF236" i="36"/>
  <c r="FD237" i="36"/>
  <c r="BQ237" i="36"/>
  <c r="EV237" i="36"/>
  <c r="EW239" i="36"/>
  <c r="S240" i="36"/>
  <c r="ET240" i="36"/>
  <c r="BP237" i="36"/>
  <c r="EV239" i="36"/>
  <c r="CK237" i="36"/>
  <c r="S239" i="36"/>
  <c r="BV239" i="36"/>
  <c r="FD239" i="36"/>
  <c r="BO237" i="36"/>
  <c r="FB237" i="36"/>
  <c r="CG237" i="36"/>
  <c r="Z236" i="38" l="1"/>
  <c r="EJ230" i="36"/>
  <c r="AA235" i="38"/>
  <c r="ED230" i="36"/>
  <c r="EH230" i="36"/>
  <c r="EB230" i="36"/>
  <c r="EL230" i="36"/>
  <c r="EE230" i="36"/>
  <c r="DZ230" i="36"/>
  <c r="EA230" i="36"/>
  <c r="CO237" i="36"/>
  <c r="Y236" i="38"/>
  <c r="X236" i="36"/>
  <c r="BT236" i="36"/>
  <c r="AV236" i="36"/>
  <c r="AP236" i="36"/>
  <c r="AD236" i="38"/>
  <c r="AX236" i="38" s="1"/>
  <c r="BU236" i="36"/>
  <c r="FH236" i="36"/>
  <c r="CD236" i="36"/>
  <c r="AC236" i="38"/>
  <c r="CC236" i="36"/>
  <c r="CH236" i="36"/>
  <c r="CQ236" i="36"/>
  <c r="N236" i="38"/>
  <c r="AR236" i="36"/>
  <c r="CT236" i="36"/>
  <c r="H236" i="36"/>
  <c r="O236" i="36" s="1"/>
  <c r="CS236" i="36"/>
  <c r="CO236" i="36"/>
  <c r="AK236" i="36"/>
  <c r="K236" i="38" s="1"/>
  <c r="M236" i="36"/>
  <c r="AA236" i="36"/>
  <c r="BB236" i="36" s="1"/>
  <c r="BD236" i="36" s="1"/>
  <c r="BI237" i="36"/>
  <c r="V237" i="38"/>
  <c r="DX238" i="36"/>
  <c r="FI236" i="36"/>
  <c r="BB234" i="38"/>
  <c r="BG234" i="38" s="1"/>
  <c r="P236" i="36"/>
  <c r="I236" i="36"/>
  <c r="T236" i="38"/>
  <c r="CB235" i="36"/>
  <c r="EP239" i="36"/>
  <c r="C236" i="36"/>
  <c r="A236" i="36" s="1"/>
  <c r="W236" i="38"/>
  <c r="U236" i="36"/>
  <c r="D238" i="38"/>
  <c r="T238" i="36"/>
  <c r="P238" i="36" s="1"/>
  <c r="K238" i="36"/>
  <c r="V238" i="36"/>
  <c r="W238" i="36"/>
  <c r="E238" i="36"/>
  <c r="Z237" i="36"/>
  <c r="AG237" i="36"/>
  <c r="AI238" i="36"/>
  <c r="E237" i="36"/>
  <c r="W237" i="36"/>
  <c r="AD237" i="38" s="1"/>
  <c r="D237" i="38"/>
  <c r="K237" i="36"/>
  <c r="T237" i="36"/>
  <c r="P237" i="36" s="1"/>
  <c r="V237" i="36"/>
  <c r="AR237" i="38"/>
  <c r="AI237" i="36"/>
  <c r="AE237" i="36"/>
  <c r="AI239" i="36"/>
  <c r="Z239" i="36"/>
  <c r="J239" i="38" s="1"/>
  <c r="EQ240" i="36"/>
  <c r="EO241" i="36" s="1"/>
  <c r="CI237" i="36"/>
  <c r="AP237" i="36"/>
  <c r="AV237" i="36"/>
  <c r="AL234" i="38"/>
  <c r="AB235" i="36"/>
  <c r="Z238" i="36"/>
  <c r="BH237" i="36"/>
  <c r="U237" i="38" s="1"/>
  <c r="X237" i="38" s="1"/>
  <c r="Q237" i="38"/>
  <c r="R237" i="38" s="1"/>
  <c r="S237" i="38" s="1"/>
  <c r="W239" i="36"/>
  <c r="F239" i="38" s="1"/>
  <c r="G239" i="38" s="1"/>
  <c r="D239" i="38"/>
  <c r="K239" i="36"/>
  <c r="E239" i="36"/>
  <c r="T239" i="36"/>
  <c r="E239" i="38" s="1"/>
  <c r="V239" i="36"/>
  <c r="I235" i="38"/>
  <c r="AN234" i="38"/>
  <c r="BR235" i="38"/>
  <c r="BS235" i="38"/>
  <c r="AH235" i="38"/>
  <c r="AO235" i="38"/>
  <c r="BN235" i="38"/>
  <c r="AF235" i="38"/>
  <c r="AG235" i="38"/>
  <c r="BD234" i="38"/>
  <c r="DD235" i="36"/>
  <c r="DM234" i="36"/>
  <c r="BI235" i="38"/>
  <c r="AV235" i="38"/>
  <c r="BU235" i="38"/>
  <c r="AW235" i="38"/>
  <c r="AS235" i="38"/>
  <c r="DA235" i="36"/>
  <c r="DC235" i="36" s="1"/>
  <c r="BE234" i="38"/>
  <c r="AZ234" i="38"/>
  <c r="DZ233" i="36"/>
  <c r="DE235" i="36"/>
  <c r="DK235" i="36" s="1"/>
  <c r="CX235" i="36"/>
  <c r="CV235" i="36"/>
  <c r="CY235" i="36"/>
  <c r="CW235" i="36"/>
  <c r="DB235" i="36"/>
  <c r="EB233" i="36"/>
  <c r="AK235" i="38"/>
  <c r="AX235" i="38"/>
  <c r="AZ235" i="38" s="1"/>
  <c r="BP235" i="38"/>
  <c r="AI235" i="38"/>
  <c r="CV236" i="36"/>
  <c r="AW235" i="36"/>
  <c r="AX235" i="36" s="1"/>
  <c r="DI234" i="36"/>
  <c r="EF233" i="36"/>
  <c r="DG234" i="36"/>
  <c r="EE233" i="36"/>
  <c r="BK235" i="38"/>
  <c r="BL235" i="38"/>
  <c r="AT235" i="38"/>
  <c r="BQ235" i="38"/>
  <c r="AQ235" i="38"/>
  <c r="AE235" i="38"/>
  <c r="BT235" i="38"/>
  <c r="BJ235" i="38"/>
  <c r="BC234" i="38"/>
  <c r="BA235" i="38"/>
  <c r="BC235" i="38" s="1"/>
  <c r="AU235" i="38"/>
  <c r="AJ235" i="38"/>
  <c r="AL235" i="38" s="1"/>
  <c r="BH235" i="38"/>
  <c r="AP235" i="38"/>
  <c r="BM235" i="38"/>
  <c r="EH233" i="36"/>
  <c r="DD236" i="36"/>
  <c r="DB236" i="36"/>
  <c r="BO236" i="38"/>
  <c r="DA236" i="36"/>
  <c r="DC236" i="36" s="1"/>
  <c r="CX236" i="36"/>
  <c r="BN236" i="38"/>
  <c r="EJ233" i="36"/>
  <c r="CW236" i="36"/>
  <c r="BQ236" i="38"/>
  <c r="CY236" i="36"/>
  <c r="EK233" i="36"/>
  <c r="ED233" i="36"/>
  <c r="BP236" i="38"/>
  <c r="AH236" i="38"/>
  <c r="EI233" i="36"/>
  <c r="EM233" i="36"/>
  <c r="EG233" i="36"/>
  <c r="EA233" i="36"/>
  <c r="DF234" i="36"/>
  <c r="DJ234" i="36"/>
  <c r="BH236" i="38"/>
  <c r="AS236" i="38"/>
  <c r="BL236" i="38"/>
  <c r="AJ236" i="38"/>
  <c r="AN236" i="38" s="1"/>
  <c r="BR236" i="38"/>
  <c r="AK236" i="38"/>
  <c r="AF236" i="38"/>
  <c r="AG236" i="38"/>
  <c r="AE236" i="38"/>
  <c r="BU236" i="38"/>
  <c r="EC233" i="36"/>
  <c r="BA236" i="38"/>
  <c r="BB236" i="38" s="1"/>
  <c r="BG236" i="38" s="1"/>
  <c r="BT236" i="38"/>
  <c r="BK236" i="38"/>
  <c r="EL233" i="36"/>
  <c r="DK234" i="36"/>
  <c r="AI236" i="38"/>
  <c r="AW236" i="38"/>
  <c r="BS236" i="38"/>
  <c r="AT236" i="38"/>
  <c r="BI236" i="38"/>
  <c r="AE239" i="36"/>
  <c r="BT237" i="36"/>
  <c r="AR238" i="38"/>
  <c r="L237" i="38"/>
  <c r="M237" i="38"/>
  <c r="AR239" i="38"/>
  <c r="CQ237" i="36"/>
  <c r="BU237" i="36"/>
  <c r="AK237" i="36"/>
  <c r="K237" i="38" s="1"/>
  <c r="AG238" i="36"/>
  <c r="AG239" i="36"/>
  <c r="CS237" i="36"/>
  <c r="H237" i="36"/>
  <c r="O237" i="36" s="1"/>
  <c r="CT237" i="36"/>
  <c r="N237" i="38"/>
  <c r="AR237" i="36"/>
  <c r="AC237" i="38"/>
  <c r="FH237" i="36"/>
  <c r="FI237" i="36" s="1"/>
  <c r="CC237" i="36"/>
  <c r="CD237" i="36"/>
  <c r="CH237" i="36"/>
  <c r="EY239" i="36"/>
  <c r="EY238" i="36"/>
  <c r="AG240" i="36"/>
  <c r="Z240" i="36"/>
  <c r="AR240" i="38"/>
  <c r="AI240" i="36"/>
  <c r="AE240" i="36"/>
  <c r="V240" i="36"/>
  <c r="W240" i="36"/>
  <c r="D240" i="38"/>
  <c r="T240" i="36"/>
  <c r="P240" i="36" s="1"/>
  <c r="K240" i="36"/>
  <c r="E240" i="36"/>
  <c r="EP241" i="36"/>
  <c r="EX241" i="36"/>
  <c r="BC235" i="36"/>
  <c r="BD235" i="36"/>
  <c r="BE235" i="36"/>
  <c r="S235" i="38"/>
  <c r="T235" i="38"/>
  <c r="X238" i="36"/>
  <c r="N238" i="36"/>
  <c r="F238" i="38"/>
  <c r="G238" i="38" s="1"/>
  <c r="AU238" i="36"/>
  <c r="AA238" i="36"/>
  <c r="M238" i="36"/>
  <c r="EP240" i="36"/>
  <c r="EX240" i="36"/>
  <c r="EQ241" i="36"/>
  <c r="EO242" i="36" s="1"/>
  <c r="AH88" i="96"/>
  <c r="AB89" i="96"/>
  <c r="AH89" i="96"/>
  <c r="AB90" i="96"/>
  <c r="V91" i="96"/>
  <c r="V90" i="96"/>
  <c r="Y91" i="96"/>
  <c r="AH90" i="96"/>
  <c r="AH91" i="96"/>
  <c r="V89" i="96"/>
  <c r="V88" i="96"/>
  <c r="Y88" i="96"/>
  <c r="Y89" i="96"/>
  <c r="AB88" i="96"/>
  <c r="AB91" i="96"/>
  <c r="Y90" i="96"/>
  <c r="AH87" i="96"/>
  <c r="V87" i="96"/>
  <c r="AB87" i="96"/>
  <c r="Y87" i="96"/>
  <c r="Y86" i="96"/>
  <c r="V85" i="96"/>
  <c r="AH86" i="96"/>
  <c r="Y85" i="96"/>
  <c r="AH85" i="96"/>
  <c r="V86" i="96"/>
  <c r="AB85" i="96"/>
  <c r="AB86" i="96"/>
  <c r="BJ238" i="36"/>
  <c r="CM238" i="36"/>
  <c r="BW238" i="36"/>
  <c r="AJ238" i="36"/>
  <c r="BK238" i="36"/>
  <c r="BS238" i="36"/>
  <c r="AL238" i="36"/>
  <c r="CK238" i="36"/>
  <c r="BW239" i="36"/>
  <c r="FC241" i="36"/>
  <c r="AH242" i="36"/>
  <c r="AM239" i="36"/>
  <c r="AT238" i="36"/>
  <c r="BZ238" i="36"/>
  <c r="EW241" i="36"/>
  <c r="AS236" i="36"/>
  <c r="AM238" i="36"/>
  <c r="FD242" i="36"/>
  <c r="BL239" i="36"/>
  <c r="BP238" i="36"/>
  <c r="EU241" i="36"/>
  <c r="CJ239" i="36"/>
  <c r="CP238" i="36"/>
  <c r="CK240" i="36"/>
  <c r="BJ239" i="36"/>
  <c r="CJ238" i="36"/>
  <c r="BX238" i="36"/>
  <c r="S241" i="36"/>
  <c r="BP239" i="36"/>
  <c r="EV240" i="36"/>
  <c r="AT239" i="36"/>
  <c r="CG240" i="36"/>
  <c r="BF238" i="36"/>
  <c r="BO238" i="36"/>
  <c r="BM238" i="36"/>
  <c r="FD241" i="36"/>
  <c r="AQ238" i="36"/>
  <c r="EZ241" i="36"/>
  <c r="ER238" i="36"/>
  <c r="CF238" i="36"/>
  <c r="CF239" i="36"/>
  <c r="BR239" i="36"/>
  <c r="ER239" i="36"/>
  <c r="EV241" i="36"/>
  <c r="AJ239" i="36"/>
  <c r="BR238" i="36"/>
  <c r="CJ241" i="36"/>
  <c r="BV240" i="36"/>
  <c r="BN238" i="36"/>
  <c r="BO239" i="36"/>
  <c r="AD241" i="36"/>
  <c r="BG238" i="36"/>
  <c r="AF241" i="36"/>
  <c r="CG241" i="36"/>
  <c r="AJ241" i="36"/>
  <c r="BX239" i="36"/>
  <c r="BN239" i="36"/>
  <c r="AD242" i="36"/>
  <c r="AH241" i="36"/>
  <c r="CR238" i="36"/>
  <c r="BK239" i="36"/>
  <c r="ET241" i="36"/>
  <c r="AS237" i="36"/>
  <c r="CN238" i="36"/>
  <c r="FB241" i="36"/>
  <c r="BG239" i="36"/>
  <c r="CL239" i="36"/>
  <c r="AQ239" i="36"/>
  <c r="BS239" i="36"/>
  <c r="BM239" i="36"/>
  <c r="CM239" i="36"/>
  <c r="AO239" i="36"/>
  <c r="BQ238" i="36"/>
  <c r="CN239" i="36"/>
  <c r="AL239" i="36"/>
  <c r="CR239" i="36"/>
  <c r="AO238" i="36"/>
  <c r="BL238" i="36"/>
  <c r="CK239" i="36"/>
  <c r="FA241" i="36"/>
  <c r="AC241" i="36"/>
  <c r="BV241" i="36"/>
  <c r="BQ239" i="36"/>
  <c r="FG239" i="36"/>
  <c r="CL238" i="36"/>
  <c r="ES241" i="36"/>
  <c r="BF239" i="36"/>
  <c r="BZ239" i="36"/>
  <c r="CP239" i="36"/>
  <c r="FG240" i="36"/>
  <c r="AQ236" i="38" l="1"/>
  <c r="BJ236" i="38"/>
  <c r="AP236" i="38"/>
  <c r="AO236" i="38"/>
  <c r="BM236" i="38"/>
  <c r="AZ236" i="38"/>
  <c r="AU236" i="38"/>
  <c r="AV236" i="38"/>
  <c r="G239" i="36" a="1"/>
  <c r="G239" i="36" s="1"/>
  <c r="DW239" i="36"/>
  <c r="BD236" i="38"/>
  <c r="AW236" i="36"/>
  <c r="BA236" i="36" s="1"/>
  <c r="AY236" i="38"/>
  <c r="AB236" i="36"/>
  <c r="CB236" i="36"/>
  <c r="BC236" i="36"/>
  <c r="BE236" i="36"/>
  <c r="I238" i="36"/>
  <c r="U238" i="36"/>
  <c r="AA236" i="38"/>
  <c r="DE236" i="36"/>
  <c r="DK236" i="36" s="1"/>
  <c r="L239" i="36"/>
  <c r="F239" i="36"/>
  <c r="AB239" i="38" s="1"/>
  <c r="Q239" i="36"/>
  <c r="B239" i="38" s="1"/>
  <c r="DX240" i="36"/>
  <c r="DX239" i="36"/>
  <c r="C238" i="36"/>
  <c r="E238" i="38"/>
  <c r="AR239" i="36"/>
  <c r="N239" i="38"/>
  <c r="CI239" i="36"/>
  <c r="BU239" i="36"/>
  <c r="CU237" i="36"/>
  <c r="DB237" i="36" s="1"/>
  <c r="AP237" i="38"/>
  <c r="AV237" i="38"/>
  <c r="BJ237" i="38"/>
  <c r="BL237" i="38"/>
  <c r="AO237" i="38"/>
  <c r="BH237" i="38"/>
  <c r="BI237" i="38"/>
  <c r="BU237" i="38"/>
  <c r="AU237" i="38"/>
  <c r="AJ237" i="38"/>
  <c r="AL237" i="38" s="1"/>
  <c r="BS237" i="38"/>
  <c r="AS237" i="38"/>
  <c r="BM237" i="38"/>
  <c r="BP237" i="38"/>
  <c r="BA237" i="38"/>
  <c r="BB237" i="38" s="1"/>
  <c r="BG237" i="38" s="1"/>
  <c r="BR237" i="38"/>
  <c r="BK237" i="38"/>
  <c r="BQ237" i="38"/>
  <c r="AQ237" i="38"/>
  <c r="BT237" i="38"/>
  <c r="BO237" i="38"/>
  <c r="AE237" i="38"/>
  <c r="AK237" i="38"/>
  <c r="AT237" i="38"/>
  <c r="AX237" i="38"/>
  <c r="AZ237" i="38" s="1"/>
  <c r="AW237" i="38"/>
  <c r="BN237" i="38"/>
  <c r="J236" i="36"/>
  <c r="D236" i="36"/>
  <c r="Y236" i="36" s="1" a="1"/>
  <c r="Y236" i="36" s="1"/>
  <c r="H236" i="38" s="1"/>
  <c r="I236" i="38" s="1"/>
  <c r="M237" i="36"/>
  <c r="F237" i="38"/>
  <c r="G237" i="38" s="1"/>
  <c r="N237" i="36"/>
  <c r="AU237" i="36"/>
  <c r="AA237" i="36"/>
  <c r="X237" i="36"/>
  <c r="J237" i="38"/>
  <c r="Q237" i="36"/>
  <c r="B237" i="38" s="1"/>
  <c r="L237" i="36"/>
  <c r="F237" i="36"/>
  <c r="G237" i="36" a="1"/>
  <c r="G237" i="36" s="1"/>
  <c r="DW237" i="36"/>
  <c r="E237" i="38"/>
  <c r="U237" i="36"/>
  <c r="I237" i="36"/>
  <c r="C237" i="36"/>
  <c r="AI241" i="36"/>
  <c r="Z241" i="36"/>
  <c r="J241" i="38" s="1"/>
  <c r="AR241" i="38"/>
  <c r="AG241" i="36"/>
  <c r="AE241" i="36"/>
  <c r="E241" i="36"/>
  <c r="K241" i="36"/>
  <c r="V241" i="36"/>
  <c r="T241" i="36"/>
  <c r="I241" i="36" s="1"/>
  <c r="D241" i="38"/>
  <c r="W241" i="36"/>
  <c r="F241" i="38" s="1"/>
  <c r="G241" i="38" s="1"/>
  <c r="AP238" i="36"/>
  <c r="AD238" i="38"/>
  <c r="AW238" i="38" s="1"/>
  <c r="AV238" i="36"/>
  <c r="CQ238" i="36"/>
  <c r="CI238" i="36"/>
  <c r="L238" i="38"/>
  <c r="M238" i="38"/>
  <c r="BU238" i="36"/>
  <c r="CU238" i="36"/>
  <c r="CV238" i="36" s="1"/>
  <c r="T237" i="38"/>
  <c r="CU239" i="36"/>
  <c r="CV239" i="36" s="1"/>
  <c r="AH237" i="38"/>
  <c r="N239" i="36"/>
  <c r="J238" i="38"/>
  <c r="C239" i="36"/>
  <c r="BD235" i="38"/>
  <c r="X239" i="36"/>
  <c r="AA239" i="36"/>
  <c r="BB239" i="36" s="1"/>
  <c r="BE239" i="36" s="1"/>
  <c r="P239" i="36"/>
  <c r="I239" i="36"/>
  <c r="AU239" i="36"/>
  <c r="U239" i="36"/>
  <c r="J239" i="36" s="1"/>
  <c r="M239" i="36"/>
  <c r="Q238" i="36"/>
  <c r="B238" i="38" s="1"/>
  <c r="L238" i="36"/>
  <c r="BE235" i="38"/>
  <c r="DW238" i="36"/>
  <c r="BB235" i="38"/>
  <c r="BG235" i="38" s="1"/>
  <c r="G238" i="36" a="1"/>
  <c r="G238" i="36" s="1"/>
  <c r="AG237" i="38"/>
  <c r="F238" i="36"/>
  <c r="O238" i="38" s="1"/>
  <c r="P238" i="38" s="1"/>
  <c r="AI237" i="38"/>
  <c r="AF237" i="38"/>
  <c r="W237" i="38"/>
  <c r="CC238" i="36"/>
  <c r="CH238" i="36"/>
  <c r="AC238" i="38"/>
  <c r="FH238" i="36"/>
  <c r="FI238" i="36" s="1"/>
  <c r="CD238" i="36"/>
  <c r="BH239" i="36"/>
  <c r="U239" i="38" s="1"/>
  <c r="X239" i="38" s="1"/>
  <c r="Q239" i="38"/>
  <c r="R239" i="38" s="1"/>
  <c r="S239" i="38" s="1"/>
  <c r="CC239" i="36"/>
  <c r="CH239" i="36"/>
  <c r="FH239" i="36"/>
  <c r="AC239" i="38"/>
  <c r="CD239" i="36"/>
  <c r="AK238" i="36"/>
  <c r="K238" i="38" s="1"/>
  <c r="BT238" i="36"/>
  <c r="CO238" i="36"/>
  <c r="BI238" i="36"/>
  <c r="V238" i="38"/>
  <c r="CO239" i="36"/>
  <c r="AK239" i="36"/>
  <c r="K239" i="38" s="1"/>
  <c r="BT239" i="36"/>
  <c r="AP239" i="36"/>
  <c r="AD239" i="38"/>
  <c r="BH239" i="38" s="1"/>
  <c r="AV239" i="36"/>
  <c r="AR238" i="36"/>
  <c r="N238" i="38"/>
  <c r="CT238" i="36"/>
  <c r="CS238" i="36"/>
  <c r="H238" i="36"/>
  <c r="O238" i="36" s="1"/>
  <c r="CS239" i="36"/>
  <c r="CT239" i="36"/>
  <c r="H239" i="36"/>
  <c r="O239" i="36" s="1"/>
  <c r="CQ239" i="36"/>
  <c r="Q238" i="38"/>
  <c r="BH238" i="36"/>
  <c r="U238" i="38" s="1"/>
  <c r="X238" i="38" s="1"/>
  <c r="V239" i="38"/>
  <c r="BI239" i="36"/>
  <c r="M239" i="38"/>
  <c r="L239" i="38"/>
  <c r="DG235" i="36"/>
  <c r="BC236" i="38"/>
  <c r="AZ235" i="36"/>
  <c r="DH235" i="36"/>
  <c r="AY235" i="38"/>
  <c r="AM235" i="38"/>
  <c r="AY235" i="36"/>
  <c r="DI235" i="36"/>
  <c r="BA235" i="36"/>
  <c r="DM235" i="36"/>
  <c r="AN235" i="38"/>
  <c r="DH236" i="36"/>
  <c r="DF235" i="36"/>
  <c r="DL234" i="36"/>
  <c r="EJ234" i="36" s="1"/>
  <c r="DJ235" i="36"/>
  <c r="DI236" i="36"/>
  <c r="DG236" i="36"/>
  <c r="CB237" i="36"/>
  <c r="BF235" i="38"/>
  <c r="AZ236" i="36"/>
  <c r="AA237" i="38"/>
  <c r="BF236" i="38"/>
  <c r="BE236" i="38"/>
  <c r="AM236" i="38"/>
  <c r="AL236" i="38"/>
  <c r="Y95" i="96"/>
  <c r="AB95" i="96"/>
  <c r="V95" i="96"/>
  <c r="AH95" i="96"/>
  <c r="F241" i="36"/>
  <c r="AB241" i="38" s="1"/>
  <c r="AN237" i="38"/>
  <c r="O239" i="38"/>
  <c r="P239" i="38" s="1"/>
  <c r="DW241" i="36"/>
  <c r="BE237" i="38"/>
  <c r="EY240" i="36"/>
  <c r="EY241" i="36"/>
  <c r="AE242" i="36"/>
  <c r="AI242" i="36"/>
  <c r="AK241" i="36"/>
  <c r="K241" i="38" s="1"/>
  <c r="F240" i="38"/>
  <c r="G240" i="38" s="1"/>
  <c r="N240" i="36"/>
  <c r="X240" i="36"/>
  <c r="AU240" i="36"/>
  <c r="M240" i="36"/>
  <c r="AA240" i="36"/>
  <c r="EP242" i="36"/>
  <c r="EX242" i="36"/>
  <c r="AP238" i="38"/>
  <c r="AQ238" i="38"/>
  <c r="BH238" i="38"/>
  <c r="BQ238" i="38"/>
  <c r="BR238" i="38"/>
  <c r="AU238" i="38"/>
  <c r="BL238" i="38"/>
  <c r="BA238" i="38"/>
  <c r="BT238" i="38"/>
  <c r="BM238" i="38"/>
  <c r="AX238" i="38"/>
  <c r="AE238" i="38"/>
  <c r="AJ238" i="38"/>
  <c r="BO238" i="38"/>
  <c r="AV238" i="38"/>
  <c r="BB238" i="36"/>
  <c r="AB238" i="36"/>
  <c r="AW238" i="36"/>
  <c r="I240" i="36"/>
  <c r="E240" i="38"/>
  <c r="U240" i="36"/>
  <c r="C240" i="36"/>
  <c r="D238" i="36"/>
  <c r="J238" i="36"/>
  <c r="EQ242" i="36"/>
  <c r="EO243" i="36" s="1"/>
  <c r="J240" i="38"/>
  <c r="L240" i="36"/>
  <c r="DW240" i="36"/>
  <c r="F240" i="36"/>
  <c r="G240" i="36" a="1"/>
  <c r="G240" i="36" s="1"/>
  <c r="Q240" i="36"/>
  <c r="B240" i="38" s="1"/>
  <c r="BF240" i="36"/>
  <c r="CK241" i="36"/>
  <c r="ES242" i="36"/>
  <c r="ER241" i="36"/>
  <c r="BN241" i="36"/>
  <c r="BM241" i="36"/>
  <c r="BS241" i="36"/>
  <c r="BQ240" i="36"/>
  <c r="AT240" i="36"/>
  <c r="CM241" i="36"/>
  <c r="BX241" i="36"/>
  <c r="BL241" i="36"/>
  <c r="CJ240" i="36"/>
  <c r="AO241" i="36"/>
  <c r="AJ240" i="36"/>
  <c r="EZ242" i="36"/>
  <c r="AF242" i="36"/>
  <c r="AL241" i="36"/>
  <c r="BX240" i="36"/>
  <c r="EU242" i="36"/>
  <c r="FA242" i="36"/>
  <c r="AM241" i="36"/>
  <c r="BO240" i="36"/>
  <c r="CL240" i="36"/>
  <c r="BN240" i="36"/>
  <c r="AL240" i="36"/>
  <c r="BR241" i="36"/>
  <c r="BJ240" i="36"/>
  <c r="BS240" i="36"/>
  <c r="EV242" i="36"/>
  <c r="S242" i="36"/>
  <c r="CN241" i="36"/>
  <c r="BL240" i="36"/>
  <c r="CG242" i="36"/>
  <c r="ET242" i="36"/>
  <c r="BQ241" i="36"/>
  <c r="BG241" i="36"/>
  <c r="ER240" i="36"/>
  <c r="CP241" i="36"/>
  <c r="BP240" i="36"/>
  <c r="BP242" i="36"/>
  <c r="CP240" i="36"/>
  <c r="BW240" i="36"/>
  <c r="BZ241" i="36"/>
  <c r="BZ240" i="36"/>
  <c r="AS239" i="36"/>
  <c r="BG240" i="36"/>
  <c r="CM240" i="36"/>
  <c r="CR240" i="36"/>
  <c r="BR240" i="36"/>
  <c r="BP241" i="36"/>
  <c r="BW241" i="36"/>
  <c r="BK240" i="36"/>
  <c r="CR241" i="36"/>
  <c r="CL241" i="36"/>
  <c r="BJ241" i="36"/>
  <c r="BK241" i="36"/>
  <c r="AQ240" i="36"/>
  <c r="AO240" i="36"/>
  <c r="EW242" i="36"/>
  <c r="AC242" i="36"/>
  <c r="FC242" i="36"/>
  <c r="AT241" i="36"/>
  <c r="BV242" i="36"/>
  <c r="CF241" i="36"/>
  <c r="AS238" i="36"/>
  <c r="BO241" i="36"/>
  <c r="CF240" i="36"/>
  <c r="BF241" i="36"/>
  <c r="CN240" i="36"/>
  <c r="FB242" i="36"/>
  <c r="FG241" i="36"/>
  <c r="BM240" i="36"/>
  <c r="AM240" i="36"/>
  <c r="AQ241" i="36"/>
  <c r="BV243" i="36"/>
  <c r="AS238" i="38" l="1"/>
  <c r="BK238" i="38"/>
  <c r="BS238" i="38"/>
  <c r="AY236" i="36"/>
  <c r="DF236" i="36"/>
  <c r="BI238" i="38"/>
  <c r="AK238" i="38"/>
  <c r="BN238" i="38"/>
  <c r="Y239" i="38"/>
  <c r="DJ236" i="36"/>
  <c r="BJ238" i="38"/>
  <c r="BP238" i="38"/>
  <c r="AT238" i="38"/>
  <c r="C241" i="36"/>
  <c r="AX236" i="36"/>
  <c r="DM236" i="36"/>
  <c r="AO238" i="38"/>
  <c r="BU238" i="38"/>
  <c r="AM237" i="38"/>
  <c r="BH240" i="36"/>
  <c r="U240" i="38" s="1"/>
  <c r="X240" i="38" s="1"/>
  <c r="Q240" i="38"/>
  <c r="P241" i="36"/>
  <c r="U241" i="36"/>
  <c r="J241" i="36" s="1"/>
  <c r="Z239" i="38"/>
  <c r="E241" i="38"/>
  <c r="A241" i="38" s="1"/>
  <c r="Q241" i="36"/>
  <c r="B241" i="38" s="1"/>
  <c r="A239" i="36"/>
  <c r="AA241" i="36"/>
  <c r="AB241" i="36" s="1"/>
  <c r="BD237" i="38"/>
  <c r="BC237" i="38"/>
  <c r="G241" i="36" a="1"/>
  <c r="G241" i="36" s="1"/>
  <c r="Z242" i="36"/>
  <c r="J242" i="38" s="1"/>
  <c r="AG242" i="36"/>
  <c r="DX241" i="36"/>
  <c r="N241" i="36"/>
  <c r="L241" i="36"/>
  <c r="BF237" i="38"/>
  <c r="M241" i="36"/>
  <c r="AU241" i="36"/>
  <c r="X241" i="36"/>
  <c r="DD237" i="36"/>
  <c r="CV237" i="36"/>
  <c r="AI238" i="38"/>
  <c r="CZ237" i="36"/>
  <c r="DE237" i="36"/>
  <c r="CX237" i="36"/>
  <c r="DA237" i="36"/>
  <c r="DC237" i="36" s="1"/>
  <c r="CY237" i="36"/>
  <c r="CW237" i="36"/>
  <c r="AY237" i="38"/>
  <c r="A237" i="36"/>
  <c r="J237" i="36"/>
  <c r="D237" i="36"/>
  <c r="Y237" i="36" s="1" a="1"/>
  <c r="Y237" i="36" s="1"/>
  <c r="H237" i="38" s="1"/>
  <c r="I237" i="38" s="1"/>
  <c r="Y237" i="38"/>
  <c r="AB237" i="38"/>
  <c r="O237" i="38"/>
  <c r="P237" i="38" s="1"/>
  <c r="Z237" i="38"/>
  <c r="AW237" i="36"/>
  <c r="BB237" i="36"/>
  <c r="AB237" i="36"/>
  <c r="CH240" i="36"/>
  <c r="AC240" i="38"/>
  <c r="CD240" i="36"/>
  <c r="CC240" i="36"/>
  <c r="V240" i="38"/>
  <c r="BI240" i="36"/>
  <c r="CU240" i="36"/>
  <c r="CW240" i="36" s="1"/>
  <c r="DB238" i="36"/>
  <c r="DE238" i="36"/>
  <c r="DD238" i="36"/>
  <c r="DA238" i="36"/>
  <c r="DC238" i="36" s="1"/>
  <c r="CW238" i="36"/>
  <c r="CX238" i="36"/>
  <c r="CZ238" i="36"/>
  <c r="CY238" i="36"/>
  <c r="AR240" i="36"/>
  <c r="N240" i="38"/>
  <c r="CZ239" i="36"/>
  <c r="DD239" i="36"/>
  <c r="DB239" i="36"/>
  <c r="DA239" i="36"/>
  <c r="DC239" i="36" s="1"/>
  <c r="CW239" i="36"/>
  <c r="CY239" i="36"/>
  <c r="CX239" i="36"/>
  <c r="BD239" i="36"/>
  <c r="BC239" i="36"/>
  <c r="AW239" i="36"/>
  <c r="AX239" i="36" s="1"/>
  <c r="FI239" i="36"/>
  <c r="BN239" i="38"/>
  <c r="AB239" i="36"/>
  <c r="CB239" i="36"/>
  <c r="AA238" i="38"/>
  <c r="BU239" i="38"/>
  <c r="AS239" i="38"/>
  <c r="BL239" i="38"/>
  <c r="AX239" i="38"/>
  <c r="AY239" i="38" s="1"/>
  <c r="AH239" i="38"/>
  <c r="AB238" i="38"/>
  <c r="BI239" i="38"/>
  <c r="AV239" i="38"/>
  <c r="AT239" i="38"/>
  <c r="D239" i="36"/>
  <c r="Y239" i="36" s="1" a="1"/>
  <c r="Y239" i="36" s="1"/>
  <c r="H239" i="38" s="1"/>
  <c r="I239" i="38" s="1"/>
  <c r="AG238" i="38"/>
  <c r="W238" i="38"/>
  <c r="AK239" i="38"/>
  <c r="BM239" i="38"/>
  <c r="AF238" i="38"/>
  <c r="BQ239" i="38"/>
  <c r="AJ239" i="38"/>
  <c r="AL239" i="38" s="1"/>
  <c r="AA239" i="38"/>
  <c r="AF239" i="38"/>
  <c r="AP239" i="38"/>
  <c r="AO239" i="38"/>
  <c r="BT239" i="38"/>
  <c r="BA239" i="38"/>
  <c r="BF239" i="38" s="1"/>
  <c r="BP239" i="38"/>
  <c r="AH238" i="38"/>
  <c r="CB238" i="36"/>
  <c r="AG239" i="38"/>
  <c r="AQ239" i="38"/>
  <c r="BK239" i="38"/>
  <c r="BJ239" i="38"/>
  <c r="BR239" i="38"/>
  <c r="AU239" i="38"/>
  <c r="Z238" i="38"/>
  <c r="T239" i="38"/>
  <c r="Y238" i="36" a="1"/>
  <c r="Y238" i="36" s="1"/>
  <c r="H238" i="38" s="1"/>
  <c r="I238" i="38" s="1"/>
  <c r="A238" i="36"/>
  <c r="R238" i="38"/>
  <c r="T238" i="38" s="1"/>
  <c r="Y238" i="38"/>
  <c r="AI239" i="38"/>
  <c r="W239" i="38"/>
  <c r="BS239" i="38"/>
  <c r="AE239" i="38"/>
  <c r="AW239" i="38"/>
  <c r="BO239" i="38"/>
  <c r="T242" i="36"/>
  <c r="P242" i="36" s="1"/>
  <c r="E242" i="36"/>
  <c r="V242" i="36"/>
  <c r="K242" i="36"/>
  <c r="W242" i="36"/>
  <c r="AU242" i="36" s="1"/>
  <c r="D242" i="38"/>
  <c r="CU241" i="36"/>
  <c r="DA241" i="36" s="1"/>
  <c r="DC241" i="36" s="1"/>
  <c r="DE239" i="36"/>
  <c r="DH239" i="36" s="1"/>
  <c r="AR242" i="38"/>
  <c r="DL235" i="36"/>
  <c r="EF235" i="36" s="1"/>
  <c r="EB234" i="36"/>
  <c r="EF234" i="36"/>
  <c r="EH234" i="36"/>
  <c r="EG234" i="36"/>
  <c r="EL234" i="36"/>
  <c r="D241" i="36"/>
  <c r="Y241" i="36" s="1" a="1"/>
  <c r="Y241" i="36" s="1"/>
  <c r="H241" i="38" s="1"/>
  <c r="I241" i="38" s="1"/>
  <c r="A241" i="36"/>
  <c r="DZ234" i="36"/>
  <c r="EE234" i="36"/>
  <c r="EK234" i="36"/>
  <c r="EI234" i="36"/>
  <c r="ED234" i="36"/>
  <c r="EA234" i="36"/>
  <c r="EC234" i="36"/>
  <c r="EM234" i="36"/>
  <c r="DL236" i="36"/>
  <c r="Z241" i="38"/>
  <c r="BU241" i="36"/>
  <c r="AC241" i="38"/>
  <c r="CH241" i="36"/>
  <c r="CD241" i="36"/>
  <c r="CC241" i="36"/>
  <c r="L241" i="38"/>
  <c r="M241" i="38"/>
  <c r="AK240" i="36"/>
  <c r="K240" i="38" s="1"/>
  <c r="V241" i="38"/>
  <c r="BI241" i="36"/>
  <c r="CI241" i="36"/>
  <c r="FH241" i="36"/>
  <c r="AV240" i="36"/>
  <c r="AP240" i="36"/>
  <c r="BT240" i="36"/>
  <c r="AD240" i="38"/>
  <c r="AJ240" i="38" s="1"/>
  <c r="M240" i="38"/>
  <c r="L240" i="38"/>
  <c r="CQ240" i="36"/>
  <c r="AR241" i="36"/>
  <c r="N241" i="38"/>
  <c r="CQ241" i="36"/>
  <c r="BU240" i="36"/>
  <c r="AD241" i="38"/>
  <c r="AP241" i="38" s="1"/>
  <c r="BT241" i="36"/>
  <c r="AP241" i="36"/>
  <c r="AV241" i="36"/>
  <c r="CO241" i="36"/>
  <c r="CO240" i="36"/>
  <c r="CS240" i="36"/>
  <c r="CT240" i="36"/>
  <c r="H240" i="36"/>
  <c r="O240" i="36" s="1"/>
  <c r="Q241" i="38"/>
  <c r="R241" i="38" s="1"/>
  <c r="T241" i="38" s="1"/>
  <c r="BH241" i="36"/>
  <c r="U241" i="38" s="1"/>
  <c r="X241" i="38" s="1"/>
  <c r="CI240" i="36"/>
  <c r="FH240" i="36"/>
  <c r="FI241" i="36" s="1"/>
  <c r="CT241" i="36"/>
  <c r="CS241" i="36"/>
  <c r="H241" i="36"/>
  <c r="O241" i="36" s="1"/>
  <c r="BB241" i="36"/>
  <c r="BE241" i="36" s="1"/>
  <c r="AW241" i="36"/>
  <c r="AX241" i="36" s="1"/>
  <c r="O241" i="38"/>
  <c r="P241" i="38" s="1"/>
  <c r="Y241" i="38"/>
  <c r="L242" i="36"/>
  <c r="A240" i="38"/>
  <c r="EQ243" i="36"/>
  <c r="EO244" i="36" s="1"/>
  <c r="EP243" i="36"/>
  <c r="EX243" i="36"/>
  <c r="J240" i="36"/>
  <c r="D240" i="36"/>
  <c r="Y240" i="36" s="1" a="1"/>
  <c r="Y240" i="36" s="1"/>
  <c r="H240" i="38" s="1"/>
  <c r="I240" i="38" s="1"/>
  <c r="AA240" i="38"/>
  <c r="DK238" i="36"/>
  <c r="DI238" i="36"/>
  <c r="DG238" i="36"/>
  <c r="DM238" i="36"/>
  <c r="DJ238" i="36"/>
  <c r="DF238" i="36"/>
  <c r="DH238" i="36"/>
  <c r="BC238" i="36"/>
  <c r="BE238" i="36"/>
  <c r="BD238" i="36"/>
  <c r="AZ238" i="38"/>
  <c r="AY238" i="38"/>
  <c r="R240" i="38"/>
  <c r="W240" i="38"/>
  <c r="Z240" i="38"/>
  <c r="O240" i="38"/>
  <c r="P240" i="38" s="1"/>
  <c r="AB240" i="38"/>
  <c r="Y240" i="38"/>
  <c r="BB238" i="38"/>
  <c r="BG238" i="38" s="1"/>
  <c r="BD238" i="38"/>
  <c r="BC238" i="38"/>
  <c r="BE238" i="38"/>
  <c r="BF238" i="38"/>
  <c r="BB240" i="36"/>
  <c r="AW240" i="36"/>
  <c r="AB240" i="36"/>
  <c r="A240" i="36"/>
  <c r="BA238" i="36"/>
  <c r="AZ238" i="36"/>
  <c r="AX238" i="36"/>
  <c r="AY238" i="36"/>
  <c r="AL238" i="38"/>
  <c r="AM238" i="38"/>
  <c r="AN238" i="38"/>
  <c r="EY242" i="36"/>
  <c r="AC243" i="36"/>
  <c r="FG242" i="36"/>
  <c r="BZ242" i="36"/>
  <c r="EU243" i="36"/>
  <c r="FA243" i="36"/>
  <c r="BW242" i="36"/>
  <c r="CJ242" i="36"/>
  <c r="BM242" i="36"/>
  <c r="CN242" i="36"/>
  <c r="AO243" i="36"/>
  <c r="AJ242" i="36"/>
  <c r="CK242" i="36"/>
  <c r="ET243" i="36"/>
  <c r="BS243" i="36"/>
  <c r="BJ242" i="36"/>
  <c r="CF242" i="36"/>
  <c r="AS240" i="36"/>
  <c r="EZ243" i="36"/>
  <c r="BL242" i="36"/>
  <c r="BQ242" i="36"/>
  <c r="FC243" i="36"/>
  <c r="AQ242" i="36"/>
  <c r="FB243" i="36"/>
  <c r="CR242" i="36"/>
  <c r="CG243" i="36"/>
  <c r="AF243" i="36"/>
  <c r="CP242" i="36"/>
  <c r="EW243" i="36"/>
  <c r="AL242" i="36"/>
  <c r="AH243" i="36"/>
  <c r="EV243" i="36"/>
  <c r="BX242" i="36"/>
  <c r="AD243" i="36"/>
  <c r="AM242" i="36"/>
  <c r="S243" i="36"/>
  <c r="BO242" i="36"/>
  <c r="BG242" i="36"/>
  <c r="AT242" i="36"/>
  <c r="ES243" i="36"/>
  <c r="BK242" i="36"/>
  <c r="BN242" i="36"/>
  <c r="AS241" i="36"/>
  <c r="BF242" i="36"/>
  <c r="BR242" i="36"/>
  <c r="FG243" i="36"/>
  <c r="CM242" i="36"/>
  <c r="BS242" i="36"/>
  <c r="AO242" i="36"/>
  <c r="ER242" i="36"/>
  <c r="FD243" i="36"/>
  <c r="CL242" i="36"/>
  <c r="BV244" i="36"/>
  <c r="Q242" i="36" l="1"/>
  <c r="B242" i="38" s="1"/>
  <c r="DZ236" i="36"/>
  <c r="G242" i="36" a="1"/>
  <c r="G242" i="36" s="1"/>
  <c r="CQ242" i="36"/>
  <c r="H242" i="36"/>
  <c r="O242" i="36" s="1"/>
  <c r="CS242" i="36"/>
  <c r="CT242" i="36"/>
  <c r="CO242" i="36"/>
  <c r="BU242" i="36"/>
  <c r="F242" i="36"/>
  <c r="Z242" i="38" s="1"/>
  <c r="DW242" i="36"/>
  <c r="CB240" i="36"/>
  <c r="AG243" i="36"/>
  <c r="Z243" i="36"/>
  <c r="J243" i="38" s="1"/>
  <c r="DX242" i="36"/>
  <c r="DX243" i="36"/>
  <c r="DG237" i="36"/>
  <c r="DH237" i="36"/>
  <c r="DM237" i="36"/>
  <c r="DJ237" i="36"/>
  <c r="DF237" i="36"/>
  <c r="DI237" i="36"/>
  <c r="DK237" i="36"/>
  <c r="N242" i="38"/>
  <c r="AR242" i="36"/>
  <c r="Q242" i="38"/>
  <c r="R242" i="38" s="1"/>
  <c r="BH242" i="36"/>
  <c r="U242" i="38" s="1"/>
  <c r="X242" i="38" s="1"/>
  <c r="M242" i="38"/>
  <c r="L242" i="38"/>
  <c r="AK242" i="36"/>
  <c r="K242" i="38" s="1"/>
  <c r="AE243" i="36"/>
  <c r="AC242" i="38"/>
  <c r="CH242" i="36"/>
  <c r="CC242" i="36"/>
  <c r="CD242" i="36"/>
  <c r="AI243" i="36"/>
  <c r="CI242" i="36"/>
  <c r="FH242" i="36"/>
  <c r="E243" i="36"/>
  <c r="K243" i="36"/>
  <c r="D243" i="38"/>
  <c r="W243" i="36"/>
  <c r="X243" i="36" s="1"/>
  <c r="V243" i="36"/>
  <c r="T243" i="36"/>
  <c r="U243" i="36" s="1"/>
  <c r="J243" i="36" s="1"/>
  <c r="AR243" i="38"/>
  <c r="AV242" i="36"/>
  <c r="BT242" i="36"/>
  <c r="AP242" i="36"/>
  <c r="BI242" i="36"/>
  <c r="V242" i="38"/>
  <c r="W242" i="38" s="1"/>
  <c r="BE237" i="36"/>
  <c r="BD237" i="36"/>
  <c r="BC237" i="36"/>
  <c r="AZ237" i="36"/>
  <c r="BA237" i="36"/>
  <c r="AX237" i="36"/>
  <c r="AY237" i="36"/>
  <c r="CZ240" i="36"/>
  <c r="CX240" i="36"/>
  <c r="CY240" i="36"/>
  <c r="DB240" i="36"/>
  <c r="DA240" i="36"/>
  <c r="DC240" i="36" s="1"/>
  <c r="CV240" i="36"/>
  <c r="DD240" i="36"/>
  <c r="F242" i="38"/>
  <c r="G242" i="38" s="1"/>
  <c r="AZ239" i="36"/>
  <c r="AD242" i="38"/>
  <c r="AX242" i="38" s="1"/>
  <c r="AZ242" i="38" s="1"/>
  <c r="BB239" i="38"/>
  <c r="BG239" i="38" s="1"/>
  <c r="BA239" i="36"/>
  <c r="AY239" i="36"/>
  <c r="DJ239" i="36"/>
  <c r="U242" i="36"/>
  <c r="J242" i="36" s="1"/>
  <c r="AZ239" i="38"/>
  <c r="BD239" i="38"/>
  <c r="S238" i="38"/>
  <c r="CU242" i="36"/>
  <c r="CW242" i="36" s="1"/>
  <c r="AN239" i="38"/>
  <c r="AM239" i="38"/>
  <c r="BC239" i="38"/>
  <c r="DM239" i="36"/>
  <c r="I242" i="36"/>
  <c r="DI239" i="36"/>
  <c r="X242" i="36"/>
  <c r="BE239" i="38"/>
  <c r="CZ241" i="36"/>
  <c r="DG239" i="36"/>
  <c r="E242" i="38"/>
  <c r="DK239" i="36"/>
  <c r="DF239" i="36"/>
  <c r="C242" i="36"/>
  <c r="A242" i="36" s="1"/>
  <c r="CW241" i="36"/>
  <c r="CV241" i="36"/>
  <c r="DB241" i="36"/>
  <c r="N242" i="36"/>
  <c r="AA242" i="36"/>
  <c r="AB242" i="36" s="1"/>
  <c r="CY241" i="36"/>
  <c r="CX241" i="36"/>
  <c r="DD241" i="36"/>
  <c r="M242" i="36"/>
  <c r="EM235" i="36"/>
  <c r="EB236" i="36"/>
  <c r="FI240" i="36"/>
  <c r="DZ235" i="36"/>
  <c r="EG235" i="36"/>
  <c r="EJ235" i="36"/>
  <c r="EL235" i="36"/>
  <c r="EB235" i="36"/>
  <c r="EE235" i="36"/>
  <c r="ED235" i="36"/>
  <c r="EK235" i="36"/>
  <c r="EH235" i="36"/>
  <c r="EA235" i="36"/>
  <c r="EC235" i="36"/>
  <c r="EI235" i="36"/>
  <c r="EG236" i="36"/>
  <c r="AF240" i="38"/>
  <c r="EF236" i="36"/>
  <c r="BT241" i="38"/>
  <c r="BP240" i="38"/>
  <c r="AZ241" i="36"/>
  <c r="BH240" i="38"/>
  <c r="BK241" i="38"/>
  <c r="EH236" i="36"/>
  <c r="EE236" i="36"/>
  <c r="ED236" i="36"/>
  <c r="EC236" i="36"/>
  <c r="EA236" i="36"/>
  <c r="EM236" i="36"/>
  <c r="EK236" i="36"/>
  <c r="EL236" i="36"/>
  <c r="EI236" i="36"/>
  <c r="BQ241" i="38"/>
  <c r="BJ241" i="38"/>
  <c r="BA241" i="36"/>
  <c r="AH240" i="38"/>
  <c r="BR240" i="38"/>
  <c r="BJ240" i="38"/>
  <c r="BP241" i="38"/>
  <c r="BM241" i="38"/>
  <c r="EJ236" i="36"/>
  <c r="AX241" i="38"/>
  <c r="AZ241" i="38" s="1"/>
  <c r="BL241" i="38"/>
  <c r="O242" i="38"/>
  <c r="P242" i="38" s="1"/>
  <c r="AP240" i="38"/>
  <c r="AX240" i="38"/>
  <c r="AZ240" i="38" s="1"/>
  <c r="BU240" i="38"/>
  <c r="AQ240" i="38"/>
  <c r="BT240" i="38"/>
  <c r="BK240" i="38"/>
  <c r="AU241" i="38"/>
  <c r="AK241" i="38"/>
  <c r="AS241" i="38"/>
  <c r="CB241" i="36"/>
  <c r="BL240" i="38"/>
  <c r="AW240" i="38"/>
  <c r="AV240" i="38"/>
  <c r="BI240" i="38"/>
  <c r="BI241" i="38"/>
  <c r="BO241" i="38"/>
  <c r="AA241" i="38"/>
  <c r="AG241" i="38"/>
  <c r="AH241" i="38"/>
  <c r="AU240" i="38"/>
  <c r="AK240" i="38"/>
  <c r="AG240" i="38"/>
  <c r="BN240" i="38"/>
  <c r="AI240" i="38"/>
  <c r="BO240" i="38"/>
  <c r="AO240" i="38"/>
  <c r="AE240" i="38"/>
  <c r="BN241" i="38"/>
  <c r="AO241" i="38"/>
  <c r="BH241" i="38"/>
  <c r="BS241" i="38"/>
  <c r="BA241" i="38"/>
  <c r="BB241" i="38" s="1"/>
  <c r="BG241" i="38" s="1"/>
  <c r="AT241" i="38"/>
  <c r="BA240" i="38"/>
  <c r="BD240" i="38" s="1"/>
  <c r="AT240" i="38"/>
  <c r="BQ240" i="38"/>
  <c r="BS240" i="38"/>
  <c r="AS240" i="38"/>
  <c r="BM240" i="38"/>
  <c r="BY240" i="36"/>
  <c r="CA240" i="36" s="1"/>
  <c r="FI242" i="36"/>
  <c r="AJ241" i="38"/>
  <c r="AM241" i="38" s="1"/>
  <c r="BY241" i="36"/>
  <c r="CA241" i="36" s="1"/>
  <c r="AE241" i="38"/>
  <c r="AW241" i="38"/>
  <c r="BU241" i="38"/>
  <c r="AQ241" i="38"/>
  <c r="AV241" i="38"/>
  <c r="BR241" i="38"/>
  <c r="AF241" i="38"/>
  <c r="W241" i="38"/>
  <c r="S241" i="38"/>
  <c r="AI241" i="38"/>
  <c r="DE241" i="36"/>
  <c r="DG241" i="36" s="1"/>
  <c r="DE240" i="36"/>
  <c r="DG240" i="36" s="1"/>
  <c r="BC241" i="36"/>
  <c r="AY241" i="36"/>
  <c r="BD241" i="36"/>
  <c r="L243" i="36"/>
  <c r="AT242" i="38"/>
  <c r="M243" i="36"/>
  <c r="Y242" i="38"/>
  <c r="F243" i="36"/>
  <c r="Y243" i="38" s="1"/>
  <c r="DW243" i="36"/>
  <c r="AA242" i="38"/>
  <c r="F243" i="38"/>
  <c r="G243" i="38" s="1"/>
  <c r="AB242" i="38"/>
  <c r="N243" i="36"/>
  <c r="G243" i="36" a="1"/>
  <c r="G243" i="36" s="1"/>
  <c r="I243" i="36"/>
  <c r="AA243" i="36"/>
  <c r="BB243" i="36" s="1"/>
  <c r="AF242" i="38"/>
  <c r="Q243" i="36"/>
  <c r="B243" i="38" s="1"/>
  <c r="AP243" i="36"/>
  <c r="AD243" i="38"/>
  <c r="BU243" i="38" s="1"/>
  <c r="BT243" i="36"/>
  <c r="AV243" i="36"/>
  <c r="BS242" i="38"/>
  <c r="BA240" i="36"/>
  <c r="AY240" i="36"/>
  <c r="AX240" i="36"/>
  <c r="AZ240" i="36"/>
  <c r="EX244" i="36"/>
  <c r="EP244" i="36"/>
  <c r="AS242" i="38"/>
  <c r="BE240" i="36"/>
  <c r="BD240" i="36"/>
  <c r="BC240" i="36"/>
  <c r="T240" i="38"/>
  <c r="S240" i="38"/>
  <c r="DL238" i="36"/>
  <c r="EI238" i="36" s="1"/>
  <c r="EQ244" i="36"/>
  <c r="EO245" i="36" s="1"/>
  <c r="AN240" i="38"/>
  <c r="AL240" i="38"/>
  <c r="AM240" i="38"/>
  <c r="EY243" i="36"/>
  <c r="AY242" i="38"/>
  <c r="S242" i="38"/>
  <c r="T242" i="38"/>
  <c r="S244" i="36"/>
  <c r="BN243" i="36"/>
  <c r="CG244" i="36"/>
  <c r="EZ244" i="36"/>
  <c r="AT243" i="36"/>
  <c r="AF244" i="36"/>
  <c r="BF243" i="36"/>
  <c r="AM243" i="36"/>
  <c r="CL243" i="36"/>
  <c r="CF243" i="36"/>
  <c r="AH245" i="36"/>
  <c r="AS242" i="36"/>
  <c r="FA244" i="36"/>
  <c r="BX243" i="36"/>
  <c r="CK243" i="36"/>
  <c r="BZ244" i="36"/>
  <c r="AC244" i="36"/>
  <c r="ER243" i="36"/>
  <c r="FB244" i="36"/>
  <c r="CP243" i="36"/>
  <c r="CJ243" i="36"/>
  <c r="EW244" i="36"/>
  <c r="AJ243" i="36"/>
  <c r="BK243" i="36"/>
  <c r="EU244" i="36"/>
  <c r="BG243" i="36"/>
  <c r="BR243" i="36"/>
  <c r="AH244" i="36"/>
  <c r="BO243" i="36"/>
  <c r="AQ243" i="36"/>
  <c r="BW243" i="36"/>
  <c r="EV244" i="36"/>
  <c r="ES244" i="36"/>
  <c r="CR243" i="36"/>
  <c r="BJ243" i="36"/>
  <c r="ET244" i="36"/>
  <c r="CM243" i="36"/>
  <c r="AL243" i="36"/>
  <c r="FG244" i="36"/>
  <c r="BZ243" i="36"/>
  <c r="AS243" i="36"/>
  <c r="FC244" i="36"/>
  <c r="CN243" i="36"/>
  <c r="BQ243" i="36"/>
  <c r="AD244" i="36"/>
  <c r="BL243" i="36"/>
  <c r="BM243" i="36"/>
  <c r="FD244" i="36"/>
  <c r="BP243" i="36"/>
  <c r="CK244" i="36"/>
  <c r="CB242" i="36" l="1"/>
  <c r="AU243" i="36"/>
  <c r="BT242" i="38"/>
  <c r="AP242" i="38"/>
  <c r="AK243" i="36"/>
  <c r="K243" i="38" s="1"/>
  <c r="CD243" i="36"/>
  <c r="CH243" i="36"/>
  <c r="CC243" i="36"/>
  <c r="AC243" i="38"/>
  <c r="CU243" i="36"/>
  <c r="DE243" i="36" s="1"/>
  <c r="DM243" i="36" s="1"/>
  <c r="Q243" i="38"/>
  <c r="R243" i="38" s="1"/>
  <c r="BH243" i="36"/>
  <c r="U243" i="38" s="1"/>
  <c r="X243" i="38" s="1"/>
  <c r="V243" i="38"/>
  <c r="BI243" i="36"/>
  <c r="DX244" i="36"/>
  <c r="D243" i="36"/>
  <c r="Y243" i="36" s="1" a="1"/>
  <c r="Y243" i="36" s="1"/>
  <c r="H243" i="38" s="1"/>
  <c r="I243" i="38" s="1"/>
  <c r="E243" i="38"/>
  <c r="A243" i="38" s="1"/>
  <c r="P243" i="36"/>
  <c r="C243" i="36"/>
  <c r="A243" i="36" s="1"/>
  <c r="DL237" i="36"/>
  <c r="EM237" i="36" s="1"/>
  <c r="CO243" i="36"/>
  <c r="N243" i="38"/>
  <c r="AR243" i="36"/>
  <c r="CQ243" i="36"/>
  <c r="CI243" i="36"/>
  <c r="FH243" i="36"/>
  <c r="FI243" i="36" s="1"/>
  <c r="EQ245" i="36"/>
  <c r="EO246" i="36" s="1"/>
  <c r="EX246" i="36" s="1"/>
  <c r="Z244" i="36"/>
  <c r="J244" i="38" s="1"/>
  <c r="AG244" i="36"/>
  <c r="AE244" i="36"/>
  <c r="A242" i="38"/>
  <c r="BQ242" i="38"/>
  <c r="AE242" i="38"/>
  <c r="BP242" i="38"/>
  <c r="AI242" i="38"/>
  <c r="AO242" i="38"/>
  <c r="BJ242" i="38"/>
  <c r="BH242" i="38"/>
  <c r="BR242" i="38"/>
  <c r="DA242" i="36"/>
  <c r="DC242" i="36" s="1"/>
  <c r="AK242" i="38"/>
  <c r="CY242" i="36"/>
  <c r="AU242" i="38"/>
  <c r="BU242" i="38"/>
  <c r="BL242" i="38"/>
  <c r="BK242" i="38"/>
  <c r="BI242" i="38"/>
  <c r="BO242" i="38"/>
  <c r="BM242" i="38"/>
  <c r="BN242" i="38"/>
  <c r="AG242" i="38"/>
  <c r="AJ242" i="38"/>
  <c r="AM242" i="38" s="1"/>
  <c r="BY242" i="36"/>
  <c r="CA242" i="36" s="1"/>
  <c r="AH242" i="38"/>
  <c r="AV242" i="38"/>
  <c r="AQ242" i="38"/>
  <c r="AW242" i="38"/>
  <c r="BA242" i="38"/>
  <c r="BB242" i="38" s="1"/>
  <c r="BG242" i="38" s="1"/>
  <c r="DE242" i="36"/>
  <c r="DM242" i="36" s="1"/>
  <c r="D242" i="36"/>
  <c r="Y242" i="36" s="1" a="1"/>
  <c r="Y242" i="36" s="1"/>
  <c r="H242" i="38" s="1"/>
  <c r="I242" i="38" s="1"/>
  <c r="DL239" i="36"/>
  <c r="EC239" i="36" s="1"/>
  <c r="CV242" i="36"/>
  <c r="CZ242" i="36"/>
  <c r="DB242" i="36"/>
  <c r="DD242" i="36"/>
  <c r="CX242" i="36"/>
  <c r="BB242" i="36"/>
  <c r="BE242" i="36" s="1"/>
  <c r="AW242" i="36"/>
  <c r="AY242" i="36" s="1"/>
  <c r="ED239" i="36"/>
  <c r="DI240" i="36"/>
  <c r="BC240" i="38"/>
  <c r="AY240" i="38"/>
  <c r="DJ240" i="36"/>
  <c r="DL240" i="36" s="1"/>
  <c r="AY241" i="38"/>
  <c r="DF240" i="36"/>
  <c r="DM240" i="36"/>
  <c r="DI241" i="36"/>
  <c r="DM241" i="36"/>
  <c r="BE240" i="38"/>
  <c r="BF241" i="38"/>
  <c r="BF240" i="38"/>
  <c r="BB240" i="38"/>
  <c r="BG240" i="38" s="1"/>
  <c r="DK240" i="36"/>
  <c r="BE241" i="38"/>
  <c r="AL241" i="38"/>
  <c r="DH240" i="36"/>
  <c r="BD241" i="38"/>
  <c r="AN241" i="38"/>
  <c r="DF241" i="36"/>
  <c r="BC241" i="38"/>
  <c r="DH241" i="36"/>
  <c r="DJ241" i="36"/>
  <c r="DL241" i="36" s="1"/>
  <c r="DK241" i="36"/>
  <c r="AR244" i="38"/>
  <c r="M243" i="38"/>
  <c r="L243" i="38"/>
  <c r="CT243" i="36"/>
  <c r="H243" i="36"/>
  <c r="O243" i="36" s="1"/>
  <c r="CS243" i="36"/>
  <c r="D244" i="38"/>
  <c r="T244" i="36"/>
  <c r="P244" i="36" s="1"/>
  <c r="E244" i="36"/>
  <c r="W244" i="36"/>
  <c r="X244" i="36" s="1"/>
  <c r="V244" i="36"/>
  <c r="K244" i="36"/>
  <c r="BU243" i="36"/>
  <c r="AI244" i="36"/>
  <c r="AB243" i="38"/>
  <c r="O243" i="38"/>
  <c r="P243" i="38" s="1"/>
  <c r="AW243" i="36"/>
  <c r="BA243" i="36" s="1"/>
  <c r="Z243" i="38"/>
  <c r="AB243" i="36"/>
  <c r="EH238" i="36"/>
  <c r="AF243" i="38"/>
  <c r="BL243" i="38"/>
  <c r="AT243" i="38"/>
  <c r="BA243" i="38"/>
  <c r="AU243" i="38"/>
  <c r="AK243" i="38"/>
  <c r="BR243" i="38"/>
  <c r="W243" i="38"/>
  <c r="BY243" i="36"/>
  <c r="BI243" i="38"/>
  <c r="AO243" i="38"/>
  <c r="BP243" i="38"/>
  <c r="AJ243" i="38"/>
  <c r="AL243" i="38" s="1"/>
  <c r="BK243" i="38"/>
  <c r="AE243" i="38"/>
  <c r="AX243" i="38"/>
  <c r="AY243" i="38" s="1"/>
  <c r="BQ243" i="38"/>
  <c r="AW243" i="38"/>
  <c r="BH243" i="38"/>
  <c r="BS243" i="38"/>
  <c r="AQ243" i="38"/>
  <c r="BN243" i="38"/>
  <c r="AP243" i="38"/>
  <c r="BM243" i="38"/>
  <c r="AS243" i="38"/>
  <c r="BT243" i="38"/>
  <c r="AV243" i="38"/>
  <c r="BO243" i="38"/>
  <c r="BJ243" i="38"/>
  <c r="EJ238" i="36"/>
  <c r="EG238" i="36"/>
  <c r="EC238" i="36"/>
  <c r="EF238" i="36"/>
  <c r="EB238" i="36"/>
  <c r="EK238" i="36"/>
  <c r="AI245" i="36"/>
  <c r="EP245" i="36"/>
  <c r="EX245" i="36"/>
  <c r="EA238" i="36"/>
  <c r="DZ238" i="36"/>
  <c r="EM238" i="36"/>
  <c r="ED238" i="36"/>
  <c r="EY244" i="36"/>
  <c r="EE238" i="36"/>
  <c r="EL238" i="36"/>
  <c r="S243" i="38"/>
  <c r="T243" i="38"/>
  <c r="BC243" i="36"/>
  <c r="BD243" i="36"/>
  <c r="BE243" i="36"/>
  <c r="ES246" i="36"/>
  <c r="CR244" i="36"/>
  <c r="EU245" i="36"/>
  <c r="AD246" i="36"/>
  <c r="BN244" i="36"/>
  <c r="AD245" i="36"/>
  <c r="BP244" i="36"/>
  <c r="BF245" i="36"/>
  <c r="AF246" i="36"/>
  <c r="BQ244" i="36"/>
  <c r="AQ245" i="36"/>
  <c r="EW245" i="36"/>
  <c r="CP245" i="36"/>
  <c r="CL244" i="36"/>
  <c r="CP244" i="36"/>
  <c r="AC246" i="36"/>
  <c r="S245" i="36"/>
  <c r="BF244" i="36"/>
  <c r="BL244" i="36"/>
  <c r="FG245" i="36"/>
  <c r="BN245" i="36"/>
  <c r="FC246" i="36"/>
  <c r="CN245" i="36"/>
  <c r="BW244" i="36"/>
  <c r="ER245" i="36"/>
  <c r="AT244" i="36"/>
  <c r="BX244" i="36"/>
  <c r="CF244" i="36"/>
  <c r="FA246" i="36"/>
  <c r="CM245" i="36"/>
  <c r="ET245" i="36"/>
  <c r="AO244" i="36"/>
  <c r="FD246" i="36"/>
  <c r="CL245" i="36"/>
  <c r="CM244" i="36"/>
  <c r="AC245" i="36"/>
  <c r="BO244" i="36"/>
  <c r="CG245" i="36"/>
  <c r="BG244" i="36"/>
  <c r="BM244" i="36"/>
  <c r="BS244" i="36"/>
  <c r="EV245" i="36"/>
  <c r="CJ244" i="36"/>
  <c r="BV245" i="36"/>
  <c r="EV246" i="36"/>
  <c r="S246" i="36"/>
  <c r="CK245" i="36"/>
  <c r="ER244" i="36"/>
  <c r="AJ244" i="36"/>
  <c r="ES245" i="36"/>
  <c r="CN244" i="36"/>
  <c r="BJ244" i="36"/>
  <c r="FB246" i="36"/>
  <c r="BV246" i="36"/>
  <c r="EW246" i="36"/>
  <c r="BR244" i="36"/>
  <c r="FD245" i="36"/>
  <c r="AQ244" i="36"/>
  <c r="CG246" i="36"/>
  <c r="FB245" i="36"/>
  <c r="AH246" i="36"/>
  <c r="ET246" i="36"/>
  <c r="AF245" i="36"/>
  <c r="AL244" i="36"/>
  <c r="EZ245" i="36"/>
  <c r="EU246" i="36"/>
  <c r="AM244" i="36"/>
  <c r="FC245" i="36"/>
  <c r="FA245" i="36"/>
  <c r="BK244" i="36"/>
  <c r="EZ246" i="36"/>
  <c r="AO245" i="36"/>
  <c r="AM245" i="36"/>
  <c r="DW244" i="36" l="1"/>
  <c r="G244" i="36" a="1"/>
  <c r="G244" i="36" s="1"/>
  <c r="Q244" i="36"/>
  <c r="B244" i="38" s="1"/>
  <c r="L244" i="36"/>
  <c r="AI243" i="38"/>
  <c r="F244" i="36"/>
  <c r="AA243" i="38"/>
  <c r="AG243" i="38"/>
  <c r="BU244" i="36"/>
  <c r="AK244" i="36"/>
  <c r="K244" i="38" s="1"/>
  <c r="CZ243" i="36"/>
  <c r="CX243" i="36"/>
  <c r="CA243" i="36"/>
  <c r="CB243" i="36"/>
  <c r="CV243" i="36"/>
  <c r="CW243" i="36"/>
  <c r="DB243" i="36"/>
  <c r="CY243" i="36"/>
  <c r="BB243" i="38"/>
  <c r="BG243" i="38" s="1"/>
  <c r="AH243" i="38"/>
  <c r="DA243" i="36"/>
  <c r="DC243" i="36" s="1"/>
  <c r="DD243" i="36"/>
  <c r="DX245" i="36"/>
  <c r="EK237" i="36"/>
  <c r="DZ237" i="36"/>
  <c r="EC237" i="36"/>
  <c r="EA237" i="36"/>
  <c r="EF237" i="36"/>
  <c r="ED237" i="36"/>
  <c r="EG237" i="36"/>
  <c r="EE237" i="36"/>
  <c r="EP246" i="36"/>
  <c r="EY246" i="36" s="1"/>
  <c r="EQ246" i="36"/>
  <c r="EO247" i="36" s="1"/>
  <c r="EP247" i="36" s="1"/>
  <c r="EB237" i="36"/>
  <c r="EL237" i="36"/>
  <c r="EH237" i="36"/>
  <c r="EJ237" i="36"/>
  <c r="EI237" i="36"/>
  <c r="Z246" i="36"/>
  <c r="J246" i="38" s="1"/>
  <c r="CI244" i="36"/>
  <c r="CO244" i="36"/>
  <c r="CS244" i="36"/>
  <c r="CT244" i="36"/>
  <c r="H244" i="36"/>
  <c r="O244" i="36" s="1"/>
  <c r="Z245" i="36"/>
  <c r="DW245" i="36" s="1"/>
  <c r="AE245" i="36"/>
  <c r="AI246" i="36"/>
  <c r="AR246" i="38"/>
  <c r="AE246" i="36"/>
  <c r="EE239" i="36"/>
  <c r="DF242" i="36"/>
  <c r="AN242" i="38"/>
  <c r="BC242" i="38"/>
  <c r="BF242" i="38"/>
  <c r="EJ239" i="36"/>
  <c r="AL242" i="38"/>
  <c r="EB239" i="36"/>
  <c r="EK239" i="36"/>
  <c r="DZ239" i="36"/>
  <c r="EF239" i="36"/>
  <c r="DJ242" i="36"/>
  <c r="DG242" i="36"/>
  <c r="DK242" i="36"/>
  <c r="DH242" i="36"/>
  <c r="BD242" i="38"/>
  <c r="BE242" i="38"/>
  <c r="DI242" i="36"/>
  <c r="EI239" i="36"/>
  <c r="EH239" i="36"/>
  <c r="EL239" i="36"/>
  <c r="EA239" i="36"/>
  <c r="EG239" i="36"/>
  <c r="EM239" i="36"/>
  <c r="AZ242" i="36"/>
  <c r="AX242" i="36"/>
  <c r="BA242" i="36"/>
  <c r="BC242" i="36"/>
  <c r="BD242" i="36"/>
  <c r="Q244" i="38"/>
  <c r="R244" i="38" s="1"/>
  <c r="S244" i="38" s="1"/>
  <c r="BH244" i="36"/>
  <c r="U244" i="38" s="1"/>
  <c r="X244" i="38" s="1"/>
  <c r="AR244" i="36"/>
  <c r="N244" i="38"/>
  <c r="N244" i="36"/>
  <c r="E244" i="38"/>
  <c r="DK243" i="36"/>
  <c r="DH243" i="36"/>
  <c r="ED240" i="36"/>
  <c r="DZ241" i="36"/>
  <c r="DJ243" i="36"/>
  <c r="EJ241" i="36"/>
  <c r="DI243" i="36"/>
  <c r="EI241" i="36"/>
  <c r="DG243" i="36"/>
  <c r="U244" i="36"/>
  <c r="J244" i="36" s="1"/>
  <c r="DF243" i="36"/>
  <c r="C244" i="36"/>
  <c r="A244" i="36" s="1"/>
  <c r="I244" i="36"/>
  <c r="AA244" i="36"/>
  <c r="AB244" i="36" s="1"/>
  <c r="EA241" i="36"/>
  <c r="ED241" i="36"/>
  <c r="AU244" i="36"/>
  <c r="M244" i="36"/>
  <c r="EL241" i="36"/>
  <c r="EM241" i="36"/>
  <c r="EC241" i="36"/>
  <c r="EF241" i="36"/>
  <c r="EB241" i="36"/>
  <c r="EE241" i="36"/>
  <c r="F244" i="38"/>
  <c r="G244" i="38" s="1"/>
  <c r="EL240" i="36"/>
  <c r="EG241" i="36"/>
  <c r="EK241" i="36"/>
  <c r="EH241" i="36"/>
  <c r="CU244" i="36"/>
  <c r="CY244" i="36" s="1"/>
  <c r="T245" i="36"/>
  <c r="P245" i="36" s="1"/>
  <c r="V245" i="36"/>
  <c r="D245" i="38"/>
  <c r="W245" i="36"/>
  <c r="AD245" i="38" s="1"/>
  <c r="K245" i="36"/>
  <c r="E245" i="36"/>
  <c r="AG246" i="36"/>
  <c r="M244" i="38"/>
  <c r="L244" i="38"/>
  <c r="AG245" i="36"/>
  <c r="FH244" i="36"/>
  <c r="FI244" i="36" s="1"/>
  <c r="CD244" i="36"/>
  <c r="CC244" i="36"/>
  <c r="AC244" i="38"/>
  <c r="CH244" i="36"/>
  <c r="AV244" i="36"/>
  <c r="AP244" i="36"/>
  <c r="BT244" i="36"/>
  <c r="AD244" i="38"/>
  <c r="BK244" i="38" s="1"/>
  <c r="CQ244" i="36"/>
  <c r="AR245" i="38"/>
  <c r="V246" i="36"/>
  <c r="E246" i="36"/>
  <c r="K246" i="36"/>
  <c r="D246" i="38"/>
  <c r="W246" i="36"/>
  <c r="N246" i="36" s="1"/>
  <c r="T246" i="36"/>
  <c r="E246" i="38" s="1"/>
  <c r="V244" i="38"/>
  <c r="BI244" i="36"/>
  <c r="AX243" i="36"/>
  <c r="AZ243" i="36"/>
  <c r="AY243" i="36"/>
  <c r="EI240" i="36"/>
  <c r="EE240" i="36"/>
  <c r="EJ240" i="36"/>
  <c r="EC240" i="36"/>
  <c r="EG240" i="36"/>
  <c r="DZ240" i="36"/>
  <c r="EK240" i="36"/>
  <c r="AM243" i="38"/>
  <c r="EF240" i="36"/>
  <c r="EA240" i="36"/>
  <c r="EM240" i="36"/>
  <c r="EH240" i="36"/>
  <c r="EB240" i="36"/>
  <c r="BD243" i="38"/>
  <c r="AZ243" i="38"/>
  <c r="BC243" i="38"/>
  <c r="BE243" i="38"/>
  <c r="BF243" i="38"/>
  <c r="EY245" i="36"/>
  <c r="AN243" i="38"/>
  <c r="CQ245" i="36"/>
  <c r="CO245" i="36"/>
  <c r="Q245" i="38"/>
  <c r="BH245" i="36"/>
  <c r="U245" i="38" s="1"/>
  <c r="X245" i="38" s="1"/>
  <c r="AV245" i="36"/>
  <c r="AP245" i="36"/>
  <c r="BU245" i="36"/>
  <c r="G246" i="36" a="1"/>
  <c r="G246" i="36" s="1"/>
  <c r="G245" i="36" a="1"/>
  <c r="G245" i="36" s="1"/>
  <c r="F246" i="36"/>
  <c r="Z246" i="38" s="1"/>
  <c r="O244" i="38"/>
  <c r="P244" i="38" s="1"/>
  <c r="AB244" i="38"/>
  <c r="Y244" i="38"/>
  <c r="Z244" i="38"/>
  <c r="AT245" i="36"/>
  <c r="BO245" i="36"/>
  <c r="AQ246" i="36"/>
  <c r="CG247" i="36"/>
  <c r="FB247" i="36"/>
  <c r="AD247" i="36"/>
  <c r="CJ245" i="36"/>
  <c r="BG246" i="36"/>
  <c r="CR246" i="36"/>
  <c r="EU247" i="36"/>
  <c r="FD247" i="36"/>
  <c r="ES247" i="36"/>
  <c r="CK246" i="36"/>
  <c r="BN247" i="36"/>
  <c r="AT246" i="36"/>
  <c r="AS245" i="36"/>
  <c r="BP245" i="36"/>
  <c r="BQ245" i="36"/>
  <c r="CF246" i="36"/>
  <c r="AO246" i="36"/>
  <c r="BF247" i="36"/>
  <c r="BW245" i="36"/>
  <c r="CN246" i="36"/>
  <c r="BR245" i="36"/>
  <c r="BS245" i="36"/>
  <c r="EV247" i="36"/>
  <c r="CF245" i="36"/>
  <c r="FC247" i="36"/>
  <c r="BS246" i="36"/>
  <c r="ER246" i="36"/>
  <c r="BK245" i="36"/>
  <c r="BZ247" i="36"/>
  <c r="BM247" i="36"/>
  <c r="AF247" i="36"/>
  <c r="EW247" i="36"/>
  <c r="BW246" i="36"/>
  <c r="BR246" i="36"/>
  <c r="CL246" i="36"/>
  <c r="AM246" i="36"/>
  <c r="BX245" i="36"/>
  <c r="BJ246" i="36"/>
  <c r="BW247" i="36"/>
  <c r="BO246" i="36"/>
  <c r="ET247" i="36"/>
  <c r="CP246" i="36"/>
  <c r="BQ246" i="36"/>
  <c r="CR245" i="36"/>
  <c r="BZ245" i="36"/>
  <c r="FG247" i="36"/>
  <c r="BO247" i="36"/>
  <c r="AL246" i="36"/>
  <c r="AH247" i="36"/>
  <c r="BZ246" i="36"/>
  <c r="AS244" i="36"/>
  <c r="BM245" i="36"/>
  <c r="BG245" i="36"/>
  <c r="AJ245" i="36"/>
  <c r="CR247" i="36"/>
  <c r="AJ246" i="36"/>
  <c r="BX246" i="36"/>
  <c r="BJ245" i="36"/>
  <c r="CF247" i="36"/>
  <c r="CM246" i="36"/>
  <c r="AL245" i="36"/>
  <c r="BV247" i="36"/>
  <c r="BN246" i="36"/>
  <c r="CJ246" i="36"/>
  <c r="AM247" i="36"/>
  <c r="FA247" i="36"/>
  <c r="BM246" i="36"/>
  <c r="AO247" i="36"/>
  <c r="BL245" i="36"/>
  <c r="BL246" i="36"/>
  <c r="CK247" i="36"/>
  <c r="BP246" i="36"/>
  <c r="FG246" i="36"/>
  <c r="AC247" i="36"/>
  <c r="BK246" i="36"/>
  <c r="S247" i="36"/>
  <c r="EZ247" i="36"/>
  <c r="BR247" i="36"/>
  <c r="BF246" i="36"/>
  <c r="N245" i="38" l="1"/>
  <c r="AR245" i="36"/>
  <c r="FH245" i="36"/>
  <c r="CI245" i="36"/>
  <c r="AK245" i="36"/>
  <c r="K245" i="38" s="1"/>
  <c r="CH245" i="36"/>
  <c r="CD245" i="36"/>
  <c r="CC245" i="36"/>
  <c r="AC245" i="38"/>
  <c r="H245" i="36"/>
  <c r="O245" i="36" s="1"/>
  <c r="CT245" i="36"/>
  <c r="CS245" i="36"/>
  <c r="V245" i="38"/>
  <c r="AH245" i="38" s="1"/>
  <c r="BI245" i="36"/>
  <c r="L245" i="38"/>
  <c r="M245" i="38"/>
  <c r="BT245" i="36"/>
  <c r="DX246" i="36"/>
  <c r="DX247" i="36"/>
  <c r="EQ247" i="36"/>
  <c r="EO248" i="36" s="1"/>
  <c r="EQ248" i="36" s="1"/>
  <c r="EO249" i="36" s="1"/>
  <c r="L245" i="36"/>
  <c r="EX247" i="36"/>
  <c r="AG247" i="36"/>
  <c r="AI247" i="36"/>
  <c r="CO246" i="36"/>
  <c r="DW246" i="36"/>
  <c r="Q246" i="36"/>
  <c r="B246" i="38" s="1"/>
  <c r="L246" i="36"/>
  <c r="BH246" i="36"/>
  <c r="U246" i="38" s="1"/>
  <c r="X246" i="38" s="1"/>
  <c r="Q246" i="38"/>
  <c r="R246" i="38" s="1"/>
  <c r="S246" i="38" s="1"/>
  <c r="CC246" i="36"/>
  <c r="AC246" i="38"/>
  <c r="CD246" i="36"/>
  <c r="CH246" i="36"/>
  <c r="L246" i="38"/>
  <c r="M246" i="38"/>
  <c r="BU246" i="36"/>
  <c r="AR246" i="36"/>
  <c r="N246" i="38"/>
  <c r="BT246" i="36"/>
  <c r="AV246" i="36"/>
  <c r="AP246" i="36"/>
  <c r="CQ246" i="36"/>
  <c r="AE247" i="36"/>
  <c r="F245" i="36"/>
  <c r="AB245" i="38" s="1"/>
  <c r="J245" i="38"/>
  <c r="Q245" i="36"/>
  <c r="B245" i="38" s="1"/>
  <c r="CS246" i="36"/>
  <c r="H246" i="36"/>
  <c r="O246" i="36" s="1"/>
  <c r="CT246" i="36"/>
  <c r="K247" i="36"/>
  <c r="V247" i="36"/>
  <c r="W247" i="36"/>
  <c r="F247" i="38" s="1"/>
  <c r="G247" i="38" s="1"/>
  <c r="E247" i="36"/>
  <c r="D247" i="38"/>
  <c r="T247" i="36"/>
  <c r="E247" i="38" s="1"/>
  <c r="Z247" i="36"/>
  <c r="J247" i="38" s="1"/>
  <c r="P246" i="36"/>
  <c r="DL242" i="36"/>
  <c r="EH242" i="36" s="1"/>
  <c r="F246" i="38"/>
  <c r="G246" i="38" s="1"/>
  <c r="T244" i="38"/>
  <c r="W244" i="38"/>
  <c r="AK246" i="36"/>
  <c r="K246" i="38" s="1"/>
  <c r="V246" i="38"/>
  <c r="BI246" i="36"/>
  <c r="CI246" i="36"/>
  <c r="FH246" i="36"/>
  <c r="FI246" i="36" s="1"/>
  <c r="AW244" i="36"/>
  <c r="AY244" i="36" s="1"/>
  <c r="CU245" i="36"/>
  <c r="DB245" i="36" s="1"/>
  <c r="D244" i="36"/>
  <c r="Y244" i="36" s="1" a="1"/>
  <c r="Y244" i="36" s="1"/>
  <c r="H244" i="38" s="1"/>
  <c r="I244" i="38" s="1"/>
  <c r="CW244" i="36"/>
  <c r="DL243" i="36"/>
  <c r="EC243" i="36" s="1"/>
  <c r="AU245" i="36"/>
  <c r="E245" i="38"/>
  <c r="F245" i="38"/>
  <c r="G245" i="38" s="1"/>
  <c r="BB244" i="36"/>
  <c r="BE244" i="36" s="1"/>
  <c r="AS244" i="38"/>
  <c r="M245" i="36"/>
  <c r="N245" i="36"/>
  <c r="AA245" i="36"/>
  <c r="BB245" i="36" s="1"/>
  <c r="I245" i="36"/>
  <c r="C246" i="36"/>
  <c r="A246" i="36" s="1"/>
  <c r="U245" i="36"/>
  <c r="D245" i="36" s="1"/>
  <c r="Y245" i="36" s="1" a="1"/>
  <c r="Y245" i="36" s="1"/>
  <c r="H245" i="38" s="1"/>
  <c r="EB243" i="36"/>
  <c r="X245" i="36"/>
  <c r="C245" i="36"/>
  <c r="AW244" i="38"/>
  <c r="AO244" i="38"/>
  <c r="A244" i="38"/>
  <c r="AD246" i="38"/>
  <c r="AX246" i="38" s="1"/>
  <c r="AY246" i="38" s="1"/>
  <c r="CZ244" i="36"/>
  <c r="BA244" i="38"/>
  <c r="BB244" i="38" s="1"/>
  <c r="BG244" i="38" s="1"/>
  <c r="AJ244" i="38"/>
  <c r="AN244" i="38" s="1"/>
  <c r="BQ244" i="38"/>
  <c r="AX244" i="38"/>
  <c r="AY244" i="38" s="1"/>
  <c r="AA244" i="38"/>
  <c r="BO244" i="38"/>
  <c r="CV244" i="36"/>
  <c r="BJ244" i="38"/>
  <c r="DB244" i="36"/>
  <c r="AU244" i="38"/>
  <c r="AQ244" i="38"/>
  <c r="BS244" i="38"/>
  <c r="CB244" i="36"/>
  <c r="CX244" i="36"/>
  <c r="DA244" i="36"/>
  <c r="DC244" i="36" s="1"/>
  <c r="BU244" i="38"/>
  <c r="BN244" i="38"/>
  <c r="AG244" i="38"/>
  <c r="BT244" i="38"/>
  <c r="BL244" i="38"/>
  <c r="BP244" i="38"/>
  <c r="CU246" i="36"/>
  <c r="DB246" i="36" s="1"/>
  <c r="DD244" i="36"/>
  <c r="AT244" i="38"/>
  <c r="AF244" i="38"/>
  <c r="BM244" i="38"/>
  <c r="AI244" i="38"/>
  <c r="BY244" i="36"/>
  <c r="CA244" i="36" s="1"/>
  <c r="AE244" i="38"/>
  <c r="FI245" i="36"/>
  <c r="AK244" i="38"/>
  <c r="BH244" i="38"/>
  <c r="BR244" i="38"/>
  <c r="AP244" i="38"/>
  <c r="AV244" i="38"/>
  <c r="AH244" i="38"/>
  <c r="BI244" i="38"/>
  <c r="X246" i="36"/>
  <c r="M246" i="36"/>
  <c r="AU246" i="36"/>
  <c r="AA246" i="36"/>
  <c r="BB246" i="36" s="1"/>
  <c r="BD246" i="36" s="1"/>
  <c r="AR247" i="38"/>
  <c r="DE244" i="36"/>
  <c r="DJ244" i="36" s="1"/>
  <c r="I246" i="36"/>
  <c r="U246" i="36"/>
  <c r="D246" i="36" s="1"/>
  <c r="Y246" i="36" s="1" a="1"/>
  <c r="Y246" i="36" s="1"/>
  <c r="H246" i="38" s="1"/>
  <c r="P247" i="36"/>
  <c r="O246" i="38"/>
  <c r="P246" i="38" s="1"/>
  <c r="EY247" i="36"/>
  <c r="AP247" i="36"/>
  <c r="AV247" i="36"/>
  <c r="H247" i="36"/>
  <c r="O247" i="36" s="1"/>
  <c r="CS247" i="36"/>
  <c r="CT247" i="36"/>
  <c r="Q247" i="38"/>
  <c r="R247" i="38" s="1"/>
  <c r="T247" i="38" s="1"/>
  <c r="BH247" i="36"/>
  <c r="U247" i="38" s="1"/>
  <c r="X247" i="38" s="1"/>
  <c r="CI247" i="36"/>
  <c r="Y246" i="38"/>
  <c r="AB246" i="38"/>
  <c r="AX245" i="38"/>
  <c r="AE245" i="38"/>
  <c r="BK245" i="38"/>
  <c r="AJ245" i="38"/>
  <c r="BP245" i="38"/>
  <c r="AO245" i="38"/>
  <c r="BI245" i="38"/>
  <c r="BY245" i="36"/>
  <c r="AQ245" i="38"/>
  <c r="AW245" i="38"/>
  <c r="BR245" i="38"/>
  <c r="AF245" i="38"/>
  <c r="AK245" i="38"/>
  <c r="BU245" i="38"/>
  <c r="BJ245" i="38"/>
  <c r="AI245" i="38"/>
  <c r="BO245" i="38"/>
  <c r="AV245" i="38"/>
  <c r="BT245" i="38"/>
  <c r="AS245" i="38"/>
  <c r="BM245" i="38"/>
  <c r="AP245" i="38"/>
  <c r="BN245" i="38"/>
  <c r="BS245" i="38"/>
  <c r="BH245" i="38"/>
  <c r="BQ245" i="38"/>
  <c r="AT245" i="38"/>
  <c r="AU245" i="38"/>
  <c r="BA245" i="38"/>
  <c r="BD245" i="38" s="1"/>
  <c r="BL245" i="38"/>
  <c r="R245" i="38"/>
  <c r="CB245" i="36"/>
  <c r="AS247" i="36"/>
  <c r="CP247" i="36"/>
  <c r="BK247" i="36"/>
  <c r="AT247" i="36"/>
  <c r="ER247" i="36"/>
  <c r="BV248" i="36"/>
  <c r="CJ247" i="36"/>
  <c r="AL247" i="36"/>
  <c r="AJ247" i="36"/>
  <c r="BL247" i="36"/>
  <c r="BJ247" i="36"/>
  <c r="AC248" i="36"/>
  <c r="ES248" i="36"/>
  <c r="AS246" i="36"/>
  <c r="S248" i="36"/>
  <c r="EU248" i="36"/>
  <c r="AQ247" i="36"/>
  <c r="FD248" i="36"/>
  <c r="CN247" i="36"/>
  <c r="CM247" i="36"/>
  <c r="EV248" i="36"/>
  <c r="BS247" i="36"/>
  <c r="BQ247" i="36"/>
  <c r="BG247" i="36"/>
  <c r="FC248" i="36"/>
  <c r="FB248" i="36"/>
  <c r="EW248" i="36"/>
  <c r="CG248" i="36"/>
  <c r="AF248" i="36"/>
  <c r="BP247" i="36"/>
  <c r="AH248" i="36"/>
  <c r="FD249" i="36"/>
  <c r="ET248" i="36"/>
  <c r="AD248" i="36"/>
  <c r="BX247" i="36"/>
  <c r="AC249" i="36"/>
  <c r="CL247" i="36"/>
  <c r="EZ248" i="36"/>
  <c r="FA248" i="36"/>
  <c r="CG249" i="36"/>
  <c r="AA245" i="38" l="1"/>
  <c r="AG245" i="38"/>
  <c r="W245" i="38"/>
  <c r="EX248" i="36"/>
  <c r="EP248" i="36"/>
  <c r="O245" i="38"/>
  <c r="P245" i="38" s="1"/>
  <c r="CA245" i="36"/>
  <c r="M247" i="36"/>
  <c r="C247" i="36"/>
  <c r="AA247" i="36"/>
  <c r="BB247" i="36" s="1"/>
  <c r="U247" i="36"/>
  <c r="J247" i="36" s="1"/>
  <c r="Y245" i="38"/>
  <c r="Z245" i="38"/>
  <c r="AA246" i="38"/>
  <c r="Z248" i="36"/>
  <c r="J248" i="38" s="1"/>
  <c r="K248" i="36"/>
  <c r="W248" i="36"/>
  <c r="F248" i="38" s="1"/>
  <c r="G248" i="38" s="1"/>
  <c r="D248" i="38"/>
  <c r="V248" i="36"/>
  <c r="E248" i="36"/>
  <c r="T248" i="36"/>
  <c r="U248" i="36" s="1"/>
  <c r="D248" i="36" s="1"/>
  <c r="EI242" i="36"/>
  <c r="T246" i="38"/>
  <c r="W246" i="38"/>
  <c r="CB246" i="36"/>
  <c r="A245" i="36"/>
  <c r="A247" i="38"/>
  <c r="AU247" i="36"/>
  <c r="G247" i="36" a="1"/>
  <c r="G247" i="36" s="1"/>
  <c r="DW247" i="36"/>
  <c r="AD247" i="38"/>
  <c r="AP247" i="38" s="1"/>
  <c r="X247" i="36"/>
  <c r="L247" i="36"/>
  <c r="F247" i="36"/>
  <c r="Y247" i="38" s="1"/>
  <c r="N247" i="36"/>
  <c r="I247" i="36"/>
  <c r="Q247" i="36"/>
  <c r="B247" i="38" s="1"/>
  <c r="A246" i="38"/>
  <c r="V247" i="38"/>
  <c r="BI247" i="36"/>
  <c r="CD247" i="36"/>
  <c r="CH247" i="36"/>
  <c r="CC247" i="36"/>
  <c r="AC247" i="38"/>
  <c r="FH247" i="36"/>
  <c r="FI247" i="36" s="1"/>
  <c r="AK247" i="36"/>
  <c r="K247" i="38" s="1"/>
  <c r="ED242" i="36"/>
  <c r="EK242" i="36"/>
  <c r="EB242" i="36"/>
  <c r="EG242" i="36"/>
  <c r="EE242" i="36"/>
  <c r="EJ242" i="36"/>
  <c r="EA242" i="36"/>
  <c r="EF242" i="36"/>
  <c r="EC242" i="36"/>
  <c r="EL242" i="36"/>
  <c r="EM242" i="36"/>
  <c r="DZ242" i="36"/>
  <c r="I246" i="38"/>
  <c r="EG243" i="36"/>
  <c r="AI248" i="36"/>
  <c r="AG248" i="36"/>
  <c r="AX244" i="36"/>
  <c r="EI243" i="36"/>
  <c r="AZ244" i="36"/>
  <c r="ED243" i="36"/>
  <c r="BC244" i="36"/>
  <c r="BC246" i="36"/>
  <c r="AZ246" i="38"/>
  <c r="BA244" i="36"/>
  <c r="BD244" i="36"/>
  <c r="DZ243" i="36"/>
  <c r="EH243" i="36"/>
  <c r="AF246" i="38"/>
  <c r="I245" i="38"/>
  <c r="DK244" i="36"/>
  <c r="J245" i="36"/>
  <c r="AZ244" i="38"/>
  <c r="CX245" i="36"/>
  <c r="DD245" i="36"/>
  <c r="DA245" i="36"/>
  <c r="DC245" i="36" s="1"/>
  <c r="CW245" i="36"/>
  <c r="DE245" i="36"/>
  <c r="DG245" i="36" s="1"/>
  <c r="CZ245" i="36"/>
  <c r="CV245" i="36"/>
  <c r="AG246" i="38"/>
  <c r="AJ246" i="38"/>
  <c r="AM246" i="38" s="1"/>
  <c r="BY246" i="36"/>
  <c r="CA246" i="36" s="1"/>
  <c r="CY245" i="36"/>
  <c r="BK246" i="38"/>
  <c r="DI244" i="36"/>
  <c r="AB245" i="36"/>
  <c r="BQ246" i="38"/>
  <c r="EL243" i="36"/>
  <c r="EE243" i="36"/>
  <c r="AQ246" i="38"/>
  <c r="BI246" i="38"/>
  <c r="EF243" i="36"/>
  <c r="EJ243" i="36"/>
  <c r="EA243" i="36"/>
  <c r="EK243" i="36"/>
  <c r="BD244" i="38"/>
  <c r="EM243" i="36"/>
  <c r="BE244" i="38"/>
  <c r="A245" i="38"/>
  <c r="DG244" i="36"/>
  <c r="DL244" i="36" s="1"/>
  <c r="AW245" i="36"/>
  <c r="AX245" i="36" s="1"/>
  <c r="BN246" i="38"/>
  <c r="AW246" i="38"/>
  <c r="AK246" i="38"/>
  <c r="AI246" i="38"/>
  <c r="BA246" i="38"/>
  <c r="BC246" i="38" s="1"/>
  <c r="BM246" i="38"/>
  <c r="AS246" i="38"/>
  <c r="AU246" i="38"/>
  <c r="DM244" i="36"/>
  <c r="DF244" i="36"/>
  <c r="AE246" i="38"/>
  <c r="BS246" i="38"/>
  <c r="BJ246" i="38"/>
  <c r="BT246" i="38"/>
  <c r="BP246" i="38"/>
  <c r="BE246" i="36"/>
  <c r="AL244" i="38"/>
  <c r="BC244" i="38"/>
  <c r="AM244" i="38"/>
  <c r="BF244" i="38"/>
  <c r="CX246" i="36"/>
  <c r="AO246" i="38"/>
  <c r="BR246" i="38"/>
  <c r="AH246" i="38"/>
  <c r="DH244" i="36"/>
  <c r="AP246" i="38"/>
  <c r="BH246" i="38"/>
  <c r="AV246" i="38"/>
  <c r="BU246" i="38"/>
  <c r="BL246" i="38"/>
  <c r="BO246" i="38"/>
  <c r="AT246" i="38"/>
  <c r="DA246" i="36"/>
  <c r="DC246" i="36" s="1"/>
  <c r="AW246" i="36"/>
  <c r="AZ246" i="36" s="1"/>
  <c r="AB246" i="36"/>
  <c r="CZ246" i="36"/>
  <c r="CY246" i="36"/>
  <c r="CV246" i="36"/>
  <c r="DD246" i="36"/>
  <c r="CW246" i="36"/>
  <c r="DE246" i="36"/>
  <c r="DJ246" i="36" s="1"/>
  <c r="J246" i="36"/>
  <c r="W247" i="38"/>
  <c r="AR247" i="36"/>
  <c r="N247" i="38"/>
  <c r="BT247" i="36"/>
  <c r="BU247" i="36"/>
  <c r="CO247" i="36"/>
  <c r="L247" i="38"/>
  <c r="M247" i="38"/>
  <c r="AE248" i="36"/>
  <c r="CU247" i="36"/>
  <c r="DD247" i="36" s="1"/>
  <c r="CQ247" i="36"/>
  <c r="AR248" i="38"/>
  <c r="AB247" i="36"/>
  <c r="AW247" i="36"/>
  <c r="AZ247" i="36" s="1"/>
  <c r="BI247" i="38"/>
  <c r="AU247" i="38"/>
  <c r="BL247" i="38"/>
  <c r="AB247" i="38"/>
  <c r="D247" i="36"/>
  <c r="Y247" i="36" s="1" a="1"/>
  <c r="Y247" i="36" s="1"/>
  <c r="H247" i="38" s="1"/>
  <c r="I247" i="38" s="1"/>
  <c r="A247" i="36"/>
  <c r="AF247" i="38"/>
  <c r="AO247" i="38"/>
  <c r="BR247" i="38"/>
  <c r="Q248" i="36"/>
  <c r="B248" i="38" s="1"/>
  <c r="BQ247" i="38"/>
  <c r="BO247" i="38"/>
  <c r="S247" i="38"/>
  <c r="DW248" i="36"/>
  <c r="AW247" i="38"/>
  <c r="AV247" i="38"/>
  <c r="AI247" i="38"/>
  <c r="G248" i="36" a="1"/>
  <c r="G248" i="36" s="1"/>
  <c r="BM247" i="38"/>
  <c r="BP247" i="38"/>
  <c r="AJ247" i="38"/>
  <c r="AN247" i="38" s="1"/>
  <c r="BK247" i="38"/>
  <c r="AE247" i="38"/>
  <c r="AX247" i="38"/>
  <c r="AY247" i="38" s="1"/>
  <c r="L248" i="36"/>
  <c r="F248" i="36"/>
  <c r="AB248" i="38" s="1"/>
  <c r="BA247" i="38"/>
  <c r="BB247" i="38" s="1"/>
  <c r="BG247" i="38" s="1"/>
  <c r="AK247" i="38"/>
  <c r="BH247" i="38"/>
  <c r="BS247" i="38"/>
  <c r="AQ247" i="38"/>
  <c r="BN247" i="38"/>
  <c r="AG247" i="38"/>
  <c r="EY248" i="36"/>
  <c r="AR249" i="38"/>
  <c r="EX249" i="36"/>
  <c r="EP249" i="36"/>
  <c r="AZ245" i="38"/>
  <c r="AY245" i="38"/>
  <c r="AH247" i="38"/>
  <c r="AL245" i="38"/>
  <c r="AM245" i="38"/>
  <c r="AN245" i="38"/>
  <c r="EQ249" i="36"/>
  <c r="EO250" i="36" s="1"/>
  <c r="BE245" i="36"/>
  <c r="BD245" i="36"/>
  <c r="BC245" i="36"/>
  <c r="BB245" i="38"/>
  <c r="BG245" i="38" s="1"/>
  <c r="BC245" i="38"/>
  <c r="BE245" i="38"/>
  <c r="BF245" i="38"/>
  <c r="S245" i="38"/>
  <c r="T245" i="38"/>
  <c r="BC247" i="36"/>
  <c r="BD247" i="36"/>
  <c r="BE247" i="36"/>
  <c r="BR248" i="36"/>
  <c r="BW248" i="36"/>
  <c r="CF248" i="36"/>
  <c r="AO248" i="36"/>
  <c r="AQ248" i="36"/>
  <c r="CL248" i="36"/>
  <c r="BM248" i="36"/>
  <c r="BG248" i="36"/>
  <c r="AT248" i="36"/>
  <c r="CJ248" i="36"/>
  <c r="EZ249" i="36"/>
  <c r="BS248" i="36"/>
  <c r="BF248" i="36"/>
  <c r="AJ248" i="36"/>
  <c r="AM248" i="36"/>
  <c r="CP248" i="36"/>
  <c r="FC249" i="36"/>
  <c r="CN248" i="36"/>
  <c r="ET249" i="36"/>
  <c r="CK248" i="36"/>
  <c r="ER248" i="36"/>
  <c r="EW249" i="36"/>
  <c r="FB249" i="36"/>
  <c r="CR248" i="36"/>
  <c r="BP248" i="36"/>
  <c r="BN248" i="36"/>
  <c r="CM248" i="36"/>
  <c r="BV249" i="36"/>
  <c r="EV249" i="36"/>
  <c r="FG248" i="36"/>
  <c r="BK248" i="36"/>
  <c r="BJ248" i="36"/>
  <c r="BQ248" i="36"/>
  <c r="AH249" i="36"/>
  <c r="FA249" i="36"/>
  <c r="AD249" i="36"/>
  <c r="BL248" i="36"/>
  <c r="EU249" i="36"/>
  <c r="BO248" i="36"/>
  <c r="ES249" i="36"/>
  <c r="AF249" i="36"/>
  <c r="AL248" i="36"/>
  <c r="BX248" i="36"/>
  <c r="FB250" i="36"/>
  <c r="S249" i="36"/>
  <c r="BZ248" i="36"/>
  <c r="FG249" i="36"/>
  <c r="CI248" i="36" l="1"/>
  <c r="BU247" i="38"/>
  <c r="AS247" i="38"/>
  <c r="BJ247" i="38"/>
  <c r="BY247" i="36"/>
  <c r="CA247" i="36" s="1"/>
  <c r="BT247" i="38"/>
  <c r="AT247" i="38"/>
  <c r="AK248" i="36"/>
  <c r="K248" i="38" s="1"/>
  <c r="DX249" i="36"/>
  <c r="DX248" i="36"/>
  <c r="E248" i="38"/>
  <c r="A248" i="38" s="1"/>
  <c r="J248" i="36"/>
  <c r="X248" i="36"/>
  <c r="CB247" i="36"/>
  <c r="AU248" i="36"/>
  <c r="N248" i="36"/>
  <c r="P248" i="36"/>
  <c r="AA247" i="38"/>
  <c r="AA248" i="36"/>
  <c r="BB248" i="36" s="1"/>
  <c r="BE248" i="36" s="1"/>
  <c r="I248" i="36"/>
  <c r="M248" i="36"/>
  <c r="C248" i="36"/>
  <c r="A248" i="36" s="1"/>
  <c r="Z247" i="38"/>
  <c r="O247" i="38"/>
  <c r="P247" i="38" s="1"/>
  <c r="BH248" i="36"/>
  <c r="U248" i="38" s="1"/>
  <c r="X248" i="38" s="1"/>
  <c r="Q248" i="38"/>
  <c r="R248" i="38" s="1"/>
  <c r="S248" i="38" s="1"/>
  <c r="EQ250" i="36"/>
  <c r="EO251" i="36" s="1"/>
  <c r="EX251" i="36" s="1"/>
  <c r="AD248" i="38"/>
  <c r="BJ248" i="38" s="1"/>
  <c r="AV248" i="36"/>
  <c r="BT248" i="36"/>
  <c r="AP248" i="36"/>
  <c r="CQ248" i="36"/>
  <c r="CS248" i="36"/>
  <c r="CT248" i="36"/>
  <c r="H248" i="36"/>
  <c r="O248" i="36" s="1"/>
  <c r="BU248" i="36"/>
  <c r="AE249" i="36"/>
  <c r="AG249" i="36"/>
  <c r="W249" i="36"/>
  <c r="F249" i="38" s="1"/>
  <c r="G249" i="38" s="1"/>
  <c r="D249" i="38"/>
  <c r="K249" i="36"/>
  <c r="V249" i="36"/>
  <c r="T249" i="36"/>
  <c r="E249" i="38" s="1"/>
  <c r="E249" i="36"/>
  <c r="CO248" i="36"/>
  <c r="AR248" i="36"/>
  <c r="N248" i="38"/>
  <c r="L248" i="38"/>
  <c r="M248" i="38"/>
  <c r="CU248" i="36"/>
  <c r="CZ248" i="36" s="1"/>
  <c r="CD248" i="36"/>
  <c r="CH248" i="36"/>
  <c r="CC248" i="36"/>
  <c r="FH248" i="36"/>
  <c r="FI248" i="36" s="1"/>
  <c r="AC248" i="38"/>
  <c r="V248" i="38"/>
  <c r="BI248" i="36"/>
  <c r="AI249" i="36"/>
  <c r="Z249" i="36"/>
  <c r="L249" i="36" s="1"/>
  <c r="AY245" i="36"/>
  <c r="DF245" i="36"/>
  <c r="DK245" i="36"/>
  <c r="AL246" i="38"/>
  <c r="DM245" i="36"/>
  <c r="EA244" i="36"/>
  <c r="AZ245" i="36"/>
  <c r="DI245" i="36"/>
  <c r="DJ245" i="36"/>
  <c r="DL245" i="36" s="1"/>
  <c r="BA245" i="36"/>
  <c r="AN246" i="38"/>
  <c r="DH245" i="36"/>
  <c r="EJ244" i="36"/>
  <c r="EM244" i="36"/>
  <c r="BF246" i="38"/>
  <c r="BE246" i="38"/>
  <c r="BD246" i="38"/>
  <c r="BB246" i="38"/>
  <c r="BG246" i="38" s="1"/>
  <c r="BA246" i="36"/>
  <c r="DI246" i="36"/>
  <c r="DK246" i="36"/>
  <c r="DM246" i="36"/>
  <c r="DF246" i="36"/>
  <c r="AY246" i="36"/>
  <c r="AX246" i="36"/>
  <c r="DH246" i="36"/>
  <c r="DG246" i="36"/>
  <c r="DL246" i="36" s="1"/>
  <c r="DA247" i="36"/>
  <c r="DC247" i="36" s="1"/>
  <c r="CY247" i="36"/>
  <c r="CZ247" i="36"/>
  <c r="DB247" i="36"/>
  <c r="CV247" i="36"/>
  <c r="CW247" i="36"/>
  <c r="CX247" i="36"/>
  <c r="DE247" i="36"/>
  <c r="DM247" i="36" s="1"/>
  <c r="AX247" i="36"/>
  <c r="AY247" i="36"/>
  <c r="BA247" i="36"/>
  <c r="AB248" i="36"/>
  <c r="AJ248" i="38"/>
  <c r="AN248" i="38" s="1"/>
  <c r="Y248" i="36" a="1"/>
  <c r="Y248" i="36" s="1"/>
  <c r="H248" i="38" s="1"/>
  <c r="I248" i="38" s="1"/>
  <c r="Y248" i="38"/>
  <c r="AM247" i="38"/>
  <c r="AK248" i="38"/>
  <c r="O248" i="38"/>
  <c r="P248" i="38" s="1"/>
  <c r="BD247" i="38"/>
  <c r="BM248" i="38"/>
  <c r="BF247" i="38"/>
  <c r="AS248" i="38"/>
  <c r="BO248" i="38"/>
  <c r="AP248" i="38"/>
  <c r="BU248" i="38"/>
  <c r="BN248" i="38"/>
  <c r="EK244" i="36"/>
  <c r="BA248" i="38"/>
  <c r="BD248" i="38" s="1"/>
  <c r="BH248" i="38"/>
  <c r="AE248" i="38"/>
  <c r="BC247" i="38"/>
  <c r="BE247" i="38"/>
  <c r="AZ247" i="38"/>
  <c r="BQ248" i="38"/>
  <c r="BT248" i="38"/>
  <c r="AV248" i="38"/>
  <c r="BK248" i="38"/>
  <c r="BR248" i="38"/>
  <c r="AT248" i="38"/>
  <c r="AL247" i="38"/>
  <c r="Z248" i="38"/>
  <c r="BI248" i="38"/>
  <c r="AO248" i="38"/>
  <c r="BL248" i="38"/>
  <c r="BS248" i="38"/>
  <c r="AQ248" i="38"/>
  <c r="EY249" i="36"/>
  <c r="EE244" i="36"/>
  <c r="EF244" i="36"/>
  <c r="EB244" i="36"/>
  <c r="EG244" i="36"/>
  <c r="EH244" i="36"/>
  <c r="ED244" i="36"/>
  <c r="EL244" i="36"/>
  <c r="EI244" i="36"/>
  <c r="DZ244" i="36"/>
  <c r="EC244" i="36"/>
  <c r="EX250" i="36"/>
  <c r="EP250" i="36"/>
  <c r="BC248" i="36"/>
  <c r="BK249" i="36"/>
  <c r="EZ251" i="36"/>
  <c r="BR249" i="36"/>
  <c r="AF251" i="36"/>
  <c r="EV250" i="36"/>
  <c r="AD251" i="36"/>
  <c r="EW251" i="36"/>
  <c r="FA251" i="36"/>
  <c r="BG250" i="36"/>
  <c r="EW250" i="36"/>
  <c r="AL249" i="36"/>
  <c r="BV251" i="36"/>
  <c r="EU250" i="36"/>
  <c r="FA250" i="36"/>
  <c r="CK249" i="36"/>
  <c r="AH250" i="36"/>
  <c r="BV250" i="36"/>
  <c r="AS248" i="36"/>
  <c r="ES251" i="36"/>
  <c r="BQ249" i="36"/>
  <c r="BP249" i="36"/>
  <c r="FD251" i="36"/>
  <c r="CL249" i="36"/>
  <c r="BG249" i="36"/>
  <c r="AM249" i="36"/>
  <c r="AH251" i="36"/>
  <c r="CP249" i="36"/>
  <c r="CN249" i="36"/>
  <c r="BF249" i="36"/>
  <c r="ET250" i="36"/>
  <c r="EZ250" i="36"/>
  <c r="BJ249" i="36"/>
  <c r="AO249" i="36"/>
  <c r="CJ249" i="36"/>
  <c r="BX249" i="36"/>
  <c r="BO249" i="36"/>
  <c r="CG250" i="36"/>
  <c r="AT249" i="36"/>
  <c r="CR249" i="36"/>
  <c r="BW249" i="36"/>
  <c r="EV251" i="36"/>
  <c r="AT250" i="36"/>
  <c r="AQ250" i="36"/>
  <c r="AF250" i="36"/>
  <c r="FC251" i="36"/>
  <c r="FD250" i="36"/>
  <c r="CM249" i="36"/>
  <c r="AC250" i="36"/>
  <c r="ET251" i="36"/>
  <c r="CG251" i="36"/>
  <c r="S250" i="36"/>
  <c r="AD250" i="36"/>
  <c r="AQ249" i="36"/>
  <c r="CF249" i="36"/>
  <c r="FB251" i="36"/>
  <c r="ER249" i="36"/>
  <c r="BZ249" i="36"/>
  <c r="AJ249" i="36"/>
  <c r="BS249" i="36"/>
  <c r="FC250" i="36"/>
  <c r="S251" i="36"/>
  <c r="AC251" i="36"/>
  <c r="BM249" i="36"/>
  <c r="BN249" i="36"/>
  <c r="BL249" i="36"/>
  <c r="EU251" i="36"/>
  <c r="BF250" i="36"/>
  <c r="FG250" i="36"/>
  <c r="ES250" i="36"/>
  <c r="BO250" i="36"/>
  <c r="AW248" i="36" l="1"/>
  <c r="AY248" i="36" s="1"/>
  <c r="BD248" i="36"/>
  <c r="BY248" i="36"/>
  <c r="CA248" i="36" s="1"/>
  <c r="AW248" i="38"/>
  <c r="AX248" i="38"/>
  <c r="AY248" i="38" s="1"/>
  <c r="BP248" i="38"/>
  <c r="AU248" i="38"/>
  <c r="DX250" i="36"/>
  <c r="AI248" i="38"/>
  <c r="T248" i="38"/>
  <c r="AF248" i="38"/>
  <c r="W248" i="38"/>
  <c r="EQ251" i="36"/>
  <c r="EO252" i="36" s="1"/>
  <c r="EP251" i="36"/>
  <c r="AI251" i="36"/>
  <c r="Z250" i="36"/>
  <c r="J250" i="38" s="1"/>
  <c r="AE251" i="36"/>
  <c r="CQ249" i="36"/>
  <c r="AE250" i="36"/>
  <c r="AR250" i="38"/>
  <c r="DD248" i="36"/>
  <c r="CX248" i="36"/>
  <c r="AG248" i="38"/>
  <c r="DE248" i="36"/>
  <c r="DK248" i="36" s="1"/>
  <c r="AH248" i="38"/>
  <c r="AA248" i="38"/>
  <c r="M249" i="36"/>
  <c r="I249" i="36"/>
  <c r="P249" i="36"/>
  <c r="Q249" i="36"/>
  <c r="B249" i="38" s="1"/>
  <c r="CB248" i="36"/>
  <c r="DW249" i="36"/>
  <c r="C249" i="36"/>
  <c r="G249" i="36" a="1"/>
  <c r="G249" i="36" s="1"/>
  <c r="J249" i="38"/>
  <c r="U249" i="36"/>
  <c r="D249" i="36" s="1"/>
  <c r="F249" i="36"/>
  <c r="Z249" i="38" s="1"/>
  <c r="X249" i="36"/>
  <c r="N249" i="36"/>
  <c r="CV248" i="36"/>
  <c r="AA249" i="36"/>
  <c r="BB249" i="36" s="1"/>
  <c r="AU249" i="36"/>
  <c r="CW248" i="36"/>
  <c r="DB248" i="36"/>
  <c r="DA248" i="36"/>
  <c r="DC248" i="36" s="1"/>
  <c r="CY248" i="36"/>
  <c r="CU249" i="36"/>
  <c r="CZ249" i="36" s="1"/>
  <c r="AD249" i="38"/>
  <c r="AE249" i="38" s="1"/>
  <c r="AP249" i="36"/>
  <c r="AV249" i="36"/>
  <c r="BT249" i="36"/>
  <c r="FH249" i="36"/>
  <c r="FI249" i="36" s="1"/>
  <c r="CI249" i="36"/>
  <c r="Z251" i="36"/>
  <c r="J251" i="38" s="1"/>
  <c r="AG250" i="36"/>
  <c r="BU249" i="36"/>
  <c r="AR251" i="38"/>
  <c r="W251" i="36"/>
  <c r="F251" i="38" s="1"/>
  <c r="G251" i="38" s="1"/>
  <c r="E251" i="36"/>
  <c r="T251" i="36"/>
  <c r="P251" i="36" s="1"/>
  <c r="D251" i="38"/>
  <c r="V251" i="36"/>
  <c r="K251" i="36"/>
  <c r="M249" i="38"/>
  <c r="L249" i="38"/>
  <c r="Q249" i="38"/>
  <c r="R249" i="38" s="1"/>
  <c r="BH249" i="36"/>
  <c r="U249" i="38" s="1"/>
  <c r="X249" i="38" s="1"/>
  <c r="AG251" i="36"/>
  <c r="CH249" i="36"/>
  <c r="CC249" i="36"/>
  <c r="CD249" i="36"/>
  <c r="AC249" i="38"/>
  <c r="AK249" i="36"/>
  <c r="K249" i="38" s="1"/>
  <c r="CT249" i="36"/>
  <c r="CS249" i="36"/>
  <c r="H249" i="36"/>
  <c r="O249" i="36" s="1"/>
  <c r="AI250" i="36"/>
  <c r="BI249" i="36"/>
  <c r="V249" i="38"/>
  <c r="AR249" i="36"/>
  <c r="N249" i="38"/>
  <c r="D250" i="38"/>
  <c r="V250" i="36"/>
  <c r="K250" i="36"/>
  <c r="W250" i="36"/>
  <c r="N250" i="36" s="1"/>
  <c r="E250" i="36"/>
  <c r="T250" i="36"/>
  <c r="E250" i="38" s="1"/>
  <c r="CO249" i="36"/>
  <c r="AZ248" i="36"/>
  <c r="AX248" i="36"/>
  <c r="EG245" i="36"/>
  <c r="BA248" i="36"/>
  <c r="EF245" i="36"/>
  <c r="EE245" i="36"/>
  <c r="EM245" i="36"/>
  <c r="DZ245" i="36"/>
  <c r="ED245" i="36"/>
  <c r="EB245" i="36"/>
  <c r="EI245" i="36"/>
  <c r="EJ245" i="36"/>
  <c r="EK245" i="36"/>
  <c r="EH245" i="36"/>
  <c r="EL245" i="36"/>
  <c r="EA245" i="36"/>
  <c r="EC245" i="36"/>
  <c r="EL246" i="36"/>
  <c r="EK246" i="36"/>
  <c r="EC246" i="36"/>
  <c r="DF247" i="36"/>
  <c r="ED246" i="36"/>
  <c r="DH247" i="36"/>
  <c r="EA246" i="36"/>
  <c r="DZ246" i="36"/>
  <c r="EE246" i="36"/>
  <c r="EI246" i="36"/>
  <c r="EM246" i="36"/>
  <c r="EB246" i="36"/>
  <c r="EF246" i="36"/>
  <c r="EJ246" i="36"/>
  <c r="DG247" i="36"/>
  <c r="DI247" i="36"/>
  <c r="EG246" i="36"/>
  <c r="DJ247" i="36"/>
  <c r="DK247" i="36"/>
  <c r="EH246" i="36"/>
  <c r="BE248" i="38"/>
  <c r="AM248" i="38"/>
  <c r="AL248" i="38"/>
  <c r="BC248" i="38"/>
  <c r="BF248" i="38"/>
  <c r="AZ248" i="38"/>
  <c r="BB248" i="38"/>
  <c r="BG248" i="38" s="1"/>
  <c r="EY250" i="36"/>
  <c r="EY251" i="36"/>
  <c r="AR250" i="36"/>
  <c r="N250" i="38"/>
  <c r="Q250" i="38"/>
  <c r="BH250" i="36"/>
  <c r="U250" i="38" s="1"/>
  <c r="X250" i="38" s="1"/>
  <c r="BU250" i="36"/>
  <c r="A249" i="36"/>
  <c r="A249" i="38"/>
  <c r="CP250" i="36"/>
  <c r="EW252" i="36"/>
  <c r="BJ251" i="36"/>
  <c r="ER250" i="36"/>
  <c r="BQ250" i="36"/>
  <c r="AM251" i="36"/>
  <c r="BS250" i="36"/>
  <c r="BL251" i="36"/>
  <c r="FD252" i="36"/>
  <c r="BX251" i="36"/>
  <c r="AJ251" i="36"/>
  <c r="BK250" i="36"/>
  <c r="AM250" i="36"/>
  <c r="EV252" i="36"/>
  <c r="AS249" i="36"/>
  <c r="BQ251" i="36"/>
  <c r="BM250" i="36"/>
  <c r="CF250" i="36"/>
  <c r="AD252" i="36"/>
  <c r="FB252" i="36"/>
  <c r="BO251" i="36"/>
  <c r="CL251" i="36"/>
  <c r="EU252" i="36"/>
  <c r="AC252" i="36"/>
  <c r="BG251" i="36"/>
  <c r="BL250" i="36"/>
  <c r="FG251" i="36"/>
  <c r="BZ251" i="36"/>
  <c r="FC252" i="36"/>
  <c r="AO250" i="36"/>
  <c r="CJ250" i="36"/>
  <c r="CR251" i="36"/>
  <c r="AL251" i="36"/>
  <c r="BP251" i="36"/>
  <c r="BV252" i="36"/>
  <c r="S252" i="36"/>
  <c r="ET252" i="36"/>
  <c r="AF252" i="36"/>
  <c r="CK250" i="36"/>
  <c r="BR250" i="36"/>
  <c r="AQ251" i="36"/>
  <c r="CG252" i="36"/>
  <c r="CJ251" i="36"/>
  <c r="BF251" i="36"/>
  <c r="BX250" i="36"/>
  <c r="BM251" i="36"/>
  <c r="AT251" i="36"/>
  <c r="BJ250" i="36"/>
  <c r="EZ252" i="36"/>
  <c r="CM251" i="36"/>
  <c r="CM250" i="36"/>
  <c r="BN251" i="36"/>
  <c r="CN251" i="36"/>
  <c r="BS251" i="36"/>
  <c r="AO251" i="36"/>
  <c r="AL250" i="36"/>
  <c r="ER251" i="36"/>
  <c r="FA252" i="36"/>
  <c r="CF251" i="36"/>
  <c r="CL250" i="36"/>
  <c r="BN250" i="36"/>
  <c r="BW251" i="36"/>
  <c r="BP250" i="36"/>
  <c r="AJ250" i="36"/>
  <c r="BZ250" i="36"/>
  <c r="CR250" i="36"/>
  <c r="CK251" i="36"/>
  <c r="BK251" i="36"/>
  <c r="ES252" i="36"/>
  <c r="CP251" i="36"/>
  <c r="BR251" i="36"/>
  <c r="AH252" i="36"/>
  <c r="BW250" i="36"/>
  <c r="CN250" i="36"/>
  <c r="DM248" i="36" l="1"/>
  <c r="CS250" i="36"/>
  <c r="CT250" i="36"/>
  <c r="H250" i="36"/>
  <c r="O250" i="36" s="1"/>
  <c r="DX251" i="36"/>
  <c r="F250" i="36"/>
  <c r="AB250" i="38" s="1"/>
  <c r="L250" i="36"/>
  <c r="G250" i="36" a="1"/>
  <c r="G250" i="36" s="1"/>
  <c r="Q250" i="36"/>
  <c r="B250" i="38" s="1"/>
  <c r="DW250" i="36"/>
  <c r="DG248" i="36"/>
  <c r="AE252" i="36"/>
  <c r="AI252" i="36"/>
  <c r="AR252" i="38"/>
  <c r="CI251" i="36"/>
  <c r="BI251" i="36"/>
  <c r="V251" i="38"/>
  <c r="EP252" i="36"/>
  <c r="EX252" i="36"/>
  <c r="EQ252" i="36"/>
  <c r="EO253" i="36" s="1"/>
  <c r="EQ253" i="36" s="1"/>
  <c r="EO254" i="36" s="1"/>
  <c r="CO251" i="36"/>
  <c r="Z252" i="36"/>
  <c r="J252" i="38" s="1"/>
  <c r="AV251" i="36"/>
  <c r="AP251" i="36"/>
  <c r="AG252" i="36"/>
  <c r="CH250" i="36"/>
  <c r="CD250" i="36"/>
  <c r="AC250" i="38"/>
  <c r="CC250" i="36"/>
  <c r="V250" i="38"/>
  <c r="BI250" i="36"/>
  <c r="L250" i="38"/>
  <c r="M250" i="38"/>
  <c r="FH250" i="36"/>
  <c r="CI250" i="36"/>
  <c r="AP250" i="36"/>
  <c r="AV250" i="36"/>
  <c r="BT250" i="36"/>
  <c r="CO250" i="36"/>
  <c r="CQ250" i="36"/>
  <c r="AK250" i="36"/>
  <c r="K250" i="38" s="1"/>
  <c r="M250" i="36"/>
  <c r="J249" i="36"/>
  <c r="DJ248" i="36"/>
  <c r="DH248" i="36"/>
  <c r="DF248" i="36"/>
  <c r="AD251" i="38"/>
  <c r="AP251" i="38" s="1"/>
  <c r="AW249" i="36"/>
  <c r="AX249" i="36" s="1"/>
  <c r="C250" i="36"/>
  <c r="CU250" i="36"/>
  <c r="DB250" i="36" s="1"/>
  <c r="DB249" i="36"/>
  <c r="BO249" i="38"/>
  <c r="F250" i="38"/>
  <c r="G250" i="38" s="1"/>
  <c r="DI248" i="36"/>
  <c r="AD250" i="38"/>
  <c r="BR250" i="38" s="1"/>
  <c r="CX249" i="36"/>
  <c r="AB249" i="36"/>
  <c r="AP249" i="38"/>
  <c r="M251" i="36"/>
  <c r="BY249" i="36"/>
  <c r="CA249" i="36" s="1"/>
  <c r="O249" i="38"/>
  <c r="P249" i="38" s="1"/>
  <c r="AW249" i="38"/>
  <c r="BK249" i="38"/>
  <c r="E251" i="38"/>
  <c r="A251" i="38" s="1"/>
  <c r="BL249" i="38"/>
  <c r="AU251" i="36"/>
  <c r="AH249" i="38"/>
  <c r="FI250" i="36"/>
  <c r="BH249" i="38"/>
  <c r="BM249" i="38"/>
  <c r="AF249" i="38"/>
  <c r="BI249" i="38"/>
  <c r="AX249" i="38"/>
  <c r="AY249" i="38" s="1"/>
  <c r="Y249" i="36" a="1"/>
  <c r="Y249" i="36" s="1"/>
  <c r="H249" i="38" s="1"/>
  <c r="I249" i="38" s="1"/>
  <c r="AB249" i="38"/>
  <c r="BS249" i="38"/>
  <c r="BT249" i="38"/>
  <c r="BU249" i="38"/>
  <c r="AU249" i="38"/>
  <c r="BP249" i="38"/>
  <c r="Y249" i="38"/>
  <c r="BN249" i="38"/>
  <c r="AV249" i="38"/>
  <c r="BA249" i="38"/>
  <c r="BE249" i="38" s="1"/>
  <c r="AT249" i="38"/>
  <c r="AJ249" i="38"/>
  <c r="AN249" i="38" s="1"/>
  <c r="BQ249" i="38"/>
  <c r="AQ249" i="38"/>
  <c r="AS249" i="38"/>
  <c r="BJ249" i="38"/>
  <c r="AK249" i="38"/>
  <c r="BR249" i="38"/>
  <c r="AO249" i="38"/>
  <c r="Q251" i="36"/>
  <c r="B251" i="38" s="1"/>
  <c r="DW251" i="36"/>
  <c r="L251" i="36"/>
  <c r="F251" i="36"/>
  <c r="Z251" i="38" s="1"/>
  <c r="U251" i="36"/>
  <c r="J251" i="36" s="1"/>
  <c r="AI249" i="38"/>
  <c r="AA250" i="36"/>
  <c r="AW250" i="36" s="1"/>
  <c r="U250" i="36"/>
  <c r="J250" i="36" s="1"/>
  <c r="CY249" i="36"/>
  <c r="AU250" i="36"/>
  <c r="P250" i="36"/>
  <c r="I250" i="36"/>
  <c r="W249" i="38"/>
  <c r="AA249" i="38"/>
  <c r="CW249" i="36"/>
  <c r="X250" i="36"/>
  <c r="BU251" i="36"/>
  <c r="CQ251" i="36"/>
  <c r="V252" i="36"/>
  <c r="D252" i="38"/>
  <c r="T252" i="36"/>
  <c r="U252" i="36" s="1"/>
  <c r="D252" i="36" s="1"/>
  <c r="E252" i="36"/>
  <c r="W252" i="36"/>
  <c r="X252" i="36" s="1"/>
  <c r="K252" i="36"/>
  <c r="DE249" i="36"/>
  <c r="DM249" i="36" s="1"/>
  <c r="BT251" i="36"/>
  <c r="CU251" i="36"/>
  <c r="AK251" i="36"/>
  <c r="K251" i="38" s="1"/>
  <c r="H251" i="36"/>
  <c r="O251" i="36" s="1"/>
  <c r="CS251" i="36"/>
  <c r="CT251" i="36"/>
  <c r="Q251" i="38"/>
  <c r="R251" i="38" s="1"/>
  <c r="S251" i="38" s="1"/>
  <c r="BH251" i="36"/>
  <c r="U251" i="38" s="1"/>
  <c r="X251" i="38" s="1"/>
  <c r="AR251" i="36"/>
  <c r="N251" i="38"/>
  <c r="M251" i="38"/>
  <c r="L251" i="38"/>
  <c r="CH251" i="36"/>
  <c r="FH251" i="36"/>
  <c r="FI251" i="36" s="1"/>
  <c r="CD251" i="36"/>
  <c r="AC251" i="38"/>
  <c r="CC251" i="36"/>
  <c r="DA249" i="36"/>
  <c r="DC249" i="36" s="1"/>
  <c r="CV249" i="36"/>
  <c r="CB249" i="36"/>
  <c r="G251" i="36" a="1"/>
  <c r="G251" i="36" s="1"/>
  <c r="X251" i="36"/>
  <c r="AA251" i="36"/>
  <c r="AW251" i="36" s="1"/>
  <c r="AY251" i="36" s="1"/>
  <c r="N251" i="36"/>
  <c r="DD249" i="36"/>
  <c r="AG249" i="38"/>
  <c r="C251" i="36"/>
  <c r="I251" i="36"/>
  <c r="DL247" i="36"/>
  <c r="DZ247" i="36" s="1"/>
  <c r="DL248" i="36"/>
  <c r="DW252" i="36"/>
  <c r="F252" i="36"/>
  <c r="AB252" i="38" s="1"/>
  <c r="Y250" i="38"/>
  <c r="O250" i="38"/>
  <c r="P250" i="38" s="1"/>
  <c r="BD249" i="36"/>
  <c r="BE249" i="36"/>
  <c r="BC249" i="36"/>
  <c r="W250" i="38"/>
  <c r="R250" i="38"/>
  <c r="S249" i="38"/>
  <c r="T249" i="38"/>
  <c r="AQ252" i="36"/>
  <c r="BO252" i="36"/>
  <c r="CR252" i="36"/>
  <c r="BN252" i="36"/>
  <c r="CP252" i="36"/>
  <c r="BP252" i="36"/>
  <c r="CF252" i="36"/>
  <c r="AL252" i="36"/>
  <c r="FC253" i="36"/>
  <c r="EU253" i="36"/>
  <c r="BG252" i="36"/>
  <c r="AC253" i="36"/>
  <c r="AO252" i="36"/>
  <c r="AF253" i="36"/>
  <c r="BM252" i="36"/>
  <c r="EV253" i="36"/>
  <c r="BS252" i="36"/>
  <c r="ET253" i="36"/>
  <c r="ET254" i="36"/>
  <c r="CG254" i="36"/>
  <c r="FD254" i="36"/>
  <c r="AC254" i="36"/>
  <c r="AM252" i="36"/>
  <c r="FC254" i="36"/>
  <c r="ES253" i="36"/>
  <c r="ER252" i="36"/>
  <c r="AS250" i="36"/>
  <c r="CN252" i="36"/>
  <c r="CM252" i="36"/>
  <c r="BV254" i="36"/>
  <c r="S253" i="36"/>
  <c r="CG253" i="36"/>
  <c r="EZ254" i="36"/>
  <c r="EZ253" i="36"/>
  <c r="CL252" i="36"/>
  <c r="BJ252" i="36"/>
  <c r="FG252" i="36"/>
  <c r="AD254" i="36"/>
  <c r="BQ252" i="36"/>
  <c r="BF252" i="36"/>
  <c r="ES254" i="36"/>
  <c r="EW254" i="36"/>
  <c r="BV253" i="36"/>
  <c r="CK252" i="36"/>
  <c r="BR252" i="36"/>
  <c r="BX252" i="36"/>
  <c r="BK252" i="36"/>
  <c r="BZ252" i="36"/>
  <c r="FD253" i="36"/>
  <c r="CJ252" i="36"/>
  <c r="BW252" i="36"/>
  <c r="AJ252" i="36"/>
  <c r="AS251" i="36"/>
  <c r="AT252" i="36"/>
  <c r="BL252" i="36"/>
  <c r="AH254" i="36"/>
  <c r="Z250" i="38" l="1"/>
  <c r="EP253" i="36"/>
  <c r="AZ249" i="36"/>
  <c r="BA249" i="36"/>
  <c r="EX253" i="36"/>
  <c r="DX252" i="36"/>
  <c r="G252" i="36" a="1"/>
  <c r="G252" i="36" s="1"/>
  <c r="A250" i="36"/>
  <c r="EY252" i="36"/>
  <c r="BY251" i="36"/>
  <c r="CA251" i="36" s="1"/>
  <c r="M252" i="38"/>
  <c r="L252" i="38"/>
  <c r="AG253" i="36"/>
  <c r="EQ254" i="36"/>
  <c r="EO255" i="36" s="1"/>
  <c r="EQ255" i="36" s="1"/>
  <c r="EO256" i="36" s="1"/>
  <c r="EP254" i="36"/>
  <c r="EX254" i="36"/>
  <c r="Q252" i="36"/>
  <c r="B252" i="38" s="1"/>
  <c r="L252" i="36"/>
  <c r="N252" i="36"/>
  <c r="CO252" i="36"/>
  <c r="V252" i="38"/>
  <c r="BI252" i="36"/>
  <c r="Q252" i="38"/>
  <c r="R252" i="38" s="1"/>
  <c r="BH252" i="36"/>
  <c r="U252" i="38" s="1"/>
  <c r="X252" i="38" s="1"/>
  <c r="BU252" i="36"/>
  <c r="CQ252" i="36"/>
  <c r="CI252" i="36"/>
  <c r="DE251" i="36"/>
  <c r="DF251" i="36" s="1"/>
  <c r="AY249" i="36"/>
  <c r="CB250" i="36"/>
  <c r="AR254" i="38"/>
  <c r="AA250" i="38"/>
  <c r="DA250" i="36"/>
  <c r="DC250" i="36" s="1"/>
  <c r="EB248" i="36"/>
  <c r="CY250" i="36"/>
  <c r="DE250" i="36"/>
  <c r="DM250" i="36" s="1"/>
  <c r="CX250" i="36"/>
  <c r="DD250" i="36"/>
  <c r="BA250" i="38"/>
  <c r="BC250" i="38" s="1"/>
  <c r="AP250" i="38"/>
  <c r="BM251" i="38"/>
  <c r="BH251" i="38"/>
  <c r="BT251" i="38"/>
  <c r="AQ250" i="38"/>
  <c r="BO250" i="38"/>
  <c r="AT250" i="38"/>
  <c r="BJ251" i="38"/>
  <c r="BU251" i="38"/>
  <c r="AJ250" i="38"/>
  <c r="AN250" i="38" s="1"/>
  <c r="BP251" i="38"/>
  <c r="BH250" i="38"/>
  <c r="AH250" i="38"/>
  <c r="AX250" i="38"/>
  <c r="AY250" i="38" s="1"/>
  <c r="AQ251" i="38"/>
  <c r="Y251" i="38"/>
  <c r="AJ251" i="38"/>
  <c r="AL251" i="38" s="1"/>
  <c r="BT250" i="38"/>
  <c r="BI250" i="38"/>
  <c r="AF250" i="38"/>
  <c r="BQ251" i="38"/>
  <c r="BL251" i="38"/>
  <c r="AT251" i="38"/>
  <c r="AS251" i="38"/>
  <c r="CV250" i="36"/>
  <c r="CZ250" i="36"/>
  <c r="CW250" i="36"/>
  <c r="BN250" i="38"/>
  <c r="AV250" i="38"/>
  <c r="BQ250" i="38"/>
  <c r="BP250" i="38"/>
  <c r="BU250" i="38"/>
  <c r="AU250" i="38"/>
  <c r="BS251" i="38"/>
  <c r="AX251" i="38"/>
  <c r="AY251" i="38" s="1"/>
  <c r="BK251" i="38"/>
  <c r="BR251" i="38"/>
  <c r="BA251" i="38"/>
  <c r="BD251" i="38" s="1"/>
  <c r="BI251" i="38"/>
  <c r="AE251" i="38"/>
  <c r="AW250" i="38"/>
  <c r="BM250" i="38"/>
  <c r="BJ250" i="38"/>
  <c r="BY250" i="36"/>
  <c r="CA250" i="36" s="1"/>
  <c r="BK250" i="38"/>
  <c r="BL250" i="38"/>
  <c r="BN251" i="38"/>
  <c r="AW251" i="38"/>
  <c r="AO251" i="38"/>
  <c r="AU251" i="38"/>
  <c r="BO251" i="38"/>
  <c r="AK251" i="38"/>
  <c r="AV251" i="38"/>
  <c r="AZ249" i="38"/>
  <c r="AB251" i="38"/>
  <c r="A250" i="38"/>
  <c r="BB249" i="38"/>
  <c r="BG249" i="38" s="1"/>
  <c r="BS250" i="38"/>
  <c r="AS250" i="38"/>
  <c r="AI250" i="38"/>
  <c r="AG250" i="38"/>
  <c r="AO250" i="38"/>
  <c r="AE250" i="38"/>
  <c r="AK250" i="38"/>
  <c r="D250" i="36"/>
  <c r="Y250" i="36" s="1" a="1"/>
  <c r="Y250" i="36" s="1"/>
  <c r="H250" i="38" s="1"/>
  <c r="I250" i="38" s="1"/>
  <c r="BC249" i="38"/>
  <c r="AB250" i="36"/>
  <c r="BF249" i="38"/>
  <c r="AI251" i="38"/>
  <c r="AA252" i="36"/>
  <c r="BB252" i="36" s="1"/>
  <c r="BC252" i="36" s="1"/>
  <c r="BD249" i="38"/>
  <c r="AM249" i="38"/>
  <c r="C252" i="36"/>
  <c r="O251" i="38"/>
  <c r="P251" i="38" s="1"/>
  <c r="A251" i="36"/>
  <c r="T251" i="38"/>
  <c r="AL249" i="38"/>
  <c r="D251" i="36"/>
  <c r="Y251" i="36" s="1" a="1"/>
  <c r="Y251" i="36" s="1"/>
  <c r="H251" i="38" s="1"/>
  <c r="I251" i="38" s="1"/>
  <c r="AA251" i="38"/>
  <c r="AZ251" i="36"/>
  <c r="AH251" i="38"/>
  <c r="DF249" i="36"/>
  <c r="W251" i="38"/>
  <c r="BB250" i="36"/>
  <c r="BD250" i="36" s="1"/>
  <c r="J252" i="36"/>
  <c r="BB251" i="38"/>
  <c r="BG251" i="38" s="1"/>
  <c r="I252" i="36"/>
  <c r="AX251" i="36"/>
  <c r="BB251" i="36"/>
  <c r="BC251" i="36" s="1"/>
  <c r="DG249" i="36"/>
  <c r="CZ251" i="36"/>
  <c r="DK249" i="36"/>
  <c r="CX251" i="36"/>
  <c r="CW251" i="36"/>
  <c r="AB251" i="36"/>
  <c r="DI249" i="36"/>
  <c r="DJ249" i="36"/>
  <c r="CB251" i="36"/>
  <c r="DD251" i="36"/>
  <c r="CV251" i="36"/>
  <c r="BA251" i="36"/>
  <c r="AG251" i="38"/>
  <c r="DB251" i="36"/>
  <c r="DA251" i="36"/>
  <c r="DC251" i="36" s="1"/>
  <c r="CY251" i="36"/>
  <c r="DH249" i="36"/>
  <c r="AK252" i="36"/>
  <c r="K252" i="38" s="1"/>
  <c r="CU252" i="36"/>
  <c r="DA252" i="36" s="1"/>
  <c r="DC252" i="36" s="1"/>
  <c r="N252" i="38"/>
  <c r="AR252" i="36"/>
  <c r="AD252" i="38"/>
  <c r="BJ252" i="38" s="1"/>
  <c r="AV252" i="36"/>
  <c r="BT252" i="36"/>
  <c r="AP252" i="36"/>
  <c r="CC252" i="36"/>
  <c r="AC252" i="38"/>
  <c r="FH252" i="36"/>
  <c r="FI252" i="36" s="1"/>
  <c r="CH252" i="36"/>
  <c r="CD252" i="36"/>
  <c r="H252" i="36"/>
  <c r="O252" i="36" s="1"/>
  <c r="CT252" i="36"/>
  <c r="CS252" i="36"/>
  <c r="AF251" i="38"/>
  <c r="AU252" i="36"/>
  <c r="E252" i="38"/>
  <c r="F252" i="38"/>
  <c r="G252" i="38" s="1"/>
  <c r="M252" i="36"/>
  <c r="P252" i="36"/>
  <c r="EB247" i="36"/>
  <c r="EK247" i="36"/>
  <c r="EJ247" i="36"/>
  <c r="DG251" i="36"/>
  <c r="EI247" i="36"/>
  <c r="ED247" i="36"/>
  <c r="EC248" i="36"/>
  <c r="EF247" i="36"/>
  <c r="EE247" i="36"/>
  <c r="EA247" i="36"/>
  <c r="EM247" i="36"/>
  <c r="EG247" i="36"/>
  <c r="EL247" i="36"/>
  <c r="EH247" i="36"/>
  <c r="EC247" i="36"/>
  <c r="Z253" i="36"/>
  <c r="L253" i="36" s="1"/>
  <c r="K253" i="36"/>
  <c r="V253" i="36"/>
  <c r="D253" i="38"/>
  <c r="T253" i="36"/>
  <c r="P253" i="36" s="1"/>
  <c r="W253" i="36"/>
  <c r="X253" i="36" s="1"/>
  <c r="E253" i="36"/>
  <c r="AR253" i="38"/>
  <c r="AE254" i="36"/>
  <c r="AI254" i="36"/>
  <c r="EG248" i="36"/>
  <c r="EA248" i="36"/>
  <c r="EJ248" i="36"/>
  <c r="EM248" i="36"/>
  <c r="ED248" i="36"/>
  <c r="EH248" i="36"/>
  <c r="EI248" i="36"/>
  <c r="EF248" i="36"/>
  <c r="EL248" i="36"/>
  <c r="DZ248" i="36"/>
  <c r="EK248" i="36"/>
  <c r="EE248" i="36"/>
  <c r="AN251" i="38"/>
  <c r="O252" i="38"/>
  <c r="P252" i="38" s="1"/>
  <c r="Z252" i="38"/>
  <c r="Y252" i="38"/>
  <c r="A252" i="36"/>
  <c r="Y252" i="36" a="1"/>
  <c r="Y252" i="36" s="1"/>
  <c r="H252" i="38" s="1"/>
  <c r="EY253" i="36"/>
  <c r="BA250" i="36"/>
  <c r="AY250" i="36"/>
  <c r="AX250" i="36"/>
  <c r="AZ250" i="36"/>
  <c r="EY254" i="36"/>
  <c r="AL250" i="38"/>
  <c r="DH250" i="36"/>
  <c r="DF250" i="36"/>
  <c r="BF250" i="38"/>
  <c r="BC250" i="36"/>
  <c r="S250" i="38"/>
  <c r="T250" i="38"/>
  <c r="FG253" i="36"/>
  <c r="AD253" i="36"/>
  <c r="FB253" i="36"/>
  <c r="AM254" i="36"/>
  <c r="FC255" i="36"/>
  <c r="BP254" i="36"/>
  <c r="EU255" i="36"/>
  <c r="BL254" i="36"/>
  <c r="BP253" i="36"/>
  <c r="AT253" i="36"/>
  <c r="CJ254" i="36"/>
  <c r="ER253" i="36"/>
  <c r="EV254" i="36"/>
  <c r="EU254" i="36"/>
  <c r="AC255" i="36"/>
  <c r="BG254" i="36"/>
  <c r="ER254" i="36"/>
  <c r="FA255" i="36"/>
  <c r="EW255" i="36"/>
  <c r="BK253" i="36"/>
  <c r="ET255" i="36"/>
  <c r="FA254" i="36"/>
  <c r="AF254" i="36"/>
  <c r="CP253" i="36"/>
  <c r="BM253" i="36"/>
  <c r="AL253" i="36"/>
  <c r="S255" i="36"/>
  <c r="AS252" i="36"/>
  <c r="FD255" i="36"/>
  <c r="CF253" i="36"/>
  <c r="BF253" i="36"/>
  <c r="BZ253" i="36"/>
  <c r="BZ254" i="36"/>
  <c r="FG254" i="36"/>
  <c r="BK254" i="36"/>
  <c r="CK254" i="36"/>
  <c r="BF254" i="36"/>
  <c r="FB255" i="36"/>
  <c r="BO254" i="36"/>
  <c r="EW253" i="36"/>
  <c r="AQ254" i="36"/>
  <c r="BJ253" i="36"/>
  <c r="BQ254" i="36"/>
  <c r="BN253" i="36"/>
  <c r="AJ254" i="36"/>
  <c r="AF256" i="36"/>
  <c r="FB254" i="36"/>
  <c r="AJ253" i="36"/>
  <c r="BS254" i="36"/>
  <c r="BR253" i="36"/>
  <c r="CR253" i="36"/>
  <c r="BX254" i="36"/>
  <c r="BG253" i="36"/>
  <c r="AH255" i="36"/>
  <c r="CF254" i="36"/>
  <c r="CM254" i="36"/>
  <c r="AL254" i="36"/>
  <c r="S254" i="36"/>
  <c r="CG255" i="36"/>
  <c r="BO253" i="36"/>
  <c r="AD255" i="36"/>
  <c r="BS253" i="36"/>
  <c r="CN253" i="36"/>
  <c r="BL253" i="36"/>
  <c r="AO253" i="36"/>
  <c r="AM253" i="36"/>
  <c r="ES255" i="36"/>
  <c r="EV255" i="36"/>
  <c r="BJ254" i="36"/>
  <c r="AH253" i="36"/>
  <c r="BM254" i="36"/>
  <c r="FA253" i="36"/>
  <c r="CK253" i="36"/>
  <c r="CM253" i="36"/>
  <c r="BW254" i="36"/>
  <c r="BX253" i="36"/>
  <c r="BQ253" i="36"/>
  <c r="CJ253" i="36"/>
  <c r="BR254" i="36"/>
  <c r="AF255" i="36"/>
  <c r="BV255" i="36"/>
  <c r="BW253" i="36"/>
  <c r="CR254" i="36"/>
  <c r="CN254" i="36"/>
  <c r="AT254" i="36"/>
  <c r="CL254" i="36"/>
  <c r="CL253" i="36"/>
  <c r="BN254" i="36"/>
  <c r="CP254" i="36"/>
  <c r="EZ255" i="36"/>
  <c r="AO254" i="36"/>
  <c r="AQ253" i="36"/>
  <c r="DX253" i="36" l="1"/>
  <c r="DJ251" i="36"/>
  <c r="DL251" i="36" s="1"/>
  <c r="AI253" i="36"/>
  <c r="E254" i="36"/>
  <c r="D254" i="38"/>
  <c r="K254" i="36"/>
  <c r="T254" i="36"/>
  <c r="E254" i="38" s="1"/>
  <c r="W254" i="36"/>
  <c r="F254" i="38" s="1"/>
  <c r="G254" i="38" s="1"/>
  <c r="V254" i="36"/>
  <c r="AG254" i="36"/>
  <c r="Z254" i="36"/>
  <c r="F254" i="36" s="1"/>
  <c r="O254" i="38" s="1"/>
  <c r="P254" i="38" s="1"/>
  <c r="AE253" i="36"/>
  <c r="BU253" i="36"/>
  <c r="V253" i="38"/>
  <c r="BI253" i="36"/>
  <c r="DX254" i="36"/>
  <c r="EP255" i="36"/>
  <c r="AZ251" i="38"/>
  <c r="DK250" i="36"/>
  <c r="DG250" i="36"/>
  <c r="DI250" i="36"/>
  <c r="AG255" i="36"/>
  <c r="CH254" i="36"/>
  <c r="AC254" i="38"/>
  <c r="CD254" i="36"/>
  <c r="CC254" i="36"/>
  <c r="M254" i="38"/>
  <c r="L254" i="38"/>
  <c r="AP254" i="36"/>
  <c r="AV254" i="36"/>
  <c r="EX255" i="36"/>
  <c r="DJ250" i="36"/>
  <c r="DI251" i="36"/>
  <c r="DM251" i="36"/>
  <c r="DH251" i="36"/>
  <c r="DK251" i="36"/>
  <c r="CT254" i="36"/>
  <c r="CS254" i="36"/>
  <c r="H254" i="36"/>
  <c r="O254" i="36" s="1"/>
  <c r="CO254" i="36"/>
  <c r="CT253" i="36"/>
  <c r="H253" i="36"/>
  <c r="O253" i="36" s="1"/>
  <c r="CS253" i="36"/>
  <c r="V254" i="38"/>
  <c r="BI254" i="36"/>
  <c r="AK254" i="36"/>
  <c r="K254" i="38" s="1"/>
  <c r="CO253" i="36"/>
  <c r="AR254" i="36"/>
  <c r="N254" i="38"/>
  <c r="EQ256" i="36"/>
  <c r="EO257" i="36" s="1"/>
  <c r="EX257" i="36" s="1"/>
  <c r="BU254" i="36"/>
  <c r="CQ253" i="36"/>
  <c r="CI254" i="36"/>
  <c r="FH254" i="36"/>
  <c r="M253" i="38"/>
  <c r="L253" i="38"/>
  <c r="Q253" i="38"/>
  <c r="R253" i="38" s="1"/>
  <c r="BH253" i="36"/>
  <c r="U253" i="38" s="1"/>
  <c r="X253" i="38" s="1"/>
  <c r="CQ254" i="36"/>
  <c r="BT254" i="36"/>
  <c r="Q254" i="38"/>
  <c r="R254" i="38" s="1"/>
  <c r="T254" i="38" s="1"/>
  <c r="BH254" i="36"/>
  <c r="U254" i="38" s="1"/>
  <c r="X254" i="38" s="1"/>
  <c r="BD250" i="38"/>
  <c r="BB250" i="38"/>
  <c r="BG250" i="38" s="1"/>
  <c r="W252" i="38"/>
  <c r="BE250" i="38"/>
  <c r="AR255" i="38"/>
  <c r="CB252" i="36"/>
  <c r="AM250" i="38"/>
  <c r="BC251" i="38"/>
  <c r="AM251" i="38"/>
  <c r="BE251" i="38"/>
  <c r="BD252" i="36"/>
  <c r="BE250" i="36"/>
  <c r="AZ250" i="38"/>
  <c r="BS252" i="38"/>
  <c r="BR252" i="38"/>
  <c r="BF251" i="38"/>
  <c r="BE252" i="36"/>
  <c r="BL252" i="38"/>
  <c r="AW252" i="38"/>
  <c r="BP252" i="38"/>
  <c r="DL249" i="36"/>
  <c r="EF249" i="36" s="1"/>
  <c r="AA252" i="38"/>
  <c r="AW252" i="36"/>
  <c r="AY252" i="36" s="1"/>
  <c r="AV252" i="38"/>
  <c r="BU252" i="38"/>
  <c r="AS252" i="38"/>
  <c r="BE251" i="36"/>
  <c r="AG252" i="38"/>
  <c r="AH252" i="38"/>
  <c r="AQ252" i="38"/>
  <c r="AT252" i="38"/>
  <c r="AB252" i="36"/>
  <c r="BD251" i="36"/>
  <c r="DD252" i="36"/>
  <c r="CY252" i="36"/>
  <c r="CX252" i="36"/>
  <c r="AI252" i="38"/>
  <c r="BQ252" i="38"/>
  <c r="BH252" i="38"/>
  <c r="AO252" i="38"/>
  <c r="BI252" i="38"/>
  <c r="AX252" i="38"/>
  <c r="AY252" i="38" s="1"/>
  <c r="DB252" i="36"/>
  <c r="BO252" i="38"/>
  <c r="AP252" i="38"/>
  <c r="BA252" i="38"/>
  <c r="BB252" i="38" s="1"/>
  <c r="BG252" i="38" s="1"/>
  <c r="BY252" i="36"/>
  <c r="CA252" i="36" s="1"/>
  <c r="AJ252" i="38"/>
  <c r="AN252" i="38" s="1"/>
  <c r="BM252" i="38"/>
  <c r="CW252" i="36"/>
  <c r="CV252" i="36"/>
  <c r="CZ252" i="36"/>
  <c r="A252" i="38"/>
  <c r="T255" i="36"/>
  <c r="E255" i="38" s="1"/>
  <c r="W255" i="36"/>
  <c r="F255" i="38" s="1"/>
  <c r="G255" i="38" s="1"/>
  <c r="V255" i="36"/>
  <c r="E255" i="36"/>
  <c r="K255" i="36"/>
  <c r="D255" i="38"/>
  <c r="FH253" i="36"/>
  <c r="FI253" i="36" s="1"/>
  <c r="CI253" i="36"/>
  <c r="AP253" i="36"/>
  <c r="BT253" i="36"/>
  <c r="AV253" i="36"/>
  <c r="AK253" i="36"/>
  <c r="K253" i="38" s="1"/>
  <c r="DE252" i="36"/>
  <c r="DJ252" i="36" s="1"/>
  <c r="AR253" i="36"/>
  <c r="N253" i="38"/>
  <c r="Z255" i="36"/>
  <c r="Q255" i="36" s="1"/>
  <c r="B255" i="38" s="1"/>
  <c r="CD253" i="36"/>
  <c r="CC253" i="36"/>
  <c r="CH253" i="36"/>
  <c r="AC253" i="38"/>
  <c r="BT252" i="38"/>
  <c r="BN252" i="38"/>
  <c r="AK252" i="38"/>
  <c r="AF252" i="38"/>
  <c r="AU252" i="38"/>
  <c r="AE252" i="38"/>
  <c r="BK252" i="38"/>
  <c r="I252" i="38"/>
  <c r="U253" i="36"/>
  <c r="J253" i="36" s="1"/>
  <c r="J253" i="38"/>
  <c r="AA253" i="36"/>
  <c r="BB253" i="36" s="1"/>
  <c r="A254" i="38"/>
  <c r="DW253" i="36"/>
  <c r="F253" i="38"/>
  <c r="G253" i="38" s="1"/>
  <c r="E253" i="38"/>
  <c r="F253" i="36"/>
  <c r="Z253" i="38" s="1"/>
  <c r="AD254" i="38"/>
  <c r="AT254" i="38" s="1"/>
  <c r="N254" i="36"/>
  <c r="Q253" i="36"/>
  <c r="B253" i="38" s="1"/>
  <c r="M254" i="36"/>
  <c r="AA254" i="36"/>
  <c r="AB254" i="36" s="1"/>
  <c r="AU253" i="36"/>
  <c r="G253" i="36" a="1"/>
  <c r="G253" i="36" s="1"/>
  <c r="Q254" i="36"/>
  <c r="B254" i="38" s="1"/>
  <c r="M253" i="36"/>
  <c r="N253" i="36"/>
  <c r="CU253" i="36"/>
  <c r="DD253" i="36" s="1"/>
  <c r="DW254" i="36"/>
  <c r="AD253" i="38"/>
  <c r="BO253" i="38" s="1"/>
  <c r="AU254" i="36"/>
  <c r="X254" i="36"/>
  <c r="I253" i="36"/>
  <c r="U254" i="36"/>
  <c r="J254" i="36" s="1"/>
  <c r="C253" i="36"/>
  <c r="I254" i="36"/>
  <c r="AE255" i="36"/>
  <c r="AI255" i="36"/>
  <c r="AG256" i="36"/>
  <c r="EX256" i="36"/>
  <c r="EP256" i="36"/>
  <c r="S252" i="38"/>
  <c r="T252" i="38"/>
  <c r="S254" i="38"/>
  <c r="EU256" i="36"/>
  <c r="BM255" i="36"/>
  <c r="EU257" i="36"/>
  <c r="S257" i="36"/>
  <c r="BR255" i="36"/>
  <c r="CR255" i="36"/>
  <c r="BV257" i="36"/>
  <c r="BK255" i="36"/>
  <c r="BN255" i="36"/>
  <c r="AH257" i="36"/>
  <c r="ET256" i="36"/>
  <c r="EW257" i="36"/>
  <c r="FB256" i="36"/>
  <c r="CL255" i="36"/>
  <c r="AH256" i="36"/>
  <c r="BX255" i="36"/>
  <c r="AJ255" i="36"/>
  <c r="AL255" i="36"/>
  <c r="AD256" i="36"/>
  <c r="BQ255" i="36"/>
  <c r="BP255" i="36"/>
  <c r="FD256" i="36"/>
  <c r="EV256" i="36"/>
  <c r="BJ255" i="36"/>
  <c r="CN255" i="36"/>
  <c r="EW256" i="36"/>
  <c r="BS255" i="36"/>
  <c r="CG257" i="36"/>
  <c r="FA256" i="36"/>
  <c r="EZ256" i="36"/>
  <c r="AM255" i="36"/>
  <c r="BZ255" i="36"/>
  <c r="AS253" i="36"/>
  <c r="AO255" i="36"/>
  <c r="S256" i="36"/>
  <c r="FD257" i="36"/>
  <c r="BW255" i="36"/>
  <c r="BL255" i="36"/>
  <c r="AD257" i="36"/>
  <c r="BF255" i="36"/>
  <c r="BO255" i="36"/>
  <c r="CP255" i="36"/>
  <c r="ES256" i="36"/>
  <c r="CG256" i="36"/>
  <c r="AC256" i="36"/>
  <c r="FG255" i="36"/>
  <c r="FC256" i="36"/>
  <c r="AF257" i="36"/>
  <c r="BV256" i="36"/>
  <c r="CJ256" i="36"/>
  <c r="CF255" i="36"/>
  <c r="AS254" i="36"/>
  <c r="AQ255" i="36"/>
  <c r="ER255" i="36"/>
  <c r="EZ257" i="36"/>
  <c r="AT255" i="36"/>
  <c r="BX256" i="36"/>
  <c r="Y254" i="38" l="1"/>
  <c r="G254" i="36" a="1"/>
  <c r="G254" i="36" s="1"/>
  <c r="J254" i="38"/>
  <c r="P254" i="36"/>
  <c r="L254" i="36"/>
  <c r="C254" i="36"/>
  <c r="Z254" i="38"/>
  <c r="AB254" i="38"/>
  <c r="A254" i="36"/>
  <c r="CU254" i="36"/>
  <c r="CV254" i="36" s="1"/>
  <c r="DL250" i="36"/>
  <c r="ED250" i="36" s="1"/>
  <c r="EY255" i="36"/>
  <c r="W253" i="38"/>
  <c r="AA254" i="38"/>
  <c r="DX255" i="36"/>
  <c r="W254" i="38"/>
  <c r="CC255" i="36"/>
  <c r="CD255" i="36"/>
  <c r="AA255" i="38" s="1"/>
  <c r="CH255" i="36"/>
  <c r="AC255" i="38"/>
  <c r="L255" i="38"/>
  <c r="M255" i="38"/>
  <c r="EP257" i="36"/>
  <c r="EY257" i="36" s="1"/>
  <c r="EQ257" i="36"/>
  <c r="EO258" i="36" s="1"/>
  <c r="EA251" i="36"/>
  <c r="CB254" i="36"/>
  <c r="AV255" i="36"/>
  <c r="AP255" i="36"/>
  <c r="Z257" i="36"/>
  <c r="F257" i="36" s="1"/>
  <c r="O257" i="38" s="1"/>
  <c r="P257" i="38" s="1"/>
  <c r="Q255" i="38"/>
  <c r="R255" i="38" s="1"/>
  <c r="BH255" i="36"/>
  <c r="U255" i="38" s="1"/>
  <c r="X255" i="38" s="1"/>
  <c r="BT255" i="36"/>
  <c r="AE257" i="36"/>
  <c r="AE256" i="36"/>
  <c r="EJ249" i="36"/>
  <c r="EG249" i="36"/>
  <c r="EG251" i="36"/>
  <c r="EK249" i="36"/>
  <c r="EL249" i="36"/>
  <c r="EE249" i="36"/>
  <c r="BD252" i="38"/>
  <c r="DZ249" i="36"/>
  <c r="G255" i="36" a="1"/>
  <c r="G255" i="36" s="1"/>
  <c r="C255" i="36"/>
  <c r="EH249" i="36"/>
  <c r="EC249" i="36"/>
  <c r="I255" i="36"/>
  <c r="BA252" i="36"/>
  <c r="EA249" i="36"/>
  <c r="EM249" i="36"/>
  <c r="EI249" i="36"/>
  <c r="P255" i="36"/>
  <c r="ED249" i="36"/>
  <c r="EB249" i="36"/>
  <c r="AZ252" i="36"/>
  <c r="N255" i="36"/>
  <c r="AX252" i="36"/>
  <c r="AL252" i="38"/>
  <c r="AZ252" i="38"/>
  <c r="AM252" i="38"/>
  <c r="EI251" i="36"/>
  <c r="AD255" i="38"/>
  <c r="AP255" i="38" s="1"/>
  <c r="DF252" i="36"/>
  <c r="FI254" i="36"/>
  <c r="DG252" i="36"/>
  <c r="DL252" i="36" s="1"/>
  <c r="AA255" i="36"/>
  <c r="BB255" i="36" s="1"/>
  <c r="BE255" i="36" s="1"/>
  <c r="X255" i="36"/>
  <c r="CB253" i="36"/>
  <c r="U255" i="36"/>
  <c r="J255" i="36" s="1"/>
  <c r="BF252" i="38"/>
  <c r="BE252" i="38"/>
  <c r="A255" i="38"/>
  <c r="BC252" i="38"/>
  <c r="F255" i="36"/>
  <c r="AB255" i="38" s="1"/>
  <c r="AU255" i="36"/>
  <c r="M255" i="36"/>
  <c r="DI252" i="36"/>
  <c r="DM252" i="36"/>
  <c r="CU255" i="36"/>
  <c r="CZ255" i="36" s="1"/>
  <c r="DW255" i="36"/>
  <c r="J255" i="38"/>
  <c r="L255" i="36"/>
  <c r="AA253" i="38"/>
  <c r="AI257" i="36"/>
  <c r="T257" i="36"/>
  <c r="I257" i="36" s="1"/>
  <c r="W257" i="36"/>
  <c r="N257" i="36" s="1"/>
  <c r="E257" i="36"/>
  <c r="K257" i="36"/>
  <c r="D257" i="38"/>
  <c r="V257" i="36"/>
  <c r="AR256" i="38"/>
  <c r="Z256" i="36"/>
  <c r="DW256" i="36" s="1"/>
  <c r="AK255" i="36"/>
  <c r="K255" i="38" s="1"/>
  <c r="AG257" i="36"/>
  <c r="D256" i="38"/>
  <c r="V256" i="36"/>
  <c r="T256" i="36"/>
  <c r="I256" i="36" s="1"/>
  <c r="K256" i="36"/>
  <c r="W256" i="36"/>
  <c r="N256" i="36" s="1"/>
  <c r="E256" i="36"/>
  <c r="AI256" i="36"/>
  <c r="DK252" i="36"/>
  <c r="DH252" i="36"/>
  <c r="EE251" i="36"/>
  <c r="EL251" i="36"/>
  <c r="EB251" i="36"/>
  <c r="EF251" i="36"/>
  <c r="EC251" i="36"/>
  <c r="EK251" i="36"/>
  <c r="EJ251" i="36"/>
  <c r="EH251" i="36"/>
  <c r="DZ251" i="36"/>
  <c r="ED251" i="36"/>
  <c r="EM251" i="36"/>
  <c r="D253" i="36"/>
  <c r="Y253" i="36" s="1" a="1"/>
  <c r="Y253" i="36" s="1"/>
  <c r="H253" i="38" s="1"/>
  <c r="I253" i="38" s="1"/>
  <c r="AP254" i="38"/>
  <c r="AB253" i="36"/>
  <c r="AW253" i="36"/>
  <c r="AZ253" i="36" s="1"/>
  <c r="AG253" i="38"/>
  <c r="BI253" i="38"/>
  <c r="BT253" i="38"/>
  <c r="A253" i="38"/>
  <c r="BL253" i="38"/>
  <c r="BS253" i="38"/>
  <c r="AE253" i="38"/>
  <c r="BJ254" i="38"/>
  <c r="AX253" i="38"/>
  <c r="AZ253" i="38" s="1"/>
  <c r="AH253" i="38"/>
  <c r="BR254" i="38"/>
  <c r="BH254" i="38"/>
  <c r="AW254" i="36"/>
  <c r="AY254" i="36" s="1"/>
  <c r="AO253" i="38"/>
  <c r="AU253" i="38"/>
  <c r="BK254" i="38"/>
  <c r="BN254" i="38"/>
  <c r="AS254" i="38"/>
  <c r="AX254" i="38"/>
  <c r="AY254" i="38" s="1"/>
  <c r="AQ254" i="38"/>
  <c r="BM254" i="38"/>
  <c r="AG254" i="38"/>
  <c r="AU254" i="38"/>
  <c r="AJ254" i="38"/>
  <c r="AN254" i="38" s="1"/>
  <c r="AH254" i="38"/>
  <c r="AF254" i="38"/>
  <c r="Y253" i="38"/>
  <c r="AI254" i="38"/>
  <c r="BH253" i="38"/>
  <c r="BP253" i="38"/>
  <c r="BA253" i="38"/>
  <c r="BD253" i="38" s="1"/>
  <c r="BR253" i="38"/>
  <c r="AP253" i="38"/>
  <c r="AI253" i="38"/>
  <c r="AV254" i="38"/>
  <c r="AE254" i="38"/>
  <c r="AW254" i="38"/>
  <c r="BP254" i="38"/>
  <c r="AO254" i="38"/>
  <c r="BS254" i="38"/>
  <c r="BL254" i="38"/>
  <c r="O253" i="38"/>
  <c r="P253" i="38" s="1"/>
  <c r="BN253" i="38"/>
  <c r="BK253" i="38"/>
  <c r="AK253" i="38"/>
  <c r="AT253" i="38"/>
  <c r="AS253" i="38"/>
  <c r="BJ253" i="38"/>
  <c r="BT254" i="38"/>
  <c r="BO254" i="38"/>
  <c r="BQ254" i="38"/>
  <c r="BI254" i="38"/>
  <c r="BY254" i="36"/>
  <c r="CA254" i="36" s="1"/>
  <c r="BU254" i="38"/>
  <c r="AK254" i="38"/>
  <c r="A253" i="36"/>
  <c r="AQ253" i="38"/>
  <c r="AV253" i="38"/>
  <c r="BA254" i="38"/>
  <c r="BB254" i="38" s="1"/>
  <c r="BG254" i="38" s="1"/>
  <c r="AB253" i="38"/>
  <c r="CV253" i="36"/>
  <c r="CW253" i="36"/>
  <c r="DB253" i="36"/>
  <c r="CX253" i="36"/>
  <c r="CX254" i="36"/>
  <c r="DE253" i="36"/>
  <c r="DK253" i="36" s="1"/>
  <c r="CY253" i="36"/>
  <c r="DA253" i="36"/>
  <c r="DC253" i="36" s="1"/>
  <c r="CZ253" i="36"/>
  <c r="BB254" i="36"/>
  <c r="BE254" i="36" s="1"/>
  <c r="BQ253" i="38"/>
  <c r="BY253" i="36"/>
  <c r="CA253" i="36" s="1"/>
  <c r="AJ253" i="38"/>
  <c r="AM253" i="38" s="1"/>
  <c r="BU253" i="38"/>
  <c r="AF253" i="38"/>
  <c r="AW253" i="38"/>
  <c r="BM253" i="38"/>
  <c r="D254" i="36"/>
  <c r="Y254" i="36" s="1" a="1"/>
  <c r="Y254" i="36" s="1"/>
  <c r="H254" i="38" s="1"/>
  <c r="I254" i="38" s="1"/>
  <c r="H255" i="36"/>
  <c r="O255" i="36" s="1"/>
  <c r="CT255" i="36"/>
  <c r="CS255" i="36"/>
  <c r="BU255" i="36"/>
  <c r="CQ255" i="36"/>
  <c r="CO255" i="36"/>
  <c r="V255" i="38"/>
  <c r="BI255" i="36"/>
  <c r="N255" i="38"/>
  <c r="AR255" i="36"/>
  <c r="FH255" i="36"/>
  <c r="FI255" i="36" s="1"/>
  <c r="CI255" i="36"/>
  <c r="EE250" i="36"/>
  <c r="EC250" i="36"/>
  <c r="EM250" i="36"/>
  <c r="DZ250" i="36"/>
  <c r="EB250" i="36"/>
  <c r="EJ250" i="36"/>
  <c r="EL250" i="36"/>
  <c r="EA250" i="36"/>
  <c r="EK250" i="36"/>
  <c r="EG250" i="36"/>
  <c r="EH250" i="36"/>
  <c r="EI250" i="36"/>
  <c r="EF250" i="36"/>
  <c r="J257" i="38"/>
  <c r="DW257" i="36"/>
  <c r="CH256" i="36"/>
  <c r="AC256" i="38"/>
  <c r="CD256" i="36"/>
  <c r="CC256" i="36"/>
  <c r="Q257" i="36"/>
  <c r="B257" i="38" s="1"/>
  <c r="EY256" i="36"/>
  <c r="BD253" i="36"/>
  <c r="BE253" i="36"/>
  <c r="BC253" i="36"/>
  <c r="EX258" i="36"/>
  <c r="EP258" i="36"/>
  <c r="S253" i="38"/>
  <c r="T253" i="38"/>
  <c r="EQ258" i="36"/>
  <c r="EO259" i="36" s="1"/>
  <c r="S255" i="38"/>
  <c r="T255" i="38"/>
  <c r="CM255" i="36"/>
  <c r="CM256" i="36"/>
  <c r="AQ256" i="36"/>
  <c r="ER257" i="36"/>
  <c r="CK255" i="36"/>
  <c r="CR256" i="36"/>
  <c r="BG255" i="36"/>
  <c r="ET257" i="36"/>
  <c r="CL256" i="36"/>
  <c r="FC258" i="36"/>
  <c r="AJ256" i="36"/>
  <c r="EV258" i="36"/>
  <c r="CR257" i="36"/>
  <c r="AC257" i="36"/>
  <c r="ES257" i="36"/>
  <c r="ET258" i="36"/>
  <c r="BF256" i="36"/>
  <c r="AD258" i="36"/>
  <c r="FB258" i="36"/>
  <c r="FC259" i="36"/>
  <c r="FB257" i="36"/>
  <c r="CJ257" i="36"/>
  <c r="FG257" i="36"/>
  <c r="FC257" i="36"/>
  <c r="CJ255" i="36"/>
  <c r="BR257" i="36"/>
  <c r="BM257" i="36"/>
  <c r="AL256" i="36"/>
  <c r="CN256" i="36"/>
  <c r="AO257" i="36"/>
  <c r="FA257" i="36"/>
  <c r="BK256" i="36"/>
  <c r="AM256" i="36"/>
  <c r="BV258" i="36"/>
  <c r="CN257" i="36"/>
  <c r="AT256" i="36"/>
  <c r="FD258" i="36"/>
  <c r="CF256" i="36"/>
  <c r="BQ257" i="36"/>
  <c r="BG257" i="36"/>
  <c r="AF258" i="36"/>
  <c r="BO257" i="36"/>
  <c r="CK256" i="36"/>
  <c r="ER256" i="36"/>
  <c r="BN257" i="36"/>
  <c r="AL257" i="36"/>
  <c r="AO256" i="36"/>
  <c r="CF257" i="36"/>
  <c r="BF257" i="36"/>
  <c r="FA258" i="36"/>
  <c r="BP257" i="36"/>
  <c r="BZ257" i="36"/>
  <c r="S258" i="36"/>
  <c r="FG256" i="36"/>
  <c r="EV257" i="36"/>
  <c r="EZ258" i="36"/>
  <c r="EW258" i="36"/>
  <c r="BR256" i="36"/>
  <c r="BG256" i="36"/>
  <c r="CP257" i="36"/>
  <c r="BN256" i="36"/>
  <c r="BS257" i="36"/>
  <c r="AT257" i="36"/>
  <c r="BL257" i="36"/>
  <c r="BQ256" i="36"/>
  <c r="CM257" i="36"/>
  <c r="AM257" i="36"/>
  <c r="BV259" i="36"/>
  <c r="AC259" i="36"/>
  <c r="AQ257" i="36"/>
  <c r="AS255" i="36"/>
  <c r="BJ257" i="36"/>
  <c r="EV259" i="36"/>
  <c r="BW257" i="36"/>
  <c r="AC258" i="36"/>
  <c r="AJ257" i="36"/>
  <c r="EU258" i="36"/>
  <c r="BW256" i="36"/>
  <c r="BS256" i="36"/>
  <c r="BZ256" i="36"/>
  <c r="CP256" i="36"/>
  <c r="CK257" i="36"/>
  <c r="FD259" i="36"/>
  <c r="AH258" i="36"/>
  <c r="BP256" i="36"/>
  <c r="BX257" i="36"/>
  <c r="CG258" i="36"/>
  <c r="BJ256" i="36"/>
  <c r="BK257" i="36"/>
  <c r="CL257" i="36"/>
  <c r="BO256" i="36"/>
  <c r="ES258" i="36"/>
  <c r="BL256" i="36"/>
  <c r="BM256" i="36"/>
  <c r="AJ258" i="36"/>
  <c r="CY254" i="36" l="1"/>
  <c r="DA254" i="36"/>
  <c r="DC254" i="36" s="1"/>
  <c r="DB254" i="36"/>
  <c r="CB255" i="36"/>
  <c r="DD254" i="36"/>
  <c r="CZ254" i="36"/>
  <c r="DE254" i="36"/>
  <c r="DK254" i="36" s="1"/>
  <c r="CW254" i="36"/>
  <c r="AR257" i="38"/>
  <c r="BU256" i="36"/>
  <c r="BI256" i="36"/>
  <c r="V256" i="38"/>
  <c r="DX256" i="36"/>
  <c r="L256" i="38"/>
  <c r="M256" i="38"/>
  <c r="CI256" i="36"/>
  <c r="FH256" i="36"/>
  <c r="AK256" i="36"/>
  <c r="K256" i="38" s="1"/>
  <c r="DX257" i="36"/>
  <c r="Z258" i="36"/>
  <c r="AI258" i="36"/>
  <c r="AR258" i="38"/>
  <c r="K258" i="36"/>
  <c r="D258" i="38"/>
  <c r="W258" i="36"/>
  <c r="T258" i="36"/>
  <c r="U258" i="36" s="1"/>
  <c r="E258" i="36"/>
  <c r="V258" i="36"/>
  <c r="AE258" i="36"/>
  <c r="G257" i="36" a="1"/>
  <c r="G257" i="36" s="1"/>
  <c r="L257" i="36"/>
  <c r="AB257" i="38"/>
  <c r="Y257" i="38"/>
  <c r="Z257" i="38"/>
  <c r="CO256" i="36"/>
  <c r="CS256" i="36"/>
  <c r="H256" i="36"/>
  <c r="O256" i="36" s="1"/>
  <c r="CT256" i="36"/>
  <c r="CH257" i="36"/>
  <c r="CC257" i="36"/>
  <c r="AC257" i="38"/>
  <c r="CD257" i="36"/>
  <c r="AK257" i="36"/>
  <c r="K257" i="38" s="1"/>
  <c r="AG258" i="36"/>
  <c r="AG255" i="38"/>
  <c r="AV255" i="38"/>
  <c r="BD255" i="36"/>
  <c r="AO255" i="38"/>
  <c r="AT255" i="38"/>
  <c r="AW255" i="38"/>
  <c r="BA255" i="38"/>
  <c r="BB255" i="38" s="1"/>
  <c r="BG255" i="38" s="1"/>
  <c r="BY255" i="36"/>
  <c r="CA255" i="36" s="1"/>
  <c r="AS255" i="38"/>
  <c r="CU257" i="36"/>
  <c r="CW257" i="36" s="1"/>
  <c r="BN255" i="38"/>
  <c r="L256" i="36"/>
  <c r="BJ255" i="38"/>
  <c r="BM255" i="38"/>
  <c r="AI255" i="38"/>
  <c r="F256" i="38"/>
  <c r="G256" i="38" s="1"/>
  <c r="BH255" i="38"/>
  <c r="AU255" i="38"/>
  <c r="BK255" i="38"/>
  <c r="BU255" i="38"/>
  <c r="Y255" i="38"/>
  <c r="AJ255" i="38"/>
  <c r="AL255" i="38" s="1"/>
  <c r="AK255" i="38"/>
  <c r="BI255" i="38"/>
  <c r="BO255" i="38"/>
  <c r="BP255" i="38"/>
  <c r="AF255" i="38"/>
  <c r="AB255" i="36"/>
  <c r="BC255" i="36"/>
  <c r="AQ255" i="38"/>
  <c r="BQ255" i="38"/>
  <c r="BS255" i="38"/>
  <c r="BT255" i="38"/>
  <c r="BR255" i="38"/>
  <c r="AE255" i="38"/>
  <c r="BL255" i="38"/>
  <c r="AX255" i="38"/>
  <c r="AZ255" i="38" s="1"/>
  <c r="AA257" i="36"/>
  <c r="AW257" i="36" s="1"/>
  <c r="AX257" i="36" s="1"/>
  <c r="O255" i="38"/>
  <c r="P255" i="38" s="1"/>
  <c r="Z255" i="38"/>
  <c r="F256" i="36"/>
  <c r="AB256" i="38" s="1"/>
  <c r="M256" i="36"/>
  <c r="X256" i="36"/>
  <c r="J256" i="38"/>
  <c r="AU256" i="36"/>
  <c r="AA256" i="36"/>
  <c r="AW256" i="36" s="1"/>
  <c r="Q256" i="36"/>
  <c r="B256" i="38" s="1"/>
  <c r="M257" i="36"/>
  <c r="F257" i="38"/>
  <c r="G257" i="38" s="1"/>
  <c r="A255" i="36"/>
  <c r="AW255" i="36"/>
  <c r="AX255" i="36" s="1"/>
  <c r="CU256" i="36"/>
  <c r="CW256" i="36" s="1"/>
  <c r="G256" i="36" a="1"/>
  <c r="G256" i="36" s="1"/>
  <c r="D255" i="36"/>
  <c r="Y255" i="36" s="1" a="1"/>
  <c r="Y255" i="36" s="1"/>
  <c r="H255" i="38" s="1"/>
  <c r="I255" i="38" s="1"/>
  <c r="BC254" i="38"/>
  <c r="E257" i="38"/>
  <c r="EL252" i="36"/>
  <c r="EJ252" i="36"/>
  <c r="EA252" i="36"/>
  <c r="EG252" i="36"/>
  <c r="EK252" i="36"/>
  <c r="X257" i="36"/>
  <c r="AU257" i="36"/>
  <c r="EC252" i="36"/>
  <c r="E256" i="38"/>
  <c r="BE254" i="38"/>
  <c r="CW255" i="36"/>
  <c r="U256" i="36"/>
  <c r="J256" i="36" s="1"/>
  <c r="DE255" i="36"/>
  <c r="DF255" i="36" s="1"/>
  <c r="CX255" i="36"/>
  <c r="BF253" i="38"/>
  <c r="DD255" i="36"/>
  <c r="C256" i="36"/>
  <c r="DA255" i="36"/>
  <c r="DC255" i="36" s="1"/>
  <c r="CY255" i="36"/>
  <c r="U257" i="36"/>
  <c r="J257" i="36" s="1"/>
  <c r="P257" i="36"/>
  <c r="P256" i="36"/>
  <c r="DB255" i="36"/>
  <c r="CV255" i="36"/>
  <c r="C257" i="36"/>
  <c r="EB252" i="36"/>
  <c r="EE252" i="36"/>
  <c r="BU257" i="36"/>
  <c r="BI257" i="36"/>
  <c r="V257" i="38"/>
  <c r="H257" i="36"/>
  <c r="O257" i="36" s="1"/>
  <c r="CS257" i="36"/>
  <c r="CT257" i="36"/>
  <c r="AD256" i="38"/>
  <c r="AP256" i="38" s="1"/>
  <c r="BT256" i="36"/>
  <c r="AV256" i="36"/>
  <c r="AP256" i="36"/>
  <c r="BH257" i="36"/>
  <c r="U257" i="38" s="1"/>
  <c r="X257" i="38" s="1"/>
  <c r="Q257" i="38"/>
  <c r="R257" i="38" s="1"/>
  <c r="S257" i="38" s="1"/>
  <c r="Q256" i="38"/>
  <c r="R256" i="38" s="1"/>
  <c r="T256" i="38" s="1"/>
  <c r="BH256" i="36"/>
  <c r="U256" i="38" s="1"/>
  <c r="X256" i="38" s="1"/>
  <c r="CQ257" i="36"/>
  <c r="N257" i="38"/>
  <c r="AR257" i="36"/>
  <c r="AD257" i="38"/>
  <c r="AP257" i="38" s="1"/>
  <c r="BT257" i="36"/>
  <c r="AP257" i="36"/>
  <c r="AV257" i="36"/>
  <c r="CI257" i="36"/>
  <c r="FH257" i="36"/>
  <c r="FI257" i="36" s="1"/>
  <c r="CO257" i="36"/>
  <c r="L257" i="38"/>
  <c r="M257" i="38"/>
  <c r="N256" i="38"/>
  <c r="AR256" i="36"/>
  <c r="CQ256" i="36"/>
  <c r="A257" i="36"/>
  <c r="EH252" i="36"/>
  <c r="DZ252" i="36"/>
  <c r="EF252" i="36"/>
  <c r="EM252" i="36"/>
  <c r="EI252" i="36"/>
  <c r="ED252" i="36"/>
  <c r="AY253" i="36"/>
  <c r="BE253" i="38"/>
  <c r="AY253" i="38"/>
  <c r="AX253" i="36"/>
  <c r="BA253" i="36"/>
  <c r="BC253" i="38"/>
  <c r="BF254" i="38"/>
  <c r="BD254" i="38"/>
  <c r="AL253" i="38"/>
  <c r="AN253" i="38"/>
  <c r="DH254" i="36"/>
  <c r="BA254" i="36"/>
  <c r="AZ254" i="36"/>
  <c r="BB253" i="38"/>
  <c r="BG253" i="38" s="1"/>
  <c r="AX254" i="36"/>
  <c r="AZ254" i="38"/>
  <c r="AM254" i="38"/>
  <c r="AL254" i="38"/>
  <c r="FI256" i="36"/>
  <c r="DF253" i="36"/>
  <c r="DM253" i="36"/>
  <c r="DF254" i="36"/>
  <c r="DG254" i="36"/>
  <c r="W255" i="38"/>
  <c r="DI254" i="36"/>
  <c r="AH255" i="38"/>
  <c r="DJ254" i="36"/>
  <c r="DL254" i="36" s="1"/>
  <c r="DM254" i="36"/>
  <c r="DH253" i="36"/>
  <c r="DJ253" i="36"/>
  <c r="DG253" i="36"/>
  <c r="DI253" i="36"/>
  <c r="BD254" i="36"/>
  <c r="BC254" i="36"/>
  <c r="BB257" i="36"/>
  <c r="BE257" i="36" s="1"/>
  <c r="CB256" i="36"/>
  <c r="CB257" i="36"/>
  <c r="EY258" i="36"/>
  <c r="AA257" i="38"/>
  <c r="AR259" i="38"/>
  <c r="AK258" i="36"/>
  <c r="K258" i="38" s="1"/>
  <c r="EQ259" i="36"/>
  <c r="EO260" i="36" s="1"/>
  <c r="EX259" i="36"/>
  <c r="EP259" i="36"/>
  <c r="J258" i="38"/>
  <c r="Q258" i="36"/>
  <c r="B258" i="38" s="1"/>
  <c r="DW258" i="36"/>
  <c r="L258" i="36"/>
  <c r="G258" i="36" a="1"/>
  <c r="G258" i="36" s="1"/>
  <c r="F258" i="36"/>
  <c r="AA256" i="38"/>
  <c r="E258" i="38"/>
  <c r="I258" i="36"/>
  <c r="C258" i="36"/>
  <c r="M258" i="36"/>
  <c r="AA258" i="36"/>
  <c r="N258" i="36"/>
  <c r="F258" i="38"/>
  <c r="G258" i="38" s="1"/>
  <c r="AU258" i="36"/>
  <c r="X258" i="36"/>
  <c r="P258" i="36"/>
  <c r="BG258" i="36"/>
  <c r="BF258" i="36"/>
  <c r="CL258" i="36"/>
  <c r="BZ258" i="36"/>
  <c r="BM258" i="36"/>
  <c r="BL258" i="36"/>
  <c r="CR258" i="36"/>
  <c r="ET259" i="36"/>
  <c r="CM258" i="36"/>
  <c r="S259" i="36"/>
  <c r="CJ258" i="36"/>
  <c r="CG259" i="36"/>
  <c r="CN258" i="36"/>
  <c r="AF260" i="36"/>
  <c r="BP258" i="36"/>
  <c r="FG258" i="36"/>
  <c r="BQ258" i="36"/>
  <c r="BS258" i="36"/>
  <c r="BK258" i="36"/>
  <c r="AQ258" i="36"/>
  <c r="EU259" i="36"/>
  <c r="CP258" i="36"/>
  <c r="BN258" i="36"/>
  <c r="FA259" i="36"/>
  <c r="AL258" i="36"/>
  <c r="AF259" i="36"/>
  <c r="CK258" i="36"/>
  <c r="AS256" i="36"/>
  <c r="AD259" i="36"/>
  <c r="EW259" i="36"/>
  <c r="BO258" i="36"/>
  <c r="AM258" i="36"/>
  <c r="BX258" i="36"/>
  <c r="AT258" i="36"/>
  <c r="BW258" i="36"/>
  <c r="AO258" i="36"/>
  <c r="ER258" i="36"/>
  <c r="AS257" i="36"/>
  <c r="AH259" i="36"/>
  <c r="EZ259" i="36"/>
  <c r="FB259" i="36"/>
  <c r="ES259" i="36"/>
  <c r="BJ258" i="36"/>
  <c r="CF258" i="36"/>
  <c r="BR258" i="36"/>
  <c r="BO259" i="36"/>
  <c r="AG259" i="36" l="1"/>
  <c r="DX258" i="36"/>
  <c r="EQ260" i="36"/>
  <c r="EO261" i="36" s="1"/>
  <c r="L258" i="38"/>
  <c r="M258" i="38"/>
  <c r="BI258" i="36"/>
  <c r="V258" i="38"/>
  <c r="BF255" i="38"/>
  <c r="CQ258" i="36"/>
  <c r="CI258" i="36"/>
  <c r="FH258" i="36"/>
  <c r="FI258" i="36" s="1"/>
  <c r="AC258" i="38"/>
  <c r="CD258" i="36"/>
  <c r="CH258" i="36"/>
  <c r="CC258" i="36"/>
  <c r="Q258" i="38"/>
  <c r="R258" i="38" s="1"/>
  <c r="BH258" i="36"/>
  <c r="U258" i="38" s="1"/>
  <c r="X258" i="38" s="1"/>
  <c r="AR258" i="36"/>
  <c r="N258" i="38"/>
  <c r="CU258" i="36"/>
  <c r="CZ258" i="36" s="1"/>
  <c r="AM255" i="38"/>
  <c r="BA257" i="36"/>
  <c r="AB256" i="36"/>
  <c r="DB257" i="36"/>
  <c r="DA257" i="36"/>
  <c r="DC257" i="36" s="1"/>
  <c r="AY257" i="36"/>
  <c r="CX257" i="36"/>
  <c r="CZ257" i="36"/>
  <c r="AY255" i="38"/>
  <c r="O256" i="38"/>
  <c r="P256" i="38" s="1"/>
  <c r="Z256" i="38"/>
  <c r="BE255" i="38"/>
  <c r="AZ257" i="36"/>
  <c r="CY257" i="36"/>
  <c r="AN255" i="38"/>
  <c r="BB256" i="36"/>
  <c r="BD256" i="36" s="1"/>
  <c r="DD257" i="36"/>
  <c r="CV257" i="36"/>
  <c r="BI256" i="38"/>
  <c r="BD255" i="38"/>
  <c r="BC255" i="38"/>
  <c r="Y256" i="38"/>
  <c r="BL256" i="38"/>
  <c r="A256" i="38"/>
  <c r="BP256" i="38"/>
  <c r="AW256" i="38"/>
  <c r="BK256" i="38"/>
  <c r="BN256" i="38"/>
  <c r="AB257" i="36"/>
  <c r="BR256" i="38"/>
  <c r="BA255" i="36"/>
  <c r="S256" i="38"/>
  <c r="AS256" i="38"/>
  <c r="AK256" i="38"/>
  <c r="BS256" i="38"/>
  <c r="A256" i="36"/>
  <c r="BI257" i="38"/>
  <c r="AQ257" i="38"/>
  <c r="BM257" i="38"/>
  <c r="AV256" i="38"/>
  <c r="AX256" i="38"/>
  <c r="AY256" i="38" s="1"/>
  <c r="AT256" i="38"/>
  <c r="AZ255" i="36"/>
  <c r="AY255" i="36"/>
  <c r="W256" i="38"/>
  <c r="DI255" i="36"/>
  <c r="BP257" i="38"/>
  <c r="BJ257" i="38"/>
  <c r="BK257" i="38"/>
  <c r="BH257" i="38"/>
  <c r="A257" i="38"/>
  <c r="DH255" i="36"/>
  <c r="D257" i="36"/>
  <c r="Y257" i="36" s="1" a="1"/>
  <c r="Y257" i="36" s="1"/>
  <c r="H257" i="38" s="1"/>
  <c r="I257" i="38" s="1"/>
  <c r="AI256" i="38"/>
  <c r="DK255" i="36"/>
  <c r="CV256" i="36"/>
  <c r="DB256" i="36"/>
  <c r="DA256" i="36"/>
  <c r="DC256" i="36" s="1"/>
  <c r="CZ256" i="36"/>
  <c r="AH257" i="38"/>
  <c r="AK257" i="38"/>
  <c r="CX256" i="36"/>
  <c r="CY256" i="36"/>
  <c r="DD256" i="36"/>
  <c r="AJ257" i="38"/>
  <c r="AL257" i="38" s="1"/>
  <c r="AV257" i="38"/>
  <c r="BO257" i="38"/>
  <c r="BA257" i="38"/>
  <c r="BB257" i="38" s="1"/>
  <c r="BG257" i="38" s="1"/>
  <c r="W257" i="38"/>
  <c r="AH256" i="38"/>
  <c r="AT257" i="38"/>
  <c r="AW257" i="38"/>
  <c r="T257" i="38"/>
  <c r="D256" i="36"/>
  <c r="Y256" i="36" s="1" a="1"/>
  <c r="Y256" i="36" s="1"/>
  <c r="H256" i="38" s="1"/>
  <c r="I256" i="38" s="1"/>
  <c r="BM256" i="38"/>
  <c r="BO256" i="38"/>
  <c r="BY256" i="36"/>
  <c r="CA256" i="36" s="1"/>
  <c r="AJ256" i="38"/>
  <c r="AL256" i="38" s="1"/>
  <c r="BU256" i="38"/>
  <c r="BA256" i="38"/>
  <c r="BB256" i="38" s="1"/>
  <c r="BG256" i="38" s="1"/>
  <c r="BQ256" i="38"/>
  <c r="AQ256" i="38"/>
  <c r="DG255" i="36"/>
  <c r="BT256" i="38"/>
  <c r="BJ256" i="38"/>
  <c r="AO256" i="38"/>
  <c r="AE256" i="38"/>
  <c r="AF256" i="38"/>
  <c r="AU256" i="38"/>
  <c r="BH256" i="38"/>
  <c r="DM255" i="36"/>
  <c r="DJ255" i="36"/>
  <c r="AU257" i="38"/>
  <c r="BY257" i="36"/>
  <c r="CA257" i="36" s="1"/>
  <c r="BT257" i="38"/>
  <c r="AE257" i="38"/>
  <c r="BQ257" i="38"/>
  <c r="BS257" i="38"/>
  <c r="AF257" i="38"/>
  <c r="AI257" i="38"/>
  <c r="AG256" i="38"/>
  <c r="BN257" i="38"/>
  <c r="AO257" i="38"/>
  <c r="BR257" i="38"/>
  <c r="AS257" i="38"/>
  <c r="AX257" i="38"/>
  <c r="AY257" i="38" s="1"/>
  <c r="AG257" i="38"/>
  <c r="BL257" i="38"/>
  <c r="BU257" i="38"/>
  <c r="Z259" i="36"/>
  <c r="G259" i="36" s="1" a="1"/>
  <c r="G259" i="36" s="1"/>
  <c r="DE257" i="36"/>
  <c r="DF257" i="36" s="1"/>
  <c r="DE256" i="36"/>
  <c r="DI256" i="36" s="1"/>
  <c r="T259" i="36"/>
  <c r="P259" i="36" s="1"/>
  <c r="K259" i="36"/>
  <c r="D259" i="38"/>
  <c r="V259" i="36"/>
  <c r="E259" i="36"/>
  <c r="W259" i="36"/>
  <c r="N259" i="36" s="1"/>
  <c r="AE259" i="36"/>
  <c r="AI259" i="36"/>
  <c r="DZ254" i="36"/>
  <c r="DL253" i="36"/>
  <c r="EF253" i="36" s="1"/>
  <c r="CO258" i="36"/>
  <c r="BU258" i="36"/>
  <c r="AP258" i="36"/>
  <c r="AV258" i="36"/>
  <c r="AD258" i="38"/>
  <c r="AQ258" i="38" s="1"/>
  <c r="BT258" i="36"/>
  <c r="CT258" i="36"/>
  <c r="H258" i="36"/>
  <c r="O258" i="36" s="1"/>
  <c r="CS258" i="36"/>
  <c r="EG254" i="36"/>
  <c r="BD257" i="36"/>
  <c r="BC257" i="36"/>
  <c r="EB254" i="36"/>
  <c r="EI254" i="36"/>
  <c r="EL254" i="36"/>
  <c r="EE254" i="36"/>
  <c r="EK254" i="36"/>
  <c r="EC254" i="36"/>
  <c r="EA254" i="36"/>
  <c r="EJ254" i="36"/>
  <c r="ED254" i="36"/>
  <c r="EF254" i="36"/>
  <c r="EM254" i="36"/>
  <c r="EH254" i="36"/>
  <c r="EY259" i="36"/>
  <c r="A258" i="36"/>
  <c r="AG260" i="36"/>
  <c r="EQ261" i="36"/>
  <c r="EO262" i="36" s="1"/>
  <c r="EP261" i="36"/>
  <c r="EX261" i="36"/>
  <c r="BB258" i="36"/>
  <c r="AB258" i="36"/>
  <c r="AW258" i="36"/>
  <c r="J258" i="36"/>
  <c r="D258" i="36"/>
  <c r="Y258" i="36" s="1" a="1"/>
  <c r="Y258" i="36" s="1"/>
  <c r="H258" i="38" s="1"/>
  <c r="I258" i="38" s="1"/>
  <c r="AB258" i="38"/>
  <c r="Y258" i="38"/>
  <c r="Z258" i="38"/>
  <c r="O258" i="38"/>
  <c r="P258" i="38" s="1"/>
  <c r="AZ256" i="36"/>
  <c r="AY256" i="36"/>
  <c r="BA256" i="36"/>
  <c r="AX256" i="36"/>
  <c r="A258" i="38"/>
  <c r="EP260" i="36"/>
  <c r="EX260" i="36"/>
  <c r="BX259" i="36"/>
  <c r="FC260" i="36"/>
  <c r="ES261" i="36"/>
  <c r="AJ259" i="36"/>
  <c r="CG261" i="36"/>
  <c r="CJ259" i="36"/>
  <c r="AC260" i="36"/>
  <c r="BK259" i="36"/>
  <c r="CN259" i="36"/>
  <c r="AH260" i="36"/>
  <c r="AD261" i="36"/>
  <c r="FD260" i="36"/>
  <c r="AF261" i="36"/>
  <c r="CR259" i="36"/>
  <c r="CG260" i="36"/>
  <c r="EV261" i="36"/>
  <c r="CK259" i="36"/>
  <c r="FC261" i="36"/>
  <c r="FB260" i="36"/>
  <c r="BF259" i="36"/>
  <c r="CP259" i="36"/>
  <c r="FD261" i="36"/>
  <c r="CL259" i="36"/>
  <c r="AJ260" i="36"/>
  <c r="S261" i="36"/>
  <c r="BN259" i="36"/>
  <c r="CM259" i="36"/>
  <c r="AO259" i="36"/>
  <c r="FG259" i="36"/>
  <c r="EU260" i="36"/>
  <c r="BQ259" i="36"/>
  <c r="BJ259" i="36"/>
  <c r="ET260" i="36"/>
  <c r="BS259" i="36"/>
  <c r="BP259" i="36"/>
  <c r="AS258" i="36"/>
  <c r="AH261" i="36"/>
  <c r="EV260" i="36"/>
  <c r="AT259" i="36"/>
  <c r="EU261" i="36"/>
  <c r="ES260" i="36"/>
  <c r="AQ259" i="36"/>
  <c r="CF259" i="36"/>
  <c r="EW261" i="36"/>
  <c r="BW259" i="36"/>
  <c r="S260" i="36"/>
  <c r="EZ261" i="36"/>
  <c r="BM259" i="36"/>
  <c r="ER259" i="36"/>
  <c r="AC261" i="36"/>
  <c r="EZ260" i="36"/>
  <c r="BZ259" i="36"/>
  <c r="BV261" i="36"/>
  <c r="ET261" i="36"/>
  <c r="AM259" i="36"/>
  <c r="BG259" i="36"/>
  <c r="FB261" i="36"/>
  <c r="FA261" i="36"/>
  <c r="BR259" i="36"/>
  <c r="AL259" i="36"/>
  <c r="FA260" i="36"/>
  <c r="EW260" i="36"/>
  <c r="BV260" i="36"/>
  <c r="CL261" i="36"/>
  <c r="AD260" i="36"/>
  <c r="BL259" i="36"/>
  <c r="CH259" i="36" l="1"/>
  <c r="AC259" i="38"/>
  <c r="CD259" i="36"/>
  <c r="CC259" i="36"/>
  <c r="CS259" i="36"/>
  <c r="CT259" i="36"/>
  <c r="H259" i="36"/>
  <c r="O259" i="36" s="1"/>
  <c r="DX259" i="36"/>
  <c r="L259" i="38"/>
  <c r="M259" i="38"/>
  <c r="CO259" i="36"/>
  <c r="BI259" i="36"/>
  <c r="V259" i="38"/>
  <c r="DD258" i="36"/>
  <c r="AI261" i="36"/>
  <c r="EQ262" i="36"/>
  <c r="EO263" i="36" s="1"/>
  <c r="EX263" i="36" s="1"/>
  <c r="Q259" i="38"/>
  <c r="BH259" i="36"/>
  <c r="U259" i="38" s="1"/>
  <c r="X259" i="38" s="1"/>
  <c r="AP259" i="36"/>
  <c r="AV259" i="36"/>
  <c r="BT259" i="36"/>
  <c r="AK259" i="36"/>
  <c r="K259" i="38" s="1"/>
  <c r="CQ259" i="36"/>
  <c r="Z260" i="36"/>
  <c r="L260" i="36" s="1"/>
  <c r="N259" i="38"/>
  <c r="AR259" i="36"/>
  <c r="AE261" i="36"/>
  <c r="FH259" i="36"/>
  <c r="CI259" i="36"/>
  <c r="BU259" i="36"/>
  <c r="CB258" i="36"/>
  <c r="AA258" i="38"/>
  <c r="DB258" i="36"/>
  <c r="CW258" i="36"/>
  <c r="CY258" i="36"/>
  <c r="DA258" i="36"/>
  <c r="DC258" i="36" s="1"/>
  <c r="W258" i="38"/>
  <c r="CV258" i="36"/>
  <c r="CX258" i="36"/>
  <c r="BE256" i="38"/>
  <c r="BC256" i="36"/>
  <c r="BE256" i="36"/>
  <c r="DW259" i="36"/>
  <c r="F259" i="36"/>
  <c r="Z259" i="38" s="1"/>
  <c r="X259" i="36"/>
  <c r="AM257" i="38"/>
  <c r="BD256" i="38"/>
  <c r="AZ256" i="38"/>
  <c r="BD257" i="38"/>
  <c r="BF257" i="38"/>
  <c r="AN257" i="38"/>
  <c r="I259" i="36"/>
  <c r="AM256" i="38"/>
  <c r="AZ257" i="38"/>
  <c r="BC256" i="38"/>
  <c r="AN256" i="38"/>
  <c r="BE257" i="38"/>
  <c r="BC257" i="38"/>
  <c r="BF256" i="38"/>
  <c r="DL255" i="36"/>
  <c r="EJ255" i="36" s="1"/>
  <c r="DJ256" i="36"/>
  <c r="DM256" i="36"/>
  <c r="DF256" i="36"/>
  <c r="E259" i="38"/>
  <c r="F259" i="38"/>
  <c r="G259" i="38" s="1"/>
  <c r="C259" i="36"/>
  <c r="DH257" i="36"/>
  <c r="AU259" i="36"/>
  <c r="DJ257" i="36"/>
  <c r="AA259" i="36"/>
  <c r="AB259" i="36" s="1"/>
  <c r="M259" i="36"/>
  <c r="DG257" i="36"/>
  <c r="DI257" i="36"/>
  <c r="CU259" i="36"/>
  <c r="CY259" i="36" s="1"/>
  <c r="AD259" i="38"/>
  <c r="BN259" i="38" s="1"/>
  <c r="U259" i="36"/>
  <c r="D259" i="36" s="1"/>
  <c r="Y259" i="36" s="1" a="1"/>
  <c r="Y259" i="36" s="1"/>
  <c r="H259" i="38" s="1"/>
  <c r="Q259" i="36"/>
  <c r="B259" i="38" s="1"/>
  <c r="DG256" i="36"/>
  <c r="DH256" i="36"/>
  <c r="J259" i="38"/>
  <c r="L259" i="36"/>
  <c r="DK256" i="36"/>
  <c r="DM257" i="36"/>
  <c r="DK257" i="36"/>
  <c r="BT258" i="38"/>
  <c r="BA258" i="38"/>
  <c r="BC258" i="38" s="1"/>
  <c r="AH258" i="38"/>
  <c r="AO258" i="38"/>
  <c r="AP258" i="38"/>
  <c r="AF258" i="38"/>
  <c r="BQ258" i="38"/>
  <c r="DZ253" i="36"/>
  <c r="AE258" i="38"/>
  <c r="BS258" i="38"/>
  <c r="ED253" i="36"/>
  <c r="EK253" i="36"/>
  <c r="EH253" i="36"/>
  <c r="EM253" i="36"/>
  <c r="EE253" i="36"/>
  <c r="EC253" i="36"/>
  <c r="BO258" i="38"/>
  <c r="AJ258" i="38"/>
  <c r="AL258" i="38" s="1"/>
  <c r="AT258" i="38"/>
  <c r="AG258" i="38"/>
  <c r="EI253" i="36"/>
  <c r="EG253" i="36"/>
  <c r="EB253" i="36"/>
  <c r="AS258" i="38"/>
  <c r="BY258" i="36"/>
  <c r="CA258" i="36" s="1"/>
  <c r="AX258" i="38"/>
  <c r="AY258" i="38" s="1"/>
  <c r="BR258" i="38"/>
  <c r="BN258" i="38"/>
  <c r="EA253" i="36"/>
  <c r="EL253" i="36"/>
  <c r="EJ253" i="36"/>
  <c r="BJ258" i="38"/>
  <c r="BP258" i="38"/>
  <c r="BU258" i="38"/>
  <c r="AU258" i="38"/>
  <c r="BH258" i="38"/>
  <c r="AV258" i="38"/>
  <c r="BM258" i="38"/>
  <c r="AI258" i="38"/>
  <c r="BI258" i="38"/>
  <c r="BK258" i="38"/>
  <c r="AK258" i="38"/>
  <c r="BL258" i="38"/>
  <c r="AW258" i="38"/>
  <c r="AR260" i="38"/>
  <c r="D260" i="38"/>
  <c r="T260" i="36"/>
  <c r="P260" i="36" s="1"/>
  <c r="E260" i="36"/>
  <c r="W260" i="36"/>
  <c r="V260" i="36"/>
  <c r="K260" i="36"/>
  <c r="DE258" i="36"/>
  <c r="Z261" i="36"/>
  <c r="Q261" i="36" s="1"/>
  <c r="B261" i="38" s="1"/>
  <c r="AG261" i="36"/>
  <c r="AI260" i="36"/>
  <c r="E261" i="36"/>
  <c r="K261" i="36"/>
  <c r="W261" i="36"/>
  <c r="V261" i="36"/>
  <c r="D261" i="38"/>
  <c r="T261" i="36"/>
  <c r="P261" i="36" s="1"/>
  <c r="AE260" i="36"/>
  <c r="AR261" i="38"/>
  <c r="CB259" i="36"/>
  <c r="AK260" i="36"/>
  <c r="K260" i="38" s="1"/>
  <c r="EQ263" i="36"/>
  <c r="EO264" i="36" s="1"/>
  <c r="FI259" i="36"/>
  <c r="EY260" i="36"/>
  <c r="AY258" i="36"/>
  <c r="AZ258" i="36"/>
  <c r="AX258" i="36"/>
  <c r="BA258" i="36"/>
  <c r="EP262" i="36"/>
  <c r="EX262" i="36"/>
  <c r="BD258" i="36"/>
  <c r="BE258" i="36"/>
  <c r="BC258" i="36"/>
  <c r="EY261" i="36"/>
  <c r="R259" i="38"/>
  <c r="W259" i="38"/>
  <c r="AA259" i="38"/>
  <c r="DW260" i="36"/>
  <c r="T258" i="38"/>
  <c r="S258" i="38"/>
  <c r="AT261" i="36"/>
  <c r="AH263" i="36"/>
  <c r="AO262" i="36"/>
  <c r="AM260" i="36"/>
  <c r="FG260" i="36"/>
  <c r="BZ261" i="36"/>
  <c r="BK260" i="36"/>
  <c r="AJ261" i="36"/>
  <c r="AQ261" i="36"/>
  <c r="ES263" i="36"/>
  <c r="EU264" i="36"/>
  <c r="BR261" i="36"/>
  <c r="FC262" i="36"/>
  <c r="FC263" i="36"/>
  <c r="AM262" i="36"/>
  <c r="CM260" i="36"/>
  <c r="AD262" i="36"/>
  <c r="EV262" i="36"/>
  <c r="CP260" i="36"/>
  <c r="BQ261" i="36"/>
  <c r="BS260" i="36"/>
  <c r="AH262" i="36"/>
  <c r="BL261" i="36"/>
  <c r="AH264" i="36"/>
  <c r="AO261" i="36"/>
  <c r="FB262" i="36"/>
  <c r="AQ260" i="36"/>
  <c r="AF262" i="36"/>
  <c r="AD263" i="36"/>
  <c r="CF261" i="36"/>
  <c r="BO261" i="36"/>
  <c r="CN260" i="36"/>
  <c r="AC263" i="36"/>
  <c r="BF260" i="36"/>
  <c r="FB264" i="36"/>
  <c r="CJ261" i="36"/>
  <c r="ET264" i="36"/>
  <c r="BW260" i="36"/>
  <c r="CL260" i="36"/>
  <c r="CG263" i="36"/>
  <c r="ET262" i="36"/>
  <c r="EW264" i="36"/>
  <c r="BO260" i="36"/>
  <c r="BP261" i="36"/>
  <c r="BJ260" i="36"/>
  <c r="ET263" i="36"/>
  <c r="CR260" i="36"/>
  <c r="AF263" i="36"/>
  <c r="FA262" i="36"/>
  <c r="FA263" i="36"/>
  <c r="EW262" i="36"/>
  <c r="AC264" i="36"/>
  <c r="BG261" i="36"/>
  <c r="AC262" i="36"/>
  <c r="CM261" i="36"/>
  <c r="ES264" i="36"/>
  <c r="FB263" i="36"/>
  <c r="AM261" i="36"/>
  <c r="BV263" i="36"/>
  <c r="BS261" i="36"/>
  <c r="EZ264" i="36"/>
  <c r="AO260" i="36"/>
  <c r="S263" i="36"/>
  <c r="ER260" i="36"/>
  <c r="ES262" i="36"/>
  <c r="AD264" i="36"/>
  <c r="FD263" i="36"/>
  <c r="CP261" i="36"/>
  <c r="BK261" i="36"/>
  <c r="EZ263" i="36"/>
  <c r="EV264" i="36"/>
  <c r="BV264" i="36"/>
  <c r="AL261" i="36"/>
  <c r="EZ262" i="36"/>
  <c r="BN260" i="36"/>
  <c r="AS259" i="36"/>
  <c r="BR260" i="36"/>
  <c r="BG260" i="36"/>
  <c r="BV262" i="36"/>
  <c r="BN261" i="36"/>
  <c r="FA264" i="36"/>
  <c r="EW263" i="36"/>
  <c r="S264" i="36"/>
  <c r="BZ260" i="36"/>
  <c r="CJ260" i="36"/>
  <c r="CK261" i="36"/>
  <c r="FD264" i="36"/>
  <c r="BF261" i="36"/>
  <c r="EV263" i="36"/>
  <c r="AF264" i="36"/>
  <c r="BW261" i="36"/>
  <c r="FG261" i="36"/>
  <c r="FC264" i="36"/>
  <c r="S262" i="36"/>
  <c r="BX260" i="36"/>
  <c r="CF260" i="36"/>
  <c r="BJ261" i="36"/>
  <c r="BM260" i="36"/>
  <c r="BM261" i="36"/>
  <c r="BX261" i="36"/>
  <c r="CG262" i="36"/>
  <c r="CR261" i="36"/>
  <c r="AL260" i="36"/>
  <c r="BL260" i="36"/>
  <c r="CK260" i="36"/>
  <c r="CN261" i="36"/>
  <c r="EU262" i="36"/>
  <c r="ER261" i="36"/>
  <c r="AT260" i="36"/>
  <c r="BQ260" i="36"/>
  <c r="FD262" i="36"/>
  <c r="EU263" i="36"/>
  <c r="BP260" i="36"/>
  <c r="CM262" i="36"/>
  <c r="N261" i="38" l="1"/>
  <c r="AR261" i="36"/>
  <c r="DX260" i="36"/>
  <c r="DX261" i="36"/>
  <c r="F260" i="36"/>
  <c r="G260" i="36" a="1"/>
  <c r="G260" i="36" s="1"/>
  <c r="EP263" i="36"/>
  <c r="EY263" i="36" s="1"/>
  <c r="Q260" i="36"/>
  <c r="B260" i="38" s="1"/>
  <c r="L261" i="38"/>
  <c r="M261" i="38"/>
  <c r="AE263" i="36"/>
  <c r="J260" i="38"/>
  <c r="EQ264" i="36"/>
  <c r="EO265" i="36" s="1"/>
  <c r="EQ265" i="36" s="1"/>
  <c r="EO266" i="36" s="1"/>
  <c r="CD261" i="36"/>
  <c r="CH261" i="36"/>
  <c r="AC261" i="38"/>
  <c r="CC261" i="36"/>
  <c r="BH261" i="36"/>
  <c r="U261" i="38" s="1"/>
  <c r="X261" i="38" s="1"/>
  <c r="Q261" i="38"/>
  <c r="BU261" i="36"/>
  <c r="CQ261" i="36"/>
  <c r="CI261" i="36"/>
  <c r="FH261" i="36"/>
  <c r="BI261" i="36"/>
  <c r="V261" i="38"/>
  <c r="AK261" i="36"/>
  <c r="K261" i="38" s="1"/>
  <c r="CS261" i="36"/>
  <c r="H261" i="36"/>
  <c r="O261" i="36" s="1"/>
  <c r="CT261" i="36"/>
  <c r="CO261" i="36"/>
  <c r="AP261" i="36"/>
  <c r="BT261" i="36"/>
  <c r="AV261" i="36"/>
  <c r="AD261" i="38"/>
  <c r="AW261" i="38" s="1"/>
  <c r="AR262" i="38"/>
  <c r="Z262" i="36"/>
  <c r="G262" i="36" s="1" a="1"/>
  <c r="G262" i="36" s="1"/>
  <c r="AG262" i="36"/>
  <c r="AI263" i="36"/>
  <c r="AQ259" i="38"/>
  <c r="AK259" i="38"/>
  <c r="EL255" i="36"/>
  <c r="AS259" i="38"/>
  <c r="Y259" i="38"/>
  <c r="AH259" i="38"/>
  <c r="O259" i="38"/>
  <c r="P259" i="38" s="1"/>
  <c r="AB259" i="38"/>
  <c r="EG255" i="36"/>
  <c r="A259" i="36"/>
  <c r="BI259" i="38"/>
  <c r="BM259" i="38"/>
  <c r="AX259" i="38"/>
  <c r="AY259" i="38" s="1"/>
  <c r="BO259" i="38"/>
  <c r="BR259" i="38"/>
  <c r="BU259" i="38"/>
  <c r="BP259" i="38"/>
  <c r="EF255" i="36"/>
  <c r="BS259" i="38"/>
  <c r="AI259" i="38"/>
  <c r="AJ259" i="38"/>
  <c r="AN259" i="38" s="1"/>
  <c r="AG259" i="38"/>
  <c r="EA255" i="36"/>
  <c r="BL259" i="38"/>
  <c r="AV259" i="38"/>
  <c r="BY259" i="36"/>
  <c r="CA259" i="36" s="1"/>
  <c r="BK259" i="38"/>
  <c r="AU259" i="38"/>
  <c r="BH259" i="38"/>
  <c r="BA259" i="38"/>
  <c r="BF259" i="38" s="1"/>
  <c r="BQ259" i="38"/>
  <c r="AP259" i="38"/>
  <c r="J259" i="36"/>
  <c r="EH255" i="36"/>
  <c r="DL256" i="36"/>
  <c r="EI256" i="36" s="1"/>
  <c r="CW259" i="36"/>
  <c r="AW259" i="36"/>
  <c r="AX259" i="36" s="1"/>
  <c r="DA259" i="36"/>
  <c r="DC259" i="36" s="1"/>
  <c r="EK255" i="36"/>
  <c r="DL257" i="36"/>
  <c r="EE257" i="36" s="1"/>
  <c r="A259" i="38"/>
  <c r="ED255" i="36"/>
  <c r="CX259" i="36"/>
  <c r="DZ255" i="36"/>
  <c r="EI255" i="36"/>
  <c r="EE255" i="36"/>
  <c r="BF258" i="38"/>
  <c r="EB255" i="36"/>
  <c r="EC255" i="36"/>
  <c r="EM255" i="36"/>
  <c r="EE256" i="36"/>
  <c r="DE259" i="36"/>
  <c r="DJ259" i="36" s="1"/>
  <c r="BB259" i="36"/>
  <c r="BD259" i="36" s="1"/>
  <c r="DD259" i="36"/>
  <c r="CZ259" i="36"/>
  <c r="CV259" i="36"/>
  <c r="BE258" i="38"/>
  <c r="AT259" i="38"/>
  <c r="BT259" i="38"/>
  <c r="BJ259" i="38"/>
  <c r="AO259" i="38"/>
  <c r="AE259" i="38"/>
  <c r="AF259" i="38"/>
  <c r="AW259" i="38"/>
  <c r="I259" i="38"/>
  <c r="BB258" i="38"/>
  <c r="BG258" i="38" s="1"/>
  <c r="DB259" i="36"/>
  <c r="AV260" i="36"/>
  <c r="AP260" i="36"/>
  <c r="Z263" i="36"/>
  <c r="BI260" i="36"/>
  <c r="V260" i="38"/>
  <c r="AR263" i="38"/>
  <c r="AE262" i="36"/>
  <c r="CO260" i="36"/>
  <c r="W262" i="36"/>
  <c r="AU262" i="36" s="1"/>
  <c r="V262" i="36"/>
  <c r="T262" i="36"/>
  <c r="P262" i="36" s="1"/>
  <c r="K262" i="36"/>
  <c r="E262" i="36"/>
  <c r="D262" i="38"/>
  <c r="AG263" i="36"/>
  <c r="AI262" i="36"/>
  <c r="E263" i="36"/>
  <c r="D263" i="38"/>
  <c r="V263" i="36"/>
  <c r="W263" i="36"/>
  <c r="X263" i="36" s="1"/>
  <c r="T263" i="36"/>
  <c r="P263" i="36" s="1"/>
  <c r="K263" i="36"/>
  <c r="CI260" i="36"/>
  <c r="AD260" i="38"/>
  <c r="BS260" i="38" s="1"/>
  <c r="BD258" i="38"/>
  <c r="M260" i="36"/>
  <c r="X261" i="36"/>
  <c r="F261" i="38"/>
  <c r="G261" i="38" s="1"/>
  <c r="U260" i="36"/>
  <c r="D260" i="36" s="1"/>
  <c r="Y260" i="36" s="1" a="1"/>
  <c r="Y260" i="36" s="1"/>
  <c r="H260" i="38" s="1"/>
  <c r="L261" i="36"/>
  <c r="N261" i="36"/>
  <c r="F260" i="38"/>
  <c r="G260" i="38" s="1"/>
  <c r="M261" i="36"/>
  <c r="C260" i="36"/>
  <c r="A260" i="36" s="1"/>
  <c r="J261" i="38"/>
  <c r="AA261" i="36"/>
  <c r="AW261" i="36" s="1"/>
  <c r="I260" i="36"/>
  <c r="DW261" i="36"/>
  <c r="AZ258" i="38"/>
  <c r="AN258" i="38"/>
  <c r="AA260" i="36"/>
  <c r="AW260" i="36" s="1"/>
  <c r="AM258" i="38"/>
  <c r="U261" i="36"/>
  <c r="J261" i="36" s="1"/>
  <c r="G261" i="36" a="1"/>
  <c r="G261" i="36" s="1"/>
  <c r="AU260" i="36"/>
  <c r="N260" i="36"/>
  <c r="CU261" i="36"/>
  <c r="F261" i="36"/>
  <c r="AB261" i="38" s="1"/>
  <c r="X260" i="36"/>
  <c r="AU261" i="36"/>
  <c r="E260" i="38"/>
  <c r="I261" i="36"/>
  <c r="E261" i="38"/>
  <c r="C261" i="36"/>
  <c r="AR260" i="36"/>
  <c r="N260" i="38"/>
  <c r="BT260" i="36"/>
  <c r="CU260" i="36"/>
  <c r="M260" i="38"/>
  <c r="L260" i="38"/>
  <c r="CT260" i="36"/>
  <c r="CS260" i="36"/>
  <c r="H260" i="36"/>
  <c r="O260" i="36" s="1"/>
  <c r="BU260" i="36"/>
  <c r="CH260" i="36"/>
  <c r="CC260" i="36"/>
  <c r="CD260" i="36"/>
  <c r="AC260" i="38"/>
  <c r="FH260" i="36"/>
  <c r="FI260" i="36" s="1"/>
  <c r="Q260" i="38"/>
  <c r="BH260" i="36"/>
  <c r="U260" i="38" s="1"/>
  <c r="X260" i="38" s="1"/>
  <c r="CQ260" i="36"/>
  <c r="DM258" i="36"/>
  <c r="DH258" i="36"/>
  <c r="DI258" i="36"/>
  <c r="DF258" i="36"/>
  <c r="DK258" i="36"/>
  <c r="DG258" i="36"/>
  <c r="DJ258" i="36"/>
  <c r="AG264" i="36"/>
  <c r="AR264" i="38"/>
  <c r="AI264" i="36"/>
  <c r="AE264" i="36"/>
  <c r="Z264" i="36"/>
  <c r="D264" i="38"/>
  <c r="T264" i="36"/>
  <c r="P264" i="36" s="1"/>
  <c r="W264" i="36"/>
  <c r="K264" i="36"/>
  <c r="E264" i="36"/>
  <c r="V264" i="36"/>
  <c r="AP262" i="36"/>
  <c r="AV262" i="36"/>
  <c r="AB260" i="38"/>
  <c r="Y260" i="38"/>
  <c r="Z260" i="38"/>
  <c r="O260" i="38"/>
  <c r="P260" i="38" s="1"/>
  <c r="BB259" i="38"/>
  <c r="BG259" i="38" s="1"/>
  <c r="S259" i="38"/>
  <c r="T259" i="38"/>
  <c r="EY262" i="36"/>
  <c r="EX264" i="36"/>
  <c r="EP264" i="36"/>
  <c r="BH261" i="38"/>
  <c r="AU261" i="38"/>
  <c r="BA261" i="38"/>
  <c r="BC261" i="38" s="1"/>
  <c r="AJ261" i="38"/>
  <c r="AO261" i="38"/>
  <c r="BN261" i="38"/>
  <c r="EP265" i="36"/>
  <c r="EX265" i="36"/>
  <c r="R261" i="38"/>
  <c r="DW262" i="36"/>
  <c r="Q262" i="36"/>
  <c r="B262" i="38" s="1"/>
  <c r="F262" i="36"/>
  <c r="J262" i="38"/>
  <c r="AZ259" i="38"/>
  <c r="EZ265" i="36"/>
  <c r="AF265" i="36"/>
  <c r="AJ262" i="36"/>
  <c r="AJ263" i="36"/>
  <c r="CG265" i="36"/>
  <c r="BZ262" i="36"/>
  <c r="BP265" i="36"/>
  <c r="BS262" i="36"/>
  <c r="AH265" i="36"/>
  <c r="FB265" i="36"/>
  <c r="CJ265" i="36"/>
  <c r="BN262" i="36"/>
  <c r="CG264" i="36"/>
  <c r="AS261" i="36"/>
  <c r="EU265" i="36"/>
  <c r="BR262" i="36"/>
  <c r="AT262" i="36"/>
  <c r="CJ262" i="36"/>
  <c r="ET265" i="36"/>
  <c r="BX262" i="36"/>
  <c r="BV265" i="36"/>
  <c r="CP263" i="36"/>
  <c r="BQ262" i="36"/>
  <c r="BO263" i="36"/>
  <c r="CN264" i="36"/>
  <c r="BP262" i="36"/>
  <c r="BL262" i="36"/>
  <c r="BG262" i="36"/>
  <c r="AC265" i="36"/>
  <c r="AL262" i="36"/>
  <c r="AQ262" i="36"/>
  <c r="BO262" i="36"/>
  <c r="CF262" i="36"/>
  <c r="CN262" i="36"/>
  <c r="EV265" i="36"/>
  <c r="AO263" i="36"/>
  <c r="BW262" i="36"/>
  <c r="BS263" i="36"/>
  <c r="BR263" i="36"/>
  <c r="CR262" i="36"/>
  <c r="BJ262" i="36"/>
  <c r="AD265" i="36"/>
  <c r="BM262" i="36"/>
  <c r="CK262" i="36"/>
  <c r="FC266" i="36"/>
  <c r="FA265" i="36"/>
  <c r="ER262" i="36"/>
  <c r="BF262" i="36"/>
  <c r="BK262" i="36"/>
  <c r="CM263" i="36"/>
  <c r="CL262" i="36"/>
  <c r="AS262" i="36"/>
  <c r="FG262" i="36"/>
  <c r="FC265" i="36"/>
  <c r="AM263" i="36"/>
  <c r="AS260" i="36"/>
  <c r="ES265" i="36"/>
  <c r="CP262" i="36"/>
  <c r="BF265" i="36"/>
  <c r="FD265" i="36"/>
  <c r="S265" i="36"/>
  <c r="BQ263" i="36"/>
  <c r="BF263" i="36"/>
  <c r="EW265" i="36"/>
  <c r="BQ265" i="36"/>
  <c r="BJ263" i="36"/>
  <c r="BW264" i="36"/>
  <c r="BR265" i="36"/>
  <c r="EI257" i="36" l="1"/>
  <c r="DK259" i="36"/>
  <c r="AV261" i="38"/>
  <c r="Q262" i="38"/>
  <c r="BH262" i="36"/>
  <c r="U262" i="38" s="1"/>
  <c r="X262" i="38" s="1"/>
  <c r="BU262" i="36"/>
  <c r="CO262" i="36"/>
  <c r="DX262" i="36"/>
  <c r="CQ262" i="36"/>
  <c r="BQ261" i="38"/>
  <c r="BM261" i="38"/>
  <c r="BO261" i="38"/>
  <c r="AE261" i="38"/>
  <c r="BK261" i="38"/>
  <c r="AK261" i="38"/>
  <c r="BR261" i="38"/>
  <c r="AQ261" i="38"/>
  <c r="AG261" i="38"/>
  <c r="AS261" i="38"/>
  <c r="BJ261" i="38"/>
  <c r="BI261" i="38"/>
  <c r="AX261" i="38"/>
  <c r="AY261" i="38" s="1"/>
  <c r="BL261" i="38"/>
  <c r="AT261" i="38"/>
  <c r="AP261" i="38"/>
  <c r="EM257" i="36"/>
  <c r="BS261" i="38"/>
  <c r="BT261" i="38"/>
  <c r="BY261" i="36"/>
  <c r="CA261" i="36" s="1"/>
  <c r="BP261" i="38"/>
  <c r="BU261" i="38"/>
  <c r="AF261" i="38"/>
  <c r="BH263" i="36"/>
  <c r="U263" i="38" s="1"/>
  <c r="X263" i="38" s="1"/>
  <c r="Q263" i="38"/>
  <c r="CQ263" i="36"/>
  <c r="V263" i="38"/>
  <c r="BI263" i="36"/>
  <c r="AV263" i="36"/>
  <c r="AP263" i="36"/>
  <c r="BT263" i="36"/>
  <c r="AK263" i="36"/>
  <c r="K263" i="38" s="1"/>
  <c r="L262" i="36"/>
  <c r="AA261" i="38"/>
  <c r="CB261" i="36"/>
  <c r="W261" i="38"/>
  <c r="AI261" i="38"/>
  <c r="AR265" i="38"/>
  <c r="D265" i="38"/>
  <c r="E265" i="36"/>
  <c r="K265" i="36"/>
  <c r="T265" i="36"/>
  <c r="P265" i="36" s="1"/>
  <c r="V265" i="36"/>
  <c r="W265" i="36"/>
  <c r="X265" i="36" s="1"/>
  <c r="Z265" i="36"/>
  <c r="J265" i="38" s="1"/>
  <c r="AG265" i="36"/>
  <c r="AI265" i="36"/>
  <c r="AE265" i="36"/>
  <c r="AH261" i="38"/>
  <c r="CI262" i="36"/>
  <c r="FH262" i="36"/>
  <c r="FI262" i="36" s="1"/>
  <c r="AC262" i="38"/>
  <c r="CH262" i="36"/>
  <c r="CD262" i="36"/>
  <c r="CC262" i="36"/>
  <c r="DE261" i="36"/>
  <c r="DK261" i="36" s="1"/>
  <c r="DM259" i="36"/>
  <c r="AL259" i="38"/>
  <c r="AM259" i="38"/>
  <c r="F263" i="38"/>
  <c r="G263" i="38" s="1"/>
  <c r="AZ259" i="36"/>
  <c r="BP260" i="38"/>
  <c r="BA259" i="36"/>
  <c r="BC259" i="38"/>
  <c r="AU263" i="36"/>
  <c r="AY259" i="36"/>
  <c r="AQ260" i="38"/>
  <c r="AA263" i="36"/>
  <c r="AB263" i="36" s="1"/>
  <c r="X262" i="36"/>
  <c r="N263" i="36"/>
  <c r="AA262" i="36"/>
  <c r="BB262" i="36" s="1"/>
  <c r="BC259" i="36"/>
  <c r="M263" i="36"/>
  <c r="AD263" i="38"/>
  <c r="BO263" i="38" s="1"/>
  <c r="AD262" i="38"/>
  <c r="AP262" i="38" s="1"/>
  <c r="DW263" i="36"/>
  <c r="BD259" i="38"/>
  <c r="G263" i="36" a="1"/>
  <c r="G263" i="36" s="1"/>
  <c r="AS260" i="38"/>
  <c r="BE259" i="38"/>
  <c r="EK256" i="36"/>
  <c r="DH259" i="36"/>
  <c r="EG256" i="36"/>
  <c r="I262" i="36"/>
  <c r="Q263" i="36"/>
  <c r="B263" i="38" s="1"/>
  <c r="C262" i="36"/>
  <c r="A262" i="36" s="1"/>
  <c r="DG259" i="36"/>
  <c r="DL259" i="36" s="1"/>
  <c r="EC256" i="36"/>
  <c r="ED256" i="36"/>
  <c r="AB260" i="36"/>
  <c r="BL260" i="38"/>
  <c r="F263" i="36"/>
  <c r="Y263" i="38" s="1"/>
  <c r="L263" i="36"/>
  <c r="E262" i="38"/>
  <c r="N262" i="36"/>
  <c r="F262" i="38"/>
  <c r="G262" i="38" s="1"/>
  <c r="BE259" i="36"/>
  <c r="EL256" i="36"/>
  <c r="DZ256" i="36"/>
  <c r="J263" i="38"/>
  <c r="U262" i="36"/>
  <c r="J262" i="36" s="1"/>
  <c r="M262" i="36"/>
  <c r="EB256" i="36"/>
  <c r="EM256" i="36"/>
  <c r="BI260" i="38"/>
  <c r="BH260" i="38"/>
  <c r="U263" i="36"/>
  <c r="J263" i="36" s="1"/>
  <c r="A261" i="38"/>
  <c r="EA257" i="36"/>
  <c r="BA260" i="38"/>
  <c r="BD260" i="38" s="1"/>
  <c r="DF259" i="36"/>
  <c r="O261" i="38"/>
  <c r="P261" i="38" s="1"/>
  <c r="ED257" i="36"/>
  <c r="EH257" i="36"/>
  <c r="AV260" i="38"/>
  <c r="BK260" i="38"/>
  <c r="BR260" i="38"/>
  <c r="AP260" i="38"/>
  <c r="I263" i="36"/>
  <c r="AI260" i="38"/>
  <c r="EH256" i="36"/>
  <c r="EF256" i="36"/>
  <c r="EA256" i="36"/>
  <c r="BJ260" i="38"/>
  <c r="AX260" i="38"/>
  <c r="AY260" i="38" s="1"/>
  <c r="BQ260" i="38"/>
  <c r="EJ256" i="36"/>
  <c r="BT260" i="38"/>
  <c r="BY260" i="36"/>
  <c r="CA260" i="36" s="1"/>
  <c r="AJ260" i="38"/>
  <c r="AM260" i="38" s="1"/>
  <c r="BU260" i="38"/>
  <c r="AU260" i="38"/>
  <c r="AW260" i="38"/>
  <c r="BN260" i="38"/>
  <c r="C263" i="36"/>
  <c r="DI259" i="36"/>
  <c r="BM260" i="38"/>
  <c r="BO260" i="38"/>
  <c r="AO260" i="38"/>
  <c r="AE260" i="38"/>
  <c r="AK260" i="38"/>
  <c r="AT260" i="38"/>
  <c r="E263" i="38"/>
  <c r="DZ257" i="36"/>
  <c r="EG257" i="36"/>
  <c r="EC257" i="36"/>
  <c r="EB257" i="36"/>
  <c r="EJ257" i="36"/>
  <c r="EK257" i="36"/>
  <c r="EL257" i="36"/>
  <c r="EF257" i="36"/>
  <c r="DE260" i="36"/>
  <c r="DJ260" i="36" s="1"/>
  <c r="J260" i="36"/>
  <c r="BB260" i="36"/>
  <c r="BE260" i="36" s="1"/>
  <c r="R260" i="38"/>
  <c r="T260" i="38" s="1"/>
  <c r="BB261" i="36"/>
  <c r="BE261" i="36" s="1"/>
  <c r="AB261" i="36"/>
  <c r="Z261" i="38"/>
  <c r="I260" i="38"/>
  <c r="Y261" i="38"/>
  <c r="A261" i="36"/>
  <c r="A260" i="38"/>
  <c r="CZ260" i="36"/>
  <c r="D261" i="36"/>
  <c r="Y261" i="36" s="1" a="1"/>
  <c r="Y261" i="36" s="1"/>
  <c r="H261" i="38" s="1"/>
  <c r="I261" i="38" s="1"/>
  <c r="CY261" i="36"/>
  <c r="CZ261" i="36"/>
  <c r="DB261" i="36"/>
  <c r="CW261" i="36"/>
  <c r="DD261" i="36"/>
  <c r="CV261" i="36"/>
  <c r="AH260" i="38"/>
  <c r="CX261" i="36"/>
  <c r="DA261" i="36"/>
  <c r="DC261" i="36" s="1"/>
  <c r="CB260" i="36"/>
  <c r="CW260" i="36"/>
  <c r="AG260" i="38"/>
  <c r="AF260" i="38"/>
  <c r="AA260" i="38"/>
  <c r="DD260" i="36"/>
  <c r="W260" i="38"/>
  <c r="CX260" i="36"/>
  <c r="CY260" i="36"/>
  <c r="DA260" i="36"/>
  <c r="DC260" i="36" s="1"/>
  <c r="DL258" i="36"/>
  <c r="EC258" i="36" s="1"/>
  <c r="AK262" i="36"/>
  <c r="K262" i="38" s="1"/>
  <c r="AR262" i="36"/>
  <c r="N262" i="38"/>
  <c r="BT262" i="36"/>
  <c r="BI262" i="36"/>
  <c r="V262" i="38"/>
  <c r="H262" i="36"/>
  <c r="O262" i="36" s="1"/>
  <c r="CT262" i="36"/>
  <c r="CS262" i="36"/>
  <c r="M262" i="38"/>
  <c r="L262" i="38"/>
  <c r="CU262" i="36"/>
  <c r="DE262" i="36" s="1"/>
  <c r="DG262" i="36" s="1"/>
  <c r="DB260" i="36"/>
  <c r="CV260" i="36"/>
  <c r="FI261" i="36"/>
  <c r="EY265" i="36"/>
  <c r="EY264" i="36"/>
  <c r="AZ261" i="38"/>
  <c r="CO264" i="36"/>
  <c r="CI264" i="36"/>
  <c r="Q265" i="38"/>
  <c r="BH265" i="36"/>
  <c r="U265" i="38" s="1"/>
  <c r="X265" i="38" s="1"/>
  <c r="BJ263" i="38"/>
  <c r="AV263" i="38"/>
  <c r="AP263" i="38"/>
  <c r="AQ263" i="38"/>
  <c r="BH263" i="38"/>
  <c r="AG263" i="38"/>
  <c r="BR263" i="38"/>
  <c r="BL263" i="38"/>
  <c r="AX263" i="38"/>
  <c r="BK263" i="38"/>
  <c r="BP263" i="38"/>
  <c r="AI263" i="38"/>
  <c r="BT263" i="38"/>
  <c r="BM263" i="38"/>
  <c r="S261" i="38"/>
  <c r="T261" i="38"/>
  <c r="EP266" i="36"/>
  <c r="EX266" i="36"/>
  <c r="DJ261" i="36"/>
  <c r="DG261" i="36"/>
  <c r="R263" i="38"/>
  <c r="O263" i="38"/>
  <c r="P263" i="38" s="1"/>
  <c r="EQ266" i="36"/>
  <c r="EO267" i="36" s="1"/>
  <c r="R262" i="38"/>
  <c r="X264" i="36"/>
  <c r="AU264" i="36"/>
  <c r="N264" i="36"/>
  <c r="AA264" i="36"/>
  <c r="F264" i="38"/>
  <c r="G264" i="38" s="1"/>
  <c r="M264" i="36"/>
  <c r="AW263" i="36"/>
  <c r="BB263" i="36"/>
  <c r="AZ261" i="36"/>
  <c r="BA261" i="36"/>
  <c r="AX261" i="36"/>
  <c r="AY261" i="36"/>
  <c r="AU265" i="36"/>
  <c r="Q265" i="36"/>
  <c r="B265" i="38" s="1"/>
  <c r="L265" i="36"/>
  <c r="G265" i="36" a="1"/>
  <c r="G265" i="36" s="1"/>
  <c r="C264" i="36"/>
  <c r="E264" i="38"/>
  <c r="U264" i="36"/>
  <c r="I264" i="36"/>
  <c r="Y262" i="38"/>
  <c r="Z262" i="38"/>
  <c r="O262" i="38"/>
  <c r="P262" i="38" s="1"/>
  <c r="AB262" i="38"/>
  <c r="AL261" i="38"/>
  <c r="AM261" i="38"/>
  <c r="AN261" i="38"/>
  <c r="BB261" i="38"/>
  <c r="BG261" i="38" s="1"/>
  <c r="BE261" i="38"/>
  <c r="BD261" i="38"/>
  <c r="BF261" i="38"/>
  <c r="BA260" i="36"/>
  <c r="AX260" i="36"/>
  <c r="AY260" i="36"/>
  <c r="AZ260" i="36"/>
  <c r="I265" i="36"/>
  <c r="Q264" i="36"/>
  <c r="B264" i="38" s="1"/>
  <c r="G264" i="36" a="1"/>
  <c r="G264" i="36" s="1"/>
  <c r="DW264" i="36"/>
  <c r="F264" i="36"/>
  <c r="J264" i="38"/>
  <c r="L264" i="36"/>
  <c r="BM263" i="36"/>
  <c r="BO264" i="36"/>
  <c r="BN263" i="36"/>
  <c r="BP264" i="36"/>
  <c r="AH266" i="36"/>
  <c r="ES266" i="36"/>
  <c r="BV266" i="36"/>
  <c r="CM264" i="36"/>
  <c r="BK264" i="36"/>
  <c r="ER265" i="36"/>
  <c r="CP265" i="36"/>
  <c r="BK263" i="36"/>
  <c r="CJ264" i="36"/>
  <c r="CJ263" i="36"/>
  <c r="CL263" i="36"/>
  <c r="BG263" i="36"/>
  <c r="BW263" i="36"/>
  <c r="BG265" i="36"/>
  <c r="ET266" i="36"/>
  <c r="EU266" i="36"/>
  <c r="EW266" i="36"/>
  <c r="CK265" i="36"/>
  <c r="BF264" i="36"/>
  <c r="FA266" i="36"/>
  <c r="CF265" i="36"/>
  <c r="BW265" i="36"/>
  <c r="AJ264" i="36"/>
  <c r="AT265" i="36"/>
  <c r="BM264" i="36"/>
  <c r="ER264" i="36"/>
  <c r="FD266" i="36"/>
  <c r="CN265" i="36"/>
  <c r="CR264" i="36"/>
  <c r="AO264" i="36"/>
  <c r="CF264" i="36"/>
  <c r="AM264" i="36"/>
  <c r="AQ263" i="36"/>
  <c r="ER263" i="36"/>
  <c r="BX263" i="36"/>
  <c r="EZ266" i="36"/>
  <c r="AL264" i="36"/>
  <c r="BK265" i="36"/>
  <c r="BS264" i="36"/>
  <c r="BX265" i="36"/>
  <c r="BX264" i="36"/>
  <c r="BN265" i="36"/>
  <c r="BM265" i="36"/>
  <c r="CR263" i="36"/>
  <c r="CF263" i="36"/>
  <c r="AT263" i="36"/>
  <c r="EV266" i="36"/>
  <c r="AM265" i="36"/>
  <c r="BL264" i="36"/>
  <c r="CL265" i="36"/>
  <c r="BQ264" i="36"/>
  <c r="CR265" i="36"/>
  <c r="CG266" i="36"/>
  <c r="AJ265" i="36"/>
  <c r="BS265" i="36"/>
  <c r="AO265" i="36"/>
  <c r="BR264" i="36"/>
  <c r="BN264" i="36"/>
  <c r="CK263" i="36"/>
  <c r="FG263" i="36"/>
  <c r="AS263" i="36"/>
  <c r="FG265" i="36"/>
  <c r="BJ265" i="36"/>
  <c r="S266" i="36"/>
  <c r="BZ264" i="36"/>
  <c r="BZ265" i="36"/>
  <c r="AT264" i="36"/>
  <c r="BO265" i="36"/>
  <c r="BZ263" i="36"/>
  <c r="AL263" i="36"/>
  <c r="BL263" i="36"/>
  <c r="BJ264" i="36"/>
  <c r="AD266" i="36"/>
  <c r="AF266" i="36"/>
  <c r="AQ265" i="36"/>
  <c r="AQ264" i="36"/>
  <c r="FG264" i="36"/>
  <c r="CL264" i="36"/>
  <c r="AC266" i="36"/>
  <c r="CP264" i="36"/>
  <c r="FB266" i="36"/>
  <c r="CM265" i="36"/>
  <c r="BL265" i="36"/>
  <c r="BP263" i="36"/>
  <c r="CN263" i="36"/>
  <c r="BG264" i="36"/>
  <c r="AL265" i="36"/>
  <c r="CK264" i="36"/>
  <c r="AD267" i="36"/>
  <c r="BW266" i="36"/>
  <c r="AU263" i="38" l="1"/>
  <c r="AF263" i="38"/>
  <c r="F265" i="38"/>
  <c r="G265" i="38" s="1"/>
  <c r="AB263" i="38"/>
  <c r="A263" i="38"/>
  <c r="W263" i="38"/>
  <c r="CO263" i="36"/>
  <c r="M263" i="38"/>
  <c r="L263" i="38"/>
  <c r="DX263" i="36"/>
  <c r="N263" i="38"/>
  <c r="AR263" i="36"/>
  <c r="CS263" i="36"/>
  <c r="CT263" i="36"/>
  <c r="H263" i="36"/>
  <c r="O263" i="36" s="1"/>
  <c r="AC263" i="38"/>
  <c r="CH263" i="36"/>
  <c r="CC263" i="36"/>
  <c r="CD263" i="36"/>
  <c r="CB263" i="36" s="1"/>
  <c r="CU263" i="36"/>
  <c r="CW263" i="36" s="1"/>
  <c r="BU263" i="36"/>
  <c r="FH263" i="36"/>
  <c r="FI263" i="36" s="1"/>
  <c r="CI263" i="36"/>
  <c r="AO263" i="38"/>
  <c r="AT263" i="38"/>
  <c r="Q264" i="38"/>
  <c r="BH264" i="36"/>
  <c r="U264" i="38" s="1"/>
  <c r="X264" i="38" s="1"/>
  <c r="CQ264" i="36"/>
  <c r="DX264" i="36"/>
  <c r="BU264" i="36"/>
  <c r="BI264" i="36"/>
  <c r="V264" i="38"/>
  <c r="BI263" i="38"/>
  <c r="AE263" i="38"/>
  <c r="BA263" i="38"/>
  <c r="BF263" i="38" s="1"/>
  <c r="AW263" i="38"/>
  <c r="BN263" i="38"/>
  <c r="N265" i="36"/>
  <c r="DI261" i="36"/>
  <c r="AA265" i="36"/>
  <c r="DM261" i="36"/>
  <c r="L264" i="38"/>
  <c r="M264" i="38"/>
  <c r="N264" i="38"/>
  <c r="AR264" i="36"/>
  <c r="CS264" i="36"/>
  <c r="H264" i="36"/>
  <c r="O264" i="36" s="1"/>
  <c r="CT264" i="36"/>
  <c r="CU264" i="36"/>
  <c r="CW264" i="36" s="1"/>
  <c r="AC264" i="38"/>
  <c r="CH264" i="36"/>
  <c r="FH264" i="36"/>
  <c r="FI264" i="36" s="1"/>
  <c r="CC264" i="36"/>
  <c r="CD264" i="36"/>
  <c r="CB264" i="36" s="1"/>
  <c r="U265" i="36"/>
  <c r="E265" i="38"/>
  <c r="C265" i="36"/>
  <c r="A265" i="36" s="1"/>
  <c r="AA262" i="38"/>
  <c r="AA263" i="38"/>
  <c r="DX265" i="36"/>
  <c r="AL260" i="38"/>
  <c r="M265" i="36"/>
  <c r="BY263" i="36"/>
  <c r="AJ263" i="38"/>
  <c r="AN263" i="38" s="1"/>
  <c r="BU263" i="38"/>
  <c r="AK263" i="38"/>
  <c r="BQ263" i="38"/>
  <c r="BS263" i="38"/>
  <c r="AS263" i="38"/>
  <c r="AH263" i="38"/>
  <c r="CB262" i="36"/>
  <c r="F265" i="36"/>
  <c r="DW265" i="36"/>
  <c r="DF261" i="36"/>
  <c r="DH261" i="36"/>
  <c r="AK264" i="36"/>
  <c r="K264" i="38" s="1"/>
  <c r="AP264" i="36"/>
  <c r="AD264" i="38"/>
  <c r="BU264" i="38" s="1"/>
  <c r="AV264" i="36"/>
  <c r="BT264" i="36"/>
  <c r="CS265" i="36"/>
  <c r="H265" i="36"/>
  <c r="O265" i="36" s="1"/>
  <c r="CT265" i="36"/>
  <c r="BI265" i="36"/>
  <c r="V265" i="38"/>
  <c r="W265" i="38" s="1"/>
  <c r="K266" i="36"/>
  <c r="T266" i="36"/>
  <c r="P266" i="36" s="1"/>
  <c r="D266" i="38"/>
  <c r="W266" i="36"/>
  <c r="AA266" i="36" s="1"/>
  <c r="V266" i="36"/>
  <c r="E266" i="36"/>
  <c r="AK265" i="36"/>
  <c r="K265" i="38" s="1"/>
  <c r="CU265" i="36"/>
  <c r="CW265" i="36" s="1"/>
  <c r="AD265" i="38"/>
  <c r="AE265" i="38" s="1"/>
  <c r="AV265" i="36"/>
  <c r="AP265" i="36"/>
  <c r="BT262" i="38"/>
  <c r="AV262" i="38"/>
  <c r="AX262" i="38"/>
  <c r="AZ262" i="38" s="1"/>
  <c r="CV263" i="36"/>
  <c r="AK262" i="38"/>
  <c r="AS262" i="38"/>
  <c r="AQ262" i="38"/>
  <c r="BP262" i="38"/>
  <c r="AF262" i="38"/>
  <c r="BO262" i="38"/>
  <c r="AJ262" i="38"/>
  <c r="AM262" i="38" s="1"/>
  <c r="AW262" i="38"/>
  <c r="BJ262" i="38"/>
  <c r="BL262" i="38"/>
  <c r="BS262" i="38"/>
  <c r="AB262" i="36"/>
  <c r="BI262" i="38"/>
  <c r="BU262" i="38"/>
  <c r="AT262" i="38"/>
  <c r="BM262" i="38"/>
  <c r="D262" i="36"/>
  <c r="Y262" i="36" s="1" a="1"/>
  <c r="Y262" i="36" s="1"/>
  <c r="H262" i="38" s="1"/>
  <c r="I262" i="38" s="1"/>
  <c r="D263" i="36"/>
  <c r="Y263" i="36" s="1" a="1"/>
  <c r="Y263" i="36" s="1"/>
  <c r="H263" i="38" s="1"/>
  <c r="I263" i="38" s="1"/>
  <c r="BY262" i="36"/>
  <c r="CA262" i="36" s="1"/>
  <c r="BK262" i="38"/>
  <c r="BA262" i="38"/>
  <c r="BC262" i="38" s="1"/>
  <c r="BQ262" i="38"/>
  <c r="BN262" i="38"/>
  <c r="AW262" i="36"/>
  <c r="AZ262" i="36" s="1"/>
  <c r="AG262" i="38"/>
  <c r="AN260" i="38"/>
  <c r="AI262" i="38"/>
  <c r="AO262" i="38"/>
  <c r="AE262" i="38"/>
  <c r="BR262" i="38"/>
  <c r="AU262" i="38"/>
  <c r="BH262" i="38"/>
  <c r="BB260" i="38"/>
  <c r="BG260" i="38" s="1"/>
  <c r="A263" i="36"/>
  <c r="AZ260" i="38"/>
  <c r="A262" i="38"/>
  <c r="DZ259" i="36"/>
  <c r="BF260" i="38"/>
  <c r="Z263" i="38"/>
  <c r="BE260" i="38"/>
  <c r="BC260" i="38"/>
  <c r="S260" i="38"/>
  <c r="BD260" i="36"/>
  <c r="DK260" i="36"/>
  <c r="DG260" i="36"/>
  <c r="DL260" i="36" s="1"/>
  <c r="BC261" i="36"/>
  <c r="DH260" i="36"/>
  <c r="CH265" i="36"/>
  <c r="AC265" i="38"/>
  <c r="CD265" i="36"/>
  <c r="CC265" i="36"/>
  <c r="BT265" i="36"/>
  <c r="L265" i="38"/>
  <c r="M265" i="38"/>
  <c r="CQ265" i="36"/>
  <c r="BU265" i="36"/>
  <c r="FH265" i="36"/>
  <c r="FI265" i="36" s="1"/>
  <c r="CI265" i="36"/>
  <c r="N265" i="38"/>
  <c r="AR265" i="36"/>
  <c r="CO265" i="36"/>
  <c r="BD261" i="36"/>
  <c r="DI260" i="36"/>
  <c r="DF260" i="36"/>
  <c r="DM260" i="36"/>
  <c r="AH262" i="38"/>
  <c r="BC260" i="36"/>
  <c r="EI258" i="36"/>
  <c r="EM258" i="36"/>
  <c r="W262" i="38"/>
  <c r="EK258" i="36"/>
  <c r="CV262" i="36"/>
  <c r="EF258" i="36"/>
  <c r="CX262" i="36"/>
  <c r="CZ262" i="36"/>
  <c r="DM262" i="36"/>
  <c r="DD262" i="36"/>
  <c r="CY262" i="36"/>
  <c r="DJ262" i="36"/>
  <c r="DL262" i="36" s="1"/>
  <c r="EB258" i="36"/>
  <c r="DB262" i="36"/>
  <c r="ED258" i="36"/>
  <c r="DZ258" i="36"/>
  <c r="DH262" i="36"/>
  <c r="EL258" i="36"/>
  <c r="EE258" i="36"/>
  <c r="EG258" i="36"/>
  <c r="EA258" i="36"/>
  <c r="DI262" i="36"/>
  <c r="DK262" i="36"/>
  <c r="DA262" i="36"/>
  <c r="DC262" i="36" s="1"/>
  <c r="CW262" i="36"/>
  <c r="DF262" i="36"/>
  <c r="EJ258" i="36"/>
  <c r="EH258" i="36"/>
  <c r="AI266" i="36"/>
  <c r="Z266" i="36"/>
  <c r="L266" i="36" s="1"/>
  <c r="AE266" i="36"/>
  <c r="AR266" i="38"/>
  <c r="AG266" i="36"/>
  <c r="EC259" i="36"/>
  <c r="EJ259" i="36"/>
  <c r="BE263" i="38"/>
  <c r="A264" i="38"/>
  <c r="ED259" i="36"/>
  <c r="EM259" i="36"/>
  <c r="EK259" i="36"/>
  <c r="EE259" i="36"/>
  <c r="BC263" i="38"/>
  <c r="EL259" i="36"/>
  <c r="EG259" i="36"/>
  <c r="EI259" i="36"/>
  <c r="EF259" i="36"/>
  <c r="EA259" i="36"/>
  <c r="EH259" i="36"/>
  <c r="EB259" i="36"/>
  <c r="DL261" i="36"/>
  <c r="AE267" i="36"/>
  <c r="CI266" i="36"/>
  <c r="BC262" i="36"/>
  <c r="BD262" i="36"/>
  <c r="BE262" i="36"/>
  <c r="EQ267" i="36"/>
  <c r="EO268" i="36" s="1"/>
  <c r="EP267" i="36"/>
  <c r="EX267" i="36"/>
  <c r="T263" i="38"/>
  <c r="S263" i="38"/>
  <c r="EY266" i="36"/>
  <c r="DA264" i="36"/>
  <c r="DC264" i="36" s="1"/>
  <c r="U266" i="36"/>
  <c r="R265" i="38"/>
  <c r="Y264" i="38"/>
  <c r="Z264" i="38"/>
  <c r="O264" i="38"/>
  <c r="P264" i="38" s="1"/>
  <c r="AB264" i="38"/>
  <c r="D265" i="36"/>
  <c r="Y265" i="36" s="1" a="1"/>
  <c r="Y265" i="36" s="1"/>
  <c r="H265" i="38" s="1"/>
  <c r="I265" i="38" s="1"/>
  <c r="J265" i="36"/>
  <c r="A264" i="36"/>
  <c r="AB264" i="36"/>
  <c r="AW264" i="36"/>
  <c r="BB264" i="36"/>
  <c r="A265" i="38"/>
  <c r="D264" i="36"/>
  <c r="Y264" i="36" s="1" a="1"/>
  <c r="Y264" i="36" s="1"/>
  <c r="H264" i="38" s="1"/>
  <c r="I264" i="38" s="1"/>
  <c r="J264" i="36"/>
  <c r="BE263" i="36"/>
  <c r="BC263" i="36"/>
  <c r="BD263" i="36"/>
  <c r="BK264" i="38"/>
  <c r="BN264" i="38"/>
  <c r="S262" i="38"/>
  <c r="T262" i="38"/>
  <c r="AY263" i="38"/>
  <c r="AZ263" i="38"/>
  <c r="BB263" i="38"/>
  <c r="BG263" i="38" s="1"/>
  <c r="BD263" i="38"/>
  <c r="R264" i="38"/>
  <c r="W264" i="38"/>
  <c r="AB265" i="38"/>
  <c r="Y265" i="38"/>
  <c r="Z265" i="38"/>
  <c r="O265" i="38"/>
  <c r="P265" i="38" s="1"/>
  <c r="AB265" i="36"/>
  <c r="AW265" i="36"/>
  <c r="BB265" i="36"/>
  <c r="AZ263" i="36"/>
  <c r="BA263" i="36"/>
  <c r="AX263" i="36"/>
  <c r="AY263" i="36"/>
  <c r="AL263" i="38"/>
  <c r="AM263" i="38"/>
  <c r="M266" i="36"/>
  <c r="ET267" i="36"/>
  <c r="BO266" i="36"/>
  <c r="CG267" i="36"/>
  <c r="CM266" i="36"/>
  <c r="CN266" i="36"/>
  <c r="EZ267" i="36"/>
  <c r="BP266" i="36"/>
  <c r="AH267" i="36"/>
  <c r="AO266" i="36"/>
  <c r="FA267" i="36"/>
  <c r="ER266" i="36"/>
  <c r="CR266" i="36"/>
  <c r="BG266" i="36"/>
  <c r="S267" i="36"/>
  <c r="BX266" i="36"/>
  <c r="FG267" i="36"/>
  <c r="AT266" i="36"/>
  <c r="EV267" i="36"/>
  <c r="EU267" i="36"/>
  <c r="AS264" i="36"/>
  <c r="CP266" i="36"/>
  <c r="CL266" i="36"/>
  <c r="CK266" i="36"/>
  <c r="EW267" i="36"/>
  <c r="BZ266" i="36"/>
  <c r="FG266" i="36"/>
  <c r="ET268" i="36"/>
  <c r="AF267" i="36"/>
  <c r="BJ266" i="36"/>
  <c r="BN266" i="36"/>
  <c r="FC267" i="36"/>
  <c r="BF266" i="36"/>
  <c r="AJ266" i="36"/>
  <c r="BM266" i="36"/>
  <c r="CJ266" i="36"/>
  <c r="BQ266" i="36"/>
  <c r="BL266" i="36"/>
  <c r="CF266" i="36"/>
  <c r="AM266" i="36"/>
  <c r="ES267" i="36"/>
  <c r="AC267" i="36"/>
  <c r="BR266" i="36"/>
  <c r="BS266" i="36"/>
  <c r="AS265" i="36"/>
  <c r="BV267" i="36"/>
  <c r="FB267" i="36"/>
  <c r="FD267" i="36"/>
  <c r="BK266" i="36"/>
  <c r="AQ266" i="36"/>
  <c r="AL266" i="36"/>
  <c r="FD268" i="36"/>
  <c r="AM267" i="36"/>
  <c r="F266" i="38" l="1"/>
  <c r="G266" i="38" s="1"/>
  <c r="AA264" i="38"/>
  <c r="AK265" i="38"/>
  <c r="DA265" i="36"/>
  <c r="DC265" i="36" s="1"/>
  <c r="CX263" i="36"/>
  <c r="CA263" i="36"/>
  <c r="I266" i="36"/>
  <c r="BH264" i="38"/>
  <c r="BI264" i="38"/>
  <c r="CX264" i="36"/>
  <c r="AQ264" i="38"/>
  <c r="BP264" i="38"/>
  <c r="CV264" i="36"/>
  <c r="DA263" i="36"/>
  <c r="DC263" i="36" s="1"/>
  <c r="CZ263" i="36"/>
  <c r="AK264" i="38"/>
  <c r="BM264" i="38"/>
  <c r="BS265" i="38"/>
  <c r="AF264" i="38"/>
  <c r="AU264" i="38"/>
  <c r="DB264" i="36"/>
  <c r="CZ264" i="36"/>
  <c r="DD263" i="36"/>
  <c r="DE263" i="36"/>
  <c r="DM263" i="36" s="1"/>
  <c r="BJ264" i="38"/>
  <c r="AE264" i="38"/>
  <c r="BO265" i="38"/>
  <c r="CY264" i="36"/>
  <c r="DD264" i="36"/>
  <c r="AS264" i="38"/>
  <c r="AX265" i="38"/>
  <c r="BR264" i="38"/>
  <c r="AI264" i="38"/>
  <c r="AT264" i="38"/>
  <c r="AW264" i="38"/>
  <c r="AH264" i="38"/>
  <c r="DB263" i="36"/>
  <c r="CY263" i="36"/>
  <c r="BL264" i="38"/>
  <c r="AG264" i="38"/>
  <c r="AP264" i="38"/>
  <c r="BO264" i="38"/>
  <c r="AO264" i="38"/>
  <c r="AX264" i="38"/>
  <c r="BM265" i="38"/>
  <c r="BA264" i="38"/>
  <c r="BB264" i="38" s="1"/>
  <c r="BG264" i="38" s="1"/>
  <c r="BQ264" i="38"/>
  <c r="BS264" i="38"/>
  <c r="BT264" i="38"/>
  <c r="AV264" i="38"/>
  <c r="BY264" i="36"/>
  <c r="CA264" i="36" s="1"/>
  <c r="AJ264" i="38"/>
  <c r="BR265" i="38"/>
  <c r="BP265" i="38"/>
  <c r="AG267" i="36"/>
  <c r="DX266" i="36"/>
  <c r="T267" i="36"/>
  <c r="P267" i="36" s="1"/>
  <c r="K267" i="36"/>
  <c r="D267" i="38"/>
  <c r="W267" i="36"/>
  <c r="AU267" i="36" s="1"/>
  <c r="E267" i="36"/>
  <c r="V267" i="36"/>
  <c r="AR267" i="38"/>
  <c r="DX267" i="36"/>
  <c r="AX262" i="36"/>
  <c r="E266" i="38"/>
  <c r="C266" i="36"/>
  <c r="AU266" i="36"/>
  <c r="AG265" i="38"/>
  <c r="CV265" i="36"/>
  <c r="EI261" i="36"/>
  <c r="N266" i="36"/>
  <c r="X266" i="36"/>
  <c r="DE264" i="36"/>
  <c r="DH264" i="36" s="1"/>
  <c r="CD266" i="36"/>
  <c r="CC266" i="36"/>
  <c r="AC266" i="38"/>
  <c r="FH266" i="36"/>
  <c r="CH266" i="36"/>
  <c r="AI265" i="38"/>
  <c r="BL265" i="38"/>
  <c r="BH265" i="38"/>
  <c r="AS265" i="38"/>
  <c r="AJ265" i="38"/>
  <c r="AL265" i="38" s="1"/>
  <c r="AF265" i="38"/>
  <c r="AP265" i="38"/>
  <c r="AT265" i="38"/>
  <c r="BY265" i="36"/>
  <c r="CA265" i="36" s="1"/>
  <c r="BU265" i="38"/>
  <c r="BQ265" i="38"/>
  <c r="AQ265" i="38"/>
  <c r="BT265" i="38"/>
  <c r="BJ265" i="38"/>
  <c r="BI265" i="38"/>
  <c r="BK265" i="38"/>
  <c r="BA265" i="38"/>
  <c r="BB265" i="38" s="1"/>
  <c r="BG265" i="38" s="1"/>
  <c r="AU265" i="38"/>
  <c r="AW265" i="38"/>
  <c r="BN265" i="38"/>
  <c r="AV265" i="38"/>
  <c r="AH265" i="38"/>
  <c r="AO265" i="38"/>
  <c r="CY265" i="36"/>
  <c r="CZ265" i="36"/>
  <c r="DD265" i="36"/>
  <c r="DB265" i="36"/>
  <c r="CX265" i="36"/>
  <c r="BU266" i="36"/>
  <c r="DE265" i="36"/>
  <c r="DH265" i="36" s="1"/>
  <c r="V266" i="38"/>
  <c r="BI266" i="36"/>
  <c r="AV266" i="36"/>
  <c r="AP266" i="36"/>
  <c r="AD266" i="38"/>
  <c r="AE266" i="38" s="1"/>
  <c r="AK266" i="36"/>
  <c r="K266" i="38" s="1"/>
  <c r="CT266" i="36"/>
  <c r="CS266" i="36"/>
  <c r="H266" i="36"/>
  <c r="O266" i="36" s="1"/>
  <c r="CO266" i="36"/>
  <c r="BT266" i="36"/>
  <c r="AR266" i="36"/>
  <c r="N266" i="38"/>
  <c r="Q266" i="38"/>
  <c r="BH266" i="36"/>
  <c r="U266" i="38" s="1"/>
  <c r="X266" i="38" s="1"/>
  <c r="CQ266" i="36"/>
  <c r="BA262" i="36"/>
  <c r="BD262" i="38"/>
  <c r="AN262" i="38"/>
  <c r="AL262" i="38"/>
  <c r="BE262" i="38"/>
  <c r="BB262" i="38"/>
  <c r="BG262" i="38" s="1"/>
  <c r="BF262" i="38"/>
  <c r="AY262" i="38"/>
  <c r="AY262" i="36"/>
  <c r="EC260" i="36"/>
  <c r="ED260" i="36"/>
  <c r="EB260" i="36"/>
  <c r="EK260" i="36"/>
  <c r="EG260" i="36"/>
  <c r="EJ260" i="36"/>
  <c r="EI260" i="36"/>
  <c r="EH260" i="36"/>
  <c r="EA260" i="36"/>
  <c r="CB265" i="36"/>
  <c r="EE260" i="36"/>
  <c r="AA265" i="38"/>
  <c r="EM260" i="36"/>
  <c r="EL260" i="36"/>
  <c r="DZ260" i="36"/>
  <c r="AI267" i="36"/>
  <c r="Z267" i="36"/>
  <c r="Q267" i="36" s="1"/>
  <c r="B267" i="38" s="1"/>
  <c r="EF260" i="36"/>
  <c r="Q266" i="36"/>
  <c r="B266" i="38" s="1"/>
  <c r="DJ264" i="36"/>
  <c r="DF265" i="36"/>
  <c r="DG264" i="36"/>
  <c r="DM264" i="36"/>
  <c r="F266" i="36"/>
  <c r="J266" i="38"/>
  <c r="DM265" i="36"/>
  <c r="DK265" i="36"/>
  <c r="DK264" i="36"/>
  <c r="DW266" i="36"/>
  <c r="G266" i="36" a="1"/>
  <c r="G266" i="36" s="1"/>
  <c r="EK262" i="36"/>
  <c r="L266" i="38"/>
  <c r="M266" i="38"/>
  <c r="CU266" i="36"/>
  <c r="EH261" i="36"/>
  <c r="EJ261" i="36"/>
  <c r="EB261" i="36"/>
  <c r="DZ261" i="36"/>
  <c r="EC261" i="36"/>
  <c r="EM261" i="36"/>
  <c r="EL261" i="36"/>
  <c r="EG261" i="36"/>
  <c r="EK261" i="36"/>
  <c r="EE261" i="36"/>
  <c r="EA261" i="36"/>
  <c r="ED261" i="36"/>
  <c r="EF261" i="36"/>
  <c r="EG262" i="36"/>
  <c r="EB262" i="36"/>
  <c r="EI262" i="36"/>
  <c r="ED262" i="36"/>
  <c r="A266" i="38"/>
  <c r="EY267" i="36"/>
  <c r="EE262" i="36"/>
  <c r="EC262" i="36"/>
  <c r="BB266" i="36"/>
  <c r="AB266" i="36"/>
  <c r="AW266" i="36"/>
  <c r="D266" i="36"/>
  <c r="J266" i="36"/>
  <c r="S264" i="38"/>
  <c r="T264" i="38"/>
  <c r="F267" i="38"/>
  <c r="G267" i="38" s="1"/>
  <c r="N267" i="36"/>
  <c r="AA267" i="36"/>
  <c r="EX268" i="36"/>
  <c r="EP268" i="36"/>
  <c r="FI266" i="36"/>
  <c r="BD264" i="38"/>
  <c r="AZ264" i="36"/>
  <c r="BA264" i="36"/>
  <c r="AX264" i="36"/>
  <c r="AY264" i="36"/>
  <c r="BE265" i="36"/>
  <c r="BC265" i="36"/>
  <c r="BD265" i="36"/>
  <c r="BC264" i="38"/>
  <c r="EF262" i="36"/>
  <c r="EL262" i="36"/>
  <c r="DZ262" i="36"/>
  <c r="EA262" i="36"/>
  <c r="AN264" i="38"/>
  <c r="AL264" i="38"/>
  <c r="AM264" i="38"/>
  <c r="BD264" i="36"/>
  <c r="BE264" i="36"/>
  <c r="BC264" i="36"/>
  <c r="AK266" i="38"/>
  <c r="AX266" i="38"/>
  <c r="AY266" i="38" s="1"/>
  <c r="AJ266" i="38"/>
  <c r="BP266" i="38"/>
  <c r="BY266" i="36"/>
  <c r="BO266" i="38"/>
  <c r="AV266" i="38"/>
  <c r="BM266" i="38"/>
  <c r="AP266" i="38"/>
  <c r="BS266" i="38"/>
  <c r="BH266" i="38"/>
  <c r="BQ266" i="38"/>
  <c r="AT266" i="38"/>
  <c r="AF266" i="38"/>
  <c r="BL266" i="38"/>
  <c r="BA265" i="36"/>
  <c r="AX265" i="36"/>
  <c r="AY265" i="36"/>
  <c r="AZ265" i="36"/>
  <c r="BF264" i="38"/>
  <c r="BE264" i="38"/>
  <c r="AY265" i="38"/>
  <c r="AZ265" i="38"/>
  <c r="S265" i="38"/>
  <c r="T265" i="38"/>
  <c r="EH262" i="36"/>
  <c r="EJ262" i="36"/>
  <c r="EQ268" i="36"/>
  <c r="EO269" i="36" s="1"/>
  <c r="EM262" i="36"/>
  <c r="I267" i="36"/>
  <c r="U267" i="36"/>
  <c r="E267" i="38"/>
  <c r="C267" i="36"/>
  <c r="BN267" i="36"/>
  <c r="BZ267" i="36"/>
  <c r="AT267" i="36"/>
  <c r="AJ267" i="36"/>
  <c r="FB268" i="36"/>
  <c r="BP267" i="36"/>
  <c r="BV268" i="36"/>
  <c r="CK267" i="36"/>
  <c r="BJ268" i="36"/>
  <c r="CN268" i="36"/>
  <c r="BO267" i="36"/>
  <c r="EU268" i="36"/>
  <c r="AS266" i="36"/>
  <c r="AO267" i="36"/>
  <c r="AD268" i="36"/>
  <c r="AD269" i="36"/>
  <c r="CF267" i="36"/>
  <c r="BL267" i="36"/>
  <c r="CM267" i="36"/>
  <c r="S268" i="36"/>
  <c r="CN267" i="36"/>
  <c r="BP268" i="36"/>
  <c r="EZ268" i="36"/>
  <c r="CL267" i="36"/>
  <c r="AQ267" i="36"/>
  <c r="BK267" i="36"/>
  <c r="BX267" i="36"/>
  <c r="BS267" i="36"/>
  <c r="BM267" i="36"/>
  <c r="BQ267" i="36"/>
  <c r="BR267" i="36"/>
  <c r="EW268" i="36"/>
  <c r="AF268" i="36"/>
  <c r="AC268" i="36"/>
  <c r="CK268" i="36"/>
  <c r="CJ267" i="36"/>
  <c r="BW267" i="36"/>
  <c r="BF267" i="36"/>
  <c r="FG268" i="36"/>
  <c r="AQ268" i="36"/>
  <c r="AL267" i="36"/>
  <c r="AH268" i="36"/>
  <c r="ES268" i="36"/>
  <c r="BW268" i="36"/>
  <c r="ER267" i="36"/>
  <c r="CP267" i="36"/>
  <c r="CR267" i="36"/>
  <c r="FC268" i="36"/>
  <c r="BG267" i="36"/>
  <c r="CG268" i="36"/>
  <c r="FA268" i="36"/>
  <c r="EV268" i="36"/>
  <c r="BJ267" i="36"/>
  <c r="CM268" i="36"/>
  <c r="BV269" i="36"/>
  <c r="DJ265" i="36" l="1"/>
  <c r="Z268" i="36"/>
  <c r="L268" i="36" s="1"/>
  <c r="DI265" i="36"/>
  <c r="DF264" i="36"/>
  <c r="DI264" i="36"/>
  <c r="DH263" i="36"/>
  <c r="DI263" i="36"/>
  <c r="DK263" i="36"/>
  <c r="DF263" i="36"/>
  <c r="DG263" i="36"/>
  <c r="DJ263" i="36"/>
  <c r="DL263" i="36" s="1"/>
  <c r="N267" i="38"/>
  <c r="AR267" i="36"/>
  <c r="W266" i="38"/>
  <c r="AY264" i="38"/>
  <c r="AZ264" i="38"/>
  <c r="V268" i="36"/>
  <c r="E268" i="36"/>
  <c r="T268" i="36"/>
  <c r="P268" i="36" s="1"/>
  <c r="D268" i="38"/>
  <c r="W268" i="36"/>
  <c r="X268" i="36" s="1"/>
  <c r="K268" i="36"/>
  <c r="R266" i="38"/>
  <c r="T266" i="38" s="1"/>
  <c r="A266" i="36"/>
  <c r="X267" i="36"/>
  <c r="M267" i="36"/>
  <c r="DX268" i="36"/>
  <c r="AN265" i="38"/>
  <c r="BC265" i="38"/>
  <c r="CB266" i="36"/>
  <c r="AM265" i="38"/>
  <c r="L267" i="36"/>
  <c r="BF265" i="38"/>
  <c r="AH266" i="38"/>
  <c r="AA266" i="38"/>
  <c r="BD265" i="38"/>
  <c r="CA266" i="36"/>
  <c r="BE265" i="38"/>
  <c r="DG265" i="36"/>
  <c r="AG268" i="36"/>
  <c r="AR268" i="38"/>
  <c r="AP267" i="36"/>
  <c r="AD267" i="38"/>
  <c r="AT267" i="38" s="1"/>
  <c r="AV267" i="36"/>
  <c r="AI268" i="36"/>
  <c r="AE268" i="36"/>
  <c r="BU266" i="38"/>
  <c r="AU266" i="38"/>
  <c r="AW266" i="38"/>
  <c r="AQ266" i="38"/>
  <c r="AS266" i="38"/>
  <c r="AI266" i="38"/>
  <c r="BI266" i="38"/>
  <c r="BK266" i="38"/>
  <c r="BA266" i="38"/>
  <c r="BB266" i="38" s="1"/>
  <c r="BG266" i="38" s="1"/>
  <c r="BR266" i="38"/>
  <c r="AG266" i="38"/>
  <c r="BN266" i="38"/>
  <c r="BT266" i="38"/>
  <c r="BJ266" i="38"/>
  <c r="AO266" i="38"/>
  <c r="CI267" i="36"/>
  <c r="FH267" i="36"/>
  <c r="FI267" i="36" s="1"/>
  <c r="CS267" i="36"/>
  <c r="H267" i="36"/>
  <c r="O267" i="36" s="1"/>
  <c r="CT267" i="36"/>
  <c r="M267" i="38"/>
  <c r="L267" i="38"/>
  <c r="BT267" i="36"/>
  <c r="CQ267" i="36"/>
  <c r="CC267" i="36"/>
  <c r="AC267" i="38"/>
  <c r="CH267" i="36"/>
  <c r="CD267" i="36"/>
  <c r="DE266" i="36"/>
  <c r="DG266" i="36" s="1"/>
  <c r="F267" i="36"/>
  <c r="A267" i="36" s="1"/>
  <c r="G267" i="36" a="1"/>
  <c r="G267" i="36" s="1"/>
  <c r="J267" i="38"/>
  <c r="DW267" i="36"/>
  <c r="Q267" i="38"/>
  <c r="BH267" i="36"/>
  <c r="U267" i="38" s="1"/>
  <c r="X267" i="38" s="1"/>
  <c r="AK267" i="36"/>
  <c r="K267" i="38" s="1"/>
  <c r="BU267" i="36"/>
  <c r="CO267" i="36"/>
  <c r="CU267" i="36"/>
  <c r="CW267" i="36" s="1"/>
  <c r="BI267" i="36"/>
  <c r="V267" i="38"/>
  <c r="Z266" i="38"/>
  <c r="Y266" i="38"/>
  <c r="O266" i="38"/>
  <c r="P266" i="38" s="1"/>
  <c r="DL264" i="36"/>
  <c r="EA264" i="36" s="1"/>
  <c r="AB266" i="38"/>
  <c r="Y266" i="36" a="1"/>
  <c r="Y266" i="36" s="1"/>
  <c r="H266" i="38" s="1"/>
  <c r="I266" i="38" s="1"/>
  <c r="CV266" i="36"/>
  <c r="EG263" i="36"/>
  <c r="CY266" i="36"/>
  <c r="CZ266" i="36"/>
  <c r="DD266" i="36"/>
  <c r="CW266" i="36"/>
  <c r="DA266" i="36"/>
  <c r="DC266" i="36" s="1"/>
  <c r="CX266" i="36"/>
  <c r="DB266" i="36"/>
  <c r="A267" i="38"/>
  <c r="EY268" i="36"/>
  <c r="AZ266" i="38"/>
  <c r="AE269" i="36"/>
  <c r="CO268" i="36"/>
  <c r="BU268" i="36"/>
  <c r="BI268" i="36"/>
  <c r="V268" i="38"/>
  <c r="CI268" i="36"/>
  <c r="M268" i="36"/>
  <c r="N268" i="36"/>
  <c r="AU268" i="36"/>
  <c r="F268" i="38"/>
  <c r="G268" i="38" s="1"/>
  <c r="AB267" i="36"/>
  <c r="BB267" i="36"/>
  <c r="AW267" i="36"/>
  <c r="BD266" i="36"/>
  <c r="BC266" i="36"/>
  <c r="BE266" i="36"/>
  <c r="J268" i="38"/>
  <c r="G268" i="36" a="1"/>
  <c r="G268" i="36" s="1"/>
  <c r="Q268" i="36"/>
  <c r="B268" i="38" s="1"/>
  <c r="F268" i="36"/>
  <c r="DW268" i="36"/>
  <c r="EQ269" i="36"/>
  <c r="EO270" i="36" s="1"/>
  <c r="EX269" i="36"/>
  <c r="EP269" i="36"/>
  <c r="J267" i="36"/>
  <c r="D267" i="36"/>
  <c r="AM266" i="38"/>
  <c r="AN266" i="38"/>
  <c r="AL266" i="38"/>
  <c r="AX266" i="36"/>
  <c r="AY266" i="36"/>
  <c r="AZ266" i="36"/>
  <c r="BA266" i="36"/>
  <c r="CF268" i="36"/>
  <c r="BG268" i="36"/>
  <c r="AL269" i="36"/>
  <c r="BZ268" i="36"/>
  <c r="BJ269" i="36"/>
  <c r="CJ268" i="36"/>
  <c r="BR268" i="36"/>
  <c r="BM268" i="36"/>
  <c r="EV269" i="36"/>
  <c r="CR269" i="36"/>
  <c r="S269" i="36"/>
  <c r="AS267" i="36"/>
  <c r="BQ268" i="36"/>
  <c r="BM269" i="36"/>
  <c r="BO268" i="36"/>
  <c r="BF268" i="36"/>
  <c r="CL268" i="36"/>
  <c r="CK269" i="36"/>
  <c r="CM269" i="36"/>
  <c r="CP268" i="36"/>
  <c r="CG269" i="36"/>
  <c r="FG269" i="36"/>
  <c r="CN269" i="36"/>
  <c r="EZ269" i="36"/>
  <c r="AM268" i="36"/>
  <c r="AJ268" i="36"/>
  <c r="AO268" i="36"/>
  <c r="EU269" i="36"/>
  <c r="AL268" i="36"/>
  <c r="FC269" i="36"/>
  <c r="BZ269" i="36"/>
  <c r="CJ269" i="36"/>
  <c r="BX269" i="36"/>
  <c r="FD269" i="36"/>
  <c r="AF269" i="36"/>
  <c r="BS268" i="36"/>
  <c r="BK268" i="36"/>
  <c r="FB269" i="36"/>
  <c r="BL268" i="36"/>
  <c r="ER268" i="36"/>
  <c r="BX268" i="36"/>
  <c r="BN268" i="36"/>
  <c r="BL269" i="36"/>
  <c r="ET269" i="36"/>
  <c r="BQ269" i="36"/>
  <c r="FA269" i="36"/>
  <c r="AH269" i="36"/>
  <c r="AT268" i="36"/>
  <c r="ES269" i="36"/>
  <c r="CR268" i="36"/>
  <c r="CP269" i="36"/>
  <c r="EW269" i="36"/>
  <c r="AC269" i="36"/>
  <c r="E268" i="38" l="1"/>
  <c r="AQ267" i="38"/>
  <c r="S266" i="38"/>
  <c r="BP267" i="38"/>
  <c r="EJ263" i="36"/>
  <c r="U268" i="36"/>
  <c r="AA268" i="36"/>
  <c r="EF263" i="36"/>
  <c r="DL265" i="36"/>
  <c r="C268" i="36"/>
  <c r="I268" i="36"/>
  <c r="AX267" i="38"/>
  <c r="AY267" i="38" s="1"/>
  <c r="EK263" i="36"/>
  <c r="EI263" i="36"/>
  <c r="EE263" i="36"/>
  <c r="EB263" i="36"/>
  <c r="EL263" i="36"/>
  <c r="DZ263" i="36"/>
  <c r="EM263" i="36"/>
  <c r="EH263" i="36"/>
  <c r="EC263" i="36"/>
  <c r="ED263" i="36"/>
  <c r="EJ264" i="36"/>
  <c r="BQ267" i="38"/>
  <c r="EA263" i="36"/>
  <c r="AK268" i="36"/>
  <c r="K268" i="38" s="1"/>
  <c r="CC268" i="36"/>
  <c r="FH268" i="36"/>
  <c r="FI268" i="36" s="1"/>
  <c r="CH268" i="36"/>
  <c r="CD268" i="36"/>
  <c r="AC268" i="38"/>
  <c r="CT268" i="36"/>
  <c r="CS268" i="36"/>
  <c r="H268" i="36"/>
  <c r="O268" i="36" s="1"/>
  <c r="N268" i="38"/>
  <c r="AR268" i="36"/>
  <c r="CQ268" i="36"/>
  <c r="BL267" i="38"/>
  <c r="BO267" i="38"/>
  <c r="BD266" i="38"/>
  <c r="BJ267" i="38"/>
  <c r="DX269" i="36"/>
  <c r="AW267" i="38"/>
  <c r="BN267" i="38"/>
  <c r="BM267" i="38"/>
  <c r="BY267" i="36"/>
  <c r="CA267" i="36" s="1"/>
  <c r="AJ267" i="38"/>
  <c r="BU267" i="38"/>
  <c r="AU267" i="38"/>
  <c r="BE266" i="38"/>
  <c r="BH267" i="38"/>
  <c r="AP267" i="38"/>
  <c r="BT267" i="38"/>
  <c r="BI267" i="38"/>
  <c r="BK267" i="38"/>
  <c r="BA267" i="38"/>
  <c r="BB267" i="38" s="1"/>
  <c r="BG267" i="38" s="1"/>
  <c r="BR267" i="38"/>
  <c r="BF266" i="38"/>
  <c r="BS267" i="38"/>
  <c r="AS267" i="38"/>
  <c r="AV267" i="38"/>
  <c r="AO267" i="38"/>
  <c r="AE267" i="38"/>
  <c r="AK267" i="38"/>
  <c r="BC266" i="38"/>
  <c r="DK266" i="36"/>
  <c r="DF266" i="36"/>
  <c r="EI265" i="36"/>
  <c r="EL265" i="36"/>
  <c r="ED265" i="36"/>
  <c r="AI267" i="38"/>
  <c r="AR269" i="38"/>
  <c r="EQ270" i="36"/>
  <c r="EO271" i="36" s="1"/>
  <c r="EX271" i="36" s="1"/>
  <c r="AA267" i="38"/>
  <c r="DJ266" i="36"/>
  <c r="DL266" i="36" s="1"/>
  <c r="DI266" i="36"/>
  <c r="DH266" i="36"/>
  <c r="DM266" i="36"/>
  <c r="CB267" i="36"/>
  <c r="E269" i="36"/>
  <c r="T269" i="36"/>
  <c r="P269" i="36" s="1"/>
  <c r="K269" i="36"/>
  <c r="W269" i="36"/>
  <c r="M269" i="36" s="1"/>
  <c r="V269" i="36"/>
  <c r="D269" i="38"/>
  <c r="AI269" i="36"/>
  <c r="Z269" i="36"/>
  <c r="J269" i="38" s="1"/>
  <c r="AG269" i="36"/>
  <c r="R267" i="38"/>
  <c r="T267" i="38" s="1"/>
  <c r="O267" i="38"/>
  <c r="P267" i="38" s="1"/>
  <c r="EG265" i="36"/>
  <c r="EJ265" i="36"/>
  <c r="EH265" i="36"/>
  <c r="EC265" i="36"/>
  <c r="Y267" i="36" a="1"/>
  <c r="Y267" i="36" s="1"/>
  <c r="H267" i="38" s="1"/>
  <c r="I267" i="38" s="1"/>
  <c r="DZ265" i="36"/>
  <c r="EA265" i="36"/>
  <c r="EF265" i="36"/>
  <c r="EK265" i="36"/>
  <c r="EM265" i="36"/>
  <c r="EE265" i="36"/>
  <c r="EB265" i="36"/>
  <c r="Z267" i="38"/>
  <c r="AB267" i="38"/>
  <c r="Y267" i="38"/>
  <c r="CX267" i="36"/>
  <c r="W267" i="38"/>
  <c r="DA267" i="36"/>
  <c r="DC267" i="36" s="1"/>
  <c r="CZ267" i="36"/>
  <c r="AG267" i="38"/>
  <c r="AH267" i="38"/>
  <c r="CY267" i="36"/>
  <c r="DB267" i="36"/>
  <c r="DE267" i="36"/>
  <c r="DI267" i="36" s="1"/>
  <c r="CV267" i="36"/>
  <c r="DD267" i="36"/>
  <c r="AZ267" i="38"/>
  <c r="AF267" i="38"/>
  <c r="L268" i="38"/>
  <c r="M268" i="38"/>
  <c r="CU268" i="36"/>
  <c r="DA268" i="36" s="1"/>
  <c r="DC268" i="36" s="1"/>
  <c r="AD268" i="38"/>
  <c r="AT268" i="38" s="1"/>
  <c r="BT268" i="36"/>
  <c r="AP268" i="36"/>
  <c r="AV268" i="36"/>
  <c r="EE264" i="36"/>
  <c r="EC264" i="36"/>
  <c r="DZ264" i="36"/>
  <c r="EF264" i="36"/>
  <c r="EM264" i="36"/>
  <c r="EL264" i="36"/>
  <c r="EG264" i="36"/>
  <c r="EB264" i="36"/>
  <c r="EH264" i="36"/>
  <c r="EK264" i="36"/>
  <c r="EI264" i="36"/>
  <c r="ED264" i="36"/>
  <c r="Q268" i="38"/>
  <c r="BH268" i="36"/>
  <c r="U268" i="38" s="1"/>
  <c r="X268" i="38" s="1"/>
  <c r="A268" i="38"/>
  <c r="EI266" i="36"/>
  <c r="A268" i="36"/>
  <c r="AA268" i="38"/>
  <c r="CH269" i="36"/>
  <c r="AC269" i="38"/>
  <c r="CC269" i="36"/>
  <c r="CD269" i="36"/>
  <c r="L269" i="38"/>
  <c r="M269" i="38"/>
  <c r="CT269" i="36"/>
  <c r="CS269" i="36"/>
  <c r="H269" i="36"/>
  <c r="O269" i="36" s="1"/>
  <c r="V269" i="38"/>
  <c r="BI269" i="36"/>
  <c r="CO269" i="36"/>
  <c r="CQ269" i="36"/>
  <c r="EQ271" i="36"/>
  <c r="EO272" i="36" s="1"/>
  <c r="BE267" i="36"/>
  <c r="BC267" i="36"/>
  <c r="BD267" i="36"/>
  <c r="AB268" i="36"/>
  <c r="AW268" i="36"/>
  <c r="BB268" i="36"/>
  <c r="BE267" i="38"/>
  <c r="CB268" i="36"/>
  <c r="J268" i="36"/>
  <c r="D268" i="36"/>
  <c r="Y268" i="36" s="1" a="1"/>
  <c r="Y268" i="36" s="1"/>
  <c r="H268" i="38" s="1"/>
  <c r="I268" i="38" s="1"/>
  <c r="BD267" i="38"/>
  <c r="BC267" i="38"/>
  <c r="EY269" i="36"/>
  <c r="Z268" i="38"/>
  <c r="O268" i="38"/>
  <c r="P268" i="38" s="1"/>
  <c r="AB268" i="38"/>
  <c r="Y268" i="38"/>
  <c r="X269" i="36"/>
  <c r="AA269" i="36"/>
  <c r="F269" i="38"/>
  <c r="G269" i="38" s="1"/>
  <c r="AU269" i="36"/>
  <c r="N269" i="36"/>
  <c r="S267" i="38"/>
  <c r="EP270" i="36"/>
  <c r="EX270" i="36"/>
  <c r="AX267" i="36"/>
  <c r="AZ267" i="36"/>
  <c r="AY267" i="36"/>
  <c r="BA267" i="36"/>
  <c r="BF267" i="38"/>
  <c r="AM267" i="38"/>
  <c r="AN267" i="38"/>
  <c r="AL267" i="38"/>
  <c r="L269" i="36"/>
  <c r="Q269" i="36"/>
  <c r="B269" i="38" s="1"/>
  <c r="DW269" i="36"/>
  <c r="G269" i="36" a="1"/>
  <c r="G269" i="36" s="1"/>
  <c r="I269" i="36"/>
  <c r="C269" i="36"/>
  <c r="U269" i="36"/>
  <c r="CF270" i="36"/>
  <c r="FC271" i="36"/>
  <c r="EU271" i="36"/>
  <c r="FB270" i="36"/>
  <c r="AC270" i="36"/>
  <c r="AF270" i="36"/>
  <c r="ER269" i="36"/>
  <c r="ES270" i="36"/>
  <c r="ET271" i="36"/>
  <c r="BV270" i="36"/>
  <c r="EV271" i="36"/>
  <c r="EW271" i="36"/>
  <c r="AM269" i="36"/>
  <c r="FD271" i="36"/>
  <c r="FA270" i="36"/>
  <c r="BN269" i="36"/>
  <c r="AO269" i="36"/>
  <c r="S271" i="36"/>
  <c r="BG269" i="36"/>
  <c r="EZ270" i="36"/>
  <c r="CR270" i="36"/>
  <c r="EU270" i="36"/>
  <c r="AS268" i="36"/>
  <c r="EW270" i="36"/>
  <c r="AJ269" i="36"/>
  <c r="AH270" i="36"/>
  <c r="BN270" i="36"/>
  <c r="BS269" i="36"/>
  <c r="BP269" i="36"/>
  <c r="CG270" i="36"/>
  <c r="BS270" i="36"/>
  <c r="AH271" i="36"/>
  <c r="BW269" i="36"/>
  <c r="BV271" i="36"/>
  <c r="ES271" i="36"/>
  <c r="FB271" i="36"/>
  <c r="AF271" i="36"/>
  <c r="FC270" i="36"/>
  <c r="BR269" i="36"/>
  <c r="AD271" i="36"/>
  <c r="EZ271" i="36"/>
  <c r="BF269" i="36"/>
  <c r="AD270" i="36"/>
  <c r="AT269" i="36"/>
  <c r="EV270" i="36"/>
  <c r="ET270" i="36"/>
  <c r="AC271" i="36"/>
  <c r="CL269" i="36"/>
  <c r="FD270" i="36"/>
  <c r="BO269" i="36"/>
  <c r="FA271" i="36"/>
  <c r="S270" i="36"/>
  <c r="CG271" i="36"/>
  <c r="BK269" i="36"/>
  <c r="CF269" i="36"/>
  <c r="AQ269" i="36"/>
  <c r="FA272" i="36"/>
  <c r="F269" i="36" l="1"/>
  <c r="AD269" i="38"/>
  <c r="AE269" i="38" s="1"/>
  <c r="AP269" i="36"/>
  <c r="AV269" i="36"/>
  <c r="BT269" i="36"/>
  <c r="N269" i="38"/>
  <c r="AR269" i="36"/>
  <c r="CU269" i="36"/>
  <c r="DB269" i="36" s="1"/>
  <c r="CI269" i="36"/>
  <c r="FH269" i="36"/>
  <c r="FI269" i="36" s="1"/>
  <c r="AK269" i="36"/>
  <c r="K269" i="38" s="1"/>
  <c r="EC266" i="36"/>
  <c r="DZ266" i="36"/>
  <c r="EH266" i="36"/>
  <c r="ED266" i="36"/>
  <c r="EP271" i="36"/>
  <c r="EY271" i="36" s="1"/>
  <c r="EG266" i="36"/>
  <c r="EB266" i="36"/>
  <c r="EK266" i="36"/>
  <c r="EA266" i="36"/>
  <c r="E269" i="38"/>
  <c r="A269" i="38" s="1"/>
  <c r="EM266" i="36"/>
  <c r="EJ266" i="36"/>
  <c r="EL266" i="36"/>
  <c r="EF266" i="36"/>
  <c r="EE266" i="36"/>
  <c r="AE271" i="36"/>
  <c r="AI271" i="36"/>
  <c r="Z270" i="36"/>
  <c r="F270" i="36" s="1"/>
  <c r="V271" i="36"/>
  <c r="T271" i="36"/>
  <c r="C271" i="36" s="1"/>
  <c r="K271" i="36"/>
  <c r="W271" i="36"/>
  <c r="X271" i="36" s="1"/>
  <c r="D271" i="38"/>
  <c r="E271" i="36"/>
  <c r="AR270" i="38"/>
  <c r="D270" i="38"/>
  <c r="E270" i="36"/>
  <c r="V270" i="36"/>
  <c r="W270" i="36"/>
  <c r="X270" i="36" s="1"/>
  <c r="T270" i="36"/>
  <c r="P270" i="36" s="1"/>
  <c r="K270" i="36"/>
  <c r="AG270" i="36"/>
  <c r="AI270" i="36"/>
  <c r="AE270" i="36"/>
  <c r="Z271" i="36"/>
  <c r="Q271" i="36" s="1"/>
  <c r="B271" i="38" s="1"/>
  <c r="AR271" i="38"/>
  <c r="AG271" i="36"/>
  <c r="BQ268" i="38"/>
  <c r="BU268" i="38"/>
  <c r="BY268" i="36"/>
  <c r="CA268" i="36" s="1"/>
  <c r="DG267" i="36"/>
  <c r="BN268" i="38"/>
  <c r="BL268" i="38"/>
  <c r="BO268" i="38"/>
  <c r="AU268" i="38"/>
  <c r="CV268" i="36"/>
  <c r="CX268" i="36"/>
  <c r="AW268" i="38"/>
  <c r="BP268" i="38"/>
  <c r="DH267" i="36"/>
  <c r="BT268" i="38"/>
  <c r="AJ268" i="38"/>
  <c r="AN268" i="38" s="1"/>
  <c r="DM267" i="36"/>
  <c r="AQ268" i="38"/>
  <c r="AV268" i="38"/>
  <c r="AX268" i="38"/>
  <c r="AY268" i="38" s="1"/>
  <c r="AI268" i="38"/>
  <c r="DK267" i="36"/>
  <c r="DF267" i="36"/>
  <c r="BH268" i="38"/>
  <c r="AP268" i="38"/>
  <c r="BJ268" i="38"/>
  <c r="BI268" i="38"/>
  <c r="BK268" i="38"/>
  <c r="BA268" i="38"/>
  <c r="BD268" i="38" s="1"/>
  <c r="BR268" i="38"/>
  <c r="DJ267" i="36"/>
  <c r="BS268" i="38"/>
  <c r="BM268" i="38"/>
  <c r="AS268" i="38"/>
  <c r="AO268" i="38"/>
  <c r="AE268" i="38"/>
  <c r="AK268" i="38"/>
  <c r="DB268" i="36"/>
  <c r="DD268" i="36"/>
  <c r="Q269" i="38"/>
  <c r="BH269" i="36"/>
  <c r="U269" i="38" s="1"/>
  <c r="X269" i="38" s="1"/>
  <c r="DE268" i="36"/>
  <c r="DH268" i="36" s="1"/>
  <c r="BU269" i="36"/>
  <c r="CZ268" i="36"/>
  <c r="CY268" i="36"/>
  <c r="CW268" i="36"/>
  <c r="W268" i="38"/>
  <c r="AG268" i="38"/>
  <c r="AH268" i="38"/>
  <c r="AF268" i="38"/>
  <c r="R268" i="38"/>
  <c r="T268" i="38" s="1"/>
  <c r="A269" i="36"/>
  <c r="CB269" i="36"/>
  <c r="CT270" i="36"/>
  <c r="H270" i="36"/>
  <c r="O270" i="36" s="1"/>
  <c r="CS270" i="36"/>
  <c r="EX272" i="36"/>
  <c r="EP272" i="36"/>
  <c r="AA269" i="38"/>
  <c r="J269" i="36"/>
  <c r="D269" i="36"/>
  <c r="Y269" i="36" s="1" a="1"/>
  <c r="Y269" i="36" s="1"/>
  <c r="H269" i="38" s="1"/>
  <c r="I269" i="38" s="1"/>
  <c r="Z269" i="38"/>
  <c r="AB269" i="38"/>
  <c r="O269" i="38"/>
  <c r="P269" i="38" s="1"/>
  <c r="Y269" i="38"/>
  <c r="AX269" i="38"/>
  <c r="AY269" i="38" s="1"/>
  <c r="BN269" i="38"/>
  <c r="BM269" i="38"/>
  <c r="BL269" i="38"/>
  <c r="EY270" i="36"/>
  <c r="AW269" i="36"/>
  <c r="BB269" i="36"/>
  <c r="AB269" i="36"/>
  <c r="BD268" i="36"/>
  <c r="BE268" i="36"/>
  <c r="BC268" i="36"/>
  <c r="EQ272" i="36"/>
  <c r="EO273" i="36" s="1"/>
  <c r="BA268" i="36"/>
  <c r="AY268" i="36"/>
  <c r="AX268" i="36"/>
  <c r="AZ268" i="36"/>
  <c r="AC272" i="36"/>
  <c r="FC272" i="36"/>
  <c r="BK270" i="36"/>
  <c r="EV272" i="36"/>
  <c r="ER270" i="36"/>
  <c r="BQ270" i="36"/>
  <c r="CM270" i="36"/>
  <c r="AF272" i="36"/>
  <c r="BF271" i="36"/>
  <c r="AO270" i="36"/>
  <c r="AJ270" i="36"/>
  <c r="AH272" i="36"/>
  <c r="AM271" i="36"/>
  <c r="AM270" i="36"/>
  <c r="CK271" i="36"/>
  <c r="S273" i="36"/>
  <c r="CN270" i="36"/>
  <c r="BL272" i="36"/>
  <c r="BP270" i="36"/>
  <c r="CG272" i="36"/>
  <c r="AS269" i="36"/>
  <c r="BL270" i="36"/>
  <c r="CL270" i="36"/>
  <c r="BZ270" i="36"/>
  <c r="BG271" i="36"/>
  <c r="S272" i="36"/>
  <c r="BW270" i="36"/>
  <c r="CL271" i="36"/>
  <c r="ES272" i="36"/>
  <c r="BJ270" i="36"/>
  <c r="BM270" i="36"/>
  <c r="AD272" i="36"/>
  <c r="BO270" i="36"/>
  <c r="BG270" i="36"/>
  <c r="AO271" i="36"/>
  <c r="CK270" i="36"/>
  <c r="CN271" i="36"/>
  <c r="BV272" i="36"/>
  <c r="CP270" i="36"/>
  <c r="EU272" i="36"/>
  <c r="EZ272" i="36"/>
  <c r="CJ270" i="36"/>
  <c r="FD272" i="36"/>
  <c r="FB272" i="36"/>
  <c r="BR270" i="36"/>
  <c r="AT270" i="36"/>
  <c r="BX270" i="36"/>
  <c r="BF270" i="36"/>
  <c r="ET272" i="36"/>
  <c r="AL270" i="36"/>
  <c r="AQ270" i="36"/>
  <c r="BL271" i="36"/>
  <c r="EW272" i="36"/>
  <c r="FG270" i="36"/>
  <c r="AJ271" i="36"/>
  <c r="AS269" i="38" l="1"/>
  <c r="BT269" i="38"/>
  <c r="AT269" i="38"/>
  <c r="AV269" i="38"/>
  <c r="AO269" i="38"/>
  <c r="AI269" i="38"/>
  <c r="BQ269" i="38"/>
  <c r="BO269" i="38"/>
  <c r="BP269" i="38"/>
  <c r="CX269" i="36"/>
  <c r="BR269" i="38"/>
  <c r="BI269" i="38"/>
  <c r="BU269" i="38"/>
  <c r="BJ269" i="38"/>
  <c r="AQ269" i="38"/>
  <c r="AU269" i="38"/>
  <c r="BY269" i="36"/>
  <c r="CA269" i="36" s="1"/>
  <c r="BS269" i="38"/>
  <c r="AJ269" i="38"/>
  <c r="AM269" i="38" s="1"/>
  <c r="BA269" i="38"/>
  <c r="BE269" i="38" s="1"/>
  <c r="AW269" i="38"/>
  <c r="BK269" i="38"/>
  <c r="AK269" i="38"/>
  <c r="AP269" i="38"/>
  <c r="BH269" i="38"/>
  <c r="AR272" i="38"/>
  <c r="BU270" i="36"/>
  <c r="CV269" i="36"/>
  <c r="CY269" i="36"/>
  <c r="K272" i="36"/>
  <c r="D272" i="38"/>
  <c r="V272" i="36"/>
  <c r="E272" i="36"/>
  <c r="T272" i="36"/>
  <c r="P272" i="36" s="1"/>
  <c r="W272" i="36"/>
  <c r="M272" i="36" s="1"/>
  <c r="CZ269" i="36"/>
  <c r="DA269" i="36"/>
  <c r="DC269" i="36" s="1"/>
  <c r="CW269" i="36"/>
  <c r="DE269" i="36"/>
  <c r="DI269" i="36" s="1"/>
  <c r="DD269" i="36"/>
  <c r="DX270" i="36"/>
  <c r="AK270" i="36"/>
  <c r="K270" i="38" s="1"/>
  <c r="L271" i="36"/>
  <c r="I271" i="36"/>
  <c r="U271" i="36"/>
  <c r="D271" i="36" s="1"/>
  <c r="Y271" i="36" s="1" a="1"/>
  <c r="Y271" i="36" s="1"/>
  <c r="H271" i="38" s="1"/>
  <c r="C270" i="36"/>
  <c r="F270" i="38"/>
  <c r="G270" i="38" s="1"/>
  <c r="AU270" i="36"/>
  <c r="CO271" i="36"/>
  <c r="BF268" i="38"/>
  <c r="AA270" i="36"/>
  <c r="AW270" i="36" s="1"/>
  <c r="CU270" i="36"/>
  <c r="CZ270" i="36" s="1"/>
  <c r="M270" i="36"/>
  <c r="N270" i="36"/>
  <c r="J270" i="38"/>
  <c r="F271" i="38"/>
  <c r="G271" i="38" s="1"/>
  <c r="M271" i="36"/>
  <c r="AU271" i="36"/>
  <c r="N271" i="36"/>
  <c r="AA271" i="36"/>
  <c r="BB271" i="36" s="1"/>
  <c r="E271" i="38"/>
  <c r="G270" i="36" a="1"/>
  <c r="G270" i="36" s="1"/>
  <c r="P271" i="36"/>
  <c r="Q270" i="36"/>
  <c r="B270" i="38" s="1"/>
  <c r="L270" i="36"/>
  <c r="DW270" i="36"/>
  <c r="U270" i="36"/>
  <c r="J270" i="36" s="1"/>
  <c r="CO270" i="36"/>
  <c r="AP271" i="36"/>
  <c r="AD271" i="38"/>
  <c r="BS271" i="38" s="1"/>
  <c r="AV271" i="36"/>
  <c r="V270" i="38"/>
  <c r="BI270" i="36"/>
  <c r="J271" i="38"/>
  <c r="DW271" i="36"/>
  <c r="G271" i="36" a="1"/>
  <c r="G271" i="36" s="1"/>
  <c r="F271" i="36"/>
  <c r="O271" i="38" s="1"/>
  <c r="P271" i="38" s="1"/>
  <c r="E270" i="38"/>
  <c r="AM268" i="38"/>
  <c r="I270" i="36"/>
  <c r="BH271" i="36"/>
  <c r="U271" i="38" s="1"/>
  <c r="X271" i="38" s="1"/>
  <c r="Q271" i="38"/>
  <c r="R271" i="38" s="1"/>
  <c r="AK271" i="36"/>
  <c r="K271" i="38" s="1"/>
  <c r="DF268" i="36"/>
  <c r="AH269" i="38"/>
  <c r="BC268" i="38"/>
  <c r="AL268" i="38"/>
  <c r="DL267" i="36"/>
  <c r="EF267" i="36" s="1"/>
  <c r="AZ268" i="38"/>
  <c r="DI268" i="36"/>
  <c r="BB268" i="38"/>
  <c r="BG268" i="38" s="1"/>
  <c r="AG269" i="38"/>
  <c r="BE268" i="38"/>
  <c r="DM268" i="36"/>
  <c r="AZ269" i="38"/>
  <c r="R269" i="38"/>
  <c r="S269" i="38" s="1"/>
  <c r="DJ268" i="36"/>
  <c r="CD270" i="36"/>
  <c r="AC270" i="38"/>
  <c r="CH270" i="36"/>
  <c r="CC270" i="36"/>
  <c r="FH270" i="36"/>
  <c r="CI270" i="36"/>
  <c r="L270" i="38"/>
  <c r="M270" i="38"/>
  <c r="BH270" i="36"/>
  <c r="U270" i="38" s="1"/>
  <c r="X270" i="38" s="1"/>
  <c r="Q270" i="38"/>
  <c r="R270" i="38" s="1"/>
  <c r="T270" i="38" s="1"/>
  <c r="AR270" i="36"/>
  <c r="N270" i="38"/>
  <c r="BT270" i="36"/>
  <c r="AP270" i="36"/>
  <c r="AD270" i="38"/>
  <c r="BK270" i="38" s="1"/>
  <c r="AV270" i="36"/>
  <c r="CQ270" i="36"/>
  <c r="W269" i="38"/>
  <c r="AF269" i="38"/>
  <c r="DG268" i="36"/>
  <c r="DK268" i="36"/>
  <c r="S268" i="38"/>
  <c r="DF269" i="36"/>
  <c r="DG269" i="36"/>
  <c r="DH269" i="36"/>
  <c r="DJ269" i="36"/>
  <c r="AE272" i="36"/>
  <c r="AI272" i="36"/>
  <c r="AG272" i="36"/>
  <c r="Z272" i="36"/>
  <c r="F272" i="36" s="1"/>
  <c r="A270" i="36"/>
  <c r="EY272" i="36"/>
  <c r="D273" i="38"/>
  <c r="W273" i="36"/>
  <c r="E273" i="36"/>
  <c r="K273" i="36"/>
  <c r="V273" i="36"/>
  <c r="T273" i="36"/>
  <c r="P273" i="36" s="1"/>
  <c r="BR271" i="38"/>
  <c r="BC269" i="36"/>
  <c r="BD269" i="36"/>
  <c r="BE269" i="36"/>
  <c r="AZ269" i="36"/>
  <c r="BA269" i="36"/>
  <c r="AY269" i="36"/>
  <c r="AX269" i="36"/>
  <c r="EQ273" i="36"/>
  <c r="EO274" i="36" s="1"/>
  <c r="EX273" i="36"/>
  <c r="EP273" i="36"/>
  <c r="J271" i="36"/>
  <c r="F272" i="38"/>
  <c r="G272" i="38" s="1"/>
  <c r="Y270" i="38"/>
  <c r="O270" i="38"/>
  <c r="P270" i="38" s="1"/>
  <c r="Z270" i="38"/>
  <c r="AB270" i="38"/>
  <c r="CM272" i="36"/>
  <c r="FG273" i="36"/>
  <c r="BS272" i="36"/>
  <c r="CF273" i="36"/>
  <c r="AO272" i="36"/>
  <c r="BX271" i="36"/>
  <c r="BW271" i="36"/>
  <c r="FG272" i="36"/>
  <c r="BM271" i="36"/>
  <c r="BO272" i="36"/>
  <c r="BW272" i="36"/>
  <c r="AC273" i="36"/>
  <c r="CP271" i="36"/>
  <c r="EV273" i="36"/>
  <c r="BK271" i="36"/>
  <c r="BN271" i="36"/>
  <c r="BP271" i="36"/>
  <c r="AS271" i="36"/>
  <c r="BP272" i="36"/>
  <c r="CM271" i="36"/>
  <c r="BV273" i="36"/>
  <c r="EU273" i="36"/>
  <c r="CF271" i="36"/>
  <c r="CL272" i="36"/>
  <c r="BJ272" i="36"/>
  <c r="BR271" i="36"/>
  <c r="AJ272" i="36"/>
  <c r="CG274" i="36"/>
  <c r="BS271" i="36"/>
  <c r="AF273" i="36"/>
  <c r="FC273" i="36"/>
  <c r="FD273" i="36"/>
  <c r="CF272" i="36"/>
  <c r="BQ272" i="36"/>
  <c r="BF272" i="36"/>
  <c r="CN272" i="36"/>
  <c r="CR272" i="36"/>
  <c r="ER271" i="36"/>
  <c r="FG271" i="36"/>
  <c r="AQ272" i="36"/>
  <c r="AL271" i="36"/>
  <c r="BO271" i="36"/>
  <c r="ER272" i="36"/>
  <c r="AM272" i="36"/>
  <c r="CJ272" i="36"/>
  <c r="BG272" i="36"/>
  <c r="AH273" i="36"/>
  <c r="ES273" i="36"/>
  <c r="BJ271" i="36"/>
  <c r="BR272" i="36"/>
  <c r="CR271" i="36"/>
  <c r="AT271" i="36"/>
  <c r="CK272" i="36"/>
  <c r="BZ272" i="36"/>
  <c r="EW273" i="36"/>
  <c r="CG273" i="36"/>
  <c r="BX272" i="36"/>
  <c r="FB273" i="36"/>
  <c r="CJ271" i="36"/>
  <c r="EZ273" i="36"/>
  <c r="BQ271" i="36"/>
  <c r="BM272" i="36"/>
  <c r="AT272" i="36"/>
  <c r="CP272" i="36"/>
  <c r="BZ271" i="36"/>
  <c r="BK272" i="36"/>
  <c r="FA273" i="36"/>
  <c r="AL272" i="36"/>
  <c r="ET273" i="36"/>
  <c r="BN272" i="36"/>
  <c r="AD273" i="36"/>
  <c r="AQ271" i="36"/>
  <c r="AS270" i="36"/>
  <c r="AU272" i="36" l="1"/>
  <c r="X272" i="36"/>
  <c r="BC269" i="38"/>
  <c r="Z271" i="38"/>
  <c r="BF269" i="38"/>
  <c r="AL269" i="38"/>
  <c r="I272" i="36"/>
  <c r="AN269" i="38"/>
  <c r="E272" i="38"/>
  <c r="C272" i="36"/>
  <c r="N272" i="36"/>
  <c r="BD269" i="38"/>
  <c r="EL267" i="36"/>
  <c r="BB269" i="38"/>
  <c r="BG269" i="38" s="1"/>
  <c r="AA272" i="36"/>
  <c r="A270" i="38"/>
  <c r="CQ271" i="36"/>
  <c r="CC271" i="36"/>
  <c r="AC271" i="38"/>
  <c r="CD271" i="36"/>
  <c r="AA271" i="38" s="1"/>
  <c r="CH271" i="36"/>
  <c r="DL268" i="36"/>
  <c r="U272" i="36"/>
  <c r="Y271" i="38"/>
  <c r="A271" i="36"/>
  <c r="DK269" i="36"/>
  <c r="DM269" i="36"/>
  <c r="CT271" i="36"/>
  <c r="H271" i="36"/>
  <c r="O271" i="36" s="1"/>
  <c r="CS271" i="36"/>
  <c r="V271" i="38"/>
  <c r="W271" i="38" s="1"/>
  <c r="BI271" i="36"/>
  <c r="M271" i="38"/>
  <c r="L271" i="38"/>
  <c r="CU271" i="36"/>
  <c r="CY271" i="36" s="1"/>
  <c r="N271" i="38"/>
  <c r="AR271" i="36"/>
  <c r="BU271" i="36"/>
  <c r="DX271" i="36"/>
  <c r="CI271" i="36"/>
  <c r="FH271" i="36"/>
  <c r="BT271" i="36"/>
  <c r="FI271" i="36"/>
  <c r="BB270" i="36"/>
  <c r="I271" i="38"/>
  <c r="D270" i="36"/>
  <c r="Y270" i="36" s="1" a="1"/>
  <c r="Y270" i="36" s="1"/>
  <c r="H270" i="38" s="1"/>
  <c r="I270" i="38" s="1"/>
  <c r="AB270" i="36"/>
  <c r="DX273" i="36"/>
  <c r="DX272" i="36"/>
  <c r="CY270" i="36"/>
  <c r="DD270" i="36"/>
  <c r="AW271" i="36"/>
  <c r="BK271" i="38"/>
  <c r="DB270" i="36"/>
  <c r="BJ271" i="38"/>
  <c r="BU271" i="38"/>
  <c r="AQ271" i="38"/>
  <c r="CV270" i="36"/>
  <c r="A271" i="38"/>
  <c r="BM271" i="38"/>
  <c r="AE271" i="38"/>
  <c r="BQ271" i="38"/>
  <c r="CX270" i="36"/>
  <c r="DA270" i="36"/>
  <c r="DC270" i="36" s="1"/>
  <c r="CW270" i="36"/>
  <c r="BI271" i="38"/>
  <c r="BA271" i="38"/>
  <c r="BF271" i="38" s="1"/>
  <c r="BN271" i="38"/>
  <c r="AB271" i="36"/>
  <c r="AS271" i="38"/>
  <c r="AO271" i="38"/>
  <c r="AX271" i="38"/>
  <c r="AY271" i="38" s="1"/>
  <c r="BL271" i="38"/>
  <c r="AW271" i="38"/>
  <c r="AP271" i="38"/>
  <c r="EH267" i="36"/>
  <c r="AV271" i="38"/>
  <c r="BP271" i="38"/>
  <c r="AI271" i="38"/>
  <c r="AU271" i="38"/>
  <c r="BH271" i="38"/>
  <c r="BO271" i="38"/>
  <c r="BY271" i="36"/>
  <c r="AJ271" i="38"/>
  <c r="AM271" i="38" s="1"/>
  <c r="BT271" i="38"/>
  <c r="AK271" i="38"/>
  <c r="AT271" i="38"/>
  <c r="L272" i="38"/>
  <c r="M272" i="38"/>
  <c r="EQ274" i="36"/>
  <c r="EO275" i="36" s="1"/>
  <c r="EX275" i="36" s="1"/>
  <c r="AB271" i="38"/>
  <c r="AF271" i="38"/>
  <c r="AI273" i="36"/>
  <c r="AR273" i="38"/>
  <c r="AA270" i="38"/>
  <c r="EA267" i="36"/>
  <c r="EM267" i="36"/>
  <c r="EE267" i="36"/>
  <c r="EK267" i="36"/>
  <c r="S270" i="38"/>
  <c r="DZ267" i="36"/>
  <c r="EI267" i="36"/>
  <c r="EG267" i="36"/>
  <c r="W270" i="38"/>
  <c r="EB267" i="36"/>
  <c r="EC267" i="36"/>
  <c r="ED267" i="36"/>
  <c r="EJ267" i="36"/>
  <c r="BA270" i="38"/>
  <c r="BB270" i="38" s="1"/>
  <c r="BG270" i="38" s="1"/>
  <c r="AV270" i="38"/>
  <c r="AW270" i="38"/>
  <c r="AO270" i="38"/>
  <c r="AP270" i="38"/>
  <c r="AE270" i="38"/>
  <c r="AU270" i="38"/>
  <c r="AH270" i="38"/>
  <c r="CB270" i="36"/>
  <c r="EE268" i="36"/>
  <c r="AT270" i="38"/>
  <c r="AS270" i="38"/>
  <c r="BY270" i="36"/>
  <c r="CA270" i="36" s="1"/>
  <c r="T269" i="38"/>
  <c r="BL270" i="38"/>
  <c r="AQ270" i="38"/>
  <c r="AI270" i="38"/>
  <c r="AJ270" i="38"/>
  <c r="AM270" i="38" s="1"/>
  <c r="FI270" i="36"/>
  <c r="AK270" i="38"/>
  <c r="BR270" i="38"/>
  <c r="BH270" i="38"/>
  <c r="BM270" i="38"/>
  <c r="BO270" i="38"/>
  <c r="BS270" i="38"/>
  <c r="BP270" i="38"/>
  <c r="AX270" i="38"/>
  <c r="AY270" i="38" s="1"/>
  <c r="BU270" i="38"/>
  <c r="AF270" i="38"/>
  <c r="BQ270" i="38"/>
  <c r="BN270" i="38"/>
  <c r="BT270" i="38"/>
  <c r="BJ270" i="38"/>
  <c r="BI270" i="38"/>
  <c r="EC268" i="36"/>
  <c r="DE270" i="36"/>
  <c r="DF270" i="36" s="1"/>
  <c r="AE273" i="36"/>
  <c r="AG270" i="38"/>
  <c r="EL268" i="36"/>
  <c r="EM268" i="36"/>
  <c r="EB268" i="36"/>
  <c r="ED268" i="36"/>
  <c r="EH268" i="36"/>
  <c r="EF268" i="36"/>
  <c r="EG268" i="36"/>
  <c r="EK268" i="36"/>
  <c r="EA268" i="36"/>
  <c r="DL269" i="36"/>
  <c r="EG269" i="36" s="1"/>
  <c r="EJ268" i="36"/>
  <c r="EI268" i="36"/>
  <c r="DZ268" i="36"/>
  <c r="DW272" i="36"/>
  <c r="L272" i="36"/>
  <c r="CU272" i="36"/>
  <c r="DA272" i="36" s="1"/>
  <c r="DC272" i="36" s="1"/>
  <c r="Q272" i="36"/>
  <c r="B272" i="38" s="1"/>
  <c r="J272" i="38"/>
  <c r="G272" i="36" a="1"/>
  <c r="G272" i="36" s="1"/>
  <c r="CT272" i="36"/>
  <c r="CS272" i="36"/>
  <c r="H272" i="36"/>
  <c r="O272" i="36" s="1"/>
  <c r="Z273" i="36"/>
  <c r="BU272" i="36"/>
  <c r="AK272" i="36"/>
  <c r="K272" i="38" s="1"/>
  <c r="CQ272" i="36"/>
  <c r="AC272" i="38"/>
  <c r="CC272" i="36"/>
  <c r="CD272" i="36"/>
  <c r="CH272" i="36"/>
  <c r="AP272" i="36"/>
  <c r="BT272" i="36"/>
  <c r="AD272" i="38"/>
  <c r="BS272" i="38" s="1"/>
  <c r="AV272" i="36"/>
  <c r="N272" i="38"/>
  <c r="AR272" i="36"/>
  <c r="AG273" i="36"/>
  <c r="CI272" i="36"/>
  <c r="FH272" i="36"/>
  <c r="FI272" i="36" s="1"/>
  <c r="BI272" i="36"/>
  <c r="V272" i="38"/>
  <c r="CO272" i="36"/>
  <c r="BH272" i="36"/>
  <c r="U272" i="38" s="1"/>
  <c r="X272" i="38" s="1"/>
  <c r="Q272" i="38"/>
  <c r="R272" i="38" s="1"/>
  <c r="A272" i="38"/>
  <c r="A272" i="36"/>
  <c r="EY273" i="36"/>
  <c r="BE271" i="38"/>
  <c r="S271" i="38"/>
  <c r="T271" i="38"/>
  <c r="O272" i="38"/>
  <c r="P272" i="38" s="1"/>
  <c r="AB272" i="38"/>
  <c r="Z272" i="38"/>
  <c r="Y272" i="38"/>
  <c r="BE271" i="36"/>
  <c r="BD271" i="36"/>
  <c r="BC271" i="36"/>
  <c r="AB272" i="36"/>
  <c r="AW272" i="36"/>
  <c r="BB272" i="36"/>
  <c r="BA270" i="36"/>
  <c r="AX270" i="36"/>
  <c r="AY270" i="36"/>
  <c r="AZ270" i="36"/>
  <c r="C273" i="36"/>
  <c r="U273" i="36"/>
  <c r="E273" i="38"/>
  <c r="I273" i="36"/>
  <c r="N273" i="36"/>
  <c r="AU273" i="36"/>
  <c r="F273" i="38"/>
  <c r="G273" i="38" s="1"/>
  <c r="X273" i="36"/>
  <c r="AA273" i="36"/>
  <c r="M273" i="36"/>
  <c r="AZ271" i="36"/>
  <c r="BA271" i="36"/>
  <c r="AX271" i="36"/>
  <c r="AY271" i="36"/>
  <c r="EP274" i="36"/>
  <c r="EX274" i="36"/>
  <c r="D272" i="36"/>
  <c r="Y272" i="36" s="1" a="1"/>
  <c r="Y272" i="36" s="1"/>
  <c r="H272" i="38" s="1"/>
  <c r="I272" i="38" s="1"/>
  <c r="J272" i="36"/>
  <c r="BC270" i="36"/>
  <c r="BE270" i="36"/>
  <c r="BD270" i="36"/>
  <c r="BX273" i="36"/>
  <c r="CF274" i="36"/>
  <c r="AT273" i="36"/>
  <c r="BV275" i="36"/>
  <c r="BL273" i="36"/>
  <c r="BR273" i="36"/>
  <c r="FB274" i="36"/>
  <c r="EZ274" i="36"/>
  <c r="S274" i="36"/>
  <c r="BJ273" i="36"/>
  <c r="EV274" i="36"/>
  <c r="AF274" i="36"/>
  <c r="BF273" i="36"/>
  <c r="CR273" i="36"/>
  <c r="ER273" i="36"/>
  <c r="EW275" i="36"/>
  <c r="FA275" i="36"/>
  <c r="CK273" i="36"/>
  <c r="BK273" i="36"/>
  <c r="CG275" i="36"/>
  <c r="CM273" i="36"/>
  <c r="ES274" i="36"/>
  <c r="AC274" i="36"/>
  <c r="BN273" i="36"/>
  <c r="AD274" i="36"/>
  <c r="FC275" i="36"/>
  <c r="CN273" i="36"/>
  <c r="AH274" i="36"/>
  <c r="FD274" i="36"/>
  <c r="BP273" i="36"/>
  <c r="FD275" i="36"/>
  <c r="ET275" i="36"/>
  <c r="EW274" i="36"/>
  <c r="BS273" i="36"/>
  <c r="AF275" i="36"/>
  <c r="BG273" i="36"/>
  <c r="AO273" i="36"/>
  <c r="AH275" i="36"/>
  <c r="BO273" i="36"/>
  <c r="FB275" i="36"/>
  <c r="AQ273" i="36"/>
  <c r="EV275" i="36"/>
  <c r="FC274" i="36"/>
  <c r="BQ273" i="36"/>
  <c r="CJ273" i="36"/>
  <c r="AL273" i="36"/>
  <c r="FA274" i="36"/>
  <c r="ET274" i="36"/>
  <c r="ES275" i="36"/>
  <c r="BV274" i="36"/>
  <c r="AD275" i="36"/>
  <c r="BZ273" i="36"/>
  <c r="AM273" i="36"/>
  <c r="AC275" i="36"/>
  <c r="EU274" i="36"/>
  <c r="EZ275" i="36"/>
  <c r="AS272" i="36"/>
  <c r="AJ273" i="36"/>
  <c r="CP273" i="36"/>
  <c r="EU275" i="36"/>
  <c r="BM273" i="36"/>
  <c r="BW273" i="36"/>
  <c r="S275" i="36"/>
  <c r="CL273" i="36"/>
  <c r="CK274" i="36"/>
  <c r="BD271" i="38" l="1"/>
  <c r="BC271" i="38"/>
  <c r="CB271" i="36"/>
  <c r="EQ275" i="36"/>
  <c r="EO276" i="36" s="1"/>
  <c r="EP276" i="36" s="1"/>
  <c r="EP275" i="36"/>
  <c r="EY275" i="36" s="1"/>
  <c r="CA271" i="36"/>
  <c r="AG271" i="38"/>
  <c r="BB271" i="38"/>
  <c r="BG271" i="38" s="1"/>
  <c r="AH271" i="38"/>
  <c r="DA271" i="36"/>
  <c r="DC271" i="36" s="1"/>
  <c r="CZ271" i="36"/>
  <c r="CW271" i="36"/>
  <c r="DD271" i="36"/>
  <c r="DE271" i="36"/>
  <c r="DG271" i="36" s="1"/>
  <c r="CX271" i="36"/>
  <c r="DB271" i="36"/>
  <c r="CV271" i="36"/>
  <c r="AR274" i="38"/>
  <c r="AN271" i="38"/>
  <c r="AL271" i="38"/>
  <c r="AZ271" i="38"/>
  <c r="CC273" i="36"/>
  <c r="CH273" i="36"/>
  <c r="AC273" i="38"/>
  <c r="CD273" i="36"/>
  <c r="H273" i="36"/>
  <c r="O273" i="36" s="1"/>
  <c r="CT273" i="36"/>
  <c r="CS273" i="36"/>
  <c r="AK273" i="36"/>
  <c r="K273" i="38" s="1"/>
  <c r="AE275" i="36"/>
  <c r="AI275" i="36"/>
  <c r="E275" i="36"/>
  <c r="V275" i="36"/>
  <c r="K275" i="36"/>
  <c r="T275" i="36"/>
  <c r="P275" i="36" s="1"/>
  <c r="W275" i="36"/>
  <c r="F275" i="38" s="1"/>
  <c r="G275" i="38" s="1"/>
  <c r="D275" i="38"/>
  <c r="AR275" i="38"/>
  <c r="CQ273" i="36"/>
  <c r="CI273" i="36"/>
  <c r="FH273" i="36"/>
  <c r="CO273" i="36"/>
  <c r="CU273" i="36"/>
  <c r="DD273" i="36" s="1"/>
  <c r="BD270" i="38"/>
  <c r="BF270" i="38"/>
  <c r="AL270" i="38"/>
  <c r="BC270" i="38"/>
  <c r="BE270" i="38"/>
  <c r="EM269" i="36"/>
  <c r="AN270" i="38"/>
  <c r="DJ270" i="36"/>
  <c r="AZ270" i="38"/>
  <c r="DK270" i="36"/>
  <c r="DG270" i="36"/>
  <c r="DM270" i="36"/>
  <c r="DI270" i="36"/>
  <c r="AD273" i="38"/>
  <c r="BN273" i="38" s="1"/>
  <c r="BT273" i="36"/>
  <c r="AP273" i="36"/>
  <c r="AV273" i="36"/>
  <c r="AG275" i="36"/>
  <c r="K274" i="36"/>
  <c r="T274" i="36"/>
  <c r="P274" i="36" s="1"/>
  <c r="D274" i="38"/>
  <c r="V274" i="36"/>
  <c r="W274" i="36"/>
  <c r="F274" i="38" s="1"/>
  <c r="G274" i="38" s="1"/>
  <c r="E274" i="36"/>
  <c r="BU273" i="36"/>
  <c r="AR273" i="36"/>
  <c r="N273" i="38"/>
  <c r="M273" i="38"/>
  <c r="L273" i="38"/>
  <c r="Q273" i="38"/>
  <c r="BH273" i="36"/>
  <c r="U273" i="38" s="1"/>
  <c r="X273" i="38" s="1"/>
  <c r="V273" i="38"/>
  <c r="BI273" i="36"/>
  <c r="AI274" i="36"/>
  <c r="DH270" i="36"/>
  <c r="DZ269" i="36"/>
  <c r="EB269" i="36"/>
  <c r="BM272" i="38"/>
  <c r="Q273" i="36"/>
  <c r="B273" i="38" s="1"/>
  <c r="BN272" i="38"/>
  <c r="EE269" i="36"/>
  <c r="EF269" i="36"/>
  <c r="EJ269" i="36"/>
  <c r="CX272" i="36"/>
  <c r="CV272" i="36"/>
  <c r="DB272" i="36"/>
  <c r="AU272" i="38"/>
  <c r="EA269" i="36"/>
  <c r="EH269" i="36"/>
  <c r="EC269" i="36"/>
  <c r="ED269" i="36"/>
  <c r="EK269" i="36"/>
  <c r="EL269" i="36"/>
  <c r="EI269" i="36"/>
  <c r="CY272" i="36"/>
  <c r="BY272" i="36"/>
  <c r="CA272" i="36" s="1"/>
  <c r="AJ272" i="38"/>
  <c r="AN272" i="38" s="1"/>
  <c r="AW272" i="38"/>
  <c r="BA272" i="38"/>
  <c r="BE272" i="38" s="1"/>
  <c r="F273" i="36"/>
  <c r="Y273" i="38" s="1"/>
  <c r="CW272" i="36"/>
  <c r="DD272" i="36"/>
  <c r="BO272" i="38"/>
  <c r="BK272" i="38"/>
  <c r="AK272" i="38"/>
  <c r="AQ272" i="38"/>
  <c r="CZ272" i="36"/>
  <c r="BI272" i="38"/>
  <c r="AV272" i="38"/>
  <c r="BR272" i="38"/>
  <c r="CB272" i="36"/>
  <c r="G273" i="36" a="1"/>
  <c r="G273" i="36" s="1"/>
  <c r="L273" i="36"/>
  <c r="J273" i="38"/>
  <c r="DW273" i="36"/>
  <c r="AH272" i="38"/>
  <c r="AG272" i="38"/>
  <c r="W272" i="38"/>
  <c r="BT272" i="38"/>
  <c r="AO272" i="38"/>
  <c r="AE272" i="38"/>
  <c r="BJ272" i="38"/>
  <c r="BL272" i="38"/>
  <c r="AT272" i="38"/>
  <c r="BH272" i="38"/>
  <c r="AP272" i="38"/>
  <c r="AA272" i="38"/>
  <c r="AS272" i="38"/>
  <c r="AI272" i="38"/>
  <c r="BP272" i="38"/>
  <c r="AX272" i="38"/>
  <c r="AY272" i="38" s="1"/>
  <c r="BU272" i="38"/>
  <c r="AF272" i="38"/>
  <c r="BQ272" i="38"/>
  <c r="Z275" i="36"/>
  <c r="G275" i="36" s="1" a="1"/>
  <c r="G275" i="36" s="1"/>
  <c r="AG274" i="36"/>
  <c r="AE274" i="36"/>
  <c r="Z274" i="36"/>
  <c r="DE272" i="36"/>
  <c r="DH272" i="36" s="1"/>
  <c r="A273" i="38"/>
  <c r="EY274" i="36"/>
  <c r="AB273" i="36"/>
  <c r="AW273" i="36"/>
  <c r="BB273" i="36"/>
  <c r="J273" i="36"/>
  <c r="D273" i="36"/>
  <c r="BD272" i="36"/>
  <c r="BE272" i="36"/>
  <c r="BC272" i="36"/>
  <c r="FI273" i="36"/>
  <c r="S272" i="38"/>
  <c r="T272" i="38"/>
  <c r="AX272" i="36"/>
  <c r="AY272" i="36"/>
  <c r="BA272" i="36"/>
  <c r="AZ272" i="36"/>
  <c r="EX276" i="36"/>
  <c r="EQ276" i="36"/>
  <c r="EO277" i="36" s="1"/>
  <c r="CB273" i="36"/>
  <c r="M275" i="36"/>
  <c r="N275" i="36"/>
  <c r="AA275" i="36"/>
  <c r="EW276" i="36"/>
  <c r="FB276" i="36"/>
  <c r="FD276" i="36"/>
  <c r="ET276" i="36"/>
  <c r="FC276" i="36"/>
  <c r="AD276" i="36"/>
  <c r="AF276" i="36"/>
  <c r="FA276" i="36"/>
  <c r="AT275" i="36"/>
  <c r="CJ274" i="36"/>
  <c r="FG275" i="36"/>
  <c r="BF275" i="36"/>
  <c r="BV276" i="36"/>
  <c r="BN276" i="36"/>
  <c r="ER274" i="36"/>
  <c r="BZ276" i="36"/>
  <c r="AQ275" i="36"/>
  <c r="BP275" i="36"/>
  <c r="BK275" i="36"/>
  <c r="CR275" i="36"/>
  <c r="CM275" i="36"/>
  <c r="AJ274" i="36"/>
  <c r="BP274" i="36"/>
  <c r="BM274" i="36"/>
  <c r="BN275" i="36"/>
  <c r="EZ276" i="36"/>
  <c r="CL275" i="36"/>
  <c r="S276" i="36"/>
  <c r="CN274" i="36"/>
  <c r="CL274" i="36"/>
  <c r="AL274" i="36"/>
  <c r="BO275" i="36"/>
  <c r="CR274" i="36"/>
  <c r="BK274" i="36"/>
  <c r="ER275" i="36"/>
  <c r="AM274" i="36"/>
  <c r="FG276" i="36"/>
  <c r="FG274" i="36"/>
  <c r="ES276" i="36"/>
  <c r="BW275" i="36"/>
  <c r="BG276" i="36"/>
  <c r="BJ276" i="36"/>
  <c r="BL275" i="36"/>
  <c r="CP274" i="36"/>
  <c r="ER276" i="36"/>
  <c r="AM275" i="36"/>
  <c r="BX274" i="36"/>
  <c r="EU276" i="36"/>
  <c r="BG275" i="36"/>
  <c r="BR275" i="36"/>
  <c r="BJ275" i="36"/>
  <c r="BQ275" i="36"/>
  <c r="BQ274" i="36"/>
  <c r="BS274" i="36"/>
  <c r="BR274" i="36"/>
  <c r="CP275" i="36"/>
  <c r="AH276" i="36"/>
  <c r="BW274" i="36"/>
  <c r="BF274" i="36"/>
  <c r="BJ274" i="36"/>
  <c r="BS275" i="36"/>
  <c r="BZ275" i="36"/>
  <c r="AJ275" i="36"/>
  <c r="CN275" i="36"/>
  <c r="BN274" i="36"/>
  <c r="BZ274" i="36"/>
  <c r="AT274" i="36"/>
  <c r="CM274" i="36"/>
  <c r="BG274" i="36"/>
  <c r="AQ274" i="36"/>
  <c r="CF275" i="36"/>
  <c r="BO274" i="36"/>
  <c r="AS273" i="36"/>
  <c r="BL274" i="36"/>
  <c r="AO275" i="36"/>
  <c r="EV276" i="36"/>
  <c r="BX275" i="36"/>
  <c r="AC276" i="36"/>
  <c r="AO274" i="36"/>
  <c r="CK275" i="36"/>
  <c r="CJ275" i="36"/>
  <c r="AL275" i="36"/>
  <c r="BM275" i="36"/>
  <c r="CG276" i="36"/>
  <c r="CR276" i="36"/>
  <c r="EW277" i="36"/>
  <c r="AA273" i="38" l="1"/>
  <c r="I275" i="36"/>
  <c r="X275" i="36"/>
  <c r="AR275" i="36"/>
  <c r="N275" i="38"/>
  <c r="AG276" i="36"/>
  <c r="AE276" i="36"/>
  <c r="DJ271" i="36"/>
  <c r="DL271" i="36" s="1"/>
  <c r="DH271" i="36"/>
  <c r="AR276" i="38"/>
  <c r="T276" i="36"/>
  <c r="P276" i="36" s="1"/>
  <c r="V276" i="36"/>
  <c r="W276" i="36"/>
  <c r="AU276" i="36" s="1"/>
  <c r="E276" i="36"/>
  <c r="D276" i="38"/>
  <c r="K276" i="36"/>
  <c r="DM271" i="36"/>
  <c r="DF271" i="36"/>
  <c r="DI271" i="36"/>
  <c r="DK271" i="36"/>
  <c r="H275" i="36"/>
  <c r="O275" i="36" s="1"/>
  <c r="CT275" i="36"/>
  <c r="CS275" i="36"/>
  <c r="BU275" i="36"/>
  <c r="AV274" i="36"/>
  <c r="AP274" i="36"/>
  <c r="BI274" i="36"/>
  <c r="V274" i="38"/>
  <c r="BU274" i="36"/>
  <c r="AK274" i="36"/>
  <c r="K274" i="38" s="1"/>
  <c r="DX276" i="36"/>
  <c r="DX274" i="36"/>
  <c r="DX275" i="36"/>
  <c r="AU275" i="36"/>
  <c r="U275" i="36"/>
  <c r="C275" i="36"/>
  <c r="E275" i="38"/>
  <c r="A275" i="38" s="1"/>
  <c r="Q275" i="38"/>
  <c r="R275" i="38" s="1"/>
  <c r="BH275" i="36"/>
  <c r="U275" i="38" s="1"/>
  <c r="X275" i="38" s="1"/>
  <c r="CO275" i="36"/>
  <c r="H274" i="36"/>
  <c r="O274" i="36" s="1"/>
  <c r="CS274" i="36"/>
  <c r="CT274" i="36"/>
  <c r="CC274" i="36"/>
  <c r="CH274" i="36"/>
  <c r="AC274" i="38"/>
  <c r="CD274" i="36"/>
  <c r="CW273" i="36"/>
  <c r="CV273" i="36"/>
  <c r="CY273" i="36"/>
  <c r="DB273" i="36"/>
  <c r="CZ273" i="36"/>
  <c r="DA273" i="36"/>
  <c r="DC273" i="36" s="1"/>
  <c r="CX273" i="36"/>
  <c r="Z276" i="36"/>
  <c r="F276" i="36" s="1"/>
  <c r="BI275" i="36"/>
  <c r="V275" i="38"/>
  <c r="L275" i="38"/>
  <c r="M275" i="38"/>
  <c r="AK275" i="36"/>
  <c r="K275" i="38" s="1"/>
  <c r="CH275" i="36"/>
  <c r="AC275" i="38"/>
  <c r="CC275" i="36"/>
  <c r="CD275" i="36"/>
  <c r="BP273" i="38"/>
  <c r="AU274" i="36"/>
  <c r="AQ273" i="38"/>
  <c r="I274" i="36"/>
  <c r="BU273" i="38"/>
  <c r="AO273" i="38"/>
  <c r="BS273" i="38"/>
  <c r="E274" i="38"/>
  <c r="A274" i="38" s="1"/>
  <c r="AS273" i="38"/>
  <c r="U274" i="36"/>
  <c r="D274" i="36" s="1"/>
  <c r="C274" i="36"/>
  <c r="DL270" i="36"/>
  <c r="EM270" i="36" s="1"/>
  <c r="W273" i="38"/>
  <c r="N274" i="36"/>
  <c r="M274" i="36"/>
  <c r="BM273" i="38"/>
  <c r="AX273" i="38"/>
  <c r="AY273" i="38" s="1"/>
  <c r="BR273" i="38"/>
  <c r="X274" i="36"/>
  <c r="BO273" i="38"/>
  <c r="AI273" i="38"/>
  <c r="BQ273" i="38"/>
  <c r="R273" i="38"/>
  <c r="T273" i="38" s="1"/>
  <c r="AH273" i="38"/>
  <c r="AJ273" i="38"/>
  <c r="AN273" i="38" s="1"/>
  <c r="AF273" i="38"/>
  <c r="AK273" i="38"/>
  <c r="AW273" i="38"/>
  <c r="AP273" i="38"/>
  <c r="BY273" i="36"/>
  <c r="CA273" i="36" s="1"/>
  <c r="AE273" i="38"/>
  <c r="AT273" i="38"/>
  <c r="BL273" i="38"/>
  <c r="BH273" i="38"/>
  <c r="BJ273" i="38"/>
  <c r="L274" i="38"/>
  <c r="M274" i="38"/>
  <c r="AR274" i="36"/>
  <c r="N274" i="38"/>
  <c r="Q274" i="38"/>
  <c r="BH274" i="36"/>
  <c r="U274" i="38" s="1"/>
  <c r="X274" i="38" s="1"/>
  <c r="CO274" i="36"/>
  <c r="AI276" i="36"/>
  <c r="DE273" i="36"/>
  <c r="DF273" i="36" s="1"/>
  <c r="BT274" i="36"/>
  <c r="CI274" i="36"/>
  <c r="FH274" i="36"/>
  <c r="FI274" i="36" s="1"/>
  <c r="CQ274" i="36"/>
  <c r="CQ275" i="36"/>
  <c r="CI275" i="36"/>
  <c r="FH275" i="36"/>
  <c r="BT275" i="36"/>
  <c r="AD275" i="38"/>
  <c r="BK275" i="38" s="1"/>
  <c r="AP275" i="36"/>
  <c r="AV275" i="36"/>
  <c r="AA274" i="36"/>
  <c r="AW274" i="36" s="1"/>
  <c r="BT273" i="38"/>
  <c r="BI273" i="38"/>
  <c r="BK273" i="38"/>
  <c r="BA273" i="38"/>
  <c r="BB273" i="38" s="1"/>
  <c r="BG273" i="38" s="1"/>
  <c r="AV273" i="38"/>
  <c r="AU273" i="38"/>
  <c r="AG273" i="38"/>
  <c r="CU274" i="36"/>
  <c r="AD274" i="38"/>
  <c r="BN274" i="38" s="1"/>
  <c r="AM272" i="38"/>
  <c r="DW275" i="36"/>
  <c r="L275" i="36"/>
  <c r="DK272" i="36"/>
  <c r="DI272" i="36"/>
  <c r="Y273" i="36" a="1"/>
  <c r="Y273" i="36" s="1"/>
  <c r="H273" i="38" s="1"/>
  <c r="I273" i="38" s="1"/>
  <c r="CU275" i="36"/>
  <c r="CW275" i="36" s="1"/>
  <c r="F274" i="36"/>
  <c r="AB274" i="38" s="1"/>
  <c r="DM272" i="36"/>
  <c r="Q275" i="36"/>
  <c r="B275" i="38" s="1"/>
  <c r="BC272" i="38"/>
  <c r="J275" i="38"/>
  <c r="DF272" i="36"/>
  <c r="DJ272" i="36"/>
  <c r="ED270" i="36"/>
  <c r="F275" i="36"/>
  <c r="Z275" i="38" s="1"/>
  <c r="DG272" i="36"/>
  <c r="Z273" i="38"/>
  <c r="G274" i="36" a="1"/>
  <c r="G274" i="36" s="1"/>
  <c r="AL272" i="38"/>
  <c r="BF272" i="38"/>
  <c r="O273" i="38"/>
  <c r="P273" i="38" s="1"/>
  <c r="BB272" i="38"/>
  <c r="BG272" i="38" s="1"/>
  <c r="Q274" i="36"/>
  <c r="B274" i="38" s="1"/>
  <c r="BD272" i="38"/>
  <c r="AB273" i="38"/>
  <c r="A273" i="36"/>
  <c r="DW274" i="36"/>
  <c r="L274" i="36"/>
  <c r="J274" i="38"/>
  <c r="AZ272" i="38"/>
  <c r="EY276" i="36"/>
  <c r="CT276" i="36"/>
  <c r="H276" i="36"/>
  <c r="O276" i="36" s="1"/>
  <c r="CS276" i="36"/>
  <c r="BI276" i="36"/>
  <c r="V276" i="38"/>
  <c r="BB275" i="36"/>
  <c r="AB275" i="36"/>
  <c r="AW275" i="36"/>
  <c r="D275" i="36"/>
  <c r="J275" i="36"/>
  <c r="BC273" i="36"/>
  <c r="BD273" i="36"/>
  <c r="BE273" i="36"/>
  <c r="X276" i="36"/>
  <c r="F276" i="38"/>
  <c r="G276" i="38" s="1"/>
  <c r="M276" i="36"/>
  <c r="N276" i="36"/>
  <c r="Q276" i="36"/>
  <c r="B276" i="38" s="1"/>
  <c r="EQ277" i="36"/>
  <c r="EO278" i="36" s="1"/>
  <c r="EP277" i="36"/>
  <c r="EX277" i="36"/>
  <c r="AX273" i="36"/>
  <c r="BA273" i="36"/>
  <c r="AY273" i="36"/>
  <c r="AZ273" i="36"/>
  <c r="E276" i="38"/>
  <c r="U276" i="36"/>
  <c r="C276" i="36"/>
  <c r="BQ276" i="36"/>
  <c r="BX276" i="36"/>
  <c r="ET277" i="36"/>
  <c r="EV278" i="36"/>
  <c r="BW276" i="36"/>
  <c r="AQ276" i="36"/>
  <c r="CP276" i="36"/>
  <c r="EU278" i="36"/>
  <c r="AJ276" i="36"/>
  <c r="AC277" i="36"/>
  <c r="BR276" i="36"/>
  <c r="FC277" i="36"/>
  <c r="EV277" i="36"/>
  <c r="AD277" i="36"/>
  <c r="CR277" i="36"/>
  <c r="FB278" i="36"/>
  <c r="ES278" i="36"/>
  <c r="EZ277" i="36"/>
  <c r="BF276" i="36"/>
  <c r="AS274" i="36"/>
  <c r="ES277" i="36"/>
  <c r="BV277" i="36"/>
  <c r="AT276" i="36"/>
  <c r="AO276" i="36"/>
  <c r="FB277" i="36"/>
  <c r="BL276" i="36"/>
  <c r="BM276" i="36"/>
  <c r="AM276" i="36"/>
  <c r="FA277" i="36"/>
  <c r="AH277" i="36"/>
  <c r="EU277" i="36"/>
  <c r="CJ276" i="36"/>
  <c r="BK276" i="36"/>
  <c r="CK277" i="36"/>
  <c r="CK276" i="36"/>
  <c r="BO276" i="36"/>
  <c r="CL276" i="36"/>
  <c r="CM276" i="36"/>
  <c r="EW278" i="36"/>
  <c r="S277" i="36"/>
  <c r="FD277" i="36"/>
  <c r="CN276" i="36"/>
  <c r="CG277" i="36"/>
  <c r="AF277" i="36"/>
  <c r="CF276" i="36"/>
  <c r="AL276" i="36"/>
  <c r="BP276" i="36"/>
  <c r="AS275" i="36"/>
  <c r="BS276" i="36"/>
  <c r="BO277" i="36"/>
  <c r="EK270" i="36" l="1"/>
  <c r="I276" i="36"/>
  <c r="AA274" i="38"/>
  <c r="AA276" i="36"/>
  <c r="AE277" i="36"/>
  <c r="CQ276" i="36"/>
  <c r="FI275" i="36"/>
  <c r="DW276" i="36"/>
  <c r="EJ271" i="36"/>
  <c r="EG271" i="36"/>
  <c r="EE271" i="36"/>
  <c r="EK271" i="36"/>
  <c r="EH271" i="36"/>
  <c r="EB271" i="36"/>
  <c r="EC271" i="36"/>
  <c r="EI271" i="36"/>
  <c r="EL271" i="36"/>
  <c r="ED271" i="36"/>
  <c r="EM271" i="36"/>
  <c r="EA271" i="36"/>
  <c r="EF271" i="36"/>
  <c r="DZ271" i="36"/>
  <c r="W274" i="38"/>
  <c r="CO276" i="36"/>
  <c r="BU276" i="36"/>
  <c r="W275" i="38"/>
  <c r="DE274" i="36"/>
  <c r="DF274" i="36" s="1"/>
  <c r="CB275" i="36"/>
  <c r="CB274" i="36"/>
  <c r="AA275" i="38"/>
  <c r="EQ278" i="36"/>
  <c r="EO279" i="36" s="1"/>
  <c r="EQ279" i="36" s="1"/>
  <c r="EO280" i="36" s="1"/>
  <c r="G276" i="36" a="1"/>
  <c r="G276" i="36" s="1"/>
  <c r="CU276" i="36"/>
  <c r="CW276" i="36" s="1"/>
  <c r="J276" i="38"/>
  <c r="L276" i="36"/>
  <c r="AP276" i="36"/>
  <c r="AV276" i="36"/>
  <c r="AD276" i="38"/>
  <c r="AS276" i="38" s="1"/>
  <c r="AK276" i="36"/>
  <c r="K276" i="38" s="1"/>
  <c r="AL273" i="38"/>
  <c r="BB274" i="36"/>
  <c r="BC274" i="36" s="1"/>
  <c r="EA270" i="36"/>
  <c r="J274" i="36"/>
  <c r="AT274" i="38"/>
  <c r="R274" i="38"/>
  <c r="S274" i="38" s="1"/>
  <c r="BH274" i="38"/>
  <c r="BL275" i="38"/>
  <c r="AG275" i="38"/>
  <c r="AO274" i="38"/>
  <c r="BP275" i="38"/>
  <c r="AP275" i="38"/>
  <c r="BK274" i="38"/>
  <c r="BU275" i="38"/>
  <c r="AV275" i="38"/>
  <c r="EI270" i="36"/>
  <c r="AV274" i="38"/>
  <c r="BR274" i="38"/>
  <c r="AP274" i="38"/>
  <c r="AT275" i="38"/>
  <c r="AH275" i="38"/>
  <c r="AH274" i="38"/>
  <c r="AK274" i="38"/>
  <c r="AX275" i="38"/>
  <c r="AY275" i="38" s="1"/>
  <c r="EE270" i="36"/>
  <c r="EC270" i="36"/>
  <c r="EB270" i="36"/>
  <c r="BJ274" i="38"/>
  <c r="BP274" i="38"/>
  <c r="BO274" i="38"/>
  <c r="AW274" i="38"/>
  <c r="BI275" i="38"/>
  <c r="BA275" i="38"/>
  <c r="BB275" i="38" s="1"/>
  <c r="BG275" i="38" s="1"/>
  <c r="BQ275" i="38"/>
  <c r="AS275" i="38"/>
  <c r="AO275" i="38"/>
  <c r="BM274" i="38"/>
  <c r="BI274" i="38"/>
  <c r="AX274" i="38"/>
  <c r="AY274" i="38" s="1"/>
  <c r="AF274" i="38"/>
  <c r="AQ274" i="38"/>
  <c r="AE275" i="38"/>
  <c r="AU275" i="38"/>
  <c r="AQ275" i="38"/>
  <c r="AI275" i="38"/>
  <c r="AM273" i="38"/>
  <c r="CW274" i="36"/>
  <c r="EG270" i="36"/>
  <c r="EL270" i="36"/>
  <c r="DM273" i="36"/>
  <c r="DL272" i="36"/>
  <c r="ED272" i="36" s="1"/>
  <c r="EH270" i="36"/>
  <c r="EJ270" i="36"/>
  <c r="DZ270" i="36"/>
  <c r="EF270" i="36"/>
  <c r="AE274" i="38"/>
  <c r="AS274" i="38"/>
  <c r="BL274" i="38"/>
  <c r="BQ274" i="38"/>
  <c r="BS274" i="38"/>
  <c r="AF275" i="38"/>
  <c r="BS275" i="38"/>
  <c r="BH275" i="38"/>
  <c r="BM275" i="38"/>
  <c r="BO275" i="38"/>
  <c r="BY275" i="36"/>
  <c r="CA275" i="36" s="1"/>
  <c r="S273" i="38"/>
  <c r="BT274" i="38"/>
  <c r="BY274" i="36"/>
  <c r="CA274" i="36" s="1"/>
  <c r="AJ274" i="38"/>
  <c r="AL274" i="38" s="1"/>
  <c r="BA274" i="38"/>
  <c r="BB274" i="38" s="1"/>
  <c r="BG274" i="38" s="1"/>
  <c r="BU274" i="38"/>
  <c r="AU274" i="38"/>
  <c r="AG274" i="38"/>
  <c r="AJ275" i="38"/>
  <c r="AM275" i="38" s="1"/>
  <c r="AK275" i="38"/>
  <c r="BR275" i="38"/>
  <c r="AW275" i="38"/>
  <c r="BN275" i="38"/>
  <c r="BT275" i="38"/>
  <c r="BJ275" i="38"/>
  <c r="AI274" i="38"/>
  <c r="DD274" i="36"/>
  <c r="AB274" i="36"/>
  <c r="AZ273" i="38"/>
  <c r="A274" i="36"/>
  <c r="CY274" i="36"/>
  <c r="Y274" i="36" a="1"/>
  <c r="Y274" i="36" s="1"/>
  <c r="H274" i="38" s="1"/>
  <c r="I274" i="38" s="1"/>
  <c r="DB274" i="36"/>
  <c r="BD273" i="38"/>
  <c r="BF273" i="38"/>
  <c r="BE273" i="38"/>
  <c r="DG273" i="36"/>
  <c r="AG277" i="36"/>
  <c r="AR277" i="38"/>
  <c r="Z277" i="36"/>
  <c r="F277" i="36" s="1"/>
  <c r="V277" i="36"/>
  <c r="K277" i="36"/>
  <c r="D277" i="38"/>
  <c r="W277" i="36"/>
  <c r="F277" i="38" s="1"/>
  <c r="G277" i="38" s="1"/>
  <c r="T277" i="36"/>
  <c r="P277" i="36" s="1"/>
  <c r="E277" i="36"/>
  <c r="CZ274" i="36"/>
  <c r="CV274" i="36"/>
  <c r="BC273" i="38"/>
  <c r="DI273" i="36"/>
  <c r="DJ273" i="36"/>
  <c r="DH273" i="36"/>
  <c r="DA274" i="36"/>
  <c r="DC274" i="36" s="1"/>
  <c r="CX274" i="36"/>
  <c r="DK273" i="36"/>
  <c r="CY275" i="36"/>
  <c r="DA275" i="36"/>
  <c r="DC275" i="36" s="1"/>
  <c r="DE275" i="36"/>
  <c r="DF275" i="36" s="1"/>
  <c r="Z274" i="38"/>
  <c r="DB275" i="36"/>
  <c r="DD275" i="36"/>
  <c r="O274" i="38"/>
  <c r="P274" i="38" s="1"/>
  <c r="AB275" i="38"/>
  <c r="Y274" i="38"/>
  <c r="CZ275" i="36"/>
  <c r="CX275" i="36"/>
  <c r="CV275" i="36"/>
  <c r="A275" i="36"/>
  <c r="O275" i="38"/>
  <c r="P275" i="38" s="1"/>
  <c r="Y275" i="38"/>
  <c r="DJ274" i="36"/>
  <c r="Y275" i="36" a="1"/>
  <c r="Y275" i="36" s="1"/>
  <c r="H275" i="38" s="1"/>
  <c r="I275" i="38" s="1"/>
  <c r="BT276" i="36"/>
  <c r="N276" i="38"/>
  <c r="AR276" i="36"/>
  <c r="CC276" i="36"/>
  <c r="CD276" i="36"/>
  <c r="AC276" i="38"/>
  <c r="CH276" i="36"/>
  <c r="L276" i="38"/>
  <c r="M276" i="38"/>
  <c r="AI277" i="36"/>
  <c r="Q276" i="38"/>
  <c r="W276" i="38" s="1"/>
  <c r="BH276" i="36"/>
  <c r="U276" i="38" s="1"/>
  <c r="X276" i="38" s="1"/>
  <c r="FH276" i="36"/>
  <c r="FI276" i="36" s="1"/>
  <c r="CI276" i="36"/>
  <c r="A276" i="36"/>
  <c r="Z278" i="36"/>
  <c r="CS277" i="36"/>
  <c r="H277" i="36"/>
  <c r="O277" i="36" s="1"/>
  <c r="CT277" i="36"/>
  <c r="AQ276" i="38"/>
  <c r="BQ276" i="38"/>
  <c r="BA276" i="38"/>
  <c r="AX276" i="38"/>
  <c r="AY276" i="38" s="1"/>
  <c r="BP276" i="38"/>
  <c r="BJ276" i="38"/>
  <c r="AW276" i="36"/>
  <c r="AB276" i="36"/>
  <c r="BB276" i="36"/>
  <c r="S275" i="38"/>
  <c r="T275" i="38"/>
  <c r="Y276" i="38"/>
  <c r="Z276" i="38"/>
  <c r="O276" i="38"/>
  <c r="P276" i="38" s="1"/>
  <c r="AB276" i="38"/>
  <c r="A276" i="38"/>
  <c r="AY275" i="36"/>
  <c r="BA275" i="36"/>
  <c r="AZ275" i="36"/>
  <c r="AX275" i="36"/>
  <c r="D276" i="36"/>
  <c r="Y276" i="36" s="1" a="1"/>
  <c r="Y276" i="36" s="1"/>
  <c r="H276" i="38" s="1"/>
  <c r="I276" i="38" s="1"/>
  <c r="J276" i="36"/>
  <c r="EP278" i="36"/>
  <c r="EX278" i="36"/>
  <c r="EY277" i="36"/>
  <c r="AX274" i="36"/>
  <c r="AZ274" i="36"/>
  <c r="BA274" i="36"/>
  <c r="AY274" i="36"/>
  <c r="BD275" i="36"/>
  <c r="BE275" i="36"/>
  <c r="BC275" i="36"/>
  <c r="CG279" i="36"/>
  <c r="CJ277" i="36"/>
  <c r="ES280" i="36"/>
  <c r="AQ277" i="36"/>
  <c r="AC278" i="36"/>
  <c r="BK277" i="36"/>
  <c r="EW279" i="36"/>
  <c r="S279" i="36"/>
  <c r="AJ277" i="36"/>
  <c r="BJ277" i="36"/>
  <c r="BK278" i="36"/>
  <c r="BQ277" i="36"/>
  <c r="FD279" i="36"/>
  <c r="FG277" i="36"/>
  <c r="BV280" i="36"/>
  <c r="FD278" i="36"/>
  <c r="BP277" i="36"/>
  <c r="CF277" i="36"/>
  <c r="BR277" i="36"/>
  <c r="BN277" i="36"/>
  <c r="CL277" i="36"/>
  <c r="BZ277" i="36"/>
  <c r="S278" i="36"/>
  <c r="AH278" i="36"/>
  <c r="BM277" i="36"/>
  <c r="BV278" i="36"/>
  <c r="EZ278" i="36"/>
  <c r="BG277" i="36"/>
  <c r="AS276" i="36"/>
  <c r="AF279" i="36"/>
  <c r="EZ279" i="36"/>
  <c r="EW280" i="36"/>
  <c r="FG278" i="36"/>
  <c r="AC279" i="36"/>
  <c r="ET278" i="36"/>
  <c r="FA280" i="36"/>
  <c r="CG278" i="36"/>
  <c r="BL277" i="36"/>
  <c r="FC280" i="36"/>
  <c r="AT278" i="36"/>
  <c r="S280" i="36"/>
  <c r="CN277" i="36"/>
  <c r="FA279" i="36"/>
  <c r="AC280" i="36"/>
  <c r="EV279" i="36"/>
  <c r="AH279" i="36"/>
  <c r="ER277" i="36"/>
  <c r="BL278" i="36"/>
  <c r="FC278" i="36"/>
  <c r="FA278" i="36"/>
  <c r="AF278" i="36"/>
  <c r="AL277" i="36"/>
  <c r="AM277" i="36"/>
  <c r="BF277" i="36"/>
  <c r="BW277" i="36"/>
  <c r="BX277" i="36"/>
  <c r="AT277" i="36"/>
  <c r="FB279" i="36"/>
  <c r="AO277" i="36"/>
  <c r="AD279" i="36"/>
  <c r="AD278" i="36"/>
  <c r="ET280" i="36"/>
  <c r="CP277" i="36"/>
  <c r="EV280" i="36"/>
  <c r="BX278" i="36"/>
  <c r="AH280" i="36"/>
  <c r="CM277" i="36"/>
  <c r="EU279" i="36"/>
  <c r="CG280" i="36"/>
  <c r="BS277" i="36"/>
  <c r="AQ278" i="36"/>
  <c r="EZ280" i="36"/>
  <c r="DI274" i="36" l="1"/>
  <c r="BO276" i="38"/>
  <c r="EP279" i="36"/>
  <c r="EX279" i="36"/>
  <c r="EY279" i="36" s="1"/>
  <c r="BH277" i="36"/>
  <c r="U277" i="38" s="1"/>
  <c r="X277" i="38" s="1"/>
  <c r="Q277" i="38"/>
  <c r="R277" i="38" s="1"/>
  <c r="DX277" i="36"/>
  <c r="BM276" i="38"/>
  <c r="BY276" i="36"/>
  <c r="AJ276" i="38"/>
  <c r="AK276" i="38"/>
  <c r="BL276" i="38"/>
  <c r="AW276" i="38"/>
  <c r="BN276" i="38"/>
  <c r="DG274" i="36"/>
  <c r="DL274" i="36" s="1"/>
  <c r="BT276" i="38"/>
  <c r="BI276" i="38"/>
  <c r="BK276" i="38"/>
  <c r="BR276" i="38"/>
  <c r="AU276" i="38"/>
  <c r="BH276" i="38"/>
  <c r="AP276" i="38"/>
  <c r="EM272" i="36"/>
  <c r="DM274" i="36"/>
  <c r="DK274" i="36"/>
  <c r="AV276" i="38"/>
  <c r="AO276" i="38"/>
  <c r="AE276" i="38"/>
  <c r="BU276" i="38"/>
  <c r="AT276" i="38"/>
  <c r="BS276" i="38"/>
  <c r="DH274" i="36"/>
  <c r="L277" i="38"/>
  <c r="M277" i="38"/>
  <c r="AR278" i="38"/>
  <c r="E278" i="36"/>
  <c r="V278" i="36"/>
  <c r="K278" i="36"/>
  <c r="D278" i="38"/>
  <c r="T278" i="36"/>
  <c r="P278" i="36" s="1"/>
  <c r="W278" i="36"/>
  <c r="DX278" i="36"/>
  <c r="CY276" i="36"/>
  <c r="AR277" i="36"/>
  <c r="N277" i="38"/>
  <c r="BU277" i="36"/>
  <c r="CQ277" i="36"/>
  <c r="CD277" i="36"/>
  <c r="AC277" i="38"/>
  <c r="CH277" i="36"/>
  <c r="CC277" i="36"/>
  <c r="CI277" i="36"/>
  <c r="FH277" i="36"/>
  <c r="CZ276" i="36"/>
  <c r="V279" i="36"/>
  <c r="K279" i="36"/>
  <c r="T279" i="36"/>
  <c r="P279" i="36" s="1"/>
  <c r="D279" i="38"/>
  <c r="E279" i="36"/>
  <c r="W279" i="36"/>
  <c r="F279" i="38" s="1"/>
  <c r="G279" i="38" s="1"/>
  <c r="AI279" i="36"/>
  <c r="Z279" i="36"/>
  <c r="Q279" i="36" s="1"/>
  <c r="B279" i="38" s="1"/>
  <c r="AE279" i="36"/>
  <c r="EQ280" i="36"/>
  <c r="EO281" i="36" s="1"/>
  <c r="EX281" i="36" s="1"/>
  <c r="DB276" i="36"/>
  <c r="DA276" i="36"/>
  <c r="DC276" i="36" s="1"/>
  <c r="CV276" i="36"/>
  <c r="CX276" i="36"/>
  <c r="DD276" i="36"/>
  <c r="DE276" i="36"/>
  <c r="DJ276" i="36" s="1"/>
  <c r="T274" i="38"/>
  <c r="BE274" i="36"/>
  <c r="BD274" i="36"/>
  <c r="AZ275" i="38"/>
  <c r="DZ272" i="36"/>
  <c r="AL275" i="38"/>
  <c r="EI272" i="36"/>
  <c r="BD275" i="38"/>
  <c r="BE275" i="38"/>
  <c r="EB272" i="36"/>
  <c r="EG272" i="36"/>
  <c r="AZ274" i="38"/>
  <c r="EH272" i="36"/>
  <c r="EL272" i="36"/>
  <c r="EJ272" i="36"/>
  <c r="EK272" i="36"/>
  <c r="EE272" i="36"/>
  <c r="C277" i="36"/>
  <c r="A277" i="36" s="1"/>
  <c r="U277" i="36"/>
  <c r="J277" i="36" s="1"/>
  <c r="BF275" i="38"/>
  <c r="BC275" i="38"/>
  <c r="AN274" i="38"/>
  <c r="G277" i="36" a="1"/>
  <c r="G277" i="36" s="1"/>
  <c r="AM274" i="38"/>
  <c r="CU277" i="36"/>
  <c r="DB277" i="36" s="1"/>
  <c r="J277" i="38"/>
  <c r="AU277" i="36"/>
  <c r="E277" i="38"/>
  <c r="A277" i="38" s="1"/>
  <c r="BE274" i="38"/>
  <c r="AN275" i="38"/>
  <c r="BD274" i="38"/>
  <c r="EC272" i="36"/>
  <c r="EF272" i="36"/>
  <c r="I277" i="36"/>
  <c r="EA272" i="36"/>
  <c r="DL273" i="36"/>
  <c r="EA273" i="36" s="1"/>
  <c r="BC274" i="38"/>
  <c r="BF274" i="38"/>
  <c r="DW277" i="36"/>
  <c r="Q277" i="36"/>
  <c r="B277" i="38" s="1"/>
  <c r="N277" i="36"/>
  <c r="M277" i="36"/>
  <c r="L277" i="36"/>
  <c r="X277" i="36"/>
  <c r="AA277" i="36"/>
  <c r="AW277" i="36" s="1"/>
  <c r="AG278" i="36"/>
  <c r="AG279" i="36"/>
  <c r="AE278" i="36"/>
  <c r="AR279" i="38"/>
  <c r="AI278" i="36"/>
  <c r="DM275" i="36"/>
  <c r="DK275" i="36"/>
  <c r="DH275" i="36"/>
  <c r="DG275" i="36"/>
  <c r="DI275" i="36"/>
  <c r="DJ275" i="36"/>
  <c r="AG276" i="38"/>
  <c r="AH276" i="38"/>
  <c r="ED273" i="36"/>
  <c r="AI276" i="38"/>
  <c r="CB276" i="36"/>
  <c r="BB276" i="38"/>
  <c r="BG276" i="38" s="1"/>
  <c r="CA276" i="36"/>
  <c r="AA276" i="38"/>
  <c r="R276" i="38"/>
  <c r="S276" i="38" s="1"/>
  <c r="DI276" i="36"/>
  <c r="DH276" i="36"/>
  <c r="AF276" i="38"/>
  <c r="V277" i="38"/>
  <c r="W277" i="38" s="1"/>
  <c r="BI277" i="36"/>
  <c r="AK277" i="36"/>
  <c r="K277" i="38" s="1"/>
  <c r="CO277" i="36"/>
  <c r="AV277" i="36"/>
  <c r="AP277" i="36"/>
  <c r="BT277" i="36"/>
  <c r="AD277" i="38"/>
  <c r="BS277" i="38" s="1"/>
  <c r="BE276" i="38"/>
  <c r="BF276" i="38"/>
  <c r="BD276" i="38"/>
  <c r="EY278" i="36"/>
  <c r="BU278" i="36"/>
  <c r="AC278" i="38"/>
  <c r="CH278" i="36"/>
  <c r="CD278" i="36"/>
  <c r="CC278" i="36"/>
  <c r="AR278" i="36"/>
  <c r="N278" i="38"/>
  <c r="AI280" i="36"/>
  <c r="AR280" i="38"/>
  <c r="D280" i="38"/>
  <c r="T280" i="36"/>
  <c r="K280" i="36"/>
  <c r="V280" i="36"/>
  <c r="W280" i="36"/>
  <c r="E280" i="36"/>
  <c r="O277" i="38"/>
  <c r="P277" i="38" s="1"/>
  <c r="AB277" i="38"/>
  <c r="Y277" i="38"/>
  <c r="Z277" i="38"/>
  <c r="AZ276" i="38"/>
  <c r="BC276" i="38"/>
  <c r="FI277" i="36"/>
  <c r="BC276" i="36"/>
  <c r="BD276" i="36"/>
  <c r="BE276" i="36"/>
  <c r="EP280" i="36"/>
  <c r="EX280" i="36"/>
  <c r="S277" i="38"/>
  <c r="T277" i="38"/>
  <c r="AM276" i="38"/>
  <c r="AN276" i="38"/>
  <c r="AL276" i="38"/>
  <c r="I278" i="36"/>
  <c r="F278" i="38"/>
  <c r="G278" i="38" s="1"/>
  <c r="M278" i="36"/>
  <c r="AU278" i="36"/>
  <c r="N278" i="36"/>
  <c r="X278" i="36"/>
  <c r="AA278" i="36"/>
  <c r="F278" i="36"/>
  <c r="Q278" i="36"/>
  <c r="B278" i="38" s="1"/>
  <c r="G278" i="36" a="1"/>
  <c r="G278" i="36" s="1"/>
  <c r="L278" i="36"/>
  <c r="DW278" i="36"/>
  <c r="J278" i="38"/>
  <c r="AZ276" i="36"/>
  <c r="AY276" i="36"/>
  <c r="BA276" i="36"/>
  <c r="AX276" i="36"/>
  <c r="F279" i="36"/>
  <c r="DW279" i="36"/>
  <c r="J279" i="38"/>
  <c r="G279" i="36" a="1"/>
  <c r="G279" i="36" s="1"/>
  <c r="C279" i="36"/>
  <c r="FB280" i="36"/>
  <c r="AD280" i="36"/>
  <c r="CK279" i="36"/>
  <c r="S281" i="36"/>
  <c r="BR280" i="36"/>
  <c r="ET281" i="36"/>
  <c r="AQ279" i="36"/>
  <c r="FD281" i="36"/>
  <c r="BQ280" i="36"/>
  <c r="BX280" i="36"/>
  <c r="BW279" i="36"/>
  <c r="AL278" i="36"/>
  <c r="BV279" i="36"/>
  <c r="FC279" i="36"/>
  <c r="FA281" i="36"/>
  <c r="CF278" i="36"/>
  <c r="BW280" i="36"/>
  <c r="BK280" i="36"/>
  <c r="AH281" i="36"/>
  <c r="CF280" i="36"/>
  <c r="BS279" i="36"/>
  <c r="AC281" i="36"/>
  <c r="ES279" i="36"/>
  <c r="AM279" i="36"/>
  <c r="CR279" i="36"/>
  <c r="BN280" i="36"/>
  <c r="AO279" i="36"/>
  <c r="BR278" i="36"/>
  <c r="CG281" i="36"/>
  <c r="BQ278" i="36"/>
  <c r="CN280" i="36"/>
  <c r="BG279" i="36"/>
  <c r="CN278" i="36"/>
  <c r="BK279" i="36"/>
  <c r="FD280" i="36"/>
  <c r="BM279" i="36"/>
  <c r="CK278" i="36"/>
  <c r="FG280" i="36"/>
  <c r="BW278" i="36"/>
  <c r="CR278" i="36"/>
  <c r="BO278" i="36"/>
  <c r="BJ278" i="36"/>
  <c r="ER278" i="36"/>
  <c r="CJ278" i="36"/>
  <c r="CN279" i="36"/>
  <c r="AJ279" i="36"/>
  <c r="BO280" i="36"/>
  <c r="EW281" i="36"/>
  <c r="AT279" i="36"/>
  <c r="BM278" i="36"/>
  <c r="BJ280" i="36"/>
  <c r="CL279" i="36"/>
  <c r="BR279" i="36"/>
  <c r="BL280" i="36"/>
  <c r="BP280" i="36"/>
  <c r="ES281" i="36"/>
  <c r="FG279" i="36"/>
  <c r="BJ279" i="36"/>
  <c r="CK280" i="36"/>
  <c r="AL279" i="36"/>
  <c r="BX279" i="36"/>
  <c r="EV281" i="36"/>
  <c r="AL280" i="36"/>
  <c r="BS278" i="36"/>
  <c r="AO278" i="36"/>
  <c r="AF280" i="36"/>
  <c r="CL278" i="36"/>
  <c r="BQ279" i="36"/>
  <c r="EZ281" i="36"/>
  <c r="CP280" i="36"/>
  <c r="BF278" i="36"/>
  <c r="AJ278" i="36"/>
  <c r="CR280" i="36"/>
  <c r="AS277" i="36"/>
  <c r="BF279" i="36"/>
  <c r="BG278" i="36"/>
  <c r="BV281" i="36"/>
  <c r="CP279" i="36"/>
  <c r="AF281" i="36"/>
  <c r="CJ280" i="36"/>
  <c r="BN279" i="36"/>
  <c r="EU281" i="36"/>
  <c r="CM279" i="36"/>
  <c r="BP279" i="36"/>
  <c r="AM280" i="36"/>
  <c r="BL279" i="36"/>
  <c r="BF280" i="36"/>
  <c r="ET279" i="36"/>
  <c r="AQ280" i="36"/>
  <c r="CM280" i="36"/>
  <c r="BZ278" i="36"/>
  <c r="BP278" i="36"/>
  <c r="CF279" i="36"/>
  <c r="BG280" i="36"/>
  <c r="EU280" i="36"/>
  <c r="BZ279" i="36"/>
  <c r="ER279" i="36"/>
  <c r="BZ280" i="36"/>
  <c r="BO279" i="36"/>
  <c r="CJ279" i="36"/>
  <c r="AJ280" i="36"/>
  <c r="FC281" i="36"/>
  <c r="CP278" i="36"/>
  <c r="BN278" i="36"/>
  <c r="CM278" i="36"/>
  <c r="AM278" i="36"/>
  <c r="FB281" i="36"/>
  <c r="AD281" i="36"/>
  <c r="EP281" i="36" l="1"/>
  <c r="N279" i="36"/>
  <c r="Z280" i="36"/>
  <c r="AG280" i="36"/>
  <c r="AE280" i="36"/>
  <c r="V279" i="38"/>
  <c r="BI279" i="36"/>
  <c r="Q279" i="38"/>
  <c r="BH279" i="36"/>
  <c r="U279" i="38" s="1"/>
  <c r="X279" i="38" s="1"/>
  <c r="M279" i="38"/>
  <c r="L279" i="38"/>
  <c r="CQ279" i="36"/>
  <c r="AK279" i="36"/>
  <c r="K279" i="38" s="1"/>
  <c r="AA277" i="38"/>
  <c r="U278" i="36"/>
  <c r="CB277" i="36"/>
  <c r="EA274" i="36"/>
  <c r="C278" i="36"/>
  <c r="E278" i="38"/>
  <c r="EE273" i="36"/>
  <c r="DX279" i="36"/>
  <c r="DX280" i="36"/>
  <c r="DM276" i="36"/>
  <c r="DK276" i="36"/>
  <c r="L279" i="36"/>
  <c r="CU279" i="36"/>
  <c r="DD279" i="36" s="1"/>
  <c r="DG276" i="36"/>
  <c r="DL276" i="36" s="1"/>
  <c r="DF276" i="36"/>
  <c r="I279" i="36"/>
  <c r="AA279" i="36"/>
  <c r="AB279" i="36" s="1"/>
  <c r="EQ281" i="36"/>
  <c r="EO282" i="36" s="1"/>
  <c r="EQ282" i="36" s="1"/>
  <c r="EO283" i="36" s="1"/>
  <c r="E279" i="38"/>
  <c r="X279" i="36"/>
  <c r="M279" i="36"/>
  <c r="U279" i="36"/>
  <c r="AU279" i="36"/>
  <c r="AE281" i="36"/>
  <c r="AR281" i="38"/>
  <c r="V281" i="36"/>
  <c r="W281" i="36"/>
  <c r="T281" i="36"/>
  <c r="P281" i="36" s="1"/>
  <c r="E281" i="36"/>
  <c r="D281" i="38"/>
  <c r="K281" i="36"/>
  <c r="AI281" i="36"/>
  <c r="AG281" i="36"/>
  <c r="Z281" i="36"/>
  <c r="BH278" i="36"/>
  <c r="U278" i="38" s="1"/>
  <c r="X278" i="38" s="1"/>
  <c r="Q278" i="38"/>
  <c r="AK278" i="36"/>
  <c r="K278" i="38" s="1"/>
  <c r="BT278" i="36"/>
  <c r="AD278" i="38"/>
  <c r="AP278" i="36"/>
  <c r="AV278" i="36"/>
  <c r="V278" i="38"/>
  <c r="BI278" i="36"/>
  <c r="CQ278" i="36"/>
  <c r="CT278" i="36"/>
  <c r="CS278" i="36"/>
  <c r="H278" i="36"/>
  <c r="O278" i="36" s="1"/>
  <c r="CI278" i="36"/>
  <c r="FH278" i="36"/>
  <c r="FI278" i="36" s="1"/>
  <c r="CZ277" i="36"/>
  <c r="D277" i="36"/>
  <c r="Y277" i="36" s="1" a="1"/>
  <c r="Y277" i="36" s="1"/>
  <c r="H277" i="38" s="1"/>
  <c r="I277" i="38" s="1"/>
  <c r="CY277" i="36"/>
  <c r="EG273" i="36"/>
  <c r="EF273" i="36"/>
  <c r="DD277" i="36"/>
  <c r="DA277" i="36"/>
  <c r="DC277" i="36" s="1"/>
  <c r="CV277" i="36"/>
  <c r="CW277" i="36"/>
  <c r="CX277" i="36"/>
  <c r="EK273" i="36"/>
  <c r="EL273" i="36"/>
  <c r="DZ273" i="36"/>
  <c r="EC273" i="36"/>
  <c r="EB273" i="36"/>
  <c r="EI273" i="36"/>
  <c r="EJ273" i="36"/>
  <c r="EM273" i="36"/>
  <c r="EH273" i="36"/>
  <c r="AB277" i="36"/>
  <c r="BB277" i="36"/>
  <c r="BC277" i="36" s="1"/>
  <c r="BU279" i="36"/>
  <c r="CO278" i="36"/>
  <c r="M278" i="38"/>
  <c r="L278" i="38"/>
  <c r="CU278" i="36"/>
  <c r="CZ278" i="36" s="1"/>
  <c r="DL275" i="36"/>
  <c r="EE275" i="36" s="1"/>
  <c r="ED274" i="36"/>
  <c r="EM274" i="36"/>
  <c r="BH277" i="38"/>
  <c r="EK274" i="36"/>
  <c r="EG274" i="36"/>
  <c r="EJ274" i="36"/>
  <c r="EF274" i="36"/>
  <c r="EH274" i="36"/>
  <c r="EL274" i="36"/>
  <c r="EB274" i="36"/>
  <c r="EE274" i="36"/>
  <c r="EC274" i="36"/>
  <c r="DZ274" i="36"/>
  <c r="EI274" i="36"/>
  <c r="T276" i="38"/>
  <c r="AV277" i="38"/>
  <c r="BA277" i="38"/>
  <c r="BC277" i="38" s="1"/>
  <c r="AE277" i="38"/>
  <c r="AS277" i="38"/>
  <c r="AU277" i="38"/>
  <c r="AJ277" i="38"/>
  <c r="AL277" i="38" s="1"/>
  <c r="AW277" i="38"/>
  <c r="AO277" i="38"/>
  <c r="BL277" i="38"/>
  <c r="AQ277" i="38"/>
  <c r="AI277" i="38"/>
  <c r="BI277" i="38"/>
  <c r="AT277" i="38"/>
  <c r="AP277" i="38"/>
  <c r="AH277" i="38"/>
  <c r="EK276" i="36"/>
  <c r="BT277" i="38"/>
  <c r="BJ277" i="38"/>
  <c r="BP277" i="38"/>
  <c r="AX277" i="38"/>
  <c r="AZ277" i="38" s="1"/>
  <c r="AK277" i="38"/>
  <c r="BR277" i="38"/>
  <c r="AG277" i="38"/>
  <c r="BN277" i="38"/>
  <c r="BM277" i="38"/>
  <c r="BO277" i="38"/>
  <c r="BY277" i="36"/>
  <c r="CA277" i="36" s="1"/>
  <c r="BK277" i="38"/>
  <c r="BU277" i="38"/>
  <c r="AF277" i="38"/>
  <c r="BQ277" i="38"/>
  <c r="FH279" i="36"/>
  <c r="CI279" i="36"/>
  <c r="CC279" i="36"/>
  <c r="CD279" i="36"/>
  <c r="AC279" i="38"/>
  <c r="CH279" i="36"/>
  <c r="CO279" i="36"/>
  <c r="AV279" i="36"/>
  <c r="AP279" i="36"/>
  <c r="AD279" i="38"/>
  <c r="AH279" i="38" s="1"/>
  <c r="BT279" i="36"/>
  <c r="CS279" i="36"/>
  <c r="H279" i="36"/>
  <c r="O279" i="36" s="1"/>
  <c r="CT279" i="36"/>
  <c r="N279" i="38"/>
  <c r="AR279" i="36"/>
  <c r="DE277" i="36"/>
  <c r="EI276" i="36"/>
  <c r="ED276" i="36"/>
  <c r="EL276" i="36"/>
  <c r="DZ276" i="36"/>
  <c r="A279" i="38"/>
  <c r="EE276" i="36"/>
  <c r="EC276" i="36"/>
  <c r="EG276" i="36"/>
  <c r="EM276" i="36"/>
  <c r="EJ276" i="36"/>
  <c r="EY281" i="36"/>
  <c r="EA276" i="36"/>
  <c r="EY280" i="36"/>
  <c r="EH276" i="36"/>
  <c r="EB276" i="36"/>
  <c r="EF276" i="36"/>
  <c r="A278" i="38"/>
  <c r="AA278" i="38"/>
  <c r="FH280" i="36"/>
  <c r="CI280" i="36"/>
  <c r="M280" i="38"/>
  <c r="L280" i="38"/>
  <c r="AK280" i="36"/>
  <c r="K280" i="38" s="1"/>
  <c r="BU280" i="36"/>
  <c r="CO280" i="36"/>
  <c r="Q280" i="38"/>
  <c r="BH280" i="36"/>
  <c r="U280" i="38" s="1"/>
  <c r="X280" i="38" s="1"/>
  <c r="CT280" i="36"/>
  <c r="CS280" i="36"/>
  <c r="H280" i="36"/>
  <c r="O280" i="36" s="1"/>
  <c r="V280" i="38"/>
  <c r="BI280" i="36"/>
  <c r="CH280" i="36"/>
  <c r="AC280" i="38"/>
  <c r="CD280" i="36"/>
  <c r="CC280" i="36"/>
  <c r="CQ280" i="36"/>
  <c r="A279" i="36"/>
  <c r="AX277" i="36"/>
  <c r="AY277" i="36"/>
  <c r="AZ277" i="36"/>
  <c r="BA277" i="36"/>
  <c r="BB278" i="36"/>
  <c r="AB278" i="36"/>
  <c r="AW278" i="36"/>
  <c r="D278" i="36"/>
  <c r="Y278" i="36" s="1" a="1"/>
  <c r="Y278" i="36" s="1"/>
  <c r="H278" i="38" s="1"/>
  <c r="I278" i="38" s="1"/>
  <c r="J278" i="36"/>
  <c r="F280" i="38"/>
  <c r="G280" i="38" s="1"/>
  <c r="M280" i="36"/>
  <c r="N280" i="36"/>
  <c r="X280" i="36"/>
  <c r="AU280" i="36"/>
  <c r="AA280" i="36"/>
  <c r="U280" i="36"/>
  <c r="I280" i="36"/>
  <c r="C280" i="36"/>
  <c r="E280" i="38"/>
  <c r="G280" i="36" a="1"/>
  <c r="G280" i="36" s="1"/>
  <c r="J280" i="38"/>
  <c r="F280" i="36"/>
  <c r="DW280" i="36"/>
  <c r="Q280" i="36"/>
  <c r="B280" i="38" s="1"/>
  <c r="L280" i="36"/>
  <c r="F281" i="38"/>
  <c r="G281" i="38" s="1"/>
  <c r="X281" i="36"/>
  <c r="AA281" i="36"/>
  <c r="N281" i="36"/>
  <c r="M281" i="36"/>
  <c r="AU281" i="36"/>
  <c r="DW281" i="36"/>
  <c r="L281" i="36"/>
  <c r="Q281" i="36"/>
  <c r="B281" i="38" s="1"/>
  <c r="J281" i="38"/>
  <c r="F281" i="36"/>
  <c r="G281" i="36" a="1"/>
  <c r="G281" i="36" s="1"/>
  <c r="EX282" i="36"/>
  <c r="EP282" i="36"/>
  <c r="P280" i="36"/>
  <c r="R278" i="38"/>
  <c r="J279" i="36"/>
  <c r="D279" i="36"/>
  <c r="Y279" i="36" s="1" a="1"/>
  <c r="Y279" i="36" s="1"/>
  <c r="H279" i="38" s="1"/>
  <c r="I279" i="38" s="1"/>
  <c r="Z279" i="38"/>
  <c r="O279" i="38"/>
  <c r="P279" i="38" s="1"/>
  <c r="AB279" i="38"/>
  <c r="Y279" i="38"/>
  <c r="BB279" i="36"/>
  <c r="O278" i="38"/>
  <c r="P278" i="38" s="1"/>
  <c r="AB278" i="38"/>
  <c r="Y278" i="38"/>
  <c r="Z278" i="38"/>
  <c r="BR278" i="38"/>
  <c r="AF278" i="38"/>
  <c r="BL278" i="38"/>
  <c r="BA278" i="38"/>
  <c r="BB278" i="38" s="1"/>
  <c r="BG278" i="38" s="1"/>
  <c r="AH278" i="38"/>
  <c r="BM278" i="38"/>
  <c r="AX278" i="38"/>
  <c r="AZ278" i="38" s="1"/>
  <c r="AE278" i="38"/>
  <c r="BK278" i="38"/>
  <c r="AJ278" i="38"/>
  <c r="BP278" i="38"/>
  <c r="AO278" i="38"/>
  <c r="BI278" i="38"/>
  <c r="BY278" i="36"/>
  <c r="CA278" i="36" s="1"/>
  <c r="BJ278" i="38"/>
  <c r="BO278" i="38"/>
  <c r="AV278" i="38"/>
  <c r="AS278" i="38"/>
  <c r="BT278" i="38"/>
  <c r="AP278" i="38"/>
  <c r="BN278" i="38"/>
  <c r="AQ278" i="38"/>
  <c r="BS278" i="38"/>
  <c r="BH278" i="38"/>
  <c r="AG278" i="38"/>
  <c r="AW278" i="38"/>
  <c r="BQ278" i="38"/>
  <c r="AT278" i="38"/>
  <c r="AU278" i="38"/>
  <c r="AK278" i="38"/>
  <c r="BU278" i="38"/>
  <c r="A278" i="36"/>
  <c r="R279" i="38"/>
  <c r="W279" i="38"/>
  <c r="CB278" i="36"/>
  <c r="U281" i="36"/>
  <c r="I281" i="36"/>
  <c r="BQ281" i="36"/>
  <c r="AQ281" i="36"/>
  <c r="CM281" i="36"/>
  <c r="BF281" i="36"/>
  <c r="BZ281" i="36"/>
  <c r="BS281" i="36"/>
  <c r="FA282" i="36"/>
  <c r="BV283" i="36"/>
  <c r="CJ281" i="36"/>
  <c r="AH283" i="36"/>
  <c r="FA283" i="36"/>
  <c r="FC282" i="36"/>
  <c r="EW282" i="36"/>
  <c r="BS280" i="36"/>
  <c r="EV282" i="36"/>
  <c r="BW281" i="36"/>
  <c r="ES282" i="36"/>
  <c r="AJ281" i="36"/>
  <c r="AD283" i="36"/>
  <c r="CN281" i="36"/>
  <c r="AT280" i="36"/>
  <c r="ER281" i="36"/>
  <c r="EV283" i="36"/>
  <c r="BP281" i="36"/>
  <c r="AL281" i="36"/>
  <c r="CG283" i="36"/>
  <c r="EW283" i="36"/>
  <c r="CP281" i="36"/>
  <c r="ER280" i="36"/>
  <c r="EU282" i="36"/>
  <c r="FB283" i="36"/>
  <c r="FD283" i="36"/>
  <c r="AM281" i="36"/>
  <c r="S283" i="36"/>
  <c r="ET282" i="36"/>
  <c r="CL281" i="36"/>
  <c r="FD282" i="36"/>
  <c r="AD282" i="36"/>
  <c r="FG281" i="36"/>
  <c r="EZ283" i="36"/>
  <c r="AO281" i="36"/>
  <c r="AC283" i="36"/>
  <c r="AT281" i="36"/>
  <c r="CG282" i="36"/>
  <c r="EU283" i="36"/>
  <c r="ES283" i="36"/>
  <c r="BJ281" i="36"/>
  <c r="AH282" i="36"/>
  <c r="CR281" i="36"/>
  <c r="AO280" i="36"/>
  <c r="AS279" i="36"/>
  <c r="FG282" i="36"/>
  <c r="AF283" i="36"/>
  <c r="CL280" i="36"/>
  <c r="BM281" i="36"/>
  <c r="FC283" i="36"/>
  <c r="FB282" i="36"/>
  <c r="ET283" i="36"/>
  <c r="BM280" i="36"/>
  <c r="BK281" i="36"/>
  <c r="BR281" i="36"/>
  <c r="CK281" i="36"/>
  <c r="BG281" i="36"/>
  <c r="BO281" i="36"/>
  <c r="BV282" i="36"/>
  <c r="AC282" i="36"/>
  <c r="S282" i="36"/>
  <c r="BX281" i="36"/>
  <c r="BN281" i="36"/>
  <c r="EZ282" i="36"/>
  <c r="AS278" i="36"/>
  <c r="AF282" i="36"/>
  <c r="CF281" i="36"/>
  <c r="BL281" i="36"/>
  <c r="Q281" i="38" l="1"/>
  <c r="R281" i="38" s="1"/>
  <c r="BH281" i="36"/>
  <c r="U281" i="38" s="1"/>
  <c r="X281" i="38" s="1"/>
  <c r="BU281" i="36"/>
  <c r="CZ279" i="36"/>
  <c r="DB279" i="36"/>
  <c r="DX282" i="36"/>
  <c r="DX281" i="36"/>
  <c r="W278" i="38"/>
  <c r="CX279" i="36"/>
  <c r="AW279" i="36"/>
  <c r="FI279" i="36"/>
  <c r="CV279" i="36"/>
  <c r="E281" i="38"/>
  <c r="CW279" i="36"/>
  <c r="DA279" i="36"/>
  <c r="DC279" i="36" s="1"/>
  <c r="C281" i="36"/>
  <c r="A281" i="36" s="1"/>
  <c r="AI278" i="38"/>
  <c r="CY279" i="36"/>
  <c r="EQ283" i="36"/>
  <c r="EO284" i="36" s="1"/>
  <c r="EP284" i="36" s="1"/>
  <c r="EX283" i="36"/>
  <c r="EP283" i="36"/>
  <c r="AI282" i="36"/>
  <c r="AG282" i="36"/>
  <c r="AE282" i="36"/>
  <c r="AR282" i="38"/>
  <c r="Z282" i="36"/>
  <c r="G282" i="36" s="1" a="1"/>
  <c r="G282" i="36" s="1"/>
  <c r="W282" i="36"/>
  <c r="X282" i="36" s="1"/>
  <c r="E282" i="36"/>
  <c r="D282" i="38"/>
  <c r="V282" i="36"/>
  <c r="K282" i="36"/>
  <c r="T282" i="36"/>
  <c r="P282" i="36" s="1"/>
  <c r="AI283" i="36"/>
  <c r="Z283" i="36"/>
  <c r="F283" i="36" s="1"/>
  <c r="AE283" i="36"/>
  <c r="AR283" i="38"/>
  <c r="E283" i="36"/>
  <c r="W283" i="36"/>
  <c r="X283" i="36" s="1"/>
  <c r="T283" i="36"/>
  <c r="P283" i="36" s="1"/>
  <c r="K283" i="36"/>
  <c r="D283" i="38"/>
  <c r="V283" i="36"/>
  <c r="AG283" i="36"/>
  <c r="CU280" i="36"/>
  <c r="CW280" i="36" s="1"/>
  <c r="AV280" i="36"/>
  <c r="AD280" i="38"/>
  <c r="BS280" i="38" s="1"/>
  <c r="BT280" i="36"/>
  <c r="AP280" i="36"/>
  <c r="AR280" i="36"/>
  <c r="N280" i="38"/>
  <c r="BD277" i="36"/>
  <c r="BE277" i="36"/>
  <c r="CV278" i="36"/>
  <c r="CX278" i="36"/>
  <c r="EK275" i="36"/>
  <c r="DE278" i="36"/>
  <c r="DF278" i="36" s="1"/>
  <c r="CW278" i="36"/>
  <c r="BB277" i="38"/>
  <c r="BG277" i="38" s="1"/>
  <c r="CY278" i="36"/>
  <c r="CH281" i="36"/>
  <c r="AC281" i="38"/>
  <c r="CC281" i="36"/>
  <c r="CD281" i="36"/>
  <c r="DB278" i="36"/>
  <c r="DA278" i="36"/>
  <c r="DC278" i="36" s="1"/>
  <c r="DD278" i="36"/>
  <c r="EI275" i="36"/>
  <c r="ED275" i="36"/>
  <c r="EG275" i="36"/>
  <c r="EL275" i="36"/>
  <c r="EJ275" i="36"/>
  <c r="EF275" i="36"/>
  <c r="EM275" i="36"/>
  <c r="EC275" i="36"/>
  <c r="EH275" i="36"/>
  <c r="EA275" i="36"/>
  <c r="DZ275" i="36"/>
  <c r="EB275" i="36"/>
  <c r="AM277" i="38"/>
  <c r="AN277" i="38"/>
  <c r="BA279" i="38"/>
  <c r="BB279" i="38" s="1"/>
  <c r="BG279" i="38" s="1"/>
  <c r="BY279" i="36"/>
  <c r="CA279" i="36" s="1"/>
  <c r="BS279" i="38"/>
  <c r="BO279" i="38"/>
  <c r="BI279" i="38"/>
  <c r="AQ279" i="38"/>
  <c r="BE277" i="38"/>
  <c r="AF279" i="38"/>
  <c r="BJ279" i="38"/>
  <c r="BR279" i="38"/>
  <c r="BF277" i="38"/>
  <c r="BK279" i="38"/>
  <c r="BN279" i="38"/>
  <c r="AE279" i="38"/>
  <c r="BQ279" i="38"/>
  <c r="BT279" i="38"/>
  <c r="AJ279" i="38"/>
  <c r="AM279" i="38" s="1"/>
  <c r="AK279" i="38"/>
  <c r="AW279" i="38"/>
  <c r="AS279" i="38"/>
  <c r="BD277" i="38"/>
  <c r="CB279" i="36"/>
  <c r="FI280" i="36"/>
  <c r="AY277" i="38"/>
  <c r="AA279" i="38"/>
  <c r="AO279" i="38"/>
  <c r="BU279" i="38"/>
  <c r="AU279" i="38"/>
  <c r="AG279" i="38"/>
  <c r="BM279" i="38"/>
  <c r="AI279" i="38"/>
  <c r="BP279" i="38"/>
  <c r="AX279" i="38"/>
  <c r="AZ279" i="38" s="1"/>
  <c r="BL279" i="38"/>
  <c r="AT279" i="38"/>
  <c r="BH279" i="38"/>
  <c r="AP279" i="38"/>
  <c r="AV279" i="38"/>
  <c r="L281" i="38"/>
  <c r="M281" i="38"/>
  <c r="CO281" i="36"/>
  <c r="BT281" i="36"/>
  <c r="AD281" i="38"/>
  <c r="AP281" i="38" s="1"/>
  <c r="AV281" i="36"/>
  <c r="AP281" i="36"/>
  <c r="CU281" i="36"/>
  <c r="CY281" i="36" s="1"/>
  <c r="DE279" i="36"/>
  <c r="DK279" i="36" s="1"/>
  <c r="CQ281" i="36"/>
  <c r="AK281" i="36"/>
  <c r="K281" i="38" s="1"/>
  <c r="FH281" i="36"/>
  <c r="FI281" i="36" s="1"/>
  <c r="CI281" i="36"/>
  <c r="N281" i="38"/>
  <c r="AR281" i="36"/>
  <c r="CS281" i="36"/>
  <c r="CT281" i="36"/>
  <c r="H281" i="36"/>
  <c r="O281" i="36" s="1"/>
  <c r="BI281" i="36"/>
  <c r="V281" i="38"/>
  <c r="DK277" i="36"/>
  <c r="DF277" i="36"/>
  <c r="DH277" i="36"/>
  <c r="DI277" i="36"/>
  <c r="DM277" i="36"/>
  <c r="DJ277" i="36"/>
  <c r="DG277" i="36"/>
  <c r="A281" i="38"/>
  <c r="AY278" i="38"/>
  <c r="A280" i="38"/>
  <c r="CB280" i="36"/>
  <c r="EY282" i="36"/>
  <c r="BE278" i="38"/>
  <c r="A280" i="36"/>
  <c r="AM278" i="38"/>
  <c r="AN278" i="38"/>
  <c r="AL278" i="38"/>
  <c r="O280" i="38"/>
  <c r="P280" i="38" s="1"/>
  <c r="AB280" i="38"/>
  <c r="Z280" i="38"/>
  <c r="Y280" i="38"/>
  <c r="AX278" i="36"/>
  <c r="AY278" i="36"/>
  <c r="AZ278" i="36"/>
  <c r="BA278" i="36"/>
  <c r="J281" i="36"/>
  <c r="D281" i="36"/>
  <c r="Y281" i="36" s="1" a="1"/>
  <c r="Y281" i="36" s="1"/>
  <c r="H281" i="38" s="1"/>
  <c r="I281" i="38" s="1"/>
  <c r="BC278" i="38"/>
  <c r="BD278" i="38"/>
  <c r="BD279" i="36"/>
  <c r="BE279" i="36"/>
  <c r="BC279" i="36"/>
  <c r="S278" i="38"/>
  <c r="T278" i="38"/>
  <c r="L283" i="36"/>
  <c r="DW283" i="36"/>
  <c r="C282" i="36"/>
  <c r="D280" i="36"/>
  <c r="Y280" i="36" s="1" a="1"/>
  <c r="Y280" i="36" s="1"/>
  <c r="H280" i="38" s="1"/>
  <c r="I280" i="38" s="1"/>
  <c r="J280" i="36"/>
  <c r="BC278" i="36"/>
  <c r="BD278" i="36"/>
  <c r="BE278" i="36"/>
  <c r="AA280" i="38"/>
  <c r="T279" i="38"/>
  <c r="S279" i="38"/>
  <c r="BF278" i="38"/>
  <c r="AZ279" i="36"/>
  <c r="BA279" i="36"/>
  <c r="AX279" i="36"/>
  <c r="AY279" i="36"/>
  <c r="AB281" i="38"/>
  <c r="Y281" i="38"/>
  <c r="Z281" i="38"/>
  <c r="O281" i="38"/>
  <c r="P281" i="38" s="1"/>
  <c r="AB281" i="36"/>
  <c r="AW281" i="36"/>
  <c r="BB281" i="36"/>
  <c r="BB280" i="36"/>
  <c r="AB280" i="36"/>
  <c r="AW280" i="36"/>
  <c r="AP280" i="38"/>
  <c r="BN280" i="38"/>
  <c r="AQ280" i="38"/>
  <c r="BH280" i="38"/>
  <c r="AG280" i="38"/>
  <c r="AW280" i="38"/>
  <c r="AT280" i="38"/>
  <c r="BR280" i="38"/>
  <c r="AU280" i="38"/>
  <c r="BL280" i="38"/>
  <c r="AK280" i="38"/>
  <c r="BA280" i="38"/>
  <c r="BB280" i="38" s="1"/>
  <c r="BG280" i="38" s="1"/>
  <c r="AX280" i="38"/>
  <c r="AY280" i="38" s="1"/>
  <c r="AE280" i="38"/>
  <c r="BK280" i="38"/>
  <c r="BP280" i="38"/>
  <c r="AO280" i="38"/>
  <c r="BI280" i="38"/>
  <c r="AH280" i="38"/>
  <c r="BJ280" i="38"/>
  <c r="AI280" i="38"/>
  <c r="AV280" i="38"/>
  <c r="BT280" i="38"/>
  <c r="AS280" i="38"/>
  <c r="T281" i="38"/>
  <c r="S281" i="38"/>
  <c r="M283" i="36"/>
  <c r="F283" i="38"/>
  <c r="G283" i="38" s="1"/>
  <c r="N283" i="36"/>
  <c r="AU283" i="36"/>
  <c r="L282" i="36"/>
  <c r="DW282" i="36"/>
  <c r="Q282" i="36"/>
  <c r="B282" i="38" s="1"/>
  <c r="F282" i="36"/>
  <c r="R280" i="38"/>
  <c r="W280" i="38"/>
  <c r="AM282" i="36"/>
  <c r="CL282" i="36"/>
  <c r="CK283" i="36"/>
  <c r="CP282" i="36"/>
  <c r="AQ282" i="36"/>
  <c r="AL282" i="36"/>
  <c r="AT284" i="36"/>
  <c r="BK282" i="36"/>
  <c r="BZ283" i="36"/>
  <c r="BJ282" i="36"/>
  <c r="CN283" i="36"/>
  <c r="BR282" i="36"/>
  <c r="BF282" i="36"/>
  <c r="BN282" i="36"/>
  <c r="AJ284" i="36"/>
  <c r="BP284" i="36"/>
  <c r="CM282" i="36"/>
  <c r="AT283" i="36"/>
  <c r="AL284" i="36"/>
  <c r="AS280" i="36"/>
  <c r="BP283" i="36"/>
  <c r="BQ283" i="36"/>
  <c r="AO282" i="36"/>
  <c r="BG282" i="36"/>
  <c r="CM283" i="36"/>
  <c r="BL282" i="36"/>
  <c r="AL283" i="36"/>
  <c r="BW283" i="36"/>
  <c r="FG283" i="36"/>
  <c r="CK282" i="36"/>
  <c r="BG283" i="36"/>
  <c r="BJ283" i="36"/>
  <c r="AJ282" i="36"/>
  <c r="FC284" i="36"/>
  <c r="ER282" i="36"/>
  <c r="BX282" i="36"/>
  <c r="AQ283" i="36"/>
  <c r="CL283" i="36"/>
  <c r="BP282" i="36"/>
  <c r="AJ283" i="36"/>
  <c r="BM282" i="36"/>
  <c r="BX283" i="36"/>
  <c r="ER283" i="36"/>
  <c r="CN282" i="36"/>
  <c r="AM283" i="36"/>
  <c r="AO283" i="36"/>
  <c r="BW282" i="36"/>
  <c r="CJ283" i="36"/>
  <c r="BK283" i="36"/>
  <c r="BZ282" i="36"/>
  <c r="BL283" i="36"/>
  <c r="CF282" i="36"/>
  <c r="CJ282" i="36"/>
  <c r="CF283" i="36"/>
  <c r="BS282" i="36"/>
  <c r="CR283" i="36"/>
  <c r="BN283" i="36"/>
  <c r="AT282" i="36"/>
  <c r="BO283" i="36"/>
  <c r="BM283" i="36"/>
  <c r="BQ282" i="36"/>
  <c r="AS281" i="36"/>
  <c r="CP283" i="36"/>
  <c r="BO282" i="36"/>
  <c r="CR282" i="36"/>
  <c r="BF283" i="36"/>
  <c r="BS283" i="36"/>
  <c r="BR283" i="36"/>
  <c r="N282" i="36" l="1"/>
  <c r="DX283" i="36"/>
  <c r="AA282" i="36"/>
  <c r="AB282" i="36" s="1"/>
  <c r="AU282" i="36"/>
  <c r="M282" i="36"/>
  <c r="F282" i="38"/>
  <c r="G282" i="38" s="1"/>
  <c r="EQ284" i="36"/>
  <c r="EO285" i="36" s="1"/>
  <c r="EX285" i="36" s="1"/>
  <c r="EX284" i="36"/>
  <c r="U283" i="36"/>
  <c r="D283" i="36" s="1"/>
  <c r="Y283" i="36" s="1" a="1"/>
  <c r="Y283" i="36" s="1"/>
  <c r="H283" i="38" s="1"/>
  <c r="I283" i="38" s="1"/>
  <c r="C283" i="36"/>
  <c r="E283" i="38"/>
  <c r="A283" i="38" s="1"/>
  <c r="EY283" i="36"/>
  <c r="I282" i="36"/>
  <c r="U282" i="36"/>
  <c r="I283" i="36"/>
  <c r="E282" i="38"/>
  <c r="CQ283" i="36"/>
  <c r="CO283" i="36"/>
  <c r="J282" i="38"/>
  <c r="AA283" i="36"/>
  <c r="AW283" i="36" s="1"/>
  <c r="BM280" i="38"/>
  <c r="BO280" i="38"/>
  <c r="BY280" i="36"/>
  <c r="CA280" i="36" s="1"/>
  <c r="AJ280" i="38"/>
  <c r="AN280" i="38" s="1"/>
  <c r="BU280" i="38"/>
  <c r="AF280" i="38"/>
  <c r="BQ280" i="38"/>
  <c r="Q283" i="36"/>
  <c r="B283" i="38" s="1"/>
  <c r="G283" i="36" a="1"/>
  <c r="G283" i="36" s="1"/>
  <c r="J283" i="38"/>
  <c r="CO282" i="36"/>
  <c r="CZ280" i="36"/>
  <c r="DD280" i="36"/>
  <c r="AK282" i="36"/>
  <c r="K282" i="38" s="1"/>
  <c r="AD282" i="38"/>
  <c r="BS282" i="38" s="1"/>
  <c r="AP282" i="36"/>
  <c r="AV282" i="36"/>
  <c r="V282" i="38"/>
  <c r="BI282" i="36"/>
  <c r="CX280" i="36"/>
  <c r="DB280" i="36"/>
  <c r="DK278" i="36"/>
  <c r="DE280" i="36"/>
  <c r="DH280" i="36" s="1"/>
  <c r="CU283" i="36"/>
  <c r="CW283" i="36" s="1"/>
  <c r="BH283" i="36"/>
  <c r="U283" i="38" s="1"/>
  <c r="X283" i="38" s="1"/>
  <c r="Q283" i="38"/>
  <c r="R283" i="38" s="1"/>
  <c r="CY280" i="36"/>
  <c r="CV280" i="36"/>
  <c r="DA280" i="36"/>
  <c r="DC280" i="36" s="1"/>
  <c r="DM278" i="36"/>
  <c r="AA281" i="38"/>
  <c r="DG278" i="36"/>
  <c r="DH278" i="36"/>
  <c r="DJ278" i="36"/>
  <c r="CB281" i="36"/>
  <c r="DI278" i="36"/>
  <c r="V283" i="38"/>
  <c r="BI283" i="36"/>
  <c r="AV283" i="36"/>
  <c r="AD283" i="38"/>
  <c r="AU283" i="38" s="1"/>
  <c r="BT283" i="36"/>
  <c r="AP283" i="36"/>
  <c r="BU283" i="36"/>
  <c r="M283" i="38"/>
  <c r="L283" i="38"/>
  <c r="AK283" i="36"/>
  <c r="K283" i="38" s="1"/>
  <c r="AC283" i="38"/>
  <c r="CC283" i="36"/>
  <c r="CD283" i="36"/>
  <c r="CH283" i="36"/>
  <c r="H283" i="36"/>
  <c r="O283" i="36" s="1"/>
  <c r="CT283" i="36"/>
  <c r="CS283" i="36"/>
  <c r="AR283" i="36"/>
  <c r="N283" i="38"/>
  <c r="FH283" i="36"/>
  <c r="CI283" i="36"/>
  <c r="BF279" i="38"/>
  <c r="BD279" i="38"/>
  <c r="BC279" i="38"/>
  <c r="AL279" i="38"/>
  <c r="BE279" i="38"/>
  <c r="BQ281" i="38"/>
  <c r="AN279" i="38"/>
  <c r="BY281" i="36"/>
  <c r="CA281" i="36" s="1"/>
  <c r="AO281" i="38"/>
  <c r="BU281" i="38"/>
  <c r="BN281" i="38"/>
  <c r="BO281" i="38"/>
  <c r="AU281" i="38"/>
  <c r="DG279" i="36"/>
  <c r="DI279" i="36"/>
  <c r="BM281" i="38"/>
  <c r="BP281" i="38"/>
  <c r="BA281" i="38"/>
  <c r="BB281" i="38" s="1"/>
  <c r="BG281" i="38" s="1"/>
  <c r="BH281" i="38"/>
  <c r="AG281" i="38"/>
  <c r="AV281" i="38"/>
  <c r="BI281" i="38"/>
  <c r="AF281" i="38"/>
  <c r="DH279" i="36"/>
  <c r="AY279" i="38"/>
  <c r="DD281" i="36"/>
  <c r="AS281" i="38"/>
  <c r="AJ281" i="38"/>
  <c r="AM281" i="38" s="1"/>
  <c r="DM279" i="36"/>
  <c r="DJ279" i="36"/>
  <c r="DL279" i="36" s="1"/>
  <c r="AW281" i="38"/>
  <c r="AI281" i="38"/>
  <c r="BK281" i="38"/>
  <c r="AK281" i="38"/>
  <c r="BR281" i="38"/>
  <c r="AQ281" i="38"/>
  <c r="CZ281" i="36"/>
  <c r="BS281" i="38"/>
  <c r="BT281" i="38"/>
  <c r="BJ281" i="38"/>
  <c r="AX281" i="38"/>
  <c r="AY281" i="38" s="1"/>
  <c r="AE281" i="38"/>
  <c r="BL281" i="38"/>
  <c r="AT281" i="38"/>
  <c r="DF279" i="36"/>
  <c r="DL277" i="36"/>
  <c r="EM277" i="36" s="1"/>
  <c r="W281" i="38"/>
  <c r="DB281" i="36"/>
  <c r="AH281" i="38"/>
  <c r="CX281" i="36"/>
  <c r="BU282" i="36"/>
  <c r="CC282" i="36"/>
  <c r="CD282" i="36"/>
  <c r="CH282" i="36"/>
  <c r="AC282" i="38"/>
  <c r="N282" i="38"/>
  <c r="AR282" i="36"/>
  <c r="CI282" i="36"/>
  <c r="FH282" i="36"/>
  <c r="FI282" i="36" s="1"/>
  <c r="CU282" i="36"/>
  <c r="CY282" i="36" s="1"/>
  <c r="BH282" i="36"/>
  <c r="U282" i="38" s="1"/>
  <c r="X282" i="38" s="1"/>
  <c r="Q282" i="38"/>
  <c r="AI282" i="38" s="1"/>
  <c r="CQ282" i="36"/>
  <c r="BT282" i="36"/>
  <c r="L282" i="38"/>
  <c r="M282" i="38"/>
  <c r="H282" i="36"/>
  <c r="O282" i="36" s="1"/>
  <c r="CS282" i="36"/>
  <c r="CT282" i="36"/>
  <c r="CV281" i="36"/>
  <c r="CW281" i="36"/>
  <c r="DA281" i="36"/>
  <c r="DC281" i="36" s="1"/>
  <c r="DE281" i="36"/>
  <c r="A282" i="36"/>
  <c r="A283" i="36"/>
  <c r="BC280" i="38"/>
  <c r="BF280" i="38"/>
  <c r="BD280" i="38"/>
  <c r="AZ280" i="38"/>
  <c r="BE280" i="38"/>
  <c r="N284" i="38"/>
  <c r="AR284" i="36"/>
  <c r="L284" i="38"/>
  <c r="M284" i="38"/>
  <c r="AK284" i="36"/>
  <c r="K284" i="38" s="1"/>
  <c r="AP282" i="38"/>
  <c r="BN282" i="38"/>
  <c r="AU282" i="38"/>
  <c r="BT282" i="38"/>
  <c r="J283" i="36"/>
  <c r="AM280" i="38"/>
  <c r="AL280" i="38"/>
  <c r="BA280" i="36"/>
  <c r="AX280" i="36"/>
  <c r="AY280" i="36"/>
  <c r="AZ280" i="36"/>
  <c r="BE281" i="36"/>
  <c r="BC281" i="36"/>
  <c r="BD281" i="36"/>
  <c r="J282" i="36"/>
  <c r="D282" i="36"/>
  <c r="Y282" i="36" s="1" a="1"/>
  <c r="Y282" i="36" s="1"/>
  <c r="H282" i="38" s="1"/>
  <c r="I282" i="38" s="1"/>
  <c r="Y282" i="38"/>
  <c r="Z282" i="38"/>
  <c r="AB282" i="38"/>
  <c r="O282" i="38"/>
  <c r="P282" i="38" s="1"/>
  <c r="BB283" i="36"/>
  <c r="AB283" i="36"/>
  <c r="AY281" i="36"/>
  <c r="AZ281" i="36"/>
  <c r="AX281" i="36"/>
  <c r="BA281" i="36"/>
  <c r="EQ285" i="36"/>
  <c r="EO286" i="36" s="1"/>
  <c r="EP285" i="36"/>
  <c r="Z283" i="38"/>
  <c r="O283" i="38"/>
  <c r="P283" i="38" s="1"/>
  <c r="AB283" i="38"/>
  <c r="Y283" i="38"/>
  <c r="EY284" i="36"/>
  <c r="T280" i="38"/>
  <c r="S280" i="38"/>
  <c r="BD280" i="36"/>
  <c r="BC280" i="36"/>
  <c r="BE280" i="36"/>
  <c r="BS284" i="36"/>
  <c r="BW284" i="36"/>
  <c r="BF284" i="36"/>
  <c r="EU284" i="36"/>
  <c r="AD284" i="36"/>
  <c r="CL284" i="36"/>
  <c r="FD284" i="36"/>
  <c r="ET284" i="36"/>
  <c r="FB284" i="36"/>
  <c r="BZ284" i="36"/>
  <c r="CJ285" i="36"/>
  <c r="FC285" i="36"/>
  <c r="BG284" i="36"/>
  <c r="AS282" i="36"/>
  <c r="EZ285" i="36"/>
  <c r="CF284" i="36"/>
  <c r="FG284" i="36"/>
  <c r="EW284" i="36"/>
  <c r="BK284" i="36"/>
  <c r="BV284" i="36"/>
  <c r="AD285" i="36"/>
  <c r="BV285" i="36"/>
  <c r="AH285" i="36"/>
  <c r="S285" i="36"/>
  <c r="ES285" i="36"/>
  <c r="EW285" i="36"/>
  <c r="AF285" i="36"/>
  <c r="FA285" i="36"/>
  <c r="AH284" i="36"/>
  <c r="BX284" i="36"/>
  <c r="BQ284" i="36"/>
  <c r="BL284" i="36"/>
  <c r="AC284" i="36"/>
  <c r="FB285" i="36"/>
  <c r="ET285" i="36"/>
  <c r="EU285" i="36"/>
  <c r="FD285" i="36"/>
  <c r="CJ284" i="36"/>
  <c r="S284" i="36"/>
  <c r="BN284" i="36"/>
  <c r="BR284" i="36"/>
  <c r="AQ284" i="36"/>
  <c r="BM284" i="36"/>
  <c r="EV285" i="36"/>
  <c r="CG285" i="36"/>
  <c r="ER284" i="36"/>
  <c r="AS283" i="36"/>
  <c r="AO284" i="36"/>
  <c r="AF284" i="36"/>
  <c r="EV284" i="36"/>
  <c r="EZ284" i="36"/>
  <c r="CR284" i="36"/>
  <c r="CK284" i="36"/>
  <c r="CP284" i="36"/>
  <c r="AM284" i="36"/>
  <c r="FA284" i="36"/>
  <c r="CN284" i="36"/>
  <c r="BJ284" i="36"/>
  <c r="BO284" i="36"/>
  <c r="ES284" i="36"/>
  <c r="CG284" i="36"/>
  <c r="AC285" i="36"/>
  <c r="CM284" i="36"/>
  <c r="AV282" i="38" l="1"/>
  <c r="AO282" i="38"/>
  <c r="AJ282" i="38"/>
  <c r="BB282" i="36"/>
  <c r="BK282" i="38"/>
  <c r="BP282" i="38"/>
  <c r="BQ282" i="38"/>
  <c r="BU282" i="38"/>
  <c r="BM282" i="38"/>
  <c r="AK282" i="38"/>
  <c r="BI284" i="36"/>
  <c r="V284" i="38"/>
  <c r="H284" i="36"/>
  <c r="O284" i="36" s="1"/>
  <c r="CS284" i="36"/>
  <c r="CT284" i="36"/>
  <c r="AG284" i="36"/>
  <c r="D284" i="38"/>
  <c r="E284" i="36"/>
  <c r="T284" i="36"/>
  <c r="P284" i="36" s="1"/>
  <c r="W284" i="36"/>
  <c r="F284" i="38" s="1"/>
  <c r="G284" i="38" s="1"/>
  <c r="V284" i="36"/>
  <c r="K284" i="36"/>
  <c r="DX284" i="36"/>
  <c r="AE284" i="36"/>
  <c r="Z284" i="36"/>
  <c r="F284" i="36" s="1"/>
  <c r="BI282" i="38"/>
  <c r="AT282" i="38"/>
  <c r="AQ282" i="38"/>
  <c r="BO282" i="38"/>
  <c r="BY282" i="36"/>
  <c r="BA282" i="38"/>
  <c r="BB282" i="38" s="1"/>
  <c r="BG282" i="38" s="1"/>
  <c r="AW282" i="38"/>
  <c r="AS282" i="38"/>
  <c r="BJ282" i="38"/>
  <c r="AE282" i="38"/>
  <c r="AX282" i="38"/>
  <c r="AY282" i="38" s="1"/>
  <c r="BL282" i="38"/>
  <c r="BH282" i="38"/>
  <c r="BR282" i="38"/>
  <c r="AI284" i="36"/>
  <c r="AP284" i="36"/>
  <c r="AV284" i="36"/>
  <c r="BT284" i="36"/>
  <c r="CQ284" i="36"/>
  <c r="AR284" i="38"/>
  <c r="CI284" i="36"/>
  <c r="AW282" i="36"/>
  <c r="A282" i="38"/>
  <c r="AE285" i="36"/>
  <c r="AI285" i="36"/>
  <c r="Z285" i="36"/>
  <c r="AR285" i="38"/>
  <c r="V285" i="36"/>
  <c r="E285" i="36"/>
  <c r="W285" i="36"/>
  <c r="F285" i="38" s="1"/>
  <c r="G285" i="38" s="1"/>
  <c r="K285" i="36"/>
  <c r="D285" i="38"/>
  <c r="T285" i="36"/>
  <c r="P285" i="36" s="1"/>
  <c r="AG285" i="36"/>
  <c r="DL278" i="36"/>
  <c r="ED278" i="36" s="1"/>
  <c r="CO284" i="36"/>
  <c r="EQ286" i="36"/>
  <c r="EO287" i="36" s="1"/>
  <c r="DD283" i="36"/>
  <c r="DF280" i="36"/>
  <c r="DG280" i="36"/>
  <c r="DM280" i="36"/>
  <c r="DJ280" i="36"/>
  <c r="DK280" i="36"/>
  <c r="DI280" i="36"/>
  <c r="CX283" i="36"/>
  <c r="BH283" i="38"/>
  <c r="CY283" i="36"/>
  <c r="CZ283" i="36"/>
  <c r="DB283" i="36"/>
  <c r="DA283" i="36"/>
  <c r="DC283" i="36" s="1"/>
  <c r="W283" i="38"/>
  <c r="CV283" i="36"/>
  <c r="BP283" i="38"/>
  <c r="AK283" i="38"/>
  <c r="BT283" i="38"/>
  <c r="BJ283" i="38"/>
  <c r="BR283" i="38"/>
  <c r="AP283" i="38"/>
  <c r="AE283" i="38"/>
  <c r="AG283" i="38"/>
  <c r="AS283" i="38"/>
  <c r="BY283" i="36"/>
  <c r="CA283" i="36" s="1"/>
  <c r="BU283" i="38"/>
  <c r="AT283" i="38"/>
  <c r="AQ283" i="38"/>
  <c r="AI283" i="38"/>
  <c r="AJ283" i="38"/>
  <c r="AN283" i="38" s="1"/>
  <c r="BL283" i="38"/>
  <c r="AW283" i="38"/>
  <c r="BN283" i="38"/>
  <c r="AV283" i="38"/>
  <c r="AO283" i="38"/>
  <c r="AX283" i="38"/>
  <c r="AY283" i="38" s="1"/>
  <c r="AF283" i="38"/>
  <c r="BQ283" i="38"/>
  <c r="BS283" i="38"/>
  <c r="BM283" i="38"/>
  <c r="BO283" i="38"/>
  <c r="BI283" i="38"/>
  <c r="BK283" i="38"/>
  <c r="BA283" i="38"/>
  <c r="BB283" i="38" s="1"/>
  <c r="BG283" i="38" s="1"/>
  <c r="AA283" i="38"/>
  <c r="CB283" i="36"/>
  <c r="DE283" i="36"/>
  <c r="DH283" i="36" s="1"/>
  <c r="AH283" i="38"/>
  <c r="FI283" i="36"/>
  <c r="EJ277" i="36"/>
  <c r="R282" i="38"/>
  <c r="T282" i="38" s="1"/>
  <c r="AF282" i="38"/>
  <c r="BE281" i="38"/>
  <c r="EE277" i="36"/>
  <c r="BD281" i="38"/>
  <c r="BF281" i="38"/>
  <c r="EL277" i="36"/>
  <c r="EK277" i="36"/>
  <c r="DW284" i="36"/>
  <c r="BC281" i="38"/>
  <c r="ED277" i="36"/>
  <c r="AL281" i="38"/>
  <c r="L284" i="36"/>
  <c r="DZ277" i="36"/>
  <c r="J284" i="38"/>
  <c r="EI279" i="36"/>
  <c r="DD282" i="36"/>
  <c r="AN281" i="38"/>
  <c r="CA282" i="36"/>
  <c r="EC277" i="36"/>
  <c r="CW282" i="36"/>
  <c r="G284" i="36" a="1"/>
  <c r="G284" i="36" s="1"/>
  <c r="CU284" i="36"/>
  <c r="EH277" i="36"/>
  <c r="EB277" i="36"/>
  <c r="EA277" i="36"/>
  <c r="EF277" i="36"/>
  <c r="AA282" i="38"/>
  <c r="Q284" i="36"/>
  <c r="B284" i="38" s="1"/>
  <c r="AZ281" i="38"/>
  <c r="DB282" i="36"/>
  <c r="AG282" i="38"/>
  <c r="AH282" i="38"/>
  <c r="EI277" i="36"/>
  <c r="EG277" i="36"/>
  <c r="CB282" i="36"/>
  <c r="I284" i="36"/>
  <c r="DE282" i="36"/>
  <c r="DK282" i="36" s="1"/>
  <c r="DA282" i="36"/>
  <c r="DC282" i="36" s="1"/>
  <c r="W282" i="38"/>
  <c r="C284" i="36"/>
  <c r="A284" i="36" s="1"/>
  <c r="CV282" i="36"/>
  <c r="CX282" i="36"/>
  <c r="BU284" i="36"/>
  <c r="BH284" i="36"/>
  <c r="U284" i="38" s="1"/>
  <c r="X284" i="38" s="1"/>
  <c r="Q284" i="38"/>
  <c r="R284" i="38" s="1"/>
  <c r="FH284" i="36"/>
  <c r="FI284" i="36" s="1"/>
  <c r="CC284" i="36"/>
  <c r="AC284" i="38"/>
  <c r="CD284" i="36"/>
  <c r="CH284" i="36"/>
  <c r="CZ282" i="36"/>
  <c r="DF281" i="36"/>
  <c r="DK281" i="36"/>
  <c r="DI281" i="36"/>
  <c r="DG281" i="36"/>
  <c r="DJ281" i="36"/>
  <c r="DH281" i="36"/>
  <c r="DM281" i="36"/>
  <c r="DZ278" i="36"/>
  <c r="EB278" i="36"/>
  <c r="EA279" i="36"/>
  <c r="EL279" i="36"/>
  <c r="EM279" i="36"/>
  <c r="EF279" i="36"/>
  <c r="EK279" i="36"/>
  <c r="DL280" i="36"/>
  <c r="BE282" i="38"/>
  <c r="EY285" i="36"/>
  <c r="BC282" i="38"/>
  <c r="BF282" i="38"/>
  <c r="BD282" i="38"/>
  <c r="BF283" i="38"/>
  <c r="EC279" i="36"/>
  <c r="EH279" i="36"/>
  <c r="EG279" i="36"/>
  <c r="AA285" i="36"/>
  <c r="N285" i="36"/>
  <c r="X285" i="36"/>
  <c r="M285" i="36"/>
  <c r="AM283" i="38"/>
  <c r="BC282" i="36"/>
  <c r="BE282" i="36"/>
  <c r="BD282" i="36"/>
  <c r="EP286" i="36"/>
  <c r="EX286" i="36"/>
  <c r="AY283" i="36"/>
  <c r="AZ283" i="36"/>
  <c r="AX283" i="36"/>
  <c r="BA283" i="36"/>
  <c r="AZ282" i="38"/>
  <c r="AL282" i="38"/>
  <c r="AM282" i="38"/>
  <c r="AN282" i="38"/>
  <c r="E285" i="38"/>
  <c r="U285" i="36"/>
  <c r="C285" i="36"/>
  <c r="I285" i="36"/>
  <c r="BA282" i="36"/>
  <c r="AX282" i="36"/>
  <c r="AZ282" i="36"/>
  <c r="AY282" i="36"/>
  <c r="EQ287" i="36"/>
  <c r="EO288" i="36" s="1"/>
  <c r="EP287" i="36"/>
  <c r="EX287" i="36"/>
  <c r="BE283" i="36"/>
  <c r="BD283" i="36"/>
  <c r="BC283" i="36"/>
  <c r="S283" i="38"/>
  <c r="T283" i="38"/>
  <c r="EJ279" i="36"/>
  <c r="DZ279" i="36"/>
  <c r="EE279" i="36"/>
  <c r="EB279" i="36"/>
  <c r="AB284" i="38"/>
  <c r="Y284" i="38"/>
  <c r="Z284" i="38"/>
  <c r="O284" i="38"/>
  <c r="P284" i="38" s="1"/>
  <c r="ED279" i="36"/>
  <c r="F285" i="36"/>
  <c r="J285" i="38"/>
  <c r="DW285" i="36"/>
  <c r="Q285" i="36"/>
  <c r="B285" i="38" s="1"/>
  <c r="BJ286" i="36"/>
  <c r="BL285" i="36"/>
  <c r="CP286" i="36"/>
  <c r="S286" i="36"/>
  <c r="CR285" i="36"/>
  <c r="ET286" i="36"/>
  <c r="BW285" i="36"/>
  <c r="EW287" i="36"/>
  <c r="CN286" i="36"/>
  <c r="BP285" i="36"/>
  <c r="AS284" i="36"/>
  <c r="FC287" i="36"/>
  <c r="CM286" i="36"/>
  <c r="FG285" i="36"/>
  <c r="BM285" i="36"/>
  <c r="BV286" i="36"/>
  <c r="FD287" i="36"/>
  <c r="EW286" i="36"/>
  <c r="ES287" i="36"/>
  <c r="FA287" i="36"/>
  <c r="AJ285" i="36"/>
  <c r="AQ285" i="36"/>
  <c r="CN285" i="36"/>
  <c r="CP285" i="36"/>
  <c r="AD286" i="36"/>
  <c r="BQ285" i="36"/>
  <c r="AO285" i="36"/>
  <c r="ET287" i="36"/>
  <c r="AF286" i="36"/>
  <c r="BN285" i="36"/>
  <c r="CL285" i="36"/>
  <c r="FB286" i="36"/>
  <c r="ER285" i="36"/>
  <c r="S287" i="36"/>
  <c r="BJ285" i="36"/>
  <c r="AH287" i="36"/>
  <c r="FC286" i="36"/>
  <c r="BX285" i="36"/>
  <c r="BJ287" i="36"/>
  <c r="BK285" i="36"/>
  <c r="FB287" i="36"/>
  <c r="CK285" i="36"/>
  <c r="CG287" i="36"/>
  <c r="AT285" i="36"/>
  <c r="AF287" i="36"/>
  <c r="EZ288" i="36"/>
  <c r="BV287" i="36"/>
  <c r="AH286" i="36"/>
  <c r="FG286" i="36"/>
  <c r="BF287" i="36"/>
  <c r="FA286" i="36"/>
  <c r="BZ285" i="36"/>
  <c r="EZ286" i="36"/>
  <c r="CG286" i="36"/>
  <c r="EV286" i="36"/>
  <c r="AM285" i="36"/>
  <c r="AL285" i="36"/>
  <c r="ES286" i="36"/>
  <c r="FD286" i="36"/>
  <c r="BP287" i="36"/>
  <c r="CM285" i="36"/>
  <c r="BG285" i="36"/>
  <c r="BF285" i="36"/>
  <c r="BO285" i="36"/>
  <c r="AD287" i="36"/>
  <c r="EU286" i="36"/>
  <c r="BS285" i="36"/>
  <c r="CF285" i="36"/>
  <c r="EU287" i="36"/>
  <c r="AC286" i="36"/>
  <c r="BR285" i="36"/>
  <c r="EV287" i="36"/>
  <c r="EZ287" i="36"/>
  <c r="AC287" i="36"/>
  <c r="FC288" i="36"/>
  <c r="BL286" i="36"/>
  <c r="EL278" i="36" l="1"/>
  <c r="E284" i="38"/>
  <c r="A284" i="38" s="1"/>
  <c r="X284" i="36"/>
  <c r="EF278" i="36"/>
  <c r="EI278" i="36"/>
  <c r="EC278" i="36"/>
  <c r="EJ278" i="36"/>
  <c r="EK278" i="36"/>
  <c r="EA278" i="36"/>
  <c r="AU284" i="36"/>
  <c r="AA284" i="36"/>
  <c r="EH278" i="36"/>
  <c r="EM278" i="36"/>
  <c r="M284" i="36"/>
  <c r="AD284" i="38"/>
  <c r="AQ284" i="38" s="1"/>
  <c r="AL283" i="38"/>
  <c r="EE278" i="36"/>
  <c r="EG278" i="36"/>
  <c r="N284" i="36"/>
  <c r="U284" i="36"/>
  <c r="J284" i="36" s="1"/>
  <c r="DE284" i="36"/>
  <c r="DJ284" i="36" s="1"/>
  <c r="CQ285" i="36"/>
  <c r="CU285" i="36"/>
  <c r="DA285" i="36" s="1"/>
  <c r="DC285" i="36" s="1"/>
  <c r="DX285" i="36"/>
  <c r="G285" i="36" a="1"/>
  <c r="G285" i="36" s="1"/>
  <c r="L285" i="36"/>
  <c r="AU285" i="36"/>
  <c r="DX286" i="36"/>
  <c r="AC285" i="38"/>
  <c r="CC285" i="36"/>
  <c r="CD285" i="36"/>
  <c r="CH285" i="36"/>
  <c r="EQ288" i="36"/>
  <c r="EO289" i="36" s="1"/>
  <c r="EP289" i="36" s="1"/>
  <c r="Q285" i="38"/>
  <c r="R285" i="38" s="1"/>
  <c r="BH285" i="36"/>
  <c r="U285" i="38" s="1"/>
  <c r="X285" i="38" s="1"/>
  <c r="CO285" i="36"/>
  <c r="EE280" i="36"/>
  <c r="DI283" i="36"/>
  <c r="BT285" i="36"/>
  <c r="AD285" i="38"/>
  <c r="BJ285" i="38" s="1"/>
  <c r="AP285" i="36"/>
  <c r="AV285" i="36"/>
  <c r="BI285" i="36"/>
  <c r="V285" i="38"/>
  <c r="AK285" i="36"/>
  <c r="K285" i="38" s="1"/>
  <c r="FH285" i="36"/>
  <c r="CI285" i="36"/>
  <c r="L285" i="38"/>
  <c r="M285" i="38"/>
  <c r="BU285" i="36"/>
  <c r="CT285" i="36"/>
  <c r="CS285" i="36"/>
  <c r="H285" i="36"/>
  <c r="O285" i="36" s="1"/>
  <c r="N285" i="38"/>
  <c r="AR285" i="36"/>
  <c r="BC283" i="38"/>
  <c r="BD283" i="38"/>
  <c r="D284" i="36"/>
  <c r="Y284" i="36" s="1" a="1"/>
  <c r="Y284" i="36" s="1"/>
  <c r="H284" i="38" s="1"/>
  <c r="I284" i="38" s="1"/>
  <c r="DK283" i="36"/>
  <c r="DM283" i="36"/>
  <c r="DJ283" i="36"/>
  <c r="DG283" i="36"/>
  <c r="BE283" i="38"/>
  <c r="DF283" i="36"/>
  <c r="AZ283" i="38"/>
  <c r="AR287" i="38"/>
  <c r="AI287" i="36"/>
  <c r="AR286" i="38"/>
  <c r="AG286" i="36"/>
  <c r="T287" i="36"/>
  <c r="P287" i="36" s="1"/>
  <c r="E287" i="36"/>
  <c r="V287" i="36"/>
  <c r="W287" i="36"/>
  <c r="N287" i="36" s="1"/>
  <c r="K287" i="36"/>
  <c r="D287" i="38"/>
  <c r="AI286" i="36"/>
  <c r="AT284" i="38"/>
  <c r="AW284" i="36"/>
  <c r="AY284" i="36" s="1"/>
  <c r="AS284" i="38"/>
  <c r="BY284" i="36"/>
  <c r="CA284" i="36" s="1"/>
  <c r="AJ284" i="38"/>
  <c r="AN284" i="38" s="1"/>
  <c r="S282" i="38"/>
  <c r="BM284" i="38"/>
  <c r="AU284" i="38"/>
  <c r="BJ284" i="38"/>
  <c r="BK284" i="38"/>
  <c r="AW284" i="38"/>
  <c r="AX284" i="38"/>
  <c r="AZ284" i="38" s="1"/>
  <c r="BA284" i="38"/>
  <c r="BD284" i="38" s="1"/>
  <c r="AP284" i="38"/>
  <c r="AV284" i="38"/>
  <c r="BP284" i="38"/>
  <c r="AK284" i="38"/>
  <c r="BH284" i="38"/>
  <c r="CX284" i="36"/>
  <c r="BN284" i="38"/>
  <c r="BO284" i="38"/>
  <c r="BI284" i="38"/>
  <c r="BU284" i="38"/>
  <c r="BR284" i="38"/>
  <c r="BS284" i="38"/>
  <c r="CY284" i="36"/>
  <c r="DA284" i="36"/>
  <c r="DC284" i="36" s="1"/>
  <c r="BT284" i="38"/>
  <c r="AH284" i="38"/>
  <c r="AO284" i="38"/>
  <c r="AE284" i="38"/>
  <c r="BL284" i="38"/>
  <c r="BQ284" i="38"/>
  <c r="CW284" i="36"/>
  <c r="DD284" i="36"/>
  <c r="DB284" i="36"/>
  <c r="BB284" i="38"/>
  <c r="BG284" i="38" s="1"/>
  <c r="CB284" i="36"/>
  <c r="AF284" i="38"/>
  <c r="EK280" i="36"/>
  <c r="W284" i="38"/>
  <c r="CV284" i="36"/>
  <c r="CZ284" i="36"/>
  <c r="DM282" i="36"/>
  <c r="DF282" i="36"/>
  <c r="DJ282" i="36"/>
  <c r="DI282" i="36"/>
  <c r="DG282" i="36"/>
  <c r="DH282" i="36"/>
  <c r="AI284" i="38"/>
  <c r="DM284" i="36"/>
  <c r="AG284" i="38"/>
  <c r="AA284" i="38"/>
  <c r="AG287" i="36"/>
  <c r="AE287" i="36"/>
  <c r="Z286" i="36"/>
  <c r="Q286" i="36" s="1"/>
  <c r="B286" i="38" s="1"/>
  <c r="D286" i="38"/>
  <c r="E286" i="36"/>
  <c r="V286" i="36"/>
  <c r="K286" i="36"/>
  <c r="W286" i="36"/>
  <c r="AU286" i="36" s="1"/>
  <c r="T286" i="36"/>
  <c r="P286" i="36" s="1"/>
  <c r="AE286" i="36"/>
  <c r="Z287" i="36"/>
  <c r="J287" i="38" s="1"/>
  <c r="DL281" i="36"/>
  <c r="EA281" i="36" s="1"/>
  <c r="EM280" i="36"/>
  <c r="EI280" i="36"/>
  <c r="EJ280" i="36"/>
  <c r="EG280" i="36"/>
  <c r="EH280" i="36"/>
  <c r="A285" i="36"/>
  <c r="EB280" i="36"/>
  <c r="DZ280" i="36"/>
  <c r="EA280" i="36"/>
  <c r="EF280" i="36"/>
  <c r="ED280" i="36"/>
  <c r="EC280" i="36"/>
  <c r="A285" i="38"/>
  <c r="EL280" i="36"/>
  <c r="EY286" i="36"/>
  <c r="V287" i="38"/>
  <c r="BI287" i="36"/>
  <c r="Q287" i="38"/>
  <c r="R287" i="38" s="1"/>
  <c r="BH287" i="36"/>
  <c r="U287" i="38" s="1"/>
  <c r="X287" i="38" s="1"/>
  <c r="CQ286" i="36"/>
  <c r="V286" i="38"/>
  <c r="BI286" i="36"/>
  <c r="CO286" i="36"/>
  <c r="J285" i="36"/>
  <c r="D285" i="36"/>
  <c r="Y285" i="36" s="1" a="1"/>
  <c r="Y285" i="36" s="1"/>
  <c r="H285" i="38" s="1"/>
  <c r="I285" i="38" s="1"/>
  <c r="EP288" i="36"/>
  <c r="EX288" i="36"/>
  <c r="FI285" i="36"/>
  <c r="S284" i="38"/>
  <c r="T284" i="38"/>
  <c r="EY287" i="36"/>
  <c r="Y285" i="38"/>
  <c r="Z285" i="38"/>
  <c r="O285" i="38"/>
  <c r="P285" i="38" s="1"/>
  <c r="AB285" i="38"/>
  <c r="EX289" i="36"/>
  <c r="AW285" i="36"/>
  <c r="BB285" i="36"/>
  <c r="AB285" i="36"/>
  <c r="W285" i="38"/>
  <c r="AQ286" i="36"/>
  <c r="FC289" i="36"/>
  <c r="BG286" i="36"/>
  <c r="EW289" i="36"/>
  <c r="BG287" i="36"/>
  <c r="FB288" i="36"/>
  <c r="BZ287" i="36"/>
  <c r="AM288" i="36"/>
  <c r="CP287" i="36"/>
  <c r="FG288" i="36"/>
  <c r="BX286" i="36"/>
  <c r="AM287" i="36"/>
  <c r="CF287" i="36"/>
  <c r="CK286" i="36"/>
  <c r="CR286" i="36"/>
  <c r="FA288" i="36"/>
  <c r="CM287" i="36"/>
  <c r="BK287" i="36"/>
  <c r="BN287" i="36"/>
  <c r="AC289" i="36"/>
  <c r="BF288" i="36"/>
  <c r="EZ289" i="36"/>
  <c r="AL286" i="36"/>
  <c r="ET289" i="36"/>
  <c r="BR287" i="36"/>
  <c r="CN287" i="36"/>
  <c r="BQ286" i="36"/>
  <c r="BR286" i="36"/>
  <c r="EV289" i="36"/>
  <c r="EU289" i="36"/>
  <c r="BV289" i="36"/>
  <c r="AO286" i="36"/>
  <c r="FB289" i="36"/>
  <c r="BM287" i="36"/>
  <c r="BP286" i="36"/>
  <c r="ET288" i="36"/>
  <c r="AL287" i="36"/>
  <c r="AF289" i="36"/>
  <c r="AJ287" i="36"/>
  <c r="BS287" i="36"/>
  <c r="AD289" i="36"/>
  <c r="BL288" i="36"/>
  <c r="CK288" i="36"/>
  <c r="BQ287" i="36"/>
  <c r="BX287" i="36"/>
  <c r="CG288" i="36"/>
  <c r="AM286" i="36"/>
  <c r="BO286" i="36"/>
  <c r="CR289" i="36"/>
  <c r="AQ287" i="36"/>
  <c r="BW287" i="36"/>
  <c r="S289" i="36"/>
  <c r="AH289" i="36"/>
  <c r="BM286" i="36"/>
  <c r="FA289" i="36"/>
  <c r="CJ287" i="36"/>
  <c r="FG287" i="36"/>
  <c r="AC288" i="36"/>
  <c r="AT287" i="36"/>
  <c r="CL286" i="36"/>
  <c r="AT286" i="36"/>
  <c r="BS286" i="36"/>
  <c r="BO287" i="36"/>
  <c r="BW286" i="36"/>
  <c r="CF286" i="36"/>
  <c r="BZ286" i="36"/>
  <c r="ER287" i="36"/>
  <c r="BK286" i="36"/>
  <c r="ER286" i="36"/>
  <c r="CR287" i="36"/>
  <c r="BV288" i="36"/>
  <c r="ES289" i="36"/>
  <c r="EW288" i="36"/>
  <c r="AJ286" i="36"/>
  <c r="ES288" i="36"/>
  <c r="S288" i="36"/>
  <c r="AS285" i="36"/>
  <c r="BN286" i="36"/>
  <c r="CJ286" i="36"/>
  <c r="EV288" i="36"/>
  <c r="CK287" i="36"/>
  <c r="EU288" i="36"/>
  <c r="CG289" i="36"/>
  <c r="AD288" i="36"/>
  <c r="BF286" i="36"/>
  <c r="AO287" i="36"/>
  <c r="AF288" i="36"/>
  <c r="AH288" i="36"/>
  <c r="FD289" i="36"/>
  <c r="BG288" i="36"/>
  <c r="CL287" i="36"/>
  <c r="BL287" i="36"/>
  <c r="FD288" i="36"/>
  <c r="CP288" i="36"/>
  <c r="DK284" i="36" l="1"/>
  <c r="BB284" i="36"/>
  <c r="AB284" i="36"/>
  <c r="DF284" i="36"/>
  <c r="CY285" i="36"/>
  <c r="DH284" i="36"/>
  <c r="CW285" i="36"/>
  <c r="DG284" i="36"/>
  <c r="DL284" i="36" s="1"/>
  <c r="DB285" i="36"/>
  <c r="CX285" i="36"/>
  <c r="DI284" i="36"/>
  <c r="EQ289" i="36"/>
  <c r="EO290" i="36" s="1"/>
  <c r="DD285" i="36"/>
  <c r="AI288" i="36"/>
  <c r="CV285" i="36"/>
  <c r="CB285" i="36"/>
  <c r="AA285" i="38"/>
  <c r="CZ285" i="36"/>
  <c r="DX287" i="36"/>
  <c r="DX288" i="36"/>
  <c r="AG288" i="36"/>
  <c r="E289" i="36"/>
  <c r="T289" i="36"/>
  <c r="P289" i="36" s="1"/>
  <c r="V289" i="36"/>
  <c r="D289" i="38"/>
  <c r="K289" i="36"/>
  <c r="W289" i="36"/>
  <c r="AE289" i="36"/>
  <c r="AG289" i="36"/>
  <c r="AW285" i="38"/>
  <c r="AI285" i="38"/>
  <c r="AF285" i="38"/>
  <c r="AS285" i="38"/>
  <c r="BY285" i="36"/>
  <c r="CA285" i="36" s="1"/>
  <c r="AJ285" i="38"/>
  <c r="BU285" i="38"/>
  <c r="BS285" i="38"/>
  <c r="CO287" i="36"/>
  <c r="AK287" i="36"/>
  <c r="K287" i="38" s="1"/>
  <c r="DE285" i="36"/>
  <c r="DI285" i="36" s="1"/>
  <c r="BU287" i="36"/>
  <c r="CQ287" i="36"/>
  <c r="CC287" i="36"/>
  <c r="CH287" i="36"/>
  <c r="AC287" i="38"/>
  <c r="CD287" i="36"/>
  <c r="BK285" i="38"/>
  <c r="AK285" i="38"/>
  <c r="BR285" i="38"/>
  <c r="BN285" i="38"/>
  <c r="BQ285" i="38"/>
  <c r="AP285" i="38"/>
  <c r="AV285" i="38"/>
  <c r="AH285" i="38"/>
  <c r="AX285" i="38"/>
  <c r="AZ285" i="38" s="1"/>
  <c r="BL285" i="38"/>
  <c r="AT285" i="38"/>
  <c r="BI285" i="38"/>
  <c r="AG285" i="38"/>
  <c r="BM285" i="38"/>
  <c r="BO285" i="38"/>
  <c r="BP285" i="38"/>
  <c r="AO285" i="38"/>
  <c r="BA285" i="38"/>
  <c r="BB285" i="38" s="1"/>
  <c r="BG285" i="38" s="1"/>
  <c r="AU285" i="38"/>
  <c r="BH285" i="38"/>
  <c r="AE285" i="38"/>
  <c r="AQ285" i="38"/>
  <c r="BT285" i="38"/>
  <c r="C287" i="36"/>
  <c r="X287" i="36"/>
  <c r="DL283" i="36"/>
  <c r="EK283" i="36" s="1"/>
  <c r="AU287" i="36"/>
  <c r="AA287" i="36"/>
  <c r="AW287" i="36" s="1"/>
  <c r="F287" i="38"/>
  <c r="G287" i="38" s="1"/>
  <c r="M287" i="36"/>
  <c r="U287" i="36"/>
  <c r="D287" i="36" s="1"/>
  <c r="AI289" i="36"/>
  <c r="E288" i="36"/>
  <c r="W288" i="36"/>
  <c r="F288" i="38" s="1"/>
  <c r="G288" i="38" s="1"/>
  <c r="V288" i="36"/>
  <c r="T288" i="36"/>
  <c r="P288" i="36" s="1"/>
  <c r="D288" i="38"/>
  <c r="K288" i="36"/>
  <c r="Z288" i="36"/>
  <c r="J288" i="38" s="1"/>
  <c r="Z289" i="36"/>
  <c r="F289" i="36" s="1"/>
  <c r="AR288" i="38"/>
  <c r="AR289" i="38"/>
  <c r="AE288" i="36"/>
  <c r="CC286" i="36"/>
  <c r="AC286" i="38"/>
  <c r="CH286" i="36"/>
  <c r="CD286" i="36"/>
  <c r="I287" i="36"/>
  <c r="E287" i="38"/>
  <c r="AL284" i="38"/>
  <c r="AZ284" i="36"/>
  <c r="AM284" i="38"/>
  <c r="AX284" i="36"/>
  <c r="BA284" i="36"/>
  <c r="AY284" i="38"/>
  <c r="F286" i="38"/>
  <c r="G286" i="38" s="1"/>
  <c r="BC284" i="38"/>
  <c r="I286" i="36"/>
  <c r="BE284" i="38"/>
  <c r="BF284" i="38"/>
  <c r="M286" i="36"/>
  <c r="N286" i="36"/>
  <c r="F286" i="36"/>
  <c r="Z286" i="38" s="1"/>
  <c r="X286" i="36"/>
  <c r="DL282" i="36"/>
  <c r="EH282" i="36" s="1"/>
  <c r="G286" i="36" a="1"/>
  <c r="G286" i="36" s="1"/>
  <c r="DW286" i="36"/>
  <c r="AA286" i="36"/>
  <c r="AW286" i="36" s="1"/>
  <c r="EF281" i="36"/>
  <c r="DZ281" i="36"/>
  <c r="ED281" i="36"/>
  <c r="EC281" i="36"/>
  <c r="U286" i="36"/>
  <c r="J286" i="36" s="1"/>
  <c r="CU287" i="36"/>
  <c r="CZ287" i="36" s="1"/>
  <c r="G287" i="36" a="1"/>
  <c r="G287" i="36" s="1"/>
  <c r="J286" i="38"/>
  <c r="L286" i="36"/>
  <c r="Q287" i="36"/>
  <c r="B287" i="38" s="1"/>
  <c r="L287" i="36"/>
  <c r="F287" i="36"/>
  <c r="Y287" i="38" s="1"/>
  <c r="E286" i="38"/>
  <c r="A286" i="38" s="1"/>
  <c r="DW287" i="36"/>
  <c r="C286" i="36"/>
  <c r="EM281" i="36"/>
  <c r="EB281" i="36"/>
  <c r="EJ281" i="36"/>
  <c r="CT286" i="36"/>
  <c r="CS286" i="36"/>
  <c r="H286" i="36"/>
  <c r="O286" i="36" s="1"/>
  <c r="BT287" i="36"/>
  <c r="AP287" i="36"/>
  <c r="AD287" i="38"/>
  <c r="BA287" i="38" s="1"/>
  <c r="BB287" i="38" s="1"/>
  <c r="BG287" i="38" s="1"/>
  <c r="AV287" i="36"/>
  <c r="FH286" i="36"/>
  <c r="FI286" i="36" s="1"/>
  <c r="CI286" i="36"/>
  <c r="AR286" i="36"/>
  <c r="N286" i="38"/>
  <c r="CU286" i="36"/>
  <c r="CY286" i="36" s="1"/>
  <c r="Q286" i="38"/>
  <c r="W286" i="38" s="1"/>
  <c r="BH286" i="36"/>
  <c r="U286" i="38" s="1"/>
  <c r="X286" i="38" s="1"/>
  <c r="CT287" i="36"/>
  <c r="H287" i="36"/>
  <c r="O287" i="36" s="1"/>
  <c r="CS287" i="36"/>
  <c r="CI287" i="36"/>
  <c r="FH287" i="36"/>
  <c r="BU286" i="36"/>
  <c r="N287" i="38"/>
  <c r="AR287" i="36"/>
  <c r="AV286" i="36"/>
  <c r="BT286" i="36"/>
  <c r="AD286" i="38"/>
  <c r="AT286" i="38" s="1"/>
  <c r="AP286" i="36"/>
  <c r="L286" i="38"/>
  <c r="M286" i="38"/>
  <c r="L287" i="38"/>
  <c r="M287" i="38"/>
  <c r="AK286" i="36"/>
  <c r="K286" i="38" s="1"/>
  <c r="EI281" i="36"/>
  <c r="EH281" i="36"/>
  <c r="EL281" i="36"/>
  <c r="EG281" i="36"/>
  <c r="EK281" i="36"/>
  <c r="EE281" i="36"/>
  <c r="AY285" i="38"/>
  <c r="EY288" i="36"/>
  <c r="AA287" i="38"/>
  <c r="Q288" i="38"/>
  <c r="BH288" i="36"/>
  <c r="U288" i="38" s="1"/>
  <c r="X288" i="38" s="1"/>
  <c r="CQ288" i="36"/>
  <c r="CS289" i="36"/>
  <c r="CT289" i="36"/>
  <c r="H289" i="36"/>
  <c r="O289" i="36" s="1"/>
  <c r="AN285" i="38"/>
  <c r="AL285" i="38"/>
  <c r="AM285" i="38"/>
  <c r="EY289" i="36"/>
  <c r="E289" i="38"/>
  <c r="C289" i="36"/>
  <c r="U289" i="36"/>
  <c r="I289" i="36"/>
  <c r="CB287" i="36"/>
  <c r="EP290" i="36"/>
  <c r="EX290" i="36"/>
  <c r="N289" i="36"/>
  <c r="X289" i="36"/>
  <c r="AU289" i="36"/>
  <c r="F289" i="38"/>
  <c r="G289" i="38" s="1"/>
  <c r="M289" i="36"/>
  <c r="AA289" i="36"/>
  <c r="T287" i="38"/>
  <c r="S287" i="38"/>
  <c r="W287" i="38"/>
  <c r="S285" i="38"/>
  <c r="T285" i="38"/>
  <c r="BD285" i="36"/>
  <c r="BC285" i="36"/>
  <c r="BE285" i="36"/>
  <c r="AZ285" i="36"/>
  <c r="BA285" i="36"/>
  <c r="AX285" i="36"/>
  <c r="AY285" i="36"/>
  <c r="U288" i="36"/>
  <c r="C288" i="36"/>
  <c r="AB287" i="36"/>
  <c r="EQ290" i="36"/>
  <c r="EO291" i="36" s="1"/>
  <c r="G289" i="36" a="1"/>
  <c r="G289" i="36" s="1"/>
  <c r="BJ288" i="36"/>
  <c r="CL288" i="36"/>
  <c r="BM288" i="36"/>
  <c r="CP289" i="36"/>
  <c r="BQ288" i="36"/>
  <c r="AS286" i="36"/>
  <c r="AJ289" i="36"/>
  <c r="BW289" i="36"/>
  <c r="BL289" i="36"/>
  <c r="BX288" i="36"/>
  <c r="AM289" i="36"/>
  <c r="BW290" i="36"/>
  <c r="AC290" i="36"/>
  <c r="EW291" i="36"/>
  <c r="EV291" i="36"/>
  <c r="CF289" i="36"/>
  <c r="AL288" i="36"/>
  <c r="CL289" i="36"/>
  <c r="CG290" i="36"/>
  <c r="FD290" i="36"/>
  <c r="BP289" i="36"/>
  <c r="BR289" i="36"/>
  <c r="EZ290" i="36"/>
  <c r="FA291" i="36"/>
  <c r="BM289" i="36"/>
  <c r="AL289" i="36"/>
  <c r="FA290" i="36"/>
  <c r="CK289" i="36"/>
  <c r="AJ288" i="36"/>
  <c r="ER288" i="36"/>
  <c r="AQ288" i="36"/>
  <c r="AO288" i="36"/>
  <c r="AD290" i="36"/>
  <c r="AH290" i="36"/>
  <c r="BS289" i="36"/>
  <c r="AJ290" i="36"/>
  <c r="BN288" i="36"/>
  <c r="BS288" i="36"/>
  <c r="BW288" i="36"/>
  <c r="S290" i="36"/>
  <c r="BX289" i="36"/>
  <c r="BG289" i="36"/>
  <c r="BN289" i="36"/>
  <c r="BZ289" i="36"/>
  <c r="BO288" i="36"/>
  <c r="BK288" i="36"/>
  <c r="CN288" i="36"/>
  <c r="CJ288" i="36"/>
  <c r="FB290" i="36"/>
  <c r="AS287" i="36"/>
  <c r="BQ289" i="36"/>
  <c r="ES291" i="36"/>
  <c r="BR288" i="36"/>
  <c r="BO289" i="36"/>
  <c r="BP288" i="36"/>
  <c r="AT288" i="36"/>
  <c r="AH291" i="36"/>
  <c r="BL290" i="36"/>
  <c r="EU290" i="36"/>
  <c r="FC290" i="36"/>
  <c r="FG289" i="36"/>
  <c r="EW290" i="36"/>
  <c r="CM289" i="36"/>
  <c r="CN289" i="36"/>
  <c r="BJ289" i="36"/>
  <c r="AF290" i="36"/>
  <c r="BK289" i="36"/>
  <c r="AT289" i="36"/>
  <c r="EV290" i="36"/>
  <c r="CF288" i="36"/>
  <c r="BF289" i="36"/>
  <c r="AQ289" i="36"/>
  <c r="CJ289" i="36"/>
  <c r="ET290" i="36"/>
  <c r="CM288" i="36"/>
  <c r="ES290" i="36"/>
  <c r="ER289" i="36"/>
  <c r="AO289" i="36"/>
  <c r="BZ288" i="36"/>
  <c r="BV290" i="36"/>
  <c r="CR288" i="36"/>
  <c r="BZ290" i="36"/>
  <c r="EZ291" i="36"/>
  <c r="DZ284" i="36" l="1"/>
  <c r="BF285" i="38"/>
  <c r="DG285" i="36"/>
  <c r="BC285" i="38"/>
  <c r="BD284" i="36"/>
  <c r="BE284" i="36"/>
  <c r="BC284" i="36"/>
  <c r="AP288" i="36"/>
  <c r="BT288" i="36"/>
  <c r="AV288" i="36"/>
  <c r="BU288" i="36"/>
  <c r="AK288" i="36"/>
  <c r="K288" i="38" s="1"/>
  <c r="L288" i="38"/>
  <c r="M288" i="38"/>
  <c r="BI288" i="36"/>
  <c r="V288" i="38"/>
  <c r="DX289" i="36"/>
  <c r="BE285" i="38"/>
  <c r="BD285" i="38"/>
  <c r="EM283" i="36"/>
  <c r="EF283" i="36"/>
  <c r="EJ283" i="36"/>
  <c r="DK285" i="36"/>
  <c r="DH285" i="36"/>
  <c r="DM285" i="36"/>
  <c r="AI290" i="36"/>
  <c r="K290" i="36"/>
  <c r="E290" i="36"/>
  <c r="T290" i="36"/>
  <c r="P290" i="36" s="1"/>
  <c r="V290" i="36"/>
  <c r="W290" i="36"/>
  <c r="D290" i="38"/>
  <c r="DJ285" i="36"/>
  <c r="DF285" i="36"/>
  <c r="AG290" i="36"/>
  <c r="CQ289" i="36"/>
  <c r="AK289" i="36"/>
  <c r="K289" i="38" s="1"/>
  <c r="L289" i="36"/>
  <c r="BB287" i="36"/>
  <c r="Q289" i="36"/>
  <c r="B289" i="38" s="1"/>
  <c r="DZ283" i="36"/>
  <c r="EE283" i="36"/>
  <c r="EH283" i="36"/>
  <c r="ED283" i="36"/>
  <c r="EG283" i="36"/>
  <c r="EC283" i="36"/>
  <c r="EI283" i="36"/>
  <c r="EL283" i="36"/>
  <c r="EB283" i="36"/>
  <c r="EA283" i="36"/>
  <c r="AA286" i="38"/>
  <c r="X288" i="36"/>
  <c r="AD288" i="38"/>
  <c r="AT288" i="38" s="1"/>
  <c r="J287" i="36"/>
  <c r="CB286" i="36"/>
  <c r="J289" i="38"/>
  <c r="E288" i="38"/>
  <c r="A288" i="38" s="1"/>
  <c r="DW289" i="36"/>
  <c r="I288" i="36"/>
  <c r="AB287" i="38"/>
  <c r="CU288" i="36"/>
  <c r="CZ288" i="36" s="1"/>
  <c r="L288" i="36"/>
  <c r="DW288" i="36"/>
  <c r="AU288" i="36"/>
  <c r="N288" i="36"/>
  <c r="AA288" i="36"/>
  <c r="AW288" i="36" s="1"/>
  <c r="M288" i="36"/>
  <c r="F288" i="36"/>
  <c r="Y288" i="38" s="1"/>
  <c r="A287" i="38"/>
  <c r="G288" i="36" a="1"/>
  <c r="G288" i="36" s="1"/>
  <c r="N288" i="38"/>
  <c r="AR288" i="36"/>
  <c r="CI288" i="36"/>
  <c r="FH288" i="36"/>
  <c r="FI288" i="36" s="1"/>
  <c r="CS288" i="36"/>
  <c r="H288" i="36"/>
  <c r="O288" i="36" s="1"/>
  <c r="CT288" i="36"/>
  <c r="CH288" i="36"/>
  <c r="AC288" i="38"/>
  <c r="CC288" i="36"/>
  <c r="CD288" i="36"/>
  <c r="CO288" i="36"/>
  <c r="Q288" i="36"/>
  <c r="B288" i="38" s="1"/>
  <c r="D286" i="36"/>
  <c r="Y286" i="36" s="1" a="1"/>
  <c r="Y286" i="36" s="1"/>
  <c r="H286" i="38" s="1"/>
  <c r="I286" i="38" s="1"/>
  <c r="O286" i="38"/>
  <c r="P286" i="38" s="1"/>
  <c r="AB286" i="38"/>
  <c r="BN286" i="38"/>
  <c r="BB286" i="36"/>
  <c r="BC286" i="36" s="1"/>
  <c r="EA282" i="36"/>
  <c r="AS287" i="38"/>
  <c r="AE287" i="38"/>
  <c r="A286" i="36"/>
  <c r="DL285" i="36"/>
  <c r="CY287" i="36"/>
  <c r="AP286" i="38"/>
  <c r="AX286" i="38"/>
  <c r="AY286" i="38" s="1"/>
  <c r="EM282" i="36"/>
  <c r="BY286" i="36"/>
  <c r="CA286" i="36" s="1"/>
  <c r="R286" i="38"/>
  <c r="T286" i="38" s="1"/>
  <c r="BA286" i="38"/>
  <c r="BF286" i="38" s="1"/>
  <c r="CX287" i="36"/>
  <c r="Y286" i="38"/>
  <c r="EL282" i="36"/>
  <c r="EC284" i="36"/>
  <c r="AG286" i="38"/>
  <c r="AJ286" i="38"/>
  <c r="AM286" i="38" s="1"/>
  <c r="BR286" i="38"/>
  <c r="DA287" i="36"/>
  <c r="DC287" i="36" s="1"/>
  <c r="EK284" i="36"/>
  <c r="BO286" i="38"/>
  <c r="BU286" i="38"/>
  <c r="AB286" i="36"/>
  <c r="CW287" i="36"/>
  <c r="DZ282" i="36"/>
  <c r="EE282" i="36"/>
  <c r="EI282" i="36"/>
  <c r="AV286" i="38"/>
  <c r="BK286" i="38"/>
  <c r="AF286" i="38"/>
  <c r="AK287" i="38"/>
  <c r="EJ284" i="36"/>
  <c r="EK282" i="36"/>
  <c r="AS286" i="38"/>
  <c r="BI286" i="38"/>
  <c r="BH286" i="38"/>
  <c r="AU286" i="38"/>
  <c r="DD287" i="36"/>
  <c r="EA284" i="36"/>
  <c r="AH286" i="38"/>
  <c r="O287" i="38"/>
  <c r="P287" i="38" s="1"/>
  <c r="AV287" i="38"/>
  <c r="CZ286" i="36"/>
  <c r="AQ287" i="38"/>
  <c r="AU287" i="38"/>
  <c r="A287" i="36"/>
  <c r="DB286" i="36"/>
  <c r="CW286" i="36"/>
  <c r="DA286" i="36"/>
  <c r="DC286" i="36" s="1"/>
  <c r="BR287" i="38"/>
  <c r="BP287" i="38"/>
  <c r="DD286" i="36"/>
  <c r="FI287" i="36"/>
  <c r="BM286" i="38"/>
  <c r="AI286" i="38"/>
  <c r="BP286" i="38"/>
  <c r="BQ286" i="38"/>
  <c r="AK286" i="38"/>
  <c r="AW286" i="38"/>
  <c r="DB287" i="36"/>
  <c r="EM284" i="36"/>
  <c r="EF284" i="36"/>
  <c r="EG282" i="36"/>
  <c r="BS286" i="38"/>
  <c r="BT286" i="38"/>
  <c r="BJ286" i="38"/>
  <c r="AO286" i="38"/>
  <c r="AE286" i="38"/>
  <c r="AQ286" i="38"/>
  <c r="BL286" i="38"/>
  <c r="CV287" i="36"/>
  <c r="EF282" i="36"/>
  <c r="EB282" i="36"/>
  <c r="EL284" i="36"/>
  <c r="ED282" i="36"/>
  <c r="EC282" i="36"/>
  <c r="EJ282" i="36"/>
  <c r="EE284" i="36"/>
  <c r="AG287" i="38"/>
  <c r="AH287" i="38"/>
  <c r="Z287" i="38"/>
  <c r="AF287" i="38"/>
  <c r="BH287" i="38"/>
  <c r="BT287" i="38"/>
  <c r="BI287" i="38"/>
  <c r="BL287" i="38"/>
  <c r="Y287" i="36" a="1"/>
  <c r="Y287" i="36" s="1"/>
  <c r="H287" i="38" s="1"/>
  <c r="I287" i="38" s="1"/>
  <c r="EI284" i="36"/>
  <c r="EG284" i="36"/>
  <c r="EB284" i="36"/>
  <c r="EH284" i="36"/>
  <c r="AW287" i="38"/>
  <c r="BN287" i="38"/>
  <c r="BJ287" i="38"/>
  <c r="BK287" i="38"/>
  <c r="AT287" i="38"/>
  <c r="ED284" i="36"/>
  <c r="AP287" i="38"/>
  <c r="AI287" i="38"/>
  <c r="AO287" i="38"/>
  <c r="AX287" i="38"/>
  <c r="CV286" i="36"/>
  <c r="CX286" i="36"/>
  <c r="BU287" i="38"/>
  <c r="BQ287" i="38"/>
  <c r="BS287" i="38"/>
  <c r="BM287" i="38"/>
  <c r="BO287" i="38"/>
  <c r="BY287" i="36"/>
  <c r="CA287" i="36" s="1"/>
  <c r="AJ287" i="38"/>
  <c r="AL287" i="38" s="1"/>
  <c r="AE290" i="36"/>
  <c r="AV289" i="36"/>
  <c r="BT289" i="36"/>
  <c r="AD289" i="38"/>
  <c r="AJ289" i="38" s="1"/>
  <c r="AP289" i="36"/>
  <c r="FH289" i="36"/>
  <c r="CI289" i="36"/>
  <c r="Z290" i="36"/>
  <c r="F290" i="36" s="1"/>
  <c r="Q289" i="38"/>
  <c r="R289" i="38" s="1"/>
  <c r="BH289" i="36"/>
  <c r="U289" i="38" s="1"/>
  <c r="X289" i="38" s="1"/>
  <c r="L289" i="38"/>
  <c r="M289" i="38"/>
  <c r="AR290" i="38"/>
  <c r="CO289" i="36"/>
  <c r="AR289" i="36"/>
  <c r="N289" i="38"/>
  <c r="CU289" i="36"/>
  <c r="CV289" i="36" s="1"/>
  <c r="V289" i="38"/>
  <c r="BI289" i="36"/>
  <c r="BU289" i="36"/>
  <c r="CC289" i="36"/>
  <c r="AC289" i="38"/>
  <c r="CH289" i="36"/>
  <c r="CD289" i="36"/>
  <c r="DE287" i="36"/>
  <c r="DE286" i="36"/>
  <c r="EY290" i="36"/>
  <c r="A289" i="36"/>
  <c r="BD287" i="38"/>
  <c r="CI290" i="36"/>
  <c r="AK290" i="36"/>
  <c r="K290" i="38" s="1"/>
  <c r="AI291" i="36"/>
  <c r="BJ288" i="38"/>
  <c r="AS288" i="38"/>
  <c r="BU288" i="38"/>
  <c r="O289" i="38"/>
  <c r="P289" i="38" s="1"/>
  <c r="AB289" i="38"/>
  <c r="Y289" i="38"/>
  <c r="Z289" i="38"/>
  <c r="D288" i="36"/>
  <c r="J288" i="36"/>
  <c r="AX286" i="36"/>
  <c r="AZ286" i="36"/>
  <c r="BA286" i="36"/>
  <c r="AY286" i="36"/>
  <c r="BD287" i="36"/>
  <c r="BE287" i="36"/>
  <c r="BC287" i="36"/>
  <c r="A289" i="38"/>
  <c r="AB289" i="36"/>
  <c r="AW289" i="36"/>
  <c r="BB289" i="36"/>
  <c r="J289" i="36"/>
  <c r="D289" i="36"/>
  <c r="Y289" i="36" s="1" a="1"/>
  <c r="Y289" i="36" s="1"/>
  <c r="H289" i="38" s="1"/>
  <c r="I289" i="38" s="1"/>
  <c r="BE287" i="38"/>
  <c r="F290" i="38"/>
  <c r="G290" i="38" s="1"/>
  <c r="X290" i="36"/>
  <c r="N290" i="36"/>
  <c r="AA290" i="36"/>
  <c r="AU290" i="36"/>
  <c r="M290" i="36"/>
  <c r="EQ291" i="36"/>
  <c r="EO292" i="36" s="1"/>
  <c r="EP291" i="36"/>
  <c r="EX291" i="36"/>
  <c r="AY287" i="36"/>
  <c r="AZ287" i="36"/>
  <c r="BA287" i="36"/>
  <c r="AX287" i="36"/>
  <c r="BC287" i="38"/>
  <c r="BF287" i="38"/>
  <c r="I290" i="36"/>
  <c r="E290" i="38"/>
  <c r="R288" i="38"/>
  <c r="W288" i="38"/>
  <c r="AS288" i="36"/>
  <c r="ER290" i="36"/>
  <c r="FB291" i="36"/>
  <c r="S291" i="36"/>
  <c r="EU291" i="36"/>
  <c r="AO290" i="36"/>
  <c r="BF290" i="36"/>
  <c r="BV291" i="36"/>
  <c r="CK290" i="36"/>
  <c r="FC291" i="36"/>
  <c r="BM290" i="36"/>
  <c r="CM290" i="36"/>
  <c r="FG290" i="36"/>
  <c r="CL290" i="36"/>
  <c r="BJ290" i="36"/>
  <c r="CG291" i="36"/>
  <c r="BX290" i="36"/>
  <c r="CP290" i="36"/>
  <c r="AD291" i="36"/>
  <c r="FD291" i="36"/>
  <c r="BO290" i="36"/>
  <c r="BR290" i="36"/>
  <c r="BP290" i="36"/>
  <c r="CN290" i="36"/>
  <c r="AC291" i="36"/>
  <c r="AQ290" i="36"/>
  <c r="AL290" i="36"/>
  <c r="AM290" i="36"/>
  <c r="CJ290" i="36"/>
  <c r="BQ290" i="36"/>
  <c r="CR290" i="36"/>
  <c r="AS289" i="36"/>
  <c r="AT290" i="36"/>
  <c r="FG291" i="36"/>
  <c r="AL291" i="36"/>
  <c r="BG290" i="36"/>
  <c r="BK290" i="36"/>
  <c r="ET291" i="36"/>
  <c r="BS290" i="36"/>
  <c r="AF291" i="36"/>
  <c r="BN290" i="36"/>
  <c r="CF290" i="36"/>
  <c r="AO291" i="36"/>
  <c r="H290" i="36" l="1"/>
  <c r="O290" i="36" s="1"/>
  <c r="CT290" i="36"/>
  <c r="CS290" i="36"/>
  <c r="CC290" i="36"/>
  <c r="FH290" i="36"/>
  <c r="AC290" i="38"/>
  <c r="CH290" i="36"/>
  <c r="CD290" i="36"/>
  <c r="V290" i="38"/>
  <c r="BI290" i="36"/>
  <c r="DE288" i="36"/>
  <c r="DI288" i="36" s="1"/>
  <c r="DX290" i="36"/>
  <c r="C290" i="36"/>
  <c r="AK288" i="38"/>
  <c r="AO288" i="38"/>
  <c r="U290" i="36"/>
  <c r="BH288" i="38"/>
  <c r="BL288" i="38"/>
  <c r="AV290" i="36"/>
  <c r="BT290" i="36"/>
  <c r="AP290" i="36"/>
  <c r="AD290" i="38"/>
  <c r="Q290" i="38"/>
  <c r="BH290" i="36"/>
  <c r="U290" i="38" s="1"/>
  <c r="X290" i="38" s="1"/>
  <c r="BU290" i="36"/>
  <c r="AR290" i="36"/>
  <c r="N290" i="38"/>
  <c r="CQ290" i="36"/>
  <c r="CO290" i="36"/>
  <c r="DX291" i="36"/>
  <c r="EM285" i="36"/>
  <c r="AE291" i="36"/>
  <c r="Z291" i="36"/>
  <c r="AG291" i="36"/>
  <c r="EQ292" i="36"/>
  <c r="EO293" i="36" s="1"/>
  <c r="EQ293" i="36" s="1"/>
  <c r="EO294" i="36" s="1"/>
  <c r="AR291" i="38"/>
  <c r="V291" i="36"/>
  <c r="W291" i="36"/>
  <c r="AU291" i="36" s="1"/>
  <c r="E291" i="36"/>
  <c r="T291" i="36"/>
  <c r="P291" i="36" s="1"/>
  <c r="K291" i="36"/>
  <c r="D291" i="38"/>
  <c r="AB288" i="36"/>
  <c r="M290" i="38"/>
  <c r="L290" i="38"/>
  <c r="AP288" i="38"/>
  <c r="BP288" i="38"/>
  <c r="AG288" i="38"/>
  <c r="AI288" i="38"/>
  <c r="AX288" i="38"/>
  <c r="AY288" i="38" s="1"/>
  <c r="CY288" i="36"/>
  <c r="A288" i="36"/>
  <c r="Z288" i="38"/>
  <c r="BB288" i="36"/>
  <c r="BE288" i="36" s="1"/>
  <c r="AA288" i="38"/>
  <c r="DB288" i="36"/>
  <c r="DD288" i="36"/>
  <c r="AB288" i="38"/>
  <c r="Y288" i="36" a="1"/>
  <c r="Y288" i="36" s="1"/>
  <c r="H288" i="38" s="1"/>
  <c r="I288" i="38" s="1"/>
  <c r="AU288" i="38"/>
  <c r="AQ288" i="38"/>
  <c r="BT288" i="38"/>
  <c r="AH288" i="38"/>
  <c r="BK288" i="38"/>
  <c r="AF288" i="38"/>
  <c r="CX288" i="36"/>
  <c r="AW288" i="38"/>
  <c r="BN288" i="38"/>
  <c r="AV288" i="38"/>
  <c r="BI288" i="38"/>
  <c r="AE288" i="38"/>
  <c r="BR288" i="38"/>
  <c r="CV288" i="36"/>
  <c r="DA288" i="36"/>
  <c r="DC288" i="36" s="1"/>
  <c r="O288" i="38"/>
  <c r="P288" i="38" s="1"/>
  <c r="BQ288" i="38"/>
  <c r="BS288" i="38"/>
  <c r="BM288" i="38"/>
  <c r="BO288" i="38"/>
  <c r="BY288" i="36"/>
  <c r="CA288" i="36" s="1"/>
  <c r="AJ288" i="38"/>
  <c r="AL288" i="38" s="1"/>
  <c r="BA288" i="38"/>
  <c r="BB288" i="38" s="1"/>
  <c r="BG288" i="38" s="1"/>
  <c r="CW288" i="36"/>
  <c r="AN286" i="38"/>
  <c r="CB288" i="36"/>
  <c r="FI289" i="36"/>
  <c r="BD286" i="36"/>
  <c r="AL286" i="38"/>
  <c r="EK285" i="36"/>
  <c r="S286" i="38"/>
  <c r="EJ285" i="36"/>
  <c r="BE286" i="36"/>
  <c r="BC286" i="38"/>
  <c r="BE286" i="38"/>
  <c r="BB286" i="38"/>
  <c r="BG286" i="38" s="1"/>
  <c r="BD286" i="38"/>
  <c r="EG285" i="36"/>
  <c r="ED285" i="36"/>
  <c r="AZ286" i="38"/>
  <c r="DZ285" i="36"/>
  <c r="EE285" i="36"/>
  <c r="EI285" i="36"/>
  <c r="EB285" i="36"/>
  <c r="EH285" i="36"/>
  <c r="EF285" i="36"/>
  <c r="EA285" i="36"/>
  <c r="EL285" i="36"/>
  <c r="EC285" i="36"/>
  <c r="AN287" i="38"/>
  <c r="BQ289" i="38"/>
  <c r="AM287" i="38"/>
  <c r="BO289" i="38"/>
  <c r="DH288" i="36"/>
  <c r="DD289" i="36"/>
  <c r="DW290" i="36"/>
  <c r="BJ289" i="38"/>
  <c r="CY289" i="36"/>
  <c r="DA289" i="36"/>
  <c r="DC289" i="36" s="1"/>
  <c r="DK288" i="36"/>
  <c r="AG289" i="38"/>
  <c r="CX289" i="36"/>
  <c r="DG288" i="36"/>
  <c r="FI290" i="36"/>
  <c r="DB289" i="36"/>
  <c r="CZ289" i="36"/>
  <c r="W289" i="38"/>
  <c r="CW289" i="36"/>
  <c r="BU289" i="38"/>
  <c r="BY289" i="36"/>
  <c r="CA289" i="36" s="1"/>
  <c r="AY287" i="38"/>
  <c r="AZ287" i="38"/>
  <c r="AK289" i="38"/>
  <c r="CB289" i="36"/>
  <c r="AH289" i="38"/>
  <c r="Q290" i="36"/>
  <c r="B290" i="38" s="1"/>
  <c r="BI289" i="38"/>
  <c r="AF289" i="38"/>
  <c r="BS289" i="38"/>
  <c r="BM289" i="38"/>
  <c r="G290" i="36" a="1"/>
  <c r="G290" i="36" s="1"/>
  <c r="BK289" i="38"/>
  <c r="BR289" i="38"/>
  <c r="BN289" i="38"/>
  <c r="BT289" i="38"/>
  <c r="DJ288" i="36"/>
  <c r="DM288" i="36"/>
  <c r="J290" i="38"/>
  <c r="L290" i="36"/>
  <c r="BP289" i="38"/>
  <c r="BA289" i="38"/>
  <c r="BB289" i="38" s="1"/>
  <c r="BG289" i="38" s="1"/>
  <c r="AU289" i="38"/>
  <c r="AW289" i="38"/>
  <c r="AQ289" i="38"/>
  <c r="AO289" i="38"/>
  <c r="AS289" i="38"/>
  <c r="AI289" i="38"/>
  <c r="CU290" i="36"/>
  <c r="DF288" i="36"/>
  <c r="AX289" i="38"/>
  <c r="AY289" i="38" s="1"/>
  <c r="BL289" i="38"/>
  <c r="AT289" i="38"/>
  <c r="BH289" i="38"/>
  <c r="AP289" i="38"/>
  <c r="AE289" i="38"/>
  <c r="AV289" i="38"/>
  <c r="AA289" i="38"/>
  <c r="DE289" i="36"/>
  <c r="DF289" i="36" s="1"/>
  <c r="DH287" i="36"/>
  <c r="DG287" i="36"/>
  <c r="DI287" i="36"/>
  <c r="DM287" i="36"/>
  <c r="DF287" i="36"/>
  <c r="DK287" i="36"/>
  <c r="DJ287" i="36"/>
  <c r="DH286" i="36"/>
  <c r="DI286" i="36"/>
  <c r="DM286" i="36"/>
  <c r="DK286" i="36"/>
  <c r="DF286" i="36"/>
  <c r="DG286" i="36"/>
  <c r="DJ286" i="36"/>
  <c r="BF288" i="38"/>
  <c r="A290" i="38"/>
  <c r="EY291" i="36"/>
  <c r="A290" i="36"/>
  <c r="BE288" i="38"/>
  <c r="CB290" i="36"/>
  <c r="L291" i="38"/>
  <c r="M291" i="38"/>
  <c r="AV291" i="36"/>
  <c r="AP291" i="36"/>
  <c r="AZ288" i="36"/>
  <c r="BA288" i="36"/>
  <c r="AX288" i="36"/>
  <c r="AY288" i="36"/>
  <c r="F291" i="36"/>
  <c r="DW291" i="36"/>
  <c r="G291" i="36" a="1"/>
  <c r="G291" i="36" s="1"/>
  <c r="L291" i="36"/>
  <c r="J291" i="38"/>
  <c r="Q291" i="36"/>
  <c r="B291" i="38" s="1"/>
  <c r="AA290" i="38"/>
  <c r="T289" i="38"/>
  <c r="S289" i="38"/>
  <c r="BC289" i="36"/>
  <c r="BD289" i="36"/>
  <c r="BE289" i="36"/>
  <c r="AM288" i="38"/>
  <c r="U291" i="36"/>
  <c r="I291" i="36"/>
  <c r="C291" i="36"/>
  <c r="E291" i="38"/>
  <c r="S288" i="38"/>
  <c r="T288" i="38"/>
  <c r="J290" i="36"/>
  <c r="D290" i="36"/>
  <c r="Y290" i="36" s="1" a="1"/>
  <c r="Y290" i="36" s="1"/>
  <c r="H290" i="38" s="1"/>
  <c r="I290" i="38" s="1"/>
  <c r="AH290" i="38"/>
  <c r="BJ290" i="38"/>
  <c r="AI290" i="38"/>
  <c r="BO290" i="38"/>
  <c r="AV290" i="38"/>
  <c r="BT290" i="38"/>
  <c r="AS290" i="38"/>
  <c r="BM290" i="38"/>
  <c r="AP290" i="38"/>
  <c r="BN290" i="38"/>
  <c r="AQ290" i="38"/>
  <c r="BS290" i="38"/>
  <c r="BH290" i="38"/>
  <c r="AG290" i="38"/>
  <c r="AW290" i="38"/>
  <c r="BQ290" i="38"/>
  <c r="AT290" i="38"/>
  <c r="BR290" i="38"/>
  <c r="AU290" i="38"/>
  <c r="AF290" i="38"/>
  <c r="BL290" i="38"/>
  <c r="AK290" i="38"/>
  <c r="BA290" i="38"/>
  <c r="BB290" i="38" s="1"/>
  <c r="BG290" i="38" s="1"/>
  <c r="BU290" i="38"/>
  <c r="AX290" i="38"/>
  <c r="AY290" i="38" s="1"/>
  <c r="AE290" i="38"/>
  <c r="BK290" i="38"/>
  <c r="AJ290" i="38"/>
  <c r="BP290" i="38"/>
  <c r="AO290" i="38"/>
  <c r="BI290" i="38"/>
  <c r="BY290" i="36"/>
  <c r="CA290" i="36" s="1"/>
  <c r="Z290" i="38"/>
  <c r="Y290" i="38"/>
  <c r="O290" i="38"/>
  <c r="P290" i="38" s="1"/>
  <c r="AB290" i="38"/>
  <c r="AL289" i="38"/>
  <c r="AM289" i="38"/>
  <c r="AN289" i="38"/>
  <c r="AY289" i="36"/>
  <c r="BA289" i="36"/>
  <c r="AX289" i="36"/>
  <c r="AZ289" i="36"/>
  <c r="BC288" i="38"/>
  <c r="AA291" i="36"/>
  <c r="EP292" i="36"/>
  <c r="EX292" i="36"/>
  <c r="AB290" i="36"/>
  <c r="BB290" i="36"/>
  <c r="AW290" i="36"/>
  <c r="R290" i="38"/>
  <c r="W290" i="38"/>
  <c r="BX291" i="36"/>
  <c r="AD292" i="36"/>
  <c r="BQ291" i="36"/>
  <c r="AC293" i="36"/>
  <c r="BR291" i="36"/>
  <c r="EW292" i="36"/>
  <c r="FB293" i="36"/>
  <c r="BS291" i="36"/>
  <c r="CL291" i="36"/>
  <c r="FC293" i="36"/>
  <c r="EV292" i="36"/>
  <c r="CM291" i="36"/>
  <c r="FD293" i="36"/>
  <c r="ES293" i="36"/>
  <c r="CP291" i="36"/>
  <c r="CN291" i="36"/>
  <c r="AT291" i="36"/>
  <c r="AF293" i="36"/>
  <c r="CG293" i="36"/>
  <c r="CR291" i="36"/>
  <c r="BP291" i="36"/>
  <c r="ER291" i="36"/>
  <c r="FC292" i="36"/>
  <c r="AC292" i="36"/>
  <c r="BK291" i="36"/>
  <c r="BZ291" i="36"/>
  <c r="CJ291" i="36"/>
  <c r="FB292" i="36"/>
  <c r="AH293" i="36"/>
  <c r="BV292" i="36"/>
  <c r="AQ291" i="36"/>
  <c r="S293" i="36"/>
  <c r="BW291" i="36"/>
  <c r="EZ293" i="36"/>
  <c r="EW293" i="36"/>
  <c r="BJ291" i="36"/>
  <c r="FA293" i="36"/>
  <c r="FA292" i="36"/>
  <c r="FG292" i="36"/>
  <c r="AS290" i="36"/>
  <c r="BO291" i="36"/>
  <c r="EZ292" i="36"/>
  <c r="BG291" i="36"/>
  <c r="S292" i="36"/>
  <c r="CF291" i="36"/>
  <c r="AM291" i="36"/>
  <c r="ET292" i="36"/>
  <c r="CK291" i="36"/>
  <c r="CG292" i="36"/>
  <c r="AD293" i="36"/>
  <c r="ET293" i="36"/>
  <c r="EU292" i="36"/>
  <c r="AS291" i="36"/>
  <c r="AF292" i="36"/>
  <c r="AJ291" i="36"/>
  <c r="BL291" i="36"/>
  <c r="CN292" i="36"/>
  <c r="AH292" i="36"/>
  <c r="EU293" i="36"/>
  <c r="EV293" i="36"/>
  <c r="BN291" i="36"/>
  <c r="BG292" i="36"/>
  <c r="FD292" i="36"/>
  <c r="BF291" i="36"/>
  <c r="BV293" i="36"/>
  <c r="ES292" i="36"/>
  <c r="BM291" i="36"/>
  <c r="EX293" i="36" l="1"/>
  <c r="EP293" i="36"/>
  <c r="CC291" i="36"/>
  <c r="AC291" i="38"/>
  <c r="CH291" i="36"/>
  <c r="CD291" i="36"/>
  <c r="CQ291" i="36"/>
  <c r="V291" i="38"/>
  <c r="BI291" i="36"/>
  <c r="BT291" i="36"/>
  <c r="FH291" i="36"/>
  <c r="CI291" i="36"/>
  <c r="AR291" i="36"/>
  <c r="N291" i="38"/>
  <c r="CT291" i="36"/>
  <c r="H291" i="36"/>
  <c r="O291" i="36" s="1"/>
  <c r="CS291" i="36"/>
  <c r="DE290" i="36"/>
  <c r="DH290" i="36" s="1"/>
  <c r="DX292" i="36"/>
  <c r="AD291" i="38"/>
  <c r="AS291" i="38" s="1"/>
  <c r="M291" i="36"/>
  <c r="X291" i="36"/>
  <c r="F291" i="38"/>
  <c r="G291" i="38" s="1"/>
  <c r="N291" i="36"/>
  <c r="AI293" i="36"/>
  <c r="AE293" i="36"/>
  <c r="EQ294" i="36"/>
  <c r="EO295" i="36" s="1"/>
  <c r="AG292" i="36"/>
  <c r="Z292" i="36"/>
  <c r="Q292" i="36" s="1"/>
  <c r="B292" i="38" s="1"/>
  <c r="AR293" i="38"/>
  <c r="AI292" i="36"/>
  <c r="CO291" i="36"/>
  <c r="CU291" i="36"/>
  <c r="DE291" i="36" s="1"/>
  <c r="DJ291" i="36" s="1"/>
  <c r="AR292" i="38"/>
  <c r="AE292" i="36"/>
  <c r="BU291" i="36"/>
  <c r="AK291" i="36"/>
  <c r="K291" i="38" s="1"/>
  <c r="AZ288" i="38"/>
  <c r="BC288" i="36"/>
  <c r="AN288" i="38"/>
  <c r="BD288" i="36"/>
  <c r="BD288" i="38"/>
  <c r="D293" i="38"/>
  <c r="T293" i="36"/>
  <c r="P293" i="36" s="1"/>
  <c r="K293" i="36"/>
  <c r="V293" i="36"/>
  <c r="E293" i="36"/>
  <c r="W293" i="36"/>
  <c r="N293" i="36" s="1"/>
  <c r="BH291" i="36"/>
  <c r="U291" i="38" s="1"/>
  <c r="X291" i="38" s="1"/>
  <c r="Q291" i="38"/>
  <c r="Z293" i="36"/>
  <c r="L293" i="36" s="1"/>
  <c r="AG293" i="36"/>
  <c r="AZ290" i="38"/>
  <c r="BF289" i="38"/>
  <c r="DI289" i="36"/>
  <c r="DL288" i="36"/>
  <c r="EA288" i="36" s="1"/>
  <c r="AZ289" i="38"/>
  <c r="DJ289" i="36"/>
  <c r="BD289" i="38"/>
  <c r="BC289" i="38"/>
  <c r="BE289" i="38"/>
  <c r="DG289" i="36"/>
  <c r="DD290" i="36"/>
  <c r="DA290" i="36"/>
  <c r="DC290" i="36" s="1"/>
  <c r="DB290" i="36"/>
  <c r="CZ290" i="36"/>
  <c r="CW290" i="36"/>
  <c r="CX290" i="36"/>
  <c r="DH289" i="36"/>
  <c r="DL287" i="36"/>
  <c r="EI287" i="36" s="1"/>
  <c r="CV290" i="36"/>
  <c r="CY290" i="36"/>
  <c r="DK289" i="36"/>
  <c r="DM289" i="36"/>
  <c r="DL286" i="36"/>
  <c r="EM286" i="36" s="1"/>
  <c r="K292" i="36"/>
  <c r="D292" i="38"/>
  <c r="W292" i="36"/>
  <c r="V292" i="36"/>
  <c r="E292" i="36"/>
  <c r="T292" i="36"/>
  <c r="P292" i="36" s="1"/>
  <c r="BC290" i="38"/>
  <c r="EY292" i="36"/>
  <c r="BF290" i="38"/>
  <c r="BE290" i="38"/>
  <c r="BD290" i="38"/>
  <c r="A291" i="38"/>
  <c r="A291" i="36"/>
  <c r="CO292" i="36"/>
  <c r="BN291" i="38"/>
  <c r="BQ291" i="38"/>
  <c r="BR291" i="38"/>
  <c r="AW291" i="36"/>
  <c r="BB291" i="36"/>
  <c r="AB291" i="36"/>
  <c r="AY290" i="36"/>
  <c r="BA290" i="36"/>
  <c r="AX290" i="36"/>
  <c r="AZ290" i="36"/>
  <c r="D291" i="36"/>
  <c r="Y291" i="36" s="1" a="1"/>
  <c r="Y291" i="36" s="1"/>
  <c r="H291" i="38" s="1"/>
  <c r="I291" i="38" s="1"/>
  <c r="J291" i="36"/>
  <c r="T290" i="38"/>
  <c r="S290" i="38"/>
  <c r="BC290" i="36"/>
  <c r="BD290" i="36"/>
  <c r="BE290" i="36"/>
  <c r="AM290" i="38"/>
  <c r="AN290" i="38"/>
  <c r="AL290" i="38"/>
  <c r="EX294" i="36"/>
  <c r="EP294" i="36"/>
  <c r="FI291" i="36"/>
  <c r="EY293" i="36"/>
  <c r="Y291" i="38"/>
  <c r="Z291" i="38"/>
  <c r="O291" i="38"/>
  <c r="P291" i="38" s="1"/>
  <c r="AB291" i="38"/>
  <c r="BZ293" i="36"/>
  <c r="CR293" i="36"/>
  <c r="BQ293" i="36"/>
  <c r="CJ293" i="36"/>
  <c r="BL293" i="36"/>
  <c r="AT293" i="36"/>
  <c r="CL293" i="36"/>
  <c r="FA294" i="36"/>
  <c r="FB294" i="36"/>
  <c r="BR292" i="36"/>
  <c r="BJ292" i="36"/>
  <c r="BX292" i="36"/>
  <c r="BN292" i="36"/>
  <c r="BF293" i="36"/>
  <c r="S294" i="36"/>
  <c r="ET294" i="36"/>
  <c r="ER292" i="36"/>
  <c r="CF292" i="36"/>
  <c r="CM293" i="36"/>
  <c r="BW292" i="36"/>
  <c r="BF292" i="36"/>
  <c r="AO292" i="36"/>
  <c r="AM292" i="36"/>
  <c r="BJ293" i="36"/>
  <c r="BG293" i="36"/>
  <c r="AD295" i="36"/>
  <c r="CK293" i="36"/>
  <c r="CL292" i="36"/>
  <c r="BX293" i="36"/>
  <c r="BM292" i="36"/>
  <c r="BO293" i="36"/>
  <c r="AL292" i="36"/>
  <c r="BR293" i="36"/>
  <c r="BP293" i="36"/>
  <c r="CG295" i="36"/>
  <c r="CP293" i="36"/>
  <c r="FG293" i="36"/>
  <c r="ES294" i="36"/>
  <c r="AL293" i="36"/>
  <c r="BN293" i="36"/>
  <c r="CF293" i="36"/>
  <c r="CJ292" i="36"/>
  <c r="CG294" i="36"/>
  <c r="BW293" i="36"/>
  <c r="AJ293" i="36"/>
  <c r="BZ292" i="36"/>
  <c r="FG294" i="36"/>
  <c r="FC295" i="36"/>
  <c r="AJ292" i="36"/>
  <c r="CP292" i="36"/>
  <c r="AC294" i="36"/>
  <c r="BP292" i="36"/>
  <c r="BM293" i="36"/>
  <c r="EU294" i="36"/>
  <c r="EW295" i="36"/>
  <c r="AH294" i="36"/>
  <c r="EZ295" i="36"/>
  <c r="AM293" i="36"/>
  <c r="BV294" i="36"/>
  <c r="FD294" i="36"/>
  <c r="BO292" i="36"/>
  <c r="FC294" i="36"/>
  <c r="ER293" i="36"/>
  <c r="BQ292" i="36"/>
  <c r="AO293" i="36"/>
  <c r="CN293" i="36"/>
  <c r="BL292" i="36"/>
  <c r="CK292" i="36"/>
  <c r="EV294" i="36"/>
  <c r="BS292" i="36"/>
  <c r="AQ292" i="36"/>
  <c r="BS293" i="36"/>
  <c r="AF294" i="36"/>
  <c r="CR292" i="36"/>
  <c r="AQ293" i="36"/>
  <c r="BK293" i="36"/>
  <c r="AH295" i="36"/>
  <c r="EZ294" i="36"/>
  <c r="BQ294" i="36"/>
  <c r="AT292" i="36"/>
  <c r="BV295" i="36"/>
  <c r="AD294" i="36"/>
  <c r="EW294" i="36"/>
  <c r="CM292" i="36"/>
  <c r="BK292" i="36"/>
  <c r="FD295" i="36"/>
  <c r="AO294" i="36"/>
  <c r="BY291" i="36" l="1"/>
  <c r="BP291" i="38"/>
  <c r="BU291" i="38"/>
  <c r="AR293" i="36"/>
  <c r="N293" i="38"/>
  <c r="H293" i="36"/>
  <c r="O293" i="36" s="1"/>
  <c r="CS293" i="36"/>
  <c r="CT293" i="36"/>
  <c r="BK291" i="38"/>
  <c r="AW291" i="38"/>
  <c r="AE291" i="38"/>
  <c r="BS291" i="38"/>
  <c r="BM291" i="38"/>
  <c r="BA291" i="38"/>
  <c r="AP291" i="38"/>
  <c r="BT291" i="38"/>
  <c r="BL291" i="38"/>
  <c r="AV291" i="38"/>
  <c r="BI291" i="38"/>
  <c r="AT291" i="38"/>
  <c r="AA291" i="38"/>
  <c r="K294" i="36"/>
  <c r="E294" i="36"/>
  <c r="V294" i="36"/>
  <c r="T294" i="36"/>
  <c r="D294" i="38"/>
  <c r="W294" i="36"/>
  <c r="EX295" i="36"/>
  <c r="AO291" i="38"/>
  <c r="AK291" i="38"/>
  <c r="BH291" i="38"/>
  <c r="EP295" i="36"/>
  <c r="CB291" i="36"/>
  <c r="EQ295" i="36"/>
  <c r="EO296" i="36" s="1"/>
  <c r="AJ291" i="38"/>
  <c r="AU291" i="38"/>
  <c r="AQ291" i="38"/>
  <c r="BJ291" i="38"/>
  <c r="AX291" i="38"/>
  <c r="AY291" i="38" s="1"/>
  <c r="BO291" i="38"/>
  <c r="CA291" i="36"/>
  <c r="DM290" i="36"/>
  <c r="EH287" i="36"/>
  <c r="DG290" i="36"/>
  <c r="DK290" i="36"/>
  <c r="DJ290" i="36"/>
  <c r="DI290" i="36"/>
  <c r="DF290" i="36"/>
  <c r="W291" i="38"/>
  <c r="Q293" i="38"/>
  <c r="BH293" i="36"/>
  <c r="U293" i="38" s="1"/>
  <c r="X293" i="38" s="1"/>
  <c r="CO293" i="36"/>
  <c r="AK293" i="36"/>
  <c r="K293" i="38" s="1"/>
  <c r="BU293" i="36"/>
  <c r="CH293" i="36"/>
  <c r="CD293" i="36"/>
  <c r="CC293" i="36"/>
  <c r="AC293" i="38"/>
  <c r="CI292" i="36"/>
  <c r="M293" i="38"/>
  <c r="L293" i="38"/>
  <c r="AR292" i="36"/>
  <c r="N292" i="38"/>
  <c r="BH292" i="36"/>
  <c r="U292" i="38" s="1"/>
  <c r="X292" i="38" s="1"/>
  <c r="Q292" i="38"/>
  <c r="FH293" i="36"/>
  <c r="CI293" i="36"/>
  <c r="BI293" i="36"/>
  <c r="V293" i="38"/>
  <c r="CQ293" i="36"/>
  <c r="AV293" i="36"/>
  <c r="BT293" i="36"/>
  <c r="AP293" i="36"/>
  <c r="DX294" i="36"/>
  <c r="DX293" i="36"/>
  <c r="DW292" i="36"/>
  <c r="L292" i="36"/>
  <c r="J292" i="38"/>
  <c r="F292" i="36"/>
  <c r="Z292" i="38" s="1"/>
  <c r="AV292" i="36"/>
  <c r="AP292" i="36"/>
  <c r="EQ296" i="36"/>
  <c r="EO297" i="36" s="1"/>
  <c r="G292" i="36" a="1"/>
  <c r="G292" i="36" s="1"/>
  <c r="CZ291" i="36"/>
  <c r="DA291" i="36"/>
  <c r="DC291" i="36" s="1"/>
  <c r="CY291" i="36"/>
  <c r="CX291" i="36"/>
  <c r="DD291" i="36"/>
  <c r="CW291" i="36"/>
  <c r="DB291" i="36"/>
  <c r="CV291" i="36"/>
  <c r="EJ288" i="36"/>
  <c r="CS292" i="36"/>
  <c r="H292" i="36"/>
  <c r="O292" i="36" s="1"/>
  <c r="CT292" i="36"/>
  <c r="CQ292" i="36"/>
  <c r="BU292" i="36"/>
  <c r="AK292" i="36"/>
  <c r="K292" i="38" s="1"/>
  <c r="DW293" i="36"/>
  <c r="AF291" i="38"/>
  <c r="BB291" i="38"/>
  <c r="BG291" i="38" s="1"/>
  <c r="J293" i="38"/>
  <c r="G293" i="36" a="1"/>
  <c r="G293" i="36" s="1"/>
  <c r="E293" i="38"/>
  <c r="F293" i="36"/>
  <c r="AB293" i="38" s="1"/>
  <c r="C293" i="36"/>
  <c r="AA293" i="36"/>
  <c r="AW293" i="36" s="1"/>
  <c r="AU293" i="36"/>
  <c r="AG291" i="38"/>
  <c r="AH291" i="38"/>
  <c r="X293" i="36"/>
  <c r="F293" i="38"/>
  <c r="G293" i="38" s="1"/>
  <c r="AD293" i="38"/>
  <c r="AU293" i="38" s="1"/>
  <c r="Q293" i="36"/>
  <c r="B293" i="38" s="1"/>
  <c r="I293" i="36"/>
  <c r="U293" i="36"/>
  <c r="D293" i="36" s="1"/>
  <c r="AI291" i="38"/>
  <c r="R291" i="38"/>
  <c r="M293" i="36"/>
  <c r="AI294" i="36"/>
  <c r="M292" i="38"/>
  <c r="L292" i="38"/>
  <c r="AE295" i="36"/>
  <c r="BT292" i="36"/>
  <c r="AC292" i="38"/>
  <c r="FH292" i="36"/>
  <c r="FI292" i="36" s="1"/>
  <c r="CH292" i="36"/>
  <c r="CD292" i="36"/>
  <c r="CC292" i="36"/>
  <c r="V292" i="38"/>
  <c r="BI292" i="36"/>
  <c r="AR294" i="38"/>
  <c r="CU293" i="36"/>
  <c r="CV293" i="36" s="1"/>
  <c r="EK288" i="36"/>
  <c r="DZ288" i="36"/>
  <c r="DG291" i="36"/>
  <c r="DL291" i="36" s="1"/>
  <c r="M292" i="36"/>
  <c r="C292" i="36"/>
  <c r="EM288" i="36"/>
  <c r="EG288" i="36"/>
  <c r="EC288" i="36"/>
  <c r="ED288" i="36"/>
  <c r="EI288" i="36"/>
  <c r="EE288" i="36"/>
  <c r="EF288" i="36"/>
  <c r="EB288" i="36"/>
  <c r="EL288" i="36"/>
  <c r="EH288" i="36"/>
  <c r="AA292" i="36"/>
  <c r="AW292" i="36" s="1"/>
  <c r="N292" i="36"/>
  <c r="X292" i="36"/>
  <c r="F292" i="38"/>
  <c r="G292" i="38" s="1"/>
  <c r="AU292" i="36"/>
  <c r="EM287" i="36"/>
  <c r="EG287" i="36"/>
  <c r="U292" i="36"/>
  <c r="D292" i="36" s="1"/>
  <c r="EB287" i="36"/>
  <c r="I292" i="36"/>
  <c r="DL289" i="36"/>
  <c r="EG289" i="36" s="1"/>
  <c r="DI291" i="36"/>
  <c r="EK287" i="36"/>
  <c r="ED287" i="36"/>
  <c r="DM291" i="36"/>
  <c r="CU292" i="36"/>
  <c r="CV292" i="36" s="1"/>
  <c r="EE287" i="36"/>
  <c r="EL287" i="36"/>
  <c r="DZ287" i="36"/>
  <c r="EA287" i="36"/>
  <c r="EF287" i="36"/>
  <c r="EC287" i="36"/>
  <c r="EJ287" i="36"/>
  <c r="AD292" i="38"/>
  <c r="AT292" i="38" s="1"/>
  <c r="DK291" i="36"/>
  <c r="DF291" i="36"/>
  <c r="EK286" i="36"/>
  <c r="DH291" i="36"/>
  <c r="DZ286" i="36"/>
  <c r="EC286" i="36"/>
  <c r="DL290" i="36"/>
  <c r="EA290" i="36" s="1"/>
  <c r="E292" i="38"/>
  <c r="A292" i="38" s="1"/>
  <c r="EJ286" i="36"/>
  <c r="EH286" i="36"/>
  <c r="EI289" i="36"/>
  <c r="EE286" i="36"/>
  <c r="EF286" i="36"/>
  <c r="EA286" i="36"/>
  <c r="EB286" i="36"/>
  <c r="EG286" i="36"/>
  <c r="EI286" i="36"/>
  <c r="EL286" i="36"/>
  <c r="ED286" i="36"/>
  <c r="AE294" i="36"/>
  <c r="AI295" i="36"/>
  <c r="Z294" i="36"/>
  <c r="Q294" i="36" s="1"/>
  <c r="B294" i="38" s="1"/>
  <c r="AG294" i="36"/>
  <c r="EY294" i="36"/>
  <c r="BC291" i="38"/>
  <c r="AA293" i="38"/>
  <c r="BF291" i="38"/>
  <c r="BD291" i="38"/>
  <c r="AZ291" i="38"/>
  <c r="BE291" i="38"/>
  <c r="AV294" i="36"/>
  <c r="AP294" i="36"/>
  <c r="BA291" i="36"/>
  <c r="AY291" i="36"/>
  <c r="AZ291" i="36"/>
  <c r="AX291" i="36"/>
  <c r="R292" i="38"/>
  <c r="W292" i="38"/>
  <c r="J293" i="36"/>
  <c r="EX296" i="36"/>
  <c r="EP296" i="36"/>
  <c r="AB293" i="36"/>
  <c r="T291" i="38"/>
  <c r="S291" i="38"/>
  <c r="Y292" i="38"/>
  <c r="AL291" i="38"/>
  <c r="AM291" i="38"/>
  <c r="AN291" i="38"/>
  <c r="EQ297" i="36"/>
  <c r="EO298" i="36" s="1"/>
  <c r="EP297" i="36"/>
  <c r="EX297" i="36"/>
  <c r="R293" i="38"/>
  <c r="W293" i="38"/>
  <c r="CB293" i="36"/>
  <c r="U294" i="36"/>
  <c r="E294" i="38"/>
  <c r="I294" i="36"/>
  <c r="C294" i="36"/>
  <c r="N294" i="36"/>
  <c r="M294" i="36"/>
  <c r="X294" i="36"/>
  <c r="AU294" i="36"/>
  <c r="F294" i="38"/>
  <c r="G294" i="38" s="1"/>
  <c r="AA294" i="36"/>
  <c r="AD294" i="38"/>
  <c r="BP293" i="38"/>
  <c r="BH293" i="38"/>
  <c r="A293" i="38"/>
  <c r="BD291" i="36"/>
  <c r="BC291" i="36"/>
  <c r="BE291" i="36"/>
  <c r="EY295" i="36"/>
  <c r="P294" i="36"/>
  <c r="EV295" i="36"/>
  <c r="AC295" i="36"/>
  <c r="CK295" i="36"/>
  <c r="EW297" i="36"/>
  <c r="EZ298" i="36"/>
  <c r="BV296" i="36"/>
  <c r="EW296" i="36"/>
  <c r="FB297" i="36"/>
  <c r="CJ295" i="36"/>
  <c r="EV296" i="36"/>
  <c r="FA297" i="36"/>
  <c r="BS294" i="36"/>
  <c r="ET297" i="36"/>
  <c r="BX294" i="36"/>
  <c r="FA295" i="36"/>
  <c r="BM294" i="36"/>
  <c r="BP295" i="36"/>
  <c r="CR294" i="36"/>
  <c r="FB295" i="36"/>
  <c r="EU295" i="36"/>
  <c r="ET295" i="36"/>
  <c r="BM295" i="36"/>
  <c r="FB298" i="36"/>
  <c r="AS292" i="36"/>
  <c r="EU297" i="36"/>
  <c r="BG294" i="36"/>
  <c r="BS295" i="36"/>
  <c r="CR295" i="36"/>
  <c r="FC297" i="36"/>
  <c r="CG297" i="36"/>
  <c r="CN295" i="36"/>
  <c r="BW294" i="36"/>
  <c r="BZ295" i="36"/>
  <c r="ES297" i="36"/>
  <c r="ET298" i="36"/>
  <c r="AF297" i="36"/>
  <c r="ES298" i="36"/>
  <c r="AS293" i="36"/>
  <c r="BN294" i="36"/>
  <c r="AL294" i="36"/>
  <c r="CM294" i="36"/>
  <c r="AH296" i="36"/>
  <c r="CJ296" i="36"/>
  <c r="BL296" i="36"/>
  <c r="S295" i="36"/>
  <c r="AM295" i="36"/>
  <c r="AH297" i="36"/>
  <c r="AL295" i="36"/>
  <c r="S297" i="36"/>
  <c r="ET296" i="36"/>
  <c r="FD297" i="36"/>
  <c r="BR295" i="36"/>
  <c r="BP294" i="36"/>
  <c r="BJ295" i="36"/>
  <c r="FD296" i="36"/>
  <c r="AQ294" i="36"/>
  <c r="AD296" i="36"/>
  <c r="AO295" i="36"/>
  <c r="BJ294" i="36"/>
  <c r="AS294" i="36"/>
  <c r="BW295" i="36"/>
  <c r="EV297" i="36"/>
  <c r="CP294" i="36"/>
  <c r="AD297" i="36"/>
  <c r="AF296" i="36"/>
  <c r="BO294" i="36"/>
  <c r="BF294" i="36"/>
  <c r="EU296" i="36"/>
  <c r="CJ294" i="36"/>
  <c r="AC296" i="36"/>
  <c r="BZ294" i="36"/>
  <c r="FG295" i="36"/>
  <c r="EZ296" i="36"/>
  <c r="CL294" i="36"/>
  <c r="CG296" i="36"/>
  <c r="BL294" i="36"/>
  <c r="CF294" i="36"/>
  <c r="FC296" i="36"/>
  <c r="FG296" i="36"/>
  <c r="BR294" i="36"/>
  <c r="ES295" i="36"/>
  <c r="AF295" i="36"/>
  <c r="CN294" i="36"/>
  <c r="AC297" i="36"/>
  <c r="AJ294" i="36"/>
  <c r="ES296" i="36"/>
  <c r="BK294" i="36"/>
  <c r="FB296" i="36"/>
  <c r="AM294" i="36"/>
  <c r="BG295" i="36"/>
  <c r="AJ295" i="36"/>
  <c r="BK295" i="36"/>
  <c r="FA296" i="36"/>
  <c r="BV297" i="36"/>
  <c r="EZ297" i="36"/>
  <c r="AT294" i="36"/>
  <c r="S296" i="36"/>
  <c r="ER294" i="36"/>
  <c r="CK294" i="36"/>
  <c r="S298" i="36"/>
  <c r="BN297" i="36"/>
  <c r="BO295" i="36"/>
  <c r="BG296" i="36"/>
  <c r="AG295" i="36" l="1"/>
  <c r="AR296" i="38"/>
  <c r="D295" i="38"/>
  <c r="E295" i="36"/>
  <c r="T295" i="36"/>
  <c r="U295" i="36" s="1"/>
  <c r="K295" i="36"/>
  <c r="W295" i="36"/>
  <c r="AD295" i="38" s="1"/>
  <c r="V295" i="36"/>
  <c r="Z295" i="36"/>
  <c r="CT294" i="36"/>
  <c r="H294" i="36"/>
  <c r="O294" i="36" s="1"/>
  <c r="CS294" i="36"/>
  <c r="AR295" i="38"/>
  <c r="A292" i="36"/>
  <c r="AE296" i="36"/>
  <c r="DX296" i="36"/>
  <c r="DX295" i="36"/>
  <c r="AP293" i="38"/>
  <c r="AB292" i="38"/>
  <c r="O293" i="38"/>
  <c r="P293" i="38" s="1"/>
  <c r="AX293" i="38"/>
  <c r="AY293" i="38" s="1"/>
  <c r="AV293" i="38"/>
  <c r="AT293" i="38"/>
  <c r="O292" i="38"/>
  <c r="P292" i="38" s="1"/>
  <c r="A293" i="36"/>
  <c r="Y292" i="36" a="1"/>
  <c r="Y292" i="36" s="1"/>
  <c r="H292" i="38" s="1"/>
  <c r="I292" i="38" s="1"/>
  <c r="BR293" i="38"/>
  <c r="AH293" i="38"/>
  <c r="CI295" i="36"/>
  <c r="CO295" i="36"/>
  <c r="AK295" i="36"/>
  <c r="K295" i="38" s="1"/>
  <c r="AP295" i="36"/>
  <c r="AV295" i="36"/>
  <c r="BT295" i="36"/>
  <c r="BI295" i="36"/>
  <c r="V295" i="38"/>
  <c r="M295" i="38"/>
  <c r="L295" i="38"/>
  <c r="CS295" i="36"/>
  <c r="H295" i="36"/>
  <c r="O295" i="36" s="1"/>
  <c r="CT295" i="36"/>
  <c r="Z297" i="36"/>
  <c r="AI297" i="36"/>
  <c r="AG297" i="36"/>
  <c r="EQ298" i="36"/>
  <c r="EO299" i="36" s="1"/>
  <c r="AR297" i="38"/>
  <c r="BB293" i="36"/>
  <c r="Z296" i="36"/>
  <c r="F296" i="36" s="1"/>
  <c r="CQ294" i="36"/>
  <c r="AI296" i="36"/>
  <c r="D297" i="38"/>
  <c r="K297" i="36"/>
  <c r="V297" i="36"/>
  <c r="W297" i="36"/>
  <c r="AU297" i="36" s="1"/>
  <c r="T297" i="36"/>
  <c r="P297" i="36" s="1"/>
  <c r="E297" i="36"/>
  <c r="AE297" i="36"/>
  <c r="CO294" i="36"/>
  <c r="AG296" i="36"/>
  <c r="AA292" i="38"/>
  <c r="BA293" i="38"/>
  <c r="BB293" i="38" s="1"/>
  <c r="BG293" i="38" s="1"/>
  <c r="BS293" i="38"/>
  <c r="BY293" i="36"/>
  <c r="CA293" i="36" s="1"/>
  <c r="BU293" i="38"/>
  <c r="FI293" i="36"/>
  <c r="BL293" i="38"/>
  <c r="AW293" i="38"/>
  <c r="AS293" i="38"/>
  <c r="BI293" i="38"/>
  <c r="BK293" i="38"/>
  <c r="AK293" i="38"/>
  <c r="N295" i="36"/>
  <c r="F295" i="38"/>
  <c r="G295" i="38" s="1"/>
  <c r="Y293" i="36" a="1"/>
  <c r="Y293" i="36" s="1"/>
  <c r="H293" i="38" s="1"/>
  <c r="I293" i="38" s="1"/>
  <c r="Z293" i="38"/>
  <c r="BQ293" i="38"/>
  <c r="BM293" i="38"/>
  <c r="BO293" i="38"/>
  <c r="AJ293" i="38"/>
  <c r="AL293" i="38" s="1"/>
  <c r="AA295" i="36"/>
  <c r="AW295" i="36" s="1"/>
  <c r="Y293" i="38"/>
  <c r="AQ293" i="38"/>
  <c r="AI293" i="38"/>
  <c r="AF293" i="38"/>
  <c r="AG293" i="38"/>
  <c r="BN293" i="38"/>
  <c r="BT293" i="38"/>
  <c r="BJ293" i="38"/>
  <c r="AO293" i="38"/>
  <c r="AE293" i="38"/>
  <c r="M295" i="36"/>
  <c r="CB292" i="36"/>
  <c r="I295" i="36"/>
  <c r="DB293" i="36"/>
  <c r="CZ293" i="36"/>
  <c r="CY293" i="36"/>
  <c r="CW293" i="36"/>
  <c r="DE293" i="36"/>
  <c r="DI293" i="36" s="1"/>
  <c r="T296" i="36"/>
  <c r="C296" i="36" s="1"/>
  <c r="W296" i="36"/>
  <c r="M296" i="36" s="1"/>
  <c r="E296" i="36"/>
  <c r="K296" i="36"/>
  <c r="D296" i="38"/>
  <c r="V296" i="36"/>
  <c r="DA293" i="36"/>
  <c r="DC293" i="36" s="1"/>
  <c r="DD293" i="36"/>
  <c r="CX293" i="36"/>
  <c r="AB292" i="36"/>
  <c r="BB292" i="36"/>
  <c r="BC292" i="36" s="1"/>
  <c r="AJ292" i="38"/>
  <c r="AL292" i="38" s="1"/>
  <c r="EH289" i="36"/>
  <c r="EK289" i="36"/>
  <c r="BT292" i="38"/>
  <c r="BA292" i="38"/>
  <c r="BB292" i="38" s="1"/>
  <c r="BG292" i="38" s="1"/>
  <c r="BJ292" i="38"/>
  <c r="BP292" i="38"/>
  <c r="AU292" i="38"/>
  <c r="CZ292" i="36"/>
  <c r="J292" i="36"/>
  <c r="BH292" i="38"/>
  <c r="AQ292" i="38"/>
  <c r="DA292" i="36"/>
  <c r="DC292" i="36" s="1"/>
  <c r="EL289" i="36"/>
  <c r="EJ289" i="36"/>
  <c r="EM289" i="36"/>
  <c r="EL291" i="36"/>
  <c r="DZ289" i="36"/>
  <c r="ED289" i="36"/>
  <c r="EB289" i="36"/>
  <c r="EA289" i="36"/>
  <c r="EC289" i="36"/>
  <c r="EE289" i="36"/>
  <c r="EF289" i="36"/>
  <c r="AI292" i="38"/>
  <c r="AW292" i="38"/>
  <c r="BU292" i="38"/>
  <c r="AG292" i="38"/>
  <c r="CW292" i="36"/>
  <c r="DE292" i="36"/>
  <c r="DF292" i="36" s="1"/>
  <c r="AS292" i="38"/>
  <c r="BY292" i="36"/>
  <c r="CA292" i="36" s="1"/>
  <c r="AO292" i="38"/>
  <c r="AF292" i="38"/>
  <c r="DB292" i="36"/>
  <c r="BS292" i="38"/>
  <c r="AV292" i="38"/>
  <c r="AH292" i="38"/>
  <c r="AE292" i="38"/>
  <c r="AP292" i="38"/>
  <c r="BK292" i="38"/>
  <c r="AK292" i="38"/>
  <c r="BR292" i="38"/>
  <c r="CY292" i="36"/>
  <c r="DD292" i="36"/>
  <c r="BM292" i="38"/>
  <c r="BO292" i="38"/>
  <c r="BN292" i="38"/>
  <c r="BQ292" i="38"/>
  <c r="BI292" i="38"/>
  <c r="AX292" i="38"/>
  <c r="AZ292" i="38" s="1"/>
  <c r="BL292" i="38"/>
  <c r="CX292" i="36"/>
  <c r="EI291" i="36"/>
  <c r="EJ290" i="36"/>
  <c r="DW294" i="36"/>
  <c r="DZ290" i="36"/>
  <c r="EK290" i="36"/>
  <c r="EL290" i="36"/>
  <c r="EG290" i="36"/>
  <c r="EM290" i="36"/>
  <c r="EC290" i="36"/>
  <c r="EB290" i="36"/>
  <c r="ED290" i="36"/>
  <c r="EE290" i="36"/>
  <c r="EI290" i="36"/>
  <c r="EH290" i="36"/>
  <c r="EF290" i="36"/>
  <c r="EH291" i="36"/>
  <c r="DZ291" i="36"/>
  <c r="J294" i="38"/>
  <c r="L294" i="36"/>
  <c r="F294" i="36"/>
  <c r="AB294" i="38" s="1"/>
  <c r="CU294" i="36"/>
  <c r="DE294" i="36" s="1"/>
  <c r="G294" i="36" a="1"/>
  <c r="G294" i="36" s="1"/>
  <c r="BT294" i="36"/>
  <c r="M294" i="38"/>
  <c r="L294" i="38"/>
  <c r="CI294" i="36"/>
  <c r="FH294" i="36"/>
  <c r="N294" i="38"/>
  <c r="AR294" i="36"/>
  <c r="CD294" i="36"/>
  <c r="CC294" i="36"/>
  <c r="CH294" i="36"/>
  <c r="AC294" i="38"/>
  <c r="BU294" i="36"/>
  <c r="BI294" i="36"/>
  <c r="V294" i="38"/>
  <c r="AK294" i="36"/>
  <c r="K294" i="38" s="1"/>
  <c r="Q294" i="38"/>
  <c r="AI294" i="38" s="1"/>
  <c r="BH294" i="36"/>
  <c r="U294" i="38" s="1"/>
  <c r="X294" i="38" s="1"/>
  <c r="EE291" i="36"/>
  <c r="ED291" i="36"/>
  <c r="EF291" i="36"/>
  <c r="EK291" i="36"/>
  <c r="EG291" i="36"/>
  <c r="EJ291" i="36"/>
  <c r="EC291" i="36"/>
  <c r="EA291" i="36"/>
  <c r="EM291" i="36"/>
  <c r="EB291" i="36"/>
  <c r="BE293" i="38"/>
  <c r="EY297" i="36"/>
  <c r="A294" i="38"/>
  <c r="V298" i="36"/>
  <c r="D298" i="38"/>
  <c r="K298" i="36"/>
  <c r="E298" i="36"/>
  <c r="T298" i="36"/>
  <c r="P298" i="36" s="1"/>
  <c r="W298" i="36"/>
  <c r="EQ299" i="36"/>
  <c r="EO300" i="36" s="1"/>
  <c r="EX299" i="36"/>
  <c r="EP299" i="36"/>
  <c r="AX293" i="36"/>
  <c r="AY293" i="36"/>
  <c r="AZ293" i="36"/>
  <c r="BA293" i="36"/>
  <c r="Q297" i="36"/>
  <c r="B297" i="38" s="1"/>
  <c r="L297" i="36"/>
  <c r="F297" i="36"/>
  <c r="G297" i="36" a="1"/>
  <c r="G297" i="36" s="1"/>
  <c r="J297" i="38"/>
  <c r="DW297" i="36"/>
  <c r="AA297" i="36"/>
  <c r="BJ294" i="38"/>
  <c r="BO294" i="38"/>
  <c r="AV294" i="38"/>
  <c r="BT294" i="38"/>
  <c r="AS294" i="38"/>
  <c r="BM294" i="38"/>
  <c r="AP294" i="38"/>
  <c r="BN294" i="38"/>
  <c r="AQ294" i="38"/>
  <c r="BS294" i="38"/>
  <c r="BH294" i="38"/>
  <c r="AW294" i="38"/>
  <c r="BQ294" i="38"/>
  <c r="AT294" i="38"/>
  <c r="BR294" i="38"/>
  <c r="AU294" i="38"/>
  <c r="AK294" i="38"/>
  <c r="BA294" i="38"/>
  <c r="BU294" i="38"/>
  <c r="BL294" i="38"/>
  <c r="AX294" i="38"/>
  <c r="AY294" i="38" s="1"/>
  <c r="AE294" i="38"/>
  <c r="BK294" i="38"/>
  <c r="AJ294" i="38"/>
  <c r="BP294" i="38"/>
  <c r="AO294" i="38"/>
  <c r="BI294" i="38"/>
  <c r="BY294" i="36"/>
  <c r="AM292" i="38"/>
  <c r="BB294" i="36"/>
  <c r="AB294" i="36"/>
  <c r="AW294" i="36"/>
  <c r="S293" i="38"/>
  <c r="T293" i="38"/>
  <c r="EP298" i="36"/>
  <c r="EX298" i="36"/>
  <c r="S292" i="38"/>
  <c r="T292" i="38"/>
  <c r="BC293" i="38"/>
  <c r="BA292" i="36"/>
  <c r="AY292" i="36"/>
  <c r="AZ292" i="36"/>
  <c r="AX292" i="36"/>
  <c r="D294" i="36"/>
  <c r="J294" i="36"/>
  <c r="BC293" i="36"/>
  <c r="BD293" i="36"/>
  <c r="BE293" i="36"/>
  <c r="EY296" i="36"/>
  <c r="E297" i="38"/>
  <c r="C297" i="36"/>
  <c r="Q296" i="36"/>
  <c r="B296" i="38" s="1"/>
  <c r="CF295" i="36"/>
  <c r="AT296" i="36"/>
  <c r="BR297" i="36"/>
  <c r="FA299" i="36"/>
  <c r="ET299" i="36"/>
  <c r="BN299" i="36"/>
  <c r="ER297" i="36"/>
  <c r="CN296" i="36"/>
  <c r="EW299" i="36"/>
  <c r="BN296" i="36"/>
  <c r="CK297" i="36"/>
  <c r="CP296" i="36"/>
  <c r="BF295" i="36"/>
  <c r="FA298" i="36"/>
  <c r="BM296" i="36"/>
  <c r="BX296" i="36"/>
  <c r="BV298" i="36"/>
  <c r="CM297" i="36"/>
  <c r="AD298" i="36"/>
  <c r="AH298" i="36"/>
  <c r="BP297" i="36"/>
  <c r="AH299" i="36"/>
  <c r="BL298" i="36"/>
  <c r="AQ298" i="36"/>
  <c r="BL295" i="36"/>
  <c r="AT295" i="36"/>
  <c r="BM298" i="36"/>
  <c r="AJ297" i="36"/>
  <c r="BP296" i="36"/>
  <c r="BX295" i="36"/>
  <c r="ER295" i="36"/>
  <c r="BQ295" i="36"/>
  <c r="CM295" i="36"/>
  <c r="EV299" i="36"/>
  <c r="EW298" i="36"/>
  <c r="AM296" i="36"/>
  <c r="BK299" i="36"/>
  <c r="BR296" i="36"/>
  <c r="AF298" i="36"/>
  <c r="BW297" i="36"/>
  <c r="FD298" i="36"/>
  <c r="BW296" i="36"/>
  <c r="AL296" i="36"/>
  <c r="BQ297" i="36"/>
  <c r="CM298" i="36"/>
  <c r="BG297" i="36"/>
  <c r="CG299" i="36"/>
  <c r="ER296" i="36"/>
  <c r="BJ296" i="36"/>
  <c r="CM296" i="36"/>
  <c r="FG298" i="36"/>
  <c r="AO297" i="36"/>
  <c r="AQ295" i="36"/>
  <c r="FC298" i="36"/>
  <c r="CL297" i="36"/>
  <c r="BO296" i="36"/>
  <c r="BZ297" i="36"/>
  <c r="CN297" i="36"/>
  <c r="FB299" i="36"/>
  <c r="FC299" i="36"/>
  <c r="BF297" i="36"/>
  <c r="BV299" i="36"/>
  <c r="FD299" i="36"/>
  <c r="CR297" i="36"/>
  <c r="BJ297" i="36"/>
  <c r="BX297" i="36"/>
  <c r="AJ296" i="36"/>
  <c r="CL296" i="36"/>
  <c r="BK297" i="36"/>
  <c r="BK296" i="36"/>
  <c r="BL299" i="36"/>
  <c r="AL298" i="36"/>
  <c r="BS299" i="36"/>
  <c r="FG297" i="36"/>
  <c r="BN295" i="36"/>
  <c r="BL297" i="36"/>
  <c r="S299" i="36"/>
  <c r="EZ299" i="36"/>
  <c r="CP297" i="36"/>
  <c r="BV300" i="36"/>
  <c r="AL297" i="36"/>
  <c r="BZ296" i="36"/>
  <c r="EU299" i="36"/>
  <c r="CK296" i="36"/>
  <c r="AD299" i="36"/>
  <c r="CP299" i="36"/>
  <c r="CJ297" i="36"/>
  <c r="CP295" i="36"/>
  <c r="CL295" i="36"/>
  <c r="BO297" i="36"/>
  <c r="CF297" i="36"/>
  <c r="BM297" i="36"/>
  <c r="BS296" i="36"/>
  <c r="CF296" i="36"/>
  <c r="EV298" i="36"/>
  <c r="AQ297" i="36"/>
  <c r="EU298" i="36"/>
  <c r="AF299" i="36"/>
  <c r="BF296" i="36"/>
  <c r="BS297" i="36"/>
  <c r="ES299" i="36"/>
  <c r="AC299" i="36"/>
  <c r="CN299" i="36"/>
  <c r="CK299" i="36"/>
  <c r="AQ296" i="36"/>
  <c r="AM297" i="36"/>
  <c r="CR296" i="36"/>
  <c r="AS295" i="36"/>
  <c r="CG298" i="36"/>
  <c r="CM299" i="36"/>
  <c r="BQ296" i="36"/>
  <c r="AT297" i="36"/>
  <c r="AC298" i="36"/>
  <c r="AO296" i="36"/>
  <c r="BR299" i="36"/>
  <c r="CP298" i="36"/>
  <c r="BZ299" i="36"/>
  <c r="DW296" i="36" l="1"/>
  <c r="BE292" i="38"/>
  <c r="CQ295" i="36"/>
  <c r="BU295" i="36"/>
  <c r="AD297" i="38"/>
  <c r="AP297" i="36"/>
  <c r="AV297" i="36"/>
  <c r="CU295" i="36"/>
  <c r="DA295" i="36" s="1"/>
  <c r="DC295" i="36" s="1"/>
  <c r="AC295" i="38"/>
  <c r="CH295" i="36"/>
  <c r="CC295" i="36"/>
  <c r="CD295" i="36"/>
  <c r="FH295" i="36"/>
  <c r="AR295" i="36"/>
  <c r="N295" i="38"/>
  <c r="Q295" i="38"/>
  <c r="AF295" i="38" s="1"/>
  <c r="BH295" i="36"/>
  <c r="U295" i="38" s="1"/>
  <c r="X295" i="38" s="1"/>
  <c r="N296" i="38"/>
  <c r="AR296" i="36"/>
  <c r="AX295" i="38"/>
  <c r="AY295" i="38" s="1"/>
  <c r="AV295" i="38"/>
  <c r="BH295" i="38"/>
  <c r="AP295" i="38"/>
  <c r="AT295" i="38"/>
  <c r="BA295" i="38"/>
  <c r="BB295" i="38" s="1"/>
  <c r="BG295" i="38" s="1"/>
  <c r="AU295" i="38"/>
  <c r="BI295" i="38"/>
  <c r="AH295" i="38"/>
  <c r="J295" i="36"/>
  <c r="D295" i="36"/>
  <c r="E295" i="38"/>
  <c r="A295" i="38" s="1"/>
  <c r="AU295" i="36"/>
  <c r="X295" i="36"/>
  <c r="P295" i="36"/>
  <c r="C295" i="36"/>
  <c r="F295" i="36"/>
  <c r="Q295" i="36"/>
  <c r="B295" i="38" s="1"/>
  <c r="G295" i="36" a="1"/>
  <c r="G295" i="36" s="1"/>
  <c r="L295" i="36"/>
  <c r="DW295" i="36"/>
  <c r="J295" i="38"/>
  <c r="BU297" i="36"/>
  <c r="CT297" i="36"/>
  <c r="CS297" i="36"/>
  <c r="H297" i="36"/>
  <c r="O297" i="36" s="1"/>
  <c r="DX298" i="36"/>
  <c r="DX297" i="36"/>
  <c r="BS295" i="38"/>
  <c r="X297" i="36"/>
  <c r="N297" i="36"/>
  <c r="AZ293" i="38"/>
  <c r="BQ295" i="38"/>
  <c r="AE295" i="38"/>
  <c r="BO295" i="38"/>
  <c r="AO295" i="38"/>
  <c r="AQ295" i="38"/>
  <c r="AS295" i="38"/>
  <c r="AJ295" i="38"/>
  <c r="AN295" i="38" s="1"/>
  <c r="M297" i="36"/>
  <c r="BL295" i="38"/>
  <c r="BM295" i="38"/>
  <c r="BP295" i="38"/>
  <c r="AW295" i="38"/>
  <c r="BU295" i="38"/>
  <c r="BK295" i="38"/>
  <c r="F297" i="38"/>
  <c r="G297" i="38" s="1"/>
  <c r="FI295" i="36"/>
  <c r="BY295" i="36"/>
  <c r="BR295" i="38"/>
  <c r="BN295" i="38"/>
  <c r="AK295" i="38"/>
  <c r="BT295" i="38"/>
  <c r="BJ295" i="38"/>
  <c r="CQ296" i="36"/>
  <c r="AR299" i="38"/>
  <c r="V299" i="36"/>
  <c r="K299" i="36"/>
  <c r="D299" i="38"/>
  <c r="T299" i="36"/>
  <c r="P299" i="36" s="1"/>
  <c r="E299" i="36"/>
  <c r="W299" i="36"/>
  <c r="AA299" i="36" s="1"/>
  <c r="AI299" i="36"/>
  <c r="AE299" i="36"/>
  <c r="AG299" i="36"/>
  <c r="EQ300" i="36"/>
  <c r="EO301" i="36" s="1"/>
  <c r="CU296" i="36"/>
  <c r="CX296" i="36" s="1"/>
  <c r="G296" i="36" a="1"/>
  <c r="G296" i="36" s="1"/>
  <c r="J296" i="38"/>
  <c r="I297" i="36"/>
  <c r="L296" i="36"/>
  <c r="U297" i="36"/>
  <c r="J297" i="36" s="1"/>
  <c r="AM293" i="38"/>
  <c r="CC297" i="36"/>
  <c r="AC297" i="38"/>
  <c r="CH297" i="36"/>
  <c r="CD297" i="36"/>
  <c r="CB297" i="36" s="1"/>
  <c r="AK297" i="36"/>
  <c r="K297" i="38" s="1"/>
  <c r="CO297" i="36"/>
  <c r="CQ297" i="36"/>
  <c r="FH297" i="36"/>
  <c r="CI297" i="36"/>
  <c r="V297" i="38"/>
  <c r="BI297" i="36"/>
  <c r="L297" i="38"/>
  <c r="M297" i="38"/>
  <c r="N296" i="36"/>
  <c r="F296" i="38"/>
  <c r="G296" i="38" s="1"/>
  <c r="AN293" i="38"/>
  <c r="BD293" i="38"/>
  <c r="E296" i="38"/>
  <c r="AB295" i="36"/>
  <c r="BF293" i="38"/>
  <c r="AU296" i="36"/>
  <c r="BF292" i="38"/>
  <c r="I296" i="36"/>
  <c r="BC292" i="38"/>
  <c r="P296" i="36"/>
  <c r="BB295" i="36"/>
  <c r="BE295" i="36" s="1"/>
  <c r="AN292" i="38"/>
  <c r="U296" i="36"/>
  <c r="J296" i="36" s="1"/>
  <c r="AA296" i="36"/>
  <c r="BB296" i="36" s="1"/>
  <c r="X296" i="36"/>
  <c r="DM293" i="36"/>
  <c r="BE292" i="36"/>
  <c r="DJ293" i="36"/>
  <c r="DK293" i="36"/>
  <c r="BD292" i="36"/>
  <c r="DH293" i="36"/>
  <c r="DF293" i="36"/>
  <c r="DG293" i="36"/>
  <c r="DH292" i="36"/>
  <c r="AG298" i="36"/>
  <c r="Z299" i="36"/>
  <c r="DW299" i="36" s="1"/>
  <c r="AI298" i="36"/>
  <c r="AR298" i="38"/>
  <c r="AE298" i="36"/>
  <c r="Z298" i="36"/>
  <c r="L298" i="36" s="1"/>
  <c r="DJ292" i="36"/>
  <c r="BD292" i="38"/>
  <c r="DG292" i="36"/>
  <c r="DM292" i="36"/>
  <c r="DK292" i="36"/>
  <c r="DI292" i="36"/>
  <c r="A294" i="36"/>
  <c r="Z294" i="38"/>
  <c r="O294" i="38"/>
  <c r="P294" i="38" s="1"/>
  <c r="AF294" i="38"/>
  <c r="CW294" i="36"/>
  <c r="AY292" i="38"/>
  <c r="AA294" i="38"/>
  <c r="W294" i="38"/>
  <c r="CZ294" i="36"/>
  <c r="CX294" i="36"/>
  <c r="CY294" i="36"/>
  <c r="CV294" i="36"/>
  <c r="Y294" i="38"/>
  <c r="DA294" i="36"/>
  <c r="DC294" i="36" s="1"/>
  <c r="DB294" i="36"/>
  <c r="DD294" i="36"/>
  <c r="DI294" i="36"/>
  <c r="DK294" i="36"/>
  <c r="DJ294" i="36"/>
  <c r="DF294" i="36"/>
  <c r="DH294" i="36"/>
  <c r="DM294" i="36"/>
  <c r="R294" i="38"/>
  <c r="S294" i="38" s="1"/>
  <c r="CA294" i="36"/>
  <c r="FI294" i="36"/>
  <c r="BB294" i="38"/>
  <c r="BG294" i="38" s="1"/>
  <c r="AG294" i="38"/>
  <c r="AH294" i="38"/>
  <c r="CB294" i="36"/>
  <c r="Y294" i="36" a="1"/>
  <c r="Y294" i="36" s="1"/>
  <c r="H294" i="38" s="1"/>
  <c r="I294" i="38" s="1"/>
  <c r="DG294" i="36"/>
  <c r="N297" i="38"/>
  <c r="AR297" i="36"/>
  <c r="AC296" i="38"/>
  <c r="CH296" i="36"/>
  <c r="CC296" i="36"/>
  <c r="CD296" i="36"/>
  <c r="AK296" i="36"/>
  <c r="K296" i="38" s="1"/>
  <c r="CS296" i="36"/>
  <c r="H296" i="36"/>
  <c r="O296" i="36" s="1"/>
  <c r="CT296" i="36"/>
  <c r="V296" i="38"/>
  <c r="BI296" i="36"/>
  <c r="Q296" i="38"/>
  <c r="BH296" i="36"/>
  <c r="U296" i="38" s="1"/>
  <c r="X296" i="38" s="1"/>
  <c r="CO296" i="36"/>
  <c r="BT297" i="36"/>
  <c r="CU297" i="36"/>
  <c r="M296" i="38"/>
  <c r="L296" i="38"/>
  <c r="CI296" i="36"/>
  <c r="FH296" i="36"/>
  <c r="FI296" i="36" s="1"/>
  <c r="BU296" i="36"/>
  <c r="BH297" i="36"/>
  <c r="U297" i="38" s="1"/>
  <c r="X297" i="38" s="1"/>
  <c r="Q297" i="38"/>
  <c r="R297" i="38" s="1"/>
  <c r="T297" i="38" s="1"/>
  <c r="AP296" i="36"/>
  <c r="BT296" i="36"/>
  <c r="AD296" i="38"/>
  <c r="AW296" i="38" s="1"/>
  <c r="AV296" i="36"/>
  <c r="AZ294" i="38"/>
  <c r="A297" i="38"/>
  <c r="A297" i="36"/>
  <c r="EY299" i="36"/>
  <c r="BD294" i="38"/>
  <c r="BE294" i="38"/>
  <c r="BF294" i="38"/>
  <c r="CQ299" i="36"/>
  <c r="CO299" i="36"/>
  <c r="M298" i="38"/>
  <c r="L298" i="38"/>
  <c r="CQ298" i="36"/>
  <c r="BU298" i="36"/>
  <c r="EQ301" i="36"/>
  <c r="EO302" i="36" s="1"/>
  <c r="EP301" i="36"/>
  <c r="EX301" i="36"/>
  <c r="BA294" i="36"/>
  <c r="AX294" i="36"/>
  <c r="AY294" i="36"/>
  <c r="AZ294" i="36"/>
  <c r="BD295" i="38"/>
  <c r="BC294" i="38"/>
  <c r="AL294" i="38"/>
  <c r="AM294" i="38"/>
  <c r="AN294" i="38"/>
  <c r="N298" i="36"/>
  <c r="AU298" i="36"/>
  <c r="F298" i="38"/>
  <c r="G298" i="38" s="1"/>
  <c r="X298" i="36"/>
  <c r="M298" i="36"/>
  <c r="AA298" i="36"/>
  <c r="EY298" i="36"/>
  <c r="BF295" i="38"/>
  <c r="BE295" i="38"/>
  <c r="AM295" i="38"/>
  <c r="BB297" i="36"/>
  <c r="AB297" i="36"/>
  <c r="AW297" i="36"/>
  <c r="BR297" i="38"/>
  <c r="BL297" i="38"/>
  <c r="BU297" i="38"/>
  <c r="AX297" i="38"/>
  <c r="AY297" i="38" s="1"/>
  <c r="AE297" i="38"/>
  <c r="BK297" i="38"/>
  <c r="AJ297" i="38"/>
  <c r="BP297" i="38"/>
  <c r="AO297" i="38"/>
  <c r="BI297" i="38"/>
  <c r="BY297" i="36"/>
  <c r="BO297" i="38"/>
  <c r="AV297" i="38"/>
  <c r="AS297" i="38"/>
  <c r="BM297" i="38"/>
  <c r="AT297" i="38"/>
  <c r="BA297" i="38"/>
  <c r="BJ297" i="38"/>
  <c r="BT297" i="38"/>
  <c r="AP297" i="38"/>
  <c r="BN297" i="38"/>
  <c r="AQ297" i="38"/>
  <c r="BS297" i="38"/>
  <c r="BH297" i="38"/>
  <c r="AW297" i="38"/>
  <c r="BQ297" i="38"/>
  <c r="AU297" i="38"/>
  <c r="AK297" i="38"/>
  <c r="U298" i="36"/>
  <c r="I298" i="36"/>
  <c r="E298" i="38"/>
  <c r="C298" i="36"/>
  <c r="F299" i="38"/>
  <c r="G299" i="38" s="1"/>
  <c r="N299" i="36"/>
  <c r="X299" i="36"/>
  <c r="AU299" i="36"/>
  <c r="Z296" i="38"/>
  <c r="O296" i="38"/>
  <c r="P296" i="38" s="1"/>
  <c r="AB296" i="38"/>
  <c r="Y296" i="38"/>
  <c r="AY295" i="36"/>
  <c r="AZ295" i="36"/>
  <c r="AX295" i="36"/>
  <c r="BA295" i="36"/>
  <c r="BE294" i="36"/>
  <c r="BC294" i="36"/>
  <c r="BD294" i="36"/>
  <c r="A296" i="36"/>
  <c r="BC295" i="38"/>
  <c r="U299" i="36"/>
  <c r="AB297" i="38"/>
  <c r="Y297" i="38"/>
  <c r="Z297" i="38"/>
  <c r="O297" i="38"/>
  <c r="P297" i="38" s="1"/>
  <c r="EX300" i="36"/>
  <c r="EP300" i="36"/>
  <c r="ES301" i="36"/>
  <c r="ER299" i="36"/>
  <c r="AT298" i="36"/>
  <c r="EV300" i="36"/>
  <c r="FB301" i="36"/>
  <c r="S301" i="36"/>
  <c r="EZ301" i="36"/>
  <c r="BS298" i="36"/>
  <c r="EW301" i="36"/>
  <c r="CJ299" i="36"/>
  <c r="BK298" i="36"/>
  <c r="CJ298" i="36"/>
  <c r="AJ298" i="36"/>
  <c r="AJ300" i="36"/>
  <c r="AH300" i="36"/>
  <c r="BO298" i="36"/>
  <c r="FC301" i="36"/>
  <c r="AM299" i="36"/>
  <c r="BG299" i="36"/>
  <c r="AQ299" i="36"/>
  <c r="BQ298" i="36"/>
  <c r="AL299" i="36"/>
  <c r="CF299" i="36"/>
  <c r="AS297" i="36"/>
  <c r="AS296" i="36"/>
  <c r="CN298" i="36"/>
  <c r="AH301" i="36"/>
  <c r="EU300" i="36"/>
  <c r="CN301" i="36"/>
  <c r="AO298" i="36"/>
  <c r="BZ298" i="36"/>
  <c r="ES300" i="36"/>
  <c r="AO299" i="36"/>
  <c r="CR299" i="36"/>
  <c r="BJ299" i="36"/>
  <c r="FD300" i="36"/>
  <c r="FA300" i="36"/>
  <c r="BV301" i="36"/>
  <c r="BX299" i="36"/>
  <c r="BM299" i="36"/>
  <c r="BJ298" i="36"/>
  <c r="AF301" i="36"/>
  <c r="AD301" i="36"/>
  <c r="AF300" i="36"/>
  <c r="AC301" i="36"/>
  <c r="BN298" i="36"/>
  <c r="ER298" i="36"/>
  <c r="ET300" i="36"/>
  <c r="AM298" i="36"/>
  <c r="FA301" i="36"/>
  <c r="BO299" i="36"/>
  <c r="EZ300" i="36"/>
  <c r="BW298" i="36"/>
  <c r="EW300" i="36"/>
  <c r="CR298" i="36"/>
  <c r="CG301" i="36"/>
  <c r="FC300" i="36"/>
  <c r="BP298" i="36"/>
  <c r="AJ299" i="36"/>
  <c r="FG299" i="36"/>
  <c r="FD301" i="36"/>
  <c r="ET301" i="36"/>
  <c r="BF298" i="36"/>
  <c r="S300" i="36"/>
  <c r="CL298" i="36"/>
  <c r="FB300" i="36"/>
  <c r="BG298" i="36"/>
  <c r="BP299" i="36"/>
  <c r="BX298" i="36"/>
  <c r="AT299" i="36"/>
  <c r="CF298" i="36"/>
  <c r="BW299" i="36"/>
  <c r="CL299" i="36"/>
  <c r="AD300" i="36"/>
  <c r="EV301" i="36"/>
  <c r="BF299" i="36"/>
  <c r="EU301" i="36"/>
  <c r="BQ299" i="36"/>
  <c r="BR298" i="36"/>
  <c r="ET302" i="36"/>
  <c r="CK298" i="36"/>
  <c r="FC302" i="36"/>
  <c r="AO301" i="36"/>
  <c r="AC300" i="36"/>
  <c r="CG300" i="36"/>
  <c r="BQ301" i="36"/>
  <c r="AA297" i="38" l="1"/>
  <c r="D297" i="36"/>
  <c r="Y297" i="36" s="1" a="1"/>
  <c r="Y297" i="36" s="1"/>
  <c r="H297" i="38" s="1"/>
  <c r="M299" i="36"/>
  <c r="AG295" i="38"/>
  <c r="DB295" i="36"/>
  <c r="CW295" i="36"/>
  <c r="C299" i="36"/>
  <c r="I299" i="36"/>
  <c r="E299" i="38"/>
  <c r="CA297" i="36"/>
  <c r="AZ295" i="38"/>
  <c r="CV295" i="36"/>
  <c r="A295" i="36"/>
  <c r="DE295" i="36"/>
  <c r="DI295" i="36" s="1"/>
  <c r="AC299" i="38"/>
  <c r="CH299" i="36"/>
  <c r="CD299" i="36"/>
  <c r="CC299" i="36"/>
  <c r="CZ295" i="36"/>
  <c r="CX295" i="36"/>
  <c r="W295" i="38"/>
  <c r="R295" i="38"/>
  <c r="AL295" i="38"/>
  <c r="D296" i="36"/>
  <c r="Y296" i="36" s="1" a="1"/>
  <c r="Y296" i="36" s="1"/>
  <c r="H296" i="38" s="1"/>
  <c r="I296" i="38" s="1"/>
  <c r="I297" i="38"/>
  <c r="DD295" i="36"/>
  <c r="CA295" i="36"/>
  <c r="Y295" i="36" a="1"/>
  <c r="Y295" i="36" s="1"/>
  <c r="H295" i="38" s="1"/>
  <c r="I295" i="38" s="1"/>
  <c r="DE297" i="36"/>
  <c r="DM297" i="36" s="1"/>
  <c r="CY295" i="36"/>
  <c r="Y295" i="38"/>
  <c r="Z295" i="38"/>
  <c r="AB295" i="38"/>
  <c r="O295" i="38"/>
  <c r="P295" i="38" s="1"/>
  <c r="AI295" i="38"/>
  <c r="AA295" i="38"/>
  <c r="CB295" i="36"/>
  <c r="BU299" i="36"/>
  <c r="BT299" i="36"/>
  <c r="AD299" i="38"/>
  <c r="BR299" i="38" s="1"/>
  <c r="AP299" i="36"/>
  <c r="AV299" i="36"/>
  <c r="AK299" i="36"/>
  <c r="K299" i="38" s="1"/>
  <c r="V299" i="38"/>
  <c r="BI299" i="36"/>
  <c r="AE300" i="36"/>
  <c r="BH299" i="36"/>
  <c r="U299" i="38" s="1"/>
  <c r="X299" i="38" s="1"/>
  <c r="Q299" i="38"/>
  <c r="DX299" i="36"/>
  <c r="FH299" i="36"/>
  <c r="CI299" i="36"/>
  <c r="H299" i="36"/>
  <c r="O299" i="36" s="1"/>
  <c r="CT299" i="36"/>
  <c r="CS299" i="36"/>
  <c r="N299" i="38"/>
  <c r="AR299" i="36"/>
  <c r="M299" i="38"/>
  <c r="L299" i="38"/>
  <c r="DD296" i="36"/>
  <c r="CV296" i="36"/>
  <c r="DB296" i="36"/>
  <c r="EQ302" i="36"/>
  <c r="EO303" i="36" s="1"/>
  <c r="EX303" i="36" s="1"/>
  <c r="DA296" i="36"/>
  <c r="DC296" i="36" s="1"/>
  <c r="CZ296" i="36"/>
  <c r="CY296" i="36"/>
  <c r="CW296" i="36"/>
  <c r="AG301" i="36"/>
  <c r="AI301" i="36"/>
  <c r="Z301" i="36"/>
  <c r="J301" i="38" s="1"/>
  <c r="T301" i="36"/>
  <c r="P301" i="36" s="1"/>
  <c r="V301" i="36"/>
  <c r="D301" i="38"/>
  <c r="W301" i="36"/>
  <c r="AA301" i="36" s="1"/>
  <c r="K301" i="36"/>
  <c r="E301" i="36"/>
  <c r="AR301" i="38"/>
  <c r="AI300" i="36"/>
  <c r="G299" i="36" a="1"/>
  <c r="G299" i="36" s="1"/>
  <c r="A296" i="38"/>
  <c r="BD295" i="36"/>
  <c r="BC295" i="36"/>
  <c r="Q299" i="36"/>
  <c r="B299" i="38" s="1"/>
  <c r="F298" i="36"/>
  <c r="A298" i="36" s="1"/>
  <c r="AW296" i="36"/>
  <c r="AX296" i="36" s="1"/>
  <c r="AB296" i="36"/>
  <c r="DL293" i="36"/>
  <c r="EK293" i="36" s="1"/>
  <c r="L299" i="36"/>
  <c r="Q298" i="36"/>
  <c r="B298" i="38" s="1"/>
  <c r="G298" i="36" a="1"/>
  <c r="G298" i="36" s="1"/>
  <c r="DW298" i="36"/>
  <c r="J298" i="38"/>
  <c r="CU299" i="36"/>
  <c r="CY299" i="36" s="1"/>
  <c r="F299" i="36"/>
  <c r="O299" i="38" s="1"/>
  <c r="P299" i="38" s="1"/>
  <c r="J299" i="38"/>
  <c r="N298" i="38"/>
  <c r="AR298" i="36"/>
  <c r="CO298" i="36"/>
  <c r="AK298" i="36"/>
  <c r="K298" i="38" s="1"/>
  <c r="AV298" i="36"/>
  <c r="AD298" i="38"/>
  <c r="BJ298" i="38" s="1"/>
  <c r="AP298" i="36"/>
  <c r="BT298" i="36"/>
  <c r="Q298" i="38"/>
  <c r="R298" i="38" s="1"/>
  <c r="BH298" i="36"/>
  <c r="U298" i="38" s="1"/>
  <c r="X298" i="38" s="1"/>
  <c r="V298" i="38"/>
  <c r="BI298" i="36"/>
  <c r="CU298" i="36"/>
  <c r="CX298" i="36" s="1"/>
  <c r="CI298" i="36"/>
  <c r="FH298" i="36"/>
  <c r="CT298" i="36"/>
  <c r="CS298" i="36"/>
  <c r="H298" i="36"/>
  <c r="O298" i="36" s="1"/>
  <c r="CD298" i="36"/>
  <c r="CC298" i="36"/>
  <c r="AC298" i="38"/>
  <c r="CH298" i="36"/>
  <c r="DL292" i="36"/>
  <c r="EG292" i="36" s="1"/>
  <c r="AP296" i="38"/>
  <c r="BP296" i="38"/>
  <c r="AX296" i="38"/>
  <c r="AY296" i="38" s="1"/>
  <c r="T294" i="38"/>
  <c r="EE293" i="36"/>
  <c r="BA296" i="38"/>
  <c r="BB296" i="38" s="1"/>
  <c r="BG296" i="38" s="1"/>
  <c r="BT296" i="38"/>
  <c r="BL296" i="38"/>
  <c r="BK296" i="38"/>
  <c r="AT296" i="38"/>
  <c r="CX297" i="36"/>
  <c r="AI296" i="38"/>
  <c r="AH296" i="38"/>
  <c r="BH296" i="38"/>
  <c r="CB296" i="36"/>
  <c r="BI296" i="38"/>
  <c r="AV296" i="38"/>
  <c r="AU296" i="38"/>
  <c r="BN296" i="38"/>
  <c r="S297" i="38"/>
  <c r="DL294" i="36"/>
  <c r="EA294" i="36" s="1"/>
  <c r="AG296" i="38"/>
  <c r="AF297" i="38"/>
  <c r="W296" i="38"/>
  <c r="CW297" i="36"/>
  <c r="R296" i="38"/>
  <c r="T296" i="38" s="1"/>
  <c r="W297" i="38"/>
  <c r="CV297" i="36"/>
  <c r="DH297" i="36"/>
  <c r="DD297" i="36"/>
  <c r="AI297" i="38"/>
  <c r="DH295" i="36"/>
  <c r="DG295" i="36"/>
  <c r="DM295" i="36"/>
  <c r="DJ295" i="36"/>
  <c r="DF295" i="36"/>
  <c r="DK295" i="36"/>
  <c r="DB297" i="36"/>
  <c r="CZ297" i="36"/>
  <c r="BO296" i="38"/>
  <c r="AO296" i="38"/>
  <c r="AE296" i="38"/>
  <c r="BJ296" i="38"/>
  <c r="AK296" i="38"/>
  <c r="BR296" i="38"/>
  <c r="BS296" i="38"/>
  <c r="AQ296" i="38"/>
  <c r="DK297" i="36"/>
  <c r="FI297" i="36"/>
  <c r="CY297" i="36"/>
  <c r="DA297" i="36"/>
  <c r="DC297" i="36" s="1"/>
  <c r="BM296" i="38"/>
  <c r="BY296" i="36"/>
  <c r="CA296" i="36" s="1"/>
  <c r="AJ296" i="38"/>
  <c r="AL296" i="38" s="1"/>
  <c r="AS296" i="38"/>
  <c r="BU296" i="38"/>
  <c r="AF296" i="38"/>
  <c r="BQ296" i="38"/>
  <c r="AA296" i="38"/>
  <c r="DI297" i="36"/>
  <c r="DF297" i="36"/>
  <c r="Z300" i="36"/>
  <c r="F300" i="36" s="1"/>
  <c r="T300" i="36"/>
  <c r="P300" i="36" s="1"/>
  <c r="E300" i="36"/>
  <c r="D300" i="38"/>
  <c r="K300" i="36"/>
  <c r="V300" i="36"/>
  <c r="W300" i="36"/>
  <c r="AU300" i="36" s="1"/>
  <c r="AG300" i="36"/>
  <c r="DE296" i="36"/>
  <c r="DF296" i="36" s="1"/>
  <c r="AE301" i="36"/>
  <c r="AR300" i="38"/>
  <c r="AG297" i="38"/>
  <c r="BB297" i="38"/>
  <c r="BG297" i="38" s="1"/>
  <c r="AH297" i="38"/>
  <c r="DJ297" i="36"/>
  <c r="EY301" i="36"/>
  <c r="A299" i="38"/>
  <c r="BF297" i="38"/>
  <c r="CB299" i="36"/>
  <c r="BD297" i="38"/>
  <c r="AK300" i="36"/>
  <c r="K300" i="38" s="1"/>
  <c r="CO301" i="36"/>
  <c r="AP301" i="36"/>
  <c r="AV301" i="36"/>
  <c r="J299" i="36"/>
  <c r="D299" i="36"/>
  <c r="AZ297" i="38"/>
  <c r="BC297" i="38"/>
  <c r="AB298" i="36"/>
  <c r="AW298" i="36"/>
  <c r="BB298" i="36"/>
  <c r="EP302" i="36"/>
  <c r="EX302" i="36"/>
  <c r="BL299" i="38"/>
  <c r="AU299" i="38"/>
  <c r="AO299" i="38"/>
  <c r="AX297" i="36"/>
  <c r="AY297" i="36"/>
  <c r="AZ297" i="36"/>
  <c r="BA297" i="36"/>
  <c r="AD301" i="38"/>
  <c r="F301" i="36"/>
  <c r="EY300" i="36"/>
  <c r="AW299" i="36"/>
  <c r="AB299" i="36"/>
  <c r="BB299" i="36"/>
  <c r="D298" i="36"/>
  <c r="J298" i="36"/>
  <c r="BE297" i="38"/>
  <c r="AN297" i="38"/>
  <c r="AL297" i="38"/>
  <c r="AM297" i="38"/>
  <c r="BC296" i="36"/>
  <c r="BE296" i="36"/>
  <c r="BD296" i="36"/>
  <c r="A298" i="38"/>
  <c r="BC297" i="36"/>
  <c r="BE297" i="36"/>
  <c r="BD297" i="36"/>
  <c r="EP303" i="36"/>
  <c r="AA299" i="38"/>
  <c r="R299" i="38"/>
  <c r="CP301" i="36"/>
  <c r="BM301" i="36"/>
  <c r="FD302" i="36"/>
  <c r="BR301" i="36"/>
  <c r="AL300" i="36"/>
  <c r="AH302" i="36"/>
  <c r="CJ300" i="36"/>
  <c r="ES303" i="36"/>
  <c r="FG301" i="36"/>
  <c r="EV302" i="36"/>
  <c r="BR300" i="36"/>
  <c r="EU302" i="36"/>
  <c r="EU303" i="36"/>
  <c r="AQ301" i="36"/>
  <c r="BO301" i="36"/>
  <c r="EZ302" i="36"/>
  <c r="CJ301" i="36"/>
  <c r="BJ301" i="36"/>
  <c r="AS299" i="36"/>
  <c r="AJ301" i="36"/>
  <c r="FG300" i="36"/>
  <c r="BX301" i="36"/>
  <c r="AD303" i="36"/>
  <c r="BV303" i="36"/>
  <c r="FC303" i="36"/>
  <c r="FB302" i="36"/>
  <c r="BO300" i="36"/>
  <c r="BS301" i="36"/>
  <c r="FA302" i="36"/>
  <c r="BF301" i="36"/>
  <c r="BP301" i="36"/>
  <c r="AM300" i="36"/>
  <c r="BP302" i="36"/>
  <c r="FG302" i="36"/>
  <c r="BL302" i="36"/>
  <c r="BZ301" i="36"/>
  <c r="CN300" i="36"/>
  <c r="CK302" i="36"/>
  <c r="BN301" i="36"/>
  <c r="CP300" i="36"/>
  <c r="BK301" i="36"/>
  <c r="BG301" i="36"/>
  <c r="BP300" i="36"/>
  <c r="FA303" i="36"/>
  <c r="CL301" i="36"/>
  <c r="AD302" i="36"/>
  <c r="CK301" i="36"/>
  <c r="CR300" i="36"/>
  <c r="AS298" i="36"/>
  <c r="BO302" i="36"/>
  <c r="BL301" i="36"/>
  <c r="AF302" i="36"/>
  <c r="S302" i="36"/>
  <c r="BN300" i="36"/>
  <c r="CL300" i="36"/>
  <c r="BZ300" i="36"/>
  <c r="CF300" i="36"/>
  <c r="CG302" i="36"/>
  <c r="AM301" i="36"/>
  <c r="AS301" i="36"/>
  <c r="AO300" i="36"/>
  <c r="CM300" i="36"/>
  <c r="AT300" i="36"/>
  <c r="BF300" i="36"/>
  <c r="AC302" i="36"/>
  <c r="ER301" i="36"/>
  <c r="CM301" i="36"/>
  <c r="BV302" i="36"/>
  <c r="BL300" i="36"/>
  <c r="ES302" i="36"/>
  <c r="BJ302" i="36"/>
  <c r="CR301" i="36"/>
  <c r="EW302" i="36"/>
  <c r="BX302" i="36"/>
  <c r="ER300" i="36"/>
  <c r="CF301" i="36"/>
  <c r="BW301" i="36"/>
  <c r="CK300" i="36"/>
  <c r="BS300" i="36"/>
  <c r="BJ300" i="36"/>
  <c r="BM300" i="36"/>
  <c r="BW300" i="36"/>
  <c r="AQ300" i="36"/>
  <c r="AL301" i="36"/>
  <c r="BX300" i="36"/>
  <c r="AT301" i="36"/>
  <c r="BK300" i="36"/>
  <c r="BQ300" i="36"/>
  <c r="BG300" i="36"/>
  <c r="BN302" i="36"/>
  <c r="BP299" i="38" l="1"/>
  <c r="BQ299" i="38"/>
  <c r="BM299" i="38"/>
  <c r="BA299" i="38"/>
  <c r="AJ299" i="38"/>
  <c r="BH299" i="38"/>
  <c r="BT299" i="38"/>
  <c r="W299" i="38"/>
  <c r="AS299" i="38"/>
  <c r="BS299" i="38"/>
  <c r="AI299" i="38"/>
  <c r="AX299" i="38"/>
  <c r="AY299" i="38" s="1"/>
  <c r="AQ299" i="38"/>
  <c r="AE299" i="38"/>
  <c r="BO299" i="38"/>
  <c r="BJ299" i="38"/>
  <c r="AK299" i="38"/>
  <c r="BN299" i="38"/>
  <c r="BY299" i="36"/>
  <c r="CA299" i="36" s="1"/>
  <c r="AF299" i="38"/>
  <c r="AP299" i="38"/>
  <c r="BI299" i="38"/>
  <c r="AT299" i="38"/>
  <c r="BU299" i="38"/>
  <c r="DG297" i="36"/>
  <c r="AV299" i="38"/>
  <c r="BK299" i="38"/>
  <c r="AW299" i="38"/>
  <c r="FI299" i="36"/>
  <c r="S295" i="38"/>
  <c r="T295" i="38"/>
  <c r="M301" i="38"/>
  <c r="L301" i="38"/>
  <c r="Z302" i="36"/>
  <c r="CH301" i="36"/>
  <c r="CD301" i="36"/>
  <c r="CC301" i="36"/>
  <c r="AA301" i="38" s="1"/>
  <c r="AC301" i="38"/>
  <c r="DX300" i="36"/>
  <c r="BH300" i="36"/>
  <c r="U300" i="38" s="1"/>
  <c r="X300" i="38" s="1"/>
  <c r="Q300" i="38"/>
  <c r="BU301" i="36"/>
  <c r="AC300" i="38"/>
  <c r="CC300" i="36"/>
  <c r="CH300" i="36"/>
  <c r="CD300" i="36"/>
  <c r="EQ303" i="36"/>
  <c r="EO304" i="36" s="1"/>
  <c r="EQ304" i="36" s="1"/>
  <c r="EO305" i="36" s="1"/>
  <c r="EQ305" i="36" s="1"/>
  <c r="EO306" i="36" s="1"/>
  <c r="BB299" i="38"/>
  <c r="BG299" i="38" s="1"/>
  <c r="C301" i="36"/>
  <c r="AG299" i="38"/>
  <c r="AH299" i="38"/>
  <c r="DW301" i="36"/>
  <c r="G301" i="36" a="1"/>
  <c r="G301" i="36" s="1"/>
  <c r="DX302" i="36"/>
  <c r="DX301" i="36"/>
  <c r="L301" i="36"/>
  <c r="Q301" i="36"/>
  <c r="B301" i="38" s="1"/>
  <c r="Z303" i="36"/>
  <c r="J303" i="38" s="1"/>
  <c r="AE303" i="36"/>
  <c r="U301" i="36"/>
  <c r="N301" i="36"/>
  <c r="I301" i="36"/>
  <c r="X301" i="36"/>
  <c r="F301" i="38"/>
  <c r="G301" i="38" s="1"/>
  <c r="M301" i="36"/>
  <c r="E301" i="38"/>
  <c r="AU301" i="36"/>
  <c r="Y298" i="36" a="1"/>
  <c r="Y298" i="36" s="1"/>
  <c r="H298" i="38" s="1"/>
  <c r="I298" i="38" s="1"/>
  <c r="BU300" i="36"/>
  <c r="FH300" i="36"/>
  <c r="CI300" i="36"/>
  <c r="N300" i="38"/>
  <c r="AR300" i="36"/>
  <c r="CS300" i="36"/>
  <c r="CT300" i="36"/>
  <c r="H300" i="36"/>
  <c r="O300" i="36" s="1"/>
  <c r="O298" i="38"/>
  <c r="P298" i="38" s="1"/>
  <c r="AB298" i="38"/>
  <c r="AZ296" i="36"/>
  <c r="Y298" i="38"/>
  <c r="Z298" i="38"/>
  <c r="EB293" i="36"/>
  <c r="BA296" i="36"/>
  <c r="ED293" i="36"/>
  <c r="AY296" i="36"/>
  <c r="Z299" i="38"/>
  <c r="DZ293" i="36"/>
  <c r="AB299" i="38"/>
  <c r="EH293" i="36"/>
  <c r="EJ293" i="36"/>
  <c r="EI293" i="36"/>
  <c r="EM293" i="36"/>
  <c r="EG293" i="36"/>
  <c r="EF293" i="36"/>
  <c r="EC293" i="36"/>
  <c r="EA293" i="36"/>
  <c r="EL293" i="36"/>
  <c r="Y299" i="38"/>
  <c r="BN298" i="38"/>
  <c r="CX299" i="36"/>
  <c r="AS298" i="38"/>
  <c r="AE298" i="38"/>
  <c r="AK298" i="38"/>
  <c r="Y299" i="36" a="1"/>
  <c r="Y299" i="36" s="1"/>
  <c r="H299" i="38" s="1"/>
  <c r="I299" i="38" s="1"/>
  <c r="AJ298" i="38"/>
  <c r="AL298" i="38" s="1"/>
  <c r="BS298" i="38"/>
  <c r="AH298" i="38"/>
  <c r="DA299" i="36"/>
  <c r="DC299" i="36" s="1"/>
  <c r="AA298" i="38"/>
  <c r="BA298" i="38"/>
  <c r="BB298" i="38" s="1"/>
  <c r="BG298" i="38" s="1"/>
  <c r="AV298" i="38"/>
  <c r="CW299" i="36"/>
  <c r="AZ296" i="38"/>
  <c r="BY298" i="36"/>
  <c r="AT298" i="38"/>
  <c r="AO298" i="38"/>
  <c r="BM298" i="38"/>
  <c r="AW298" i="38"/>
  <c r="CZ299" i="36"/>
  <c r="A299" i="36"/>
  <c r="AF298" i="38"/>
  <c r="DE299" i="36"/>
  <c r="DM299" i="36" s="1"/>
  <c r="CB298" i="36"/>
  <c r="CZ298" i="36"/>
  <c r="BI298" i="38"/>
  <c r="BK298" i="38"/>
  <c r="AU298" i="38"/>
  <c r="BU298" i="38"/>
  <c r="BR298" i="38"/>
  <c r="BH298" i="38"/>
  <c r="AP298" i="38"/>
  <c r="DD299" i="36"/>
  <c r="CV299" i="36"/>
  <c r="BO298" i="38"/>
  <c r="BP298" i="38"/>
  <c r="AX298" i="38"/>
  <c r="AY298" i="38" s="1"/>
  <c r="BT298" i="38"/>
  <c r="BL298" i="38"/>
  <c r="BQ298" i="38"/>
  <c r="AQ298" i="38"/>
  <c r="DB299" i="36"/>
  <c r="AG298" i="38"/>
  <c r="W298" i="38"/>
  <c r="FI298" i="36"/>
  <c r="CY298" i="36"/>
  <c r="CA298" i="36"/>
  <c r="AI298" i="38"/>
  <c r="DD298" i="36"/>
  <c r="DA298" i="36"/>
  <c r="DC298" i="36" s="1"/>
  <c r="AR301" i="36"/>
  <c r="N301" i="38"/>
  <c r="Q301" i="38"/>
  <c r="R301" i="38" s="1"/>
  <c r="S301" i="38" s="1"/>
  <c r="BH301" i="36"/>
  <c r="U301" i="38" s="1"/>
  <c r="X301" i="38" s="1"/>
  <c r="CO300" i="36"/>
  <c r="AG302" i="36"/>
  <c r="BT301" i="36"/>
  <c r="BI300" i="36"/>
  <c r="V300" i="38"/>
  <c r="BI301" i="36"/>
  <c r="V301" i="38"/>
  <c r="CI301" i="36"/>
  <c r="FH301" i="36"/>
  <c r="FI301" i="36" s="1"/>
  <c r="AE302" i="36"/>
  <c r="DE298" i="36"/>
  <c r="DI298" i="36" s="1"/>
  <c r="H301" i="36"/>
  <c r="O301" i="36" s="1"/>
  <c r="CS301" i="36"/>
  <c r="CT301" i="36"/>
  <c r="CQ300" i="36"/>
  <c r="AI302" i="36"/>
  <c r="CQ301" i="36"/>
  <c r="AK301" i="36"/>
  <c r="K301" i="38" s="1"/>
  <c r="DB298" i="36"/>
  <c r="CW298" i="36"/>
  <c r="CV298" i="36"/>
  <c r="EB292" i="36"/>
  <c r="EM292" i="36"/>
  <c r="EA292" i="36"/>
  <c r="EH292" i="36"/>
  <c r="EF292" i="36"/>
  <c r="DZ292" i="36"/>
  <c r="EJ292" i="36"/>
  <c r="EK292" i="36"/>
  <c r="ED292" i="36"/>
  <c r="EI292" i="36"/>
  <c r="EL292" i="36"/>
  <c r="EC292" i="36"/>
  <c r="EE292" i="36"/>
  <c r="S296" i="38"/>
  <c r="BD296" i="38"/>
  <c r="DM296" i="36"/>
  <c r="BF296" i="38"/>
  <c r="BE296" i="38"/>
  <c r="BC296" i="38"/>
  <c r="AN296" i="38"/>
  <c r="DI296" i="36"/>
  <c r="M300" i="36"/>
  <c r="EL294" i="36"/>
  <c r="DW300" i="36"/>
  <c r="EJ294" i="36"/>
  <c r="Q300" i="36"/>
  <c r="B300" i="38" s="1"/>
  <c r="EI294" i="36"/>
  <c r="DZ294" i="36"/>
  <c r="I300" i="36"/>
  <c r="DH296" i="36"/>
  <c r="C300" i="36"/>
  <c r="A300" i="36" s="1"/>
  <c r="DJ296" i="36"/>
  <c r="F300" i="38"/>
  <c r="G300" i="38" s="1"/>
  <c r="E300" i="38"/>
  <c r="DK296" i="36"/>
  <c r="EH294" i="36"/>
  <c r="EC294" i="36"/>
  <c r="J300" i="38"/>
  <c r="EM294" i="36"/>
  <c r="ED294" i="36"/>
  <c r="AM296" i="38"/>
  <c r="N300" i="36"/>
  <c r="G300" i="36" a="1"/>
  <c r="G300" i="36" s="1"/>
  <c r="EK294" i="36"/>
  <c r="EG294" i="36"/>
  <c r="EB294" i="36"/>
  <c r="X300" i="36"/>
  <c r="AA300" i="36"/>
  <c r="BB300" i="36" s="1"/>
  <c r="L300" i="36"/>
  <c r="EF294" i="36"/>
  <c r="EE294" i="36"/>
  <c r="DL295" i="36"/>
  <c r="EH295" i="36" s="1"/>
  <c r="DL297" i="36"/>
  <c r="DZ297" i="36" s="1"/>
  <c r="CU301" i="36"/>
  <c r="DD301" i="36" s="1"/>
  <c r="U300" i="36"/>
  <c r="D300" i="36" s="1"/>
  <c r="Y300" i="36" s="1" a="1"/>
  <c r="Y300" i="36" s="1"/>
  <c r="H300" i="38" s="1"/>
  <c r="DG296" i="36"/>
  <c r="L300" i="38"/>
  <c r="M300" i="38"/>
  <c r="AP300" i="36"/>
  <c r="AD300" i="38"/>
  <c r="BP300" i="38" s="1"/>
  <c r="AV300" i="36"/>
  <c r="BT300" i="36"/>
  <c r="T302" i="36"/>
  <c r="P302" i="36" s="1"/>
  <c r="K302" i="36"/>
  <c r="V302" i="36"/>
  <c r="D302" i="38"/>
  <c r="W302" i="36"/>
  <c r="F302" i="38" s="1"/>
  <c r="G302" i="38" s="1"/>
  <c r="E302" i="36"/>
  <c r="CU300" i="36"/>
  <c r="CV300" i="36" s="1"/>
  <c r="AR302" i="38"/>
  <c r="EY302" i="36"/>
  <c r="AZ299" i="38"/>
  <c r="CB300" i="36"/>
  <c r="BF299" i="38"/>
  <c r="V302" i="38"/>
  <c r="BI302" i="36"/>
  <c r="CH302" i="36"/>
  <c r="AC302" i="38"/>
  <c r="CD302" i="36"/>
  <c r="CC302" i="36"/>
  <c r="EY303" i="36"/>
  <c r="AW301" i="36"/>
  <c r="AB301" i="36"/>
  <c r="BB301" i="36"/>
  <c r="BE299" i="38"/>
  <c r="BD299" i="38"/>
  <c r="BC298" i="36"/>
  <c r="BD298" i="36"/>
  <c r="BE298" i="36"/>
  <c r="R300" i="38"/>
  <c r="Y301" i="38"/>
  <c r="Z301" i="38"/>
  <c r="O301" i="38"/>
  <c r="P301" i="38" s="1"/>
  <c r="AB301" i="38"/>
  <c r="S298" i="38"/>
  <c r="T298" i="38"/>
  <c r="AY298" i="36"/>
  <c r="AZ298" i="36"/>
  <c r="BA298" i="36"/>
  <c r="AX298" i="36"/>
  <c r="DW303" i="36"/>
  <c r="L303" i="36"/>
  <c r="F303" i="36"/>
  <c r="G303" i="36" a="1"/>
  <c r="G303" i="36" s="1"/>
  <c r="Q303" i="36"/>
  <c r="B303" i="38" s="1"/>
  <c r="FI300" i="36"/>
  <c r="F302" i="36"/>
  <c r="L302" i="36"/>
  <c r="G302" i="36" a="1"/>
  <c r="G302" i="36" s="1"/>
  <c r="Q302" i="36"/>
  <c r="B302" i="38" s="1"/>
  <c r="DW302" i="36"/>
  <c r="J302" i="38"/>
  <c r="S299" i="38"/>
  <c r="T299" i="38"/>
  <c r="A301" i="38"/>
  <c r="AX299" i="36"/>
  <c r="AZ299" i="36"/>
  <c r="BA299" i="36"/>
  <c r="AY299" i="36"/>
  <c r="BJ301" i="38"/>
  <c r="BO301" i="38"/>
  <c r="AV301" i="38"/>
  <c r="BT301" i="38"/>
  <c r="AS301" i="38"/>
  <c r="AP301" i="38"/>
  <c r="BN301" i="38"/>
  <c r="AQ301" i="38"/>
  <c r="BS301" i="38"/>
  <c r="BH301" i="38"/>
  <c r="AW301" i="38"/>
  <c r="BQ301" i="38"/>
  <c r="AT301" i="38"/>
  <c r="AU301" i="38"/>
  <c r="BL301" i="38"/>
  <c r="BA301" i="38"/>
  <c r="BR301" i="38"/>
  <c r="AK301" i="38"/>
  <c r="BU301" i="38"/>
  <c r="AX301" i="38"/>
  <c r="AY301" i="38" s="1"/>
  <c r="AE301" i="38"/>
  <c r="BK301" i="38"/>
  <c r="AJ301" i="38"/>
  <c r="BP301" i="38"/>
  <c r="AO301" i="38"/>
  <c r="BI301" i="38"/>
  <c r="BY301" i="36"/>
  <c r="CA301" i="36" s="1"/>
  <c r="BM301" i="38"/>
  <c r="EP304" i="36"/>
  <c r="EX304" i="36"/>
  <c r="A301" i="36"/>
  <c r="BC299" i="38"/>
  <c r="AL299" i="38"/>
  <c r="AM299" i="38"/>
  <c r="AN299" i="38"/>
  <c r="CB301" i="36"/>
  <c r="J301" i="36"/>
  <c r="D301" i="36"/>
  <c r="Y301" i="36" s="1" a="1"/>
  <c r="Y301" i="36" s="1"/>
  <c r="H301" i="38" s="1"/>
  <c r="I301" i="38" s="1"/>
  <c r="BE299" i="36"/>
  <c r="BC299" i="36"/>
  <c r="BD299" i="36"/>
  <c r="Z300" i="38"/>
  <c r="O300" i="38"/>
  <c r="P300" i="38" s="1"/>
  <c r="Y300" i="38"/>
  <c r="AB300" i="38"/>
  <c r="AO302" i="36"/>
  <c r="CM302" i="36"/>
  <c r="ER302" i="36"/>
  <c r="CN302" i="36"/>
  <c r="ET305" i="36"/>
  <c r="BO303" i="36"/>
  <c r="EV303" i="36"/>
  <c r="FD306" i="36"/>
  <c r="S303" i="36"/>
  <c r="CM303" i="36"/>
  <c r="BG303" i="36"/>
  <c r="CL303" i="36"/>
  <c r="CG306" i="36"/>
  <c r="ES306" i="36"/>
  <c r="AS300" i="36"/>
  <c r="AH305" i="36"/>
  <c r="FG303" i="36"/>
  <c r="BM303" i="36"/>
  <c r="ER303" i="36"/>
  <c r="BJ304" i="36"/>
  <c r="BM302" i="36"/>
  <c r="CL302" i="36"/>
  <c r="BQ302" i="36"/>
  <c r="AQ302" i="36"/>
  <c r="AC305" i="36"/>
  <c r="FB305" i="36"/>
  <c r="FA305" i="36"/>
  <c r="BQ303" i="36"/>
  <c r="BJ303" i="36"/>
  <c r="EW305" i="36"/>
  <c r="BF303" i="36"/>
  <c r="ER304" i="36"/>
  <c r="AH303" i="36"/>
  <c r="CJ304" i="36"/>
  <c r="CJ303" i="36"/>
  <c r="BW303" i="36"/>
  <c r="CN303" i="36"/>
  <c r="AF305" i="36"/>
  <c r="AL303" i="36"/>
  <c r="AC306" i="36"/>
  <c r="BX303" i="36"/>
  <c r="CN304" i="36"/>
  <c r="ET303" i="36"/>
  <c r="CR304" i="36"/>
  <c r="BR302" i="36"/>
  <c r="BK302" i="36"/>
  <c r="AL302" i="36"/>
  <c r="FD303" i="36"/>
  <c r="CL304" i="36"/>
  <c r="S306" i="36"/>
  <c r="EZ305" i="36"/>
  <c r="AD305" i="36"/>
  <c r="EU305" i="36"/>
  <c r="FD304" i="36"/>
  <c r="EW303" i="36"/>
  <c r="BZ302" i="36"/>
  <c r="BG302" i="36"/>
  <c r="AM303" i="36"/>
  <c r="FG304" i="36"/>
  <c r="AF304" i="36"/>
  <c r="AC303" i="36"/>
  <c r="CP303" i="36"/>
  <c r="AT302" i="36"/>
  <c r="CF302" i="36"/>
  <c r="ES305" i="36"/>
  <c r="FD305" i="36"/>
  <c r="BS303" i="36"/>
  <c r="BK303" i="36"/>
  <c r="BP303" i="36"/>
  <c r="BS302" i="36"/>
  <c r="CR302" i="36"/>
  <c r="AJ302" i="36"/>
  <c r="BF302" i="36"/>
  <c r="CP302" i="36"/>
  <c r="EV305" i="36"/>
  <c r="BR303" i="36"/>
  <c r="BZ304" i="36"/>
  <c r="CG305" i="36"/>
  <c r="AJ303" i="36"/>
  <c r="AT303" i="36"/>
  <c r="CJ302" i="36"/>
  <c r="AM302" i="36"/>
  <c r="BW302" i="36"/>
  <c r="FC306" i="36"/>
  <c r="EW306" i="36"/>
  <c r="AD306" i="36"/>
  <c r="S305" i="36"/>
  <c r="CF303" i="36"/>
  <c r="BV305" i="36"/>
  <c r="BN303" i="36"/>
  <c r="AF303" i="36"/>
  <c r="FC305" i="36"/>
  <c r="EZ303" i="36"/>
  <c r="BO304" i="36"/>
  <c r="AQ303" i="36"/>
  <c r="BZ303" i="36"/>
  <c r="AC304" i="36"/>
  <c r="CK303" i="36"/>
  <c r="BL303" i="36"/>
  <c r="EU306" i="36"/>
  <c r="CG303" i="36"/>
  <c r="FB303" i="36"/>
  <c r="AO303" i="36"/>
  <c r="EW304" i="36"/>
  <c r="CR303" i="36"/>
  <c r="FH302" i="36" l="1"/>
  <c r="CI302" i="36"/>
  <c r="CQ302" i="36"/>
  <c r="Q302" i="38"/>
  <c r="BH302" i="36"/>
  <c r="U302" i="38" s="1"/>
  <c r="X302" i="38" s="1"/>
  <c r="AK302" i="36"/>
  <c r="K302" i="38" s="1"/>
  <c r="H302" i="36"/>
  <c r="O302" i="36" s="1"/>
  <c r="CS302" i="36"/>
  <c r="CT302" i="36"/>
  <c r="N302" i="38"/>
  <c r="AR302" i="36"/>
  <c r="L302" i="38"/>
  <c r="M302" i="38"/>
  <c r="BU302" i="36"/>
  <c r="CO302" i="36"/>
  <c r="AP302" i="36"/>
  <c r="AV302" i="36"/>
  <c r="BT302" i="36"/>
  <c r="W300" i="38"/>
  <c r="AA300" i="38"/>
  <c r="V303" i="38"/>
  <c r="BI303" i="36"/>
  <c r="AR303" i="38"/>
  <c r="T303" i="36"/>
  <c r="I303" i="36" s="1"/>
  <c r="D303" i="38"/>
  <c r="E303" i="36"/>
  <c r="V303" i="36"/>
  <c r="W303" i="36"/>
  <c r="N303" i="36" s="1"/>
  <c r="K303" i="36"/>
  <c r="AI303" i="36"/>
  <c r="AG303" i="36"/>
  <c r="AR303" i="36"/>
  <c r="N303" i="38"/>
  <c r="DX304" i="36"/>
  <c r="DX303" i="36"/>
  <c r="M303" i="36"/>
  <c r="EX305" i="36"/>
  <c r="EP305" i="36"/>
  <c r="Z305" i="36"/>
  <c r="F305" i="36" s="1"/>
  <c r="V305" i="36"/>
  <c r="K305" i="36"/>
  <c r="T305" i="36"/>
  <c r="P305" i="36" s="1"/>
  <c r="D305" i="38"/>
  <c r="E305" i="36"/>
  <c r="W305" i="36"/>
  <c r="AI305" i="36"/>
  <c r="AR305" i="38"/>
  <c r="AE305" i="36"/>
  <c r="AG305" i="36"/>
  <c r="CQ303" i="36"/>
  <c r="CD303" i="36"/>
  <c r="CC303" i="36"/>
  <c r="AC303" i="38"/>
  <c r="CH303" i="36"/>
  <c r="T301" i="38"/>
  <c r="AN298" i="38"/>
  <c r="AF301" i="38"/>
  <c r="AZ298" i="38"/>
  <c r="FI302" i="36"/>
  <c r="AM298" i="38"/>
  <c r="AG301" i="38"/>
  <c r="AH301" i="38"/>
  <c r="DG298" i="36"/>
  <c r="DH298" i="36"/>
  <c r="DK298" i="36"/>
  <c r="BB301" i="38"/>
  <c r="BG301" i="38" s="1"/>
  <c r="AI301" i="38"/>
  <c r="DJ298" i="36"/>
  <c r="W301" i="38"/>
  <c r="DF298" i="36"/>
  <c r="DM298" i="36"/>
  <c r="BD298" i="38"/>
  <c r="EK297" i="36"/>
  <c r="DJ299" i="36"/>
  <c r="BF298" i="38"/>
  <c r="BC298" i="38"/>
  <c r="DG299" i="36"/>
  <c r="BE298" i="38"/>
  <c r="DH299" i="36"/>
  <c r="DF299" i="36"/>
  <c r="DK299" i="36"/>
  <c r="DI299" i="36"/>
  <c r="EG297" i="36"/>
  <c r="ED297" i="36"/>
  <c r="BS300" i="38"/>
  <c r="AX300" i="38"/>
  <c r="AY300" i="38" s="1"/>
  <c r="BO300" i="38"/>
  <c r="BR300" i="38"/>
  <c r="AB300" i="36"/>
  <c r="AD302" i="38"/>
  <c r="BJ302" i="38" s="1"/>
  <c r="EJ297" i="36"/>
  <c r="BI300" i="38"/>
  <c r="AG300" i="38"/>
  <c r="AH300" i="38"/>
  <c r="AK300" i="38"/>
  <c r="BM300" i="38"/>
  <c r="BU300" i="38"/>
  <c r="AT300" i="38"/>
  <c r="AP300" i="38"/>
  <c r="BJ300" i="38"/>
  <c r="AO300" i="38"/>
  <c r="AF300" i="38"/>
  <c r="BH300" i="38"/>
  <c r="BT300" i="38"/>
  <c r="AE300" i="38"/>
  <c r="AA302" i="36"/>
  <c r="AW302" i="36" s="1"/>
  <c r="AW300" i="36"/>
  <c r="AY300" i="36" s="1"/>
  <c r="A300" i="38"/>
  <c r="DL296" i="36"/>
  <c r="EM296" i="36" s="1"/>
  <c r="CV301" i="36"/>
  <c r="EF297" i="36"/>
  <c r="EE297" i="36"/>
  <c r="EM297" i="36"/>
  <c r="I300" i="38"/>
  <c r="DZ295" i="36"/>
  <c r="I302" i="36"/>
  <c r="U302" i="36"/>
  <c r="D302" i="36" s="1"/>
  <c r="Y302" i="36" s="1" a="1"/>
  <c r="Y302" i="36" s="1"/>
  <c r="H302" i="38" s="1"/>
  <c r="I302" i="38" s="1"/>
  <c r="DB301" i="36"/>
  <c r="M302" i="36"/>
  <c r="EL297" i="36"/>
  <c r="EG295" i="36"/>
  <c r="BK300" i="38"/>
  <c r="BL300" i="38"/>
  <c r="BQ300" i="38"/>
  <c r="BN300" i="38"/>
  <c r="AV300" i="38"/>
  <c r="BY300" i="36"/>
  <c r="CA300" i="36" s="1"/>
  <c r="AU302" i="36"/>
  <c r="E302" i="38"/>
  <c r="A302" i="38" s="1"/>
  <c r="EA297" i="36"/>
  <c r="EE295" i="36"/>
  <c r="EF295" i="36"/>
  <c r="EC297" i="36"/>
  <c r="EI297" i="36"/>
  <c r="CX301" i="36"/>
  <c r="CY301" i="36"/>
  <c r="DA301" i="36"/>
  <c r="DC301" i="36" s="1"/>
  <c r="J300" i="36"/>
  <c r="EB297" i="36"/>
  <c r="EH297" i="36"/>
  <c r="CZ300" i="36"/>
  <c r="DD300" i="36"/>
  <c r="CW301" i="36"/>
  <c r="EK295" i="36"/>
  <c r="EL295" i="36"/>
  <c r="EC295" i="36"/>
  <c r="ED295" i="36"/>
  <c r="EB295" i="36"/>
  <c r="EI295" i="36"/>
  <c r="EJ295" i="36"/>
  <c r="EA295" i="36"/>
  <c r="EM295" i="36"/>
  <c r="N302" i="36"/>
  <c r="X302" i="36"/>
  <c r="DA300" i="36"/>
  <c r="DC300" i="36" s="1"/>
  <c r="CW300" i="36"/>
  <c r="CU302" i="36"/>
  <c r="CW302" i="36" s="1"/>
  <c r="CX300" i="36"/>
  <c r="DB300" i="36"/>
  <c r="DE301" i="36"/>
  <c r="CZ301" i="36"/>
  <c r="AJ300" i="38"/>
  <c r="AN300" i="38" s="1"/>
  <c r="BA300" i="38"/>
  <c r="BB300" i="38" s="1"/>
  <c r="BG300" i="38" s="1"/>
  <c r="AU300" i="38"/>
  <c r="AW300" i="38"/>
  <c r="AQ300" i="38"/>
  <c r="AS300" i="38"/>
  <c r="AI300" i="38"/>
  <c r="CY300" i="36"/>
  <c r="C302" i="36"/>
  <c r="A302" i="36" s="1"/>
  <c r="AR304" i="38"/>
  <c r="FH303" i="36"/>
  <c r="FI303" i="36" s="1"/>
  <c r="CI303" i="36"/>
  <c r="AK303" i="36"/>
  <c r="K303" i="38" s="1"/>
  <c r="BU303" i="36"/>
  <c r="DE300" i="36"/>
  <c r="DK300" i="36" s="1"/>
  <c r="AG304" i="36"/>
  <c r="CO303" i="36"/>
  <c r="CU303" i="36"/>
  <c r="CZ303" i="36" s="1"/>
  <c r="L303" i="38"/>
  <c r="M303" i="38"/>
  <c r="BH303" i="36"/>
  <c r="U303" i="38" s="1"/>
  <c r="X303" i="38" s="1"/>
  <c r="Q303" i="38"/>
  <c r="W303" i="38" s="1"/>
  <c r="AP303" i="36"/>
  <c r="AD303" i="38"/>
  <c r="AQ303" i="38" s="1"/>
  <c r="AV303" i="36"/>
  <c r="BT303" i="36"/>
  <c r="H303" i="36"/>
  <c r="O303" i="36" s="1"/>
  <c r="CT303" i="36"/>
  <c r="CS303" i="36"/>
  <c r="BF301" i="38"/>
  <c r="BC301" i="38"/>
  <c r="BE301" i="38"/>
  <c r="AA302" i="38"/>
  <c r="AZ301" i="38"/>
  <c r="BD301" i="38"/>
  <c r="CB302" i="36"/>
  <c r="EY305" i="36"/>
  <c r="AE306" i="36"/>
  <c r="AR306" i="38"/>
  <c r="T306" i="36"/>
  <c r="P306" i="36" s="1"/>
  <c r="W306" i="36"/>
  <c r="D306" i="38"/>
  <c r="E306" i="36"/>
  <c r="V306" i="36"/>
  <c r="K306" i="36"/>
  <c r="Z306" i="36"/>
  <c r="H304" i="36"/>
  <c r="O304" i="36" s="1"/>
  <c r="CS304" i="36"/>
  <c r="CT304" i="36"/>
  <c r="BI304" i="36"/>
  <c r="V304" i="38"/>
  <c r="CO304" i="36"/>
  <c r="Y303" i="38"/>
  <c r="Z303" i="38"/>
  <c r="O303" i="38"/>
  <c r="P303" i="38" s="1"/>
  <c r="AB303" i="38"/>
  <c r="T300" i="38"/>
  <c r="S300" i="38"/>
  <c r="Y302" i="38"/>
  <c r="Z302" i="38"/>
  <c r="O302" i="38"/>
  <c r="P302" i="38" s="1"/>
  <c r="AB302" i="38"/>
  <c r="BE300" i="36"/>
  <c r="BC300" i="36"/>
  <c r="BD300" i="36"/>
  <c r="AY301" i="36"/>
  <c r="AZ301" i="36"/>
  <c r="BA301" i="36"/>
  <c r="AX301" i="36"/>
  <c r="EP306" i="36"/>
  <c r="EX306" i="36"/>
  <c r="EY304" i="36"/>
  <c r="AM301" i="38"/>
  <c r="AN301" i="38"/>
  <c r="AL301" i="38"/>
  <c r="AH302" i="38"/>
  <c r="AS302" i="38"/>
  <c r="BU302" i="38"/>
  <c r="EQ306" i="36"/>
  <c r="EO307" i="36" s="1"/>
  <c r="R302" i="38"/>
  <c r="W302" i="38"/>
  <c r="X305" i="36"/>
  <c r="F305" i="38"/>
  <c r="G305" i="38" s="1"/>
  <c r="AU305" i="36"/>
  <c r="M305" i="36"/>
  <c r="AA305" i="36"/>
  <c r="N305" i="36"/>
  <c r="BE301" i="36"/>
  <c r="BC301" i="36"/>
  <c r="BD301" i="36"/>
  <c r="Q305" i="36"/>
  <c r="B305" i="38" s="1"/>
  <c r="G305" i="36" a="1"/>
  <c r="G305" i="36" s="1"/>
  <c r="J305" i="38"/>
  <c r="U305" i="36"/>
  <c r="I305" i="36"/>
  <c r="E305" i="38"/>
  <c r="C305" i="36"/>
  <c r="AJ304" i="36"/>
  <c r="BL305" i="36"/>
  <c r="CR305" i="36"/>
  <c r="AH306" i="36"/>
  <c r="AL304" i="36"/>
  <c r="BO305" i="36"/>
  <c r="EU304" i="36"/>
  <c r="AO304" i="36"/>
  <c r="EZ304" i="36"/>
  <c r="FB304" i="36"/>
  <c r="CF304" i="36"/>
  <c r="AH304" i="36"/>
  <c r="BM305" i="36"/>
  <c r="ES304" i="36"/>
  <c r="BJ305" i="36"/>
  <c r="AL305" i="36"/>
  <c r="BK305" i="36"/>
  <c r="EZ306" i="36"/>
  <c r="AT305" i="36"/>
  <c r="AQ305" i="36"/>
  <c r="S307" i="36"/>
  <c r="BQ304" i="36"/>
  <c r="BW304" i="36"/>
  <c r="AO305" i="36"/>
  <c r="AS302" i="36"/>
  <c r="AT304" i="36"/>
  <c r="CM304" i="36"/>
  <c r="FB306" i="36"/>
  <c r="AJ306" i="36"/>
  <c r="AF306" i="36"/>
  <c r="CN305" i="36"/>
  <c r="AQ304" i="36"/>
  <c r="BF304" i="36"/>
  <c r="BX305" i="36"/>
  <c r="CL305" i="36"/>
  <c r="S304" i="36"/>
  <c r="ET304" i="36"/>
  <c r="AC307" i="36"/>
  <c r="AD307" i="36"/>
  <c r="BR305" i="36"/>
  <c r="CK304" i="36"/>
  <c r="AM304" i="36"/>
  <c r="BG304" i="36"/>
  <c r="AS303" i="36"/>
  <c r="BQ305" i="36"/>
  <c r="EV306" i="36"/>
  <c r="BN305" i="36"/>
  <c r="EV304" i="36"/>
  <c r="AJ305" i="36"/>
  <c r="BZ305" i="36"/>
  <c r="BX304" i="36"/>
  <c r="CF305" i="36"/>
  <c r="CP305" i="36"/>
  <c r="BS305" i="36"/>
  <c r="FA306" i="36"/>
  <c r="BL304" i="36"/>
  <c r="ER305" i="36"/>
  <c r="ET306" i="36"/>
  <c r="BP305" i="36"/>
  <c r="BR304" i="36"/>
  <c r="BV304" i="36"/>
  <c r="BF305" i="36"/>
  <c r="AD304" i="36"/>
  <c r="BV306" i="36"/>
  <c r="BK304" i="36"/>
  <c r="BG305" i="36"/>
  <c r="AM305" i="36"/>
  <c r="CG304" i="36"/>
  <c r="FG305" i="36"/>
  <c r="CJ305" i="36"/>
  <c r="BM304" i="36"/>
  <c r="BW305" i="36"/>
  <c r="BN304" i="36"/>
  <c r="BS304" i="36"/>
  <c r="CM305" i="36"/>
  <c r="FA304" i="36"/>
  <c r="CP304" i="36"/>
  <c r="ET307" i="36"/>
  <c r="CK305" i="36"/>
  <c r="FC304" i="36"/>
  <c r="BP304" i="36"/>
  <c r="BA302" i="38" l="1"/>
  <c r="BB302" i="38" s="1"/>
  <c r="BG302" i="38" s="1"/>
  <c r="DW305" i="36"/>
  <c r="E303" i="38"/>
  <c r="AU303" i="36"/>
  <c r="C303" i="36"/>
  <c r="A303" i="36" s="1"/>
  <c r="W304" i="36"/>
  <c r="E304" i="36"/>
  <c r="K304" i="36"/>
  <c r="T304" i="36"/>
  <c r="D304" i="38"/>
  <c r="V304" i="36"/>
  <c r="Z304" i="36"/>
  <c r="AE304" i="36"/>
  <c r="AI304" i="36"/>
  <c r="AA303" i="36"/>
  <c r="F303" i="38"/>
  <c r="X303" i="36"/>
  <c r="P303" i="36"/>
  <c r="U303" i="36"/>
  <c r="DX305" i="36"/>
  <c r="CD305" i="36"/>
  <c r="AC305" i="38"/>
  <c r="CH305" i="36"/>
  <c r="CC305" i="36"/>
  <c r="L305" i="36"/>
  <c r="CB303" i="36"/>
  <c r="DL298" i="36"/>
  <c r="EE298" i="36" s="1"/>
  <c r="AA303" i="38"/>
  <c r="BU305" i="36"/>
  <c r="AP305" i="36"/>
  <c r="AV305" i="36"/>
  <c r="AD305" i="38"/>
  <c r="AE305" i="38" s="1"/>
  <c r="BT305" i="36"/>
  <c r="L305" i="38"/>
  <c r="M305" i="38"/>
  <c r="CQ305" i="36"/>
  <c r="CU305" i="36"/>
  <c r="DA305" i="36" s="1"/>
  <c r="DC305" i="36" s="1"/>
  <c r="L304" i="38"/>
  <c r="M304" i="38"/>
  <c r="Q304" i="38"/>
  <c r="W304" i="38" s="1"/>
  <c r="BH304" i="36"/>
  <c r="U304" i="38" s="1"/>
  <c r="X304" i="38" s="1"/>
  <c r="H305" i="36"/>
  <c r="O305" i="36" s="1"/>
  <c r="CS305" i="36"/>
  <c r="CT305" i="36"/>
  <c r="BY302" i="36"/>
  <c r="CA302" i="36" s="1"/>
  <c r="AI302" i="38"/>
  <c r="AZ300" i="36"/>
  <c r="DL299" i="36"/>
  <c r="EC299" i="36" s="1"/>
  <c r="AX300" i="36"/>
  <c r="BA300" i="36"/>
  <c r="BQ302" i="38"/>
  <c r="BP302" i="38"/>
  <c r="BH302" i="38"/>
  <c r="AK302" i="38"/>
  <c r="AQ302" i="38"/>
  <c r="EA299" i="36"/>
  <c r="AJ302" i="38"/>
  <c r="AM302" i="38" s="1"/>
  <c r="AT302" i="38"/>
  <c r="BM302" i="38"/>
  <c r="BH305" i="36"/>
  <c r="U305" i="38" s="1"/>
  <c r="X305" i="38" s="1"/>
  <c r="Q305" i="38"/>
  <c r="R305" i="38" s="1"/>
  <c r="N305" i="38"/>
  <c r="AR305" i="36"/>
  <c r="CI305" i="36"/>
  <c r="FH305" i="36"/>
  <c r="AK305" i="36"/>
  <c r="K305" i="38" s="1"/>
  <c r="BI305" i="36"/>
  <c r="V305" i="38"/>
  <c r="AI306" i="36"/>
  <c r="CO305" i="36"/>
  <c r="A305" i="36"/>
  <c r="EF296" i="36"/>
  <c r="EK296" i="36"/>
  <c r="BB302" i="36"/>
  <c r="BD302" i="36" s="1"/>
  <c r="BK302" i="38"/>
  <c r="AF302" i="38"/>
  <c r="BS302" i="38"/>
  <c r="AV302" i="38"/>
  <c r="AB302" i="36"/>
  <c r="BI302" i="38"/>
  <c r="AX302" i="38"/>
  <c r="AY302" i="38" s="1"/>
  <c r="BL302" i="38"/>
  <c r="AW302" i="38"/>
  <c r="AP302" i="38"/>
  <c r="BO302" i="38"/>
  <c r="AO302" i="38"/>
  <c r="AE302" i="38"/>
  <c r="AU302" i="38"/>
  <c r="BR302" i="38"/>
  <c r="AG302" i="38"/>
  <c r="BN302" i="38"/>
  <c r="BT302" i="38"/>
  <c r="J302" i="36"/>
  <c r="AZ300" i="38"/>
  <c r="EI299" i="36"/>
  <c r="BJ303" i="38"/>
  <c r="EC296" i="36"/>
  <c r="DI300" i="36"/>
  <c r="DM300" i="36"/>
  <c r="EG296" i="36"/>
  <c r="AM300" i="38"/>
  <c r="EE296" i="36"/>
  <c r="BC300" i="38"/>
  <c r="AG303" i="38"/>
  <c r="BY303" i="36"/>
  <c r="CA303" i="36" s="1"/>
  <c r="DJ300" i="36"/>
  <c r="DG300" i="36"/>
  <c r="DF300" i="36"/>
  <c r="ED296" i="36"/>
  <c r="EJ296" i="36"/>
  <c r="AK303" i="38"/>
  <c r="CY302" i="36"/>
  <c r="DZ296" i="36"/>
  <c r="EB296" i="36"/>
  <c r="EH296" i="36"/>
  <c r="AE303" i="38"/>
  <c r="AP303" i="38"/>
  <c r="EI296" i="36"/>
  <c r="EA296" i="36"/>
  <c r="EL296" i="36"/>
  <c r="BP303" i="38"/>
  <c r="BU303" i="38"/>
  <c r="BH303" i="38"/>
  <c r="DB302" i="36"/>
  <c r="AX303" i="38"/>
  <c r="AY303" i="38" s="1"/>
  <c r="AT303" i="38"/>
  <c r="AH303" i="38"/>
  <c r="DB303" i="36"/>
  <c r="BE300" i="38"/>
  <c r="AO303" i="38"/>
  <c r="AS303" i="38"/>
  <c r="BR303" i="38"/>
  <c r="BS303" i="38"/>
  <c r="CZ302" i="36"/>
  <c r="AF303" i="38"/>
  <c r="CV303" i="36"/>
  <c r="CX303" i="36"/>
  <c r="BF300" i="38"/>
  <c r="AL300" i="38"/>
  <c r="DD303" i="36"/>
  <c r="BT303" i="38"/>
  <c r="AJ303" i="38"/>
  <c r="AL303" i="38" s="1"/>
  <c r="BO303" i="38"/>
  <c r="BL303" i="38"/>
  <c r="BQ303" i="38"/>
  <c r="BN303" i="38"/>
  <c r="CX302" i="36"/>
  <c r="DE302" i="36"/>
  <c r="DJ302" i="36" s="1"/>
  <c r="AI303" i="38"/>
  <c r="BM303" i="38"/>
  <c r="BI303" i="38"/>
  <c r="BK303" i="38"/>
  <c r="AV303" i="38"/>
  <c r="BA303" i="38"/>
  <c r="BB303" i="38" s="1"/>
  <c r="BG303" i="38" s="1"/>
  <c r="AU303" i="38"/>
  <c r="AW303" i="38"/>
  <c r="DA302" i="36"/>
  <c r="DC302" i="36" s="1"/>
  <c r="CV302" i="36"/>
  <c r="DA303" i="36"/>
  <c r="DC303" i="36" s="1"/>
  <c r="CW303" i="36"/>
  <c r="R303" i="38"/>
  <c r="T303" i="38" s="1"/>
  <c r="BD300" i="38"/>
  <c r="DM301" i="36"/>
  <c r="DG301" i="36"/>
  <c r="DJ301" i="36"/>
  <c r="DH301" i="36"/>
  <c r="DK301" i="36"/>
  <c r="DF301" i="36"/>
  <c r="DI301" i="36"/>
  <c r="DD302" i="36"/>
  <c r="CY303" i="36"/>
  <c r="DH300" i="36"/>
  <c r="CH304" i="36"/>
  <c r="CC304" i="36"/>
  <c r="CD304" i="36"/>
  <c r="AC304" i="38"/>
  <c r="AK304" i="36"/>
  <c r="K304" i="38" s="1"/>
  <c r="CI304" i="36"/>
  <c r="FH304" i="36"/>
  <c r="FI304" i="36" s="1"/>
  <c r="BU304" i="36"/>
  <c r="DE303" i="36"/>
  <c r="DK303" i="36" s="1"/>
  <c r="CQ304" i="36"/>
  <c r="AV304" i="36"/>
  <c r="BT304" i="36"/>
  <c r="AP304" i="36"/>
  <c r="AD304" i="38"/>
  <c r="BN304" i="38" s="1"/>
  <c r="N304" i="38"/>
  <c r="AR304" i="36"/>
  <c r="AG306" i="36"/>
  <c r="BD302" i="38"/>
  <c r="BE302" i="38"/>
  <c r="A305" i="38"/>
  <c r="BC302" i="38"/>
  <c r="EH298" i="36"/>
  <c r="AR307" i="38"/>
  <c r="T307" i="36"/>
  <c r="W307" i="36"/>
  <c r="D307" i="38"/>
  <c r="K307" i="36"/>
  <c r="E307" i="36"/>
  <c r="V307" i="36"/>
  <c r="AE307" i="36"/>
  <c r="AK306" i="36"/>
  <c r="K306" i="38" s="1"/>
  <c r="BA302" i="36"/>
  <c r="AX302" i="36"/>
  <c r="AY302" i="36"/>
  <c r="AZ302" i="36"/>
  <c r="AU306" i="36"/>
  <c r="F306" i="38"/>
  <c r="G306" i="38" s="1"/>
  <c r="N306" i="36"/>
  <c r="AA306" i="36"/>
  <c r="M306" i="36"/>
  <c r="X306" i="36"/>
  <c r="S302" i="38"/>
  <c r="T302" i="38"/>
  <c r="EJ298" i="36"/>
  <c r="EY306" i="36"/>
  <c r="Q306" i="36"/>
  <c r="B306" i="38" s="1"/>
  <c r="F306" i="36"/>
  <c r="L306" i="36"/>
  <c r="J306" i="38"/>
  <c r="DW306" i="36"/>
  <c r="G306" i="36" a="1"/>
  <c r="G306" i="36" s="1"/>
  <c r="I306" i="36"/>
  <c r="C306" i="36"/>
  <c r="E306" i="38"/>
  <c r="U306" i="36"/>
  <c r="J305" i="36"/>
  <c r="D305" i="36"/>
  <c r="Y305" i="36" s="1" a="1"/>
  <c r="Y305" i="36" s="1"/>
  <c r="H305" i="38" s="1"/>
  <c r="I305" i="38" s="1"/>
  <c r="EQ307" i="36"/>
  <c r="EO308" i="36" s="1"/>
  <c r="EP307" i="36"/>
  <c r="EX307" i="36"/>
  <c r="EB298" i="36"/>
  <c r="DZ298" i="36"/>
  <c r="EA298" i="36"/>
  <c r="ED298" i="36"/>
  <c r="EM298" i="36"/>
  <c r="EK298" i="36"/>
  <c r="Z305" i="38"/>
  <c r="O305" i="38"/>
  <c r="P305" i="38" s="1"/>
  <c r="AB305" i="38"/>
  <c r="Y305" i="38"/>
  <c r="BB305" i="36"/>
  <c r="AW305" i="36"/>
  <c r="AB305" i="36"/>
  <c r="EI298" i="36"/>
  <c r="EU307" i="36"/>
  <c r="CR306" i="36"/>
  <c r="BW306" i="36"/>
  <c r="FD307" i="36"/>
  <c r="EW307" i="36"/>
  <c r="FB307" i="36"/>
  <c r="BR306" i="36"/>
  <c r="CG307" i="36"/>
  <c r="AO306" i="36"/>
  <c r="S308" i="36"/>
  <c r="BX306" i="36"/>
  <c r="BK306" i="36"/>
  <c r="BV307" i="36"/>
  <c r="AF307" i="36"/>
  <c r="CK306" i="36"/>
  <c r="FA307" i="36"/>
  <c r="BF306" i="36"/>
  <c r="BR307" i="36"/>
  <c r="BS306" i="36"/>
  <c r="FC307" i="36"/>
  <c r="BZ306" i="36"/>
  <c r="AS304" i="36"/>
  <c r="CF306" i="36"/>
  <c r="BJ306" i="36"/>
  <c r="CP306" i="36"/>
  <c r="FG306" i="36"/>
  <c r="AL306" i="36"/>
  <c r="CJ306" i="36"/>
  <c r="EZ307" i="36"/>
  <c r="CN307" i="36"/>
  <c r="CM306" i="36"/>
  <c r="ES307" i="36"/>
  <c r="AQ306" i="36"/>
  <c r="AS305" i="36"/>
  <c r="ER306" i="36"/>
  <c r="BQ306" i="36"/>
  <c r="BM306" i="36"/>
  <c r="FG307" i="36"/>
  <c r="AH307" i="36"/>
  <c r="AT306" i="36"/>
  <c r="CN306" i="36"/>
  <c r="EV307" i="36"/>
  <c r="AM306" i="36"/>
  <c r="BL306" i="36"/>
  <c r="CL306" i="36"/>
  <c r="BO306" i="36"/>
  <c r="BN306" i="36"/>
  <c r="BG306" i="36"/>
  <c r="BP306" i="36"/>
  <c r="CK307" i="36"/>
  <c r="AA305" i="38" l="1"/>
  <c r="BF302" i="38"/>
  <c r="CB305" i="36"/>
  <c r="BN305" i="38"/>
  <c r="AH305" i="38"/>
  <c r="P304" i="36"/>
  <c r="U304" i="36"/>
  <c r="I304" i="36"/>
  <c r="E304" i="38"/>
  <c r="C304" i="36"/>
  <c r="G303" i="38"/>
  <c r="A303" i="38"/>
  <c r="F304" i="36"/>
  <c r="J304" i="38"/>
  <c r="L304" i="36"/>
  <c r="CU304" i="36"/>
  <c r="DE304" i="36" s="1"/>
  <c r="DW304" i="36"/>
  <c r="Q304" i="36"/>
  <c r="B304" i="38" s="1"/>
  <c r="G304" i="36" a="1"/>
  <c r="G304" i="36" s="1"/>
  <c r="J303" i="36"/>
  <c r="D303" i="36"/>
  <c r="Y303" i="36" s="1" a="1"/>
  <c r="Y303" i="36" s="1"/>
  <c r="H303" i="38" s="1"/>
  <c r="AW303" i="36"/>
  <c r="BB303" i="36"/>
  <c r="AB303" i="36"/>
  <c r="AA304" i="36"/>
  <c r="X304" i="36"/>
  <c r="M304" i="36"/>
  <c r="N304" i="36"/>
  <c r="AU304" i="36"/>
  <c r="F304" i="38"/>
  <c r="G304" i="38" s="1"/>
  <c r="EF298" i="36"/>
  <c r="EC298" i="36"/>
  <c r="EG298" i="36"/>
  <c r="EL298" i="36"/>
  <c r="BE302" i="36"/>
  <c r="DX307" i="36"/>
  <c r="DX306" i="36"/>
  <c r="DB305" i="36"/>
  <c r="BK305" i="38"/>
  <c r="AP305" i="38"/>
  <c r="R304" i="38"/>
  <c r="BA305" i="38"/>
  <c r="BB305" i="38" s="1"/>
  <c r="BG305" i="38" s="1"/>
  <c r="BT305" i="38"/>
  <c r="AT305" i="38"/>
  <c r="AO305" i="38"/>
  <c r="CV305" i="36"/>
  <c r="BU306" i="36"/>
  <c r="CU306" i="36"/>
  <c r="CX306" i="36" s="1"/>
  <c r="BH306" i="36"/>
  <c r="U306" i="38" s="1"/>
  <c r="X306" i="38" s="1"/>
  <c r="Q306" i="38"/>
  <c r="R306" i="38" s="1"/>
  <c r="H306" i="36"/>
  <c r="O306" i="36" s="1"/>
  <c r="CT306" i="36"/>
  <c r="CS306" i="36"/>
  <c r="Z307" i="36"/>
  <c r="DW307" i="36" s="1"/>
  <c r="FH306" i="36"/>
  <c r="FI306" i="36" s="1"/>
  <c r="CI306" i="36"/>
  <c r="CH306" i="36"/>
  <c r="CD306" i="36"/>
  <c r="CC306" i="36"/>
  <c r="AC306" i="38"/>
  <c r="BI306" i="36"/>
  <c r="V306" i="38"/>
  <c r="AI307" i="36"/>
  <c r="CQ306" i="36"/>
  <c r="DD305" i="36"/>
  <c r="EQ308" i="36"/>
  <c r="EO309" i="36" s="1"/>
  <c r="EQ309" i="36" s="1"/>
  <c r="EO310" i="36" s="1"/>
  <c r="EL299" i="36"/>
  <c r="CW305" i="36"/>
  <c r="AK305" i="38"/>
  <c r="AW305" i="38"/>
  <c r="AV305" i="38"/>
  <c r="CY305" i="36"/>
  <c r="BP305" i="38"/>
  <c r="BR305" i="38"/>
  <c r="AQ305" i="38"/>
  <c r="BY305" i="36"/>
  <c r="CA305" i="36" s="1"/>
  <c r="AX305" i="38"/>
  <c r="AY305" i="38" s="1"/>
  <c r="BL305" i="38"/>
  <c r="BQ305" i="38"/>
  <c r="AG305" i="38"/>
  <c r="BM305" i="38"/>
  <c r="BO305" i="38"/>
  <c r="AJ305" i="38"/>
  <c r="AL305" i="38" s="1"/>
  <c r="BI305" i="38"/>
  <c r="BU305" i="38"/>
  <c r="AU305" i="38"/>
  <c r="BH305" i="38"/>
  <c r="BS305" i="38"/>
  <c r="AS305" i="38"/>
  <c r="BJ305" i="38"/>
  <c r="EB299" i="36"/>
  <c r="CZ305" i="36"/>
  <c r="CX305" i="36"/>
  <c r="AF305" i="38"/>
  <c r="CO306" i="36"/>
  <c r="L306" i="38"/>
  <c r="M306" i="38"/>
  <c r="AG307" i="36"/>
  <c r="N306" i="38"/>
  <c r="AR306" i="36"/>
  <c r="AV306" i="36"/>
  <c r="AD306" i="38"/>
  <c r="AP306" i="36"/>
  <c r="BT306" i="36"/>
  <c r="DE305" i="36"/>
  <c r="DJ305" i="36" s="1"/>
  <c r="AN302" i="38"/>
  <c r="EH299" i="36"/>
  <c r="ED299" i="36"/>
  <c r="W305" i="38"/>
  <c r="DZ299" i="36"/>
  <c r="AL302" i="38"/>
  <c r="AZ302" i="38"/>
  <c r="EF299" i="36"/>
  <c r="EJ299" i="36"/>
  <c r="EK299" i="36"/>
  <c r="EE299" i="36"/>
  <c r="EM299" i="36"/>
  <c r="EG299" i="36"/>
  <c r="AI305" i="38"/>
  <c r="BC302" i="36"/>
  <c r="DH302" i="36"/>
  <c r="FI305" i="36"/>
  <c r="DG302" i="36"/>
  <c r="DL302" i="36" s="1"/>
  <c r="DK302" i="36"/>
  <c r="DF302" i="36"/>
  <c r="DL300" i="36"/>
  <c r="EI300" i="36" s="1"/>
  <c r="AM303" i="38"/>
  <c r="AZ303" i="38"/>
  <c r="S303" i="38"/>
  <c r="BK304" i="38"/>
  <c r="AX304" i="38"/>
  <c r="AY304" i="38" s="1"/>
  <c r="AP304" i="38"/>
  <c r="DM302" i="36"/>
  <c r="DI302" i="36"/>
  <c r="AF304" i="38"/>
  <c r="AN303" i="38"/>
  <c r="BD303" i="38"/>
  <c r="DF303" i="36"/>
  <c r="BM304" i="38"/>
  <c r="AU304" i="38"/>
  <c r="DL301" i="36"/>
  <c r="DZ301" i="36" s="1"/>
  <c r="DM303" i="36"/>
  <c r="DG303" i="36"/>
  <c r="DH303" i="36"/>
  <c r="BY304" i="36"/>
  <c r="CA304" i="36" s="1"/>
  <c r="AH304" i="38"/>
  <c r="AW304" i="38"/>
  <c r="DI303" i="36"/>
  <c r="DJ303" i="36"/>
  <c r="BI304" i="38"/>
  <c r="BU304" i="38"/>
  <c r="BH304" i="38"/>
  <c r="BE303" i="38"/>
  <c r="CB304" i="36"/>
  <c r="DF305" i="36"/>
  <c r="BT304" i="38"/>
  <c r="BP304" i="38"/>
  <c r="AS304" i="38"/>
  <c r="BA304" i="38"/>
  <c r="BB304" i="38" s="1"/>
  <c r="BG304" i="38" s="1"/>
  <c r="AT304" i="38"/>
  <c r="BS304" i="38"/>
  <c r="BJ304" i="38"/>
  <c r="AJ304" i="38"/>
  <c r="AN304" i="38" s="1"/>
  <c r="AV304" i="38"/>
  <c r="BL304" i="38"/>
  <c r="BQ304" i="38"/>
  <c r="AQ304" i="38"/>
  <c r="BC303" i="38"/>
  <c r="AA304" i="38"/>
  <c r="BF303" i="38"/>
  <c r="BO304" i="38"/>
  <c r="AO304" i="38"/>
  <c r="AE304" i="38"/>
  <c r="AI304" i="38"/>
  <c r="AK304" i="38"/>
  <c r="BR304" i="38"/>
  <c r="AG304" i="38"/>
  <c r="AZ305" i="38"/>
  <c r="A306" i="38"/>
  <c r="A306" i="36"/>
  <c r="BE305" i="38"/>
  <c r="CO307" i="36"/>
  <c r="D308" i="38"/>
  <c r="T308" i="36"/>
  <c r="W308" i="36"/>
  <c r="E308" i="36"/>
  <c r="K308" i="36"/>
  <c r="V308" i="36"/>
  <c r="EX309" i="36"/>
  <c r="BC305" i="36"/>
  <c r="BD305" i="36"/>
  <c r="BE305" i="36"/>
  <c r="EY307" i="36"/>
  <c r="T304" i="38"/>
  <c r="S304" i="38"/>
  <c r="AA306" i="38"/>
  <c r="M307" i="36"/>
  <c r="F307" i="38"/>
  <c r="G307" i="38" s="1"/>
  <c r="N307" i="36"/>
  <c r="X307" i="36"/>
  <c r="AU307" i="36"/>
  <c r="AA307" i="36"/>
  <c r="D306" i="36"/>
  <c r="Y306" i="36" s="1" a="1"/>
  <c r="Y306" i="36" s="1"/>
  <c r="H306" i="38" s="1"/>
  <c r="I306" i="38" s="1"/>
  <c r="J306" i="36"/>
  <c r="Y306" i="38"/>
  <c r="Z306" i="38"/>
  <c r="O306" i="38"/>
  <c r="P306" i="38" s="1"/>
  <c r="AB306" i="38"/>
  <c r="AN305" i="38"/>
  <c r="E307" i="38"/>
  <c r="C307" i="36"/>
  <c r="U307" i="36"/>
  <c r="I307" i="36"/>
  <c r="F307" i="36"/>
  <c r="BA305" i="36"/>
  <c r="AY305" i="36"/>
  <c r="AX305" i="36"/>
  <c r="AZ305" i="36"/>
  <c r="S305" i="38"/>
  <c r="T305" i="38"/>
  <c r="P307" i="36"/>
  <c r="EP308" i="36"/>
  <c r="EX308" i="36"/>
  <c r="AB306" i="36"/>
  <c r="AW306" i="36"/>
  <c r="BB306" i="36"/>
  <c r="BF307" i="36"/>
  <c r="EW308" i="36"/>
  <c r="AH309" i="36"/>
  <c r="BQ307" i="36"/>
  <c r="FC308" i="36"/>
  <c r="AD308" i="36"/>
  <c r="BW307" i="36"/>
  <c r="ER307" i="36"/>
  <c r="AD309" i="36"/>
  <c r="EZ309" i="36"/>
  <c r="BZ307" i="36"/>
  <c r="EZ308" i="36"/>
  <c r="BL307" i="36"/>
  <c r="CL307" i="36"/>
  <c r="BX307" i="36"/>
  <c r="BN307" i="36"/>
  <c r="EV308" i="36"/>
  <c r="BV308" i="36"/>
  <c r="FB308" i="36"/>
  <c r="AQ307" i="36"/>
  <c r="AO307" i="36"/>
  <c r="AT307" i="36"/>
  <c r="CJ307" i="36"/>
  <c r="AH308" i="36"/>
  <c r="S309" i="36"/>
  <c r="CP307" i="36"/>
  <c r="CR307" i="36"/>
  <c r="BO307" i="36"/>
  <c r="AF308" i="36"/>
  <c r="AC308" i="36"/>
  <c r="BG307" i="36"/>
  <c r="BS307" i="36"/>
  <c r="CM307" i="36"/>
  <c r="AJ307" i="36"/>
  <c r="FA308" i="36"/>
  <c r="CG308" i="36"/>
  <c r="AL307" i="36"/>
  <c r="ET308" i="36"/>
  <c r="BK307" i="36"/>
  <c r="ES308" i="36"/>
  <c r="AM307" i="36"/>
  <c r="BP307" i="36"/>
  <c r="BJ307" i="36"/>
  <c r="EU308" i="36"/>
  <c r="FD308" i="36"/>
  <c r="BM307" i="36"/>
  <c r="CF307" i="36"/>
  <c r="AS306" i="36"/>
  <c r="BP308" i="36"/>
  <c r="I303" i="38" l="1"/>
  <c r="DD306" i="36"/>
  <c r="AW304" i="36"/>
  <c r="AB304" i="36"/>
  <c r="BB304" i="36"/>
  <c r="O304" i="38"/>
  <c r="P304" i="38" s="1"/>
  <c r="Y304" i="38"/>
  <c r="AB304" i="38"/>
  <c r="Z304" i="38"/>
  <c r="A304" i="38"/>
  <c r="DB304" i="36"/>
  <c r="CX304" i="36"/>
  <c r="DD304" i="36"/>
  <c r="CY304" i="36"/>
  <c r="DA304" i="36"/>
  <c r="DC304" i="36" s="1"/>
  <c r="CZ304" i="36"/>
  <c r="CV304" i="36"/>
  <c r="CW304" i="36"/>
  <c r="BC303" i="36"/>
  <c r="BD303" i="36"/>
  <c r="BE303" i="36"/>
  <c r="J304" i="36"/>
  <c r="D304" i="36"/>
  <c r="Y304" i="36" s="1" a="1"/>
  <c r="Y304" i="36" s="1"/>
  <c r="H304" i="38" s="1"/>
  <c r="I304" i="38" s="1"/>
  <c r="AY303" i="36"/>
  <c r="AZ303" i="36"/>
  <c r="BA303" i="36"/>
  <c r="AX303" i="36"/>
  <c r="A304" i="36"/>
  <c r="CB306" i="36"/>
  <c r="G307" i="36" a="1"/>
  <c r="G307" i="36" s="1"/>
  <c r="L307" i="36"/>
  <c r="BD305" i="38"/>
  <c r="BC305" i="38"/>
  <c r="AG306" i="38"/>
  <c r="W306" i="38"/>
  <c r="AS306" i="38"/>
  <c r="Q307" i="36"/>
  <c r="B307" i="38" s="1"/>
  <c r="EP309" i="36"/>
  <c r="BF305" i="38"/>
  <c r="BA306" i="38"/>
  <c r="BB306" i="38" s="1"/>
  <c r="BG306" i="38" s="1"/>
  <c r="AU306" i="38"/>
  <c r="CY306" i="36"/>
  <c r="DA306" i="36"/>
  <c r="DC306" i="36" s="1"/>
  <c r="CW306" i="36"/>
  <c r="CZ306" i="36"/>
  <c r="DB306" i="36"/>
  <c r="CV306" i="36"/>
  <c r="AM305" i="38"/>
  <c r="CQ307" i="36"/>
  <c r="AI306" i="38"/>
  <c r="J307" i="38"/>
  <c r="AI309" i="36"/>
  <c r="EQ310" i="36"/>
  <c r="EO311" i="36" s="1"/>
  <c r="EX311" i="36" s="1"/>
  <c r="AX306" i="38"/>
  <c r="AY306" i="38" s="1"/>
  <c r="BS306" i="38"/>
  <c r="BH306" i="38"/>
  <c r="AJ306" i="38"/>
  <c r="AN306" i="38" s="1"/>
  <c r="T309" i="36"/>
  <c r="P309" i="36" s="1"/>
  <c r="E309" i="36"/>
  <c r="D309" i="38"/>
  <c r="W309" i="36"/>
  <c r="AA309" i="36" s="1"/>
  <c r="V309" i="36"/>
  <c r="K309" i="36"/>
  <c r="AE308" i="36"/>
  <c r="AR308" i="38"/>
  <c r="N307" i="38"/>
  <c r="AR307" i="36"/>
  <c r="DH305" i="36"/>
  <c r="DE306" i="36"/>
  <c r="DM306" i="36" s="1"/>
  <c r="BU307" i="36"/>
  <c r="AQ306" i="38"/>
  <c r="BT306" i="38"/>
  <c r="BJ306" i="38"/>
  <c r="BY306" i="36"/>
  <c r="CA306" i="36" s="1"/>
  <c r="BK306" i="38"/>
  <c r="AK306" i="38"/>
  <c r="BR306" i="38"/>
  <c r="BN306" i="38"/>
  <c r="BQ306" i="38"/>
  <c r="AP306" i="38"/>
  <c r="AV306" i="38"/>
  <c r="AH306" i="38"/>
  <c r="AO306" i="38"/>
  <c r="AE306" i="38"/>
  <c r="BL306" i="38"/>
  <c r="AT306" i="38"/>
  <c r="DI305" i="36"/>
  <c r="DK305" i="36"/>
  <c r="AW306" i="38"/>
  <c r="BM306" i="38"/>
  <c r="BO306" i="38"/>
  <c r="BI306" i="38"/>
  <c r="BP306" i="38"/>
  <c r="BU306" i="38"/>
  <c r="AF306" i="38"/>
  <c r="DG305" i="36"/>
  <c r="DL305" i="36" s="1"/>
  <c r="DM305" i="36"/>
  <c r="AI308" i="36"/>
  <c r="CH307" i="36"/>
  <c r="CD307" i="36"/>
  <c r="CC307" i="36"/>
  <c r="AC307" i="38"/>
  <c r="FH307" i="36"/>
  <c r="FI307" i="36" s="1"/>
  <c r="CI307" i="36"/>
  <c r="AV307" i="36"/>
  <c r="BT307" i="36"/>
  <c r="AP307" i="36"/>
  <c r="AD307" i="38"/>
  <c r="AP307" i="38" s="1"/>
  <c r="CS307" i="36"/>
  <c r="H307" i="36"/>
  <c r="O307" i="36" s="1"/>
  <c r="CT307" i="36"/>
  <c r="AE309" i="36"/>
  <c r="BI307" i="36"/>
  <c r="V307" i="38"/>
  <c r="AK307" i="36"/>
  <c r="K307" i="38" s="1"/>
  <c r="BH307" i="36"/>
  <c r="U307" i="38" s="1"/>
  <c r="X307" i="38" s="1"/>
  <c r="Q307" i="38"/>
  <c r="Z308" i="36"/>
  <c r="DW308" i="36" s="1"/>
  <c r="CU307" i="36"/>
  <c r="CV307" i="36" s="1"/>
  <c r="AG308" i="36"/>
  <c r="L307" i="38"/>
  <c r="M307" i="38"/>
  <c r="EM300" i="36"/>
  <c r="DZ300" i="36"/>
  <c r="EE300" i="36"/>
  <c r="EH300" i="36"/>
  <c r="EG300" i="36"/>
  <c r="EJ300" i="36"/>
  <c r="EL300" i="36"/>
  <c r="EF300" i="36"/>
  <c r="EC300" i="36"/>
  <c r="ED300" i="36"/>
  <c r="EB300" i="36"/>
  <c r="EA300" i="36"/>
  <c r="EK300" i="36"/>
  <c r="DL303" i="36"/>
  <c r="ED303" i="36" s="1"/>
  <c r="DI306" i="36"/>
  <c r="BF304" i="38"/>
  <c r="EC301" i="36"/>
  <c r="DK306" i="36"/>
  <c r="AZ304" i="38"/>
  <c r="BE304" i="38"/>
  <c r="BD304" i="38"/>
  <c r="EA301" i="36"/>
  <c r="EG301" i="36"/>
  <c r="EB301" i="36"/>
  <c r="AM304" i="38"/>
  <c r="EL302" i="36"/>
  <c r="EM301" i="36"/>
  <c r="AL304" i="38"/>
  <c r="EF301" i="36"/>
  <c r="EJ301" i="36"/>
  <c r="EI301" i="36"/>
  <c r="ED301" i="36"/>
  <c r="BC304" i="38"/>
  <c r="EK301" i="36"/>
  <c r="EH301" i="36"/>
  <c r="EL301" i="36"/>
  <c r="EE301" i="36"/>
  <c r="DK304" i="36"/>
  <c r="DG304" i="36"/>
  <c r="DF304" i="36"/>
  <c r="DI304" i="36"/>
  <c r="DM304" i="36"/>
  <c r="DH304" i="36"/>
  <c r="DJ304" i="36"/>
  <c r="EM302" i="36"/>
  <c r="EC302" i="36"/>
  <c r="EJ302" i="36"/>
  <c r="EI302" i="36"/>
  <c r="ED302" i="36"/>
  <c r="EE302" i="36"/>
  <c r="EK302" i="36"/>
  <c r="DZ302" i="36"/>
  <c r="A307" i="38"/>
  <c r="EF302" i="36"/>
  <c r="EB302" i="36"/>
  <c r="EG302" i="36"/>
  <c r="EA302" i="36"/>
  <c r="BF306" i="38"/>
  <c r="EH302" i="36"/>
  <c r="AZ306" i="38"/>
  <c r="A307" i="36"/>
  <c r="AX306" i="36"/>
  <c r="AY306" i="36"/>
  <c r="AZ306" i="36"/>
  <c r="BA306" i="36"/>
  <c r="J307" i="36"/>
  <c r="D307" i="36"/>
  <c r="Y307" i="36" s="1" a="1"/>
  <c r="Y307" i="36" s="1"/>
  <c r="H307" i="38" s="1"/>
  <c r="I307" i="38" s="1"/>
  <c r="S306" i="38"/>
  <c r="T306" i="38"/>
  <c r="C308" i="36"/>
  <c r="E308" i="38"/>
  <c r="U308" i="36"/>
  <c r="I308" i="36"/>
  <c r="L308" i="36"/>
  <c r="F308" i="36"/>
  <c r="M309" i="36"/>
  <c r="X309" i="36"/>
  <c r="EY308" i="36"/>
  <c r="EP311" i="36"/>
  <c r="AL306" i="38"/>
  <c r="O307" i="38"/>
  <c r="P307" i="38" s="1"/>
  <c r="AB307" i="38"/>
  <c r="Y307" i="38"/>
  <c r="Z307" i="38"/>
  <c r="BU307" i="38"/>
  <c r="EY309" i="36"/>
  <c r="E309" i="38"/>
  <c r="I309" i="36"/>
  <c r="C309" i="36"/>
  <c r="U309" i="36"/>
  <c r="BE306" i="36"/>
  <c r="BC306" i="36"/>
  <c r="BD306" i="36"/>
  <c r="BE306" i="38"/>
  <c r="AB307" i="36"/>
  <c r="AW307" i="36"/>
  <c r="BB307" i="36"/>
  <c r="EP310" i="36"/>
  <c r="EX310" i="36"/>
  <c r="P308" i="36"/>
  <c r="M308" i="36"/>
  <c r="AU308" i="36"/>
  <c r="X308" i="36"/>
  <c r="AA308" i="36"/>
  <c r="F308" i="38"/>
  <c r="G308" i="38" s="1"/>
  <c r="N308" i="36"/>
  <c r="ET311" i="36"/>
  <c r="EV309" i="36"/>
  <c r="AC310" i="36"/>
  <c r="CM308" i="36"/>
  <c r="AM308" i="36"/>
  <c r="CJ309" i="36"/>
  <c r="FA309" i="36"/>
  <c r="BK310" i="36"/>
  <c r="BS309" i="36"/>
  <c r="EU311" i="36"/>
  <c r="EW311" i="36"/>
  <c r="AT309" i="36"/>
  <c r="CP309" i="36"/>
  <c r="CP308" i="36"/>
  <c r="EZ310" i="36"/>
  <c r="BN308" i="36"/>
  <c r="AC311" i="36"/>
  <c r="EV311" i="36"/>
  <c r="AH311" i="36"/>
  <c r="BL309" i="36"/>
  <c r="BV310" i="36"/>
  <c r="CJ308" i="36"/>
  <c r="BZ309" i="36"/>
  <c r="BJ308" i="36"/>
  <c r="AT308" i="36"/>
  <c r="AM309" i="36"/>
  <c r="BX309" i="36"/>
  <c r="BQ308" i="36"/>
  <c r="EW310" i="36"/>
  <c r="CL308" i="36"/>
  <c r="AC309" i="36"/>
  <c r="BV309" i="36"/>
  <c r="CP311" i="36"/>
  <c r="ER310" i="36"/>
  <c r="AH310" i="36"/>
  <c r="FC309" i="36"/>
  <c r="BF309" i="36"/>
  <c r="EV310" i="36"/>
  <c r="FA311" i="36"/>
  <c r="BP310" i="36"/>
  <c r="ER309" i="36"/>
  <c r="CJ310" i="36"/>
  <c r="ES311" i="36"/>
  <c r="BZ311" i="36"/>
  <c r="AO308" i="36"/>
  <c r="AL308" i="36"/>
  <c r="FB310" i="36"/>
  <c r="BS308" i="36"/>
  <c r="CK308" i="36"/>
  <c r="BP309" i="36"/>
  <c r="FD311" i="36"/>
  <c r="BO308" i="36"/>
  <c r="FG308" i="36"/>
  <c r="CM309" i="36"/>
  <c r="ET310" i="36"/>
  <c r="BG309" i="36"/>
  <c r="AQ309" i="36"/>
  <c r="AF311" i="36"/>
  <c r="FA310" i="36"/>
  <c r="CR309" i="36"/>
  <c r="CF308" i="36"/>
  <c r="BF310" i="36"/>
  <c r="CR308" i="36"/>
  <c r="BN309" i="36"/>
  <c r="CG311" i="36"/>
  <c r="BX308" i="36"/>
  <c r="ER308" i="36"/>
  <c r="EU309" i="36"/>
  <c r="CN308" i="36"/>
  <c r="BR309" i="36"/>
  <c r="ES309" i="36"/>
  <c r="CG309" i="36"/>
  <c r="AM310" i="36"/>
  <c r="BK308" i="36"/>
  <c r="BJ309" i="36"/>
  <c r="FD310" i="36"/>
  <c r="CN309" i="36"/>
  <c r="S310" i="36"/>
  <c r="BG308" i="36"/>
  <c r="AD311" i="36"/>
  <c r="BW309" i="36"/>
  <c r="ET309" i="36"/>
  <c r="BM309" i="36"/>
  <c r="AD310" i="36"/>
  <c r="AQ308" i="36"/>
  <c r="BQ309" i="36"/>
  <c r="FC311" i="36"/>
  <c r="CK309" i="36"/>
  <c r="BW308" i="36"/>
  <c r="FB309" i="36"/>
  <c r="BL308" i="36"/>
  <c r="FG309" i="36"/>
  <c r="FD309" i="36"/>
  <c r="ES310" i="36"/>
  <c r="FC310" i="36"/>
  <c r="AJ309" i="36"/>
  <c r="S311" i="36"/>
  <c r="AS307" i="36"/>
  <c r="EU310" i="36"/>
  <c r="CG310" i="36"/>
  <c r="BZ308" i="36"/>
  <c r="AF310" i="36"/>
  <c r="BO309" i="36"/>
  <c r="EW309" i="36"/>
  <c r="BK309" i="36"/>
  <c r="FB311" i="36"/>
  <c r="EZ311" i="36"/>
  <c r="AF309" i="36"/>
  <c r="CL309" i="36"/>
  <c r="BM308" i="36"/>
  <c r="AL309" i="36"/>
  <c r="CF309" i="36"/>
  <c r="BR308" i="36"/>
  <c r="BV311" i="36"/>
  <c r="AO309" i="36"/>
  <c r="CN310" i="36"/>
  <c r="AJ308" i="36"/>
  <c r="BF308" i="36"/>
  <c r="BQ310" i="36"/>
  <c r="CB307" i="36" l="1"/>
  <c r="BR307" i="38"/>
  <c r="BT307" i="38"/>
  <c r="BM307" i="38"/>
  <c r="AK307" i="38"/>
  <c r="BD306" i="38"/>
  <c r="BC306" i="38"/>
  <c r="AX307" i="38"/>
  <c r="AY307" i="38" s="1"/>
  <c r="BS307" i="38"/>
  <c r="DX308" i="36"/>
  <c r="BC304" i="36"/>
  <c r="BD304" i="36"/>
  <c r="BE304" i="36"/>
  <c r="AZ304" i="36"/>
  <c r="BA304" i="36"/>
  <c r="AX304" i="36"/>
  <c r="AY304" i="36"/>
  <c r="V308" i="38"/>
  <c r="BI308" i="36"/>
  <c r="AR309" i="38"/>
  <c r="AG309" i="36"/>
  <c r="Z309" i="36"/>
  <c r="DX309" i="36"/>
  <c r="AA307" i="38"/>
  <c r="BY307" i="36"/>
  <c r="CA307" i="36" s="1"/>
  <c r="AT307" i="38"/>
  <c r="BQ307" i="38"/>
  <c r="AQ307" i="38"/>
  <c r="EQ311" i="36"/>
  <c r="EO312" i="36" s="1"/>
  <c r="EQ312" i="36" s="1"/>
  <c r="EO313" i="36" s="1"/>
  <c r="DH306" i="36"/>
  <c r="AS307" i="38"/>
  <c r="BI307" i="38"/>
  <c r="AO307" i="38"/>
  <c r="BL307" i="38"/>
  <c r="BP307" i="38"/>
  <c r="AW307" i="38"/>
  <c r="BN307" i="38"/>
  <c r="AM306" i="38"/>
  <c r="N309" i="36"/>
  <c r="DF306" i="36"/>
  <c r="DG306" i="36"/>
  <c r="BJ307" i="38"/>
  <c r="BO307" i="38"/>
  <c r="BA307" i="38"/>
  <c r="BB307" i="38" s="1"/>
  <c r="BG307" i="38" s="1"/>
  <c r="AU309" i="36"/>
  <c r="F309" i="38"/>
  <c r="G309" i="38" s="1"/>
  <c r="DJ306" i="36"/>
  <c r="AV307" i="38"/>
  <c r="AJ307" i="38"/>
  <c r="BK307" i="38"/>
  <c r="AU307" i="38"/>
  <c r="AE307" i="38"/>
  <c r="BH307" i="38"/>
  <c r="EL305" i="36"/>
  <c r="CS309" i="36"/>
  <c r="CT309" i="36"/>
  <c r="H309" i="36"/>
  <c r="O309" i="36" s="1"/>
  <c r="AK309" i="36"/>
  <c r="K309" i="38" s="1"/>
  <c r="CO309" i="36"/>
  <c r="V309" i="38"/>
  <c r="BI309" i="36"/>
  <c r="CQ309" i="36"/>
  <c r="AP309" i="36"/>
  <c r="AV309" i="36"/>
  <c r="AD309" i="38"/>
  <c r="BU309" i="38" s="1"/>
  <c r="AR309" i="36"/>
  <c r="N309" i="38"/>
  <c r="Z310" i="36"/>
  <c r="J310" i="38" s="1"/>
  <c r="BT309" i="36"/>
  <c r="BU308" i="36"/>
  <c r="BU309" i="36"/>
  <c r="D310" i="38"/>
  <c r="E310" i="36"/>
  <c r="W310" i="36"/>
  <c r="AA310" i="36" s="1"/>
  <c r="T310" i="36"/>
  <c r="P310" i="36" s="1"/>
  <c r="K310" i="36"/>
  <c r="V310" i="36"/>
  <c r="AE310" i="36"/>
  <c r="AC308" i="38"/>
  <c r="CH308" i="36"/>
  <c r="CD308" i="36"/>
  <c r="AA308" i="38" s="1"/>
  <c r="CC308" i="36"/>
  <c r="CO308" i="36"/>
  <c r="AG310" i="36"/>
  <c r="AC309" i="38"/>
  <c r="CD309" i="36"/>
  <c r="CC309" i="36"/>
  <c r="CH309" i="36"/>
  <c r="AV308" i="36"/>
  <c r="AP308" i="36"/>
  <c r="AD308" i="38"/>
  <c r="Q309" i="38"/>
  <c r="R309" i="38" s="1"/>
  <c r="BH309" i="36"/>
  <c r="U309" i="38" s="1"/>
  <c r="X309" i="38" s="1"/>
  <c r="L309" i="38"/>
  <c r="M309" i="38"/>
  <c r="W311" i="36"/>
  <c r="N311" i="36" s="1"/>
  <c r="E311" i="36"/>
  <c r="T311" i="36"/>
  <c r="P311" i="36" s="1"/>
  <c r="D311" i="38"/>
  <c r="K311" i="36"/>
  <c r="V311" i="36"/>
  <c r="AG311" i="36"/>
  <c r="AI310" i="36"/>
  <c r="AR311" i="38"/>
  <c r="Z311" i="36"/>
  <c r="L311" i="36" s="1"/>
  <c r="AE311" i="36"/>
  <c r="AR310" i="38"/>
  <c r="AI311" i="36"/>
  <c r="AF307" i="38"/>
  <c r="EM305" i="36"/>
  <c r="R307" i="38"/>
  <c r="W307" i="38"/>
  <c r="AI307" i="38"/>
  <c r="DB307" i="36"/>
  <c r="EH305" i="36"/>
  <c r="EB305" i="36"/>
  <c r="J308" i="38"/>
  <c r="EI305" i="36"/>
  <c r="DZ305" i="36"/>
  <c r="EJ305" i="36"/>
  <c r="EK305" i="36"/>
  <c r="CS308" i="36"/>
  <c r="H308" i="36"/>
  <c r="O308" i="36" s="1"/>
  <c r="CT308" i="36"/>
  <c r="L308" i="38"/>
  <c r="M308" i="38"/>
  <c r="AK308" i="36"/>
  <c r="K308" i="38" s="1"/>
  <c r="CI308" i="36"/>
  <c r="FH308" i="36"/>
  <c r="N308" i="38"/>
  <c r="AR308" i="36"/>
  <c r="BT308" i="36"/>
  <c r="CQ308" i="36"/>
  <c r="CI309" i="36"/>
  <c r="FH309" i="36"/>
  <c r="CU308" i="36"/>
  <c r="DA308" i="36" s="1"/>
  <c r="DC308" i="36" s="1"/>
  <c r="BH308" i="36"/>
  <c r="U308" i="38" s="1"/>
  <c r="X308" i="38" s="1"/>
  <c r="Q308" i="38"/>
  <c r="R308" i="38" s="1"/>
  <c r="T308" i="38" s="1"/>
  <c r="Q308" i="36"/>
  <c r="B308" i="38" s="1"/>
  <c r="G308" i="36" a="1"/>
  <c r="G308" i="36" s="1"/>
  <c r="EC305" i="36"/>
  <c r="ED305" i="36"/>
  <c r="EG305" i="36"/>
  <c r="CY307" i="36"/>
  <c r="EF305" i="36"/>
  <c r="EA305" i="36"/>
  <c r="EE305" i="36"/>
  <c r="CU309" i="36"/>
  <c r="CY309" i="36" s="1"/>
  <c r="AG307" i="38"/>
  <c r="DD307" i="36"/>
  <c r="AH307" i="38"/>
  <c r="DA307" i="36"/>
  <c r="DC307" i="36" s="1"/>
  <c r="CW307" i="36"/>
  <c r="CX307" i="36"/>
  <c r="DE307" i="36"/>
  <c r="DH307" i="36" s="1"/>
  <c r="CZ307" i="36"/>
  <c r="EG303" i="36"/>
  <c r="EE303" i="36"/>
  <c r="EA303" i="36"/>
  <c r="EF303" i="36"/>
  <c r="DZ303" i="36"/>
  <c r="EB303" i="36"/>
  <c r="EM303" i="36"/>
  <c r="EL303" i="36"/>
  <c r="DL306" i="36"/>
  <c r="EK303" i="36"/>
  <c r="EH303" i="36"/>
  <c r="EC303" i="36"/>
  <c r="EI303" i="36"/>
  <c r="EJ303" i="36"/>
  <c r="DL304" i="36"/>
  <c r="EE304" i="36" s="1"/>
  <c r="BE307" i="38"/>
  <c r="A308" i="36"/>
  <c r="A309" i="38"/>
  <c r="BD307" i="38"/>
  <c r="A308" i="38"/>
  <c r="Q310" i="38"/>
  <c r="BH310" i="36"/>
  <c r="U310" i="38" s="1"/>
  <c r="X310" i="38" s="1"/>
  <c r="CO310" i="36"/>
  <c r="CU310" i="36"/>
  <c r="CQ311" i="36"/>
  <c r="S307" i="38"/>
  <c r="T307" i="38"/>
  <c r="EY310" i="36"/>
  <c r="AZ307" i="38"/>
  <c r="EX312" i="36"/>
  <c r="EP312" i="36"/>
  <c r="AB308" i="38"/>
  <c r="Y308" i="38"/>
  <c r="Z308" i="38"/>
  <c r="O308" i="38"/>
  <c r="P308" i="38" s="1"/>
  <c r="J308" i="36"/>
  <c r="D308" i="36"/>
  <c r="Y308" i="36" s="1" a="1"/>
  <c r="Y308" i="36" s="1"/>
  <c r="H308" i="38" s="1"/>
  <c r="I308" i="38" s="1"/>
  <c r="I311" i="36"/>
  <c r="AT308" i="38"/>
  <c r="BR308" i="38"/>
  <c r="AU308" i="38"/>
  <c r="AF308" i="38"/>
  <c r="BL308" i="38"/>
  <c r="AK308" i="38"/>
  <c r="BA308" i="38"/>
  <c r="BU308" i="38"/>
  <c r="AX308" i="38"/>
  <c r="AY308" i="38" s="1"/>
  <c r="AE308" i="38"/>
  <c r="BK308" i="38"/>
  <c r="AJ308" i="38"/>
  <c r="BP308" i="38"/>
  <c r="BI308" i="38"/>
  <c r="BY308" i="36"/>
  <c r="AV308" i="38"/>
  <c r="AO308" i="38"/>
  <c r="AI308" i="38"/>
  <c r="BT308" i="38"/>
  <c r="BM308" i="38"/>
  <c r="BJ308" i="38"/>
  <c r="BO308" i="38"/>
  <c r="AS308" i="38"/>
  <c r="BS308" i="38"/>
  <c r="BQ308" i="38"/>
  <c r="AW308" i="38"/>
  <c r="AP308" i="38"/>
  <c r="BH308" i="38"/>
  <c r="AQ308" i="38"/>
  <c r="BN308" i="38"/>
  <c r="L310" i="36"/>
  <c r="G310" i="36" a="1"/>
  <c r="G310" i="36" s="1"/>
  <c r="Q310" i="36"/>
  <c r="B310" i="38" s="1"/>
  <c r="F310" i="36"/>
  <c r="AW308" i="36"/>
  <c r="BB308" i="36"/>
  <c r="AB308" i="36"/>
  <c r="BC307" i="36"/>
  <c r="BD307" i="36"/>
  <c r="BE307" i="36"/>
  <c r="D309" i="36"/>
  <c r="J309" i="36"/>
  <c r="BC307" i="38"/>
  <c r="AM307" i="38"/>
  <c r="AN307" i="38"/>
  <c r="AL307" i="38"/>
  <c r="EY311" i="36"/>
  <c r="AK309" i="38"/>
  <c r="BA309" i="38"/>
  <c r="AE309" i="38"/>
  <c r="BK309" i="38"/>
  <c r="BI309" i="38"/>
  <c r="BT309" i="38"/>
  <c r="BO309" i="38"/>
  <c r="AS309" i="38"/>
  <c r="BN309" i="38"/>
  <c r="AQ309" i="38"/>
  <c r="BY309" i="36"/>
  <c r="AG309" i="38"/>
  <c r="AT309" i="38"/>
  <c r="BR309" i="38"/>
  <c r="BL309" i="38"/>
  <c r="AH309" i="38"/>
  <c r="S308" i="38"/>
  <c r="AA311" i="36"/>
  <c r="F311" i="38"/>
  <c r="G311" i="38" s="1"/>
  <c r="M311" i="36"/>
  <c r="X311" i="36"/>
  <c r="AU311" i="36"/>
  <c r="AZ307" i="36"/>
  <c r="AY307" i="36"/>
  <c r="BA307" i="36"/>
  <c r="AX307" i="36"/>
  <c r="BB309" i="36"/>
  <c r="AB309" i="36"/>
  <c r="AW309" i="36"/>
  <c r="F310" i="38"/>
  <c r="G310" i="38" s="1"/>
  <c r="N310" i="36"/>
  <c r="E310" i="38"/>
  <c r="I310" i="36"/>
  <c r="C310" i="36"/>
  <c r="U310" i="36"/>
  <c r="W309" i="38"/>
  <c r="BO310" i="36"/>
  <c r="BZ310" i="36"/>
  <c r="BM312" i="36"/>
  <c r="ER312" i="36"/>
  <c r="CF312" i="36"/>
  <c r="EV312" i="36"/>
  <c r="CM312" i="36"/>
  <c r="AF312" i="36"/>
  <c r="FB313" i="36"/>
  <c r="BJ311" i="36"/>
  <c r="BM310" i="36"/>
  <c r="AQ310" i="36"/>
  <c r="BS312" i="36"/>
  <c r="CP310" i="36"/>
  <c r="ES312" i="36"/>
  <c r="BK312" i="36"/>
  <c r="BF311" i="36"/>
  <c r="FG310" i="36"/>
  <c r="BG310" i="36"/>
  <c r="BJ310" i="36"/>
  <c r="EU313" i="36"/>
  <c r="FG312" i="36"/>
  <c r="AL310" i="36"/>
  <c r="BW311" i="36"/>
  <c r="S312" i="36"/>
  <c r="CR310" i="36"/>
  <c r="BX311" i="36"/>
  <c r="BS311" i="36"/>
  <c r="BL311" i="36"/>
  <c r="AH313" i="36"/>
  <c r="FA312" i="36"/>
  <c r="BP311" i="36"/>
  <c r="BG312" i="36"/>
  <c r="BR312" i="36"/>
  <c r="AM312" i="36"/>
  <c r="AJ310" i="36"/>
  <c r="FD313" i="36"/>
  <c r="CF310" i="36"/>
  <c r="CG312" i="36"/>
  <c r="CN311" i="36"/>
  <c r="AC312" i="36"/>
  <c r="BV312" i="36"/>
  <c r="ES313" i="36"/>
  <c r="BL310" i="36"/>
  <c r="BR311" i="36"/>
  <c r="ET312" i="36"/>
  <c r="FC313" i="36"/>
  <c r="AO311" i="36"/>
  <c r="AC313" i="36"/>
  <c r="BK311" i="36"/>
  <c r="BN311" i="36"/>
  <c r="CL310" i="36"/>
  <c r="BR310" i="36"/>
  <c r="CG313" i="36"/>
  <c r="CM311" i="36"/>
  <c r="AT310" i="36"/>
  <c r="FG311" i="36"/>
  <c r="CJ311" i="36"/>
  <c r="AM311" i="36"/>
  <c r="BW310" i="36"/>
  <c r="FB312" i="36"/>
  <c r="ET313" i="36"/>
  <c r="AD312" i="36"/>
  <c r="AS308" i="36"/>
  <c r="AF313" i="36"/>
  <c r="CK311" i="36"/>
  <c r="CM310" i="36"/>
  <c r="BN310" i="36"/>
  <c r="AT311" i="36"/>
  <c r="CK312" i="36"/>
  <c r="EW312" i="36"/>
  <c r="AS309" i="36"/>
  <c r="BO312" i="36"/>
  <c r="FC312" i="36"/>
  <c r="BM311" i="36"/>
  <c r="BO311" i="36"/>
  <c r="BG311" i="36"/>
  <c r="ER311" i="36"/>
  <c r="EW313" i="36"/>
  <c r="BX310" i="36"/>
  <c r="AQ312" i="36"/>
  <c r="S313" i="36"/>
  <c r="CR311" i="36"/>
  <c r="AQ311" i="36"/>
  <c r="CK310" i="36"/>
  <c r="AO310" i="36"/>
  <c r="BQ311" i="36"/>
  <c r="EZ313" i="36"/>
  <c r="AL311" i="36"/>
  <c r="AH312" i="36"/>
  <c r="EV313" i="36"/>
  <c r="FA313" i="36"/>
  <c r="AO312" i="36"/>
  <c r="BX312" i="36"/>
  <c r="CN312" i="36"/>
  <c r="CF311" i="36"/>
  <c r="EU312" i="36"/>
  <c r="EZ312" i="36"/>
  <c r="AD313" i="36"/>
  <c r="BV313" i="36"/>
  <c r="CL311" i="36"/>
  <c r="BS310" i="36"/>
  <c r="AJ311" i="36"/>
  <c r="FD312" i="36"/>
  <c r="BZ312" i="36"/>
  <c r="M310" i="38" l="1"/>
  <c r="L310" i="38"/>
  <c r="DX310" i="36"/>
  <c r="BB309" i="38"/>
  <c r="BG309" i="38" s="1"/>
  <c r="DW310" i="36"/>
  <c r="EE306" i="36"/>
  <c r="BF307" i="38"/>
  <c r="W308" i="38"/>
  <c r="EX313" i="36"/>
  <c r="EP313" i="36"/>
  <c r="EQ313" i="36"/>
  <c r="EO314" i="36" s="1"/>
  <c r="V311" i="38"/>
  <c r="BI311" i="36"/>
  <c r="J309" i="38"/>
  <c r="L309" i="36"/>
  <c r="G309" i="36" a="1"/>
  <c r="G309" i="36" s="1"/>
  <c r="Q309" i="36"/>
  <c r="B309" i="38" s="1"/>
  <c r="DW309" i="36"/>
  <c r="F309" i="36"/>
  <c r="DX312" i="36"/>
  <c r="DX311" i="36"/>
  <c r="AI312" i="36"/>
  <c r="AA309" i="38"/>
  <c r="CB308" i="36"/>
  <c r="M310" i="36"/>
  <c r="CB309" i="36"/>
  <c r="CA309" i="36"/>
  <c r="G311" i="36" a="1"/>
  <c r="G311" i="36" s="1"/>
  <c r="CA308" i="36"/>
  <c r="AU310" i="36"/>
  <c r="X310" i="36"/>
  <c r="AF309" i="38"/>
  <c r="BQ309" i="38"/>
  <c r="BH309" i="38"/>
  <c r="AP309" i="38"/>
  <c r="BJ309" i="38"/>
  <c r="BP309" i="38"/>
  <c r="AX309" i="38"/>
  <c r="AY309" i="38" s="1"/>
  <c r="F311" i="36"/>
  <c r="AB311" i="38" s="1"/>
  <c r="C311" i="36"/>
  <c r="U311" i="36"/>
  <c r="AV309" i="38"/>
  <c r="AI309" i="38"/>
  <c r="AU309" i="38"/>
  <c r="AW309" i="38"/>
  <c r="BS309" i="38"/>
  <c r="BM309" i="38"/>
  <c r="AO309" i="38"/>
  <c r="AJ309" i="38"/>
  <c r="E311" i="38"/>
  <c r="AK310" i="36"/>
  <c r="K310" i="38" s="1"/>
  <c r="CQ310" i="36"/>
  <c r="BU310" i="36"/>
  <c r="CI310" i="36"/>
  <c r="AR313" i="38"/>
  <c r="Q311" i="36"/>
  <c r="B311" i="38" s="1"/>
  <c r="J311" i="38"/>
  <c r="DW311" i="36"/>
  <c r="CO311" i="36"/>
  <c r="BU311" i="36"/>
  <c r="DE308" i="36"/>
  <c r="FI309" i="36"/>
  <c r="CW308" i="36"/>
  <c r="CX308" i="36"/>
  <c r="CV308" i="36"/>
  <c r="CY308" i="36"/>
  <c r="DD308" i="36"/>
  <c r="CZ308" i="36"/>
  <c r="DJ307" i="36"/>
  <c r="DB309" i="36"/>
  <c r="CX309" i="36"/>
  <c r="D313" i="38"/>
  <c r="T313" i="36"/>
  <c r="P313" i="36" s="1"/>
  <c r="W313" i="36"/>
  <c r="N313" i="36" s="1"/>
  <c r="V313" i="36"/>
  <c r="E313" i="36"/>
  <c r="K313" i="36"/>
  <c r="AG313" i="36"/>
  <c r="AE312" i="36"/>
  <c r="AE313" i="36"/>
  <c r="AR312" i="38"/>
  <c r="D312" i="38"/>
  <c r="V312" i="36"/>
  <c r="E312" i="36"/>
  <c r="T312" i="36"/>
  <c r="P312" i="36" s="1"/>
  <c r="K312" i="36"/>
  <c r="W312" i="36"/>
  <c r="AU312" i="36" s="1"/>
  <c r="AG312" i="36"/>
  <c r="AI313" i="36"/>
  <c r="DA309" i="36"/>
  <c r="DC309" i="36" s="1"/>
  <c r="CW309" i="36"/>
  <c r="AH308" i="38"/>
  <c r="FI308" i="36"/>
  <c r="CV309" i="36"/>
  <c r="CZ309" i="36"/>
  <c r="DB308" i="36"/>
  <c r="AG308" i="38"/>
  <c r="DE309" i="36"/>
  <c r="DM309" i="36" s="1"/>
  <c r="DD309" i="36"/>
  <c r="BB308" i="38"/>
  <c r="BG308" i="38" s="1"/>
  <c r="DF307" i="36"/>
  <c r="DK307" i="36"/>
  <c r="DI307" i="36"/>
  <c r="DG307" i="36"/>
  <c r="BT310" i="36"/>
  <c r="AD310" i="38"/>
  <c r="BN310" i="38" s="1"/>
  <c r="AP310" i="36"/>
  <c r="AV310" i="36"/>
  <c r="AR310" i="36"/>
  <c r="N310" i="38"/>
  <c r="FH310" i="36"/>
  <c r="FI310" i="36" s="1"/>
  <c r="CH310" i="36"/>
  <c r="AC310" i="38"/>
  <c r="CC310" i="36"/>
  <c r="CD310" i="36"/>
  <c r="CT310" i="36"/>
  <c r="CS310" i="36"/>
  <c r="H310" i="36"/>
  <c r="O310" i="36" s="1"/>
  <c r="Z312" i="36"/>
  <c r="J312" i="38" s="1"/>
  <c r="Z313" i="36"/>
  <c r="F313" i="36" s="1"/>
  <c r="BI310" i="36"/>
  <c r="V310" i="38"/>
  <c r="W310" i="38" s="1"/>
  <c r="DM307" i="36"/>
  <c r="AZ308" i="38"/>
  <c r="EB306" i="36"/>
  <c r="EA306" i="36"/>
  <c r="EJ306" i="36"/>
  <c r="EH306" i="36"/>
  <c r="DZ306" i="36"/>
  <c r="EL306" i="36"/>
  <c r="EF306" i="36"/>
  <c r="EK306" i="36"/>
  <c r="EC306" i="36"/>
  <c r="EI306" i="36"/>
  <c r="ED306" i="36"/>
  <c r="EM306" i="36"/>
  <c r="EG306" i="36"/>
  <c r="EJ304" i="36"/>
  <c r="ED304" i="36"/>
  <c r="EF304" i="36"/>
  <c r="BT311" i="36"/>
  <c r="AD311" i="38"/>
  <c r="AK311" i="38" s="1"/>
  <c r="AV311" i="36"/>
  <c r="AP311" i="36"/>
  <c r="BH311" i="36"/>
  <c r="U311" i="38" s="1"/>
  <c r="X311" i="38" s="1"/>
  <c r="Q311" i="38"/>
  <c r="W311" i="38" s="1"/>
  <c r="N311" i="38"/>
  <c r="AR311" i="36"/>
  <c r="CI311" i="36"/>
  <c r="FH311" i="36"/>
  <c r="AK311" i="36"/>
  <c r="K311" i="38" s="1"/>
  <c r="L311" i="38"/>
  <c r="M311" i="38"/>
  <c r="CU311" i="36"/>
  <c r="DA311" i="36" s="1"/>
  <c r="DC311" i="36" s="1"/>
  <c r="CT311" i="36"/>
  <c r="CS311" i="36"/>
  <c r="H311" i="36"/>
  <c r="O311" i="36" s="1"/>
  <c r="CD311" i="36"/>
  <c r="AC311" i="38"/>
  <c r="CH311" i="36"/>
  <c r="CC311" i="36"/>
  <c r="EM304" i="36"/>
  <c r="EB304" i="36"/>
  <c r="EK304" i="36"/>
  <c r="EL304" i="36"/>
  <c r="EG304" i="36"/>
  <c r="EH304" i="36"/>
  <c r="EC304" i="36"/>
  <c r="EI304" i="36"/>
  <c r="EA304" i="36"/>
  <c r="DZ304" i="36"/>
  <c r="BE309" i="38"/>
  <c r="BC308" i="38"/>
  <c r="A310" i="36"/>
  <c r="BD309" i="38"/>
  <c r="BC309" i="38"/>
  <c r="BD308" i="38"/>
  <c r="BF309" i="38"/>
  <c r="BF308" i="38"/>
  <c r="A310" i="38"/>
  <c r="AZ309" i="38"/>
  <c r="BE308" i="38"/>
  <c r="EY312" i="36"/>
  <c r="AC312" i="38"/>
  <c r="CH312" i="36"/>
  <c r="CD312" i="36"/>
  <c r="CC312" i="36"/>
  <c r="BU312" i="36"/>
  <c r="AP312" i="36"/>
  <c r="AV312" i="36"/>
  <c r="BT312" i="36"/>
  <c r="CO312" i="36"/>
  <c r="AZ309" i="36"/>
  <c r="BA309" i="36"/>
  <c r="AX309" i="36"/>
  <c r="AY309" i="36"/>
  <c r="AZ308" i="36"/>
  <c r="BA308" i="36"/>
  <c r="AX308" i="36"/>
  <c r="AY308" i="36"/>
  <c r="Z311" i="38"/>
  <c r="EY313" i="36"/>
  <c r="D311" i="36"/>
  <c r="J311" i="36"/>
  <c r="Q313" i="36"/>
  <c r="B313" i="38" s="1"/>
  <c r="EX314" i="36"/>
  <c r="EP314" i="36"/>
  <c r="CX310" i="36"/>
  <c r="DA310" i="36"/>
  <c r="DC310" i="36" s="1"/>
  <c r="CZ310" i="36"/>
  <c r="DB310" i="36"/>
  <c r="CV310" i="36"/>
  <c r="DD310" i="36"/>
  <c r="CW310" i="36"/>
  <c r="CY310" i="36"/>
  <c r="D310" i="36"/>
  <c r="Y310" i="36" s="1" a="1"/>
  <c r="Y310" i="36" s="1"/>
  <c r="H310" i="38" s="1"/>
  <c r="I310" i="38" s="1"/>
  <c r="J310" i="36"/>
  <c r="AB310" i="36"/>
  <c r="AW310" i="36"/>
  <c r="BB310" i="36"/>
  <c r="T309" i="38"/>
  <c r="S309" i="38"/>
  <c r="BD309" i="36"/>
  <c r="BE309" i="36"/>
  <c r="BC309" i="36"/>
  <c r="AB311" i="36"/>
  <c r="AW311" i="36"/>
  <c r="BB311" i="36"/>
  <c r="DG308" i="36"/>
  <c r="DM308" i="36"/>
  <c r="DJ308" i="36"/>
  <c r="DK308" i="36"/>
  <c r="DI308" i="36"/>
  <c r="DH308" i="36"/>
  <c r="DF308" i="36"/>
  <c r="Z310" i="38"/>
  <c r="O310" i="38"/>
  <c r="P310" i="38" s="1"/>
  <c r="Y310" i="38"/>
  <c r="AB310" i="38"/>
  <c r="A311" i="38"/>
  <c r="AU313" i="36"/>
  <c r="DF309" i="36"/>
  <c r="DK309" i="36"/>
  <c r="AN309" i="38"/>
  <c r="AL309" i="38"/>
  <c r="AM309" i="38"/>
  <c r="BD308" i="36"/>
  <c r="BE308" i="36"/>
  <c r="BC308" i="36"/>
  <c r="EQ314" i="36"/>
  <c r="EO315" i="36" s="1"/>
  <c r="AN308" i="38"/>
  <c r="AL308" i="38"/>
  <c r="AM308" i="38"/>
  <c r="U313" i="36"/>
  <c r="E313" i="38"/>
  <c r="C313" i="36"/>
  <c r="I313" i="36"/>
  <c r="R310" i="38"/>
  <c r="M312" i="36"/>
  <c r="AA312" i="36"/>
  <c r="BQ313" i="36"/>
  <c r="BF314" i="36"/>
  <c r="CM313" i="36"/>
  <c r="AC314" i="36"/>
  <c r="BN312" i="36"/>
  <c r="EU314" i="36"/>
  <c r="AD314" i="36"/>
  <c r="FA314" i="36"/>
  <c r="CL313" i="36"/>
  <c r="S314" i="36"/>
  <c r="BV314" i="36"/>
  <c r="ES314" i="36"/>
  <c r="CG315" i="36"/>
  <c r="FG313" i="36"/>
  <c r="AS311" i="36"/>
  <c r="AH314" i="36"/>
  <c r="BJ313" i="36"/>
  <c r="ET314" i="36"/>
  <c r="FC315" i="36"/>
  <c r="CJ313" i="36"/>
  <c r="AO314" i="36"/>
  <c r="AT312" i="36"/>
  <c r="AL312" i="36"/>
  <c r="CG314" i="36"/>
  <c r="AM314" i="36"/>
  <c r="CK313" i="36"/>
  <c r="BW314" i="36"/>
  <c r="AL313" i="36"/>
  <c r="CR314" i="36"/>
  <c r="BP313" i="36"/>
  <c r="AQ313" i="36"/>
  <c r="AT313" i="36"/>
  <c r="AM313" i="36"/>
  <c r="FD314" i="36"/>
  <c r="BP314" i="36"/>
  <c r="AQ314" i="36"/>
  <c r="BK313" i="36"/>
  <c r="AS312" i="36"/>
  <c r="CR312" i="36"/>
  <c r="BP312" i="36"/>
  <c r="CF313" i="36"/>
  <c r="BR313" i="36"/>
  <c r="BG313" i="36"/>
  <c r="AO313" i="36"/>
  <c r="BF313" i="36"/>
  <c r="CL312" i="36"/>
  <c r="FB314" i="36"/>
  <c r="BM313" i="36"/>
  <c r="CP313" i="36"/>
  <c r="FG314" i="36"/>
  <c r="AH315" i="36"/>
  <c r="AS310" i="36"/>
  <c r="ER313" i="36"/>
  <c r="BQ312" i="36"/>
  <c r="AC315" i="36"/>
  <c r="BL312" i="36"/>
  <c r="BX313" i="36"/>
  <c r="BZ314" i="36"/>
  <c r="CR313" i="36"/>
  <c r="AJ313" i="36"/>
  <c r="AF314" i="36"/>
  <c r="BW313" i="36"/>
  <c r="EW314" i="36"/>
  <c r="BF312" i="36"/>
  <c r="BO313" i="36"/>
  <c r="CJ312" i="36"/>
  <c r="BS313" i="36"/>
  <c r="BV315" i="36"/>
  <c r="FC314" i="36"/>
  <c r="EZ314" i="36"/>
  <c r="BG314" i="36"/>
  <c r="BL313" i="36"/>
  <c r="EV314" i="36"/>
  <c r="CN313" i="36"/>
  <c r="BZ313" i="36"/>
  <c r="CP312" i="36"/>
  <c r="BJ312" i="36"/>
  <c r="BW312" i="36"/>
  <c r="AJ312" i="36"/>
  <c r="AT314" i="36"/>
  <c r="BN313" i="36"/>
  <c r="EV315" i="36"/>
  <c r="U312" i="36" l="1"/>
  <c r="CS312" i="36"/>
  <c r="H312" i="36"/>
  <c r="O312" i="36" s="1"/>
  <c r="CT312" i="36"/>
  <c r="M312" i="38"/>
  <c r="L312" i="38"/>
  <c r="DI309" i="36"/>
  <c r="DG309" i="36"/>
  <c r="DH309" i="36"/>
  <c r="AA313" i="36"/>
  <c r="CH313" i="36"/>
  <c r="CC313" i="36"/>
  <c r="AA313" i="38" s="1"/>
  <c r="AC313" i="38"/>
  <c r="CD313" i="36"/>
  <c r="AK313" i="36"/>
  <c r="K313" i="38" s="1"/>
  <c r="CQ313" i="36"/>
  <c r="N313" i="38"/>
  <c r="AR313" i="36"/>
  <c r="FH313" i="36"/>
  <c r="CI313" i="36"/>
  <c r="BH313" i="36"/>
  <c r="U313" i="38" s="1"/>
  <c r="X313" i="38" s="1"/>
  <c r="Q313" i="38"/>
  <c r="A309" i="36"/>
  <c r="Z309" i="38"/>
  <c r="Y309" i="38"/>
  <c r="O309" i="38"/>
  <c r="P309" i="38" s="1"/>
  <c r="AB309" i="38"/>
  <c r="Y309" i="36" a="1"/>
  <c r="Y309" i="36" s="1"/>
  <c r="H309" i="38" s="1"/>
  <c r="I309" i="38" s="1"/>
  <c r="DX314" i="36"/>
  <c r="DX313" i="36"/>
  <c r="AD312" i="38"/>
  <c r="Y311" i="38"/>
  <c r="A311" i="36"/>
  <c r="O311" i="38"/>
  <c r="P311" i="38" s="1"/>
  <c r="X312" i="36"/>
  <c r="F312" i="38"/>
  <c r="G312" i="38" s="1"/>
  <c r="N312" i="36"/>
  <c r="Y311" i="36" a="1"/>
  <c r="Y311" i="36" s="1"/>
  <c r="H311" i="38" s="1"/>
  <c r="I311" i="38" s="1"/>
  <c r="DL307" i="36"/>
  <c r="EA307" i="36" s="1"/>
  <c r="K314" i="36"/>
  <c r="E314" i="36"/>
  <c r="D314" i="38"/>
  <c r="V314" i="36"/>
  <c r="T314" i="36"/>
  <c r="P314" i="36" s="1"/>
  <c r="W314" i="36"/>
  <c r="AA314" i="36" s="1"/>
  <c r="Z314" i="36"/>
  <c r="Q314" i="36" s="1"/>
  <c r="B314" i="38" s="1"/>
  <c r="DJ309" i="36"/>
  <c r="M313" i="36"/>
  <c r="G313" i="36" a="1"/>
  <c r="G313" i="36" s="1"/>
  <c r="X313" i="36"/>
  <c r="C312" i="36"/>
  <c r="F313" i="38"/>
  <c r="G313" i="38" s="1"/>
  <c r="I312" i="36"/>
  <c r="L313" i="36"/>
  <c r="E312" i="38"/>
  <c r="J313" i="38"/>
  <c r="DW313" i="36"/>
  <c r="AE314" i="36"/>
  <c r="H313" i="36"/>
  <c r="O313" i="36" s="1"/>
  <c r="CT313" i="36"/>
  <c r="CS313" i="36"/>
  <c r="M313" i="38"/>
  <c r="L313" i="38"/>
  <c r="AR312" i="36"/>
  <c r="N312" i="38"/>
  <c r="AG314" i="36"/>
  <c r="CQ312" i="36"/>
  <c r="AR314" i="38"/>
  <c r="BH312" i="36"/>
  <c r="U312" i="38" s="1"/>
  <c r="X312" i="38" s="1"/>
  <c r="Q312" i="38"/>
  <c r="R312" i="38" s="1"/>
  <c r="AI314" i="36"/>
  <c r="CI312" i="36"/>
  <c r="FH312" i="36"/>
  <c r="FI312" i="36" s="1"/>
  <c r="V312" i="38"/>
  <c r="BI312" i="36"/>
  <c r="AK312" i="36"/>
  <c r="K312" i="38" s="1"/>
  <c r="CO313" i="36"/>
  <c r="AJ310" i="38"/>
  <c r="AL310" i="38" s="1"/>
  <c r="BQ310" i="38"/>
  <c r="BS310" i="38"/>
  <c r="BJ310" i="38"/>
  <c r="AX310" i="38"/>
  <c r="AY310" i="38" s="1"/>
  <c r="AP310" i="38"/>
  <c r="AV310" i="38"/>
  <c r="AU310" i="38"/>
  <c r="AH310" i="38"/>
  <c r="BU310" i="38"/>
  <c r="AW310" i="38"/>
  <c r="BM310" i="38"/>
  <c r="BT310" i="38"/>
  <c r="BP310" i="38"/>
  <c r="BL310" i="38"/>
  <c r="BH310" i="38"/>
  <c r="BO310" i="38"/>
  <c r="BI310" i="38"/>
  <c r="BK310" i="38"/>
  <c r="BA310" i="38"/>
  <c r="BB310" i="38" s="1"/>
  <c r="BG310" i="38" s="1"/>
  <c r="BR310" i="38"/>
  <c r="AG310" i="38"/>
  <c r="AQ310" i="38"/>
  <c r="AS310" i="38"/>
  <c r="AF310" i="38"/>
  <c r="AI310" i="38"/>
  <c r="AO310" i="38"/>
  <c r="AE310" i="38"/>
  <c r="AK310" i="38"/>
  <c r="AT310" i="38"/>
  <c r="BY310" i="36"/>
  <c r="CA310" i="36" s="1"/>
  <c r="FI311" i="36"/>
  <c r="BI311" i="38"/>
  <c r="R311" i="38"/>
  <c r="S311" i="38" s="1"/>
  <c r="CU313" i="36"/>
  <c r="DD313" i="36" s="1"/>
  <c r="CB310" i="36"/>
  <c r="DE310" i="36"/>
  <c r="DJ310" i="36" s="1"/>
  <c r="BI313" i="36"/>
  <c r="V313" i="38"/>
  <c r="BU313" i="36"/>
  <c r="AD313" i="38"/>
  <c r="AP313" i="38" s="1"/>
  <c r="BT313" i="36"/>
  <c r="AP313" i="36"/>
  <c r="AV313" i="36"/>
  <c r="CU312" i="36"/>
  <c r="DE312" i="36" s="1"/>
  <c r="DF312" i="36" s="1"/>
  <c r="AA310" i="38"/>
  <c r="F312" i="36"/>
  <c r="Q312" i="36"/>
  <c r="B312" i="38" s="1"/>
  <c r="DW312" i="36"/>
  <c r="G312" i="36" a="1"/>
  <c r="G312" i="36" s="1"/>
  <c r="L312" i="36"/>
  <c r="BK311" i="38"/>
  <c r="AW311" i="38"/>
  <c r="BN311" i="38"/>
  <c r="BL311" i="38"/>
  <c r="BT311" i="38"/>
  <c r="BQ311" i="38"/>
  <c r="BP311" i="38"/>
  <c r="BJ311" i="38"/>
  <c r="BS311" i="38"/>
  <c r="BA311" i="38"/>
  <c r="BB311" i="38" s="1"/>
  <c r="BG311" i="38" s="1"/>
  <c r="BR311" i="38"/>
  <c r="DD311" i="36"/>
  <c r="AF311" i="38"/>
  <c r="AE311" i="38"/>
  <c r="CV311" i="36"/>
  <c r="BY311" i="36"/>
  <c r="CA311" i="36" s="1"/>
  <c r="AP311" i="38"/>
  <c r="BO311" i="38"/>
  <c r="AO311" i="38"/>
  <c r="AT311" i="38"/>
  <c r="BH311" i="38"/>
  <c r="BM311" i="38"/>
  <c r="BU311" i="38"/>
  <c r="AI311" i="38"/>
  <c r="AJ311" i="38"/>
  <c r="AN311" i="38" s="1"/>
  <c r="CB311" i="36"/>
  <c r="CZ311" i="36"/>
  <c r="CW311" i="36"/>
  <c r="AU311" i="38"/>
  <c r="AG311" i="38"/>
  <c r="AQ311" i="38"/>
  <c r="AS311" i="38"/>
  <c r="AX311" i="38"/>
  <c r="AY311" i="38" s="1"/>
  <c r="AV311" i="38"/>
  <c r="AH311" i="38"/>
  <c r="DB311" i="36"/>
  <c r="CY311" i="36"/>
  <c r="CX311" i="36"/>
  <c r="EB307" i="36"/>
  <c r="EH307" i="36"/>
  <c r="AA311" i="38"/>
  <c r="EJ307" i="36"/>
  <c r="DE311" i="36"/>
  <c r="A313" i="38"/>
  <c r="EL307" i="36"/>
  <c r="EI307" i="36"/>
  <c r="ED307" i="36"/>
  <c r="EE307" i="36"/>
  <c r="DZ307" i="36"/>
  <c r="EG307" i="36"/>
  <c r="A313" i="36"/>
  <c r="EK307" i="36"/>
  <c r="EC307" i="36"/>
  <c r="EF307" i="36"/>
  <c r="CB313" i="36"/>
  <c r="EM307" i="36"/>
  <c r="CB312" i="36"/>
  <c r="FI313" i="36"/>
  <c r="DL308" i="36"/>
  <c r="DZ308" i="36" s="1"/>
  <c r="A312" i="38"/>
  <c r="AI315" i="36"/>
  <c r="AR315" i="38"/>
  <c r="Q314" i="38"/>
  <c r="BH314" i="36"/>
  <c r="U314" i="38" s="1"/>
  <c r="X314" i="38" s="1"/>
  <c r="AV314" i="36"/>
  <c r="AP314" i="36"/>
  <c r="BU314" i="36"/>
  <c r="CI314" i="36"/>
  <c r="CS314" i="36"/>
  <c r="CT314" i="36"/>
  <c r="H314" i="36"/>
  <c r="O314" i="36" s="1"/>
  <c r="AR314" i="36"/>
  <c r="N314" i="38"/>
  <c r="AB312" i="36"/>
  <c r="BB312" i="36"/>
  <c r="AW312" i="36"/>
  <c r="BE310" i="36"/>
  <c r="BC310" i="36"/>
  <c r="BD310" i="36"/>
  <c r="D312" i="36"/>
  <c r="J312" i="36"/>
  <c r="EY314" i="36"/>
  <c r="M314" i="36"/>
  <c r="AD314" i="38"/>
  <c r="X314" i="36"/>
  <c r="AU314" i="36"/>
  <c r="BB313" i="36"/>
  <c r="AB313" i="36"/>
  <c r="AW313" i="36"/>
  <c r="BA310" i="36"/>
  <c r="AY310" i="36"/>
  <c r="AZ310" i="36"/>
  <c r="AX310" i="36"/>
  <c r="Y313" i="38"/>
  <c r="Z313" i="38"/>
  <c r="O313" i="38"/>
  <c r="P313" i="38" s="1"/>
  <c r="AB313" i="38"/>
  <c r="E314" i="38"/>
  <c r="U314" i="36"/>
  <c r="I314" i="36"/>
  <c r="C314" i="36"/>
  <c r="AS312" i="38"/>
  <c r="BM312" i="38"/>
  <c r="AP312" i="38"/>
  <c r="BN312" i="38"/>
  <c r="AQ312" i="38"/>
  <c r="BS312" i="38"/>
  <c r="BH312" i="38"/>
  <c r="BY312" i="36"/>
  <c r="CA312" i="36" s="1"/>
  <c r="AT312" i="38"/>
  <c r="AU312" i="38"/>
  <c r="AK312" i="38"/>
  <c r="BA312" i="38"/>
  <c r="BU312" i="38"/>
  <c r="AX312" i="38"/>
  <c r="AY312" i="38" s="1"/>
  <c r="AE312" i="38"/>
  <c r="BK312" i="38"/>
  <c r="AJ312" i="38"/>
  <c r="BP312" i="38"/>
  <c r="AW312" i="38"/>
  <c r="BQ312" i="38"/>
  <c r="BR312" i="38"/>
  <c r="BL312" i="38"/>
  <c r="AO312" i="38"/>
  <c r="BI312" i="38"/>
  <c r="BJ312" i="38"/>
  <c r="BO312" i="38"/>
  <c r="AV312" i="38"/>
  <c r="BT312" i="38"/>
  <c r="D313" i="36"/>
  <c r="Y313" i="36" s="1" a="1"/>
  <c r="Y313" i="36" s="1"/>
  <c r="H313" i="38" s="1"/>
  <c r="I313" i="38" s="1"/>
  <c r="J313" i="36"/>
  <c r="S310" i="38"/>
  <c r="T310" i="38"/>
  <c r="BC311" i="36"/>
  <c r="BD311" i="36"/>
  <c r="BE311" i="36"/>
  <c r="AA312" i="38"/>
  <c r="EQ315" i="36"/>
  <c r="EO316" i="36" s="1"/>
  <c r="EX315" i="36"/>
  <c r="EP315" i="36"/>
  <c r="AY311" i="36"/>
  <c r="AZ311" i="36"/>
  <c r="BA311" i="36"/>
  <c r="AX311" i="36"/>
  <c r="R313" i="38"/>
  <c r="FD315" i="36"/>
  <c r="S315" i="36"/>
  <c r="EU315" i="36"/>
  <c r="EW315" i="36"/>
  <c r="FB315" i="36"/>
  <c r="AS314" i="36"/>
  <c r="CL314" i="36"/>
  <c r="BM314" i="36"/>
  <c r="AJ314" i="36"/>
  <c r="CP314" i="36"/>
  <c r="BO314" i="36"/>
  <c r="CJ314" i="36"/>
  <c r="AF315" i="36"/>
  <c r="AO315" i="36"/>
  <c r="CN314" i="36"/>
  <c r="BK314" i="36"/>
  <c r="AS313" i="36"/>
  <c r="BX314" i="36"/>
  <c r="ES315" i="36"/>
  <c r="BL314" i="36"/>
  <c r="BJ314" i="36"/>
  <c r="BN314" i="36"/>
  <c r="CM314" i="36"/>
  <c r="BQ314" i="36"/>
  <c r="FA315" i="36"/>
  <c r="EZ315" i="36"/>
  <c r="BR314" i="36"/>
  <c r="AL314" i="36"/>
  <c r="CF314" i="36"/>
  <c r="CK314" i="36"/>
  <c r="ER314" i="36"/>
  <c r="AH316" i="36"/>
  <c r="ET315" i="36"/>
  <c r="BS314" i="36"/>
  <c r="AD315" i="36"/>
  <c r="EU316" i="36"/>
  <c r="DL309" i="36" l="1"/>
  <c r="EB309" i="36" s="1"/>
  <c r="DW314" i="36"/>
  <c r="AN310" i="38"/>
  <c r="AI312" i="38"/>
  <c r="N314" i="36"/>
  <c r="F314" i="38"/>
  <c r="G314" i="38" s="1"/>
  <c r="AG312" i="38"/>
  <c r="BB312" i="38"/>
  <c r="BG312" i="38" s="1"/>
  <c r="J314" i="38"/>
  <c r="L314" i="36"/>
  <c r="F314" i="36"/>
  <c r="Y314" i="38" s="1"/>
  <c r="G314" i="36" a="1"/>
  <c r="G314" i="36" s="1"/>
  <c r="EQ316" i="36"/>
  <c r="EO317" i="36" s="1"/>
  <c r="EQ317" i="36" s="1"/>
  <c r="EO318" i="36" s="1"/>
  <c r="AG315" i="36"/>
  <c r="L314" i="38"/>
  <c r="M314" i="38"/>
  <c r="CQ314" i="36"/>
  <c r="A312" i="36"/>
  <c r="AH312" i="38"/>
  <c r="W312" i="38"/>
  <c r="AF312" i="38"/>
  <c r="AK314" i="36"/>
  <c r="K314" i="38" s="1"/>
  <c r="CH314" i="36"/>
  <c r="AC314" i="38"/>
  <c r="FH314" i="36"/>
  <c r="FI314" i="36" s="1"/>
  <c r="CD314" i="36"/>
  <c r="CC314" i="36"/>
  <c r="CO314" i="36"/>
  <c r="Z315" i="36"/>
  <c r="Q315" i="36" s="1"/>
  <c r="B315" i="38" s="1"/>
  <c r="V314" i="38"/>
  <c r="AH314" i="38" s="1"/>
  <c r="BI314" i="36"/>
  <c r="AM310" i="38"/>
  <c r="DK310" i="36"/>
  <c r="AO313" i="38"/>
  <c r="CV313" i="36"/>
  <c r="AH313" i="38"/>
  <c r="AK313" i="38"/>
  <c r="BR313" i="38"/>
  <c r="BJ313" i="38"/>
  <c r="AQ313" i="38"/>
  <c r="BA313" i="38"/>
  <c r="BE313" i="38" s="1"/>
  <c r="BM313" i="38"/>
  <c r="AJ313" i="38"/>
  <c r="AL313" i="38" s="1"/>
  <c r="BY313" i="36"/>
  <c r="CA313" i="36" s="1"/>
  <c r="AZ310" i="38"/>
  <c r="T311" i="38"/>
  <c r="DB313" i="36"/>
  <c r="AV313" i="38"/>
  <c r="BU313" i="38"/>
  <c r="BQ313" i="38"/>
  <c r="AS313" i="38"/>
  <c r="DF310" i="36"/>
  <c r="BO313" i="38"/>
  <c r="BK313" i="38"/>
  <c r="AU313" i="38"/>
  <c r="BS313" i="38"/>
  <c r="DI310" i="36"/>
  <c r="BT313" i="38"/>
  <c r="BI313" i="38"/>
  <c r="AE313" i="38"/>
  <c r="AF313" i="38"/>
  <c r="AW313" i="38"/>
  <c r="BN313" i="38"/>
  <c r="DM310" i="36"/>
  <c r="AB312" i="38"/>
  <c r="AI313" i="38"/>
  <c r="BP313" i="38"/>
  <c r="AX313" i="38"/>
  <c r="AY313" i="38" s="1"/>
  <c r="BL313" i="38"/>
  <c r="AT313" i="38"/>
  <c r="BH313" i="38"/>
  <c r="BF310" i="38"/>
  <c r="DH310" i="36"/>
  <c r="DG310" i="36"/>
  <c r="DL310" i="36" s="1"/>
  <c r="CZ313" i="36"/>
  <c r="BE310" i="38"/>
  <c r="BC310" i="38"/>
  <c r="CX313" i="36"/>
  <c r="BD310" i="38"/>
  <c r="AG313" i="38"/>
  <c r="W313" i="38"/>
  <c r="O312" i="38"/>
  <c r="P312" i="38" s="1"/>
  <c r="CV312" i="36"/>
  <c r="DB312" i="36"/>
  <c r="DA312" i="36"/>
  <c r="DC312" i="36" s="1"/>
  <c r="CW313" i="36"/>
  <c r="DA313" i="36"/>
  <c r="DC313" i="36" s="1"/>
  <c r="Z312" i="38"/>
  <c r="CX312" i="36"/>
  <c r="CZ312" i="36"/>
  <c r="CY313" i="36"/>
  <c r="Y312" i="38"/>
  <c r="DD312" i="36"/>
  <c r="CY312" i="36"/>
  <c r="Y312" i="36" a="1"/>
  <c r="Y312" i="36" s="1"/>
  <c r="H312" i="38" s="1"/>
  <c r="I312" i="38" s="1"/>
  <c r="CW312" i="36"/>
  <c r="CU314" i="36"/>
  <c r="DE314" i="36" s="1"/>
  <c r="DE313" i="36"/>
  <c r="DH313" i="36" s="1"/>
  <c r="BT314" i="36"/>
  <c r="AE315" i="36"/>
  <c r="D315" i="38"/>
  <c r="W315" i="36"/>
  <c r="M315" i="36" s="1"/>
  <c r="T315" i="36"/>
  <c r="P315" i="36" s="1"/>
  <c r="K315" i="36"/>
  <c r="E315" i="36"/>
  <c r="V315" i="36"/>
  <c r="AL311" i="38"/>
  <c r="AM311" i="38"/>
  <c r="AZ311" i="38"/>
  <c r="BD311" i="38"/>
  <c r="BE311" i="38"/>
  <c r="BC311" i="38"/>
  <c r="EF309" i="36"/>
  <c r="BF311" i="38"/>
  <c r="DK312" i="36"/>
  <c r="DJ312" i="36"/>
  <c r="DM312" i="36"/>
  <c r="DG312" i="36"/>
  <c r="EM309" i="36"/>
  <c r="DH312" i="36"/>
  <c r="DI312" i="36"/>
  <c r="DJ311" i="36"/>
  <c r="DH311" i="36"/>
  <c r="DI311" i="36"/>
  <c r="DM311" i="36"/>
  <c r="DF311" i="36"/>
  <c r="DK311" i="36"/>
  <c r="DG311" i="36"/>
  <c r="BC312" i="38"/>
  <c r="EA309" i="36"/>
  <c r="EC309" i="36"/>
  <c r="ED309" i="36"/>
  <c r="EI309" i="36"/>
  <c r="EH309" i="36"/>
  <c r="EG309" i="36"/>
  <c r="EL309" i="36"/>
  <c r="EE309" i="36"/>
  <c r="EJ309" i="36"/>
  <c r="EK309" i="36"/>
  <c r="DZ309" i="36"/>
  <c r="EE308" i="36"/>
  <c r="A314" i="36"/>
  <c r="EK308" i="36"/>
  <c r="ED308" i="36"/>
  <c r="EL308" i="36"/>
  <c r="EH308" i="36"/>
  <c r="EJ308" i="36"/>
  <c r="EA308" i="36"/>
  <c r="EC308" i="36"/>
  <c r="EM308" i="36"/>
  <c r="EB308" i="36"/>
  <c r="EI308" i="36"/>
  <c r="EG308" i="36"/>
  <c r="BD312" i="38"/>
  <c r="BF312" i="38"/>
  <c r="EF308" i="36"/>
  <c r="BE312" i="38"/>
  <c r="AI316" i="36"/>
  <c r="Z316" i="36"/>
  <c r="AV315" i="36"/>
  <c r="AP315" i="36"/>
  <c r="EY315" i="36"/>
  <c r="AZ312" i="38"/>
  <c r="S312" i="38"/>
  <c r="T312" i="38"/>
  <c r="AY312" i="36"/>
  <c r="AZ312" i="36"/>
  <c r="BA312" i="36"/>
  <c r="AX312" i="36"/>
  <c r="R314" i="38"/>
  <c r="S313" i="38"/>
  <c r="T313" i="38"/>
  <c r="EX316" i="36"/>
  <c r="EP316" i="36"/>
  <c r="BE313" i="36"/>
  <c r="BC313" i="36"/>
  <c r="BD313" i="36"/>
  <c r="AB314" i="36"/>
  <c r="BB314" i="36"/>
  <c r="AW314" i="36"/>
  <c r="BC312" i="36"/>
  <c r="BD312" i="36"/>
  <c r="BE312" i="36"/>
  <c r="AL312" i="38"/>
  <c r="AM312" i="38"/>
  <c r="AN312" i="38"/>
  <c r="D314" i="36"/>
  <c r="J314" i="36"/>
  <c r="AS314" i="38"/>
  <c r="BM314" i="38"/>
  <c r="AP314" i="38"/>
  <c r="BN314" i="38"/>
  <c r="AQ314" i="38"/>
  <c r="BS314" i="38"/>
  <c r="BH314" i="38"/>
  <c r="BY314" i="36"/>
  <c r="BQ314" i="38"/>
  <c r="AT314" i="38"/>
  <c r="AU314" i="38"/>
  <c r="AF314" i="38"/>
  <c r="AW314" i="38"/>
  <c r="BR314" i="38"/>
  <c r="BL314" i="38"/>
  <c r="AK314" i="38"/>
  <c r="BA314" i="38"/>
  <c r="BU314" i="38"/>
  <c r="AX314" i="38"/>
  <c r="AY314" i="38" s="1"/>
  <c r="AE314" i="38"/>
  <c r="BK314" i="38"/>
  <c r="AJ314" i="38"/>
  <c r="BP314" i="38"/>
  <c r="AO314" i="38"/>
  <c r="BI314" i="38"/>
  <c r="BJ314" i="38"/>
  <c r="AI314" i="38"/>
  <c r="BO314" i="38"/>
  <c r="AV314" i="38"/>
  <c r="BT314" i="38"/>
  <c r="EX317" i="36"/>
  <c r="AB314" i="38"/>
  <c r="AZ313" i="36"/>
  <c r="BA313" i="36"/>
  <c r="AX313" i="36"/>
  <c r="AY313" i="36"/>
  <c r="AS315" i="36"/>
  <c r="BJ315" i="36"/>
  <c r="AQ315" i="36"/>
  <c r="EW318" i="36"/>
  <c r="BF315" i="36"/>
  <c r="EU317" i="36"/>
  <c r="ER315" i="36"/>
  <c r="CR315" i="36"/>
  <c r="CK315" i="36"/>
  <c r="FB316" i="36"/>
  <c r="AM315" i="36"/>
  <c r="CG316" i="36"/>
  <c r="BV316" i="36"/>
  <c r="BM315" i="36"/>
  <c r="CN315" i="36"/>
  <c r="S316" i="36"/>
  <c r="AT315" i="36"/>
  <c r="EV316" i="36"/>
  <c r="ES316" i="36"/>
  <c r="CF315" i="36"/>
  <c r="CR316" i="36"/>
  <c r="BQ315" i="36"/>
  <c r="FG315" i="36"/>
  <c r="CP315" i="36"/>
  <c r="AC317" i="36"/>
  <c r="BX315" i="36"/>
  <c r="CM315" i="36"/>
  <c r="AJ315" i="36"/>
  <c r="EZ316" i="36"/>
  <c r="EV317" i="36"/>
  <c r="FC317" i="36"/>
  <c r="BR315" i="36"/>
  <c r="CN316" i="36"/>
  <c r="AD316" i="36"/>
  <c r="FD316" i="36"/>
  <c r="EW317" i="36"/>
  <c r="FA317" i="36"/>
  <c r="AL315" i="36"/>
  <c r="BZ315" i="36"/>
  <c r="CJ315" i="36"/>
  <c r="FB317" i="36"/>
  <c r="BL315" i="36"/>
  <c r="FA316" i="36"/>
  <c r="AF317" i="36"/>
  <c r="EZ317" i="36"/>
  <c r="BK315" i="36"/>
  <c r="BG315" i="36"/>
  <c r="FD317" i="36"/>
  <c r="BO315" i="36"/>
  <c r="CG317" i="36"/>
  <c r="CL316" i="36"/>
  <c r="CL315" i="36"/>
  <c r="EW316" i="36"/>
  <c r="BW315" i="36"/>
  <c r="BS315" i="36"/>
  <c r="AC316" i="36"/>
  <c r="ET316" i="36"/>
  <c r="ET317" i="36"/>
  <c r="FC316" i="36"/>
  <c r="BN315" i="36"/>
  <c r="BP315" i="36"/>
  <c r="AF316" i="36"/>
  <c r="BB313" i="38" l="1"/>
  <c r="BG313" i="38" s="1"/>
  <c r="E316" i="36"/>
  <c r="K316" i="36"/>
  <c r="T316" i="36"/>
  <c r="P316" i="36" s="1"/>
  <c r="D316" i="38"/>
  <c r="W316" i="36"/>
  <c r="V316" i="36"/>
  <c r="F315" i="36"/>
  <c r="AB315" i="38" s="1"/>
  <c r="J315" i="38"/>
  <c r="DX315" i="36"/>
  <c r="EP317" i="36"/>
  <c r="DW315" i="36"/>
  <c r="G315" i="36" a="1"/>
  <c r="G315" i="36" s="1"/>
  <c r="BF313" i="38"/>
  <c r="W314" i="38"/>
  <c r="BB314" i="38"/>
  <c r="BG314" i="38" s="1"/>
  <c r="AG314" i="38"/>
  <c r="A314" i="38"/>
  <c r="CB314" i="36"/>
  <c r="AA314" i="38"/>
  <c r="CA314" i="36"/>
  <c r="Y314" i="36" a="1"/>
  <c r="Y314" i="36" s="1"/>
  <c r="H314" i="38" s="1"/>
  <c r="I314" i="38" s="1"/>
  <c r="O314" i="38"/>
  <c r="P314" i="38" s="1"/>
  <c r="Z314" i="38"/>
  <c r="CQ315" i="36"/>
  <c r="AG317" i="36"/>
  <c r="EQ318" i="36"/>
  <c r="EO319" i="36" s="1"/>
  <c r="EQ319" i="36" s="1"/>
  <c r="EO320" i="36" s="1"/>
  <c r="BC313" i="38"/>
  <c r="L315" i="36"/>
  <c r="Q315" i="38"/>
  <c r="R315" i="38" s="1"/>
  <c r="BH315" i="36"/>
  <c r="U315" i="38" s="1"/>
  <c r="X315" i="38" s="1"/>
  <c r="AK315" i="36"/>
  <c r="K315" i="38" s="1"/>
  <c r="CS315" i="36"/>
  <c r="H315" i="36"/>
  <c r="O315" i="36" s="1"/>
  <c r="CT315" i="36"/>
  <c r="AN313" i="38"/>
  <c r="BD313" i="38"/>
  <c r="AM313" i="38"/>
  <c r="AZ313" i="38"/>
  <c r="EM310" i="36"/>
  <c r="N315" i="36"/>
  <c r="DB314" i="36"/>
  <c r="AA315" i="36"/>
  <c r="BB315" i="36" s="1"/>
  <c r="AD315" i="38"/>
  <c r="AW315" i="38" s="1"/>
  <c r="C315" i="36"/>
  <c r="AU315" i="36"/>
  <c r="DG313" i="36"/>
  <c r="DF313" i="36"/>
  <c r="X315" i="36"/>
  <c r="DM313" i="36"/>
  <c r="DJ313" i="36"/>
  <c r="F315" i="38"/>
  <c r="G315" i="38" s="1"/>
  <c r="DK313" i="36"/>
  <c r="DI313" i="36"/>
  <c r="I315" i="36"/>
  <c r="CY314" i="36"/>
  <c r="CV314" i="36"/>
  <c r="CX314" i="36"/>
  <c r="CZ314" i="36"/>
  <c r="E315" i="38"/>
  <c r="A315" i="38" s="1"/>
  <c r="DA314" i="36"/>
  <c r="DC314" i="36" s="1"/>
  <c r="U315" i="36"/>
  <c r="D315" i="36" s="1"/>
  <c r="CW314" i="36"/>
  <c r="DD314" i="36"/>
  <c r="AR317" i="38"/>
  <c r="AE316" i="36"/>
  <c r="BT315" i="36"/>
  <c r="Z317" i="36"/>
  <c r="F317" i="36" s="1"/>
  <c r="AR316" i="38"/>
  <c r="AG316" i="36"/>
  <c r="DI314" i="36"/>
  <c r="DJ314" i="36"/>
  <c r="DM314" i="36"/>
  <c r="DG314" i="36"/>
  <c r="DL312" i="36"/>
  <c r="EF312" i="36" s="1"/>
  <c r="DK314" i="36"/>
  <c r="DF314" i="36"/>
  <c r="DH314" i="36"/>
  <c r="EB310" i="36"/>
  <c r="M315" i="38"/>
  <c r="L315" i="38"/>
  <c r="BI315" i="36"/>
  <c r="V315" i="38"/>
  <c r="FH315" i="36"/>
  <c r="FI315" i="36" s="1"/>
  <c r="CI315" i="36"/>
  <c r="CD315" i="36"/>
  <c r="CC315" i="36"/>
  <c r="CH315" i="36"/>
  <c r="AC315" i="38"/>
  <c r="BU315" i="36"/>
  <c r="CU315" i="36"/>
  <c r="DD315" i="36" s="1"/>
  <c r="N315" i="38"/>
  <c r="AR315" i="36"/>
  <c r="CO315" i="36"/>
  <c r="DL311" i="36"/>
  <c r="EK311" i="36" s="1"/>
  <c r="EE310" i="36"/>
  <c r="EJ310" i="36"/>
  <c r="EL310" i="36"/>
  <c r="EF310" i="36"/>
  <c r="DZ310" i="36"/>
  <c r="EG310" i="36"/>
  <c r="EI310" i="36"/>
  <c r="ED310" i="36"/>
  <c r="EC310" i="36"/>
  <c r="EK310" i="36"/>
  <c r="BE314" i="38"/>
  <c r="EH310" i="36"/>
  <c r="EA310" i="36"/>
  <c r="BC314" i="38"/>
  <c r="BD314" i="38"/>
  <c r="BF314" i="38"/>
  <c r="AZ314" i="38"/>
  <c r="EY316" i="36"/>
  <c r="CS316" i="36"/>
  <c r="H316" i="36"/>
  <c r="O316" i="36" s="1"/>
  <c r="CT316" i="36"/>
  <c r="CO316" i="36"/>
  <c r="AL314" i="38"/>
  <c r="AM314" i="38"/>
  <c r="AN314" i="38"/>
  <c r="EY317" i="36"/>
  <c r="BC314" i="36"/>
  <c r="BD314" i="36"/>
  <c r="BE314" i="36"/>
  <c r="S314" i="38"/>
  <c r="T314" i="38"/>
  <c r="O315" i="38"/>
  <c r="P315" i="38" s="1"/>
  <c r="EP318" i="36"/>
  <c r="EX318" i="36"/>
  <c r="N316" i="36"/>
  <c r="M316" i="36"/>
  <c r="X316" i="36"/>
  <c r="F316" i="38"/>
  <c r="G316" i="38" s="1"/>
  <c r="AA316" i="36"/>
  <c r="AU316" i="36"/>
  <c r="AY314" i="36"/>
  <c r="AZ314" i="36"/>
  <c r="BA314" i="36"/>
  <c r="AX314" i="36"/>
  <c r="L316" i="36"/>
  <c r="F316" i="36"/>
  <c r="Q316" i="36"/>
  <c r="B316" i="38" s="1"/>
  <c r="G316" i="36" a="1"/>
  <c r="G316" i="36" s="1"/>
  <c r="DW316" i="36"/>
  <c r="J316" i="38"/>
  <c r="E316" i="38"/>
  <c r="C316" i="36"/>
  <c r="U316" i="36"/>
  <c r="BV317" i="36"/>
  <c r="ET319" i="36"/>
  <c r="AF318" i="36"/>
  <c r="AD319" i="36"/>
  <c r="EZ318" i="36"/>
  <c r="BW317" i="36"/>
  <c r="CP316" i="36"/>
  <c r="S319" i="36"/>
  <c r="EU319" i="36"/>
  <c r="BR316" i="36"/>
  <c r="BX316" i="36"/>
  <c r="BP317" i="36"/>
  <c r="EW319" i="36"/>
  <c r="AM317" i="36"/>
  <c r="AD317" i="36"/>
  <c r="ES319" i="36"/>
  <c r="BG317" i="36"/>
  <c r="AC318" i="36"/>
  <c r="BS316" i="36"/>
  <c r="ER317" i="36"/>
  <c r="AJ316" i="36"/>
  <c r="BN316" i="36"/>
  <c r="CM317" i="36"/>
  <c r="BO317" i="36"/>
  <c r="BV319" i="36"/>
  <c r="ER316" i="36"/>
  <c r="BJ318" i="36"/>
  <c r="CL317" i="36"/>
  <c r="BM316" i="36"/>
  <c r="ES320" i="36"/>
  <c r="AO317" i="36"/>
  <c r="FC319" i="36"/>
  <c r="CF317" i="36"/>
  <c r="AC319" i="36"/>
  <c r="ES317" i="36"/>
  <c r="BN317" i="36"/>
  <c r="EZ319" i="36"/>
  <c r="S317" i="36"/>
  <c r="BO316" i="36"/>
  <c r="BX317" i="36"/>
  <c r="FA320" i="36"/>
  <c r="BK316" i="36"/>
  <c r="AD318" i="36"/>
  <c r="AL316" i="36"/>
  <c r="FA318" i="36"/>
  <c r="ET318" i="36"/>
  <c r="BM317" i="36"/>
  <c r="AH318" i="36"/>
  <c r="EV318" i="36"/>
  <c r="FG316" i="36"/>
  <c r="AH317" i="36"/>
  <c r="BF317" i="36"/>
  <c r="BV318" i="36"/>
  <c r="BL317" i="36"/>
  <c r="ES318" i="36"/>
  <c r="FC320" i="36"/>
  <c r="AO316" i="36"/>
  <c r="BX318" i="36"/>
  <c r="CJ316" i="36"/>
  <c r="FB319" i="36"/>
  <c r="CK316" i="36"/>
  <c r="CK317" i="36"/>
  <c r="AH319" i="36"/>
  <c r="CN317" i="36"/>
  <c r="AF319" i="36"/>
  <c r="BZ316" i="36"/>
  <c r="AM316" i="36"/>
  <c r="CG318" i="36"/>
  <c r="BQ316" i="36"/>
  <c r="AD320" i="36"/>
  <c r="BR317" i="36"/>
  <c r="CJ317" i="36"/>
  <c r="FC318" i="36"/>
  <c r="BL316" i="36"/>
  <c r="EU318" i="36"/>
  <c r="AJ317" i="36"/>
  <c r="CM318" i="36"/>
  <c r="CP317" i="36"/>
  <c r="AT317" i="36"/>
  <c r="CF316" i="36"/>
  <c r="AT316" i="36"/>
  <c r="CM316" i="36"/>
  <c r="S318" i="36"/>
  <c r="CR317" i="36"/>
  <c r="AQ316" i="36"/>
  <c r="BQ317" i="36"/>
  <c r="BP316" i="36"/>
  <c r="EU320" i="36"/>
  <c r="BG316" i="36"/>
  <c r="FB318" i="36"/>
  <c r="EV319" i="36"/>
  <c r="BF316" i="36"/>
  <c r="FD319" i="36"/>
  <c r="BW316" i="36"/>
  <c r="BS317" i="36"/>
  <c r="BJ316" i="36"/>
  <c r="BK317" i="36"/>
  <c r="FG317" i="36"/>
  <c r="CG319" i="36"/>
  <c r="FD318" i="36"/>
  <c r="FA319" i="36"/>
  <c r="AL317" i="36"/>
  <c r="FG318" i="36"/>
  <c r="I316" i="36" l="1"/>
  <c r="Z315" i="38"/>
  <c r="DL313" i="36"/>
  <c r="EE313" i="36" s="1"/>
  <c r="Y315" i="38"/>
  <c r="Y315" i="36" a="1"/>
  <c r="Y315" i="36" s="1"/>
  <c r="H315" i="38" s="1"/>
  <c r="A315" i="36"/>
  <c r="W317" i="36"/>
  <c r="AD317" i="38" s="1"/>
  <c r="K317" i="36"/>
  <c r="T317" i="36"/>
  <c r="U317" i="36" s="1"/>
  <c r="E317" i="36"/>
  <c r="D317" i="38"/>
  <c r="V317" i="36"/>
  <c r="AI317" i="36"/>
  <c r="AE317" i="36"/>
  <c r="DX317" i="36"/>
  <c r="DX316" i="36"/>
  <c r="DX318" i="36"/>
  <c r="BH315" i="38"/>
  <c r="EP319" i="36"/>
  <c r="EX319" i="36"/>
  <c r="Q316" i="38"/>
  <c r="R316" i="38" s="1"/>
  <c r="BH316" i="36"/>
  <c r="U316" i="38" s="1"/>
  <c r="X316" i="38" s="1"/>
  <c r="AV317" i="36"/>
  <c r="AP317" i="36"/>
  <c r="AV316" i="36"/>
  <c r="AD316" i="38"/>
  <c r="AW316" i="38" s="1"/>
  <c r="AP316" i="36"/>
  <c r="CQ317" i="36"/>
  <c r="AR317" i="36"/>
  <c r="N317" i="38"/>
  <c r="AR316" i="36"/>
  <c r="N316" i="38"/>
  <c r="CQ316" i="36"/>
  <c r="BI316" i="36"/>
  <c r="V316" i="38"/>
  <c r="CI317" i="36"/>
  <c r="BU316" i="36"/>
  <c r="AK316" i="36"/>
  <c r="K316" i="38" s="1"/>
  <c r="CD316" i="36"/>
  <c r="CC316" i="36"/>
  <c r="AC316" i="38"/>
  <c r="CH316" i="36"/>
  <c r="M316" i="38"/>
  <c r="L316" i="38"/>
  <c r="EQ320" i="36"/>
  <c r="EO321" i="36" s="1"/>
  <c r="AK317" i="36"/>
  <c r="K317" i="38" s="1"/>
  <c r="AC317" i="38"/>
  <c r="CH317" i="36"/>
  <c r="CD317" i="36"/>
  <c r="CC317" i="36"/>
  <c r="FH317" i="36"/>
  <c r="L317" i="38"/>
  <c r="M317" i="38"/>
  <c r="CT317" i="36"/>
  <c r="CS317" i="36"/>
  <c r="H317" i="36"/>
  <c r="O317" i="36" s="1"/>
  <c r="AB315" i="36"/>
  <c r="Z318" i="36"/>
  <c r="G318" i="36" s="1" a="1"/>
  <c r="G318" i="36" s="1"/>
  <c r="AR319" i="38"/>
  <c r="AE319" i="36"/>
  <c r="DW317" i="36"/>
  <c r="AK315" i="38"/>
  <c r="BP315" i="38"/>
  <c r="AQ315" i="38"/>
  <c r="Q317" i="36"/>
  <c r="B317" i="38" s="1"/>
  <c r="BM315" i="38"/>
  <c r="AS315" i="38"/>
  <c r="CU317" i="36"/>
  <c r="CV317" i="36" s="1"/>
  <c r="BA315" i="38"/>
  <c r="BB315" i="38" s="1"/>
  <c r="BG315" i="38" s="1"/>
  <c r="AI315" i="38"/>
  <c r="BJ315" i="38"/>
  <c r="BL315" i="38"/>
  <c r="J315" i="36"/>
  <c r="BY315" i="36"/>
  <c r="CA315" i="36" s="1"/>
  <c r="BI315" i="38"/>
  <c r="BR315" i="38"/>
  <c r="BT315" i="38"/>
  <c r="BK315" i="38"/>
  <c r="BS315" i="38"/>
  <c r="AV315" i="38"/>
  <c r="BN315" i="38"/>
  <c r="AE315" i="38"/>
  <c r="AT315" i="38"/>
  <c r="AW315" i="36"/>
  <c r="BA315" i="36" s="1"/>
  <c r="BQ315" i="38"/>
  <c r="AG315" i="38"/>
  <c r="G317" i="36" a="1"/>
  <c r="G317" i="36" s="1"/>
  <c r="AX315" i="38"/>
  <c r="AY315" i="38" s="1"/>
  <c r="AF315" i="38"/>
  <c r="J317" i="38"/>
  <c r="I315" i="38"/>
  <c r="AP315" i="38"/>
  <c r="BO315" i="38"/>
  <c r="AO315" i="38"/>
  <c r="AJ315" i="38"/>
  <c r="BU315" i="38"/>
  <c r="AU315" i="38"/>
  <c r="EE312" i="36"/>
  <c r="DL314" i="36"/>
  <c r="EC314" i="36" s="1"/>
  <c r="EJ312" i="36"/>
  <c r="EH312" i="36"/>
  <c r="L317" i="36"/>
  <c r="AG319" i="36"/>
  <c r="AG318" i="36"/>
  <c r="CO317" i="36"/>
  <c r="T319" i="36"/>
  <c r="P319" i="36" s="1"/>
  <c r="D319" i="38"/>
  <c r="W319" i="36"/>
  <c r="N319" i="36" s="1"/>
  <c r="K319" i="36"/>
  <c r="V319" i="36"/>
  <c r="E319" i="36"/>
  <c r="Q317" i="38"/>
  <c r="R317" i="38" s="1"/>
  <c r="S317" i="38" s="1"/>
  <c r="BH317" i="36"/>
  <c r="U317" i="38" s="1"/>
  <c r="X317" i="38" s="1"/>
  <c r="BT317" i="36"/>
  <c r="W315" i="38"/>
  <c r="EJ313" i="36"/>
  <c r="EC313" i="36"/>
  <c r="EB312" i="36"/>
  <c r="EG313" i="36"/>
  <c r="CB315" i="36"/>
  <c r="ED313" i="36"/>
  <c r="EA312" i="36"/>
  <c r="DZ312" i="36"/>
  <c r="EM312" i="36"/>
  <c r="A316" i="38"/>
  <c r="EI312" i="36"/>
  <c r="EG312" i="36"/>
  <c r="EK312" i="36"/>
  <c r="ED312" i="36"/>
  <c r="EC312" i="36"/>
  <c r="EL312" i="36"/>
  <c r="DE315" i="36"/>
  <c r="DF315" i="36" s="1"/>
  <c r="AH315" i="38"/>
  <c r="EH313" i="36"/>
  <c r="EK313" i="36"/>
  <c r="CX315" i="36"/>
  <c r="CW315" i="36"/>
  <c r="DZ313" i="36"/>
  <c r="EA313" i="36"/>
  <c r="EI313" i="36"/>
  <c r="ED311" i="36"/>
  <c r="EL311" i="36"/>
  <c r="DZ311" i="36"/>
  <c r="EF311" i="36"/>
  <c r="EH311" i="36"/>
  <c r="AA315" i="38"/>
  <c r="CY315" i="36"/>
  <c r="CZ315" i="36"/>
  <c r="DB315" i="36"/>
  <c r="DA315" i="36"/>
  <c r="DC315" i="36" s="1"/>
  <c r="CV315" i="36"/>
  <c r="FH316" i="36"/>
  <c r="FI317" i="36" s="1"/>
  <c r="CI316" i="36"/>
  <c r="Z319" i="36"/>
  <c r="Q319" i="36" s="1"/>
  <c r="B319" i="38" s="1"/>
  <c r="V318" i="36"/>
  <c r="T318" i="36"/>
  <c r="P318" i="36" s="1"/>
  <c r="K318" i="36"/>
  <c r="D318" i="38"/>
  <c r="E318" i="36"/>
  <c r="W318" i="36"/>
  <c r="F318" i="38" s="1"/>
  <c r="G318" i="38" s="1"/>
  <c r="BT316" i="36"/>
  <c r="AR318" i="38"/>
  <c r="AI319" i="36"/>
  <c r="CU316" i="36"/>
  <c r="AE318" i="36"/>
  <c r="AI318" i="36"/>
  <c r="EJ311" i="36"/>
  <c r="EA311" i="36"/>
  <c r="EB311" i="36"/>
  <c r="EC311" i="36"/>
  <c r="EM311" i="36"/>
  <c r="EG311" i="36"/>
  <c r="EE311" i="36"/>
  <c r="EI311" i="36"/>
  <c r="W316" i="38"/>
  <c r="BC315" i="38"/>
  <c r="A316" i="36"/>
  <c r="BI318" i="36"/>
  <c r="V318" i="38"/>
  <c r="CH318" i="36"/>
  <c r="AC318" i="38"/>
  <c r="CC318" i="36"/>
  <c r="CD318" i="36"/>
  <c r="AE320" i="36"/>
  <c r="Z320" i="36"/>
  <c r="EQ321" i="36"/>
  <c r="EO322" i="36" s="1"/>
  <c r="EP321" i="36"/>
  <c r="EX321" i="36"/>
  <c r="BB316" i="36"/>
  <c r="AB316" i="36"/>
  <c r="AW316" i="36"/>
  <c r="Y317" i="38"/>
  <c r="O317" i="38"/>
  <c r="P317" i="38" s="1"/>
  <c r="AB317" i="38"/>
  <c r="Z317" i="38"/>
  <c r="EY318" i="36"/>
  <c r="BD315" i="38"/>
  <c r="T316" i="38"/>
  <c r="S316" i="38"/>
  <c r="F318" i="36"/>
  <c r="C319" i="36"/>
  <c r="U319" i="36"/>
  <c r="J316" i="36"/>
  <c r="D316" i="36"/>
  <c r="Y316" i="36" s="1" a="1"/>
  <c r="Y316" i="36" s="1"/>
  <c r="H316" i="38" s="1"/>
  <c r="I316" i="38" s="1"/>
  <c r="BR316" i="38"/>
  <c r="BU316" i="38"/>
  <c r="BP316" i="38"/>
  <c r="AI316" i="38"/>
  <c r="AP316" i="38"/>
  <c r="BY316" i="36"/>
  <c r="AB316" i="38"/>
  <c r="Y316" i="38"/>
  <c r="Z316" i="38"/>
  <c r="O316" i="38"/>
  <c r="P316" i="38" s="1"/>
  <c r="BE315" i="38"/>
  <c r="AN315" i="38"/>
  <c r="AL315" i="38"/>
  <c r="AM315" i="38"/>
  <c r="EX320" i="36"/>
  <c r="EP320" i="36"/>
  <c r="BD315" i="36"/>
  <c r="BC315" i="36"/>
  <c r="BE315" i="36"/>
  <c r="S315" i="38"/>
  <c r="T315" i="38"/>
  <c r="FB322" i="36"/>
  <c r="BV320" i="36"/>
  <c r="CR318" i="36"/>
  <c r="CM321" i="36"/>
  <c r="BM319" i="36"/>
  <c r="FC321" i="36"/>
  <c r="CJ318" i="36"/>
  <c r="CJ319" i="36"/>
  <c r="BR319" i="36"/>
  <c r="BV322" i="36"/>
  <c r="AF321" i="36"/>
  <c r="AM321" i="36"/>
  <c r="FD322" i="36"/>
  <c r="BK321" i="36"/>
  <c r="AH320" i="36"/>
  <c r="CR319" i="36"/>
  <c r="BS321" i="36"/>
  <c r="S320" i="36"/>
  <c r="BR318" i="36"/>
  <c r="EU322" i="36"/>
  <c r="BN318" i="36"/>
  <c r="FG319" i="36"/>
  <c r="BP321" i="36"/>
  <c r="BW321" i="36"/>
  <c r="S321" i="36"/>
  <c r="BZ317" i="36"/>
  <c r="AL321" i="36"/>
  <c r="BZ319" i="36"/>
  <c r="CG320" i="36"/>
  <c r="AJ318" i="36"/>
  <c r="CK319" i="36"/>
  <c r="ER318" i="36"/>
  <c r="BM321" i="36"/>
  <c r="CL319" i="36"/>
  <c r="AD321" i="36"/>
  <c r="EZ321" i="36"/>
  <c r="BG318" i="36"/>
  <c r="BJ319" i="36"/>
  <c r="BJ317" i="36"/>
  <c r="FA322" i="36"/>
  <c r="EW320" i="36"/>
  <c r="AO319" i="36"/>
  <c r="AL319" i="36"/>
  <c r="BX321" i="36"/>
  <c r="ES321" i="36"/>
  <c r="AL318" i="36"/>
  <c r="BO319" i="36"/>
  <c r="BS318" i="36"/>
  <c r="BL319" i="36"/>
  <c r="AQ319" i="36"/>
  <c r="ER319" i="36"/>
  <c r="CG322" i="36"/>
  <c r="AM318" i="36"/>
  <c r="FD321" i="36"/>
  <c r="BQ318" i="36"/>
  <c r="AF320" i="36"/>
  <c r="BK318" i="36"/>
  <c r="EZ320" i="36"/>
  <c r="BQ319" i="36"/>
  <c r="AM319" i="36"/>
  <c r="BX319" i="36"/>
  <c r="BL321" i="36"/>
  <c r="CN319" i="36"/>
  <c r="AH321" i="36"/>
  <c r="AC321" i="36"/>
  <c r="BS319" i="36"/>
  <c r="EU321" i="36"/>
  <c r="AO318" i="36"/>
  <c r="FD320" i="36"/>
  <c r="BP319" i="36"/>
  <c r="CN318" i="36"/>
  <c r="BN319" i="36"/>
  <c r="S322" i="36"/>
  <c r="ET321" i="36"/>
  <c r="FA321" i="36"/>
  <c r="EW321" i="36"/>
  <c r="BK319" i="36"/>
  <c r="AS316" i="36"/>
  <c r="BG319" i="36"/>
  <c r="CP318" i="36"/>
  <c r="CG321" i="36"/>
  <c r="BL318" i="36"/>
  <c r="CR321" i="36"/>
  <c r="CF319" i="36"/>
  <c r="ET320" i="36"/>
  <c r="BW318" i="36"/>
  <c r="CM319" i="36"/>
  <c r="CJ321" i="36"/>
  <c r="BM318" i="36"/>
  <c r="AT319" i="36"/>
  <c r="AH322" i="36"/>
  <c r="AQ317" i="36"/>
  <c r="CK318" i="36"/>
  <c r="BO321" i="36"/>
  <c r="AQ318" i="36"/>
  <c r="ET322" i="36"/>
  <c r="CP319" i="36"/>
  <c r="ES322" i="36"/>
  <c r="EW322" i="36"/>
  <c r="CF318" i="36"/>
  <c r="FB321" i="36"/>
  <c r="AJ319" i="36"/>
  <c r="BF318" i="36"/>
  <c r="BO318" i="36"/>
  <c r="AT318" i="36"/>
  <c r="AC320" i="36"/>
  <c r="FB320" i="36"/>
  <c r="AS317" i="36"/>
  <c r="AT321" i="36"/>
  <c r="BF319" i="36"/>
  <c r="EV321" i="36"/>
  <c r="BV321" i="36"/>
  <c r="BZ318" i="36"/>
  <c r="BP318" i="36"/>
  <c r="EV320" i="36"/>
  <c r="CL318" i="36"/>
  <c r="BW319" i="36"/>
  <c r="CJ320" i="36"/>
  <c r="M319" i="36" l="1"/>
  <c r="EM313" i="36"/>
  <c r="AA316" i="38"/>
  <c r="I319" i="36"/>
  <c r="EF313" i="36"/>
  <c r="EB313" i="36"/>
  <c r="EL313" i="36"/>
  <c r="DD317" i="36"/>
  <c r="AY315" i="36"/>
  <c r="CB316" i="36"/>
  <c r="CA316" i="36"/>
  <c r="AR318" i="36"/>
  <c r="N318" i="38"/>
  <c r="BY317" i="36"/>
  <c r="CA317" i="36" s="1"/>
  <c r="AW317" i="38"/>
  <c r="AU317" i="38"/>
  <c r="BU317" i="38"/>
  <c r="AJ317" i="38"/>
  <c r="AS317" i="38"/>
  <c r="AQ317" i="38"/>
  <c r="BQ317" i="38"/>
  <c r="BL317" i="38"/>
  <c r="AX317" i="38"/>
  <c r="AY317" i="38" s="1"/>
  <c r="BP317" i="38"/>
  <c r="BO317" i="38"/>
  <c r="BM317" i="38"/>
  <c r="BS317" i="38"/>
  <c r="BR317" i="38"/>
  <c r="BA317" i="38"/>
  <c r="BI317" i="38"/>
  <c r="AV317" i="38"/>
  <c r="BN317" i="38"/>
  <c r="AT317" i="38"/>
  <c r="AK317" i="38"/>
  <c r="AE317" i="38"/>
  <c r="AO317" i="38"/>
  <c r="BT317" i="38"/>
  <c r="AP317" i="38"/>
  <c r="BH317" i="38"/>
  <c r="BK317" i="38"/>
  <c r="BJ317" i="38"/>
  <c r="CY317" i="36"/>
  <c r="E317" i="38"/>
  <c r="J317" i="36"/>
  <c r="D317" i="36"/>
  <c r="Y317" i="36" s="1" a="1"/>
  <c r="Y317" i="36" s="1"/>
  <c r="H317" i="38" s="1"/>
  <c r="P317" i="36"/>
  <c r="BU317" i="36"/>
  <c r="BI317" i="36"/>
  <c r="V317" i="38"/>
  <c r="C317" i="36"/>
  <c r="A317" i="36" s="1"/>
  <c r="I317" i="36"/>
  <c r="AA317" i="36"/>
  <c r="F317" i="38"/>
  <c r="AU317" i="36"/>
  <c r="X317" i="36"/>
  <c r="N317" i="36"/>
  <c r="M317" i="36"/>
  <c r="BT318" i="36"/>
  <c r="AP318" i="36"/>
  <c r="AV318" i="36"/>
  <c r="CB317" i="36"/>
  <c r="BH316" i="38"/>
  <c r="AJ316" i="38"/>
  <c r="DW318" i="36"/>
  <c r="BL316" i="38"/>
  <c r="AS316" i="38"/>
  <c r="BJ316" i="38"/>
  <c r="AK316" i="38"/>
  <c r="AT316" i="38"/>
  <c r="AQ316" i="38"/>
  <c r="BT316" i="38"/>
  <c r="AH316" i="38"/>
  <c r="AE316" i="38"/>
  <c r="BQ316" i="38"/>
  <c r="L318" i="36"/>
  <c r="Q318" i="36"/>
  <c r="B318" i="38" s="1"/>
  <c r="BN316" i="38"/>
  <c r="AV316" i="38"/>
  <c r="AO316" i="38"/>
  <c r="AX316" i="38"/>
  <c r="AY316" i="38" s="1"/>
  <c r="AF316" i="38"/>
  <c r="AG316" i="38"/>
  <c r="J318" i="38"/>
  <c r="DX319" i="36"/>
  <c r="EG314" i="36"/>
  <c r="AA317" i="38"/>
  <c r="EY319" i="36"/>
  <c r="BU319" i="36"/>
  <c r="CD319" i="36"/>
  <c r="CC319" i="36"/>
  <c r="AA319" i="38" s="1"/>
  <c r="AC319" i="38"/>
  <c r="CH319" i="36"/>
  <c r="BS316" i="38"/>
  <c r="BM316" i="38"/>
  <c r="BO316" i="38"/>
  <c r="BI316" i="38"/>
  <c r="BK316" i="38"/>
  <c r="BA316" i="38"/>
  <c r="BB316" i="38" s="1"/>
  <c r="BG316" i="38" s="1"/>
  <c r="AU316" i="38"/>
  <c r="W320" i="36"/>
  <c r="V320" i="36"/>
  <c r="E320" i="36"/>
  <c r="T320" i="36"/>
  <c r="P320" i="36" s="1"/>
  <c r="D320" i="38"/>
  <c r="K320" i="36"/>
  <c r="DE316" i="36"/>
  <c r="DG316" i="36" s="1"/>
  <c r="DE317" i="36"/>
  <c r="DH317" i="36" s="1"/>
  <c r="AE321" i="36"/>
  <c r="Z321" i="36"/>
  <c r="Q321" i="36" s="1"/>
  <c r="B321" i="38" s="1"/>
  <c r="AR321" i="38"/>
  <c r="W321" i="36"/>
  <c r="K321" i="36"/>
  <c r="E321" i="36"/>
  <c r="V321" i="36"/>
  <c r="T321" i="36"/>
  <c r="P321" i="36" s="1"/>
  <c r="D321" i="38"/>
  <c r="AG321" i="36"/>
  <c r="EQ322" i="36"/>
  <c r="EO323" i="36" s="1"/>
  <c r="EX323" i="36" s="1"/>
  <c r="AU319" i="36"/>
  <c r="AA319" i="36"/>
  <c r="F319" i="38"/>
  <c r="G319" i="38" s="1"/>
  <c r="X319" i="36"/>
  <c r="DB317" i="36"/>
  <c r="AI320" i="36"/>
  <c r="AI321" i="36"/>
  <c r="AG320" i="36"/>
  <c r="AR320" i="38"/>
  <c r="CO318" i="36"/>
  <c r="CQ318" i="36"/>
  <c r="N319" i="38"/>
  <c r="AR319" i="36"/>
  <c r="AP319" i="36"/>
  <c r="AD319" i="38"/>
  <c r="BI319" i="38" s="1"/>
  <c r="AV319" i="36"/>
  <c r="FH318" i="36"/>
  <c r="CI318" i="36"/>
  <c r="M318" i="38"/>
  <c r="L318" i="38"/>
  <c r="BU318" i="36"/>
  <c r="CO319" i="36"/>
  <c r="AK318" i="36"/>
  <c r="K318" i="38" s="1"/>
  <c r="H319" i="36"/>
  <c r="O319" i="36" s="1"/>
  <c r="CS319" i="36"/>
  <c r="CT319" i="36"/>
  <c r="CT318" i="36"/>
  <c r="CS318" i="36"/>
  <c r="H318" i="36"/>
  <c r="O318" i="36" s="1"/>
  <c r="Q318" i="38"/>
  <c r="R318" i="38" s="1"/>
  <c r="BH318" i="36"/>
  <c r="U318" i="38" s="1"/>
  <c r="X318" i="38" s="1"/>
  <c r="EA314" i="36"/>
  <c r="T317" i="38"/>
  <c r="E319" i="38"/>
  <c r="ED314" i="36"/>
  <c r="DA317" i="36"/>
  <c r="DC317" i="36" s="1"/>
  <c r="CW317" i="36"/>
  <c r="AZ315" i="36"/>
  <c r="BB317" i="38"/>
  <c r="BG317" i="38" s="1"/>
  <c r="AG317" i="38"/>
  <c r="EK314" i="36"/>
  <c r="CZ317" i="36"/>
  <c r="CX317" i="36"/>
  <c r="AX315" i="36"/>
  <c r="AF317" i="38"/>
  <c r="AZ315" i="38"/>
  <c r="AI317" i="38"/>
  <c r="EB314" i="36"/>
  <c r="AH317" i="38"/>
  <c r="BF315" i="38"/>
  <c r="EH314" i="36"/>
  <c r="DZ314" i="36"/>
  <c r="EL314" i="36"/>
  <c r="DI315" i="36"/>
  <c r="DK315" i="36"/>
  <c r="W317" i="38"/>
  <c r="EE314" i="36"/>
  <c r="EJ314" i="36"/>
  <c r="EI314" i="36"/>
  <c r="EF314" i="36"/>
  <c r="EM314" i="36"/>
  <c r="Q319" i="38"/>
  <c r="BH319" i="36"/>
  <c r="U319" i="38" s="1"/>
  <c r="X319" i="38" s="1"/>
  <c r="CI319" i="36"/>
  <c r="FH319" i="36"/>
  <c r="FI319" i="36" s="1"/>
  <c r="CQ319" i="36"/>
  <c r="L319" i="38"/>
  <c r="M319" i="38"/>
  <c r="DM315" i="36"/>
  <c r="DG315" i="36"/>
  <c r="F319" i="36"/>
  <c r="Y319" i="38" s="1"/>
  <c r="L319" i="36"/>
  <c r="FI316" i="36"/>
  <c r="AA318" i="36"/>
  <c r="AB318" i="36" s="1"/>
  <c r="DW319" i="36"/>
  <c r="CU318" i="36"/>
  <c r="CV318" i="36" s="1"/>
  <c r="AU318" i="36"/>
  <c r="DJ315" i="36"/>
  <c r="DL315" i="36" s="1"/>
  <c r="DI317" i="36"/>
  <c r="I318" i="36"/>
  <c r="DH315" i="36"/>
  <c r="C318" i="36"/>
  <c r="A318" i="36" s="1"/>
  <c r="CV316" i="36"/>
  <c r="DI316" i="36"/>
  <c r="M318" i="36"/>
  <c r="J319" i="38"/>
  <c r="AD318" i="38"/>
  <c r="BR318" i="38" s="1"/>
  <c r="X318" i="36"/>
  <c r="N318" i="36"/>
  <c r="DB316" i="36"/>
  <c r="U318" i="36"/>
  <c r="D318" i="36" s="1"/>
  <c r="Y318" i="36" s="1" a="1"/>
  <c r="Y318" i="36" s="1"/>
  <c r="H318" i="38" s="1"/>
  <c r="I318" i="38" s="1"/>
  <c r="G319" i="36" a="1"/>
  <c r="G319" i="36" s="1"/>
  <c r="DM317" i="36"/>
  <c r="E318" i="38"/>
  <c r="A318" i="38" s="1"/>
  <c r="DJ317" i="36"/>
  <c r="DG317" i="36"/>
  <c r="CY316" i="36"/>
  <c r="CZ316" i="36"/>
  <c r="CX316" i="36"/>
  <c r="DA316" i="36"/>
  <c r="DC316" i="36" s="1"/>
  <c r="DD316" i="36"/>
  <c r="CW316" i="36"/>
  <c r="BT319" i="36"/>
  <c r="AK319" i="36"/>
  <c r="K319" i="38" s="1"/>
  <c r="BI319" i="36"/>
  <c r="V319" i="38"/>
  <c r="CU319" i="36"/>
  <c r="BE317" i="38"/>
  <c r="BC316" i="38"/>
  <c r="AZ317" i="38"/>
  <c r="CB319" i="36"/>
  <c r="CB318" i="36"/>
  <c r="AZ316" i="38"/>
  <c r="BF317" i="38"/>
  <c r="BD317" i="38"/>
  <c r="BC317" i="38"/>
  <c r="AI322" i="36"/>
  <c r="Z322" i="36"/>
  <c r="D322" i="38"/>
  <c r="E322" i="36"/>
  <c r="K322" i="36"/>
  <c r="V322" i="36"/>
  <c r="T322" i="36"/>
  <c r="P322" i="36" s="1"/>
  <c r="W322" i="36"/>
  <c r="L321" i="38"/>
  <c r="M321" i="38"/>
  <c r="N321" i="38"/>
  <c r="AR321" i="36"/>
  <c r="CI321" i="36"/>
  <c r="FH321" i="36"/>
  <c r="CH321" i="36"/>
  <c r="AC321" i="38"/>
  <c r="CC321" i="36"/>
  <c r="CD321" i="36"/>
  <c r="CS321" i="36"/>
  <c r="CT321" i="36"/>
  <c r="H321" i="36"/>
  <c r="O321" i="36" s="1"/>
  <c r="AN316" i="38"/>
  <c r="AL316" i="38"/>
  <c r="AM316" i="38"/>
  <c r="BK319" i="38"/>
  <c r="BJ319" i="38"/>
  <c r="AW319" i="38"/>
  <c r="BL319" i="38"/>
  <c r="BU319" i="38"/>
  <c r="AE319" i="38"/>
  <c r="AP319" i="38"/>
  <c r="BH319" i="38"/>
  <c r="AK319" i="38"/>
  <c r="AL317" i="38"/>
  <c r="AM317" i="38"/>
  <c r="AN317" i="38"/>
  <c r="AZ316" i="36"/>
  <c r="BA316" i="36"/>
  <c r="AX316" i="36"/>
  <c r="AY316" i="36"/>
  <c r="EP322" i="36"/>
  <c r="EX322" i="36"/>
  <c r="J320" i="38"/>
  <c r="G320" i="36" a="1"/>
  <c r="G320" i="36" s="1"/>
  <c r="DW320" i="36"/>
  <c r="F320" i="36"/>
  <c r="Q320" i="36"/>
  <c r="B320" i="38" s="1"/>
  <c r="L320" i="36"/>
  <c r="AA318" i="38"/>
  <c r="DW321" i="36"/>
  <c r="J321" i="38"/>
  <c r="G321" i="36" a="1"/>
  <c r="G321" i="36" s="1"/>
  <c r="F321" i="36"/>
  <c r="L321" i="36"/>
  <c r="AW319" i="36"/>
  <c r="AB319" i="36"/>
  <c r="BB319" i="36"/>
  <c r="EY320" i="36"/>
  <c r="BF316" i="38"/>
  <c r="BD316" i="38"/>
  <c r="EY321" i="36"/>
  <c r="M321" i="36"/>
  <c r="AA321" i="36"/>
  <c r="F321" i="38"/>
  <c r="G321" i="38" s="1"/>
  <c r="AU321" i="36"/>
  <c r="N321" i="36"/>
  <c r="X321" i="36"/>
  <c r="BE316" i="38"/>
  <c r="J319" i="36"/>
  <c r="D319" i="36"/>
  <c r="O318" i="38"/>
  <c r="P318" i="38" s="1"/>
  <c r="AB318" i="38"/>
  <c r="Y318" i="38"/>
  <c r="Z318" i="38"/>
  <c r="BC316" i="36"/>
  <c r="BD316" i="36"/>
  <c r="BE316" i="36"/>
  <c r="E320" i="38"/>
  <c r="C320" i="36"/>
  <c r="U320" i="36"/>
  <c r="I320" i="36"/>
  <c r="S318" i="38"/>
  <c r="T318" i="38"/>
  <c r="FI318" i="36"/>
  <c r="W318" i="38"/>
  <c r="EQ323" i="36"/>
  <c r="EO324" i="36" s="1"/>
  <c r="AU320" i="36"/>
  <c r="F320" i="38"/>
  <c r="G320" i="38" s="1"/>
  <c r="X320" i="36"/>
  <c r="N320" i="36"/>
  <c r="AA320" i="36"/>
  <c r="M320" i="36"/>
  <c r="I321" i="36"/>
  <c r="C321" i="36"/>
  <c r="E321" i="38"/>
  <c r="U321" i="36"/>
  <c r="FG320" i="36"/>
  <c r="CK321" i="36"/>
  <c r="FA323" i="36"/>
  <c r="BJ320" i="36"/>
  <c r="FD324" i="36"/>
  <c r="EU323" i="36"/>
  <c r="FC324" i="36"/>
  <c r="EZ323" i="36"/>
  <c r="BM320" i="36"/>
  <c r="BN320" i="36"/>
  <c r="CP322" i="36"/>
  <c r="BF320" i="36"/>
  <c r="ES324" i="36"/>
  <c r="BX320" i="36"/>
  <c r="FD323" i="36"/>
  <c r="AC323" i="36"/>
  <c r="CP320" i="36"/>
  <c r="ER321" i="36"/>
  <c r="AD322" i="36"/>
  <c r="AD324" i="36"/>
  <c r="AC322" i="36"/>
  <c r="EU324" i="36"/>
  <c r="AF322" i="36"/>
  <c r="BS320" i="36"/>
  <c r="AS319" i="36"/>
  <c r="CL320" i="36"/>
  <c r="BF322" i="36"/>
  <c r="CK320" i="36"/>
  <c r="CF320" i="36"/>
  <c r="AH323" i="36"/>
  <c r="CL321" i="36"/>
  <c r="BG321" i="36"/>
  <c r="FB323" i="36"/>
  <c r="EW323" i="36"/>
  <c r="EV322" i="36"/>
  <c r="BZ320" i="36"/>
  <c r="BO320" i="36"/>
  <c r="AF323" i="36"/>
  <c r="FC323" i="36"/>
  <c r="CN321" i="36"/>
  <c r="EW324" i="36"/>
  <c r="BO322" i="36"/>
  <c r="AD323" i="36"/>
  <c r="CM320" i="36"/>
  <c r="AJ320" i="36"/>
  <c r="EZ322" i="36"/>
  <c r="BK320" i="36"/>
  <c r="BP320" i="36"/>
  <c r="CF321" i="36"/>
  <c r="BQ320" i="36"/>
  <c r="BV323" i="36"/>
  <c r="AO321" i="36"/>
  <c r="AJ321" i="36"/>
  <c r="AS318" i="36"/>
  <c r="ER320" i="36"/>
  <c r="BR321" i="36"/>
  <c r="S323" i="36"/>
  <c r="AO320" i="36"/>
  <c r="BQ321" i="36"/>
  <c r="AQ320" i="36"/>
  <c r="BZ321" i="36"/>
  <c r="BL320" i="36"/>
  <c r="AM320" i="36"/>
  <c r="BG320" i="36"/>
  <c r="CN320" i="36"/>
  <c r="AT320" i="36"/>
  <c r="ET323" i="36"/>
  <c r="BR320" i="36"/>
  <c r="CR320" i="36"/>
  <c r="BJ321" i="36"/>
  <c r="AQ321" i="36"/>
  <c r="BW320" i="36"/>
  <c r="FC322" i="36"/>
  <c r="BF321" i="36"/>
  <c r="BN321" i="36"/>
  <c r="ES323" i="36"/>
  <c r="CG323" i="36"/>
  <c r="AL320" i="36"/>
  <c r="FG321" i="36"/>
  <c r="EV323" i="36"/>
  <c r="CF322" i="36"/>
  <c r="CP321" i="36"/>
  <c r="BS322" i="36"/>
  <c r="AU319" i="38" l="1"/>
  <c r="AO319" i="38"/>
  <c r="DK316" i="36"/>
  <c r="AJ319" i="38"/>
  <c r="BM319" i="38"/>
  <c r="AV319" i="38"/>
  <c r="EP323" i="36"/>
  <c r="AX319" i="38"/>
  <c r="AY319" i="38" s="1"/>
  <c r="AS319" i="38"/>
  <c r="BO319" i="38"/>
  <c r="BS319" i="38"/>
  <c r="AT319" i="38"/>
  <c r="BA319" i="38"/>
  <c r="BC319" i="38" s="1"/>
  <c r="AQ319" i="38"/>
  <c r="BQ319" i="38"/>
  <c r="DH316" i="36"/>
  <c r="DX320" i="36"/>
  <c r="BY319" i="36"/>
  <c r="CA319" i="36" s="1"/>
  <c r="BN319" i="38"/>
  <c r="BP319" i="38"/>
  <c r="BR319" i="38"/>
  <c r="BT319" i="38"/>
  <c r="AP321" i="36"/>
  <c r="BT321" i="36"/>
  <c r="AD321" i="38"/>
  <c r="AS321" i="38" s="1"/>
  <c r="AV321" i="36"/>
  <c r="CQ321" i="36"/>
  <c r="AK321" i="36"/>
  <c r="K321" i="38" s="1"/>
  <c r="CO321" i="36"/>
  <c r="CU321" i="36"/>
  <c r="DD321" i="36" s="1"/>
  <c r="Q321" i="38"/>
  <c r="R321" i="38" s="1"/>
  <c r="BH321" i="36"/>
  <c r="U321" i="38" s="1"/>
  <c r="X321" i="38" s="1"/>
  <c r="BU321" i="36"/>
  <c r="G317" i="38"/>
  <c r="I317" i="38" s="1"/>
  <c r="A317" i="38"/>
  <c r="AB317" i="36"/>
  <c r="BB317" i="36"/>
  <c r="AW317" i="36"/>
  <c r="DX321" i="36"/>
  <c r="DF316" i="36"/>
  <c r="DM316" i="36"/>
  <c r="DJ316" i="36"/>
  <c r="DL316" i="36" s="1"/>
  <c r="DK317" i="36"/>
  <c r="DF317" i="36"/>
  <c r="AI319" i="38"/>
  <c r="A319" i="38"/>
  <c r="AD320" i="38"/>
  <c r="AO320" i="38" s="1"/>
  <c r="AV320" i="36"/>
  <c r="AP320" i="36"/>
  <c r="V321" i="38"/>
  <c r="BI321" i="36"/>
  <c r="V320" i="38"/>
  <c r="BI320" i="36"/>
  <c r="AE323" i="36"/>
  <c r="AI323" i="36"/>
  <c r="Z323" i="36"/>
  <c r="J323" i="38" s="1"/>
  <c r="BH320" i="36"/>
  <c r="U320" i="38" s="1"/>
  <c r="X320" i="38" s="1"/>
  <c r="Q320" i="38"/>
  <c r="AK320" i="36"/>
  <c r="K320" i="38" s="1"/>
  <c r="CU320" i="36"/>
  <c r="DB320" i="36" s="1"/>
  <c r="DE319" i="36"/>
  <c r="DM319" i="36" s="1"/>
  <c r="R319" i="38"/>
  <c r="T319" i="38" s="1"/>
  <c r="AF319" i="38"/>
  <c r="Y319" i="36" a="1"/>
  <c r="Y319" i="36" s="1"/>
  <c r="H319" i="38" s="1"/>
  <c r="I319" i="38" s="1"/>
  <c r="CS320" i="36"/>
  <c r="H320" i="36"/>
  <c r="O320" i="36" s="1"/>
  <c r="CT320" i="36"/>
  <c r="AR320" i="36"/>
  <c r="N320" i="38"/>
  <c r="CQ320" i="36"/>
  <c r="CC320" i="36"/>
  <c r="CD320" i="36"/>
  <c r="AC320" i="38"/>
  <c r="CH320" i="36"/>
  <c r="CI320" i="36"/>
  <c r="FH320" i="36"/>
  <c r="FI320" i="36" s="1"/>
  <c r="CO320" i="36"/>
  <c r="BU320" i="36"/>
  <c r="AR322" i="38"/>
  <c r="BT320" i="36"/>
  <c r="M320" i="38"/>
  <c r="L320" i="38"/>
  <c r="AH319" i="38"/>
  <c r="O319" i="38"/>
  <c r="P319" i="38" s="1"/>
  <c r="AB319" i="38"/>
  <c r="AW318" i="36"/>
  <c r="AZ318" i="36" s="1"/>
  <c r="Z319" i="38"/>
  <c r="A319" i="36"/>
  <c r="DB318" i="36"/>
  <c r="BB318" i="36"/>
  <c r="BE318" i="36" s="1"/>
  <c r="EG315" i="36"/>
  <c r="DA318" i="36"/>
  <c r="DC318" i="36" s="1"/>
  <c r="BT318" i="38"/>
  <c r="CX318" i="36"/>
  <c r="BL318" i="38"/>
  <c r="CZ318" i="36"/>
  <c r="AF318" i="38"/>
  <c r="DD318" i="36"/>
  <c r="CW318" i="36"/>
  <c r="AQ318" i="38"/>
  <c r="DE318" i="36"/>
  <c r="DF318" i="36" s="1"/>
  <c r="CY318" i="36"/>
  <c r="BK318" i="38"/>
  <c r="AS318" i="38"/>
  <c r="AK318" i="38"/>
  <c r="BS318" i="38"/>
  <c r="BJ318" i="38"/>
  <c r="AT318" i="38"/>
  <c r="AV318" i="38"/>
  <c r="AE318" i="38"/>
  <c r="AW318" i="38"/>
  <c r="BN318" i="38"/>
  <c r="AH318" i="38"/>
  <c r="BI318" i="38"/>
  <c r="AX318" i="38"/>
  <c r="AY318" i="38" s="1"/>
  <c r="BQ318" i="38"/>
  <c r="BY318" i="36"/>
  <c r="CA318" i="36" s="1"/>
  <c r="BM318" i="38"/>
  <c r="AO318" i="38"/>
  <c r="BP318" i="38"/>
  <c r="BA318" i="38"/>
  <c r="BB318" i="38" s="1"/>
  <c r="BG318" i="38" s="1"/>
  <c r="AG318" i="38"/>
  <c r="AU318" i="38"/>
  <c r="BH318" i="38"/>
  <c r="AP318" i="38"/>
  <c r="AI318" i="38"/>
  <c r="BO318" i="38"/>
  <c r="AJ318" i="38"/>
  <c r="AN318" i="38" s="1"/>
  <c r="BU318" i="38"/>
  <c r="J318" i="36"/>
  <c r="W319" i="38"/>
  <c r="ED316" i="36"/>
  <c r="DA319" i="36"/>
  <c r="DC319" i="36" s="1"/>
  <c r="CW319" i="36"/>
  <c r="DL317" i="36"/>
  <c r="AG319" i="38"/>
  <c r="BB319" i="38"/>
  <c r="BG319" i="38" s="1"/>
  <c r="DB319" i="36"/>
  <c r="DF319" i="36"/>
  <c r="CZ319" i="36"/>
  <c r="CX319" i="36"/>
  <c r="CY319" i="36"/>
  <c r="DG319" i="36"/>
  <c r="DD319" i="36"/>
  <c r="CV319" i="36"/>
  <c r="AR323" i="38"/>
  <c r="D323" i="38"/>
  <c r="E323" i="36"/>
  <c r="T323" i="36"/>
  <c r="P323" i="36" s="1"/>
  <c r="K323" i="36"/>
  <c r="W323" i="36"/>
  <c r="AA323" i="36" s="1"/>
  <c r="V323" i="36"/>
  <c r="AE322" i="36"/>
  <c r="AG323" i="36"/>
  <c r="AG322" i="36"/>
  <c r="A321" i="36"/>
  <c r="A320" i="36"/>
  <c r="EB316" i="36"/>
  <c r="A321" i="38"/>
  <c r="EI315" i="36"/>
  <c r="EE315" i="36"/>
  <c r="EH315" i="36"/>
  <c r="A320" i="38"/>
  <c r="EB315" i="36"/>
  <c r="EM315" i="36"/>
  <c r="CB321" i="36"/>
  <c r="EJ315" i="36"/>
  <c r="EL315" i="36"/>
  <c r="AZ319" i="38"/>
  <c r="Z324" i="36"/>
  <c r="AE324" i="36"/>
  <c r="Q322" i="38"/>
  <c r="BH322" i="36"/>
  <c r="U322" i="38" s="1"/>
  <c r="X322" i="38" s="1"/>
  <c r="CQ322" i="36"/>
  <c r="EK315" i="36"/>
  <c r="BM321" i="38"/>
  <c r="AP321" i="38"/>
  <c r="AQ321" i="38"/>
  <c r="BS321" i="38"/>
  <c r="BY321" i="36"/>
  <c r="CA321" i="36" s="1"/>
  <c r="AW321" i="38"/>
  <c r="BQ321" i="38"/>
  <c r="BR321" i="38"/>
  <c r="AU321" i="38"/>
  <c r="AF321" i="38"/>
  <c r="BL321" i="38"/>
  <c r="AK321" i="38"/>
  <c r="BU321" i="38"/>
  <c r="AX321" i="38"/>
  <c r="AY321" i="38" s="1"/>
  <c r="AJ321" i="38"/>
  <c r="BA321" i="38"/>
  <c r="AE321" i="38"/>
  <c r="BP321" i="38"/>
  <c r="AO321" i="38"/>
  <c r="BI321" i="38"/>
  <c r="BJ321" i="38"/>
  <c r="BO321" i="38"/>
  <c r="AV321" i="38"/>
  <c r="BT321" i="38"/>
  <c r="BN321" i="38"/>
  <c r="BH321" i="38"/>
  <c r="ED315" i="36"/>
  <c r="BD319" i="38"/>
  <c r="F322" i="38"/>
  <c r="G322" i="38" s="1"/>
  <c r="AU322" i="36"/>
  <c r="X322" i="36"/>
  <c r="AA322" i="36"/>
  <c r="M322" i="36"/>
  <c r="N322" i="36"/>
  <c r="J321" i="36"/>
  <c r="D321" i="36"/>
  <c r="Y321" i="36" s="1" a="1"/>
  <c r="Y321" i="36" s="1"/>
  <c r="H321" i="38" s="1"/>
  <c r="I321" i="38" s="1"/>
  <c r="EX324" i="36"/>
  <c r="EP324" i="36"/>
  <c r="EY323" i="36"/>
  <c r="EF315" i="36"/>
  <c r="BE319" i="36"/>
  <c r="BC319" i="36"/>
  <c r="BD319" i="36"/>
  <c r="O321" i="38"/>
  <c r="P321" i="38" s="1"/>
  <c r="Y321" i="38"/>
  <c r="AB321" i="38"/>
  <c r="Z321" i="38"/>
  <c r="EY322" i="36"/>
  <c r="DZ315" i="36"/>
  <c r="BF319" i="38"/>
  <c r="EA315" i="36"/>
  <c r="L323" i="36"/>
  <c r="DW323" i="36"/>
  <c r="F323" i="36"/>
  <c r="G323" i="36" a="1"/>
  <c r="G323" i="36" s="1"/>
  <c r="Q323" i="36"/>
  <c r="B323" i="38" s="1"/>
  <c r="AA321" i="38"/>
  <c r="I322" i="36"/>
  <c r="E322" i="38"/>
  <c r="C322" i="36"/>
  <c r="U322" i="36"/>
  <c r="AW320" i="36"/>
  <c r="BB320" i="36"/>
  <c r="AB320" i="36"/>
  <c r="EQ324" i="36"/>
  <c r="EO325" i="36" s="1"/>
  <c r="BB321" i="36"/>
  <c r="AB321" i="36"/>
  <c r="AW321" i="36"/>
  <c r="AB320" i="38"/>
  <c r="Z320" i="38"/>
  <c r="Y320" i="38"/>
  <c r="O320" i="38"/>
  <c r="P320" i="38" s="1"/>
  <c r="J320" i="36"/>
  <c r="D320" i="36"/>
  <c r="Y320" i="36" s="1" a="1"/>
  <c r="Y320" i="36" s="1"/>
  <c r="H320" i="38" s="1"/>
  <c r="I320" i="38" s="1"/>
  <c r="AX319" i="36"/>
  <c r="AY319" i="36"/>
  <c r="AZ319" i="36"/>
  <c r="BA319" i="36"/>
  <c r="AN319" i="38"/>
  <c r="AL319" i="38"/>
  <c r="AM319" i="38"/>
  <c r="EC315" i="36"/>
  <c r="L322" i="36"/>
  <c r="DW322" i="36"/>
  <c r="F322" i="36"/>
  <c r="G322" i="36" a="1"/>
  <c r="G322" i="36" s="1"/>
  <c r="J322" i="38"/>
  <c r="Q322" i="36"/>
  <c r="B322" i="38" s="1"/>
  <c r="CJ323" i="36"/>
  <c r="FB324" i="36"/>
  <c r="AC324" i="36"/>
  <c r="AJ323" i="36"/>
  <c r="AO322" i="36"/>
  <c r="BW322" i="36"/>
  <c r="BJ323" i="36"/>
  <c r="BN323" i="36"/>
  <c r="EV324" i="36"/>
  <c r="BR323" i="36"/>
  <c r="CP323" i="36"/>
  <c r="BP322" i="36"/>
  <c r="CF323" i="36"/>
  <c r="ER323" i="36"/>
  <c r="AQ323" i="36"/>
  <c r="CK322" i="36"/>
  <c r="AM322" i="36"/>
  <c r="AS321" i="36"/>
  <c r="BO323" i="36"/>
  <c r="CR322" i="36"/>
  <c r="BS323" i="36"/>
  <c r="AM323" i="36"/>
  <c r="AQ322" i="36"/>
  <c r="BF323" i="36"/>
  <c r="BK323" i="36"/>
  <c r="FA324" i="36"/>
  <c r="CN322" i="36"/>
  <c r="AL323" i="36"/>
  <c r="ET324" i="36"/>
  <c r="BZ323" i="36"/>
  <c r="EZ324" i="36"/>
  <c r="CG325" i="36"/>
  <c r="CN323" i="36"/>
  <c r="BX322" i="36"/>
  <c r="AS320" i="36"/>
  <c r="CJ322" i="36"/>
  <c r="BK322" i="36"/>
  <c r="BX324" i="36"/>
  <c r="BL323" i="36"/>
  <c r="AT323" i="36"/>
  <c r="BZ322" i="36"/>
  <c r="ER322" i="36"/>
  <c r="CL322" i="36"/>
  <c r="AF324" i="36"/>
  <c r="AT322" i="36"/>
  <c r="CK323" i="36"/>
  <c r="BQ323" i="36"/>
  <c r="AJ322" i="36"/>
  <c r="AO323" i="36"/>
  <c r="BL322" i="36"/>
  <c r="BJ322" i="36"/>
  <c r="BG323" i="36"/>
  <c r="BV324" i="36"/>
  <c r="BP323" i="36"/>
  <c r="FG322" i="36"/>
  <c r="S324" i="36"/>
  <c r="BM322" i="36"/>
  <c r="BG322" i="36"/>
  <c r="BM323" i="36"/>
  <c r="CR323" i="36"/>
  <c r="CL323" i="36"/>
  <c r="CG324" i="36"/>
  <c r="CM323" i="36"/>
  <c r="BN322" i="36"/>
  <c r="FG324" i="36"/>
  <c r="FG323" i="36"/>
  <c r="AH324" i="36"/>
  <c r="CM322" i="36"/>
  <c r="BW323" i="36"/>
  <c r="EW325" i="36"/>
  <c r="AL322" i="36"/>
  <c r="BQ322" i="36"/>
  <c r="BR322" i="36"/>
  <c r="BX323" i="36"/>
  <c r="CZ321" i="36" l="1"/>
  <c r="CW321" i="36"/>
  <c r="CV321" i="36"/>
  <c r="BP320" i="38"/>
  <c r="BE319" i="38"/>
  <c r="CY321" i="36"/>
  <c r="AT320" i="38"/>
  <c r="DA321" i="36"/>
  <c r="DC321" i="36" s="1"/>
  <c r="BQ320" i="38"/>
  <c r="BA320" i="38"/>
  <c r="BB320" i="38" s="1"/>
  <c r="BG320" i="38" s="1"/>
  <c r="BT320" i="38"/>
  <c r="CX321" i="36"/>
  <c r="BY320" i="36"/>
  <c r="AV320" i="38"/>
  <c r="DB321" i="36"/>
  <c r="AQ320" i="38"/>
  <c r="BJ320" i="38"/>
  <c r="BN320" i="38"/>
  <c r="AH320" i="38"/>
  <c r="AS320" i="38"/>
  <c r="BK320" i="38"/>
  <c r="CH322" i="36"/>
  <c r="CD322" i="36"/>
  <c r="CC322" i="36"/>
  <c r="AC322" i="38"/>
  <c r="CQ323" i="36"/>
  <c r="AI321" i="38"/>
  <c r="BK321" i="38"/>
  <c r="AT321" i="38"/>
  <c r="AK320" i="38"/>
  <c r="BL320" i="38"/>
  <c r="AF320" i="38"/>
  <c r="AH321" i="38"/>
  <c r="EI316" i="36"/>
  <c r="S319" i="38"/>
  <c r="AK323" i="36"/>
  <c r="K323" i="38" s="1"/>
  <c r="AK322" i="36"/>
  <c r="K322" i="38" s="1"/>
  <c r="W320" i="38"/>
  <c r="R320" i="38"/>
  <c r="W321" i="38"/>
  <c r="BB321" i="38"/>
  <c r="BG321" i="38" s="1"/>
  <c r="EK316" i="36"/>
  <c r="EA316" i="36"/>
  <c r="EL316" i="36"/>
  <c r="DZ316" i="36"/>
  <c r="AG321" i="38"/>
  <c r="EG316" i="36"/>
  <c r="EC316" i="36"/>
  <c r="EE316" i="36"/>
  <c r="EM316" i="36"/>
  <c r="EF316" i="36"/>
  <c r="EJ316" i="36"/>
  <c r="DE321" i="36"/>
  <c r="DI321" i="36" s="1"/>
  <c r="AV322" i="36"/>
  <c r="BT322" i="36"/>
  <c r="AD322" i="38"/>
  <c r="BT322" i="38" s="1"/>
  <c r="AP322" i="36"/>
  <c r="FH322" i="36"/>
  <c r="FI322" i="36" s="1"/>
  <c r="CI322" i="36"/>
  <c r="EH316" i="36"/>
  <c r="BE317" i="36"/>
  <c r="BC317" i="36"/>
  <c r="BD317" i="36"/>
  <c r="AZ317" i="36"/>
  <c r="BA317" i="36"/>
  <c r="AY317" i="36"/>
  <c r="AX317" i="36"/>
  <c r="M323" i="38"/>
  <c r="L323" i="38"/>
  <c r="DX322" i="36"/>
  <c r="CU322" i="36"/>
  <c r="CZ322" i="36" s="1"/>
  <c r="CO322" i="36"/>
  <c r="CT322" i="36"/>
  <c r="H322" i="36"/>
  <c r="O322" i="36" s="1"/>
  <c r="CS322" i="36"/>
  <c r="CH323" i="36"/>
  <c r="CC323" i="36"/>
  <c r="AA323" i="38" s="1"/>
  <c r="CD323" i="36"/>
  <c r="AC323" i="38"/>
  <c r="L322" i="38"/>
  <c r="M322" i="38"/>
  <c r="BI322" i="36"/>
  <c r="V322" i="38"/>
  <c r="AR322" i="36"/>
  <c r="N322" i="38"/>
  <c r="BU322" i="36"/>
  <c r="DX324" i="36"/>
  <c r="DX323" i="36"/>
  <c r="AJ320" i="38"/>
  <c r="BH320" i="38"/>
  <c r="AP320" i="38"/>
  <c r="AE320" i="38"/>
  <c r="AU320" i="38"/>
  <c r="AW320" i="38"/>
  <c r="BO320" i="38"/>
  <c r="BI320" i="38"/>
  <c r="AX320" i="38"/>
  <c r="AY320" i="38" s="1"/>
  <c r="BS320" i="38"/>
  <c r="BM320" i="38"/>
  <c r="BU320" i="38"/>
  <c r="BR320" i="38"/>
  <c r="AG320" i="38"/>
  <c r="AI320" i="38"/>
  <c r="EG317" i="36"/>
  <c r="BU323" i="36"/>
  <c r="DE320" i="36"/>
  <c r="DI320" i="36" s="1"/>
  <c r="CV320" i="36"/>
  <c r="DA320" i="36"/>
  <c r="DC320" i="36" s="1"/>
  <c r="CY320" i="36"/>
  <c r="CZ320" i="36"/>
  <c r="DD320" i="36"/>
  <c r="CW320" i="36"/>
  <c r="CX320" i="36"/>
  <c r="CO323" i="36"/>
  <c r="AP323" i="36"/>
  <c r="AV323" i="36"/>
  <c r="DI319" i="36"/>
  <c r="DH319" i="36"/>
  <c r="DK319" i="36"/>
  <c r="DJ319" i="36"/>
  <c r="DL319" i="36" s="1"/>
  <c r="AL318" i="38"/>
  <c r="CB320" i="36"/>
  <c r="CA320" i="36"/>
  <c r="FI321" i="36"/>
  <c r="AA320" i="38"/>
  <c r="BT323" i="36"/>
  <c r="V323" i="38"/>
  <c r="BI323" i="36"/>
  <c r="AY318" i="36"/>
  <c r="BA318" i="36"/>
  <c r="BD318" i="36"/>
  <c r="AZ321" i="38"/>
  <c r="AX318" i="36"/>
  <c r="BC318" i="36"/>
  <c r="U323" i="36"/>
  <c r="D323" i="36" s="1"/>
  <c r="Y323" i="36" s="1" a="1"/>
  <c r="Y323" i="36" s="1"/>
  <c r="H323" i="38" s="1"/>
  <c r="AM318" i="38"/>
  <c r="I323" i="36"/>
  <c r="E323" i="38"/>
  <c r="C323" i="36"/>
  <c r="A323" i="36" s="1"/>
  <c r="DM318" i="36"/>
  <c r="DH318" i="36"/>
  <c r="N323" i="36"/>
  <c r="BC318" i="38"/>
  <c r="DI318" i="36"/>
  <c r="DG318" i="36"/>
  <c r="BD318" i="38"/>
  <c r="DJ318" i="36"/>
  <c r="DK318" i="36"/>
  <c r="AD323" i="38"/>
  <c r="BA323" i="38" s="1"/>
  <c r="X323" i="36"/>
  <c r="EA317" i="36"/>
  <c r="AZ318" i="38"/>
  <c r="BF318" i="38"/>
  <c r="BE318" i="38"/>
  <c r="AU323" i="36"/>
  <c r="M323" i="36"/>
  <c r="EJ317" i="36"/>
  <c r="F323" i="38"/>
  <c r="G323" i="38" s="1"/>
  <c r="DZ317" i="36"/>
  <c r="EE317" i="36"/>
  <c r="EM317" i="36"/>
  <c r="EK317" i="36"/>
  <c r="ED317" i="36"/>
  <c r="DJ321" i="36"/>
  <c r="EF317" i="36"/>
  <c r="EB317" i="36"/>
  <c r="EH317" i="36"/>
  <c r="EC317" i="36"/>
  <c r="EI317" i="36"/>
  <c r="EL317" i="36"/>
  <c r="DH321" i="36"/>
  <c r="AI324" i="36"/>
  <c r="CU323" i="36"/>
  <c r="DB323" i="36" s="1"/>
  <c r="AG324" i="36"/>
  <c r="AR324" i="38"/>
  <c r="N323" i="38"/>
  <c r="AR323" i="36"/>
  <c r="CT323" i="36"/>
  <c r="H323" i="36"/>
  <c r="O323" i="36" s="1"/>
  <c r="CS323" i="36"/>
  <c r="Q323" i="38"/>
  <c r="R323" i="38" s="1"/>
  <c r="BH323" i="36"/>
  <c r="U323" i="38" s="1"/>
  <c r="X323" i="38" s="1"/>
  <c r="W324" i="36"/>
  <c r="AA324" i="36" s="1"/>
  <c r="D324" i="38"/>
  <c r="E324" i="36"/>
  <c r="V324" i="36"/>
  <c r="K324" i="36"/>
  <c r="T324" i="36"/>
  <c r="P324" i="36" s="1"/>
  <c r="CI323" i="36"/>
  <c r="FH323" i="36"/>
  <c r="FI323" i="36" s="1"/>
  <c r="AA322" i="38"/>
  <c r="BC320" i="38"/>
  <c r="BF320" i="38"/>
  <c r="A322" i="38"/>
  <c r="A322" i="36"/>
  <c r="BC321" i="38"/>
  <c r="CB322" i="36"/>
  <c r="EY324" i="36"/>
  <c r="CH324" i="36"/>
  <c r="AC324" i="38"/>
  <c r="CC324" i="36"/>
  <c r="CD324" i="36"/>
  <c r="O322" i="38"/>
  <c r="P322" i="38" s="1"/>
  <c r="AB322" i="38"/>
  <c r="Y322" i="38"/>
  <c r="Z322" i="38"/>
  <c r="T321" i="38"/>
  <c r="S321" i="38"/>
  <c r="AX320" i="36"/>
  <c r="BA320" i="36"/>
  <c r="AY320" i="36"/>
  <c r="AZ320" i="36"/>
  <c r="BE321" i="38"/>
  <c r="AM321" i="38"/>
  <c r="AN321" i="38"/>
  <c r="AL321" i="38"/>
  <c r="BE320" i="38"/>
  <c r="AZ321" i="36"/>
  <c r="BA321" i="36"/>
  <c r="AY321" i="36"/>
  <c r="AX321" i="36"/>
  <c r="EQ325" i="36"/>
  <c r="EO326" i="36" s="1"/>
  <c r="EX325" i="36"/>
  <c r="EP325" i="36"/>
  <c r="J322" i="36"/>
  <c r="D322" i="36"/>
  <c r="Y322" i="36" s="1" a="1"/>
  <c r="Y322" i="36" s="1"/>
  <c r="H322" i="38" s="1"/>
  <c r="I322" i="38" s="1"/>
  <c r="AB322" i="36"/>
  <c r="AW322" i="36"/>
  <c r="BB322" i="36"/>
  <c r="BD321" i="38"/>
  <c r="Y323" i="38"/>
  <c r="O323" i="38"/>
  <c r="P323" i="38" s="1"/>
  <c r="AB323" i="38"/>
  <c r="Z323" i="38"/>
  <c r="S320" i="38"/>
  <c r="T320" i="38"/>
  <c r="AO322" i="38"/>
  <c r="BI322" i="38"/>
  <c r="AH322" i="38"/>
  <c r="BJ322" i="38"/>
  <c r="AI322" i="38"/>
  <c r="BO322" i="38"/>
  <c r="AS322" i="38"/>
  <c r="BM322" i="38"/>
  <c r="AP322" i="38"/>
  <c r="BN322" i="38"/>
  <c r="AQ322" i="38"/>
  <c r="BS322" i="38"/>
  <c r="BH322" i="38"/>
  <c r="AG322" i="38"/>
  <c r="AW322" i="38"/>
  <c r="BQ322" i="38"/>
  <c r="BR322" i="38"/>
  <c r="AU322" i="38"/>
  <c r="AF322" i="38"/>
  <c r="AT322" i="38"/>
  <c r="AK322" i="38"/>
  <c r="BA322" i="38"/>
  <c r="BU322" i="38"/>
  <c r="AX322" i="38"/>
  <c r="AY322" i="38" s="1"/>
  <c r="AE322" i="38"/>
  <c r="BK322" i="38"/>
  <c r="AJ322" i="38"/>
  <c r="AV322" i="38"/>
  <c r="BF321" i="38"/>
  <c r="BD320" i="38"/>
  <c r="R322" i="38"/>
  <c r="W322" i="38"/>
  <c r="BC321" i="36"/>
  <c r="BD321" i="36"/>
  <c r="BE321" i="36"/>
  <c r="BD320" i="36"/>
  <c r="BE320" i="36"/>
  <c r="BC320" i="36"/>
  <c r="BB323" i="36"/>
  <c r="AW323" i="36"/>
  <c r="AB323" i="36"/>
  <c r="AN320" i="38"/>
  <c r="AL320" i="38"/>
  <c r="AM320" i="38"/>
  <c r="L324" i="36"/>
  <c r="F324" i="36"/>
  <c r="Q324" i="36"/>
  <c r="B324" i="38" s="1"/>
  <c r="DW324" i="36"/>
  <c r="G324" i="36" a="1"/>
  <c r="G324" i="36" s="1"/>
  <c r="J324" i="38"/>
  <c r="CP324" i="36"/>
  <c r="AH325" i="36"/>
  <c r="BQ324" i="36"/>
  <c r="AS323" i="36"/>
  <c r="FA325" i="36"/>
  <c r="AQ324" i="36"/>
  <c r="BP324" i="36"/>
  <c r="BM324" i="36"/>
  <c r="BR324" i="36"/>
  <c r="BN325" i="36"/>
  <c r="BS324" i="36"/>
  <c r="BZ324" i="36"/>
  <c r="FB325" i="36"/>
  <c r="BG324" i="36"/>
  <c r="AT324" i="36"/>
  <c r="AJ324" i="36"/>
  <c r="AC325" i="36"/>
  <c r="CK324" i="36"/>
  <c r="BV325" i="36"/>
  <c r="BL324" i="36"/>
  <c r="CM324" i="36"/>
  <c r="FG325" i="36"/>
  <c r="AM324" i="36"/>
  <c r="CL324" i="36"/>
  <c r="CJ324" i="36"/>
  <c r="CN324" i="36"/>
  <c r="BW324" i="36"/>
  <c r="ES325" i="36"/>
  <c r="ER324" i="36"/>
  <c r="EZ325" i="36"/>
  <c r="EU325" i="36"/>
  <c r="ET325" i="36"/>
  <c r="AF325" i="36"/>
  <c r="AL324" i="36"/>
  <c r="BO324" i="36"/>
  <c r="AD325" i="36"/>
  <c r="S325" i="36"/>
  <c r="AO324" i="36"/>
  <c r="CF324" i="36"/>
  <c r="EV325" i="36"/>
  <c r="BN324" i="36"/>
  <c r="CR324" i="36"/>
  <c r="AC326" i="36"/>
  <c r="FC325" i="36"/>
  <c r="BJ324" i="36"/>
  <c r="FD325" i="36"/>
  <c r="AS322" i="36"/>
  <c r="BK324" i="36"/>
  <c r="BF324" i="36"/>
  <c r="DG321" i="36" l="1"/>
  <c r="CB323" i="36"/>
  <c r="BP322" i="38"/>
  <c r="BL322" i="38"/>
  <c r="BY322" i="36"/>
  <c r="CA322" i="36" s="1"/>
  <c r="DK320" i="36"/>
  <c r="AZ320" i="38"/>
  <c r="CW322" i="36"/>
  <c r="CV322" i="36"/>
  <c r="CX322" i="36"/>
  <c r="DB322" i="36"/>
  <c r="DD322" i="36"/>
  <c r="DA322" i="36"/>
  <c r="DC322" i="36" s="1"/>
  <c r="CY322" i="36"/>
  <c r="BB322" i="38"/>
  <c r="BG322" i="38" s="1"/>
  <c r="DM321" i="36"/>
  <c r="DK321" i="36"/>
  <c r="DF321" i="36"/>
  <c r="DE322" i="36"/>
  <c r="DI322" i="36" s="1"/>
  <c r="DX325" i="36"/>
  <c r="DH320" i="36"/>
  <c r="DM320" i="36"/>
  <c r="DG320" i="36"/>
  <c r="DJ320" i="36"/>
  <c r="DF320" i="36"/>
  <c r="M324" i="38"/>
  <c r="L324" i="38"/>
  <c r="EQ326" i="36"/>
  <c r="EO327" i="36" s="1"/>
  <c r="EX327" i="36" s="1"/>
  <c r="CQ324" i="36"/>
  <c r="EE319" i="36"/>
  <c r="AO323" i="38"/>
  <c r="AI325" i="36"/>
  <c r="AE325" i="36"/>
  <c r="BT324" i="36"/>
  <c r="AP324" i="36"/>
  <c r="AV324" i="36"/>
  <c r="N324" i="38"/>
  <c r="AR324" i="36"/>
  <c r="Q324" i="38"/>
  <c r="BH324" i="36"/>
  <c r="U324" i="38" s="1"/>
  <c r="X324" i="38" s="1"/>
  <c r="CO324" i="36"/>
  <c r="AG325" i="36"/>
  <c r="CI324" i="36"/>
  <c r="FH324" i="36"/>
  <c r="FI324" i="36" s="1"/>
  <c r="BU324" i="36"/>
  <c r="D325" i="38"/>
  <c r="K325" i="36"/>
  <c r="V325" i="36"/>
  <c r="T325" i="36"/>
  <c r="P325" i="36" s="1"/>
  <c r="W325" i="36"/>
  <c r="M325" i="36" s="1"/>
  <c r="E325" i="36"/>
  <c r="J323" i="36"/>
  <c r="AV323" i="38"/>
  <c r="AQ323" i="38"/>
  <c r="ED319" i="36"/>
  <c r="BU323" i="38"/>
  <c r="DL318" i="36"/>
  <c r="EB318" i="36" s="1"/>
  <c r="A323" i="38"/>
  <c r="BH323" i="38"/>
  <c r="AP323" i="38"/>
  <c r="EM319" i="36"/>
  <c r="DZ319" i="36"/>
  <c r="BR323" i="38"/>
  <c r="BJ323" i="38"/>
  <c r="BQ323" i="38"/>
  <c r="AJ323" i="38"/>
  <c r="AN323" i="38" s="1"/>
  <c r="AK323" i="38"/>
  <c r="EK319" i="36"/>
  <c r="BS323" i="38"/>
  <c r="AS323" i="38"/>
  <c r="AE323" i="38"/>
  <c r="EA319" i="36"/>
  <c r="BY323" i="36"/>
  <c r="CA323" i="36" s="1"/>
  <c r="AT323" i="38"/>
  <c r="BT323" i="38"/>
  <c r="BN323" i="38"/>
  <c r="BP323" i="38"/>
  <c r="BI323" i="38"/>
  <c r="AX323" i="38"/>
  <c r="AZ323" i="38" s="1"/>
  <c r="EL319" i="36"/>
  <c r="X324" i="36"/>
  <c r="AU323" i="38"/>
  <c r="AW323" i="38"/>
  <c r="BO323" i="38"/>
  <c r="BM323" i="38"/>
  <c r="BK323" i="38"/>
  <c r="BL323" i="38"/>
  <c r="EI319" i="36"/>
  <c r="I323" i="38"/>
  <c r="DL321" i="36"/>
  <c r="EC321" i="36" s="1"/>
  <c r="EF319" i="36"/>
  <c r="EB319" i="36"/>
  <c r="EJ319" i="36"/>
  <c r="EG319" i="36"/>
  <c r="EC319" i="36"/>
  <c r="EH319" i="36"/>
  <c r="AD324" i="38"/>
  <c r="AX324" i="38" s="1"/>
  <c r="AY324" i="38" s="1"/>
  <c r="AG323" i="38"/>
  <c r="DG322" i="36"/>
  <c r="CX323" i="36"/>
  <c r="AI323" i="38"/>
  <c r="W323" i="38"/>
  <c r="I324" i="36"/>
  <c r="C324" i="36"/>
  <c r="A324" i="36" s="1"/>
  <c r="CZ323" i="36"/>
  <c r="N324" i="36"/>
  <c r="AF323" i="38"/>
  <c r="CU324" i="36"/>
  <c r="DM322" i="36"/>
  <c r="AH323" i="38"/>
  <c r="BB323" i="38"/>
  <c r="BG323" i="38" s="1"/>
  <c r="DF322" i="36"/>
  <c r="DK322" i="36"/>
  <c r="F324" i="38"/>
  <c r="G324" i="38" s="1"/>
  <c r="DH322" i="36"/>
  <c r="M324" i="36"/>
  <c r="DD323" i="36"/>
  <c r="DE323" i="36"/>
  <c r="DH323" i="36" s="1"/>
  <c r="CY323" i="36"/>
  <c r="CW323" i="36"/>
  <c r="E324" i="38"/>
  <c r="AU324" i="36"/>
  <c r="DA323" i="36"/>
  <c r="DC323" i="36" s="1"/>
  <c r="CV323" i="36"/>
  <c r="U324" i="36"/>
  <c r="J324" i="36" s="1"/>
  <c r="BI324" i="36"/>
  <c r="V324" i="38"/>
  <c r="H324" i="36"/>
  <c r="O324" i="36" s="1"/>
  <c r="CT324" i="36"/>
  <c r="CS324" i="36"/>
  <c r="AK324" i="36"/>
  <c r="K324" i="38" s="1"/>
  <c r="AR325" i="38"/>
  <c r="Z325" i="36"/>
  <c r="DW325" i="36" s="1"/>
  <c r="BF322" i="38"/>
  <c r="BD323" i="38"/>
  <c r="BC322" i="38"/>
  <c r="BE322" i="38"/>
  <c r="BD322" i="38"/>
  <c r="EY325" i="36"/>
  <c r="AA324" i="38"/>
  <c r="AR326" i="38"/>
  <c r="AY323" i="36"/>
  <c r="AX323" i="36"/>
  <c r="AZ323" i="36"/>
  <c r="BA323" i="36"/>
  <c r="AZ322" i="38"/>
  <c r="BE322" i="36"/>
  <c r="BD322" i="36"/>
  <c r="BC322" i="36"/>
  <c r="EP326" i="36"/>
  <c r="EX326" i="36"/>
  <c r="AB324" i="36"/>
  <c r="AW324" i="36"/>
  <c r="BB324" i="36"/>
  <c r="BF323" i="38"/>
  <c r="CB324" i="36"/>
  <c r="S323" i="38"/>
  <c r="T323" i="38"/>
  <c r="BD323" i="36"/>
  <c r="BE323" i="36"/>
  <c r="BC323" i="36"/>
  <c r="S322" i="38"/>
  <c r="T322" i="38"/>
  <c r="BA322" i="36"/>
  <c r="AX322" i="36"/>
  <c r="AY322" i="36"/>
  <c r="AZ322" i="36"/>
  <c r="BC323" i="38"/>
  <c r="EP327" i="36"/>
  <c r="R324" i="38"/>
  <c r="O324" i="38"/>
  <c r="P324" i="38" s="1"/>
  <c r="AB324" i="38"/>
  <c r="Z324" i="38"/>
  <c r="Y324" i="38"/>
  <c r="AN322" i="38"/>
  <c r="AL322" i="38"/>
  <c r="AM322" i="38"/>
  <c r="BE323" i="38"/>
  <c r="X325" i="36"/>
  <c r="F325" i="38"/>
  <c r="G325" i="38" s="1"/>
  <c r="AA325" i="36"/>
  <c r="N325" i="36"/>
  <c r="AU325" i="36"/>
  <c r="FC327" i="36"/>
  <c r="BO326" i="36"/>
  <c r="EZ326" i="36"/>
  <c r="BO327" i="36"/>
  <c r="AD327" i="36"/>
  <c r="CJ326" i="36"/>
  <c r="EV327" i="36"/>
  <c r="CN325" i="36"/>
  <c r="ET326" i="36"/>
  <c r="BZ325" i="36"/>
  <c r="BF325" i="36"/>
  <c r="AH326" i="36"/>
  <c r="BV327" i="36"/>
  <c r="BP325" i="36"/>
  <c r="FD327" i="36"/>
  <c r="CG326" i="36"/>
  <c r="EZ327" i="36"/>
  <c r="AL325" i="36"/>
  <c r="BL325" i="36"/>
  <c r="ES327" i="36"/>
  <c r="AH327" i="36"/>
  <c r="CP325" i="36"/>
  <c r="BX325" i="36"/>
  <c r="CF325" i="36"/>
  <c r="BL326" i="36"/>
  <c r="CL326" i="36"/>
  <c r="CK325" i="36"/>
  <c r="BG325" i="36"/>
  <c r="AL326" i="36"/>
  <c r="BM325" i="36"/>
  <c r="CL325" i="36"/>
  <c r="BS325" i="36"/>
  <c r="FB327" i="36"/>
  <c r="S327" i="36"/>
  <c r="EW326" i="36"/>
  <c r="EW327" i="36"/>
  <c r="BG326" i="36"/>
  <c r="AO325" i="36"/>
  <c r="AQ326" i="36"/>
  <c r="AS324" i="36"/>
  <c r="CG327" i="36"/>
  <c r="CR325" i="36"/>
  <c r="BV326" i="36"/>
  <c r="CM325" i="36"/>
  <c r="BW325" i="36"/>
  <c r="AM325" i="36"/>
  <c r="AT325" i="36"/>
  <c r="AD326" i="36"/>
  <c r="AC327" i="36"/>
  <c r="FA327" i="36"/>
  <c r="EV326" i="36"/>
  <c r="FD326" i="36"/>
  <c r="AF327" i="36"/>
  <c r="BR325" i="36"/>
  <c r="ET327" i="36"/>
  <c r="BK325" i="36"/>
  <c r="BQ325" i="36"/>
  <c r="ER325" i="36"/>
  <c r="FB326" i="36"/>
  <c r="S326" i="36"/>
  <c r="BO325" i="36"/>
  <c r="BJ325" i="36"/>
  <c r="EU327" i="36"/>
  <c r="AF326" i="36"/>
  <c r="FC326" i="36"/>
  <c r="CJ325" i="36"/>
  <c r="AQ325" i="36"/>
  <c r="FA326" i="36"/>
  <c r="ES326" i="36"/>
  <c r="AJ325" i="36"/>
  <c r="EU326" i="36"/>
  <c r="CK327" i="36"/>
  <c r="BX326" i="36"/>
  <c r="CI325" i="36" l="1"/>
  <c r="AD325" i="38"/>
  <c r="AV325" i="36"/>
  <c r="AP325" i="36"/>
  <c r="DJ322" i="36"/>
  <c r="DL322" i="36" s="1"/>
  <c r="AE326" i="36"/>
  <c r="EQ327" i="36"/>
  <c r="EO328" i="36" s="1"/>
  <c r="EQ328" i="36" s="1"/>
  <c r="EO329" i="36" s="1"/>
  <c r="DL320" i="36"/>
  <c r="ED320" i="36" s="1"/>
  <c r="W324" i="38"/>
  <c r="AR327" i="38"/>
  <c r="AG327" i="36"/>
  <c r="I325" i="36"/>
  <c r="U325" i="36"/>
  <c r="E325" i="38"/>
  <c r="A325" i="38" s="1"/>
  <c r="C325" i="36"/>
  <c r="BU325" i="36"/>
  <c r="CQ325" i="36"/>
  <c r="M325" i="38"/>
  <c r="L325" i="38"/>
  <c r="AK325" i="36"/>
  <c r="K325" i="38" s="1"/>
  <c r="DE324" i="36"/>
  <c r="Z326" i="36"/>
  <c r="L326" i="36" s="1"/>
  <c r="AG326" i="36"/>
  <c r="AI327" i="36"/>
  <c r="D326" i="38"/>
  <c r="T326" i="36"/>
  <c r="P326" i="36" s="1"/>
  <c r="K326" i="36"/>
  <c r="V326" i="36"/>
  <c r="W326" i="36"/>
  <c r="E326" i="36"/>
  <c r="Z327" i="36"/>
  <c r="AE327" i="36"/>
  <c r="AI326" i="36"/>
  <c r="T327" i="36"/>
  <c r="P327" i="36" s="1"/>
  <c r="E327" i="36"/>
  <c r="K327" i="36"/>
  <c r="D327" i="38"/>
  <c r="V327" i="36"/>
  <c r="W327" i="36"/>
  <c r="EJ320" i="36"/>
  <c r="EI321" i="36"/>
  <c r="EB321" i="36"/>
  <c r="AM323" i="38"/>
  <c r="EJ318" i="36"/>
  <c r="EG318" i="36"/>
  <c r="AL323" i="38"/>
  <c r="EF318" i="36"/>
  <c r="EH318" i="36"/>
  <c r="EK318" i="36"/>
  <c r="EE318" i="36"/>
  <c r="EA318" i="36"/>
  <c r="BM324" i="38"/>
  <c r="DZ318" i="36"/>
  <c r="EM318" i="36"/>
  <c r="EI318" i="36"/>
  <c r="EA320" i="36"/>
  <c r="ED318" i="36"/>
  <c r="EC318" i="36"/>
  <c r="EL318" i="36"/>
  <c r="EJ321" i="36"/>
  <c r="EH321" i="36"/>
  <c r="EF321" i="36"/>
  <c r="EA321" i="36"/>
  <c r="AY323" i="38"/>
  <c r="AF324" i="38"/>
  <c r="AJ324" i="38"/>
  <c r="AM324" i="38" s="1"/>
  <c r="BO324" i="38"/>
  <c r="BH324" i="38"/>
  <c r="BA324" i="38"/>
  <c r="BF324" i="38" s="1"/>
  <c r="BQ324" i="38"/>
  <c r="AS324" i="38"/>
  <c r="BK324" i="38"/>
  <c r="BS324" i="38"/>
  <c r="BJ324" i="38"/>
  <c r="AK324" i="38"/>
  <c r="DI323" i="36"/>
  <c r="AW324" i="38"/>
  <c r="BI324" i="38"/>
  <c r="EG321" i="36"/>
  <c r="EL321" i="36"/>
  <c r="EE321" i="36"/>
  <c r="F325" i="36"/>
  <c r="A325" i="36" s="1"/>
  <c r="AQ324" i="38"/>
  <c r="BT324" i="38"/>
  <c r="AE324" i="38"/>
  <c r="BL324" i="38"/>
  <c r="AU324" i="38"/>
  <c r="AP324" i="38"/>
  <c r="AV324" i="38"/>
  <c r="AO324" i="38"/>
  <c r="BU324" i="38"/>
  <c r="DZ321" i="36"/>
  <c r="EM321" i="36"/>
  <c r="EK321" i="36"/>
  <c r="D324" i="36"/>
  <c r="Y324" i="36" s="1" a="1"/>
  <c r="Y324" i="36" s="1"/>
  <c r="H324" i="38" s="1"/>
  <c r="I324" i="38" s="1"/>
  <c r="ED321" i="36"/>
  <c r="AT324" i="38"/>
  <c r="BY324" i="36"/>
  <c r="CA324" i="36" s="1"/>
  <c r="BN324" i="38"/>
  <c r="BR324" i="38"/>
  <c r="AI324" i="38"/>
  <c r="BP324" i="38"/>
  <c r="DB324" i="36"/>
  <c r="DD324" i="36"/>
  <c r="CY324" i="36"/>
  <c r="DA324" i="36"/>
  <c r="DC324" i="36" s="1"/>
  <c r="CZ324" i="36"/>
  <c r="CV324" i="36"/>
  <c r="CX324" i="36"/>
  <c r="CW324" i="36"/>
  <c r="Q325" i="36"/>
  <c r="B325" i="38" s="1"/>
  <c r="DM323" i="36"/>
  <c r="DF323" i="36"/>
  <c r="DG323" i="36"/>
  <c r="AG324" i="38"/>
  <c r="AH324" i="38"/>
  <c r="A324" i="38"/>
  <c r="DK323" i="36"/>
  <c r="DJ323" i="36"/>
  <c r="L325" i="36"/>
  <c r="J325" i="38"/>
  <c r="CU325" i="36"/>
  <c r="G325" i="36" a="1"/>
  <c r="G325" i="36" s="1"/>
  <c r="V325" i="38"/>
  <c r="BI325" i="36"/>
  <c r="H325" i="36"/>
  <c r="O325" i="36" s="1"/>
  <c r="CS325" i="36"/>
  <c r="CT325" i="36"/>
  <c r="CO325" i="36"/>
  <c r="BT325" i="36"/>
  <c r="CC325" i="36"/>
  <c r="CD325" i="36"/>
  <c r="AC325" i="38"/>
  <c r="FH325" i="36"/>
  <c r="FI325" i="36" s="1"/>
  <c r="CH325" i="36"/>
  <c r="N325" i="38"/>
  <c r="AR325" i="36"/>
  <c r="Q325" i="38"/>
  <c r="AI325" i="38" s="1"/>
  <c r="BH325" i="36"/>
  <c r="U325" i="38" s="1"/>
  <c r="X325" i="38" s="1"/>
  <c r="AZ324" i="38"/>
  <c r="EY326" i="36"/>
  <c r="BU326" i="36"/>
  <c r="CH326" i="36"/>
  <c r="AC326" i="38"/>
  <c r="CD326" i="36"/>
  <c r="CC326" i="36"/>
  <c r="M326" i="38"/>
  <c r="L326" i="38"/>
  <c r="DM324" i="36"/>
  <c r="DH324" i="36"/>
  <c r="DF324" i="36"/>
  <c r="DG324" i="36"/>
  <c r="DJ324" i="36"/>
  <c r="DK324" i="36"/>
  <c r="DI324" i="36"/>
  <c r="AW325" i="36"/>
  <c r="AB325" i="36"/>
  <c r="BB325" i="36"/>
  <c r="EY327" i="36"/>
  <c r="J325" i="36"/>
  <c r="D325" i="36"/>
  <c r="E326" i="38"/>
  <c r="S324" i="38"/>
  <c r="T324" i="38"/>
  <c r="BE324" i="36"/>
  <c r="BC324" i="36"/>
  <c r="BD324" i="36"/>
  <c r="F326" i="38"/>
  <c r="G326" i="38" s="1"/>
  <c r="N326" i="36"/>
  <c r="AU326" i="36"/>
  <c r="M326" i="36"/>
  <c r="X326" i="36"/>
  <c r="AA326" i="36"/>
  <c r="AK325" i="38"/>
  <c r="BA325" i="38"/>
  <c r="BU325" i="38"/>
  <c r="AX325" i="38"/>
  <c r="AZ325" i="38" s="1"/>
  <c r="AE325" i="38"/>
  <c r="BK325" i="38"/>
  <c r="AJ325" i="38"/>
  <c r="BP325" i="38"/>
  <c r="AO325" i="38"/>
  <c r="BJ325" i="38"/>
  <c r="BO325" i="38"/>
  <c r="BT325" i="38"/>
  <c r="BI325" i="38"/>
  <c r="AV325" i="38"/>
  <c r="AS325" i="38"/>
  <c r="BM325" i="38"/>
  <c r="AP325" i="38"/>
  <c r="BN325" i="38"/>
  <c r="AQ325" i="38"/>
  <c r="BS325" i="38"/>
  <c r="BH325" i="38"/>
  <c r="BY325" i="36"/>
  <c r="AW325" i="38"/>
  <c r="BQ325" i="38"/>
  <c r="AT325" i="38"/>
  <c r="BR325" i="38"/>
  <c r="AU325" i="38"/>
  <c r="BL325" i="38"/>
  <c r="EP328" i="36"/>
  <c r="EX328" i="36"/>
  <c r="AX324" i="36"/>
  <c r="AY324" i="36"/>
  <c r="AZ324" i="36"/>
  <c r="BA324" i="36"/>
  <c r="U327" i="36"/>
  <c r="DW327" i="36"/>
  <c r="L327" i="36"/>
  <c r="Q327" i="36"/>
  <c r="B327" i="38" s="1"/>
  <c r="G327" i="36" a="1"/>
  <c r="G327" i="36" s="1"/>
  <c r="F327" i="36"/>
  <c r="J327" i="38"/>
  <c r="AA327" i="36"/>
  <c r="M327" i="36"/>
  <c r="F327" i="38"/>
  <c r="G327" i="38" s="1"/>
  <c r="N327" i="36"/>
  <c r="X327" i="36"/>
  <c r="AU327" i="36"/>
  <c r="DW326" i="36"/>
  <c r="CN326" i="36"/>
  <c r="CF326" i="36"/>
  <c r="CG328" i="36"/>
  <c r="BJ326" i="36"/>
  <c r="AO327" i="36"/>
  <c r="FC328" i="36"/>
  <c r="AJ327" i="36"/>
  <c r="CF327" i="36"/>
  <c r="EU329" i="36"/>
  <c r="BW326" i="36"/>
  <c r="BK327" i="36"/>
  <c r="AF329" i="36"/>
  <c r="ES329" i="36"/>
  <c r="AM326" i="36"/>
  <c r="S329" i="36"/>
  <c r="BN326" i="36"/>
  <c r="EV328" i="36"/>
  <c r="AD329" i="36"/>
  <c r="CP326" i="36"/>
  <c r="EV329" i="36"/>
  <c r="FG327" i="36"/>
  <c r="BX327" i="36"/>
  <c r="ET328" i="36"/>
  <c r="AJ326" i="36"/>
  <c r="BZ326" i="36"/>
  <c r="BZ327" i="36"/>
  <c r="AH328" i="36"/>
  <c r="CR327" i="36"/>
  <c r="BP327" i="36"/>
  <c r="BL327" i="36"/>
  <c r="AQ327" i="36"/>
  <c r="BJ327" i="36"/>
  <c r="BF326" i="36"/>
  <c r="CM326" i="36"/>
  <c r="AC328" i="36"/>
  <c r="FB329" i="36"/>
  <c r="FA328" i="36"/>
  <c r="CM327" i="36"/>
  <c r="ER326" i="36"/>
  <c r="EW328" i="36"/>
  <c r="AT327" i="36"/>
  <c r="BM327" i="36"/>
  <c r="BN327" i="36"/>
  <c r="AH329" i="36"/>
  <c r="ET329" i="36"/>
  <c r="EW329" i="36"/>
  <c r="FG326" i="36"/>
  <c r="CL327" i="36"/>
  <c r="BK326" i="36"/>
  <c r="BR326" i="36"/>
  <c r="CK326" i="36"/>
  <c r="AO326" i="36"/>
  <c r="AF328" i="36"/>
  <c r="ER327" i="36"/>
  <c r="BV329" i="36"/>
  <c r="AM327" i="36"/>
  <c r="BR327" i="36"/>
  <c r="BQ326" i="36"/>
  <c r="BQ327" i="36"/>
  <c r="CR326" i="36"/>
  <c r="BP326" i="36"/>
  <c r="FC329" i="36"/>
  <c r="BW327" i="36"/>
  <c r="BG327" i="36"/>
  <c r="CG329" i="36"/>
  <c r="EZ328" i="36"/>
  <c r="CF328" i="36"/>
  <c r="AD328" i="36"/>
  <c r="FD329" i="36"/>
  <c r="BF327" i="36"/>
  <c r="BM326" i="36"/>
  <c r="FB328" i="36"/>
  <c r="CN327" i="36"/>
  <c r="FG328" i="36"/>
  <c r="CJ327" i="36"/>
  <c r="AL327" i="36"/>
  <c r="BV328" i="36"/>
  <c r="AT326" i="36"/>
  <c r="EZ329" i="36"/>
  <c r="FD328" i="36"/>
  <c r="AC329" i="36"/>
  <c r="AS325" i="36"/>
  <c r="CP327" i="36"/>
  <c r="S328" i="36"/>
  <c r="FA329" i="36"/>
  <c r="ES328" i="36"/>
  <c r="EU328" i="36"/>
  <c r="BS326" i="36"/>
  <c r="BS327" i="36"/>
  <c r="EK320" i="36" l="1"/>
  <c r="EF320" i="36"/>
  <c r="EG320" i="36"/>
  <c r="EM320" i="36"/>
  <c r="EI320" i="36"/>
  <c r="AR326" i="36"/>
  <c r="N326" i="38"/>
  <c r="AV326" i="36"/>
  <c r="BT326" i="36"/>
  <c r="AD326" i="38"/>
  <c r="AO326" i="38" s="1"/>
  <c r="AP326" i="36"/>
  <c r="Q326" i="38"/>
  <c r="BH326" i="36"/>
  <c r="U326" i="38" s="1"/>
  <c r="X326" i="38" s="1"/>
  <c r="AK326" i="36"/>
  <c r="K326" i="38" s="1"/>
  <c r="CO326" i="36"/>
  <c r="DE325" i="36"/>
  <c r="DG325" i="36" s="1"/>
  <c r="EM322" i="36"/>
  <c r="EC322" i="36"/>
  <c r="DZ322" i="36"/>
  <c r="EA322" i="36"/>
  <c r="EI322" i="36"/>
  <c r="EG322" i="36"/>
  <c r="EF322" i="36"/>
  <c r="ED322" i="36"/>
  <c r="EJ322" i="36"/>
  <c r="EB322" i="36"/>
  <c r="EH322" i="36"/>
  <c r="EK322" i="36"/>
  <c r="EL322" i="36"/>
  <c r="EE322" i="36"/>
  <c r="V327" i="38"/>
  <c r="BI327" i="36"/>
  <c r="CO327" i="36"/>
  <c r="AK327" i="36"/>
  <c r="K327" i="38" s="1"/>
  <c r="CQ327" i="36"/>
  <c r="AC327" i="38"/>
  <c r="CH327" i="36"/>
  <c r="CC327" i="36"/>
  <c r="CD327" i="36"/>
  <c r="BU327" i="36"/>
  <c r="M327" i="38"/>
  <c r="L327" i="38"/>
  <c r="DX328" i="36"/>
  <c r="DX326" i="36"/>
  <c r="DX327" i="36"/>
  <c r="E327" i="38"/>
  <c r="A327" i="38" s="1"/>
  <c r="C326" i="36"/>
  <c r="G326" i="36" a="1"/>
  <c r="G326" i="36" s="1"/>
  <c r="Q326" i="36"/>
  <c r="B326" i="38" s="1"/>
  <c r="F326" i="36"/>
  <c r="O326" i="38" s="1"/>
  <c r="P326" i="38" s="1"/>
  <c r="I326" i="36"/>
  <c r="J326" i="38"/>
  <c r="U326" i="36"/>
  <c r="J326" i="36" s="1"/>
  <c r="EP329" i="36"/>
  <c r="EX329" i="36"/>
  <c r="EQ329" i="36"/>
  <c r="EO330" i="36" s="1"/>
  <c r="EX330" i="36" s="1"/>
  <c r="EH320" i="36"/>
  <c r="EE320" i="36"/>
  <c r="EB320" i="36"/>
  <c r="EL320" i="36"/>
  <c r="DZ320" i="36"/>
  <c r="EC320" i="36"/>
  <c r="Y325" i="36" a="1"/>
  <c r="Y325" i="36" s="1"/>
  <c r="H325" i="38" s="1"/>
  <c r="I325" i="38" s="1"/>
  <c r="H326" i="36"/>
  <c r="O326" i="36" s="1"/>
  <c r="CT326" i="36"/>
  <c r="CS326" i="36"/>
  <c r="CI326" i="36"/>
  <c r="FH326" i="36"/>
  <c r="V326" i="38"/>
  <c r="AH326" i="38" s="1"/>
  <c r="BI326" i="36"/>
  <c r="CQ326" i="36"/>
  <c r="Q327" i="38"/>
  <c r="R327" i="38" s="1"/>
  <c r="BH327" i="36"/>
  <c r="U327" i="38" s="1"/>
  <c r="X327" i="38" s="1"/>
  <c r="CU326" i="36"/>
  <c r="CZ326" i="36" s="1"/>
  <c r="CI327" i="36"/>
  <c r="FH327" i="36"/>
  <c r="CU327" i="36"/>
  <c r="DB327" i="36" s="1"/>
  <c r="BT327" i="36"/>
  <c r="AD327" i="38"/>
  <c r="BJ327" i="38" s="1"/>
  <c r="AV327" i="36"/>
  <c r="AP327" i="36"/>
  <c r="AR327" i="36"/>
  <c r="N327" i="38"/>
  <c r="CT327" i="36"/>
  <c r="H327" i="36"/>
  <c r="O327" i="36" s="1"/>
  <c r="CS327" i="36"/>
  <c r="AR329" i="38"/>
  <c r="AE329" i="36"/>
  <c r="AG329" i="36"/>
  <c r="AE328" i="36"/>
  <c r="I327" i="36"/>
  <c r="C327" i="36"/>
  <c r="T328" i="36"/>
  <c r="E328" i="38" s="1"/>
  <c r="W328" i="36"/>
  <c r="N328" i="36" s="1"/>
  <c r="E328" i="36"/>
  <c r="K328" i="36"/>
  <c r="D328" i="38"/>
  <c r="V328" i="36"/>
  <c r="Z325" i="38"/>
  <c r="AL324" i="38"/>
  <c r="AB325" i="38"/>
  <c r="O325" i="38"/>
  <c r="P325" i="38" s="1"/>
  <c r="AN324" i="38"/>
  <c r="Y325" i="38"/>
  <c r="BD324" i="38"/>
  <c r="BE324" i="38"/>
  <c r="BC324" i="38"/>
  <c r="BB324" i="38"/>
  <c r="BG324" i="38" s="1"/>
  <c r="CX325" i="36"/>
  <c r="DA325" i="36"/>
  <c r="DC325" i="36" s="1"/>
  <c r="DL323" i="36"/>
  <c r="EM323" i="36" s="1"/>
  <c r="W325" i="38"/>
  <c r="R325" i="38"/>
  <c r="T325" i="38" s="1"/>
  <c r="DB325" i="36"/>
  <c r="CZ325" i="36"/>
  <c r="CA325" i="36"/>
  <c r="AA325" i="38"/>
  <c r="CV325" i="36"/>
  <c r="CY325" i="36"/>
  <c r="AH325" i="38"/>
  <c r="BB325" i="38"/>
  <c r="BG325" i="38" s="1"/>
  <c r="CW325" i="36"/>
  <c r="DD325" i="36"/>
  <c r="AG325" i="38"/>
  <c r="AF325" i="38"/>
  <c r="CB325" i="36"/>
  <c r="ED323" i="36"/>
  <c r="AG328" i="36"/>
  <c r="AR328" i="38"/>
  <c r="K329" i="36"/>
  <c r="W329" i="36"/>
  <c r="E329" i="36"/>
  <c r="V329" i="36"/>
  <c r="T329" i="36"/>
  <c r="P329" i="36" s="1"/>
  <c r="D329" i="38"/>
  <c r="Z329" i="36"/>
  <c r="F329" i="36" s="1"/>
  <c r="AI328" i="36"/>
  <c r="AI329" i="36"/>
  <c r="Z328" i="36"/>
  <c r="G328" i="36" s="1" a="1"/>
  <c r="G328" i="36" s="1"/>
  <c r="DL324" i="36"/>
  <c r="ED324" i="36" s="1"/>
  <c r="CB327" i="36"/>
  <c r="AY325" i="38"/>
  <c r="BD325" i="38"/>
  <c r="BF325" i="38"/>
  <c r="BC325" i="38"/>
  <c r="BE325" i="38"/>
  <c r="A326" i="38"/>
  <c r="A327" i="36"/>
  <c r="AA326" i="38"/>
  <c r="EY329" i="36"/>
  <c r="EY328" i="36"/>
  <c r="BB327" i="36"/>
  <c r="AB327" i="36"/>
  <c r="AW327" i="36"/>
  <c r="J327" i="36"/>
  <c r="D327" i="36"/>
  <c r="Y327" i="36" s="1" a="1"/>
  <c r="Y327" i="36" s="1"/>
  <c r="H327" i="38" s="1"/>
  <c r="I327" i="38" s="1"/>
  <c r="AB326" i="36"/>
  <c r="AW326" i="36"/>
  <c r="BB326" i="36"/>
  <c r="BI326" i="38"/>
  <c r="BJ326" i="38"/>
  <c r="AI326" i="38"/>
  <c r="BO326" i="38"/>
  <c r="AV326" i="38"/>
  <c r="BT326" i="38"/>
  <c r="BM326" i="38"/>
  <c r="AS326" i="38"/>
  <c r="AP326" i="38"/>
  <c r="BN326" i="38"/>
  <c r="AQ326" i="38"/>
  <c r="BH326" i="38"/>
  <c r="BY326" i="36"/>
  <c r="CA326" i="36" s="1"/>
  <c r="AW326" i="38"/>
  <c r="AT326" i="38"/>
  <c r="BR326" i="38"/>
  <c r="AU326" i="38"/>
  <c r="BL326" i="38"/>
  <c r="AK326" i="38"/>
  <c r="BA326" i="38"/>
  <c r="AX326" i="38"/>
  <c r="AZ326" i="38" s="1"/>
  <c r="AE326" i="38"/>
  <c r="BK326" i="38"/>
  <c r="AJ326" i="38"/>
  <c r="BP326" i="38"/>
  <c r="BD325" i="36"/>
  <c r="BC325" i="36"/>
  <c r="BE325" i="36"/>
  <c r="CB326" i="36"/>
  <c r="EP330" i="36"/>
  <c r="AN325" i="38"/>
  <c r="AL325" i="38"/>
  <c r="AM325" i="38"/>
  <c r="DJ325" i="36"/>
  <c r="DK325" i="36"/>
  <c r="DH325" i="36"/>
  <c r="DM325" i="36"/>
  <c r="Z326" i="38"/>
  <c r="BI327" i="38"/>
  <c r="BM327" i="38"/>
  <c r="BN327" i="38"/>
  <c r="BS327" i="38"/>
  <c r="BQ327" i="38"/>
  <c r="AU327" i="38"/>
  <c r="BL327" i="38"/>
  <c r="AK327" i="38"/>
  <c r="BA327" i="38"/>
  <c r="BU327" i="38"/>
  <c r="BK327" i="38"/>
  <c r="AJ327" i="38"/>
  <c r="AO327" i="38"/>
  <c r="BT327" i="38"/>
  <c r="Y327" i="38"/>
  <c r="Z327" i="38"/>
  <c r="O327" i="38"/>
  <c r="P327" i="38" s="1"/>
  <c r="AB327" i="38"/>
  <c r="AY325" i="36"/>
  <c r="AX325" i="36"/>
  <c r="AZ325" i="36"/>
  <c r="BA325" i="36"/>
  <c r="A326" i="36"/>
  <c r="FI326" i="36"/>
  <c r="R326" i="38"/>
  <c r="AA327" i="38"/>
  <c r="CL328" i="36"/>
  <c r="BZ328" i="36"/>
  <c r="FB330" i="36"/>
  <c r="CG330" i="36"/>
  <c r="AO328" i="36"/>
  <c r="BK329" i="36"/>
  <c r="BK328" i="36"/>
  <c r="AQ329" i="36"/>
  <c r="AD330" i="36"/>
  <c r="EV330" i="36"/>
  <c r="BO328" i="36"/>
  <c r="BO329" i="36"/>
  <c r="ET330" i="36"/>
  <c r="AF330" i="36"/>
  <c r="CK328" i="36"/>
  <c r="ES330" i="36"/>
  <c r="AT328" i="36"/>
  <c r="BF328" i="36"/>
  <c r="BR328" i="36"/>
  <c r="CR328" i="36"/>
  <c r="AL330" i="36"/>
  <c r="BL328" i="36"/>
  <c r="BN328" i="36"/>
  <c r="BV330" i="36"/>
  <c r="EU330" i="36"/>
  <c r="AM328" i="36"/>
  <c r="BS328" i="36"/>
  <c r="AQ328" i="36"/>
  <c r="CJ328" i="36"/>
  <c r="FC330" i="36"/>
  <c r="BX328" i="36"/>
  <c r="FA330" i="36"/>
  <c r="BQ329" i="36"/>
  <c r="BP329" i="36"/>
  <c r="AH330" i="36"/>
  <c r="BW328" i="36"/>
  <c r="BJ328" i="36"/>
  <c r="AC330" i="36"/>
  <c r="BL329" i="36"/>
  <c r="BG329" i="36"/>
  <c r="AS326" i="36"/>
  <c r="ER328" i="36"/>
  <c r="EW330" i="36"/>
  <c r="CM328" i="36"/>
  <c r="FD330" i="36"/>
  <c r="AJ328" i="36"/>
  <c r="BM328" i="36"/>
  <c r="EZ330" i="36"/>
  <c r="BG328" i="36"/>
  <c r="BQ328" i="36"/>
  <c r="CN328" i="36"/>
  <c r="AL328" i="36"/>
  <c r="S330" i="36"/>
  <c r="BX329" i="36"/>
  <c r="AS327" i="36"/>
  <c r="CM329" i="36"/>
  <c r="CL329" i="36"/>
  <c r="CP328" i="36"/>
  <c r="BP328" i="36"/>
  <c r="AT330" i="36"/>
  <c r="DI325" i="36" l="1"/>
  <c r="DF325" i="36"/>
  <c r="AF326" i="38"/>
  <c r="EQ330" i="36"/>
  <c r="EO331" i="36" s="1"/>
  <c r="D326" i="36"/>
  <c r="Y326" i="36" s="1" a="1"/>
  <c r="Y326" i="36" s="1"/>
  <c r="H326" i="38" s="1"/>
  <c r="I326" i="38" s="1"/>
  <c r="BU326" i="38"/>
  <c r="BQ326" i="38"/>
  <c r="BS326" i="38"/>
  <c r="AI327" i="38"/>
  <c r="AE327" i="38"/>
  <c r="AF327" i="38"/>
  <c r="BY327" i="36"/>
  <c r="CA327" i="36" s="1"/>
  <c r="AS327" i="38"/>
  <c r="BP327" i="38"/>
  <c r="AX327" i="38"/>
  <c r="AZ327" i="38" s="1"/>
  <c r="AV327" i="38"/>
  <c r="BR327" i="38"/>
  <c r="AQ327" i="38"/>
  <c r="BO327" i="38"/>
  <c r="W327" i="38"/>
  <c r="Y326" i="38"/>
  <c r="AB326" i="38"/>
  <c r="AH327" i="38"/>
  <c r="BB327" i="38"/>
  <c r="BG327" i="38" s="1"/>
  <c r="AG327" i="38"/>
  <c r="AG326" i="38"/>
  <c r="W326" i="38"/>
  <c r="AE330" i="36"/>
  <c r="AW327" i="38"/>
  <c r="AT327" i="38"/>
  <c r="BH327" i="38"/>
  <c r="AP327" i="38"/>
  <c r="BB326" i="38"/>
  <c r="BG326" i="38" s="1"/>
  <c r="CW327" i="36"/>
  <c r="FI327" i="36"/>
  <c r="CX327" i="36"/>
  <c r="CZ327" i="36"/>
  <c r="DD327" i="36"/>
  <c r="CV327" i="36"/>
  <c r="CY327" i="36"/>
  <c r="DA327" i="36"/>
  <c r="DC327" i="36" s="1"/>
  <c r="DE327" i="36"/>
  <c r="L328" i="38"/>
  <c r="M328" i="38"/>
  <c r="DB326" i="36"/>
  <c r="CW326" i="36"/>
  <c r="DD326" i="36"/>
  <c r="DA326" i="36"/>
  <c r="DC326" i="36" s="1"/>
  <c r="CV326" i="36"/>
  <c r="DE326" i="36"/>
  <c r="DF326" i="36" s="1"/>
  <c r="CX326" i="36"/>
  <c r="CY326" i="36"/>
  <c r="EJ323" i="36"/>
  <c r="BU329" i="36"/>
  <c r="K330" i="36"/>
  <c r="E330" i="36"/>
  <c r="W330" i="36"/>
  <c r="N330" i="36" s="1"/>
  <c r="T330" i="36"/>
  <c r="P330" i="36" s="1"/>
  <c r="D330" i="38"/>
  <c r="V330" i="36"/>
  <c r="AG330" i="36"/>
  <c r="CS328" i="36"/>
  <c r="H328" i="36"/>
  <c r="O328" i="36" s="1"/>
  <c r="CT328" i="36"/>
  <c r="AA328" i="36"/>
  <c r="AW328" i="36" s="1"/>
  <c r="I328" i="36"/>
  <c r="X328" i="36"/>
  <c r="M328" i="36"/>
  <c r="S325" i="38"/>
  <c r="F328" i="38"/>
  <c r="G328" i="38" s="1"/>
  <c r="AU328" i="36"/>
  <c r="P328" i="36"/>
  <c r="U328" i="36"/>
  <c r="J328" i="36" s="1"/>
  <c r="C328" i="36"/>
  <c r="AC329" i="38"/>
  <c r="CH329" i="36"/>
  <c r="CD329" i="36"/>
  <c r="CC329" i="36"/>
  <c r="Z330" i="36"/>
  <c r="L330" i="36" s="1"/>
  <c r="AK328" i="36"/>
  <c r="K328" i="38" s="1"/>
  <c r="AR330" i="38"/>
  <c r="AI330" i="36"/>
  <c r="J328" i="38"/>
  <c r="Q328" i="36"/>
  <c r="B328" i="38" s="1"/>
  <c r="DM326" i="36"/>
  <c r="L329" i="36"/>
  <c r="EA323" i="36"/>
  <c r="G329" i="36" a="1"/>
  <c r="G329" i="36" s="1"/>
  <c r="EB323" i="36"/>
  <c r="X329" i="36"/>
  <c r="EC323" i="36"/>
  <c r="EG323" i="36"/>
  <c r="I329" i="36"/>
  <c r="EF323" i="36"/>
  <c r="EE323" i="36"/>
  <c r="EK323" i="36"/>
  <c r="DZ323" i="36"/>
  <c r="EI323" i="36"/>
  <c r="EH323" i="36"/>
  <c r="EL323" i="36"/>
  <c r="AA329" i="36"/>
  <c r="AB329" i="36" s="1"/>
  <c r="L328" i="36"/>
  <c r="N329" i="36"/>
  <c r="E329" i="38"/>
  <c r="DW328" i="36"/>
  <c r="F329" i="38"/>
  <c r="G329" i="38" s="1"/>
  <c r="AU329" i="36"/>
  <c r="EI324" i="36"/>
  <c r="F328" i="36"/>
  <c r="Y328" i="38" s="1"/>
  <c r="M329" i="36"/>
  <c r="DJ326" i="36"/>
  <c r="DW329" i="36"/>
  <c r="C329" i="36"/>
  <c r="A329" i="36" s="1"/>
  <c r="DI326" i="36"/>
  <c r="J329" i="38"/>
  <c r="Q329" i="36"/>
  <c r="B329" i="38" s="1"/>
  <c r="U329" i="36"/>
  <c r="D329" i="36" s="1"/>
  <c r="Y329" i="36" s="1" a="1"/>
  <c r="Y329" i="36" s="1"/>
  <c r="H329" i="38" s="1"/>
  <c r="CU328" i="36"/>
  <c r="CY328" i="36" s="1"/>
  <c r="N328" i="38"/>
  <c r="AR328" i="36"/>
  <c r="Q328" i="38"/>
  <c r="R328" i="38" s="1"/>
  <c r="BH328" i="36"/>
  <c r="U328" i="38" s="1"/>
  <c r="X328" i="38" s="1"/>
  <c r="CI328" i="36"/>
  <c r="FH328" i="36"/>
  <c r="AP328" i="36"/>
  <c r="BT328" i="36"/>
  <c r="AD328" i="38"/>
  <c r="AQ328" i="38" s="1"/>
  <c r="AV328" i="36"/>
  <c r="BU328" i="36"/>
  <c r="CO328" i="36"/>
  <c r="V328" i="38"/>
  <c r="BI328" i="36"/>
  <c r="CQ328" i="36"/>
  <c r="CC328" i="36"/>
  <c r="CD328" i="36"/>
  <c r="AC328" i="38"/>
  <c r="CH328" i="36"/>
  <c r="EF324" i="36"/>
  <c r="EE324" i="36"/>
  <c r="EC324" i="36"/>
  <c r="EM324" i="36"/>
  <c r="EA324" i="36"/>
  <c r="DZ324" i="36"/>
  <c r="EK324" i="36"/>
  <c r="EJ324" i="36"/>
  <c r="EG324" i="36"/>
  <c r="EH324" i="36"/>
  <c r="EL324" i="36"/>
  <c r="EB324" i="36"/>
  <c r="BC327" i="38"/>
  <c r="BF326" i="38"/>
  <c r="BC326" i="38"/>
  <c r="BF327" i="38"/>
  <c r="BD327" i="38"/>
  <c r="BE327" i="38"/>
  <c r="EY330" i="36"/>
  <c r="DL325" i="36"/>
  <c r="EI325" i="36" s="1"/>
  <c r="N330" i="38"/>
  <c r="AR330" i="36"/>
  <c r="L330" i="38"/>
  <c r="M330" i="38"/>
  <c r="S327" i="38"/>
  <c r="T327" i="38"/>
  <c r="AY326" i="38"/>
  <c r="AL326" i="38"/>
  <c r="AM326" i="38"/>
  <c r="AN326" i="38"/>
  <c r="AX326" i="36"/>
  <c r="BA326" i="36"/>
  <c r="AY326" i="36"/>
  <c r="AZ326" i="36"/>
  <c r="AX327" i="36"/>
  <c r="AY327" i="36"/>
  <c r="AZ327" i="36"/>
  <c r="BA327" i="36"/>
  <c r="DF327" i="36"/>
  <c r="DK327" i="36"/>
  <c r="DH327" i="36"/>
  <c r="DG327" i="36"/>
  <c r="DI327" i="36"/>
  <c r="DJ327" i="36"/>
  <c r="DM327" i="36"/>
  <c r="Z329" i="38"/>
  <c r="O329" i="38"/>
  <c r="P329" i="38" s="1"/>
  <c r="Y329" i="38"/>
  <c r="AB329" i="38"/>
  <c r="AM327" i="38"/>
  <c r="AL327" i="38"/>
  <c r="AN327" i="38"/>
  <c r="S326" i="38"/>
  <c r="T326" i="38"/>
  <c r="EQ331" i="36"/>
  <c r="EO332" i="36" s="1"/>
  <c r="EP331" i="36"/>
  <c r="EX331" i="36"/>
  <c r="AY327" i="38"/>
  <c r="BE326" i="38"/>
  <c r="BD326" i="38"/>
  <c r="BE327" i="36"/>
  <c r="BC327" i="36"/>
  <c r="BD327" i="36"/>
  <c r="E330" i="38"/>
  <c r="AU330" i="36"/>
  <c r="BE326" i="36"/>
  <c r="BC326" i="36"/>
  <c r="BD326" i="36"/>
  <c r="EV331" i="36"/>
  <c r="EZ331" i="36"/>
  <c r="ET331" i="36"/>
  <c r="FC331" i="36"/>
  <c r="BW330" i="36"/>
  <c r="BR329" i="36"/>
  <c r="FA331" i="36"/>
  <c r="CN329" i="36"/>
  <c r="ES332" i="36"/>
  <c r="ES331" i="36"/>
  <c r="FG329" i="36"/>
  <c r="BN330" i="36"/>
  <c r="FD331" i="36"/>
  <c r="CJ329" i="36"/>
  <c r="ER330" i="36"/>
  <c r="BW329" i="36"/>
  <c r="BL330" i="36"/>
  <c r="BN329" i="36"/>
  <c r="CG331" i="36"/>
  <c r="AL329" i="36"/>
  <c r="AJ329" i="36"/>
  <c r="AH331" i="36"/>
  <c r="FG330" i="36"/>
  <c r="AO330" i="36"/>
  <c r="CM330" i="36"/>
  <c r="CR330" i="36"/>
  <c r="EW331" i="36"/>
  <c r="BO330" i="36"/>
  <c r="AJ330" i="36"/>
  <c r="AM330" i="36"/>
  <c r="BS329" i="36"/>
  <c r="BQ330" i="36"/>
  <c r="FB331" i="36"/>
  <c r="AS328" i="36"/>
  <c r="CJ330" i="36"/>
  <c r="BG330" i="36"/>
  <c r="AT329" i="36"/>
  <c r="BS330" i="36"/>
  <c r="BZ330" i="36"/>
  <c r="BP330" i="36"/>
  <c r="CK329" i="36"/>
  <c r="AF331" i="36"/>
  <c r="AF332" i="36"/>
  <c r="S331" i="36"/>
  <c r="BF330" i="36"/>
  <c r="ER329" i="36"/>
  <c r="CN330" i="36"/>
  <c r="BZ329" i="36"/>
  <c r="BW331" i="36"/>
  <c r="CL330" i="36"/>
  <c r="BF329" i="36"/>
  <c r="BX330" i="36"/>
  <c r="BM329" i="36"/>
  <c r="BJ330" i="36"/>
  <c r="CF329" i="36"/>
  <c r="BR330" i="36"/>
  <c r="AC331" i="36"/>
  <c r="AO329" i="36"/>
  <c r="EU331" i="36"/>
  <c r="AD331" i="36"/>
  <c r="BV331" i="36"/>
  <c r="BJ329" i="36"/>
  <c r="BK330" i="36"/>
  <c r="CK330" i="36"/>
  <c r="CF330" i="36"/>
  <c r="CR329" i="36"/>
  <c r="AQ330" i="36"/>
  <c r="BM330" i="36"/>
  <c r="CP330" i="36"/>
  <c r="CP329" i="36"/>
  <c r="AM331" i="36"/>
  <c r="AM329" i="36"/>
  <c r="ER331" i="36"/>
  <c r="DK326" i="36" l="1"/>
  <c r="DH326" i="36"/>
  <c r="Z331" i="36"/>
  <c r="DX330" i="36"/>
  <c r="AR331" i="38"/>
  <c r="CI330" i="36"/>
  <c r="CU329" i="36"/>
  <c r="CV329" i="36" s="1"/>
  <c r="CQ329" i="36"/>
  <c r="CO329" i="36"/>
  <c r="BH329" i="36"/>
  <c r="U329" i="38" s="1"/>
  <c r="X329" i="38" s="1"/>
  <c r="Q329" i="38"/>
  <c r="R329" i="38" s="1"/>
  <c r="BI329" i="36"/>
  <c r="V329" i="38"/>
  <c r="AP329" i="36"/>
  <c r="AD329" i="38"/>
  <c r="BR329" i="38" s="1"/>
  <c r="AV329" i="36"/>
  <c r="BT329" i="36"/>
  <c r="AR329" i="36"/>
  <c r="N329" i="38"/>
  <c r="DX329" i="36"/>
  <c r="AK329" i="36"/>
  <c r="K329" i="38" s="1"/>
  <c r="FH329" i="36"/>
  <c r="FI329" i="36" s="1"/>
  <c r="CI329" i="36"/>
  <c r="L329" i="38"/>
  <c r="M329" i="38"/>
  <c r="CS329" i="36"/>
  <c r="H329" i="36"/>
  <c r="O329" i="36" s="1"/>
  <c r="CT329" i="36"/>
  <c r="F330" i="36"/>
  <c r="Y330" i="38" s="1"/>
  <c r="DG326" i="36"/>
  <c r="DL326" i="36" s="1"/>
  <c r="EK326" i="36" s="1"/>
  <c r="C330" i="36"/>
  <c r="U330" i="36"/>
  <c r="D330" i="36" s="1"/>
  <c r="I330" i="36"/>
  <c r="EQ332" i="36"/>
  <c r="EO333" i="36" s="1"/>
  <c r="EX333" i="36" s="1"/>
  <c r="Q330" i="38"/>
  <c r="BH330" i="36"/>
  <c r="U330" i="38" s="1"/>
  <c r="X330" i="38" s="1"/>
  <c r="AG331" i="36"/>
  <c r="K331" i="36"/>
  <c r="T331" i="36"/>
  <c r="P331" i="36" s="1"/>
  <c r="V331" i="36"/>
  <c r="W331" i="36"/>
  <c r="D331" i="38"/>
  <c r="E331" i="36"/>
  <c r="AI331" i="36"/>
  <c r="M330" i="36"/>
  <c r="AA330" i="36"/>
  <c r="AW330" i="36" s="1"/>
  <c r="X330" i="36"/>
  <c r="F330" i="38"/>
  <c r="G330" i="38" s="1"/>
  <c r="BB328" i="36"/>
  <c r="BD328" i="36" s="1"/>
  <c r="AB328" i="36"/>
  <c r="A328" i="38"/>
  <c r="DW330" i="36"/>
  <c r="Q330" i="36"/>
  <c r="B330" i="38" s="1"/>
  <c r="D328" i="36"/>
  <c r="Y328" i="36" s="1" a="1"/>
  <c r="Y328" i="36" s="1"/>
  <c r="H328" i="38" s="1"/>
  <c r="I328" i="38" s="1"/>
  <c r="CB329" i="36"/>
  <c r="J330" i="38"/>
  <c r="AA329" i="38"/>
  <c r="G330" i="36" a="1"/>
  <c r="G330" i="36" s="1"/>
  <c r="AE331" i="36"/>
  <c r="AB328" i="38"/>
  <c r="AP328" i="38"/>
  <c r="BA328" i="38"/>
  <c r="BB328" i="38" s="1"/>
  <c r="BG328" i="38" s="1"/>
  <c r="BL328" i="38"/>
  <c r="BM328" i="38"/>
  <c r="BB329" i="36"/>
  <c r="BD329" i="36" s="1"/>
  <c r="AS328" i="38"/>
  <c r="BP328" i="38"/>
  <c r="AU328" i="38"/>
  <c r="BO328" i="38"/>
  <c r="AE328" i="38"/>
  <c r="BQ328" i="38"/>
  <c r="BY328" i="36"/>
  <c r="CA328" i="36" s="1"/>
  <c r="BJ328" i="38"/>
  <c r="AX328" i="38"/>
  <c r="AZ328" i="38" s="1"/>
  <c r="AW328" i="38"/>
  <c r="Z328" i="38"/>
  <c r="A328" i="36"/>
  <c r="BS328" i="38"/>
  <c r="BT328" i="38"/>
  <c r="BI328" i="38"/>
  <c r="AJ328" i="38"/>
  <c r="AL328" i="38" s="1"/>
  <c r="BU328" i="38"/>
  <c r="BR328" i="38"/>
  <c r="BH328" i="38"/>
  <c r="BN328" i="38"/>
  <c r="AV328" i="38"/>
  <c r="AO328" i="38"/>
  <c r="BK328" i="38"/>
  <c r="AK328" i="38"/>
  <c r="AT328" i="38"/>
  <c r="O328" i="38"/>
  <c r="P328" i="38" s="1"/>
  <c r="AW329" i="36"/>
  <c r="AX329" i="36" s="1"/>
  <c r="W328" i="38"/>
  <c r="AI328" i="38"/>
  <c r="A329" i="38"/>
  <c r="AF328" i="38"/>
  <c r="CX328" i="36"/>
  <c r="FI328" i="36"/>
  <c r="CW328" i="36"/>
  <c r="DA328" i="36"/>
  <c r="DC328" i="36" s="1"/>
  <c r="DD328" i="36"/>
  <c r="J329" i="36"/>
  <c r="CV328" i="36"/>
  <c r="CZ328" i="36"/>
  <c r="DB328" i="36"/>
  <c r="I329" i="38"/>
  <c r="AG328" i="38"/>
  <c r="AH328" i="38"/>
  <c r="AA328" i="38"/>
  <c r="CB328" i="36"/>
  <c r="CC330" i="36"/>
  <c r="CD330" i="36"/>
  <c r="CH330" i="36"/>
  <c r="AC330" i="38"/>
  <c r="FH330" i="36"/>
  <c r="FI330" i="36" s="1"/>
  <c r="AK330" i="36"/>
  <c r="K330" i="38" s="1"/>
  <c r="CO330" i="36"/>
  <c r="AV330" i="36"/>
  <c r="BT330" i="36"/>
  <c r="AD330" i="38"/>
  <c r="AK330" i="38" s="1"/>
  <c r="AP330" i="36"/>
  <c r="CT330" i="36"/>
  <c r="CS330" i="36"/>
  <c r="H330" i="36"/>
  <c r="O330" i="36" s="1"/>
  <c r="CU330" i="36"/>
  <c r="CV330" i="36" s="1"/>
  <c r="CQ330" i="36"/>
  <c r="V330" i="38"/>
  <c r="BI330" i="36"/>
  <c r="BU330" i="36"/>
  <c r="DE328" i="36"/>
  <c r="DI328" i="36" s="1"/>
  <c r="EC325" i="36"/>
  <c r="EM325" i="36"/>
  <c r="EJ325" i="36"/>
  <c r="DZ325" i="36"/>
  <c r="DL327" i="36"/>
  <c r="EI327" i="36" s="1"/>
  <c r="EE325" i="36"/>
  <c r="EH325" i="36"/>
  <c r="EF325" i="36"/>
  <c r="ED325" i="36"/>
  <c r="EL325" i="36"/>
  <c r="EB325" i="36"/>
  <c r="EG325" i="36"/>
  <c r="EK325" i="36"/>
  <c r="EA325" i="36"/>
  <c r="AG332" i="36"/>
  <c r="CI331" i="36"/>
  <c r="CU331" i="36"/>
  <c r="EP332" i="36"/>
  <c r="EX332" i="36"/>
  <c r="BC328" i="36"/>
  <c r="EP333" i="36"/>
  <c r="S328" i="38"/>
  <c r="T328" i="38"/>
  <c r="J331" i="38"/>
  <c r="L331" i="36"/>
  <c r="Q331" i="36"/>
  <c r="B331" i="38" s="1"/>
  <c r="F331" i="36"/>
  <c r="G331" i="36" a="1"/>
  <c r="G331" i="36" s="1"/>
  <c r="DW331" i="36"/>
  <c r="S329" i="38"/>
  <c r="T329" i="38"/>
  <c r="EY331" i="36"/>
  <c r="AX328" i="36"/>
  <c r="AY328" i="36"/>
  <c r="AZ328" i="36"/>
  <c r="BA328" i="36"/>
  <c r="Z330" i="38"/>
  <c r="O330" i="38"/>
  <c r="P330" i="38" s="1"/>
  <c r="AB330" i="38"/>
  <c r="R330" i="38"/>
  <c r="AA331" i="36"/>
  <c r="M331" i="36"/>
  <c r="N331" i="36"/>
  <c r="F331" i="38"/>
  <c r="G331" i="38" s="1"/>
  <c r="X331" i="36"/>
  <c r="AU331" i="36"/>
  <c r="FG331" i="36"/>
  <c r="AF333" i="36"/>
  <c r="S332" i="36"/>
  <c r="ET332" i="36"/>
  <c r="AD333" i="36"/>
  <c r="CK331" i="36"/>
  <c r="FA333" i="36"/>
  <c r="BL331" i="36"/>
  <c r="CM331" i="36"/>
  <c r="AQ331" i="36"/>
  <c r="EV332" i="36"/>
  <c r="BX331" i="36"/>
  <c r="EV333" i="36"/>
  <c r="CL331" i="36"/>
  <c r="AH333" i="36"/>
  <c r="BM331" i="36"/>
  <c r="AT332" i="36"/>
  <c r="ET333" i="36"/>
  <c r="S333" i="36"/>
  <c r="BJ331" i="36"/>
  <c r="BZ331" i="36"/>
  <c r="CP331" i="36"/>
  <c r="CG333" i="36"/>
  <c r="FB332" i="36"/>
  <c r="CN331" i="36"/>
  <c r="ES333" i="36"/>
  <c r="EW332" i="36"/>
  <c r="EZ333" i="36"/>
  <c r="FA332" i="36"/>
  <c r="BS331" i="36"/>
  <c r="AD332" i="36"/>
  <c r="CG332" i="36"/>
  <c r="CR331" i="36"/>
  <c r="BR331" i="36"/>
  <c r="EU332" i="36"/>
  <c r="AH332" i="36"/>
  <c r="FD332" i="36"/>
  <c r="AS329" i="36"/>
  <c r="FD333" i="36"/>
  <c r="AO331" i="36"/>
  <c r="BK331" i="36"/>
  <c r="AJ331" i="36"/>
  <c r="FC332" i="36"/>
  <c r="EZ332" i="36"/>
  <c r="BQ331" i="36"/>
  <c r="FB333" i="36"/>
  <c r="BO331" i="36"/>
  <c r="BG331" i="36"/>
  <c r="BP331" i="36"/>
  <c r="BV333" i="36"/>
  <c r="BN331" i="36"/>
  <c r="AT331" i="36"/>
  <c r="AC333" i="36"/>
  <c r="BV332" i="36"/>
  <c r="CJ331" i="36"/>
  <c r="EW333" i="36"/>
  <c r="AS330" i="36"/>
  <c r="FC333" i="36"/>
  <c r="EU333" i="36"/>
  <c r="CF331" i="36"/>
  <c r="AC332" i="36"/>
  <c r="AL331" i="36"/>
  <c r="BF331" i="36"/>
  <c r="AL333" i="36"/>
  <c r="BG332" i="36"/>
  <c r="Y330" i="36" l="1" a="1"/>
  <c r="Y330" i="36" s="1"/>
  <c r="H330" i="38" s="1"/>
  <c r="I330" i="38" s="1"/>
  <c r="I331" i="36"/>
  <c r="C331" i="36"/>
  <c r="E331" i="38"/>
  <c r="U331" i="36"/>
  <c r="DX331" i="36"/>
  <c r="AB330" i="36"/>
  <c r="BH329" i="38"/>
  <c r="BB330" i="36"/>
  <c r="AH329" i="38"/>
  <c r="BY329" i="36"/>
  <c r="CA329" i="36" s="1"/>
  <c r="AW329" i="38"/>
  <c r="BA329" i="38"/>
  <c r="BB329" i="38" s="1"/>
  <c r="BG329" i="38" s="1"/>
  <c r="AG329" i="38"/>
  <c r="BQ329" i="38"/>
  <c r="BT329" i="38"/>
  <c r="AE329" i="38"/>
  <c r="DE329" i="36"/>
  <c r="DK329" i="36" s="1"/>
  <c r="A330" i="36"/>
  <c r="DB329" i="36"/>
  <c r="CY329" i="36"/>
  <c r="BL329" i="38"/>
  <c r="AS329" i="38"/>
  <c r="BJ329" i="38"/>
  <c r="BU329" i="38"/>
  <c r="AV329" i="38"/>
  <c r="BK329" i="38"/>
  <c r="AK329" i="38"/>
  <c r="CW329" i="36"/>
  <c r="DD329" i="36"/>
  <c r="CX329" i="36"/>
  <c r="AX329" i="38"/>
  <c r="AY329" i="38" s="1"/>
  <c r="BS329" i="38"/>
  <c r="BO329" i="38"/>
  <c r="AO329" i="38"/>
  <c r="AT329" i="38"/>
  <c r="AP329" i="38"/>
  <c r="AJ329" i="38"/>
  <c r="AN329" i="38" s="1"/>
  <c r="AI329" i="38"/>
  <c r="J330" i="36"/>
  <c r="CZ329" i="36"/>
  <c r="DA329" i="36"/>
  <c r="DC329" i="36" s="1"/>
  <c r="W329" i="38"/>
  <c r="AF329" i="38"/>
  <c r="BN329" i="38"/>
  <c r="BP329" i="38"/>
  <c r="AU329" i="38"/>
  <c r="BM329" i="38"/>
  <c r="AQ329" i="38"/>
  <c r="BI329" i="38"/>
  <c r="A330" i="38"/>
  <c r="EQ333" i="36"/>
  <c r="EO334" i="36" s="1"/>
  <c r="EQ334" i="36" s="1"/>
  <c r="EO335" i="36" s="1"/>
  <c r="BE328" i="36"/>
  <c r="BI331" i="36"/>
  <c r="V331" i="38"/>
  <c r="AG333" i="36"/>
  <c r="AE333" i="36"/>
  <c r="AI333" i="36"/>
  <c r="CS331" i="36"/>
  <c r="H331" i="36"/>
  <c r="O331" i="36" s="1"/>
  <c r="CT331" i="36"/>
  <c r="AP331" i="36"/>
  <c r="AD331" i="38"/>
  <c r="AO331" i="38" s="1"/>
  <c r="AV331" i="36"/>
  <c r="BT331" i="36"/>
  <c r="BH331" i="36"/>
  <c r="U331" i="38" s="1"/>
  <c r="X331" i="38" s="1"/>
  <c r="Q331" i="38"/>
  <c r="CQ331" i="36"/>
  <c r="BU331" i="36"/>
  <c r="M331" i="38"/>
  <c r="L331" i="38"/>
  <c r="BD328" i="38"/>
  <c r="BE329" i="38"/>
  <c r="BF329" i="38"/>
  <c r="BC329" i="38"/>
  <c r="AZ329" i="36"/>
  <c r="AY328" i="38"/>
  <c r="BE329" i="36"/>
  <c r="AK331" i="36"/>
  <c r="K331" i="38" s="1"/>
  <c r="N331" i="38"/>
  <c r="AR331" i="36"/>
  <c r="CH331" i="36"/>
  <c r="CC331" i="36"/>
  <c r="CD331" i="36"/>
  <c r="AC331" i="38"/>
  <c r="FH331" i="36"/>
  <c r="CO331" i="36"/>
  <c r="BA329" i="36"/>
  <c r="BC329" i="36"/>
  <c r="BE328" i="38"/>
  <c r="BF328" i="38"/>
  <c r="AN328" i="38"/>
  <c r="BC328" i="38"/>
  <c r="AV330" i="38"/>
  <c r="AY329" i="36"/>
  <c r="AM328" i="38"/>
  <c r="BR330" i="38"/>
  <c r="BL330" i="38"/>
  <c r="BU330" i="38"/>
  <c r="BN330" i="38"/>
  <c r="AS330" i="38"/>
  <c r="EA326" i="36"/>
  <c r="AW330" i="38"/>
  <c r="BP330" i="38"/>
  <c r="AU330" i="38"/>
  <c r="BT330" i="38"/>
  <c r="BS330" i="38"/>
  <c r="BK330" i="38"/>
  <c r="EC326" i="36"/>
  <c r="DZ326" i="36"/>
  <c r="DM328" i="36"/>
  <c r="AF330" i="38"/>
  <c r="BY330" i="36"/>
  <c r="CA330" i="36" s="1"/>
  <c r="BM330" i="38"/>
  <c r="AJ330" i="38"/>
  <c r="AL330" i="38" s="1"/>
  <c r="BA330" i="38"/>
  <c r="BB330" i="38" s="1"/>
  <c r="BG330" i="38" s="1"/>
  <c r="EH326" i="36"/>
  <c r="BO330" i="38"/>
  <c r="BQ330" i="38"/>
  <c r="AQ330" i="38"/>
  <c r="BJ330" i="38"/>
  <c r="AX330" i="38"/>
  <c r="AZ330" i="38" s="1"/>
  <c r="AO330" i="38"/>
  <c r="EB326" i="36"/>
  <c r="ED326" i="36"/>
  <c r="EI326" i="36"/>
  <c r="EL326" i="36"/>
  <c r="EJ326" i="36"/>
  <c r="EM326" i="36"/>
  <c r="EF326" i="36"/>
  <c r="EE326" i="36"/>
  <c r="EG326" i="36"/>
  <c r="DF328" i="36"/>
  <c r="BI330" i="38"/>
  <c r="AT330" i="38"/>
  <c r="BH330" i="38"/>
  <c r="AP330" i="38"/>
  <c r="AI330" i="38"/>
  <c r="AE330" i="38"/>
  <c r="AG330" i="38"/>
  <c r="DK328" i="36"/>
  <c r="DA330" i="36"/>
  <c r="DC330" i="36" s="1"/>
  <c r="DJ328" i="36"/>
  <c r="AA330" i="38"/>
  <c r="DG328" i="36"/>
  <c r="DH328" i="36"/>
  <c r="DD330" i="36"/>
  <c r="CY330" i="36"/>
  <c r="CW330" i="36"/>
  <c r="DG329" i="36"/>
  <c r="W330" i="38"/>
  <c r="CB330" i="36"/>
  <c r="AH330" i="38"/>
  <c r="DB330" i="36"/>
  <c r="CZ330" i="36"/>
  <c r="CX330" i="36"/>
  <c r="AR333" i="38"/>
  <c r="AI332" i="36"/>
  <c r="DE330" i="36"/>
  <c r="DF330" i="36" s="1"/>
  <c r="Z332" i="36"/>
  <c r="J332" i="38" s="1"/>
  <c r="Z333" i="36"/>
  <c r="DW333" i="36" s="1"/>
  <c r="AE332" i="36"/>
  <c r="AR332" i="38"/>
  <c r="D333" i="38"/>
  <c r="V333" i="36"/>
  <c r="T333" i="36"/>
  <c r="P333" i="36" s="1"/>
  <c r="W333" i="36"/>
  <c r="X333" i="36" s="1"/>
  <c r="E333" i="36"/>
  <c r="K333" i="36"/>
  <c r="W332" i="36"/>
  <c r="D332" i="38"/>
  <c r="E332" i="36"/>
  <c r="K332" i="36"/>
  <c r="T332" i="36"/>
  <c r="P332" i="36" s="1"/>
  <c r="V332" i="36"/>
  <c r="EL327" i="36"/>
  <c r="EH327" i="36"/>
  <c r="ED327" i="36"/>
  <c r="EG327" i="36"/>
  <c r="EM327" i="36"/>
  <c r="DZ327" i="36"/>
  <c r="EB327" i="36"/>
  <c r="EK327" i="36"/>
  <c r="EE327" i="36"/>
  <c r="EJ327" i="36"/>
  <c r="EC327" i="36"/>
  <c r="EF327" i="36"/>
  <c r="EA327" i="36"/>
  <c r="A331" i="36"/>
  <c r="EY332" i="36"/>
  <c r="N332" i="38"/>
  <c r="AR332" i="36"/>
  <c r="M333" i="38"/>
  <c r="L333" i="38"/>
  <c r="AS331" i="38"/>
  <c r="BM331" i="38"/>
  <c r="AP331" i="38"/>
  <c r="BS331" i="38"/>
  <c r="BY331" i="36"/>
  <c r="BN331" i="38"/>
  <c r="AW331" i="38"/>
  <c r="BQ331" i="38"/>
  <c r="AT331" i="38"/>
  <c r="AU331" i="38"/>
  <c r="AF331" i="38"/>
  <c r="BL331" i="38"/>
  <c r="BA331" i="38"/>
  <c r="BU331" i="38"/>
  <c r="AX331" i="38"/>
  <c r="AY331" i="38" s="1"/>
  <c r="BK331" i="38"/>
  <c r="AJ331" i="38"/>
  <c r="BP331" i="38"/>
  <c r="BJ331" i="38"/>
  <c r="AI331" i="38"/>
  <c r="AV331" i="38"/>
  <c r="BT331" i="38"/>
  <c r="EP334" i="36"/>
  <c r="BE330" i="36"/>
  <c r="BC330" i="36"/>
  <c r="BD330" i="36"/>
  <c r="T330" i="38"/>
  <c r="S330" i="38"/>
  <c r="A331" i="38"/>
  <c r="EY333" i="36"/>
  <c r="AY330" i="36"/>
  <c r="AZ330" i="36"/>
  <c r="BA330" i="36"/>
  <c r="AX330" i="36"/>
  <c r="J331" i="36"/>
  <c r="D331" i="36"/>
  <c r="Y331" i="36" s="1" a="1"/>
  <c r="Y331" i="36" s="1"/>
  <c r="H331" i="38" s="1"/>
  <c r="I331" i="38" s="1"/>
  <c r="Z331" i="38"/>
  <c r="Y331" i="38"/>
  <c r="AB331" i="38"/>
  <c r="O331" i="38"/>
  <c r="P331" i="38" s="1"/>
  <c r="BB331" i="36"/>
  <c r="AB331" i="36"/>
  <c r="AW331" i="36"/>
  <c r="CW331" i="36"/>
  <c r="DB331" i="36"/>
  <c r="DA331" i="36"/>
  <c r="DC331" i="36" s="1"/>
  <c r="CZ331" i="36"/>
  <c r="CX331" i="36"/>
  <c r="CY331" i="36"/>
  <c r="CV331" i="36"/>
  <c r="DD331" i="36"/>
  <c r="R331" i="38"/>
  <c r="FI331" i="36"/>
  <c r="AM332" i="36"/>
  <c r="BP333" i="36"/>
  <c r="BK333" i="36"/>
  <c r="BR333" i="36"/>
  <c r="FG333" i="36"/>
  <c r="BZ332" i="36"/>
  <c r="BZ333" i="36"/>
  <c r="BR332" i="36"/>
  <c r="BJ332" i="36"/>
  <c r="AF334" i="36"/>
  <c r="CK334" i="36"/>
  <c r="BK334" i="36"/>
  <c r="CL333" i="36"/>
  <c r="BV335" i="36"/>
  <c r="CM333" i="36"/>
  <c r="BX334" i="36"/>
  <c r="BP332" i="36"/>
  <c r="AL332" i="36"/>
  <c r="CM332" i="36"/>
  <c r="BQ333" i="36"/>
  <c r="ES334" i="36"/>
  <c r="FB335" i="36"/>
  <c r="AD334" i="36"/>
  <c r="BS332" i="36"/>
  <c r="BL332" i="36"/>
  <c r="BG333" i="36"/>
  <c r="CF332" i="36"/>
  <c r="CP332" i="36"/>
  <c r="BL333" i="36"/>
  <c r="EZ335" i="36"/>
  <c r="EV334" i="36"/>
  <c r="EU335" i="36"/>
  <c r="AO332" i="36"/>
  <c r="AH334" i="36"/>
  <c r="CP333" i="36"/>
  <c r="BX333" i="36"/>
  <c r="CL332" i="36"/>
  <c r="ES335" i="36"/>
  <c r="CP334" i="36"/>
  <c r="CR332" i="36"/>
  <c r="S335" i="36"/>
  <c r="BM332" i="36"/>
  <c r="CN332" i="36"/>
  <c r="BO333" i="36"/>
  <c r="CF333" i="36"/>
  <c r="AJ333" i="36"/>
  <c r="BF333" i="36"/>
  <c r="BK332" i="36"/>
  <c r="BF332" i="36"/>
  <c r="BX332" i="36"/>
  <c r="ET334" i="36"/>
  <c r="CG334" i="36"/>
  <c r="BS333" i="36"/>
  <c r="FA334" i="36"/>
  <c r="CK333" i="36"/>
  <c r="BV334" i="36"/>
  <c r="EU334" i="36"/>
  <c r="FC335" i="36"/>
  <c r="CN333" i="36"/>
  <c r="CG335" i="36"/>
  <c r="AS331" i="36"/>
  <c r="CJ333" i="36"/>
  <c r="FB334" i="36"/>
  <c r="FD334" i="36"/>
  <c r="AT333" i="36"/>
  <c r="AO334" i="36"/>
  <c r="FG334" i="36"/>
  <c r="EZ334" i="36"/>
  <c r="AO333" i="36"/>
  <c r="BN333" i="36"/>
  <c r="BM333" i="36"/>
  <c r="BN332" i="36"/>
  <c r="AC334" i="36"/>
  <c r="AQ333" i="36"/>
  <c r="CK332" i="36"/>
  <c r="ER333" i="36"/>
  <c r="FC334" i="36"/>
  <c r="EW334" i="36"/>
  <c r="FD335" i="36"/>
  <c r="AJ332" i="36"/>
  <c r="FA335" i="36"/>
  <c r="BQ332" i="36"/>
  <c r="CJ332" i="36"/>
  <c r="BW332" i="36"/>
  <c r="AD335" i="36"/>
  <c r="ET335" i="36"/>
  <c r="BO332" i="36"/>
  <c r="ER332" i="36"/>
  <c r="BW333" i="36"/>
  <c r="AQ332" i="36"/>
  <c r="AM333" i="36"/>
  <c r="BJ333" i="36"/>
  <c r="AF335" i="36"/>
  <c r="EW335" i="36"/>
  <c r="CR333" i="36"/>
  <c r="AM334" i="36"/>
  <c r="AC335" i="36"/>
  <c r="AH335" i="36"/>
  <c r="FG332" i="36"/>
  <c r="EV335" i="36"/>
  <c r="S334" i="36"/>
  <c r="CM334" i="36"/>
  <c r="W331" i="38" l="1"/>
  <c r="BD329" i="38"/>
  <c r="AH331" i="38"/>
  <c r="BB331" i="38"/>
  <c r="BG331" i="38" s="1"/>
  <c r="DF329" i="36"/>
  <c r="DM329" i="36"/>
  <c r="DI329" i="36"/>
  <c r="DJ329" i="36"/>
  <c r="DH329" i="36"/>
  <c r="L332" i="38"/>
  <c r="M332" i="38"/>
  <c r="AM329" i="38"/>
  <c r="AZ329" i="38"/>
  <c r="AL329" i="38"/>
  <c r="CO333" i="36"/>
  <c r="AK332" i="36"/>
  <c r="K332" i="38" s="1"/>
  <c r="BH332" i="36"/>
  <c r="U332" i="38" s="1"/>
  <c r="X332" i="38" s="1"/>
  <c r="Q332" i="38"/>
  <c r="BT332" i="36"/>
  <c r="AV332" i="36"/>
  <c r="AP332" i="36"/>
  <c r="CH332" i="36"/>
  <c r="CC332" i="36"/>
  <c r="CD332" i="36"/>
  <c r="AC332" i="38"/>
  <c r="BU332" i="36"/>
  <c r="H332" i="36"/>
  <c r="O332" i="36" s="1"/>
  <c r="CT332" i="36"/>
  <c r="CS332" i="36"/>
  <c r="CQ332" i="36"/>
  <c r="DX332" i="36"/>
  <c r="AD332" i="38"/>
  <c r="AQ332" i="38" s="1"/>
  <c r="EX334" i="36"/>
  <c r="BO331" i="38"/>
  <c r="BI331" i="38"/>
  <c r="AE331" i="38"/>
  <c r="AK331" i="38"/>
  <c r="BR331" i="38"/>
  <c r="BH331" i="38"/>
  <c r="AQ331" i="38"/>
  <c r="CQ333" i="36"/>
  <c r="BU333" i="36"/>
  <c r="AK333" i="36"/>
  <c r="K333" i="38" s="1"/>
  <c r="BH333" i="36"/>
  <c r="U333" i="38" s="1"/>
  <c r="X333" i="38" s="1"/>
  <c r="Q333" i="38"/>
  <c r="R333" i="38" s="1"/>
  <c r="CI333" i="36"/>
  <c r="H333" i="36"/>
  <c r="O333" i="36" s="1"/>
  <c r="CS333" i="36"/>
  <c r="CT333" i="36"/>
  <c r="DX334" i="36"/>
  <c r="DX333" i="36"/>
  <c r="EP335" i="36"/>
  <c r="EQ335" i="36"/>
  <c r="EO336" i="36" s="1"/>
  <c r="EQ336" i="36" s="1"/>
  <c r="EO337" i="36" s="1"/>
  <c r="AG331" i="38"/>
  <c r="EX335" i="36"/>
  <c r="AG334" i="36"/>
  <c r="CO332" i="36"/>
  <c r="AI334" i="36"/>
  <c r="AR335" i="38"/>
  <c r="Z334" i="36"/>
  <c r="G334" i="36" s="1" a="1"/>
  <c r="G334" i="36" s="1"/>
  <c r="AG335" i="36"/>
  <c r="AI335" i="36"/>
  <c r="T335" i="36"/>
  <c r="P335" i="36" s="1"/>
  <c r="V335" i="36"/>
  <c r="K335" i="36"/>
  <c r="E335" i="36"/>
  <c r="W335" i="36"/>
  <c r="M335" i="36" s="1"/>
  <c r="D335" i="38"/>
  <c r="T334" i="36"/>
  <c r="P334" i="36" s="1"/>
  <c r="W334" i="36"/>
  <c r="AA334" i="36" s="1"/>
  <c r="V334" i="36"/>
  <c r="K334" i="36"/>
  <c r="E334" i="36"/>
  <c r="D334" i="38"/>
  <c r="DE331" i="36"/>
  <c r="DH331" i="36" s="1"/>
  <c r="Z335" i="36"/>
  <c r="Q335" i="36" s="1"/>
  <c r="B335" i="38" s="1"/>
  <c r="AR334" i="38"/>
  <c r="AE334" i="36"/>
  <c r="AE335" i="36"/>
  <c r="AM330" i="38"/>
  <c r="CA331" i="36"/>
  <c r="CB331" i="36"/>
  <c r="AA331" i="38"/>
  <c r="BE330" i="38"/>
  <c r="BD330" i="38"/>
  <c r="AN330" i="38"/>
  <c r="G333" i="36" a="1"/>
  <c r="G333" i="36" s="1"/>
  <c r="AU333" i="36"/>
  <c r="Q332" i="36"/>
  <c r="B332" i="38" s="1"/>
  <c r="AY330" i="38"/>
  <c r="I332" i="36"/>
  <c r="BC330" i="38"/>
  <c r="BF330" i="38"/>
  <c r="DL328" i="36"/>
  <c r="DZ328" i="36" s="1"/>
  <c r="Q333" i="36"/>
  <c r="B333" i="38" s="1"/>
  <c r="L333" i="36"/>
  <c r="N332" i="36"/>
  <c r="U333" i="36"/>
  <c r="D333" i="36" s="1"/>
  <c r="DM330" i="36"/>
  <c r="F332" i="38"/>
  <c r="G332" i="38" s="1"/>
  <c r="DI330" i="36"/>
  <c r="M332" i="36"/>
  <c r="C333" i="36"/>
  <c r="AA333" i="36"/>
  <c r="AB333" i="36" s="1"/>
  <c r="L332" i="36"/>
  <c r="U332" i="36"/>
  <c r="D332" i="36" s="1"/>
  <c r="F333" i="38"/>
  <c r="G333" i="38" s="1"/>
  <c r="F332" i="36"/>
  <c r="O332" i="38" s="1"/>
  <c r="P332" i="38" s="1"/>
  <c r="DH330" i="36"/>
  <c r="DG330" i="36"/>
  <c r="AA332" i="36"/>
  <c r="AB332" i="36" s="1"/>
  <c r="CU332" i="36"/>
  <c r="CZ332" i="36" s="1"/>
  <c r="X332" i="36"/>
  <c r="I333" i="36"/>
  <c r="DJ330" i="36"/>
  <c r="DK330" i="36"/>
  <c r="AU332" i="36"/>
  <c r="E333" i="38"/>
  <c r="BE331" i="38"/>
  <c r="DL329" i="36"/>
  <c r="EH329" i="36" s="1"/>
  <c r="F333" i="36"/>
  <c r="Y333" i="38" s="1"/>
  <c r="J333" i="38"/>
  <c r="M333" i="36"/>
  <c r="DW332" i="36"/>
  <c r="C332" i="36"/>
  <c r="N333" i="36"/>
  <c r="G332" i="36" a="1"/>
  <c r="G332" i="36" s="1"/>
  <c r="E332" i="38"/>
  <c r="A332" i="38" s="1"/>
  <c r="AC333" i="38"/>
  <c r="CH333" i="36"/>
  <c r="CD333" i="36"/>
  <c r="FH333" i="36"/>
  <c r="CC333" i="36"/>
  <c r="CI332" i="36"/>
  <c r="FH332" i="36"/>
  <c r="FI332" i="36" s="1"/>
  <c r="AD333" i="38"/>
  <c r="BK333" i="38" s="1"/>
  <c r="BT333" i="36"/>
  <c r="AV333" i="36"/>
  <c r="AP333" i="36"/>
  <c r="CU333" i="36"/>
  <c r="DD333" i="36" s="1"/>
  <c r="N333" i="38"/>
  <c r="AR333" i="36"/>
  <c r="V333" i="38"/>
  <c r="W333" i="38" s="1"/>
  <c r="BI333" i="36"/>
  <c r="V332" i="38"/>
  <c r="BI332" i="36"/>
  <c r="BD331" i="38"/>
  <c r="EL328" i="36"/>
  <c r="EA328" i="36"/>
  <c r="BF331" i="38"/>
  <c r="CB332" i="36"/>
  <c r="CQ334" i="36"/>
  <c r="AC334" i="38"/>
  <c r="CH334" i="36"/>
  <c r="CD334" i="36"/>
  <c r="CC334" i="36"/>
  <c r="AV334" i="36"/>
  <c r="AP334" i="36"/>
  <c r="L335" i="36"/>
  <c r="DF331" i="36"/>
  <c r="DG331" i="36"/>
  <c r="DK331" i="36"/>
  <c r="BC331" i="36"/>
  <c r="BE331" i="36"/>
  <c r="BD331" i="36"/>
  <c r="ED328" i="36"/>
  <c r="BC331" i="38"/>
  <c r="AL331" i="38"/>
  <c r="AN331" i="38"/>
  <c r="AM331" i="38"/>
  <c r="AU335" i="36"/>
  <c r="F335" i="38"/>
  <c r="G335" i="38" s="1"/>
  <c r="AA335" i="36"/>
  <c r="R332" i="38"/>
  <c r="AD334" i="38"/>
  <c r="AU334" i="36"/>
  <c r="F334" i="38"/>
  <c r="G334" i="38" s="1"/>
  <c r="M334" i="36"/>
  <c r="N334" i="36"/>
  <c r="AS332" i="38"/>
  <c r="BH332" i="38"/>
  <c r="BS332" i="38"/>
  <c r="AW332" i="38"/>
  <c r="BQ332" i="38"/>
  <c r="BL332" i="38"/>
  <c r="AK332" i="38"/>
  <c r="BA332" i="38"/>
  <c r="BU332" i="38"/>
  <c r="BP332" i="38"/>
  <c r="AO332" i="38"/>
  <c r="BI332" i="38"/>
  <c r="BJ332" i="38"/>
  <c r="BY332" i="36"/>
  <c r="CA332" i="36" s="1"/>
  <c r="EX336" i="36"/>
  <c r="AX331" i="36"/>
  <c r="AY331" i="36"/>
  <c r="AZ331" i="36"/>
  <c r="BA331" i="36"/>
  <c r="EY334" i="36"/>
  <c r="AZ331" i="38"/>
  <c r="E335" i="38"/>
  <c r="I335" i="36"/>
  <c r="C335" i="36"/>
  <c r="S331" i="38"/>
  <c r="T331" i="38"/>
  <c r="AA332" i="38"/>
  <c r="J334" i="38"/>
  <c r="DW334" i="36"/>
  <c r="Q334" i="36"/>
  <c r="B334" i="38" s="1"/>
  <c r="L334" i="36"/>
  <c r="F334" i="36"/>
  <c r="FC336" i="36"/>
  <c r="AM335" i="36"/>
  <c r="FA336" i="36"/>
  <c r="FA337" i="36"/>
  <c r="BQ334" i="36"/>
  <c r="BJ334" i="36"/>
  <c r="CL335" i="36"/>
  <c r="BZ335" i="36"/>
  <c r="AQ334" i="36"/>
  <c r="AT335" i="36"/>
  <c r="AD337" i="36"/>
  <c r="EW336" i="36"/>
  <c r="BW334" i="36"/>
  <c r="AC337" i="36"/>
  <c r="FD336" i="36"/>
  <c r="CF335" i="36"/>
  <c r="EV337" i="36"/>
  <c r="CK335" i="36"/>
  <c r="AH337" i="36"/>
  <c r="BM334" i="36"/>
  <c r="CJ335" i="36"/>
  <c r="FG335" i="36"/>
  <c r="BL335" i="36"/>
  <c r="BJ335" i="36"/>
  <c r="AS332" i="36"/>
  <c r="ET337" i="36"/>
  <c r="ES337" i="36"/>
  <c r="FC337" i="36"/>
  <c r="BN335" i="36"/>
  <c r="CR335" i="36"/>
  <c r="AS333" i="36"/>
  <c r="BF334" i="36"/>
  <c r="BF335" i="36"/>
  <c r="AF336" i="36"/>
  <c r="EZ336" i="36"/>
  <c r="BZ334" i="36"/>
  <c r="BM335" i="36"/>
  <c r="ET336" i="36"/>
  <c r="CL334" i="36"/>
  <c r="BN334" i="36"/>
  <c r="FD337" i="36"/>
  <c r="EU337" i="36"/>
  <c r="BG334" i="36"/>
  <c r="AF337" i="36"/>
  <c r="BV337" i="36"/>
  <c r="CN335" i="36"/>
  <c r="BP334" i="36"/>
  <c r="ER335" i="36"/>
  <c r="BR335" i="36"/>
  <c r="BV336" i="36"/>
  <c r="AQ335" i="36"/>
  <c r="BX335" i="36"/>
  <c r="AC336" i="36"/>
  <c r="AL335" i="36"/>
  <c r="AJ335" i="36"/>
  <c r="BK335" i="36"/>
  <c r="EV336" i="36"/>
  <c r="BQ335" i="36"/>
  <c r="ER334" i="36"/>
  <c r="AS334" i="36"/>
  <c r="EZ337" i="36"/>
  <c r="BO334" i="36"/>
  <c r="CF334" i="36"/>
  <c r="AH336" i="36"/>
  <c r="FB337" i="36"/>
  <c r="FB336" i="36"/>
  <c r="EU336" i="36"/>
  <c r="BG335" i="36"/>
  <c r="AJ334" i="36"/>
  <c r="AD336" i="36"/>
  <c r="AL334" i="36"/>
  <c r="S336" i="36"/>
  <c r="BP335" i="36"/>
  <c r="CG336" i="36"/>
  <c r="AO335" i="36"/>
  <c r="CP335" i="36"/>
  <c r="CM335" i="36"/>
  <c r="ES336" i="36"/>
  <c r="CJ334" i="36"/>
  <c r="EW337" i="36"/>
  <c r="AT334" i="36"/>
  <c r="S337" i="36"/>
  <c r="CG337" i="36"/>
  <c r="CN334" i="36"/>
  <c r="CR334" i="36"/>
  <c r="BL334" i="36"/>
  <c r="BO335" i="36"/>
  <c r="BS334" i="36"/>
  <c r="BS335" i="36"/>
  <c r="BW335" i="36"/>
  <c r="BR334" i="36"/>
  <c r="DJ331" i="36" l="1"/>
  <c r="X334" i="36"/>
  <c r="DM331" i="36"/>
  <c r="EY335" i="36"/>
  <c r="EE328" i="36"/>
  <c r="AV332" i="38"/>
  <c r="BK332" i="38"/>
  <c r="AU332" i="38"/>
  <c r="BN332" i="38"/>
  <c r="BO332" i="38"/>
  <c r="AE332" i="38"/>
  <c r="BR332" i="38"/>
  <c r="AP332" i="38"/>
  <c r="AI332" i="38"/>
  <c r="AX332" i="38"/>
  <c r="AY332" i="38" s="1"/>
  <c r="AT332" i="38"/>
  <c r="BM332" i="38"/>
  <c r="AH332" i="38"/>
  <c r="BT332" i="38"/>
  <c r="AJ332" i="38"/>
  <c r="AF332" i="38"/>
  <c r="BI334" i="36"/>
  <c r="V334" i="38"/>
  <c r="CU334" i="36"/>
  <c r="CV334" i="36" s="1"/>
  <c r="DX335" i="36"/>
  <c r="U335" i="36"/>
  <c r="DI331" i="36"/>
  <c r="EP336" i="36"/>
  <c r="EY336" i="36" s="1"/>
  <c r="EP337" i="36"/>
  <c r="EX337" i="36"/>
  <c r="EQ337" i="36"/>
  <c r="EO338" i="36" s="1"/>
  <c r="AG336" i="36"/>
  <c r="Z336" i="36"/>
  <c r="AI336" i="36"/>
  <c r="W336" i="36"/>
  <c r="AU336" i="36" s="1"/>
  <c r="T336" i="36"/>
  <c r="P336" i="36" s="1"/>
  <c r="D336" i="38"/>
  <c r="K336" i="36"/>
  <c r="E336" i="36"/>
  <c r="V336" i="36"/>
  <c r="AR336" i="38"/>
  <c r="AE336" i="36"/>
  <c r="AV335" i="36"/>
  <c r="AP335" i="36"/>
  <c r="BT335" i="36"/>
  <c r="AD335" i="38"/>
  <c r="CI335" i="36"/>
  <c r="AI337" i="36"/>
  <c r="AR337" i="38"/>
  <c r="E337" i="36"/>
  <c r="D337" i="38"/>
  <c r="T337" i="36"/>
  <c r="P337" i="36" s="1"/>
  <c r="K337" i="36"/>
  <c r="W337" i="36"/>
  <c r="V337" i="36"/>
  <c r="AE337" i="36"/>
  <c r="Z337" i="36"/>
  <c r="AG337" i="36"/>
  <c r="EQ338" i="36"/>
  <c r="EO339" i="36" s="1"/>
  <c r="EQ339" i="36" s="1"/>
  <c r="EO340" i="36" s="1"/>
  <c r="CO334" i="36"/>
  <c r="N335" i="36"/>
  <c r="C334" i="36"/>
  <c r="X335" i="36"/>
  <c r="DW335" i="36"/>
  <c r="V335" i="38"/>
  <c r="BI335" i="36"/>
  <c r="M335" i="38"/>
  <c r="L335" i="38"/>
  <c r="N335" i="38"/>
  <c r="AR335" i="36"/>
  <c r="CQ335" i="36"/>
  <c r="E334" i="38"/>
  <c r="A334" i="38" s="1"/>
  <c r="G335" i="36" a="1"/>
  <c r="G335" i="36" s="1"/>
  <c r="J335" i="38"/>
  <c r="I334" i="36"/>
  <c r="F335" i="36"/>
  <c r="A335" i="36" s="1"/>
  <c r="U334" i="36"/>
  <c r="J334" i="36" s="1"/>
  <c r="J333" i="36"/>
  <c r="CI334" i="36"/>
  <c r="FH334" i="36"/>
  <c r="BU334" i="36"/>
  <c r="M334" i="38"/>
  <c r="L334" i="38"/>
  <c r="CO335" i="36"/>
  <c r="CS334" i="36"/>
  <c r="CT334" i="36"/>
  <c r="H334" i="36"/>
  <c r="O334" i="36" s="1"/>
  <c r="BT334" i="36"/>
  <c r="BH334" i="36"/>
  <c r="U334" i="38" s="1"/>
  <c r="X334" i="38" s="1"/>
  <c r="Q334" i="38"/>
  <c r="AF334" i="38" s="1"/>
  <c r="AK334" i="36"/>
  <c r="K334" i="38" s="1"/>
  <c r="CT335" i="36"/>
  <c r="H335" i="36"/>
  <c r="O335" i="36" s="1"/>
  <c r="CS335" i="36"/>
  <c r="Q335" i="38"/>
  <c r="R335" i="38" s="1"/>
  <c r="S335" i="38" s="1"/>
  <c r="BH335" i="36"/>
  <c r="U335" i="38" s="1"/>
  <c r="X335" i="38" s="1"/>
  <c r="BU335" i="36"/>
  <c r="AR334" i="36"/>
  <c r="N334" i="38"/>
  <c r="CU335" i="36"/>
  <c r="CY335" i="36" s="1"/>
  <c r="AK335" i="36"/>
  <c r="K335" i="38" s="1"/>
  <c r="CD335" i="36"/>
  <c r="AC335" i="38"/>
  <c r="FH335" i="36"/>
  <c r="CH335" i="36"/>
  <c r="CC335" i="36"/>
  <c r="AA335" i="38" s="1"/>
  <c r="EG328" i="36"/>
  <c r="Z333" i="38"/>
  <c r="Y332" i="38"/>
  <c r="EK328" i="36"/>
  <c r="J332" i="36"/>
  <c r="EC328" i="36"/>
  <c r="AW333" i="36"/>
  <c r="AY333" i="36" s="1"/>
  <c r="EH328" i="36"/>
  <c r="EM328" i="36"/>
  <c r="EJ328" i="36"/>
  <c r="EB328" i="36"/>
  <c r="EI328" i="36"/>
  <c r="DL330" i="36"/>
  <c r="ED330" i="36" s="1"/>
  <c r="EF328" i="36"/>
  <c r="DB332" i="36"/>
  <c r="Y332" i="36" a="1"/>
  <c r="Y332" i="36" s="1"/>
  <c r="H332" i="38" s="1"/>
  <c r="I332" i="38" s="1"/>
  <c r="Z332" i="38"/>
  <c r="BB333" i="36"/>
  <c r="BD333" i="36" s="1"/>
  <c r="BB332" i="36"/>
  <c r="BC332" i="36" s="1"/>
  <c r="A333" i="36"/>
  <c r="O333" i="38"/>
  <c r="P333" i="38" s="1"/>
  <c r="AW332" i="36"/>
  <c r="AX332" i="36" s="1"/>
  <c r="AB333" i="38"/>
  <c r="BB332" i="38"/>
  <c r="BG332" i="38" s="1"/>
  <c r="Y333" i="36" a="1"/>
  <c r="Y333" i="36" s="1"/>
  <c r="H333" i="38" s="1"/>
  <c r="I333" i="38" s="1"/>
  <c r="CX332" i="36"/>
  <c r="AA333" i="38"/>
  <c r="AG332" i="38"/>
  <c r="W332" i="38"/>
  <c r="FI333" i="36"/>
  <c r="DA332" i="36"/>
  <c r="DC332" i="36" s="1"/>
  <c r="AB332" i="38"/>
  <c r="A333" i="38"/>
  <c r="CB333" i="36"/>
  <c r="CY332" i="36"/>
  <c r="BR333" i="38"/>
  <c r="EG330" i="36"/>
  <c r="CV332" i="36"/>
  <c r="CW332" i="36"/>
  <c r="CX333" i="36"/>
  <c r="BA333" i="38"/>
  <c r="BB333" i="38" s="1"/>
  <c r="BG333" i="38" s="1"/>
  <c r="AQ333" i="38"/>
  <c r="A332" i="36"/>
  <c r="BT333" i="38"/>
  <c r="DE332" i="36"/>
  <c r="DH332" i="36" s="1"/>
  <c r="DD332" i="36"/>
  <c r="AX333" i="38"/>
  <c r="AY333" i="38" s="1"/>
  <c r="BI333" i="38"/>
  <c r="BM333" i="38"/>
  <c r="AG333" i="38"/>
  <c r="AP333" i="38"/>
  <c r="BF332" i="38"/>
  <c r="BN333" i="38"/>
  <c r="AU333" i="38"/>
  <c r="BJ333" i="38"/>
  <c r="AK333" i="38"/>
  <c r="AO333" i="38"/>
  <c r="AJ333" i="38"/>
  <c r="AN333" i="38" s="1"/>
  <c r="AT333" i="38"/>
  <c r="BO333" i="38"/>
  <c r="AS333" i="38"/>
  <c r="CY333" i="36"/>
  <c r="BS333" i="38"/>
  <c r="AE333" i="38"/>
  <c r="BL333" i="38"/>
  <c r="AW333" i="38"/>
  <c r="AI333" i="38"/>
  <c r="BY333" i="36"/>
  <c r="CA333" i="36" s="1"/>
  <c r="EI329" i="36"/>
  <c r="DB333" i="36"/>
  <c r="CW333" i="36"/>
  <c r="CV333" i="36"/>
  <c r="EC329" i="36"/>
  <c r="EM329" i="36"/>
  <c r="EL329" i="36"/>
  <c r="CZ333" i="36"/>
  <c r="DA333" i="36"/>
  <c r="DC333" i="36" s="1"/>
  <c r="BP333" i="38"/>
  <c r="BU333" i="38"/>
  <c r="AF333" i="38"/>
  <c r="BQ333" i="38"/>
  <c r="AV333" i="38"/>
  <c r="AH333" i="38"/>
  <c r="BH333" i="38"/>
  <c r="EB329" i="36"/>
  <c r="EF329" i="36"/>
  <c r="EJ329" i="36"/>
  <c r="EK329" i="36"/>
  <c r="EE329" i="36"/>
  <c r="DZ329" i="36"/>
  <c r="EG329" i="36"/>
  <c r="EA329" i="36"/>
  <c r="ED329" i="36"/>
  <c r="DE333" i="36"/>
  <c r="DI333" i="36" s="1"/>
  <c r="CB334" i="36"/>
  <c r="BE332" i="38"/>
  <c r="A335" i="38"/>
  <c r="DL331" i="36"/>
  <c r="EJ331" i="36" s="1"/>
  <c r="AZ332" i="38"/>
  <c r="EY337" i="36"/>
  <c r="A334" i="36"/>
  <c r="D334" i="36"/>
  <c r="Y334" i="36" s="1" a="1"/>
  <c r="Y334" i="36" s="1"/>
  <c r="H334" i="38" s="1"/>
  <c r="I334" i="38" s="1"/>
  <c r="BD332" i="38"/>
  <c r="AL332" i="38"/>
  <c r="AN332" i="38"/>
  <c r="AM332" i="38"/>
  <c r="EX338" i="36"/>
  <c r="EP338" i="36"/>
  <c r="T332" i="38"/>
  <c r="S332" i="38"/>
  <c r="AW335" i="38"/>
  <c r="BQ335" i="38"/>
  <c r="AT335" i="38"/>
  <c r="BR335" i="38"/>
  <c r="AU335" i="38"/>
  <c r="BL335" i="38"/>
  <c r="BA335" i="38"/>
  <c r="BE335" i="38" s="1"/>
  <c r="BU335" i="38"/>
  <c r="AE335" i="38"/>
  <c r="BK335" i="38"/>
  <c r="BP335" i="38"/>
  <c r="AK335" i="38"/>
  <c r="AX335" i="38"/>
  <c r="AY335" i="38" s="1"/>
  <c r="AJ335" i="38"/>
  <c r="AO335" i="38"/>
  <c r="BI335" i="38"/>
  <c r="BJ335" i="38"/>
  <c r="BO335" i="38"/>
  <c r="AV335" i="38"/>
  <c r="BT335" i="38"/>
  <c r="AS335" i="38"/>
  <c r="BM335" i="38"/>
  <c r="AP335" i="38"/>
  <c r="BN335" i="38"/>
  <c r="AQ335" i="38"/>
  <c r="BS335" i="38"/>
  <c r="BH335" i="38"/>
  <c r="BY335" i="36"/>
  <c r="C336" i="36"/>
  <c r="L336" i="36"/>
  <c r="F336" i="36"/>
  <c r="G336" i="36" a="1"/>
  <c r="G336" i="36" s="1"/>
  <c r="J336" i="38"/>
  <c r="Q336" i="36"/>
  <c r="B336" i="38" s="1"/>
  <c r="DW336" i="36"/>
  <c r="AW334" i="36"/>
  <c r="BB334" i="36"/>
  <c r="AB334" i="36"/>
  <c r="N336" i="36"/>
  <c r="M336" i="36"/>
  <c r="X336" i="36"/>
  <c r="F336" i="38"/>
  <c r="G336" i="38" s="1"/>
  <c r="AA336" i="36"/>
  <c r="D335" i="36"/>
  <c r="Y335" i="36" s="1" a="1"/>
  <c r="Y335" i="36" s="1"/>
  <c r="H335" i="38" s="1"/>
  <c r="I335" i="38" s="1"/>
  <c r="J335" i="36"/>
  <c r="BC332" i="38"/>
  <c r="M337" i="36"/>
  <c r="N337" i="36"/>
  <c r="F337" i="38"/>
  <c r="G337" i="38" s="1"/>
  <c r="X337" i="36"/>
  <c r="AU337" i="36"/>
  <c r="AA337" i="36"/>
  <c r="O334" i="38"/>
  <c r="P334" i="38" s="1"/>
  <c r="Y334" i="38"/>
  <c r="Z334" i="38"/>
  <c r="AB334" i="38"/>
  <c r="S333" i="38"/>
  <c r="T333" i="38"/>
  <c r="EP339" i="36"/>
  <c r="BR334" i="38"/>
  <c r="BI334" i="38"/>
  <c r="BO334" i="38"/>
  <c r="AK334" i="38"/>
  <c r="BA334" i="38"/>
  <c r="BF334" i="38" s="1"/>
  <c r="BU334" i="38"/>
  <c r="AX334" i="38"/>
  <c r="AY334" i="38" s="1"/>
  <c r="AE334" i="38"/>
  <c r="BK334" i="38"/>
  <c r="AJ334" i="38"/>
  <c r="BP334" i="38"/>
  <c r="AO334" i="38"/>
  <c r="AV334" i="38"/>
  <c r="AS334" i="38"/>
  <c r="BM334" i="38"/>
  <c r="AP334" i="38"/>
  <c r="BN334" i="38"/>
  <c r="AQ334" i="38"/>
  <c r="BS334" i="38"/>
  <c r="BH334" i="38"/>
  <c r="BY334" i="36"/>
  <c r="CA334" i="36" s="1"/>
  <c r="AW334" i="38"/>
  <c r="BQ334" i="38"/>
  <c r="AT334" i="38"/>
  <c r="AU334" i="38"/>
  <c r="BL334" i="38"/>
  <c r="BJ334" i="38"/>
  <c r="AI334" i="38"/>
  <c r="BT334" i="38"/>
  <c r="AW335" i="36"/>
  <c r="AB335" i="36"/>
  <c r="BB335" i="36"/>
  <c r="AA334" i="38"/>
  <c r="C337" i="36"/>
  <c r="L337" i="36"/>
  <c r="F337" i="36"/>
  <c r="DW337" i="36"/>
  <c r="J337" i="38"/>
  <c r="G337" i="36" a="1"/>
  <c r="G337" i="36" s="1"/>
  <c r="Q337" i="36"/>
  <c r="B337" i="38" s="1"/>
  <c r="BK336" i="36"/>
  <c r="AM337" i="36"/>
  <c r="CJ336" i="36"/>
  <c r="FA339" i="36"/>
  <c r="CK336" i="36"/>
  <c r="CG339" i="36"/>
  <c r="BZ336" i="36"/>
  <c r="EV339" i="36"/>
  <c r="AJ336" i="36"/>
  <c r="BX337" i="36"/>
  <c r="BV340" i="36"/>
  <c r="BS337" i="36"/>
  <c r="FC339" i="36"/>
  <c r="CL336" i="36"/>
  <c r="FD338" i="36"/>
  <c r="BP338" i="36"/>
  <c r="BP337" i="36"/>
  <c r="AC339" i="36"/>
  <c r="BZ337" i="36"/>
  <c r="S339" i="36"/>
  <c r="CF337" i="36"/>
  <c r="EW338" i="36"/>
  <c r="CM336" i="36"/>
  <c r="EV338" i="36"/>
  <c r="EU339" i="36"/>
  <c r="BL336" i="36"/>
  <c r="ES338" i="36"/>
  <c r="BS336" i="36"/>
  <c r="AM336" i="36"/>
  <c r="CP336" i="36"/>
  <c r="AL337" i="36"/>
  <c r="BF336" i="36"/>
  <c r="CJ337" i="36"/>
  <c r="CF336" i="36"/>
  <c r="EU338" i="36"/>
  <c r="BJ336" i="36"/>
  <c r="BX339" i="36"/>
  <c r="AC338" i="36"/>
  <c r="FB338" i="36"/>
  <c r="BP339" i="36"/>
  <c r="BN337" i="36"/>
  <c r="CG338" i="36"/>
  <c r="CP337" i="36"/>
  <c r="CN337" i="36"/>
  <c r="EZ338" i="36"/>
  <c r="AT339" i="36"/>
  <c r="BL337" i="36"/>
  <c r="AD340" i="36"/>
  <c r="CM337" i="36"/>
  <c r="BV339" i="36"/>
  <c r="BV338" i="36"/>
  <c r="BK337" i="36"/>
  <c r="AL336" i="36"/>
  <c r="FB339" i="36"/>
  <c r="BX336" i="36"/>
  <c r="BR336" i="36"/>
  <c r="BW337" i="36"/>
  <c r="AQ337" i="36"/>
  <c r="FC338" i="36"/>
  <c r="BF337" i="36"/>
  <c r="BN336" i="36"/>
  <c r="AD339" i="36"/>
  <c r="CR337" i="36"/>
  <c r="ES339" i="36"/>
  <c r="BJ337" i="36"/>
  <c r="CG340" i="36"/>
  <c r="EZ339" i="36"/>
  <c r="BQ337" i="36"/>
  <c r="AO336" i="36"/>
  <c r="AO337" i="36"/>
  <c r="AD338" i="36"/>
  <c r="AJ337" i="36"/>
  <c r="AF339" i="36"/>
  <c r="AH339" i="36"/>
  <c r="ER337" i="36"/>
  <c r="AT336" i="36"/>
  <c r="BG336" i="36"/>
  <c r="AS335" i="36"/>
  <c r="ER336" i="36"/>
  <c r="ET339" i="36"/>
  <c r="AQ336" i="36"/>
  <c r="CJ338" i="36"/>
  <c r="BO337" i="36"/>
  <c r="CR336" i="36"/>
  <c r="BP336" i="36"/>
  <c r="FA338" i="36"/>
  <c r="ET338" i="36"/>
  <c r="BM337" i="36"/>
  <c r="FD339" i="36"/>
  <c r="FG337" i="36"/>
  <c r="EW339" i="36"/>
  <c r="CK337" i="36"/>
  <c r="BQ336" i="36"/>
  <c r="S338" i="36"/>
  <c r="BO336" i="36"/>
  <c r="BR337" i="36"/>
  <c r="CN336" i="36"/>
  <c r="AT337" i="36"/>
  <c r="FG336" i="36"/>
  <c r="AH338" i="36"/>
  <c r="BW336" i="36"/>
  <c r="AF338" i="36"/>
  <c r="BG337" i="36"/>
  <c r="CL337" i="36"/>
  <c r="BM336" i="36"/>
  <c r="BJ338" i="36"/>
  <c r="DB334" i="36" l="1"/>
  <c r="CY334" i="36"/>
  <c r="O335" i="38"/>
  <c r="P335" i="38" s="1"/>
  <c r="I337" i="36"/>
  <c r="DA334" i="36"/>
  <c r="DC334" i="36" s="1"/>
  <c r="CZ334" i="36"/>
  <c r="E337" i="38"/>
  <c r="A337" i="38" s="1"/>
  <c r="CW334" i="36"/>
  <c r="CX334" i="36"/>
  <c r="Z335" i="38"/>
  <c r="E336" i="38"/>
  <c r="DE334" i="36"/>
  <c r="DF334" i="36" s="1"/>
  <c r="Y335" i="38"/>
  <c r="U336" i="36"/>
  <c r="U337" i="36"/>
  <c r="D337" i="36" s="1"/>
  <c r="Y337" i="36" s="1" a="1"/>
  <c r="Y337" i="36" s="1"/>
  <c r="H337" i="38" s="1"/>
  <c r="I337" i="38" s="1"/>
  <c r="DD334" i="36"/>
  <c r="AB335" i="38"/>
  <c r="I336" i="36"/>
  <c r="DX337" i="36"/>
  <c r="DX336" i="36"/>
  <c r="L336" i="38"/>
  <c r="M336" i="38"/>
  <c r="BI336" i="36"/>
  <c r="V336" i="38"/>
  <c r="AG336" i="38" s="1"/>
  <c r="M337" i="38"/>
  <c r="L337" i="38"/>
  <c r="CU337" i="36"/>
  <c r="CZ337" i="36" s="1"/>
  <c r="CS337" i="36"/>
  <c r="H337" i="36"/>
  <c r="O337" i="36" s="1"/>
  <c r="CT337" i="36"/>
  <c r="EX339" i="36"/>
  <c r="CI336" i="36"/>
  <c r="CS336" i="36"/>
  <c r="CT336" i="36"/>
  <c r="H336" i="36"/>
  <c r="O336" i="36" s="1"/>
  <c r="AR339" i="38"/>
  <c r="AI339" i="36"/>
  <c r="EQ340" i="36"/>
  <c r="EO341" i="36" s="1"/>
  <c r="EX341" i="36" s="1"/>
  <c r="CO336" i="36"/>
  <c r="AG335" i="38"/>
  <c r="W334" i="38"/>
  <c r="CA335" i="36"/>
  <c r="CQ337" i="36"/>
  <c r="BU336" i="36"/>
  <c r="BT336" i="36"/>
  <c r="AD336" i="38"/>
  <c r="BI336" i="38" s="1"/>
  <c r="AP336" i="36"/>
  <c r="AV336" i="36"/>
  <c r="N336" i="38"/>
  <c r="AR336" i="36"/>
  <c r="Q337" i="38"/>
  <c r="R337" i="38" s="1"/>
  <c r="BH337" i="36"/>
  <c r="U337" i="38" s="1"/>
  <c r="X337" i="38" s="1"/>
  <c r="CQ336" i="36"/>
  <c r="AK337" i="36"/>
  <c r="K337" i="38" s="1"/>
  <c r="BI337" i="36"/>
  <c r="V337" i="38"/>
  <c r="W339" i="36"/>
  <c r="E339" i="36"/>
  <c r="D339" i="38"/>
  <c r="V339" i="36"/>
  <c r="K339" i="36"/>
  <c r="T339" i="36"/>
  <c r="P339" i="36" s="1"/>
  <c r="BT337" i="36"/>
  <c r="AP337" i="36"/>
  <c r="AV337" i="36"/>
  <c r="AD337" i="38"/>
  <c r="AX337" i="38" s="1"/>
  <c r="AY337" i="38" s="1"/>
  <c r="CU336" i="36"/>
  <c r="CX336" i="36" s="1"/>
  <c r="AG338" i="36"/>
  <c r="CO337" i="36"/>
  <c r="AR337" i="36"/>
  <c r="N337" i="38"/>
  <c r="FH337" i="36"/>
  <c r="CI337" i="36"/>
  <c r="CD336" i="36"/>
  <c r="AC336" i="38"/>
  <c r="FH336" i="36"/>
  <c r="CC336" i="36"/>
  <c r="CH336" i="36"/>
  <c r="AK336" i="36"/>
  <c r="K336" i="38" s="1"/>
  <c r="AC337" i="38"/>
  <c r="CC337" i="36"/>
  <c r="CD337" i="36"/>
  <c r="CH337" i="36"/>
  <c r="BH336" i="36"/>
  <c r="U336" i="38" s="1"/>
  <c r="X336" i="38" s="1"/>
  <c r="Q336" i="38"/>
  <c r="BU337" i="36"/>
  <c r="CB335" i="36"/>
  <c r="R334" i="38"/>
  <c r="S334" i="38" s="1"/>
  <c r="AG334" i="38"/>
  <c r="AZ333" i="36"/>
  <c r="CV335" i="36"/>
  <c r="CW335" i="36"/>
  <c r="AH334" i="38"/>
  <c r="BA333" i="36"/>
  <c r="FI335" i="36"/>
  <c r="DB335" i="36"/>
  <c r="T335" i="38"/>
  <c r="W335" i="38"/>
  <c r="FI334" i="36"/>
  <c r="BB335" i="38"/>
  <c r="BG335" i="38" s="1"/>
  <c r="DE335" i="36"/>
  <c r="DK335" i="36" s="1"/>
  <c r="CX335" i="36"/>
  <c r="AI335" i="38"/>
  <c r="BD332" i="36"/>
  <c r="DA335" i="36"/>
  <c r="DC335" i="36" s="1"/>
  <c r="CZ335" i="36"/>
  <c r="DD335" i="36"/>
  <c r="AH335" i="38"/>
  <c r="AF335" i="38"/>
  <c r="BB334" i="38"/>
  <c r="BG334" i="38" s="1"/>
  <c r="AX333" i="36"/>
  <c r="AE338" i="36"/>
  <c r="AI338" i="36"/>
  <c r="V338" i="36"/>
  <c r="D338" i="38"/>
  <c r="T338" i="36"/>
  <c r="P338" i="36" s="1"/>
  <c r="K338" i="36"/>
  <c r="E338" i="36"/>
  <c r="W338" i="36"/>
  <c r="F338" i="38" s="1"/>
  <c r="G338" i="38" s="1"/>
  <c r="Z338" i="36"/>
  <c r="DW338" i="36" s="1"/>
  <c r="AG339" i="36"/>
  <c r="Z339" i="36"/>
  <c r="DW339" i="36" s="1"/>
  <c r="AR338" i="38"/>
  <c r="AE339" i="36"/>
  <c r="BD333" i="38"/>
  <c r="BE333" i="36"/>
  <c r="BC333" i="36"/>
  <c r="DM333" i="36"/>
  <c r="DJ333" i="36"/>
  <c r="BA332" i="36"/>
  <c r="AY332" i="36"/>
  <c r="AZ332" i="36"/>
  <c r="DJ334" i="36"/>
  <c r="EK330" i="36"/>
  <c r="BE332" i="36"/>
  <c r="EH330" i="36"/>
  <c r="EL330" i="36"/>
  <c r="EF330" i="36"/>
  <c r="EA330" i="36"/>
  <c r="EM330" i="36"/>
  <c r="BC333" i="38"/>
  <c r="EC330" i="36"/>
  <c r="DZ330" i="36"/>
  <c r="EJ330" i="36"/>
  <c r="EI330" i="36"/>
  <c r="EB330" i="36"/>
  <c r="EE330" i="36"/>
  <c r="AM333" i="38"/>
  <c r="BE333" i="38"/>
  <c r="DK333" i="36"/>
  <c r="DH333" i="36"/>
  <c r="AL333" i="38"/>
  <c r="DG333" i="36"/>
  <c r="DL333" i="36" s="1"/>
  <c r="DK332" i="36"/>
  <c r="AZ333" i="38"/>
  <c r="BF333" i="38"/>
  <c r="DG332" i="36"/>
  <c r="DI334" i="36"/>
  <c r="DF332" i="36"/>
  <c r="DJ332" i="36"/>
  <c r="DM332" i="36"/>
  <c r="DI332" i="36"/>
  <c r="DH334" i="36"/>
  <c r="DF333" i="36"/>
  <c r="DK334" i="36"/>
  <c r="DM334" i="36"/>
  <c r="DG334" i="36"/>
  <c r="EA331" i="36"/>
  <c r="EG331" i="36"/>
  <c r="EH331" i="36"/>
  <c r="EL331" i="36"/>
  <c r="DZ331" i="36"/>
  <c r="EM331" i="36"/>
  <c r="EK331" i="36"/>
  <c r="A336" i="38"/>
  <c r="EC331" i="36"/>
  <c r="EI331" i="36"/>
  <c r="FI337" i="36"/>
  <c r="ED331" i="36"/>
  <c r="EF331" i="36"/>
  <c r="EB331" i="36"/>
  <c r="EE331" i="36"/>
  <c r="EY339" i="36"/>
  <c r="A336" i="36"/>
  <c r="AZ335" i="38"/>
  <c r="AZ334" i="38"/>
  <c r="BF335" i="38"/>
  <c r="BC335" i="38"/>
  <c r="A337" i="36"/>
  <c r="AE340" i="36"/>
  <c r="AR339" i="36"/>
  <c r="N339" i="38"/>
  <c r="AC339" i="38"/>
  <c r="CH339" i="36"/>
  <c r="CC339" i="36"/>
  <c r="CD339" i="36"/>
  <c r="BI338" i="36"/>
  <c r="V338" i="38"/>
  <c r="EQ341" i="36"/>
  <c r="EO342" i="36" s="1"/>
  <c r="BA335" i="36"/>
  <c r="AY335" i="36"/>
  <c r="AX335" i="36"/>
  <c r="AZ335" i="36"/>
  <c r="BE334" i="38"/>
  <c r="AN334" i="38"/>
  <c r="AL334" i="38"/>
  <c r="AM334" i="38"/>
  <c r="BB337" i="36"/>
  <c r="AB337" i="36"/>
  <c r="AW337" i="36"/>
  <c r="D336" i="36"/>
  <c r="Y336" i="36" s="1" a="1"/>
  <c r="Y336" i="36" s="1"/>
  <c r="H336" i="38" s="1"/>
  <c r="I336" i="38" s="1"/>
  <c r="J336" i="36"/>
  <c r="BD335" i="38"/>
  <c r="EY338" i="36"/>
  <c r="I339" i="36"/>
  <c r="E339" i="38"/>
  <c r="FI336" i="36"/>
  <c r="R336" i="38"/>
  <c r="EP340" i="36"/>
  <c r="EX340" i="36"/>
  <c r="BB336" i="36"/>
  <c r="AW336" i="36"/>
  <c r="AB336" i="36"/>
  <c r="BD334" i="36"/>
  <c r="BC334" i="36"/>
  <c r="BE334" i="36"/>
  <c r="Z336" i="38"/>
  <c r="O336" i="38"/>
  <c r="P336" i="38" s="1"/>
  <c r="AB336" i="38"/>
  <c r="Y336" i="38"/>
  <c r="AB337" i="38"/>
  <c r="Y337" i="38"/>
  <c r="Z337" i="38"/>
  <c r="O337" i="38"/>
  <c r="P337" i="38" s="1"/>
  <c r="BC335" i="36"/>
  <c r="BE335" i="36"/>
  <c r="BD335" i="36"/>
  <c r="BA337" i="38"/>
  <c r="BU337" i="38"/>
  <c r="BK337" i="38"/>
  <c r="AJ337" i="38"/>
  <c r="BI337" i="38"/>
  <c r="BJ337" i="38"/>
  <c r="BT337" i="38"/>
  <c r="BL337" i="38"/>
  <c r="AP337" i="38"/>
  <c r="BN337" i="38"/>
  <c r="BH337" i="38"/>
  <c r="BY337" i="36"/>
  <c r="AT337" i="38"/>
  <c r="BR337" i="38"/>
  <c r="T334" i="38"/>
  <c r="BC334" i="38"/>
  <c r="BO336" i="38"/>
  <c r="BT336" i="38"/>
  <c r="AQ336" i="38"/>
  <c r="AF336" i="38"/>
  <c r="AK336" i="38"/>
  <c r="AJ336" i="38"/>
  <c r="BY336" i="36"/>
  <c r="CA336" i="36" s="1"/>
  <c r="AY334" i="36"/>
  <c r="AX334" i="36"/>
  <c r="AZ334" i="36"/>
  <c r="BA334" i="36"/>
  <c r="BD334" i="38"/>
  <c r="AM335" i="38"/>
  <c r="AN335" i="38"/>
  <c r="AL335" i="38"/>
  <c r="F339" i="38"/>
  <c r="G339" i="38" s="1"/>
  <c r="M339" i="36"/>
  <c r="X339" i="36"/>
  <c r="AA339" i="36"/>
  <c r="N339" i="36"/>
  <c r="AU339" i="36"/>
  <c r="BF338" i="36"/>
  <c r="BL338" i="36"/>
  <c r="CJ339" i="36"/>
  <c r="AS336" i="36"/>
  <c r="CL339" i="36"/>
  <c r="EV341" i="36"/>
  <c r="BM338" i="36"/>
  <c r="AH340" i="36"/>
  <c r="EZ341" i="36"/>
  <c r="CM338" i="36"/>
  <c r="FG340" i="36"/>
  <c r="AS337" i="36"/>
  <c r="AF340" i="36"/>
  <c r="AO338" i="36"/>
  <c r="BR338" i="36"/>
  <c r="AL338" i="36"/>
  <c r="BM339" i="36"/>
  <c r="EV340" i="36"/>
  <c r="AJ338" i="36"/>
  <c r="BJ339" i="36"/>
  <c r="FC340" i="36"/>
  <c r="FD341" i="36"/>
  <c r="S340" i="36"/>
  <c r="AC341" i="36"/>
  <c r="ET340" i="36"/>
  <c r="CN339" i="36"/>
  <c r="CK338" i="36"/>
  <c r="ES340" i="36"/>
  <c r="AQ339" i="36"/>
  <c r="AO340" i="36"/>
  <c r="BS339" i="36"/>
  <c r="CF340" i="36"/>
  <c r="AM338" i="36"/>
  <c r="CR338" i="36"/>
  <c r="BZ339" i="36"/>
  <c r="BK338" i="36"/>
  <c r="BQ339" i="36"/>
  <c r="EZ340" i="36"/>
  <c r="AM339" i="36"/>
  <c r="BQ338" i="36"/>
  <c r="BN338" i="36"/>
  <c r="FA340" i="36"/>
  <c r="CF338" i="36"/>
  <c r="CP338" i="36"/>
  <c r="AJ339" i="36"/>
  <c r="BG339" i="36"/>
  <c r="AH341" i="36"/>
  <c r="EU340" i="36"/>
  <c r="BO338" i="36"/>
  <c r="AD341" i="36"/>
  <c r="EU341" i="36"/>
  <c r="FD340" i="36"/>
  <c r="CM339" i="36"/>
  <c r="BN339" i="36"/>
  <c r="ET341" i="36"/>
  <c r="CP339" i="36"/>
  <c r="AF341" i="36"/>
  <c r="CN338" i="36"/>
  <c r="BW338" i="36"/>
  <c r="EW340" i="36"/>
  <c r="FB341" i="36"/>
  <c r="AO339" i="36"/>
  <c r="AQ340" i="36"/>
  <c r="CG341" i="36"/>
  <c r="BX340" i="36"/>
  <c r="BZ338" i="36"/>
  <c r="FG338" i="36"/>
  <c r="FC341" i="36"/>
  <c r="BR339" i="36"/>
  <c r="CM340" i="36"/>
  <c r="BK339" i="36"/>
  <c r="ES341" i="36"/>
  <c r="CL338" i="36"/>
  <c r="CR339" i="36"/>
  <c r="ER338" i="36"/>
  <c r="BF339" i="36"/>
  <c r="BX338" i="36"/>
  <c r="EW341" i="36"/>
  <c r="FG339" i="36"/>
  <c r="FA341" i="36"/>
  <c r="AQ338" i="36"/>
  <c r="BW339" i="36"/>
  <c r="ET342" i="36"/>
  <c r="CK339" i="36"/>
  <c r="BS338" i="36"/>
  <c r="BG338" i="36"/>
  <c r="FB340" i="36"/>
  <c r="AC340" i="36"/>
  <c r="BN340" i="36"/>
  <c r="BJ340" i="36"/>
  <c r="ER339" i="36"/>
  <c r="S341" i="36"/>
  <c r="BL339" i="36"/>
  <c r="CF339" i="36"/>
  <c r="AL339" i="36"/>
  <c r="BV341" i="36"/>
  <c r="BO339" i="36"/>
  <c r="AT338" i="36"/>
  <c r="BK340" i="36"/>
  <c r="FC342" i="36"/>
  <c r="Q338" i="36" l="1"/>
  <c r="B338" i="38" s="1"/>
  <c r="J337" i="36"/>
  <c r="BB337" i="38"/>
  <c r="BG337" i="38" s="1"/>
  <c r="DD337" i="36"/>
  <c r="DB337" i="36"/>
  <c r="CY337" i="36"/>
  <c r="CX337" i="36"/>
  <c r="W336" i="38"/>
  <c r="CW337" i="36"/>
  <c r="CV337" i="36"/>
  <c r="DA337" i="36"/>
  <c r="DC337" i="36" s="1"/>
  <c r="DX340" i="36"/>
  <c r="DX339" i="36"/>
  <c r="DX338" i="36"/>
  <c r="AA337" i="38"/>
  <c r="AA336" i="38"/>
  <c r="AE336" i="38"/>
  <c r="BR336" i="38"/>
  <c r="AS336" i="38"/>
  <c r="BJ336" i="38"/>
  <c r="BQ337" i="38"/>
  <c r="BS337" i="38"/>
  <c r="BM337" i="38"/>
  <c r="AV337" i="38"/>
  <c r="AO337" i="38"/>
  <c r="AE337" i="38"/>
  <c r="AK337" i="38"/>
  <c r="EP341" i="36"/>
  <c r="C339" i="36"/>
  <c r="BU336" i="38"/>
  <c r="BQ336" i="38"/>
  <c r="BN336" i="38"/>
  <c r="AU337" i="38"/>
  <c r="AW337" i="38"/>
  <c r="AQ337" i="38"/>
  <c r="AS337" i="38"/>
  <c r="BO337" i="38"/>
  <c r="BP337" i="38"/>
  <c r="U339" i="36"/>
  <c r="AI337" i="38"/>
  <c r="AF337" i="38"/>
  <c r="CO338" i="36"/>
  <c r="CS338" i="36"/>
  <c r="CT338" i="36"/>
  <c r="H338" i="36"/>
  <c r="O338" i="36" s="1"/>
  <c r="BU339" i="36"/>
  <c r="BH338" i="36"/>
  <c r="U338" i="38" s="1"/>
  <c r="X338" i="38" s="1"/>
  <c r="Q338" i="38"/>
  <c r="R338" i="38" s="1"/>
  <c r="AK338" i="36"/>
  <c r="K338" i="38" s="1"/>
  <c r="N338" i="38"/>
  <c r="AR338" i="36"/>
  <c r="CH338" i="36"/>
  <c r="CD338" i="36"/>
  <c r="AC338" i="38"/>
  <c r="CC338" i="36"/>
  <c r="AE341" i="36"/>
  <c r="CB337" i="36"/>
  <c r="CB336" i="36"/>
  <c r="AH336" i="38"/>
  <c r="BK336" i="38"/>
  <c r="BA336" i="38"/>
  <c r="BB336" i="38" s="1"/>
  <c r="BG336" i="38" s="1"/>
  <c r="AU336" i="38"/>
  <c r="AW336" i="38"/>
  <c r="AP336" i="38"/>
  <c r="BM336" i="38"/>
  <c r="AI336" i="38"/>
  <c r="AO336" i="38"/>
  <c r="BP336" i="38"/>
  <c r="AX336" i="38"/>
  <c r="AY336" i="38" s="1"/>
  <c r="BL336" i="38"/>
  <c r="AT336" i="38"/>
  <c r="BH336" i="38"/>
  <c r="BS336" i="38"/>
  <c r="AV336" i="38"/>
  <c r="CA337" i="36"/>
  <c r="AG341" i="36"/>
  <c r="AR341" i="38"/>
  <c r="AI340" i="36"/>
  <c r="CZ336" i="36"/>
  <c r="DB336" i="36"/>
  <c r="AG337" i="38"/>
  <c r="W337" i="38"/>
  <c r="DA336" i="36"/>
  <c r="DC336" i="36" s="1"/>
  <c r="CW336" i="36"/>
  <c r="AH337" i="38"/>
  <c r="CY336" i="36"/>
  <c r="DD336" i="36"/>
  <c r="CV336" i="36"/>
  <c r="CI338" i="36"/>
  <c r="FH338" i="36"/>
  <c r="FI338" i="36" s="1"/>
  <c r="AP339" i="36"/>
  <c r="BT339" i="36"/>
  <c r="AD339" i="38"/>
  <c r="AK339" i="38" s="1"/>
  <c r="AV339" i="36"/>
  <c r="BU338" i="36"/>
  <c r="AP338" i="36"/>
  <c r="AV338" i="36"/>
  <c r="BT338" i="36"/>
  <c r="DE337" i="36"/>
  <c r="DF337" i="36" s="1"/>
  <c r="CQ338" i="36"/>
  <c r="L338" i="38"/>
  <c r="M338" i="38"/>
  <c r="CT339" i="36"/>
  <c r="H339" i="36"/>
  <c r="O339" i="36" s="1"/>
  <c r="CS339" i="36"/>
  <c r="CO339" i="36"/>
  <c r="DE336" i="36"/>
  <c r="DH336" i="36" s="1"/>
  <c r="L338" i="36"/>
  <c r="J338" i="38"/>
  <c r="DI335" i="36"/>
  <c r="DM335" i="36"/>
  <c r="Q339" i="36"/>
  <c r="B339" i="38" s="1"/>
  <c r="DF335" i="36"/>
  <c r="N338" i="36"/>
  <c r="DH335" i="36"/>
  <c r="DJ335" i="36"/>
  <c r="C338" i="36"/>
  <c r="DG335" i="36"/>
  <c r="I338" i="36"/>
  <c r="E338" i="38"/>
  <c r="A338" i="38" s="1"/>
  <c r="U338" i="36"/>
  <c r="J338" i="36" s="1"/>
  <c r="G338" i="36" a="1"/>
  <c r="G338" i="36" s="1"/>
  <c r="F338" i="36"/>
  <c r="Z338" i="38" s="1"/>
  <c r="G339" i="36" a="1"/>
  <c r="G339" i="36" s="1"/>
  <c r="AA338" i="36"/>
  <c r="BB338" i="36" s="1"/>
  <c r="M339" i="38"/>
  <c r="L339" i="38"/>
  <c r="CQ339" i="36"/>
  <c r="Q339" i="38"/>
  <c r="BH339" i="36"/>
  <c r="U339" i="38" s="1"/>
  <c r="X339" i="38" s="1"/>
  <c r="Z341" i="36"/>
  <c r="F341" i="36" s="1"/>
  <c r="Z340" i="36"/>
  <c r="Q340" i="36" s="1"/>
  <c r="B340" i="38" s="1"/>
  <c r="AR340" i="38"/>
  <c r="AG340" i="36"/>
  <c r="CU339" i="36"/>
  <c r="E341" i="36"/>
  <c r="K341" i="36"/>
  <c r="T341" i="36"/>
  <c r="C341" i="36" s="1"/>
  <c r="V341" i="36"/>
  <c r="W341" i="36"/>
  <c r="D341" i="38"/>
  <c r="FH339" i="36"/>
  <c r="FI339" i="36" s="1"/>
  <c r="CI339" i="36"/>
  <c r="D340" i="38"/>
  <c r="W340" i="36"/>
  <c r="AA340" i="36" s="1"/>
  <c r="E340" i="36"/>
  <c r="V340" i="36"/>
  <c r="T340" i="36"/>
  <c r="P340" i="36" s="1"/>
  <c r="K340" i="36"/>
  <c r="BI339" i="36"/>
  <c r="V339" i="38"/>
  <c r="AK339" i="36"/>
  <c r="K339" i="38" s="1"/>
  <c r="AI341" i="36"/>
  <c r="J339" i="38"/>
  <c r="F339" i="36"/>
  <c r="Z339" i="38" s="1"/>
  <c r="AD338" i="38"/>
  <c r="BA338" i="38" s="1"/>
  <c r="BB338" i="38" s="1"/>
  <c r="BG338" i="38" s="1"/>
  <c r="M338" i="36"/>
  <c r="CU338" i="36"/>
  <c r="CZ338" i="36" s="1"/>
  <c r="L339" i="36"/>
  <c r="AU338" i="36"/>
  <c r="X338" i="36"/>
  <c r="DL334" i="36"/>
  <c r="ED334" i="36" s="1"/>
  <c r="DL332" i="36"/>
  <c r="EI332" i="36" s="1"/>
  <c r="EL333" i="36"/>
  <c r="ED333" i="36"/>
  <c r="EB333" i="36"/>
  <c r="DZ333" i="36"/>
  <c r="EE333" i="36"/>
  <c r="BF336" i="38"/>
  <c r="EH333" i="36"/>
  <c r="EG333" i="36"/>
  <c r="EK333" i="36"/>
  <c r="EI333" i="36"/>
  <c r="EF333" i="36"/>
  <c r="EJ333" i="36"/>
  <c r="EA333" i="36"/>
  <c r="EM333" i="36"/>
  <c r="EC333" i="36"/>
  <c r="BE336" i="38"/>
  <c r="BF337" i="38"/>
  <c r="CB338" i="36"/>
  <c r="A339" i="38"/>
  <c r="CB339" i="36"/>
  <c r="BU340" i="36"/>
  <c r="BI340" i="36"/>
  <c r="V340" i="38"/>
  <c r="CH340" i="36"/>
  <c r="AC340" i="38"/>
  <c r="CD340" i="36"/>
  <c r="CC340" i="36"/>
  <c r="AV340" i="36"/>
  <c r="AP340" i="36"/>
  <c r="BB339" i="36"/>
  <c r="AB339" i="36"/>
  <c r="AW339" i="36"/>
  <c r="DI337" i="36"/>
  <c r="AZ336" i="38"/>
  <c r="BC337" i="38"/>
  <c r="AZ337" i="38"/>
  <c r="S337" i="38"/>
  <c r="T337" i="38"/>
  <c r="EY340" i="36"/>
  <c r="BC337" i="36"/>
  <c r="BD337" i="36"/>
  <c r="BE337" i="36"/>
  <c r="BA339" i="38"/>
  <c r="AX339" i="38"/>
  <c r="AY339" i="38" s="1"/>
  <c r="BI339" i="38"/>
  <c r="AJ339" i="38"/>
  <c r="AS339" i="38"/>
  <c r="BN339" i="38"/>
  <c r="AV339" i="38"/>
  <c r="AW339" i="38"/>
  <c r="BR339" i="38"/>
  <c r="BH339" i="38"/>
  <c r="AE339" i="38"/>
  <c r="BD337" i="38"/>
  <c r="BA336" i="36"/>
  <c r="AZ336" i="36"/>
  <c r="AX336" i="36"/>
  <c r="AY336" i="36"/>
  <c r="EX342" i="36"/>
  <c r="EP342" i="36"/>
  <c r="W338" i="38"/>
  <c r="N340" i="36"/>
  <c r="BC336" i="38"/>
  <c r="BD336" i="38"/>
  <c r="AL336" i="38"/>
  <c r="AM336" i="38"/>
  <c r="AN336" i="38"/>
  <c r="BE337" i="38"/>
  <c r="AL337" i="38"/>
  <c r="AM337" i="38"/>
  <c r="AN337" i="38"/>
  <c r="BE336" i="36"/>
  <c r="BD336" i="36"/>
  <c r="BC336" i="36"/>
  <c r="T336" i="38"/>
  <c r="S336" i="38"/>
  <c r="D339" i="36"/>
  <c r="J339" i="36"/>
  <c r="AX337" i="36"/>
  <c r="AY337" i="36"/>
  <c r="BA337" i="36"/>
  <c r="AZ337" i="36"/>
  <c r="EQ342" i="36"/>
  <c r="EO343" i="36" s="1"/>
  <c r="AA338" i="38"/>
  <c r="AA339" i="38"/>
  <c r="BM340" i="36"/>
  <c r="BZ340" i="36"/>
  <c r="AO341" i="36"/>
  <c r="CR340" i="36"/>
  <c r="EZ342" i="36"/>
  <c r="FA342" i="36"/>
  <c r="S342" i="36"/>
  <c r="CP341" i="36"/>
  <c r="BF341" i="36"/>
  <c r="BW340" i="36"/>
  <c r="AS338" i="36"/>
  <c r="BG341" i="36"/>
  <c r="CN341" i="36"/>
  <c r="BS341" i="36"/>
  <c r="CJ340" i="36"/>
  <c r="CG342" i="36"/>
  <c r="CK341" i="36"/>
  <c r="AL340" i="36"/>
  <c r="BF340" i="36"/>
  <c r="CL341" i="36"/>
  <c r="BZ341" i="36"/>
  <c r="BP341" i="36"/>
  <c r="ER340" i="36"/>
  <c r="CL340" i="36"/>
  <c r="BG340" i="36"/>
  <c r="AL341" i="36"/>
  <c r="FD342" i="36"/>
  <c r="CP340" i="36"/>
  <c r="BX341" i="36"/>
  <c r="AS340" i="36"/>
  <c r="AL342" i="36"/>
  <c r="AS339" i="36"/>
  <c r="BQ340" i="36"/>
  <c r="BJ341" i="36"/>
  <c r="BO342" i="36"/>
  <c r="AJ340" i="36"/>
  <c r="AM340" i="36"/>
  <c r="CR341" i="36"/>
  <c r="CM341" i="36"/>
  <c r="AF342" i="36"/>
  <c r="AM341" i="36"/>
  <c r="CJ341" i="36"/>
  <c r="BK341" i="36"/>
  <c r="ER341" i="36"/>
  <c r="BO340" i="36"/>
  <c r="EW342" i="36"/>
  <c r="EW343" i="36"/>
  <c r="BL340" i="36"/>
  <c r="BR341" i="36"/>
  <c r="AC342" i="36"/>
  <c r="CN340" i="36"/>
  <c r="BV342" i="36"/>
  <c r="AT341" i="36"/>
  <c r="FB342" i="36"/>
  <c r="BP340" i="36"/>
  <c r="CF341" i="36"/>
  <c r="FG341" i="36"/>
  <c r="BQ341" i="36"/>
  <c r="AQ341" i="36"/>
  <c r="AJ341" i="36"/>
  <c r="AH342" i="36"/>
  <c r="BR340" i="36"/>
  <c r="ES342" i="36"/>
  <c r="CK342" i="36"/>
  <c r="BO341" i="36"/>
  <c r="BL341" i="36"/>
  <c r="BN341" i="36"/>
  <c r="BW341" i="36"/>
  <c r="BM341" i="36"/>
  <c r="CK340" i="36"/>
  <c r="EU342" i="36"/>
  <c r="AT340" i="36"/>
  <c r="AD342" i="36"/>
  <c r="EV342" i="36"/>
  <c r="BS340" i="36"/>
  <c r="AJ342" i="36"/>
  <c r="CP342" i="36"/>
  <c r="DM337" i="36" l="1"/>
  <c r="DG337" i="36"/>
  <c r="DK337" i="36"/>
  <c r="DJ337" i="36"/>
  <c r="G341" i="36" a="1"/>
  <c r="G341" i="36" s="1"/>
  <c r="O338" i="38"/>
  <c r="P338" i="38" s="1"/>
  <c r="M340" i="38"/>
  <c r="L340" i="38"/>
  <c r="AI339" i="38"/>
  <c r="BH340" i="36"/>
  <c r="U340" i="38" s="1"/>
  <c r="X340" i="38" s="1"/>
  <c r="Q340" i="38"/>
  <c r="R340" i="38" s="1"/>
  <c r="DX341" i="36"/>
  <c r="I340" i="36"/>
  <c r="AU338" i="38"/>
  <c r="EY341" i="36"/>
  <c r="BO338" i="38"/>
  <c r="DI336" i="36"/>
  <c r="DJ336" i="36"/>
  <c r="CQ341" i="36"/>
  <c r="BI341" i="36"/>
  <c r="V341" i="38"/>
  <c r="BH341" i="36"/>
  <c r="U341" i="38" s="1"/>
  <c r="X341" i="38" s="1"/>
  <c r="Q341" i="38"/>
  <c r="CD341" i="36"/>
  <c r="AC341" i="38"/>
  <c r="CH341" i="36"/>
  <c r="CC341" i="36"/>
  <c r="DH337" i="36"/>
  <c r="CS340" i="36"/>
  <c r="H340" i="36"/>
  <c r="O340" i="36" s="1"/>
  <c r="CT340" i="36"/>
  <c r="BU341" i="36"/>
  <c r="AK341" i="36"/>
  <c r="K341" i="38" s="1"/>
  <c r="CT341" i="36"/>
  <c r="H341" i="36"/>
  <c r="O341" i="36" s="1"/>
  <c r="CS341" i="36"/>
  <c r="BY339" i="36"/>
  <c r="CA339" i="36" s="1"/>
  <c r="AT339" i="38"/>
  <c r="AQ339" i="38"/>
  <c r="BP339" i="38"/>
  <c r="AO339" i="38"/>
  <c r="AU339" i="38"/>
  <c r="BT339" i="38"/>
  <c r="AP339" i="38"/>
  <c r="BJ339" i="38"/>
  <c r="BU339" i="38"/>
  <c r="DM336" i="36"/>
  <c r="BS339" i="38"/>
  <c r="BQ339" i="38"/>
  <c r="BO339" i="38"/>
  <c r="BM339" i="38"/>
  <c r="BK339" i="38"/>
  <c r="BL339" i="38"/>
  <c r="DK336" i="36"/>
  <c r="DG336" i="36"/>
  <c r="DF336" i="36"/>
  <c r="BT340" i="36"/>
  <c r="AG342" i="36"/>
  <c r="AR340" i="36"/>
  <c r="N340" i="38"/>
  <c r="CO341" i="36"/>
  <c r="CO340" i="36"/>
  <c r="V342" i="36"/>
  <c r="T342" i="36"/>
  <c r="P342" i="36" s="1"/>
  <c r="W342" i="36"/>
  <c r="D342" i="38"/>
  <c r="E342" i="36"/>
  <c r="K342" i="36"/>
  <c r="CI340" i="36"/>
  <c r="FH340" i="36"/>
  <c r="AP341" i="36"/>
  <c r="AV341" i="36"/>
  <c r="BT341" i="36"/>
  <c r="L341" i="38"/>
  <c r="M341" i="38"/>
  <c r="AK340" i="36"/>
  <c r="K340" i="38" s="1"/>
  <c r="AR341" i="36"/>
  <c r="N341" i="38"/>
  <c r="CQ340" i="36"/>
  <c r="CI341" i="36"/>
  <c r="FH341" i="36"/>
  <c r="DE339" i="36"/>
  <c r="DG339" i="36" s="1"/>
  <c r="AD341" i="38"/>
  <c r="J340" i="38"/>
  <c r="DL335" i="36"/>
  <c r="EC335" i="36" s="1"/>
  <c r="W339" i="38"/>
  <c r="AA341" i="36"/>
  <c r="AU341" i="36"/>
  <c r="DW341" i="36"/>
  <c r="D338" i="36"/>
  <c r="Y338" i="36" s="1" a="1"/>
  <c r="Y338" i="36" s="1"/>
  <c r="H338" i="38" s="1"/>
  <c r="I338" i="38" s="1"/>
  <c r="L341" i="36"/>
  <c r="R339" i="38"/>
  <c r="T339" i="38" s="1"/>
  <c r="M341" i="36"/>
  <c r="AB339" i="38"/>
  <c r="CV338" i="36"/>
  <c r="AW338" i="36"/>
  <c r="AY338" i="36" s="1"/>
  <c r="L340" i="36"/>
  <c r="BI338" i="38"/>
  <c r="P341" i="36"/>
  <c r="F340" i="38"/>
  <c r="G340" i="38" s="1"/>
  <c r="AS338" i="38"/>
  <c r="AG338" i="38"/>
  <c r="DD339" i="36"/>
  <c r="BY338" i="36"/>
  <c r="CA338" i="36" s="1"/>
  <c r="AB338" i="36"/>
  <c r="AD340" i="38"/>
  <c r="BO340" i="38" s="1"/>
  <c r="G340" i="36" a="1"/>
  <c r="G340" i="36" s="1"/>
  <c r="BL338" i="38"/>
  <c r="BS338" i="38"/>
  <c r="AX338" i="38"/>
  <c r="AZ338" i="38" s="1"/>
  <c r="U341" i="36"/>
  <c r="N341" i="36"/>
  <c r="A338" i="36"/>
  <c r="CY338" i="36"/>
  <c r="CX338" i="36"/>
  <c r="E340" i="38"/>
  <c r="A340" i="38" s="1"/>
  <c r="M340" i="36"/>
  <c r="DW340" i="36"/>
  <c r="AB338" i="38"/>
  <c r="AQ338" i="38"/>
  <c r="AV338" i="38"/>
  <c r="AE338" i="38"/>
  <c r="CU340" i="36"/>
  <c r="DE340" i="36" s="1"/>
  <c r="AG339" i="38"/>
  <c r="CU341" i="36"/>
  <c r="CX341" i="36" s="1"/>
  <c r="DE338" i="36"/>
  <c r="DI338" i="36" s="1"/>
  <c r="DA338" i="36"/>
  <c r="DC338" i="36" s="1"/>
  <c r="Y339" i="36" a="1"/>
  <c r="Y339" i="36" s="1"/>
  <c r="H339" i="38" s="1"/>
  <c r="I339" i="38" s="1"/>
  <c r="A339" i="36"/>
  <c r="AF339" i="38"/>
  <c r="F341" i="38"/>
  <c r="G341" i="38" s="1"/>
  <c r="E341" i="38"/>
  <c r="CZ339" i="36"/>
  <c r="CV339" i="36"/>
  <c r="O339" i="38"/>
  <c r="P339" i="38" s="1"/>
  <c r="J341" i="38"/>
  <c r="Q341" i="36"/>
  <c r="B341" i="38" s="1"/>
  <c r="BB339" i="38"/>
  <c r="BG339" i="38" s="1"/>
  <c r="X341" i="36"/>
  <c r="CY339" i="36"/>
  <c r="Y339" i="38"/>
  <c r="C340" i="36"/>
  <c r="I341" i="36"/>
  <c r="X340" i="36"/>
  <c r="DA339" i="36"/>
  <c r="DC339" i="36" s="1"/>
  <c r="DB339" i="36"/>
  <c r="Y338" i="38"/>
  <c r="AW338" i="38"/>
  <c r="AF338" i="38"/>
  <c r="BN338" i="38"/>
  <c r="BJ338" i="38"/>
  <c r="BP338" i="38"/>
  <c r="BU338" i="38"/>
  <c r="CW339" i="36"/>
  <c r="CX339" i="36"/>
  <c r="BH338" i="38"/>
  <c r="BR338" i="38"/>
  <c r="BT338" i="38"/>
  <c r="AH338" i="38"/>
  <c r="AJ338" i="38"/>
  <c r="AL338" i="38" s="1"/>
  <c r="AK338" i="38"/>
  <c r="DB338" i="36"/>
  <c r="CW338" i="36"/>
  <c r="U340" i="36"/>
  <c r="D340" i="36" s="1"/>
  <c r="AU340" i="36"/>
  <c r="AH339" i="38"/>
  <c r="F340" i="36"/>
  <c r="AB340" i="38" s="1"/>
  <c r="AT338" i="38"/>
  <c r="BM338" i="38"/>
  <c r="BQ338" i="38"/>
  <c r="AP338" i="38"/>
  <c r="AI338" i="38"/>
  <c r="AO338" i="38"/>
  <c r="BK338" i="38"/>
  <c r="DD338" i="36"/>
  <c r="Z342" i="36"/>
  <c r="AE342" i="36"/>
  <c r="AI342" i="36"/>
  <c r="AR342" i="38"/>
  <c r="EB334" i="36"/>
  <c r="EG334" i="36"/>
  <c r="EE334" i="36"/>
  <c r="EM334" i="36"/>
  <c r="EK334" i="36"/>
  <c r="EI334" i="36"/>
  <c r="EJ334" i="36"/>
  <c r="DZ334" i="36"/>
  <c r="EA334" i="36"/>
  <c r="EH334" i="36"/>
  <c r="EF334" i="36"/>
  <c r="EC334" i="36"/>
  <c r="EL334" i="36"/>
  <c r="EF332" i="36"/>
  <c r="ED332" i="36"/>
  <c r="EL332" i="36"/>
  <c r="EA332" i="36"/>
  <c r="EJ332" i="36"/>
  <c r="EC332" i="36"/>
  <c r="EK332" i="36"/>
  <c r="EB332" i="36"/>
  <c r="EE332" i="36"/>
  <c r="EM332" i="36"/>
  <c r="DJ339" i="36"/>
  <c r="DL339" i="36" s="1"/>
  <c r="DZ332" i="36"/>
  <c r="EG332" i="36"/>
  <c r="EH332" i="36"/>
  <c r="DF339" i="36"/>
  <c r="BD338" i="38"/>
  <c r="FI341" i="36"/>
  <c r="AA340" i="38"/>
  <c r="BE339" i="38"/>
  <c r="DL337" i="36"/>
  <c r="EL337" i="36" s="1"/>
  <c r="BF338" i="38"/>
  <c r="AZ339" i="38"/>
  <c r="CQ342" i="36"/>
  <c r="AK342" i="36"/>
  <c r="K342" i="38" s="1"/>
  <c r="L342" i="38"/>
  <c r="M342" i="38"/>
  <c r="BC338" i="36"/>
  <c r="BE338" i="36"/>
  <c r="BD338" i="36"/>
  <c r="T338" i="38"/>
  <c r="S338" i="38"/>
  <c r="BD339" i="38"/>
  <c r="BE339" i="36"/>
  <c r="BD339" i="36"/>
  <c r="BC339" i="36"/>
  <c r="BE338" i="38"/>
  <c r="FI340" i="36"/>
  <c r="Z341" i="38"/>
  <c r="O341" i="38"/>
  <c r="P341" i="38" s="1"/>
  <c r="AB341" i="38"/>
  <c r="Y341" i="38"/>
  <c r="A341" i="36"/>
  <c r="AZ338" i="36"/>
  <c r="AL339" i="38"/>
  <c r="AM339" i="38"/>
  <c r="AN339" i="38"/>
  <c r="AK341" i="38"/>
  <c r="AX341" i="38"/>
  <c r="AY341" i="38" s="1"/>
  <c r="AJ341" i="38"/>
  <c r="AO341" i="38"/>
  <c r="BI341" i="38"/>
  <c r="AH341" i="38"/>
  <c r="BJ341" i="38"/>
  <c r="AI341" i="38"/>
  <c r="BO341" i="38"/>
  <c r="AV341" i="38"/>
  <c r="BT341" i="38"/>
  <c r="AP341" i="38"/>
  <c r="AQ341" i="38"/>
  <c r="BH341" i="38"/>
  <c r="BY341" i="36"/>
  <c r="CA341" i="36" s="1"/>
  <c r="BP341" i="38"/>
  <c r="AS341" i="38"/>
  <c r="BM341" i="38"/>
  <c r="BN341" i="38"/>
  <c r="BS341" i="38"/>
  <c r="BU341" i="38"/>
  <c r="BK341" i="38"/>
  <c r="AG341" i="38"/>
  <c r="AW341" i="38"/>
  <c r="BQ341" i="38"/>
  <c r="AT341" i="38"/>
  <c r="BR341" i="38"/>
  <c r="AU341" i="38"/>
  <c r="AF341" i="38"/>
  <c r="BL341" i="38"/>
  <c r="BA341" i="38"/>
  <c r="BB341" i="38" s="1"/>
  <c r="BG341" i="38" s="1"/>
  <c r="AE341" i="38"/>
  <c r="R341" i="38"/>
  <c r="W341" i="38"/>
  <c r="S340" i="38"/>
  <c r="T340" i="38"/>
  <c r="EQ343" i="36"/>
  <c r="EO344" i="36" s="1"/>
  <c r="EP343" i="36"/>
  <c r="EX343" i="36"/>
  <c r="BI340" i="38"/>
  <c r="BJ340" i="38"/>
  <c r="BT340" i="38"/>
  <c r="AS340" i="38"/>
  <c r="BM340" i="38"/>
  <c r="AP340" i="38"/>
  <c r="BN340" i="38"/>
  <c r="AQ340" i="38"/>
  <c r="BS340" i="38"/>
  <c r="BH340" i="38"/>
  <c r="BY340" i="36"/>
  <c r="CA340" i="36" s="1"/>
  <c r="AG340" i="38"/>
  <c r="AW340" i="38"/>
  <c r="BQ340" i="38"/>
  <c r="AT340" i="38"/>
  <c r="BR340" i="38"/>
  <c r="AU340" i="38"/>
  <c r="AF340" i="38"/>
  <c r="BL340" i="38"/>
  <c r="AK340" i="38"/>
  <c r="BA340" i="38"/>
  <c r="BB340" i="38" s="1"/>
  <c r="BG340" i="38" s="1"/>
  <c r="BU340" i="38"/>
  <c r="AX340" i="38"/>
  <c r="AY340" i="38" s="1"/>
  <c r="AE340" i="38"/>
  <c r="BK340" i="38"/>
  <c r="AJ340" i="38"/>
  <c r="BP340" i="38"/>
  <c r="AO340" i="38"/>
  <c r="AH340" i="38"/>
  <c r="AI340" i="38"/>
  <c r="AV340" i="38"/>
  <c r="EY342" i="36"/>
  <c r="BF339" i="38"/>
  <c r="BC339" i="38"/>
  <c r="BA339" i="36"/>
  <c r="AZ339" i="36"/>
  <c r="AX339" i="36"/>
  <c r="AY339" i="36"/>
  <c r="AY338" i="38"/>
  <c r="BC338" i="38"/>
  <c r="E342" i="38"/>
  <c r="CB340" i="36"/>
  <c r="W340" i="38"/>
  <c r="J341" i="36"/>
  <c r="D341" i="36"/>
  <c r="Y341" i="36" s="1" a="1"/>
  <c r="Y341" i="36" s="1"/>
  <c r="H341" i="38" s="1"/>
  <c r="BB340" i="36"/>
  <c r="AW340" i="36"/>
  <c r="AB340" i="36"/>
  <c r="AW341" i="36"/>
  <c r="BB341" i="36"/>
  <c r="AB341" i="36"/>
  <c r="CB341" i="36"/>
  <c r="F342" i="38"/>
  <c r="G342" i="38" s="1"/>
  <c r="AU342" i="36"/>
  <c r="AA342" i="36"/>
  <c r="M342" i="36"/>
  <c r="X342" i="36"/>
  <c r="N342" i="36"/>
  <c r="AF343" i="36"/>
  <c r="EZ343" i="36"/>
  <c r="ER342" i="36"/>
  <c r="BK342" i="36"/>
  <c r="CG343" i="36"/>
  <c r="ES343" i="36"/>
  <c r="AT342" i="36"/>
  <c r="CL342" i="36"/>
  <c r="BZ342" i="36"/>
  <c r="BX342" i="36"/>
  <c r="CN342" i="36"/>
  <c r="EV343" i="36"/>
  <c r="EU343" i="36"/>
  <c r="CF342" i="36"/>
  <c r="ET343" i="36"/>
  <c r="BV343" i="36"/>
  <c r="BF342" i="36"/>
  <c r="FD343" i="36"/>
  <c r="FG342" i="36"/>
  <c r="FA343" i="36"/>
  <c r="CM342" i="36"/>
  <c r="BP342" i="36"/>
  <c r="BM342" i="36"/>
  <c r="S343" i="36"/>
  <c r="AH343" i="36"/>
  <c r="AD343" i="36"/>
  <c r="AQ342" i="36"/>
  <c r="AM342" i="36"/>
  <c r="FA344" i="36"/>
  <c r="BS342" i="36"/>
  <c r="BL342" i="36"/>
  <c r="AO342" i="36"/>
  <c r="BW342" i="36"/>
  <c r="BN342" i="36"/>
  <c r="AC343" i="36"/>
  <c r="CJ342" i="36"/>
  <c r="BQ342" i="36"/>
  <c r="FB343" i="36"/>
  <c r="FC343" i="36"/>
  <c r="BJ342" i="36"/>
  <c r="CR342" i="36"/>
  <c r="AS341" i="36"/>
  <c r="BR342" i="36"/>
  <c r="BG342" i="36"/>
  <c r="EW344" i="36"/>
  <c r="AQ343" i="36"/>
  <c r="AX338" i="36" l="1"/>
  <c r="DX342" i="36"/>
  <c r="AR343" i="38"/>
  <c r="Z343" i="36"/>
  <c r="J343" i="38" s="1"/>
  <c r="DL336" i="36"/>
  <c r="EM336" i="36" s="1"/>
  <c r="AA341" i="38"/>
  <c r="C342" i="36"/>
  <c r="BA338" i="36"/>
  <c r="S339" i="38"/>
  <c r="BU342" i="36"/>
  <c r="CI342" i="36"/>
  <c r="V342" i="38"/>
  <c r="BI342" i="36"/>
  <c r="V343" i="36"/>
  <c r="E343" i="36"/>
  <c r="T343" i="36"/>
  <c r="P343" i="36" s="1"/>
  <c r="K343" i="36"/>
  <c r="D343" i="38"/>
  <c r="W343" i="36"/>
  <c r="N343" i="36" s="1"/>
  <c r="AR342" i="36"/>
  <c r="N342" i="38"/>
  <c r="BH342" i="36"/>
  <c r="U342" i="38" s="1"/>
  <c r="X342" i="38" s="1"/>
  <c r="Q342" i="38"/>
  <c r="R342" i="38" s="1"/>
  <c r="S342" i="38" s="1"/>
  <c r="AP342" i="36"/>
  <c r="AD342" i="38"/>
  <c r="AJ342" i="38" s="1"/>
  <c r="AV342" i="36"/>
  <c r="BT342" i="36"/>
  <c r="AI343" i="36"/>
  <c r="CC342" i="36"/>
  <c r="CH342" i="36"/>
  <c r="CD342" i="36"/>
  <c r="AC342" i="38"/>
  <c r="FH342" i="36"/>
  <c r="AE343" i="36"/>
  <c r="CS342" i="36"/>
  <c r="H342" i="36"/>
  <c r="O342" i="36" s="1"/>
  <c r="CT342" i="36"/>
  <c r="U342" i="36"/>
  <c r="DH339" i="36"/>
  <c r="EG335" i="36"/>
  <c r="CU342" i="36"/>
  <c r="CY342" i="36" s="1"/>
  <c r="EM335" i="36"/>
  <c r="DK339" i="36"/>
  <c r="EK339" i="36" s="1"/>
  <c r="DM339" i="36"/>
  <c r="I342" i="36"/>
  <c r="DI339" i="36"/>
  <c r="AM338" i="38"/>
  <c r="EE335" i="36"/>
  <c r="A340" i="36"/>
  <c r="DW342" i="36"/>
  <c r="EI335" i="36"/>
  <c r="DZ335" i="36"/>
  <c r="CZ341" i="36"/>
  <c r="EH335" i="36"/>
  <c r="EB335" i="36"/>
  <c r="EJ335" i="36"/>
  <c r="EL335" i="36"/>
  <c r="EA335" i="36"/>
  <c r="EF335" i="36"/>
  <c r="ED335" i="36"/>
  <c r="EK335" i="36"/>
  <c r="CW341" i="36"/>
  <c r="DA340" i="36"/>
  <c r="DC340" i="36" s="1"/>
  <c r="DB340" i="36"/>
  <c r="DJ338" i="36"/>
  <c r="DM338" i="36"/>
  <c r="Y340" i="38"/>
  <c r="CY341" i="36"/>
  <c r="CV340" i="36"/>
  <c r="Z340" i="38"/>
  <c r="CV341" i="36"/>
  <c r="DE341" i="36"/>
  <c r="DJ341" i="36" s="1"/>
  <c r="DD340" i="36"/>
  <c r="O340" i="38"/>
  <c r="P340" i="38" s="1"/>
  <c r="I341" i="38"/>
  <c r="DA341" i="36"/>
  <c r="DC341" i="36" s="1"/>
  <c r="DD341" i="36"/>
  <c r="CY340" i="36"/>
  <c r="CW340" i="36"/>
  <c r="DB341" i="36"/>
  <c r="CZ340" i="36"/>
  <c r="CX340" i="36"/>
  <c r="DH338" i="36"/>
  <c r="DG338" i="36"/>
  <c r="DF338" i="36"/>
  <c r="DK338" i="36"/>
  <c r="A341" i="38"/>
  <c r="J340" i="36"/>
  <c r="J342" i="38"/>
  <c r="AN338" i="38"/>
  <c r="Y340" i="36" a="1"/>
  <c r="Y340" i="36" s="1"/>
  <c r="H340" i="38" s="1"/>
  <c r="I340" i="38" s="1"/>
  <c r="F342" i="36"/>
  <c r="A342" i="36" s="1"/>
  <c r="Q342" i="36"/>
  <c r="B342" i="38" s="1"/>
  <c r="CO342" i="36"/>
  <c r="AG343" i="36"/>
  <c r="G342" i="36" a="1"/>
  <c r="G342" i="36" s="1"/>
  <c r="L342" i="36"/>
  <c r="EE336" i="36"/>
  <c r="EK336" i="36"/>
  <c r="EF336" i="36"/>
  <c r="EB336" i="36"/>
  <c r="EG336" i="36"/>
  <c r="EI336" i="36"/>
  <c r="EA336" i="36"/>
  <c r="EH336" i="36"/>
  <c r="EJ336" i="36"/>
  <c r="EC336" i="36"/>
  <c r="DZ336" i="36"/>
  <c r="ED336" i="36"/>
  <c r="EL336" i="36"/>
  <c r="DZ337" i="36"/>
  <c r="EK337" i="36"/>
  <c r="EB337" i="36"/>
  <c r="EA337" i="36"/>
  <c r="EM337" i="36"/>
  <c r="EJ337" i="36"/>
  <c r="BC341" i="38"/>
  <c r="EG337" i="36"/>
  <c r="EC337" i="36"/>
  <c r="AZ341" i="38"/>
  <c r="EE337" i="36"/>
  <c r="EA339" i="36"/>
  <c r="BF341" i="38"/>
  <c r="EH337" i="36"/>
  <c r="ED337" i="36"/>
  <c r="EF337" i="36"/>
  <c r="EI337" i="36"/>
  <c r="BD340" i="38"/>
  <c r="BF340" i="38"/>
  <c r="A342" i="38"/>
  <c r="EY343" i="36"/>
  <c r="BU343" i="36"/>
  <c r="EP344" i="36"/>
  <c r="EX344" i="36"/>
  <c r="BK342" i="38"/>
  <c r="AH342" i="38"/>
  <c r="BT342" i="38"/>
  <c r="BS342" i="38"/>
  <c r="AQ342" i="38"/>
  <c r="AW342" i="38"/>
  <c r="AU342" i="38"/>
  <c r="AZ340" i="38"/>
  <c r="AL340" i="38"/>
  <c r="AM340" i="38"/>
  <c r="AN340" i="38"/>
  <c r="BD341" i="38"/>
  <c r="F343" i="36"/>
  <c r="G343" i="36" a="1"/>
  <c r="G343" i="36" s="1"/>
  <c r="L343" i="36"/>
  <c r="Q343" i="36"/>
  <c r="B343" i="38" s="1"/>
  <c r="FI342" i="36"/>
  <c r="BE341" i="36"/>
  <c r="BC341" i="36"/>
  <c r="BD341" i="36"/>
  <c r="BA340" i="36"/>
  <c r="AX340" i="36"/>
  <c r="AZ340" i="36"/>
  <c r="AY340" i="36"/>
  <c r="X343" i="36"/>
  <c r="F343" i="38"/>
  <c r="G343" i="38" s="1"/>
  <c r="M343" i="36"/>
  <c r="EQ344" i="36"/>
  <c r="EO345" i="36" s="1"/>
  <c r="S341" i="38"/>
  <c r="T341" i="38"/>
  <c r="AM341" i="38"/>
  <c r="AN341" i="38"/>
  <c r="AL341" i="38"/>
  <c r="AW342" i="36"/>
  <c r="BB342" i="36"/>
  <c r="AB342" i="36"/>
  <c r="AY341" i="36"/>
  <c r="AX341" i="36"/>
  <c r="AZ341" i="36"/>
  <c r="BA341" i="36"/>
  <c r="BE340" i="36"/>
  <c r="BD340" i="36"/>
  <c r="BC340" i="36"/>
  <c r="D342" i="36"/>
  <c r="J342" i="36"/>
  <c r="DH341" i="36"/>
  <c r="BE340" i="38"/>
  <c r="BC340" i="38"/>
  <c r="BE341" i="38"/>
  <c r="DH340" i="36"/>
  <c r="DI340" i="36"/>
  <c r="DK340" i="36"/>
  <c r="DJ340" i="36"/>
  <c r="DM340" i="36"/>
  <c r="DG340" i="36"/>
  <c r="DF340" i="36"/>
  <c r="U343" i="36"/>
  <c r="E343" i="38"/>
  <c r="I343" i="36"/>
  <c r="BW343" i="36"/>
  <c r="BL343" i="36"/>
  <c r="CM343" i="36"/>
  <c r="BG343" i="36"/>
  <c r="BV345" i="36"/>
  <c r="CK343" i="36"/>
  <c r="AF344" i="36"/>
  <c r="BM343" i="36"/>
  <c r="CP343" i="36"/>
  <c r="BS343" i="36"/>
  <c r="FD345" i="36"/>
  <c r="BO343" i="36"/>
  <c r="FG343" i="36"/>
  <c r="EZ344" i="36"/>
  <c r="CJ343" i="36"/>
  <c r="S345" i="36"/>
  <c r="EU344" i="36"/>
  <c r="AT343" i="36"/>
  <c r="AL343" i="36"/>
  <c r="ES344" i="36"/>
  <c r="AM343" i="36"/>
  <c r="BJ343" i="36"/>
  <c r="FC344" i="36"/>
  <c r="ET344" i="36"/>
  <c r="BV344" i="36"/>
  <c r="EV344" i="36"/>
  <c r="ER343" i="36"/>
  <c r="EZ345" i="36"/>
  <c r="CL343" i="36"/>
  <c r="FD344" i="36"/>
  <c r="BN343" i="36"/>
  <c r="AC344" i="36"/>
  <c r="ET345" i="36"/>
  <c r="FB344" i="36"/>
  <c r="AS342" i="36"/>
  <c r="BZ343" i="36"/>
  <c r="BR343" i="36"/>
  <c r="BP343" i="36"/>
  <c r="BP344" i="36"/>
  <c r="BQ343" i="36"/>
  <c r="BK343" i="36"/>
  <c r="CN343" i="36"/>
  <c r="AH344" i="36"/>
  <c r="BF343" i="36"/>
  <c r="AJ343" i="36"/>
  <c r="S344" i="36"/>
  <c r="AO343" i="36"/>
  <c r="CF343" i="36"/>
  <c r="CG344" i="36"/>
  <c r="AH345" i="36"/>
  <c r="CR343" i="36"/>
  <c r="AD344" i="36"/>
  <c r="BX343" i="36"/>
  <c r="AA343" i="36" l="1"/>
  <c r="AU343" i="36"/>
  <c r="EF339" i="36"/>
  <c r="C343" i="36"/>
  <c r="DW343" i="36"/>
  <c r="EL339" i="36"/>
  <c r="DX343" i="36"/>
  <c r="AG344" i="36"/>
  <c r="CB342" i="36"/>
  <c r="BM342" i="38"/>
  <c r="AX342" i="38"/>
  <c r="AY342" i="38" s="1"/>
  <c r="BP342" i="38"/>
  <c r="BR342" i="38"/>
  <c r="AG342" i="38"/>
  <c r="BN342" i="38"/>
  <c r="AV342" i="38"/>
  <c r="BI342" i="38"/>
  <c r="BA342" i="38"/>
  <c r="BB342" i="38" s="1"/>
  <c r="BG342" i="38" s="1"/>
  <c r="AT342" i="38"/>
  <c r="AE342" i="38"/>
  <c r="BU342" i="38"/>
  <c r="AP342" i="38"/>
  <c r="BO342" i="38"/>
  <c r="AO342" i="38"/>
  <c r="AK342" i="38"/>
  <c r="BL342" i="38"/>
  <c r="BQ342" i="38"/>
  <c r="BH342" i="38"/>
  <c r="BY342" i="36"/>
  <c r="CA342" i="36" s="1"/>
  <c r="AS342" i="38"/>
  <c r="BJ342" i="38"/>
  <c r="CQ343" i="36"/>
  <c r="V344" i="36"/>
  <c r="W344" i="36"/>
  <c r="X344" i="36" s="1"/>
  <c r="T344" i="36"/>
  <c r="P344" i="36" s="1"/>
  <c r="E344" i="36"/>
  <c r="D344" i="38"/>
  <c r="K344" i="36"/>
  <c r="AI344" i="36"/>
  <c r="CX342" i="36"/>
  <c r="CU343" i="36"/>
  <c r="DA343" i="36" s="1"/>
  <c r="DC343" i="36" s="1"/>
  <c r="CV342" i="36"/>
  <c r="EH339" i="36"/>
  <c r="AA342" i="38"/>
  <c r="DZ339" i="36"/>
  <c r="T342" i="38"/>
  <c r="AF342" i="38"/>
  <c r="AI342" i="38"/>
  <c r="EJ339" i="36"/>
  <c r="DE342" i="36"/>
  <c r="DF342" i="36" s="1"/>
  <c r="AE344" i="36"/>
  <c r="Z344" i="36"/>
  <c r="J344" i="38" s="1"/>
  <c r="AR344" i="38"/>
  <c r="EB339" i="36"/>
  <c r="ED339" i="36"/>
  <c r="DB342" i="36"/>
  <c r="CZ342" i="36"/>
  <c r="EI339" i="36"/>
  <c r="EE339" i="36"/>
  <c r="EC339" i="36"/>
  <c r="DD342" i="36"/>
  <c r="DA342" i="36"/>
  <c r="DC342" i="36" s="1"/>
  <c r="CW342" i="36"/>
  <c r="W342" i="38"/>
  <c r="EG339" i="36"/>
  <c r="EM339" i="36"/>
  <c r="Y342" i="36" a="1"/>
  <c r="Y342" i="36" s="1"/>
  <c r="H342" i="38" s="1"/>
  <c r="I342" i="38" s="1"/>
  <c r="DF341" i="36"/>
  <c r="Z342" i="38"/>
  <c r="DM341" i="36"/>
  <c r="DG341" i="36"/>
  <c r="DL341" i="36" s="1"/>
  <c r="AB342" i="38"/>
  <c r="DI341" i="36"/>
  <c r="DK341" i="36"/>
  <c r="Y342" i="38"/>
  <c r="DL338" i="36"/>
  <c r="DZ338" i="36" s="1"/>
  <c r="A343" i="36"/>
  <c r="O342" i="38"/>
  <c r="P342" i="38" s="1"/>
  <c r="AR343" i="36"/>
  <c r="N343" i="38"/>
  <c r="CO343" i="36"/>
  <c r="L343" i="38"/>
  <c r="M343" i="38"/>
  <c r="FH343" i="36"/>
  <c r="FI343" i="36" s="1"/>
  <c r="CI343" i="36"/>
  <c r="AK343" i="36"/>
  <c r="K343" i="38" s="1"/>
  <c r="V343" i="38"/>
  <c r="BI343" i="36"/>
  <c r="Q343" i="38"/>
  <c r="R343" i="38" s="1"/>
  <c r="BH343" i="36"/>
  <c r="U343" i="38" s="1"/>
  <c r="X343" i="38" s="1"/>
  <c r="CS343" i="36"/>
  <c r="H343" i="36"/>
  <c r="O343" i="36" s="1"/>
  <c r="CT343" i="36"/>
  <c r="AV343" i="36"/>
  <c r="AP343" i="36"/>
  <c r="BT343" i="36"/>
  <c r="AD343" i="38"/>
  <c r="BQ343" i="38" s="1"/>
  <c r="AC343" i="38"/>
  <c r="CD343" i="36"/>
  <c r="CC343" i="36"/>
  <c r="CH343" i="36"/>
  <c r="A343" i="38"/>
  <c r="BD342" i="38"/>
  <c r="DL340" i="36"/>
  <c r="ED340" i="36" s="1"/>
  <c r="D345" i="38"/>
  <c r="T345" i="36"/>
  <c r="P345" i="36" s="1"/>
  <c r="V345" i="36"/>
  <c r="E345" i="36"/>
  <c r="K345" i="36"/>
  <c r="W345" i="36"/>
  <c r="AI345" i="36"/>
  <c r="BD342" i="36"/>
  <c r="BE342" i="36"/>
  <c r="BC342" i="36"/>
  <c r="AB343" i="36"/>
  <c r="BB343" i="36"/>
  <c r="AW343" i="36"/>
  <c r="BF342" i="38"/>
  <c r="C344" i="36"/>
  <c r="J343" i="36"/>
  <c r="D343" i="36"/>
  <c r="Y343" i="36" s="1" a="1"/>
  <c r="Y343" i="36" s="1"/>
  <c r="H343" i="38" s="1"/>
  <c r="I343" i="38" s="1"/>
  <c r="BA342" i="36"/>
  <c r="AZ342" i="36"/>
  <c r="AY342" i="36"/>
  <c r="AX342" i="36"/>
  <c r="BC342" i="38"/>
  <c r="BE342" i="38"/>
  <c r="F344" i="38"/>
  <c r="G344" i="38" s="1"/>
  <c r="AU344" i="36"/>
  <c r="AA344" i="36"/>
  <c r="N344" i="36"/>
  <c r="M344" i="36"/>
  <c r="AL342" i="38"/>
  <c r="AM342" i="38"/>
  <c r="AN342" i="38"/>
  <c r="EY344" i="36"/>
  <c r="DJ342" i="36"/>
  <c r="DM342" i="36"/>
  <c r="DG342" i="36"/>
  <c r="DK342" i="36"/>
  <c r="DI342" i="36"/>
  <c r="EQ345" i="36"/>
  <c r="EO346" i="36" s="1"/>
  <c r="EP345" i="36"/>
  <c r="EX345" i="36"/>
  <c r="Y343" i="38"/>
  <c r="Z343" i="38"/>
  <c r="O343" i="38"/>
  <c r="P343" i="38" s="1"/>
  <c r="AB343" i="38"/>
  <c r="FG344" i="36"/>
  <c r="AF345" i="36"/>
  <c r="CP344" i="36"/>
  <c r="CK344" i="36"/>
  <c r="BZ344" i="36"/>
  <c r="EV345" i="36"/>
  <c r="BW344" i="36"/>
  <c r="BJ344" i="36"/>
  <c r="BF344" i="36"/>
  <c r="FB345" i="36"/>
  <c r="AD345" i="36"/>
  <c r="CF344" i="36"/>
  <c r="BM344" i="36"/>
  <c r="BX344" i="36"/>
  <c r="AL344" i="36"/>
  <c r="CJ344" i="36"/>
  <c r="AJ344" i="36"/>
  <c r="CG345" i="36"/>
  <c r="BK344" i="36"/>
  <c r="BL344" i="36"/>
  <c r="AM344" i="36"/>
  <c r="ER344" i="36"/>
  <c r="BR344" i="36"/>
  <c r="EU345" i="36"/>
  <c r="CL344" i="36"/>
  <c r="CN344" i="36"/>
  <c r="BO344" i="36"/>
  <c r="CR344" i="36"/>
  <c r="FC345" i="36"/>
  <c r="AT344" i="36"/>
  <c r="ES345" i="36"/>
  <c r="EW345" i="36"/>
  <c r="FA345" i="36"/>
  <c r="AO344" i="36"/>
  <c r="BN344" i="36"/>
  <c r="AS343" i="36"/>
  <c r="BS344" i="36"/>
  <c r="AC345" i="36"/>
  <c r="BG344" i="36"/>
  <c r="AQ344" i="36"/>
  <c r="BQ344" i="36"/>
  <c r="CG346" i="36"/>
  <c r="CM344" i="36"/>
  <c r="BK345" i="36"/>
  <c r="DH342" i="36" l="1"/>
  <c r="AZ342" i="38"/>
  <c r="I344" i="36"/>
  <c r="U344" i="36"/>
  <c r="CO344" i="36"/>
  <c r="Q344" i="38"/>
  <c r="BH344" i="36"/>
  <c r="U344" i="38" s="1"/>
  <c r="X344" i="38" s="1"/>
  <c r="DX344" i="36"/>
  <c r="E344" i="38"/>
  <c r="BT344" i="36"/>
  <c r="AD344" i="38"/>
  <c r="BJ344" i="38" s="1"/>
  <c r="AP344" i="36"/>
  <c r="AV344" i="36"/>
  <c r="AR344" i="36"/>
  <c r="N344" i="38"/>
  <c r="CI344" i="36"/>
  <c r="CU344" i="36"/>
  <c r="CV344" i="36" s="1"/>
  <c r="EQ346" i="36"/>
  <c r="EO347" i="36" s="1"/>
  <c r="EX347" i="36" s="1"/>
  <c r="CW343" i="36"/>
  <c r="CX343" i="36"/>
  <c r="G344" i="36" a="1"/>
  <c r="G344" i="36" s="1"/>
  <c r="CV343" i="36"/>
  <c r="DB343" i="36"/>
  <c r="F344" i="36"/>
  <c r="AB344" i="38" s="1"/>
  <c r="DD343" i="36"/>
  <c r="CZ343" i="36"/>
  <c r="CY343" i="36"/>
  <c r="Q344" i="36"/>
  <c r="B344" i="38" s="1"/>
  <c r="DW344" i="36"/>
  <c r="L344" i="36"/>
  <c r="Z345" i="36"/>
  <c r="J345" i="38" s="1"/>
  <c r="AE345" i="36"/>
  <c r="AR345" i="38"/>
  <c r="AG345" i="36"/>
  <c r="EM341" i="36"/>
  <c r="AW343" i="38"/>
  <c r="EM338" i="36"/>
  <c r="EA338" i="36"/>
  <c r="EL338" i="36"/>
  <c r="EJ338" i="36"/>
  <c r="EI338" i="36"/>
  <c r="EK338" i="36"/>
  <c r="EE338" i="36"/>
  <c r="EC338" i="36"/>
  <c r="EH338" i="36"/>
  <c r="ED338" i="36"/>
  <c r="EB338" i="36"/>
  <c r="EG338" i="36"/>
  <c r="EF338" i="36"/>
  <c r="BT343" i="38"/>
  <c r="AG343" i="38"/>
  <c r="AE343" i="38"/>
  <c r="CB343" i="36"/>
  <c r="W343" i="38"/>
  <c r="AQ343" i="38"/>
  <c r="BL343" i="38"/>
  <c r="BI343" i="38"/>
  <c r="BM343" i="38"/>
  <c r="BP343" i="38"/>
  <c r="BR343" i="38"/>
  <c r="BY343" i="36"/>
  <c r="CA343" i="36" s="1"/>
  <c r="AI343" i="38"/>
  <c r="BA343" i="38"/>
  <c r="BB343" i="38" s="1"/>
  <c r="BG343" i="38" s="1"/>
  <c r="BS343" i="38"/>
  <c r="AS343" i="38"/>
  <c r="BJ343" i="38"/>
  <c r="BK343" i="38"/>
  <c r="AK343" i="38"/>
  <c r="AT343" i="38"/>
  <c r="BN343" i="38"/>
  <c r="BO343" i="38"/>
  <c r="AO343" i="38"/>
  <c r="AX343" i="38"/>
  <c r="AZ343" i="38" s="1"/>
  <c r="AU343" i="38"/>
  <c r="AA343" i="38"/>
  <c r="BH343" i="38"/>
  <c r="AP343" i="38"/>
  <c r="AV343" i="38"/>
  <c r="AH343" i="38"/>
  <c r="AJ343" i="38"/>
  <c r="AM343" i="38" s="1"/>
  <c r="BU343" i="38"/>
  <c r="AF343" i="38"/>
  <c r="BU344" i="36"/>
  <c r="CQ344" i="36"/>
  <c r="CD344" i="36"/>
  <c r="AC344" i="38"/>
  <c r="FH344" i="36"/>
  <c r="FI344" i="36" s="1"/>
  <c r="CH344" i="36"/>
  <c r="CC344" i="36"/>
  <c r="DE343" i="36"/>
  <c r="DI343" i="36" s="1"/>
  <c r="BI344" i="36"/>
  <c r="V344" i="38"/>
  <c r="CT344" i="36"/>
  <c r="CS344" i="36"/>
  <c r="H344" i="36"/>
  <c r="O344" i="36" s="1"/>
  <c r="L344" i="38"/>
  <c r="M344" i="38"/>
  <c r="AK344" i="36"/>
  <c r="K344" i="38" s="1"/>
  <c r="EI340" i="36"/>
  <c r="EL341" i="36"/>
  <c r="EC341" i="36"/>
  <c r="ED341" i="36"/>
  <c r="EI341" i="36"/>
  <c r="EC340" i="36"/>
  <c r="DZ340" i="36"/>
  <c r="EJ340" i="36"/>
  <c r="EA340" i="36"/>
  <c r="EM340" i="36"/>
  <c r="EE340" i="36"/>
  <c r="A344" i="38"/>
  <c r="DZ341" i="36"/>
  <c r="EB341" i="36"/>
  <c r="EE341" i="36"/>
  <c r="EH341" i="36"/>
  <c r="EG341" i="36"/>
  <c r="EJ341" i="36"/>
  <c r="EA341" i="36"/>
  <c r="EF341" i="36"/>
  <c r="EK341" i="36"/>
  <c r="EL340" i="36"/>
  <c r="EG340" i="36"/>
  <c r="EB340" i="36"/>
  <c r="EF340" i="36"/>
  <c r="EH340" i="36"/>
  <c r="EK340" i="36"/>
  <c r="EY345" i="36"/>
  <c r="DL342" i="36"/>
  <c r="EJ342" i="36" s="1"/>
  <c r="BI344" i="38"/>
  <c r="BO344" i="38"/>
  <c r="AP344" i="38"/>
  <c r="BS344" i="38"/>
  <c r="AW344" i="38"/>
  <c r="AF344" i="38"/>
  <c r="BA344" i="38"/>
  <c r="AX344" i="38"/>
  <c r="AY344" i="38" s="1"/>
  <c r="R344" i="38"/>
  <c r="E345" i="38"/>
  <c r="C345" i="36"/>
  <c r="I345" i="36"/>
  <c r="U345" i="36"/>
  <c r="T343" i="38"/>
  <c r="S343" i="38"/>
  <c r="BB344" i="36"/>
  <c r="AB344" i="36"/>
  <c r="AW344" i="36"/>
  <c r="AZ343" i="36"/>
  <c r="AX343" i="36"/>
  <c r="AY343" i="36"/>
  <c r="BA343" i="36"/>
  <c r="EX346" i="36"/>
  <c r="EP346" i="36"/>
  <c r="Z344" i="38"/>
  <c r="O344" i="38"/>
  <c r="P344" i="38" s="1"/>
  <c r="J344" i="36"/>
  <c r="D344" i="36"/>
  <c r="BC343" i="36"/>
  <c r="BD343" i="36"/>
  <c r="BE343" i="36"/>
  <c r="EQ347" i="36"/>
  <c r="EO348" i="36" s="1"/>
  <c r="G345" i="36" a="1"/>
  <c r="G345" i="36" s="1"/>
  <c r="L345" i="36"/>
  <c r="DW345" i="36"/>
  <c r="F345" i="36"/>
  <c r="F345" i="38"/>
  <c r="G345" i="38" s="1"/>
  <c r="AU345" i="36"/>
  <c r="X345" i="36"/>
  <c r="M345" i="36"/>
  <c r="N345" i="36"/>
  <c r="AA345" i="36"/>
  <c r="BO345" i="36"/>
  <c r="ES346" i="36"/>
  <c r="AS344" i="36"/>
  <c r="AH347" i="36"/>
  <c r="AF346" i="36"/>
  <c r="ET347" i="36"/>
  <c r="ES347" i="36"/>
  <c r="AT345" i="36"/>
  <c r="EZ347" i="36"/>
  <c r="S346" i="36"/>
  <c r="CM346" i="36"/>
  <c r="CG347" i="36"/>
  <c r="AC346" i="36"/>
  <c r="CR345" i="36"/>
  <c r="CK345" i="36"/>
  <c r="CL345" i="36"/>
  <c r="ET346" i="36"/>
  <c r="BG345" i="36"/>
  <c r="EV346" i="36"/>
  <c r="BL346" i="36"/>
  <c r="AC347" i="36"/>
  <c r="CP345" i="36"/>
  <c r="EV347" i="36"/>
  <c r="BN345" i="36"/>
  <c r="BM345" i="36"/>
  <c r="AO345" i="36"/>
  <c r="BF345" i="36"/>
  <c r="EU347" i="36"/>
  <c r="AD347" i="36"/>
  <c r="CN345" i="36"/>
  <c r="AM345" i="36"/>
  <c r="BV347" i="36"/>
  <c r="BQ345" i="36"/>
  <c r="FC346" i="36"/>
  <c r="FA346" i="36"/>
  <c r="BV346" i="36"/>
  <c r="ER345" i="36"/>
  <c r="AH346" i="36"/>
  <c r="CM345" i="36"/>
  <c r="AQ345" i="36"/>
  <c r="AL345" i="36"/>
  <c r="AD346" i="36"/>
  <c r="FD346" i="36"/>
  <c r="CJ345" i="36"/>
  <c r="AJ345" i="36"/>
  <c r="EU346" i="36"/>
  <c r="BR345" i="36"/>
  <c r="BZ345" i="36"/>
  <c r="EW346" i="36"/>
  <c r="FG345" i="36"/>
  <c r="EZ346" i="36"/>
  <c r="BX345" i="36"/>
  <c r="CF345" i="36"/>
  <c r="BS345" i="36"/>
  <c r="BP345" i="36"/>
  <c r="BW345" i="36"/>
  <c r="BL345" i="36"/>
  <c r="FB346" i="36"/>
  <c r="BJ345" i="36"/>
  <c r="EW348" i="36"/>
  <c r="BO346" i="36"/>
  <c r="BU344" i="38" l="1"/>
  <c r="BH344" i="38"/>
  <c r="AI344" i="38"/>
  <c r="BL344" i="38"/>
  <c r="AQ344" i="38"/>
  <c r="AO344" i="38"/>
  <c r="CY344" i="36"/>
  <c r="BP344" i="38"/>
  <c r="AU344" i="38"/>
  <c r="BM344" i="38"/>
  <c r="DB344" i="36"/>
  <c r="AJ344" i="38"/>
  <c r="AT344" i="38"/>
  <c r="AS344" i="38"/>
  <c r="CZ344" i="36"/>
  <c r="BK344" i="38"/>
  <c r="BQ344" i="38"/>
  <c r="AV344" i="38"/>
  <c r="DD344" i="36"/>
  <c r="CW344" i="36"/>
  <c r="CX344" i="36"/>
  <c r="DA344" i="36"/>
  <c r="DC344" i="36" s="1"/>
  <c r="Q345" i="36"/>
  <c r="B345" i="38" s="1"/>
  <c r="AE344" i="38"/>
  <c r="AK344" i="38"/>
  <c r="BR344" i="38"/>
  <c r="BY344" i="36"/>
  <c r="CA344" i="36" s="1"/>
  <c r="BN344" i="38"/>
  <c r="BT344" i="38"/>
  <c r="AH344" i="38"/>
  <c r="DX345" i="36"/>
  <c r="M345" i="38"/>
  <c r="L345" i="38"/>
  <c r="Y344" i="36" a="1"/>
  <c r="Y344" i="36" s="1"/>
  <c r="H344" i="38" s="1"/>
  <c r="I344" i="38" s="1"/>
  <c r="EP347" i="36"/>
  <c r="Y344" i="38"/>
  <c r="A344" i="36"/>
  <c r="BT345" i="36"/>
  <c r="AD345" i="38"/>
  <c r="BA345" i="38" s="1"/>
  <c r="AV345" i="36"/>
  <c r="AP345" i="36"/>
  <c r="DE344" i="36"/>
  <c r="DG344" i="36" s="1"/>
  <c r="AE347" i="36"/>
  <c r="EQ348" i="36"/>
  <c r="EO349" i="36" s="1"/>
  <c r="EP349" i="36" s="1"/>
  <c r="AR346" i="38"/>
  <c r="AG346" i="36"/>
  <c r="BI345" i="36"/>
  <c r="V345" i="38"/>
  <c r="CO345" i="36"/>
  <c r="CT345" i="36"/>
  <c r="CS345" i="36"/>
  <c r="H345" i="36"/>
  <c r="O345" i="36" s="1"/>
  <c r="CU345" i="36"/>
  <c r="Z346" i="36"/>
  <c r="DW346" i="36" s="1"/>
  <c r="AK345" i="36"/>
  <c r="K345" i="38" s="1"/>
  <c r="BH345" i="36"/>
  <c r="U345" i="38" s="1"/>
  <c r="X345" i="38" s="1"/>
  <c r="Q345" i="38"/>
  <c r="R345" i="38" s="1"/>
  <c r="CQ345" i="36"/>
  <c r="Z347" i="36"/>
  <c r="G347" i="36" s="1" a="1"/>
  <c r="G347" i="36" s="1"/>
  <c r="BU345" i="36"/>
  <c r="CI345" i="36"/>
  <c r="FH345" i="36"/>
  <c r="FI345" i="36" s="1"/>
  <c r="CH345" i="36"/>
  <c r="AC345" i="38"/>
  <c r="CC345" i="36"/>
  <c r="CD345" i="36"/>
  <c r="AR345" i="36"/>
  <c r="N345" i="38"/>
  <c r="W344" i="38"/>
  <c r="BB344" i="38"/>
  <c r="BG344" i="38" s="1"/>
  <c r="CB344" i="36"/>
  <c r="AA344" i="38"/>
  <c r="AY343" i="38"/>
  <c r="BC343" i="38"/>
  <c r="BF343" i="38"/>
  <c r="AN343" i="38"/>
  <c r="AL343" i="38"/>
  <c r="BE343" i="38"/>
  <c r="BD343" i="38"/>
  <c r="DJ343" i="36"/>
  <c r="DK343" i="36"/>
  <c r="DF343" i="36"/>
  <c r="AG344" i="38"/>
  <c r="DM343" i="36"/>
  <c r="DH343" i="36"/>
  <c r="DG343" i="36"/>
  <c r="AE346" i="36"/>
  <c r="AI346" i="36"/>
  <c r="AI347" i="36"/>
  <c r="K346" i="36"/>
  <c r="D346" i="38"/>
  <c r="E346" i="36"/>
  <c r="W346" i="36"/>
  <c r="T346" i="36"/>
  <c r="P346" i="36" s="1"/>
  <c r="V346" i="36"/>
  <c r="AR347" i="38"/>
  <c r="DZ342" i="36"/>
  <c r="EG342" i="36"/>
  <c r="BE344" i="38"/>
  <c r="EH342" i="36"/>
  <c r="A345" i="38"/>
  <c r="EM342" i="36"/>
  <c r="BF344" i="38"/>
  <c r="EC342" i="36"/>
  <c r="EK342" i="36"/>
  <c r="EY346" i="36"/>
  <c r="EX348" i="36"/>
  <c r="EP348" i="36"/>
  <c r="EE342" i="36"/>
  <c r="AX344" i="36"/>
  <c r="AY344" i="36"/>
  <c r="AZ344" i="36"/>
  <c r="BA344" i="36"/>
  <c r="EL342" i="36"/>
  <c r="AZ344" i="38"/>
  <c r="BD344" i="38"/>
  <c r="ED342" i="36"/>
  <c r="O345" i="38"/>
  <c r="P345" i="38" s="1"/>
  <c r="Z345" i="38"/>
  <c r="Y345" i="38"/>
  <c r="AB345" i="38"/>
  <c r="EQ349" i="36"/>
  <c r="EO350" i="36" s="1"/>
  <c r="AW345" i="36"/>
  <c r="BB345" i="36"/>
  <c r="AB345" i="36"/>
  <c r="EY347" i="36"/>
  <c r="EB342" i="36"/>
  <c r="EF342" i="36"/>
  <c r="A345" i="36"/>
  <c r="EI342" i="36"/>
  <c r="BE344" i="36"/>
  <c r="BC344" i="36"/>
  <c r="BD344" i="36"/>
  <c r="J345" i="36"/>
  <c r="D345" i="36"/>
  <c r="Y345" i="36" s="1" a="1"/>
  <c r="Y345" i="36" s="1"/>
  <c r="H345" i="38" s="1"/>
  <c r="I345" i="38" s="1"/>
  <c r="BC344" i="38"/>
  <c r="AN344" i="38"/>
  <c r="AL344" i="38"/>
  <c r="AM344" i="38"/>
  <c r="EA342" i="36"/>
  <c r="T344" i="38"/>
  <c r="S344" i="38"/>
  <c r="ER346" i="36"/>
  <c r="ES348" i="36"/>
  <c r="CG349" i="36"/>
  <c r="BG346" i="36"/>
  <c r="BS347" i="36"/>
  <c r="BJ347" i="36"/>
  <c r="ET349" i="36"/>
  <c r="CR347" i="36"/>
  <c r="AM347" i="36"/>
  <c r="EV349" i="36"/>
  <c r="FA348" i="36"/>
  <c r="FD347" i="36"/>
  <c r="AL348" i="36"/>
  <c r="EW347" i="36"/>
  <c r="CN346" i="36"/>
  <c r="AJ346" i="36"/>
  <c r="BK346" i="36"/>
  <c r="CP347" i="36"/>
  <c r="FB347" i="36"/>
  <c r="AF347" i="36"/>
  <c r="FD348" i="36"/>
  <c r="BN346" i="36"/>
  <c r="BV349" i="36"/>
  <c r="AM346" i="36"/>
  <c r="EU349" i="36"/>
  <c r="AO346" i="36"/>
  <c r="S347" i="36"/>
  <c r="CL347" i="36"/>
  <c r="BJ346" i="36"/>
  <c r="CG348" i="36"/>
  <c r="CJ346" i="36"/>
  <c r="FG346" i="36"/>
  <c r="AL346" i="36"/>
  <c r="AQ347" i="36"/>
  <c r="BR346" i="36"/>
  <c r="CM347" i="36"/>
  <c r="BV348" i="36"/>
  <c r="BS346" i="36"/>
  <c r="FG347" i="36"/>
  <c r="CR346" i="36"/>
  <c r="CL346" i="36"/>
  <c r="BX346" i="36"/>
  <c r="BK347" i="36"/>
  <c r="AC348" i="36"/>
  <c r="FG348" i="36"/>
  <c r="BQ346" i="36"/>
  <c r="AL347" i="36"/>
  <c r="EZ348" i="36"/>
  <c r="EZ349" i="36"/>
  <c r="AT346" i="36"/>
  <c r="EW349" i="36"/>
  <c r="CF346" i="36"/>
  <c r="FA349" i="36"/>
  <c r="AL349" i="36"/>
  <c r="BF346" i="36"/>
  <c r="BM347" i="36"/>
  <c r="FC347" i="36"/>
  <c r="AF348" i="36"/>
  <c r="BZ346" i="36"/>
  <c r="CP346" i="36"/>
  <c r="S348" i="36"/>
  <c r="BQ347" i="36"/>
  <c r="ES349" i="36"/>
  <c r="BM346" i="36"/>
  <c r="CJ347" i="36"/>
  <c r="EV348" i="36"/>
  <c r="S349" i="36"/>
  <c r="FC349" i="36"/>
  <c r="CK346" i="36"/>
  <c r="BN347" i="36"/>
  <c r="BW346" i="36"/>
  <c r="AQ346" i="36"/>
  <c r="ER347" i="36"/>
  <c r="AO347" i="36"/>
  <c r="EU348" i="36"/>
  <c r="BL347" i="36"/>
  <c r="BO347" i="36"/>
  <c r="FD349" i="36"/>
  <c r="AS345" i="36"/>
  <c r="CM349" i="36"/>
  <c r="AD349" i="36"/>
  <c r="BX349" i="36"/>
  <c r="CF347" i="36"/>
  <c r="BG347" i="36"/>
  <c r="BP346" i="36"/>
  <c r="BQ349" i="36"/>
  <c r="FA347" i="36"/>
  <c r="AJ349" i="36"/>
  <c r="AJ347" i="36"/>
  <c r="CK347" i="36"/>
  <c r="ES350" i="36"/>
  <c r="AF349" i="36"/>
  <c r="CN347" i="36"/>
  <c r="BP347" i="36"/>
  <c r="FB348" i="36"/>
  <c r="AC349" i="36"/>
  <c r="FB349" i="36"/>
  <c r="BW347" i="36"/>
  <c r="AT347" i="36"/>
  <c r="AD348" i="36"/>
  <c r="FC348" i="36"/>
  <c r="AH349" i="36"/>
  <c r="ET348" i="36"/>
  <c r="AH348" i="36"/>
  <c r="BR347" i="36"/>
  <c r="BX347" i="36"/>
  <c r="BZ347" i="36"/>
  <c r="BF347" i="36"/>
  <c r="FD350" i="36"/>
  <c r="EX349" i="36" l="1"/>
  <c r="Q346" i="36"/>
  <c r="B346" i="38" s="1"/>
  <c r="AE345" i="38"/>
  <c r="AT345" i="38"/>
  <c r="AQ345" i="38"/>
  <c r="AO345" i="38"/>
  <c r="AP346" i="36"/>
  <c r="AV346" i="36"/>
  <c r="CO346" i="36"/>
  <c r="AD346" i="38"/>
  <c r="BI346" i="38" s="1"/>
  <c r="BN345" i="38"/>
  <c r="BH345" i="38"/>
  <c r="AJ345" i="38"/>
  <c r="AK346" i="36"/>
  <c r="K346" i="38" s="1"/>
  <c r="M346" i="38"/>
  <c r="L346" i="38"/>
  <c r="H346" i="36"/>
  <c r="O346" i="36" s="1"/>
  <c r="CT346" i="36"/>
  <c r="CS346" i="36"/>
  <c r="BI346" i="36"/>
  <c r="V346" i="38"/>
  <c r="BT346" i="36"/>
  <c r="DX347" i="36"/>
  <c r="DX348" i="36"/>
  <c r="DX346" i="36"/>
  <c r="BU347" i="36"/>
  <c r="CC347" i="36"/>
  <c r="CB347" i="36" s="1"/>
  <c r="CH347" i="36"/>
  <c r="CD347" i="36"/>
  <c r="AC347" i="38"/>
  <c r="AK347" i="36"/>
  <c r="K347" i="38" s="1"/>
  <c r="BH347" i="36"/>
  <c r="U347" i="38" s="1"/>
  <c r="X347" i="38" s="1"/>
  <c r="Q347" i="38"/>
  <c r="R347" i="38" s="1"/>
  <c r="CQ347" i="36"/>
  <c r="AP347" i="36"/>
  <c r="BT347" i="36"/>
  <c r="AV347" i="36"/>
  <c r="BU345" i="38"/>
  <c r="BS345" i="38"/>
  <c r="BQ345" i="38"/>
  <c r="BM345" i="38"/>
  <c r="AP345" i="38"/>
  <c r="BK345" i="38"/>
  <c r="BL345" i="38"/>
  <c r="AU345" i="38"/>
  <c r="BT345" i="38"/>
  <c r="BJ345" i="38"/>
  <c r="AK345" i="38"/>
  <c r="AW345" i="38"/>
  <c r="AS345" i="38"/>
  <c r="AX345" i="38"/>
  <c r="AZ345" i="38" s="1"/>
  <c r="BE345" i="38"/>
  <c r="BY345" i="36"/>
  <c r="CA345" i="36" s="1"/>
  <c r="BR345" i="38"/>
  <c r="AV345" i="38"/>
  <c r="BO345" i="38"/>
  <c r="BP345" i="38"/>
  <c r="BI345" i="38"/>
  <c r="DI344" i="36"/>
  <c r="DM344" i="36"/>
  <c r="DJ344" i="36"/>
  <c r="DL344" i="36" s="1"/>
  <c r="AI345" i="38"/>
  <c r="DF344" i="36"/>
  <c r="DK344" i="36"/>
  <c r="W345" i="38"/>
  <c r="AF345" i="38"/>
  <c r="DH344" i="36"/>
  <c r="CI347" i="36"/>
  <c r="FH347" i="36"/>
  <c r="CO347" i="36"/>
  <c r="V347" i="36"/>
  <c r="T347" i="36"/>
  <c r="W347" i="36"/>
  <c r="F347" i="38" s="1"/>
  <c r="G347" i="38" s="1"/>
  <c r="D347" i="38"/>
  <c r="K347" i="36"/>
  <c r="E347" i="36"/>
  <c r="AG347" i="36"/>
  <c r="AR346" i="36"/>
  <c r="N346" i="38"/>
  <c r="CH346" i="36"/>
  <c r="CC346" i="36"/>
  <c r="CD346" i="36"/>
  <c r="AC346" i="38"/>
  <c r="L347" i="38"/>
  <c r="M347" i="38"/>
  <c r="N347" i="38"/>
  <c r="AR347" i="36"/>
  <c r="BU346" i="36"/>
  <c r="V347" i="38"/>
  <c r="W347" i="38" s="1"/>
  <c r="BI347" i="36"/>
  <c r="BH346" i="36"/>
  <c r="U346" i="38" s="1"/>
  <c r="X346" i="38" s="1"/>
  <c r="Q346" i="38"/>
  <c r="R346" i="38" s="1"/>
  <c r="S346" i="38" s="1"/>
  <c r="H347" i="36"/>
  <c r="O347" i="36" s="1"/>
  <c r="CT347" i="36"/>
  <c r="CS347" i="36"/>
  <c r="CQ346" i="36"/>
  <c r="FH346" i="36"/>
  <c r="FI347" i="36" s="1"/>
  <c r="CI346" i="36"/>
  <c r="DE345" i="36"/>
  <c r="DJ345" i="36" s="1"/>
  <c r="F347" i="36"/>
  <c r="Y347" i="38" s="1"/>
  <c r="BB345" i="38"/>
  <c r="BG345" i="38" s="1"/>
  <c r="AA345" i="38"/>
  <c r="L347" i="36"/>
  <c r="Z349" i="36"/>
  <c r="G349" i="36" s="1" a="1"/>
  <c r="G349" i="36" s="1"/>
  <c r="K349" i="36"/>
  <c r="D349" i="38"/>
  <c r="V349" i="36"/>
  <c r="T349" i="36"/>
  <c r="P349" i="36" s="1"/>
  <c r="W349" i="36"/>
  <c r="N349" i="36" s="1"/>
  <c r="E349" i="36"/>
  <c r="AI349" i="36"/>
  <c r="EQ350" i="36"/>
  <c r="EO351" i="36" s="1"/>
  <c r="AG345" i="38"/>
  <c r="AH345" i="38"/>
  <c r="CZ345" i="36"/>
  <c r="CX345" i="36"/>
  <c r="CY345" i="36"/>
  <c r="DD345" i="36"/>
  <c r="CV345" i="36"/>
  <c r="DB345" i="36"/>
  <c r="CW345" i="36"/>
  <c r="DA345" i="36"/>
  <c r="DC345" i="36" s="1"/>
  <c r="CB345" i="36"/>
  <c r="G346" i="36" a="1"/>
  <c r="G346" i="36" s="1"/>
  <c r="J346" i="38"/>
  <c r="L346" i="36"/>
  <c r="J347" i="38"/>
  <c r="Q347" i="36"/>
  <c r="B347" i="38" s="1"/>
  <c r="DW347" i="36"/>
  <c r="F346" i="36"/>
  <c r="O346" i="38" s="1"/>
  <c r="P346" i="38" s="1"/>
  <c r="DL343" i="36"/>
  <c r="EA343" i="36" s="1"/>
  <c r="M346" i="36"/>
  <c r="CU346" i="36"/>
  <c r="CY346" i="36" s="1"/>
  <c r="I346" i="36"/>
  <c r="F346" i="38"/>
  <c r="G346" i="38" s="1"/>
  <c r="AA346" i="36"/>
  <c r="AB346" i="36" s="1"/>
  <c r="X346" i="36"/>
  <c r="E346" i="38"/>
  <c r="N346" i="36"/>
  <c r="AU346" i="36"/>
  <c r="U346" i="36"/>
  <c r="D346" i="36" s="1"/>
  <c r="C346" i="36"/>
  <c r="AR349" i="38"/>
  <c r="V348" i="36"/>
  <c r="W348" i="36"/>
  <c r="N348" i="36" s="1"/>
  <c r="D348" i="38"/>
  <c r="T348" i="36"/>
  <c r="P348" i="36" s="1"/>
  <c r="E348" i="36"/>
  <c r="K348" i="36"/>
  <c r="AI348" i="36"/>
  <c r="AE349" i="36"/>
  <c r="AE348" i="36"/>
  <c r="AR348" i="38"/>
  <c r="AG349" i="36"/>
  <c r="Z348" i="36"/>
  <c r="Q348" i="36" s="1"/>
  <c r="B348" i="38" s="1"/>
  <c r="AG348" i="36"/>
  <c r="EC344" i="36"/>
  <c r="BC345" i="38"/>
  <c r="BF345" i="38"/>
  <c r="BD345" i="38"/>
  <c r="L348" i="38"/>
  <c r="M348" i="38"/>
  <c r="L349" i="38"/>
  <c r="M349" i="38"/>
  <c r="AK349" i="36"/>
  <c r="K349" i="38" s="1"/>
  <c r="AC349" i="38"/>
  <c r="CH349" i="36"/>
  <c r="CC349" i="36"/>
  <c r="CD349" i="36"/>
  <c r="EQ351" i="36"/>
  <c r="EO352" i="36" s="1"/>
  <c r="EX351" i="36"/>
  <c r="S345" i="38"/>
  <c r="T345" i="38"/>
  <c r="AO346" i="38"/>
  <c r="BJ346" i="38"/>
  <c r="BP346" i="38"/>
  <c r="BK346" i="38"/>
  <c r="AQ346" i="38"/>
  <c r="BM346" i="38"/>
  <c r="BN346" i="38"/>
  <c r="BT346" i="38"/>
  <c r="AI346" i="38"/>
  <c r="BY346" i="36"/>
  <c r="AG346" i="38"/>
  <c r="BQ346" i="38"/>
  <c r="AE346" i="38"/>
  <c r="AW346" i="38"/>
  <c r="BO346" i="38"/>
  <c r="AK346" i="38"/>
  <c r="BA346" i="38"/>
  <c r="AX346" i="38"/>
  <c r="AZ346" i="38" s="1"/>
  <c r="BL346" i="38"/>
  <c r="BS346" i="38"/>
  <c r="BC345" i="36"/>
  <c r="BE345" i="36"/>
  <c r="BD345" i="36"/>
  <c r="EP350" i="36"/>
  <c r="EX350" i="36"/>
  <c r="AY345" i="36"/>
  <c r="AZ345" i="36"/>
  <c r="BA345" i="36"/>
  <c r="AX345" i="36"/>
  <c r="EY349" i="36"/>
  <c r="EY348" i="36"/>
  <c r="AL345" i="38"/>
  <c r="AN345" i="38"/>
  <c r="AM345" i="38"/>
  <c r="F349" i="36"/>
  <c r="DW349" i="36"/>
  <c r="U349" i="36"/>
  <c r="C349" i="36"/>
  <c r="BX348" i="36"/>
  <c r="BF348" i="36"/>
  <c r="CK348" i="36"/>
  <c r="BS350" i="36"/>
  <c r="BN348" i="36"/>
  <c r="AO349" i="36"/>
  <c r="EV351" i="36"/>
  <c r="AC350" i="36"/>
  <c r="BZ350" i="36"/>
  <c r="AD350" i="36"/>
  <c r="AT349" i="36"/>
  <c r="BK348" i="36"/>
  <c r="BV350" i="36"/>
  <c r="CL349" i="36"/>
  <c r="BG348" i="36"/>
  <c r="BG349" i="36"/>
  <c r="FB350" i="36"/>
  <c r="AQ349" i="36"/>
  <c r="ET351" i="36"/>
  <c r="AC351" i="36"/>
  <c r="EZ350" i="36"/>
  <c r="ES352" i="36"/>
  <c r="BR350" i="36"/>
  <c r="BR349" i="36"/>
  <c r="ET350" i="36"/>
  <c r="BO348" i="36"/>
  <c r="BF349" i="36"/>
  <c r="CR350" i="36"/>
  <c r="AH352" i="36"/>
  <c r="BJ348" i="36"/>
  <c r="AO348" i="36"/>
  <c r="EU350" i="36"/>
  <c r="AF350" i="36"/>
  <c r="FA350" i="36"/>
  <c r="BN349" i="36"/>
  <c r="BS349" i="36"/>
  <c r="CN349" i="36"/>
  <c r="BL350" i="36"/>
  <c r="CL348" i="36"/>
  <c r="CM350" i="36"/>
  <c r="FC351" i="36"/>
  <c r="BZ349" i="36"/>
  <c r="AF351" i="36"/>
  <c r="AS347" i="36"/>
  <c r="AL350" i="36"/>
  <c r="AH351" i="36"/>
  <c r="EZ351" i="36"/>
  <c r="EV350" i="36"/>
  <c r="BL348" i="36"/>
  <c r="CK349" i="36"/>
  <c r="BV351" i="36"/>
  <c r="CF349" i="36"/>
  <c r="FB351" i="36"/>
  <c r="EW350" i="36"/>
  <c r="BM348" i="36"/>
  <c r="CG351" i="36"/>
  <c r="AD351" i="36"/>
  <c r="BW349" i="36"/>
  <c r="AJ348" i="36"/>
  <c r="CN348" i="36"/>
  <c r="AQ348" i="36"/>
  <c r="BK349" i="36"/>
  <c r="BZ348" i="36"/>
  <c r="FG349" i="36"/>
  <c r="BJ349" i="36"/>
  <c r="BQ348" i="36"/>
  <c r="FG350" i="36"/>
  <c r="AM348" i="36"/>
  <c r="AT348" i="36"/>
  <c r="CR348" i="36"/>
  <c r="CP348" i="36"/>
  <c r="EV352" i="36"/>
  <c r="BS348" i="36"/>
  <c r="CR349" i="36"/>
  <c r="AM349" i="36"/>
  <c r="BO349" i="36"/>
  <c r="BL349" i="36"/>
  <c r="BM349" i="36"/>
  <c r="CJ349" i="36"/>
  <c r="ER348" i="36"/>
  <c r="CJ348" i="36"/>
  <c r="AT350" i="36"/>
  <c r="BR348" i="36"/>
  <c r="CP349" i="36"/>
  <c r="BM350" i="36"/>
  <c r="BP348" i="36"/>
  <c r="AS346" i="36"/>
  <c r="EU351" i="36"/>
  <c r="FD351" i="36"/>
  <c r="CG350" i="36"/>
  <c r="FC350" i="36"/>
  <c r="S350" i="36"/>
  <c r="ET352" i="36"/>
  <c r="BP349" i="36"/>
  <c r="AH350" i="36"/>
  <c r="CM348" i="36"/>
  <c r="CF348" i="36"/>
  <c r="BW348" i="36"/>
  <c r="ER349" i="36"/>
  <c r="AM350" i="36"/>
  <c r="AQ350" i="36"/>
  <c r="S352" i="36"/>
  <c r="S351" i="36"/>
  <c r="AA347" i="38" l="1"/>
  <c r="T346" i="38"/>
  <c r="W346" i="38"/>
  <c r="AY345" i="38"/>
  <c r="AU346" i="38"/>
  <c r="BR346" i="38"/>
  <c r="AS346" i="38"/>
  <c r="I349" i="36"/>
  <c r="O347" i="38"/>
  <c r="P347" i="38" s="1"/>
  <c r="E349" i="38"/>
  <c r="AF346" i="38"/>
  <c r="BH346" i="38"/>
  <c r="AV346" i="38"/>
  <c r="AJ346" i="38"/>
  <c r="AB347" i="38"/>
  <c r="Z347" i="38"/>
  <c r="Z346" i="38"/>
  <c r="BU346" i="38"/>
  <c r="AT346" i="38"/>
  <c r="AP346" i="38"/>
  <c r="BB346" i="38"/>
  <c r="BG346" i="38" s="1"/>
  <c r="DI345" i="36"/>
  <c r="DH345" i="36"/>
  <c r="Q349" i="36"/>
  <c r="B349" i="38" s="1"/>
  <c r="EP351" i="36"/>
  <c r="DK345" i="36"/>
  <c r="L349" i="36"/>
  <c r="DF345" i="36"/>
  <c r="J349" i="38"/>
  <c r="V348" i="38"/>
  <c r="BI348" i="36"/>
  <c r="CO349" i="36"/>
  <c r="Y346" i="38"/>
  <c r="AB346" i="38"/>
  <c r="AH346" i="38"/>
  <c r="DX349" i="36"/>
  <c r="DX350" i="36"/>
  <c r="DM345" i="36"/>
  <c r="AU349" i="36"/>
  <c r="FI346" i="36"/>
  <c r="EI344" i="36"/>
  <c r="M349" i="36"/>
  <c r="ED344" i="36"/>
  <c r="EB344" i="36"/>
  <c r="A346" i="36"/>
  <c r="CB346" i="36"/>
  <c r="Y346" i="36" a="1"/>
  <c r="Y346" i="36" s="1"/>
  <c r="H346" i="38" s="1"/>
  <c r="DG345" i="36"/>
  <c r="DL345" i="36" s="1"/>
  <c r="EG345" i="36" s="1"/>
  <c r="EF344" i="36"/>
  <c r="EA344" i="36"/>
  <c r="EH344" i="36"/>
  <c r="EE344" i="36"/>
  <c r="F349" i="38"/>
  <c r="G349" i="38" s="1"/>
  <c r="AA346" i="38"/>
  <c r="EJ344" i="36"/>
  <c r="DZ344" i="36"/>
  <c r="EG344" i="36"/>
  <c r="EL344" i="36"/>
  <c r="X347" i="36"/>
  <c r="X349" i="36"/>
  <c r="AA349" i="36"/>
  <c r="AB349" i="36" s="1"/>
  <c r="CA346" i="36"/>
  <c r="EM344" i="36"/>
  <c r="EK344" i="36"/>
  <c r="CU347" i="36"/>
  <c r="CZ347" i="36" s="1"/>
  <c r="N347" i="36"/>
  <c r="AD347" i="38"/>
  <c r="AU347" i="36"/>
  <c r="M347" i="36"/>
  <c r="AA347" i="36"/>
  <c r="P347" i="36"/>
  <c r="C347" i="36"/>
  <c r="A347" i="36" s="1"/>
  <c r="E347" i="38"/>
  <c r="A347" i="38" s="1"/>
  <c r="U347" i="36"/>
  <c r="I347" i="36"/>
  <c r="EQ352" i="36"/>
  <c r="EO353" i="36" s="1"/>
  <c r="EP353" i="36" s="1"/>
  <c r="BU348" i="36"/>
  <c r="CT349" i="36"/>
  <c r="CS349" i="36"/>
  <c r="H349" i="36"/>
  <c r="O349" i="36" s="1"/>
  <c r="AK348" i="36"/>
  <c r="K348" i="38" s="1"/>
  <c r="EI343" i="36"/>
  <c r="EK343" i="36"/>
  <c r="EG343" i="36"/>
  <c r="ED343" i="36"/>
  <c r="EF343" i="36"/>
  <c r="EM343" i="36"/>
  <c r="EC343" i="36"/>
  <c r="EB343" i="36"/>
  <c r="EH343" i="36"/>
  <c r="DZ343" i="36"/>
  <c r="EJ343" i="36"/>
  <c r="EE343" i="36"/>
  <c r="EL343" i="36"/>
  <c r="N349" i="38"/>
  <c r="AR349" i="36"/>
  <c r="CO348" i="36"/>
  <c r="CI349" i="36"/>
  <c r="FH349" i="36"/>
  <c r="BI349" i="36"/>
  <c r="V349" i="38"/>
  <c r="AV348" i="36"/>
  <c r="BT348" i="36"/>
  <c r="AP348" i="36"/>
  <c r="BU349" i="36"/>
  <c r="CQ348" i="36"/>
  <c r="BH349" i="36"/>
  <c r="U349" i="38" s="1"/>
  <c r="X349" i="38" s="1"/>
  <c r="Q349" i="38"/>
  <c r="R349" i="38" s="1"/>
  <c r="T349" i="38" s="1"/>
  <c r="AV349" i="36"/>
  <c r="AP349" i="36"/>
  <c r="BT349" i="36"/>
  <c r="AD349" i="38"/>
  <c r="BH349" i="38" s="1"/>
  <c r="CQ349" i="36"/>
  <c r="I348" i="36"/>
  <c r="F348" i="38"/>
  <c r="G348" i="38" s="1"/>
  <c r="DA346" i="36"/>
  <c r="DC346" i="36" s="1"/>
  <c r="BB346" i="36"/>
  <c r="BC346" i="36" s="1"/>
  <c r="DD346" i="36"/>
  <c r="CZ346" i="36"/>
  <c r="AW346" i="36"/>
  <c r="AY346" i="36" s="1"/>
  <c r="CW346" i="36"/>
  <c r="DB346" i="36"/>
  <c r="CX346" i="36"/>
  <c r="DE346" i="36"/>
  <c r="DH346" i="36" s="1"/>
  <c r="CV346" i="36"/>
  <c r="F348" i="36"/>
  <c r="Y348" i="38" s="1"/>
  <c r="I346" i="38"/>
  <c r="A346" i="38"/>
  <c r="AD348" i="38"/>
  <c r="AK348" i="38" s="1"/>
  <c r="CU349" i="36"/>
  <c r="CW349" i="36" s="1"/>
  <c r="G348" i="36" a="1"/>
  <c r="G348" i="36" s="1"/>
  <c r="U348" i="36"/>
  <c r="J348" i="36" s="1"/>
  <c r="J348" i="38"/>
  <c r="DW348" i="36"/>
  <c r="C348" i="36"/>
  <c r="L348" i="36"/>
  <c r="E348" i="38"/>
  <c r="J346" i="36"/>
  <c r="AA348" i="36"/>
  <c r="AB348" i="36" s="1"/>
  <c r="M348" i="36"/>
  <c r="AU348" i="36"/>
  <c r="X348" i="36"/>
  <c r="CS348" i="36"/>
  <c r="H348" i="36"/>
  <c r="O348" i="36" s="1"/>
  <c r="CT348" i="36"/>
  <c r="FH348" i="36"/>
  <c r="CI348" i="36"/>
  <c r="Z350" i="36"/>
  <c r="J350" i="38" s="1"/>
  <c r="K351" i="36"/>
  <c r="V351" i="36"/>
  <c r="W351" i="36"/>
  <c r="F351" i="38" s="1"/>
  <c r="G351" i="38" s="1"/>
  <c r="E351" i="36"/>
  <c r="D351" i="38"/>
  <c r="T351" i="36"/>
  <c r="P351" i="36" s="1"/>
  <c r="AI350" i="36"/>
  <c r="CU348" i="36"/>
  <c r="T350" i="36"/>
  <c r="P350" i="36" s="1"/>
  <c r="D350" i="38"/>
  <c r="E350" i="36"/>
  <c r="W350" i="36"/>
  <c r="M350" i="36" s="1"/>
  <c r="K350" i="36"/>
  <c r="V350" i="36"/>
  <c r="AG351" i="36"/>
  <c r="Q348" i="38"/>
  <c r="BH348" i="36"/>
  <c r="U348" i="38" s="1"/>
  <c r="X348" i="38" s="1"/>
  <c r="AI351" i="36"/>
  <c r="AR350" i="38"/>
  <c r="Z351" i="36"/>
  <c r="F351" i="36" s="1"/>
  <c r="AR348" i="36"/>
  <c r="N348" i="38"/>
  <c r="AC348" i="38"/>
  <c r="CH348" i="36"/>
  <c r="CD348" i="36"/>
  <c r="CC348" i="36"/>
  <c r="AE350" i="36"/>
  <c r="AR351" i="38"/>
  <c r="AG350" i="36"/>
  <c r="AE351" i="36"/>
  <c r="EF345" i="36"/>
  <c r="EE345" i="36"/>
  <c r="BE346" i="38"/>
  <c r="BF346" i="38"/>
  <c r="BD346" i="38"/>
  <c r="AY346" i="38"/>
  <c r="EY351" i="36"/>
  <c r="A349" i="36"/>
  <c r="BC346" i="38"/>
  <c r="AA349" i="38"/>
  <c r="D352" i="38"/>
  <c r="W352" i="36"/>
  <c r="V352" i="36"/>
  <c r="K352" i="36"/>
  <c r="E352" i="36"/>
  <c r="T352" i="36"/>
  <c r="P352" i="36" s="1"/>
  <c r="AI352" i="36"/>
  <c r="N350" i="38"/>
  <c r="AR350" i="36"/>
  <c r="L350" i="38"/>
  <c r="M350" i="38"/>
  <c r="CT350" i="36"/>
  <c r="H350" i="36"/>
  <c r="O350" i="36" s="1"/>
  <c r="CS350" i="36"/>
  <c r="BU350" i="36"/>
  <c r="EP352" i="36"/>
  <c r="EX352" i="36"/>
  <c r="S347" i="38"/>
  <c r="T347" i="38"/>
  <c r="D349" i="36"/>
  <c r="Y349" i="36" s="1" a="1"/>
  <c r="Y349" i="36" s="1"/>
  <c r="H349" i="38" s="1"/>
  <c r="J349" i="36"/>
  <c r="EY350" i="36"/>
  <c r="CB349" i="36"/>
  <c r="O349" i="38"/>
  <c r="P349" i="38" s="1"/>
  <c r="AB349" i="38"/>
  <c r="Y349" i="38"/>
  <c r="Z349" i="38"/>
  <c r="BB349" i="36"/>
  <c r="AL346" i="38"/>
  <c r="AM346" i="38"/>
  <c r="AN346" i="38"/>
  <c r="EQ353" i="36"/>
  <c r="EO354" i="36" s="1"/>
  <c r="FA351" i="36"/>
  <c r="CG353" i="36"/>
  <c r="FG351" i="36"/>
  <c r="FA353" i="36"/>
  <c r="BN351" i="36"/>
  <c r="BJ351" i="36"/>
  <c r="BW350" i="36"/>
  <c r="FC353" i="36"/>
  <c r="CG352" i="36"/>
  <c r="BG350" i="36"/>
  <c r="FA352" i="36"/>
  <c r="BL351" i="36"/>
  <c r="CK351" i="36"/>
  <c r="BQ351" i="36"/>
  <c r="AQ351" i="36"/>
  <c r="CR351" i="36"/>
  <c r="BX350" i="36"/>
  <c r="BR351" i="36"/>
  <c r="CJ350" i="36"/>
  <c r="BM351" i="36"/>
  <c r="EW351" i="36"/>
  <c r="EW352" i="36"/>
  <c r="AF352" i="36"/>
  <c r="BP350" i="36"/>
  <c r="AO351" i="36"/>
  <c r="CP350" i="36"/>
  <c r="CL350" i="36"/>
  <c r="CJ351" i="36"/>
  <c r="AS348" i="36"/>
  <c r="BX352" i="36"/>
  <c r="BP351" i="36"/>
  <c r="BJ350" i="36"/>
  <c r="CF350" i="36"/>
  <c r="CN350" i="36"/>
  <c r="CN351" i="36"/>
  <c r="AL351" i="36"/>
  <c r="BZ351" i="36"/>
  <c r="FD352" i="36"/>
  <c r="FD353" i="36"/>
  <c r="EZ353" i="36"/>
  <c r="S353" i="36"/>
  <c r="AT353" i="36"/>
  <c r="AH353" i="36"/>
  <c r="BS351" i="36"/>
  <c r="FB353" i="36"/>
  <c r="AO350" i="36"/>
  <c r="AJ351" i="36"/>
  <c r="BX351" i="36"/>
  <c r="ES354" i="36"/>
  <c r="CL351" i="36"/>
  <c r="AD352" i="36"/>
  <c r="BO350" i="36"/>
  <c r="FB352" i="36"/>
  <c r="BG351" i="36"/>
  <c r="AM351" i="36"/>
  <c r="FC352" i="36"/>
  <c r="EU352" i="36"/>
  <c r="BN350" i="36"/>
  <c r="BK351" i="36"/>
  <c r="CM351" i="36"/>
  <c r="AT351" i="36"/>
  <c r="AS349" i="36"/>
  <c r="CP351" i="36"/>
  <c r="AC352" i="36"/>
  <c r="BK350" i="36"/>
  <c r="BF351" i="36"/>
  <c r="BW351" i="36"/>
  <c r="BF350" i="36"/>
  <c r="ER350" i="36"/>
  <c r="ES353" i="36"/>
  <c r="EZ352" i="36"/>
  <c r="ER351" i="36"/>
  <c r="BV352" i="36"/>
  <c r="AJ350" i="36"/>
  <c r="ET353" i="36"/>
  <c r="BO351" i="36"/>
  <c r="ES351" i="36"/>
  <c r="CF351" i="36"/>
  <c r="BQ350" i="36"/>
  <c r="CK350" i="36"/>
  <c r="DZ345" i="36" l="1"/>
  <c r="EA345" i="36"/>
  <c r="EH345" i="36"/>
  <c r="EL345" i="36"/>
  <c r="BI350" i="36"/>
  <c r="V350" i="38"/>
  <c r="ED345" i="36"/>
  <c r="EM345" i="36"/>
  <c r="EI345" i="36"/>
  <c r="EJ345" i="36"/>
  <c r="EK345" i="36"/>
  <c r="AK351" i="36"/>
  <c r="K351" i="38" s="1"/>
  <c r="AE352" i="36"/>
  <c r="AG352" i="36"/>
  <c r="EB345" i="36"/>
  <c r="EC345" i="36"/>
  <c r="AV350" i="36"/>
  <c r="BT350" i="36"/>
  <c r="AP350" i="36"/>
  <c r="Z352" i="36"/>
  <c r="F352" i="36" s="1"/>
  <c r="CO350" i="36"/>
  <c r="AR352" i="38"/>
  <c r="AK350" i="36"/>
  <c r="K350" i="38" s="1"/>
  <c r="AV351" i="36"/>
  <c r="AP351" i="36"/>
  <c r="CQ350" i="36"/>
  <c r="Q350" i="38"/>
  <c r="R350" i="38" s="1"/>
  <c r="BH350" i="36"/>
  <c r="U350" i="38" s="1"/>
  <c r="X350" i="38" s="1"/>
  <c r="CH350" i="36"/>
  <c r="AC350" i="38"/>
  <c r="CD350" i="36"/>
  <c r="AA350" i="38" s="1"/>
  <c r="CC350" i="36"/>
  <c r="CI350" i="36"/>
  <c r="FH350" i="36"/>
  <c r="CO351" i="36"/>
  <c r="DX351" i="36"/>
  <c r="AW349" i="36"/>
  <c r="I349" i="38"/>
  <c r="AI348" i="38"/>
  <c r="A349" i="38"/>
  <c r="CV347" i="36"/>
  <c r="DD347" i="36"/>
  <c r="CX347" i="36"/>
  <c r="CW347" i="36"/>
  <c r="DA347" i="36"/>
  <c r="DC347" i="36" s="1"/>
  <c r="DB347" i="36"/>
  <c r="CY347" i="36"/>
  <c r="DE347" i="36"/>
  <c r="DF347" i="36" s="1"/>
  <c r="AW349" i="38"/>
  <c r="EX353" i="36"/>
  <c r="EY353" i="36" s="1"/>
  <c r="AK347" i="38"/>
  <c r="AF347" i="38"/>
  <c r="BK347" i="38"/>
  <c r="AJ347" i="38"/>
  <c r="BO347" i="38"/>
  <c r="BU347" i="38"/>
  <c r="AP347" i="38"/>
  <c r="BI347" i="38"/>
  <c r="BP347" i="38"/>
  <c r="AQ347" i="38"/>
  <c r="AU347" i="38"/>
  <c r="BM347" i="38"/>
  <c r="BS347" i="38"/>
  <c r="AW347" i="38"/>
  <c r="AO347" i="38"/>
  <c r="AV347" i="38"/>
  <c r="AX347" i="38"/>
  <c r="AI347" i="38"/>
  <c r="BQ347" i="38"/>
  <c r="AG347" i="38"/>
  <c r="BT347" i="38"/>
  <c r="BY347" i="36"/>
  <c r="CA347" i="36" s="1"/>
  <c r="BH347" i="38"/>
  <c r="BJ347" i="38"/>
  <c r="BR347" i="38"/>
  <c r="AT347" i="38"/>
  <c r="BL347" i="38"/>
  <c r="BN347" i="38"/>
  <c r="BA347" i="38"/>
  <c r="AH347" i="38"/>
  <c r="AE347" i="38"/>
  <c r="AS347" i="38"/>
  <c r="AW347" i="36"/>
  <c r="BB347" i="36"/>
  <c r="AB347" i="36"/>
  <c r="D347" i="36"/>
  <c r="Y347" i="36" s="1" a="1"/>
  <c r="Y347" i="36" s="1"/>
  <c r="H347" i="38" s="1"/>
  <c r="I347" i="38" s="1"/>
  <c r="J347" i="36"/>
  <c r="D353" i="38"/>
  <c r="W353" i="36"/>
  <c r="M353" i="36" s="1"/>
  <c r="V353" i="36"/>
  <c r="T353" i="36"/>
  <c r="P353" i="36" s="1"/>
  <c r="K353" i="36"/>
  <c r="E353" i="36"/>
  <c r="AI353" i="36"/>
  <c r="EQ354" i="36"/>
  <c r="EO355" i="36" s="1"/>
  <c r="EX355" i="36" s="1"/>
  <c r="CH351" i="36"/>
  <c r="AC351" i="38"/>
  <c r="CC351" i="36"/>
  <c r="CD351" i="36"/>
  <c r="CT351" i="36"/>
  <c r="H351" i="36"/>
  <c r="O351" i="36" s="1"/>
  <c r="CS351" i="36"/>
  <c r="BK349" i="38"/>
  <c r="BT349" i="38"/>
  <c r="BA349" i="38"/>
  <c r="BB349" i="38" s="1"/>
  <c r="BG349" i="38" s="1"/>
  <c r="BI349" i="38"/>
  <c r="AU349" i="38"/>
  <c r="BM349" i="38"/>
  <c r="AQ349" i="38"/>
  <c r="S349" i="38"/>
  <c r="BO349" i="38"/>
  <c r="BU349" i="38"/>
  <c r="AF349" i="38"/>
  <c r="BS349" i="38"/>
  <c r="AJ349" i="38"/>
  <c r="AN349" i="38" s="1"/>
  <c r="AX349" i="38"/>
  <c r="AY349" i="38" s="1"/>
  <c r="BQ349" i="38"/>
  <c r="AX346" i="36"/>
  <c r="BD346" i="36"/>
  <c r="Z348" i="38"/>
  <c r="W349" i="38"/>
  <c r="AH349" i="38"/>
  <c r="BN348" i="38"/>
  <c r="AI349" i="38"/>
  <c r="AE349" i="38"/>
  <c r="AK349" i="38"/>
  <c r="AP349" i="38"/>
  <c r="AO349" i="38"/>
  <c r="AV349" i="38"/>
  <c r="BR349" i="38"/>
  <c r="AG349" i="38"/>
  <c r="BN349" i="38"/>
  <c r="BJ349" i="38"/>
  <c r="BP349" i="38"/>
  <c r="AS349" i="38"/>
  <c r="BY349" i="36"/>
  <c r="CA349" i="36" s="1"/>
  <c r="BL349" i="38"/>
  <c r="AT349" i="38"/>
  <c r="FI349" i="36"/>
  <c r="CQ351" i="36"/>
  <c r="L351" i="38"/>
  <c r="M351" i="38"/>
  <c r="V351" i="38"/>
  <c r="BI351" i="36"/>
  <c r="Q351" i="38"/>
  <c r="R351" i="38" s="1"/>
  <c r="BH351" i="36"/>
  <c r="U351" i="38" s="1"/>
  <c r="X351" i="38" s="1"/>
  <c r="N351" i="38"/>
  <c r="AR351" i="36"/>
  <c r="FH351" i="36"/>
  <c r="FI351" i="36" s="1"/>
  <c r="CI351" i="36"/>
  <c r="BU351" i="36"/>
  <c r="BT351" i="36"/>
  <c r="DE348" i="36"/>
  <c r="DG348" i="36" s="1"/>
  <c r="AV348" i="38"/>
  <c r="AZ346" i="36"/>
  <c r="A348" i="38"/>
  <c r="BJ348" i="38"/>
  <c r="BI348" i="38"/>
  <c r="BT348" i="38"/>
  <c r="AX348" i="38"/>
  <c r="AY348" i="38" s="1"/>
  <c r="AW348" i="38"/>
  <c r="BL348" i="38"/>
  <c r="BE346" i="36"/>
  <c r="BS348" i="38"/>
  <c r="AE348" i="38"/>
  <c r="D348" i="36"/>
  <c r="Y348" i="36" s="1" a="1"/>
  <c r="Y348" i="36" s="1"/>
  <c r="H348" i="38" s="1"/>
  <c r="I348" i="38" s="1"/>
  <c r="AB348" i="38"/>
  <c r="AS348" i="38"/>
  <c r="BQ348" i="38"/>
  <c r="AO348" i="38"/>
  <c r="AU348" i="38"/>
  <c r="N351" i="36"/>
  <c r="O348" i="38"/>
  <c r="P348" i="38" s="1"/>
  <c r="BA346" i="36"/>
  <c r="E351" i="38"/>
  <c r="A351" i="38" s="1"/>
  <c r="BB348" i="36"/>
  <c r="BE348" i="36" s="1"/>
  <c r="AP348" i="38"/>
  <c r="AT348" i="38"/>
  <c r="BH348" i="38"/>
  <c r="AJ348" i="38"/>
  <c r="AM348" i="38" s="1"/>
  <c r="BU348" i="38"/>
  <c r="BK348" i="38"/>
  <c r="BA348" i="38"/>
  <c r="BE348" i="38" s="1"/>
  <c r="DJ347" i="36"/>
  <c r="DD349" i="36"/>
  <c r="F350" i="36"/>
  <c r="Y350" i="38" s="1"/>
  <c r="DK346" i="36"/>
  <c r="CU350" i="36"/>
  <c r="DG346" i="36"/>
  <c r="DF346" i="36"/>
  <c r="A348" i="36"/>
  <c r="L350" i="36"/>
  <c r="DJ346" i="36"/>
  <c r="AW348" i="36"/>
  <c r="AX348" i="36" s="1"/>
  <c r="G350" i="36" a="1"/>
  <c r="G350" i="36" s="1"/>
  <c r="DM346" i="36"/>
  <c r="DI346" i="36"/>
  <c r="DI347" i="36"/>
  <c r="R348" i="38"/>
  <c r="T348" i="38" s="1"/>
  <c r="I350" i="36"/>
  <c r="DB348" i="36"/>
  <c r="Q351" i="36"/>
  <c r="B351" i="38" s="1"/>
  <c r="DA349" i="36"/>
  <c r="DC349" i="36" s="1"/>
  <c r="CX349" i="36"/>
  <c r="DW351" i="36"/>
  <c r="C350" i="36"/>
  <c r="FI348" i="36"/>
  <c r="CY349" i="36"/>
  <c r="DE349" i="36"/>
  <c r="DF349" i="36" s="1"/>
  <c r="BM348" i="38"/>
  <c r="BO348" i="38"/>
  <c r="BR348" i="38"/>
  <c r="AQ348" i="38"/>
  <c r="BP348" i="38"/>
  <c r="BY348" i="36"/>
  <c r="CA348" i="36" s="1"/>
  <c r="M351" i="36"/>
  <c r="AA350" i="36"/>
  <c r="BB350" i="36" s="1"/>
  <c r="DB349" i="36"/>
  <c r="CV349" i="36"/>
  <c r="CZ349" i="36"/>
  <c r="AF348" i="38"/>
  <c r="L351" i="36"/>
  <c r="Q350" i="36"/>
  <c r="B350" i="38" s="1"/>
  <c r="W348" i="38"/>
  <c r="AA351" i="36"/>
  <c r="AW351" i="36" s="1"/>
  <c r="AU351" i="36"/>
  <c r="I351" i="36"/>
  <c r="F350" i="38"/>
  <c r="G350" i="38" s="1"/>
  <c r="DA348" i="36"/>
  <c r="DC348" i="36" s="1"/>
  <c r="AG348" i="38"/>
  <c r="AH348" i="38"/>
  <c r="AD351" i="38"/>
  <c r="BL351" i="38" s="1"/>
  <c r="N350" i="36"/>
  <c r="U350" i="36"/>
  <c r="J350" i="36" s="1"/>
  <c r="AU350" i="36"/>
  <c r="CY348" i="36"/>
  <c r="G351" i="36" a="1"/>
  <c r="G351" i="36" s="1"/>
  <c r="J351" i="38"/>
  <c r="DW350" i="36"/>
  <c r="AD350" i="38"/>
  <c r="BQ350" i="38" s="1"/>
  <c r="X350" i="36"/>
  <c r="CZ348" i="36"/>
  <c r="AA348" i="38"/>
  <c r="X351" i="36"/>
  <c r="E350" i="38"/>
  <c r="U351" i="36"/>
  <c r="J351" i="36" s="1"/>
  <c r="DD348" i="36"/>
  <c r="CV348" i="36"/>
  <c r="CU351" i="36"/>
  <c r="CY351" i="36" s="1"/>
  <c r="C351" i="36"/>
  <c r="A351" i="36" s="1"/>
  <c r="CX348" i="36"/>
  <c r="CW348" i="36"/>
  <c r="CB348" i="36"/>
  <c r="AR353" i="36"/>
  <c r="N353" i="38"/>
  <c r="CH352" i="36"/>
  <c r="AC352" i="38"/>
  <c r="CD352" i="36"/>
  <c r="CC352" i="36"/>
  <c r="AB351" i="38"/>
  <c r="Z351" i="38"/>
  <c r="O351" i="38"/>
  <c r="P351" i="38" s="1"/>
  <c r="Y351" i="38"/>
  <c r="EX354" i="36"/>
  <c r="EP354" i="36"/>
  <c r="AX349" i="36"/>
  <c r="BA349" i="36"/>
  <c r="AZ349" i="36"/>
  <c r="AY349" i="36"/>
  <c r="AA353" i="36"/>
  <c r="CB350" i="36"/>
  <c r="U352" i="36"/>
  <c r="C352" i="36"/>
  <c r="E352" i="38"/>
  <c r="I352" i="36"/>
  <c r="N352" i="36"/>
  <c r="M352" i="36"/>
  <c r="F352" i="38"/>
  <c r="G352" i="38" s="1"/>
  <c r="AU352" i="36"/>
  <c r="AA352" i="36"/>
  <c r="X352" i="36"/>
  <c r="EY352" i="36"/>
  <c r="I353" i="36"/>
  <c r="FI350" i="36"/>
  <c r="BD349" i="36"/>
  <c r="BC349" i="36"/>
  <c r="BE349" i="36"/>
  <c r="W350" i="38"/>
  <c r="G352" i="36" a="1"/>
  <c r="G352" i="36" s="1"/>
  <c r="DW352" i="36"/>
  <c r="Q352" i="36"/>
  <c r="B352" i="38" s="1"/>
  <c r="J352" i="38"/>
  <c r="AD353" i="36"/>
  <c r="BV353" i="36"/>
  <c r="AH355" i="36"/>
  <c r="BO353" i="36"/>
  <c r="AD354" i="36"/>
  <c r="CN352" i="36"/>
  <c r="BG352" i="36"/>
  <c r="AJ353" i="36"/>
  <c r="BQ352" i="36"/>
  <c r="BF352" i="36"/>
  <c r="CK352" i="36"/>
  <c r="ET355" i="36"/>
  <c r="BL352" i="36"/>
  <c r="BK352" i="36"/>
  <c r="BZ352" i="36"/>
  <c r="BN352" i="36"/>
  <c r="AF355" i="36"/>
  <c r="AC354" i="36"/>
  <c r="AS350" i="36"/>
  <c r="BW353" i="36"/>
  <c r="FG352" i="36"/>
  <c r="BS353" i="36"/>
  <c r="CR353" i="36"/>
  <c r="CL352" i="36"/>
  <c r="BW352" i="36"/>
  <c r="BP353" i="36"/>
  <c r="S355" i="36"/>
  <c r="BG353" i="36"/>
  <c r="BF353" i="36"/>
  <c r="FD354" i="36"/>
  <c r="BL353" i="36"/>
  <c r="AM352" i="36"/>
  <c r="AT352" i="36"/>
  <c r="FD355" i="36"/>
  <c r="BM352" i="36"/>
  <c r="BP352" i="36"/>
  <c r="EU355" i="36"/>
  <c r="BX353" i="36"/>
  <c r="BK353" i="36"/>
  <c r="BV355" i="36"/>
  <c r="AQ352" i="36"/>
  <c r="AL353" i="36"/>
  <c r="AO352" i="36"/>
  <c r="BQ353" i="36"/>
  <c r="BN353" i="36"/>
  <c r="CF353" i="36"/>
  <c r="AJ352" i="36"/>
  <c r="BM353" i="36"/>
  <c r="AQ353" i="36"/>
  <c r="BJ352" i="36"/>
  <c r="CM353" i="36"/>
  <c r="EZ355" i="36"/>
  <c r="AF354" i="36"/>
  <c r="EV354" i="36"/>
  <c r="ER352" i="36"/>
  <c r="CR352" i="36"/>
  <c r="EW353" i="36"/>
  <c r="CP353" i="36"/>
  <c r="BJ353" i="36"/>
  <c r="FC354" i="36"/>
  <c r="ER353" i="36"/>
  <c r="BV354" i="36"/>
  <c r="AH354" i="36"/>
  <c r="AC353" i="36"/>
  <c r="CL353" i="36"/>
  <c r="CJ353" i="36"/>
  <c r="AF353" i="36"/>
  <c r="CP352" i="36"/>
  <c r="S354" i="36"/>
  <c r="BZ354" i="36"/>
  <c r="BZ353" i="36"/>
  <c r="FC355" i="36"/>
  <c r="BR352" i="36"/>
  <c r="FG353" i="36"/>
  <c r="BS352" i="36"/>
  <c r="AM353" i="36"/>
  <c r="CF352" i="36"/>
  <c r="EU353" i="36"/>
  <c r="FB354" i="36"/>
  <c r="ET354" i="36"/>
  <c r="FB355" i="36"/>
  <c r="EZ354" i="36"/>
  <c r="EV355" i="36"/>
  <c r="CG355" i="36"/>
  <c r="CG354" i="36"/>
  <c r="AL352" i="36"/>
  <c r="CM352" i="36"/>
  <c r="AC355" i="36"/>
  <c r="CN353" i="36"/>
  <c r="AO353" i="36"/>
  <c r="ES355" i="36"/>
  <c r="FA354" i="36"/>
  <c r="CJ352" i="36"/>
  <c r="AD355" i="36"/>
  <c r="FA355" i="36"/>
  <c r="CK353" i="36"/>
  <c r="EW355" i="36"/>
  <c r="EV353" i="36"/>
  <c r="AS351" i="36"/>
  <c r="BR353" i="36"/>
  <c r="BO352" i="36"/>
  <c r="EU354" i="36"/>
  <c r="EW354" i="36"/>
  <c r="CN354" i="36"/>
  <c r="L352" i="36" l="1"/>
  <c r="F353" i="38"/>
  <c r="G353" i="38" s="1"/>
  <c r="N353" i="36"/>
  <c r="EQ355" i="36"/>
  <c r="EO356" i="36" s="1"/>
  <c r="U353" i="36"/>
  <c r="C353" i="36"/>
  <c r="AU353" i="36"/>
  <c r="X353" i="36"/>
  <c r="EP355" i="36"/>
  <c r="DM347" i="36"/>
  <c r="DF348" i="36"/>
  <c r="E353" i="38"/>
  <c r="DG347" i="36"/>
  <c r="DH347" i="36"/>
  <c r="DK347" i="36"/>
  <c r="EH347" i="36" s="1"/>
  <c r="AR353" i="38"/>
  <c r="AG353" i="36"/>
  <c r="AE353" i="36"/>
  <c r="Z353" i="36"/>
  <c r="CU353" i="36" s="1"/>
  <c r="DA353" i="36" s="1"/>
  <c r="DC353" i="36" s="1"/>
  <c r="DX352" i="36"/>
  <c r="DE350" i="36"/>
  <c r="DF350" i="36" s="1"/>
  <c r="DX353" i="36"/>
  <c r="DL346" i="36"/>
  <c r="EH346" i="36" s="1"/>
  <c r="AM347" i="38"/>
  <c r="AN347" i="38"/>
  <c r="AL347" i="38"/>
  <c r="BB347" i="38"/>
  <c r="BG347" i="38" s="1"/>
  <c r="BC347" i="38"/>
  <c r="BE347" i="38"/>
  <c r="BD347" i="38"/>
  <c r="AZ347" i="38"/>
  <c r="AY347" i="38"/>
  <c r="BF347" i="38"/>
  <c r="BE347" i="36"/>
  <c r="BC347" i="36"/>
  <c r="BD347" i="36"/>
  <c r="AY347" i="36"/>
  <c r="AZ347" i="36"/>
  <c r="BA347" i="36"/>
  <c r="AX347" i="36"/>
  <c r="CO352" i="36"/>
  <c r="CQ353" i="36"/>
  <c r="AI355" i="36"/>
  <c r="V355" i="36"/>
  <c r="E355" i="36"/>
  <c r="D355" i="38"/>
  <c r="W355" i="36"/>
  <c r="AA355" i="36" s="1"/>
  <c r="K355" i="36"/>
  <c r="T355" i="36"/>
  <c r="P355" i="36" s="1"/>
  <c r="AR355" i="38"/>
  <c r="EQ356" i="36"/>
  <c r="EO357" i="36" s="1"/>
  <c r="EX357" i="36" s="1"/>
  <c r="Q353" i="38"/>
  <c r="R353" i="38" s="1"/>
  <c r="BH353" i="36"/>
  <c r="U353" i="38" s="1"/>
  <c r="X353" i="38" s="1"/>
  <c r="AA351" i="38"/>
  <c r="CB351" i="36"/>
  <c r="Z354" i="36"/>
  <c r="AR354" i="38"/>
  <c r="AG355" i="36"/>
  <c r="AI354" i="36"/>
  <c r="BU352" i="36"/>
  <c r="AG354" i="36"/>
  <c r="AM349" i="38"/>
  <c r="BC349" i="38"/>
  <c r="BF349" i="38"/>
  <c r="BE349" i="38"/>
  <c r="BD349" i="38"/>
  <c r="AZ349" i="38"/>
  <c r="W351" i="38"/>
  <c r="AL349" i="38"/>
  <c r="DH348" i="36"/>
  <c r="AK352" i="36"/>
  <c r="K352" i="38" s="1"/>
  <c r="L352" i="38"/>
  <c r="M352" i="38"/>
  <c r="CU352" i="36"/>
  <c r="CY352" i="36" s="1"/>
  <c r="BI352" i="36"/>
  <c r="V352" i="38"/>
  <c r="AK353" i="36"/>
  <c r="K353" i="38" s="1"/>
  <c r="V353" i="38"/>
  <c r="BI353" i="36"/>
  <c r="BH352" i="36"/>
  <c r="U352" i="38" s="1"/>
  <c r="X352" i="38" s="1"/>
  <c r="Q352" i="38"/>
  <c r="R352" i="38" s="1"/>
  <c r="CD353" i="36"/>
  <c r="CH353" i="36"/>
  <c r="AC353" i="38"/>
  <c r="CC353" i="36"/>
  <c r="BU353" i="36"/>
  <c r="N352" i="38"/>
  <c r="AR352" i="36"/>
  <c r="L353" i="38"/>
  <c r="M353" i="38"/>
  <c r="CO353" i="36"/>
  <c r="CQ352" i="36"/>
  <c r="AP352" i="36"/>
  <c r="AD352" i="38"/>
  <c r="BQ352" i="38" s="1"/>
  <c r="AV352" i="36"/>
  <c r="BT352" i="36"/>
  <c r="CS352" i="36"/>
  <c r="CT352" i="36"/>
  <c r="H352" i="36"/>
  <c r="O352" i="36" s="1"/>
  <c r="FH352" i="36"/>
  <c r="CI352" i="36"/>
  <c r="DM348" i="36"/>
  <c r="DI348" i="36"/>
  <c r="DK348" i="36"/>
  <c r="DJ348" i="36"/>
  <c r="DL348" i="36" s="1"/>
  <c r="AN348" i="38"/>
  <c r="BC348" i="36"/>
  <c r="Z350" i="38"/>
  <c r="AL348" i="38"/>
  <c r="AW350" i="36"/>
  <c r="AY350" i="36" s="1"/>
  <c r="AZ348" i="38"/>
  <c r="AB350" i="38"/>
  <c r="AU350" i="38"/>
  <c r="AZ348" i="36"/>
  <c r="BF348" i="38"/>
  <c r="BB348" i="38"/>
  <c r="BG348" i="38" s="1"/>
  <c r="BI350" i="38"/>
  <c r="BY351" i="36"/>
  <c r="CA351" i="36" s="1"/>
  <c r="BO350" i="38"/>
  <c r="O350" i="38"/>
  <c r="P350" i="38" s="1"/>
  <c r="BD348" i="36"/>
  <c r="AT351" i="38"/>
  <c r="BD348" i="38"/>
  <c r="BC348" i="38"/>
  <c r="CW350" i="36"/>
  <c r="CV350" i="36"/>
  <c r="AO350" i="38"/>
  <c r="BA348" i="36"/>
  <c r="AG350" i="38"/>
  <c r="BL350" i="38"/>
  <c r="AP351" i="38"/>
  <c r="DA350" i="36"/>
  <c r="DC350" i="36" s="1"/>
  <c r="CZ350" i="36"/>
  <c r="A350" i="36"/>
  <c r="DL347" i="36"/>
  <c r="EL347" i="36" s="1"/>
  <c r="DB350" i="36"/>
  <c r="DD350" i="36"/>
  <c r="CY350" i="36"/>
  <c r="CX350" i="36"/>
  <c r="AP350" i="38"/>
  <c r="AJ350" i="38"/>
  <c r="AM350" i="38" s="1"/>
  <c r="AY348" i="36"/>
  <c r="AI351" i="38"/>
  <c r="S348" i="38"/>
  <c r="BH350" i="38"/>
  <c r="AX350" i="38"/>
  <c r="AY350" i="38" s="1"/>
  <c r="AB351" i="36"/>
  <c r="BH351" i="38"/>
  <c r="BU351" i="38"/>
  <c r="D350" i="36"/>
  <c r="Y350" i="36" s="1" a="1"/>
  <c r="Y350" i="36" s="1"/>
  <c r="H350" i="38" s="1"/>
  <c r="I350" i="38" s="1"/>
  <c r="AS350" i="38"/>
  <c r="AH350" i="38"/>
  <c r="BU350" i="38"/>
  <c r="BK351" i="38"/>
  <c r="AV351" i="38"/>
  <c r="AK351" i="38"/>
  <c r="AT350" i="38"/>
  <c r="AV350" i="38"/>
  <c r="AW350" i="38"/>
  <c r="AE350" i="38"/>
  <c r="AF350" i="38"/>
  <c r="BB351" i="36"/>
  <c r="BC351" i="36" s="1"/>
  <c r="AH351" i="38"/>
  <c r="AQ351" i="38"/>
  <c r="BI351" i="38"/>
  <c r="BM350" i="38"/>
  <c r="AI350" i="38"/>
  <c r="BJ350" i="38"/>
  <c r="BK350" i="38"/>
  <c r="BA350" i="38"/>
  <c r="BB350" i="38" s="1"/>
  <c r="BG350" i="38" s="1"/>
  <c r="AQ350" i="38"/>
  <c r="AW351" i="38"/>
  <c r="AS351" i="38"/>
  <c r="AJ351" i="38"/>
  <c r="AN351" i="38" s="1"/>
  <c r="AF351" i="38"/>
  <c r="DJ350" i="36"/>
  <c r="DB351" i="36"/>
  <c r="D351" i="36"/>
  <c r="Y351" i="36" s="1" a="1"/>
  <c r="Y351" i="36" s="1"/>
  <c r="H351" i="38" s="1"/>
  <c r="I351" i="38" s="1"/>
  <c r="DJ349" i="36"/>
  <c r="DG349" i="36"/>
  <c r="DK349" i="36"/>
  <c r="DH349" i="36"/>
  <c r="DM349" i="36"/>
  <c r="DI349" i="36"/>
  <c r="AB350" i="36"/>
  <c r="BR351" i="38"/>
  <c r="AG351" i="38"/>
  <c r="BN351" i="38"/>
  <c r="BT351" i="38"/>
  <c r="BJ351" i="38"/>
  <c r="AE351" i="38"/>
  <c r="BA351" i="38"/>
  <c r="BB351" i="38" s="1"/>
  <c r="BG351" i="38" s="1"/>
  <c r="AU351" i="38"/>
  <c r="EI346" i="36"/>
  <c r="DE351" i="36"/>
  <c r="CX351" i="36"/>
  <c r="BP351" i="38"/>
  <c r="BQ351" i="38"/>
  <c r="BS351" i="38"/>
  <c r="BM351" i="38"/>
  <c r="BO351" i="38"/>
  <c r="AO351" i="38"/>
  <c r="AX351" i="38"/>
  <c r="AY351" i="38" s="1"/>
  <c r="EA346" i="36"/>
  <c r="CW351" i="36"/>
  <c r="A350" i="38"/>
  <c r="EG346" i="36"/>
  <c r="DZ346" i="36"/>
  <c r="BN350" i="38"/>
  <c r="BT350" i="38"/>
  <c r="BR350" i="38"/>
  <c r="BS350" i="38"/>
  <c r="BP350" i="38"/>
  <c r="BY350" i="36"/>
  <c r="CA350" i="36" s="1"/>
  <c r="AK350" i="38"/>
  <c r="EJ346" i="36"/>
  <c r="EM346" i="36"/>
  <c r="ED346" i="36"/>
  <c r="DA351" i="36"/>
  <c r="DC351" i="36" s="1"/>
  <c r="DH350" i="36"/>
  <c r="DK350" i="36"/>
  <c r="DG350" i="36"/>
  <c r="CZ351" i="36"/>
  <c r="DD351" i="36"/>
  <c r="CV351" i="36"/>
  <c r="BT353" i="36"/>
  <c r="AD353" i="38"/>
  <c r="AF353" i="38" s="1"/>
  <c r="AV353" i="36"/>
  <c r="AP353" i="36"/>
  <c r="AE354" i="36"/>
  <c r="CS353" i="36"/>
  <c r="H353" i="36"/>
  <c r="O353" i="36" s="1"/>
  <c r="CT353" i="36"/>
  <c r="Z355" i="36"/>
  <c r="Q355" i="36" s="1"/>
  <c r="B355" i="38" s="1"/>
  <c r="CI353" i="36"/>
  <c r="FH353" i="36"/>
  <c r="K354" i="36"/>
  <c r="V354" i="36"/>
  <c r="D354" i="38"/>
  <c r="W354" i="36"/>
  <c r="F354" i="38" s="1"/>
  <c r="G354" i="38" s="1"/>
  <c r="E354" i="36"/>
  <c r="T354" i="36"/>
  <c r="I354" i="36" s="1"/>
  <c r="AE355" i="36"/>
  <c r="A352" i="36"/>
  <c r="EY354" i="36"/>
  <c r="AA352" i="38"/>
  <c r="A352" i="38"/>
  <c r="EY355" i="36"/>
  <c r="A353" i="38"/>
  <c r="CO354" i="36"/>
  <c r="T350" i="38"/>
  <c r="S350" i="38"/>
  <c r="J353" i="36"/>
  <c r="D353" i="36"/>
  <c r="BD350" i="36"/>
  <c r="BC350" i="36"/>
  <c r="BE350" i="36"/>
  <c r="AW353" i="36"/>
  <c r="BB353" i="36"/>
  <c r="AB353" i="36"/>
  <c r="AX351" i="36"/>
  <c r="AZ351" i="36"/>
  <c r="BA351" i="36"/>
  <c r="AY351" i="36"/>
  <c r="CB352" i="36"/>
  <c r="AW352" i="36"/>
  <c r="BB352" i="36"/>
  <c r="AB352" i="36"/>
  <c r="D352" i="36"/>
  <c r="Y352" i="36" s="1" a="1"/>
  <c r="Y352" i="36" s="1"/>
  <c r="H352" i="38" s="1"/>
  <c r="I352" i="38" s="1"/>
  <c r="J352" i="36"/>
  <c r="S351" i="38"/>
  <c r="T351" i="38"/>
  <c r="Z352" i="38"/>
  <c r="O352" i="38"/>
  <c r="P352" i="38" s="1"/>
  <c r="Y352" i="38"/>
  <c r="AB352" i="38"/>
  <c r="C355" i="36"/>
  <c r="I355" i="36"/>
  <c r="U355" i="36"/>
  <c r="E355" i="38"/>
  <c r="EX356" i="36"/>
  <c r="EP356" i="36"/>
  <c r="FI352" i="36"/>
  <c r="DW354" i="36"/>
  <c r="F354" i="36"/>
  <c r="Q354" i="36"/>
  <c r="B354" i="38" s="1"/>
  <c r="G354" i="36" a="1"/>
  <c r="G354" i="36" s="1"/>
  <c r="J354" i="38"/>
  <c r="L354" i="36"/>
  <c r="F355" i="38"/>
  <c r="G355" i="38" s="1"/>
  <c r="N355" i="36"/>
  <c r="AF356" i="36"/>
  <c r="FC356" i="36"/>
  <c r="AM355" i="36"/>
  <c r="AL355" i="36"/>
  <c r="AQ354" i="36"/>
  <c r="BS354" i="36"/>
  <c r="AT354" i="36"/>
  <c r="AO355" i="36"/>
  <c r="AJ354" i="36"/>
  <c r="BZ355" i="36"/>
  <c r="S356" i="36"/>
  <c r="CG356" i="36"/>
  <c r="BF354" i="36"/>
  <c r="BQ355" i="36"/>
  <c r="BM355" i="36"/>
  <c r="EU356" i="36"/>
  <c r="CL355" i="36"/>
  <c r="BR354" i="36"/>
  <c r="CM354" i="36"/>
  <c r="S357" i="36"/>
  <c r="AD356" i="36"/>
  <c r="FC357" i="36"/>
  <c r="EZ357" i="36"/>
  <c r="EZ356" i="36"/>
  <c r="FD356" i="36"/>
  <c r="AL356" i="36"/>
  <c r="ER355" i="36"/>
  <c r="EW356" i="36"/>
  <c r="BX355" i="36"/>
  <c r="AT355" i="36"/>
  <c r="BP354" i="36"/>
  <c r="AS352" i="36"/>
  <c r="BK355" i="36"/>
  <c r="BN354" i="36"/>
  <c r="BJ355" i="36"/>
  <c r="BG354" i="36"/>
  <c r="AM354" i="36"/>
  <c r="BL355" i="36"/>
  <c r="FB356" i="36"/>
  <c r="ER354" i="36"/>
  <c r="BO354" i="36"/>
  <c r="BW354" i="36"/>
  <c r="BM354" i="36"/>
  <c r="BK354" i="36"/>
  <c r="AO354" i="36"/>
  <c r="FA356" i="36"/>
  <c r="BS355" i="36"/>
  <c r="CK355" i="36"/>
  <c r="AQ355" i="36"/>
  <c r="BV356" i="36"/>
  <c r="EV356" i="36"/>
  <c r="BW355" i="36"/>
  <c r="FG355" i="36"/>
  <c r="BO355" i="36"/>
  <c r="CP355" i="36"/>
  <c r="FG354" i="36"/>
  <c r="BL354" i="36"/>
  <c r="AS353" i="36"/>
  <c r="CM355" i="36"/>
  <c r="BX354" i="36"/>
  <c r="BF355" i="36"/>
  <c r="ES356" i="36"/>
  <c r="CL354" i="36"/>
  <c r="AH356" i="36"/>
  <c r="BQ354" i="36"/>
  <c r="CR355" i="36"/>
  <c r="BR355" i="36"/>
  <c r="CR354" i="36"/>
  <c r="CF355" i="36"/>
  <c r="CJ355" i="36"/>
  <c r="ET356" i="36"/>
  <c r="BG355" i="36"/>
  <c r="BN355" i="36"/>
  <c r="AC356" i="36"/>
  <c r="CP354" i="36"/>
  <c r="BP355" i="36"/>
  <c r="CK354" i="36"/>
  <c r="AL354" i="36"/>
  <c r="CJ354" i="36"/>
  <c r="CF354" i="36"/>
  <c r="CN355" i="36"/>
  <c r="BJ354" i="36"/>
  <c r="AJ355" i="36"/>
  <c r="M355" i="36" l="1"/>
  <c r="DI350" i="36"/>
  <c r="EL346" i="36"/>
  <c r="AG356" i="36"/>
  <c r="DM350" i="36"/>
  <c r="W353" i="38"/>
  <c r="EQ357" i="36"/>
  <c r="EO358" i="36" s="1"/>
  <c r="V355" i="38"/>
  <c r="BI355" i="36"/>
  <c r="EF346" i="36"/>
  <c r="EK346" i="36"/>
  <c r="EC346" i="36"/>
  <c r="EB346" i="36"/>
  <c r="EP357" i="36"/>
  <c r="EE346" i="36"/>
  <c r="Q353" i="36"/>
  <c r="B353" i="38" s="1"/>
  <c r="L353" i="36"/>
  <c r="DW353" i="36"/>
  <c r="G353" i="36" a="1"/>
  <c r="G353" i="36" s="1"/>
  <c r="F353" i="36"/>
  <c r="Y353" i="36" s="1" a="1"/>
  <c r="Y353" i="36" s="1"/>
  <c r="H353" i="38" s="1"/>
  <c r="I353" i="38" s="1"/>
  <c r="J353" i="38"/>
  <c r="V356" i="36"/>
  <c r="E356" i="36"/>
  <c r="D356" i="38"/>
  <c r="T356" i="36"/>
  <c r="P356" i="36" s="1"/>
  <c r="K356" i="36"/>
  <c r="W356" i="36"/>
  <c r="AK354" i="36"/>
  <c r="K354" i="38" s="1"/>
  <c r="DX354" i="36"/>
  <c r="DX355" i="36"/>
  <c r="X355" i="36"/>
  <c r="AU355" i="36"/>
  <c r="BU355" i="36"/>
  <c r="Q355" i="38"/>
  <c r="W355" i="38" s="1"/>
  <c r="BH355" i="36"/>
  <c r="U355" i="38" s="1"/>
  <c r="X355" i="38" s="1"/>
  <c r="BD350" i="38"/>
  <c r="AR354" i="36"/>
  <c r="N354" i="38"/>
  <c r="BU354" i="36"/>
  <c r="BH354" i="36"/>
  <c r="U354" i="38" s="1"/>
  <c r="X354" i="38" s="1"/>
  <c r="Q354" i="38"/>
  <c r="R354" i="38" s="1"/>
  <c r="AR356" i="38"/>
  <c r="W352" i="38"/>
  <c r="BJ352" i="38"/>
  <c r="BL352" i="38"/>
  <c r="CV353" i="36"/>
  <c r="CX353" i="36"/>
  <c r="EI348" i="36"/>
  <c r="AL351" i="38"/>
  <c r="AA353" i="38"/>
  <c r="FI353" i="36"/>
  <c r="EH348" i="36"/>
  <c r="CZ353" i="36"/>
  <c r="DD353" i="36"/>
  <c r="CX352" i="36"/>
  <c r="AG352" i="38"/>
  <c r="AZ350" i="36"/>
  <c r="AP352" i="38"/>
  <c r="AO352" i="38"/>
  <c r="EC348" i="36"/>
  <c r="DB352" i="36"/>
  <c r="AT352" i="38"/>
  <c r="BK352" i="38"/>
  <c r="CV352" i="36"/>
  <c r="CB353" i="36"/>
  <c r="AH352" i="38"/>
  <c r="BT352" i="38"/>
  <c r="AF352" i="38"/>
  <c r="EG348" i="36"/>
  <c r="DA352" i="36"/>
  <c r="DC352" i="36" s="1"/>
  <c r="DB353" i="36"/>
  <c r="CY353" i="36"/>
  <c r="BP352" i="38"/>
  <c r="BS352" i="38"/>
  <c r="AV352" i="38"/>
  <c r="AX352" i="38"/>
  <c r="AY352" i="38" s="1"/>
  <c r="AX350" i="36"/>
  <c r="EL348" i="36"/>
  <c r="CW352" i="36"/>
  <c r="CZ352" i="36"/>
  <c r="CW353" i="36"/>
  <c r="BR352" i="38"/>
  <c r="BN352" i="38"/>
  <c r="BO352" i="38"/>
  <c r="BA352" i="38"/>
  <c r="BB352" i="38" s="1"/>
  <c r="BG352" i="38" s="1"/>
  <c r="BA350" i="36"/>
  <c r="EM348" i="36"/>
  <c r="DZ348" i="36"/>
  <c r="DD352" i="36"/>
  <c r="AE352" i="38"/>
  <c r="BH352" i="38"/>
  <c r="BM352" i="38"/>
  <c r="BI352" i="38"/>
  <c r="BU352" i="38"/>
  <c r="AU352" i="38"/>
  <c r="EE348" i="36"/>
  <c r="EJ348" i="36"/>
  <c r="AE356" i="36"/>
  <c r="D357" i="38"/>
  <c r="E357" i="36"/>
  <c r="T357" i="36"/>
  <c r="P357" i="36" s="1"/>
  <c r="W357" i="36"/>
  <c r="X357" i="36" s="1"/>
  <c r="K357" i="36"/>
  <c r="V357" i="36"/>
  <c r="BT355" i="36"/>
  <c r="AD355" i="38"/>
  <c r="AE355" i="38" s="1"/>
  <c r="AV355" i="36"/>
  <c r="AP355" i="36"/>
  <c r="BI354" i="36"/>
  <c r="V354" i="38"/>
  <c r="Z356" i="36"/>
  <c r="L356" i="36" s="1"/>
  <c r="N355" i="38"/>
  <c r="AR355" i="36"/>
  <c r="AK355" i="36"/>
  <c r="K355" i="38" s="1"/>
  <c r="M355" i="38"/>
  <c r="L355" i="38"/>
  <c r="CH354" i="36"/>
  <c r="CD354" i="36"/>
  <c r="CC354" i="36"/>
  <c r="AC354" i="38"/>
  <c r="CS355" i="36"/>
  <c r="H355" i="36"/>
  <c r="O355" i="36" s="1"/>
  <c r="CT355" i="36"/>
  <c r="DE352" i="36"/>
  <c r="DH352" i="36" s="1"/>
  <c r="CO355" i="36"/>
  <c r="M354" i="38"/>
  <c r="L354" i="38"/>
  <c r="BT354" i="36"/>
  <c r="AP354" i="36"/>
  <c r="AV354" i="36"/>
  <c r="AI356" i="36"/>
  <c r="CQ355" i="36"/>
  <c r="CI354" i="36"/>
  <c r="FH354" i="36"/>
  <c r="FI354" i="36" s="1"/>
  <c r="H354" i="36"/>
  <c r="O354" i="36" s="1"/>
  <c r="CT354" i="36"/>
  <c r="CS354" i="36"/>
  <c r="CQ354" i="36"/>
  <c r="AC355" i="38"/>
  <c r="CC355" i="36"/>
  <c r="CD355" i="36"/>
  <c r="CH355" i="36"/>
  <c r="FH355" i="36"/>
  <c r="CI355" i="36"/>
  <c r="AJ352" i="38"/>
  <c r="AM352" i="38" s="1"/>
  <c r="AW352" i="38"/>
  <c r="AQ352" i="38"/>
  <c r="AS352" i="38"/>
  <c r="AI352" i="38"/>
  <c r="BY352" i="36"/>
  <c r="CA352" i="36" s="1"/>
  <c r="AK352" i="38"/>
  <c r="EA348" i="36"/>
  <c r="ED348" i="36"/>
  <c r="EB348" i="36"/>
  <c r="EF348" i="36"/>
  <c r="EK348" i="36"/>
  <c r="AS353" i="38"/>
  <c r="BD351" i="36"/>
  <c r="AM351" i="38"/>
  <c r="AN350" i="38"/>
  <c r="BE351" i="36"/>
  <c r="AL350" i="38"/>
  <c r="EF347" i="36"/>
  <c r="DZ347" i="36"/>
  <c r="F355" i="36"/>
  <c r="Y355" i="38" s="1"/>
  <c r="EM347" i="36"/>
  <c r="ED347" i="36"/>
  <c r="EK347" i="36"/>
  <c r="EB347" i="36"/>
  <c r="EC347" i="36"/>
  <c r="EE347" i="36"/>
  <c r="EJ347" i="36"/>
  <c r="EA347" i="36"/>
  <c r="EG347" i="36"/>
  <c r="EI347" i="36"/>
  <c r="DW355" i="36"/>
  <c r="AZ351" i="38"/>
  <c r="BF350" i="38"/>
  <c r="J355" i="38"/>
  <c r="DL350" i="36"/>
  <c r="EH350" i="36" s="1"/>
  <c r="U354" i="36"/>
  <c r="D354" i="36" s="1"/>
  <c r="Y354" i="36" s="1" a="1"/>
  <c r="Y354" i="36" s="1"/>
  <c r="H354" i="38" s="1"/>
  <c r="I354" i="38" s="1"/>
  <c r="AZ350" i="38"/>
  <c r="BE350" i="38"/>
  <c r="BC350" i="38"/>
  <c r="G355" i="36" a="1"/>
  <c r="G355" i="36" s="1"/>
  <c r="BJ353" i="38"/>
  <c r="BH353" i="38"/>
  <c r="DL349" i="36"/>
  <c r="EM349" i="36" s="1"/>
  <c r="M354" i="36"/>
  <c r="BF351" i="38"/>
  <c r="DF352" i="36"/>
  <c r="AX353" i="38"/>
  <c r="AY353" i="38" s="1"/>
  <c r="N354" i="36"/>
  <c r="BE351" i="38"/>
  <c r="BD351" i="38"/>
  <c r="AA354" i="36"/>
  <c r="BB354" i="36" s="1"/>
  <c r="BC351" i="38"/>
  <c r="CU354" i="36"/>
  <c r="DA354" i="36" s="1"/>
  <c r="DC354" i="36" s="1"/>
  <c r="DF351" i="36"/>
  <c r="DM351" i="36"/>
  <c r="DH351" i="36"/>
  <c r="DI351" i="36"/>
  <c r="DK351" i="36"/>
  <c r="DG351" i="36"/>
  <c r="DJ351" i="36"/>
  <c r="CU355" i="36"/>
  <c r="L355" i="36"/>
  <c r="BR353" i="38"/>
  <c r="AJ353" i="38"/>
  <c r="AN353" i="38" s="1"/>
  <c r="AD354" i="38"/>
  <c r="AF354" i="38" s="1"/>
  <c r="X354" i="36"/>
  <c r="BA353" i="38"/>
  <c r="BB353" i="38" s="1"/>
  <c r="BG353" i="38" s="1"/>
  <c r="AT353" i="38"/>
  <c r="AQ353" i="38"/>
  <c r="BT353" i="38"/>
  <c r="AH353" i="38"/>
  <c r="AE353" i="38"/>
  <c r="AK353" i="38"/>
  <c r="AW353" i="38"/>
  <c r="BN353" i="38"/>
  <c r="AV353" i="38"/>
  <c r="AO353" i="38"/>
  <c r="BY353" i="36"/>
  <c r="CA353" i="36" s="1"/>
  <c r="P354" i="36"/>
  <c r="AU353" i="38"/>
  <c r="AG353" i="38"/>
  <c r="AP353" i="38"/>
  <c r="AI353" i="38"/>
  <c r="BP353" i="38"/>
  <c r="BU353" i="38"/>
  <c r="C354" i="36"/>
  <c r="A354" i="36" s="1"/>
  <c r="E354" i="38"/>
  <c r="A354" i="38" s="1"/>
  <c r="BL353" i="38"/>
  <c r="BQ353" i="38"/>
  <c r="BS353" i="38"/>
  <c r="BM353" i="38"/>
  <c r="BO353" i="38"/>
  <c r="BI353" i="38"/>
  <c r="BK353" i="38"/>
  <c r="AU354" i="36"/>
  <c r="DE353" i="36"/>
  <c r="EY357" i="36"/>
  <c r="A355" i="38"/>
  <c r="M356" i="38"/>
  <c r="L356" i="38"/>
  <c r="D355" i="36"/>
  <c r="J355" i="36"/>
  <c r="EX358" i="36"/>
  <c r="EP358" i="36"/>
  <c r="AY353" i="36"/>
  <c r="BA353" i="36"/>
  <c r="AX353" i="36"/>
  <c r="AZ353" i="36"/>
  <c r="BD352" i="36"/>
  <c r="BC352" i="36"/>
  <c r="BE352" i="36"/>
  <c r="AY352" i="36"/>
  <c r="AZ352" i="36"/>
  <c r="AX352" i="36"/>
  <c r="BA352" i="36"/>
  <c r="AB354" i="38"/>
  <c r="Y354" i="38"/>
  <c r="O354" i="38"/>
  <c r="P354" i="38" s="1"/>
  <c r="Z354" i="38"/>
  <c r="EQ358" i="36"/>
  <c r="EO359" i="36" s="1"/>
  <c r="S352" i="38"/>
  <c r="T352" i="38"/>
  <c r="AW355" i="36"/>
  <c r="AB355" i="36"/>
  <c r="BB355" i="36"/>
  <c r="EY356" i="36"/>
  <c r="BD353" i="36"/>
  <c r="BC353" i="36"/>
  <c r="BE353" i="36"/>
  <c r="AU356" i="36"/>
  <c r="X356" i="36"/>
  <c r="AA356" i="36"/>
  <c r="M356" i="36"/>
  <c r="F356" i="38"/>
  <c r="G356" i="38" s="1"/>
  <c r="N356" i="36"/>
  <c r="T354" i="38"/>
  <c r="S354" i="38"/>
  <c r="S353" i="38"/>
  <c r="T353" i="38"/>
  <c r="E356" i="38"/>
  <c r="I356" i="36"/>
  <c r="C356" i="36"/>
  <c r="U356" i="36"/>
  <c r="AD357" i="36"/>
  <c r="FA357" i="36"/>
  <c r="BG357" i="36"/>
  <c r="CF356" i="36"/>
  <c r="AT356" i="36"/>
  <c r="BW356" i="36"/>
  <c r="CN356" i="36"/>
  <c r="BX356" i="36"/>
  <c r="BO356" i="36"/>
  <c r="AS355" i="36"/>
  <c r="AF357" i="36"/>
  <c r="ET357" i="36"/>
  <c r="AQ357" i="36"/>
  <c r="AF358" i="36"/>
  <c r="BN356" i="36"/>
  <c r="CR356" i="36"/>
  <c r="BV357" i="36"/>
  <c r="CG357" i="36"/>
  <c r="EU357" i="36"/>
  <c r="EV357" i="36"/>
  <c r="FD358" i="36"/>
  <c r="EW358" i="36"/>
  <c r="AL357" i="36"/>
  <c r="CM357" i="36"/>
  <c r="CJ356" i="36"/>
  <c r="CL357" i="36"/>
  <c r="BW357" i="36"/>
  <c r="AC358" i="36"/>
  <c r="EZ358" i="36"/>
  <c r="FC358" i="36"/>
  <c r="BK357" i="36"/>
  <c r="CR357" i="36"/>
  <c r="AM357" i="36"/>
  <c r="EU358" i="36"/>
  <c r="BN357" i="36"/>
  <c r="EU359" i="36"/>
  <c r="ET358" i="36"/>
  <c r="EW357" i="36"/>
  <c r="FB357" i="36"/>
  <c r="BS356" i="36"/>
  <c r="BJ357" i="36"/>
  <c r="CJ357" i="36"/>
  <c r="FG357" i="36"/>
  <c r="AO357" i="36"/>
  <c r="ES358" i="36"/>
  <c r="CL356" i="36"/>
  <c r="CK357" i="36"/>
  <c r="BP357" i="36"/>
  <c r="AJ357" i="36"/>
  <c r="AS354" i="36"/>
  <c r="BQ356" i="36"/>
  <c r="FG356" i="36"/>
  <c r="BZ357" i="36"/>
  <c r="BX357" i="36"/>
  <c r="ER357" i="36"/>
  <c r="AD358" i="36"/>
  <c r="ES357" i="36"/>
  <c r="BF356" i="36"/>
  <c r="FA358" i="36"/>
  <c r="FG358" i="36"/>
  <c r="FB358" i="36"/>
  <c r="CP357" i="36"/>
  <c r="FD357" i="36"/>
  <c r="AH357" i="36"/>
  <c r="CF357" i="36"/>
  <c r="AM356" i="36"/>
  <c r="AJ356" i="36"/>
  <c r="CP356" i="36"/>
  <c r="BP356" i="36"/>
  <c r="BK356" i="36"/>
  <c r="BM357" i="36"/>
  <c r="BG356" i="36"/>
  <c r="AT357" i="36"/>
  <c r="EV358" i="36"/>
  <c r="BR356" i="36"/>
  <c r="BR357" i="36"/>
  <c r="AC357" i="36"/>
  <c r="AQ356" i="36"/>
  <c r="BV358" i="36"/>
  <c r="AO356" i="36"/>
  <c r="AH358" i="36"/>
  <c r="CM356" i="36"/>
  <c r="BO357" i="36"/>
  <c r="CN357" i="36"/>
  <c r="BM356" i="36"/>
  <c r="BS357" i="36"/>
  <c r="BL356" i="36"/>
  <c r="S358" i="36"/>
  <c r="BL357" i="36"/>
  <c r="CG358" i="36"/>
  <c r="CK356" i="36"/>
  <c r="BQ357" i="36"/>
  <c r="BZ356" i="36"/>
  <c r="BJ356" i="36"/>
  <c r="BF357" i="36"/>
  <c r="ER356" i="36"/>
  <c r="W354" i="38" l="1"/>
  <c r="AR357" i="38"/>
  <c r="AI357" i="36"/>
  <c r="AE358" i="36"/>
  <c r="Z357" i="36"/>
  <c r="G357" i="36" s="1" a="1"/>
  <c r="G357" i="36" s="1"/>
  <c r="AG357" i="36"/>
  <c r="AE357" i="36"/>
  <c r="AP356" i="36"/>
  <c r="AV356" i="36"/>
  <c r="AD356" i="38"/>
  <c r="AB353" i="38"/>
  <c r="Z353" i="38"/>
  <c r="A353" i="36"/>
  <c r="O353" i="38"/>
  <c r="P353" i="38" s="1"/>
  <c r="Y353" i="38"/>
  <c r="DX356" i="36"/>
  <c r="BU356" i="36"/>
  <c r="V358" i="36"/>
  <c r="D358" i="38"/>
  <c r="W358" i="36"/>
  <c r="E358" i="36"/>
  <c r="K358" i="36"/>
  <c r="T358" i="36"/>
  <c r="P358" i="36" s="1"/>
  <c r="CS357" i="36"/>
  <c r="CT357" i="36"/>
  <c r="H357" i="36"/>
  <c r="O357" i="36" s="1"/>
  <c r="AV357" i="36"/>
  <c r="AP357" i="36"/>
  <c r="AG358" i="36"/>
  <c r="AR358" i="38"/>
  <c r="DX358" i="36"/>
  <c r="DX357" i="36"/>
  <c r="R355" i="38"/>
  <c r="BS355" i="38"/>
  <c r="BK355" i="38"/>
  <c r="AZ352" i="38"/>
  <c r="L357" i="36"/>
  <c r="BT356" i="36"/>
  <c r="CQ356" i="36"/>
  <c r="CI356" i="36"/>
  <c r="Q357" i="38"/>
  <c r="R357" i="38" s="1"/>
  <c r="S357" i="38" s="1"/>
  <c r="BH357" i="36"/>
  <c r="U357" i="38" s="1"/>
  <c r="X357" i="38" s="1"/>
  <c r="AK357" i="36"/>
  <c r="K357" i="38" s="1"/>
  <c r="FI355" i="36"/>
  <c r="C357" i="36"/>
  <c r="G356" i="36" a="1"/>
  <c r="G356" i="36" s="1"/>
  <c r="BF352" i="38"/>
  <c r="E357" i="38"/>
  <c r="F356" i="36"/>
  <c r="O356" i="38" s="1"/>
  <c r="P356" i="38" s="1"/>
  <c r="BE352" i="38"/>
  <c r="I357" i="36"/>
  <c r="J356" i="38"/>
  <c r="BC352" i="38"/>
  <c r="AA354" i="38"/>
  <c r="AP355" i="38"/>
  <c r="DG352" i="36"/>
  <c r="AL352" i="38"/>
  <c r="DJ352" i="36"/>
  <c r="DM352" i="36"/>
  <c r="AN352" i="38"/>
  <c r="BA355" i="38"/>
  <c r="BB355" i="38" s="1"/>
  <c r="BG355" i="38" s="1"/>
  <c r="AH355" i="38"/>
  <c r="AT355" i="38"/>
  <c r="BI355" i="38"/>
  <c r="AU357" i="36"/>
  <c r="AA355" i="38"/>
  <c r="AB355" i="38"/>
  <c r="AK355" i="38"/>
  <c r="BT355" i="38"/>
  <c r="CB355" i="36"/>
  <c r="BQ355" i="38"/>
  <c r="AV355" i="38"/>
  <c r="BL355" i="38"/>
  <c r="AD357" i="38"/>
  <c r="AU357" i="38" s="1"/>
  <c r="Q356" i="36"/>
  <c r="B356" i="38" s="1"/>
  <c r="DW356" i="36"/>
  <c r="BD352" i="38"/>
  <c r="BY355" i="36"/>
  <c r="CA355" i="36" s="1"/>
  <c r="AF355" i="38"/>
  <c r="AG355" i="38"/>
  <c r="BN355" i="38"/>
  <c r="BO355" i="38"/>
  <c r="BP355" i="38"/>
  <c r="AA357" i="36"/>
  <c r="BB357" i="36" s="1"/>
  <c r="CB354" i="36"/>
  <c r="AX355" i="38"/>
  <c r="AY355" i="38" s="1"/>
  <c r="BR355" i="38"/>
  <c r="BH355" i="38"/>
  <c r="BM355" i="38"/>
  <c r="BJ355" i="38"/>
  <c r="AJ355" i="38"/>
  <c r="AM355" i="38" s="1"/>
  <c r="F357" i="38"/>
  <c r="G357" i="38" s="1"/>
  <c r="DI352" i="36"/>
  <c r="DK352" i="36"/>
  <c r="U357" i="36"/>
  <c r="D357" i="36" s="1"/>
  <c r="BU355" i="38"/>
  <c r="AU355" i="38"/>
  <c r="AW355" i="38"/>
  <c r="AQ355" i="38"/>
  <c r="AS355" i="38"/>
  <c r="AI355" i="38"/>
  <c r="AO355" i="38"/>
  <c r="N357" i="36"/>
  <c r="M357" i="36"/>
  <c r="AI358" i="36"/>
  <c r="H356" i="36"/>
  <c r="O356" i="36" s="1"/>
  <c r="CT356" i="36"/>
  <c r="CS356" i="36"/>
  <c r="Z358" i="36"/>
  <c r="J358" i="38" s="1"/>
  <c r="CC356" i="36"/>
  <c r="CH356" i="36"/>
  <c r="FH356" i="36"/>
  <c r="FI356" i="36" s="1"/>
  <c r="CD356" i="36"/>
  <c r="AC356" i="38"/>
  <c r="DE355" i="36"/>
  <c r="DI355" i="36" s="1"/>
  <c r="O355" i="38"/>
  <c r="P355" i="38" s="1"/>
  <c r="Z355" i="38"/>
  <c r="A355" i="36"/>
  <c r="Y355" i="36" a="1"/>
  <c r="Y355" i="36" s="1"/>
  <c r="H355" i="38" s="1"/>
  <c r="I355" i="38" s="1"/>
  <c r="EC350" i="36"/>
  <c r="EG350" i="36"/>
  <c r="EE350" i="36"/>
  <c r="EM350" i="36"/>
  <c r="EF350" i="36"/>
  <c r="ED350" i="36"/>
  <c r="EL350" i="36"/>
  <c r="EK350" i="36"/>
  <c r="EA350" i="36"/>
  <c r="EB350" i="36"/>
  <c r="DZ350" i="36"/>
  <c r="EJ350" i="36"/>
  <c r="EI350" i="36"/>
  <c r="BP354" i="38"/>
  <c r="J354" i="36"/>
  <c r="AW354" i="36"/>
  <c r="BA354" i="36" s="1"/>
  <c r="EE349" i="36"/>
  <c r="AP354" i="38"/>
  <c r="EG349" i="36"/>
  <c r="AB354" i="36"/>
  <c r="DB355" i="36"/>
  <c r="CX355" i="36"/>
  <c r="BY354" i="36"/>
  <c r="CA354" i="36" s="1"/>
  <c r="AG354" i="38"/>
  <c r="BR354" i="38"/>
  <c r="BT354" i="38"/>
  <c r="BU354" i="38"/>
  <c r="AT354" i="38"/>
  <c r="BJ354" i="38"/>
  <c r="EK349" i="36"/>
  <c r="EC349" i="36"/>
  <c r="AX354" i="38"/>
  <c r="AY354" i="38" s="1"/>
  <c r="BN354" i="38"/>
  <c r="AH354" i="38"/>
  <c r="EB349" i="36"/>
  <c r="DZ349" i="36"/>
  <c r="EL349" i="36"/>
  <c r="EI349" i="36"/>
  <c r="EF349" i="36"/>
  <c r="EJ349" i="36"/>
  <c r="AZ353" i="38"/>
  <c r="BA354" i="38"/>
  <c r="BB354" i="38" s="1"/>
  <c r="BG354" i="38" s="1"/>
  <c r="BH354" i="38"/>
  <c r="AV354" i="38"/>
  <c r="AJ354" i="38"/>
  <c r="AL354" i="38" s="1"/>
  <c r="EH349" i="36"/>
  <c r="EA349" i="36"/>
  <c r="ED349" i="36"/>
  <c r="CZ354" i="36"/>
  <c r="CX354" i="36"/>
  <c r="BL354" i="38"/>
  <c r="BS354" i="38"/>
  <c r="BO354" i="38"/>
  <c r="BK354" i="38"/>
  <c r="DD354" i="36"/>
  <c r="CV354" i="36"/>
  <c r="DL351" i="36"/>
  <c r="EG351" i="36" s="1"/>
  <c r="CZ355" i="36"/>
  <c r="BQ354" i="38"/>
  <c r="BM354" i="38"/>
  <c r="BI354" i="38"/>
  <c r="AK354" i="38"/>
  <c r="CY355" i="36"/>
  <c r="AU354" i="38"/>
  <c r="AW354" i="38"/>
  <c r="AQ354" i="38"/>
  <c r="AS354" i="38"/>
  <c r="AI354" i="38"/>
  <c r="AO354" i="38"/>
  <c r="AE354" i="38"/>
  <c r="DE354" i="36"/>
  <c r="DK354" i="36" s="1"/>
  <c r="DB354" i="36"/>
  <c r="CW354" i="36"/>
  <c r="CY354" i="36"/>
  <c r="AM353" i="38"/>
  <c r="DG355" i="36"/>
  <c r="CV355" i="36"/>
  <c r="CW355" i="36"/>
  <c r="AL353" i="38"/>
  <c r="DA355" i="36"/>
  <c r="DC355" i="36" s="1"/>
  <c r="DD355" i="36"/>
  <c r="BF353" i="38"/>
  <c r="BC353" i="38"/>
  <c r="BE353" i="38"/>
  <c r="BD353" i="38"/>
  <c r="CU356" i="36"/>
  <c r="BU357" i="36"/>
  <c r="AC357" i="38"/>
  <c r="CH357" i="36"/>
  <c r="CD357" i="36"/>
  <c r="CC357" i="36"/>
  <c r="AK356" i="36"/>
  <c r="K356" i="38" s="1"/>
  <c r="N356" i="38"/>
  <c r="AR356" i="36"/>
  <c r="V357" i="38"/>
  <c r="BI357" i="36"/>
  <c r="CU357" i="36"/>
  <c r="BT357" i="36"/>
  <c r="BH356" i="36"/>
  <c r="U356" i="38" s="1"/>
  <c r="X356" i="38" s="1"/>
  <c r="Q356" i="38"/>
  <c r="R356" i="38" s="1"/>
  <c r="CO357" i="36"/>
  <c r="CQ357" i="36"/>
  <c r="FH357" i="36"/>
  <c r="CI357" i="36"/>
  <c r="V356" i="38"/>
  <c r="BI356" i="36"/>
  <c r="N357" i="38"/>
  <c r="AR357" i="36"/>
  <c r="CO356" i="36"/>
  <c r="L357" i="38"/>
  <c r="M357" i="38"/>
  <c r="DM353" i="36"/>
  <c r="DK353" i="36"/>
  <c r="DF353" i="36"/>
  <c r="DG353" i="36"/>
  <c r="DJ353" i="36"/>
  <c r="DI353" i="36"/>
  <c r="DH353" i="36"/>
  <c r="A356" i="38"/>
  <c r="EY358" i="36"/>
  <c r="Z359" i="36"/>
  <c r="AW357" i="36"/>
  <c r="J356" i="36"/>
  <c r="D356" i="36"/>
  <c r="BE354" i="36"/>
  <c r="BD354" i="36"/>
  <c r="BC354" i="36"/>
  <c r="N358" i="36"/>
  <c r="F358" i="38"/>
  <c r="G358" i="38" s="1"/>
  <c r="AA358" i="36"/>
  <c r="M358" i="36"/>
  <c r="AU358" i="36"/>
  <c r="X358" i="36"/>
  <c r="AY355" i="36"/>
  <c r="AX355" i="36"/>
  <c r="BA355" i="36"/>
  <c r="AZ355" i="36"/>
  <c r="BD355" i="36"/>
  <c r="BE355" i="36"/>
  <c r="BC355" i="36"/>
  <c r="E358" i="38"/>
  <c r="U358" i="36"/>
  <c r="I358" i="36"/>
  <c r="C358" i="36"/>
  <c r="AQ356" i="38"/>
  <c r="AT356" i="38"/>
  <c r="AU356" i="38"/>
  <c r="BL356" i="38"/>
  <c r="AK356" i="38"/>
  <c r="BA356" i="38"/>
  <c r="BU356" i="38"/>
  <c r="AX356" i="38"/>
  <c r="AY356" i="38" s="1"/>
  <c r="BY356" i="36"/>
  <c r="AE356" i="38"/>
  <c r="AJ356" i="38"/>
  <c r="BP356" i="38"/>
  <c r="BI356" i="38"/>
  <c r="BJ356" i="38"/>
  <c r="BK356" i="38"/>
  <c r="AO356" i="38"/>
  <c r="BO356" i="38"/>
  <c r="AV356" i="38"/>
  <c r="BT356" i="38"/>
  <c r="AS356" i="38"/>
  <c r="BM356" i="38"/>
  <c r="AP356" i="38"/>
  <c r="BN356" i="38"/>
  <c r="BS356" i="38"/>
  <c r="BH356" i="38"/>
  <c r="AW356" i="38"/>
  <c r="BQ356" i="38"/>
  <c r="BR356" i="38"/>
  <c r="AB356" i="36"/>
  <c r="AW356" i="36"/>
  <c r="BB356" i="36"/>
  <c r="EQ359" i="36"/>
  <c r="EO360" i="36" s="1"/>
  <c r="EP359" i="36"/>
  <c r="EX359" i="36"/>
  <c r="S355" i="38"/>
  <c r="T355" i="38"/>
  <c r="AN355" i="38"/>
  <c r="AL355" i="38"/>
  <c r="AS357" i="36"/>
  <c r="CR358" i="36"/>
  <c r="EV359" i="36"/>
  <c r="BM358" i="36"/>
  <c r="BX358" i="36"/>
  <c r="AD359" i="36"/>
  <c r="ET359" i="36"/>
  <c r="CF358" i="36"/>
  <c r="FD359" i="36"/>
  <c r="AT358" i="36"/>
  <c r="AL358" i="36"/>
  <c r="ER358" i="36"/>
  <c r="EW359" i="36"/>
  <c r="BP358" i="36"/>
  <c r="CG359" i="36"/>
  <c r="BO358" i="36"/>
  <c r="AJ358" i="36"/>
  <c r="FA359" i="36"/>
  <c r="FC359" i="36"/>
  <c r="BK358" i="36"/>
  <c r="S359" i="36"/>
  <c r="CK358" i="36"/>
  <c r="AC359" i="36"/>
  <c r="AQ358" i="36"/>
  <c r="CL358" i="36"/>
  <c r="CJ358" i="36"/>
  <c r="BG358" i="36"/>
  <c r="CN358" i="36"/>
  <c r="BW358" i="36"/>
  <c r="BF358" i="36"/>
  <c r="BN358" i="36"/>
  <c r="CP358" i="36"/>
  <c r="CM358" i="36"/>
  <c r="BV359" i="36"/>
  <c r="BL358" i="36"/>
  <c r="BQ358" i="36"/>
  <c r="BS358" i="36"/>
  <c r="BJ358" i="36"/>
  <c r="AH359" i="36"/>
  <c r="BZ358" i="36"/>
  <c r="AM358" i="36"/>
  <c r="AF359" i="36"/>
  <c r="FB359" i="36"/>
  <c r="BR358" i="36"/>
  <c r="AS356" i="36"/>
  <c r="CG360" i="36"/>
  <c r="AO358" i="36"/>
  <c r="ES359" i="36"/>
  <c r="EZ359" i="36"/>
  <c r="BR359" i="36"/>
  <c r="FC360" i="36"/>
  <c r="DW357" i="36" l="1"/>
  <c r="J357" i="38"/>
  <c r="F357" i="36"/>
  <c r="Y357" i="36" s="1" a="1"/>
  <c r="Y357" i="36" s="1"/>
  <c r="H357" i="38" s="1"/>
  <c r="I357" i="38" s="1"/>
  <c r="Q357" i="36"/>
  <c r="B357" i="38" s="1"/>
  <c r="DE356" i="36"/>
  <c r="DJ356" i="36" s="1"/>
  <c r="DE357" i="36"/>
  <c r="DH357" i="36" s="1"/>
  <c r="BI358" i="36"/>
  <c r="V358" i="38"/>
  <c r="DW358" i="36"/>
  <c r="T357" i="38"/>
  <c r="Y356" i="38"/>
  <c r="Z356" i="38"/>
  <c r="BD355" i="38"/>
  <c r="Y356" i="36" a="1"/>
  <c r="Y356" i="36" s="1"/>
  <c r="H356" i="38" s="1"/>
  <c r="I356" i="38" s="1"/>
  <c r="W357" i="38"/>
  <c r="K359" i="36"/>
  <c r="D359" i="38"/>
  <c r="E359" i="36"/>
  <c r="W359" i="36"/>
  <c r="M359" i="36" s="1"/>
  <c r="T359" i="36"/>
  <c r="P359" i="36" s="1"/>
  <c r="V359" i="36"/>
  <c r="AI359" i="36"/>
  <c r="AG359" i="36"/>
  <c r="AR359" i="38"/>
  <c r="AE359" i="36"/>
  <c r="CT358" i="36"/>
  <c r="H358" i="36"/>
  <c r="O358" i="36" s="1"/>
  <c r="CS358" i="36"/>
  <c r="F358" i="36"/>
  <c r="Y358" i="38" s="1"/>
  <c r="AB356" i="38"/>
  <c r="A356" i="36"/>
  <c r="L358" i="36"/>
  <c r="AB357" i="36"/>
  <c r="BF355" i="38"/>
  <c r="Q358" i="36"/>
  <c r="B358" i="38" s="1"/>
  <c r="AT357" i="38"/>
  <c r="AK357" i="38"/>
  <c r="AJ357" i="38"/>
  <c r="AM357" i="38" s="1"/>
  <c r="CB356" i="36"/>
  <c r="BS357" i="38"/>
  <c r="BN357" i="38"/>
  <c r="AE357" i="38"/>
  <c r="BY357" i="36"/>
  <c r="CA357" i="36" s="1"/>
  <c r="AQ357" i="38"/>
  <c r="BT357" i="38"/>
  <c r="AZ355" i="38"/>
  <c r="BR357" i="38"/>
  <c r="AF357" i="38"/>
  <c r="BI357" i="38"/>
  <c r="G358" i="36" a="1"/>
  <c r="G358" i="36" s="1"/>
  <c r="BC355" i="38"/>
  <c r="BE355" i="38"/>
  <c r="J357" i="36"/>
  <c r="DL352" i="36"/>
  <c r="EE352" i="36" s="1"/>
  <c r="BQ357" i="38"/>
  <c r="BO357" i="38"/>
  <c r="AV357" i="38"/>
  <c r="BU357" i="38"/>
  <c r="BH357" i="38"/>
  <c r="BM357" i="38"/>
  <c r="AP357" i="38"/>
  <c r="AO357" i="38"/>
  <c r="AI357" i="38"/>
  <c r="BK357" i="38"/>
  <c r="DK355" i="36"/>
  <c r="DH355" i="36"/>
  <c r="AH357" i="38"/>
  <c r="AZ354" i="36"/>
  <c r="DJ355" i="36"/>
  <c r="DL355" i="36" s="1"/>
  <c r="DF355" i="36"/>
  <c r="BL357" i="38"/>
  <c r="AW357" i="38"/>
  <c r="AX357" i="38"/>
  <c r="AY357" i="38" s="1"/>
  <c r="BA357" i="38"/>
  <c r="BC357" i="38" s="1"/>
  <c r="AS357" i="38"/>
  <c r="BJ357" i="38"/>
  <c r="BP357" i="38"/>
  <c r="AA356" i="38"/>
  <c r="A357" i="38"/>
  <c r="CA356" i="36"/>
  <c r="FI357" i="36"/>
  <c r="N358" i="38"/>
  <c r="AR358" i="36"/>
  <c r="AK358" i="36"/>
  <c r="K358" i="38" s="1"/>
  <c r="AP358" i="36"/>
  <c r="BT358" i="36"/>
  <c r="AV358" i="36"/>
  <c r="AD358" i="38"/>
  <c r="AJ358" i="38" s="1"/>
  <c r="CQ358" i="36"/>
  <c r="BU358" i="36"/>
  <c r="Q358" i="38"/>
  <c r="R358" i="38" s="1"/>
  <c r="BH358" i="36"/>
  <c r="U358" i="38" s="1"/>
  <c r="X358" i="38" s="1"/>
  <c r="CH358" i="36"/>
  <c r="AC358" i="38"/>
  <c r="CD358" i="36"/>
  <c r="CC358" i="36"/>
  <c r="CI358" i="36"/>
  <c r="FH358" i="36"/>
  <c r="CU358" i="36"/>
  <c r="DD358" i="36" s="1"/>
  <c r="CO358" i="36"/>
  <c r="L358" i="38"/>
  <c r="M358" i="38"/>
  <c r="DM355" i="36"/>
  <c r="AY354" i="36"/>
  <c r="ED351" i="36"/>
  <c r="AN354" i="38"/>
  <c r="AM354" i="38"/>
  <c r="EI351" i="36"/>
  <c r="AX354" i="36"/>
  <c r="DJ354" i="36"/>
  <c r="BC354" i="38"/>
  <c r="BB356" i="38"/>
  <c r="BG356" i="38" s="1"/>
  <c r="DI354" i="36"/>
  <c r="DF354" i="36"/>
  <c r="DH354" i="36"/>
  <c r="AG357" i="38"/>
  <c r="AZ354" i="38"/>
  <c r="BD354" i="38"/>
  <c r="DG354" i="36"/>
  <c r="BF354" i="38"/>
  <c r="BE354" i="38"/>
  <c r="DM354" i="36"/>
  <c r="EF351" i="36"/>
  <c r="CY356" i="36"/>
  <c r="EA351" i="36"/>
  <c r="EM351" i="36"/>
  <c r="EK351" i="36"/>
  <c r="CZ357" i="36"/>
  <c r="DA357" i="36"/>
  <c r="DC357" i="36" s="1"/>
  <c r="EH351" i="36"/>
  <c r="EC351" i="36"/>
  <c r="EL351" i="36"/>
  <c r="DZ351" i="36"/>
  <c r="EJ351" i="36"/>
  <c r="EE351" i="36"/>
  <c r="EB351" i="36"/>
  <c r="CY357" i="36"/>
  <c r="CV357" i="36"/>
  <c r="DJ357" i="36"/>
  <c r="DG357" i="36"/>
  <c r="AA357" i="38"/>
  <c r="CX357" i="36"/>
  <c r="DD357" i="36"/>
  <c r="DK357" i="36"/>
  <c r="DM357" i="36"/>
  <c r="AH356" i="38"/>
  <c r="CW357" i="36"/>
  <c r="DB357" i="36"/>
  <c r="DI357" i="36"/>
  <c r="DF357" i="36"/>
  <c r="AF356" i="38"/>
  <c r="CB357" i="36"/>
  <c r="DA356" i="36"/>
  <c r="DC356" i="36" s="1"/>
  <c r="DK356" i="36"/>
  <c r="CZ356" i="36"/>
  <c r="W356" i="38"/>
  <c r="CV356" i="36"/>
  <c r="DD356" i="36"/>
  <c r="DM356" i="36"/>
  <c r="DF356" i="36"/>
  <c r="CX356" i="36"/>
  <c r="AI356" i="38"/>
  <c r="DG356" i="36"/>
  <c r="DL356" i="36" s="1"/>
  <c r="DB356" i="36"/>
  <c r="CW356" i="36"/>
  <c r="AG356" i="38"/>
  <c r="DI356" i="36"/>
  <c r="DH356" i="36"/>
  <c r="DL353" i="36"/>
  <c r="EC353" i="36" s="1"/>
  <c r="AZ356" i="38"/>
  <c r="A358" i="38"/>
  <c r="BC356" i="38"/>
  <c r="BE356" i="38"/>
  <c r="BF356" i="38"/>
  <c r="BD356" i="38"/>
  <c r="EY359" i="36"/>
  <c r="A358" i="36"/>
  <c r="EP360" i="36"/>
  <c r="EX360" i="36"/>
  <c r="EQ360" i="36"/>
  <c r="EO361" i="36" s="1"/>
  <c r="BC356" i="36"/>
  <c r="BD356" i="36"/>
  <c r="BE356" i="36"/>
  <c r="D358" i="36"/>
  <c r="J358" i="36"/>
  <c r="BA357" i="36"/>
  <c r="AZ357" i="36"/>
  <c r="AX357" i="36"/>
  <c r="AY357" i="36"/>
  <c r="FI358" i="36"/>
  <c r="AY356" i="36"/>
  <c r="AZ356" i="36"/>
  <c r="BA356" i="36"/>
  <c r="AX356" i="36"/>
  <c r="T356" i="38"/>
  <c r="S356" i="38"/>
  <c r="AB358" i="36"/>
  <c r="AW358" i="36"/>
  <c r="BB358" i="36"/>
  <c r="L359" i="36"/>
  <c r="DW359" i="36"/>
  <c r="G359" i="36" a="1"/>
  <c r="G359" i="36" s="1"/>
  <c r="F359" i="36"/>
  <c r="J359" i="38"/>
  <c r="Q359" i="36"/>
  <c r="B359" i="38" s="1"/>
  <c r="U359" i="36"/>
  <c r="E359" i="38"/>
  <c r="C359" i="36"/>
  <c r="I359" i="36"/>
  <c r="AM356" i="38"/>
  <c r="AN356" i="38"/>
  <c r="AL356" i="38"/>
  <c r="BC357" i="36"/>
  <c r="BE357" i="36"/>
  <c r="BD357" i="36"/>
  <c r="AA359" i="36"/>
  <c r="X359" i="36"/>
  <c r="N359" i="36"/>
  <c r="AU359" i="36"/>
  <c r="AM359" i="36"/>
  <c r="BO359" i="36"/>
  <c r="AT359" i="36"/>
  <c r="BZ359" i="36"/>
  <c r="AQ359" i="36"/>
  <c r="ES361" i="36"/>
  <c r="BN359" i="36"/>
  <c r="ER359" i="36"/>
  <c r="EV360" i="36"/>
  <c r="BQ359" i="36"/>
  <c r="BK360" i="36"/>
  <c r="CJ360" i="36"/>
  <c r="FA361" i="36"/>
  <c r="EZ360" i="36"/>
  <c r="EU360" i="36"/>
  <c r="BG359" i="36"/>
  <c r="BM359" i="36"/>
  <c r="EV361" i="36"/>
  <c r="FD360" i="36"/>
  <c r="BJ359" i="36"/>
  <c r="AJ359" i="36"/>
  <c r="CP359" i="36"/>
  <c r="EW360" i="36"/>
  <c r="BF359" i="36"/>
  <c r="AT360" i="36"/>
  <c r="ET360" i="36"/>
  <c r="FA360" i="36"/>
  <c r="CL359" i="36"/>
  <c r="CM359" i="36"/>
  <c r="CN359" i="36"/>
  <c r="AD360" i="36"/>
  <c r="CF359" i="36"/>
  <c r="AO359" i="36"/>
  <c r="AL359" i="36"/>
  <c r="AC360" i="36"/>
  <c r="BL359" i="36"/>
  <c r="S360" i="36"/>
  <c r="CJ359" i="36"/>
  <c r="BZ360" i="36"/>
  <c r="AS358" i="36"/>
  <c r="AF360" i="36"/>
  <c r="FG360" i="36"/>
  <c r="BP359" i="36"/>
  <c r="CK359" i="36"/>
  <c r="FG359" i="36"/>
  <c r="BS359" i="36"/>
  <c r="AH360" i="36"/>
  <c r="BV360" i="36"/>
  <c r="ES360" i="36"/>
  <c r="CR359" i="36"/>
  <c r="BX359" i="36"/>
  <c r="BK359" i="36"/>
  <c r="BW359" i="36"/>
  <c r="FB360" i="36"/>
  <c r="AO360" i="36"/>
  <c r="A357" i="36" l="1"/>
  <c r="Y357" i="38"/>
  <c r="AB357" i="38"/>
  <c r="Z357" i="38"/>
  <c r="O357" i="38"/>
  <c r="P357" i="38" s="1"/>
  <c r="CQ359" i="36"/>
  <c r="CH359" i="36"/>
  <c r="CD359" i="36"/>
  <c r="CC359" i="36"/>
  <c r="AC359" i="38"/>
  <c r="AR359" i="36"/>
  <c r="N359" i="38"/>
  <c r="CS359" i="36"/>
  <c r="H359" i="36"/>
  <c r="O359" i="36" s="1"/>
  <c r="CT359" i="36"/>
  <c r="DX359" i="36"/>
  <c r="DX360" i="36"/>
  <c r="Y358" i="36" a="1"/>
  <c r="Y358" i="36" s="1"/>
  <c r="H358" i="38" s="1"/>
  <c r="I358" i="38" s="1"/>
  <c r="O358" i="38"/>
  <c r="P358" i="38" s="1"/>
  <c r="Z358" i="38"/>
  <c r="AB358" i="38"/>
  <c r="AK359" i="36"/>
  <c r="K359" i="38" s="1"/>
  <c r="AG360" i="36"/>
  <c r="V359" i="38"/>
  <c r="BI359" i="36"/>
  <c r="AR360" i="38"/>
  <c r="L359" i="38"/>
  <c r="M359" i="38"/>
  <c r="BU359" i="36"/>
  <c r="BH359" i="36"/>
  <c r="U359" i="38" s="1"/>
  <c r="X359" i="38" s="1"/>
  <c r="Q359" i="38"/>
  <c r="R359" i="38" s="1"/>
  <c r="T359" i="38" s="1"/>
  <c r="AI360" i="36"/>
  <c r="F359" i="38"/>
  <c r="G359" i="38" s="1"/>
  <c r="K360" i="36"/>
  <c r="T360" i="36"/>
  <c r="P360" i="36" s="1"/>
  <c r="W360" i="36"/>
  <c r="E360" i="36"/>
  <c r="V360" i="36"/>
  <c r="D360" i="38"/>
  <c r="AG358" i="38"/>
  <c r="W358" i="38"/>
  <c r="BF357" i="38"/>
  <c r="AN357" i="38"/>
  <c r="AL357" i="38"/>
  <c r="BD357" i="38"/>
  <c r="DZ352" i="36"/>
  <c r="ED352" i="36"/>
  <c r="BE357" i="38"/>
  <c r="BB357" i="38"/>
  <c r="BG357" i="38" s="1"/>
  <c r="EH352" i="36"/>
  <c r="EB352" i="36"/>
  <c r="EI352" i="36"/>
  <c r="EG352" i="36"/>
  <c r="EC352" i="36"/>
  <c r="EL352" i="36"/>
  <c r="AO358" i="38"/>
  <c r="EK352" i="36"/>
  <c r="EF352" i="36"/>
  <c r="EJ352" i="36"/>
  <c r="DA358" i="36"/>
  <c r="DC358" i="36" s="1"/>
  <c r="EA352" i="36"/>
  <c r="EM352" i="36"/>
  <c r="AX358" i="38"/>
  <c r="AY358" i="38" s="1"/>
  <c r="CX358" i="36"/>
  <c r="DB358" i="36"/>
  <c r="CV358" i="36"/>
  <c r="EL355" i="36"/>
  <c r="AT358" i="38"/>
  <c r="BJ358" i="38"/>
  <c r="AS358" i="38"/>
  <c r="BS358" i="38"/>
  <c r="AP358" i="38"/>
  <c r="BK358" i="38"/>
  <c r="BU358" i="38"/>
  <c r="BA358" i="38"/>
  <c r="BB358" i="38" s="1"/>
  <c r="BG358" i="38" s="1"/>
  <c r="AV358" i="38"/>
  <c r="AZ357" i="38"/>
  <c r="BQ358" i="38"/>
  <c r="BY358" i="36"/>
  <c r="CA358" i="36" s="1"/>
  <c r="AI358" i="38"/>
  <c r="BM358" i="38"/>
  <c r="BI358" i="38"/>
  <c r="AE358" i="38"/>
  <c r="BR358" i="38"/>
  <c r="BH358" i="38"/>
  <c r="AF358" i="38"/>
  <c r="AU358" i="38"/>
  <c r="BO358" i="38"/>
  <c r="BP358" i="38"/>
  <c r="BL358" i="38"/>
  <c r="AW358" i="38"/>
  <c r="AQ358" i="38"/>
  <c r="BN358" i="38"/>
  <c r="AK358" i="38"/>
  <c r="BT358" i="38"/>
  <c r="AH358" i="38"/>
  <c r="CB358" i="36"/>
  <c r="AE360" i="36"/>
  <c r="CI359" i="36"/>
  <c r="FH359" i="36"/>
  <c r="CU359" i="36"/>
  <c r="CX359" i="36" s="1"/>
  <c r="DE358" i="36"/>
  <c r="DM358" i="36" s="1"/>
  <c r="CO359" i="36"/>
  <c r="Z360" i="36"/>
  <c r="CZ358" i="36"/>
  <c r="CY358" i="36"/>
  <c r="AA358" i="38"/>
  <c r="CW358" i="36"/>
  <c r="EH355" i="36"/>
  <c r="DL354" i="36"/>
  <c r="EL354" i="36" s="1"/>
  <c r="EC355" i="36"/>
  <c r="EK355" i="36"/>
  <c r="DL357" i="36"/>
  <c r="DZ357" i="36" s="1"/>
  <c r="ED355" i="36"/>
  <c r="EE355" i="36"/>
  <c r="EI355" i="36"/>
  <c r="DZ355" i="36"/>
  <c r="EG355" i="36"/>
  <c r="EF355" i="36"/>
  <c r="EJ355" i="36"/>
  <c r="EB355" i="36"/>
  <c r="EM355" i="36"/>
  <c r="EA355" i="36"/>
  <c r="EE353" i="36"/>
  <c r="EE356" i="36"/>
  <c r="EH356" i="36"/>
  <c r="EF353" i="36"/>
  <c r="EJ356" i="36"/>
  <c r="EK353" i="36"/>
  <c r="AV359" i="36"/>
  <c r="AP359" i="36"/>
  <c r="AD359" i="38"/>
  <c r="BR359" i="38" s="1"/>
  <c r="BT359" i="36"/>
  <c r="EH353" i="36"/>
  <c r="EL353" i="36"/>
  <c r="EB353" i="36"/>
  <c r="EG353" i="36"/>
  <c r="EM353" i="36"/>
  <c r="EI353" i="36"/>
  <c r="ED353" i="36"/>
  <c r="EJ353" i="36"/>
  <c r="EA353" i="36"/>
  <c r="DZ353" i="36"/>
  <c r="EL356" i="36"/>
  <c r="EK356" i="36"/>
  <c r="EM356" i="36"/>
  <c r="EF356" i="36"/>
  <c r="ED356" i="36"/>
  <c r="EG356" i="36"/>
  <c r="DZ356" i="36"/>
  <c r="EI356" i="36"/>
  <c r="EB356" i="36"/>
  <c r="EC356" i="36"/>
  <c r="EA356" i="36"/>
  <c r="CB359" i="36"/>
  <c r="N360" i="38"/>
  <c r="AR360" i="36"/>
  <c r="AV360" i="36"/>
  <c r="AP360" i="36"/>
  <c r="BB359" i="36"/>
  <c r="AB359" i="36"/>
  <c r="AW359" i="36"/>
  <c r="S358" i="38"/>
  <c r="T358" i="38"/>
  <c r="EY360" i="36"/>
  <c r="AA359" i="38"/>
  <c r="F360" i="38"/>
  <c r="G360" i="38" s="1"/>
  <c r="AU360" i="36"/>
  <c r="N360" i="36"/>
  <c r="AD360" i="38"/>
  <c r="X360" i="36"/>
  <c r="M360" i="36"/>
  <c r="AA360" i="36"/>
  <c r="Z359" i="38"/>
  <c r="O359" i="38"/>
  <c r="P359" i="38" s="1"/>
  <c r="AB359" i="38"/>
  <c r="Y359" i="38"/>
  <c r="EQ361" i="36"/>
  <c r="EO362" i="36" s="1"/>
  <c r="EP361" i="36"/>
  <c r="EX361" i="36"/>
  <c r="S359" i="38"/>
  <c r="E360" i="38"/>
  <c r="I360" i="36"/>
  <c r="A359" i="36"/>
  <c r="D359" i="36"/>
  <c r="Y359" i="36" s="1" a="1"/>
  <c r="Y359" i="36" s="1"/>
  <c r="H359" i="38" s="1"/>
  <c r="J359" i="36"/>
  <c r="BE358" i="36"/>
  <c r="BD358" i="36"/>
  <c r="BC358" i="36"/>
  <c r="BA358" i="36"/>
  <c r="AX358" i="36"/>
  <c r="AY358" i="36"/>
  <c r="AZ358" i="36"/>
  <c r="AN358" i="38"/>
  <c r="AL358" i="38"/>
  <c r="AM358" i="38"/>
  <c r="FI359" i="36"/>
  <c r="W359" i="38"/>
  <c r="DW360" i="36"/>
  <c r="CF360" i="36"/>
  <c r="BO360" i="36"/>
  <c r="CR360" i="36"/>
  <c r="AD361" i="36"/>
  <c r="EZ361" i="36"/>
  <c r="ET361" i="36"/>
  <c r="EW361" i="36"/>
  <c r="AC362" i="36"/>
  <c r="BQ360" i="36"/>
  <c r="AT361" i="36"/>
  <c r="BM360" i="36"/>
  <c r="S361" i="36"/>
  <c r="AM360" i="36"/>
  <c r="CK360" i="36"/>
  <c r="CP360" i="36"/>
  <c r="BN360" i="36"/>
  <c r="CG361" i="36"/>
  <c r="BV361" i="36"/>
  <c r="CM360" i="36"/>
  <c r="AF361" i="36"/>
  <c r="BF360" i="36"/>
  <c r="AQ360" i="36"/>
  <c r="CN360" i="36"/>
  <c r="EU361" i="36"/>
  <c r="AH361" i="36"/>
  <c r="FD361" i="36"/>
  <c r="BG360" i="36"/>
  <c r="AJ360" i="36"/>
  <c r="AD362" i="36"/>
  <c r="BJ360" i="36"/>
  <c r="BR360" i="36"/>
  <c r="BS360" i="36"/>
  <c r="ER360" i="36"/>
  <c r="BP360" i="36"/>
  <c r="FB361" i="36"/>
  <c r="AL360" i="36"/>
  <c r="FC361" i="36"/>
  <c r="AC361" i="36"/>
  <c r="FD362" i="36"/>
  <c r="BX360" i="36"/>
  <c r="BW360" i="36"/>
  <c r="AS360" i="36"/>
  <c r="CF361" i="36"/>
  <c r="BL360" i="36"/>
  <c r="AS359" i="36"/>
  <c r="CL360" i="36"/>
  <c r="CM361" i="36"/>
  <c r="K361" i="36" l="1"/>
  <c r="T361" i="36"/>
  <c r="P361" i="36" s="1"/>
  <c r="E361" i="36"/>
  <c r="D361" i="38"/>
  <c r="W361" i="36"/>
  <c r="V361" i="36"/>
  <c r="AI361" i="36"/>
  <c r="CI360" i="36"/>
  <c r="CU360" i="36"/>
  <c r="DE360" i="36" s="1"/>
  <c r="DJ360" i="36" s="1"/>
  <c r="AG361" i="36"/>
  <c r="A359" i="38"/>
  <c r="U360" i="36"/>
  <c r="AZ358" i="38"/>
  <c r="C360" i="36"/>
  <c r="BF358" i="38"/>
  <c r="AR361" i="38"/>
  <c r="AE361" i="36"/>
  <c r="I359" i="38"/>
  <c r="EQ362" i="36"/>
  <c r="EO363" i="36" s="1"/>
  <c r="EP363" i="36" s="1"/>
  <c r="CT360" i="36"/>
  <c r="H360" i="36"/>
  <c r="O360" i="36" s="1"/>
  <c r="CS360" i="36"/>
  <c r="CQ360" i="36"/>
  <c r="CO360" i="36"/>
  <c r="BT360" i="36"/>
  <c r="M360" i="38"/>
  <c r="L360" i="38"/>
  <c r="BH360" i="36"/>
  <c r="U360" i="38" s="1"/>
  <c r="X360" i="38" s="1"/>
  <c r="Q360" i="38"/>
  <c r="AI360" i="38" s="1"/>
  <c r="AK360" i="36"/>
  <c r="K360" i="38" s="1"/>
  <c r="BU360" i="36"/>
  <c r="V360" i="38"/>
  <c r="BI360" i="36"/>
  <c r="AC360" i="38"/>
  <c r="CC360" i="36"/>
  <c r="CD360" i="36"/>
  <c r="FH360" i="36"/>
  <c r="CH360" i="36"/>
  <c r="Z361" i="36"/>
  <c r="J360" i="38"/>
  <c r="Q360" i="36"/>
  <c r="B360" i="38" s="1"/>
  <c r="L360" i="36"/>
  <c r="CW359" i="36"/>
  <c r="BE358" i="38"/>
  <c r="CV359" i="36"/>
  <c r="CZ359" i="36"/>
  <c r="DA359" i="36"/>
  <c r="DC359" i="36" s="1"/>
  <c r="DB359" i="36"/>
  <c r="CY359" i="36"/>
  <c r="DD359" i="36"/>
  <c r="F360" i="36"/>
  <c r="BC358" i="38"/>
  <c r="BD358" i="38"/>
  <c r="G360" i="36" a="1"/>
  <c r="G360" i="36" s="1"/>
  <c r="EB357" i="36"/>
  <c r="DI358" i="36"/>
  <c r="DJ358" i="36"/>
  <c r="DG358" i="36"/>
  <c r="DK358" i="36"/>
  <c r="DF358" i="36"/>
  <c r="DH358" i="36"/>
  <c r="EG354" i="36"/>
  <c r="EE357" i="36"/>
  <c r="EK354" i="36"/>
  <c r="EF354" i="36"/>
  <c r="DZ354" i="36"/>
  <c r="EE354" i="36"/>
  <c r="EH354" i="36"/>
  <c r="EA354" i="36"/>
  <c r="EL357" i="36"/>
  <c r="EJ354" i="36"/>
  <c r="AI359" i="38"/>
  <c r="BU359" i="38"/>
  <c r="AG359" i="38"/>
  <c r="BI359" i="38"/>
  <c r="EA357" i="36"/>
  <c r="BM359" i="38"/>
  <c r="AU359" i="38"/>
  <c r="EC357" i="36"/>
  <c r="ED354" i="36"/>
  <c r="EM354" i="36"/>
  <c r="EB354" i="36"/>
  <c r="EI354" i="36"/>
  <c r="EC354" i="36"/>
  <c r="BS359" i="38"/>
  <c r="AJ359" i="38"/>
  <c r="AM359" i="38" s="1"/>
  <c r="BL359" i="38"/>
  <c r="AV359" i="38"/>
  <c r="BK359" i="38"/>
  <c r="AQ359" i="38"/>
  <c r="AT359" i="38"/>
  <c r="AP359" i="38"/>
  <c r="BO359" i="38"/>
  <c r="AE359" i="38"/>
  <c r="AX359" i="38"/>
  <c r="AY359" i="38" s="1"/>
  <c r="AF359" i="38"/>
  <c r="EG357" i="36"/>
  <c r="BH359" i="38"/>
  <c r="AS359" i="38"/>
  <c r="AO359" i="38"/>
  <c r="BP359" i="38"/>
  <c r="BA359" i="38"/>
  <c r="BB359" i="38" s="1"/>
  <c r="BG359" i="38" s="1"/>
  <c r="AW359" i="38"/>
  <c r="ED357" i="36"/>
  <c r="EH357" i="36"/>
  <c r="EM357" i="36"/>
  <c r="BQ359" i="38"/>
  <c r="BN359" i="38"/>
  <c r="BT359" i="38"/>
  <c r="AH359" i="38"/>
  <c r="BJ359" i="38"/>
  <c r="BY359" i="36"/>
  <c r="CA359" i="36" s="1"/>
  <c r="AK359" i="38"/>
  <c r="EJ357" i="36"/>
  <c r="EF357" i="36"/>
  <c r="EK357" i="36"/>
  <c r="EI357" i="36"/>
  <c r="DE359" i="36"/>
  <c r="DH359" i="36" s="1"/>
  <c r="A360" i="38"/>
  <c r="EY361" i="36"/>
  <c r="N361" i="38"/>
  <c r="AR361" i="36"/>
  <c r="AE362" i="36"/>
  <c r="AR362" i="38"/>
  <c r="AJ360" i="38"/>
  <c r="BO360" i="38"/>
  <c r="AV360" i="38"/>
  <c r="BT360" i="38"/>
  <c r="AS360" i="38"/>
  <c r="BM360" i="38"/>
  <c r="AP360" i="38"/>
  <c r="BN360" i="38"/>
  <c r="AQ360" i="38"/>
  <c r="BS360" i="38"/>
  <c r="BH360" i="38"/>
  <c r="AW360" i="38"/>
  <c r="BQ360" i="38"/>
  <c r="AT360" i="38"/>
  <c r="BR360" i="38"/>
  <c r="AU360" i="38"/>
  <c r="BL360" i="38"/>
  <c r="AK360" i="38"/>
  <c r="BA360" i="38"/>
  <c r="BB360" i="38" s="1"/>
  <c r="BG360" i="38" s="1"/>
  <c r="BU360" i="38"/>
  <c r="AX360" i="38"/>
  <c r="AY360" i="38" s="1"/>
  <c r="BY360" i="36"/>
  <c r="CA360" i="36" s="1"/>
  <c r="AE360" i="38"/>
  <c r="BK360" i="38"/>
  <c r="BP360" i="38"/>
  <c r="AO360" i="38"/>
  <c r="BI360" i="38"/>
  <c r="BJ360" i="38"/>
  <c r="FI360" i="36"/>
  <c r="AA360" i="38"/>
  <c r="EX362" i="36"/>
  <c r="EP362" i="36"/>
  <c r="AW360" i="36"/>
  <c r="BB360" i="36"/>
  <c r="AB360" i="36"/>
  <c r="BC359" i="36"/>
  <c r="BD359" i="36"/>
  <c r="BE359" i="36"/>
  <c r="E361" i="38"/>
  <c r="I361" i="36"/>
  <c r="C361" i="36"/>
  <c r="U361" i="36"/>
  <c r="G361" i="36" a="1"/>
  <c r="G361" i="36" s="1"/>
  <c r="DW361" i="36"/>
  <c r="EQ363" i="36"/>
  <c r="EO364" i="36" s="1"/>
  <c r="EX363" i="36"/>
  <c r="AU361" i="36"/>
  <c r="F361" i="38"/>
  <c r="G361" i="38" s="1"/>
  <c r="N361" i="36"/>
  <c r="X361" i="36"/>
  <c r="M361" i="36"/>
  <c r="AA361" i="36"/>
  <c r="J360" i="36"/>
  <c r="D360" i="36"/>
  <c r="AZ359" i="36"/>
  <c r="BA359" i="36"/>
  <c r="AY359" i="36"/>
  <c r="AX359" i="36"/>
  <c r="BQ361" i="36"/>
  <c r="BS361" i="36"/>
  <c r="CG363" i="36"/>
  <c r="AL363" i="36"/>
  <c r="AH362" i="36"/>
  <c r="FG361" i="36"/>
  <c r="EV363" i="36"/>
  <c r="AC363" i="36"/>
  <c r="BL361" i="36"/>
  <c r="AJ361" i="36"/>
  <c r="EV362" i="36"/>
  <c r="BS362" i="36"/>
  <c r="FA362" i="36"/>
  <c r="BG361" i="36"/>
  <c r="S363" i="36"/>
  <c r="CJ361" i="36"/>
  <c r="BW362" i="36"/>
  <c r="BN363" i="36"/>
  <c r="CK361" i="36"/>
  <c r="BJ361" i="36"/>
  <c r="FB362" i="36"/>
  <c r="S362" i="36"/>
  <c r="EZ363" i="36"/>
  <c r="AF363" i="36"/>
  <c r="AO361" i="36"/>
  <c r="EW362" i="36"/>
  <c r="CR361" i="36"/>
  <c r="ES363" i="36"/>
  <c r="BP361" i="36"/>
  <c r="BQ362" i="36"/>
  <c r="BK361" i="36"/>
  <c r="AL361" i="36"/>
  <c r="EU362" i="36"/>
  <c r="BV362" i="36"/>
  <c r="EW363" i="36"/>
  <c r="AH363" i="36"/>
  <c r="BG363" i="36"/>
  <c r="FC362" i="36"/>
  <c r="BX361" i="36"/>
  <c r="EZ362" i="36"/>
  <c r="BO362" i="36"/>
  <c r="BN361" i="36"/>
  <c r="ER361" i="36"/>
  <c r="FD363" i="36"/>
  <c r="FA363" i="36"/>
  <c r="ES362" i="36"/>
  <c r="EU363" i="36"/>
  <c r="FB363" i="36"/>
  <c r="BR361" i="36"/>
  <c r="CL361" i="36"/>
  <c r="CG362" i="36"/>
  <c r="BZ363" i="36"/>
  <c r="AT363" i="36"/>
  <c r="CN361" i="36"/>
  <c r="FC363" i="36"/>
  <c r="AM361" i="36"/>
  <c r="CP361" i="36"/>
  <c r="BM361" i="36"/>
  <c r="ET363" i="36"/>
  <c r="BF361" i="36"/>
  <c r="AF362" i="36"/>
  <c r="ET362" i="36"/>
  <c r="AD363" i="36"/>
  <c r="AQ361" i="36"/>
  <c r="BV363" i="36"/>
  <c r="BZ361" i="36"/>
  <c r="BW363" i="36"/>
  <c r="BW361" i="36"/>
  <c r="BO361" i="36"/>
  <c r="BM363" i="36"/>
  <c r="FA364" i="36"/>
  <c r="AG360" i="38" l="1"/>
  <c r="AH360" i="38"/>
  <c r="CZ360" i="36"/>
  <c r="AC361" i="38"/>
  <c r="CH361" i="36"/>
  <c r="CD361" i="36"/>
  <c r="CC361" i="36"/>
  <c r="CB361" i="36" s="1"/>
  <c r="DD360" i="36"/>
  <c r="W360" i="38"/>
  <c r="DB360" i="36"/>
  <c r="CY360" i="36"/>
  <c r="CV360" i="36"/>
  <c r="DA360" i="36"/>
  <c r="DC360" i="36" s="1"/>
  <c r="AF360" i="38"/>
  <c r="CX360" i="36"/>
  <c r="CW360" i="36"/>
  <c r="R360" i="38"/>
  <c r="T360" i="38" s="1"/>
  <c r="AI362" i="36"/>
  <c r="DX361" i="36"/>
  <c r="A360" i="36"/>
  <c r="AV361" i="36"/>
  <c r="AP361" i="36"/>
  <c r="AD361" i="38"/>
  <c r="BK361" i="38" s="1"/>
  <c r="BU361" i="36"/>
  <c r="CU361" i="36"/>
  <c r="DB361" i="36" s="1"/>
  <c r="AI363" i="36"/>
  <c r="AR363" i="38"/>
  <c r="EQ364" i="36"/>
  <c r="EO365" i="36" s="1"/>
  <c r="EP365" i="36" s="1"/>
  <c r="CB360" i="36"/>
  <c r="J361" i="38"/>
  <c r="L361" i="36"/>
  <c r="F361" i="36"/>
  <c r="Z361" i="38" s="1"/>
  <c r="Q361" i="36"/>
  <c r="B361" i="38" s="1"/>
  <c r="CQ361" i="36"/>
  <c r="BI361" i="36"/>
  <c r="V361" i="38"/>
  <c r="BT361" i="36"/>
  <c r="V362" i="36"/>
  <c r="T362" i="36"/>
  <c r="P362" i="36" s="1"/>
  <c r="D362" i="38"/>
  <c r="W362" i="36"/>
  <c r="M362" i="36" s="1"/>
  <c r="E362" i="36"/>
  <c r="K362" i="36"/>
  <c r="AK361" i="36"/>
  <c r="K361" i="38" s="1"/>
  <c r="Z363" i="36"/>
  <c r="G363" i="36" s="1" a="1"/>
  <c r="G363" i="36" s="1"/>
  <c r="AG363" i="36"/>
  <c r="V363" i="36"/>
  <c r="D363" i="38"/>
  <c r="T363" i="36"/>
  <c r="P363" i="36" s="1"/>
  <c r="K363" i="36"/>
  <c r="E363" i="36"/>
  <c r="W363" i="36"/>
  <c r="AA363" i="36" s="1"/>
  <c r="Z362" i="36"/>
  <c r="G362" i="36" s="1" a="1"/>
  <c r="G362" i="36" s="1"/>
  <c r="AG362" i="36"/>
  <c r="AL359" i="38"/>
  <c r="AB360" i="38"/>
  <c r="Y360" i="36" a="1"/>
  <c r="Y360" i="36" s="1"/>
  <c r="H360" i="38" s="1"/>
  <c r="I360" i="38" s="1"/>
  <c r="O360" i="38"/>
  <c r="P360" i="38" s="1"/>
  <c r="Z360" i="38"/>
  <c r="Y360" i="38"/>
  <c r="DL358" i="36"/>
  <c r="EH358" i="36" s="1"/>
  <c r="CI361" i="36"/>
  <c r="FH361" i="36"/>
  <c r="BH361" i="36"/>
  <c r="U361" i="38" s="1"/>
  <c r="X361" i="38" s="1"/>
  <c r="Q361" i="38"/>
  <c r="AI361" i="38" s="1"/>
  <c r="CT361" i="36"/>
  <c r="CS361" i="36"/>
  <c r="H361" i="36"/>
  <c r="O361" i="36" s="1"/>
  <c r="CO361" i="36"/>
  <c r="L361" i="38"/>
  <c r="M361" i="38"/>
  <c r="BF359" i="38"/>
  <c r="AN359" i="38"/>
  <c r="AZ360" i="38"/>
  <c r="BE359" i="38"/>
  <c r="AZ359" i="38"/>
  <c r="BD359" i="38"/>
  <c r="BC359" i="38"/>
  <c r="DK359" i="36"/>
  <c r="DF359" i="36"/>
  <c r="DJ359" i="36"/>
  <c r="DI359" i="36"/>
  <c r="DG359" i="36"/>
  <c r="DM359" i="36"/>
  <c r="DH360" i="36"/>
  <c r="DI360" i="36"/>
  <c r="DM360" i="36"/>
  <c r="DF360" i="36"/>
  <c r="DG360" i="36"/>
  <c r="DL360" i="36" s="1"/>
  <c r="DK360" i="36"/>
  <c r="AE363" i="36"/>
  <c r="A361" i="38"/>
  <c r="AA361" i="38"/>
  <c r="BF360" i="38"/>
  <c r="EY363" i="36"/>
  <c r="BD360" i="38"/>
  <c r="CI363" i="36"/>
  <c r="N363" i="38"/>
  <c r="AR363" i="36"/>
  <c r="L363" i="38"/>
  <c r="M363" i="38"/>
  <c r="CI362" i="36"/>
  <c r="BB361" i="36"/>
  <c r="AB361" i="36"/>
  <c r="AW361" i="36"/>
  <c r="AY360" i="36"/>
  <c r="AZ360" i="36"/>
  <c r="BA360" i="36"/>
  <c r="AX360" i="36"/>
  <c r="EX364" i="36"/>
  <c r="EP364" i="36"/>
  <c r="D361" i="36"/>
  <c r="J361" i="36"/>
  <c r="EY362" i="36"/>
  <c r="BE360" i="38"/>
  <c r="BC360" i="38"/>
  <c r="AM360" i="38"/>
  <c r="AN360" i="38"/>
  <c r="AL360" i="38"/>
  <c r="BC360" i="36"/>
  <c r="BD360" i="36"/>
  <c r="BE360" i="36"/>
  <c r="FI361" i="36"/>
  <c r="CK362" i="36"/>
  <c r="BG362" i="36"/>
  <c r="CR363" i="36"/>
  <c r="EW364" i="36"/>
  <c r="BR362" i="36"/>
  <c r="CF362" i="36"/>
  <c r="FD364" i="36"/>
  <c r="AQ362" i="36"/>
  <c r="CL362" i="36"/>
  <c r="CG364" i="36"/>
  <c r="CN362" i="36"/>
  <c r="CL364" i="36"/>
  <c r="CP362" i="36"/>
  <c r="BX365" i="36"/>
  <c r="CR364" i="36"/>
  <c r="AH364" i="36"/>
  <c r="BK365" i="36"/>
  <c r="BO364" i="36"/>
  <c r="BS364" i="36"/>
  <c r="BN362" i="36"/>
  <c r="BX364" i="36"/>
  <c r="BP363" i="36"/>
  <c r="FG364" i="36"/>
  <c r="CK363" i="36"/>
  <c r="BW364" i="36"/>
  <c r="CM364" i="36"/>
  <c r="BG364" i="36"/>
  <c r="BN364" i="36"/>
  <c r="CF365" i="36"/>
  <c r="AT364" i="36"/>
  <c r="AT362" i="36"/>
  <c r="ER364" i="36"/>
  <c r="BV364" i="36"/>
  <c r="BZ362" i="36"/>
  <c r="FA365" i="36"/>
  <c r="BK363" i="36"/>
  <c r="ET364" i="36"/>
  <c r="AO362" i="36"/>
  <c r="EU364" i="36"/>
  <c r="EZ364" i="36"/>
  <c r="AO363" i="36"/>
  <c r="BS363" i="36"/>
  <c r="CR362" i="36"/>
  <c r="AM363" i="36"/>
  <c r="CM362" i="36"/>
  <c r="CJ362" i="36"/>
  <c r="BR363" i="36"/>
  <c r="BF363" i="36"/>
  <c r="BJ364" i="36"/>
  <c r="ES365" i="36"/>
  <c r="CM363" i="36"/>
  <c r="CN363" i="36"/>
  <c r="BL363" i="36"/>
  <c r="CN365" i="36"/>
  <c r="BF362" i="36"/>
  <c r="ER362" i="36"/>
  <c r="BM362" i="36"/>
  <c r="BW365" i="36"/>
  <c r="FG363" i="36"/>
  <c r="BL362" i="36"/>
  <c r="BL365" i="36"/>
  <c r="AD364" i="36"/>
  <c r="BX363" i="36"/>
  <c r="AO364" i="36"/>
  <c r="AF365" i="36"/>
  <c r="EV365" i="36"/>
  <c r="ET365" i="36"/>
  <c r="BL364" i="36"/>
  <c r="FB364" i="36"/>
  <c r="FC364" i="36"/>
  <c r="AC364" i="36"/>
  <c r="BO363" i="36"/>
  <c r="BR365" i="36"/>
  <c r="CL363" i="36"/>
  <c r="EZ365" i="36"/>
  <c r="ER365" i="36"/>
  <c r="EV364" i="36"/>
  <c r="BX362" i="36"/>
  <c r="AL362" i="36"/>
  <c r="CF364" i="36"/>
  <c r="AL364" i="36"/>
  <c r="AS361" i="36"/>
  <c r="BJ362" i="36"/>
  <c r="BR364" i="36"/>
  <c r="CP364" i="36"/>
  <c r="ES364" i="36"/>
  <c r="BV365" i="36"/>
  <c r="CK365" i="36"/>
  <c r="BP362" i="36"/>
  <c r="FB365" i="36"/>
  <c r="AF364" i="36"/>
  <c r="BK362" i="36"/>
  <c r="BJ363" i="36"/>
  <c r="ER363" i="36"/>
  <c r="BF364" i="36"/>
  <c r="FG362" i="36"/>
  <c r="AJ363" i="36"/>
  <c r="AH365" i="36"/>
  <c r="CK364" i="36"/>
  <c r="CF363" i="36"/>
  <c r="BQ363" i="36"/>
  <c r="CN364" i="36"/>
  <c r="AQ364" i="36"/>
  <c r="AQ363" i="36"/>
  <c r="CP363" i="36"/>
  <c r="CJ363" i="36"/>
  <c r="AJ362" i="36"/>
  <c r="S364" i="36"/>
  <c r="AM362" i="36"/>
  <c r="BK364" i="36"/>
  <c r="AK361" i="38" l="1"/>
  <c r="S360" i="38"/>
  <c r="AS361" i="38"/>
  <c r="EX365" i="36"/>
  <c r="BJ361" i="38"/>
  <c r="BH361" i="38"/>
  <c r="BU361" i="38"/>
  <c r="AQ361" i="38"/>
  <c r="AE361" i="38"/>
  <c r="BR361" i="38"/>
  <c r="AV361" i="38"/>
  <c r="BY361" i="36"/>
  <c r="CA361" i="36" s="1"/>
  <c r="BQ361" i="38"/>
  <c r="BM361" i="38"/>
  <c r="EQ365" i="36"/>
  <c r="EO366" i="36" s="1"/>
  <c r="AO361" i="38"/>
  <c r="AJ361" i="38"/>
  <c r="DX362" i="36"/>
  <c r="Q362" i="38"/>
  <c r="BH362" i="36"/>
  <c r="U362" i="38" s="1"/>
  <c r="X362" i="38" s="1"/>
  <c r="DX364" i="36"/>
  <c r="DX363" i="36"/>
  <c r="X363" i="36"/>
  <c r="BA361" i="38"/>
  <c r="BF361" i="38" s="1"/>
  <c r="AT361" i="38"/>
  <c r="BS361" i="38"/>
  <c r="BN361" i="38"/>
  <c r="BO361" i="38"/>
  <c r="BP361" i="38"/>
  <c r="BL361" i="38"/>
  <c r="AX361" i="38"/>
  <c r="AY361" i="38" s="1"/>
  <c r="AU361" i="38"/>
  <c r="AW361" i="38"/>
  <c r="AP361" i="38"/>
  <c r="BT361" i="38"/>
  <c r="BI361" i="38"/>
  <c r="Y361" i="38"/>
  <c r="AU363" i="36"/>
  <c r="Q363" i="36"/>
  <c r="B363" i="38" s="1"/>
  <c r="F362" i="38"/>
  <c r="G362" i="38" s="1"/>
  <c r="I363" i="36"/>
  <c r="F363" i="36"/>
  <c r="AB363" i="38" s="1"/>
  <c r="N362" i="36"/>
  <c r="CX361" i="36"/>
  <c r="DA361" i="36"/>
  <c r="DC361" i="36" s="1"/>
  <c r="DE361" i="36"/>
  <c r="DG361" i="36" s="1"/>
  <c r="I362" i="36"/>
  <c r="CV361" i="36"/>
  <c r="CZ361" i="36"/>
  <c r="CW361" i="36"/>
  <c r="CY361" i="36"/>
  <c r="DD361" i="36"/>
  <c r="AG365" i="36"/>
  <c r="C362" i="36"/>
  <c r="E362" i="38"/>
  <c r="Y361" i="36" a="1"/>
  <c r="Y361" i="36" s="1"/>
  <c r="H361" i="38" s="1"/>
  <c r="I361" i="38" s="1"/>
  <c r="O361" i="38"/>
  <c r="P361" i="38" s="1"/>
  <c r="A361" i="36"/>
  <c r="AB361" i="38"/>
  <c r="U362" i="36"/>
  <c r="AA362" i="36"/>
  <c r="BB362" i="36" s="1"/>
  <c r="X362" i="36"/>
  <c r="AU362" i="36"/>
  <c r="L362" i="36"/>
  <c r="J363" i="38"/>
  <c r="DW363" i="36"/>
  <c r="E363" i="38"/>
  <c r="C363" i="36"/>
  <c r="J362" i="38"/>
  <c r="U363" i="36"/>
  <c r="J363" i="36" s="1"/>
  <c r="Q362" i="36"/>
  <c r="B362" i="38" s="1"/>
  <c r="L363" i="36"/>
  <c r="DW362" i="36"/>
  <c r="F362" i="36"/>
  <c r="Z362" i="38" s="1"/>
  <c r="N363" i="36"/>
  <c r="F363" i="38"/>
  <c r="G363" i="38" s="1"/>
  <c r="M363" i="36"/>
  <c r="K364" i="36"/>
  <c r="V364" i="36"/>
  <c r="E364" i="36"/>
  <c r="T364" i="36"/>
  <c r="P364" i="36" s="1"/>
  <c r="D364" i="38"/>
  <c r="W364" i="36"/>
  <c r="AR364" i="38"/>
  <c r="AG364" i="36"/>
  <c r="Z364" i="36"/>
  <c r="CU364" i="36" s="1"/>
  <c r="AI364" i="36"/>
  <c r="AI365" i="36"/>
  <c r="AE364" i="36"/>
  <c r="R361" i="38"/>
  <c r="S361" i="38" s="1"/>
  <c r="EA358" i="36"/>
  <c r="ED358" i="36"/>
  <c r="EL358" i="36"/>
  <c r="EG358" i="36"/>
  <c r="EF358" i="36"/>
  <c r="EK358" i="36"/>
  <c r="EM358" i="36"/>
  <c r="DZ358" i="36"/>
  <c r="EC358" i="36"/>
  <c r="EJ358" i="36"/>
  <c r="EI358" i="36"/>
  <c r="EE358" i="36"/>
  <c r="EB358" i="36"/>
  <c r="BB361" i="38"/>
  <c r="BG361" i="38" s="1"/>
  <c r="AG361" i="38"/>
  <c r="AH361" i="38"/>
  <c r="W361" i="38"/>
  <c r="AF361" i="38"/>
  <c r="CQ363" i="36"/>
  <c r="AR362" i="36"/>
  <c r="N362" i="38"/>
  <c r="CO362" i="36"/>
  <c r="CH363" i="36"/>
  <c r="FH363" i="36"/>
  <c r="CD363" i="36"/>
  <c r="CC363" i="36"/>
  <c r="AC363" i="38"/>
  <c r="CO363" i="36"/>
  <c r="V363" i="38"/>
  <c r="BI363" i="36"/>
  <c r="BU362" i="36"/>
  <c r="AV362" i="36"/>
  <c r="AP362" i="36"/>
  <c r="AD362" i="38"/>
  <c r="BS362" i="38" s="1"/>
  <c r="BT362" i="36"/>
  <c r="CU363" i="36"/>
  <c r="DD363" i="36" s="1"/>
  <c r="BI362" i="36"/>
  <c r="V362" i="38"/>
  <c r="AK363" i="36"/>
  <c r="K363" i="38" s="1"/>
  <c r="BU363" i="36"/>
  <c r="AP363" i="36"/>
  <c r="AD363" i="38"/>
  <c r="BS363" i="38" s="1"/>
  <c r="AV363" i="36"/>
  <c r="CU362" i="36"/>
  <c r="CW362" i="36" s="1"/>
  <c r="DL359" i="36"/>
  <c r="EA359" i="36" s="1"/>
  <c r="DM361" i="36"/>
  <c r="DJ361" i="36"/>
  <c r="DL361" i="36" s="1"/>
  <c r="EH360" i="36"/>
  <c r="DF361" i="36"/>
  <c r="DK361" i="36"/>
  <c r="EC360" i="36"/>
  <c r="H362" i="36"/>
  <c r="O362" i="36" s="1"/>
  <c r="CT362" i="36"/>
  <c r="CS362" i="36"/>
  <c r="Q363" i="38"/>
  <c r="R363" i="38" s="1"/>
  <c r="S363" i="38" s="1"/>
  <c r="BH363" i="36"/>
  <c r="U363" i="38" s="1"/>
  <c r="X363" i="38" s="1"/>
  <c r="M362" i="38"/>
  <c r="L362" i="38"/>
  <c r="CS363" i="36"/>
  <c r="CT363" i="36"/>
  <c r="H363" i="36"/>
  <c r="O363" i="36" s="1"/>
  <c r="AK362" i="36"/>
  <c r="K362" i="38" s="1"/>
  <c r="CQ362" i="36"/>
  <c r="CH362" i="36"/>
  <c r="AC362" i="38"/>
  <c r="CC362" i="36"/>
  <c r="FH362" i="36"/>
  <c r="CD362" i="36"/>
  <c r="BT363" i="36"/>
  <c r="BC361" i="38"/>
  <c r="EM360" i="36"/>
  <c r="ED360" i="36"/>
  <c r="EK360" i="36"/>
  <c r="EA360" i="36"/>
  <c r="EG360" i="36"/>
  <c r="EB360" i="36"/>
  <c r="DZ360" i="36"/>
  <c r="EL360" i="36"/>
  <c r="A363" i="38"/>
  <c r="EF360" i="36"/>
  <c r="EI360" i="36"/>
  <c r="EE360" i="36"/>
  <c r="EJ360" i="36"/>
  <c r="CH364" i="36"/>
  <c r="AC364" i="38"/>
  <c r="CD364" i="36"/>
  <c r="CC364" i="36"/>
  <c r="CQ364" i="36"/>
  <c r="BU364" i="36"/>
  <c r="N364" i="38"/>
  <c r="AR364" i="36"/>
  <c r="CS364" i="36"/>
  <c r="CT364" i="36"/>
  <c r="H364" i="36"/>
  <c r="O364" i="36" s="1"/>
  <c r="AP364" i="36"/>
  <c r="AV364" i="36"/>
  <c r="BT364" i="36"/>
  <c r="BI364" i="36"/>
  <c r="V364" i="38"/>
  <c r="Q364" i="38"/>
  <c r="BH364" i="36"/>
  <c r="U364" i="38" s="1"/>
  <c r="X364" i="38" s="1"/>
  <c r="CO364" i="36"/>
  <c r="CI364" i="36"/>
  <c r="FH364" i="36"/>
  <c r="L364" i="38"/>
  <c r="M364" i="38"/>
  <c r="FH365" i="36"/>
  <c r="CO365" i="36"/>
  <c r="AL361" i="38"/>
  <c r="AM361" i="38"/>
  <c r="AN361" i="38"/>
  <c r="EY364" i="36"/>
  <c r="AB363" i="36"/>
  <c r="BB363" i="36"/>
  <c r="AW363" i="36"/>
  <c r="AB362" i="36"/>
  <c r="AW362" i="36"/>
  <c r="EY365" i="36"/>
  <c r="DW364" i="36"/>
  <c r="J364" i="38"/>
  <c r="O363" i="38"/>
  <c r="P363" i="38" s="1"/>
  <c r="Z363" i="38"/>
  <c r="EX366" i="36"/>
  <c r="EP366" i="36"/>
  <c r="BC361" i="36"/>
  <c r="BE361" i="36"/>
  <c r="BD361" i="36"/>
  <c r="J362" i="36"/>
  <c r="D362" i="36"/>
  <c r="EQ366" i="36"/>
  <c r="EO367" i="36" s="1"/>
  <c r="AU364" i="36"/>
  <c r="F364" i="38"/>
  <c r="G364" i="38" s="1"/>
  <c r="X364" i="36"/>
  <c r="N364" i="36"/>
  <c r="AD364" i="38"/>
  <c r="AA364" i="36"/>
  <c r="M364" i="36"/>
  <c r="R362" i="38"/>
  <c r="Y362" i="38"/>
  <c r="AX361" i="36"/>
  <c r="AY361" i="36"/>
  <c r="BA361" i="36"/>
  <c r="AZ361" i="36"/>
  <c r="U364" i="36"/>
  <c r="E364" i="38"/>
  <c r="BZ364" i="36"/>
  <c r="AJ364" i="36"/>
  <c r="BS365" i="36"/>
  <c r="AF367" i="36"/>
  <c r="CG366" i="36"/>
  <c r="CG365" i="36"/>
  <c r="S365" i="36"/>
  <c r="ES366" i="36"/>
  <c r="BJ365" i="36"/>
  <c r="BF365" i="36"/>
  <c r="AC365" i="36"/>
  <c r="BM364" i="36"/>
  <c r="FB366" i="36"/>
  <c r="BN365" i="36"/>
  <c r="BM365" i="36"/>
  <c r="FC366" i="36"/>
  <c r="EZ367" i="36"/>
  <c r="AL365" i="36"/>
  <c r="S366" i="36"/>
  <c r="FD366" i="36"/>
  <c r="CP365" i="36"/>
  <c r="EU366" i="36"/>
  <c r="CM365" i="36"/>
  <c r="FG365" i="36"/>
  <c r="BQ364" i="36"/>
  <c r="FC365" i="36"/>
  <c r="AH366" i="36"/>
  <c r="BO365" i="36"/>
  <c r="AT365" i="36"/>
  <c r="AC366" i="36"/>
  <c r="BQ365" i="36"/>
  <c r="AM364" i="36"/>
  <c r="BV366" i="36"/>
  <c r="AS363" i="36"/>
  <c r="BP365" i="36"/>
  <c r="AJ365" i="36"/>
  <c r="EU365" i="36"/>
  <c r="CR365" i="36"/>
  <c r="EW366" i="36"/>
  <c r="AS362" i="36"/>
  <c r="AD365" i="36"/>
  <c r="FD365" i="36"/>
  <c r="EV366" i="36"/>
  <c r="EW365" i="36"/>
  <c r="AC367" i="36"/>
  <c r="FA366" i="36"/>
  <c r="BG365" i="36"/>
  <c r="ET366" i="36"/>
  <c r="BZ365" i="36"/>
  <c r="EZ366" i="36"/>
  <c r="CL365" i="36"/>
  <c r="AQ365" i="36"/>
  <c r="AD366" i="36"/>
  <c r="AF366" i="36"/>
  <c r="BP364" i="36"/>
  <c r="AS364" i="36"/>
  <c r="CJ365" i="36"/>
  <c r="AM365" i="36"/>
  <c r="CJ364" i="36"/>
  <c r="AO365" i="36"/>
  <c r="FG366" i="36"/>
  <c r="W362" i="38" l="1"/>
  <c r="BD361" i="38"/>
  <c r="BE361" i="38"/>
  <c r="AK364" i="36"/>
  <c r="K364" i="38" s="1"/>
  <c r="AR366" i="38"/>
  <c r="A362" i="38"/>
  <c r="Z366" i="36"/>
  <c r="AK365" i="36"/>
  <c r="K365" i="38" s="1"/>
  <c r="CC365" i="36"/>
  <c r="CH365" i="36"/>
  <c r="CI365" i="36"/>
  <c r="CD365" i="36"/>
  <c r="AC365" i="38"/>
  <c r="AE366" i="36"/>
  <c r="CQ365" i="36"/>
  <c r="AE365" i="36"/>
  <c r="AR365" i="36"/>
  <c r="N365" i="38"/>
  <c r="W366" i="36"/>
  <c r="T366" i="36"/>
  <c r="P366" i="36" s="1"/>
  <c r="D366" i="38"/>
  <c r="K366" i="36"/>
  <c r="V366" i="36"/>
  <c r="E366" i="36"/>
  <c r="AR365" i="38"/>
  <c r="W365" i="36"/>
  <c r="AA365" i="36" s="1"/>
  <c r="E365" i="36"/>
  <c r="D365" i="38"/>
  <c r="V365" i="36"/>
  <c r="K365" i="36"/>
  <c r="T365" i="36"/>
  <c r="E365" i="38" s="1"/>
  <c r="Z365" i="36"/>
  <c r="J365" i="38" s="1"/>
  <c r="AG366" i="36"/>
  <c r="X365" i="36"/>
  <c r="AZ361" i="38"/>
  <c r="DX366" i="36"/>
  <c r="DX365" i="36"/>
  <c r="A362" i="36"/>
  <c r="I364" i="36"/>
  <c r="Y363" i="38"/>
  <c r="F364" i="36"/>
  <c r="O364" i="38" s="1"/>
  <c r="P364" i="38" s="1"/>
  <c r="Q364" i="36"/>
  <c r="B364" i="38" s="1"/>
  <c r="A363" i="36"/>
  <c r="C364" i="36"/>
  <c r="G364" i="36" a="1"/>
  <c r="G364" i="36" s="1"/>
  <c r="L364" i="36"/>
  <c r="DI361" i="36"/>
  <c r="DH361" i="36"/>
  <c r="BN363" i="38"/>
  <c r="AV365" i="36"/>
  <c r="BT365" i="36"/>
  <c r="AP365" i="36"/>
  <c r="CT365" i="36"/>
  <c r="H365" i="36"/>
  <c r="O365" i="36" s="1"/>
  <c r="CS365" i="36"/>
  <c r="BU365" i="36"/>
  <c r="AI366" i="36"/>
  <c r="M365" i="38"/>
  <c r="L365" i="38"/>
  <c r="BH365" i="36"/>
  <c r="U365" i="38" s="1"/>
  <c r="X365" i="38" s="1"/>
  <c r="Q365" i="38"/>
  <c r="R365" i="38" s="1"/>
  <c r="T365" i="38" s="1"/>
  <c r="V365" i="38"/>
  <c r="BI365" i="36"/>
  <c r="AB362" i="38"/>
  <c r="D363" i="36"/>
  <c r="Y363" i="36" s="1" a="1"/>
  <c r="Y363" i="36" s="1"/>
  <c r="H363" i="38" s="1"/>
  <c r="I363" i="38" s="1"/>
  <c r="O362" i="38"/>
  <c r="P362" i="38" s="1"/>
  <c r="Y362" i="36" a="1"/>
  <c r="Y362" i="36" s="1"/>
  <c r="H362" i="38" s="1"/>
  <c r="I362" i="38" s="1"/>
  <c r="AH362" i="38"/>
  <c r="BL362" i="38"/>
  <c r="AQ362" i="38"/>
  <c r="AJ362" i="38"/>
  <c r="AM362" i="38" s="1"/>
  <c r="BI363" i="38"/>
  <c r="BN362" i="38"/>
  <c r="AW362" i="38"/>
  <c r="BJ362" i="38"/>
  <c r="AF362" i="38"/>
  <c r="AE363" i="38"/>
  <c r="AS362" i="38"/>
  <c r="AX362" i="38"/>
  <c r="AY362" i="38" s="1"/>
  <c r="BH362" i="38"/>
  <c r="BY363" i="36"/>
  <c r="CA363" i="36" s="1"/>
  <c r="AV362" i="38"/>
  <c r="AE362" i="38"/>
  <c r="BR362" i="38"/>
  <c r="AS363" i="38"/>
  <c r="BQ363" i="38"/>
  <c r="BT362" i="38"/>
  <c r="AO362" i="38"/>
  <c r="AK362" i="38"/>
  <c r="AT362" i="38"/>
  <c r="BK363" i="38"/>
  <c r="BR363" i="38"/>
  <c r="BT363" i="38"/>
  <c r="T361" i="38"/>
  <c r="CY363" i="36"/>
  <c r="BO363" i="38"/>
  <c r="AX363" i="38"/>
  <c r="AY363" i="38" s="1"/>
  <c r="AQ363" i="38"/>
  <c r="AP362" i="38"/>
  <c r="AI362" i="38"/>
  <c r="BP362" i="38"/>
  <c r="BU362" i="38"/>
  <c r="BY362" i="36"/>
  <c r="CA362" i="36" s="1"/>
  <c r="AG362" i="38"/>
  <c r="AP363" i="38"/>
  <c r="AO363" i="38"/>
  <c r="BL363" i="38"/>
  <c r="AW363" i="38"/>
  <c r="AF363" i="38"/>
  <c r="DA362" i="36"/>
  <c r="DC362" i="36" s="1"/>
  <c r="CZ362" i="36"/>
  <c r="DB363" i="36"/>
  <c r="FI363" i="36"/>
  <c r="CV363" i="36"/>
  <c r="CV362" i="36"/>
  <c r="CX362" i="36"/>
  <c r="CW363" i="36"/>
  <c r="CB363" i="36"/>
  <c r="BM362" i="38"/>
  <c r="BO362" i="38"/>
  <c r="BI362" i="38"/>
  <c r="BK362" i="38"/>
  <c r="BA362" i="38"/>
  <c r="BB362" i="38" s="1"/>
  <c r="BG362" i="38" s="1"/>
  <c r="AU362" i="38"/>
  <c r="BQ362" i="38"/>
  <c r="AV363" i="38"/>
  <c r="BP363" i="38"/>
  <c r="AK363" i="38"/>
  <c r="BA363" i="38"/>
  <c r="BB363" i="38" s="1"/>
  <c r="BG363" i="38" s="1"/>
  <c r="BH363" i="38"/>
  <c r="CY362" i="36"/>
  <c r="DB362" i="36"/>
  <c r="DD362" i="36"/>
  <c r="DE363" i="36"/>
  <c r="DM363" i="36" s="1"/>
  <c r="DE362" i="36"/>
  <c r="DH362" i="36" s="1"/>
  <c r="DA363" i="36"/>
  <c r="DC363" i="36" s="1"/>
  <c r="CX363" i="36"/>
  <c r="CZ363" i="36"/>
  <c r="AA363" i="38"/>
  <c r="BM363" i="38"/>
  <c r="BJ363" i="38"/>
  <c r="AJ363" i="38"/>
  <c r="AM363" i="38" s="1"/>
  <c r="BU363" i="38"/>
  <c r="AU363" i="38"/>
  <c r="AT363" i="38"/>
  <c r="FI362" i="36"/>
  <c r="ED359" i="36"/>
  <c r="AG363" i="38"/>
  <c r="EK359" i="36"/>
  <c r="EL359" i="36"/>
  <c r="AH363" i="38"/>
  <c r="EJ359" i="36"/>
  <c r="EG359" i="36"/>
  <c r="EC361" i="36"/>
  <c r="T363" i="38"/>
  <c r="W363" i="38"/>
  <c r="EC359" i="36"/>
  <c r="EI359" i="36"/>
  <c r="DZ359" i="36"/>
  <c r="EE359" i="36"/>
  <c r="EH359" i="36"/>
  <c r="AI363" i="38"/>
  <c r="EM359" i="36"/>
  <c r="EF359" i="36"/>
  <c r="EB359" i="36"/>
  <c r="AA362" i="38"/>
  <c r="CB362" i="36"/>
  <c r="DE364" i="36"/>
  <c r="DF364" i="36" s="1"/>
  <c r="EA361" i="36"/>
  <c r="EJ361" i="36"/>
  <c r="CB365" i="36"/>
  <c r="A364" i="38"/>
  <c r="AZ363" i="38"/>
  <c r="AA364" i="38"/>
  <c r="AR367" i="38"/>
  <c r="AG367" i="36"/>
  <c r="Z364" i="38"/>
  <c r="AY363" i="36"/>
  <c r="AX363" i="36"/>
  <c r="BA363" i="36"/>
  <c r="AZ363" i="36"/>
  <c r="S365" i="38"/>
  <c r="FI365" i="36"/>
  <c r="CB364" i="36"/>
  <c r="E366" i="38"/>
  <c r="C366" i="36"/>
  <c r="I366" i="36"/>
  <c r="U366" i="36"/>
  <c r="AU366" i="36"/>
  <c r="F366" i="38"/>
  <c r="G366" i="38" s="1"/>
  <c r="M366" i="36"/>
  <c r="N366" i="36"/>
  <c r="AA366" i="36"/>
  <c r="X366" i="36"/>
  <c r="BB364" i="36"/>
  <c r="AW364" i="36"/>
  <c r="AB364" i="36"/>
  <c r="BC362" i="36"/>
  <c r="BD362" i="36"/>
  <c r="BE362" i="36"/>
  <c r="BD363" i="36"/>
  <c r="BE363" i="36"/>
  <c r="BC363" i="36"/>
  <c r="W364" i="38"/>
  <c r="R364" i="38"/>
  <c r="J364" i="36"/>
  <c r="D364" i="36"/>
  <c r="Y364" i="36" s="1" a="1"/>
  <c r="Y364" i="36" s="1"/>
  <c r="H364" i="38" s="1"/>
  <c r="I364" i="38" s="1"/>
  <c r="T362" i="38"/>
  <c r="S362" i="38"/>
  <c r="BS364" i="38"/>
  <c r="AG364" i="38"/>
  <c r="AT364" i="38"/>
  <c r="AU364" i="38"/>
  <c r="AF364" i="38"/>
  <c r="BL364" i="38"/>
  <c r="AK364" i="38"/>
  <c r="BA364" i="38"/>
  <c r="BB364" i="38" s="1"/>
  <c r="BG364" i="38" s="1"/>
  <c r="BU364" i="38"/>
  <c r="AX364" i="38"/>
  <c r="AY364" i="38" s="1"/>
  <c r="BY364" i="36"/>
  <c r="CA364" i="36" s="1"/>
  <c r="AJ364" i="38"/>
  <c r="BP364" i="38"/>
  <c r="BI364" i="38"/>
  <c r="BJ364" i="38"/>
  <c r="AE364" i="38"/>
  <c r="BK364" i="38"/>
  <c r="AO364" i="38"/>
  <c r="AH364" i="38"/>
  <c r="AI364" i="38"/>
  <c r="BO364" i="38"/>
  <c r="AV364" i="38"/>
  <c r="BT364" i="38"/>
  <c r="AS364" i="38"/>
  <c r="BM364" i="38"/>
  <c r="AP364" i="38"/>
  <c r="BN364" i="38"/>
  <c r="AQ364" i="38"/>
  <c r="BH364" i="38"/>
  <c r="AW364" i="38"/>
  <c r="BQ364" i="38"/>
  <c r="BR364" i="38"/>
  <c r="EY366" i="36"/>
  <c r="AA365" i="38"/>
  <c r="CW364" i="36"/>
  <c r="CZ364" i="36"/>
  <c r="CY364" i="36"/>
  <c r="CX364" i="36"/>
  <c r="DB364" i="36"/>
  <c r="CV364" i="36"/>
  <c r="DD364" i="36"/>
  <c r="DA364" i="36"/>
  <c r="DC364" i="36" s="1"/>
  <c r="G366" i="36" a="1"/>
  <c r="G366" i="36" s="1"/>
  <c r="L366" i="36"/>
  <c r="F366" i="36"/>
  <c r="DW366" i="36"/>
  <c r="J366" i="38"/>
  <c r="Q366" i="36"/>
  <c r="B366" i="38" s="1"/>
  <c r="EQ367" i="36"/>
  <c r="EO368" i="36" s="1"/>
  <c r="EP367" i="36"/>
  <c r="EX367" i="36"/>
  <c r="AY362" i="36"/>
  <c r="BA362" i="36"/>
  <c r="AZ362" i="36"/>
  <c r="AX362" i="36"/>
  <c r="FI364" i="36"/>
  <c r="BQ366" i="36"/>
  <c r="S367" i="36"/>
  <c r="BO366" i="36"/>
  <c r="BZ366" i="36"/>
  <c r="AT366" i="36"/>
  <c r="BV367" i="36"/>
  <c r="FB368" i="36"/>
  <c r="CF366" i="36"/>
  <c r="BG366" i="36"/>
  <c r="ER366" i="36"/>
  <c r="AD367" i="36"/>
  <c r="EU367" i="36"/>
  <c r="AL366" i="36"/>
  <c r="CJ367" i="36"/>
  <c r="CN366" i="36"/>
  <c r="CP366" i="36"/>
  <c r="BF366" i="36"/>
  <c r="BS366" i="36"/>
  <c r="BP366" i="36"/>
  <c r="BM366" i="36"/>
  <c r="CG367" i="36"/>
  <c r="AM366" i="36"/>
  <c r="AQ366" i="36"/>
  <c r="CL366" i="36"/>
  <c r="ES367" i="36"/>
  <c r="BW366" i="36"/>
  <c r="FB367" i="36"/>
  <c r="FD367" i="36"/>
  <c r="BJ366" i="36"/>
  <c r="BR366" i="36"/>
  <c r="BN366" i="36"/>
  <c r="BS367" i="36"/>
  <c r="CR366" i="36"/>
  <c r="AO366" i="36"/>
  <c r="EW367" i="36"/>
  <c r="CJ366" i="36"/>
  <c r="CK366" i="36"/>
  <c r="AS365" i="36"/>
  <c r="BX366" i="36"/>
  <c r="EV367" i="36"/>
  <c r="AJ366" i="36"/>
  <c r="AH367" i="36"/>
  <c r="ET367" i="36"/>
  <c r="CM366" i="36"/>
  <c r="BL366" i="36"/>
  <c r="ET368" i="36"/>
  <c r="FA367" i="36"/>
  <c r="FC367" i="36"/>
  <c r="AC368" i="36"/>
  <c r="BK366" i="36"/>
  <c r="EM361" i="36" l="1"/>
  <c r="EF361" i="36"/>
  <c r="A364" i="36"/>
  <c r="AU365" i="36"/>
  <c r="AD365" i="38"/>
  <c r="AG365" i="38" s="1"/>
  <c r="F365" i="38"/>
  <c r="G365" i="38" s="1"/>
  <c r="C365" i="36"/>
  <c r="AW365" i="36"/>
  <c r="BA365" i="36" s="1"/>
  <c r="BB365" i="36"/>
  <c r="BC365" i="36" s="1"/>
  <c r="AB365" i="36"/>
  <c r="DW365" i="36"/>
  <c r="CU365" i="36"/>
  <c r="M365" i="36"/>
  <c r="N365" i="36"/>
  <c r="L365" i="36"/>
  <c r="G365" i="36" a="1"/>
  <c r="G365" i="36" s="1"/>
  <c r="F365" i="36"/>
  <c r="Q365" i="36"/>
  <c r="B365" i="38" s="1"/>
  <c r="P365" i="36"/>
  <c r="U365" i="36"/>
  <c r="I365" i="36"/>
  <c r="ED361" i="36"/>
  <c r="EI361" i="36"/>
  <c r="EG361" i="36"/>
  <c r="Y364" i="38"/>
  <c r="DZ361" i="36"/>
  <c r="EK361" i="36"/>
  <c r="AB364" i="38"/>
  <c r="EB361" i="36"/>
  <c r="EL361" i="36"/>
  <c r="EE361" i="36"/>
  <c r="EH361" i="36"/>
  <c r="AL363" i="38"/>
  <c r="W365" i="38"/>
  <c r="BH365" i="38"/>
  <c r="BN365" i="38"/>
  <c r="BT365" i="38"/>
  <c r="CT366" i="36"/>
  <c r="CS366" i="36"/>
  <c r="H366" i="36"/>
  <c r="O366" i="36" s="1"/>
  <c r="EQ368" i="36"/>
  <c r="EO369" i="36" s="1"/>
  <c r="EP369" i="36" s="1"/>
  <c r="W367" i="36"/>
  <c r="M367" i="36" s="1"/>
  <c r="T367" i="36"/>
  <c r="P367" i="36" s="1"/>
  <c r="D367" i="38"/>
  <c r="V367" i="36"/>
  <c r="E367" i="36"/>
  <c r="K367" i="36"/>
  <c r="AI367" i="36"/>
  <c r="AE367" i="36"/>
  <c r="Z367" i="36"/>
  <c r="L367" i="36" s="1"/>
  <c r="BF362" i="38"/>
  <c r="AL362" i="38"/>
  <c r="AN362" i="38"/>
  <c r="AZ362" i="38"/>
  <c r="DI362" i="36"/>
  <c r="CO366" i="36"/>
  <c r="BD363" i="38"/>
  <c r="BF363" i="38"/>
  <c r="BC363" i="38"/>
  <c r="BE363" i="38"/>
  <c r="DM362" i="36"/>
  <c r="BC362" i="38"/>
  <c r="BD362" i="38"/>
  <c r="DK362" i="36"/>
  <c r="AN363" i="38"/>
  <c r="DJ362" i="36"/>
  <c r="DF362" i="36"/>
  <c r="BE362" i="38"/>
  <c r="DG362" i="36"/>
  <c r="DJ363" i="36"/>
  <c r="DH363" i="36"/>
  <c r="DF363" i="36"/>
  <c r="V366" i="38"/>
  <c r="BI366" i="36"/>
  <c r="AP366" i="36"/>
  <c r="AV366" i="36"/>
  <c r="BT366" i="36"/>
  <c r="AD366" i="38"/>
  <c r="AS366" i="38" s="1"/>
  <c r="CU366" i="36"/>
  <c r="DA366" i="36" s="1"/>
  <c r="DC366" i="36" s="1"/>
  <c r="DG363" i="36"/>
  <c r="DK363" i="36"/>
  <c r="DI363" i="36"/>
  <c r="DK364" i="36"/>
  <c r="DI364" i="36"/>
  <c r="DG364" i="36"/>
  <c r="DM364" i="36"/>
  <c r="DH364" i="36"/>
  <c r="DJ364" i="36"/>
  <c r="M366" i="38"/>
  <c r="L366" i="38"/>
  <c r="BU366" i="36"/>
  <c r="CQ366" i="36"/>
  <c r="AC366" i="38"/>
  <c r="CH366" i="36"/>
  <c r="CC366" i="36"/>
  <c r="CD366" i="36"/>
  <c r="FH366" i="36"/>
  <c r="FI366" i="36" s="1"/>
  <c r="CI366" i="36"/>
  <c r="BH366" i="36"/>
  <c r="U366" i="38" s="1"/>
  <c r="X366" i="38" s="1"/>
  <c r="Q366" i="38"/>
  <c r="N366" i="38"/>
  <c r="AR366" i="36"/>
  <c r="AK366" i="36"/>
  <c r="K366" i="38" s="1"/>
  <c r="AZ364" i="38"/>
  <c r="A366" i="38"/>
  <c r="BE364" i="38"/>
  <c r="EY367" i="36"/>
  <c r="BF364" i="38"/>
  <c r="BD364" i="38"/>
  <c r="AR368" i="38"/>
  <c r="EP368" i="36"/>
  <c r="EX368" i="36"/>
  <c r="BC364" i="38"/>
  <c r="BE365" i="36"/>
  <c r="BD365" i="36"/>
  <c r="AY364" i="36"/>
  <c r="AZ364" i="36"/>
  <c r="BA364" i="36"/>
  <c r="AX364" i="36"/>
  <c r="AB366" i="38"/>
  <c r="O366" i="38"/>
  <c r="P366" i="38" s="1"/>
  <c r="Z366" i="38"/>
  <c r="Y366" i="38"/>
  <c r="AY365" i="36"/>
  <c r="AX365" i="36"/>
  <c r="AZ365" i="36"/>
  <c r="BC364" i="36"/>
  <c r="BD364" i="36"/>
  <c r="BE364" i="36"/>
  <c r="AB366" i="36"/>
  <c r="BB366" i="36"/>
  <c r="AW366" i="36"/>
  <c r="AM364" i="38"/>
  <c r="AN364" i="38"/>
  <c r="AL364" i="38"/>
  <c r="A366" i="36"/>
  <c r="D366" i="36"/>
  <c r="Y366" i="36" s="1" a="1"/>
  <c r="Y366" i="36" s="1"/>
  <c r="H366" i="38" s="1"/>
  <c r="I366" i="38" s="1"/>
  <c r="J366" i="36"/>
  <c r="T364" i="38"/>
  <c r="S364" i="38"/>
  <c r="BK367" i="36"/>
  <c r="FD368" i="36"/>
  <c r="FA369" i="36"/>
  <c r="S368" i="36"/>
  <c r="ES369" i="36"/>
  <c r="BR367" i="36"/>
  <c r="CP368" i="36"/>
  <c r="CK367" i="36"/>
  <c r="AF369" i="36"/>
  <c r="CL367" i="36"/>
  <c r="BZ369" i="36"/>
  <c r="CF367" i="36"/>
  <c r="BL367" i="36"/>
  <c r="BM367" i="36"/>
  <c r="AQ367" i="36"/>
  <c r="EW368" i="36"/>
  <c r="BF367" i="36"/>
  <c r="ER367" i="36"/>
  <c r="FG367" i="36"/>
  <c r="CJ369" i="36"/>
  <c r="AF368" i="36"/>
  <c r="CR369" i="36"/>
  <c r="BL368" i="36"/>
  <c r="AJ367" i="36"/>
  <c r="AO367" i="36"/>
  <c r="BF369" i="36"/>
  <c r="AL367" i="36"/>
  <c r="BN367" i="36"/>
  <c r="EV368" i="36"/>
  <c r="BV369" i="36"/>
  <c r="CM368" i="36"/>
  <c r="BX367" i="36"/>
  <c r="BW367" i="36"/>
  <c r="BX369" i="36"/>
  <c r="BO367" i="36"/>
  <c r="CR368" i="36"/>
  <c r="AO369" i="36"/>
  <c r="BP369" i="36"/>
  <c r="EW369" i="36"/>
  <c r="CP367" i="36"/>
  <c r="EV369" i="36"/>
  <c r="BV368" i="36"/>
  <c r="ER368" i="36"/>
  <c r="AL368" i="36"/>
  <c r="EZ368" i="36"/>
  <c r="EU369" i="36"/>
  <c r="BG367" i="36"/>
  <c r="BZ368" i="36"/>
  <c r="BJ367" i="36"/>
  <c r="BZ367" i="36"/>
  <c r="CM367" i="36"/>
  <c r="EU368" i="36"/>
  <c r="AH368" i="36"/>
  <c r="BM368" i="36"/>
  <c r="AT367" i="36"/>
  <c r="BQ367" i="36"/>
  <c r="FA368" i="36"/>
  <c r="ES368" i="36"/>
  <c r="FC368" i="36"/>
  <c r="FG368" i="36"/>
  <c r="AM367" i="36"/>
  <c r="ET369" i="36"/>
  <c r="CN369" i="36"/>
  <c r="AD368" i="36"/>
  <c r="AS366" i="36"/>
  <c r="BP367" i="36"/>
  <c r="CN367" i="36"/>
  <c r="CG368" i="36"/>
  <c r="AJ368" i="36"/>
  <c r="CR367" i="36"/>
  <c r="AV365" i="38" l="1"/>
  <c r="BL365" i="38"/>
  <c r="J367" i="38"/>
  <c r="X367" i="36"/>
  <c r="BI365" i="38"/>
  <c r="BS365" i="38"/>
  <c r="AA367" i="36"/>
  <c r="AB367" i="36" s="1"/>
  <c r="G367" i="36" a="1"/>
  <c r="G367" i="36" s="1"/>
  <c r="AJ365" i="38"/>
  <c r="AM365" i="38" s="1"/>
  <c r="AH365" i="38"/>
  <c r="AP365" i="38"/>
  <c r="BA365" i="38"/>
  <c r="BB365" i="38" s="1"/>
  <c r="BG365" i="38" s="1"/>
  <c r="V367" i="38"/>
  <c r="BI367" i="36"/>
  <c r="CU367" i="36"/>
  <c r="DA367" i="36" s="1"/>
  <c r="DC367" i="36" s="1"/>
  <c r="A365" i="38"/>
  <c r="AK365" i="38"/>
  <c r="BQ365" i="38"/>
  <c r="AX365" i="38"/>
  <c r="AT365" i="38"/>
  <c r="BK365" i="38"/>
  <c r="BJ365" i="38"/>
  <c r="AS365" i="38"/>
  <c r="AW365" i="38"/>
  <c r="AE365" i="38"/>
  <c r="AF365" i="38"/>
  <c r="BM365" i="38"/>
  <c r="BR365" i="38"/>
  <c r="BO365" i="38"/>
  <c r="BY365" i="36"/>
  <c r="CA365" i="36" s="1"/>
  <c r="BP365" i="38"/>
  <c r="AI365" i="38"/>
  <c r="BU365" i="38"/>
  <c r="AU365" i="38"/>
  <c r="AO365" i="38"/>
  <c r="AQ365" i="38"/>
  <c r="AE368" i="36"/>
  <c r="K368" i="36"/>
  <c r="W368" i="36"/>
  <c r="M368" i="36" s="1"/>
  <c r="E368" i="36"/>
  <c r="V368" i="36"/>
  <c r="T368" i="36"/>
  <c r="P368" i="36" s="1"/>
  <c r="D368" i="38"/>
  <c r="BD365" i="38"/>
  <c r="I367" i="36"/>
  <c r="E367" i="38"/>
  <c r="L367" i="38"/>
  <c r="M367" i="38"/>
  <c r="CW365" i="36"/>
  <c r="DA365" i="36"/>
  <c r="DC365" i="36" s="1"/>
  <c r="DD365" i="36"/>
  <c r="CV365" i="36"/>
  <c r="CY365" i="36"/>
  <c r="CZ365" i="36"/>
  <c r="CX365" i="36"/>
  <c r="DB365" i="36"/>
  <c r="DE365" i="36"/>
  <c r="DJ365" i="36" s="1"/>
  <c r="A365" i="36"/>
  <c r="AB365" i="38"/>
  <c r="Y365" i="38"/>
  <c r="O365" i="38"/>
  <c r="P365" i="38" s="1"/>
  <c r="Z365" i="38"/>
  <c r="D365" i="36"/>
  <c r="Y365" i="36" s="1" a="1"/>
  <c r="Y365" i="36" s="1"/>
  <c r="H365" i="38" s="1"/>
  <c r="I365" i="38" s="1"/>
  <c r="J365" i="36"/>
  <c r="DX367" i="36"/>
  <c r="DX368" i="36"/>
  <c r="N367" i="36"/>
  <c r="DW367" i="36"/>
  <c r="AU367" i="36"/>
  <c r="F367" i="36"/>
  <c r="Y367" i="38" s="1"/>
  <c r="BC365" i="38"/>
  <c r="F367" i="38"/>
  <c r="G367" i="38" s="1"/>
  <c r="Q367" i="36"/>
  <c r="B367" i="38" s="1"/>
  <c r="EX369" i="36"/>
  <c r="EY369" i="36" s="1"/>
  <c r="C367" i="36"/>
  <c r="U367" i="36"/>
  <c r="J367" i="36" s="1"/>
  <c r="EQ369" i="36"/>
  <c r="EO370" i="36" s="1"/>
  <c r="EP370" i="36" s="1"/>
  <c r="AG369" i="36"/>
  <c r="CO367" i="36"/>
  <c r="AV367" i="36"/>
  <c r="AP367" i="36"/>
  <c r="AD367" i="38"/>
  <c r="BO367" i="38" s="1"/>
  <c r="BT367" i="36"/>
  <c r="BU367" i="36"/>
  <c r="DL362" i="36"/>
  <c r="EG362" i="36" s="1"/>
  <c r="BI366" i="38"/>
  <c r="AT366" i="38"/>
  <c r="AX366" i="38"/>
  <c r="AY366" i="38" s="1"/>
  <c r="AQ366" i="38"/>
  <c r="BU366" i="38"/>
  <c r="AP366" i="38"/>
  <c r="BR366" i="38"/>
  <c r="AJ366" i="38"/>
  <c r="AL366" i="38" s="1"/>
  <c r="AK366" i="38"/>
  <c r="BH366" i="38"/>
  <c r="BM366" i="38"/>
  <c r="BK366" i="38"/>
  <c r="AU366" i="38"/>
  <c r="BS366" i="38"/>
  <c r="BT366" i="38"/>
  <c r="CZ366" i="36"/>
  <c r="CW366" i="36"/>
  <c r="CY366" i="36"/>
  <c r="CV366" i="36"/>
  <c r="DD366" i="36"/>
  <c r="BY366" i="36"/>
  <c r="CA366" i="36" s="1"/>
  <c r="BL366" i="38"/>
  <c r="BQ366" i="38"/>
  <c r="BN366" i="38"/>
  <c r="BO366" i="38"/>
  <c r="DL363" i="36"/>
  <c r="EA363" i="36" s="1"/>
  <c r="CX366" i="36"/>
  <c r="AG368" i="36"/>
  <c r="CI367" i="36"/>
  <c r="AI368" i="36"/>
  <c r="DE366" i="36"/>
  <c r="DF366" i="36" s="1"/>
  <c r="Z368" i="36"/>
  <c r="CU368" i="36" s="1"/>
  <c r="AV366" i="38"/>
  <c r="DB366" i="36"/>
  <c r="BJ366" i="38"/>
  <c r="AE366" i="38"/>
  <c r="BA366" i="38"/>
  <c r="BB366" i="38" s="1"/>
  <c r="BG366" i="38" s="1"/>
  <c r="BP366" i="38"/>
  <c r="AW366" i="38"/>
  <c r="AO366" i="38"/>
  <c r="AF366" i="38"/>
  <c r="AA366" i="38"/>
  <c r="DL364" i="36"/>
  <c r="EF364" i="36" s="1"/>
  <c r="R366" i="38"/>
  <c r="T366" i="38" s="1"/>
  <c r="AI366" i="38"/>
  <c r="W366" i="38"/>
  <c r="CB366" i="36"/>
  <c r="AG366" i="38"/>
  <c r="AH366" i="38"/>
  <c r="Z369" i="36"/>
  <c r="G369" i="36" s="1" a="1"/>
  <c r="G369" i="36" s="1"/>
  <c r="CH367" i="36"/>
  <c r="FH367" i="36"/>
  <c r="FI367" i="36" s="1"/>
  <c r="AC367" i="38"/>
  <c r="CD367" i="36"/>
  <c r="CC367" i="36"/>
  <c r="CQ367" i="36"/>
  <c r="AK367" i="36"/>
  <c r="K367" i="38" s="1"/>
  <c r="BH367" i="36"/>
  <c r="U367" i="38" s="1"/>
  <c r="X367" i="38" s="1"/>
  <c r="Q367" i="38"/>
  <c r="AR367" i="36"/>
  <c r="N367" i="38"/>
  <c r="CT367" i="36"/>
  <c r="H367" i="36"/>
  <c r="O367" i="36" s="1"/>
  <c r="CS367" i="36"/>
  <c r="EY368" i="36"/>
  <c r="CO369" i="36"/>
  <c r="Q369" i="38"/>
  <c r="BH369" i="36"/>
  <c r="U369" i="38" s="1"/>
  <c r="X369" i="38" s="1"/>
  <c r="AP369" i="36"/>
  <c r="AV369" i="36"/>
  <c r="CT369" i="36"/>
  <c r="CS369" i="36"/>
  <c r="H369" i="36"/>
  <c r="O369" i="36" s="1"/>
  <c r="L368" i="38"/>
  <c r="M368" i="38"/>
  <c r="CQ368" i="36"/>
  <c r="AK368" i="36"/>
  <c r="K368" i="38" s="1"/>
  <c r="CT368" i="36"/>
  <c r="H368" i="36"/>
  <c r="O368" i="36" s="1"/>
  <c r="CS368" i="36"/>
  <c r="AW367" i="36"/>
  <c r="BB367" i="36"/>
  <c r="AY366" i="36"/>
  <c r="BA366" i="36"/>
  <c r="AX366" i="36"/>
  <c r="AZ366" i="36"/>
  <c r="C368" i="36"/>
  <c r="I368" i="36"/>
  <c r="U368" i="36"/>
  <c r="BC366" i="36"/>
  <c r="BE366" i="36"/>
  <c r="BD366" i="36"/>
  <c r="AS367" i="38"/>
  <c r="AU367" i="38"/>
  <c r="BK367" i="38"/>
  <c r="AO367" i="38"/>
  <c r="AB367" i="38"/>
  <c r="O367" i="38"/>
  <c r="P367" i="38" s="1"/>
  <c r="BN369" i="36"/>
  <c r="CM369" i="36"/>
  <c r="CK369" i="36"/>
  <c r="BJ369" i="36"/>
  <c r="FC369" i="36"/>
  <c r="BG369" i="36"/>
  <c r="BX368" i="36"/>
  <c r="BN368" i="36"/>
  <c r="AH369" i="36"/>
  <c r="CF369" i="36"/>
  <c r="BL370" i="36"/>
  <c r="CP369" i="36"/>
  <c r="BF368" i="36"/>
  <c r="CG369" i="36"/>
  <c r="EZ370" i="36"/>
  <c r="AT369" i="36"/>
  <c r="BP368" i="36"/>
  <c r="FD369" i="36"/>
  <c r="BR368" i="36"/>
  <c r="BW369" i="36"/>
  <c r="S369" i="36"/>
  <c r="BK368" i="36"/>
  <c r="AQ368" i="36"/>
  <c r="BO368" i="36"/>
  <c r="AM369" i="36"/>
  <c r="AC369" i="36"/>
  <c r="FG369" i="36"/>
  <c r="BG368" i="36"/>
  <c r="ER369" i="36"/>
  <c r="EW370" i="36"/>
  <c r="FB369" i="36"/>
  <c r="CN368" i="36"/>
  <c r="AO368" i="36"/>
  <c r="CK368" i="36"/>
  <c r="EU370" i="36"/>
  <c r="BV370" i="36"/>
  <c r="ES370" i="36"/>
  <c r="BK369" i="36"/>
  <c r="ET370" i="36"/>
  <c r="AL369" i="36"/>
  <c r="BR369" i="36"/>
  <c r="AD369" i="36"/>
  <c r="FC370" i="36"/>
  <c r="BJ368" i="36"/>
  <c r="FD370" i="36"/>
  <c r="BM369" i="36"/>
  <c r="AS367" i="36"/>
  <c r="BS368" i="36"/>
  <c r="EV370" i="36"/>
  <c r="BO369" i="36"/>
  <c r="AS369" i="36"/>
  <c r="CG370" i="36"/>
  <c r="FA370" i="36"/>
  <c r="BQ368" i="36"/>
  <c r="CL368" i="36"/>
  <c r="CJ368" i="36"/>
  <c r="AL370" i="36"/>
  <c r="AM368" i="36"/>
  <c r="AQ369" i="36"/>
  <c r="BW368" i="36"/>
  <c r="BL369" i="36"/>
  <c r="AJ369" i="36"/>
  <c r="CF368" i="36"/>
  <c r="BS369" i="36"/>
  <c r="BQ369" i="36"/>
  <c r="EZ369" i="36"/>
  <c r="AT368" i="36"/>
  <c r="FG370" i="36"/>
  <c r="AF370" i="36"/>
  <c r="CL369" i="36"/>
  <c r="BH367" i="38" l="1"/>
  <c r="E368" i="38"/>
  <c r="AF367" i="38"/>
  <c r="AV367" i="38"/>
  <c r="D367" i="36"/>
  <c r="Y367" i="36" s="1" a="1"/>
  <c r="Y367" i="36" s="1"/>
  <c r="H367" i="38" s="1"/>
  <c r="I367" i="38" s="1"/>
  <c r="BQ367" i="38"/>
  <c r="AX367" i="38"/>
  <c r="AY367" i="38" s="1"/>
  <c r="BF365" i="38"/>
  <c r="BE365" i="38"/>
  <c r="FH369" i="36"/>
  <c r="V369" i="38"/>
  <c r="BI369" i="36"/>
  <c r="BJ367" i="38"/>
  <c r="BN367" i="38"/>
  <c r="AL365" i="38"/>
  <c r="BA367" i="38"/>
  <c r="BF367" i="38" s="1"/>
  <c r="AN365" i="38"/>
  <c r="X368" i="36"/>
  <c r="N368" i="36"/>
  <c r="AU368" i="36"/>
  <c r="F368" i="38"/>
  <c r="G368" i="38" s="1"/>
  <c r="AA368" i="36"/>
  <c r="CC368" i="36"/>
  <c r="AC368" i="38"/>
  <c r="CH368" i="36"/>
  <c r="CD368" i="36"/>
  <c r="DF365" i="36"/>
  <c r="CX367" i="36"/>
  <c r="CZ367" i="36"/>
  <c r="CV367" i="36"/>
  <c r="DD367" i="36"/>
  <c r="CY367" i="36"/>
  <c r="A367" i="38"/>
  <c r="DB367" i="36"/>
  <c r="CW367" i="36"/>
  <c r="EQ370" i="36"/>
  <c r="EO371" i="36" s="1"/>
  <c r="EX370" i="36"/>
  <c r="DM365" i="36"/>
  <c r="AY365" i="38"/>
  <c r="AZ365" i="38"/>
  <c r="DH365" i="36"/>
  <c r="DK365" i="36"/>
  <c r="V368" i="38"/>
  <c r="BI368" i="36"/>
  <c r="BT369" i="36"/>
  <c r="AI369" i="36"/>
  <c r="AR369" i="38"/>
  <c r="AK369" i="36"/>
  <c r="K369" i="38" s="1"/>
  <c r="AE369" i="36"/>
  <c r="CH369" i="36"/>
  <c r="AC369" i="38"/>
  <c r="CD369" i="36"/>
  <c r="CC369" i="36"/>
  <c r="CI369" i="36"/>
  <c r="BU369" i="36"/>
  <c r="T369" i="36"/>
  <c r="P369" i="36" s="1"/>
  <c r="V369" i="36"/>
  <c r="K369" i="36"/>
  <c r="W369" i="36"/>
  <c r="AD369" i="38" s="1"/>
  <c r="E369" i="36"/>
  <c r="D369" i="38"/>
  <c r="L369" i="38"/>
  <c r="M369" i="38"/>
  <c r="DI365" i="36"/>
  <c r="DG365" i="36"/>
  <c r="DL365" i="36" s="1"/>
  <c r="BI367" i="38"/>
  <c r="AE367" i="38"/>
  <c r="BL367" i="38"/>
  <c r="AW367" i="38"/>
  <c r="AP367" i="38"/>
  <c r="AJ367" i="38"/>
  <c r="BU367" i="38"/>
  <c r="BR367" i="38"/>
  <c r="AQ367" i="38"/>
  <c r="BT367" i="38"/>
  <c r="DX370" i="36"/>
  <c r="DX369" i="36"/>
  <c r="Z367" i="38"/>
  <c r="A367" i="36"/>
  <c r="DZ362" i="36"/>
  <c r="Z370" i="36"/>
  <c r="AG370" i="36"/>
  <c r="BP367" i="38"/>
  <c r="BY367" i="36"/>
  <c r="AK367" i="38"/>
  <c r="AT367" i="38"/>
  <c r="BS367" i="38"/>
  <c r="BM367" i="38"/>
  <c r="DZ363" i="36"/>
  <c r="DE367" i="36"/>
  <c r="DF367" i="36" s="1"/>
  <c r="EA362" i="36"/>
  <c r="EF362" i="36"/>
  <c r="EL363" i="36"/>
  <c r="EM362" i="36"/>
  <c r="EJ363" i="36"/>
  <c r="ED363" i="36"/>
  <c r="EB363" i="36"/>
  <c r="EI363" i="36"/>
  <c r="EB362" i="36"/>
  <c r="EK362" i="36"/>
  <c r="EE362" i="36"/>
  <c r="ED362" i="36"/>
  <c r="EK363" i="36"/>
  <c r="X369" i="36"/>
  <c r="G368" i="36" a="1"/>
  <c r="G368" i="36" s="1"/>
  <c r="EI362" i="36"/>
  <c r="DM366" i="36"/>
  <c r="DH366" i="36"/>
  <c r="EE363" i="36"/>
  <c r="EG363" i="36"/>
  <c r="EF363" i="36"/>
  <c r="AA369" i="36"/>
  <c r="AW369" i="36" s="1"/>
  <c r="AN366" i="38"/>
  <c r="EL362" i="36"/>
  <c r="EJ362" i="36"/>
  <c r="EH362" i="36"/>
  <c r="EC362" i="36"/>
  <c r="EM363" i="36"/>
  <c r="EH363" i="36"/>
  <c r="EC363" i="36"/>
  <c r="AZ366" i="38"/>
  <c r="BC366" i="38"/>
  <c r="BE366" i="38"/>
  <c r="AM366" i="38"/>
  <c r="L368" i="36"/>
  <c r="I369" i="36"/>
  <c r="J368" i="38"/>
  <c r="BU368" i="36"/>
  <c r="N368" i="38"/>
  <c r="AR368" i="36"/>
  <c r="FH368" i="36"/>
  <c r="FI369" i="36" s="1"/>
  <c r="CI368" i="36"/>
  <c r="Q368" i="36"/>
  <c r="B368" i="38" s="1"/>
  <c r="DW368" i="36"/>
  <c r="BF366" i="38"/>
  <c r="DJ366" i="36"/>
  <c r="DI366" i="36"/>
  <c r="N369" i="36"/>
  <c r="BD366" i="38"/>
  <c r="F368" i="36"/>
  <c r="A368" i="36" s="1"/>
  <c r="DK366" i="36"/>
  <c r="DG366" i="36"/>
  <c r="EE364" i="36"/>
  <c r="EI364" i="36"/>
  <c r="EG364" i="36"/>
  <c r="EA364" i="36"/>
  <c r="S366" i="38"/>
  <c r="R367" i="38"/>
  <c r="S367" i="38" s="1"/>
  <c r="W367" i="38"/>
  <c r="AI367" i="38"/>
  <c r="ED364" i="36"/>
  <c r="J369" i="38"/>
  <c r="Q369" i="36"/>
  <c r="B369" i="38" s="1"/>
  <c r="EJ364" i="36"/>
  <c r="DZ364" i="36"/>
  <c r="CA367" i="36"/>
  <c r="EM364" i="36"/>
  <c r="EC364" i="36"/>
  <c r="EL364" i="36"/>
  <c r="EH364" i="36"/>
  <c r="L369" i="36"/>
  <c r="DW369" i="36"/>
  <c r="F369" i="36"/>
  <c r="Y369" i="38" s="1"/>
  <c r="EB364" i="36"/>
  <c r="EK364" i="36"/>
  <c r="AA367" i="38"/>
  <c r="BB367" i="38"/>
  <c r="BG367" i="38" s="1"/>
  <c r="AG367" i="38"/>
  <c r="CB367" i="36"/>
  <c r="AH367" i="38"/>
  <c r="CU369" i="36"/>
  <c r="CX369" i="36" s="1"/>
  <c r="BT368" i="36"/>
  <c r="AP368" i="36"/>
  <c r="AD368" i="38"/>
  <c r="BS368" i="38" s="1"/>
  <c r="AV368" i="36"/>
  <c r="CQ369" i="36"/>
  <c r="CO368" i="36"/>
  <c r="N369" i="38"/>
  <c r="AR369" i="36"/>
  <c r="BH368" i="36"/>
  <c r="U368" i="38" s="1"/>
  <c r="X368" i="38" s="1"/>
  <c r="Q368" i="38"/>
  <c r="R368" i="38" s="1"/>
  <c r="T368" i="38" s="1"/>
  <c r="AZ367" i="38"/>
  <c r="BC367" i="38"/>
  <c r="BE367" i="38"/>
  <c r="CB369" i="36"/>
  <c r="EY370" i="36"/>
  <c r="A368" i="38"/>
  <c r="CB368" i="36"/>
  <c r="EA365" i="36"/>
  <c r="L370" i="38"/>
  <c r="M370" i="38"/>
  <c r="EQ371" i="36"/>
  <c r="EO372" i="36" s="1"/>
  <c r="EP371" i="36"/>
  <c r="EX371" i="36"/>
  <c r="EI365" i="36"/>
  <c r="EK365" i="36"/>
  <c r="AX367" i="36"/>
  <c r="BA367" i="36"/>
  <c r="AZ367" i="36"/>
  <c r="AY367" i="36"/>
  <c r="CV368" i="36"/>
  <c r="DD368" i="36"/>
  <c r="DA368" i="36"/>
  <c r="DC368" i="36" s="1"/>
  <c r="DB368" i="36"/>
  <c r="CW368" i="36"/>
  <c r="CZ368" i="36"/>
  <c r="CX368" i="36"/>
  <c r="CY368" i="36"/>
  <c r="DW370" i="36"/>
  <c r="Q370" i="36"/>
  <c r="B370" i="38" s="1"/>
  <c r="J370" i="38"/>
  <c r="F370" i="36"/>
  <c r="G370" i="36" a="1"/>
  <c r="G370" i="36" s="1"/>
  <c r="L370" i="36"/>
  <c r="EM365" i="36"/>
  <c r="AQ369" i="38"/>
  <c r="BS369" i="38"/>
  <c r="BH369" i="38"/>
  <c r="AG369" i="38"/>
  <c r="AW369" i="38"/>
  <c r="BQ369" i="38"/>
  <c r="AT369" i="38"/>
  <c r="BR369" i="38"/>
  <c r="AU369" i="38"/>
  <c r="AF369" i="38"/>
  <c r="BL369" i="38"/>
  <c r="AK369" i="38"/>
  <c r="BA369" i="38"/>
  <c r="BB369" i="38" s="1"/>
  <c r="BG369" i="38" s="1"/>
  <c r="BU369" i="38"/>
  <c r="AX369" i="38"/>
  <c r="AY369" i="38" s="1"/>
  <c r="BY369" i="36"/>
  <c r="CA369" i="36" s="1"/>
  <c r="AE369" i="38"/>
  <c r="BK369" i="38"/>
  <c r="AJ369" i="38"/>
  <c r="BP369" i="38"/>
  <c r="AO369" i="38"/>
  <c r="BI369" i="38"/>
  <c r="AH369" i="38"/>
  <c r="BJ369" i="38"/>
  <c r="AI369" i="38"/>
  <c r="BO369" i="38"/>
  <c r="AV369" i="38"/>
  <c r="BT369" i="38"/>
  <c r="AS369" i="38"/>
  <c r="BM369" i="38"/>
  <c r="AP369" i="38"/>
  <c r="BN369" i="38"/>
  <c r="EE365" i="36"/>
  <c r="EH365" i="36"/>
  <c r="BD367" i="38"/>
  <c r="AN367" i="38"/>
  <c r="AL367" i="38"/>
  <c r="AM367" i="38"/>
  <c r="EC365" i="36"/>
  <c r="EG365" i="36"/>
  <c r="EL365" i="36"/>
  <c r="AA369" i="38"/>
  <c r="W369" i="38"/>
  <c r="R369" i="38"/>
  <c r="BB368" i="36"/>
  <c r="AB368" i="36"/>
  <c r="AW368" i="36"/>
  <c r="DG367" i="36"/>
  <c r="DM367" i="36"/>
  <c r="DK367" i="36"/>
  <c r="DJ367" i="36"/>
  <c r="ED365" i="36"/>
  <c r="DZ365" i="36"/>
  <c r="D368" i="36"/>
  <c r="J368" i="36"/>
  <c r="EB365" i="36"/>
  <c r="EF365" i="36"/>
  <c r="BC367" i="36"/>
  <c r="BD367" i="36"/>
  <c r="BE367" i="36"/>
  <c r="AA368" i="38"/>
  <c r="S370" i="36"/>
  <c r="BQ370" i="36"/>
  <c r="EU371" i="36"/>
  <c r="CG371" i="36"/>
  <c r="EW371" i="36"/>
  <c r="AM370" i="36"/>
  <c r="EV371" i="36"/>
  <c r="BG370" i="36"/>
  <c r="AS368" i="36"/>
  <c r="BJ370" i="36"/>
  <c r="FD371" i="36"/>
  <c r="FA371" i="36"/>
  <c r="FB370" i="36"/>
  <c r="AC371" i="36"/>
  <c r="BM370" i="36"/>
  <c r="EZ371" i="36"/>
  <c r="AL371" i="36"/>
  <c r="BP370" i="36"/>
  <c r="BO370" i="36"/>
  <c r="AH370" i="36"/>
  <c r="BX370" i="36"/>
  <c r="BF370" i="36"/>
  <c r="AD370" i="36"/>
  <c r="EV372" i="36"/>
  <c r="AJ370" i="36"/>
  <c r="BZ370" i="36"/>
  <c r="BZ371" i="36"/>
  <c r="AC370" i="36"/>
  <c r="S371" i="36"/>
  <c r="BW370" i="36"/>
  <c r="CN370" i="36"/>
  <c r="BR370" i="36"/>
  <c r="CL370" i="36"/>
  <c r="AF371" i="36"/>
  <c r="S372" i="36"/>
  <c r="CR370" i="36"/>
  <c r="EZ372" i="36"/>
  <c r="AT370" i="36"/>
  <c r="ES371" i="36"/>
  <c r="AQ371" i="36"/>
  <c r="AH371" i="36"/>
  <c r="BM371" i="36"/>
  <c r="BV371" i="36"/>
  <c r="BS370" i="36"/>
  <c r="CJ370" i="36"/>
  <c r="ES372" i="36"/>
  <c r="BN370" i="36"/>
  <c r="ET371" i="36"/>
  <c r="AD371" i="36"/>
  <c r="CP370" i="36"/>
  <c r="CF370" i="36"/>
  <c r="FC371" i="36"/>
  <c r="AQ370" i="36"/>
  <c r="FB371" i="36"/>
  <c r="CM370" i="36"/>
  <c r="BK370" i="36"/>
  <c r="CK370" i="36"/>
  <c r="ER370" i="36"/>
  <c r="AO370" i="36"/>
  <c r="BO371" i="36"/>
  <c r="EU372" i="36"/>
  <c r="F369" i="38" l="1"/>
  <c r="G369" i="38" s="1"/>
  <c r="AR370" i="38"/>
  <c r="AE370" i="36"/>
  <c r="AI370" i="36"/>
  <c r="E370" i="36"/>
  <c r="W370" i="36"/>
  <c r="AD370" i="38" s="1"/>
  <c r="BS370" i="38" s="1"/>
  <c r="T370" i="36"/>
  <c r="I370" i="36" s="1"/>
  <c r="K370" i="36"/>
  <c r="V370" i="36"/>
  <c r="D370" i="38"/>
  <c r="C369" i="36"/>
  <c r="E369" i="38"/>
  <c r="A369" i="38" s="1"/>
  <c r="M369" i="36"/>
  <c r="BE369" i="38"/>
  <c r="AU369" i="36"/>
  <c r="AR371" i="38"/>
  <c r="U369" i="36"/>
  <c r="EJ365" i="36"/>
  <c r="C370" i="36"/>
  <c r="DH367" i="36"/>
  <c r="DI367" i="36"/>
  <c r="CU370" i="36"/>
  <c r="CY370" i="36" s="1"/>
  <c r="BI370" i="36"/>
  <c r="V370" i="38"/>
  <c r="AI371" i="36"/>
  <c r="Q370" i="38"/>
  <c r="R370" i="38" s="1"/>
  <c r="BH370" i="36"/>
  <c r="U370" i="38" s="1"/>
  <c r="X370" i="38" s="1"/>
  <c r="AB369" i="36"/>
  <c r="BB369" i="36"/>
  <c r="BE369" i="36" s="1"/>
  <c r="Y368" i="38"/>
  <c r="Y368" i="36" a="1"/>
  <c r="Y368" i="36" s="1"/>
  <c r="H368" i="38" s="1"/>
  <c r="I368" i="38" s="1"/>
  <c r="FI368" i="36"/>
  <c r="O368" i="38"/>
  <c r="P368" i="38" s="1"/>
  <c r="Z368" i="38"/>
  <c r="AB368" i="38"/>
  <c r="DL366" i="36"/>
  <c r="EI366" i="36" s="1"/>
  <c r="AK368" i="38"/>
  <c r="O369" i="38"/>
  <c r="P369" i="38" s="1"/>
  <c r="T367" i="38"/>
  <c r="BR368" i="38"/>
  <c r="AB369" i="38"/>
  <c r="S368" i="38"/>
  <c r="BJ368" i="38"/>
  <c r="AO368" i="38"/>
  <c r="BN368" i="38"/>
  <c r="BP368" i="38"/>
  <c r="DA369" i="36"/>
  <c r="DC369" i="36" s="1"/>
  <c r="A369" i="36"/>
  <c r="Z369" i="38"/>
  <c r="AS368" i="38"/>
  <c r="BA368" i="38"/>
  <c r="BB368" i="38" s="1"/>
  <c r="BG368" i="38" s="1"/>
  <c r="AG368" i="38"/>
  <c r="BT368" i="38"/>
  <c r="BY368" i="36"/>
  <c r="CA368" i="36" s="1"/>
  <c r="AW368" i="38"/>
  <c r="CV369" i="36"/>
  <c r="W368" i="38"/>
  <c r="AI368" i="38"/>
  <c r="AE368" i="38"/>
  <c r="AU368" i="38"/>
  <c r="AQ368" i="38"/>
  <c r="DE369" i="36"/>
  <c r="AP368" i="38"/>
  <c r="AV368" i="38"/>
  <c r="AH368" i="38"/>
  <c r="AJ368" i="38"/>
  <c r="AM368" i="38" s="1"/>
  <c r="AX368" i="38"/>
  <c r="AY368" i="38" s="1"/>
  <c r="BL368" i="38"/>
  <c r="AT368" i="38"/>
  <c r="BH368" i="38"/>
  <c r="CZ369" i="36"/>
  <c r="DD369" i="36"/>
  <c r="CY369" i="36"/>
  <c r="CW369" i="36"/>
  <c r="BM368" i="38"/>
  <c r="BO368" i="38"/>
  <c r="BI368" i="38"/>
  <c r="BK368" i="38"/>
  <c r="BU368" i="38"/>
  <c r="AF368" i="38"/>
  <c r="BQ368" i="38"/>
  <c r="DB369" i="36"/>
  <c r="AR370" i="36"/>
  <c r="N370" i="38"/>
  <c r="AK370" i="36"/>
  <c r="K370" i="38" s="1"/>
  <c r="AG371" i="36"/>
  <c r="H370" i="36"/>
  <c r="O370" i="36" s="1"/>
  <c r="CT370" i="36"/>
  <c r="CS370" i="36"/>
  <c r="FH370" i="36"/>
  <c r="FI370" i="36" s="1"/>
  <c r="CI370" i="36"/>
  <c r="CQ370" i="36"/>
  <c r="CH370" i="36"/>
  <c r="AC370" i="38"/>
  <c r="CD370" i="36"/>
  <c r="CC370" i="36"/>
  <c r="AE371" i="36"/>
  <c r="AV370" i="36"/>
  <c r="AP370" i="36"/>
  <c r="BT370" i="36"/>
  <c r="CO370" i="36"/>
  <c r="BU370" i="36"/>
  <c r="D371" i="38"/>
  <c r="T371" i="36"/>
  <c r="P371" i="36" s="1"/>
  <c r="E371" i="36"/>
  <c r="V371" i="36"/>
  <c r="K371" i="36"/>
  <c r="W371" i="36"/>
  <c r="AU371" i="36" s="1"/>
  <c r="Z371" i="36"/>
  <c r="DE368" i="36"/>
  <c r="DI368" i="36" s="1"/>
  <c r="A370" i="36"/>
  <c r="BF369" i="38"/>
  <c r="EY371" i="36"/>
  <c r="M371" i="38"/>
  <c r="L371" i="38"/>
  <c r="BU371" i="36"/>
  <c r="Z372" i="36"/>
  <c r="K372" i="36"/>
  <c r="E372" i="36"/>
  <c r="T372" i="36"/>
  <c r="P372" i="36" s="1"/>
  <c r="D372" i="38"/>
  <c r="W372" i="36"/>
  <c r="V372" i="36"/>
  <c r="DL367" i="36"/>
  <c r="EF367" i="36" s="1"/>
  <c r="AZ368" i="36"/>
  <c r="AX368" i="36"/>
  <c r="BA368" i="36"/>
  <c r="AY368" i="36"/>
  <c r="AZ369" i="38"/>
  <c r="EP372" i="36"/>
  <c r="EX372" i="36"/>
  <c r="AZ369" i="36"/>
  <c r="AX369" i="36"/>
  <c r="AY369" i="36"/>
  <c r="BA369" i="36"/>
  <c r="BD368" i="36"/>
  <c r="BE368" i="36"/>
  <c r="BC368" i="36"/>
  <c r="BD369" i="38"/>
  <c r="AB370" i="38"/>
  <c r="Y370" i="38"/>
  <c r="Z370" i="38"/>
  <c r="O370" i="38"/>
  <c r="P370" i="38" s="1"/>
  <c r="EQ372" i="36"/>
  <c r="EO373" i="36" s="1"/>
  <c r="S369" i="38"/>
  <c r="T369" i="38"/>
  <c r="BC369" i="38"/>
  <c r="AM369" i="38"/>
  <c r="AN369" i="38"/>
  <c r="AL369" i="38"/>
  <c r="FG371" i="36"/>
  <c r="BK371" i="36"/>
  <c r="CR371" i="36"/>
  <c r="BF371" i="36"/>
  <c r="BP372" i="36"/>
  <c r="AJ371" i="36"/>
  <c r="BX371" i="36"/>
  <c r="CP371" i="36"/>
  <c r="ER372" i="36"/>
  <c r="BZ372" i="36"/>
  <c r="FC372" i="36"/>
  <c r="BL371" i="36"/>
  <c r="AO371" i="36"/>
  <c r="BW371" i="36"/>
  <c r="CN371" i="36"/>
  <c r="AF372" i="36"/>
  <c r="AT371" i="36"/>
  <c r="BJ371" i="36"/>
  <c r="AC372" i="36"/>
  <c r="BR372" i="36"/>
  <c r="BN371" i="36"/>
  <c r="BV372" i="36"/>
  <c r="BM372" i="36"/>
  <c r="BP371" i="36"/>
  <c r="CK371" i="36"/>
  <c r="EW372" i="36"/>
  <c r="BR371" i="36"/>
  <c r="ET372" i="36"/>
  <c r="ER371" i="36"/>
  <c r="FB372" i="36"/>
  <c r="CF371" i="36"/>
  <c r="AD372" i="36"/>
  <c r="AM371" i="36"/>
  <c r="BQ371" i="36"/>
  <c r="BS371" i="36"/>
  <c r="CL371" i="36"/>
  <c r="CJ371" i="36"/>
  <c r="AS370" i="36"/>
  <c r="AH372" i="36"/>
  <c r="BL372" i="36"/>
  <c r="CM371" i="36"/>
  <c r="FA372" i="36"/>
  <c r="CG372" i="36"/>
  <c r="FD372" i="36"/>
  <c r="BG371" i="36"/>
  <c r="FG372" i="36"/>
  <c r="ET373" i="36"/>
  <c r="V371" i="38" l="1"/>
  <c r="BI371" i="36"/>
  <c r="N371" i="38"/>
  <c r="AR371" i="36"/>
  <c r="AG372" i="36"/>
  <c r="CO371" i="36"/>
  <c r="CI371" i="36"/>
  <c r="FH371" i="36"/>
  <c r="AV371" i="36"/>
  <c r="AP371" i="36"/>
  <c r="CQ371" i="36"/>
  <c r="CH371" i="36"/>
  <c r="CC371" i="36"/>
  <c r="AC371" i="38"/>
  <c r="CD371" i="36"/>
  <c r="AK371" i="36"/>
  <c r="K371" i="38" s="1"/>
  <c r="DX371" i="36"/>
  <c r="P370" i="36"/>
  <c r="E370" i="38"/>
  <c r="U370" i="36"/>
  <c r="N370" i="36"/>
  <c r="M370" i="36"/>
  <c r="AU370" i="36"/>
  <c r="F370" i="38"/>
  <c r="G370" i="38" s="1"/>
  <c r="X370" i="36"/>
  <c r="AA370" i="36"/>
  <c r="W370" i="38"/>
  <c r="BT371" i="36"/>
  <c r="J369" i="36"/>
  <c r="D369" i="36"/>
  <c r="Y369" i="36" s="1" a="1"/>
  <c r="Y369" i="36" s="1"/>
  <c r="H369" i="38" s="1"/>
  <c r="I369" i="38" s="1"/>
  <c r="AI372" i="36"/>
  <c r="DX372" i="36"/>
  <c r="DD370" i="36"/>
  <c r="DB370" i="36"/>
  <c r="DA370" i="36"/>
  <c r="DC370" i="36" s="1"/>
  <c r="CW370" i="36"/>
  <c r="CV370" i="36"/>
  <c r="CZ370" i="36"/>
  <c r="CX370" i="36"/>
  <c r="BE368" i="38"/>
  <c r="Q371" i="38"/>
  <c r="R371" i="38" s="1"/>
  <c r="BH371" i="36"/>
  <c r="U371" i="38" s="1"/>
  <c r="X371" i="38" s="1"/>
  <c r="CS371" i="36"/>
  <c r="H371" i="36"/>
  <c r="O371" i="36" s="1"/>
  <c r="CT371" i="36"/>
  <c r="AR372" i="38"/>
  <c r="BD369" i="36"/>
  <c r="BC369" i="36"/>
  <c r="EA366" i="36"/>
  <c r="DZ366" i="36"/>
  <c r="EB366" i="36"/>
  <c r="EG366" i="36"/>
  <c r="EM366" i="36"/>
  <c r="EK366" i="36"/>
  <c r="ED366" i="36"/>
  <c r="EJ366" i="36"/>
  <c r="EL366" i="36"/>
  <c r="EE366" i="36"/>
  <c r="EC366" i="36"/>
  <c r="EF366" i="36"/>
  <c r="EH366" i="36"/>
  <c r="CU371" i="36"/>
  <c r="CY371" i="36" s="1"/>
  <c r="AL368" i="38"/>
  <c r="AA371" i="36"/>
  <c r="AB371" i="36" s="1"/>
  <c r="N371" i="36"/>
  <c r="BD368" i="38"/>
  <c r="BC368" i="38"/>
  <c r="BF368" i="38"/>
  <c r="F371" i="36"/>
  <c r="Z371" i="38" s="1"/>
  <c r="DJ368" i="36"/>
  <c r="CB370" i="36"/>
  <c r="DK368" i="36"/>
  <c r="DW371" i="36"/>
  <c r="BN370" i="38"/>
  <c r="BJ370" i="38"/>
  <c r="BY370" i="36"/>
  <c r="CA370" i="36" s="1"/>
  <c r="BR370" i="38"/>
  <c r="AS370" i="38"/>
  <c r="AO370" i="38"/>
  <c r="BA370" i="38"/>
  <c r="BB370" i="38" s="1"/>
  <c r="BG370" i="38" s="1"/>
  <c r="AW370" i="38"/>
  <c r="U371" i="36"/>
  <c r="D371" i="36" s="1"/>
  <c r="DH368" i="36"/>
  <c r="BT370" i="38"/>
  <c r="BP370" i="38"/>
  <c r="AK370" i="38"/>
  <c r="AG370" i="38"/>
  <c r="AA370" i="38"/>
  <c r="I371" i="36"/>
  <c r="DF368" i="36"/>
  <c r="AI370" i="38"/>
  <c r="AE370" i="38"/>
  <c r="AU370" i="38"/>
  <c r="AQ370" i="38"/>
  <c r="L371" i="36"/>
  <c r="G371" i="36" a="1"/>
  <c r="G371" i="36" s="1"/>
  <c r="DG368" i="36"/>
  <c r="DM368" i="36"/>
  <c r="J371" i="38"/>
  <c r="Q371" i="36"/>
  <c r="B371" i="38" s="1"/>
  <c r="AZ368" i="38"/>
  <c r="X371" i="36"/>
  <c r="F371" i="38"/>
  <c r="G371" i="38" s="1"/>
  <c r="C371" i="36"/>
  <c r="AP370" i="38"/>
  <c r="AV370" i="38"/>
  <c r="AH370" i="38"/>
  <c r="AJ370" i="38"/>
  <c r="AN370" i="38" s="1"/>
  <c r="AX370" i="38"/>
  <c r="AY370" i="38" s="1"/>
  <c r="BL370" i="38"/>
  <c r="AT370" i="38"/>
  <c r="BH370" i="38"/>
  <c r="AN368" i="38"/>
  <c r="M371" i="36"/>
  <c r="AD371" i="38"/>
  <c r="AQ371" i="38" s="1"/>
  <c r="E371" i="38"/>
  <c r="BM370" i="38"/>
  <c r="BO370" i="38"/>
  <c r="BI370" i="38"/>
  <c r="BK370" i="38"/>
  <c r="BU370" i="38"/>
  <c r="AF370" i="38"/>
  <c r="BQ370" i="38"/>
  <c r="DJ369" i="36"/>
  <c r="DI369" i="36"/>
  <c r="DH369" i="36"/>
  <c r="DK369" i="36"/>
  <c r="DG369" i="36"/>
  <c r="DM369" i="36"/>
  <c r="DF369" i="36"/>
  <c r="AE372" i="36"/>
  <c r="DE370" i="36"/>
  <c r="EA367" i="36"/>
  <c r="EL367" i="36"/>
  <c r="EG367" i="36"/>
  <c r="EK367" i="36"/>
  <c r="EE367" i="36"/>
  <c r="CB371" i="36"/>
  <c r="EY372" i="36"/>
  <c r="CU372" i="36"/>
  <c r="T370" i="38"/>
  <c r="S370" i="38"/>
  <c r="ED367" i="36"/>
  <c r="EH367" i="36"/>
  <c r="AA371" i="38"/>
  <c r="W371" i="38"/>
  <c r="DZ367" i="36"/>
  <c r="T371" i="38"/>
  <c r="S371" i="38"/>
  <c r="EJ367" i="36"/>
  <c r="EB367" i="36"/>
  <c r="E372" i="38"/>
  <c r="I372" i="36"/>
  <c r="U372" i="36"/>
  <c r="C372" i="36"/>
  <c r="FI371" i="36"/>
  <c r="EQ373" i="36"/>
  <c r="EO374" i="36" s="1"/>
  <c r="EX373" i="36"/>
  <c r="EP373" i="36"/>
  <c r="EM367" i="36"/>
  <c r="EC367" i="36"/>
  <c r="EI367" i="36"/>
  <c r="X372" i="36"/>
  <c r="AA372" i="36"/>
  <c r="N372" i="36"/>
  <c r="M372" i="36"/>
  <c r="F372" i="38"/>
  <c r="G372" i="38" s="1"/>
  <c r="AU372" i="36"/>
  <c r="DW372" i="36"/>
  <c r="Q372" i="36"/>
  <c r="B372" i="38" s="1"/>
  <c r="F372" i="36"/>
  <c r="L372" i="36"/>
  <c r="G372" i="36" a="1"/>
  <c r="G372" i="36" s="1"/>
  <c r="J372" i="38"/>
  <c r="AS371" i="36"/>
  <c r="BG372" i="36"/>
  <c r="AL372" i="36"/>
  <c r="AF373" i="36"/>
  <c r="BV373" i="36"/>
  <c r="CF372" i="36"/>
  <c r="BQ372" i="36"/>
  <c r="S373" i="36"/>
  <c r="FB373" i="36"/>
  <c r="EU373" i="36"/>
  <c r="BJ372" i="36"/>
  <c r="BV374" i="36"/>
  <c r="AD373" i="36"/>
  <c r="EZ373" i="36"/>
  <c r="AT372" i="36"/>
  <c r="BO372" i="36"/>
  <c r="AH373" i="36"/>
  <c r="FA373" i="36"/>
  <c r="CN372" i="36"/>
  <c r="BF372" i="36"/>
  <c r="BW372" i="36"/>
  <c r="BN372" i="36"/>
  <c r="AC373" i="36"/>
  <c r="ES373" i="36"/>
  <c r="BK372" i="36"/>
  <c r="AM372" i="36"/>
  <c r="CJ372" i="36"/>
  <c r="AQ372" i="36"/>
  <c r="CM372" i="36"/>
  <c r="BS372" i="36"/>
  <c r="AJ372" i="36"/>
  <c r="AO372" i="36"/>
  <c r="EW373" i="36"/>
  <c r="CL372" i="36"/>
  <c r="CG373" i="36"/>
  <c r="CR372" i="36"/>
  <c r="BX372" i="36"/>
  <c r="CP372" i="36"/>
  <c r="CK372" i="36"/>
  <c r="FC373" i="36"/>
  <c r="FD373" i="36"/>
  <c r="EV373" i="36"/>
  <c r="BO373" i="36"/>
  <c r="BF373" i="36"/>
  <c r="J370" i="36" l="1"/>
  <c r="D370" i="36"/>
  <c r="Y370" i="36" s="1" a="1"/>
  <c r="Y370" i="36" s="1"/>
  <c r="H370" i="38" s="1"/>
  <c r="I370" i="38" s="1"/>
  <c r="A370" i="38"/>
  <c r="BB370" i="36"/>
  <c r="AB370" i="36"/>
  <c r="AW370" i="36"/>
  <c r="E373" i="36"/>
  <c r="D373" i="38"/>
  <c r="V373" i="36"/>
  <c r="K373" i="36"/>
  <c r="T373" i="36"/>
  <c r="P373" i="36" s="1"/>
  <c r="W373" i="36"/>
  <c r="AU373" i="36" s="1"/>
  <c r="AR373" i="38"/>
  <c r="AI373" i="36"/>
  <c r="L372" i="38"/>
  <c r="M372" i="38"/>
  <c r="BU372" i="36"/>
  <c r="AG373" i="36"/>
  <c r="AE373" i="36"/>
  <c r="Z373" i="36"/>
  <c r="F373" i="36" s="1"/>
  <c r="CD372" i="36"/>
  <c r="AC372" i="38"/>
  <c r="CH372" i="36"/>
  <c r="CC372" i="36"/>
  <c r="CI372" i="36"/>
  <c r="FH372" i="36"/>
  <c r="BT372" i="36"/>
  <c r="AP372" i="36"/>
  <c r="AV372" i="36"/>
  <c r="AD372" i="38"/>
  <c r="AQ372" i="38" s="1"/>
  <c r="BH372" i="36"/>
  <c r="U372" i="38" s="1"/>
  <c r="X372" i="38" s="1"/>
  <c r="Q372" i="38"/>
  <c r="R372" i="38" s="1"/>
  <c r="S372" i="38" s="1"/>
  <c r="AK372" i="36"/>
  <c r="K372" i="38" s="1"/>
  <c r="BI372" i="36"/>
  <c r="V372" i="38"/>
  <c r="AW371" i="36"/>
  <c r="AX371" i="36" s="1"/>
  <c r="O371" i="38"/>
  <c r="P371" i="38" s="1"/>
  <c r="CO372" i="36"/>
  <c r="N372" i="38"/>
  <c r="AR372" i="36"/>
  <c r="CT372" i="36"/>
  <c r="CS372" i="36"/>
  <c r="H372" i="36"/>
  <c r="O372" i="36" s="1"/>
  <c r="CQ372" i="36"/>
  <c r="DA371" i="36"/>
  <c r="DC371" i="36" s="1"/>
  <c r="CW371" i="36"/>
  <c r="CV371" i="36"/>
  <c r="DB371" i="36"/>
  <c r="DD371" i="36"/>
  <c r="CZ371" i="36"/>
  <c r="DE371" i="36"/>
  <c r="DI371" i="36" s="1"/>
  <c r="CX371" i="36"/>
  <c r="AX371" i="38"/>
  <c r="AY371" i="38" s="1"/>
  <c r="A371" i="36"/>
  <c r="AW371" i="38"/>
  <c r="DL368" i="36"/>
  <c r="ED368" i="36" s="1"/>
  <c r="BB371" i="36"/>
  <c r="BC371" i="36" s="1"/>
  <c r="AV371" i="38"/>
  <c r="AM370" i="38"/>
  <c r="AP371" i="38"/>
  <c r="BL371" i="38"/>
  <c r="AJ371" i="38"/>
  <c r="AL371" i="38" s="1"/>
  <c r="Y371" i="38"/>
  <c r="BQ371" i="38"/>
  <c r="BP371" i="38"/>
  <c r="AB371" i="38"/>
  <c r="Y371" i="36" a="1"/>
  <c r="Y371" i="36" s="1"/>
  <c r="H371" i="38" s="1"/>
  <c r="I371" i="38" s="1"/>
  <c r="J371" i="36"/>
  <c r="AL370" i="38"/>
  <c r="BN371" i="38"/>
  <c r="AH371" i="38"/>
  <c r="BY371" i="36"/>
  <c r="CA371" i="36" s="1"/>
  <c r="AT371" i="38"/>
  <c r="BD370" i="38"/>
  <c r="BC370" i="38"/>
  <c r="BF370" i="38"/>
  <c r="AZ370" i="38"/>
  <c r="BR371" i="38"/>
  <c r="BT371" i="38"/>
  <c r="AO371" i="38"/>
  <c r="AK371" i="38"/>
  <c r="BE370" i="38"/>
  <c r="A371" i="38"/>
  <c r="AG371" i="38"/>
  <c r="BO371" i="38"/>
  <c r="BK371" i="38"/>
  <c r="AF371" i="38"/>
  <c r="BH371" i="38"/>
  <c r="BM371" i="38"/>
  <c r="BJ371" i="38"/>
  <c r="BU371" i="38"/>
  <c r="BS371" i="38"/>
  <c r="AS371" i="38"/>
  <c r="AI371" i="38"/>
  <c r="BI371" i="38"/>
  <c r="AE371" i="38"/>
  <c r="BA371" i="38"/>
  <c r="BB371" i="38" s="1"/>
  <c r="BG371" i="38" s="1"/>
  <c r="AU371" i="38"/>
  <c r="DL369" i="36"/>
  <c r="EI369" i="36" s="1"/>
  <c r="DH370" i="36"/>
  <c r="DF370" i="36"/>
  <c r="DJ370" i="36"/>
  <c r="DG370" i="36"/>
  <c r="DK370" i="36"/>
  <c r="DI370" i="36"/>
  <c r="DM370" i="36"/>
  <c r="A372" i="36"/>
  <c r="A372" i="38"/>
  <c r="Q373" i="38"/>
  <c r="BH373" i="36"/>
  <c r="U373" i="38" s="1"/>
  <c r="X373" i="38" s="1"/>
  <c r="EY373" i="36"/>
  <c r="CV372" i="36"/>
  <c r="CX372" i="36"/>
  <c r="DD372" i="36"/>
  <c r="CY372" i="36"/>
  <c r="CW372" i="36"/>
  <c r="CZ372" i="36"/>
  <c r="DB372" i="36"/>
  <c r="DA372" i="36"/>
  <c r="DC372" i="36" s="1"/>
  <c r="EP374" i="36"/>
  <c r="EX374" i="36"/>
  <c r="O372" i="38"/>
  <c r="P372" i="38" s="1"/>
  <c r="AB372" i="38"/>
  <c r="Y372" i="38"/>
  <c r="Z372" i="38"/>
  <c r="AB372" i="36"/>
  <c r="AW372" i="36"/>
  <c r="BB372" i="36"/>
  <c r="EQ374" i="36"/>
  <c r="EO375" i="36" s="1"/>
  <c r="FI372" i="36"/>
  <c r="D372" i="36"/>
  <c r="Y372" i="36" s="1" a="1"/>
  <c r="Y372" i="36" s="1"/>
  <c r="H372" i="38" s="1"/>
  <c r="I372" i="38" s="1"/>
  <c r="J372" i="36"/>
  <c r="I373" i="36"/>
  <c r="S374" i="36"/>
  <c r="AT373" i="36"/>
  <c r="AC374" i="36"/>
  <c r="BM373" i="36"/>
  <c r="ES374" i="36"/>
  <c r="AJ373" i="36"/>
  <c r="BW373" i="36"/>
  <c r="FA374" i="36"/>
  <c r="ER373" i="36"/>
  <c r="FB374" i="36"/>
  <c r="AF374" i="36"/>
  <c r="BL373" i="36"/>
  <c r="BS373" i="36"/>
  <c r="CN373" i="36"/>
  <c r="AQ373" i="36"/>
  <c r="CJ373" i="36"/>
  <c r="BG373" i="36"/>
  <c r="BJ373" i="36"/>
  <c r="BQ373" i="36"/>
  <c r="AS372" i="36"/>
  <c r="BK373" i="36"/>
  <c r="BX373" i="36"/>
  <c r="BN373" i="36"/>
  <c r="AM373" i="36"/>
  <c r="AH374" i="36"/>
  <c r="FD374" i="36"/>
  <c r="BZ374" i="36"/>
  <c r="BR373" i="36"/>
  <c r="ET374" i="36"/>
  <c r="AD374" i="36"/>
  <c r="CR373" i="36"/>
  <c r="AF375" i="36"/>
  <c r="CM373" i="36"/>
  <c r="CG374" i="36"/>
  <c r="BZ373" i="36"/>
  <c r="EU374" i="36"/>
  <c r="CP373" i="36"/>
  <c r="BP373" i="36"/>
  <c r="FC374" i="36"/>
  <c r="AL373" i="36"/>
  <c r="CK373" i="36"/>
  <c r="EV374" i="36"/>
  <c r="FG373" i="36"/>
  <c r="EW374" i="36"/>
  <c r="CF373" i="36"/>
  <c r="CL373" i="36"/>
  <c r="AO373" i="36"/>
  <c r="EZ374" i="36"/>
  <c r="FG374" i="36"/>
  <c r="FD375" i="36"/>
  <c r="X373" i="36" l="1"/>
  <c r="E373" i="38"/>
  <c r="AA373" i="36"/>
  <c r="N373" i="36"/>
  <c r="G373" i="36" a="1"/>
  <c r="G373" i="36" s="1"/>
  <c r="U373" i="36"/>
  <c r="M373" i="36"/>
  <c r="F373" i="38"/>
  <c r="G373" i="38" s="1"/>
  <c r="L373" i="38"/>
  <c r="M373" i="38"/>
  <c r="EE368" i="36"/>
  <c r="EL368" i="36"/>
  <c r="AZ370" i="36"/>
  <c r="AY370" i="36"/>
  <c r="BA370" i="36"/>
  <c r="AX370" i="36"/>
  <c r="C373" i="36"/>
  <c r="BE370" i="36"/>
  <c r="BD370" i="36"/>
  <c r="BC370" i="36"/>
  <c r="Q373" i="36"/>
  <c r="B373" i="38" s="1"/>
  <c r="DX373" i="36"/>
  <c r="AR374" i="38"/>
  <c r="DX374" i="36"/>
  <c r="DW373" i="36"/>
  <c r="J373" i="38"/>
  <c r="T372" i="38"/>
  <c r="AN371" i="38"/>
  <c r="AA372" i="38"/>
  <c r="L373" i="36"/>
  <c r="W372" i="38"/>
  <c r="BA371" i="36"/>
  <c r="CU373" i="36"/>
  <c r="CV373" i="36" s="1"/>
  <c r="CI373" i="36"/>
  <c r="CB372" i="36"/>
  <c r="AP372" i="38"/>
  <c r="BJ372" i="38"/>
  <c r="AJ372" i="38"/>
  <c r="AN372" i="38" s="1"/>
  <c r="DG371" i="36"/>
  <c r="AX372" i="38"/>
  <c r="AY372" i="38" s="1"/>
  <c r="BM372" i="38"/>
  <c r="AK372" i="38"/>
  <c r="AG372" i="38"/>
  <c r="BP372" i="38"/>
  <c r="AF372" i="38"/>
  <c r="BR372" i="38"/>
  <c r="BO372" i="38"/>
  <c r="BK372" i="38"/>
  <c r="AT372" i="38"/>
  <c r="BQ372" i="38"/>
  <c r="BT372" i="38"/>
  <c r="AO372" i="38"/>
  <c r="BU372" i="38"/>
  <c r="AW372" i="38"/>
  <c r="BN372" i="38"/>
  <c r="AV372" i="38"/>
  <c r="AH372" i="38"/>
  <c r="BY372" i="36"/>
  <c r="CA372" i="36" s="1"/>
  <c r="BL372" i="38"/>
  <c r="BH372" i="38"/>
  <c r="BS372" i="38"/>
  <c r="AS372" i="38"/>
  <c r="AI372" i="38"/>
  <c r="BI372" i="38"/>
  <c r="AE372" i="38"/>
  <c r="BA372" i="38"/>
  <c r="BB372" i="38" s="1"/>
  <c r="BG372" i="38" s="1"/>
  <c r="AU372" i="38"/>
  <c r="AE374" i="36"/>
  <c r="AG374" i="36"/>
  <c r="DE372" i="36"/>
  <c r="DM372" i="36" s="1"/>
  <c r="AY371" i="36"/>
  <c r="AZ371" i="36"/>
  <c r="DF371" i="36"/>
  <c r="D374" i="38"/>
  <c r="T374" i="36"/>
  <c r="I374" i="36" s="1"/>
  <c r="V374" i="36"/>
  <c r="E374" i="36"/>
  <c r="W374" i="36"/>
  <c r="AA374" i="36" s="1"/>
  <c r="K374" i="36"/>
  <c r="AI374" i="36"/>
  <c r="Z374" i="36"/>
  <c r="EI368" i="36"/>
  <c r="DJ371" i="36"/>
  <c r="BE371" i="36"/>
  <c r="EH368" i="36"/>
  <c r="EC368" i="36"/>
  <c r="EK368" i="36"/>
  <c r="EB368" i="36"/>
  <c r="EF368" i="36"/>
  <c r="DH371" i="36"/>
  <c r="DK371" i="36"/>
  <c r="DM371" i="36"/>
  <c r="AM371" i="38"/>
  <c r="AZ371" i="38"/>
  <c r="BD371" i="36"/>
  <c r="BD371" i="38"/>
  <c r="BC371" i="38"/>
  <c r="EA368" i="36"/>
  <c r="DZ368" i="36"/>
  <c r="EC369" i="36"/>
  <c r="EM368" i="36"/>
  <c r="EJ368" i="36"/>
  <c r="EG368" i="36"/>
  <c r="DL370" i="36"/>
  <c r="EG370" i="36" s="1"/>
  <c r="BF371" i="38"/>
  <c r="BE371" i="38"/>
  <c r="EE369" i="36"/>
  <c r="EF369" i="36"/>
  <c r="ED369" i="36"/>
  <c r="EK369" i="36"/>
  <c r="EG369" i="36"/>
  <c r="EH369" i="36"/>
  <c r="EB369" i="36"/>
  <c r="EA369" i="36"/>
  <c r="EM369" i="36"/>
  <c r="EL369" i="36"/>
  <c r="EJ369" i="36"/>
  <c r="DZ369" i="36"/>
  <c r="CQ373" i="36"/>
  <c r="CO373" i="36"/>
  <c r="BU373" i="36"/>
  <c r="AC373" i="38"/>
  <c r="FH373" i="36"/>
  <c r="FI373" i="36" s="1"/>
  <c r="CD373" i="36"/>
  <c r="CC373" i="36"/>
  <c r="CH373" i="36"/>
  <c r="AK373" i="36"/>
  <c r="K373" i="38" s="1"/>
  <c r="AR373" i="36"/>
  <c r="N373" i="38"/>
  <c r="AV373" i="36"/>
  <c r="AP373" i="36"/>
  <c r="BT373" i="36"/>
  <c r="AD373" i="38"/>
  <c r="AJ373" i="38" s="1"/>
  <c r="V373" i="38"/>
  <c r="W373" i="38" s="1"/>
  <c r="BI373" i="36"/>
  <c r="CT373" i="36"/>
  <c r="CS373" i="36"/>
  <c r="H373" i="36"/>
  <c r="O373" i="36" s="1"/>
  <c r="A373" i="36"/>
  <c r="A373" i="38"/>
  <c r="AG375" i="36"/>
  <c r="J373" i="36"/>
  <c r="D373" i="36"/>
  <c r="Y373" i="36" s="1" a="1"/>
  <c r="Y373" i="36" s="1"/>
  <c r="H373" i="38" s="1"/>
  <c r="I373" i="38" s="1"/>
  <c r="AZ372" i="36"/>
  <c r="AX372" i="36"/>
  <c r="BA372" i="36"/>
  <c r="AY372" i="36"/>
  <c r="AB373" i="36"/>
  <c r="AW373" i="36"/>
  <c r="BB373" i="36"/>
  <c r="EQ375" i="36"/>
  <c r="EO376" i="36" s="1"/>
  <c r="EP375" i="36"/>
  <c r="EX375" i="36"/>
  <c r="EY374" i="36"/>
  <c r="BD372" i="36"/>
  <c r="BE372" i="36"/>
  <c r="BC372" i="36"/>
  <c r="Z373" i="38"/>
  <c r="O373" i="38"/>
  <c r="P373" i="38" s="1"/>
  <c r="Y373" i="38"/>
  <c r="AB373" i="38"/>
  <c r="R373" i="38"/>
  <c r="BW374" i="36"/>
  <c r="EU375" i="36"/>
  <c r="BK374" i="36"/>
  <c r="BJ374" i="36"/>
  <c r="ER374" i="36"/>
  <c r="CN374" i="36"/>
  <c r="FC375" i="36"/>
  <c r="FA375" i="36"/>
  <c r="BS374" i="36"/>
  <c r="ES375" i="36"/>
  <c r="AO374" i="36"/>
  <c r="BN374" i="36"/>
  <c r="S375" i="36"/>
  <c r="AL374" i="36"/>
  <c r="EZ375" i="36"/>
  <c r="AT374" i="36"/>
  <c r="AJ374" i="36"/>
  <c r="CP374" i="36"/>
  <c r="BQ374" i="36"/>
  <c r="FG375" i="36"/>
  <c r="CR374" i="36"/>
  <c r="CF374" i="36"/>
  <c r="AH375" i="36"/>
  <c r="BM374" i="36"/>
  <c r="CL374" i="36"/>
  <c r="BR374" i="36"/>
  <c r="FB375" i="36"/>
  <c r="AC375" i="36"/>
  <c r="CM374" i="36"/>
  <c r="CJ374" i="36"/>
  <c r="BG374" i="36"/>
  <c r="AD375" i="36"/>
  <c r="AM374" i="36"/>
  <c r="EW375" i="36"/>
  <c r="CK374" i="36"/>
  <c r="BQ375" i="36"/>
  <c r="BV375" i="36"/>
  <c r="BP375" i="36"/>
  <c r="EV375" i="36"/>
  <c r="CG375" i="36"/>
  <c r="BF374" i="36"/>
  <c r="BO374" i="36"/>
  <c r="BP374" i="36"/>
  <c r="AS373" i="36"/>
  <c r="BX374" i="36"/>
  <c r="ET375" i="36"/>
  <c r="AQ374" i="36"/>
  <c r="BL374" i="36"/>
  <c r="ET376" i="36"/>
  <c r="BZ375" i="36"/>
  <c r="D375" i="38" l="1"/>
  <c r="T375" i="36"/>
  <c r="P375" i="36" s="1"/>
  <c r="K375" i="36"/>
  <c r="V375" i="36"/>
  <c r="W375" i="36"/>
  <c r="E375" i="36"/>
  <c r="DX375" i="36"/>
  <c r="AM372" i="38"/>
  <c r="DF372" i="36"/>
  <c r="AL372" i="38"/>
  <c r="BC372" i="38"/>
  <c r="DH372" i="36"/>
  <c r="DJ372" i="36"/>
  <c r="AK374" i="36"/>
  <c r="K374" i="38" s="1"/>
  <c r="CI374" i="36"/>
  <c r="M374" i="38"/>
  <c r="L374" i="38"/>
  <c r="CU374" i="36"/>
  <c r="CX374" i="36" s="1"/>
  <c r="Q374" i="36"/>
  <c r="B374" i="38" s="1"/>
  <c r="AZ372" i="38"/>
  <c r="DL371" i="36"/>
  <c r="DZ371" i="36" s="1"/>
  <c r="EQ376" i="36"/>
  <c r="EO377" i="36" s="1"/>
  <c r="EP377" i="36" s="1"/>
  <c r="U374" i="36"/>
  <c r="D374" i="36" s="1"/>
  <c r="CW373" i="36"/>
  <c r="DA373" i="36"/>
  <c r="DC373" i="36" s="1"/>
  <c r="DB373" i="36"/>
  <c r="CX373" i="36"/>
  <c r="CZ373" i="36"/>
  <c r="DD373" i="36"/>
  <c r="CY373" i="36"/>
  <c r="DK372" i="36"/>
  <c r="DI372" i="36"/>
  <c r="BE372" i="38"/>
  <c r="AU374" i="36"/>
  <c r="DG372" i="36"/>
  <c r="BF372" i="38"/>
  <c r="BD372" i="38"/>
  <c r="M374" i="36"/>
  <c r="G374" i="36" a="1"/>
  <c r="G374" i="36" s="1"/>
  <c r="F374" i="38"/>
  <c r="G374" i="38" s="1"/>
  <c r="P374" i="36"/>
  <c r="C374" i="36"/>
  <c r="E374" i="38"/>
  <c r="F374" i="36"/>
  <c r="Z374" i="38" s="1"/>
  <c r="X374" i="36"/>
  <c r="DW374" i="36"/>
  <c r="N374" i="36"/>
  <c r="J374" i="38"/>
  <c r="L374" i="36"/>
  <c r="Z375" i="36"/>
  <c r="DW375" i="36" s="1"/>
  <c r="AI375" i="36"/>
  <c r="AR375" i="38"/>
  <c r="AU373" i="38"/>
  <c r="BM373" i="38"/>
  <c r="BK373" i="38"/>
  <c r="EE370" i="36"/>
  <c r="AE373" i="38"/>
  <c r="BQ373" i="38"/>
  <c r="AV373" i="38"/>
  <c r="EJ370" i="36"/>
  <c r="EC370" i="36"/>
  <c r="BU373" i="38"/>
  <c r="BH373" i="38"/>
  <c r="AI373" i="38"/>
  <c r="EH370" i="36"/>
  <c r="BL373" i="38"/>
  <c r="AQ373" i="38"/>
  <c r="AO373" i="38"/>
  <c r="EI370" i="36"/>
  <c r="EL370" i="36"/>
  <c r="DZ370" i="36"/>
  <c r="EM370" i="36"/>
  <c r="EK370" i="36"/>
  <c r="EF370" i="36"/>
  <c r="EA370" i="36"/>
  <c r="ED370" i="36"/>
  <c r="EB370" i="36"/>
  <c r="AX373" i="38"/>
  <c r="AY373" i="38" s="1"/>
  <c r="AF373" i="38"/>
  <c r="AW373" i="38"/>
  <c r="AP373" i="38"/>
  <c r="BO373" i="38"/>
  <c r="BP373" i="38"/>
  <c r="AA373" i="38"/>
  <c r="AH373" i="38"/>
  <c r="BA373" i="38"/>
  <c r="BB373" i="38" s="1"/>
  <c r="BG373" i="38" s="1"/>
  <c r="AT373" i="38"/>
  <c r="BS373" i="38"/>
  <c r="AS373" i="38"/>
  <c r="BI373" i="38"/>
  <c r="CB373" i="36"/>
  <c r="BY373" i="36"/>
  <c r="CA373" i="36" s="1"/>
  <c r="AK373" i="38"/>
  <c r="BR373" i="38"/>
  <c r="AG373" i="38"/>
  <c r="BN373" i="38"/>
  <c r="BT373" i="38"/>
  <c r="BJ373" i="38"/>
  <c r="V374" i="38"/>
  <c r="BI374" i="36"/>
  <c r="BU374" i="36"/>
  <c r="Q374" i="38"/>
  <c r="BH374" i="36"/>
  <c r="U374" i="38" s="1"/>
  <c r="X374" i="38" s="1"/>
  <c r="CH374" i="36"/>
  <c r="AC374" i="38"/>
  <c r="FH374" i="36"/>
  <c r="FI374" i="36" s="1"/>
  <c r="CD374" i="36"/>
  <c r="CC374" i="36"/>
  <c r="DE373" i="36"/>
  <c r="CT374" i="36"/>
  <c r="CS374" i="36"/>
  <c r="H374" i="36"/>
  <c r="O374" i="36" s="1"/>
  <c r="BT374" i="36"/>
  <c r="AD374" i="38"/>
  <c r="BI374" i="38" s="1"/>
  <c r="AV374" i="36"/>
  <c r="AP374" i="36"/>
  <c r="CO374" i="36"/>
  <c r="CQ374" i="36"/>
  <c r="AE375" i="36"/>
  <c r="AR374" i="36"/>
  <c r="N374" i="38"/>
  <c r="EE371" i="36"/>
  <c r="EK371" i="36"/>
  <c r="EM371" i="36"/>
  <c r="EH371" i="36"/>
  <c r="ED371" i="36"/>
  <c r="AB374" i="36"/>
  <c r="AW374" i="36"/>
  <c r="BB374" i="36"/>
  <c r="EX376" i="36"/>
  <c r="EP376" i="36"/>
  <c r="BD373" i="36"/>
  <c r="BE373" i="36"/>
  <c r="BC373" i="36"/>
  <c r="AY373" i="36"/>
  <c r="AZ373" i="36"/>
  <c r="AX373" i="36"/>
  <c r="BA373" i="36"/>
  <c r="E375" i="38"/>
  <c r="U375" i="36"/>
  <c r="C375" i="36"/>
  <c r="AL373" i="38"/>
  <c r="AM373" i="38"/>
  <c r="AN373" i="38"/>
  <c r="EY375" i="36"/>
  <c r="T373" i="38"/>
  <c r="S373" i="38"/>
  <c r="F375" i="38"/>
  <c r="G375" i="38" s="1"/>
  <c r="X375" i="36"/>
  <c r="M375" i="36"/>
  <c r="AA375" i="36"/>
  <c r="N375" i="36"/>
  <c r="AU375" i="36"/>
  <c r="FC376" i="36"/>
  <c r="FD377" i="36"/>
  <c r="AF377" i="36"/>
  <c r="FB376" i="36"/>
  <c r="BF375" i="36"/>
  <c r="EV376" i="36"/>
  <c r="FC377" i="36"/>
  <c r="AD376" i="36"/>
  <c r="BS375" i="36"/>
  <c r="CF375" i="36"/>
  <c r="ES377" i="36"/>
  <c r="BP376" i="36"/>
  <c r="CR376" i="36"/>
  <c r="BK375" i="36"/>
  <c r="AO375" i="36"/>
  <c r="AJ376" i="36"/>
  <c r="BO376" i="36"/>
  <c r="BK376" i="36"/>
  <c r="EZ376" i="36"/>
  <c r="ET377" i="36"/>
  <c r="BG376" i="36"/>
  <c r="EU376" i="36"/>
  <c r="EU377" i="36"/>
  <c r="AQ375" i="36"/>
  <c r="BX376" i="36"/>
  <c r="CR375" i="36"/>
  <c r="ER375" i="36"/>
  <c r="CN375" i="36"/>
  <c r="CP375" i="36"/>
  <c r="AT375" i="36"/>
  <c r="AL375" i="36"/>
  <c r="BX375" i="36"/>
  <c r="BN375" i="36"/>
  <c r="BV376" i="36"/>
  <c r="AH376" i="36"/>
  <c r="BJ375" i="36"/>
  <c r="AC377" i="36"/>
  <c r="AD377" i="36"/>
  <c r="BV377" i="36"/>
  <c r="AF376" i="36"/>
  <c r="CL375" i="36"/>
  <c r="AS374" i="36"/>
  <c r="S376" i="36"/>
  <c r="EW376" i="36"/>
  <c r="FA377" i="36"/>
  <c r="BG375" i="36"/>
  <c r="BF376" i="36"/>
  <c r="AQ376" i="36"/>
  <c r="BW375" i="36"/>
  <c r="CM375" i="36"/>
  <c r="CG376" i="36"/>
  <c r="EZ377" i="36"/>
  <c r="EW377" i="36"/>
  <c r="BR375" i="36"/>
  <c r="CJ375" i="36"/>
  <c r="EV377" i="36"/>
  <c r="AJ375" i="36"/>
  <c r="FD376" i="36"/>
  <c r="AC376" i="36"/>
  <c r="FA376" i="36"/>
  <c r="AH377" i="36"/>
  <c r="BL375" i="36"/>
  <c r="BM375" i="36"/>
  <c r="BO375" i="36"/>
  <c r="BL376" i="36"/>
  <c r="ES376" i="36"/>
  <c r="CG377" i="36"/>
  <c r="AM375" i="36"/>
  <c r="CK375" i="36"/>
  <c r="FB377" i="36"/>
  <c r="BJ376" i="36"/>
  <c r="CF376" i="36"/>
  <c r="I375" i="36" l="1"/>
  <c r="EG371" i="36"/>
  <c r="CQ375" i="36"/>
  <c r="DL372" i="36"/>
  <c r="EC372" i="36" s="1"/>
  <c r="EQ377" i="36"/>
  <c r="EO378" i="36" s="1"/>
  <c r="EQ378" i="36" s="1"/>
  <c r="EO379" i="36" s="1"/>
  <c r="DB374" i="36"/>
  <c r="CY374" i="36"/>
  <c r="DA374" i="36"/>
  <c r="DC374" i="36" s="1"/>
  <c r="EX377" i="36"/>
  <c r="EY377" i="36" s="1"/>
  <c r="CV374" i="36"/>
  <c r="CZ374" i="36"/>
  <c r="DD374" i="36"/>
  <c r="J374" i="36"/>
  <c r="EC371" i="36"/>
  <c r="EA371" i="36"/>
  <c r="EL371" i="36"/>
  <c r="EB371" i="36"/>
  <c r="EF371" i="36"/>
  <c r="EI371" i="36"/>
  <c r="EJ371" i="36"/>
  <c r="CW374" i="36"/>
  <c r="AR376" i="38"/>
  <c r="AE377" i="36"/>
  <c r="W376" i="36"/>
  <c r="F376" i="38" s="1"/>
  <c r="G376" i="38" s="1"/>
  <c r="T376" i="36"/>
  <c r="P376" i="36" s="1"/>
  <c r="V376" i="36"/>
  <c r="K376" i="36"/>
  <c r="D376" i="38"/>
  <c r="E376" i="36"/>
  <c r="AI377" i="36"/>
  <c r="AG377" i="36"/>
  <c r="Z376" i="36"/>
  <c r="L376" i="36" s="1"/>
  <c r="Z377" i="36"/>
  <c r="F377" i="36" s="1"/>
  <c r="AI376" i="36"/>
  <c r="A374" i="38"/>
  <c r="AB374" i="38"/>
  <c r="Y374" i="36" a="1"/>
  <c r="Y374" i="36" s="1"/>
  <c r="H374" i="38" s="1"/>
  <c r="I374" i="38" s="1"/>
  <c r="A374" i="36"/>
  <c r="G375" i="36" a="1"/>
  <c r="G375" i="36" s="1"/>
  <c r="F375" i="36"/>
  <c r="Z375" i="38" s="1"/>
  <c r="Q375" i="36"/>
  <c r="B375" i="38" s="1"/>
  <c r="O374" i="38"/>
  <c r="P374" i="38" s="1"/>
  <c r="L375" i="36"/>
  <c r="Y374" i="38"/>
  <c r="J375" i="38"/>
  <c r="N375" i="38"/>
  <c r="AR375" i="36"/>
  <c r="BH375" i="36"/>
  <c r="U375" i="38" s="1"/>
  <c r="X375" i="38" s="1"/>
  <c r="Q375" i="38"/>
  <c r="R375" i="38" s="1"/>
  <c r="CU375" i="36"/>
  <c r="DD375" i="36" s="1"/>
  <c r="H375" i="36"/>
  <c r="O375" i="36" s="1"/>
  <c r="CT375" i="36"/>
  <c r="CS375" i="36"/>
  <c r="M375" i="38"/>
  <c r="L375" i="38"/>
  <c r="AK375" i="36"/>
  <c r="K375" i="38" s="1"/>
  <c r="CO375" i="36"/>
  <c r="BU375" i="36"/>
  <c r="CI375" i="36"/>
  <c r="FH375" i="36"/>
  <c r="FI375" i="36" s="1"/>
  <c r="CD375" i="36"/>
  <c r="AC375" i="38"/>
  <c r="CH375" i="36"/>
  <c r="CC375" i="36"/>
  <c r="AV375" i="36"/>
  <c r="AD375" i="38"/>
  <c r="AU375" i="38" s="1"/>
  <c r="AP375" i="36"/>
  <c r="BT375" i="36"/>
  <c r="AJ374" i="38"/>
  <c r="AN374" i="38" s="1"/>
  <c r="BE373" i="38"/>
  <c r="BR374" i="38"/>
  <c r="BD373" i="38"/>
  <c r="AP374" i="38"/>
  <c r="BY374" i="36"/>
  <c r="CA374" i="36" s="1"/>
  <c r="BF373" i="38"/>
  <c r="AZ373" i="38"/>
  <c r="W374" i="38"/>
  <c r="BU374" i="38"/>
  <c r="R374" i="38"/>
  <c r="S374" i="38" s="1"/>
  <c r="AO374" i="38"/>
  <c r="AK374" i="38"/>
  <c r="BS374" i="38"/>
  <c r="AV374" i="38"/>
  <c r="AA374" i="38"/>
  <c r="BQ374" i="38"/>
  <c r="AS374" i="38"/>
  <c r="BK374" i="38"/>
  <c r="AF374" i="38"/>
  <c r="AW374" i="38"/>
  <c r="AI374" i="38"/>
  <c r="BC373" i="38"/>
  <c r="BP374" i="38"/>
  <c r="AX374" i="38"/>
  <c r="AY374" i="38" s="1"/>
  <c r="BL374" i="38"/>
  <c r="AT374" i="38"/>
  <c r="AQ374" i="38"/>
  <c r="BM374" i="38"/>
  <c r="BO374" i="38"/>
  <c r="BJ374" i="38"/>
  <c r="AE374" i="38"/>
  <c r="BA374" i="38"/>
  <c r="BC374" i="38" s="1"/>
  <c r="AU374" i="38"/>
  <c r="BH374" i="38"/>
  <c r="BN374" i="38"/>
  <c r="BT374" i="38"/>
  <c r="CB374" i="36"/>
  <c r="AH374" i="38"/>
  <c r="AG374" i="38"/>
  <c r="AG376" i="36"/>
  <c r="DE374" i="36"/>
  <c r="BI375" i="36"/>
  <c r="V375" i="38"/>
  <c r="AE376" i="36"/>
  <c r="AR377" i="38"/>
  <c r="DM373" i="36"/>
  <c r="DH373" i="36"/>
  <c r="DK373" i="36"/>
  <c r="DF373" i="36"/>
  <c r="DJ373" i="36"/>
  <c r="DI373" i="36"/>
  <c r="DG373" i="36"/>
  <c r="EA372" i="36"/>
  <c r="EM372" i="36"/>
  <c r="EG372" i="36"/>
  <c r="EB372" i="36"/>
  <c r="EJ372" i="36"/>
  <c r="EL372" i="36"/>
  <c r="EI372" i="36"/>
  <c r="EE372" i="36"/>
  <c r="EH372" i="36"/>
  <c r="CT376" i="36"/>
  <c r="CS376" i="36"/>
  <c r="H376" i="36"/>
  <c r="O376" i="36" s="1"/>
  <c r="BU376" i="36"/>
  <c r="AK376" i="36"/>
  <c r="K376" i="38" s="1"/>
  <c r="Q376" i="38"/>
  <c r="BH376" i="36"/>
  <c r="U376" i="38" s="1"/>
  <c r="X376" i="38" s="1"/>
  <c r="AC376" i="38"/>
  <c r="CH376" i="36"/>
  <c r="CD376" i="36"/>
  <c r="CC376" i="36"/>
  <c r="V376" i="38"/>
  <c r="BI376" i="36"/>
  <c r="J375" i="36"/>
  <c r="D375" i="36"/>
  <c r="AY374" i="36"/>
  <c r="BA374" i="36"/>
  <c r="AX374" i="36"/>
  <c r="AZ374" i="36"/>
  <c r="EX378" i="36"/>
  <c r="EP378" i="36"/>
  <c r="A375" i="38"/>
  <c r="EK372" i="36"/>
  <c r="Q377" i="36"/>
  <c r="B377" i="38" s="1"/>
  <c r="AA376" i="36"/>
  <c r="DZ372" i="36"/>
  <c r="EY376" i="36"/>
  <c r="BC374" i="36"/>
  <c r="BE374" i="36"/>
  <c r="BD374" i="36"/>
  <c r="AB375" i="36"/>
  <c r="AW375" i="36"/>
  <c r="BB375" i="36"/>
  <c r="CN376" i="36"/>
  <c r="FG376" i="36"/>
  <c r="BM376" i="36"/>
  <c r="BN376" i="36"/>
  <c r="BX377" i="36"/>
  <c r="FG377" i="36"/>
  <c r="BS377" i="36"/>
  <c r="BZ376" i="36"/>
  <c r="BQ376" i="36"/>
  <c r="BS376" i="36"/>
  <c r="BW376" i="36"/>
  <c r="BR376" i="36"/>
  <c r="AH378" i="36"/>
  <c r="CL376" i="36"/>
  <c r="AJ377" i="36"/>
  <c r="CG378" i="36"/>
  <c r="AF378" i="36"/>
  <c r="CR377" i="36"/>
  <c r="CK377" i="36"/>
  <c r="EV378" i="36"/>
  <c r="FD379" i="36"/>
  <c r="BJ377" i="36"/>
  <c r="CK376" i="36"/>
  <c r="CM376" i="36"/>
  <c r="ES379" i="36"/>
  <c r="AM377" i="36"/>
  <c r="BF377" i="36"/>
  <c r="FA378" i="36"/>
  <c r="BZ378" i="36"/>
  <c r="AD378" i="36"/>
  <c r="ES378" i="36"/>
  <c r="CL377" i="36"/>
  <c r="S378" i="36"/>
  <c r="BV378" i="36"/>
  <c r="BK377" i="36"/>
  <c r="AO376" i="36"/>
  <c r="BX378" i="36"/>
  <c r="CF377" i="36"/>
  <c r="AC378" i="36"/>
  <c r="BP377" i="36"/>
  <c r="AT377" i="36"/>
  <c r="AL376" i="36"/>
  <c r="AM376" i="36"/>
  <c r="AO377" i="36"/>
  <c r="CN377" i="36"/>
  <c r="CP377" i="36"/>
  <c r="BR377" i="36"/>
  <c r="BG377" i="36"/>
  <c r="BW377" i="36"/>
  <c r="BO377" i="36"/>
  <c r="FD378" i="36"/>
  <c r="S377" i="36"/>
  <c r="ER377" i="36"/>
  <c r="BL377" i="36"/>
  <c r="BM377" i="36"/>
  <c r="CP376" i="36"/>
  <c r="AT376" i="36"/>
  <c r="AO378" i="36"/>
  <c r="AS375" i="36"/>
  <c r="FC378" i="36"/>
  <c r="CM377" i="36"/>
  <c r="BZ377" i="36"/>
  <c r="AQ377" i="36"/>
  <c r="EZ378" i="36"/>
  <c r="EU378" i="36"/>
  <c r="CJ376" i="36"/>
  <c r="EW378" i="36"/>
  <c r="CJ377" i="36"/>
  <c r="FC379" i="36"/>
  <c r="ER376" i="36"/>
  <c r="AL377" i="36"/>
  <c r="AL378" i="36"/>
  <c r="BN377" i="36"/>
  <c r="CK378" i="36"/>
  <c r="BQ377" i="36"/>
  <c r="C376" i="36" l="1"/>
  <c r="A375" i="36"/>
  <c r="N376" i="38"/>
  <c r="AR376" i="36"/>
  <c r="CQ376" i="36"/>
  <c r="M376" i="38"/>
  <c r="L376" i="38"/>
  <c r="FH376" i="36"/>
  <c r="CI376" i="36"/>
  <c r="DX376" i="36"/>
  <c r="CO376" i="36"/>
  <c r="ED372" i="36"/>
  <c r="M376" i="36"/>
  <c r="EF372" i="36"/>
  <c r="EP379" i="36"/>
  <c r="EX379" i="36"/>
  <c r="K377" i="36"/>
  <c r="V377" i="36"/>
  <c r="D377" i="38"/>
  <c r="E377" i="36"/>
  <c r="W377" i="36"/>
  <c r="AD377" i="38" s="1"/>
  <c r="T377" i="36"/>
  <c r="P377" i="36" s="1"/>
  <c r="AP376" i="36"/>
  <c r="BT376" i="36"/>
  <c r="AD376" i="38"/>
  <c r="BR376" i="38" s="1"/>
  <c r="AV376" i="36"/>
  <c r="CU376" i="36"/>
  <c r="CY376" i="36" s="1"/>
  <c r="EQ379" i="36"/>
  <c r="EO380" i="36" s="1"/>
  <c r="EQ380" i="36" s="1"/>
  <c r="EO381" i="36" s="1"/>
  <c r="E376" i="38"/>
  <c r="A376" i="38" s="1"/>
  <c r="I376" i="36"/>
  <c r="U376" i="36"/>
  <c r="J376" i="36" s="1"/>
  <c r="J377" i="38"/>
  <c r="DX377" i="36"/>
  <c r="D378" i="38"/>
  <c r="T378" i="36"/>
  <c r="P378" i="36" s="1"/>
  <c r="E378" i="36"/>
  <c r="V378" i="36"/>
  <c r="K378" i="36"/>
  <c r="W378" i="36"/>
  <c r="F378" i="38" s="1"/>
  <c r="G378" i="38" s="1"/>
  <c r="DW376" i="36"/>
  <c r="AU376" i="36"/>
  <c r="X376" i="36"/>
  <c r="N376" i="36"/>
  <c r="AK377" i="36"/>
  <c r="K377" i="38" s="1"/>
  <c r="AP377" i="36"/>
  <c r="AV377" i="36"/>
  <c r="L377" i="36"/>
  <c r="G377" i="36" a="1"/>
  <c r="G377" i="36" s="1"/>
  <c r="DW377" i="36"/>
  <c r="Q376" i="36"/>
  <c r="B376" i="38" s="1"/>
  <c r="F376" i="36"/>
  <c r="Z376" i="38" s="1"/>
  <c r="E377" i="38"/>
  <c r="U377" i="36"/>
  <c r="D377" i="36" s="1"/>
  <c r="Y377" i="36" s="1" a="1"/>
  <c r="Y377" i="36" s="1"/>
  <c r="H377" i="38" s="1"/>
  <c r="G376" i="36" a="1"/>
  <c r="G376" i="36" s="1"/>
  <c r="J376" i="38"/>
  <c r="Y375" i="38"/>
  <c r="AB375" i="38"/>
  <c r="Y375" i="36" a="1"/>
  <c r="Y375" i="36" s="1"/>
  <c r="H375" i="38" s="1"/>
  <c r="I375" i="38" s="1"/>
  <c r="O375" i="38"/>
  <c r="P375" i="38" s="1"/>
  <c r="CB375" i="36"/>
  <c r="W375" i="38"/>
  <c r="AV375" i="38"/>
  <c r="AJ375" i="38"/>
  <c r="AN375" i="38" s="1"/>
  <c r="AW375" i="38"/>
  <c r="AK375" i="38"/>
  <c r="BO375" i="38"/>
  <c r="DA375" i="36"/>
  <c r="DC375" i="36" s="1"/>
  <c r="BQ375" i="38"/>
  <c r="AI375" i="38"/>
  <c r="BY375" i="36"/>
  <c r="CA375" i="36" s="1"/>
  <c r="CZ375" i="36"/>
  <c r="CW375" i="36"/>
  <c r="CV375" i="36"/>
  <c r="CX375" i="36"/>
  <c r="AQ375" i="38"/>
  <c r="BP375" i="38"/>
  <c r="BL375" i="38"/>
  <c r="DB375" i="36"/>
  <c r="BN375" i="38"/>
  <c r="BJ375" i="38"/>
  <c r="AX375" i="38"/>
  <c r="AY375" i="38" s="1"/>
  <c r="AA375" i="38"/>
  <c r="AE378" i="36"/>
  <c r="AG378" i="36"/>
  <c r="Z378" i="36"/>
  <c r="Q378" i="36" s="1"/>
  <c r="B378" i="38" s="1"/>
  <c r="AI378" i="36"/>
  <c r="AR378" i="38"/>
  <c r="DE375" i="36"/>
  <c r="DK375" i="36" s="1"/>
  <c r="BR375" i="38"/>
  <c r="BH375" i="38"/>
  <c r="AP375" i="38"/>
  <c r="BM375" i="38"/>
  <c r="BI375" i="38"/>
  <c r="BK375" i="38"/>
  <c r="BU375" i="38"/>
  <c r="AF375" i="38"/>
  <c r="CY375" i="36"/>
  <c r="AT375" i="38"/>
  <c r="BS375" i="38"/>
  <c r="AS375" i="38"/>
  <c r="BT375" i="38"/>
  <c r="AO375" i="38"/>
  <c r="AE375" i="38"/>
  <c r="BA375" i="38"/>
  <c r="BB375" i="38" s="1"/>
  <c r="BG375" i="38" s="1"/>
  <c r="AM374" i="38"/>
  <c r="AL374" i="38"/>
  <c r="T374" i="38"/>
  <c r="BD374" i="38"/>
  <c r="BE374" i="38"/>
  <c r="BB374" i="38"/>
  <c r="BG374" i="38" s="1"/>
  <c r="BF374" i="38"/>
  <c r="AH375" i="38"/>
  <c r="AZ374" i="38"/>
  <c r="AG375" i="38"/>
  <c r="DL373" i="36"/>
  <c r="EA373" i="36" s="1"/>
  <c r="BI377" i="36"/>
  <c r="V377" i="38"/>
  <c r="BT377" i="36"/>
  <c r="CQ377" i="36"/>
  <c r="AR377" i="36"/>
  <c r="N377" i="38"/>
  <c r="CS377" i="36"/>
  <c r="H377" i="36"/>
  <c r="O377" i="36" s="1"/>
  <c r="CT377" i="36"/>
  <c r="M377" i="38"/>
  <c r="L377" i="38"/>
  <c r="CU377" i="36"/>
  <c r="CW377" i="36" s="1"/>
  <c r="CI377" i="36"/>
  <c r="FH377" i="36"/>
  <c r="FI377" i="36" s="1"/>
  <c r="CD377" i="36"/>
  <c r="CC377" i="36"/>
  <c r="AC377" i="38"/>
  <c r="CH377" i="36"/>
  <c r="Q377" i="38"/>
  <c r="BH377" i="36"/>
  <c r="U377" i="38" s="1"/>
  <c r="X377" i="38" s="1"/>
  <c r="BU377" i="36"/>
  <c r="CO377" i="36"/>
  <c r="DG374" i="36"/>
  <c r="DJ374" i="36"/>
  <c r="DF374" i="36"/>
  <c r="DK374" i="36"/>
  <c r="DI374" i="36"/>
  <c r="DM374" i="36"/>
  <c r="DH374" i="36"/>
  <c r="CB376" i="36"/>
  <c r="EY378" i="36"/>
  <c r="M378" i="38"/>
  <c r="L378" i="38"/>
  <c r="AV378" i="36"/>
  <c r="AP378" i="36"/>
  <c r="CH378" i="36"/>
  <c r="AC378" i="38"/>
  <c r="CD378" i="36"/>
  <c r="CC378" i="36"/>
  <c r="EX380" i="36"/>
  <c r="AW376" i="36"/>
  <c r="AB376" i="36"/>
  <c r="BB376" i="36"/>
  <c r="Z377" i="38"/>
  <c r="O377" i="38"/>
  <c r="P377" i="38" s="1"/>
  <c r="Y377" i="38"/>
  <c r="AB377" i="38"/>
  <c r="W376" i="38"/>
  <c r="R376" i="38"/>
  <c r="BD375" i="36"/>
  <c r="BE375" i="36"/>
  <c r="BC375" i="36"/>
  <c r="EY379" i="36"/>
  <c r="AQ376" i="38"/>
  <c r="BH376" i="38"/>
  <c r="AG376" i="38"/>
  <c r="AW376" i="38"/>
  <c r="BQ376" i="38"/>
  <c r="AT376" i="38"/>
  <c r="AF376" i="38"/>
  <c r="AK376" i="38"/>
  <c r="BA376" i="38"/>
  <c r="BB376" i="38" s="1"/>
  <c r="BG376" i="38" s="1"/>
  <c r="BU376" i="38"/>
  <c r="AX376" i="38"/>
  <c r="AY376" i="38" s="1"/>
  <c r="AE376" i="38"/>
  <c r="AJ376" i="38"/>
  <c r="BI376" i="38"/>
  <c r="AO376" i="38"/>
  <c r="AH376" i="38"/>
  <c r="AI376" i="38"/>
  <c r="BO376" i="38"/>
  <c r="BT376" i="38"/>
  <c r="BM376" i="38"/>
  <c r="AP376" i="38"/>
  <c r="AA376" i="38"/>
  <c r="FI376" i="36"/>
  <c r="BA375" i="36"/>
  <c r="AY375" i="36"/>
  <c r="AX375" i="36"/>
  <c r="AZ375" i="36"/>
  <c r="T375" i="38"/>
  <c r="S375" i="38"/>
  <c r="AF381" i="36"/>
  <c r="FB380" i="36"/>
  <c r="ER378" i="36"/>
  <c r="ES381" i="36"/>
  <c r="CM378" i="36"/>
  <c r="BZ379" i="36"/>
  <c r="BR379" i="36"/>
  <c r="AC380" i="36"/>
  <c r="FA380" i="36"/>
  <c r="BK378" i="36"/>
  <c r="BW378" i="36"/>
  <c r="EZ380" i="36"/>
  <c r="AJ379" i="36"/>
  <c r="FD380" i="36"/>
  <c r="FB381" i="36"/>
  <c r="BN378" i="36"/>
  <c r="S380" i="36"/>
  <c r="CG381" i="36"/>
  <c r="ET379" i="36"/>
  <c r="AH380" i="36"/>
  <c r="AS376" i="36"/>
  <c r="BV380" i="36"/>
  <c r="ER379" i="36"/>
  <c r="BF379" i="36"/>
  <c r="BN379" i="36"/>
  <c r="AM379" i="36"/>
  <c r="AC379" i="36"/>
  <c r="EW380" i="36"/>
  <c r="S381" i="36"/>
  <c r="CL379" i="36"/>
  <c r="ET378" i="36"/>
  <c r="FB378" i="36"/>
  <c r="CR379" i="36"/>
  <c r="FG378" i="36"/>
  <c r="AS377" i="36"/>
  <c r="EZ381" i="36"/>
  <c r="CJ378" i="36"/>
  <c r="AT379" i="36"/>
  <c r="BX379" i="36"/>
  <c r="FD381" i="36"/>
  <c r="BR378" i="36"/>
  <c r="EU380" i="36"/>
  <c r="BM378" i="36"/>
  <c r="AS378" i="36"/>
  <c r="BO379" i="36"/>
  <c r="BJ379" i="36"/>
  <c r="BJ378" i="36"/>
  <c r="AO379" i="36"/>
  <c r="AQ379" i="36"/>
  <c r="EW379" i="36"/>
  <c r="BG378" i="36"/>
  <c r="AD379" i="36"/>
  <c r="AF379" i="36"/>
  <c r="EZ379" i="36"/>
  <c r="FA381" i="36"/>
  <c r="BO378" i="36"/>
  <c r="ET381" i="36"/>
  <c r="EV381" i="36"/>
  <c r="FG379" i="36"/>
  <c r="ET380" i="36"/>
  <c r="EV380" i="36"/>
  <c r="CG380" i="36"/>
  <c r="BP378" i="36"/>
  <c r="BP379" i="36"/>
  <c r="BS378" i="36"/>
  <c r="BQ378" i="36"/>
  <c r="AM378" i="36"/>
  <c r="FC380" i="36"/>
  <c r="BK379" i="36"/>
  <c r="BF378" i="36"/>
  <c r="AQ378" i="36"/>
  <c r="CR378" i="36"/>
  <c r="CP378" i="36"/>
  <c r="AJ378" i="36"/>
  <c r="EU381" i="36"/>
  <c r="CG379" i="36"/>
  <c r="CN379" i="36"/>
  <c r="CM379" i="36"/>
  <c r="BG379" i="36"/>
  <c r="S379" i="36"/>
  <c r="BV381" i="36"/>
  <c r="BL378" i="36"/>
  <c r="EW381" i="36"/>
  <c r="BL379" i="36"/>
  <c r="BM379" i="36"/>
  <c r="AF380" i="36"/>
  <c r="AH381" i="36"/>
  <c r="CK379" i="36"/>
  <c r="CP379" i="36"/>
  <c r="BW379" i="36"/>
  <c r="AD380" i="36"/>
  <c r="FB379" i="36"/>
  <c r="CN378" i="36"/>
  <c r="AD381" i="36"/>
  <c r="AT378" i="36"/>
  <c r="CL378" i="36"/>
  <c r="EU379" i="36"/>
  <c r="EV379" i="36"/>
  <c r="BQ379" i="36"/>
  <c r="BS379" i="36"/>
  <c r="AL379" i="36"/>
  <c r="FA379" i="36"/>
  <c r="CF378" i="36"/>
  <c r="CF379" i="36"/>
  <c r="ES380" i="36"/>
  <c r="AC381" i="36"/>
  <c r="FC381" i="36"/>
  <c r="AH379" i="36"/>
  <c r="BV379" i="36"/>
  <c r="CJ379" i="36"/>
  <c r="AV376" i="38" l="1"/>
  <c r="BK376" i="38"/>
  <c r="AU376" i="38"/>
  <c r="AS376" i="38"/>
  <c r="BP376" i="38"/>
  <c r="BL376" i="38"/>
  <c r="BS376" i="38"/>
  <c r="BN376" i="38"/>
  <c r="BJ376" i="38"/>
  <c r="BY376" i="36"/>
  <c r="CA376" i="36" s="1"/>
  <c r="C377" i="36"/>
  <c r="A377" i="36" s="1"/>
  <c r="EP380" i="36"/>
  <c r="BC376" i="38"/>
  <c r="DD376" i="36"/>
  <c r="I377" i="36"/>
  <c r="DB376" i="36"/>
  <c r="J377" i="36"/>
  <c r="CW376" i="36"/>
  <c r="BA377" i="38"/>
  <c r="BF377" i="38" s="1"/>
  <c r="BJ377" i="38"/>
  <c r="BN377" i="38"/>
  <c r="BR377" i="38"/>
  <c r="CV376" i="36"/>
  <c r="DA376" i="36"/>
  <c r="DC376" i="36" s="1"/>
  <c r="CZ376" i="36"/>
  <c r="CO378" i="36"/>
  <c r="DE376" i="36"/>
  <c r="DI376" i="36" s="1"/>
  <c r="N378" i="36"/>
  <c r="CX376" i="36"/>
  <c r="AA377" i="36"/>
  <c r="N377" i="36"/>
  <c r="X377" i="36"/>
  <c r="F377" i="38"/>
  <c r="G377" i="38" s="1"/>
  <c r="I377" i="38" s="1"/>
  <c r="M377" i="36"/>
  <c r="AU377" i="36"/>
  <c r="M378" i="36"/>
  <c r="E378" i="38"/>
  <c r="DX378" i="36"/>
  <c r="BY377" i="36"/>
  <c r="CA377" i="36" s="1"/>
  <c r="BM377" i="38"/>
  <c r="BH377" i="38"/>
  <c r="AJ377" i="38"/>
  <c r="AN377" i="38" s="1"/>
  <c r="AX377" i="38"/>
  <c r="AY377" i="38" s="1"/>
  <c r="AT377" i="38"/>
  <c r="BS377" i="38"/>
  <c r="BT377" i="38"/>
  <c r="AS377" i="38"/>
  <c r="BI377" i="38"/>
  <c r="BK377" i="38"/>
  <c r="BU377" i="38"/>
  <c r="BQ377" i="38"/>
  <c r="AQ377" i="38"/>
  <c r="AK377" i="38"/>
  <c r="AV377" i="38"/>
  <c r="AO377" i="38"/>
  <c r="AE377" i="38"/>
  <c r="D376" i="36"/>
  <c r="Y376" i="36" s="1" a="1"/>
  <c r="Y376" i="36" s="1"/>
  <c r="H376" i="38" s="1"/>
  <c r="I376" i="38" s="1"/>
  <c r="BL377" i="38"/>
  <c r="AW377" i="38"/>
  <c r="AU377" i="38"/>
  <c r="AP377" i="38"/>
  <c r="BO377" i="38"/>
  <c r="BP377" i="38"/>
  <c r="EP381" i="36"/>
  <c r="EX381" i="36"/>
  <c r="EY381" i="36" s="1"/>
  <c r="EQ381" i="36"/>
  <c r="EO382" i="36" s="1"/>
  <c r="EP382" i="36" s="1"/>
  <c r="AE379" i="36"/>
  <c r="BI378" i="36"/>
  <c r="V378" i="38"/>
  <c r="AI379" i="36"/>
  <c r="Z379" i="36"/>
  <c r="J379" i="38" s="1"/>
  <c r="L379" i="38"/>
  <c r="M379" i="38"/>
  <c r="W379" i="36"/>
  <c r="AD379" i="38" s="1"/>
  <c r="T379" i="36"/>
  <c r="D379" i="38"/>
  <c r="K379" i="36"/>
  <c r="V379" i="36"/>
  <c r="E379" i="36"/>
  <c r="CQ379" i="36"/>
  <c r="AR379" i="38"/>
  <c r="V379" i="38"/>
  <c r="BI379" i="36"/>
  <c r="AG379" i="36"/>
  <c r="CI379" i="36"/>
  <c r="AD378" i="38"/>
  <c r="AS378" i="38" s="1"/>
  <c r="C378" i="36"/>
  <c r="AA378" i="36"/>
  <c r="AU378" i="36"/>
  <c r="I378" i="36"/>
  <c r="X378" i="36"/>
  <c r="U378" i="36"/>
  <c r="DX379" i="36"/>
  <c r="AB376" i="38"/>
  <c r="AI377" i="38"/>
  <c r="O376" i="38"/>
  <c r="P376" i="38" s="1"/>
  <c r="Y376" i="38"/>
  <c r="A376" i="36"/>
  <c r="AG381" i="36"/>
  <c r="Q379" i="38"/>
  <c r="BH379" i="36"/>
  <c r="U379" i="38" s="1"/>
  <c r="X379" i="38" s="1"/>
  <c r="BU379" i="36"/>
  <c r="H379" i="36"/>
  <c r="O379" i="36" s="1"/>
  <c r="CS379" i="36"/>
  <c r="CT379" i="36"/>
  <c r="AR379" i="36"/>
  <c r="N379" i="38"/>
  <c r="AK379" i="36"/>
  <c r="K379" i="38" s="1"/>
  <c r="AV379" i="36"/>
  <c r="AP379" i="36"/>
  <c r="H378" i="36"/>
  <c r="O378" i="36" s="1"/>
  <c r="CT378" i="36"/>
  <c r="CS378" i="36"/>
  <c r="AZ375" i="38"/>
  <c r="AM375" i="38"/>
  <c r="G378" i="36" a="1"/>
  <c r="G378" i="36" s="1"/>
  <c r="AL375" i="38"/>
  <c r="F378" i="36"/>
  <c r="AB378" i="38" s="1"/>
  <c r="L378" i="36"/>
  <c r="DW378" i="36"/>
  <c r="J378" i="38"/>
  <c r="DH375" i="36"/>
  <c r="DM375" i="36"/>
  <c r="DI375" i="36"/>
  <c r="DJ375" i="36"/>
  <c r="BF375" i="38"/>
  <c r="BE375" i="38"/>
  <c r="BD375" i="38"/>
  <c r="DG375" i="36"/>
  <c r="DF375" i="36"/>
  <c r="BC375" i="38"/>
  <c r="BU378" i="36"/>
  <c r="CQ378" i="36"/>
  <c r="Q378" i="38"/>
  <c r="R378" i="38" s="1"/>
  <c r="S378" i="38" s="1"/>
  <c r="BH378" i="36"/>
  <c r="U378" i="38" s="1"/>
  <c r="X378" i="38" s="1"/>
  <c r="FH378" i="36"/>
  <c r="FI378" i="36" s="1"/>
  <c r="CI378" i="36"/>
  <c r="R377" i="38"/>
  <c r="T377" i="38" s="1"/>
  <c r="AF377" i="38"/>
  <c r="AA377" i="38"/>
  <c r="EL373" i="36"/>
  <c r="EE373" i="36"/>
  <c r="EF373" i="36"/>
  <c r="EK373" i="36"/>
  <c r="EB373" i="36"/>
  <c r="W377" i="38"/>
  <c r="AH377" i="38"/>
  <c r="AG377" i="38"/>
  <c r="DB377" i="36"/>
  <c r="CZ377" i="36"/>
  <c r="DA377" i="36"/>
  <c r="DC377" i="36" s="1"/>
  <c r="EH373" i="36"/>
  <c r="CY377" i="36"/>
  <c r="CX377" i="36"/>
  <c r="CB377" i="36"/>
  <c r="EJ373" i="36"/>
  <c r="EC373" i="36"/>
  <c r="DE377" i="36"/>
  <c r="DF377" i="36" s="1"/>
  <c r="DD377" i="36"/>
  <c r="CV377" i="36"/>
  <c r="DL374" i="36"/>
  <c r="ED374" i="36" s="1"/>
  <c r="EM373" i="36"/>
  <c r="EG373" i="36"/>
  <c r="EI373" i="36"/>
  <c r="ED373" i="36"/>
  <c r="DZ373" i="36"/>
  <c r="AI380" i="36"/>
  <c r="K381" i="36"/>
  <c r="E381" i="36"/>
  <c r="W381" i="36"/>
  <c r="D381" i="38"/>
  <c r="T381" i="36"/>
  <c r="P381" i="36" s="1"/>
  <c r="V381" i="36"/>
  <c r="CD379" i="36"/>
  <c r="FH379" i="36"/>
  <c r="AC379" i="38"/>
  <c r="CH379" i="36"/>
  <c r="CC379" i="36"/>
  <c r="AE380" i="36"/>
  <c r="AK378" i="36"/>
  <c r="K378" i="38" s="1"/>
  <c r="Z380" i="36"/>
  <c r="L380" i="36" s="1"/>
  <c r="AE381" i="36"/>
  <c r="Z381" i="36"/>
  <c r="J381" i="38" s="1"/>
  <c r="BT379" i="36"/>
  <c r="AG380" i="36"/>
  <c r="CU378" i="36"/>
  <c r="DE378" i="36" s="1"/>
  <c r="DF378" i="36" s="1"/>
  <c r="AR380" i="38"/>
  <c r="W380" i="36"/>
  <c r="AU380" i="36" s="1"/>
  <c r="V380" i="36"/>
  <c r="T380" i="36"/>
  <c r="P380" i="36" s="1"/>
  <c r="D380" i="38"/>
  <c r="K380" i="36"/>
  <c r="E380" i="36"/>
  <c r="AR381" i="38"/>
  <c r="AI381" i="36"/>
  <c r="N378" i="38"/>
  <c r="AR378" i="36"/>
  <c r="BT378" i="36"/>
  <c r="CO379" i="36"/>
  <c r="BF376" i="38"/>
  <c r="AZ376" i="38"/>
  <c r="BE376" i="38"/>
  <c r="AA378" i="38"/>
  <c r="BD376" i="38"/>
  <c r="EX382" i="36"/>
  <c r="EQ382" i="36"/>
  <c r="EO383" i="36" s="1"/>
  <c r="DF376" i="36"/>
  <c r="AY376" i="36"/>
  <c r="AZ376" i="36"/>
  <c r="AX376" i="36"/>
  <c r="BA376" i="36"/>
  <c r="CB378" i="36"/>
  <c r="A378" i="38"/>
  <c r="AJ378" i="38"/>
  <c r="BJ378" i="38"/>
  <c r="BO378" i="38"/>
  <c r="AV378" i="38"/>
  <c r="BT378" i="38"/>
  <c r="BM378" i="38"/>
  <c r="BN378" i="38"/>
  <c r="BS378" i="38"/>
  <c r="AW378" i="38"/>
  <c r="AT378" i="38"/>
  <c r="BR378" i="38"/>
  <c r="BK378" i="38"/>
  <c r="AQ378" i="38"/>
  <c r="BH378" i="38"/>
  <c r="BQ378" i="38"/>
  <c r="BP378" i="38"/>
  <c r="AU378" i="38"/>
  <c r="AK378" i="38"/>
  <c r="BU378" i="38"/>
  <c r="AX378" i="38"/>
  <c r="AY378" i="38" s="1"/>
  <c r="BY378" i="36"/>
  <c r="CA378" i="36" s="1"/>
  <c r="AO378" i="38"/>
  <c r="AM376" i="38"/>
  <c r="AN376" i="38"/>
  <c r="AL376" i="38"/>
  <c r="AL377" i="38"/>
  <c r="AM377" i="38"/>
  <c r="BB378" i="36"/>
  <c r="AB378" i="36"/>
  <c r="AW378" i="36"/>
  <c r="S376" i="38"/>
  <c r="T376" i="38"/>
  <c r="BD376" i="36"/>
  <c r="BE376" i="36"/>
  <c r="BC376" i="36"/>
  <c r="EY380" i="36"/>
  <c r="J378" i="36"/>
  <c r="D378" i="36"/>
  <c r="R379" i="38"/>
  <c r="CN381" i="36"/>
  <c r="AQ380" i="36"/>
  <c r="CF381" i="36"/>
  <c r="CM380" i="36"/>
  <c r="BO380" i="36"/>
  <c r="BM380" i="36"/>
  <c r="AJ380" i="36"/>
  <c r="AC382" i="36"/>
  <c r="AM381" i="36"/>
  <c r="S382" i="36"/>
  <c r="CG383" i="36"/>
  <c r="AL380" i="36"/>
  <c r="CL380" i="36"/>
  <c r="FG381" i="36"/>
  <c r="S383" i="36"/>
  <c r="CR380" i="36"/>
  <c r="BP381" i="36"/>
  <c r="EU382" i="36"/>
  <c r="FD382" i="36"/>
  <c r="BN381" i="36"/>
  <c r="EW382" i="36"/>
  <c r="BV382" i="36"/>
  <c r="CK381" i="36"/>
  <c r="CM381" i="36"/>
  <c r="ES382" i="36"/>
  <c r="BX380" i="36"/>
  <c r="CN380" i="36"/>
  <c r="BW381" i="36"/>
  <c r="AQ381" i="36"/>
  <c r="AF382" i="36"/>
  <c r="BG381" i="36"/>
  <c r="BS381" i="36"/>
  <c r="BO381" i="36"/>
  <c r="BL380" i="36"/>
  <c r="BP380" i="36"/>
  <c r="CL381" i="36"/>
  <c r="FB382" i="36"/>
  <c r="AT381" i="36"/>
  <c r="BR380" i="36"/>
  <c r="BK380" i="36"/>
  <c r="EV382" i="36"/>
  <c r="CF380" i="36"/>
  <c r="CG382" i="36"/>
  <c r="AH382" i="36"/>
  <c r="CR381" i="36"/>
  <c r="CJ381" i="36"/>
  <c r="BR381" i="36"/>
  <c r="AS379" i="36"/>
  <c r="BL381" i="36"/>
  <c r="CK380" i="36"/>
  <c r="AO381" i="36"/>
  <c r="EZ382" i="36"/>
  <c r="BG380" i="36"/>
  <c r="BJ381" i="36"/>
  <c r="ER381" i="36"/>
  <c r="BK381" i="36"/>
  <c r="BZ380" i="36"/>
  <c r="BM381" i="36"/>
  <c r="BX381" i="36"/>
  <c r="AJ381" i="36"/>
  <c r="CJ380" i="36"/>
  <c r="AL381" i="36"/>
  <c r="FA382" i="36"/>
  <c r="BN380" i="36"/>
  <c r="ET382" i="36"/>
  <c r="CP380" i="36"/>
  <c r="AD382" i="36"/>
  <c r="BJ380" i="36"/>
  <c r="BQ380" i="36"/>
  <c r="CP381" i="36"/>
  <c r="AT380" i="36"/>
  <c r="BF381" i="36"/>
  <c r="BQ381" i="36"/>
  <c r="BZ381" i="36"/>
  <c r="AM382" i="36"/>
  <c r="FC382" i="36"/>
  <c r="ER382" i="36"/>
  <c r="BA378" i="38" l="1"/>
  <c r="BB378" i="38" s="1"/>
  <c r="BG378" i="38" s="1"/>
  <c r="BI378" i="38"/>
  <c r="AP378" i="38"/>
  <c r="BL378" i="38"/>
  <c r="AE378" i="38"/>
  <c r="W379" i="38"/>
  <c r="AZ377" i="38"/>
  <c r="BB377" i="38"/>
  <c r="BG377" i="38" s="1"/>
  <c r="DK376" i="36"/>
  <c r="BE377" i="38"/>
  <c r="DM376" i="36"/>
  <c r="DG376" i="36"/>
  <c r="DJ376" i="36"/>
  <c r="BD377" i="38"/>
  <c r="DH376" i="36"/>
  <c r="BC377" i="38"/>
  <c r="AR380" i="36"/>
  <c r="N380" i="38"/>
  <c r="AW379" i="38"/>
  <c r="AV379" i="38"/>
  <c r="BQ379" i="38"/>
  <c r="BL379" i="38"/>
  <c r="BO379" i="38"/>
  <c r="BP379" i="38"/>
  <c r="AS379" i="38"/>
  <c r="BS379" i="38"/>
  <c r="AT379" i="38"/>
  <c r="AK379" i="38"/>
  <c r="AE379" i="38"/>
  <c r="AO379" i="38"/>
  <c r="BT379" i="38"/>
  <c r="AQ379" i="38"/>
  <c r="BY379" i="36"/>
  <c r="CA379" i="36" s="1"/>
  <c r="AP379" i="38"/>
  <c r="BH379" i="38"/>
  <c r="BR379" i="38"/>
  <c r="BA379" i="38"/>
  <c r="BD379" i="38" s="1"/>
  <c r="BK379" i="38"/>
  <c r="BI379" i="38"/>
  <c r="BM379" i="38"/>
  <c r="AI379" i="38"/>
  <c r="BU379" i="38"/>
  <c r="AU379" i="38"/>
  <c r="AX379" i="38"/>
  <c r="AY379" i="38" s="1"/>
  <c r="AJ379" i="38"/>
  <c r="AM379" i="38" s="1"/>
  <c r="BJ379" i="38"/>
  <c r="BN379" i="38"/>
  <c r="BB377" i="36"/>
  <c r="AB377" i="36"/>
  <c r="AW377" i="36"/>
  <c r="A377" i="38"/>
  <c r="AH379" i="38"/>
  <c r="BB379" i="38"/>
  <c r="BG379" i="38" s="1"/>
  <c r="AG379" i="38"/>
  <c r="AE382" i="36"/>
  <c r="AG382" i="36"/>
  <c r="Z382" i="36"/>
  <c r="F382" i="36" s="1"/>
  <c r="CO381" i="36"/>
  <c r="DW379" i="36"/>
  <c r="CU379" i="36"/>
  <c r="DE379" i="36" s="1"/>
  <c r="Q379" i="36"/>
  <c r="B379" i="38" s="1"/>
  <c r="L379" i="36"/>
  <c r="N379" i="36"/>
  <c r="F379" i="38"/>
  <c r="G379" i="38" s="1"/>
  <c r="AA379" i="36"/>
  <c r="X379" i="36"/>
  <c r="AU379" i="36"/>
  <c r="M379" i="36"/>
  <c r="P379" i="36"/>
  <c r="E379" i="38"/>
  <c r="C379" i="36"/>
  <c r="I379" i="36"/>
  <c r="U379" i="36"/>
  <c r="G379" i="36" a="1"/>
  <c r="G379" i="36" s="1"/>
  <c r="F379" i="36"/>
  <c r="DX381" i="36"/>
  <c r="A378" i="36"/>
  <c r="AF379" i="38"/>
  <c r="M380" i="38"/>
  <c r="L380" i="38"/>
  <c r="AK380" i="36"/>
  <c r="K380" i="38" s="1"/>
  <c r="CQ380" i="36"/>
  <c r="L381" i="38"/>
  <c r="M381" i="38"/>
  <c r="AP381" i="36"/>
  <c r="AV381" i="36"/>
  <c r="FH381" i="36"/>
  <c r="CI381" i="36"/>
  <c r="CQ381" i="36"/>
  <c r="CC381" i="36"/>
  <c r="CD381" i="36"/>
  <c r="AC381" i="38"/>
  <c r="CH381" i="36"/>
  <c r="AD381" i="38"/>
  <c r="AO381" i="38" s="1"/>
  <c r="O378" i="38"/>
  <c r="P378" i="38" s="1"/>
  <c r="DG377" i="36"/>
  <c r="AH378" i="38"/>
  <c r="Z378" i="38"/>
  <c r="Y378" i="38"/>
  <c r="DL375" i="36"/>
  <c r="EI375" i="36" s="1"/>
  <c r="Y378" i="36" a="1"/>
  <c r="Y378" i="36" s="1"/>
  <c r="H378" i="38" s="1"/>
  <c r="I378" i="38" s="1"/>
  <c r="S377" i="38"/>
  <c r="AG378" i="38"/>
  <c r="T378" i="38"/>
  <c r="AF378" i="38"/>
  <c r="FI379" i="36"/>
  <c r="CT381" i="36"/>
  <c r="CS381" i="36"/>
  <c r="H381" i="36"/>
  <c r="O381" i="36" s="1"/>
  <c r="BI380" i="36"/>
  <c r="V380" i="38"/>
  <c r="CO380" i="36"/>
  <c r="AI378" i="38"/>
  <c r="W378" i="38"/>
  <c r="AA379" i="38"/>
  <c r="AA381" i="36"/>
  <c r="AB381" i="36" s="1"/>
  <c r="CB379" i="36"/>
  <c r="X381" i="36"/>
  <c r="F381" i="38"/>
  <c r="G381" i="38" s="1"/>
  <c r="AU381" i="36"/>
  <c r="M381" i="36"/>
  <c r="N381" i="36"/>
  <c r="DD378" i="36"/>
  <c r="C380" i="36"/>
  <c r="Q381" i="36"/>
  <c r="B381" i="38" s="1"/>
  <c r="DW381" i="36"/>
  <c r="AA380" i="36"/>
  <c r="AB380" i="36" s="1"/>
  <c r="G380" i="36" a="1"/>
  <c r="G380" i="36" s="1"/>
  <c r="F380" i="36"/>
  <c r="Z380" i="38" s="1"/>
  <c r="EH374" i="36"/>
  <c r="DK378" i="36"/>
  <c r="U381" i="36"/>
  <c r="J381" i="36" s="1"/>
  <c r="N380" i="36"/>
  <c r="EL374" i="36"/>
  <c r="C381" i="36"/>
  <c r="CX378" i="36"/>
  <c r="DH377" i="36"/>
  <c r="DI378" i="36"/>
  <c r="G381" i="36" a="1"/>
  <c r="G381" i="36" s="1"/>
  <c r="DW380" i="36"/>
  <c r="J380" i="38"/>
  <c r="CW378" i="36"/>
  <c r="CY378" i="36"/>
  <c r="DH378" i="36"/>
  <c r="I380" i="36"/>
  <c r="DA378" i="36"/>
  <c r="DC378" i="36" s="1"/>
  <c r="CV378" i="36"/>
  <c r="DM378" i="36"/>
  <c r="DJ378" i="36"/>
  <c r="E380" i="38"/>
  <c r="CZ378" i="36"/>
  <c r="DB378" i="36"/>
  <c r="DG378" i="36"/>
  <c r="U380" i="36"/>
  <c r="J380" i="36" s="1"/>
  <c r="I381" i="36"/>
  <c r="F380" i="38"/>
  <c r="G380" i="38" s="1"/>
  <c r="Q380" i="36"/>
  <c r="B380" i="38" s="1"/>
  <c r="DM377" i="36"/>
  <c r="DJ377" i="36"/>
  <c r="EA374" i="36"/>
  <c r="CU381" i="36"/>
  <c r="E381" i="38"/>
  <c r="X380" i="36"/>
  <c r="DK377" i="36"/>
  <c r="EI374" i="36"/>
  <c r="EK374" i="36"/>
  <c r="DZ374" i="36"/>
  <c r="EG374" i="36"/>
  <c r="EC374" i="36"/>
  <c r="M380" i="36"/>
  <c r="L381" i="36"/>
  <c r="F381" i="36"/>
  <c r="Z381" i="38" s="1"/>
  <c r="DI377" i="36"/>
  <c r="EM374" i="36"/>
  <c r="EJ374" i="36"/>
  <c r="EE374" i="36"/>
  <c r="EB374" i="36"/>
  <c r="EF374" i="36"/>
  <c r="BH381" i="36"/>
  <c r="U381" i="38" s="1"/>
  <c r="X381" i="38" s="1"/>
  <c r="Q381" i="38"/>
  <c r="R381" i="38" s="1"/>
  <c r="AR381" i="36"/>
  <c r="N381" i="38"/>
  <c r="BT381" i="36"/>
  <c r="BU381" i="36"/>
  <c r="AR382" i="38"/>
  <c r="CT380" i="36"/>
  <c r="CS380" i="36"/>
  <c r="H380" i="36"/>
  <c r="O380" i="36" s="1"/>
  <c r="AI382" i="36"/>
  <c r="BU380" i="36"/>
  <c r="BI381" i="36"/>
  <c r="V381" i="38"/>
  <c r="AK381" i="36"/>
  <c r="K381" i="38" s="1"/>
  <c r="D382" i="38"/>
  <c r="V382" i="36"/>
  <c r="T382" i="36"/>
  <c r="P382" i="36" s="1"/>
  <c r="K382" i="36"/>
  <c r="E382" i="36"/>
  <c r="W382" i="36"/>
  <c r="X382" i="36" s="1"/>
  <c r="CC380" i="36"/>
  <c r="CD380" i="36"/>
  <c r="CH380" i="36"/>
  <c r="AC380" i="38"/>
  <c r="BC379" i="38"/>
  <c r="BF378" i="38"/>
  <c r="BE378" i="38"/>
  <c r="BE379" i="38"/>
  <c r="BD378" i="38"/>
  <c r="EY382" i="36"/>
  <c r="DL376" i="36"/>
  <c r="EF376" i="36" s="1"/>
  <c r="AZ378" i="38"/>
  <c r="BF379" i="38"/>
  <c r="AZ379" i="38"/>
  <c r="W383" i="36"/>
  <c r="V383" i="36"/>
  <c r="D383" i="38"/>
  <c r="T383" i="36"/>
  <c r="P383" i="36" s="1"/>
  <c r="K383" i="36"/>
  <c r="E383" i="36"/>
  <c r="AX378" i="36"/>
  <c r="BA378" i="36"/>
  <c r="AZ378" i="36"/>
  <c r="AY378" i="36"/>
  <c r="BK381" i="38"/>
  <c r="AK381" i="38"/>
  <c r="J382" i="38"/>
  <c r="L382" i="36"/>
  <c r="DW382" i="36"/>
  <c r="S379" i="38"/>
  <c r="T379" i="38"/>
  <c r="BD378" i="36"/>
  <c r="BE378" i="36"/>
  <c r="BC378" i="36"/>
  <c r="AN378" i="38"/>
  <c r="AL378" i="38"/>
  <c r="AM378" i="38"/>
  <c r="EQ383" i="36"/>
  <c r="EO384" i="36" s="1"/>
  <c r="EP383" i="36"/>
  <c r="EX383" i="36"/>
  <c r="AN379" i="38"/>
  <c r="AL379" i="38"/>
  <c r="BW382" i="36"/>
  <c r="BK382" i="36"/>
  <c r="BV383" i="36"/>
  <c r="BP382" i="36"/>
  <c r="AH383" i="36"/>
  <c r="EW383" i="36"/>
  <c r="FC383" i="36"/>
  <c r="AJ382" i="36"/>
  <c r="FA383" i="36"/>
  <c r="CR382" i="36"/>
  <c r="CP382" i="36"/>
  <c r="AF383" i="36"/>
  <c r="ES383" i="36"/>
  <c r="CK382" i="36"/>
  <c r="BW380" i="36"/>
  <c r="BR382" i="36"/>
  <c r="BF380" i="36"/>
  <c r="BQ382" i="36"/>
  <c r="EU383" i="36"/>
  <c r="CM382" i="36"/>
  <c r="CL382" i="36"/>
  <c r="AC383" i="36"/>
  <c r="EV383" i="36"/>
  <c r="ET383" i="36"/>
  <c r="AL382" i="36"/>
  <c r="AS381" i="36"/>
  <c r="AD383" i="36"/>
  <c r="BZ382" i="36"/>
  <c r="FG382" i="36"/>
  <c r="BO382" i="36"/>
  <c r="AO380" i="36"/>
  <c r="AM380" i="36"/>
  <c r="AO382" i="36"/>
  <c r="BJ382" i="36"/>
  <c r="ER380" i="36"/>
  <c r="AQ382" i="36"/>
  <c r="BS380" i="36"/>
  <c r="AT382" i="36"/>
  <c r="EZ383" i="36"/>
  <c r="AQ383" i="36"/>
  <c r="BS382" i="36"/>
  <c r="BG382" i="36"/>
  <c r="CF382" i="36"/>
  <c r="FG380" i="36"/>
  <c r="FD383" i="36"/>
  <c r="CJ382" i="36"/>
  <c r="BX382" i="36"/>
  <c r="BL382" i="36"/>
  <c r="BM382" i="36"/>
  <c r="BN382" i="36"/>
  <c r="FB383" i="36"/>
  <c r="FG383" i="36"/>
  <c r="CN382" i="36"/>
  <c r="BF382" i="36"/>
  <c r="AF384" i="36"/>
  <c r="EM375" i="36" l="1"/>
  <c r="Q382" i="36"/>
  <c r="B382" i="38" s="1"/>
  <c r="BC378" i="38"/>
  <c r="G382" i="36" a="1"/>
  <c r="G382" i="36" s="1"/>
  <c r="CB381" i="36"/>
  <c r="DX380" i="36"/>
  <c r="BU382" i="36"/>
  <c r="CU380" i="36"/>
  <c r="DB380" i="36" s="1"/>
  <c r="BI382" i="36"/>
  <c r="V382" i="38"/>
  <c r="AP380" i="36"/>
  <c r="AV380" i="36"/>
  <c r="BT380" i="36"/>
  <c r="AD380" i="38"/>
  <c r="AQ380" i="38" s="1"/>
  <c r="DX382" i="36"/>
  <c r="BH380" i="36"/>
  <c r="U380" i="38" s="1"/>
  <c r="X380" i="38" s="1"/>
  <c r="Q380" i="38"/>
  <c r="R380" i="38" s="1"/>
  <c r="CI380" i="36"/>
  <c r="FH380" i="36"/>
  <c r="CI382" i="36"/>
  <c r="AA381" i="38"/>
  <c r="AR383" i="38"/>
  <c r="AX377" i="36"/>
  <c r="BA377" i="36"/>
  <c r="AZ377" i="36"/>
  <c r="AY377" i="36"/>
  <c r="BD377" i="36"/>
  <c r="BE377" i="36"/>
  <c r="BC377" i="36"/>
  <c r="BH381" i="38"/>
  <c r="DB379" i="36"/>
  <c r="BP381" i="38"/>
  <c r="AW381" i="38"/>
  <c r="AE381" i="38"/>
  <c r="BN381" i="38"/>
  <c r="BL381" i="38"/>
  <c r="BM381" i="38"/>
  <c r="BU381" i="38"/>
  <c r="BR381" i="38"/>
  <c r="BT381" i="38"/>
  <c r="BY381" i="36"/>
  <c r="CA381" i="36" s="1"/>
  <c r="AJ381" i="38"/>
  <c r="AM381" i="38" s="1"/>
  <c r="BS381" i="38"/>
  <c r="AV381" i="38"/>
  <c r="BJ381" i="38"/>
  <c r="AX381" i="38"/>
  <c r="AY381" i="38" s="1"/>
  <c r="AU381" i="38"/>
  <c r="BQ381" i="38"/>
  <c r="AP381" i="38"/>
  <c r="BO381" i="38"/>
  <c r="BA381" i="38"/>
  <c r="BI381" i="38"/>
  <c r="AT381" i="38"/>
  <c r="AQ381" i="38"/>
  <c r="AS381" i="38"/>
  <c r="DM379" i="36"/>
  <c r="DI379" i="36"/>
  <c r="DK379" i="36"/>
  <c r="DH379" i="36"/>
  <c r="DJ379" i="36"/>
  <c r="DA379" i="36"/>
  <c r="DC379" i="36" s="1"/>
  <c r="CY379" i="36"/>
  <c r="CV379" i="36"/>
  <c r="DD379" i="36"/>
  <c r="CZ379" i="36"/>
  <c r="CX379" i="36"/>
  <c r="CW379" i="36"/>
  <c r="A379" i="38"/>
  <c r="AW379" i="36"/>
  <c r="BB379" i="36"/>
  <c r="AB379" i="36"/>
  <c r="Y379" i="38"/>
  <c r="AB379" i="38"/>
  <c r="Z379" i="38"/>
  <c r="O379" i="38"/>
  <c r="P379" i="38" s="1"/>
  <c r="A379" i="36"/>
  <c r="J379" i="36"/>
  <c r="D379" i="36"/>
  <c r="Y379" i="36" s="1" a="1"/>
  <c r="Y379" i="36" s="1"/>
  <c r="H379" i="38" s="1"/>
  <c r="I379" i="38" s="1"/>
  <c r="DX383" i="36"/>
  <c r="O381" i="38"/>
  <c r="P381" i="38" s="1"/>
  <c r="DF379" i="36"/>
  <c r="DG379" i="36"/>
  <c r="AG383" i="36"/>
  <c r="AI383" i="36"/>
  <c r="Z383" i="36"/>
  <c r="Q383" i="36" s="1"/>
  <c r="B383" i="38" s="1"/>
  <c r="DE381" i="36"/>
  <c r="DK381" i="36" s="1"/>
  <c r="DL377" i="36"/>
  <c r="EI377" i="36" s="1"/>
  <c r="EG375" i="36"/>
  <c r="EB375" i="36"/>
  <c r="EK375" i="36"/>
  <c r="ED375" i="36"/>
  <c r="EJ375" i="36"/>
  <c r="EH375" i="36"/>
  <c r="EA375" i="36"/>
  <c r="DZ375" i="36"/>
  <c r="EF375" i="36"/>
  <c r="EC375" i="36"/>
  <c r="EL375" i="36"/>
  <c r="EE375" i="36"/>
  <c r="AT380" i="38"/>
  <c r="AR382" i="36"/>
  <c r="N382" i="38"/>
  <c r="CQ382" i="36"/>
  <c r="Q382" i="38"/>
  <c r="BH382" i="36"/>
  <c r="U382" i="38" s="1"/>
  <c r="X382" i="38" s="1"/>
  <c r="M382" i="38"/>
  <c r="L382" i="38"/>
  <c r="FH382" i="36"/>
  <c r="FI382" i="36" s="1"/>
  <c r="CH382" i="36"/>
  <c r="CC382" i="36"/>
  <c r="AC382" i="38"/>
  <c r="CD382" i="36"/>
  <c r="AV382" i="36"/>
  <c r="AP382" i="36"/>
  <c r="BT382" i="36"/>
  <c r="H382" i="36"/>
  <c r="O382" i="36" s="1"/>
  <c r="CT382" i="36"/>
  <c r="CS382" i="36"/>
  <c r="AK382" i="36"/>
  <c r="K382" i="38" s="1"/>
  <c r="CO382" i="36"/>
  <c r="BH380" i="38"/>
  <c r="BB381" i="36"/>
  <c r="BC381" i="36" s="1"/>
  <c r="O380" i="38"/>
  <c r="P380" i="38" s="1"/>
  <c r="AF381" i="38"/>
  <c r="D381" i="36"/>
  <c r="Y381" i="36" s="1" a="1"/>
  <c r="Y381" i="36" s="1"/>
  <c r="H381" i="38" s="1"/>
  <c r="I381" i="38" s="1"/>
  <c r="U382" i="36"/>
  <c r="D382" i="36" s="1"/>
  <c r="Y382" i="36" s="1" a="1"/>
  <c r="Y382" i="36" s="1"/>
  <c r="H382" i="38" s="1"/>
  <c r="AB380" i="38"/>
  <c r="Y380" i="38"/>
  <c r="BB380" i="36"/>
  <c r="BE380" i="36" s="1"/>
  <c r="AV380" i="38"/>
  <c r="AW381" i="36"/>
  <c r="AZ381" i="36" s="1"/>
  <c r="BL380" i="38"/>
  <c r="AW380" i="36"/>
  <c r="AY380" i="36" s="1"/>
  <c r="DL378" i="36"/>
  <c r="EA378" i="36" s="1"/>
  <c r="CU382" i="36"/>
  <c r="CZ382" i="36" s="1"/>
  <c r="AJ380" i="38"/>
  <c r="AN380" i="38" s="1"/>
  <c r="DD381" i="36"/>
  <c r="AB381" i="38"/>
  <c r="AI381" i="38"/>
  <c r="A380" i="36"/>
  <c r="D380" i="36"/>
  <c r="Y380" i="36" s="1" a="1"/>
  <c r="Y380" i="36" s="1"/>
  <c r="H380" i="38" s="1"/>
  <c r="I380" i="38" s="1"/>
  <c r="AP380" i="38"/>
  <c r="AX380" i="38"/>
  <c r="AY380" i="38" s="1"/>
  <c r="BT380" i="38"/>
  <c r="BP380" i="38"/>
  <c r="AK380" i="38"/>
  <c r="BN380" i="38"/>
  <c r="BJ380" i="38"/>
  <c r="BY380" i="36"/>
  <c r="CA380" i="36" s="1"/>
  <c r="BR380" i="38"/>
  <c r="A381" i="38"/>
  <c r="BM380" i="38"/>
  <c r="BO380" i="38"/>
  <c r="BI380" i="38"/>
  <c r="BK380" i="38"/>
  <c r="BU380" i="38"/>
  <c r="AF380" i="38"/>
  <c r="BQ380" i="38"/>
  <c r="BS380" i="38"/>
  <c r="AS380" i="38"/>
  <c r="AI380" i="38"/>
  <c r="AO380" i="38"/>
  <c r="AE380" i="38"/>
  <c r="BA380" i="38"/>
  <c r="AU380" i="38"/>
  <c r="AW380" i="38"/>
  <c r="CX381" i="36"/>
  <c r="I382" i="36"/>
  <c r="W381" i="38"/>
  <c r="AU382" i="36"/>
  <c r="DB381" i="36"/>
  <c r="F382" i="38"/>
  <c r="G382" i="38" s="1"/>
  <c r="AH381" i="38"/>
  <c r="DA381" i="36"/>
  <c r="DC381" i="36" s="1"/>
  <c r="N382" i="36"/>
  <c r="CB380" i="36"/>
  <c r="A380" i="38"/>
  <c r="Y381" i="38"/>
  <c r="BB381" i="38"/>
  <c r="BG381" i="38" s="1"/>
  <c r="EK376" i="36"/>
  <c r="A381" i="36"/>
  <c r="DG381" i="36"/>
  <c r="DM381" i="36"/>
  <c r="DJ381" i="36"/>
  <c r="CV381" i="36"/>
  <c r="AA380" i="38"/>
  <c r="CZ381" i="36"/>
  <c r="CW381" i="36"/>
  <c r="CY381" i="36"/>
  <c r="C382" i="36"/>
  <c r="A382" i="36" s="1"/>
  <c r="AA382" i="36"/>
  <c r="AW382" i="36" s="1"/>
  <c r="M382" i="36"/>
  <c r="AG381" i="38"/>
  <c r="DH381" i="36"/>
  <c r="DI381" i="36"/>
  <c r="E382" i="38"/>
  <c r="AD382" i="38"/>
  <c r="AE382" i="38" s="1"/>
  <c r="AE383" i="36"/>
  <c r="EL376" i="36"/>
  <c r="EI376" i="36"/>
  <c r="EA376" i="36"/>
  <c r="EE376" i="36"/>
  <c r="EM376" i="36"/>
  <c r="EH376" i="36"/>
  <c r="EB376" i="36"/>
  <c r="EC376" i="36"/>
  <c r="DZ376" i="36"/>
  <c r="EG376" i="36"/>
  <c r="EJ376" i="36"/>
  <c r="ED376" i="36"/>
  <c r="BC381" i="38"/>
  <c r="AZ381" i="38"/>
  <c r="EY383" i="36"/>
  <c r="BU383" i="36"/>
  <c r="AG384" i="36"/>
  <c r="S380" i="38"/>
  <c r="T380" i="38"/>
  <c r="EP384" i="36"/>
  <c r="EX384" i="36"/>
  <c r="BE381" i="38"/>
  <c r="BD381" i="38"/>
  <c r="N383" i="36"/>
  <c r="AA383" i="36"/>
  <c r="AU383" i="36"/>
  <c r="F383" i="38"/>
  <c r="G383" i="38" s="1"/>
  <c r="X383" i="36"/>
  <c r="M383" i="36"/>
  <c r="EQ384" i="36"/>
  <c r="EO385" i="36" s="1"/>
  <c r="S381" i="38"/>
  <c r="T381" i="38"/>
  <c r="Y382" i="38"/>
  <c r="Z382" i="38"/>
  <c r="AB382" i="38"/>
  <c r="O382" i="38"/>
  <c r="P382" i="38" s="1"/>
  <c r="BF381" i="38"/>
  <c r="AL381" i="38"/>
  <c r="C383" i="36"/>
  <c r="E383" i="38"/>
  <c r="I383" i="36"/>
  <c r="U383" i="36"/>
  <c r="AS380" i="36"/>
  <c r="BV384" i="36"/>
  <c r="AD384" i="36"/>
  <c r="FB384" i="36"/>
  <c r="FC384" i="36"/>
  <c r="BN383" i="36"/>
  <c r="BS383" i="36"/>
  <c r="BK383" i="36"/>
  <c r="AC384" i="36"/>
  <c r="ES384" i="36"/>
  <c r="FG384" i="36"/>
  <c r="AJ383" i="36"/>
  <c r="BQ383" i="36"/>
  <c r="BR383" i="36"/>
  <c r="EW384" i="36"/>
  <c r="BX383" i="36"/>
  <c r="BW383" i="36"/>
  <c r="AL383" i="36"/>
  <c r="FA384" i="36"/>
  <c r="CM383" i="36"/>
  <c r="AH384" i="36"/>
  <c r="AD385" i="36"/>
  <c r="BF383" i="36"/>
  <c r="ET384" i="36"/>
  <c r="AT383" i="36"/>
  <c r="BZ383" i="36"/>
  <c r="EU384" i="36"/>
  <c r="BG383" i="36"/>
  <c r="CF383" i="36"/>
  <c r="BM383" i="36"/>
  <c r="AO383" i="36"/>
  <c r="EV384" i="36"/>
  <c r="CP383" i="36"/>
  <c r="BL383" i="36"/>
  <c r="AS382" i="36"/>
  <c r="CK383" i="36"/>
  <c r="CL383" i="36"/>
  <c r="ER383" i="36"/>
  <c r="CN383" i="36"/>
  <c r="EZ384" i="36"/>
  <c r="FD384" i="36"/>
  <c r="CJ383" i="36"/>
  <c r="AM383" i="36"/>
  <c r="CR383" i="36"/>
  <c r="BJ383" i="36"/>
  <c r="CG384" i="36"/>
  <c r="BO383" i="36"/>
  <c r="S384" i="36"/>
  <c r="BP383" i="36"/>
  <c r="DD380" i="36" l="1"/>
  <c r="W380" i="38"/>
  <c r="AG380" i="38"/>
  <c r="DA380" i="36"/>
  <c r="DC380" i="36" s="1"/>
  <c r="W382" i="38"/>
  <c r="EK377" i="36"/>
  <c r="BB380" i="38"/>
  <c r="BG380" i="38" s="1"/>
  <c r="AN381" i="38"/>
  <c r="EH377" i="36"/>
  <c r="AH380" i="38"/>
  <c r="DE380" i="36"/>
  <c r="DJ380" i="36" s="1"/>
  <c r="DF381" i="36"/>
  <c r="CX380" i="36"/>
  <c r="CV380" i="36"/>
  <c r="FI380" i="36"/>
  <c r="FI381" i="36"/>
  <c r="CB382" i="36"/>
  <c r="CW380" i="36"/>
  <c r="CZ380" i="36"/>
  <c r="CY380" i="36"/>
  <c r="F383" i="36"/>
  <c r="DL379" i="36"/>
  <c r="EH379" i="36" s="1"/>
  <c r="DW383" i="36"/>
  <c r="J383" i="38"/>
  <c r="L383" i="36"/>
  <c r="G383" i="36" a="1"/>
  <c r="G383" i="36" s="1"/>
  <c r="BD379" i="36"/>
  <c r="BE379" i="36"/>
  <c r="BC379" i="36"/>
  <c r="BA379" i="36"/>
  <c r="AY379" i="36"/>
  <c r="AX379" i="36"/>
  <c r="AZ379" i="36"/>
  <c r="DX384" i="36"/>
  <c r="AV383" i="36"/>
  <c r="AD383" i="38"/>
  <c r="AP383" i="36"/>
  <c r="Q383" i="38"/>
  <c r="BH383" i="36"/>
  <c r="U383" i="38" s="1"/>
  <c r="X383" i="38" s="1"/>
  <c r="DZ377" i="36"/>
  <c r="EB377" i="36"/>
  <c r="ED377" i="36"/>
  <c r="EM377" i="36"/>
  <c r="EE377" i="36"/>
  <c r="EJ377" i="36"/>
  <c r="EF377" i="36"/>
  <c r="EG377" i="36"/>
  <c r="EA377" i="36"/>
  <c r="EC377" i="36"/>
  <c r="EL377" i="36"/>
  <c r="AA382" i="38"/>
  <c r="R382" i="38"/>
  <c r="T382" i="38" s="1"/>
  <c r="Z384" i="36"/>
  <c r="F384" i="36" s="1"/>
  <c r="E384" i="36"/>
  <c r="W384" i="36"/>
  <c r="F384" i="38" s="1"/>
  <c r="G384" i="38" s="1"/>
  <c r="D384" i="38"/>
  <c r="K384" i="36"/>
  <c r="T384" i="36"/>
  <c r="P384" i="36" s="1"/>
  <c r="V384" i="36"/>
  <c r="AR384" i="38"/>
  <c r="AI384" i="36"/>
  <c r="AE384" i="36"/>
  <c r="BD380" i="36"/>
  <c r="DM380" i="36"/>
  <c r="BD381" i="36"/>
  <c r="BE381" i="36"/>
  <c r="DH380" i="36"/>
  <c r="AM380" i="38"/>
  <c r="BC380" i="36"/>
  <c r="DK380" i="36"/>
  <c r="AL380" i="38"/>
  <c r="DG380" i="36"/>
  <c r="DL380" i="36" s="1"/>
  <c r="AX381" i="36"/>
  <c r="J382" i="36"/>
  <c r="BA380" i="36"/>
  <c r="EF378" i="36"/>
  <c r="AX380" i="36"/>
  <c r="DB382" i="36"/>
  <c r="BJ382" i="38"/>
  <c r="BA381" i="36"/>
  <c r="BH382" i="38"/>
  <c r="AZ380" i="36"/>
  <c r="ED378" i="36"/>
  <c r="EC378" i="36"/>
  <c r="EM378" i="36"/>
  <c r="EE378" i="36"/>
  <c r="AY381" i="36"/>
  <c r="CV382" i="36"/>
  <c r="BD380" i="38"/>
  <c r="EL378" i="36"/>
  <c r="EH378" i="36"/>
  <c r="DA382" i="36"/>
  <c r="DC382" i="36" s="1"/>
  <c r="EB378" i="36"/>
  <c r="DD382" i="36"/>
  <c r="DZ378" i="36"/>
  <c r="EG378" i="36"/>
  <c r="EK378" i="36"/>
  <c r="EI378" i="36"/>
  <c r="EJ378" i="36"/>
  <c r="BC380" i="38"/>
  <c r="BF380" i="38"/>
  <c r="CX382" i="36"/>
  <c r="CY382" i="36"/>
  <c r="DE382" i="36"/>
  <c r="DH382" i="36" s="1"/>
  <c r="CW382" i="36"/>
  <c r="BE380" i="38"/>
  <c r="AZ380" i="38"/>
  <c r="DL381" i="36"/>
  <c r="EK381" i="36" s="1"/>
  <c r="AX382" i="38"/>
  <c r="AY382" i="38" s="1"/>
  <c r="BL382" i="38"/>
  <c r="BN382" i="38"/>
  <c r="BB382" i="36"/>
  <c r="BD382" i="36" s="1"/>
  <c r="I382" i="38"/>
  <c r="BR382" i="38"/>
  <c r="AV382" i="38"/>
  <c r="BY382" i="36"/>
  <c r="CA382" i="36" s="1"/>
  <c r="BI382" i="38"/>
  <c r="AW382" i="38"/>
  <c r="BM382" i="38"/>
  <c r="AJ382" i="38"/>
  <c r="AL382" i="38" s="1"/>
  <c r="AT382" i="38"/>
  <c r="AQ382" i="38"/>
  <c r="AP382" i="38"/>
  <c r="BO382" i="38"/>
  <c r="BP382" i="38"/>
  <c r="AU382" i="38"/>
  <c r="AG382" i="38"/>
  <c r="BA382" i="38"/>
  <c r="BB382" i="38" s="1"/>
  <c r="BG382" i="38" s="1"/>
  <c r="BT382" i="38"/>
  <c r="AH382" i="38"/>
  <c r="BK382" i="38"/>
  <c r="EK379" i="36"/>
  <c r="A382" i="38"/>
  <c r="AK382" i="38"/>
  <c r="BQ382" i="38"/>
  <c r="BS382" i="38"/>
  <c r="AF382" i="38"/>
  <c r="AS382" i="38"/>
  <c r="AI382" i="38"/>
  <c r="AO382" i="38"/>
  <c r="BU382" i="38"/>
  <c r="EF379" i="36"/>
  <c r="AB382" i="36"/>
  <c r="EB379" i="36"/>
  <c r="EJ379" i="36"/>
  <c r="EM379" i="36"/>
  <c r="CU383" i="36"/>
  <c r="BT383" i="36"/>
  <c r="V383" i="38"/>
  <c r="BI383" i="36"/>
  <c r="CQ383" i="36"/>
  <c r="N383" i="38"/>
  <c r="AR383" i="36"/>
  <c r="CC383" i="36"/>
  <c r="CD383" i="36"/>
  <c r="CH383" i="36"/>
  <c r="AC383" i="38"/>
  <c r="CS383" i="36"/>
  <c r="H383" i="36"/>
  <c r="O383" i="36" s="1"/>
  <c r="CT383" i="36"/>
  <c r="AK383" i="36"/>
  <c r="K383" i="38" s="1"/>
  <c r="CO383" i="36"/>
  <c r="L383" i="38"/>
  <c r="M383" i="38"/>
  <c r="FH383" i="36"/>
  <c r="FI383" i="36" s="1"/>
  <c r="CI383" i="36"/>
  <c r="A383" i="38"/>
  <c r="A383" i="36"/>
  <c r="AE385" i="36"/>
  <c r="D383" i="36"/>
  <c r="Y383" i="36" s="1" a="1"/>
  <c r="Y383" i="36" s="1"/>
  <c r="H383" i="38" s="1"/>
  <c r="I383" i="38" s="1"/>
  <c r="J383" i="36"/>
  <c r="AK383" i="38"/>
  <c r="BU383" i="38"/>
  <c r="BY383" i="36"/>
  <c r="AE383" i="38"/>
  <c r="BK383" i="38"/>
  <c r="AJ383" i="38"/>
  <c r="BP383" i="38"/>
  <c r="AO383" i="38"/>
  <c r="BI383" i="38"/>
  <c r="BJ383" i="38"/>
  <c r="BO383" i="38"/>
  <c r="AV383" i="38"/>
  <c r="AS383" i="38"/>
  <c r="BM383" i="38"/>
  <c r="BN383" i="38"/>
  <c r="AU383" i="38"/>
  <c r="BT383" i="38"/>
  <c r="AP383" i="38"/>
  <c r="BL383" i="38"/>
  <c r="BA383" i="38"/>
  <c r="AX383" i="38"/>
  <c r="AY383" i="38" s="1"/>
  <c r="AQ383" i="38"/>
  <c r="BS383" i="38"/>
  <c r="BH383" i="38"/>
  <c r="AW383" i="38"/>
  <c r="BQ383" i="38"/>
  <c r="AT383" i="38"/>
  <c r="BR383" i="38"/>
  <c r="EY384" i="36"/>
  <c r="EQ385" i="36"/>
  <c r="EO386" i="36" s="1"/>
  <c r="EP385" i="36"/>
  <c r="EX385" i="36"/>
  <c r="AB383" i="38"/>
  <c r="Y383" i="38"/>
  <c r="Z383" i="38"/>
  <c r="O383" i="38"/>
  <c r="P383" i="38" s="1"/>
  <c r="AW383" i="36"/>
  <c r="BB383" i="36"/>
  <c r="AB383" i="36"/>
  <c r="AY382" i="36"/>
  <c r="AZ382" i="36"/>
  <c r="BA382" i="36"/>
  <c r="AX382" i="36"/>
  <c r="EW385" i="36"/>
  <c r="BX384" i="36"/>
  <c r="CP384" i="36"/>
  <c r="FA385" i="36"/>
  <c r="BM384" i="36"/>
  <c r="AJ384" i="36"/>
  <c r="BO384" i="36"/>
  <c r="AM384" i="36"/>
  <c r="ET385" i="36"/>
  <c r="CJ384" i="36"/>
  <c r="CM384" i="36"/>
  <c r="BS384" i="36"/>
  <c r="BR384" i="36"/>
  <c r="AQ384" i="36"/>
  <c r="AO384" i="36"/>
  <c r="AS383" i="36"/>
  <c r="CN384" i="36"/>
  <c r="AT384" i="36"/>
  <c r="BQ385" i="36"/>
  <c r="EV385" i="36"/>
  <c r="CR384" i="36"/>
  <c r="AQ385" i="36"/>
  <c r="AF385" i="36"/>
  <c r="CK384" i="36"/>
  <c r="S385" i="36"/>
  <c r="BK384" i="36"/>
  <c r="FD385" i="36"/>
  <c r="CG385" i="36"/>
  <c r="BF384" i="36"/>
  <c r="EZ385" i="36"/>
  <c r="BL384" i="36"/>
  <c r="BJ384" i="36"/>
  <c r="BG384" i="36"/>
  <c r="ES385" i="36"/>
  <c r="EU385" i="36"/>
  <c r="AC385" i="36"/>
  <c r="BR385" i="36"/>
  <c r="BP384" i="36"/>
  <c r="ER384" i="36"/>
  <c r="FC385" i="36"/>
  <c r="BZ384" i="36"/>
  <c r="BW384" i="36"/>
  <c r="CF384" i="36"/>
  <c r="BN384" i="36"/>
  <c r="BQ384" i="36"/>
  <c r="BV385" i="36"/>
  <c r="AL384" i="36"/>
  <c r="CL384" i="36"/>
  <c r="FB385" i="36"/>
  <c r="AH385" i="36"/>
  <c r="BO385" i="36"/>
  <c r="ED379" i="36" l="1"/>
  <c r="EA379" i="36"/>
  <c r="EG379" i="36"/>
  <c r="EC379" i="36"/>
  <c r="DZ379" i="36"/>
  <c r="EL379" i="36"/>
  <c r="EI379" i="36"/>
  <c r="EE379" i="36"/>
  <c r="AG383" i="38"/>
  <c r="DF380" i="36"/>
  <c r="EL380" i="36" s="1"/>
  <c r="DI380" i="36"/>
  <c r="BH384" i="36"/>
  <c r="U384" i="38" s="1"/>
  <c r="X384" i="38" s="1"/>
  <c r="Q384" i="38"/>
  <c r="AF383" i="38"/>
  <c r="R383" i="38"/>
  <c r="T383" i="38" s="1"/>
  <c r="V385" i="36"/>
  <c r="D385" i="38"/>
  <c r="K385" i="36"/>
  <c r="T385" i="36"/>
  <c r="P385" i="36" s="1"/>
  <c r="E385" i="36"/>
  <c r="W385" i="36"/>
  <c r="EQ386" i="36"/>
  <c r="EO387" i="36" s="1"/>
  <c r="AG385" i="36"/>
  <c r="Z385" i="36"/>
  <c r="L385" i="36" s="1"/>
  <c r="AI385" i="36"/>
  <c r="AR385" i="38"/>
  <c r="AI383" i="38"/>
  <c r="CU384" i="36"/>
  <c r="CY384" i="36" s="1"/>
  <c r="V384" i="38"/>
  <c r="BI384" i="36"/>
  <c r="CS384" i="36"/>
  <c r="H384" i="36"/>
  <c r="O384" i="36" s="1"/>
  <c r="CT384" i="36"/>
  <c r="M384" i="38"/>
  <c r="L384" i="38"/>
  <c r="CO384" i="36"/>
  <c r="AR384" i="36"/>
  <c r="N384" i="38"/>
  <c r="CI384" i="36"/>
  <c r="FH384" i="36"/>
  <c r="CQ384" i="36"/>
  <c r="CD384" i="36"/>
  <c r="CH384" i="36"/>
  <c r="AC384" i="38"/>
  <c r="CC384" i="36"/>
  <c r="BU384" i="36"/>
  <c r="BT384" i="36"/>
  <c r="AP384" i="36"/>
  <c r="AV384" i="36"/>
  <c r="AK384" i="36"/>
  <c r="K384" i="38" s="1"/>
  <c r="DE383" i="36"/>
  <c r="DG383" i="36" s="1"/>
  <c r="Q384" i="36"/>
  <c r="B384" i="38" s="1"/>
  <c r="DW384" i="36"/>
  <c r="G384" i="36" a="1"/>
  <c r="G384" i="36" s="1"/>
  <c r="AD384" i="38"/>
  <c r="BK384" i="38" s="1"/>
  <c r="I384" i="36"/>
  <c r="M384" i="36"/>
  <c r="S382" i="38"/>
  <c r="U384" i="36"/>
  <c r="D384" i="36" s="1"/>
  <c r="Y384" i="36" s="1" a="1"/>
  <c r="Y384" i="36" s="1"/>
  <c r="H384" i="38" s="1"/>
  <c r="I384" i="38" s="1"/>
  <c r="N384" i="36"/>
  <c r="C384" i="36"/>
  <c r="L384" i="36"/>
  <c r="AU384" i="36"/>
  <c r="AA384" i="36"/>
  <c r="BB384" i="36" s="1"/>
  <c r="E384" i="38"/>
  <c r="A384" i="38" s="1"/>
  <c r="J384" i="38"/>
  <c r="X384" i="36"/>
  <c r="EB380" i="36"/>
  <c r="DK382" i="36"/>
  <c r="BB383" i="38"/>
  <c r="BG383" i="38" s="1"/>
  <c r="AH383" i="38"/>
  <c r="DI382" i="36"/>
  <c r="BE382" i="38"/>
  <c r="DG382" i="36"/>
  <c r="DF382" i="36"/>
  <c r="EM381" i="36"/>
  <c r="BC382" i="36"/>
  <c r="DJ382" i="36"/>
  <c r="EH381" i="36"/>
  <c r="BE382" i="36"/>
  <c r="DM382" i="36"/>
  <c r="EB381" i="36"/>
  <c r="AM382" i="38"/>
  <c r="AN382" i="38"/>
  <c r="AZ382" i="38"/>
  <c r="EC381" i="36"/>
  <c r="EE381" i="36"/>
  <c r="EF381" i="36"/>
  <c r="EG381" i="36"/>
  <c r="EJ381" i="36"/>
  <c r="EL381" i="36"/>
  <c r="DZ381" i="36"/>
  <c r="EA381" i="36"/>
  <c r="EI381" i="36"/>
  <c r="ED381" i="36"/>
  <c r="EF380" i="36"/>
  <c r="BD382" i="38"/>
  <c r="BC382" i="38"/>
  <c r="BF382" i="38"/>
  <c r="AA383" i="38"/>
  <c r="W383" i="38"/>
  <c r="CY383" i="36"/>
  <c r="DB383" i="36"/>
  <c r="DJ383" i="36"/>
  <c r="DL383" i="36" s="1"/>
  <c r="CB383" i="36"/>
  <c r="CV383" i="36"/>
  <c r="CW383" i="36"/>
  <c r="DA383" i="36"/>
  <c r="DC383" i="36" s="1"/>
  <c r="DD383" i="36"/>
  <c r="CZ383" i="36"/>
  <c r="CX383" i="36"/>
  <c r="DH383" i="36"/>
  <c r="CA383" i="36"/>
  <c r="EJ380" i="36"/>
  <c r="EM380" i="36"/>
  <c r="EC380" i="36"/>
  <c r="EH380" i="36"/>
  <c r="EG380" i="36"/>
  <c r="ED380" i="36"/>
  <c r="BC383" i="38"/>
  <c r="AZ383" i="38"/>
  <c r="DZ380" i="36"/>
  <c r="EK380" i="36"/>
  <c r="EI380" i="36"/>
  <c r="BU385" i="36"/>
  <c r="Z384" i="38"/>
  <c r="O384" i="38"/>
  <c r="P384" i="38" s="1"/>
  <c r="AB384" i="38"/>
  <c r="Y384" i="38"/>
  <c r="AM383" i="38"/>
  <c r="AN383" i="38"/>
  <c r="AL383" i="38"/>
  <c r="E385" i="38"/>
  <c r="C385" i="36"/>
  <c r="BC383" i="36"/>
  <c r="BD383" i="36"/>
  <c r="BE383" i="36"/>
  <c r="EP386" i="36"/>
  <c r="EX386" i="36"/>
  <c r="BE383" i="38"/>
  <c r="R384" i="38"/>
  <c r="W384" i="38"/>
  <c r="Q385" i="36"/>
  <c r="B385" i="38" s="1"/>
  <c r="F385" i="36"/>
  <c r="G385" i="36" a="1"/>
  <c r="G385" i="36" s="1"/>
  <c r="F385" i="38"/>
  <c r="G385" i="38" s="1"/>
  <c r="M385" i="36"/>
  <c r="AA385" i="36"/>
  <c r="AU385" i="36"/>
  <c r="X385" i="36"/>
  <c r="N385" i="36"/>
  <c r="AY383" i="36"/>
  <c r="AX383" i="36"/>
  <c r="BA383" i="36"/>
  <c r="AZ383" i="36"/>
  <c r="A384" i="36"/>
  <c r="BR384" i="38"/>
  <c r="BY384" i="36"/>
  <c r="EY385" i="36"/>
  <c r="BF383" i="38"/>
  <c r="FI384" i="36"/>
  <c r="S383" i="38"/>
  <c r="EQ387" i="36"/>
  <c r="EO388" i="36" s="1"/>
  <c r="EX387" i="36"/>
  <c r="EP387" i="36"/>
  <c r="BD383" i="38"/>
  <c r="CG386" i="36"/>
  <c r="S387" i="36"/>
  <c r="BF386" i="36"/>
  <c r="AO385" i="36"/>
  <c r="EU387" i="36"/>
  <c r="BJ385" i="36"/>
  <c r="FD387" i="36"/>
  <c r="CR385" i="36"/>
  <c r="BO387" i="36"/>
  <c r="FB386" i="36"/>
  <c r="CG387" i="36"/>
  <c r="AJ385" i="36"/>
  <c r="ER385" i="36"/>
  <c r="S386" i="36"/>
  <c r="BN385" i="36"/>
  <c r="AM385" i="36"/>
  <c r="EV386" i="36"/>
  <c r="AT385" i="36"/>
  <c r="EW387" i="36"/>
  <c r="CF385" i="36"/>
  <c r="CM386" i="36"/>
  <c r="BS385" i="36"/>
  <c r="FB387" i="36"/>
  <c r="EU386" i="36"/>
  <c r="FG385" i="36"/>
  <c r="AF387" i="36"/>
  <c r="BP385" i="36"/>
  <c r="AF386" i="36"/>
  <c r="BS386" i="36"/>
  <c r="AH386" i="36"/>
  <c r="EV387" i="36"/>
  <c r="AL386" i="36"/>
  <c r="BV386" i="36"/>
  <c r="EZ386" i="36"/>
  <c r="AH387" i="36"/>
  <c r="AD387" i="36"/>
  <c r="BZ385" i="36"/>
  <c r="AC387" i="36"/>
  <c r="ES386" i="36"/>
  <c r="BL385" i="36"/>
  <c r="AL385" i="36"/>
  <c r="CK385" i="36"/>
  <c r="EW386" i="36"/>
  <c r="BG385" i="36"/>
  <c r="EZ388" i="36"/>
  <c r="CP386" i="36"/>
  <c r="CL385" i="36"/>
  <c r="CJ385" i="36"/>
  <c r="ES387" i="36"/>
  <c r="CM385" i="36"/>
  <c r="AD386" i="36"/>
  <c r="BP386" i="36"/>
  <c r="FC386" i="36"/>
  <c r="ET387" i="36"/>
  <c r="CP385" i="36"/>
  <c r="ET386" i="36"/>
  <c r="BK385" i="36"/>
  <c r="CN385" i="36"/>
  <c r="EZ387" i="36"/>
  <c r="FA386" i="36"/>
  <c r="BX385" i="36"/>
  <c r="FA387" i="36"/>
  <c r="FC387" i="36"/>
  <c r="BF385" i="36"/>
  <c r="BW385" i="36"/>
  <c r="AC386" i="36"/>
  <c r="FD386" i="36"/>
  <c r="BV387" i="36"/>
  <c r="AS384" i="36"/>
  <c r="BM385" i="36"/>
  <c r="EE380" i="36" l="1"/>
  <c r="J385" i="38"/>
  <c r="DW385" i="36"/>
  <c r="EA380" i="36"/>
  <c r="BN384" i="38"/>
  <c r="I385" i="36"/>
  <c r="BJ384" i="38"/>
  <c r="U385" i="36"/>
  <c r="D385" i="36" s="1"/>
  <c r="Y385" i="36" s="1" a="1"/>
  <c r="Y385" i="36" s="1"/>
  <c r="H385" i="38" s="1"/>
  <c r="I385" i="38" s="1"/>
  <c r="DX385" i="36"/>
  <c r="H385" i="36"/>
  <c r="O385" i="36" s="1"/>
  <c r="CT385" i="36"/>
  <c r="CS385" i="36"/>
  <c r="CD385" i="36"/>
  <c r="CH385" i="36"/>
  <c r="CC385" i="36"/>
  <c r="AC385" i="38"/>
  <c r="V385" i="38"/>
  <c r="BI385" i="36"/>
  <c r="CU385" i="36"/>
  <c r="DB385" i="36" s="1"/>
  <c r="N385" i="38"/>
  <c r="AR385" i="36"/>
  <c r="FH385" i="36"/>
  <c r="CI385" i="36"/>
  <c r="AP385" i="36"/>
  <c r="BT385" i="36"/>
  <c r="AV385" i="36"/>
  <c r="AD385" i="38"/>
  <c r="AE385" i="38" s="1"/>
  <c r="CO385" i="36"/>
  <c r="AK385" i="36"/>
  <c r="K385" i="38" s="1"/>
  <c r="M385" i="38"/>
  <c r="L385" i="38"/>
  <c r="CQ385" i="36"/>
  <c r="Q385" i="38"/>
  <c r="R385" i="38" s="1"/>
  <c r="BH385" i="36"/>
  <c r="U385" i="38" s="1"/>
  <c r="X385" i="38" s="1"/>
  <c r="EQ388" i="36"/>
  <c r="EO389" i="36" s="1"/>
  <c r="EQ389" i="36" s="1"/>
  <c r="EO390" i="36" s="1"/>
  <c r="CB384" i="36"/>
  <c r="CX384" i="36"/>
  <c r="AE386" i="36"/>
  <c r="AG387" i="36"/>
  <c r="D387" i="38"/>
  <c r="E387" i="36"/>
  <c r="T387" i="36"/>
  <c r="U387" i="36" s="1"/>
  <c r="W387" i="36"/>
  <c r="F387" i="38" s="1"/>
  <c r="G387" i="38" s="1"/>
  <c r="V387" i="36"/>
  <c r="K387" i="36"/>
  <c r="AA384" i="38"/>
  <c r="CA384" i="36"/>
  <c r="CW384" i="36"/>
  <c r="CZ384" i="36"/>
  <c r="CV384" i="36"/>
  <c r="DD384" i="36"/>
  <c r="DA384" i="36"/>
  <c r="DC384" i="36" s="1"/>
  <c r="DI383" i="36"/>
  <c r="DM383" i="36"/>
  <c r="DB384" i="36"/>
  <c r="DK383" i="36"/>
  <c r="DF383" i="36"/>
  <c r="Z387" i="36"/>
  <c r="DW387" i="36" s="1"/>
  <c r="AI386" i="36"/>
  <c r="DE384" i="36"/>
  <c r="DH384" i="36" s="1"/>
  <c r="BH384" i="38"/>
  <c r="BP384" i="38"/>
  <c r="AK384" i="38"/>
  <c r="BT384" i="38"/>
  <c r="BA384" i="38"/>
  <c r="BB384" i="38" s="1"/>
  <c r="BG384" i="38" s="1"/>
  <c r="AG384" i="38"/>
  <c r="AS384" i="38"/>
  <c r="AO384" i="38"/>
  <c r="AU384" i="38"/>
  <c r="AW384" i="38"/>
  <c r="AI384" i="38"/>
  <c r="AE384" i="38"/>
  <c r="AX384" i="38"/>
  <c r="AY384" i="38" s="1"/>
  <c r="BS384" i="38"/>
  <c r="AV384" i="38"/>
  <c r="AJ384" i="38"/>
  <c r="AL384" i="38" s="1"/>
  <c r="BL384" i="38"/>
  <c r="AT384" i="38"/>
  <c r="AP384" i="38"/>
  <c r="AH384" i="38"/>
  <c r="BU384" i="38"/>
  <c r="AF384" i="38"/>
  <c r="BQ384" i="38"/>
  <c r="AQ384" i="38"/>
  <c r="BM384" i="38"/>
  <c r="BO384" i="38"/>
  <c r="BI384" i="38"/>
  <c r="AW384" i="36"/>
  <c r="AY384" i="36" s="1"/>
  <c r="AB384" i="36"/>
  <c r="J384" i="36"/>
  <c r="AG386" i="36"/>
  <c r="AR386" i="38"/>
  <c r="V386" i="36"/>
  <c r="D386" i="38"/>
  <c r="W386" i="36"/>
  <c r="AU386" i="36" s="1"/>
  <c r="T386" i="36"/>
  <c r="P386" i="36" s="1"/>
  <c r="K386" i="36"/>
  <c r="E386" i="36"/>
  <c r="AI387" i="36"/>
  <c r="AR387" i="38"/>
  <c r="AE387" i="36"/>
  <c r="Z386" i="36"/>
  <c r="G386" i="36" s="1" a="1"/>
  <c r="G386" i="36" s="1"/>
  <c r="DL382" i="36"/>
  <c r="EG382" i="36" s="1"/>
  <c r="A385" i="38"/>
  <c r="EY386" i="36"/>
  <c r="A385" i="36"/>
  <c r="CQ386" i="36"/>
  <c r="L386" i="38"/>
  <c r="M386" i="38"/>
  <c r="BH386" i="36"/>
  <c r="U386" i="38" s="1"/>
  <c r="X386" i="38" s="1"/>
  <c r="Q386" i="38"/>
  <c r="R386" i="38" s="1"/>
  <c r="FI385" i="36"/>
  <c r="EY387" i="36"/>
  <c r="EP388" i="36"/>
  <c r="EX388" i="36"/>
  <c r="Y385" i="38"/>
  <c r="Z385" i="38"/>
  <c r="O385" i="38"/>
  <c r="P385" i="38" s="1"/>
  <c r="AB385" i="38"/>
  <c r="T384" i="38"/>
  <c r="S384" i="38"/>
  <c r="P387" i="36"/>
  <c r="BE384" i="36"/>
  <c r="BC384" i="36"/>
  <c r="BD384" i="36"/>
  <c r="BB385" i="36"/>
  <c r="AW385" i="36"/>
  <c r="AB385" i="36"/>
  <c r="BN387" i="36"/>
  <c r="FB388" i="36"/>
  <c r="BQ387" i="36"/>
  <c r="AH388" i="36"/>
  <c r="BR387" i="36"/>
  <c r="BW388" i="36"/>
  <c r="CP387" i="36"/>
  <c r="BJ386" i="36"/>
  <c r="BJ387" i="36"/>
  <c r="FA388" i="36"/>
  <c r="BL387" i="36"/>
  <c r="BL386" i="36"/>
  <c r="ES388" i="36"/>
  <c r="EV388" i="36"/>
  <c r="FG387" i="36"/>
  <c r="CR386" i="36"/>
  <c r="AT387" i="36"/>
  <c r="CN386" i="36"/>
  <c r="CK387" i="36"/>
  <c r="CK386" i="36"/>
  <c r="AQ386" i="36"/>
  <c r="AM387" i="36"/>
  <c r="ER386" i="36"/>
  <c r="BM386" i="36"/>
  <c r="BK386" i="36"/>
  <c r="CJ386" i="36"/>
  <c r="BZ386" i="36"/>
  <c r="BG386" i="36"/>
  <c r="AS385" i="36"/>
  <c r="FC388" i="36"/>
  <c r="AQ387" i="36"/>
  <c r="EW388" i="36"/>
  <c r="S388" i="36"/>
  <c r="BX386" i="36"/>
  <c r="AC389" i="36"/>
  <c r="CF386" i="36"/>
  <c r="AT386" i="36"/>
  <c r="BG387" i="36"/>
  <c r="AO387" i="36"/>
  <c r="BV388" i="36"/>
  <c r="BO386" i="36"/>
  <c r="EW390" i="36"/>
  <c r="AM386" i="36"/>
  <c r="AT388" i="36"/>
  <c r="FG386" i="36"/>
  <c r="AL387" i="36"/>
  <c r="AD388" i="36"/>
  <c r="CJ387" i="36"/>
  <c r="BJ388" i="36"/>
  <c r="AF388" i="36"/>
  <c r="BP387" i="36"/>
  <c r="CG388" i="36"/>
  <c r="CL387" i="36"/>
  <c r="BW386" i="36"/>
  <c r="AC388" i="36"/>
  <c r="BR386" i="36"/>
  <c r="ER387" i="36"/>
  <c r="BQ386" i="36"/>
  <c r="AJ387" i="36"/>
  <c r="CL386" i="36"/>
  <c r="ET388" i="36"/>
  <c r="CF387" i="36"/>
  <c r="EU388" i="36"/>
  <c r="CM387" i="36"/>
  <c r="FD388" i="36"/>
  <c r="BS387" i="36"/>
  <c r="CR387" i="36"/>
  <c r="CN387" i="36"/>
  <c r="BN388" i="36"/>
  <c r="BX387" i="36"/>
  <c r="BM387" i="36"/>
  <c r="AJ386" i="36"/>
  <c r="BW387" i="36"/>
  <c r="BZ387" i="36"/>
  <c r="AO386" i="36"/>
  <c r="BN386" i="36"/>
  <c r="BK387" i="36"/>
  <c r="BF387" i="36"/>
  <c r="FC390" i="36"/>
  <c r="J385" i="36" l="1"/>
  <c r="DX386" i="36"/>
  <c r="DI384" i="36"/>
  <c r="DG384" i="36"/>
  <c r="CC386" i="36"/>
  <c r="AC386" i="38"/>
  <c r="CH386" i="36"/>
  <c r="CD386" i="36"/>
  <c r="DX387" i="36"/>
  <c r="L387" i="36"/>
  <c r="E387" i="38"/>
  <c r="A387" i="38" s="1"/>
  <c r="C387" i="36"/>
  <c r="I387" i="36"/>
  <c r="AA385" i="38"/>
  <c r="CB385" i="36"/>
  <c r="EC383" i="36"/>
  <c r="M387" i="36"/>
  <c r="W385" i="38"/>
  <c r="N387" i="36"/>
  <c r="EX389" i="36"/>
  <c r="AA387" i="36"/>
  <c r="AU387" i="36"/>
  <c r="EP389" i="36"/>
  <c r="X387" i="36"/>
  <c r="BM385" i="38"/>
  <c r="AI385" i="38"/>
  <c r="AQ385" i="38"/>
  <c r="BP385" i="38"/>
  <c r="BN385" i="38"/>
  <c r="BY385" i="36"/>
  <c r="CA385" i="36" s="1"/>
  <c r="CZ385" i="36"/>
  <c r="BQ385" i="38"/>
  <c r="BR385" i="38"/>
  <c r="BH385" i="38"/>
  <c r="BL385" i="38"/>
  <c r="AV385" i="38"/>
  <c r="BT385" i="38"/>
  <c r="BI385" i="38"/>
  <c r="BK385" i="38"/>
  <c r="AK385" i="38"/>
  <c r="AF385" i="38"/>
  <c r="AW385" i="38"/>
  <c r="BU385" i="38"/>
  <c r="AP385" i="38"/>
  <c r="AS385" i="38"/>
  <c r="BJ385" i="38"/>
  <c r="AJ385" i="38"/>
  <c r="AM385" i="38" s="1"/>
  <c r="BA385" i="38"/>
  <c r="BB385" i="38" s="1"/>
  <c r="BG385" i="38" s="1"/>
  <c r="AT385" i="38"/>
  <c r="BS385" i="38"/>
  <c r="AU385" i="38"/>
  <c r="AX385" i="38"/>
  <c r="BO385" i="38"/>
  <c r="AO385" i="38"/>
  <c r="CV385" i="36"/>
  <c r="N386" i="38"/>
  <c r="AR386" i="36"/>
  <c r="AI388" i="36"/>
  <c r="DE385" i="36"/>
  <c r="DJ385" i="36" s="1"/>
  <c r="DD385" i="36"/>
  <c r="AG385" i="38"/>
  <c r="CW385" i="36"/>
  <c r="DA385" i="36"/>
  <c r="DC385" i="36" s="1"/>
  <c r="CY385" i="36"/>
  <c r="AH385" i="38"/>
  <c r="CX385" i="36"/>
  <c r="EH383" i="36"/>
  <c r="DK384" i="36"/>
  <c r="DM384" i="36"/>
  <c r="DF384" i="36"/>
  <c r="DJ384" i="36"/>
  <c r="AN384" i="38"/>
  <c r="AR389" i="38"/>
  <c r="EQ390" i="36"/>
  <c r="EO391" i="36" s="1"/>
  <c r="EX391" i="36" s="1"/>
  <c r="AG388" i="36"/>
  <c r="AE388" i="36"/>
  <c r="AV386" i="36"/>
  <c r="AP386" i="36"/>
  <c r="BT386" i="36"/>
  <c r="AM384" i="38"/>
  <c r="EA383" i="36"/>
  <c r="EF383" i="36"/>
  <c r="DZ383" i="36"/>
  <c r="EI383" i="36"/>
  <c r="EE383" i="36"/>
  <c r="EM383" i="36"/>
  <c r="G387" i="36" a="1"/>
  <c r="G387" i="36" s="1"/>
  <c r="J387" i="38"/>
  <c r="EK383" i="36"/>
  <c r="EJ383" i="36"/>
  <c r="EB383" i="36"/>
  <c r="Q387" i="36"/>
  <c r="B387" i="38" s="1"/>
  <c r="EL383" i="36"/>
  <c r="EG383" i="36"/>
  <c r="F387" i="36"/>
  <c r="AB387" i="38" s="1"/>
  <c r="ED383" i="36"/>
  <c r="Q387" i="38"/>
  <c r="R387" i="38" s="1"/>
  <c r="BH387" i="36"/>
  <c r="U387" i="38" s="1"/>
  <c r="X387" i="38" s="1"/>
  <c r="F386" i="36"/>
  <c r="AB386" i="38" s="1"/>
  <c r="BC384" i="38"/>
  <c r="BF384" i="38"/>
  <c r="BD384" i="38"/>
  <c r="BE384" i="38"/>
  <c r="AZ384" i="38"/>
  <c r="J386" i="38"/>
  <c r="BA384" i="36"/>
  <c r="DM385" i="36"/>
  <c r="AZ384" i="36"/>
  <c r="AX384" i="36"/>
  <c r="N386" i="36"/>
  <c r="X386" i="36"/>
  <c r="AD386" i="38"/>
  <c r="BU386" i="38" s="1"/>
  <c r="M386" i="36"/>
  <c r="C386" i="36"/>
  <c r="AA386" i="36"/>
  <c r="AB386" i="36" s="1"/>
  <c r="F386" i="38"/>
  <c r="G386" i="38" s="1"/>
  <c r="DW386" i="36"/>
  <c r="I386" i="36"/>
  <c r="CO387" i="36"/>
  <c r="Z388" i="36"/>
  <c r="L388" i="36" s="1"/>
  <c r="M387" i="38"/>
  <c r="L387" i="38"/>
  <c r="AK386" i="36"/>
  <c r="K386" i="38" s="1"/>
  <c r="CO386" i="36"/>
  <c r="CU386" i="36"/>
  <c r="CT387" i="36"/>
  <c r="H387" i="36"/>
  <c r="O387" i="36" s="1"/>
  <c r="CS387" i="36"/>
  <c r="CH387" i="36"/>
  <c r="CC387" i="36"/>
  <c r="CD387" i="36"/>
  <c r="AC387" i="38"/>
  <c r="H386" i="36"/>
  <c r="O386" i="36" s="1"/>
  <c r="CT386" i="36"/>
  <c r="CS386" i="36"/>
  <c r="FH386" i="36"/>
  <c r="CI386" i="36"/>
  <c r="AR388" i="38"/>
  <c r="BU387" i="36"/>
  <c r="BU386" i="36"/>
  <c r="V388" i="36"/>
  <c r="E388" i="36"/>
  <c r="K388" i="36"/>
  <c r="T388" i="36"/>
  <c r="P388" i="36" s="1"/>
  <c r="D388" i="38"/>
  <c r="W388" i="36"/>
  <c r="V386" i="38"/>
  <c r="BI386" i="36"/>
  <c r="Q386" i="36"/>
  <c r="B386" i="38" s="1"/>
  <c r="U386" i="36"/>
  <c r="D386" i="36" s="1"/>
  <c r="L386" i="36"/>
  <c r="E386" i="38"/>
  <c r="EK382" i="36"/>
  <c r="EI382" i="36"/>
  <c r="EH382" i="36"/>
  <c r="EF382" i="36"/>
  <c r="EB382" i="36"/>
  <c r="EJ382" i="36"/>
  <c r="EA382" i="36"/>
  <c r="DZ382" i="36"/>
  <c r="EM382" i="36"/>
  <c r="EE382" i="36"/>
  <c r="ED382" i="36"/>
  <c r="EC382" i="36"/>
  <c r="EL382" i="36"/>
  <c r="DI385" i="36"/>
  <c r="DG385" i="36"/>
  <c r="DL385" i="36" s="1"/>
  <c r="CQ387" i="36"/>
  <c r="CI387" i="36"/>
  <c r="FH387" i="36"/>
  <c r="AV387" i="36"/>
  <c r="BT387" i="36"/>
  <c r="AD387" i="38"/>
  <c r="BM387" i="38" s="1"/>
  <c r="AP387" i="36"/>
  <c r="V387" i="38"/>
  <c r="BI387" i="36"/>
  <c r="AR387" i="36"/>
  <c r="N387" i="38"/>
  <c r="AK387" i="36"/>
  <c r="K387" i="38" s="1"/>
  <c r="CU387" i="36"/>
  <c r="CW387" i="36" s="1"/>
  <c r="AR388" i="36"/>
  <c r="N388" i="38"/>
  <c r="CI388" i="36"/>
  <c r="BI388" i="36"/>
  <c r="V388" i="38"/>
  <c r="BD385" i="36"/>
  <c r="BE385" i="36"/>
  <c r="BC385" i="36"/>
  <c r="EP390" i="36"/>
  <c r="EX390" i="36"/>
  <c r="FI386" i="36"/>
  <c r="S385" i="38"/>
  <c r="T385" i="38"/>
  <c r="AN385" i="38"/>
  <c r="AL385" i="38"/>
  <c r="EY388" i="36"/>
  <c r="AB387" i="36"/>
  <c r="AW387" i="36"/>
  <c r="BB387" i="36"/>
  <c r="AX385" i="36"/>
  <c r="AZ385" i="36"/>
  <c r="BA385" i="36"/>
  <c r="AY385" i="36"/>
  <c r="J387" i="36"/>
  <c r="D387" i="36"/>
  <c r="T386" i="38"/>
  <c r="S386" i="38"/>
  <c r="ET390" i="36"/>
  <c r="AC391" i="36"/>
  <c r="CN389" i="36"/>
  <c r="BV390" i="36"/>
  <c r="BO389" i="36"/>
  <c r="BM389" i="36"/>
  <c r="BR389" i="36"/>
  <c r="FA391" i="36"/>
  <c r="ER389" i="36"/>
  <c r="AO388" i="36"/>
  <c r="AO389" i="36"/>
  <c r="CN388" i="36"/>
  <c r="CL389" i="36"/>
  <c r="FG388" i="36"/>
  <c r="AL389" i="36"/>
  <c r="CP388" i="36"/>
  <c r="CG389" i="36"/>
  <c r="ES391" i="36"/>
  <c r="AF389" i="36"/>
  <c r="FA390" i="36"/>
  <c r="S389" i="36"/>
  <c r="AH390" i="36"/>
  <c r="AF390" i="36"/>
  <c r="AS386" i="36"/>
  <c r="BG388" i="36"/>
  <c r="EZ391" i="36"/>
  <c r="BF388" i="36"/>
  <c r="AH391" i="36"/>
  <c r="FD390" i="36"/>
  <c r="BX388" i="36"/>
  <c r="AD390" i="36"/>
  <c r="FG389" i="36"/>
  <c r="ES389" i="36"/>
  <c r="BF389" i="36"/>
  <c r="CL388" i="36"/>
  <c r="BX389" i="36"/>
  <c r="AC390" i="36"/>
  <c r="EV391" i="36"/>
  <c r="CM389" i="36"/>
  <c r="CR389" i="36"/>
  <c r="FB391" i="36"/>
  <c r="AD389" i="36"/>
  <c r="ER388" i="36"/>
  <c r="AM389" i="36"/>
  <c r="EW389" i="36"/>
  <c r="BO388" i="36"/>
  <c r="AT389" i="36"/>
  <c r="CF389" i="36"/>
  <c r="AH389" i="36"/>
  <c r="CK389" i="36"/>
  <c r="EU391" i="36"/>
  <c r="AF391" i="36"/>
  <c r="BR388" i="36"/>
  <c r="FD391" i="36"/>
  <c r="FC389" i="36"/>
  <c r="CJ388" i="36"/>
  <c r="ET389" i="36"/>
  <c r="EW391" i="36"/>
  <c r="FB390" i="36"/>
  <c r="BV389" i="36"/>
  <c r="CK388" i="36"/>
  <c r="ES390" i="36"/>
  <c r="BK389" i="36"/>
  <c r="BK388" i="36"/>
  <c r="CF388" i="36"/>
  <c r="BQ389" i="36"/>
  <c r="CG391" i="36"/>
  <c r="BW389" i="36"/>
  <c r="AD391" i="36"/>
  <c r="BJ389" i="36"/>
  <c r="CJ389" i="36"/>
  <c r="FA389" i="36"/>
  <c r="AM388" i="36"/>
  <c r="FD389" i="36"/>
  <c r="AQ389" i="36"/>
  <c r="BP388" i="36"/>
  <c r="AL390" i="36"/>
  <c r="CR388" i="36"/>
  <c r="BN389" i="36"/>
  <c r="CG390" i="36"/>
  <c r="EZ390" i="36"/>
  <c r="S391" i="36"/>
  <c r="AL388" i="36"/>
  <c r="EU390" i="36"/>
  <c r="EV389" i="36"/>
  <c r="BL388" i="36"/>
  <c r="BM388" i="36"/>
  <c r="BZ389" i="36"/>
  <c r="BZ388" i="36"/>
  <c r="S390" i="36"/>
  <c r="BQ388" i="36"/>
  <c r="AS387" i="36"/>
  <c r="BP389" i="36"/>
  <c r="AJ388" i="36"/>
  <c r="EV390" i="36"/>
  <c r="FB389" i="36"/>
  <c r="EZ389" i="36"/>
  <c r="CP389" i="36"/>
  <c r="EU389" i="36"/>
  <c r="ET391" i="36"/>
  <c r="BS388" i="36"/>
  <c r="AJ389" i="36"/>
  <c r="BS389" i="36"/>
  <c r="AQ388" i="36"/>
  <c r="BL389" i="36"/>
  <c r="BV391" i="36"/>
  <c r="CM388" i="36"/>
  <c r="FC391" i="36"/>
  <c r="BG389" i="36"/>
  <c r="AQ390" i="36"/>
  <c r="EQ391" i="36" l="1"/>
  <c r="EO392" i="36" s="1"/>
  <c r="DL384" i="36"/>
  <c r="EY389" i="36"/>
  <c r="AI389" i="36"/>
  <c r="CB386" i="36"/>
  <c r="A386" i="36"/>
  <c r="BD385" i="38"/>
  <c r="BF385" i="38"/>
  <c r="DF385" i="36"/>
  <c r="EP391" i="36"/>
  <c r="BE385" i="38"/>
  <c r="DK385" i="36"/>
  <c r="Y386" i="38"/>
  <c r="AA386" i="38"/>
  <c r="DH385" i="36"/>
  <c r="EB385" i="36" s="1"/>
  <c r="Z389" i="36"/>
  <c r="L389" i="36" s="1"/>
  <c r="AG389" i="36"/>
  <c r="K389" i="36"/>
  <c r="E389" i="36"/>
  <c r="T389" i="36"/>
  <c r="P389" i="36" s="1"/>
  <c r="W389" i="36"/>
  <c r="AU389" i="36" s="1"/>
  <c r="V389" i="36"/>
  <c r="D389" i="38"/>
  <c r="AE389" i="36"/>
  <c r="DX389" i="36"/>
  <c r="DX388" i="36"/>
  <c r="BC385" i="38"/>
  <c r="EK384" i="36"/>
  <c r="AW386" i="36"/>
  <c r="W387" i="38"/>
  <c r="M389" i="38"/>
  <c r="L389" i="38"/>
  <c r="BU389" i="36"/>
  <c r="CO389" i="36"/>
  <c r="AK389" i="36"/>
  <c r="K389" i="38" s="1"/>
  <c r="CT389" i="36"/>
  <c r="H389" i="36"/>
  <c r="O389" i="36" s="1"/>
  <c r="CS389" i="36"/>
  <c r="V389" i="38"/>
  <c r="BI389" i="36"/>
  <c r="AP389" i="36"/>
  <c r="AV389" i="36"/>
  <c r="AR389" i="36"/>
  <c r="N389" i="38"/>
  <c r="AY385" i="38"/>
  <c r="AZ385" i="38"/>
  <c r="AR390" i="38"/>
  <c r="AI390" i="36"/>
  <c r="BU388" i="36"/>
  <c r="AP388" i="36"/>
  <c r="AV388" i="36"/>
  <c r="CO388" i="36"/>
  <c r="Z390" i="36"/>
  <c r="K390" i="36"/>
  <c r="W390" i="36"/>
  <c r="AU390" i="36" s="1"/>
  <c r="D390" i="38"/>
  <c r="T390" i="36"/>
  <c r="P390" i="36" s="1"/>
  <c r="E390" i="36"/>
  <c r="V390" i="36"/>
  <c r="AD388" i="38"/>
  <c r="BA388" i="38" s="1"/>
  <c r="V391" i="36"/>
  <c r="W391" i="36"/>
  <c r="M391" i="36" s="1"/>
  <c r="E391" i="36"/>
  <c r="T391" i="36"/>
  <c r="U391" i="36" s="1"/>
  <c r="D391" i="38"/>
  <c r="K391" i="36"/>
  <c r="AG391" i="36"/>
  <c r="AE391" i="36"/>
  <c r="EQ392" i="36"/>
  <c r="EO393" i="36" s="1"/>
  <c r="DE386" i="36"/>
  <c r="DF386" i="36" s="1"/>
  <c r="AA388" i="36"/>
  <c r="BB388" i="36" s="1"/>
  <c r="Z387" i="38"/>
  <c r="E388" i="38"/>
  <c r="A387" i="36"/>
  <c r="Y387" i="38"/>
  <c r="I388" i="36"/>
  <c r="O387" i="38"/>
  <c r="P387" i="38" s="1"/>
  <c r="Y386" i="36" a="1"/>
  <c r="Y386" i="36" s="1"/>
  <c r="H386" i="38" s="1"/>
  <c r="I386" i="38" s="1"/>
  <c r="Y387" i="36" a="1"/>
  <c r="Y387" i="36" s="1"/>
  <c r="H387" i="38" s="1"/>
  <c r="I387" i="38" s="1"/>
  <c r="Z386" i="38"/>
  <c r="O386" i="38"/>
  <c r="P386" i="38" s="1"/>
  <c r="AO386" i="38"/>
  <c r="AT386" i="38"/>
  <c r="DW388" i="36"/>
  <c r="AQ386" i="38"/>
  <c r="AP386" i="38"/>
  <c r="BI386" i="38"/>
  <c r="FI387" i="36"/>
  <c r="AF386" i="38"/>
  <c r="BP386" i="38"/>
  <c r="DW389" i="36"/>
  <c r="F388" i="36"/>
  <c r="AB388" i="38" s="1"/>
  <c r="BQ386" i="38"/>
  <c r="AS386" i="38"/>
  <c r="AK386" i="38"/>
  <c r="Q389" i="36"/>
  <c r="B389" i="38" s="1"/>
  <c r="J388" i="38"/>
  <c r="AX386" i="38"/>
  <c r="AY386" i="38" s="1"/>
  <c r="AV386" i="38"/>
  <c r="BY386" i="36"/>
  <c r="CA386" i="36" s="1"/>
  <c r="BS386" i="38"/>
  <c r="AU386" i="38"/>
  <c r="BO386" i="38"/>
  <c r="AE386" i="38"/>
  <c r="J386" i="36"/>
  <c r="C388" i="36"/>
  <c r="F389" i="36"/>
  <c r="Z389" i="38" s="1"/>
  <c r="G388" i="36" a="1"/>
  <c r="G388" i="36" s="1"/>
  <c r="AW386" i="38"/>
  <c r="BL386" i="38"/>
  <c r="BM386" i="38"/>
  <c r="AI386" i="38"/>
  <c r="BK386" i="38"/>
  <c r="U388" i="36"/>
  <c r="D388" i="36" s="1"/>
  <c r="X388" i="36"/>
  <c r="Q388" i="36"/>
  <c r="B388" i="38" s="1"/>
  <c r="BR386" i="38"/>
  <c r="BH386" i="38"/>
  <c r="BA386" i="38"/>
  <c r="BB386" i="38" s="1"/>
  <c r="BG386" i="38" s="1"/>
  <c r="BN386" i="38"/>
  <c r="BT386" i="38"/>
  <c r="BJ386" i="38"/>
  <c r="AJ386" i="38"/>
  <c r="AL386" i="38" s="1"/>
  <c r="AG386" i="38"/>
  <c r="BB386" i="36"/>
  <c r="BE386" i="36" s="1"/>
  <c r="CX386" i="36"/>
  <c r="W386" i="38"/>
  <c r="AH386" i="38"/>
  <c r="AA387" i="38"/>
  <c r="AU388" i="36"/>
  <c r="J389" i="38"/>
  <c r="M388" i="36"/>
  <c r="N388" i="36"/>
  <c r="CU388" i="36"/>
  <c r="CY386" i="36"/>
  <c r="CW386" i="36"/>
  <c r="F388" i="38"/>
  <c r="G388" i="38" s="1"/>
  <c r="A386" i="38"/>
  <c r="DD386" i="36"/>
  <c r="CB387" i="36"/>
  <c r="CT388" i="36"/>
  <c r="H388" i="36"/>
  <c r="O388" i="36" s="1"/>
  <c r="CS388" i="36"/>
  <c r="AR391" i="38"/>
  <c r="AI391" i="36"/>
  <c r="Q388" i="38"/>
  <c r="R388" i="38" s="1"/>
  <c r="BH388" i="36"/>
  <c r="U388" i="38" s="1"/>
  <c r="X388" i="38" s="1"/>
  <c r="AK388" i="36"/>
  <c r="K388" i="38" s="1"/>
  <c r="Z391" i="36"/>
  <c r="J391" i="38" s="1"/>
  <c r="AE390" i="36"/>
  <c r="CC388" i="36"/>
  <c r="CD388" i="36"/>
  <c r="AC388" i="38"/>
  <c r="CH388" i="36"/>
  <c r="FH388" i="36"/>
  <c r="FI388" i="36" s="1"/>
  <c r="AG390" i="36"/>
  <c r="BT388" i="36"/>
  <c r="L388" i="38"/>
  <c r="M388" i="38"/>
  <c r="CQ388" i="36"/>
  <c r="DB386" i="36"/>
  <c r="CV386" i="36"/>
  <c r="CZ386" i="36"/>
  <c r="DA386" i="36"/>
  <c r="DC386" i="36" s="1"/>
  <c r="AP387" i="38"/>
  <c r="BK387" i="38"/>
  <c r="AT387" i="38"/>
  <c r="AV387" i="38"/>
  <c r="BH387" i="38"/>
  <c r="AO387" i="38"/>
  <c r="BO387" i="38"/>
  <c r="DD387" i="36"/>
  <c r="AI387" i="38"/>
  <c r="AE387" i="38"/>
  <c r="BS387" i="38"/>
  <c r="BN387" i="38"/>
  <c r="BI387" i="38"/>
  <c r="BR387" i="38"/>
  <c r="AU387" i="38"/>
  <c r="DK386" i="36"/>
  <c r="ED384" i="36"/>
  <c r="CY387" i="36"/>
  <c r="BU387" i="38"/>
  <c r="AS387" i="38"/>
  <c r="BJ387" i="38"/>
  <c r="BP387" i="38"/>
  <c r="BY387" i="36"/>
  <c r="CA387" i="36" s="1"/>
  <c r="BQ387" i="38"/>
  <c r="AX387" i="38"/>
  <c r="AY387" i="38" s="1"/>
  <c r="DB387" i="36"/>
  <c r="CX387" i="36"/>
  <c r="BL387" i="38"/>
  <c r="BT387" i="38"/>
  <c r="AH387" i="38"/>
  <c r="AJ387" i="38"/>
  <c r="AN387" i="38" s="1"/>
  <c r="AK387" i="38"/>
  <c r="AG387" i="38"/>
  <c r="BA387" i="38"/>
  <c r="BB387" i="38" s="1"/>
  <c r="BG387" i="38" s="1"/>
  <c r="DA387" i="36"/>
  <c r="DC387" i="36" s="1"/>
  <c r="CZ387" i="36"/>
  <c r="BT389" i="36"/>
  <c r="FH389" i="36"/>
  <c r="CI389" i="36"/>
  <c r="DE387" i="36"/>
  <c r="DM387" i="36" s="1"/>
  <c r="Q389" i="38"/>
  <c r="BH389" i="36"/>
  <c r="U389" i="38" s="1"/>
  <c r="X389" i="38" s="1"/>
  <c r="CQ389" i="36"/>
  <c r="CH389" i="36"/>
  <c r="AC389" i="38"/>
  <c r="CC389" i="36"/>
  <c r="CD389" i="36"/>
  <c r="AF387" i="38"/>
  <c r="AW387" i="38"/>
  <c r="AQ387" i="38"/>
  <c r="CV387" i="36"/>
  <c r="EL384" i="36"/>
  <c r="EE384" i="36"/>
  <c r="EH384" i="36"/>
  <c r="EB384" i="36"/>
  <c r="EJ384" i="36"/>
  <c r="EI384" i="36"/>
  <c r="DZ384" i="36"/>
  <c r="EF384" i="36"/>
  <c r="EC384" i="36"/>
  <c r="EM384" i="36"/>
  <c r="EA384" i="36"/>
  <c r="EG384" i="36"/>
  <c r="EY391" i="36"/>
  <c r="L390" i="38"/>
  <c r="M390" i="38"/>
  <c r="BU390" i="36"/>
  <c r="EQ393" i="36"/>
  <c r="EO394" i="36" s="1"/>
  <c r="EX393" i="36"/>
  <c r="EP393" i="36"/>
  <c r="AX387" i="36"/>
  <c r="AY387" i="36"/>
  <c r="BA387" i="36"/>
  <c r="AZ387" i="36"/>
  <c r="EY390" i="36"/>
  <c r="F390" i="38"/>
  <c r="G390" i="38" s="1"/>
  <c r="S387" i="38"/>
  <c r="T387" i="38"/>
  <c r="E391" i="38"/>
  <c r="J388" i="36"/>
  <c r="AQ388" i="38"/>
  <c r="BT388" i="38"/>
  <c r="BN388" i="38"/>
  <c r="AU388" i="38"/>
  <c r="BK388" i="38"/>
  <c r="BJ388" i="38"/>
  <c r="BD386" i="36"/>
  <c r="EP392" i="36"/>
  <c r="EX392" i="36"/>
  <c r="BE387" i="36"/>
  <c r="BD387" i="36"/>
  <c r="BC387" i="36"/>
  <c r="EM385" i="36"/>
  <c r="AB388" i="36"/>
  <c r="EL385" i="36"/>
  <c r="AY386" i="36"/>
  <c r="AX386" i="36"/>
  <c r="BA386" i="36"/>
  <c r="AZ386" i="36"/>
  <c r="ED385" i="36"/>
  <c r="AA391" i="36"/>
  <c r="F391" i="38"/>
  <c r="G391" i="38" s="1"/>
  <c r="J390" i="38"/>
  <c r="G390" i="36" a="1"/>
  <c r="G390" i="36" s="1"/>
  <c r="Q390" i="36"/>
  <c r="B390" i="38" s="1"/>
  <c r="L390" i="36"/>
  <c r="F390" i="36"/>
  <c r="DW390" i="36"/>
  <c r="E390" i="38"/>
  <c r="C390" i="36"/>
  <c r="I390" i="36"/>
  <c r="U390" i="36"/>
  <c r="W388" i="38"/>
  <c r="BV392" i="36"/>
  <c r="BK391" i="36"/>
  <c r="CM393" i="36"/>
  <c r="ER390" i="36"/>
  <c r="S393" i="36"/>
  <c r="AD393" i="36"/>
  <c r="CK391" i="36"/>
  <c r="AF392" i="36"/>
  <c r="BS390" i="36"/>
  <c r="BM391" i="36"/>
  <c r="CJ390" i="36"/>
  <c r="BP390" i="36"/>
  <c r="EW392" i="36"/>
  <c r="FA393" i="36"/>
  <c r="ET393" i="36"/>
  <c r="BV393" i="36"/>
  <c r="CF391" i="36"/>
  <c r="BF390" i="36"/>
  <c r="AF393" i="36"/>
  <c r="AO391" i="36"/>
  <c r="BZ391" i="36"/>
  <c r="CR391" i="36"/>
  <c r="S392" i="36"/>
  <c r="BZ390" i="36"/>
  <c r="AT390" i="36"/>
  <c r="CP390" i="36"/>
  <c r="AD392" i="36"/>
  <c r="AC393" i="36"/>
  <c r="CN390" i="36"/>
  <c r="AL391" i="36"/>
  <c r="EV392" i="36"/>
  <c r="ES393" i="36"/>
  <c r="AT393" i="36"/>
  <c r="EZ393" i="36"/>
  <c r="AC392" i="36"/>
  <c r="BQ391" i="36"/>
  <c r="EZ392" i="36"/>
  <c r="BF391" i="36"/>
  <c r="BP391" i="36"/>
  <c r="AH393" i="36"/>
  <c r="CN391" i="36"/>
  <c r="BW393" i="36"/>
  <c r="FB392" i="36"/>
  <c r="AJ391" i="36"/>
  <c r="CM390" i="36"/>
  <c r="BM390" i="36"/>
  <c r="CK390" i="36"/>
  <c r="CJ391" i="36"/>
  <c r="BS391" i="36"/>
  <c r="AQ391" i="36"/>
  <c r="FG390" i="36"/>
  <c r="BJ391" i="36"/>
  <c r="CG392" i="36"/>
  <c r="ET392" i="36"/>
  <c r="CR390" i="36"/>
  <c r="CP391" i="36"/>
  <c r="BX391" i="36"/>
  <c r="FA392" i="36"/>
  <c r="CF390" i="36"/>
  <c r="AM391" i="36"/>
  <c r="FG391" i="36"/>
  <c r="AM390" i="36"/>
  <c r="BR390" i="36"/>
  <c r="FD392" i="36"/>
  <c r="BG391" i="36"/>
  <c r="BR391" i="36"/>
  <c r="BN391" i="36"/>
  <c r="CM391" i="36"/>
  <c r="AT391" i="36"/>
  <c r="FD393" i="36"/>
  <c r="AS388" i="36"/>
  <c r="ER391" i="36"/>
  <c r="EU393" i="36"/>
  <c r="BN390" i="36"/>
  <c r="CL391" i="36"/>
  <c r="AJ390" i="36"/>
  <c r="BX390" i="36"/>
  <c r="EV393" i="36"/>
  <c r="AL393" i="36"/>
  <c r="BO391" i="36"/>
  <c r="EW393" i="36"/>
  <c r="BG390" i="36"/>
  <c r="BJ390" i="36"/>
  <c r="FB393" i="36"/>
  <c r="EU392" i="36"/>
  <c r="CG393" i="36"/>
  <c r="BO390" i="36"/>
  <c r="FC393" i="36"/>
  <c r="ES392" i="36"/>
  <c r="CL390" i="36"/>
  <c r="AH392" i="36"/>
  <c r="AO390" i="36"/>
  <c r="BW390" i="36"/>
  <c r="BQ390" i="36"/>
  <c r="BK390" i="36"/>
  <c r="BL390" i="36"/>
  <c r="FC392" i="36"/>
  <c r="BL391" i="36"/>
  <c r="AS389" i="36"/>
  <c r="BW391" i="36"/>
  <c r="BO392" i="36"/>
  <c r="EU394" i="36"/>
  <c r="AW388" i="36" l="1"/>
  <c r="EC385" i="36"/>
  <c r="EA385" i="36"/>
  <c r="N390" i="36"/>
  <c r="E389" i="38"/>
  <c r="AR390" i="36"/>
  <c r="N390" i="38"/>
  <c r="DG386" i="36"/>
  <c r="DI386" i="36"/>
  <c r="X391" i="36"/>
  <c r="DJ386" i="36"/>
  <c r="N391" i="36"/>
  <c r="DM386" i="36"/>
  <c r="DH386" i="36"/>
  <c r="AU391" i="36"/>
  <c r="BD386" i="38"/>
  <c r="G389" i="36" a="1"/>
  <c r="G389" i="36" s="1"/>
  <c r="EF385" i="36"/>
  <c r="DX390" i="36"/>
  <c r="AI388" i="38"/>
  <c r="M389" i="36"/>
  <c r="AK391" i="36"/>
  <c r="K391" i="38" s="1"/>
  <c r="P391" i="36"/>
  <c r="AT388" i="38"/>
  <c r="BI388" i="38"/>
  <c r="BY388" i="36"/>
  <c r="CA388" i="36" s="1"/>
  <c r="AK388" i="38"/>
  <c r="BR388" i="38"/>
  <c r="AP388" i="38"/>
  <c r="AV388" i="38"/>
  <c r="BP388" i="38"/>
  <c r="EE385" i="36"/>
  <c r="C391" i="36"/>
  <c r="EH385" i="36"/>
  <c r="EI385" i="36"/>
  <c r="AA389" i="36"/>
  <c r="AW389" i="36" s="1"/>
  <c r="X389" i="36"/>
  <c r="F389" i="38"/>
  <c r="DZ385" i="36"/>
  <c r="BC386" i="36"/>
  <c r="BQ388" i="38"/>
  <c r="AO388" i="38"/>
  <c r="AX388" i="38"/>
  <c r="AY388" i="38" s="1"/>
  <c r="BL388" i="38"/>
  <c r="AW388" i="38"/>
  <c r="BM388" i="38"/>
  <c r="BO388" i="38"/>
  <c r="AE388" i="38"/>
  <c r="EG385" i="36"/>
  <c r="EJ385" i="36"/>
  <c r="N389" i="36"/>
  <c r="AD389" i="38"/>
  <c r="AE389" i="38" s="1"/>
  <c r="EK385" i="36"/>
  <c r="I391" i="36"/>
  <c r="O388" i="38"/>
  <c r="P388" i="38" s="1"/>
  <c r="BH388" i="38"/>
  <c r="AJ388" i="38"/>
  <c r="AM388" i="38" s="1"/>
  <c r="BU388" i="38"/>
  <c r="AF388" i="38"/>
  <c r="BS388" i="38"/>
  <c r="AS388" i="38"/>
  <c r="CU389" i="36"/>
  <c r="DB389" i="36" s="1"/>
  <c r="U389" i="36"/>
  <c r="J389" i="36" s="1"/>
  <c r="I389" i="36"/>
  <c r="X390" i="36"/>
  <c r="C389" i="36"/>
  <c r="A389" i="36" s="1"/>
  <c r="DX391" i="36"/>
  <c r="M390" i="36"/>
  <c r="AA390" i="36"/>
  <c r="AB390" i="36" s="1"/>
  <c r="BH389" i="38"/>
  <c r="DE388" i="36"/>
  <c r="DG388" i="36" s="1"/>
  <c r="EQ394" i="36"/>
  <c r="EO395" i="36" s="1"/>
  <c r="EQ395" i="36" s="1"/>
  <c r="EO396" i="36" s="1"/>
  <c r="AV390" i="36"/>
  <c r="AD390" i="38"/>
  <c r="AO390" i="38" s="1"/>
  <c r="AP390" i="36"/>
  <c r="BI391" i="36"/>
  <c r="V391" i="38"/>
  <c r="CT390" i="36"/>
  <c r="CS390" i="36"/>
  <c r="H390" i="36"/>
  <c r="O390" i="36" s="1"/>
  <c r="CI390" i="36"/>
  <c r="CO390" i="36"/>
  <c r="CO391" i="36"/>
  <c r="AG392" i="36"/>
  <c r="BH391" i="36"/>
  <c r="U391" i="38" s="1"/>
  <c r="X391" i="38" s="1"/>
  <c r="Q391" i="38"/>
  <c r="R391" i="38" s="1"/>
  <c r="Y388" i="38"/>
  <c r="Y389" i="38"/>
  <c r="Z388" i="38"/>
  <c r="Y388" i="36" a="1"/>
  <c r="Y388" i="36" s="1"/>
  <c r="H388" i="38" s="1"/>
  <c r="I388" i="38" s="1"/>
  <c r="AN386" i="38"/>
  <c r="AM386" i="38"/>
  <c r="BE386" i="38"/>
  <c r="AQ389" i="38"/>
  <c r="AB389" i="38"/>
  <c r="A388" i="36"/>
  <c r="O389" i="38"/>
  <c r="P389" i="38" s="1"/>
  <c r="AZ386" i="38"/>
  <c r="R389" i="38"/>
  <c r="S389" i="38" s="1"/>
  <c r="BS389" i="38"/>
  <c r="DB388" i="36"/>
  <c r="F391" i="36"/>
  <c r="BF386" i="38"/>
  <c r="CV388" i="36"/>
  <c r="CX388" i="36"/>
  <c r="AG388" i="38"/>
  <c r="A388" i="38"/>
  <c r="DA388" i="36"/>
  <c r="DC388" i="36" s="1"/>
  <c r="W389" i="38"/>
  <c r="AH388" i="38"/>
  <c r="BC386" i="38"/>
  <c r="FI389" i="36"/>
  <c r="DD388" i="36"/>
  <c r="CW388" i="36"/>
  <c r="DW391" i="36"/>
  <c r="CZ388" i="36"/>
  <c r="CY388" i="36"/>
  <c r="AA388" i="38"/>
  <c r="BB388" i="38"/>
  <c r="BG388" i="38" s="1"/>
  <c r="L391" i="36"/>
  <c r="DF387" i="36"/>
  <c r="CU391" i="36"/>
  <c r="CY391" i="36" s="1"/>
  <c r="CH391" i="36"/>
  <c r="CD391" i="36"/>
  <c r="CC391" i="36"/>
  <c r="AC391" i="38"/>
  <c r="CQ391" i="36"/>
  <c r="M391" i="38"/>
  <c r="L391" i="38"/>
  <c r="CU390" i="36"/>
  <c r="DA390" i="36" s="1"/>
  <c r="DC390" i="36" s="1"/>
  <c r="V392" i="36"/>
  <c r="W392" i="36"/>
  <c r="N392" i="36" s="1"/>
  <c r="T392" i="36"/>
  <c r="P392" i="36" s="1"/>
  <c r="E392" i="36"/>
  <c r="D392" i="38"/>
  <c r="K392" i="36"/>
  <c r="V390" i="38"/>
  <c r="BI390" i="36"/>
  <c r="BU391" i="36"/>
  <c r="CD390" i="36"/>
  <c r="CH390" i="36"/>
  <c r="AC390" i="38"/>
  <c r="FH390" i="36"/>
  <c r="FI390" i="36" s="1"/>
  <c r="CC390" i="36"/>
  <c r="AI393" i="36"/>
  <c r="H391" i="36"/>
  <c r="O391" i="36" s="1"/>
  <c r="CT391" i="36"/>
  <c r="CS391" i="36"/>
  <c r="CQ390" i="36"/>
  <c r="AR393" i="38"/>
  <c r="BH390" i="36"/>
  <c r="U390" i="38" s="1"/>
  <c r="X390" i="38" s="1"/>
  <c r="Q390" i="38"/>
  <c r="R390" i="38" s="1"/>
  <c r="CI391" i="36"/>
  <c r="FH391" i="36"/>
  <c r="AR391" i="36"/>
  <c r="N391" i="38"/>
  <c r="AP391" i="36"/>
  <c r="AD391" i="38"/>
  <c r="AJ391" i="38" s="1"/>
  <c r="BT391" i="36"/>
  <c r="AV391" i="36"/>
  <c r="BT390" i="36"/>
  <c r="G391" i="36" a="1"/>
  <c r="G391" i="36" s="1"/>
  <c r="CB388" i="36"/>
  <c r="Q391" i="36"/>
  <c r="B391" i="38" s="1"/>
  <c r="DL386" i="36"/>
  <c r="EG386" i="36" s="1"/>
  <c r="DK387" i="36"/>
  <c r="AZ387" i="38"/>
  <c r="DI387" i="36"/>
  <c r="DH387" i="36"/>
  <c r="AG389" i="38"/>
  <c r="AL387" i="38"/>
  <c r="AM387" i="38"/>
  <c r="DJ387" i="36"/>
  <c r="DG387" i="36"/>
  <c r="BE387" i="38"/>
  <c r="CB389" i="36"/>
  <c r="AH389" i="38"/>
  <c r="BD387" i="38"/>
  <c r="BC387" i="38"/>
  <c r="AA389" i="38"/>
  <c r="BF387" i="38"/>
  <c r="AK390" i="36"/>
  <c r="K390" i="38" s="1"/>
  <c r="D393" i="38"/>
  <c r="W393" i="36"/>
  <c r="T393" i="36"/>
  <c r="P393" i="36" s="1"/>
  <c r="K393" i="36"/>
  <c r="V393" i="36"/>
  <c r="E393" i="36"/>
  <c r="Z392" i="36"/>
  <c r="AI392" i="36"/>
  <c r="AE393" i="36"/>
  <c r="AR392" i="38"/>
  <c r="AG393" i="36"/>
  <c r="AE392" i="36"/>
  <c r="Z393" i="36"/>
  <c r="G393" i="36" s="1" a="1"/>
  <c r="G393" i="36" s="1"/>
  <c r="EY392" i="36"/>
  <c r="A390" i="38"/>
  <c r="EY393" i="36"/>
  <c r="A390" i="36"/>
  <c r="BC388" i="38"/>
  <c r="BF388" i="38"/>
  <c r="N393" i="38"/>
  <c r="AR393" i="36"/>
  <c r="CI393" i="36"/>
  <c r="M393" i="38"/>
  <c r="L393" i="38"/>
  <c r="Z394" i="36"/>
  <c r="J390" i="36"/>
  <c r="D390" i="36"/>
  <c r="Y390" i="36" s="1" a="1"/>
  <c r="Y390" i="36" s="1"/>
  <c r="H390" i="38" s="1"/>
  <c r="I390" i="38" s="1"/>
  <c r="BB391" i="36"/>
  <c r="AB391" i="36"/>
  <c r="AW391" i="36"/>
  <c r="AY388" i="36"/>
  <c r="AX388" i="36"/>
  <c r="AZ388" i="36"/>
  <c r="BA388" i="36"/>
  <c r="BD388" i="38"/>
  <c r="AZ389" i="36"/>
  <c r="AY389" i="36"/>
  <c r="BA389" i="36"/>
  <c r="AX389" i="36"/>
  <c r="DK388" i="36"/>
  <c r="DJ388" i="36"/>
  <c r="DI388" i="36"/>
  <c r="BD388" i="36"/>
  <c r="BE388" i="36"/>
  <c r="BC388" i="36"/>
  <c r="BE388" i="38"/>
  <c r="AZ388" i="38"/>
  <c r="EP394" i="36"/>
  <c r="EX394" i="36"/>
  <c r="S388" i="38"/>
  <c r="T388" i="38"/>
  <c r="O390" i="38"/>
  <c r="P390" i="38" s="1"/>
  <c r="Z390" i="38"/>
  <c r="Y390" i="38"/>
  <c r="AB390" i="38"/>
  <c r="D391" i="36"/>
  <c r="J391" i="36"/>
  <c r="A391" i="38"/>
  <c r="EX395" i="36"/>
  <c r="BK392" i="36"/>
  <c r="CG394" i="36"/>
  <c r="S395" i="36"/>
  <c r="BS393" i="36"/>
  <c r="AD395" i="36"/>
  <c r="BJ392" i="36"/>
  <c r="AC395" i="36"/>
  <c r="EW395" i="36"/>
  <c r="BR393" i="36"/>
  <c r="FA395" i="36"/>
  <c r="AS391" i="36"/>
  <c r="EZ394" i="36"/>
  <c r="AO392" i="36"/>
  <c r="BN393" i="36"/>
  <c r="AM392" i="36"/>
  <c r="CF393" i="36"/>
  <c r="CN393" i="36"/>
  <c r="AJ392" i="36"/>
  <c r="FB395" i="36"/>
  <c r="CF392" i="36"/>
  <c r="ES395" i="36"/>
  <c r="BL392" i="36"/>
  <c r="BZ392" i="36"/>
  <c r="BP392" i="36"/>
  <c r="FG393" i="36"/>
  <c r="EZ395" i="36"/>
  <c r="BR392" i="36"/>
  <c r="AQ392" i="36"/>
  <c r="BW392" i="36"/>
  <c r="AL392" i="36"/>
  <c r="AF395" i="36"/>
  <c r="BX392" i="36"/>
  <c r="AC396" i="36"/>
  <c r="ER394" i="36"/>
  <c r="FD395" i="36"/>
  <c r="AT392" i="36"/>
  <c r="CN392" i="36"/>
  <c r="CP393" i="36"/>
  <c r="CK392" i="36"/>
  <c r="CJ393" i="36"/>
  <c r="BZ393" i="36"/>
  <c r="CR393" i="36"/>
  <c r="ER392" i="36"/>
  <c r="BF392" i="36"/>
  <c r="BO393" i="36"/>
  <c r="BP393" i="36"/>
  <c r="BS394" i="36"/>
  <c r="BV395" i="36"/>
  <c r="BF393" i="36"/>
  <c r="AF394" i="36"/>
  <c r="EV395" i="36"/>
  <c r="FC394" i="36"/>
  <c r="CP392" i="36"/>
  <c r="AO393" i="36"/>
  <c r="BL393" i="36"/>
  <c r="CL393" i="36"/>
  <c r="CR392" i="36"/>
  <c r="ES394" i="36"/>
  <c r="ES396" i="36"/>
  <c r="S394" i="36"/>
  <c r="AC394" i="36"/>
  <c r="BQ393" i="36"/>
  <c r="BG393" i="36"/>
  <c r="FC395" i="36"/>
  <c r="BS392" i="36"/>
  <c r="EW394" i="36"/>
  <c r="CK393" i="36"/>
  <c r="CJ392" i="36"/>
  <c r="ET395" i="36"/>
  <c r="BV394" i="36"/>
  <c r="FA394" i="36"/>
  <c r="CG395" i="36"/>
  <c r="AD394" i="36"/>
  <c r="AM393" i="36"/>
  <c r="AJ393" i="36"/>
  <c r="EV394" i="36"/>
  <c r="ET394" i="36"/>
  <c r="BN392" i="36"/>
  <c r="BK393" i="36"/>
  <c r="CL392" i="36"/>
  <c r="BM393" i="36"/>
  <c r="BM392" i="36"/>
  <c r="AH395" i="36"/>
  <c r="AH394" i="36"/>
  <c r="FD394" i="36"/>
  <c r="BG392" i="36"/>
  <c r="BQ392" i="36"/>
  <c r="EU395" i="36"/>
  <c r="FB394" i="36"/>
  <c r="BJ393" i="36"/>
  <c r="FG392" i="36"/>
  <c r="AQ393" i="36"/>
  <c r="ER393" i="36"/>
  <c r="BX393" i="36"/>
  <c r="CM392" i="36"/>
  <c r="AS390" i="36"/>
  <c r="AA390" i="38" l="1"/>
  <c r="AB389" i="36"/>
  <c r="CQ392" i="36"/>
  <c r="BP389" i="38"/>
  <c r="AT389" i="38"/>
  <c r="BM389" i="38"/>
  <c r="AF389" i="38"/>
  <c r="BA389" i="38"/>
  <c r="BC389" i="38" s="1"/>
  <c r="BQ389" i="38"/>
  <c r="BU389" i="38"/>
  <c r="BJ389" i="38"/>
  <c r="AV389" i="38"/>
  <c r="BN389" i="38"/>
  <c r="BR389" i="38"/>
  <c r="BI389" i="38"/>
  <c r="AX389" i="38"/>
  <c r="AY389" i="38" s="1"/>
  <c r="BL389" i="38"/>
  <c r="BY389" i="36"/>
  <c r="CA389" i="36" s="1"/>
  <c r="BO389" i="38"/>
  <c r="CS392" i="36"/>
  <c r="CT392" i="36"/>
  <c r="H392" i="36"/>
  <c r="O392" i="36" s="1"/>
  <c r="BH392" i="36"/>
  <c r="U392" i="38" s="1"/>
  <c r="X392" i="38" s="1"/>
  <c r="Q392" i="38"/>
  <c r="N392" i="38"/>
  <c r="AR392" i="36"/>
  <c r="V392" i="38"/>
  <c r="BI392" i="36"/>
  <c r="BT389" i="38"/>
  <c r="BK389" i="38"/>
  <c r="BB389" i="36"/>
  <c r="BC389" i="36" s="1"/>
  <c r="AU389" i="38"/>
  <c r="EP395" i="36"/>
  <c r="A391" i="36"/>
  <c r="AW389" i="38"/>
  <c r="AS389" i="38"/>
  <c r="AO389" i="38"/>
  <c r="AK389" i="38"/>
  <c r="AP389" i="38"/>
  <c r="AJ389" i="38"/>
  <c r="AL389" i="38" s="1"/>
  <c r="AI389" i="38"/>
  <c r="BB390" i="36"/>
  <c r="AL388" i="38"/>
  <c r="AN388" i="38"/>
  <c r="AW390" i="36"/>
  <c r="BR390" i="38"/>
  <c r="BS390" i="38"/>
  <c r="W391" i="38"/>
  <c r="DM388" i="36"/>
  <c r="AJ390" i="38"/>
  <c r="BO390" i="38"/>
  <c r="AU390" i="38"/>
  <c r="CO393" i="36"/>
  <c r="BU393" i="36"/>
  <c r="AX390" i="38"/>
  <c r="AY390" i="38" s="1"/>
  <c r="AP390" i="38"/>
  <c r="DE389" i="36"/>
  <c r="DG389" i="36" s="1"/>
  <c r="CY389" i="36"/>
  <c r="CZ389" i="36"/>
  <c r="BI390" i="38"/>
  <c r="BL390" i="38"/>
  <c r="BH390" i="38"/>
  <c r="AV390" i="38"/>
  <c r="CV389" i="36"/>
  <c r="DD389" i="36"/>
  <c r="CX389" i="36"/>
  <c r="CW389" i="36"/>
  <c r="G389" i="38"/>
  <c r="A389" i="38"/>
  <c r="BU390" i="38"/>
  <c r="AT390" i="38"/>
  <c r="BM390" i="38"/>
  <c r="DA389" i="36"/>
  <c r="DC389" i="36" s="1"/>
  <c r="BK390" i="38"/>
  <c r="BA390" i="38"/>
  <c r="BB390" i="38" s="1"/>
  <c r="BG390" i="38" s="1"/>
  <c r="BP390" i="38"/>
  <c r="BQ390" i="38"/>
  <c r="AQ390" i="38"/>
  <c r="AS390" i="38"/>
  <c r="BJ390" i="38"/>
  <c r="DI389" i="36"/>
  <c r="BY390" i="36"/>
  <c r="CA390" i="36" s="1"/>
  <c r="AK390" i="38"/>
  <c r="AE390" i="38"/>
  <c r="AW390" i="38"/>
  <c r="BN390" i="38"/>
  <c r="BT390" i="38"/>
  <c r="D389" i="36"/>
  <c r="Y389" i="36" s="1" a="1"/>
  <c r="Y389" i="36" s="1"/>
  <c r="H389" i="38" s="1"/>
  <c r="CQ393" i="36"/>
  <c r="CO392" i="36"/>
  <c r="BU392" i="36"/>
  <c r="CC393" i="36"/>
  <c r="AC393" i="38"/>
  <c r="CH393" i="36"/>
  <c r="CD393" i="36"/>
  <c r="FH393" i="36"/>
  <c r="DX392" i="36"/>
  <c r="AP393" i="36"/>
  <c r="AV393" i="36"/>
  <c r="CI392" i="36"/>
  <c r="AV392" i="36"/>
  <c r="AP392" i="36"/>
  <c r="DH388" i="36"/>
  <c r="AD393" i="38"/>
  <c r="BL393" i="38" s="1"/>
  <c r="DF388" i="36"/>
  <c r="DX393" i="36"/>
  <c r="AI390" i="38"/>
  <c r="AR394" i="38"/>
  <c r="W390" i="38"/>
  <c r="Z395" i="36"/>
  <c r="L395" i="36" s="1"/>
  <c r="AG395" i="36"/>
  <c r="EQ396" i="36"/>
  <c r="EO397" i="36" s="1"/>
  <c r="EQ397" i="36" s="1"/>
  <c r="EO398" i="36" s="1"/>
  <c r="CC392" i="36"/>
  <c r="CD392" i="36"/>
  <c r="FH392" i="36"/>
  <c r="FI392" i="36" s="1"/>
  <c r="CH392" i="36"/>
  <c r="AC392" i="38"/>
  <c r="L392" i="38"/>
  <c r="M392" i="38"/>
  <c r="AK392" i="36"/>
  <c r="K392" i="38" s="1"/>
  <c r="AE394" i="36"/>
  <c r="AR395" i="38"/>
  <c r="BT392" i="36"/>
  <c r="AN389" i="38"/>
  <c r="CB390" i="36"/>
  <c r="F392" i="38"/>
  <c r="G392" i="38" s="1"/>
  <c r="AM389" i="38"/>
  <c r="AF390" i="38"/>
  <c r="M392" i="36"/>
  <c r="T389" i="38"/>
  <c r="BD389" i="38"/>
  <c r="BE389" i="38"/>
  <c r="Y391" i="38"/>
  <c r="AT391" i="38"/>
  <c r="AS391" i="38"/>
  <c r="BI391" i="38"/>
  <c r="AD392" i="38"/>
  <c r="AQ392" i="38" s="1"/>
  <c r="AF391" i="38"/>
  <c r="DF389" i="36"/>
  <c r="BK391" i="38"/>
  <c r="AW391" i="38"/>
  <c r="AU391" i="38"/>
  <c r="BT391" i="38"/>
  <c r="BU391" i="38"/>
  <c r="AE391" i="38"/>
  <c r="AQ391" i="38"/>
  <c r="AI391" i="38"/>
  <c r="AA392" i="36"/>
  <c r="AB392" i="36" s="1"/>
  <c r="BA391" i="38"/>
  <c r="BB391" i="38" s="1"/>
  <c r="BG391" i="38" s="1"/>
  <c r="BR391" i="38"/>
  <c r="BN391" i="38"/>
  <c r="AH391" i="38"/>
  <c r="DK389" i="36"/>
  <c r="FI391" i="36"/>
  <c r="AB391" i="38"/>
  <c r="BF389" i="38"/>
  <c r="O391" i="38"/>
  <c r="P391" i="38" s="1"/>
  <c r="Y391" i="36" a="1"/>
  <c r="Y391" i="36" s="1"/>
  <c r="H391" i="38" s="1"/>
  <c r="I391" i="38" s="1"/>
  <c r="AU392" i="36"/>
  <c r="Z391" i="38"/>
  <c r="DM389" i="36"/>
  <c r="DJ389" i="36"/>
  <c r="DL389" i="36" s="1"/>
  <c r="CB391" i="36"/>
  <c r="C392" i="36"/>
  <c r="CV391" i="36"/>
  <c r="X392" i="36"/>
  <c r="CX391" i="36"/>
  <c r="AA391" i="38"/>
  <c r="CY390" i="36"/>
  <c r="CU392" i="36"/>
  <c r="DD392" i="36" s="1"/>
  <c r="BJ391" i="38"/>
  <c r="AH390" i="38"/>
  <c r="BY391" i="36"/>
  <c r="CA391" i="36" s="1"/>
  <c r="AK391" i="38"/>
  <c r="BQ391" i="38"/>
  <c r="AG391" i="38"/>
  <c r="AP391" i="38"/>
  <c r="AV391" i="38"/>
  <c r="AO391" i="38"/>
  <c r="EE386" i="36"/>
  <c r="CW390" i="36"/>
  <c r="AX391" i="38"/>
  <c r="AY391" i="38" s="1"/>
  <c r="BL391" i="38"/>
  <c r="BP391" i="38"/>
  <c r="BS391" i="38"/>
  <c r="BH391" i="38"/>
  <c r="BM391" i="38"/>
  <c r="BO391" i="38"/>
  <c r="CT393" i="36"/>
  <c r="CS393" i="36"/>
  <c r="H393" i="36"/>
  <c r="O393" i="36" s="1"/>
  <c r="AI394" i="36"/>
  <c r="AI395" i="36"/>
  <c r="AE395" i="36"/>
  <c r="AK393" i="36"/>
  <c r="K393" i="38" s="1"/>
  <c r="BH393" i="36"/>
  <c r="U393" i="38" s="1"/>
  <c r="X393" i="38" s="1"/>
  <c r="Q393" i="38"/>
  <c r="R393" i="38" s="1"/>
  <c r="S393" i="38" s="1"/>
  <c r="AG394" i="36"/>
  <c r="D395" i="38"/>
  <c r="W395" i="36"/>
  <c r="AU395" i="36" s="1"/>
  <c r="K395" i="36"/>
  <c r="E395" i="36"/>
  <c r="T395" i="36"/>
  <c r="P395" i="36" s="1"/>
  <c r="V395" i="36"/>
  <c r="BI393" i="36"/>
  <c r="V393" i="38"/>
  <c r="V394" i="36"/>
  <c r="W394" i="36"/>
  <c r="AU394" i="36" s="1"/>
  <c r="E394" i="36"/>
  <c r="D394" i="38"/>
  <c r="K394" i="36"/>
  <c r="T394" i="36"/>
  <c r="P394" i="36" s="1"/>
  <c r="BT393" i="36"/>
  <c r="DE391" i="36"/>
  <c r="DJ391" i="36" s="1"/>
  <c r="CX390" i="36"/>
  <c r="DD390" i="36"/>
  <c r="DB391" i="36"/>
  <c r="DD391" i="36"/>
  <c r="U392" i="36"/>
  <c r="J392" i="36" s="1"/>
  <c r="DE390" i="36"/>
  <c r="DJ390" i="36" s="1"/>
  <c r="CV390" i="36"/>
  <c r="CZ390" i="36"/>
  <c r="CW391" i="36"/>
  <c r="CZ391" i="36"/>
  <c r="E392" i="38"/>
  <c r="DB390" i="36"/>
  <c r="AG390" i="38"/>
  <c r="DA391" i="36"/>
  <c r="DC391" i="36" s="1"/>
  <c r="I392" i="36"/>
  <c r="F393" i="36"/>
  <c r="AB393" i="38" s="1"/>
  <c r="EB386" i="36"/>
  <c r="EK386" i="36"/>
  <c r="EF386" i="36"/>
  <c r="ED386" i="36"/>
  <c r="EH386" i="36"/>
  <c r="EC386" i="36"/>
  <c r="DZ386" i="36"/>
  <c r="EI386" i="36"/>
  <c r="EA386" i="36"/>
  <c r="EM386" i="36"/>
  <c r="EL386" i="36"/>
  <c r="EJ386" i="36"/>
  <c r="DL387" i="36"/>
  <c r="EA387" i="36" s="1"/>
  <c r="F392" i="36"/>
  <c r="Z392" i="38" s="1"/>
  <c r="Q392" i="36"/>
  <c r="B392" i="38" s="1"/>
  <c r="DW392" i="36"/>
  <c r="C393" i="36"/>
  <c r="G392" i="36" a="1"/>
  <c r="G392" i="36" s="1"/>
  <c r="J392" i="38"/>
  <c r="L393" i="36"/>
  <c r="M393" i="36"/>
  <c r="U393" i="36"/>
  <c r="D393" i="36" s="1"/>
  <c r="Q393" i="36"/>
  <c r="B393" i="38" s="1"/>
  <c r="F393" i="38"/>
  <c r="G393" i="38" s="1"/>
  <c r="J393" i="38"/>
  <c r="DW393" i="36"/>
  <c r="AU393" i="36"/>
  <c r="X393" i="36"/>
  <c r="AA393" i="36"/>
  <c r="AW393" i="36" s="1"/>
  <c r="N393" i="36"/>
  <c r="I393" i="36"/>
  <c r="CU393" i="36"/>
  <c r="L392" i="36"/>
  <c r="E393" i="38"/>
  <c r="EY395" i="36"/>
  <c r="DL388" i="36"/>
  <c r="EC388" i="36" s="1"/>
  <c r="BE390" i="38"/>
  <c r="AR396" i="38"/>
  <c r="AU393" i="38"/>
  <c r="AX393" i="38"/>
  <c r="AY393" i="38" s="1"/>
  <c r="AJ393" i="38"/>
  <c r="BJ393" i="38"/>
  <c r="BM393" i="38"/>
  <c r="AQ393" i="38"/>
  <c r="BQ393" i="38"/>
  <c r="AY391" i="36"/>
  <c r="BA391" i="36"/>
  <c r="AZ391" i="36"/>
  <c r="AX391" i="36"/>
  <c r="T391" i="38"/>
  <c r="S391" i="38"/>
  <c r="AY390" i="36"/>
  <c r="BA390" i="36"/>
  <c r="AX390" i="36"/>
  <c r="AZ390" i="36"/>
  <c r="T390" i="38"/>
  <c r="S390" i="38"/>
  <c r="J395" i="38"/>
  <c r="DW395" i="36"/>
  <c r="Q395" i="36"/>
  <c r="B395" i="38" s="1"/>
  <c r="F395" i="36"/>
  <c r="C395" i="36"/>
  <c r="G394" i="36" a="1"/>
  <c r="G394" i="36" s="1"/>
  <c r="L394" i="36"/>
  <c r="DW394" i="36"/>
  <c r="Q394" i="36"/>
  <c r="B394" i="38" s="1"/>
  <c r="J394" i="38"/>
  <c r="F394" i="36"/>
  <c r="EP396" i="36"/>
  <c r="EX396" i="36"/>
  <c r="EY394" i="36"/>
  <c r="BC390" i="36"/>
  <c r="BE390" i="36"/>
  <c r="BD390" i="36"/>
  <c r="AM390" i="38"/>
  <c r="AN390" i="38"/>
  <c r="AL390" i="38"/>
  <c r="BC391" i="36"/>
  <c r="BE391" i="36"/>
  <c r="BD391" i="36"/>
  <c r="BC391" i="38"/>
  <c r="X395" i="36"/>
  <c r="EX397" i="36"/>
  <c r="BS392" i="38"/>
  <c r="AT392" i="38"/>
  <c r="AS392" i="38"/>
  <c r="BP392" i="38"/>
  <c r="AV392" i="38"/>
  <c r="AM391" i="38"/>
  <c r="AN391" i="38"/>
  <c r="AL391" i="38"/>
  <c r="R392" i="38"/>
  <c r="BP394" i="36"/>
  <c r="EV396" i="36"/>
  <c r="BW394" i="36"/>
  <c r="FG394" i="36"/>
  <c r="AQ395" i="36"/>
  <c r="BX394" i="36"/>
  <c r="AL395" i="36"/>
  <c r="FA397" i="36"/>
  <c r="EW398" i="36"/>
  <c r="CJ394" i="36"/>
  <c r="FD396" i="36"/>
  <c r="AM394" i="36"/>
  <c r="BL394" i="36"/>
  <c r="BK395" i="36"/>
  <c r="EV397" i="36"/>
  <c r="CF395" i="36"/>
  <c r="FB396" i="36"/>
  <c r="BF394" i="36"/>
  <c r="ET396" i="36"/>
  <c r="BS395" i="36"/>
  <c r="AC397" i="36"/>
  <c r="CR395" i="36"/>
  <c r="CP394" i="36"/>
  <c r="EV398" i="36"/>
  <c r="CR394" i="36"/>
  <c r="AC398" i="36"/>
  <c r="BM395" i="36"/>
  <c r="BW395" i="36"/>
  <c r="BO394" i="36"/>
  <c r="FG395" i="36"/>
  <c r="FC397" i="36"/>
  <c r="CK395" i="36"/>
  <c r="AT394" i="36"/>
  <c r="BF395" i="36"/>
  <c r="BZ395" i="36"/>
  <c r="BM394" i="36"/>
  <c r="BQ394" i="36"/>
  <c r="BL395" i="36"/>
  <c r="AD396" i="36"/>
  <c r="CN395" i="36"/>
  <c r="CM394" i="36"/>
  <c r="EW397" i="36"/>
  <c r="BG395" i="36"/>
  <c r="AT395" i="36"/>
  <c r="AL394" i="36"/>
  <c r="AF396" i="36"/>
  <c r="CJ395" i="36"/>
  <c r="ET397" i="36"/>
  <c r="AS393" i="36"/>
  <c r="BG394" i="36"/>
  <c r="CP395" i="36"/>
  <c r="FB397" i="36"/>
  <c r="BR394" i="36"/>
  <c r="ER395" i="36"/>
  <c r="BJ394" i="36"/>
  <c r="AJ395" i="36"/>
  <c r="BR395" i="36"/>
  <c r="CL394" i="36"/>
  <c r="EZ397" i="36"/>
  <c r="FC396" i="36"/>
  <c r="EU396" i="36"/>
  <c r="FG396" i="36"/>
  <c r="CN394" i="36"/>
  <c r="BX395" i="36"/>
  <c r="BQ395" i="36"/>
  <c r="CL395" i="36"/>
  <c r="S397" i="36"/>
  <c r="BV397" i="36"/>
  <c r="BZ394" i="36"/>
  <c r="BV396" i="36"/>
  <c r="BJ395" i="36"/>
  <c r="AO394" i="36"/>
  <c r="AS392" i="36"/>
  <c r="ES397" i="36"/>
  <c r="AM395" i="36"/>
  <c r="AJ394" i="36"/>
  <c r="BP395" i="36"/>
  <c r="CG397" i="36"/>
  <c r="FD397" i="36"/>
  <c r="EZ396" i="36"/>
  <c r="CK394" i="36"/>
  <c r="AD397" i="36"/>
  <c r="EW396" i="36"/>
  <c r="FA396" i="36"/>
  <c r="BN394" i="36"/>
  <c r="AQ394" i="36"/>
  <c r="S396" i="36"/>
  <c r="BK394" i="36"/>
  <c r="AO395" i="36"/>
  <c r="AH397" i="36"/>
  <c r="AH396" i="36"/>
  <c r="AF397" i="36"/>
  <c r="EU397" i="36"/>
  <c r="CG396" i="36"/>
  <c r="BN395" i="36"/>
  <c r="BO395" i="36"/>
  <c r="CF394" i="36"/>
  <c r="CM395" i="36"/>
  <c r="BB389" i="38" l="1"/>
  <c r="BG389" i="38" s="1"/>
  <c r="AZ389" i="38"/>
  <c r="AK392" i="38"/>
  <c r="DH389" i="36"/>
  <c r="EJ389" i="36" s="1"/>
  <c r="I389" i="38"/>
  <c r="W392" i="38"/>
  <c r="BD390" i="38"/>
  <c r="BF390" i="38"/>
  <c r="AZ390" i="38"/>
  <c r="BC390" i="38"/>
  <c r="BE389" i="36"/>
  <c r="BD389" i="36"/>
  <c r="CQ395" i="36"/>
  <c r="CI395" i="36"/>
  <c r="CB393" i="36"/>
  <c r="BY392" i="36"/>
  <c r="CA392" i="36" s="1"/>
  <c r="EP397" i="36"/>
  <c r="BU393" i="38"/>
  <c r="AW393" i="38"/>
  <c r="AP393" i="38"/>
  <c r="BT393" i="38"/>
  <c r="BI393" i="38"/>
  <c r="BK393" i="38"/>
  <c r="BA393" i="38"/>
  <c r="BF393" i="38" s="1"/>
  <c r="AG392" i="38"/>
  <c r="BJ392" i="38"/>
  <c r="AJ392" i="38"/>
  <c r="BL392" i="38"/>
  <c r="BQ392" i="38"/>
  <c r="AP392" i="38"/>
  <c r="AH392" i="38"/>
  <c r="AE392" i="38"/>
  <c r="AX392" i="38"/>
  <c r="AY392" i="38" s="1"/>
  <c r="AF392" i="38"/>
  <c r="BT392" i="38"/>
  <c r="BR393" i="38"/>
  <c r="BH393" i="38"/>
  <c r="AS393" i="38"/>
  <c r="AV393" i="38"/>
  <c r="AO393" i="38"/>
  <c r="AE393" i="38"/>
  <c r="AK393" i="38"/>
  <c r="AO392" i="38"/>
  <c r="BN392" i="38"/>
  <c r="BU392" i="38"/>
  <c r="BR392" i="38"/>
  <c r="BH392" i="38"/>
  <c r="AI392" i="38"/>
  <c r="AT393" i="38"/>
  <c r="BS393" i="38"/>
  <c r="BN393" i="38"/>
  <c r="BO393" i="38"/>
  <c r="BP393" i="38"/>
  <c r="BY393" i="36"/>
  <c r="CA393" i="36" s="1"/>
  <c r="DX394" i="36"/>
  <c r="CC394" i="36"/>
  <c r="CD394" i="36"/>
  <c r="CH394" i="36"/>
  <c r="AC394" i="38"/>
  <c r="FH394" i="36"/>
  <c r="CI394" i="36"/>
  <c r="CQ394" i="36"/>
  <c r="DE393" i="36"/>
  <c r="DM393" i="36" s="1"/>
  <c r="AA393" i="38"/>
  <c r="DX395" i="36"/>
  <c r="DX396" i="36"/>
  <c r="DG391" i="36"/>
  <c r="G395" i="36" a="1"/>
  <c r="G395" i="36" s="1"/>
  <c r="AC395" i="38"/>
  <c r="CH395" i="36"/>
  <c r="FH395" i="36"/>
  <c r="CD395" i="36"/>
  <c r="CC395" i="36"/>
  <c r="DK391" i="36"/>
  <c r="AR397" i="38"/>
  <c r="AI397" i="36"/>
  <c r="EQ398" i="36"/>
  <c r="EO399" i="36" s="1"/>
  <c r="CB392" i="36"/>
  <c r="T393" i="38"/>
  <c r="AE397" i="36"/>
  <c r="D397" i="38"/>
  <c r="V397" i="36"/>
  <c r="T397" i="36"/>
  <c r="P397" i="36" s="1"/>
  <c r="E397" i="36"/>
  <c r="K397" i="36"/>
  <c r="W397" i="36"/>
  <c r="AG397" i="36"/>
  <c r="Z397" i="36"/>
  <c r="F397" i="36" s="1"/>
  <c r="E396" i="36"/>
  <c r="T396" i="36"/>
  <c r="P396" i="36" s="1"/>
  <c r="V396" i="36"/>
  <c r="W396" i="36"/>
  <c r="M396" i="36" s="1"/>
  <c r="D396" i="38"/>
  <c r="K396" i="36"/>
  <c r="AG396" i="36"/>
  <c r="AI396" i="36"/>
  <c r="FI393" i="36"/>
  <c r="AW392" i="36"/>
  <c r="BA392" i="36" s="1"/>
  <c r="AA392" i="38"/>
  <c r="A392" i="38"/>
  <c r="CS395" i="36"/>
  <c r="CT395" i="36"/>
  <c r="H395" i="36"/>
  <c r="O395" i="36" s="1"/>
  <c r="AK394" i="36"/>
  <c r="K394" i="38" s="1"/>
  <c r="Q394" i="38"/>
  <c r="R394" i="38" s="1"/>
  <c r="BH394" i="36"/>
  <c r="U394" i="38" s="1"/>
  <c r="X394" i="38" s="1"/>
  <c r="BU395" i="36"/>
  <c r="AK395" i="36"/>
  <c r="K395" i="38" s="1"/>
  <c r="AR395" i="36"/>
  <c r="N395" i="38"/>
  <c r="L395" i="38"/>
  <c r="M395" i="38"/>
  <c r="D392" i="36"/>
  <c r="Y392" i="36" s="1" a="1"/>
  <c r="Y392" i="36" s="1"/>
  <c r="H392" i="38" s="1"/>
  <c r="I392" i="38" s="1"/>
  <c r="Z393" i="38"/>
  <c r="AA394" i="36"/>
  <c r="AB394" i="36" s="1"/>
  <c r="AA395" i="36"/>
  <c r="F395" i="38"/>
  <c r="G395" i="38" s="1"/>
  <c r="AI393" i="38"/>
  <c r="CU394" i="36"/>
  <c r="DD394" i="36" s="1"/>
  <c r="BD391" i="38"/>
  <c r="BM392" i="38"/>
  <c r="BI392" i="38"/>
  <c r="BK392" i="38"/>
  <c r="BO392" i="38"/>
  <c r="BA392" i="38"/>
  <c r="BB392" i="38" s="1"/>
  <c r="BG392" i="38" s="1"/>
  <c r="AU392" i="38"/>
  <c r="AW392" i="38"/>
  <c r="I395" i="36"/>
  <c r="BE391" i="38"/>
  <c r="BF391" i="38"/>
  <c r="Y393" i="38"/>
  <c r="EC389" i="36"/>
  <c r="BB392" i="36"/>
  <c r="BC392" i="36" s="1"/>
  <c r="M394" i="36"/>
  <c r="F394" i="38"/>
  <c r="G394" i="38" s="1"/>
  <c r="N395" i="36"/>
  <c r="EB389" i="36"/>
  <c r="M395" i="36"/>
  <c r="DM391" i="36"/>
  <c r="EA389" i="36"/>
  <c r="DB392" i="36"/>
  <c r="U395" i="36"/>
  <c r="D395" i="36" s="1"/>
  <c r="Y395" i="36" s="1" a="1"/>
  <c r="Y395" i="36" s="1"/>
  <c r="H395" i="38" s="1"/>
  <c r="Y392" i="38"/>
  <c r="EM389" i="36"/>
  <c r="U394" i="36"/>
  <c r="J394" i="36" s="1"/>
  <c r="ED389" i="36"/>
  <c r="DI391" i="36"/>
  <c r="DF391" i="36"/>
  <c r="CV392" i="36"/>
  <c r="EI389" i="36"/>
  <c r="E395" i="38"/>
  <c r="X394" i="36"/>
  <c r="EH389" i="36"/>
  <c r="DH391" i="36"/>
  <c r="C394" i="36"/>
  <c r="A394" i="36" s="1"/>
  <c r="CY392" i="36"/>
  <c r="DZ389" i="36"/>
  <c r="EK389" i="36"/>
  <c r="EL389" i="36"/>
  <c r="EF389" i="36"/>
  <c r="N394" i="36"/>
  <c r="AG393" i="38"/>
  <c r="W393" i="38"/>
  <c r="CW392" i="36"/>
  <c r="BB393" i="38"/>
  <c r="BG393" i="38" s="1"/>
  <c r="O393" i="38"/>
  <c r="P393" i="38" s="1"/>
  <c r="E394" i="38"/>
  <c r="O392" i="38"/>
  <c r="P392" i="38" s="1"/>
  <c r="DA392" i="36"/>
  <c r="DC392" i="36" s="1"/>
  <c r="CZ392" i="36"/>
  <c r="DM390" i="36"/>
  <c r="I394" i="36"/>
  <c r="DE392" i="36"/>
  <c r="DH392" i="36" s="1"/>
  <c r="CX392" i="36"/>
  <c r="AZ391" i="38"/>
  <c r="Y393" i="36" a="1"/>
  <c r="Y393" i="36" s="1"/>
  <c r="H393" i="38" s="1"/>
  <c r="I393" i="38" s="1"/>
  <c r="AH393" i="38"/>
  <c r="DK390" i="36"/>
  <c r="AZ393" i="38"/>
  <c r="CS394" i="36"/>
  <c r="CT394" i="36"/>
  <c r="H394" i="36"/>
  <c r="O394" i="36" s="1"/>
  <c r="AE396" i="36"/>
  <c r="Z396" i="36"/>
  <c r="CO394" i="36"/>
  <c r="L394" i="38"/>
  <c r="M394" i="38"/>
  <c r="V394" i="38"/>
  <c r="BI394" i="36"/>
  <c r="N394" i="38"/>
  <c r="AR394" i="36"/>
  <c r="BU394" i="36"/>
  <c r="AV394" i="36"/>
  <c r="AD394" i="38"/>
  <c r="AQ394" i="38" s="1"/>
  <c r="AP394" i="36"/>
  <c r="BT394" i="36"/>
  <c r="AF393" i="38"/>
  <c r="DF390" i="36"/>
  <c r="DG390" i="36"/>
  <c r="DL390" i="36" s="1"/>
  <c r="DI390" i="36"/>
  <c r="DH390" i="36"/>
  <c r="A393" i="36"/>
  <c r="A393" i="38"/>
  <c r="CV393" i="36"/>
  <c r="EL388" i="36"/>
  <c r="AB392" i="38"/>
  <c r="DZ387" i="36"/>
  <c r="EJ387" i="36"/>
  <c r="EB387" i="36"/>
  <c r="EI387" i="36"/>
  <c r="EE387" i="36"/>
  <c r="AB393" i="36"/>
  <c r="EC387" i="36"/>
  <c r="A392" i="36"/>
  <c r="EL387" i="36"/>
  <c r="EH387" i="36"/>
  <c r="EK387" i="36"/>
  <c r="EG387" i="36"/>
  <c r="ED387" i="36"/>
  <c r="EM387" i="36"/>
  <c r="EF387" i="36"/>
  <c r="BB393" i="36"/>
  <c r="BD393" i="36" s="1"/>
  <c r="J393" i="36"/>
  <c r="CX393" i="36"/>
  <c r="DD393" i="36"/>
  <c r="DB393" i="36"/>
  <c r="CZ393" i="36"/>
  <c r="CW393" i="36"/>
  <c r="DA393" i="36"/>
  <c r="DC393" i="36" s="1"/>
  <c r="CY393" i="36"/>
  <c r="DI393" i="36"/>
  <c r="V395" i="38"/>
  <c r="BI395" i="36"/>
  <c r="CO395" i="36"/>
  <c r="CU395" i="36"/>
  <c r="CX395" i="36" s="1"/>
  <c r="AV395" i="36"/>
  <c r="AD395" i="38"/>
  <c r="BO395" i="38" s="1"/>
  <c r="BT395" i="36"/>
  <c r="AP395" i="36"/>
  <c r="Q395" i="38"/>
  <c r="R395" i="38" s="1"/>
  <c r="S395" i="38" s="1"/>
  <c r="BH395" i="36"/>
  <c r="U395" i="38" s="1"/>
  <c r="X395" i="38" s="1"/>
  <c r="DF393" i="36"/>
  <c r="DG393" i="36"/>
  <c r="DH393" i="36"/>
  <c r="DJ393" i="36"/>
  <c r="DK393" i="36"/>
  <c r="EI388" i="36"/>
  <c r="EF388" i="36"/>
  <c r="EJ388" i="36"/>
  <c r="EA388" i="36"/>
  <c r="EH388" i="36"/>
  <c r="EK388" i="36"/>
  <c r="EB388" i="36"/>
  <c r="DZ388" i="36"/>
  <c r="EE388" i="36"/>
  <c r="ED388" i="36"/>
  <c r="EM388" i="36"/>
  <c r="EG388" i="36"/>
  <c r="BE393" i="38"/>
  <c r="BC393" i="38"/>
  <c r="A395" i="36"/>
  <c r="DL391" i="36"/>
  <c r="AA394" i="38"/>
  <c r="AR398" i="38"/>
  <c r="EQ399" i="36"/>
  <c r="EO400" i="36" s="1"/>
  <c r="EP399" i="36"/>
  <c r="EX399" i="36"/>
  <c r="AZ393" i="36"/>
  <c r="AY393" i="36"/>
  <c r="BA393" i="36"/>
  <c r="AX393" i="36"/>
  <c r="EY396" i="36"/>
  <c r="D394" i="36"/>
  <c r="Y394" i="36" s="1" a="1"/>
  <c r="Y394" i="36" s="1"/>
  <c r="H394" i="38" s="1"/>
  <c r="BH394" i="38"/>
  <c r="BD393" i="38"/>
  <c r="AM393" i="38"/>
  <c r="AL393" i="38"/>
  <c r="AN393" i="38"/>
  <c r="M397" i="36"/>
  <c r="AA397" i="36"/>
  <c r="N397" i="36"/>
  <c r="F397" i="38"/>
  <c r="G397" i="38" s="1"/>
  <c r="AU397" i="36"/>
  <c r="X397" i="36"/>
  <c r="U396" i="36"/>
  <c r="E396" i="38"/>
  <c r="I396" i="36"/>
  <c r="C396" i="36"/>
  <c r="AZ392" i="38"/>
  <c r="EY397" i="36"/>
  <c r="AW395" i="36"/>
  <c r="AB395" i="36"/>
  <c r="BB395" i="36"/>
  <c r="FI395" i="36"/>
  <c r="T392" i="38"/>
  <c r="S392" i="38"/>
  <c r="Z394" i="38"/>
  <c r="O394" i="38"/>
  <c r="P394" i="38" s="1"/>
  <c r="AB394" i="38"/>
  <c r="Y394" i="38"/>
  <c r="O395" i="38"/>
  <c r="P395" i="38" s="1"/>
  <c r="Y395" i="38"/>
  <c r="AB395" i="38"/>
  <c r="Z395" i="38"/>
  <c r="DF392" i="36"/>
  <c r="DK392" i="36"/>
  <c r="FI394" i="36"/>
  <c r="J397" i="38"/>
  <c r="L397" i="36"/>
  <c r="E397" i="38"/>
  <c r="U397" i="36"/>
  <c r="C397" i="36"/>
  <c r="AM392" i="38"/>
  <c r="AN392" i="38"/>
  <c r="AL392" i="38"/>
  <c r="EX398" i="36"/>
  <c r="EP398" i="36"/>
  <c r="AX392" i="36"/>
  <c r="AZ392" i="36"/>
  <c r="AY392" i="36"/>
  <c r="CB394" i="36"/>
  <c r="N396" i="36"/>
  <c r="AA396" i="36"/>
  <c r="BQ396" i="36"/>
  <c r="BZ397" i="36"/>
  <c r="CM397" i="36"/>
  <c r="FB399" i="36"/>
  <c r="AT397" i="36"/>
  <c r="EZ399" i="36"/>
  <c r="CG399" i="36"/>
  <c r="BK397" i="36"/>
  <c r="CJ396" i="36"/>
  <c r="BM397" i="36"/>
  <c r="EZ398" i="36"/>
  <c r="AL399" i="36"/>
  <c r="CR396" i="36"/>
  <c r="BF397" i="36"/>
  <c r="CF396" i="36"/>
  <c r="AF399" i="36"/>
  <c r="AM397" i="36"/>
  <c r="BM396" i="36"/>
  <c r="ES398" i="36"/>
  <c r="AF398" i="36"/>
  <c r="CG398" i="36"/>
  <c r="BJ396" i="36"/>
  <c r="CL396" i="36"/>
  <c r="BL396" i="36"/>
  <c r="AQ396" i="36"/>
  <c r="AL396" i="36"/>
  <c r="EV399" i="36"/>
  <c r="BS396" i="36"/>
  <c r="AT396" i="36"/>
  <c r="BR397" i="36"/>
  <c r="FB398" i="36"/>
  <c r="ER396" i="36"/>
  <c r="AO397" i="36"/>
  <c r="AM396" i="36"/>
  <c r="BZ399" i="36"/>
  <c r="BK396" i="36"/>
  <c r="BV398" i="36"/>
  <c r="BR396" i="36"/>
  <c r="FC398" i="36"/>
  <c r="AD398" i="36"/>
  <c r="BS397" i="36"/>
  <c r="BP396" i="36"/>
  <c r="CK397" i="36"/>
  <c r="FA398" i="36"/>
  <c r="ER397" i="36"/>
  <c r="AC400" i="36"/>
  <c r="BW396" i="36"/>
  <c r="AC399" i="36"/>
  <c r="FC399" i="36"/>
  <c r="BF396" i="36"/>
  <c r="BQ397" i="36"/>
  <c r="ES399" i="36"/>
  <c r="BP397" i="36"/>
  <c r="BO396" i="36"/>
  <c r="CF397" i="36"/>
  <c r="BN397" i="36"/>
  <c r="AS395" i="36"/>
  <c r="CL397" i="36"/>
  <c r="CP397" i="36"/>
  <c r="CP396" i="36"/>
  <c r="CJ397" i="36"/>
  <c r="FA399" i="36"/>
  <c r="AH400" i="36"/>
  <c r="BW397" i="36"/>
  <c r="CN397" i="36"/>
  <c r="AL397" i="36"/>
  <c r="AD399" i="36"/>
  <c r="AH399" i="36"/>
  <c r="BL397" i="36"/>
  <c r="AO396" i="36"/>
  <c r="AQ397" i="36"/>
  <c r="AS394" i="36"/>
  <c r="S398" i="36"/>
  <c r="CK396" i="36"/>
  <c r="ET398" i="36"/>
  <c r="BG397" i="36"/>
  <c r="CR397" i="36"/>
  <c r="FC400" i="36"/>
  <c r="EU398" i="36"/>
  <c r="BJ397" i="36"/>
  <c r="BX397" i="36"/>
  <c r="BV399" i="36"/>
  <c r="BF399" i="36"/>
  <c r="FG397" i="36"/>
  <c r="BG396" i="36"/>
  <c r="ET399" i="36"/>
  <c r="EW399" i="36"/>
  <c r="BO397" i="36"/>
  <c r="BX396" i="36"/>
  <c r="CN396" i="36"/>
  <c r="FD399" i="36"/>
  <c r="FD398" i="36"/>
  <c r="BZ396" i="36"/>
  <c r="AD400" i="36"/>
  <c r="ER398" i="36"/>
  <c r="AH398" i="36"/>
  <c r="AJ397" i="36"/>
  <c r="CM396" i="36"/>
  <c r="S399" i="36"/>
  <c r="EU399" i="36"/>
  <c r="BN396" i="36"/>
  <c r="AJ396" i="36"/>
  <c r="BO399" i="36"/>
  <c r="EW400" i="36"/>
  <c r="CF398" i="36"/>
  <c r="EE389" i="36" l="1"/>
  <c r="EG389" i="36"/>
  <c r="BD392" i="36"/>
  <c r="BE392" i="38"/>
  <c r="W394" i="38"/>
  <c r="BE392" i="36"/>
  <c r="BF392" i="38"/>
  <c r="BC392" i="38"/>
  <c r="AC397" i="38"/>
  <c r="CH397" i="36"/>
  <c r="CD397" i="36"/>
  <c r="CC397" i="36"/>
  <c r="AE398" i="36"/>
  <c r="Z398" i="36"/>
  <c r="DW398" i="36" s="1"/>
  <c r="CQ396" i="36"/>
  <c r="CU396" i="36"/>
  <c r="CV396" i="36" s="1"/>
  <c r="DX397" i="36"/>
  <c r="I397" i="36"/>
  <c r="CB395" i="36"/>
  <c r="AA395" i="38"/>
  <c r="F396" i="38"/>
  <c r="G396" i="38" s="1"/>
  <c r="G397" i="36" a="1"/>
  <c r="G397" i="36" s="1"/>
  <c r="AU396" i="36"/>
  <c r="DW397" i="36"/>
  <c r="X396" i="36"/>
  <c r="A397" i="36"/>
  <c r="Q397" i="36"/>
  <c r="B397" i="38" s="1"/>
  <c r="AI398" i="36"/>
  <c r="AG398" i="36"/>
  <c r="AR399" i="38"/>
  <c r="Z399" i="36"/>
  <c r="DW399" i="36" s="1"/>
  <c r="T399" i="36"/>
  <c r="P399" i="36" s="1"/>
  <c r="E399" i="36"/>
  <c r="V399" i="36"/>
  <c r="K399" i="36"/>
  <c r="D399" i="38"/>
  <c r="W399" i="36"/>
  <c r="AI399" i="36"/>
  <c r="AE399" i="36"/>
  <c r="EQ400" i="36"/>
  <c r="EO401" i="36" s="1"/>
  <c r="EX401" i="36" s="1"/>
  <c r="J395" i="36"/>
  <c r="BH396" i="36"/>
  <c r="U396" i="38" s="1"/>
  <c r="X396" i="38" s="1"/>
  <c r="Q396" i="38"/>
  <c r="R396" i="38" s="1"/>
  <c r="CO396" i="36"/>
  <c r="BB394" i="36"/>
  <c r="BE394" i="36" s="1"/>
  <c r="AR396" i="36"/>
  <c r="N396" i="38"/>
  <c r="BU396" i="36"/>
  <c r="AK396" i="36"/>
  <c r="K396" i="38" s="1"/>
  <c r="AV396" i="36"/>
  <c r="AP396" i="36"/>
  <c r="AD396" i="38"/>
  <c r="AV396" i="38" s="1"/>
  <c r="DA394" i="36"/>
  <c r="DC394" i="36" s="1"/>
  <c r="AW394" i="36"/>
  <c r="BA394" i="36" s="1"/>
  <c r="CZ394" i="36"/>
  <c r="CX394" i="36"/>
  <c r="I394" i="38"/>
  <c r="EA391" i="36"/>
  <c r="CV394" i="36"/>
  <c r="CW394" i="36"/>
  <c r="DB394" i="36"/>
  <c r="A395" i="38"/>
  <c r="CY394" i="36"/>
  <c r="J396" i="38"/>
  <c r="BI394" i="38"/>
  <c r="I395" i="38"/>
  <c r="DG392" i="36"/>
  <c r="F396" i="36"/>
  <c r="A396" i="36" s="1"/>
  <c r="DJ392" i="36"/>
  <c r="DM392" i="36"/>
  <c r="DW396" i="36"/>
  <c r="BA394" i="38"/>
  <c r="BB394" i="38" s="1"/>
  <c r="BG394" i="38" s="1"/>
  <c r="BD392" i="38"/>
  <c r="A394" i="38"/>
  <c r="G396" i="36" a="1"/>
  <c r="G396" i="36" s="1"/>
  <c r="AP394" i="38"/>
  <c r="BE393" i="36"/>
  <c r="DI392" i="36"/>
  <c r="EA390" i="36"/>
  <c r="AE394" i="38"/>
  <c r="BA395" i="38"/>
  <c r="BB395" i="38" s="1"/>
  <c r="BG395" i="38" s="1"/>
  <c r="EH390" i="36"/>
  <c r="EB390" i="36"/>
  <c r="AS394" i="38"/>
  <c r="BL394" i="38"/>
  <c r="L396" i="36"/>
  <c r="BP394" i="38"/>
  <c r="AT394" i="38"/>
  <c r="AV394" i="38"/>
  <c r="AX394" i="38"/>
  <c r="AY394" i="38" s="1"/>
  <c r="AW394" i="38"/>
  <c r="Q396" i="36"/>
  <c r="B396" i="38" s="1"/>
  <c r="AI394" i="38"/>
  <c r="AJ394" i="38"/>
  <c r="AL394" i="38" s="1"/>
  <c r="AU394" i="38"/>
  <c r="EI390" i="36"/>
  <c r="BM395" i="38"/>
  <c r="EK390" i="36"/>
  <c r="EE390" i="36"/>
  <c r="AG394" i="38"/>
  <c r="EM390" i="36"/>
  <c r="V396" i="38"/>
  <c r="BI396" i="36"/>
  <c r="DE394" i="36"/>
  <c r="DF394" i="36" s="1"/>
  <c r="AC396" i="38"/>
  <c r="CH396" i="36"/>
  <c r="CC396" i="36"/>
  <c r="CD396" i="36"/>
  <c r="Q397" i="38"/>
  <c r="R397" i="38" s="1"/>
  <c r="BH397" i="36"/>
  <c r="U397" i="38" s="1"/>
  <c r="X397" i="38" s="1"/>
  <c r="CI396" i="36"/>
  <c r="FH396" i="36"/>
  <c r="FI396" i="36" s="1"/>
  <c r="BT396" i="36"/>
  <c r="L396" i="38"/>
  <c r="M396" i="38"/>
  <c r="N397" i="38"/>
  <c r="AR397" i="36"/>
  <c r="AG399" i="36"/>
  <c r="H396" i="36"/>
  <c r="O396" i="36" s="1"/>
  <c r="CT396" i="36"/>
  <c r="CS396" i="36"/>
  <c r="K398" i="36"/>
  <c r="V398" i="36"/>
  <c r="T398" i="36"/>
  <c r="P398" i="36" s="1"/>
  <c r="W398" i="36"/>
  <c r="F398" i="38" s="1"/>
  <c r="G398" i="38" s="1"/>
  <c r="E398" i="36"/>
  <c r="D398" i="38"/>
  <c r="BM394" i="38"/>
  <c r="BO394" i="38"/>
  <c r="AO394" i="38"/>
  <c r="AH394" i="38"/>
  <c r="BU394" i="38"/>
  <c r="AF394" i="38"/>
  <c r="BQ394" i="38"/>
  <c r="BS394" i="38"/>
  <c r="EC390" i="36"/>
  <c r="DZ390" i="36"/>
  <c r="EF390" i="36"/>
  <c r="BC393" i="36"/>
  <c r="BR395" i="38"/>
  <c r="BN394" i="38"/>
  <c r="BT394" i="38"/>
  <c r="BJ394" i="38"/>
  <c r="BK394" i="38"/>
  <c r="BY394" i="36"/>
  <c r="CA394" i="36" s="1"/>
  <c r="AK394" i="38"/>
  <c r="BR394" i="38"/>
  <c r="EJ390" i="36"/>
  <c r="EL390" i="36"/>
  <c r="ED390" i="36"/>
  <c r="EG390" i="36"/>
  <c r="EJ391" i="36"/>
  <c r="AE395" i="38"/>
  <c r="BK395" i="38"/>
  <c r="BU395" i="38"/>
  <c r="BH395" i="38"/>
  <c r="DA395" i="36"/>
  <c r="DC395" i="36" s="1"/>
  <c r="AO395" i="38"/>
  <c r="BN395" i="38"/>
  <c r="CW395" i="36"/>
  <c r="AU395" i="38"/>
  <c r="AT395" i="38"/>
  <c r="BT395" i="38"/>
  <c r="T395" i="38"/>
  <c r="CZ395" i="36"/>
  <c r="DD395" i="36"/>
  <c r="CV395" i="36"/>
  <c r="BI395" i="38"/>
  <c r="BL395" i="38"/>
  <c r="AJ395" i="38"/>
  <c r="AM395" i="38" s="1"/>
  <c r="BS395" i="38"/>
  <c r="AV395" i="38"/>
  <c r="CY395" i="36"/>
  <c r="BP395" i="38"/>
  <c r="W395" i="38"/>
  <c r="DB395" i="36"/>
  <c r="AX395" i="38"/>
  <c r="AY395" i="38" s="1"/>
  <c r="AF395" i="38"/>
  <c r="AG395" i="38"/>
  <c r="AW395" i="38"/>
  <c r="AP395" i="38"/>
  <c r="AI395" i="38"/>
  <c r="EC391" i="36"/>
  <c r="EE391" i="36"/>
  <c r="BY395" i="36"/>
  <c r="CA395" i="36" s="1"/>
  <c r="AK395" i="38"/>
  <c r="BJ395" i="38"/>
  <c r="AH395" i="38"/>
  <c r="BQ395" i="38"/>
  <c r="AQ395" i="38"/>
  <c r="AS395" i="38"/>
  <c r="DL393" i="36"/>
  <c r="EF393" i="36" s="1"/>
  <c r="EH391" i="36"/>
  <c r="CU397" i="36"/>
  <c r="DB397" i="36" s="1"/>
  <c r="AP397" i="36"/>
  <c r="BT397" i="36"/>
  <c r="AV397" i="36"/>
  <c r="AD397" i="38"/>
  <c r="AQ397" i="38" s="1"/>
  <c r="FH397" i="36"/>
  <c r="CI397" i="36"/>
  <c r="BU397" i="36"/>
  <c r="CS397" i="36"/>
  <c r="H397" i="36"/>
  <c r="O397" i="36" s="1"/>
  <c r="CT397" i="36"/>
  <c r="CO397" i="36"/>
  <c r="CQ397" i="36"/>
  <c r="L397" i="38"/>
  <c r="M397" i="38"/>
  <c r="AK397" i="36"/>
  <c r="K397" i="38" s="1"/>
  <c r="DE395" i="36"/>
  <c r="DF395" i="36" s="1"/>
  <c r="V397" i="38"/>
  <c r="BI397" i="36"/>
  <c r="EG391" i="36"/>
  <c r="DZ391" i="36"/>
  <c r="EK391" i="36"/>
  <c r="EF391" i="36"/>
  <c r="A397" i="38"/>
  <c r="EB391" i="36"/>
  <c r="ED391" i="36"/>
  <c r="EM391" i="36"/>
  <c r="EI391" i="36"/>
  <c r="EL391" i="36"/>
  <c r="EY399" i="36"/>
  <c r="CB397" i="36"/>
  <c r="Q399" i="38"/>
  <c r="BH399" i="36"/>
  <c r="U399" i="38" s="1"/>
  <c r="X399" i="38" s="1"/>
  <c r="L399" i="38"/>
  <c r="M399" i="38"/>
  <c r="AI400" i="36"/>
  <c r="AE400" i="36"/>
  <c r="AR400" i="38"/>
  <c r="EP401" i="36"/>
  <c r="EY398" i="36"/>
  <c r="Z396" i="38"/>
  <c r="BC395" i="36"/>
  <c r="BD395" i="36"/>
  <c r="BE395" i="36"/>
  <c r="AA397" i="38"/>
  <c r="Q399" i="36"/>
  <c r="B399" i="38" s="1"/>
  <c r="AW396" i="36"/>
  <c r="AB396" i="36"/>
  <c r="BB396" i="36"/>
  <c r="Z397" i="38"/>
  <c r="O397" i="38"/>
  <c r="P397" i="38" s="1"/>
  <c r="AB397" i="38"/>
  <c r="Y397" i="38"/>
  <c r="D396" i="36"/>
  <c r="J396" i="36"/>
  <c r="BC394" i="36"/>
  <c r="BD394" i="36"/>
  <c r="D397" i="36"/>
  <c r="Y397" i="36" s="1" a="1"/>
  <c r="Y397" i="36" s="1"/>
  <c r="H397" i="38" s="1"/>
  <c r="I397" i="38" s="1"/>
  <c r="J397" i="36"/>
  <c r="BF395" i="38"/>
  <c r="AY395" i="36"/>
  <c r="AX395" i="36"/>
  <c r="BA395" i="36"/>
  <c r="AZ395" i="36"/>
  <c r="T394" i="38"/>
  <c r="S394" i="38"/>
  <c r="AZ394" i="36"/>
  <c r="J398" i="38"/>
  <c r="Q398" i="36"/>
  <c r="B398" i="38" s="1"/>
  <c r="G398" i="36" a="1"/>
  <c r="G398" i="36" s="1"/>
  <c r="AU399" i="36"/>
  <c r="X399" i="36"/>
  <c r="M399" i="36"/>
  <c r="AA399" i="36"/>
  <c r="N399" i="36"/>
  <c r="F399" i="38"/>
  <c r="G399" i="38" s="1"/>
  <c r="A396" i="38"/>
  <c r="BB397" i="36"/>
  <c r="AB397" i="36"/>
  <c r="AW397" i="36"/>
  <c r="EP400" i="36"/>
  <c r="EX400" i="36"/>
  <c r="EV400" i="36"/>
  <c r="BX399" i="36"/>
  <c r="S401" i="36"/>
  <c r="AL398" i="36"/>
  <c r="BN398" i="36"/>
  <c r="CF399" i="36"/>
  <c r="AF401" i="36"/>
  <c r="ES401" i="36"/>
  <c r="EU401" i="36"/>
  <c r="CP398" i="36"/>
  <c r="CK398" i="36"/>
  <c r="BX398" i="36"/>
  <c r="FD401" i="36"/>
  <c r="BP399" i="36"/>
  <c r="AT399" i="36"/>
  <c r="FA400" i="36"/>
  <c r="BV400" i="36"/>
  <c r="ER399" i="36"/>
  <c r="CG401" i="36"/>
  <c r="BK398" i="36"/>
  <c r="ES400" i="36"/>
  <c r="AC401" i="36"/>
  <c r="BQ399" i="36"/>
  <c r="FG398" i="36"/>
  <c r="BL398" i="36"/>
  <c r="BK400" i="36"/>
  <c r="AH401" i="36"/>
  <c r="BS399" i="36"/>
  <c r="AO399" i="36"/>
  <c r="FD400" i="36"/>
  <c r="FB400" i="36"/>
  <c r="CM399" i="36"/>
  <c r="BZ398" i="36"/>
  <c r="BR398" i="36"/>
  <c r="CM398" i="36"/>
  <c r="BR399" i="36"/>
  <c r="CL399" i="36"/>
  <c r="CR399" i="36"/>
  <c r="CN398" i="36"/>
  <c r="CP399" i="36"/>
  <c r="AT398" i="36"/>
  <c r="EU400" i="36"/>
  <c r="BV401" i="36"/>
  <c r="ET400" i="36"/>
  <c r="AQ399" i="36"/>
  <c r="CL398" i="36"/>
  <c r="BK399" i="36"/>
  <c r="BS398" i="36"/>
  <c r="AJ399" i="36"/>
  <c r="BW398" i="36"/>
  <c r="AM399" i="36"/>
  <c r="AM398" i="36"/>
  <c r="CR398" i="36"/>
  <c r="AJ398" i="36"/>
  <c r="BJ399" i="36"/>
  <c r="BJ398" i="36"/>
  <c r="EW401" i="36"/>
  <c r="AS397" i="36"/>
  <c r="BG399" i="36"/>
  <c r="CN399" i="36"/>
  <c r="AD401" i="36"/>
  <c r="AQ398" i="36"/>
  <c r="S400" i="36"/>
  <c r="CJ399" i="36"/>
  <c r="ET401" i="36"/>
  <c r="AF400" i="36"/>
  <c r="BG398" i="36"/>
  <c r="BN399" i="36"/>
  <c r="EZ400" i="36"/>
  <c r="BP398" i="36"/>
  <c r="BM399" i="36"/>
  <c r="FB401" i="36"/>
  <c r="FA401" i="36"/>
  <c r="BM398" i="36"/>
  <c r="BL399" i="36"/>
  <c r="BF398" i="36"/>
  <c r="FG399" i="36"/>
  <c r="BO398" i="36"/>
  <c r="BQ398" i="36"/>
  <c r="CG400" i="36"/>
  <c r="BW399" i="36"/>
  <c r="AO398" i="36"/>
  <c r="CJ398" i="36"/>
  <c r="CK399" i="36"/>
  <c r="AS396" i="36"/>
  <c r="BJ401" i="36"/>
  <c r="AO400" i="36"/>
  <c r="CZ396" i="36" l="1"/>
  <c r="BL396" i="38"/>
  <c r="BS396" i="38"/>
  <c r="L398" i="36"/>
  <c r="F398" i="36"/>
  <c r="AX394" i="36"/>
  <c r="AK396" i="38"/>
  <c r="DD396" i="36"/>
  <c r="AY394" i="36"/>
  <c r="BP396" i="38"/>
  <c r="E399" i="38"/>
  <c r="CY396" i="36"/>
  <c r="BJ396" i="38"/>
  <c r="AX396" i="38"/>
  <c r="AY396" i="38" s="1"/>
  <c r="AS396" i="38"/>
  <c r="DA396" i="36"/>
  <c r="DC396" i="36" s="1"/>
  <c r="AE396" i="38"/>
  <c r="AT396" i="38"/>
  <c r="U399" i="36"/>
  <c r="D399" i="36" s="1"/>
  <c r="CW396" i="36"/>
  <c r="CX396" i="36"/>
  <c r="BM396" i="38"/>
  <c r="AJ396" i="38"/>
  <c r="BY396" i="36"/>
  <c r="CA396" i="36" s="1"/>
  <c r="AU396" i="38"/>
  <c r="BN396" i="38"/>
  <c r="C399" i="36"/>
  <c r="AB396" i="38"/>
  <c r="EQ401" i="36"/>
  <c r="EO402" i="36" s="1"/>
  <c r="EQ402" i="36" s="1"/>
  <c r="EO403" i="36" s="1"/>
  <c r="DB396" i="36"/>
  <c r="AO396" i="38"/>
  <c r="BT396" i="38"/>
  <c r="BU396" i="38"/>
  <c r="AW396" i="38"/>
  <c r="BO396" i="38"/>
  <c r="I399" i="36"/>
  <c r="Y396" i="36" a="1"/>
  <c r="Y396" i="36" s="1"/>
  <c r="H396" i="38" s="1"/>
  <c r="I396" i="38" s="1"/>
  <c r="BF394" i="38"/>
  <c r="DJ394" i="36"/>
  <c r="DX398" i="36"/>
  <c r="DX399" i="36"/>
  <c r="L399" i="36"/>
  <c r="F399" i="36"/>
  <c r="AB399" i="38" s="1"/>
  <c r="J399" i="38"/>
  <c r="W396" i="38"/>
  <c r="G399" i="36" a="1"/>
  <c r="G399" i="36" s="1"/>
  <c r="AU398" i="36"/>
  <c r="BD395" i="38"/>
  <c r="BI398" i="36"/>
  <c r="V398" i="38"/>
  <c r="AE401" i="36"/>
  <c r="AG401" i="36"/>
  <c r="Z401" i="36"/>
  <c r="Q401" i="36" s="1"/>
  <c r="B401" i="38" s="1"/>
  <c r="AV398" i="36"/>
  <c r="BT398" i="36"/>
  <c r="AP398" i="36"/>
  <c r="CI398" i="36"/>
  <c r="AI401" i="36"/>
  <c r="CT398" i="36"/>
  <c r="CS398" i="36"/>
  <c r="H398" i="36"/>
  <c r="O398" i="36" s="1"/>
  <c r="BE394" i="38"/>
  <c r="BI396" i="38"/>
  <c r="BK396" i="38"/>
  <c r="AI396" i="38"/>
  <c r="BA396" i="38"/>
  <c r="BE396" i="38" s="1"/>
  <c r="BR396" i="38"/>
  <c r="BH396" i="38"/>
  <c r="AP396" i="38"/>
  <c r="O396" i="38"/>
  <c r="P396" i="38" s="1"/>
  <c r="AF396" i="38"/>
  <c r="BQ396" i="38"/>
  <c r="AQ396" i="38"/>
  <c r="Y396" i="38"/>
  <c r="CO399" i="36"/>
  <c r="CQ399" i="36"/>
  <c r="AK399" i="36"/>
  <c r="K399" i="38" s="1"/>
  <c r="AP399" i="36"/>
  <c r="BT399" i="36"/>
  <c r="AV399" i="36"/>
  <c r="AD399" i="38"/>
  <c r="AX399" i="38" s="1"/>
  <c r="AY399" i="38" s="1"/>
  <c r="N399" i="38"/>
  <c r="AR399" i="36"/>
  <c r="CS399" i="36"/>
  <c r="H399" i="36"/>
  <c r="O399" i="36" s="1"/>
  <c r="CT399" i="36"/>
  <c r="DE396" i="36"/>
  <c r="DG396" i="36" s="1"/>
  <c r="CC399" i="36"/>
  <c r="CD399" i="36"/>
  <c r="AC399" i="38"/>
  <c r="CH399" i="36"/>
  <c r="V399" i="38"/>
  <c r="W399" i="38" s="1"/>
  <c r="BI399" i="36"/>
  <c r="CI399" i="36"/>
  <c r="FH399" i="36"/>
  <c r="BU399" i="36"/>
  <c r="AH396" i="38"/>
  <c r="AA398" i="36"/>
  <c r="AB398" i="36" s="1"/>
  <c r="BC394" i="38"/>
  <c r="BD394" i="38"/>
  <c r="DL392" i="36"/>
  <c r="EK392" i="36" s="1"/>
  <c r="AN394" i="38"/>
  <c r="AD398" i="38"/>
  <c r="BP398" i="38" s="1"/>
  <c r="AG396" i="38"/>
  <c r="C398" i="36"/>
  <c r="A398" i="36" s="1"/>
  <c r="BE395" i="38"/>
  <c r="E398" i="38"/>
  <c r="A398" i="38" s="1"/>
  <c r="AM394" i="38"/>
  <c r="CU398" i="36"/>
  <c r="DD398" i="36" s="1"/>
  <c r="AA396" i="38"/>
  <c r="M398" i="36"/>
  <c r="U398" i="36"/>
  <c r="J398" i="36" s="1"/>
  <c r="AZ394" i="38"/>
  <c r="BC395" i="38"/>
  <c r="I398" i="36"/>
  <c r="FI397" i="36"/>
  <c r="CU399" i="36"/>
  <c r="DA399" i="36" s="1"/>
  <c r="DC399" i="36" s="1"/>
  <c r="X398" i="36"/>
  <c r="W397" i="38"/>
  <c r="CB396" i="36"/>
  <c r="N398" i="36"/>
  <c r="AK398" i="36"/>
  <c r="K398" i="38" s="1"/>
  <c r="AR401" i="38"/>
  <c r="E401" i="36"/>
  <c r="D401" i="38"/>
  <c r="T401" i="36"/>
  <c r="P401" i="36" s="1"/>
  <c r="W401" i="36"/>
  <c r="N401" i="36" s="1"/>
  <c r="V401" i="36"/>
  <c r="K401" i="36"/>
  <c r="AG400" i="36"/>
  <c r="Q398" i="38"/>
  <c r="R398" i="38" s="1"/>
  <c r="BH398" i="36"/>
  <c r="U398" i="38" s="1"/>
  <c r="X398" i="38" s="1"/>
  <c r="V400" i="36"/>
  <c r="T400" i="36"/>
  <c r="P400" i="36" s="1"/>
  <c r="W400" i="36"/>
  <c r="AU400" i="36" s="1"/>
  <c r="E400" i="36"/>
  <c r="D400" i="38"/>
  <c r="K400" i="36"/>
  <c r="Z400" i="36"/>
  <c r="J400" i="38" s="1"/>
  <c r="CO398" i="36"/>
  <c r="M398" i="38"/>
  <c r="L398" i="38"/>
  <c r="BU398" i="36"/>
  <c r="CQ398" i="36"/>
  <c r="FH398" i="36"/>
  <c r="FI398" i="36" s="1"/>
  <c r="AC398" i="38"/>
  <c r="CH398" i="36"/>
  <c r="CD398" i="36"/>
  <c r="CC398" i="36"/>
  <c r="N398" i="38"/>
  <c r="AR398" i="36"/>
  <c r="DK394" i="36"/>
  <c r="DH394" i="36"/>
  <c r="DG394" i="36"/>
  <c r="DM394" i="36"/>
  <c r="DI394" i="36"/>
  <c r="AL395" i="38"/>
  <c r="AN395" i="38"/>
  <c r="EC393" i="36"/>
  <c r="EA393" i="36"/>
  <c r="DK396" i="36"/>
  <c r="AZ395" i="38"/>
  <c r="DI396" i="36"/>
  <c r="DM395" i="36"/>
  <c r="CV397" i="36"/>
  <c r="AV397" i="38"/>
  <c r="AF397" i="38"/>
  <c r="AH397" i="38"/>
  <c r="DG395" i="36"/>
  <c r="AT397" i="38"/>
  <c r="EJ393" i="36"/>
  <c r="CX397" i="36"/>
  <c r="AJ397" i="38"/>
  <c r="AL397" i="38" s="1"/>
  <c r="BH397" i="38"/>
  <c r="DA397" i="36"/>
  <c r="DC397" i="36" s="1"/>
  <c r="AP397" i="38"/>
  <c r="AX397" i="38"/>
  <c r="AY397" i="38" s="1"/>
  <c r="DJ395" i="36"/>
  <c r="CW397" i="36"/>
  <c r="BT397" i="38"/>
  <c r="BP397" i="38"/>
  <c r="BL397" i="38"/>
  <c r="AG397" i="38"/>
  <c r="EK393" i="36"/>
  <c r="DH395" i="36"/>
  <c r="CZ397" i="36"/>
  <c r="BJ397" i="38"/>
  <c r="BY397" i="36"/>
  <c r="CA397" i="36" s="1"/>
  <c r="BR397" i="38"/>
  <c r="BN397" i="38"/>
  <c r="EL393" i="36"/>
  <c r="EE393" i="36"/>
  <c r="DI395" i="36"/>
  <c r="DD397" i="36"/>
  <c r="CY397" i="36"/>
  <c r="BM397" i="38"/>
  <c r="BO397" i="38"/>
  <c r="BI397" i="38"/>
  <c r="BK397" i="38"/>
  <c r="BU397" i="38"/>
  <c r="AU397" i="38"/>
  <c r="BQ397" i="38"/>
  <c r="BS397" i="38"/>
  <c r="DZ393" i="36"/>
  <c r="EH393" i="36"/>
  <c r="EB393" i="36"/>
  <c r="EI393" i="36"/>
  <c r="DK395" i="36"/>
  <c r="AS397" i="38"/>
  <c r="AI397" i="38"/>
  <c r="AO397" i="38"/>
  <c r="AE397" i="38"/>
  <c r="BA397" i="38"/>
  <c r="BB397" i="38" s="1"/>
  <c r="BG397" i="38" s="1"/>
  <c r="AK397" i="38"/>
  <c r="AW397" i="38"/>
  <c r="ED393" i="36"/>
  <c r="EG393" i="36"/>
  <c r="EM393" i="36"/>
  <c r="DE397" i="36"/>
  <c r="EA392" i="36"/>
  <c r="V401" i="38"/>
  <c r="BI401" i="36"/>
  <c r="AV400" i="36"/>
  <c r="AP400" i="36"/>
  <c r="BD397" i="36"/>
  <c r="BC397" i="36"/>
  <c r="BE397" i="36"/>
  <c r="BS399" i="38"/>
  <c r="AE399" i="38"/>
  <c r="AM396" i="38"/>
  <c r="AN396" i="38"/>
  <c r="AL396" i="38"/>
  <c r="J399" i="36"/>
  <c r="BC396" i="36"/>
  <c r="BD396" i="36"/>
  <c r="BE396" i="36"/>
  <c r="EY401" i="36"/>
  <c r="G400" i="36" a="1"/>
  <c r="G400" i="36" s="1"/>
  <c r="AW398" i="36"/>
  <c r="BA397" i="36"/>
  <c r="AZ397" i="36"/>
  <c r="AX397" i="36"/>
  <c r="AY397" i="36"/>
  <c r="AB398" i="38"/>
  <c r="O398" i="38"/>
  <c r="P398" i="38" s="1"/>
  <c r="Y398" i="38"/>
  <c r="Z398" i="38"/>
  <c r="O399" i="38"/>
  <c r="P399" i="38" s="1"/>
  <c r="Y399" i="38"/>
  <c r="Z399" i="38"/>
  <c r="R399" i="38"/>
  <c r="AB399" i="36"/>
  <c r="BB399" i="36"/>
  <c r="AW399" i="36"/>
  <c r="AK398" i="38"/>
  <c r="EY400" i="36"/>
  <c r="A399" i="38"/>
  <c r="AZ396" i="36"/>
  <c r="AX396" i="36"/>
  <c r="AY396" i="36"/>
  <c r="BA396" i="36"/>
  <c r="G401" i="36" a="1"/>
  <c r="G401" i="36" s="1"/>
  <c r="L401" i="36"/>
  <c r="F401" i="36"/>
  <c r="BF396" i="38"/>
  <c r="S396" i="38"/>
  <c r="T396" i="38"/>
  <c r="S397" i="38"/>
  <c r="T397" i="38"/>
  <c r="EP402" i="36"/>
  <c r="EX402" i="36"/>
  <c r="EV401" i="36"/>
  <c r="AS398" i="36"/>
  <c r="EW402" i="36"/>
  <c r="AS400" i="36"/>
  <c r="BW401" i="36"/>
  <c r="BS401" i="36"/>
  <c r="BN401" i="36"/>
  <c r="CK401" i="36"/>
  <c r="BZ400" i="36"/>
  <c r="AJ401" i="36"/>
  <c r="EW403" i="36"/>
  <c r="BP401" i="36"/>
  <c r="AO402" i="36"/>
  <c r="AJ400" i="36"/>
  <c r="BK401" i="36"/>
  <c r="BQ401" i="36"/>
  <c r="ET403" i="36"/>
  <c r="CG403" i="36"/>
  <c r="EU402" i="36"/>
  <c r="BV403" i="36"/>
  <c r="BR400" i="36"/>
  <c r="FC401" i="36"/>
  <c r="FG400" i="36"/>
  <c r="ER401" i="36"/>
  <c r="FC403" i="36"/>
  <c r="AL401" i="36"/>
  <c r="FD403" i="36"/>
  <c r="AF402" i="36"/>
  <c r="CN401" i="36"/>
  <c r="AL400" i="36"/>
  <c r="EZ402" i="36"/>
  <c r="FD402" i="36"/>
  <c r="FC402" i="36"/>
  <c r="AF403" i="36"/>
  <c r="BQ400" i="36"/>
  <c r="EZ401" i="36"/>
  <c r="FA403" i="36"/>
  <c r="CG402" i="36"/>
  <c r="AO401" i="36"/>
  <c r="AH402" i="36"/>
  <c r="BX400" i="36"/>
  <c r="BF402" i="36"/>
  <c r="EV403" i="36"/>
  <c r="CP400" i="36"/>
  <c r="FB403" i="36"/>
  <c r="EV402" i="36"/>
  <c r="BG401" i="36"/>
  <c r="CM400" i="36"/>
  <c r="BP400" i="36"/>
  <c r="AC402" i="36"/>
  <c r="S403" i="36"/>
  <c r="CJ401" i="36"/>
  <c r="AD403" i="36"/>
  <c r="AT401" i="36"/>
  <c r="CK400" i="36"/>
  <c r="CJ400" i="36"/>
  <c r="S402" i="36"/>
  <c r="ET402" i="36"/>
  <c r="AQ400" i="36"/>
  <c r="CL401" i="36"/>
  <c r="AC403" i="36"/>
  <c r="AS399" i="36"/>
  <c r="BL400" i="36"/>
  <c r="BW400" i="36"/>
  <c r="BR401" i="36"/>
  <c r="BJ400" i="36"/>
  <c r="AD402" i="36"/>
  <c r="CF400" i="36"/>
  <c r="CF401" i="36"/>
  <c r="BZ401" i="36"/>
  <c r="FA402" i="36"/>
  <c r="AH403" i="36"/>
  <c r="BL401" i="36"/>
  <c r="CL400" i="36"/>
  <c r="AM400" i="36"/>
  <c r="ER400" i="36"/>
  <c r="CM401" i="36"/>
  <c r="FG401" i="36"/>
  <c r="AQ401" i="36"/>
  <c r="CN400" i="36"/>
  <c r="BM401" i="36"/>
  <c r="BV402" i="36"/>
  <c r="BX401" i="36"/>
  <c r="BS400" i="36"/>
  <c r="BM400" i="36"/>
  <c r="FB402" i="36"/>
  <c r="EU403" i="36"/>
  <c r="BO401" i="36"/>
  <c r="BO400" i="36"/>
  <c r="BG400" i="36"/>
  <c r="CR400" i="36"/>
  <c r="CR401" i="36"/>
  <c r="BF401" i="36"/>
  <c r="ES402" i="36"/>
  <c r="BN400" i="36"/>
  <c r="AT400" i="36"/>
  <c r="EZ403" i="36"/>
  <c r="CP401" i="36"/>
  <c r="BF400" i="36"/>
  <c r="ES403" i="36"/>
  <c r="AM401" i="36"/>
  <c r="CR402" i="36"/>
  <c r="BO399" i="38" l="1"/>
  <c r="AZ396" i="38"/>
  <c r="BY399" i="36"/>
  <c r="BL399" i="38"/>
  <c r="AT399" i="38"/>
  <c r="BM399" i="38"/>
  <c r="BQ399" i="38"/>
  <c r="AS399" i="38"/>
  <c r="BH399" i="38"/>
  <c r="AI399" i="38"/>
  <c r="AU399" i="38"/>
  <c r="BI399" i="38"/>
  <c r="AO399" i="38"/>
  <c r="AK399" i="38"/>
  <c r="BK399" i="38"/>
  <c r="DL394" i="36"/>
  <c r="A399" i="36"/>
  <c r="Y399" i="36" a="1"/>
  <c r="Y399" i="36" s="1"/>
  <c r="H399" i="38" s="1"/>
  <c r="I399" i="38" s="1"/>
  <c r="DM396" i="36"/>
  <c r="DF396" i="36"/>
  <c r="H401" i="36"/>
  <c r="O401" i="36" s="1"/>
  <c r="CT401" i="36"/>
  <c r="CS401" i="36"/>
  <c r="BU401" i="36"/>
  <c r="AR401" i="36"/>
  <c r="N401" i="38"/>
  <c r="CO400" i="36"/>
  <c r="CI401" i="36"/>
  <c r="M401" i="38"/>
  <c r="L401" i="38"/>
  <c r="AK401" i="36"/>
  <c r="K401" i="38" s="1"/>
  <c r="DX400" i="36"/>
  <c r="CO401" i="36"/>
  <c r="EX403" i="36"/>
  <c r="EP403" i="36"/>
  <c r="EQ403" i="36"/>
  <c r="EO404" i="36" s="1"/>
  <c r="EQ404" i="36" s="1"/>
  <c r="EO405" i="36" s="1"/>
  <c r="EX405" i="36" s="1"/>
  <c r="AR402" i="38"/>
  <c r="AI402" i="36"/>
  <c r="AE402" i="36"/>
  <c r="E402" i="36"/>
  <c r="W402" i="36"/>
  <c r="T402" i="36"/>
  <c r="V402" i="36"/>
  <c r="D402" i="38"/>
  <c r="K402" i="36"/>
  <c r="Z402" i="36"/>
  <c r="AV401" i="36"/>
  <c r="AP401" i="36"/>
  <c r="BT401" i="36"/>
  <c r="BH401" i="36"/>
  <c r="U401" i="38" s="1"/>
  <c r="X401" i="38" s="1"/>
  <c r="Q401" i="38"/>
  <c r="CC400" i="36"/>
  <c r="CH400" i="36"/>
  <c r="AC400" i="38"/>
  <c r="CD400" i="36"/>
  <c r="DX401" i="36"/>
  <c r="AA399" i="38"/>
  <c r="DW401" i="36"/>
  <c r="CB399" i="36"/>
  <c r="CA399" i="36"/>
  <c r="J401" i="38"/>
  <c r="BC396" i="38"/>
  <c r="EJ392" i="36"/>
  <c r="EB392" i="36"/>
  <c r="BD396" i="38"/>
  <c r="DH396" i="36"/>
  <c r="AR403" i="38"/>
  <c r="AG403" i="36"/>
  <c r="Z403" i="36"/>
  <c r="G403" i="36" s="1" a="1"/>
  <c r="G403" i="36" s="1"/>
  <c r="T403" i="36"/>
  <c r="P403" i="36" s="1"/>
  <c r="K403" i="36"/>
  <c r="V403" i="36"/>
  <c r="W403" i="36"/>
  <c r="X403" i="36" s="1"/>
  <c r="D403" i="38"/>
  <c r="E403" i="36"/>
  <c r="AE403" i="36"/>
  <c r="M400" i="36"/>
  <c r="BU399" i="38"/>
  <c r="BJ399" i="38"/>
  <c r="BN399" i="38"/>
  <c r="BT399" i="38"/>
  <c r="BP399" i="38"/>
  <c r="AF399" i="38"/>
  <c r="AW399" i="38"/>
  <c r="AQ399" i="38"/>
  <c r="BA399" i="38"/>
  <c r="BB399" i="38" s="1"/>
  <c r="BG399" i="38" s="1"/>
  <c r="AP399" i="38"/>
  <c r="AV399" i="38"/>
  <c r="AH399" i="38"/>
  <c r="AJ399" i="38"/>
  <c r="BR399" i="38"/>
  <c r="AG399" i="38"/>
  <c r="BT400" i="36"/>
  <c r="EE392" i="36"/>
  <c r="BB396" i="38"/>
  <c r="BG396" i="38" s="1"/>
  <c r="AA400" i="36"/>
  <c r="AW400" i="36" s="1"/>
  <c r="X400" i="36"/>
  <c r="DJ396" i="36"/>
  <c r="DL396" i="36" s="1"/>
  <c r="AG402" i="36"/>
  <c r="AI403" i="36"/>
  <c r="AO398" i="38"/>
  <c r="AQ398" i="38"/>
  <c r="BQ398" i="38"/>
  <c r="BN398" i="38"/>
  <c r="AE398" i="38"/>
  <c r="AU398" i="38"/>
  <c r="AV398" i="38"/>
  <c r="AJ398" i="38"/>
  <c r="AM398" i="38" s="1"/>
  <c r="BA398" i="38"/>
  <c r="BB398" i="38" s="1"/>
  <c r="BG398" i="38" s="1"/>
  <c r="BH398" i="38"/>
  <c r="BM398" i="38"/>
  <c r="BU398" i="38"/>
  <c r="BR398" i="38"/>
  <c r="AP398" i="38"/>
  <c r="BI398" i="38"/>
  <c r="BY398" i="36"/>
  <c r="CA398" i="36" s="1"/>
  <c r="AF398" i="38"/>
  <c r="AW398" i="38"/>
  <c r="AS398" i="38"/>
  <c r="BJ398" i="38"/>
  <c r="BK398" i="38"/>
  <c r="BB398" i="36"/>
  <c r="EL392" i="36"/>
  <c r="D398" i="36"/>
  <c r="Y398" i="36" s="1" a="1"/>
  <c r="Y398" i="36" s="1"/>
  <c r="H398" i="38" s="1"/>
  <c r="I398" i="38" s="1"/>
  <c r="EC392" i="36"/>
  <c r="AX398" i="38"/>
  <c r="AY398" i="38" s="1"/>
  <c r="BL398" i="38"/>
  <c r="AT398" i="38"/>
  <c r="BS398" i="38"/>
  <c r="BT398" i="38"/>
  <c r="BO398" i="38"/>
  <c r="F400" i="36"/>
  <c r="Y400" i="38" s="1"/>
  <c r="EI392" i="36"/>
  <c r="EH392" i="36"/>
  <c r="DZ392" i="36"/>
  <c r="EM392" i="36"/>
  <c r="EG392" i="36"/>
  <c r="L400" i="36"/>
  <c r="EF392" i="36"/>
  <c r="ED392" i="36"/>
  <c r="AG398" i="38"/>
  <c r="AH398" i="38"/>
  <c r="DW400" i="36"/>
  <c r="CZ399" i="36"/>
  <c r="DE398" i="36"/>
  <c r="DH398" i="36" s="1"/>
  <c r="U401" i="36"/>
  <c r="CW398" i="36"/>
  <c r="FI399" i="36"/>
  <c r="CX398" i="36"/>
  <c r="DB398" i="36"/>
  <c r="CY398" i="36"/>
  <c r="CV399" i="36"/>
  <c r="CZ398" i="36"/>
  <c r="CV398" i="36"/>
  <c r="DA398" i="36"/>
  <c r="DC398" i="36" s="1"/>
  <c r="Q400" i="36"/>
  <c r="B400" i="38" s="1"/>
  <c r="F400" i="38"/>
  <c r="G400" i="38" s="1"/>
  <c r="C401" i="36"/>
  <c r="AN397" i="38"/>
  <c r="E401" i="38"/>
  <c r="CY399" i="36"/>
  <c r="AA401" i="36"/>
  <c r="CX399" i="36"/>
  <c r="DE399" i="36"/>
  <c r="DJ399" i="36" s="1"/>
  <c r="DD399" i="36"/>
  <c r="DB399" i="36"/>
  <c r="AD400" i="38"/>
  <c r="BL400" i="38" s="1"/>
  <c r="N400" i="36"/>
  <c r="AI398" i="38"/>
  <c r="F401" i="38"/>
  <c r="G401" i="38" s="1"/>
  <c r="E400" i="38"/>
  <c r="CW399" i="36"/>
  <c r="AM397" i="38"/>
  <c r="AD401" i="38"/>
  <c r="BQ401" i="38" s="1"/>
  <c r="I401" i="36"/>
  <c r="W398" i="38"/>
  <c r="AA398" i="38"/>
  <c r="U400" i="36"/>
  <c r="J400" i="36" s="1"/>
  <c r="X401" i="36"/>
  <c r="M401" i="36"/>
  <c r="AU401" i="36"/>
  <c r="I400" i="36"/>
  <c r="C400" i="36"/>
  <c r="EC394" i="36"/>
  <c r="CB398" i="36"/>
  <c r="AZ397" i="38"/>
  <c r="EA394" i="36"/>
  <c r="AC401" i="38"/>
  <c r="FH401" i="36"/>
  <c r="CD401" i="36"/>
  <c r="CC401" i="36"/>
  <c r="CH401" i="36"/>
  <c r="CQ400" i="36"/>
  <c r="M400" i="38"/>
  <c r="L400" i="38"/>
  <c r="Q400" i="38"/>
  <c r="R400" i="38" s="1"/>
  <c r="BH400" i="36"/>
  <c r="U400" i="38" s="1"/>
  <c r="X400" i="38" s="1"/>
  <c r="CU401" i="36"/>
  <c r="V400" i="38"/>
  <c r="BI400" i="36"/>
  <c r="CI400" i="36"/>
  <c r="FH400" i="36"/>
  <c r="FI400" i="36" s="1"/>
  <c r="AK400" i="36"/>
  <c r="K400" i="38" s="1"/>
  <c r="BU400" i="36"/>
  <c r="CQ401" i="36"/>
  <c r="N400" i="38"/>
  <c r="AR400" i="36"/>
  <c r="CT400" i="36"/>
  <c r="CS400" i="36"/>
  <c r="H400" i="36"/>
  <c r="O400" i="36" s="1"/>
  <c r="CU400" i="36"/>
  <c r="CW400" i="36" s="1"/>
  <c r="ED396" i="36"/>
  <c r="BC397" i="38"/>
  <c r="BE397" i="38"/>
  <c r="EH394" i="36"/>
  <c r="EC396" i="36"/>
  <c r="BD397" i="38"/>
  <c r="EM394" i="36"/>
  <c r="EJ394" i="36"/>
  <c r="EK394" i="36"/>
  <c r="EL394" i="36"/>
  <c r="EI394" i="36"/>
  <c r="ED394" i="36"/>
  <c r="EA396" i="36"/>
  <c r="EI396" i="36"/>
  <c r="EG394" i="36"/>
  <c r="DZ394" i="36"/>
  <c r="EB394" i="36"/>
  <c r="EF394" i="36"/>
  <c r="EE394" i="36"/>
  <c r="DL395" i="36"/>
  <c r="EK395" i="36" s="1"/>
  <c r="DZ396" i="36"/>
  <c r="BF397" i="38"/>
  <c r="DJ397" i="36"/>
  <c r="DM397" i="36"/>
  <c r="DG397" i="36"/>
  <c r="DK397" i="36"/>
  <c r="DH397" i="36"/>
  <c r="DI397" i="36"/>
  <c r="DF397" i="36"/>
  <c r="EF396" i="36"/>
  <c r="EJ396" i="36"/>
  <c r="AZ399" i="38"/>
  <c r="AZ398" i="38"/>
  <c r="EH396" i="36"/>
  <c r="EK396" i="36"/>
  <c r="BF399" i="38"/>
  <c r="AA400" i="38"/>
  <c r="BE399" i="38"/>
  <c r="EY403" i="36"/>
  <c r="A401" i="36"/>
  <c r="BD399" i="38"/>
  <c r="BF398" i="38"/>
  <c r="CB400" i="36"/>
  <c r="AP402" i="36"/>
  <c r="AV402" i="36"/>
  <c r="CT402" i="36"/>
  <c r="CS402" i="36"/>
  <c r="H402" i="36"/>
  <c r="O402" i="36" s="1"/>
  <c r="BH402" i="36"/>
  <c r="U402" i="38" s="1"/>
  <c r="X402" i="38" s="1"/>
  <c r="Q402" i="38"/>
  <c r="AB401" i="38"/>
  <c r="Y401" i="38"/>
  <c r="Z401" i="38"/>
  <c r="O401" i="38"/>
  <c r="P401" i="38" s="1"/>
  <c r="DK398" i="36"/>
  <c r="DM398" i="36"/>
  <c r="DI398" i="36"/>
  <c r="BE399" i="36"/>
  <c r="BD399" i="36"/>
  <c r="BC399" i="36"/>
  <c r="BA398" i="36"/>
  <c r="AX398" i="36"/>
  <c r="AZ398" i="36"/>
  <c r="AY398" i="36"/>
  <c r="S398" i="38"/>
  <c r="T398" i="38"/>
  <c r="AM399" i="38"/>
  <c r="AN399" i="38"/>
  <c r="AL399" i="38"/>
  <c r="E403" i="38"/>
  <c r="I403" i="36"/>
  <c r="AU401" i="38"/>
  <c r="BY401" i="36"/>
  <c r="AE401" i="38"/>
  <c r="BI401" i="38"/>
  <c r="BO401" i="38"/>
  <c r="BM401" i="38"/>
  <c r="M402" i="36"/>
  <c r="AU402" i="36"/>
  <c r="X402" i="36"/>
  <c r="F402" i="38"/>
  <c r="G402" i="38" s="1"/>
  <c r="AA402" i="36"/>
  <c r="AD402" i="38"/>
  <c r="N402" i="36"/>
  <c r="E402" i="38"/>
  <c r="U402" i="36"/>
  <c r="I402" i="36"/>
  <c r="C402" i="36"/>
  <c r="AU400" i="38"/>
  <c r="BA400" i="38"/>
  <c r="BC400" i="38" s="1"/>
  <c r="BU400" i="38"/>
  <c r="AJ400" i="38"/>
  <c r="AO400" i="38"/>
  <c r="BI400" i="38"/>
  <c r="BS400" i="38"/>
  <c r="BH400" i="38"/>
  <c r="BQ400" i="38"/>
  <c r="AX400" i="38"/>
  <c r="AY400" i="38" s="1"/>
  <c r="BO400" i="38"/>
  <c r="BT400" i="38"/>
  <c r="BN400" i="38"/>
  <c r="EY402" i="36"/>
  <c r="J401" i="36"/>
  <c r="D401" i="36"/>
  <c r="Y401" i="36" s="1" a="1"/>
  <c r="Y401" i="36" s="1"/>
  <c r="H401" i="38" s="1"/>
  <c r="AW401" i="36"/>
  <c r="BB401" i="36"/>
  <c r="AB401" i="36"/>
  <c r="T399" i="38"/>
  <c r="S399" i="38"/>
  <c r="BC398" i="36"/>
  <c r="BE398" i="36"/>
  <c r="BD398" i="36"/>
  <c r="BC399" i="38"/>
  <c r="P402" i="36"/>
  <c r="BA399" i="36"/>
  <c r="AY399" i="36"/>
  <c r="AX399" i="36"/>
  <c r="AZ399" i="36"/>
  <c r="EP404" i="36"/>
  <c r="EX404" i="36"/>
  <c r="F402" i="36"/>
  <c r="L402" i="36"/>
  <c r="DW402" i="36"/>
  <c r="G402" i="36" a="1"/>
  <c r="G402" i="36" s="1"/>
  <c r="Q402" i="36"/>
  <c r="B402" i="38" s="1"/>
  <c r="J402" i="38"/>
  <c r="AU403" i="36"/>
  <c r="AQ402" i="36"/>
  <c r="FG403" i="36"/>
  <c r="BP402" i="36"/>
  <c r="BK402" i="36"/>
  <c r="EV405" i="36"/>
  <c r="S404" i="36"/>
  <c r="FG404" i="36"/>
  <c r="FD405" i="36"/>
  <c r="BQ402" i="36"/>
  <c r="CF402" i="36"/>
  <c r="BR403" i="36"/>
  <c r="AQ403" i="36"/>
  <c r="AF404" i="36"/>
  <c r="ET404" i="36"/>
  <c r="BS402" i="36"/>
  <c r="CN402" i="36"/>
  <c r="BG402" i="36"/>
  <c r="AL403" i="36"/>
  <c r="AD404" i="36"/>
  <c r="FD404" i="36"/>
  <c r="S405" i="36"/>
  <c r="AT403" i="36"/>
  <c r="BR402" i="36"/>
  <c r="AT402" i="36"/>
  <c r="CL403" i="36"/>
  <c r="EW404" i="36"/>
  <c r="BQ403" i="36"/>
  <c r="AC405" i="36"/>
  <c r="AJ402" i="36"/>
  <c r="BL403" i="36"/>
  <c r="AH404" i="36"/>
  <c r="EZ405" i="36"/>
  <c r="BL402" i="36"/>
  <c r="CM403" i="36"/>
  <c r="EZ404" i="36"/>
  <c r="BS403" i="36"/>
  <c r="AC404" i="36"/>
  <c r="AL402" i="36"/>
  <c r="FA405" i="36"/>
  <c r="AH405" i="36"/>
  <c r="BW403" i="36"/>
  <c r="CM402" i="36"/>
  <c r="ER403" i="36"/>
  <c r="FA404" i="36"/>
  <c r="ES404" i="36"/>
  <c r="EW405" i="36"/>
  <c r="CK403" i="36"/>
  <c r="ET405" i="36"/>
  <c r="BX402" i="36"/>
  <c r="ER402" i="36"/>
  <c r="BM402" i="36"/>
  <c r="CN403" i="36"/>
  <c r="FC405" i="36"/>
  <c r="AS402" i="36"/>
  <c r="BO402" i="36"/>
  <c r="EV404" i="36"/>
  <c r="BF404" i="36"/>
  <c r="BF403" i="36"/>
  <c r="CF403" i="36"/>
  <c r="BV404" i="36"/>
  <c r="EU405" i="36"/>
  <c r="FG402" i="36"/>
  <c r="BO403" i="36"/>
  <c r="BJ403" i="36"/>
  <c r="BP403" i="36"/>
  <c r="CJ403" i="36"/>
  <c r="BZ402" i="36"/>
  <c r="BN403" i="36"/>
  <c r="CG404" i="36"/>
  <c r="CL402" i="36"/>
  <c r="BX403" i="36"/>
  <c r="BG403" i="36"/>
  <c r="AD405" i="36"/>
  <c r="BJ402" i="36"/>
  <c r="AS401" i="36"/>
  <c r="BK403" i="36"/>
  <c r="BZ403" i="36"/>
  <c r="CJ402" i="36"/>
  <c r="AM403" i="36"/>
  <c r="ES405" i="36"/>
  <c r="CP403" i="36"/>
  <c r="CK402" i="36"/>
  <c r="AF405" i="36"/>
  <c r="CP402" i="36"/>
  <c r="AO403" i="36"/>
  <c r="CG405" i="36"/>
  <c r="FB405" i="36"/>
  <c r="BV405" i="36"/>
  <c r="BM403" i="36"/>
  <c r="AJ403" i="36"/>
  <c r="AM402" i="36"/>
  <c r="FB404" i="36"/>
  <c r="CR403" i="36"/>
  <c r="BN402" i="36"/>
  <c r="BW402" i="36"/>
  <c r="EU404" i="36"/>
  <c r="FC404" i="36"/>
  <c r="BS404" i="36"/>
  <c r="A401" i="38" l="1"/>
  <c r="BU402" i="36"/>
  <c r="AV401" i="38"/>
  <c r="CC402" i="36"/>
  <c r="AC402" i="38"/>
  <c r="CH402" i="36"/>
  <c r="CD402" i="36"/>
  <c r="L402" i="38"/>
  <c r="M402" i="38"/>
  <c r="AK402" i="36"/>
  <c r="K402" i="38" s="1"/>
  <c r="CU402" i="36"/>
  <c r="DE402" i="36" s="1"/>
  <c r="DG402" i="36" s="1"/>
  <c r="CO402" i="36"/>
  <c r="DX402" i="36"/>
  <c r="BH403" i="36"/>
  <c r="U403" i="38" s="1"/>
  <c r="X403" i="38" s="1"/>
  <c r="Q403" i="38"/>
  <c r="AK403" i="36"/>
  <c r="K403" i="38" s="1"/>
  <c r="CD403" i="36"/>
  <c r="CC403" i="36"/>
  <c r="AC403" i="38"/>
  <c r="CH403" i="36"/>
  <c r="EB396" i="36"/>
  <c r="AF401" i="38"/>
  <c r="DJ398" i="36"/>
  <c r="EL396" i="36"/>
  <c r="EM396" i="36"/>
  <c r="EG396" i="36"/>
  <c r="EE396" i="36"/>
  <c r="R401" i="38"/>
  <c r="C403" i="36"/>
  <c r="DG398" i="36"/>
  <c r="BD398" i="38"/>
  <c r="W401" i="38"/>
  <c r="U403" i="36"/>
  <c r="DF398" i="36"/>
  <c r="BE398" i="38"/>
  <c r="BC398" i="38"/>
  <c r="CI402" i="36"/>
  <c r="FH402" i="36"/>
  <c r="FI402" i="36" s="1"/>
  <c r="BT402" i="36"/>
  <c r="CQ402" i="36"/>
  <c r="N402" i="38"/>
  <c r="AR402" i="36"/>
  <c r="V402" i="38"/>
  <c r="AG402" i="38" s="1"/>
  <c r="BI402" i="36"/>
  <c r="DE401" i="36"/>
  <c r="DF401" i="36" s="1"/>
  <c r="DX404" i="36"/>
  <c r="DX403" i="36"/>
  <c r="EQ405" i="36"/>
  <c r="EO406" i="36" s="1"/>
  <c r="EQ406" i="36" s="1"/>
  <c r="EO407" i="36" s="1"/>
  <c r="EP405" i="36"/>
  <c r="CU403" i="36"/>
  <c r="DA403" i="36" s="1"/>
  <c r="DC403" i="36" s="1"/>
  <c r="N403" i="36"/>
  <c r="L403" i="36"/>
  <c r="F403" i="38"/>
  <c r="G403" i="38" s="1"/>
  <c r="AA403" i="36"/>
  <c r="AB403" i="36" s="1"/>
  <c r="J403" i="38"/>
  <c r="Z400" i="38"/>
  <c r="DW403" i="36"/>
  <c r="M403" i="36"/>
  <c r="BB400" i="36"/>
  <c r="BC400" i="36" s="1"/>
  <c r="F403" i="36"/>
  <c r="Q403" i="36"/>
  <c r="B403" i="38" s="1"/>
  <c r="AI404" i="36"/>
  <c r="AE405" i="36"/>
  <c r="AI405" i="36"/>
  <c r="DI399" i="36"/>
  <c r="AN398" i="38"/>
  <c r="AB400" i="38"/>
  <c r="AB400" i="36"/>
  <c r="AL398" i="38"/>
  <c r="O400" i="38"/>
  <c r="P400" i="38" s="1"/>
  <c r="Z404" i="36"/>
  <c r="F404" i="36" s="1"/>
  <c r="AE404" i="36"/>
  <c r="FH403" i="36"/>
  <c r="CI403" i="36"/>
  <c r="AP403" i="36"/>
  <c r="AD403" i="38"/>
  <c r="AV403" i="36"/>
  <c r="BT403" i="36"/>
  <c r="BI403" i="36"/>
  <c r="V403" i="38"/>
  <c r="AG405" i="36"/>
  <c r="BU403" i="36"/>
  <c r="L403" i="38"/>
  <c r="M403" i="38"/>
  <c r="CQ403" i="36"/>
  <c r="CT403" i="36"/>
  <c r="H403" i="36"/>
  <c r="O403" i="36" s="1"/>
  <c r="CS403" i="36"/>
  <c r="CO403" i="36"/>
  <c r="N403" i="38"/>
  <c r="AR403" i="36"/>
  <c r="AT401" i="38"/>
  <c r="BN401" i="38"/>
  <c r="AO401" i="38"/>
  <c r="BU401" i="38"/>
  <c r="AG401" i="38"/>
  <c r="AS400" i="38"/>
  <c r="AT400" i="38"/>
  <c r="AQ400" i="38"/>
  <c r="AE400" i="38"/>
  <c r="AQ401" i="38"/>
  <c r="AS401" i="38"/>
  <c r="BP401" i="38"/>
  <c r="AK401" i="38"/>
  <c r="BS401" i="38"/>
  <c r="A400" i="36"/>
  <c r="D400" i="36"/>
  <c r="Y400" i="36" s="1" a="1"/>
  <c r="Y400" i="36" s="1"/>
  <c r="H400" i="38" s="1"/>
  <c r="I400" i="38" s="1"/>
  <c r="DB400" i="36"/>
  <c r="CX401" i="36"/>
  <c r="AA401" i="38"/>
  <c r="A400" i="38"/>
  <c r="DG399" i="36"/>
  <c r="DL399" i="36" s="1"/>
  <c r="DM399" i="36"/>
  <c r="AF400" i="38"/>
  <c r="CA401" i="36"/>
  <c r="DH399" i="36"/>
  <c r="DF399" i="36"/>
  <c r="W400" i="38"/>
  <c r="BM400" i="38"/>
  <c r="AI400" i="38"/>
  <c r="AW400" i="38"/>
  <c r="AH400" i="38"/>
  <c r="BK400" i="38"/>
  <c r="AK400" i="38"/>
  <c r="BH401" i="38"/>
  <c r="AI401" i="38"/>
  <c r="BJ401" i="38"/>
  <c r="BK401" i="38"/>
  <c r="BA401" i="38"/>
  <c r="BB401" i="38" s="1"/>
  <c r="BG401" i="38" s="1"/>
  <c r="BR401" i="38"/>
  <c r="CB401" i="36"/>
  <c r="I401" i="38"/>
  <c r="AP400" i="38"/>
  <c r="AV400" i="38"/>
  <c r="BR400" i="38"/>
  <c r="AG400" i="38"/>
  <c r="BJ400" i="38"/>
  <c r="BP400" i="38"/>
  <c r="BY400" i="36"/>
  <c r="CA400" i="36" s="1"/>
  <c r="AW401" i="38"/>
  <c r="BT401" i="38"/>
  <c r="AP401" i="38"/>
  <c r="AH401" i="38"/>
  <c r="AJ401" i="38"/>
  <c r="AL401" i="38" s="1"/>
  <c r="AX401" i="38"/>
  <c r="AY401" i="38" s="1"/>
  <c r="BL401" i="38"/>
  <c r="DK399" i="36"/>
  <c r="CX400" i="36"/>
  <c r="DA400" i="36"/>
  <c r="DC400" i="36" s="1"/>
  <c r="CY400" i="36"/>
  <c r="FI401" i="36"/>
  <c r="CY401" i="36"/>
  <c r="DB401" i="36"/>
  <c r="DE400" i="36"/>
  <c r="DK400" i="36" s="1"/>
  <c r="CV401" i="36"/>
  <c r="CV400" i="36"/>
  <c r="CZ400" i="36"/>
  <c r="BB400" i="38"/>
  <c r="BG400" i="38" s="1"/>
  <c r="CZ401" i="36"/>
  <c r="DD401" i="36"/>
  <c r="DD400" i="36"/>
  <c r="K404" i="36"/>
  <c r="D404" i="38"/>
  <c r="E404" i="36"/>
  <c r="T404" i="36"/>
  <c r="P404" i="36" s="1"/>
  <c r="V404" i="36"/>
  <c r="W404" i="36"/>
  <c r="N404" i="36" s="1"/>
  <c r="AR405" i="38"/>
  <c r="Z405" i="36"/>
  <c r="F405" i="36" s="1"/>
  <c r="AR404" i="38"/>
  <c r="AG404" i="36"/>
  <c r="K405" i="36"/>
  <c r="V405" i="36"/>
  <c r="T405" i="36"/>
  <c r="P405" i="36" s="1"/>
  <c r="E405" i="36"/>
  <c r="W405" i="36"/>
  <c r="M405" i="36" s="1"/>
  <c r="D405" i="38"/>
  <c r="CW401" i="36"/>
  <c r="DA401" i="36"/>
  <c r="DC401" i="36" s="1"/>
  <c r="EJ395" i="36"/>
  <c r="EC395" i="36"/>
  <c r="EH395" i="36"/>
  <c r="ED395" i="36"/>
  <c r="EG395" i="36"/>
  <c r="DZ395" i="36"/>
  <c r="EB395" i="36"/>
  <c r="EA395" i="36"/>
  <c r="EF395" i="36"/>
  <c r="EL395" i="36"/>
  <c r="EE395" i="36"/>
  <c r="EI395" i="36"/>
  <c r="EM395" i="36"/>
  <c r="DK401" i="36"/>
  <c r="DI401" i="36"/>
  <c r="DH401" i="36"/>
  <c r="DM401" i="36"/>
  <c r="DG401" i="36"/>
  <c r="DL397" i="36"/>
  <c r="EF397" i="36" s="1"/>
  <c r="A402" i="38"/>
  <c r="BF400" i="38"/>
  <c r="EY404" i="36"/>
  <c r="BE400" i="38"/>
  <c r="AZ400" i="38"/>
  <c r="BD400" i="38"/>
  <c r="AA402" i="38"/>
  <c r="EY405" i="36"/>
  <c r="Q404" i="38"/>
  <c r="BH404" i="36"/>
  <c r="U404" i="38" s="1"/>
  <c r="X404" i="38" s="1"/>
  <c r="J403" i="36"/>
  <c r="D403" i="36"/>
  <c r="Y403" i="36" s="1" a="1"/>
  <c r="Y403" i="36" s="1"/>
  <c r="H403" i="38" s="1"/>
  <c r="I403" i="38" s="1"/>
  <c r="AY401" i="36"/>
  <c r="BA401" i="36"/>
  <c r="AZ401" i="36"/>
  <c r="AX401" i="36"/>
  <c r="A402" i="36"/>
  <c r="S401" i="38"/>
  <c r="T401" i="38"/>
  <c r="Z402" i="38"/>
  <c r="Y402" i="38"/>
  <c r="O402" i="38"/>
  <c r="P402" i="38" s="1"/>
  <c r="AB402" i="38"/>
  <c r="AM400" i="38"/>
  <c r="AN400" i="38"/>
  <c r="AL400" i="38"/>
  <c r="A403" i="38"/>
  <c r="R403" i="38"/>
  <c r="BO402" i="38"/>
  <c r="BT402" i="38"/>
  <c r="BM402" i="38"/>
  <c r="AQ402" i="38"/>
  <c r="BS402" i="38"/>
  <c r="BH402" i="38"/>
  <c r="AW402" i="38"/>
  <c r="BQ402" i="38"/>
  <c r="AT402" i="38"/>
  <c r="BR402" i="38"/>
  <c r="AU402" i="38"/>
  <c r="AF402" i="38"/>
  <c r="BL402" i="38"/>
  <c r="AK402" i="38"/>
  <c r="BA402" i="38"/>
  <c r="BU402" i="38"/>
  <c r="AX402" i="38"/>
  <c r="AY402" i="38" s="1"/>
  <c r="BY402" i="36"/>
  <c r="CA402" i="36" s="1"/>
  <c r="BP402" i="38"/>
  <c r="BI402" i="38"/>
  <c r="AE402" i="38"/>
  <c r="BK402" i="38"/>
  <c r="AJ402" i="38"/>
  <c r="AO402" i="38"/>
  <c r="BJ402" i="38"/>
  <c r="AI402" i="38"/>
  <c r="AV402" i="38"/>
  <c r="AS402" i="38"/>
  <c r="AP402" i="38"/>
  <c r="BN402" i="38"/>
  <c r="AS403" i="38"/>
  <c r="BN403" i="38"/>
  <c r="AF403" i="38"/>
  <c r="AK403" i="38"/>
  <c r="AX403" i="38"/>
  <c r="AY403" i="38" s="1"/>
  <c r="AQ403" i="38"/>
  <c r="BS403" i="38"/>
  <c r="BH403" i="38"/>
  <c r="AW403" i="38"/>
  <c r="BQ403" i="38"/>
  <c r="AT403" i="38"/>
  <c r="BR403" i="38"/>
  <c r="BA403" i="38"/>
  <c r="BL403" i="38"/>
  <c r="BY403" i="36"/>
  <c r="CA403" i="36" s="1"/>
  <c r="AE403" i="38"/>
  <c r="BK403" i="38"/>
  <c r="AJ403" i="38"/>
  <c r="BP403" i="38"/>
  <c r="AO403" i="38"/>
  <c r="BI403" i="38"/>
  <c r="BJ403" i="38"/>
  <c r="BO403" i="38"/>
  <c r="AV403" i="38"/>
  <c r="BT403" i="38"/>
  <c r="BM403" i="38"/>
  <c r="AP403" i="38"/>
  <c r="AU403" i="38"/>
  <c r="BU403" i="38"/>
  <c r="EP406" i="36"/>
  <c r="AY400" i="36"/>
  <c r="BA400" i="36"/>
  <c r="AZ400" i="36"/>
  <c r="AX400" i="36"/>
  <c r="S400" i="38"/>
  <c r="T400" i="38"/>
  <c r="J402" i="36"/>
  <c r="D402" i="36"/>
  <c r="Y402" i="36" s="1" a="1"/>
  <c r="Y402" i="36" s="1"/>
  <c r="H402" i="38" s="1"/>
  <c r="I402" i="38" s="1"/>
  <c r="BB402" i="36"/>
  <c r="AB402" i="36"/>
  <c r="AW402" i="36"/>
  <c r="Z403" i="38"/>
  <c r="AB403" i="38"/>
  <c r="Y403" i="38"/>
  <c r="O403" i="38"/>
  <c r="P403" i="38" s="1"/>
  <c r="CB402" i="36"/>
  <c r="BD401" i="36"/>
  <c r="BE401" i="36"/>
  <c r="BC401" i="36"/>
  <c r="R402" i="38"/>
  <c r="Q405" i="36"/>
  <c r="B405" i="38" s="1"/>
  <c r="BL405" i="36"/>
  <c r="FC406" i="36"/>
  <c r="BN405" i="36"/>
  <c r="CP404" i="36"/>
  <c r="BO405" i="36"/>
  <c r="BN404" i="36"/>
  <c r="BM404" i="36"/>
  <c r="CP405" i="36"/>
  <c r="BK404" i="36"/>
  <c r="AM404" i="36"/>
  <c r="FC407" i="36"/>
  <c r="AD407" i="36"/>
  <c r="CL404" i="36"/>
  <c r="BR404" i="36"/>
  <c r="CN405" i="36"/>
  <c r="AD406" i="36"/>
  <c r="CG406" i="36"/>
  <c r="CM405" i="36"/>
  <c r="CG407" i="36"/>
  <c r="BV407" i="36"/>
  <c r="CJ404" i="36"/>
  <c r="CR405" i="36"/>
  <c r="BP404" i="36"/>
  <c r="EW406" i="36"/>
  <c r="CF405" i="36"/>
  <c r="AQ404" i="36"/>
  <c r="BJ404" i="36"/>
  <c r="ES407" i="36"/>
  <c r="ER405" i="36"/>
  <c r="AL405" i="36"/>
  <c r="FB407" i="36"/>
  <c r="ER404" i="36"/>
  <c r="CN404" i="36"/>
  <c r="FD406" i="36"/>
  <c r="AC406" i="36"/>
  <c r="AH407" i="36"/>
  <c r="AF406" i="36"/>
  <c r="S407" i="36"/>
  <c r="BO404" i="36"/>
  <c r="AT404" i="36"/>
  <c r="AQ405" i="36"/>
  <c r="ET406" i="36"/>
  <c r="BX405" i="36"/>
  <c r="CJ405" i="36"/>
  <c r="CR404" i="36"/>
  <c r="AO404" i="36"/>
  <c r="FD407" i="36"/>
  <c r="AJ404" i="36"/>
  <c r="FA406" i="36"/>
  <c r="BQ405" i="36"/>
  <c r="EV406" i="36"/>
  <c r="BZ404" i="36"/>
  <c r="EU406" i="36"/>
  <c r="S406" i="36"/>
  <c r="AH406" i="36"/>
  <c r="FG405" i="36"/>
  <c r="BG404" i="36"/>
  <c r="BS405" i="36"/>
  <c r="BP405" i="36"/>
  <c r="BR405" i="36"/>
  <c r="AL404" i="36"/>
  <c r="EZ406" i="36"/>
  <c r="AC407" i="36"/>
  <c r="EU407" i="36"/>
  <c r="CK405" i="36"/>
  <c r="CF404" i="36"/>
  <c r="BF405" i="36"/>
  <c r="CM404" i="36"/>
  <c r="ET407" i="36"/>
  <c r="FB406" i="36"/>
  <c r="BK405" i="36"/>
  <c r="AJ405" i="36"/>
  <c r="AO405" i="36"/>
  <c r="ES406" i="36"/>
  <c r="BX404" i="36"/>
  <c r="BM405" i="36"/>
  <c r="BQ404" i="36"/>
  <c r="BW405" i="36"/>
  <c r="AF407" i="36"/>
  <c r="BG405" i="36"/>
  <c r="BL404" i="36"/>
  <c r="BJ405" i="36"/>
  <c r="EW407" i="36"/>
  <c r="BW404" i="36"/>
  <c r="BV406" i="36"/>
  <c r="FA407" i="36"/>
  <c r="AT405" i="36"/>
  <c r="CK404" i="36"/>
  <c r="EZ407" i="36"/>
  <c r="AS403" i="36"/>
  <c r="EV407" i="36"/>
  <c r="CL405" i="36"/>
  <c r="AM405" i="36"/>
  <c r="BZ405" i="36"/>
  <c r="BZ406" i="36"/>
  <c r="W402" i="38" l="1"/>
  <c r="AG403" i="38"/>
  <c r="DA402" i="36"/>
  <c r="DC402" i="36" s="1"/>
  <c r="CO404" i="36"/>
  <c r="CV402" i="36"/>
  <c r="EX406" i="36"/>
  <c r="DD402" i="36"/>
  <c r="W403" i="38"/>
  <c r="CX403" i="36"/>
  <c r="AH402" i="38"/>
  <c r="CZ402" i="36"/>
  <c r="CY402" i="36"/>
  <c r="DW404" i="36"/>
  <c r="G404" i="36" a="1"/>
  <c r="G404" i="36" s="1"/>
  <c r="CW402" i="36"/>
  <c r="Q404" i="36"/>
  <c r="B404" i="38" s="1"/>
  <c r="J404" i="38"/>
  <c r="DL398" i="36"/>
  <c r="DZ398" i="36" s="1"/>
  <c r="AA403" i="38"/>
  <c r="BB402" i="38"/>
  <c r="BG402" i="38" s="1"/>
  <c r="AW403" i="36"/>
  <c r="L404" i="36"/>
  <c r="CZ403" i="36"/>
  <c r="CB403" i="36"/>
  <c r="AH403" i="38"/>
  <c r="FI403" i="36"/>
  <c r="DB403" i="36"/>
  <c r="CY403" i="36"/>
  <c r="BB403" i="38"/>
  <c r="BG403" i="38" s="1"/>
  <c r="CW403" i="36"/>
  <c r="CV403" i="36"/>
  <c r="AI403" i="38"/>
  <c r="CX402" i="36"/>
  <c r="DB402" i="36"/>
  <c r="DJ401" i="36"/>
  <c r="DL401" i="36" s="1"/>
  <c r="A403" i="36"/>
  <c r="DD403" i="36"/>
  <c r="EP407" i="36"/>
  <c r="EQ407" i="36"/>
  <c r="EO408" i="36" s="1"/>
  <c r="EQ408" i="36" s="1"/>
  <c r="EO409" i="36" s="1"/>
  <c r="EX407" i="36"/>
  <c r="DX405" i="36"/>
  <c r="L405" i="38"/>
  <c r="M405" i="38"/>
  <c r="BD400" i="36"/>
  <c r="BE400" i="36"/>
  <c r="BB403" i="36"/>
  <c r="BD401" i="38"/>
  <c r="AC404" i="38"/>
  <c r="CH404" i="36"/>
  <c r="CD404" i="36"/>
  <c r="CC404" i="36"/>
  <c r="DI400" i="36"/>
  <c r="AR407" i="38"/>
  <c r="AI406" i="36"/>
  <c r="DE403" i="36"/>
  <c r="DI403" i="36" s="1"/>
  <c r="M404" i="38"/>
  <c r="L404" i="38"/>
  <c r="CT404" i="36"/>
  <c r="CS404" i="36"/>
  <c r="H404" i="36"/>
  <c r="O404" i="36" s="1"/>
  <c r="AR404" i="36"/>
  <c r="N404" i="38"/>
  <c r="BU404" i="36"/>
  <c r="DW405" i="36"/>
  <c r="E404" i="38"/>
  <c r="BC401" i="38"/>
  <c r="AZ401" i="38"/>
  <c r="EK399" i="36"/>
  <c r="I405" i="36"/>
  <c r="AN401" i="38"/>
  <c r="ED399" i="36"/>
  <c r="EL399" i="36"/>
  <c r="L405" i="36"/>
  <c r="BF401" i="38"/>
  <c r="BE401" i="38"/>
  <c r="G405" i="36" a="1"/>
  <c r="G405" i="36" s="1"/>
  <c r="EC399" i="36"/>
  <c r="AM401" i="38"/>
  <c r="DZ399" i="36"/>
  <c r="EH399" i="36"/>
  <c r="E405" i="38"/>
  <c r="EG399" i="36"/>
  <c r="J405" i="38"/>
  <c r="AU404" i="36"/>
  <c r="N405" i="36"/>
  <c r="EJ399" i="36"/>
  <c r="EM399" i="36"/>
  <c r="EA399" i="36"/>
  <c r="EE399" i="36"/>
  <c r="F405" i="38"/>
  <c r="G405" i="38" s="1"/>
  <c r="EF399" i="36"/>
  <c r="EI399" i="36"/>
  <c r="EB399" i="36"/>
  <c r="DM400" i="36"/>
  <c r="X404" i="36"/>
  <c r="I404" i="36"/>
  <c r="DJ400" i="36"/>
  <c r="F404" i="38"/>
  <c r="G404" i="38" s="1"/>
  <c r="AA405" i="36"/>
  <c r="BB405" i="36" s="1"/>
  <c r="C405" i="36"/>
  <c r="A405" i="36" s="1"/>
  <c r="U405" i="36"/>
  <c r="J405" i="36" s="1"/>
  <c r="DF400" i="36"/>
  <c r="AA404" i="36"/>
  <c r="BB404" i="36" s="1"/>
  <c r="M404" i="36"/>
  <c r="AU405" i="36"/>
  <c r="X405" i="36"/>
  <c r="C404" i="36"/>
  <c r="A404" i="36" s="1"/>
  <c r="DG400" i="36"/>
  <c r="U404" i="36"/>
  <c r="J404" i="36" s="1"/>
  <c r="DH400" i="36"/>
  <c r="AE406" i="36"/>
  <c r="BU405" i="36"/>
  <c r="CI405" i="36"/>
  <c r="AE407" i="36"/>
  <c r="CQ405" i="36"/>
  <c r="W406" i="36"/>
  <c r="AA406" i="36" s="1"/>
  <c r="K406" i="36"/>
  <c r="D406" i="38"/>
  <c r="T406" i="36"/>
  <c r="P406" i="36" s="1"/>
  <c r="V406" i="36"/>
  <c r="E406" i="36"/>
  <c r="CO405" i="36"/>
  <c r="EL397" i="36"/>
  <c r="DJ402" i="36"/>
  <c r="DL402" i="36" s="1"/>
  <c r="EA397" i="36"/>
  <c r="DF402" i="36"/>
  <c r="DM402" i="36"/>
  <c r="DK402" i="36"/>
  <c r="EK397" i="36"/>
  <c r="EB397" i="36"/>
  <c r="EG397" i="36"/>
  <c r="DZ397" i="36"/>
  <c r="EH397" i="36"/>
  <c r="ED397" i="36"/>
  <c r="EI397" i="36"/>
  <c r="DI402" i="36"/>
  <c r="DH402" i="36"/>
  <c r="EE397" i="36"/>
  <c r="EC397" i="36"/>
  <c r="EM397" i="36"/>
  <c r="EJ397" i="36"/>
  <c r="CU405" i="36"/>
  <c r="CV405" i="36" s="1"/>
  <c r="N405" i="38"/>
  <c r="AR405" i="36"/>
  <c r="AR406" i="38"/>
  <c r="D407" i="38"/>
  <c r="K407" i="36"/>
  <c r="V407" i="36"/>
  <c r="W407" i="36"/>
  <c r="AU407" i="36" s="1"/>
  <c r="T407" i="36"/>
  <c r="P407" i="36" s="1"/>
  <c r="E407" i="36"/>
  <c r="AV404" i="36"/>
  <c r="BT404" i="36"/>
  <c r="AD404" i="38"/>
  <c r="BY404" i="36" s="1"/>
  <c r="AP404" i="36"/>
  <c r="CU404" i="36"/>
  <c r="DB404" i="36" s="1"/>
  <c r="AG406" i="36"/>
  <c r="AK405" i="36"/>
  <c r="K405" i="38" s="1"/>
  <c r="AK404" i="36"/>
  <c r="K404" i="38" s="1"/>
  <c r="CI404" i="36"/>
  <c r="FH404" i="36"/>
  <c r="FI404" i="36" s="1"/>
  <c r="AG407" i="36"/>
  <c r="AC405" i="38"/>
  <c r="FH405" i="36"/>
  <c r="CH405" i="36"/>
  <c r="CD405" i="36"/>
  <c r="CC405" i="36"/>
  <c r="Z407" i="36"/>
  <c r="Q407" i="36" s="1"/>
  <c r="B407" i="38" s="1"/>
  <c r="Z406" i="36"/>
  <c r="Q406" i="36" s="1"/>
  <c r="B406" i="38" s="1"/>
  <c r="BH405" i="36"/>
  <c r="U405" i="38" s="1"/>
  <c r="X405" i="38" s="1"/>
  <c r="Q405" i="38"/>
  <c r="R405" i="38" s="1"/>
  <c r="CT405" i="36"/>
  <c r="CS405" i="36"/>
  <c r="H405" i="36"/>
  <c r="O405" i="36" s="1"/>
  <c r="V404" i="38"/>
  <c r="W404" i="38" s="1"/>
  <c r="BI404" i="36"/>
  <c r="CQ404" i="36"/>
  <c r="AI407" i="36"/>
  <c r="V405" i="38"/>
  <c r="BI405" i="36"/>
  <c r="AP405" i="36"/>
  <c r="AV405" i="36"/>
  <c r="BT405" i="36"/>
  <c r="AD405" i="38"/>
  <c r="BA405" i="38" s="1"/>
  <c r="BF405" i="38" s="1"/>
  <c r="EF398" i="36"/>
  <c r="EG398" i="36"/>
  <c r="EE398" i="36"/>
  <c r="AZ402" i="38"/>
  <c r="BD402" i="38"/>
  <c r="EJ398" i="36"/>
  <c r="EA398" i="36"/>
  <c r="BD403" i="38"/>
  <c r="Z405" i="38"/>
  <c r="O405" i="38"/>
  <c r="P405" i="38" s="1"/>
  <c r="AB405" i="38"/>
  <c r="Y405" i="38"/>
  <c r="BF403" i="38"/>
  <c r="BC402" i="38"/>
  <c r="AX403" i="36"/>
  <c r="AZ403" i="36"/>
  <c r="AY403" i="36"/>
  <c r="BA403" i="36"/>
  <c r="T403" i="38"/>
  <c r="S403" i="38"/>
  <c r="S402" i="38"/>
  <c r="T402" i="38"/>
  <c r="EY407" i="36"/>
  <c r="BD402" i="36"/>
  <c r="BE402" i="36"/>
  <c r="BC402" i="36"/>
  <c r="EY406" i="36"/>
  <c r="BE403" i="38"/>
  <c r="AZ403" i="38"/>
  <c r="BF402" i="38"/>
  <c r="BC403" i="36"/>
  <c r="BE403" i="36"/>
  <c r="BD403" i="36"/>
  <c r="O404" i="38"/>
  <c r="P404" i="38" s="1"/>
  <c r="Z404" i="38"/>
  <c r="Y404" i="38"/>
  <c r="AB404" i="38"/>
  <c r="EP408" i="36"/>
  <c r="BC403" i="38"/>
  <c r="AM403" i="38"/>
  <c r="AN403" i="38"/>
  <c r="AL403" i="38"/>
  <c r="BE402" i="38"/>
  <c r="D405" i="36"/>
  <c r="Y405" i="36" s="1" a="1"/>
  <c r="Y405" i="36" s="1"/>
  <c r="H405" i="38" s="1"/>
  <c r="AZ402" i="36"/>
  <c r="AX402" i="36"/>
  <c r="AY402" i="36"/>
  <c r="BA402" i="36"/>
  <c r="AM402" i="38"/>
  <c r="AN402" i="38"/>
  <c r="AL402" i="38"/>
  <c r="R404" i="38"/>
  <c r="BF406" i="36"/>
  <c r="BX406" i="36"/>
  <c r="FG407" i="36"/>
  <c r="AH409" i="36"/>
  <c r="AH408" i="36"/>
  <c r="FA408" i="36"/>
  <c r="EV408" i="36"/>
  <c r="EW408" i="36"/>
  <c r="ES409" i="36"/>
  <c r="BK407" i="36"/>
  <c r="BJ407" i="36"/>
  <c r="BK406" i="36"/>
  <c r="AL406" i="36"/>
  <c r="BS407" i="36"/>
  <c r="BR406" i="36"/>
  <c r="BN407" i="36"/>
  <c r="ES408" i="36"/>
  <c r="AM407" i="36"/>
  <c r="S409" i="36"/>
  <c r="BP407" i="36"/>
  <c r="CP406" i="36"/>
  <c r="BQ407" i="36"/>
  <c r="BW406" i="36"/>
  <c r="CF407" i="36"/>
  <c r="AF409" i="36"/>
  <c r="AQ406" i="36"/>
  <c r="BL406" i="36"/>
  <c r="BN406" i="36"/>
  <c r="FB408" i="36"/>
  <c r="CG409" i="36"/>
  <c r="FC409" i="36"/>
  <c r="CL406" i="36"/>
  <c r="AT406" i="36"/>
  <c r="CM407" i="36"/>
  <c r="AS405" i="36"/>
  <c r="AJ407" i="36"/>
  <c r="FB409" i="36"/>
  <c r="ER406" i="36"/>
  <c r="ER408" i="36"/>
  <c r="AM408" i="36"/>
  <c r="BZ408" i="36"/>
  <c r="CR406" i="36"/>
  <c r="CM406" i="36"/>
  <c r="CP407" i="36"/>
  <c r="BG407" i="36"/>
  <c r="CR407" i="36"/>
  <c r="BO406" i="36"/>
  <c r="AT407" i="36"/>
  <c r="FA409" i="36"/>
  <c r="BX407" i="36"/>
  <c r="EZ408" i="36"/>
  <c r="BV408" i="36"/>
  <c r="CK407" i="36"/>
  <c r="BM406" i="36"/>
  <c r="CK406" i="36"/>
  <c r="AC408" i="36"/>
  <c r="CL407" i="36"/>
  <c r="BV409" i="36"/>
  <c r="AQ407" i="36"/>
  <c r="ER407" i="36"/>
  <c r="CJ406" i="36"/>
  <c r="BG406" i="36"/>
  <c r="BF407" i="36"/>
  <c r="BQ406" i="36"/>
  <c r="CG408" i="36"/>
  <c r="BL407" i="36"/>
  <c r="CN406" i="36"/>
  <c r="EV409" i="36"/>
  <c r="AJ406" i="36"/>
  <c r="CN407" i="36"/>
  <c r="AL407" i="36"/>
  <c r="EZ409" i="36"/>
  <c r="AD409" i="36"/>
  <c r="EW409" i="36"/>
  <c r="AM406" i="36"/>
  <c r="S408" i="36"/>
  <c r="AD408" i="36"/>
  <c r="FG406" i="36"/>
  <c r="AC409" i="36"/>
  <c r="ET408" i="36"/>
  <c r="AO407" i="36"/>
  <c r="AO406" i="36"/>
  <c r="ET409" i="36"/>
  <c r="BR407" i="36"/>
  <c r="BS406" i="36"/>
  <c r="BJ406" i="36"/>
  <c r="AF408" i="36"/>
  <c r="BW407" i="36"/>
  <c r="BM407" i="36"/>
  <c r="BP406" i="36"/>
  <c r="AS404" i="36"/>
  <c r="EU409" i="36"/>
  <c r="EU408" i="36"/>
  <c r="CJ407" i="36"/>
  <c r="FC408" i="36"/>
  <c r="FD408" i="36"/>
  <c r="FD409" i="36"/>
  <c r="CF406" i="36"/>
  <c r="BO407" i="36"/>
  <c r="BZ407" i="36"/>
  <c r="BQ408" i="36"/>
  <c r="EH398" i="36" l="1"/>
  <c r="EM398" i="36"/>
  <c r="EI398" i="36"/>
  <c r="EK398" i="36"/>
  <c r="EC398" i="36"/>
  <c r="ED398" i="36"/>
  <c r="EB398" i="36"/>
  <c r="EL398" i="36"/>
  <c r="CI406" i="36"/>
  <c r="Q406" i="38"/>
  <c r="BH406" i="36"/>
  <c r="U406" i="38" s="1"/>
  <c r="X406" i="38" s="1"/>
  <c r="EI401" i="36"/>
  <c r="EJ401" i="36"/>
  <c r="EE401" i="36"/>
  <c r="ED401" i="36"/>
  <c r="CB404" i="36"/>
  <c r="EX408" i="36"/>
  <c r="CA404" i="36"/>
  <c r="DF403" i="36"/>
  <c r="AA404" i="38"/>
  <c r="DK403" i="36"/>
  <c r="DH403" i="36"/>
  <c r="EQ409" i="36"/>
  <c r="EO410" i="36" s="1"/>
  <c r="EQ410" i="36" s="1"/>
  <c r="EO411" i="36" s="1"/>
  <c r="EX409" i="36"/>
  <c r="EP409" i="36"/>
  <c r="M407" i="38"/>
  <c r="L407" i="38"/>
  <c r="CC407" i="36"/>
  <c r="AC407" i="38"/>
  <c r="CH407" i="36"/>
  <c r="CD407" i="36"/>
  <c r="BI407" i="36"/>
  <c r="V407" i="38"/>
  <c r="DX406" i="36"/>
  <c r="AP406" i="36"/>
  <c r="AV406" i="36"/>
  <c r="M406" i="38"/>
  <c r="L406" i="38"/>
  <c r="DX407" i="36"/>
  <c r="AB404" i="36"/>
  <c r="AW404" i="36"/>
  <c r="AY404" i="36" s="1"/>
  <c r="DM403" i="36"/>
  <c r="DG403" i="36"/>
  <c r="DJ403" i="36"/>
  <c r="EB401" i="36"/>
  <c r="AV407" i="36"/>
  <c r="AP407" i="36"/>
  <c r="CQ407" i="36"/>
  <c r="AG409" i="36"/>
  <c r="BU406" i="36"/>
  <c r="CQ406" i="36"/>
  <c r="AR408" i="38"/>
  <c r="X406" i="36"/>
  <c r="AD406" i="38"/>
  <c r="BK406" i="38" s="1"/>
  <c r="C406" i="36"/>
  <c r="A404" i="38"/>
  <c r="D404" i="36"/>
  <c r="Y404" i="36" s="1" a="1"/>
  <c r="Y404" i="36" s="1"/>
  <c r="H404" i="38" s="1"/>
  <c r="I404" i="38" s="1"/>
  <c r="AB405" i="36"/>
  <c r="AW405" i="36"/>
  <c r="AY405" i="36" s="1"/>
  <c r="U406" i="36"/>
  <c r="J406" i="36" s="1"/>
  <c r="EF401" i="36"/>
  <c r="DZ401" i="36"/>
  <c r="I405" i="38"/>
  <c r="AU406" i="36"/>
  <c r="EM401" i="36"/>
  <c r="I406" i="36"/>
  <c r="N406" i="36"/>
  <c r="M406" i="36"/>
  <c r="EH401" i="36"/>
  <c r="EA401" i="36"/>
  <c r="AI404" i="38"/>
  <c r="E406" i="38"/>
  <c r="F406" i="38"/>
  <c r="G406" i="38" s="1"/>
  <c r="A405" i="38"/>
  <c r="EK401" i="36"/>
  <c r="EL401" i="36"/>
  <c r="EC401" i="36"/>
  <c r="EG401" i="36"/>
  <c r="AK404" i="38"/>
  <c r="DL400" i="36"/>
  <c r="EJ400" i="36" s="1"/>
  <c r="AF404" i="38"/>
  <c r="AR407" i="36"/>
  <c r="N407" i="38"/>
  <c r="V408" i="36"/>
  <c r="E408" i="36"/>
  <c r="W408" i="36"/>
  <c r="AA408" i="36" s="1"/>
  <c r="K408" i="36"/>
  <c r="T408" i="36"/>
  <c r="P408" i="36" s="1"/>
  <c r="D408" i="38"/>
  <c r="CT407" i="36"/>
  <c r="H407" i="36"/>
  <c r="O407" i="36" s="1"/>
  <c r="CS407" i="36"/>
  <c r="FH407" i="36"/>
  <c r="CI407" i="36"/>
  <c r="V409" i="36"/>
  <c r="K409" i="36"/>
  <c r="W409" i="36"/>
  <c r="F409" i="38" s="1"/>
  <c r="G409" i="38" s="1"/>
  <c r="D409" i="38"/>
  <c r="T409" i="36"/>
  <c r="P409" i="36" s="1"/>
  <c r="E409" i="36"/>
  <c r="H406" i="36"/>
  <c r="O406" i="36" s="1"/>
  <c r="CS406" i="36"/>
  <c r="CT406" i="36"/>
  <c r="AG408" i="36"/>
  <c r="BT407" i="36"/>
  <c r="U407" i="36"/>
  <c r="J407" i="36" s="1"/>
  <c r="BQ404" i="38"/>
  <c r="AQ404" i="38"/>
  <c r="AO404" i="38"/>
  <c r="E407" i="38"/>
  <c r="AU404" i="38"/>
  <c r="AJ404" i="38"/>
  <c r="AN404" i="38" s="1"/>
  <c r="DD404" i="36"/>
  <c r="BR405" i="38"/>
  <c r="W405" i="38"/>
  <c r="AT405" i="38"/>
  <c r="AV404" i="38"/>
  <c r="BS404" i="38"/>
  <c r="AE404" i="38"/>
  <c r="AT404" i="38"/>
  <c r="BJ404" i="38"/>
  <c r="BU404" i="38"/>
  <c r="AA405" i="38"/>
  <c r="BM405" i="38"/>
  <c r="BI405" i="38"/>
  <c r="DA405" i="36"/>
  <c r="DC405" i="36" s="1"/>
  <c r="M407" i="36"/>
  <c r="BA404" i="38"/>
  <c r="BB404" i="38" s="1"/>
  <c r="BG404" i="38" s="1"/>
  <c r="BH404" i="38"/>
  <c r="AH404" i="38"/>
  <c r="BM404" i="38"/>
  <c r="J407" i="38"/>
  <c r="BY405" i="36"/>
  <c r="CA405" i="36" s="1"/>
  <c r="AH405" i="38"/>
  <c r="CY404" i="36"/>
  <c r="I407" i="36"/>
  <c r="AS404" i="38"/>
  <c r="BL404" i="38"/>
  <c r="AW404" i="38"/>
  <c r="BT404" i="38"/>
  <c r="BP404" i="38"/>
  <c r="BO404" i="38"/>
  <c r="DW407" i="36"/>
  <c r="AP405" i="38"/>
  <c r="F407" i="38"/>
  <c r="G407" i="38" s="1"/>
  <c r="CZ404" i="36"/>
  <c r="AK405" i="38"/>
  <c r="BH405" i="38"/>
  <c r="AV405" i="38"/>
  <c r="AJ405" i="38"/>
  <c r="AN405" i="38" s="1"/>
  <c r="AA407" i="36"/>
  <c r="AB407" i="36" s="1"/>
  <c r="CV404" i="36"/>
  <c r="G407" i="36" a="1"/>
  <c r="G407" i="36" s="1"/>
  <c r="BL405" i="38"/>
  <c r="BS405" i="38"/>
  <c r="BO405" i="38"/>
  <c r="BK405" i="38"/>
  <c r="N407" i="36"/>
  <c r="CW404" i="36"/>
  <c r="DA404" i="36"/>
  <c r="DC404" i="36" s="1"/>
  <c r="L407" i="36"/>
  <c r="AX405" i="38"/>
  <c r="AY405" i="38" s="1"/>
  <c r="AF405" i="38"/>
  <c r="BQ405" i="38"/>
  <c r="AQ405" i="38"/>
  <c r="AS405" i="38"/>
  <c r="AI405" i="38"/>
  <c r="AO405" i="38"/>
  <c r="AE405" i="38"/>
  <c r="X407" i="36"/>
  <c r="AD407" i="38"/>
  <c r="AU407" i="38" s="1"/>
  <c r="CX404" i="36"/>
  <c r="F407" i="36"/>
  <c r="O407" i="38" s="1"/>
  <c r="P407" i="38" s="1"/>
  <c r="BU405" i="38"/>
  <c r="AU405" i="38"/>
  <c r="AW405" i="38"/>
  <c r="BN405" i="38"/>
  <c r="BT405" i="38"/>
  <c r="BJ405" i="38"/>
  <c r="BP405" i="38"/>
  <c r="EF402" i="36"/>
  <c r="C407" i="36"/>
  <c r="BN404" i="38"/>
  <c r="AX404" i="38"/>
  <c r="AY404" i="38" s="1"/>
  <c r="BR404" i="38"/>
  <c r="AG404" i="38"/>
  <c r="AP404" i="38"/>
  <c r="BI404" i="38"/>
  <c r="BK404" i="38"/>
  <c r="AG405" i="38"/>
  <c r="CB405" i="36"/>
  <c r="CZ405" i="36"/>
  <c r="CX405" i="36"/>
  <c r="CY405" i="36"/>
  <c r="DD405" i="36"/>
  <c r="BB405" i="38"/>
  <c r="BG405" i="38" s="1"/>
  <c r="F406" i="36"/>
  <c r="Z406" i="38" s="1"/>
  <c r="CW405" i="36"/>
  <c r="J406" i="38"/>
  <c r="G406" i="36" a="1"/>
  <c r="G406" i="36" s="1"/>
  <c r="L406" i="36"/>
  <c r="DW406" i="36"/>
  <c r="FI405" i="36"/>
  <c r="DB405" i="36"/>
  <c r="AR409" i="38"/>
  <c r="BU407" i="36"/>
  <c r="CU406" i="36"/>
  <c r="CZ406" i="36" s="1"/>
  <c r="N406" i="38"/>
  <c r="AR406" i="36"/>
  <c r="Q407" i="38"/>
  <c r="BH407" i="36"/>
  <c r="U407" i="38" s="1"/>
  <c r="X407" i="38" s="1"/>
  <c r="AI409" i="36"/>
  <c r="DE405" i="36"/>
  <c r="DK405" i="36" s="1"/>
  <c r="DE404" i="36"/>
  <c r="DH404" i="36" s="1"/>
  <c r="FH406" i="36"/>
  <c r="AC406" i="38"/>
  <c r="CH406" i="36"/>
  <c r="CD406" i="36"/>
  <c r="CC406" i="36"/>
  <c r="CU407" i="36"/>
  <c r="CZ407" i="36" s="1"/>
  <c r="BT406" i="36"/>
  <c r="V406" i="38"/>
  <c r="BI406" i="36"/>
  <c r="AI408" i="36"/>
  <c r="AK406" i="36"/>
  <c r="K406" i="38" s="1"/>
  <c r="CO406" i="36"/>
  <c r="CO407" i="36"/>
  <c r="AE409" i="36"/>
  <c r="AE408" i="36"/>
  <c r="AK407" i="36"/>
  <c r="K407" i="38" s="1"/>
  <c r="Z409" i="36"/>
  <c r="Q409" i="36" s="1"/>
  <c r="B409" i="38" s="1"/>
  <c r="Z408" i="36"/>
  <c r="J408" i="38" s="1"/>
  <c r="EA402" i="36"/>
  <c r="EJ402" i="36"/>
  <c r="EG402" i="36"/>
  <c r="EH402" i="36"/>
  <c r="DZ402" i="36"/>
  <c r="EK402" i="36"/>
  <c r="EI402" i="36"/>
  <c r="EC402" i="36"/>
  <c r="ED402" i="36"/>
  <c r="EM402" i="36"/>
  <c r="EE402" i="36"/>
  <c r="EL402" i="36"/>
  <c r="EB402" i="36"/>
  <c r="BE405" i="38"/>
  <c r="BD405" i="38"/>
  <c r="BC405" i="38"/>
  <c r="EY408" i="36"/>
  <c r="AA407" i="38"/>
  <c r="EP410" i="36"/>
  <c r="EX410" i="36"/>
  <c r="BE405" i="36"/>
  <c r="BD405" i="36"/>
  <c r="BC405" i="36"/>
  <c r="CB407" i="36"/>
  <c r="S405" i="38"/>
  <c r="T405" i="38"/>
  <c r="BA405" i="36"/>
  <c r="R406" i="38"/>
  <c r="T404" i="38"/>
  <c r="S404" i="38"/>
  <c r="D407" i="36"/>
  <c r="AZ404" i="36"/>
  <c r="BD404" i="36"/>
  <c r="BE404" i="36"/>
  <c r="BC404" i="36"/>
  <c r="D406" i="36"/>
  <c r="BM406" i="38"/>
  <c r="AX406" i="38"/>
  <c r="AY406" i="38" s="1"/>
  <c r="AB406" i="36"/>
  <c r="AW406" i="36"/>
  <c r="BB406" i="36"/>
  <c r="FG408" i="36"/>
  <c r="BG408" i="36"/>
  <c r="CP409" i="36"/>
  <c r="BO410" i="36"/>
  <c r="FB410" i="36"/>
  <c r="FC410" i="36"/>
  <c r="BZ409" i="36"/>
  <c r="CG411" i="36"/>
  <c r="CM410" i="36"/>
  <c r="S410" i="36"/>
  <c r="BX408" i="36"/>
  <c r="EV411" i="36"/>
  <c r="AF410" i="36"/>
  <c r="ER409" i="36"/>
  <c r="BK409" i="36"/>
  <c r="AD410" i="36"/>
  <c r="AC411" i="36"/>
  <c r="CG410" i="36"/>
  <c r="AS407" i="36"/>
  <c r="AH411" i="36"/>
  <c r="BX409" i="36"/>
  <c r="AT409" i="36"/>
  <c r="BJ408" i="36"/>
  <c r="AC410" i="36"/>
  <c r="AH410" i="36"/>
  <c r="BS408" i="36"/>
  <c r="AQ409" i="36"/>
  <c r="AD411" i="36"/>
  <c r="FB411" i="36"/>
  <c r="ES410" i="36"/>
  <c r="EZ410" i="36"/>
  <c r="BF409" i="36"/>
  <c r="AO408" i="36"/>
  <c r="BO408" i="36"/>
  <c r="CP408" i="36"/>
  <c r="AM409" i="36"/>
  <c r="AL409" i="36"/>
  <c r="CR409" i="36"/>
  <c r="AL408" i="36"/>
  <c r="BV410" i="36"/>
  <c r="BK408" i="36"/>
  <c r="ET410" i="36"/>
  <c r="AF411" i="36"/>
  <c r="CN408" i="36"/>
  <c r="BJ409" i="36"/>
  <c r="BL409" i="36"/>
  <c r="EZ411" i="36"/>
  <c r="AQ408" i="36"/>
  <c r="FD411" i="36"/>
  <c r="AS406" i="36"/>
  <c r="FC411" i="36"/>
  <c r="CK409" i="36"/>
  <c r="CL409" i="36"/>
  <c r="BG410" i="36"/>
  <c r="CJ409" i="36"/>
  <c r="BN409" i="36"/>
  <c r="EW410" i="36"/>
  <c r="FG409" i="36"/>
  <c r="BS409" i="36"/>
  <c r="BV411" i="36"/>
  <c r="EU411" i="36"/>
  <c r="EV410" i="36"/>
  <c r="AJ408" i="36"/>
  <c r="FA411" i="36"/>
  <c r="BM408" i="36"/>
  <c r="BN408" i="36"/>
  <c r="AJ409" i="36"/>
  <c r="EW411" i="36"/>
  <c r="CN409" i="36"/>
  <c r="CL408" i="36"/>
  <c r="CM408" i="36"/>
  <c r="BQ409" i="36"/>
  <c r="CK408" i="36"/>
  <c r="S411" i="36"/>
  <c r="CF409" i="36"/>
  <c r="BR408" i="36"/>
  <c r="CJ408" i="36"/>
  <c r="BP409" i="36"/>
  <c r="BW408" i="36"/>
  <c r="BW409" i="36"/>
  <c r="BP408" i="36"/>
  <c r="CF408" i="36"/>
  <c r="BG409" i="36"/>
  <c r="ES411" i="36"/>
  <c r="ET411" i="36"/>
  <c r="BR409" i="36"/>
  <c r="EU410" i="36"/>
  <c r="BM409" i="36"/>
  <c r="AO409" i="36"/>
  <c r="FA410" i="36"/>
  <c r="CM409" i="36"/>
  <c r="AT408" i="36"/>
  <c r="BL408" i="36"/>
  <c r="FD410" i="36"/>
  <c r="BO409" i="36"/>
  <c r="CR408" i="36"/>
  <c r="BF408" i="36"/>
  <c r="EY409" i="36" l="1"/>
  <c r="EQ411" i="36"/>
  <c r="EO412" i="36" s="1"/>
  <c r="EP411" i="36"/>
  <c r="EX411" i="36"/>
  <c r="Q408" i="38"/>
  <c r="R408" i="38" s="1"/>
  <c r="BH408" i="36"/>
  <c r="U408" i="38" s="1"/>
  <c r="X408" i="38" s="1"/>
  <c r="DX408" i="36"/>
  <c r="W407" i="38"/>
  <c r="BI408" i="36"/>
  <c r="V408" i="38"/>
  <c r="AX404" i="36"/>
  <c r="BA404" i="36"/>
  <c r="BU409" i="36"/>
  <c r="AR410" i="38"/>
  <c r="CT409" i="36"/>
  <c r="H409" i="36"/>
  <c r="O409" i="36" s="1"/>
  <c r="CS409" i="36"/>
  <c r="DX409" i="36"/>
  <c r="DL403" i="36"/>
  <c r="EL403" i="36" s="1"/>
  <c r="BO406" i="38"/>
  <c r="BL406" i="38"/>
  <c r="AT406" i="38"/>
  <c r="AO406" i="38"/>
  <c r="BS406" i="38"/>
  <c r="AE406" i="38"/>
  <c r="AK408" i="36"/>
  <c r="K408" i="38" s="1"/>
  <c r="CO408" i="36"/>
  <c r="AF406" i="38"/>
  <c r="BQ406" i="38"/>
  <c r="AQ406" i="38"/>
  <c r="AS406" i="38"/>
  <c r="AI406" i="38"/>
  <c r="BP406" i="38"/>
  <c r="BU406" i="38"/>
  <c r="BA406" i="38"/>
  <c r="BD406" i="38" s="1"/>
  <c r="BT406" i="38"/>
  <c r="AU406" i="38"/>
  <c r="AW406" i="38"/>
  <c r="BN406" i="38"/>
  <c r="BJ406" i="38"/>
  <c r="AJ406" i="38"/>
  <c r="AM406" i="38" s="1"/>
  <c r="M409" i="36"/>
  <c r="BY406" i="36"/>
  <c r="AK406" i="38"/>
  <c r="BR406" i="38"/>
  <c r="BH406" i="38"/>
  <c r="AP406" i="38"/>
  <c r="AV406" i="38"/>
  <c r="BI406" i="38"/>
  <c r="EQ412" i="36"/>
  <c r="EO413" i="36" s="1"/>
  <c r="N408" i="38"/>
  <c r="AR408" i="36"/>
  <c r="AI411" i="36"/>
  <c r="BU408" i="36"/>
  <c r="CQ408" i="36"/>
  <c r="CC408" i="36"/>
  <c r="CD408" i="36"/>
  <c r="CB408" i="36" s="1"/>
  <c r="AC408" i="38"/>
  <c r="CH408" i="36"/>
  <c r="L409" i="38"/>
  <c r="M409" i="38"/>
  <c r="CO409" i="36"/>
  <c r="CI408" i="36"/>
  <c r="FH408" i="36"/>
  <c r="AE411" i="36"/>
  <c r="AP409" i="36"/>
  <c r="BT409" i="36"/>
  <c r="AV409" i="36"/>
  <c r="V409" i="38"/>
  <c r="BI409" i="36"/>
  <c r="BH409" i="36"/>
  <c r="U409" i="38" s="1"/>
  <c r="X409" i="38" s="1"/>
  <c r="Q409" i="38"/>
  <c r="R409" i="38" s="1"/>
  <c r="CQ409" i="36"/>
  <c r="CI409" i="36"/>
  <c r="FH409" i="36"/>
  <c r="CH409" i="36"/>
  <c r="AC409" i="38"/>
  <c r="CC409" i="36"/>
  <c r="CD409" i="36"/>
  <c r="BT408" i="36"/>
  <c r="AV408" i="36"/>
  <c r="AP408" i="36"/>
  <c r="AK409" i="36"/>
  <c r="K409" i="38" s="1"/>
  <c r="L408" i="38"/>
  <c r="M408" i="38"/>
  <c r="H408" i="36"/>
  <c r="O408" i="36" s="1"/>
  <c r="CS408" i="36"/>
  <c r="CT408" i="36"/>
  <c r="N409" i="38"/>
  <c r="AR409" i="36"/>
  <c r="AX405" i="36"/>
  <c r="AZ405" i="36"/>
  <c r="AG406" i="38"/>
  <c r="AZ405" i="38"/>
  <c r="I408" i="36"/>
  <c r="I409" i="36"/>
  <c r="AU408" i="36"/>
  <c r="AM404" i="38"/>
  <c r="EB403" i="36"/>
  <c r="AD408" i="38"/>
  <c r="AI408" i="38" s="1"/>
  <c r="EF403" i="36"/>
  <c r="A406" i="38"/>
  <c r="N409" i="36"/>
  <c r="E408" i="38"/>
  <c r="C409" i="36"/>
  <c r="F408" i="38"/>
  <c r="G408" i="38" s="1"/>
  <c r="ED403" i="36"/>
  <c r="U408" i="36"/>
  <c r="J408" i="36" s="1"/>
  <c r="E409" i="38"/>
  <c r="A409" i="38" s="1"/>
  <c r="N408" i="36"/>
  <c r="X408" i="36"/>
  <c r="BH407" i="38"/>
  <c r="Y407" i="38"/>
  <c r="FI407" i="36"/>
  <c r="M408" i="36"/>
  <c r="AL404" i="38"/>
  <c r="EG400" i="36"/>
  <c r="EH400" i="36"/>
  <c r="EA403" i="36"/>
  <c r="EH403" i="36"/>
  <c r="EL400" i="36"/>
  <c r="DZ400" i="36"/>
  <c r="EC400" i="36"/>
  <c r="EE400" i="36"/>
  <c r="C408" i="36"/>
  <c r="U409" i="36"/>
  <c r="J409" i="36" s="1"/>
  <c r="DF404" i="36"/>
  <c r="AU409" i="36"/>
  <c r="EK403" i="36"/>
  <c r="EG403" i="36"/>
  <c r="EF400" i="36"/>
  <c r="EM400" i="36"/>
  <c r="EI400" i="36"/>
  <c r="EA400" i="36"/>
  <c r="EK400" i="36"/>
  <c r="EB400" i="36"/>
  <c r="ED400" i="36"/>
  <c r="X409" i="36"/>
  <c r="AA409" i="36"/>
  <c r="AW409" i="36" s="1"/>
  <c r="BC404" i="38"/>
  <c r="AD409" i="38"/>
  <c r="AV409" i="38" s="1"/>
  <c r="AR411" i="38"/>
  <c r="AE410" i="36"/>
  <c r="AI410" i="36"/>
  <c r="AG411" i="36"/>
  <c r="K410" i="36"/>
  <c r="D410" i="38"/>
  <c r="E410" i="36"/>
  <c r="V410" i="36"/>
  <c r="W410" i="36"/>
  <c r="AA410" i="36" s="1"/>
  <c r="T410" i="36"/>
  <c r="P410" i="36" s="1"/>
  <c r="AG410" i="36"/>
  <c r="Z410" i="36"/>
  <c r="Q410" i="36" s="1"/>
  <c r="B410" i="38" s="1"/>
  <c r="Z411" i="36"/>
  <c r="L411" i="36" s="1"/>
  <c r="D411" i="38"/>
  <c r="V411" i="36"/>
  <c r="W411" i="36"/>
  <c r="N411" i="36" s="1"/>
  <c r="E411" i="36"/>
  <c r="T411" i="36"/>
  <c r="P411" i="36" s="1"/>
  <c r="K411" i="36"/>
  <c r="AM405" i="38"/>
  <c r="AS407" i="38"/>
  <c r="DJ404" i="36"/>
  <c r="BB407" i="36"/>
  <c r="BE407" i="36" s="1"/>
  <c r="R407" i="38"/>
  <c r="S407" i="38" s="1"/>
  <c r="BI407" i="38"/>
  <c r="AK407" i="38"/>
  <c r="BK407" i="38"/>
  <c r="AQ407" i="38"/>
  <c r="BY407" i="36"/>
  <c r="CA407" i="36" s="1"/>
  <c r="BF404" i="38"/>
  <c r="BD404" i="38"/>
  <c r="AT407" i="38"/>
  <c r="BN407" i="38"/>
  <c r="AV407" i="38"/>
  <c r="AO407" i="38"/>
  <c r="AX407" i="38"/>
  <c r="AY407" i="38" s="1"/>
  <c r="AF407" i="38"/>
  <c r="DK404" i="36"/>
  <c r="BT407" i="38"/>
  <c r="AJ407" i="38"/>
  <c r="AN407" i="38" s="1"/>
  <c r="BL407" i="38"/>
  <c r="AW407" i="38"/>
  <c r="AP407" i="38"/>
  <c r="AI407" i="38"/>
  <c r="BP407" i="38"/>
  <c r="BU407" i="38"/>
  <c r="BQ407" i="38"/>
  <c r="DM404" i="36"/>
  <c r="AW407" i="36"/>
  <c r="AX407" i="36" s="1"/>
  <c r="A407" i="38"/>
  <c r="DH405" i="36"/>
  <c r="BR407" i="38"/>
  <c r="BS407" i="38"/>
  <c r="BM407" i="38"/>
  <c r="BO407" i="38"/>
  <c r="BJ407" i="38"/>
  <c r="AE407" i="38"/>
  <c r="BA407" i="38"/>
  <c r="BB407" i="38" s="1"/>
  <c r="BG407" i="38" s="1"/>
  <c r="DG404" i="36"/>
  <c r="F409" i="36"/>
  <c r="Z409" i="38" s="1"/>
  <c r="BE404" i="38"/>
  <c r="Z407" i="38"/>
  <c r="DJ405" i="36"/>
  <c r="Y406" i="38"/>
  <c r="A407" i="36"/>
  <c r="AB407" i="38"/>
  <c r="DM405" i="36"/>
  <c r="Y407" i="36" a="1"/>
  <c r="Y407" i="36" s="1"/>
  <c r="H407" i="38" s="1"/>
  <c r="I407" i="38" s="1"/>
  <c r="AB406" i="38"/>
  <c r="AL405" i="38"/>
  <c r="O406" i="38"/>
  <c r="P406" i="38" s="1"/>
  <c r="DI404" i="36"/>
  <c r="W406" i="38"/>
  <c r="AZ404" i="38"/>
  <c r="DG405" i="36"/>
  <c r="DW408" i="36"/>
  <c r="DB407" i="36"/>
  <c r="AH406" i="38"/>
  <c r="L408" i="36"/>
  <c r="CY407" i="36"/>
  <c r="G408" i="36" a="1"/>
  <c r="G408" i="36" s="1"/>
  <c r="DD407" i="36"/>
  <c r="DA407" i="36"/>
  <c r="DC407" i="36" s="1"/>
  <c r="F408" i="36"/>
  <c r="AH407" i="38"/>
  <c r="DF405" i="36"/>
  <c r="Y406" i="36" a="1"/>
  <c r="Y406" i="36" s="1"/>
  <c r="H406" i="38" s="1"/>
  <c r="I406" i="38" s="1"/>
  <c r="DB406" i="36"/>
  <c r="DD406" i="36"/>
  <c r="A406" i="36"/>
  <c r="DI405" i="36"/>
  <c r="CY406" i="36"/>
  <c r="L409" i="36"/>
  <c r="CX406" i="36"/>
  <c r="DE406" i="36"/>
  <c r="DI406" i="36" s="1"/>
  <c r="CU409" i="36"/>
  <c r="AA406" i="38"/>
  <c r="FI406" i="36"/>
  <c r="AG407" i="38"/>
  <c r="CW407" i="36"/>
  <c r="CV407" i="36"/>
  <c r="DE407" i="36"/>
  <c r="DI407" i="36" s="1"/>
  <c r="CA406" i="36"/>
  <c r="DA406" i="36"/>
  <c r="DC406" i="36" s="1"/>
  <c r="CW406" i="36"/>
  <c r="J409" i="38"/>
  <c r="DW409" i="36"/>
  <c r="Q408" i="36"/>
  <c r="B408" i="38" s="1"/>
  <c r="CU408" i="36"/>
  <c r="CV408" i="36" s="1"/>
  <c r="CB406" i="36"/>
  <c r="CX407" i="36"/>
  <c r="CV406" i="36"/>
  <c r="G409" i="36" a="1"/>
  <c r="G409" i="36" s="1"/>
  <c r="AZ406" i="38"/>
  <c r="EY411" i="36"/>
  <c r="EQ413" i="36"/>
  <c r="EO414" i="36" s="1"/>
  <c r="EP413" i="36"/>
  <c r="EX413" i="36"/>
  <c r="BD406" i="36"/>
  <c r="BC406" i="36"/>
  <c r="BE406" i="36"/>
  <c r="BH408" i="38"/>
  <c r="AJ408" i="38"/>
  <c r="T406" i="38"/>
  <c r="S406" i="38"/>
  <c r="D408" i="36"/>
  <c r="AZ406" i="36"/>
  <c r="AY406" i="36"/>
  <c r="BA406" i="36"/>
  <c r="AX406" i="36"/>
  <c r="EY410" i="36"/>
  <c r="AW408" i="36"/>
  <c r="BB408" i="36"/>
  <c r="AB408" i="36"/>
  <c r="S408" i="38"/>
  <c r="T408" i="38"/>
  <c r="EP412" i="36"/>
  <c r="EX412" i="36"/>
  <c r="FI408" i="36"/>
  <c r="W408" i="38"/>
  <c r="CG412" i="36"/>
  <c r="CP411" i="36"/>
  <c r="BP411" i="36"/>
  <c r="AO410" i="36"/>
  <c r="AO411" i="36"/>
  <c r="AM410" i="36"/>
  <c r="EZ413" i="36"/>
  <c r="BX411" i="36"/>
  <c r="EV413" i="36"/>
  <c r="CF411" i="36"/>
  <c r="BK410" i="36"/>
  <c r="CG413" i="36"/>
  <c r="BR410" i="36"/>
  <c r="BW411" i="36"/>
  <c r="CM411" i="36"/>
  <c r="EU413" i="36"/>
  <c r="CF410" i="36"/>
  <c r="BS410" i="36"/>
  <c r="BM411" i="36"/>
  <c r="FC412" i="36"/>
  <c r="ER411" i="36"/>
  <c r="BK411" i="36"/>
  <c r="BL411" i="36"/>
  <c r="ES413" i="36"/>
  <c r="AJ410" i="36"/>
  <c r="CN411" i="36"/>
  <c r="EW413" i="36"/>
  <c r="AF412" i="36"/>
  <c r="BF411" i="36"/>
  <c r="BR411" i="36"/>
  <c r="BP410" i="36"/>
  <c r="FG412" i="36"/>
  <c r="EV412" i="36"/>
  <c r="ES412" i="36"/>
  <c r="CK411" i="36"/>
  <c r="CN410" i="36"/>
  <c r="BW410" i="36"/>
  <c r="BF410" i="36"/>
  <c r="AC413" i="36"/>
  <c r="FB412" i="36"/>
  <c r="AL410" i="36"/>
  <c r="EW412" i="36"/>
  <c r="AH412" i="36"/>
  <c r="CK410" i="36"/>
  <c r="BM412" i="36"/>
  <c r="AM411" i="36"/>
  <c r="CK412" i="36"/>
  <c r="CJ411" i="36"/>
  <c r="BS411" i="36"/>
  <c r="BO411" i="36"/>
  <c r="AS408" i="36"/>
  <c r="AT411" i="36"/>
  <c r="ER412" i="36"/>
  <c r="AJ411" i="36"/>
  <c r="FC413" i="36"/>
  <c r="ET413" i="36"/>
  <c r="CJ412" i="36"/>
  <c r="BL412" i="36"/>
  <c r="S412" i="36"/>
  <c r="AQ410" i="36"/>
  <c r="BX413" i="36"/>
  <c r="CM413" i="36"/>
  <c r="CR410" i="36"/>
  <c r="BG411" i="36"/>
  <c r="AT410" i="36"/>
  <c r="BX410" i="36"/>
  <c r="FA412" i="36"/>
  <c r="FG410" i="36"/>
  <c r="BZ410" i="36"/>
  <c r="AS409" i="36"/>
  <c r="BL410" i="36"/>
  <c r="FG411" i="36"/>
  <c r="AH413" i="36"/>
  <c r="AF413" i="36"/>
  <c r="ER410" i="36"/>
  <c r="BZ411" i="36"/>
  <c r="EU412" i="36"/>
  <c r="AD412" i="36"/>
  <c r="BZ413" i="36"/>
  <c r="CJ410" i="36"/>
  <c r="BN410" i="36"/>
  <c r="BQ410" i="36"/>
  <c r="BQ411" i="36"/>
  <c r="BJ410" i="36"/>
  <c r="ET412" i="36"/>
  <c r="BJ411" i="36"/>
  <c r="AL411" i="36"/>
  <c r="EZ412" i="36"/>
  <c r="FB413" i="36"/>
  <c r="CR411" i="36"/>
  <c r="CL411" i="36"/>
  <c r="CL410" i="36"/>
  <c r="S413" i="36"/>
  <c r="BM410" i="36"/>
  <c r="FD412" i="36"/>
  <c r="CP410" i="36"/>
  <c r="BS413" i="36"/>
  <c r="AD413" i="36"/>
  <c r="AM413" i="36"/>
  <c r="FD413" i="36"/>
  <c r="AC412" i="36"/>
  <c r="FA413" i="36"/>
  <c r="BV413" i="36"/>
  <c r="AQ411" i="36"/>
  <c r="BV412" i="36"/>
  <c r="BN411" i="36"/>
  <c r="FA414" i="36"/>
  <c r="EI403" i="36" l="1"/>
  <c r="DZ403" i="36"/>
  <c r="EC403" i="36"/>
  <c r="EJ403" i="36"/>
  <c r="EE403" i="36"/>
  <c r="EM403" i="36"/>
  <c r="CQ411" i="36"/>
  <c r="CT411" i="36"/>
  <c r="CS411" i="36"/>
  <c r="H411" i="36"/>
  <c r="O411" i="36" s="1"/>
  <c r="L410" i="38"/>
  <c r="M410" i="38"/>
  <c r="Q410" i="38"/>
  <c r="R410" i="38" s="1"/>
  <c r="BH410" i="36"/>
  <c r="U410" i="38" s="1"/>
  <c r="X410" i="38" s="1"/>
  <c r="DX410" i="36"/>
  <c r="CB409" i="36"/>
  <c r="CO410" i="36"/>
  <c r="BI410" i="36"/>
  <c r="V410" i="38"/>
  <c r="DX412" i="36"/>
  <c r="DX411" i="36"/>
  <c r="AA409" i="38"/>
  <c r="BE406" i="38"/>
  <c r="BB406" i="38"/>
  <c r="BG406" i="38" s="1"/>
  <c r="FI409" i="36"/>
  <c r="AX408" i="38"/>
  <c r="AY408" i="38" s="1"/>
  <c r="AP408" i="38"/>
  <c r="BL408" i="38"/>
  <c r="AV408" i="38"/>
  <c r="AH408" i="38"/>
  <c r="AW408" i="38"/>
  <c r="A408" i="38"/>
  <c r="AL406" i="38"/>
  <c r="AN406" i="38"/>
  <c r="AO408" i="38"/>
  <c r="AE408" i="38"/>
  <c r="BA408" i="38"/>
  <c r="BB408" i="38" s="1"/>
  <c r="BG408" i="38" s="1"/>
  <c r="AU408" i="38"/>
  <c r="BQ408" i="38"/>
  <c r="AQ408" i="38"/>
  <c r="AS408" i="38"/>
  <c r="BI408" i="38"/>
  <c r="BK408" i="38"/>
  <c r="BU408" i="38"/>
  <c r="AF408" i="38"/>
  <c r="AT408" i="38"/>
  <c r="BS408" i="38"/>
  <c r="BM408" i="38"/>
  <c r="BO408" i="38"/>
  <c r="BJ408" i="38"/>
  <c r="BP408" i="38"/>
  <c r="BY408" i="36"/>
  <c r="CA408" i="36" s="1"/>
  <c r="AK408" i="38"/>
  <c r="BR408" i="38"/>
  <c r="AG408" i="38"/>
  <c r="BN408" i="38"/>
  <c r="BT408" i="38"/>
  <c r="AA408" i="38"/>
  <c r="AC411" i="38"/>
  <c r="CH411" i="36"/>
  <c r="CC411" i="36"/>
  <c r="CD411" i="36"/>
  <c r="M411" i="38"/>
  <c r="L411" i="38"/>
  <c r="W409" i="38"/>
  <c r="BC406" i="38"/>
  <c r="BF406" i="38"/>
  <c r="Z413" i="36"/>
  <c r="DW413" i="36" s="1"/>
  <c r="AE413" i="36"/>
  <c r="T413" i="36"/>
  <c r="P413" i="36" s="1"/>
  <c r="W413" i="36"/>
  <c r="M413" i="36" s="1"/>
  <c r="K413" i="36"/>
  <c r="V413" i="36"/>
  <c r="E413" i="36"/>
  <c r="D413" i="38"/>
  <c r="EQ414" i="36"/>
  <c r="EO415" i="36" s="1"/>
  <c r="EX415" i="36" s="1"/>
  <c r="CI410" i="36"/>
  <c r="FH410" i="36"/>
  <c r="FI410" i="36" s="1"/>
  <c r="CS410" i="36"/>
  <c r="H410" i="36"/>
  <c r="O410" i="36" s="1"/>
  <c r="CT410" i="36"/>
  <c r="AK410" i="36"/>
  <c r="K410" i="38" s="1"/>
  <c r="BU410" i="36"/>
  <c r="AG413" i="36"/>
  <c r="CD410" i="36"/>
  <c r="CH410" i="36"/>
  <c r="AC410" i="38"/>
  <c r="CC410" i="36"/>
  <c r="BT410" i="36"/>
  <c r="AP410" i="36"/>
  <c r="AV410" i="36"/>
  <c r="AI412" i="36"/>
  <c r="CQ410" i="36"/>
  <c r="AG412" i="36"/>
  <c r="AR412" i="38"/>
  <c r="AI413" i="36"/>
  <c r="N410" i="38"/>
  <c r="AR410" i="36"/>
  <c r="AK411" i="36"/>
  <c r="K411" i="38" s="1"/>
  <c r="DE409" i="36"/>
  <c r="DJ409" i="36" s="1"/>
  <c r="BI409" i="38"/>
  <c r="BB409" i="36"/>
  <c r="BE409" i="36" s="1"/>
  <c r="X411" i="36"/>
  <c r="DW410" i="36"/>
  <c r="G411" i="36" a="1"/>
  <c r="G411" i="36" s="1"/>
  <c r="AD410" i="38"/>
  <c r="N410" i="36"/>
  <c r="F411" i="36"/>
  <c r="AB411" i="38" s="1"/>
  <c r="BS409" i="38"/>
  <c r="AB409" i="36"/>
  <c r="A408" i="36"/>
  <c r="X410" i="36"/>
  <c r="J411" i="38"/>
  <c r="DW411" i="36"/>
  <c r="AU410" i="36"/>
  <c r="F410" i="38"/>
  <c r="G410" i="38" s="1"/>
  <c r="M410" i="36"/>
  <c r="Q411" i="36"/>
  <c r="B411" i="38" s="1"/>
  <c r="AJ409" i="38"/>
  <c r="AN409" i="38" s="1"/>
  <c r="AP409" i="38"/>
  <c r="BL409" i="38"/>
  <c r="BY409" i="36"/>
  <c r="CA409" i="36" s="1"/>
  <c r="BT409" i="38"/>
  <c r="AT409" i="38"/>
  <c r="BU409" i="38"/>
  <c r="BO409" i="38"/>
  <c r="BK409" i="38"/>
  <c r="BQ409" i="38"/>
  <c r="BN409" i="38"/>
  <c r="AH409" i="38"/>
  <c r="BA409" i="38"/>
  <c r="BB409" i="38" s="1"/>
  <c r="BG409" i="38" s="1"/>
  <c r="BH409" i="38"/>
  <c r="L410" i="36"/>
  <c r="D409" i="36"/>
  <c r="Y409" i="36" s="1" a="1"/>
  <c r="Y409" i="36" s="1"/>
  <c r="H409" i="38" s="1"/>
  <c r="I409" i="38" s="1"/>
  <c r="AK409" i="38"/>
  <c r="BM409" i="38"/>
  <c r="AI409" i="38"/>
  <c r="AO409" i="38"/>
  <c r="AE409" i="38"/>
  <c r="AU409" i="38"/>
  <c r="AW409" i="38"/>
  <c r="AQ409" i="38"/>
  <c r="AF409" i="38"/>
  <c r="AS409" i="38"/>
  <c r="BJ409" i="38"/>
  <c r="BP409" i="38"/>
  <c r="AX409" i="38"/>
  <c r="AY409" i="38" s="1"/>
  <c r="BR409" i="38"/>
  <c r="AG409" i="38"/>
  <c r="AA411" i="36"/>
  <c r="AW411" i="36" s="1"/>
  <c r="F410" i="36"/>
  <c r="Y410" i="38" s="1"/>
  <c r="BD407" i="36"/>
  <c r="AU411" i="36"/>
  <c r="E410" i="38"/>
  <c r="E411" i="38"/>
  <c r="C411" i="36"/>
  <c r="A411" i="36" s="1"/>
  <c r="C410" i="36"/>
  <c r="M411" i="36"/>
  <c r="I410" i="36"/>
  <c r="J410" i="38"/>
  <c r="BA407" i="36"/>
  <c r="I411" i="36"/>
  <c r="BC407" i="36"/>
  <c r="AZ407" i="38"/>
  <c r="CU410" i="36"/>
  <c r="F411" i="38"/>
  <c r="G411" i="38" s="1"/>
  <c r="U410" i="36"/>
  <c r="J410" i="36" s="1"/>
  <c r="G410" i="36" a="1"/>
  <c r="G410" i="36" s="1"/>
  <c r="U411" i="36"/>
  <c r="D411" i="36" s="1"/>
  <c r="Z412" i="36"/>
  <c r="DW412" i="36" s="1"/>
  <c r="BU411" i="36"/>
  <c r="BH411" i="36"/>
  <c r="U411" i="38" s="1"/>
  <c r="X411" i="38" s="1"/>
  <c r="Q411" i="38"/>
  <c r="R411" i="38" s="1"/>
  <c r="FH411" i="36"/>
  <c r="FI411" i="36" s="1"/>
  <c r="CI411" i="36"/>
  <c r="AR413" i="38"/>
  <c r="W412" i="36"/>
  <c r="M412" i="36" s="1"/>
  <c r="T412" i="36"/>
  <c r="P412" i="36" s="1"/>
  <c r="V412" i="36"/>
  <c r="K412" i="36"/>
  <c r="D412" i="38"/>
  <c r="E412" i="36"/>
  <c r="CO411" i="36"/>
  <c r="AE412" i="36"/>
  <c r="AV411" i="36"/>
  <c r="AP411" i="36"/>
  <c r="AD411" i="38"/>
  <c r="BM411" i="38" s="1"/>
  <c r="BT411" i="36"/>
  <c r="T407" i="38"/>
  <c r="DL404" i="36"/>
  <c r="EL404" i="36" s="1"/>
  <c r="Y408" i="38"/>
  <c r="AY407" i="36"/>
  <c r="AZ407" i="36"/>
  <c r="Z408" i="38"/>
  <c r="BD407" i="38"/>
  <c r="AM407" i="38"/>
  <c r="DJ406" i="36"/>
  <c r="A409" i="36"/>
  <c r="O409" i="38"/>
  <c r="P409" i="38" s="1"/>
  <c r="AL407" i="38"/>
  <c r="DG406" i="36"/>
  <c r="Y409" i="38"/>
  <c r="AB409" i="38"/>
  <c r="BF407" i="38"/>
  <c r="BC407" i="38"/>
  <c r="BE407" i="38"/>
  <c r="AB408" i="38"/>
  <c r="DH406" i="36"/>
  <c r="DL405" i="36"/>
  <c r="EM405" i="36" s="1"/>
  <c r="CW408" i="36"/>
  <c r="CX408" i="36"/>
  <c r="CZ409" i="36"/>
  <c r="DJ407" i="36"/>
  <c r="CW409" i="36"/>
  <c r="DF406" i="36"/>
  <c r="DK406" i="36"/>
  <c r="O408" i="38"/>
  <c r="P408" i="38" s="1"/>
  <c r="DM406" i="36"/>
  <c r="Y408" i="36" a="1"/>
  <c r="Y408" i="36" s="1"/>
  <c r="H408" i="38" s="1"/>
  <c r="I408" i="38" s="1"/>
  <c r="DD409" i="36"/>
  <c r="DF407" i="36"/>
  <c r="DA408" i="36"/>
  <c r="DC408" i="36" s="1"/>
  <c r="DB408" i="36"/>
  <c r="DD408" i="36"/>
  <c r="CY409" i="36"/>
  <c r="DE408" i="36"/>
  <c r="DK408" i="36" s="1"/>
  <c r="CZ408" i="36"/>
  <c r="CY408" i="36"/>
  <c r="DA409" i="36"/>
  <c r="DC409" i="36" s="1"/>
  <c r="CV409" i="36"/>
  <c r="DB409" i="36"/>
  <c r="CX409" i="36"/>
  <c r="DK407" i="36"/>
  <c r="DH407" i="36"/>
  <c r="DG407" i="36"/>
  <c r="DM407" i="36"/>
  <c r="BI411" i="36"/>
  <c r="V411" i="38"/>
  <c r="CU411" i="36"/>
  <c r="CZ411" i="36" s="1"/>
  <c r="AR411" i="36"/>
  <c r="N411" i="38"/>
  <c r="EY413" i="36"/>
  <c r="CH413" i="36"/>
  <c r="AC413" i="38"/>
  <c r="CC413" i="36"/>
  <c r="CD413" i="36"/>
  <c r="EQ415" i="36"/>
  <c r="EO416" i="36" s="1"/>
  <c r="BE408" i="36"/>
  <c r="BC408" i="36"/>
  <c r="BD408" i="36"/>
  <c r="AN408" i="38"/>
  <c r="AL408" i="38"/>
  <c r="AM408" i="38"/>
  <c r="AB410" i="36"/>
  <c r="AW410" i="36"/>
  <c r="BB410" i="36"/>
  <c r="S409" i="38"/>
  <c r="T409" i="38"/>
  <c r="EY412" i="36"/>
  <c r="AX408" i="36"/>
  <c r="BA408" i="36"/>
  <c r="AY408" i="36"/>
  <c r="AZ408" i="36"/>
  <c r="W410" i="38"/>
  <c r="EP414" i="36"/>
  <c r="EX414" i="36"/>
  <c r="J413" i="38"/>
  <c r="Q413" i="36"/>
  <c r="B413" i="38" s="1"/>
  <c r="G413" i="36" a="1"/>
  <c r="G413" i="36" s="1"/>
  <c r="F413" i="36"/>
  <c r="L413" i="36"/>
  <c r="AY409" i="36"/>
  <c r="BA409" i="36"/>
  <c r="AZ409" i="36"/>
  <c r="AX409" i="36"/>
  <c r="BP412" i="36"/>
  <c r="CP412" i="36"/>
  <c r="AM412" i="36"/>
  <c r="S415" i="36"/>
  <c r="AF415" i="36"/>
  <c r="CF412" i="36"/>
  <c r="BN412" i="36"/>
  <c r="FA415" i="36"/>
  <c r="CJ413" i="36"/>
  <c r="S414" i="36"/>
  <c r="EW414" i="36"/>
  <c r="AD414" i="36"/>
  <c r="AO413" i="36"/>
  <c r="FD414" i="36"/>
  <c r="BM413" i="36"/>
  <c r="FB414" i="36"/>
  <c r="BK412" i="36"/>
  <c r="CG415" i="36"/>
  <c r="CR412" i="36"/>
  <c r="BR413" i="36"/>
  <c r="AL412" i="36"/>
  <c r="BN413" i="36"/>
  <c r="BQ413" i="36"/>
  <c r="BS412" i="36"/>
  <c r="BQ412" i="36"/>
  <c r="CG414" i="36"/>
  <c r="AT413" i="36"/>
  <c r="AT412" i="36"/>
  <c r="EV414" i="36"/>
  <c r="ET414" i="36"/>
  <c r="BR412" i="36"/>
  <c r="AC414" i="36"/>
  <c r="EU414" i="36"/>
  <c r="AJ413" i="36"/>
  <c r="BK413" i="36"/>
  <c r="BJ412" i="36"/>
  <c r="CK413" i="36"/>
  <c r="EV415" i="36"/>
  <c r="CM412" i="36"/>
  <c r="ET415" i="36"/>
  <c r="ES415" i="36"/>
  <c r="ES414" i="36"/>
  <c r="AO412" i="36"/>
  <c r="BZ412" i="36"/>
  <c r="AS410" i="36"/>
  <c r="BW412" i="36"/>
  <c r="BJ413" i="36"/>
  <c r="AL413" i="36"/>
  <c r="CP413" i="36"/>
  <c r="CR413" i="36"/>
  <c r="ER413" i="36"/>
  <c r="AJ412" i="36"/>
  <c r="CL413" i="36"/>
  <c r="CF413" i="36"/>
  <c r="BF413" i="36"/>
  <c r="EZ414" i="36"/>
  <c r="BG412" i="36"/>
  <c r="AC415" i="36"/>
  <c r="AF414" i="36"/>
  <c r="AQ413" i="36"/>
  <c r="AH415" i="36"/>
  <c r="BV414" i="36"/>
  <c r="BO412" i="36"/>
  <c r="EW415" i="36"/>
  <c r="BV415" i="36"/>
  <c r="BL413" i="36"/>
  <c r="EZ415" i="36"/>
  <c r="BP413" i="36"/>
  <c r="AH414" i="36"/>
  <c r="CN412" i="36"/>
  <c r="BG413" i="36"/>
  <c r="BO413" i="36"/>
  <c r="FD415" i="36"/>
  <c r="FC415" i="36"/>
  <c r="AD415" i="36"/>
  <c r="FC414" i="36"/>
  <c r="CL412" i="36"/>
  <c r="CN413" i="36"/>
  <c r="BF412" i="36"/>
  <c r="AS411" i="36"/>
  <c r="BW413" i="36"/>
  <c r="FG413" i="36"/>
  <c r="AQ412" i="36"/>
  <c r="BX412" i="36"/>
  <c r="EU415" i="36"/>
  <c r="FB415" i="36"/>
  <c r="AH416" i="36"/>
  <c r="EW416" i="36"/>
  <c r="FG414" i="36"/>
  <c r="DM409" i="36" l="1"/>
  <c r="AF410" i="38"/>
  <c r="AR414" i="38"/>
  <c r="AI414" i="36"/>
  <c r="BD409" i="36"/>
  <c r="EP415" i="36"/>
  <c r="CB410" i="36"/>
  <c r="E413" i="38"/>
  <c r="AO410" i="38"/>
  <c r="U413" i="36"/>
  <c r="BC409" i="36"/>
  <c r="AG410" i="38"/>
  <c r="AP410" i="38"/>
  <c r="AZ408" i="38"/>
  <c r="X413" i="36"/>
  <c r="DK409" i="36"/>
  <c r="BY410" i="36"/>
  <c r="CA410" i="36" s="1"/>
  <c r="DX414" i="36"/>
  <c r="DX413" i="36"/>
  <c r="BC408" i="38"/>
  <c r="BE408" i="38"/>
  <c r="BD408" i="38"/>
  <c r="BF408" i="38"/>
  <c r="F413" i="38"/>
  <c r="G413" i="38" s="1"/>
  <c r="AA411" i="38"/>
  <c r="CB411" i="36"/>
  <c r="CT413" i="36"/>
  <c r="CS413" i="36"/>
  <c r="H413" i="36"/>
  <c r="O413" i="36" s="1"/>
  <c r="Q413" i="38"/>
  <c r="R413" i="38" s="1"/>
  <c r="BH413" i="36"/>
  <c r="U413" i="38" s="1"/>
  <c r="X413" i="38" s="1"/>
  <c r="BU412" i="36"/>
  <c r="M413" i="38"/>
  <c r="L413" i="38"/>
  <c r="BU413" i="36"/>
  <c r="BT413" i="36"/>
  <c r="AP413" i="36"/>
  <c r="AV413" i="36"/>
  <c r="CI412" i="36"/>
  <c r="CI413" i="36"/>
  <c r="FH413" i="36"/>
  <c r="CO413" i="36"/>
  <c r="N413" i="36"/>
  <c r="AD413" i="38"/>
  <c r="BR413" i="38" s="1"/>
  <c r="I413" i="36"/>
  <c r="AA413" i="36"/>
  <c r="AB413" i="36" s="1"/>
  <c r="J412" i="38"/>
  <c r="AS410" i="38"/>
  <c r="AX410" i="38"/>
  <c r="AY410" i="38" s="1"/>
  <c r="BC409" i="38"/>
  <c r="C413" i="36"/>
  <c r="A413" i="36" s="1"/>
  <c r="AU413" i="36"/>
  <c r="AW410" i="38"/>
  <c r="BJ410" i="38"/>
  <c r="AU410" i="38"/>
  <c r="AE415" i="36"/>
  <c r="D415" i="38"/>
  <c r="T415" i="36"/>
  <c r="P415" i="36" s="1"/>
  <c r="W415" i="36"/>
  <c r="M415" i="36" s="1"/>
  <c r="K415" i="36"/>
  <c r="V415" i="36"/>
  <c r="E415" i="36"/>
  <c r="Z415" i="36"/>
  <c r="F415" i="36" s="1"/>
  <c r="EQ416" i="36"/>
  <c r="EO417" i="36" s="1"/>
  <c r="EX417" i="36" s="1"/>
  <c r="AA410" i="38"/>
  <c r="DF409" i="36"/>
  <c r="DI409" i="36"/>
  <c r="DG409" i="36"/>
  <c r="DL409" i="36" s="1"/>
  <c r="Z411" i="38"/>
  <c r="DH409" i="36"/>
  <c r="AE414" i="36"/>
  <c r="Z414" i="36"/>
  <c r="L414" i="36" s="1"/>
  <c r="AR415" i="38"/>
  <c r="DE410" i="36"/>
  <c r="DG410" i="36" s="1"/>
  <c r="BH410" i="38"/>
  <c r="AV410" i="38"/>
  <c r="BP410" i="38"/>
  <c r="BA410" i="38"/>
  <c r="BB410" i="38" s="1"/>
  <c r="BG410" i="38" s="1"/>
  <c r="BR410" i="38"/>
  <c r="BN410" i="38"/>
  <c r="AI410" i="38"/>
  <c r="AJ410" i="38"/>
  <c r="AN410" i="38" s="1"/>
  <c r="BL410" i="38"/>
  <c r="AK412" i="36"/>
  <c r="K412" i="38" s="1"/>
  <c r="CH412" i="36"/>
  <c r="FH412" i="36"/>
  <c r="CD412" i="36"/>
  <c r="CC412" i="36"/>
  <c r="AC412" i="38"/>
  <c r="CS412" i="36"/>
  <c r="H412" i="36"/>
  <c r="O412" i="36" s="1"/>
  <c r="CT412" i="36"/>
  <c r="AK413" i="36"/>
  <c r="K413" i="38" s="1"/>
  <c r="E414" i="36"/>
  <c r="V414" i="36"/>
  <c r="W414" i="36"/>
  <c r="AA414" i="36" s="1"/>
  <c r="K414" i="36"/>
  <c r="D414" i="38"/>
  <c r="T414" i="36"/>
  <c r="P414" i="36" s="1"/>
  <c r="L412" i="38"/>
  <c r="M412" i="38"/>
  <c r="BH412" i="36"/>
  <c r="U412" i="38" s="1"/>
  <c r="X412" i="38" s="1"/>
  <c r="Q412" i="38"/>
  <c r="R412" i="38" s="1"/>
  <c r="S412" i="38" s="1"/>
  <c r="BT412" i="36"/>
  <c r="AV412" i="36"/>
  <c r="AP412" i="36"/>
  <c r="AI415" i="36"/>
  <c r="AG415" i="36"/>
  <c r="V412" i="38"/>
  <c r="BI412" i="36"/>
  <c r="CQ412" i="36"/>
  <c r="BI413" i="36"/>
  <c r="V413" i="38"/>
  <c r="CO412" i="36"/>
  <c r="AG414" i="36"/>
  <c r="AR412" i="36"/>
  <c r="N412" i="38"/>
  <c r="Q412" i="36"/>
  <c r="B412" i="38" s="1"/>
  <c r="AT410" i="38"/>
  <c r="AQ410" i="38"/>
  <c r="BT410" i="38"/>
  <c r="AH410" i="38"/>
  <c r="AE410" i="38"/>
  <c r="AK410" i="38"/>
  <c r="O411" i="38"/>
  <c r="P411" i="38" s="1"/>
  <c r="BF410" i="38"/>
  <c r="Y411" i="38"/>
  <c r="A410" i="38"/>
  <c r="AL409" i="38"/>
  <c r="BF409" i="38"/>
  <c r="Y411" i="36" a="1"/>
  <c r="Y411" i="36" s="1"/>
  <c r="H411" i="38" s="1"/>
  <c r="I411" i="38" s="1"/>
  <c r="O410" i="38"/>
  <c r="P410" i="38" s="1"/>
  <c r="AM409" i="38"/>
  <c r="AB411" i="36"/>
  <c r="BQ410" i="38"/>
  <c r="BS410" i="38"/>
  <c r="BM410" i="38"/>
  <c r="BO410" i="38"/>
  <c r="BI410" i="38"/>
  <c r="BK410" i="38"/>
  <c r="BU410" i="38"/>
  <c r="D410" i="36"/>
  <c r="Y410" i="36" s="1" a="1"/>
  <c r="Y410" i="36" s="1"/>
  <c r="H410" i="38" s="1"/>
  <c r="I410" i="38" s="1"/>
  <c r="AB410" i="38"/>
  <c r="BE409" i="38"/>
  <c r="BB411" i="36"/>
  <c r="BC411" i="36" s="1"/>
  <c r="BD409" i="38"/>
  <c r="AD412" i="38"/>
  <c r="BK412" i="38" s="1"/>
  <c r="Z410" i="38"/>
  <c r="AZ409" i="38"/>
  <c r="DZ404" i="36"/>
  <c r="A410" i="36"/>
  <c r="CW410" i="36"/>
  <c r="AO411" i="38"/>
  <c r="F412" i="38"/>
  <c r="G412" i="38" s="1"/>
  <c r="DB410" i="36"/>
  <c r="BL411" i="38"/>
  <c r="N412" i="36"/>
  <c r="J411" i="36"/>
  <c r="CZ410" i="36"/>
  <c r="CX410" i="36"/>
  <c r="AW411" i="38"/>
  <c r="AU412" i="36"/>
  <c r="DA410" i="36"/>
  <c r="DC410" i="36" s="1"/>
  <c r="X412" i="36"/>
  <c r="AA412" i="36"/>
  <c r="AB412" i="36" s="1"/>
  <c r="DD410" i="36"/>
  <c r="CY410" i="36"/>
  <c r="CV410" i="36"/>
  <c r="AS411" i="38"/>
  <c r="BN411" i="38"/>
  <c r="L412" i="36"/>
  <c r="AX411" i="38"/>
  <c r="AY411" i="38" s="1"/>
  <c r="C412" i="36"/>
  <c r="E412" i="38"/>
  <c r="BK411" i="38"/>
  <c r="BR411" i="38"/>
  <c r="BO411" i="38"/>
  <c r="AI411" i="38"/>
  <c r="BY411" i="36"/>
  <c r="CA411" i="36" s="1"/>
  <c r="BS411" i="38"/>
  <c r="CU413" i="36"/>
  <c r="CW413" i="36" s="1"/>
  <c r="EH404" i="36"/>
  <c r="I412" i="36"/>
  <c r="F412" i="36"/>
  <c r="Y412" i="38" s="1"/>
  <c r="G412" i="36" a="1"/>
  <c r="G412" i="36" s="1"/>
  <c r="DH408" i="36"/>
  <c r="AV411" i="38"/>
  <c r="BP411" i="38"/>
  <c r="AU411" i="38"/>
  <c r="AF411" i="38"/>
  <c r="AG411" i="38"/>
  <c r="BT411" i="38"/>
  <c r="U412" i="36"/>
  <c r="D412" i="36" s="1"/>
  <c r="BI411" i="38"/>
  <c r="AE411" i="38"/>
  <c r="BU411" i="38"/>
  <c r="BQ411" i="38"/>
  <c r="AQ411" i="38"/>
  <c r="CU412" i="36"/>
  <c r="A411" i="38"/>
  <c r="CQ413" i="36"/>
  <c r="AR413" i="36"/>
  <c r="N413" i="38"/>
  <c r="AP411" i="38"/>
  <c r="BJ411" i="38"/>
  <c r="AJ411" i="38"/>
  <c r="AL411" i="38" s="1"/>
  <c r="AK411" i="38"/>
  <c r="BA411" i="38"/>
  <c r="BB411" i="38" s="1"/>
  <c r="BG411" i="38" s="1"/>
  <c r="AT411" i="38"/>
  <c r="BH411" i="38"/>
  <c r="AH411" i="38"/>
  <c r="EJ404" i="36"/>
  <c r="ED404" i="36"/>
  <c r="EM404" i="36"/>
  <c r="DM408" i="36"/>
  <c r="EK404" i="36"/>
  <c r="EF404" i="36"/>
  <c r="EC404" i="36"/>
  <c r="EE404" i="36"/>
  <c r="EI404" i="36"/>
  <c r="EA404" i="36"/>
  <c r="EB404" i="36"/>
  <c r="EG404" i="36"/>
  <c r="DH410" i="36"/>
  <c r="DJ408" i="36"/>
  <c r="W411" i="38"/>
  <c r="DJ410" i="36"/>
  <c r="DL410" i="36" s="1"/>
  <c r="EE405" i="36"/>
  <c r="DF408" i="36"/>
  <c r="DG408" i="36"/>
  <c r="DL406" i="36"/>
  <c r="EG406" i="36" s="1"/>
  <c r="DI408" i="36"/>
  <c r="EG405" i="36"/>
  <c r="EH405" i="36"/>
  <c r="EA405" i="36"/>
  <c r="EB405" i="36"/>
  <c r="EC405" i="36"/>
  <c r="EF405" i="36"/>
  <c r="DL407" i="36"/>
  <c r="DZ407" i="36" s="1"/>
  <c r="EK405" i="36"/>
  <c r="EL405" i="36"/>
  <c r="EI405" i="36"/>
  <c r="ED405" i="36"/>
  <c r="EJ405" i="36"/>
  <c r="DZ405" i="36"/>
  <c r="DE411" i="36"/>
  <c r="DJ411" i="36" s="1"/>
  <c r="DB411" i="36"/>
  <c r="CW411" i="36"/>
  <c r="CV411" i="36"/>
  <c r="CX411" i="36"/>
  <c r="DD411" i="36"/>
  <c r="CY411" i="36"/>
  <c r="DA411" i="36"/>
  <c r="DC411" i="36" s="1"/>
  <c r="AZ410" i="38"/>
  <c r="BE410" i="38"/>
  <c r="AA413" i="38"/>
  <c r="AI416" i="36"/>
  <c r="T411" i="38"/>
  <c r="S411" i="38"/>
  <c r="BC410" i="38"/>
  <c r="EY415" i="36"/>
  <c r="Q414" i="36"/>
  <c r="B414" i="38" s="1"/>
  <c r="U414" i="36"/>
  <c r="I414" i="36"/>
  <c r="AU415" i="36"/>
  <c r="X415" i="36"/>
  <c r="F415" i="38"/>
  <c r="G415" i="38" s="1"/>
  <c r="N415" i="36"/>
  <c r="AS412" i="38"/>
  <c r="AF412" i="38"/>
  <c r="AJ412" i="38"/>
  <c r="S410" i="38"/>
  <c r="T410" i="38"/>
  <c r="BA411" i="36"/>
  <c r="AY411" i="36"/>
  <c r="AX411" i="36"/>
  <c r="AZ411" i="36"/>
  <c r="AM410" i="38"/>
  <c r="J413" i="36"/>
  <c r="D413" i="36"/>
  <c r="Y413" i="36" s="1" a="1"/>
  <c r="Y413" i="36" s="1"/>
  <c r="H413" i="38" s="1"/>
  <c r="BP413" i="38"/>
  <c r="BO413" i="38"/>
  <c r="BM413" i="38"/>
  <c r="BS413" i="38"/>
  <c r="AU413" i="38"/>
  <c r="BA413" i="38"/>
  <c r="AJ413" i="38"/>
  <c r="EY414" i="36"/>
  <c r="BC410" i="36"/>
  <c r="BE410" i="36"/>
  <c r="BD410" i="36"/>
  <c r="BD410" i="38"/>
  <c r="EP416" i="36"/>
  <c r="EX416" i="36"/>
  <c r="N414" i="36"/>
  <c r="T412" i="38"/>
  <c r="W413" i="38"/>
  <c r="CB413" i="36"/>
  <c r="E415" i="38"/>
  <c r="I415" i="36"/>
  <c r="AW413" i="36"/>
  <c r="Y413" i="38"/>
  <c r="Z413" i="38"/>
  <c r="O413" i="38"/>
  <c r="P413" i="38" s="1"/>
  <c r="AB413" i="38"/>
  <c r="Z412" i="38"/>
  <c r="BA410" i="36"/>
  <c r="AX410" i="36"/>
  <c r="AY410" i="36"/>
  <c r="AZ410" i="36"/>
  <c r="FI412" i="36"/>
  <c r="Q415" i="36"/>
  <c r="B415" i="38" s="1"/>
  <c r="J415" i="38"/>
  <c r="BZ415" i="36"/>
  <c r="BW415" i="36"/>
  <c r="AC416" i="36"/>
  <c r="BR416" i="36"/>
  <c r="CK415" i="36"/>
  <c r="BO416" i="36"/>
  <c r="AL414" i="36"/>
  <c r="FB417" i="36"/>
  <c r="AO414" i="36"/>
  <c r="AQ414" i="36"/>
  <c r="AJ414" i="36"/>
  <c r="CG417" i="36"/>
  <c r="ET416" i="36"/>
  <c r="EW417" i="36"/>
  <c r="EU417" i="36"/>
  <c r="BG415" i="36"/>
  <c r="ER415" i="36"/>
  <c r="AQ416" i="36"/>
  <c r="CK416" i="36"/>
  <c r="CL415" i="36"/>
  <c r="S416" i="36"/>
  <c r="BR414" i="36"/>
  <c r="BZ416" i="36"/>
  <c r="FC417" i="36"/>
  <c r="ER416" i="36"/>
  <c r="CJ415" i="36"/>
  <c r="BK415" i="36"/>
  <c r="CF415" i="36"/>
  <c r="AS413" i="36"/>
  <c r="BM415" i="36"/>
  <c r="BQ414" i="36"/>
  <c r="FG415" i="36"/>
  <c r="EU416" i="36"/>
  <c r="AF416" i="36"/>
  <c r="CF414" i="36"/>
  <c r="BM414" i="36"/>
  <c r="BL415" i="36"/>
  <c r="CP415" i="36"/>
  <c r="CG416" i="36"/>
  <c r="AD416" i="36"/>
  <c r="BW414" i="36"/>
  <c r="EV416" i="36"/>
  <c r="AL415" i="36"/>
  <c r="AM414" i="36"/>
  <c r="AT415" i="36"/>
  <c r="CM415" i="36"/>
  <c r="AM415" i="36"/>
  <c r="CF416" i="36"/>
  <c r="ES416" i="36"/>
  <c r="AF417" i="36"/>
  <c r="BX415" i="36"/>
  <c r="AJ415" i="36"/>
  <c r="AQ415" i="36"/>
  <c r="CM414" i="36"/>
  <c r="CL414" i="36"/>
  <c r="BO414" i="36"/>
  <c r="BN415" i="36"/>
  <c r="AO415" i="36"/>
  <c r="AD417" i="36"/>
  <c r="AS412" i="36"/>
  <c r="BV417" i="36"/>
  <c r="BS414" i="36"/>
  <c r="BV416" i="36"/>
  <c r="AL416" i="36"/>
  <c r="BL416" i="36"/>
  <c r="BF414" i="36"/>
  <c r="ER414" i="36"/>
  <c r="BX416" i="36"/>
  <c r="AH417" i="36"/>
  <c r="AT414" i="36"/>
  <c r="BZ414" i="36"/>
  <c r="BN414" i="36"/>
  <c r="CK414" i="36"/>
  <c r="CR415" i="36"/>
  <c r="BX414" i="36"/>
  <c r="BP415" i="36"/>
  <c r="BS415" i="36"/>
  <c r="S417" i="36"/>
  <c r="CP414" i="36"/>
  <c r="BF415" i="36"/>
  <c r="BQ415" i="36"/>
  <c r="BJ414" i="36"/>
  <c r="FB416" i="36"/>
  <c r="BP414" i="36"/>
  <c r="FD417" i="36"/>
  <c r="BG414" i="36"/>
  <c r="BR415" i="36"/>
  <c r="ET417" i="36"/>
  <c r="BK414" i="36"/>
  <c r="BO415" i="36"/>
  <c r="BL414" i="36"/>
  <c r="EV417" i="36"/>
  <c r="CN415" i="36"/>
  <c r="CJ414" i="36"/>
  <c r="AC417" i="36"/>
  <c r="EZ417" i="36"/>
  <c r="CR414" i="36"/>
  <c r="BM416" i="36"/>
  <c r="BS416" i="36"/>
  <c r="FA417" i="36"/>
  <c r="BJ415" i="36"/>
  <c r="FA416" i="36"/>
  <c r="EZ416" i="36"/>
  <c r="FD416" i="36"/>
  <c r="FC416" i="36"/>
  <c r="CN414" i="36"/>
  <c r="ES417" i="36"/>
  <c r="FG416" i="36"/>
  <c r="AA412" i="38" l="1"/>
  <c r="A413" i="38"/>
  <c r="O412" i="38"/>
  <c r="P412" i="38" s="1"/>
  <c r="AU414" i="36"/>
  <c r="I413" i="38"/>
  <c r="A412" i="38"/>
  <c r="X414" i="36"/>
  <c r="F414" i="36"/>
  <c r="G414" i="36" a="1"/>
  <c r="G414" i="36" s="1"/>
  <c r="EP417" i="36"/>
  <c r="M414" i="36"/>
  <c r="F414" i="38"/>
  <c r="G414" i="38" s="1"/>
  <c r="DW414" i="36"/>
  <c r="AB412" i="38"/>
  <c r="J414" i="38"/>
  <c r="CU414" i="36"/>
  <c r="DD414" i="36" s="1"/>
  <c r="Q415" i="38"/>
  <c r="BH415" i="36"/>
  <c r="U415" i="38" s="1"/>
  <c r="X415" i="38" s="1"/>
  <c r="V415" i="38"/>
  <c r="BI415" i="36"/>
  <c r="CB412" i="36"/>
  <c r="AG416" i="36"/>
  <c r="DX416" i="36"/>
  <c r="DX415" i="36"/>
  <c r="EQ417" i="36"/>
  <c r="EO418" i="36" s="1"/>
  <c r="EQ418" i="36" s="1"/>
  <c r="EO419" i="36" s="1"/>
  <c r="AX413" i="38"/>
  <c r="AY413" i="38" s="1"/>
  <c r="AW413" i="38"/>
  <c r="BT413" i="38"/>
  <c r="AE413" i="38"/>
  <c r="AE412" i="38"/>
  <c r="BH412" i="38"/>
  <c r="AV412" i="38"/>
  <c r="C414" i="36"/>
  <c r="A414" i="36" s="1"/>
  <c r="BA412" i="38"/>
  <c r="BD412" i="38" s="1"/>
  <c r="AQ412" i="38"/>
  <c r="BP412" i="38"/>
  <c r="BI413" i="38"/>
  <c r="BL413" i="38"/>
  <c r="BN413" i="38"/>
  <c r="BJ412" i="38"/>
  <c r="BL412" i="38"/>
  <c r="AP412" i="38"/>
  <c r="E414" i="38"/>
  <c r="DZ406" i="36"/>
  <c r="DW415" i="36"/>
  <c r="AL410" i="38"/>
  <c r="DK410" i="36"/>
  <c r="AG413" i="38"/>
  <c r="G415" i="36" a="1"/>
  <c r="G415" i="36" s="1"/>
  <c r="AA415" i="36"/>
  <c r="AB415" i="36" s="1"/>
  <c r="L415" i="36"/>
  <c r="DF410" i="36"/>
  <c r="DM410" i="36"/>
  <c r="DI410" i="36"/>
  <c r="FI413" i="36"/>
  <c r="AG412" i="38"/>
  <c r="AH413" i="38"/>
  <c r="CQ415" i="36"/>
  <c r="BU414" i="36"/>
  <c r="CQ414" i="36"/>
  <c r="BB413" i="36"/>
  <c r="U415" i="36"/>
  <c r="AO413" i="38"/>
  <c r="BU413" i="38"/>
  <c r="AF413" i="38"/>
  <c r="BH413" i="38"/>
  <c r="AP413" i="38"/>
  <c r="AV413" i="38"/>
  <c r="BQ413" i="38"/>
  <c r="BK413" i="38"/>
  <c r="W412" i="38"/>
  <c r="EI409" i="36"/>
  <c r="BB413" i="38"/>
  <c r="BG413" i="38" s="1"/>
  <c r="BD411" i="36"/>
  <c r="C415" i="36"/>
  <c r="A415" i="36" s="1"/>
  <c r="BJ413" i="38"/>
  <c r="BY413" i="36"/>
  <c r="CA413" i="36" s="1"/>
  <c r="AK413" i="38"/>
  <c r="AT413" i="38"/>
  <c r="AQ413" i="38"/>
  <c r="AS413" i="38"/>
  <c r="AI413" i="38"/>
  <c r="BE411" i="36"/>
  <c r="AR417" i="38"/>
  <c r="CC415" i="36"/>
  <c r="CD415" i="36"/>
  <c r="CH415" i="36"/>
  <c r="AC415" i="38"/>
  <c r="AH412" i="38"/>
  <c r="Z416" i="36"/>
  <c r="J416" i="38" s="1"/>
  <c r="AE416" i="36"/>
  <c r="Q414" i="38"/>
  <c r="BH414" i="36"/>
  <c r="U414" i="38" s="1"/>
  <c r="X414" i="38" s="1"/>
  <c r="CI414" i="36"/>
  <c r="E416" i="36"/>
  <c r="K416" i="36"/>
  <c r="D416" i="38"/>
  <c r="W416" i="36"/>
  <c r="M416" i="36" s="1"/>
  <c r="T416" i="36"/>
  <c r="P416" i="36" s="1"/>
  <c r="V416" i="36"/>
  <c r="AR416" i="38"/>
  <c r="N414" i="38"/>
  <c r="AR414" i="36"/>
  <c r="Z417" i="36"/>
  <c r="J417" i="38" s="1"/>
  <c r="L414" i="38"/>
  <c r="M414" i="38"/>
  <c r="AE417" i="36"/>
  <c r="T417" i="36"/>
  <c r="P417" i="36" s="1"/>
  <c r="W417" i="36"/>
  <c r="M417" i="36" s="1"/>
  <c r="K417" i="36"/>
  <c r="D417" i="38"/>
  <c r="V417" i="36"/>
  <c r="E417" i="36"/>
  <c r="CS414" i="36"/>
  <c r="H414" i="36"/>
  <c r="O414" i="36" s="1"/>
  <c r="CT414" i="36"/>
  <c r="AI417" i="36"/>
  <c r="AG417" i="36"/>
  <c r="DE412" i="36"/>
  <c r="DM412" i="36" s="1"/>
  <c r="AX412" i="38"/>
  <c r="AY412" i="38" s="1"/>
  <c r="BQ412" i="38"/>
  <c r="BS412" i="38"/>
  <c r="BO412" i="38"/>
  <c r="AO412" i="38"/>
  <c r="BU412" i="38"/>
  <c r="AU412" i="38"/>
  <c r="AW412" i="38"/>
  <c r="BM412" i="38"/>
  <c r="AI412" i="38"/>
  <c r="DE413" i="36"/>
  <c r="DJ413" i="36" s="1"/>
  <c r="DB412" i="36"/>
  <c r="CY412" i="36"/>
  <c r="BI412" i="38"/>
  <c r="BY412" i="36"/>
  <c r="CA412" i="36" s="1"/>
  <c r="AK412" i="38"/>
  <c r="BR412" i="38"/>
  <c r="AT412" i="38"/>
  <c r="BN412" i="38"/>
  <c r="BT412" i="38"/>
  <c r="BB412" i="36"/>
  <c r="A412" i="36"/>
  <c r="CZ412" i="36"/>
  <c r="CX412" i="36"/>
  <c r="DD413" i="36"/>
  <c r="CW412" i="36"/>
  <c r="CY413" i="36"/>
  <c r="DD412" i="36"/>
  <c r="AW412" i="36"/>
  <c r="AX412" i="36" s="1"/>
  <c r="AZ411" i="38"/>
  <c r="CV413" i="36"/>
  <c r="AM411" i="38"/>
  <c r="EA406" i="36"/>
  <c r="DA413" i="36"/>
  <c r="DC413" i="36" s="1"/>
  <c r="Y412" i="36" a="1"/>
  <c r="Y412" i="36" s="1"/>
  <c r="H412" i="38" s="1"/>
  <c r="I412" i="38" s="1"/>
  <c r="DA412" i="36"/>
  <c r="DC412" i="36" s="1"/>
  <c r="CV412" i="36"/>
  <c r="J412" i="36"/>
  <c r="CZ413" i="36"/>
  <c r="CX413" i="36"/>
  <c r="BE411" i="38"/>
  <c r="BD411" i="38"/>
  <c r="DB413" i="36"/>
  <c r="AR415" i="36"/>
  <c r="N415" i="38"/>
  <c r="AN411" i="38"/>
  <c r="BF411" i="38"/>
  <c r="BC411" i="38"/>
  <c r="DL408" i="36"/>
  <c r="EB408" i="36" s="1"/>
  <c r="EC406" i="36"/>
  <c r="EK406" i="36"/>
  <c r="EC407" i="36"/>
  <c r="EB406" i="36"/>
  <c r="EL406" i="36"/>
  <c r="DH411" i="36"/>
  <c r="DG411" i="36"/>
  <c r="DL411" i="36" s="1"/>
  <c r="EL407" i="36"/>
  <c r="EF406" i="36"/>
  <c r="EM406" i="36"/>
  <c r="EJ406" i="36"/>
  <c r="DF411" i="36"/>
  <c r="EI406" i="36"/>
  <c r="EE406" i="36"/>
  <c r="ED406" i="36"/>
  <c r="EH406" i="36"/>
  <c r="ED407" i="36"/>
  <c r="EM407" i="36"/>
  <c r="EI407" i="36"/>
  <c r="EA409" i="36"/>
  <c r="DK411" i="36"/>
  <c r="DM411" i="36"/>
  <c r="EB407" i="36"/>
  <c r="EH407" i="36"/>
  <c r="EF407" i="36"/>
  <c r="EJ407" i="36"/>
  <c r="EK407" i="36"/>
  <c r="EG407" i="36"/>
  <c r="EA407" i="36"/>
  <c r="EE407" i="36"/>
  <c r="DI411" i="36"/>
  <c r="EH409" i="36"/>
  <c r="EJ409" i="36"/>
  <c r="DZ409" i="36"/>
  <c r="EE409" i="36"/>
  <c r="ED409" i="36"/>
  <c r="EL409" i="36"/>
  <c r="EG409" i="36"/>
  <c r="EM409" i="36"/>
  <c r="EC409" i="36"/>
  <c r="EB409" i="36"/>
  <c r="EF409" i="36"/>
  <c r="EK409" i="36"/>
  <c r="V414" i="38"/>
  <c r="BI414" i="36"/>
  <c r="AV415" i="36"/>
  <c r="AD415" i="38"/>
  <c r="AT415" i="38" s="1"/>
  <c r="AP415" i="36"/>
  <c r="BT415" i="36"/>
  <c r="BU415" i="36"/>
  <c r="AV414" i="36"/>
  <c r="AP414" i="36"/>
  <c r="BT414" i="36"/>
  <c r="AD414" i="38"/>
  <c r="BQ414" i="38" s="1"/>
  <c r="CD414" i="36"/>
  <c r="CC414" i="36"/>
  <c r="AC414" i="38"/>
  <c r="CH414" i="36"/>
  <c r="FH414" i="36"/>
  <c r="M415" i="38"/>
  <c r="L415" i="38"/>
  <c r="H415" i="36"/>
  <c r="O415" i="36" s="1"/>
  <c r="CT415" i="36"/>
  <c r="CS415" i="36"/>
  <c r="FH415" i="36"/>
  <c r="CI415" i="36"/>
  <c r="AK415" i="36"/>
  <c r="K415" i="38" s="1"/>
  <c r="CO414" i="36"/>
  <c r="AK414" i="36"/>
  <c r="K414" i="38" s="1"/>
  <c r="CO415" i="36"/>
  <c r="CU415" i="36"/>
  <c r="DB415" i="36" s="1"/>
  <c r="BF413" i="38"/>
  <c r="EK410" i="36"/>
  <c r="EL410" i="36"/>
  <c r="EJ410" i="36"/>
  <c r="BC413" i="38"/>
  <c r="A415" i="38"/>
  <c r="BE412" i="38"/>
  <c r="BE413" i="38"/>
  <c r="BD413" i="38"/>
  <c r="AC416" i="38"/>
  <c r="CH416" i="36"/>
  <c r="CC416" i="36"/>
  <c r="CD416" i="36"/>
  <c r="BU416" i="36"/>
  <c r="M416" i="38"/>
  <c r="L416" i="38"/>
  <c r="EP418" i="36"/>
  <c r="EX418" i="36"/>
  <c r="AX413" i="36"/>
  <c r="BA413" i="36"/>
  <c r="AZ413" i="36"/>
  <c r="AY413" i="36"/>
  <c r="S413" i="38"/>
  <c r="T413" i="38"/>
  <c r="BB414" i="36"/>
  <c r="AB414" i="36"/>
  <c r="AW414" i="36"/>
  <c r="D414" i="36"/>
  <c r="Y414" i="36" s="1" a="1"/>
  <c r="Y414" i="36" s="1"/>
  <c r="H414" i="38" s="1"/>
  <c r="I414" i="38" s="1"/>
  <c r="J414" i="36"/>
  <c r="AU417" i="36"/>
  <c r="X417" i="36"/>
  <c r="F417" i="38"/>
  <c r="G417" i="38" s="1"/>
  <c r="N417" i="36"/>
  <c r="U417" i="36"/>
  <c r="C417" i="36"/>
  <c r="E417" i="38"/>
  <c r="I417" i="36"/>
  <c r="Z415" i="38"/>
  <c r="O415" i="38"/>
  <c r="P415" i="38" s="1"/>
  <c r="AB415" i="38"/>
  <c r="Y415" i="38"/>
  <c r="BE413" i="36"/>
  <c r="BC413" i="36"/>
  <c r="BD413" i="36"/>
  <c r="A414" i="38"/>
  <c r="BA412" i="36"/>
  <c r="AY412" i="36"/>
  <c r="AZ412" i="36"/>
  <c r="J415" i="36"/>
  <c r="D415" i="36"/>
  <c r="Y415" i="36" s="1" a="1"/>
  <c r="Y415" i="36" s="1"/>
  <c r="H415" i="38" s="1"/>
  <c r="I415" i="38" s="1"/>
  <c r="EY416" i="36"/>
  <c r="AZ413" i="38"/>
  <c r="AM413" i="38"/>
  <c r="AN413" i="38"/>
  <c r="AL413" i="38"/>
  <c r="BC412" i="38"/>
  <c r="G416" i="36" a="1"/>
  <c r="G416" i="36" s="1"/>
  <c r="E416" i="38"/>
  <c r="W415" i="38"/>
  <c r="R415" i="38"/>
  <c r="AM412" i="38"/>
  <c r="AN412" i="38"/>
  <c r="AL412" i="38"/>
  <c r="Y414" i="38"/>
  <c r="Z414" i="38"/>
  <c r="O414" i="38"/>
  <c r="P414" i="38" s="1"/>
  <c r="AB414" i="38"/>
  <c r="BE412" i="36"/>
  <c r="BC412" i="36"/>
  <c r="BD412" i="36"/>
  <c r="R414" i="38"/>
  <c r="F416" i="38"/>
  <c r="G416" i="38" s="1"/>
  <c r="CM417" i="36"/>
  <c r="AM416" i="36"/>
  <c r="CL416" i="36"/>
  <c r="BF416" i="36"/>
  <c r="BG417" i="36"/>
  <c r="FB418" i="36"/>
  <c r="AQ417" i="36"/>
  <c r="BP417" i="36"/>
  <c r="EZ419" i="36"/>
  <c r="AT416" i="36"/>
  <c r="BF417" i="36"/>
  <c r="FC418" i="36"/>
  <c r="EU418" i="36"/>
  <c r="CP418" i="36"/>
  <c r="AJ416" i="36"/>
  <c r="S419" i="36"/>
  <c r="BJ417" i="36"/>
  <c r="AJ417" i="36"/>
  <c r="CR417" i="36"/>
  <c r="BW417" i="36"/>
  <c r="CF417" i="36"/>
  <c r="BN416" i="36"/>
  <c r="BF418" i="36"/>
  <c r="EZ418" i="36"/>
  <c r="AH419" i="36"/>
  <c r="BR417" i="36"/>
  <c r="CP417" i="36"/>
  <c r="BO417" i="36"/>
  <c r="AS415" i="36"/>
  <c r="BQ416" i="36"/>
  <c r="CN416" i="36"/>
  <c r="CN417" i="36"/>
  <c r="AD418" i="36"/>
  <c r="AF419" i="36"/>
  <c r="FD418" i="36"/>
  <c r="EV418" i="36"/>
  <c r="AC418" i="36"/>
  <c r="FB419" i="36"/>
  <c r="CF418" i="36"/>
  <c r="AD419" i="36"/>
  <c r="CL417" i="36"/>
  <c r="FG417" i="36"/>
  <c r="CJ416" i="36"/>
  <c r="BS417" i="36"/>
  <c r="FA418" i="36"/>
  <c r="BL417" i="36"/>
  <c r="AF418" i="36"/>
  <c r="BV418" i="36"/>
  <c r="AO417" i="36"/>
  <c r="CJ418" i="36"/>
  <c r="BK417" i="36"/>
  <c r="AO416" i="36"/>
  <c r="BX417" i="36"/>
  <c r="AT417" i="36"/>
  <c r="ET419" i="36"/>
  <c r="BM417" i="36"/>
  <c r="EW419" i="36"/>
  <c r="FC419" i="36"/>
  <c r="FA419" i="36"/>
  <c r="BP416" i="36"/>
  <c r="CG419" i="36"/>
  <c r="EW418" i="36"/>
  <c r="BN417" i="36"/>
  <c r="ET418" i="36"/>
  <c r="ES419" i="36"/>
  <c r="S418" i="36"/>
  <c r="AS414" i="36"/>
  <c r="CG418" i="36"/>
  <c r="ER417" i="36"/>
  <c r="BW416" i="36"/>
  <c r="FD419" i="36"/>
  <c r="BQ417" i="36"/>
  <c r="ES418" i="36"/>
  <c r="CK417" i="36"/>
  <c r="AM417" i="36"/>
  <c r="BJ416" i="36"/>
  <c r="AJ418" i="36"/>
  <c r="FG418" i="36"/>
  <c r="EV419" i="36"/>
  <c r="AC419" i="36"/>
  <c r="AH418" i="36"/>
  <c r="BZ417" i="36"/>
  <c r="AL417" i="36"/>
  <c r="CM416" i="36"/>
  <c r="CP416" i="36"/>
  <c r="EU419" i="36"/>
  <c r="CJ417" i="36"/>
  <c r="BK416" i="36"/>
  <c r="BG416" i="36"/>
  <c r="BV419" i="36"/>
  <c r="CR416" i="36"/>
  <c r="Q417" i="36" l="1"/>
  <c r="B417" i="38" s="1"/>
  <c r="F417" i="36"/>
  <c r="L417" i="36"/>
  <c r="G417" i="36" a="1"/>
  <c r="G417" i="36" s="1"/>
  <c r="DW417" i="36"/>
  <c r="AZ412" i="38"/>
  <c r="BF412" i="38"/>
  <c r="BB415" i="36"/>
  <c r="EY417" i="36"/>
  <c r="BB412" i="38"/>
  <c r="BG412" i="38" s="1"/>
  <c r="AW415" i="36"/>
  <c r="CO416" i="36"/>
  <c r="DF412" i="36"/>
  <c r="ED410" i="36"/>
  <c r="N416" i="36"/>
  <c r="Q416" i="36"/>
  <c r="B416" i="38" s="1"/>
  <c r="DK413" i="36"/>
  <c r="EM410" i="36"/>
  <c r="FH416" i="36"/>
  <c r="CI416" i="36"/>
  <c r="DI412" i="36"/>
  <c r="U416" i="36"/>
  <c r="J416" i="36" s="1"/>
  <c r="DJ412" i="36"/>
  <c r="EC410" i="36"/>
  <c r="CV414" i="36"/>
  <c r="I416" i="36"/>
  <c r="DH412" i="36"/>
  <c r="DK412" i="36"/>
  <c r="DA414" i="36"/>
  <c r="DC414" i="36" s="1"/>
  <c r="CY414" i="36"/>
  <c r="EE410" i="36"/>
  <c r="EA410" i="36"/>
  <c r="EB410" i="36"/>
  <c r="C416" i="36"/>
  <c r="DG412" i="36"/>
  <c r="DB414" i="36"/>
  <c r="CX414" i="36"/>
  <c r="EH410" i="36"/>
  <c r="EG410" i="36"/>
  <c r="EF410" i="36"/>
  <c r="EI410" i="36"/>
  <c r="CZ414" i="36"/>
  <c r="CW414" i="36"/>
  <c r="DZ410" i="36"/>
  <c r="EX419" i="36"/>
  <c r="EQ419" i="36"/>
  <c r="EO420" i="36" s="1"/>
  <c r="EQ420" i="36" s="1"/>
  <c r="EO421" i="36" s="1"/>
  <c r="EP419" i="36"/>
  <c r="CS416" i="36"/>
  <c r="H416" i="36"/>
  <c r="O416" i="36" s="1"/>
  <c r="CT416" i="36"/>
  <c r="CQ416" i="36"/>
  <c r="V416" i="38"/>
  <c r="BI416" i="36"/>
  <c r="DX417" i="36"/>
  <c r="DX418" i="36"/>
  <c r="E418" i="36"/>
  <c r="K418" i="36"/>
  <c r="V418" i="36"/>
  <c r="T418" i="36"/>
  <c r="P418" i="36" s="1"/>
  <c r="D418" i="38"/>
  <c r="W418" i="36"/>
  <c r="Z418" i="36"/>
  <c r="L418" i="36" s="1"/>
  <c r="AA417" i="36"/>
  <c r="BB417" i="36" s="1"/>
  <c r="AA415" i="38"/>
  <c r="BU417" i="36"/>
  <c r="X416" i="36"/>
  <c r="AA416" i="36"/>
  <c r="AB416" i="36" s="1"/>
  <c r="L416" i="36"/>
  <c r="AU416" i="36"/>
  <c r="CB415" i="36"/>
  <c r="F416" i="36"/>
  <c r="CU416" i="36"/>
  <c r="CZ416" i="36" s="1"/>
  <c r="DW416" i="36"/>
  <c r="Z419" i="36"/>
  <c r="L419" i="36" s="1"/>
  <c r="AE419" i="36"/>
  <c r="AG419" i="36"/>
  <c r="AK416" i="36"/>
  <c r="K416" i="38" s="1"/>
  <c r="AE418" i="36"/>
  <c r="AR418" i="38"/>
  <c r="N416" i="38"/>
  <c r="AR416" i="36"/>
  <c r="AP416" i="36"/>
  <c r="BT416" i="36"/>
  <c r="AV416" i="36"/>
  <c r="AD416" i="38"/>
  <c r="BA416" i="38" s="1"/>
  <c r="Q416" i="38"/>
  <c r="R416" i="38" s="1"/>
  <c r="S416" i="38" s="1"/>
  <c r="BH416" i="36"/>
  <c r="U416" i="38" s="1"/>
  <c r="X416" i="38" s="1"/>
  <c r="BI417" i="36"/>
  <c r="V417" i="38"/>
  <c r="CQ417" i="36"/>
  <c r="AK417" i="36"/>
  <c r="K417" i="38" s="1"/>
  <c r="CU417" i="36"/>
  <c r="DA417" i="36" s="1"/>
  <c r="DC417" i="36" s="1"/>
  <c r="AP417" i="36"/>
  <c r="AV417" i="36"/>
  <c r="AD417" i="38"/>
  <c r="AW417" i="38" s="1"/>
  <c r="Q417" i="38"/>
  <c r="R417" i="38" s="1"/>
  <c r="BH417" i="36"/>
  <c r="U417" i="38" s="1"/>
  <c r="X417" i="38" s="1"/>
  <c r="DM413" i="36"/>
  <c r="DH413" i="36"/>
  <c r="EK408" i="36"/>
  <c r="DF413" i="36"/>
  <c r="EF408" i="36"/>
  <c r="EM408" i="36"/>
  <c r="DI413" i="36"/>
  <c r="DG413" i="36"/>
  <c r="DL413" i="36" s="1"/>
  <c r="A417" i="38"/>
  <c r="AP415" i="38"/>
  <c r="AU414" i="38"/>
  <c r="EH408" i="36"/>
  <c r="EA408" i="36"/>
  <c r="DZ408" i="36"/>
  <c r="EJ408" i="36"/>
  <c r="BK414" i="38"/>
  <c r="AG418" i="36"/>
  <c r="AI419" i="36"/>
  <c r="AI418" i="36"/>
  <c r="AR419" i="38"/>
  <c r="D419" i="38"/>
  <c r="T419" i="36"/>
  <c r="P419" i="36" s="1"/>
  <c r="E419" i="36"/>
  <c r="V419" i="36"/>
  <c r="W419" i="36"/>
  <c r="M419" i="36" s="1"/>
  <c r="K419" i="36"/>
  <c r="AS414" i="38"/>
  <c r="EI408" i="36"/>
  <c r="EL408" i="36"/>
  <c r="EE408" i="36"/>
  <c r="ED408" i="36"/>
  <c r="AI414" i="38"/>
  <c r="EC408" i="36"/>
  <c r="BY414" i="36"/>
  <c r="CA414" i="36" s="1"/>
  <c r="AP414" i="38"/>
  <c r="BA414" i="38"/>
  <c r="BB414" i="38" s="1"/>
  <c r="BG414" i="38" s="1"/>
  <c r="AQ415" i="38"/>
  <c r="EG408" i="36"/>
  <c r="EK411" i="36"/>
  <c r="AG414" i="38"/>
  <c r="W414" i="38"/>
  <c r="CB414" i="36"/>
  <c r="BU415" i="38"/>
  <c r="AU415" i="38"/>
  <c r="FI415" i="36"/>
  <c r="AJ415" i="38"/>
  <c r="AN415" i="38" s="1"/>
  <c r="BO415" i="38"/>
  <c r="BR414" i="38"/>
  <c r="AW414" i="38"/>
  <c r="BM414" i="38"/>
  <c r="BI414" i="38"/>
  <c r="BL414" i="38"/>
  <c r="AE414" i="38"/>
  <c r="BS414" i="38"/>
  <c r="BO414" i="38"/>
  <c r="AX414" i="38"/>
  <c r="AY414" i="38" s="1"/>
  <c r="BJ414" i="38"/>
  <c r="AQ414" i="38"/>
  <c r="FI414" i="36"/>
  <c r="AH415" i="38"/>
  <c r="BK415" i="38"/>
  <c r="BA415" i="38"/>
  <c r="BB415" i="38" s="1"/>
  <c r="BG415" i="38" s="1"/>
  <c r="AG415" i="38"/>
  <c r="BM415" i="38"/>
  <c r="AI415" i="38"/>
  <c r="BI415" i="38"/>
  <c r="AE415" i="38"/>
  <c r="BL415" i="38"/>
  <c r="AW415" i="38"/>
  <c r="AS415" i="38"/>
  <c r="BH415" i="38"/>
  <c r="BQ415" i="38"/>
  <c r="AO415" i="38"/>
  <c r="AX415" i="38"/>
  <c r="AY415" i="38" s="1"/>
  <c r="AF415" i="38"/>
  <c r="BS415" i="38"/>
  <c r="AV415" i="38"/>
  <c r="EH411" i="36"/>
  <c r="BJ415" i="38"/>
  <c r="BP415" i="38"/>
  <c r="BY415" i="36"/>
  <c r="CA415" i="36" s="1"/>
  <c r="AK415" i="38"/>
  <c r="BR415" i="38"/>
  <c r="BN415" i="38"/>
  <c r="BT415" i="38"/>
  <c r="AA414" i="38"/>
  <c r="DD415" i="36"/>
  <c r="DA415" i="36"/>
  <c r="DC415" i="36" s="1"/>
  <c r="CV415" i="36"/>
  <c r="CX415" i="36"/>
  <c r="CW415" i="36"/>
  <c r="CY415" i="36"/>
  <c r="AT414" i="38"/>
  <c r="BN414" i="38"/>
  <c r="BT414" i="38"/>
  <c r="AJ414" i="38"/>
  <c r="AN414" i="38" s="1"/>
  <c r="AK414" i="38"/>
  <c r="AH414" i="38"/>
  <c r="BH414" i="38"/>
  <c r="CZ415" i="36"/>
  <c r="AV414" i="38"/>
  <c r="AO414" i="38"/>
  <c r="BU414" i="38"/>
  <c r="AF414" i="38"/>
  <c r="BP414" i="38"/>
  <c r="BT417" i="36"/>
  <c r="N417" i="38"/>
  <c r="AR417" i="36"/>
  <c r="CD417" i="36"/>
  <c r="CH417" i="36"/>
  <c r="CC417" i="36"/>
  <c r="AC417" i="38"/>
  <c r="M417" i="38"/>
  <c r="L417" i="38"/>
  <c r="CI417" i="36"/>
  <c r="FH417" i="36"/>
  <c r="FI417" i="36" s="1"/>
  <c r="CS417" i="36"/>
  <c r="CT417" i="36"/>
  <c r="H417" i="36"/>
  <c r="O417" i="36" s="1"/>
  <c r="CO417" i="36"/>
  <c r="DE414" i="36"/>
  <c r="DE415" i="36"/>
  <c r="EF411" i="36"/>
  <c r="ED411" i="36"/>
  <c r="EC411" i="36"/>
  <c r="EG411" i="36"/>
  <c r="EE411" i="36"/>
  <c r="EJ411" i="36"/>
  <c r="EB411" i="36"/>
  <c r="EM411" i="36"/>
  <c r="DZ411" i="36"/>
  <c r="DL412" i="36"/>
  <c r="EF412" i="36" s="1"/>
  <c r="A417" i="36"/>
  <c r="AA416" i="38"/>
  <c r="EA411" i="36"/>
  <c r="EI411" i="36"/>
  <c r="EL411" i="36"/>
  <c r="A416" i="38"/>
  <c r="EY419" i="36"/>
  <c r="Q418" i="38"/>
  <c r="BH418" i="36"/>
  <c r="U418" i="38" s="1"/>
  <c r="X418" i="38" s="1"/>
  <c r="CQ418" i="36"/>
  <c r="AK418" i="36"/>
  <c r="K418" i="38" s="1"/>
  <c r="BD415" i="36"/>
  <c r="BC415" i="36"/>
  <c r="BE415" i="36"/>
  <c r="AZ414" i="36"/>
  <c r="AX414" i="36"/>
  <c r="AY414" i="36"/>
  <c r="BA414" i="36"/>
  <c r="EY418" i="36"/>
  <c r="S414" i="38"/>
  <c r="T414" i="38"/>
  <c r="S415" i="38"/>
  <c r="T415" i="38"/>
  <c r="Y417" i="38"/>
  <c r="O417" i="38"/>
  <c r="P417" i="38" s="1"/>
  <c r="Z417" i="38"/>
  <c r="AB417" i="38"/>
  <c r="AZ415" i="36"/>
  <c r="BA415" i="36"/>
  <c r="AX415" i="36"/>
  <c r="AY415" i="36"/>
  <c r="AB417" i="36"/>
  <c r="AW417" i="36"/>
  <c r="AS417" i="38"/>
  <c r="AP417" i="38"/>
  <c r="AQ417" i="38"/>
  <c r="BS417" i="38"/>
  <c r="BH417" i="38"/>
  <c r="BQ417" i="38"/>
  <c r="BR417" i="38"/>
  <c r="AU417" i="38"/>
  <c r="BL417" i="38"/>
  <c r="AK417" i="38"/>
  <c r="BA417" i="38"/>
  <c r="AX417" i="38"/>
  <c r="AY417" i="38" s="1"/>
  <c r="AE417" i="38"/>
  <c r="BK417" i="38"/>
  <c r="AJ417" i="38"/>
  <c r="BP417" i="38"/>
  <c r="AO417" i="38"/>
  <c r="BJ417" i="38"/>
  <c r="BT417" i="38"/>
  <c r="BM417" i="38"/>
  <c r="BN417" i="38"/>
  <c r="E418" i="38"/>
  <c r="U418" i="36"/>
  <c r="I418" i="36"/>
  <c r="C418" i="36"/>
  <c r="D417" i="36"/>
  <c r="Y417" i="36" s="1" a="1"/>
  <c r="Y417" i="36" s="1"/>
  <c r="H417" i="38" s="1"/>
  <c r="I417" i="38" s="1"/>
  <c r="J417" i="36"/>
  <c r="BE414" i="36"/>
  <c r="BD414" i="36"/>
  <c r="BC414" i="36"/>
  <c r="AA418" i="36"/>
  <c r="X418" i="36"/>
  <c r="N418" i="36"/>
  <c r="F418" i="38"/>
  <c r="G418" i="38" s="1"/>
  <c r="M418" i="36"/>
  <c r="AU418" i="36"/>
  <c r="CB416" i="36"/>
  <c r="AW416" i="36"/>
  <c r="BB416" i="36"/>
  <c r="Y416" i="38"/>
  <c r="Z416" i="38"/>
  <c r="O416" i="38"/>
  <c r="P416" i="38" s="1"/>
  <c r="I419" i="36"/>
  <c r="FI416" i="36"/>
  <c r="BG419" i="36"/>
  <c r="BN418" i="36"/>
  <c r="CJ419" i="36"/>
  <c r="BO418" i="36"/>
  <c r="AS417" i="36"/>
  <c r="CP419" i="36"/>
  <c r="FB420" i="36"/>
  <c r="CM419" i="36"/>
  <c r="ER419" i="36"/>
  <c r="AF420" i="36"/>
  <c r="BX419" i="36"/>
  <c r="BO419" i="36"/>
  <c r="CN419" i="36"/>
  <c r="AM418" i="36"/>
  <c r="BG418" i="36"/>
  <c r="CN418" i="36"/>
  <c r="CR418" i="36"/>
  <c r="BK419" i="36"/>
  <c r="AJ419" i="36"/>
  <c r="EZ420" i="36"/>
  <c r="AO418" i="36"/>
  <c r="AL418" i="36"/>
  <c r="BM418" i="36"/>
  <c r="BR419" i="36"/>
  <c r="EU420" i="36"/>
  <c r="ER418" i="36"/>
  <c r="CR419" i="36"/>
  <c r="BP418" i="36"/>
  <c r="BS418" i="36"/>
  <c r="AM419" i="36"/>
  <c r="BJ419" i="36"/>
  <c r="BN419" i="36"/>
  <c r="AQ418" i="36"/>
  <c r="AL419" i="36"/>
  <c r="BQ419" i="36"/>
  <c r="CF419" i="36"/>
  <c r="AT419" i="36"/>
  <c r="AO419" i="36"/>
  <c r="BJ418" i="36"/>
  <c r="AH420" i="36"/>
  <c r="ET420" i="36"/>
  <c r="AT418" i="36"/>
  <c r="CM418" i="36"/>
  <c r="BS419" i="36"/>
  <c r="BR418" i="36"/>
  <c r="CK419" i="36"/>
  <c r="FA420" i="36"/>
  <c r="FG419" i="36"/>
  <c r="BX418" i="36"/>
  <c r="AQ419" i="36"/>
  <c r="BZ419" i="36"/>
  <c r="EW420" i="36"/>
  <c r="CL418" i="36"/>
  <c r="BM419" i="36"/>
  <c r="BK418" i="36"/>
  <c r="BQ418" i="36"/>
  <c r="BZ418" i="36"/>
  <c r="CK418" i="36"/>
  <c r="AS416" i="36"/>
  <c r="BW418" i="36"/>
  <c r="BL418" i="36"/>
  <c r="BL419" i="36"/>
  <c r="BW419" i="36"/>
  <c r="CL419" i="36"/>
  <c r="BP419" i="36"/>
  <c r="BF419" i="36"/>
  <c r="G418" i="36" l="1" a="1"/>
  <c r="G418" i="36" s="1"/>
  <c r="J418" i="38"/>
  <c r="D416" i="36"/>
  <c r="Y416" i="36" s="1" a="1"/>
  <c r="Y416" i="36" s="1"/>
  <c r="H416" i="38" s="1"/>
  <c r="I416" i="38" s="1"/>
  <c r="AV416" i="38"/>
  <c r="BO417" i="38"/>
  <c r="BY417" i="36"/>
  <c r="AT417" i="38"/>
  <c r="AV417" i="38"/>
  <c r="CV416" i="36"/>
  <c r="DA416" i="36"/>
  <c r="DC416" i="36" s="1"/>
  <c r="T416" i="38"/>
  <c r="BI417" i="38"/>
  <c r="BU417" i="38"/>
  <c r="EP420" i="36"/>
  <c r="Q418" i="36"/>
  <c r="B418" i="38" s="1"/>
  <c r="CY416" i="36"/>
  <c r="DD416" i="36"/>
  <c r="AI417" i="38"/>
  <c r="F418" i="36"/>
  <c r="N419" i="36"/>
  <c r="EX420" i="36"/>
  <c r="W416" i="38"/>
  <c r="DW418" i="36"/>
  <c r="A416" i="36"/>
  <c r="CW416" i="36"/>
  <c r="DB416" i="36"/>
  <c r="CV417" i="36"/>
  <c r="CX416" i="36"/>
  <c r="DB417" i="36"/>
  <c r="EQ421" i="36"/>
  <c r="EO422" i="36" s="1"/>
  <c r="EQ422" i="36" s="1"/>
  <c r="EO423" i="36" s="1"/>
  <c r="EP421" i="36"/>
  <c r="EX421" i="36"/>
  <c r="L418" i="38"/>
  <c r="M418" i="38"/>
  <c r="DX419" i="36"/>
  <c r="BB416" i="38"/>
  <c r="BG416" i="38" s="1"/>
  <c r="AU416" i="38"/>
  <c r="AT416" i="38"/>
  <c r="BH416" i="38"/>
  <c r="AE416" i="38"/>
  <c r="BK416" i="38"/>
  <c r="J419" i="38"/>
  <c r="AP416" i="38"/>
  <c r="AB416" i="38"/>
  <c r="X419" i="36"/>
  <c r="AF416" i="38"/>
  <c r="BE414" i="38"/>
  <c r="BM416" i="38"/>
  <c r="BJ416" i="38"/>
  <c r="BI416" i="38"/>
  <c r="AG417" i="38"/>
  <c r="EI413" i="36"/>
  <c r="BQ416" i="38"/>
  <c r="BS416" i="38"/>
  <c r="BO416" i="38"/>
  <c r="BY416" i="36"/>
  <c r="CA416" i="36" s="1"/>
  <c r="AK416" i="38"/>
  <c r="DW419" i="36"/>
  <c r="BB417" i="38"/>
  <c r="BG417" i="38" s="1"/>
  <c r="AW416" i="38"/>
  <c r="AI416" i="38"/>
  <c r="AO416" i="38"/>
  <c r="BL416" i="38"/>
  <c r="F419" i="36"/>
  <c r="BP416" i="38"/>
  <c r="AQ416" i="38"/>
  <c r="AS416" i="38"/>
  <c r="AX416" i="38"/>
  <c r="AY416" i="38" s="1"/>
  <c r="G419" i="36" a="1"/>
  <c r="G419" i="36" s="1"/>
  <c r="BD414" i="38"/>
  <c r="BR416" i="38"/>
  <c r="AG416" i="38"/>
  <c r="BN416" i="38"/>
  <c r="BT416" i="38"/>
  <c r="AH416" i="38"/>
  <c r="AJ416" i="38"/>
  <c r="BU416" i="38"/>
  <c r="Q419" i="36"/>
  <c r="B419" i="38" s="1"/>
  <c r="AH417" i="38"/>
  <c r="AF417" i="38"/>
  <c r="CY417" i="36"/>
  <c r="W417" i="38"/>
  <c r="CX417" i="36"/>
  <c r="CZ417" i="36"/>
  <c r="CW417" i="36"/>
  <c r="ED413" i="36"/>
  <c r="DD417" i="36"/>
  <c r="DE416" i="36"/>
  <c r="DH416" i="36" s="1"/>
  <c r="BU419" i="36"/>
  <c r="EG413" i="36"/>
  <c r="CU419" i="36"/>
  <c r="CV419" i="36" s="1"/>
  <c r="DE417" i="36"/>
  <c r="DG417" i="36" s="1"/>
  <c r="EB413" i="36"/>
  <c r="U419" i="36"/>
  <c r="D419" i="36" s="1"/>
  <c r="F419" i="38"/>
  <c r="G419" i="38" s="1"/>
  <c r="BF414" i="38"/>
  <c r="EA413" i="36"/>
  <c r="EM413" i="36"/>
  <c r="EE413" i="36"/>
  <c r="EH413" i="36"/>
  <c r="EF413" i="36"/>
  <c r="EK413" i="36"/>
  <c r="DZ413" i="36"/>
  <c r="EJ413" i="36"/>
  <c r="EC413" i="36"/>
  <c r="EL413" i="36"/>
  <c r="C419" i="36"/>
  <c r="A419" i="36" s="1"/>
  <c r="E419" i="38"/>
  <c r="BC414" i="38"/>
  <c r="AZ414" i="38"/>
  <c r="V418" i="38"/>
  <c r="W418" i="38" s="1"/>
  <c r="BI418" i="36"/>
  <c r="CI418" i="36"/>
  <c r="AA419" i="36"/>
  <c r="AB419" i="36" s="1"/>
  <c r="AU419" i="36"/>
  <c r="BD415" i="38"/>
  <c r="AL414" i="38"/>
  <c r="BF415" i="38"/>
  <c r="DH417" i="36"/>
  <c r="AL415" i="38"/>
  <c r="AM415" i="38"/>
  <c r="BE415" i="38"/>
  <c r="AM414" i="38"/>
  <c r="BC415" i="38"/>
  <c r="AZ415" i="38"/>
  <c r="AA417" i="38"/>
  <c r="CB417" i="36"/>
  <c r="CA417" i="36"/>
  <c r="AD419" i="38"/>
  <c r="BH419" i="38" s="1"/>
  <c r="BT419" i="36"/>
  <c r="AP419" i="36"/>
  <c r="AV419" i="36"/>
  <c r="BU418" i="36"/>
  <c r="Z420" i="36"/>
  <c r="L420" i="36" s="1"/>
  <c r="N419" i="38"/>
  <c r="AR419" i="36"/>
  <c r="CQ419" i="36"/>
  <c r="BT418" i="36"/>
  <c r="AV418" i="36"/>
  <c r="AP418" i="36"/>
  <c r="AD418" i="38"/>
  <c r="AU418" i="38" s="1"/>
  <c r="BH419" i="36"/>
  <c r="U419" i="38" s="1"/>
  <c r="X419" i="38" s="1"/>
  <c r="Q419" i="38"/>
  <c r="R419" i="38" s="1"/>
  <c r="H418" i="36"/>
  <c r="O418" i="36" s="1"/>
  <c r="CT418" i="36"/>
  <c r="CS418" i="36"/>
  <c r="AR418" i="36"/>
  <c r="N418" i="38"/>
  <c r="AK419" i="36"/>
  <c r="K419" i="38" s="1"/>
  <c r="FH419" i="36"/>
  <c r="CI419" i="36"/>
  <c r="CD418" i="36"/>
  <c r="FH418" i="36"/>
  <c r="FI418" i="36" s="1"/>
  <c r="CC418" i="36"/>
  <c r="CH418" i="36"/>
  <c r="AC418" i="38"/>
  <c r="CO419" i="36"/>
  <c r="L419" i="38"/>
  <c r="M419" i="38"/>
  <c r="CD419" i="36"/>
  <c r="AC419" i="38"/>
  <c r="CH419" i="36"/>
  <c r="CC419" i="36"/>
  <c r="CU418" i="36"/>
  <c r="CV418" i="36" s="1"/>
  <c r="AI420" i="36"/>
  <c r="V419" i="38"/>
  <c r="BI419" i="36"/>
  <c r="CS419" i="36"/>
  <c r="H419" i="36"/>
  <c r="O419" i="36" s="1"/>
  <c r="CT419" i="36"/>
  <c r="CO418" i="36"/>
  <c r="AG420" i="36"/>
  <c r="DK414" i="36"/>
  <c r="DH414" i="36"/>
  <c r="DG414" i="36"/>
  <c r="DJ414" i="36"/>
  <c r="DI414" i="36"/>
  <c r="DF414" i="36"/>
  <c r="DM414" i="36"/>
  <c r="DG415" i="36"/>
  <c r="DJ415" i="36"/>
  <c r="DM415" i="36"/>
  <c r="DI415" i="36"/>
  <c r="DH415" i="36"/>
  <c r="DF415" i="36"/>
  <c r="DK415" i="36"/>
  <c r="EK412" i="36"/>
  <c r="EE412" i="36"/>
  <c r="EI412" i="36"/>
  <c r="EC412" i="36"/>
  <c r="EJ412" i="36"/>
  <c r="EA412" i="36"/>
  <c r="BC417" i="38"/>
  <c r="ED412" i="36"/>
  <c r="DZ412" i="36"/>
  <c r="EL412" i="36"/>
  <c r="EG412" i="36"/>
  <c r="BF417" i="38"/>
  <c r="EH412" i="36"/>
  <c r="EB412" i="36"/>
  <c r="BE417" i="38"/>
  <c r="EM412" i="36"/>
  <c r="BD417" i="38"/>
  <c r="AZ416" i="38"/>
  <c r="BF416" i="38"/>
  <c r="A418" i="38"/>
  <c r="A418" i="36"/>
  <c r="AZ417" i="38"/>
  <c r="EY420" i="36"/>
  <c r="AB419" i="38"/>
  <c r="Y419" i="38"/>
  <c r="Z419" i="38"/>
  <c r="O419" i="38"/>
  <c r="P419" i="38" s="1"/>
  <c r="AY417" i="36"/>
  <c r="BA417" i="36"/>
  <c r="AZ417" i="36"/>
  <c r="AX417" i="36"/>
  <c r="AX416" i="36"/>
  <c r="BA416" i="36"/>
  <c r="AZ416" i="36"/>
  <c r="AY416" i="36"/>
  <c r="BC416" i="38"/>
  <c r="AM417" i="38"/>
  <c r="AN417" i="38"/>
  <c r="AL417" i="38"/>
  <c r="EX422" i="36"/>
  <c r="EP422" i="36"/>
  <c r="AW418" i="36"/>
  <c r="BB418" i="36"/>
  <c r="AB418" i="36"/>
  <c r="BD416" i="38"/>
  <c r="BE417" i="36"/>
  <c r="BD417" i="36"/>
  <c r="BC417" i="36"/>
  <c r="BE416" i="36"/>
  <c r="BD416" i="36"/>
  <c r="BC416" i="36"/>
  <c r="AB418" i="38"/>
  <c r="O418" i="38"/>
  <c r="P418" i="38" s="1"/>
  <c r="Y418" i="38"/>
  <c r="Z418" i="38"/>
  <c r="BE416" i="38"/>
  <c r="AN416" i="38"/>
  <c r="AL416" i="38"/>
  <c r="AM416" i="38"/>
  <c r="D418" i="36"/>
  <c r="Y418" i="36" s="1" a="1"/>
  <c r="Y418" i="36" s="1"/>
  <c r="H418" i="38" s="1"/>
  <c r="I418" i="38" s="1"/>
  <c r="J418" i="36"/>
  <c r="S417" i="38"/>
  <c r="T417" i="38"/>
  <c r="R418" i="38"/>
  <c r="AL420" i="36"/>
  <c r="BS420" i="36"/>
  <c r="CK420" i="36"/>
  <c r="AM420" i="36"/>
  <c r="CG420" i="36"/>
  <c r="BN421" i="36"/>
  <c r="AD421" i="36"/>
  <c r="BL420" i="36"/>
  <c r="BW421" i="36"/>
  <c r="AM421" i="36"/>
  <c r="EU422" i="36"/>
  <c r="BQ420" i="36"/>
  <c r="AT420" i="36"/>
  <c r="FA421" i="36"/>
  <c r="AJ421" i="36"/>
  <c r="AC420" i="36"/>
  <c r="BJ421" i="36"/>
  <c r="AQ420" i="36"/>
  <c r="CM421" i="36"/>
  <c r="BW420" i="36"/>
  <c r="CR420" i="36"/>
  <c r="BM421" i="36"/>
  <c r="S420" i="36"/>
  <c r="BF420" i="36"/>
  <c r="BX420" i="36"/>
  <c r="FC421" i="36"/>
  <c r="BP422" i="36"/>
  <c r="FA422" i="36"/>
  <c r="EZ422" i="36"/>
  <c r="CP421" i="36"/>
  <c r="BV420" i="36"/>
  <c r="EW421" i="36"/>
  <c r="BX421" i="36"/>
  <c r="AS419" i="36"/>
  <c r="FB421" i="36"/>
  <c r="BZ421" i="36"/>
  <c r="ET422" i="36"/>
  <c r="AJ420" i="36"/>
  <c r="FD422" i="36"/>
  <c r="FB422" i="36"/>
  <c r="ET421" i="36"/>
  <c r="BK420" i="36"/>
  <c r="AF422" i="36"/>
  <c r="BN420" i="36"/>
  <c r="CL420" i="36"/>
  <c r="BM420" i="36"/>
  <c r="S422" i="36"/>
  <c r="AL421" i="36"/>
  <c r="FC420" i="36"/>
  <c r="BL421" i="36"/>
  <c r="ES421" i="36"/>
  <c r="CF420" i="36"/>
  <c r="BO420" i="36"/>
  <c r="S421" i="36"/>
  <c r="ES420" i="36"/>
  <c r="AF421" i="36"/>
  <c r="CJ421" i="36"/>
  <c r="BF421" i="36"/>
  <c r="FD421" i="36"/>
  <c r="BP420" i="36"/>
  <c r="BV421" i="36"/>
  <c r="AS418" i="36"/>
  <c r="EV420" i="36"/>
  <c r="CR421" i="36"/>
  <c r="BR421" i="36"/>
  <c r="EW422" i="36"/>
  <c r="AH422" i="36"/>
  <c r="AQ421" i="36"/>
  <c r="BZ420" i="36"/>
  <c r="BS421" i="36"/>
  <c r="BV422" i="36"/>
  <c r="EZ421" i="36"/>
  <c r="FG421" i="36"/>
  <c r="AC422" i="36"/>
  <c r="CN420" i="36"/>
  <c r="FG420" i="36"/>
  <c r="FC422" i="36"/>
  <c r="CG422" i="36"/>
  <c r="EV421" i="36"/>
  <c r="FG422" i="36"/>
  <c r="CF421" i="36"/>
  <c r="CJ420" i="36"/>
  <c r="BJ420" i="36"/>
  <c r="BR420" i="36"/>
  <c r="BG421" i="36"/>
  <c r="ES422" i="36"/>
  <c r="CP420" i="36"/>
  <c r="FD420" i="36"/>
  <c r="EV422" i="36"/>
  <c r="BQ421" i="36"/>
  <c r="CG421" i="36"/>
  <c r="BP421" i="36"/>
  <c r="BG420" i="36"/>
  <c r="BO421" i="36"/>
  <c r="AT421" i="36"/>
  <c r="CN421" i="36"/>
  <c r="BJ422" i="36"/>
  <c r="EU421" i="36"/>
  <c r="AO421" i="36"/>
  <c r="AH421" i="36"/>
  <c r="AO420" i="36"/>
  <c r="AD422" i="36"/>
  <c r="AC421" i="36"/>
  <c r="AD420" i="36"/>
  <c r="ER421" i="36"/>
  <c r="BK421" i="36"/>
  <c r="CM420" i="36"/>
  <c r="ER420" i="36"/>
  <c r="EY421" i="36" l="1"/>
  <c r="L420" i="38"/>
  <c r="M420" i="38"/>
  <c r="DM416" i="36"/>
  <c r="DX420" i="36"/>
  <c r="BU420" i="36"/>
  <c r="W420" i="36"/>
  <c r="N420" i="36" s="1"/>
  <c r="E420" i="36"/>
  <c r="V420" i="36"/>
  <c r="K420" i="36"/>
  <c r="T420" i="36"/>
  <c r="I420" i="36" s="1"/>
  <c r="D420" i="38"/>
  <c r="AE420" i="36"/>
  <c r="AR420" i="38"/>
  <c r="AG421" i="36"/>
  <c r="AE421" i="36"/>
  <c r="AR421" i="38"/>
  <c r="Z421" i="36"/>
  <c r="L421" i="36" s="1"/>
  <c r="AI421" i="36"/>
  <c r="D421" i="38"/>
  <c r="E421" i="36"/>
  <c r="V421" i="36"/>
  <c r="T421" i="36"/>
  <c r="C421" i="36" s="1"/>
  <c r="K421" i="36"/>
  <c r="W421" i="36"/>
  <c r="M421" i="36" s="1"/>
  <c r="EP423" i="36"/>
  <c r="EX423" i="36"/>
  <c r="EY423" i="36" s="1"/>
  <c r="J419" i="36"/>
  <c r="AR420" i="36"/>
  <c r="N420" i="38"/>
  <c r="CQ420" i="36"/>
  <c r="V420" i="38"/>
  <c r="BI420" i="36"/>
  <c r="AK420" i="36"/>
  <c r="K420" i="38" s="1"/>
  <c r="DX421" i="36"/>
  <c r="DX422" i="36"/>
  <c r="Y419" i="36" a="1"/>
  <c r="Y419" i="36" s="1"/>
  <c r="H419" i="38" s="1"/>
  <c r="I419" i="38" s="1"/>
  <c r="CQ421" i="36"/>
  <c r="AP421" i="36"/>
  <c r="AV421" i="36"/>
  <c r="AC421" i="38"/>
  <c r="CC421" i="36"/>
  <c r="CD421" i="36"/>
  <c r="CH421" i="36"/>
  <c r="BI421" i="36"/>
  <c r="V421" i="38"/>
  <c r="DF417" i="36"/>
  <c r="EQ423" i="36"/>
  <c r="EO424" i="36" s="1"/>
  <c r="EQ424" i="36" s="1"/>
  <c r="EO425" i="36" s="1"/>
  <c r="DK416" i="36"/>
  <c r="DI417" i="36"/>
  <c r="DJ416" i="36"/>
  <c r="DK417" i="36"/>
  <c r="DJ417" i="36"/>
  <c r="DL417" i="36" s="1"/>
  <c r="DI416" i="36"/>
  <c r="DF416" i="36"/>
  <c r="DG416" i="36"/>
  <c r="DM417" i="36"/>
  <c r="BU421" i="36"/>
  <c r="L421" i="38"/>
  <c r="M421" i="38"/>
  <c r="AR421" i="36"/>
  <c r="N421" i="38"/>
  <c r="AI422" i="36"/>
  <c r="AK421" i="36"/>
  <c r="K421" i="38" s="1"/>
  <c r="BT421" i="36"/>
  <c r="CO421" i="36"/>
  <c r="BH421" i="36"/>
  <c r="U421" i="38" s="1"/>
  <c r="X421" i="38" s="1"/>
  <c r="Q421" i="38"/>
  <c r="R421" i="38" s="1"/>
  <c r="FH421" i="36"/>
  <c r="CI421" i="36"/>
  <c r="H421" i="36"/>
  <c r="O421" i="36" s="1"/>
  <c r="CT421" i="36"/>
  <c r="CS421" i="36"/>
  <c r="CW419" i="36"/>
  <c r="DA419" i="36"/>
  <c r="DC419" i="36" s="1"/>
  <c r="DB419" i="36"/>
  <c r="CX419" i="36"/>
  <c r="CY419" i="36"/>
  <c r="DD419" i="36"/>
  <c r="CZ419" i="36"/>
  <c r="A419" i="38"/>
  <c r="AA420" i="36"/>
  <c r="AW420" i="36" s="1"/>
  <c r="FI419" i="36"/>
  <c r="AW419" i="36"/>
  <c r="AZ419" i="36" s="1"/>
  <c r="M420" i="36"/>
  <c r="X420" i="36"/>
  <c r="BB419" i="36"/>
  <c r="BD419" i="36" s="1"/>
  <c r="AU420" i="36"/>
  <c r="AP420" i="36"/>
  <c r="AV420" i="36"/>
  <c r="BT420" i="36"/>
  <c r="CO420" i="36"/>
  <c r="Q420" i="38"/>
  <c r="W420" i="38" s="1"/>
  <c r="BH420" i="36"/>
  <c r="U420" i="38" s="1"/>
  <c r="X420" i="38" s="1"/>
  <c r="H420" i="36"/>
  <c r="O420" i="36" s="1"/>
  <c r="CS420" i="36"/>
  <c r="CT420" i="36"/>
  <c r="CI420" i="36"/>
  <c r="FH420" i="36"/>
  <c r="CC420" i="36"/>
  <c r="CD420" i="36"/>
  <c r="AC420" i="38"/>
  <c r="CH420" i="36"/>
  <c r="AG422" i="36"/>
  <c r="BN419" i="38"/>
  <c r="AP418" i="38"/>
  <c r="J420" i="38"/>
  <c r="BL418" i="38"/>
  <c r="G420" i="36" a="1"/>
  <c r="G420" i="36" s="1"/>
  <c r="BI418" i="38"/>
  <c r="BY418" i="36"/>
  <c r="CA418" i="36" s="1"/>
  <c r="AA419" i="38"/>
  <c r="Q420" i="36"/>
  <c r="B420" i="38" s="1"/>
  <c r="AV418" i="38"/>
  <c r="AF418" i="38"/>
  <c r="BN418" i="38"/>
  <c r="BP418" i="38"/>
  <c r="BS418" i="38"/>
  <c r="F420" i="36"/>
  <c r="Y420" i="38" s="1"/>
  <c r="BQ418" i="38"/>
  <c r="BO418" i="38"/>
  <c r="AX418" i="38"/>
  <c r="AY418" i="38" s="1"/>
  <c r="AE419" i="38"/>
  <c r="AI419" i="38"/>
  <c r="AU419" i="38"/>
  <c r="U421" i="36"/>
  <c r="J421" i="36" s="1"/>
  <c r="AS419" i="38"/>
  <c r="BA419" i="38"/>
  <c r="BD419" i="38" s="1"/>
  <c r="BI419" i="38"/>
  <c r="BQ419" i="38"/>
  <c r="AP419" i="38"/>
  <c r="BJ419" i="38"/>
  <c r="AX419" i="38"/>
  <c r="AY419" i="38" s="1"/>
  <c r="BR419" i="38"/>
  <c r="I421" i="36"/>
  <c r="AT419" i="38"/>
  <c r="AV419" i="38"/>
  <c r="BP419" i="38"/>
  <c r="AK419" i="38"/>
  <c r="AQ419" i="38"/>
  <c r="DW420" i="36"/>
  <c r="AG418" i="38"/>
  <c r="BM418" i="38"/>
  <c r="BJ418" i="38"/>
  <c r="AJ418" i="38"/>
  <c r="AM418" i="38" s="1"/>
  <c r="BU418" i="38"/>
  <c r="BR418" i="38"/>
  <c r="BH418" i="38"/>
  <c r="BT418" i="38"/>
  <c r="AH418" i="38"/>
  <c r="BK418" i="38"/>
  <c r="AK418" i="38"/>
  <c r="AW418" i="38"/>
  <c r="CU420" i="36"/>
  <c r="DB420" i="36" s="1"/>
  <c r="J421" i="38"/>
  <c r="W419" i="38"/>
  <c r="BS419" i="38"/>
  <c r="BT419" i="38"/>
  <c r="AO419" i="38"/>
  <c r="BY419" i="36"/>
  <c r="CA419" i="36" s="1"/>
  <c r="BL419" i="38"/>
  <c r="AA418" i="38"/>
  <c r="DA418" i="36"/>
  <c r="DC418" i="36" s="1"/>
  <c r="CB419" i="36"/>
  <c r="DD418" i="36"/>
  <c r="CZ418" i="36"/>
  <c r="AH419" i="38"/>
  <c r="AG419" i="38"/>
  <c r="CB418" i="36"/>
  <c r="CX418" i="36"/>
  <c r="CY418" i="36"/>
  <c r="DB418" i="36"/>
  <c r="CU421" i="36"/>
  <c r="DD421" i="36" s="1"/>
  <c r="P421" i="36"/>
  <c r="AW419" i="38"/>
  <c r="BM419" i="38"/>
  <c r="BO419" i="38"/>
  <c r="BK419" i="38"/>
  <c r="AJ419" i="38"/>
  <c r="AM419" i="38" s="1"/>
  <c r="BU419" i="38"/>
  <c r="AF419" i="38"/>
  <c r="F421" i="36"/>
  <c r="Y421" i="38" s="1"/>
  <c r="G421" i="36" a="1"/>
  <c r="G421" i="36" s="1"/>
  <c r="CW418" i="36"/>
  <c r="AT418" i="38"/>
  <c r="AQ418" i="38"/>
  <c r="AS418" i="38"/>
  <c r="AI418" i="38"/>
  <c r="AO418" i="38"/>
  <c r="AE418" i="38"/>
  <c r="BA418" i="38"/>
  <c r="BB418" i="38" s="1"/>
  <c r="BG418" i="38" s="1"/>
  <c r="DL415" i="36"/>
  <c r="EB415" i="36" s="1"/>
  <c r="Z422" i="36"/>
  <c r="DW422" i="36" s="1"/>
  <c r="DE418" i="36"/>
  <c r="DJ418" i="36" s="1"/>
  <c r="K422" i="36"/>
  <c r="W422" i="36"/>
  <c r="X422" i="36" s="1"/>
  <c r="T422" i="36"/>
  <c r="E422" i="38" s="1"/>
  <c r="V422" i="36"/>
  <c r="E422" i="36"/>
  <c r="D422" i="38"/>
  <c r="AE422" i="36"/>
  <c r="AR422" i="38"/>
  <c r="DE419" i="36"/>
  <c r="DJ419" i="36" s="1"/>
  <c r="DL414" i="36"/>
  <c r="EC414" i="36" s="1"/>
  <c r="EJ417" i="36"/>
  <c r="V422" i="38"/>
  <c r="BI422" i="36"/>
  <c r="S418" i="38"/>
  <c r="T418" i="38"/>
  <c r="BB420" i="36"/>
  <c r="BC418" i="36"/>
  <c r="BE418" i="36"/>
  <c r="BD418" i="36"/>
  <c r="EY422" i="36"/>
  <c r="FI420" i="36"/>
  <c r="S419" i="38"/>
  <c r="T419" i="38"/>
  <c r="BE419" i="36"/>
  <c r="BA418" i="36"/>
  <c r="AX418" i="36"/>
  <c r="AZ418" i="36"/>
  <c r="AY418" i="36"/>
  <c r="CF423" i="36"/>
  <c r="BL422" i="36"/>
  <c r="BK422" i="36"/>
  <c r="BM423" i="36"/>
  <c r="BR422" i="36"/>
  <c r="BG423" i="36"/>
  <c r="ES423" i="36"/>
  <c r="CP422" i="36"/>
  <c r="ET425" i="36"/>
  <c r="AQ422" i="36"/>
  <c r="BZ423" i="36"/>
  <c r="BF423" i="36"/>
  <c r="FC423" i="36"/>
  <c r="AO422" i="36"/>
  <c r="AD423" i="36"/>
  <c r="EU423" i="36"/>
  <c r="AS420" i="36"/>
  <c r="CP423" i="36"/>
  <c r="CR423" i="36"/>
  <c r="CJ422" i="36"/>
  <c r="CK423" i="36"/>
  <c r="FA423" i="36"/>
  <c r="BN423" i="36"/>
  <c r="CN423" i="36"/>
  <c r="EZ423" i="36"/>
  <c r="CG425" i="36"/>
  <c r="AT423" i="36"/>
  <c r="BQ422" i="36"/>
  <c r="AO423" i="36"/>
  <c r="AC423" i="36"/>
  <c r="AL423" i="36"/>
  <c r="CL421" i="36"/>
  <c r="CJ423" i="36"/>
  <c r="BN422" i="36"/>
  <c r="BR423" i="36"/>
  <c r="BQ423" i="36"/>
  <c r="FB423" i="36"/>
  <c r="S423" i="36"/>
  <c r="BK423" i="36"/>
  <c r="AL422" i="36"/>
  <c r="BM422" i="36"/>
  <c r="AD425" i="36"/>
  <c r="CF422" i="36"/>
  <c r="AH423" i="36"/>
  <c r="ER423" i="36"/>
  <c r="CM422" i="36"/>
  <c r="BW422" i="36"/>
  <c r="AM422" i="36"/>
  <c r="BX423" i="36"/>
  <c r="BO423" i="36"/>
  <c r="EW423" i="36"/>
  <c r="BV423" i="36"/>
  <c r="CL423" i="36"/>
  <c r="EU425" i="36"/>
  <c r="FG423" i="36"/>
  <c r="CK422" i="36"/>
  <c r="AJ422" i="36"/>
  <c r="BZ422" i="36"/>
  <c r="AS421" i="36"/>
  <c r="AQ423" i="36"/>
  <c r="AH425" i="36"/>
  <c r="FC425" i="36"/>
  <c r="BV425" i="36"/>
  <c r="AM423" i="36"/>
  <c r="ET423" i="36"/>
  <c r="FD423" i="36"/>
  <c r="CR422" i="36"/>
  <c r="EZ424" i="36"/>
  <c r="BG422" i="36"/>
  <c r="BS422" i="36"/>
  <c r="S424" i="36"/>
  <c r="CN422" i="36"/>
  <c r="CK421" i="36"/>
  <c r="BX422" i="36"/>
  <c r="CG423" i="36"/>
  <c r="EV423" i="36"/>
  <c r="AF423" i="36"/>
  <c r="BO422" i="36"/>
  <c r="BW423" i="36"/>
  <c r="AT422" i="36"/>
  <c r="ER422" i="36"/>
  <c r="AJ423" i="36"/>
  <c r="BF422" i="36"/>
  <c r="CM423" i="36"/>
  <c r="BS423" i="36"/>
  <c r="BP423" i="36"/>
  <c r="CL422" i="36"/>
  <c r="BJ423" i="36"/>
  <c r="BL423" i="36"/>
  <c r="AY419" i="36" l="1"/>
  <c r="Q421" i="36"/>
  <c r="B421" i="38" s="1"/>
  <c r="AA421" i="36"/>
  <c r="AW421" i="36" s="1"/>
  <c r="AD421" i="38"/>
  <c r="AI421" i="38" s="1"/>
  <c r="N421" i="36"/>
  <c r="X421" i="36"/>
  <c r="P420" i="36"/>
  <c r="DW421" i="36"/>
  <c r="U420" i="36"/>
  <c r="W421" i="38"/>
  <c r="E421" i="38"/>
  <c r="AU421" i="36"/>
  <c r="C420" i="36"/>
  <c r="AD420" i="38"/>
  <c r="F420" i="38"/>
  <c r="G420" i="38" s="1"/>
  <c r="E420" i="38"/>
  <c r="A420" i="38" s="1"/>
  <c r="F421" i="38"/>
  <c r="G421" i="38" s="1"/>
  <c r="E423" i="36"/>
  <c r="T423" i="36"/>
  <c r="D423" i="38"/>
  <c r="K423" i="36"/>
  <c r="W423" i="36"/>
  <c r="X423" i="36" s="1"/>
  <c r="V423" i="36"/>
  <c r="Q422" i="38"/>
  <c r="BH422" i="36"/>
  <c r="U422" i="38" s="1"/>
  <c r="X422" i="38" s="1"/>
  <c r="AP422" i="36"/>
  <c r="AV422" i="36"/>
  <c r="CQ422" i="36"/>
  <c r="BU422" i="36"/>
  <c r="AK422" i="36"/>
  <c r="K422" i="38" s="1"/>
  <c r="DL416" i="36"/>
  <c r="EF416" i="36" s="1"/>
  <c r="EB417" i="36"/>
  <c r="EQ425" i="36"/>
  <c r="EO426" i="36" s="1"/>
  <c r="AA421" i="38"/>
  <c r="EX424" i="36"/>
  <c r="EP425" i="36"/>
  <c r="EM417" i="36"/>
  <c r="FI421" i="36"/>
  <c r="EP424" i="36"/>
  <c r="EX425" i="36"/>
  <c r="EY425" i="36" s="1"/>
  <c r="CB421" i="36"/>
  <c r="DX423" i="36"/>
  <c r="EF417" i="36"/>
  <c r="BA419" i="36"/>
  <c r="ED417" i="36"/>
  <c r="EL417" i="36"/>
  <c r="EG417" i="36"/>
  <c r="EC417" i="36"/>
  <c r="EH417" i="36"/>
  <c r="EA417" i="36"/>
  <c r="EE417" i="36"/>
  <c r="DZ417" i="36"/>
  <c r="EK417" i="36"/>
  <c r="EI417" i="36"/>
  <c r="Z423" i="36"/>
  <c r="L423" i="36" s="1"/>
  <c r="CD423" i="36"/>
  <c r="AA423" i="38" s="1"/>
  <c r="CC423" i="36"/>
  <c r="AC423" i="38"/>
  <c r="CH423" i="36"/>
  <c r="AR423" i="38"/>
  <c r="AE423" i="36"/>
  <c r="AI423" i="36"/>
  <c r="L422" i="38"/>
  <c r="M422" i="38"/>
  <c r="CO422" i="36"/>
  <c r="AR423" i="36"/>
  <c r="N423" i="38"/>
  <c r="AG423" i="36"/>
  <c r="CS423" i="36"/>
  <c r="H423" i="36"/>
  <c r="O423" i="36" s="1"/>
  <c r="CT423" i="36"/>
  <c r="AK423" i="36"/>
  <c r="K423" i="38" s="1"/>
  <c r="BE419" i="38"/>
  <c r="AE425" i="36"/>
  <c r="Z425" i="36"/>
  <c r="BU423" i="36"/>
  <c r="M423" i="38"/>
  <c r="L423" i="38"/>
  <c r="CQ423" i="36"/>
  <c r="AV423" i="36"/>
  <c r="AP423" i="36"/>
  <c r="AD423" i="38"/>
  <c r="BT423" i="36"/>
  <c r="BI423" i="36"/>
  <c r="V423" i="38"/>
  <c r="Q423" i="38"/>
  <c r="W423" i="38" s="1"/>
  <c r="BH423" i="36"/>
  <c r="U423" i="38" s="1"/>
  <c r="X423" i="38" s="1"/>
  <c r="CO423" i="36"/>
  <c r="FH423" i="36"/>
  <c r="CI423" i="36"/>
  <c r="E424" i="36"/>
  <c r="V424" i="36"/>
  <c r="K424" i="36"/>
  <c r="T424" i="36"/>
  <c r="P424" i="36" s="1"/>
  <c r="W424" i="36"/>
  <c r="AA424" i="36" s="1"/>
  <c r="D424" i="38"/>
  <c r="FH422" i="36"/>
  <c r="CI422" i="36"/>
  <c r="BT422" i="36"/>
  <c r="CC422" i="36"/>
  <c r="AC422" i="38"/>
  <c r="CH422" i="36"/>
  <c r="CD422" i="36"/>
  <c r="H422" i="36"/>
  <c r="O422" i="36" s="1"/>
  <c r="CS422" i="36"/>
  <c r="CT422" i="36"/>
  <c r="N422" i="38"/>
  <c r="AR422" i="36"/>
  <c r="AX419" i="36"/>
  <c r="AB420" i="36"/>
  <c r="AP420" i="38"/>
  <c r="BU420" i="38"/>
  <c r="BP420" i="38"/>
  <c r="BQ420" i="38"/>
  <c r="BJ420" i="38"/>
  <c r="AX420" i="38"/>
  <c r="AY420" i="38" s="1"/>
  <c r="BS420" i="38"/>
  <c r="BM420" i="38"/>
  <c r="BI420" i="38"/>
  <c r="AF420" i="38"/>
  <c r="BC419" i="36"/>
  <c r="BN420" i="38"/>
  <c r="BO420" i="38"/>
  <c r="AO420" i="38"/>
  <c r="BL420" i="38"/>
  <c r="R420" i="38"/>
  <c r="T420" i="38" s="1"/>
  <c r="BB421" i="36"/>
  <c r="BE421" i="36" s="1"/>
  <c r="AG420" i="38"/>
  <c r="CB420" i="36"/>
  <c r="BH420" i="38"/>
  <c r="BT420" i="38"/>
  <c r="AH420" i="38"/>
  <c r="AJ420" i="38"/>
  <c r="AN420" i="38" s="1"/>
  <c r="AK420" i="38"/>
  <c r="AW420" i="38"/>
  <c r="BR421" i="38"/>
  <c r="AA420" i="38"/>
  <c r="BR420" i="38"/>
  <c r="AQ420" i="38"/>
  <c r="AS420" i="38"/>
  <c r="AI420" i="38"/>
  <c r="BK420" i="38"/>
  <c r="AE420" i="38"/>
  <c r="BA420" i="38"/>
  <c r="BB420" i="38" s="1"/>
  <c r="BG420" i="38" s="1"/>
  <c r="O420" i="38"/>
  <c r="P420" i="38" s="1"/>
  <c r="BH421" i="38"/>
  <c r="DF418" i="36"/>
  <c r="AZ419" i="38"/>
  <c r="Z420" i="38"/>
  <c r="AB420" i="38"/>
  <c r="BF418" i="38"/>
  <c r="BU421" i="38"/>
  <c r="DG418" i="36"/>
  <c r="DL418" i="36" s="1"/>
  <c r="AJ421" i="38"/>
  <c r="AM421" i="38" s="1"/>
  <c r="AZ418" i="38"/>
  <c r="AB421" i="36"/>
  <c r="BE418" i="38"/>
  <c r="BL421" i="38"/>
  <c r="DH418" i="36"/>
  <c r="AN418" i="38"/>
  <c r="BP421" i="38"/>
  <c r="BT421" i="38"/>
  <c r="AL419" i="38"/>
  <c r="BF419" i="38"/>
  <c r="AG421" i="38"/>
  <c r="BY421" i="36"/>
  <c r="CA421" i="36" s="1"/>
  <c r="CX420" i="36"/>
  <c r="A420" i="36"/>
  <c r="BB419" i="38"/>
  <c r="BG419" i="38" s="1"/>
  <c r="P422" i="36"/>
  <c r="BC419" i="38"/>
  <c r="BN421" i="38"/>
  <c r="AK421" i="38"/>
  <c r="AV421" i="38"/>
  <c r="D421" i="36"/>
  <c r="Y421" i="36" s="1" a="1"/>
  <c r="Y421" i="36" s="1"/>
  <c r="H421" i="38" s="1"/>
  <c r="I421" i="38" s="1"/>
  <c r="EL416" i="36"/>
  <c r="U422" i="36"/>
  <c r="J422" i="36" s="1"/>
  <c r="DH419" i="36"/>
  <c r="BD418" i="38"/>
  <c r="DK418" i="36"/>
  <c r="G422" i="36" a="1"/>
  <c r="G422" i="36" s="1"/>
  <c r="AL418" i="38"/>
  <c r="AX421" i="38"/>
  <c r="AZ421" i="38" s="1"/>
  <c r="AP421" i="38"/>
  <c r="BJ421" i="38"/>
  <c r="AT421" i="38"/>
  <c r="DI419" i="36"/>
  <c r="AA422" i="36"/>
  <c r="AB422" i="36" s="1"/>
  <c r="EE416" i="36"/>
  <c r="O421" i="38"/>
  <c r="P421" i="38" s="1"/>
  <c r="CW420" i="36"/>
  <c r="DM418" i="36"/>
  <c r="J422" i="38"/>
  <c r="CV420" i="36"/>
  <c r="CV421" i="36"/>
  <c r="DI418" i="36"/>
  <c r="CY420" i="36"/>
  <c r="F422" i="38"/>
  <c r="G422" i="38" s="1"/>
  <c r="AN419" i="38"/>
  <c r="CU422" i="36"/>
  <c r="ED414" i="36"/>
  <c r="Q422" i="36"/>
  <c r="B422" i="38" s="1"/>
  <c r="F422" i="36"/>
  <c r="Z422" i="38" s="1"/>
  <c r="BQ421" i="38"/>
  <c r="BS421" i="38"/>
  <c r="BI421" i="38"/>
  <c r="BK421" i="38"/>
  <c r="AH421" i="38"/>
  <c r="AF421" i="38"/>
  <c r="BM421" i="38"/>
  <c r="BO421" i="38"/>
  <c r="DD420" i="36"/>
  <c r="DA420" i="36"/>
  <c r="DC420" i="36" s="1"/>
  <c r="CX421" i="36"/>
  <c r="CZ421" i="36"/>
  <c r="AU422" i="36"/>
  <c r="Z421" i="38"/>
  <c r="DE420" i="36"/>
  <c r="DK420" i="36" s="1"/>
  <c r="DB421" i="36"/>
  <c r="CY421" i="36"/>
  <c r="L422" i="36"/>
  <c r="AW421" i="38"/>
  <c r="AQ421" i="38"/>
  <c r="AO421" i="38"/>
  <c r="AE421" i="38"/>
  <c r="BA421" i="38"/>
  <c r="BB421" i="38" s="1"/>
  <c r="BG421" i="38" s="1"/>
  <c r="AU421" i="38"/>
  <c r="AS421" i="38"/>
  <c r="CZ420" i="36"/>
  <c r="DF419" i="36"/>
  <c r="DA421" i="36"/>
  <c r="DC421" i="36" s="1"/>
  <c r="AD422" i="38"/>
  <c r="BL422" i="38" s="1"/>
  <c r="M422" i="36"/>
  <c r="EG416" i="36"/>
  <c r="A421" i="36"/>
  <c r="ED416" i="36"/>
  <c r="EJ414" i="36"/>
  <c r="C422" i="36"/>
  <c r="DK419" i="36"/>
  <c r="AB421" i="38"/>
  <c r="DZ416" i="36"/>
  <c r="EH416" i="36"/>
  <c r="EB416" i="36"/>
  <c r="DZ414" i="36"/>
  <c r="EC416" i="36"/>
  <c r="EK416" i="36"/>
  <c r="I422" i="36"/>
  <c r="DG419" i="36"/>
  <c r="DL419" i="36" s="1"/>
  <c r="N422" i="36"/>
  <c r="EI416" i="36"/>
  <c r="EM416" i="36"/>
  <c r="EA416" i="36"/>
  <c r="EF414" i="36"/>
  <c r="EJ416" i="36"/>
  <c r="BC418" i="38"/>
  <c r="EH414" i="36"/>
  <c r="CU423" i="36"/>
  <c r="CX423" i="36" s="1"/>
  <c r="DE421" i="36"/>
  <c r="DM421" i="36" s="1"/>
  <c r="DM419" i="36"/>
  <c r="CW421" i="36"/>
  <c r="DZ415" i="36"/>
  <c r="EK414" i="36"/>
  <c r="EB414" i="36"/>
  <c r="EL414" i="36"/>
  <c r="EM415" i="36"/>
  <c r="EH415" i="36"/>
  <c r="EF415" i="36"/>
  <c r="EK415" i="36"/>
  <c r="EE415" i="36"/>
  <c r="EI415" i="36"/>
  <c r="EL415" i="36"/>
  <c r="EG415" i="36"/>
  <c r="ED415" i="36"/>
  <c r="EC415" i="36"/>
  <c r="EA414" i="36"/>
  <c r="EA415" i="36"/>
  <c r="EJ415" i="36"/>
  <c r="AI425" i="36"/>
  <c r="EM414" i="36"/>
  <c r="EG414" i="36"/>
  <c r="EI414" i="36"/>
  <c r="EE414" i="36"/>
  <c r="BD421" i="38"/>
  <c r="EY424" i="36"/>
  <c r="BD420" i="38"/>
  <c r="AY421" i="38"/>
  <c r="FI423" i="36"/>
  <c r="AP423" i="38"/>
  <c r="BN423" i="38"/>
  <c r="AQ423" i="38"/>
  <c r="BS423" i="38"/>
  <c r="AS423" i="38"/>
  <c r="BM423" i="38"/>
  <c r="AV423" i="38"/>
  <c r="BT423" i="38"/>
  <c r="AT423" i="38"/>
  <c r="BR423" i="38"/>
  <c r="AU423" i="38"/>
  <c r="AG423" i="38"/>
  <c r="AW423" i="38"/>
  <c r="BQ423" i="38"/>
  <c r="BL423" i="38"/>
  <c r="BH423" i="38"/>
  <c r="AX423" i="38"/>
  <c r="AZ423" i="38" s="1"/>
  <c r="AE423" i="38"/>
  <c r="BK423" i="38"/>
  <c r="AK423" i="38"/>
  <c r="BA423" i="38"/>
  <c r="BU423" i="38"/>
  <c r="AJ423" i="38"/>
  <c r="BY423" i="36"/>
  <c r="CA423" i="36" s="1"/>
  <c r="BJ423" i="38"/>
  <c r="BO423" i="38"/>
  <c r="AO423" i="38"/>
  <c r="BI423" i="38"/>
  <c r="AF423" i="38"/>
  <c r="BP423" i="38"/>
  <c r="BE421" i="38"/>
  <c r="AX420" i="36"/>
  <c r="AY420" i="36"/>
  <c r="AZ420" i="36"/>
  <c r="BA420" i="36"/>
  <c r="W422" i="38"/>
  <c r="R422" i="38"/>
  <c r="R423" i="38"/>
  <c r="AM420" i="38"/>
  <c r="BE420" i="36"/>
  <c r="BC420" i="36"/>
  <c r="BD420" i="36"/>
  <c r="EP426" i="36"/>
  <c r="EX426" i="36"/>
  <c r="U424" i="36"/>
  <c r="C424" i="36"/>
  <c r="FI422" i="36"/>
  <c r="EQ426" i="36"/>
  <c r="EO427" i="36" s="1"/>
  <c r="F425" i="36"/>
  <c r="L425" i="36"/>
  <c r="G425" i="36" a="1"/>
  <c r="G425" i="36" s="1"/>
  <c r="Q425" i="36"/>
  <c r="B425" i="38" s="1"/>
  <c r="J425" i="38"/>
  <c r="DW425" i="36"/>
  <c r="BA421" i="36"/>
  <c r="AZ421" i="36"/>
  <c r="AX421" i="36"/>
  <c r="AY421" i="36"/>
  <c r="T421" i="38"/>
  <c r="S421" i="38"/>
  <c r="F424" i="38"/>
  <c r="G424" i="38" s="1"/>
  <c r="FB424" i="36"/>
  <c r="BO425" i="36"/>
  <c r="BF424" i="36"/>
  <c r="BN424" i="36"/>
  <c r="EW425" i="36"/>
  <c r="CM424" i="36"/>
  <c r="AF425" i="36"/>
  <c r="BM425" i="36"/>
  <c r="EZ425" i="36"/>
  <c r="AF426" i="36"/>
  <c r="CF426" i="36"/>
  <c r="FC426" i="36"/>
  <c r="AT424" i="36"/>
  <c r="EW424" i="36"/>
  <c r="AS422" i="36"/>
  <c r="S425" i="36"/>
  <c r="AJ424" i="36"/>
  <c r="FA424" i="36"/>
  <c r="AF424" i="36"/>
  <c r="BO424" i="36"/>
  <c r="ET424" i="36"/>
  <c r="AQ424" i="36"/>
  <c r="FD426" i="36"/>
  <c r="BQ424" i="36"/>
  <c r="BF425" i="36"/>
  <c r="CN425" i="36"/>
  <c r="FG426" i="36"/>
  <c r="FG425" i="36"/>
  <c r="ET426" i="36"/>
  <c r="ET427" i="36"/>
  <c r="BW424" i="36"/>
  <c r="BX425" i="36"/>
  <c r="AC427" i="36"/>
  <c r="BS425" i="36"/>
  <c r="AD426" i="36"/>
  <c r="AT425" i="36"/>
  <c r="EZ426" i="36"/>
  <c r="AH427" i="36"/>
  <c r="BR425" i="36"/>
  <c r="AC425" i="36"/>
  <c r="BJ425" i="36"/>
  <c r="AC424" i="36"/>
  <c r="BZ425" i="36"/>
  <c r="BN425" i="36"/>
  <c r="AL425" i="36"/>
  <c r="AJ426" i="36"/>
  <c r="AT426" i="36"/>
  <c r="AC426" i="36"/>
  <c r="AH424" i="36"/>
  <c r="AQ425" i="36"/>
  <c r="CG426" i="36"/>
  <c r="BL425" i="36"/>
  <c r="S426" i="36"/>
  <c r="AO425" i="36"/>
  <c r="ER424" i="36"/>
  <c r="FB426" i="36"/>
  <c r="ER425" i="36"/>
  <c r="BL424" i="36"/>
  <c r="FA425" i="36"/>
  <c r="BP425" i="36"/>
  <c r="CG427" i="36"/>
  <c r="EU426" i="36"/>
  <c r="EW427" i="36"/>
  <c r="EW426" i="36"/>
  <c r="CL425" i="36"/>
  <c r="AH426" i="36"/>
  <c r="EU424" i="36"/>
  <c r="AJ425" i="36"/>
  <c r="FD425" i="36"/>
  <c r="CK425" i="36"/>
  <c r="BV424" i="36"/>
  <c r="EV425" i="36"/>
  <c r="BG424" i="36"/>
  <c r="EV424" i="36"/>
  <c r="CF424" i="36"/>
  <c r="CJ425" i="36"/>
  <c r="CJ424" i="36"/>
  <c r="CK424" i="36"/>
  <c r="BM424" i="36"/>
  <c r="BZ424" i="36"/>
  <c r="CL424" i="36"/>
  <c r="CR425" i="36"/>
  <c r="BQ425" i="36"/>
  <c r="ES425" i="36"/>
  <c r="CP425" i="36"/>
  <c r="FA426" i="36"/>
  <c r="ES426" i="36"/>
  <c r="AS423" i="36"/>
  <c r="EV426" i="36"/>
  <c r="BW425" i="36"/>
  <c r="CM425" i="36"/>
  <c r="CG424" i="36"/>
  <c r="FB425" i="36"/>
  <c r="CN424" i="36"/>
  <c r="BV426" i="36"/>
  <c r="BS424" i="36"/>
  <c r="FG424" i="36"/>
  <c r="AL424" i="36"/>
  <c r="AD424" i="36"/>
  <c r="BG425" i="36"/>
  <c r="AM425" i="36"/>
  <c r="CR424" i="36"/>
  <c r="AM424" i="36"/>
  <c r="FC424" i="36"/>
  <c r="ES424" i="36"/>
  <c r="BK425" i="36"/>
  <c r="EV427" i="36"/>
  <c r="BX424" i="36"/>
  <c r="CF425" i="36"/>
  <c r="FD424" i="36"/>
  <c r="BJ426" i="36"/>
  <c r="BC420" i="38" l="1"/>
  <c r="BF420" i="38"/>
  <c r="AI423" i="38"/>
  <c r="I424" i="36"/>
  <c r="BE420" i="38"/>
  <c r="E424" i="38"/>
  <c r="J420" i="36"/>
  <c r="D420" i="36"/>
  <c r="Y420" i="36" s="1" a="1"/>
  <c r="Y420" i="36" s="1"/>
  <c r="H420" i="38" s="1"/>
  <c r="I420" i="38" s="1"/>
  <c r="AU420" i="38"/>
  <c r="AT420" i="38"/>
  <c r="BY420" i="36"/>
  <c r="CA420" i="36" s="1"/>
  <c r="AV420" i="38"/>
  <c r="AA423" i="36"/>
  <c r="A421" i="38"/>
  <c r="N423" i="36"/>
  <c r="F423" i="38"/>
  <c r="G423" i="38" s="1"/>
  <c r="P423" i="36"/>
  <c r="E423" i="38"/>
  <c r="C423" i="36"/>
  <c r="U423" i="36"/>
  <c r="I423" i="36"/>
  <c r="AU423" i="36"/>
  <c r="M423" i="36"/>
  <c r="DE422" i="36"/>
  <c r="Q423" i="36"/>
  <c r="B423" i="38" s="1"/>
  <c r="G423" i="36" a="1"/>
  <c r="G423" i="36" s="1"/>
  <c r="AR425" i="38"/>
  <c r="CI425" i="36"/>
  <c r="DX424" i="36"/>
  <c r="W425" i="36"/>
  <c r="CU425" i="36" s="1"/>
  <c r="DD425" i="36" s="1"/>
  <c r="D425" i="38"/>
  <c r="T425" i="36"/>
  <c r="K425" i="36"/>
  <c r="E425" i="36"/>
  <c r="V425" i="36"/>
  <c r="CS424" i="36"/>
  <c r="CT424" i="36"/>
  <c r="H424" i="36"/>
  <c r="O424" i="36" s="1"/>
  <c r="AG424" i="36"/>
  <c r="AG426" i="36"/>
  <c r="AR424" i="38"/>
  <c r="AE424" i="36"/>
  <c r="AI424" i="36"/>
  <c r="K426" i="36"/>
  <c r="V426" i="36"/>
  <c r="E426" i="36"/>
  <c r="W426" i="36"/>
  <c r="AA426" i="36" s="1"/>
  <c r="D426" i="38"/>
  <c r="T426" i="36"/>
  <c r="P426" i="36" s="1"/>
  <c r="AI426" i="36"/>
  <c r="AR426" i="38"/>
  <c r="AG425" i="36"/>
  <c r="Z424" i="36"/>
  <c r="CU424" i="36" s="1"/>
  <c r="Z426" i="36"/>
  <c r="G426" i="36" s="1" a="1"/>
  <c r="G426" i="36" s="1"/>
  <c r="DW423" i="36"/>
  <c r="AL421" i="38"/>
  <c r="BC421" i="36"/>
  <c r="F423" i="36"/>
  <c r="J423" i="38"/>
  <c r="DX425" i="36"/>
  <c r="DX426" i="36"/>
  <c r="AA422" i="38"/>
  <c r="CB423" i="36"/>
  <c r="X424" i="36"/>
  <c r="AU424" i="36"/>
  <c r="S420" i="38"/>
  <c r="M424" i="36"/>
  <c r="N424" i="36"/>
  <c r="AH423" i="38"/>
  <c r="BB423" i="38"/>
  <c r="BG423" i="38" s="1"/>
  <c r="CB422" i="36"/>
  <c r="AN421" i="38"/>
  <c r="BD421" i="36"/>
  <c r="AR424" i="36"/>
  <c r="N424" i="38"/>
  <c r="BH424" i="36"/>
  <c r="U424" i="38" s="1"/>
  <c r="X424" i="38" s="1"/>
  <c r="Q424" i="38"/>
  <c r="R424" i="38" s="1"/>
  <c r="L424" i="38"/>
  <c r="M424" i="38"/>
  <c r="BF423" i="38"/>
  <c r="AE426" i="36"/>
  <c r="N425" i="38"/>
  <c r="AR425" i="36"/>
  <c r="BU425" i="36"/>
  <c r="CO425" i="36"/>
  <c r="AK425" i="36"/>
  <c r="K425" i="38" s="1"/>
  <c r="AE422" i="38"/>
  <c r="AZ420" i="38"/>
  <c r="BB422" i="36"/>
  <c r="BD422" i="36" s="1"/>
  <c r="D422" i="36"/>
  <c r="Y422" i="36" s="1" a="1"/>
  <c r="Y422" i="36" s="1"/>
  <c r="H422" i="38" s="1"/>
  <c r="I422" i="38" s="1"/>
  <c r="AL420" i="38"/>
  <c r="BP422" i="38"/>
  <c r="AV422" i="38"/>
  <c r="AH422" i="38"/>
  <c r="CD424" i="36"/>
  <c r="CC424" i="36"/>
  <c r="CH424" i="36"/>
  <c r="AC424" i="38"/>
  <c r="CO424" i="36"/>
  <c r="AK424" i="36"/>
  <c r="K424" i="38" s="1"/>
  <c r="CZ422" i="36"/>
  <c r="AU422" i="38"/>
  <c r="AW422" i="36"/>
  <c r="AY422" i="36" s="1"/>
  <c r="O422" i="38"/>
  <c r="P422" i="38" s="1"/>
  <c r="BI422" i="38"/>
  <c r="AT422" i="38"/>
  <c r="AK422" i="38"/>
  <c r="AQ422" i="38"/>
  <c r="AF422" i="38"/>
  <c r="BY422" i="36"/>
  <c r="CA422" i="36" s="1"/>
  <c r="AP422" i="38"/>
  <c r="AJ422" i="38"/>
  <c r="AN422" i="38" s="1"/>
  <c r="BS422" i="38"/>
  <c r="BN422" i="38"/>
  <c r="BU422" i="38"/>
  <c r="AI422" i="38"/>
  <c r="AX422" i="38"/>
  <c r="AY422" i="38" s="1"/>
  <c r="CX422" i="36"/>
  <c r="CW422" i="36"/>
  <c r="BM422" i="38"/>
  <c r="BO422" i="38"/>
  <c r="BT422" i="38"/>
  <c r="AS422" i="38"/>
  <c r="AO422" i="38"/>
  <c r="BR422" i="38"/>
  <c r="BC421" i="38"/>
  <c r="Y422" i="38"/>
  <c r="DB422" i="36"/>
  <c r="A422" i="38"/>
  <c r="A422" i="36"/>
  <c r="AB422" i="38"/>
  <c r="CV422" i="36"/>
  <c r="CY422" i="36"/>
  <c r="DI421" i="36"/>
  <c r="DA422" i="36"/>
  <c r="DC422" i="36" s="1"/>
  <c r="DD422" i="36"/>
  <c r="EI418" i="36"/>
  <c r="DG421" i="36"/>
  <c r="EB419" i="36"/>
  <c r="BF421" i="38"/>
  <c r="DI422" i="36"/>
  <c r="DJ422" i="36"/>
  <c r="DK422" i="36"/>
  <c r="DH422" i="36"/>
  <c r="DH421" i="36"/>
  <c r="DG422" i="36"/>
  <c r="DK421" i="36"/>
  <c r="DJ421" i="36"/>
  <c r="DF420" i="36"/>
  <c r="AW422" i="38"/>
  <c r="BK422" i="38"/>
  <c r="BH422" i="38"/>
  <c r="AG422" i="38"/>
  <c r="BJ422" i="38"/>
  <c r="BA422" i="38"/>
  <c r="BB422" i="38" s="1"/>
  <c r="BG422" i="38" s="1"/>
  <c r="BQ422" i="38"/>
  <c r="DF421" i="36"/>
  <c r="DH420" i="36"/>
  <c r="DI420" i="36"/>
  <c r="DG420" i="36"/>
  <c r="DJ420" i="36"/>
  <c r="DM420" i="36"/>
  <c r="CV423" i="36"/>
  <c r="DB423" i="36"/>
  <c r="CY423" i="36"/>
  <c r="DA423" i="36"/>
  <c r="DC423" i="36" s="1"/>
  <c r="CW423" i="36"/>
  <c r="CZ423" i="36"/>
  <c r="DE423" i="36"/>
  <c r="DG423" i="36" s="1"/>
  <c r="DD423" i="36"/>
  <c r="Q424" i="36"/>
  <c r="B424" i="38" s="1"/>
  <c r="DF422" i="36"/>
  <c r="DM422" i="36"/>
  <c r="CC425" i="36"/>
  <c r="FH425" i="36"/>
  <c r="CD425" i="36"/>
  <c r="CH425" i="36"/>
  <c r="AC425" i="38"/>
  <c r="BH425" i="36"/>
  <c r="U425" i="38" s="1"/>
  <c r="X425" i="38" s="1"/>
  <c r="Q425" i="38"/>
  <c r="R425" i="38" s="1"/>
  <c r="L425" i="38"/>
  <c r="M425" i="38"/>
  <c r="H425" i="36"/>
  <c r="O425" i="36" s="1"/>
  <c r="CT425" i="36"/>
  <c r="CS425" i="36"/>
  <c r="BI425" i="36"/>
  <c r="V425" i="38"/>
  <c r="BU424" i="36"/>
  <c r="CQ425" i="36"/>
  <c r="FH424" i="36"/>
  <c r="FI424" i="36" s="1"/>
  <c r="CI424" i="36"/>
  <c r="AP425" i="36"/>
  <c r="BT425" i="36"/>
  <c r="AV425" i="36"/>
  <c r="EF418" i="36"/>
  <c r="EL419" i="36"/>
  <c r="EF419" i="36"/>
  <c r="EK419" i="36"/>
  <c r="EJ418" i="36"/>
  <c r="EA418" i="36"/>
  <c r="EA419" i="36"/>
  <c r="EE419" i="36"/>
  <c r="EJ419" i="36"/>
  <c r="EK418" i="36"/>
  <c r="ED419" i="36"/>
  <c r="DZ418" i="36"/>
  <c r="EG419" i="36"/>
  <c r="EC419" i="36"/>
  <c r="EH419" i="36"/>
  <c r="EB418" i="36"/>
  <c r="EG418" i="36"/>
  <c r="ED418" i="36"/>
  <c r="EC418" i="36"/>
  <c r="EH418" i="36"/>
  <c r="DZ419" i="36"/>
  <c r="EM419" i="36"/>
  <c r="EE418" i="36"/>
  <c r="EL418" i="36"/>
  <c r="EI419" i="36"/>
  <c r="EM418" i="36"/>
  <c r="A424" i="38"/>
  <c r="BC423" i="38"/>
  <c r="N426" i="38"/>
  <c r="AR426" i="36"/>
  <c r="V426" i="38"/>
  <c r="BI426" i="36"/>
  <c r="AK426" i="36"/>
  <c r="K426" i="38" s="1"/>
  <c r="AR427" i="38"/>
  <c r="AI427" i="36"/>
  <c r="BC422" i="36"/>
  <c r="EY426" i="36"/>
  <c r="S423" i="38"/>
  <c r="T423" i="38"/>
  <c r="BD423" i="38"/>
  <c r="BB424" i="36"/>
  <c r="AB424" i="36"/>
  <c r="AW424" i="36"/>
  <c r="J424" i="36"/>
  <c r="D424" i="36"/>
  <c r="T422" i="38"/>
  <c r="S422" i="38"/>
  <c r="BE423" i="38"/>
  <c r="I426" i="36"/>
  <c r="C426" i="36"/>
  <c r="E426" i="38"/>
  <c r="U426" i="36"/>
  <c r="O425" i="38"/>
  <c r="P425" i="38" s="1"/>
  <c r="Y425" i="38"/>
  <c r="AB425" i="38"/>
  <c r="Z425" i="38"/>
  <c r="EQ427" i="36"/>
  <c r="EO428" i="36" s="1"/>
  <c r="EX427" i="36"/>
  <c r="EP427" i="36"/>
  <c r="AY423" i="38"/>
  <c r="AL423" i="38"/>
  <c r="AM423" i="38"/>
  <c r="AN423" i="38"/>
  <c r="BL426" i="36"/>
  <c r="S427" i="36"/>
  <c r="BM426" i="36"/>
  <c r="CN426" i="36"/>
  <c r="AL426" i="36"/>
  <c r="BK424" i="36"/>
  <c r="FA427" i="36"/>
  <c r="EU427" i="36"/>
  <c r="AO426" i="36"/>
  <c r="BQ426" i="36"/>
  <c r="BR424" i="36"/>
  <c r="CR426" i="36"/>
  <c r="AS425" i="36"/>
  <c r="CJ426" i="36"/>
  <c r="FD427" i="36"/>
  <c r="BP424" i="36"/>
  <c r="AM426" i="36"/>
  <c r="EZ427" i="36"/>
  <c r="CP426" i="36"/>
  <c r="CL426" i="36"/>
  <c r="AF427" i="36"/>
  <c r="BS426" i="36"/>
  <c r="FB427" i="36"/>
  <c r="BZ426" i="36"/>
  <c r="BF426" i="36"/>
  <c r="AQ426" i="36"/>
  <c r="BK426" i="36"/>
  <c r="AO424" i="36"/>
  <c r="BO426" i="36"/>
  <c r="BP426" i="36"/>
  <c r="BV427" i="36"/>
  <c r="BG426" i="36"/>
  <c r="BJ424" i="36"/>
  <c r="FC427" i="36"/>
  <c r="CM426" i="36"/>
  <c r="CP424" i="36"/>
  <c r="BR426" i="36"/>
  <c r="AD427" i="36"/>
  <c r="BW426" i="36"/>
  <c r="ES427" i="36"/>
  <c r="AT427" i="36"/>
  <c r="ER426" i="36"/>
  <c r="BQ427" i="36"/>
  <c r="BN426" i="36"/>
  <c r="BX426" i="36"/>
  <c r="EU428" i="36"/>
  <c r="CK426" i="36"/>
  <c r="G424" i="36" l="1" a="1"/>
  <c r="G424" i="36" s="1"/>
  <c r="L424" i="36"/>
  <c r="J424" i="38"/>
  <c r="DW424" i="36"/>
  <c r="F424" i="36"/>
  <c r="Y424" i="38" s="1"/>
  <c r="F426" i="36"/>
  <c r="F426" i="38"/>
  <c r="G426" i="38" s="1"/>
  <c r="DW426" i="36"/>
  <c r="M426" i="36"/>
  <c r="X426" i="36"/>
  <c r="J426" i="38"/>
  <c r="AZ422" i="36"/>
  <c r="Q426" i="36"/>
  <c r="B426" i="38" s="1"/>
  <c r="AU426" i="36"/>
  <c r="L426" i="36"/>
  <c r="N426" i="36"/>
  <c r="AW423" i="36"/>
  <c r="BB423" i="36"/>
  <c r="AB423" i="36"/>
  <c r="AD425" i="38"/>
  <c r="BN425" i="38" s="1"/>
  <c r="A423" i="38"/>
  <c r="J423" i="36"/>
  <c r="D423" i="36"/>
  <c r="Y423" i="36" s="1" a="1"/>
  <c r="Y423" i="36" s="1"/>
  <c r="H423" i="38" s="1"/>
  <c r="I423" i="38" s="1"/>
  <c r="CQ424" i="36"/>
  <c r="BT424" i="36"/>
  <c r="AP424" i="36"/>
  <c r="AV424" i="36"/>
  <c r="AD424" i="38"/>
  <c r="V424" i="38"/>
  <c r="W424" i="38" s="1"/>
  <c r="BI424" i="36"/>
  <c r="F425" i="38"/>
  <c r="G425" i="38" s="1"/>
  <c r="M425" i="36"/>
  <c r="N425" i="36"/>
  <c r="X425" i="36"/>
  <c r="AU425" i="36"/>
  <c r="AA425" i="36"/>
  <c r="P425" i="36"/>
  <c r="U425" i="36"/>
  <c r="E425" i="38"/>
  <c r="C425" i="36"/>
  <c r="A425" i="36" s="1"/>
  <c r="I425" i="36"/>
  <c r="Z423" i="38"/>
  <c r="A423" i="36"/>
  <c r="Y423" i="38"/>
  <c r="AB423" i="38"/>
  <c r="O423" i="38"/>
  <c r="P423" i="38" s="1"/>
  <c r="EQ428" i="36"/>
  <c r="EO429" i="36" s="1"/>
  <c r="EX429" i="36" s="1"/>
  <c r="AA424" i="38"/>
  <c r="AG427" i="36"/>
  <c r="AP426" i="36"/>
  <c r="AV426" i="36"/>
  <c r="AD426" i="38"/>
  <c r="BO426" i="38" s="1"/>
  <c r="CQ426" i="36"/>
  <c r="T427" i="36"/>
  <c r="P427" i="36" s="1"/>
  <c r="V427" i="36"/>
  <c r="D427" i="38"/>
  <c r="K427" i="36"/>
  <c r="W427" i="36"/>
  <c r="M427" i="36" s="1"/>
  <c r="E427" i="36"/>
  <c r="M426" i="38"/>
  <c r="L426" i="38"/>
  <c r="DB424" i="36"/>
  <c r="BE422" i="36"/>
  <c r="AZ422" i="38"/>
  <c r="DF423" i="36"/>
  <c r="CB424" i="36"/>
  <c r="CX424" i="36"/>
  <c r="DD424" i="36"/>
  <c r="CW424" i="36"/>
  <c r="AM422" i="38"/>
  <c r="CY424" i="36"/>
  <c r="DA424" i="36"/>
  <c r="DC424" i="36" s="1"/>
  <c r="CZ424" i="36"/>
  <c r="CV424" i="36"/>
  <c r="CH426" i="36"/>
  <c r="CC426" i="36"/>
  <c r="CD426" i="36"/>
  <c r="AC426" i="38"/>
  <c r="CO426" i="36"/>
  <c r="AX422" i="36"/>
  <c r="BA422" i="36"/>
  <c r="BA425" i="38"/>
  <c r="BB425" i="38" s="1"/>
  <c r="BG425" i="38" s="1"/>
  <c r="DI423" i="36"/>
  <c r="AG425" i="38"/>
  <c r="AL422" i="38"/>
  <c r="DK423" i="36"/>
  <c r="AB424" i="38"/>
  <c r="DL422" i="36"/>
  <c r="EA422" i="36" s="1"/>
  <c r="Z424" i="38"/>
  <c r="A424" i="36"/>
  <c r="FI425" i="36"/>
  <c r="DL421" i="36"/>
  <c r="EI421" i="36" s="1"/>
  <c r="DJ423" i="36"/>
  <c r="DL423" i="36" s="1"/>
  <c r="DH423" i="36"/>
  <c r="AK425" i="38"/>
  <c r="BS425" i="38"/>
  <c r="CB425" i="36"/>
  <c r="AO425" i="38"/>
  <c r="BP425" i="38"/>
  <c r="AA425" i="38"/>
  <c r="BD422" i="38"/>
  <c r="AF425" i="38"/>
  <c r="DM423" i="36"/>
  <c r="BC422" i="38"/>
  <c r="BY425" i="36"/>
  <c r="CA425" i="36" s="1"/>
  <c r="BK425" i="38"/>
  <c r="BE422" i="38"/>
  <c r="W425" i="38"/>
  <c r="Y424" i="36" a="1"/>
  <c r="Y424" i="36" s="1"/>
  <c r="H424" i="38" s="1"/>
  <c r="I424" i="38" s="1"/>
  <c r="CZ425" i="36"/>
  <c r="BF422" i="38"/>
  <c r="DL420" i="36"/>
  <c r="DZ420" i="36" s="1"/>
  <c r="CW425" i="36"/>
  <c r="CV425" i="36"/>
  <c r="CY425" i="36"/>
  <c r="DA425" i="36"/>
  <c r="DC425" i="36" s="1"/>
  <c r="CX425" i="36"/>
  <c r="BO425" i="38"/>
  <c r="BU425" i="38"/>
  <c r="BM425" i="38"/>
  <c r="DB425" i="36"/>
  <c r="BT426" i="36"/>
  <c r="AE427" i="36"/>
  <c r="CI426" i="36"/>
  <c r="FH426" i="36"/>
  <c r="FI426" i="36" s="1"/>
  <c r="Z427" i="36"/>
  <c r="BH426" i="36"/>
  <c r="U426" i="38" s="1"/>
  <c r="X426" i="38" s="1"/>
  <c r="Q426" i="38"/>
  <c r="AI426" i="38" s="1"/>
  <c r="CT426" i="36"/>
  <c r="CS426" i="36"/>
  <c r="H426" i="36"/>
  <c r="O426" i="36" s="1"/>
  <c r="BU426" i="36"/>
  <c r="CU426" i="36"/>
  <c r="DE425" i="36"/>
  <c r="A426" i="38"/>
  <c r="BC425" i="38"/>
  <c r="A426" i="36"/>
  <c r="Z428" i="36"/>
  <c r="AR427" i="36"/>
  <c r="N427" i="38"/>
  <c r="Y426" i="38"/>
  <c r="AB426" i="38"/>
  <c r="Z426" i="38"/>
  <c r="O426" i="38"/>
  <c r="P426" i="38" s="1"/>
  <c r="AB426" i="36"/>
  <c r="BB426" i="36"/>
  <c r="AW426" i="36"/>
  <c r="I427" i="36"/>
  <c r="U427" i="36"/>
  <c r="EY427" i="36"/>
  <c r="D426" i="36"/>
  <c r="Y426" i="36" s="1" a="1"/>
  <c r="Y426" i="36" s="1"/>
  <c r="H426" i="38" s="1"/>
  <c r="I426" i="38" s="1"/>
  <c r="J426" i="36"/>
  <c r="S425" i="38"/>
  <c r="T425" i="38"/>
  <c r="AX424" i="36"/>
  <c r="BA424" i="36"/>
  <c r="AY424" i="36"/>
  <c r="AZ424" i="36"/>
  <c r="X427" i="36"/>
  <c r="AA427" i="36"/>
  <c r="EP428" i="36"/>
  <c r="EX428" i="36"/>
  <c r="T424" i="38"/>
  <c r="S424" i="38"/>
  <c r="BJ426" i="38"/>
  <c r="BI426" i="38"/>
  <c r="BH426" i="38"/>
  <c r="AP426" i="38"/>
  <c r="AQ426" i="38"/>
  <c r="AS426" i="38"/>
  <c r="BM426" i="38"/>
  <c r="BR426" i="38"/>
  <c r="AU426" i="38"/>
  <c r="AW426" i="38"/>
  <c r="BT426" i="38"/>
  <c r="AE426" i="38"/>
  <c r="BL426" i="38"/>
  <c r="BK426" i="38"/>
  <c r="BU426" i="38"/>
  <c r="BY426" i="36"/>
  <c r="BE424" i="36"/>
  <c r="BD424" i="36"/>
  <c r="BC424" i="36"/>
  <c r="CP427" i="36"/>
  <c r="CF427" i="36"/>
  <c r="ER427" i="36"/>
  <c r="EW428" i="36"/>
  <c r="BL427" i="36"/>
  <c r="FG427" i="36"/>
  <c r="BZ427" i="36"/>
  <c r="BJ427" i="36"/>
  <c r="BN427" i="36"/>
  <c r="AS426" i="36"/>
  <c r="CG429" i="36"/>
  <c r="AC428" i="36"/>
  <c r="CJ427" i="36"/>
  <c r="AQ427" i="36"/>
  <c r="EZ428" i="36"/>
  <c r="FD429" i="36"/>
  <c r="EV428" i="36"/>
  <c r="BM427" i="36"/>
  <c r="BF427" i="36"/>
  <c r="S428" i="36"/>
  <c r="AH428" i="36"/>
  <c r="EV429" i="36"/>
  <c r="ES428" i="36"/>
  <c r="CN427" i="36"/>
  <c r="BG427" i="36"/>
  <c r="AM427" i="36"/>
  <c r="AF429" i="36"/>
  <c r="CK427" i="36"/>
  <c r="FB429" i="36"/>
  <c r="FC428" i="36"/>
  <c r="AO427" i="36"/>
  <c r="AC429" i="36"/>
  <c r="EZ429" i="36"/>
  <c r="AD428" i="36"/>
  <c r="ET429" i="36"/>
  <c r="EW429" i="36"/>
  <c r="FA428" i="36"/>
  <c r="BP427" i="36"/>
  <c r="BX427" i="36"/>
  <c r="CM427" i="36"/>
  <c r="S429" i="36"/>
  <c r="AL427" i="36"/>
  <c r="AH429" i="36"/>
  <c r="CR427" i="36"/>
  <c r="BW427" i="36"/>
  <c r="AJ427" i="36"/>
  <c r="CG428" i="36"/>
  <c r="FB428" i="36"/>
  <c r="EU429" i="36"/>
  <c r="FC429" i="36"/>
  <c r="FD428" i="36"/>
  <c r="BS427" i="36"/>
  <c r="CL427" i="36"/>
  <c r="ES429" i="36"/>
  <c r="BV428" i="36"/>
  <c r="BK427" i="36"/>
  <c r="BO427" i="36"/>
  <c r="BR427" i="36"/>
  <c r="AF428" i="36"/>
  <c r="ET428" i="36"/>
  <c r="AS424" i="36"/>
  <c r="BL428" i="36"/>
  <c r="BR425" i="38" l="1"/>
  <c r="BI425" i="38"/>
  <c r="AX426" i="38"/>
  <c r="AZ426" i="38" s="1"/>
  <c r="BP426" i="38"/>
  <c r="AO426" i="38"/>
  <c r="BQ425" i="38"/>
  <c r="AQ425" i="38"/>
  <c r="AS425" i="38"/>
  <c r="AE425" i="38"/>
  <c r="AW425" i="38"/>
  <c r="BH425" i="38"/>
  <c r="AV426" i="38"/>
  <c r="BN426" i="38"/>
  <c r="AI425" i="38"/>
  <c r="O424" i="38"/>
  <c r="P424" i="38" s="1"/>
  <c r="BD423" i="36"/>
  <c r="BC423" i="36"/>
  <c r="BE423" i="36"/>
  <c r="AX423" i="36"/>
  <c r="BA423" i="36"/>
  <c r="AZ423" i="36"/>
  <c r="AY423" i="36"/>
  <c r="AX425" i="38"/>
  <c r="AY425" i="38" s="1"/>
  <c r="AT425" i="38"/>
  <c r="AJ425" i="38"/>
  <c r="AM425" i="38" s="1"/>
  <c r="AH425" i="38"/>
  <c r="AV425" i="38"/>
  <c r="AU425" i="38"/>
  <c r="AP425" i="38"/>
  <c r="BL425" i="38"/>
  <c r="BT425" i="38"/>
  <c r="BJ425" i="38"/>
  <c r="BA426" i="38"/>
  <c r="AK426" i="38"/>
  <c r="BQ426" i="38"/>
  <c r="AT426" i="38"/>
  <c r="BS426" i="38"/>
  <c r="AJ426" i="38"/>
  <c r="AM426" i="38" s="1"/>
  <c r="F427" i="38"/>
  <c r="G427" i="38" s="1"/>
  <c r="EP429" i="36"/>
  <c r="EQ429" i="36"/>
  <c r="EO430" i="36" s="1"/>
  <c r="EQ430" i="36" s="1"/>
  <c r="EO431" i="36" s="1"/>
  <c r="CS427" i="36"/>
  <c r="H427" i="36"/>
  <c r="O427" i="36" s="1"/>
  <c r="CT427" i="36"/>
  <c r="DE424" i="36"/>
  <c r="A425" i="38"/>
  <c r="AB425" i="36"/>
  <c r="BB425" i="36"/>
  <c r="AW425" i="36"/>
  <c r="D425" i="36"/>
  <c r="Y425" i="36" s="1" a="1"/>
  <c r="Y425" i="36" s="1"/>
  <c r="H425" i="38" s="1"/>
  <c r="I425" i="38" s="1"/>
  <c r="J425" i="36"/>
  <c r="BN424" i="38"/>
  <c r="BR424" i="38"/>
  <c r="BQ424" i="38"/>
  <c r="BY424" i="36"/>
  <c r="CA424" i="36" s="1"/>
  <c r="BA424" i="38"/>
  <c r="BJ424" i="38"/>
  <c r="AQ424" i="38"/>
  <c r="AS424" i="38"/>
  <c r="AU424" i="38"/>
  <c r="BT424" i="38"/>
  <c r="AX424" i="38"/>
  <c r="BU424" i="38"/>
  <c r="AI424" i="38"/>
  <c r="AJ424" i="38"/>
  <c r="BS424" i="38"/>
  <c r="AV424" i="38"/>
  <c r="AG424" i="38"/>
  <c r="BL424" i="38"/>
  <c r="AE424" i="38"/>
  <c r="BH424" i="38"/>
  <c r="BO424" i="38"/>
  <c r="AF424" i="38"/>
  <c r="BM424" i="38"/>
  <c r="BI424" i="38"/>
  <c r="AT424" i="38"/>
  <c r="AW424" i="38"/>
  <c r="BK424" i="38"/>
  <c r="AK424" i="38"/>
  <c r="AH424" i="38"/>
  <c r="AO424" i="38"/>
  <c r="AP424" i="38"/>
  <c r="BP424" i="38"/>
  <c r="DX427" i="36"/>
  <c r="N427" i="36"/>
  <c r="AU427" i="36"/>
  <c r="E427" i="38"/>
  <c r="A427" i="38" s="1"/>
  <c r="C427" i="36"/>
  <c r="CQ427" i="36"/>
  <c r="AK427" i="36"/>
  <c r="K427" i="38" s="1"/>
  <c r="CO427" i="36"/>
  <c r="CI427" i="36"/>
  <c r="CU427" i="36"/>
  <c r="CZ427" i="36" s="1"/>
  <c r="BH427" i="36"/>
  <c r="U427" i="38" s="1"/>
  <c r="X427" i="38" s="1"/>
  <c r="Q427" i="38"/>
  <c r="R427" i="38" s="1"/>
  <c r="BI427" i="36"/>
  <c r="V427" i="38"/>
  <c r="M427" i="38"/>
  <c r="L427" i="38"/>
  <c r="AP427" i="36"/>
  <c r="AD427" i="38"/>
  <c r="AE427" i="38" s="1"/>
  <c r="AV427" i="36"/>
  <c r="BT427" i="36"/>
  <c r="BU427" i="36"/>
  <c r="AI429" i="36"/>
  <c r="AR428" i="38"/>
  <c r="AE428" i="36"/>
  <c r="DE426" i="36"/>
  <c r="DM426" i="36" s="1"/>
  <c r="CA426" i="36"/>
  <c r="AA426" i="38"/>
  <c r="CB426" i="36"/>
  <c r="D428" i="38"/>
  <c r="K428" i="36"/>
  <c r="E428" i="36"/>
  <c r="W428" i="36"/>
  <c r="F428" i="38" s="1"/>
  <c r="G428" i="38" s="1"/>
  <c r="T428" i="36"/>
  <c r="P428" i="36" s="1"/>
  <c r="V428" i="36"/>
  <c r="AR429" i="38"/>
  <c r="AG429" i="36"/>
  <c r="Z429" i="36"/>
  <c r="L429" i="36" s="1"/>
  <c r="BF425" i="38"/>
  <c r="BE425" i="38"/>
  <c r="BD425" i="38"/>
  <c r="DZ422" i="36"/>
  <c r="EF421" i="36"/>
  <c r="EF422" i="36"/>
  <c r="EI422" i="36"/>
  <c r="J427" i="38"/>
  <c r="AN425" i="38"/>
  <c r="EB421" i="36"/>
  <c r="AH426" i="38"/>
  <c r="EK422" i="36"/>
  <c r="EJ422" i="36"/>
  <c r="EG422" i="36"/>
  <c r="DZ421" i="36"/>
  <c r="EA421" i="36"/>
  <c r="EM422" i="36"/>
  <c r="EL422" i="36"/>
  <c r="EH421" i="36"/>
  <c r="EB422" i="36"/>
  <c r="EH422" i="36"/>
  <c r="EL421" i="36"/>
  <c r="EC422" i="36"/>
  <c r="EE422" i="36"/>
  <c r="ED422" i="36"/>
  <c r="EJ421" i="36"/>
  <c r="EM421" i="36"/>
  <c r="EK421" i="36"/>
  <c r="ED421" i="36"/>
  <c r="EC421" i="36"/>
  <c r="EE421" i="36"/>
  <c r="EG421" i="36"/>
  <c r="EG423" i="36"/>
  <c r="AL425" i="38"/>
  <c r="EL420" i="36"/>
  <c r="BB426" i="38"/>
  <c r="BG426" i="38" s="1"/>
  <c r="AG426" i="38"/>
  <c r="EI420" i="36"/>
  <c r="EK420" i="36"/>
  <c r="EJ420" i="36"/>
  <c r="EB420" i="36"/>
  <c r="EE420" i="36"/>
  <c r="EM420" i="36"/>
  <c r="EH420" i="36"/>
  <c r="ED420" i="36"/>
  <c r="EA420" i="36"/>
  <c r="EC420" i="36"/>
  <c r="EF420" i="36"/>
  <c r="EG420" i="36"/>
  <c r="W426" i="38"/>
  <c r="CX426" i="36"/>
  <c r="R426" i="38"/>
  <c r="S426" i="38" s="1"/>
  <c r="CW426" i="36"/>
  <c r="DD426" i="36"/>
  <c r="AF426" i="38"/>
  <c r="CY426" i="36"/>
  <c r="DB426" i="36"/>
  <c r="DA426" i="36"/>
  <c r="DC426" i="36" s="1"/>
  <c r="CV426" i="36"/>
  <c r="CZ426" i="36"/>
  <c r="G427" i="36" a="1"/>
  <c r="G427" i="36" s="1"/>
  <c r="Q427" i="36"/>
  <c r="B427" i="38" s="1"/>
  <c r="L427" i="36"/>
  <c r="DW427" i="36"/>
  <c r="F427" i="36"/>
  <c r="Z427" i="38" s="1"/>
  <c r="AI428" i="36"/>
  <c r="CH427" i="36"/>
  <c r="CC427" i="36"/>
  <c r="CD427" i="36"/>
  <c r="AC427" i="38"/>
  <c r="FH427" i="36"/>
  <c r="FI427" i="36" s="1"/>
  <c r="AG428" i="36"/>
  <c r="T429" i="36"/>
  <c r="P429" i="36" s="1"/>
  <c r="E429" i="36"/>
  <c r="K429" i="36"/>
  <c r="D429" i="38"/>
  <c r="W429" i="36"/>
  <c r="AU429" i="36" s="1"/>
  <c r="V429" i="36"/>
  <c r="DH425" i="36"/>
  <c r="DI425" i="36"/>
  <c r="DF425" i="36"/>
  <c r="DJ425" i="36"/>
  <c r="DM425" i="36"/>
  <c r="DG425" i="36"/>
  <c r="DK425" i="36"/>
  <c r="ED423" i="36"/>
  <c r="EB423" i="36"/>
  <c r="BF426" i="38"/>
  <c r="BD426" i="38"/>
  <c r="EE423" i="36"/>
  <c r="BC426" i="38"/>
  <c r="AY426" i="38"/>
  <c r="EY428" i="36"/>
  <c r="EH423" i="36"/>
  <c r="EY429" i="36"/>
  <c r="DZ423" i="36"/>
  <c r="EJ423" i="36"/>
  <c r="BE426" i="38"/>
  <c r="D427" i="36"/>
  <c r="J427" i="36"/>
  <c r="AN426" i="38"/>
  <c r="AL426" i="38"/>
  <c r="AF427" i="38"/>
  <c r="EF423" i="36"/>
  <c r="EL423" i="36"/>
  <c r="AX426" i="36"/>
  <c r="AZ426" i="36"/>
  <c r="AY426" i="36"/>
  <c r="BA426" i="36"/>
  <c r="EC423" i="36"/>
  <c r="EP430" i="36"/>
  <c r="EX430" i="36"/>
  <c r="C428" i="36"/>
  <c r="M428" i="36"/>
  <c r="AA428" i="36"/>
  <c r="BD426" i="36"/>
  <c r="BC426" i="36"/>
  <c r="BE426" i="36"/>
  <c r="EM423" i="36"/>
  <c r="EA423" i="36"/>
  <c r="BB427" i="36"/>
  <c r="AB427" i="36"/>
  <c r="AW427" i="36"/>
  <c r="EI423" i="36"/>
  <c r="F428" i="36"/>
  <c r="Q428" i="36"/>
  <c r="B428" i="38" s="1"/>
  <c r="L428" i="36"/>
  <c r="DW428" i="36"/>
  <c r="J428" i="38"/>
  <c r="G428" i="36" a="1"/>
  <c r="G428" i="36" s="1"/>
  <c r="EK423" i="36"/>
  <c r="Q429" i="36"/>
  <c r="B429" i="38" s="1"/>
  <c r="F429" i="36"/>
  <c r="BN428" i="36"/>
  <c r="AD431" i="36"/>
  <c r="BW428" i="36"/>
  <c r="BG428" i="36"/>
  <c r="BM428" i="36"/>
  <c r="BV431" i="36"/>
  <c r="CG431" i="36"/>
  <c r="EZ431" i="36"/>
  <c r="BZ428" i="36"/>
  <c r="BK428" i="36"/>
  <c r="BG430" i="36"/>
  <c r="AL428" i="36"/>
  <c r="BR428" i="36"/>
  <c r="ER428" i="36"/>
  <c r="FA429" i="36"/>
  <c r="BV429" i="36"/>
  <c r="ET431" i="36"/>
  <c r="BZ430" i="36"/>
  <c r="ET430" i="36"/>
  <c r="FB431" i="36"/>
  <c r="BW429" i="36"/>
  <c r="EV430" i="36"/>
  <c r="EZ430" i="36"/>
  <c r="BP429" i="36"/>
  <c r="FD431" i="36"/>
  <c r="AM428" i="36"/>
  <c r="AJ428" i="36"/>
  <c r="BF429" i="36"/>
  <c r="EW431" i="36"/>
  <c r="BS428" i="36"/>
  <c r="BL429" i="36"/>
  <c r="AS427" i="36"/>
  <c r="AC431" i="36"/>
  <c r="BS429" i="36"/>
  <c r="AF430" i="36"/>
  <c r="BF428" i="36"/>
  <c r="BK430" i="36"/>
  <c r="AD429" i="36"/>
  <c r="CL428" i="36"/>
  <c r="BO429" i="36"/>
  <c r="AH431" i="36"/>
  <c r="FG429" i="36"/>
  <c r="AQ428" i="36"/>
  <c r="AO429" i="36"/>
  <c r="EU431" i="36"/>
  <c r="AT428" i="36"/>
  <c r="CM429" i="36"/>
  <c r="EU430" i="36"/>
  <c r="CN428" i="36"/>
  <c r="FA430" i="36"/>
  <c r="FA431" i="36"/>
  <c r="CF428" i="36"/>
  <c r="ES431" i="36"/>
  <c r="ER429" i="36"/>
  <c r="S431" i="36"/>
  <c r="BR429" i="36"/>
  <c r="FD430" i="36"/>
  <c r="AQ429" i="36"/>
  <c r="CJ428" i="36"/>
  <c r="AJ429" i="36"/>
  <c r="AM429" i="36"/>
  <c r="FC431" i="36"/>
  <c r="CJ430" i="36"/>
  <c r="EV431" i="36"/>
  <c r="BJ428" i="36"/>
  <c r="CJ429" i="36"/>
  <c r="CK429" i="36"/>
  <c r="CG430" i="36"/>
  <c r="BZ429" i="36"/>
  <c r="EW430" i="36"/>
  <c r="FG428" i="36"/>
  <c r="CK428" i="36"/>
  <c r="AL429" i="36"/>
  <c r="CR429" i="36"/>
  <c r="CF429" i="36"/>
  <c r="CR430" i="36"/>
  <c r="BG429" i="36"/>
  <c r="AH430" i="36"/>
  <c r="BV430" i="36"/>
  <c r="AD430" i="36"/>
  <c r="AF431" i="36"/>
  <c r="CP429" i="36"/>
  <c r="BN429" i="36"/>
  <c r="BK429" i="36"/>
  <c r="AO428" i="36"/>
  <c r="FB430" i="36"/>
  <c r="BM429" i="36"/>
  <c r="BQ428" i="36"/>
  <c r="CL429" i="36"/>
  <c r="BQ429" i="36"/>
  <c r="CN429" i="36"/>
  <c r="AC430" i="36"/>
  <c r="FC430" i="36"/>
  <c r="AT429" i="36"/>
  <c r="S430" i="36"/>
  <c r="CM428" i="36"/>
  <c r="CP428" i="36"/>
  <c r="BP428" i="36"/>
  <c r="BJ429" i="36"/>
  <c r="BO428" i="36"/>
  <c r="BX428" i="36"/>
  <c r="ES430" i="36"/>
  <c r="CR428" i="36"/>
  <c r="BX429" i="36"/>
  <c r="BR430" i="36"/>
  <c r="AT427" i="38" l="1"/>
  <c r="BL427" i="38"/>
  <c r="AU427" i="38"/>
  <c r="BM427" i="38"/>
  <c r="BJ427" i="38"/>
  <c r="BY427" i="36"/>
  <c r="AS427" i="38"/>
  <c r="BS427" i="38"/>
  <c r="AJ427" i="38"/>
  <c r="AQ427" i="38"/>
  <c r="BU427" i="38"/>
  <c r="BQ427" i="38"/>
  <c r="AX427" i="38"/>
  <c r="AY427" i="38" s="1"/>
  <c r="BI427" i="38"/>
  <c r="AW427" i="38"/>
  <c r="BN427" i="38"/>
  <c r="BA427" i="38"/>
  <c r="BD427" i="38" s="1"/>
  <c r="BR427" i="38"/>
  <c r="AP427" i="38"/>
  <c r="AO427" i="38"/>
  <c r="AK427" i="38"/>
  <c r="BT427" i="38"/>
  <c r="BP427" i="38"/>
  <c r="BO427" i="38"/>
  <c r="BK427" i="38"/>
  <c r="AV427" i="38"/>
  <c r="BH427" i="38"/>
  <c r="AI427" i="38"/>
  <c r="AE429" i="36"/>
  <c r="CW427" i="36"/>
  <c r="DI426" i="36"/>
  <c r="CV427" i="36"/>
  <c r="DK426" i="36"/>
  <c r="AZ425" i="38"/>
  <c r="AG427" i="38"/>
  <c r="DJ426" i="36"/>
  <c r="DG426" i="36"/>
  <c r="DH426" i="36"/>
  <c r="DF426" i="36"/>
  <c r="EP431" i="36"/>
  <c r="EX431" i="36"/>
  <c r="EQ431" i="36"/>
  <c r="EO432" i="36" s="1"/>
  <c r="DX428" i="36"/>
  <c r="W430" i="36"/>
  <c r="V430" i="36"/>
  <c r="K430" i="36"/>
  <c r="D430" i="38"/>
  <c r="E430" i="36"/>
  <c r="T430" i="36"/>
  <c r="P430" i="36" s="1"/>
  <c r="AR430" i="38"/>
  <c r="CQ429" i="36"/>
  <c r="AV429" i="36"/>
  <c r="AP429" i="36"/>
  <c r="BU429" i="36"/>
  <c r="CI429" i="36"/>
  <c r="BB424" i="38"/>
  <c r="BG424" i="38" s="1"/>
  <c r="BC424" i="38"/>
  <c r="BD424" i="38"/>
  <c r="BE424" i="38"/>
  <c r="BF424" i="38"/>
  <c r="BC425" i="36"/>
  <c r="BD425" i="36"/>
  <c r="BE425" i="36"/>
  <c r="DK424" i="36"/>
  <c r="DG424" i="36"/>
  <c r="DI424" i="36"/>
  <c r="DH424" i="36"/>
  <c r="DF424" i="36"/>
  <c r="DJ424" i="36"/>
  <c r="DM424" i="36"/>
  <c r="AZ424" i="38"/>
  <c r="AY424" i="38"/>
  <c r="AM424" i="38"/>
  <c r="AN424" i="38"/>
  <c r="AL424" i="38"/>
  <c r="AX425" i="36"/>
  <c r="AY425" i="36"/>
  <c r="BA425" i="36"/>
  <c r="AZ425" i="36"/>
  <c r="DX429" i="36"/>
  <c r="AH427" i="38"/>
  <c r="X428" i="36"/>
  <c r="DD427" i="36"/>
  <c r="N428" i="36"/>
  <c r="CY427" i="36"/>
  <c r="AU428" i="36"/>
  <c r="W427" i="38"/>
  <c r="DA427" i="36"/>
  <c r="DC427" i="36" s="1"/>
  <c r="CX427" i="36"/>
  <c r="DB427" i="36"/>
  <c r="AG430" i="36"/>
  <c r="T431" i="36"/>
  <c r="P431" i="36" s="1"/>
  <c r="K431" i="36"/>
  <c r="W431" i="36"/>
  <c r="X431" i="36" s="1"/>
  <c r="E431" i="36"/>
  <c r="V431" i="36"/>
  <c r="D431" i="38"/>
  <c r="AR431" i="38"/>
  <c r="AG431" i="36"/>
  <c r="AE431" i="36"/>
  <c r="EQ432" i="36"/>
  <c r="EO433" i="36" s="1"/>
  <c r="EP433" i="36" s="1"/>
  <c r="Z430" i="36"/>
  <c r="L430" i="36" s="1"/>
  <c r="CS428" i="36"/>
  <c r="H428" i="36"/>
  <c r="O428" i="36" s="1"/>
  <c r="CT428" i="36"/>
  <c r="AI430" i="36"/>
  <c r="AI431" i="36"/>
  <c r="AK428" i="36"/>
  <c r="K428" i="38" s="1"/>
  <c r="CO429" i="36"/>
  <c r="AE430" i="36"/>
  <c r="V429" i="38"/>
  <c r="BI429" i="36"/>
  <c r="BU428" i="36"/>
  <c r="CO428" i="36"/>
  <c r="DE427" i="36"/>
  <c r="DM427" i="36" s="1"/>
  <c r="AK429" i="36"/>
  <c r="K429" i="38" s="1"/>
  <c r="Z431" i="36"/>
  <c r="J431" i="38" s="1"/>
  <c r="V428" i="38"/>
  <c r="BI428" i="36"/>
  <c r="AC429" i="38"/>
  <c r="FH429" i="36"/>
  <c r="CD429" i="36"/>
  <c r="CC429" i="36"/>
  <c r="CH429" i="36"/>
  <c r="DW429" i="36"/>
  <c r="J429" i="38"/>
  <c r="U428" i="36"/>
  <c r="J428" i="36" s="1"/>
  <c r="E428" i="38"/>
  <c r="A428" i="38" s="1"/>
  <c r="G429" i="36" a="1"/>
  <c r="G429" i="36" s="1"/>
  <c r="I428" i="36"/>
  <c r="L428" i="38"/>
  <c r="M428" i="38"/>
  <c r="AV428" i="36"/>
  <c r="AD428" i="38"/>
  <c r="BU428" i="38" s="1"/>
  <c r="AP428" i="36"/>
  <c r="CU428" i="36"/>
  <c r="DD428" i="36" s="1"/>
  <c r="AR428" i="36"/>
  <c r="N428" i="38"/>
  <c r="BH428" i="36"/>
  <c r="U428" i="38" s="1"/>
  <c r="X428" i="38" s="1"/>
  <c r="Q428" i="38"/>
  <c r="R428" i="38" s="1"/>
  <c r="Y427" i="36" a="1"/>
  <c r="Y427" i="36" s="1"/>
  <c r="H427" i="38" s="1"/>
  <c r="I427" i="38" s="1"/>
  <c r="M429" i="36"/>
  <c r="N429" i="36"/>
  <c r="A427" i="36"/>
  <c r="Y427" i="38"/>
  <c r="F429" i="38"/>
  <c r="G429" i="38" s="1"/>
  <c r="AD429" i="38"/>
  <c r="AX429" i="38" s="1"/>
  <c r="AY429" i="38" s="1"/>
  <c r="X429" i="36"/>
  <c r="AA429" i="36"/>
  <c r="AW429" i="36" s="1"/>
  <c r="C429" i="36"/>
  <c r="A429" i="36" s="1"/>
  <c r="AA427" i="38"/>
  <c r="I429" i="36"/>
  <c r="CU429" i="36"/>
  <c r="CZ429" i="36" s="1"/>
  <c r="U429" i="36"/>
  <c r="D429" i="36" s="1"/>
  <c r="Y429" i="36" s="1" a="1"/>
  <c r="Y429" i="36" s="1"/>
  <c r="H429" i="38" s="1"/>
  <c r="T426" i="38"/>
  <c r="E429" i="38"/>
  <c r="CA427" i="36"/>
  <c r="AB427" i="38"/>
  <c r="O427" i="38"/>
  <c r="P427" i="38" s="1"/>
  <c r="DL426" i="36"/>
  <c r="EI426" i="36" s="1"/>
  <c r="CB427" i="36"/>
  <c r="Q429" i="38"/>
  <c r="R429" i="38" s="1"/>
  <c r="BH429" i="36"/>
  <c r="U429" i="38" s="1"/>
  <c r="X429" i="38" s="1"/>
  <c r="CS429" i="36"/>
  <c r="H429" i="36"/>
  <c r="O429" i="36" s="1"/>
  <c r="CT429" i="36"/>
  <c r="CC428" i="36"/>
  <c r="CD428" i="36"/>
  <c r="AC428" i="38"/>
  <c r="CH428" i="36"/>
  <c r="BT428" i="36"/>
  <c r="AR429" i="36"/>
  <c r="N429" i="38"/>
  <c r="BT429" i="36"/>
  <c r="CQ428" i="36"/>
  <c r="M429" i="38"/>
  <c r="L429" i="38"/>
  <c r="CI428" i="36"/>
  <c r="FH428" i="36"/>
  <c r="FI429" i="36" s="1"/>
  <c r="DL425" i="36"/>
  <c r="EJ425" i="36" s="1"/>
  <c r="BE427" i="38"/>
  <c r="EY430" i="36"/>
  <c r="BF427" i="38"/>
  <c r="BC427" i="38"/>
  <c r="A428" i="36"/>
  <c r="H430" i="36"/>
  <c r="O430" i="36" s="1"/>
  <c r="CT430" i="36"/>
  <c r="CS430" i="36"/>
  <c r="EY431" i="36"/>
  <c r="AZ427" i="38"/>
  <c r="AN427" i="38"/>
  <c r="AL427" i="38"/>
  <c r="AM427" i="38"/>
  <c r="AA430" i="36"/>
  <c r="N430" i="36"/>
  <c r="F430" i="38"/>
  <c r="G430" i="38" s="1"/>
  <c r="X430" i="36"/>
  <c r="M430" i="36"/>
  <c r="AU430" i="36"/>
  <c r="AX427" i="36"/>
  <c r="AZ427" i="36"/>
  <c r="BA427" i="36"/>
  <c r="AY427" i="36"/>
  <c r="AW428" i="36"/>
  <c r="BB428" i="36"/>
  <c r="AB428" i="36"/>
  <c r="S427" i="38"/>
  <c r="T427" i="38"/>
  <c r="F431" i="38"/>
  <c r="G431" i="38" s="1"/>
  <c r="AA431" i="36"/>
  <c r="Q430" i="36"/>
  <c r="B430" i="38" s="1"/>
  <c r="F430" i="36"/>
  <c r="DW430" i="36"/>
  <c r="Z429" i="38"/>
  <c r="AB429" i="38"/>
  <c r="O429" i="38"/>
  <c r="P429" i="38" s="1"/>
  <c r="Y429" i="38"/>
  <c r="D428" i="36"/>
  <c r="Y428" i="36" s="1" a="1"/>
  <c r="Y428" i="36" s="1"/>
  <c r="H428" i="38" s="1"/>
  <c r="I428" i="38" s="1"/>
  <c r="C431" i="36"/>
  <c r="I431" i="36"/>
  <c r="U431" i="36"/>
  <c r="E431" i="38"/>
  <c r="Z428" i="38"/>
  <c r="O428" i="38"/>
  <c r="P428" i="38" s="1"/>
  <c r="Y428" i="38"/>
  <c r="AB428" i="38"/>
  <c r="DJ427" i="36"/>
  <c r="DH427" i="36"/>
  <c r="DF427" i="36"/>
  <c r="EP432" i="36"/>
  <c r="EX432" i="36"/>
  <c r="BC427" i="36"/>
  <c r="BD427" i="36"/>
  <c r="BE427" i="36"/>
  <c r="AX428" i="38"/>
  <c r="AY428" i="38" s="1"/>
  <c r="BK428" i="38"/>
  <c r="AK428" i="38"/>
  <c r="BH428" i="38"/>
  <c r="BJ428" i="38"/>
  <c r="BI428" i="38"/>
  <c r="AJ428" i="38"/>
  <c r="AP428" i="38"/>
  <c r="BN428" i="38"/>
  <c r="AQ428" i="38"/>
  <c r="AS428" i="38"/>
  <c r="AG428" i="38"/>
  <c r="BQ428" i="38"/>
  <c r="U430" i="36"/>
  <c r="I430" i="36"/>
  <c r="E430" i="38"/>
  <c r="AM430" i="36"/>
  <c r="FG432" i="36"/>
  <c r="BO431" i="36"/>
  <c r="CL431" i="36"/>
  <c r="AL430" i="36"/>
  <c r="CP433" i="36"/>
  <c r="ET432" i="36"/>
  <c r="AC432" i="36"/>
  <c r="FC433" i="36"/>
  <c r="BR433" i="36"/>
  <c r="BR431" i="36"/>
  <c r="EW432" i="36"/>
  <c r="EV432" i="36"/>
  <c r="CF433" i="36"/>
  <c r="BQ433" i="36"/>
  <c r="CP430" i="36"/>
  <c r="BF431" i="36"/>
  <c r="CF430" i="36"/>
  <c r="EZ433" i="36"/>
  <c r="AQ430" i="36"/>
  <c r="CK430" i="36"/>
  <c r="BQ431" i="36"/>
  <c r="BN433" i="36"/>
  <c r="BR432" i="36"/>
  <c r="FA432" i="36"/>
  <c r="BZ431" i="36"/>
  <c r="FG431" i="36"/>
  <c r="CK433" i="36"/>
  <c r="BJ431" i="36"/>
  <c r="BL431" i="36"/>
  <c r="BV433" i="36"/>
  <c r="BL433" i="36"/>
  <c r="BP433" i="36"/>
  <c r="BL430" i="36"/>
  <c r="CM431" i="36"/>
  <c r="AS429" i="36"/>
  <c r="CM430" i="36"/>
  <c r="AD433" i="36"/>
  <c r="ES433" i="36"/>
  <c r="BV432" i="36"/>
  <c r="FB432" i="36"/>
  <c r="CL432" i="36"/>
  <c r="CN431" i="36"/>
  <c r="EV433" i="36"/>
  <c r="CF431" i="36"/>
  <c r="BX430" i="36"/>
  <c r="AO432" i="36"/>
  <c r="AQ433" i="36"/>
  <c r="CG432" i="36"/>
  <c r="BP430" i="36"/>
  <c r="FD432" i="36"/>
  <c r="AQ431" i="36"/>
  <c r="ER431" i="36"/>
  <c r="BG433" i="36"/>
  <c r="EU432" i="36"/>
  <c r="EU433" i="36"/>
  <c r="AF432" i="36"/>
  <c r="EW433" i="36"/>
  <c r="BO430" i="36"/>
  <c r="BZ433" i="36"/>
  <c r="BJ430" i="36"/>
  <c r="AC433" i="36"/>
  <c r="CJ431" i="36"/>
  <c r="BG431" i="36"/>
  <c r="ER430" i="36"/>
  <c r="ET433" i="36"/>
  <c r="BF430" i="36"/>
  <c r="BN431" i="36"/>
  <c r="BO432" i="36"/>
  <c r="AT431" i="36"/>
  <c r="AS428" i="36"/>
  <c r="BM430" i="36"/>
  <c r="BW433" i="36"/>
  <c r="AO430" i="36"/>
  <c r="CN430" i="36"/>
  <c r="CL430" i="36"/>
  <c r="CK431" i="36"/>
  <c r="BS431" i="36"/>
  <c r="S432" i="36"/>
  <c r="BS430" i="36"/>
  <c r="AD432" i="36"/>
  <c r="AH432" i="36"/>
  <c r="AM431" i="36"/>
  <c r="EZ432" i="36"/>
  <c r="BS432" i="36"/>
  <c r="CP431" i="36"/>
  <c r="BM431" i="36"/>
  <c r="CG433" i="36"/>
  <c r="S433" i="36"/>
  <c r="AJ431" i="36"/>
  <c r="CL433" i="36"/>
  <c r="BX431" i="36"/>
  <c r="FD433" i="36"/>
  <c r="BW431" i="36"/>
  <c r="FG430" i="36"/>
  <c r="ES432" i="36"/>
  <c r="AJ430" i="36"/>
  <c r="CR433" i="36"/>
  <c r="BF433" i="36"/>
  <c r="BM433" i="36"/>
  <c r="BP431" i="36"/>
  <c r="AL431" i="36"/>
  <c r="BK431" i="36"/>
  <c r="CJ433" i="36"/>
  <c r="AF433" i="36"/>
  <c r="CR431" i="36"/>
  <c r="CP432" i="36"/>
  <c r="BQ430" i="36"/>
  <c r="BN430" i="36"/>
  <c r="FC432" i="36"/>
  <c r="FB433" i="36"/>
  <c r="FA433" i="36"/>
  <c r="BW430" i="36"/>
  <c r="AO431" i="36"/>
  <c r="AH433" i="36"/>
  <c r="AT430" i="36"/>
  <c r="Q431" i="36" l="1"/>
  <c r="B431" i="38" s="1"/>
  <c r="AW428" i="38"/>
  <c r="AE428" i="38"/>
  <c r="DK427" i="36"/>
  <c r="G431" i="36" a="1"/>
  <c r="G431" i="36" s="1"/>
  <c r="M431" i="36"/>
  <c r="BP428" i="38"/>
  <c r="BO428" i="38"/>
  <c r="DI427" i="36"/>
  <c r="J430" i="38"/>
  <c r="BR428" i="38"/>
  <c r="AO428" i="38"/>
  <c r="AH428" i="38"/>
  <c r="AV428" i="38"/>
  <c r="BT428" i="38"/>
  <c r="BY428" i="36"/>
  <c r="CA428" i="36" s="1"/>
  <c r="DG427" i="36"/>
  <c r="AU431" i="36"/>
  <c r="C430" i="36"/>
  <c r="BM428" i="38"/>
  <c r="AU428" i="38"/>
  <c r="BA428" i="38"/>
  <c r="BB428" i="38" s="1"/>
  <c r="BG428" i="38" s="1"/>
  <c r="G430" i="36" a="1"/>
  <c r="G430" i="36" s="1"/>
  <c r="N431" i="36"/>
  <c r="BB427" i="38"/>
  <c r="BG427" i="38" s="1"/>
  <c r="BL428" i="38"/>
  <c r="BS428" i="38"/>
  <c r="AT428" i="38"/>
  <c r="EX433" i="36"/>
  <c r="DL424" i="36"/>
  <c r="EI424" i="36" s="1"/>
  <c r="AF428" i="38"/>
  <c r="AE432" i="36"/>
  <c r="AI428" i="38"/>
  <c r="AP430" i="36"/>
  <c r="AD430" i="38"/>
  <c r="AV430" i="36"/>
  <c r="CC430" i="36"/>
  <c r="CD430" i="36"/>
  <c r="AA430" i="38" s="1"/>
  <c r="AC430" i="38"/>
  <c r="CH430" i="36"/>
  <c r="CO431" i="36"/>
  <c r="CI430" i="36"/>
  <c r="FH430" i="36"/>
  <c r="BU431" i="36"/>
  <c r="EA424" i="36"/>
  <c r="DW431" i="36"/>
  <c r="W428" i="38"/>
  <c r="EF424" i="36"/>
  <c r="BT430" i="36"/>
  <c r="BU430" i="36"/>
  <c r="V430" i="38"/>
  <c r="BI430" i="36"/>
  <c r="CQ430" i="36"/>
  <c r="CU430" i="36"/>
  <c r="DA430" i="36" s="1"/>
  <c r="DC430" i="36" s="1"/>
  <c r="CO430" i="36"/>
  <c r="DX430" i="36"/>
  <c r="Z432" i="36"/>
  <c r="M430" i="38"/>
  <c r="L430" i="38"/>
  <c r="AK430" i="36"/>
  <c r="K430" i="38" s="1"/>
  <c r="D432" i="38"/>
  <c r="K432" i="36"/>
  <c r="W432" i="36"/>
  <c r="AU432" i="36" s="1"/>
  <c r="T432" i="36"/>
  <c r="P432" i="36" s="1"/>
  <c r="V432" i="36"/>
  <c r="E432" i="36"/>
  <c r="N430" i="38"/>
  <c r="AR430" i="36"/>
  <c r="Q430" i="38"/>
  <c r="BH430" i="36"/>
  <c r="U430" i="38" s="1"/>
  <c r="X430" i="38" s="1"/>
  <c r="DX432" i="36"/>
  <c r="DX431" i="36"/>
  <c r="CW428" i="36"/>
  <c r="DB428" i="36"/>
  <c r="DA428" i="36"/>
  <c r="DC428" i="36" s="1"/>
  <c r="CB429" i="36"/>
  <c r="AA429" i="38"/>
  <c r="CY428" i="36"/>
  <c r="F431" i="36"/>
  <c r="AB431" i="38" s="1"/>
  <c r="L431" i="36"/>
  <c r="EQ433" i="36"/>
  <c r="EO434" i="36" s="1"/>
  <c r="EQ434" i="36" s="1"/>
  <c r="EO435" i="36" s="1"/>
  <c r="CZ428" i="36"/>
  <c r="CX428" i="36"/>
  <c r="CV428" i="36"/>
  <c r="AC431" i="38"/>
  <c r="CD431" i="36"/>
  <c r="CC431" i="36"/>
  <c r="CH431" i="36"/>
  <c r="BT431" i="36"/>
  <c r="AD431" i="38"/>
  <c r="BT431" i="38" s="1"/>
  <c r="AP431" i="36"/>
  <c r="AV431" i="36"/>
  <c r="CQ431" i="36"/>
  <c r="BI431" i="36"/>
  <c r="V431" i="38"/>
  <c r="M431" i="38"/>
  <c r="L431" i="38"/>
  <c r="Q431" i="38"/>
  <c r="BH431" i="36"/>
  <c r="U431" i="38" s="1"/>
  <c r="X431" i="38" s="1"/>
  <c r="CI431" i="36"/>
  <c r="FH431" i="36"/>
  <c r="AK431" i="36"/>
  <c r="K431" i="38" s="1"/>
  <c r="CT431" i="36"/>
  <c r="CS431" i="36"/>
  <c r="H431" i="36"/>
  <c r="O431" i="36" s="1"/>
  <c r="N431" i="38"/>
  <c r="AR431" i="36"/>
  <c r="CU431" i="36"/>
  <c r="CZ431" i="36" s="1"/>
  <c r="AG433" i="36"/>
  <c r="V433" i="36"/>
  <c r="K433" i="36"/>
  <c r="T433" i="36"/>
  <c r="P433" i="36" s="1"/>
  <c r="W433" i="36"/>
  <c r="E433" i="36"/>
  <c r="D433" i="38"/>
  <c r="Z433" i="36"/>
  <c r="Q433" i="36" s="1"/>
  <c r="B433" i="38" s="1"/>
  <c r="AI433" i="36"/>
  <c r="AI432" i="36"/>
  <c r="AG432" i="36"/>
  <c r="AP429" i="38"/>
  <c r="DE428" i="36"/>
  <c r="DH428" i="36" s="1"/>
  <c r="I429" i="38"/>
  <c r="BT429" i="38"/>
  <c r="AJ429" i="38"/>
  <c r="AM429" i="38" s="1"/>
  <c r="BQ429" i="38"/>
  <c r="BS429" i="38"/>
  <c r="AT429" i="38"/>
  <c r="BJ429" i="38"/>
  <c r="BN429" i="38"/>
  <c r="AK429" i="38"/>
  <c r="BK429" i="38"/>
  <c r="BM429" i="38"/>
  <c r="AO429" i="38"/>
  <c r="AU429" i="38"/>
  <c r="J429" i="36"/>
  <c r="AB429" i="36"/>
  <c r="W429" i="38"/>
  <c r="DB429" i="36"/>
  <c r="BP429" i="38"/>
  <c r="BU429" i="38"/>
  <c r="CW429" i="36"/>
  <c r="BB429" i="36"/>
  <c r="BD429" i="36" s="1"/>
  <c r="BH429" i="38"/>
  <c r="AQ429" i="38"/>
  <c r="BI429" i="38"/>
  <c r="AV429" i="38"/>
  <c r="AF429" i="38"/>
  <c r="BR429" i="38"/>
  <c r="BA429" i="38"/>
  <c r="BB429" i="38" s="1"/>
  <c r="BG429" i="38" s="1"/>
  <c r="FI428" i="36"/>
  <c r="CY429" i="36"/>
  <c r="AS429" i="38"/>
  <c r="BL429" i="38"/>
  <c r="BO429" i="38"/>
  <c r="AE429" i="38"/>
  <c r="AW429" i="38"/>
  <c r="BY429" i="36"/>
  <c r="CA429" i="36" s="1"/>
  <c r="DE429" i="36"/>
  <c r="DK429" i="36" s="1"/>
  <c r="CX429" i="36"/>
  <c r="A429" i="38"/>
  <c r="DA429" i="36"/>
  <c r="DC429" i="36" s="1"/>
  <c r="CV429" i="36"/>
  <c r="DD429" i="36"/>
  <c r="AA428" i="38"/>
  <c r="EE426" i="36"/>
  <c r="AH429" i="38"/>
  <c r="AG429" i="38"/>
  <c r="AI429" i="38"/>
  <c r="DK428" i="36"/>
  <c r="EF426" i="36"/>
  <c r="EL426" i="36"/>
  <c r="EM426" i="36"/>
  <c r="EC426" i="36"/>
  <c r="EB426" i="36"/>
  <c r="DZ426" i="36"/>
  <c r="EH426" i="36"/>
  <c r="EA426" i="36"/>
  <c r="ED426" i="36"/>
  <c r="EG426" i="36"/>
  <c r="EK426" i="36"/>
  <c r="EJ426" i="36"/>
  <c r="DI428" i="36"/>
  <c r="CB428" i="36"/>
  <c r="AR433" i="38"/>
  <c r="AR432" i="38"/>
  <c r="AE433" i="36"/>
  <c r="EF425" i="36"/>
  <c r="EG425" i="36"/>
  <c r="DZ425" i="36"/>
  <c r="EC425" i="36"/>
  <c r="EI425" i="36"/>
  <c r="EE425" i="36"/>
  <c r="EB425" i="36"/>
  <c r="EL425" i="36"/>
  <c r="ED425" i="36"/>
  <c r="EK425" i="36"/>
  <c r="EA425" i="36"/>
  <c r="EM425" i="36"/>
  <c r="EH425" i="36"/>
  <c r="FI431" i="36"/>
  <c r="A430" i="36"/>
  <c r="BC428" i="38"/>
  <c r="A431" i="38"/>
  <c r="BD428" i="38"/>
  <c r="A430" i="38"/>
  <c r="AZ428" i="38"/>
  <c r="DL427" i="36"/>
  <c r="EC427" i="36" s="1"/>
  <c r="EY433" i="36"/>
  <c r="EY432" i="36"/>
  <c r="AV432" i="36"/>
  <c r="AP432" i="36"/>
  <c r="BT432" i="36"/>
  <c r="CQ432" i="36"/>
  <c r="CQ433" i="36"/>
  <c r="CI433" i="36"/>
  <c r="Q433" i="38"/>
  <c r="BH433" i="36"/>
  <c r="U433" i="38" s="1"/>
  <c r="X433" i="38" s="1"/>
  <c r="BU433" i="36"/>
  <c r="H433" i="36"/>
  <c r="O433" i="36" s="1"/>
  <c r="CT433" i="36"/>
  <c r="CS433" i="36"/>
  <c r="J431" i="36"/>
  <c r="D431" i="36"/>
  <c r="BB431" i="36"/>
  <c r="AB431" i="36"/>
  <c r="AW431" i="36"/>
  <c r="BC428" i="36"/>
  <c r="BD428" i="36"/>
  <c r="BE428" i="36"/>
  <c r="AX429" i="36"/>
  <c r="AY429" i="36"/>
  <c r="AZ429" i="36"/>
  <c r="BA429" i="36"/>
  <c r="BE428" i="38"/>
  <c r="BA428" i="36"/>
  <c r="AY428" i="36"/>
  <c r="AZ428" i="36"/>
  <c r="AX428" i="36"/>
  <c r="AZ429" i="38"/>
  <c r="EP434" i="36"/>
  <c r="EX434" i="36"/>
  <c r="Q432" i="36"/>
  <c r="B432" i="38" s="1"/>
  <c r="L432" i="36"/>
  <c r="J432" i="38"/>
  <c r="DW432" i="36"/>
  <c r="F432" i="36"/>
  <c r="G432" i="36" a="1"/>
  <c r="G432" i="36" s="1"/>
  <c r="FI430" i="36"/>
  <c r="Z431" i="38"/>
  <c r="Y430" i="38"/>
  <c r="AB430" i="38"/>
  <c r="Z430" i="38"/>
  <c r="O430" i="38"/>
  <c r="P430" i="38" s="1"/>
  <c r="S429" i="38"/>
  <c r="T429" i="38"/>
  <c r="T428" i="38"/>
  <c r="S428" i="38"/>
  <c r="D430" i="36"/>
  <c r="Y430" i="36" s="1" a="1"/>
  <c r="Y430" i="36" s="1"/>
  <c r="H430" i="38" s="1"/>
  <c r="I430" i="38" s="1"/>
  <c r="J430" i="36"/>
  <c r="BF428" i="38"/>
  <c r="AL428" i="38"/>
  <c r="AM428" i="38"/>
  <c r="AN428" i="38"/>
  <c r="BB430" i="36"/>
  <c r="AB430" i="36"/>
  <c r="AW430" i="36"/>
  <c r="R430" i="38"/>
  <c r="W430" i="38"/>
  <c r="N433" i="36"/>
  <c r="AU433" i="36"/>
  <c r="X433" i="36"/>
  <c r="F433" i="38"/>
  <c r="G433" i="38" s="1"/>
  <c r="M433" i="36"/>
  <c r="AA433" i="36"/>
  <c r="AF430" i="38"/>
  <c r="AI430" i="38"/>
  <c r="BA430" i="38"/>
  <c r="AX430" i="38"/>
  <c r="AZ430" i="38" s="1"/>
  <c r="AE430" i="38"/>
  <c r="AW430" i="38"/>
  <c r="BQ430" i="38"/>
  <c r="AV430" i="38"/>
  <c r="BT430" i="38"/>
  <c r="BJ430" i="38"/>
  <c r="BK430" i="38"/>
  <c r="AK430" i="38"/>
  <c r="BU430" i="38"/>
  <c r="BY430" i="36"/>
  <c r="AP430" i="38"/>
  <c r="BN430" i="38"/>
  <c r="AQ430" i="38"/>
  <c r="BO430" i="38"/>
  <c r="AO430" i="38"/>
  <c r="BI430" i="38"/>
  <c r="BH430" i="38"/>
  <c r="AJ430" i="38"/>
  <c r="AT430" i="38"/>
  <c r="BR430" i="38"/>
  <c r="AU430" i="38"/>
  <c r="BS430" i="38"/>
  <c r="AS430" i="38"/>
  <c r="BM430" i="38"/>
  <c r="BP430" i="38"/>
  <c r="BL430" i="38"/>
  <c r="E432" i="38"/>
  <c r="I432" i="36"/>
  <c r="U432" i="36"/>
  <c r="AD432" i="38"/>
  <c r="AH434" i="36"/>
  <c r="EW435" i="36"/>
  <c r="AC434" i="36"/>
  <c r="CR432" i="36"/>
  <c r="CM433" i="36"/>
  <c r="BK432" i="36"/>
  <c r="BX432" i="36"/>
  <c r="AS431" i="36"/>
  <c r="CJ432" i="36"/>
  <c r="FA435" i="36"/>
  <c r="AM433" i="36"/>
  <c r="ES435" i="36"/>
  <c r="BV434" i="36"/>
  <c r="BG434" i="36"/>
  <c r="AS432" i="36"/>
  <c r="BF432" i="36"/>
  <c r="FC434" i="36"/>
  <c r="BK433" i="36"/>
  <c r="AC435" i="36"/>
  <c r="EU435" i="36"/>
  <c r="BJ432" i="36"/>
  <c r="BW432" i="36"/>
  <c r="CM432" i="36"/>
  <c r="AF434" i="36"/>
  <c r="AL432" i="36"/>
  <c r="BO433" i="36"/>
  <c r="BN432" i="36"/>
  <c r="ER433" i="36"/>
  <c r="CN433" i="36"/>
  <c r="S435" i="36"/>
  <c r="FD435" i="36"/>
  <c r="AD434" i="36"/>
  <c r="ER432" i="36"/>
  <c r="EZ434" i="36"/>
  <c r="BQ432" i="36"/>
  <c r="BX433" i="36"/>
  <c r="AS430" i="36"/>
  <c r="BP432" i="36"/>
  <c r="FB434" i="36"/>
  <c r="BV435" i="36"/>
  <c r="AO433" i="36"/>
  <c r="CG434" i="36"/>
  <c r="AT432" i="36"/>
  <c r="ET435" i="36"/>
  <c r="BL432" i="36"/>
  <c r="FG433" i="36"/>
  <c r="FD434" i="36"/>
  <c r="EV435" i="36"/>
  <c r="EW434" i="36"/>
  <c r="AF435" i="36"/>
  <c r="ET434" i="36"/>
  <c r="BS433" i="36"/>
  <c r="AT433" i="36"/>
  <c r="AM432" i="36"/>
  <c r="S434" i="36"/>
  <c r="AD435" i="36"/>
  <c r="ES434" i="36"/>
  <c r="EU434" i="36"/>
  <c r="BM432" i="36"/>
  <c r="CN432" i="36"/>
  <c r="AQ432" i="36"/>
  <c r="EV434" i="36"/>
  <c r="BG432" i="36"/>
  <c r="BZ432" i="36"/>
  <c r="BJ433" i="36"/>
  <c r="EZ435" i="36"/>
  <c r="FB435" i="36"/>
  <c r="AJ432" i="36"/>
  <c r="FA434" i="36"/>
  <c r="CK432" i="36"/>
  <c r="AH435" i="36"/>
  <c r="FC435" i="36"/>
  <c r="CF434" i="36"/>
  <c r="AL433" i="36"/>
  <c r="CG435" i="36"/>
  <c r="AJ433" i="36"/>
  <c r="CF432" i="36"/>
  <c r="FG434" i="36"/>
  <c r="Y431" i="38" l="1"/>
  <c r="EL424" i="36"/>
  <c r="EC424" i="36"/>
  <c r="EK424" i="36"/>
  <c r="EM424" i="36"/>
  <c r="M432" i="36"/>
  <c r="AA431" i="38"/>
  <c r="CB430" i="36"/>
  <c r="F432" i="38"/>
  <c r="G432" i="38" s="1"/>
  <c r="Y431" i="36" a="1"/>
  <c r="Y431" i="36" s="1"/>
  <c r="H431" i="38" s="1"/>
  <c r="I431" i="38" s="1"/>
  <c r="A431" i="36"/>
  <c r="EH424" i="36"/>
  <c r="N432" i="36"/>
  <c r="AA432" i="36"/>
  <c r="X432" i="36"/>
  <c r="EE424" i="36"/>
  <c r="EJ424" i="36"/>
  <c r="CA430" i="36"/>
  <c r="O431" i="38"/>
  <c r="P431" i="38" s="1"/>
  <c r="AN429" i="38"/>
  <c r="DM428" i="36"/>
  <c r="EG424" i="36"/>
  <c r="C432" i="36"/>
  <c r="CZ430" i="36"/>
  <c r="EB424" i="36"/>
  <c r="DZ424" i="36"/>
  <c r="ED424" i="36"/>
  <c r="W431" i="38"/>
  <c r="AG430" i="38"/>
  <c r="DD430" i="36"/>
  <c r="AF431" i="38"/>
  <c r="AH431" i="38"/>
  <c r="R431" i="38"/>
  <c r="S431" i="38" s="1"/>
  <c r="BA431" i="38"/>
  <c r="BB431" i="38" s="1"/>
  <c r="BG431" i="38" s="1"/>
  <c r="BQ431" i="38"/>
  <c r="CY430" i="36"/>
  <c r="BY431" i="36"/>
  <c r="CA431" i="36" s="1"/>
  <c r="AU431" i="38"/>
  <c r="CV430" i="36"/>
  <c r="AO431" i="38"/>
  <c r="AX431" i="38"/>
  <c r="AY431" i="38" s="1"/>
  <c r="AS431" i="38"/>
  <c r="CX430" i="36"/>
  <c r="CW430" i="36"/>
  <c r="AL429" i="38"/>
  <c r="BC429" i="36"/>
  <c r="BJ431" i="38"/>
  <c r="BU431" i="38"/>
  <c r="BM431" i="38"/>
  <c r="AT431" i="38"/>
  <c r="AH430" i="38"/>
  <c r="BB430" i="38"/>
  <c r="BG430" i="38" s="1"/>
  <c r="DB430" i="36"/>
  <c r="BI431" i="38"/>
  <c r="BS431" i="38"/>
  <c r="AE431" i="38"/>
  <c r="AW431" i="38"/>
  <c r="BN431" i="38"/>
  <c r="DE430" i="36"/>
  <c r="DG430" i="36" s="1"/>
  <c r="CH432" i="36"/>
  <c r="CC432" i="36"/>
  <c r="CD432" i="36"/>
  <c r="AC432" i="38"/>
  <c r="AK432" i="36"/>
  <c r="K432" i="38" s="1"/>
  <c r="AQ431" i="38"/>
  <c r="AI431" i="38"/>
  <c r="AP431" i="38"/>
  <c r="AK431" i="38"/>
  <c r="BL431" i="38"/>
  <c r="BR431" i="38"/>
  <c r="J433" i="38"/>
  <c r="CB431" i="36"/>
  <c r="BP431" i="38"/>
  <c r="BO431" i="38"/>
  <c r="AV431" i="38"/>
  <c r="AJ431" i="38"/>
  <c r="AM431" i="38" s="1"/>
  <c r="BK431" i="38"/>
  <c r="BH431" i="38"/>
  <c r="AG431" i="38"/>
  <c r="DX434" i="36"/>
  <c r="DX433" i="36"/>
  <c r="CX431" i="36"/>
  <c r="G433" i="36" a="1"/>
  <c r="G433" i="36" s="1"/>
  <c r="CW431" i="36"/>
  <c r="EQ435" i="36"/>
  <c r="EO436" i="36" s="1"/>
  <c r="EQ436" i="36" s="1"/>
  <c r="EO437" i="36" s="1"/>
  <c r="EQ437" i="36" s="1"/>
  <c r="EO438" i="36" s="1"/>
  <c r="EP435" i="36"/>
  <c r="EX435" i="36"/>
  <c r="C433" i="36"/>
  <c r="CV431" i="36"/>
  <c r="DB431" i="36"/>
  <c r="L433" i="36"/>
  <c r="I433" i="36"/>
  <c r="CY431" i="36"/>
  <c r="DA431" i="36"/>
  <c r="DC431" i="36" s="1"/>
  <c r="DW433" i="36"/>
  <c r="E433" i="38"/>
  <c r="A433" i="38" s="1"/>
  <c r="U433" i="36"/>
  <c r="DD431" i="36"/>
  <c r="F433" i="36"/>
  <c r="Z433" i="38" s="1"/>
  <c r="AI434" i="36"/>
  <c r="AE434" i="36"/>
  <c r="AR434" i="38"/>
  <c r="CH433" i="36"/>
  <c r="FH433" i="36"/>
  <c r="AC433" i="38"/>
  <c r="CC433" i="36"/>
  <c r="CB433" i="36" s="1"/>
  <c r="CD433" i="36"/>
  <c r="V433" i="38"/>
  <c r="BI433" i="36"/>
  <c r="CO433" i="36"/>
  <c r="N433" i="38"/>
  <c r="AR433" i="36"/>
  <c r="M433" i="38"/>
  <c r="L433" i="38"/>
  <c r="CU432" i="36"/>
  <c r="DE432" i="36" s="1"/>
  <c r="DK432" i="36" s="1"/>
  <c r="AP433" i="36"/>
  <c r="AD433" i="38"/>
  <c r="BY433" i="36" s="1"/>
  <c r="BT433" i="36"/>
  <c r="AV433" i="36"/>
  <c r="CU433" i="36"/>
  <c r="DA433" i="36" s="1"/>
  <c r="DC433" i="36" s="1"/>
  <c r="AK433" i="36"/>
  <c r="K433" i="38" s="1"/>
  <c r="DE431" i="36"/>
  <c r="DH431" i="36" s="1"/>
  <c r="DG428" i="36"/>
  <c r="DL428" i="36" s="1"/>
  <c r="DF428" i="36"/>
  <c r="DJ428" i="36"/>
  <c r="K435" i="36"/>
  <c r="E435" i="36"/>
  <c r="D435" i="38"/>
  <c r="W435" i="36"/>
  <c r="F435" i="38" s="1"/>
  <c r="G435" i="38" s="1"/>
  <c r="T435" i="36"/>
  <c r="P435" i="36" s="1"/>
  <c r="V435" i="36"/>
  <c r="AG435" i="36"/>
  <c r="L432" i="38"/>
  <c r="M432" i="38"/>
  <c r="AE435" i="36"/>
  <c r="CI432" i="36"/>
  <c r="FH432" i="36"/>
  <c r="AR432" i="36"/>
  <c r="N432" i="38"/>
  <c r="BI432" i="36"/>
  <c r="V432" i="38"/>
  <c r="CO432" i="36"/>
  <c r="BH432" i="36"/>
  <c r="U432" i="38" s="1"/>
  <c r="X432" i="38" s="1"/>
  <c r="Q432" i="38"/>
  <c r="AF432" i="38" s="1"/>
  <c r="BU432" i="36"/>
  <c r="Z434" i="36"/>
  <c r="DW434" i="36" s="1"/>
  <c r="W434" i="36"/>
  <c r="F434" i="38" s="1"/>
  <c r="G434" i="38" s="1"/>
  <c r="E434" i="36"/>
  <c r="K434" i="36"/>
  <c r="D434" i="38"/>
  <c r="V434" i="36"/>
  <c r="T434" i="36"/>
  <c r="P434" i="36" s="1"/>
  <c r="AR435" i="38"/>
  <c r="CS432" i="36"/>
  <c r="H432" i="36"/>
  <c r="O432" i="36" s="1"/>
  <c r="CT432" i="36"/>
  <c r="BE429" i="36"/>
  <c r="AG434" i="36"/>
  <c r="Z435" i="36"/>
  <c r="F435" i="36" s="1"/>
  <c r="AI435" i="36"/>
  <c r="BE429" i="38"/>
  <c r="BC429" i="38"/>
  <c r="BD429" i="38"/>
  <c r="BF429" i="38"/>
  <c r="DM429" i="36"/>
  <c r="DI429" i="36"/>
  <c r="DF429" i="36"/>
  <c r="DJ429" i="36"/>
  <c r="DH429" i="36"/>
  <c r="DG429" i="36"/>
  <c r="EA427" i="36"/>
  <c r="DM430" i="36"/>
  <c r="DF430" i="36"/>
  <c r="EB427" i="36"/>
  <c r="ED427" i="36"/>
  <c r="EJ427" i="36"/>
  <c r="EG427" i="36"/>
  <c r="EI427" i="36"/>
  <c r="EE427" i="36"/>
  <c r="EH427" i="36"/>
  <c r="DZ427" i="36"/>
  <c r="A432" i="38"/>
  <c r="EK427" i="36"/>
  <c r="EL427" i="36"/>
  <c r="EF427" i="36"/>
  <c r="EM427" i="36"/>
  <c r="A432" i="36"/>
  <c r="BC430" i="38"/>
  <c r="BK432" i="38"/>
  <c r="BH432" i="38"/>
  <c r="BJ432" i="38"/>
  <c r="BO432" i="38"/>
  <c r="AO432" i="38"/>
  <c r="BI432" i="38"/>
  <c r="AJ432" i="38"/>
  <c r="AQ432" i="38"/>
  <c r="AE432" i="38"/>
  <c r="BU432" i="38"/>
  <c r="AP432" i="38"/>
  <c r="BN432" i="38"/>
  <c r="BS432" i="38"/>
  <c r="AS432" i="38"/>
  <c r="BM432" i="38"/>
  <c r="BP432" i="38"/>
  <c r="AV432" i="38"/>
  <c r="AX432" i="38"/>
  <c r="AY432" i="38" s="1"/>
  <c r="AK432" i="38"/>
  <c r="BY432" i="36"/>
  <c r="CA432" i="36" s="1"/>
  <c r="AT432" i="38"/>
  <c r="BR432" i="38"/>
  <c r="AU432" i="38"/>
  <c r="AW432" i="38"/>
  <c r="BQ432" i="38"/>
  <c r="BT432" i="38"/>
  <c r="BL432" i="38"/>
  <c r="BA432" i="38"/>
  <c r="BF430" i="38"/>
  <c r="AY430" i="38"/>
  <c r="D433" i="36"/>
  <c r="J433" i="36"/>
  <c r="AX433" i="38"/>
  <c r="AZ433" i="38" s="1"/>
  <c r="AE433" i="38"/>
  <c r="BK433" i="38"/>
  <c r="AK433" i="38"/>
  <c r="BA433" i="38"/>
  <c r="BU433" i="38"/>
  <c r="AV433" i="38"/>
  <c r="AP433" i="38"/>
  <c r="BS433" i="38"/>
  <c r="BM433" i="38"/>
  <c r="BJ433" i="38"/>
  <c r="AI433" i="38"/>
  <c r="BO433" i="38"/>
  <c r="AO433" i="38"/>
  <c r="BT433" i="38"/>
  <c r="BL433" i="38"/>
  <c r="AQ433" i="38"/>
  <c r="AS433" i="38"/>
  <c r="BH433" i="38"/>
  <c r="AJ433" i="38"/>
  <c r="AT433" i="38"/>
  <c r="AU433" i="38"/>
  <c r="AW433" i="38"/>
  <c r="BQ433" i="38"/>
  <c r="AF433" i="38"/>
  <c r="BP433" i="38"/>
  <c r="BN433" i="38"/>
  <c r="S430" i="38"/>
  <c r="T430" i="38"/>
  <c r="AZ430" i="36"/>
  <c r="AY430" i="36"/>
  <c r="AX430" i="36"/>
  <c r="BA430" i="36"/>
  <c r="R433" i="38"/>
  <c r="AB432" i="36"/>
  <c r="BB432" i="36"/>
  <c r="AW432" i="36"/>
  <c r="BE430" i="38"/>
  <c r="AN430" i="38"/>
  <c r="AL430" i="38"/>
  <c r="AM430" i="38"/>
  <c r="T431" i="38"/>
  <c r="O432" i="38"/>
  <c r="P432" i="38" s="1"/>
  <c r="AB432" i="38"/>
  <c r="Z432" i="38"/>
  <c r="Y432" i="38"/>
  <c r="AL431" i="38"/>
  <c r="BD431" i="36"/>
  <c r="BE431" i="36"/>
  <c r="BC431" i="36"/>
  <c r="U435" i="36"/>
  <c r="N435" i="36"/>
  <c r="AU435" i="36"/>
  <c r="FI432" i="36"/>
  <c r="BD430" i="38"/>
  <c r="AB433" i="36"/>
  <c r="AW433" i="36"/>
  <c r="BB433" i="36"/>
  <c r="EX436" i="36"/>
  <c r="EP436" i="36"/>
  <c r="BD430" i="36"/>
  <c r="BE430" i="36"/>
  <c r="BC430" i="36"/>
  <c r="EY434" i="36"/>
  <c r="AZ431" i="38"/>
  <c r="CB432" i="36"/>
  <c r="J432" i="36"/>
  <c r="D432" i="36"/>
  <c r="Y432" i="36" s="1" a="1"/>
  <c r="Y432" i="36" s="1"/>
  <c r="H432" i="38" s="1"/>
  <c r="I432" i="38" s="1"/>
  <c r="Y433" i="38"/>
  <c r="AY431" i="36"/>
  <c r="AX431" i="36"/>
  <c r="AZ431" i="36"/>
  <c r="BA431" i="36"/>
  <c r="BF435" i="36"/>
  <c r="FG435" i="36"/>
  <c r="CR434" i="36"/>
  <c r="CR435" i="36"/>
  <c r="FB436" i="36"/>
  <c r="AM434" i="36"/>
  <c r="ET436" i="36"/>
  <c r="ER434" i="36"/>
  <c r="CP434" i="36"/>
  <c r="BZ435" i="36"/>
  <c r="CF435" i="36"/>
  <c r="AJ434" i="36"/>
  <c r="BN434" i="36"/>
  <c r="BF434" i="36"/>
  <c r="AM435" i="36"/>
  <c r="AF436" i="36"/>
  <c r="BS434" i="36"/>
  <c r="CL435" i="36"/>
  <c r="EU436" i="36"/>
  <c r="BZ434" i="36"/>
  <c r="CN435" i="36"/>
  <c r="AL435" i="36"/>
  <c r="CJ435" i="36"/>
  <c r="CJ434" i="36"/>
  <c r="CK435" i="36"/>
  <c r="AD436" i="36"/>
  <c r="EV438" i="36"/>
  <c r="BK435" i="36"/>
  <c r="BW434" i="36"/>
  <c r="S436" i="36"/>
  <c r="AT436" i="36"/>
  <c r="BQ434" i="36"/>
  <c r="EZ436" i="36"/>
  <c r="AT435" i="36"/>
  <c r="BV437" i="36"/>
  <c r="FC436" i="36"/>
  <c r="BQ435" i="36"/>
  <c r="AL434" i="36"/>
  <c r="ES436" i="36"/>
  <c r="FC438" i="36"/>
  <c r="AO434" i="36"/>
  <c r="BJ434" i="36"/>
  <c r="AT434" i="36"/>
  <c r="BW435" i="36"/>
  <c r="BP434" i="36"/>
  <c r="BL434" i="36"/>
  <c r="CM434" i="36"/>
  <c r="CM435" i="36"/>
  <c r="EW436" i="36"/>
  <c r="ER435" i="36"/>
  <c r="FB437" i="36"/>
  <c r="AO435" i="36"/>
  <c r="EU437" i="36"/>
  <c r="CG436" i="36"/>
  <c r="BJ435" i="36"/>
  <c r="FA436" i="36"/>
  <c r="AS433" i="36"/>
  <c r="BP435" i="36"/>
  <c r="BX435" i="36"/>
  <c r="BG435" i="36"/>
  <c r="AF438" i="36"/>
  <c r="CL434" i="36"/>
  <c r="BM434" i="36"/>
  <c r="AF437" i="36"/>
  <c r="CK434" i="36"/>
  <c r="ET437" i="36"/>
  <c r="BV436" i="36"/>
  <c r="BL435" i="36"/>
  <c r="S437" i="36"/>
  <c r="FD436" i="36"/>
  <c r="BN435" i="36"/>
  <c r="AQ435" i="36"/>
  <c r="CN434" i="36"/>
  <c r="EV436" i="36"/>
  <c r="BR434" i="36"/>
  <c r="FD437" i="36"/>
  <c r="BK434" i="36"/>
  <c r="BO435" i="36"/>
  <c r="BX434" i="36"/>
  <c r="AH437" i="36"/>
  <c r="CP435" i="36"/>
  <c r="AQ434" i="36"/>
  <c r="BS435" i="36"/>
  <c r="BM435" i="36"/>
  <c r="CG437" i="36"/>
  <c r="AJ435" i="36"/>
  <c r="BR435" i="36"/>
  <c r="AH436" i="36"/>
  <c r="AC436" i="36"/>
  <c r="BO434" i="36"/>
  <c r="BJ436" i="36"/>
  <c r="BR433" i="38" l="1"/>
  <c r="BI433" i="38"/>
  <c r="BE431" i="38"/>
  <c r="DF431" i="36"/>
  <c r="DI431" i="36"/>
  <c r="BC431" i="38"/>
  <c r="DH430" i="36"/>
  <c r="EY435" i="36"/>
  <c r="AA435" i="36"/>
  <c r="X435" i="36"/>
  <c r="BF431" i="38"/>
  <c r="C435" i="36"/>
  <c r="DI430" i="36"/>
  <c r="AB433" i="38"/>
  <c r="AA433" i="38"/>
  <c r="DJ430" i="36"/>
  <c r="DL430" i="36" s="1"/>
  <c r="EI430" i="36" s="1"/>
  <c r="U434" i="36"/>
  <c r="CA433" i="36"/>
  <c r="BH434" i="36"/>
  <c r="U434" i="38" s="1"/>
  <c r="X434" i="38" s="1"/>
  <c r="Q434" i="38"/>
  <c r="DK431" i="36"/>
  <c r="DG431" i="36"/>
  <c r="A433" i="36"/>
  <c r="AN431" i="38"/>
  <c r="BB433" i="38"/>
  <c r="BG433" i="38" s="1"/>
  <c r="BD431" i="38"/>
  <c r="AA432" i="38"/>
  <c r="I435" i="36"/>
  <c r="DK430" i="36"/>
  <c r="CQ434" i="36"/>
  <c r="BU434" i="36"/>
  <c r="V434" i="38"/>
  <c r="AG434" i="38" s="1"/>
  <c r="BI434" i="36"/>
  <c r="CH434" i="36"/>
  <c r="AC434" i="38"/>
  <c r="CD434" i="36"/>
  <c r="CC434" i="36"/>
  <c r="EX437" i="36"/>
  <c r="DX435" i="36"/>
  <c r="O433" i="38"/>
  <c r="P433" i="38" s="1"/>
  <c r="Y433" i="36" a="1"/>
  <c r="Y433" i="36" s="1"/>
  <c r="H433" i="38" s="1"/>
  <c r="I433" i="38" s="1"/>
  <c r="DD432" i="36"/>
  <c r="BU435" i="36"/>
  <c r="AK435" i="36"/>
  <c r="K435" i="38" s="1"/>
  <c r="M435" i="38"/>
  <c r="L435" i="38"/>
  <c r="CI435" i="36"/>
  <c r="Z436" i="36"/>
  <c r="F436" i="36" s="1"/>
  <c r="G434" i="36" a="1"/>
  <c r="G434" i="36" s="1"/>
  <c r="J434" i="38"/>
  <c r="W432" i="38"/>
  <c r="CZ432" i="36"/>
  <c r="CY432" i="36"/>
  <c r="CU434" i="36"/>
  <c r="CY434" i="36" s="1"/>
  <c r="L434" i="36"/>
  <c r="AG433" i="38"/>
  <c r="BC433" i="38"/>
  <c r="FI433" i="36"/>
  <c r="EP437" i="36"/>
  <c r="CY433" i="36"/>
  <c r="AH433" i="38"/>
  <c r="BB432" i="38"/>
  <c r="BG432" i="38" s="1"/>
  <c r="DB433" i="36"/>
  <c r="W433" i="38"/>
  <c r="AA434" i="36"/>
  <c r="BB434" i="36" s="1"/>
  <c r="EG428" i="36"/>
  <c r="CX433" i="36"/>
  <c r="DD433" i="36"/>
  <c r="CX432" i="36"/>
  <c r="DB432" i="36"/>
  <c r="Q434" i="36"/>
  <c r="B434" i="38" s="1"/>
  <c r="DW435" i="36"/>
  <c r="CZ433" i="36"/>
  <c r="CW433" i="36"/>
  <c r="CW432" i="36"/>
  <c r="F434" i="36"/>
  <c r="Y434" i="38" s="1"/>
  <c r="AG432" i="38"/>
  <c r="C434" i="36"/>
  <c r="AH432" i="38"/>
  <c r="CV433" i="36"/>
  <c r="R432" i="38"/>
  <c r="T432" i="38" s="1"/>
  <c r="M435" i="36"/>
  <c r="E435" i="38"/>
  <c r="DA432" i="36"/>
  <c r="DC432" i="36" s="1"/>
  <c r="CV432" i="36"/>
  <c r="E434" i="38"/>
  <c r="A434" i="38" s="1"/>
  <c r="I434" i="36"/>
  <c r="AI432" i="38"/>
  <c r="CO435" i="36"/>
  <c r="AP434" i="36"/>
  <c r="AV434" i="36"/>
  <c r="AR435" i="36"/>
  <c r="N435" i="38"/>
  <c r="CI434" i="36"/>
  <c r="FH434" i="36"/>
  <c r="CH435" i="36"/>
  <c r="FH435" i="36"/>
  <c r="CD435" i="36"/>
  <c r="CB435" i="36" s="1"/>
  <c r="CC435" i="36"/>
  <c r="AC435" i="38"/>
  <c r="DE433" i="36"/>
  <c r="DK433" i="36" s="1"/>
  <c r="CQ435" i="36"/>
  <c r="AP435" i="36"/>
  <c r="AV435" i="36"/>
  <c r="AD435" i="38"/>
  <c r="BJ435" i="38" s="1"/>
  <c r="DM431" i="36"/>
  <c r="AD434" i="38"/>
  <c r="DJ431" i="36"/>
  <c r="DL431" i="36" s="1"/>
  <c r="AI437" i="36"/>
  <c r="T437" i="36"/>
  <c r="C437" i="36" s="1"/>
  <c r="K437" i="36"/>
  <c r="D437" i="38"/>
  <c r="E437" i="36"/>
  <c r="V437" i="36"/>
  <c r="W437" i="36"/>
  <c r="EQ438" i="36"/>
  <c r="EO439" i="36" s="1"/>
  <c r="EQ439" i="36" s="1"/>
  <c r="EO440" i="36" s="1"/>
  <c r="M434" i="36"/>
  <c r="X434" i="36"/>
  <c r="N434" i="36"/>
  <c r="AU434" i="36"/>
  <c r="AE436" i="36"/>
  <c r="AR436" i="38"/>
  <c r="AK434" i="36"/>
  <c r="K434" i="38" s="1"/>
  <c r="L434" i="38"/>
  <c r="M434" i="38"/>
  <c r="H434" i="36"/>
  <c r="O434" i="36" s="1"/>
  <c r="CT434" i="36"/>
  <c r="CS434" i="36"/>
  <c r="Z437" i="36"/>
  <c r="F437" i="36" s="1"/>
  <c r="N434" i="38"/>
  <c r="AR434" i="36"/>
  <c r="BH435" i="36"/>
  <c r="U435" i="38" s="1"/>
  <c r="X435" i="38" s="1"/>
  <c r="Q435" i="38"/>
  <c r="R435" i="38" s="1"/>
  <c r="CS435" i="36"/>
  <c r="H435" i="36"/>
  <c r="O435" i="36" s="1"/>
  <c r="CT435" i="36"/>
  <c r="CO434" i="36"/>
  <c r="E436" i="36"/>
  <c r="W436" i="36"/>
  <c r="X436" i="36" s="1"/>
  <c r="D436" i="38"/>
  <c r="V436" i="36"/>
  <c r="T436" i="36"/>
  <c r="P436" i="36" s="1"/>
  <c r="K436" i="36"/>
  <c r="AG436" i="36"/>
  <c r="BT434" i="36"/>
  <c r="AG437" i="36"/>
  <c r="BT435" i="36"/>
  <c r="J435" i="38"/>
  <c r="Q435" i="36"/>
  <c r="B435" i="38" s="1"/>
  <c r="G435" i="36" a="1"/>
  <c r="G435" i="36" s="1"/>
  <c r="DH432" i="36"/>
  <c r="L435" i="36"/>
  <c r="AI436" i="36"/>
  <c r="EI428" i="36"/>
  <c r="DF432" i="36"/>
  <c r="DI432" i="36"/>
  <c r="DL429" i="36"/>
  <c r="ED429" i="36" s="1"/>
  <c r="DG432" i="36"/>
  <c r="DJ432" i="36"/>
  <c r="EK428" i="36"/>
  <c r="DM432" i="36"/>
  <c r="EM428" i="36"/>
  <c r="EB428" i="36"/>
  <c r="EF428" i="36"/>
  <c r="EE428" i="36"/>
  <c r="EL428" i="36"/>
  <c r="EA428" i="36"/>
  <c r="EJ428" i="36"/>
  <c r="EH428" i="36"/>
  <c r="ED428" i="36"/>
  <c r="EC428" i="36"/>
  <c r="DZ428" i="36"/>
  <c r="BI435" i="36"/>
  <c r="V435" i="38"/>
  <c r="CU435" i="36"/>
  <c r="AZ432" i="38"/>
  <c r="EM430" i="36"/>
  <c r="BE433" i="38"/>
  <c r="AY433" i="38"/>
  <c r="A435" i="38"/>
  <c r="AG438" i="36"/>
  <c r="V436" i="38"/>
  <c r="BI436" i="36"/>
  <c r="AR436" i="36"/>
  <c r="N436" i="38"/>
  <c r="AI434" i="38"/>
  <c r="BH434" i="38"/>
  <c r="BR434" i="38"/>
  <c r="BQ434" i="38"/>
  <c r="BT434" i="38"/>
  <c r="AP434" i="38"/>
  <c r="BN434" i="38"/>
  <c r="AQ434" i="38"/>
  <c r="BS434" i="38"/>
  <c r="AS434" i="38"/>
  <c r="BM434" i="38"/>
  <c r="AF434" i="38"/>
  <c r="BP434" i="38"/>
  <c r="AT434" i="38"/>
  <c r="AU434" i="38"/>
  <c r="AW434" i="38"/>
  <c r="AV434" i="38"/>
  <c r="AX434" i="38"/>
  <c r="AZ434" i="38" s="1"/>
  <c r="AE434" i="38"/>
  <c r="BK434" i="38"/>
  <c r="AK434" i="38"/>
  <c r="BA434" i="38"/>
  <c r="BU434" i="38"/>
  <c r="BL434" i="38"/>
  <c r="BY434" i="36"/>
  <c r="AH434" i="38"/>
  <c r="BJ434" i="38"/>
  <c r="BO434" i="38"/>
  <c r="AO434" i="38"/>
  <c r="BI434" i="38"/>
  <c r="AJ434" i="38"/>
  <c r="AW434" i="36"/>
  <c r="AB434" i="36"/>
  <c r="AB435" i="38"/>
  <c r="Y435" i="38"/>
  <c r="O435" i="38"/>
  <c r="P435" i="38" s="1"/>
  <c r="Z435" i="38"/>
  <c r="EX438" i="36"/>
  <c r="EP438" i="36"/>
  <c r="EY436" i="36"/>
  <c r="AX433" i="36"/>
  <c r="AY433" i="36"/>
  <c r="BA433" i="36"/>
  <c r="AZ433" i="36"/>
  <c r="BO435" i="38"/>
  <c r="AO435" i="38"/>
  <c r="BP435" i="38"/>
  <c r="BR435" i="38"/>
  <c r="AE435" i="38"/>
  <c r="AK435" i="38"/>
  <c r="BN435" i="38"/>
  <c r="AQ435" i="38"/>
  <c r="BM435" i="38"/>
  <c r="AV435" i="38"/>
  <c r="BQ435" i="38"/>
  <c r="BH435" i="38"/>
  <c r="BY435" i="36"/>
  <c r="AW435" i="38"/>
  <c r="AX432" i="36"/>
  <c r="BA432" i="36"/>
  <c r="AY432" i="36"/>
  <c r="AZ432" i="36"/>
  <c r="BF433" i="38"/>
  <c r="BE432" i="38"/>
  <c r="BF432" i="38"/>
  <c r="AM432" i="38"/>
  <c r="AL432" i="38"/>
  <c r="AN432" i="38"/>
  <c r="L437" i="36"/>
  <c r="FI435" i="36"/>
  <c r="BC432" i="36"/>
  <c r="BD432" i="36"/>
  <c r="BE432" i="36"/>
  <c r="T433" i="38"/>
  <c r="S433" i="38"/>
  <c r="AN433" i="38"/>
  <c r="AM433" i="38"/>
  <c r="AL433" i="38"/>
  <c r="R434" i="38"/>
  <c r="F436" i="38"/>
  <c r="G436" i="38" s="1"/>
  <c r="AU436" i="36"/>
  <c r="N436" i="36"/>
  <c r="EP439" i="36"/>
  <c r="EY437" i="36"/>
  <c r="A435" i="36"/>
  <c r="J435" i="36"/>
  <c r="D435" i="36"/>
  <c r="Y435" i="36" s="1" a="1"/>
  <c r="Y435" i="36" s="1"/>
  <c r="H435" i="38" s="1"/>
  <c r="I435" i="38" s="1"/>
  <c r="AB434" i="38"/>
  <c r="Z434" i="38"/>
  <c r="O434" i="38"/>
  <c r="P434" i="38" s="1"/>
  <c r="BD433" i="38"/>
  <c r="BC432" i="38"/>
  <c r="FI434" i="36"/>
  <c r="CB434" i="36"/>
  <c r="F437" i="38"/>
  <c r="G437" i="38" s="1"/>
  <c r="AU437" i="36"/>
  <c r="AA437" i="36"/>
  <c r="M437" i="36"/>
  <c r="X437" i="36"/>
  <c r="N437" i="36"/>
  <c r="BC433" i="36"/>
  <c r="BD433" i="36"/>
  <c r="BE433" i="36"/>
  <c r="S432" i="38"/>
  <c r="AW435" i="36"/>
  <c r="AB435" i="36"/>
  <c r="BB435" i="36"/>
  <c r="D434" i="36"/>
  <c r="J434" i="36"/>
  <c r="BD432" i="38"/>
  <c r="G436" i="36" a="1"/>
  <c r="G436" i="36" s="1"/>
  <c r="S438" i="36"/>
  <c r="AJ437" i="36"/>
  <c r="CN436" i="36"/>
  <c r="AD437" i="36"/>
  <c r="CG439" i="36"/>
  <c r="CL436" i="36"/>
  <c r="EZ437" i="36"/>
  <c r="AS435" i="36"/>
  <c r="EW438" i="36"/>
  <c r="AL437" i="36"/>
  <c r="AH439" i="36"/>
  <c r="CM436" i="36"/>
  <c r="AC439" i="36"/>
  <c r="BF437" i="36"/>
  <c r="BM436" i="36"/>
  <c r="CR436" i="36"/>
  <c r="CJ436" i="36"/>
  <c r="BL437" i="36"/>
  <c r="FG436" i="36"/>
  <c r="EZ438" i="36"/>
  <c r="BW437" i="36"/>
  <c r="AT437" i="36"/>
  <c r="BX436" i="36"/>
  <c r="BN437" i="36"/>
  <c r="ET439" i="36"/>
  <c r="FB438" i="36"/>
  <c r="AC437" i="36"/>
  <c r="ES438" i="36"/>
  <c r="CN437" i="36"/>
  <c r="BK436" i="36"/>
  <c r="AL439" i="36"/>
  <c r="EZ439" i="36"/>
  <c r="BG437" i="36"/>
  <c r="FC439" i="36"/>
  <c r="CF436" i="36"/>
  <c r="BX437" i="36"/>
  <c r="AM436" i="36"/>
  <c r="AD439" i="36"/>
  <c r="ET438" i="36"/>
  <c r="CK436" i="36"/>
  <c r="CP437" i="36"/>
  <c r="CK437" i="36"/>
  <c r="BS437" i="36"/>
  <c r="CJ437" i="36"/>
  <c r="BK437" i="36"/>
  <c r="FA437" i="36"/>
  <c r="AD438" i="36"/>
  <c r="BJ439" i="36"/>
  <c r="CR437" i="36"/>
  <c r="BG436" i="36"/>
  <c r="AL436" i="36"/>
  <c r="FC437" i="36"/>
  <c r="BJ437" i="36"/>
  <c r="AH438" i="36"/>
  <c r="EU439" i="36"/>
  <c r="ES439" i="36"/>
  <c r="CL437" i="36"/>
  <c r="EV440" i="36"/>
  <c r="CF437" i="36"/>
  <c r="AF439" i="36"/>
  <c r="CG438" i="36"/>
  <c r="AO437" i="36"/>
  <c r="BQ437" i="36"/>
  <c r="BN436" i="36"/>
  <c r="BZ436" i="36"/>
  <c r="CM437" i="36"/>
  <c r="FD439" i="36"/>
  <c r="ES437" i="36"/>
  <c r="EW437" i="36"/>
  <c r="FA439" i="36"/>
  <c r="BR437" i="36"/>
  <c r="S439" i="36"/>
  <c r="BL439" i="36"/>
  <c r="BZ437" i="36"/>
  <c r="EW439" i="36"/>
  <c r="BQ436" i="36"/>
  <c r="CG440" i="36"/>
  <c r="EV439" i="36"/>
  <c r="ER439" i="36"/>
  <c r="EV437" i="36"/>
  <c r="BO439" i="36"/>
  <c r="AS434" i="36"/>
  <c r="AQ437" i="36"/>
  <c r="AC438" i="36"/>
  <c r="BL436" i="36"/>
  <c r="FG437" i="36"/>
  <c r="BM437" i="36"/>
  <c r="BO437" i="36"/>
  <c r="FB439" i="36"/>
  <c r="AO436" i="36"/>
  <c r="BV438" i="36"/>
  <c r="AJ436" i="36"/>
  <c r="CP436" i="36"/>
  <c r="BP437" i="36"/>
  <c r="BP436" i="36"/>
  <c r="ER437" i="36"/>
  <c r="BF436" i="36"/>
  <c r="ER436" i="36"/>
  <c r="BV439" i="36"/>
  <c r="FD438" i="36"/>
  <c r="BW436" i="36"/>
  <c r="AQ436" i="36"/>
  <c r="EU438" i="36"/>
  <c r="AH440" i="36"/>
  <c r="FA438" i="36"/>
  <c r="BS436" i="36"/>
  <c r="BR436" i="36"/>
  <c r="BO436" i="36"/>
  <c r="AM437" i="36"/>
  <c r="AT438" i="36"/>
  <c r="BX439" i="36"/>
  <c r="EF430" i="36" l="1"/>
  <c r="J436" i="38"/>
  <c r="W434" i="38"/>
  <c r="EC430" i="36"/>
  <c r="EE430" i="36"/>
  <c r="ED430" i="36"/>
  <c r="BB434" i="38"/>
  <c r="BG434" i="38" s="1"/>
  <c r="EH430" i="36"/>
  <c r="EL430" i="36"/>
  <c r="DZ430" i="36"/>
  <c r="EK430" i="36"/>
  <c r="DW436" i="36"/>
  <c r="EJ430" i="36"/>
  <c r="EB430" i="36"/>
  <c r="Q436" i="36"/>
  <c r="B436" i="38" s="1"/>
  <c r="EA430" i="36"/>
  <c r="EG430" i="36"/>
  <c r="CV434" i="36"/>
  <c r="DD434" i="36"/>
  <c r="DX436" i="36"/>
  <c r="BH436" i="36"/>
  <c r="U436" i="38" s="1"/>
  <c r="X436" i="38" s="1"/>
  <c r="Q436" i="38"/>
  <c r="R436" i="38" s="1"/>
  <c r="CC436" i="36"/>
  <c r="CD436" i="36"/>
  <c r="CH436" i="36"/>
  <c r="AC436" i="38"/>
  <c r="DB434" i="36"/>
  <c r="DA434" i="36"/>
  <c r="DC434" i="36" s="1"/>
  <c r="I436" i="36"/>
  <c r="AA434" i="38"/>
  <c r="EX439" i="36"/>
  <c r="DI433" i="36"/>
  <c r="A434" i="36"/>
  <c r="L436" i="36"/>
  <c r="Y434" i="36" a="1"/>
  <c r="Y434" i="36" s="1"/>
  <c r="H434" i="38" s="1"/>
  <c r="I434" i="38" s="1"/>
  <c r="CA434" i="36"/>
  <c r="U436" i="36"/>
  <c r="AA435" i="38"/>
  <c r="EG431" i="36"/>
  <c r="E436" i="38"/>
  <c r="C436" i="36"/>
  <c r="AR437" i="38"/>
  <c r="AE437" i="36"/>
  <c r="DX437" i="36"/>
  <c r="CX434" i="36"/>
  <c r="CW434" i="36"/>
  <c r="CZ434" i="36"/>
  <c r="U437" i="36"/>
  <c r="P437" i="36"/>
  <c r="E437" i="38"/>
  <c r="I437" i="36"/>
  <c r="CA435" i="36"/>
  <c r="DH433" i="36"/>
  <c r="Q437" i="36"/>
  <c r="B437" i="38" s="1"/>
  <c r="BU435" i="38"/>
  <c r="BA435" i="38"/>
  <c r="BB435" i="38" s="1"/>
  <c r="BG435" i="38" s="1"/>
  <c r="AT435" i="38"/>
  <c r="AS435" i="38"/>
  <c r="AP435" i="38"/>
  <c r="BL435" i="38"/>
  <c r="AF435" i="38"/>
  <c r="AI435" i="38"/>
  <c r="AG435" i="38"/>
  <c r="DJ433" i="36"/>
  <c r="J437" i="38"/>
  <c r="BK435" i="38"/>
  <c r="AX435" i="38"/>
  <c r="AY435" i="38" s="1"/>
  <c r="BT435" i="38"/>
  <c r="BS435" i="38"/>
  <c r="AJ435" i="38"/>
  <c r="AN435" i="38" s="1"/>
  <c r="AU435" i="38"/>
  <c r="BI435" i="38"/>
  <c r="DG433" i="36"/>
  <c r="DF433" i="36"/>
  <c r="DM433" i="36"/>
  <c r="BU437" i="36"/>
  <c r="AI438" i="36"/>
  <c r="DE434" i="36"/>
  <c r="DJ434" i="36" s="1"/>
  <c r="DE435" i="36"/>
  <c r="DJ435" i="36" s="1"/>
  <c r="AR439" i="38"/>
  <c r="AG439" i="36"/>
  <c r="G437" i="36" a="1"/>
  <c r="G437" i="36" s="1"/>
  <c r="DW437" i="36"/>
  <c r="EQ440" i="36"/>
  <c r="EO441" i="36" s="1"/>
  <c r="M436" i="36"/>
  <c r="AA436" i="36"/>
  <c r="BB436" i="36" s="1"/>
  <c r="CU436" i="36"/>
  <c r="CY436" i="36" s="1"/>
  <c r="CQ436" i="36"/>
  <c r="CS436" i="36"/>
  <c r="CT436" i="36"/>
  <c r="H436" i="36"/>
  <c r="O436" i="36" s="1"/>
  <c r="AK437" i="36"/>
  <c r="K437" i="38" s="1"/>
  <c r="CI437" i="36"/>
  <c r="AK436" i="36"/>
  <c r="K436" i="38" s="1"/>
  <c r="BU436" i="36"/>
  <c r="BT436" i="36"/>
  <c r="AP436" i="36"/>
  <c r="AV436" i="36"/>
  <c r="AD436" i="38"/>
  <c r="BS436" i="38" s="1"/>
  <c r="V438" i="36"/>
  <c r="T438" i="36"/>
  <c r="E438" i="38" s="1"/>
  <c r="W438" i="36"/>
  <c r="M438" i="36" s="1"/>
  <c r="D438" i="38"/>
  <c r="E438" i="36"/>
  <c r="K438" i="36"/>
  <c r="Z438" i="36"/>
  <c r="Q438" i="36" s="1"/>
  <c r="B438" i="38" s="1"/>
  <c r="M436" i="38"/>
  <c r="L436" i="38"/>
  <c r="EM431" i="36"/>
  <c r="ED431" i="36"/>
  <c r="N437" i="38"/>
  <c r="AR437" i="36"/>
  <c r="DZ431" i="36"/>
  <c r="AH435" i="38"/>
  <c r="EI431" i="36"/>
  <c r="EB431" i="36"/>
  <c r="EL431" i="36"/>
  <c r="EE431" i="36"/>
  <c r="EH431" i="36"/>
  <c r="EJ431" i="36"/>
  <c r="EC431" i="36"/>
  <c r="EA431" i="36"/>
  <c r="EK431" i="36"/>
  <c r="EF431" i="36"/>
  <c r="EM429" i="36"/>
  <c r="EE429" i="36"/>
  <c r="DL432" i="36"/>
  <c r="ED432" i="36" s="1"/>
  <c r="W435" i="38"/>
  <c r="EH429" i="36"/>
  <c r="EI429" i="36"/>
  <c r="EK429" i="36"/>
  <c r="EC429" i="36"/>
  <c r="EG429" i="36"/>
  <c r="EL429" i="36"/>
  <c r="EA429" i="36"/>
  <c r="DZ429" i="36"/>
  <c r="EB429" i="36"/>
  <c r="EJ429" i="36"/>
  <c r="EF429" i="36"/>
  <c r="CW435" i="36"/>
  <c r="DG435" i="36"/>
  <c r="DL435" i="36" s="1"/>
  <c r="DA435" i="36"/>
  <c r="DC435" i="36" s="1"/>
  <c r="DF435" i="36"/>
  <c r="DB435" i="36"/>
  <c r="CV435" i="36"/>
  <c r="DK435" i="36"/>
  <c r="CZ435" i="36"/>
  <c r="DD435" i="36"/>
  <c r="DI435" i="36"/>
  <c r="CY435" i="36"/>
  <c r="CX435" i="36"/>
  <c r="DM435" i="36"/>
  <c r="CU437" i="36"/>
  <c r="DD437" i="36" s="1"/>
  <c r="AI439" i="36"/>
  <c r="AE438" i="36"/>
  <c r="CO436" i="36"/>
  <c r="D439" i="38"/>
  <c r="E439" i="36"/>
  <c r="T439" i="36"/>
  <c r="P439" i="36" s="1"/>
  <c r="K439" i="36"/>
  <c r="V439" i="36"/>
  <c r="W439" i="36"/>
  <c r="F439" i="38" s="1"/>
  <c r="G439" i="38" s="1"/>
  <c r="AR438" i="38"/>
  <c r="FH436" i="36"/>
  <c r="FI436" i="36" s="1"/>
  <c r="CI436" i="36"/>
  <c r="Q437" i="38"/>
  <c r="R437" i="38" s="1"/>
  <c r="BH437" i="36"/>
  <c r="U437" i="38" s="1"/>
  <c r="X437" i="38" s="1"/>
  <c r="CD437" i="36"/>
  <c r="CC437" i="36"/>
  <c r="FH437" i="36"/>
  <c r="AC437" i="38"/>
  <c r="CH437" i="36"/>
  <c r="AE439" i="36"/>
  <c r="V437" i="38"/>
  <c r="BI437" i="36"/>
  <c r="CO437" i="36"/>
  <c r="Z439" i="36"/>
  <c r="DW439" i="36" s="1"/>
  <c r="M437" i="38"/>
  <c r="L437" i="38"/>
  <c r="BT437" i="36"/>
  <c r="AV437" i="36"/>
  <c r="AD437" i="38"/>
  <c r="BA437" i="38" s="1"/>
  <c r="AP437" i="36"/>
  <c r="CS437" i="36"/>
  <c r="H437" i="36"/>
  <c r="O437" i="36" s="1"/>
  <c r="CT437" i="36"/>
  <c r="CQ437" i="36"/>
  <c r="A436" i="38"/>
  <c r="BF435" i="38"/>
  <c r="BE434" i="38"/>
  <c r="EY438" i="36"/>
  <c r="A437" i="36"/>
  <c r="AZ435" i="38"/>
  <c r="BD434" i="38"/>
  <c r="AY434" i="38"/>
  <c r="A436" i="36"/>
  <c r="BC434" i="38"/>
  <c r="BF434" i="38"/>
  <c r="AR438" i="36"/>
  <c r="N438" i="38"/>
  <c r="M439" i="38"/>
  <c r="L439" i="38"/>
  <c r="AC439" i="38"/>
  <c r="CH439" i="36"/>
  <c r="CD439" i="36"/>
  <c r="CC439" i="36"/>
  <c r="BI439" i="36"/>
  <c r="V439" i="38"/>
  <c r="AI440" i="36"/>
  <c r="AY435" i="36"/>
  <c r="AX435" i="36"/>
  <c r="BA435" i="36"/>
  <c r="AZ435" i="36"/>
  <c r="EY439" i="36"/>
  <c r="S435" i="38"/>
  <c r="T435" i="38"/>
  <c r="D436" i="36"/>
  <c r="Y436" i="36" s="1" a="1"/>
  <c r="Y436" i="36" s="1"/>
  <c r="H436" i="38" s="1"/>
  <c r="I436" i="38" s="1"/>
  <c r="J436" i="36"/>
  <c r="BC435" i="38"/>
  <c r="BA434" i="36"/>
  <c r="AX434" i="36"/>
  <c r="AY434" i="36"/>
  <c r="AZ434" i="36"/>
  <c r="CB436" i="36"/>
  <c r="AA436" i="38"/>
  <c r="AM435" i="38"/>
  <c r="T436" i="38"/>
  <c r="S436" i="38"/>
  <c r="X438" i="36"/>
  <c r="F438" i="38"/>
  <c r="G438" i="38" s="1"/>
  <c r="I438" i="36"/>
  <c r="C438" i="36"/>
  <c r="BB437" i="36"/>
  <c r="AW437" i="36"/>
  <c r="AB437" i="36"/>
  <c r="Y436" i="38"/>
  <c r="AB436" i="38"/>
  <c r="O436" i="38"/>
  <c r="P436" i="38" s="1"/>
  <c r="Z436" i="38"/>
  <c r="DG434" i="36"/>
  <c r="DF434" i="36"/>
  <c r="DM434" i="36"/>
  <c r="EX440" i="36"/>
  <c r="EP440" i="36"/>
  <c r="AB436" i="36"/>
  <c r="D437" i="36"/>
  <c r="Y437" i="36" s="1" a="1"/>
  <c r="Y437" i="36" s="1"/>
  <c r="H437" i="38" s="1"/>
  <c r="I437" i="38" s="1"/>
  <c r="J437" i="36"/>
  <c r="S434" i="38"/>
  <c r="T434" i="38"/>
  <c r="A437" i="38"/>
  <c r="AB437" i="38"/>
  <c r="Z437" i="38"/>
  <c r="Y437" i="38"/>
  <c r="O437" i="38"/>
  <c r="P437" i="38" s="1"/>
  <c r="BE435" i="38"/>
  <c r="BD435" i="38"/>
  <c r="BE434" i="36"/>
  <c r="BD434" i="36"/>
  <c r="BC434" i="36"/>
  <c r="W436" i="38"/>
  <c r="P438" i="36"/>
  <c r="BE435" i="36"/>
  <c r="BC435" i="36"/>
  <c r="BD435" i="36"/>
  <c r="EQ441" i="36"/>
  <c r="EO442" i="36" s="1"/>
  <c r="EX441" i="36"/>
  <c r="EP441" i="36"/>
  <c r="AL434" i="38"/>
  <c r="AN434" i="38"/>
  <c r="AM434" i="38"/>
  <c r="FD441" i="36"/>
  <c r="ER438" i="36"/>
  <c r="BJ438" i="36"/>
  <c r="FG439" i="36"/>
  <c r="CL439" i="36"/>
  <c r="CR438" i="36"/>
  <c r="AJ438" i="36"/>
  <c r="EW440" i="36"/>
  <c r="BS438" i="36"/>
  <c r="BR438" i="36"/>
  <c r="BO438" i="36"/>
  <c r="EW441" i="36"/>
  <c r="CN439" i="36"/>
  <c r="CM438" i="36"/>
  <c r="CN438" i="36"/>
  <c r="BV440" i="36"/>
  <c r="CJ439" i="36"/>
  <c r="FA441" i="36"/>
  <c r="AS437" i="36"/>
  <c r="CR439" i="36"/>
  <c r="ET441" i="36"/>
  <c r="EU440" i="36"/>
  <c r="BL438" i="36"/>
  <c r="FC440" i="36"/>
  <c r="BQ438" i="36"/>
  <c r="AO438" i="36"/>
  <c r="BK438" i="36"/>
  <c r="BZ439" i="36"/>
  <c r="AO439" i="36"/>
  <c r="BS439" i="36"/>
  <c r="EZ440" i="36"/>
  <c r="BF439" i="36"/>
  <c r="AC441" i="36"/>
  <c r="AF441" i="36"/>
  <c r="EV441" i="36"/>
  <c r="BR439" i="36"/>
  <c r="AF440" i="36"/>
  <c r="CJ438" i="36"/>
  <c r="CL438" i="36"/>
  <c r="BV441" i="36"/>
  <c r="BG439" i="36"/>
  <c r="BM441" i="36"/>
  <c r="AD441" i="36"/>
  <c r="BK439" i="36"/>
  <c r="CK439" i="36"/>
  <c r="CF439" i="36"/>
  <c r="BG438" i="36"/>
  <c r="ES440" i="36"/>
  <c r="BJ441" i="36"/>
  <c r="FG438" i="36"/>
  <c r="AD440" i="36"/>
  <c r="FC441" i="36"/>
  <c r="AM439" i="36"/>
  <c r="BM438" i="36"/>
  <c r="CM439" i="36"/>
  <c r="CG441" i="36"/>
  <c r="AQ439" i="36"/>
  <c r="AH441" i="36"/>
  <c r="AQ438" i="36"/>
  <c r="CF438" i="36"/>
  <c r="FB441" i="36"/>
  <c r="ET440" i="36"/>
  <c r="BQ439" i="36"/>
  <c r="BW438" i="36"/>
  <c r="BM439" i="36"/>
  <c r="ES441" i="36"/>
  <c r="EU441" i="36"/>
  <c r="BP438" i="36"/>
  <c r="AT439" i="36"/>
  <c r="BX438" i="36"/>
  <c r="BF438" i="36"/>
  <c r="S441" i="36"/>
  <c r="BN439" i="36"/>
  <c r="CP439" i="36"/>
  <c r="CK438" i="36"/>
  <c r="BN438" i="36"/>
  <c r="BW439" i="36"/>
  <c r="S440" i="36"/>
  <c r="AC442" i="36"/>
  <c r="CP438" i="36"/>
  <c r="AL438" i="36"/>
  <c r="FB440" i="36"/>
  <c r="BZ438" i="36"/>
  <c r="AS436" i="36"/>
  <c r="BP439" i="36"/>
  <c r="AC440" i="36"/>
  <c r="AJ439" i="36"/>
  <c r="AM438" i="36"/>
  <c r="EZ441" i="36"/>
  <c r="FA440" i="36"/>
  <c r="CL440" i="36"/>
  <c r="FD442" i="36"/>
  <c r="FD440" i="36"/>
  <c r="FG440" i="36"/>
  <c r="DL433" i="36" l="1"/>
  <c r="DX438" i="36"/>
  <c r="AK439" i="36"/>
  <c r="K439" i="38" s="1"/>
  <c r="CQ438" i="36"/>
  <c r="BU439" i="36"/>
  <c r="AW436" i="36"/>
  <c r="DH434" i="36"/>
  <c r="DI434" i="36"/>
  <c r="N438" i="36"/>
  <c r="AU438" i="36"/>
  <c r="AL435" i="38"/>
  <c r="EH433" i="36"/>
  <c r="DK434" i="36"/>
  <c r="AA438" i="36"/>
  <c r="AC438" i="38"/>
  <c r="CD438" i="36"/>
  <c r="CC438" i="36"/>
  <c r="CH438" i="36"/>
  <c r="AK438" i="36"/>
  <c r="K438" i="38" s="1"/>
  <c r="BI438" i="36"/>
  <c r="V438" i="38"/>
  <c r="Q438" i="38"/>
  <c r="BH438" i="36"/>
  <c r="U438" i="38" s="1"/>
  <c r="X438" i="38" s="1"/>
  <c r="AP438" i="36"/>
  <c r="AD438" i="38"/>
  <c r="AV438" i="36"/>
  <c r="BT438" i="36"/>
  <c r="CI438" i="36"/>
  <c r="FH438" i="36"/>
  <c r="CO438" i="36"/>
  <c r="BU438" i="36"/>
  <c r="L438" i="38"/>
  <c r="M438" i="38"/>
  <c r="DX440" i="36"/>
  <c r="DX439" i="36"/>
  <c r="AP436" i="38"/>
  <c r="U438" i="36"/>
  <c r="DH435" i="36"/>
  <c r="Q439" i="38"/>
  <c r="W439" i="38" s="1"/>
  <c r="BH439" i="36"/>
  <c r="U439" i="38" s="1"/>
  <c r="X439" i="38" s="1"/>
  <c r="K441" i="36"/>
  <c r="E441" i="36"/>
  <c r="W441" i="36"/>
  <c r="T441" i="36"/>
  <c r="P441" i="36" s="1"/>
  <c r="D441" i="38"/>
  <c r="V441" i="36"/>
  <c r="Z441" i="36"/>
  <c r="Q441" i="36" s="1"/>
  <c r="B441" i="38" s="1"/>
  <c r="EQ442" i="36"/>
  <c r="EO443" i="36" s="1"/>
  <c r="EP443" i="36" s="1"/>
  <c r="AE436" i="38"/>
  <c r="BU436" i="38"/>
  <c r="CV436" i="36"/>
  <c r="BJ436" i="38"/>
  <c r="AS436" i="38"/>
  <c r="DW438" i="36"/>
  <c r="AW436" i="38"/>
  <c r="DB436" i="36"/>
  <c r="AX436" i="38"/>
  <c r="AZ436" i="38" s="1"/>
  <c r="AT436" i="38"/>
  <c r="CW436" i="36"/>
  <c r="G438" i="36" a="1"/>
  <c r="G438" i="36" s="1"/>
  <c r="BI436" i="38"/>
  <c r="BT436" i="38"/>
  <c r="AO436" i="38"/>
  <c r="AQ436" i="38"/>
  <c r="DD436" i="36"/>
  <c r="F438" i="36"/>
  <c r="AK436" i="38"/>
  <c r="BY436" i="36"/>
  <c r="CA436" i="36" s="1"/>
  <c r="AU436" i="38"/>
  <c r="BP436" i="38"/>
  <c r="CX436" i="36"/>
  <c r="CZ436" i="36"/>
  <c r="L438" i="36"/>
  <c r="J438" i="38"/>
  <c r="BK436" i="38"/>
  <c r="BO436" i="38"/>
  <c r="BA436" i="38"/>
  <c r="BB436" i="38" s="1"/>
  <c r="BG436" i="38" s="1"/>
  <c r="BQ436" i="38"/>
  <c r="BR436" i="38"/>
  <c r="AI436" i="38"/>
  <c r="BM436" i="38"/>
  <c r="BN436" i="38"/>
  <c r="DA436" i="36"/>
  <c r="DC436" i="36" s="1"/>
  <c r="BH436" i="38"/>
  <c r="AF436" i="38"/>
  <c r="AH436" i="38"/>
  <c r="BL436" i="38"/>
  <c r="AG436" i="38"/>
  <c r="AJ436" i="38"/>
  <c r="AV436" i="38"/>
  <c r="AR440" i="38"/>
  <c r="N439" i="38"/>
  <c r="AR439" i="36"/>
  <c r="DE436" i="36"/>
  <c r="CQ439" i="36"/>
  <c r="EE433" i="36"/>
  <c r="EL432" i="36"/>
  <c r="BU437" i="38"/>
  <c r="BI437" i="38"/>
  <c r="CO439" i="36"/>
  <c r="FH439" i="36"/>
  <c r="FI439" i="36" s="1"/>
  <c r="CI439" i="36"/>
  <c r="CS438" i="36"/>
  <c r="H438" i="36"/>
  <c r="O438" i="36" s="1"/>
  <c r="CT438" i="36"/>
  <c r="AV439" i="36"/>
  <c r="AP439" i="36"/>
  <c r="BT439" i="36"/>
  <c r="CU438" i="36"/>
  <c r="DD438" i="36" s="1"/>
  <c r="H439" i="36"/>
  <c r="O439" i="36" s="1"/>
  <c r="CT439" i="36"/>
  <c r="CS439" i="36"/>
  <c r="EE432" i="36"/>
  <c r="EC433" i="36"/>
  <c r="AS437" i="38"/>
  <c r="AX437" i="38"/>
  <c r="AY437" i="38" s="1"/>
  <c r="W437" i="38"/>
  <c r="EL433" i="36"/>
  <c r="AU439" i="36"/>
  <c r="EF432" i="36"/>
  <c r="EM433" i="36"/>
  <c r="ED433" i="36"/>
  <c r="EA433" i="36"/>
  <c r="BN437" i="38"/>
  <c r="EK433" i="36"/>
  <c r="EB433" i="36"/>
  <c r="EI433" i="36"/>
  <c r="DZ433" i="36"/>
  <c r="EG433" i="36"/>
  <c r="AT437" i="38"/>
  <c r="BJ437" i="38"/>
  <c r="U439" i="36"/>
  <c r="J439" i="36" s="1"/>
  <c r="EJ432" i="36"/>
  <c r="EJ433" i="36"/>
  <c r="EK432" i="36"/>
  <c r="EF433" i="36"/>
  <c r="EG432" i="36"/>
  <c r="AE437" i="38"/>
  <c r="AU437" i="38"/>
  <c r="EC432" i="36"/>
  <c r="AG437" i="38"/>
  <c r="AQ437" i="38"/>
  <c r="BR437" i="38"/>
  <c r="AK437" i="38"/>
  <c r="C439" i="36"/>
  <c r="EH432" i="36"/>
  <c r="DZ432" i="36"/>
  <c r="EB432" i="36"/>
  <c r="AA437" i="38"/>
  <c r="EM432" i="36"/>
  <c r="BK437" i="38"/>
  <c r="BH437" i="38"/>
  <c r="AW437" i="38"/>
  <c r="AI437" i="38"/>
  <c r="E439" i="38"/>
  <c r="A439" i="38" s="1"/>
  <c r="EI432" i="36"/>
  <c r="EA432" i="36"/>
  <c r="G439" i="36" a="1"/>
  <c r="G439" i="36" s="1"/>
  <c r="L439" i="36"/>
  <c r="J439" i="38"/>
  <c r="EE435" i="36"/>
  <c r="CU439" i="36"/>
  <c r="DD439" i="36" s="1"/>
  <c r="Q439" i="36"/>
  <c r="B439" i="38" s="1"/>
  <c r="M439" i="36"/>
  <c r="BQ437" i="38"/>
  <c r="BM437" i="38"/>
  <c r="AP437" i="38"/>
  <c r="BT437" i="38"/>
  <c r="AH437" i="38"/>
  <c r="AO437" i="38"/>
  <c r="AV437" i="38"/>
  <c r="CZ437" i="36"/>
  <c r="FI437" i="36"/>
  <c r="BY437" i="36"/>
  <c r="CA437" i="36" s="1"/>
  <c r="BP437" i="38"/>
  <c r="AJ437" i="38"/>
  <c r="AL437" i="38" s="1"/>
  <c r="BS437" i="38"/>
  <c r="AF437" i="38"/>
  <c r="BL437" i="38"/>
  <c r="BO437" i="38"/>
  <c r="I439" i="36"/>
  <c r="CW437" i="36"/>
  <c r="CX437" i="36"/>
  <c r="N439" i="36"/>
  <c r="AA439" i="36"/>
  <c r="AW439" i="36" s="1"/>
  <c r="CB437" i="36"/>
  <c r="F439" i="36"/>
  <c r="AB439" i="38" s="1"/>
  <c r="AD439" i="38"/>
  <c r="AT439" i="38" s="1"/>
  <c r="BB437" i="38"/>
  <c r="BG437" i="38" s="1"/>
  <c r="CY437" i="36"/>
  <c r="DB437" i="36"/>
  <c r="DA437" i="36"/>
  <c r="DC437" i="36" s="1"/>
  <c r="CV437" i="36"/>
  <c r="X439" i="36"/>
  <c r="AI441" i="36"/>
  <c r="D440" i="38"/>
  <c r="V440" i="36"/>
  <c r="E440" i="36"/>
  <c r="K440" i="36"/>
  <c r="T440" i="36"/>
  <c r="C440" i="36" s="1"/>
  <c r="W440" i="36"/>
  <c r="X440" i="36" s="1"/>
  <c r="Z440" i="36"/>
  <c r="J440" i="38" s="1"/>
  <c r="AG441" i="36"/>
  <c r="AG440" i="36"/>
  <c r="DE437" i="36"/>
  <c r="DF437" i="36" s="1"/>
  <c r="AR441" i="38"/>
  <c r="AE441" i="36"/>
  <c r="AE440" i="36"/>
  <c r="EI435" i="36"/>
  <c r="BF436" i="38"/>
  <c r="AY436" i="38"/>
  <c r="EL435" i="36"/>
  <c r="EM435" i="36"/>
  <c r="EF435" i="36"/>
  <c r="EA435" i="36"/>
  <c r="AA439" i="38"/>
  <c r="EC435" i="36"/>
  <c r="EK435" i="36"/>
  <c r="EH435" i="36"/>
  <c r="BE436" i="38"/>
  <c r="DZ435" i="36"/>
  <c r="ED435" i="36"/>
  <c r="EG435" i="36"/>
  <c r="BC436" i="38"/>
  <c r="EJ435" i="36"/>
  <c r="BD437" i="38"/>
  <c r="EB435" i="36"/>
  <c r="BE437" i="38"/>
  <c r="A438" i="38"/>
  <c r="BF437" i="38"/>
  <c r="A438" i="36"/>
  <c r="BC437" i="38"/>
  <c r="AR442" i="38"/>
  <c r="V441" i="38"/>
  <c r="BI441" i="36"/>
  <c r="DI436" i="36"/>
  <c r="DH436" i="36"/>
  <c r="DM436" i="36"/>
  <c r="DK436" i="36"/>
  <c r="DF436" i="36"/>
  <c r="DJ436" i="36"/>
  <c r="DG436" i="36"/>
  <c r="EP442" i="36"/>
  <c r="EX442" i="36"/>
  <c r="EY440" i="36"/>
  <c r="O438" i="38"/>
  <c r="P438" i="38" s="1"/>
  <c r="Y438" i="38"/>
  <c r="AB438" i="38"/>
  <c r="Z438" i="38"/>
  <c r="F441" i="36"/>
  <c r="G441" i="36" a="1"/>
  <c r="G441" i="36" s="1"/>
  <c r="J441" i="38"/>
  <c r="AY436" i="36"/>
  <c r="AZ436" i="36"/>
  <c r="AX436" i="36"/>
  <c r="BA436" i="36"/>
  <c r="J438" i="36"/>
  <c r="D438" i="36"/>
  <c r="Y438" i="36" s="1" a="1"/>
  <c r="Y438" i="36" s="1"/>
  <c r="H438" i="38" s="1"/>
  <c r="I438" i="38" s="1"/>
  <c r="AX438" i="38"/>
  <c r="AY438" i="38" s="1"/>
  <c r="AE438" i="38"/>
  <c r="AK438" i="38"/>
  <c r="BU438" i="38"/>
  <c r="BY438" i="36"/>
  <c r="BJ438" i="38"/>
  <c r="AI438" i="38"/>
  <c r="BO438" i="38"/>
  <c r="AO438" i="38"/>
  <c r="BI438" i="38"/>
  <c r="BH438" i="38"/>
  <c r="AJ438" i="38"/>
  <c r="BR438" i="38"/>
  <c r="BQ438" i="38"/>
  <c r="BT438" i="38"/>
  <c r="AP438" i="38"/>
  <c r="BN438" i="38"/>
  <c r="AQ438" i="38"/>
  <c r="BS438" i="38"/>
  <c r="AS438" i="38"/>
  <c r="BM438" i="38"/>
  <c r="AF438" i="38"/>
  <c r="BP438" i="38"/>
  <c r="AT438" i="38"/>
  <c r="AU438" i="38"/>
  <c r="AW438" i="38"/>
  <c r="AV438" i="38"/>
  <c r="BK438" i="38"/>
  <c r="BA438" i="38"/>
  <c r="BL438" i="38"/>
  <c r="EY441" i="36"/>
  <c r="BC436" i="36"/>
  <c r="BD436" i="36"/>
  <c r="BE436" i="36"/>
  <c r="DL434" i="36"/>
  <c r="EK434" i="36" s="1"/>
  <c r="AZ437" i="36"/>
  <c r="AX437" i="36"/>
  <c r="AY437" i="36"/>
  <c r="BA437" i="36"/>
  <c r="AB438" i="36"/>
  <c r="AW438" i="36"/>
  <c r="BB438" i="36"/>
  <c r="BD436" i="38"/>
  <c r="AN436" i="38"/>
  <c r="AL436" i="38"/>
  <c r="AM436" i="38"/>
  <c r="E441" i="38"/>
  <c r="I441" i="36"/>
  <c r="N441" i="36"/>
  <c r="AU441" i="36"/>
  <c r="F441" i="38"/>
  <c r="G441" i="38" s="1"/>
  <c r="AA441" i="36"/>
  <c r="M441" i="36"/>
  <c r="X441" i="36"/>
  <c r="CB439" i="36"/>
  <c r="CB438" i="36"/>
  <c r="T437" i="38"/>
  <c r="S437" i="38"/>
  <c r="BD437" i="36"/>
  <c r="BC437" i="36"/>
  <c r="BE437" i="36"/>
  <c r="R439" i="38"/>
  <c r="FI438" i="36"/>
  <c r="R438" i="38"/>
  <c r="W438" i="38"/>
  <c r="CK440" i="36"/>
  <c r="BZ441" i="36"/>
  <c r="ER440" i="36"/>
  <c r="BK440" i="36"/>
  <c r="AJ440" i="36"/>
  <c r="S442" i="36"/>
  <c r="CG443" i="36"/>
  <c r="CR441" i="36"/>
  <c r="AQ440" i="36"/>
  <c r="BQ440" i="36"/>
  <c r="ET442" i="36"/>
  <c r="AJ441" i="36"/>
  <c r="BX441" i="36"/>
  <c r="CK441" i="36"/>
  <c r="CP443" i="36"/>
  <c r="BF441" i="36"/>
  <c r="CP440" i="36"/>
  <c r="AM440" i="36"/>
  <c r="CM440" i="36"/>
  <c r="CJ440" i="36"/>
  <c r="CF441" i="36"/>
  <c r="AO440" i="36"/>
  <c r="FB442" i="36"/>
  <c r="S443" i="36"/>
  <c r="CP441" i="36"/>
  <c r="AC443" i="36"/>
  <c r="BN440" i="36"/>
  <c r="BQ443" i="36"/>
  <c r="AO441" i="36"/>
  <c r="AH442" i="36"/>
  <c r="BF440" i="36"/>
  <c r="BV443" i="36"/>
  <c r="BO440" i="36"/>
  <c r="BG441" i="36"/>
  <c r="CL441" i="36"/>
  <c r="AM441" i="36"/>
  <c r="ES442" i="36"/>
  <c r="EU443" i="36"/>
  <c r="BR442" i="36"/>
  <c r="BP441" i="36"/>
  <c r="BV442" i="36"/>
  <c r="AH443" i="36"/>
  <c r="EU442" i="36"/>
  <c r="BW440" i="36"/>
  <c r="FC443" i="36"/>
  <c r="BJ440" i="36"/>
  <c r="AT441" i="36"/>
  <c r="FA443" i="36"/>
  <c r="CM441" i="36"/>
  <c r="AD443" i="36"/>
  <c r="AQ441" i="36"/>
  <c r="BX443" i="36"/>
  <c r="BS441" i="36"/>
  <c r="CF440" i="36"/>
  <c r="BQ441" i="36"/>
  <c r="AL440" i="36"/>
  <c r="BM443" i="36"/>
  <c r="BS440" i="36"/>
  <c r="BL441" i="36"/>
  <c r="FC442" i="36"/>
  <c r="AF442" i="36"/>
  <c r="BR440" i="36"/>
  <c r="FB443" i="36"/>
  <c r="BG440" i="36"/>
  <c r="BO441" i="36"/>
  <c r="CN440" i="36"/>
  <c r="ER441" i="36"/>
  <c r="CJ441" i="36"/>
  <c r="FG441" i="36"/>
  <c r="AO442" i="36"/>
  <c r="EW442" i="36"/>
  <c r="BM440" i="36"/>
  <c r="ES443" i="36"/>
  <c r="CG442" i="36"/>
  <c r="EZ442" i="36"/>
  <c r="CR440" i="36"/>
  <c r="BP440" i="36"/>
  <c r="ER443" i="36"/>
  <c r="AL441" i="36"/>
  <c r="BW441" i="36"/>
  <c r="BK443" i="36"/>
  <c r="BK441" i="36"/>
  <c r="AF443" i="36"/>
  <c r="AD442" i="36"/>
  <c r="FD443" i="36"/>
  <c r="AS439" i="36"/>
  <c r="AT440" i="36"/>
  <c r="BR441" i="36"/>
  <c r="CN443" i="36"/>
  <c r="BZ440" i="36"/>
  <c r="BX440" i="36"/>
  <c r="FA442" i="36"/>
  <c r="BN441" i="36"/>
  <c r="CN441" i="36"/>
  <c r="EV442" i="36"/>
  <c r="AS438" i="36"/>
  <c r="BL440" i="36"/>
  <c r="AZ438" i="38" l="1"/>
  <c r="DW441" i="36"/>
  <c r="BB438" i="38"/>
  <c r="BG438" i="38" s="1"/>
  <c r="AG438" i="38"/>
  <c r="L441" i="36"/>
  <c r="AH438" i="38"/>
  <c r="AA438" i="38"/>
  <c r="EX443" i="36"/>
  <c r="CA438" i="36"/>
  <c r="EQ443" i="36"/>
  <c r="EO444" i="36" s="1"/>
  <c r="EQ444" i="36" s="1"/>
  <c r="EO445" i="36" s="1"/>
  <c r="AK441" i="36"/>
  <c r="K441" i="38" s="1"/>
  <c r="CO440" i="36"/>
  <c r="DX441" i="36"/>
  <c r="U441" i="36"/>
  <c r="C441" i="36"/>
  <c r="CT440" i="36"/>
  <c r="H440" i="36"/>
  <c r="O440" i="36" s="1"/>
  <c r="CS440" i="36"/>
  <c r="H441" i="36"/>
  <c r="O441" i="36" s="1"/>
  <c r="CT441" i="36"/>
  <c r="CS441" i="36"/>
  <c r="AI443" i="36"/>
  <c r="AE443" i="36"/>
  <c r="Z443" i="36"/>
  <c r="D443" i="38"/>
  <c r="W443" i="36"/>
  <c r="E443" i="36"/>
  <c r="V443" i="36"/>
  <c r="T443" i="36"/>
  <c r="I443" i="36" s="1"/>
  <c r="K443" i="36"/>
  <c r="D439" i="36"/>
  <c r="Y439" i="36" s="1" a="1"/>
  <c r="Y439" i="36" s="1"/>
  <c r="H439" i="38" s="1"/>
  <c r="I439" i="38" s="1"/>
  <c r="AR443" i="38"/>
  <c r="AE442" i="36"/>
  <c r="AI442" i="36"/>
  <c r="Z442" i="36"/>
  <c r="V442" i="36"/>
  <c r="D442" i="38"/>
  <c r="K442" i="36"/>
  <c r="W442" i="36"/>
  <c r="E442" i="36"/>
  <c r="T442" i="36"/>
  <c r="P442" i="36" s="1"/>
  <c r="AG442" i="36"/>
  <c r="AG443" i="36"/>
  <c r="AZ437" i="38"/>
  <c r="AN437" i="38"/>
  <c r="CW438" i="36"/>
  <c r="CX438" i="36"/>
  <c r="CV438" i="36"/>
  <c r="DE438" i="36"/>
  <c r="DM438" i="36" s="1"/>
  <c r="CZ438" i="36"/>
  <c r="AC440" i="38"/>
  <c r="CH440" i="36"/>
  <c r="CC440" i="36"/>
  <c r="CD440" i="36"/>
  <c r="CC441" i="36"/>
  <c r="AC441" i="38"/>
  <c r="CH441" i="36"/>
  <c r="CD441" i="36"/>
  <c r="BI440" i="36"/>
  <c r="V440" i="38"/>
  <c r="CI441" i="36"/>
  <c r="FH441" i="36"/>
  <c r="CO441" i="36"/>
  <c r="BU441" i="36"/>
  <c r="L440" i="38"/>
  <c r="M440" i="38"/>
  <c r="AP440" i="36"/>
  <c r="AV440" i="36"/>
  <c r="AR440" i="36"/>
  <c r="N440" i="38"/>
  <c r="AR441" i="36"/>
  <c r="N441" i="38"/>
  <c r="L441" i="38"/>
  <c r="M441" i="38"/>
  <c r="Q441" i="38"/>
  <c r="W441" i="38" s="1"/>
  <c r="BH441" i="36"/>
  <c r="U441" i="38" s="1"/>
  <c r="X441" i="38" s="1"/>
  <c r="AV441" i="36"/>
  <c r="AD441" i="38"/>
  <c r="BR441" i="38" s="1"/>
  <c r="AP441" i="36"/>
  <c r="AK440" i="36"/>
  <c r="K440" i="38" s="1"/>
  <c r="BU440" i="36"/>
  <c r="CY438" i="36"/>
  <c r="DA438" i="36"/>
  <c r="DC438" i="36" s="1"/>
  <c r="AP439" i="38"/>
  <c r="DB438" i="36"/>
  <c r="AI439" i="38"/>
  <c r="AX439" i="38"/>
  <c r="AZ439" i="38" s="1"/>
  <c r="AU439" i="38"/>
  <c r="BS439" i="38"/>
  <c r="AK439" i="38"/>
  <c r="BT439" i="38"/>
  <c r="AM437" i="38"/>
  <c r="BP439" i="38"/>
  <c r="BL439" i="38"/>
  <c r="CW439" i="36"/>
  <c r="DB439" i="36"/>
  <c r="CZ439" i="36"/>
  <c r="CX439" i="36"/>
  <c r="DA439" i="36"/>
  <c r="DC439" i="36" s="1"/>
  <c r="CV439" i="36"/>
  <c r="DE439" i="36"/>
  <c r="DG439" i="36" s="1"/>
  <c r="CY439" i="36"/>
  <c r="BY439" i="36"/>
  <c r="CA439" i="36" s="1"/>
  <c r="BQ439" i="38"/>
  <c r="AF439" i="38"/>
  <c r="O439" i="38"/>
  <c r="P439" i="38" s="1"/>
  <c r="AB439" i="36"/>
  <c r="E440" i="38"/>
  <c r="BB439" i="36"/>
  <c r="BE439" i="36" s="1"/>
  <c r="Q440" i="36"/>
  <c r="B440" i="38" s="1"/>
  <c r="A439" i="36"/>
  <c r="Z439" i="38"/>
  <c r="AD440" i="38"/>
  <c r="BA440" i="38" s="1"/>
  <c r="DW440" i="36"/>
  <c r="F440" i="36"/>
  <c r="A440" i="36" s="1"/>
  <c r="BI439" i="38"/>
  <c r="BU439" i="38"/>
  <c r="BJ439" i="38"/>
  <c r="AW439" i="38"/>
  <c r="BR439" i="38"/>
  <c r="AO439" i="38"/>
  <c r="Y439" i="38"/>
  <c r="L440" i="36"/>
  <c r="N440" i="36"/>
  <c r="DK437" i="36"/>
  <c r="BN439" i="38"/>
  <c r="BA439" i="38"/>
  <c r="BB439" i="38" s="1"/>
  <c r="BG439" i="38" s="1"/>
  <c r="AH439" i="38"/>
  <c r="AE439" i="38"/>
  <c r="AV439" i="38"/>
  <c r="AQ439" i="38"/>
  <c r="M440" i="36"/>
  <c r="DG437" i="36"/>
  <c r="AU440" i="36"/>
  <c r="DM437" i="36"/>
  <c r="DJ437" i="36"/>
  <c r="F440" i="38"/>
  <c r="G440" i="38" s="1"/>
  <c r="DH437" i="36"/>
  <c r="CU441" i="36"/>
  <c r="BM439" i="38"/>
  <c r="BO439" i="38"/>
  <c r="AJ439" i="38"/>
  <c r="AM439" i="38" s="1"/>
  <c r="BK439" i="38"/>
  <c r="BH439" i="38"/>
  <c r="AG439" i="38"/>
  <c r="AS439" i="38"/>
  <c r="P440" i="36"/>
  <c r="G440" i="36" a="1"/>
  <c r="G440" i="36" s="1"/>
  <c r="U440" i="36"/>
  <c r="D440" i="36" s="1"/>
  <c r="I440" i="36"/>
  <c r="AA440" i="36"/>
  <c r="AB440" i="36" s="1"/>
  <c r="DI437" i="36"/>
  <c r="CU440" i="36"/>
  <c r="CZ440" i="36" s="1"/>
  <c r="CQ441" i="36"/>
  <c r="CI440" i="36"/>
  <c r="FH440" i="36"/>
  <c r="BH440" i="36"/>
  <c r="U440" i="38" s="1"/>
  <c r="X440" i="38" s="1"/>
  <c r="Q440" i="38"/>
  <c r="R440" i="38" s="1"/>
  <c r="BT440" i="36"/>
  <c r="CQ440" i="36"/>
  <c r="BT441" i="36"/>
  <c r="BF438" i="38"/>
  <c r="A441" i="38"/>
  <c r="BC438" i="38"/>
  <c r="DL436" i="36"/>
  <c r="ED436" i="36" s="1"/>
  <c r="EI434" i="36"/>
  <c r="BD438" i="38"/>
  <c r="EF434" i="36"/>
  <c r="EC434" i="36"/>
  <c r="EB434" i="36"/>
  <c r="EY442" i="36"/>
  <c r="EA434" i="36"/>
  <c r="EE434" i="36"/>
  <c r="EG434" i="36"/>
  <c r="EJ434" i="36"/>
  <c r="CQ443" i="36"/>
  <c r="AC443" i="38"/>
  <c r="CH443" i="36"/>
  <c r="CD443" i="36"/>
  <c r="CC443" i="36"/>
  <c r="CO443" i="36"/>
  <c r="CU443" i="36"/>
  <c r="AP442" i="36"/>
  <c r="AV442" i="36"/>
  <c r="EY443" i="36"/>
  <c r="BO441" i="38"/>
  <c r="AX438" i="36"/>
  <c r="AZ438" i="36"/>
  <c r="AY438" i="36"/>
  <c r="BA438" i="36"/>
  <c r="AW441" i="36"/>
  <c r="BB441" i="36"/>
  <c r="AB441" i="36"/>
  <c r="BA439" i="36"/>
  <c r="AX439" i="36"/>
  <c r="AY439" i="36"/>
  <c r="AZ439" i="36"/>
  <c r="ED434" i="36"/>
  <c r="DZ434" i="36"/>
  <c r="EM434" i="36"/>
  <c r="F443" i="36"/>
  <c r="Q443" i="36"/>
  <c r="B443" i="38" s="1"/>
  <c r="L443" i="36"/>
  <c r="J443" i="38"/>
  <c r="G443" i="36" a="1"/>
  <c r="G443" i="36" s="1"/>
  <c r="DW443" i="36"/>
  <c r="R441" i="38"/>
  <c r="E442" i="38"/>
  <c r="C442" i="36"/>
  <c r="J441" i="36"/>
  <c r="D441" i="36"/>
  <c r="Y441" i="36" s="1" a="1"/>
  <c r="Y441" i="36" s="1"/>
  <c r="H441" i="38" s="1"/>
  <c r="I441" i="38" s="1"/>
  <c r="F442" i="38"/>
  <c r="G442" i="38" s="1"/>
  <c r="M442" i="36"/>
  <c r="X442" i="36"/>
  <c r="AU442" i="36"/>
  <c r="AA442" i="36"/>
  <c r="AD442" i="38"/>
  <c r="N442" i="36"/>
  <c r="S439" i="38"/>
  <c r="T439" i="38"/>
  <c r="EP444" i="36"/>
  <c r="EX444" i="36"/>
  <c r="A441" i="36"/>
  <c r="BD438" i="36"/>
  <c r="BC438" i="36"/>
  <c r="BE438" i="36"/>
  <c r="EL434" i="36"/>
  <c r="BE438" i="38"/>
  <c r="AM438" i="38"/>
  <c r="AL438" i="38"/>
  <c r="AN438" i="38"/>
  <c r="EH434" i="36"/>
  <c r="F442" i="36"/>
  <c r="G442" i="36" a="1"/>
  <c r="G442" i="36" s="1"/>
  <c r="L442" i="36"/>
  <c r="DW442" i="36"/>
  <c r="J442" i="38"/>
  <c r="Q442" i="36"/>
  <c r="B442" i="38" s="1"/>
  <c r="S438" i="38"/>
  <c r="T438" i="38"/>
  <c r="Z441" i="38"/>
  <c r="O441" i="38"/>
  <c r="P441" i="38" s="1"/>
  <c r="Y441" i="38"/>
  <c r="AB441" i="38"/>
  <c r="N443" i="36"/>
  <c r="F443" i="38"/>
  <c r="G443" i="38" s="1"/>
  <c r="AA443" i="36"/>
  <c r="AU443" i="36"/>
  <c r="X443" i="36"/>
  <c r="M443" i="36"/>
  <c r="CK443" i="36"/>
  <c r="EU444" i="36"/>
  <c r="CK442" i="36"/>
  <c r="CL442" i="36"/>
  <c r="FG442" i="36"/>
  <c r="BL442" i="36"/>
  <c r="BX442" i="36"/>
  <c r="BR443" i="36"/>
  <c r="CM443" i="36"/>
  <c r="BS443" i="36"/>
  <c r="EW443" i="36"/>
  <c r="BG443" i="36"/>
  <c r="CF442" i="36"/>
  <c r="BG442" i="36"/>
  <c r="BS442" i="36"/>
  <c r="AT442" i="36"/>
  <c r="BJ443" i="36"/>
  <c r="BL443" i="36"/>
  <c r="BP442" i="36"/>
  <c r="AJ442" i="36"/>
  <c r="BK442" i="36"/>
  <c r="EW444" i="36"/>
  <c r="BF442" i="36"/>
  <c r="BF443" i="36"/>
  <c r="BZ442" i="36"/>
  <c r="BN443" i="36"/>
  <c r="EV444" i="36"/>
  <c r="AC444" i="36"/>
  <c r="AQ443" i="36"/>
  <c r="AL443" i="36"/>
  <c r="EV443" i="36"/>
  <c r="CJ442" i="36"/>
  <c r="AS442" i="36"/>
  <c r="BZ443" i="36"/>
  <c r="FG443" i="36"/>
  <c r="BV444" i="36"/>
  <c r="AS440" i="36"/>
  <c r="CR442" i="36"/>
  <c r="BN442" i="36"/>
  <c r="FD444" i="36"/>
  <c r="S444" i="36"/>
  <c r="BP443" i="36"/>
  <c r="FB444" i="36"/>
  <c r="CL443" i="36"/>
  <c r="CF443" i="36"/>
  <c r="BM442" i="36"/>
  <c r="CG444" i="36"/>
  <c r="ES444" i="36"/>
  <c r="AQ442" i="36"/>
  <c r="CR443" i="36"/>
  <c r="BW443" i="36"/>
  <c r="BO443" i="36"/>
  <c r="AM442" i="36"/>
  <c r="AT443" i="36"/>
  <c r="ET443" i="36"/>
  <c r="AS441" i="36"/>
  <c r="ER442" i="36"/>
  <c r="BW442" i="36"/>
  <c r="BQ442" i="36"/>
  <c r="ET444" i="36"/>
  <c r="EZ443" i="36"/>
  <c r="BJ442" i="36"/>
  <c r="AL442" i="36"/>
  <c r="CP442" i="36"/>
  <c r="BO442" i="36"/>
  <c r="AJ443" i="36"/>
  <c r="AF444" i="36"/>
  <c r="CJ443" i="36"/>
  <c r="CN442" i="36"/>
  <c r="AM443" i="36"/>
  <c r="AO443" i="36"/>
  <c r="FC444" i="36"/>
  <c r="CM442" i="36"/>
  <c r="BS444" i="36"/>
  <c r="DJ439" i="36" l="1"/>
  <c r="DL439" i="36" s="1"/>
  <c r="U442" i="36"/>
  <c r="I442" i="36"/>
  <c r="AP443" i="36"/>
  <c r="AV443" i="36"/>
  <c r="AD443" i="38"/>
  <c r="N442" i="38"/>
  <c r="AR442" i="36"/>
  <c r="EQ445" i="36"/>
  <c r="EO446" i="36" s="1"/>
  <c r="EP445" i="36"/>
  <c r="EX445" i="36"/>
  <c r="DX442" i="36"/>
  <c r="AK442" i="36"/>
  <c r="K442" i="38" s="1"/>
  <c r="DX443" i="36"/>
  <c r="C443" i="36"/>
  <c r="U443" i="36"/>
  <c r="J443" i="36" s="1"/>
  <c r="P443" i="36"/>
  <c r="E443" i="38"/>
  <c r="AR443" i="36"/>
  <c r="N443" i="38"/>
  <c r="BH443" i="36"/>
  <c r="U443" i="38" s="1"/>
  <c r="X443" i="38" s="1"/>
  <c r="Q443" i="38"/>
  <c r="CT443" i="36"/>
  <c r="CS443" i="36"/>
  <c r="H443" i="36"/>
  <c r="O443" i="36" s="1"/>
  <c r="BT443" i="36"/>
  <c r="AK443" i="36"/>
  <c r="K443" i="38" s="1"/>
  <c r="CO442" i="36"/>
  <c r="M443" i="38"/>
  <c r="L443" i="38"/>
  <c r="L442" i="38"/>
  <c r="M442" i="38"/>
  <c r="CI442" i="36"/>
  <c r="FH442" i="36"/>
  <c r="FI442" i="36" s="1"/>
  <c r="V443" i="38"/>
  <c r="BI443" i="36"/>
  <c r="CC442" i="36"/>
  <c r="CH442" i="36"/>
  <c r="AC442" i="38"/>
  <c r="CD442" i="36"/>
  <c r="BH442" i="36"/>
  <c r="U442" i="38" s="1"/>
  <c r="X442" i="38" s="1"/>
  <c r="Q442" i="38"/>
  <c r="AI442" i="38" s="1"/>
  <c r="CB440" i="36"/>
  <c r="AX441" i="38"/>
  <c r="AY441" i="38" s="1"/>
  <c r="CI443" i="36"/>
  <c r="FH443" i="36"/>
  <c r="FI443" i="36" s="1"/>
  <c r="BU443" i="36"/>
  <c r="AJ441" i="38"/>
  <c r="AM441" i="38" s="1"/>
  <c r="BA441" i="38"/>
  <c r="BB441" i="38" s="1"/>
  <c r="BG441" i="38" s="1"/>
  <c r="BL441" i="38"/>
  <c r="BH441" i="38"/>
  <c r="AI441" i="38"/>
  <c r="AW441" i="38"/>
  <c r="AX440" i="38"/>
  <c r="AY440" i="38" s="1"/>
  <c r="AS441" i="38"/>
  <c r="AV441" i="38"/>
  <c r="AU441" i="38"/>
  <c r="CB441" i="36"/>
  <c r="DI439" i="36"/>
  <c r="DK438" i="36"/>
  <c r="DF439" i="36"/>
  <c r="AA441" i="38"/>
  <c r="DG438" i="36"/>
  <c r="DI438" i="36"/>
  <c r="DH438" i="36"/>
  <c r="AQ441" i="38"/>
  <c r="BY441" i="36"/>
  <c r="CA441" i="36" s="1"/>
  <c r="BP441" i="38"/>
  <c r="AP441" i="38"/>
  <c r="BJ441" i="38"/>
  <c r="BK441" i="38"/>
  <c r="AG441" i="38"/>
  <c r="AA440" i="38"/>
  <c r="AO440" i="38"/>
  <c r="BS441" i="38"/>
  <c r="BI441" i="38"/>
  <c r="BT441" i="38"/>
  <c r="AK441" i="38"/>
  <c r="AF441" i="38"/>
  <c r="AT441" i="38"/>
  <c r="FI441" i="36"/>
  <c r="DJ438" i="36"/>
  <c r="DF438" i="36"/>
  <c r="AR444" i="38"/>
  <c r="W444" i="36"/>
  <c r="AA444" i="36" s="1"/>
  <c r="D444" i="38"/>
  <c r="K444" i="36"/>
  <c r="V444" i="36"/>
  <c r="E444" i="36"/>
  <c r="T444" i="36"/>
  <c r="P444" i="36" s="1"/>
  <c r="AG444" i="36"/>
  <c r="BM441" i="38"/>
  <c r="BN441" i="38"/>
  <c r="AO441" i="38"/>
  <c r="AH441" i="38"/>
  <c r="BU441" i="38"/>
  <c r="AE441" i="38"/>
  <c r="BQ441" i="38"/>
  <c r="DE441" i="36"/>
  <c r="DK441" i="36" s="1"/>
  <c r="AS440" i="38"/>
  <c r="BD439" i="36"/>
  <c r="DM439" i="36"/>
  <c r="AY439" i="38"/>
  <c r="DL437" i="36"/>
  <c r="EF437" i="36" s="1"/>
  <c r="BQ440" i="38"/>
  <c r="Y440" i="36" a="1"/>
  <c r="Y440" i="36" s="1"/>
  <c r="H440" i="38" s="1"/>
  <c r="I440" i="38" s="1"/>
  <c r="Y440" i="38"/>
  <c r="AL439" i="38"/>
  <c r="O440" i="38"/>
  <c r="P440" i="38" s="1"/>
  <c r="DK439" i="36"/>
  <c r="DH439" i="36"/>
  <c r="BR440" i="38"/>
  <c r="BS440" i="38"/>
  <c r="AI440" i="38"/>
  <c r="BT440" i="38"/>
  <c r="BH440" i="38"/>
  <c r="AT440" i="38"/>
  <c r="AP440" i="38"/>
  <c r="BU440" i="38"/>
  <c r="AU440" i="38"/>
  <c r="AW440" i="36"/>
  <c r="AY440" i="36" s="1"/>
  <c r="AE440" i="38"/>
  <c r="BM440" i="38"/>
  <c r="AJ440" i="38"/>
  <c r="AN440" i="38" s="1"/>
  <c r="BK440" i="38"/>
  <c r="A440" i="38"/>
  <c r="BC439" i="36"/>
  <c r="BB440" i="36"/>
  <c r="BC440" i="36" s="1"/>
  <c r="BL440" i="38"/>
  <c r="AV440" i="38"/>
  <c r="BN440" i="38"/>
  <c r="BO440" i="38"/>
  <c r="BY440" i="36"/>
  <c r="CA440" i="36" s="1"/>
  <c r="EG436" i="36"/>
  <c r="Z440" i="38"/>
  <c r="FI440" i="36"/>
  <c r="AK440" i="38"/>
  <c r="AW440" i="38"/>
  <c r="BP440" i="38"/>
  <c r="AQ440" i="38"/>
  <c r="BI440" i="38"/>
  <c r="BJ440" i="38"/>
  <c r="J440" i="36"/>
  <c r="AB440" i="38"/>
  <c r="BC439" i="38"/>
  <c r="BE439" i="38"/>
  <c r="BD439" i="38"/>
  <c r="CW441" i="36"/>
  <c r="W440" i="38"/>
  <c r="DB441" i="36"/>
  <c r="CX441" i="36"/>
  <c r="DD441" i="36"/>
  <c r="BF439" i="38"/>
  <c r="CY441" i="36"/>
  <c r="CZ441" i="36"/>
  <c r="CV441" i="36"/>
  <c r="DA441" i="36"/>
  <c r="DC441" i="36" s="1"/>
  <c r="AN439" i="38"/>
  <c r="AF440" i="38"/>
  <c r="CX440" i="36"/>
  <c r="AH440" i="38"/>
  <c r="BB440" i="38"/>
  <c r="BG440" i="38" s="1"/>
  <c r="DA440" i="36"/>
  <c r="DC440" i="36" s="1"/>
  <c r="CY440" i="36"/>
  <c r="DD440" i="36"/>
  <c r="AG440" i="38"/>
  <c r="DB440" i="36"/>
  <c r="CW440" i="36"/>
  <c r="DE440" i="36"/>
  <c r="DJ440" i="36" s="1"/>
  <c r="CV440" i="36"/>
  <c r="CS442" i="36"/>
  <c r="H442" i="36"/>
  <c r="O442" i="36" s="1"/>
  <c r="CT442" i="36"/>
  <c r="BU442" i="36"/>
  <c r="Z444" i="36"/>
  <c r="L444" i="36" s="1"/>
  <c r="CQ442" i="36"/>
  <c r="CU442" i="36"/>
  <c r="DB442" i="36" s="1"/>
  <c r="V442" i="38"/>
  <c r="BI442" i="36"/>
  <c r="BT442" i="36"/>
  <c r="DZ436" i="36"/>
  <c r="EC436" i="36"/>
  <c r="EJ436" i="36"/>
  <c r="EK436" i="36"/>
  <c r="EA436" i="36"/>
  <c r="EE436" i="36"/>
  <c r="EM436" i="36"/>
  <c r="EL436" i="36"/>
  <c r="EB436" i="36"/>
  <c r="EI436" i="36"/>
  <c r="EH436" i="36"/>
  <c r="EF436" i="36"/>
  <c r="AA443" i="38"/>
  <c r="BE440" i="38"/>
  <c r="BD440" i="38"/>
  <c r="A442" i="38"/>
  <c r="AZ441" i="38"/>
  <c r="EY445" i="36"/>
  <c r="A443" i="36"/>
  <c r="D442" i="36"/>
  <c r="Y442" i="36" s="1" a="1"/>
  <c r="Y442" i="36" s="1"/>
  <c r="H442" i="38" s="1"/>
  <c r="I442" i="38" s="1"/>
  <c r="J442" i="36"/>
  <c r="AE443" i="38"/>
  <c r="AK443" i="38"/>
  <c r="BU443" i="38"/>
  <c r="AH443" i="38"/>
  <c r="BJ443" i="38"/>
  <c r="AI443" i="38"/>
  <c r="BO443" i="38"/>
  <c r="AO443" i="38"/>
  <c r="BI443" i="38"/>
  <c r="AF443" i="38"/>
  <c r="BP443" i="38"/>
  <c r="AP443" i="38"/>
  <c r="BN443" i="38"/>
  <c r="AQ443" i="38"/>
  <c r="BS443" i="38"/>
  <c r="AS443" i="38"/>
  <c r="BM443" i="38"/>
  <c r="AV443" i="38"/>
  <c r="BT443" i="38"/>
  <c r="AJ443" i="38"/>
  <c r="AX443" i="38"/>
  <c r="AY443" i="38" s="1"/>
  <c r="BK443" i="38"/>
  <c r="BA443" i="38"/>
  <c r="BB443" i="38" s="1"/>
  <c r="BG443" i="38" s="1"/>
  <c r="AT443" i="38"/>
  <c r="BR443" i="38"/>
  <c r="AU443" i="38"/>
  <c r="AG443" i="38"/>
  <c r="AW443" i="38"/>
  <c r="BQ443" i="38"/>
  <c r="BL443" i="38"/>
  <c r="BH443" i="38"/>
  <c r="BY443" i="36"/>
  <c r="CA443" i="36" s="1"/>
  <c r="Y442" i="38"/>
  <c r="AB442" i="38"/>
  <c r="Z442" i="38"/>
  <c r="O442" i="38"/>
  <c r="P442" i="38" s="1"/>
  <c r="BA442" i="38"/>
  <c r="BD442" i="38" s="1"/>
  <c r="BJ442" i="38"/>
  <c r="BO442" i="38"/>
  <c r="AO442" i="38"/>
  <c r="BI442" i="38"/>
  <c r="BH442" i="38"/>
  <c r="AJ442" i="38"/>
  <c r="AP442" i="38"/>
  <c r="BN442" i="38"/>
  <c r="AQ442" i="38"/>
  <c r="BS442" i="38"/>
  <c r="AS442" i="38"/>
  <c r="BM442" i="38"/>
  <c r="BP442" i="38"/>
  <c r="AT442" i="38"/>
  <c r="BR442" i="38"/>
  <c r="AU442" i="38"/>
  <c r="AW442" i="38"/>
  <c r="BQ442" i="38"/>
  <c r="AV442" i="38"/>
  <c r="BT442" i="38"/>
  <c r="AX442" i="38"/>
  <c r="AY442" i="38" s="1"/>
  <c r="AE442" i="38"/>
  <c r="BK442" i="38"/>
  <c r="AK442" i="38"/>
  <c r="BU442" i="38"/>
  <c r="BL442" i="38"/>
  <c r="BY442" i="36"/>
  <c r="D443" i="36"/>
  <c r="Y443" i="36" s="1" a="1"/>
  <c r="Y443" i="36" s="1"/>
  <c r="H443" i="38" s="1"/>
  <c r="I443" i="38" s="1"/>
  <c r="EX446" i="36"/>
  <c r="R443" i="38"/>
  <c r="W443" i="38"/>
  <c r="AB443" i="36"/>
  <c r="BB443" i="36"/>
  <c r="AW443" i="36"/>
  <c r="BC440" i="38"/>
  <c r="BF440" i="38"/>
  <c r="EY444" i="36"/>
  <c r="BB442" i="36"/>
  <c r="AW442" i="36"/>
  <c r="AB442" i="36"/>
  <c r="S440" i="38"/>
  <c r="T440" i="38"/>
  <c r="Y443" i="38"/>
  <c r="AB443" i="38"/>
  <c r="Z443" i="38"/>
  <c r="O443" i="38"/>
  <c r="P443" i="38" s="1"/>
  <c r="BC441" i="36"/>
  <c r="BE441" i="36"/>
  <c r="BD441" i="36"/>
  <c r="CY443" i="36"/>
  <c r="DA443" i="36"/>
  <c r="DC443" i="36" s="1"/>
  <c r="CW443" i="36"/>
  <c r="CV443" i="36"/>
  <c r="DB443" i="36"/>
  <c r="CX443" i="36"/>
  <c r="DD443" i="36"/>
  <c r="CZ443" i="36"/>
  <c r="CB443" i="36"/>
  <c r="A442" i="36"/>
  <c r="T441" i="38"/>
  <c r="S441" i="38"/>
  <c r="A443" i="38"/>
  <c r="AX441" i="36"/>
  <c r="AY441" i="36"/>
  <c r="BA441" i="36"/>
  <c r="AZ441" i="36"/>
  <c r="BZ445" i="36"/>
  <c r="CK444" i="36"/>
  <c r="BR444" i="36"/>
  <c r="ET445" i="36"/>
  <c r="CL445" i="36"/>
  <c r="BO445" i="36"/>
  <c r="AL445" i="36"/>
  <c r="BF444" i="36"/>
  <c r="ES445" i="36"/>
  <c r="FG444" i="36"/>
  <c r="CJ445" i="36"/>
  <c r="BZ444" i="36"/>
  <c r="BF445" i="36"/>
  <c r="ER445" i="36"/>
  <c r="BM444" i="36"/>
  <c r="EU445" i="36"/>
  <c r="AH444" i="36"/>
  <c r="BW444" i="36"/>
  <c r="AQ445" i="36"/>
  <c r="AD444" i="36"/>
  <c r="FC445" i="36"/>
  <c r="BX445" i="36"/>
  <c r="AM445" i="36"/>
  <c r="BL444" i="36"/>
  <c r="BJ445" i="36"/>
  <c r="CF444" i="36"/>
  <c r="BO444" i="36"/>
  <c r="BX444" i="36"/>
  <c r="FG445" i="36"/>
  <c r="EW445" i="36"/>
  <c r="CM445" i="36"/>
  <c r="CL444" i="36"/>
  <c r="BJ444" i="36"/>
  <c r="AJ444" i="36"/>
  <c r="AQ444" i="36"/>
  <c r="FB445" i="36"/>
  <c r="CK445" i="36"/>
  <c r="BW445" i="36"/>
  <c r="EV445" i="36"/>
  <c r="CN444" i="36"/>
  <c r="BG444" i="36"/>
  <c r="AS443" i="36"/>
  <c r="CM444" i="36"/>
  <c r="CP444" i="36"/>
  <c r="AH445" i="36"/>
  <c r="BR445" i="36"/>
  <c r="BQ444" i="36"/>
  <c r="AD445" i="36"/>
  <c r="FA445" i="36"/>
  <c r="EZ445" i="36"/>
  <c r="AO444" i="36"/>
  <c r="BK445" i="36"/>
  <c r="CJ444" i="36"/>
  <c r="AO445" i="36"/>
  <c r="BM445" i="36"/>
  <c r="AL444" i="36"/>
  <c r="BL445" i="36"/>
  <c r="S445" i="36"/>
  <c r="CP445" i="36"/>
  <c r="CF445" i="36"/>
  <c r="BQ445" i="36"/>
  <c r="CR445" i="36"/>
  <c r="AM444" i="36"/>
  <c r="AF445" i="36"/>
  <c r="BV445" i="36"/>
  <c r="CR444" i="36"/>
  <c r="CG445" i="36"/>
  <c r="AT444" i="36"/>
  <c r="ER444" i="36"/>
  <c r="AJ445" i="36"/>
  <c r="AC445" i="36"/>
  <c r="BN444" i="36"/>
  <c r="BN445" i="36"/>
  <c r="BG445" i="36"/>
  <c r="EZ444" i="36"/>
  <c r="AT445" i="36"/>
  <c r="CN445" i="36"/>
  <c r="BP444" i="36"/>
  <c r="BS445" i="36"/>
  <c r="FD445" i="36"/>
  <c r="BP445" i="36"/>
  <c r="FA444" i="36"/>
  <c r="BK444" i="36"/>
  <c r="CB442" i="36" l="1"/>
  <c r="BC441" i="38"/>
  <c r="DH441" i="36"/>
  <c r="CA442" i="36"/>
  <c r="EP446" i="36"/>
  <c r="AN441" i="38"/>
  <c r="EQ446" i="36"/>
  <c r="EO447" i="36" s="1"/>
  <c r="U444" i="36"/>
  <c r="CI444" i="36"/>
  <c r="V444" i="38"/>
  <c r="BI444" i="36"/>
  <c r="AI444" i="36"/>
  <c r="AG445" i="36"/>
  <c r="DE443" i="36"/>
  <c r="DK443" i="36" s="1"/>
  <c r="AE444" i="36"/>
  <c r="CH445" i="36"/>
  <c r="AC445" i="38"/>
  <c r="AE445" i="36"/>
  <c r="CD445" i="36"/>
  <c r="CC445" i="36"/>
  <c r="CB445" i="36" s="1"/>
  <c r="AI445" i="36"/>
  <c r="Z445" i="36"/>
  <c r="DW445" i="36" s="1"/>
  <c r="FH445" i="36"/>
  <c r="CI445" i="36"/>
  <c r="T445" i="36"/>
  <c r="E445" i="38" s="1"/>
  <c r="D445" i="38"/>
  <c r="V445" i="36"/>
  <c r="W445" i="36"/>
  <c r="N445" i="36" s="1"/>
  <c r="E445" i="36"/>
  <c r="K445" i="36"/>
  <c r="AR445" i="38"/>
  <c r="DX445" i="36"/>
  <c r="DX444" i="36"/>
  <c r="AA442" i="38"/>
  <c r="BE441" i="38"/>
  <c r="BD441" i="38"/>
  <c r="AG442" i="38"/>
  <c r="CS445" i="36"/>
  <c r="CT445" i="36"/>
  <c r="H445" i="36"/>
  <c r="O445" i="36" s="1"/>
  <c r="CO444" i="36"/>
  <c r="X444" i="36"/>
  <c r="EL437" i="36"/>
  <c r="R442" i="38"/>
  <c r="AF442" i="38"/>
  <c r="V445" i="38"/>
  <c r="BI445" i="36"/>
  <c r="BF441" i="38"/>
  <c r="Q445" i="38"/>
  <c r="R445" i="38" s="1"/>
  <c r="BH445" i="36"/>
  <c r="U445" i="38" s="1"/>
  <c r="X445" i="38" s="1"/>
  <c r="M445" i="38"/>
  <c r="L445" i="38"/>
  <c r="BT444" i="36"/>
  <c r="AP444" i="36"/>
  <c r="AV444" i="36"/>
  <c r="CO445" i="36"/>
  <c r="N444" i="38"/>
  <c r="AR444" i="36"/>
  <c r="L444" i="38"/>
  <c r="M444" i="38"/>
  <c r="BU444" i="36"/>
  <c r="CQ445" i="36"/>
  <c r="Q444" i="38"/>
  <c r="R444" i="38" s="1"/>
  <c r="BH444" i="36"/>
  <c r="U444" i="38" s="1"/>
  <c r="X444" i="38" s="1"/>
  <c r="BU445" i="36"/>
  <c r="CQ444" i="36"/>
  <c r="W442" i="38"/>
  <c r="C444" i="36"/>
  <c r="E444" i="38"/>
  <c r="I444" i="36"/>
  <c r="AZ440" i="38"/>
  <c r="EG437" i="36"/>
  <c r="AL441" i="38"/>
  <c r="DW444" i="36"/>
  <c r="Q444" i="36"/>
  <c r="B444" i="38" s="1"/>
  <c r="BA440" i="36"/>
  <c r="M444" i="36"/>
  <c r="F444" i="38"/>
  <c r="G444" i="38" s="1"/>
  <c r="AX440" i="36"/>
  <c r="AU444" i="36"/>
  <c r="AD444" i="38"/>
  <c r="AT444" i="38" s="1"/>
  <c r="N444" i="36"/>
  <c r="DM441" i="36"/>
  <c r="DL438" i="36"/>
  <c r="EF438" i="36" s="1"/>
  <c r="DI441" i="36"/>
  <c r="AR445" i="36"/>
  <c r="N445" i="38"/>
  <c r="AP445" i="36"/>
  <c r="BT445" i="36"/>
  <c r="AV445" i="36"/>
  <c r="AK445" i="36"/>
  <c r="K445" i="38" s="1"/>
  <c r="AZ440" i="36"/>
  <c r="DF441" i="36"/>
  <c r="DG441" i="36"/>
  <c r="DJ441" i="36"/>
  <c r="EI437" i="36"/>
  <c r="ED437" i="36"/>
  <c r="DM443" i="36"/>
  <c r="EB437" i="36"/>
  <c r="J445" i="38"/>
  <c r="DG440" i="36"/>
  <c r="DL440" i="36" s="1"/>
  <c r="DZ437" i="36"/>
  <c r="EJ437" i="36"/>
  <c r="EF439" i="36"/>
  <c r="DG443" i="36"/>
  <c r="G444" i="36" a="1"/>
  <c r="G444" i="36" s="1"/>
  <c r="DI443" i="36"/>
  <c r="F444" i="36"/>
  <c r="O444" i="38" s="1"/>
  <c r="P444" i="38" s="1"/>
  <c r="AL440" i="38"/>
  <c r="EH437" i="36"/>
  <c r="BE440" i="36"/>
  <c r="F445" i="36"/>
  <c r="DK440" i="36"/>
  <c r="I445" i="36"/>
  <c r="L445" i="36"/>
  <c r="AM440" i="38"/>
  <c r="DI440" i="36"/>
  <c r="EE437" i="36"/>
  <c r="EA437" i="36"/>
  <c r="EM437" i="36"/>
  <c r="EG439" i="36"/>
  <c r="P445" i="36"/>
  <c r="U445" i="36"/>
  <c r="J445" i="36" s="1"/>
  <c r="G445" i="36" a="1"/>
  <c r="G445" i="36" s="1"/>
  <c r="DF440" i="36"/>
  <c r="EK437" i="36"/>
  <c r="EC437" i="36"/>
  <c r="CU445" i="36"/>
  <c r="DA445" i="36" s="1"/>
  <c r="DC445" i="36" s="1"/>
  <c r="BD440" i="36"/>
  <c r="EI439" i="36"/>
  <c r="EA439" i="36"/>
  <c r="EK439" i="36"/>
  <c r="DH443" i="36"/>
  <c r="DF443" i="36"/>
  <c r="DJ443" i="36"/>
  <c r="EB439" i="36"/>
  <c r="EJ439" i="36"/>
  <c r="EH439" i="36"/>
  <c r="EE439" i="36"/>
  <c r="ED439" i="36"/>
  <c r="DZ439" i="36"/>
  <c r="EC439" i="36"/>
  <c r="EM439" i="36"/>
  <c r="EL439" i="36"/>
  <c r="AH442" i="38"/>
  <c r="Q445" i="36"/>
  <c r="B445" i="38" s="1"/>
  <c r="DH440" i="36"/>
  <c r="J444" i="38"/>
  <c r="BB442" i="38"/>
  <c r="BG442" i="38" s="1"/>
  <c r="DM440" i="36"/>
  <c r="DD442" i="36"/>
  <c r="DA442" i="36"/>
  <c r="DC442" i="36" s="1"/>
  <c r="CY442" i="36"/>
  <c r="CW442" i="36"/>
  <c r="DE442" i="36"/>
  <c r="DK442" i="36" s="1"/>
  <c r="CX442" i="36"/>
  <c r="CV442" i="36"/>
  <c r="CZ442" i="36"/>
  <c r="CU444" i="36"/>
  <c r="CD444" i="36"/>
  <c r="CC444" i="36"/>
  <c r="CH444" i="36"/>
  <c r="FH444" i="36"/>
  <c r="FI445" i="36" s="1"/>
  <c r="AC444" i="38"/>
  <c r="CT444" i="36"/>
  <c r="CS444" i="36"/>
  <c r="H444" i="36"/>
  <c r="O444" i="36" s="1"/>
  <c r="AK444" i="36"/>
  <c r="K444" i="38" s="1"/>
  <c r="AZ442" i="38"/>
  <c r="BF443" i="38"/>
  <c r="BE443" i="38"/>
  <c r="AA445" i="38"/>
  <c r="AZ443" i="38"/>
  <c r="EY446" i="36"/>
  <c r="BD443" i="38"/>
  <c r="BC443" i="38"/>
  <c r="BF442" i="38"/>
  <c r="BC442" i="36"/>
  <c r="BE442" i="36"/>
  <c r="BD442" i="36"/>
  <c r="BC442" i="38"/>
  <c r="AN443" i="38"/>
  <c r="AM443" i="38"/>
  <c r="AL443" i="38"/>
  <c r="W445" i="38"/>
  <c r="AL442" i="38"/>
  <c r="AM442" i="38"/>
  <c r="AN442" i="38"/>
  <c r="S445" i="38"/>
  <c r="T445" i="38"/>
  <c r="BB444" i="36"/>
  <c r="AB444" i="36"/>
  <c r="AW444" i="36"/>
  <c r="S442" i="38"/>
  <c r="T442" i="38"/>
  <c r="EX447" i="36"/>
  <c r="AZ443" i="36"/>
  <c r="BA443" i="36"/>
  <c r="AX443" i="36"/>
  <c r="AY443" i="36"/>
  <c r="S443" i="38"/>
  <c r="T443" i="38"/>
  <c r="BE442" i="38"/>
  <c r="D444" i="36"/>
  <c r="J444" i="36"/>
  <c r="AX442" i="36"/>
  <c r="BA442" i="36"/>
  <c r="AY442" i="36"/>
  <c r="AZ442" i="36"/>
  <c r="BC443" i="36"/>
  <c r="BD443" i="36"/>
  <c r="BE443" i="36"/>
  <c r="FG446" i="36"/>
  <c r="CJ446" i="36"/>
  <c r="BZ446" i="36"/>
  <c r="CL446" i="36"/>
  <c r="EU446" i="36"/>
  <c r="BW446" i="36"/>
  <c r="AH446" i="36"/>
  <c r="CN446" i="36"/>
  <c r="BL446" i="36"/>
  <c r="AT446" i="36"/>
  <c r="BX446" i="36"/>
  <c r="BV446" i="36"/>
  <c r="FB447" i="36"/>
  <c r="BP446" i="36"/>
  <c r="FD446" i="36"/>
  <c r="EW446" i="36"/>
  <c r="FA446" i="36"/>
  <c r="AD447" i="36"/>
  <c r="CR446" i="36"/>
  <c r="AS444" i="36"/>
  <c r="AS445" i="36"/>
  <c r="AJ446" i="36"/>
  <c r="EV446" i="36"/>
  <c r="AC446" i="36"/>
  <c r="ER446" i="36"/>
  <c r="CP446" i="36"/>
  <c r="BV447" i="36"/>
  <c r="BN446" i="36"/>
  <c r="AD446" i="36"/>
  <c r="BS446" i="36"/>
  <c r="CG447" i="36"/>
  <c r="AQ446" i="36"/>
  <c r="S446" i="36"/>
  <c r="CM446" i="36"/>
  <c r="BO446" i="36"/>
  <c r="AM446" i="36"/>
  <c r="EZ447" i="36"/>
  <c r="AH447" i="36"/>
  <c r="FC446" i="36"/>
  <c r="AL446" i="36"/>
  <c r="BM446" i="36"/>
  <c r="CK446" i="36"/>
  <c r="CG446" i="36"/>
  <c r="BQ446" i="36"/>
  <c r="EZ446" i="36"/>
  <c r="AF446" i="36"/>
  <c r="BG446" i="36"/>
  <c r="BF446" i="36"/>
  <c r="ET446" i="36"/>
  <c r="FB446" i="36"/>
  <c r="AO446" i="36"/>
  <c r="CF446" i="36"/>
  <c r="ES446" i="36"/>
  <c r="BK446" i="36"/>
  <c r="BJ446" i="36"/>
  <c r="AD445" i="38" l="1"/>
  <c r="AG445" i="38" s="1"/>
  <c r="BI444" i="38"/>
  <c r="C445" i="36"/>
  <c r="A445" i="36" s="1"/>
  <c r="M446" i="38"/>
  <c r="L446" i="38"/>
  <c r="DX446" i="36"/>
  <c r="EP447" i="36"/>
  <c r="EQ447" i="36"/>
  <c r="EO448" i="36" s="1"/>
  <c r="X445" i="36"/>
  <c r="F445" i="38"/>
  <c r="G445" i="38" s="1"/>
  <c r="AA445" i="36"/>
  <c r="AW445" i="36" s="1"/>
  <c r="AY445" i="36" s="1"/>
  <c r="M445" i="36"/>
  <c r="AU445" i="36"/>
  <c r="AE446" i="36"/>
  <c r="CS446" i="36"/>
  <c r="CT446" i="36"/>
  <c r="H446" i="36"/>
  <c r="O446" i="36" s="1"/>
  <c r="AK446" i="36"/>
  <c r="K446" i="38" s="1"/>
  <c r="AG446" i="36"/>
  <c r="AR446" i="38"/>
  <c r="Z446" i="36"/>
  <c r="D446" i="38"/>
  <c r="E446" i="36"/>
  <c r="W446" i="36"/>
  <c r="K446" i="36"/>
  <c r="T446" i="36"/>
  <c r="P446" i="36" s="1"/>
  <c r="V446" i="36"/>
  <c r="AI446" i="36"/>
  <c r="BU446" i="36"/>
  <c r="W444" i="38"/>
  <c r="DE444" i="36"/>
  <c r="DI444" i="36" s="1"/>
  <c r="AW444" i="38"/>
  <c r="BT444" i="38"/>
  <c r="BY444" i="36"/>
  <c r="CA444" i="36" s="1"/>
  <c r="BP444" i="38"/>
  <c r="AK444" i="38"/>
  <c r="AU444" i="38"/>
  <c r="BL444" i="38"/>
  <c r="AP444" i="38"/>
  <c r="AI444" i="38"/>
  <c r="AG444" i="38"/>
  <c r="AS444" i="38"/>
  <c r="AF444" i="38"/>
  <c r="BA444" i="38"/>
  <c r="BB444" i="38" s="1"/>
  <c r="BG444" i="38" s="1"/>
  <c r="Z444" i="38"/>
  <c r="BS444" i="38"/>
  <c r="BR444" i="38"/>
  <c r="AH444" i="38"/>
  <c r="BK444" i="38"/>
  <c r="EB438" i="36"/>
  <c r="AV444" i="38"/>
  <c r="AQ444" i="38"/>
  <c r="BQ444" i="38"/>
  <c r="AO444" i="38"/>
  <c r="BH444" i="38"/>
  <c r="AX444" i="38"/>
  <c r="AZ444" i="38" s="1"/>
  <c r="AB444" i="38"/>
  <c r="EA438" i="36"/>
  <c r="BM444" i="38"/>
  <c r="BN444" i="38"/>
  <c r="BO444" i="38"/>
  <c r="AJ444" i="38"/>
  <c r="AL444" i="38" s="1"/>
  <c r="BJ444" i="38"/>
  <c r="BU444" i="38"/>
  <c r="AE444" i="38"/>
  <c r="A444" i="36"/>
  <c r="A444" i="38"/>
  <c r="BI445" i="38"/>
  <c r="EL438" i="36"/>
  <c r="EC438" i="36"/>
  <c r="EG438" i="36"/>
  <c r="EK438" i="36"/>
  <c r="DZ438" i="36"/>
  <c r="ED438" i="36"/>
  <c r="EH438" i="36"/>
  <c r="EM438" i="36"/>
  <c r="EI438" i="36"/>
  <c r="EE438" i="36"/>
  <c r="EJ438" i="36"/>
  <c r="A445" i="38"/>
  <c r="DL443" i="36"/>
  <c r="ED443" i="36" s="1"/>
  <c r="DL441" i="36"/>
  <c r="EE441" i="36" s="1"/>
  <c r="CO446" i="36"/>
  <c r="CH446" i="36"/>
  <c r="CD446" i="36"/>
  <c r="AC446" i="38"/>
  <c r="CC446" i="36"/>
  <c r="CQ446" i="36"/>
  <c r="CI446" i="36"/>
  <c r="FH446" i="36"/>
  <c r="FI446" i="36" s="1"/>
  <c r="V446" i="38"/>
  <c r="BI446" i="36"/>
  <c r="BT446" i="36"/>
  <c r="AD446" i="38"/>
  <c r="BK446" i="38" s="1"/>
  <c r="AV446" i="36"/>
  <c r="AP446" i="36"/>
  <c r="CU446" i="36"/>
  <c r="CZ446" i="36" s="1"/>
  <c r="Q446" i="38"/>
  <c r="R446" i="38" s="1"/>
  <c r="BH446" i="36"/>
  <c r="U446" i="38" s="1"/>
  <c r="X446" i="38" s="1"/>
  <c r="N446" i="38"/>
  <c r="AR446" i="36"/>
  <c r="BS445" i="38"/>
  <c r="AV445" i="38"/>
  <c r="BP445" i="38"/>
  <c r="BL445" i="38"/>
  <c r="Y444" i="36" a="1"/>
  <c r="Y444" i="36" s="1"/>
  <c r="H444" i="38" s="1"/>
  <c r="I444" i="38" s="1"/>
  <c r="D445" i="36"/>
  <c r="Y445" i="36" s="1" a="1"/>
  <c r="Y445" i="36" s="1"/>
  <c r="H445" i="38" s="1"/>
  <c r="Y444" i="38"/>
  <c r="AW445" i="38"/>
  <c r="BN445" i="38"/>
  <c r="AO445" i="38"/>
  <c r="BA445" i="38"/>
  <c r="BB445" i="38" s="1"/>
  <c r="BG445" i="38" s="1"/>
  <c r="BM445" i="38"/>
  <c r="AU445" i="38"/>
  <c r="AX445" i="38"/>
  <c r="AY445" i="38" s="1"/>
  <c r="BQ445" i="38"/>
  <c r="BH445" i="38"/>
  <c r="AQ445" i="38"/>
  <c r="AF445" i="38"/>
  <c r="BT445" i="38"/>
  <c r="BJ445" i="38"/>
  <c r="AE445" i="38"/>
  <c r="Y445" i="38"/>
  <c r="BR445" i="38"/>
  <c r="AS445" i="38"/>
  <c r="AP445" i="38"/>
  <c r="AT445" i="38"/>
  <c r="BO445" i="38"/>
  <c r="AK445" i="38"/>
  <c r="BB445" i="36"/>
  <c r="BC445" i="36" s="1"/>
  <c r="EB440" i="36"/>
  <c r="Z445" i="38"/>
  <c r="AB445" i="38"/>
  <c r="DD445" i="36"/>
  <c r="O445" i="38"/>
  <c r="P445" i="38" s="1"/>
  <c r="CV445" i="36"/>
  <c r="CZ445" i="36"/>
  <c r="CX445" i="36"/>
  <c r="DB445" i="36"/>
  <c r="CW445" i="36"/>
  <c r="DE445" i="36"/>
  <c r="DK445" i="36" s="1"/>
  <c r="CY445" i="36"/>
  <c r="DM442" i="36"/>
  <c r="DI442" i="36"/>
  <c r="CW444" i="36"/>
  <c r="AA444" i="38"/>
  <c r="CB444" i="36"/>
  <c r="DG442" i="36"/>
  <c r="FI444" i="36"/>
  <c r="DF442" i="36"/>
  <c r="CX444" i="36"/>
  <c r="CY444" i="36"/>
  <c r="DJ442" i="36"/>
  <c r="DD444" i="36"/>
  <c r="DH442" i="36"/>
  <c r="CV444" i="36"/>
  <c r="CZ444" i="36"/>
  <c r="DB444" i="36"/>
  <c r="DA444" i="36"/>
  <c r="DC444" i="36" s="1"/>
  <c r="AE447" i="36"/>
  <c r="AI447" i="36"/>
  <c r="EL440" i="36"/>
  <c r="EK440" i="36"/>
  <c r="ED440" i="36"/>
  <c r="EE440" i="36"/>
  <c r="EF440" i="36"/>
  <c r="EG440" i="36"/>
  <c r="EI440" i="36"/>
  <c r="EC440" i="36"/>
  <c r="EA440" i="36"/>
  <c r="DZ440" i="36"/>
  <c r="EJ440" i="36"/>
  <c r="EM440" i="36"/>
  <c r="EH440" i="36"/>
  <c r="EY447" i="36"/>
  <c r="BD444" i="36"/>
  <c r="BE444" i="36"/>
  <c r="BC444" i="36"/>
  <c r="AM444" i="38"/>
  <c r="EX448" i="36"/>
  <c r="EP448" i="36"/>
  <c r="BA445" i="36"/>
  <c r="AZ445" i="36"/>
  <c r="AX445" i="36"/>
  <c r="S444" i="38"/>
  <c r="T444" i="38"/>
  <c r="AY444" i="36"/>
  <c r="AZ444" i="36"/>
  <c r="AX444" i="36"/>
  <c r="BA444" i="36"/>
  <c r="FC447" i="36"/>
  <c r="FA447" i="36"/>
  <c r="AC447" i="36"/>
  <c r="BR446" i="36"/>
  <c r="CR447" i="36"/>
  <c r="CP447" i="36"/>
  <c r="BZ447" i="36"/>
  <c r="CF447" i="36"/>
  <c r="ES447" i="36"/>
  <c r="BO447" i="36"/>
  <c r="FD448" i="36"/>
  <c r="BW447" i="36"/>
  <c r="BL447" i="36"/>
  <c r="BF447" i="36"/>
  <c r="FG447" i="36"/>
  <c r="EV448" i="36"/>
  <c r="ET447" i="36"/>
  <c r="BK447" i="36"/>
  <c r="BJ447" i="36"/>
  <c r="AL447" i="36"/>
  <c r="CK447" i="36"/>
  <c r="BQ447" i="36"/>
  <c r="BV448" i="36"/>
  <c r="BR447" i="36"/>
  <c r="AF448" i="36"/>
  <c r="AD448" i="36"/>
  <c r="ES448" i="36"/>
  <c r="BX447" i="36"/>
  <c r="BG447" i="36"/>
  <c r="FD447" i="36"/>
  <c r="ET448" i="36"/>
  <c r="CG448" i="36"/>
  <c r="FA448" i="36"/>
  <c r="AJ447" i="36"/>
  <c r="BN447" i="36"/>
  <c r="FB448" i="36"/>
  <c r="FC448" i="36"/>
  <c r="EW448" i="36"/>
  <c r="CN447" i="36"/>
  <c r="AO447" i="36"/>
  <c r="AM447" i="36"/>
  <c r="AC448" i="36"/>
  <c r="CM447" i="36"/>
  <c r="AH448" i="36"/>
  <c r="AF447" i="36"/>
  <c r="EV447" i="36"/>
  <c r="AQ447" i="36"/>
  <c r="AT447" i="36"/>
  <c r="BP447" i="36"/>
  <c r="ER447" i="36"/>
  <c r="CJ447" i="36"/>
  <c r="S448" i="36"/>
  <c r="S447" i="36"/>
  <c r="EW447" i="36"/>
  <c r="EU448" i="36"/>
  <c r="EZ448" i="36"/>
  <c r="EU447" i="36"/>
  <c r="AS446" i="36"/>
  <c r="CL447" i="36"/>
  <c r="CJ448" i="36"/>
  <c r="AY444" i="38" l="1"/>
  <c r="BY445" i="36"/>
  <c r="CA445" i="36" s="1"/>
  <c r="BU445" i="38"/>
  <c r="AH445" i="38"/>
  <c r="AB445" i="36"/>
  <c r="AI445" i="38"/>
  <c r="AJ445" i="38"/>
  <c r="AN445" i="38" s="1"/>
  <c r="BK445" i="38"/>
  <c r="I445" i="38"/>
  <c r="Z447" i="36"/>
  <c r="F447" i="36" s="1"/>
  <c r="Y447" i="38" s="1"/>
  <c r="D447" i="38"/>
  <c r="E447" i="36"/>
  <c r="T447" i="36"/>
  <c r="P447" i="36" s="1"/>
  <c r="K447" i="36"/>
  <c r="W447" i="36"/>
  <c r="N447" i="36" s="1"/>
  <c r="V447" i="36"/>
  <c r="AG447" i="36"/>
  <c r="AR447" i="38"/>
  <c r="BD444" i="38"/>
  <c r="BF444" i="38"/>
  <c r="BC444" i="38"/>
  <c r="EQ448" i="36"/>
  <c r="EO449" i="36" s="1"/>
  <c r="BU447" i="36"/>
  <c r="M447" i="38"/>
  <c r="L447" i="38"/>
  <c r="CO447" i="36"/>
  <c r="DX447" i="36"/>
  <c r="CT447" i="36"/>
  <c r="H447" i="36"/>
  <c r="O447" i="36" s="1"/>
  <c r="CS447" i="36"/>
  <c r="CI447" i="36"/>
  <c r="V447" i="38"/>
  <c r="BI447" i="36"/>
  <c r="AV447" i="36"/>
  <c r="AP447" i="36"/>
  <c r="BH447" i="36"/>
  <c r="U447" i="38" s="1"/>
  <c r="X447" i="38" s="1"/>
  <c r="Q447" i="38"/>
  <c r="R447" i="38" s="1"/>
  <c r="J446" i="38"/>
  <c r="DW446" i="36"/>
  <c r="L446" i="36"/>
  <c r="F446" i="36"/>
  <c r="Q446" i="36"/>
  <c r="B446" i="38" s="1"/>
  <c r="G446" i="36" a="1"/>
  <c r="G446" i="36" s="1"/>
  <c r="M446" i="36"/>
  <c r="X446" i="36"/>
  <c r="AU446" i="36"/>
  <c r="F446" i="38"/>
  <c r="G446" i="38" s="1"/>
  <c r="N446" i="36"/>
  <c r="AA446" i="36"/>
  <c r="U446" i="36"/>
  <c r="E446" i="38"/>
  <c r="A446" i="38" s="1"/>
  <c r="I446" i="36"/>
  <c r="C446" i="36"/>
  <c r="A446" i="36" s="1"/>
  <c r="DH444" i="36"/>
  <c r="DF444" i="36"/>
  <c r="DG444" i="36"/>
  <c r="DK444" i="36"/>
  <c r="DM444" i="36"/>
  <c r="DJ444" i="36"/>
  <c r="DL444" i="36" s="1"/>
  <c r="DZ444" i="36" s="1"/>
  <c r="BE444" i="38"/>
  <c r="AN444" i="38"/>
  <c r="AU446" i="38"/>
  <c r="BQ446" i="38"/>
  <c r="AX446" i="38"/>
  <c r="AY446" i="38" s="1"/>
  <c r="BE445" i="38"/>
  <c r="AT446" i="38"/>
  <c r="AL445" i="38"/>
  <c r="AJ446" i="38"/>
  <c r="AM446" i="38" s="1"/>
  <c r="BJ446" i="38"/>
  <c r="BM446" i="38"/>
  <c r="AM445" i="38"/>
  <c r="AQ446" i="38"/>
  <c r="BU446" i="38"/>
  <c r="CB446" i="36"/>
  <c r="BR446" i="38"/>
  <c r="BN446" i="38"/>
  <c r="BI446" i="38"/>
  <c r="BA446" i="38"/>
  <c r="BB446" i="38" s="1"/>
  <c r="BG446" i="38" s="1"/>
  <c r="BD445" i="36"/>
  <c r="EF441" i="36"/>
  <c r="AF446" i="38"/>
  <c r="AP446" i="38"/>
  <c r="BO446" i="38"/>
  <c r="AK446" i="38"/>
  <c r="EL441" i="36"/>
  <c r="AA446" i="38"/>
  <c r="DJ445" i="36"/>
  <c r="EK443" i="36"/>
  <c r="AH446" i="38"/>
  <c r="BE445" i="36"/>
  <c r="EJ443" i="36"/>
  <c r="ED441" i="36"/>
  <c r="AW446" i="38"/>
  <c r="AS446" i="38"/>
  <c r="AG446" i="38"/>
  <c r="AO446" i="38"/>
  <c r="BY446" i="36"/>
  <c r="CA446" i="36" s="1"/>
  <c r="AE446" i="38"/>
  <c r="DZ441" i="36"/>
  <c r="EC441" i="36"/>
  <c r="EH441" i="36"/>
  <c r="EM441" i="36"/>
  <c r="BC445" i="38"/>
  <c r="DA446" i="36"/>
  <c r="DC446" i="36" s="1"/>
  <c r="BF445" i="38"/>
  <c r="EB443" i="36"/>
  <c r="DZ443" i="36"/>
  <c r="EG443" i="36"/>
  <c r="CX446" i="36"/>
  <c r="CW446" i="36"/>
  <c r="CY446" i="36"/>
  <c r="EE443" i="36"/>
  <c r="EL443" i="36"/>
  <c r="DF445" i="36"/>
  <c r="EA443" i="36"/>
  <c r="EI443" i="36"/>
  <c r="EC443" i="36"/>
  <c r="EH443" i="36"/>
  <c r="EJ441" i="36"/>
  <c r="EB441" i="36"/>
  <c r="EK441" i="36"/>
  <c r="EM443" i="36"/>
  <c r="CV446" i="36"/>
  <c r="DD446" i="36"/>
  <c r="W446" i="38"/>
  <c r="BT446" i="38"/>
  <c r="BP446" i="38"/>
  <c r="BS446" i="38"/>
  <c r="AV446" i="38"/>
  <c r="BH446" i="38"/>
  <c r="AI446" i="38"/>
  <c r="BL446" i="38"/>
  <c r="DB446" i="36"/>
  <c r="DG445" i="36"/>
  <c r="BD445" i="38"/>
  <c r="EF443" i="36"/>
  <c r="AZ445" i="38"/>
  <c r="EA441" i="36"/>
  <c r="EI441" i="36"/>
  <c r="EG441" i="36"/>
  <c r="AK447" i="36"/>
  <c r="K447" i="38" s="1"/>
  <c r="AG448" i="36"/>
  <c r="N447" i="38"/>
  <c r="AR447" i="36"/>
  <c r="DE446" i="36"/>
  <c r="DK446" i="36" s="1"/>
  <c r="CC447" i="36"/>
  <c r="FH447" i="36"/>
  <c r="FI447" i="36" s="1"/>
  <c r="CD447" i="36"/>
  <c r="AC447" i="38"/>
  <c r="CH447" i="36"/>
  <c r="CQ447" i="36"/>
  <c r="DI445" i="36"/>
  <c r="DH445" i="36"/>
  <c r="DM445" i="36"/>
  <c r="AA447" i="36"/>
  <c r="BB447" i="36" s="1"/>
  <c r="X447" i="36"/>
  <c r="AD447" i="38"/>
  <c r="AP447" i="38" s="1"/>
  <c r="I447" i="36"/>
  <c r="Q447" i="36"/>
  <c r="B447" i="38" s="1"/>
  <c r="DL442" i="36"/>
  <c r="EC442" i="36" s="1"/>
  <c r="F447" i="38"/>
  <c r="G447" i="38" s="1"/>
  <c r="U447" i="36"/>
  <c r="D447" i="36" s="1"/>
  <c r="Y447" i="36" s="1" a="1"/>
  <c r="Y447" i="36" s="1"/>
  <c r="H447" i="38" s="1"/>
  <c r="M447" i="36"/>
  <c r="AU447" i="36"/>
  <c r="C447" i="36"/>
  <c r="A447" i="36" s="1"/>
  <c r="L447" i="36"/>
  <c r="G447" i="36" a="1"/>
  <c r="G447" i="36" s="1"/>
  <c r="CU447" i="36"/>
  <c r="CY447" i="36" s="1"/>
  <c r="J447" i="38"/>
  <c r="Z448" i="36"/>
  <c r="D448" i="38"/>
  <c r="W448" i="36"/>
  <c r="E448" i="36"/>
  <c r="K448" i="36"/>
  <c r="T448" i="36"/>
  <c r="P448" i="36" s="1"/>
  <c r="V448" i="36"/>
  <c r="AI448" i="36"/>
  <c r="AE448" i="36"/>
  <c r="AR448" i="38"/>
  <c r="EY448" i="36"/>
  <c r="AL446" i="38"/>
  <c r="S446" i="38"/>
  <c r="T446" i="38"/>
  <c r="W447" i="38"/>
  <c r="Z447" i="38"/>
  <c r="O447" i="38"/>
  <c r="P447" i="38" s="1"/>
  <c r="AB447" i="38"/>
  <c r="S447" i="38"/>
  <c r="T447" i="38"/>
  <c r="AJ448" i="36"/>
  <c r="BG448" i="36"/>
  <c r="BM448" i="36"/>
  <c r="AM448" i="36"/>
  <c r="BO448" i="36"/>
  <c r="CN448" i="36"/>
  <c r="BJ448" i="36"/>
  <c r="BR448" i="36"/>
  <c r="BS448" i="36"/>
  <c r="BQ448" i="36"/>
  <c r="BW448" i="36"/>
  <c r="CF448" i="36"/>
  <c r="BL448" i="36"/>
  <c r="CR448" i="36"/>
  <c r="FG448" i="36"/>
  <c r="AT448" i="36"/>
  <c r="AQ448" i="36"/>
  <c r="CL448" i="36"/>
  <c r="AO448" i="36"/>
  <c r="BF448" i="36"/>
  <c r="BK448" i="36"/>
  <c r="ER448" i="36"/>
  <c r="BN448" i="36"/>
  <c r="BZ448" i="36"/>
  <c r="AS447" i="36"/>
  <c r="AL448" i="36"/>
  <c r="CK448" i="36"/>
  <c r="BM447" i="36"/>
  <c r="CP448" i="36"/>
  <c r="BP448" i="36"/>
  <c r="CM448" i="36"/>
  <c r="BX448" i="36"/>
  <c r="BS447" i="36"/>
  <c r="AN446" i="38" l="1"/>
  <c r="DW447" i="36"/>
  <c r="AZ446" i="38"/>
  <c r="E447" i="38"/>
  <c r="BT447" i="36"/>
  <c r="CT448" i="36"/>
  <c r="H448" i="36"/>
  <c r="O448" i="36" s="1"/>
  <c r="CS448" i="36"/>
  <c r="AK448" i="36"/>
  <c r="K448" i="38" s="1"/>
  <c r="EQ449" i="36"/>
  <c r="EO450" i="36" s="1"/>
  <c r="EX449" i="36"/>
  <c r="EP449" i="36"/>
  <c r="M448" i="38"/>
  <c r="L448" i="38"/>
  <c r="CQ448" i="36"/>
  <c r="J446" i="36"/>
  <c r="D446" i="36"/>
  <c r="Y446" i="36" s="1" a="1"/>
  <c r="Y446" i="36" s="1"/>
  <c r="H446" i="38" s="1"/>
  <c r="I446" i="38" s="1"/>
  <c r="BB446" i="36"/>
  <c r="AB446" i="36"/>
  <c r="AW446" i="36"/>
  <c r="Y446" i="38"/>
  <c r="Z446" i="38"/>
  <c r="O446" i="38"/>
  <c r="P446" i="38" s="1"/>
  <c r="AB446" i="38"/>
  <c r="DX448" i="36"/>
  <c r="BU448" i="36"/>
  <c r="CH448" i="36"/>
  <c r="CC448" i="36"/>
  <c r="AC448" i="38"/>
  <c r="CD448" i="36"/>
  <c r="CO448" i="36"/>
  <c r="N448" i="38"/>
  <c r="AR448" i="36"/>
  <c r="BT448" i="36"/>
  <c r="AP448" i="36"/>
  <c r="AV448" i="36"/>
  <c r="Q448" i="38"/>
  <c r="R448" i="38" s="1"/>
  <c r="BH448" i="36"/>
  <c r="U448" i="38" s="1"/>
  <c r="X448" i="38" s="1"/>
  <c r="BI448" i="36"/>
  <c r="V448" i="38"/>
  <c r="CI448" i="36"/>
  <c r="FH448" i="36"/>
  <c r="AD448" i="38"/>
  <c r="BY448" i="36" s="1"/>
  <c r="BD446" i="38"/>
  <c r="BC446" i="38"/>
  <c r="BE446" i="38"/>
  <c r="BF446" i="38"/>
  <c r="CU448" i="36"/>
  <c r="CX448" i="36" s="1"/>
  <c r="DL445" i="36"/>
  <c r="EB445" i="36" s="1"/>
  <c r="EA442" i="36"/>
  <c r="DH446" i="36"/>
  <c r="EG442" i="36"/>
  <c r="DG446" i="36"/>
  <c r="CB447" i="36"/>
  <c r="AA447" i="38"/>
  <c r="DM446" i="36"/>
  <c r="DI446" i="36"/>
  <c r="DJ446" i="36"/>
  <c r="DF446" i="36"/>
  <c r="BA447" i="38"/>
  <c r="BB447" i="38" s="1"/>
  <c r="BG447" i="38" s="1"/>
  <c r="BL447" i="38"/>
  <c r="AF447" i="38"/>
  <c r="AG447" i="38"/>
  <c r="BO447" i="38"/>
  <c r="AV447" i="38"/>
  <c r="BY447" i="36"/>
  <c r="CA447" i="36" s="1"/>
  <c r="BS447" i="38"/>
  <c r="AI447" i="38"/>
  <c r="BU447" i="38"/>
  <c r="AU447" i="38"/>
  <c r="AQ447" i="38"/>
  <c r="I448" i="36"/>
  <c r="BP447" i="38"/>
  <c r="AJ447" i="38"/>
  <c r="AN447" i="38" s="1"/>
  <c r="BH447" i="38"/>
  <c r="BT447" i="38"/>
  <c r="AW447" i="36"/>
  <c r="AX447" i="36" s="1"/>
  <c r="AB447" i="36"/>
  <c r="EA444" i="36"/>
  <c r="C448" i="36"/>
  <c r="BI447" i="38"/>
  <c r="BJ447" i="38"/>
  <c r="BK447" i="38"/>
  <c r="AK447" i="38"/>
  <c r="BQ447" i="38"/>
  <c r="BR447" i="38"/>
  <c r="BM447" i="38"/>
  <c r="BN447" i="38"/>
  <c r="U448" i="36"/>
  <c r="J448" i="36" s="1"/>
  <c r="AO447" i="38"/>
  <c r="AH447" i="38"/>
  <c r="AX447" i="38"/>
  <c r="AZ447" i="38" s="1"/>
  <c r="AE447" i="38"/>
  <c r="AW447" i="38"/>
  <c r="AT447" i="38"/>
  <c r="AS447" i="38"/>
  <c r="A447" i="38"/>
  <c r="N448" i="36"/>
  <c r="J447" i="36"/>
  <c r="EG444" i="36"/>
  <c r="EI442" i="36"/>
  <c r="L448" i="36"/>
  <c r="EH444" i="36"/>
  <c r="EL442" i="36"/>
  <c r="CW447" i="36"/>
  <c r="X448" i="36"/>
  <c r="EI444" i="36"/>
  <c r="EJ444" i="36"/>
  <c r="EE442" i="36"/>
  <c r="DZ442" i="36"/>
  <c r="I447" i="38"/>
  <c r="AU448" i="36"/>
  <c r="EF444" i="36"/>
  <c r="EB444" i="36"/>
  <c r="EM444" i="36"/>
  <c r="ED444" i="36"/>
  <c r="EH442" i="36"/>
  <c r="EB442" i="36"/>
  <c r="G448" i="36" a="1"/>
  <c r="G448" i="36" s="1"/>
  <c r="CV447" i="36"/>
  <c r="AA448" i="36"/>
  <c r="BB448" i="36" s="1"/>
  <c r="EE444" i="36"/>
  <c r="EK444" i="36"/>
  <c r="EL444" i="36"/>
  <c r="EC444" i="36"/>
  <c r="EF442" i="36"/>
  <c r="EJ442" i="36"/>
  <c r="EK442" i="36"/>
  <c r="EM442" i="36"/>
  <c r="ED442" i="36"/>
  <c r="DD447" i="36"/>
  <c r="DW448" i="36"/>
  <c r="E448" i="38"/>
  <c r="CZ447" i="36"/>
  <c r="J448" i="38"/>
  <c r="F448" i="36"/>
  <c r="Z448" i="38" s="1"/>
  <c r="F448" i="38"/>
  <c r="G448" i="38" s="1"/>
  <c r="DB447" i="36"/>
  <c r="CX447" i="36"/>
  <c r="DE447" i="36"/>
  <c r="DM447" i="36" s="1"/>
  <c r="Q448" i="36"/>
  <c r="B448" i="38" s="1"/>
  <c r="DA447" i="36"/>
  <c r="DC447" i="36" s="1"/>
  <c r="M448" i="36"/>
  <c r="EJ445" i="36"/>
  <c r="W448" i="38"/>
  <c r="AK448" i="38"/>
  <c r="BO448" i="38"/>
  <c r="AF448" i="38"/>
  <c r="BS448" i="38"/>
  <c r="BT448" i="38"/>
  <c r="AG448" i="38"/>
  <c r="BK448" i="38"/>
  <c r="FI448" i="36"/>
  <c r="BE447" i="36"/>
  <c r="BD447" i="36"/>
  <c r="BC447" i="36"/>
  <c r="T448" i="38"/>
  <c r="S448" i="38"/>
  <c r="FD449" i="36"/>
  <c r="ET449" i="36"/>
  <c r="BV449" i="36"/>
  <c r="EZ449" i="36"/>
  <c r="S449" i="36"/>
  <c r="AS448" i="36"/>
  <c r="AH449" i="36"/>
  <c r="FC449" i="36"/>
  <c r="FB449" i="36"/>
  <c r="CG449" i="36"/>
  <c r="AD449" i="36"/>
  <c r="EV449" i="36"/>
  <c r="EU449" i="36"/>
  <c r="AF449" i="36"/>
  <c r="FA449" i="36"/>
  <c r="AC449" i="36"/>
  <c r="ES449" i="36"/>
  <c r="EW449" i="36"/>
  <c r="AV448" i="38" l="1"/>
  <c r="AR449" i="38"/>
  <c r="AG449" i="36"/>
  <c r="Z449" i="36"/>
  <c r="AE449" i="36"/>
  <c r="AI449" i="36"/>
  <c r="V449" i="36"/>
  <c r="E449" i="36"/>
  <c r="D449" i="38"/>
  <c r="K449" i="36"/>
  <c r="T449" i="36"/>
  <c r="W449" i="36"/>
  <c r="EY449" i="36"/>
  <c r="EQ450" i="36"/>
  <c r="EO451" i="36" s="1"/>
  <c r="EQ451" i="36"/>
  <c r="EO452" i="36" s="1"/>
  <c r="EX450" i="36"/>
  <c r="EP450" i="36"/>
  <c r="BA446" i="36"/>
  <c r="AY446" i="36"/>
  <c r="AZ446" i="36"/>
  <c r="AX446" i="36"/>
  <c r="BE446" i="36"/>
  <c r="BD446" i="36"/>
  <c r="BC446" i="36"/>
  <c r="CA448" i="36"/>
  <c r="AA448" i="38"/>
  <c r="EL445" i="36"/>
  <c r="EM445" i="36"/>
  <c r="AX448" i="38"/>
  <c r="AY448" i="38" s="1"/>
  <c r="BR448" i="38"/>
  <c r="AW448" i="38"/>
  <c r="BP448" i="38"/>
  <c r="AQ448" i="38"/>
  <c r="AJ448" i="38"/>
  <c r="AM448" i="38" s="1"/>
  <c r="AI448" i="38"/>
  <c r="EG445" i="36"/>
  <c r="ED445" i="36"/>
  <c r="AL447" i="38"/>
  <c r="CB448" i="36"/>
  <c r="BU448" i="38"/>
  <c r="BL448" i="38"/>
  <c r="BH448" i="38"/>
  <c r="AU448" i="38"/>
  <c r="BM448" i="38"/>
  <c r="BN448" i="38"/>
  <c r="BI448" i="38"/>
  <c r="BJ448" i="38"/>
  <c r="EF445" i="36"/>
  <c r="AM447" i="38"/>
  <c r="BA448" i="38"/>
  <c r="BD448" i="38" s="1"/>
  <c r="BQ448" i="38"/>
  <c r="AE448" i="38"/>
  <c r="AT448" i="38"/>
  <c r="AS448" i="38"/>
  <c r="AP448" i="38"/>
  <c r="AO448" i="38"/>
  <c r="EH445" i="36"/>
  <c r="AZ447" i="36"/>
  <c r="AH448" i="38"/>
  <c r="DE448" i="36"/>
  <c r="DJ448" i="36" s="1"/>
  <c r="BE447" i="38"/>
  <c r="DA448" i="36"/>
  <c r="DC448" i="36" s="1"/>
  <c r="DD448" i="36"/>
  <c r="CV448" i="36"/>
  <c r="EA445" i="36"/>
  <c r="AW448" i="36"/>
  <c r="AX448" i="36" s="1"/>
  <c r="EI445" i="36"/>
  <c r="EE445" i="36"/>
  <c r="CZ448" i="36"/>
  <c r="CW448" i="36"/>
  <c r="BC447" i="38"/>
  <c r="CY448" i="36"/>
  <c r="EC445" i="36"/>
  <c r="DB448" i="36"/>
  <c r="DZ445" i="36"/>
  <c r="EK445" i="36"/>
  <c r="DL446" i="36"/>
  <c r="EK446" i="36" s="1"/>
  <c r="D448" i="36"/>
  <c r="Y448" i="36" s="1" a="1"/>
  <c r="Y448" i="36" s="1"/>
  <c r="H448" i="38" s="1"/>
  <c r="I448" i="38" s="1"/>
  <c r="BF447" i="38"/>
  <c r="BD447" i="38"/>
  <c r="AB448" i="36"/>
  <c r="AY447" i="36"/>
  <c r="BA447" i="36"/>
  <c r="AY447" i="38"/>
  <c r="DG448" i="36"/>
  <c r="DL448" i="36" s="1"/>
  <c r="AB448" i="38"/>
  <c r="DH447" i="36"/>
  <c r="DF447" i="36"/>
  <c r="DG447" i="36"/>
  <c r="Y448" i="38"/>
  <c r="DI447" i="36"/>
  <c r="A448" i="36"/>
  <c r="DK447" i="36"/>
  <c r="O448" i="38"/>
  <c r="P448" i="38" s="1"/>
  <c r="DJ447" i="36"/>
  <c r="A448" i="38"/>
  <c r="AL448" i="38"/>
  <c r="BD448" i="36"/>
  <c r="BC448" i="36"/>
  <c r="BE448" i="36"/>
  <c r="BP449" i="36"/>
  <c r="CN449" i="36"/>
  <c r="BW449" i="36"/>
  <c r="CP449" i="36"/>
  <c r="FB450" i="36"/>
  <c r="FD450" i="36"/>
  <c r="CR449" i="36"/>
  <c r="AJ449" i="36"/>
  <c r="AL449" i="36"/>
  <c r="S450" i="36"/>
  <c r="CF449" i="36"/>
  <c r="BM449" i="36"/>
  <c r="BF449" i="36"/>
  <c r="BS449" i="36"/>
  <c r="BK449" i="36"/>
  <c r="ES450" i="36"/>
  <c r="FA450" i="36"/>
  <c r="BL449" i="36"/>
  <c r="FG449" i="36"/>
  <c r="BQ449" i="36"/>
  <c r="BN449" i="36"/>
  <c r="EU450" i="36"/>
  <c r="AD450" i="36"/>
  <c r="AF450" i="36"/>
  <c r="AO449" i="36"/>
  <c r="BO449" i="36"/>
  <c r="ER449" i="36"/>
  <c r="FC450" i="36"/>
  <c r="AH450" i="36"/>
  <c r="EV450" i="36"/>
  <c r="AM449" i="36"/>
  <c r="CK449" i="36"/>
  <c r="AQ449" i="36"/>
  <c r="AT449" i="36"/>
  <c r="AC450" i="36"/>
  <c r="EW450" i="36"/>
  <c r="CM449" i="36"/>
  <c r="BG449" i="36"/>
  <c r="BR449" i="36"/>
  <c r="BJ449" i="36"/>
  <c r="BV450" i="36"/>
  <c r="ET450" i="36"/>
  <c r="CL449" i="36"/>
  <c r="BZ449" i="36"/>
  <c r="BX449" i="36"/>
  <c r="CJ449" i="36"/>
  <c r="CG450" i="36"/>
  <c r="EZ450" i="36"/>
  <c r="BC448" i="38" l="1"/>
  <c r="DI448" i="36"/>
  <c r="EG446" i="36"/>
  <c r="AC449" i="38"/>
  <c r="CH449" i="36"/>
  <c r="CC449" i="36"/>
  <c r="CD449" i="36"/>
  <c r="BI449" i="36"/>
  <c r="V449" i="38"/>
  <c r="AR450" i="38"/>
  <c r="AR449" i="36"/>
  <c r="N449" i="38"/>
  <c r="BU449" i="36"/>
  <c r="AI450" i="36"/>
  <c r="CU449" i="36"/>
  <c r="AV449" i="36"/>
  <c r="AP449" i="36"/>
  <c r="BT449" i="36"/>
  <c r="AG450" i="36"/>
  <c r="AE450" i="36"/>
  <c r="Z450" i="36"/>
  <c r="DX449" i="36"/>
  <c r="BH449" i="36"/>
  <c r="U449" i="38" s="1"/>
  <c r="X449" i="38" s="1"/>
  <c r="Q449" i="38"/>
  <c r="E450" i="36"/>
  <c r="T450" i="36"/>
  <c r="W450" i="36"/>
  <c r="K450" i="36"/>
  <c r="V450" i="36"/>
  <c r="D450" i="38"/>
  <c r="L449" i="38"/>
  <c r="M449" i="38"/>
  <c r="AK449" i="36"/>
  <c r="K449" i="38" s="1"/>
  <c r="CT449" i="36"/>
  <c r="H449" i="36"/>
  <c r="O449" i="36" s="1"/>
  <c r="CS449" i="36"/>
  <c r="CQ449" i="36"/>
  <c r="CI449" i="36"/>
  <c r="FH449" i="36"/>
  <c r="FI449" i="36" s="1"/>
  <c r="CO449" i="36"/>
  <c r="EP451" i="36"/>
  <c r="EX451" i="36"/>
  <c r="EQ452" i="36"/>
  <c r="EO453" i="36" s="1"/>
  <c r="EQ453" i="36" s="1"/>
  <c r="EO454" i="36" s="1"/>
  <c r="AA449" i="36"/>
  <c r="F449" i="38"/>
  <c r="G449" i="38" s="1"/>
  <c r="N449" i="36"/>
  <c r="X449" i="36"/>
  <c r="AD449" i="38"/>
  <c r="M449" i="36"/>
  <c r="AU449" i="36"/>
  <c r="L449" i="36"/>
  <c r="Q449" i="36"/>
  <c r="B449" i="38" s="1"/>
  <c r="DW449" i="36"/>
  <c r="F449" i="36"/>
  <c r="J449" i="38"/>
  <c r="G449" i="36" a="1"/>
  <c r="G449" i="36" s="1"/>
  <c r="EP452" i="36"/>
  <c r="EX452" i="36"/>
  <c r="P449" i="36"/>
  <c r="U449" i="36"/>
  <c r="C449" i="36"/>
  <c r="I449" i="36"/>
  <c r="E449" i="38"/>
  <c r="A449" i="38" s="1"/>
  <c r="EY450" i="36"/>
  <c r="AN448" i="38"/>
  <c r="AZ448" i="38"/>
  <c r="BF448" i="38"/>
  <c r="BE448" i="38"/>
  <c r="BB448" i="38"/>
  <c r="BG448" i="38" s="1"/>
  <c r="DM448" i="36"/>
  <c r="AY448" i="36"/>
  <c r="DK448" i="36"/>
  <c r="DH448" i="36"/>
  <c r="DF448" i="36"/>
  <c r="BA448" i="36"/>
  <c r="AZ448" i="36"/>
  <c r="EM446" i="36"/>
  <c r="DZ446" i="36"/>
  <c r="EI446" i="36"/>
  <c r="EH446" i="36"/>
  <c r="EE446" i="36"/>
  <c r="EB446" i="36"/>
  <c r="ED446" i="36"/>
  <c r="EJ446" i="36"/>
  <c r="EA446" i="36"/>
  <c r="EC446" i="36"/>
  <c r="EF446" i="36"/>
  <c r="EL446" i="36"/>
  <c r="DL447" i="36"/>
  <c r="EM447" i="36" s="1"/>
  <c r="CJ450" i="36"/>
  <c r="BS450" i="36"/>
  <c r="CM450" i="36"/>
  <c r="EV451" i="36"/>
  <c r="ES451" i="36"/>
  <c r="FA451" i="36"/>
  <c r="AF452" i="36"/>
  <c r="ET452" i="36"/>
  <c r="FC452" i="36"/>
  <c r="ES452" i="36"/>
  <c r="CP450" i="36"/>
  <c r="BR450" i="36"/>
  <c r="AM450" i="36"/>
  <c r="ER450" i="36"/>
  <c r="EZ451" i="36"/>
  <c r="FB451" i="36"/>
  <c r="ET451" i="36"/>
  <c r="EV452" i="36"/>
  <c r="CG452" i="36"/>
  <c r="BW450" i="36"/>
  <c r="CL450" i="36"/>
  <c r="FG450" i="36"/>
  <c r="CK450" i="36"/>
  <c r="AF451" i="36"/>
  <c r="BV451" i="36"/>
  <c r="EU451" i="36"/>
  <c r="BQ450" i="36"/>
  <c r="BV452" i="36"/>
  <c r="AD452" i="36"/>
  <c r="BP450" i="36"/>
  <c r="BK450" i="36"/>
  <c r="BN450" i="36"/>
  <c r="BL450" i="36"/>
  <c r="AD451" i="36"/>
  <c r="S451" i="36"/>
  <c r="EU452" i="36"/>
  <c r="FD452" i="36"/>
  <c r="EZ452" i="36"/>
  <c r="AQ450" i="36"/>
  <c r="CN450" i="36"/>
  <c r="BF450" i="36"/>
  <c r="AL450" i="36"/>
  <c r="CG451" i="36"/>
  <c r="EW451" i="36"/>
  <c r="S452" i="36"/>
  <c r="AC452" i="36"/>
  <c r="BX450" i="36"/>
  <c r="BZ450" i="36"/>
  <c r="AJ450" i="36"/>
  <c r="AT450" i="36"/>
  <c r="FC451" i="36"/>
  <c r="FB452" i="36"/>
  <c r="AS449" i="36"/>
  <c r="BJ450" i="36"/>
  <c r="BO450" i="36"/>
  <c r="BG450" i="36"/>
  <c r="BM450" i="36"/>
  <c r="FD451" i="36"/>
  <c r="AC451" i="36"/>
  <c r="FA452" i="36"/>
  <c r="AH452" i="36"/>
  <c r="AH451" i="36"/>
  <c r="CF450" i="36"/>
  <c r="AO450" i="36"/>
  <c r="BL452" i="36"/>
  <c r="CR450" i="36"/>
  <c r="EW452" i="36"/>
  <c r="CL451" i="36"/>
  <c r="EY451" i="36" l="1"/>
  <c r="CB449" i="36"/>
  <c r="H450" i="36"/>
  <c r="O450" i="36" s="1"/>
  <c r="CT450" i="36"/>
  <c r="CS450" i="36"/>
  <c r="AP450" i="36"/>
  <c r="BT450" i="36"/>
  <c r="AV450" i="36"/>
  <c r="AI451" i="36"/>
  <c r="AI452" i="36"/>
  <c r="AR451" i="38"/>
  <c r="V450" i="38"/>
  <c r="BI450" i="36"/>
  <c r="DE449" i="36"/>
  <c r="N450" i="38"/>
  <c r="AR450" i="36"/>
  <c r="AK450" i="36"/>
  <c r="K450" i="38" s="1"/>
  <c r="CH450" i="36"/>
  <c r="AC450" i="38"/>
  <c r="CD450" i="36"/>
  <c r="CC450" i="36"/>
  <c r="AR452" i="38"/>
  <c r="W452" i="36"/>
  <c r="K452" i="36"/>
  <c r="T452" i="36"/>
  <c r="D452" i="38"/>
  <c r="E452" i="36"/>
  <c r="V452" i="36"/>
  <c r="L450" i="38"/>
  <c r="M450" i="38"/>
  <c r="BH450" i="36"/>
  <c r="U450" i="38" s="1"/>
  <c r="X450" i="38" s="1"/>
  <c r="Q450" i="38"/>
  <c r="CO450" i="36"/>
  <c r="BU450" i="36"/>
  <c r="Z452" i="36"/>
  <c r="W451" i="36"/>
  <c r="D451" i="38"/>
  <c r="V451" i="36"/>
  <c r="E451" i="36"/>
  <c r="K451" i="36"/>
  <c r="T451" i="36"/>
  <c r="P451" i="36" s="1"/>
  <c r="AE451" i="36"/>
  <c r="AE452" i="36"/>
  <c r="Z451" i="36"/>
  <c r="AG451" i="36"/>
  <c r="DX450" i="36"/>
  <c r="CI450" i="36"/>
  <c r="FH450" i="36"/>
  <c r="CU450" i="36"/>
  <c r="CQ450" i="36"/>
  <c r="AG452" i="36"/>
  <c r="EP454" i="36"/>
  <c r="EX454" i="36"/>
  <c r="BO449" i="38"/>
  <c r="AK449" i="38"/>
  <c r="AO449" i="38"/>
  <c r="AS449" i="38"/>
  <c r="AJ449" i="38"/>
  <c r="AE449" i="38"/>
  <c r="AX449" i="38"/>
  <c r="BH449" i="38"/>
  <c r="BM449" i="38"/>
  <c r="AG449" i="38"/>
  <c r="BN449" i="38"/>
  <c r="AU449" i="38"/>
  <c r="AW449" i="38"/>
  <c r="AT449" i="38"/>
  <c r="BQ449" i="38"/>
  <c r="AP449" i="38"/>
  <c r="AV449" i="38"/>
  <c r="AQ449" i="38"/>
  <c r="BY449" i="36"/>
  <c r="CA449" i="36" s="1"/>
  <c r="BP449" i="38"/>
  <c r="AI449" i="38"/>
  <c r="BJ449" i="38"/>
  <c r="AH449" i="38"/>
  <c r="BK449" i="38"/>
  <c r="BU449" i="38"/>
  <c r="BA449" i="38"/>
  <c r="BB449" i="38" s="1"/>
  <c r="BG449" i="38" s="1"/>
  <c r="BS449" i="38"/>
  <c r="BT449" i="38"/>
  <c r="BR449" i="38"/>
  <c r="AF449" i="38"/>
  <c r="BL449" i="38"/>
  <c r="BI449" i="38"/>
  <c r="J449" i="36"/>
  <c r="D449" i="36"/>
  <c r="Y449" i="36" s="1" a="1"/>
  <c r="Y449" i="36" s="1"/>
  <c r="H449" i="38" s="1"/>
  <c r="I449" i="38" s="1"/>
  <c r="CX449" i="36"/>
  <c r="DA449" i="36"/>
  <c r="DC449" i="36" s="1"/>
  <c r="CV449" i="36"/>
  <c r="CZ449" i="36"/>
  <c r="CW449" i="36"/>
  <c r="DB449" i="36"/>
  <c r="DD449" i="36"/>
  <c r="CY449" i="36"/>
  <c r="AB449" i="38"/>
  <c r="O449" i="38"/>
  <c r="P449" i="38" s="1"/>
  <c r="Y449" i="38"/>
  <c r="Z449" i="38"/>
  <c r="F450" i="36"/>
  <c r="J450" i="38"/>
  <c r="G450" i="36" a="1"/>
  <c r="G450" i="36" s="1"/>
  <c r="Q450" i="36"/>
  <c r="B450" i="38" s="1"/>
  <c r="L450" i="36"/>
  <c r="DW450" i="36"/>
  <c r="EM448" i="36"/>
  <c r="AB449" i="36"/>
  <c r="AW449" i="36"/>
  <c r="BB449" i="36"/>
  <c r="N450" i="36"/>
  <c r="X450" i="36"/>
  <c r="AA450" i="36"/>
  <c r="AU450" i="36"/>
  <c r="M450" i="36"/>
  <c r="F450" i="38"/>
  <c r="G450" i="38" s="1"/>
  <c r="AD450" i="38"/>
  <c r="AA449" i="38"/>
  <c r="P450" i="36"/>
  <c r="U450" i="36"/>
  <c r="I450" i="36"/>
  <c r="E450" i="38"/>
  <c r="C450" i="36"/>
  <c r="A450" i="36" s="1"/>
  <c r="EY452" i="36"/>
  <c r="EP453" i="36"/>
  <c r="EX453" i="36"/>
  <c r="EQ454" i="36"/>
  <c r="EO455" i="36" s="1"/>
  <c r="A449" i="36"/>
  <c r="R449" i="38"/>
  <c r="W449" i="38"/>
  <c r="EC448" i="36"/>
  <c r="EB448" i="36"/>
  <c r="EA448" i="36"/>
  <c r="EH448" i="36"/>
  <c r="EF448" i="36"/>
  <c r="DZ448" i="36"/>
  <c r="EK448" i="36"/>
  <c r="EE448" i="36"/>
  <c r="EI448" i="36"/>
  <c r="EL448" i="36"/>
  <c r="ED448" i="36"/>
  <c r="EG448" i="36"/>
  <c r="EJ448" i="36"/>
  <c r="EC447" i="36"/>
  <c r="DZ447" i="36"/>
  <c r="ED447" i="36"/>
  <c r="EH447" i="36"/>
  <c r="EL447" i="36"/>
  <c r="EI447" i="36"/>
  <c r="EA447" i="36"/>
  <c r="EJ447" i="36"/>
  <c r="EF447" i="36"/>
  <c r="EK447" i="36"/>
  <c r="EG447" i="36"/>
  <c r="EB447" i="36"/>
  <c r="EE447" i="36"/>
  <c r="EW454" i="36"/>
  <c r="ET454" i="36"/>
  <c r="BJ451" i="36"/>
  <c r="AM451" i="36"/>
  <c r="AO451" i="36"/>
  <c r="AJ451" i="36"/>
  <c r="AL452" i="36"/>
  <c r="CL452" i="36"/>
  <c r="BZ452" i="36"/>
  <c r="BK452" i="36"/>
  <c r="FG452" i="36"/>
  <c r="FB453" i="36"/>
  <c r="CG453" i="36"/>
  <c r="AH454" i="36"/>
  <c r="S454" i="36"/>
  <c r="CK454" i="36"/>
  <c r="CN454" i="36"/>
  <c r="AL454" i="36"/>
  <c r="CP451" i="36"/>
  <c r="ER451" i="36"/>
  <c r="BZ451" i="36"/>
  <c r="BQ452" i="36"/>
  <c r="BN452" i="36"/>
  <c r="BP452" i="36"/>
  <c r="AJ452" i="36"/>
  <c r="FC453" i="36"/>
  <c r="AF453" i="36"/>
  <c r="ES454" i="36"/>
  <c r="CG454" i="36"/>
  <c r="AC454" i="36"/>
  <c r="BJ454" i="36"/>
  <c r="AQ454" i="36"/>
  <c r="BZ454" i="36"/>
  <c r="CF451" i="36"/>
  <c r="BP451" i="36"/>
  <c r="BR451" i="36"/>
  <c r="CR451" i="36"/>
  <c r="BG452" i="36"/>
  <c r="CK452" i="36"/>
  <c r="BR452" i="36"/>
  <c r="S453" i="36"/>
  <c r="FA453" i="36"/>
  <c r="AC453" i="36"/>
  <c r="EV454" i="36"/>
  <c r="BQ454" i="36"/>
  <c r="CL454" i="36"/>
  <c r="BR454" i="36"/>
  <c r="BN451" i="36"/>
  <c r="AL451" i="36"/>
  <c r="CJ451" i="36"/>
  <c r="AQ451" i="36"/>
  <c r="BS452" i="36"/>
  <c r="CJ452" i="36"/>
  <c r="BM452" i="36"/>
  <c r="EV453" i="36"/>
  <c r="BV454" i="36"/>
  <c r="EU454" i="36"/>
  <c r="FD454" i="36"/>
  <c r="BS454" i="36"/>
  <c r="AJ454" i="36"/>
  <c r="CR454" i="36"/>
  <c r="BF451" i="36"/>
  <c r="BQ451" i="36"/>
  <c r="BX451" i="36"/>
  <c r="BS451" i="36"/>
  <c r="BO452" i="36"/>
  <c r="CP452" i="36"/>
  <c r="BF452" i="36"/>
  <c r="ET453" i="36"/>
  <c r="EZ453" i="36"/>
  <c r="AS450" i="36"/>
  <c r="AD454" i="36"/>
  <c r="AF454" i="36"/>
  <c r="EZ454" i="36"/>
  <c r="CM454" i="36"/>
  <c r="CJ454" i="36"/>
  <c r="BF454" i="36"/>
  <c r="BG451" i="36"/>
  <c r="CK451" i="36"/>
  <c r="BW451" i="36"/>
  <c r="AM452" i="36"/>
  <c r="CR452" i="36"/>
  <c r="AO452" i="36"/>
  <c r="BX452" i="36"/>
  <c r="EW453" i="36"/>
  <c r="BV453" i="36"/>
  <c r="FA454" i="36"/>
  <c r="CM451" i="36"/>
  <c r="CN451" i="36"/>
  <c r="FG451" i="36"/>
  <c r="BL451" i="36"/>
  <c r="BO451" i="36"/>
  <c r="ER452" i="36"/>
  <c r="BW452" i="36"/>
  <c r="CM452" i="36"/>
  <c r="CN452" i="36"/>
  <c r="EU453" i="36"/>
  <c r="AH453" i="36"/>
  <c r="AD453" i="36"/>
  <c r="FD453" i="36"/>
  <c r="AM454" i="36"/>
  <c r="BM451" i="36"/>
  <c r="ES453" i="36"/>
  <c r="BK454" i="36"/>
  <c r="BG454" i="36"/>
  <c r="CF452" i="36"/>
  <c r="FC454" i="36"/>
  <c r="AQ452" i="36"/>
  <c r="AM453" i="36"/>
  <c r="FB454" i="36"/>
  <c r="BW454" i="36"/>
  <c r="BJ452" i="36"/>
  <c r="AT451" i="36"/>
  <c r="AO453" i="36"/>
  <c r="BK451" i="36"/>
  <c r="AT452" i="36"/>
  <c r="BX454" i="36"/>
  <c r="CF453" i="36"/>
  <c r="BL454" i="36"/>
  <c r="CM453" i="36"/>
  <c r="BE449" i="38" l="1"/>
  <c r="BD449" i="38"/>
  <c r="EY453" i="36"/>
  <c r="EY454" i="36"/>
  <c r="CB450" i="36"/>
  <c r="AA450" i="38"/>
  <c r="AC454" i="38"/>
  <c r="CH454" i="36"/>
  <c r="N452" i="38"/>
  <c r="AR452" i="36"/>
  <c r="AP453" i="36"/>
  <c r="AV453" i="36"/>
  <c r="AR451" i="36"/>
  <c r="N451" i="38"/>
  <c r="BI452" i="36"/>
  <c r="V452" i="38"/>
  <c r="FH454" i="36"/>
  <c r="CI454" i="36"/>
  <c r="BU452" i="36"/>
  <c r="AE453" i="36"/>
  <c r="AI453" i="36"/>
  <c r="Z453" i="36"/>
  <c r="CO452" i="36"/>
  <c r="FH452" i="36"/>
  <c r="CI452" i="36"/>
  <c r="CU452" i="36"/>
  <c r="DX451" i="36"/>
  <c r="CO451" i="36"/>
  <c r="CH452" i="36"/>
  <c r="AC452" i="38"/>
  <c r="CD452" i="36"/>
  <c r="CC452" i="36"/>
  <c r="AP452" i="36"/>
  <c r="AV452" i="36"/>
  <c r="BT452" i="36"/>
  <c r="H452" i="36"/>
  <c r="O452" i="36" s="1"/>
  <c r="CT452" i="36"/>
  <c r="CS452" i="36"/>
  <c r="CI451" i="36"/>
  <c r="FH451" i="36"/>
  <c r="BH454" i="36"/>
  <c r="U454" i="38" s="1"/>
  <c r="X454" i="38" s="1"/>
  <c r="Q454" i="38"/>
  <c r="R454" i="38" s="1"/>
  <c r="S454" i="38" s="1"/>
  <c r="AG454" i="36"/>
  <c r="AE454" i="36"/>
  <c r="DE450" i="36"/>
  <c r="BH452" i="36"/>
  <c r="U452" i="38" s="1"/>
  <c r="X452" i="38" s="1"/>
  <c r="Q452" i="38"/>
  <c r="CQ452" i="36"/>
  <c r="AC451" i="38"/>
  <c r="CH451" i="36"/>
  <c r="CD451" i="36"/>
  <c r="CC451" i="36"/>
  <c r="BH451" i="36"/>
  <c r="U451" i="38" s="1"/>
  <c r="X451" i="38" s="1"/>
  <c r="Q451" i="38"/>
  <c r="CT454" i="36"/>
  <c r="H454" i="36"/>
  <c r="O454" i="36" s="1"/>
  <c r="CS454" i="36"/>
  <c r="AK454" i="36"/>
  <c r="K454" i="38" s="1"/>
  <c r="Z454" i="36"/>
  <c r="CD454" i="36"/>
  <c r="CC454" i="36"/>
  <c r="BU451" i="36"/>
  <c r="L451" i="38"/>
  <c r="M451" i="38"/>
  <c r="AR453" i="38"/>
  <c r="V453" i="36"/>
  <c r="W453" i="36"/>
  <c r="E453" i="36"/>
  <c r="K453" i="36"/>
  <c r="T453" i="36"/>
  <c r="D453" i="38"/>
  <c r="H451" i="36"/>
  <c r="O451" i="36" s="1"/>
  <c r="CT451" i="36"/>
  <c r="CS451" i="36"/>
  <c r="BU454" i="36"/>
  <c r="BI454" i="36"/>
  <c r="V454" i="38"/>
  <c r="AR454" i="38"/>
  <c r="AG453" i="36"/>
  <c r="AK452" i="36"/>
  <c r="K452" i="38" s="1"/>
  <c r="CU451" i="36"/>
  <c r="CQ451" i="36"/>
  <c r="M454" i="38"/>
  <c r="L454" i="38"/>
  <c r="CO454" i="36"/>
  <c r="E454" i="36"/>
  <c r="T454" i="36"/>
  <c r="W454" i="36"/>
  <c r="D454" i="38"/>
  <c r="K454" i="36"/>
  <c r="V454" i="36"/>
  <c r="AI454" i="36"/>
  <c r="DX452" i="36"/>
  <c r="M452" i="38"/>
  <c r="L452" i="38"/>
  <c r="AK451" i="36"/>
  <c r="K451" i="38" s="1"/>
  <c r="AV451" i="36"/>
  <c r="BT451" i="36"/>
  <c r="AP451" i="36"/>
  <c r="BI451" i="36"/>
  <c r="V451" i="38"/>
  <c r="BE449" i="36"/>
  <c r="BC449" i="36"/>
  <c r="BD449" i="36"/>
  <c r="AZ449" i="38"/>
  <c r="AY449" i="38"/>
  <c r="DA450" i="36"/>
  <c r="DC450" i="36" s="1"/>
  <c r="CZ450" i="36"/>
  <c r="DB450" i="36"/>
  <c r="CY450" i="36"/>
  <c r="CW450" i="36"/>
  <c r="DD450" i="36"/>
  <c r="CV450" i="36"/>
  <c r="CX450" i="36"/>
  <c r="F451" i="36"/>
  <c r="L451" i="36"/>
  <c r="DW451" i="36"/>
  <c r="Q451" i="36"/>
  <c r="B451" i="38" s="1"/>
  <c r="G451" i="36" a="1"/>
  <c r="G451" i="36" s="1"/>
  <c r="J451" i="38"/>
  <c r="X452" i="36"/>
  <c r="N452" i="36"/>
  <c r="M452" i="36"/>
  <c r="F452" i="38"/>
  <c r="G452" i="38" s="1"/>
  <c r="AU452" i="36"/>
  <c r="AA452" i="36"/>
  <c r="AD452" i="38"/>
  <c r="BP450" i="38"/>
  <c r="BY450" i="36"/>
  <c r="CA450" i="36" s="1"/>
  <c r="BH450" i="38"/>
  <c r="AW450" i="38"/>
  <c r="AS450" i="38"/>
  <c r="AG450" i="38"/>
  <c r="BL450" i="38"/>
  <c r="BM450" i="38"/>
  <c r="AJ450" i="38"/>
  <c r="BN450" i="38"/>
  <c r="AP450" i="38"/>
  <c r="BO450" i="38"/>
  <c r="AI450" i="38"/>
  <c r="AF450" i="38"/>
  <c r="BT450" i="38"/>
  <c r="BI450" i="38"/>
  <c r="AO450" i="38"/>
  <c r="AE450" i="38"/>
  <c r="BS450" i="38"/>
  <c r="BA450" i="38"/>
  <c r="BB450" i="38" s="1"/>
  <c r="BG450" i="38" s="1"/>
  <c r="BK450" i="38"/>
  <c r="BQ450" i="38"/>
  <c r="BU450" i="38"/>
  <c r="AV450" i="38"/>
  <c r="AT450" i="38"/>
  <c r="BJ450" i="38"/>
  <c r="AU450" i="38"/>
  <c r="BR450" i="38"/>
  <c r="AH450" i="38"/>
  <c r="AX450" i="38"/>
  <c r="AQ450" i="38"/>
  <c r="AK450" i="38"/>
  <c r="AZ449" i="36"/>
  <c r="AY449" i="36"/>
  <c r="AX449" i="36"/>
  <c r="BA449" i="36"/>
  <c r="O450" i="38"/>
  <c r="P450" i="38" s="1"/>
  <c r="AB450" i="38"/>
  <c r="Z450" i="38"/>
  <c r="Y450" i="38"/>
  <c r="BF449" i="38"/>
  <c r="AL449" i="38"/>
  <c r="AN449" i="38"/>
  <c r="AM449" i="38"/>
  <c r="FI451" i="36"/>
  <c r="FI450" i="36"/>
  <c r="DH449" i="36"/>
  <c r="DM449" i="36"/>
  <c r="DK449" i="36"/>
  <c r="DF449" i="36"/>
  <c r="DG449" i="36"/>
  <c r="DJ449" i="36"/>
  <c r="DI449" i="36"/>
  <c r="A450" i="38"/>
  <c r="N451" i="36"/>
  <c r="F451" i="38"/>
  <c r="G451" i="38" s="1"/>
  <c r="AA451" i="36"/>
  <c r="AD451" i="38"/>
  <c r="X451" i="36"/>
  <c r="M451" i="36"/>
  <c r="AU451" i="36"/>
  <c r="S449" i="38"/>
  <c r="T449" i="38"/>
  <c r="BC449" i="38"/>
  <c r="G452" i="36" a="1"/>
  <c r="G452" i="36" s="1"/>
  <c r="L452" i="36"/>
  <c r="DW452" i="36"/>
  <c r="Q452" i="36"/>
  <c r="B452" i="38" s="1"/>
  <c r="F452" i="36"/>
  <c r="J452" i="38"/>
  <c r="D450" i="36"/>
  <c r="Y450" i="36" s="1" a="1"/>
  <c r="Y450" i="36" s="1"/>
  <c r="H450" i="38" s="1"/>
  <c r="I450" i="38" s="1"/>
  <c r="J450" i="36"/>
  <c r="BB450" i="36"/>
  <c r="AB450" i="36"/>
  <c r="AW450" i="36"/>
  <c r="U451" i="36"/>
  <c r="I451" i="36"/>
  <c r="C451" i="36"/>
  <c r="A451" i="36" s="1"/>
  <c r="E451" i="38"/>
  <c r="P452" i="36"/>
  <c r="U452" i="36"/>
  <c r="I452" i="36"/>
  <c r="E452" i="38"/>
  <c r="A452" i="38" s="1"/>
  <c r="C452" i="36"/>
  <c r="EP455" i="36"/>
  <c r="EQ455" i="36"/>
  <c r="EO456" i="36" s="1"/>
  <c r="EX455" i="36"/>
  <c r="R450" i="38"/>
  <c r="W450" i="38"/>
  <c r="CL453" i="36"/>
  <c r="BZ453" i="36"/>
  <c r="BP453" i="36"/>
  <c r="BM454" i="36"/>
  <c r="FA455" i="36"/>
  <c r="FD455" i="36"/>
  <c r="CR453" i="36"/>
  <c r="BG453" i="36"/>
  <c r="CK453" i="36"/>
  <c r="BM453" i="36"/>
  <c r="ER454" i="36"/>
  <c r="BV455" i="36"/>
  <c r="ET455" i="36"/>
  <c r="CJ453" i="36"/>
  <c r="BR453" i="36"/>
  <c r="BO454" i="36"/>
  <c r="FB455" i="36"/>
  <c r="EU455" i="36"/>
  <c r="FC455" i="36"/>
  <c r="AS452" i="36"/>
  <c r="AS451" i="36"/>
  <c r="BF453" i="36"/>
  <c r="CP453" i="36"/>
  <c r="BL453" i="36"/>
  <c r="EZ455" i="36"/>
  <c r="ES455" i="36"/>
  <c r="AF455" i="36"/>
  <c r="EV455" i="36"/>
  <c r="AQ453" i="36"/>
  <c r="BW453" i="36"/>
  <c r="AT453" i="36"/>
  <c r="CP454" i="36"/>
  <c r="BR455" i="36"/>
  <c r="BS453" i="36"/>
  <c r="BO453" i="36"/>
  <c r="AJ453" i="36"/>
  <c r="BX453" i="36"/>
  <c r="BP454" i="36"/>
  <c r="S455" i="36"/>
  <c r="BN454" i="36"/>
  <c r="AL453" i="36"/>
  <c r="BN453" i="36"/>
  <c r="BJ453" i="36"/>
  <c r="FG453" i="36"/>
  <c r="AT454" i="36"/>
  <c r="AH455" i="36"/>
  <c r="EW455" i="36"/>
  <c r="CF454" i="36"/>
  <c r="AS453" i="36"/>
  <c r="BK453" i="36"/>
  <c r="ER453" i="36"/>
  <c r="CN453" i="36"/>
  <c r="BQ453" i="36"/>
  <c r="AO454" i="36"/>
  <c r="AC455" i="36"/>
  <c r="AD455" i="36"/>
  <c r="CG455" i="36"/>
  <c r="FG454" i="36"/>
  <c r="AL455" i="36"/>
  <c r="CB452" i="36" l="1"/>
  <c r="T454" i="38"/>
  <c r="CB454" i="36"/>
  <c r="CB451" i="36"/>
  <c r="A452" i="36"/>
  <c r="DL449" i="36"/>
  <c r="EL449" i="36" s="1"/>
  <c r="M455" i="38"/>
  <c r="L455" i="38"/>
  <c r="DX454" i="36"/>
  <c r="AE455" i="36"/>
  <c r="AR455" i="38"/>
  <c r="AV454" i="36"/>
  <c r="BT454" i="36"/>
  <c r="AP454" i="36"/>
  <c r="CO453" i="36"/>
  <c r="AI455" i="36"/>
  <c r="AR454" i="36"/>
  <c r="N454" i="38"/>
  <c r="DX453" i="36"/>
  <c r="V453" i="38"/>
  <c r="BI453" i="36"/>
  <c r="M453" i="38"/>
  <c r="L453" i="38"/>
  <c r="D455" i="38"/>
  <c r="T455" i="36"/>
  <c r="E455" i="36"/>
  <c r="V455" i="36"/>
  <c r="K455" i="36"/>
  <c r="W455" i="36"/>
  <c r="AC453" i="38"/>
  <c r="CH453" i="36"/>
  <c r="CC453" i="36"/>
  <c r="CD453" i="36"/>
  <c r="AK453" i="36"/>
  <c r="K453" i="38" s="1"/>
  <c r="BT453" i="36"/>
  <c r="CQ454" i="36"/>
  <c r="N453" i="38"/>
  <c r="AR453" i="36"/>
  <c r="CI453" i="36"/>
  <c r="FH453" i="36"/>
  <c r="BU453" i="36"/>
  <c r="AG455" i="36"/>
  <c r="CQ453" i="36"/>
  <c r="Q453" i="38"/>
  <c r="R453" i="38" s="1"/>
  <c r="BH453" i="36"/>
  <c r="U453" i="38" s="1"/>
  <c r="X453" i="38" s="1"/>
  <c r="DE451" i="36"/>
  <c r="DE452" i="36"/>
  <c r="Z455" i="36"/>
  <c r="CU454" i="36"/>
  <c r="CT453" i="36"/>
  <c r="H453" i="36"/>
  <c r="O453" i="36" s="1"/>
  <c r="CS453" i="36"/>
  <c r="EG449" i="36"/>
  <c r="EE449" i="36"/>
  <c r="AA454" i="38"/>
  <c r="S450" i="38"/>
  <c r="T450" i="38"/>
  <c r="Y452" i="38"/>
  <c r="AB452" i="38"/>
  <c r="O452" i="38"/>
  <c r="P452" i="38" s="1"/>
  <c r="Z452" i="38"/>
  <c r="AW451" i="36"/>
  <c r="AB451" i="36"/>
  <c r="BB451" i="36"/>
  <c r="BN452" i="38"/>
  <c r="BO452" i="38"/>
  <c r="AT452" i="38"/>
  <c r="AP452" i="38"/>
  <c r="AE452" i="38"/>
  <c r="AU452" i="38"/>
  <c r="BM452" i="38"/>
  <c r="BQ452" i="38"/>
  <c r="AW452" i="38"/>
  <c r="BP452" i="38"/>
  <c r="AG452" i="38"/>
  <c r="AV452" i="38"/>
  <c r="AQ452" i="38"/>
  <c r="BS452" i="38"/>
  <c r="AO452" i="38"/>
  <c r="BI452" i="38"/>
  <c r="AK452" i="38"/>
  <c r="AX452" i="38"/>
  <c r="AY452" i="38" s="1"/>
  <c r="AJ452" i="38"/>
  <c r="BH452" i="38"/>
  <c r="BA452" i="38"/>
  <c r="BB452" i="38" s="1"/>
  <c r="BG452" i="38" s="1"/>
  <c r="AS452" i="38"/>
  <c r="BJ452" i="38"/>
  <c r="BU452" i="38"/>
  <c r="BT452" i="38"/>
  <c r="AF452" i="38"/>
  <c r="BL452" i="38"/>
  <c r="BK452" i="38"/>
  <c r="AH452" i="38"/>
  <c r="BY452" i="36"/>
  <c r="CA452" i="36" s="1"/>
  <c r="BR452" i="38"/>
  <c r="AA452" i="38"/>
  <c r="AI452" i="38"/>
  <c r="W452" i="38"/>
  <c r="R452" i="38"/>
  <c r="DD452" i="36"/>
  <c r="CV452" i="36"/>
  <c r="CW452" i="36"/>
  <c r="CY452" i="36"/>
  <c r="DB452" i="36"/>
  <c r="CZ452" i="36"/>
  <c r="DA452" i="36"/>
  <c r="DC452" i="36" s="1"/>
  <c r="CX452" i="36"/>
  <c r="AX450" i="36"/>
  <c r="BA450" i="36"/>
  <c r="AZ450" i="36"/>
  <c r="AY450" i="36"/>
  <c r="BD450" i="38"/>
  <c r="BC450" i="38"/>
  <c r="AW452" i="36"/>
  <c r="BB452" i="36"/>
  <c r="AB452" i="36"/>
  <c r="P453" i="36"/>
  <c r="U453" i="36"/>
  <c r="I453" i="36"/>
  <c r="C453" i="36"/>
  <c r="E453" i="38"/>
  <c r="R451" i="38"/>
  <c r="W451" i="38"/>
  <c r="DZ449" i="36"/>
  <c r="EK449" i="36"/>
  <c r="J452" i="36"/>
  <c r="D452" i="36"/>
  <c r="Y452" i="36" s="1" a="1"/>
  <c r="Y452" i="36" s="1"/>
  <c r="H452" i="38" s="1"/>
  <c r="I452" i="38" s="1"/>
  <c r="W454" i="38"/>
  <c r="DM450" i="36"/>
  <c r="DJ450" i="36"/>
  <c r="DH450" i="36"/>
  <c r="DI450" i="36"/>
  <c r="DK450" i="36"/>
  <c r="DG450" i="36"/>
  <c r="DF450" i="36"/>
  <c r="FI453" i="36"/>
  <c r="BE450" i="36"/>
  <c r="BD450" i="36"/>
  <c r="BC450" i="36"/>
  <c r="EC449" i="36"/>
  <c r="A451" i="38"/>
  <c r="AA453" i="36"/>
  <c r="M453" i="36"/>
  <c r="AU453" i="36"/>
  <c r="N453" i="36"/>
  <c r="F453" i="38"/>
  <c r="G453" i="38" s="1"/>
  <c r="AD453" i="38"/>
  <c r="X453" i="36"/>
  <c r="DW454" i="36"/>
  <c r="G454" i="36" a="1"/>
  <c r="G454" i="36" s="1"/>
  <c r="J454" i="38"/>
  <c r="Q454" i="36"/>
  <c r="B454" i="38" s="1"/>
  <c r="F454" i="36"/>
  <c r="L454" i="36"/>
  <c r="CY451" i="36"/>
  <c r="DB451" i="36"/>
  <c r="CZ451" i="36"/>
  <c r="CV451" i="36"/>
  <c r="DA451" i="36"/>
  <c r="DC451" i="36" s="1"/>
  <c r="CX451" i="36"/>
  <c r="DD451" i="36"/>
  <c r="CW451" i="36"/>
  <c r="CU453" i="36"/>
  <c r="Q453" i="36"/>
  <c r="B453" i="38" s="1"/>
  <c r="L453" i="36"/>
  <c r="J453" i="38"/>
  <c r="DW453" i="36"/>
  <c r="F453" i="36"/>
  <c r="G453" i="36" a="1"/>
  <c r="G453" i="36" s="1"/>
  <c r="EY455" i="36"/>
  <c r="EH449" i="36"/>
  <c r="EQ456" i="36"/>
  <c r="EO457" i="36" s="1"/>
  <c r="EX456" i="36"/>
  <c r="EP456" i="36"/>
  <c r="BF450" i="38"/>
  <c r="BE450" i="38"/>
  <c r="AM450" i="38"/>
  <c r="AL450" i="38"/>
  <c r="AN450" i="38"/>
  <c r="AU454" i="36"/>
  <c r="AD454" i="38"/>
  <c r="X454" i="36"/>
  <c r="AA454" i="36"/>
  <c r="N454" i="36"/>
  <c r="F454" i="38"/>
  <c r="G454" i="38" s="1"/>
  <c r="M454" i="36"/>
  <c r="AA451" i="38"/>
  <c r="O451" i="38"/>
  <c r="P451" i="38" s="1"/>
  <c r="AB451" i="38"/>
  <c r="Y451" i="38"/>
  <c r="Z451" i="38"/>
  <c r="EB449" i="36"/>
  <c r="D451" i="36"/>
  <c r="Y451" i="36" s="1" a="1"/>
  <c r="Y451" i="36" s="1"/>
  <c r="H451" i="38" s="1"/>
  <c r="I451" i="38" s="1"/>
  <c r="J451" i="36"/>
  <c r="BS451" i="38"/>
  <c r="AO451" i="38"/>
  <c r="AS451" i="38"/>
  <c r="AV451" i="38"/>
  <c r="BA451" i="38"/>
  <c r="BB451" i="38" s="1"/>
  <c r="BG451" i="38" s="1"/>
  <c r="BN451" i="38"/>
  <c r="BY451" i="36"/>
  <c r="CA451" i="36" s="1"/>
  <c r="AF451" i="38"/>
  <c r="AK451" i="38"/>
  <c r="BH451" i="38"/>
  <c r="BL451" i="38"/>
  <c r="AI451" i="38"/>
  <c r="BM451" i="38"/>
  <c r="AX451" i="38"/>
  <c r="AY451" i="38" s="1"/>
  <c r="BJ451" i="38"/>
  <c r="BI451" i="38"/>
  <c r="BP451" i="38"/>
  <c r="BU451" i="38"/>
  <c r="AP451" i="38"/>
  <c r="AT451" i="38"/>
  <c r="AH451" i="38"/>
  <c r="BO451" i="38"/>
  <c r="AJ451" i="38"/>
  <c r="AE451" i="38"/>
  <c r="BR451" i="38"/>
  <c r="BK451" i="38"/>
  <c r="AG451" i="38"/>
  <c r="AU451" i="38"/>
  <c r="BQ451" i="38"/>
  <c r="AQ451" i="38"/>
  <c r="AW451" i="38"/>
  <c r="BT451" i="38"/>
  <c r="BD451" i="38"/>
  <c r="BE451" i="38"/>
  <c r="BC451" i="38"/>
  <c r="AY450" i="38"/>
  <c r="AZ450" i="38"/>
  <c r="P454" i="36"/>
  <c r="E454" i="38"/>
  <c r="A454" i="38" s="1"/>
  <c r="U454" i="36"/>
  <c r="I454" i="36"/>
  <c r="C454" i="36"/>
  <c r="A454" i="36" s="1"/>
  <c r="FI454" i="36"/>
  <c r="FI452" i="36"/>
  <c r="BM455" i="36"/>
  <c r="CR455" i="36"/>
  <c r="CJ455" i="36"/>
  <c r="EU456" i="36"/>
  <c r="CR456" i="36"/>
  <c r="BO455" i="36"/>
  <c r="BZ455" i="36"/>
  <c r="BS455" i="36"/>
  <c r="CK455" i="36"/>
  <c r="ES456" i="36"/>
  <c r="AH456" i="36"/>
  <c r="FA456" i="36"/>
  <c r="FG455" i="36"/>
  <c r="EZ456" i="36"/>
  <c r="AF456" i="36"/>
  <c r="BN455" i="36"/>
  <c r="AO455" i="36"/>
  <c r="BL455" i="36"/>
  <c r="BW455" i="36"/>
  <c r="FD456" i="36"/>
  <c r="FB456" i="36"/>
  <c r="EV456" i="36"/>
  <c r="BK455" i="36"/>
  <c r="AQ455" i="36"/>
  <c r="CN455" i="36"/>
  <c r="AO456" i="36"/>
  <c r="BX455" i="36"/>
  <c r="BJ455" i="36"/>
  <c r="AJ455" i="36"/>
  <c r="BG455" i="36"/>
  <c r="ET456" i="36"/>
  <c r="S456" i="36"/>
  <c r="ER456" i="36"/>
  <c r="BQ455" i="36"/>
  <c r="BF455" i="36"/>
  <c r="ER455" i="36"/>
  <c r="CL455" i="36"/>
  <c r="BV456" i="36"/>
  <c r="AD456" i="36"/>
  <c r="AC456" i="36"/>
  <c r="CG456" i="36"/>
  <c r="FC456" i="36"/>
  <c r="CP455" i="36"/>
  <c r="EW456" i="36"/>
  <c r="CM455" i="36"/>
  <c r="BP455" i="36"/>
  <c r="AM455" i="36"/>
  <c r="AS454" i="36"/>
  <c r="AT455" i="36"/>
  <c r="CF455" i="36"/>
  <c r="BJ456" i="36"/>
  <c r="BZ456" i="36"/>
  <c r="BC452" i="38" l="1"/>
  <c r="CB453" i="36"/>
  <c r="EF449" i="36"/>
  <c r="AZ452" i="38"/>
  <c r="AZ451" i="38"/>
  <c r="ED449" i="36"/>
  <c r="EA449" i="36"/>
  <c r="EJ449" i="36"/>
  <c r="EM449" i="36"/>
  <c r="DL450" i="36"/>
  <c r="ED450" i="36" s="1"/>
  <c r="AA453" i="38"/>
  <c r="EI449" i="36"/>
  <c r="V456" i="38"/>
  <c r="BI456" i="36"/>
  <c r="N455" i="38"/>
  <c r="AR455" i="36"/>
  <c r="DE454" i="36"/>
  <c r="CQ455" i="36"/>
  <c r="AR456" i="38"/>
  <c r="AE456" i="36"/>
  <c r="CU455" i="36"/>
  <c r="BH455" i="36"/>
  <c r="U455" i="38" s="1"/>
  <c r="X455" i="38" s="1"/>
  <c r="Q455" i="38"/>
  <c r="W456" i="36"/>
  <c r="K456" i="36"/>
  <c r="T456" i="36"/>
  <c r="E456" i="36"/>
  <c r="V456" i="36"/>
  <c r="D456" i="38"/>
  <c r="AK455" i="36"/>
  <c r="K455" i="38" s="1"/>
  <c r="BI455" i="36"/>
  <c r="V455" i="38"/>
  <c r="CH455" i="36"/>
  <c r="AC455" i="38"/>
  <c r="CC455" i="36"/>
  <c r="CD455" i="36"/>
  <c r="AP456" i="36"/>
  <c r="AV456" i="36"/>
  <c r="CO455" i="36"/>
  <c r="BU455" i="36"/>
  <c r="CI455" i="36"/>
  <c r="FH455" i="36"/>
  <c r="FI455" i="36" s="1"/>
  <c r="AP455" i="36"/>
  <c r="AV455" i="36"/>
  <c r="BT455" i="36"/>
  <c r="AG456" i="36"/>
  <c r="DX455" i="36"/>
  <c r="AI456" i="36"/>
  <c r="CT456" i="36"/>
  <c r="CS456" i="36"/>
  <c r="H456" i="36"/>
  <c r="O456" i="36" s="1"/>
  <c r="Z456" i="36"/>
  <c r="CS455" i="36"/>
  <c r="CT455" i="36"/>
  <c r="H455" i="36"/>
  <c r="O455" i="36" s="1"/>
  <c r="EF450" i="36"/>
  <c r="DD454" i="36"/>
  <c r="CX454" i="36"/>
  <c r="CY454" i="36"/>
  <c r="CW454" i="36"/>
  <c r="CZ454" i="36"/>
  <c r="DB454" i="36"/>
  <c r="CV454" i="36"/>
  <c r="DA454" i="36"/>
  <c r="DC454" i="36" s="1"/>
  <c r="EP457" i="36"/>
  <c r="EX457" i="36"/>
  <c r="BF452" i="38"/>
  <c r="EE450" i="36"/>
  <c r="AW453" i="36"/>
  <c r="BB453" i="36"/>
  <c r="AB453" i="36"/>
  <c r="J454" i="36"/>
  <c r="D454" i="36"/>
  <c r="Y454" i="36" s="1" a="1"/>
  <c r="Y454" i="36" s="1"/>
  <c r="H454" i="38" s="1"/>
  <c r="I454" i="38" s="1"/>
  <c r="BF451" i="38"/>
  <c r="BB454" i="36"/>
  <c r="AW454" i="36"/>
  <c r="AB454" i="36"/>
  <c r="BC452" i="36"/>
  <c r="BE452" i="36"/>
  <c r="BD452" i="36"/>
  <c r="T452" i="38"/>
  <c r="S452" i="38"/>
  <c r="P455" i="36"/>
  <c r="E455" i="38"/>
  <c r="I455" i="36"/>
  <c r="C455" i="36"/>
  <c r="U455" i="36"/>
  <c r="EH450" i="36"/>
  <c r="EC450" i="36"/>
  <c r="EK450" i="36"/>
  <c r="EG450" i="36"/>
  <c r="EM450" i="36"/>
  <c r="S451" i="38"/>
  <c r="T451" i="38"/>
  <c r="AZ452" i="36"/>
  <c r="AY452" i="36"/>
  <c r="BA452" i="36"/>
  <c r="AX452" i="36"/>
  <c r="AM452" i="38"/>
  <c r="AL452" i="38"/>
  <c r="AN452" i="38"/>
  <c r="BC451" i="36"/>
  <c r="BE451" i="36"/>
  <c r="BD451" i="36"/>
  <c r="G455" i="36" a="1"/>
  <c r="G455" i="36" s="1"/>
  <c r="J455" i="38"/>
  <c r="Q455" i="36"/>
  <c r="B455" i="38" s="1"/>
  <c r="L455" i="36"/>
  <c r="F455" i="36"/>
  <c r="DW455" i="36"/>
  <c r="CZ453" i="36"/>
  <c r="CY453" i="36"/>
  <c r="CX453" i="36"/>
  <c r="DD453" i="36"/>
  <c r="CV453" i="36"/>
  <c r="DB453" i="36"/>
  <c r="DA453" i="36"/>
  <c r="CW453" i="36"/>
  <c r="AV453" i="38"/>
  <c r="AX453" i="38"/>
  <c r="AY453" i="38" s="1"/>
  <c r="BH453" i="38"/>
  <c r="BU453" i="38"/>
  <c r="AT453" i="38"/>
  <c r="BI453" i="38"/>
  <c r="AJ453" i="38"/>
  <c r="BK453" i="38"/>
  <c r="BQ453" i="38"/>
  <c r="AQ453" i="38"/>
  <c r="AF453" i="38"/>
  <c r="AO453" i="38"/>
  <c r="BS453" i="38"/>
  <c r="BM453" i="38"/>
  <c r="BP453" i="38"/>
  <c r="BJ453" i="38"/>
  <c r="BL453" i="38"/>
  <c r="BN453" i="38"/>
  <c r="BO453" i="38"/>
  <c r="AH453" i="38"/>
  <c r="AS453" i="38"/>
  <c r="AK453" i="38"/>
  <c r="AG453" i="38"/>
  <c r="BT453" i="38"/>
  <c r="BY453" i="36"/>
  <c r="CA453" i="36" s="1"/>
  <c r="AP453" i="38"/>
  <c r="BR453" i="38"/>
  <c r="AE453" i="38"/>
  <c r="AI453" i="38"/>
  <c r="BA453" i="38"/>
  <c r="BB453" i="38" s="1"/>
  <c r="BG453" i="38" s="1"/>
  <c r="AU453" i="38"/>
  <c r="AW453" i="38"/>
  <c r="EB450" i="36"/>
  <c r="DK452" i="36"/>
  <c r="DM452" i="36"/>
  <c r="DH452" i="36"/>
  <c r="DF452" i="36"/>
  <c r="DI452" i="36"/>
  <c r="DJ452" i="36"/>
  <c r="DG452" i="36"/>
  <c r="DE453" i="36"/>
  <c r="AV454" i="38"/>
  <c r="AT454" i="38"/>
  <c r="BO454" i="38"/>
  <c r="BP454" i="38"/>
  <c r="AE454" i="38"/>
  <c r="BL454" i="38"/>
  <c r="AK454" i="38"/>
  <c r="AO454" i="38"/>
  <c r="BT454" i="38"/>
  <c r="BS454" i="38"/>
  <c r="BJ454" i="38"/>
  <c r="BM454" i="38"/>
  <c r="AJ454" i="38"/>
  <c r="AI454" i="38"/>
  <c r="AG454" i="38"/>
  <c r="BU454" i="38"/>
  <c r="AF454" i="38"/>
  <c r="AS454" i="38"/>
  <c r="AW454" i="38"/>
  <c r="BY454" i="36"/>
  <c r="CA454" i="36" s="1"/>
  <c r="AU454" i="38"/>
  <c r="BR454" i="38"/>
  <c r="BQ454" i="38"/>
  <c r="AX454" i="38"/>
  <c r="AZ454" i="38" s="1"/>
  <c r="BH454" i="38"/>
  <c r="BI454" i="38"/>
  <c r="AP454" i="38"/>
  <c r="AQ454" i="38"/>
  <c r="BN454" i="38"/>
  <c r="BA454" i="38"/>
  <c r="BB454" i="38" s="1"/>
  <c r="BG454" i="38" s="1"/>
  <c r="BK454" i="38"/>
  <c r="AH454" i="38"/>
  <c r="AM451" i="38"/>
  <c r="AL451" i="38"/>
  <c r="AN451" i="38"/>
  <c r="A453" i="38"/>
  <c r="AX451" i="36"/>
  <c r="AZ451" i="36"/>
  <c r="AY451" i="36"/>
  <c r="BA451" i="36"/>
  <c r="EA450" i="36"/>
  <c r="DM451" i="36"/>
  <c r="DF451" i="36"/>
  <c r="DK451" i="36"/>
  <c r="DG451" i="36"/>
  <c r="DJ451" i="36"/>
  <c r="DH451" i="36"/>
  <c r="DI451" i="36"/>
  <c r="EY456" i="36"/>
  <c r="O454" i="38"/>
  <c r="P454" i="38" s="1"/>
  <c r="Z454" i="38"/>
  <c r="Y454" i="38"/>
  <c r="AB454" i="38"/>
  <c r="BE452" i="38"/>
  <c r="DZ450" i="36"/>
  <c r="AU455" i="36"/>
  <c r="X455" i="36"/>
  <c r="F455" i="38"/>
  <c r="G455" i="38" s="1"/>
  <c r="M455" i="36"/>
  <c r="AA455" i="36"/>
  <c r="N455" i="36"/>
  <c r="AD455" i="38"/>
  <c r="EL450" i="36"/>
  <c r="EQ457" i="36"/>
  <c r="EO458" i="36" s="1"/>
  <c r="EQ458" i="36" s="1"/>
  <c r="EO459" i="36" s="1"/>
  <c r="A453" i="36"/>
  <c r="Y453" i="38"/>
  <c r="Z453" i="38"/>
  <c r="AB453" i="38"/>
  <c r="O453" i="38"/>
  <c r="P453" i="38" s="1"/>
  <c r="EJ450" i="36"/>
  <c r="D453" i="36"/>
  <c r="Y453" i="36" s="1" a="1"/>
  <c r="Y453" i="36" s="1"/>
  <c r="H453" i="38" s="1"/>
  <c r="I453" i="38" s="1"/>
  <c r="J453" i="36"/>
  <c r="BD452" i="38"/>
  <c r="S453" i="38"/>
  <c r="T453" i="38"/>
  <c r="W453" i="38"/>
  <c r="FC457" i="36"/>
  <c r="BV457" i="36"/>
  <c r="AH457" i="36"/>
  <c r="ES457" i="36"/>
  <c r="CN456" i="36"/>
  <c r="BG456" i="36"/>
  <c r="AT456" i="36"/>
  <c r="FB457" i="36"/>
  <c r="CJ457" i="36"/>
  <c r="CF457" i="36"/>
  <c r="CL457" i="36"/>
  <c r="BQ457" i="36"/>
  <c r="AO457" i="36"/>
  <c r="CJ456" i="36"/>
  <c r="BP456" i="36"/>
  <c r="AM456" i="36"/>
  <c r="AM457" i="36"/>
  <c r="BF457" i="36"/>
  <c r="AJ457" i="36"/>
  <c r="EW457" i="36"/>
  <c r="EV457" i="36"/>
  <c r="AS455" i="36"/>
  <c r="EU457" i="36"/>
  <c r="EZ457" i="36"/>
  <c r="AL456" i="36"/>
  <c r="CL456" i="36"/>
  <c r="CF456" i="36"/>
  <c r="BN457" i="36"/>
  <c r="BJ457" i="36"/>
  <c r="S457" i="36"/>
  <c r="AD457" i="36"/>
  <c r="BM457" i="36"/>
  <c r="CM457" i="36"/>
  <c r="BN456" i="36"/>
  <c r="BX456" i="36"/>
  <c r="BR456" i="36"/>
  <c r="FG456" i="36"/>
  <c r="AS456" i="36"/>
  <c r="AF457" i="36"/>
  <c r="ET457" i="36"/>
  <c r="BM456" i="36"/>
  <c r="AJ456" i="36"/>
  <c r="CM456" i="36"/>
  <c r="CP456" i="36"/>
  <c r="BR457" i="36"/>
  <c r="AC457" i="36"/>
  <c r="CG457" i="36"/>
  <c r="FD457" i="36"/>
  <c r="BS457" i="36"/>
  <c r="CP457" i="36"/>
  <c r="BW456" i="36"/>
  <c r="BQ456" i="36"/>
  <c r="BF456" i="36"/>
  <c r="FA457" i="36"/>
  <c r="BL456" i="36"/>
  <c r="BS456" i="36"/>
  <c r="BO456" i="36"/>
  <c r="AQ456" i="36"/>
  <c r="CK456" i="36"/>
  <c r="AT457" i="36"/>
  <c r="BK456" i="36"/>
  <c r="DL451" i="36" l="1"/>
  <c r="A455" i="36"/>
  <c r="EF451" i="36"/>
  <c r="EI450" i="36"/>
  <c r="EC451" i="36"/>
  <c r="BF454" i="38"/>
  <c r="BC454" i="38"/>
  <c r="BD454" i="38"/>
  <c r="AA455" i="38"/>
  <c r="AZ453" i="38"/>
  <c r="AR457" i="36"/>
  <c r="N457" i="38"/>
  <c r="BU456" i="36"/>
  <c r="BT456" i="36"/>
  <c r="BH456" i="36"/>
  <c r="U456" i="38" s="1"/>
  <c r="X456" i="38" s="1"/>
  <c r="Q456" i="38"/>
  <c r="CI456" i="36"/>
  <c r="FH456" i="36"/>
  <c r="CQ457" i="36"/>
  <c r="AR457" i="38"/>
  <c r="CQ456" i="36"/>
  <c r="AK456" i="36"/>
  <c r="K456" i="38" s="1"/>
  <c r="AG457" i="36"/>
  <c r="DX456" i="36"/>
  <c r="AC456" i="38"/>
  <c r="CH456" i="36"/>
  <c r="CD456" i="36"/>
  <c r="CC456" i="36"/>
  <c r="AE457" i="36"/>
  <c r="K457" i="36"/>
  <c r="T457" i="36"/>
  <c r="E457" i="36"/>
  <c r="D457" i="38"/>
  <c r="W457" i="36"/>
  <c r="V457" i="36"/>
  <c r="BI457" i="36"/>
  <c r="V457" i="38"/>
  <c r="M456" i="38"/>
  <c r="L456" i="38"/>
  <c r="Z457" i="36"/>
  <c r="DE455" i="36"/>
  <c r="AK457" i="36"/>
  <c r="K457" i="38" s="1"/>
  <c r="Q457" i="38"/>
  <c r="BH457" i="36"/>
  <c r="U457" i="38" s="1"/>
  <c r="X457" i="38" s="1"/>
  <c r="AV457" i="36"/>
  <c r="AP457" i="36"/>
  <c r="BT457" i="36"/>
  <c r="N456" i="38"/>
  <c r="AR456" i="36"/>
  <c r="CO456" i="36"/>
  <c r="AI457" i="36"/>
  <c r="EK451" i="36"/>
  <c r="EG451" i="36"/>
  <c r="AM453" i="38"/>
  <c r="AL453" i="38"/>
  <c r="AN453" i="38"/>
  <c r="DC453" i="36"/>
  <c r="EA451" i="36"/>
  <c r="EM451" i="36"/>
  <c r="EL452" i="36"/>
  <c r="EI451" i="36"/>
  <c r="AY454" i="38"/>
  <c r="AM454" i="38"/>
  <c r="AL454" i="38"/>
  <c r="AN454" i="38"/>
  <c r="DL452" i="36"/>
  <c r="EI452" i="36" s="1"/>
  <c r="BF453" i="38"/>
  <c r="BD453" i="36"/>
  <c r="BE453" i="36"/>
  <c r="BC453" i="36"/>
  <c r="J456" i="38"/>
  <c r="G456" i="36" a="1"/>
  <c r="G456" i="36" s="1"/>
  <c r="L456" i="36"/>
  <c r="F456" i="36"/>
  <c r="DW456" i="36"/>
  <c r="Q456" i="36"/>
  <c r="B456" i="38" s="1"/>
  <c r="BB455" i="36"/>
  <c r="AB455" i="36"/>
  <c r="AW455" i="36"/>
  <c r="BE453" i="38"/>
  <c r="BA454" i="36"/>
  <c r="AX454" i="36"/>
  <c r="AY454" i="36"/>
  <c r="AZ454" i="36"/>
  <c r="AY453" i="36"/>
  <c r="BA453" i="36"/>
  <c r="AZ453" i="36"/>
  <c r="AX453" i="36"/>
  <c r="F456" i="38"/>
  <c r="G456" i="38" s="1"/>
  <c r="AA456" i="36"/>
  <c r="M456" i="36"/>
  <c r="AU456" i="36"/>
  <c r="X456" i="36"/>
  <c r="N456" i="36"/>
  <c r="AD456" i="38"/>
  <c r="EX458" i="36"/>
  <c r="EP458" i="36"/>
  <c r="EM452" i="36"/>
  <c r="BC453" i="38"/>
  <c r="BE454" i="36"/>
  <c r="BC454" i="36"/>
  <c r="BD454" i="36"/>
  <c r="CU456" i="36"/>
  <c r="DE456" i="36" s="1"/>
  <c r="DM456" i="36" s="1"/>
  <c r="R455" i="38"/>
  <c r="W455" i="38"/>
  <c r="DH454" i="36"/>
  <c r="DF454" i="36"/>
  <c r="DK454" i="36"/>
  <c r="DM454" i="36"/>
  <c r="DJ454" i="36"/>
  <c r="DG454" i="36"/>
  <c r="DI454" i="36"/>
  <c r="EE451" i="36"/>
  <c r="EJ451" i="36"/>
  <c r="EL451" i="36"/>
  <c r="ED451" i="36"/>
  <c r="EH451" i="36"/>
  <c r="BE454" i="38"/>
  <c r="A455" i="38"/>
  <c r="EY457" i="36"/>
  <c r="DZ451" i="36"/>
  <c r="EQ459" i="36"/>
  <c r="EO460" i="36" s="1"/>
  <c r="EQ460" i="36" s="1"/>
  <c r="EO461" i="36" s="1"/>
  <c r="EP459" i="36"/>
  <c r="EX459" i="36"/>
  <c r="CV455" i="36"/>
  <c r="DB455" i="36"/>
  <c r="CW455" i="36"/>
  <c r="CZ455" i="36"/>
  <c r="DA455" i="36"/>
  <c r="DC455" i="36" s="1"/>
  <c r="DD455" i="36"/>
  <c r="CY455" i="36"/>
  <c r="CX455" i="36"/>
  <c r="DM453" i="36"/>
  <c r="DF453" i="36"/>
  <c r="DG453" i="36"/>
  <c r="DI453" i="36"/>
  <c r="DH453" i="36"/>
  <c r="DJ453" i="36"/>
  <c r="DK453" i="36"/>
  <c r="J455" i="36"/>
  <c r="D455" i="36"/>
  <c r="Y455" i="36" s="1" a="1"/>
  <c r="Y455" i="36" s="1"/>
  <c r="H455" i="38" s="1"/>
  <c r="I455" i="38" s="1"/>
  <c r="CB455" i="36"/>
  <c r="BJ455" i="38"/>
  <c r="AU455" i="38"/>
  <c r="AW455" i="38"/>
  <c r="AV455" i="38"/>
  <c r="BM455" i="38"/>
  <c r="BA455" i="38"/>
  <c r="AK455" i="38"/>
  <c r="BT455" i="38"/>
  <c r="AO455" i="38"/>
  <c r="BP455" i="38"/>
  <c r="AQ455" i="38"/>
  <c r="AI455" i="38"/>
  <c r="BN455" i="38"/>
  <c r="BO455" i="38"/>
  <c r="BI455" i="38"/>
  <c r="AH455" i="38"/>
  <c r="BY455" i="36"/>
  <c r="CA455" i="36" s="1"/>
  <c r="AS455" i="38"/>
  <c r="BU455" i="38"/>
  <c r="BL455" i="38"/>
  <c r="BH455" i="38"/>
  <c r="BK455" i="38"/>
  <c r="AP455" i="38"/>
  <c r="BS455" i="38"/>
  <c r="AG455" i="38"/>
  <c r="BQ455" i="38"/>
  <c r="AF455" i="38"/>
  <c r="AX455" i="38"/>
  <c r="AJ455" i="38"/>
  <c r="BR455" i="38"/>
  <c r="AT455" i="38"/>
  <c r="AE455" i="38"/>
  <c r="EB451" i="36"/>
  <c r="BD453" i="38"/>
  <c r="O455" i="38"/>
  <c r="P455" i="38" s="1"/>
  <c r="AB455" i="38"/>
  <c r="Z455" i="38"/>
  <c r="Y455" i="38"/>
  <c r="P456" i="36"/>
  <c r="C456" i="36"/>
  <c r="U456" i="36"/>
  <c r="E456" i="38"/>
  <c r="I456" i="36"/>
  <c r="S458" i="36"/>
  <c r="EU458" i="36"/>
  <c r="ET458" i="36"/>
  <c r="BL457" i="36"/>
  <c r="EV459" i="36"/>
  <c r="AH459" i="36"/>
  <c r="BL459" i="36"/>
  <c r="CP459" i="36"/>
  <c r="BS459" i="36"/>
  <c r="BW459" i="36"/>
  <c r="BZ457" i="36"/>
  <c r="FA458" i="36"/>
  <c r="AL457" i="36"/>
  <c r="AD459" i="36"/>
  <c r="AF459" i="36"/>
  <c r="AL459" i="36"/>
  <c r="FG459" i="36"/>
  <c r="BP457" i="36"/>
  <c r="AH458" i="36"/>
  <c r="CG458" i="36"/>
  <c r="CP458" i="36"/>
  <c r="BZ458" i="36"/>
  <c r="BM458" i="36"/>
  <c r="AQ457" i="36"/>
  <c r="S459" i="36"/>
  <c r="EZ459" i="36"/>
  <c r="FA459" i="36"/>
  <c r="CF459" i="36"/>
  <c r="AQ459" i="36"/>
  <c r="AS457" i="36"/>
  <c r="CR457" i="36"/>
  <c r="FB458" i="36"/>
  <c r="BO457" i="36"/>
  <c r="FD458" i="36"/>
  <c r="AC458" i="36"/>
  <c r="ES458" i="36"/>
  <c r="FG457" i="36"/>
  <c r="BV459" i="36"/>
  <c r="EW459" i="36"/>
  <c r="CK457" i="36"/>
  <c r="BV458" i="36"/>
  <c r="FC458" i="36"/>
  <c r="EW458" i="36"/>
  <c r="ES459" i="36"/>
  <c r="AC459" i="36"/>
  <c r="BG459" i="36"/>
  <c r="CR459" i="36"/>
  <c r="CL459" i="36"/>
  <c r="BR459" i="36"/>
  <c r="ER457" i="36"/>
  <c r="EV458" i="36"/>
  <c r="AF458" i="36"/>
  <c r="CN457" i="36"/>
  <c r="CG459" i="36"/>
  <c r="FC459" i="36"/>
  <c r="AM459" i="36"/>
  <c r="BX457" i="36"/>
  <c r="AD458" i="36"/>
  <c r="EZ458" i="36"/>
  <c r="BG457" i="36"/>
  <c r="BW457" i="36"/>
  <c r="FD459" i="36"/>
  <c r="FB459" i="36"/>
  <c r="BK457" i="36"/>
  <c r="ET459" i="36"/>
  <c r="BP459" i="36"/>
  <c r="EU459" i="36"/>
  <c r="BQ459" i="36"/>
  <c r="BX459" i="36"/>
  <c r="ER459" i="36"/>
  <c r="BF458" i="36"/>
  <c r="AJ459" i="36"/>
  <c r="A456" i="38" l="1"/>
  <c r="DL453" i="36"/>
  <c r="ED453" i="36" s="1"/>
  <c r="EK452" i="36"/>
  <c r="AK459" i="36"/>
  <c r="K459" i="38" s="1"/>
  <c r="BH458" i="36"/>
  <c r="U458" i="38" s="1"/>
  <c r="X458" i="38" s="1"/>
  <c r="Q458" i="38"/>
  <c r="CH459" i="36"/>
  <c r="AC459" i="38"/>
  <c r="Z459" i="36"/>
  <c r="CI457" i="36"/>
  <c r="FH457" i="36"/>
  <c r="AE458" i="36"/>
  <c r="CH457" i="36"/>
  <c r="AC457" i="38"/>
  <c r="CD457" i="36"/>
  <c r="CC457" i="36"/>
  <c r="CO457" i="36"/>
  <c r="AG458" i="36"/>
  <c r="CU457" i="36"/>
  <c r="H459" i="36"/>
  <c r="O459" i="36" s="1"/>
  <c r="CS459" i="36"/>
  <c r="CT459" i="36"/>
  <c r="AR459" i="38"/>
  <c r="CD459" i="36"/>
  <c r="CC459" i="36"/>
  <c r="DX457" i="36"/>
  <c r="AR458" i="38"/>
  <c r="H457" i="36"/>
  <c r="O457" i="36" s="1"/>
  <c r="CS457" i="36"/>
  <c r="CT457" i="36"/>
  <c r="BU459" i="36"/>
  <c r="V459" i="36"/>
  <c r="T459" i="36"/>
  <c r="K459" i="36"/>
  <c r="W459" i="36"/>
  <c r="D459" i="38"/>
  <c r="E459" i="36"/>
  <c r="BU457" i="36"/>
  <c r="CQ458" i="36"/>
  <c r="AI458" i="36"/>
  <c r="DX459" i="36"/>
  <c r="M459" i="38"/>
  <c r="L459" i="38"/>
  <c r="AG459" i="36"/>
  <c r="AE459" i="36"/>
  <c r="M457" i="38"/>
  <c r="L457" i="38"/>
  <c r="CI459" i="36"/>
  <c r="FH459" i="36"/>
  <c r="CQ459" i="36"/>
  <c r="AI459" i="36"/>
  <c r="Z458" i="36"/>
  <c r="T458" i="36"/>
  <c r="P458" i="36" s="1"/>
  <c r="K458" i="36"/>
  <c r="D458" i="38"/>
  <c r="V458" i="36"/>
  <c r="W458" i="36"/>
  <c r="E458" i="36"/>
  <c r="AZ455" i="38"/>
  <c r="AY455" i="38"/>
  <c r="EA453" i="36"/>
  <c r="DH456" i="36"/>
  <c r="DF456" i="36"/>
  <c r="DI456" i="36"/>
  <c r="DJ456" i="36"/>
  <c r="DK456" i="36"/>
  <c r="EP461" i="36"/>
  <c r="EX461" i="36"/>
  <c r="DG456" i="36"/>
  <c r="BJ456" i="38"/>
  <c r="BK456" i="38"/>
  <c r="AP456" i="38"/>
  <c r="BR456" i="38"/>
  <c r="BA456" i="38"/>
  <c r="BQ456" i="38"/>
  <c r="AO456" i="38"/>
  <c r="AT456" i="38"/>
  <c r="BP456" i="38"/>
  <c r="AV456" i="38"/>
  <c r="AW456" i="38"/>
  <c r="BS456" i="38"/>
  <c r="BU456" i="38"/>
  <c r="AE456" i="38"/>
  <c r="AH456" i="38"/>
  <c r="AK456" i="38"/>
  <c r="AI456" i="38"/>
  <c r="BI456" i="38"/>
  <c r="BH456" i="38"/>
  <c r="AJ456" i="38"/>
  <c r="AU456" i="38"/>
  <c r="BN456" i="38"/>
  <c r="BM456" i="38"/>
  <c r="AG456" i="38"/>
  <c r="BT456" i="38"/>
  <c r="AQ456" i="38"/>
  <c r="AS456" i="38"/>
  <c r="AF456" i="38"/>
  <c r="BL456" i="38"/>
  <c r="AX456" i="38"/>
  <c r="BO456" i="38"/>
  <c r="BY456" i="36"/>
  <c r="CA456" i="36" s="1"/>
  <c r="AZ455" i="36"/>
  <c r="AX455" i="36"/>
  <c r="AY455" i="36"/>
  <c r="BA455" i="36"/>
  <c r="EG452" i="36"/>
  <c r="DZ453" i="36"/>
  <c r="DM455" i="36"/>
  <c r="DH455" i="36"/>
  <c r="DI455" i="36"/>
  <c r="DJ455" i="36"/>
  <c r="DG455" i="36"/>
  <c r="DF455" i="36"/>
  <c r="DK455" i="36"/>
  <c r="FI456" i="36"/>
  <c r="FI457" i="36"/>
  <c r="EH452" i="36"/>
  <c r="EJ452" i="36"/>
  <c r="EE453" i="36"/>
  <c r="G457" i="36" a="1"/>
  <c r="G457" i="36" s="1"/>
  <c r="DW457" i="36"/>
  <c r="Q457" i="36"/>
  <c r="B457" i="38" s="1"/>
  <c r="J457" i="38"/>
  <c r="L457" i="36"/>
  <c r="F457" i="36"/>
  <c r="BB455" i="38"/>
  <c r="BG455" i="38" s="1"/>
  <c r="BD455" i="38"/>
  <c r="BE455" i="38"/>
  <c r="BC455" i="38"/>
  <c r="BF455" i="38"/>
  <c r="BC455" i="36"/>
  <c r="BE455" i="36"/>
  <c r="BD455" i="36"/>
  <c r="P457" i="36"/>
  <c r="C457" i="36"/>
  <c r="A457" i="36" s="1"/>
  <c r="I457" i="36"/>
  <c r="U457" i="36"/>
  <c r="E457" i="38"/>
  <c r="W456" i="38"/>
  <c r="R456" i="38"/>
  <c r="AM455" i="38"/>
  <c r="AN455" i="38"/>
  <c r="AL455" i="38"/>
  <c r="S455" i="38"/>
  <c r="T455" i="38"/>
  <c r="EB452" i="36"/>
  <c r="EA452" i="36"/>
  <c r="DZ452" i="36"/>
  <c r="ED452" i="36"/>
  <c r="EF452" i="36"/>
  <c r="EI453" i="36"/>
  <c r="EJ453" i="36"/>
  <c r="EK453" i="36"/>
  <c r="EL453" i="36"/>
  <c r="EG453" i="36"/>
  <c r="EF453" i="36"/>
  <c r="DA456" i="36"/>
  <c r="DC456" i="36" s="1"/>
  <c r="CV456" i="36"/>
  <c r="CX456" i="36"/>
  <c r="CZ456" i="36"/>
  <c r="CW456" i="36"/>
  <c r="CY456" i="36"/>
  <c r="DD456" i="36"/>
  <c r="DB456" i="36"/>
  <c r="EM453" i="36"/>
  <c r="EC453" i="36"/>
  <c r="DL454" i="36"/>
  <c r="EB454" i="36" s="1"/>
  <c r="AW456" i="36"/>
  <c r="AB456" i="36"/>
  <c r="BB456" i="36"/>
  <c r="Z456" i="38"/>
  <c r="Y456" i="38"/>
  <c r="O456" i="38"/>
  <c r="P456" i="38" s="1"/>
  <c r="AB456" i="38"/>
  <c r="CB456" i="36"/>
  <c r="AA456" i="38"/>
  <c r="J456" i="36"/>
  <c r="D456" i="36"/>
  <c r="Y456" i="36" s="1" a="1"/>
  <c r="Y456" i="36" s="1"/>
  <c r="H456" i="38" s="1"/>
  <c r="I456" i="38" s="1"/>
  <c r="A456" i="36"/>
  <c r="EY459" i="36"/>
  <c r="EX460" i="36"/>
  <c r="EP460" i="36"/>
  <c r="EQ461" i="36"/>
  <c r="EO462" i="36" s="1"/>
  <c r="EQ462" i="36" s="1"/>
  <c r="EO463" i="36" s="1"/>
  <c r="EY458" i="36"/>
  <c r="EC452" i="36"/>
  <c r="EB453" i="36"/>
  <c r="R457" i="38"/>
  <c r="W457" i="38"/>
  <c r="EE452" i="36"/>
  <c r="F457" i="38"/>
  <c r="G457" i="38" s="1"/>
  <c r="AU457" i="36"/>
  <c r="M457" i="36"/>
  <c r="N457" i="36"/>
  <c r="AD457" i="38"/>
  <c r="AA457" i="36"/>
  <c r="X457" i="36"/>
  <c r="BL461" i="36"/>
  <c r="EW460" i="36"/>
  <c r="AM460" i="36"/>
  <c r="BM460" i="36"/>
  <c r="AJ458" i="36"/>
  <c r="FC461" i="36"/>
  <c r="FB461" i="36"/>
  <c r="FA461" i="36"/>
  <c r="CJ459" i="36"/>
  <c r="BF459" i="36"/>
  <c r="CM459" i="36"/>
  <c r="CG460" i="36"/>
  <c r="FB460" i="36"/>
  <c r="FC460" i="36"/>
  <c r="BL458" i="36"/>
  <c r="AQ458" i="36"/>
  <c r="CK460" i="36"/>
  <c r="EZ461" i="36"/>
  <c r="CP461" i="36"/>
  <c r="CG461" i="36"/>
  <c r="BS461" i="36"/>
  <c r="AL461" i="36"/>
  <c r="BK461" i="36"/>
  <c r="BZ459" i="36"/>
  <c r="CN459" i="36"/>
  <c r="FA460" i="36"/>
  <c r="ES460" i="36"/>
  <c r="BF460" i="36"/>
  <c r="BP460" i="36"/>
  <c r="BQ460" i="36"/>
  <c r="BW460" i="36"/>
  <c r="ET460" i="36"/>
  <c r="AT458" i="36"/>
  <c r="BV461" i="36"/>
  <c r="ET461" i="36"/>
  <c r="BJ459" i="36"/>
  <c r="CK458" i="36"/>
  <c r="BO458" i="36"/>
  <c r="AH460" i="36"/>
  <c r="FD461" i="36"/>
  <c r="EU461" i="36"/>
  <c r="BM459" i="36"/>
  <c r="CM458" i="36"/>
  <c r="AO458" i="36"/>
  <c r="EZ460" i="36"/>
  <c r="AF460" i="36"/>
  <c r="AF461" i="36"/>
  <c r="BO459" i="36"/>
  <c r="BW458" i="36"/>
  <c r="BJ458" i="36"/>
  <c r="ER458" i="36"/>
  <c r="BR458" i="36"/>
  <c r="EU460" i="36"/>
  <c r="EV460" i="36"/>
  <c r="AC460" i="36"/>
  <c r="AL458" i="36"/>
  <c r="CN458" i="36"/>
  <c r="BS458" i="36"/>
  <c r="FD460" i="36"/>
  <c r="FG460" i="36"/>
  <c r="CF460" i="36"/>
  <c r="CP460" i="36"/>
  <c r="CN461" i="36"/>
  <c r="BN458" i="36"/>
  <c r="CJ460" i="36"/>
  <c r="EV461" i="36"/>
  <c r="EW461" i="36"/>
  <c r="FG461" i="36"/>
  <c r="BZ461" i="36"/>
  <c r="CR461" i="36"/>
  <c r="BQ461" i="36"/>
  <c r="BN459" i="36"/>
  <c r="CJ458" i="36"/>
  <c r="BG458" i="36"/>
  <c r="AM458" i="36"/>
  <c r="CK459" i="36"/>
  <c r="S460" i="36"/>
  <c r="BX460" i="36"/>
  <c r="CL458" i="36"/>
  <c r="AD461" i="36"/>
  <c r="S461" i="36"/>
  <c r="AH461" i="36"/>
  <c r="CL461" i="36"/>
  <c r="AC461" i="36"/>
  <c r="ES461" i="36"/>
  <c r="CF458" i="36"/>
  <c r="CR458" i="36"/>
  <c r="AO459" i="36"/>
  <c r="FG458" i="36"/>
  <c r="BX458" i="36"/>
  <c r="BK459" i="36"/>
  <c r="BV460" i="36"/>
  <c r="AD460" i="36"/>
  <c r="CN460" i="36"/>
  <c r="BJ460" i="36"/>
  <c r="BG460" i="36"/>
  <c r="BP458" i="36"/>
  <c r="BQ458" i="36"/>
  <c r="BF461" i="36"/>
  <c r="BK458" i="36"/>
  <c r="AT459" i="36"/>
  <c r="BK460" i="36"/>
  <c r="BW461" i="36"/>
  <c r="EH453" i="36" l="1"/>
  <c r="DL455" i="36"/>
  <c r="DZ455" i="36"/>
  <c r="EE455" i="36"/>
  <c r="EA454" i="36"/>
  <c r="CB459" i="36"/>
  <c r="EE454" i="36"/>
  <c r="A457" i="38"/>
  <c r="EC455" i="36"/>
  <c r="CI461" i="36"/>
  <c r="N459" i="38"/>
  <c r="AR459" i="36"/>
  <c r="Q461" i="38"/>
  <c r="BH461" i="36"/>
  <c r="U461" i="38" s="1"/>
  <c r="X461" i="38" s="1"/>
  <c r="V460" i="38"/>
  <c r="BI460" i="36"/>
  <c r="CO460" i="36"/>
  <c r="AE460" i="36"/>
  <c r="CD460" i="36"/>
  <c r="CC460" i="36"/>
  <c r="CB460" i="36" s="1"/>
  <c r="CH458" i="36"/>
  <c r="AC458" i="38"/>
  <c r="CD458" i="36"/>
  <c r="CC458" i="36"/>
  <c r="DX458" i="36"/>
  <c r="BT459" i="36"/>
  <c r="AV459" i="36"/>
  <c r="AP459" i="36"/>
  <c r="H458" i="36"/>
  <c r="O458" i="36" s="1"/>
  <c r="CT458" i="36"/>
  <c r="CS458" i="36"/>
  <c r="AR461" i="38"/>
  <c r="AI461" i="36"/>
  <c r="W461" i="36"/>
  <c r="E461" i="36"/>
  <c r="T461" i="36"/>
  <c r="D461" i="38"/>
  <c r="V461" i="36"/>
  <c r="K461" i="36"/>
  <c r="AE461" i="36"/>
  <c r="CH460" i="36"/>
  <c r="AC460" i="38"/>
  <c r="V460" i="36"/>
  <c r="W460" i="36"/>
  <c r="T460" i="36"/>
  <c r="D460" i="38"/>
  <c r="E460" i="36"/>
  <c r="K460" i="36"/>
  <c r="CS461" i="36"/>
  <c r="CT461" i="36"/>
  <c r="H461" i="36"/>
  <c r="O461" i="36" s="1"/>
  <c r="DX461" i="36"/>
  <c r="CO461" i="36"/>
  <c r="CQ460" i="36"/>
  <c r="DX460" i="36"/>
  <c r="CO458" i="36"/>
  <c r="M458" i="38"/>
  <c r="L458" i="38"/>
  <c r="AR460" i="38"/>
  <c r="Z460" i="36"/>
  <c r="CU458" i="36"/>
  <c r="BI458" i="36"/>
  <c r="V458" i="38"/>
  <c r="FH458" i="36"/>
  <c r="CI458" i="36"/>
  <c r="AG461" i="36"/>
  <c r="AG460" i="36"/>
  <c r="BT458" i="36"/>
  <c r="AP458" i="36"/>
  <c r="AV458" i="36"/>
  <c r="Z461" i="36"/>
  <c r="AI460" i="36"/>
  <c r="BI459" i="36"/>
  <c r="V459" i="38"/>
  <c r="N458" i="38"/>
  <c r="AR458" i="36"/>
  <c r="CI460" i="36"/>
  <c r="FH460" i="36"/>
  <c r="FI460" i="36" s="1"/>
  <c r="Q460" i="38"/>
  <c r="BH460" i="36"/>
  <c r="U460" i="38" s="1"/>
  <c r="X460" i="38" s="1"/>
  <c r="CO459" i="36"/>
  <c r="AA459" i="38"/>
  <c r="M461" i="38"/>
  <c r="L461" i="38"/>
  <c r="CQ461" i="36"/>
  <c r="BU458" i="36"/>
  <c r="Q459" i="38"/>
  <c r="BH459" i="36"/>
  <c r="U459" i="38" s="1"/>
  <c r="X459" i="38" s="1"/>
  <c r="AK458" i="36"/>
  <c r="K458" i="38" s="1"/>
  <c r="EX463" i="36"/>
  <c r="EP463" i="36"/>
  <c r="EJ455" i="36"/>
  <c r="AP457" i="38"/>
  <c r="AJ457" i="38"/>
  <c r="BM457" i="38"/>
  <c r="AX457" i="38"/>
  <c r="AY457" i="38" s="1"/>
  <c r="AI457" i="38"/>
  <c r="BL457" i="38"/>
  <c r="BT457" i="38"/>
  <c r="AT457" i="38"/>
  <c r="BS457" i="38"/>
  <c r="AK457" i="38"/>
  <c r="AF457" i="38"/>
  <c r="BU457" i="38"/>
  <c r="BK457" i="38"/>
  <c r="BH457" i="38"/>
  <c r="AE457" i="38"/>
  <c r="BI457" i="38"/>
  <c r="BJ457" i="38"/>
  <c r="AS457" i="38"/>
  <c r="AU457" i="38"/>
  <c r="BP457" i="38"/>
  <c r="BA457" i="38"/>
  <c r="BB457" i="38" s="1"/>
  <c r="BG457" i="38" s="1"/>
  <c r="AQ457" i="38"/>
  <c r="BO457" i="38"/>
  <c r="BQ457" i="38"/>
  <c r="AG457" i="38"/>
  <c r="BR457" i="38"/>
  <c r="BN457" i="38"/>
  <c r="AV457" i="38"/>
  <c r="BY457" i="36"/>
  <c r="CA457" i="36" s="1"/>
  <c r="AH457" i="38"/>
  <c r="AO457" i="38"/>
  <c r="AW457" i="38"/>
  <c r="BC457" i="38"/>
  <c r="BD457" i="38"/>
  <c r="J457" i="36"/>
  <c r="D457" i="36"/>
  <c r="Y457" i="36" s="1" a="1"/>
  <c r="Y457" i="36" s="1"/>
  <c r="H457" i="38" s="1"/>
  <c r="I457" i="38" s="1"/>
  <c r="Z457" i="38"/>
  <c r="Y457" i="38"/>
  <c r="O457" i="38"/>
  <c r="P457" i="38" s="1"/>
  <c r="AB457" i="38"/>
  <c r="EH454" i="36"/>
  <c r="EY461" i="36"/>
  <c r="EI454" i="36"/>
  <c r="F458" i="36"/>
  <c r="L458" i="36"/>
  <c r="DW458" i="36"/>
  <c r="J458" i="38"/>
  <c r="G458" i="36" a="1"/>
  <c r="G458" i="36" s="1"/>
  <c r="Q458" i="36"/>
  <c r="B458" i="38" s="1"/>
  <c r="EM455" i="36"/>
  <c r="AY456" i="38"/>
  <c r="AZ456" i="38"/>
  <c r="ED454" i="36"/>
  <c r="DE457" i="36"/>
  <c r="J459" i="38"/>
  <c r="G459" i="36" a="1"/>
  <c r="G459" i="36" s="1"/>
  <c r="L459" i="36"/>
  <c r="DW459" i="36"/>
  <c r="F459" i="36"/>
  <c r="Q459" i="36"/>
  <c r="B459" i="38" s="1"/>
  <c r="EH455" i="36"/>
  <c r="T457" i="38"/>
  <c r="S457" i="38"/>
  <c r="BE456" i="36"/>
  <c r="BC456" i="36"/>
  <c r="BD456" i="36"/>
  <c r="BB456" i="38"/>
  <c r="BG456" i="38" s="1"/>
  <c r="BF456" i="38"/>
  <c r="BE456" i="38"/>
  <c r="BD456" i="38"/>
  <c r="BC456" i="38"/>
  <c r="EJ454" i="36"/>
  <c r="CB457" i="36"/>
  <c r="I458" i="36"/>
  <c r="C458" i="36"/>
  <c r="A458" i="36" s="1"/>
  <c r="U458" i="36"/>
  <c r="E458" i="38"/>
  <c r="AM456" i="38"/>
  <c r="AL456" i="38"/>
  <c r="AN456" i="38"/>
  <c r="EK454" i="36"/>
  <c r="DL456" i="36"/>
  <c r="EG456" i="36" s="1"/>
  <c r="EF454" i="36"/>
  <c r="N458" i="36"/>
  <c r="F458" i="38"/>
  <c r="G458" i="38" s="1"/>
  <c r="M458" i="36"/>
  <c r="AU458" i="36"/>
  <c r="X458" i="36"/>
  <c r="AA458" i="36"/>
  <c r="AD458" i="38"/>
  <c r="EI455" i="36"/>
  <c r="EG455" i="36"/>
  <c r="EA455" i="36"/>
  <c r="EY460" i="36"/>
  <c r="BA456" i="36"/>
  <c r="AY456" i="36"/>
  <c r="AZ456" i="36"/>
  <c r="AX456" i="36"/>
  <c r="F459" i="38"/>
  <c r="G459" i="38" s="1"/>
  <c r="M459" i="36"/>
  <c r="N459" i="36"/>
  <c r="AA459" i="36"/>
  <c r="AU459" i="36"/>
  <c r="AD459" i="38"/>
  <c r="X459" i="36"/>
  <c r="CU459" i="36"/>
  <c r="EB455" i="36"/>
  <c r="EF455" i="36"/>
  <c r="EQ463" i="36"/>
  <c r="EO464" i="36" s="1"/>
  <c r="EP462" i="36"/>
  <c r="EX462" i="36"/>
  <c r="EL454" i="36"/>
  <c r="EG454" i="36"/>
  <c r="EC454" i="36"/>
  <c r="S456" i="38"/>
  <c r="T456" i="38"/>
  <c r="EK455" i="36"/>
  <c r="DZ454" i="36"/>
  <c r="R458" i="38"/>
  <c r="W458" i="38"/>
  <c r="BB457" i="36"/>
  <c r="AW457" i="36"/>
  <c r="AB457" i="36"/>
  <c r="EL455" i="36"/>
  <c r="ED455" i="36"/>
  <c r="EM454" i="36"/>
  <c r="AA457" i="38"/>
  <c r="P459" i="36"/>
  <c r="I459" i="36"/>
  <c r="U459" i="36"/>
  <c r="C459" i="36"/>
  <c r="E459" i="38"/>
  <c r="CV457" i="36"/>
  <c r="CX457" i="36"/>
  <c r="DB457" i="36"/>
  <c r="DA457" i="36"/>
  <c r="DC457" i="36" s="1"/>
  <c r="CW457" i="36"/>
  <c r="CY457" i="36"/>
  <c r="DD457" i="36"/>
  <c r="CZ457" i="36"/>
  <c r="FI459" i="36"/>
  <c r="BV463" i="36"/>
  <c r="FD463" i="36"/>
  <c r="BF463" i="36"/>
  <c r="AQ463" i="36"/>
  <c r="BM463" i="36"/>
  <c r="CJ463" i="36"/>
  <c r="AT461" i="36"/>
  <c r="CR460" i="36"/>
  <c r="BR460" i="36"/>
  <c r="CK461" i="36"/>
  <c r="CL460" i="36"/>
  <c r="ES462" i="36"/>
  <c r="FC462" i="36"/>
  <c r="BV462" i="36"/>
  <c r="BX461" i="36"/>
  <c r="AS458" i="36"/>
  <c r="ES463" i="36"/>
  <c r="FC463" i="36"/>
  <c r="AH463" i="36"/>
  <c r="ER463" i="36"/>
  <c r="BS463" i="36"/>
  <c r="AM463" i="36"/>
  <c r="BR463" i="36"/>
  <c r="BL460" i="36"/>
  <c r="BO460" i="36"/>
  <c r="ER460" i="36"/>
  <c r="AC462" i="36"/>
  <c r="FA462" i="36"/>
  <c r="BX463" i="36"/>
  <c r="BJ461" i="36"/>
  <c r="FB462" i="36"/>
  <c r="AH462" i="36"/>
  <c r="AO460" i="36"/>
  <c r="CG462" i="36"/>
  <c r="EV462" i="36"/>
  <c r="BP462" i="36"/>
  <c r="AJ462" i="36"/>
  <c r="AD463" i="36"/>
  <c r="AF463" i="36"/>
  <c r="EU463" i="36"/>
  <c r="CK463" i="36"/>
  <c r="BP463" i="36"/>
  <c r="BL463" i="36"/>
  <c r="CJ461" i="36"/>
  <c r="AL460" i="36"/>
  <c r="AM461" i="36"/>
  <c r="EU462" i="36"/>
  <c r="BR462" i="36"/>
  <c r="AJ463" i="36"/>
  <c r="FB463" i="36"/>
  <c r="FA463" i="36"/>
  <c r="CM463" i="36"/>
  <c r="CP463" i="36"/>
  <c r="FG463" i="36"/>
  <c r="BZ463" i="36"/>
  <c r="BO461" i="36"/>
  <c r="CM460" i="36"/>
  <c r="AJ461" i="36"/>
  <c r="ET462" i="36"/>
  <c r="FD462" i="36"/>
  <c r="EW463" i="36"/>
  <c r="AC463" i="36"/>
  <c r="CL463" i="36"/>
  <c r="AO463" i="36"/>
  <c r="BZ460" i="36"/>
  <c r="AD462" i="36"/>
  <c r="AJ460" i="36"/>
  <c r="AS459" i="36"/>
  <c r="CM461" i="36"/>
  <c r="EZ462" i="36"/>
  <c r="AO461" i="36"/>
  <c r="ET463" i="36"/>
  <c r="AL463" i="36"/>
  <c r="BK463" i="36"/>
  <c r="BW463" i="36"/>
  <c r="BG463" i="36"/>
  <c r="BP461" i="36"/>
  <c r="AQ461" i="36"/>
  <c r="AT460" i="36"/>
  <c r="CF461" i="36"/>
  <c r="S463" i="36"/>
  <c r="EV463" i="36"/>
  <c r="BN461" i="36"/>
  <c r="BM461" i="36"/>
  <c r="BS460" i="36"/>
  <c r="BG461" i="36"/>
  <c r="S462" i="36"/>
  <c r="EW462" i="36"/>
  <c r="AF462" i="36"/>
  <c r="EZ463" i="36"/>
  <c r="CG463" i="36"/>
  <c r="CR463" i="36"/>
  <c r="BN463" i="36"/>
  <c r="CF463" i="36"/>
  <c r="BJ463" i="36"/>
  <c r="BR461" i="36"/>
  <c r="AQ460" i="36"/>
  <c r="BN460" i="36"/>
  <c r="ER461" i="36"/>
  <c r="AT463" i="36"/>
  <c r="CK462" i="36"/>
  <c r="A459" i="36" l="1"/>
  <c r="EM456" i="36"/>
  <c r="EJ456" i="36"/>
  <c r="A458" i="38"/>
  <c r="EK456" i="36"/>
  <c r="ED456" i="36"/>
  <c r="EE456" i="36"/>
  <c r="EH456" i="36"/>
  <c r="EB456" i="36"/>
  <c r="EY463" i="36"/>
  <c r="A459" i="38"/>
  <c r="N463" i="38"/>
  <c r="AR463" i="36"/>
  <c r="CU461" i="36"/>
  <c r="BU460" i="36"/>
  <c r="BI463" i="36"/>
  <c r="V463" i="38"/>
  <c r="CS463" i="36"/>
  <c r="H463" i="36"/>
  <c r="O463" i="36" s="1"/>
  <c r="CT463" i="36"/>
  <c r="AG462" i="36"/>
  <c r="D462" i="38"/>
  <c r="T462" i="36"/>
  <c r="W462" i="36"/>
  <c r="E462" i="36"/>
  <c r="K462" i="36"/>
  <c r="V462" i="36"/>
  <c r="E463" i="36"/>
  <c r="W463" i="36"/>
  <c r="V463" i="36"/>
  <c r="T463" i="36"/>
  <c r="K463" i="36"/>
  <c r="D463" i="38"/>
  <c r="N460" i="38"/>
  <c r="AR460" i="36"/>
  <c r="BU461" i="36"/>
  <c r="CI463" i="36"/>
  <c r="FH463" i="36"/>
  <c r="M463" i="38"/>
  <c r="L463" i="38"/>
  <c r="AV461" i="36"/>
  <c r="BT461" i="36"/>
  <c r="AP461" i="36"/>
  <c r="DE459" i="36"/>
  <c r="AK460" i="36"/>
  <c r="K460" i="38" s="1"/>
  <c r="AE462" i="36"/>
  <c r="AA460" i="38"/>
  <c r="BT463" i="36"/>
  <c r="AP463" i="36"/>
  <c r="AV463" i="36"/>
  <c r="AR463" i="38"/>
  <c r="AK461" i="36"/>
  <c r="K461" i="38" s="1"/>
  <c r="DX463" i="36"/>
  <c r="CQ463" i="36"/>
  <c r="AK463" i="36"/>
  <c r="K463" i="38" s="1"/>
  <c r="Z462" i="36"/>
  <c r="M460" i="38"/>
  <c r="L460" i="38"/>
  <c r="Z463" i="36"/>
  <c r="CU463" i="36" s="1"/>
  <c r="AG463" i="36"/>
  <c r="AE463" i="36"/>
  <c r="AK462" i="36"/>
  <c r="K462" i="38" s="1"/>
  <c r="AV460" i="36"/>
  <c r="AP460" i="36"/>
  <c r="BT460" i="36"/>
  <c r="AI462" i="36"/>
  <c r="V461" i="38"/>
  <c r="BI461" i="36"/>
  <c r="CH463" i="36"/>
  <c r="AC463" i="38"/>
  <c r="AR462" i="38"/>
  <c r="CU460" i="36"/>
  <c r="AI463" i="36"/>
  <c r="DE458" i="36"/>
  <c r="AC461" i="38"/>
  <c r="CH461" i="36"/>
  <c r="FH461" i="36"/>
  <c r="CD461" i="36"/>
  <c r="CC461" i="36"/>
  <c r="CS460" i="36"/>
  <c r="H460" i="36"/>
  <c r="O460" i="36" s="1"/>
  <c r="CT460" i="36"/>
  <c r="AR461" i="36"/>
  <c r="N461" i="38"/>
  <c r="BU463" i="36"/>
  <c r="Q463" i="38"/>
  <c r="BH463" i="36"/>
  <c r="U463" i="38" s="1"/>
  <c r="X463" i="38" s="1"/>
  <c r="CC463" i="36"/>
  <c r="CB463" i="36" s="1"/>
  <c r="CD463" i="36"/>
  <c r="CV458" i="36"/>
  <c r="CZ458" i="36"/>
  <c r="DD458" i="36"/>
  <c r="DA458" i="36"/>
  <c r="DC458" i="36" s="1"/>
  <c r="CW458" i="36"/>
  <c r="CY458" i="36"/>
  <c r="CX458" i="36"/>
  <c r="DB458" i="36"/>
  <c r="CB458" i="36"/>
  <c r="AA458" i="38"/>
  <c r="EC456" i="36"/>
  <c r="DH457" i="36"/>
  <c r="DF457" i="36"/>
  <c r="DG457" i="36"/>
  <c r="DK457" i="36"/>
  <c r="DM457" i="36"/>
  <c r="DI457" i="36"/>
  <c r="DJ457" i="36"/>
  <c r="EL456" i="36"/>
  <c r="R459" i="38"/>
  <c r="W459" i="38"/>
  <c r="R460" i="38"/>
  <c r="W460" i="38"/>
  <c r="G460" i="36" a="1"/>
  <c r="G460" i="36" s="1"/>
  <c r="J460" i="38"/>
  <c r="Q460" i="36"/>
  <c r="B460" i="38" s="1"/>
  <c r="L460" i="36"/>
  <c r="F460" i="36"/>
  <c r="DW460" i="36"/>
  <c r="P460" i="36"/>
  <c r="I460" i="36"/>
  <c r="E460" i="38"/>
  <c r="C460" i="36"/>
  <c r="U460" i="36"/>
  <c r="CZ459" i="36"/>
  <c r="CW459" i="36"/>
  <c r="CY459" i="36"/>
  <c r="DB459" i="36"/>
  <c r="CV459" i="36"/>
  <c r="DD459" i="36"/>
  <c r="DA459" i="36"/>
  <c r="DC459" i="36" s="1"/>
  <c r="CX459" i="36"/>
  <c r="EF456" i="36"/>
  <c r="F460" i="38"/>
  <c r="G460" i="38" s="1"/>
  <c r="M460" i="36"/>
  <c r="AA460" i="36"/>
  <c r="N460" i="36"/>
  <c r="AD460" i="38"/>
  <c r="AU460" i="36"/>
  <c r="X460" i="36"/>
  <c r="P461" i="36"/>
  <c r="I461" i="36"/>
  <c r="E461" i="38"/>
  <c r="U461" i="36"/>
  <c r="C461" i="36"/>
  <c r="A461" i="36" s="1"/>
  <c r="EP464" i="36"/>
  <c r="EX464" i="36"/>
  <c r="EY464" i="36" s="1"/>
  <c r="R461" i="38"/>
  <c r="W461" i="38"/>
  <c r="BK459" i="38"/>
  <c r="AE459" i="38"/>
  <c r="BO459" i="38"/>
  <c r="AS459" i="38"/>
  <c r="BQ459" i="38"/>
  <c r="AH459" i="38"/>
  <c r="AW459" i="38"/>
  <c r="BM459" i="38"/>
  <c r="BP459" i="38"/>
  <c r="AV459" i="38"/>
  <c r="AP459" i="38"/>
  <c r="BL459" i="38"/>
  <c r="BN459" i="38"/>
  <c r="AK459" i="38"/>
  <c r="BY459" i="36"/>
  <c r="CA459" i="36" s="1"/>
  <c r="BA459" i="38"/>
  <c r="BB459" i="38" s="1"/>
  <c r="BG459" i="38" s="1"/>
  <c r="BT459" i="38"/>
  <c r="BU459" i="38"/>
  <c r="AX459" i="38"/>
  <c r="AY459" i="38" s="1"/>
  <c r="BS459" i="38"/>
  <c r="AG459" i="38"/>
  <c r="BH459" i="38"/>
  <c r="AI459" i="38"/>
  <c r="BJ459" i="38"/>
  <c r="AJ459" i="38"/>
  <c r="AQ459" i="38"/>
  <c r="AT459" i="38"/>
  <c r="AF459" i="38"/>
  <c r="BR459" i="38"/>
  <c r="BI459" i="38"/>
  <c r="AO459" i="38"/>
  <c r="AU459" i="38"/>
  <c r="AB459" i="38"/>
  <c r="Y459" i="38"/>
  <c r="O459" i="38"/>
  <c r="P459" i="38" s="1"/>
  <c r="Z459" i="38"/>
  <c r="Z458" i="38"/>
  <c r="O458" i="38"/>
  <c r="P458" i="38" s="1"/>
  <c r="Y458" i="38"/>
  <c r="AB458" i="38"/>
  <c r="BE457" i="38"/>
  <c r="G461" i="36" a="1"/>
  <c r="G461" i="36" s="1"/>
  <c r="J461" i="38"/>
  <c r="DW461" i="36"/>
  <c r="F461" i="36"/>
  <c r="Q461" i="36"/>
  <c r="B461" i="38" s="1"/>
  <c r="L461" i="36"/>
  <c r="N461" i="36"/>
  <c r="AU461" i="36"/>
  <c r="F461" i="38"/>
  <c r="G461" i="38" s="1"/>
  <c r="X461" i="36"/>
  <c r="AA461" i="36"/>
  <c r="AD461" i="38"/>
  <c r="M461" i="36"/>
  <c r="T458" i="38"/>
  <c r="S458" i="38"/>
  <c r="EY462" i="36"/>
  <c r="AZ457" i="38"/>
  <c r="AM457" i="38"/>
  <c r="AN457" i="38"/>
  <c r="AL457" i="38"/>
  <c r="EQ464" i="36"/>
  <c r="EO465" i="36" s="1"/>
  <c r="FI461" i="36"/>
  <c r="FI458" i="36"/>
  <c r="BC457" i="36"/>
  <c r="BE457" i="36"/>
  <c r="BD457" i="36"/>
  <c r="J459" i="36"/>
  <c r="D459" i="36"/>
  <c r="Y459" i="36" s="1" a="1"/>
  <c r="Y459" i="36" s="1"/>
  <c r="H459" i="38" s="1"/>
  <c r="I459" i="38" s="1"/>
  <c r="J458" i="36"/>
  <c r="D458" i="36"/>
  <c r="Y458" i="36" s="1" a="1"/>
  <c r="Y458" i="36" s="1"/>
  <c r="H458" i="38" s="1"/>
  <c r="I458" i="38" s="1"/>
  <c r="AB459" i="36"/>
  <c r="AW459" i="36"/>
  <c r="BB459" i="36"/>
  <c r="BN458" i="38"/>
  <c r="AI458" i="38"/>
  <c r="BR458" i="38"/>
  <c r="AJ458" i="38"/>
  <c r="AG458" i="38"/>
  <c r="BO458" i="38"/>
  <c r="BL458" i="38"/>
  <c r="AV458" i="38"/>
  <c r="BK458" i="38"/>
  <c r="AF458" i="38"/>
  <c r="BJ458" i="38"/>
  <c r="BT458" i="38"/>
  <c r="AW458" i="38"/>
  <c r="AU458" i="38"/>
  <c r="AX458" i="38"/>
  <c r="AZ458" i="38" s="1"/>
  <c r="AP458" i="38"/>
  <c r="AQ458" i="38"/>
  <c r="AE458" i="38"/>
  <c r="BU458" i="38"/>
  <c r="AS458" i="38"/>
  <c r="BQ458" i="38"/>
  <c r="BH458" i="38"/>
  <c r="AO458" i="38"/>
  <c r="BM458" i="38"/>
  <c r="BS458" i="38"/>
  <c r="BY458" i="36"/>
  <c r="CA458" i="36" s="1"/>
  <c r="BI458" i="38"/>
  <c r="BP458" i="38"/>
  <c r="BA458" i="38"/>
  <c r="BB458" i="38" s="1"/>
  <c r="BG458" i="38" s="1"/>
  <c r="AH458" i="38"/>
  <c r="AT458" i="38"/>
  <c r="AK458" i="38"/>
  <c r="DZ456" i="36"/>
  <c r="EI456" i="36"/>
  <c r="EA456" i="36"/>
  <c r="BF457" i="38"/>
  <c r="AY457" i="36"/>
  <c r="BA457" i="36"/>
  <c r="AZ457" i="36"/>
  <c r="AX457" i="36"/>
  <c r="BB458" i="36"/>
  <c r="AW458" i="36"/>
  <c r="AB458" i="36"/>
  <c r="AS461" i="36"/>
  <c r="AS460" i="36"/>
  <c r="BQ463" i="36"/>
  <c r="S464" i="36"/>
  <c r="FA464" i="36"/>
  <c r="EZ464" i="36"/>
  <c r="CP462" i="36"/>
  <c r="CJ462" i="36"/>
  <c r="BM462" i="36"/>
  <c r="CR462" i="36"/>
  <c r="CL462" i="36"/>
  <c r="AF464" i="36"/>
  <c r="FC464" i="36"/>
  <c r="AD464" i="36"/>
  <c r="FG462" i="36"/>
  <c r="BX462" i="36"/>
  <c r="AC464" i="36"/>
  <c r="BM464" i="36"/>
  <c r="BJ462" i="36"/>
  <c r="AH464" i="36"/>
  <c r="ER464" i="36"/>
  <c r="CL464" i="36"/>
  <c r="AO462" i="36"/>
  <c r="AL462" i="36"/>
  <c r="FB464" i="36"/>
  <c r="BV464" i="36"/>
  <c r="CG464" i="36"/>
  <c r="BX464" i="36"/>
  <c r="AJ464" i="36"/>
  <c r="BG464" i="36"/>
  <c r="AM462" i="36"/>
  <c r="BG462" i="36"/>
  <c r="BN462" i="36"/>
  <c r="EU464" i="36"/>
  <c r="BR464" i="36"/>
  <c r="AL464" i="36"/>
  <c r="BP464" i="36"/>
  <c r="AM464" i="36"/>
  <c r="AT462" i="36"/>
  <c r="BZ462" i="36"/>
  <c r="BF462" i="36"/>
  <c r="CM462" i="36"/>
  <c r="EW464" i="36"/>
  <c r="CF462" i="36"/>
  <c r="BS462" i="36"/>
  <c r="ER462" i="36"/>
  <c r="AQ462" i="36"/>
  <c r="AS463" i="36"/>
  <c r="CN463" i="36"/>
  <c r="CN462" i="36"/>
  <c r="EV464" i="36"/>
  <c r="ES464" i="36"/>
  <c r="BQ462" i="36"/>
  <c r="BK462" i="36"/>
  <c r="BO462" i="36"/>
  <c r="BO463" i="36"/>
  <c r="FD464" i="36"/>
  <c r="ET464" i="36"/>
  <c r="BW462" i="36"/>
  <c r="BL462" i="36"/>
  <c r="CN464" i="36"/>
  <c r="A460" i="36" l="1"/>
  <c r="A460" i="38"/>
  <c r="EI457" i="36"/>
  <c r="EM457" i="36"/>
  <c r="BF459" i="38"/>
  <c r="EA457" i="36"/>
  <c r="BD459" i="38"/>
  <c r="DL457" i="36"/>
  <c r="EE457" i="36" s="1"/>
  <c r="BC459" i="38"/>
  <c r="EK457" i="36"/>
  <c r="BE458" i="38"/>
  <c r="BF458" i="38"/>
  <c r="BE459" i="38"/>
  <c r="BC458" i="38"/>
  <c r="AY458" i="38"/>
  <c r="CO464" i="36"/>
  <c r="CI462" i="36"/>
  <c r="FH462" i="36"/>
  <c r="FI462" i="36" s="1"/>
  <c r="CO462" i="36"/>
  <c r="CO463" i="36"/>
  <c r="DE463" i="36"/>
  <c r="BU462" i="36"/>
  <c r="CU462" i="36"/>
  <c r="BH462" i="36"/>
  <c r="U462" i="38" s="1"/>
  <c r="X462" i="38" s="1"/>
  <c r="Q462" i="38"/>
  <c r="AR462" i="36"/>
  <c r="N462" i="38"/>
  <c r="M464" i="38"/>
  <c r="L464" i="38"/>
  <c r="Z464" i="36"/>
  <c r="CU464" i="36" s="1"/>
  <c r="AK464" i="36"/>
  <c r="K464" i="38" s="1"/>
  <c r="CH464" i="36"/>
  <c r="AC464" i="38"/>
  <c r="CC464" i="36"/>
  <c r="CB464" i="36" s="1"/>
  <c r="CD464" i="36"/>
  <c r="L462" i="38"/>
  <c r="M462" i="38"/>
  <c r="AP462" i="36"/>
  <c r="BT462" i="36"/>
  <c r="AV462" i="36"/>
  <c r="AI464" i="36"/>
  <c r="V462" i="38"/>
  <c r="BI462" i="36"/>
  <c r="AR464" i="38"/>
  <c r="AC462" i="38"/>
  <c r="CH462" i="36"/>
  <c r="CD462" i="36"/>
  <c r="AA462" i="38" s="1"/>
  <c r="CC462" i="36"/>
  <c r="DX462" i="36"/>
  <c r="AE464" i="36"/>
  <c r="AG464" i="36"/>
  <c r="CS462" i="36"/>
  <c r="H462" i="36"/>
  <c r="O462" i="36" s="1"/>
  <c r="CT462" i="36"/>
  <c r="CQ462" i="36"/>
  <c r="E464" i="36"/>
  <c r="T464" i="36"/>
  <c r="W464" i="36"/>
  <c r="K464" i="36"/>
  <c r="D464" i="38"/>
  <c r="V464" i="36"/>
  <c r="DE460" i="36"/>
  <c r="DE461" i="36"/>
  <c r="EL457" i="36"/>
  <c r="J460" i="36"/>
  <c r="D460" i="36"/>
  <c r="Y460" i="36" s="1" a="1"/>
  <c r="Y460" i="36" s="1"/>
  <c r="H460" i="38" s="1"/>
  <c r="I460" i="38" s="1"/>
  <c r="EH457" i="36"/>
  <c r="EC457" i="36"/>
  <c r="EF457" i="36"/>
  <c r="DK458" i="36"/>
  <c r="DJ458" i="36"/>
  <c r="DI458" i="36"/>
  <c r="DM458" i="36"/>
  <c r="DG458" i="36"/>
  <c r="DF458" i="36"/>
  <c r="DH458" i="36"/>
  <c r="BD458" i="38"/>
  <c r="AL458" i="38"/>
  <c r="AN458" i="38"/>
  <c r="AM458" i="38"/>
  <c r="ED457" i="36"/>
  <c r="EP465" i="36"/>
  <c r="EX465" i="36"/>
  <c r="AT461" i="38"/>
  <c r="BL461" i="38"/>
  <c r="BI461" i="38"/>
  <c r="AF461" i="38"/>
  <c r="BK461" i="38"/>
  <c r="AS461" i="38"/>
  <c r="AK461" i="38"/>
  <c r="BU461" i="38"/>
  <c r="BS461" i="38"/>
  <c r="AU461" i="38"/>
  <c r="AV461" i="38"/>
  <c r="AO461" i="38"/>
  <c r="AE461" i="38"/>
  <c r="AI461" i="38"/>
  <c r="AP461" i="38"/>
  <c r="AX461" i="38"/>
  <c r="AZ461" i="38" s="1"/>
  <c r="AW461" i="38"/>
  <c r="BO461" i="38"/>
  <c r="AG461" i="38"/>
  <c r="BT461" i="38"/>
  <c r="AJ461" i="38"/>
  <c r="BP461" i="38"/>
  <c r="AH461" i="38"/>
  <c r="BQ461" i="38"/>
  <c r="BY461" i="36"/>
  <c r="CA461" i="36" s="1"/>
  <c r="BR461" i="38"/>
  <c r="BM461" i="38"/>
  <c r="BA461" i="38"/>
  <c r="BC461" i="38" s="1"/>
  <c r="BJ461" i="38"/>
  <c r="BH461" i="38"/>
  <c r="AQ461" i="38"/>
  <c r="BN461" i="38"/>
  <c r="Z461" i="38"/>
  <c r="Y461" i="38"/>
  <c r="O461" i="38"/>
  <c r="P461" i="38" s="1"/>
  <c r="AB461" i="38"/>
  <c r="AZ459" i="38"/>
  <c r="EQ465" i="36"/>
  <c r="EO466" i="36" s="1"/>
  <c r="AQ460" i="38"/>
  <c r="AU460" i="38"/>
  <c r="BK460" i="38"/>
  <c r="AI460" i="38"/>
  <c r="BM460" i="38"/>
  <c r="BQ460" i="38"/>
  <c r="BU460" i="38"/>
  <c r="BI460" i="38"/>
  <c r="BP460" i="38"/>
  <c r="AP460" i="38"/>
  <c r="AT460" i="38"/>
  <c r="AX460" i="38"/>
  <c r="AZ460" i="38" s="1"/>
  <c r="AH460" i="38"/>
  <c r="BD460" i="38"/>
  <c r="BT460" i="38"/>
  <c r="BO460" i="38"/>
  <c r="BJ460" i="38"/>
  <c r="BN460" i="38"/>
  <c r="BL460" i="38"/>
  <c r="AO460" i="38"/>
  <c r="BS460" i="38"/>
  <c r="AE460" i="38"/>
  <c r="AJ460" i="38"/>
  <c r="AS460" i="38"/>
  <c r="AK460" i="38"/>
  <c r="AF460" i="38"/>
  <c r="AV460" i="38"/>
  <c r="BA460" i="38"/>
  <c r="BB460" i="38" s="1"/>
  <c r="BG460" i="38" s="1"/>
  <c r="AW460" i="38"/>
  <c r="BR460" i="38"/>
  <c r="BH460" i="38"/>
  <c r="AG460" i="38"/>
  <c r="BY460" i="36"/>
  <c r="CA460" i="36" s="1"/>
  <c r="BC460" i="38"/>
  <c r="BE460" i="38"/>
  <c r="AY460" i="38"/>
  <c r="BF460" i="38"/>
  <c r="EB457" i="36"/>
  <c r="EJ457" i="36"/>
  <c r="AA463" i="38"/>
  <c r="AB461" i="36"/>
  <c r="AW461" i="36"/>
  <c r="BB461" i="36"/>
  <c r="S461" i="38"/>
  <c r="T461" i="38"/>
  <c r="R463" i="38"/>
  <c r="W463" i="38"/>
  <c r="DA463" i="36"/>
  <c r="DC463" i="36" s="1"/>
  <c r="CW463" i="36"/>
  <c r="DB463" i="36"/>
  <c r="CY463" i="36"/>
  <c r="CZ463" i="36"/>
  <c r="CV463" i="36"/>
  <c r="CX463" i="36"/>
  <c r="DD463" i="36"/>
  <c r="G463" i="36" a="1"/>
  <c r="G463" i="36" s="1"/>
  <c r="J463" i="38"/>
  <c r="Q463" i="36"/>
  <c r="B463" i="38" s="1"/>
  <c r="L463" i="36"/>
  <c r="DW463" i="36"/>
  <c r="F463" i="36"/>
  <c r="AU462" i="36"/>
  <c r="X462" i="36"/>
  <c r="AA462" i="36"/>
  <c r="F462" i="38"/>
  <c r="G462" i="38" s="1"/>
  <c r="M462" i="36"/>
  <c r="N462" i="36"/>
  <c r="AD462" i="38"/>
  <c r="D461" i="36"/>
  <c r="Y461" i="36" s="1" a="1"/>
  <c r="Y461" i="36" s="1"/>
  <c r="H461" i="38" s="1"/>
  <c r="I461" i="38" s="1"/>
  <c r="J461" i="36"/>
  <c r="BB460" i="36"/>
  <c r="AW460" i="36"/>
  <c r="AB460" i="36"/>
  <c r="S460" i="38"/>
  <c r="T460" i="38"/>
  <c r="CB461" i="36"/>
  <c r="AA461" i="38"/>
  <c r="CW460" i="36"/>
  <c r="DA460" i="36"/>
  <c r="DC460" i="36" s="1"/>
  <c r="CV460" i="36"/>
  <c r="DD460" i="36"/>
  <c r="CX460" i="36"/>
  <c r="DB460" i="36"/>
  <c r="CZ460" i="36"/>
  <c r="CY460" i="36"/>
  <c r="P463" i="36"/>
  <c r="E463" i="38"/>
  <c r="I463" i="36"/>
  <c r="C463" i="36"/>
  <c r="U463" i="36"/>
  <c r="P462" i="36"/>
  <c r="C462" i="36"/>
  <c r="I462" i="36"/>
  <c r="E462" i="38"/>
  <c r="A462" i="38" s="1"/>
  <c r="U462" i="36"/>
  <c r="BA458" i="36"/>
  <c r="AZ458" i="36"/>
  <c r="AX458" i="36"/>
  <c r="AY458" i="36"/>
  <c r="DG459" i="36"/>
  <c r="DJ459" i="36"/>
  <c r="DM459" i="36"/>
  <c r="DI459" i="36"/>
  <c r="DK459" i="36"/>
  <c r="DF459" i="36"/>
  <c r="DH459" i="36"/>
  <c r="CV461" i="36"/>
  <c r="CY461" i="36"/>
  <c r="DB461" i="36"/>
  <c r="DD461" i="36"/>
  <c r="CW461" i="36"/>
  <c r="DA461" i="36"/>
  <c r="DC461" i="36" s="1"/>
  <c r="CX461" i="36"/>
  <c r="CZ461" i="36"/>
  <c r="BE458" i="36"/>
  <c r="BC458" i="36"/>
  <c r="BD458" i="36"/>
  <c r="AN459" i="38"/>
  <c r="AL459" i="38"/>
  <c r="AM459" i="38"/>
  <c r="A461" i="38"/>
  <c r="BD459" i="36"/>
  <c r="BC459" i="36"/>
  <c r="BE459" i="36"/>
  <c r="EG457" i="36"/>
  <c r="AB460" i="38"/>
  <c r="Y460" i="38"/>
  <c r="Z460" i="38"/>
  <c r="O460" i="38"/>
  <c r="P460" i="38" s="1"/>
  <c r="T459" i="38"/>
  <c r="S459" i="38"/>
  <c r="FI463" i="36"/>
  <c r="DW462" i="36"/>
  <c r="J462" i="38"/>
  <c r="L462" i="36"/>
  <c r="F462" i="36"/>
  <c r="Q462" i="36"/>
  <c r="B462" i="38" s="1"/>
  <c r="G462" i="36" a="1"/>
  <c r="G462" i="36" s="1"/>
  <c r="N463" i="36"/>
  <c r="AU463" i="36"/>
  <c r="AD463" i="38"/>
  <c r="X463" i="36"/>
  <c r="AA463" i="36"/>
  <c r="M463" i="36"/>
  <c r="F463" i="38"/>
  <c r="G463" i="38" s="1"/>
  <c r="BA459" i="36"/>
  <c r="AY459" i="36"/>
  <c r="AZ459" i="36"/>
  <c r="AX459" i="36"/>
  <c r="DZ457" i="36"/>
  <c r="AT464" i="36"/>
  <c r="AF465" i="36"/>
  <c r="AC465" i="36"/>
  <c r="EU465" i="36"/>
  <c r="S465" i="36"/>
  <c r="CJ464" i="36"/>
  <c r="CF464" i="36"/>
  <c r="AQ464" i="36"/>
  <c r="CK465" i="36"/>
  <c r="ES465" i="36"/>
  <c r="AT465" i="36"/>
  <c r="AO464" i="36"/>
  <c r="BJ464" i="36"/>
  <c r="BW464" i="36"/>
  <c r="EZ465" i="36"/>
  <c r="FC465" i="36"/>
  <c r="AS462" i="36"/>
  <c r="BS464" i="36"/>
  <c r="CK464" i="36"/>
  <c r="BV465" i="36"/>
  <c r="BL465" i="36"/>
  <c r="BP465" i="36"/>
  <c r="ER465" i="36"/>
  <c r="BO465" i="36"/>
  <c r="CR465" i="36"/>
  <c r="BF464" i="36"/>
  <c r="BK464" i="36"/>
  <c r="BN464" i="36"/>
  <c r="AM465" i="36"/>
  <c r="CP464" i="36"/>
  <c r="BQ464" i="36"/>
  <c r="FD465" i="36"/>
  <c r="CJ465" i="36"/>
  <c r="FA465" i="36"/>
  <c r="EV465" i="36"/>
  <c r="AQ465" i="36"/>
  <c r="CL465" i="36"/>
  <c r="CR464" i="36"/>
  <c r="FG464" i="36"/>
  <c r="AD465" i="36"/>
  <c r="AJ465" i="36"/>
  <c r="BL464" i="36"/>
  <c r="CM464" i="36"/>
  <c r="CG465" i="36"/>
  <c r="EW465" i="36"/>
  <c r="BW465" i="36"/>
  <c r="BF465" i="36"/>
  <c r="CM465" i="36"/>
  <c r="BZ464" i="36"/>
  <c r="CN465" i="36"/>
  <c r="CP465" i="36"/>
  <c r="AO465" i="36"/>
  <c r="BG465" i="36"/>
  <c r="BR465" i="36"/>
  <c r="BZ465" i="36"/>
  <c r="BJ465" i="36"/>
  <c r="BQ465" i="36"/>
  <c r="BO464" i="36"/>
  <c r="CF465" i="36"/>
  <c r="ET465" i="36"/>
  <c r="FB465" i="36"/>
  <c r="AH465" i="36"/>
  <c r="BN465" i="36"/>
  <c r="BM465" i="36"/>
  <c r="BS465" i="36"/>
  <c r="BX465" i="36"/>
  <c r="AL465" i="36"/>
  <c r="FG465" i="36"/>
  <c r="A463" i="36" l="1"/>
  <c r="A462" i="36"/>
  <c r="BF461" i="38"/>
  <c r="BE461" i="38"/>
  <c r="EY465" i="36"/>
  <c r="DX465" i="36"/>
  <c r="L465" i="38"/>
  <c r="M465" i="38"/>
  <c r="AC465" i="38"/>
  <c r="CH465" i="36"/>
  <c r="AI465" i="36"/>
  <c r="V465" i="38"/>
  <c r="BI465" i="36"/>
  <c r="AP465" i="36"/>
  <c r="AV465" i="36"/>
  <c r="BT465" i="36"/>
  <c r="CQ465" i="36"/>
  <c r="CO465" i="36"/>
  <c r="AA464" i="38"/>
  <c r="Q465" i="38"/>
  <c r="BH465" i="36"/>
  <c r="U465" i="38" s="1"/>
  <c r="X465" i="38" s="1"/>
  <c r="CI465" i="36"/>
  <c r="FH465" i="36"/>
  <c r="FI465" i="36" s="1"/>
  <c r="AK465" i="36"/>
  <c r="K465" i="38" s="1"/>
  <c r="AE465" i="36"/>
  <c r="DX464" i="36"/>
  <c r="CS464" i="36"/>
  <c r="H464" i="36"/>
  <c r="O464" i="36" s="1"/>
  <c r="CT464" i="36"/>
  <c r="BU465" i="36"/>
  <c r="CQ464" i="36"/>
  <c r="BH464" i="36"/>
  <c r="U464" i="38" s="1"/>
  <c r="X464" i="38" s="1"/>
  <c r="Q464" i="38"/>
  <c r="CS465" i="36"/>
  <c r="CT465" i="36"/>
  <c r="H465" i="36"/>
  <c r="O465" i="36" s="1"/>
  <c r="CC465" i="36"/>
  <c r="CD465" i="36"/>
  <c r="DE462" i="36"/>
  <c r="FH464" i="36"/>
  <c r="FI464" i="36" s="1"/>
  <c r="CI464" i="36"/>
  <c r="BI464" i="36"/>
  <c r="V464" i="38"/>
  <c r="AV464" i="36"/>
  <c r="AP464" i="36"/>
  <c r="BT464" i="36"/>
  <c r="AR465" i="36"/>
  <c r="N465" i="38"/>
  <c r="BU464" i="36"/>
  <c r="K465" i="36"/>
  <c r="W465" i="36"/>
  <c r="D465" i="38"/>
  <c r="T465" i="36"/>
  <c r="E465" i="36"/>
  <c r="V465" i="36"/>
  <c r="Z465" i="36"/>
  <c r="CU465" i="36" s="1"/>
  <c r="AR465" i="38"/>
  <c r="AG465" i="36"/>
  <c r="AR464" i="36"/>
  <c r="N464" i="38"/>
  <c r="CV464" i="36"/>
  <c r="CY464" i="36"/>
  <c r="DB464" i="36"/>
  <c r="CW464" i="36"/>
  <c r="CX464" i="36"/>
  <c r="CZ464" i="36"/>
  <c r="DD464" i="36"/>
  <c r="DA464" i="36"/>
  <c r="DC464" i="36" s="1"/>
  <c r="DL459" i="36"/>
  <c r="EB459" i="36" s="1"/>
  <c r="AB463" i="38"/>
  <c r="O463" i="38"/>
  <c r="P463" i="38" s="1"/>
  <c r="Z463" i="38"/>
  <c r="Y463" i="38"/>
  <c r="F464" i="38"/>
  <c r="G464" i="38" s="1"/>
  <c r="X464" i="36"/>
  <c r="AA464" i="36"/>
  <c r="N464" i="36"/>
  <c r="AU464" i="36"/>
  <c r="M464" i="36"/>
  <c r="AD464" i="38"/>
  <c r="BJ462" i="38"/>
  <c r="AV462" i="38"/>
  <c r="AT462" i="38"/>
  <c r="BA462" i="38"/>
  <c r="BB462" i="38" s="1"/>
  <c r="BG462" i="38" s="1"/>
  <c r="BO462" i="38"/>
  <c r="AP462" i="38"/>
  <c r="BR462" i="38"/>
  <c r="BU462" i="38"/>
  <c r="AO462" i="38"/>
  <c r="BN462" i="38"/>
  <c r="BQ462" i="38"/>
  <c r="BL462" i="38"/>
  <c r="BI462" i="38"/>
  <c r="AQ462" i="38"/>
  <c r="BT462" i="38"/>
  <c r="BY462" i="36"/>
  <c r="CA462" i="36" s="1"/>
  <c r="AS462" i="38"/>
  <c r="AE462" i="38"/>
  <c r="BH462" i="38"/>
  <c r="BS462" i="38"/>
  <c r="AX462" i="38"/>
  <c r="AY462" i="38" s="1"/>
  <c r="AJ462" i="38"/>
  <c r="AU462" i="38"/>
  <c r="BM462" i="38"/>
  <c r="BK462" i="38"/>
  <c r="AW462" i="38"/>
  <c r="BP462" i="38"/>
  <c r="AK462" i="38"/>
  <c r="AF462" i="38"/>
  <c r="AH462" i="38"/>
  <c r="AG462" i="38"/>
  <c r="A463" i="38"/>
  <c r="DL458" i="36"/>
  <c r="EF458" i="36" s="1"/>
  <c r="P464" i="36"/>
  <c r="U464" i="36"/>
  <c r="I464" i="36"/>
  <c r="E464" i="38"/>
  <c r="C464" i="36"/>
  <c r="DK463" i="36"/>
  <c r="DH463" i="36"/>
  <c r="DM463" i="36"/>
  <c r="DG463" i="36"/>
  <c r="DF463" i="36"/>
  <c r="DJ463" i="36"/>
  <c r="DI463" i="36"/>
  <c r="EF459" i="36"/>
  <c r="EX466" i="36"/>
  <c r="EP466" i="36"/>
  <c r="EQ466" i="36"/>
  <c r="EO467" i="36" s="1"/>
  <c r="EQ467" i="36" s="1"/>
  <c r="EO468" i="36" s="1"/>
  <c r="CB462" i="36"/>
  <c r="S463" i="38"/>
  <c r="T463" i="38"/>
  <c r="D463" i="36"/>
  <c r="Y463" i="36" s="1" a="1"/>
  <c r="Y463" i="36" s="1"/>
  <c r="H463" i="38" s="1"/>
  <c r="I463" i="38" s="1"/>
  <c r="J463" i="36"/>
  <c r="AL460" i="38"/>
  <c r="AN460" i="38"/>
  <c r="AM460" i="38"/>
  <c r="AN461" i="38"/>
  <c r="AM461" i="38"/>
  <c r="AL461" i="38"/>
  <c r="EJ458" i="36"/>
  <c r="EG458" i="36"/>
  <c r="ED458" i="36"/>
  <c r="EM458" i="36"/>
  <c r="EC458" i="36"/>
  <c r="DH461" i="36"/>
  <c r="DF461" i="36"/>
  <c r="DG461" i="36"/>
  <c r="DI461" i="36"/>
  <c r="DJ461" i="36"/>
  <c r="DM461" i="36"/>
  <c r="DK461" i="36"/>
  <c r="Y462" i="38"/>
  <c r="Z462" i="38"/>
  <c r="O462" i="38"/>
  <c r="P462" i="38" s="1"/>
  <c r="AB462" i="38"/>
  <c r="EM459" i="36"/>
  <c r="EE459" i="36"/>
  <c r="EC459" i="36"/>
  <c r="EG459" i="36"/>
  <c r="EI459" i="36"/>
  <c r="BD461" i="38"/>
  <c r="BB461" i="38"/>
  <c r="BG461" i="38" s="1"/>
  <c r="DM460" i="36"/>
  <c r="DJ460" i="36"/>
  <c r="DG460" i="36"/>
  <c r="DH460" i="36"/>
  <c r="DK460" i="36"/>
  <c r="DF460" i="36"/>
  <c r="DI460" i="36"/>
  <c r="AY460" i="36"/>
  <c r="BA460" i="36"/>
  <c r="AX460" i="36"/>
  <c r="AZ460" i="36"/>
  <c r="BB463" i="36"/>
  <c r="AW463" i="36"/>
  <c r="AB463" i="36"/>
  <c r="AB462" i="36"/>
  <c r="AW462" i="36"/>
  <c r="BB462" i="36"/>
  <c r="BD461" i="36"/>
  <c r="BE461" i="36"/>
  <c r="BC461" i="36"/>
  <c r="AI462" i="38"/>
  <c r="W462" i="38"/>
  <c r="R462" i="38"/>
  <c r="ED459" i="36"/>
  <c r="D462" i="36"/>
  <c r="Y462" i="36" s="1" a="1"/>
  <c r="Y462" i="36" s="1"/>
  <c r="H462" i="38" s="1"/>
  <c r="I462" i="38" s="1"/>
  <c r="J462" i="36"/>
  <c r="BE460" i="36"/>
  <c r="BD460" i="36"/>
  <c r="BC460" i="36"/>
  <c r="AZ461" i="36"/>
  <c r="BA461" i="36"/>
  <c r="AY461" i="36"/>
  <c r="AX461" i="36"/>
  <c r="AY461" i="38"/>
  <c r="AU463" i="38"/>
  <c r="BR463" i="38"/>
  <c r="AQ463" i="38"/>
  <c r="AG463" i="38"/>
  <c r="AO463" i="38"/>
  <c r="BM463" i="38"/>
  <c r="BI463" i="38"/>
  <c r="AJ463" i="38"/>
  <c r="BU463" i="38"/>
  <c r="AF463" i="38"/>
  <c r="AE463" i="38"/>
  <c r="BN463" i="38"/>
  <c r="AX463" i="38"/>
  <c r="AZ463" i="38" s="1"/>
  <c r="BY463" i="36"/>
  <c r="CA463" i="36" s="1"/>
  <c r="AI463" i="38"/>
  <c r="BH463" i="38"/>
  <c r="BK463" i="38"/>
  <c r="BJ463" i="38"/>
  <c r="BT463" i="38"/>
  <c r="AH463" i="38"/>
  <c r="AP463" i="38"/>
  <c r="BL463" i="38"/>
  <c r="AS463" i="38"/>
  <c r="BO463" i="38"/>
  <c r="BQ463" i="38"/>
  <c r="AK463" i="38"/>
  <c r="BP463" i="38"/>
  <c r="AT463" i="38"/>
  <c r="AV463" i="38"/>
  <c r="BS463" i="38"/>
  <c r="BA463" i="38"/>
  <c r="BB463" i="38" s="1"/>
  <c r="BG463" i="38" s="1"/>
  <c r="AW463" i="38"/>
  <c r="BE463" i="38"/>
  <c r="AY463" i="38"/>
  <c r="Q464" i="36"/>
  <c r="B464" i="38" s="1"/>
  <c r="J464" i="38"/>
  <c r="L464" i="36"/>
  <c r="DW464" i="36"/>
  <c r="G464" i="36" a="1"/>
  <c r="G464" i="36" s="1"/>
  <c r="F464" i="36"/>
  <c r="CW462" i="36"/>
  <c r="DA462" i="36"/>
  <c r="DC462" i="36" s="1"/>
  <c r="CZ462" i="36"/>
  <c r="DB462" i="36"/>
  <c r="DD462" i="36"/>
  <c r="CY462" i="36"/>
  <c r="CX462" i="36"/>
  <c r="CV462" i="36"/>
  <c r="A77" i="38"/>
  <c r="A78" i="38"/>
  <c r="BY78" i="36"/>
  <c r="CA77" i="36"/>
  <c r="BV466" i="36"/>
  <c r="FA466" i="36"/>
  <c r="AH466" i="36"/>
  <c r="EZ466" i="36"/>
  <c r="CG466" i="36"/>
  <c r="EV466" i="36"/>
  <c r="BR466" i="36"/>
  <c r="CR466" i="36"/>
  <c r="AF466" i="36"/>
  <c r="FG466" i="36"/>
  <c r="BP466" i="36"/>
  <c r="AS465" i="36"/>
  <c r="ET466" i="36"/>
  <c r="ES466" i="36"/>
  <c r="AD466" i="36"/>
  <c r="FD466" i="36"/>
  <c r="AS464" i="36"/>
  <c r="FC466" i="36"/>
  <c r="EU466" i="36"/>
  <c r="EW466" i="36"/>
  <c r="FB466" i="36"/>
  <c r="AC466" i="36"/>
  <c r="S466" i="36"/>
  <c r="BK465" i="36"/>
  <c r="CL466" i="36"/>
  <c r="EA459" i="36" l="1"/>
  <c r="BF463" i="38"/>
  <c r="EJ459" i="36"/>
  <c r="DZ458" i="36"/>
  <c r="EE458" i="36"/>
  <c r="EL459" i="36"/>
  <c r="BD463" i="38"/>
  <c r="EK458" i="36"/>
  <c r="DZ459" i="36"/>
  <c r="EH459" i="36"/>
  <c r="BC463" i="38"/>
  <c r="EK459" i="36"/>
  <c r="EB458" i="36"/>
  <c r="A464" i="36"/>
  <c r="BD462" i="38"/>
  <c r="DL460" i="36"/>
  <c r="EI460" i="36" s="1"/>
  <c r="EH458" i="36"/>
  <c r="EA458" i="36"/>
  <c r="EI458" i="36"/>
  <c r="V466" i="36"/>
  <c r="D466" i="38"/>
  <c r="K466" i="36"/>
  <c r="T466" i="36"/>
  <c r="E466" i="36"/>
  <c r="W466" i="36"/>
  <c r="AR466" i="38"/>
  <c r="Z466" i="36"/>
  <c r="DE464" i="36"/>
  <c r="AE466" i="36"/>
  <c r="DE465" i="36"/>
  <c r="DX466" i="36"/>
  <c r="AG466" i="36"/>
  <c r="H466" i="36"/>
  <c r="O466" i="36" s="1"/>
  <c r="CT466" i="36"/>
  <c r="CS466" i="36"/>
  <c r="AI466" i="36"/>
  <c r="EX468" i="36"/>
  <c r="EP468" i="36"/>
  <c r="EA460" i="36"/>
  <c r="BD463" i="36"/>
  <c r="BE463" i="36"/>
  <c r="BC463" i="36"/>
  <c r="EG460" i="36"/>
  <c r="EM460" i="36"/>
  <c r="D464" i="36"/>
  <c r="Y464" i="36" s="1" a="1"/>
  <c r="Y464" i="36" s="1"/>
  <c r="H464" i="38" s="1"/>
  <c r="I464" i="38" s="1"/>
  <c r="J464" i="36"/>
  <c r="BE462" i="38"/>
  <c r="EL458" i="36"/>
  <c r="AW464" i="36"/>
  <c r="AB464" i="36"/>
  <c r="BB464" i="36"/>
  <c r="W464" i="38"/>
  <c r="R464" i="38"/>
  <c r="BF462" i="38"/>
  <c r="P465" i="36"/>
  <c r="I465" i="36"/>
  <c r="C465" i="36"/>
  <c r="E465" i="38"/>
  <c r="U465" i="36"/>
  <c r="DF462" i="36"/>
  <c r="DI462" i="36"/>
  <c r="DJ462" i="36"/>
  <c r="DK462" i="36"/>
  <c r="DH462" i="36"/>
  <c r="DM462" i="36"/>
  <c r="DG462" i="36"/>
  <c r="BE462" i="36"/>
  <c r="BC462" i="36"/>
  <c r="BD462" i="36"/>
  <c r="EB460" i="36"/>
  <c r="AM462" i="38"/>
  <c r="AN462" i="38"/>
  <c r="AL462" i="38"/>
  <c r="AB464" i="38"/>
  <c r="O464" i="38"/>
  <c r="P464" i="38" s="1"/>
  <c r="Y464" i="38"/>
  <c r="Z464" i="38"/>
  <c r="AX462" i="36"/>
  <c r="BA462" i="36"/>
  <c r="AY462" i="36"/>
  <c r="AZ462" i="36"/>
  <c r="DL461" i="36"/>
  <c r="EK461" i="36" s="1"/>
  <c r="EX467" i="36"/>
  <c r="EP467" i="36"/>
  <c r="EQ468" i="36"/>
  <c r="EO469" i="36" s="1"/>
  <c r="EK460" i="36"/>
  <c r="X465" i="36"/>
  <c r="F465" i="38"/>
  <c r="G465" i="38" s="1"/>
  <c r="AD465" i="38"/>
  <c r="AA465" i="36"/>
  <c r="AU465" i="36"/>
  <c r="M465" i="36"/>
  <c r="N465" i="36"/>
  <c r="CB465" i="36"/>
  <c r="CX465" i="36"/>
  <c r="CY465" i="36"/>
  <c r="CV465" i="36"/>
  <c r="CW465" i="36"/>
  <c r="CZ465" i="36"/>
  <c r="DA465" i="36"/>
  <c r="DC465" i="36" s="1"/>
  <c r="DB465" i="36"/>
  <c r="DD465" i="36"/>
  <c r="S462" i="38"/>
  <c r="T462" i="38"/>
  <c r="EY466" i="36"/>
  <c r="AZ462" i="38"/>
  <c r="R465" i="38"/>
  <c r="W465" i="38"/>
  <c r="AE464" i="38"/>
  <c r="AK464" i="38"/>
  <c r="BS464" i="38"/>
  <c r="BA464" i="38"/>
  <c r="BB464" i="38" s="1"/>
  <c r="BG464" i="38" s="1"/>
  <c r="AV464" i="38"/>
  <c r="BI464" i="38"/>
  <c r="AX464" i="38"/>
  <c r="AZ464" i="38" s="1"/>
  <c r="BY464" i="36"/>
  <c r="CA464" i="36" s="1"/>
  <c r="AU464" i="38"/>
  <c r="BR464" i="38"/>
  <c r="BM464" i="38"/>
  <c r="BJ464" i="38"/>
  <c r="AT464" i="38"/>
  <c r="BN464" i="38"/>
  <c r="AO464" i="38"/>
  <c r="BP464" i="38"/>
  <c r="BO464" i="38"/>
  <c r="BU464" i="38"/>
  <c r="AF464" i="38"/>
  <c r="BH464" i="38"/>
  <c r="AP464" i="38"/>
  <c r="BQ464" i="38"/>
  <c r="AH464" i="38"/>
  <c r="BT464" i="38"/>
  <c r="AS464" i="38"/>
  <c r="BK464" i="38"/>
  <c r="AJ464" i="38"/>
  <c r="AQ464" i="38"/>
  <c r="AW464" i="38"/>
  <c r="BL464" i="38"/>
  <c r="AI464" i="38"/>
  <c r="AG464" i="38"/>
  <c r="AN463" i="38"/>
  <c r="AM463" i="38"/>
  <c r="AL463" i="38"/>
  <c r="A464" i="38"/>
  <c r="AX463" i="36"/>
  <c r="BA463" i="36"/>
  <c r="AY463" i="36"/>
  <c r="AZ463" i="36"/>
  <c r="EH460" i="36"/>
  <c r="DL463" i="36"/>
  <c r="EF463" i="36" s="1"/>
  <c r="BC462" i="38"/>
  <c r="ED460" i="36"/>
  <c r="G465" i="36" a="1"/>
  <c r="G465" i="36" s="1"/>
  <c r="L465" i="36"/>
  <c r="Q465" i="36"/>
  <c r="B465" i="38" s="1"/>
  <c r="F465" i="36"/>
  <c r="DW465" i="36"/>
  <c r="J465" i="38"/>
  <c r="AA465" i="38"/>
  <c r="CA78" i="36"/>
  <c r="A80" i="38"/>
  <c r="A79" i="38"/>
  <c r="BY79" i="36"/>
  <c r="CA79" i="36" s="1"/>
  <c r="BY80" i="36"/>
  <c r="CA80" i="36" s="1"/>
  <c r="FG468" i="36"/>
  <c r="AF468" i="36"/>
  <c r="ET468" i="36"/>
  <c r="EV468" i="36"/>
  <c r="AT468" i="36"/>
  <c r="BN468" i="36"/>
  <c r="BG468" i="36"/>
  <c r="BQ466" i="36"/>
  <c r="BV467" i="36"/>
  <c r="AF467" i="36"/>
  <c r="AH467" i="36"/>
  <c r="BW467" i="36"/>
  <c r="BR467" i="36"/>
  <c r="BF467" i="36"/>
  <c r="BS467" i="36"/>
  <c r="CN466" i="36"/>
  <c r="BG466" i="36"/>
  <c r="BR468" i="36"/>
  <c r="AO468" i="36"/>
  <c r="BW468" i="36"/>
  <c r="CJ468" i="36"/>
  <c r="BL466" i="36"/>
  <c r="AQ466" i="36"/>
  <c r="ER466" i="36"/>
  <c r="CN467" i="36"/>
  <c r="FB467" i="36"/>
  <c r="EZ467" i="36"/>
  <c r="BL467" i="36"/>
  <c r="BQ467" i="36"/>
  <c r="ER467" i="36"/>
  <c r="CL467" i="36"/>
  <c r="CP466" i="36"/>
  <c r="BZ466" i="36"/>
  <c r="FA468" i="36"/>
  <c r="FB468" i="36"/>
  <c r="CG468" i="36"/>
  <c r="CP468" i="36"/>
  <c r="AQ468" i="36"/>
  <c r="BJ468" i="36"/>
  <c r="AO466" i="36"/>
  <c r="BS466" i="36"/>
  <c r="BX466" i="36"/>
  <c r="BO466" i="36"/>
  <c r="EW467" i="36"/>
  <c r="ET467" i="36"/>
  <c r="FA467" i="36"/>
  <c r="CR467" i="36"/>
  <c r="AT467" i="36"/>
  <c r="BJ467" i="36"/>
  <c r="CK467" i="36"/>
  <c r="EZ468" i="36"/>
  <c r="BL468" i="36"/>
  <c r="CK468" i="36"/>
  <c r="AD468" i="36"/>
  <c r="BF468" i="36"/>
  <c r="CR468" i="36"/>
  <c r="CJ466" i="36"/>
  <c r="AM466" i="36"/>
  <c r="CK466" i="36"/>
  <c r="FC467" i="36"/>
  <c r="FD467" i="36"/>
  <c r="BO467" i="36"/>
  <c r="AO467" i="36"/>
  <c r="AQ467" i="36"/>
  <c r="BK466" i="36"/>
  <c r="ES468" i="36"/>
  <c r="BX468" i="36"/>
  <c r="FD468" i="36"/>
  <c r="ER468" i="36"/>
  <c r="AJ468" i="36"/>
  <c r="CN468" i="36"/>
  <c r="CM466" i="36"/>
  <c r="AL466" i="36"/>
  <c r="BM466" i="36"/>
  <c r="S467" i="36"/>
  <c r="AD467" i="36"/>
  <c r="AC467" i="36"/>
  <c r="BK467" i="36"/>
  <c r="CM467" i="36"/>
  <c r="BX467" i="36"/>
  <c r="BF466" i="36"/>
  <c r="BZ468" i="36"/>
  <c r="FC468" i="36"/>
  <c r="S468" i="36"/>
  <c r="BK468" i="36"/>
  <c r="BO468" i="36"/>
  <c r="BS468" i="36"/>
  <c r="AT466" i="36"/>
  <c r="ES467" i="36"/>
  <c r="AJ467" i="36"/>
  <c r="AM467" i="36"/>
  <c r="FG467" i="36"/>
  <c r="BP467" i="36"/>
  <c r="BN466" i="36"/>
  <c r="EU468" i="36"/>
  <c r="BM468" i="36"/>
  <c r="AC468" i="36"/>
  <c r="AH468" i="36"/>
  <c r="BP468" i="36"/>
  <c r="CL468" i="36"/>
  <c r="BQ468" i="36"/>
  <c r="BJ466" i="36"/>
  <c r="EU467" i="36"/>
  <c r="EV467" i="36"/>
  <c r="AL467" i="36"/>
  <c r="CF467" i="36"/>
  <c r="BN467" i="36"/>
  <c r="CF466" i="36"/>
  <c r="EW468" i="36"/>
  <c r="BV468" i="36"/>
  <c r="CM468" i="36"/>
  <c r="AM468" i="36"/>
  <c r="AL468" i="36"/>
  <c r="CJ467" i="36"/>
  <c r="CG467" i="36"/>
  <c r="BZ467" i="36"/>
  <c r="BM467" i="36"/>
  <c r="BG467" i="36"/>
  <c r="CP467" i="36"/>
  <c r="BW466" i="36"/>
  <c r="AJ466" i="36"/>
  <c r="CF468" i="36"/>
  <c r="EY467" i="36" l="1"/>
  <c r="AY464" i="38"/>
  <c r="EJ460" i="36"/>
  <c r="BE464" i="38"/>
  <c r="DL462" i="36"/>
  <c r="DZ460" i="36"/>
  <c r="EL460" i="36"/>
  <c r="EA461" i="36"/>
  <c r="EM461" i="36"/>
  <c r="DZ461" i="36"/>
  <c r="ED461" i="36"/>
  <c r="BD464" i="38"/>
  <c r="EE460" i="36"/>
  <c r="EF460" i="36"/>
  <c r="EF461" i="36"/>
  <c r="A465" i="36"/>
  <c r="EJ461" i="36"/>
  <c r="EC460" i="36"/>
  <c r="BF464" i="38"/>
  <c r="A465" i="38"/>
  <c r="EC461" i="36"/>
  <c r="EI461" i="36"/>
  <c r="EY468" i="36"/>
  <c r="BC464" i="38"/>
  <c r="AK466" i="36"/>
  <c r="K466" i="38" s="1"/>
  <c r="CI466" i="36"/>
  <c r="FH466" i="36"/>
  <c r="CQ467" i="36"/>
  <c r="L468" i="38"/>
  <c r="M468" i="38"/>
  <c r="CC468" i="36"/>
  <c r="CD468" i="36"/>
  <c r="L467" i="38"/>
  <c r="M467" i="38"/>
  <c r="Z467" i="36"/>
  <c r="V466" i="38"/>
  <c r="BI466" i="36"/>
  <c r="AI468" i="36"/>
  <c r="AR468" i="38"/>
  <c r="Z468" i="36"/>
  <c r="CU468" i="36" s="1"/>
  <c r="DX467" i="36"/>
  <c r="AK467" i="36"/>
  <c r="K467" i="38" s="1"/>
  <c r="AR466" i="36"/>
  <c r="N466" i="38"/>
  <c r="E468" i="36"/>
  <c r="K468" i="36"/>
  <c r="W468" i="36"/>
  <c r="T468" i="36"/>
  <c r="D468" i="38"/>
  <c r="V468" i="36"/>
  <c r="AA468" i="38"/>
  <c r="Q466" i="38"/>
  <c r="BH466" i="36"/>
  <c r="U466" i="38" s="1"/>
  <c r="X466" i="38" s="1"/>
  <c r="AC467" i="38"/>
  <c r="CH467" i="36"/>
  <c r="AR467" i="38"/>
  <c r="AE467" i="36"/>
  <c r="T467" i="36"/>
  <c r="D467" i="38"/>
  <c r="W467" i="36"/>
  <c r="V467" i="36"/>
  <c r="K467" i="36"/>
  <c r="E467" i="36"/>
  <c r="M466" i="38"/>
  <c r="L466" i="38"/>
  <c r="CO468" i="36"/>
  <c r="AK468" i="36"/>
  <c r="K468" i="38" s="1"/>
  <c r="AC468" i="38"/>
  <c r="CH468" i="36"/>
  <c r="BU467" i="36"/>
  <c r="AP467" i="36"/>
  <c r="AV467" i="36"/>
  <c r="BT467" i="36"/>
  <c r="CS468" i="36"/>
  <c r="H468" i="36"/>
  <c r="O468" i="36" s="1"/>
  <c r="CT468" i="36"/>
  <c r="Q468" i="38"/>
  <c r="BH468" i="36"/>
  <c r="U468" i="38" s="1"/>
  <c r="X468" i="38" s="1"/>
  <c r="AE468" i="36"/>
  <c r="BI467" i="36"/>
  <c r="V467" i="38"/>
  <c r="AR467" i="36"/>
  <c r="N467" i="38"/>
  <c r="CS467" i="36"/>
  <c r="H467" i="36"/>
  <c r="O467" i="36" s="1"/>
  <c r="CT467" i="36"/>
  <c r="AC466" i="38"/>
  <c r="CH466" i="36"/>
  <c r="CC466" i="36"/>
  <c r="CD466" i="36"/>
  <c r="BT466" i="36"/>
  <c r="AV466" i="36"/>
  <c r="AP466" i="36"/>
  <c r="V468" i="38"/>
  <c r="BI468" i="36"/>
  <c r="BU468" i="36"/>
  <c r="CQ468" i="36"/>
  <c r="CQ466" i="36"/>
  <c r="CU467" i="36"/>
  <c r="CO467" i="36"/>
  <c r="CU466" i="36"/>
  <c r="BU466" i="36"/>
  <c r="CI468" i="36"/>
  <c r="FH468" i="36"/>
  <c r="AV468" i="36"/>
  <c r="AP468" i="36"/>
  <c r="BT468" i="36"/>
  <c r="CO466" i="36"/>
  <c r="Q467" i="38"/>
  <c r="BH467" i="36"/>
  <c r="U467" i="38" s="1"/>
  <c r="X467" i="38" s="1"/>
  <c r="CI467" i="36"/>
  <c r="FH467" i="36"/>
  <c r="FI467" i="36" s="1"/>
  <c r="AI467" i="36"/>
  <c r="AG467" i="36"/>
  <c r="CD467" i="36"/>
  <c r="CC467" i="36"/>
  <c r="AR468" i="36"/>
  <c r="N468" i="38"/>
  <c r="AG468" i="36"/>
  <c r="DX468" i="36"/>
  <c r="EC462" i="36"/>
  <c r="EI462" i="36"/>
  <c r="EM462" i="36"/>
  <c r="EK462" i="36"/>
  <c r="EH461" i="36"/>
  <c r="EC463" i="36"/>
  <c r="AZ464" i="36"/>
  <c r="AY464" i="36"/>
  <c r="AX464" i="36"/>
  <c r="BA464" i="36"/>
  <c r="EI463" i="36"/>
  <c r="Q466" i="36"/>
  <c r="B466" i="38" s="1"/>
  <c r="G466" i="36" a="1"/>
  <c r="G466" i="36" s="1"/>
  <c r="L466" i="36"/>
  <c r="J466" i="38"/>
  <c r="F466" i="36"/>
  <c r="DW466" i="36"/>
  <c r="EP469" i="36"/>
  <c r="EX469" i="36"/>
  <c r="EL462" i="36"/>
  <c r="EF462" i="36"/>
  <c r="EG462" i="36"/>
  <c r="DZ462" i="36"/>
  <c r="EJ462" i="36"/>
  <c r="EE461" i="36"/>
  <c r="EA463" i="36"/>
  <c r="DZ463" i="36"/>
  <c r="D465" i="36"/>
  <c r="Y465" i="36" s="1" a="1"/>
  <c r="Y465" i="36" s="1"/>
  <c r="H465" i="38" s="1"/>
  <c r="I465" i="38" s="1"/>
  <c r="J465" i="36"/>
  <c r="S464" i="38"/>
  <c r="T464" i="38"/>
  <c r="EG461" i="36"/>
  <c r="EB461" i="36"/>
  <c r="N466" i="36"/>
  <c r="AU466" i="36"/>
  <c r="F466" i="38"/>
  <c r="G466" i="38" s="1"/>
  <c r="M466" i="36"/>
  <c r="AA466" i="36"/>
  <c r="AD466" i="38"/>
  <c r="X466" i="36"/>
  <c r="S465" i="38"/>
  <c r="T465" i="38"/>
  <c r="EA462" i="36"/>
  <c r="AN464" i="38"/>
  <c r="AM464" i="38"/>
  <c r="AL464" i="38"/>
  <c r="AB465" i="36"/>
  <c r="AW465" i="36"/>
  <c r="BB465" i="36"/>
  <c r="EE462" i="36"/>
  <c r="P466" i="36"/>
  <c r="I466" i="36"/>
  <c r="U466" i="36"/>
  <c r="C466" i="36"/>
  <c r="E466" i="38"/>
  <c r="EH463" i="36"/>
  <c r="EE463" i="36"/>
  <c r="EB463" i="36"/>
  <c r="ED463" i="36"/>
  <c r="EL463" i="36"/>
  <c r="EM463" i="36"/>
  <c r="EK463" i="36"/>
  <c r="AP465" i="38"/>
  <c r="BY465" i="36"/>
  <c r="CA465" i="36" s="1"/>
  <c r="BK465" i="38"/>
  <c r="AI465" i="38"/>
  <c r="BL465" i="38"/>
  <c r="AT465" i="38"/>
  <c r="AW465" i="38"/>
  <c r="AO465" i="38"/>
  <c r="AG465" i="38"/>
  <c r="BQ465" i="38"/>
  <c r="AX465" i="38"/>
  <c r="AZ465" i="38" s="1"/>
  <c r="AE465" i="38"/>
  <c r="AV465" i="38"/>
  <c r="BJ465" i="38"/>
  <c r="BH465" i="38"/>
  <c r="BT465" i="38"/>
  <c r="AU465" i="38"/>
  <c r="AJ465" i="38"/>
  <c r="BN465" i="38"/>
  <c r="AF465" i="38"/>
  <c r="BU465" i="38"/>
  <c r="AK465" i="38"/>
  <c r="BA465" i="38"/>
  <c r="BB465" i="38" s="1"/>
  <c r="BG465" i="38" s="1"/>
  <c r="BO465" i="38"/>
  <c r="BI465" i="38"/>
  <c r="BP465" i="38"/>
  <c r="BM465" i="38"/>
  <c r="BS465" i="38"/>
  <c r="AH465" i="38"/>
  <c r="AQ465" i="38"/>
  <c r="BR465" i="38"/>
  <c r="AS465" i="38"/>
  <c r="EG463" i="36"/>
  <c r="DM465" i="36"/>
  <c r="DF465" i="36"/>
  <c r="DG465" i="36"/>
  <c r="DH465" i="36"/>
  <c r="DK465" i="36"/>
  <c r="DI465" i="36"/>
  <c r="DJ465" i="36"/>
  <c r="BC464" i="36"/>
  <c r="BD464" i="36"/>
  <c r="BE464" i="36"/>
  <c r="EJ463" i="36"/>
  <c r="EL461" i="36"/>
  <c r="EQ469" i="36"/>
  <c r="EO470" i="36" s="1"/>
  <c r="O465" i="38"/>
  <c r="P465" i="38" s="1"/>
  <c r="AB465" i="38"/>
  <c r="Y465" i="38"/>
  <c r="Z465" i="38"/>
  <c r="EH462" i="36"/>
  <c r="EB462" i="36"/>
  <c r="ED462" i="36"/>
  <c r="DK464" i="36"/>
  <c r="DI464" i="36"/>
  <c r="DG464" i="36"/>
  <c r="DF464" i="36"/>
  <c r="DH464" i="36"/>
  <c r="DM464" i="36"/>
  <c r="DJ464" i="36"/>
  <c r="A81" i="38"/>
  <c r="A82" i="38"/>
  <c r="BY82" i="36"/>
  <c r="CA82" i="36" s="1"/>
  <c r="BY81" i="36"/>
  <c r="AS468" i="36"/>
  <c r="BN469" i="36"/>
  <c r="ES469" i="36"/>
  <c r="S469" i="36"/>
  <c r="AQ469" i="36"/>
  <c r="AS466" i="36"/>
  <c r="EW469" i="36"/>
  <c r="AD469" i="36"/>
  <c r="CG469" i="36"/>
  <c r="AS467" i="36"/>
  <c r="BW469" i="36"/>
  <c r="AH469" i="36"/>
  <c r="EU469" i="36"/>
  <c r="AC469" i="36"/>
  <c r="AO469" i="36"/>
  <c r="AL469" i="36"/>
  <c r="EZ469" i="36"/>
  <c r="FA469" i="36"/>
  <c r="BO469" i="36"/>
  <c r="BG469" i="36"/>
  <c r="FD469" i="36"/>
  <c r="BQ469" i="36"/>
  <c r="EV469" i="36"/>
  <c r="FB469" i="36"/>
  <c r="ET469" i="36"/>
  <c r="CK469" i="36"/>
  <c r="AF469" i="36"/>
  <c r="BV469" i="36"/>
  <c r="FC469" i="36"/>
  <c r="FG469" i="36"/>
  <c r="BZ469" i="36"/>
  <c r="CR469" i="36"/>
  <c r="BM469" i="36"/>
  <c r="BK469" i="36"/>
  <c r="BD465" i="38" l="1"/>
  <c r="DL465" i="36"/>
  <c r="CB466" i="36"/>
  <c r="BC465" i="38"/>
  <c r="DL464" i="36"/>
  <c r="EJ464" i="36" s="1"/>
  <c r="BF465" i="38"/>
  <c r="A466" i="38"/>
  <c r="EB465" i="36"/>
  <c r="BE465" i="38"/>
  <c r="CT469" i="36"/>
  <c r="CS469" i="36"/>
  <c r="H469" i="36"/>
  <c r="O469" i="36" s="1"/>
  <c r="DX469" i="36"/>
  <c r="AG469" i="36"/>
  <c r="M469" i="38"/>
  <c r="L469" i="38"/>
  <c r="AV469" i="36"/>
  <c r="AP469" i="36"/>
  <c r="AR469" i="38"/>
  <c r="Z469" i="36"/>
  <c r="AI469" i="36"/>
  <c r="CI469" i="36"/>
  <c r="DE467" i="36"/>
  <c r="AE469" i="36"/>
  <c r="DE466" i="36"/>
  <c r="BU469" i="36"/>
  <c r="D469" i="38"/>
  <c r="E469" i="36"/>
  <c r="K469" i="36"/>
  <c r="T469" i="36"/>
  <c r="V469" i="36"/>
  <c r="W469" i="36"/>
  <c r="DE468" i="36"/>
  <c r="DB468" i="36"/>
  <c r="DD468" i="36"/>
  <c r="CX468" i="36"/>
  <c r="CW468" i="36"/>
  <c r="CV468" i="36"/>
  <c r="DA468" i="36"/>
  <c r="DC468" i="36" s="1"/>
  <c r="CZ468" i="36"/>
  <c r="CY468" i="36"/>
  <c r="EP470" i="36"/>
  <c r="EX470" i="36"/>
  <c r="BA465" i="36"/>
  <c r="AX465" i="36"/>
  <c r="AY465" i="36"/>
  <c r="AZ465" i="36"/>
  <c r="O466" i="38"/>
  <c r="P466" i="38" s="1"/>
  <c r="Y466" i="38"/>
  <c r="AB466" i="38"/>
  <c r="Z466" i="38"/>
  <c r="EI464" i="36"/>
  <c r="DZ464" i="36"/>
  <c r="EG464" i="36"/>
  <c r="EC464" i="36"/>
  <c r="EK464" i="36"/>
  <c r="EH464" i="36"/>
  <c r="EB464" i="36"/>
  <c r="EK465" i="36"/>
  <c r="EM465" i="36"/>
  <c r="EF465" i="36"/>
  <c r="EH465" i="36"/>
  <c r="EA465" i="36"/>
  <c r="ED465" i="36"/>
  <c r="EE465" i="36"/>
  <c r="EG465" i="36"/>
  <c r="EI465" i="36"/>
  <c r="DZ465" i="36"/>
  <c r="EJ465" i="36"/>
  <c r="EC465" i="36"/>
  <c r="EL465" i="36"/>
  <c r="A466" i="36"/>
  <c r="AW466" i="36"/>
  <c r="BB466" i="36"/>
  <c r="AB466" i="36"/>
  <c r="AA466" i="38"/>
  <c r="AU468" i="36"/>
  <c r="X468" i="36"/>
  <c r="F468" i="38"/>
  <c r="G468" i="38" s="1"/>
  <c r="AD468" i="38"/>
  <c r="AI468" i="38" s="1"/>
  <c r="AA468" i="36"/>
  <c r="N468" i="36"/>
  <c r="M468" i="36"/>
  <c r="CB468" i="36"/>
  <c r="J466" i="36"/>
  <c r="D466" i="36"/>
  <c r="Y466" i="36" s="1" a="1"/>
  <c r="Y466" i="36" s="1"/>
  <c r="H466" i="38" s="1"/>
  <c r="I466" i="38" s="1"/>
  <c r="EY469" i="36"/>
  <c r="W467" i="38"/>
  <c r="R467" i="38"/>
  <c r="AY465" i="38"/>
  <c r="CB467" i="36"/>
  <c r="AU467" i="36"/>
  <c r="M467" i="36"/>
  <c r="X467" i="36"/>
  <c r="AA467" i="36"/>
  <c r="F467" i="38"/>
  <c r="G467" i="38" s="1"/>
  <c r="AD467" i="38"/>
  <c r="N467" i="36"/>
  <c r="R466" i="38"/>
  <c r="W466" i="38"/>
  <c r="AA467" i="38"/>
  <c r="CZ466" i="36"/>
  <c r="CX466" i="36"/>
  <c r="CV466" i="36"/>
  <c r="CY466" i="36"/>
  <c r="DA466" i="36"/>
  <c r="DC466" i="36" s="1"/>
  <c r="CW466" i="36"/>
  <c r="DB466" i="36"/>
  <c r="DD466" i="36"/>
  <c r="Q467" i="36"/>
  <c r="B467" i="38" s="1"/>
  <c r="L467" i="36"/>
  <c r="DW467" i="36"/>
  <c r="F467" i="36"/>
  <c r="G467" i="36" a="1"/>
  <c r="G467" i="36" s="1"/>
  <c r="J467" i="38"/>
  <c r="BD465" i="36"/>
  <c r="BE465" i="36"/>
  <c r="BC465" i="36"/>
  <c r="EQ470" i="36"/>
  <c r="EO471" i="36" s="1"/>
  <c r="P467" i="36"/>
  <c r="E467" i="38"/>
  <c r="I467" i="36"/>
  <c r="U467" i="36"/>
  <c r="C467" i="36"/>
  <c r="FI466" i="36"/>
  <c r="FI468" i="36"/>
  <c r="DD467" i="36"/>
  <c r="CX467" i="36"/>
  <c r="DA467" i="36"/>
  <c r="DC467" i="36" s="1"/>
  <c r="CW467" i="36"/>
  <c r="CV467" i="36"/>
  <c r="CZ467" i="36"/>
  <c r="DB467" i="36"/>
  <c r="CY467" i="36"/>
  <c r="AL465" i="38"/>
  <c r="AN465" i="38"/>
  <c r="AM465" i="38"/>
  <c r="BO466" i="38"/>
  <c r="AV466" i="38"/>
  <c r="BR466" i="38"/>
  <c r="AT466" i="38"/>
  <c r="BM466" i="38"/>
  <c r="BH466" i="38"/>
  <c r="AW466" i="38"/>
  <c r="BS466" i="38"/>
  <c r="BN466" i="38"/>
  <c r="BK466" i="38"/>
  <c r="BI466" i="38"/>
  <c r="AS466" i="38"/>
  <c r="AO466" i="38"/>
  <c r="BY466" i="36"/>
  <c r="CA466" i="36" s="1"/>
  <c r="BJ466" i="38"/>
  <c r="AF466" i="38"/>
  <c r="BU466" i="38"/>
  <c r="BL466" i="38"/>
  <c r="AQ466" i="38"/>
  <c r="AX466" i="38"/>
  <c r="AZ466" i="38" s="1"/>
  <c r="AE466" i="38"/>
  <c r="AI466" i="38"/>
  <c r="AG466" i="38"/>
  <c r="BA466" i="38"/>
  <c r="BB466" i="38" s="1"/>
  <c r="BG466" i="38" s="1"/>
  <c r="AJ466" i="38"/>
  <c r="BP466" i="38"/>
  <c r="AP466" i="38"/>
  <c r="BQ466" i="38"/>
  <c r="BT466" i="38"/>
  <c r="AH466" i="38"/>
  <c r="AU466" i="38"/>
  <c r="AK466" i="38"/>
  <c r="R468" i="38"/>
  <c r="W468" i="38"/>
  <c r="P468" i="36"/>
  <c r="I468" i="36"/>
  <c r="E468" i="38"/>
  <c r="A468" i="38" s="1"/>
  <c r="U468" i="36"/>
  <c r="C468" i="36"/>
  <c r="Q468" i="36"/>
  <c r="B468" i="38" s="1"/>
  <c r="L468" i="36"/>
  <c r="G468" i="36" a="1"/>
  <c r="G468" i="36" s="1"/>
  <c r="DW468" i="36"/>
  <c r="F468" i="36"/>
  <c r="J468" i="38"/>
  <c r="CA81" i="36"/>
  <c r="A83" i="38"/>
  <c r="A84" i="38"/>
  <c r="BY83" i="36"/>
  <c r="CA83" i="36" s="1"/>
  <c r="BY84" i="36"/>
  <c r="CA84" i="36" s="1"/>
  <c r="FA470" i="36"/>
  <c r="FG470" i="36"/>
  <c r="AO470" i="36"/>
  <c r="BG470" i="36"/>
  <c r="BN470" i="36"/>
  <c r="CN469" i="36"/>
  <c r="CP469" i="36"/>
  <c r="BS469" i="36"/>
  <c r="CL469" i="36"/>
  <c r="EU470" i="36"/>
  <c r="S470" i="36"/>
  <c r="AS469" i="36"/>
  <c r="AH470" i="36"/>
  <c r="EV470" i="36"/>
  <c r="AT470" i="36"/>
  <c r="BP470" i="36"/>
  <c r="CR470" i="36"/>
  <c r="BM470" i="36"/>
  <c r="CG470" i="36"/>
  <c r="FB470" i="36"/>
  <c r="ES470" i="36"/>
  <c r="AF470" i="36"/>
  <c r="BV470" i="36"/>
  <c r="FC470" i="36"/>
  <c r="ET470" i="36"/>
  <c r="EW470" i="36"/>
  <c r="BR469" i="36"/>
  <c r="BF469" i="36"/>
  <c r="BL469" i="36"/>
  <c r="AT469" i="36"/>
  <c r="AD470" i="36"/>
  <c r="EZ470" i="36"/>
  <c r="FD470" i="36"/>
  <c r="ER469" i="36"/>
  <c r="CJ469" i="36"/>
  <c r="CF469" i="36"/>
  <c r="BP469" i="36"/>
  <c r="AC470" i="36"/>
  <c r="BX469" i="36"/>
  <c r="AM469" i="36"/>
  <c r="BJ469" i="36"/>
  <c r="AJ469" i="36"/>
  <c r="CM469" i="36"/>
  <c r="BW470" i="36"/>
  <c r="EM464" i="36" l="1"/>
  <c r="EL464" i="36"/>
  <c r="EA464" i="36"/>
  <c r="ED464" i="36"/>
  <c r="BC466" i="38"/>
  <c r="BE466" i="38"/>
  <c r="BD466" i="38"/>
  <c r="EF464" i="36"/>
  <c r="BF466" i="38"/>
  <c r="EE464" i="36"/>
  <c r="AY466" i="38"/>
  <c r="A467" i="38"/>
  <c r="CI470" i="36"/>
  <c r="AK469" i="36"/>
  <c r="K469" i="38" s="1"/>
  <c r="V469" i="38"/>
  <c r="BI469" i="36"/>
  <c r="AC469" i="38"/>
  <c r="CH469" i="36"/>
  <c r="FH469" i="36"/>
  <c r="CC469" i="36"/>
  <c r="CD469" i="36"/>
  <c r="AR470" i="38"/>
  <c r="CU469" i="36"/>
  <c r="AE470" i="36"/>
  <c r="AR469" i="36"/>
  <c r="N469" i="38"/>
  <c r="Q469" i="38"/>
  <c r="BH469" i="36"/>
  <c r="U469" i="38" s="1"/>
  <c r="X469" i="38" s="1"/>
  <c r="AG470" i="36"/>
  <c r="CS470" i="36"/>
  <c r="H470" i="36"/>
  <c r="O470" i="36" s="1"/>
  <c r="CT470" i="36"/>
  <c r="AR470" i="36"/>
  <c r="N470" i="38"/>
  <c r="AI470" i="36"/>
  <c r="V470" i="36"/>
  <c r="W470" i="36"/>
  <c r="E470" i="36"/>
  <c r="D470" i="38"/>
  <c r="K470" i="36"/>
  <c r="T470" i="36"/>
  <c r="Z470" i="36"/>
  <c r="BT469" i="36"/>
  <c r="CQ469" i="36"/>
  <c r="CO469" i="36"/>
  <c r="AP470" i="36"/>
  <c r="AV470" i="36"/>
  <c r="DX470" i="36"/>
  <c r="O468" i="38"/>
  <c r="P468" i="38" s="1"/>
  <c r="Z468" i="38"/>
  <c r="AB468" i="38"/>
  <c r="Y468" i="38"/>
  <c r="AM466" i="38"/>
  <c r="AN466" i="38"/>
  <c r="AL466" i="38"/>
  <c r="AX467" i="38"/>
  <c r="AZ467" i="38" s="1"/>
  <c r="BS467" i="38"/>
  <c r="AU467" i="38"/>
  <c r="AQ467" i="38"/>
  <c r="AS467" i="38"/>
  <c r="BA467" i="38"/>
  <c r="BB467" i="38" s="1"/>
  <c r="BG467" i="38" s="1"/>
  <c r="AT467" i="38"/>
  <c r="BQ467" i="38"/>
  <c r="BN467" i="38"/>
  <c r="AO467" i="38"/>
  <c r="AP467" i="38"/>
  <c r="BK467" i="38"/>
  <c r="BT467" i="38"/>
  <c r="AI467" i="38"/>
  <c r="BL467" i="38"/>
  <c r="AG467" i="38"/>
  <c r="AY467" i="38"/>
  <c r="AW467" i="38"/>
  <c r="BH467" i="38"/>
  <c r="BM467" i="38"/>
  <c r="BO467" i="38"/>
  <c r="AH467" i="38"/>
  <c r="BI467" i="38"/>
  <c r="BU467" i="38"/>
  <c r="AK467" i="38"/>
  <c r="AV467" i="38"/>
  <c r="BR467" i="38"/>
  <c r="AF467" i="38"/>
  <c r="BP467" i="38"/>
  <c r="BY467" i="36"/>
  <c r="CA467" i="36" s="1"/>
  <c r="AE467" i="38"/>
  <c r="AJ467" i="38"/>
  <c r="BJ467" i="38"/>
  <c r="EY470" i="36"/>
  <c r="DG468" i="36"/>
  <c r="DF468" i="36"/>
  <c r="DI468" i="36"/>
  <c r="DH468" i="36"/>
  <c r="DJ468" i="36"/>
  <c r="DM468" i="36"/>
  <c r="DK468" i="36"/>
  <c r="DF466" i="36"/>
  <c r="DJ466" i="36"/>
  <c r="DI466" i="36"/>
  <c r="DM466" i="36"/>
  <c r="DK466" i="36"/>
  <c r="DH466" i="36"/>
  <c r="DG466" i="36"/>
  <c r="A467" i="36"/>
  <c r="AW468" i="36"/>
  <c r="BB468" i="36"/>
  <c r="AB468" i="36"/>
  <c r="AU469" i="36"/>
  <c r="X469" i="36"/>
  <c r="AA469" i="36"/>
  <c r="M469" i="36"/>
  <c r="F469" i="38"/>
  <c r="G469" i="38" s="1"/>
  <c r="N469" i="36"/>
  <c r="AD469" i="38"/>
  <c r="T468" i="38"/>
  <c r="S468" i="38"/>
  <c r="J467" i="36"/>
  <c r="D467" i="36"/>
  <c r="Y467" i="36" s="1" a="1"/>
  <c r="Y467" i="36" s="1"/>
  <c r="H467" i="38" s="1"/>
  <c r="I467" i="38" s="1"/>
  <c r="BB467" i="36"/>
  <c r="AW467" i="36"/>
  <c r="AB467" i="36"/>
  <c r="AX468" i="38"/>
  <c r="AY468" i="38" s="1"/>
  <c r="BJ468" i="38"/>
  <c r="BS468" i="38"/>
  <c r="AU468" i="38"/>
  <c r="BI468" i="38"/>
  <c r="AE468" i="38"/>
  <c r="AO468" i="38"/>
  <c r="AS468" i="38"/>
  <c r="BA468" i="38"/>
  <c r="BB468" i="38" s="1"/>
  <c r="BG468" i="38" s="1"/>
  <c r="AV468" i="38"/>
  <c r="AW468" i="38"/>
  <c r="BU468" i="38"/>
  <c r="AP468" i="38"/>
  <c r="AT468" i="38"/>
  <c r="BQ468" i="38"/>
  <c r="BH468" i="38"/>
  <c r="BN468" i="38"/>
  <c r="BT468" i="38"/>
  <c r="BM468" i="38"/>
  <c r="BK468" i="38"/>
  <c r="BR468" i="38"/>
  <c r="BO468" i="38"/>
  <c r="BL468" i="38"/>
  <c r="BY468" i="36"/>
  <c r="CA468" i="36" s="1"/>
  <c r="AQ468" i="38"/>
  <c r="AJ468" i="38"/>
  <c r="AK468" i="38"/>
  <c r="BP468" i="38"/>
  <c r="AH468" i="38"/>
  <c r="AG468" i="38"/>
  <c r="AF468" i="38"/>
  <c r="DM467" i="36"/>
  <c r="DI467" i="36"/>
  <c r="DG467" i="36"/>
  <c r="DJ467" i="36"/>
  <c r="DF467" i="36"/>
  <c r="DK467" i="36"/>
  <c r="DH467" i="36"/>
  <c r="P469" i="36"/>
  <c r="U469" i="36"/>
  <c r="E469" i="38"/>
  <c r="A469" i="38" s="1"/>
  <c r="I469" i="36"/>
  <c r="C469" i="36"/>
  <c r="A468" i="36"/>
  <c r="BC466" i="36"/>
  <c r="BE466" i="36"/>
  <c r="BD466" i="36"/>
  <c r="D468" i="36"/>
  <c r="Y468" i="36" s="1" a="1"/>
  <c r="Y468" i="36" s="1"/>
  <c r="H468" i="38" s="1"/>
  <c r="I468" i="38" s="1"/>
  <c r="J468" i="36"/>
  <c r="T467" i="38"/>
  <c r="S467" i="38"/>
  <c r="AY466" i="36"/>
  <c r="AZ466" i="36"/>
  <c r="BA466" i="36"/>
  <c r="AX466" i="36"/>
  <c r="EP471" i="36"/>
  <c r="EX471" i="36"/>
  <c r="S466" i="38"/>
  <c r="T466" i="38"/>
  <c r="AB467" i="38"/>
  <c r="Z467" i="38"/>
  <c r="Y467" i="38"/>
  <c r="O467" i="38"/>
  <c r="P467" i="38" s="1"/>
  <c r="EQ471" i="36"/>
  <c r="EO472" i="36" s="1"/>
  <c r="EQ472" i="36" s="1"/>
  <c r="EO473" i="36" s="1"/>
  <c r="DW469" i="36"/>
  <c r="J469" i="38"/>
  <c r="G469" i="36" a="1"/>
  <c r="G469" i="36" s="1"/>
  <c r="Q469" i="36"/>
  <c r="B469" i="38" s="1"/>
  <c r="F469" i="36"/>
  <c r="L469" i="36"/>
  <c r="A86" i="38"/>
  <c r="A85" i="38"/>
  <c r="BY86" i="36"/>
  <c r="CA86" i="36" s="1"/>
  <c r="BY85" i="36"/>
  <c r="FB471" i="36"/>
  <c r="AM470" i="36"/>
  <c r="FG471" i="36"/>
  <c r="ET471" i="36"/>
  <c r="CF471" i="36"/>
  <c r="CJ470" i="36"/>
  <c r="FC471" i="36"/>
  <c r="AJ470" i="36"/>
  <c r="FA471" i="36"/>
  <c r="BF470" i="36"/>
  <c r="BR470" i="36"/>
  <c r="CN470" i="36"/>
  <c r="AQ470" i="36"/>
  <c r="BV471" i="36"/>
  <c r="AD471" i="36"/>
  <c r="FD471" i="36"/>
  <c r="BZ470" i="36"/>
  <c r="CL470" i="36"/>
  <c r="ER470" i="36"/>
  <c r="BK470" i="36"/>
  <c r="CJ471" i="36"/>
  <c r="BJ470" i="36"/>
  <c r="AL470" i="36"/>
  <c r="BX470" i="36"/>
  <c r="BO470" i="36"/>
  <c r="CP470" i="36"/>
  <c r="CM470" i="36"/>
  <c r="EV471" i="36"/>
  <c r="S471" i="36"/>
  <c r="AF471" i="36"/>
  <c r="AO471" i="36"/>
  <c r="BL471" i="36"/>
  <c r="ER471" i="36"/>
  <c r="CK471" i="36"/>
  <c r="AS470" i="36"/>
  <c r="BQ470" i="36"/>
  <c r="BS470" i="36"/>
  <c r="EW471" i="36"/>
  <c r="CG471" i="36"/>
  <c r="AC471" i="36"/>
  <c r="BL470" i="36"/>
  <c r="BX471" i="36"/>
  <c r="BR471" i="36"/>
  <c r="CK470" i="36"/>
  <c r="ES471" i="36"/>
  <c r="CL471" i="36"/>
  <c r="AH471" i="36"/>
  <c r="AL471" i="36"/>
  <c r="AT471" i="36"/>
  <c r="BG471" i="36"/>
  <c r="CF470" i="36"/>
  <c r="EZ471" i="36"/>
  <c r="EU471" i="36"/>
  <c r="CN471" i="36"/>
  <c r="DL466" i="36" l="1"/>
  <c r="EK466" i="36" s="1"/>
  <c r="DL468" i="36"/>
  <c r="DL467" i="36"/>
  <c r="EG467" i="36" s="1"/>
  <c r="BC468" i="38"/>
  <c r="EC466" i="36"/>
  <c r="BD468" i="38"/>
  <c r="AZ468" i="38"/>
  <c r="EG466" i="36"/>
  <c r="EM467" i="36"/>
  <c r="BF468" i="38"/>
  <c r="CO471" i="36"/>
  <c r="Z471" i="36"/>
  <c r="CU471" i="36" s="1"/>
  <c r="N471" i="38"/>
  <c r="AR471" i="36"/>
  <c r="M471" i="38"/>
  <c r="L471" i="38"/>
  <c r="AI471" i="36"/>
  <c r="CH471" i="36"/>
  <c r="AC471" i="38"/>
  <c r="AR471" i="38"/>
  <c r="BT470" i="36"/>
  <c r="AP471" i="36"/>
  <c r="AV471" i="36"/>
  <c r="AG471" i="36"/>
  <c r="D471" i="38"/>
  <c r="W471" i="36"/>
  <c r="K471" i="36"/>
  <c r="V471" i="36"/>
  <c r="E471" i="36"/>
  <c r="T471" i="36"/>
  <c r="CQ470" i="36"/>
  <c r="AC470" i="38"/>
  <c r="CH470" i="36"/>
  <c r="FH470" i="36"/>
  <c r="FI470" i="36" s="1"/>
  <c r="CD470" i="36"/>
  <c r="CC470" i="36"/>
  <c r="CB470" i="36" s="1"/>
  <c r="L470" i="38"/>
  <c r="M470" i="38"/>
  <c r="V470" i="38"/>
  <c r="BI470" i="36"/>
  <c r="CU470" i="36"/>
  <c r="AE471" i="36"/>
  <c r="CC471" i="36"/>
  <c r="CD471" i="36"/>
  <c r="BU470" i="36"/>
  <c r="CO470" i="36"/>
  <c r="Q470" i="38"/>
  <c r="BH470" i="36"/>
  <c r="U470" i="38" s="1"/>
  <c r="X470" i="38" s="1"/>
  <c r="AK470" i="36"/>
  <c r="K470" i="38" s="1"/>
  <c r="DX471" i="36"/>
  <c r="EE466" i="36"/>
  <c r="EH466" i="36"/>
  <c r="EJ467" i="36"/>
  <c r="BE468" i="38"/>
  <c r="AB469" i="36"/>
  <c r="AW469" i="36"/>
  <c r="BB469" i="36"/>
  <c r="BC468" i="36"/>
  <c r="BE468" i="36"/>
  <c r="BD468" i="36"/>
  <c r="EI467" i="36"/>
  <c r="BD467" i="38"/>
  <c r="R469" i="38"/>
  <c r="W469" i="38"/>
  <c r="FI469" i="36"/>
  <c r="BQ469" i="38"/>
  <c r="AV469" i="38"/>
  <c r="BL469" i="38"/>
  <c r="BP469" i="38"/>
  <c r="BY469" i="36"/>
  <c r="CA469" i="36" s="1"/>
  <c r="AP469" i="38"/>
  <c r="AT469" i="38"/>
  <c r="AX469" i="38"/>
  <c r="AY469" i="38" s="1"/>
  <c r="BI469" i="38"/>
  <c r="BN469" i="38"/>
  <c r="AU469" i="38"/>
  <c r="BK469" i="38"/>
  <c r="AI469" i="38"/>
  <c r="BS469" i="38"/>
  <c r="AF469" i="38"/>
  <c r="AK469" i="38"/>
  <c r="BO469" i="38"/>
  <c r="AS469" i="38"/>
  <c r="BA469" i="38"/>
  <c r="BE469" i="38" s="1"/>
  <c r="AO469" i="38"/>
  <c r="BM469" i="38"/>
  <c r="BR469" i="38"/>
  <c r="BU469" i="38"/>
  <c r="BT469" i="38"/>
  <c r="BH469" i="38"/>
  <c r="AJ469" i="38"/>
  <c r="AE469" i="38"/>
  <c r="BJ469" i="38"/>
  <c r="AQ469" i="38"/>
  <c r="AW469" i="38"/>
  <c r="AG469" i="38"/>
  <c r="BF469" i="38"/>
  <c r="AH469" i="38"/>
  <c r="Z469" i="38"/>
  <c r="AB469" i="38"/>
  <c r="Y469" i="38"/>
  <c r="O469" i="38"/>
  <c r="P469" i="38" s="1"/>
  <c r="EA466" i="36"/>
  <c r="D469" i="36"/>
  <c r="Y469" i="36" s="1" a="1"/>
  <c r="Y469" i="36" s="1"/>
  <c r="H469" i="38" s="1"/>
  <c r="I469" i="38" s="1"/>
  <c r="J469" i="36"/>
  <c r="EF467" i="36"/>
  <c r="AM468" i="38"/>
  <c r="AN468" i="38"/>
  <c r="AL468" i="38"/>
  <c r="BA468" i="36"/>
  <c r="AZ468" i="36"/>
  <c r="AY468" i="36"/>
  <c r="AX468" i="36"/>
  <c r="EF466" i="36"/>
  <c r="EK467" i="36"/>
  <c r="AY467" i="36"/>
  <c r="BA467" i="36"/>
  <c r="AZ467" i="36"/>
  <c r="AX467" i="36"/>
  <c r="EC467" i="36"/>
  <c r="EB467" i="36"/>
  <c r="ED467" i="36"/>
  <c r="EB466" i="36"/>
  <c r="AL467" i="38"/>
  <c r="AN467" i="38"/>
  <c r="AM467" i="38"/>
  <c r="EL467" i="36"/>
  <c r="ED466" i="36"/>
  <c r="EE467" i="36"/>
  <c r="EH467" i="36"/>
  <c r="EJ466" i="36"/>
  <c r="DZ467" i="36"/>
  <c r="X470" i="36"/>
  <c r="AD470" i="38"/>
  <c r="AU470" i="36"/>
  <c r="F470" i="38"/>
  <c r="G470" i="38" s="1"/>
  <c r="N470" i="36"/>
  <c r="AA470" i="36"/>
  <c r="M470" i="36"/>
  <c r="DA469" i="36"/>
  <c r="DC469" i="36" s="1"/>
  <c r="DD469" i="36"/>
  <c r="CZ469" i="36"/>
  <c r="CW469" i="36"/>
  <c r="CX469" i="36"/>
  <c r="CY469" i="36"/>
  <c r="CV469" i="36"/>
  <c r="DB469" i="36"/>
  <c r="BD467" i="36"/>
  <c r="BC467" i="36"/>
  <c r="BE467" i="36"/>
  <c r="EI466" i="36"/>
  <c r="BE467" i="38"/>
  <c r="DE469" i="36"/>
  <c r="EQ473" i="36"/>
  <c r="EO474" i="36" s="1"/>
  <c r="EQ474" i="36" s="1"/>
  <c r="EO475" i="36" s="1"/>
  <c r="EX473" i="36"/>
  <c r="EP473" i="36"/>
  <c r="EY471" i="36"/>
  <c r="A469" i="36"/>
  <c r="DZ466" i="36"/>
  <c r="EM466" i="36"/>
  <c r="EK468" i="36"/>
  <c r="EL468" i="36"/>
  <c r="ED468" i="36"/>
  <c r="EI468" i="36"/>
  <c r="EJ468" i="36"/>
  <c r="EG468" i="36"/>
  <c r="EF468" i="36"/>
  <c r="EH468" i="36"/>
  <c r="EM468" i="36"/>
  <c r="DZ468" i="36"/>
  <c r="EA468" i="36"/>
  <c r="EE468" i="36"/>
  <c r="EB468" i="36"/>
  <c r="EC468" i="36"/>
  <c r="BF467" i="38"/>
  <c r="DW470" i="36"/>
  <c r="L470" i="36"/>
  <c r="F470" i="36"/>
  <c r="Q470" i="36"/>
  <c r="B470" i="38" s="1"/>
  <c r="J470" i="38"/>
  <c r="G470" i="36" a="1"/>
  <c r="G470" i="36" s="1"/>
  <c r="EP472" i="36"/>
  <c r="EX472" i="36"/>
  <c r="BC467" i="38"/>
  <c r="P470" i="36"/>
  <c r="C470" i="36"/>
  <c r="A470" i="36" s="1"/>
  <c r="I470" i="36"/>
  <c r="E470" i="38"/>
  <c r="U470" i="36"/>
  <c r="CB469" i="36"/>
  <c r="AA469" i="38"/>
  <c r="CA85" i="36"/>
  <c r="A88" i="38"/>
  <c r="A87" i="38"/>
  <c r="BY87" i="36"/>
  <c r="CA87" i="36" s="1"/>
  <c r="BY88" i="36"/>
  <c r="CA88" i="36" s="1"/>
  <c r="BW471" i="36"/>
  <c r="BZ471" i="36"/>
  <c r="EW473" i="36"/>
  <c r="EV473" i="36"/>
  <c r="BM473" i="36"/>
  <c r="BW473" i="36"/>
  <c r="BS473" i="36"/>
  <c r="AF472" i="36"/>
  <c r="EV472" i="36"/>
  <c r="FA473" i="36"/>
  <c r="BZ473" i="36"/>
  <c r="AQ471" i="36"/>
  <c r="BS471" i="36"/>
  <c r="AC473" i="36"/>
  <c r="AD473" i="36"/>
  <c r="CN473" i="36"/>
  <c r="CR473" i="36"/>
  <c r="AO473" i="36"/>
  <c r="ES472" i="36"/>
  <c r="FB472" i="36"/>
  <c r="BM472" i="36"/>
  <c r="AC472" i="36"/>
  <c r="BJ471" i="36"/>
  <c r="S473" i="36"/>
  <c r="AH473" i="36"/>
  <c r="BN473" i="36"/>
  <c r="CM473" i="36"/>
  <c r="BX473" i="36"/>
  <c r="CK473" i="36"/>
  <c r="ET472" i="36"/>
  <c r="EZ472" i="36"/>
  <c r="S472" i="36"/>
  <c r="FD473" i="36"/>
  <c r="EZ473" i="36"/>
  <c r="AJ473" i="36"/>
  <c r="BJ472" i="36"/>
  <c r="BF473" i="36"/>
  <c r="FA472" i="36"/>
  <c r="AO472" i="36"/>
  <c r="CM471" i="36"/>
  <c r="CP471" i="36"/>
  <c r="EU473" i="36"/>
  <c r="BV473" i="36"/>
  <c r="BO473" i="36"/>
  <c r="AQ473" i="36"/>
  <c r="BJ473" i="36"/>
  <c r="BG473" i="36"/>
  <c r="AH472" i="36"/>
  <c r="BR472" i="36"/>
  <c r="AJ471" i="36"/>
  <c r="AF473" i="36"/>
  <c r="ES473" i="36"/>
  <c r="FG473" i="36"/>
  <c r="AM473" i="36"/>
  <c r="BR473" i="36"/>
  <c r="BQ473" i="36"/>
  <c r="AT473" i="36"/>
  <c r="EW472" i="36"/>
  <c r="AD472" i="36"/>
  <c r="BK471" i="36"/>
  <c r="FB473" i="36"/>
  <c r="BL473" i="36"/>
  <c r="BP473" i="36"/>
  <c r="BP471" i="36"/>
  <c r="FC472" i="36"/>
  <c r="EU472" i="36"/>
  <c r="AQ472" i="36"/>
  <c r="AM471" i="36"/>
  <c r="BQ472" i="36"/>
  <c r="BN471" i="36"/>
  <c r="CR471" i="36"/>
  <c r="CG473" i="36"/>
  <c r="CF473" i="36"/>
  <c r="CL473" i="36"/>
  <c r="BK472" i="36"/>
  <c r="BF472" i="36"/>
  <c r="AS471" i="36"/>
  <c r="BQ471" i="36"/>
  <c r="BM471" i="36"/>
  <c r="BF471" i="36"/>
  <c r="ET473" i="36"/>
  <c r="FC473" i="36"/>
  <c r="BO471" i="36"/>
  <c r="BV472" i="36"/>
  <c r="FD472" i="36"/>
  <c r="CJ473" i="36"/>
  <c r="CG472" i="36"/>
  <c r="AJ472" i="36"/>
  <c r="CR472" i="36"/>
  <c r="CN472" i="36"/>
  <c r="AL473" i="36"/>
  <c r="AT472" i="36"/>
  <c r="EA467" i="36" l="1"/>
  <c r="EL466" i="36"/>
  <c r="EY473" i="36"/>
  <c r="AZ469" i="38"/>
  <c r="CB471" i="36"/>
  <c r="A470" i="38"/>
  <c r="AA470" i="38"/>
  <c r="N472" i="38"/>
  <c r="AR472" i="36"/>
  <c r="L473" i="38"/>
  <c r="M473" i="38"/>
  <c r="CO472" i="36"/>
  <c r="H472" i="36"/>
  <c r="O472" i="36" s="1"/>
  <c r="CT472" i="36"/>
  <c r="CS472" i="36"/>
  <c r="AK472" i="36"/>
  <c r="K472" i="38" s="1"/>
  <c r="Q471" i="38"/>
  <c r="BH471" i="36"/>
  <c r="U471" i="38" s="1"/>
  <c r="X471" i="38" s="1"/>
  <c r="DE471" i="36"/>
  <c r="Q472" i="38"/>
  <c r="BH472" i="36"/>
  <c r="U472" i="38" s="1"/>
  <c r="X472" i="38" s="1"/>
  <c r="H471" i="36"/>
  <c r="O471" i="36" s="1"/>
  <c r="CT471" i="36"/>
  <c r="CS471" i="36"/>
  <c r="BU472" i="36"/>
  <c r="Z472" i="36"/>
  <c r="AE472" i="36"/>
  <c r="AR473" i="36"/>
  <c r="N473" i="38"/>
  <c r="DX473" i="36"/>
  <c r="AG473" i="36"/>
  <c r="AK471" i="36"/>
  <c r="K471" i="38" s="1"/>
  <c r="AI472" i="36"/>
  <c r="V473" i="38"/>
  <c r="BI473" i="36"/>
  <c r="BU473" i="36"/>
  <c r="CC473" i="36"/>
  <c r="AA473" i="38" s="1"/>
  <c r="CD473" i="36"/>
  <c r="Z473" i="36"/>
  <c r="CQ471" i="36"/>
  <c r="AP472" i="36"/>
  <c r="AV472" i="36"/>
  <c r="Q473" i="38"/>
  <c r="BH473" i="36"/>
  <c r="U473" i="38" s="1"/>
  <c r="X473" i="38" s="1"/>
  <c r="V472" i="38"/>
  <c r="BI472" i="36"/>
  <c r="AK473" i="36"/>
  <c r="K473" i="38" s="1"/>
  <c r="T472" i="36"/>
  <c r="E472" i="36"/>
  <c r="V472" i="36"/>
  <c r="D472" i="38"/>
  <c r="K472" i="36"/>
  <c r="W472" i="36"/>
  <c r="AC473" i="38"/>
  <c r="CH473" i="36"/>
  <c r="AI473" i="36"/>
  <c r="K473" i="36"/>
  <c r="V473" i="36"/>
  <c r="D473" i="38"/>
  <c r="E473" i="36"/>
  <c r="W473" i="36"/>
  <c r="T473" i="36"/>
  <c r="V471" i="38"/>
  <c r="BI471" i="36"/>
  <c r="AR472" i="38"/>
  <c r="BT473" i="36"/>
  <c r="AV473" i="36"/>
  <c r="AP473" i="36"/>
  <c r="H473" i="36"/>
  <c r="O473" i="36" s="1"/>
  <c r="CT473" i="36"/>
  <c r="CS473" i="36"/>
  <c r="CO473" i="36"/>
  <c r="AE473" i="36"/>
  <c r="AR473" i="38"/>
  <c r="BT471" i="36"/>
  <c r="BU471" i="36"/>
  <c r="AG472" i="36"/>
  <c r="FH473" i="36"/>
  <c r="CI473" i="36"/>
  <c r="AA471" i="38"/>
  <c r="CI471" i="36"/>
  <c r="FH471" i="36"/>
  <c r="CZ471" i="36"/>
  <c r="CY471" i="36"/>
  <c r="CV471" i="36"/>
  <c r="DB471" i="36"/>
  <c r="DD471" i="36"/>
  <c r="CX471" i="36"/>
  <c r="CW471" i="36"/>
  <c r="DA471" i="36"/>
  <c r="DC471" i="36" s="1"/>
  <c r="EY472" i="36"/>
  <c r="Y470" i="38"/>
  <c r="Z470" i="38"/>
  <c r="AB470" i="38"/>
  <c r="O470" i="38"/>
  <c r="P470" i="38" s="1"/>
  <c r="BD469" i="36"/>
  <c r="BE469" i="36"/>
  <c r="BC469" i="36"/>
  <c r="AW470" i="36"/>
  <c r="AB470" i="36"/>
  <c r="BB470" i="36"/>
  <c r="AY469" i="36"/>
  <c r="AX469" i="36"/>
  <c r="AZ469" i="36"/>
  <c r="BA469" i="36"/>
  <c r="M471" i="36"/>
  <c r="X471" i="36"/>
  <c r="AU471" i="36"/>
  <c r="F471" i="38"/>
  <c r="G471" i="38" s="1"/>
  <c r="AD471" i="38"/>
  <c r="N471" i="36"/>
  <c r="AA471" i="36"/>
  <c r="S469" i="38"/>
  <c r="T469" i="38"/>
  <c r="DA470" i="36"/>
  <c r="DC470" i="36" s="1"/>
  <c r="CW470" i="36"/>
  <c r="DD470" i="36"/>
  <c r="CX470" i="36"/>
  <c r="CZ470" i="36"/>
  <c r="CY470" i="36"/>
  <c r="DB470" i="36"/>
  <c r="CV470" i="36"/>
  <c r="DE470" i="36"/>
  <c r="EP474" i="36"/>
  <c r="EX474" i="36"/>
  <c r="BD469" i="38"/>
  <c r="BB469" i="38"/>
  <c r="BG469" i="38" s="1"/>
  <c r="R470" i="38"/>
  <c r="W470" i="38"/>
  <c r="J470" i="36"/>
  <c r="D470" i="36"/>
  <c r="Y470" i="36" s="1" a="1"/>
  <c r="Y470" i="36" s="1"/>
  <c r="H470" i="38" s="1"/>
  <c r="I470" i="38" s="1"/>
  <c r="EQ475" i="36"/>
  <c r="EO476" i="36" s="1"/>
  <c r="EQ476" i="36" s="1"/>
  <c r="EO477" i="36" s="1"/>
  <c r="EP475" i="36"/>
  <c r="EX475" i="36"/>
  <c r="AL469" i="38"/>
  <c r="AN469" i="38"/>
  <c r="AM469" i="38"/>
  <c r="F471" i="36"/>
  <c r="Q471" i="36"/>
  <c r="B471" i="38" s="1"/>
  <c r="L471" i="36"/>
  <c r="J471" i="38"/>
  <c r="G471" i="36" a="1"/>
  <c r="G471" i="36" s="1"/>
  <c r="DW471" i="36"/>
  <c r="DF469" i="36"/>
  <c r="DI469" i="36"/>
  <c r="DK469" i="36"/>
  <c r="DH469" i="36"/>
  <c r="DJ469" i="36"/>
  <c r="DM469" i="36"/>
  <c r="DG469" i="36"/>
  <c r="BR470" i="38"/>
  <c r="BS470" i="38"/>
  <c r="AJ470" i="38"/>
  <c r="AT470" i="38"/>
  <c r="AI470" i="38"/>
  <c r="AU470" i="38"/>
  <c r="BO470" i="38"/>
  <c r="AV470" i="38"/>
  <c r="AP470" i="38"/>
  <c r="BL470" i="38"/>
  <c r="BM470" i="38"/>
  <c r="BQ470" i="38"/>
  <c r="AH470" i="38"/>
  <c r="BK470" i="38"/>
  <c r="BN470" i="38"/>
  <c r="BY470" i="36"/>
  <c r="CA470" i="36" s="1"/>
  <c r="BP470" i="38"/>
  <c r="AX470" i="38"/>
  <c r="AZ470" i="38" s="1"/>
  <c r="AG470" i="38"/>
  <c r="BI470" i="38"/>
  <c r="BA470" i="38"/>
  <c r="BB470" i="38" s="1"/>
  <c r="BG470" i="38" s="1"/>
  <c r="AO470" i="38"/>
  <c r="AW470" i="38"/>
  <c r="BJ470" i="38"/>
  <c r="AQ470" i="38"/>
  <c r="AE470" i="38"/>
  <c r="BT470" i="38"/>
  <c r="AK470" i="38"/>
  <c r="AF470" i="38"/>
  <c r="BU470" i="38"/>
  <c r="AS470" i="38"/>
  <c r="BH470" i="38"/>
  <c r="AY470" i="38"/>
  <c r="BC469" i="38"/>
  <c r="P471" i="36"/>
  <c r="E471" i="38"/>
  <c r="I471" i="36"/>
  <c r="U471" i="36"/>
  <c r="C471" i="36"/>
  <c r="A89" i="38"/>
  <c r="A90" i="38"/>
  <c r="BY90" i="36"/>
  <c r="CA90" i="36" s="1"/>
  <c r="BY89" i="36"/>
  <c r="CR474" i="36"/>
  <c r="AC474" i="36"/>
  <c r="AL474" i="36"/>
  <c r="ES474" i="36"/>
  <c r="FC474" i="36"/>
  <c r="BP474" i="36"/>
  <c r="CP474" i="36"/>
  <c r="EZ475" i="36"/>
  <c r="EV475" i="36"/>
  <c r="ET475" i="36"/>
  <c r="ER475" i="36"/>
  <c r="BM475" i="36"/>
  <c r="FG475" i="36"/>
  <c r="AQ475" i="36"/>
  <c r="CP472" i="36"/>
  <c r="AF474" i="36"/>
  <c r="BX472" i="36"/>
  <c r="FB475" i="36"/>
  <c r="EW474" i="36"/>
  <c r="BF474" i="36"/>
  <c r="AJ475" i="36"/>
  <c r="BL472" i="36"/>
  <c r="BW472" i="36"/>
  <c r="AT474" i="36"/>
  <c r="FD474" i="36"/>
  <c r="BV474" i="36"/>
  <c r="EU474" i="36"/>
  <c r="CF474" i="36"/>
  <c r="CM474" i="36"/>
  <c r="AM472" i="36"/>
  <c r="AC475" i="36"/>
  <c r="CG475" i="36"/>
  <c r="BS472" i="36"/>
  <c r="BP475" i="36"/>
  <c r="AS473" i="36"/>
  <c r="ER472" i="36"/>
  <c r="CJ472" i="36"/>
  <c r="FG472" i="36"/>
  <c r="FB474" i="36"/>
  <c r="BW474" i="36"/>
  <c r="CL474" i="36"/>
  <c r="BJ474" i="36"/>
  <c r="BN474" i="36"/>
  <c r="AM474" i="36"/>
  <c r="BG472" i="36"/>
  <c r="AH475" i="36"/>
  <c r="FA475" i="36"/>
  <c r="BF475" i="36"/>
  <c r="BX475" i="36"/>
  <c r="CP475" i="36"/>
  <c r="CK472" i="36"/>
  <c r="CK475" i="36"/>
  <c r="ER473" i="36"/>
  <c r="CM472" i="36"/>
  <c r="CG474" i="36"/>
  <c r="S474" i="36"/>
  <c r="S475" i="36"/>
  <c r="EU475" i="36"/>
  <c r="ES475" i="36"/>
  <c r="BO472" i="36"/>
  <c r="ER474" i="36"/>
  <c r="CF472" i="36"/>
  <c r="BK473" i="36"/>
  <c r="BP472" i="36"/>
  <c r="EV474" i="36"/>
  <c r="FA474" i="36"/>
  <c r="FG474" i="36"/>
  <c r="BR474" i="36"/>
  <c r="CJ474" i="36"/>
  <c r="EW475" i="36"/>
  <c r="BV475" i="36"/>
  <c r="FC475" i="36"/>
  <c r="BN472" i="36"/>
  <c r="CL472" i="36"/>
  <c r="BQ474" i="36"/>
  <c r="CJ475" i="36"/>
  <c r="AS472" i="36"/>
  <c r="CP473" i="36"/>
  <c r="AL472" i="36"/>
  <c r="EZ474" i="36"/>
  <c r="AD474" i="36"/>
  <c r="CN474" i="36"/>
  <c r="AD475" i="36"/>
  <c r="FD475" i="36"/>
  <c r="AF475" i="36"/>
  <c r="BZ472" i="36"/>
  <c r="ET474" i="36"/>
  <c r="AH474" i="36"/>
  <c r="BO475" i="36"/>
  <c r="BZ475" i="36"/>
  <c r="BL474" i="36"/>
  <c r="A471" i="38" l="1"/>
  <c r="DL469" i="36"/>
  <c r="EJ469" i="36" s="1"/>
  <c r="BC470" i="38"/>
  <c r="BD470" i="38"/>
  <c r="A471" i="36"/>
  <c r="BF470" i="38"/>
  <c r="EY475" i="36"/>
  <c r="AI474" i="36"/>
  <c r="AG475" i="36"/>
  <c r="AE475" i="36"/>
  <c r="CO474" i="36"/>
  <c r="AE474" i="36"/>
  <c r="M472" i="38"/>
  <c r="L472" i="38"/>
  <c r="CQ473" i="36"/>
  <c r="CD475" i="36"/>
  <c r="CC475" i="36"/>
  <c r="DX474" i="36"/>
  <c r="Z475" i="36"/>
  <c r="CU475" i="36" s="1"/>
  <c r="K475" i="36"/>
  <c r="V475" i="36"/>
  <c r="E475" i="36"/>
  <c r="T475" i="36"/>
  <c r="D475" i="38"/>
  <c r="W475" i="36"/>
  <c r="W474" i="36"/>
  <c r="D474" i="38"/>
  <c r="T474" i="36"/>
  <c r="V474" i="36"/>
  <c r="K474" i="36"/>
  <c r="E474" i="36"/>
  <c r="CU473" i="36"/>
  <c r="DE473" i="36" s="1"/>
  <c r="CQ475" i="36"/>
  <c r="AC475" i="38"/>
  <c r="CH475" i="36"/>
  <c r="Q475" i="38"/>
  <c r="BH475" i="36"/>
  <c r="U475" i="38" s="1"/>
  <c r="X475" i="38" s="1"/>
  <c r="AI475" i="36"/>
  <c r="BI474" i="36"/>
  <c r="V474" i="38"/>
  <c r="CI474" i="36"/>
  <c r="DX472" i="36"/>
  <c r="CU472" i="36"/>
  <c r="BT472" i="36"/>
  <c r="AR475" i="38"/>
  <c r="Z474" i="36"/>
  <c r="AR474" i="36"/>
  <c r="N474" i="38"/>
  <c r="FH472" i="36"/>
  <c r="FI472" i="36" s="1"/>
  <c r="CI472" i="36"/>
  <c r="AK475" i="36"/>
  <c r="K475" i="38" s="1"/>
  <c r="Q474" i="38"/>
  <c r="BH474" i="36"/>
  <c r="U474" i="38" s="1"/>
  <c r="X474" i="38" s="1"/>
  <c r="CH472" i="36"/>
  <c r="AC472" i="38"/>
  <c r="CC472" i="36"/>
  <c r="CD472" i="36"/>
  <c r="AG474" i="36"/>
  <c r="CQ472" i="36"/>
  <c r="BU475" i="36"/>
  <c r="DX475" i="36"/>
  <c r="CQ474" i="36"/>
  <c r="M474" i="38"/>
  <c r="L474" i="38"/>
  <c r="AR474" i="38"/>
  <c r="CT474" i="36"/>
  <c r="H474" i="36"/>
  <c r="O474" i="36" s="1"/>
  <c r="CS474" i="36"/>
  <c r="EB469" i="36"/>
  <c r="AN470" i="38"/>
  <c r="AL470" i="38"/>
  <c r="AM470" i="38"/>
  <c r="AW471" i="36"/>
  <c r="BB471" i="36"/>
  <c r="AB471" i="36"/>
  <c r="EI469" i="36"/>
  <c r="EF469" i="36"/>
  <c r="P473" i="36"/>
  <c r="I473" i="36"/>
  <c r="U473" i="36"/>
  <c r="E473" i="38"/>
  <c r="C473" i="36"/>
  <c r="CB473" i="36"/>
  <c r="EK469" i="36"/>
  <c r="O471" i="38"/>
  <c r="P471" i="38" s="1"/>
  <c r="Y471" i="38"/>
  <c r="Z471" i="38"/>
  <c r="AB471" i="38"/>
  <c r="EP477" i="36"/>
  <c r="EX477" i="36"/>
  <c r="DZ469" i="36"/>
  <c r="FI471" i="36"/>
  <c r="F473" i="38"/>
  <c r="G473" i="38" s="1"/>
  <c r="AA473" i="36"/>
  <c r="X473" i="36"/>
  <c r="AU473" i="36"/>
  <c r="N473" i="36"/>
  <c r="M473" i="36"/>
  <c r="AD473" i="38"/>
  <c r="AA472" i="36"/>
  <c r="M472" i="36"/>
  <c r="AU472" i="36"/>
  <c r="F472" i="38"/>
  <c r="G472" i="38" s="1"/>
  <c r="X472" i="36"/>
  <c r="N472" i="36"/>
  <c r="AD472" i="38"/>
  <c r="W472" i="38"/>
  <c r="R472" i="38"/>
  <c r="BD470" i="36"/>
  <c r="BE470" i="36"/>
  <c r="BC470" i="36"/>
  <c r="EC469" i="36"/>
  <c r="EP476" i="36"/>
  <c r="EX476" i="36"/>
  <c r="EQ477" i="36"/>
  <c r="EO478" i="36" s="1"/>
  <c r="T470" i="38"/>
  <c r="S470" i="38"/>
  <c r="AO471" i="38"/>
  <c r="BN471" i="38"/>
  <c r="AV471" i="38"/>
  <c r="BH471" i="38"/>
  <c r="BO471" i="38"/>
  <c r="BP471" i="38"/>
  <c r="BI471" i="38"/>
  <c r="BM471" i="38"/>
  <c r="AU471" i="38"/>
  <c r="BU471" i="38"/>
  <c r="BY471" i="36"/>
  <c r="CA471" i="36" s="1"/>
  <c r="AH471" i="38"/>
  <c r="BA471" i="38"/>
  <c r="BB471" i="38" s="1"/>
  <c r="BG471" i="38" s="1"/>
  <c r="AQ471" i="38"/>
  <c r="AX471" i="38"/>
  <c r="AY471" i="38" s="1"/>
  <c r="AK471" i="38"/>
  <c r="AG471" i="38"/>
  <c r="AT471" i="38"/>
  <c r="BJ471" i="38"/>
  <c r="AP471" i="38"/>
  <c r="AE471" i="38"/>
  <c r="AF471" i="38"/>
  <c r="BR471" i="38"/>
  <c r="AJ471" i="38"/>
  <c r="AS471" i="38"/>
  <c r="BK471" i="38"/>
  <c r="AI471" i="38"/>
  <c r="AW471" i="38"/>
  <c r="BQ471" i="38"/>
  <c r="BT471" i="38"/>
  <c r="BL471" i="38"/>
  <c r="BS471" i="38"/>
  <c r="EL469" i="36"/>
  <c r="DK471" i="36"/>
  <c r="DH471" i="36"/>
  <c r="DF471" i="36"/>
  <c r="DG471" i="36"/>
  <c r="DI471" i="36"/>
  <c r="DM471" i="36"/>
  <c r="DJ471" i="36"/>
  <c r="EE469" i="36"/>
  <c r="EH469" i="36"/>
  <c r="R473" i="38"/>
  <c r="W473" i="38"/>
  <c r="F472" i="36"/>
  <c r="L472" i="36"/>
  <c r="Q472" i="36"/>
  <c r="B472" i="38" s="1"/>
  <c r="J472" i="38"/>
  <c r="G472" i="36" a="1"/>
  <c r="G472" i="36" s="1"/>
  <c r="DW472" i="36"/>
  <c r="BE470" i="38"/>
  <c r="DG470" i="36"/>
  <c r="DK470" i="36"/>
  <c r="DF470" i="36"/>
  <c r="DJ470" i="36"/>
  <c r="DH470" i="36"/>
  <c r="DM470" i="36"/>
  <c r="DI470" i="36"/>
  <c r="EA469" i="36"/>
  <c r="R471" i="38"/>
  <c r="W471" i="38"/>
  <c r="FI473" i="36"/>
  <c r="EG469" i="36"/>
  <c r="EY474" i="36"/>
  <c r="EM469" i="36"/>
  <c r="P472" i="36"/>
  <c r="E472" i="38"/>
  <c r="A472" i="38" s="1"/>
  <c r="I472" i="36"/>
  <c r="U472" i="36"/>
  <c r="C472" i="36"/>
  <c r="G473" i="36" a="1"/>
  <c r="G473" i="36" s="1"/>
  <c r="Q473" i="36"/>
  <c r="B473" i="38" s="1"/>
  <c r="L473" i="36"/>
  <c r="J473" i="38"/>
  <c r="F473" i="36"/>
  <c r="DW473" i="36"/>
  <c r="J471" i="36"/>
  <c r="D471" i="36"/>
  <c r="Y471" i="36" s="1" a="1"/>
  <c r="Y471" i="36" s="1"/>
  <c r="H471" i="38" s="1"/>
  <c r="I471" i="38" s="1"/>
  <c r="AX470" i="36"/>
  <c r="BA470" i="36"/>
  <c r="AY470" i="36"/>
  <c r="AZ470" i="36"/>
  <c r="ED469" i="36"/>
  <c r="CA89" i="36"/>
  <c r="A92" i="38"/>
  <c r="A91" i="38"/>
  <c r="BY91" i="36"/>
  <c r="CA91" i="36" s="1"/>
  <c r="BY92" i="36"/>
  <c r="CA92" i="36" s="1"/>
  <c r="BG475" i="36"/>
  <c r="FB477" i="36"/>
  <c r="EU477" i="36"/>
  <c r="CG477" i="36"/>
  <c r="CK474" i="36"/>
  <c r="FA477" i="36"/>
  <c r="BL475" i="36"/>
  <c r="BJ475" i="36"/>
  <c r="EW476" i="36"/>
  <c r="BV476" i="36"/>
  <c r="BG474" i="36"/>
  <c r="BK475" i="36"/>
  <c r="BO474" i="36"/>
  <c r="AO474" i="36"/>
  <c r="EW477" i="36"/>
  <c r="FD477" i="36"/>
  <c r="EV477" i="36"/>
  <c r="AC477" i="36"/>
  <c r="AT475" i="36"/>
  <c r="BR475" i="36"/>
  <c r="FC476" i="36"/>
  <c r="BZ474" i="36"/>
  <c r="CN475" i="36"/>
  <c r="AQ474" i="36"/>
  <c r="BS474" i="36"/>
  <c r="AH477" i="36"/>
  <c r="ES477" i="36"/>
  <c r="CR475" i="36"/>
  <c r="BN475" i="36"/>
  <c r="CG476" i="36"/>
  <c r="AJ474" i="36"/>
  <c r="BW475" i="36"/>
  <c r="BX474" i="36"/>
  <c r="BS475" i="36"/>
  <c r="S477" i="36"/>
  <c r="AD477" i="36"/>
  <c r="CM477" i="36"/>
  <c r="AC476" i="36"/>
  <c r="FB476" i="36"/>
  <c r="AF477" i="36"/>
  <c r="ES476" i="36"/>
  <c r="ET476" i="36"/>
  <c r="AO475" i="36"/>
  <c r="AL475" i="36"/>
  <c r="CL476" i="36"/>
  <c r="ET477" i="36"/>
  <c r="EZ477" i="36"/>
  <c r="FD476" i="36"/>
  <c r="AD476" i="36"/>
  <c r="BR476" i="36"/>
  <c r="BM474" i="36"/>
  <c r="BQ475" i="36"/>
  <c r="BQ477" i="36"/>
  <c r="BS477" i="36"/>
  <c r="EV476" i="36"/>
  <c r="AF476" i="36"/>
  <c r="BW476" i="36"/>
  <c r="AO476" i="36"/>
  <c r="BG476" i="36"/>
  <c r="CM475" i="36"/>
  <c r="CJ476" i="36"/>
  <c r="S476" i="36"/>
  <c r="CF476" i="36"/>
  <c r="BQ476" i="36"/>
  <c r="CL475" i="36"/>
  <c r="AM475" i="36"/>
  <c r="FA476" i="36"/>
  <c r="AJ476" i="36"/>
  <c r="CR476" i="36"/>
  <c r="AT476" i="36"/>
  <c r="CF475" i="36"/>
  <c r="FC477" i="36"/>
  <c r="BW477" i="36"/>
  <c r="EZ476" i="36"/>
  <c r="CP476" i="36"/>
  <c r="BR477" i="36"/>
  <c r="BV477" i="36"/>
  <c r="AH476" i="36"/>
  <c r="EU476" i="36"/>
  <c r="AL476" i="36"/>
  <c r="CM476" i="36"/>
  <c r="BO476" i="36"/>
  <c r="BK474" i="36"/>
  <c r="AM477" i="36"/>
  <c r="BS476" i="36"/>
  <c r="BN476" i="36"/>
  <c r="BF477" i="36"/>
  <c r="AA475" i="38" l="1"/>
  <c r="BF471" i="38"/>
  <c r="AZ471" i="38"/>
  <c r="BD471" i="38"/>
  <c r="A473" i="38"/>
  <c r="BE471" i="38"/>
  <c r="DL471" i="36"/>
  <c r="EJ471" i="36" s="1"/>
  <c r="BC471" i="38"/>
  <c r="Q477" i="38"/>
  <c r="R477" i="38" s="1"/>
  <c r="BH477" i="36"/>
  <c r="U477" i="38" s="1"/>
  <c r="X477" i="38" s="1"/>
  <c r="L476" i="38"/>
  <c r="M476" i="38"/>
  <c r="Z476" i="36"/>
  <c r="AI476" i="36"/>
  <c r="CQ476" i="36"/>
  <c r="CI477" i="36"/>
  <c r="N476" i="38"/>
  <c r="AR476" i="36"/>
  <c r="CT476" i="36"/>
  <c r="H476" i="36"/>
  <c r="O476" i="36" s="1"/>
  <c r="CS476" i="36"/>
  <c r="AK476" i="36"/>
  <c r="K476" i="38" s="1"/>
  <c r="K476" i="36"/>
  <c r="E476" i="36"/>
  <c r="V476" i="36"/>
  <c r="W476" i="36"/>
  <c r="D476" i="38"/>
  <c r="T476" i="36"/>
  <c r="BT476" i="36"/>
  <c r="AP476" i="36"/>
  <c r="AV476" i="36"/>
  <c r="CI476" i="36"/>
  <c r="AG476" i="36"/>
  <c r="AE476" i="36"/>
  <c r="M475" i="38"/>
  <c r="L475" i="38"/>
  <c r="BT475" i="36"/>
  <c r="AV475" i="36"/>
  <c r="AP475" i="36"/>
  <c r="AG477" i="36"/>
  <c r="AR476" i="38"/>
  <c r="AE477" i="36"/>
  <c r="V477" i="36"/>
  <c r="T477" i="36"/>
  <c r="W477" i="36"/>
  <c r="E477" i="36"/>
  <c r="D477" i="38"/>
  <c r="K477" i="36"/>
  <c r="AC474" i="38"/>
  <c r="CH474" i="36"/>
  <c r="CC474" i="36"/>
  <c r="FH474" i="36"/>
  <c r="CD474" i="36"/>
  <c r="AA474" i="38" s="1"/>
  <c r="FH475" i="36"/>
  <c r="CI475" i="36"/>
  <c r="AK474" i="36"/>
  <c r="K474" i="38" s="1"/>
  <c r="H475" i="36"/>
  <c r="O475" i="36" s="1"/>
  <c r="CS475" i="36"/>
  <c r="CT475" i="36"/>
  <c r="AI477" i="36"/>
  <c r="BU474" i="36"/>
  <c r="CO475" i="36"/>
  <c r="AR475" i="36"/>
  <c r="N475" i="38"/>
  <c r="AR477" i="38"/>
  <c r="BT474" i="36"/>
  <c r="AV474" i="36"/>
  <c r="AP474" i="36"/>
  <c r="V475" i="38"/>
  <c r="BI475" i="36"/>
  <c r="Z477" i="36"/>
  <c r="DB475" i="36"/>
  <c r="DD475" i="36"/>
  <c r="CY475" i="36"/>
  <c r="DA475" i="36"/>
  <c r="DC475" i="36" s="1"/>
  <c r="CV475" i="36"/>
  <c r="CZ475" i="36"/>
  <c r="CX475" i="36"/>
  <c r="CW475" i="36"/>
  <c r="ED471" i="36"/>
  <c r="EE471" i="36"/>
  <c r="CB472" i="36"/>
  <c r="AA472" i="38"/>
  <c r="S471" i="38"/>
  <c r="T471" i="38"/>
  <c r="AX471" i="36"/>
  <c r="BA471" i="36"/>
  <c r="AZ471" i="36"/>
  <c r="AY471" i="36"/>
  <c r="DL470" i="36"/>
  <c r="EF470" i="36" s="1"/>
  <c r="EK471" i="36"/>
  <c r="EH471" i="36"/>
  <c r="EA471" i="36"/>
  <c r="EC471" i="36"/>
  <c r="BB472" i="36"/>
  <c r="AB472" i="36"/>
  <c r="AW472" i="36"/>
  <c r="EB471" i="36"/>
  <c r="DZ471" i="36"/>
  <c r="BL473" i="38"/>
  <c r="AK473" i="38"/>
  <c r="BA473" i="38"/>
  <c r="BB473" i="38" s="1"/>
  <c r="BG473" i="38" s="1"/>
  <c r="AW473" i="38"/>
  <c r="AQ473" i="38"/>
  <c r="AI473" i="38"/>
  <c r="BS473" i="38"/>
  <c r="AT473" i="38"/>
  <c r="AH473" i="38"/>
  <c r="BR473" i="38"/>
  <c r="AV473" i="38"/>
  <c r="BH473" i="38"/>
  <c r="BK473" i="38"/>
  <c r="BT473" i="38"/>
  <c r="AX473" i="38"/>
  <c r="AY473" i="38" s="1"/>
  <c r="BQ473" i="38"/>
  <c r="BU473" i="38"/>
  <c r="AE473" i="38"/>
  <c r="AJ473" i="38"/>
  <c r="BO473" i="38"/>
  <c r="BP473" i="38"/>
  <c r="AU473" i="38"/>
  <c r="BN473" i="38"/>
  <c r="AG473" i="38"/>
  <c r="BJ473" i="38"/>
  <c r="BY473" i="36"/>
  <c r="CA473" i="36" s="1"/>
  <c r="BI473" i="38"/>
  <c r="AF473" i="38"/>
  <c r="BM473" i="38"/>
  <c r="AP473" i="38"/>
  <c r="AO473" i="38"/>
  <c r="AS473" i="38"/>
  <c r="F475" i="36"/>
  <c r="J475" i="38"/>
  <c r="L475" i="36"/>
  <c r="G475" i="36" a="1"/>
  <c r="G475" i="36" s="1"/>
  <c r="DW475" i="36"/>
  <c r="Q475" i="36"/>
  <c r="B475" i="38" s="1"/>
  <c r="ED470" i="36"/>
  <c r="BN472" i="38"/>
  <c r="BT472" i="38"/>
  <c r="BH472" i="38"/>
  <c r="AT472" i="38"/>
  <c r="AU472" i="38"/>
  <c r="AS472" i="38"/>
  <c r="AE472" i="38"/>
  <c r="BJ472" i="38"/>
  <c r="BL472" i="38"/>
  <c r="BU472" i="38"/>
  <c r="AQ472" i="38"/>
  <c r="AW472" i="38"/>
  <c r="BY472" i="36"/>
  <c r="CA472" i="36" s="1"/>
  <c r="BS472" i="38"/>
  <c r="AX472" i="38"/>
  <c r="AY472" i="38" s="1"/>
  <c r="AH472" i="38"/>
  <c r="BQ472" i="38"/>
  <c r="AP472" i="38"/>
  <c r="AG472" i="38"/>
  <c r="AF472" i="38"/>
  <c r="BM472" i="38"/>
  <c r="BK472" i="38"/>
  <c r="BO472" i="38"/>
  <c r="AJ472" i="38"/>
  <c r="BP472" i="38"/>
  <c r="AK472" i="38"/>
  <c r="AO472" i="38"/>
  <c r="BR472" i="38"/>
  <c r="AV472" i="38"/>
  <c r="BA472" i="38"/>
  <c r="BB472" i="38" s="1"/>
  <c r="BG472" i="38" s="1"/>
  <c r="BI472" i="38"/>
  <c r="BF472" i="38"/>
  <c r="BC472" i="38"/>
  <c r="AI472" i="38"/>
  <c r="BD472" i="38"/>
  <c r="EK470" i="36"/>
  <c r="M474" i="36"/>
  <c r="AA474" i="36"/>
  <c r="N474" i="36"/>
  <c r="X474" i="36"/>
  <c r="F474" i="38"/>
  <c r="G474" i="38" s="1"/>
  <c r="AU474" i="36"/>
  <c r="AD474" i="38"/>
  <c r="CU474" i="36"/>
  <c r="A472" i="36"/>
  <c r="AB472" i="38"/>
  <c r="Z472" i="38"/>
  <c r="Y472" i="38"/>
  <c r="O472" i="38"/>
  <c r="P472" i="38" s="1"/>
  <c r="AB473" i="38"/>
  <c r="Y473" i="38"/>
  <c r="O473" i="38"/>
  <c r="P473" i="38" s="1"/>
  <c r="Z473" i="38"/>
  <c r="A473" i="36"/>
  <c r="EL471" i="36"/>
  <c r="AL471" i="38"/>
  <c r="AM471" i="38"/>
  <c r="AN471" i="38"/>
  <c r="EH470" i="36"/>
  <c r="EG470" i="36"/>
  <c r="EI471" i="36"/>
  <c r="DG473" i="36"/>
  <c r="DH473" i="36"/>
  <c r="DM473" i="36"/>
  <c r="DJ473" i="36"/>
  <c r="DI473" i="36"/>
  <c r="DF473" i="36"/>
  <c r="DK473" i="36"/>
  <c r="S473" i="38"/>
  <c r="T473" i="38"/>
  <c r="FI475" i="36"/>
  <c r="FI474" i="36"/>
  <c r="CV472" i="36"/>
  <c r="CY472" i="36"/>
  <c r="DB472" i="36"/>
  <c r="CW472" i="36"/>
  <c r="DD472" i="36"/>
  <c r="CX472" i="36"/>
  <c r="CZ472" i="36"/>
  <c r="DA472" i="36"/>
  <c r="DC472" i="36" s="1"/>
  <c r="DE472" i="36"/>
  <c r="EY477" i="36"/>
  <c r="BC471" i="36"/>
  <c r="BD471" i="36"/>
  <c r="BE471" i="36"/>
  <c r="AA475" i="36"/>
  <c r="M475" i="36"/>
  <c r="AU475" i="36"/>
  <c r="F475" i="38"/>
  <c r="G475" i="38" s="1"/>
  <c r="N475" i="36"/>
  <c r="X475" i="36"/>
  <c r="AD475" i="38"/>
  <c r="CW473" i="36"/>
  <c r="CX473" i="36"/>
  <c r="DA473" i="36"/>
  <c r="DC473" i="36" s="1"/>
  <c r="DD473" i="36"/>
  <c r="CZ473" i="36"/>
  <c r="DB473" i="36"/>
  <c r="CV473" i="36"/>
  <c r="CY473" i="36"/>
  <c r="CB475" i="36"/>
  <c r="EQ478" i="36"/>
  <c r="EO479" i="36" s="1"/>
  <c r="EP478" i="36"/>
  <c r="EX478" i="36"/>
  <c r="EY476" i="36"/>
  <c r="J473" i="36"/>
  <c r="D473" i="36"/>
  <c r="Y473" i="36" s="1" a="1"/>
  <c r="Y473" i="36" s="1"/>
  <c r="H473" i="38" s="1"/>
  <c r="I473" i="38" s="1"/>
  <c r="P475" i="36"/>
  <c r="E475" i="38"/>
  <c r="C475" i="36"/>
  <c r="A475" i="36" s="1"/>
  <c r="U475" i="36"/>
  <c r="I475" i="36"/>
  <c r="J472" i="36"/>
  <c r="D472" i="36"/>
  <c r="Y472" i="36" s="1" a="1"/>
  <c r="Y472" i="36" s="1"/>
  <c r="H472" i="38" s="1"/>
  <c r="I472" i="38" s="1"/>
  <c r="AW473" i="36"/>
  <c r="BB473" i="36"/>
  <c r="AB473" i="36"/>
  <c r="R474" i="38"/>
  <c r="W474" i="38"/>
  <c r="DW474" i="36"/>
  <c r="F474" i="36"/>
  <c r="G474" i="36" a="1"/>
  <c r="G474" i="36" s="1"/>
  <c r="Q474" i="36"/>
  <c r="B474" i="38" s="1"/>
  <c r="J474" i="38"/>
  <c r="L474" i="36"/>
  <c r="T472" i="38"/>
  <c r="S472" i="38"/>
  <c r="R475" i="38"/>
  <c r="W475" i="38"/>
  <c r="P474" i="36"/>
  <c r="C474" i="36"/>
  <c r="A474" i="36" s="1"/>
  <c r="U474" i="36"/>
  <c r="E474" i="38"/>
  <c r="I474" i="36"/>
  <c r="A94" i="38"/>
  <c r="A93" i="38"/>
  <c r="BY94" i="36"/>
  <c r="CA94" i="36" s="1"/>
  <c r="BY93" i="36"/>
  <c r="CA93" i="36" s="1"/>
  <c r="AS475" i="36"/>
  <c r="CK477" i="36"/>
  <c r="CL477" i="36"/>
  <c r="AO477" i="36"/>
  <c r="BP476" i="36"/>
  <c r="CN476" i="36"/>
  <c r="ET478" i="36"/>
  <c r="CG478" i="36"/>
  <c r="FB478" i="36"/>
  <c r="BG477" i="36"/>
  <c r="CN477" i="36"/>
  <c r="CR477" i="36"/>
  <c r="ER476" i="36"/>
  <c r="BF476" i="36"/>
  <c r="FD478" i="36"/>
  <c r="FA478" i="36"/>
  <c r="BK477" i="36"/>
  <c r="AJ477" i="36"/>
  <c r="BX477" i="36"/>
  <c r="AM476" i="36"/>
  <c r="AQ476" i="36"/>
  <c r="EZ478" i="36"/>
  <c r="S478" i="36"/>
  <c r="BQ478" i="36"/>
  <c r="FG477" i="36"/>
  <c r="BJ477" i="36"/>
  <c r="BM476" i="36"/>
  <c r="CK476" i="36"/>
  <c r="BM477" i="36"/>
  <c r="AD478" i="36"/>
  <c r="FC478" i="36"/>
  <c r="AT477" i="36"/>
  <c r="BZ477" i="36"/>
  <c r="BK476" i="36"/>
  <c r="BZ476" i="36"/>
  <c r="AQ477" i="36"/>
  <c r="AF478" i="36"/>
  <c r="EU478" i="36"/>
  <c r="BO477" i="36"/>
  <c r="CJ477" i="36"/>
  <c r="BJ476" i="36"/>
  <c r="BL476" i="36"/>
  <c r="ES478" i="36"/>
  <c r="AH478" i="36"/>
  <c r="EV478" i="36"/>
  <c r="AS476" i="36"/>
  <c r="AL477" i="36"/>
  <c r="CF477" i="36"/>
  <c r="BX476" i="36"/>
  <c r="BL477" i="36"/>
  <c r="AS474" i="36"/>
  <c r="BN477" i="36"/>
  <c r="CP477" i="36"/>
  <c r="FG476" i="36"/>
  <c r="BP477" i="36"/>
  <c r="ER477" i="36"/>
  <c r="AC478" i="36"/>
  <c r="EW478" i="36"/>
  <c r="BV478" i="36"/>
  <c r="CM478" i="36"/>
  <c r="DL473" i="36" l="1"/>
  <c r="EA470" i="36"/>
  <c r="BD473" i="38"/>
  <c r="A474" i="38"/>
  <c r="A475" i="38"/>
  <c r="EC470" i="36"/>
  <c r="EM471" i="36"/>
  <c r="EL470" i="36"/>
  <c r="EF471" i="36"/>
  <c r="EG471" i="36"/>
  <c r="EM470" i="36"/>
  <c r="AZ472" i="38"/>
  <c r="AR478" i="38"/>
  <c r="CU477" i="36"/>
  <c r="DX476" i="36"/>
  <c r="CQ477" i="36"/>
  <c r="AC476" i="38"/>
  <c r="CH476" i="36"/>
  <c r="FH476" i="36"/>
  <c r="CD476" i="36"/>
  <c r="CC476" i="36"/>
  <c r="L477" i="38"/>
  <c r="M477" i="38"/>
  <c r="AI478" i="36"/>
  <c r="V476" i="38"/>
  <c r="BI476" i="36"/>
  <c r="Z478" i="36"/>
  <c r="AG478" i="36"/>
  <c r="BU477" i="36"/>
  <c r="AA476" i="38"/>
  <c r="AR477" i="36"/>
  <c r="N477" i="38"/>
  <c r="AE478" i="36"/>
  <c r="V477" i="38"/>
  <c r="W477" i="38" s="1"/>
  <c r="BI477" i="36"/>
  <c r="DX477" i="36"/>
  <c r="K478" i="36"/>
  <c r="D478" i="38"/>
  <c r="E478" i="36"/>
  <c r="W478" i="36"/>
  <c r="V478" i="36"/>
  <c r="T478" i="36"/>
  <c r="BU476" i="36"/>
  <c r="CH477" i="36"/>
  <c r="AC477" i="38"/>
  <c r="FH477" i="36"/>
  <c r="CD477" i="36"/>
  <c r="CC477" i="36"/>
  <c r="CB477" i="36" s="1"/>
  <c r="AK477" i="36"/>
  <c r="K477" i="38" s="1"/>
  <c r="BH476" i="36"/>
  <c r="U476" i="38" s="1"/>
  <c r="X476" i="38" s="1"/>
  <c r="Q476" i="38"/>
  <c r="CU476" i="36"/>
  <c r="H477" i="36"/>
  <c r="O477" i="36" s="1"/>
  <c r="CT477" i="36"/>
  <c r="CS477" i="36"/>
  <c r="CO477" i="36"/>
  <c r="CO476" i="36"/>
  <c r="AP477" i="36"/>
  <c r="AV477" i="36"/>
  <c r="BT477" i="36"/>
  <c r="DE475" i="36"/>
  <c r="DZ473" i="36"/>
  <c r="EK473" i="36"/>
  <c r="EJ473" i="36"/>
  <c r="EA473" i="36"/>
  <c r="EC473" i="36"/>
  <c r="EF473" i="36"/>
  <c r="EM473" i="36"/>
  <c r="AN472" i="38"/>
  <c r="AL472" i="38"/>
  <c r="AM472" i="38"/>
  <c r="BE473" i="38"/>
  <c r="DZ470" i="36"/>
  <c r="CB474" i="36"/>
  <c r="DE474" i="36"/>
  <c r="DD474" i="36"/>
  <c r="CX474" i="36"/>
  <c r="DA474" i="36"/>
  <c r="DC474" i="36" s="1"/>
  <c r="DB474" i="36"/>
  <c r="CV474" i="36"/>
  <c r="CW474" i="36"/>
  <c r="CY474" i="36"/>
  <c r="CZ474" i="36"/>
  <c r="BC473" i="38"/>
  <c r="AX472" i="36"/>
  <c r="AZ472" i="36"/>
  <c r="AY472" i="36"/>
  <c r="BA472" i="36"/>
  <c r="EB470" i="36"/>
  <c r="EI470" i="36"/>
  <c r="BB475" i="36"/>
  <c r="AB475" i="36"/>
  <c r="AW475" i="36"/>
  <c r="EI473" i="36"/>
  <c r="EG473" i="36"/>
  <c r="AX473" i="36"/>
  <c r="AZ473" i="36"/>
  <c r="BA473" i="36"/>
  <c r="AY473" i="36"/>
  <c r="DM472" i="36"/>
  <c r="DH472" i="36"/>
  <c r="DG472" i="36"/>
  <c r="DK472" i="36"/>
  <c r="DI472" i="36"/>
  <c r="DF472" i="36"/>
  <c r="DJ472" i="36"/>
  <c r="AX474" i="38"/>
  <c r="AZ474" i="38" s="1"/>
  <c r="AH474" i="38"/>
  <c r="AK474" i="38"/>
  <c r="AJ474" i="38"/>
  <c r="BY474" i="36"/>
  <c r="CA474" i="36" s="1"/>
  <c r="BS474" i="38"/>
  <c r="BP474" i="38"/>
  <c r="BO474" i="38"/>
  <c r="AW474" i="38"/>
  <c r="AI474" i="38"/>
  <c r="BQ474" i="38"/>
  <c r="BD474" i="38"/>
  <c r="AF474" i="38"/>
  <c r="BR474" i="38"/>
  <c r="AV474" i="38"/>
  <c r="AT474" i="38"/>
  <c r="BH474" i="38"/>
  <c r="BN474" i="38"/>
  <c r="AS474" i="38"/>
  <c r="AQ474" i="38"/>
  <c r="BL474" i="38"/>
  <c r="AU474" i="38"/>
  <c r="BK474" i="38"/>
  <c r="BM474" i="38"/>
  <c r="AP474" i="38"/>
  <c r="BF474" i="38"/>
  <c r="BT474" i="38"/>
  <c r="BI474" i="38"/>
  <c r="BA474" i="38"/>
  <c r="BB474" i="38" s="1"/>
  <c r="BG474" i="38" s="1"/>
  <c r="AO474" i="38"/>
  <c r="AG474" i="38"/>
  <c r="BU474" i="38"/>
  <c r="BJ474" i="38"/>
  <c r="BE474" i="38"/>
  <c r="AE474" i="38"/>
  <c r="BF473" i="38"/>
  <c r="EJ470" i="36"/>
  <c r="T475" i="38"/>
  <c r="S475" i="38"/>
  <c r="BC473" i="36"/>
  <c r="BD473" i="36"/>
  <c r="BE473" i="36"/>
  <c r="EP479" i="36"/>
  <c r="EX479" i="36"/>
  <c r="EE473" i="36"/>
  <c r="BH475" i="38"/>
  <c r="AJ475" i="38"/>
  <c r="BO475" i="38"/>
  <c r="AQ475" i="38"/>
  <c r="AV475" i="38"/>
  <c r="BQ475" i="38"/>
  <c r="AW475" i="38"/>
  <c r="BK475" i="38"/>
  <c r="AI475" i="38"/>
  <c r="BA475" i="38"/>
  <c r="BB475" i="38" s="1"/>
  <c r="BG475" i="38" s="1"/>
  <c r="AK475" i="38"/>
  <c r="BU475" i="38"/>
  <c r="AX475" i="38"/>
  <c r="AY475" i="38" s="1"/>
  <c r="BL475" i="38"/>
  <c r="BS475" i="38"/>
  <c r="AP475" i="38"/>
  <c r="AE475" i="38"/>
  <c r="AT475" i="38"/>
  <c r="BT475" i="38"/>
  <c r="BM475" i="38"/>
  <c r="BN475" i="38"/>
  <c r="BR475" i="38"/>
  <c r="AF475" i="38"/>
  <c r="AG475" i="38"/>
  <c r="AU475" i="38"/>
  <c r="BI475" i="38"/>
  <c r="AO475" i="38"/>
  <c r="AH475" i="38"/>
  <c r="BP475" i="38"/>
  <c r="BJ475" i="38"/>
  <c r="BY475" i="36"/>
  <c r="CA475" i="36" s="1"/>
  <c r="AS475" i="38"/>
  <c r="AZ473" i="38"/>
  <c r="AL473" i="38"/>
  <c r="AN473" i="38"/>
  <c r="AM473" i="38"/>
  <c r="BE472" i="36"/>
  <c r="BD472" i="36"/>
  <c r="BC472" i="36"/>
  <c r="L477" i="36"/>
  <c r="G477" i="36" a="1"/>
  <c r="G477" i="36" s="1"/>
  <c r="DW477" i="36"/>
  <c r="J477" i="38"/>
  <c r="F477" i="36"/>
  <c r="Q477" i="36"/>
  <c r="B477" i="38" s="1"/>
  <c r="L476" i="36"/>
  <c r="J476" i="38"/>
  <c r="DW476" i="36"/>
  <c r="F476" i="36"/>
  <c r="G476" i="36" a="1"/>
  <c r="G476" i="36" s="1"/>
  <c r="Q476" i="36"/>
  <c r="B476" i="38" s="1"/>
  <c r="EL473" i="36"/>
  <c r="Z474" i="38"/>
  <c r="O474" i="38"/>
  <c r="P474" i="38" s="1"/>
  <c r="Y474" i="38"/>
  <c r="AB474" i="38"/>
  <c r="P476" i="36"/>
  <c r="U476" i="36"/>
  <c r="C476" i="36"/>
  <c r="E476" i="38"/>
  <c r="I476" i="36"/>
  <c r="EH473" i="36"/>
  <c r="D474" i="36"/>
  <c r="Y474" i="36" s="1" a="1"/>
  <c r="Y474" i="36" s="1"/>
  <c r="H474" i="38" s="1"/>
  <c r="I474" i="38" s="1"/>
  <c r="J474" i="36"/>
  <c r="BE472" i="38"/>
  <c r="EE470" i="36"/>
  <c r="ED473" i="36"/>
  <c r="J475" i="36"/>
  <c r="D475" i="36"/>
  <c r="Y475" i="36" s="1" a="1"/>
  <c r="Y475" i="36" s="1"/>
  <c r="H475" i="38" s="1"/>
  <c r="I475" i="38" s="1"/>
  <c r="EQ479" i="36"/>
  <c r="EO480" i="36" s="1"/>
  <c r="Z475" i="38"/>
  <c r="AB475" i="38"/>
  <c r="Y475" i="38"/>
  <c r="O475" i="38"/>
  <c r="P475" i="38" s="1"/>
  <c r="AU477" i="36"/>
  <c r="N477" i="36"/>
  <c r="M477" i="36"/>
  <c r="AA477" i="36"/>
  <c r="X477" i="36"/>
  <c r="AD477" i="38"/>
  <c r="F477" i="38"/>
  <c r="G477" i="38" s="1"/>
  <c r="F476" i="38"/>
  <c r="G476" i="38" s="1"/>
  <c r="M476" i="36"/>
  <c r="X476" i="36"/>
  <c r="AD476" i="38"/>
  <c r="N476" i="36"/>
  <c r="AA476" i="36"/>
  <c r="AU476" i="36"/>
  <c r="EB473" i="36"/>
  <c r="T474" i="38"/>
  <c r="S474" i="38"/>
  <c r="EY478" i="36"/>
  <c r="BB474" i="36"/>
  <c r="AB474" i="36"/>
  <c r="AW474" i="36"/>
  <c r="P477" i="36"/>
  <c r="I477" i="36"/>
  <c r="C477" i="36"/>
  <c r="E477" i="38"/>
  <c r="U477" i="36"/>
  <c r="S477" i="38"/>
  <c r="T477" i="38"/>
  <c r="A95" i="38"/>
  <c r="A96" i="38"/>
  <c r="BY95" i="36"/>
  <c r="CA95" i="36" s="1"/>
  <c r="BY96" i="36"/>
  <c r="CA96" i="36" s="1"/>
  <c r="BJ478" i="36"/>
  <c r="BR478" i="36"/>
  <c r="BV479" i="36"/>
  <c r="S479" i="36"/>
  <c r="CJ478" i="36"/>
  <c r="BW478" i="36"/>
  <c r="AJ478" i="36"/>
  <c r="CN478" i="36"/>
  <c r="FD479" i="36"/>
  <c r="FC479" i="36"/>
  <c r="BJ479" i="36"/>
  <c r="BF479" i="36"/>
  <c r="CP479" i="36"/>
  <c r="CJ479" i="36"/>
  <c r="AL478" i="36"/>
  <c r="BS478" i="36"/>
  <c r="BL478" i="36"/>
  <c r="BZ478" i="36"/>
  <c r="BO478" i="36"/>
  <c r="AC479" i="36"/>
  <c r="FB479" i="36"/>
  <c r="BP479" i="36"/>
  <c r="AQ479" i="36"/>
  <c r="BQ479" i="36"/>
  <c r="EW479" i="36"/>
  <c r="CK478" i="36"/>
  <c r="AO478" i="36"/>
  <c r="CR478" i="36"/>
  <c r="AD479" i="36"/>
  <c r="AL479" i="36"/>
  <c r="EZ479" i="36"/>
  <c r="AF479" i="36"/>
  <c r="BM479" i="36"/>
  <c r="BX478" i="36"/>
  <c r="CL478" i="36"/>
  <c r="EU479" i="36"/>
  <c r="CK479" i="36"/>
  <c r="AO479" i="36"/>
  <c r="BO479" i="36"/>
  <c r="FG479" i="36"/>
  <c r="BF478" i="36"/>
  <c r="BG478" i="36"/>
  <c r="BN478" i="36"/>
  <c r="ET479" i="36"/>
  <c r="CP478" i="36"/>
  <c r="CF478" i="36"/>
  <c r="AM478" i="36"/>
  <c r="AQ478" i="36"/>
  <c r="AH479" i="36"/>
  <c r="CL479" i="36"/>
  <c r="CG479" i="36"/>
  <c r="CR479" i="36"/>
  <c r="BN479" i="36"/>
  <c r="AJ479" i="36"/>
  <c r="FG478" i="36"/>
  <c r="AS477" i="36"/>
  <c r="AT478" i="36"/>
  <c r="ER478" i="36"/>
  <c r="ES479" i="36"/>
  <c r="EV479" i="36"/>
  <c r="FA479" i="36"/>
  <c r="BP478" i="36"/>
  <c r="BM478" i="36"/>
  <c r="BK478" i="36"/>
  <c r="BX479" i="36"/>
  <c r="AZ475" i="38" l="1"/>
  <c r="CB476" i="36"/>
  <c r="A476" i="36"/>
  <c r="A477" i="36"/>
  <c r="DL472" i="36"/>
  <c r="EC472" i="36" s="1"/>
  <c r="BE475" i="38"/>
  <c r="BC474" i="38"/>
  <c r="EY479" i="36"/>
  <c r="BD475" i="38"/>
  <c r="BF475" i="38"/>
  <c r="AY474" i="38"/>
  <c r="EE472" i="36"/>
  <c r="BC475" i="38"/>
  <c r="A476" i="38"/>
  <c r="AA477" i="38"/>
  <c r="CH479" i="36"/>
  <c r="AC479" i="38"/>
  <c r="CU478" i="36"/>
  <c r="N478" i="38"/>
  <c r="AR478" i="36"/>
  <c r="DE477" i="36"/>
  <c r="DX478" i="36"/>
  <c r="AK479" i="36"/>
  <c r="K479" i="38" s="1"/>
  <c r="H479" i="36"/>
  <c r="O479" i="36" s="1"/>
  <c r="CT479" i="36"/>
  <c r="CS479" i="36"/>
  <c r="AI479" i="36"/>
  <c r="BU478" i="36"/>
  <c r="CQ478" i="36"/>
  <c r="Q478" i="38"/>
  <c r="BH478" i="36"/>
  <c r="U478" i="38" s="1"/>
  <c r="X478" i="38" s="1"/>
  <c r="DX479" i="36"/>
  <c r="AV479" i="36"/>
  <c r="AP479" i="36"/>
  <c r="Z479" i="36"/>
  <c r="CH478" i="36"/>
  <c r="AC478" i="38"/>
  <c r="CD478" i="36"/>
  <c r="CC478" i="36"/>
  <c r="AG479" i="36"/>
  <c r="L479" i="38"/>
  <c r="M479" i="38"/>
  <c r="AE479" i="36"/>
  <c r="CS478" i="36"/>
  <c r="CT478" i="36"/>
  <c r="H478" i="36"/>
  <c r="O478" i="36" s="1"/>
  <c r="AP478" i="36"/>
  <c r="AV478" i="36"/>
  <c r="BT478" i="36"/>
  <c r="BU479" i="36"/>
  <c r="AR479" i="38"/>
  <c r="M478" i="38"/>
  <c r="L478" i="38"/>
  <c r="CQ479" i="36"/>
  <c r="BH479" i="36"/>
  <c r="U479" i="38" s="1"/>
  <c r="X479" i="38" s="1"/>
  <c r="Q479" i="38"/>
  <c r="BI479" i="36"/>
  <c r="V479" i="38"/>
  <c r="CO478" i="36"/>
  <c r="AK478" i="36"/>
  <c r="K478" i="38" s="1"/>
  <c r="FH478" i="36"/>
  <c r="CI478" i="36"/>
  <c r="T479" i="36"/>
  <c r="E479" i="36"/>
  <c r="K479" i="36"/>
  <c r="D479" i="38"/>
  <c r="W479" i="36"/>
  <c r="V479" i="36"/>
  <c r="CC479" i="36"/>
  <c r="CD479" i="36"/>
  <c r="BI478" i="36"/>
  <c r="V478" i="38"/>
  <c r="AW477" i="36"/>
  <c r="BB477" i="36"/>
  <c r="AB477" i="36"/>
  <c r="BA474" i="36"/>
  <c r="AY474" i="36"/>
  <c r="AZ474" i="36"/>
  <c r="AX474" i="36"/>
  <c r="EB472" i="36"/>
  <c r="AL475" i="38"/>
  <c r="AM475" i="38"/>
  <c r="AN475" i="38"/>
  <c r="Q478" i="36"/>
  <c r="B478" i="38" s="1"/>
  <c r="DW478" i="36"/>
  <c r="L478" i="36"/>
  <c r="F478" i="36"/>
  <c r="J478" i="38"/>
  <c r="G478" i="36" a="1"/>
  <c r="G478" i="36" s="1"/>
  <c r="EQ480" i="36"/>
  <c r="EO481" i="36" s="1"/>
  <c r="EQ481" i="36" s="1"/>
  <c r="EO482" i="36" s="1"/>
  <c r="EP480" i="36"/>
  <c r="EX480" i="36"/>
  <c r="CZ476" i="36"/>
  <c r="CY476" i="36"/>
  <c r="DD476" i="36"/>
  <c r="CX476" i="36"/>
  <c r="CV476" i="36"/>
  <c r="CW476" i="36"/>
  <c r="DA476" i="36"/>
  <c r="DC476" i="36" s="1"/>
  <c r="DB476" i="36"/>
  <c r="J477" i="36"/>
  <c r="D477" i="36"/>
  <c r="Y477" i="36" s="1" a="1"/>
  <c r="Y477" i="36" s="1"/>
  <c r="H477" i="38" s="1"/>
  <c r="I477" i="38" s="1"/>
  <c r="EF472" i="36"/>
  <c r="BC474" i="36"/>
  <c r="BD474" i="36"/>
  <c r="BE474" i="36"/>
  <c r="AX477" i="38"/>
  <c r="AY477" i="38" s="1"/>
  <c r="BI477" i="38"/>
  <c r="AF477" i="38"/>
  <c r="BP477" i="38"/>
  <c r="BJ477" i="38"/>
  <c r="BA477" i="38"/>
  <c r="BB477" i="38" s="1"/>
  <c r="BG477" i="38" s="1"/>
  <c r="AH477" i="38"/>
  <c r="AS477" i="38"/>
  <c r="BY477" i="36"/>
  <c r="CA477" i="36" s="1"/>
  <c r="AO477" i="38"/>
  <c r="AI477" i="38"/>
  <c r="AQ477" i="38"/>
  <c r="BH477" i="38"/>
  <c r="AK477" i="38"/>
  <c r="BL477" i="38"/>
  <c r="BR477" i="38"/>
  <c r="BQ477" i="38"/>
  <c r="BT477" i="38"/>
  <c r="AG477" i="38"/>
  <c r="AE477" i="38"/>
  <c r="BK477" i="38"/>
  <c r="AV477" i="38"/>
  <c r="AJ477" i="38"/>
  <c r="AW477" i="38"/>
  <c r="AU477" i="38"/>
  <c r="BN477" i="38"/>
  <c r="AT477" i="38"/>
  <c r="AP477" i="38"/>
  <c r="BU477" i="38"/>
  <c r="BS477" i="38"/>
  <c r="BO477" i="38"/>
  <c r="BM477" i="38"/>
  <c r="EH472" i="36"/>
  <c r="EM472" i="36"/>
  <c r="EA472" i="36"/>
  <c r="R476" i="38"/>
  <c r="W476" i="38"/>
  <c r="DE476" i="36"/>
  <c r="AW476" i="36"/>
  <c r="BB476" i="36"/>
  <c r="AB476" i="36"/>
  <c r="D476" i="36"/>
  <c r="Y476" i="36" s="1" a="1"/>
  <c r="Y476" i="36" s="1"/>
  <c r="H476" i="38" s="1"/>
  <c r="I476" i="38" s="1"/>
  <c r="J476" i="36"/>
  <c r="DZ472" i="36"/>
  <c r="EJ472" i="36"/>
  <c r="DF474" i="36"/>
  <c r="DM474" i="36"/>
  <c r="DK474" i="36"/>
  <c r="DH474" i="36"/>
  <c r="DG474" i="36"/>
  <c r="DJ474" i="36"/>
  <c r="DI474" i="36"/>
  <c r="EG472" i="36"/>
  <c r="P478" i="36"/>
  <c r="E478" i="38"/>
  <c r="I478" i="36"/>
  <c r="U478" i="36"/>
  <c r="C478" i="36"/>
  <c r="A478" i="36" s="1"/>
  <c r="AZ475" i="36"/>
  <c r="AX475" i="36"/>
  <c r="AY475" i="36"/>
  <c r="BA475" i="36"/>
  <c r="CV477" i="36"/>
  <c r="DB477" i="36"/>
  <c r="DD477" i="36"/>
  <c r="CW477" i="36"/>
  <c r="CX477" i="36"/>
  <c r="CY477" i="36"/>
  <c r="CZ477" i="36"/>
  <c r="DA477" i="36"/>
  <c r="DC477" i="36" s="1"/>
  <c r="AM474" i="38"/>
  <c r="AL474" i="38"/>
  <c r="AN474" i="38"/>
  <c r="AW476" i="38"/>
  <c r="AT476" i="38"/>
  <c r="BM476" i="38"/>
  <c r="AO476" i="38"/>
  <c r="BS476" i="38"/>
  <c r="BL476" i="38"/>
  <c r="AG476" i="38"/>
  <c r="AP476" i="38"/>
  <c r="BT476" i="38"/>
  <c r="BH476" i="38"/>
  <c r="BR476" i="38"/>
  <c r="AJ476" i="38"/>
  <c r="AI476" i="38"/>
  <c r="AX476" i="38"/>
  <c r="AZ476" i="38" s="1"/>
  <c r="AU476" i="38"/>
  <c r="AE476" i="38"/>
  <c r="BU476" i="38"/>
  <c r="AF476" i="38"/>
  <c r="AS476" i="38"/>
  <c r="BP476" i="38"/>
  <c r="BJ476" i="38"/>
  <c r="BO476" i="38"/>
  <c r="BN476" i="38"/>
  <c r="AQ476" i="38"/>
  <c r="AK476" i="38"/>
  <c r="BY476" i="36"/>
  <c r="CA476" i="36" s="1"/>
  <c r="AV476" i="38"/>
  <c r="BQ476" i="38"/>
  <c r="BK476" i="38"/>
  <c r="AH476" i="38"/>
  <c r="BA476" i="38"/>
  <c r="BF476" i="38" s="1"/>
  <c r="BI476" i="38"/>
  <c r="A477" i="38"/>
  <c r="ED472" i="36"/>
  <c r="AU478" i="36"/>
  <c r="N478" i="36"/>
  <c r="AA478" i="36"/>
  <c r="M478" i="36"/>
  <c r="F478" i="38"/>
  <c r="G478" i="38" s="1"/>
  <c r="AD478" i="38"/>
  <c r="X478" i="36"/>
  <c r="BE475" i="36"/>
  <c r="BD475" i="36"/>
  <c r="BC475" i="36"/>
  <c r="DH475" i="36"/>
  <c r="DK475" i="36"/>
  <c r="DF475" i="36"/>
  <c r="DJ475" i="36"/>
  <c r="DM475" i="36"/>
  <c r="DI475" i="36"/>
  <c r="DG475" i="36"/>
  <c r="O476" i="38"/>
  <c r="P476" i="38" s="1"/>
  <c r="Y476" i="38"/>
  <c r="Z476" i="38"/>
  <c r="AB476" i="38"/>
  <c r="Y477" i="38"/>
  <c r="AB477" i="38"/>
  <c r="Z477" i="38"/>
  <c r="O477" i="38"/>
  <c r="P477" i="38" s="1"/>
  <c r="FI476" i="36"/>
  <c r="FI477" i="36"/>
  <c r="A97" i="38"/>
  <c r="A98" i="38"/>
  <c r="BY98" i="36"/>
  <c r="CA98" i="36" s="1"/>
  <c r="BY97" i="36"/>
  <c r="CA97" i="36" s="1"/>
  <c r="AT479" i="36"/>
  <c r="FD480" i="36"/>
  <c r="AF480" i="36"/>
  <c r="EZ480" i="36"/>
  <c r="AQ480" i="36"/>
  <c r="AO480" i="36"/>
  <c r="CF480" i="36"/>
  <c r="CN479" i="36"/>
  <c r="BS479" i="36"/>
  <c r="CG480" i="36"/>
  <c r="FC480" i="36"/>
  <c r="BK480" i="36"/>
  <c r="BM480" i="36"/>
  <c r="CJ480" i="36"/>
  <c r="BF480" i="36"/>
  <c r="BL479" i="36"/>
  <c r="FG480" i="36"/>
  <c r="AH480" i="36"/>
  <c r="BS480" i="36"/>
  <c r="BW480" i="36"/>
  <c r="BQ480" i="36"/>
  <c r="AS479" i="36"/>
  <c r="BL480" i="36"/>
  <c r="BW479" i="36"/>
  <c r="EW480" i="36"/>
  <c r="FA480" i="36"/>
  <c r="CM480" i="36"/>
  <c r="BN480" i="36"/>
  <c r="BJ480" i="36"/>
  <c r="AT480" i="36"/>
  <c r="BK479" i="36"/>
  <c r="BR479" i="36"/>
  <c r="AC480" i="36"/>
  <c r="BX480" i="36"/>
  <c r="BG480" i="36"/>
  <c r="BZ480" i="36"/>
  <c r="BG479" i="36"/>
  <c r="AS478" i="36"/>
  <c r="ET480" i="36"/>
  <c r="BV480" i="36"/>
  <c r="CR480" i="36"/>
  <c r="AL480" i="36"/>
  <c r="BR480" i="36"/>
  <c r="CN480" i="36"/>
  <c r="CM479" i="36"/>
  <c r="BZ479" i="36"/>
  <c r="FB480" i="36"/>
  <c r="EU480" i="36"/>
  <c r="AD480" i="36"/>
  <c r="AJ480" i="36"/>
  <c r="AM480" i="36"/>
  <c r="CP480" i="36"/>
  <c r="BP480" i="36"/>
  <c r="ER479" i="36"/>
  <c r="CF479" i="36"/>
  <c r="S480" i="36"/>
  <c r="ES480" i="36"/>
  <c r="EV480" i="36"/>
  <c r="CK480" i="36"/>
  <c r="BO480" i="36"/>
  <c r="ER480" i="36"/>
  <c r="CL480" i="36"/>
  <c r="AM479" i="36"/>
  <c r="AY476" i="38" l="1"/>
  <c r="BE476" i="38"/>
  <c r="BD477" i="38"/>
  <c r="BF477" i="38"/>
  <c r="CB479" i="36"/>
  <c r="EK472" i="36"/>
  <c r="BE477" i="38"/>
  <c r="EI472" i="36"/>
  <c r="EL472" i="36"/>
  <c r="BD476" i="38"/>
  <c r="CB478" i="36"/>
  <c r="DL475" i="36"/>
  <c r="EF475" i="36" s="1"/>
  <c r="EY480" i="36"/>
  <c r="E480" i="36"/>
  <c r="W480" i="36"/>
  <c r="D480" i="38"/>
  <c r="T480" i="36"/>
  <c r="P480" i="36" s="1"/>
  <c r="K480" i="36"/>
  <c r="V480" i="36"/>
  <c r="CU479" i="36"/>
  <c r="CQ480" i="36"/>
  <c r="AK480" i="36"/>
  <c r="K480" i="38" s="1"/>
  <c r="AE480" i="36"/>
  <c r="Z480" i="36"/>
  <c r="CU480" i="36" s="1"/>
  <c r="AA479" i="38"/>
  <c r="CO480" i="36"/>
  <c r="L480" i="38"/>
  <c r="M480" i="38"/>
  <c r="H480" i="36"/>
  <c r="O480" i="36" s="1"/>
  <c r="CS480" i="36"/>
  <c r="CT480" i="36"/>
  <c r="CC480" i="36"/>
  <c r="CD480" i="36"/>
  <c r="DE478" i="36"/>
  <c r="AC480" i="38"/>
  <c r="CH480" i="36"/>
  <c r="AR480" i="38"/>
  <c r="N480" i="38"/>
  <c r="AR480" i="36"/>
  <c r="V480" i="38"/>
  <c r="BI480" i="36"/>
  <c r="CI479" i="36"/>
  <c r="FH479" i="36"/>
  <c r="CI480" i="36"/>
  <c r="FH480" i="36"/>
  <c r="FI480" i="36" s="1"/>
  <c r="AI480" i="36"/>
  <c r="DX480" i="36"/>
  <c r="Q480" i="38"/>
  <c r="BH480" i="36"/>
  <c r="U480" i="38" s="1"/>
  <c r="X480" i="38" s="1"/>
  <c r="BT479" i="36"/>
  <c r="CO479" i="36"/>
  <c r="BT480" i="36"/>
  <c r="AP480" i="36"/>
  <c r="AV480" i="36"/>
  <c r="BU480" i="36"/>
  <c r="AG480" i="36"/>
  <c r="AR479" i="36"/>
  <c r="N479" i="38"/>
  <c r="A478" i="38"/>
  <c r="DZ475" i="36"/>
  <c r="EG475" i="36"/>
  <c r="EB475" i="36"/>
  <c r="EE475" i="36"/>
  <c r="EL475" i="36"/>
  <c r="ED475" i="36"/>
  <c r="EH475" i="36"/>
  <c r="BC476" i="38"/>
  <c r="BB476" i="38"/>
  <c r="BG476" i="38" s="1"/>
  <c r="T476" i="38"/>
  <c r="S476" i="38"/>
  <c r="AZ477" i="38"/>
  <c r="BC476" i="36"/>
  <c r="BE476" i="36"/>
  <c r="BD476" i="36"/>
  <c r="F479" i="36"/>
  <c r="L479" i="36"/>
  <c r="G479" i="36" a="1"/>
  <c r="G479" i="36" s="1"/>
  <c r="J479" i="38"/>
  <c r="Q479" i="36"/>
  <c r="B479" i="38" s="1"/>
  <c r="DW479" i="36"/>
  <c r="R478" i="38"/>
  <c r="W478" i="38"/>
  <c r="AY476" i="36"/>
  <c r="AX476" i="36"/>
  <c r="AZ476" i="36"/>
  <c r="BA476" i="36"/>
  <c r="BC477" i="38"/>
  <c r="DJ477" i="36"/>
  <c r="DK477" i="36"/>
  <c r="DI477" i="36"/>
  <c r="DG477" i="36"/>
  <c r="DM477" i="36"/>
  <c r="DF477" i="36"/>
  <c r="DH477" i="36"/>
  <c r="DL474" i="36"/>
  <c r="DZ474" i="36" s="1"/>
  <c r="DJ476" i="36"/>
  <c r="DI476" i="36"/>
  <c r="DM476" i="36"/>
  <c r="DK476" i="36"/>
  <c r="DF476" i="36"/>
  <c r="DH476" i="36"/>
  <c r="DG476" i="36"/>
  <c r="EQ482" i="36"/>
  <c r="EO483" i="36" s="1"/>
  <c r="EQ483" i="36" s="1"/>
  <c r="EO484" i="36" s="1"/>
  <c r="EP482" i="36"/>
  <c r="EX482" i="36"/>
  <c r="EX481" i="36"/>
  <c r="EP481" i="36"/>
  <c r="F479" i="38"/>
  <c r="G479" i="38" s="1"/>
  <c r="AA479" i="36"/>
  <c r="M479" i="36"/>
  <c r="N479" i="36"/>
  <c r="AU479" i="36"/>
  <c r="X479" i="36"/>
  <c r="AD479" i="38"/>
  <c r="BS478" i="38"/>
  <c r="AI478" i="38"/>
  <c r="BM478" i="38"/>
  <c r="AG478" i="38"/>
  <c r="AE478" i="38"/>
  <c r="AX478" i="38"/>
  <c r="AZ478" i="38" s="1"/>
  <c r="BK478" i="38"/>
  <c r="BP478" i="38"/>
  <c r="BQ478" i="38"/>
  <c r="AO478" i="38"/>
  <c r="AU478" i="38"/>
  <c r="AP478" i="38"/>
  <c r="BR478" i="38"/>
  <c r="BA478" i="38"/>
  <c r="BB478" i="38" s="1"/>
  <c r="BG478" i="38" s="1"/>
  <c r="AT478" i="38"/>
  <c r="AJ478" i="38"/>
  <c r="BJ478" i="38"/>
  <c r="BO478" i="38"/>
  <c r="BU478" i="38"/>
  <c r="AF478" i="38"/>
  <c r="BN478" i="38"/>
  <c r="BY478" i="36"/>
  <c r="CA478" i="36" s="1"/>
  <c r="AH478" i="38"/>
  <c r="AK478" i="38"/>
  <c r="BT478" i="38"/>
  <c r="BL478" i="38"/>
  <c r="AV478" i="38"/>
  <c r="AQ478" i="38"/>
  <c r="BH478" i="38"/>
  <c r="AW478" i="38"/>
  <c r="AS478" i="38"/>
  <c r="BI478" i="38"/>
  <c r="AL476" i="38"/>
  <c r="AM476" i="38"/>
  <c r="AN476" i="38"/>
  <c r="R479" i="38"/>
  <c r="W479" i="38"/>
  <c r="CX478" i="36"/>
  <c r="CW478" i="36"/>
  <c r="CZ478" i="36"/>
  <c r="CV478" i="36"/>
  <c r="DB478" i="36"/>
  <c r="CY478" i="36"/>
  <c r="DA478" i="36"/>
  <c r="DC478" i="36" s="1"/>
  <c r="DD478" i="36"/>
  <c r="BD477" i="36"/>
  <c r="BC477" i="36"/>
  <c r="BE477" i="36"/>
  <c r="J478" i="36"/>
  <c r="D478" i="36"/>
  <c r="Y478" i="36" s="1" a="1"/>
  <c r="Y478" i="36" s="1"/>
  <c r="H478" i="38" s="1"/>
  <c r="I478" i="38" s="1"/>
  <c r="BA477" i="36"/>
  <c r="AZ477" i="36"/>
  <c r="AX477" i="36"/>
  <c r="AY477" i="36"/>
  <c r="AA478" i="38"/>
  <c r="AW478" i="36"/>
  <c r="AB478" i="36"/>
  <c r="BB478" i="36"/>
  <c r="AN477" i="38"/>
  <c r="AM477" i="38"/>
  <c r="AL477" i="38"/>
  <c r="Z478" i="38"/>
  <c r="O478" i="38"/>
  <c r="P478" i="38" s="1"/>
  <c r="Y478" i="38"/>
  <c r="AB478" i="38"/>
  <c r="P479" i="36"/>
  <c r="E479" i="38"/>
  <c r="U479" i="36"/>
  <c r="I479" i="36"/>
  <c r="C479" i="36"/>
  <c r="FI478" i="36"/>
  <c r="A99" i="38"/>
  <c r="A100" i="38"/>
  <c r="A101" i="38"/>
  <c r="BY99" i="36"/>
  <c r="CA99" i="36" s="1"/>
  <c r="BY100" i="36"/>
  <c r="CA100" i="36" s="1"/>
  <c r="EV482" i="36"/>
  <c r="EZ482" i="36"/>
  <c r="AC481" i="36"/>
  <c r="EV481" i="36"/>
  <c r="AH481" i="36"/>
  <c r="AO481" i="36"/>
  <c r="CP481" i="36"/>
  <c r="BP481" i="36"/>
  <c r="AJ481" i="36"/>
  <c r="ET482" i="36"/>
  <c r="FC482" i="36"/>
  <c r="AD482" i="36"/>
  <c r="EU481" i="36"/>
  <c r="AD481" i="36"/>
  <c r="BG481" i="36"/>
  <c r="AM481" i="36"/>
  <c r="CN481" i="36"/>
  <c r="BX481" i="36"/>
  <c r="CR481" i="36"/>
  <c r="AF482" i="36"/>
  <c r="FB482" i="36"/>
  <c r="EU482" i="36"/>
  <c r="AF481" i="36"/>
  <c r="EZ481" i="36"/>
  <c r="BS481" i="36"/>
  <c r="BL482" i="36"/>
  <c r="FD481" i="36"/>
  <c r="AL481" i="36"/>
  <c r="FA482" i="36"/>
  <c r="BO482" i="36"/>
  <c r="AO482" i="36"/>
  <c r="CR482" i="36"/>
  <c r="AQ482" i="36"/>
  <c r="FC481" i="36"/>
  <c r="FB481" i="36"/>
  <c r="ER481" i="36"/>
  <c r="BL481" i="36"/>
  <c r="BN481" i="36"/>
  <c r="BO481" i="36"/>
  <c r="BG482" i="36"/>
  <c r="CM481" i="36"/>
  <c r="ES482" i="36"/>
  <c r="ET481" i="36"/>
  <c r="BV481" i="36"/>
  <c r="CL481" i="36"/>
  <c r="CJ481" i="36"/>
  <c r="BW481" i="36"/>
  <c r="BQ481" i="36"/>
  <c r="AS480" i="36"/>
  <c r="AC482" i="36"/>
  <c r="EW482" i="36"/>
  <c r="ES481" i="36"/>
  <c r="CG481" i="36"/>
  <c r="BR481" i="36"/>
  <c r="AQ481" i="36"/>
  <c r="BM481" i="36"/>
  <c r="FG481" i="36"/>
  <c r="AH482" i="36"/>
  <c r="BV482" i="36"/>
  <c r="CM482" i="36"/>
  <c r="S481" i="36"/>
  <c r="CF481" i="36"/>
  <c r="CG482" i="36"/>
  <c r="S482" i="36"/>
  <c r="FD482" i="36"/>
  <c r="CJ482" i="36"/>
  <c r="AM482" i="36"/>
  <c r="BR482" i="36"/>
  <c r="CF482" i="36"/>
  <c r="EW481" i="36"/>
  <c r="FA481" i="36"/>
  <c r="BF481" i="36"/>
  <c r="BJ481" i="36"/>
  <c r="BZ481" i="36"/>
  <c r="ER482" i="36"/>
  <c r="BK481" i="36"/>
  <c r="BS482" i="36"/>
  <c r="CK481" i="36"/>
  <c r="EY481" i="36" l="1"/>
  <c r="EJ475" i="36"/>
  <c r="DL476" i="36"/>
  <c r="ED476" i="36" s="1"/>
  <c r="EA475" i="36"/>
  <c r="EC475" i="36"/>
  <c r="EI475" i="36"/>
  <c r="AY478" i="38"/>
  <c r="BD478" i="38"/>
  <c r="EK475" i="36"/>
  <c r="EM475" i="36"/>
  <c r="AA480" i="38"/>
  <c r="EK474" i="36"/>
  <c r="EF474" i="36"/>
  <c r="EG474" i="36"/>
  <c r="EC474" i="36"/>
  <c r="A479" i="38"/>
  <c r="ED474" i="36"/>
  <c r="EA474" i="36"/>
  <c r="EY482" i="36"/>
  <c r="EK476" i="36"/>
  <c r="A479" i="36"/>
  <c r="V481" i="38"/>
  <c r="BI481" i="36"/>
  <c r="BH481" i="36"/>
  <c r="U481" i="38" s="1"/>
  <c r="X481" i="38" s="1"/>
  <c r="Q481" i="38"/>
  <c r="K482" i="36"/>
  <c r="W482" i="36"/>
  <c r="E482" i="36"/>
  <c r="D482" i="38"/>
  <c r="T482" i="36"/>
  <c r="V482" i="36"/>
  <c r="E481" i="36"/>
  <c r="T481" i="36"/>
  <c r="D481" i="38"/>
  <c r="V481" i="36"/>
  <c r="W481" i="36"/>
  <c r="K481" i="36"/>
  <c r="AI482" i="36"/>
  <c r="DX481" i="36"/>
  <c r="BU481" i="36"/>
  <c r="AR482" i="38"/>
  <c r="DE480" i="36"/>
  <c r="FH481" i="36"/>
  <c r="CI481" i="36"/>
  <c r="CD481" i="36"/>
  <c r="CC481" i="36"/>
  <c r="BU482" i="36"/>
  <c r="CT482" i="36"/>
  <c r="CS482" i="36"/>
  <c r="H482" i="36"/>
  <c r="O482" i="36" s="1"/>
  <c r="AP482" i="36"/>
  <c r="AV482" i="36"/>
  <c r="BT482" i="36"/>
  <c r="M481" i="38"/>
  <c r="L481" i="38"/>
  <c r="AG481" i="36"/>
  <c r="Z482" i="36"/>
  <c r="AG482" i="36"/>
  <c r="CS481" i="36"/>
  <c r="CT481" i="36"/>
  <c r="H481" i="36"/>
  <c r="O481" i="36" s="1"/>
  <c r="AC481" i="38"/>
  <c r="CH481" i="36"/>
  <c r="CO481" i="36"/>
  <c r="AE481" i="36"/>
  <c r="Z481" i="36"/>
  <c r="CU481" i="36" s="1"/>
  <c r="AE482" i="36"/>
  <c r="AK481" i="36"/>
  <c r="K481" i="38" s="1"/>
  <c r="CQ481" i="36"/>
  <c r="AV481" i="36"/>
  <c r="BT481" i="36"/>
  <c r="AP481" i="36"/>
  <c r="AI481" i="36"/>
  <c r="AR481" i="38"/>
  <c r="AY478" i="36"/>
  <c r="AZ478" i="36"/>
  <c r="AX478" i="36"/>
  <c r="BA478" i="36"/>
  <c r="AW479" i="36"/>
  <c r="AB479" i="36"/>
  <c r="BB479" i="36"/>
  <c r="EB476" i="36"/>
  <c r="EG476" i="36"/>
  <c r="AB479" i="38"/>
  <c r="Z479" i="38"/>
  <c r="Y479" i="38"/>
  <c r="O479" i="38"/>
  <c r="P479" i="38" s="1"/>
  <c r="EL476" i="36"/>
  <c r="EH474" i="36"/>
  <c r="DZ476" i="36"/>
  <c r="EE476" i="36"/>
  <c r="EC476" i="36"/>
  <c r="AN478" i="38"/>
  <c r="AL478" i="38"/>
  <c r="AM478" i="38"/>
  <c r="DE479" i="36"/>
  <c r="T479" i="38"/>
  <c r="S479" i="38"/>
  <c r="EQ484" i="36"/>
  <c r="EO485" i="36" s="1"/>
  <c r="EQ485" i="36" s="1"/>
  <c r="EO486" i="36" s="1"/>
  <c r="EP484" i="36"/>
  <c r="EX484" i="36"/>
  <c r="EP483" i="36"/>
  <c r="EX483" i="36"/>
  <c r="EI474" i="36"/>
  <c r="EE474" i="36"/>
  <c r="EJ474" i="36"/>
  <c r="DL477" i="36"/>
  <c r="EJ477" i="36" s="1"/>
  <c r="EL474" i="36"/>
  <c r="S478" i="38"/>
  <c r="T478" i="38"/>
  <c r="FI479" i="36"/>
  <c r="FI481" i="36"/>
  <c r="J479" i="36"/>
  <c r="D479" i="36"/>
  <c r="Y479" i="36" s="1" a="1"/>
  <c r="Y479" i="36" s="1"/>
  <c r="H479" i="38" s="1"/>
  <c r="I479" i="38" s="1"/>
  <c r="AO479" i="38"/>
  <c r="BT479" i="38"/>
  <c r="BP479" i="38"/>
  <c r="AV479" i="38"/>
  <c r="AU479" i="38"/>
  <c r="BS479" i="38"/>
  <c r="BL479" i="38"/>
  <c r="AH479" i="38"/>
  <c r="AI479" i="38"/>
  <c r="BR479" i="38"/>
  <c r="BJ479" i="38"/>
  <c r="AW479" i="38"/>
  <c r="BU479" i="38"/>
  <c r="BM479" i="38"/>
  <c r="BQ479" i="38"/>
  <c r="BI479" i="38"/>
  <c r="BA479" i="38"/>
  <c r="BB479" i="38" s="1"/>
  <c r="BG479" i="38" s="1"/>
  <c r="AG479" i="38"/>
  <c r="BH479" i="38"/>
  <c r="AJ479" i="38"/>
  <c r="AS479" i="38"/>
  <c r="AT479" i="38"/>
  <c r="BK479" i="38"/>
  <c r="AF479" i="38"/>
  <c r="AX479" i="38"/>
  <c r="AY479" i="38" s="1"/>
  <c r="BY479" i="36"/>
  <c r="CA479" i="36" s="1"/>
  <c r="AQ479" i="38"/>
  <c r="AP479" i="38"/>
  <c r="BO479" i="38"/>
  <c r="AK479" i="38"/>
  <c r="BN479" i="38"/>
  <c r="AE479" i="38"/>
  <c r="AZ479" i="38"/>
  <c r="EA477" i="36"/>
  <c r="EF476" i="36"/>
  <c r="DW480" i="36"/>
  <c r="Q480" i="36"/>
  <c r="B480" i="38" s="1"/>
  <c r="F480" i="36"/>
  <c r="J480" i="38"/>
  <c r="G480" i="36" a="1"/>
  <c r="G480" i="36" s="1"/>
  <c r="L480" i="36"/>
  <c r="C480" i="36"/>
  <c r="A480" i="36" s="1"/>
  <c r="U480" i="36"/>
  <c r="E480" i="38"/>
  <c r="I480" i="36"/>
  <c r="BF478" i="38"/>
  <c r="EH477" i="36"/>
  <c r="R480" i="38"/>
  <c r="W480" i="38"/>
  <c r="DJ478" i="36"/>
  <c r="DI478" i="36"/>
  <c r="DG478" i="36"/>
  <c r="DM478" i="36"/>
  <c r="DF478" i="36"/>
  <c r="DK478" i="36"/>
  <c r="DH478" i="36"/>
  <c r="CW479" i="36"/>
  <c r="CV479" i="36"/>
  <c r="CX479" i="36"/>
  <c r="DD479" i="36"/>
  <c r="DB479" i="36"/>
  <c r="CZ479" i="36"/>
  <c r="CY479" i="36"/>
  <c r="DA479" i="36"/>
  <c r="DC479" i="36" s="1"/>
  <c r="BD478" i="36"/>
  <c r="BC478" i="36"/>
  <c r="BE478" i="36"/>
  <c r="BC478" i="38"/>
  <c r="EM476" i="36"/>
  <c r="EJ476" i="36"/>
  <c r="EI476" i="36"/>
  <c r="ED477" i="36"/>
  <c r="F480" i="38"/>
  <c r="G480" i="38" s="1"/>
  <c r="M480" i="36"/>
  <c r="AA480" i="36"/>
  <c r="AU480" i="36"/>
  <c r="AD480" i="38"/>
  <c r="X480" i="36"/>
  <c r="N480" i="36"/>
  <c r="EF477" i="36"/>
  <c r="BE478" i="38"/>
  <c r="EM474" i="36"/>
  <c r="EB474" i="36"/>
  <c r="CB480" i="36"/>
  <c r="DB480" i="36"/>
  <c r="DA480" i="36"/>
  <c r="DC480" i="36" s="1"/>
  <c r="CZ480" i="36"/>
  <c r="CY480" i="36"/>
  <c r="CW480" i="36"/>
  <c r="DD480" i="36"/>
  <c r="CV480" i="36"/>
  <c r="CX480" i="36"/>
  <c r="A102" i="38"/>
  <c r="BY102" i="36"/>
  <c r="CA102" i="36" s="1"/>
  <c r="BY101" i="36"/>
  <c r="CA101" i="36" s="1"/>
  <c r="AS482" i="36"/>
  <c r="AF484" i="36"/>
  <c r="AD484" i="36"/>
  <c r="ES483" i="36"/>
  <c r="BV483" i="36"/>
  <c r="BX482" i="36"/>
  <c r="CL482" i="36"/>
  <c r="FG482" i="36"/>
  <c r="FB484" i="36"/>
  <c r="FD484" i="36"/>
  <c r="AJ484" i="36"/>
  <c r="BG484" i="36"/>
  <c r="BP484" i="36"/>
  <c r="AL482" i="36"/>
  <c r="CG483" i="36"/>
  <c r="FA483" i="36"/>
  <c r="CP482" i="36"/>
  <c r="BK482" i="36"/>
  <c r="BQ482" i="36"/>
  <c r="BF482" i="36"/>
  <c r="BV484" i="36"/>
  <c r="FA484" i="36"/>
  <c r="EZ484" i="36"/>
  <c r="AQ484" i="36"/>
  <c r="BN484" i="36"/>
  <c r="BX484" i="36"/>
  <c r="FC483" i="36"/>
  <c r="AF483" i="36"/>
  <c r="EW483" i="36"/>
  <c r="AM483" i="36"/>
  <c r="CN483" i="36"/>
  <c r="CK482" i="36"/>
  <c r="BW482" i="36"/>
  <c r="EV484" i="36"/>
  <c r="AC484" i="36"/>
  <c r="EV483" i="36"/>
  <c r="FD483" i="36"/>
  <c r="BN482" i="36"/>
  <c r="BM482" i="36"/>
  <c r="ES484" i="36"/>
  <c r="ET483" i="36"/>
  <c r="EU483" i="36"/>
  <c r="CN482" i="36"/>
  <c r="S484" i="36"/>
  <c r="FC484" i="36"/>
  <c r="S483" i="36"/>
  <c r="AD483" i="36"/>
  <c r="AJ482" i="36"/>
  <c r="BJ482" i="36"/>
  <c r="CG484" i="36"/>
  <c r="EU484" i="36"/>
  <c r="BF484" i="36"/>
  <c r="BK484" i="36"/>
  <c r="AO484" i="36"/>
  <c r="CP484" i="36"/>
  <c r="AH483" i="36"/>
  <c r="FB483" i="36"/>
  <c r="AT481" i="36"/>
  <c r="BP482" i="36"/>
  <c r="AS481" i="36"/>
  <c r="AH484" i="36"/>
  <c r="ET484" i="36"/>
  <c r="EW484" i="36"/>
  <c r="AC483" i="36"/>
  <c r="EZ483" i="36"/>
  <c r="AT482" i="36"/>
  <c r="BZ482" i="36"/>
  <c r="CR484" i="36"/>
  <c r="BR483" i="36"/>
  <c r="DL478" i="36" l="1"/>
  <c r="EJ478" i="36" s="1"/>
  <c r="EH476" i="36"/>
  <c r="EA476" i="36"/>
  <c r="A480" i="38"/>
  <c r="EK477" i="36"/>
  <c r="EY484" i="36"/>
  <c r="BC479" i="38"/>
  <c r="EE478" i="36"/>
  <c r="EC477" i="36"/>
  <c r="CB481" i="36"/>
  <c r="DZ477" i="36"/>
  <c r="EM477" i="36"/>
  <c r="EB477" i="36"/>
  <c r="CT484" i="36"/>
  <c r="CS484" i="36"/>
  <c r="H484" i="36"/>
  <c r="O484" i="36" s="1"/>
  <c r="N482" i="38"/>
  <c r="AR482" i="36"/>
  <c r="AR483" i="38"/>
  <c r="AI484" i="36"/>
  <c r="DE481" i="36"/>
  <c r="AR481" i="36"/>
  <c r="N481" i="38"/>
  <c r="AI483" i="36"/>
  <c r="CQ484" i="36"/>
  <c r="AP484" i="36"/>
  <c r="AV484" i="36"/>
  <c r="Q484" i="38"/>
  <c r="BH484" i="36"/>
  <c r="U484" i="38" s="1"/>
  <c r="X484" i="38" s="1"/>
  <c r="Z484" i="36"/>
  <c r="V482" i="38"/>
  <c r="BI482" i="36"/>
  <c r="AK482" i="36"/>
  <c r="K482" i="38" s="1"/>
  <c r="AE483" i="36"/>
  <c r="D483" i="38"/>
  <c r="V483" i="36"/>
  <c r="T483" i="36"/>
  <c r="K483" i="36"/>
  <c r="E483" i="36"/>
  <c r="W483" i="36"/>
  <c r="D484" i="38"/>
  <c r="V484" i="36"/>
  <c r="W484" i="36"/>
  <c r="K484" i="36"/>
  <c r="T484" i="36"/>
  <c r="E484" i="36"/>
  <c r="CO482" i="36"/>
  <c r="Z483" i="36"/>
  <c r="AR484" i="38"/>
  <c r="FH482" i="36"/>
  <c r="CI482" i="36"/>
  <c r="CO483" i="36"/>
  <c r="AG483" i="36"/>
  <c r="AC484" i="38"/>
  <c r="CH484" i="36"/>
  <c r="BU484" i="36"/>
  <c r="CC484" i="36"/>
  <c r="CD484" i="36"/>
  <c r="Q482" i="38"/>
  <c r="BH482" i="36"/>
  <c r="U482" i="38" s="1"/>
  <c r="X482" i="38" s="1"/>
  <c r="CQ482" i="36"/>
  <c r="M482" i="38"/>
  <c r="L482" i="38"/>
  <c r="AK484" i="36"/>
  <c r="K484" i="38" s="1"/>
  <c r="DX482" i="36"/>
  <c r="AC482" i="38"/>
  <c r="CH482" i="36"/>
  <c r="CD482" i="36"/>
  <c r="CC482" i="36"/>
  <c r="AE484" i="36"/>
  <c r="AG484" i="36"/>
  <c r="AL479" i="38"/>
  <c r="AN479" i="38"/>
  <c r="AM479" i="38"/>
  <c r="EH478" i="36"/>
  <c r="EI477" i="36"/>
  <c r="EG477" i="36"/>
  <c r="L482" i="36"/>
  <c r="G482" i="36" a="1"/>
  <c r="G482" i="36" s="1"/>
  <c r="Q482" i="36"/>
  <c r="B482" i="38" s="1"/>
  <c r="DW482" i="36"/>
  <c r="J482" i="38"/>
  <c r="F482" i="36"/>
  <c r="X482" i="36"/>
  <c r="F482" i="38"/>
  <c r="G482" i="38" s="1"/>
  <c r="AU482" i="36"/>
  <c r="AD482" i="38"/>
  <c r="N482" i="36"/>
  <c r="M482" i="36"/>
  <c r="AA482" i="36"/>
  <c r="EA478" i="36"/>
  <c r="AB480" i="36"/>
  <c r="BB480" i="36"/>
  <c r="AW480" i="36"/>
  <c r="D480" i="36"/>
  <c r="Y480" i="36" s="1" a="1"/>
  <c r="Y480" i="36" s="1"/>
  <c r="H480" i="38" s="1"/>
  <c r="I480" i="38" s="1"/>
  <c r="J480" i="36"/>
  <c r="BD479" i="38"/>
  <c r="EK478" i="36"/>
  <c r="EX485" i="36"/>
  <c r="EQ486" i="36"/>
  <c r="EO487" i="36" s="1"/>
  <c r="EP485" i="36"/>
  <c r="EE477" i="36"/>
  <c r="P481" i="36"/>
  <c r="E481" i="38"/>
  <c r="U481" i="36"/>
  <c r="I481" i="36"/>
  <c r="C481" i="36"/>
  <c r="R481" i="38"/>
  <c r="W481" i="38"/>
  <c r="EI478" i="36"/>
  <c r="S480" i="38"/>
  <c r="T480" i="38"/>
  <c r="AB480" i="38"/>
  <c r="Y480" i="38"/>
  <c r="Z480" i="38"/>
  <c r="O480" i="38"/>
  <c r="P480" i="38" s="1"/>
  <c r="BF479" i="38"/>
  <c r="ED478" i="36"/>
  <c r="EY483" i="36"/>
  <c r="EL477" i="36"/>
  <c r="BA480" i="38"/>
  <c r="BB480" i="38" s="1"/>
  <c r="BG480" i="38" s="1"/>
  <c r="BN480" i="38"/>
  <c r="BJ480" i="38"/>
  <c r="AX480" i="38"/>
  <c r="AZ480" i="38" s="1"/>
  <c r="BF480" i="38"/>
  <c r="BK480" i="38"/>
  <c r="AW480" i="38"/>
  <c r="BL480" i="38"/>
  <c r="BM480" i="38"/>
  <c r="AF480" i="38"/>
  <c r="BH480" i="38"/>
  <c r="AQ480" i="38"/>
  <c r="AU480" i="38"/>
  <c r="AK480" i="38"/>
  <c r="AV480" i="38"/>
  <c r="BI480" i="38"/>
  <c r="BP480" i="38"/>
  <c r="AI480" i="38"/>
  <c r="AJ480" i="38"/>
  <c r="AS480" i="38"/>
  <c r="BU480" i="38"/>
  <c r="AG480" i="38"/>
  <c r="BY480" i="36"/>
  <c r="CA480" i="36" s="1"/>
  <c r="BO480" i="38"/>
  <c r="AP480" i="38"/>
  <c r="BQ480" i="38"/>
  <c r="AO480" i="38"/>
  <c r="BT480" i="38"/>
  <c r="BS480" i="38"/>
  <c r="AE480" i="38"/>
  <c r="AT480" i="38"/>
  <c r="AH480" i="38"/>
  <c r="BR480" i="38"/>
  <c r="EG478" i="36"/>
  <c r="BE479" i="38"/>
  <c r="EL478" i="36"/>
  <c r="EX486" i="36"/>
  <c r="EY486" i="36" s="1"/>
  <c r="EP486" i="36"/>
  <c r="EF478" i="36"/>
  <c r="BD479" i="36"/>
  <c r="BC479" i="36"/>
  <c r="BE479" i="36"/>
  <c r="EC478" i="36"/>
  <c r="DF479" i="36"/>
  <c r="DM479" i="36"/>
  <c r="DJ479" i="36"/>
  <c r="DK479" i="36"/>
  <c r="DG479" i="36"/>
  <c r="DH479" i="36"/>
  <c r="DI479" i="36"/>
  <c r="CV481" i="36"/>
  <c r="CX481" i="36"/>
  <c r="CY481" i="36"/>
  <c r="DA481" i="36"/>
  <c r="DC481" i="36" s="1"/>
  <c r="CW481" i="36"/>
  <c r="DD481" i="36"/>
  <c r="CZ481" i="36"/>
  <c r="DB481" i="36"/>
  <c r="P482" i="36"/>
  <c r="C482" i="36"/>
  <c r="A482" i="36" s="1"/>
  <c r="U482" i="36"/>
  <c r="E482" i="38"/>
  <c r="I482" i="36"/>
  <c r="DZ478" i="36"/>
  <c r="BA479" i="36"/>
  <c r="AZ479" i="36"/>
  <c r="AX479" i="36"/>
  <c r="AY479" i="36"/>
  <c r="AA481" i="38"/>
  <c r="EB478" i="36"/>
  <c r="J481" i="38"/>
  <c r="G481" i="36" a="1"/>
  <c r="G481" i="36" s="1"/>
  <c r="DW481" i="36"/>
  <c r="L481" i="36"/>
  <c r="Q481" i="36"/>
  <c r="B481" i="38" s="1"/>
  <c r="F481" i="36"/>
  <c r="DH480" i="36"/>
  <c r="DG480" i="36"/>
  <c r="DM480" i="36"/>
  <c r="DK480" i="36"/>
  <c r="DF480" i="36"/>
  <c r="DI480" i="36"/>
  <c r="DJ480" i="36"/>
  <c r="DL480" i="36" s="1"/>
  <c r="X481" i="36"/>
  <c r="M481" i="36"/>
  <c r="AU481" i="36"/>
  <c r="F481" i="38"/>
  <c r="G481" i="38" s="1"/>
  <c r="AA481" i="36"/>
  <c r="AD481" i="38"/>
  <c r="N481" i="36"/>
  <c r="CU482" i="36"/>
  <c r="A103" i="38"/>
  <c r="A104" i="38"/>
  <c r="BY103" i="36"/>
  <c r="CA103" i="36" s="1"/>
  <c r="BY104" i="36"/>
  <c r="CA104" i="36" s="1"/>
  <c r="AS484" i="36"/>
  <c r="BQ484" i="36"/>
  <c r="BX483" i="36"/>
  <c r="BL483" i="36"/>
  <c r="S485" i="36"/>
  <c r="FG485" i="36"/>
  <c r="AT485" i="36"/>
  <c r="BW484" i="36"/>
  <c r="BM486" i="36"/>
  <c r="ET486" i="36"/>
  <c r="BG486" i="36"/>
  <c r="BJ483" i="36"/>
  <c r="BO483" i="36"/>
  <c r="AL483" i="36"/>
  <c r="EW485" i="36"/>
  <c r="AH485" i="36"/>
  <c r="CR483" i="36"/>
  <c r="ER484" i="36"/>
  <c r="AM484" i="36"/>
  <c r="CJ486" i="36"/>
  <c r="BX486" i="36"/>
  <c r="AC486" i="36"/>
  <c r="BQ486" i="36"/>
  <c r="AO486" i="36"/>
  <c r="BJ486" i="36"/>
  <c r="CK484" i="36"/>
  <c r="AO483" i="36"/>
  <c r="CJ483" i="36"/>
  <c r="FB485" i="36"/>
  <c r="AD485" i="36"/>
  <c r="BM483" i="36"/>
  <c r="FD486" i="36"/>
  <c r="EZ486" i="36"/>
  <c r="EW486" i="36"/>
  <c r="BP486" i="36"/>
  <c r="CG486" i="36"/>
  <c r="BS486" i="36"/>
  <c r="BW486" i="36"/>
  <c r="BZ484" i="36"/>
  <c r="BQ483" i="36"/>
  <c r="CM483" i="36"/>
  <c r="ET485" i="36"/>
  <c r="EZ485" i="36"/>
  <c r="BQ485" i="36"/>
  <c r="AM485" i="36"/>
  <c r="BR485" i="36"/>
  <c r="AQ485" i="36"/>
  <c r="AT483" i="36"/>
  <c r="BG483" i="36"/>
  <c r="BO486" i="36"/>
  <c r="AH486" i="36"/>
  <c r="CL486" i="36"/>
  <c r="FB486" i="36"/>
  <c r="FA486" i="36"/>
  <c r="BN486" i="36"/>
  <c r="AJ483" i="36"/>
  <c r="BZ483" i="36"/>
  <c r="CJ484" i="36"/>
  <c r="FC485" i="36"/>
  <c r="ES485" i="36"/>
  <c r="CR485" i="36"/>
  <c r="BF485" i="36"/>
  <c r="CJ485" i="36"/>
  <c r="CL483" i="36"/>
  <c r="ER483" i="36"/>
  <c r="FG486" i="36"/>
  <c r="AQ486" i="36"/>
  <c r="BV486" i="36"/>
  <c r="AJ486" i="36"/>
  <c r="CR486" i="36"/>
  <c r="FC486" i="36"/>
  <c r="BW483" i="36"/>
  <c r="BO484" i="36"/>
  <c r="AL484" i="36"/>
  <c r="FD485" i="36"/>
  <c r="EU485" i="36"/>
  <c r="BL484" i="36"/>
  <c r="FG483" i="36"/>
  <c r="EU486" i="36"/>
  <c r="S486" i="36"/>
  <c r="CP486" i="36"/>
  <c r="ES486" i="36"/>
  <c r="BN483" i="36"/>
  <c r="BP483" i="36"/>
  <c r="BJ484" i="36"/>
  <c r="BS483" i="36"/>
  <c r="BS484" i="36"/>
  <c r="EV485" i="36"/>
  <c r="FA485" i="36"/>
  <c r="FG484" i="36"/>
  <c r="CK483" i="36"/>
  <c r="AM486" i="36"/>
  <c r="AT486" i="36"/>
  <c r="BK486" i="36"/>
  <c r="AL486" i="36"/>
  <c r="CN486" i="36"/>
  <c r="CM486" i="36"/>
  <c r="AQ483" i="36"/>
  <c r="CP483" i="36"/>
  <c r="BM484" i="36"/>
  <c r="BK483" i="36"/>
  <c r="CL484" i="36"/>
  <c r="CF483" i="36"/>
  <c r="CN484" i="36"/>
  <c r="AF485" i="36"/>
  <c r="AC485" i="36"/>
  <c r="CF484" i="36"/>
  <c r="CM484" i="36"/>
  <c r="AF486" i="36"/>
  <c r="BF483" i="36"/>
  <c r="AT484" i="36"/>
  <c r="CG485" i="36"/>
  <c r="BV485" i="36"/>
  <c r="CK485" i="36"/>
  <c r="BK485" i="36"/>
  <c r="BR484" i="36"/>
  <c r="AD486" i="36"/>
  <c r="EV486" i="36"/>
  <c r="BR486" i="36"/>
  <c r="ER486" i="36"/>
  <c r="AO485" i="36"/>
  <c r="DL479" i="36" l="1"/>
  <c r="EJ479" i="36" s="1"/>
  <c r="EM478" i="36"/>
  <c r="CB484" i="36"/>
  <c r="EI479" i="36"/>
  <c r="A482" i="38"/>
  <c r="CB482" i="36"/>
  <c r="A481" i="36"/>
  <c r="EY485" i="36"/>
  <c r="AY480" i="38"/>
  <c r="EC479" i="36"/>
  <c r="A481" i="38"/>
  <c r="AV485" i="36"/>
  <c r="AP485" i="36"/>
  <c r="AE486" i="36"/>
  <c r="N484" i="38"/>
  <c r="AR484" i="36"/>
  <c r="Q483" i="38"/>
  <c r="BH483" i="36"/>
  <c r="U483" i="38" s="1"/>
  <c r="X483" i="38" s="1"/>
  <c r="AG486" i="36"/>
  <c r="AR485" i="38"/>
  <c r="AG485" i="36"/>
  <c r="CO484" i="36"/>
  <c r="CQ483" i="36"/>
  <c r="BU483" i="36"/>
  <c r="CO486" i="36"/>
  <c r="M486" i="38"/>
  <c r="L486" i="38"/>
  <c r="N486" i="38"/>
  <c r="AR486" i="36"/>
  <c r="DX484" i="36"/>
  <c r="BT484" i="36"/>
  <c r="V484" i="38"/>
  <c r="BI484" i="36"/>
  <c r="CQ486" i="36"/>
  <c r="T486" i="36"/>
  <c r="W486" i="36"/>
  <c r="V486" i="36"/>
  <c r="K486" i="36"/>
  <c r="E486" i="36"/>
  <c r="D486" i="38"/>
  <c r="Z486" i="36"/>
  <c r="CU486" i="36" s="1"/>
  <c r="DX483" i="36"/>
  <c r="Z485" i="36"/>
  <c r="L484" i="38"/>
  <c r="M484" i="38"/>
  <c r="FH483" i="36"/>
  <c r="FI483" i="36" s="1"/>
  <c r="CI483" i="36"/>
  <c r="CS486" i="36"/>
  <c r="CT486" i="36"/>
  <c r="H486" i="36"/>
  <c r="O486" i="36" s="1"/>
  <c r="AK486" i="36"/>
  <c r="K486" i="38" s="1"/>
  <c r="CD486" i="36"/>
  <c r="CC486" i="36"/>
  <c r="BU486" i="36"/>
  <c r="DX486" i="36"/>
  <c r="CU483" i="36"/>
  <c r="BH485" i="36"/>
  <c r="U485" i="38" s="1"/>
  <c r="X485" i="38" s="1"/>
  <c r="Q485" i="38"/>
  <c r="H485" i="36"/>
  <c r="O485" i="36" s="1"/>
  <c r="CT485" i="36"/>
  <c r="CS485" i="36"/>
  <c r="AK483" i="36"/>
  <c r="K483" i="38" s="1"/>
  <c r="AI486" i="36"/>
  <c r="AR483" i="36"/>
  <c r="N483" i="38"/>
  <c r="BU485" i="36"/>
  <c r="AA484" i="38"/>
  <c r="CI486" i="36"/>
  <c r="FH486" i="36"/>
  <c r="AE485" i="36"/>
  <c r="AP483" i="36"/>
  <c r="AV483" i="36"/>
  <c r="BT483" i="36"/>
  <c r="BI486" i="36"/>
  <c r="V486" i="38"/>
  <c r="AP486" i="36"/>
  <c r="AV486" i="36"/>
  <c r="BT486" i="36"/>
  <c r="AR486" i="38"/>
  <c r="CH486" i="36"/>
  <c r="AC486" i="38"/>
  <c r="CU484" i="36"/>
  <c r="DE484" i="36" s="1"/>
  <c r="CT483" i="36"/>
  <c r="CS483" i="36"/>
  <c r="H483" i="36"/>
  <c r="O483" i="36" s="1"/>
  <c r="AI485" i="36"/>
  <c r="L483" i="38"/>
  <c r="M483" i="38"/>
  <c r="BI483" i="36"/>
  <c r="V483" i="38"/>
  <c r="FH484" i="36"/>
  <c r="FI484" i="36" s="1"/>
  <c r="CI484" i="36"/>
  <c r="N485" i="38"/>
  <c r="AR485" i="36"/>
  <c r="DX485" i="36"/>
  <c r="D485" i="38"/>
  <c r="V485" i="36"/>
  <c r="E485" i="36"/>
  <c r="T485" i="36"/>
  <c r="K485" i="36"/>
  <c r="W485" i="36"/>
  <c r="AC483" i="38"/>
  <c r="CH483" i="36"/>
  <c r="CD483" i="36"/>
  <c r="CC483" i="36"/>
  <c r="EA480" i="36"/>
  <c r="EF480" i="36"/>
  <c r="EL480" i="36"/>
  <c r="EM480" i="36"/>
  <c r="AY480" i="36"/>
  <c r="AX480" i="36"/>
  <c r="AZ480" i="36"/>
  <c r="BA480" i="36"/>
  <c r="AW481" i="36"/>
  <c r="AB481" i="36"/>
  <c r="BB481" i="36"/>
  <c r="ED480" i="36"/>
  <c r="BC480" i="38"/>
  <c r="EB479" i="36"/>
  <c r="BC480" i="36"/>
  <c r="BD480" i="36"/>
  <c r="BE480" i="36"/>
  <c r="EF479" i="36"/>
  <c r="EH480" i="36"/>
  <c r="DZ480" i="36"/>
  <c r="ED479" i="36"/>
  <c r="W482" i="38"/>
  <c r="R482" i="38"/>
  <c r="L483" i="36"/>
  <c r="F483" i="36"/>
  <c r="G483" i="36" a="1"/>
  <c r="G483" i="36" s="1"/>
  <c r="DW483" i="36"/>
  <c r="J483" i="38"/>
  <c r="Q483" i="36"/>
  <c r="B483" i="38" s="1"/>
  <c r="AU483" i="36"/>
  <c r="M483" i="36"/>
  <c r="X483" i="36"/>
  <c r="AA483" i="36"/>
  <c r="N483" i="36"/>
  <c r="F483" i="38"/>
  <c r="G483" i="38" s="1"/>
  <c r="AD483" i="38"/>
  <c r="AE481" i="38"/>
  <c r="BI481" i="38"/>
  <c r="AJ481" i="38"/>
  <c r="AP481" i="38"/>
  <c r="BH481" i="38"/>
  <c r="BM481" i="38"/>
  <c r="BO481" i="38"/>
  <c r="BP481" i="38"/>
  <c r="AK481" i="38"/>
  <c r="BQ481" i="38"/>
  <c r="AQ481" i="38"/>
  <c r="BN481" i="38"/>
  <c r="AF481" i="38"/>
  <c r="BA481" i="38"/>
  <c r="BD481" i="38" s="1"/>
  <c r="BS481" i="38"/>
  <c r="AS481" i="38"/>
  <c r="BT481" i="38"/>
  <c r="AO481" i="38"/>
  <c r="BL481" i="38"/>
  <c r="AI481" i="38"/>
  <c r="AV481" i="38"/>
  <c r="BU481" i="38"/>
  <c r="AG481" i="38"/>
  <c r="AT481" i="38"/>
  <c r="AX481" i="38"/>
  <c r="AZ481" i="38" s="1"/>
  <c r="BK481" i="38"/>
  <c r="BY481" i="36"/>
  <c r="CA481" i="36" s="1"/>
  <c r="AU481" i="38"/>
  <c r="AH481" i="38"/>
  <c r="BJ481" i="38"/>
  <c r="AW481" i="38"/>
  <c r="BR481" i="38"/>
  <c r="EI480" i="36"/>
  <c r="AL480" i="38"/>
  <c r="AM480" i="38"/>
  <c r="AN480" i="38"/>
  <c r="BE480" i="38"/>
  <c r="EJ480" i="36"/>
  <c r="DE482" i="36"/>
  <c r="EH479" i="36"/>
  <c r="EA479" i="36"/>
  <c r="S481" i="38"/>
  <c r="T481" i="38"/>
  <c r="DZ479" i="36"/>
  <c r="EL479" i="36"/>
  <c r="EK480" i="36"/>
  <c r="EE480" i="36"/>
  <c r="G484" i="36" a="1"/>
  <c r="G484" i="36" s="1"/>
  <c r="F484" i="36"/>
  <c r="Q484" i="36"/>
  <c r="B484" i="38" s="1"/>
  <c r="L484" i="36"/>
  <c r="DW484" i="36"/>
  <c r="J484" i="38"/>
  <c r="EC480" i="36"/>
  <c r="EG479" i="36"/>
  <c r="BB482" i="36"/>
  <c r="AB482" i="36"/>
  <c r="AW482" i="36"/>
  <c r="EG480" i="36"/>
  <c r="P484" i="36"/>
  <c r="E484" i="38"/>
  <c r="I484" i="36"/>
  <c r="U484" i="36"/>
  <c r="C484" i="36"/>
  <c r="P483" i="36"/>
  <c r="C483" i="36"/>
  <c r="E483" i="38"/>
  <c r="A483" i="38" s="1"/>
  <c r="U483" i="36"/>
  <c r="I483" i="36"/>
  <c r="AA482" i="38"/>
  <c r="CX482" i="36"/>
  <c r="CZ482" i="36"/>
  <c r="DB482" i="36"/>
  <c r="CV482" i="36"/>
  <c r="CY482" i="36"/>
  <c r="CW482" i="36"/>
  <c r="DD482" i="36"/>
  <c r="DA482" i="36"/>
  <c r="DC482" i="36" s="1"/>
  <c r="O481" i="38"/>
  <c r="P481" i="38" s="1"/>
  <c r="Z481" i="38"/>
  <c r="Y481" i="38"/>
  <c r="AB481" i="38"/>
  <c r="EQ487" i="36"/>
  <c r="EO488" i="36" s="1"/>
  <c r="EQ488" i="36"/>
  <c r="EO489" i="36" s="1"/>
  <c r="EP487" i="36"/>
  <c r="EX487" i="36"/>
  <c r="Y482" i="38"/>
  <c r="O482" i="38"/>
  <c r="P482" i="38" s="1"/>
  <c r="AB482" i="38"/>
  <c r="Z482" i="38"/>
  <c r="R484" i="38"/>
  <c r="W484" i="38"/>
  <c r="EB480" i="36"/>
  <c r="J482" i="36"/>
  <c r="D482" i="36"/>
  <c r="Y482" i="36" s="1" a="1"/>
  <c r="Y482" i="36" s="1"/>
  <c r="H482" i="38" s="1"/>
  <c r="I482" i="38" s="1"/>
  <c r="BD480" i="38"/>
  <c r="D481" i="36"/>
  <c r="Y481" i="36" s="1" a="1"/>
  <c r="Y481" i="36" s="1"/>
  <c r="H481" i="38" s="1"/>
  <c r="I481" i="38" s="1"/>
  <c r="J481" i="36"/>
  <c r="M484" i="36"/>
  <c r="AA484" i="36"/>
  <c r="AU484" i="36"/>
  <c r="F484" i="38"/>
  <c r="G484" i="38" s="1"/>
  <c r="X484" i="36"/>
  <c r="N484" i="36"/>
  <c r="AD484" i="38"/>
  <c r="AE482" i="38"/>
  <c r="BP482" i="38"/>
  <c r="BI482" i="38"/>
  <c r="AO482" i="38"/>
  <c r="BA482" i="38"/>
  <c r="BB482" i="38" s="1"/>
  <c r="BG482" i="38" s="1"/>
  <c r="AS482" i="38"/>
  <c r="AH482" i="38"/>
  <c r="BQ482" i="38"/>
  <c r="AX482" i="38"/>
  <c r="AZ482" i="38" s="1"/>
  <c r="AG482" i="38"/>
  <c r="BT482" i="38"/>
  <c r="AK482" i="38"/>
  <c r="BR482" i="38"/>
  <c r="AW482" i="38"/>
  <c r="BL482" i="38"/>
  <c r="AJ482" i="38"/>
  <c r="AT482" i="38"/>
  <c r="AU482" i="38"/>
  <c r="AI482" i="38"/>
  <c r="BM482" i="38"/>
  <c r="BJ482" i="38"/>
  <c r="BH482" i="38"/>
  <c r="AV482" i="38"/>
  <c r="AF482" i="38"/>
  <c r="BK482" i="38"/>
  <c r="BY482" i="36"/>
  <c r="CA482" i="36" s="1"/>
  <c r="AP482" i="38"/>
  <c r="AQ482" i="38"/>
  <c r="BN482" i="38"/>
  <c r="BS482" i="38"/>
  <c r="BO482" i="38"/>
  <c r="BU482" i="38"/>
  <c r="AY482" i="38"/>
  <c r="FI482" i="36"/>
  <c r="DF481" i="36"/>
  <c r="DJ481" i="36"/>
  <c r="DI481" i="36"/>
  <c r="DM481" i="36"/>
  <c r="DK481" i="36"/>
  <c r="DG481" i="36"/>
  <c r="DH481" i="36"/>
  <c r="A106" i="38"/>
  <c r="A105" i="38"/>
  <c r="BY106" i="36"/>
  <c r="CA106" i="36" s="1"/>
  <c r="BY105" i="36"/>
  <c r="CA105" i="36" s="1"/>
  <c r="BF486" i="36"/>
  <c r="CN485" i="36"/>
  <c r="CL485" i="36"/>
  <c r="FC487" i="36"/>
  <c r="S487" i="36"/>
  <c r="CM485" i="36"/>
  <c r="BZ485" i="36"/>
  <c r="AT487" i="36"/>
  <c r="AS485" i="36"/>
  <c r="BL486" i="36"/>
  <c r="BP485" i="36"/>
  <c r="ES487" i="36"/>
  <c r="FA487" i="36"/>
  <c r="AJ485" i="36"/>
  <c r="BM487" i="36"/>
  <c r="BM485" i="36"/>
  <c r="BZ486" i="36"/>
  <c r="BS485" i="36"/>
  <c r="AH487" i="36"/>
  <c r="FD487" i="36"/>
  <c r="CK487" i="36"/>
  <c r="CF486" i="36"/>
  <c r="BN485" i="36"/>
  <c r="BJ485" i="36"/>
  <c r="AF487" i="36"/>
  <c r="EV487" i="36"/>
  <c r="ER485" i="36"/>
  <c r="AS486" i="36"/>
  <c r="BL485" i="36"/>
  <c r="BV487" i="36"/>
  <c r="CG487" i="36"/>
  <c r="AS483" i="36"/>
  <c r="CP485" i="36"/>
  <c r="CF485" i="36"/>
  <c r="EZ487" i="36"/>
  <c r="EU487" i="36"/>
  <c r="AC487" i="36"/>
  <c r="BG485" i="36"/>
  <c r="BO485" i="36"/>
  <c r="ET487" i="36"/>
  <c r="EW487" i="36"/>
  <c r="AL485" i="36"/>
  <c r="CK486" i="36"/>
  <c r="BX485" i="36"/>
  <c r="BW485" i="36"/>
  <c r="AD487" i="36"/>
  <c r="FB487" i="36"/>
  <c r="EM479" i="36" l="1"/>
  <c r="EK479" i="36"/>
  <c r="EE479" i="36"/>
  <c r="BF482" i="38"/>
  <c r="BD482" i="38"/>
  <c r="EY487" i="36"/>
  <c r="DL481" i="36"/>
  <c r="A484" i="36"/>
  <c r="EA481" i="36"/>
  <c r="A483" i="36"/>
  <c r="BC482" i="38"/>
  <c r="BE482" i="38"/>
  <c r="AE487" i="36"/>
  <c r="FH485" i="36"/>
  <c r="CI485" i="36"/>
  <c r="CH485" i="36"/>
  <c r="AC485" i="38"/>
  <c r="CC485" i="36"/>
  <c r="CD485" i="36"/>
  <c r="AA485" i="38" s="1"/>
  <c r="M485" i="38"/>
  <c r="L485" i="38"/>
  <c r="AR487" i="38"/>
  <c r="Z487" i="36"/>
  <c r="CQ485" i="36"/>
  <c r="DE483" i="36"/>
  <c r="DE486" i="36"/>
  <c r="CU485" i="36"/>
  <c r="DE485" i="36" s="1"/>
  <c r="AG487" i="36"/>
  <c r="BI485" i="36"/>
  <c r="V485" i="38"/>
  <c r="AI487" i="36"/>
  <c r="BT485" i="36"/>
  <c r="AA486" i="38"/>
  <c r="AK485" i="36"/>
  <c r="K485" i="38" s="1"/>
  <c r="N487" i="38"/>
  <c r="AR487" i="36"/>
  <c r="E487" i="36"/>
  <c r="T487" i="36"/>
  <c r="V487" i="36"/>
  <c r="W487" i="36"/>
  <c r="K487" i="36"/>
  <c r="D487" i="38"/>
  <c r="CO485" i="36"/>
  <c r="Q486" i="38"/>
  <c r="BH486" i="36"/>
  <c r="U486" i="38" s="1"/>
  <c r="X486" i="38" s="1"/>
  <c r="EI481" i="36"/>
  <c r="CW486" i="36"/>
  <c r="CX486" i="36"/>
  <c r="DA486" i="36"/>
  <c r="DC486" i="36" s="1"/>
  <c r="DD486" i="36"/>
  <c r="DB486" i="36"/>
  <c r="CZ486" i="36"/>
  <c r="CV486" i="36"/>
  <c r="CY486" i="36"/>
  <c r="EJ481" i="36"/>
  <c r="EX489" i="36"/>
  <c r="EP489" i="36"/>
  <c r="EM481" i="36"/>
  <c r="BF481" i="38"/>
  <c r="BB481" i="38"/>
  <c r="BG481" i="38" s="1"/>
  <c r="EH481" i="36"/>
  <c r="P485" i="36"/>
  <c r="E485" i="38"/>
  <c r="U485" i="36"/>
  <c r="C485" i="36"/>
  <c r="I485" i="36"/>
  <c r="CB486" i="36"/>
  <c r="AW484" i="36"/>
  <c r="BB484" i="36"/>
  <c r="AB484" i="36"/>
  <c r="EE481" i="36"/>
  <c r="AB483" i="36"/>
  <c r="AW483" i="36"/>
  <c r="BB483" i="36"/>
  <c r="AB483" i="38"/>
  <c r="O483" i="38"/>
  <c r="P483" i="38" s="1"/>
  <c r="Z483" i="38"/>
  <c r="Y483" i="38"/>
  <c r="DH484" i="36"/>
  <c r="DK484" i="36"/>
  <c r="DF484" i="36"/>
  <c r="DM484" i="36"/>
  <c r="DG484" i="36"/>
  <c r="DI484" i="36"/>
  <c r="DJ484" i="36"/>
  <c r="CZ484" i="36"/>
  <c r="CX484" i="36"/>
  <c r="DA484" i="36"/>
  <c r="DC484" i="36" s="1"/>
  <c r="CY484" i="36"/>
  <c r="CV484" i="36"/>
  <c r="DB484" i="36"/>
  <c r="CW484" i="36"/>
  <c r="DD484" i="36"/>
  <c r="AU486" i="36"/>
  <c r="AD486" i="38"/>
  <c r="M486" i="36"/>
  <c r="X486" i="36"/>
  <c r="AA486" i="36"/>
  <c r="F486" i="38"/>
  <c r="G486" i="38" s="1"/>
  <c r="N486" i="36"/>
  <c r="AY482" i="36"/>
  <c r="AZ482" i="36"/>
  <c r="AX482" i="36"/>
  <c r="BA482" i="36"/>
  <c r="EB481" i="36"/>
  <c r="D484" i="36"/>
  <c r="Y484" i="36" s="1" a="1"/>
  <c r="Y484" i="36" s="1"/>
  <c r="H484" i="38" s="1"/>
  <c r="I484" i="38" s="1"/>
  <c r="J484" i="36"/>
  <c r="BE481" i="38"/>
  <c r="BD481" i="36"/>
  <c r="BE481" i="36"/>
  <c r="BC481" i="36"/>
  <c r="CB483" i="36"/>
  <c r="F485" i="36"/>
  <c r="DW485" i="36"/>
  <c r="G485" i="36" a="1"/>
  <c r="G485" i="36" s="1"/>
  <c r="Q485" i="36"/>
  <c r="B485" i="38" s="1"/>
  <c r="J485" i="38"/>
  <c r="L485" i="36"/>
  <c r="P486" i="36"/>
  <c r="C486" i="36"/>
  <c r="A486" i="36" s="1"/>
  <c r="E486" i="38"/>
  <c r="U486" i="36"/>
  <c r="I486" i="36"/>
  <c r="AL482" i="38"/>
  <c r="AN482" i="38"/>
  <c r="AM482" i="38"/>
  <c r="EP488" i="36"/>
  <c r="EX488" i="36"/>
  <c r="EQ489" i="36"/>
  <c r="EO490" i="36" s="1"/>
  <c r="EQ490" i="36" s="1"/>
  <c r="EO491" i="36" s="1"/>
  <c r="BE482" i="36"/>
  <c r="BD482" i="36"/>
  <c r="BC482" i="36"/>
  <c r="O484" i="38"/>
  <c r="P484" i="38" s="1"/>
  <c r="Z484" i="38"/>
  <c r="Y484" i="38"/>
  <c r="AB484" i="38"/>
  <c r="EK481" i="36"/>
  <c r="DZ481" i="36"/>
  <c r="AY481" i="38"/>
  <c r="AM481" i="38"/>
  <c r="AL481" i="38"/>
  <c r="AN481" i="38"/>
  <c r="AJ484" i="38"/>
  <c r="BK484" i="38"/>
  <c r="BH484" i="38"/>
  <c r="AO484" i="38"/>
  <c r="AQ484" i="38"/>
  <c r="AW484" i="38"/>
  <c r="BP484" i="38"/>
  <c r="BT484" i="38"/>
  <c r="BI484" i="38"/>
  <c r="AE484" i="38"/>
  <c r="BA484" i="38"/>
  <c r="BB484" i="38" s="1"/>
  <c r="BG484" i="38" s="1"/>
  <c r="AF484" i="38"/>
  <c r="BR484" i="38"/>
  <c r="BL484" i="38"/>
  <c r="AV484" i="38"/>
  <c r="BM484" i="38"/>
  <c r="BS484" i="38"/>
  <c r="BN484" i="38"/>
  <c r="AS484" i="38"/>
  <c r="AI484" i="38"/>
  <c r="AP484" i="38"/>
  <c r="AU484" i="38"/>
  <c r="AX484" i="38"/>
  <c r="AZ484" i="38" s="1"/>
  <c r="BQ484" i="38"/>
  <c r="AH484" i="38"/>
  <c r="AT484" i="38"/>
  <c r="BO484" i="38"/>
  <c r="BY484" i="36"/>
  <c r="CA484" i="36" s="1"/>
  <c r="BU484" i="38"/>
  <c r="BJ484" i="38"/>
  <c r="AK484" i="38"/>
  <c r="AG484" i="38"/>
  <c r="A484" i="38"/>
  <c r="EL481" i="36"/>
  <c r="EC481" i="36"/>
  <c r="BC481" i="38"/>
  <c r="AZ481" i="36"/>
  <c r="AY481" i="36"/>
  <c r="BA481" i="36"/>
  <c r="AX481" i="36"/>
  <c r="AA483" i="38"/>
  <c r="J486" i="38"/>
  <c r="Q486" i="36"/>
  <c r="B486" i="38" s="1"/>
  <c r="DW486" i="36"/>
  <c r="F486" i="36"/>
  <c r="G486" i="36" a="1"/>
  <c r="G486" i="36" s="1"/>
  <c r="L486" i="36"/>
  <c r="R483" i="38"/>
  <c r="W483" i="38"/>
  <c r="J483" i="36"/>
  <c r="D483" i="36"/>
  <c r="Y483" i="36" s="1" a="1"/>
  <c r="Y483" i="36" s="1"/>
  <c r="H483" i="38" s="1"/>
  <c r="I483" i="38" s="1"/>
  <c r="DM482" i="36"/>
  <c r="DI482" i="36"/>
  <c r="DG482" i="36"/>
  <c r="DJ482" i="36"/>
  <c r="DF482" i="36"/>
  <c r="DH482" i="36"/>
  <c r="DK482" i="36"/>
  <c r="S482" i="38"/>
  <c r="T482" i="38"/>
  <c r="EF481" i="36"/>
  <c r="R485" i="38"/>
  <c r="W485" i="38"/>
  <c r="DD483" i="36"/>
  <c r="CX483" i="36"/>
  <c r="DA483" i="36"/>
  <c r="DC483" i="36" s="1"/>
  <c r="CZ483" i="36"/>
  <c r="DB483" i="36"/>
  <c r="CW483" i="36"/>
  <c r="CV483" i="36"/>
  <c r="CY483" i="36"/>
  <c r="ED481" i="36"/>
  <c r="BH483" i="38"/>
  <c r="BY483" i="36"/>
  <c r="CA483" i="36" s="1"/>
  <c r="BL483" i="38"/>
  <c r="AP483" i="38"/>
  <c r="AU483" i="38"/>
  <c r="AK483" i="38"/>
  <c r="AE483" i="38"/>
  <c r="BK483" i="38"/>
  <c r="AF483" i="38"/>
  <c r="AT483" i="38"/>
  <c r="BN483" i="38"/>
  <c r="BO483" i="38"/>
  <c r="BU483" i="38"/>
  <c r="AJ483" i="38"/>
  <c r="BP483" i="38"/>
  <c r="AX483" i="38"/>
  <c r="AZ483" i="38" s="1"/>
  <c r="AS483" i="38"/>
  <c r="BT483" i="38"/>
  <c r="AI483" i="38"/>
  <c r="BI483" i="38"/>
  <c r="BR483" i="38"/>
  <c r="AV483" i="38"/>
  <c r="BJ483" i="38"/>
  <c r="BS483" i="38"/>
  <c r="AH483" i="38"/>
  <c r="AG483" i="38"/>
  <c r="BA483" i="38"/>
  <c r="BB483" i="38" s="1"/>
  <c r="BG483" i="38" s="1"/>
  <c r="AO483" i="38"/>
  <c r="AQ483" i="38"/>
  <c r="BM483" i="38"/>
  <c r="AW483" i="38"/>
  <c r="BQ483" i="38"/>
  <c r="EG481" i="36"/>
  <c r="F485" i="38"/>
  <c r="G485" i="38" s="1"/>
  <c r="M485" i="36"/>
  <c r="AA485" i="36"/>
  <c r="N485" i="36"/>
  <c r="X485" i="36"/>
  <c r="AU485" i="36"/>
  <c r="AD485" i="38"/>
  <c r="S484" i="38"/>
  <c r="T484" i="38"/>
  <c r="A108" i="38"/>
  <c r="A107" i="38"/>
  <c r="BY107" i="36"/>
  <c r="CA107" i="36" s="1"/>
  <c r="BY108" i="36"/>
  <c r="CA108" i="36" s="1"/>
  <c r="CL487" i="36"/>
  <c r="FA489" i="36"/>
  <c r="AH489" i="36"/>
  <c r="BG489" i="36"/>
  <c r="ER489" i="36"/>
  <c r="BK489" i="36"/>
  <c r="CR489" i="36"/>
  <c r="BQ487" i="36"/>
  <c r="FB488" i="36"/>
  <c r="AC488" i="36"/>
  <c r="FD488" i="36"/>
  <c r="AM487" i="36"/>
  <c r="AL487" i="36"/>
  <c r="EU489" i="36"/>
  <c r="AC489" i="36"/>
  <c r="CL489" i="36"/>
  <c r="AL489" i="36"/>
  <c r="BJ489" i="36"/>
  <c r="BL489" i="36"/>
  <c r="BV488" i="36"/>
  <c r="CN487" i="36"/>
  <c r="CF487" i="36"/>
  <c r="BG487" i="36"/>
  <c r="FD489" i="36"/>
  <c r="CG489" i="36"/>
  <c r="BM489" i="36"/>
  <c r="BN489" i="36"/>
  <c r="CJ489" i="36"/>
  <c r="CK489" i="36"/>
  <c r="FA488" i="36"/>
  <c r="AD488" i="36"/>
  <c r="CL488" i="36"/>
  <c r="AJ488" i="36"/>
  <c r="BN488" i="36"/>
  <c r="ER487" i="36"/>
  <c r="BF487" i="36"/>
  <c r="FC489" i="36"/>
  <c r="EZ489" i="36"/>
  <c r="CP489" i="36"/>
  <c r="BW489" i="36"/>
  <c r="AT489" i="36"/>
  <c r="BS487" i="36"/>
  <c r="FC488" i="36"/>
  <c r="EW488" i="36"/>
  <c r="BN487" i="36"/>
  <c r="EV489" i="36"/>
  <c r="BZ489" i="36"/>
  <c r="BF489" i="36"/>
  <c r="CF489" i="36"/>
  <c r="BO489" i="36"/>
  <c r="BP489" i="36"/>
  <c r="BL487" i="36"/>
  <c r="BP487" i="36"/>
  <c r="EZ488" i="36"/>
  <c r="CG488" i="36"/>
  <c r="BW487" i="36"/>
  <c r="AO487" i="36"/>
  <c r="BZ487" i="36"/>
  <c r="FG487" i="36"/>
  <c r="AF489" i="36"/>
  <c r="FB489" i="36"/>
  <c r="CN489" i="36"/>
  <c r="AJ489" i="36"/>
  <c r="BR489" i="36"/>
  <c r="FG489" i="36"/>
  <c r="BO487" i="36"/>
  <c r="CM487" i="36"/>
  <c r="AJ487" i="36"/>
  <c r="AF488" i="36"/>
  <c r="EV488" i="36"/>
  <c r="ET488" i="36"/>
  <c r="BJ487" i="36"/>
  <c r="BK487" i="36"/>
  <c r="BX487" i="36"/>
  <c r="S488" i="36"/>
  <c r="BG488" i="36"/>
  <c r="AQ488" i="36"/>
  <c r="ET489" i="36"/>
  <c r="AD489" i="36"/>
  <c r="EW489" i="36"/>
  <c r="BQ489" i="36"/>
  <c r="BS489" i="36"/>
  <c r="AM489" i="36"/>
  <c r="BX489" i="36"/>
  <c r="CJ487" i="36"/>
  <c r="BS488" i="36"/>
  <c r="BJ488" i="36"/>
  <c r="CN488" i="36"/>
  <c r="S489" i="36"/>
  <c r="BV489" i="36"/>
  <c r="ES489" i="36"/>
  <c r="AQ489" i="36"/>
  <c r="AO489" i="36"/>
  <c r="CM489" i="36"/>
  <c r="AQ487" i="36"/>
  <c r="CR487" i="36"/>
  <c r="CP487" i="36"/>
  <c r="AH488" i="36"/>
  <c r="EU488" i="36"/>
  <c r="ES488" i="36"/>
  <c r="BR487" i="36"/>
  <c r="CR488" i="36"/>
  <c r="A486" i="38" l="1"/>
  <c r="CB485" i="36"/>
  <c r="BD483" i="38"/>
  <c r="AY483" i="38"/>
  <c r="AY484" i="38"/>
  <c r="BC483" i="38"/>
  <c r="BE484" i="38"/>
  <c r="BF483" i="38"/>
  <c r="A485" i="36"/>
  <c r="EY489" i="36"/>
  <c r="CT488" i="36"/>
  <c r="H488" i="36"/>
  <c r="O488" i="36" s="1"/>
  <c r="CS488" i="36"/>
  <c r="Z488" i="36"/>
  <c r="AI488" i="36"/>
  <c r="CQ487" i="36"/>
  <c r="CT487" i="36"/>
  <c r="CS487" i="36"/>
  <c r="H487" i="36"/>
  <c r="O487" i="36" s="1"/>
  <c r="BU487" i="36"/>
  <c r="AP489" i="36"/>
  <c r="BT489" i="36"/>
  <c r="AV489" i="36"/>
  <c r="BU489" i="36"/>
  <c r="CD489" i="36"/>
  <c r="AA489" i="38" s="1"/>
  <c r="CC489" i="36"/>
  <c r="W489" i="36"/>
  <c r="T489" i="36"/>
  <c r="E489" i="36"/>
  <c r="V489" i="36"/>
  <c r="D489" i="38"/>
  <c r="K489" i="36"/>
  <c r="CO488" i="36"/>
  <c r="BI488" i="36"/>
  <c r="V488" i="38"/>
  <c r="AC489" i="38"/>
  <c r="CH489" i="36"/>
  <c r="AE489" i="36"/>
  <c r="BU488" i="36"/>
  <c r="T488" i="36"/>
  <c r="W488" i="36"/>
  <c r="V488" i="36"/>
  <c r="E488" i="36"/>
  <c r="K488" i="36"/>
  <c r="D488" i="38"/>
  <c r="CH487" i="36"/>
  <c r="AC487" i="38"/>
  <c r="CC487" i="36"/>
  <c r="CD487" i="36"/>
  <c r="BI487" i="36"/>
  <c r="V487" i="38"/>
  <c r="AG488" i="36"/>
  <c r="AK487" i="36"/>
  <c r="K487" i="38" s="1"/>
  <c r="DX489" i="36"/>
  <c r="AK489" i="36"/>
  <c r="K489" i="38" s="1"/>
  <c r="CO489" i="36"/>
  <c r="AG489" i="36"/>
  <c r="DX487" i="36"/>
  <c r="AP487" i="36"/>
  <c r="AV487" i="36"/>
  <c r="BT487" i="36"/>
  <c r="FH487" i="36"/>
  <c r="CI487" i="36"/>
  <c r="Q489" i="38"/>
  <c r="BH489" i="36"/>
  <c r="U489" i="38" s="1"/>
  <c r="X489" i="38" s="1"/>
  <c r="AR489" i="36"/>
  <c r="N489" i="38"/>
  <c r="CI489" i="36"/>
  <c r="FH489" i="36"/>
  <c r="CQ489" i="36"/>
  <c r="Q487" i="38"/>
  <c r="BH487" i="36"/>
  <c r="U487" i="38" s="1"/>
  <c r="X487" i="38" s="1"/>
  <c r="CU487" i="36"/>
  <c r="AK488" i="36"/>
  <c r="K488" i="38" s="1"/>
  <c r="AE488" i="36"/>
  <c r="CO487" i="36"/>
  <c r="BI489" i="36"/>
  <c r="V489" i="38"/>
  <c r="M489" i="38"/>
  <c r="L489" i="38"/>
  <c r="AR489" i="38"/>
  <c r="Z489" i="36"/>
  <c r="M487" i="38"/>
  <c r="L487" i="38"/>
  <c r="AR488" i="38"/>
  <c r="CT489" i="36"/>
  <c r="CS489" i="36"/>
  <c r="H489" i="36"/>
  <c r="O489" i="36" s="1"/>
  <c r="AI489" i="36"/>
  <c r="EP491" i="36"/>
  <c r="EX491" i="36"/>
  <c r="EY491" i="36" s="1"/>
  <c r="ED484" i="36"/>
  <c r="AM483" i="38"/>
  <c r="AN483" i="38"/>
  <c r="AL483" i="38"/>
  <c r="DL484" i="36"/>
  <c r="EG484" i="36" s="1"/>
  <c r="R486" i="38"/>
  <c r="W486" i="38"/>
  <c r="AT486" i="38"/>
  <c r="BU486" i="38"/>
  <c r="AV486" i="38"/>
  <c r="AX486" i="38"/>
  <c r="AZ486" i="38" s="1"/>
  <c r="BP486" i="38"/>
  <c r="AQ486" i="38"/>
  <c r="AG486" i="38"/>
  <c r="BM486" i="38"/>
  <c r="BR486" i="38"/>
  <c r="AW486" i="38"/>
  <c r="BO486" i="38"/>
  <c r="AU486" i="38"/>
  <c r="BJ486" i="38"/>
  <c r="AH486" i="38"/>
  <c r="BN486" i="38"/>
  <c r="BA486" i="38"/>
  <c r="BB486" i="38" s="1"/>
  <c r="BG486" i="38" s="1"/>
  <c r="AK486" i="38"/>
  <c r="BY486" i="36"/>
  <c r="CA486" i="36" s="1"/>
  <c r="AJ486" i="38"/>
  <c r="BI486" i="38"/>
  <c r="BQ486" i="38"/>
  <c r="AI486" i="38"/>
  <c r="AS486" i="38"/>
  <c r="AE486" i="38"/>
  <c r="BT486" i="38"/>
  <c r="BH486" i="38"/>
  <c r="AO486" i="38"/>
  <c r="AF486" i="38"/>
  <c r="BK486" i="38"/>
  <c r="BS486" i="38"/>
  <c r="AP486" i="38"/>
  <c r="BL486" i="38"/>
  <c r="DJ485" i="36"/>
  <c r="DI485" i="36"/>
  <c r="DK485" i="36"/>
  <c r="DG485" i="36"/>
  <c r="DF485" i="36"/>
  <c r="DM485" i="36"/>
  <c r="DH485" i="36"/>
  <c r="CZ485" i="36"/>
  <c r="CY485" i="36"/>
  <c r="DD485" i="36"/>
  <c r="DB485" i="36"/>
  <c r="CV485" i="36"/>
  <c r="CW485" i="36"/>
  <c r="DA485" i="36"/>
  <c r="DC485" i="36" s="1"/>
  <c r="CX485" i="36"/>
  <c r="AP485" i="38"/>
  <c r="BQ485" i="38"/>
  <c r="BI485" i="38"/>
  <c r="BL485" i="38"/>
  <c r="BN485" i="38"/>
  <c r="AK485" i="38"/>
  <c r="BP485" i="38"/>
  <c r="BS485" i="38"/>
  <c r="BM485" i="38"/>
  <c r="BU485" i="38"/>
  <c r="BR485" i="38"/>
  <c r="BJ485" i="38"/>
  <c r="AJ485" i="38"/>
  <c r="BY485" i="36"/>
  <c r="CA485" i="36" s="1"/>
  <c r="AG485" i="38"/>
  <c r="BO485" i="38"/>
  <c r="AE485" i="38"/>
  <c r="AF485" i="38"/>
  <c r="AH485" i="38"/>
  <c r="AU485" i="38"/>
  <c r="BH485" i="38"/>
  <c r="AW485" i="38"/>
  <c r="BT485" i="38"/>
  <c r="AT485" i="38"/>
  <c r="AI485" i="38"/>
  <c r="AS485" i="38"/>
  <c r="AX485" i="38"/>
  <c r="AY485" i="38" s="1"/>
  <c r="AV485" i="38"/>
  <c r="BK485" i="38"/>
  <c r="AO485" i="38"/>
  <c r="BA485" i="38"/>
  <c r="BB485" i="38" s="1"/>
  <c r="BG485" i="38" s="1"/>
  <c r="AQ485" i="38"/>
  <c r="EM484" i="36"/>
  <c r="BE483" i="38"/>
  <c r="Z486" i="38"/>
  <c r="AB486" i="38"/>
  <c r="O486" i="38"/>
  <c r="P486" i="38" s="1"/>
  <c r="Y486" i="38"/>
  <c r="J486" i="36"/>
  <c r="D486" i="36"/>
  <c r="Y486" i="36" s="1" a="1"/>
  <c r="Y486" i="36" s="1"/>
  <c r="H486" i="38" s="1"/>
  <c r="I486" i="38" s="1"/>
  <c r="BE484" i="36"/>
  <c r="BD484" i="36"/>
  <c r="BC484" i="36"/>
  <c r="D485" i="36"/>
  <c r="Y485" i="36" s="1" a="1"/>
  <c r="Y485" i="36" s="1"/>
  <c r="H485" i="38" s="1"/>
  <c r="I485" i="38" s="1"/>
  <c r="J485" i="36"/>
  <c r="M487" i="36"/>
  <c r="AA487" i="36"/>
  <c r="F487" i="38"/>
  <c r="G487" i="38" s="1"/>
  <c r="N487" i="36"/>
  <c r="X487" i="36"/>
  <c r="AD487" i="38"/>
  <c r="AU487" i="36"/>
  <c r="DH486" i="36"/>
  <c r="DM486" i="36"/>
  <c r="DI486" i="36"/>
  <c r="DF486" i="36"/>
  <c r="DJ486" i="36"/>
  <c r="DG486" i="36"/>
  <c r="DK486" i="36"/>
  <c r="AN484" i="38"/>
  <c r="AL484" i="38"/>
  <c r="AM484" i="38"/>
  <c r="Y485" i="38"/>
  <c r="AB485" i="38"/>
  <c r="Z485" i="38"/>
  <c r="O485" i="38"/>
  <c r="P485" i="38" s="1"/>
  <c r="EL484" i="36"/>
  <c r="BA484" i="36"/>
  <c r="AX484" i="36"/>
  <c r="AZ484" i="36"/>
  <c r="AY484" i="36"/>
  <c r="DL482" i="36"/>
  <c r="EF482" i="36" s="1"/>
  <c r="BD484" i="38"/>
  <c r="EY488" i="36"/>
  <c r="EE484" i="36"/>
  <c r="EB484" i="36"/>
  <c r="BE483" i="36"/>
  <c r="BC483" i="36"/>
  <c r="BD483" i="36"/>
  <c r="P487" i="36"/>
  <c r="E487" i="38"/>
  <c r="U487" i="36"/>
  <c r="C487" i="36"/>
  <c r="I487" i="36"/>
  <c r="AB485" i="36"/>
  <c r="AW485" i="36"/>
  <c r="BB485" i="36"/>
  <c r="EJ482" i="36"/>
  <c r="AX483" i="36"/>
  <c r="BA483" i="36"/>
  <c r="AZ483" i="36"/>
  <c r="AY483" i="36"/>
  <c r="DM483" i="36"/>
  <c r="DH483" i="36"/>
  <c r="DJ483" i="36"/>
  <c r="DL483" i="36" s="1"/>
  <c r="DK483" i="36"/>
  <c r="DI483" i="36"/>
  <c r="DG483" i="36"/>
  <c r="DF483" i="36"/>
  <c r="EI482" i="36"/>
  <c r="T485" i="38"/>
  <c r="S485" i="38"/>
  <c r="A485" i="38"/>
  <c r="AB486" i="36"/>
  <c r="BB486" i="36"/>
  <c r="AW486" i="36"/>
  <c r="FI485" i="36"/>
  <c r="FI486" i="36"/>
  <c r="FI487" i="36"/>
  <c r="S483" i="38"/>
  <c r="T483" i="38"/>
  <c r="BF484" i="38"/>
  <c r="BC484" i="38"/>
  <c r="EX490" i="36"/>
  <c r="EQ491" i="36"/>
  <c r="EO492" i="36" s="1"/>
  <c r="EQ492" i="36" s="1"/>
  <c r="EO493" i="36" s="1"/>
  <c r="EP490" i="36"/>
  <c r="DW487" i="36"/>
  <c r="F487" i="36"/>
  <c r="L487" i="36"/>
  <c r="G487" i="36" a="1"/>
  <c r="G487" i="36" s="1"/>
  <c r="Q487" i="36"/>
  <c r="B487" i="38" s="1"/>
  <c r="J487" i="38"/>
  <c r="A109" i="38"/>
  <c r="A110" i="38"/>
  <c r="BY110" i="36"/>
  <c r="CA110" i="36" s="1"/>
  <c r="BY109" i="36"/>
  <c r="CA109" i="36" s="1"/>
  <c r="BX491" i="36"/>
  <c r="CL491" i="36"/>
  <c r="FA491" i="36"/>
  <c r="ET491" i="36"/>
  <c r="AJ491" i="36"/>
  <c r="ER491" i="36"/>
  <c r="EW491" i="36"/>
  <c r="CP488" i="36"/>
  <c r="CF488" i="36"/>
  <c r="AD490" i="36"/>
  <c r="S490" i="36"/>
  <c r="EZ490" i="36"/>
  <c r="CK488" i="36"/>
  <c r="FA490" i="36"/>
  <c r="EW490" i="36"/>
  <c r="AF490" i="36"/>
  <c r="FB491" i="36"/>
  <c r="BQ491" i="36"/>
  <c r="CG491" i="36"/>
  <c r="BL491" i="36"/>
  <c r="CP491" i="36"/>
  <c r="CM491" i="36"/>
  <c r="BM488" i="36"/>
  <c r="AO488" i="36"/>
  <c r="ET490" i="36"/>
  <c r="FC490" i="36"/>
  <c r="AH490" i="36"/>
  <c r="AS487" i="36"/>
  <c r="ES491" i="36"/>
  <c r="AO491" i="36"/>
  <c r="AT491" i="36"/>
  <c r="AL491" i="36"/>
  <c r="AH491" i="36"/>
  <c r="CK491" i="36"/>
  <c r="FG488" i="36"/>
  <c r="BR488" i="36"/>
  <c r="BF488" i="36"/>
  <c r="AS489" i="36"/>
  <c r="EZ491" i="36"/>
  <c r="AC491" i="36"/>
  <c r="BP491" i="36"/>
  <c r="CR491" i="36"/>
  <c r="BN491" i="36"/>
  <c r="CN491" i="36"/>
  <c r="BW488" i="36"/>
  <c r="ER488" i="36"/>
  <c r="BZ488" i="36"/>
  <c r="EV490" i="36"/>
  <c r="AF491" i="36"/>
  <c r="EV491" i="36"/>
  <c r="BZ491" i="36"/>
  <c r="BG491" i="36"/>
  <c r="BJ491" i="36"/>
  <c r="S491" i="36"/>
  <c r="BX488" i="36"/>
  <c r="BQ488" i="36"/>
  <c r="AL488" i="36"/>
  <c r="FB490" i="36"/>
  <c r="CG490" i="36"/>
  <c r="AD491" i="36"/>
  <c r="BF491" i="36"/>
  <c r="BK491" i="36"/>
  <c r="BW491" i="36"/>
  <c r="FD491" i="36"/>
  <c r="BO491" i="36"/>
  <c r="CJ488" i="36"/>
  <c r="CM488" i="36"/>
  <c r="BO488" i="36"/>
  <c r="EU491" i="36"/>
  <c r="CF491" i="36"/>
  <c r="BV491" i="36"/>
  <c r="AM491" i="36"/>
  <c r="BR491" i="36"/>
  <c r="AT488" i="36"/>
  <c r="BK488" i="36"/>
  <c r="BP488" i="36"/>
  <c r="BV490" i="36"/>
  <c r="ES490" i="36"/>
  <c r="FD490" i="36"/>
  <c r="FC491" i="36"/>
  <c r="CJ491" i="36"/>
  <c r="BM491" i="36"/>
  <c r="AQ491" i="36"/>
  <c r="FG491" i="36"/>
  <c r="BS491" i="36"/>
  <c r="BL488" i="36"/>
  <c r="AM488" i="36"/>
  <c r="EU490" i="36"/>
  <c r="AC490" i="36"/>
  <c r="BJ490" i="36"/>
  <c r="EI484" i="36" l="1"/>
  <c r="A487" i="36"/>
  <c r="EK484" i="36"/>
  <c r="DZ482" i="36"/>
  <c r="DZ484" i="36"/>
  <c r="DL486" i="36"/>
  <c r="EI486" i="36" s="1"/>
  <c r="BE485" i="38"/>
  <c r="EK486" i="36"/>
  <c r="BF485" i="38"/>
  <c r="EB483" i="36"/>
  <c r="BC486" i="38"/>
  <c r="ED483" i="36"/>
  <c r="CB489" i="36"/>
  <c r="EG483" i="36"/>
  <c r="EC486" i="36"/>
  <c r="BC485" i="38"/>
  <c r="AA487" i="38"/>
  <c r="EI483" i="36"/>
  <c r="EL486" i="36"/>
  <c r="EH486" i="36"/>
  <c r="A487" i="38"/>
  <c r="BD485" i="38"/>
  <c r="BI490" i="36"/>
  <c r="V490" i="38"/>
  <c r="AR490" i="38"/>
  <c r="Z490" i="36"/>
  <c r="DX491" i="36"/>
  <c r="BU491" i="36"/>
  <c r="AR488" i="36"/>
  <c r="N488" i="38"/>
  <c r="CD491" i="36"/>
  <c r="CC491" i="36"/>
  <c r="Z491" i="36"/>
  <c r="CI491" i="36"/>
  <c r="FH491" i="36"/>
  <c r="BH491" i="36"/>
  <c r="U491" i="38" s="1"/>
  <c r="X491" i="38" s="1"/>
  <c r="Q491" i="38"/>
  <c r="R491" i="38" s="1"/>
  <c r="AE491" i="36"/>
  <c r="L488" i="38"/>
  <c r="M488" i="38"/>
  <c r="CH488" i="36"/>
  <c r="AC488" i="38"/>
  <c r="CD488" i="36"/>
  <c r="CC488" i="36"/>
  <c r="CB488" i="36" s="1"/>
  <c r="D491" i="38"/>
  <c r="V491" i="36"/>
  <c r="W491" i="36"/>
  <c r="E491" i="36"/>
  <c r="T491" i="36"/>
  <c r="K491" i="36"/>
  <c r="BI491" i="36"/>
  <c r="V491" i="38"/>
  <c r="AG491" i="36"/>
  <c r="CU488" i="36"/>
  <c r="CI488" i="36"/>
  <c r="FH488" i="36"/>
  <c r="CO491" i="36"/>
  <c r="H491" i="36"/>
  <c r="O491" i="36" s="1"/>
  <c r="CS491" i="36"/>
  <c r="CT491" i="36"/>
  <c r="AR491" i="38"/>
  <c r="BH488" i="36"/>
  <c r="U488" i="38" s="1"/>
  <c r="X488" i="38" s="1"/>
  <c r="Q488" i="38"/>
  <c r="DX488" i="36"/>
  <c r="AI491" i="36"/>
  <c r="M491" i="38"/>
  <c r="L491" i="38"/>
  <c r="N491" i="38"/>
  <c r="AR491" i="36"/>
  <c r="AP491" i="36"/>
  <c r="AV491" i="36"/>
  <c r="BT491" i="36"/>
  <c r="DE487" i="36"/>
  <c r="AI490" i="36"/>
  <c r="BT488" i="36"/>
  <c r="AV488" i="36"/>
  <c r="AP488" i="36"/>
  <c r="CQ491" i="36"/>
  <c r="AG490" i="36"/>
  <c r="D490" i="38"/>
  <c r="W490" i="36"/>
  <c r="T490" i="36"/>
  <c r="K490" i="36"/>
  <c r="E490" i="36"/>
  <c r="V490" i="36"/>
  <c r="AE490" i="36"/>
  <c r="CQ488" i="36"/>
  <c r="AK491" i="36"/>
  <c r="K491" i="38" s="1"/>
  <c r="AC491" i="38"/>
  <c r="CH491" i="36"/>
  <c r="EX493" i="36"/>
  <c r="EP493" i="36"/>
  <c r="AZ485" i="36"/>
  <c r="BA485" i="36"/>
  <c r="AX485" i="36"/>
  <c r="AY485" i="36"/>
  <c r="EG486" i="36"/>
  <c r="AY486" i="38"/>
  <c r="EJ484" i="36"/>
  <c r="EC484" i="36"/>
  <c r="EF484" i="36"/>
  <c r="EH484" i="36"/>
  <c r="EA484" i="36"/>
  <c r="EJ483" i="36"/>
  <c r="R489" i="38"/>
  <c r="W489" i="38"/>
  <c r="Y487" i="38"/>
  <c r="AB487" i="38"/>
  <c r="O487" i="38"/>
  <c r="P487" i="38" s="1"/>
  <c r="Z487" i="38"/>
  <c r="EM483" i="36"/>
  <c r="BE486" i="38"/>
  <c r="EC482" i="36"/>
  <c r="EB482" i="36"/>
  <c r="BB487" i="36"/>
  <c r="AW487" i="36"/>
  <c r="AB487" i="36"/>
  <c r="EJ486" i="36"/>
  <c r="EA483" i="36"/>
  <c r="EA482" i="36"/>
  <c r="FI489" i="36"/>
  <c r="CB487" i="36"/>
  <c r="M488" i="36"/>
  <c r="N488" i="36"/>
  <c r="AU488" i="36"/>
  <c r="F488" i="38"/>
  <c r="G488" i="38" s="1"/>
  <c r="X488" i="36"/>
  <c r="AA488" i="36"/>
  <c r="AD488" i="38"/>
  <c r="EH483" i="36"/>
  <c r="EE486" i="36"/>
  <c r="EA486" i="36"/>
  <c r="EB486" i="36"/>
  <c r="EK483" i="36"/>
  <c r="P488" i="36"/>
  <c r="I488" i="36"/>
  <c r="C488" i="36"/>
  <c r="U488" i="36"/>
  <c r="E488" i="38"/>
  <c r="EP492" i="36"/>
  <c r="EQ493" i="36"/>
  <c r="EO494" i="36" s="1"/>
  <c r="EX492" i="36"/>
  <c r="EY492" i="36" s="1"/>
  <c r="AZ486" i="36"/>
  <c r="AY486" i="36"/>
  <c r="BA486" i="36"/>
  <c r="AX486" i="36"/>
  <c r="EM486" i="36"/>
  <c r="EH482" i="36"/>
  <c r="EF486" i="36"/>
  <c r="AZ485" i="38"/>
  <c r="EF483" i="36"/>
  <c r="EE483" i="36"/>
  <c r="P489" i="36"/>
  <c r="I489" i="36"/>
  <c r="U489" i="36"/>
  <c r="C489" i="36"/>
  <c r="E489" i="38"/>
  <c r="J488" i="38"/>
  <c r="L488" i="36"/>
  <c r="Q488" i="36"/>
  <c r="B488" i="38" s="1"/>
  <c r="F488" i="36"/>
  <c r="DW488" i="36"/>
  <c r="G488" i="36" a="1"/>
  <c r="G488" i="36" s="1"/>
  <c r="BE486" i="36"/>
  <c r="BD486" i="36"/>
  <c r="BC486" i="36"/>
  <c r="EE482" i="36"/>
  <c r="ED482" i="36"/>
  <c r="EM482" i="36"/>
  <c r="L489" i="36"/>
  <c r="DW489" i="36"/>
  <c r="F489" i="36"/>
  <c r="G489" i="36" a="1"/>
  <c r="G489" i="36" s="1"/>
  <c r="Q489" i="36"/>
  <c r="B489" i="38" s="1"/>
  <c r="J489" i="38"/>
  <c r="DB487" i="36"/>
  <c r="CV487" i="36"/>
  <c r="CZ487" i="36"/>
  <c r="CX487" i="36"/>
  <c r="CY487" i="36"/>
  <c r="CW487" i="36"/>
  <c r="DA487" i="36"/>
  <c r="DC487" i="36" s="1"/>
  <c r="DD487" i="36"/>
  <c r="M489" i="36"/>
  <c r="AA489" i="36"/>
  <c r="F489" i="38"/>
  <c r="G489" i="38" s="1"/>
  <c r="AU489" i="36"/>
  <c r="X489" i="36"/>
  <c r="N489" i="36"/>
  <c r="AD489" i="38"/>
  <c r="EY490" i="36"/>
  <c r="DZ486" i="36"/>
  <c r="EL483" i="36"/>
  <c r="D487" i="36"/>
  <c r="Y487" i="36" s="1" a="1"/>
  <c r="Y487" i="36" s="1"/>
  <c r="H487" i="38" s="1"/>
  <c r="I487" i="38" s="1"/>
  <c r="J487" i="36"/>
  <c r="DZ483" i="36"/>
  <c r="ED486" i="36"/>
  <c r="AP487" i="38"/>
  <c r="AQ487" i="38"/>
  <c r="BK487" i="38"/>
  <c r="BA487" i="38"/>
  <c r="BB487" i="38" s="1"/>
  <c r="BG487" i="38" s="1"/>
  <c r="BP487" i="38"/>
  <c r="AJ487" i="38"/>
  <c r="BT487" i="38"/>
  <c r="AX487" i="38"/>
  <c r="AZ487" i="38" s="1"/>
  <c r="AE487" i="38"/>
  <c r="BR487" i="38"/>
  <c r="AU487" i="38"/>
  <c r="AO487" i="38"/>
  <c r="BJ487" i="38"/>
  <c r="BM487" i="38"/>
  <c r="BI487" i="38"/>
  <c r="AW487" i="38"/>
  <c r="AV487" i="38"/>
  <c r="AK487" i="38"/>
  <c r="AF487" i="38"/>
  <c r="AI487" i="38"/>
  <c r="AT487" i="38"/>
  <c r="BS487" i="38"/>
  <c r="BN487" i="38"/>
  <c r="BH487" i="38"/>
  <c r="BQ487" i="38"/>
  <c r="AG487" i="38"/>
  <c r="BY487" i="36"/>
  <c r="CA487" i="36" s="1"/>
  <c r="BU487" i="38"/>
  <c r="AS487" i="38"/>
  <c r="BL487" i="38"/>
  <c r="BO487" i="38"/>
  <c r="AH487" i="38"/>
  <c r="AL485" i="38"/>
  <c r="AM485" i="38"/>
  <c r="AN485" i="38"/>
  <c r="BD486" i="38"/>
  <c r="S486" i="38"/>
  <c r="T486" i="38"/>
  <c r="EK482" i="36"/>
  <c r="CU489" i="36"/>
  <c r="A488" i="38"/>
  <c r="EG482" i="36"/>
  <c r="EC483" i="36"/>
  <c r="BE485" i="36"/>
  <c r="BC485" i="36"/>
  <c r="BD485" i="36"/>
  <c r="DL485" i="36"/>
  <c r="EE485" i="36" s="1"/>
  <c r="BF486" i="38"/>
  <c r="AL486" i="38"/>
  <c r="AN486" i="38"/>
  <c r="AM486" i="38"/>
  <c r="EL482" i="36"/>
  <c r="R487" i="38"/>
  <c r="W487" i="38"/>
  <c r="A112" i="38"/>
  <c r="A111" i="38"/>
  <c r="BY111" i="36"/>
  <c r="CA111" i="36" s="1"/>
  <c r="BY112" i="36"/>
  <c r="CA112" i="36" s="1"/>
  <c r="ET493" i="36"/>
  <c r="EV493" i="36"/>
  <c r="AF493" i="36"/>
  <c r="AO493" i="36"/>
  <c r="BP493" i="36"/>
  <c r="FG493" i="36"/>
  <c r="BR493" i="36"/>
  <c r="CM490" i="36"/>
  <c r="FB492" i="36"/>
  <c r="ES492" i="36"/>
  <c r="EW492" i="36"/>
  <c r="BO492" i="36"/>
  <c r="BX492" i="36"/>
  <c r="BN492" i="36"/>
  <c r="BS492" i="36"/>
  <c r="BX490" i="36"/>
  <c r="BZ490" i="36"/>
  <c r="AT490" i="36"/>
  <c r="CF490" i="36"/>
  <c r="AS491" i="36"/>
  <c r="AH493" i="36"/>
  <c r="FA493" i="36"/>
  <c r="BO493" i="36"/>
  <c r="BZ493" i="36"/>
  <c r="CR490" i="36"/>
  <c r="BS490" i="36"/>
  <c r="FA492" i="36"/>
  <c r="BV492" i="36"/>
  <c r="CK492" i="36"/>
  <c r="CJ492" i="36"/>
  <c r="BZ492" i="36"/>
  <c r="BK492" i="36"/>
  <c r="BO490" i="36"/>
  <c r="CK490" i="36"/>
  <c r="BQ490" i="36"/>
  <c r="EV492" i="36"/>
  <c r="AL492" i="36"/>
  <c r="FB493" i="36"/>
  <c r="FC493" i="36"/>
  <c r="BW493" i="36"/>
  <c r="AQ493" i="36"/>
  <c r="CJ493" i="36"/>
  <c r="BM490" i="36"/>
  <c r="ER490" i="36"/>
  <c r="BL490" i="36"/>
  <c r="EU492" i="36"/>
  <c r="FC492" i="36"/>
  <c r="AH492" i="36"/>
  <c r="AO492" i="36"/>
  <c r="CN492" i="36"/>
  <c r="CF492" i="36"/>
  <c r="AM492" i="36"/>
  <c r="CG493" i="36"/>
  <c r="BV493" i="36"/>
  <c r="AL493" i="36"/>
  <c r="BK493" i="36"/>
  <c r="BS493" i="36"/>
  <c r="BQ493" i="36"/>
  <c r="CN490" i="36"/>
  <c r="CP490" i="36"/>
  <c r="AM490" i="36"/>
  <c r="EZ492" i="36"/>
  <c r="S492" i="36"/>
  <c r="BM492" i="36"/>
  <c r="AT492" i="36"/>
  <c r="CR492" i="36"/>
  <c r="BW490" i="36"/>
  <c r="AL490" i="36"/>
  <c r="AO490" i="36"/>
  <c r="CM492" i="36"/>
  <c r="S493" i="36"/>
  <c r="FD493" i="36"/>
  <c r="CN493" i="36"/>
  <c r="BL493" i="36"/>
  <c r="AM493" i="36"/>
  <c r="BR490" i="36"/>
  <c r="AJ490" i="36"/>
  <c r="AF492" i="36"/>
  <c r="CG492" i="36"/>
  <c r="FD492" i="36"/>
  <c r="ER492" i="36"/>
  <c r="BJ492" i="36"/>
  <c r="AJ492" i="36"/>
  <c r="FG490" i="36"/>
  <c r="BW492" i="36"/>
  <c r="EW493" i="36"/>
  <c r="EU493" i="36"/>
  <c r="CM493" i="36"/>
  <c r="BJ493" i="36"/>
  <c r="BG493" i="36"/>
  <c r="CL493" i="36"/>
  <c r="BP490" i="36"/>
  <c r="CL490" i="36"/>
  <c r="AQ490" i="36"/>
  <c r="FG492" i="36"/>
  <c r="AD492" i="36"/>
  <c r="AQ492" i="36"/>
  <c r="CL492" i="36"/>
  <c r="CP492" i="36"/>
  <c r="BN490" i="36"/>
  <c r="AC492" i="36"/>
  <c r="BP492" i="36"/>
  <c r="BF492" i="36"/>
  <c r="AC493" i="36"/>
  <c r="ES493" i="36"/>
  <c r="ER493" i="36"/>
  <c r="BN493" i="36"/>
  <c r="BX493" i="36"/>
  <c r="AT493" i="36"/>
  <c r="BG490" i="36"/>
  <c r="AS488" i="36"/>
  <c r="AD493" i="36"/>
  <c r="EZ493" i="36"/>
  <c r="AJ493" i="36"/>
  <c r="CR493" i="36"/>
  <c r="CF493" i="36"/>
  <c r="CP493" i="36"/>
  <c r="BK490" i="36"/>
  <c r="BF490" i="36"/>
  <c r="ET492" i="36"/>
  <c r="BG492" i="36"/>
  <c r="BQ492" i="36"/>
  <c r="BR492" i="36"/>
  <c r="BL492" i="36"/>
  <c r="CJ490" i="36"/>
  <c r="BF493" i="36"/>
  <c r="CB491" i="36" l="1"/>
  <c r="A489" i="38"/>
  <c r="A488" i="36"/>
  <c r="BF487" i="38"/>
  <c r="ED485" i="36"/>
  <c r="EL485" i="36"/>
  <c r="A489" i="36"/>
  <c r="AA491" i="38"/>
  <c r="BH493" i="36"/>
  <c r="U493" i="38" s="1"/>
  <c r="X493" i="38" s="1"/>
  <c r="Q493" i="38"/>
  <c r="BH490" i="36"/>
  <c r="U490" i="38" s="1"/>
  <c r="X490" i="38" s="1"/>
  <c r="Q490" i="38"/>
  <c r="CQ493" i="36"/>
  <c r="CS493" i="36"/>
  <c r="CT493" i="36"/>
  <c r="H493" i="36"/>
  <c r="O493" i="36" s="1"/>
  <c r="AK493" i="36"/>
  <c r="K493" i="38" s="1"/>
  <c r="AE493" i="36"/>
  <c r="DE488" i="36"/>
  <c r="N493" i="38"/>
  <c r="AR493" i="36"/>
  <c r="AC493" i="38"/>
  <c r="CH493" i="36"/>
  <c r="AR493" i="38"/>
  <c r="BH492" i="36"/>
  <c r="U492" i="38" s="1"/>
  <c r="X492" i="38" s="1"/>
  <c r="Q492" i="38"/>
  <c r="AR492" i="38"/>
  <c r="CQ492" i="36"/>
  <c r="BU492" i="36"/>
  <c r="AE492" i="36"/>
  <c r="DX492" i="36"/>
  <c r="BU490" i="36"/>
  <c r="V493" i="38"/>
  <c r="BI493" i="36"/>
  <c r="Z493" i="36"/>
  <c r="CU493" i="36" s="1"/>
  <c r="CI492" i="36"/>
  <c r="FH492" i="36"/>
  <c r="DX490" i="36"/>
  <c r="AK492" i="36"/>
  <c r="K492" i="38" s="1"/>
  <c r="V492" i="38"/>
  <c r="BI492" i="36"/>
  <c r="AG492" i="36"/>
  <c r="AK490" i="36"/>
  <c r="K490" i="38" s="1"/>
  <c r="CO493" i="36"/>
  <c r="W493" i="36"/>
  <c r="V493" i="36"/>
  <c r="D493" i="38"/>
  <c r="K493" i="36"/>
  <c r="E493" i="36"/>
  <c r="T493" i="36"/>
  <c r="P493" i="36" s="1"/>
  <c r="AV490" i="36"/>
  <c r="BT490" i="36"/>
  <c r="AP490" i="36"/>
  <c r="L490" i="38"/>
  <c r="M490" i="38"/>
  <c r="CI490" i="36"/>
  <c r="FH490" i="36"/>
  <c r="FI493" i="36" s="1"/>
  <c r="CS492" i="36"/>
  <c r="H492" i="36"/>
  <c r="O492" i="36" s="1"/>
  <c r="CT492" i="36"/>
  <c r="AR492" i="36"/>
  <c r="N492" i="38"/>
  <c r="V492" i="36"/>
  <c r="W492" i="36"/>
  <c r="K492" i="36"/>
  <c r="T492" i="36"/>
  <c r="E492" i="36"/>
  <c r="D492" i="38"/>
  <c r="CQ490" i="36"/>
  <c r="CO490" i="36"/>
  <c r="M493" i="38"/>
  <c r="L493" i="38"/>
  <c r="CD493" i="36"/>
  <c r="AA493" i="38" s="1"/>
  <c r="CC493" i="36"/>
  <c r="CO492" i="36"/>
  <c r="BT492" i="36"/>
  <c r="AP492" i="36"/>
  <c r="AV492" i="36"/>
  <c r="AI492" i="36"/>
  <c r="Z492" i="36"/>
  <c r="CU492" i="36" s="1"/>
  <c r="CU490" i="36"/>
  <c r="BU493" i="36"/>
  <c r="CI493" i="36"/>
  <c r="FH493" i="36"/>
  <c r="M492" i="38"/>
  <c r="L492" i="38"/>
  <c r="CC492" i="36"/>
  <c r="CD492" i="36"/>
  <c r="AA492" i="38" s="1"/>
  <c r="H490" i="36"/>
  <c r="O490" i="36" s="1"/>
  <c r="CT490" i="36"/>
  <c r="CS490" i="36"/>
  <c r="AI493" i="36"/>
  <c r="N490" i="38"/>
  <c r="AR490" i="36"/>
  <c r="AC490" i="38"/>
  <c r="CH490" i="36"/>
  <c r="CD490" i="36"/>
  <c r="CC490" i="36"/>
  <c r="AC492" i="38"/>
  <c r="CH492" i="36"/>
  <c r="DX493" i="36"/>
  <c r="AP493" i="36"/>
  <c r="BT493" i="36"/>
  <c r="AV493" i="36"/>
  <c r="AG493" i="36"/>
  <c r="BD487" i="38"/>
  <c r="EP494" i="36"/>
  <c r="EX494" i="36"/>
  <c r="BR488" i="38"/>
  <c r="BA488" i="38"/>
  <c r="BB488" i="38" s="1"/>
  <c r="BG488" i="38" s="1"/>
  <c r="BM488" i="38"/>
  <c r="BL488" i="38"/>
  <c r="AV488" i="38"/>
  <c r="BY488" i="36"/>
  <c r="CA488" i="36" s="1"/>
  <c r="AT488" i="38"/>
  <c r="AF488" i="38"/>
  <c r="AK488" i="38"/>
  <c r="AH488" i="38"/>
  <c r="AG488" i="38"/>
  <c r="BO488" i="38"/>
  <c r="AW488" i="38"/>
  <c r="AO488" i="38"/>
  <c r="AX488" i="38"/>
  <c r="AZ488" i="38" s="1"/>
  <c r="BS488" i="38"/>
  <c r="AP488" i="38"/>
  <c r="BH488" i="38"/>
  <c r="BI488" i="38"/>
  <c r="AU488" i="38"/>
  <c r="AE488" i="38"/>
  <c r="BU488" i="38"/>
  <c r="AS488" i="38"/>
  <c r="BQ488" i="38"/>
  <c r="AQ488" i="38"/>
  <c r="BK488" i="38"/>
  <c r="BJ488" i="38"/>
  <c r="AJ488" i="38"/>
  <c r="BP488" i="38"/>
  <c r="BC488" i="38"/>
  <c r="BT488" i="38"/>
  <c r="AI488" i="38"/>
  <c r="BN488" i="38"/>
  <c r="EK485" i="36"/>
  <c r="EY493" i="36"/>
  <c r="P490" i="36"/>
  <c r="C490" i="36"/>
  <c r="U490" i="36"/>
  <c r="E490" i="38"/>
  <c r="I490" i="36"/>
  <c r="P491" i="36"/>
  <c r="E491" i="38"/>
  <c r="C491" i="36"/>
  <c r="I491" i="36"/>
  <c r="U491" i="36"/>
  <c r="AA490" i="36"/>
  <c r="F490" i="38"/>
  <c r="G490" i="38" s="1"/>
  <c r="N490" i="36"/>
  <c r="X490" i="36"/>
  <c r="M490" i="36"/>
  <c r="AD490" i="38"/>
  <c r="AU490" i="36"/>
  <c r="DE489" i="36"/>
  <c r="CW488" i="36"/>
  <c r="CV488" i="36"/>
  <c r="DD488" i="36"/>
  <c r="DB488" i="36"/>
  <c r="CY488" i="36"/>
  <c r="DA488" i="36"/>
  <c r="DC488" i="36" s="1"/>
  <c r="CZ488" i="36"/>
  <c r="CX488" i="36"/>
  <c r="O489" i="38"/>
  <c r="P489" i="38" s="1"/>
  <c r="Z489" i="38"/>
  <c r="Y489" i="38"/>
  <c r="AB489" i="38"/>
  <c r="EC485" i="36"/>
  <c r="CU491" i="36"/>
  <c r="AA488" i="38"/>
  <c r="AD491" i="38"/>
  <c r="N491" i="36"/>
  <c r="AA491" i="36"/>
  <c r="F491" i="38"/>
  <c r="G491" i="38" s="1"/>
  <c r="X491" i="36"/>
  <c r="AU491" i="36"/>
  <c r="M491" i="36"/>
  <c r="AL487" i="38"/>
  <c r="AM487" i="38"/>
  <c r="AN487" i="38"/>
  <c r="J489" i="36"/>
  <c r="D489" i="36"/>
  <c r="Y489" i="36" s="1" a="1"/>
  <c r="Y489" i="36" s="1"/>
  <c r="H489" i="38" s="1"/>
  <c r="I489" i="38" s="1"/>
  <c r="EA485" i="36"/>
  <c r="DI487" i="36"/>
  <c r="DH487" i="36"/>
  <c r="DM487" i="36"/>
  <c r="DF487" i="36"/>
  <c r="DK487" i="36"/>
  <c r="DJ487" i="36"/>
  <c r="DG487" i="36"/>
  <c r="DB489" i="36"/>
  <c r="CW489" i="36"/>
  <c r="CZ489" i="36"/>
  <c r="CY489" i="36"/>
  <c r="CX489" i="36"/>
  <c r="DA489" i="36"/>
  <c r="DC489" i="36" s="1"/>
  <c r="CV489" i="36"/>
  <c r="DD489" i="36"/>
  <c r="AY487" i="38"/>
  <c r="AW489" i="36"/>
  <c r="BB489" i="36"/>
  <c r="AB489" i="36"/>
  <c r="T491" i="38"/>
  <c r="S491" i="38"/>
  <c r="F490" i="36"/>
  <c r="DW490" i="36"/>
  <c r="J490" i="38"/>
  <c r="L490" i="36"/>
  <c r="G490" i="36" a="1"/>
  <c r="G490" i="36" s="1"/>
  <c r="Q490" i="36"/>
  <c r="B490" i="38" s="1"/>
  <c r="Z488" i="38"/>
  <c r="Y488" i="38"/>
  <c r="O488" i="38"/>
  <c r="P488" i="38" s="1"/>
  <c r="AB488" i="38"/>
  <c r="EB485" i="36"/>
  <c r="EF485" i="36"/>
  <c r="EQ494" i="36"/>
  <c r="EO495" i="36" s="1"/>
  <c r="EQ495" i="36" s="1"/>
  <c r="EO496" i="36" s="1"/>
  <c r="W491" i="38"/>
  <c r="AW488" i="36"/>
  <c r="AB488" i="36"/>
  <c r="BB488" i="36"/>
  <c r="EH485" i="36"/>
  <c r="EG485" i="36"/>
  <c r="EM485" i="36"/>
  <c r="EJ485" i="36"/>
  <c r="BE487" i="38"/>
  <c r="EI485" i="36"/>
  <c r="BA487" i="36"/>
  <c r="AZ487" i="36"/>
  <c r="AX487" i="36"/>
  <c r="AY487" i="36"/>
  <c r="DZ485" i="36"/>
  <c r="J491" i="38"/>
  <c r="G491" i="36" a="1"/>
  <c r="G491" i="36" s="1"/>
  <c r="Q491" i="36"/>
  <c r="B491" i="38" s="1"/>
  <c r="DW491" i="36"/>
  <c r="L491" i="36"/>
  <c r="F491" i="36"/>
  <c r="S487" i="38"/>
  <c r="T487" i="38"/>
  <c r="BC487" i="38"/>
  <c r="BS489" i="38"/>
  <c r="BU489" i="38"/>
  <c r="AP489" i="38"/>
  <c r="BJ489" i="38"/>
  <c r="AQ489" i="38"/>
  <c r="AX489" i="38"/>
  <c r="AZ489" i="38" s="1"/>
  <c r="BK489" i="38"/>
  <c r="AT489" i="38"/>
  <c r="AS489" i="38"/>
  <c r="AV489" i="38"/>
  <c r="BO489" i="38"/>
  <c r="AU489" i="38"/>
  <c r="AO489" i="38"/>
  <c r="BY489" i="36"/>
  <c r="CA489" i="36" s="1"/>
  <c r="BH489" i="38"/>
  <c r="BI489" i="38"/>
  <c r="AJ489" i="38"/>
  <c r="AF489" i="38"/>
  <c r="AH489" i="38"/>
  <c r="BM489" i="38"/>
  <c r="AG489" i="38"/>
  <c r="BN489" i="38"/>
  <c r="AI489" i="38"/>
  <c r="BL489" i="38"/>
  <c r="AK489" i="38"/>
  <c r="BT489" i="38"/>
  <c r="BP489" i="38"/>
  <c r="BQ489" i="38"/>
  <c r="AW489" i="38"/>
  <c r="BR489" i="38"/>
  <c r="BA489" i="38"/>
  <c r="BB489" i="38" s="1"/>
  <c r="BG489" i="38" s="1"/>
  <c r="AE489" i="38"/>
  <c r="D488" i="36"/>
  <c r="Y488" i="36" s="1" a="1"/>
  <c r="Y488" i="36" s="1"/>
  <c r="H488" i="38" s="1"/>
  <c r="I488" i="38" s="1"/>
  <c r="J488" i="36"/>
  <c r="BD487" i="36"/>
  <c r="BC487" i="36"/>
  <c r="BE487" i="36"/>
  <c r="S489" i="38"/>
  <c r="T489" i="38"/>
  <c r="R488" i="38"/>
  <c r="W488" i="38"/>
  <c r="FI488" i="36"/>
  <c r="FI491" i="36"/>
  <c r="A114" i="38"/>
  <c r="A113" i="38"/>
  <c r="BY114" i="36"/>
  <c r="CA114" i="36" s="1"/>
  <c r="BY113" i="36"/>
  <c r="CA113" i="36" s="1"/>
  <c r="AS492" i="36"/>
  <c r="BV494" i="36"/>
  <c r="FC494" i="36"/>
  <c r="ET494" i="36"/>
  <c r="FA494" i="36"/>
  <c r="CG494" i="36"/>
  <c r="AF494" i="36"/>
  <c r="AS493" i="36"/>
  <c r="AH494" i="36"/>
  <c r="EW494" i="36"/>
  <c r="AD494" i="36"/>
  <c r="AS490" i="36"/>
  <c r="FB494" i="36"/>
  <c r="EZ494" i="36"/>
  <c r="S494" i="36"/>
  <c r="EU494" i="36"/>
  <c r="CK493" i="36"/>
  <c r="BM493" i="36"/>
  <c r="FD494" i="36"/>
  <c r="AC494" i="36"/>
  <c r="EV494" i="36"/>
  <c r="ES494" i="36"/>
  <c r="FG494" i="36"/>
  <c r="A491" i="38" l="1"/>
  <c r="AY488" i="38"/>
  <c r="BC489" i="38"/>
  <c r="BF489" i="38"/>
  <c r="A490" i="36"/>
  <c r="A491" i="36"/>
  <c r="BD488" i="38"/>
  <c r="A490" i="38"/>
  <c r="BD489" i="38"/>
  <c r="BE488" i="38"/>
  <c r="BF488" i="38"/>
  <c r="DX494" i="36"/>
  <c r="AR494" i="38"/>
  <c r="Z494" i="36"/>
  <c r="W494" i="36"/>
  <c r="T494" i="36"/>
  <c r="K494" i="36"/>
  <c r="D494" i="38"/>
  <c r="V494" i="36"/>
  <c r="E494" i="36"/>
  <c r="DE490" i="36"/>
  <c r="AE494" i="36"/>
  <c r="AI494" i="36"/>
  <c r="DE493" i="36"/>
  <c r="AG494" i="36"/>
  <c r="DE492" i="36"/>
  <c r="DB492" i="36"/>
  <c r="CY492" i="36"/>
  <c r="CZ492" i="36"/>
  <c r="CV492" i="36"/>
  <c r="DA492" i="36"/>
  <c r="DC492" i="36" s="1"/>
  <c r="CX492" i="36"/>
  <c r="CW492" i="36"/>
  <c r="DD492" i="36"/>
  <c r="DM489" i="36"/>
  <c r="DK489" i="36"/>
  <c r="DF489" i="36"/>
  <c r="DJ489" i="36"/>
  <c r="DG489" i="36"/>
  <c r="DI489" i="36"/>
  <c r="DH489" i="36"/>
  <c r="AY489" i="38"/>
  <c r="BC488" i="36"/>
  <c r="BE488" i="36"/>
  <c r="BD488" i="36"/>
  <c r="EX495" i="36"/>
  <c r="EP495" i="36"/>
  <c r="EQ496" i="36"/>
  <c r="EO497" i="36" s="1"/>
  <c r="BC489" i="36"/>
  <c r="BD489" i="36"/>
  <c r="BE489" i="36"/>
  <c r="EY494" i="36"/>
  <c r="CB492" i="36"/>
  <c r="W492" i="38"/>
  <c r="R492" i="38"/>
  <c r="DJ488" i="36"/>
  <c r="DM488" i="36"/>
  <c r="DK488" i="36"/>
  <c r="DH488" i="36"/>
  <c r="DF488" i="36"/>
  <c r="DI488" i="36"/>
  <c r="DG488" i="36"/>
  <c r="CZ491" i="36"/>
  <c r="CY491" i="36"/>
  <c r="DB491" i="36"/>
  <c r="DD491" i="36"/>
  <c r="CW491" i="36"/>
  <c r="CX491" i="36"/>
  <c r="DA491" i="36"/>
  <c r="DC491" i="36" s="1"/>
  <c r="CV491" i="36"/>
  <c r="DE491" i="36"/>
  <c r="S488" i="38"/>
  <c r="T488" i="38"/>
  <c r="AZ489" i="36"/>
  <c r="AX489" i="36"/>
  <c r="BA489" i="36"/>
  <c r="AY489" i="36"/>
  <c r="BE489" i="38"/>
  <c r="BA488" i="36"/>
  <c r="AX488" i="36"/>
  <c r="AY488" i="36"/>
  <c r="AZ488" i="36"/>
  <c r="DL487" i="36"/>
  <c r="EM487" i="36" s="1"/>
  <c r="D490" i="36"/>
  <c r="Y490" i="36" s="1" a="1"/>
  <c r="Y490" i="36" s="1"/>
  <c r="H490" i="38" s="1"/>
  <c r="I490" i="38" s="1"/>
  <c r="J490" i="36"/>
  <c r="CB490" i="36"/>
  <c r="J491" i="36"/>
  <c r="D491" i="36"/>
  <c r="Y491" i="36" s="1" a="1"/>
  <c r="Y491" i="36" s="1"/>
  <c r="H491" i="38" s="1"/>
  <c r="I491" i="38" s="1"/>
  <c r="CX493" i="36"/>
  <c r="CZ493" i="36"/>
  <c r="DB493" i="36"/>
  <c r="DA493" i="36"/>
  <c r="DC493" i="36" s="1"/>
  <c r="CW493" i="36"/>
  <c r="CV493" i="36"/>
  <c r="CY493" i="36"/>
  <c r="DD493" i="36"/>
  <c r="CW490" i="36"/>
  <c r="CX490" i="36"/>
  <c r="DA490" i="36"/>
  <c r="DC490" i="36" s="1"/>
  <c r="CY490" i="36"/>
  <c r="CV490" i="36"/>
  <c r="CZ490" i="36"/>
  <c r="DD490" i="36"/>
  <c r="DB490" i="36"/>
  <c r="BB491" i="36"/>
  <c r="AW491" i="36"/>
  <c r="AB491" i="36"/>
  <c r="BB490" i="36"/>
  <c r="AB490" i="36"/>
  <c r="AW490" i="36"/>
  <c r="Q492" i="36"/>
  <c r="B492" i="38" s="1"/>
  <c r="G492" i="36" a="1"/>
  <c r="G492" i="36" s="1"/>
  <c r="F492" i="36"/>
  <c r="L492" i="36"/>
  <c r="J492" i="38"/>
  <c r="DW492" i="36"/>
  <c r="CB493" i="36"/>
  <c r="P492" i="36"/>
  <c r="U492" i="36"/>
  <c r="E492" i="38"/>
  <c r="I492" i="36"/>
  <c r="C492" i="36"/>
  <c r="A492" i="36" s="1"/>
  <c r="AU493" i="36"/>
  <c r="M493" i="36"/>
  <c r="X493" i="36"/>
  <c r="N493" i="36"/>
  <c r="F493" i="38"/>
  <c r="G493" i="38" s="1"/>
  <c r="AA493" i="36"/>
  <c r="AD493" i="38"/>
  <c r="Y491" i="38"/>
  <c r="O491" i="38"/>
  <c r="P491" i="38" s="1"/>
  <c r="Z491" i="38"/>
  <c r="AB491" i="38"/>
  <c r="FI490" i="36"/>
  <c r="FI492" i="36"/>
  <c r="O490" i="38"/>
  <c r="P490" i="38" s="1"/>
  <c r="Z490" i="38"/>
  <c r="AB490" i="38"/>
  <c r="Y490" i="38"/>
  <c r="AL489" i="38"/>
  <c r="AM489" i="38"/>
  <c r="AN489" i="38"/>
  <c r="EA487" i="36"/>
  <c r="AX491" i="38"/>
  <c r="AY491" i="38" s="1"/>
  <c r="BR491" i="38"/>
  <c r="BK491" i="38"/>
  <c r="BO491" i="38"/>
  <c r="BS491" i="38"/>
  <c r="AE491" i="38"/>
  <c r="AQ491" i="38"/>
  <c r="AU491" i="38"/>
  <c r="AK491" i="38"/>
  <c r="AO491" i="38"/>
  <c r="AS491" i="38"/>
  <c r="AW491" i="38"/>
  <c r="BA491" i="38"/>
  <c r="BB491" i="38" s="1"/>
  <c r="BG491" i="38" s="1"/>
  <c r="BI491" i="38"/>
  <c r="BM491" i="38"/>
  <c r="BQ491" i="38"/>
  <c r="BU491" i="38"/>
  <c r="AF491" i="38"/>
  <c r="AV491" i="38"/>
  <c r="BJ491" i="38"/>
  <c r="BN491" i="38"/>
  <c r="BL491" i="38"/>
  <c r="AJ491" i="38"/>
  <c r="BP491" i="38"/>
  <c r="BT491" i="38"/>
  <c r="AT491" i="38"/>
  <c r="AI491" i="38"/>
  <c r="BH491" i="38"/>
  <c r="BY491" i="36"/>
  <c r="CA491" i="36" s="1"/>
  <c r="AP491" i="38"/>
  <c r="AH491" i="38"/>
  <c r="BF491" i="38"/>
  <c r="AG491" i="38"/>
  <c r="AN488" i="38"/>
  <c r="AL488" i="38"/>
  <c r="AM488" i="38"/>
  <c r="AA490" i="38"/>
  <c r="F492" i="38"/>
  <c r="G492" i="38" s="1"/>
  <c r="N492" i="36"/>
  <c r="M492" i="36"/>
  <c r="AA492" i="36"/>
  <c r="AU492" i="36"/>
  <c r="X492" i="36"/>
  <c r="AD492" i="38"/>
  <c r="R493" i="38"/>
  <c r="W493" i="38"/>
  <c r="EI487" i="36"/>
  <c r="EP496" i="36"/>
  <c r="EX496" i="36"/>
  <c r="EQ497" i="36"/>
  <c r="EO498" i="36" s="1"/>
  <c r="BN490" i="38"/>
  <c r="BH490" i="38"/>
  <c r="AQ490" i="38"/>
  <c r="AX490" i="38"/>
  <c r="AZ490" i="38" s="1"/>
  <c r="AF490" i="38"/>
  <c r="AO490" i="38"/>
  <c r="BY490" i="36"/>
  <c r="CA490" i="36" s="1"/>
  <c r="BK490" i="38"/>
  <c r="AT490" i="38"/>
  <c r="AP490" i="38"/>
  <c r="BM490" i="38"/>
  <c r="AI490" i="38"/>
  <c r="BS490" i="38"/>
  <c r="BP490" i="38"/>
  <c r="BU490" i="38"/>
  <c r="AE490" i="38"/>
  <c r="AW490" i="38"/>
  <c r="AJ490" i="38"/>
  <c r="BO490" i="38"/>
  <c r="BQ490" i="38"/>
  <c r="AH490" i="38"/>
  <c r="BR490" i="38"/>
  <c r="AG490" i="38"/>
  <c r="AS490" i="38"/>
  <c r="BL490" i="38"/>
  <c r="AK490" i="38"/>
  <c r="AU490" i="38"/>
  <c r="BJ490" i="38"/>
  <c r="BA490" i="38"/>
  <c r="BB490" i="38" s="1"/>
  <c r="BG490" i="38" s="1"/>
  <c r="BI490" i="38"/>
  <c r="AV490" i="38"/>
  <c r="BT490" i="38"/>
  <c r="U493" i="36"/>
  <c r="E493" i="38"/>
  <c r="A493" i="38" s="1"/>
  <c r="I493" i="36"/>
  <c r="C493" i="36"/>
  <c r="Q493" i="36"/>
  <c r="B493" i="38" s="1"/>
  <c r="J493" i="38"/>
  <c r="G493" i="36" a="1"/>
  <c r="G493" i="36" s="1"/>
  <c r="DW493" i="36"/>
  <c r="F493" i="36"/>
  <c r="L493" i="36"/>
  <c r="W490" i="38"/>
  <c r="R490" i="38"/>
  <c r="A115" i="38"/>
  <c r="A116" i="38"/>
  <c r="BY115" i="36"/>
  <c r="CA115" i="36" s="1"/>
  <c r="BY116" i="36"/>
  <c r="CA116" i="36" s="1"/>
  <c r="AD495" i="36"/>
  <c r="FB495" i="36"/>
  <c r="CM494" i="36"/>
  <c r="BZ494" i="36"/>
  <c r="BN494" i="36"/>
  <c r="AC496" i="36"/>
  <c r="AH496" i="36"/>
  <c r="ES496" i="36"/>
  <c r="AT494" i="36"/>
  <c r="FD495" i="36"/>
  <c r="EU495" i="36"/>
  <c r="BJ495" i="36"/>
  <c r="BR495" i="36"/>
  <c r="CM495" i="36"/>
  <c r="AO495" i="36"/>
  <c r="BM494" i="36"/>
  <c r="AM494" i="36"/>
  <c r="CG496" i="36"/>
  <c r="AD496" i="36"/>
  <c r="BL496" i="36"/>
  <c r="BK496" i="36"/>
  <c r="BG496" i="36"/>
  <c r="BW496" i="36"/>
  <c r="AF495" i="36"/>
  <c r="ET495" i="36"/>
  <c r="BQ495" i="36"/>
  <c r="AQ495" i="36"/>
  <c r="BK494" i="36"/>
  <c r="EV496" i="36"/>
  <c r="FC496" i="36"/>
  <c r="FA496" i="36"/>
  <c r="BX496" i="36"/>
  <c r="BO496" i="36"/>
  <c r="FG496" i="36"/>
  <c r="CG495" i="36"/>
  <c r="BV495" i="36"/>
  <c r="ES495" i="36"/>
  <c r="BW495" i="36"/>
  <c r="CR495" i="36"/>
  <c r="CJ495" i="36"/>
  <c r="CL494" i="36"/>
  <c r="CN496" i="36"/>
  <c r="FD496" i="36"/>
  <c r="CF496" i="36"/>
  <c r="BJ496" i="36"/>
  <c r="CP496" i="36"/>
  <c r="BQ496" i="36"/>
  <c r="CK494" i="36"/>
  <c r="EV495" i="36"/>
  <c r="AC495" i="36"/>
  <c r="BM495" i="36"/>
  <c r="BS495" i="36"/>
  <c r="BX495" i="36"/>
  <c r="CF495" i="36"/>
  <c r="ER495" i="36"/>
  <c r="CF494" i="36"/>
  <c r="CN494" i="36"/>
  <c r="AQ494" i="36"/>
  <c r="EU496" i="36"/>
  <c r="FB496" i="36"/>
  <c r="AF496" i="36"/>
  <c r="BZ496" i="36"/>
  <c r="BS496" i="36"/>
  <c r="CL496" i="36"/>
  <c r="BQ494" i="36"/>
  <c r="AH495" i="36"/>
  <c r="S495" i="36"/>
  <c r="BS494" i="36"/>
  <c r="BP494" i="36"/>
  <c r="BX494" i="36"/>
  <c r="BG494" i="36"/>
  <c r="BV496" i="36"/>
  <c r="BM496" i="36"/>
  <c r="BR496" i="36"/>
  <c r="AQ496" i="36"/>
  <c r="BJ494" i="36"/>
  <c r="FA495" i="36"/>
  <c r="EW495" i="36"/>
  <c r="BR494" i="36"/>
  <c r="CJ494" i="36"/>
  <c r="AJ494" i="36"/>
  <c r="AL494" i="36"/>
  <c r="CP494" i="36"/>
  <c r="AO494" i="36"/>
  <c r="EW496" i="36"/>
  <c r="S496" i="36"/>
  <c r="AO496" i="36"/>
  <c r="AL496" i="36"/>
  <c r="AT496" i="36"/>
  <c r="AM496" i="36"/>
  <c r="BW494" i="36"/>
  <c r="CM496" i="36"/>
  <c r="FC495" i="36"/>
  <c r="EZ495" i="36"/>
  <c r="CL495" i="36"/>
  <c r="AM495" i="36"/>
  <c r="BG495" i="36"/>
  <c r="AT495" i="36"/>
  <c r="BO494" i="36"/>
  <c r="CR494" i="36"/>
  <c r="BL494" i="36"/>
  <c r="BF494" i="36"/>
  <c r="EZ496" i="36"/>
  <c r="ET496" i="36"/>
  <c r="CK496" i="36"/>
  <c r="ER496" i="36"/>
  <c r="AJ496" i="36"/>
  <c r="CJ496" i="36"/>
  <c r="ER494" i="36"/>
  <c r="CP495" i="36"/>
  <c r="BF496" i="36"/>
  <c r="BE491" i="38" l="1"/>
  <c r="EG488" i="36"/>
  <c r="EE489" i="36"/>
  <c r="EK487" i="36"/>
  <c r="EH487" i="36"/>
  <c r="DL488" i="36"/>
  <c r="EC488" i="36" s="1"/>
  <c r="DL489" i="36"/>
  <c r="BD491" i="38"/>
  <c r="EE487" i="36"/>
  <c r="EJ489" i="36"/>
  <c r="EH489" i="36"/>
  <c r="EL489" i="36"/>
  <c r="ED489" i="36"/>
  <c r="BF490" i="38"/>
  <c r="BC491" i="38"/>
  <c r="EB489" i="36"/>
  <c r="A493" i="36"/>
  <c r="EA489" i="36"/>
  <c r="EY496" i="36"/>
  <c r="BD490" i="38"/>
  <c r="EJ488" i="36"/>
  <c r="BC490" i="38"/>
  <c r="BH496" i="36"/>
  <c r="U496" i="38" s="1"/>
  <c r="X496" i="38" s="1"/>
  <c r="Q496" i="38"/>
  <c r="CQ495" i="36"/>
  <c r="CU494" i="36"/>
  <c r="AK496" i="36"/>
  <c r="K496" i="38" s="1"/>
  <c r="Q494" i="38"/>
  <c r="R494" i="38" s="1"/>
  <c r="BH494" i="36"/>
  <c r="U494" i="38" s="1"/>
  <c r="X494" i="38" s="1"/>
  <c r="CT494" i="36"/>
  <c r="H494" i="36"/>
  <c r="O494" i="36" s="1"/>
  <c r="CS494" i="36"/>
  <c r="N495" i="38"/>
  <c r="AR495" i="36"/>
  <c r="CI494" i="36"/>
  <c r="FH494" i="36"/>
  <c r="AR496" i="36"/>
  <c r="N496" i="38"/>
  <c r="M496" i="38"/>
  <c r="L496" i="38"/>
  <c r="AV496" i="36"/>
  <c r="AP496" i="36"/>
  <c r="BT496" i="36"/>
  <c r="V496" i="36"/>
  <c r="D496" i="38"/>
  <c r="W496" i="36"/>
  <c r="E496" i="36"/>
  <c r="T496" i="36"/>
  <c r="P496" i="36" s="1"/>
  <c r="K496" i="36"/>
  <c r="BT494" i="36"/>
  <c r="AP494" i="36"/>
  <c r="AV494" i="36"/>
  <c r="CQ494" i="36"/>
  <c r="L494" i="38"/>
  <c r="M494" i="38"/>
  <c r="AK494" i="36"/>
  <c r="K494" i="38" s="1"/>
  <c r="V494" i="38"/>
  <c r="BI494" i="36"/>
  <c r="BU496" i="36"/>
  <c r="CD496" i="36"/>
  <c r="AA496" i="38" s="1"/>
  <c r="CC496" i="36"/>
  <c r="CH494" i="36"/>
  <c r="AC494" i="38"/>
  <c r="CD494" i="36"/>
  <c r="CC494" i="36"/>
  <c r="D495" i="38"/>
  <c r="W495" i="36"/>
  <c r="V495" i="36"/>
  <c r="K495" i="36"/>
  <c r="T495" i="36"/>
  <c r="E495" i="36"/>
  <c r="AI495" i="36"/>
  <c r="AG496" i="36"/>
  <c r="Z496" i="36"/>
  <c r="BU494" i="36"/>
  <c r="CO494" i="36"/>
  <c r="CH495" i="36"/>
  <c r="AC495" i="38"/>
  <c r="AR495" i="38"/>
  <c r="CQ496" i="36"/>
  <c r="BI496" i="36"/>
  <c r="V496" i="38"/>
  <c r="CO496" i="36"/>
  <c r="H495" i="36"/>
  <c r="O495" i="36" s="1"/>
  <c r="CS495" i="36"/>
  <c r="CT495" i="36"/>
  <c r="FH495" i="36"/>
  <c r="CI495" i="36"/>
  <c r="CD495" i="36"/>
  <c r="CC495" i="36"/>
  <c r="DX496" i="36"/>
  <c r="CH496" i="36"/>
  <c r="AC496" i="38"/>
  <c r="BU495" i="36"/>
  <c r="AG495" i="36"/>
  <c r="FH496" i="36"/>
  <c r="FI496" i="36" s="1"/>
  <c r="CI496" i="36"/>
  <c r="AE496" i="36"/>
  <c r="BT495" i="36"/>
  <c r="AP495" i="36"/>
  <c r="AV495" i="36"/>
  <c r="V495" i="38"/>
  <c r="BI495" i="36"/>
  <c r="Z495" i="36"/>
  <c r="AR494" i="36"/>
  <c r="N494" i="38"/>
  <c r="AI496" i="36"/>
  <c r="AR496" i="38"/>
  <c r="AE495" i="36"/>
  <c r="AZ491" i="38"/>
  <c r="EG487" i="36"/>
  <c r="EB487" i="36"/>
  <c r="EC487" i="36"/>
  <c r="EF488" i="36"/>
  <c r="DH490" i="36"/>
  <c r="DM490" i="36"/>
  <c r="DF490" i="36"/>
  <c r="DK490" i="36"/>
  <c r="DJ490" i="36"/>
  <c r="DI490" i="36"/>
  <c r="DG490" i="36"/>
  <c r="DL490" i="36" s="1"/>
  <c r="EM488" i="36"/>
  <c r="BQ493" i="38"/>
  <c r="AX493" i="38"/>
  <c r="AY493" i="38" s="1"/>
  <c r="BT493" i="38"/>
  <c r="BN493" i="38"/>
  <c r="BK493" i="38"/>
  <c r="AE493" i="38"/>
  <c r="AJ493" i="38"/>
  <c r="AH493" i="38"/>
  <c r="AU493" i="38"/>
  <c r="AT493" i="38"/>
  <c r="AV493" i="38"/>
  <c r="AI493" i="38"/>
  <c r="BP493" i="38"/>
  <c r="BR493" i="38"/>
  <c r="BA493" i="38"/>
  <c r="BB493" i="38" s="1"/>
  <c r="BG493" i="38" s="1"/>
  <c r="AW493" i="38"/>
  <c r="AS493" i="38"/>
  <c r="BS493" i="38"/>
  <c r="AF493" i="38"/>
  <c r="BL493" i="38"/>
  <c r="BJ493" i="38"/>
  <c r="AQ493" i="38"/>
  <c r="AG493" i="38"/>
  <c r="AO493" i="38"/>
  <c r="BM493" i="38"/>
  <c r="AP493" i="38"/>
  <c r="BO493" i="38"/>
  <c r="BI493" i="38"/>
  <c r="BH493" i="38"/>
  <c r="BY493" i="36"/>
  <c r="CA493" i="36" s="1"/>
  <c r="BU493" i="38"/>
  <c r="AK493" i="38"/>
  <c r="Z492" i="38"/>
  <c r="O492" i="38"/>
  <c r="P492" i="38" s="1"/>
  <c r="Y492" i="38"/>
  <c r="AB492" i="38"/>
  <c r="EL487" i="36"/>
  <c r="EJ487" i="36"/>
  <c r="EG489" i="36"/>
  <c r="EC489" i="36"/>
  <c r="DG492" i="36"/>
  <c r="DI492" i="36"/>
  <c r="DK492" i="36"/>
  <c r="DH492" i="36"/>
  <c r="DF492" i="36"/>
  <c r="DM492" i="36"/>
  <c r="DJ492" i="36"/>
  <c r="S490" i="38"/>
  <c r="T490" i="38"/>
  <c r="AY490" i="38"/>
  <c r="S493" i="38"/>
  <c r="T493" i="38"/>
  <c r="AB493" i="36"/>
  <c r="AW493" i="36"/>
  <c r="BB493" i="36"/>
  <c r="AX490" i="36"/>
  <c r="BA490" i="36"/>
  <c r="AY490" i="36"/>
  <c r="AZ490" i="36"/>
  <c r="T492" i="38"/>
  <c r="S492" i="38"/>
  <c r="AK492" i="38"/>
  <c r="BK492" i="38"/>
  <c r="AE492" i="38"/>
  <c r="AU492" i="38"/>
  <c r="AW492" i="38"/>
  <c r="BN492" i="38"/>
  <c r="BQ492" i="38"/>
  <c r="BT492" i="38"/>
  <c r="AF492" i="38"/>
  <c r="BC492" i="38"/>
  <c r="AV492" i="38"/>
  <c r="AT492" i="38"/>
  <c r="BJ492" i="38"/>
  <c r="BM492" i="38"/>
  <c r="BL492" i="38"/>
  <c r="BS492" i="38"/>
  <c r="BP492" i="38"/>
  <c r="AH492" i="38"/>
  <c r="BE492" i="38"/>
  <c r="AG492" i="38"/>
  <c r="BR492" i="38"/>
  <c r="AO492" i="38"/>
  <c r="AQ492" i="38"/>
  <c r="BO492" i="38"/>
  <c r="AS492" i="38"/>
  <c r="BU492" i="38"/>
  <c r="BI492" i="38"/>
  <c r="BA492" i="38"/>
  <c r="BF492" i="38" s="1"/>
  <c r="AJ492" i="38"/>
  <c r="BY492" i="36"/>
  <c r="CA492" i="36" s="1"/>
  <c r="AP492" i="38"/>
  <c r="BH492" i="38"/>
  <c r="AX492" i="38"/>
  <c r="AY492" i="38" s="1"/>
  <c r="AI492" i="38"/>
  <c r="D492" i="36"/>
  <c r="Y492" i="36" s="1" a="1"/>
  <c r="Y492" i="36" s="1"/>
  <c r="H492" i="38" s="1"/>
  <c r="I492" i="38" s="1"/>
  <c r="J492" i="36"/>
  <c r="EK489" i="36"/>
  <c r="EF489" i="36"/>
  <c r="BC490" i="36"/>
  <c r="BE490" i="36"/>
  <c r="BD490" i="36"/>
  <c r="EX497" i="36"/>
  <c r="EY497" i="36" s="1"/>
  <c r="EP497" i="36"/>
  <c r="EQ498" i="36"/>
  <c r="EO499" i="36" s="1"/>
  <c r="EM489" i="36"/>
  <c r="DZ489" i="36"/>
  <c r="AB493" i="38"/>
  <c r="Y493" i="38"/>
  <c r="Z493" i="38"/>
  <c r="O493" i="38"/>
  <c r="P493" i="38" s="1"/>
  <c r="J493" i="36"/>
  <c r="D493" i="36"/>
  <c r="Y493" i="36" s="1" a="1"/>
  <c r="Y493" i="36" s="1"/>
  <c r="H493" i="38" s="1"/>
  <c r="I493" i="38" s="1"/>
  <c r="EP498" i="36"/>
  <c r="EX498" i="36"/>
  <c r="AL491" i="38"/>
  <c r="AN491" i="38"/>
  <c r="AM491" i="38"/>
  <c r="A492" i="38"/>
  <c r="EF487" i="36"/>
  <c r="EH488" i="36"/>
  <c r="ED488" i="36"/>
  <c r="EY495" i="36"/>
  <c r="EE488" i="36"/>
  <c r="DZ487" i="36"/>
  <c r="DG493" i="36"/>
  <c r="DH493" i="36"/>
  <c r="DI493" i="36"/>
  <c r="DF493" i="36"/>
  <c r="DJ493" i="36"/>
  <c r="DK493" i="36"/>
  <c r="DM493" i="36"/>
  <c r="P494" i="36"/>
  <c r="E494" i="38"/>
  <c r="U494" i="36"/>
  <c r="I494" i="36"/>
  <c r="C494" i="36"/>
  <c r="AL490" i="38"/>
  <c r="AN490" i="38"/>
  <c r="AM490" i="38"/>
  <c r="BB492" i="36"/>
  <c r="AB492" i="36"/>
  <c r="AW492" i="36"/>
  <c r="AZ491" i="36"/>
  <c r="BA491" i="36"/>
  <c r="AX491" i="36"/>
  <c r="AY491" i="36"/>
  <c r="DZ488" i="36"/>
  <c r="ED487" i="36"/>
  <c r="N494" i="36"/>
  <c r="X494" i="36"/>
  <c r="AA494" i="36"/>
  <c r="AU494" i="36"/>
  <c r="AD494" i="38"/>
  <c r="F494" i="38"/>
  <c r="G494" i="38" s="1"/>
  <c r="M494" i="36"/>
  <c r="BE490" i="38"/>
  <c r="BE491" i="36"/>
  <c r="BD491" i="36"/>
  <c r="BC491" i="36"/>
  <c r="EK488" i="36"/>
  <c r="DK491" i="36"/>
  <c r="DF491" i="36"/>
  <c r="DM491" i="36"/>
  <c r="DH491" i="36"/>
  <c r="DJ491" i="36"/>
  <c r="DG491" i="36"/>
  <c r="DI491" i="36"/>
  <c r="EB488" i="36"/>
  <c r="EI489" i="36"/>
  <c r="J494" i="38"/>
  <c r="G494" i="36" a="1"/>
  <c r="G494" i="36" s="1"/>
  <c r="L494" i="36"/>
  <c r="DW494" i="36"/>
  <c r="F494" i="36"/>
  <c r="Q494" i="36"/>
  <c r="B494" i="38" s="1"/>
  <c r="A117" i="38"/>
  <c r="A118" i="38"/>
  <c r="BY118" i="36"/>
  <c r="CA118" i="36" s="1"/>
  <c r="BY117" i="36"/>
  <c r="CA117" i="36" s="1"/>
  <c r="CK495" i="36"/>
  <c r="EW497" i="36"/>
  <c r="AF497" i="36"/>
  <c r="AC497" i="36"/>
  <c r="AO498" i="36"/>
  <c r="EV498" i="36"/>
  <c r="CR498" i="36"/>
  <c r="BG498" i="36"/>
  <c r="AC498" i="36"/>
  <c r="BZ498" i="36"/>
  <c r="BK495" i="36"/>
  <c r="AS496" i="36"/>
  <c r="BP495" i="36"/>
  <c r="CG497" i="36"/>
  <c r="AJ497" i="36"/>
  <c r="FB497" i="36"/>
  <c r="ER497" i="36"/>
  <c r="CL497" i="36"/>
  <c r="BJ497" i="36"/>
  <c r="CM498" i="36"/>
  <c r="ER498" i="36"/>
  <c r="AH498" i="36"/>
  <c r="FA498" i="36"/>
  <c r="AQ498" i="36"/>
  <c r="CJ498" i="36"/>
  <c r="BW498" i="36"/>
  <c r="CN495" i="36"/>
  <c r="BZ495" i="36"/>
  <c r="AD497" i="36"/>
  <c r="CJ497" i="36"/>
  <c r="BS497" i="36"/>
  <c r="BR497" i="36"/>
  <c r="CK497" i="36"/>
  <c r="AO497" i="36"/>
  <c r="ES498" i="36"/>
  <c r="FC498" i="36"/>
  <c r="AF498" i="36"/>
  <c r="FD498" i="36"/>
  <c r="BK498" i="36"/>
  <c r="FB498" i="36"/>
  <c r="CN498" i="36"/>
  <c r="BN496" i="36"/>
  <c r="AT498" i="36"/>
  <c r="AJ495" i="36"/>
  <c r="FG495" i="36"/>
  <c r="ES497" i="36"/>
  <c r="FG497" i="36"/>
  <c r="BW497" i="36"/>
  <c r="AM497" i="36"/>
  <c r="AQ497" i="36"/>
  <c r="BO497" i="36"/>
  <c r="ET498" i="36"/>
  <c r="FG498" i="36"/>
  <c r="BP498" i="36"/>
  <c r="BN495" i="36"/>
  <c r="EV497" i="36"/>
  <c r="FD497" i="36"/>
  <c r="CG498" i="36"/>
  <c r="S498" i="36"/>
  <c r="BP496" i="36"/>
  <c r="BF495" i="36"/>
  <c r="AS495" i="36"/>
  <c r="BO495" i="36"/>
  <c r="AH497" i="36"/>
  <c r="BV498" i="36"/>
  <c r="EZ498" i="36"/>
  <c r="AL495" i="36"/>
  <c r="BM498" i="36"/>
  <c r="BL495" i="36"/>
  <c r="AS494" i="36"/>
  <c r="FC497" i="36"/>
  <c r="S497" i="36"/>
  <c r="BN497" i="36"/>
  <c r="FA497" i="36"/>
  <c r="EU498" i="36"/>
  <c r="AJ498" i="36"/>
  <c r="CP498" i="36"/>
  <c r="BS498" i="36"/>
  <c r="AL498" i="36"/>
  <c r="EU497" i="36"/>
  <c r="BV497" i="36"/>
  <c r="EZ497" i="36"/>
  <c r="ET497" i="36"/>
  <c r="AD498" i="36"/>
  <c r="EW498" i="36"/>
  <c r="CR496" i="36"/>
  <c r="BX497" i="36"/>
  <c r="BF498" i="36"/>
  <c r="EY498" i="36" l="1"/>
  <c r="DL491" i="36"/>
  <c r="CB494" i="36"/>
  <c r="EJ493" i="36"/>
  <c r="FI495" i="36"/>
  <c r="DL493" i="36"/>
  <c r="EM491" i="36"/>
  <c r="EI488" i="36"/>
  <c r="EL488" i="36"/>
  <c r="EA488" i="36"/>
  <c r="W494" i="38"/>
  <c r="EK493" i="36"/>
  <c r="A494" i="36"/>
  <c r="EM490" i="36"/>
  <c r="AZ493" i="38"/>
  <c r="DL492" i="36"/>
  <c r="A494" i="38"/>
  <c r="Q498" i="38"/>
  <c r="BH498" i="36"/>
  <c r="U498" i="38" s="1"/>
  <c r="X498" i="38" s="1"/>
  <c r="AC497" i="38"/>
  <c r="CH497" i="36"/>
  <c r="CT496" i="36"/>
  <c r="H496" i="36"/>
  <c r="O496" i="36" s="1"/>
  <c r="CS496" i="36"/>
  <c r="AE498" i="36"/>
  <c r="CC497" i="36"/>
  <c r="CD497" i="36"/>
  <c r="Z497" i="36"/>
  <c r="CU497" i="36" s="1"/>
  <c r="M498" i="38"/>
  <c r="L498" i="38"/>
  <c r="CQ498" i="36"/>
  <c r="AK498" i="36"/>
  <c r="K498" i="38" s="1"/>
  <c r="Z498" i="36"/>
  <c r="CU498" i="36" s="1"/>
  <c r="W497" i="36"/>
  <c r="E497" i="36"/>
  <c r="T497" i="36"/>
  <c r="V497" i="36"/>
  <c r="K497" i="36"/>
  <c r="D497" i="38"/>
  <c r="DE494" i="36"/>
  <c r="L495" i="38"/>
  <c r="M495" i="38"/>
  <c r="AI497" i="36"/>
  <c r="BH495" i="36"/>
  <c r="U495" i="38" s="1"/>
  <c r="X495" i="38" s="1"/>
  <c r="Q495" i="38"/>
  <c r="V498" i="36"/>
  <c r="E498" i="36"/>
  <c r="T498" i="36"/>
  <c r="K498" i="36"/>
  <c r="D498" i="38"/>
  <c r="W498" i="36"/>
  <c r="DX498" i="36"/>
  <c r="BU497" i="36"/>
  <c r="CI497" i="36"/>
  <c r="FH497" i="36"/>
  <c r="DX497" i="36"/>
  <c r="DX495" i="36"/>
  <c r="AK495" i="36"/>
  <c r="K495" i="38" s="1"/>
  <c r="AR498" i="36"/>
  <c r="N498" i="38"/>
  <c r="CO498" i="36"/>
  <c r="AG498" i="36"/>
  <c r="BT497" i="36"/>
  <c r="AV497" i="36"/>
  <c r="AP497" i="36"/>
  <c r="AE497" i="36"/>
  <c r="AA495" i="38"/>
  <c r="CO495" i="36"/>
  <c r="CI498" i="36"/>
  <c r="BU498" i="36"/>
  <c r="AI498" i="36"/>
  <c r="BI497" i="36"/>
  <c r="V497" i="38"/>
  <c r="AK497" i="36"/>
  <c r="K497" i="38" s="1"/>
  <c r="AR498" i="38"/>
  <c r="H498" i="36"/>
  <c r="O498" i="36" s="1"/>
  <c r="CS498" i="36"/>
  <c r="CT498" i="36"/>
  <c r="AP498" i="36"/>
  <c r="AV498" i="36"/>
  <c r="BT498" i="36"/>
  <c r="AR497" i="38"/>
  <c r="AG497" i="36"/>
  <c r="EX499" i="36"/>
  <c r="EY499" i="36" s="1"/>
  <c r="EP499" i="36"/>
  <c r="EH490" i="36"/>
  <c r="EL493" i="36"/>
  <c r="EB490" i="36"/>
  <c r="EB493" i="36"/>
  <c r="BD493" i="38"/>
  <c r="EB491" i="36"/>
  <c r="EF490" i="36"/>
  <c r="CB496" i="36"/>
  <c r="X496" i="36"/>
  <c r="AA496" i="36"/>
  <c r="AD496" i="38"/>
  <c r="N496" i="36"/>
  <c r="AU496" i="36"/>
  <c r="M496" i="36"/>
  <c r="F496" i="38"/>
  <c r="G496" i="38" s="1"/>
  <c r="AM492" i="38"/>
  <c r="AL492" i="38"/>
  <c r="AN492" i="38"/>
  <c r="EG490" i="36"/>
  <c r="EJ490" i="36"/>
  <c r="EE490" i="36"/>
  <c r="EE491" i="36"/>
  <c r="BF493" i="38"/>
  <c r="ED493" i="36"/>
  <c r="AX494" i="38"/>
  <c r="AZ494" i="38" s="1"/>
  <c r="AQ494" i="38"/>
  <c r="AS494" i="38"/>
  <c r="BS494" i="38"/>
  <c r="BK494" i="38"/>
  <c r="BO494" i="38"/>
  <c r="BJ494" i="38"/>
  <c r="AT494" i="38"/>
  <c r="AW494" i="38"/>
  <c r="BY494" i="36"/>
  <c r="CA494" i="36" s="1"/>
  <c r="AJ494" i="38"/>
  <c r="BH494" i="38"/>
  <c r="BL494" i="38"/>
  <c r="AI494" i="38"/>
  <c r="AG494" i="38"/>
  <c r="BR494" i="38"/>
  <c r="BA494" i="38"/>
  <c r="BB494" i="38" s="1"/>
  <c r="BG494" i="38" s="1"/>
  <c r="AU494" i="38"/>
  <c r="AH494" i="38"/>
  <c r="BT494" i="38"/>
  <c r="AP494" i="38"/>
  <c r="BU494" i="38"/>
  <c r="AK494" i="38"/>
  <c r="AE494" i="38"/>
  <c r="AO494" i="38"/>
  <c r="AV494" i="38"/>
  <c r="BP494" i="38"/>
  <c r="AF494" i="38"/>
  <c r="BM494" i="38"/>
  <c r="BQ494" i="38"/>
  <c r="BI494" i="38"/>
  <c r="BN494" i="38"/>
  <c r="AY494" i="38"/>
  <c r="EQ499" i="36"/>
  <c r="EO500" i="36" s="1"/>
  <c r="EQ500" i="36" s="1"/>
  <c r="EO501" i="36" s="1"/>
  <c r="EH493" i="36"/>
  <c r="BD492" i="38"/>
  <c r="BB492" i="38"/>
  <c r="BG492" i="38" s="1"/>
  <c r="DZ491" i="36"/>
  <c r="EC490" i="36"/>
  <c r="G496" i="36" a="1"/>
  <c r="G496" i="36" s="1"/>
  <c r="Q496" i="36"/>
  <c r="B496" i="38" s="1"/>
  <c r="J496" i="38"/>
  <c r="L496" i="36"/>
  <c r="DW496" i="36"/>
  <c r="F496" i="36"/>
  <c r="X495" i="36"/>
  <c r="M495" i="36"/>
  <c r="AA495" i="36"/>
  <c r="F495" i="38"/>
  <c r="G495" i="38" s="1"/>
  <c r="AU495" i="36"/>
  <c r="N495" i="36"/>
  <c r="AD495" i="38"/>
  <c r="Y494" i="38"/>
  <c r="AB494" i="38"/>
  <c r="Z494" i="38"/>
  <c r="O494" i="38"/>
  <c r="P494" i="38" s="1"/>
  <c r="EL491" i="36"/>
  <c r="EE493" i="36"/>
  <c r="EG493" i="36"/>
  <c r="AZ492" i="38"/>
  <c r="BE493" i="38"/>
  <c r="EC491" i="36"/>
  <c r="CB495" i="36"/>
  <c r="EK491" i="36"/>
  <c r="EH491" i="36"/>
  <c r="EI491" i="36"/>
  <c r="EG491" i="36"/>
  <c r="EJ491" i="36"/>
  <c r="EK492" i="36"/>
  <c r="EH492" i="36"/>
  <c r="EB492" i="36"/>
  <c r="EC492" i="36"/>
  <c r="EG492" i="36"/>
  <c r="EI492" i="36"/>
  <c r="EM492" i="36"/>
  <c r="EJ492" i="36"/>
  <c r="ED492" i="36"/>
  <c r="EF492" i="36"/>
  <c r="DZ492" i="36"/>
  <c r="EE492" i="36"/>
  <c r="EL492" i="36"/>
  <c r="G495" i="36" a="1"/>
  <c r="G495" i="36" s="1"/>
  <c r="J495" i="38"/>
  <c r="Q495" i="36"/>
  <c r="B495" i="38" s="1"/>
  <c r="L495" i="36"/>
  <c r="DW495" i="36"/>
  <c r="F495" i="36"/>
  <c r="FI494" i="36"/>
  <c r="FI497" i="36"/>
  <c r="S494" i="38"/>
  <c r="T494" i="38"/>
  <c r="CX494" i="36"/>
  <c r="CY494" i="36"/>
  <c r="CZ494" i="36"/>
  <c r="CW494" i="36"/>
  <c r="DD494" i="36"/>
  <c r="DB494" i="36"/>
  <c r="CV494" i="36"/>
  <c r="DA494" i="36"/>
  <c r="DC494" i="36" s="1"/>
  <c r="BB494" i="36"/>
  <c r="AW494" i="36"/>
  <c r="AB494" i="36"/>
  <c r="AZ492" i="36"/>
  <c r="AX492" i="36"/>
  <c r="AY492" i="36"/>
  <c r="BA492" i="36"/>
  <c r="EF491" i="36"/>
  <c r="EA491" i="36"/>
  <c r="AM493" i="38"/>
  <c r="AL493" i="38"/>
  <c r="AN493" i="38"/>
  <c r="DZ493" i="36"/>
  <c r="EL490" i="36"/>
  <c r="DZ490" i="36"/>
  <c r="E496" i="38"/>
  <c r="C496" i="36"/>
  <c r="A496" i="36" s="1"/>
  <c r="U496" i="36"/>
  <c r="I496" i="36"/>
  <c r="CU496" i="36"/>
  <c r="EC493" i="36"/>
  <c r="ED490" i="36"/>
  <c r="BC493" i="36"/>
  <c r="BD493" i="36"/>
  <c r="BE493" i="36"/>
  <c r="EM493" i="36"/>
  <c r="W496" i="38"/>
  <c r="R496" i="38"/>
  <c r="ED491" i="36"/>
  <c r="EI493" i="36"/>
  <c r="BC492" i="36"/>
  <c r="BE492" i="36"/>
  <c r="BD492" i="36"/>
  <c r="J494" i="36"/>
  <c r="D494" i="36"/>
  <c r="Y494" i="36" s="1" a="1"/>
  <c r="Y494" i="36" s="1"/>
  <c r="H494" i="38" s="1"/>
  <c r="I494" i="38" s="1"/>
  <c r="EF493" i="36"/>
  <c r="EK490" i="36"/>
  <c r="EA493" i="36"/>
  <c r="AY493" i="36"/>
  <c r="BA493" i="36"/>
  <c r="AX493" i="36"/>
  <c r="AZ493" i="36"/>
  <c r="BC493" i="38"/>
  <c r="EA490" i="36"/>
  <c r="EI490" i="36"/>
  <c r="EA492" i="36"/>
  <c r="AA494" i="38"/>
  <c r="CU495" i="36"/>
  <c r="P495" i="36"/>
  <c r="U495" i="36"/>
  <c r="E495" i="38"/>
  <c r="A495" i="38" s="1"/>
  <c r="I495" i="36"/>
  <c r="C495" i="36"/>
  <c r="A495" i="36" s="1"/>
  <c r="A120" i="38"/>
  <c r="A119" i="38"/>
  <c r="BY119" i="36"/>
  <c r="CA119" i="36" s="1"/>
  <c r="BY120" i="36"/>
  <c r="CA120" i="36" s="1"/>
  <c r="CK498" i="36"/>
  <c r="BV499" i="36"/>
  <c r="AQ499" i="36"/>
  <c r="BK499" i="36"/>
  <c r="AL499" i="36"/>
  <c r="CK499" i="36"/>
  <c r="BL498" i="36"/>
  <c r="CR497" i="36"/>
  <c r="CF498" i="36"/>
  <c r="FC499" i="36"/>
  <c r="CG499" i="36"/>
  <c r="BP499" i="36"/>
  <c r="BN499" i="36"/>
  <c r="AT499" i="36"/>
  <c r="BO499" i="36"/>
  <c r="BL497" i="36"/>
  <c r="CF497" i="36"/>
  <c r="AS497" i="36"/>
  <c r="EW499" i="36"/>
  <c r="BM499" i="36"/>
  <c r="EU499" i="36"/>
  <c r="BR499" i="36"/>
  <c r="CR499" i="36"/>
  <c r="CP499" i="36"/>
  <c r="CN499" i="36"/>
  <c r="BK497" i="36"/>
  <c r="CN497" i="36"/>
  <c r="ES499" i="36"/>
  <c r="EZ499" i="36"/>
  <c r="BG499" i="36"/>
  <c r="BX499" i="36"/>
  <c r="AO499" i="36"/>
  <c r="BZ499" i="36"/>
  <c r="BF497" i="36"/>
  <c r="BZ497" i="36"/>
  <c r="AS498" i="36"/>
  <c r="AF499" i="36"/>
  <c r="EV499" i="36"/>
  <c r="AD499" i="36"/>
  <c r="BQ499" i="36"/>
  <c r="AJ499" i="36"/>
  <c r="BW499" i="36"/>
  <c r="CJ499" i="36"/>
  <c r="BG497" i="36"/>
  <c r="BR498" i="36"/>
  <c r="BQ498" i="36"/>
  <c r="FD499" i="36"/>
  <c r="S499" i="36"/>
  <c r="AC499" i="36"/>
  <c r="AT497" i="36"/>
  <c r="BQ497" i="36"/>
  <c r="CL498" i="36"/>
  <c r="BM497" i="36"/>
  <c r="CM497" i="36"/>
  <c r="BN498" i="36"/>
  <c r="AH499" i="36"/>
  <c r="FB499" i="36"/>
  <c r="ET499" i="36"/>
  <c r="CM499" i="36"/>
  <c r="CF499" i="36"/>
  <c r="ER499" i="36"/>
  <c r="BX498" i="36"/>
  <c r="BP497" i="36"/>
  <c r="BJ498" i="36"/>
  <c r="BO498" i="36"/>
  <c r="FA499" i="36"/>
  <c r="AM499" i="36"/>
  <c r="BF499" i="36"/>
  <c r="BJ499" i="36"/>
  <c r="FG499" i="36"/>
  <c r="AM498" i="36"/>
  <c r="AL497" i="36"/>
  <c r="CP497" i="36"/>
  <c r="BL499" i="36"/>
  <c r="A496" i="38" l="1"/>
  <c r="BC494" i="38"/>
  <c r="BF494" i="38"/>
  <c r="CQ497" i="36"/>
  <c r="L497" i="38"/>
  <c r="M497" i="38"/>
  <c r="DX499" i="36"/>
  <c r="V499" i="38"/>
  <c r="BI499" i="36"/>
  <c r="Q499" i="38"/>
  <c r="BH499" i="36"/>
  <c r="U499" i="38" s="1"/>
  <c r="X499" i="38" s="1"/>
  <c r="BI498" i="36"/>
  <c r="V498" i="38"/>
  <c r="AC498" i="38"/>
  <c r="CH498" i="36"/>
  <c r="CD498" i="36"/>
  <c r="CC498" i="36"/>
  <c r="FH498" i="36"/>
  <c r="AI499" i="36"/>
  <c r="N497" i="38"/>
  <c r="AR497" i="36"/>
  <c r="AR499" i="38"/>
  <c r="D499" i="38"/>
  <c r="V499" i="36"/>
  <c r="K499" i="36"/>
  <c r="E499" i="36"/>
  <c r="T499" i="36"/>
  <c r="W499" i="36"/>
  <c r="FH499" i="36"/>
  <c r="FI499" i="36" s="1"/>
  <c r="CI499" i="36"/>
  <c r="AK499" i="36"/>
  <c r="K499" i="38" s="1"/>
  <c r="AE499" i="36"/>
  <c r="AG499" i="36"/>
  <c r="DE498" i="36"/>
  <c r="AA497" i="38"/>
  <c r="Q497" i="38"/>
  <c r="BH497" i="36"/>
  <c r="U497" i="38" s="1"/>
  <c r="X497" i="38" s="1"/>
  <c r="AV499" i="36"/>
  <c r="AP499" i="36"/>
  <c r="AC499" i="38"/>
  <c r="CH499" i="36"/>
  <c r="CO497" i="36"/>
  <c r="CO499" i="36"/>
  <c r="CQ499" i="36"/>
  <c r="H499" i="36"/>
  <c r="O499" i="36" s="1"/>
  <c r="CT499" i="36"/>
  <c r="CS499" i="36"/>
  <c r="Z499" i="36"/>
  <c r="CU499" i="36" s="1"/>
  <c r="DE497" i="36"/>
  <c r="AR499" i="36"/>
  <c r="N499" i="38"/>
  <c r="CT497" i="36"/>
  <c r="CS497" i="36"/>
  <c r="H497" i="36"/>
  <c r="O497" i="36" s="1"/>
  <c r="L499" i="38"/>
  <c r="M499" i="38"/>
  <c r="BU499" i="36"/>
  <c r="CD499" i="36"/>
  <c r="CC499" i="36"/>
  <c r="CW496" i="36"/>
  <c r="DB496" i="36"/>
  <c r="DA496" i="36"/>
  <c r="DC496" i="36" s="1"/>
  <c r="CZ496" i="36"/>
  <c r="CY496" i="36"/>
  <c r="DD496" i="36"/>
  <c r="CV496" i="36"/>
  <c r="CX496" i="36"/>
  <c r="DJ494" i="36"/>
  <c r="DH494" i="36"/>
  <c r="DI494" i="36"/>
  <c r="DG494" i="36"/>
  <c r="DF494" i="36"/>
  <c r="DM494" i="36"/>
  <c r="DK494" i="36"/>
  <c r="R495" i="38"/>
  <c r="W495" i="38"/>
  <c r="J496" i="36"/>
  <c r="D496" i="36"/>
  <c r="Y496" i="36" s="1" a="1"/>
  <c r="Y496" i="36" s="1"/>
  <c r="H496" i="38" s="1"/>
  <c r="I496" i="38" s="1"/>
  <c r="AY494" i="36"/>
  <c r="AZ494" i="36"/>
  <c r="BA494" i="36"/>
  <c r="AX494" i="36"/>
  <c r="BB495" i="36"/>
  <c r="AW495" i="36"/>
  <c r="AB495" i="36"/>
  <c r="BE494" i="38"/>
  <c r="DE496" i="36"/>
  <c r="J495" i="36"/>
  <c r="D495" i="36"/>
  <c r="Y495" i="36" s="1" a="1"/>
  <c r="Y495" i="36" s="1"/>
  <c r="H495" i="38" s="1"/>
  <c r="I495" i="38" s="1"/>
  <c r="T496" i="38"/>
  <c r="S496" i="38"/>
  <c r="BC494" i="36"/>
  <c r="BE494" i="36"/>
  <c r="BD494" i="36"/>
  <c r="BD494" i="38"/>
  <c r="M498" i="36"/>
  <c r="F498" i="38"/>
  <c r="G498" i="38" s="1"/>
  <c r="AD498" i="38"/>
  <c r="X498" i="36"/>
  <c r="AU498" i="36"/>
  <c r="N498" i="36"/>
  <c r="AA498" i="36"/>
  <c r="Y495" i="38"/>
  <c r="AB495" i="38"/>
  <c r="Z495" i="38"/>
  <c r="O495" i="38"/>
  <c r="P495" i="38" s="1"/>
  <c r="AL494" i="38"/>
  <c r="AM494" i="38"/>
  <c r="AN494" i="38"/>
  <c r="EX501" i="36"/>
  <c r="EP501" i="36"/>
  <c r="CY497" i="36"/>
  <c r="CV497" i="36"/>
  <c r="CX497" i="36"/>
  <c r="DB497" i="36"/>
  <c r="CZ497" i="36"/>
  <c r="DA497" i="36"/>
  <c r="DC497" i="36" s="1"/>
  <c r="DD497" i="36"/>
  <c r="CW497" i="36"/>
  <c r="P497" i="36"/>
  <c r="I497" i="36"/>
  <c r="E497" i="38"/>
  <c r="U497" i="36"/>
  <c r="C497" i="36"/>
  <c r="G497" i="36" a="1"/>
  <c r="G497" i="36" s="1"/>
  <c r="DW497" i="36"/>
  <c r="Q497" i="36"/>
  <c r="B497" i="38" s="1"/>
  <c r="J497" i="38"/>
  <c r="L497" i="36"/>
  <c r="F497" i="36"/>
  <c r="DE495" i="36"/>
  <c r="DD495" i="36"/>
  <c r="CZ495" i="36"/>
  <c r="CX495" i="36"/>
  <c r="DA495" i="36"/>
  <c r="DC495" i="36" s="1"/>
  <c r="CV495" i="36"/>
  <c r="CY495" i="36"/>
  <c r="DB495" i="36"/>
  <c r="CW495" i="36"/>
  <c r="O496" i="38"/>
  <c r="P496" i="38" s="1"/>
  <c r="AB496" i="38"/>
  <c r="Z496" i="38"/>
  <c r="Y496" i="38"/>
  <c r="BH496" i="38"/>
  <c r="BN496" i="38"/>
  <c r="BO496" i="38"/>
  <c r="BY496" i="36"/>
  <c r="CA496" i="36" s="1"/>
  <c r="AQ496" i="38"/>
  <c r="AU496" i="38"/>
  <c r="BI496" i="38"/>
  <c r="AE496" i="38"/>
  <c r="AI496" i="38"/>
  <c r="AW496" i="38"/>
  <c r="BK496" i="38"/>
  <c r="AO496" i="38"/>
  <c r="BM496" i="38"/>
  <c r="BQ496" i="38"/>
  <c r="BA496" i="38"/>
  <c r="BB496" i="38" s="1"/>
  <c r="BG496" i="38" s="1"/>
  <c r="AV496" i="38"/>
  <c r="BR496" i="38"/>
  <c r="BS496" i="38"/>
  <c r="BD496" i="38"/>
  <c r="AS496" i="38"/>
  <c r="AK496" i="38"/>
  <c r="AJ496" i="38"/>
  <c r="BP496" i="38"/>
  <c r="BT496" i="38"/>
  <c r="AF496" i="38"/>
  <c r="BL496" i="38"/>
  <c r="AX496" i="38"/>
  <c r="AZ496" i="38" s="1"/>
  <c r="AG496" i="38"/>
  <c r="BU496" i="38"/>
  <c r="AP496" i="38"/>
  <c r="AT496" i="38"/>
  <c r="BJ496" i="38"/>
  <c r="AH496" i="38"/>
  <c r="BC496" i="38"/>
  <c r="AY496" i="38"/>
  <c r="BE496" i="38"/>
  <c r="BF496" i="38"/>
  <c r="AQ495" i="38"/>
  <c r="AE495" i="38"/>
  <c r="BJ495" i="38"/>
  <c r="AG495" i="38"/>
  <c r="BM495" i="38"/>
  <c r="BI495" i="38"/>
  <c r="AU495" i="38"/>
  <c r="AT495" i="38"/>
  <c r="AK495" i="38"/>
  <c r="AI495" i="38"/>
  <c r="AS495" i="38"/>
  <c r="BL495" i="38"/>
  <c r="AJ495" i="38"/>
  <c r="BK495" i="38"/>
  <c r="BR495" i="38"/>
  <c r="BS495" i="38"/>
  <c r="AW495" i="38"/>
  <c r="AO495" i="38"/>
  <c r="BH495" i="38"/>
  <c r="AV495" i="38"/>
  <c r="BO495" i="38"/>
  <c r="AP495" i="38"/>
  <c r="AH495" i="38"/>
  <c r="BP495" i="38"/>
  <c r="BT495" i="38"/>
  <c r="BU495" i="38"/>
  <c r="BA495" i="38"/>
  <c r="BB495" i="38" s="1"/>
  <c r="BG495" i="38" s="1"/>
  <c r="BQ495" i="38"/>
  <c r="BN495" i="38"/>
  <c r="AX495" i="38"/>
  <c r="AZ495" i="38" s="1"/>
  <c r="BY495" i="36"/>
  <c r="CA495" i="36" s="1"/>
  <c r="AF495" i="38"/>
  <c r="EP500" i="36"/>
  <c r="EX500" i="36"/>
  <c r="EQ501" i="36"/>
  <c r="EO502" i="36" s="1"/>
  <c r="AW496" i="36"/>
  <c r="BB496" i="36"/>
  <c r="AB496" i="36"/>
  <c r="P498" i="36"/>
  <c r="I498" i="36"/>
  <c r="E498" i="38"/>
  <c r="C498" i="36"/>
  <c r="U498" i="36"/>
  <c r="AD497" i="38"/>
  <c r="AU497" i="36"/>
  <c r="M497" i="36"/>
  <c r="F497" i="38"/>
  <c r="G497" i="38" s="1"/>
  <c r="N497" i="36"/>
  <c r="X497" i="36"/>
  <c r="AA497" i="36"/>
  <c r="CB497" i="36"/>
  <c r="CY498" i="36"/>
  <c r="DB498" i="36"/>
  <c r="CV498" i="36"/>
  <c r="CW498" i="36"/>
  <c r="DD498" i="36"/>
  <c r="DA498" i="36"/>
  <c r="DC498" i="36" s="1"/>
  <c r="CZ498" i="36"/>
  <c r="CX498" i="36"/>
  <c r="G498" i="36" a="1"/>
  <c r="G498" i="36" s="1"/>
  <c r="Q498" i="36"/>
  <c r="B498" i="38" s="1"/>
  <c r="J498" i="38"/>
  <c r="DW498" i="36"/>
  <c r="F498" i="36"/>
  <c r="L498" i="36"/>
  <c r="R498" i="38"/>
  <c r="W498" i="38"/>
  <c r="BP71" i="38"/>
  <c r="BQ71" i="38" s="1"/>
  <c r="BU71" i="38" s="1"/>
  <c r="BP12" i="38"/>
  <c r="BQ12" i="38" s="1"/>
  <c r="BU12" i="38" s="1"/>
  <c r="A122" i="38"/>
  <c r="A121" i="38"/>
  <c r="BY122" i="36"/>
  <c r="CA122" i="36" s="1"/>
  <c r="BY121" i="36"/>
  <c r="CA121" i="36" s="1"/>
  <c r="BS499" i="36"/>
  <c r="EW501" i="36"/>
  <c r="EZ501" i="36"/>
  <c r="EV501" i="36"/>
  <c r="CG500" i="36"/>
  <c r="EW500" i="36"/>
  <c r="BN500" i="36"/>
  <c r="CN500" i="36"/>
  <c r="CG501" i="36"/>
  <c r="S501" i="36"/>
  <c r="AD501" i="36"/>
  <c r="BG501" i="36"/>
  <c r="CL501" i="36"/>
  <c r="BF501" i="36"/>
  <c r="ES500" i="36"/>
  <c r="AC500" i="36"/>
  <c r="CM500" i="36"/>
  <c r="BX500" i="36"/>
  <c r="BP500" i="36"/>
  <c r="ER500" i="36"/>
  <c r="AS499" i="36"/>
  <c r="ET501" i="36"/>
  <c r="FD501" i="36"/>
  <c r="AO501" i="36"/>
  <c r="AL501" i="36"/>
  <c r="AQ501" i="36"/>
  <c r="BL501" i="36"/>
  <c r="CK501" i="36"/>
  <c r="EV500" i="36"/>
  <c r="AH500" i="36"/>
  <c r="FA500" i="36"/>
  <c r="AO500" i="36"/>
  <c r="AC501" i="36"/>
  <c r="FA501" i="36"/>
  <c r="FB501" i="36"/>
  <c r="BW501" i="36"/>
  <c r="BK501" i="36"/>
  <c r="AM501" i="36"/>
  <c r="S500" i="36"/>
  <c r="EU500" i="36"/>
  <c r="FD500" i="36"/>
  <c r="BG500" i="36"/>
  <c r="BM500" i="36"/>
  <c r="CJ500" i="36"/>
  <c r="BJ500" i="36"/>
  <c r="FC501" i="36"/>
  <c r="AJ501" i="36"/>
  <c r="CP501" i="36"/>
  <c r="CF501" i="36"/>
  <c r="BO501" i="36"/>
  <c r="AD500" i="36"/>
  <c r="ET500" i="36"/>
  <c r="BZ500" i="36"/>
  <c r="BK500" i="36"/>
  <c r="AT500" i="36"/>
  <c r="BL500" i="36"/>
  <c r="AF501" i="36"/>
  <c r="EU501" i="36"/>
  <c r="BP501" i="36"/>
  <c r="FG501" i="36"/>
  <c r="BN501" i="36"/>
  <c r="CM501" i="36"/>
  <c r="BV500" i="36"/>
  <c r="EZ500" i="36"/>
  <c r="CR500" i="36"/>
  <c r="AQ500" i="36"/>
  <c r="CP500" i="36"/>
  <c r="ES501" i="36"/>
  <c r="BX501" i="36"/>
  <c r="BJ501" i="36"/>
  <c r="CR501" i="36"/>
  <c r="BR501" i="36"/>
  <c r="AF500" i="36"/>
  <c r="BO500" i="36"/>
  <c r="CL500" i="36"/>
  <c r="AL500" i="36"/>
  <c r="BF500" i="36"/>
  <c r="CL499" i="36"/>
  <c r="AH501" i="36"/>
  <c r="BV501" i="36"/>
  <c r="FB500" i="36"/>
  <c r="FC500" i="36"/>
  <c r="BW500" i="36"/>
  <c r="AT501" i="36"/>
  <c r="BR500" i="36"/>
  <c r="EY500" i="36" l="1"/>
  <c r="A497" i="36"/>
  <c r="EK494" i="36"/>
  <c r="AA499" i="38"/>
  <c r="EL494" i="36"/>
  <c r="EJ494" i="36"/>
  <c r="DL494" i="36"/>
  <c r="EG494" i="36"/>
  <c r="EM494" i="36"/>
  <c r="A498" i="38"/>
  <c r="BF495" i="38"/>
  <c r="EE494" i="36"/>
  <c r="EC494" i="36"/>
  <c r="EY501" i="36"/>
  <c r="EF494" i="36"/>
  <c r="AR501" i="36"/>
  <c r="N501" i="38"/>
  <c r="FH500" i="36"/>
  <c r="FI500" i="36" s="1"/>
  <c r="CI500" i="36"/>
  <c r="CD501" i="36"/>
  <c r="CC501" i="36"/>
  <c r="CB501" i="36" s="1"/>
  <c r="AI501" i="36"/>
  <c r="Q500" i="38"/>
  <c r="BH500" i="36"/>
  <c r="U500" i="38" s="1"/>
  <c r="X500" i="38" s="1"/>
  <c r="L500" i="38"/>
  <c r="M500" i="38"/>
  <c r="AG500" i="36"/>
  <c r="H501" i="36"/>
  <c r="O501" i="36" s="1"/>
  <c r="CT501" i="36"/>
  <c r="CS501" i="36"/>
  <c r="BI501" i="36"/>
  <c r="V501" i="38"/>
  <c r="CH501" i="36"/>
  <c r="AC501" i="38"/>
  <c r="CQ500" i="36"/>
  <c r="BU500" i="36"/>
  <c r="H500" i="36"/>
  <c r="O500" i="36" s="1"/>
  <c r="CT500" i="36"/>
  <c r="CS500" i="36"/>
  <c r="CC500" i="36"/>
  <c r="CD500" i="36"/>
  <c r="DX501" i="36"/>
  <c r="Z501" i="36"/>
  <c r="AG501" i="36"/>
  <c r="N500" i="38"/>
  <c r="AR500" i="36"/>
  <c r="AE500" i="36"/>
  <c r="CQ501" i="36"/>
  <c r="AK501" i="36"/>
  <c r="K501" i="38" s="1"/>
  <c r="BI500" i="36"/>
  <c r="V500" i="38"/>
  <c r="Z500" i="36"/>
  <c r="CU500" i="36" s="1"/>
  <c r="K500" i="36"/>
  <c r="W500" i="36"/>
  <c r="D500" i="38"/>
  <c r="T500" i="36"/>
  <c r="V500" i="36"/>
  <c r="E500" i="36"/>
  <c r="CI501" i="36"/>
  <c r="FH501" i="36"/>
  <c r="AR501" i="38"/>
  <c r="AV500" i="36"/>
  <c r="AP500" i="36"/>
  <c r="AI500" i="36"/>
  <c r="BU501" i="36"/>
  <c r="L501" i="38"/>
  <c r="M501" i="38"/>
  <c r="AV501" i="36"/>
  <c r="AP501" i="36"/>
  <c r="DE499" i="36"/>
  <c r="AC500" i="38"/>
  <c r="CH500" i="36"/>
  <c r="AR500" i="38"/>
  <c r="BH501" i="36"/>
  <c r="U501" i="38" s="1"/>
  <c r="X501" i="38" s="1"/>
  <c r="Q501" i="38"/>
  <c r="AE501" i="36"/>
  <c r="D501" i="38"/>
  <c r="E501" i="36"/>
  <c r="K501" i="36"/>
  <c r="T501" i="36"/>
  <c r="V501" i="36"/>
  <c r="W501" i="36"/>
  <c r="CO500" i="36"/>
  <c r="BT499" i="36"/>
  <c r="DA499" i="36"/>
  <c r="DC499" i="36" s="1"/>
  <c r="CZ499" i="36"/>
  <c r="CW499" i="36"/>
  <c r="CX499" i="36"/>
  <c r="DB499" i="36"/>
  <c r="CY499" i="36"/>
  <c r="CV499" i="36"/>
  <c r="DD499" i="36"/>
  <c r="EA494" i="36"/>
  <c r="BE495" i="38"/>
  <c r="AL496" i="38"/>
  <c r="AM496" i="38"/>
  <c r="AN496" i="38"/>
  <c r="CB499" i="36"/>
  <c r="AU499" i="36"/>
  <c r="AA499" i="36"/>
  <c r="M499" i="36"/>
  <c r="X499" i="36"/>
  <c r="N499" i="36"/>
  <c r="F499" i="38"/>
  <c r="G499" i="38" s="1"/>
  <c r="AD499" i="38"/>
  <c r="O498" i="38"/>
  <c r="P498" i="38" s="1"/>
  <c r="Z498" i="38"/>
  <c r="AB498" i="38"/>
  <c r="Y498" i="38"/>
  <c r="AP497" i="38"/>
  <c r="BL497" i="38"/>
  <c r="BS497" i="38"/>
  <c r="AG497" i="38"/>
  <c r="AX497" i="38"/>
  <c r="AY497" i="38" s="1"/>
  <c r="BA497" i="38"/>
  <c r="BB497" i="38" s="1"/>
  <c r="BG497" i="38" s="1"/>
  <c r="AQ497" i="38"/>
  <c r="AT497" i="38"/>
  <c r="BY497" i="36"/>
  <c r="CA497" i="36" s="1"/>
  <c r="AV497" i="38"/>
  <c r="AO497" i="38"/>
  <c r="AS497" i="38"/>
  <c r="BU497" i="38"/>
  <c r="AH497" i="38"/>
  <c r="BK497" i="38"/>
  <c r="BI497" i="38"/>
  <c r="BJ497" i="38"/>
  <c r="AK497" i="38"/>
  <c r="BQ497" i="38"/>
  <c r="BO497" i="38"/>
  <c r="BP497" i="38"/>
  <c r="AU497" i="38"/>
  <c r="BM497" i="38"/>
  <c r="AE497" i="38"/>
  <c r="AF497" i="38"/>
  <c r="AI497" i="38"/>
  <c r="BH497" i="38"/>
  <c r="BN497" i="38"/>
  <c r="AW497" i="38"/>
  <c r="BT497" i="38"/>
  <c r="AJ497" i="38"/>
  <c r="BR497" i="38"/>
  <c r="BD495" i="38"/>
  <c r="AB498" i="36"/>
  <c r="BB498" i="36"/>
  <c r="AW498" i="36"/>
  <c r="EI494" i="36"/>
  <c r="ED494" i="36"/>
  <c r="P499" i="36"/>
  <c r="I499" i="36"/>
  <c r="C499" i="36"/>
  <c r="E499" i="38"/>
  <c r="U499" i="36"/>
  <c r="FI498" i="36"/>
  <c r="FI501" i="36"/>
  <c r="W499" i="38"/>
  <c r="R499" i="38"/>
  <c r="J498" i="36"/>
  <c r="D498" i="36"/>
  <c r="Y498" i="36" s="1" a="1"/>
  <c r="Y498" i="36" s="1"/>
  <c r="H498" i="38" s="1"/>
  <c r="I498" i="38" s="1"/>
  <c r="BD496" i="36"/>
  <c r="BC496" i="36"/>
  <c r="BE496" i="36"/>
  <c r="EP502" i="36"/>
  <c r="EX502" i="36"/>
  <c r="DM497" i="36"/>
  <c r="DJ497" i="36"/>
  <c r="DI497" i="36"/>
  <c r="DF497" i="36"/>
  <c r="DK497" i="36"/>
  <c r="DG497" i="36"/>
  <c r="DH497" i="36"/>
  <c r="CB498" i="36"/>
  <c r="AA498" i="38"/>
  <c r="AB497" i="36"/>
  <c r="BB497" i="36"/>
  <c r="AW497" i="36"/>
  <c r="AX496" i="36"/>
  <c r="AY496" i="36"/>
  <c r="BA496" i="36"/>
  <c r="AZ496" i="36"/>
  <c r="EB494" i="36"/>
  <c r="AY495" i="36"/>
  <c r="AZ495" i="36"/>
  <c r="BA495" i="36"/>
  <c r="AX495" i="36"/>
  <c r="G499" i="36" a="1"/>
  <c r="G499" i="36" s="1"/>
  <c r="Q499" i="36"/>
  <c r="B499" i="38" s="1"/>
  <c r="DW499" i="36"/>
  <c r="L499" i="36"/>
  <c r="F499" i="36"/>
  <c r="A499" i="36" s="1"/>
  <c r="J499" i="38"/>
  <c r="W497" i="38"/>
  <c r="R497" i="38"/>
  <c r="DM496" i="36"/>
  <c r="DG496" i="36"/>
  <c r="DK496" i="36"/>
  <c r="DH496" i="36"/>
  <c r="DI496" i="36"/>
  <c r="DJ496" i="36"/>
  <c r="DF496" i="36"/>
  <c r="BC495" i="36"/>
  <c r="BD495" i="36"/>
  <c r="BE495" i="36"/>
  <c r="A497" i="38"/>
  <c r="BH498" i="38"/>
  <c r="BL498" i="38"/>
  <c r="BY498" i="36"/>
  <c r="CA498" i="36" s="1"/>
  <c r="BT498" i="38"/>
  <c r="BA498" i="38"/>
  <c r="BB498" i="38" s="1"/>
  <c r="BG498" i="38" s="1"/>
  <c r="AF498" i="38"/>
  <c r="AW498" i="38"/>
  <c r="BK498" i="38"/>
  <c r="AK498" i="38"/>
  <c r="BI498" i="38"/>
  <c r="AE498" i="38"/>
  <c r="AT498" i="38"/>
  <c r="BQ498" i="38"/>
  <c r="AH498" i="38"/>
  <c r="AQ498" i="38"/>
  <c r="BP498" i="38"/>
  <c r="AO498" i="38"/>
  <c r="AX498" i="38"/>
  <c r="AZ498" i="38" s="1"/>
  <c r="AJ498" i="38"/>
  <c r="BR498" i="38"/>
  <c r="AP498" i="38"/>
  <c r="AU498" i="38"/>
  <c r="AS498" i="38"/>
  <c r="AV498" i="38"/>
  <c r="BO498" i="38"/>
  <c r="BM498" i="38"/>
  <c r="BJ498" i="38"/>
  <c r="AI498" i="38"/>
  <c r="AG498" i="38"/>
  <c r="BN498" i="38"/>
  <c r="BS498" i="38"/>
  <c r="BU498" i="38"/>
  <c r="AY498" i="38"/>
  <c r="DZ494" i="36"/>
  <c r="EH494" i="36"/>
  <c r="DM498" i="36"/>
  <c r="DF498" i="36"/>
  <c r="DK498" i="36"/>
  <c r="DH498" i="36"/>
  <c r="DI498" i="36"/>
  <c r="DJ498" i="36"/>
  <c r="DG498" i="36"/>
  <c r="A498" i="36"/>
  <c r="BC495" i="38"/>
  <c r="DK495" i="36"/>
  <c r="DM495" i="36"/>
  <c r="DF495" i="36"/>
  <c r="DH495" i="36"/>
  <c r="DI495" i="36"/>
  <c r="DG495" i="36"/>
  <c r="DJ495" i="36"/>
  <c r="J497" i="36"/>
  <c r="D497" i="36"/>
  <c r="Y497" i="36" s="1" a="1"/>
  <c r="Y497" i="36" s="1"/>
  <c r="H497" i="38" s="1"/>
  <c r="I497" i="38" s="1"/>
  <c r="EQ502" i="36"/>
  <c r="EO503" i="36" s="1"/>
  <c r="S495" i="38"/>
  <c r="T495" i="38"/>
  <c r="T498" i="38"/>
  <c r="S498" i="38"/>
  <c r="AY495" i="38"/>
  <c r="AN495" i="38"/>
  <c r="AM495" i="38"/>
  <c r="AL495" i="38"/>
  <c r="Z497" i="38"/>
  <c r="Y497" i="38"/>
  <c r="O497" i="38"/>
  <c r="P497" i="38" s="1"/>
  <c r="AB497" i="38"/>
  <c r="A124" i="38"/>
  <c r="A123" i="38"/>
  <c r="A126" i="38"/>
  <c r="BY123" i="36"/>
  <c r="CA123" i="36" s="1"/>
  <c r="BY124" i="36"/>
  <c r="CA124" i="36" s="1"/>
  <c r="FG500" i="36"/>
  <c r="BM501" i="36"/>
  <c r="EV502" i="36"/>
  <c r="ES502" i="36"/>
  <c r="AJ500" i="36"/>
  <c r="CF500" i="36"/>
  <c r="BS501" i="36"/>
  <c r="FA502" i="36"/>
  <c r="CR502" i="36"/>
  <c r="BQ500" i="36"/>
  <c r="ER501" i="36"/>
  <c r="FD502" i="36"/>
  <c r="BO502" i="36"/>
  <c r="BG502" i="36"/>
  <c r="BQ502" i="36"/>
  <c r="EU502" i="36"/>
  <c r="EZ502" i="36"/>
  <c r="AS500" i="36"/>
  <c r="ET502" i="36"/>
  <c r="BV502" i="36"/>
  <c r="BZ501" i="36"/>
  <c r="AC502" i="36"/>
  <c r="FB502" i="36"/>
  <c r="BQ501" i="36"/>
  <c r="S502" i="36"/>
  <c r="AQ502" i="36"/>
  <c r="BS500" i="36"/>
  <c r="AS501" i="36"/>
  <c r="FC502" i="36"/>
  <c r="EW502" i="36"/>
  <c r="CJ501" i="36"/>
  <c r="CG502" i="36"/>
  <c r="CN502" i="36"/>
  <c r="CK500" i="36"/>
  <c r="AM500" i="36"/>
  <c r="CN501" i="36"/>
  <c r="AF502" i="36"/>
  <c r="AD502" i="36"/>
  <c r="AH502" i="36"/>
  <c r="BX502" i="36"/>
  <c r="A499" i="38" l="1"/>
  <c r="BE498" i="38"/>
  <c r="BF498" i="38"/>
  <c r="DL496" i="36"/>
  <c r="EA496" i="36" s="1"/>
  <c r="BE497" i="38"/>
  <c r="CB500" i="36"/>
  <c r="EI495" i="36"/>
  <c r="EH495" i="36"/>
  <c r="DL495" i="36"/>
  <c r="EA495" i="36" s="1"/>
  <c r="EY502" i="36"/>
  <c r="DL498" i="36"/>
  <c r="EJ498" i="36" s="1"/>
  <c r="EF495" i="36"/>
  <c r="BD498" i="38"/>
  <c r="BC498" i="38"/>
  <c r="BD497" i="38"/>
  <c r="CH502" i="36"/>
  <c r="AC502" i="38"/>
  <c r="AI502" i="36"/>
  <c r="AE502" i="36"/>
  <c r="AG502" i="36"/>
  <c r="CO501" i="36"/>
  <c r="CO502" i="36"/>
  <c r="BT500" i="36"/>
  <c r="BU502" i="36"/>
  <c r="D502" i="38"/>
  <c r="T502" i="36"/>
  <c r="K502" i="36"/>
  <c r="E502" i="36"/>
  <c r="V502" i="36"/>
  <c r="W502" i="36"/>
  <c r="AR502" i="38"/>
  <c r="AA501" i="38"/>
  <c r="CD502" i="36"/>
  <c r="CC502" i="36"/>
  <c r="DE500" i="36"/>
  <c r="Z502" i="36"/>
  <c r="CU501" i="36"/>
  <c r="H502" i="36"/>
  <c r="O502" i="36" s="1"/>
  <c r="CS502" i="36"/>
  <c r="CT502" i="36"/>
  <c r="BT501" i="36"/>
  <c r="AK500" i="36"/>
  <c r="K500" i="38" s="1"/>
  <c r="DX500" i="36"/>
  <c r="DZ498" i="36"/>
  <c r="EJ496" i="36"/>
  <c r="EK496" i="36"/>
  <c r="EM496" i="36"/>
  <c r="EE496" i="36"/>
  <c r="EE498" i="36"/>
  <c r="EI498" i="36"/>
  <c r="EK498" i="36"/>
  <c r="EK495" i="36"/>
  <c r="EL495" i="36"/>
  <c r="EG496" i="36"/>
  <c r="EC496" i="36"/>
  <c r="EB496" i="36"/>
  <c r="EI496" i="36"/>
  <c r="EH496" i="36"/>
  <c r="DZ496" i="36"/>
  <c r="S499" i="38"/>
  <c r="T499" i="38"/>
  <c r="AL497" i="38"/>
  <c r="AN497" i="38"/>
  <c r="AM497" i="38"/>
  <c r="BT499" i="38"/>
  <c r="AK499" i="38"/>
  <c r="BR499" i="38"/>
  <c r="BM499" i="38"/>
  <c r="BJ499" i="38"/>
  <c r="BY499" i="36"/>
  <c r="CA499" i="36" s="1"/>
  <c r="BK499" i="38"/>
  <c r="AS499" i="38"/>
  <c r="BA499" i="38"/>
  <c r="BB499" i="38" s="1"/>
  <c r="BG499" i="38" s="1"/>
  <c r="BI499" i="38"/>
  <c r="AU499" i="38"/>
  <c r="AP499" i="38"/>
  <c r="AX499" i="38"/>
  <c r="AZ499" i="38" s="1"/>
  <c r="AQ499" i="38"/>
  <c r="BN499" i="38"/>
  <c r="AE499" i="38"/>
  <c r="BH499" i="38"/>
  <c r="AW499" i="38"/>
  <c r="BS499" i="38"/>
  <c r="AJ499" i="38"/>
  <c r="BQ499" i="38"/>
  <c r="AV499" i="38"/>
  <c r="BL499" i="38"/>
  <c r="BP499" i="38"/>
  <c r="AT499" i="38"/>
  <c r="AO499" i="38"/>
  <c r="BU499" i="38"/>
  <c r="BO499" i="38"/>
  <c r="AI499" i="38"/>
  <c r="AG499" i="38"/>
  <c r="AH499" i="38"/>
  <c r="AF499" i="38"/>
  <c r="EC498" i="36"/>
  <c r="EJ495" i="36"/>
  <c r="EG498" i="36"/>
  <c r="T497" i="38"/>
  <c r="S497" i="38"/>
  <c r="ED498" i="36"/>
  <c r="EE495" i="36"/>
  <c r="J499" i="36"/>
  <c r="D499" i="36"/>
  <c r="Y499" i="36" s="1" a="1"/>
  <c r="Y499" i="36" s="1"/>
  <c r="H499" i="38" s="1"/>
  <c r="I499" i="38" s="1"/>
  <c r="EC495" i="36"/>
  <c r="BF497" i="38"/>
  <c r="ED496" i="36"/>
  <c r="R501" i="38"/>
  <c r="W501" i="38"/>
  <c r="BA497" i="36"/>
  <c r="AX497" i="36"/>
  <c r="AZ497" i="36"/>
  <c r="AY497" i="36"/>
  <c r="EH498" i="36"/>
  <c r="EM498" i="36"/>
  <c r="AX498" i="36"/>
  <c r="AY498" i="36"/>
  <c r="BA498" i="36"/>
  <c r="AZ498" i="36"/>
  <c r="BC497" i="38"/>
  <c r="EF496" i="36"/>
  <c r="DZ495" i="36"/>
  <c r="F501" i="38"/>
  <c r="G501" i="38" s="1"/>
  <c r="X501" i="36"/>
  <c r="AU501" i="36"/>
  <c r="AD501" i="38"/>
  <c r="AF501" i="38" s="1"/>
  <c r="N501" i="36"/>
  <c r="AA501" i="36"/>
  <c r="M501" i="36"/>
  <c r="AA500" i="38"/>
  <c r="R500" i="38"/>
  <c r="W500" i="38"/>
  <c r="EX503" i="36"/>
  <c r="EP503" i="36"/>
  <c r="BE498" i="36"/>
  <c r="BC498" i="36"/>
  <c r="BD498" i="36"/>
  <c r="EB495" i="36"/>
  <c r="EL496" i="36"/>
  <c r="P500" i="36"/>
  <c r="E500" i="38"/>
  <c r="U500" i="36"/>
  <c r="I500" i="36"/>
  <c r="C500" i="36"/>
  <c r="EA498" i="36"/>
  <c r="AL498" i="38"/>
  <c r="AM498" i="38"/>
  <c r="AN498" i="38"/>
  <c r="Z499" i="38"/>
  <c r="O499" i="38"/>
  <c r="P499" i="38" s="1"/>
  <c r="Y499" i="38"/>
  <c r="AB499" i="38"/>
  <c r="EJ497" i="36"/>
  <c r="EQ503" i="36"/>
  <c r="EO504" i="36" s="1"/>
  <c r="EQ504" i="36" s="1"/>
  <c r="EO505" i="36" s="1"/>
  <c r="AZ497" i="38"/>
  <c r="ED495" i="36"/>
  <c r="P501" i="36"/>
  <c r="I501" i="36"/>
  <c r="E501" i="38"/>
  <c r="U501" i="36"/>
  <c r="C501" i="36"/>
  <c r="EL498" i="36"/>
  <c r="AB499" i="36"/>
  <c r="BB499" i="36"/>
  <c r="AW499" i="36"/>
  <c r="N500" i="36"/>
  <c r="F500" i="38"/>
  <c r="G500" i="38" s="1"/>
  <c r="M500" i="36"/>
  <c r="X500" i="36"/>
  <c r="AU500" i="36"/>
  <c r="AA500" i="36"/>
  <c r="AD500" i="38"/>
  <c r="EF498" i="36"/>
  <c r="CW500" i="36"/>
  <c r="CZ500" i="36"/>
  <c r="CX500" i="36"/>
  <c r="CY500" i="36"/>
  <c r="DB500" i="36"/>
  <c r="CV500" i="36"/>
  <c r="DD500" i="36"/>
  <c r="DA500" i="36"/>
  <c r="DC500" i="36" s="1"/>
  <c r="L501" i="36"/>
  <c r="J501" i="38"/>
  <c r="DW501" i="36"/>
  <c r="Q501" i="36"/>
  <c r="B501" i="38" s="1"/>
  <c r="F501" i="36"/>
  <c r="G501" i="36" a="1"/>
  <c r="G501" i="36" s="1"/>
  <c r="EL497" i="36"/>
  <c r="BD497" i="36"/>
  <c r="BC497" i="36"/>
  <c r="BE497" i="36"/>
  <c r="DL497" i="36"/>
  <c r="EM497" i="36" s="1"/>
  <c r="EB497" i="36"/>
  <c r="EA497" i="36"/>
  <c r="A501" i="38"/>
  <c r="DM499" i="36"/>
  <c r="DJ499" i="36"/>
  <c r="DL499" i="36" s="1"/>
  <c r="EB499" i="36" s="1"/>
  <c r="DF499" i="36"/>
  <c r="DG499" i="36"/>
  <c r="DH499" i="36"/>
  <c r="DI499" i="36"/>
  <c r="DK499" i="36"/>
  <c r="L500" i="36"/>
  <c r="DW500" i="36"/>
  <c r="F500" i="36"/>
  <c r="J500" i="38"/>
  <c r="G500" i="36" a="1"/>
  <c r="G500" i="36" s="1"/>
  <c r="Q500" i="36"/>
  <c r="B500" i="38" s="1"/>
  <c r="A125" i="38"/>
  <c r="BY126" i="36"/>
  <c r="CA126" i="36" s="1"/>
  <c r="BY125" i="36"/>
  <c r="CA125" i="36" s="1"/>
  <c r="BN502" i="36"/>
  <c r="BF502" i="36"/>
  <c r="ER502" i="36"/>
  <c r="BV503" i="36"/>
  <c r="AC503" i="36"/>
  <c r="CM503" i="36"/>
  <c r="BM503" i="36"/>
  <c r="AO503" i="36"/>
  <c r="BJ503" i="36"/>
  <c r="CM502" i="36"/>
  <c r="BM502" i="36"/>
  <c r="CK502" i="36"/>
  <c r="FB503" i="36"/>
  <c r="EW503" i="36"/>
  <c r="CF503" i="36"/>
  <c r="BZ503" i="36"/>
  <c r="CK503" i="36"/>
  <c r="AT503" i="36"/>
  <c r="BR502" i="36"/>
  <c r="BJ502" i="36"/>
  <c r="AM502" i="36"/>
  <c r="FC503" i="36"/>
  <c r="ET503" i="36"/>
  <c r="CJ502" i="36"/>
  <c r="BL502" i="36"/>
  <c r="FA503" i="36"/>
  <c r="AF503" i="36"/>
  <c r="CL502" i="36"/>
  <c r="BZ502" i="36"/>
  <c r="AJ502" i="36"/>
  <c r="AO502" i="36"/>
  <c r="AH503" i="36"/>
  <c r="S503" i="36"/>
  <c r="BG503" i="36"/>
  <c r="BP503" i="36"/>
  <c r="BS503" i="36"/>
  <c r="BR503" i="36"/>
  <c r="CF502" i="36"/>
  <c r="BK502" i="36"/>
  <c r="EU503" i="36"/>
  <c r="ES503" i="36"/>
  <c r="EV503" i="36"/>
  <c r="FG502" i="36"/>
  <c r="AL502" i="36"/>
  <c r="AT502" i="36"/>
  <c r="BW502" i="36"/>
  <c r="FD503" i="36"/>
  <c r="BN503" i="36"/>
  <c r="BL503" i="36"/>
  <c r="CR503" i="36"/>
  <c r="BF503" i="36"/>
  <c r="BP502" i="36"/>
  <c r="CP502" i="36"/>
  <c r="BS502" i="36"/>
  <c r="AD503" i="36"/>
  <c r="EZ503" i="36"/>
  <c r="CG503" i="36"/>
  <c r="AL503" i="36"/>
  <c r="ER503" i="36"/>
  <c r="CP503" i="36"/>
  <c r="EB498" i="36" l="1"/>
  <c r="EY503" i="36"/>
  <c r="A501" i="36"/>
  <c r="EE497" i="36"/>
  <c r="EM495" i="36"/>
  <c r="EI497" i="36"/>
  <c r="ED499" i="36"/>
  <c r="EM499" i="36"/>
  <c r="EG497" i="36"/>
  <c r="EG495" i="36"/>
  <c r="EK497" i="36"/>
  <c r="BC499" i="38"/>
  <c r="CQ503" i="36"/>
  <c r="M503" i="38"/>
  <c r="L503" i="38"/>
  <c r="AE503" i="36"/>
  <c r="CQ502" i="36"/>
  <c r="Q503" i="38"/>
  <c r="BH503" i="36"/>
  <c r="U503" i="38" s="1"/>
  <c r="X503" i="38" s="1"/>
  <c r="H503" i="36"/>
  <c r="O503" i="36" s="1"/>
  <c r="CS503" i="36"/>
  <c r="CT503" i="36"/>
  <c r="FH502" i="36"/>
  <c r="CI502" i="36"/>
  <c r="AR502" i="36"/>
  <c r="N502" i="38"/>
  <c r="L502" i="38"/>
  <c r="M502" i="38"/>
  <c r="DX502" i="36"/>
  <c r="Z503" i="36"/>
  <c r="D503" i="38"/>
  <c r="E503" i="36"/>
  <c r="T503" i="36"/>
  <c r="K503" i="36"/>
  <c r="V503" i="36"/>
  <c r="W503" i="36"/>
  <c r="AI503" i="36"/>
  <c r="AV502" i="36"/>
  <c r="AP502" i="36"/>
  <c r="BT502" i="36"/>
  <c r="AK502" i="36"/>
  <c r="K502" i="38" s="1"/>
  <c r="AA502" i="38"/>
  <c r="AG503" i="36"/>
  <c r="V502" i="38"/>
  <c r="BI502" i="36"/>
  <c r="N503" i="38"/>
  <c r="AR503" i="36"/>
  <c r="V503" i="38"/>
  <c r="BI503" i="36"/>
  <c r="AP503" i="36"/>
  <c r="BT503" i="36"/>
  <c r="AV503" i="36"/>
  <c r="AR503" i="38"/>
  <c r="CU502" i="36"/>
  <c r="BH502" i="36"/>
  <c r="U502" i="38" s="1"/>
  <c r="X502" i="38" s="1"/>
  <c r="Q502" i="38"/>
  <c r="EQ505" i="36"/>
  <c r="EO506" i="36" s="1"/>
  <c r="EX505" i="36"/>
  <c r="EP505" i="36"/>
  <c r="EG499" i="36"/>
  <c r="EF499" i="36"/>
  <c r="AY499" i="38"/>
  <c r="DE501" i="36"/>
  <c r="CV501" i="36"/>
  <c r="CX501" i="36"/>
  <c r="CZ501" i="36"/>
  <c r="CY501" i="36"/>
  <c r="CW501" i="36"/>
  <c r="DD501" i="36"/>
  <c r="DB501" i="36"/>
  <c r="DA501" i="36"/>
  <c r="DC501" i="36" s="1"/>
  <c r="EC499" i="36"/>
  <c r="EA499" i="36"/>
  <c r="DZ499" i="36"/>
  <c r="ED497" i="36"/>
  <c r="F502" i="36"/>
  <c r="L502" i="36"/>
  <c r="G502" i="36" a="1"/>
  <c r="G502" i="36" s="1"/>
  <c r="DW502" i="36"/>
  <c r="Q502" i="36"/>
  <c r="B502" i="38" s="1"/>
  <c r="J502" i="38"/>
  <c r="EH499" i="36"/>
  <c r="EE499" i="36"/>
  <c r="BB501" i="36"/>
  <c r="AW501" i="36"/>
  <c r="AB501" i="36"/>
  <c r="EF497" i="36"/>
  <c r="EC497" i="36"/>
  <c r="DM500" i="36"/>
  <c r="DJ500" i="36"/>
  <c r="DF500" i="36"/>
  <c r="DH500" i="36"/>
  <c r="DK500" i="36"/>
  <c r="DI500" i="36"/>
  <c r="DG500" i="36"/>
  <c r="EL499" i="36"/>
  <c r="A500" i="38"/>
  <c r="EX504" i="36"/>
  <c r="EP504" i="36"/>
  <c r="EI499" i="36"/>
  <c r="BE499" i="38"/>
  <c r="CB502" i="36"/>
  <c r="P502" i="36"/>
  <c r="U502" i="36"/>
  <c r="E502" i="38"/>
  <c r="C502" i="36"/>
  <c r="I502" i="36"/>
  <c r="AB500" i="38"/>
  <c r="Y500" i="38"/>
  <c r="O500" i="38"/>
  <c r="P500" i="38" s="1"/>
  <c r="Z500" i="38"/>
  <c r="EK499" i="36"/>
  <c r="J500" i="36"/>
  <c r="D500" i="36"/>
  <c r="DZ497" i="36"/>
  <c r="BL501" i="38"/>
  <c r="AP501" i="38"/>
  <c r="BO501" i="38"/>
  <c r="BY501" i="36"/>
  <c r="CA501" i="36" s="1"/>
  <c r="AX501" i="38"/>
  <c r="AZ501" i="38" s="1"/>
  <c r="BS501" i="38"/>
  <c r="BH501" i="38"/>
  <c r="BU501" i="38"/>
  <c r="BK501" i="38"/>
  <c r="AW501" i="38"/>
  <c r="AE501" i="38"/>
  <c r="AS501" i="38"/>
  <c r="BR501" i="38"/>
  <c r="BA501" i="38"/>
  <c r="BB501" i="38" s="1"/>
  <c r="BG501" i="38" s="1"/>
  <c r="BN501" i="38"/>
  <c r="AQ501" i="38"/>
  <c r="AK501" i="38"/>
  <c r="AJ501" i="38"/>
  <c r="BT501" i="38"/>
  <c r="AO501" i="38"/>
  <c r="AT501" i="38"/>
  <c r="AV501" i="38"/>
  <c r="BP501" i="38"/>
  <c r="BQ501" i="38"/>
  <c r="BM501" i="38"/>
  <c r="BJ501" i="38"/>
  <c r="AU501" i="38"/>
  <c r="BI501" i="38"/>
  <c r="AY501" i="38"/>
  <c r="AI501" i="38"/>
  <c r="AH501" i="38"/>
  <c r="AG501" i="38"/>
  <c r="A500" i="36"/>
  <c r="BD499" i="38"/>
  <c r="AL499" i="38"/>
  <c r="AN499" i="38"/>
  <c r="AM499" i="38"/>
  <c r="EJ499" i="36"/>
  <c r="Z501" i="38"/>
  <c r="Y501" i="38"/>
  <c r="AB501" i="38"/>
  <c r="O501" i="38"/>
  <c r="P501" i="38" s="1"/>
  <c r="AY499" i="36"/>
  <c r="AZ499" i="36"/>
  <c r="AX499" i="36"/>
  <c r="BA499" i="36"/>
  <c r="D501" i="36"/>
  <c r="Y501" i="36" s="1" a="1"/>
  <c r="Y501" i="36" s="1"/>
  <c r="H501" i="38" s="1"/>
  <c r="I501" i="38" s="1"/>
  <c r="J501" i="36"/>
  <c r="BF499" i="38"/>
  <c r="EH497" i="36"/>
  <c r="AV500" i="38"/>
  <c r="AQ500" i="38"/>
  <c r="BK500" i="38"/>
  <c r="BU500" i="38"/>
  <c r="BL500" i="38"/>
  <c r="AP500" i="38"/>
  <c r="AX500" i="38"/>
  <c r="AZ500" i="38" s="1"/>
  <c r="AK500" i="38"/>
  <c r="BR500" i="38"/>
  <c r="AT500" i="38"/>
  <c r="BI500" i="38"/>
  <c r="AE500" i="38"/>
  <c r="BM500" i="38"/>
  <c r="BY500" i="36"/>
  <c r="CA500" i="36" s="1"/>
  <c r="BA500" i="38"/>
  <c r="BB500" i="38" s="1"/>
  <c r="BG500" i="38" s="1"/>
  <c r="BS500" i="38"/>
  <c r="AW500" i="38"/>
  <c r="AS500" i="38"/>
  <c r="AI500" i="38"/>
  <c r="AO500" i="38"/>
  <c r="BN500" i="38"/>
  <c r="BQ500" i="38"/>
  <c r="BT500" i="38"/>
  <c r="AG500" i="38"/>
  <c r="AH500" i="38"/>
  <c r="BO500" i="38"/>
  <c r="BH500" i="38"/>
  <c r="BJ500" i="38"/>
  <c r="AJ500" i="38"/>
  <c r="BP500" i="38"/>
  <c r="AF500" i="38"/>
  <c r="AU500" i="38"/>
  <c r="BD500" i="38"/>
  <c r="BD499" i="36"/>
  <c r="BE499" i="36"/>
  <c r="BC499" i="36"/>
  <c r="S501" i="38"/>
  <c r="T501" i="38"/>
  <c r="BB500" i="36"/>
  <c r="AB500" i="36"/>
  <c r="AW500" i="36"/>
  <c r="S500" i="38"/>
  <c r="T500" i="38"/>
  <c r="AU502" i="36"/>
  <c r="X502" i="36"/>
  <c r="M502" i="36"/>
  <c r="AA502" i="36"/>
  <c r="F502" i="38"/>
  <c r="G502" i="38" s="1"/>
  <c r="AD502" i="38"/>
  <c r="N502" i="36"/>
  <c r="A127" i="38"/>
  <c r="A128" i="38"/>
  <c r="BY127" i="36"/>
  <c r="CA127" i="36" s="1"/>
  <c r="BY128" i="36"/>
  <c r="CA128" i="36" s="1"/>
  <c r="AD505" i="36"/>
  <c r="AH505" i="36"/>
  <c r="EW504" i="36"/>
  <c r="AH504" i="36"/>
  <c r="AD504" i="36"/>
  <c r="CR504" i="36"/>
  <c r="BK504" i="36"/>
  <c r="BJ504" i="36"/>
  <c r="BL504" i="36"/>
  <c r="BW503" i="36"/>
  <c r="EW505" i="36"/>
  <c r="ET505" i="36"/>
  <c r="BX503" i="36"/>
  <c r="FA504" i="36"/>
  <c r="ES504" i="36"/>
  <c r="BR504" i="36"/>
  <c r="FG504" i="36"/>
  <c r="CP504" i="36"/>
  <c r="CL504" i="36"/>
  <c r="BV505" i="36"/>
  <c r="EV505" i="36"/>
  <c r="CJ503" i="36"/>
  <c r="FG503" i="36"/>
  <c r="BV504" i="36"/>
  <c r="EV504" i="36"/>
  <c r="EU504" i="36"/>
  <c r="AJ504" i="36"/>
  <c r="AO504" i="36"/>
  <c r="ER504" i="36"/>
  <c r="EU505" i="36"/>
  <c r="FB505" i="36"/>
  <c r="CN503" i="36"/>
  <c r="CG504" i="36"/>
  <c r="FB504" i="36"/>
  <c r="CK504" i="36"/>
  <c r="CF504" i="36"/>
  <c r="BO504" i="36"/>
  <c r="BN504" i="36"/>
  <c r="AQ503" i="36"/>
  <c r="CG505" i="36"/>
  <c r="AF505" i="36"/>
  <c r="AJ503" i="36"/>
  <c r="FD504" i="36"/>
  <c r="AC504" i="36"/>
  <c r="AQ504" i="36"/>
  <c r="BS504" i="36"/>
  <c r="AL504" i="36"/>
  <c r="CN504" i="36"/>
  <c r="BO503" i="36"/>
  <c r="S504" i="36"/>
  <c r="CJ504" i="36"/>
  <c r="FA505" i="36"/>
  <c r="FD505" i="36"/>
  <c r="FC505" i="36"/>
  <c r="BZ504" i="36"/>
  <c r="CM504" i="36"/>
  <c r="BF504" i="36"/>
  <c r="BQ503" i="36"/>
  <c r="AS502" i="36"/>
  <c r="ES505" i="36"/>
  <c r="AC505" i="36"/>
  <c r="EZ504" i="36"/>
  <c r="BM504" i="36"/>
  <c r="AM504" i="36"/>
  <c r="BQ504" i="36"/>
  <c r="BX504" i="36"/>
  <c r="CL503" i="36"/>
  <c r="AM503" i="36"/>
  <c r="S505" i="36"/>
  <c r="BG505" i="36"/>
  <c r="BG504" i="36"/>
  <c r="AS503" i="36"/>
  <c r="EZ505" i="36"/>
  <c r="FC504" i="36"/>
  <c r="AF504" i="36"/>
  <c r="ET504" i="36"/>
  <c r="AT504" i="36"/>
  <c r="BP504" i="36"/>
  <c r="BW504" i="36"/>
  <c r="BK503" i="36"/>
  <c r="AT505" i="36"/>
  <c r="EI500" i="36" l="1"/>
  <c r="EM500" i="36"/>
  <c r="A502" i="36"/>
  <c r="EY504" i="36"/>
  <c r="DL500" i="36"/>
  <c r="EB500" i="36" s="1"/>
  <c r="AY500" i="38"/>
  <c r="BC500" i="38"/>
  <c r="N505" i="38"/>
  <c r="AR505" i="36"/>
  <c r="FH504" i="36"/>
  <c r="FI504" i="36" s="1"/>
  <c r="CI504" i="36"/>
  <c r="AR504" i="36"/>
  <c r="N504" i="38"/>
  <c r="AG504" i="36"/>
  <c r="W505" i="36"/>
  <c r="V505" i="36"/>
  <c r="E505" i="36"/>
  <c r="K505" i="36"/>
  <c r="D505" i="38"/>
  <c r="T505" i="36"/>
  <c r="CH504" i="36"/>
  <c r="AC504" i="38"/>
  <c r="AR505" i="38"/>
  <c r="DE502" i="36"/>
  <c r="BH504" i="36"/>
  <c r="U504" i="38" s="1"/>
  <c r="X504" i="38" s="1"/>
  <c r="Q504" i="38"/>
  <c r="W504" i="36"/>
  <c r="K504" i="36"/>
  <c r="T504" i="36"/>
  <c r="P504" i="36" s="1"/>
  <c r="E504" i="36"/>
  <c r="D504" i="38"/>
  <c r="V504" i="36"/>
  <c r="CO504" i="36"/>
  <c r="M504" i="38"/>
  <c r="L504" i="38"/>
  <c r="BU504" i="36"/>
  <c r="AR504" i="38"/>
  <c r="AK503" i="36"/>
  <c r="K503" i="38" s="1"/>
  <c r="AG505" i="36"/>
  <c r="BU503" i="36"/>
  <c r="CO503" i="36"/>
  <c r="Z505" i="36"/>
  <c r="BT504" i="36"/>
  <c r="AV504" i="36"/>
  <c r="AP504" i="36"/>
  <c r="AK504" i="36"/>
  <c r="K504" i="38" s="1"/>
  <c r="Z504" i="36"/>
  <c r="CU504" i="36" s="1"/>
  <c r="CC504" i="36"/>
  <c r="CD504" i="36"/>
  <c r="DX503" i="36"/>
  <c r="CQ504" i="36"/>
  <c r="DX504" i="36"/>
  <c r="CH503" i="36"/>
  <c r="AC503" i="38"/>
  <c r="CD503" i="36"/>
  <c r="CC503" i="36"/>
  <c r="FH503" i="36"/>
  <c r="CI503" i="36"/>
  <c r="V504" i="38"/>
  <c r="BI504" i="36"/>
  <c r="CT504" i="36"/>
  <c r="H504" i="36"/>
  <c r="O504" i="36" s="1"/>
  <c r="CS504" i="36"/>
  <c r="AE504" i="36"/>
  <c r="AI504" i="36"/>
  <c r="AI505" i="36"/>
  <c r="AE505" i="36"/>
  <c r="EK500" i="36"/>
  <c r="CY502" i="36"/>
  <c r="CW502" i="36"/>
  <c r="DB502" i="36"/>
  <c r="DA502" i="36"/>
  <c r="DC502" i="36" s="1"/>
  <c r="DD502" i="36"/>
  <c r="CV502" i="36"/>
  <c r="CX502" i="36"/>
  <c r="CZ502" i="36"/>
  <c r="EG500" i="36"/>
  <c r="BE500" i="38"/>
  <c r="A502" i="38"/>
  <c r="AX501" i="36"/>
  <c r="BA501" i="36"/>
  <c r="AY501" i="36"/>
  <c r="AZ501" i="36"/>
  <c r="EE500" i="36"/>
  <c r="EA500" i="36"/>
  <c r="P503" i="36"/>
  <c r="E503" i="38"/>
  <c r="C503" i="36"/>
  <c r="U503" i="36"/>
  <c r="I503" i="36"/>
  <c r="R503" i="38"/>
  <c r="W503" i="38"/>
  <c r="D502" i="36"/>
  <c r="Y502" i="36" s="1" a="1"/>
  <c r="Y502" i="36" s="1"/>
  <c r="H502" i="38" s="1"/>
  <c r="I502" i="38" s="1"/>
  <c r="J502" i="36"/>
  <c r="BC501" i="36"/>
  <c r="BD501" i="36"/>
  <c r="BE501" i="36"/>
  <c r="DZ500" i="36"/>
  <c r="O502" i="38"/>
  <c r="P502" i="38" s="1"/>
  <c r="Z502" i="38"/>
  <c r="Y502" i="38"/>
  <c r="AB502" i="38"/>
  <c r="AJ502" i="38"/>
  <c r="BL502" i="38"/>
  <c r="BA502" i="38"/>
  <c r="BB502" i="38" s="1"/>
  <c r="BG502" i="38" s="1"/>
  <c r="BH502" i="38"/>
  <c r="BO502" i="38"/>
  <c r="AT502" i="38"/>
  <c r="BK502" i="38"/>
  <c r="AW502" i="38"/>
  <c r="AV502" i="38"/>
  <c r="BY502" i="36"/>
  <c r="CA502" i="36" s="1"/>
  <c r="AS502" i="38"/>
  <c r="AX502" i="38"/>
  <c r="AZ502" i="38" s="1"/>
  <c r="BP502" i="38"/>
  <c r="AP502" i="38"/>
  <c r="AQ502" i="38"/>
  <c r="BT502" i="38"/>
  <c r="BJ502" i="38"/>
  <c r="AO502" i="38"/>
  <c r="BC502" i="38"/>
  <c r="BU502" i="38"/>
  <c r="AK502" i="38"/>
  <c r="AH502" i="38"/>
  <c r="BI502" i="38"/>
  <c r="AG502" i="38"/>
  <c r="BR502" i="38"/>
  <c r="AF502" i="38"/>
  <c r="AU502" i="38"/>
  <c r="BQ502" i="38"/>
  <c r="BS502" i="38"/>
  <c r="AI502" i="38"/>
  <c r="BF502" i="38"/>
  <c r="AE502" i="38"/>
  <c r="BN502" i="38"/>
  <c r="BM502" i="38"/>
  <c r="AZ500" i="36"/>
  <c r="AY500" i="36"/>
  <c r="BA500" i="36"/>
  <c r="AX500" i="36"/>
  <c r="EJ500" i="36"/>
  <c r="BF501" i="38"/>
  <c r="EC500" i="36"/>
  <c r="EY505" i="36"/>
  <c r="EF500" i="36"/>
  <c r="BD501" i="38"/>
  <c r="ED500" i="36"/>
  <c r="DF501" i="36"/>
  <c r="DM501" i="36"/>
  <c r="DH501" i="36"/>
  <c r="DJ501" i="36"/>
  <c r="DK501" i="36"/>
  <c r="DI501" i="36"/>
  <c r="DG501" i="36"/>
  <c r="EX506" i="36"/>
  <c r="EP506" i="36"/>
  <c r="J503" i="38"/>
  <c r="Q503" i="36"/>
  <c r="B503" i="38" s="1"/>
  <c r="DW503" i="36"/>
  <c r="F503" i="36"/>
  <c r="L503" i="36"/>
  <c r="G503" i="36" a="1"/>
  <c r="G503" i="36" s="1"/>
  <c r="FI502" i="36"/>
  <c r="FI503" i="36"/>
  <c r="BB502" i="36"/>
  <c r="AB502" i="36"/>
  <c r="AW502" i="36"/>
  <c r="BD500" i="36"/>
  <c r="BE500" i="36"/>
  <c r="BC500" i="36"/>
  <c r="AM500" i="38"/>
  <c r="AL500" i="38"/>
  <c r="AN500" i="38"/>
  <c r="BE501" i="38"/>
  <c r="Y500" i="36" a="1"/>
  <c r="Y500" i="36" s="1"/>
  <c r="H500" i="38" s="1"/>
  <c r="I500" i="38" s="1"/>
  <c r="AN501" i="38"/>
  <c r="AM501" i="38"/>
  <c r="AL501" i="38"/>
  <c r="R502" i="38"/>
  <c r="W502" i="38"/>
  <c r="M503" i="36"/>
  <c r="AU503" i="36"/>
  <c r="X503" i="36"/>
  <c r="AA503" i="36"/>
  <c r="N503" i="36"/>
  <c r="AD503" i="38"/>
  <c r="F503" i="38"/>
  <c r="G503" i="38" s="1"/>
  <c r="CU503" i="36"/>
  <c r="BF500" i="38"/>
  <c r="BC501" i="38"/>
  <c r="EQ506" i="36"/>
  <c r="EO507" i="36" s="1"/>
  <c r="EQ507" i="36" s="1"/>
  <c r="EO508" i="36" s="1"/>
  <c r="G71" i="38"/>
  <c r="I71" i="38" s="1"/>
  <c r="G12" i="38"/>
  <c r="I12" i="38" s="1"/>
  <c r="A130" i="38"/>
  <c r="A129" i="38"/>
  <c r="BY130" i="36"/>
  <c r="CA130" i="36" s="1"/>
  <c r="BY129" i="36"/>
  <c r="CA129" i="36" s="1"/>
  <c r="BW505" i="36"/>
  <c r="FC506" i="36"/>
  <c r="CL506" i="36"/>
  <c r="CJ506" i="36"/>
  <c r="CF506" i="36"/>
  <c r="BQ506" i="36"/>
  <c r="AJ506" i="36"/>
  <c r="CP505" i="36"/>
  <c r="EU506" i="36"/>
  <c r="ER506" i="36"/>
  <c r="EW506" i="36"/>
  <c r="BO506" i="36"/>
  <c r="AO506" i="36"/>
  <c r="BK506" i="36"/>
  <c r="BZ505" i="36"/>
  <c r="CN505" i="36"/>
  <c r="FG506" i="36"/>
  <c r="BZ506" i="36"/>
  <c r="AQ506" i="36"/>
  <c r="AM506" i="36"/>
  <c r="BP506" i="36"/>
  <c r="AT506" i="36"/>
  <c r="AJ505" i="36"/>
  <c r="BJ505" i="36"/>
  <c r="BP505" i="36"/>
  <c r="EV506" i="36"/>
  <c r="ES506" i="36"/>
  <c r="EZ506" i="36"/>
  <c r="BW506" i="36"/>
  <c r="CP506" i="36"/>
  <c r="BN506" i="36"/>
  <c r="BK505" i="36"/>
  <c r="CF505" i="36"/>
  <c r="AQ505" i="36"/>
  <c r="FA506" i="36"/>
  <c r="AH506" i="36"/>
  <c r="CG506" i="36"/>
  <c r="ET506" i="36"/>
  <c r="BJ506" i="36"/>
  <c r="BM506" i="36"/>
  <c r="BR506" i="36"/>
  <c r="BS505" i="36"/>
  <c r="CR505" i="36"/>
  <c r="BM505" i="36"/>
  <c r="BL505" i="36"/>
  <c r="BV506" i="36"/>
  <c r="S506" i="36"/>
  <c r="AD506" i="36"/>
  <c r="BX506" i="36"/>
  <c r="BG506" i="36"/>
  <c r="AS504" i="36"/>
  <c r="BR505" i="36"/>
  <c r="AO505" i="36"/>
  <c r="FG505" i="36"/>
  <c r="FB506" i="36"/>
  <c r="AL505" i="36"/>
  <c r="BF505" i="36"/>
  <c r="CM505" i="36"/>
  <c r="AC506" i="36"/>
  <c r="FD506" i="36"/>
  <c r="AF506" i="36"/>
  <c r="CN506" i="36"/>
  <c r="BL506" i="36"/>
  <c r="BS506" i="36"/>
  <c r="CK505" i="36"/>
  <c r="BO505" i="36"/>
  <c r="CJ505" i="36"/>
  <c r="BQ505" i="36"/>
  <c r="CL505" i="36"/>
  <c r="BN505" i="36"/>
  <c r="AM505" i="36"/>
  <c r="BX505" i="36"/>
  <c r="ER505" i="36"/>
  <c r="DL501" i="36" l="1"/>
  <c r="EE501" i="36" s="1"/>
  <c r="EH500" i="36"/>
  <c r="AY502" i="38"/>
  <c r="EL500" i="36"/>
  <c r="EY506" i="36"/>
  <c r="CB504" i="36"/>
  <c r="CU505" i="36"/>
  <c r="CH505" i="36"/>
  <c r="AC505" i="38"/>
  <c r="CD505" i="36"/>
  <c r="CC505" i="36"/>
  <c r="CO506" i="36"/>
  <c r="AG506" i="36"/>
  <c r="AR506" i="38"/>
  <c r="BH505" i="36"/>
  <c r="U505" i="38" s="1"/>
  <c r="X505" i="38" s="1"/>
  <c r="Q505" i="38"/>
  <c r="L505" i="38"/>
  <c r="M505" i="38"/>
  <c r="DX505" i="36"/>
  <c r="AV505" i="36"/>
  <c r="AP505" i="36"/>
  <c r="BT505" i="36"/>
  <c r="DE504" i="36"/>
  <c r="CH506" i="36"/>
  <c r="AC506" i="38"/>
  <c r="AE506" i="36"/>
  <c r="V506" i="36"/>
  <c r="T506" i="36"/>
  <c r="D506" i="38"/>
  <c r="E506" i="36"/>
  <c r="W506" i="36"/>
  <c r="K506" i="36"/>
  <c r="CD506" i="36"/>
  <c r="CC506" i="36"/>
  <c r="AA506" i="38" s="1"/>
  <c r="CT505" i="36"/>
  <c r="CS505" i="36"/>
  <c r="H505" i="36"/>
  <c r="O505" i="36" s="1"/>
  <c r="V506" i="38"/>
  <c r="BI506" i="36"/>
  <c r="AI506" i="36"/>
  <c r="BU505" i="36"/>
  <c r="CQ506" i="36"/>
  <c r="CI506" i="36"/>
  <c r="FH506" i="36"/>
  <c r="FI506" i="36" s="1"/>
  <c r="V505" i="38"/>
  <c r="BI505" i="36"/>
  <c r="AK505" i="36"/>
  <c r="K505" i="38" s="1"/>
  <c r="AR506" i="36"/>
  <c r="N506" i="38"/>
  <c r="BU506" i="36"/>
  <c r="DX506" i="36"/>
  <c r="CO505" i="36"/>
  <c r="BT506" i="36"/>
  <c r="AV506" i="36"/>
  <c r="AP506" i="36"/>
  <c r="Z506" i="36"/>
  <c r="CQ505" i="36"/>
  <c r="AK506" i="36"/>
  <c r="K506" i="38" s="1"/>
  <c r="FH505" i="36"/>
  <c r="FI505" i="36" s="1"/>
  <c r="CI505" i="36"/>
  <c r="CX503" i="36"/>
  <c r="CV503" i="36"/>
  <c r="CW503" i="36"/>
  <c r="DA503" i="36"/>
  <c r="DC503" i="36" s="1"/>
  <c r="DD503" i="36"/>
  <c r="CY503" i="36"/>
  <c r="DB503" i="36"/>
  <c r="CZ503" i="36"/>
  <c r="DE503" i="36"/>
  <c r="EP508" i="36"/>
  <c r="EX508" i="36"/>
  <c r="BB503" i="36"/>
  <c r="AW503" i="36"/>
  <c r="AB503" i="36"/>
  <c r="DB504" i="36"/>
  <c r="CW504" i="36"/>
  <c r="CX504" i="36"/>
  <c r="DD504" i="36"/>
  <c r="DA504" i="36"/>
  <c r="DC504" i="36" s="1"/>
  <c r="CZ504" i="36"/>
  <c r="CV504" i="36"/>
  <c r="CY504" i="36"/>
  <c r="EC501" i="36"/>
  <c r="EK501" i="36"/>
  <c r="T503" i="38"/>
  <c r="S503" i="38"/>
  <c r="EB501" i="36"/>
  <c r="EL501" i="36"/>
  <c r="BD502" i="38"/>
  <c r="P505" i="36"/>
  <c r="I505" i="36"/>
  <c r="U505" i="36"/>
  <c r="C505" i="36"/>
  <c r="E505" i="38"/>
  <c r="BS503" i="38"/>
  <c r="AT503" i="38"/>
  <c r="BO503" i="38"/>
  <c r="AE503" i="38"/>
  <c r="AQ503" i="38"/>
  <c r="BL503" i="38"/>
  <c r="BY503" i="36"/>
  <c r="CA503" i="36" s="1"/>
  <c r="BH503" i="38"/>
  <c r="BQ503" i="38"/>
  <c r="BA503" i="38"/>
  <c r="BF503" i="38" s="1"/>
  <c r="BP503" i="38"/>
  <c r="AG503" i="38"/>
  <c r="AH503" i="38"/>
  <c r="BT503" i="38"/>
  <c r="AS503" i="38"/>
  <c r="AW503" i="38"/>
  <c r="AI503" i="38"/>
  <c r="AJ503" i="38"/>
  <c r="BM503" i="38"/>
  <c r="AP503" i="38"/>
  <c r="BK503" i="38"/>
  <c r="BI503" i="38"/>
  <c r="BN503" i="38"/>
  <c r="AX503" i="38"/>
  <c r="AZ503" i="38" s="1"/>
  <c r="AU503" i="38"/>
  <c r="AO503" i="38"/>
  <c r="AK503" i="38"/>
  <c r="BJ503" i="38"/>
  <c r="BU503" i="38"/>
  <c r="AV503" i="38"/>
  <c r="BR503" i="38"/>
  <c r="AF503" i="38"/>
  <c r="BD503" i="38"/>
  <c r="BC503" i="38"/>
  <c r="S502" i="38"/>
  <c r="T502" i="38"/>
  <c r="BE502" i="38"/>
  <c r="D503" i="36"/>
  <c r="J503" i="36"/>
  <c r="C504" i="36"/>
  <c r="I504" i="36"/>
  <c r="U504" i="36"/>
  <c r="E504" i="38"/>
  <c r="AA504" i="38"/>
  <c r="EP507" i="36"/>
  <c r="EX507" i="36"/>
  <c r="EQ508" i="36"/>
  <c r="EO509" i="36" s="1"/>
  <c r="AX502" i="36"/>
  <c r="AY502" i="36"/>
  <c r="AZ502" i="36"/>
  <c r="BA502" i="36"/>
  <c r="AB503" i="38"/>
  <c r="Z503" i="38"/>
  <c r="O503" i="38"/>
  <c r="P503" i="38" s="1"/>
  <c r="Y503" i="38"/>
  <c r="A503" i="36"/>
  <c r="ED501" i="36"/>
  <c r="CB503" i="36"/>
  <c r="AA503" i="38"/>
  <c r="R504" i="38"/>
  <c r="W504" i="38"/>
  <c r="EM501" i="36"/>
  <c r="EG501" i="36"/>
  <c r="Q504" i="36"/>
  <c r="B504" i="38" s="1"/>
  <c r="F504" i="36"/>
  <c r="DW504" i="36"/>
  <c r="J504" i="38"/>
  <c r="L504" i="36"/>
  <c r="G504" i="36" a="1"/>
  <c r="G504" i="36" s="1"/>
  <c r="DW505" i="36"/>
  <c r="F505" i="36"/>
  <c r="Q505" i="36"/>
  <c r="B505" i="38" s="1"/>
  <c r="J505" i="38"/>
  <c r="L505" i="36"/>
  <c r="G505" i="36" a="1"/>
  <c r="G505" i="36" s="1"/>
  <c r="X504" i="36"/>
  <c r="AD504" i="38"/>
  <c r="M504" i="36"/>
  <c r="AU504" i="36"/>
  <c r="F504" i="38"/>
  <c r="G504" i="38" s="1"/>
  <c r="N504" i="36"/>
  <c r="AA504" i="36"/>
  <c r="BD502" i="36"/>
  <c r="BE502" i="36"/>
  <c r="BC502" i="36"/>
  <c r="AN502" i="38"/>
  <c r="AL502" i="38"/>
  <c r="AM502" i="38"/>
  <c r="DM502" i="36"/>
  <c r="DF502" i="36"/>
  <c r="DH502" i="36"/>
  <c r="DG502" i="36"/>
  <c r="DJ502" i="36"/>
  <c r="DI502" i="36"/>
  <c r="DK502" i="36"/>
  <c r="A503" i="38"/>
  <c r="EH501" i="36"/>
  <c r="AU505" i="36"/>
  <c r="F505" i="38"/>
  <c r="G505" i="38" s="1"/>
  <c r="N505" i="36"/>
  <c r="AA505" i="36"/>
  <c r="X505" i="36"/>
  <c r="AD505" i="38"/>
  <c r="M505" i="36"/>
  <c r="A131" i="38"/>
  <c r="A132" i="38"/>
  <c r="BY131" i="36"/>
  <c r="CA131" i="36" s="1"/>
  <c r="BY132" i="36"/>
  <c r="CA132" i="36" s="1"/>
  <c r="AS506" i="36"/>
  <c r="BW508" i="36"/>
  <c r="BF506" i="36"/>
  <c r="FD508" i="36"/>
  <c r="FB508" i="36"/>
  <c r="AL506" i="36"/>
  <c r="AC507" i="36"/>
  <c r="CR507" i="36"/>
  <c r="BO507" i="36"/>
  <c r="BQ507" i="36"/>
  <c r="BG507" i="36"/>
  <c r="BW507" i="36"/>
  <c r="FC508" i="36"/>
  <c r="BV508" i="36"/>
  <c r="CR506" i="36"/>
  <c r="FC507" i="36"/>
  <c r="CG507" i="36"/>
  <c r="BK507" i="36"/>
  <c r="ER507" i="36"/>
  <c r="BP507" i="36"/>
  <c r="BN507" i="36"/>
  <c r="EW508" i="36"/>
  <c r="S508" i="36"/>
  <c r="CK506" i="36"/>
  <c r="FB507" i="36"/>
  <c r="AD507" i="36"/>
  <c r="FA507" i="36"/>
  <c r="CF507" i="36"/>
  <c r="AT507" i="36"/>
  <c r="BM507" i="36"/>
  <c r="AO507" i="36"/>
  <c r="AS505" i="36"/>
  <c r="ET508" i="36"/>
  <c r="BJ508" i="36"/>
  <c r="ER508" i="36"/>
  <c r="BS508" i="36"/>
  <c r="BG508" i="36"/>
  <c r="CM506" i="36"/>
  <c r="ES507" i="36"/>
  <c r="EW507" i="36"/>
  <c r="EV507" i="36"/>
  <c r="BL507" i="36"/>
  <c r="CK507" i="36"/>
  <c r="CL507" i="36"/>
  <c r="AL507" i="36"/>
  <c r="AF508" i="36"/>
  <c r="AC508" i="36"/>
  <c r="EU508" i="36"/>
  <c r="AH507" i="36"/>
  <c r="EU507" i="36"/>
  <c r="S507" i="36"/>
  <c r="BJ507" i="36"/>
  <c r="AD508" i="36"/>
  <c r="ES508" i="36"/>
  <c r="FG508" i="36"/>
  <c r="AQ508" i="36"/>
  <c r="CN508" i="36"/>
  <c r="BK508" i="36"/>
  <c r="FD507" i="36"/>
  <c r="EZ507" i="36"/>
  <c r="AF507" i="36"/>
  <c r="BS507" i="36"/>
  <c r="AQ507" i="36"/>
  <c r="CN507" i="36"/>
  <c r="AM507" i="36"/>
  <c r="BZ507" i="36"/>
  <c r="AH508" i="36"/>
  <c r="FA508" i="36"/>
  <c r="ET507" i="36"/>
  <c r="BV507" i="36"/>
  <c r="AJ507" i="36"/>
  <c r="CJ507" i="36"/>
  <c r="EV508" i="36"/>
  <c r="EZ508" i="36"/>
  <c r="CG508" i="36"/>
  <c r="BX508" i="36"/>
  <c r="AM508" i="36"/>
  <c r="BX507" i="36"/>
  <c r="FG507" i="36"/>
  <c r="BO508" i="36"/>
  <c r="CP507" i="36"/>
  <c r="EJ501" i="36" l="1"/>
  <c r="EF501" i="36"/>
  <c r="A504" i="36"/>
  <c r="A505" i="38"/>
  <c r="EI501" i="36"/>
  <c r="EA501" i="36"/>
  <c r="DZ501" i="36"/>
  <c r="DL502" i="36"/>
  <c r="EC502" i="36" s="1"/>
  <c r="CB505" i="36"/>
  <c r="EY507" i="36"/>
  <c r="EB502" i="36"/>
  <c r="EM502" i="36"/>
  <c r="EY508" i="36"/>
  <c r="CQ507" i="36"/>
  <c r="DX507" i="36"/>
  <c r="AC507" i="38"/>
  <c r="CH507" i="36"/>
  <c r="CH508" i="36"/>
  <c r="AC508" i="38"/>
  <c r="AK507" i="36"/>
  <c r="K507" i="38" s="1"/>
  <c r="CD507" i="36"/>
  <c r="CC507" i="36"/>
  <c r="AA507" i="38" s="1"/>
  <c r="AI508" i="36"/>
  <c r="CO507" i="36"/>
  <c r="BU507" i="36"/>
  <c r="AG507" i="36"/>
  <c r="CO508" i="36"/>
  <c r="BU508" i="36"/>
  <c r="DX508" i="36"/>
  <c r="AE508" i="36"/>
  <c r="BI507" i="36"/>
  <c r="V507" i="38"/>
  <c r="D507" i="38"/>
  <c r="T507" i="36"/>
  <c r="W507" i="36"/>
  <c r="V507" i="36"/>
  <c r="K507" i="36"/>
  <c r="E507" i="36"/>
  <c r="Z507" i="36"/>
  <c r="AI507" i="36"/>
  <c r="Z508" i="36"/>
  <c r="CU508" i="36" s="1"/>
  <c r="AR508" i="38"/>
  <c r="AG508" i="36"/>
  <c r="L507" i="38"/>
  <c r="M507" i="38"/>
  <c r="V508" i="38"/>
  <c r="BI508" i="36"/>
  <c r="DE505" i="36"/>
  <c r="BT507" i="36"/>
  <c r="AP507" i="36"/>
  <c r="AV507" i="36"/>
  <c r="N507" i="38"/>
  <c r="AR507" i="36"/>
  <c r="AE507" i="36"/>
  <c r="W508" i="36"/>
  <c r="D508" i="38"/>
  <c r="V508" i="36"/>
  <c r="T508" i="36"/>
  <c r="K508" i="36"/>
  <c r="E508" i="36"/>
  <c r="CU507" i="36"/>
  <c r="H506" i="36"/>
  <c r="O506" i="36" s="1"/>
  <c r="CT506" i="36"/>
  <c r="CS506" i="36"/>
  <c r="CC508" i="36"/>
  <c r="CB508" i="36" s="1"/>
  <c r="CD508" i="36"/>
  <c r="CI507" i="36"/>
  <c r="FH507" i="36"/>
  <c r="FI507" i="36" s="1"/>
  <c r="CS507" i="36"/>
  <c r="CT507" i="36"/>
  <c r="H507" i="36"/>
  <c r="O507" i="36" s="1"/>
  <c r="AR507" i="38"/>
  <c r="L506" i="38"/>
  <c r="M506" i="38"/>
  <c r="BH506" i="36"/>
  <c r="U506" i="38" s="1"/>
  <c r="X506" i="38" s="1"/>
  <c r="Q506" i="38"/>
  <c r="CI508" i="36"/>
  <c r="FH508" i="36"/>
  <c r="FI508" i="36" s="1"/>
  <c r="EQ509" i="36"/>
  <c r="EO510" i="36" s="1"/>
  <c r="EX509" i="36"/>
  <c r="EP509" i="36"/>
  <c r="EQ510" i="36"/>
  <c r="A505" i="36"/>
  <c r="BC503" i="36"/>
  <c r="BE503" i="36"/>
  <c r="BD503" i="36"/>
  <c r="AA505" i="38"/>
  <c r="AA506" i="36"/>
  <c r="M506" i="36"/>
  <c r="N506" i="36"/>
  <c r="AD506" i="38"/>
  <c r="AU506" i="36"/>
  <c r="F506" i="38"/>
  <c r="G506" i="38" s="1"/>
  <c r="X506" i="36"/>
  <c r="DH504" i="36"/>
  <c r="DK504" i="36"/>
  <c r="DF504" i="36"/>
  <c r="DI504" i="36"/>
  <c r="DG504" i="36"/>
  <c r="DM504" i="36"/>
  <c r="DJ504" i="36"/>
  <c r="EF502" i="36"/>
  <c r="EA502" i="36"/>
  <c r="EJ502" i="36"/>
  <c r="EG502" i="36"/>
  <c r="EK502" i="36"/>
  <c r="D504" i="36"/>
  <c r="Y504" i="36" s="1" a="1"/>
  <c r="Y504" i="36" s="1"/>
  <c r="H504" i="38" s="1"/>
  <c r="I504" i="38" s="1"/>
  <c r="J504" i="36"/>
  <c r="J505" i="36"/>
  <c r="D505" i="36"/>
  <c r="Y505" i="36" s="1" a="1"/>
  <c r="Y505" i="36" s="1"/>
  <c r="H505" i="38" s="1"/>
  <c r="I505" i="38" s="1"/>
  <c r="J506" i="38"/>
  <c r="DW506" i="36"/>
  <c r="Q506" i="36"/>
  <c r="B506" i="38" s="1"/>
  <c r="L506" i="36"/>
  <c r="G506" i="36" a="1"/>
  <c r="G506" i="36" s="1"/>
  <c r="F506" i="36"/>
  <c r="R505" i="38"/>
  <c r="W505" i="38"/>
  <c r="BA505" i="38"/>
  <c r="BB505" i="38" s="1"/>
  <c r="BG505" i="38" s="1"/>
  <c r="AH505" i="38"/>
  <c r="BU505" i="38"/>
  <c r="AX505" i="38"/>
  <c r="AZ505" i="38" s="1"/>
  <c r="AJ505" i="38"/>
  <c r="BS505" i="38"/>
  <c r="AF505" i="38"/>
  <c r="BR505" i="38"/>
  <c r="BN505" i="38"/>
  <c r="AP505" i="38"/>
  <c r="AS505" i="38"/>
  <c r="AW505" i="38"/>
  <c r="BO505" i="38"/>
  <c r="BY505" i="36"/>
  <c r="CA505" i="36" s="1"/>
  <c r="BH505" i="38"/>
  <c r="AT505" i="38"/>
  <c r="AE505" i="38"/>
  <c r="BP505" i="38"/>
  <c r="AV505" i="38"/>
  <c r="BI505" i="38"/>
  <c r="BM505" i="38"/>
  <c r="AQ505" i="38"/>
  <c r="AK505" i="38"/>
  <c r="BT505" i="38"/>
  <c r="BK505" i="38"/>
  <c r="AG505" i="38"/>
  <c r="BQ505" i="38"/>
  <c r="AI505" i="38"/>
  <c r="BJ505" i="38"/>
  <c r="BL505" i="38"/>
  <c r="AO505" i="38"/>
  <c r="AU505" i="38"/>
  <c r="AW504" i="36"/>
  <c r="BB504" i="36"/>
  <c r="AB504" i="36"/>
  <c r="T504" i="38"/>
  <c r="S504" i="38"/>
  <c r="CU506" i="36"/>
  <c r="O504" i="38"/>
  <c r="P504" i="38" s="1"/>
  <c r="Z504" i="38"/>
  <c r="Y504" i="38"/>
  <c r="AB504" i="38"/>
  <c r="DZ502" i="36"/>
  <c r="ED502" i="36"/>
  <c r="P506" i="36"/>
  <c r="C506" i="36"/>
  <c r="A506" i="36" s="1"/>
  <c r="U506" i="36"/>
  <c r="E506" i="38"/>
  <c r="I506" i="36"/>
  <c r="AW504" i="38"/>
  <c r="BA504" i="38"/>
  <c r="BF504" i="38" s="1"/>
  <c r="AT504" i="38"/>
  <c r="BT504" i="38"/>
  <c r="BU504" i="38"/>
  <c r="BY504" i="36"/>
  <c r="CA504" i="36" s="1"/>
  <c r="BR504" i="38"/>
  <c r="BO504" i="38"/>
  <c r="AS504" i="38"/>
  <c r="AU504" i="38"/>
  <c r="AV504" i="38"/>
  <c r="BQ504" i="38"/>
  <c r="AI504" i="38"/>
  <c r="AJ504" i="38"/>
  <c r="BN504" i="38"/>
  <c r="BS504" i="38"/>
  <c r="BM504" i="38"/>
  <c r="AO504" i="38"/>
  <c r="BH504" i="38"/>
  <c r="BL504" i="38"/>
  <c r="BI504" i="38"/>
  <c r="AK504" i="38"/>
  <c r="BJ504" i="38"/>
  <c r="BP504" i="38"/>
  <c r="AP504" i="38"/>
  <c r="AF504" i="38"/>
  <c r="AQ504" i="38"/>
  <c r="AX504" i="38"/>
  <c r="AZ504" i="38" s="1"/>
  <c r="BK504" i="38"/>
  <c r="AE504" i="38"/>
  <c r="AH504" i="38"/>
  <c r="AG504" i="38"/>
  <c r="BE504" i="38"/>
  <c r="EL502" i="36"/>
  <c r="BB505" i="36"/>
  <c r="AW505" i="36"/>
  <c r="AB505" i="36"/>
  <c r="AY503" i="38"/>
  <c r="A504" i="38"/>
  <c r="EH502" i="36"/>
  <c r="EE502" i="36"/>
  <c r="O505" i="38"/>
  <c r="P505" i="38" s="1"/>
  <c r="AB505" i="38"/>
  <c r="Z505" i="38"/>
  <c r="Y505" i="38"/>
  <c r="AL503" i="38"/>
  <c r="AN503" i="38"/>
  <c r="AM503" i="38"/>
  <c r="BE503" i="38"/>
  <c r="BB503" i="38"/>
  <c r="BG503" i="38" s="1"/>
  <c r="CB506" i="36"/>
  <c r="EI502" i="36"/>
  <c r="Y503" i="36" a="1"/>
  <c r="Y503" i="36" s="1"/>
  <c r="H503" i="38" s="1"/>
  <c r="I503" i="38" s="1"/>
  <c r="DG503" i="36"/>
  <c r="DF503" i="36"/>
  <c r="DM503" i="36"/>
  <c r="DJ503" i="36"/>
  <c r="DI503" i="36"/>
  <c r="DK503" i="36"/>
  <c r="DH503" i="36"/>
  <c r="AX503" i="36"/>
  <c r="AY503" i="36"/>
  <c r="BA503" i="36"/>
  <c r="AZ503" i="36"/>
  <c r="CW505" i="36"/>
  <c r="DB505" i="36"/>
  <c r="CV505" i="36"/>
  <c r="DA505" i="36"/>
  <c r="DC505" i="36" s="1"/>
  <c r="CY505" i="36"/>
  <c r="CX505" i="36"/>
  <c r="CZ505" i="36"/>
  <c r="DD505" i="36"/>
  <c r="A134" i="38"/>
  <c r="A133" i="38"/>
  <c r="BY134" i="36"/>
  <c r="CA134" i="36" s="1"/>
  <c r="BY133" i="36"/>
  <c r="CA133" i="36" s="1"/>
  <c r="AD509" i="36"/>
  <c r="CN509" i="36"/>
  <c r="BK509" i="36"/>
  <c r="CL509" i="36"/>
  <c r="CR509" i="36"/>
  <c r="CK508" i="36"/>
  <c r="CM507" i="36"/>
  <c r="CP508" i="36"/>
  <c r="FD509" i="36"/>
  <c r="FB509" i="36"/>
  <c r="AM509" i="36"/>
  <c r="AQ509" i="36"/>
  <c r="BM509" i="36"/>
  <c r="BX509" i="36"/>
  <c r="BF507" i="36"/>
  <c r="CL508" i="36"/>
  <c r="AO508" i="36"/>
  <c r="EW509" i="36"/>
  <c r="EU509" i="36"/>
  <c r="CF509" i="36"/>
  <c r="CM509" i="36"/>
  <c r="BR507" i="36"/>
  <c r="AJ508" i="36"/>
  <c r="CM508" i="36"/>
  <c r="BF508" i="36"/>
  <c r="AS507" i="36"/>
  <c r="AH509" i="36"/>
  <c r="CG509" i="36"/>
  <c r="BQ509" i="36"/>
  <c r="BZ509" i="36"/>
  <c r="BF509" i="36"/>
  <c r="BW509" i="36"/>
  <c r="BQ508" i="36"/>
  <c r="AC509" i="36"/>
  <c r="FA509" i="36"/>
  <c r="AO509" i="36"/>
  <c r="BP509" i="36"/>
  <c r="CJ509" i="36"/>
  <c r="BG509" i="36"/>
  <c r="CF508" i="36"/>
  <c r="BZ508" i="36"/>
  <c r="ES509" i="36"/>
  <c r="AF509" i="36"/>
  <c r="EV509" i="36"/>
  <c r="BS509" i="36"/>
  <c r="AJ509" i="36"/>
  <c r="BL509" i="36"/>
  <c r="BN509" i="36"/>
  <c r="CR508" i="36"/>
  <c r="BP508" i="36"/>
  <c r="CJ508" i="36"/>
  <c r="EZ509" i="36"/>
  <c r="ET509" i="36"/>
  <c r="S509" i="36"/>
  <c r="BO509" i="36"/>
  <c r="AT509" i="36"/>
  <c r="AL509" i="36"/>
  <c r="AL508" i="36"/>
  <c r="BR508" i="36"/>
  <c r="AT508" i="36"/>
  <c r="FC509" i="36"/>
  <c r="BV509" i="36"/>
  <c r="BM508" i="36"/>
  <c r="BN508" i="36"/>
  <c r="BL508" i="36"/>
  <c r="BJ509" i="36"/>
  <c r="A506" i="38" l="1"/>
  <c r="BE505" i="38"/>
  <c r="EY509" i="36"/>
  <c r="DZ504" i="36"/>
  <c r="DL504" i="36"/>
  <c r="EE504" i="36" s="1"/>
  <c r="AY505" i="38"/>
  <c r="BD505" i="38"/>
  <c r="BI509" i="36"/>
  <c r="V509" i="38"/>
  <c r="CC509" i="36"/>
  <c r="CD509" i="36"/>
  <c r="AR508" i="36"/>
  <c r="N508" i="38"/>
  <c r="L508" i="38"/>
  <c r="M508" i="38"/>
  <c r="M509" i="38"/>
  <c r="L509" i="38"/>
  <c r="AR509" i="36"/>
  <c r="N509" i="38"/>
  <c r="K509" i="36"/>
  <c r="W509" i="36"/>
  <c r="V509" i="36"/>
  <c r="E509" i="36"/>
  <c r="T509" i="36"/>
  <c r="D509" i="38"/>
  <c r="CT508" i="36"/>
  <c r="CS508" i="36"/>
  <c r="H508" i="36"/>
  <c r="O508" i="36" s="1"/>
  <c r="AK509" i="36"/>
  <c r="K509" i="38" s="1"/>
  <c r="AG509" i="36"/>
  <c r="AA508" i="38"/>
  <c r="AV509" i="36"/>
  <c r="BT509" i="36"/>
  <c r="AP509" i="36"/>
  <c r="AR509" i="38"/>
  <c r="CI509" i="36"/>
  <c r="FH509" i="36"/>
  <c r="FI509" i="36" s="1"/>
  <c r="Q509" i="38"/>
  <c r="BH509" i="36"/>
  <c r="U509" i="38" s="1"/>
  <c r="X509" i="38" s="1"/>
  <c r="AI509" i="36"/>
  <c r="DE507" i="36"/>
  <c r="Q508" i="38"/>
  <c r="BH508" i="36"/>
  <c r="U508" i="38" s="1"/>
  <c r="X508" i="38" s="1"/>
  <c r="AK508" i="36"/>
  <c r="K508" i="38" s="1"/>
  <c r="Z509" i="36"/>
  <c r="AV508" i="36"/>
  <c r="AP508" i="36"/>
  <c r="BT508" i="36"/>
  <c r="Q507" i="38"/>
  <c r="BH507" i="36"/>
  <c r="U507" i="38" s="1"/>
  <c r="X507" i="38" s="1"/>
  <c r="AC509" i="38"/>
  <c r="CH509" i="36"/>
  <c r="BU509" i="36"/>
  <c r="CQ508" i="36"/>
  <c r="H509" i="36"/>
  <c r="O509" i="36" s="1"/>
  <c r="CT509" i="36"/>
  <c r="CS509" i="36"/>
  <c r="CO509" i="36"/>
  <c r="AE509" i="36"/>
  <c r="EB504" i="36"/>
  <c r="EM504" i="36"/>
  <c r="EF504" i="36"/>
  <c r="DD508" i="36"/>
  <c r="CX508" i="36"/>
  <c r="DA508" i="36"/>
  <c r="DC508" i="36" s="1"/>
  <c r="CY508" i="36"/>
  <c r="CW508" i="36"/>
  <c r="CZ508" i="36"/>
  <c r="DB508" i="36"/>
  <c r="CV508" i="36"/>
  <c r="DL503" i="36"/>
  <c r="EB503" i="36" s="1"/>
  <c r="BC505" i="36"/>
  <c r="BD505" i="36"/>
  <c r="BE505" i="36"/>
  <c r="AL504" i="38"/>
  <c r="AN504" i="38"/>
  <c r="AM504" i="38"/>
  <c r="T505" i="38"/>
  <c r="S505" i="38"/>
  <c r="X508" i="36"/>
  <c r="N508" i="36"/>
  <c r="AA508" i="36"/>
  <c r="M508" i="36"/>
  <c r="F508" i="38"/>
  <c r="G508" i="38" s="1"/>
  <c r="AD508" i="38"/>
  <c r="AU508" i="36"/>
  <c r="L507" i="36"/>
  <c r="DW507" i="36"/>
  <c r="F507" i="36"/>
  <c r="Q507" i="36"/>
  <c r="B507" i="38" s="1"/>
  <c r="G507" i="36" a="1"/>
  <c r="G507" i="36" s="1"/>
  <c r="J507" i="38"/>
  <c r="J506" i="36"/>
  <c r="D506" i="36"/>
  <c r="W506" i="38"/>
  <c r="R506" i="38"/>
  <c r="AB506" i="38"/>
  <c r="Y506" i="38"/>
  <c r="Z506" i="38"/>
  <c r="O506" i="38"/>
  <c r="P506" i="38" s="1"/>
  <c r="BP506" i="38"/>
  <c r="BY506" i="36"/>
  <c r="CA506" i="36" s="1"/>
  <c r="AO506" i="38"/>
  <c r="AT506" i="38"/>
  <c r="AV506" i="38"/>
  <c r="AK506" i="38"/>
  <c r="BQ506" i="38"/>
  <c r="AJ506" i="38"/>
  <c r="AF506" i="38"/>
  <c r="AS506" i="38"/>
  <c r="BU506" i="38"/>
  <c r="AP506" i="38"/>
  <c r="AE506" i="38"/>
  <c r="AQ506" i="38"/>
  <c r="AI506" i="38"/>
  <c r="BM506" i="38"/>
  <c r="BR506" i="38"/>
  <c r="BO506" i="38"/>
  <c r="BN506" i="38"/>
  <c r="AH506" i="38"/>
  <c r="BI506" i="38"/>
  <c r="BT506" i="38"/>
  <c r="BK506" i="38"/>
  <c r="BJ506" i="38"/>
  <c r="BE506" i="38"/>
  <c r="BS506" i="38"/>
  <c r="BA506" i="38"/>
  <c r="BB506" i="38" s="1"/>
  <c r="BG506" i="38" s="1"/>
  <c r="AW506" i="38"/>
  <c r="AU506" i="38"/>
  <c r="AX506" i="38"/>
  <c r="AZ506" i="38" s="1"/>
  <c r="AG506" i="38"/>
  <c r="BH506" i="38"/>
  <c r="BL506" i="38"/>
  <c r="DD507" i="36"/>
  <c r="DB507" i="36"/>
  <c r="CV507" i="36"/>
  <c r="CZ507" i="36"/>
  <c r="CY507" i="36"/>
  <c r="CX507" i="36"/>
  <c r="CW507" i="36"/>
  <c r="DA507" i="36"/>
  <c r="DC507" i="36" s="1"/>
  <c r="CB507" i="36"/>
  <c r="BE504" i="36"/>
  <c r="BC504" i="36"/>
  <c r="BD504" i="36"/>
  <c r="EP510" i="36"/>
  <c r="EX510" i="36"/>
  <c r="ED503" i="36"/>
  <c r="EE503" i="36"/>
  <c r="BD504" i="38"/>
  <c r="BB504" i="38"/>
  <c r="BG504" i="38" s="1"/>
  <c r="AZ504" i="36"/>
  <c r="BA504" i="36"/>
  <c r="AY504" i="36"/>
  <c r="AX504" i="36"/>
  <c r="BF505" i="38"/>
  <c r="EK504" i="36"/>
  <c r="ED504" i="36"/>
  <c r="EL504" i="36"/>
  <c r="F507" i="38"/>
  <c r="G507" i="38" s="1"/>
  <c r="AA507" i="36"/>
  <c r="X507" i="36"/>
  <c r="N507" i="36"/>
  <c r="AD507" i="38"/>
  <c r="M507" i="36"/>
  <c r="AU507" i="36"/>
  <c r="EJ503" i="36"/>
  <c r="EK503" i="36"/>
  <c r="BC504" i="38"/>
  <c r="EA504" i="36"/>
  <c r="EC504" i="36"/>
  <c r="AB506" i="36"/>
  <c r="AW506" i="36"/>
  <c r="BB506" i="36"/>
  <c r="P508" i="36"/>
  <c r="U508" i="36"/>
  <c r="C508" i="36"/>
  <c r="I508" i="36"/>
  <c r="E508" i="38"/>
  <c r="P507" i="36"/>
  <c r="E507" i="38"/>
  <c r="A507" i="38" s="1"/>
  <c r="I507" i="36"/>
  <c r="U507" i="36"/>
  <c r="C507" i="36"/>
  <c r="EG503" i="36"/>
  <c r="AY504" i="38"/>
  <c r="EI504" i="36"/>
  <c r="EC503" i="36"/>
  <c r="BC505" i="38"/>
  <c r="DE506" i="36"/>
  <c r="DM505" i="36"/>
  <c r="DJ505" i="36"/>
  <c r="DI505" i="36"/>
  <c r="DF505" i="36"/>
  <c r="DG505" i="36"/>
  <c r="DH505" i="36"/>
  <c r="DK505" i="36"/>
  <c r="Q508" i="36"/>
  <c r="B508" i="38" s="1"/>
  <c r="G508" i="36" a="1"/>
  <c r="G508" i="36" s="1"/>
  <c r="DW508" i="36"/>
  <c r="L508" i="36"/>
  <c r="F508" i="36"/>
  <c r="J508" i="38"/>
  <c r="AX505" i="36"/>
  <c r="BA505" i="36"/>
  <c r="AY505" i="36"/>
  <c r="AZ505" i="36"/>
  <c r="DB506" i="36"/>
  <c r="DA506" i="36"/>
  <c r="DC506" i="36" s="1"/>
  <c r="CW506" i="36"/>
  <c r="CX506" i="36"/>
  <c r="CV506" i="36"/>
  <c r="CZ506" i="36"/>
  <c r="DD506" i="36"/>
  <c r="CY506" i="36"/>
  <c r="AL505" i="38"/>
  <c r="AN505" i="38"/>
  <c r="AM505" i="38"/>
  <c r="EJ504" i="36"/>
  <c r="EI503" i="36"/>
  <c r="A135" i="38"/>
  <c r="A136" i="38"/>
  <c r="BY135" i="36"/>
  <c r="CA135" i="36" s="1"/>
  <c r="BY136" i="36"/>
  <c r="CA136" i="36" s="1"/>
  <c r="BR509" i="36"/>
  <c r="AC510" i="36"/>
  <c r="ET510" i="36"/>
  <c r="CK509" i="36"/>
  <c r="ER510" i="36"/>
  <c r="FC510" i="36"/>
  <c r="AJ510" i="36"/>
  <c r="AQ510" i="36"/>
  <c r="CK510" i="36"/>
  <c r="AM510" i="36"/>
  <c r="AS509" i="36"/>
  <c r="CP509" i="36"/>
  <c r="AH510" i="36"/>
  <c r="EW510" i="36"/>
  <c r="BN510" i="36"/>
  <c r="CP510" i="36"/>
  <c r="CJ510" i="36"/>
  <c r="BW510" i="36"/>
  <c r="ES510" i="36"/>
  <c r="BM510" i="36"/>
  <c r="BR510" i="36"/>
  <c r="BO510" i="36"/>
  <c r="BQ510" i="36"/>
  <c r="FG510" i="36"/>
  <c r="BV510" i="36"/>
  <c r="EV510" i="36"/>
  <c r="AS508" i="36"/>
  <c r="EZ510" i="36"/>
  <c r="CG510" i="36"/>
  <c r="AD510" i="36"/>
  <c r="CM510" i="36"/>
  <c r="BZ510" i="36"/>
  <c r="BL510" i="36"/>
  <c r="FG509" i="36"/>
  <c r="FD510" i="36"/>
  <c r="FB510" i="36"/>
  <c r="EU510" i="36"/>
  <c r="ER509" i="36"/>
  <c r="FA510" i="36"/>
  <c r="S510" i="36"/>
  <c r="AF510" i="36"/>
  <c r="CL510" i="36"/>
  <c r="BD506" i="38" l="1"/>
  <c r="EL503" i="36"/>
  <c r="EF503" i="36"/>
  <c r="EG504" i="36"/>
  <c r="EH504" i="36"/>
  <c r="A508" i="38"/>
  <c r="DL505" i="36"/>
  <c r="EB505" i="36" s="1"/>
  <c r="A507" i="36"/>
  <c r="EH503" i="36"/>
  <c r="BF506" i="38"/>
  <c r="AG510" i="36"/>
  <c r="W510" i="36"/>
  <c r="T510" i="36"/>
  <c r="V510" i="36"/>
  <c r="K510" i="36"/>
  <c r="D510" i="38"/>
  <c r="E510" i="36"/>
  <c r="CU509" i="36"/>
  <c r="Z510" i="36"/>
  <c r="CU510" i="36" s="1"/>
  <c r="DX509" i="36"/>
  <c r="AE510" i="36"/>
  <c r="DE508" i="36"/>
  <c r="DX510" i="36"/>
  <c r="CI510" i="36"/>
  <c r="BW511" i="36"/>
  <c r="CQ510" i="36"/>
  <c r="AI510" i="36"/>
  <c r="CQ509" i="36"/>
  <c r="BU510" i="36"/>
  <c r="AK510" i="36"/>
  <c r="K510" i="38" s="1"/>
  <c r="AR510" i="38"/>
  <c r="EL505" i="36"/>
  <c r="EC505" i="36"/>
  <c r="EA503" i="36"/>
  <c r="W508" i="38"/>
  <c r="R508" i="38"/>
  <c r="EI505" i="36"/>
  <c r="DZ505" i="36"/>
  <c r="DM507" i="36"/>
  <c r="DI507" i="36"/>
  <c r="DK507" i="36"/>
  <c r="DJ507" i="36"/>
  <c r="DF507" i="36"/>
  <c r="DH507" i="36"/>
  <c r="DG507" i="36"/>
  <c r="O508" i="38"/>
  <c r="P508" i="38" s="1"/>
  <c r="Y508" i="38"/>
  <c r="Z508" i="38"/>
  <c r="AB508" i="38"/>
  <c r="J507" i="36"/>
  <c r="D507" i="36"/>
  <c r="DZ503" i="36"/>
  <c r="AB507" i="38"/>
  <c r="Z507" i="38"/>
  <c r="Y507" i="38"/>
  <c r="O507" i="38"/>
  <c r="P507" i="38" s="1"/>
  <c r="BB508" i="36"/>
  <c r="AW508" i="36"/>
  <c r="AB508" i="36"/>
  <c r="AA509" i="36"/>
  <c r="N509" i="36"/>
  <c r="F509" i="38"/>
  <c r="G509" i="38" s="1"/>
  <c r="X509" i="36"/>
  <c r="AU509" i="36"/>
  <c r="M509" i="36"/>
  <c r="AD509" i="38"/>
  <c r="EJ505" i="36"/>
  <c r="EY510" i="36"/>
  <c r="T506" i="38"/>
  <c r="S506" i="38"/>
  <c r="EG505" i="36"/>
  <c r="J508" i="36"/>
  <c r="D508" i="36"/>
  <c r="Y508" i="36" s="1" a="1"/>
  <c r="Y508" i="36" s="1"/>
  <c r="H508" i="38" s="1"/>
  <c r="I508" i="38" s="1"/>
  <c r="BR507" i="38"/>
  <c r="AJ507" i="38"/>
  <c r="AK507" i="38"/>
  <c r="BJ507" i="38"/>
  <c r="BI507" i="38"/>
  <c r="BY507" i="36"/>
  <c r="CA507" i="36" s="1"/>
  <c r="BN507" i="38"/>
  <c r="AP507" i="38"/>
  <c r="AE507" i="38"/>
  <c r="AX507" i="38"/>
  <c r="AZ507" i="38" s="1"/>
  <c r="AH507" i="38"/>
  <c r="BT507" i="38"/>
  <c r="BK507" i="38"/>
  <c r="AW507" i="38"/>
  <c r="AT507" i="38"/>
  <c r="BA507" i="38"/>
  <c r="BB507" i="38" s="1"/>
  <c r="BG507" i="38" s="1"/>
  <c r="AF507" i="38"/>
  <c r="AI507" i="38"/>
  <c r="AU507" i="38"/>
  <c r="BH507" i="38"/>
  <c r="BP507" i="38"/>
  <c r="AO507" i="38"/>
  <c r="AG507" i="38"/>
  <c r="BU507" i="38"/>
  <c r="BQ507" i="38"/>
  <c r="AQ507" i="38"/>
  <c r="BM507" i="38"/>
  <c r="BS507" i="38"/>
  <c r="AS507" i="38"/>
  <c r="BO507" i="38"/>
  <c r="AV507" i="38"/>
  <c r="BL507" i="38"/>
  <c r="AN506" i="38"/>
  <c r="AL506" i="38"/>
  <c r="AM506" i="38"/>
  <c r="R509" i="38"/>
  <c r="W509" i="38"/>
  <c r="Y506" i="36" a="1"/>
  <c r="Y506" i="36" s="1"/>
  <c r="H506" i="38" s="1"/>
  <c r="I506" i="38" s="1"/>
  <c r="DW509" i="36"/>
  <c r="F509" i="36"/>
  <c r="G509" i="36" a="1"/>
  <c r="G509" i="36" s="1"/>
  <c r="J509" i="38"/>
  <c r="L509" i="36"/>
  <c r="Q509" i="36"/>
  <c r="B509" i="38" s="1"/>
  <c r="AA509" i="38"/>
  <c r="CB509" i="36"/>
  <c r="ED505" i="36"/>
  <c r="A508" i="36"/>
  <c r="EM503" i="36"/>
  <c r="EA505" i="36"/>
  <c r="BE506" i="36"/>
  <c r="BC506" i="36"/>
  <c r="BD506" i="36"/>
  <c r="DM506" i="36"/>
  <c r="DG506" i="36"/>
  <c r="DF506" i="36"/>
  <c r="DH506" i="36"/>
  <c r="DK506" i="36"/>
  <c r="DJ506" i="36"/>
  <c r="DI506" i="36"/>
  <c r="BA506" i="36"/>
  <c r="AZ506" i="36"/>
  <c r="AX506" i="36"/>
  <c r="AY506" i="36"/>
  <c r="AB507" i="36"/>
  <c r="BB507" i="36"/>
  <c r="AW507" i="36"/>
  <c r="AY506" i="38"/>
  <c r="BC506" i="38"/>
  <c r="AV508" i="38"/>
  <c r="BH508" i="38"/>
  <c r="BJ508" i="38"/>
  <c r="AQ508" i="38"/>
  <c r="BK508" i="38"/>
  <c r="AF508" i="38"/>
  <c r="AU508" i="38"/>
  <c r="AH508" i="38"/>
  <c r="BU508" i="38"/>
  <c r="BT508" i="38"/>
  <c r="AW508" i="38"/>
  <c r="AJ508" i="38"/>
  <c r="AP508" i="38"/>
  <c r="BO508" i="38"/>
  <c r="BL508" i="38"/>
  <c r="AT508" i="38"/>
  <c r="BS508" i="38"/>
  <c r="AK508" i="38"/>
  <c r="BN508" i="38"/>
  <c r="BM508" i="38"/>
  <c r="BR508" i="38"/>
  <c r="AI508" i="38"/>
  <c r="AS508" i="38"/>
  <c r="BP508" i="38"/>
  <c r="BY508" i="36"/>
  <c r="CA508" i="36" s="1"/>
  <c r="BA508" i="38"/>
  <c r="BB508" i="38" s="1"/>
  <c r="BG508" i="38" s="1"/>
  <c r="BQ508" i="38"/>
  <c r="AX508" i="38"/>
  <c r="AZ508" i="38" s="1"/>
  <c r="BI508" i="38"/>
  <c r="AE508" i="38"/>
  <c r="AG508" i="38"/>
  <c r="AO508" i="38"/>
  <c r="BC508" i="38"/>
  <c r="EF505" i="36"/>
  <c r="R507" i="38"/>
  <c r="W507" i="38"/>
  <c r="P509" i="36"/>
  <c r="I509" i="36"/>
  <c r="U509" i="36"/>
  <c r="C509" i="36"/>
  <c r="E509" i="38"/>
  <c r="A509" i="38" s="1"/>
  <c r="A137" i="38"/>
  <c r="A138" i="38"/>
  <c r="BY138" i="36"/>
  <c r="CA138" i="36" s="1"/>
  <c r="BY137" i="36"/>
  <c r="CA137" i="36" s="1"/>
  <c r="BJ510" i="36"/>
  <c r="BP510" i="36"/>
  <c r="CF510" i="36"/>
  <c r="BK510" i="36"/>
  <c r="BX510" i="36"/>
  <c r="AO510" i="36"/>
  <c r="AT510" i="36"/>
  <c r="BG510" i="36"/>
  <c r="CN510" i="36"/>
  <c r="BS510" i="36"/>
  <c r="AL510" i="36"/>
  <c r="BF510" i="36"/>
  <c r="CR510" i="36"/>
  <c r="DL507" i="36" l="1"/>
  <c r="EI507" i="36" s="1"/>
  <c r="BD508" i="38"/>
  <c r="BE507" i="38"/>
  <c r="BD507" i="38"/>
  <c r="DL506" i="36"/>
  <c r="EI506" i="36" s="1"/>
  <c r="EK505" i="36"/>
  <c r="A509" i="36"/>
  <c r="EH505" i="36"/>
  <c r="EM505" i="36"/>
  <c r="BF508" i="38"/>
  <c r="EK506" i="36"/>
  <c r="EE505" i="36"/>
  <c r="BE508" i="38"/>
  <c r="EB507" i="36"/>
  <c r="ED507" i="36"/>
  <c r="AY508" i="38"/>
  <c r="CS510" i="36"/>
  <c r="H510" i="36"/>
  <c r="O510" i="36" s="1"/>
  <c r="O10" i="36" s="1"/>
  <c r="CT510" i="36"/>
  <c r="BH510" i="36"/>
  <c r="U510" i="38" s="1"/>
  <c r="X510" i="38" s="1"/>
  <c r="Q510" i="38"/>
  <c r="L510" i="38"/>
  <c r="M510" i="38"/>
  <c r="CO510" i="36"/>
  <c r="AR510" i="36"/>
  <c r="N510" i="38"/>
  <c r="AP510" i="36"/>
  <c r="BT510" i="36"/>
  <c r="AV510" i="36"/>
  <c r="CH510" i="36"/>
  <c r="AC510" i="38"/>
  <c r="FH510" i="36"/>
  <c r="FI510" i="36" s="1"/>
  <c r="CD510" i="36"/>
  <c r="CC510" i="36"/>
  <c r="BI510" i="36"/>
  <c r="V510" i="38"/>
  <c r="T509" i="38"/>
  <c r="S509" i="38"/>
  <c r="CZ510" i="36"/>
  <c r="CX510" i="36"/>
  <c r="CV510" i="36"/>
  <c r="CW510" i="36"/>
  <c r="DD510" i="36"/>
  <c r="DA510" i="36"/>
  <c r="DC510" i="36" s="1"/>
  <c r="DB510" i="36"/>
  <c r="CY510" i="36"/>
  <c r="CW509" i="36"/>
  <c r="CX509" i="36"/>
  <c r="CV509" i="36"/>
  <c r="DB509" i="36"/>
  <c r="DD509" i="36"/>
  <c r="CY509" i="36"/>
  <c r="DA509" i="36"/>
  <c r="DC509" i="36" s="1"/>
  <c r="CZ509" i="36"/>
  <c r="D509" i="36"/>
  <c r="J509" i="36"/>
  <c r="EL507" i="36"/>
  <c r="EE506" i="36"/>
  <c r="AX507" i="36"/>
  <c r="BA507" i="36"/>
  <c r="AY507" i="36"/>
  <c r="AZ507" i="36"/>
  <c r="EB506" i="36"/>
  <c r="BC507" i="38"/>
  <c r="AY507" i="38"/>
  <c r="S508" i="38"/>
  <c r="T508" i="38"/>
  <c r="AN508" i="38"/>
  <c r="AL508" i="38"/>
  <c r="AM508" i="38"/>
  <c r="BC507" i="36"/>
  <c r="BD507" i="36"/>
  <c r="BE507" i="36"/>
  <c r="BF507" i="38"/>
  <c r="AN507" i="38"/>
  <c r="AM507" i="38"/>
  <c r="AL507" i="38"/>
  <c r="EG507" i="36"/>
  <c r="AY508" i="36"/>
  <c r="AZ508" i="36"/>
  <c r="AX508" i="36"/>
  <c r="BA508" i="36"/>
  <c r="Y507" i="36" a="1"/>
  <c r="Y507" i="36" s="1"/>
  <c r="H507" i="38" s="1"/>
  <c r="I507" i="38" s="1"/>
  <c r="DZ507" i="36"/>
  <c r="DE509" i="36"/>
  <c r="DI508" i="36"/>
  <c r="DH508" i="36"/>
  <c r="DF508" i="36"/>
  <c r="DG508" i="36"/>
  <c r="DM508" i="36"/>
  <c r="DK508" i="36"/>
  <c r="DJ508" i="36"/>
  <c r="DL508" i="36" s="1"/>
  <c r="EC506" i="36"/>
  <c r="BE508" i="36"/>
  <c r="BD508" i="36"/>
  <c r="BC508" i="36"/>
  <c r="EC507" i="36"/>
  <c r="EM506" i="36"/>
  <c r="ED506" i="36"/>
  <c r="T507" i="38"/>
  <c r="S507" i="38"/>
  <c r="Y509" i="38"/>
  <c r="O509" i="38"/>
  <c r="P509" i="38" s="1"/>
  <c r="Z509" i="38"/>
  <c r="AB509" i="38"/>
  <c r="EJ506" i="36"/>
  <c r="AB509" i="36"/>
  <c r="BB509" i="36"/>
  <c r="AW509" i="36"/>
  <c r="EL506" i="36"/>
  <c r="EH507" i="36"/>
  <c r="DZ506" i="36"/>
  <c r="P510" i="36"/>
  <c r="I510" i="36"/>
  <c r="C510" i="36"/>
  <c r="E510" i="38"/>
  <c r="U510" i="36"/>
  <c r="EG506" i="36"/>
  <c r="EJ507" i="36"/>
  <c r="EK507" i="36"/>
  <c r="M510" i="36"/>
  <c r="N510" i="36"/>
  <c r="F510" i="38"/>
  <c r="G510" i="38" s="1"/>
  <c r="AA510" i="36"/>
  <c r="AD510" i="38"/>
  <c r="AU510" i="36"/>
  <c r="X510" i="36"/>
  <c r="EA506" i="36"/>
  <c r="EF506" i="36"/>
  <c r="AP509" i="38"/>
  <c r="BK509" i="38"/>
  <c r="BP509" i="38"/>
  <c r="AG509" i="38"/>
  <c r="BH509" i="38"/>
  <c r="BI509" i="38"/>
  <c r="AH509" i="38"/>
  <c r="AO509" i="38"/>
  <c r="BT509" i="38"/>
  <c r="BJ509" i="38"/>
  <c r="BU509" i="38"/>
  <c r="AF509" i="38"/>
  <c r="AX509" i="38"/>
  <c r="AZ509" i="38" s="1"/>
  <c r="AY509" i="38"/>
  <c r="AK509" i="38"/>
  <c r="BS509" i="38"/>
  <c r="AU509" i="38"/>
  <c r="AV509" i="38"/>
  <c r="BM509" i="38"/>
  <c r="AI509" i="38"/>
  <c r="AT509" i="38"/>
  <c r="BA509" i="38"/>
  <c r="BB509" i="38" s="1"/>
  <c r="BG509" i="38" s="1"/>
  <c r="AS509" i="38"/>
  <c r="BL509" i="38"/>
  <c r="BR509" i="38"/>
  <c r="AW509" i="38"/>
  <c r="BY509" i="36"/>
  <c r="CA509" i="36" s="1"/>
  <c r="BN509" i="38"/>
  <c r="BQ509" i="38"/>
  <c r="AE509" i="38"/>
  <c r="BO509" i="38"/>
  <c r="AQ509" i="38"/>
  <c r="AJ509" i="38"/>
  <c r="F510" i="36"/>
  <c r="L510" i="36"/>
  <c r="G510" i="36" a="1"/>
  <c r="G510" i="36" s="1"/>
  <c r="J510" i="38"/>
  <c r="Q510" i="36"/>
  <c r="B510" i="38" s="1"/>
  <c r="DW510" i="36"/>
  <c r="A139" i="38"/>
  <c r="A140" i="38"/>
  <c r="BY139" i="36"/>
  <c r="CA139" i="36" s="1"/>
  <c r="BY140" i="36"/>
  <c r="CA140" i="36" s="1"/>
  <c r="AS510" i="36"/>
  <c r="EE507" i="36" l="1"/>
  <c r="EF507" i="36"/>
  <c r="EH506" i="36"/>
  <c r="EA507" i="36"/>
  <c r="EM507" i="36"/>
  <c r="A510" i="38"/>
  <c r="DE510" i="36"/>
  <c r="BC509" i="36"/>
  <c r="BD509" i="36"/>
  <c r="BE509" i="36"/>
  <c r="BF509" i="38"/>
  <c r="DM509" i="36"/>
  <c r="DK509" i="36"/>
  <c r="DG509" i="36"/>
  <c r="DH509" i="36"/>
  <c r="DI509" i="36"/>
  <c r="DJ509" i="36"/>
  <c r="DL509" i="36" s="1"/>
  <c r="DF509" i="36"/>
  <c r="BC509" i="38"/>
  <c r="B7" i="59"/>
  <c r="B96" i="59"/>
  <c r="B80" i="59"/>
  <c r="B88" i="59"/>
  <c r="B86" i="59"/>
  <c r="B91" i="59"/>
  <c r="B59" i="59"/>
  <c r="B14" i="59"/>
  <c r="B58" i="59"/>
  <c r="B42" i="59"/>
  <c r="B27" i="59"/>
  <c r="B26" i="59"/>
  <c r="B33" i="59"/>
  <c r="B70" i="59"/>
  <c r="B71" i="59"/>
  <c r="B94" i="59"/>
  <c r="B22" i="59"/>
  <c r="B25" i="59"/>
  <c r="B103" i="59"/>
  <c r="B43" i="59"/>
  <c r="B20" i="59"/>
  <c r="B93" i="59"/>
  <c r="B38" i="59"/>
  <c r="B60" i="59"/>
  <c r="B46" i="59"/>
  <c r="B30" i="59"/>
  <c r="B78" i="59"/>
  <c r="B81" i="59"/>
  <c r="B101" i="59"/>
  <c r="B104" i="59"/>
  <c r="B35" i="59"/>
  <c r="B65" i="59"/>
  <c r="B75" i="59"/>
  <c r="B100" i="59"/>
  <c r="B15" i="59"/>
  <c r="B51" i="59"/>
  <c r="B106" i="59"/>
  <c r="B97" i="59"/>
  <c r="B17" i="59"/>
  <c r="B87" i="59"/>
  <c r="B82" i="59"/>
  <c r="B29" i="59"/>
  <c r="B85" i="59"/>
  <c r="B63" i="59"/>
  <c r="B90" i="59"/>
  <c r="B44" i="59"/>
  <c r="B21" i="59"/>
  <c r="B56" i="59"/>
  <c r="B45" i="59"/>
  <c r="B98" i="59"/>
  <c r="B66" i="59"/>
  <c r="B34" i="59"/>
  <c r="B32" i="59"/>
  <c r="B99" i="59"/>
  <c r="B79" i="59"/>
  <c r="B9" i="59"/>
  <c r="B105" i="59"/>
  <c r="B55" i="59"/>
  <c r="B69" i="59"/>
  <c r="B62" i="59"/>
  <c r="B89" i="59"/>
  <c r="B40" i="59"/>
  <c r="B72" i="59"/>
  <c r="B47" i="59"/>
  <c r="B50" i="59"/>
  <c r="B13" i="59"/>
  <c r="B10" i="59"/>
  <c r="B41" i="59"/>
  <c r="B61" i="59"/>
  <c r="B53" i="59"/>
  <c r="B48" i="59"/>
  <c r="B19" i="59"/>
  <c r="B77" i="59"/>
  <c r="B57" i="59"/>
  <c r="B73" i="59"/>
  <c r="B28" i="59"/>
  <c r="B67" i="59"/>
  <c r="B83" i="59"/>
  <c r="B49" i="59"/>
  <c r="B92" i="59"/>
  <c r="B12" i="59"/>
  <c r="B84" i="59"/>
  <c r="B24" i="59"/>
  <c r="B64" i="59"/>
  <c r="B37" i="59"/>
  <c r="B11" i="59"/>
  <c r="B76" i="59"/>
  <c r="B95" i="59"/>
  <c r="B68" i="59"/>
  <c r="B39" i="59"/>
  <c r="B36" i="59"/>
  <c r="B18" i="59"/>
  <c r="B16" i="59"/>
  <c r="B8" i="59"/>
  <c r="B102" i="59"/>
  <c r="B31" i="59"/>
  <c r="B54" i="59"/>
  <c r="B23" i="59"/>
  <c r="B74" i="59"/>
  <c r="B52" i="59"/>
  <c r="Y509" i="36" a="1"/>
  <c r="Y509" i="36" s="1"/>
  <c r="H509" i="38" s="1"/>
  <c r="I509" i="38" s="1"/>
  <c r="AM509" i="38"/>
  <c r="AN509" i="38"/>
  <c r="AL509" i="38"/>
  <c r="BB510" i="36"/>
  <c r="AW510" i="36"/>
  <c r="AB510" i="36"/>
  <c r="BD509" i="38"/>
  <c r="D510" i="36"/>
  <c r="F168" i="35" s="1"/>
  <c r="J510" i="36"/>
  <c r="R510" i="38"/>
  <c r="W510" i="38"/>
  <c r="BE509" i="38"/>
  <c r="EL508" i="36"/>
  <c r="EF508" i="36"/>
  <c r="DZ508" i="36"/>
  <c r="EB508" i="36"/>
  <c r="EK508" i="36"/>
  <c r="EC508" i="36"/>
  <c r="ED508" i="36"/>
  <c r="EJ508" i="36"/>
  <c r="EA508" i="36"/>
  <c r="EG508" i="36"/>
  <c r="EM508" i="36"/>
  <c r="EH508" i="36"/>
  <c r="EI508" i="36"/>
  <c r="BN510" i="38"/>
  <c r="AT510" i="38"/>
  <c r="BJ510" i="38"/>
  <c r="BU510" i="38"/>
  <c r="BP510" i="38"/>
  <c r="AS510" i="38"/>
  <c r="BH510" i="38"/>
  <c r="BL510" i="38"/>
  <c r="AP510" i="38"/>
  <c r="BA510" i="38"/>
  <c r="BC510" i="38" s="1"/>
  <c r="AU510" i="38"/>
  <c r="AJ510" i="38"/>
  <c r="BQ510" i="38"/>
  <c r="AW510" i="38"/>
  <c r="BT510" i="38"/>
  <c r="AV510" i="38"/>
  <c r="BS510" i="38"/>
  <c r="AF510" i="38"/>
  <c r="AI510" i="38"/>
  <c r="AH510" i="38"/>
  <c r="BI510" i="38"/>
  <c r="BM510" i="38"/>
  <c r="AG510" i="38"/>
  <c r="BO510" i="38"/>
  <c r="BY510" i="36"/>
  <c r="CA510" i="36" s="1"/>
  <c r="AO510" i="38"/>
  <c r="AX510" i="38"/>
  <c r="AZ510" i="38" s="1"/>
  <c r="AQ510" i="38"/>
  <c r="AE510" i="38"/>
  <c r="BR510" i="38"/>
  <c r="BK510" i="38"/>
  <c r="AK510" i="38"/>
  <c r="O510" i="38"/>
  <c r="P510" i="38" s="1"/>
  <c r="Z510" i="38"/>
  <c r="AB510" i="38"/>
  <c r="Y510" i="38"/>
  <c r="A510" i="36"/>
  <c r="AX509" i="36"/>
  <c r="AZ509" i="36"/>
  <c r="AY509" i="36"/>
  <c r="BA509" i="36"/>
  <c r="F18" i="35"/>
  <c r="EE508" i="36"/>
  <c r="CB510" i="36"/>
  <c r="AA510" i="38"/>
  <c r="A142" i="38"/>
  <c r="A141" i="38"/>
  <c r="BY142" i="36"/>
  <c r="CA142" i="36" s="1"/>
  <c r="BY141" i="36"/>
  <c r="CA141" i="36" s="1"/>
  <c r="F167" i="35" l="1"/>
  <c r="EG509" i="36"/>
  <c r="EJ509" i="36"/>
  <c r="EF509" i="36"/>
  <c r="EA509" i="36"/>
  <c r="DZ509" i="36"/>
  <c r="M26" i="35"/>
  <c r="N26" i="35" s="1"/>
  <c r="AY510" i="38"/>
  <c r="EI509" i="36"/>
  <c r="AO95" i="35"/>
  <c r="G183" i="35"/>
  <c r="BD510" i="38"/>
  <c r="AM510" i="38"/>
  <c r="AN510" i="38"/>
  <c r="AL510" i="38"/>
  <c r="M109" i="35"/>
  <c r="N109" i="35" s="1"/>
  <c r="S510" i="38"/>
  <c r="T510" i="38"/>
  <c r="AX510" i="36"/>
  <c r="AZ510" i="36"/>
  <c r="AY510" i="36"/>
  <c r="BA510" i="36"/>
  <c r="F156" i="35"/>
  <c r="D109" i="35"/>
  <c r="F185" i="35"/>
  <c r="G48" i="35"/>
  <c r="F116" i="35"/>
  <c r="M200" i="35"/>
  <c r="N200" i="35" s="1"/>
  <c r="G46" i="35"/>
  <c r="D130" i="35"/>
  <c r="AO158" i="35"/>
  <c r="G140" i="35"/>
  <c r="D25" i="35"/>
  <c r="E118" i="35"/>
  <c r="G41" i="35"/>
  <c r="AO170" i="35"/>
  <c r="D139" i="35"/>
  <c r="AO94" i="35"/>
  <c r="D67" i="35"/>
  <c r="D185" i="35"/>
  <c r="D170" i="35"/>
  <c r="F182" i="35"/>
  <c r="M196" i="35"/>
  <c r="N196" i="35" s="1"/>
  <c r="M162" i="35"/>
  <c r="N162" i="35" s="1"/>
  <c r="F176" i="35"/>
  <c r="E169" i="35"/>
  <c r="G51" i="35"/>
  <c r="AO185" i="35"/>
  <c r="D16" i="35"/>
  <c r="M184" i="35"/>
  <c r="N184" i="35" s="1"/>
  <c r="AO47" i="35"/>
  <c r="E155" i="35"/>
  <c r="E62" i="35"/>
  <c r="F85" i="35"/>
  <c r="D93" i="35"/>
  <c r="G143" i="35"/>
  <c r="M181" i="35"/>
  <c r="N181" i="35" s="1"/>
  <c r="F169" i="35"/>
  <c r="E124" i="35"/>
  <c r="E170" i="35"/>
  <c r="F159" i="35"/>
  <c r="AO123" i="35"/>
  <c r="F143" i="35"/>
  <c r="G203" i="35"/>
  <c r="AO176" i="35"/>
  <c r="F189" i="35"/>
  <c r="F115" i="35"/>
  <c r="F100" i="35"/>
  <c r="D155" i="35"/>
  <c r="AO174" i="35"/>
  <c r="M195" i="35"/>
  <c r="N195" i="35" s="1"/>
  <c r="E91" i="35"/>
  <c r="D86" i="35"/>
  <c r="G141" i="35"/>
  <c r="G197" i="35"/>
  <c r="AO26" i="35"/>
  <c r="F175" i="35"/>
  <c r="M90" i="35"/>
  <c r="N90" i="35" s="1"/>
  <c r="M203" i="35"/>
  <c r="N203" i="35" s="1"/>
  <c r="E90" i="35"/>
  <c r="E200" i="35"/>
  <c r="G119" i="35"/>
  <c r="F47" i="35"/>
  <c r="D63" i="35"/>
  <c r="G128" i="35"/>
  <c r="E31" i="35"/>
  <c r="M24" i="35"/>
  <c r="N24" i="35" s="1"/>
  <c r="G186" i="35"/>
  <c r="E69" i="35"/>
  <c r="D149" i="35"/>
  <c r="AO116" i="35"/>
  <c r="F20" i="35"/>
  <c r="D87" i="35"/>
  <c r="F96" i="35"/>
  <c r="AO96" i="35"/>
  <c r="AO168" i="35"/>
  <c r="M189" i="35"/>
  <c r="N189" i="35" s="1"/>
  <c r="AO128" i="35"/>
  <c r="D143" i="35"/>
  <c r="G153" i="35"/>
  <c r="G170" i="35"/>
  <c r="F122" i="35"/>
  <c r="M55" i="35"/>
  <c r="N55" i="35" s="1"/>
  <c r="AO198" i="35"/>
  <c r="G23" i="35"/>
  <c r="M175" i="35"/>
  <c r="N175" i="35" s="1"/>
  <c r="AO137" i="35"/>
  <c r="AO33" i="35"/>
  <c r="G167" i="35"/>
  <c r="F174" i="35"/>
  <c r="G181" i="35"/>
  <c r="E189" i="35"/>
  <c r="G126" i="35"/>
  <c r="G136" i="35"/>
  <c r="G34" i="35"/>
  <c r="E195" i="35"/>
  <c r="AO115" i="35"/>
  <c r="F71" i="35"/>
  <c r="G60" i="35"/>
  <c r="AO59" i="35"/>
  <c r="F200" i="35"/>
  <c r="G125" i="35"/>
  <c r="F21" i="35"/>
  <c r="D146" i="35"/>
  <c r="F187" i="35"/>
  <c r="F171" i="35"/>
  <c r="F89" i="35"/>
  <c r="D124" i="35"/>
  <c r="F37" i="35"/>
  <c r="M156" i="35"/>
  <c r="N156" i="35" s="1"/>
  <c r="G96" i="35"/>
  <c r="M78" i="35"/>
  <c r="N78" i="35" s="1"/>
  <c r="E127" i="35"/>
  <c r="E191" i="35"/>
  <c r="G68" i="35"/>
  <c r="M198" i="35"/>
  <c r="N198" i="35" s="1"/>
  <c r="G171" i="35"/>
  <c r="E16" i="35"/>
  <c r="D52" i="35"/>
  <c r="AO78" i="35"/>
  <c r="AO39" i="35"/>
  <c r="E47" i="35"/>
  <c r="AO80" i="35"/>
  <c r="G190" i="35"/>
  <c r="M81" i="35"/>
  <c r="N81" i="35" s="1"/>
  <c r="E102" i="35"/>
  <c r="D134" i="35"/>
  <c r="G198" i="35"/>
  <c r="D132" i="35"/>
  <c r="E157" i="35"/>
  <c r="D81" i="35"/>
  <c r="M125" i="35"/>
  <c r="N125" i="35" s="1"/>
  <c r="D37" i="35"/>
  <c r="D145" i="35"/>
  <c r="M128" i="35"/>
  <c r="N128" i="35" s="1"/>
  <c r="G132" i="35"/>
  <c r="G173" i="35"/>
  <c r="E176" i="35"/>
  <c r="M39" i="35"/>
  <c r="N39" i="35" s="1"/>
  <c r="AO135" i="35"/>
  <c r="AO186" i="35"/>
  <c r="F150" i="35"/>
  <c r="G23" i="59"/>
  <c r="U23" i="59"/>
  <c r="D23" i="59"/>
  <c r="F23" i="59"/>
  <c r="I23" i="59"/>
  <c r="T23" i="59"/>
  <c r="C23" i="59"/>
  <c r="E23" i="59"/>
  <c r="I39" i="59"/>
  <c r="U39" i="59"/>
  <c r="D39" i="59"/>
  <c r="G39" i="59"/>
  <c r="C39" i="59"/>
  <c r="E39" i="59"/>
  <c r="T39" i="59"/>
  <c r="F39" i="59"/>
  <c r="E84" i="59"/>
  <c r="F84" i="59"/>
  <c r="T84" i="59"/>
  <c r="I84" i="59"/>
  <c r="G84" i="59"/>
  <c r="D84" i="59"/>
  <c r="U84" i="59"/>
  <c r="C84" i="59"/>
  <c r="G57" i="59"/>
  <c r="E57" i="59"/>
  <c r="I57" i="59"/>
  <c r="T57" i="59"/>
  <c r="F57" i="59"/>
  <c r="D57" i="59"/>
  <c r="U57" i="59"/>
  <c r="C57" i="59"/>
  <c r="I13" i="59"/>
  <c r="D13" i="59"/>
  <c r="E13" i="59"/>
  <c r="F13" i="59"/>
  <c r="G13" i="59"/>
  <c r="C13" i="59"/>
  <c r="U13" i="59"/>
  <c r="T13" i="59"/>
  <c r="U55" i="59"/>
  <c r="C55" i="59"/>
  <c r="D55" i="59"/>
  <c r="E55" i="59"/>
  <c r="I55" i="59"/>
  <c r="F55" i="59"/>
  <c r="T55" i="59"/>
  <c r="G55" i="59"/>
  <c r="E98" i="59"/>
  <c r="C98" i="59"/>
  <c r="D98" i="59"/>
  <c r="G98" i="59"/>
  <c r="U98" i="59"/>
  <c r="I98" i="59"/>
  <c r="T98" i="59"/>
  <c r="F98" i="59"/>
  <c r="T29" i="59"/>
  <c r="I29" i="59"/>
  <c r="D29" i="59"/>
  <c r="C29" i="59"/>
  <c r="F29" i="59"/>
  <c r="U29" i="59"/>
  <c r="G29" i="59"/>
  <c r="E29" i="59"/>
  <c r="C100" i="59"/>
  <c r="E100" i="59"/>
  <c r="I100" i="59"/>
  <c r="T100" i="59"/>
  <c r="D100" i="59"/>
  <c r="G100" i="59"/>
  <c r="F100" i="59"/>
  <c r="U100" i="59"/>
  <c r="F30" i="59"/>
  <c r="D30" i="59"/>
  <c r="U30" i="59"/>
  <c r="T30" i="59"/>
  <c r="C30" i="59"/>
  <c r="I30" i="59"/>
  <c r="E30" i="59"/>
  <c r="G30" i="59"/>
  <c r="D25" i="59"/>
  <c r="T25" i="59"/>
  <c r="U25" i="59"/>
  <c r="E25" i="59"/>
  <c r="F25" i="59"/>
  <c r="I25" i="59"/>
  <c r="C25" i="59"/>
  <c r="G25" i="59"/>
  <c r="G42" i="59"/>
  <c r="U42" i="59"/>
  <c r="I42" i="59"/>
  <c r="D42" i="59"/>
  <c r="E42" i="59"/>
  <c r="F42" i="59"/>
  <c r="C42" i="59"/>
  <c r="T42" i="59"/>
  <c r="C96" i="59"/>
  <c r="T96" i="59"/>
  <c r="G96" i="59"/>
  <c r="U96" i="59"/>
  <c r="F96" i="59"/>
  <c r="I96" i="59"/>
  <c r="D96" i="59"/>
  <c r="E96" i="59"/>
  <c r="BE510" i="36"/>
  <c r="BD510" i="36"/>
  <c r="BC510" i="36"/>
  <c r="G129" i="35"/>
  <c r="G30" i="35"/>
  <c r="E151" i="35"/>
  <c r="AO129" i="35"/>
  <c r="M23" i="35"/>
  <c r="N23" i="35" s="1"/>
  <c r="M145" i="35"/>
  <c r="N145" i="35" s="1"/>
  <c r="F193" i="35"/>
  <c r="G77" i="35"/>
  <c r="M165" i="35"/>
  <c r="N165" i="35" s="1"/>
  <c r="F64" i="35"/>
  <c r="G144" i="35"/>
  <c r="F44" i="35"/>
  <c r="AO156" i="35"/>
  <c r="AO203" i="35"/>
  <c r="E144" i="35"/>
  <c r="F75" i="35"/>
  <c r="D114" i="35"/>
  <c r="D26" i="35"/>
  <c r="M110" i="35"/>
  <c r="N110" i="35" s="1"/>
  <c r="E61" i="35"/>
  <c r="D171" i="35"/>
  <c r="AO92" i="35"/>
  <c r="M96" i="35"/>
  <c r="N96" i="35" s="1"/>
  <c r="AO100" i="35"/>
  <c r="D77" i="35"/>
  <c r="D90" i="35"/>
  <c r="G161" i="35"/>
  <c r="E167" i="35"/>
  <c r="E60" i="35"/>
  <c r="F98" i="35"/>
  <c r="G85" i="35"/>
  <c r="M185" i="35"/>
  <c r="N185" i="35" s="1"/>
  <c r="M27" i="35"/>
  <c r="N27" i="35" s="1"/>
  <c r="F69" i="35"/>
  <c r="E165" i="35"/>
  <c r="G130" i="35"/>
  <c r="M130" i="35"/>
  <c r="N130" i="35" s="1"/>
  <c r="AO181" i="35"/>
  <c r="G64" i="35"/>
  <c r="M73" i="35"/>
  <c r="N73" i="35" s="1"/>
  <c r="E86" i="35"/>
  <c r="D116" i="35"/>
  <c r="D105" i="35"/>
  <c r="G155" i="35"/>
  <c r="F110" i="35"/>
  <c r="D136" i="35"/>
  <c r="E135" i="35"/>
  <c r="F41" i="35"/>
  <c r="F125" i="35"/>
  <c r="G94" i="35"/>
  <c r="D40" i="35"/>
  <c r="AO122" i="35"/>
  <c r="D187" i="35"/>
  <c r="M59" i="35"/>
  <c r="N59" i="35" s="1"/>
  <c r="M124" i="35"/>
  <c r="N124" i="35" s="1"/>
  <c r="G142" i="35"/>
  <c r="D151" i="35"/>
  <c r="G152" i="35"/>
  <c r="E184" i="35"/>
  <c r="G47" i="35"/>
  <c r="D177" i="35"/>
  <c r="E203" i="35"/>
  <c r="E45" i="35"/>
  <c r="AO82" i="35"/>
  <c r="D88" i="35"/>
  <c r="F56" i="35"/>
  <c r="F78" i="35"/>
  <c r="AO164" i="35"/>
  <c r="D99" i="35"/>
  <c r="E95" i="35"/>
  <c r="M121" i="35"/>
  <c r="N121" i="35" s="1"/>
  <c r="M69" i="35"/>
  <c r="N69" i="35" s="1"/>
  <c r="F87" i="35"/>
  <c r="G115" i="35"/>
  <c r="M84" i="35"/>
  <c r="N84" i="35" s="1"/>
  <c r="E17" i="35"/>
  <c r="E75" i="35"/>
  <c r="G71" i="35"/>
  <c r="G102" i="35"/>
  <c r="F160" i="35"/>
  <c r="D110" i="35"/>
  <c r="E146" i="35"/>
  <c r="G131" i="35"/>
  <c r="G159" i="35"/>
  <c r="G16" i="35"/>
  <c r="D83" i="35"/>
  <c r="AO62" i="35"/>
  <c r="M61" i="35"/>
  <c r="N61" i="35" s="1"/>
  <c r="D49" i="35"/>
  <c r="E149" i="35"/>
  <c r="D141" i="35"/>
  <c r="E25" i="35"/>
  <c r="D164" i="35"/>
  <c r="G194" i="35"/>
  <c r="E80" i="35"/>
  <c r="G92" i="35"/>
  <c r="E98" i="35"/>
  <c r="F130" i="35"/>
  <c r="M85" i="35"/>
  <c r="N85" i="35" s="1"/>
  <c r="E120" i="35"/>
  <c r="G31" i="35"/>
  <c r="M107" i="35"/>
  <c r="N107" i="35" s="1"/>
  <c r="E180" i="35"/>
  <c r="F42" i="35"/>
  <c r="E113" i="35"/>
  <c r="AO130" i="35"/>
  <c r="D111" i="35"/>
  <c r="M117" i="35"/>
  <c r="N117" i="35" s="1"/>
  <c r="G133" i="35"/>
  <c r="D107" i="35"/>
  <c r="M46" i="35"/>
  <c r="N46" i="35" s="1"/>
  <c r="AO36" i="35"/>
  <c r="F144" i="35"/>
  <c r="M99" i="35"/>
  <c r="N99" i="35" s="1"/>
  <c r="D104" i="35"/>
  <c r="M116" i="35"/>
  <c r="N116" i="35" s="1"/>
  <c r="M56" i="35"/>
  <c r="N56" i="35" s="1"/>
  <c r="G175" i="35"/>
  <c r="E29" i="35"/>
  <c r="E48" i="35"/>
  <c r="D98" i="35"/>
  <c r="B98" i="35" s="1"/>
  <c r="E166" i="35"/>
  <c r="D74" i="35"/>
  <c r="F179" i="35"/>
  <c r="M179" i="35"/>
  <c r="N179" i="35" s="1"/>
  <c r="G163" i="35"/>
  <c r="G99" i="35"/>
  <c r="D159" i="35"/>
  <c r="M167" i="35"/>
  <c r="N167" i="35" s="1"/>
  <c r="G69" i="35"/>
  <c r="M60" i="35"/>
  <c r="N60" i="35" s="1"/>
  <c r="E181" i="35"/>
  <c r="D201" i="35"/>
  <c r="F73" i="35"/>
  <c r="G151" i="35"/>
  <c r="G123" i="35"/>
  <c r="G55" i="35"/>
  <c r="AO142" i="35"/>
  <c r="F177" i="35"/>
  <c r="G54" i="59"/>
  <c r="U54" i="59"/>
  <c r="D54" i="59"/>
  <c r="E54" i="59"/>
  <c r="T54" i="59"/>
  <c r="F54" i="59"/>
  <c r="I54" i="59"/>
  <c r="C54" i="59"/>
  <c r="E68" i="59"/>
  <c r="D68" i="59"/>
  <c r="G68" i="59"/>
  <c r="F68" i="59"/>
  <c r="T68" i="59"/>
  <c r="U68" i="59"/>
  <c r="I68" i="59"/>
  <c r="C68" i="59"/>
  <c r="G12" i="59"/>
  <c r="F12" i="59"/>
  <c r="D12" i="59"/>
  <c r="T12" i="59"/>
  <c r="I12" i="59"/>
  <c r="U12" i="59"/>
  <c r="E12" i="59"/>
  <c r="C12" i="59"/>
  <c r="F77" i="59"/>
  <c r="D77" i="59"/>
  <c r="C77" i="59"/>
  <c r="U77" i="59"/>
  <c r="T77" i="59"/>
  <c r="E77" i="59"/>
  <c r="G77" i="59"/>
  <c r="I77" i="59"/>
  <c r="I50" i="59"/>
  <c r="C50" i="59"/>
  <c r="U50" i="59"/>
  <c r="G50" i="59"/>
  <c r="F50" i="59"/>
  <c r="T50" i="59"/>
  <c r="D50" i="59"/>
  <c r="E50" i="59"/>
  <c r="F105" i="59"/>
  <c r="G105" i="59"/>
  <c r="I105" i="59"/>
  <c r="T105" i="59"/>
  <c r="E105" i="59"/>
  <c r="U105" i="59"/>
  <c r="D105" i="59"/>
  <c r="C105" i="59"/>
  <c r="F45" i="59"/>
  <c r="G45" i="59"/>
  <c r="D45" i="59"/>
  <c r="U45" i="59"/>
  <c r="I45" i="59"/>
  <c r="T45" i="59"/>
  <c r="E45" i="59"/>
  <c r="C45" i="59"/>
  <c r="D82" i="59"/>
  <c r="F82" i="59"/>
  <c r="G82" i="59"/>
  <c r="U82" i="59"/>
  <c r="C82" i="59"/>
  <c r="I82" i="59"/>
  <c r="T82" i="59"/>
  <c r="E82" i="59"/>
  <c r="C75" i="59"/>
  <c r="U75" i="59"/>
  <c r="E75" i="59"/>
  <c r="G75" i="59"/>
  <c r="F75" i="59"/>
  <c r="I75" i="59"/>
  <c r="T75" i="59"/>
  <c r="D75" i="59"/>
  <c r="D46" i="59"/>
  <c r="C46" i="59"/>
  <c r="U46" i="59"/>
  <c r="G46" i="59"/>
  <c r="E46" i="59"/>
  <c r="T46" i="59"/>
  <c r="I46" i="59"/>
  <c r="F46" i="59"/>
  <c r="C22" i="59"/>
  <c r="U22" i="59"/>
  <c r="I22" i="59"/>
  <c r="D22" i="59"/>
  <c r="E22" i="59"/>
  <c r="G22" i="59"/>
  <c r="F22" i="59"/>
  <c r="T22" i="59"/>
  <c r="D58" i="59"/>
  <c r="C58" i="59"/>
  <c r="U58" i="59"/>
  <c r="G58" i="59"/>
  <c r="E58" i="59"/>
  <c r="T58" i="59"/>
  <c r="I58" i="59"/>
  <c r="F58" i="59"/>
  <c r="I7" i="59"/>
  <c r="T7" i="59"/>
  <c r="F7" i="59"/>
  <c r="E7" i="59"/>
  <c r="G7" i="59"/>
  <c r="U7" i="59"/>
  <c r="C7" i="59"/>
  <c r="D7" i="59"/>
  <c r="BE510" i="38"/>
  <c r="E20" i="35"/>
  <c r="M51" i="35"/>
  <c r="N51" i="35" s="1"/>
  <c r="AO138" i="35"/>
  <c r="E117" i="35"/>
  <c r="G106" i="35"/>
  <c r="F196" i="35"/>
  <c r="E172" i="35"/>
  <c r="E108" i="35"/>
  <c r="M194" i="35"/>
  <c r="N194" i="35" s="1"/>
  <c r="F30" i="35"/>
  <c r="M79" i="35"/>
  <c r="N79" i="35" s="1"/>
  <c r="E156" i="35"/>
  <c r="G162" i="35"/>
  <c r="D58" i="35"/>
  <c r="D142" i="35"/>
  <c r="M18" i="35"/>
  <c r="N18" i="35" s="1"/>
  <c r="E175" i="35"/>
  <c r="AO121" i="35"/>
  <c r="E53" i="35"/>
  <c r="AO46" i="35"/>
  <c r="M54" i="35"/>
  <c r="N54" i="35" s="1"/>
  <c r="E134" i="35"/>
  <c r="D80" i="35"/>
  <c r="AO42" i="35"/>
  <c r="M187" i="35"/>
  <c r="N187" i="35" s="1"/>
  <c r="F132" i="35"/>
  <c r="AO146" i="35"/>
  <c r="M71" i="35"/>
  <c r="N71" i="35" s="1"/>
  <c r="E139" i="35"/>
  <c r="F29" i="35"/>
  <c r="G135" i="35"/>
  <c r="E147" i="35"/>
  <c r="G58" i="35"/>
  <c r="M154" i="35"/>
  <c r="N154" i="35" s="1"/>
  <c r="F97" i="35"/>
  <c r="G200" i="35"/>
  <c r="M153" i="35"/>
  <c r="N153" i="35" s="1"/>
  <c r="G121" i="35"/>
  <c r="F201" i="35"/>
  <c r="AO190" i="35"/>
  <c r="AO56" i="35"/>
  <c r="E104" i="35"/>
  <c r="F59" i="35"/>
  <c r="E36" i="35"/>
  <c r="F113" i="35"/>
  <c r="D41" i="35"/>
  <c r="M148" i="35"/>
  <c r="N148" i="35" s="1"/>
  <c r="D112" i="35"/>
  <c r="AO150" i="35"/>
  <c r="F120" i="35"/>
  <c r="G25" i="35"/>
  <c r="AO76" i="35"/>
  <c r="E65" i="35"/>
  <c r="F166" i="35"/>
  <c r="E105" i="35"/>
  <c r="E202" i="35"/>
  <c r="E194" i="35"/>
  <c r="G109" i="35"/>
  <c r="AO103" i="35"/>
  <c r="AO79" i="35"/>
  <c r="D27" i="35"/>
  <c r="G176" i="35"/>
  <c r="M16" i="35"/>
  <c r="M201" i="35"/>
  <c r="N201" i="35" s="1"/>
  <c r="M111" i="35"/>
  <c r="N111" i="35" s="1"/>
  <c r="AO28" i="35"/>
  <c r="F178" i="35"/>
  <c r="G150" i="35"/>
  <c r="G89" i="35"/>
  <c r="G57" i="35"/>
  <c r="D117" i="35"/>
  <c r="F139" i="35"/>
  <c r="F27" i="35"/>
  <c r="E89" i="35"/>
  <c r="G174" i="35"/>
  <c r="F55" i="35"/>
  <c r="E67" i="35"/>
  <c r="M118" i="35"/>
  <c r="N118" i="35" s="1"/>
  <c r="AO160" i="35"/>
  <c r="G21" i="35"/>
  <c r="G201" i="35"/>
  <c r="E39" i="35"/>
  <c r="G193" i="35"/>
  <c r="M49" i="35"/>
  <c r="N49" i="35" s="1"/>
  <c r="G137" i="35"/>
  <c r="G138" i="35"/>
  <c r="D167" i="35"/>
  <c r="B167" i="35" s="1"/>
  <c r="D129" i="35"/>
  <c r="F65" i="35"/>
  <c r="G179" i="35"/>
  <c r="F101" i="35"/>
  <c r="M92" i="35"/>
  <c r="N92" i="35" s="1"/>
  <c r="AO32" i="35"/>
  <c r="D23" i="35"/>
  <c r="AO162" i="35"/>
  <c r="D100" i="35"/>
  <c r="M97" i="35"/>
  <c r="N97" i="35" s="1"/>
  <c r="F33" i="35"/>
  <c r="F34" i="35"/>
  <c r="F24" i="35"/>
  <c r="AO106" i="35"/>
  <c r="AO57" i="35"/>
  <c r="E93" i="35"/>
  <c r="AO86" i="35"/>
  <c r="E44" i="35"/>
  <c r="F129" i="35"/>
  <c r="G127" i="35"/>
  <c r="M190" i="35"/>
  <c r="N190" i="35" s="1"/>
  <c r="E152" i="35"/>
  <c r="G26" i="35"/>
  <c r="F35" i="35"/>
  <c r="E51" i="35"/>
  <c r="E173" i="35"/>
  <c r="E100" i="35"/>
  <c r="AO55" i="35"/>
  <c r="AO153" i="35"/>
  <c r="M166" i="35"/>
  <c r="N166" i="35" s="1"/>
  <c r="F60" i="35"/>
  <c r="G39" i="35"/>
  <c r="M101" i="35"/>
  <c r="N101" i="35" s="1"/>
  <c r="G95" i="35"/>
  <c r="G134" i="35"/>
  <c r="F117" i="35"/>
  <c r="D197" i="35"/>
  <c r="F138" i="35"/>
  <c r="F58" i="35"/>
  <c r="D72" i="35"/>
  <c r="F126" i="35"/>
  <c r="AO165" i="35"/>
  <c r="AO167" i="35"/>
  <c r="M31" i="35"/>
  <c r="N31" i="35" s="1"/>
  <c r="AO202" i="35"/>
  <c r="E94" i="35"/>
  <c r="F84" i="35"/>
  <c r="D163" i="35"/>
  <c r="D55" i="35"/>
  <c r="E162" i="35"/>
  <c r="G65" i="35"/>
  <c r="E43" i="35"/>
  <c r="G52" i="35"/>
  <c r="M186" i="35"/>
  <c r="N186" i="35" s="1"/>
  <c r="F31" i="59"/>
  <c r="D31" i="59"/>
  <c r="C31" i="59"/>
  <c r="E31" i="59"/>
  <c r="T31" i="59"/>
  <c r="I31" i="59"/>
  <c r="U31" i="59"/>
  <c r="G31" i="59"/>
  <c r="E95" i="59"/>
  <c r="T95" i="59"/>
  <c r="F95" i="59"/>
  <c r="U95" i="59"/>
  <c r="G95" i="59"/>
  <c r="I95" i="59"/>
  <c r="C95" i="59"/>
  <c r="D95" i="59"/>
  <c r="I92" i="59"/>
  <c r="D92" i="59"/>
  <c r="C92" i="59"/>
  <c r="E92" i="59"/>
  <c r="G92" i="59"/>
  <c r="F92" i="59"/>
  <c r="U92" i="59"/>
  <c r="T92" i="59"/>
  <c r="E19" i="59"/>
  <c r="G19" i="59"/>
  <c r="F19" i="59"/>
  <c r="T19" i="59"/>
  <c r="I19" i="59"/>
  <c r="U19" i="59"/>
  <c r="C19" i="59"/>
  <c r="D19" i="59"/>
  <c r="T47" i="59"/>
  <c r="F47" i="59"/>
  <c r="D47" i="59"/>
  <c r="I47" i="59"/>
  <c r="G47" i="59"/>
  <c r="U47" i="59"/>
  <c r="E47" i="59"/>
  <c r="C47" i="59"/>
  <c r="I9" i="59"/>
  <c r="D9" i="59"/>
  <c r="G9" i="59"/>
  <c r="E9" i="59"/>
  <c r="F9" i="59"/>
  <c r="T9" i="59"/>
  <c r="C9" i="59"/>
  <c r="U9" i="59"/>
  <c r="D56" i="59"/>
  <c r="G56" i="59"/>
  <c r="C56" i="59"/>
  <c r="F56" i="59"/>
  <c r="E56" i="59"/>
  <c r="T56" i="59"/>
  <c r="I56" i="59"/>
  <c r="U56" i="59"/>
  <c r="C87" i="59"/>
  <c r="U87" i="59"/>
  <c r="E87" i="59"/>
  <c r="G87" i="59"/>
  <c r="F87" i="59"/>
  <c r="I87" i="59"/>
  <c r="D87" i="59"/>
  <c r="T87" i="59"/>
  <c r="E65" i="59"/>
  <c r="T65" i="59"/>
  <c r="U65" i="59"/>
  <c r="F65" i="59"/>
  <c r="C65" i="59"/>
  <c r="D65" i="59"/>
  <c r="I65" i="59"/>
  <c r="G65" i="59"/>
  <c r="E60" i="59"/>
  <c r="T60" i="59"/>
  <c r="F60" i="59"/>
  <c r="G60" i="59"/>
  <c r="D60" i="59"/>
  <c r="I60" i="59"/>
  <c r="U60" i="59"/>
  <c r="C60" i="59"/>
  <c r="C94" i="59"/>
  <c r="D94" i="59"/>
  <c r="F94" i="59"/>
  <c r="T94" i="59"/>
  <c r="U94" i="59"/>
  <c r="E94" i="59"/>
  <c r="I94" i="59"/>
  <c r="G94" i="59"/>
  <c r="D14" i="59"/>
  <c r="G14" i="59"/>
  <c r="I14" i="59"/>
  <c r="C14" i="59"/>
  <c r="E14" i="59"/>
  <c r="F14" i="59"/>
  <c r="T14" i="59"/>
  <c r="U14" i="59"/>
  <c r="EC509" i="36"/>
  <c r="BF510" i="38"/>
  <c r="BB510" i="38"/>
  <c r="BG510" i="38" s="1"/>
  <c r="F109" i="35"/>
  <c r="M174" i="35"/>
  <c r="N174" i="35" s="1"/>
  <c r="D21" i="35"/>
  <c r="F53" i="35"/>
  <c r="G53" i="35"/>
  <c r="F197" i="35"/>
  <c r="F83" i="35"/>
  <c r="F136" i="35"/>
  <c r="D150" i="35"/>
  <c r="AO25" i="35"/>
  <c r="M140" i="35"/>
  <c r="N140" i="35" s="1"/>
  <c r="F154" i="35"/>
  <c r="E201" i="35"/>
  <c r="G113" i="35"/>
  <c r="E26" i="35"/>
  <c r="M93" i="35"/>
  <c r="N93" i="35" s="1"/>
  <c r="D183" i="35"/>
  <c r="G145" i="35"/>
  <c r="AO50" i="35"/>
  <c r="AO64" i="35"/>
  <c r="G169" i="35"/>
  <c r="F123" i="35"/>
  <c r="F39" i="35"/>
  <c r="D54" i="35"/>
  <c r="AO159" i="35"/>
  <c r="G178" i="35"/>
  <c r="G62" i="35"/>
  <c r="E158" i="35"/>
  <c r="E106" i="35"/>
  <c r="G107" i="35"/>
  <c r="AO88" i="35"/>
  <c r="M193" i="35"/>
  <c r="N193" i="35" s="1"/>
  <c r="G139" i="35"/>
  <c r="G101" i="35"/>
  <c r="G72" i="35"/>
  <c r="D126" i="35"/>
  <c r="F36" i="35"/>
  <c r="AO83" i="35"/>
  <c r="E138" i="35"/>
  <c r="D22" i="35"/>
  <c r="M177" i="35"/>
  <c r="N177" i="35" s="1"/>
  <c r="D68" i="35"/>
  <c r="AO97" i="35"/>
  <c r="E82" i="35"/>
  <c r="E101" i="35"/>
  <c r="F157" i="35"/>
  <c r="G87" i="35"/>
  <c r="D106" i="35"/>
  <c r="M30" i="35"/>
  <c r="N30" i="35" s="1"/>
  <c r="E136" i="35"/>
  <c r="D57" i="35"/>
  <c r="M67" i="35"/>
  <c r="N67" i="35" s="1"/>
  <c r="E63" i="35"/>
  <c r="D79" i="35"/>
  <c r="E148" i="35"/>
  <c r="F32" i="35"/>
  <c r="M22" i="35"/>
  <c r="N22" i="35" s="1"/>
  <c r="F124" i="35"/>
  <c r="D153" i="35"/>
  <c r="E57" i="35"/>
  <c r="D78" i="35"/>
  <c r="G82" i="35"/>
  <c r="D169" i="35"/>
  <c r="B169" i="35" s="1"/>
  <c r="AO31" i="35"/>
  <c r="M141" i="35"/>
  <c r="N141" i="35" s="1"/>
  <c r="E28" i="35"/>
  <c r="G81" i="35"/>
  <c r="E197" i="35"/>
  <c r="F62" i="35"/>
  <c r="F76" i="35"/>
  <c r="G33" i="35"/>
  <c r="D138" i="35"/>
  <c r="B138" i="35" s="1"/>
  <c r="G124" i="35"/>
  <c r="D53" i="35"/>
  <c r="B53" i="35" s="1"/>
  <c r="AO143" i="35"/>
  <c r="G172" i="35"/>
  <c r="AO74" i="35"/>
  <c r="AO177" i="35"/>
  <c r="F147" i="35"/>
  <c r="E33" i="35"/>
  <c r="D131" i="35"/>
  <c r="M146" i="35"/>
  <c r="N146" i="35" s="1"/>
  <c r="M62" i="35"/>
  <c r="N62" i="35" s="1"/>
  <c r="E37" i="35"/>
  <c r="M38" i="35"/>
  <c r="N38" i="35" s="1"/>
  <c r="D66" i="35"/>
  <c r="F19" i="35"/>
  <c r="M144" i="35"/>
  <c r="N144" i="35" s="1"/>
  <c r="AO34" i="35"/>
  <c r="G146" i="35"/>
  <c r="G36" i="35"/>
  <c r="M65" i="35"/>
  <c r="N65" i="35" s="1"/>
  <c r="E193" i="35"/>
  <c r="G90" i="35"/>
  <c r="F63" i="35"/>
  <c r="M127" i="35"/>
  <c r="N127" i="35" s="1"/>
  <c r="AO22" i="35"/>
  <c r="E171" i="35"/>
  <c r="D186" i="35"/>
  <c r="D75" i="35"/>
  <c r="B75" i="35" s="1"/>
  <c r="D162" i="35"/>
  <c r="G202" i="35"/>
  <c r="F153" i="35"/>
  <c r="AO58" i="35"/>
  <c r="F107" i="35"/>
  <c r="F181" i="35"/>
  <c r="AO124" i="35"/>
  <c r="E115" i="35"/>
  <c r="AO194" i="35"/>
  <c r="F198" i="35"/>
  <c r="E141" i="35"/>
  <c r="E97" i="35"/>
  <c r="G18" i="35"/>
  <c r="AO49" i="35"/>
  <c r="E145" i="35"/>
  <c r="F199" i="35"/>
  <c r="F149" i="35"/>
  <c r="D24" i="35"/>
  <c r="F26" i="35"/>
  <c r="E92" i="35"/>
  <c r="AO38" i="35"/>
  <c r="M106" i="35"/>
  <c r="N106" i="35" s="1"/>
  <c r="F49" i="35"/>
  <c r="M160" i="35"/>
  <c r="N160" i="35" s="1"/>
  <c r="F119" i="35"/>
  <c r="M134" i="35"/>
  <c r="N134" i="35" s="1"/>
  <c r="D173" i="35"/>
  <c r="F79" i="35"/>
  <c r="F152" i="35"/>
  <c r="G20" i="35"/>
  <c r="F99" i="35"/>
  <c r="G149" i="35"/>
  <c r="D140" i="35"/>
  <c r="G43" i="35"/>
  <c r="F66" i="35"/>
  <c r="F127" i="35"/>
  <c r="D18" i="35"/>
  <c r="M88" i="35"/>
  <c r="N88" i="35" s="1"/>
  <c r="E102" i="59"/>
  <c r="C102" i="59"/>
  <c r="D102" i="59"/>
  <c r="G102" i="59"/>
  <c r="U102" i="59"/>
  <c r="F102" i="59"/>
  <c r="T102" i="59"/>
  <c r="I102" i="59"/>
  <c r="F76" i="59"/>
  <c r="E76" i="59"/>
  <c r="I76" i="59"/>
  <c r="D76" i="59"/>
  <c r="G76" i="59"/>
  <c r="U76" i="59"/>
  <c r="C76" i="59"/>
  <c r="T76" i="59"/>
  <c r="I49" i="59"/>
  <c r="T49" i="59"/>
  <c r="U49" i="59"/>
  <c r="D49" i="59"/>
  <c r="G49" i="59"/>
  <c r="C49" i="59"/>
  <c r="F49" i="59"/>
  <c r="E49" i="59"/>
  <c r="G48" i="59"/>
  <c r="D48" i="59"/>
  <c r="I48" i="59"/>
  <c r="U48" i="59"/>
  <c r="F48" i="59"/>
  <c r="C48" i="59"/>
  <c r="T48" i="59"/>
  <c r="E48" i="59"/>
  <c r="C72" i="59"/>
  <c r="U72" i="59"/>
  <c r="G72" i="59"/>
  <c r="E72" i="59"/>
  <c r="F72" i="59"/>
  <c r="I72" i="59"/>
  <c r="T72" i="59"/>
  <c r="D72" i="59"/>
  <c r="E79" i="59"/>
  <c r="U79" i="59"/>
  <c r="F79" i="59"/>
  <c r="C79" i="59"/>
  <c r="D79" i="59"/>
  <c r="T79" i="59"/>
  <c r="G79" i="59"/>
  <c r="I79" i="59"/>
  <c r="T21" i="59"/>
  <c r="D21" i="59"/>
  <c r="F21" i="59"/>
  <c r="U21" i="59"/>
  <c r="G21" i="59"/>
  <c r="I21" i="59"/>
  <c r="E21" i="59"/>
  <c r="C21" i="59"/>
  <c r="E17" i="59"/>
  <c r="T17" i="59"/>
  <c r="I17" i="59"/>
  <c r="D17" i="59"/>
  <c r="G17" i="59"/>
  <c r="F17" i="59"/>
  <c r="U17" i="59"/>
  <c r="C17" i="59"/>
  <c r="T35" i="59"/>
  <c r="F35" i="59"/>
  <c r="D35" i="59"/>
  <c r="I35" i="59"/>
  <c r="C35" i="59"/>
  <c r="U35" i="59"/>
  <c r="G35" i="59"/>
  <c r="E35" i="59"/>
  <c r="U38" i="59"/>
  <c r="T38" i="59"/>
  <c r="F38" i="59"/>
  <c r="I38" i="59"/>
  <c r="G38" i="59"/>
  <c r="D38" i="59"/>
  <c r="E38" i="59"/>
  <c r="C38" i="59"/>
  <c r="E71" i="59"/>
  <c r="U71" i="59"/>
  <c r="T71" i="59"/>
  <c r="C71" i="59"/>
  <c r="G71" i="59"/>
  <c r="I71" i="59"/>
  <c r="F71" i="59"/>
  <c r="D71" i="59"/>
  <c r="D59" i="59"/>
  <c r="I59" i="59"/>
  <c r="C59" i="59"/>
  <c r="U59" i="59"/>
  <c r="G59" i="59"/>
  <c r="T59" i="59"/>
  <c r="E59" i="59"/>
  <c r="F59" i="59"/>
  <c r="ED509" i="36"/>
  <c r="EE509" i="36"/>
  <c r="Y510" i="36" a="1"/>
  <c r="Y510" i="36" s="1"/>
  <c r="H510" i="38" s="1"/>
  <c r="I510" i="38" s="1"/>
  <c r="F16" i="35"/>
  <c r="M89" i="35"/>
  <c r="N89" i="35" s="1"/>
  <c r="AO189" i="35"/>
  <c r="AO89" i="35"/>
  <c r="D120" i="35"/>
  <c r="B120" i="35" s="1"/>
  <c r="D85" i="35"/>
  <c r="AO171" i="35"/>
  <c r="M86" i="35"/>
  <c r="N86" i="35" s="1"/>
  <c r="G157" i="35"/>
  <c r="E72" i="35"/>
  <c r="F155" i="35"/>
  <c r="M70" i="35"/>
  <c r="N70" i="35" s="1"/>
  <c r="E96" i="35"/>
  <c r="M158" i="35"/>
  <c r="N158" i="35" s="1"/>
  <c r="E83" i="35"/>
  <c r="D97" i="35"/>
  <c r="B97" i="35" s="1"/>
  <c r="F184" i="35"/>
  <c r="M122" i="35"/>
  <c r="N122" i="35" s="1"/>
  <c r="AO75" i="35"/>
  <c r="F104" i="35"/>
  <c r="M129" i="35"/>
  <c r="N129" i="35" s="1"/>
  <c r="M63" i="35"/>
  <c r="N63" i="35" s="1"/>
  <c r="E137" i="35"/>
  <c r="D36" i="35"/>
  <c r="B36" i="35" s="1"/>
  <c r="F203" i="35"/>
  <c r="F68" i="35"/>
  <c r="F38" i="35"/>
  <c r="F112" i="35"/>
  <c r="AO98" i="35"/>
  <c r="D82" i="35"/>
  <c r="G118" i="35"/>
  <c r="D122" i="35"/>
  <c r="F180" i="35"/>
  <c r="AO52" i="35"/>
  <c r="D119" i="35"/>
  <c r="D135" i="35"/>
  <c r="AO29" i="35"/>
  <c r="D19" i="35"/>
  <c r="G70" i="35"/>
  <c r="D30" i="35"/>
  <c r="G73" i="35"/>
  <c r="G104" i="35"/>
  <c r="M33" i="35"/>
  <c r="N33" i="35" s="1"/>
  <c r="E55" i="35"/>
  <c r="M43" i="35"/>
  <c r="N43" i="35" s="1"/>
  <c r="D194" i="35"/>
  <c r="AO163" i="35"/>
  <c r="AO99" i="35"/>
  <c r="M114" i="35"/>
  <c r="N114" i="35" s="1"/>
  <c r="E164" i="35"/>
  <c r="G79" i="35"/>
  <c r="G19" i="35"/>
  <c r="AO187" i="35"/>
  <c r="AO157" i="35"/>
  <c r="F170" i="35"/>
  <c r="D148" i="35"/>
  <c r="AO145" i="35"/>
  <c r="G112" i="35"/>
  <c r="M74" i="35"/>
  <c r="N74" i="35" s="1"/>
  <c r="D39" i="35"/>
  <c r="B39" i="35" s="1"/>
  <c r="E154" i="35"/>
  <c r="F163" i="35"/>
  <c r="G154" i="35"/>
  <c r="M176" i="35"/>
  <c r="N176" i="35" s="1"/>
  <c r="G35" i="35"/>
  <c r="G116" i="35"/>
  <c r="F195" i="35"/>
  <c r="E133" i="35"/>
  <c r="M119" i="35"/>
  <c r="N119" i="35" s="1"/>
  <c r="D89" i="35"/>
  <c r="B89" i="35" s="1"/>
  <c r="AO175" i="35"/>
  <c r="F74" i="35"/>
  <c r="M37" i="35"/>
  <c r="N37" i="35" s="1"/>
  <c r="F86" i="35"/>
  <c r="M72" i="35"/>
  <c r="N72" i="35" s="1"/>
  <c r="G17" i="35"/>
  <c r="AO84" i="35"/>
  <c r="E110" i="35"/>
  <c r="D160" i="35"/>
  <c r="G184" i="35"/>
  <c r="E64" i="35"/>
  <c r="M94" i="35"/>
  <c r="N94" i="35" s="1"/>
  <c r="M159" i="35"/>
  <c r="N159" i="35" s="1"/>
  <c r="F43" i="35"/>
  <c r="M172" i="35"/>
  <c r="N172" i="35" s="1"/>
  <c r="M40" i="35"/>
  <c r="N40" i="35" s="1"/>
  <c r="E79" i="35"/>
  <c r="AO54" i="35"/>
  <c r="D195" i="35"/>
  <c r="AO70" i="35"/>
  <c r="F121" i="35"/>
  <c r="F50" i="35"/>
  <c r="D127" i="35"/>
  <c r="B127" i="35" s="1"/>
  <c r="E196" i="35"/>
  <c r="E77" i="35"/>
  <c r="D202" i="35"/>
  <c r="F137" i="35"/>
  <c r="AO81" i="35"/>
  <c r="AO48" i="35"/>
  <c r="E103" i="35"/>
  <c r="AO155" i="35"/>
  <c r="M139" i="35"/>
  <c r="N139" i="35" s="1"/>
  <c r="M112" i="35"/>
  <c r="N112" i="35" s="1"/>
  <c r="D121" i="35"/>
  <c r="E34" i="35"/>
  <c r="M188" i="35"/>
  <c r="N188" i="35" s="1"/>
  <c r="M103" i="35"/>
  <c r="N103" i="35" s="1"/>
  <c r="AO37" i="35"/>
  <c r="M32" i="35"/>
  <c r="N32" i="35" s="1"/>
  <c r="F72" i="35"/>
  <c r="G182" i="35"/>
  <c r="G105" i="35"/>
  <c r="F80" i="35"/>
  <c r="AO91" i="35"/>
  <c r="D70" i="35"/>
  <c r="G40" i="35"/>
  <c r="M45" i="35"/>
  <c r="N45" i="35" s="1"/>
  <c r="AO60" i="35"/>
  <c r="M164" i="35"/>
  <c r="N164" i="35" s="1"/>
  <c r="M173" i="35"/>
  <c r="N173" i="35" s="1"/>
  <c r="M169" i="35"/>
  <c r="N169" i="35" s="1"/>
  <c r="D133" i="35"/>
  <c r="AO35" i="35"/>
  <c r="AO169" i="35"/>
  <c r="E190" i="35"/>
  <c r="E111" i="35"/>
  <c r="AO72" i="35"/>
  <c r="M36" i="35"/>
  <c r="N36" i="35" s="1"/>
  <c r="M157" i="35"/>
  <c r="N157" i="35" s="1"/>
  <c r="E130" i="35"/>
  <c r="F134" i="35"/>
  <c r="M98" i="35"/>
  <c r="N98" i="35" s="1"/>
  <c r="AO132" i="35"/>
  <c r="M113" i="35"/>
  <c r="N113" i="35" s="1"/>
  <c r="AO73" i="35"/>
  <c r="G91" i="35"/>
  <c r="D101" i="35"/>
  <c r="B101" i="35" s="1"/>
  <c r="G160" i="35"/>
  <c r="F45" i="35"/>
  <c r="M104" i="35"/>
  <c r="N104" i="35" s="1"/>
  <c r="D188" i="35"/>
  <c r="AO16" i="35"/>
  <c r="E107" i="35"/>
  <c r="D92" i="35"/>
  <c r="M105" i="35"/>
  <c r="N105" i="35" s="1"/>
  <c r="AO133" i="35"/>
  <c r="AO87" i="35"/>
  <c r="F8" i="59"/>
  <c r="C8" i="59"/>
  <c r="D8" i="59"/>
  <c r="T8" i="59"/>
  <c r="G8" i="59"/>
  <c r="E8" i="59"/>
  <c r="I8" i="59"/>
  <c r="U8" i="59"/>
  <c r="E11" i="59"/>
  <c r="G11" i="59"/>
  <c r="C11" i="59"/>
  <c r="U11" i="59"/>
  <c r="F11" i="59"/>
  <c r="T11" i="59"/>
  <c r="I11" i="59"/>
  <c r="D11" i="59"/>
  <c r="D83" i="59"/>
  <c r="C83" i="59"/>
  <c r="E83" i="59"/>
  <c r="G83" i="59"/>
  <c r="F83" i="59"/>
  <c r="U83" i="59"/>
  <c r="T83" i="59"/>
  <c r="I83" i="59"/>
  <c r="U53" i="59"/>
  <c r="E53" i="59"/>
  <c r="G53" i="59"/>
  <c r="F53" i="59"/>
  <c r="T53" i="59"/>
  <c r="I53" i="59"/>
  <c r="D53" i="59"/>
  <c r="C53" i="59"/>
  <c r="F40" i="59"/>
  <c r="G40" i="59"/>
  <c r="D40" i="59"/>
  <c r="I40" i="59"/>
  <c r="U40" i="59"/>
  <c r="E40" i="59"/>
  <c r="C40" i="59"/>
  <c r="T40" i="59"/>
  <c r="T99" i="59"/>
  <c r="I99" i="59"/>
  <c r="D99" i="59"/>
  <c r="E99" i="59"/>
  <c r="U99" i="59"/>
  <c r="G99" i="59"/>
  <c r="C99" i="59"/>
  <c r="F99" i="59"/>
  <c r="U44" i="59"/>
  <c r="D44" i="59"/>
  <c r="I44" i="59"/>
  <c r="E44" i="59"/>
  <c r="T44" i="59"/>
  <c r="C44" i="59"/>
  <c r="G44" i="59"/>
  <c r="F44" i="59"/>
  <c r="T97" i="59"/>
  <c r="E97" i="59"/>
  <c r="D97" i="59"/>
  <c r="C97" i="59"/>
  <c r="I97" i="59"/>
  <c r="U97" i="59"/>
  <c r="G97" i="59"/>
  <c r="F97" i="59"/>
  <c r="U104" i="59"/>
  <c r="E104" i="59"/>
  <c r="C104" i="59"/>
  <c r="D104" i="59"/>
  <c r="G104" i="59"/>
  <c r="T104" i="59"/>
  <c r="F104" i="59"/>
  <c r="I104" i="59"/>
  <c r="U93" i="59"/>
  <c r="G93" i="59"/>
  <c r="E93" i="59"/>
  <c r="T93" i="59"/>
  <c r="F93" i="59"/>
  <c r="D93" i="59"/>
  <c r="I93" i="59"/>
  <c r="C93" i="59"/>
  <c r="I70" i="59"/>
  <c r="U70" i="59"/>
  <c r="G70" i="59"/>
  <c r="E70" i="59"/>
  <c r="T70" i="59"/>
  <c r="F70" i="59"/>
  <c r="C70" i="59"/>
  <c r="D70" i="59"/>
  <c r="G91" i="59"/>
  <c r="D91" i="59"/>
  <c r="E91" i="59"/>
  <c r="T91" i="59"/>
  <c r="I91" i="59"/>
  <c r="F91" i="59"/>
  <c r="C91" i="59"/>
  <c r="U91" i="59"/>
  <c r="F131" i="35"/>
  <c r="G27" i="35"/>
  <c r="M19" i="35"/>
  <c r="N19" i="35" s="1"/>
  <c r="M58" i="35"/>
  <c r="N58" i="35" s="1"/>
  <c r="G166" i="35"/>
  <c r="E50" i="35"/>
  <c r="F135" i="35"/>
  <c r="D125" i="35"/>
  <c r="G114" i="35"/>
  <c r="M52" i="35"/>
  <c r="N52" i="35" s="1"/>
  <c r="D168" i="35"/>
  <c r="AO93" i="35"/>
  <c r="AO51" i="35"/>
  <c r="G42" i="35"/>
  <c r="F128" i="35"/>
  <c r="D181" i="35"/>
  <c r="B181" i="35" s="1"/>
  <c r="E174" i="35"/>
  <c r="G148" i="35"/>
  <c r="F192" i="35"/>
  <c r="M135" i="35"/>
  <c r="N135" i="35" s="1"/>
  <c r="M123" i="35"/>
  <c r="N123" i="35" s="1"/>
  <c r="D128" i="35"/>
  <c r="E112" i="35"/>
  <c r="F48" i="35"/>
  <c r="F140" i="35"/>
  <c r="F25" i="35"/>
  <c r="M28" i="35"/>
  <c r="N28" i="35" s="1"/>
  <c r="M102" i="35"/>
  <c r="N102" i="35" s="1"/>
  <c r="AO102" i="35"/>
  <c r="D45" i="35"/>
  <c r="B45" i="35" s="1"/>
  <c r="E121" i="35"/>
  <c r="D156" i="35"/>
  <c r="B156" i="35" s="1"/>
  <c r="G74" i="35"/>
  <c r="G188" i="35"/>
  <c r="D51" i="35"/>
  <c r="D157" i="35"/>
  <c r="B157" i="35" s="1"/>
  <c r="AO111" i="35"/>
  <c r="M41" i="35"/>
  <c r="N41" i="35" s="1"/>
  <c r="D91" i="35"/>
  <c r="M202" i="35"/>
  <c r="N202" i="35" s="1"/>
  <c r="AO69" i="35"/>
  <c r="F162" i="35"/>
  <c r="M149" i="35"/>
  <c r="N149" i="35" s="1"/>
  <c r="E143" i="35"/>
  <c r="G98" i="35"/>
  <c r="AO140" i="35"/>
  <c r="G63" i="35"/>
  <c r="D200" i="35"/>
  <c r="B200" i="35" s="1"/>
  <c r="D62" i="35"/>
  <c r="B62" i="35" s="1"/>
  <c r="F111" i="35"/>
  <c r="AO149" i="35"/>
  <c r="AO131" i="35"/>
  <c r="E188" i="35"/>
  <c r="E160" i="35"/>
  <c r="D20" i="35"/>
  <c r="B20" i="35" s="1"/>
  <c r="AO180" i="35"/>
  <c r="G199" i="35"/>
  <c r="D165" i="35"/>
  <c r="F17" i="35"/>
  <c r="F142" i="35"/>
  <c r="G110" i="35"/>
  <c r="M115" i="35"/>
  <c r="N115" i="35" s="1"/>
  <c r="F194" i="35"/>
  <c r="M150" i="35"/>
  <c r="N150" i="35" s="1"/>
  <c r="AO44" i="35"/>
  <c r="AO71" i="35"/>
  <c r="F92" i="35"/>
  <c r="M75" i="35"/>
  <c r="N75" i="35" s="1"/>
  <c r="M126" i="35"/>
  <c r="N126" i="35" s="1"/>
  <c r="D50" i="35"/>
  <c r="B50" i="35" s="1"/>
  <c r="AO101" i="35"/>
  <c r="G147" i="35"/>
  <c r="E159" i="35"/>
  <c r="M83" i="35"/>
  <c r="N83" i="35" s="1"/>
  <c r="D115" i="35"/>
  <c r="B115" i="35" s="1"/>
  <c r="G108" i="35"/>
  <c r="D29" i="35"/>
  <c r="B29" i="35" s="1"/>
  <c r="E81" i="35"/>
  <c r="D152" i="35"/>
  <c r="B152" i="35" s="1"/>
  <c r="F54" i="35"/>
  <c r="M143" i="35"/>
  <c r="N143" i="35" s="1"/>
  <c r="M57" i="35"/>
  <c r="N57" i="35" s="1"/>
  <c r="AO201" i="35"/>
  <c r="AO161" i="35"/>
  <c r="M170" i="35"/>
  <c r="N170" i="35" s="1"/>
  <c r="E18" i="35"/>
  <c r="M137" i="35"/>
  <c r="N137" i="35" s="1"/>
  <c r="D182" i="35"/>
  <c r="AO66" i="35"/>
  <c r="G24" i="35"/>
  <c r="AO199" i="35"/>
  <c r="G111" i="35"/>
  <c r="M80" i="35"/>
  <c r="N80" i="35" s="1"/>
  <c r="F106" i="35"/>
  <c r="E129" i="35"/>
  <c r="D96" i="35"/>
  <c r="B96" i="35" s="1"/>
  <c r="F186" i="35"/>
  <c r="G196" i="35"/>
  <c r="G22" i="35"/>
  <c r="AO85" i="35"/>
  <c r="E192" i="35"/>
  <c r="D71" i="35"/>
  <c r="AO134" i="35"/>
  <c r="E177" i="35"/>
  <c r="D154" i="35"/>
  <c r="B154" i="35" s="1"/>
  <c r="M87" i="35"/>
  <c r="N87" i="35" s="1"/>
  <c r="G78" i="35"/>
  <c r="F81" i="35"/>
  <c r="E163" i="35"/>
  <c r="G61" i="35"/>
  <c r="D184" i="35"/>
  <c r="B184" i="35" s="1"/>
  <c r="M68" i="35"/>
  <c r="N68" i="35" s="1"/>
  <c r="G88" i="35"/>
  <c r="E185" i="35"/>
  <c r="F158" i="35"/>
  <c r="AO90" i="35"/>
  <c r="AO20" i="35"/>
  <c r="G156" i="35"/>
  <c r="M42" i="35"/>
  <c r="N42" i="35" s="1"/>
  <c r="D95" i="35"/>
  <c r="E122" i="35"/>
  <c r="G56" i="35"/>
  <c r="F70" i="35"/>
  <c r="M180" i="35"/>
  <c r="N180" i="35" s="1"/>
  <c r="E153" i="35"/>
  <c r="AO110" i="35"/>
  <c r="M76" i="35"/>
  <c r="N76" i="35" s="1"/>
  <c r="F57" i="35"/>
  <c r="E132" i="35"/>
  <c r="M178" i="35"/>
  <c r="N178" i="35" s="1"/>
  <c r="AO191" i="35"/>
  <c r="D32" i="35"/>
  <c r="D94" i="35"/>
  <c r="AO104" i="35"/>
  <c r="G195" i="35"/>
  <c r="E21" i="35"/>
  <c r="M161" i="35"/>
  <c r="N161" i="35" s="1"/>
  <c r="AO151" i="35"/>
  <c r="G16" i="59"/>
  <c r="F16" i="59"/>
  <c r="D16" i="59"/>
  <c r="C16" i="59"/>
  <c r="T16" i="59"/>
  <c r="I16" i="59"/>
  <c r="U16" i="59"/>
  <c r="E16" i="59"/>
  <c r="I37" i="59"/>
  <c r="U37" i="59"/>
  <c r="D37" i="59"/>
  <c r="C37" i="59"/>
  <c r="E37" i="59"/>
  <c r="G37" i="59"/>
  <c r="T37" i="59"/>
  <c r="F37" i="59"/>
  <c r="F67" i="59"/>
  <c r="C67" i="59"/>
  <c r="U67" i="59"/>
  <c r="G67" i="59"/>
  <c r="D67" i="59"/>
  <c r="E67" i="59"/>
  <c r="I67" i="59"/>
  <c r="T67" i="59"/>
  <c r="C61" i="59"/>
  <c r="I61" i="59"/>
  <c r="D61" i="59"/>
  <c r="U61" i="59"/>
  <c r="E61" i="59"/>
  <c r="G61" i="59"/>
  <c r="F61" i="59"/>
  <c r="T61" i="59"/>
  <c r="F89" i="59"/>
  <c r="C89" i="59"/>
  <c r="U89" i="59"/>
  <c r="G89" i="59"/>
  <c r="E89" i="59"/>
  <c r="I89" i="59"/>
  <c r="T89" i="59"/>
  <c r="D89" i="59"/>
  <c r="F32" i="59"/>
  <c r="G32" i="59"/>
  <c r="E32" i="59"/>
  <c r="C32" i="59"/>
  <c r="T32" i="59"/>
  <c r="D32" i="59"/>
  <c r="I32" i="59"/>
  <c r="U32" i="59"/>
  <c r="D90" i="59"/>
  <c r="U90" i="59"/>
  <c r="C90" i="59"/>
  <c r="F90" i="59"/>
  <c r="T90" i="59"/>
  <c r="I90" i="59"/>
  <c r="E90" i="59"/>
  <c r="G90" i="59"/>
  <c r="C106" i="59"/>
  <c r="D106" i="59"/>
  <c r="I106" i="59"/>
  <c r="F106" i="59"/>
  <c r="G106" i="59"/>
  <c r="T106" i="59"/>
  <c r="E106" i="59"/>
  <c r="U106" i="59"/>
  <c r="F101" i="59"/>
  <c r="T101" i="59"/>
  <c r="G101" i="59"/>
  <c r="E101" i="59"/>
  <c r="D101" i="59"/>
  <c r="I101" i="59"/>
  <c r="C101" i="59"/>
  <c r="U101" i="59"/>
  <c r="D20" i="59"/>
  <c r="C20" i="59"/>
  <c r="U20" i="59"/>
  <c r="G20" i="59"/>
  <c r="I20" i="59"/>
  <c r="E20" i="59"/>
  <c r="T20" i="59"/>
  <c r="F20" i="59"/>
  <c r="F33" i="59"/>
  <c r="T33" i="59"/>
  <c r="I33" i="59"/>
  <c r="D33" i="59"/>
  <c r="U33" i="59"/>
  <c r="E33" i="59"/>
  <c r="G33" i="59"/>
  <c r="C33" i="59"/>
  <c r="G86" i="59"/>
  <c r="C86" i="59"/>
  <c r="T86" i="59"/>
  <c r="D86" i="59"/>
  <c r="U86" i="59"/>
  <c r="E86" i="59"/>
  <c r="I86" i="59"/>
  <c r="F86" i="59"/>
  <c r="EH509" i="36"/>
  <c r="D166" i="35"/>
  <c r="B166" i="35" s="1"/>
  <c r="G44" i="35"/>
  <c r="F202" i="35"/>
  <c r="AO108" i="35"/>
  <c r="G49" i="35"/>
  <c r="E85" i="35"/>
  <c r="AO41" i="35"/>
  <c r="AO196" i="35"/>
  <c r="D28" i="35"/>
  <c r="F145" i="35"/>
  <c r="F94" i="35"/>
  <c r="D103" i="35"/>
  <c r="F103" i="35"/>
  <c r="G120" i="35"/>
  <c r="E198" i="35"/>
  <c r="M35" i="35"/>
  <c r="N35" i="35" s="1"/>
  <c r="M82" i="35"/>
  <c r="N82" i="35" s="1"/>
  <c r="D56" i="35"/>
  <c r="G50" i="35"/>
  <c r="M131" i="35"/>
  <c r="N131" i="35" s="1"/>
  <c r="F183" i="35"/>
  <c r="D147" i="35"/>
  <c r="B147" i="35" s="1"/>
  <c r="D69" i="35"/>
  <c r="B69" i="35" s="1"/>
  <c r="G54" i="35"/>
  <c r="AO126" i="35"/>
  <c r="D43" i="35"/>
  <c r="B43" i="35" s="1"/>
  <c r="F146" i="35"/>
  <c r="E187" i="35"/>
  <c r="D199" i="35"/>
  <c r="F172" i="35"/>
  <c r="F161" i="35"/>
  <c r="E66" i="35"/>
  <c r="E49" i="35"/>
  <c r="G185" i="35"/>
  <c r="E59" i="35"/>
  <c r="AO61" i="35"/>
  <c r="D76" i="35"/>
  <c r="D198" i="35"/>
  <c r="D33" i="35"/>
  <c r="B33" i="35" s="1"/>
  <c r="F91" i="35"/>
  <c r="D144" i="35"/>
  <c r="B144" i="35" s="1"/>
  <c r="G29" i="35"/>
  <c r="E56" i="35"/>
  <c r="F90" i="35"/>
  <c r="D42" i="35"/>
  <c r="G164" i="35"/>
  <c r="D174" i="35"/>
  <c r="B174" i="35" s="1"/>
  <c r="AO65" i="35"/>
  <c r="F88" i="35"/>
  <c r="E116" i="35"/>
  <c r="D84" i="35"/>
  <c r="D176" i="35"/>
  <c r="B176" i="35" s="1"/>
  <c r="G100" i="35"/>
  <c r="AO63" i="35"/>
  <c r="M29" i="35"/>
  <c r="N29" i="35" s="1"/>
  <c r="AO173" i="35"/>
  <c r="AO18" i="35"/>
  <c r="D47" i="35"/>
  <c r="B47" i="35" s="1"/>
  <c r="F82" i="35"/>
  <c r="E76" i="35"/>
  <c r="E84" i="35"/>
  <c r="M155" i="35"/>
  <c r="N155" i="35" s="1"/>
  <c r="F23" i="35"/>
  <c r="AO197" i="35"/>
  <c r="F118" i="35"/>
  <c r="G93" i="35"/>
  <c r="AO195" i="35"/>
  <c r="F67" i="35"/>
  <c r="F95" i="35"/>
  <c r="D137" i="35"/>
  <c r="B137" i="35" s="1"/>
  <c r="M48" i="35"/>
  <c r="N48" i="35" s="1"/>
  <c r="E150" i="35"/>
  <c r="M133" i="35"/>
  <c r="N133" i="35" s="1"/>
  <c r="AO17" i="35"/>
  <c r="AO120" i="35"/>
  <c r="E125" i="35"/>
  <c r="D48" i="35"/>
  <c r="B48" i="35" s="1"/>
  <c r="E71" i="35"/>
  <c r="F141" i="35"/>
  <c r="E140" i="35"/>
  <c r="AO139" i="35"/>
  <c r="F28" i="35"/>
  <c r="G28" i="35"/>
  <c r="G66" i="35"/>
  <c r="G187" i="35"/>
  <c r="M183" i="35"/>
  <c r="N183" i="35" s="1"/>
  <c r="AO23" i="35"/>
  <c r="E123" i="35"/>
  <c r="E109" i="35"/>
  <c r="AO127" i="35"/>
  <c r="E23" i="35"/>
  <c r="D175" i="35"/>
  <c r="B175" i="35" s="1"/>
  <c r="F173" i="35"/>
  <c r="AO114" i="35"/>
  <c r="AO117" i="35"/>
  <c r="D161" i="35"/>
  <c r="M151" i="35"/>
  <c r="N151" i="35" s="1"/>
  <c r="M163" i="35"/>
  <c r="N163" i="35" s="1"/>
  <c r="E41" i="35"/>
  <c r="M77" i="35"/>
  <c r="N77" i="35" s="1"/>
  <c r="D59" i="35"/>
  <c r="B59" i="35" s="1"/>
  <c r="AO119" i="35"/>
  <c r="D46" i="35"/>
  <c r="G32" i="35"/>
  <c r="E74" i="35"/>
  <c r="AO67" i="35"/>
  <c r="AO19" i="35"/>
  <c r="M199" i="35"/>
  <c r="N199" i="35" s="1"/>
  <c r="E42" i="35"/>
  <c r="M20" i="35"/>
  <c r="N20" i="35" s="1"/>
  <c r="M192" i="35"/>
  <c r="N192" i="35" s="1"/>
  <c r="G122" i="35"/>
  <c r="M182" i="35"/>
  <c r="N182" i="35" s="1"/>
  <c r="D193" i="35"/>
  <c r="B193" i="35" s="1"/>
  <c r="AO107" i="35"/>
  <c r="M168" i="35"/>
  <c r="N168" i="35" s="1"/>
  <c r="AO200" i="35"/>
  <c r="G192" i="35"/>
  <c r="D108" i="35"/>
  <c r="AO182" i="35"/>
  <c r="E24" i="35"/>
  <c r="D44" i="35"/>
  <c r="B44" i="35" s="1"/>
  <c r="D203" i="35"/>
  <c r="B203" i="35" s="1"/>
  <c r="D61" i="35"/>
  <c r="E87" i="35"/>
  <c r="D118" i="35"/>
  <c r="D73" i="35"/>
  <c r="M100" i="35"/>
  <c r="N100" i="35" s="1"/>
  <c r="D35" i="35"/>
  <c r="D113" i="35"/>
  <c r="B113" i="35" s="1"/>
  <c r="D179" i="35"/>
  <c r="G37" i="35"/>
  <c r="M147" i="35"/>
  <c r="N147" i="35" s="1"/>
  <c r="F51" i="35"/>
  <c r="AO113" i="35"/>
  <c r="M17" i="35"/>
  <c r="E183" i="35"/>
  <c r="F191" i="35"/>
  <c r="U52" i="59"/>
  <c r="G52" i="59"/>
  <c r="E52" i="59"/>
  <c r="C52" i="59"/>
  <c r="F52" i="59"/>
  <c r="T52" i="59"/>
  <c r="I52" i="59"/>
  <c r="D52" i="59"/>
  <c r="C18" i="59"/>
  <c r="D18" i="59"/>
  <c r="I18" i="59"/>
  <c r="U18" i="59"/>
  <c r="G18" i="59"/>
  <c r="T18" i="59"/>
  <c r="E18" i="59"/>
  <c r="F18" i="59"/>
  <c r="F64" i="59"/>
  <c r="G64" i="59"/>
  <c r="D64" i="59"/>
  <c r="I64" i="59"/>
  <c r="U64" i="59"/>
  <c r="C64" i="59"/>
  <c r="E64" i="59"/>
  <c r="T64" i="59"/>
  <c r="I28" i="59"/>
  <c r="E28" i="59"/>
  <c r="D28" i="59"/>
  <c r="U28" i="59"/>
  <c r="T28" i="59"/>
  <c r="G28" i="59"/>
  <c r="F28" i="59"/>
  <c r="C28" i="59"/>
  <c r="E41" i="59"/>
  <c r="F41" i="59"/>
  <c r="T41" i="59"/>
  <c r="I41" i="59"/>
  <c r="G41" i="59"/>
  <c r="U41" i="59"/>
  <c r="D41" i="59"/>
  <c r="C41" i="59"/>
  <c r="C62" i="59"/>
  <c r="U62" i="59"/>
  <c r="I62" i="59"/>
  <c r="E62" i="59"/>
  <c r="G62" i="59"/>
  <c r="F62" i="59"/>
  <c r="T62" i="59"/>
  <c r="D62" i="59"/>
  <c r="U34" i="59"/>
  <c r="G34" i="59"/>
  <c r="F34" i="59"/>
  <c r="T34" i="59"/>
  <c r="C34" i="59"/>
  <c r="I34" i="59"/>
  <c r="D34" i="59"/>
  <c r="E34" i="59"/>
  <c r="D63" i="59"/>
  <c r="I63" i="59"/>
  <c r="U63" i="59"/>
  <c r="C63" i="59"/>
  <c r="G63" i="59"/>
  <c r="T63" i="59"/>
  <c r="F63" i="59"/>
  <c r="E63" i="59"/>
  <c r="G51" i="59"/>
  <c r="E51" i="59"/>
  <c r="T51" i="59"/>
  <c r="I51" i="59"/>
  <c r="D51" i="59"/>
  <c r="C51" i="59"/>
  <c r="U51" i="59"/>
  <c r="F51" i="59"/>
  <c r="I81" i="59"/>
  <c r="E81" i="59"/>
  <c r="G81" i="59"/>
  <c r="F81" i="59"/>
  <c r="U81" i="59"/>
  <c r="T81" i="59"/>
  <c r="D81" i="59"/>
  <c r="C81" i="59"/>
  <c r="U43" i="59"/>
  <c r="E43" i="59"/>
  <c r="C43" i="59"/>
  <c r="T43" i="59"/>
  <c r="F43" i="59"/>
  <c r="I43" i="59"/>
  <c r="D43" i="59"/>
  <c r="G43" i="59"/>
  <c r="G26" i="59"/>
  <c r="U26" i="59"/>
  <c r="C26" i="59"/>
  <c r="F26" i="59"/>
  <c r="D26" i="59"/>
  <c r="E26" i="59"/>
  <c r="I26" i="59"/>
  <c r="T26" i="59"/>
  <c r="C88" i="59"/>
  <c r="U88" i="59"/>
  <c r="G88" i="59"/>
  <c r="F88" i="59"/>
  <c r="T88" i="59"/>
  <c r="E88" i="59"/>
  <c r="D88" i="59"/>
  <c r="I88" i="59"/>
  <c r="EM509" i="36"/>
  <c r="EK509" i="36"/>
  <c r="EB509" i="36"/>
  <c r="EL509" i="36"/>
  <c r="X26" i="35"/>
  <c r="AD26" i="35"/>
  <c r="S26" i="35"/>
  <c r="AK26" i="35"/>
  <c r="AI26" i="35"/>
  <c r="Q26" i="35"/>
  <c r="AC26" i="35"/>
  <c r="AM26" i="35"/>
  <c r="AL26" i="35"/>
  <c r="P26" i="35"/>
  <c r="AB26" i="35"/>
  <c r="AJ26" i="35"/>
  <c r="Y26" i="35"/>
  <c r="AH26" i="35"/>
  <c r="AG26" i="35"/>
  <c r="Z26" i="35"/>
  <c r="AA26" i="35"/>
  <c r="AE26" i="35"/>
  <c r="A26" i="35"/>
  <c r="R26" i="35"/>
  <c r="O26" i="35"/>
  <c r="AF26" i="35"/>
  <c r="F52" i="35"/>
  <c r="AO68" i="35"/>
  <c r="F22" i="35"/>
  <c r="AO183" i="35"/>
  <c r="M64" i="35"/>
  <c r="N64" i="35" s="1"/>
  <c r="G168" i="35"/>
  <c r="AO136" i="35"/>
  <c r="G191" i="35"/>
  <c r="G86" i="35"/>
  <c r="F114" i="35"/>
  <c r="D38" i="35"/>
  <c r="B38" i="35" s="1"/>
  <c r="M120" i="35"/>
  <c r="N120" i="35" s="1"/>
  <c r="E114" i="35"/>
  <c r="M25" i="35"/>
  <c r="N25" i="35" s="1"/>
  <c r="D172" i="35"/>
  <c r="B172" i="35" s="1"/>
  <c r="G158" i="35"/>
  <c r="F165" i="35"/>
  <c r="E126" i="35"/>
  <c r="AO154" i="35"/>
  <c r="E27" i="35"/>
  <c r="G59" i="35"/>
  <c r="D31" i="35"/>
  <c r="M197" i="35"/>
  <c r="N197" i="35" s="1"/>
  <c r="E46" i="35"/>
  <c r="G84" i="35"/>
  <c r="E186" i="35"/>
  <c r="E142" i="35"/>
  <c r="E70" i="35"/>
  <c r="F151" i="35"/>
  <c r="F190" i="35"/>
  <c r="F105" i="35"/>
  <c r="F164" i="35"/>
  <c r="E161" i="35"/>
  <c r="E32" i="35"/>
  <c r="F40" i="35"/>
  <c r="F31" i="35"/>
  <c r="M108" i="35"/>
  <c r="N108" i="35" s="1"/>
  <c r="AO148" i="35"/>
  <c r="M136" i="35"/>
  <c r="N136" i="35" s="1"/>
  <c r="AO77" i="35"/>
  <c r="D192" i="35"/>
  <c r="B192" i="35" s="1"/>
  <c r="AO24" i="35"/>
  <c r="E182" i="35"/>
  <c r="E131" i="35"/>
  <c r="E38" i="35"/>
  <c r="G75" i="35"/>
  <c r="F61" i="35"/>
  <c r="D191" i="35"/>
  <c r="B191" i="35" s="1"/>
  <c r="D102" i="35"/>
  <c r="D196" i="35"/>
  <c r="B196" i="35" s="1"/>
  <c r="AO109" i="35"/>
  <c r="AO40" i="35"/>
  <c r="D189" i="35"/>
  <c r="B189" i="35" s="1"/>
  <c r="AO53" i="35"/>
  <c r="E35" i="35"/>
  <c r="D180" i="35"/>
  <c r="B180" i="35" s="1"/>
  <c r="D123" i="35"/>
  <c r="B123" i="35" s="1"/>
  <c r="E19" i="35"/>
  <c r="E30" i="35"/>
  <c r="E99" i="35"/>
  <c r="M21" i="35"/>
  <c r="N21" i="35" s="1"/>
  <c r="AO179" i="35"/>
  <c r="AO144" i="35"/>
  <c r="AO147" i="35"/>
  <c r="M132" i="35"/>
  <c r="N132" i="35" s="1"/>
  <c r="M91" i="35"/>
  <c r="N91" i="35" s="1"/>
  <c r="AO30" i="35"/>
  <c r="E40" i="35"/>
  <c r="E178" i="35"/>
  <c r="G83" i="35"/>
  <c r="F108" i="35"/>
  <c r="G189" i="35"/>
  <c r="AO105" i="35"/>
  <c r="AO27" i="35"/>
  <c r="G45" i="35"/>
  <c r="M53" i="35"/>
  <c r="N53" i="35" s="1"/>
  <c r="E54" i="35"/>
  <c r="F46" i="35"/>
  <c r="AO184" i="35"/>
  <c r="AO172" i="35"/>
  <c r="M142" i="35"/>
  <c r="N142" i="35" s="1"/>
  <c r="AO193" i="35"/>
  <c r="F133" i="35"/>
  <c r="AO45" i="35"/>
  <c r="M34" i="35"/>
  <c r="N34" i="35" s="1"/>
  <c r="D65" i="35"/>
  <c r="B65" i="35" s="1"/>
  <c r="D34" i="35"/>
  <c r="B34" i="35" s="1"/>
  <c r="F77" i="35"/>
  <c r="D190" i="35"/>
  <c r="B190" i="35" s="1"/>
  <c r="G177" i="35"/>
  <c r="E58" i="35"/>
  <c r="D60" i="35"/>
  <c r="B60" i="35" s="1"/>
  <c r="D158" i="35"/>
  <c r="B158" i="35" s="1"/>
  <c r="AO178" i="35"/>
  <c r="AO112" i="35"/>
  <c r="E168" i="35"/>
  <c r="G165" i="35"/>
  <c r="M47" i="35"/>
  <c r="N47" i="35" s="1"/>
  <c r="M138" i="35"/>
  <c r="N138" i="35" s="1"/>
  <c r="E52" i="35"/>
  <c r="G76" i="35"/>
  <c r="D64" i="35"/>
  <c r="B64" i="35" s="1"/>
  <c r="M171" i="35"/>
  <c r="N171" i="35" s="1"/>
  <c r="G38" i="35"/>
  <c r="D17" i="35"/>
  <c r="B17" i="35" s="1"/>
  <c r="AO125" i="35"/>
  <c r="G80" i="35"/>
  <c r="E199" i="35"/>
  <c r="AO166" i="35"/>
  <c r="M44" i="35"/>
  <c r="N44" i="35" s="1"/>
  <c r="M50" i="35"/>
  <c r="N50" i="35" s="1"/>
  <c r="AO118" i="35"/>
  <c r="G180" i="35"/>
  <c r="AO152" i="35"/>
  <c r="M95" i="35"/>
  <c r="N95" i="35" s="1"/>
  <c r="E68" i="35"/>
  <c r="F148" i="35"/>
  <c r="E128" i="35"/>
  <c r="E119" i="35"/>
  <c r="F102" i="35"/>
  <c r="D178" i="35"/>
  <c r="M191" i="35"/>
  <c r="N191" i="35" s="1"/>
  <c r="AO188" i="35"/>
  <c r="G117" i="35"/>
  <c r="G97" i="35"/>
  <c r="M152" i="35"/>
  <c r="N152" i="35" s="1"/>
  <c r="F93" i="35"/>
  <c r="E179" i="35"/>
  <c r="G103" i="35"/>
  <c r="AO141" i="35"/>
  <c r="E22" i="35"/>
  <c r="AO21" i="35"/>
  <c r="E73" i="35"/>
  <c r="AO43" i="35"/>
  <c r="M66" i="35"/>
  <c r="N66" i="35" s="1"/>
  <c r="F188" i="35"/>
  <c r="E78" i="35"/>
  <c r="AO192" i="35"/>
  <c r="G67" i="35"/>
  <c r="E88" i="35"/>
  <c r="D74" i="59"/>
  <c r="T74" i="59"/>
  <c r="G74" i="59"/>
  <c r="F74" i="59"/>
  <c r="C74" i="59"/>
  <c r="I74" i="59"/>
  <c r="E74" i="59"/>
  <c r="U74" i="59"/>
  <c r="C36" i="59"/>
  <c r="F36" i="59"/>
  <c r="U36" i="59"/>
  <c r="E36" i="59"/>
  <c r="T36" i="59"/>
  <c r="I36" i="59"/>
  <c r="G36" i="59"/>
  <c r="D36" i="59"/>
  <c r="U24" i="59"/>
  <c r="C24" i="59"/>
  <c r="T24" i="59"/>
  <c r="E24" i="59"/>
  <c r="F24" i="59"/>
  <c r="D24" i="59"/>
  <c r="G24" i="59"/>
  <c r="I24" i="59"/>
  <c r="T73" i="59"/>
  <c r="I73" i="59"/>
  <c r="F73" i="59"/>
  <c r="D73" i="59"/>
  <c r="E73" i="59"/>
  <c r="C73" i="59"/>
  <c r="G73" i="59"/>
  <c r="U73" i="59"/>
  <c r="F10" i="59"/>
  <c r="I10" i="59"/>
  <c r="C10" i="59"/>
  <c r="U10" i="59"/>
  <c r="T10" i="59"/>
  <c r="G10" i="59"/>
  <c r="D10" i="59"/>
  <c r="E10" i="59"/>
  <c r="U69" i="59"/>
  <c r="F69" i="59"/>
  <c r="T69" i="59"/>
  <c r="I69" i="59"/>
  <c r="E69" i="59"/>
  <c r="D69" i="59"/>
  <c r="G69" i="59"/>
  <c r="C69" i="59"/>
  <c r="U66" i="59"/>
  <c r="G66" i="59"/>
  <c r="E66" i="59"/>
  <c r="F66" i="59"/>
  <c r="T66" i="59"/>
  <c r="I66" i="59"/>
  <c r="D66" i="59"/>
  <c r="C66" i="59"/>
  <c r="E85" i="59"/>
  <c r="T85" i="59"/>
  <c r="I85" i="59"/>
  <c r="D85" i="59"/>
  <c r="G85" i="59"/>
  <c r="F85" i="59"/>
  <c r="C85" i="59"/>
  <c r="U85" i="59"/>
  <c r="F15" i="59"/>
  <c r="E15" i="59"/>
  <c r="D15" i="59"/>
  <c r="G15" i="59"/>
  <c r="C15" i="59"/>
  <c r="U15" i="59"/>
  <c r="I15" i="59"/>
  <c r="T15" i="59"/>
  <c r="G78" i="59"/>
  <c r="D78" i="59"/>
  <c r="I78" i="59"/>
  <c r="U78" i="59"/>
  <c r="C78" i="59"/>
  <c r="E78" i="59"/>
  <c r="F78" i="59"/>
  <c r="T78" i="59"/>
  <c r="D103" i="59"/>
  <c r="F103" i="59"/>
  <c r="T103" i="59"/>
  <c r="I103" i="59"/>
  <c r="G103" i="59"/>
  <c r="C103" i="59"/>
  <c r="E103" i="59"/>
  <c r="U103" i="59"/>
  <c r="D27" i="59"/>
  <c r="C27" i="59"/>
  <c r="U27" i="59"/>
  <c r="I27" i="59"/>
  <c r="F27" i="59"/>
  <c r="G27" i="59"/>
  <c r="T27" i="59"/>
  <c r="E27" i="59"/>
  <c r="E80" i="59"/>
  <c r="F80" i="59"/>
  <c r="T80" i="59"/>
  <c r="I80" i="59"/>
  <c r="D80" i="59"/>
  <c r="C80" i="59"/>
  <c r="G80" i="59"/>
  <c r="U80" i="59"/>
  <c r="DM510" i="36"/>
  <c r="DF510" i="36"/>
  <c r="DJ510" i="36"/>
  <c r="DK510" i="36"/>
  <c r="DG510" i="36"/>
  <c r="DL510" i="36" s="1"/>
  <c r="DI510" i="36"/>
  <c r="DH510" i="36"/>
  <c r="A143" i="38"/>
  <c r="A144" i="38"/>
  <c r="BY143" i="36"/>
  <c r="CA143" i="36" s="1"/>
  <c r="BY144" i="36"/>
  <c r="CA144" i="36" s="1"/>
  <c r="H55" i="59" a="1"/>
  <c r="J87" i="35"/>
  <c r="N86" i="59"/>
  <c r="I58" i="35"/>
  <c r="I180" i="35"/>
  <c r="N81" i="59"/>
  <c r="K136" i="35"/>
  <c r="I61" i="35"/>
  <c r="L108" i="35"/>
  <c r="J158" i="35"/>
  <c r="H45" i="59" a="1"/>
  <c r="J26" i="35"/>
  <c r="K132" i="35"/>
  <c r="N89" i="59"/>
  <c r="K48" i="35"/>
  <c r="I165" i="35"/>
  <c r="L151" i="35"/>
  <c r="H86" i="59" a="1"/>
  <c r="J170" i="35"/>
  <c r="L20" i="35"/>
  <c r="L100" i="35"/>
  <c r="N23" i="59"/>
  <c r="I76" i="35"/>
  <c r="N8" i="59"/>
  <c r="L62" i="35"/>
  <c r="H60" i="59" a="1"/>
  <c r="I201" i="35"/>
  <c r="K173" i="35"/>
  <c r="K139" i="35"/>
  <c r="H57" i="59" a="1"/>
  <c r="H40" i="59" a="1"/>
  <c r="J60" i="35"/>
  <c r="H94" i="59" a="1"/>
  <c r="H65" i="59" a="1"/>
  <c r="L58" i="35"/>
  <c r="L176" i="35"/>
  <c r="I78" i="35"/>
  <c r="K100" i="35"/>
  <c r="J80" i="35"/>
  <c r="H48" i="59" a="1"/>
  <c r="I79" i="35"/>
  <c r="K52" i="35"/>
  <c r="J131" i="35"/>
  <c r="K197" i="35"/>
  <c r="K79" i="35"/>
  <c r="I60" i="35"/>
  <c r="J59" i="35"/>
  <c r="J132" i="35"/>
  <c r="N12" i="59"/>
  <c r="J155" i="35"/>
  <c r="L150" i="35"/>
  <c r="J32" i="35"/>
  <c r="N56" i="59"/>
  <c r="K159" i="35"/>
  <c r="I50" i="35"/>
  <c r="K61" i="35"/>
  <c r="J88" i="35"/>
  <c r="K81" i="35"/>
  <c r="I117" i="35"/>
  <c r="K76" i="35"/>
  <c r="J22" i="35"/>
  <c r="N90" i="59"/>
  <c r="J192" i="35"/>
  <c r="I155" i="35"/>
  <c r="L201" i="35"/>
  <c r="L179" i="35"/>
  <c r="I144" i="35"/>
  <c r="I68" i="35"/>
  <c r="J112" i="35"/>
  <c r="N49" i="59"/>
  <c r="N44" i="59"/>
  <c r="L195" i="35"/>
  <c r="K59" i="35"/>
  <c r="N50" i="59"/>
  <c r="L68" i="35"/>
  <c r="L34" i="35"/>
  <c r="L42" i="35"/>
  <c r="L118" i="35"/>
  <c r="K195" i="35"/>
  <c r="H8" i="59" a="1"/>
  <c r="J179" i="35"/>
  <c r="I130" i="35"/>
  <c r="J31" i="35"/>
  <c r="H106" i="59" a="1"/>
  <c r="H11" i="59" a="1"/>
  <c r="K186" i="35"/>
  <c r="L53" i="35"/>
  <c r="H54" i="59" a="1"/>
  <c r="I41" i="35"/>
  <c r="I169" i="35"/>
  <c r="J45" i="35"/>
  <c r="K181" i="35"/>
  <c r="L64" i="35"/>
  <c r="L96" i="35"/>
  <c r="I116" i="35"/>
  <c r="I73" i="35"/>
  <c r="L134" i="35"/>
  <c r="L55" i="35"/>
  <c r="H62" i="59" a="1"/>
  <c r="N59" i="59"/>
  <c r="L79" i="35"/>
  <c r="I128" i="35"/>
  <c r="I181" i="35"/>
  <c r="I137" i="35"/>
  <c r="J116" i="35"/>
  <c r="L66" i="35"/>
  <c r="N87" i="59"/>
  <c r="I84" i="35"/>
  <c r="J166" i="35"/>
  <c r="K44" i="35"/>
  <c r="N105" i="59"/>
  <c r="L178" i="35"/>
  <c r="L51" i="35"/>
  <c r="L124" i="35"/>
  <c r="H75" i="59" a="1"/>
  <c r="L183" i="35"/>
  <c r="L36" i="35"/>
  <c r="J82" i="35"/>
  <c r="I101" i="35"/>
  <c r="K31" i="35"/>
  <c r="K179" i="35"/>
  <c r="J203" i="35"/>
  <c r="J39" i="35"/>
  <c r="L97" i="35"/>
  <c r="K170" i="35"/>
  <c r="I121" i="35"/>
  <c r="K175" i="35"/>
  <c r="J145" i="35"/>
  <c r="H13" i="59" a="1"/>
  <c r="K128" i="35"/>
  <c r="L107" i="35"/>
  <c r="K53" i="35"/>
  <c r="L43" i="35"/>
  <c r="K87" i="35"/>
  <c r="K203" i="35"/>
  <c r="K83" i="35"/>
  <c r="L190" i="35"/>
  <c r="H22" i="59" a="1"/>
  <c r="J153" i="35"/>
  <c r="I159" i="35"/>
  <c r="J151" i="35"/>
  <c r="K147" i="35"/>
  <c r="K135" i="35"/>
  <c r="L101" i="35"/>
  <c r="I132" i="35"/>
  <c r="H77" i="59" a="1"/>
  <c r="H88" i="59" a="1"/>
  <c r="K118" i="35"/>
  <c r="I48" i="35"/>
  <c r="I106" i="35"/>
  <c r="J71" i="35"/>
  <c r="I197" i="35"/>
  <c r="K69" i="35"/>
  <c r="K161" i="35"/>
  <c r="J182" i="35"/>
  <c r="L115" i="35"/>
  <c r="J200" i="35"/>
  <c r="J69" i="35"/>
  <c r="N19" i="59"/>
  <c r="J48" i="35"/>
  <c r="H37" i="59" a="1"/>
  <c r="I194" i="35"/>
  <c r="K101" i="35"/>
  <c r="L146" i="35"/>
  <c r="K99" i="35"/>
  <c r="K123" i="35"/>
  <c r="I199" i="35"/>
  <c r="J162" i="35"/>
  <c r="K116" i="35"/>
  <c r="K84" i="35"/>
  <c r="J85" i="35"/>
  <c r="H100" i="59" a="1"/>
  <c r="J27" i="35"/>
  <c r="I173" i="35"/>
  <c r="I140" i="35"/>
  <c r="I86" i="35"/>
  <c r="K70" i="35"/>
  <c r="I93" i="35"/>
  <c r="J64" i="35"/>
  <c r="I54" i="35"/>
  <c r="L23" i="35"/>
  <c r="J165" i="35"/>
  <c r="L65" i="35"/>
  <c r="I127" i="35"/>
  <c r="H9" i="59" a="1"/>
  <c r="I122" i="35"/>
  <c r="K78" i="35"/>
  <c r="L185" i="35"/>
  <c r="K71" i="35"/>
  <c r="I163" i="35"/>
  <c r="I168" i="35"/>
  <c r="J142" i="35"/>
  <c r="I27" i="35"/>
  <c r="J118" i="35"/>
  <c r="J144" i="35"/>
  <c r="L172" i="35"/>
  <c r="L99" i="35"/>
  <c r="J95" i="35"/>
  <c r="L110" i="35"/>
  <c r="K178" i="35"/>
  <c r="L82" i="35"/>
  <c r="K85" i="35"/>
  <c r="K202" i="35"/>
  <c r="I82" i="35"/>
  <c r="K177" i="35"/>
  <c r="L94" i="35"/>
  <c r="I74" i="35"/>
  <c r="I59" i="35"/>
  <c r="N51" i="59"/>
  <c r="L164" i="35"/>
  <c r="I202" i="35"/>
  <c r="L59" i="35"/>
  <c r="J23" i="35"/>
  <c r="I23" i="35"/>
  <c r="I146" i="35"/>
  <c r="N80" i="59"/>
  <c r="J122" i="35"/>
  <c r="N26" i="59"/>
  <c r="L25" i="35"/>
  <c r="K67" i="35"/>
  <c r="K168" i="35"/>
  <c r="L157" i="35"/>
  <c r="L33" i="35"/>
  <c r="J173" i="35"/>
  <c r="L143" i="35"/>
  <c r="K196" i="35"/>
  <c r="I172" i="35"/>
  <c r="L102" i="35"/>
  <c r="K35" i="35"/>
  <c r="K191" i="35"/>
  <c r="I49" i="35"/>
  <c r="K34" i="35"/>
  <c r="N9" i="59"/>
  <c r="K91" i="35"/>
  <c r="L35" i="35"/>
  <c r="K162" i="35"/>
  <c r="J115" i="35"/>
  <c r="J108" i="35"/>
  <c r="I34" i="35"/>
  <c r="L198" i="35"/>
  <c r="H72" i="59" a="1"/>
  <c r="I115" i="35"/>
  <c r="N92" i="59"/>
  <c r="H16" i="59" a="1"/>
  <c r="K30" i="35"/>
  <c r="K57" i="35"/>
  <c r="L69" i="35"/>
  <c r="H64" i="59" a="1"/>
  <c r="L93" i="35"/>
  <c r="J152" i="35"/>
  <c r="L160" i="35"/>
  <c r="L73" i="35"/>
  <c r="K184" i="35"/>
  <c r="K56" i="35"/>
  <c r="K82" i="35"/>
  <c r="J38" i="35"/>
  <c r="L145" i="35"/>
  <c r="I145" i="35"/>
  <c r="H30" i="59" a="1"/>
  <c r="L158" i="35"/>
  <c r="I108" i="35"/>
  <c r="N22" i="59"/>
  <c r="N72" i="59"/>
  <c r="J52" i="35"/>
  <c r="I125" i="35"/>
  <c r="K43" i="35"/>
  <c r="L161" i="35"/>
  <c r="N39" i="59"/>
  <c r="H83" i="59" a="1"/>
  <c r="K190" i="35"/>
  <c r="K72" i="35"/>
  <c r="I107" i="35"/>
  <c r="I156" i="35"/>
  <c r="I98" i="35"/>
  <c r="K165" i="35"/>
  <c r="L135" i="35"/>
  <c r="L44" i="35"/>
  <c r="J133" i="35"/>
  <c r="I139" i="35"/>
  <c r="L87" i="35"/>
  <c r="K151" i="35"/>
  <c r="K23" i="35"/>
  <c r="H97" i="59" a="1"/>
  <c r="J159" i="35"/>
  <c r="L75" i="35"/>
  <c r="H39" i="59" a="1"/>
  <c r="J129" i="35"/>
  <c r="L103" i="35"/>
  <c r="K148" i="35"/>
  <c r="L122" i="35"/>
  <c r="K46" i="35"/>
  <c r="H91" i="59" a="1"/>
  <c r="I170" i="35"/>
  <c r="I102" i="35"/>
  <c r="K153" i="35"/>
  <c r="H53" i="59" a="1"/>
  <c r="N95" i="59"/>
  <c r="I75" i="35"/>
  <c r="I53" i="35"/>
  <c r="L199" i="35"/>
  <c r="L47" i="35"/>
  <c r="K105" i="35"/>
  <c r="N28" i="59"/>
  <c r="K98" i="35"/>
  <c r="L130" i="35"/>
  <c r="N42" i="59"/>
  <c r="K122" i="35"/>
  <c r="J126" i="35"/>
  <c r="N79" i="59"/>
  <c r="J164" i="35"/>
  <c r="K176" i="35"/>
  <c r="L92" i="35"/>
  <c r="I66" i="35"/>
  <c r="K187" i="35"/>
  <c r="I42" i="35"/>
  <c r="I151" i="35"/>
  <c r="H151" i="35" s="1"/>
  <c r="L70" i="35"/>
  <c r="J40" i="35"/>
  <c r="L132" i="35"/>
  <c r="H35" i="59" a="1"/>
  <c r="I113" i="35"/>
  <c r="H78" i="59" a="1"/>
  <c r="H32" i="59" a="1"/>
  <c r="H132" i="35"/>
  <c r="I152" i="35"/>
  <c r="J76" i="35"/>
  <c r="N91" i="59"/>
  <c r="N106" i="59"/>
  <c r="I190" i="35"/>
  <c r="K142" i="35"/>
  <c r="H59" i="59" a="1"/>
  <c r="K166" i="35"/>
  <c r="H67" i="59" a="1"/>
  <c r="N24" i="59"/>
  <c r="L191" i="35"/>
  <c r="K22" i="35"/>
  <c r="L78" i="35"/>
  <c r="K18" i="35"/>
  <c r="H38" i="59" a="1"/>
  <c r="I52" i="35"/>
  <c r="K63" i="35"/>
  <c r="J156" i="35"/>
  <c r="K131" i="35"/>
  <c r="J198" i="35"/>
  <c r="J105" i="35"/>
  <c r="H90" i="59" a="1"/>
  <c r="J128" i="35"/>
  <c r="I104" i="35"/>
  <c r="J72" i="35"/>
  <c r="L113" i="35"/>
  <c r="I184" i="35"/>
  <c r="N31" i="59"/>
  <c r="L149" i="35"/>
  <c r="I65" i="35"/>
  <c r="J114" i="35"/>
  <c r="J113" i="35"/>
  <c r="K27" i="35"/>
  <c r="H46" i="59" a="1"/>
  <c r="I166" i="35"/>
  <c r="I191" i="35"/>
  <c r="N71" i="59"/>
  <c r="J92" i="35"/>
  <c r="I47" i="35"/>
  <c r="L76" i="35"/>
  <c r="H76" i="35" s="1"/>
  <c r="K193" i="35"/>
  <c r="I176" i="35"/>
  <c r="J199" i="35"/>
  <c r="K37" i="35"/>
  <c r="K174" i="35"/>
  <c r="N97" i="59"/>
  <c r="K94" i="35"/>
  <c r="K182" i="35"/>
  <c r="I189" i="35"/>
  <c r="J120" i="35"/>
  <c r="N17" i="59"/>
  <c r="J41" i="35"/>
  <c r="J35" i="35"/>
  <c r="N16" i="59"/>
  <c r="J121" i="35"/>
  <c r="I171" i="35"/>
  <c r="N99" i="59"/>
  <c r="K119" i="35"/>
  <c r="L137" i="35"/>
  <c r="K32" i="35"/>
  <c r="K111" i="35"/>
  <c r="H47" i="59" a="1"/>
  <c r="N38" i="59"/>
  <c r="N33" i="59"/>
  <c r="J100" i="35"/>
  <c r="I157" i="35"/>
  <c r="L187" i="35"/>
  <c r="N96" i="59"/>
  <c r="N75" i="59"/>
  <c r="K104" i="35"/>
  <c r="L109" i="35"/>
  <c r="I154" i="35"/>
  <c r="I38" i="35"/>
  <c r="I62" i="35"/>
  <c r="I195" i="35"/>
  <c r="N45" i="59"/>
  <c r="J18" i="35"/>
  <c r="N104" i="59"/>
  <c r="L144" i="35"/>
  <c r="I118" i="35"/>
  <c r="I36" i="35"/>
  <c r="L133" i="35"/>
  <c r="L163" i="35"/>
  <c r="I196" i="35"/>
  <c r="L166" i="35"/>
  <c r="K41" i="35"/>
  <c r="I72" i="35"/>
  <c r="J150" i="35"/>
  <c r="N60" i="59"/>
  <c r="L37" i="35"/>
  <c r="K160" i="35"/>
  <c r="L81" i="35"/>
  <c r="J191" i="35"/>
  <c r="K28" i="35"/>
  <c r="I70" i="35"/>
  <c r="N36" i="59"/>
  <c r="L74" i="35"/>
  <c r="J86" i="35"/>
  <c r="K163" i="35"/>
  <c r="J24" i="35"/>
  <c r="K133" i="35"/>
  <c r="J89" i="35"/>
  <c r="L159" i="35"/>
  <c r="I129" i="35"/>
  <c r="I67" i="35"/>
  <c r="N30" i="59"/>
  <c r="I45" i="35"/>
  <c r="J46" i="35"/>
  <c r="H68" i="59" a="1"/>
  <c r="J135" i="35"/>
  <c r="K33" i="35"/>
  <c r="I126" i="35"/>
  <c r="K74" i="35"/>
  <c r="K121" i="35"/>
  <c r="L41" i="35"/>
  <c r="J103" i="35"/>
  <c r="K19" i="35"/>
  <c r="H76" i="59" a="1"/>
  <c r="I111" i="35"/>
  <c r="K114" i="35"/>
  <c r="L180" i="35"/>
  <c r="L162" i="35"/>
  <c r="I200" i="35"/>
  <c r="I80" i="35"/>
  <c r="K126" i="35"/>
  <c r="L117" i="35"/>
  <c r="I136" i="35"/>
  <c r="H159" i="35"/>
  <c r="K183" i="35"/>
  <c r="L84" i="35"/>
  <c r="J68" i="35"/>
  <c r="J190" i="35"/>
  <c r="H190" i="35" s="1"/>
  <c r="N83" i="59"/>
  <c r="N82" i="59"/>
  <c r="I114" i="35"/>
  <c r="I135" i="35"/>
  <c r="H82" i="59" a="1"/>
  <c r="J44" i="35"/>
  <c r="K49" i="35"/>
  <c r="K102" i="35"/>
  <c r="I123" i="35"/>
  <c r="J107" i="35"/>
  <c r="K143" i="35"/>
  <c r="K125" i="35"/>
  <c r="I188" i="35"/>
  <c r="I32" i="35"/>
  <c r="L127" i="35"/>
  <c r="J106" i="35"/>
  <c r="L192" i="35"/>
  <c r="H70" i="59" a="1"/>
  <c r="J197" i="35"/>
  <c r="K66" i="35"/>
  <c r="K185" i="35"/>
  <c r="K129" i="35"/>
  <c r="J188" i="35"/>
  <c r="H99" i="59" a="1"/>
  <c r="K77" i="35"/>
  <c r="L71" i="35"/>
  <c r="J125" i="35"/>
  <c r="L129" i="35"/>
  <c r="J202" i="35"/>
  <c r="K200" i="35"/>
  <c r="H36" i="59" a="1"/>
  <c r="I33" i="35"/>
  <c r="J124" i="35"/>
  <c r="I174" i="35"/>
  <c r="H105" i="59" a="1"/>
  <c r="I105" i="35"/>
  <c r="L119" i="35"/>
  <c r="H29" i="59" a="1"/>
  <c r="J185" i="35"/>
  <c r="J119" i="35"/>
  <c r="I21" i="35"/>
  <c r="K130" i="35"/>
  <c r="I19" i="35"/>
  <c r="L90" i="35"/>
  <c r="I131" i="35"/>
  <c r="I26" i="35"/>
  <c r="K108" i="35"/>
  <c r="J74" i="35"/>
  <c r="I149" i="35"/>
  <c r="H50" i="59" a="1"/>
  <c r="J140" i="35"/>
  <c r="N32" i="59"/>
  <c r="H59" i="35"/>
  <c r="L147" i="35"/>
  <c r="L67" i="35"/>
  <c r="J61" i="35"/>
  <c r="L197" i="35"/>
  <c r="H85" i="59" a="1"/>
  <c r="L21" i="35"/>
  <c r="J109" i="35"/>
  <c r="K188" i="35"/>
  <c r="L156" i="35"/>
  <c r="I22" i="35"/>
  <c r="L112" i="35"/>
  <c r="L170" i="35"/>
  <c r="K199" i="35"/>
  <c r="N102" i="59"/>
  <c r="I150" i="35"/>
  <c r="J81" i="35"/>
  <c r="J157" i="35"/>
  <c r="I186" i="35"/>
  <c r="L196" i="35"/>
  <c r="I64" i="35"/>
  <c r="I158" i="35"/>
  <c r="J33" i="35"/>
  <c r="I103" i="35"/>
  <c r="I198" i="35"/>
  <c r="L177" i="35"/>
  <c r="H61" i="59" a="1"/>
  <c r="H79" i="59" a="1"/>
  <c r="L126" i="35"/>
  <c r="J54" i="35"/>
  <c r="N84" i="59"/>
  <c r="K38" i="35"/>
  <c r="L45" i="35"/>
  <c r="N63" i="59"/>
  <c r="H191" i="35"/>
  <c r="J37" i="35"/>
  <c r="H10" i="59" a="1"/>
  <c r="N64" i="59"/>
  <c r="K50" i="35"/>
  <c r="I109" i="35"/>
  <c r="K90" i="35"/>
  <c r="H12" i="59" a="1"/>
  <c r="L169" i="35"/>
  <c r="L18" i="35"/>
  <c r="J50" i="35"/>
  <c r="H42" i="59" a="1"/>
  <c r="K154" i="35"/>
  <c r="H49" i="59" a="1"/>
  <c r="L140" i="35"/>
  <c r="J147" i="35"/>
  <c r="I178" i="35"/>
  <c r="H87" i="59" a="1"/>
  <c r="L184" i="35"/>
  <c r="J99" i="35"/>
  <c r="K144" i="35"/>
  <c r="H144" i="35" s="1"/>
  <c r="K171" i="35"/>
  <c r="I57" i="35"/>
  <c r="H25" i="59" a="1"/>
  <c r="K20" i="35"/>
  <c r="N15" i="59"/>
  <c r="H92" i="59" a="1"/>
  <c r="I203" i="35"/>
  <c r="L173" i="35"/>
  <c r="H173" i="35" s="1"/>
  <c r="H71" i="59" a="1"/>
  <c r="L72" i="35"/>
  <c r="I110" i="35"/>
  <c r="N11" i="59"/>
  <c r="I94" i="35"/>
  <c r="L181" i="35"/>
  <c r="L106" i="35"/>
  <c r="L123" i="35"/>
  <c r="N13" i="59"/>
  <c r="L125" i="35"/>
  <c r="J101" i="35"/>
  <c r="N48" i="59"/>
  <c r="K54" i="35"/>
  <c r="H104" i="59" a="1"/>
  <c r="L155" i="35"/>
  <c r="L86" i="35"/>
  <c r="I119" i="35"/>
  <c r="H119" i="35" s="1"/>
  <c r="H44" i="59" a="1"/>
  <c r="I71" i="35"/>
  <c r="J53" i="35"/>
  <c r="H53" i="35" s="1"/>
  <c r="K58" i="35"/>
  <c r="H51" i="59" a="1"/>
  <c r="I92" i="35"/>
  <c r="I90" i="35"/>
  <c r="L188" i="35"/>
  <c r="N76" i="59"/>
  <c r="L98" i="35"/>
  <c r="H52" i="59" a="1"/>
  <c r="I164" i="35"/>
  <c r="N70" i="59"/>
  <c r="K110" i="35"/>
  <c r="L171" i="35"/>
  <c r="K29" i="35"/>
  <c r="K42" i="35"/>
  <c r="H31" i="59" a="1"/>
  <c r="I77" i="35"/>
  <c r="L89" i="35"/>
  <c r="L139" i="35"/>
  <c r="L168" i="35"/>
  <c r="I30" i="35"/>
  <c r="H89" i="59" a="1"/>
  <c r="L48" i="35"/>
  <c r="N94" i="59"/>
  <c r="I44" i="35"/>
  <c r="L116" i="35"/>
  <c r="H74" i="59" a="1"/>
  <c r="K26" i="35"/>
  <c r="K138" i="35"/>
  <c r="J51" i="35"/>
  <c r="J161" i="35"/>
  <c r="J136" i="35"/>
  <c r="L22" i="35"/>
  <c r="K137" i="35"/>
  <c r="J58" i="35"/>
  <c r="J196" i="35"/>
  <c r="L91" i="35"/>
  <c r="L38" i="35"/>
  <c r="L148" i="35"/>
  <c r="J187" i="35"/>
  <c r="L28" i="35"/>
  <c r="J63" i="35"/>
  <c r="H84" i="59" a="1"/>
  <c r="I153" i="35"/>
  <c r="I40" i="35"/>
  <c r="J181" i="35"/>
  <c r="L131" i="35"/>
  <c r="J189" i="35"/>
  <c r="I179" i="35"/>
  <c r="H179" i="35" s="1"/>
  <c r="L105" i="35"/>
  <c r="H105" i="35" s="1"/>
  <c r="H33" i="59" a="1"/>
  <c r="J174" i="35"/>
  <c r="H101" i="59" a="1"/>
  <c r="I177" i="35"/>
  <c r="N47" i="59"/>
  <c r="N67" i="59"/>
  <c r="K194" i="35"/>
  <c r="N98" i="59"/>
  <c r="J141" i="35"/>
  <c r="K146" i="35"/>
  <c r="H81" i="59" a="1"/>
  <c r="L85" i="35"/>
  <c r="H69" i="59" a="1"/>
  <c r="L193" i="35"/>
  <c r="H58" i="35"/>
  <c r="N100" i="59"/>
  <c r="J146" i="35"/>
  <c r="H66" i="59" a="1"/>
  <c r="J36" i="35"/>
  <c r="J194" i="35"/>
  <c r="H135" i="35"/>
  <c r="K152" i="35"/>
  <c r="K86" i="35"/>
  <c r="K24" i="35"/>
  <c r="L165" i="35"/>
  <c r="H165" i="35" s="1"/>
  <c r="I24" i="35"/>
  <c r="J66" i="35"/>
  <c r="I175" i="35"/>
  <c r="L83" i="35"/>
  <c r="L114" i="35"/>
  <c r="H114" i="35" s="1"/>
  <c r="J28" i="35"/>
  <c r="N10" i="59"/>
  <c r="K158" i="35"/>
  <c r="H158" i="35" s="1"/>
  <c r="J163" i="35"/>
  <c r="I97" i="35"/>
  <c r="I46" i="35"/>
  <c r="K156" i="35"/>
  <c r="N37" i="59"/>
  <c r="N93" i="59"/>
  <c r="K89" i="35"/>
  <c r="K60" i="35"/>
  <c r="N101" i="59"/>
  <c r="K36" i="35"/>
  <c r="H146" i="35"/>
  <c r="L194" i="35"/>
  <c r="K21" i="35"/>
  <c r="I25" i="35"/>
  <c r="I96" i="35"/>
  <c r="L95" i="35"/>
  <c r="K180" i="35"/>
  <c r="J172" i="35"/>
  <c r="H163" i="35"/>
  <c r="J104" i="35"/>
  <c r="L174" i="35"/>
  <c r="H174" i="35" s="1"/>
  <c r="L153" i="35"/>
  <c r="L56" i="35"/>
  <c r="K107" i="35"/>
  <c r="H107" i="35" s="1"/>
  <c r="I161" i="35"/>
  <c r="H161" i="35" s="1"/>
  <c r="H19" i="59" a="1"/>
  <c r="H58" i="59" a="1"/>
  <c r="J139" i="35"/>
  <c r="H22" i="35"/>
  <c r="J184" i="35"/>
  <c r="L30" i="35"/>
  <c r="H118" i="35"/>
  <c r="K75" i="35"/>
  <c r="J176" i="35"/>
  <c r="H176" i="35" s="1"/>
  <c r="H41" i="59" a="1"/>
  <c r="N52" i="59"/>
  <c r="H102" i="59" a="1"/>
  <c r="I87" i="35"/>
  <c r="H87" i="35" s="1"/>
  <c r="I18" i="35"/>
  <c r="H18" i="35" s="1"/>
  <c r="J90" i="35"/>
  <c r="H90" i="35" s="1"/>
  <c r="N77" i="59"/>
  <c r="J123" i="35"/>
  <c r="K167" i="35"/>
  <c r="J30" i="35"/>
  <c r="I162" i="35"/>
  <c r="J47" i="35"/>
  <c r="I192" i="35"/>
  <c r="L80" i="35"/>
  <c r="K150" i="35"/>
  <c r="K155" i="35"/>
  <c r="I147" i="35"/>
  <c r="L19" i="35"/>
  <c r="J55" i="35"/>
  <c r="H56" i="59" a="1"/>
  <c r="J70" i="35"/>
  <c r="H17" i="59" a="1"/>
  <c r="H34" i="59" a="1"/>
  <c r="I81" i="35"/>
  <c r="H81" i="35" s="1"/>
  <c r="I100" i="35"/>
  <c r="H100" i="35" s="1"/>
  <c r="I29" i="35"/>
  <c r="I37" i="35"/>
  <c r="H37" i="35" s="1"/>
  <c r="L60" i="35"/>
  <c r="H60" i="35" s="1"/>
  <c r="L50" i="35"/>
  <c r="N74" i="59"/>
  <c r="L54" i="35"/>
  <c r="J134" i="35"/>
  <c r="J19" i="35"/>
  <c r="L32" i="35"/>
  <c r="L39" i="35"/>
  <c r="J98" i="35"/>
  <c r="I167" i="35"/>
  <c r="K198" i="35"/>
  <c r="H198" i="35" s="1"/>
  <c r="J149" i="35"/>
  <c r="K192" i="35"/>
  <c r="J29" i="35"/>
  <c r="H26" i="59" a="1"/>
  <c r="K140" i="35"/>
  <c r="H98" i="59" a="1"/>
  <c r="K172" i="35"/>
  <c r="J77" i="35"/>
  <c r="L167" i="35"/>
  <c r="J154" i="35"/>
  <c r="J25" i="35"/>
  <c r="K145" i="35"/>
  <c r="J65" i="35"/>
  <c r="H28" i="59" a="1"/>
  <c r="K73" i="35"/>
  <c r="L77" i="35"/>
  <c r="H77" i="35" s="1"/>
  <c r="L63" i="35"/>
  <c r="K97" i="35"/>
  <c r="J127" i="35"/>
  <c r="J84" i="35"/>
  <c r="L152" i="35"/>
  <c r="H152" i="35" s="1"/>
  <c r="L49" i="35"/>
  <c r="I182" i="35"/>
  <c r="K120" i="35"/>
  <c r="H95" i="59" a="1"/>
  <c r="J110" i="35"/>
  <c r="H110" i="35" s="1"/>
  <c r="L24" i="35"/>
  <c r="H24" i="35" s="1"/>
  <c r="K64" i="35"/>
  <c r="H64" i="35" s="1"/>
  <c r="N14" i="59"/>
  <c r="L186" i="35"/>
  <c r="J178" i="35"/>
  <c r="J160" i="35"/>
  <c r="H170" i="35"/>
  <c r="L202" i="35"/>
  <c r="H202" i="35" s="1"/>
  <c r="K141" i="35"/>
  <c r="L200" i="35"/>
  <c r="H200" i="35" s="1"/>
  <c r="I51" i="35"/>
  <c r="J62" i="35"/>
  <c r="N43" i="59"/>
  <c r="H63" i="59" a="1"/>
  <c r="L27" i="35"/>
  <c r="J171" i="35"/>
  <c r="H171" i="35" s="1"/>
  <c r="J167" i="35"/>
  <c r="N68" i="59"/>
  <c r="H18" i="59" a="1"/>
  <c r="I69" i="35"/>
  <c r="H69" i="35" s="1"/>
  <c r="H23" i="35"/>
  <c r="K55" i="35"/>
  <c r="J97" i="35"/>
  <c r="H97" i="35" s="1"/>
  <c r="K169" i="35"/>
  <c r="I56" i="35"/>
  <c r="K96" i="35"/>
  <c r="K45" i="35"/>
  <c r="N53" i="59"/>
  <c r="I148" i="35"/>
  <c r="J175" i="35"/>
  <c r="J117" i="35"/>
  <c r="L203" i="35"/>
  <c r="H203" i="35" s="1"/>
  <c r="J96" i="35"/>
  <c r="L31" i="35"/>
  <c r="H24" i="59" a="1"/>
  <c r="K80" i="35"/>
  <c r="K51" i="35"/>
  <c r="J78" i="35"/>
  <c r="H78" i="35" s="1"/>
  <c r="H96" i="59" a="1"/>
  <c r="I99" i="35"/>
  <c r="H99" i="35" s="1"/>
  <c r="N55" i="59"/>
  <c r="L104" i="35"/>
  <c r="H104" i="35" s="1"/>
  <c r="H50" i="35"/>
  <c r="H199" i="35"/>
  <c r="K124" i="35"/>
  <c r="K112" i="35"/>
  <c r="N40" i="59"/>
  <c r="N62" i="59"/>
  <c r="J195" i="35"/>
  <c r="H21" i="59" a="1"/>
  <c r="I55" i="35"/>
  <c r="J148" i="35"/>
  <c r="H148" i="35" s="1"/>
  <c r="I134" i="35"/>
  <c r="H96" i="35"/>
  <c r="J94" i="35"/>
  <c r="H94" i="35" s="1"/>
  <c r="K106" i="35"/>
  <c r="H106" i="35" s="1"/>
  <c r="K109" i="35"/>
  <c r="H109" i="35" s="1"/>
  <c r="J111" i="35"/>
  <c r="H188" i="35"/>
  <c r="H44" i="35"/>
  <c r="H145" i="35"/>
  <c r="L61" i="35"/>
  <c r="H172" i="35"/>
  <c r="H167" i="35"/>
  <c r="H101" i="35"/>
  <c r="H98" i="35"/>
  <c r="H84" i="35"/>
  <c r="H156" i="35"/>
  <c r="H196" i="35"/>
  <c r="J21" i="35"/>
  <c r="H21" i="35" s="1"/>
  <c r="K47" i="35"/>
  <c r="J20" i="35"/>
  <c r="I142" i="35"/>
  <c r="J75" i="35"/>
  <c r="H75" i="35" s="1"/>
  <c r="L136" i="35"/>
  <c r="H136" i="35" s="1"/>
  <c r="I112" i="35"/>
  <c r="K25" i="35"/>
  <c r="H25" i="35" s="1"/>
  <c r="L120" i="35"/>
  <c r="K88" i="35"/>
  <c r="L26" i="35"/>
  <c r="L40" i="35"/>
  <c r="L121" i="35"/>
  <c r="H121" i="35" s="1"/>
  <c r="J180" i="35"/>
  <c r="I141" i="35"/>
  <c r="K115" i="35"/>
  <c r="H115" i="35" s="1"/>
  <c r="N54" i="59"/>
  <c r="L128" i="35"/>
  <c r="J201" i="35"/>
  <c r="K39" i="35"/>
  <c r="K92" i="35"/>
  <c r="J102" i="35"/>
  <c r="L182" i="35"/>
  <c r="H182" i="35" s="1"/>
  <c r="K164" i="35"/>
  <c r="H164" i="35" s="1"/>
  <c r="I85" i="35"/>
  <c r="H85" i="35" s="1"/>
  <c r="J57" i="35"/>
  <c r="L111" i="35"/>
  <c r="H111" i="35" s="1"/>
  <c r="H82" i="35"/>
  <c r="N57" i="59"/>
  <c r="K189" i="35"/>
  <c r="J67" i="35"/>
  <c r="H33" i="35"/>
  <c r="H67" i="35"/>
  <c r="H54" i="35"/>
  <c r="I187" i="35"/>
  <c r="H187" i="35" s="1"/>
  <c r="H147" i="35"/>
  <c r="L29" i="35"/>
  <c r="H29" i="35" s="1"/>
  <c r="L141" i="35"/>
  <c r="H141" i="35" s="1"/>
  <c r="N61" i="59"/>
  <c r="I183" i="35"/>
  <c r="J42" i="35"/>
  <c r="H42" i="35" s="1"/>
  <c r="N25" i="59"/>
  <c r="J183" i="35"/>
  <c r="K149" i="35"/>
  <c r="H149" i="35" s="1"/>
  <c r="I160" i="35"/>
  <c r="H160" i="35" s="1"/>
  <c r="N65" i="59"/>
  <c r="H26" i="35"/>
  <c r="K127" i="35"/>
  <c r="H127" i="35" s="1"/>
  <c r="I63" i="35"/>
  <c r="H63" i="35" s="1"/>
  <c r="K103" i="35"/>
  <c r="J93" i="35"/>
  <c r="I193" i="35"/>
  <c r="I35" i="35"/>
  <c r="J143" i="35"/>
  <c r="J130" i="35"/>
  <c r="H23" i="59" a="1"/>
  <c r="H27" i="35"/>
  <c r="I88" i="35"/>
  <c r="K117" i="35"/>
  <c r="I133" i="35"/>
  <c r="N18" i="59"/>
  <c r="K157" i="35"/>
  <c r="H157" i="35" s="1"/>
  <c r="L142" i="35"/>
  <c r="H142" i="35" s="1"/>
  <c r="J79" i="35"/>
  <c r="J91" i="35"/>
  <c r="N29" i="59"/>
  <c r="N46" i="59"/>
  <c r="L189" i="35"/>
  <c r="K65" i="35"/>
  <c r="H65" i="35" s="1"/>
  <c r="L154" i="35"/>
  <c r="N85" i="59"/>
  <c r="L88" i="35"/>
  <c r="H88" i="35" s="1"/>
  <c r="N35" i="59"/>
  <c r="K113" i="35"/>
  <c r="L175" i="35"/>
  <c r="H175" i="35" s="1"/>
  <c r="I89" i="35"/>
  <c r="H47" i="35"/>
  <c r="H93" i="59" a="1"/>
  <c r="K68" i="35"/>
  <c r="J186" i="35"/>
  <c r="H186" i="35" s="1"/>
  <c r="J83" i="35"/>
  <c r="H35" i="35"/>
  <c r="J73" i="35"/>
  <c r="H73" i="35" s="1"/>
  <c r="H32" i="35"/>
  <c r="J177" i="35"/>
  <c r="K40" i="35"/>
  <c r="H40" i="35" s="1"/>
  <c r="H20" i="59" a="1"/>
  <c r="J137" i="35"/>
  <c r="H14" i="59" a="1"/>
  <c r="I83" i="35"/>
  <c r="H83" i="35" s="1"/>
  <c r="I120" i="35"/>
  <c r="H154" i="35"/>
  <c r="N41" i="59"/>
  <c r="L57" i="35"/>
  <c r="H57" i="35" s="1"/>
  <c r="N88" i="59"/>
  <c r="N58" i="59"/>
  <c r="J193" i="35"/>
  <c r="H193" i="35" s="1"/>
  <c r="N20" i="59"/>
  <c r="J168" i="35"/>
  <c r="H168" i="35" s="1"/>
  <c r="I91" i="35"/>
  <c r="I39" i="35"/>
  <c r="H39" i="35" s="1"/>
  <c r="H92" i="35"/>
  <c r="K134" i="35"/>
  <c r="H134" i="35" s="1"/>
  <c r="H139" i="35"/>
  <c r="H89" i="35"/>
  <c r="L52" i="35"/>
  <c r="H52" i="35" s="1"/>
  <c r="N21" i="59"/>
  <c r="L46" i="35"/>
  <c r="N27" i="59"/>
  <c r="I124" i="35"/>
  <c r="I43" i="35"/>
  <c r="I28" i="35"/>
  <c r="H28" i="35" s="1"/>
  <c r="I31" i="35"/>
  <c r="H31" i="35" s="1"/>
  <c r="J169" i="35"/>
  <c r="I185" i="35"/>
  <c r="H185" i="35" s="1"/>
  <c r="K62" i="35"/>
  <c r="H62" i="35" s="1"/>
  <c r="H181" i="35"/>
  <c r="H124" i="35"/>
  <c r="N34" i="59"/>
  <c r="J43" i="35"/>
  <c r="I143" i="35"/>
  <c r="H143" i="35" s="1"/>
  <c r="I20" i="35"/>
  <c r="H20" i="35" s="1"/>
  <c r="J56" i="35"/>
  <c r="K93" i="35"/>
  <c r="H43" i="59" a="1"/>
  <c r="H103" i="59" a="1"/>
  <c r="J49" i="35"/>
  <c r="H49" i="35" s="1"/>
  <c r="K201" i="35"/>
  <c r="H197" i="35"/>
  <c r="H184" i="35"/>
  <c r="H15" i="59" a="1"/>
  <c r="H73" i="59" a="1"/>
  <c r="N69" i="59"/>
  <c r="N66" i="59"/>
  <c r="N78" i="59"/>
  <c r="N103" i="59"/>
  <c r="H80" i="59" a="1"/>
  <c r="H27" i="59" a="1"/>
  <c r="EI510" i="36" l="1"/>
  <c r="EH510" i="36"/>
  <c r="B76" i="35"/>
  <c r="EB510" i="36"/>
  <c r="B28" i="35"/>
  <c r="B178" i="35"/>
  <c r="AC142" i="35"/>
  <c r="AK142" i="35"/>
  <c r="AD142" i="35"/>
  <c r="AF142" i="35"/>
  <c r="Z142" i="35"/>
  <c r="A142" i="35"/>
  <c r="R142" i="35"/>
  <c r="S142" i="35"/>
  <c r="X142" i="35"/>
  <c r="AL142" i="35"/>
  <c r="AA142" i="35"/>
  <c r="AJ142" i="35"/>
  <c r="AB142" i="35"/>
  <c r="AM142" i="35"/>
  <c r="Y142" i="35"/>
  <c r="AH142" i="35"/>
  <c r="AE142" i="35"/>
  <c r="AG142" i="35"/>
  <c r="AI142" i="35"/>
  <c r="O142" i="35"/>
  <c r="P142" i="35"/>
  <c r="Q142" i="35"/>
  <c r="A132" i="35"/>
  <c r="Q132" i="35"/>
  <c r="AI132" i="35"/>
  <c r="Z132" i="35"/>
  <c r="AD132" i="35"/>
  <c r="X132" i="35"/>
  <c r="O132" i="35"/>
  <c r="P132" i="35"/>
  <c r="AE132" i="35"/>
  <c r="Y132" i="35"/>
  <c r="AF132" i="35"/>
  <c r="AC132" i="35"/>
  <c r="R132" i="35"/>
  <c r="AA132" i="35"/>
  <c r="AL132" i="35"/>
  <c r="AJ132" i="35"/>
  <c r="S132" i="35"/>
  <c r="AK132" i="35"/>
  <c r="AG132" i="35"/>
  <c r="AM132" i="35"/>
  <c r="AB132" i="35"/>
  <c r="AH132" i="35"/>
  <c r="B102" i="35"/>
  <c r="AD147" i="35"/>
  <c r="AF147" i="35"/>
  <c r="Z147" i="35"/>
  <c r="Y147" i="35"/>
  <c r="R147" i="35"/>
  <c r="P147" i="35"/>
  <c r="AA147" i="35"/>
  <c r="AL147" i="35"/>
  <c r="Q147" i="35"/>
  <c r="AB147" i="35"/>
  <c r="AI147" i="35"/>
  <c r="S147" i="35"/>
  <c r="AK147" i="35"/>
  <c r="X147" i="35"/>
  <c r="O147" i="35"/>
  <c r="AJ147" i="35"/>
  <c r="AM147" i="35"/>
  <c r="A147" i="35"/>
  <c r="AH147" i="35"/>
  <c r="AC147" i="35"/>
  <c r="AE147" i="35"/>
  <c r="AG147" i="35"/>
  <c r="B42" i="35"/>
  <c r="B199" i="35"/>
  <c r="B95" i="35"/>
  <c r="Q68" i="35"/>
  <c r="AB68" i="35"/>
  <c r="P68" i="35"/>
  <c r="AH68" i="35"/>
  <c r="AC68" i="35"/>
  <c r="AG68" i="35"/>
  <c r="O68" i="35"/>
  <c r="Z68" i="35"/>
  <c r="AD68" i="35"/>
  <c r="AE68" i="35"/>
  <c r="AA68" i="35"/>
  <c r="S68" i="35"/>
  <c r="AF68" i="35"/>
  <c r="AK68" i="35"/>
  <c r="AI68" i="35"/>
  <c r="X68" i="35"/>
  <c r="Y68" i="35"/>
  <c r="R68" i="35"/>
  <c r="AL68" i="35"/>
  <c r="AM68" i="35"/>
  <c r="AJ68" i="35"/>
  <c r="A68" i="35"/>
  <c r="B182" i="35"/>
  <c r="S150" i="35"/>
  <c r="AE150" i="35"/>
  <c r="AM150" i="35"/>
  <c r="X150" i="35"/>
  <c r="AG150" i="35"/>
  <c r="AD150" i="35"/>
  <c r="Y150" i="35"/>
  <c r="AI150" i="35"/>
  <c r="Z150" i="35"/>
  <c r="AH150" i="35"/>
  <c r="O150" i="35"/>
  <c r="AC150" i="35"/>
  <c r="AF150" i="35"/>
  <c r="P150" i="35"/>
  <c r="Q150" i="35"/>
  <c r="R150" i="35"/>
  <c r="AL150" i="35"/>
  <c r="AJ150" i="35"/>
  <c r="AK150" i="35"/>
  <c r="AA150" i="35"/>
  <c r="AB150" i="35"/>
  <c r="A150" i="35"/>
  <c r="AB202" i="35"/>
  <c r="AM202" i="35"/>
  <c r="X202" i="35"/>
  <c r="AA202" i="35"/>
  <c r="AH202" i="35"/>
  <c r="S202" i="35"/>
  <c r="AC202" i="35"/>
  <c r="P202" i="35"/>
  <c r="Y202" i="35"/>
  <c r="Q202" i="35"/>
  <c r="AE202" i="35"/>
  <c r="R202" i="35"/>
  <c r="AD202" i="35"/>
  <c r="Z202" i="35"/>
  <c r="AF202" i="35"/>
  <c r="AI202" i="35"/>
  <c r="AJ202" i="35"/>
  <c r="AK202" i="35"/>
  <c r="AL202" i="35"/>
  <c r="A202" i="35"/>
  <c r="O202" i="35"/>
  <c r="AG202" i="35"/>
  <c r="B125" i="35"/>
  <c r="B70" i="35"/>
  <c r="Y103" i="35"/>
  <c r="AL103" i="35"/>
  <c r="AG103" i="35"/>
  <c r="AA103" i="35"/>
  <c r="AE103" i="35"/>
  <c r="AD103" i="35"/>
  <c r="AB103" i="35"/>
  <c r="AJ103" i="35"/>
  <c r="S103" i="35"/>
  <c r="AF103" i="35"/>
  <c r="AM103" i="35"/>
  <c r="R103" i="35"/>
  <c r="Q103" i="35"/>
  <c r="AC103" i="35"/>
  <c r="Z103" i="35"/>
  <c r="O103" i="35"/>
  <c r="P103" i="35"/>
  <c r="X103" i="35"/>
  <c r="AK103" i="35"/>
  <c r="A103" i="35"/>
  <c r="AH103" i="35"/>
  <c r="AI103" i="35"/>
  <c r="S159" i="35"/>
  <c r="X159" i="35"/>
  <c r="Z159" i="35"/>
  <c r="AB159" i="35"/>
  <c r="AL159" i="35"/>
  <c r="O159" i="35"/>
  <c r="AK159" i="35"/>
  <c r="AE159" i="35"/>
  <c r="AI159" i="35"/>
  <c r="AH159" i="35"/>
  <c r="AG159" i="35"/>
  <c r="AC159" i="35"/>
  <c r="AF159" i="35"/>
  <c r="AM159" i="35"/>
  <c r="AA159" i="35"/>
  <c r="Y159" i="35"/>
  <c r="AJ159" i="35"/>
  <c r="Q159" i="35"/>
  <c r="A159" i="35"/>
  <c r="P159" i="35"/>
  <c r="AD159" i="35"/>
  <c r="R159" i="35"/>
  <c r="AG72" i="35"/>
  <c r="AI72" i="35"/>
  <c r="Z72" i="35"/>
  <c r="Q72" i="35"/>
  <c r="P72" i="35"/>
  <c r="AB72" i="35"/>
  <c r="AH72" i="35"/>
  <c r="AD72" i="35"/>
  <c r="R72" i="35"/>
  <c r="AA72" i="35"/>
  <c r="AL72" i="35"/>
  <c r="AJ72" i="35"/>
  <c r="AE72" i="35"/>
  <c r="AF72" i="35"/>
  <c r="A72" i="35"/>
  <c r="AK72" i="35"/>
  <c r="AC72" i="35"/>
  <c r="S72" i="35"/>
  <c r="X72" i="35"/>
  <c r="O72" i="35"/>
  <c r="AM72" i="35"/>
  <c r="Y72" i="35"/>
  <c r="Q74" i="35"/>
  <c r="AL74" i="35"/>
  <c r="AG74" i="35"/>
  <c r="S74" i="35"/>
  <c r="O74" i="35"/>
  <c r="AA74" i="35"/>
  <c r="Y74" i="35"/>
  <c r="AM74" i="35"/>
  <c r="AD74" i="35"/>
  <c r="P74" i="35"/>
  <c r="AJ74" i="35"/>
  <c r="AE74" i="35"/>
  <c r="AF74" i="35"/>
  <c r="AC74" i="35"/>
  <c r="AK74" i="35"/>
  <c r="Z74" i="35"/>
  <c r="AH74" i="35"/>
  <c r="AB74" i="35"/>
  <c r="AI74" i="35"/>
  <c r="X74" i="35"/>
  <c r="A74" i="35"/>
  <c r="R74" i="35"/>
  <c r="AB33" i="35"/>
  <c r="AH33" i="35"/>
  <c r="Q33" i="35"/>
  <c r="Y33" i="35"/>
  <c r="P33" i="35"/>
  <c r="R33" i="35"/>
  <c r="AG33" i="35"/>
  <c r="AI33" i="35"/>
  <c r="AD33" i="35"/>
  <c r="S33" i="35"/>
  <c r="AF33" i="35"/>
  <c r="AL33" i="35"/>
  <c r="AC33" i="35"/>
  <c r="A33" i="35"/>
  <c r="AA33" i="35"/>
  <c r="O33" i="35"/>
  <c r="AJ33" i="35"/>
  <c r="AK33" i="35"/>
  <c r="Z33" i="35"/>
  <c r="AM33" i="35"/>
  <c r="AE33" i="35"/>
  <c r="X33" i="35"/>
  <c r="B119" i="35"/>
  <c r="P127" i="35"/>
  <c r="AL127" i="35"/>
  <c r="AF127" i="35"/>
  <c r="AH127" i="35"/>
  <c r="AG127" i="35"/>
  <c r="AC127" i="35"/>
  <c r="X127" i="35"/>
  <c r="AD127" i="35"/>
  <c r="S127" i="35"/>
  <c r="AA127" i="35"/>
  <c r="AI127" i="35"/>
  <c r="AB127" i="35"/>
  <c r="A127" i="35"/>
  <c r="Q127" i="35"/>
  <c r="AJ127" i="35"/>
  <c r="AE127" i="35"/>
  <c r="AK127" i="35"/>
  <c r="O127" i="35"/>
  <c r="Y127" i="35"/>
  <c r="AM127" i="35"/>
  <c r="R127" i="35"/>
  <c r="Z127" i="35"/>
  <c r="Z144" i="35"/>
  <c r="AA144" i="35"/>
  <c r="AL144" i="35"/>
  <c r="P144" i="35"/>
  <c r="AH144" i="35"/>
  <c r="AJ144" i="35"/>
  <c r="AG144" i="35"/>
  <c r="AB144" i="35"/>
  <c r="AM144" i="35"/>
  <c r="A144" i="35"/>
  <c r="AC144" i="35"/>
  <c r="Q144" i="35"/>
  <c r="AF144" i="35"/>
  <c r="S144" i="35"/>
  <c r="R144" i="35"/>
  <c r="AI144" i="35"/>
  <c r="AK144" i="35"/>
  <c r="O144" i="35"/>
  <c r="Y144" i="35"/>
  <c r="AE144" i="35"/>
  <c r="AD144" i="35"/>
  <c r="X144" i="35"/>
  <c r="B106" i="35"/>
  <c r="B22" i="35"/>
  <c r="AL193" i="35"/>
  <c r="O193" i="35"/>
  <c r="A193" i="35"/>
  <c r="Q193" i="35"/>
  <c r="AD193" i="35"/>
  <c r="X193" i="35"/>
  <c r="AC193" i="35"/>
  <c r="AE193" i="35"/>
  <c r="AM193" i="35"/>
  <c r="AK193" i="35"/>
  <c r="Z193" i="35"/>
  <c r="AB193" i="35"/>
  <c r="P193" i="35"/>
  <c r="Y193" i="35"/>
  <c r="AJ193" i="35"/>
  <c r="AI193" i="35"/>
  <c r="AG193" i="35"/>
  <c r="AF193" i="35"/>
  <c r="AA193" i="35"/>
  <c r="S193" i="35"/>
  <c r="R193" i="35"/>
  <c r="AH193" i="35"/>
  <c r="B54" i="35"/>
  <c r="O93" i="35"/>
  <c r="AF93" i="35"/>
  <c r="AI93" i="35"/>
  <c r="AD93" i="35"/>
  <c r="AC93" i="35"/>
  <c r="X93" i="35"/>
  <c r="AM93" i="35"/>
  <c r="S93" i="35"/>
  <c r="P93" i="35"/>
  <c r="Y93" i="35"/>
  <c r="R93" i="35"/>
  <c r="AA93" i="35"/>
  <c r="AL93" i="35"/>
  <c r="AB93" i="35"/>
  <c r="AK93" i="35"/>
  <c r="A93" i="35"/>
  <c r="Z93" i="35"/>
  <c r="Q93" i="35"/>
  <c r="AJ93" i="35"/>
  <c r="AH93" i="35"/>
  <c r="AG93" i="35"/>
  <c r="AE93" i="35"/>
  <c r="Z97" i="35"/>
  <c r="X97" i="35"/>
  <c r="R97" i="35"/>
  <c r="S97" i="35"/>
  <c r="AH97" i="35"/>
  <c r="AL97" i="35"/>
  <c r="O97" i="35"/>
  <c r="AF97" i="35"/>
  <c r="AK97" i="35"/>
  <c r="AJ97" i="35"/>
  <c r="AG97" i="35"/>
  <c r="AI97" i="35"/>
  <c r="AE97" i="35"/>
  <c r="Q97" i="35"/>
  <c r="AB97" i="35"/>
  <c r="Y97" i="35"/>
  <c r="AC97" i="35"/>
  <c r="A97" i="35"/>
  <c r="AM97" i="35"/>
  <c r="P97" i="35"/>
  <c r="AD97" i="35"/>
  <c r="AA97" i="35"/>
  <c r="AK111" i="35"/>
  <c r="AE111" i="35"/>
  <c r="A111" i="35"/>
  <c r="AH111" i="35"/>
  <c r="AJ111" i="35"/>
  <c r="AG111" i="35"/>
  <c r="AA111" i="35"/>
  <c r="AC111" i="35"/>
  <c r="Q111" i="35"/>
  <c r="AI111" i="35"/>
  <c r="AF111" i="35"/>
  <c r="Y111" i="35"/>
  <c r="R111" i="35"/>
  <c r="AL111" i="35"/>
  <c r="S111" i="35"/>
  <c r="O111" i="35"/>
  <c r="AM111" i="35"/>
  <c r="P111" i="35"/>
  <c r="X111" i="35"/>
  <c r="AB111" i="35"/>
  <c r="AD111" i="35"/>
  <c r="Z111" i="35"/>
  <c r="AH187" i="35"/>
  <c r="X187" i="35"/>
  <c r="AD187" i="35"/>
  <c r="AK187" i="35"/>
  <c r="S187" i="35"/>
  <c r="P187" i="35"/>
  <c r="Z187" i="35"/>
  <c r="AL187" i="35"/>
  <c r="A187" i="35"/>
  <c r="AM187" i="35"/>
  <c r="AF187" i="35"/>
  <c r="AC187" i="35"/>
  <c r="Q187" i="35"/>
  <c r="O187" i="35"/>
  <c r="AE187" i="35"/>
  <c r="AB187" i="35"/>
  <c r="AJ187" i="35"/>
  <c r="AI187" i="35"/>
  <c r="AG187" i="35"/>
  <c r="Y187" i="35"/>
  <c r="R187" i="35"/>
  <c r="AA187" i="35"/>
  <c r="Y194" i="35"/>
  <c r="R194" i="35"/>
  <c r="AB194" i="35"/>
  <c r="AI194" i="35"/>
  <c r="X194" i="35"/>
  <c r="Q194" i="35"/>
  <c r="AH194" i="35"/>
  <c r="AM194" i="35"/>
  <c r="AK194" i="35"/>
  <c r="P194" i="35"/>
  <c r="AG194" i="35"/>
  <c r="AC194" i="35"/>
  <c r="A194" i="35"/>
  <c r="AL194" i="35"/>
  <c r="AJ194" i="35"/>
  <c r="S194" i="35"/>
  <c r="AA194" i="35"/>
  <c r="Z194" i="35"/>
  <c r="AE194" i="35"/>
  <c r="AD194" i="35"/>
  <c r="AF194" i="35"/>
  <c r="O194" i="35"/>
  <c r="B201" i="35"/>
  <c r="AB179" i="35"/>
  <c r="AE179" i="35"/>
  <c r="A179" i="35"/>
  <c r="Y179" i="35"/>
  <c r="P179" i="35"/>
  <c r="Z179" i="35"/>
  <c r="AJ179" i="35"/>
  <c r="X179" i="35"/>
  <c r="AF179" i="35"/>
  <c r="AL179" i="35"/>
  <c r="O179" i="35"/>
  <c r="AI179" i="35"/>
  <c r="AK179" i="35"/>
  <c r="AH179" i="35"/>
  <c r="R179" i="35"/>
  <c r="Q179" i="35"/>
  <c r="AA179" i="35"/>
  <c r="S179" i="35"/>
  <c r="AD179" i="35"/>
  <c r="AC179" i="35"/>
  <c r="AM179" i="35"/>
  <c r="AG179" i="35"/>
  <c r="AK56" i="35"/>
  <c r="O56" i="35"/>
  <c r="AG56" i="35"/>
  <c r="AM56" i="35"/>
  <c r="AC56" i="35"/>
  <c r="R56" i="35"/>
  <c r="AL56" i="35"/>
  <c r="AB56" i="35"/>
  <c r="AE56" i="35"/>
  <c r="AD56" i="35"/>
  <c r="AF56" i="35"/>
  <c r="Y56" i="35"/>
  <c r="AH56" i="35"/>
  <c r="S56" i="35"/>
  <c r="X56" i="35"/>
  <c r="AA56" i="35"/>
  <c r="A56" i="35"/>
  <c r="Z56" i="35"/>
  <c r="Q56" i="35"/>
  <c r="AJ56" i="35"/>
  <c r="P56" i="35"/>
  <c r="AI56" i="35"/>
  <c r="B164" i="35"/>
  <c r="B99" i="35"/>
  <c r="B177" i="35"/>
  <c r="B187" i="35"/>
  <c r="AB130" i="35"/>
  <c r="AM130" i="35"/>
  <c r="AJ130" i="35"/>
  <c r="Z130" i="35"/>
  <c r="AA130" i="35"/>
  <c r="AK130" i="35"/>
  <c r="Q130" i="35"/>
  <c r="P130" i="35"/>
  <c r="AI130" i="35"/>
  <c r="AH130" i="35"/>
  <c r="A130" i="35"/>
  <c r="X130" i="35"/>
  <c r="AF130" i="35"/>
  <c r="AD130" i="35"/>
  <c r="AC130" i="35"/>
  <c r="AL130" i="35"/>
  <c r="AG130" i="35"/>
  <c r="AE130" i="35"/>
  <c r="R130" i="35"/>
  <c r="O130" i="35"/>
  <c r="S130" i="35"/>
  <c r="Y130" i="35"/>
  <c r="B171" i="35"/>
  <c r="AD23" i="35"/>
  <c r="AM23" i="35"/>
  <c r="Z23" i="35"/>
  <c r="AI23" i="35"/>
  <c r="AC23" i="35"/>
  <c r="Y23" i="35"/>
  <c r="A23" i="35"/>
  <c r="R23" i="35"/>
  <c r="AG23" i="35"/>
  <c r="Q23" i="35"/>
  <c r="AF23" i="35"/>
  <c r="AK23" i="35"/>
  <c r="AL23" i="35"/>
  <c r="O23" i="35"/>
  <c r="AA23" i="35"/>
  <c r="AB23" i="35"/>
  <c r="P23" i="35"/>
  <c r="AJ23" i="35"/>
  <c r="AH23" i="35"/>
  <c r="S23" i="35"/>
  <c r="AE23" i="35"/>
  <c r="X23" i="35"/>
  <c r="B145" i="35"/>
  <c r="AD156" i="35"/>
  <c r="AJ156" i="35"/>
  <c r="Z156" i="35"/>
  <c r="AA156" i="35"/>
  <c r="AF156" i="35"/>
  <c r="A156" i="35"/>
  <c r="X156" i="35"/>
  <c r="AI156" i="35"/>
  <c r="S156" i="35"/>
  <c r="AE156" i="35"/>
  <c r="AB156" i="35"/>
  <c r="Q156" i="35"/>
  <c r="AH156" i="35"/>
  <c r="P156" i="35"/>
  <c r="Y156" i="35"/>
  <c r="AC156" i="35"/>
  <c r="R156" i="35"/>
  <c r="AL156" i="35"/>
  <c r="AM156" i="35"/>
  <c r="AK156" i="35"/>
  <c r="AG156" i="35"/>
  <c r="O156" i="35"/>
  <c r="AG175" i="35"/>
  <c r="AA175" i="35"/>
  <c r="Z175" i="35"/>
  <c r="S175" i="35"/>
  <c r="Y175" i="35"/>
  <c r="AI175" i="35"/>
  <c r="Q175" i="35"/>
  <c r="AC175" i="35"/>
  <c r="AK175" i="35"/>
  <c r="O175" i="35"/>
  <c r="A175" i="35"/>
  <c r="AH175" i="35"/>
  <c r="P175" i="35"/>
  <c r="AB175" i="35"/>
  <c r="AM175" i="35"/>
  <c r="AF175" i="35"/>
  <c r="X175" i="35"/>
  <c r="AJ175" i="35"/>
  <c r="R175" i="35"/>
  <c r="AD175" i="35"/>
  <c r="AL175" i="35"/>
  <c r="AE175" i="35"/>
  <c r="B149" i="35"/>
  <c r="AD184" i="35"/>
  <c r="Y184" i="35"/>
  <c r="O184" i="35"/>
  <c r="X184" i="35"/>
  <c r="R184" i="35"/>
  <c r="AK184" i="35"/>
  <c r="AA184" i="35"/>
  <c r="P184" i="35"/>
  <c r="AH184" i="35"/>
  <c r="Q184" i="35"/>
  <c r="AB184" i="35"/>
  <c r="AJ184" i="35"/>
  <c r="AL184" i="35"/>
  <c r="AG184" i="35"/>
  <c r="AF184" i="35"/>
  <c r="AE184" i="35"/>
  <c r="AC184" i="35"/>
  <c r="AI184" i="35"/>
  <c r="Z184" i="35"/>
  <c r="A184" i="35"/>
  <c r="AM184" i="35"/>
  <c r="S184" i="35"/>
  <c r="B61" i="35"/>
  <c r="AK168" i="35"/>
  <c r="AF168" i="35"/>
  <c r="AD168" i="35"/>
  <c r="AA168" i="35"/>
  <c r="Z168" i="35"/>
  <c r="AM168" i="35"/>
  <c r="S168" i="35"/>
  <c r="AH168" i="35"/>
  <c r="AI168" i="35"/>
  <c r="AB168" i="35"/>
  <c r="P168" i="35"/>
  <c r="R168" i="35"/>
  <c r="AG168" i="35"/>
  <c r="AL168" i="35"/>
  <c r="A168" i="35"/>
  <c r="X168" i="35"/>
  <c r="Q168" i="35"/>
  <c r="Y168" i="35"/>
  <c r="AJ168" i="35"/>
  <c r="AE168" i="35"/>
  <c r="AC168" i="35"/>
  <c r="O168" i="35"/>
  <c r="A199" i="35"/>
  <c r="AG199" i="35"/>
  <c r="P199" i="35"/>
  <c r="X199" i="35"/>
  <c r="S199" i="35"/>
  <c r="R199" i="35"/>
  <c r="AC199" i="35"/>
  <c r="Q199" i="35"/>
  <c r="AI199" i="35"/>
  <c r="AA199" i="35"/>
  <c r="AH199" i="35"/>
  <c r="Z199" i="35"/>
  <c r="AE199" i="35"/>
  <c r="O199" i="35"/>
  <c r="AJ199" i="35"/>
  <c r="AB199" i="35"/>
  <c r="Y199" i="35"/>
  <c r="AM199" i="35"/>
  <c r="AL199" i="35"/>
  <c r="AD199" i="35"/>
  <c r="AF199" i="35"/>
  <c r="AK199" i="35"/>
  <c r="O77" i="35"/>
  <c r="Q77" i="35"/>
  <c r="AL77" i="35"/>
  <c r="AG77" i="35"/>
  <c r="S77" i="35"/>
  <c r="AA77" i="35"/>
  <c r="Y77" i="35"/>
  <c r="AJ77" i="35"/>
  <c r="AE77" i="35"/>
  <c r="A77" i="35"/>
  <c r="AK77" i="35"/>
  <c r="Z77" i="35"/>
  <c r="AI77" i="35"/>
  <c r="AB77" i="35"/>
  <c r="X77" i="35"/>
  <c r="AM77" i="35"/>
  <c r="R77" i="35"/>
  <c r="AD77" i="35"/>
  <c r="P77" i="35"/>
  <c r="AF77" i="35"/>
  <c r="AH77" i="35"/>
  <c r="AC77" i="35"/>
  <c r="AL131" i="35"/>
  <c r="AF131" i="35"/>
  <c r="AK131" i="35"/>
  <c r="AG131" i="35"/>
  <c r="AC131" i="35"/>
  <c r="AI131" i="35"/>
  <c r="AB131" i="35"/>
  <c r="AM131" i="35"/>
  <c r="Z131" i="35"/>
  <c r="AA131" i="35"/>
  <c r="AE131" i="35"/>
  <c r="AD131" i="35"/>
  <c r="P131" i="35"/>
  <c r="AJ131" i="35"/>
  <c r="A131" i="35"/>
  <c r="AH131" i="35"/>
  <c r="X131" i="35"/>
  <c r="Y131" i="35"/>
  <c r="R131" i="35"/>
  <c r="S131" i="35"/>
  <c r="Q131" i="35"/>
  <c r="O131" i="35"/>
  <c r="B103" i="35"/>
  <c r="R76" i="35"/>
  <c r="AM76" i="35"/>
  <c r="AH76" i="35"/>
  <c r="Z76" i="35"/>
  <c r="Q76" i="35"/>
  <c r="A76" i="35"/>
  <c r="AB76" i="35"/>
  <c r="AI76" i="35"/>
  <c r="O76" i="35"/>
  <c r="X76" i="35"/>
  <c r="AG76" i="35"/>
  <c r="AD76" i="35"/>
  <c r="Y76" i="35"/>
  <c r="AA76" i="35"/>
  <c r="AL76" i="35"/>
  <c r="AJ76" i="35"/>
  <c r="P76" i="35"/>
  <c r="AF76" i="35"/>
  <c r="AE76" i="35"/>
  <c r="AK76" i="35"/>
  <c r="AC76" i="35"/>
  <c r="S76" i="35"/>
  <c r="AF42" i="35"/>
  <c r="X42" i="35"/>
  <c r="AL42" i="35"/>
  <c r="Z42" i="35"/>
  <c r="AB42" i="35"/>
  <c r="A42" i="35"/>
  <c r="AA42" i="35"/>
  <c r="AH42" i="35"/>
  <c r="AE42" i="35"/>
  <c r="P42" i="35"/>
  <c r="Q42" i="35"/>
  <c r="AG42" i="35"/>
  <c r="AK42" i="35"/>
  <c r="AM42" i="35"/>
  <c r="AC42" i="35"/>
  <c r="AJ42" i="35"/>
  <c r="AD42" i="35"/>
  <c r="R42" i="35"/>
  <c r="AI42" i="35"/>
  <c r="O42" i="35"/>
  <c r="Y42" i="35"/>
  <c r="S42" i="35"/>
  <c r="AI137" i="35"/>
  <c r="S137" i="35"/>
  <c r="AE137" i="35"/>
  <c r="AK137" i="35"/>
  <c r="X137" i="35"/>
  <c r="AG137" i="35"/>
  <c r="AL137" i="35"/>
  <c r="Y137" i="35"/>
  <c r="AM137" i="35"/>
  <c r="AB137" i="35"/>
  <c r="AD137" i="35"/>
  <c r="A137" i="35"/>
  <c r="AA137" i="35"/>
  <c r="R137" i="35"/>
  <c r="AH137" i="35"/>
  <c r="AJ137" i="35"/>
  <c r="AC137" i="35"/>
  <c r="Z137" i="35"/>
  <c r="AF137" i="35"/>
  <c r="O137" i="35"/>
  <c r="P137" i="35"/>
  <c r="Q137" i="35"/>
  <c r="B91" i="35"/>
  <c r="B133" i="35"/>
  <c r="Q188" i="35"/>
  <c r="AF188" i="35"/>
  <c r="AG188" i="35"/>
  <c r="AK188" i="35"/>
  <c r="AE188" i="35"/>
  <c r="R188" i="35"/>
  <c r="Z188" i="35"/>
  <c r="AC188" i="35"/>
  <c r="AL188" i="35"/>
  <c r="X188" i="35"/>
  <c r="AH188" i="35"/>
  <c r="AB188" i="35"/>
  <c r="AJ188" i="35"/>
  <c r="A188" i="35"/>
  <c r="AM188" i="35"/>
  <c r="O188" i="35"/>
  <c r="AA188" i="35"/>
  <c r="S188" i="35"/>
  <c r="AD188" i="35"/>
  <c r="AI188" i="35"/>
  <c r="P188" i="35"/>
  <c r="Y188" i="35"/>
  <c r="AI94" i="35"/>
  <c r="AA94" i="35"/>
  <c r="P94" i="35"/>
  <c r="AE94" i="35"/>
  <c r="AB94" i="35"/>
  <c r="Z94" i="35"/>
  <c r="X94" i="35"/>
  <c r="AM94" i="35"/>
  <c r="AF94" i="35"/>
  <c r="S94" i="35"/>
  <c r="AC94" i="35"/>
  <c r="AD94" i="35"/>
  <c r="A94" i="35"/>
  <c r="Y94" i="35"/>
  <c r="R94" i="35"/>
  <c r="AH94" i="35"/>
  <c r="AK94" i="35"/>
  <c r="Q94" i="35"/>
  <c r="O94" i="35"/>
  <c r="AJ94" i="35"/>
  <c r="AL94" i="35"/>
  <c r="AG94" i="35"/>
  <c r="S122" i="35"/>
  <c r="AG122" i="35"/>
  <c r="AI122" i="35"/>
  <c r="AC122" i="35"/>
  <c r="O122" i="35"/>
  <c r="A122" i="35"/>
  <c r="Z122" i="35"/>
  <c r="AA122" i="35"/>
  <c r="AB122" i="35"/>
  <c r="AE122" i="35"/>
  <c r="X122" i="35"/>
  <c r="P122" i="35"/>
  <c r="AD122" i="35"/>
  <c r="Q122" i="35"/>
  <c r="AK122" i="35"/>
  <c r="Y122" i="35"/>
  <c r="AH122" i="35"/>
  <c r="R122" i="35"/>
  <c r="AL122" i="35"/>
  <c r="AF122" i="35"/>
  <c r="AM122" i="35"/>
  <c r="AJ122" i="35"/>
  <c r="AF89" i="35"/>
  <c r="AI89" i="35"/>
  <c r="AA89" i="35"/>
  <c r="AC89" i="35"/>
  <c r="Z89" i="35"/>
  <c r="X89" i="35"/>
  <c r="AL89" i="35"/>
  <c r="AD89" i="35"/>
  <c r="AH89" i="35"/>
  <c r="Q89" i="35"/>
  <c r="AG89" i="35"/>
  <c r="S89" i="35"/>
  <c r="R89" i="35"/>
  <c r="Y89" i="35"/>
  <c r="A89" i="35"/>
  <c r="P89" i="35"/>
  <c r="AK89" i="35"/>
  <c r="AM89" i="35"/>
  <c r="AE89" i="35"/>
  <c r="O89" i="35"/>
  <c r="AB89" i="35"/>
  <c r="AJ89" i="35"/>
  <c r="B173" i="35"/>
  <c r="B55" i="35"/>
  <c r="S101" i="35"/>
  <c r="AF101" i="35"/>
  <c r="O101" i="35"/>
  <c r="X101" i="35"/>
  <c r="R101" i="35"/>
  <c r="P101" i="35"/>
  <c r="Q101" i="35"/>
  <c r="AL101" i="35"/>
  <c r="AK101" i="35"/>
  <c r="AE101" i="35"/>
  <c r="AA101" i="35"/>
  <c r="Y101" i="35"/>
  <c r="AH101" i="35"/>
  <c r="AB101" i="35"/>
  <c r="AJ101" i="35"/>
  <c r="A101" i="35"/>
  <c r="Z101" i="35"/>
  <c r="AG101" i="35"/>
  <c r="AI101" i="35"/>
  <c r="AD101" i="35"/>
  <c r="AM101" i="35"/>
  <c r="AC101" i="35"/>
  <c r="B100" i="35"/>
  <c r="B129" i="35"/>
  <c r="AM201" i="35"/>
  <c r="AH201" i="35"/>
  <c r="AC201" i="35"/>
  <c r="AD201" i="35"/>
  <c r="AA201" i="35"/>
  <c r="S201" i="35"/>
  <c r="X201" i="35"/>
  <c r="AF201" i="35"/>
  <c r="O201" i="35"/>
  <c r="AE201" i="35"/>
  <c r="A201" i="35"/>
  <c r="AK201" i="35"/>
  <c r="P201" i="35"/>
  <c r="AB201" i="35"/>
  <c r="AJ201" i="35"/>
  <c r="AG201" i="35"/>
  <c r="AI201" i="35"/>
  <c r="Q201" i="35"/>
  <c r="Z201" i="35"/>
  <c r="Y201" i="35"/>
  <c r="R201" i="35"/>
  <c r="AL201" i="35"/>
  <c r="B112" i="35"/>
  <c r="AE18" i="35"/>
  <c r="AH18" i="35"/>
  <c r="AK18" i="35"/>
  <c r="O18" i="35"/>
  <c r="AJ18" i="35"/>
  <c r="AB18" i="35"/>
  <c r="AG18" i="35"/>
  <c r="AF18" i="35"/>
  <c r="A18" i="35"/>
  <c r="Q18" i="35"/>
  <c r="AD18" i="35"/>
  <c r="AL18" i="35"/>
  <c r="S18" i="35"/>
  <c r="AA18" i="35"/>
  <c r="R18" i="35"/>
  <c r="AC18" i="35"/>
  <c r="P18" i="35"/>
  <c r="Z18" i="35"/>
  <c r="AM18" i="35"/>
  <c r="AI18" i="35"/>
  <c r="X18" i="35"/>
  <c r="Y18" i="35"/>
  <c r="AK116" i="35"/>
  <c r="O116" i="35"/>
  <c r="A116" i="35"/>
  <c r="AL116" i="35"/>
  <c r="P116" i="35"/>
  <c r="AG116" i="35"/>
  <c r="AM116" i="35"/>
  <c r="AC116" i="35"/>
  <c r="AI116" i="35"/>
  <c r="Z116" i="35"/>
  <c r="Y116" i="35"/>
  <c r="Q116" i="35"/>
  <c r="AJ116" i="35"/>
  <c r="R116" i="35"/>
  <c r="AF116" i="35"/>
  <c r="AA116" i="35"/>
  <c r="AH116" i="35"/>
  <c r="AB116" i="35"/>
  <c r="AD116" i="35"/>
  <c r="X116" i="35"/>
  <c r="AE116" i="35"/>
  <c r="S116" i="35"/>
  <c r="O117" i="35"/>
  <c r="Z117" i="35"/>
  <c r="AC117" i="35"/>
  <c r="AM117" i="35"/>
  <c r="AD117" i="35"/>
  <c r="P117" i="35"/>
  <c r="Q117" i="35"/>
  <c r="AJ117" i="35"/>
  <c r="AA117" i="35"/>
  <c r="AH117" i="35"/>
  <c r="R117" i="35"/>
  <c r="AG117" i="35"/>
  <c r="AL117" i="35"/>
  <c r="AK117" i="35"/>
  <c r="AB117" i="35"/>
  <c r="X117" i="35"/>
  <c r="AE117" i="35"/>
  <c r="AF117" i="35"/>
  <c r="Y117" i="35"/>
  <c r="AI117" i="35"/>
  <c r="A117" i="35"/>
  <c r="S117" i="35"/>
  <c r="B37" i="35"/>
  <c r="AF81" i="35"/>
  <c r="R81" i="35"/>
  <c r="AM81" i="35"/>
  <c r="AK81" i="35"/>
  <c r="P81" i="35"/>
  <c r="AJ81" i="35"/>
  <c r="AE81" i="35"/>
  <c r="AH81" i="35"/>
  <c r="Z81" i="35"/>
  <c r="AI81" i="35"/>
  <c r="O81" i="35"/>
  <c r="Y81" i="35"/>
  <c r="A81" i="35"/>
  <c r="AG81" i="35"/>
  <c r="AC81" i="35"/>
  <c r="AL81" i="35"/>
  <c r="AD81" i="35"/>
  <c r="AB81" i="35"/>
  <c r="AA81" i="35"/>
  <c r="Q81" i="35"/>
  <c r="S81" i="35"/>
  <c r="X81" i="35"/>
  <c r="AJ189" i="35"/>
  <c r="R189" i="35"/>
  <c r="Q189" i="35"/>
  <c r="AB189" i="35"/>
  <c r="AF189" i="35"/>
  <c r="AH189" i="35"/>
  <c r="AC189" i="35"/>
  <c r="AI189" i="35"/>
  <c r="S189" i="35"/>
  <c r="AD189" i="35"/>
  <c r="AL189" i="35"/>
  <c r="P189" i="35"/>
  <c r="Z189" i="35"/>
  <c r="AK189" i="35"/>
  <c r="O189" i="35"/>
  <c r="AM189" i="35"/>
  <c r="A189" i="35"/>
  <c r="X189" i="35"/>
  <c r="Y189" i="35"/>
  <c r="AA189" i="35"/>
  <c r="AG189" i="35"/>
  <c r="AE189" i="35"/>
  <c r="B86" i="35"/>
  <c r="AF181" i="35"/>
  <c r="AK181" i="35"/>
  <c r="AB181" i="35"/>
  <c r="AG181" i="35"/>
  <c r="AL181" i="35"/>
  <c r="AC181" i="35"/>
  <c r="S181" i="35"/>
  <c r="Y181" i="35"/>
  <c r="AH181" i="35"/>
  <c r="O181" i="35"/>
  <c r="AI181" i="35"/>
  <c r="AM181" i="35"/>
  <c r="P181" i="35"/>
  <c r="Z181" i="35"/>
  <c r="AJ181" i="35"/>
  <c r="AA181" i="35"/>
  <c r="X181" i="35"/>
  <c r="Q181" i="35"/>
  <c r="AE181" i="35"/>
  <c r="R181" i="35"/>
  <c r="AD181" i="35"/>
  <c r="A181" i="35"/>
  <c r="B16" i="35"/>
  <c r="B170" i="35"/>
  <c r="B25" i="35"/>
  <c r="AF66" i="35"/>
  <c r="AL66" i="35"/>
  <c r="Z66" i="35"/>
  <c r="P66" i="35"/>
  <c r="AC66" i="35"/>
  <c r="AM66" i="35"/>
  <c r="AK66" i="35"/>
  <c r="AH66" i="35"/>
  <c r="AD66" i="35"/>
  <c r="AE66" i="35"/>
  <c r="Y66" i="35"/>
  <c r="O66" i="35"/>
  <c r="AJ66" i="35"/>
  <c r="AB66" i="35"/>
  <c r="AA66" i="35"/>
  <c r="AG66" i="35"/>
  <c r="AI66" i="35"/>
  <c r="X66" i="35"/>
  <c r="Q66" i="35"/>
  <c r="R66" i="35"/>
  <c r="A66" i="35"/>
  <c r="S66" i="35"/>
  <c r="AE50" i="35"/>
  <c r="AA50" i="35"/>
  <c r="AI50" i="35"/>
  <c r="AJ50" i="35"/>
  <c r="AB50" i="35"/>
  <c r="Y50" i="35"/>
  <c r="AD50" i="35"/>
  <c r="R50" i="35"/>
  <c r="AH50" i="35"/>
  <c r="O50" i="35"/>
  <c r="X50" i="35"/>
  <c r="AC50" i="35"/>
  <c r="A50" i="35"/>
  <c r="Z50" i="35"/>
  <c r="AK50" i="35"/>
  <c r="AF50" i="35"/>
  <c r="AL50" i="35"/>
  <c r="P50" i="35"/>
  <c r="AM50" i="35"/>
  <c r="S50" i="35"/>
  <c r="Q50" i="35"/>
  <c r="AG50" i="35"/>
  <c r="AF171" i="35"/>
  <c r="AD171" i="35"/>
  <c r="Z171" i="35"/>
  <c r="X171" i="35"/>
  <c r="AB171" i="35"/>
  <c r="AI171" i="35"/>
  <c r="AK171" i="35"/>
  <c r="O171" i="35"/>
  <c r="P171" i="35"/>
  <c r="A171" i="35"/>
  <c r="AJ171" i="35"/>
  <c r="Y171" i="35"/>
  <c r="AG171" i="35"/>
  <c r="R171" i="35"/>
  <c r="S171" i="35"/>
  <c r="AL171" i="35"/>
  <c r="AM171" i="35"/>
  <c r="AE171" i="35"/>
  <c r="Q171" i="35"/>
  <c r="AC171" i="35"/>
  <c r="AH171" i="35"/>
  <c r="AA171" i="35"/>
  <c r="Q136" i="35"/>
  <c r="P136" i="35"/>
  <c r="AL136" i="35"/>
  <c r="O136" i="35"/>
  <c r="AH136" i="35"/>
  <c r="AG136" i="35"/>
  <c r="AC136" i="35"/>
  <c r="R136" i="35"/>
  <c r="A136" i="35"/>
  <c r="AA136" i="35"/>
  <c r="AB136" i="35"/>
  <c r="AJ136" i="35"/>
  <c r="S136" i="35"/>
  <c r="AF136" i="35"/>
  <c r="AD136" i="35"/>
  <c r="AM136" i="35"/>
  <c r="AK136" i="35"/>
  <c r="Y136" i="35"/>
  <c r="AI136" i="35"/>
  <c r="Z136" i="35"/>
  <c r="X136" i="35"/>
  <c r="AE136" i="35"/>
  <c r="Q197" i="35"/>
  <c r="AL197" i="35"/>
  <c r="AG197" i="35"/>
  <c r="AB197" i="35"/>
  <c r="S197" i="35"/>
  <c r="O197" i="35"/>
  <c r="AJ197" i="35"/>
  <c r="AM197" i="35"/>
  <c r="P197" i="35"/>
  <c r="AH197" i="35"/>
  <c r="AE197" i="35"/>
  <c r="Y197" i="35"/>
  <c r="AD197" i="35"/>
  <c r="R197" i="35"/>
  <c r="AI197" i="35"/>
  <c r="AF197" i="35"/>
  <c r="A197" i="35"/>
  <c r="AC197" i="35"/>
  <c r="X197" i="35"/>
  <c r="AA197" i="35"/>
  <c r="AK197" i="35"/>
  <c r="Z197" i="35"/>
  <c r="B179" i="35"/>
  <c r="B84" i="35"/>
  <c r="B71" i="35"/>
  <c r="AB115" i="35"/>
  <c r="X115" i="35"/>
  <c r="AJ115" i="35"/>
  <c r="S115" i="35"/>
  <c r="AL115" i="35"/>
  <c r="Y115" i="35"/>
  <c r="AM115" i="35"/>
  <c r="AF115" i="35"/>
  <c r="R115" i="35"/>
  <c r="A115" i="35"/>
  <c r="AI115" i="35"/>
  <c r="O115" i="35"/>
  <c r="AC115" i="35"/>
  <c r="Q115" i="35"/>
  <c r="AG115" i="35"/>
  <c r="AK115" i="35"/>
  <c r="AD115" i="35"/>
  <c r="Z115" i="35"/>
  <c r="P115" i="35"/>
  <c r="AA115" i="35"/>
  <c r="AH115" i="35"/>
  <c r="AE115" i="35"/>
  <c r="AD41" i="35"/>
  <c r="AB41" i="35"/>
  <c r="AH41" i="35"/>
  <c r="X41" i="35"/>
  <c r="Z41" i="35"/>
  <c r="P41" i="35"/>
  <c r="AI41" i="35"/>
  <c r="AG41" i="35"/>
  <c r="R41" i="35"/>
  <c r="AM41" i="35"/>
  <c r="AE41" i="35"/>
  <c r="Q41" i="35"/>
  <c r="AC41" i="35"/>
  <c r="AK41" i="35"/>
  <c r="AL41" i="35"/>
  <c r="AA41" i="35"/>
  <c r="AJ41" i="35"/>
  <c r="AF41" i="35"/>
  <c r="O41" i="35"/>
  <c r="A41" i="35"/>
  <c r="Y41" i="35"/>
  <c r="S41" i="35"/>
  <c r="B128" i="35"/>
  <c r="AB105" i="35"/>
  <c r="Z105" i="35"/>
  <c r="X105" i="35"/>
  <c r="Y105" i="35"/>
  <c r="AI105" i="35"/>
  <c r="A105" i="35"/>
  <c r="R105" i="35"/>
  <c r="P105" i="35"/>
  <c r="Q105" i="35"/>
  <c r="AL105" i="35"/>
  <c r="AG105" i="35"/>
  <c r="AJ105" i="35"/>
  <c r="O105" i="35"/>
  <c r="AE105" i="35"/>
  <c r="AC105" i="35"/>
  <c r="AD105" i="35"/>
  <c r="AK105" i="35"/>
  <c r="AM105" i="35"/>
  <c r="AH105" i="35"/>
  <c r="AA105" i="35"/>
  <c r="AF105" i="35"/>
  <c r="S105" i="35"/>
  <c r="AL157" i="35"/>
  <c r="P157" i="35"/>
  <c r="AH157" i="35"/>
  <c r="AG157" i="35"/>
  <c r="AD157" i="35"/>
  <c r="AM157" i="35"/>
  <c r="AJ157" i="35"/>
  <c r="AI157" i="35"/>
  <c r="R157" i="35"/>
  <c r="S157" i="35"/>
  <c r="AE157" i="35"/>
  <c r="Z157" i="35"/>
  <c r="Q157" i="35"/>
  <c r="O157" i="35"/>
  <c r="A157" i="35"/>
  <c r="AC157" i="35"/>
  <c r="X157" i="35"/>
  <c r="AA157" i="35"/>
  <c r="AB157" i="35"/>
  <c r="Y157" i="35"/>
  <c r="AK157" i="35"/>
  <c r="AF157" i="35"/>
  <c r="A169" i="35"/>
  <c r="S169" i="35"/>
  <c r="AE169" i="35"/>
  <c r="X169" i="35"/>
  <c r="Y169" i="35"/>
  <c r="AK169" i="35"/>
  <c r="AL169" i="35"/>
  <c r="AH169" i="35"/>
  <c r="P169" i="35"/>
  <c r="AA169" i="35"/>
  <c r="AJ169" i="35"/>
  <c r="R169" i="35"/>
  <c r="AG169" i="35"/>
  <c r="AB169" i="35"/>
  <c r="AF169" i="35"/>
  <c r="AC169" i="35"/>
  <c r="AD169" i="35"/>
  <c r="Z169" i="35"/>
  <c r="Q169" i="35"/>
  <c r="O169" i="35"/>
  <c r="AM169" i="35"/>
  <c r="AI169" i="35"/>
  <c r="B195" i="35"/>
  <c r="AE37" i="35"/>
  <c r="Y37" i="35"/>
  <c r="AA37" i="35"/>
  <c r="Q37" i="35"/>
  <c r="R37" i="35"/>
  <c r="AJ37" i="35"/>
  <c r="AK37" i="35"/>
  <c r="S37" i="35"/>
  <c r="AG37" i="35"/>
  <c r="AL37" i="35"/>
  <c r="AM37" i="35"/>
  <c r="AD37" i="35"/>
  <c r="AC37" i="35"/>
  <c r="X37" i="35"/>
  <c r="P37" i="35"/>
  <c r="AB37" i="35"/>
  <c r="Z37" i="35"/>
  <c r="AF37" i="35"/>
  <c r="A37" i="35"/>
  <c r="O37" i="35"/>
  <c r="AI37" i="35"/>
  <c r="AH37" i="35"/>
  <c r="AC114" i="35"/>
  <c r="R114" i="35"/>
  <c r="Y114" i="35"/>
  <c r="S114" i="35"/>
  <c r="Z114" i="35"/>
  <c r="O114" i="35"/>
  <c r="AM114" i="35"/>
  <c r="Q114" i="35"/>
  <c r="AI114" i="35"/>
  <c r="A114" i="35"/>
  <c r="AB114" i="35"/>
  <c r="AH114" i="35"/>
  <c r="AL114" i="35"/>
  <c r="AJ114" i="35"/>
  <c r="AD114" i="35"/>
  <c r="X114" i="35"/>
  <c r="AG114" i="35"/>
  <c r="P114" i="35"/>
  <c r="AK114" i="35"/>
  <c r="AE114" i="35"/>
  <c r="AF114" i="35"/>
  <c r="AA114" i="35"/>
  <c r="AA134" i="35"/>
  <c r="R134" i="35"/>
  <c r="O134" i="35"/>
  <c r="P134" i="35"/>
  <c r="AL134" i="35"/>
  <c r="AJ134" i="35"/>
  <c r="S134" i="35"/>
  <c r="AC134" i="35"/>
  <c r="AB134" i="35"/>
  <c r="AH134" i="35"/>
  <c r="Q134" i="35"/>
  <c r="A134" i="35"/>
  <c r="AG134" i="35"/>
  <c r="AF134" i="35"/>
  <c r="Z134" i="35"/>
  <c r="AD134" i="35"/>
  <c r="AE134" i="35"/>
  <c r="AK134" i="35"/>
  <c r="Y134" i="35"/>
  <c r="AI134" i="35"/>
  <c r="X134" i="35"/>
  <c r="AM134" i="35"/>
  <c r="B24" i="35"/>
  <c r="B66" i="35"/>
  <c r="B79" i="35"/>
  <c r="B163" i="35"/>
  <c r="B72" i="35"/>
  <c r="B117" i="35"/>
  <c r="AA148" i="35"/>
  <c r="AL148" i="35"/>
  <c r="Q148" i="35"/>
  <c r="AE148" i="35"/>
  <c r="Z148" i="35"/>
  <c r="AD148" i="35"/>
  <c r="AG148" i="35"/>
  <c r="P148" i="35"/>
  <c r="AF148" i="35"/>
  <c r="R148" i="35"/>
  <c r="A148" i="35"/>
  <c r="AI148" i="35"/>
  <c r="X148" i="35"/>
  <c r="AJ148" i="35"/>
  <c r="Y148" i="35"/>
  <c r="AK148" i="35"/>
  <c r="AB148" i="35"/>
  <c r="AM148" i="35"/>
  <c r="AH148" i="35"/>
  <c r="O148" i="35"/>
  <c r="AC148" i="35"/>
  <c r="S148" i="35"/>
  <c r="B80" i="35"/>
  <c r="B142" i="35"/>
  <c r="Q60" i="35"/>
  <c r="S60" i="35"/>
  <c r="P60" i="35"/>
  <c r="R60" i="35"/>
  <c r="AK60" i="35"/>
  <c r="X60" i="35"/>
  <c r="A60" i="35"/>
  <c r="AJ60" i="35"/>
  <c r="AG60" i="35"/>
  <c r="Y60" i="35"/>
  <c r="AF60" i="35"/>
  <c r="O60" i="35"/>
  <c r="AH60" i="35"/>
  <c r="AC60" i="35"/>
  <c r="AI60" i="35"/>
  <c r="AA60" i="35"/>
  <c r="AL60" i="35"/>
  <c r="AB60" i="35"/>
  <c r="AM60" i="35"/>
  <c r="AD60" i="35"/>
  <c r="AE60" i="35"/>
  <c r="Z60" i="35"/>
  <c r="B74" i="35"/>
  <c r="B104" i="35"/>
  <c r="B111" i="35"/>
  <c r="AD85" i="35"/>
  <c r="S85" i="35"/>
  <c r="Z85" i="35"/>
  <c r="AA85" i="35"/>
  <c r="Y85" i="35"/>
  <c r="AM85" i="35"/>
  <c r="AF85" i="35"/>
  <c r="AL85" i="35"/>
  <c r="AK85" i="35"/>
  <c r="O85" i="35"/>
  <c r="AH85" i="35"/>
  <c r="AB85" i="35"/>
  <c r="AI85" i="35"/>
  <c r="X85" i="35"/>
  <c r="A85" i="35"/>
  <c r="R85" i="35"/>
  <c r="AG85" i="35"/>
  <c r="P85" i="35"/>
  <c r="AJ85" i="35"/>
  <c r="AE85" i="35"/>
  <c r="Q85" i="35"/>
  <c r="AC85" i="35"/>
  <c r="B141" i="35"/>
  <c r="AA84" i="35"/>
  <c r="X84" i="35"/>
  <c r="O84" i="35"/>
  <c r="AF84" i="35"/>
  <c r="R84" i="35"/>
  <c r="AM84" i="35"/>
  <c r="AI84" i="35"/>
  <c r="AB84" i="35"/>
  <c r="A84" i="35"/>
  <c r="S84" i="35"/>
  <c r="AG84" i="35"/>
  <c r="AD84" i="35"/>
  <c r="AL84" i="35"/>
  <c r="AJ84" i="35"/>
  <c r="P84" i="35"/>
  <c r="AE84" i="35"/>
  <c r="AC84" i="35"/>
  <c r="Z84" i="35"/>
  <c r="AH84" i="35"/>
  <c r="Y84" i="35"/>
  <c r="Q84" i="35"/>
  <c r="AK84" i="35"/>
  <c r="B40" i="35"/>
  <c r="B105" i="35"/>
  <c r="O110" i="35"/>
  <c r="AK110" i="35"/>
  <c r="P110" i="35"/>
  <c r="AI110" i="35"/>
  <c r="AH110" i="35"/>
  <c r="AG110" i="35"/>
  <c r="AL110" i="35"/>
  <c r="AD110" i="35"/>
  <c r="AA110" i="35"/>
  <c r="A110" i="35"/>
  <c r="AM110" i="35"/>
  <c r="R110" i="35"/>
  <c r="AE110" i="35"/>
  <c r="AC110" i="35"/>
  <c r="AB110" i="35"/>
  <c r="Z110" i="35"/>
  <c r="X110" i="35"/>
  <c r="AF110" i="35"/>
  <c r="Q110" i="35"/>
  <c r="Y110" i="35"/>
  <c r="S110" i="35"/>
  <c r="AJ110" i="35"/>
  <c r="S125" i="35"/>
  <c r="AG125" i="35"/>
  <c r="AI125" i="35"/>
  <c r="AC125" i="35"/>
  <c r="O125" i="35"/>
  <c r="A125" i="35"/>
  <c r="Z125" i="35"/>
  <c r="AA125" i="35"/>
  <c r="AB125" i="35"/>
  <c r="AE125" i="35"/>
  <c r="X125" i="35"/>
  <c r="R125" i="35"/>
  <c r="AK125" i="35"/>
  <c r="AF125" i="35"/>
  <c r="Q125" i="35"/>
  <c r="AH125" i="35"/>
  <c r="Y125" i="35"/>
  <c r="AL125" i="35"/>
  <c r="AM125" i="35"/>
  <c r="P125" i="35"/>
  <c r="AJ125" i="35"/>
  <c r="AD125" i="35"/>
  <c r="AC198" i="35"/>
  <c r="AH198" i="35"/>
  <c r="Z198" i="35"/>
  <c r="AG198" i="35"/>
  <c r="AF198" i="35"/>
  <c r="AM198" i="35"/>
  <c r="O198" i="35"/>
  <c r="X198" i="35"/>
  <c r="AA198" i="35"/>
  <c r="AK198" i="35"/>
  <c r="AE198" i="35"/>
  <c r="AL198" i="35"/>
  <c r="A198" i="35"/>
  <c r="P198" i="35"/>
  <c r="AB198" i="35"/>
  <c r="AJ198" i="35"/>
  <c r="Y198" i="35"/>
  <c r="AI198" i="35"/>
  <c r="S198" i="35"/>
  <c r="AD198" i="35"/>
  <c r="Q198" i="35"/>
  <c r="R198" i="35"/>
  <c r="B124" i="35"/>
  <c r="B185" i="35"/>
  <c r="B109" i="35"/>
  <c r="AF109" i="35"/>
  <c r="A109" i="35"/>
  <c r="AL109" i="35"/>
  <c r="AG109" i="35"/>
  <c r="AK109" i="35"/>
  <c r="AJ109" i="35"/>
  <c r="S109" i="35"/>
  <c r="Q109" i="35"/>
  <c r="Z109" i="35"/>
  <c r="AH109" i="35"/>
  <c r="O109" i="35"/>
  <c r="AA109" i="35"/>
  <c r="AI109" i="35"/>
  <c r="AB109" i="35"/>
  <c r="P109" i="35"/>
  <c r="Y109" i="35"/>
  <c r="AD109" i="35"/>
  <c r="R109" i="35"/>
  <c r="AM109" i="35"/>
  <c r="X109" i="35"/>
  <c r="AE109" i="35"/>
  <c r="AC109" i="35"/>
  <c r="EF510" i="36"/>
  <c r="EK510" i="36"/>
  <c r="EL510" i="36"/>
  <c r="ED510" i="36"/>
  <c r="DZ510" i="36"/>
  <c r="EE510" i="36"/>
  <c r="EM510" i="36"/>
  <c r="EG510" i="36"/>
  <c r="EA510" i="36"/>
  <c r="AB152" i="35"/>
  <c r="AG152" i="35"/>
  <c r="AH152" i="35"/>
  <c r="AI152" i="35"/>
  <c r="AD152" i="35"/>
  <c r="P152" i="35"/>
  <c r="AA152" i="35"/>
  <c r="AC152" i="35"/>
  <c r="AF152" i="35"/>
  <c r="A152" i="35"/>
  <c r="AJ152" i="35"/>
  <c r="AK152" i="35"/>
  <c r="Z152" i="35"/>
  <c r="S152" i="35"/>
  <c r="AM152" i="35"/>
  <c r="R152" i="35"/>
  <c r="X152" i="35"/>
  <c r="AL152" i="35"/>
  <c r="Q152" i="35"/>
  <c r="AE152" i="35"/>
  <c r="Y152" i="35"/>
  <c r="O152" i="35"/>
  <c r="AF44" i="35"/>
  <c r="AE44" i="35"/>
  <c r="Y44" i="35"/>
  <c r="Z44" i="35"/>
  <c r="Q44" i="35"/>
  <c r="R44" i="35"/>
  <c r="AA44" i="35"/>
  <c r="AK44" i="35"/>
  <c r="P44" i="35"/>
  <c r="AL44" i="35"/>
  <c r="S44" i="35"/>
  <c r="AI44" i="35"/>
  <c r="AC44" i="35"/>
  <c r="AH44" i="35"/>
  <c r="A44" i="35"/>
  <c r="AM44" i="35"/>
  <c r="AJ44" i="35"/>
  <c r="AG44" i="35"/>
  <c r="AD44" i="35"/>
  <c r="X44" i="35"/>
  <c r="O44" i="35"/>
  <c r="AB44" i="35"/>
  <c r="B31" i="35"/>
  <c r="AL25" i="35"/>
  <c r="Q25" i="35"/>
  <c r="AH25" i="35"/>
  <c r="P25" i="35"/>
  <c r="AD25" i="35"/>
  <c r="AF25" i="35"/>
  <c r="AG25" i="35"/>
  <c r="Y25" i="35"/>
  <c r="A25" i="35"/>
  <c r="Z25" i="35"/>
  <c r="R25" i="35"/>
  <c r="AM25" i="35"/>
  <c r="X25" i="35"/>
  <c r="AK25" i="35"/>
  <c r="O25" i="35"/>
  <c r="AI25" i="35"/>
  <c r="AB25" i="35"/>
  <c r="S25" i="35"/>
  <c r="AE25" i="35"/>
  <c r="AC25" i="35"/>
  <c r="AA25" i="35"/>
  <c r="AJ25" i="35"/>
  <c r="S163" i="35"/>
  <c r="X163" i="35"/>
  <c r="Z163" i="35"/>
  <c r="AB163" i="35"/>
  <c r="AL163" i="35"/>
  <c r="AF163" i="35"/>
  <c r="AC163" i="35"/>
  <c r="R163" i="35"/>
  <c r="AD163" i="35"/>
  <c r="AE163" i="35"/>
  <c r="AK163" i="35"/>
  <c r="Q163" i="35"/>
  <c r="A163" i="35"/>
  <c r="AH163" i="35"/>
  <c r="AA163" i="35"/>
  <c r="Y163" i="35"/>
  <c r="AJ163" i="35"/>
  <c r="AG163" i="35"/>
  <c r="P163" i="35"/>
  <c r="AM163" i="35"/>
  <c r="O163" i="35"/>
  <c r="AI163" i="35"/>
  <c r="B56" i="35"/>
  <c r="B94" i="35"/>
  <c r="AK80" i="35"/>
  <c r="P80" i="35"/>
  <c r="AG80" i="35"/>
  <c r="AI80" i="35"/>
  <c r="AC80" i="35"/>
  <c r="A80" i="35"/>
  <c r="X80" i="35"/>
  <c r="AM80" i="35"/>
  <c r="AB80" i="35"/>
  <c r="AD80" i="35"/>
  <c r="Y80" i="35"/>
  <c r="AA80" i="35"/>
  <c r="R80" i="35"/>
  <c r="Q80" i="35"/>
  <c r="AH80" i="35"/>
  <c r="S80" i="35"/>
  <c r="AJ80" i="35"/>
  <c r="AL80" i="35"/>
  <c r="AF80" i="35"/>
  <c r="AE80" i="35"/>
  <c r="Z80" i="35"/>
  <c r="O80" i="35"/>
  <c r="X170" i="35"/>
  <c r="AL170" i="35"/>
  <c r="P170" i="35"/>
  <c r="AK170" i="35"/>
  <c r="AF170" i="35"/>
  <c r="Q170" i="35"/>
  <c r="Z170" i="35"/>
  <c r="A170" i="35"/>
  <c r="AA170" i="35"/>
  <c r="AI170" i="35"/>
  <c r="AJ170" i="35"/>
  <c r="R170" i="35"/>
  <c r="AD170" i="35"/>
  <c r="AC170" i="35"/>
  <c r="AM170" i="35"/>
  <c r="AH170" i="35"/>
  <c r="AB170" i="35"/>
  <c r="Y170" i="35"/>
  <c r="AE170" i="35"/>
  <c r="O170" i="35"/>
  <c r="AG170" i="35"/>
  <c r="S170" i="35"/>
  <c r="S126" i="35"/>
  <c r="AG126" i="35"/>
  <c r="AI126" i="35"/>
  <c r="AC126" i="35"/>
  <c r="O126" i="35"/>
  <c r="AK126" i="35"/>
  <c r="R126" i="35"/>
  <c r="AD126" i="35"/>
  <c r="AL126" i="35"/>
  <c r="AA126" i="35"/>
  <c r="Z126" i="35"/>
  <c r="Q126" i="35"/>
  <c r="AE126" i="35"/>
  <c r="AF126" i="35"/>
  <c r="AM126" i="35"/>
  <c r="P126" i="35"/>
  <c r="AJ126" i="35"/>
  <c r="X126" i="35"/>
  <c r="A126" i="35"/>
  <c r="AH126" i="35"/>
  <c r="AB126" i="35"/>
  <c r="Y126" i="35"/>
  <c r="S123" i="35"/>
  <c r="AG123" i="35"/>
  <c r="AI123" i="35"/>
  <c r="AC123" i="35"/>
  <c r="O123" i="35"/>
  <c r="A123" i="35"/>
  <c r="Z123" i="35"/>
  <c r="AA123" i="35"/>
  <c r="AB123" i="35"/>
  <c r="AE123" i="35"/>
  <c r="X123" i="35"/>
  <c r="P123" i="35"/>
  <c r="AD123" i="35"/>
  <c r="AL123" i="35"/>
  <c r="AF123" i="35"/>
  <c r="AM123" i="35"/>
  <c r="Q123" i="35"/>
  <c r="AK123" i="35"/>
  <c r="Y123" i="35"/>
  <c r="AH123" i="35"/>
  <c r="R123" i="35"/>
  <c r="AJ123" i="35"/>
  <c r="B92" i="35"/>
  <c r="A36" i="35"/>
  <c r="AB36" i="35"/>
  <c r="AH36" i="35"/>
  <c r="X36" i="35"/>
  <c r="Z36" i="35"/>
  <c r="P36" i="35"/>
  <c r="O36" i="35"/>
  <c r="AA36" i="35"/>
  <c r="Y36" i="35"/>
  <c r="AG36" i="35"/>
  <c r="AE36" i="35"/>
  <c r="AF36" i="35"/>
  <c r="Q36" i="35"/>
  <c r="AC36" i="35"/>
  <c r="AK36" i="35"/>
  <c r="AJ36" i="35"/>
  <c r="AL36" i="35"/>
  <c r="AD36" i="35"/>
  <c r="AI36" i="35"/>
  <c r="R36" i="35"/>
  <c r="S36" i="35"/>
  <c r="AM36" i="35"/>
  <c r="AF173" i="35"/>
  <c r="AD173" i="35"/>
  <c r="AE173" i="35"/>
  <c r="S173" i="35"/>
  <c r="Z173" i="35"/>
  <c r="X173" i="35"/>
  <c r="R173" i="35"/>
  <c r="AM173" i="35"/>
  <c r="AL173" i="35"/>
  <c r="Q173" i="35"/>
  <c r="AC173" i="35"/>
  <c r="AK173" i="35"/>
  <c r="O173" i="35"/>
  <c r="AH173" i="35"/>
  <c r="AI173" i="35"/>
  <c r="AA173" i="35"/>
  <c r="A173" i="35"/>
  <c r="P173" i="35"/>
  <c r="AB173" i="35"/>
  <c r="AJ173" i="35"/>
  <c r="Y173" i="35"/>
  <c r="AG173" i="35"/>
  <c r="B121" i="35"/>
  <c r="B202" i="35"/>
  <c r="AG176" i="35"/>
  <c r="AL176" i="35"/>
  <c r="AE176" i="35"/>
  <c r="AH176" i="35"/>
  <c r="Y176" i="35"/>
  <c r="AA176" i="35"/>
  <c r="AF176" i="35"/>
  <c r="P176" i="35"/>
  <c r="AB176" i="35"/>
  <c r="AJ176" i="35"/>
  <c r="O176" i="35"/>
  <c r="AI176" i="35"/>
  <c r="S176" i="35"/>
  <c r="X176" i="35"/>
  <c r="AC176" i="35"/>
  <c r="AD176" i="35"/>
  <c r="A176" i="35"/>
  <c r="AM176" i="35"/>
  <c r="Z176" i="35"/>
  <c r="Q176" i="35"/>
  <c r="AK176" i="35"/>
  <c r="R176" i="35"/>
  <c r="B148" i="35"/>
  <c r="B30" i="35"/>
  <c r="B122" i="35"/>
  <c r="Y86" i="35"/>
  <c r="AB86" i="35"/>
  <c r="AK86" i="35"/>
  <c r="AE86" i="35"/>
  <c r="AJ86" i="35"/>
  <c r="AI86" i="35"/>
  <c r="Z86" i="35"/>
  <c r="P86" i="35"/>
  <c r="Q86" i="35"/>
  <c r="O86" i="35"/>
  <c r="S86" i="35"/>
  <c r="AG86" i="35"/>
  <c r="X86" i="35"/>
  <c r="AD86" i="35"/>
  <c r="R86" i="35"/>
  <c r="AA86" i="35"/>
  <c r="AL86" i="35"/>
  <c r="AF86" i="35"/>
  <c r="A86" i="35"/>
  <c r="AH86" i="35"/>
  <c r="AC86" i="35"/>
  <c r="AM86" i="35"/>
  <c r="B140" i="35"/>
  <c r="B162" i="35"/>
  <c r="AB38" i="35"/>
  <c r="AH38" i="35"/>
  <c r="Q38" i="35"/>
  <c r="Z38" i="35"/>
  <c r="P38" i="35"/>
  <c r="AL38" i="35"/>
  <c r="R38" i="35"/>
  <c r="AJ38" i="35"/>
  <c r="S38" i="35"/>
  <c r="AG38" i="35"/>
  <c r="AF38" i="35"/>
  <c r="AA38" i="35"/>
  <c r="A38" i="35"/>
  <c r="X38" i="35"/>
  <c r="O38" i="35"/>
  <c r="AK38" i="35"/>
  <c r="AI38" i="35"/>
  <c r="Y38" i="35"/>
  <c r="AM38" i="35"/>
  <c r="AC38" i="35"/>
  <c r="AD38" i="35"/>
  <c r="AE38" i="35"/>
  <c r="B78" i="35"/>
  <c r="EJ510" i="36"/>
  <c r="B23" i="35"/>
  <c r="AJ118" i="35"/>
  <c r="AH118" i="35"/>
  <c r="Y118" i="35"/>
  <c r="AD118" i="35"/>
  <c r="AB118" i="35"/>
  <c r="AC118" i="35"/>
  <c r="AA118" i="35"/>
  <c r="Z118" i="35"/>
  <c r="Q118" i="35"/>
  <c r="AL118" i="35"/>
  <c r="X118" i="35"/>
  <c r="AK118" i="35"/>
  <c r="AI118" i="35"/>
  <c r="R118" i="35"/>
  <c r="A118" i="35"/>
  <c r="S118" i="35"/>
  <c r="P118" i="35"/>
  <c r="AF118" i="35"/>
  <c r="AG118" i="35"/>
  <c r="AM118" i="35"/>
  <c r="O118" i="35"/>
  <c r="AE118" i="35"/>
  <c r="B41" i="35"/>
  <c r="B58" i="35"/>
  <c r="Q99" i="35"/>
  <c r="AL99" i="35"/>
  <c r="AG99" i="35"/>
  <c r="AH99" i="35"/>
  <c r="AJ99" i="35"/>
  <c r="S99" i="35"/>
  <c r="AE99" i="35"/>
  <c r="AF99" i="35"/>
  <c r="P99" i="35"/>
  <c r="R99" i="35"/>
  <c r="AM99" i="35"/>
  <c r="X99" i="35"/>
  <c r="AC99" i="35"/>
  <c r="Z99" i="35"/>
  <c r="O99" i="35"/>
  <c r="AA99" i="35"/>
  <c r="AB99" i="35"/>
  <c r="Y99" i="35"/>
  <c r="A99" i="35"/>
  <c r="AI99" i="35"/>
  <c r="AK99" i="35"/>
  <c r="AD99" i="35"/>
  <c r="B116" i="35"/>
  <c r="B90" i="35"/>
  <c r="B26" i="35"/>
  <c r="AA39" i="35"/>
  <c r="AK39" i="35"/>
  <c r="S39" i="35"/>
  <c r="AJ39" i="35"/>
  <c r="O39" i="35"/>
  <c r="AF39" i="35"/>
  <c r="AG39" i="35"/>
  <c r="AI39" i="35"/>
  <c r="AC39" i="35"/>
  <c r="AD39" i="35"/>
  <c r="AB39" i="35"/>
  <c r="AH39" i="35"/>
  <c r="X39" i="35"/>
  <c r="AL39" i="35"/>
  <c r="AE39" i="35"/>
  <c r="Q39" i="35"/>
  <c r="Y39" i="35"/>
  <c r="R39" i="35"/>
  <c r="AM39" i="35"/>
  <c r="A39" i="35"/>
  <c r="P39" i="35"/>
  <c r="Z39" i="35"/>
  <c r="B81" i="35"/>
  <c r="AF55" i="35"/>
  <c r="AE55" i="35"/>
  <c r="AA55" i="35"/>
  <c r="P55" i="35"/>
  <c r="Y55" i="35"/>
  <c r="AD55" i="35"/>
  <c r="AL55" i="35"/>
  <c r="AB55" i="35"/>
  <c r="A55" i="35"/>
  <c r="Z55" i="35"/>
  <c r="AM55" i="35"/>
  <c r="R55" i="35"/>
  <c r="S55" i="35"/>
  <c r="AG55" i="35"/>
  <c r="O55" i="35"/>
  <c r="AH55" i="35"/>
  <c r="AI55" i="35"/>
  <c r="X55" i="35"/>
  <c r="AC55" i="35"/>
  <c r="Q55" i="35"/>
  <c r="AJ55" i="35"/>
  <c r="AK55" i="35"/>
  <c r="O24" i="35"/>
  <c r="AF24" i="35"/>
  <c r="AE24" i="35"/>
  <c r="AB24" i="35"/>
  <c r="AL24" i="35"/>
  <c r="Q24" i="35"/>
  <c r="AC24" i="35"/>
  <c r="A24" i="35"/>
  <c r="AA24" i="35"/>
  <c r="AI24" i="35"/>
  <c r="P24" i="35"/>
  <c r="Y24" i="35"/>
  <c r="AJ24" i="35"/>
  <c r="R24" i="35"/>
  <c r="AG24" i="35"/>
  <c r="AH24" i="35"/>
  <c r="Z24" i="35"/>
  <c r="X24" i="35"/>
  <c r="S24" i="35"/>
  <c r="AM24" i="35"/>
  <c r="AK24" i="35"/>
  <c r="AD24" i="35"/>
  <c r="AA203" i="35"/>
  <c r="AM203" i="35"/>
  <c r="S203" i="35"/>
  <c r="AE203" i="35"/>
  <c r="Q203" i="35"/>
  <c r="O203" i="35"/>
  <c r="AF203" i="35"/>
  <c r="AC203" i="35"/>
  <c r="AK203" i="35"/>
  <c r="AD203" i="35"/>
  <c r="R203" i="35"/>
  <c r="P203" i="35"/>
  <c r="AL203" i="35"/>
  <c r="AJ203" i="35"/>
  <c r="AB203" i="35"/>
  <c r="AG203" i="35"/>
  <c r="Y203" i="35"/>
  <c r="AI203" i="35"/>
  <c r="Z203" i="35"/>
  <c r="A203" i="35"/>
  <c r="AH203" i="35"/>
  <c r="X203" i="35"/>
  <c r="AJ195" i="35"/>
  <c r="AG195" i="35"/>
  <c r="AF195" i="35"/>
  <c r="AC195" i="35"/>
  <c r="AB195" i="35"/>
  <c r="Z195" i="35"/>
  <c r="AE195" i="35"/>
  <c r="Q195" i="35"/>
  <c r="AH195" i="35"/>
  <c r="S195" i="35"/>
  <c r="R195" i="35"/>
  <c r="AK195" i="35"/>
  <c r="A195" i="35"/>
  <c r="AL195" i="35"/>
  <c r="AD195" i="35"/>
  <c r="AI195" i="35"/>
  <c r="P195" i="35"/>
  <c r="AA195" i="35"/>
  <c r="X195" i="35"/>
  <c r="Y195" i="35"/>
  <c r="O195" i="35"/>
  <c r="AM195" i="35"/>
  <c r="B93" i="35"/>
  <c r="B67" i="35"/>
  <c r="Z34" i="35"/>
  <c r="P34" i="35"/>
  <c r="AL34" i="35"/>
  <c r="S34" i="35"/>
  <c r="AG34" i="35"/>
  <c r="A34" i="35"/>
  <c r="AM34" i="35"/>
  <c r="AD34" i="35"/>
  <c r="O34" i="35"/>
  <c r="AF34" i="35"/>
  <c r="AE34" i="35"/>
  <c r="AB34" i="35"/>
  <c r="Q34" i="35"/>
  <c r="R34" i="35"/>
  <c r="AI34" i="35"/>
  <c r="Y34" i="35"/>
  <c r="AC34" i="35"/>
  <c r="AH34" i="35"/>
  <c r="AA34" i="35"/>
  <c r="AJ34" i="35"/>
  <c r="X34" i="35"/>
  <c r="AK34" i="35"/>
  <c r="P21" i="35"/>
  <c r="S21" i="35"/>
  <c r="AD21" i="35"/>
  <c r="AJ21" i="35"/>
  <c r="AH21" i="35"/>
  <c r="AF21" i="35"/>
  <c r="AK21" i="35"/>
  <c r="Z21" i="35"/>
  <c r="AG21" i="35"/>
  <c r="AC21" i="35"/>
  <c r="AE21" i="35"/>
  <c r="X21" i="35"/>
  <c r="Y21" i="35"/>
  <c r="O21" i="35"/>
  <c r="AL21" i="35"/>
  <c r="AI21" i="35"/>
  <c r="A21" i="35"/>
  <c r="AM21" i="35"/>
  <c r="R21" i="35"/>
  <c r="Q21" i="35"/>
  <c r="AA21" i="35"/>
  <c r="AB21" i="35"/>
  <c r="Z108" i="35"/>
  <c r="AJ108" i="35"/>
  <c r="Y108" i="35"/>
  <c r="AI108" i="35"/>
  <c r="AK108" i="35"/>
  <c r="A108" i="35"/>
  <c r="P108" i="35"/>
  <c r="R108" i="35"/>
  <c r="AD108" i="35"/>
  <c r="AL108" i="35"/>
  <c r="S108" i="35"/>
  <c r="AE108" i="35"/>
  <c r="AM108" i="35"/>
  <c r="X108" i="35"/>
  <c r="Q108" i="35"/>
  <c r="AC108" i="35"/>
  <c r="AH108" i="35"/>
  <c r="O108" i="35"/>
  <c r="AA108" i="35"/>
  <c r="AF108" i="35"/>
  <c r="AB108" i="35"/>
  <c r="AG108" i="35"/>
  <c r="R64" i="35"/>
  <c r="AF64" i="35"/>
  <c r="AL64" i="35"/>
  <c r="S64" i="35"/>
  <c r="AG64" i="35"/>
  <c r="Y64" i="35"/>
  <c r="AB64" i="35"/>
  <c r="O64" i="35"/>
  <c r="Z64" i="35"/>
  <c r="AI64" i="35"/>
  <c r="AM64" i="35"/>
  <c r="AE64" i="35"/>
  <c r="Q64" i="35"/>
  <c r="AC64" i="35"/>
  <c r="AA64" i="35"/>
  <c r="AH64" i="35"/>
  <c r="P64" i="35"/>
  <c r="AJ64" i="35"/>
  <c r="A64" i="35"/>
  <c r="AK64" i="35"/>
  <c r="X64" i="35"/>
  <c r="AD64" i="35"/>
  <c r="B35" i="35"/>
  <c r="X182" i="35"/>
  <c r="R182" i="35"/>
  <c r="AJ182" i="35"/>
  <c r="AK182" i="35"/>
  <c r="AF182" i="35"/>
  <c r="AE182" i="35"/>
  <c r="AM182" i="35"/>
  <c r="AC182" i="35"/>
  <c r="AD182" i="35"/>
  <c r="AH182" i="35"/>
  <c r="AA182" i="35"/>
  <c r="AI182" i="35"/>
  <c r="S182" i="35"/>
  <c r="Q182" i="35"/>
  <c r="AG182" i="35"/>
  <c r="AB182" i="35"/>
  <c r="Y182" i="35"/>
  <c r="O182" i="35"/>
  <c r="AL182" i="35"/>
  <c r="Z182" i="35"/>
  <c r="P182" i="35"/>
  <c r="A182" i="35"/>
  <c r="AJ151" i="35"/>
  <c r="AD151" i="35"/>
  <c r="AF151" i="35"/>
  <c r="AK151" i="35"/>
  <c r="Y151" i="35"/>
  <c r="Z151" i="35"/>
  <c r="AB151" i="35"/>
  <c r="A151" i="35"/>
  <c r="S151" i="35"/>
  <c r="R151" i="35"/>
  <c r="X151" i="35"/>
  <c r="AL151" i="35"/>
  <c r="AA151" i="35"/>
  <c r="AI151" i="35"/>
  <c r="AH151" i="35"/>
  <c r="AM151" i="35"/>
  <c r="AC151" i="35"/>
  <c r="O151" i="35"/>
  <c r="AE151" i="35"/>
  <c r="P151" i="35"/>
  <c r="AG151" i="35"/>
  <c r="Q151" i="35"/>
  <c r="AB133" i="35"/>
  <c r="AM133" i="35"/>
  <c r="X133" i="35"/>
  <c r="Q133" i="35"/>
  <c r="P133" i="35"/>
  <c r="AL133" i="35"/>
  <c r="AA133" i="35"/>
  <c r="AG133" i="35"/>
  <c r="Z133" i="35"/>
  <c r="AH133" i="35"/>
  <c r="AC133" i="35"/>
  <c r="AK133" i="35"/>
  <c r="AE133" i="35"/>
  <c r="AI133" i="35"/>
  <c r="O133" i="35"/>
  <c r="R133" i="35"/>
  <c r="AF133" i="35"/>
  <c r="S133" i="35"/>
  <c r="AD133" i="35"/>
  <c r="A133" i="35"/>
  <c r="AJ133" i="35"/>
  <c r="Y133" i="35"/>
  <c r="S82" i="35"/>
  <c r="Z82" i="35"/>
  <c r="AF82" i="35"/>
  <c r="Y82" i="35"/>
  <c r="AB82" i="35"/>
  <c r="AG82" i="35"/>
  <c r="R82" i="35"/>
  <c r="AL82" i="35"/>
  <c r="AA82" i="35"/>
  <c r="A82" i="35"/>
  <c r="P82" i="35"/>
  <c r="AJ82" i="35"/>
  <c r="Q82" i="35"/>
  <c r="AE82" i="35"/>
  <c r="AM82" i="35"/>
  <c r="AK82" i="35"/>
  <c r="AC82" i="35"/>
  <c r="AH82" i="35"/>
  <c r="O82" i="35"/>
  <c r="AI82" i="35"/>
  <c r="X82" i="35"/>
  <c r="AD82" i="35"/>
  <c r="B32" i="35"/>
  <c r="Y180" i="35"/>
  <c r="AF180" i="35"/>
  <c r="AK180" i="35"/>
  <c r="AL180" i="35"/>
  <c r="AG180" i="35"/>
  <c r="AI180" i="35"/>
  <c r="Z180" i="35"/>
  <c r="AH180" i="35"/>
  <c r="A180" i="35"/>
  <c r="O180" i="35"/>
  <c r="S180" i="35"/>
  <c r="AD180" i="35"/>
  <c r="R180" i="35"/>
  <c r="AA180" i="35"/>
  <c r="AB180" i="35"/>
  <c r="AE180" i="35"/>
  <c r="AC180" i="35"/>
  <c r="AM180" i="35"/>
  <c r="P180" i="35"/>
  <c r="AJ180" i="35"/>
  <c r="Q180" i="35"/>
  <c r="X180" i="35"/>
  <c r="Z75" i="35"/>
  <c r="AF75" i="35"/>
  <c r="Y75" i="35"/>
  <c r="AB75" i="35"/>
  <c r="AK75" i="35"/>
  <c r="AG75" i="35"/>
  <c r="AE75" i="35"/>
  <c r="Q75" i="35"/>
  <c r="AC75" i="35"/>
  <c r="AH75" i="35"/>
  <c r="AM75" i="35"/>
  <c r="S75" i="35"/>
  <c r="A75" i="35"/>
  <c r="X75" i="35"/>
  <c r="R75" i="35"/>
  <c r="AL75" i="35"/>
  <c r="P75" i="35"/>
  <c r="O75" i="35"/>
  <c r="AI75" i="35"/>
  <c r="AD75" i="35"/>
  <c r="AA75" i="35"/>
  <c r="AJ75" i="35"/>
  <c r="O102" i="35"/>
  <c r="Q102" i="35"/>
  <c r="AL102" i="35"/>
  <c r="AF102" i="35"/>
  <c r="AH102" i="35"/>
  <c r="X102" i="35"/>
  <c r="AG102" i="35"/>
  <c r="AA102" i="35"/>
  <c r="AD102" i="35"/>
  <c r="AB102" i="35"/>
  <c r="AC102" i="35"/>
  <c r="Y102" i="35"/>
  <c r="AI102" i="35"/>
  <c r="AE102" i="35"/>
  <c r="S102" i="35"/>
  <c r="AM102" i="35"/>
  <c r="AJ102" i="35"/>
  <c r="P102" i="35"/>
  <c r="R102" i="35"/>
  <c r="A102" i="35"/>
  <c r="Z102" i="35"/>
  <c r="AK102" i="35"/>
  <c r="AH135" i="35"/>
  <c r="AG135" i="35"/>
  <c r="AC135" i="35"/>
  <c r="Y135" i="35"/>
  <c r="Z135" i="35"/>
  <c r="AA135" i="35"/>
  <c r="AM135" i="35"/>
  <c r="AI135" i="35"/>
  <c r="O135" i="35"/>
  <c r="R135" i="35"/>
  <c r="AD135" i="35"/>
  <c r="AL135" i="35"/>
  <c r="AF135" i="35"/>
  <c r="AJ135" i="35"/>
  <c r="AK135" i="35"/>
  <c r="X135" i="35"/>
  <c r="S135" i="35"/>
  <c r="AE135" i="35"/>
  <c r="AB135" i="35"/>
  <c r="Q135" i="35"/>
  <c r="A135" i="35"/>
  <c r="P135" i="35"/>
  <c r="AE58" i="35"/>
  <c r="AA58" i="35"/>
  <c r="AI58" i="35"/>
  <c r="Y58" i="35"/>
  <c r="AD58" i="35"/>
  <c r="A58" i="35"/>
  <c r="R58" i="35"/>
  <c r="Z58" i="35"/>
  <c r="Q58" i="35"/>
  <c r="S58" i="35"/>
  <c r="AG58" i="35"/>
  <c r="X58" i="35"/>
  <c r="AB58" i="35"/>
  <c r="AK58" i="35"/>
  <c r="P58" i="35"/>
  <c r="AL58" i="35"/>
  <c r="AM58" i="35"/>
  <c r="AJ58" i="35"/>
  <c r="O58" i="35"/>
  <c r="AC58" i="35"/>
  <c r="AF58" i="35"/>
  <c r="AH58" i="35"/>
  <c r="AH164" i="35"/>
  <c r="AG164" i="35"/>
  <c r="AD164" i="35"/>
  <c r="Y164" i="35"/>
  <c r="AF164" i="35"/>
  <c r="AM164" i="35"/>
  <c r="AJ164" i="35"/>
  <c r="Z164" i="35"/>
  <c r="AB164" i="35"/>
  <c r="X164" i="35"/>
  <c r="O164" i="35"/>
  <c r="AK164" i="35"/>
  <c r="P164" i="35"/>
  <c r="AA164" i="35"/>
  <c r="S164" i="35"/>
  <c r="A164" i="35"/>
  <c r="R164" i="35"/>
  <c r="AL164" i="35"/>
  <c r="AE164" i="35"/>
  <c r="Q164" i="35"/>
  <c r="AI164" i="35"/>
  <c r="AC164" i="35"/>
  <c r="AL112" i="35"/>
  <c r="AG112" i="35"/>
  <c r="AA112" i="35"/>
  <c r="AE112" i="35"/>
  <c r="AD112" i="35"/>
  <c r="AB112" i="35"/>
  <c r="X112" i="35"/>
  <c r="S112" i="35"/>
  <c r="P112" i="35"/>
  <c r="AC112" i="35"/>
  <c r="AK112" i="35"/>
  <c r="O112" i="35"/>
  <c r="AM112" i="35"/>
  <c r="A112" i="35"/>
  <c r="Q112" i="35"/>
  <c r="R112" i="35"/>
  <c r="Z112" i="35"/>
  <c r="AI112" i="35"/>
  <c r="AF112" i="35"/>
  <c r="Y112" i="35"/>
  <c r="AJ112" i="35"/>
  <c r="AH112" i="35"/>
  <c r="B160" i="35"/>
  <c r="O160" i="35"/>
  <c r="AF160" i="35"/>
  <c r="AK160" i="35"/>
  <c r="Y160" i="35"/>
  <c r="AI160" i="35"/>
  <c r="AE160" i="35"/>
  <c r="P160" i="35"/>
  <c r="S160" i="35"/>
  <c r="AC160" i="35"/>
  <c r="AJ160" i="35"/>
  <c r="AH160" i="35"/>
  <c r="X160" i="35"/>
  <c r="AM160" i="35"/>
  <c r="Q160" i="35"/>
  <c r="Z160" i="35"/>
  <c r="AD160" i="35"/>
  <c r="A160" i="35"/>
  <c r="AA160" i="35"/>
  <c r="AB160" i="35"/>
  <c r="R160" i="35"/>
  <c r="AG160" i="35"/>
  <c r="AL160" i="35"/>
  <c r="AK65" i="35"/>
  <c r="S65" i="35"/>
  <c r="AG65" i="35"/>
  <c r="AD65" i="35"/>
  <c r="Z65" i="35"/>
  <c r="Y65" i="35"/>
  <c r="R65" i="35"/>
  <c r="A65" i="35"/>
  <c r="AC65" i="35"/>
  <c r="AL65" i="35"/>
  <c r="AM65" i="35"/>
  <c r="AI65" i="35"/>
  <c r="AH65" i="35"/>
  <c r="X65" i="35"/>
  <c r="AF65" i="35"/>
  <c r="Q65" i="35"/>
  <c r="AE65" i="35"/>
  <c r="O65" i="35"/>
  <c r="P65" i="35"/>
  <c r="AJ65" i="35"/>
  <c r="AB65" i="35"/>
  <c r="AA65" i="35"/>
  <c r="AH67" i="35"/>
  <c r="AK67" i="35"/>
  <c r="S67" i="35"/>
  <c r="AE67" i="35"/>
  <c r="AD67" i="35"/>
  <c r="AA67" i="35"/>
  <c r="AL67" i="35"/>
  <c r="AM67" i="35"/>
  <c r="AI67" i="35"/>
  <c r="AG67" i="35"/>
  <c r="Q67" i="35"/>
  <c r="O67" i="35"/>
  <c r="R67" i="35"/>
  <c r="X67" i="35"/>
  <c r="A67" i="35"/>
  <c r="AC67" i="35"/>
  <c r="AB67" i="35"/>
  <c r="Z67" i="35"/>
  <c r="AF67" i="35"/>
  <c r="AJ67" i="35"/>
  <c r="Y67" i="35"/>
  <c r="P67" i="35"/>
  <c r="B126" i="35"/>
  <c r="AG186" i="35"/>
  <c r="AD186" i="35"/>
  <c r="AA186" i="35"/>
  <c r="Z186" i="35"/>
  <c r="Y186" i="35"/>
  <c r="AL186" i="35"/>
  <c r="P186" i="35"/>
  <c r="AB186" i="35"/>
  <c r="AJ186" i="35"/>
  <c r="S186" i="35"/>
  <c r="O186" i="35"/>
  <c r="AH186" i="35"/>
  <c r="X186" i="35"/>
  <c r="AF186" i="35"/>
  <c r="Q186" i="35"/>
  <c r="AK186" i="35"/>
  <c r="AI186" i="35"/>
  <c r="AM186" i="35"/>
  <c r="A186" i="35"/>
  <c r="AE186" i="35"/>
  <c r="AC186" i="35"/>
  <c r="R186" i="35"/>
  <c r="AI166" i="35"/>
  <c r="AH166" i="35"/>
  <c r="AG166" i="35"/>
  <c r="AC166" i="35"/>
  <c r="Y166" i="35"/>
  <c r="AF166" i="35"/>
  <c r="AB166" i="35"/>
  <c r="P166" i="35"/>
  <c r="X166" i="35"/>
  <c r="AD166" i="35"/>
  <c r="R166" i="35"/>
  <c r="AM166" i="35"/>
  <c r="AE166" i="35"/>
  <c r="Q166" i="35"/>
  <c r="S166" i="35"/>
  <c r="AK166" i="35"/>
  <c r="AA166" i="35"/>
  <c r="AJ166" i="35"/>
  <c r="AL166" i="35"/>
  <c r="O166" i="35"/>
  <c r="A166" i="35"/>
  <c r="Z166" i="35"/>
  <c r="B27" i="35"/>
  <c r="AM153" i="35"/>
  <c r="R153" i="35"/>
  <c r="AK153" i="35"/>
  <c r="AE153" i="35"/>
  <c r="AC153" i="35"/>
  <c r="AA153" i="35"/>
  <c r="Z153" i="35"/>
  <c r="AJ153" i="35"/>
  <c r="AI153" i="35"/>
  <c r="A153" i="35"/>
  <c r="AG153" i="35"/>
  <c r="S153" i="35"/>
  <c r="AF153" i="35"/>
  <c r="AH153" i="35"/>
  <c r="P153" i="35"/>
  <c r="Y153" i="35"/>
  <c r="X153" i="35"/>
  <c r="AL153" i="35"/>
  <c r="AD153" i="35"/>
  <c r="AB153" i="35"/>
  <c r="Q153" i="35"/>
  <c r="O153" i="35"/>
  <c r="A54" i="35"/>
  <c r="AH54" i="35"/>
  <c r="AJ54" i="35"/>
  <c r="AF54" i="35"/>
  <c r="Y54" i="35"/>
  <c r="AC54" i="35"/>
  <c r="AI54" i="35"/>
  <c r="S54" i="35"/>
  <c r="AA54" i="35"/>
  <c r="Q54" i="35"/>
  <c r="O54" i="35"/>
  <c r="AB54" i="35"/>
  <c r="AK54" i="35"/>
  <c r="X54" i="35"/>
  <c r="Z54" i="35"/>
  <c r="P54" i="35"/>
  <c r="AD54" i="35"/>
  <c r="AG54" i="35"/>
  <c r="AL54" i="35"/>
  <c r="AM54" i="35"/>
  <c r="AE54" i="35"/>
  <c r="R54" i="35"/>
  <c r="O167" i="35"/>
  <c r="AH167" i="35"/>
  <c r="R167" i="35"/>
  <c r="AG167" i="35"/>
  <c r="AB167" i="35"/>
  <c r="AF167" i="35"/>
  <c r="AD167" i="35"/>
  <c r="Y167" i="35"/>
  <c r="AC167" i="35"/>
  <c r="AA167" i="35"/>
  <c r="Q167" i="35"/>
  <c r="P167" i="35"/>
  <c r="A167" i="35"/>
  <c r="AE167" i="35"/>
  <c r="AM167" i="35"/>
  <c r="AJ167" i="35"/>
  <c r="X167" i="35"/>
  <c r="AL167" i="35"/>
  <c r="AI167" i="35"/>
  <c r="Z167" i="35"/>
  <c r="S167" i="35"/>
  <c r="AK167" i="35"/>
  <c r="B49" i="35"/>
  <c r="B110" i="35"/>
  <c r="B88" i="35"/>
  <c r="B151" i="35"/>
  <c r="AH27" i="35"/>
  <c r="O27" i="35"/>
  <c r="AM27" i="35"/>
  <c r="AK27" i="35"/>
  <c r="R27" i="35"/>
  <c r="AG27" i="35"/>
  <c r="S27" i="35"/>
  <c r="AD27" i="35"/>
  <c r="Y27" i="35"/>
  <c r="AE27" i="35"/>
  <c r="P27" i="35"/>
  <c r="AF27" i="35"/>
  <c r="AB27" i="35"/>
  <c r="Q27" i="35"/>
  <c r="AC27" i="35"/>
  <c r="AI27" i="35"/>
  <c r="X27" i="35"/>
  <c r="AJ27" i="35"/>
  <c r="Z27" i="35"/>
  <c r="A27" i="35"/>
  <c r="AL27" i="35"/>
  <c r="AA27" i="35"/>
  <c r="B77" i="35"/>
  <c r="B114" i="35"/>
  <c r="AA165" i="35"/>
  <c r="Q165" i="35"/>
  <c r="AD165" i="35"/>
  <c r="AJ165" i="35"/>
  <c r="Z165" i="35"/>
  <c r="S165" i="35"/>
  <c r="X165" i="35"/>
  <c r="O165" i="35"/>
  <c r="AM165" i="35"/>
  <c r="R165" i="35"/>
  <c r="AI165" i="35"/>
  <c r="AE165" i="35"/>
  <c r="A165" i="35"/>
  <c r="AF165" i="35"/>
  <c r="P165" i="35"/>
  <c r="AC165" i="35"/>
  <c r="AB165" i="35"/>
  <c r="AK165" i="35"/>
  <c r="AH165" i="35"/>
  <c r="Y165" i="35"/>
  <c r="AL165" i="35"/>
  <c r="AG165" i="35"/>
  <c r="AL90" i="35"/>
  <c r="O90" i="35"/>
  <c r="AH90" i="35"/>
  <c r="AM90" i="35"/>
  <c r="AD90" i="35"/>
  <c r="P90" i="35"/>
  <c r="AJ90" i="35"/>
  <c r="R90" i="35"/>
  <c r="AA90" i="35"/>
  <c r="AK90" i="35"/>
  <c r="AB90" i="35"/>
  <c r="Z90" i="35"/>
  <c r="AG90" i="35"/>
  <c r="AC90" i="35"/>
  <c r="AI90" i="35"/>
  <c r="X90" i="35"/>
  <c r="A90" i="35"/>
  <c r="AE90" i="35"/>
  <c r="Y90" i="35"/>
  <c r="AF90" i="35"/>
  <c r="Q90" i="35"/>
  <c r="S90" i="35"/>
  <c r="B130" i="35"/>
  <c r="EC510" i="36"/>
  <c r="AF53" i="35"/>
  <c r="AE53" i="35"/>
  <c r="AC53" i="35"/>
  <c r="P53" i="35"/>
  <c r="Y53" i="35"/>
  <c r="Q53" i="35"/>
  <c r="AA53" i="35"/>
  <c r="AB53" i="35"/>
  <c r="AL53" i="35"/>
  <c r="AK53" i="35"/>
  <c r="AD53" i="35"/>
  <c r="AM53" i="35"/>
  <c r="AJ53" i="35"/>
  <c r="Z53" i="35"/>
  <c r="X53" i="35"/>
  <c r="AI53" i="35"/>
  <c r="AG53" i="35"/>
  <c r="R53" i="35"/>
  <c r="AH53" i="35"/>
  <c r="S53" i="35"/>
  <c r="O53" i="35"/>
  <c r="A53" i="35"/>
  <c r="Z120" i="35"/>
  <c r="AA120" i="35"/>
  <c r="R120" i="35"/>
  <c r="AM120" i="35"/>
  <c r="Q120" i="35"/>
  <c r="S120" i="35"/>
  <c r="AD120" i="35"/>
  <c r="AL120" i="35"/>
  <c r="AF120" i="35"/>
  <c r="X120" i="35"/>
  <c r="AC120" i="35"/>
  <c r="AI120" i="35"/>
  <c r="P120" i="35"/>
  <c r="Y120" i="35"/>
  <c r="AG120" i="35"/>
  <c r="O120" i="35"/>
  <c r="AK120" i="35"/>
  <c r="A120" i="35"/>
  <c r="AH120" i="35"/>
  <c r="AE120" i="35"/>
  <c r="AJ120" i="35"/>
  <c r="AB120" i="35"/>
  <c r="N17" i="35"/>
  <c r="AK100" i="35"/>
  <c r="AE100" i="35"/>
  <c r="AD100" i="35"/>
  <c r="A100" i="35"/>
  <c r="AL100" i="35"/>
  <c r="S100" i="35"/>
  <c r="AH100" i="35"/>
  <c r="AC100" i="35"/>
  <c r="AJ100" i="35"/>
  <c r="Q100" i="35"/>
  <c r="O100" i="35"/>
  <c r="AA100" i="35"/>
  <c r="AI100" i="35"/>
  <c r="AB100" i="35"/>
  <c r="AF100" i="35"/>
  <c r="P100" i="35"/>
  <c r="AG100" i="35"/>
  <c r="Y100" i="35"/>
  <c r="AM100" i="35"/>
  <c r="R100" i="35"/>
  <c r="X100" i="35"/>
  <c r="Z100" i="35"/>
  <c r="B161" i="35"/>
  <c r="AI35" i="35"/>
  <c r="AC35" i="35"/>
  <c r="AE35" i="35"/>
  <c r="Y35" i="35"/>
  <c r="AA35" i="35"/>
  <c r="AB35" i="35"/>
  <c r="AJ35" i="35"/>
  <c r="Z35" i="35"/>
  <c r="AG35" i="35"/>
  <c r="X35" i="35"/>
  <c r="S35" i="35"/>
  <c r="Q35" i="35"/>
  <c r="AM35" i="35"/>
  <c r="R35" i="35"/>
  <c r="AF35" i="35"/>
  <c r="AH35" i="35"/>
  <c r="P35" i="35"/>
  <c r="A35" i="35"/>
  <c r="AD35" i="35"/>
  <c r="AK35" i="35"/>
  <c r="AL35" i="35"/>
  <c r="O35" i="35"/>
  <c r="AI149" i="35"/>
  <c r="S149" i="35"/>
  <c r="AE149" i="35"/>
  <c r="AK149" i="35"/>
  <c r="X149" i="35"/>
  <c r="AG149" i="35"/>
  <c r="AM149" i="35"/>
  <c r="Y149" i="35"/>
  <c r="Z149" i="35"/>
  <c r="AA149" i="35"/>
  <c r="R149" i="35"/>
  <c r="AH149" i="35"/>
  <c r="AJ149" i="35"/>
  <c r="AF149" i="35"/>
  <c r="Q149" i="35"/>
  <c r="AD149" i="35"/>
  <c r="AB149" i="35"/>
  <c r="A149" i="35"/>
  <c r="AL149" i="35"/>
  <c r="O149" i="35"/>
  <c r="P149" i="35"/>
  <c r="AC149" i="35"/>
  <c r="B51" i="35"/>
  <c r="AG28" i="35"/>
  <c r="AJ28" i="35"/>
  <c r="AC28" i="35"/>
  <c r="AE28" i="35"/>
  <c r="AH28" i="35"/>
  <c r="Z28" i="35"/>
  <c r="AK28" i="35"/>
  <c r="AI28" i="35"/>
  <c r="AA28" i="35"/>
  <c r="AD28" i="35"/>
  <c r="O28" i="35"/>
  <c r="AF28" i="35"/>
  <c r="P28" i="35"/>
  <c r="S28" i="35"/>
  <c r="R28" i="35"/>
  <c r="Q28" i="35"/>
  <c r="AM28" i="35"/>
  <c r="X28" i="35"/>
  <c r="Y28" i="35"/>
  <c r="AB28" i="35"/>
  <c r="A28" i="35"/>
  <c r="AL28" i="35"/>
  <c r="B168" i="35"/>
  <c r="R19" i="35"/>
  <c r="O19" i="35"/>
  <c r="AJ19" i="35"/>
  <c r="AH19" i="35"/>
  <c r="AL19" i="35"/>
  <c r="AG19" i="35"/>
  <c r="AF19" i="35"/>
  <c r="S19" i="35"/>
  <c r="AD19" i="35"/>
  <c r="Y19" i="35"/>
  <c r="Q19" i="35"/>
  <c r="AI19" i="35"/>
  <c r="AB19" i="35"/>
  <c r="A19" i="35"/>
  <c r="AA19" i="35"/>
  <c r="AC19" i="35"/>
  <c r="AM19" i="35"/>
  <c r="Z19" i="35"/>
  <c r="P19" i="35"/>
  <c r="AK19" i="35"/>
  <c r="AE19" i="35"/>
  <c r="X19" i="35"/>
  <c r="AG113" i="35"/>
  <c r="AD113" i="35"/>
  <c r="AB113" i="35"/>
  <c r="Z113" i="35"/>
  <c r="AM113" i="35"/>
  <c r="Y113" i="35"/>
  <c r="AI113" i="35"/>
  <c r="AA113" i="35"/>
  <c r="P113" i="35"/>
  <c r="X113" i="35"/>
  <c r="AE113" i="35"/>
  <c r="Q113" i="35"/>
  <c r="AJ113" i="35"/>
  <c r="AK113" i="35"/>
  <c r="AC113" i="35"/>
  <c r="AH113" i="35"/>
  <c r="O113" i="35"/>
  <c r="A113" i="35"/>
  <c r="S113" i="35"/>
  <c r="AF113" i="35"/>
  <c r="R113" i="35"/>
  <c r="AL113" i="35"/>
  <c r="AC139" i="35"/>
  <c r="AK139" i="35"/>
  <c r="AD139" i="35"/>
  <c r="AF139" i="35"/>
  <c r="Z139" i="35"/>
  <c r="AB139" i="35"/>
  <c r="AH139" i="35"/>
  <c r="O139" i="35"/>
  <c r="A139" i="35"/>
  <c r="R139" i="35"/>
  <c r="S139" i="35"/>
  <c r="X139" i="35"/>
  <c r="AL139" i="35"/>
  <c r="Y139" i="35"/>
  <c r="AI139" i="35"/>
  <c r="AA139" i="35"/>
  <c r="AJ139" i="35"/>
  <c r="AM139" i="35"/>
  <c r="AE139" i="35"/>
  <c r="AG139" i="35"/>
  <c r="P139" i="35"/>
  <c r="Q139" i="35"/>
  <c r="O40" i="35"/>
  <c r="AF40" i="35"/>
  <c r="AE40" i="35"/>
  <c r="AB40" i="35"/>
  <c r="AH40" i="35"/>
  <c r="Q40" i="35"/>
  <c r="AI40" i="35"/>
  <c r="AM40" i="35"/>
  <c r="AK40" i="35"/>
  <c r="A40" i="35"/>
  <c r="AA40" i="35"/>
  <c r="P40" i="35"/>
  <c r="AC40" i="35"/>
  <c r="AJ40" i="35"/>
  <c r="AG40" i="35"/>
  <c r="AD40" i="35"/>
  <c r="R40" i="35"/>
  <c r="S40" i="35"/>
  <c r="Y40" i="35"/>
  <c r="X40" i="35"/>
  <c r="Z40" i="35"/>
  <c r="AL40" i="35"/>
  <c r="B194" i="35"/>
  <c r="B19" i="35"/>
  <c r="B82" i="35"/>
  <c r="AM63" i="35"/>
  <c r="AJ63" i="35"/>
  <c r="AC63" i="35"/>
  <c r="AF63" i="35"/>
  <c r="AL63" i="35"/>
  <c r="AE63" i="35"/>
  <c r="X63" i="35"/>
  <c r="AB63" i="35"/>
  <c r="P63" i="35"/>
  <c r="Z63" i="35"/>
  <c r="AK63" i="35"/>
  <c r="AH63" i="35"/>
  <c r="AI63" i="35"/>
  <c r="A63" i="35"/>
  <c r="S63" i="35"/>
  <c r="AA63" i="35"/>
  <c r="AG63" i="35"/>
  <c r="O63" i="35"/>
  <c r="Y63" i="35"/>
  <c r="AD63" i="35"/>
  <c r="Q63" i="35"/>
  <c r="R63" i="35"/>
  <c r="AK158" i="35"/>
  <c r="AE158" i="35"/>
  <c r="AC158" i="35"/>
  <c r="AA158" i="35"/>
  <c r="Q158" i="35"/>
  <c r="AD158" i="35"/>
  <c r="Y158" i="35"/>
  <c r="O158" i="35"/>
  <c r="A158" i="35"/>
  <c r="X158" i="35"/>
  <c r="P158" i="35"/>
  <c r="R158" i="35"/>
  <c r="S158" i="35"/>
  <c r="Z158" i="35"/>
  <c r="AM158" i="35"/>
  <c r="AI158" i="35"/>
  <c r="AB158" i="35"/>
  <c r="AH158" i="35"/>
  <c r="AG158" i="35"/>
  <c r="AF158" i="35"/>
  <c r="AJ158" i="35"/>
  <c r="AL158" i="35"/>
  <c r="B85" i="35"/>
  <c r="B186" i="35"/>
  <c r="O62" i="35"/>
  <c r="X62" i="35"/>
  <c r="AM62" i="35"/>
  <c r="P62" i="35"/>
  <c r="R62" i="35"/>
  <c r="AG62" i="35"/>
  <c r="AC62" i="35"/>
  <c r="AL62" i="35"/>
  <c r="AA62" i="35"/>
  <c r="A62" i="35"/>
  <c r="AD62" i="35"/>
  <c r="AH62" i="35"/>
  <c r="AE62" i="35"/>
  <c r="Q62" i="35"/>
  <c r="Z62" i="35"/>
  <c r="AF62" i="35"/>
  <c r="AI62" i="35"/>
  <c r="AJ62" i="35"/>
  <c r="AK62" i="35"/>
  <c r="Y62" i="35"/>
  <c r="S62" i="35"/>
  <c r="AB62" i="35"/>
  <c r="B153" i="35"/>
  <c r="B57" i="35"/>
  <c r="Z140" i="35"/>
  <c r="AA140" i="35"/>
  <c r="A140" i="35"/>
  <c r="O140" i="35"/>
  <c r="AB140" i="35"/>
  <c r="R140" i="35"/>
  <c r="P140" i="35"/>
  <c r="AH140" i="35"/>
  <c r="S140" i="35"/>
  <c r="AL140" i="35"/>
  <c r="X140" i="35"/>
  <c r="AK140" i="35"/>
  <c r="AG140" i="35"/>
  <c r="AM140" i="35"/>
  <c r="Q140" i="35"/>
  <c r="Y140" i="35"/>
  <c r="AC140" i="35"/>
  <c r="AI140" i="35"/>
  <c r="AE140" i="35"/>
  <c r="AJ140" i="35"/>
  <c r="AF140" i="35"/>
  <c r="AD140" i="35"/>
  <c r="B21" i="35"/>
  <c r="B197" i="35"/>
  <c r="AB190" i="35"/>
  <c r="AL190" i="35"/>
  <c r="X190" i="35"/>
  <c r="AI190" i="35"/>
  <c r="P190" i="35"/>
  <c r="AK190" i="35"/>
  <c r="AH190" i="35"/>
  <c r="AJ190" i="35"/>
  <c r="AD190" i="35"/>
  <c r="AA190" i="35"/>
  <c r="AG190" i="35"/>
  <c r="S190" i="35"/>
  <c r="AC190" i="35"/>
  <c r="AE190" i="35"/>
  <c r="A190" i="35"/>
  <c r="Y190" i="35"/>
  <c r="AF190" i="35"/>
  <c r="R190" i="35"/>
  <c r="Z190" i="35"/>
  <c r="O190" i="35"/>
  <c r="AM190" i="35"/>
  <c r="Q190" i="35"/>
  <c r="AH92" i="35"/>
  <c r="AM92" i="35"/>
  <c r="AD92" i="35"/>
  <c r="AG92" i="35"/>
  <c r="P92" i="35"/>
  <c r="AB92" i="35"/>
  <c r="AL92" i="35"/>
  <c r="AF92" i="35"/>
  <c r="Q92" i="35"/>
  <c r="AC92" i="35"/>
  <c r="S92" i="35"/>
  <c r="R92" i="35"/>
  <c r="AJ92" i="35"/>
  <c r="AA92" i="35"/>
  <c r="AE92" i="35"/>
  <c r="AK92" i="35"/>
  <c r="AI92" i="35"/>
  <c r="Z92" i="35"/>
  <c r="O92" i="35"/>
  <c r="X92" i="35"/>
  <c r="Y92" i="35"/>
  <c r="A92" i="35"/>
  <c r="AB49" i="35"/>
  <c r="Q49" i="35"/>
  <c r="S49" i="35"/>
  <c r="A49" i="35"/>
  <c r="P49" i="35"/>
  <c r="R49" i="35"/>
  <c r="AA49" i="35"/>
  <c r="AK49" i="35"/>
  <c r="AI49" i="35"/>
  <c r="AG49" i="35"/>
  <c r="Y49" i="35"/>
  <c r="AH49" i="35"/>
  <c r="AL49" i="35"/>
  <c r="AC49" i="35"/>
  <c r="AM49" i="35"/>
  <c r="AD49" i="35"/>
  <c r="AE49" i="35"/>
  <c r="AJ49" i="35"/>
  <c r="Z49" i="35"/>
  <c r="O49" i="35"/>
  <c r="AF49" i="35"/>
  <c r="X49" i="35"/>
  <c r="Z71" i="35"/>
  <c r="AF71" i="35"/>
  <c r="Y71" i="35"/>
  <c r="AB71" i="35"/>
  <c r="AK71" i="35"/>
  <c r="AE71" i="35"/>
  <c r="A71" i="35"/>
  <c r="AG71" i="35"/>
  <c r="X71" i="35"/>
  <c r="R71" i="35"/>
  <c r="AD71" i="35"/>
  <c r="P71" i="35"/>
  <c r="AJ71" i="35"/>
  <c r="Q71" i="35"/>
  <c r="AA71" i="35"/>
  <c r="AI71" i="35"/>
  <c r="S71" i="35"/>
  <c r="AL71" i="35"/>
  <c r="AC71" i="35"/>
  <c r="O71" i="35"/>
  <c r="AM71" i="35"/>
  <c r="AH71" i="35"/>
  <c r="B159" i="35"/>
  <c r="AD61" i="35"/>
  <c r="AK61" i="35"/>
  <c r="O61" i="35"/>
  <c r="AG61" i="35"/>
  <c r="AE61" i="35"/>
  <c r="AH61" i="35"/>
  <c r="Y61" i="35"/>
  <c r="A61" i="35"/>
  <c r="P61" i="35"/>
  <c r="R61" i="35"/>
  <c r="AC61" i="35"/>
  <c r="X61" i="35"/>
  <c r="S61" i="35"/>
  <c r="AA61" i="35"/>
  <c r="Q61" i="35"/>
  <c r="AL61" i="35"/>
  <c r="Z61" i="35"/>
  <c r="AB61" i="35"/>
  <c r="AJ61" i="35"/>
  <c r="AF61" i="35"/>
  <c r="AM61" i="35"/>
  <c r="AI61" i="35"/>
  <c r="AG69" i="35"/>
  <c r="AI69" i="35"/>
  <c r="A69" i="35"/>
  <c r="AA69" i="35"/>
  <c r="X69" i="35"/>
  <c r="O69" i="35"/>
  <c r="AH69" i="35"/>
  <c r="AJ69" i="35"/>
  <c r="AL69" i="35"/>
  <c r="AF69" i="35"/>
  <c r="P69" i="35"/>
  <c r="Z69" i="35"/>
  <c r="AK69" i="35"/>
  <c r="R69" i="35"/>
  <c r="AC69" i="35"/>
  <c r="AE69" i="35"/>
  <c r="AB69" i="35"/>
  <c r="AM69" i="35"/>
  <c r="AD69" i="35"/>
  <c r="Q69" i="35"/>
  <c r="S69" i="35"/>
  <c r="Y69" i="35"/>
  <c r="P73" i="35"/>
  <c r="AD73" i="35"/>
  <c r="S73" i="35"/>
  <c r="AC73" i="35"/>
  <c r="AJ73" i="35"/>
  <c r="O73" i="35"/>
  <c r="AH73" i="35"/>
  <c r="A73" i="35"/>
  <c r="AM73" i="35"/>
  <c r="X73" i="35"/>
  <c r="R73" i="35"/>
  <c r="Q73" i="35"/>
  <c r="AL73" i="35"/>
  <c r="AK73" i="35"/>
  <c r="AE73" i="35"/>
  <c r="AI73" i="35"/>
  <c r="Z73" i="35"/>
  <c r="AB73" i="35"/>
  <c r="AG73" i="35"/>
  <c r="AA73" i="35"/>
  <c r="Y73" i="35"/>
  <c r="AF73" i="35"/>
  <c r="S185" i="35"/>
  <c r="AD185" i="35"/>
  <c r="AL185" i="35"/>
  <c r="AA185" i="35"/>
  <c r="AM185" i="35"/>
  <c r="A185" i="35"/>
  <c r="Z185" i="35"/>
  <c r="Q185" i="35"/>
  <c r="P185" i="35"/>
  <c r="AB185" i="35"/>
  <c r="R185" i="35"/>
  <c r="Y185" i="35"/>
  <c r="AH185" i="35"/>
  <c r="AC185" i="35"/>
  <c r="AI185" i="35"/>
  <c r="AG185" i="35"/>
  <c r="AE185" i="35"/>
  <c r="AK185" i="35"/>
  <c r="O185" i="35"/>
  <c r="AJ185" i="35"/>
  <c r="X185" i="35"/>
  <c r="AF185" i="35"/>
  <c r="B132" i="35"/>
  <c r="B87" i="35"/>
  <c r="B155" i="35"/>
  <c r="B139" i="35"/>
  <c r="X138" i="35"/>
  <c r="AG138" i="35"/>
  <c r="Z138" i="35"/>
  <c r="AA138" i="35"/>
  <c r="AL138" i="35"/>
  <c r="P138" i="35"/>
  <c r="AE138" i="35"/>
  <c r="Q138" i="35"/>
  <c r="AF138" i="35"/>
  <c r="AD138" i="35"/>
  <c r="AI138" i="35"/>
  <c r="Y138" i="35"/>
  <c r="AJ138" i="35"/>
  <c r="AB138" i="35"/>
  <c r="AH138" i="35"/>
  <c r="AC138" i="35"/>
  <c r="R138" i="35"/>
  <c r="O138" i="35"/>
  <c r="S138" i="35"/>
  <c r="AK138" i="35"/>
  <c r="A138" i="35"/>
  <c r="AM138" i="35"/>
  <c r="B73" i="35"/>
  <c r="B108" i="35"/>
  <c r="A192" i="35"/>
  <c r="AG192" i="35"/>
  <c r="Z192" i="35"/>
  <c r="AC192" i="35"/>
  <c r="R192" i="35"/>
  <c r="Y192" i="35"/>
  <c r="AH192" i="35"/>
  <c r="AE192" i="35"/>
  <c r="AL192" i="35"/>
  <c r="AD192" i="35"/>
  <c r="AF192" i="35"/>
  <c r="X192" i="35"/>
  <c r="AM192" i="35"/>
  <c r="AK192" i="35"/>
  <c r="AI192" i="35"/>
  <c r="S192" i="35"/>
  <c r="P192" i="35"/>
  <c r="AJ192" i="35"/>
  <c r="AA192" i="35"/>
  <c r="Q192" i="35"/>
  <c r="AB192" i="35"/>
  <c r="O192" i="35"/>
  <c r="B46" i="35"/>
  <c r="AB48" i="35"/>
  <c r="Q48" i="35"/>
  <c r="S48" i="35"/>
  <c r="Z48" i="35"/>
  <c r="AL48" i="35"/>
  <c r="X48" i="35"/>
  <c r="AK48" i="35"/>
  <c r="AE48" i="35"/>
  <c r="AJ48" i="35"/>
  <c r="AG48" i="35"/>
  <c r="AF48" i="35"/>
  <c r="Y48" i="35"/>
  <c r="AD48" i="35"/>
  <c r="AH48" i="35"/>
  <c r="R48" i="35"/>
  <c r="P48" i="35"/>
  <c r="O48" i="35"/>
  <c r="AM48" i="35"/>
  <c r="A48" i="35"/>
  <c r="AI48" i="35"/>
  <c r="AC48" i="35"/>
  <c r="AA48" i="35"/>
  <c r="AL29" i="35"/>
  <c r="X29" i="35"/>
  <c r="S29" i="35"/>
  <c r="Y29" i="35"/>
  <c r="AA29" i="35"/>
  <c r="AI29" i="35"/>
  <c r="P29" i="35"/>
  <c r="AE29" i="35"/>
  <c r="A29" i="35"/>
  <c r="R29" i="35"/>
  <c r="AF29" i="35"/>
  <c r="AK29" i="35"/>
  <c r="AC29" i="35"/>
  <c r="Z29" i="35"/>
  <c r="AM29" i="35"/>
  <c r="AG29" i="35"/>
  <c r="AD29" i="35"/>
  <c r="Q29" i="35"/>
  <c r="O29" i="35"/>
  <c r="AB29" i="35"/>
  <c r="AJ29" i="35"/>
  <c r="AH29" i="35"/>
  <c r="X178" i="35"/>
  <c r="Z178" i="35"/>
  <c r="AJ178" i="35"/>
  <c r="Y178" i="35"/>
  <c r="AF178" i="35"/>
  <c r="AK178" i="35"/>
  <c r="AL178" i="35"/>
  <c r="AA178" i="35"/>
  <c r="AB178" i="35"/>
  <c r="P178" i="35"/>
  <c r="AC178" i="35"/>
  <c r="AH178" i="35"/>
  <c r="O178" i="35"/>
  <c r="AE178" i="35"/>
  <c r="AM178" i="35"/>
  <c r="AG178" i="35"/>
  <c r="AD178" i="35"/>
  <c r="Q178" i="35"/>
  <c r="AI178" i="35"/>
  <c r="A178" i="35"/>
  <c r="S178" i="35"/>
  <c r="R178" i="35"/>
  <c r="Z87" i="35"/>
  <c r="AF87" i="35"/>
  <c r="Y87" i="35"/>
  <c r="AB87" i="35"/>
  <c r="AK87" i="35"/>
  <c r="R87" i="35"/>
  <c r="AM87" i="35"/>
  <c r="AH87" i="35"/>
  <c r="AL87" i="35"/>
  <c r="AG87" i="35"/>
  <c r="AI87" i="35"/>
  <c r="AA87" i="35"/>
  <c r="A87" i="35"/>
  <c r="Q87" i="35"/>
  <c r="P87" i="35"/>
  <c r="AE87" i="35"/>
  <c r="AC87" i="35"/>
  <c r="O87" i="35"/>
  <c r="AD87" i="35"/>
  <c r="AJ87" i="35"/>
  <c r="S87" i="35"/>
  <c r="X87" i="35"/>
  <c r="AL57" i="35"/>
  <c r="AI57" i="35"/>
  <c r="AH57" i="35"/>
  <c r="AE57" i="35"/>
  <c r="AA57" i="35"/>
  <c r="X57" i="35"/>
  <c r="Z57" i="35"/>
  <c r="AB57" i="35"/>
  <c r="Y57" i="35"/>
  <c r="AD57" i="35"/>
  <c r="Q57" i="35"/>
  <c r="AG57" i="35"/>
  <c r="AM57" i="35"/>
  <c r="P57" i="35"/>
  <c r="AJ57" i="35"/>
  <c r="AF57" i="35"/>
  <c r="A57" i="35"/>
  <c r="AK57" i="35"/>
  <c r="R57" i="35"/>
  <c r="S57" i="35"/>
  <c r="O57" i="35"/>
  <c r="AC57" i="35"/>
  <c r="AG83" i="35"/>
  <c r="AI83" i="35"/>
  <c r="AC83" i="35"/>
  <c r="AA83" i="35"/>
  <c r="X83" i="35"/>
  <c r="O83" i="35"/>
  <c r="AJ83" i="35"/>
  <c r="AL83" i="35"/>
  <c r="Q83" i="35"/>
  <c r="AE83" i="35"/>
  <c r="AK83" i="35"/>
  <c r="AB83" i="35"/>
  <c r="AM83" i="35"/>
  <c r="AH83" i="35"/>
  <c r="S83" i="35"/>
  <c r="Y83" i="35"/>
  <c r="Z83" i="35"/>
  <c r="AD83" i="35"/>
  <c r="AF83" i="35"/>
  <c r="R83" i="35"/>
  <c r="P83" i="35"/>
  <c r="A83" i="35"/>
  <c r="B165" i="35"/>
  <c r="AA52" i="35"/>
  <c r="AI52" i="35"/>
  <c r="A52" i="35"/>
  <c r="Y52" i="35"/>
  <c r="AD52" i="35"/>
  <c r="AK52" i="35"/>
  <c r="AG52" i="35"/>
  <c r="AJ52" i="35"/>
  <c r="S52" i="35"/>
  <c r="AH52" i="35"/>
  <c r="O52" i="35"/>
  <c r="AL52" i="35"/>
  <c r="AC52" i="35"/>
  <c r="AE52" i="35"/>
  <c r="Z52" i="35"/>
  <c r="AF52" i="35"/>
  <c r="P52" i="35"/>
  <c r="R52" i="35"/>
  <c r="Q52" i="35"/>
  <c r="X52" i="35"/>
  <c r="AB52" i="35"/>
  <c r="AM52" i="35"/>
  <c r="B188" i="35"/>
  <c r="S45" i="35"/>
  <c r="Y45" i="35"/>
  <c r="AI45" i="35"/>
  <c r="AF45" i="35"/>
  <c r="AE45" i="35"/>
  <c r="AD45" i="35"/>
  <c r="AK45" i="35"/>
  <c r="AC45" i="35"/>
  <c r="Q45" i="35"/>
  <c r="A45" i="35"/>
  <c r="X45" i="35"/>
  <c r="AL45" i="35"/>
  <c r="AH45" i="35"/>
  <c r="AG45" i="35"/>
  <c r="AA45" i="35"/>
  <c r="P45" i="35"/>
  <c r="AJ45" i="35"/>
  <c r="R45" i="35"/>
  <c r="Z45" i="35"/>
  <c r="AM45" i="35"/>
  <c r="O45" i="35"/>
  <c r="AB45" i="35"/>
  <c r="X32" i="35"/>
  <c r="Z32" i="35"/>
  <c r="AA32" i="35"/>
  <c r="AK32" i="35"/>
  <c r="S32" i="35"/>
  <c r="AF32" i="35"/>
  <c r="AJ32" i="35"/>
  <c r="AB32" i="35"/>
  <c r="AG32" i="35"/>
  <c r="Y32" i="35"/>
  <c r="AE32" i="35"/>
  <c r="AM32" i="35"/>
  <c r="Q32" i="35"/>
  <c r="AC32" i="35"/>
  <c r="A32" i="35"/>
  <c r="AH32" i="35"/>
  <c r="P32" i="35"/>
  <c r="AD32" i="35"/>
  <c r="R32" i="35"/>
  <c r="AL32" i="35"/>
  <c r="O32" i="35"/>
  <c r="AI32" i="35"/>
  <c r="O172" i="35"/>
  <c r="X172" i="35"/>
  <c r="AL172" i="35"/>
  <c r="AC172" i="35"/>
  <c r="AM172" i="35"/>
  <c r="AE172" i="35"/>
  <c r="AI172" i="35"/>
  <c r="AK172" i="35"/>
  <c r="AJ172" i="35"/>
  <c r="Y172" i="35"/>
  <c r="AG172" i="35"/>
  <c r="R172" i="35"/>
  <c r="AD172" i="35"/>
  <c r="S172" i="35"/>
  <c r="A172" i="35"/>
  <c r="Q172" i="35"/>
  <c r="AF172" i="35"/>
  <c r="AH172" i="35"/>
  <c r="Z172" i="35"/>
  <c r="AA172" i="35"/>
  <c r="P172" i="35"/>
  <c r="AB172" i="35"/>
  <c r="AG119" i="35"/>
  <c r="AI119" i="35"/>
  <c r="Z119" i="35"/>
  <c r="O119" i="35"/>
  <c r="Y119" i="35"/>
  <c r="AM119" i="35"/>
  <c r="AK119" i="35"/>
  <c r="AE119" i="35"/>
  <c r="A119" i="35"/>
  <c r="AH119" i="35"/>
  <c r="AJ119" i="35"/>
  <c r="R119" i="35"/>
  <c r="AD119" i="35"/>
  <c r="AL119" i="35"/>
  <c r="AB119" i="35"/>
  <c r="AF119" i="35"/>
  <c r="AC119" i="35"/>
  <c r="P119" i="35"/>
  <c r="S119" i="35"/>
  <c r="AA119" i="35"/>
  <c r="X119" i="35"/>
  <c r="Q119" i="35"/>
  <c r="AM43" i="35"/>
  <c r="R43" i="35"/>
  <c r="Y43" i="35"/>
  <c r="AC43" i="35"/>
  <c r="AB43" i="35"/>
  <c r="X43" i="35"/>
  <c r="AL43" i="35"/>
  <c r="Q43" i="35"/>
  <c r="AG43" i="35"/>
  <c r="AK43" i="35"/>
  <c r="A43" i="35"/>
  <c r="O43" i="35"/>
  <c r="AF43" i="35"/>
  <c r="AE43" i="35"/>
  <c r="AD43" i="35"/>
  <c r="S43" i="35"/>
  <c r="AA43" i="35"/>
  <c r="P43" i="35"/>
  <c r="AJ43" i="35"/>
  <c r="AH43" i="35"/>
  <c r="Z43" i="35"/>
  <c r="AI43" i="35"/>
  <c r="X129" i="35"/>
  <c r="AE129" i="35"/>
  <c r="P129" i="35"/>
  <c r="AL129" i="35"/>
  <c r="AF129" i="35"/>
  <c r="AJ129" i="35"/>
  <c r="S129" i="35"/>
  <c r="AD129" i="35"/>
  <c r="AH129" i="35"/>
  <c r="AG129" i="35"/>
  <c r="AC129" i="35"/>
  <c r="Y129" i="35"/>
  <c r="AA129" i="35"/>
  <c r="R129" i="35"/>
  <c r="AM129" i="35"/>
  <c r="A129" i="35"/>
  <c r="AK129" i="35"/>
  <c r="AI129" i="35"/>
  <c r="AB129" i="35"/>
  <c r="Z129" i="35"/>
  <c r="Q129" i="35"/>
  <c r="O129" i="35"/>
  <c r="Y88" i="35"/>
  <c r="AB88" i="35"/>
  <c r="AK88" i="35"/>
  <c r="AL88" i="35"/>
  <c r="AG88" i="35"/>
  <c r="AI88" i="35"/>
  <c r="X88" i="35"/>
  <c r="AE88" i="35"/>
  <c r="AF88" i="35"/>
  <c r="AC88" i="35"/>
  <c r="Q88" i="35"/>
  <c r="O88" i="35"/>
  <c r="S88" i="35"/>
  <c r="AM88" i="35"/>
  <c r="AH88" i="35"/>
  <c r="A88" i="35"/>
  <c r="R88" i="35"/>
  <c r="P88" i="35"/>
  <c r="Z88" i="35"/>
  <c r="AJ88" i="35"/>
  <c r="AD88" i="35"/>
  <c r="AA88" i="35"/>
  <c r="Q106" i="35"/>
  <c r="AL106" i="35"/>
  <c r="AG106" i="35"/>
  <c r="AH106" i="35"/>
  <c r="X106" i="35"/>
  <c r="S106" i="35"/>
  <c r="AF106" i="35"/>
  <c r="P106" i="35"/>
  <c r="Y106" i="35"/>
  <c r="AD106" i="35"/>
  <c r="R106" i="35"/>
  <c r="AM106" i="35"/>
  <c r="AE106" i="35"/>
  <c r="AJ106" i="35"/>
  <c r="O106" i="35"/>
  <c r="AB106" i="35"/>
  <c r="A106" i="35"/>
  <c r="AC106" i="35"/>
  <c r="AK106" i="35"/>
  <c r="Z106" i="35"/>
  <c r="AA106" i="35"/>
  <c r="AI106" i="35"/>
  <c r="AI146" i="35"/>
  <c r="S146" i="35"/>
  <c r="AE146" i="35"/>
  <c r="AK146" i="35"/>
  <c r="X146" i="35"/>
  <c r="AG146" i="35"/>
  <c r="Z146" i="35"/>
  <c r="O146" i="35"/>
  <c r="AC146" i="35"/>
  <c r="R146" i="35"/>
  <c r="AD146" i="35"/>
  <c r="AL146" i="35"/>
  <c r="Y146" i="35"/>
  <c r="AA146" i="35"/>
  <c r="AJ146" i="35"/>
  <c r="AM146" i="35"/>
  <c r="AB146" i="35"/>
  <c r="AH146" i="35"/>
  <c r="A146" i="35"/>
  <c r="P146" i="35"/>
  <c r="Q146" i="35"/>
  <c r="AF146" i="35"/>
  <c r="B68" i="35"/>
  <c r="AA174" i="35"/>
  <c r="Z174" i="35"/>
  <c r="AM174" i="35"/>
  <c r="Y174" i="35"/>
  <c r="AI174" i="35"/>
  <c r="A174" i="35"/>
  <c r="R174" i="35"/>
  <c r="P174" i="35"/>
  <c r="X174" i="35"/>
  <c r="AL174" i="35"/>
  <c r="AJ174" i="35"/>
  <c r="AK174" i="35"/>
  <c r="AD174" i="35"/>
  <c r="AB174" i="35"/>
  <c r="AC174" i="35"/>
  <c r="O174" i="35"/>
  <c r="AG174" i="35"/>
  <c r="S174" i="35"/>
  <c r="Q174" i="35"/>
  <c r="AH174" i="35"/>
  <c r="AE174" i="35"/>
  <c r="AF174" i="35"/>
  <c r="AE31" i="35"/>
  <c r="Y31" i="35"/>
  <c r="A31" i="35"/>
  <c r="Q31" i="35"/>
  <c r="R31" i="35"/>
  <c r="AK31" i="35"/>
  <c r="AF31" i="35"/>
  <c r="AJ31" i="35"/>
  <c r="AB31" i="35"/>
  <c r="AG31" i="35"/>
  <c r="Z31" i="35"/>
  <c r="X31" i="35"/>
  <c r="AM31" i="35"/>
  <c r="P31" i="35"/>
  <c r="AD31" i="35"/>
  <c r="AL31" i="35"/>
  <c r="O31" i="35"/>
  <c r="AI31" i="35"/>
  <c r="S31" i="35"/>
  <c r="AC31" i="35"/>
  <c r="AA31" i="35"/>
  <c r="AH31" i="35"/>
  <c r="AE79" i="35"/>
  <c r="AA79" i="35"/>
  <c r="X79" i="35"/>
  <c r="A79" i="35"/>
  <c r="AB79" i="35"/>
  <c r="AH79" i="35"/>
  <c r="R79" i="35"/>
  <c r="AG79" i="35"/>
  <c r="S79" i="35"/>
  <c r="AC79" i="35"/>
  <c r="AK79" i="35"/>
  <c r="AD79" i="35"/>
  <c r="Y79" i="35"/>
  <c r="AJ79" i="35"/>
  <c r="AL79" i="35"/>
  <c r="AF79" i="35"/>
  <c r="P79" i="35"/>
  <c r="Q79" i="35"/>
  <c r="Z79" i="35"/>
  <c r="O79" i="35"/>
  <c r="AM79" i="35"/>
  <c r="AI79" i="35"/>
  <c r="AF46" i="35"/>
  <c r="X46" i="35"/>
  <c r="AB46" i="35"/>
  <c r="R46" i="35"/>
  <c r="Q46" i="35"/>
  <c r="AJ46" i="35"/>
  <c r="S46" i="35"/>
  <c r="AK46" i="35"/>
  <c r="AC46" i="35"/>
  <c r="AL46" i="35"/>
  <c r="Z46" i="35"/>
  <c r="A46" i="35"/>
  <c r="Y46" i="35"/>
  <c r="P46" i="35"/>
  <c r="AD46" i="35"/>
  <c r="AI46" i="35"/>
  <c r="O46" i="35"/>
  <c r="AE46" i="35"/>
  <c r="AA46" i="35"/>
  <c r="AM46" i="35"/>
  <c r="AG46" i="35"/>
  <c r="AH46" i="35"/>
  <c r="AC121" i="35"/>
  <c r="O121" i="35"/>
  <c r="Y121" i="35"/>
  <c r="AE121" i="35"/>
  <c r="Q121" i="35"/>
  <c r="P121" i="35"/>
  <c r="AH121" i="35"/>
  <c r="AA121" i="35"/>
  <c r="A121" i="35"/>
  <c r="X121" i="35"/>
  <c r="AF121" i="35"/>
  <c r="AK121" i="35"/>
  <c r="Z121" i="35"/>
  <c r="AI121" i="35"/>
  <c r="AM121" i="35"/>
  <c r="AB121" i="35"/>
  <c r="AJ121" i="35"/>
  <c r="R121" i="35"/>
  <c r="AG121" i="35"/>
  <c r="AL121" i="35"/>
  <c r="AD121" i="35"/>
  <c r="S121" i="35"/>
  <c r="A124" i="35"/>
  <c r="Z124" i="35"/>
  <c r="AA124" i="35"/>
  <c r="AF124" i="35"/>
  <c r="O124" i="35"/>
  <c r="AE124" i="35"/>
  <c r="Q124" i="35"/>
  <c r="AL124" i="35"/>
  <c r="X124" i="35"/>
  <c r="S124" i="35"/>
  <c r="AK124" i="35"/>
  <c r="AC124" i="35"/>
  <c r="AH124" i="35"/>
  <c r="AM124" i="35"/>
  <c r="AI124" i="35"/>
  <c r="P124" i="35"/>
  <c r="AB124" i="35"/>
  <c r="AJ124" i="35"/>
  <c r="Y124" i="35"/>
  <c r="AG124" i="35"/>
  <c r="R124" i="35"/>
  <c r="AD124" i="35"/>
  <c r="S96" i="35"/>
  <c r="AH96" i="35"/>
  <c r="AM96" i="35"/>
  <c r="O96" i="35"/>
  <c r="AF96" i="35"/>
  <c r="AI96" i="35"/>
  <c r="Y96" i="35"/>
  <c r="AG96" i="35"/>
  <c r="P96" i="35"/>
  <c r="Q96" i="35"/>
  <c r="R96" i="35"/>
  <c r="AA96" i="35"/>
  <c r="AK96" i="35"/>
  <c r="AJ96" i="35"/>
  <c r="A96" i="35"/>
  <c r="AL96" i="35"/>
  <c r="Z96" i="35"/>
  <c r="AB96" i="35"/>
  <c r="X96" i="35"/>
  <c r="AE96" i="35"/>
  <c r="AC96" i="35"/>
  <c r="AD96" i="35"/>
  <c r="AL78" i="35"/>
  <c r="AG78" i="35"/>
  <c r="AI78" i="35"/>
  <c r="AE78" i="35"/>
  <c r="AA78" i="35"/>
  <c r="X78" i="35"/>
  <c r="AB78" i="35"/>
  <c r="A78" i="35"/>
  <c r="Y78" i="35"/>
  <c r="AD78" i="35"/>
  <c r="R78" i="35"/>
  <c r="AJ78" i="35"/>
  <c r="P78" i="35"/>
  <c r="AF78" i="35"/>
  <c r="O78" i="35"/>
  <c r="S78" i="35"/>
  <c r="AC78" i="35"/>
  <c r="Q78" i="35"/>
  <c r="Z78" i="35"/>
  <c r="AK78" i="35"/>
  <c r="AH78" i="35"/>
  <c r="AM78" i="35"/>
  <c r="B146" i="35"/>
  <c r="B63" i="35"/>
  <c r="Q162" i="35"/>
  <c r="S162" i="35"/>
  <c r="X162" i="35"/>
  <c r="Z162" i="35"/>
  <c r="AB162" i="35"/>
  <c r="A162" i="35"/>
  <c r="P162" i="35"/>
  <c r="R162" i="35"/>
  <c r="AC162" i="35"/>
  <c r="Y162" i="35"/>
  <c r="AL162" i="35"/>
  <c r="AD162" i="35"/>
  <c r="AE162" i="35"/>
  <c r="AM162" i="35"/>
  <c r="O162" i="35"/>
  <c r="AJ162" i="35"/>
  <c r="AG162" i="35"/>
  <c r="AK162" i="35"/>
  <c r="AF162" i="35"/>
  <c r="AH162" i="35"/>
  <c r="AA162" i="35"/>
  <c r="AI162" i="35"/>
  <c r="A200" i="35"/>
  <c r="Y200" i="35"/>
  <c r="P200" i="35"/>
  <c r="O200" i="35"/>
  <c r="AD200" i="35"/>
  <c r="AM200" i="35"/>
  <c r="Q200" i="35"/>
  <c r="AC200" i="35"/>
  <c r="AA200" i="35"/>
  <c r="S200" i="35"/>
  <c r="R200" i="35"/>
  <c r="X200" i="35"/>
  <c r="AE200" i="35"/>
  <c r="AJ200" i="35"/>
  <c r="AG200" i="35"/>
  <c r="AK200" i="35"/>
  <c r="AL200" i="35"/>
  <c r="Z200" i="35"/>
  <c r="AB200" i="35"/>
  <c r="AF200" i="35"/>
  <c r="AI200" i="35"/>
  <c r="AH200" i="35"/>
  <c r="P95" i="35"/>
  <c r="Q95" i="35"/>
  <c r="AJ95" i="35"/>
  <c r="AL95" i="35"/>
  <c r="O95" i="35"/>
  <c r="AE95" i="35"/>
  <c r="R95" i="35"/>
  <c r="AD95" i="35"/>
  <c r="AK95" i="35"/>
  <c r="AA95" i="35"/>
  <c r="A95" i="35"/>
  <c r="AI95" i="35"/>
  <c r="X95" i="35"/>
  <c r="AH95" i="35"/>
  <c r="AM95" i="35"/>
  <c r="Z95" i="35"/>
  <c r="S95" i="35"/>
  <c r="Y95" i="35"/>
  <c r="AB95" i="35"/>
  <c r="AF95" i="35"/>
  <c r="AG95" i="35"/>
  <c r="AC95" i="35"/>
  <c r="AB191" i="35"/>
  <c r="AM191" i="35"/>
  <c r="X191" i="35"/>
  <c r="AC191" i="35"/>
  <c r="P191" i="35"/>
  <c r="Y191" i="35"/>
  <c r="R191" i="35"/>
  <c r="AH191" i="35"/>
  <c r="Z191" i="35"/>
  <c r="A191" i="35"/>
  <c r="AJ191" i="35"/>
  <c r="Q191" i="35"/>
  <c r="AA191" i="35"/>
  <c r="AE191" i="35"/>
  <c r="AK191" i="35"/>
  <c r="AD191" i="35"/>
  <c r="AI191" i="35"/>
  <c r="AG191" i="35"/>
  <c r="AL191" i="35"/>
  <c r="O191" i="35"/>
  <c r="S191" i="35"/>
  <c r="AF191" i="35"/>
  <c r="AC47" i="35"/>
  <c r="P47" i="35"/>
  <c r="Y47" i="35"/>
  <c r="AB47" i="35"/>
  <c r="Q47" i="35"/>
  <c r="S47" i="35"/>
  <c r="AA47" i="35"/>
  <c r="AL47" i="35"/>
  <c r="AD47" i="35"/>
  <c r="AM47" i="35"/>
  <c r="AG47" i="35"/>
  <c r="Z47" i="35"/>
  <c r="AF47" i="35"/>
  <c r="R47" i="35"/>
  <c r="AE47" i="35"/>
  <c r="O47" i="35"/>
  <c r="AI47" i="35"/>
  <c r="A47" i="35"/>
  <c r="AJ47" i="35"/>
  <c r="AK47" i="35"/>
  <c r="AH47" i="35"/>
  <c r="X47" i="35"/>
  <c r="Z91" i="35"/>
  <c r="X91" i="35"/>
  <c r="AL91" i="35"/>
  <c r="S91" i="35"/>
  <c r="AH91" i="35"/>
  <c r="AM91" i="35"/>
  <c r="O91" i="35"/>
  <c r="AF91" i="35"/>
  <c r="AI91" i="35"/>
  <c r="Y91" i="35"/>
  <c r="AG91" i="35"/>
  <c r="AE91" i="35"/>
  <c r="AA91" i="35"/>
  <c r="AJ91" i="35"/>
  <c r="AC91" i="35"/>
  <c r="P91" i="35"/>
  <c r="R91" i="35"/>
  <c r="AK91" i="35"/>
  <c r="A91" i="35"/>
  <c r="Q91" i="35"/>
  <c r="AD91" i="35"/>
  <c r="AB91" i="35"/>
  <c r="B118" i="35"/>
  <c r="Z20" i="35"/>
  <c r="AB20" i="35"/>
  <c r="AL20" i="35"/>
  <c r="S20" i="35"/>
  <c r="AF20" i="35"/>
  <c r="AD20" i="35"/>
  <c r="O20" i="35"/>
  <c r="Q20" i="35"/>
  <c r="R20" i="35"/>
  <c r="Y20" i="35"/>
  <c r="AK20" i="35"/>
  <c r="AI20" i="35"/>
  <c r="X20" i="35"/>
  <c r="AH20" i="35"/>
  <c r="A20" i="35"/>
  <c r="AE20" i="35"/>
  <c r="P20" i="35"/>
  <c r="AG20" i="35"/>
  <c r="AC20" i="35"/>
  <c r="AA20" i="35"/>
  <c r="AJ20" i="35"/>
  <c r="AM20" i="35"/>
  <c r="AJ183" i="35"/>
  <c r="S183" i="35"/>
  <c r="AH183" i="35"/>
  <c r="Y183" i="35"/>
  <c r="Q183" i="35"/>
  <c r="AB183" i="35"/>
  <c r="AK183" i="35"/>
  <c r="AE183" i="35"/>
  <c r="AI183" i="35"/>
  <c r="O183" i="35"/>
  <c r="AG183" i="35"/>
  <c r="Z183" i="35"/>
  <c r="AM183" i="35"/>
  <c r="AA183" i="35"/>
  <c r="P183" i="35"/>
  <c r="AC183" i="35"/>
  <c r="AL183" i="35"/>
  <c r="X183" i="35"/>
  <c r="AD183" i="35"/>
  <c r="A183" i="35"/>
  <c r="AF183" i="35"/>
  <c r="R183" i="35"/>
  <c r="Z155" i="35"/>
  <c r="AB155" i="35"/>
  <c r="AL155" i="35"/>
  <c r="AI155" i="35"/>
  <c r="AH155" i="35"/>
  <c r="AG155" i="35"/>
  <c r="S155" i="35"/>
  <c r="AE155" i="35"/>
  <c r="AM155" i="35"/>
  <c r="Q155" i="35"/>
  <c r="A155" i="35"/>
  <c r="AA155" i="35"/>
  <c r="O155" i="35"/>
  <c r="Y155" i="35"/>
  <c r="AK155" i="35"/>
  <c r="AJ155" i="35"/>
  <c r="X155" i="35"/>
  <c r="R155" i="35"/>
  <c r="AF155" i="35"/>
  <c r="P155" i="35"/>
  <c r="AC155" i="35"/>
  <c r="AD155" i="35"/>
  <c r="B198" i="35"/>
  <c r="AJ161" i="35"/>
  <c r="Z161" i="35"/>
  <c r="AB161" i="35"/>
  <c r="A161" i="35"/>
  <c r="AG161" i="35"/>
  <c r="S161" i="35"/>
  <c r="AA161" i="35"/>
  <c r="AF161" i="35"/>
  <c r="AK161" i="35"/>
  <c r="AH161" i="35"/>
  <c r="AI161" i="35"/>
  <c r="Y161" i="35"/>
  <c r="P161" i="35"/>
  <c r="X161" i="35"/>
  <c r="AC161" i="35"/>
  <c r="R161" i="35"/>
  <c r="AD161" i="35"/>
  <c r="AL161" i="35"/>
  <c r="AM161" i="35"/>
  <c r="AE161" i="35"/>
  <c r="Q161" i="35"/>
  <c r="O161" i="35"/>
  <c r="A143" i="35"/>
  <c r="Y143" i="35"/>
  <c r="R143" i="35"/>
  <c r="O143" i="35"/>
  <c r="AB143" i="35"/>
  <c r="AI143" i="35"/>
  <c r="X143" i="35"/>
  <c r="AJ143" i="35"/>
  <c r="P143" i="35"/>
  <c r="AE143" i="35"/>
  <c r="Q143" i="35"/>
  <c r="AF143" i="35"/>
  <c r="AD143" i="35"/>
  <c r="AL143" i="35"/>
  <c r="Z143" i="35"/>
  <c r="S143" i="35"/>
  <c r="AA143" i="35"/>
  <c r="AH143" i="35"/>
  <c r="AC143" i="35"/>
  <c r="AG143" i="35"/>
  <c r="AK143" i="35"/>
  <c r="AM143" i="35"/>
  <c r="AF104" i="35"/>
  <c r="AH104" i="35"/>
  <c r="X104" i="35"/>
  <c r="AD104" i="35"/>
  <c r="AB104" i="35"/>
  <c r="AC104" i="35"/>
  <c r="AG104" i="35"/>
  <c r="Y104" i="35"/>
  <c r="S104" i="35"/>
  <c r="R104" i="35"/>
  <c r="A104" i="35"/>
  <c r="AJ104" i="35"/>
  <c r="AE104" i="35"/>
  <c r="Q104" i="35"/>
  <c r="AL104" i="35"/>
  <c r="Z104" i="35"/>
  <c r="O104" i="35"/>
  <c r="AI104" i="35"/>
  <c r="AM104" i="35"/>
  <c r="P104" i="35"/>
  <c r="AK104" i="35"/>
  <c r="AA104" i="35"/>
  <c r="Y98" i="35"/>
  <c r="AL98" i="35"/>
  <c r="AJ98" i="35"/>
  <c r="AF98" i="35"/>
  <c r="AE98" i="35"/>
  <c r="AB98" i="35"/>
  <c r="AC98" i="35"/>
  <c r="O98" i="35"/>
  <c r="A98" i="35"/>
  <c r="P98" i="35"/>
  <c r="AM98" i="35"/>
  <c r="AA98" i="35"/>
  <c r="AK98" i="35"/>
  <c r="AI98" i="35"/>
  <c r="Z98" i="35"/>
  <c r="X98" i="35"/>
  <c r="AD98" i="35"/>
  <c r="AG98" i="35"/>
  <c r="AH98" i="35"/>
  <c r="S98" i="35"/>
  <c r="R98" i="35"/>
  <c r="Q98" i="35"/>
  <c r="B135" i="35"/>
  <c r="AG70" i="35"/>
  <c r="AI70" i="35"/>
  <c r="AC70" i="35"/>
  <c r="AA70" i="35"/>
  <c r="X70" i="35"/>
  <c r="O70" i="35"/>
  <c r="R70" i="35"/>
  <c r="AK70" i="35"/>
  <c r="Z70" i="35"/>
  <c r="AH70" i="35"/>
  <c r="AB70" i="35"/>
  <c r="A70" i="35"/>
  <c r="Y70" i="35"/>
  <c r="AD70" i="35"/>
  <c r="AJ70" i="35"/>
  <c r="AF70" i="35"/>
  <c r="Q70" i="35"/>
  <c r="S70" i="35"/>
  <c r="AE70" i="35"/>
  <c r="AM70" i="35"/>
  <c r="AL70" i="35"/>
  <c r="P70" i="35"/>
  <c r="B18" i="35"/>
  <c r="B131" i="35"/>
  <c r="AD141" i="35"/>
  <c r="AF141" i="35"/>
  <c r="Z141" i="35"/>
  <c r="A141" i="35"/>
  <c r="AG141" i="35"/>
  <c r="P141" i="35"/>
  <c r="Y141" i="35"/>
  <c r="AL141" i="35"/>
  <c r="S141" i="35"/>
  <c r="AH141" i="35"/>
  <c r="O141" i="35"/>
  <c r="AE141" i="35"/>
  <c r="AI141" i="35"/>
  <c r="X141" i="35"/>
  <c r="AJ141" i="35"/>
  <c r="AA141" i="35"/>
  <c r="AK141" i="35"/>
  <c r="AB141" i="35"/>
  <c r="AM141" i="35"/>
  <c r="AC141" i="35"/>
  <c r="R141" i="35"/>
  <c r="Q141" i="35"/>
  <c r="R22" i="35"/>
  <c r="P22" i="35"/>
  <c r="AD22" i="35"/>
  <c r="S22" i="35"/>
  <c r="AG22" i="35"/>
  <c r="O22" i="35"/>
  <c r="AL22" i="35"/>
  <c r="AI22" i="35"/>
  <c r="AA22" i="35"/>
  <c r="Y22" i="35"/>
  <c r="Z22" i="35"/>
  <c r="AH22" i="35"/>
  <c r="AE22" i="35"/>
  <c r="Q22" i="35"/>
  <c r="X22" i="35"/>
  <c r="A22" i="35"/>
  <c r="AK22" i="35"/>
  <c r="AB22" i="35"/>
  <c r="AC22" i="35"/>
  <c r="AM22" i="35"/>
  <c r="AF22" i="35"/>
  <c r="AJ22" i="35"/>
  <c r="Q30" i="35"/>
  <c r="P30" i="35"/>
  <c r="AG30" i="35"/>
  <c r="AI30" i="35"/>
  <c r="AM30" i="35"/>
  <c r="AE30" i="35"/>
  <c r="Y30" i="35"/>
  <c r="O30" i="35"/>
  <c r="AD30" i="35"/>
  <c r="AF30" i="35"/>
  <c r="R30" i="35"/>
  <c r="S30" i="35"/>
  <c r="A30" i="35"/>
  <c r="AC30" i="35"/>
  <c r="AK30" i="35"/>
  <c r="X30" i="35"/>
  <c r="AH30" i="35"/>
  <c r="AB30" i="35"/>
  <c r="AJ30" i="35"/>
  <c r="Z30" i="35"/>
  <c r="AL30" i="35"/>
  <c r="AA30" i="35"/>
  <c r="R177" i="35"/>
  <c r="Q177" i="35"/>
  <c r="AH177" i="35"/>
  <c r="X177" i="35"/>
  <c r="AI177" i="35"/>
  <c r="AL177" i="35"/>
  <c r="P177" i="35"/>
  <c r="Z177" i="35"/>
  <c r="AJ177" i="35"/>
  <c r="AB177" i="35"/>
  <c r="S177" i="35"/>
  <c r="AD177" i="35"/>
  <c r="AF177" i="35"/>
  <c r="AE177" i="35"/>
  <c r="AG177" i="35"/>
  <c r="AA177" i="35"/>
  <c r="AK177" i="35"/>
  <c r="AM177" i="35"/>
  <c r="AC177" i="35"/>
  <c r="Y177" i="35"/>
  <c r="O177" i="35"/>
  <c r="A177" i="35"/>
  <c r="B183" i="35"/>
  <c r="B150" i="35"/>
  <c r="X154" i="35"/>
  <c r="O154" i="35"/>
  <c r="AK154" i="35"/>
  <c r="AA154" i="35"/>
  <c r="AF154" i="35"/>
  <c r="AB154" i="35"/>
  <c r="AJ154" i="35"/>
  <c r="AI154" i="35"/>
  <c r="Q154" i="35"/>
  <c r="AH154" i="35"/>
  <c r="P154" i="35"/>
  <c r="R154" i="35"/>
  <c r="AD154" i="35"/>
  <c r="AL154" i="35"/>
  <c r="S154" i="35"/>
  <c r="AE154" i="35"/>
  <c r="AM154" i="35"/>
  <c r="AG154" i="35"/>
  <c r="A154" i="35"/>
  <c r="Y154" i="35"/>
  <c r="Z154" i="35"/>
  <c r="AC154" i="35"/>
  <c r="AK51" i="35"/>
  <c r="O51" i="35"/>
  <c r="AG51" i="35"/>
  <c r="AM51" i="35"/>
  <c r="AC51" i="35"/>
  <c r="AF51" i="35"/>
  <c r="AE51" i="35"/>
  <c r="AA51" i="35"/>
  <c r="AH51" i="35"/>
  <c r="Z51" i="35"/>
  <c r="AB51" i="35"/>
  <c r="X51" i="35"/>
  <c r="AJ51" i="35"/>
  <c r="AL51" i="35"/>
  <c r="P51" i="35"/>
  <c r="Q51" i="35"/>
  <c r="Y51" i="35"/>
  <c r="S51" i="35"/>
  <c r="AI51" i="35"/>
  <c r="AD51" i="35"/>
  <c r="A51" i="35"/>
  <c r="R51" i="35"/>
  <c r="B107" i="35"/>
  <c r="AM107" i="35"/>
  <c r="Y107" i="35"/>
  <c r="AI107" i="35"/>
  <c r="Q107" i="35"/>
  <c r="AE107" i="35"/>
  <c r="AH107" i="35"/>
  <c r="AC107" i="35"/>
  <c r="S107" i="35"/>
  <c r="AJ107" i="35"/>
  <c r="X107" i="35"/>
  <c r="Z107" i="35"/>
  <c r="AK107" i="35"/>
  <c r="O107" i="35"/>
  <c r="AA107" i="35"/>
  <c r="P107" i="35"/>
  <c r="AB107" i="35"/>
  <c r="A107" i="35"/>
  <c r="AF107" i="35"/>
  <c r="AG107" i="35"/>
  <c r="R107" i="35"/>
  <c r="AD107" i="35"/>
  <c r="AL107" i="35"/>
  <c r="B83" i="35"/>
  <c r="AF59" i="35"/>
  <c r="AC59" i="35"/>
  <c r="P59" i="35"/>
  <c r="Y59" i="35"/>
  <c r="AA59" i="35"/>
  <c r="AK59" i="35"/>
  <c r="AI59" i="35"/>
  <c r="AD59" i="35"/>
  <c r="AM59" i="35"/>
  <c r="Q59" i="35"/>
  <c r="AL59" i="35"/>
  <c r="A59" i="35"/>
  <c r="AE59" i="35"/>
  <c r="AB59" i="35"/>
  <c r="Z59" i="35"/>
  <c r="AH59" i="35"/>
  <c r="X59" i="35"/>
  <c r="AJ59" i="35"/>
  <c r="R59" i="35"/>
  <c r="AG59" i="35"/>
  <c r="S59" i="35"/>
  <c r="O59" i="35"/>
  <c r="B136" i="35"/>
  <c r="R145" i="35"/>
  <c r="P145" i="35"/>
  <c r="AH145" i="35"/>
  <c r="AI145" i="35"/>
  <c r="S145" i="35"/>
  <c r="AE145" i="35"/>
  <c r="A145" i="35"/>
  <c r="AL145" i="35"/>
  <c r="X145" i="35"/>
  <c r="AJ145" i="35"/>
  <c r="Y145" i="35"/>
  <c r="AK145" i="35"/>
  <c r="AA145" i="35"/>
  <c r="O145" i="35"/>
  <c r="AG145" i="35"/>
  <c r="AD145" i="35"/>
  <c r="AM145" i="35"/>
  <c r="AB145" i="35"/>
  <c r="Z145" i="35"/>
  <c r="AC145" i="35"/>
  <c r="AF145" i="35"/>
  <c r="Q145" i="35"/>
  <c r="A128" i="35"/>
  <c r="Q128" i="35"/>
  <c r="P128" i="35"/>
  <c r="R128" i="35"/>
  <c r="AF128" i="35"/>
  <c r="Y128" i="35"/>
  <c r="S128" i="35"/>
  <c r="AC128" i="35"/>
  <c r="AH128" i="35"/>
  <c r="Z128" i="35"/>
  <c r="AK128" i="35"/>
  <c r="AE128" i="35"/>
  <c r="AI128" i="35"/>
  <c r="O128" i="35"/>
  <c r="AD128" i="35"/>
  <c r="X128" i="35"/>
  <c r="AM128" i="35"/>
  <c r="AL128" i="35"/>
  <c r="AA128" i="35"/>
  <c r="AG128" i="35"/>
  <c r="AJ128" i="35"/>
  <c r="AB128" i="35"/>
  <c r="B134" i="35"/>
  <c r="B52" i="35"/>
  <c r="B143" i="35"/>
  <c r="X196" i="35"/>
  <c r="AF196" i="35"/>
  <c r="P196" i="35"/>
  <c r="AK196" i="35"/>
  <c r="AL196" i="35"/>
  <c r="Q196" i="35"/>
  <c r="AI196" i="35"/>
  <c r="AC196" i="35"/>
  <c r="AG196" i="35"/>
  <c r="S196" i="35"/>
  <c r="AE196" i="35"/>
  <c r="AH196" i="35"/>
  <c r="Z196" i="35"/>
  <c r="AA196" i="35"/>
  <c r="O196" i="35"/>
  <c r="Y196" i="35"/>
  <c r="AM196" i="35"/>
  <c r="A196" i="35"/>
  <c r="AJ196" i="35"/>
  <c r="AD196" i="35"/>
  <c r="AB196" i="35"/>
  <c r="R196" i="35"/>
  <c r="H75" i="59"/>
  <c r="O51" i="59"/>
  <c r="Q51" i="59"/>
  <c r="P51" i="59"/>
  <c r="O101" i="59"/>
  <c r="P101" i="59"/>
  <c r="Q101" i="59"/>
  <c r="Q24" i="59"/>
  <c r="O24" i="59"/>
  <c r="P24" i="59"/>
  <c r="O105" i="59"/>
  <c r="P105" i="59"/>
  <c r="Q105" i="59"/>
  <c r="O63" i="59"/>
  <c r="P63" i="59"/>
  <c r="Q63" i="59"/>
  <c r="H100" i="59"/>
  <c r="H44" i="59"/>
  <c r="H66" i="59"/>
  <c r="H14" i="59"/>
  <c r="P32" i="59"/>
  <c r="O32" i="59"/>
  <c r="Q32" i="59"/>
  <c r="H32" i="59"/>
  <c r="P87" i="59"/>
  <c r="Q87" i="59"/>
  <c r="O87" i="59"/>
  <c r="H23" i="59"/>
  <c r="O65" i="59"/>
  <c r="P65" i="59"/>
  <c r="Q65" i="59"/>
  <c r="Q100" i="59"/>
  <c r="O100" i="59"/>
  <c r="P100" i="59"/>
  <c r="P61" i="59"/>
  <c r="O61" i="59"/>
  <c r="Q61" i="59"/>
  <c r="H50" i="59"/>
  <c r="H76" i="59"/>
  <c r="Q76" i="59"/>
  <c r="O76" i="59"/>
  <c r="P76" i="59"/>
  <c r="H21" i="59"/>
  <c r="H67" i="59"/>
  <c r="H20" i="59"/>
  <c r="P62" i="59"/>
  <c r="O62" i="59"/>
  <c r="Q62" i="59"/>
  <c r="P77" i="59"/>
  <c r="O77" i="59"/>
  <c r="Q77" i="59"/>
  <c r="P59" i="59"/>
  <c r="Q59" i="59"/>
  <c r="O59" i="59"/>
  <c r="Q93" i="59"/>
  <c r="P93" i="59"/>
  <c r="O93" i="59"/>
  <c r="Q40" i="59"/>
  <c r="O40" i="59"/>
  <c r="P40" i="59"/>
  <c r="H69" i="59"/>
  <c r="H62" i="59"/>
  <c r="H78" i="59"/>
  <c r="O57" i="59"/>
  <c r="Q57" i="59"/>
  <c r="P57" i="59"/>
  <c r="H37" i="59"/>
  <c r="P78" i="59"/>
  <c r="O78" i="59"/>
  <c r="Q78" i="59"/>
  <c r="P37" i="59"/>
  <c r="Q37" i="59"/>
  <c r="O37" i="59"/>
  <c r="H68" i="59"/>
  <c r="Q11" i="59"/>
  <c r="O11" i="59"/>
  <c r="P11" i="59"/>
  <c r="P55" i="59"/>
  <c r="Q55" i="59"/>
  <c r="O55" i="59"/>
  <c r="Q30" i="59"/>
  <c r="O30" i="59"/>
  <c r="P30" i="59"/>
  <c r="H96" i="59"/>
  <c r="H81" i="59"/>
  <c r="Q84" i="59"/>
  <c r="P84" i="59"/>
  <c r="O84" i="59"/>
  <c r="H103" i="59"/>
  <c r="H24" i="59"/>
  <c r="Q20" i="59"/>
  <c r="P20" i="59"/>
  <c r="O20" i="59"/>
  <c r="H29" i="59"/>
  <c r="Q79" i="59"/>
  <c r="P79" i="59"/>
  <c r="O79" i="59"/>
  <c r="O98" i="59"/>
  <c r="Q98" i="59"/>
  <c r="P98" i="59"/>
  <c r="H54" i="59"/>
  <c r="H104" i="59"/>
  <c r="H59" i="59"/>
  <c r="P36" i="59"/>
  <c r="O36" i="59"/>
  <c r="Q36" i="59"/>
  <c r="H105" i="59"/>
  <c r="H88" i="59"/>
  <c r="H11" i="59"/>
  <c r="P53" i="59"/>
  <c r="Q53" i="59"/>
  <c r="O53" i="59"/>
  <c r="O67" i="59"/>
  <c r="Q67" i="59"/>
  <c r="P67" i="59"/>
  <c r="H71" i="59"/>
  <c r="H106" i="59"/>
  <c r="H43" i="59"/>
  <c r="Q47" i="59"/>
  <c r="P47" i="59"/>
  <c r="O47" i="59"/>
  <c r="H35" i="59"/>
  <c r="H77" i="59"/>
  <c r="P19" i="59"/>
  <c r="O19" i="59"/>
  <c r="Q19" i="59"/>
  <c r="Q58" i="59"/>
  <c r="P58" i="59"/>
  <c r="O58" i="59"/>
  <c r="H8" i="59"/>
  <c r="Q60" i="59"/>
  <c r="P60" i="59"/>
  <c r="O60" i="59"/>
  <c r="H36" i="59"/>
  <c r="H79" i="59"/>
  <c r="H101" i="59"/>
  <c r="H58" i="59"/>
  <c r="O10" i="59"/>
  <c r="P10" i="59"/>
  <c r="Q10" i="59"/>
  <c r="H93" i="59"/>
  <c r="H18" i="59"/>
  <c r="O68" i="59"/>
  <c r="Q68" i="59"/>
  <c r="P68" i="59"/>
  <c r="P48" i="59"/>
  <c r="Q48" i="59"/>
  <c r="O48" i="59"/>
  <c r="O50" i="59"/>
  <c r="P50" i="59"/>
  <c r="Q50" i="59"/>
  <c r="H61" i="59"/>
  <c r="P66" i="59"/>
  <c r="Q66" i="59"/>
  <c r="O66" i="59"/>
  <c r="H33" i="59"/>
  <c r="O88" i="59"/>
  <c r="P88" i="59"/>
  <c r="Q88" i="59"/>
  <c r="H102" i="59"/>
  <c r="P42" i="59"/>
  <c r="O42" i="59"/>
  <c r="Q42" i="59"/>
  <c r="H63" i="59"/>
  <c r="P44" i="59"/>
  <c r="O44" i="59"/>
  <c r="Q44" i="59"/>
  <c r="O43" i="59"/>
  <c r="P43" i="59"/>
  <c r="Q43" i="59"/>
  <c r="O49" i="59"/>
  <c r="P49" i="59"/>
  <c r="Q49" i="59"/>
  <c r="P27" i="59"/>
  <c r="O27" i="59"/>
  <c r="Q27" i="59"/>
  <c r="Q104" i="59"/>
  <c r="P104" i="59"/>
  <c r="O104" i="59"/>
  <c r="H92" i="59"/>
  <c r="H19" i="59"/>
  <c r="H99" i="59"/>
  <c r="Q45" i="59"/>
  <c r="P45" i="59"/>
  <c r="O45" i="59"/>
  <c r="P15" i="59"/>
  <c r="Q15" i="59"/>
  <c r="O15" i="59"/>
  <c r="H51" i="59"/>
  <c r="O52" i="59"/>
  <c r="Q52" i="59"/>
  <c r="P52" i="59"/>
  <c r="O25" i="59"/>
  <c r="P25" i="59"/>
  <c r="Q25" i="59"/>
  <c r="P90" i="59"/>
  <c r="O90" i="59"/>
  <c r="Q90" i="59"/>
  <c r="O14" i="59"/>
  <c r="Q14" i="59"/>
  <c r="P14" i="59"/>
  <c r="O75" i="59"/>
  <c r="P75" i="59"/>
  <c r="Q75" i="59"/>
  <c r="O106" i="59"/>
  <c r="P106" i="59"/>
  <c r="Q106" i="59"/>
  <c r="Q35" i="59"/>
  <c r="P35" i="59"/>
  <c r="O35" i="59"/>
  <c r="P96" i="59"/>
  <c r="Q96" i="59"/>
  <c r="O96" i="59"/>
  <c r="H25" i="59"/>
  <c r="H95" i="59"/>
  <c r="H84" i="59"/>
  <c r="H22" i="59"/>
  <c r="H80" i="59"/>
  <c r="H70" i="59"/>
  <c r="P33" i="59"/>
  <c r="Q33" i="59"/>
  <c r="O33" i="59"/>
  <c r="Q28" i="59"/>
  <c r="O28" i="59"/>
  <c r="P28" i="59"/>
  <c r="O38" i="59"/>
  <c r="Q38" i="59"/>
  <c r="P38" i="59"/>
  <c r="O21" i="59"/>
  <c r="P21" i="59"/>
  <c r="Q21" i="59"/>
  <c r="H9" i="59"/>
  <c r="O56" i="59"/>
  <c r="P56" i="59"/>
  <c r="Q56" i="59"/>
  <c r="H47" i="59"/>
  <c r="H41" i="59"/>
  <c r="H64" i="59"/>
  <c r="O13" i="59"/>
  <c r="P13" i="59"/>
  <c r="Q13" i="59"/>
  <c r="Q85" i="59"/>
  <c r="O85" i="59"/>
  <c r="P85" i="59"/>
  <c r="P12" i="59"/>
  <c r="Q12" i="59"/>
  <c r="O12" i="59"/>
  <c r="Q54" i="59"/>
  <c r="O54" i="59"/>
  <c r="P54" i="59"/>
  <c r="P99" i="59"/>
  <c r="Q99" i="59"/>
  <c r="O99" i="59"/>
  <c r="H28" i="59"/>
  <c r="O16" i="59"/>
  <c r="P16" i="59"/>
  <c r="Q16" i="59"/>
  <c r="P91" i="59"/>
  <c r="O91" i="59"/>
  <c r="Q91" i="59"/>
  <c r="Q95" i="59"/>
  <c r="P95" i="59"/>
  <c r="O95" i="59"/>
  <c r="H87" i="59"/>
  <c r="O17" i="59"/>
  <c r="Q17" i="59"/>
  <c r="P17" i="59"/>
  <c r="H16" i="59"/>
  <c r="P41" i="59"/>
  <c r="Q41" i="59"/>
  <c r="O41" i="59"/>
  <c r="H48" i="59"/>
  <c r="P92" i="59"/>
  <c r="O92" i="59"/>
  <c r="Q92" i="59"/>
  <c r="H98" i="59"/>
  <c r="H53" i="59"/>
  <c r="O102" i="59"/>
  <c r="Q102" i="59"/>
  <c r="P102" i="59"/>
  <c r="H26" i="59"/>
  <c r="P97" i="59"/>
  <c r="O97" i="59"/>
  <c r="Q97" i="59"/>
  <c r="H72" i="59"/>
  <c r="H65" i="59"/>
  <c r="O34" i="59"/>
  <c r="P34" i="59"/>
  <c r="Q34" i="59"/>
  <c r="H94" i="59"/>
  <c r="H91" i="59"/>
  <c r="O46" i="59"/>
  <c r="P46" i="59"/>
  <c r="Q46" i="59"/>
  <c r="H13" i="59"/>
  <c r="H40" i="59"/>
  <c r="H57" i="59"/>
  <c r="H49" i="59"/>
  <c r="Q29" i="59"/>
  <c r="P29" i="59"/>
  <c r="O29" i="59"/>
  <c r="H82" i="59"/>
  <c r="H74" i="59"/>
  <c r="H39" i="59"/>
  <c r="H60" i="59"/>
  <c r="Q71" i="59"/>
  <c r="P71" i="59"/>
  <c r="O71" i="59"/>
  <c r="P9" i="59"/>
  <c r="Q9" i="59"/>
  <c r="O9" i="59"/>
  <c r="P8" i="59"/>
  <c r="Q8" i="59"/>
  <c r="O8" i="59"/>
  <c r="O74" i="59"/>
  <c r="P74" i="59"/>
  <c r="Q74" i="59"/>
  <c r="H97" i="59"/>
  <c r="H46" i="59"/>
  <c r="H42" i="59"/>
  <c r="P23" i="59"/>
  <c r="Q23" i="59"/>
  <c r="O23" i="59"/>
  <c r="O82" i="59"/>
  <c r="P82" i="59"/>
  <c r="Q82" i="59"/>
  <c r="O94" i="59"/>
  <c r="Q94" i="59"/>
  <c r="P94" i="59"/>
  <c r="O103" i="59"/>
  <c r="Q103" i="59"/>
  <c r="P103" i="59"/>
  <c r="P83" i="59"/>
  <c r="Q83" i="59"/>
  <c r="O83" i="59"/>
  <c r="H86" i="59"/>
  <c r="Q69" i="59"/>
  <c r="P69" i="59"/>
  <c r="O69" i="59"/>
  <c r="P31" i="59"/>
  <c r="Q31" i="59"/>
  <c r="O31" i="59"/>
  <c r="H89" i="59"/>
  <c r="H34" i="59"/>
  <c r="P89" i="59"/>
  <c r="O89" i="59"/>
  <c r="Q89" i="59"/>
  <c r="H85" i="59"/>
  <c r="H17" i="59"/>
  <c r="H56" i="59"/>
  <c r="H12" i="59"/>
  <c r="H45" i="59"/>
  <c r="O18" i="59"/>
  <c r="Q18" i="59"/>
  <c r="P18" i="59"/>
  <c r="H90" i="59"/>
  <c r="H83" i="59"/>
  <c r="H27" i="59"/>
  <c r="O39" i="59"/>
  <c r="P39" i="59"/>
  <c r="Q39" i="59"/>
  <c r="H31" i="59"/>
  <c r="Q26" i="59"/>
  <c r="P26" i="59"/>
  <c r="O26" i="59"/>
  <c r="P80" i="59"/>
  <c r="O80" i="59"/>
  <c r="Q80" i="59"/>
  <c r="O81" i="59"/>
  <c r="Q81" i="59"/>
  <c r="P81" i="59"/>
  <c r="H15" i="59"/>
  <c r="H38" i="59"/>
  <c r="Q72" i="59"/>
  <c r="O72" i="59"/>
  <c r="P72" i="59"/>
  <c r="P22" i="59"/>
  <c r="O22" i="59"/>
  <c r="Q22" i="59"/>
  <c r="H73" i="59"/>
  <c r="Q86" i="59"/>
  <c r="P86" i="59"/>
  <c r="O86" i="59"/>
  <c r="Q70" i="59"/>
  <c r="O70" i="59"/>
  <c r="P70" i="59"/>
  <c r="Q64" i="59"/>
  <c r="P64" i="59"/>
  <c r="O64" i="59"/>
  <c r="H55" i="59"/>
  <c r="H52" i="59"/>
  <c r="H30" i="59"/>
  <c r="H10" i="59"/>
  <c r="A145" i="38"/>
  <c r="A146" i="38"/>
  <c r="BY146" i="36"/>
  <c r="CA146" i="36" s="1"/>
  <c r="BY145" i="36"/>
  <c r="CA145" i="36" s="1"/>
  <c r="H201" i="35"/>
  <c r="H61" i="35"/>
  <c r="H72" i="35"/>
  <c r="H103" i="35"/>
  <c r="H116" i="35"/>
  <c r="I16" i="35"/>
  <c r="J138" i="35"/>
  <c r="I17" i="35"/>
  <c r="J98" i="59"/>
  <c r="J49" i="59"/>
  <c r="J21" i="59"/>
  <c r="H183" i="35"/>
  <c r="J19" i="59"/>
  <c r="J16" i="59"/>
  <c r="J103" i="59"/>
  <c r="H178" i="35"/>
  <c r="J59" i="59"/>
  <c r="H117" i="35"/>
  <c r="J52" i="59"/>
  <c r="J85" i="59"/>
  <c r="J8" i="59"/>
  <c r="J76" i="59"/>
  <c r="J41" i="59"/>
  <c r="J13" i="59"/>
  <c r="J83" i="59"/>
  <c r="J93" i="59"/>
  <c r="J25" i="59"/>
  <c r="J74" i="59"/>
  <c r="J31" i="59"/>
  <c r="H66" i="35"/>
  <c r="J104" i="59"/>
  <c r="H93" i="35"/>
  <c r="J18" i="59"/>
  <c r="H70" i="35"/>
  <c r="J69" i="59"/>
  <c r="J43" i="59"/>
  <c r="J94" i="59"/>
  <c r="J9" i="59"/>
  <c r="H169" i="35"/>
  <c r="H55" i="35"/>
  <c r="H45" i="35"/>
  <c r="H41" i="35"/>
  <c r="H128" i="35"/>
  <c r="L16" i="35"/>
  <c r="J34" i="35"/>
  <c r="L17" i="35"/>
  <c r="H120" i="35"/>
  <c r="H56" i="35"/>
  <c r="J27" i="59"/>
  <c r="H51" i="35"/>
  <c r="J58" i="59"/>
  <c r="J91" i="59"/>
  <c r="J101" i="59"/>
  <c r="H74" i="35"/>
  <c r="J54" i="59"/>
  <c r="J20" i="59"/>
  <c r="J12" i="59"/>
  <c r="J95" i="59"/>
  <c r="J40" i="59"/>
  <c r="J99" i="59"/>
  <c r="H43" i="35"/>
  <c r="H195" i="35"/>
  <c r="H140" i="35"/>
  <c r="H46" i="35"/>
  <c r="H79" i="35"/>
  <c r="H7" i="59" a="1"/>
  <c r="K16" i="35"/>
  <c r="I95" i="35"/>
  <c r="K17" i="35"/>
  <c r="H162" i="35"/>
  <c r="J65" i="59"/>
  <c r="J24" i="59"/>
  <c r="J90" i="59"/>
  <c r="H86" i="35"/>
  <c r="J56" i="59"/>
  <c r="J32" i="59"/>
  <c r="H91" i="35"/>
  <c r="H112" i="35"/>
  <c r="H108" i="35"/>
  <c r="H150" i="35"/>
  <c r="H34" i="35"/>
  <c r="N7" i="59"/>
  <c r="J16" i="35"/>
  <c r="H16" i="35" s="1"/>
  <c r="J17" i="35"/>
  <c r="H17" i="35" s="1"/>
  <c r="K95" i="35"/>
  <c r="H95" i="35" s="1"/>
  <c r="J87" i="59"/>
  <c r="J53" i="59"/>
  <c r="J45" i="59"/>
  <c r="J92" i="59"/>
  <c r="J100" i="59"/>
  <c r="J48" i="59"/>
  <c r="J102" i="59"/>
  <c r="J26" i="59"/>
  <c r="J105" i="59"/>
  <c r="H126" i="35"/>
  <c r="J60" i="59"/>
  <c r="J14" i="59"/>
  <c r="J17" i="59"/>
  <c r="J86" i="59"/>
  <c r="J36" i="59"/>
  <c r="J39" i="59"/>
  <c r="J62" i="59"/>
  <c r="J71" i="59"/>
  <c r="J77" i="59"/>
  <c r="H137" i="35"/>
  <c r="H123" i="35"/>
  <c r="H131" i="35"/>
  <c r="H113" i="35"/>
  <c r="I138" i="35"/>
  <c r="H177" i="35"/>
  <c r="J67" i="59"/>
  <c r="J15" i="59"/>
  <c r="J34" i="59"/>
  <c r="J61" i="59"/>
  <c r="J50" i="59"/>
  <c r="J46" i="59"/>
  <c r="J80" i="59"/>
  <c r="J63" i="59"/>
  <c r="H38" i="35"/>
  <c r="J10" i="59"/>
  <c r="J75" i="59"/>
  <c r="J97" i="59"/>
  <c r="J70" i="59"/>
  <c r="J47" i="59"/>
  <c r="H166" i="35"/>
  <c r="H125" i="35"/>
  <c r="J29" i="59"/>
  <c r="H129" i="35"/>
  <c r="J37" i="59"/>
  <c r="J28" i="59"/>
  <c r="J88" i="59"/>
  <c r="J22" i="59"/>
  <c r="J35" i="59"/>
  <c r="J66" i="59"/>
  <c r="J79" i="59"/>
  <c r="J84" i="59"/>
  <c r="J96" i="59"/>
  <c r="H130" i="35"/>
  <c r="H30" i="35"/>
  <c r="H80" i="35"/>
  <c r="H122" i="35"/>
  <c r="J78" i="59"/>
  <c r="J68" i="59"/>
  <c r="J33" i="59"/>
  <c r="J89" i="59"/>
  <c r="J57" i="59"/>
  <c r="H133" i="35"/>
  <c r="J23" i="59"/>
  <c r="J81" i="59"/>
  <c r="J11" i="59"/>
  <c r="J106" i="59"/>
  <c r="J64" i="59"/>
  <c r="J44" i="59"/>
  <c r="H48" i="35"/>
  <c r="J82" i="59"/>
  <c r="J55" i="59"/>
  <c r="H194" i="35"/>
  <c r="J30" i="59"/>
  <c r="H189" i="35"/>
  <c r="H153" i="35"/>
  <c r="H180" i="35"/>
  <c r="H71" i="35"/>
  <c r="N73" i="59"/>
  <c r="H68" i="35"/>
  <c r="J38" i="59"/>
  <c r="J72" i="59"/>
  <c r="H192" i="35"/>
  <c r="J42" i="59"/>
  <c r="H102" i="35"/>
  <c r="H155" i="35"/>
  <c r="H19" i="35"/>
  <c r="H36" i="35"/>
  <c r="L138" i="35"/>
  <c r="H138" i="35" s="1"/>
  <c r="J51" i="59"/>
  <c r="Q73" i="59" l="1"/>
  <c r="P73" i="59"/>
  <c r="O73" i="59"/>
  <c r="Q7" i="59"/>
  <c r="O7" i="59"/>
  <c r="P7" i="59"/>
  <c r="H7" i="59"/>
  <c r="AH17" i="35"/>
  <c r="AC17" i="35"/>
  <c r="AK17" i="35"/>
  <c r="AA17" i="35"/>
  <c r="Q17" i="35"/>
  <c r="Z17" i="35"/>
  <c r="AJ17" i="35"/>
  <c r="O17" i="35"/>
  <c r="R17" i="35"/>
  <c r="AE17" i="35"/>
  <c r="AF17" i="35"/>
  <c r="A17" i="35"/>
  <c r="AL17" i="35"/>
  <c r="AG17" i="35"/>
  <c r="AI17" i="35"/>
  <c r="AB17" i="35"/>
  <c r="S17" i="35"/>
  <c r="AD17" i="35"/>
  <c r="P17" i="35"/>
  <c r="AM17" i="35"/>
  <c r="Y17" i="35"/>
  <c r="X17" i="35"/>
  <c r="M31" i="59"/>
  <c r="L31" i="59"/>
  <c r="K31" i="59"/>
  <c r="M41" i="59"/>
  <c r="K41" i="59"/>
  <c r="L41" i="59"/>
  <c r="L42" i="59"/>
  <c r="K42" i="59"/>
  <c r="M42" i="59"/>
  <c r="M66" i="59"/>
  <c r="K66" i="59"/>
  <c r="L66" i="59"/>
  <c r="L47" i="59"/>
  <c r="M47" i="59"/>
  <c r="K47" i="59"/>
  <c r="M36" i="59"/>
  <c r="K36" i="59"/>
  <c r="L36" i="59"/>
  <c r="M20" i="59"/>
  <c r="K20" i="59"/>
  <c r="L20" i="59"/>
  <c r="M76" i="59"/>
  <c r="L76" i="59"/>
  <c r="K76" i="59"/>
  <c r="K32" i="59"/>
  <c r="L32" i="59"/>
  <c r="M32" i="59"/>
  <c r="K64" i="59"/>
  <c r="M64" i="59"/>
  <c r="L64" i="59"/>
  <c r="K70" i="59"/>
  <c r="M70" i="59"/>
  <c r="L70" i="59"/>
  <c r="L86" i="59"/>
  <c r="M86" i="59"/>
  <c r="K86" i="59"/>
  <c r="K69" i="59"/>
  <c r="M69" i="59"/>
  <c r="L69" i="59"/>
  <c r="M74" i="59"/>
  <c r="K74" i="59"/>
  <c r="L74" i="59"/>
  <c r="M8" i="59"/>
  <c r="K8" i="59"/>
  <c r="L8" i="59"/>
  <c r="L9" i="59"/>
  <c r="M9" i="59"/>
  <c r="K9" i="59"/>
  <c r="K71" i="59"/>
  <c r="L71" i="59"/>
  <c r="M71" i="59"/>
  <c r="M29" i="59"/>
  <c r="K29" i="59"/>
  <c r="L29" i="59"/>
  <c r="K97" i="59"/>
  <c r="M97" i="59"/>
  <c r="L97" i="59"/>
  <c r="K17" i="59"/>
  <c r="L17" i="59"/>
  <c r="M17" i="59"/>
  <c r="M99" i="59"/>
  <c r="K99" i="59"/>
  <c r="L99" i="59"/>
  <c r="K54" i="59"/>
  <c r="L54" i="59"/>
  <c r="M54" i="59"/>
  <c r="M85" i="59"/>
  <c r="K85" i="59"/>
  <c r="L85" i="59"/>
  <c r="M96" i="59"/>
  <c r="K96" i="59"/>
  <c r="L96" i="59"/>
  <c r="L35" i="59"/>
  <c r="K35" i="59"/>
  <c r="M35" i="59"/>
  <c r="L106" i="59"/>
  <c r="M106" i="59"/>
  <c r="K106" i="59"/>
  <c r="K75" i="59"/>
  <c r="L75" i="59"/>
  <c r="M75" i="59"/>
  <c r="K14" i="59"/>
  <c r="M14" i="59"/>
  <c r="L14" i="59"/>
  <c r="L90" i="59"/>
  <c r="K90" i="59"/>
  <c r="M90" i="59"/>
  <c r="M25" i="59"/>
  <c r="L25" i="59"/>
  <c r="K25" i="59"/>
  <c r="K52" i="59"/>
  <c r="M52" i="59"/>
  <c r="L52" i="59"/>
  <c r="K10" i="59"/>
  <c r="M10" i="59"/>
  <c r="L10" i="59"/>
  <c r="L60" i="59"/>
  <c r="K60" i="59"/>
  <c r="M60" i="59"/>
  <c r="K30" i="59"/>
  <c r="L30" i="59"/>
  <c r="M30" i="59"/>
  <c r="M55" i="59"/>
  <c r="L55" i="59"/>
  <c r="K55" i="59"/>
  <c r="K11" i="59"/>
  <c r="L11" i="59"/>
  <c r="M11" i="59"/>
  <c r="L40" i="59"/>
  <c r="M40" i="59"/>
  <c r="K40" i="59"/>
  <c r="K93" i="59"/>
  <c r="L93" i="59"/>
  <c r="M93" i="59"/>
  <c r="K59" i="59"/>
  <c r="M59" i="59"/>
  <c r="L59" i="59"/>
  <c r="K77" i="59"/>
  <c r="M77" i="59"/>
  <c r="L77" i="59"/>
  <c r="M62" i="59"/>
  <c r="L62" i="59"/>
  <c r="K62" i="59"/>
  <c r="K63" i="59"/>
  <c r="M63" i="59"/>
  <c r="L63" i="59"/>
  <c r="L105" i="59"/>
  <c r="K105" i="59"/>
  <c r="M105" i="59"/>
  <c r="K24" i="59"/>
  <c r="M24" i="59"/>
  <c r="L24" i="59"/>
  <c r="K101" i="59"/>
  <c r="M101" i="59"/>
  <c r="L101" i="59"/>
  <c r="L51" i="59"/>
  <c r="K51" i="59"/>
  <c r="M51" i="59"/>
  <c r="M22" i="59"/>
  <c r="L22" i="59"/>
  <c r="K22" i="59"/>
  <c r="L81" i="59"/>
  <c r="K81" i="59"/>
  <c r="M81" i="59"/>
  <c r="M80" i="59"/>
  <c r="K80" i="59"/>
  <c r="L80" i="59"/>
  <c r="M26" i="59"/>
  <c r="L26" i="59"/>
  <c r="K26" i="59"/>
  <c r="L18" i="59"/>
  <c r="K18" i="59"/>
  <c r="M18" i="59"/>
  <c r="M83" i="59"/>
  <c r="K83" i="59"/>
  <c r="L83" i="59"/>
  <c r="L103" i="59"/>
  <c r="K103" i="59"/>
  <c r="M103" i="59"/>
  <c r="K94" i="59"/>
  <c r="L94" i="59"/>
  <c r="M94" i="59"/>
  <c r="M82" i="59"/>
  <c r="L82" i="59"/>
  <c r="K82" i="59"/>
  <c r="K23" i="59"/>
  <c r="M23" i="59"/>
  <c r="L23" i="59"/>
  <c r="L46" i="59"/>
  <c r="M46" i="59"/>
  <c r="K46" i="59"/>
  <c r="M102" i="59"/>
  <c r="L102" i="59"/>
  <c r="K102" i="59"/>
  <c r="K95" i="59"/>
  <c r="L95" i="59"/>
  <c r="M95" i="59"/>
  <c r="L91" i="59"/>
  <c r="K91" i="59"/>
  <c r="M91" i="59"/>
  <c r="K16" i="59"/>
  <c r="L16" i="59"/>
  <c r="M16" i="59"/>
  <c r="K56" i="59"/>
  <c r="M56" i="59"/>
  <c r="L56" i="59"/>
  <c r="M88" i="59"/>
  <c r="L88" i="59"/>
  <c r="K88" i="59"/>
  <c r="M50" i="59"/>
  <c r="K50" i="59"/>
  <c r="L50" i="59"/>
  <c r="M48" i="59"/>
  <c r="L48" i="59"/>
  <c r="K48" i="59"/>
  <c r="L58" i="59"/>
  <c r="K58" i="59"/>
  <c r="M58" i="59"/>
  <c r="K19" i="59"/>
  <c r="M19" i="59"/>
  <c r="L19" i="59"/>
  <c r="M84" i="59"/>
  <c r="L84" i="59"/>
  <c r="K84" i="59"/>
  <c r="L57" i="59"/>
  <c r="M57" i="59"/>
  <c r="K57" i="59"/>
  <c r="L61" i="59"/>
  <c r="K61" i="59"/>
  <c r="M61" i="59"/>
  <c r="K100" i="59"/>
  <c r="M100" i="59"/>
  <c r="L100" i="59"/>
  <c r="L65" i="59"/>
  <c r="K65" i="59"/>
  <c r="M65" i="59"/>
  <c r="L72" i="59"/>
  <c r="M72" i="59"/>
  <c r="K72" i="59"/>
  <c r="K39" i="59"/>
  <c r="M39" i="59"/>
  <c r="L39" i="59"/>
  <c r="L89" i="59"/>
  <c r="M89" i="59"/>
  <c r="K89" i="59"/>
  <c r="L34" i="59"/>
  <c r="K34" i="59"/>
  <c r="M34" i="59"/>
  <c r="M92" i="59"/>
  <c r="K92" i="59"/>
  <c r="L92" i="59"/>
  <c r="L12" i="59"/>
  <c r="K12" i="59"/>
  <c r="M12" i="59"/>
  <c r="M13" i="59"/>
  <c r="L13" i="59"/>
  <c r="K13" i="59"/>
  <c r="L21" i="59"/>
  <c r="M21" i="59"/>
  <c r="K21" i="59"/>
  <c r="M38" i="59"/>
  <c r="K38" i="59"/>
  <c r="L38" i="59"/>
  <c r="K28" i="59"/>
  <c r="L28" i="59"/>
  <c r="M28" i="59"/>
  <c r="M33" i="59"/>
  <c r="L33" i="59"/>
  <c r="K33" i="59"/>
  <c r="M15" i="59"/>
  <c r="K15" i="59"/>
  <c r="L15" i="59"/>
  <c r="L45" i="59"/>
  <c r="M45" i="59"/>
  <c r="K45" i="59"/>
  <c r="L104" i="59"/>
  <c r="K104" i="59"/>
  <c r="M104" i="59"/>
  <c r="K27" i="59"/>
  <c r="L27" i="59"/>
  <c r="M27" i="59"/>
  <c r="L49" i="59"/>
  <c r="K49" i="59"/>
  <c r="M49" i="59"/>
  <c r="L43" i="59"/>
  <c r="M43" i="59"/>
  <c r="K43" i="59"/>
  <c r="M44" i="59"/>
  <c r="L44" i="59"/>
  <c r="K44" i="59"/>
  <c r="L68" i="59"/>
  <c r="M68" i="59"/>
  <c r="K68" i="59"/>
  <c r="M67" i="59"/>
  <c r="K67" i="59"/>
  <c r="L67" i="59"/>
  <c r="L53" i="59"/>
  <c r="M53" i="59"/>
  <c r="K53" i="59"/>
  <c r="L98" i="59"/>
  <c r="M98" i="59"/>
  <c r="K98" i="59"/>
  <c r="M79" i="59"/>
  <c r="L79" i="59"/>
  <c r="K79" i="59"/>
  <c r="K37" i="59"/>
  <c r="M37" i="59"/>
  <c r="L37" i="59"/>
  <c r="L78" i="59"/>
  <c r="M78" i="59"/>
  <c r="K78" i="59"/>
  <c r="M87" i="59"/>
  <c r="K87" i="59"/>
  <c r="L87" i="59"/>
  <c r="A147" i="38"/>
  <c r="A148" i="38"/>
  <c r="BY147" i="36"/>
  <c r="CA147" i="36" s="1"/>
  <c r="BY148" i="36"/>
  <c r="CA148" i="36" s="1"/>
  <c r="J73" i="59"/>
  <c r="J7" i="59"/>
  <c r="M7" i="59" l="1"/>
  <c r="K7" i="59"/>
  <c r="L7" i="59"/>
  <c r="K73" i="59"/>
  <c r="M73" i="59"/>
  <c r="L73" i="59"/>
  <c r="A149" i="38"/>
  <c r="A150" i="38"/>
  <c r="BY150" i="36"/>
  <c r="CA150" i="36" s="1"/>
  <c r="BY149" i="36"/>
  <c r="CA149" i="36" s="1"/>
  <c r="A151" i="38" l="1"/>
  <c r="A152" i="38"/>
  <c r="BY151" i="36"/>
  <c r="CA151" i="36" s="1"/>
  <c r="BY152" i="36"/>
  <c r="CA152" i="36" s="1"/>
  <c r="A153" i="38" l="1"/>
  <c r="A154" i="38"/>
  <c r="BY154" i="36"/>
  <c r="CA154" i="36" s="1"/>
  <c r="BY153" i="36"/>
  <c r="CA153" i="36" s="1"/>
  <c r="A156" i="38" l="1"/>
  <c r="A155" i="38"/>
  <c r="BY155" i="36"/>
  <c r="CA155" i="36" s="1"/>
  <c r="BY156" i="36"/>
  <c r="CA156" i="36" s="1"/>
  <c r="A157" i="38" l="1"/>
  <c r="A158" i="38"/>
  <c r="BY158" i="36"/>
  <c r="CA158" i="36" s="1"/>
  <c r="BY157" i="36"/>
  <c r="CA157" i="36" s="1"/>
  <c r="A159" i="38" l="1"/>
  <c r="A160" i="38"/>
  <c r="BY159" i="36"/>
  <c r="CA159" i="36" s="1"/>
  <c r="BY160" i="36"/>
  <c r="CA160" i="36" s="1"/>
  <c r="A161" i="38" l="1"/>
  <c r="A162" i="38"/>
  <c r="BY162" i="36"/>
  <c r="CA162" i="36" s="1"/>
  <c r="BY161" i="36"/>
  <c r="CA161" i="36" s="1"/>
  <c r="A163" i="38" l="1"/>
  <c r="A164" i="38"/>
  <c r="BY163" i="36"/>
  <c r="CA163" i="36" s="1"/>
  <c r="BY164" i="36"/>
  <c r="CA164" i="36" s="1"/>
  <c r="A166" i="38" l="1"/>
  <c r="A165" i="38"/>
  <c r="BY166" i="36"/>
  <c r="CA166" i="36" s="1"/>
  <c r="BY165" i="36"/>
  <c r="CA165" i="36" s="1"/>
  <c r="A168" i="38" l="1"/>
  <c r="A167" i="38"/>
  <c r="BY167" i="36"/>
  <c r="CA167" i="36" s="1"/>
  <c r="BY168" i="36"/>
  <c r="CA168" i="36" s="1"/>
  <c r="A170" i="38" l="1"/>
  <c r="A169" i="38"/>
  <c r="BY170" i="36"/>
  <c r="CA170" i="36" s="1"/>
  <c r="BY169" i="36"/>
  <c r="CA169" i="36" s="1"/>
  <c r="A171" i="38" l="1"/>
  <c r="BY171" i="36"/>
  <c r="CA171" i="36" s="1"/>
  <c r="A172" i="38" l="1"/>
  <c r="BY172" i="36"/>
  <c r="A174" i="38" l="1"/>
  <c r="A173" i="38"/>
  <c r="BY173" i="36"/>
  <c r="CA173" i="36" s="1"/>
  <c r="CA172" i="36"/>
  <c r="BY174" i="36"/>
  <c r="CA174" i="36" s="1"/>
  <c r="A175" i="38" l="1"/>
  <c r="BY175" i="36"/>
  <c r="A176" i="38"/>
  <c r="BY176" i="36"/>
  <c r="CA176" i="36" s="1"/>
  <c r="A178" i="38" l="1"/>
  <c r="BY177" i="36"/>
  <c r="CA177" i="36" s="1"/>
  <c r="CA175" i="36"/>
  <c r="A179" i="38"/>
  <c r="BY178" i="36"/>
  <c r="CA178" i="36" s="1"/>
  <c r="A177" i="38"/>
  <c r="A180" i="38"/>
  <c r="A181" i="38" l="1"/>
  <c r="BY179" i="36"/>
  <c r="CA179" i="36" s="1"/>
  <c r="BY180" i="36"/>
  <c r="CA180" i="36" s="1"/>
  <c r="BY182" i="36" l="1"/>
  <c r="CA182" i="36" s="1"/>
  <c r="BY181" i="36"/>
  <c r="A183" i="38"/>
  <c r="A182" i="38"/>
  <c r="A184" i="38"/>
  <c r="A186" i="38" l="1"/>
  <c r="BY184" i="36"/>
  <c r="CA184" i="36" s="1"/>
  <c r="BY183" i="36"/>
  <c r="CA183" i="36" s="1"/>
  <c r="CA181" i="36"/>
  <c r="BY186" i="36" l="1"/>
  <c r="CA186" i="36" s="1"/>
  <c r="A185" i="38"/>
  <c r="BY185" i="36"/>
  <c r="CA185" i="36" s="1"/>
  <c r="A188" i="38" l="1"/>
  <c r="A190" i="38"/>
  <c r="BY188" i="36"/>
  <c r="CA188" i="36" s="1"/>
  <c r="BY187" i="36"/>
  <c r="CA187" i="36" s="1"/>
  <c r="A187" i="38"/>
  <c r="A192" i="38" l="1"/>
  <c r="BY189" i="36"/>
  <c r="CA189" i="36" s="1"/>
  <c r="BY190" i="36"/>
  <c r="CA190" i="36" s="1"/>
  <c r="A189" i="38"/>
  <c r="A191" i="38" l="1"/>
  <c r="BY191" i="36"/>
  <c r="CA191" i="36" s="1"/>
  <c r="BY192" i="36"/>
  <c r="CA192" i="36" s="1"/>
  <c r="A194" i="38"/>
  <c r="A196" i="38" l="1"/>
  <c r="A193" i="38"/>
  <c r="BY194" i="36"/>
  <c r="CA194" i="36" s="1"/>
  <c r="BY193" i="36"/>
  <c r="CA193" i="36" s="1"/>
  <c r="A195" i="38" l="1"/>
  <c r="BY196" i="36"/>
  <c r="CA196" i="36" s="1"/>
  <c r="BY195" i="36"/>
  <c r="CA195" i="36" s="1"/>
  <c r="BY197" i="36" l="1"/>
  <c r="CA197" i="36" s="1"/>
  <c r="A197" i="38"/>
  <c r="A198" i="38"/>
  <c r="BY198" i="36"/>
  <c r="CA198" i="36" s="1"/>
  <c r="A200" i="38"/>
  <c r="BY199" i="36" l="1"/>
  <c r="CA199" i="36" s="1"/>
  <c r="BY200" i="36"/>
  <c r="CA200" i="36" s="1"/>
  <c r="A199" i="38"/>
  <c r="A201" i="38" l="1"/>
  <c r="A202" i="38"/>
  <c r="BY202" i="36"/>
  <c r="CA202" i="36" s="1"/>
  <c r="BY201" i="36"/>
  <c r="CA201" i="36" s="1"/>
  <c r="A204" i="38"/>
  <c r="BY204" i="36" l="1"/>
  <c r="CA204" i="36" s="1"/>
  <c r="BY203" i="36"/>
  <c r="CA203" i="36" s="1"/>
  <c r="A203" i="38"/>
  <c r="A206" i="38"/>
  <c r="BY206" i="36" l="1"/>
  <c r="CA206" i="36" s="1"/>
  <c r="A205" i="38"/>
  <c r="A207" i="38"/>
  <c r="BY205" i="36"/>
  <c r="CA205" i="36" s="1"/>
  <c r="A208" i="38" l="1"/>
  <c r="A209" i="38"/>
  <c r="BY208" i="36"/>
  <c r="CA208" i="36" s="1"/>
  <c r="BY207" i="36"/>
  <c r="CA207" i="36" s="1"/>
  <c r="A210" i="38" l="1"/>
  <c r="BY210" i="36"/>
  <c r="CA210" i="36" s="1"/>
  <c r="BY209" i="36"/>
  <c r="CA209" i="36" s="1"/>
  <c r="A211" i="38"/>
  <c r="A212" i="38"/>
  <c r="BY211" i="36" l="1"/>
  <c r="CA211" i="36" s="1"/>
  <c r="BY212" i="36"/>
  <c r="CA212" i="36" s="1"/>
  <c r="A213" i="38"/>
  <c r="A214" i="38" l="1"/>
  <c r="BY213" i="36"/>
  <c r="CA213" i="36" s="1"/>
  <c r="BY214" i="36"/>
  <c r="CA214" i="36" s="1"/>
  <c r="A216" i="38" l="1"/>
  <c r="A215" i="38"/>
  <c r="BY216" i="36"/>
  <c r="CA216" i="36" s="1"/>
  <c r="BY215" i="36"/>
  <c r="CA215" i="36" s="1"/>
  <c r="A217" i="38"/>
  <c r="A218" i="38"/>
  <c r="BY217" i="36" l="1"/>
  <c r="CA217" i="36" s="1"/>
  <c r="BY218" i="36"/>
  <c r="CA218" i="36" s="1"/>
  <c r="A219" i="38"/>
  <c r="A220" i="38" l="1"/>
  <c r="BY220" i="36"/>
  <c r="CA220" i="36" s="1"/>
  <c r="BY219" i="36"/>
  <c r="CA219" i="36" s="1"/>
  <c r="A221" i="38" l="1"/>
  <c r="BY221" i="36"/>
  <c r="CA221" i="36" s="1"/>
  <c r="A224" i="38"/>
  <c r="A222" i="38"/>
  <c r="BY222" i="36"/>
  <c r="CA222" i="36" s="1"/>
  <c r="BY224" i="36" l="1"/>
  <c r="CA224" i="36" s="1"/>
  <c r="BY223" i="36"/>
  <c r="CA223" i="36" s="1"/>
  <c r="A226" i="38"/>
  <c r="A223" i="38"/>
  <c r="A225" i="38" l="1"/>
  <c r="BY225" i="36"/>
  <c r="CA225" i="36" s="1"/>
  <c r="BY226" i="36"/>
  <c r="CA226" i="36" s="1"/>
  <c r="A228" i="38"/>
  <c r="BY227" i="36" l="1"/>
  <c r="CA227" i="36" s="1"/>
  <c r="A227" i="38"/>
  <c r="BY228" i="36"/>
  <c r="CA228" i="36" s="1"/>
  <c r="BY229" i="36" l="1"/>
  <c r="CA229" i="36" s="1"/>
  <c r="A230" i="38"/>
  <c r="A229" i="38"/>
  <c r="BY230" i="36"/>
  <c r="CA230" i="36" s="1"/>
  <c r="A231" i="38" l="1"/>
  <c r="BY232" i="36"/>
  <c r="CA232" i="36" s="1"/>
  <c r="BY231" i="36"/>
  <c r="CA231" i="36" s="1"/>
  <c r="A232" i="38"/>
  <c r="A233" i="38"/>
  <c r="A234" i="38"/>
  <c r="BY234" i="36" l="1"/>
  <c r="CA234" i="36" s="1"/>
  <c r="BY233" i="36"/>
  <c r="CA233" i="36" s="1"/>
  <c r="CF10" i="36" l="1"/>
  <c r="CF511" i="36"/>
  <c r="BX511" i="36"/>
  <c r="BX10" i="36"/>
  <c r="BZ511" i="36"/>
  <c r="BZ10" i="36"/>
  <c r="A235" i="38"/>
  <c r="A238" i="38"/>
  <c r="BY236" i="36"/>
  <c r="CA236" i="36" s="1"/>
  <c r="BY235" i="36"/>
  <c r="CA235" i="36" s="1"/>
  <c r="A236" i="38"/>
  <c r="BP13" i="38"/>
  <c r="BQ13" i="38" s="1"/>
  <c r="BU13" i="38" s="1"/>
  <c r="BP72" i="38"/>
  <c r="BQ72" i="38" s="1"/>
  <c r="BU72" i="38" s="1"/>
  <c r="K10" i="36"/>
  <c r="BW10" i="36" l="1"/>
  <c r="H10" i="36"/>
  <c r="A237" i="38"/>
  <c r="A239" i="38"/>
  <c r="CD10" i="36"/>
  <c r="CD511" i="36"/>
  <c r="BY237" i="36"/>
  <c r="CA237" i="36" s="1"/>
  <c r="BY238" i="36"/>
  <c r="CA238" i="36" s="1"/>
  <c r="CH511" i="36"/>
  <c r="CH10" i="36"/>
  <c r="L10" i="36"/>
  <c r="CC511" i="36"/>
  <c r="CC10" i="36"/>
  <c r="I10" i="36"/>
  <c r="N10" i="36"/>
  <c r="M10" i="36"/>
  <c r="BY239" i="36" l="1"/>
  <c r="BY511" i="36" s="1"/>
  <c r="CI511" i="36"/>
  <c r="CI10" i="36"/>
  <c r="CB10" i="36"/>
  <c r="CB511" i="36"/>
  <c r="J10" i="36"/>
  <c r="N16" i="35" l="1"/>
  <c r="CA239" i="36"/>
  <c r="BY10" i="36"/>
  <c r="CA10" i="36" l="1"/>
  <c r="CA511" i="36"/>
  <c r="AB16" i="35"/>
  <c r="S16" i="35"/>
  <c r="AI16" i="35"/>
  <c r="AM16" i="35"/>
  <c r="AK16" i="35"/>
  <c r="AD16" i="35"/>
  <c r="R16" i="35"/>
  <c r="AE16" i="35"/>
  <c r="Q16" i="35"/>
  <c r="AJ16" i="35"/>
  <c r="AG16" i="35"/>
  <c r="Z16" i="35"/>
  <c r="O16" i="35"/>
  <c r="AA16" i="35"/>
  <c r="AC16" i="35"/>
  <c r="A16" i="35"/>
  <c r="P16" i="35"/>
  <c r="AF16" i="35"/>
  <c r="AH16" i="35"/>
  <c r="AL16" i="35"/>
  <c r="N204" i="35"/>
  <c r="X16" i="35" l="1"/>
  <c r="M107" i="59"/>
  <c r="Q107" i="59"/>
  <c r="N15" i="35"/>
  <c r="O107" i="59"/>
  <c r="L107" i="59"/>
  <c r="G72" i="38"/>
  <c r="I72" i="38" s="1"/>
  <c r="P107" i="59"/>
  <c r="K107" i="59"/>
  <c r="Y16" i="35"/>
  <c r="G13" i="38"/>
  <c r="I13" i="38" s="1"/>
  <c r="AM15" i="35" l="1"/>
  <c r="AI204" i="35"/>
  <c r="AH15" i="35"/>
  <c r="AF15" i="35"/>
  <c r="AB15" i="35"/>
  <c r="AA204" i="35"/>
  <c r="AJ15" i="35"/>
  <c r="Z15" i="35"/>
  <c r="AG15" i="35"/>
  <c r="AD204" i="35"/>
  <c r="AE15" i="35"/>
  <c r="AC204" i="35"/>
  <c r="R204" i="35"/>
  <c r="X15" i="35"/>
  <c r="Y204" i="35"/>
  <c r="O204" i="35"/>
  <c r="AB204" i="35"/>
  <c r="AK204" i="35"/>
  <c r="AH204" i="35"/>
  <c r="Q15" i="35"/>
  <c r="AK15" i="35"/>
  <c r="AA15" i="35"/>
  <c r="Z204" i="35"/>
  <c r="S15" i="35"/>
  <c r="AI15" i="35"/>
  <c r="AJ204" i="35"/>
  <c r="Y15" i="35"/>
  <c r="AL204" i="35"/>
  <c r="Q204" i="35"/>
  <c r="AC15" i="35"/>
  <c r="O15" i="35"/>
  <c r="AG204" i="35"/>
  <c r="X204" i="35"/>
  <c r="P15" i="35"/>
  <c r="AM204" i="35"/>
  <c r="AD15" i="35"/>
  <c r="AE204" i="35"/>
  <c r="R15" i="35"/>
  <c r="AF204" i="35"/>
  <c r="AL15" i="35"/>
  <c r="S204" i="35"/>
  <c r="P20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友松　航基</author>
    <author>道辻 真衣</author>
  </authors>
  <commentList>
    <comment ref="BM4" authorId="0" shapeId="0" xr:uid="{00000000-0006-0000-0200-000001000000}">
      <text>
        <r>
          <rPr>
            <sz val="9"/>
            <color indexed="81"/>
            <rFont val="MS P ゴシック"/>
            <family val="3"/>
            <charset val="128"/>
          </rPr>
          <t xml:space="preserve">・年月までの記載で、表記は「R○.○」とする
・積立計画の場合は年月欄を「－（ハイフン）」とする
・撤去または土砂撤去の取組の場合は空欄とする
</t>
        </r>
      </text>
    </comment>
    <comment ref="BO4" authorId="0" shapeId="0" xr:uid="{00000000-0006-0000-0200-000002000000}">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xr:uid="{00000000-0006-0000-0200-000003000000}">
      <text>
        <r>
          <rPr>
            <sz val="9"/>
            <color indexed="81"/>
            <rFont val="MS P ゴシック"/>
            <family val="3"/>
            <charset val="128"/>
          </rPr>
          <t>個別で被災した施設等を、共同利用で整備する場合に個々の施設等の原形復旧に係る国費相当額（=事業費の1/2）</t>
        </r>
      </text>
    </comment>
    <comment ref="AS5" authorId="0" shapeId="0" xr:uid="{00000000-0006-0000-0200-000004000000}">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xr:uid="{00000000-0006-0000-0200-000005000000}">
      <text>
        <r>
          <rPr>
            <sz val="9"/>
            <color indexed="81"/>
            <rFont val="MS P ゴシック"/>
            <family val="3"/>
            <charset val="128"/>
          </rPr>
          <t>特認の場合は、手入力</t>
        </r>
      </text>
    </comment>
    <comment ref="BV5" authorId="1" shapeId="0" xr:uid="{00000000-0006-0000-0200-000006000000}">
      <text>
        <r>
          <rPr>
            <sz val="9"/>
            <color indexed="81"/>
            <rFont val="ＭＳ ゴシック"/>
            <family val="3"/>
            <charset val="128"/>
          </rPr>
          <t>不明の場合は、空欄</t>
        </r>
      </text>
    </comment>
    <comment ref="BB6" authorId="1" shapeId="0" xr:uid="{00000000-0006-0000-0200-000007000000}">
      <text>
        <r>
          <rPr>
            <sz val="9"/>
            <color indexed="81"/>
            <rFont val="ＭＳ ゴシック"/>
            <family val="3"/>
            <charset val="128"/>
          </rPr>
          <t>被災貸借施設を撤去する場合、BB～BE列は記入は不要</t>
        </r>
      </text>
    </comment>
    <comment ref="CF6" authorId="0" shapeId="0" xr:uid="{00000000-0006-0000-0200-000008000000}">
      <text>
        <r>
          <rPr>
            <sz val="9"/>
            <color indexed="81"/>
            <rFont val="MS P ゴシック"/>
            <family val="3"/>
            <charset val="128"/>
          </rPr>
          <t>共済金が支払われたパイプハウス等を再建・修繕したうえで補強する場合、再建・修繕の行にのみ共済金支払額を記入する</t>
        </r>
      </text>
    </comment>
    <comment ref="CL6" authorId="0" shapeId="0" xr:uid="{00000000-0006-0000-0200-000009000000}">
      <text>
        <r>
          <rPr>
            <b/>
            <sz val="9"/>
            <color indexed="81"/>
            <rFont val="MS P ゴシック"/>
            <family val="3"/>
            <charset val="128"/>
          </rPr>
          <t>○機械・施設の再建・再取得　</t>
        </r>
        <r>
          <rPr>
            <sz val="9"/>
            <color indexed="81"/>
            <rFont val="MS P ゴシック"/>
            <family val="3"/>
            <charset val="128"/>
          </rPr>
          <t>→　ＣＬ列に法定耐用年数を入力</t>
        </r>
        <r>
          <rPr>
            <b/>
            <sz val="9"/>
            <color indexed="81"/>
            <rFont val="MS P ゴシック"/>
            <family val="3"/>
            <charset val="128"/>
          </rPr>
          <t xml:space="preserve">
○耐用年数の残る機械・施設の修繕　</t>
        </r>
        <r>
          <rPr>
            <sz val="9"/>
            <color indexed="81"/>
            <rFont val="MS P ゴシック"/>
            <family val="3"/>
            <charset val="128"/>
          </rPr>
          <t>→　ＣＬ列に残存耐用年数を入力</t>
        </r>
        <r>
          <rPr>
            <b/>
            <sz val="9"/>
            <color indexed="81"/>
            <rFont val="MS P ゴシック"/>
            <family val="3"/>
            <charset val="128"/>
          </rPr>
          <t xml:space="preserve">
○耐用年数を経過した機械・施設の修繕　</t>
        </r>
        <r>
          <rPr>
            <sz val="9"/>
            <color indexed="81"/>
            <rFont val="MS P ゴシック"/>
            <family val="3"/>
            <charset val="128"/>
          </rPr>
          <t>→　ＣＭ列に最低継続使用年数（最低２年）を入力</t>
        </r>
        <r>
          <rPr>
            <b/>
            <sz val="9"/>
            <color indexed="81"/>
            <rFont val="MS P ゴシック"/>
            <family val="3"/>
            <charset val="128"/>
          </rPr>
          <t xml:space="preserve">
○耐用年数の残る中古機械の再取得　</t>
        </r>
        <r>
          <rPr>
            <sz val="9"/>
            <color indexed="81"/>
            <rFont val="MS P ゴシック"/>
            <family val="3"/>
            <charset val="128"/>
          </rPr>
          <t>→　ＣＫ列に「1」、ＣＭ列に残存耐用年数（※１）を入力　　</t>
        </r>
        <r>
          <rPr>
            <b/>
            <sz val="9"/>
            <color indexed="81"/>
            <rFont val="MS P ゴシック"/>
            <family val="3"/>
            <charset val="128"/>
          </rPr>
          <t xml:space="preserve">
〇耐用年数を経過した中古機械の再取得　</t>
        </r>
        <r>
          <rPr>
            <sz val="9"/>
            <color indexed="81"/>
            <rFont val="MS P ゴシック"/>
            <family val="3"/>
            <charset val="128"/>
          </rPr>
          <t xml:space="preserve">→　ＣＫ列に「1」、ＣＭ列に最低継続使用年数（※２）（最低２年）を入力　
</t>
        </r>
        <r>
          <rPr>
            <b/>
            <sz val="9"/>
            <color indexed="81"/>
            <rFont val="MS P ゴシック"/>
            <family val="3"/>
            <charset val="128"/>
          </rPr>
          <t>〇撤去　</t>
        </r>
        <r>
          <rPr>
            <sz val="9"/>
            <color indexed="81"/>
            <rFont val="MS P ゴシック"/>
            <family val="3"/>
            <charset val="128"/>
          </rPr>
          <t xml:space="preserve">→　①～③欄は空欄
</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DW6" authorId="1" shapeId="0" xr:uid="{00000000-0006-0000-0200-00000A000000}">
      <text>
        <r>
          <rPr>
            <sz val="9"/>
            <color indexed="81"/>
            <rFont val="ＭＳ ゴシック"/>
            <family val="3"/>
            <charset val="128"/>
          </rPr>
          <t>過去に実施した事業との成果目標の重複がなく、本事業の実施に影響がないと確認した場合において、チェックを入れること。</t>
        </r>
      </text>
    </comment>
    <comment ref="BW7" authorId="1" shapeId="0" xr:uid="{00000000-0006-0000-0200-00000B000000}">
      <text>
        <r>
          <rPr>
            <sz val="9"/>
            <color indexed="81"/>
            <rFont val="MS P ゴシック"/>
            <family val="3"/>
            <charset val="128"/>
          </rPr>
          <t>原形復旧以上の場合の事業費</t>
        </r>
      </text>
    </comment>
    <comment ref="DD7" authorId="0" shapeId="0" xr:uid="{00000000-0006-0000-0200-00000C000000}">
      <text>
        <r>
          <rPr>
            <sz val="9"/>
            <color indexed="81"/>
            <rFont val="MS P ゴシック"/>
            <family val="3"/>
            <charset val="128"/>
          </rPr>
          <t>（記載方法）
●●（導入する機械や施設の名称）等の
■■（再建・再取得・修繕・補強など）等により
▲▲（成果目標）を図る。</t>
        </r>
      </text>
    </comment>
    <comment ref="DM7" authorId="0" shapeId="0" xr:uid="{00000000-0006-0000-0200-00000D000000}">
      <text>
        <r>
          <rPr>
            <sz val="9"/>
            <color indexed="81"/>
            <rFont val="MS P ゴシック"/>
            <family val="3"/>
            <charset val="128"/>
          </rPr>
          <t>（記載方法）
●●（導入する機械や施設の名称）等の
■■（再建・再取得・修繕・補強など）等により
▲▲（成果目標）を図る。</t>
        </r>
      </text>
    </comment>
    <comment ref="X8" authorId="0" shapeId="0" xr:uid="{00000000-0006-0000-0200-00000E000000}">
      <text>
        <r>
          <rPr>
            <sz val="9"/>
            <color indexed="81"/>
            <rFont val="MS P ゴシック"/>
            <family val="3"/>
            <charset val="128"/>
          </rPr>
          <t xml:space="preserve">同一施設を再建または修繕したうえで、補強する場合は、分けて記載する
</t>
        </r>
      </text>
    </comment>
    <comment ref="AC8" authorId="1" shapeId="0" xr:uid="{00000000-0006-0000-0200-00000F000000}">
      <text>
        <r>
          <rPr>
            <sz val="9"/>
            <color indexed="81"/>
            <rFont val="ＭＳ ゴシック"/>
            <family val="3"/>
            <charset val="128"/>
          </rPr>
          <t>別紙 第２ １（１）イ（イ）被災後も営農をやめることなく再開しようとする者</t>
        </r>
      </text>
    </comment>
    <comment ref="AS8" authorId="1" shapeId="0" xr:uid="{00000000-0006-0000-0200-000010000000}">
      <text>
        <r>
          <rPr>
            <sz val="9"/>
            <color indexed="81"/>
            <rFont val="ＭＳ ゴシック"/>
            <family val="3"/>
            <charset val="128"/>
          </rPr>
          <t>地域において農業経営の改善を図るための取組に係る目標を設定していること。</t>
        </r>
      </text>
    </comment>
    <comment ref="AN9" authorId="0" shapeId="0" xr:uid="{00000000-0006-0000-0200-000011000000}">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xr:uid="{00000000-0006-0000-0200-000012000000}">
      <text>
        <r>
          <rPr>
            <sz val="9"/>
            <color indexed="81"/>
            <rFont val="MS P ゴシック"/>
            <family val="3"/>
            <charset val="128"/>
          </rPr>
          <t>本則課税事業者の場合は、入力
・80%控除対象
・全額控除
・控除不可</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<sst xmlns="http://schemas.openxmlformats.org/spreadsheetml/2006/main" count="17601" uniqueCount="8433">
  <si>
    <t>番号</t>
    <rPh sb="0" eb="2">
      <t>バンゴウ</t>
    </rPh>
    <phoneticPr fontId="14"/>
  </si>
  <si>
    <t>市町村名</t>
    <rPh sb="0" eb="3">
      <t>シチョウソン</t>
    </rPh>
    <rPh sb="3" eb="4">
      <t>メイ</t>
    </rPh>
    <phoneticPr fontId="14"/>
  </si>
  <si>
    <t>地区名</t>
    <rPh sb="0" eb="3">
      <t>チクメイ</t>
    </rPh>
    <phoneticPr fontId="14"/>
  </si>
  <si>
    <t>事業費</t>
    <rPh sb="0" eb="3">
      <t>ジギョウヒ</t>
    </rPh>
    <phoneticPr fontId="14"/>
  </si>
  <si>
    <t>備考</t>
    <rPh sb="0" eb="2">
      <t>ビコウ</t>
    </rPh>
    <phoneticPr fontId="14"/>
  </si>
  <si>
    <t>（円）</t>
    <rPh sb="1" eb="2">
      <t>エン</t>
    </rPh>
    <phoneticPr fontId="14"/>
  </si>
  <si>
    <t>その他</t>
    <rPh sb="2" eb="3">
      <t>タ</t>
    </rPh>
    <phoneticPr fontId="14"/>
  </si>
  <si>
    <t>都道府県附帯事務費</t>
    <rPh sb="0" eb="4">
      <t>トドウフケン</t>
    </rPh>
    <rPh sb="4" eb="6">
      <t>フタイ</t>
    </rPh>
    <rPh sb="6" eb="9">
      <t>ジムヒ</t>
    </rPh>
    <phoneticPr fontId="14"/>
  </si>
  <si>
    <t>事業費</t>
    <rPh sb="0" eb="1">
      <t>コト</t>
    </rPh>
    <rPh sb="1" eb="2">
      <t>ギョウ</t>
    </rPh>
    <rPh sb="2" eb="3">
      <t>ヒ</t>
    </rPh>
    <phoneticPr fontId="14"/>
  </si>
  <si>
    <t>市町村附帯事務費</t>
    <rPh sb="0" eb="3">
      <t>シチョウソン</t>
    </rPh>
    <rPh sb="3" eb="5">
      <t>フタイ</t>
    </rPh>
    <rPh sb="5" eb="8">
      <t>ジムヒ</t>
    </rPh>
    <phoneticPr fontId="14"/>
  </si>
  <si>
    <t>No</t>
    <phoneticPr fontId="14"/>
  </si>
  <si>
    <t>市町村名</t>
    <rPh sb="0" eb="4">
      <t>シチョウソンメイ</t>
    </rPh>
    <phoneticPr fontId="14"/>
  </si>
  <si>
    <t>成果目標（単位：経営体）</t>
    <rPh sb="0" eb="1">
      <t>シゲル</t>
    </rPh>
    <rPh sb="1" eb="2">
      <t>ハテ</t>
    </rPh>
    <rPh sb="2" eb="3">
      <t>メ</t>
    </rPh>
    <rPh sb="3" eb="4">
      <t>シルベ</t>
    </rPh>
    <rPh sb="5" eb="6">
      <t>タン</t>
    </rPh>
    <rPh sb="6" eb="7">
      <t>クライ</t>
    </rPh>
    <phoneticPr fontId="14"/>
  </si>
  <si>
    <t>事業費</t>
    <rPh sb="0" eb="2">
      <t>ジギョウ</t>
    </rPh>
    <rPh sb="2" eb="3">
      <t>ヒ</t>
    </rPh>
    <phoneticPr fontId="14"/>
  </si>
  <si>
    <t>経営
体数</t>
    <rPh sb="0" eb="2">
      <t>ケイエイ</t>
    </rPh>
    <rPh sb="3" eb="4">
      <t>カラダ</t>
    </rPh>
    <rPh sb="4" eb="5">
      <t>スウ</t>
    </rPh>
    <phoneticPr fontId="14"/>
  </si>
  <si>
    <t>項目</t>
    <rPh sb="0" eb="2">
      <t>コウモク</t>
    </rPh>
    <phoneticPr fontId="14"/>
  </si>
  <si>
    <t>国庫補助金</t>
  </si>
  <si>
    <t>保証希望融資額</t>
    <rPh sb="0" eb="2">
      <t>ホショウ</t>
    </rPh>
    <rPh sb="2" eb="4">
      <t>キボウ</t>
    </rPh>
    <rPh sb="4" eb="7">
      <t>ユウシガク</t>
    </rPh>
    <phoneticPr fontId="14"/>
  </si>
  <si>
    <t>経営面積の拡大</t>
    <rPh sb="0" eb="2">
      <t>ケイエイ</t>
    </rPh>
    <rPh sb="2" eb="4">
      <t>メンセキ</t>
    </rPh>
    <rPh sb="5" eb="7">
      <t>カクダイ</t>
    </rPh>
    <phoneticPr fontId="14"/>
  </si>
  <si>
    <t>農業経営の法人化</t>
    <rPh sb="0" eb="2">
      <t>ノウギョウ</t>
    </rPh>
    <rPh sb="2" eb="4">
      <t>ケイエイ</t>
    </rPh>
    <rPh sb="5" eb="8">
      <t>ホウジンカ</t>
    </rPh>
    <phoneticPr fontId="14"/>
  </si>
  <si>
    <t>①付加価値額の拡大</t>
    <rPh sb="1" eb="3">
      <t>フカ</t>
    </rPh>
    <rPh sb="3" eb="6">
      <t>カチガク</t>
    </rPh>
    <rPh sb="7" eb="9">
      <t>カクダイ</t>
    </rPh>
    <phoneticPr fontId="14"/>
  </si>
  <si>
    <t>①被災農業者の農業経営の維持</t>
    <rPh sb="1" eb="3">
      <t>ヒサイ</t>
    </rPh>
    <rPh sb="3" eb="6">
      <t>ノウギョウシャ</t>
    </rPh>
    <rPh sb="7" eb="9">
      <t>ノウギョウ</t>
    </rPh>
    <rPh sb="9" eb="11">
      <t>ケイエイ</t>
    </rPh>
    <rPh sb="12" eb="14">
      <t>イジ</t>
    </rPh>
    <phoneticPr fontId="14"/>
  </si>
  <si>
    <t>②農業経営の改善を図るための取組</t>
    <rPh sb="1" eb="3">
      <t>ノウギョウ</t>
    </rPh>
    <rPh sb="3" eb="5">
      <t>ケイエイ</t>
    </rPh>
    <rPh sb="6" eb="8">
      <t>カイゼン</t>
    </rPh>
    <rPh sb="9" eb="10">
      <t>ハカ</t>
    </rPh>
    <rPh sb="14" eb="16">
      <t>トリクミ</t>
    </rPh>
    <phoneticPr fontId="14"/>
  </si>
  <si>
    <t>（人）</t>
    <rPh sb="1" eb="2">
      <t>ニン</t>
    </rPh>
    <phoneticPr fontId="14"/>
  </si>
  <si>
    <t>（円）</t>
  </si>
  <si>
    <t>ha</t>
    <phoneticPr fontId="14"/>
  </si>
  <si>
    <t>合計</t>
    <rPh sb="0" eb="2">
      <t>ゴウケイ</t>
    </rPh>
    <phoneticPr fontId="14"/>
  </si>
  <si>
    <t>（注）</t>
    <rPh sb="1" eb="2">
      <t>チュウ</t>
    </rPh>
    <phoneticPr fontId="14"/>
  </si>
  <si>
    <t>農業者情報</t>
    <rPh sb="0" eb="3">
      <t>ノウギョウシャ</t>
    </rPh>
    <rPh sb="3" eb="5">
      <t>ジョウホウ</t>
    </rPh>
    <phoneticPr fontId="14"/>
  </si>
  <si>
    <t>保険等加入情報</t>
    <rPh sb="0" eb="2">
      <t>ホケン</t>
    </rPh>
    <rPh sb="2" eb="3">
      <t>トウ</t>
    </rPh>
    <rPh sb="3" eb="5">
      <t>カニュウ</t>
    </rPh>
    <rPh sb="5" eb="7">
      <t>ジョウホウ</t>
    </rPh>
    <phoneticPr fontId="14"/>
  </si>
  <si>
    <t>経費情報</t>
    <rPh sb="0" eb="2">
      <t>ケイヒ</t>
    </rPh>
    <rPh sb="2" eb="4">
      <t>ジョウホウ</t>
    </rPh>
    <phoneticPr fontId="14"/>
  </si>
  <si>
    <t>地区毎の助成対象者の整理番号</t>
    <rPh sb="0" eb="2">
      <t>チク</t>
    </rPh>
    <rPh sb="2" eb="3">
      <t>ゴト</t>
    </rPh>
    <rPh sb="4" eb="6">
      <t>ジョセイ</t>
    </rPh>
    <rPh sb="6" eb="9">
      <t>タイショウシャ</t>
    </rPh>
    <rPh sb="10" eb="12">
      <t>セイリ</t>
    </rPh>
    <rPh sb="12" eb="14">
      <t>バンゴウ</t>
    </rPh>
    <phoneticPr fontId="14"/>
  </si>
  <si>
    <t>対象者区分</t>
    <rPh sb="3" eb="5">
      <t>クブン</t>
    </rPh>
    <phoneticPr fontId="14"/>
  </si>
  <si>
    <t>整備内容</t>
    <rPh sb="0" eb="2">
      <t>セイビ</t>
    </rPh>
    <rPh sb="2" eb="4">
      <t>ナイヨウ</t>
    </rPh>
    <phoneticPr fontId="14"/>
  </si>
  <si>
    <t>融資概要</t>
    <phoneticPr fontId="14"/>
  </si>
  <si>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14"/>
  </si>
  <si>
    <t>国庫補助金額算定の基礎となる事業費</t>
    <rPh sb="0" eb="2">
      <t>コッコ</t>
    </rPh>
    <rPh sb="2" eb="5">
      <t>ホジョキン</t>
    </rPh>
    <rPh sb="5" eb="6">
      <t>ガク</t>
    </rPh>
    <rPh sb="6" eb="8">
      <t>サンテイ</t>
    </rPh>
    <rPh sb="9" eb="11">
      <t>キソ</t>
    </rPh>
    <rPh sb="14" eb="17">
      <t>ジギョウヒ</t>
    </rPh>
    <phoneticPr fontId="14"/>
  </si>
  <si>
    <t>対象経営体負担額</t>
    <rPh sb="0" eb="2">
      <t>タイショウ</t>
    </rPh>
    <rPh sb="2" eb="5">
      <t>ケイエイタイ</t>
    </rPh>
    <rPh sb="5" eb="8">
      <t>フタンガク</t>
    </rPh>
    <phoneticPr fontId="14"/>
  </si>
  <si>
    <t>園芸施設共済のうち特定園芸施設及び附帯施設の共済金支払額の合計額</t>
    <rPh sb="0" eb="2">
      <t>エンゲイ</t>
    </rPh>
    <rPh sb="2" eb="4">
      <t>シセツ</t>
    </rPh>
    <rPh sb="4" eb="6">
      <t>キョウサイ</t>
    </rPh>
    <rPh sb="9" eb="11">
      <t>トクテイ</t>
    </rPh>
    <rPh sb="11" eb="13">
      <t>エンゲイ</t>
    </rPh>
    <rPh sb="13" eb="15">
      <t>シセツ</t>
    </rPh>
    <rPh sb="15" eb="16">
      <t>オヨ</t>
    </rPh>
    <rPh sb="17" eb="19">
      <t>フタイ</t>
    </rPh>
    <rPh sb="19" eb="21">
      <t>シセツ</t>
    </rPh>
    <rPh sb="22" eb="25">
      <t>キョウサイキン</t>
    </rPh>
    <rPh sb="25" eb="28">
      <t>シハライガク</t>
    </rPh>
    <rPh sb="29" eb="32">
      <t>ゴウケイガク</t>
    </rPh>
    <phoneticPr fontId="14"/>
  </si>
  <si>
    <t xml:space="preserve">消費税仕入控除税額
</t>
    <rPh sb="0" eb="3">
      <t>ショウヒゼイ</t>
    </rPh>
    <rPh sb="3" eb="5">
      <t>シイ</t>
    </rPh>
    <rPh sb="5" eb="7">
      <t>コウジョ</t>
    </rPh>
    <rPh sb="7" eb="9">
      <t>ゼイガク</t>
    </rPh>
    <phoneticPr fontId="14"/>
  </si>
  <si>
    <t>金融機関</t>
    <rPh sb="0" eb="2">
      <t>キンユウ</t>
    </rPh>
    <rPh sb="2" eb="4">
      <t>キカン</t>
    </rPh>
    <phoneticPr fontId="14"/>
  </si>
  <si>
    <t>金融（資金）種類</t>
    <rPh sb="0" eb="2">
      <t>キンユウ</t>
    </rPh>
    <rPh sb="3" eb="5">
      <t>シキン</t>
    </rPh>
    <rPh sb="6" eb="8">
      <t>シュルイ</t>
    </rPh>
    <phoneticPr fontId="14"/>
  </si>
  <si>
    <t>国費</t>
    <rPh sb="0" eb="2">
      <t>コクヒ</t>
    </rPh>
    <phoneticPr fontId="14"/>
  </si>
  <si>
    <t>融資額　　　　</t>
    <rPh sb="0" eb="3">
      <t>ユウシガク</t>
    </rPh>
    <phoneticPr fontId="14"/>
  </si>
  <si>
    <t>自己資金</t>
    <rPh sb="0" eb="2">
      <t>ジコ</t>
    </rPh>
    <rPh sb="2" eb="4">
      <t>シキン</t>
    </rPh>
    <phoneticPr fontId="14"/>
  </si>
  <si>
    <t>都道府
県費</t>
    <rPh sb="0" eb="2">
      <t>トドウ</t>
    </rPh>
    <rPh sb="2" eb="3">
      <t>フ</t>
    </rPh>
    <rPh sb="4" eb="6">
      <t>ケンピ</t>
    </rPh>
    <rPh sb="5" eb="6">
      <t>ヒ</t>
    </rPh>
    <phoneticPr fontId="14"/>
  </si>
  <si>
    <t>市町村費</t>
    <rPh sb="0" eb="3">
      <t>シチョウソン</t>
    </rPh>
    <rPh sb="3" eb="4">
      <t>ヒ</t>
    </rPh>
    <phoneticPr fontId="14"/>
  </si>
  <si>
    <t>（活用する場合
「1」を記入）</t>
    <rPh sb="1" eb="3">
      <t>カツヨウ</t>
    </rPh>
    <rPh sb="5" eb="7">
      <t>バアイ</t>
    </rPh>
    <rPh sb="12" eb="14">
      <t>キニュウ</t>
    </rPh>
    <phoneticPr fontId="14"/>
  </si>
  <si>
    <t>区分</t>
    <rPh sb="0" eb="2">
      <t>クブン</t>
    </rPh>
    <phoneticPr fontId="14"/>
  </si>
  <si>
    <t>営農類型</t>
    <rPh sb="0" eb="2">
      <t>エイノウ</t>
    </rPh>
    <rPh sb="2" eb="4">
      <t>ルイケイ</t>
    </rPh>
    <phoneticPr fontId="14"/>
  </si>
  <si>
    <t>整理番号</t>
    <rPh sb="0" eb="2">
      <t>セイリ</t>
    </rPh>
    <rPh sb="2" eb="4">
      <t>バンゴウ</t>
    </rPh>
    <phoneticPr fontId="14"/>
  </si>
  <si>
    <t>コード</t>
    <phoneticPr fontId="14"/>
  </si>
  <si>
    <t xml:space="preserve">現状
（年度）
</t>
    <rPh sb="0" eb="2">
      <t>ゲンジョウ</t>
    </rPh>
    <rPh sb="4" eb="6">
      <t>ネンド</t>
    </rPh>
    <phoneticPr fontId="14"/>
  </si>
  <si>
    <t xml:space="preserve">現状値
</t>
    <rPh sb="0" eb="2">
      <t>ゲンジョウ</t>
    </rPh>
    <rPh sb="2" eb="3">
      <t>チ</t>
    </rPh>
    <phoneticPr fontId="14"/>
  </si>
  <si>
    <t xml:space="preserve">１年
度目
</t>
    <rPh sb="1" eb="2">
      <t>ネン</t>
    </rPh>
    <rPh sb="3" eb="4">
      <t>タビ</t>
    </rPh>
    <rPh sb="4" eb="5">
      <t>メ</t>
    </rPh>
    <phoneticPr fontId="14"/>
  </si>
  <si>
    <t xml:space="preserve">２年
度目
</t>
    <rPh sb="1" eb="2">
      <t>ネン</t>
    </rPh>
    <rPh sb="3" eb="4">
      <t>タビ</t>
    </rPh>
    <rPh sb="4" eb="5">
      <t>メ</t>
    </rPh>
    <phoneticPr fontId="14"/>
  </si>
  <si>
    <t>３年
度目（目標値）</t>
    <rPh sb="1" eb="2">
      <t>ネン</t>
    </rPh>
    <rPh sb="3" eb="4">
      <t>タビ</t>
    </rPh>
    <rPh sb="4" eb="5">
      <t>メ</t>
    </rPh>
    <rPh sb="6" eb="9">
      <t>モクヒョウチ</t>
    </rPh>
    <phoneticPr fontId="14"/>
  </si>
  <si>
    <t xml:space="preserve">単位
</t>
    <rPh sb="0" eb="2">
      <t>タンイ</t>
    </rPh>
    <phoneticPr fontId="14"/>
  </si>
  <si>
    <t>拡大率
（％）</t>
    <rPh sb="0" eb="2">
      <t>カクダイ</t>
    </rPh>
    <rPh sb="2" eb="3">
      <t>リツ</t>
    </rPh>
    <phoneticPr fontId="14"/>
  </si>
  <si>
    <t>除税額</t>
    <rPh sb="0" eb="1">
      <t>ジョ</t>
    </rPh>
    <rPh sb="1" eb="3">
      <t>ゼイガク</t>
    </rPh>
    <phoneticPr fontId="14"/>
  </si>
  <si>
    <t>うち国費</t>
    <rPh sb="2" eb="4">
      <t>コクヒ</t>
    </rPh>
    <phoneticPr fontId="14"/>
  </si>
  <si>
    <t/>
  </si>
  <si>
    <t>④営農類型</t>
    <rPh sb="1" eb="3">
      <t>エイノウ</t>
    </rPh>
    <rPh sb="3" eb="5">
      <t>ルイケイ</t>
    </rPh>
    <phoneticPr fontId="14"/>
  </si>
  <si>
    <t>⑥　金融機関</t>
    <phoneticPr fontId="14"/>
  </si>
  <si>
    <t>①事業内容</t>
    <rPh sb="1" eb="3">
      <t>ジギョウ</t>
    </rPh>
    <rPh sb="3" eb="5">
      <t>ナイヨウ</t>
    </rPh>
    <phoneticPr fontId="14"/>
  </si>
  <si>
    <t>水田作</t>
    <rPh sb="0" eb="2">
      <t>スイデン</t>
    </rPh>
    <rPh sb="2" eb="3">
      <t>サク</t>
    </rPh>
    <phoneticPr fontId="14"/>
  </si>
  <si>
    <t>農業用機械</t>
    <rPh sb="0" eb="3">
      <t>ノウギョウヨウ</t>
    </rPh>
    <rPh sb="3" eb="5">
      <t>キカイ</t>
    </rPh>
    <phoneticPr fontId="14"/>
  </si>
  <si>
    <t>農協</t>
    <rPh sb="0" eb="1">
      <t>ノウ</t>
    </rPh>
    <rPh sb="1" eb="2">
      <t>キョウ</t>
    </rPh>
    <phoneticPr fontId="14"/>
  </si>
  <si>
    <t>農協連</t>
    <rPh sb="0" eb="2">
      <t>ノウキョウ</t>
    </rPh>
    <rPh sb="2" eb="3">
      <t>レン</t>
    </rPh>
    <phoneticPr fontId="14"/>
  </si>
  <si>
    <t>農林中金</t>
    <rPh sb="0" eb="2">
      <t>ノウリン</t>
    </rPh>
    <rPh sb="2" eb="3">
      <t>チュウ</t>
    </rPh>
    <rPh sb="3" eb="4">
      <t>キン</t>
    </rPh>
    <phoneticPr fontId="14"/>
  </si>
  <si>
    <t>日本公庫</t>
    <rPh sb="0" eb="2">
      <t>ニホン</t>
    </rPh>
    <rPh sb="2" eb="4">
      <t>コウコ</t>
    </rPh>
    <phoneticPr fontId="14"/>
  </si>
  <si>
    <t>畑作</t>
    <rPh sb="0" eb="2">
      <t>ハタサク</t>
    </rPh>
    <phoneticPr fontId="14"/>
  </si>
  <si>
    <t>沖縄公庫</t>
    <rPh sb="0" eb="2">
      <t>オキナワ</t>
    </rPh>
    <rPh sb="2" eb="4">
      <t>コウコ</t>
    </rPh>
    <phoneticPr fontId="14"/>
  </si>
  <si>
    <t>奄美振興基金</t>
    <rPh sb="0" eb="2">
      <t>アマミ</t>
    </rPh>
    <rPh sb="2" eb="4">
      <t>シンコウ</t>
    </rPh>
    <rPh sb="4" eb="6">
      <t>キキン</t>
    </rPh>
    <phoneticPr fontId="14"/>
  </si>
  <si>
    <t>銀行</t>
    <rPh sb="0" eb="2">
      <t>ギンコウ</t>
    </rPh>
    <phoneticPr fontId="14"/>
  </si>
  <si>
    <t>信用金庫</t>
    <rPh sb="0" eb="2">
      <t>シンヨウ</t>
    </rPh>
    <rPh sb="2" eb="4">
      <t>キンコ</t>
    </rPh>
    <phoneticPr fontId="14"/>
  </si>
  <si>
    <t>露地野菜作</t>
    <rPh sb="0" eb="2">
      <t>ロジ</t>
    </rPh>
    <rPh sb="2" eb="4">
      <t>ヤサイ</t>
    </rPh>
    <rPh sb="4" eb="5">
      <t>サク</t>
    </rPh>
    <phoneticPr fontId="14"/>
  </si>
  <si>
    <t>信用組合</t>
    <rPh sb="0" eb="2">
      <t>シンヨウ</t>
    </rPh>
    <rPh sb="2" eb="4">
      <t>クミアイ</t>
    </rPh>
    <phoneticPr fontId="14"/>
  </si>
  <si>
    <t>都道府県</t>
    <rPh sb="0" eb="4">
      <t>トドウフケン</t>
    </rPh>
    <phoneticPr fontId="14"/>
  </si>
  <si>
    <t>②対象者区分</t>
    <rPh sb="4" eb="6">
      <t>クブン</t>
    </rPh>
    <phoneticPr fontId="14"/>
  </si>
  <si>
    <t>市町村</t>
    <rPh sb="0" eb="3">
      <t>シチョウソン</t>
    </rPh>
    <phoneticPr fontId="14"/>
  </si>
  <si>
    <t>施設野菜作</t>
    <rPh sb="0" eb="2">
      <t>シセツ</t>
    </rPh>
    <rPh sb="2" eb="4">
      <t>ヤサイ</t>
    </rPh>
    <rPh sb="4" eb="5">
      <t>サク</t>
    </rPh>
    <phoneticPr fontId="14"/>
  </si>
  <si>
    <t>⑦　融資（資金）種類</t>
    <phoneticPr fontId="14"/>
  </si>
  <si>
    <t>畜産・酪農</t>
    <rPh sb="0" eb="2">
      <t>チクサン</t>
    </rPh>
    <rPh sb="3" eb="5">
      <t>ラクノウ</t>
    </rPh>
    <phoneticPr fontId="14"/>
  </si>
  <si>
    <t>近代化資金</t>
    <rPh sb="0" eb="3">
      <t>キンダイカ</t>
    </rPh>
    <rPh sb="3" eb="5">
      <t>シキン</t>
    </rPh>
    <phoneticPr fontId="14"/>
  </si>
  <si>
    <t>青年等就農資金</t>
    <rPh sb="0" eb="2">
      <t>セイネン</t>
    </rPh>
    <rPh sb="2" eb="3">
      <t>トウ</t>
    </rPh>
    <rPh sb="3" eb="5">
      <t>シュウノウ</t>
    </rPh>
    <rPh sb="5" eb="7">
      <t>シキン</t>
    </rPh>
    <phoneticPr fontId="14"/>
  </si>
  <si>
    <t>果樹作</t>
    <rPh sb="0" eb="2">
      <t>カジュ</t>
    </rPh>
    <rPh sb="2" eb="3">
      <t>サク</t>
    </rPh>
    <phoneticPr fontId="14"/>
  </si>
  <si>
    <t>公庫資金（改良資金）</t>
    <rPh sb="0" eb="2">
      <t>コウコ</t>
    </rPh>
    <rPh sb="2" eb="4">
      <t>シキン</t>
    </rPh>
    <rPh sb="5" eb="7">
      <t>カイリョウ</t>
    </rPh>
    <rPh sb="7" eb="9">
      <t>シキン</t>
    </rPh>
    <phoneticPr fontId="14"/>
  </si>
  <si>
    <t>公庫資金（スーパーＬ）</t>
    <rPh sb="0" eb="2">
      <t>コウコ</t>
    </rPh>
    <rPh sb="2" eb="4">
      <t>シキン</t>
    </rPh>
    <phoneticPr fontId="14"/>
  </si>
  <si>
    <t>公庫資金（その他）</t>
    <rPh sb="0" eb="2">
      <t>コウコ</t>
    </rPh>
    <rPh sb="2" eb="4">
      <t>シキン</t>
    </rPh>
    <rPh sb="7" eb="8">
      <t>タ</t>
    </rPh>
    <phoneticPr fontId="14"/>
  </si>
  <si>
    <t>一般資金（プロパー資金）</t>
    <rPh sb="0" eb="2">
      <t>イッパン</t>
    </rPh>
    <rPh sb="2" eb="4">
      <t>シキン</t>
    </rPh>
    <rPh sb="9" eb="11">
      <t>シキン</t>
    </rPh>
    <phoneticPr fontId="14"/>
  </si>
  <si>
    <t>露地花き</t>
    <rPh sb="0" eb="2">
      <t>ロジ</t>
    </rPh>
    <rPh sb="2" eb="3">
      <t>カ</t>
    </rPh>
    <phoneticPr fontId="14"/>
  </si>
  <si>
    <t>⑧　コード（成果目標）</t>
    <rPh sb="6" eb="8">
      <t>セイカ</t>
    </rPh>
    <rPh sb="8" eb="10">
      <t>モクヒョウ</t>
    </rPh>
    <phoneticPr fontId="14"/>
  </si>
  <si>
    <t>単位</t>
    <rPh sb="0" eb="2">
      <t>タンイ</t>
    </rPh>
    <phoneticPr fontId="14"/>
  </si>
  <si>
    <t>施設花き</t>
    <rPh sb="0" eb="2">
      <t>シセツ</t>
    </rPh>
    <rPh sb="2" eb="3">
      <t>カ</t>
    </rPh>
    <phoneticPr fontId="14"/>
  </si>
  <si>
    <t>付加価値額の拡大</t>
    <rPh sb="0" eb="2">
      <t>フカ</t>
    </rPh>
    <rPh sb="2" eb="5">
      <t>カチガク</t>
    </rPh>
    <rPh sb="6" eb="8">
      <t>カクダイ</t>
    </rPh>
    <phoneticPr fontId="14"/>
  </si>
  <si>
    <t>円</t>
    <rPh sb="0" eb="1">
      <t>エン</t>
    </rPh>
    <phoneticPr fontId="14"/>
  </si>
  <si>
    <t>集落営農組織</t>
    <rPh sb="0" eb="2">
      <t>シュウラク</t>
    </rPh>
    <rPh sb="2" eb="4">
      <t>エイノウ</t>
    </rPh>
    <rPh sb="4" eb="6">
      <t>ソシキ</t>
    </rPh>
    <phoneticPr fontId="14"/>
  </si>
  <si>
    <t>農産物の価値向上</t>
    <rPh sb="0" eb="3">
      <t>ノウサンブツ</t>
    </rPh>
    <rPh sb="4" eb="6">
      <t>カチ</t>
    </rPh>
    <rPh sb="6" eb="8">
      <t>コウジョウ</t>
    </rPh>
    <phoneticPr fontId="14"/>
  </si>
  <si>
    <t>単位面積当たり収量の増加</t>
    <rPh sb="0" eb="2">
      <t>タンイ</t>
    </rPh>
    <rPh sb="2" eb="5">
      <t>メンセキア</t>
    </rPh>
    <rPh sb="7" eb="9">
      <t>シュウリョウ</t>
    </rPh>
    <rPh sb="10" eb="12">
      <t>ゾウカ</t>
    </rPh>
    <phoneticPr fontId="14"/>
  </si>
  <si>
    <t>kg</t>
    <phoneticPr fontId="14"/>
  </si>
  <si>
    <t>酪農</t>
    <rPh sb="0" eb="2">
      <t>ラクノウ</t>
    </rPh>
    <phoneticPr fontId="14"/>
  </si>
  <si>
    <t>経営コストの縮減</t>
    <rPh sb="0" eb="2">
      <t>ケイエイ</t>
    </rPh>
    <rPh sb="6" eb="8">
      <t>シュクゲン</t>
    </rPh>
    <phoneticPr fontId="14"/>
  </si>
  <si>
    <t>繁殖牛</t>
    <rPh sb="0" eb="2">
      <t>ハンショク</t>
    </rPh>
    <rPh sb="2" eb="3">
      <t>ギュウ</t>
    </rPh>
    <phoneticPr fontId="14"/>
  </si>
  <si>
    <t>肥育牛</t>
    <rPh sb="0" eb="3">
      <t>ヒイクギュウ</t>
    </rPh>
    <phoneticPr fontId="14"/>
  </si>
  <si>
    <t>被災証明を受けた者（農業者）</t>
    <rPh sb="0" eb="2">
      <t>ヒサイ</t>
    </rPh>
    <rPh sb="2" eb="4">
      <t>ショウメイ</t>
    </rPh>
    <rPh sb="5" eb="6">
      <t>ウ</t>
    </rPh>
    <rPh sb="8" eb="9">
      <t>シャ</t>
    </rPh>
    <rPh sb="10" eb="13">
      <t>ノウギョウシャ</t>
    </rPh>
    <phoneticPr fontId="14"/>
  </si>
  <si>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14"/>
  </si>
  <si>
    <t>養豚</t>
    <rPh sb="0" eb="2">
      <t>ヨウトン</t>
    </rPh>
    <phoneticPr fontId="14"/>
  </si>
  <si>
    <t>人</t>
    <rPh sb="0" eb="1">
      <t>ニン</t>
    </rPh>
    <phoneticPr fontId="14"/>
  </si>
  <si>
    <t>③農業者の詳細</t>
    <rPh sb="1" eb="4">
      <t>ノウギョウシャ</t>
    </rPh>
    <rPh sb="5" eb="7">
      <t>ショウサイ</t>
    </rPh>
    <phoneticPr fontId="14"/>
  </si>
  <si>
    <t>(経営形態の別の区分)</t>
    <rPh sb="1" eb="3">
      <t>ケイエイ</t>
    </rPh>
    <rPh sb="3" eb="5">
      <t>ケイタイ</t>
    </rPh>
    <rPh sb="6" eb="7">
      <t>ベツ</t>
    </rPh>
    <rPh sb="8" eb="10">
      <t>クブン</t>
    </rPh>
    <phoneticPr fontId="14"/>
  </si>
  <si>
    <t>法人以外</t>
    <rPh sb="0" eb="2">
      <t>ホウジン</t>
    </rPh>
    <rPh sb="2" eb="4">
      <t>イガイ</t>
    </rPh>
    <phoneticPr fontId="14"/>
  </si>
  <si>
    <t>採卵養鶏</t>
    <rPh sb="0" eb="2">
      <t>サイラン</t>
    </rPh>
    <rPh sb="2" eb="4">
      <t>ヨウケイ</t>
    </rPh>
    <phoneticPr fontId="14"/>
  </si>
  <si>
    <t>被災農業者の農業経営の維持</t>
    <rPh sb="0" eb="2">
      <t>ヒサイ</t>
    </rPh>
    <rPh sb="2" eb="5">
      <t>ノウギョウシャ</t>
    </rPh>
    <rPh sb="6" eb="8">
      <t>ノウギョウ</t>
    </rPh>
    <rPh sb="8" eb="10">
      <t>ケイエイ</t>
    </rPh>
    <rPh sb="11" eb="13">
      <t>イジ</t>
    </rPh>
    <phoneticPr fontId="14"/>
  </si>
  <si>
    <t>法人</t>
    <rPh sb="0" eb="2">
      <t>ホウジン</t>
    </rPh>
    <phoneticPr fontId="14"/>
  </si>
  <si>
    <t>(認定農業者等の区分)</t>
    <rPh sb="1" eb="3">
      <t>ニンテイ</t>
    </rPh>
    <rPh sb="3" eb="6">
      <t>ノウギョウシャ</t>
    </rPh>
    <rPh sb="6" eb="7">
      <t>トウ</t>
    </rPh>
    <rPh sb="8" eb="10">
      <t>クブン</t>
    </rPh>
    <phoneticPr fontId="14"/>
  </si>
  <si>
    <t>ブロイラー養鶏</t>
    <rPh sb="5" eb="7">
      <t>ヨウケイ</t>
    </rPh>
    <phoneticPr fontId="14"/>
  </si>
  <si>
    <t>認定農業者</t>
    <rPh sb="0" eb="2">
      <t>ニンテイ</t>
    </rPh>
    <rPh sb="2" eb="5">
      <t>ノウギョウシャ</t>
    </rPh>
    <phoneticPr fontId="14"/>
  </si>
  <si>
    <t>新規就農者（認定就農者）</t>
    <rPh sb="0" eb="2">
      <t>シンキ</t>
    </rPh>
    <rPh sb="2" eb="5">
      <t>シュウノウシャ</t>
    </rPh>
    <rPh sb="6" eb="8">
      <t>ニンテイ</t>
    </rPh>
    <rPh sb="8" eb="11">
      <t>シュウノウシャ</t>
    </rPh>
    <phoneticPr fontId="14"/>
  </si>
  <si>
    <t>新規就農者（認定農業者）</t>
    <rPh sb="0" eb="2">
      <t>シンキ</t>
    </rPh>
    <rPh sb="2" eb="5">
      <t>シュウノウシャ</t>
    </rPh>
    <rPh sb="6" eb="8">
      <t>ニンテイ</t>
    </rPh>
    <rPh sb="8" eb="11">
      <t>ノウギョウシャ</t>
    </rPh>
    <phoneticPr fontId="14"/>
  </si>
  <si>
    <t>拡大又は縮減率
（％）</t>
    <rPh sb="0" eb="2">
      <t>カクダイ</t>
    </rPh>
    <rPh sb="2" eb="3">
      <t>マタ</t>
    </rPh>
    <rPh sb="4" eb="6">
      <t>シュクゲン</t>
    </rPh>
    <rPh sb="6" eb="7">
      <t>リツ</t>
    </rPh>
    <phoneticPr fontId="14"/>
  </si>
  <si>
    <t>地域提案</t>
    <rPh sb="0" eb="2">
      <t>チイキ</t>
    </rPh>
    <rPh sb="2" eb="4">
      <t>テイアン</t>
    </rPh>
    <phoneticPr fontId="14"/>
  </si>
  <si>
    <t>規模決定の根拠</t>
    <rPh sb="0" eb="2">
      <t>キボ</t>
    </rPh>
    <rPh sb="2" eb="4">
      <t>ケッテイ</t>
    </rPh>
    <rPh sb="5" eb="7">
      <t>コンキョ</t>
    </rPh>
    <phoneticPr fontId="14"/>
  </si>
  <si>
    <t>保険会社等の名称</t>
    <phoneticPr fontId="14"/>
  </si>
  <si>
    <t>施設の経過年数</t>
    <rPh sb="0" eb="2">
      <t>シセツ</t>
    </rPh>
    <rPh sb="3" eb="5">
      <t>ケイカ</t>
    </rPh>
    <rPh sb="5" eb="7">
      <t>ネンスウ</t>
    </rPh>
    <phoneticPr fontId="14"/>
  </si>
  <si>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14"/>
  </si>
  <si>
    <t>担保措置の有無（該当の場合｢1｣を記入）</t>
    <rPh sb="8" eb="10">
      <t>ガイトウ</t>
    </rPh>
    <rPh sb="11" eb="13">
      <t>バアイ</t>
    </rPh>
    <rPh sb="17" eb="19">
      <t>キニュウ</t>
    </rPh>
    <phoneticPr fontId="14"/>
  </si>
  <si>
    <t>耐用
年数（年）</t>
    <phoneticPr fontId="14"/>
  </si>
  <si>
    <t>認定農業者等の区分</t>
    <rPh sb="0" eb="2">
      <t>ニンテイ</t>
    </rPh>
    <rPh sb="2" eb="5">
      <t>ノウギョウシャ</t>
    </rPh>
    <rPh sb="5" eb="6">
      <t>トウ</t>
    </rPh>
    <rPh sb="7" eb="9">
      <t>クブン</t>
    </rPh>
    <phoneticPr fontId="14"/>
  </si>
  <si>
    <t>分類基準</t>
    <rPh sb="0" eb="2">
      <t>ブンルイ</t>
    </rPh>
    <rPh sb="2" eb="4">
      <t>キジュン</t>
    </rPh>
    <phoneticPr fontId="14"/>
  </si>
  <si>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14"/>
  </si>
  <si>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14"/>
  </si>
  <si>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14"/>
  </si>
  <si>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14"/>
  </si>
  <si>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</si>
  <si>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14"/>
  </si>
  <si>
    <t>花き作経営のうち、露地花きより施設花きの販売収入が多い経営</t>
    <rPh sb="0" eb="1">
      <t>ハナ</t>
    </rPh>
    <rPh sb="2" eb="3">
      <t>サク</t>
    </rPh>
    <rPh sb="3" eb="5">
      <t>ケイエイ</t>
    </rPh>
    <rPh sb="25" eb="26">
      <t>オオ</t>
    </rPh>
    <phoneticPr fontId="14"/>
  </si>
  <si>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</si>
  <si>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14"/>
  </si>
  <si>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14"/>
  </si>
  <si>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</si>
  <si>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14"/>
  </si>
  <si>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14"/>
  </si>
  <si>
    <t>上記の営農類型に分類されない経営</t>
    <rPh sb="0" eb="2">
      <t>ジョウキ</t>
    </rPh>
    <rPh sb="3" eb="5">
      <t>エイノウ</t>
    </rPh>
    <rPh sb="5" eb="7">
      <t>ルイケイ</t>
    </rPh>
    <rPh sb="8" eb="10">
      <t>ブンルイ</t>
    </rPh>
    <rPh sb="14" eb="16">
      <t>ケイエイ</t>
    </rPh>
    <phoneticPr fontId="14"/>
  </si>
  <si>
    <t>　１　総括表</t>
    <rPh sb="3" eb="5">
      <t>ソウカツ</t>
    </rPh>
    <rPh sb="5" eb="6">
      <t>ヒョウ</t>
    </rPh>
    <phoneticPr fontId="14"/>
  </si>
  <si>
    <t>２　個別表</t>
    <rPh sb="2" eb="4">
      <t>コベツ</t>
    </rPh>
    <rPh sb="4" eb="5">
      <t>ヒョウ</t>
    </rPh>
    <phoneticPr fontId="14"/>
  </si>
  <si>
    <t>３　整理番号表</t>
    <rPh sb="2" eb="4">
      <t>セイリ</t>
    </rPh>
    <rPh sb="4" eb="6">
      <t>バンゴウ</t>
    </rPh>
    <rPh sb="6" eb="7">
      <t>ヒョウ</t>
    </rPh>
    <phoneticPr fontId="14"/>
  </si>
  <si>
    <t>②農産物の価値向上</t>
    <rPh sb="1" eb="4">
      <t>ノウサンブツ</t>
    </rPh>
    <rPh sb="5" eb="7">
      <t>カチ</t>
    </rPh>
    <rPh sb="7" eb="9">
      <t>コウジョウ</t>
    </rPh>
    <phoneticPr fontId="14"/>
  </si>
  <si>
    <t>③単位面積当たり収量の増加</t>
    <rPh sb="1" eb="3">
      <t>タンイ</t>
    </rPh>
    <rPh sb="3" eb="6">
      <t>メンセキア</t>
    </rPh>
    <rPh sb="8" eb="10">
      <t>シュウリョウ</t>
    </rPh>
    <rPh sb="11" eb="13">
      <t>ゾウカ</t>
    </rPh>
    <phoneticPr fontId="14"/>
  </si>
  <si>
    <t>④経営コストの縮減</t>
    <rPh sb="1" eb="3">
      <t>ケイエイ</t>
    </rPh>
    <rPh sb="7" eb="9">
      <t>シュクゲン</t>
    </rPh>
    <phoneticPr fontId="14"/>
  </si>
  <si>
    <t>⑤経営面積の拡大</t>
    <rPh sb="1" eb="3">
      <t>ケイエイ</t>
    </rPh>
    <rPh sb="3" eb="5">
      <t>メンセキ</t>
    </rPh>
    <rPh sb="6" eb="8">
      <t>カクダイ</t>
    </rPh>
    <phoneticPr fontId="14"/>
  </si>
  <si>
    <t>⑥労働時間の縮減</t>
    <rPh sb="1" eb="3">
      <t>ロウドウ</t>
    </rPh>
    <rPh sb="3" eb="5">
      <t>ジカン</t>
    </rPh>
    <rPh sb="6" eb="8">
      <t>シュクゲン</t>
    </rPh>
    <phoneticPr fontId="14"/>
  </si>
  <si>
    <t>⑦経営管理の高度化</t>
    <rPh sb="1" eb="3">
      <t>ケイエイ</t>
    </rPh>
    <rPh sb="3" eb="5">
      <t>カンリ</t>
    </rPh>
    <rPh sb="6" eb="9">
      <t>コウドカ</t>
    </rPh>
    <phoneticPr fontId="14"/>
  </si>
  <si>
    <t>イ</t>
    <phoneticPr fontId="27"/>
  </si>
  <si>
    <t>ウ</t>
    <phoneticPr fontId="27"/>
  </si>
  <si>
    <t>農業経営の法人化</t>
    <rPh sb="0" eb="2">
      <t>ノウギョウ</t>
    </rPh>
    <rPh sb="2" eb="4">
      <t>ケイエイ</t>
    </rPh>
    <rPh sb="5" eb="8">
      <t>ホウジンカ</t>
    </rPh>
    <phoneticPr fontId="27"/>
  </si>
  <si>
    <t>青色申告の実施</t>
    <rPh sb="0" eb="2">
      <t>アオイロ</t>
    </rPh>
    <rPh sb="2" eb="4">
      <t>シンコク</t>
    </rPh>
    <rPh sb="5" eb="7">
      <t>ジッシ</t>
    </rPh>
    <phoneticPr fontId="27"/>
  </si>
  <si>
    <t>温室効果ガスの削減等</t>
    <rPh sb="0" eb="2">
      <t>オンシツ</t>
    </rPh>
    <rPh sb="2" eb="4">
      <t>コウカ</t>
    </rPh>
    <rPh sb="7" eb="9">
      <t>サクゲン</t>
    </rPh>
    <rPh sb="9" eb="10">
      <t>トウ</t>
    </rPh>
    <phoneticPr fontId="27"/>
  </si>
  <si>
    <t>有機ＪＡＳ認証面積の拡大</t>
    <rPh sb="0" eb="2">
      <t>ユウキ</t>
    </rPh>
    <rPh sb="5" eb="7">
      <t>ニンショウ</t>
    </rPh>
    <rPh sb="7" eb="9">
      <t>メンセキ</t>
    </rPh>
    <rPh sb="10" eb="12">
      <t>カクダイ</t>
    </rPh>
    <phoneticPr fontId="27"/>
  </si>
  <si>
    <t>ア</t>
    <phoneticPr fontId="27"/>
  </si>
  <si>
    <t>エ</t>
    <phoneticPr fontId="27"/>
  </si>
  <si>
    <t>生産・加工・販売の一体化</t>
    <rPh sb="0" eb="2">
      <t>セイサン</t>
    </rPh>
    <rPh sb="3" eb="5">
      <t>カコウ</t>
    </rPh>
    <rPh sb="6" eb="8">
      <t>ハンバイ</t>
    </rPh>
    <rPh sb="9" eb="12">
      <t>イッタイカ</t>
    </rPh>
    <phoneticPr fontId="27"/>
  </si>
  <si>
    <t>異分野の事業者との連携</t>
    <rPh sb="0" eb="3">
      <t>イブンヤ</t>
    </rPh>
    <rPh sb="4" eb="7">
      <t>ジギョウシャ</t>
    </rPh>
    <rPh sb="9" eb="11">
      <t>レンケイ</t>
    </rPh>
    <phoneticPr fontId="27"/>
  </si>
  <si>
    <t>選択目標</t>
    <rPh sb="0" eb="2">
      <t>センタク</t>
    </rPh>
    <rPh sb="2" eb="4">
      <t>モクヒョウ</t>
    </rPh>
    <phoneticPr fontId="14"/>
  </si>
  <si>
    <t>労働時間の短縮</t>
    <rPh sb="0" eb="2">
      <t>ロウドウ</t>
    </rPh>
    <rPh sb="2" eb="4">
      <t>ジカン</t>
    </rPh>
    <rPh sb="5" eb="7">
      <t>タンシュク</t>
    </rPh>
    <phoneticPr fontId="14"/>
  </si>
  <si>
    <t>時間</t>
    <rPh sb="0" eb="2">
      <t>ジカン</t>
    </rPh>
    <phoneticPr fontId="14"/>
  </si>
  <si>
    <t>青色申告の実施</t>
    <rPh sb="0" eb="2">
      <t>アオイロ</t>
    </rPh>
    <rPh sb="2" eb="4">
      <t>シンコク</t>
    </rPh>
    <rPh sb="5" eb="7">
      <t>ジッシ</t>
    </rPh>
    <phoneticPr fontId="14"/>
  </si>
  <si>
    <t>温室効果ガスの削減等</t>
    <rPh sb="0" eb="4">
      <t>オンシツコウカ</t>
    </rPh>
    <rPh sb="7" eb="10">
      <t>サクゲントウ</t>
    </rPh>
    <phoneticPr fontId="26"/>
  </si>
  <si>
    <t>有機ＪＡＳ認証面積の拡大</t>
    <rPh sb="0" eb="2">
      <t>ユウキ</t>
    </rPh>
    <rPh sb="5" eb="9">
      <t>ニンショウメンセキ</t>
    </rPh>
    <rPh sb="10" eb="12">
      <t>カクダイ</t>
    </rPh>
    <phoneticPr fontId="26"/>
  </si>
  <si>
    <t>ha</t>
    <phoneticPr fontId="26"/>
  </si>
  <si>
    <t>㎏</t>
    <phoneticPr fontId="26"/>
  </si>
  <si>
    <t>生産・加工・販売の一体化</t>
    <rPh sb="0" eb="2">
      <t>セイサン</t>
    </rPh>
    <rPh sb="3" eb="5">
      <t>カコウ</t>
    </rPh>
    <rPh sb="6" eb="8">
      <t>ハンバイ</t>
    </rPh>
    <rPh sb="9" eb="12">
      <t>イッタイカ</t>
    </rPh>
    <phoneticPr fontId="26"/>
  </si>
  <si>
    <t>異分野の事業者との連携</t>
    <rPh sb="0" eb="3">
      <t>イブンヤ</t>
    </rPh>
    <rPh sb="4" eb="7">
      <t>ジギョウシャ</t>
    </rPh>
    <rPh sb="9" eb="11">
      <t>レンケイ</t>
    </rPh>
    <phoneticPr fontId="26"/>
  </si>
  <si>
    <t>追加的信用供与補助事業</t>
    <rPh sb="0" eb="3">
      <t>ツイカテキ</t>
    </rPh>
    <rPh sb="3" eb="5">
      <t>シンヨウ</t>
    </rPh>
    <rPh sb="5" eb="7">
      <t>キョウヨ</t>
    </rPh>
    <rPh sb="7" eb="9">
      <t>ホジョ</t>
    </rPh>
    <rPh sb="9" eb="11">
      <t>ジギョウ</t>
    </rPh>
    <phoneticPr fontId="14"/>
  </si>
  <si>
    <t>⑧他産業との連携</t>
    <rPh sb="1" eb="2">
      <t>タ</t>
    </rPh>
    <rPh sb="2" eb="4">
      <t>サンギョウ</t>
    </rPh>
    <rPh sb="6" eb="8">
      <t>レンケイ</t>
    </rPh>
    <phoneticPr fontId="27"/>
  </si>
  <si>
    <t>導入等する機械等と成果目標の項目の関連</t>
    <rPh sb="0" eb="2">
      <t>ドウニュウ</t>
    </rPh>
    <rPh sb="2" eb="3">
      <t>トウ</t>
    </rPh>
    <rPh sb="5" eb="7">
      <t>キカイ</t>
    </rPh>
    <rPh sb="7" eb="8">
      <t>トウ</t>
    </rPh>
    <rPh sb="9" eb="11">
      <t>セイカ</t>
    </rPh>
    <rPh sb="11" eb="13">
      <t>モクヒョウ</t>
    </rPh>
    <rPh sb="14" eb="16">
      <t>コウモク</t>
    </rPh>
    <rPh sb="17" eb="19">
      <t>カンレン</t>
    </rPh>
    <phoneticPr fontId="14"/>
  </si>
  <si>
    <t>本事業等の実施状況の確認
（確認した場合はチェックを入れること）</t>
    <rPh sb="0" eb="1">
      <t>ホン</t>
    </rPh>
    <rPh sb="1" eb="3">
      <t>ジギョウ</t>
    </rPh>
    <rPh sb="3" eb="4">
      <t>トウ</t>
    </rPh>
    <rPh sb="5" eb="7">
      <t>ジッシ</t>
    </rPh>
    <rPh sb="7" eb="9">
      <t>ジョウキョウ</t>
    </rPh>
    <rPh sb="10" eb="12">
      <t>カクニン</t>
    </rPh>
    <rPh sb="14" eb="16">
      <t>カクニン</t>
    </rPh>
    <rPh sb="18" eb="20">
      <t>バアイ</t>
    </rPh>
    <rPh sb="26" eb="27">
      <t>イ</t>
    </rPh>
    <phoneticPr fontId="14"/>
  </si>
  <si>
    <t>市町村の認定</t>
    <rPh sb="0" eb="3">
      <t>シチョウソン</t>
    </rPh>
    <rPh sb="4" eb="6">
      <t>ニンテイ</t>
    </rPh>
    <phoneticPr fontId="25"/>
  </si>
  <si>
    <t>経営形態の別の区分</t>
    <rPh sb="0" eb="2">
      <t>ケイエイ</t>
    </rPh>
    <rPh sb="2" eb="4">
      <t>ケイタイ</t>
    </rPh>
    <rPh sb="5" eb="6">
      <t>ベツ</t>
    </rPh>
    <rPh sb="7" eb="9">
      <t>クブン</t>
    </rPh>
    <phoneticPr fontId="25"/>
  </si>
  <si>
    <t>農業者の詳細</t>
    <phoneticPr fontId="30"/>
  </si>
  <si>
    <t>被害を受けた施設等</t>
    <rPh sb="0" eb="2">
      <t>ヒガイ</t>
    </rPh>
    <rPh sb="3" eb="4">
      <t>ウ</t>
    </rPh>
    <rPh sb="6" eb="8">
      <t>シセツ</t>
    </rPh>
    <rPh sb="8" eb="9">
      <t>トウ</t>
    </rPh>
    <phoneticPr fontId="14"/>
  </si>
  <si>
    <t>施設等名</t>
    <rPh sb="0" eb="2">
      <t>シセツ</t>
    </rPh>
    <rPh sb="2" eb="3">
      <t>トウ</t>
    </rPh>
    <rPh sb="3" eb="4">
      <t>メイ</t>
    </rPh>
    <phoneticPr fontId="14"/>
  </si>
  <si>
    <t xml:space="preserve">
助成対象者毎の整備内容の整理番号</t>
    <phoneticPr fontId="14"/>
  </si>
  <si>
    <t>補強の該当の有無（該当する場合「１」を入力）</t>
    <rPh sb="0" eb="2">
      <t>ホキョウ</t>
    </rPh>
    <rPh sb="3" eb="5">
      <t>ガイトウ</t>
    </rPh>
    <rPh sb="6" eb="8">
      <t>ウム</t>
    </rPh>
    <rPh sb="9" eb="11">
      <t>ガイトウ</t>
    </rPh>
    <rPh sb="13" eb="15">
      <t>バアイ</t>
    </rPh>
    <rPh sb="19" eb="21">
      <t>ニュウリョク</t>
    </rPh>
    <phoneticPr fontId="14"/>
  </si>
  <si>
    <t>被災貸借施設等の所有者が助成対象者</t>
    <rPh sb="0" eb="2">
      <t>ヒサイ</t>
    </rPh>
    <rPh sb="2" eb="4">
      <t>タイシャク</t>
    </rPh>
    <rPh sb="4" eb="6">
      <t>シセツ</t>
    </rPh>
    <rPh sb="6" eb="7">
      <t>トウ</t>
    </rPh>
    <rPh sb="8" eb="10">
      <t>ショユウ</t>
    </rPh>
    <rPh sb="10" eb="11">
      <t>シャ</t>
    </rPh>
    <rPh sb="12" eb="14">
      <t>ジョセイ</t>
    </rPh>
    <rPh sb="14" eb="16">
      <t>タイショウ</t>
    </rPh>
    <rPh sb="16" eb="17">
      <t>シャ</t>
    </rPh>
    <phoneticPr fontId="14"/>
  </si>
  <si>
    <t>被災貸借施設等の利用者が助成対象者</t>
    <rPh sb="0" eb="2">
      <t>ヒサイ</t>
    </rPh>
    <rPh sb="2" eb="4">
      <t>タイシャク</t>
    </rPh>
    <rPh sb="4" eb="6">
      <t>シセツ</t>
    </rPh>
    <rPh sb="6" eb="7">
      <t>トウ</t>
    </rPh>
    <rPh sb="8" eb="11">
      <t>リヨウシャ</t>
    </rPh>
    <rPh sb="12" eb="14">
      <t>ジョセイ</t>
    </rPh>
    <rPh sb="14" eb="17">
      <t>タイショウシャ</t>
    </rPh>
    <phoneticPr fontId="14"/>
  </si>
  <si>
    <t>a農業経営の維持が図られる</t>
    <rPh sb="1" eb="3">
      <t>ノウギョウ</t>
    </rPh>
    <rPh sb="3" eb="5">
      <t>ケイエイ</t>
    </rPh>
    <rPh sb="6" eb="8">
      <t>イジ</t>
    </rPh>
    <rPh sb="9" eb="10">
      <t>ハカ</t>
    </rPh>
    <phoneticPr fontId="14"/>
  </si>
  <si>
    <t>b貸借関係の継続</t>
    <rPh sb="1" eb="3">
      <t>タイシャク</t>
    </rPh>
    <rPh sb="3" eb="5">
      <t>カンケイ</t>
    </rPh>
    <rPh sb="6" eb="8">
      <t>ケイゾク</t>
    </rPh>
    <phoneticPr fontId="14"/>
  </si>
  <si>
    <t>c復旧の内容・管理方法等について合意</t>
    <rPh sb="1" eb="3">
      <t>フッキュウ</t>
    </rPh>
    <rPh sb="4" eb="6">
      <t>ナイヨウ</t>
    </rPh>
    <rPh sb="7" eb="9">
      <t>カンリ</t>
    </rPh>
    <rPh sb="9" eb="11">
      <t>ホウホウ</t>
    </rPh>
    <rPh sb="11" eb="12">
      <t>トウ</t>
    </rPh>
    <rPh sb="16" eb="18">
      <t>ゴウイ</t>
    </rPh>
    <phoneticPr fontId="14"/>
  </si>
  <si>
    <t>e復旧施設の利用対価は、復旧事業費の自己負担額と復旧施設の耐用年数等で算出される額以内</t>
    <rPh sb="1" eb="3">
      <t>フッキュウ</t>
    </rPh>
    <rPh sb="3" eb="5">
      <t>シセツ</t>
    </rPh>
    <rPh sb="6" eb="8">
      <t>リヨウ</t>
    </rPh>
    <rPh sb="8" eb="10">
      <t>タイカ</t>
    </rPh>
    <rPh sb="12" eb="14">
      <t>フッキュウ</t>
    </rPh>
    <rPh sb="14" eb="17">
      <t>ジギョウヒ</t>
    </rPh>
    <rPh sb="18" eb="20">
      <t>ジコ</t>
    </rPh>
    <rPh sb="20" eb="23">
      <t>フタンガク</t>
    </rPh>
    <rPh sb="24" eb="26">
      <t>フッキュウ</t>
    </rPh>
    <rPh sb="26" eb="28">
      <t>シセツ</t>
    </rPh>
    <rPh sb="29" eb="31">
      <t>タイヨウ</t>
    </rPh>
    <rPh sb="31" eb="33">
      <t>ネンスウ</t>
    </rPh>
    <rPh sb="33" eb="34">
      <t>トウ</t>
    </rPh>
    <rPh sb="35" eb="37">
      <t>サンシュツ</t>
    </rPh>
    <rPh sb="40" eb="41">
      <t>ガク</t>
    </rPh>
    <rPh sb="41" eb="43">
      <t>イナイ</t>
    </rPh>
    <phoneticPr fontId="14"/>
  </si>
  <si>
    <t>a貸借関係が継続</t>
    <rPh sb="1" eb="3">
      <t>タイシャク</t>
    </rPh>
    <rPh sb="3" eb="5">
      <t>カンケイ</t>
    </rPh>
    <rPh sb="6" eb="8">
      <t>ケイゾク</t>
    </rPh>
    <phoneticPr fontId="14"/>
  </si>
  <si>
    <t>b復旧の内容・監理方法等について合意</t>
    <rPh sb="1" eb="3">
      <t>フッキュウ</t>
    </rPh>
    <rPh sb="4" eb="6">
      <t>ナイヨウ</t>
    </rPh>
    <rPh sb="7" eb="9">
      <t>カンリ</t>
    </rPh>
    <rPh sb="9" eb="11">
      <t>ホウホウ</t>
    </rPh>
    <rPh sb="11" eb="12">
      <t>トウ</t>
    </rPh>
    <rPh sb="16" eb="18">
      <t>ゴウイ</t>
    </rPh>
    <phoneticPr fontId="14"/>
  </si>
  <si>
    <t>d必要費償還請求は復旧事業費の内利用者が負担した額以内</t>
    <rPh sb="1" eb="3">
      <t>ヒツヨウ</t>
    </rPh>
    <rPh sb="3" eb="4">
      <t>ヒ</t>
    </rPh>
    <rPh sb="4" eb="6">
      <t>ショウカン</t>
    </rPh>
    <rPh sb="6" eb="8">
      <t>セイキュウ</t>
    </rPh>
    <rPh sb="9" eb="11">
      <t>フッキュウ</t>
    </rPh>
    <rPh sb="11" eb="14">
      <t>ジギョウヒ</t>
    </rPh>
    <rPh sb="15" eb="16">
      <t>ウチ</t>
    </rPh>
    <rPh sb="16" eb="19">
      <t>リヨウシャ</t>
    </rPh>
    <rPh sb="20" eb="22">
      <t>フタン</t>
    </rPh>
    <rPh sb="24" eb="25">
      <t>ガク</t>
    </rPh>
    <rPh sb="25" eb="27">
      <t>イナイ</t>
    </rPh>
    <phoneticPr fontId="14"/>
  </si>
  <si>
    <t>共同利用</t>
    <rPh sb="0" eb="2">
      <t>キョウドウ</t>
    </rPh>
    <rPh sb="2" eb="4">
      <t>リヨウ</t>
    </rPh>
    <phoneticPr fontId="14"/>
  </si>
  <si>
    <t>○台、馬力・○条刈り、○棟○㎡等</t>
    <rPh sb="3" eb="5">
      <t>バリキ</t>
    </rPh>
    <rPh sb="8" eb="9">
      <t>ガ</t>
    </rPh>
    <phoneticPr fontId="14"/>
  </si>
  <si>
    <t>共済対象施設の状況
（園芸施設共済対象施設の再建・修繕・撤去を行う場合に記載）</t>
    <rPh sb="0" eb="2">
      <t>キョウサイ</t>
    </rPh>
    <rPh sb="2" eb="4">
      <t>タイショウ</t>
    </rPh>
    <rPh sb="4" eb="6">
      <t>シセツ</t>
    </rPh>
    <rPh sb="7" eb="9">
      <t>ジョウキョウ</t>
    </rPh>
    <rPh sb="11" eb="13">
      <t>エンゲイ</t>
    </rPh>
    <rPh sb="13" eb="15">
      <t>シセツ</t>
    </rPh>
    <rPh sb="15" eb="17">
      <t>キョウサイ</t>
    </rPh>
    <rPh sb="17" eb="19">
      <t>タイショウ</t>
    </rPh>
    <rPh sb="19" eb="21">
      <t>シセツ</t>
    </rPh>
    <rPh sb="22" eb="24">
      <t>サイケン</t>
    </rPh>
    <rPh sb="25" eb="27">
      <t>シュウゼン</t>
    </rPh>
    <rPh sb="28" eb="30">
      <t>テッキョ</t>
    </rPh>
    <rPh sb="31" eb="32">
      <t>オコナ</t>
    </rPh>
    <rPh sb="33" eb="35">
      <t>バアイ</t>
    </rPh>
    <rPh sb="36" eb="38">
      <t>キサイ</t>
    </rPh>
    <phoneticPr fontId="14"/>
  </si>
  <si>
    <t>農業専用トラックの状況</t>
    <rPh sb="0" eb="2">
      <t>ノウギョウ</t>
    </rPh>
    <rPh sb="2" eb="4">
      <t>センヨウ</t>
    </rPh>
    <rPh sb="9" eb="11">
      <t>ジョウキョウ</t>
    </rPh>
    <phoneticPr fontId="14"/>
  </si>
  <si>
    <t>着工（又は契約）（予定）年月日</t>
    <rPh sb="0" eb="2">
      <t>チャッコウ</t>
    </rPh>
    <rPh sb="3" eb="4">
      <t>マタ</t>
    </rPh>
    <rPh sb="5" eb="7">
      <t>ケイヤク</t>
    </rPh>
    <rPh sb="9" eb="11">
      <t>ヨテイ</t>
    </rPh>
    <rPh sb="12" eb="15">
      <t>ネンガッピ</t>
    </rPh>
    <phoneticPr fontId="14"/>
  </si>
  <si>
    <t>竣工（予定）年月日</t>
    <rPh sb="0" eb="2">
      <t>シュンコウ</t>
    </rPh>
    <rPh sb="3" eb="5">
      <t>ヨテイ</t>
    </rPh>
    <rPh sb="6" eb="9">
      <t>ネンガッピ</t>
    </rPh>
    <phoneticPr fontId="14"/>
  </si>
  <si>
    <t>施工住所
（被災した場所から施設の設置箇所を移動して再建する場合は、移動後の住所を記載し、その下段に移動前の住所を括弧書きで記載。）</t>
    <rPh sb="0" eb="2">
      <t>セコウ</t>
    </rPh>
    <rPh sb="2" eb="4">
      <t>ジュウショ</t>
    </rPh>
    <rPh sb="6" eb="8">
      <t>ヒサイ</t>
    </rPh>
    <rPh sb="10" eb="12">
      <t>バショ</t>
    </rPh>
    <phoneticPr fontId="14"/>
  </si>
  <si>
    <t>被災面積
（㎡）</t>
    <rPh sb="0" eb="2">
      <t>ヒサイ</t>
    </rPh>
    <rPh sb="2" eb="4">
      <t>メンセキ</t>
    </rPh>
    <phoneticPr fontId="14"/>
  </si>
  <si>
    <t>共同利用の上限額（個別で被災した施設等を、共同利用で整備する場合）</t>
    <rPh sb="0" eb="2">
      <t>キョウドウ</t>
    </rPh>
    <rPh sb="2" eb="4">
      <t>リヨウ</t>
    </rPh>
    <rPh sb="5" eb="8">
      <t>ジョウゲンガク</t>
    </rPh>
    <rPh sb="9" eb="11">
      <t>コベツ</t>
    </rPh>
    <rPh sb="12" eb="14">
      <t>ヒサイ</t>
    </rPh>
    <rPh sb="16" eb="18">
      <t>シセツ</t>
    </rPh>
    <rPh sb="18" eb="19">
      <t>トウ</t>
    </rPh>
    <rPh sb="21" eb="23">
      <t>キョウドウ</t>
    </rPh>
    <rPh sb="23" eb="25">
      <t>リヨウ</t>
    </rPh>
    <rPh sb="26" eb="28">
      <t>セイビ</t>
    </rPh>
    <rPh sb="30" eb="32">
      <t>バアイ</t>
    </rPh>
    <phoneticPr fontId="14"/>
  </si>
  <si>
    <t>保険加入（予定）年月</t>
    <rPh sb="0" eb="2">
      <t>ホケン</t>
    </rPh>
    <rPh sb="2" eb="4">
      <t>カニュウ</t>
    </rPh>
    <rPh sb="5" eb="7">
      <t>ヨテイ</t>
    </rPh>
    <rPh sb="8" eb="10">
      <t>ネンゲツ</t>
    </rPh>
    <phoneticPr fontId="14"/>
  </si>
  <si>
    <t>被災時点で新車登録から14年以内（該当する場合「1」を入力）</t>
    <rPh sb="0" eb="2">
      <t>ヒサイ</t>
    </rPh>
    <rPh sb="2" eb="3">
      <t>ジ</t>
    </rPh>
    <rPh sb="3" eb="4">
      <t>テン</t>
    </rPh>
    <rPh sb="5" eb="7">
      <t>シンシャ</t>
    </rPh>
    <rPh sb="7" eb="9">
      <t>トウロク</t>
    </rPh>
    <rPh sb="13" eb="14">
      <t>ネン</t>
    </rPh>
    <rPh sb="14" eb="16">
      <t>イナイ</t>
    </rPh>
    <rPh sb="17" eb="19">
      <t>ガイトウ</t>
    </rPh>
    <rPh sb="21" eb="23">
      <t>バアイ</t>
    </rPh>
    <rPh sb="27" eb="29">
      <t>ニュウリョク</t>
    </rPh>
    <phoneticPr fontId="14"/>
  </si>
  <si>
    <t>被災前に農業専用に使用（該当する場合「1」を入力）</t>
    <rPh sb="0" eb="2">
      <t>ヒサイ</t>
    </rPh>
    <rPh sb="2" eb="3">
      <t>マエ</t>
    </rPh>
    <rPh sb="4" eb="6">
      <t>ノウギョウ</t>
    </rPh>
    <rPh sb="6" eb="8">
      <t>センヨウ</t>
    </rPh>
    <rPh sb="9" eb="11">
      <t>シヨウ</t>
    </rPh>
    <rPh sb="12" eb="14">
      <t>ガイトウ</t>
    </rPh>
    <rPh sb="16" eb="18">
      <t>バアイ</t>
    </rPh>
    <rPh sb="22" eb="24">
      <t>ニュウリョク</t>
    </rPh>
    <phoneticPr fontId="14"/>
  </si>
  <si>
    <t>地方支援措置</t>
    <rPh sb="0" eb="2">
      <t>チホウ</t>
    </rPh>
    <rPh sb="2" eb="4">
      <t>シエン</t>
    </rPh>
    <rPh sb="4" eb="6">
      <t>ソチ</t>
    </rPh>
    <phoneticPr fontId="14"/>
  </si>
  <si>
    <t>追加的信用供与
活用希望の有無</t>
    <rPh sb="0" eb="3">
      <t>ツイカテキ</t>
    </rPh>
    <rPh sb="3" eb="5">
      <t>シンヨウ</t>
    </rPh>
    <rPh sb="5" eb="7">
      <t>キョウヨ</t>
    </rPh>
    <rPh sb="8" eb="10">
      <t>カツヨウ</t>
    </rPh>
    <rPh sb="10" eb="12">
      <t>キボウ</t>
    </rPh>
    <rPh sb="13" eb="15">
      <t>ウム</t>
    </rPh>
    <phoneticPr fontId="14"/>
  </si>
  <si>
    <t>計</t>
    <rPh sb="0" eb="1">
      <t>ケイ</t>
    </rPh>
    <phoneticPr fontId="14"/>
  </si>
  <si>
    <t>追加的信用供与事業費
(円)</t>
    <rPh sb="0" eb="3">
      <t>ツイカテキ</t>
    </rPh>
    <rPh sb="3" eb="5">
      <t>シンヨウ</t>
    </rPh>
    <rPh sb="5" eb="7">
      <t>キョウヨ</t>
    </rPh>
    <rPh sb="7" eb="10">
      <t>ジギョウヒ</t>
    </rPh>
    <rPh sb="12" eb="13">
      <t>エン</t>
    </rPh>
    <phoneticPr fontId="14"/>
  </si>
  <si>
    <t>市町村長が被災したことを証明した災害の名称</t>
    <rPh sb="0" eb="3">
      <t>シチョウソン</t>
    </rPh>
    <rPh sb="3" eb="4">
      <t>チョウ</t>
    </rPh>
    <rPh sb="5" eb="7">
      <t>ヒサイ</t>
    </rPh>
    <rPh sb="12" eb="14">
      <t>ショウメイ</t>
    </rPh>
    <rPh sb="16" eb="18">
      <t>サイガイ</t>
    </rPh>
    <rPh sb="19" eb="21">
      <t>メイショウ</t>
    </rPh>
    <phoneticPr fontId="14"/>
  </si>
  <si>
    <t>成果目標の設定状況（実施要綱別記の別表６－１）</t>
    <rPh sb="0" eb="2">
      <t>セイカ</t>
    </rPh>
    <rPh sb="2" eb="4">
      <t>モクヒョウ</t>
    </rPh>
    <rPh sb="5" eb="7">
      <t>セッテイ</t>
    </rPh>
    <rPh sb="7" eb="9">
      <t>ジョウキョウ</t>
    </rPh>
    <rPh sb="10" eb="12">
      <t>ジッシ</t>
    </rPh>
    <rPh sb="12" eb="14">
      <t>ヨウコウ</t>
    </rPh>
    <rPh sb="14" eb="16">
      <t>ベッキ</t>
    </rPh>
    <rPh sb="17" eb="19">
      <t>ベッピョウ</t>
    </rPh>
    <phoneticPr fontId="14"/>
  </si>
  <si>
    <t>　補強の取組において、付加価値額の拡大を設定する場合は「1」を記入。
　ただし就業者１人当たりで目標設定する場合は「2」を記入。</t>
    <rPh sb="1" eb="3">
      <t>ホキョウ</t>
    </rPh>
    <rPh sb="4" eb="6">
      <t>トリクミ</t>
    </rPh>
    <rPh sb="11" eb="13">
      <t>フカ</t>
    </rPh>
    <rPh sb="13" eb="15">
      <t>カチ</t>
    </rPh>
    <rPh sb="15" eb="16">
      <t>ガク</t>
    </rPh>
    <rPh sb="17" eb="19">
      <t>カクダイ</t>
    </rPh>
    <rPh sb="20" eb="22">
      <t>セッテイ</t>
    </rPh>
    <rPh sb="24" eb="26">
      <t>バアイ</t>
    </rPh>
    <phoneticPr fontId="14"/>
  </si>
  <si>
    <t>１　記入に当たっては、助成対象者ごとに、導入する１施設等ごとに記載すること。</t>
    <rPh sb="2" eb="4">
      <t>キニュウ</t>
    </rPh>
    <rPh sb="5" eb="6">
      <t>ア</t>
    </rPh>
    <rPh sb="11" eb="13">
      <t>ジョセイ</t>
    </rPh>
    <rPh sb="13" eb="15">
      <t>タイショウ</t>
    </rPh>
    <rPh sb="15" eb="16">
      <t>シャ</t>
    </rPh>
    <rPh sb="20" eb="22">
      <t>ドウニュウ</t>
    </rPh>
    <rPh sb="25" eb="27">
      <t>シセツ</t>
    </rPh>
    <rPh sb="27" eb="28">
      <t>トウ</t>
    </rPh>
    <rPh sb="31" eb="33">
      <t>キサイ</t>
    </rPh>
    <phoneticPr fontId="14"/>
  </si>
  <si>
    <t>２　補強以外の取組の場合、「地区名」の欄については、市町村名を記載すること。</t>
    <rPh sb="2" eb="4">
      <t>ホキョウ</t>
    </rPh>
    <rPh sb="4" eb="6">
      <t>イガイ</t>
    </rPh>
    <rPh sb="7" eb="9">
      <t>トリクミ</t>
    </rPh>
    <rPh sb="10" eb="12">
      <t>バアイ</t>
    </rPh>
    <rPh sb="14" eb="17">
      <t>チクメイ</t>
    </rPh>
    <rPh sb="19" eb="20">
      <t>ラン</t>
    </rPh>
    <rPh sb="26" eb="29">
      <t>シチョウソン</t>
    </rPh>
    <rPh sb="29" eb="30">
      <t>メイ</t>
    </rPh>
    <rPh sb="31" eb="33">
      <t>キサイ</t>
    </rPh>
    <phoneticPr fontId="23"/>
  </si>
  <si>
    <t>被災証明を受けた者（貸借施設等の所有者)</t>
    <rPh sb="0" eb="2">
      <t>ヒサイ</t>
    </rPh>
    <rPh sb="2" eb="4">
      <t>ショウメイ</t>
    </rPh>
    <rPh sb="5" eb="6">
      <t>ウ</t>
    </rPh>
    <rPh sb="8" eb="9">
      <t>シャ</t>
    </rPh>
    <rPh sb="10" eb="12">
      <t>タイシャク</t>
    </rPh>
    <rPh sb="12" eb="14">
      <t>シセツ</t>
    </rPh>
    <rPh sb="14" eb="15">
      <t>トウ</t>
    </rPh>
    <rPh sb="16" eb="19">
      <t>ショユウシャ</t>
    </rPh>
    <phoneticPr fontId="14"/>
  </si>
  <si>
    <t>被災証明を受けた者（貸借施設等の利用者)</t>
    <rPh sb="0" eb="2">
      <t>ヒサイ</t>
    </rPh>
    <rPh sb="2" eb="4">
      <t>ショウメイ</t>
    </rPh>
    <rPh sb="5" eb="6">
      <t>ウ</t>
    </rPh>
    <rPh sb="8" eb="9">
      <t>シャ</t>
    </rPh>
    <rPh sb="10" eb="12">
      <t>タイシャク</t>
    </rPh>
    <rPh sb="12" eb="14">
      <t>シセツ</t>
    </rPh>
    <rPh sb="14" eb="15">
      <t>トウ</t>
    </rPh>
    <rPh sb="16" eb="18">
      <t>リヨウ</t>
    </rPh>
    <rPh sb="18" eb="19">
      <t>シャ</t>
    </rPh>
    <phoneticPr fontId="14"/>
  </si>
  <si>
    <t>目標地図に位置付けられた者等</t>
    <rPh sb="0" eb="2">
      <t>モクヒョウ</t>
    </rPh>
    <rPh sb="2" eb="4">
      <t>チズ</t>
    </rPh>
    <rPh sb="5" eb="8">
      <t>イチヅ</t>
    </rPh>
    <rPh sb="12" eb="13">
      <t>シャ</t>
    </rPh>
    <rPh sb="13" eb="14">
      <t>トウ</t>
    </rPh>
    <phoneticPr fontId="14"/>
  </si>
  <si>
    <t>ハウス（パイプ）</t>
  </si>
  <si>
    <t>生産・加工</t>
    <rPh sb="0" eb="2">
      <t>セイサン</t>
    </rPh>
    <rPh sb="3" eb="5">
      <t>カコウ</t>
    </rPh>
    <phoneticPr fontId="14"/>
  </si>
  <si>
    <t>ハウス（鉄骨）</t>
    <rPh sb="4" eb="6">
      <t>テッコツ</t>
    </rPh>
    <phoneticPr fontId="11"/>
  </si>
  <si>
    <t>ハウス（ガラス）</t>
  </si>
  <si>
    <t>園芸施設の付帯施設</t>
    <rPh sb="0" eb="2">
      <t>エンゲイ</t>
    </rPh>
    <rPh sb="2" eb="4">
      <t>シセツ</t>
    </rPh>
    <rPh sb="5" eb="7">
      <t>フタイ</t>
    </rPh>
    <rPh sb="7" eb="9">
      <t>シセツ</t>
    </rPh>
    <phoneticPr fontId="11"/>
  </si>
  <si>
    <t>農機具格納庫</t>
    <rPh sb="0" eb="3">
      <t>ノウキグ</t>
    </rPh>
    <rPh sb="3" eb="6">
      <t>カクノウコ</t>
    </rPh>
    <phoneticPr fontId="11"/>
  </si>
  <si>
    <t>農作業用施設</t>
    <rPh sb="0" eb="3">
      <t>ノウサギョウ</t>
    </rPh>
    <rPh sb="3" eb="6">
      <t>ヨウシセツ</t>
    </rPh>
    <phoneticPr fontId="11"/>
  </si>
  <si>
    <t>加工施設</t>
    <rPh sb="0" eb="2">
      <t>カコウ</t>
    </rPh>
    <rPh sb="2" eb="4">
      <t>シセツ</t>
    </rPh>
    <phoneticPr fontId="11"/>
  </si>
  <si>
    <t>育苗施設</t>
    <rPh sb="0" eb="2">
      <t>イクビョウ</t>
    </rPh>
    <rPh sb="2" eb="4">
      <t>シセツ</t>
    </rPh>
    <phoneticPr fontId="11"/>
  </si>
  <si>
    <t>果樹棚</t>
    <rPh sb="0" eb="2">
      <t>カジュ</t>
    </rPh>
    <rPh sb="2" eb="3">
      <t>ダナ</t>
    </rPh>
    <phoneticPr fontId="11"/>
  </si>
  <si>
    <t>集出荷施設</t>
    <rPh sb="0" eb="1">
      <t>シュウ</t>
    </rPh>
    <rPh sb="1" eb="3">
      <t>シュッカ</t>
    </rPh>
    <rPh sb="3" eb="5">
      <t>シセツ</t>
    </rPh>
    <phoneticPr fontId="11"/>
  </si>
  <si>
    <t>畜舎（肉用牛）</t>
    <rPh sb="0" eb="2">
      <t>チクシャ</t>
    </rPh>
    <rPh sb="3" eb="6">
      <t>ニクヨウギュウ</t>
    </rPh>
    <phoneticPr fontId="11"/>
  </si>
  <si>
    <t>畜舎（養豚）</t>
    <rPh sb="0" eb="2">
      <t>チクシャ</t>
    </rPh>
    <rPh sb="3" eb="5">
      <t>ヨウトン</t>
    </rPh>
    <phoneticPr fontId="11"/>
  </si>
  <si>
    <t>畜舎（養鶏）</t>
    <rPh sb="0" eb="2">
      <t>チクシャ</t>
    </rPh>
    <rPh sb="3" eb="5">
      <t>ヨウケイ</t>
    </rPh>
    <phoneticPr fontId="11"/>
  </si>
  <si>
    <t>畜舎（酪農）</t>
    <rPh sb="0" eb="2">
      <t>チクシャ</t>
    </rPh>
    <rPh sb="3" eb="5">
      <t>ラクノウ</t>
    </rPh>
    <phoneticPr fontId="11"/>
  </si>
  <si>
    <t>畜舎（その他）</t>
    <rPh sb="0" eb="2">
      <t>チクシャ</t>
    </rPh>
    <rPh sb="5" eb="6">
      <t>タ</t>
    </rPh>
    <phoneticPr fontId="11"/>
  </si>
  <si>
    <t>その他畜産関係施設</t>
    <rPh sb="2" eb="3">
      <t>タ</t>
    </rPh>
    <rPh sb="3" eb="5">
      <t>チクサン</t>
    </rPh>
    <rPh sb="5" eb="7">
      <t>カンケイ</t>
    </rPh>
    <rPh sb="7" eb="9">
      <t>シセツ</t>
    </rPh>
    <phoneticPr fontId="11"/>
  </si>
  <si>
    <t>その他施設等</t>
    <rPh sb="2" eb="3">
      <t>タ</t>
    </rPh>
    <rPh sb="3" eb="5">
      <t>シセツ</t>
    </rPh>
    <rPh sb="5" eb="6">
      <t>トウ</t>
    </rPh>
    <phoneticPr fontId="11"/>
  </si>
  <si>
    <t>農業用機械</t>
    <rPh sb="0" eb="3">
      <t>ノウギョウヨウ</t>
    </rPh>
    <rPh sb="3" eb="5">
      <t>キカイ</t>
    </rPh>
    <phoneticPr fontId="11"/>
  </si>
  <si>
    <r>
      <t>撤去（290円/m</t>
    </r>
    <r>
      <rPr>
        <vertAlign val="superscript"/>
        <sz val="8"/>
        <rFont val="ＭＳ 明朝"/>
        <family val="1"/>
        <charset val="128"/>
      </rPr>
      <t>2</t>
    </r>
    <r>
      <rPr>
        <sz val="8"/>
        <rFont val="ＭＳ 明朝"/>
        <family val="1"/>
        <charset val="128"/>
      </rPr>
      <t>）</t>
    </r>
    <rPh sb="0" eb="2">
      <t>テッキョ</t>
    </rPh>
    <rPh sb="6" eb="7">
      <t>エン</t>
    </rPh>
    <phoneticPr fontId="12"/>
  </si>
  <si>
    <t>撤去</t>
    <rPh sb="0" eb="2">
      <t>テッキョ</t>
    </rPh>
    <phoneticPr fontId="14"/>
  </si>
  <si>
    <r>
      <t>撤去（880円/m</t>
    </r>
    <r>
      <rPr>
        <vertAlign val="superscript"/>
        <sz val="8"/>
        <rFont val="ＭＳ 明朝"/>
        <family val="1"/>
        <charset val="128"/>
      </rPr>
      <t>2</t>
    </r>
    <r>
      <rPr>
        <sz val="8"/>
        <rFont val="ＭＳ 明朝"/>
        <family val="1"/>
        <charset val="128"/>
      </rPr>
      <t>）</t>
    </r>
    <rPh sb="0" eb="2">
      <t>テッキョ</t>
    </rPh>
    <rPh sb="6" eb="7">
      <t>エン</t>
    </rPh>
    <phoneticPr fontId="12"/>
  </si>
  <si>
    <r>
      <t>撤去（1,200円/m</t>
    </r>
    <r>
      <rPr>
        <vertAlign val="superscript"/>
        <sz val="8"/>
        <rFont val="ＭＳ 明朝"/>
        <family val="1"/>
        <charset val="128"/>
      </rPr>
      <t>2</t>
    </r>
    <r>
      <rPr>
        <sz val="8"/>
        <rFont val="ＭＳ 明朝"/>
        <family val="1"/>
        <charset val="128"/>
      </rPr>
      <t>）</t>
    </r>
    <rPh sb="0" eb="2">
      <t>テッキョ</t>
    </rPh>
    <rPh sb="8" eb="9">
      <t>エン</t>
    </rPh>
    <phoneticPr fontId="12"/>
  </si>
  <si>
    <r>
      <t>撤去（4,500円/m</t>
    </r>
    <r>
      <rPr>
        <vertAlign val="superscript"/>
        <sz val="8"/>
        <rFont val="ＭＳ 明朝"/>
        <family val="1"/>
        <charset val="128"/>
      </rPr>
      <t>2</t>
    </r>
    <r>
      <rPr>
        <sz val="8"/>
        <rFont val="ＭＳ 明朝"/>
        <family val="1"/>
        <charset val="128"/>
      </rPr>
      <t>）</t>
    </r>
    <rPh sb="0" eb="2">
      <t>テッキョ</t>
    </rPh>
    <rPh sb="8" eb="9">
      <t>エン</t>
    </rPh>
    <phoneticPr fontId="12"/>
  </si>
  <si>
    <t>撤去（特認）</t>
    <rPh sb="0" eb="2">
      <t>テッキョ</t>
    </rPh>
    <rPh sb="3" eb="5">
      <t>トクニン</t>
    </rPh>
    <phoneticPr fontId="12"/>
  </si>
  <si>
    <t>農業専用トラック</t>
    <rPh sb="0" eb="2">
      <t>ノウギョウ</t>
    </rPh>
    <rPh sb="2" eb="4">
      <t>センヨウ</t>
    </rPh>
    <phoneticPr fontId="14"/>
  </si>
  <si>
    <t>トラック</t>
    <phoneticPr fontId="14"/>
  </si>
  <si>
    <t>Ⅰ　被災農業者支援タイプ</t>
    <rPh sb="2" eb="4">
      <t>ヒサイ</t>
    </rPh>
    <rPh sb="4" eb="7">
      <t>ノウギョウシャ</t>
    </rPh>
    <rPh sb="7" eb="9">
      <t>シエン</t>
    </rPh>
    <phoneticPr fontId="14"/>
  </si>
  <si>
    <t>事業関連取組目標</t>
    <rPh sb="0" eb="2">
      <t>ジギョウ</t>
    </rPh>
    <rPh sb="2" eb="4">
      <t>カンレン</t>
    </rPh>
    <rPh sb="4" eb="6">
      <t>トリクミ</t>
    </rPh>
    <rPh sb="6" eb="8">
      <t>モクヒョウ</t>
    </rPh>
    <phoneticPr fontId="14"/>
  </si>
  <si>
    <t>１　記載は、２のⅠの地区別の記載から転記し、記入に当たっては、事業実施主体及び「事業内容」欄ごとに記載すること。</t>
    <rPh sb="2" eb="4">
      <t>キサイ</t>
    </rPh>
    <rPh sb="9" eb="10">
      <t>ベッピョウ</t>
    </rPh>
    <rPh sb="10" eb="12">
      <t>チク</t>
    </rPh>
    <rPh sb="12" eb="13">
      <t>ベツ</t>
    </rPh>
    <rPh sb="14" eb="16">
      <t>キサイ</t>
    </rPh>
    <rPh sb="18" eb="20">
      <t>テンキ</t>
    </rPh>
    <rPh sb="22" eb="24">
      <t>キニュウ</t>
    </rPh>
    <rPh sb="25" eb="26">
      <t>ア</t>
    </rPh>
    <rPh sb="31" eb="33">
      <t>ジギョウ</t>
    </rPh>
    <rPh sb="33" eb="35">
      <t>ジッシ</t>
    </rPh>
    <rPh sb="35" eb="37">
      <t>シュタイ</t>
    </rPh>
    <rPh sb="37" eb="38">
      <t>オヨ</t>
    </rPh>
    <rPh sb="40" eb="42">
      <t>ジギョウ</t>
    </rPh>
    <rPh sb="42" eb="44">
      <t>ナイヨウ</t>
    </rPh>
    <rPh sb="45" eb="46">
      <t>ラン</t>
    </rPh>
    <rPh sb="49" eb="51">
      <t>キサイ</t>
    </rPh>
    <phoneticPr fontId="23"/>
  </si>
  <si>
    <t>区分</t>
    <rPh sb="0" eb="2">
      <t>クブン</t>
    </rPh>
    <phoneticPr fontId="30"/>
  </si>
  <si>
    <t>整理番号</t>
    <rPh sb="0" eb="2">
      <t>セイリ</t>
    </rPh>
    <rPh sb="2" eb="4">
      <t>バンゴウ</t>
    </rPh>
    <phoneticPr fontId="30"/>
  </si>
  <si>
    <t>導入する施設等情報</t>
    <rPh sb="0" eb="2">
      <t>ドウニュウ</t>
    </rPh>
    <rPh sb="4" eb="6">
      <t>シセツ</t>
    </rPh>
    <rPh sb="6" eb="7">
      <t>トウ</t>
    </rPh>
    <rPh sb="7" eb="9">
      <t>ジョウホウ</t>
    </rPh>
    <phoneticPr fontId="14"/>
  </si>
  <si>
    <t>事業内容</t>
    <phoneticPr fontId="14"/>
  </si>
  <si>
    <t>事業実施主体
(市町村名)</t>
    <rPh sb="0" eb="2">
      <t>ジギョウ</t>
    </rPh>
    <rPh sb="2" eb="4">
      <t>ジッシ</t>
    </rPh>
    <rPh sb="4" eb="6">
      <t>シュタイ</t>
    </rPh>
    <rPh sb="11" eb="12">
      <t>メイ</t>
    </rPh>
    <phoneticPr fontId="14"/>
  </si>
  <si>
    <t>助成対象者名</t>
    <rPh sb="0" eb="2">
      <t>ジョセイ</t>
    </rPh>
    <rPh sb="2" eb="5">
      <t>タイショウシャ</t>
    </rPh>
    <rPh sb="5" eb="6">
      <t>メイ</t>
    </rPh>
    <phoneticPr fontId="14"/>
  </si>
  <si>
    <t>１、３、４及び６（個人の場合）の者で組織する団体</t>
    <rPh sb="5" eb="6">
      <t>オヨ</t>
    </rPh>
    <rPh sb="9" eb="11">
      <t>コジン</t>
    </rPh>
    <rPh sb="12" eb="14">
      <t>バアイ</t>
    </rPh>
    <rPh sb="16" eb="17">
      <t>モノ</t>
    </rPh>
    <rPh sb="18" eb="20">
      <t>ソシキ</t>
    </rPh>
    <rPh sb="22" eb="24">
      <t>ダンタイ</t>
    </rPh>
    <phoneticPr fontId="14"/>
  </si>
  <si>
    <t>合計</t>
    <rPh sb="0" eb="2">
      <t>ゴウケイ</t>
    </rPh>
    <phoneticPr fontId="30"/>
  </si>
  <si>
    <t>必須目標（付加価値額の拡大）
（被災農業者の農業経営の維持）</t>
    <rPh sb="0" eb="2">
      <t>ヒッス</t>
    </rPh>
    <rPh sb="2" eb="4">
      <t>モクヒョウ</t>
    </rPh>
    <phoneticPr fontId="14"/>
  </si>
  <si>
    <t>11　「成果目標の設定状況（実施要綱別記の別表６－１）」欄の「単位」欄について、整理番号表⑧に例示した記載の単位を基本とする。例示に沿わない場合には、適宜単位を記載すること。</t>
    <phoneticPr fontId="14"/>
  </si>
  <si>
    <t>14　実施要綱第４の５により、事業内容に変更があった場合は、変更があった各欄ごとに、上段に変更前の内容を括弧書きで記載し、下段に変更後の内容を記載すること。</t>
    <rPh sb="3" eb="5">
      <t>ジッシ</t>
    </rPh>
    <rPh sb="5" eb="7">
      <t>ヨウコウ</t>
    </rPh>
    <phoneticPr fontId="23"/>
  </si>
  <si>
    <t>４　実施要綱第４の５により、事業内容に変更があった場合は、変更があった各欄ごとに、上段に変更前の内容を括弧書きで記載し、下段に変更後の内容を記載すること。</t>
    <rPh sb="2" eb="4">
      <t>ジッシ</t>
    </rPh>
    <rPh sb="4" eb="6">
      <t>ヨウコウ</t>
    </rPh>
    <rPh sb="6" eb="7">
      <t>ダイ</t>
    </rPh>
    <rPh sb="14" eb="16">
      <t>ジギョウ</t>
    </rPh>
    <rPh sb="16" eb="18">
      <t>ナイヨウ</t>
    </rPh>
    <rPh sb="19" eb="21">
      <t>ヘンコウ</t>
    </rPh>
    <rPh sb="25" eb="27">
      <t>バアイ</t>
    </rPh>
    <rPh sb="29" eb="31">
      <t>ヘンコウ</t>
    </rPh>
    <rPh sb="35" eb="37">
      <t>カクラン</t>
    </rPh>
    <rPh sb="41" eb="43">
      <t>ジョウダン</t>
    </rPh>
    <rPh sb="44" eb="47">
      <t>ヘンコウマエ</t>
    </rPh>
    <rPh sb="48" eb="50">
      <t>ナイヨウ</t>
    </rPh>
    <rPh sb="51" eb="54">
      <t>カッコガ</t>
    </rPh>
    <rPh sb="56" eb="58">
      <t>キサイ</t>
    </rPh>
    <rPh sb="60" eb="62">
      <t>ゲダン</t>
    </rPh>
    <rPh sb="63" eb="66">
      <t>ヘンコウゴ</t>
    </rPh>
    <rPh sb="67" eb="69">
      <t>ナイヨウ</t>
    </rPh>
    <rPh sb="70" eb="72">
      <t>キサイ</t>
    </rPh>
    <phoneticPr fontId="23"/>
  </si>
  <si>
    <t>３　各欄における「整理番号」、「区分」及び「コード」の欄の記載に当たっては、３の整理番号表に基づき番号を記載すること。</t>
    <rPh sb="2" eb="4">
      <t>カクラン</t>
    </rPh>
    <rPh sb="9" eb="11">
      <t>セイリ</t>
    </rPh>
    <rPh sb="11" eb="13">
      <t>バンゴウ</t>
    </rPh>
    <rPh sb="16" eb="18">
      <t>クブン</t>
    </rPh>
    <rPh sb="19" eb="20">
      <t>オヨ</t>
    </rPh>
    <rPh sb="27" eb="28">
      <t>ラン</t>
    </rPh>
    <rPh sb="29" eb="31">
      <t>キサイ</t>
    </rPh>
    <rPh sb="32" eb="33">
      <t>ア</t>
    </rPh>
    <rPh sb="44" eb="45">
      <t>ヒョウ</t>
    </rPh>
    <rPh sb="46" eb="47">
      <t>モト</t>
    </rPh>
    <rPh sb="49" eb="51">
      <t>バンゴウ</t>
    </rPh>
    <rPh sb="52" eb="54">
      <t>キサイ</t>
    </rPh>
    <phoneticPr fontId="23"/>
  </si>
  <si>
    <t>４　「農業者情報」欄の「対象者区分の市町村の認定」欄については、被災後も営農をやめることなく再開しようとする者として市町村が認める者であれば、○を記載すること。</t>
    <rPh sb="3" eb="6">
      <t>ノウギョウシャ</t>
    </rPh>
    <rPh sb="6" eb="8">
      <t>ジョウホウ</t>
    </rPh>
    <rPh sb="9" eb="10">
      <t>ラン</t>
    </rPh>
    <rPh sb="12" eb="15">
      <t>タイショウシャ</t>
    </rPh>
    <rPh sb="15" eb="17">
      <t>クブン</t>
    </rPh>
    <rPh sb="18" eb="21">
      <t>シチョウソン</t>
    </rPh>
    <rPh sb="22" eb="24">
      <t>ニンテイ</t>
    </rPh>
    <rPh sb="25" eb="26">
      <t>ラン</t>
    </rPh>
    <rPh sb="32" eb="35">
      <t>ヒサイゴ</t>
    </rPh>
    <rPh sb="36" eb="38">
      <t>エイノウ</t>
    </rPh>
    <rPh sb="46" eb="48">
      <t>サイカイ</t>
    </rPh>
    <rPh sb="54" eb="55">
      <t>モノ</t>
    </rPh>
    <rPh sb="58" eb="61">
      <t>シチョウソン</t>
    </rPh>
    <rPh sb="62" eb="63">
      <t>ミト</t>
    </rPh>
    <rPh sb="65" eb="66">
      <t>シャ</t>
    </rPh>
    <rPh sb="73" eb="75">
      <t>キサイ</t>
    </rPh>
    <phoneticPr fontId="14"/>
  </si>
  <si>
    <t>５　「被害を受けた施設等」欄の「被害を受けた施設等の貸付前に所有者等が利用していた貸借施設等」欄については、被害を受けた施設等が貸付前に所有者等が利用していた貸借施設等であれば、○を記載すること。</t>
    <rPh sb="3" eb="5">
      <t>ヒガイ</t>
    </rPh>
    <rPh sb="6" eb="7">
      <t>ウ</t>
    </rPh>
    <rPh sb="9" eb="11">
      <t>シセツ</t>
    </rPh>
    <rPh sb="11" eb="12">
      <t>トウ</t>
    </rPh>
    <rPh sb="13" eb="14">
      <t>ラン</t>
    </rPh>
    <rPh sb="16" eb="18">
      <t>ヒガイ</t>
    </rPh>
    <rPh sb="19" eb="20">
      <t>ウ</t>
    </rPh>
    <rPh sb="22" eb="24">
      <t>シセツ</t>
    </rPh>
    <rPh sb="24" eb="25">
      <t>トウ</t>
    </rPh>
    <rPh sb="26" eb="28">
      <t>カシツケ</t>
    </rPh>
    <rPh sb="28" eb="29">
      <t>マエ</t>
    </rPh>
    <rPh sb="30" eb="33">
      <t>ショユウシャ</t>
    </rPh>
    <rPh sb="33" eb="34">
      <t>トウ</t>
    </rPh>
    <rPh sb="35" eb="37">
      <t>リヨウ</t>
    </rPh>
    <rPh sb="41" eb="43">
      <t>タイシャク</t>
    </rPh>
    <rPh sb="43" eb="45">
      <t>シセツ</t>
    </rPh>
    <rPh sb="45" eb="46">
      <t>トウ</t>
    </rPh>
    <rPh sb="47" eb="48">
      <t>ラン</t>
    </rPh>
    <rPh sb="91" eb="93">
      <t>キサイ</t>
    </rPh>
    <phoneticPr fontId="14"/>
  </si>
  <si>
    <t>６　「導入する施設等情報」欄の「整備内容の共同利用」欄については、個別で被害を受けた施設等を共同利用で整備する場合に○を記載すること。</t>
    <rPh sb="3" eb="5">
      <t>ドウニュウ</t>
    </rPh>
    <rPh sb="7" eb="9">
      <t>シセツ</t>
    </rPh>
    <rPh sb="9" eb="10">
      <t>トウ</t>
    </rPh>
    <rPh sb="10" eb="12">
      <t>ジョウホウ</t>
    </rPh>
    <rPh sb="13" eb="14">
      <t>ラン</t>
    </rPh>
    <rPh sb="16" eb="18">
      <t>セイビ</t>
    </rPh>
    <rPh sb="18" eb="20">
      <t>ナイヨウ</t>
    </rPh>
    <rPh sb="21" eb="23">
      <t>キョウドウ</t>
    </rPh>
    <rPh sb="23" eb="25">
      <t>リヨウ</t>
    </rPh>
    <rPh sb="26" eb="27">
      <t>ラン</t>
    </rPh>
    <rPh sb="33" eb="35">
      <t>コベツ</t>
    </rPh>
    <rPh sb="36" eb="38">
      <t>ヒガイ</t>
    </rPh>
    <rPh sb="39" eb="40">
      <t>ウ</t>
    </rPh>
    <rPh sb="42" eb="44">
      <t>シセツ</t>
    </rPh>
    <rPh sb="44" eb="45">
      <t>トウ</t>
    </rPh>
    <rPh sb="46" eb="48">
      <t>キョウドウ</t>
    </rPh>
    <rPh sb="48" eb="50">
      <t>リヨウ</t>
    </rPh>
    <rPh sb="51" eb="53">
      <t>セイビ</t>
    </rPh>
    <rPh sb="55" eb="57">
      <t>バアイ</t>
    </rPh>
    <rPh sb="60" eb="62">
      <t>キサイ</t>
    </rPh>
    <phoneticPr fontId="14"/>
  </si>
  <si>
    <t>７　同欄の「所有者以外の者に利用された施設等の復旧基準」欄について、該当する欄に○を記載すること。</t>
    <rPh sb="2" eb="4">
      <t>ドウラン</t>
    </rPh>
    <rPh sb="6" eb="8">
      <t>ショユウ</t>
    </rPh>
    <rPh sb="8" eb="9">
      <t>シャ</t>
    </rPh>
    <rPh sb="9" eb="11">
      <t>イガイ</t>
    </rPh>
    <rPh sb="12" eb="13">
      <t>シャ</t>
    </rPh>
    <rPh sb="14" eb="16">
      <t>リヨウ</t>
    </rPh>
    <rPh sb="19" eb="21">
      <t>シセツ</t>
    </rPh>
    <rPh sb="21" eb="22">
      <t>トウ</t>
    </rPh>
    <rPh sb="23" eb="25">
      <t>フッキュウ</t>
    </rPh>
    <rPh sb="25" eb="27">
      <t>キジュン</t>
    </rPh>
    <rPh sb="28" eb="29">
      <t>ラン</t>
    </rPh>
    <rPh sb="34" eb="36">
      <t>ガイトウ</t>
    </rPh>
    <rPh sb="38" eb="39">
      <t>ラン</t>
    </rPh>
    <rPh sb="42" eb="44">
      <t>キサイ</t>
    </rPh>
    <phoneticPr fontId="14"/>
  </si>
  <si>
    <t>12　「成果目標の設定状況（実施要綱別記の別表６－１）」欄の「導入等する機械等と成果目標の項目の関連」欄については、導入等する機械等が成果目標の達成にどのように関係するかを詳細に記載すること。</t>
    <rPh sb="4" eb="6">
      <t>セイカ</t>
    </rPh>
    <rPh sb="6" eb="8">
      <t>モクヒョウ</t>
    </rPh>
    <rPh sb="9" eb="11">
      <t>セッテイ</t>
    </rPh>
    <rPh sb="11" eb="13">
      <t>ジョウキョウ</t>
    </rPh>
    <rPh sb="14" eb="16">
      <t>ジッシ</t>
    </rPh>
    <rPh sb="16" eb="18">
      <t>ヨウコウ</t>
    </rPh>
    <rPh sb="18" eb="20">
      <t>ベッキ</t>
    </rPh>
    <rPh sb="21" eb="23">
      <t>ベッピョウ</t>
    </rPh>
    <rPh sb="28" eb="29">
      <t>ラン</t>
    </rPh>
    <phoneticPr fontId="14"/>
  </si>
  <si>
    <t>13　「市町村長が被災したことを証明した災害の名称」欄については、被災した農業者であることを証明した災害名を記載すること。</t>
    <rPh sb="26" eb="27">
      <t>ラン</t>
    </rPh>
    <rPh sb="33" eb="35">
      <t>ヒサイ</t>
    </rPh>
    <rPh sb="37" eb="40">
      <t>ノウギョウシャ</t>
    </rPh>
    <rPh sb="46" eb="48">
      <t>ショウメイ</t>
    </rPh>
    <rPh sb="50" eb="52">
      <t>サイガイ</t>
    </rPh>
    <rPh sb="52" eb="53">
      <t>メイ</t>
    </rPh>
    <rPh sb="54" eb="56">
      <t>キサイ</t>
    </rPh>
    <phoneticPr fontId="14"/>
  </si>
  <si>
    <t>１　補強の取組</t>
    <rPh sb="2" eb="4">
      <t>ホキョウ</t>
    </rPh>
    <rPh sb="5" eb="7">
      <t>トリクミ</t>
    </rPh>
    <phoneticPr fontId="14"/>
  </si>
  <si>
    <t>２　補強以外の取組</t>
    <rPh sb="2" eb="4">
      <t>ホキョウ</t>
    </rPh>
    <rPh sb="4" eb="6">
      <t>イガイ</t>
    </rPh>
    <rPh sb="7" eb="9">
      <t>トリクミ</t>
    </rPh>
    <phoneticPr fontId="16"/>
  </si>
  <si>
    <t>都道府県名</t>
    <rPh sb="0" eb="5">
      <t>トドウフケンメイ</t>
    </rPh>
    <phoneticPr fontId="14"/>
  </si>
  <si>
    <t>事業実施主体
(市町村名)</t>
    <rPh sb="0" eb="2">
      <t>ジギョウ</t>
    </rPh>
    <rPh sb="2" eb="4">
      <t>ジッシ</t>
    </rPh>
    <rPh sb="4" eb="6">
      <t>シュタイ</t>
    </rPh>
    <rPh sb="8" eb="11">
      <t>シチョウソン</t>
    </rPh>
    <rPh sb="11" eb="12">
      <t>メイ</t>
    </rPh>
    <phoneticPr fontId="14"/>
  </si>
  <si>
    <t>３　「事業内容」欄の記載に当たっては、１　補強の取組又は２　補強以外の取組の別を記載すること。</t>
    <rPh sb="3" eb="5">
      <t>ジギョウ</t>
    </rPh>
    <rPh sb="5" eb="7">
      <t>ナイヨウ</t>
    </rPh>
    <rPh sb="8" eb="9">
      <t>ラン</t>
    </rPh>
    <rPh sb="10" eb="12">
      <t>キサイ</t>
    </rPh>
    <rPh sb="13" eb="14">
      <t>ア</t>
    </rPh>
    <rPh sb="21" eb="23">
      <t>ホキョウ</t>
    </rPh>
    <rPh sb="24" eb="26">
      <t>トリクミ</t>
    </rPh>
    <rPh sb="26" eb="27">
      <t>マタ</t>
    </rPh>
    <rPh sb="30" eb="32">
      <t>ホキョウ</t>
    </rPh>
    <rPh sb="32" eb="34">
      <t>イガイ</t>
    </rPh>
    <rPh sb="35" eb="37">
      <t>トリクミ</t>
    </rPh>
    <rPh sb="38" eb="39">
      <t>ベツ</t>
    </rPh>
    <rPh sb="40" eb="42">
      <t>キサイ</t>
    </rPh>
    <phoneticPr fontId="23"/>
  </si>
  <si>
    <t>10　「共同利用の上限額」欄については、個別で被災した施設等を、共同利用で整備する場合に個々の施設等の原形復旧に係る国費相当額の合計額を記載すること。</t>
    <rPh sb="4" eb="6">
      <t>キョウドウ</t>
    </rPh>
    <rPh sb="6" eb="8">
      <t>リヨウ</t>
    </rPh>
    <rPh sb="9" eb="12">
      <t>ジョウゲンガク</t>
    </rPh>
    <rPh sb="13" eb="14">
      <t>ラン</t>
    </rPh>
    <rPh sb="44" eb="46">
      <t>ココ</t>
    </rPh>
    <rPh sb="47" eb="49">
      <t>シセツ</t>
    </rPh>
    <rPh sb="49" eb="50">
      <t>トウ</t>
    </rPh>
    <rPh sb="51" eb="53">
      <t>ゲンケイ</t>
    </rPh>
    <rPh sb="53" eb="55">
      <t>フッキュウ</t>
    </rPh>
    <rPh sb="56" eb="57">
      <t>カカ</t>
    </rPh>
    <rPh sb="58" eb="60">
      <t>コクヒ</t>
    </rPh>
    <rPh sb="60" eb="63">
      <t>ソウトウガク</t>
    </rPh>
    <rPh sb="64" eb="67">
      <t>ゴウケイガク</t>
    </rPh>
    <rPh sb="68" eb="70">
      <t>キサイ</t>
    </rPh>
    <phoneticPr fontId="14"/>
  </si>
  <si>
    <t>園芸施設共済の引受対象施設の特定園芸施設等の区分</t>
    <rPh sb="20" eb="21">
      <t>トウ</t>
    </rPh>
    <rPh sb="22" eb="24">
      <t>クブン</t>
    </rPh>
    <phoneticPr fontId="14"/>
  </si>
  <si>
    <t>施設等名称及び
能力･規模等</t>
    <rPh sb="0" eb="2">
      <t>シセツ</t>
    </rPh>
    <rPh sb="2" eb="3">
      <t>トウ</t>
    </rPh>
    <rPh sb="3" eb="5">
      <t>メイショウ</t>
    </rPh>
    <rPh sb="5" eb="6">
      <t>オヨ</t>
    </rPh>
    <rPh sb="8" eb="10">
      <t>ノウリョク</t>
    </rPh>
    <rPh sb="11" eb="13">
      <t>キボ</t>
    </rPh>
    <rPh sb="13" eb="14">
      <t>トウ</t>
    </rPh>
    <phoneticPr fontId="14"/>
  </si>
  <si>
    <t>d施設等及び施設が存する土地を施設の処分制限期間の満了までの利用確約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</si>
  <si>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c施設等及び施設が存する土地を施設の処分制限期間の満了までの利用確約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</si>
  <si>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１　補強の取組</t>
    <phoneticPr fontId="14"/>
  </si>
  <si>
    <t>２ 補強以外の取組</t>
    <phoneticPr fontId="14"/>
  </si>
  <si>
    <t>農業経営の改善を図るための取組</t>
    <rPh sb="0" eb="2">
      <t>ノウギョウ</t>
    </rPh>
    <rPh sb="2" eb="4">
      <t>ケイエイ</t>
    </rPh>
    <rPh sb="5" eb="7">
      <t>カイゼン</t>
    </rPh>
    <rPh sb="8" eb="9">
      <t>ハカ</t>
    </rPh>
    <rPh sb="13" eb="15">
      <t>トリクミ</t>
    </rPh>
    <phoneticPr fontId="14"/>
  </si>
  <si>
    <t>補強の取組</t>
    <phoneticPr fontId="14"/>
  </si>
  <si>
    <t>補強以外の取組</t>
    <phoneticPr fontId="14"/>
  </si>
  <si>
    <t>１①</t>
  </si>
  <si>
    <t>１②</t>
  </si>
  <si>
    <t>１③</t>
  </si>
  <si>
    <t>１④</t>
  </si>
  <si>
    <t>１⑤</t>
  </si>
  <si>
    <t>１⑥</t>
  </si>
  <si>
    <t>１⑦ア</t>
  </si>
  <si>
    <t>１⑦イ</t>
  </si>
  <si>
    <t>１⑦ウ</t>
  </si>
  <si>
    <t>１⑦エ</t>
  </si>
  <si>
    <t>１⑧ア</t>
  </si>
  <si>
    <t>１⑧イ</t>
  </si>
  <si>
    <t>２①</t>
    <phoneticPr fontId="14"/>
  </si>
  <si>
    <t>２②</t>
    <phoneticPr fontId="14"/>
  </si>
  <si>
    <t>８　「共済対象施設の状況」欄の「共済金支払通知書の関連する棟番号」欄については、被災した施設の園芸施設共済の支払共済金の棟番号を記載すること。</t>
    <rPh sb="13" eb="14">
      <t>ラン</t>
    </rPh>
    <rPh sb="33" eb="34">
      <t>ラン</t>
    </rPh>
    <rPh sb="40" eb="42">
      <t>ヒサイ</t>
    </rPh>
    <rPh sb="44" eb="46">
      <t>シセツ</t>
    </rPh>
    <rPh sb="47" eb="49">
      <t>エンゲイ</t>
    </rPh>
    <rPh sb="49" eb="51">
      <t>シセツ</t>
    </rPh>
    <rPh sb="51" eb="53">
      <t>キョウサイ</t>
    </rPh>
    <rPh sb="54" eb="56">
      <t>シハラ</t>
    </rPh>
    <rPh sb="56" eb="59">
      <t>キョウサイキン</t>
    </rPh>
    <rPh sb="60" eb="61">
      <t>トウ</t>
    </rPh>
    <rPh sb="61" eb="63">
      <t>バンゴウ</t>
    </rPh>
    <rPh sb="64" eb="66">
      <t>キサイ</t>
    </rPh>
    <phoneticPr fontId="14"/>
  </si>
  <si>
    <t>９　「保険等加入情報」欄については、復旧する施設等について記載すること。</t>
    <rPh sb="11" eb="12">
      <t>ラン</t>
    </rPh>
    <rPh sb="18" eb="20">
      <t>フッキュウ</t>
    </rPh>
    <rPh sb="22" eb="24">
      <t>シセツ</t>
    </rPh>
    <rPh sb="24" eb="25">
      <t>トウ</t>
    </rPh>
    <rPh sb="29" eb="31">
      <t>キサイ</t>
    </rPh>
    <phoneticPr fontId="14"/>
  </si>
  <si>
    <t>別紙様式１号（第５関係）</t>
    <rPh sb="7" eb="8">
      <t>ダイ</t>
    </rPh>
    <rPh sb="9" eb="11">
      <t>カンケイ</t>
    </rPh>
    <phoneticPr fontId="16"/>
  </si>
  <si>
    <t>１　補強以外の取組</t>
    <rPh sb="2" eb="4">
      <t>ホキョウ</t>
    </rPh>
    <rPh sb="4" eb="6">
      <t>イガイ</t>
    </rPh>
    <rPh sb="7" eb="9">
      <t>トリクミ</t>
    </rPh>
    <phoneticPr fontId="14"/>
  </si>
  <si>
    <t>⑤被災施設及び整備内容（１補強の取組及び２補強以外の取組）</t>
    <rPh sb="1" eb="3">
      <t>ヒサイ</t>
    </rPh>
    <rPh sb="3" eb="5">
      <t>シセツ</t>
    </rPh>
    <rPh sb="5" eb="6">
      <t>オヨ</t>
    </rPh>
    <rPh sb="13" eb="15">
      <t>ホキョウ</t>
    </rPh>
    <rPh sb="16" eb="18">
      <t>トリクミ</t>
    </rPh>
    <rPh sb="18" eb="19">
      <t>オヨ</t>
    </rPh>
    <rPh sb="21" eb="23">
      <t>ホキョウ</t>
    </rPh>
    <rPh sb="23" eb="25">
      <t>イガイ</t>
    </rPh>
    <rPh sb="26" eb="28">
      <t>トリクミ</t>
    </rPh>
    <phoneticPr fontId="14"/>
  </si>
  <si>
    <t>２　「市町村長名において、助成対象者に係る被災証明がなされている」欄について、補強の取組を行う場合にあっては、実施要綱別記のⅠの第１の２に規定する事業実施地区の要件を満たしていること。</t>
    <rPh sb="3" eb="5">
      <t>シチョウ</t>
    </rPh>
    <rPh sb="5" eb="7">
      <t>ソンチョウ</t>
    </rPh>
    <rPh sb="7" eb="8">
      <t>ナ</t>
    </rPh>
    <rPh sb="13" eb="15">
      <t>ジョセイ</t>
    </rPh>
    <rPh sb="15" eb="17">
      <t>タイショウ</t>
    </rPh>
    <rPh sb="17" eb="18">
      <t>シャ</t>
    </rPh>
    <rPh sb="19" eb="20">
      <t>カカ</t>
    </rPh>
    <rPh sb="21" eb="23">
      <t>ヒサイ</t>
    </rPh>
    <rPh sb="23" eb="25">
      <t>ショウメイ</t>
    </rPh>
    <rPh sb="33" eb="34">
      <t>ラン</t>
    </rPh>
    <rPh sb="55" eb="57">
      <t>ジッシ</t>
    </rPh>
    <rPh sb="57" eb="59">
      <t>ヨウコウ</t>
    </rPh>
    <rPh sb="59" eb="61">
      <t>ベッキ</t>
    </rPh>
    <rPh sb="64" eb="65">
      <t>ダイ</t>
    </rPh>
    <rPh sb="69" eb="71">
      <t>キテイ</t>
    </rPh>
    <rPh sb="73" eb="75">
      <t>ジギョウ</t>
    </rPh>
    <rPh sb="75" eb="77">
      <t>ジッシ</t>
    </rPh>
    <rPh sb="77" eb="79">
      <t>チク</t>
    </rPh>
    <rPh sb="80" eb="82">
      <t>ヨウケン</t>
    </rPh>
    <rPh sb="83" eb="84">
      <t>ミ</t>
    </rPh>
    <phoneticPr fontId="23"/>
  </si>
  <si>
    <t>データ行個別番号（参考）</t>
    <rPh sb="3" eb="4">
      <t>ギョウ</t>
    </rPh>
    <rPh sb="4" eb="6">
      <t>コベツ</t>
    </rPh>
    <rPh sb="6" eb="8">
      <t>バンゴウ</t>
    </rPh>
    <rPh sb="9" eb="11">
      <t>サンコウ</t>
    </rPh>
    <phoneticPr fontId="15"/>
  </si>
  <si>
    <t>地区個別番号</t>
    <rPh sb="0" eb="2">
      <t>チク</t>
    </rPh>
    <rPh sb="2" eb="4">
      <t>コベツ</t>
    </rPh>
    <rPh sb="4" eb="6">
      <t>バンゴウ</t>
    </rPh>
    <phoneticPr fontId="15"/>
  </si>
  <si>
    <t>市町村個別番号</t>
    <rPh sb="0" eb="3">
      <t>シチョウソン</t>
    </rPh>
    <rPh sb="3" eb="5">
      <t>コベツ</t>
    </rPh>
    <rPh sb="5" eb="7">
      <t>バンゴウ</t>
    </rPh>
    <phoneticPr fontId="15"/>
  </si>
  <si>
    <t>対象者個別番号</t>
    <rPh sb="0" eb="3">
      <t>タイショウシャ</t>
    </rPh>
    <rPh sb="3" eb="5">
      <t>コベツ</t>
    </rPh>
    <rPh sb="5" eb="7">
      <t>バンゴウ</t>
    </rPh>
    <phoneticPr fontId="15"/>
  </si>
  <si>
    <t>うち信用供与</t>
    <rPh sb="2" eb="4">
      <t>シンヨウ</t>
    </rPh>
    <rPh sb="4" eb="6">
      <t>キョウヨ</t>
    </rPh>
    <phoneticPr fontId="15"/>
  </si>
  <si>
    <t>地区先頭行</t>
    <rPh sb="0" eb="2">
      <t>チク</t>
    </rPh>
    <rPh sb="2" eb="5">
      <t>セントウギョウ</t>
    </rPh>
    <phoneticPr fontId="15"/>
  </si>
  <si>
    <t>市町村先頭行</t>
    <rPh sb="0" eb="3">
      <t>シチョウソン</t>
    </rPh>
    <phoneticPr fontId="15"/>
  </si>
  <si>
    <t>対象者先頭行</t>
    <rPh sb="0" eb="3">
      <t>タイショウシャ</t>
    </rPh>
    <rPh sb="3" eb="6">
      <t>セントウギョウ</t>
    </rPh>
    <phoneticPr fontId="15"/>
  </si>
  <si>
    <t>都道府県・市町村・地区</t>
    <rPh sb="0" eb="4">
      <t>トドウフケン</t>
    </rPh>
    <rPh sb="5" eb="8">
      <t>シチョウソン</t>
    </rPh>
    <rPh sb="9" eb="11">
      <t>チク</t>
    </rPh>
    <phoneticPr fontId="14"/>
  </si>
  <si>
    <t>地区名及び事業内容の区分</t>
    <rPh sb="0" eb="3">
      <t>チクメイ</t>
    </rPh>
    <rPh sb="3" eb="4">
      <t>オヨ</t>
    </rPh>
    <rPh sb="5" eb="9">
      <t>ジギョウナイヨウ</t>
    </rPh>
    <rPh sb="10" eb="12">
      <t>クブン</t>
    </rPh>
    <phoneticPr fontId="30"/>
  </si>
  <si>
    <t>被災貸借施設等</t>
    <rPh sb="0" eb="2">
      <t>ヒサイ</t>
    </rPh>
    <rPh sb="2" eb="6">
      <t>タイシャクシセツ</t>
    </rPh>
    <rPh sb="6" eb="7">
      <t>トウ</t>
    </rPh>
    <phoneticPr fontId="30"/>
  </si>
  <si>
    <t>園芸施設共済における特定園芸施設及び附帯施設の時価現有率表</t>
    <rPh sb="0" eb="2">
      <t>エンゲイ</t>
    </rPh>
    <rPh sb="2" eb="4">
      <t>シセツ</t>
    </rPh>
    <rPh sb="4" eb="6">
      <t>キョウサイ</t>
    </rPh>
    <rPh sb="10" eb="12">
      <t>トクテイ</t>
    </rPh>
    <rPh sb="12" eb="14">
      <t>エンゲイ</t>
    </rPh>
    <rPh sb="14" eb="16">
      <t>シセツ</t>
    </rPh>
    <rPh sb="16" eb="17">
      <t>オヨ</t>
    </rPh>
    <rPh sb="18" eb="20">
      <t>フタイ</t>
    </rPh>
    <rPh sb="20" eb="22">
      <t>シセツ</t>
    </rPh>
    <rPh sb="23" eb="25">
      <t>ジカ</t>
    </rPh>
    <rPh sb="25" eb="27">
      <t>ゲンユウ</t>
    </rPh>
    <rPh sb="27" eb="28">
      <t>リツ</t>
    </rPh>
    <rPh sb="28" eb="29">
      <t>ヒョウ</t>
    </rPh>
    <phoneticPr fontId="14"/>
  </si>
  <si>
    <t>①</t>
    <phoneticPr fontId="14"/>
  </si>
  <si>
    <t>②</t>
    <phoneticPr fontId="14"/>
  </si>
  <si>
    <t>③</t>
    <phoneticPr fontId="14"/>
  </si>
  <si>
    <t>④</t>
    <phoneticPr fontId="14"/>
  </si>
  <si>
    <t>⑤</t>
    <phoneticPr fontId="14"/>
  </si>
  <si>
    <t>⑥</t>
    <phoneticPr fontId="14"/>
  </si>
  <si>
    <t>⑦</t>
    <phoneticPr fontId="14"/>
  </si>
  <si>
    <t>⑧</t>
    <phoneticPr fontId="14"/>
  </si>
  <si>
    <t>⑨</t>
    <phoneticPr fontId="14"/>
  </si>
  <si>
    <t>⑩</t>
    <phoneticPr fontId="14"/>
  </si>
  <si>
    <t>⑪</t>
    <phoneticPr fontId="14"/>
  </si>
  <si>
    <t>⑫</t>
    <phoneticPr fontId="14"/>
  </si>
  <si>
    <t>⑬</t>
    <phoneticPr fontId="14"/>
  </si>
  <si>
    <t>⑭</t>
    <phoneticPr fontId="14"/>
  </si>
  <si>
    <t>⑮</t>
    <phoneticPr fontId="14"/>
  </si>
  <si>
    <t>⑯</t>
    <phoneticPr fontId="14"/>
  </si>
  <si>
    <t>共済対象施設</t>
    <rPh sb="0" eb="2">
      <t>キョウサイ</t>
    </rPh>
    <rPh sb="2" eb="4">
      <t>タイショウ</t>
    </rPh>
    <rPh sb="4" eb="6">
      <t>シセツ</t>
    </rPh>
    <phoneticPr fontId="14"/>
  </si>
  <si>
    <t>1年未満</t>
    <rPh sb="1" eb="2">
      <t>ネン</t>
    </rPh>
    <rPh sb="2" eb="4">
      <t>ミマン</t>
    </rPh>
    <phoneticPr fontId="14"/>
  </si>
  <si>
    <t>2年未満</t>
    <rPh sb="1" eb="2">
      <t>ネン</t>
    </rPh>
    <rPh sb="2" eb="4">
      <t>ミマン</t>
    </rPh>
    <phoneticPr fontId="14"/>
  </si>
  <si>
    <t>3年未満</t>
    <rPh sb="1" eb="2">
      <t>ネン</t>
    </rPh>
    <rPh sb="2" eb="4">
      <t>ミマン</t>
    </rPh>
    <phoneticPr fontId="14"/>
  </si>
  <si>
    <t>4年未満</t>
    <rPh sb="1" eb="2">
      <t>ネン</t>
    </rPh>
    <rPh sb="2" eb="4">
      <t>ミマン</t>
    </rPh>
    <phoneticPr fontId="14"/>
  </si>
  <si>
    <t>5年未満</t>
    <rPh sb="1" eb="2">
      <t>ネン</t>
    </rPh>
    <rPh sb="2" eb="4">
      <t>ミマン</t>
    </rPh>
    <phoneticPr fontId="14"/>
  </si>
  <si>
    <t>6年未満</t>
    <rPh sb="1" eb="2">
      <t>ネン</t>
    </rPh>
    <rPh sb="2" eb="4">
      <t>ミマン</t>
    </rPh>
    <phoneticPr fontId="14"/>
  </si>
  <si>
    <t>7年未満</t>
    <rPh sb="1" eb="2">
      <t>ネン</t>
    </rPh>
    <rPh sb="2" eb="4">
      <t>ミマン</t>
    </rPh>
    <phoneticPr fontId="14"/>
  </si>
  <si>
    <t>8年未満</t>
    <rPh sb="1" eb="2">
      <t>ネン</t>
    </rPh>
    <rPh sb="2" eb="4">
      <t>ミマン</t>
    </rPh>
    <phoneticPr fontId="14"/>
  </si>
  <si>
    <t>9年未満</t>
    <rPh sb="1" eb="2">
      <t>ネン</t>
    </rPh>
    <rPh sb="2" eb="4">
      <t>ミマン</t>
    </rPh>
    <phoneticPr fontId="14"/>
  </si>
  <si>
    <t>10年未満</t>
    <rPh sb="2" eb="3">
      <t>ネン</t>
    </rPh>
    <rPh sb="3" eb="5">
      <t>ミマン</t>
    </rPh>
    <phoneticPr fontId="14"/>
  </si>
  <si>
    <t>11年未満</t>
    <rPh sb="2" eb="3">
      <t>ネン</t>
    </rPh>
    <rPh sb="3" eb="5">
      <t>ミマン</t>
    </rPh>
    <phoneticPr fontId="14"/>
  </si>
  <si>
    <t>12年未満</t>
    <rPh sb="2" eb="3">
      <t>ネン</t>
    </rPh>
    <rPh sb="3" eb="5">
      <t>ミマン</t>
    </rPh>
    <phoneticPr fontId="14"/>
  </si>
  <si>
    <t>13年未満</t>
    <rPh sb="2" eb="3">
      <t>ネン</t>
    </rPh>
    <rPh sb="3" eb="5">
      <t>ミマン</t>
    </rPh>
    <phoneticPr fontId="14"/>
  </si>
  <si>
    <t>14年未満</t>
    <rPh sb="2" eb="3">
      <t>ネン</t>
    </rPh>
    <rPh sb="3" eb="5">
      <t>ミマン</t>
    </rPh>
    <phoneticPr fontId="14"/>
  </si>
  <si>
    <t>15年未満</t>
    <rPh sb="2" eb="3">
      <t>ネン</t>
    </rPh>
    <rPh sb="3" eb="5">
      <t>ミマン</t>
    </rPh>
    <phoneticPr fontId="14"/>
  </si>
  <si>
    <t>Ⅰ類木造</t>
    <rPh sb="1" eb="2">
      <t>ルイ</t>
    </rPh>
    <rPh sb="2" eb="4">
      <t>モクゾウ</t>
    </rPh>
    <phoneticPr fontId="14"/>
  </si>
  <si>
    <t>Ⅱ類鉄骨</t>
    <rPh sb="1" eb="2">
      <t>ルイ</t>
    </rPh>
    <rPh sb="2" eb="4">
      <t>テッコツ</t>
    </rPh>
    <phoneticPr fontId="14"/>
  </si>
  <si>
    <t>Ⅰ類木竹</t>
    <rPh sb="1" eb="2">
      <t>ルイ</t>
    </rPh>
    <rPh sb="2" eb="3">
      <t>キ</t>
    </rPh>
    <rPh sb="3" eb="4">
      <t>タケ</t>
    </rPh>
    <phoneticPr fontId="14"/>
  </si>
  <si>
    <t>Ⅱ類パイプ</t>
    <rPh sb="1" eb="2">
      <t>ルイ</t>
    </rPh>
    <phoneticPr fontId="14"/>
  </si>
  <si>
    <t>Ⅲ類～Ⅴ類及びⅦ類鉄骨</t>
    <rPh sb="1" eb="2">
      <t>ルイ</t>
    </rPh>
    <rPh sb="4" eb="5">
      <t>ルイ</t>
    </rPh>
    <rPh sb="5" eb="6">
      <t>オヨ</t>
    </rPh>
    <rPh sb="8" eb="9">
      <t>ルイ</t>
    </rPh>
    <rPh sb="9" eb="11">
      <t>テッコツ</t>
    </rPh>
    <phoneticPr fontId="14"/>
  </si>
  <si>
    <t>附帯施設</t>
    <rPh sb="0" eb="2">
      <t>フタイ</t>
    </rPh>
    <rPh sb="2" eb="4">
      <t>シセツ</t>
    </rPh>
    <phoneticPr fontId="14"/>
  </si>
  <si>
    <t>ガラス室</t>
    <rPh sb="3" eb="4">
      <t>シツ</t>
    </rPh>
    <phoneticPr fontId="14"/>
  </si>
  <si>
    <t>プラスチックハウス</t>
    <phoneticPr fontId="14"/>
  </si>
  <si>
    <t>15年以上</t>
    <rPh sb="2" eb="3">
      <t>ネン</t>
    </rPh>
    <rPh sb="3" eb="5">
      <t>イジョウ</t>
    </rPh>
    <phoneticPr fontId="14"/>
  </si>
  <si>
    <t>撤去</t>
    <rPh sb="0" eb="2">
      <t>テッキョ</t>
    </rPh>
    <phoneticPr fontId="30"/>
  </si>
  <si>
    <t>【撤去】
農業用ハウス及び果樹棚等に流入した土砂の除去（該当の場合「1」を記入）</t>
    <phoneticPr fontId="30"/>
  </si>
  <si>
    <t>撤去の場合の交付上限額
（円）</t>
    <phoneticPr fontId="30"/>
  </si>
  <si>
    <t>本則の課税事業者は「1」、簡易課税事業者は「２」、免税事業者の場合は｢３｣を記入</t>
    <rPh sb="13" eb="15">
      <t>カンイ</t>
    </rPh>
    <rPh sb="15" eb="17">
      <t>カゼイ</t>
    </rPh>
    <rPh sb="17" eb="20">
      <t>ジギョウシャ</t>
    </rPh>
    <rPh sb="25" eb="27">
      <t>メンゼイ</t>
    </rPh>
    <rPh sb="27" eb="30">
      <t>ジギョウシャ</t>
    </rPh>
    <rPh sb="31" eb="33">
      <t>バアイ</t>
    </rPh>
    <phoneticPr fontId="13"/>
  </si>
  <si>
    <t>市町村名</t>
    <rPh sb="0" eb="4">
      <t>シチョウソンメイ</t>
    </rPh>
    <phoneticPr fontId="30"/>
  </si>
  <si>
    <t>地区名</t>
    <rPh sb="0" eb="3">
      <t>チクメイ</t>
    </rPh>
    <phoneticPr fontId="30"/>
  </si>
  <si>
    <t>都道府県名</t>
    <rPh sb="0" eb="4">
      <t>トドウフケン</t>
    </rPh>
    <rPh sb="4" eb="5">
      <t>メイ</t>
    </rPh>
    <phoneticPr fontId="30"/>
  </si>
  <si>
    <t>NO.</t>
    <phoneticPr fontId="30"/>
  </si>
  <si>
    <t>助成対象者名</t>
    <rPh sb="0" eb="6">
      <t>ジョセイタイショウシャメイ</t>
    </rPh>
    <phoneticPr fontId="30"/>
  </si>
  <si>
    <t>被害を受けた施設等</t>
    <rPh sb="0" eb="2">
      <t>ヒガイ</t>
    </rPh>
    <rPh sb="3" eb="4">
      <t>ウ</t>
    </rPh>
    <rPh sb="6" eb="8">
      <t>シセツ</t>
    </rPh>
    <rPh sb="8" eb="9">
      <t>トウ</t>
    </rPh>
    <phoneticPr fontId="30"/>
  </si>
  <si>
    <t>整備内容</t>
    <rPh sb="0" eb="4">
      <t>セイビナイヨウ</t>
    </rPh>
    <phoneticPr fontId="30"/>
  </si>
  <si>
    <t>時価現有率</t>
    <rPh sb="0" eb="2">
      <t>ジカ</t>
    </rPh>
    <rPh sb="2" eb="5">
      <t>ゲンユウリツ</t>
    </rPh>
    <phoneticPr fontId="30"/>
  </si>
  <si>
    <t>課税事業者の別</t>
    <rPh sb="0" eb="5">
      <t>カゼイジギョウシャ</t>
    </rPh>
    <rPh sb="6" eb="7">
      <t>ベツ</t>
    </rPh>
    <phoneticPr fontId="30"/>
  </si>
  <si>
    <t>都道府県個別番号</t>
    <rPh sb="0" eb="4">
      <t>トドウフケン</t>
    </rPh>
    <rPh sb="4" eb="6">
      <t>コベツ</t>
    </rPh>
    <rPh sb="6" eb="8">
      <t>バンゴウ</t>
    </rPh>
    <phoneticPr fontId="30"/>
  </si>
  <si>
    <t>控除の別</t>
    <rPh sb="0" eb="2">
      <t>コウジョ</t>
    </rPh>
    <rPh sb="3" eb="4">
      <t>ベツ</t>
    </rPh>
    <phoneticPr fontId="30"/>
  </si>
  <si>
    <t>整備内容
判断</t>
    <rPh sb="0" eb="4">
      <t>セイビナイヨウ</t>
    </rPh>
    <rPh sb="5" eb="7">
      <t>ハンダン</t>
    </rPh>
    <phoneticPr fontId="30"/>
  </si>
  <si>
    <t>共同利用の該当</t>
    <rPh sb="0" eb="4">
      <t>キョウドウリヨウ</t>
    </rPh>
    <rPh sb="5" eb="7">
      <t>ガイトウ</t>
    </rPh>
    <phoneticPr fontId="30"/>
  </si>
  <si>
    <t>原型復旧に係る国費相当額
(a)</t>
    <rPh sb="0" eb="4">
      <t>ゲンケイフッキュウ</t>
    </rPh>
    <rPh sb="5" eb="6">
      <t>カカ</t>
    </rPh>
    <rPh sb="7" eb="12">
      <t>コクヒソウトウガク</t>
    </rPh>
    <phoneticPr fontId="14"/>
  </si>
  <si>
    <t>別紙第２の１（１）イ（オ）
（共同利用）
※園芸施設共済の加入対象施設除く</t>
    <rPh sb="0" eb="2">
      <t>ベッシ</t>
    </rPh>
    <rPh sb="2" eb="3">
      <t>ダイ</t>
    </rPh>
    <rPh sb="15" eb="19">
      <t>キョウドウリヨウ</t>
    </rPh>
    <rPh sb="22" eb="28">
      <t>エンゲイシセツキョウサイ</t>
    </rPh>
    <rPh sb="29" eb="35">
      <t>カニュウタイショウシセツ</t>
    </rPh>
    <rPh sb="35" eb="36">
      <t>ノゾ</t>
    </rPh>
    <phoneticPr fontId="30"/>
  </si>
  <si>
    <t>助成金上限額</t>
    <rPh sb="0" eb="3">
      <t>ジョセイキン</t>
    </rPh>
    <rPh sb="3" eb="6">
      <t>ジョウゲンガク</t>
    </rPh>
    <phoneticPr fontId="30"/>
  </si>
  <si>
    <t>助成金確認</t>
    <rPh sb="0" eb="3">
      <t>ジョセイキン</t>
    </rPh>
    <rPh sb="3" eb="5">
      <t>カクニン</t>
    </rPh>
    <phoneticPr fontId="30"/>
  </si>
  <si>
    <t>撤去額上限判定</t>
    <rPh sb="0" eb="3">
      <t>テッキョガク</t>
    </rPh>
    <rPh sb="3" eb="7">
      <t>ジョウゲンハンテイ</t>
    </rPh>
    <phoneticPr fontId="30"/>
  </si>
  <si>
    <t>事業費50万円以上</t>
    <phoneticPr fontId="30"/>
  </si>
  <si>
    <t>国費（経営体小計）</t>
    <rPh sb="0" eb="2">
      <t>コクヒ</t>
    </rPh>
    <rPh sb="3" eb="6">
      <t>ケイエイタイ</t>
    </rPh>
    <rPh sb="6" eb="8">
      <t>ショウケイ</t>
    </rPh>
    <phoneticPr fontId="30"/>
  </si>
  <si>
    <t>判定</t>
    <rPh sb="0" eb="2">
      <t>ハンテイ</t>
    </rPh>
    <phoneticPr fontId="30"/>
  </si>
  <si>
    <t>助成金限度額</t>
    <phoneticPr fontId="30"/>
  </si>
  <si>
    <t>中古、新品の別
（中古の場合「１」を記入</t>
    <rPh sb="0" eb="2">
      <t>チュウコ</t>
    </rPh>
    <rPh sb="3" eb="5">
      <t>シンピン</t>
    </rPh>
    <rPh sb="6" eb="7">
      <t>ベツ</t>
    </rPh>
    <rPh sb="9" eb="11">
      <t>チュウコ</t>
    </rPh>
    <rPh sb="12" eb="14">
      <t>バアイ</t>
    </rPh>
    <rPh sb="18" eb="20">
      <t>キニュウ</t>
    </rPh>
    <phoneticPr fontId="30"/>
  </si>
  <si>
    <t>（中古の場合）中古資産耐用年数（年）</t>
    <rPh sb="1" eb="3">
      <t>チュウコ</t>
    </rPh>
    <rPh sb="4" eb="6">
      <t>バアイ</t>
    </rPh>
    <rPh sb="7" eb="15">
      <t>チュウコシサンタイヨウネンスウ</t>
    </rPh>
    <phoneticPr fontId="14"/>
  </si>
  <si>
    <t>成果目標（プルダウン用）</t>
    <rPh sb="0" eb="2">
      <t>セイカ</t>
    </rPh>
    <rPh sb="2" eb="4">
      <t>モクヒョウ</t>
    </rPh>
    <rPh sb="10" eb="11">
      <t>ヨウ</t>
    </rPh>
    <phoneticPr fontId="14"/>
  </si>
  <si>
    <t>２ 補強以外</t>
    <rPh sb="2" eb="6">
      <t>ホキョウイガイ</t>
    </rPh>
    <phoneticPr fontId="14"/>
  </si>
  <si>
    <t>被災貸借施設等の場合「1」</t>
    <rPh sb="0" eb="2">
      <t>ヒサイ</t>
    </rPh>
    <rPh sb="2" eb="6">
      <t>タイシャクシセツ</t>
    </rPh>
    <rPh sb="6" eb="7">
      <t>トウ</t>
    </rPh>
    <rPh sb="8" eb="10">
      <t>バアイ</t>
    </rPh>
    <phoneticPr fontId="30"/>
  </si>
  <si>
    <t>都道府県知事と
協議済の場合「1」</t>
    <rPh sb="0" eb="4">
      <t>トドウフケン</t>
    </rPh>
    <rPh sb="4" eb="6">
      <t>チジ</t>
    </rPh>
    <rPh sb="8" eb="10">
      <t>キョウギ</t>
    </rPh>
    <rPh sb="10" eb="11">
      <t>ズ</t>
    </rPh>
    <rPh sb="12" eb="14">
      <t>バアイ</t>
    </rPh>
    <phoneticPr fontId="14"/>
  </si>
  <si>
    <t>農業用機械の取得の場合「1」</t>
    <rPh sb="0" eb="5">
      <t>ノウギョウヨウキカイ</t>
    </rPh>
    <rPh sb="6" eb="8">
      <t>シュトク</t>
    </rPh>
    <rPh sb="9" eb="11">
      <t>バアイ</t>
    </rPh>
    <phoneticPr fontId="30"/>
  </si>
  <si>
    <t>園芸施設共済に加入している場合、「1」</t>
    <rPh sb="0" eb="2">
      <t>エンゲイ</t>
    </rPh>
    <rPh sb="2" eb="4">
      <t>シセツ</t>
    </rPh>
    <rPh sb="4" eb="6">
      <t>キョウサイ</t>
    </rPh>
    <rPh sb="7" eb="9">
      <t>カニュウ</t>
    </rPh>
    <rPh sb="14" eb="16">
      <t>カニュウ</t>
    </rPh>
    <phoneticPr fontId="30"/>
  </si>
  <si>
    <t>成果目標（必須目標除く）（プルダウン用）</t>
    <rPh sb="0" eb="2">
      <t>セイカ</t>
    </rPh>
    <rPh sb="2" eb="4">
      <t>モクヒョウ</t>
    </rPh>
    <rPh sb="5" eb="9">
      <t>ヒッスモクヒョウ</t>
    </rPh>
    <rPh sb="9" eb="10">
      <t>ノゾ</t>
    </rPh>
    <rPh sb="18" eb="19">
      <t>ヨウ</t>
    </rPh>
    <phoneticPr fontId="14"/>
  </si>
  <si>
    <t>生産・加工・販売の
一体化</t>
    <rPh sb="0" eb="2">
      <t>セイサン</t>
    </rPh>
    <rPh sb="3" eb="5">
      <t>カコウ</t>
    </rPh>
    <rPh sb="6" eb="8">
      <t>ハンバイ</t>
    </rPh>
    <rPh sb="10" eb="13">
      <t>イッタイカ</t>
    </rPh>
    <phoneticPr fontId="26"/>
  </si>
  <si>
    <t>有機ＪＡＳ認証面積の
拡大</t>
    <rPh sb="0" eb="2">
      <t>ユウキ</t>
    </rPh>
    <rPh sb="5" eb="9">
      <t>ニンショウメンセキ</t>
    </rPh>
    <rPh sb="11" eb="13">
      <t>カクダイ</t>
    </rPh>
    <phoneticPr fontId="26"/>
  </si>
  <si>
    <t>農業経営の改善を
図るための取組</t>
    <rPh sb="0" eb="2">
      <t>ノウギョウ</t>
    </rPh>
    <rPh sb="2" eb="4">
      <t>ケイエイ</t>
    </rPh>
    <rPh sb="5" eb="7">
      <t>カイゼン</t>
    </rPh>
    <rPh sb="9" eb="10">
      <t>ハカ</t>
    </rPh>
    <rPh sb="14" eb="16">
      <t>トリクミ</t>
    </rPh>
    <phoneticPr fontId="14"/>
  </si>
  <si>
    <t>地区先頭行
（補強・補強以外の別）</t>
    <rPh sb="0" eb="2">
      <t>チク</t>
    </rPh>
    <rPh sb="2" eb="4">
      <t>セントウ</t>
    </rPh>
    <rPh sb="4" eb="5">
      <t>ギョウ</t>
    </rPh>
    <rPh sb="7" eb="9">
      <t>ホキョウ</t>
    </rPh>
    <rPh sb="10" eb="12">
      <t>ホキョウ</t>
    </rPh>
    <rPh sb="12" eb="14">
      <t>イガイ</t>
    </rPh>
    <rPh sb="15" eb="16">
      <t>ベツ</t>
    </rPh>
    <phoneticPr fontId="30"/>
  </si>
  <si>
    <t>地域計画が策定されている</t>
    <rPh sb="0" eb="4">
      <t>チイキケイカク</t>
    </rPh>
    <rPh sb="5" eb="7">
      <t>サクテイ</t>
    </rPh>
    <phoneticPr fontId="30"/>
  </si>
  <si>
    <t>地域計画が策定される見込みである</t>
    <rPh sb="0" eb="4">
      <t>チイキケイカク</t>
    </rPh>
    <rPh sb="5" eb="7">
      <t>サクテイ</t>
    </rPh>
    <rPh sb="10" eb="12">
      <t>ミコ</t>
    </rPh>
    <phoneticPr fontId="30"/>
  </si>
  <si>
    <t>実質化された人・農地プランが作成されている</t>
    <rPh sb="0" eb="3">
      <t>ジッシツカ</t>
    </rPh>
    <rPh sb="6" eb="7">
      <t>ヒト</t>
    </rPh>
    <rPh sb="8" eb="10">
      <t>ノウチ</t>
    </rPh>
    <rPh sb="14" eb="16">
      <t>サクセイ</t>
    </rPh>
    <phoneticPr fontId="30"/>
  </si>
  <si>
    <t>実質化された人・農地プランが作成される見込みである</t>
    <rPh sb="0" eb="3">
      <t>ジッシツカ</t>
    </rPh>
    <rPh sb="6" eb="7">
      <t>ヒト</t>
    </rPh>
    <rPh sb="8" eb="10">
      <t>ノウチ</t>
    </rPh>
    <rPh sb="14" eb="16">
      <t>サクセイ</t>
    </rPh>
    <rPh sb="19" eb="21">
      <t>ミコ</t>
    </rPh>
    <phoneticPr fontId="30"/>
  </si>
  <si>
    <t>補強の取組を行う場合の地区要件</t>
    <rPh sb="0" eb="2">
      <t>ホキョウ</t>
    </rPh>
    <rPh sb="3" eb="5">
      <t>トリクミ</t>
    </rPh>
    <rPh sb="6" eb="7">
      <t>オコナ</t>
    </rPh>
    <rPh sb="8" eb="10">
      <t>バアイ</t>
    </rPh>
    <rPh sb="11" eb="15">
      <t>チクヨウケン</t>
    </rPh>
    <phoneticPr fontId="30"/>
  </si>
  <si>
    <t>地区個別番号
(補強・補強以外の別）</t>
    <rPh sb="0" eb="2">
      <t>チク</t>
    </rPh>
    <rPh sb="2" eb="4">
      <t>コベツ</t>
    </rPh>
    <rPh sb="4" eb="6">
      <t>バンゴウ</t>
    </rPh>
    <rPh sb="8" eb="10">
      <t>ホキョウ</t>
    </rPh>
    <rPh sb="11" eb="15">
      <t>ホキョウイガイ</t>
    </rPh>
    <rPh sb="16" eb="17">
      <t>ベツ</t>
    </rPh>
    <phoneticPr fontId="15"/>
  </si>
  <si>
    <t>個別番号</t>
    <rPh sb="0" eb="4">
      <t>コベツバンゴウ</t>
    </rPh>
    <phoneticPr fontId="30"/>
  </si>
  <si>
    <t>先頭行</t>
    <rPh sb="0" eb="3">
      <t>セントウギョウ</t>
    </rPh>
    <phoneticPr fontId="30"/>
  </si>
  <si>
    <t>事業内容
１ 補強
２補強以外</t>
    <rPh sb="0" eb="4">
      <t>ジギョウナイヨウ</t>
    </rPh>
    <rPh sb="7" eb="9">
      <t>ホキョウ</t>
    </rPh>
    <rPh sb="11" eb="15">
      <t>ホキョウイガイ</t>
    </rPh>
    <phoneticPr fontId="30"/>
  </si>
  <si>
    <t>貸付前に所有者等が利用していた貸借施設等の場合「1」</t>
    <rPh sb="0" eb="2">
      <t>カシツケ</t>
    </rPh>
    <rPh sb="2" eb="3">
      <t>マエ</t>
    </rPh>
    <rPh sb="4" eb="7">
      <t>ショユウシャ</t>
    </rPh>
    <rPh sb="7" eb="8">
      <t>トウ</t>
    </rPh>
    <rPh sb="9" eb="11">
      <t>リヨウ</t>
    </rPh>
    <rPh sb="15" eb="17">
      <t>タイシャク</t>
    </rPh>
    <rPh sb="17" eb="19">
      <t>シセツ</t>
    </rPh>
    <rPh sb="19" eb="20">
      <t>トウ</t>
    </rPh>
    <rPh sb="21" eb="23">
      <t>バアイ</t>
    </rPh>
    <phoneticPr fontId="14"/>
  </si>
  <si>
    <t>被災貸借施設等の場合
「1」</t>
    <rPh sb="0" eb="2">
      <t>ヒサイ</t>
    </rPh>
    <rPh sb="2" eb="4">
      <t>タイシャク</t>
    </rPh>
    <rPh sb="4" eb="6">
      <t>シセツ</t>
    </rPh>
    <rPh sb="6" eb="7">
      <t>トウ</t>
    </rPh>
    <rPh sb="8" eb="10">
      <t>バアイ</t>
    </rPh>
    <phoneticPr fontId="30"/>
  </si>
  <si>
    <t>要件確認</t>
    <rPh sb="0" eb="4">
      <t>ヨウケンカクニン</t>
    </rPh>
    <phoneticPr fontId="30"/>
  </si>
  <si>
    <t>１ 補強のみ
融資主体支援タイプ地区要件</t>
    <rPh sb="2" eb="4">
      <t>ホキョウ</t>
    </rPh>
    <rPh sb="8" eb="14">
      <t>ユウシシュタイシエン</t>
    </rPh>
    <rPh sb="17" eb="21">
      <t>チクヨウケン</t>
    </rPh>
    <phoneticPr fontId="30"/>
  </si>
  <si>
    <t>市町村長名において、助成対象者に係る被災証明がなされている場合、「1」
（補強の取組を行う場合にあっては、上記に加え、融資主体支援タイプの地区要件を満たしていること。）</t>
    <rPh sb="29" eb="31">
      <t>バアイ</t>
    </rPh>
    <rPh sb="60" eb="62">
      <t>ユウシ</t>
    </rPh>
    <rPh sb="62" eb="64">
      <t>シュタイ</t>
    </rPh>
    <rPh sb="64" eb="66">
      <t>シエン</t>
    </rPh>
    <rPh sb="70" eb="72">
      <t>チク</t>
    </rPh>
    <rPh sb="72" eb="74">
      <t>ヨウケン</t>
    </rPh>
    <rPh sb="75" eb="76">
      <t>ミ</t>
    </rPh>
    <phoneticPr fontId="30"/>
  </si>
  <si>
    <t>個別表
要件確認</t>
    <rPh sb="0" eb="3">
      <t>コベツヒョウ</t>
    </rPh>
    <rPh sb="4" eb="8">
      <t>ヨウケンカクニン</t>
    </rPh>
    <phoneticPr fontId="30"/>
  </si>
  <si>
    <t>所有者以外の者に利用された施設等の復旧基準（該当する場合「1」を入力）</t>
    <rPh sb="0" eb="3">
      <t>ショユウシャ</t>
    </rPh>
    <rPh sb="3" eb="5">
      <t>イガイ</t>
    </rPh>
    <rPh sb="6" eb="7">
      <t>モノ</t>
    </rPh>
    <rPh sb="8" eb="10">
      <t>リヨウ</t>
    </rPh>
    <rPh sb="13" eb="15">
      <t>シセツ</t>
    </rPh>
    <rPh sb="15" eb="16">
      <t>トウ</t>
    </rPh>
    <rPh sb="17" eb="19">
      <t>フッキュウ</t>
    </rPh>
    <rPh sb="19" eb="21">
      <t>キジュン</t>
    </rPh>
    <rPh sb="22" eb="24">
      <t>ガイトウ</t>
    </rPh>
    <rPh sb="26" eb="28">
      <t>バアイ</t>
    </rPh>
    <rPh sb="32" eb="34">
      <t>ニュウリョク</t>
    </rPh>
    <phoneticPr fontId="14"/>
  </si>
  <si>
    <t>１①</t>
    <phoneticPr fontId="14"/>
  </si>
  <si>
    <t>共済対象施設</t>
    <rPh sb="0" eb="2">
      <t>キョウサイ</t>
    </rPh>
    <rPh sb="2" eb="6">
      <t>タイショウシセツ</t>
    </rPh>
    <phoneticPr fontId="30"/>
  </si>
  <si>
    <t>整備内容がハウスの場合
「1」</t>
    <rPh sb="0" eb="4">
      <t>セイビナイヨウ</t>
    </rPh>
    <rPh sb="9" eb="11">
      <t>バアイ</t>
    </rPh>
    <phoneticPr fontId="30"/>
  </si>
  <si>
    <t>整備内容がハウスの共済加入</t>
    <phoneticPr fontId="30"/>
  </si>
  <si>
    <t>園芸施設共済対象の場合「1」</t>
    <rPh sb="9" eb="11">
      <t>バアイ</t>
    </rPh>
    <phoneticPr fontId="30"/>
  </si>
  <si>
    <t>共済金支払通知書等記入の場合、「1」</t>
    <rPh sb="9" eb="11">
      <t>キニュウ</t>
    </rPh>
    <rPh sb="12" eb="14">
      <t>バアイ</t>
    </rPh>
    <phoneticPr fontId="30"/>
  </si>
  <si>
    <t>事業費（除税）×時価現有率×4/10（参考）</t>
    <rPh sb="0" eb="3">
      <t>ジギョウヒ</t>
    </rPh>
    <rPh sb="4" eb="6">
      <t>ジョゼイ</t>
    </rPh>
    <rPh sb="8" eb="10">
      <t>ジカ</t>
    </rPh>
    <rPh sb="10" eb="13">
      <t>ゲンユウリツ</t>
    </rPh>
    <rPh sb="19" eb="21">
      <t>サンコウ</t>
    </rPh>
    <phoneticPr fontId="30"/>
  </si>
  <si>
    <t>対象者個別番号
（補強・補強以外の別）</t>
    <rPh sb="0" eb="3">
      <t>タイショウシャ</t>
    </rPh>
    <rPh sb="3" eb="5">
      <t>コベツ</t>
    </rPh>
    <rPh sb="5" eb="7">
      <t>バンゴウ</t>
    </rPh>
    <rPh sb="9" eb="11">
      <t>ホキョウ</t>
    </rPh>
    <rPh sb="12" eb="14">
      <t>ホキョウ</t>
    </rPh>
    <rPh sb="14" eb="16">
      <t>イガイ</t>
    </rPh>
    <rPh sb="17" eb="18">
      <t>ベツ</t>
    </rPh>
    <phoneticPr fontId="30"/>
  </si>
  <si>
    <t>支払共済金</t>
    <rPh sb="0" eb="4">
      <t>シハライキョウサイ</t>
    </rPh>
    <rPh sb="4" eb="5">
      <t>キン</t>
    </rPh>
    <phoneticPr fontId="30"/>
  </si>
  <si>
    <t>融資又は地方上乗せをしている場合、「1」</t>
    <rPh sb="0" eb="2">
      <t>ユウシ</t>
    </rPh>
    <rPh sb="2" eb="3">
      <t>マタ</t>
    </rPh>
    <rPh sb="4" eb="8">
      <t>チホウウワノ</t>
    </rPh>
    <rPh sb="14" eb="16">
      <t>バアイ</t>
    </rPh>
    <phoneticPr fontId="30"/>
  </si>
  <si>
    <t>別紙第２の１（１）イ（ア）
（園芸施設共済加入対象施設）</t>
    <phoneticPr fontId="30"/>
  </si>
  <si>
    <t>再建・修繕の場合
（AA整備内容判断で、「1」）</t>
    <rPh sb="0" eb="2">
      <t>サイケン</t>
    </rPh>
    <rPh sb="3" eb="5">
      <t>シュウゼン</t>
    </rPh>
    <rPh sb="6" eb="8">
      <t>バアイ</t>
    </rPh>
    <rPh sb="12" eb="18">
      <t>セイビナイヨウハンダン</t>
    </rPh>
    <phoneticPr fontId="30"/>
  </si>
  <si>
    <t>園芸施設共済に加入している場合「1」</t>
    <rPh sb="0" eb="4">
      <t>エンゲイシセツ</t>
    </rPh>
    <rPh sb="4" eb="6">
      <t>キョウサイ</t>
    </rPh>
    <rPh sb="7" eb="9">
      <t>カニュウ</t>
    </rPh>
    <rPh sb="13" eb="15">
      <t>バアイ</t>
    </rPh>
    <phoneticPr fontId="30"/>
  </si>
  <si>
    <t>園芸施設共済に加入済みで、共済金支払金額入力済みの場合「〇」</t>
    <rPh sb="18" eb="20">
      <t>キンガク</t>
    </rPh>
    <rPh sb="20" eb="23">
      <t>ニュウリョクズ</t>
    </rPh>
    <rPh sb="25" eb="27">
      <t>バアイ</t>
    </rPh>
    <phoneticPr fontId="30"/>
  </si>
  <si>
    <t>事業費
（国庫算定）</t>
    <rPh sb="0" eb="3">
      <t>ジギョウヒ</t>
    </rPh>
    <rPh sb="5" eb="9">
      <t>コッコサンテイ</t>
    </rPh>
    <phoneticPr fontId="30"/>
  </si>
  <si>
    <t>事業費
（国庫算定）
（除税額）</t>
    <rPh sb="0" eb="3">
      <t>ジギョウヒ</t>
    </rPh>
    <rPh sb="5" eb="9">
      <t>コッコサンテイ</t>
    </rPh>
    <rPh sb="12" eb="15">
      <t>ジョゼイガク</t>
    </rPh>
    <phoneticPr fontId="30"/>
  </si>
  <si>
    <t>事業費（国費算定）（除税）*3/10
（a)</t>
    <rPh sb="0" eb="3">
      <t>ジギョウヒ</t>
    </rPh>
    <rPh sb="4" eb="6">
      <t>コクヒ</t>
    </rPh>
    <rPh sb="6" eb="8">
      <t>サンテイ</t>
    </rPh>
    <rPh sb="10" eb="12">
      <t>ジョゼイ</t>
    </rPh>
    <phoneticPr fontId="14"/>
  </si>
  <si>
    <t>園芸施設共済に加入済みで、共済金支払通知書等入力済みの場合「〇」</t>
    <rPh sb="18" eb="21">
      <t>ツウチショ</t>
    </rPh>
    <rPh sb="21" eb="22">
      <t>トウ</t>
    </rPh>
    <rPh sb="22" eb="25">
      <t>ニュウリョクズ</t>
    </rPh>
    <rPh sb="27" eb="29">
      <t>バアイ</t>
    </rPh>
    <phoneticPr fontId="30"/>
  </si>
  <si>
    <t>再建・修繕のうち園芸共済対象施設の場合、「1」</t>
    <rPh sb="0" eb="2">
      <t>サイケン</t>
    </rPh>
    <rPh sb="3" eb="5">
      <t>シュウゼン</t>
    </rPh>
    <rPh sb="8" eb="9">
      <t>エン</t>
    </rPh>
    <rPh sb="9" eb="10">
      <t>ゲイ</t>
    </rPh>
    <rPh sb="10" eb="16">
      <t>キョウサイタイショウシセツ</t>
    </rPh>
    <rPh sb="17" eb="19">
      <t>バアイ</t>
    </rPh>
    <phoneticPr fontId="30"/>
  </si>
  <si>
    <t>再建・修繕のうち園芸共済対象施設ではない場合、「1」</t>
    <phoneticPr fontId="30"/>
  </si>
  <si>
    <t>事業費（除税）*1/2
(b)</t>
    <rPh sb="0" eb="3">
      <t>ジギョウヒ</t>
    </rPh>
    <rPh sb="4" eb="5">
      <t>ジョ</t>
    </rPh>
    <rPh sb="5" eb="6">
      <t>ゼイ</t>
    </rPh>
    <phoneticPr fontId="14"/>
  </si>
  <si>
    <t>別紙第２の１（１）イ（イ）
（園芸施設共済加入対象施設及び共同利用以外）</t>
    <phoneticPr fontId="30"/>
  </si>
  <si>
    <t>①再建・修繕のうち園芸共済対象施設ではない場合、「1」</t>
    <phoneticPr fontId="30"/>
  </si>
  <si>
    <t>②再建・修繕のうち共同利用ではない場合、「1」</t>
    <rPh sb="9" eb="13">
      <t>キョウドウリヨウ</t>
    </rPh>
    <phoneticPr fontId="30"/>
  </si>
  <si>
    <t>①②の要件を満たす場合、「1」</t>
    <rPh sb="3" eb="5">
      <t>ヨウケン</t>
    </rPh>
    <rPh sb="6" eb="7">
      <t>ミ</t>
    </rPh>
    <rPh sb="9" eb="11">
      <t>バアイ</t>
    </rPh>
    <phoneticPr fontId="30"/>
  </si>
  <si>
    <t>市町村
認定
（被災後も営農をやめることなく再開しようとする者）</t>
    <rPh sb="0" eb="3">
      <t>シチョウソン</t>
    </rPh>
    <rPh sb="4" eb="6">
      <t>ニンテイ</t>
    </rPh>
    <rPh sb="8" eb="11">
      <t>ヒサイゴ</t>
    </rPh>
    <rPh sb="12" eb="14">
      <t>エイノウ</t>
    </rPh>
    <rPh sb="22" eb="24">
      <t>サイカイ</t>
    </rPh>
    <rPh sb="30" eb="31">
      <t>モノ</t>
    </rPh>
    <phoneticPr fontId="14"/>
  </si>
  <si>
    <t>助成金確認</t>
    <rPh sb="0" eb="5">
      <t>ジョセイキンカクニン</t>
    </rPh>
    <phoneticPr fontId="30"/>
  </si>
  <si>
    <t>土砂撤去の場合「１」</t>
    <rPh sb="0" eb="2">
      <t>ドシャ</t>
    </rPh>
    <rPh sb="2" eb="4">
      <t>テッキョ</t>
    </rPh>
    <rPh sb="5" eb="7">
      <t>バアイ</t>
    </rPh>
    <phoneticPr fontId="30"/>
  </si>
  <si>
    <t>別紙第２の１（１）イ（エ）
（土砂撤去）</t>
    <phoneticPr fontId="30"/>
  </si>
  <si>
    <t>施設撤去の場合「1」</t>
    <rPh sb="0" eb="4">
      <t>シセツテッキョ</t>
    </rPh>
    <rPh sb="5" eb="7">
      <t>バアイ</t>
    </rPh>
    <phoneticPr fontId="30"/>
  </si>
  <si>
    <t>助成対象施設が園芸施設共済に加入している</t>
    <rPh sb="0" eb="6">
      <t>ジョセイタイショウシセツ</t>
    </rPh>
    <rPh sb="7" eb="9">
      <t>エンゲイ</t>
    </rPh>
    <rPh sb="9" eb="11">
      <t>シセツ</t>
    </rPh>
    <rPh sb="11" eb="13">
      <t>キョウサイ</t>
    </rPh>
    <rPh sb="14" eb="16">
      <t>カニュウ</t>
    </rPh>
    <phoneticPr fontId="30"/>
  </si>
  <si>
    <t>園芸施設共済加入済みの場合
要件確認</t>
    <rPh sb="0" eb="2">
      <t>エンゲイ</t>
    </rPh>
    <rPh sb="2" eb="4">
      <t>シセツ</t>
    </rPh>
    <rPh sb="4" eb="6">
      <t>キョウサイ</t>
    </rPh>
    <rPh sb="6" eb="9">
      <t>カニュウズ</t>
    </rPh>
    <rPh sb="11" eb="13">
      <t>バアイ</t>
    </rPh>
    <rPh sb="14" eb="16">
      <t>ヨウケン</t>
    </rPh>
    <rPh sb="16" eb="18">
      <t>カクニン</t>
    </rPh>
    <phoneticPr fontId="30"/>
  </si>
  <si>
    <t>別紙第２の１（１）イ（カ）
（施設撤去）</t>
    <phoneticPr fontId="30"/>
  </si>
  <si>
    <t>撤去の場合
（AA整備内容判断で、「2」）</t>
    <rPh sb="0" eb="2">
      <t>テッキョ</t>
    </rPh>
    <rPh sb="3" eb="5">
      <t>バアイ</t>
    </rPh>
    <rPh sb="9" eb="15">
      <t>セイビナイヨウハンダン</t>
    </rPh>
    <phoneticPr fontId="30"/>
  </si>
  <si>
    <t>別紙第２の１（１）イ（ウ）
（補強）</t>
    <phoneticPr fontId="30"/>
  </si>
  <si>
    <t>助成単価
（a）</t>
    <rPh sb="0" eb="2">
      <t>ジョセイ</t>
    </rPh>
    <rPh sb="2" eb="4">
      <t>タンカ</t>
    </rPh>
    <phoneticPr fontId="30"/>
  </si>
  <si>
    <t>地公体助成
(d)</t>
    <rPh sb="0" eb="1">
      <t>チ</t>
    </rPh>
    <rPh sb="1" eb="2">
      <t>コウ</t>
    </rPh>
    <rPh sb="2" eb="3">
      <t>タイ</t>
    </rPh>
    <rPh sb="3" eb="5">
      <t>ジョセイ</t>
    </rPh>
    <phoneticPr fontId="8"/>
  </si>
  <si>
    <t>補強の取組の場合「1」</t>
    <rPh sb="0" eb="2">
      <t>ホキョウ</t>
    </rPh>
    <rPh sb="3" eb="5">
      <t>トリクミ</t>
    </rPh>
    <rPh sb="6" eb="8">
      <t>バアイ</t>
    </rPh>
    <phoneticPr fontId="30"/>
  </si>
  <si>
    <t>事業実施地区の要件</t>
    <phoneticPr fontId="30"/>
  </si>
  <si>
    <t>共済対象施設の共済加入</t>
  </si>
  <si>
    <t>国費</t>
  </si>
  <si>
    <t>助成対象者国費300万円以内</t>
    <phoneticPr fontId="30"/>
  </si>
  <si>
    <t>助成金確認</t>
    <phoneticPr fontId="30"/>
  </si>
  <si>
    <t>補強の場合
（AA整備内容判断で、「3」</t>
    <rPh sb="0" eb="2">
      <t>ホキョウ</t>
    </rPh>
    <rPh sb="3" eb="5">
      <t>バアイ</t>
    </rPh>
    <rPh sb="9" eb="15">
      <t>セイビナイヨウハンダン</t>
    </rPh>
    <phoneticPr fontId="30"/>
  </si>
  <si>
    <t>事業内容区分</t>
    <rPh sb="0" eb="4">
      <t>ジギョウナイヨウ</t>
    </rPh>
    <rPh sb="4" eb="6">
      <t>クブン</t>
    </rPh>
    <phoneticPr fontId="30"/>
  </si>
  <si>
    <t>共済加入
（事業費は国費算定（除税））
（b）</t>
    <rPh sb="0" eb="2">
      <t>キョウサイ</t>
    </rPh>
    <rPh sb="2" eb="4">
      <t>カニュウ</t>
    </rPh>
    <rPh sb="6" eb="9">
      <t>ジギョウヒ</t>
    </rPh>
    <rPh sb="10" eb="14">
      <t>コクヒサンテイ</t>
    </rPh>
    <rPh sb="15" eb="17">
      <t>ジョゼイ</t>
    </rPh>
    <phoneticPr fontId="9"/>
  </si>
  <si>
    <t>共済
非加入
（事業費は国費算定（除税））
（b）</t>
    <rPh sb="0" eb="2">
      <t>キョウサイ</t>
    </rPh>
    <rPh sb="3" eb="4">
      <t>ヒ</t>
    </rPh>
    <rPh sb="4" eb="6">
      <t>カニュウ</t>
    </rPh>
    <rPh sb="17" eb="19">
      <t>ジョゼイ</t>
    </rPh>
    <phoneticPr fontId="9"/>
  </si>
  <si>
    <t>控除
（事業費（税含む））
（c)</t>
    <rPh sb="0" eb="2">
      <t>コウジョ</t>
    </rPh>
    <rPh sb="4" eb="7">
      <t>ジギョウヒ</t>
    </rPh>
    <rPh sb="8" eb="10">
      <t>ゼイフク</t>
    </rPh>
    <phoneticPr fontId="9"/>
  </si>
  <si>
    <t>控除
（事業費は国費算定（税含む））
（c)</t>
    <rPh sb="0" eb="2">
      <t>コウジョ</t>
    </rPh>
    <rPh sb="4" eb="7">
      <t>ジギョウヒ</t>
    </rPh>
    <rPh sb="8" eb="12">
      <t>コクヒサンテイ</t>
    </rPh>
    <rPh sb="13" eb="15">
      <t>ゼイフク</t>
    </rPh>
    <phoneticPr fontId="9"/>
  </si>
  <si>
    <t>控除
（事業費（税含む））
（b)</t>
    <rPh sb="0" eb="2">
      <t>コウジョ</t>
    </rPh>
    <rPh sb="4" eb="7">
      <t>ジギョウヒ</t>
    </rPh>
    <rPh sb="8" eb="10">
      <t>ゼイフク</t>
    </rPh>
    <phoneticPr fontId="9"/>
  </si>
  <si>
    <t>石川県</t>
    <rPh sb="0" eb="3">
      <t>イシカワケン</t>
    </rPh>
    <phoneticPr fontId="30"/>
  </si>
  <si>
    <t>事業実施計画</t>
    <phoneticPr fontId="16"/>
  </si>
  <si>
    <t>能登半島地震による被害状況（特に農業（農業用機械、施設を含む）の被害）及び復興方針について記載してください（復興方針と本事業との関係を含む）</t>
    <phoneticPr fontId="30"/>
  </si>
  <si>
    <t>〇被災の状況と復興方針</t>
    <rPh sb="1" eb="3">
      <t>ヒサイ</t>
    </rPh>
    <rPh sb="4" eb="6">
      <t>ジョウキョウ</t>
    </rPh>
    <rPh sb="7" eb="11">
      <t>フッコウホウシン</t>
    </rPh>
    <phoneticPr fontId="30"/>
  </si>
  <si>
    <t>○○市町</t>
    <rPh sb="2" eb="4">
      <t>シマチ</t>
    </rPh>
    <phoneticPr fontId="30"/>
  </si>
  <si>
    <t>４　被災農業者経営支援計画書</t>
    <rPh sb="2" eb="4">
      <t>ヒサイ</t>
    </rPh>
    <rPh sb="4" eb="7">
      <t>ノウギョウシャ</t>
    </rPh>
    <rPh sb="7" eb="9">
      <t>ケイエイ</t>
    </rPh>
    <rPh sb="9" eb="11">
      <t>シエン</t>
    </rPh>
    <rPh sb="11" eb="13">
      <t>ケイカク</t>
    </rPh>
    <rPh sb="13" eb="14">
      <t>ショ</t>
    </rPh>
    <phoneticPr fontId="14"/>
  </si>
  <si>
    <t>（</t>
    <phoneticPr fontId="30"/>
  </si>
  <si>
    <t>水色：必須入力、</t>
    <rPh sb="0" eb="2">
      <t>ミズイロ</t>
    </rPh>
    <rPh sb="3" eb="7">
      <t>ヒッスニュウリョク</t>
    </rPh>
    <phoneticPr fontId="30"/>
  </si>
  <si>
    <t>赤：選択入力、</t>
    <rPh sb="0" eb="1">
      <t>アカ</t>
    </rPh>
    <rPh sb="2" eb="6">
      <t>センタクニュウリョク</t>
    </rPh>
    <phoneticPr fontId="30"/>
  </si>
  <si>
    <t>紫：該当する場合のみ入力</t>
    <rPh sb="0" eb="1">
      <t>ムラサキ</t>
    </rPh>
    <rPh sb="2" eb="4">
      <t>ガイトウ</t>
    </rPh>
    <rPh sb="6" eb="8">
      <t>バアイ</t>
    </rPh>
    <rPh sb="10" eb="12">
      <t>ニュウリョク</t>
    </rPh>
    <phoneticPr fontId="30"/>
  </si>
  <si>
    <t>）</t>
    <phoneticPr fontId="30"/>
  </si>
  <si>
    <t>ふりがな</t>
    <phoneticPr fontId="14"/>
  </si>
  <si>
    <t>郵便番号</t>
    <rPh sb="0" eb="4">
      <t>ユウビンバンゴウ</t>
    </rPh>
    <phoneticPr fontId="30"/>
  </si>
  <si>
    <t>住　所</t>
    <rPh sb="0" eb="1">
      <t>ジュウ</t>
    </rPh>
    <rPh sb="2" eb="3">
      <t>ショ</t>
    </rPh>
    <phoneticPr fontId="14"/>
  </si>
  <si>
    <t>電話番号
（できれば携帯）</t>
    <phoneticPr fontId="30"/>
  </si>
  <si>
    <t>メールアドレス
（任意）</t>
    <rPh sb="9" eb="11">
      <t>ニンイ</t>
    </rPh>
    <phoneticPr fontId="30"/>
  </si>
  <si>
    <t>Ⅰ　助成対象者の概要</t>
    <rPh sb="2" eb="4">
      <t>ジョセイ</t>
    </rPh>
    <rPh sb="4" eb="7">
      <t>タイショウシャ</t>
    </rPh>
    <rPh sb="8" eb="10">
      <t>ガイヨウ</t>
    </rPh>
    <phoneticPr fontId="14"/>
  </si>
  <si>
    <t>　（１）農業者等の区分</t>
    <rPh sb="4" eb="6">
      <t>ノウギョウ</t>
    </rPh>
    <rPh sb="6" eb="7">
      <t>シャ</t>
    </rPh>
    <rPh sb="7" eb="8">
      <t>ナド</t>
    </rPh>
    <rPh sb="9" eb="11">
      <t>クブン</t>
    </rPh>
    <phoneticPr fontId="30"/>
  </si>
  <si>
    <t>□</t>
  </si>
  <si>
    <t>ａ.</t>
    <phoneticPr fontId="14"/>
  </si>
  <si>
    <t>認定農業者</t>
    <phoneticPr fontId="14"/>
  </si>
  <si>
    <t>b.</t>
    <phoneticPr fontId="14"/>
  </si>
  <si>
    <t>集落営農組織</t>
    <rPh sb="0" eb="6">
      <t>シュウラクエイノウソシキ</t>
    </rPh>
    <phoneticPr fontId="14"/>
  </si>
  <si>
    <t>c.</t>
    <phoneticPr fontId="14"/>
  </si>
  <si>
    <r>
      <t>新規就農者
（認定</t>
    </r>
    <r>
      <rPr>
        <u/>
        <sz val="9"/>
        <rFont val="ＭＳ Ｐ明朝"/>
        <family val="1"/>
        <charset val="128"/>
      </rPr>
      <t>就農者</t>
    </r>
    <r>
      <rPr>
        <sz val="9"/>
        <rFont val="ＭＳ Ｐ明朝"/>
        <family val="1"/>
        <charset val="128"/>
      </rPr>
      <t>）</t>
    </r>
    <rPh sb="0" eb="5">
      <t>シンキシュウノウシャ</t>
    </rPh>
    <rPh sb="7" eb="9">
      <t>ニンテイ</t>
    </rPh>
    <rPh sb="9" eb="11">
      <t>シュウノウ</t>
    </rPh>
    <rPh sb="11" eb="12">
      <t>シャ</t>
    </rPh>
    <phoneticPr fontId="14"/>
  </si>
  <si>
    <t>d.</t>
    <phoneticPr fontId="14"/>
  </si>
  <si>
    <r>
      <t>新規就農者
（認定</t>
    </r>
    <r>
      <rPr>
        <u/>
        <sz val="9"/>
        <rFont val="ＭＳ Ｐ明朝"/>
        <family val="1"/>
        <charset val="128"/>
      </rPr>
      <t>農業者</t>
    </r>
    <r>
      <rPr>
        <sz val="9"/>
        <rFont val="ＭＳ Ｐ明朝"/>
        <family val="1"/>
        <charset val="128"/>
      </rPr>
      <t>）</t>
    </r>
    <rPh sb="0" eb="5">
      <t>シンキシュウノウシャ</t>
    </rPh>
    <rPh sb="7" eb="12">
      <t>ニンテイノウギョウシャ</t>
    </rPh>
    <phoneticPr fontId="14"/>
  </si>
  <si>
    <t>e.</t>
    <phoneticPr fontId="14"/>
  </si>
  <si>
    <t>f.</t>
    <phoneticPr fontId="14"/>
  </si>
  <si>
    <t>g.</t>
    <phoneticPr fontId="14"/>
  </si>
  <si>
    <t>貸借施設等の所有者※</t>
    <rPh sb="0" eb="5">
      <t>タイシャクシセツトウ</t>
    </rPh>
    <rPh sb="6" eb="9">
      <t>ショユウシャ</t>
    </rPh>
    <phoneticPr fontId="14"/>
  </si>
  <si>
    <t>h.</t>
    <phoneticPr fontId="14"/>
  </si>
  <si>
    <t>(注）</t>
    <rPh sb="1" eb="2">
      <t>チュウ</t>
    </rPh>
    <phoneticPr fontId="14"/>
  </si>
  <si>
    <t>　（２）課税区分</t>
    <rPh sb="4" eb="8">
      <t>カゼイクブン</t>
    </rPh>
    <phoneticPr fontId="14"/>
  </si>
  <si>
    <t>　（３）消費税仕入控除区分</t>
    <rPh sb="4" eb="7">
      <t>ショウヒゼイ</t>
    </rPh>
    <rPh sb="7" eb="9">
      <t>シイ</t>
    </rPh>
    <rPh sb="9" eb="11">
      <t>コウジョ</t>
    </rPh>
    <rPh sb="11" eb="13">
      <t>クブン</t>
    </rPh>
    <phoneticPr fontId="14"/>
  </si>
  <si>
    <t>番号</t>
    <rPh sb="0" eb="1">
      <t>バンゴウ</t>
    </rPh>
    <phoneticPr fontId="30"/>
  </si>
  <si>
    <t>課税</t>
    <rPh sb="0" eb="2">
      <t>カゼイ</t>
    </rPh>
    <phoneticPr fontId="14"/>
  </si>
  <si>
    <t>消費税仕入控除</t>
    <rPh sb="0" eb="2">
      <t>ショウヒゼイ</t>
    </rPh>
    <rPh sb="2" eb="4">
      <t>シイ</t>
    </rPh>
    <rPh sb="5" eb="7">
      <t>コウジョ</t>
    </rPh>
    <phoneticPr fontId="14"/>
  </si>
  <si>
    <t>(２)</t>
    <phoneticPr fontId="30"/>
  </si>
  <si>
    <t>1:課税事業者、2:簡易課税事業者、3:免税事業者</t>
    <rPh sb="2" eb="7">
      <t>カゼイジギョウシャ</t>
    </rPh>
    <rPh sb="10" eb="17">
      <t>カンイカゼイジギョウシャ</t>
    </rPh>
    <rPh sb="20" eb="25">
      <t>メンゼイジギョウシャ</t>
    </rPh>
    <phoneticPr fontId="30"/>
  </si>
  <si>
    <t>(３)</t>
    <phoneticPr fontId="30"/>
  </si>
  <si>
    <t>1:80%控除対象、2:全額控除、3:控除不可</t>
    <rPh sb="5" eb="9">
      <t>コウジョタイショウ</t>
    </rPh>
    <rPh sb="12" eb="16">
      <t>ゼンガクコウジョ</t>
    </rPh>
    <rPh sb="19" eb="23">
      <t>コウジョフカ</t>
    </rPh>
    <phoneticPr fontId="30"/>
  </si>
  <si>
    <t>課税事業者</t>
    <rPh sb="0" eb="5">
      <t>カゼイジギョウシャ</t>
    </rPh>
    <phoneticPr fontId="30"/>
  </si>
  <si>
    <t>簡易課税事業者</t>
    <rPh sb="0" eb="7">
      <t>カンイカゼイジギョウシャ</t>
    </rPh>
    <phoneticPr fontId="30"/>
  </si>
  <si>
    <t>免税事業者</t>
    <rPh sb="0" eb="5">
      <t>メンゼイジギョウシャ</t>
    </rPh>
    <phoneticPr fontId="30"/>
  </si>
  <si>
    <t>全額控除</t>
    <rPh sb="0" eb="4">
      <t>ゼンガクコウジョ</t>
    </rPh>
    <phoneticPr fontId="30"/>
  </si>
  <si>
    <t>控除不可</t>
    <rPh sb="0" eb="4">
      <t>コウジョフカ</t>
    </rPh>
    <phoneticPr fontId="30"/>
  </si>
  <si>
    <t>（注）該当する番号を入力</t>
    <rPh sb="1" eb="2">
      <t>チュウ</t>
    </rPh>
    <rPh sb="3" eb="5">
      <t>ガイトウ</t>
    </rPh>
    <rPh sb="7" eb="9">
      <t>バンゴウ</t>
    </rPh>
    <rPh sb="10" eb="12">
      <t>ニュウリョク</t>
    </rPh>
    <phoneticPr fontId="30"/>
  </si>
  <si>
    <t>（注）(２)で課税事業者の場合のみ入力</t>
    <rPh sb="1" eb="2">
      <t>チュウ</t>
    </rPh>
    <rPh sb="7" eb="12">
      <t>カゼイジギョウシャ</t>
    </rPh>
    <rPh sb="13" eb="15">
      <t>バアイ</t>
    </rPh>
    <rPh sb="17" eb="19">
      <t>ニュウリョク</t>
    </rPh>
    <phoneticPr fontId="30"/>
  </si>
  <si>
    <t>　（４）営農類型・規模</t>
    <rPh sb="4" eb="6">
      <t>エイノウ</t>
    </rPh>
    <rPh sb="6" eb="8">
      <t>ルイケイ</t>
    </rPh>
    <rPh sb="9" eb="11">
      <t>キボ</t>
    </rPh>
    <phoneticPr fontId="14"/>
  </si>
  <si>
    <t>規模</t>
    <rPh sb="0" eb="1">
      <t>キボ</t>
    </rPh>
    <phoneticPr fontId="14"/>
  </si>
  <si>
    <t>8.酪農、9．繁殖牛、10.肥育牛、11.養豚、12.採卵養鶏、13.ブロイラー養鶏、14.その他</t>
    <rPh sb="2" eb="4">
      <t>ラクノウ</t>
    </rPh>
    <rPh sb="7" eb="9">
      <t>ハンショク</t>
    </rPh>
    <rPh sb="9" eb="10">
      <t>ウシ</t>
    </rPh>
    <rPh sb="14" eb="17">
      <t>ヒイクギュウ</t>
    </rPh>
    <rPh sb="21" eb="23">
      <t>ヨウトン</t>
    </rPh>
    <rPh sb="27" eb="31">
      <t>サイランヨウケイ</t>
    </rPh>
    <rPh sb="40" eb="42">
      <t>ヨウケイ</t>
    </rPh>
    <rPh sb="48" eb="49">
      <t>タ</t>
    </rPh>
    <phoneticPr fontId="30"/>
  </si>
  <si>
    <t>水田作</t>
    <rPh sb="0" eb="3">
      <t>スイデンサク</t>
    </rPh>
    <phoneticPr fontId="30"/>
  </si>
  <si>
    <t>畑作</t>
    <rPh sb="0" eb="2">
      <t>ハタサク</t>
    </rPh>
    <phoneticPr fontId="30"/>
  </si>
  <si>
    <t>露地野菜作</t>
    <rPh sb="0" eb="5">
      <t>ロジヤサイサク</t>
    </rPh>
    <phoneticPr fontId="30"/>
  </si>
  <si>
    <t>施設野菜作</t>
    <rPh sb="0" eb="5">
      <t>シセツヤサイサク</t>
    </rPh>
    <phoneticPr fontId="30"/>
  </si>
  <si>
    <t>果樹作</t>
    <rPh sb="0" eb="3">
      <t>カジュサク</t>
    </rPh>
    <phoneticPr fontId="30"/>
  </si>
  <si>
    <t>露地花き</t>
    <rPh sb="0" eb="2">
      <t>ロジ</t>
    </rPh>
    <rPh sb="2" eb="3">
      <t>カ</t>
    </rPh>
    <phoneticPr fontId="30"/>
  </si>
  <si>
    <t>施設花き</t>
    <rPh sb="0" eb="3">
      <t>シセツカ</t>
    </rPh>
    <phoneticPr fontId="30"/>
  </si>
  <si>
    <t>酪農</t>
    <rPh sb="0" eb="2">
      <t>ラクノウ</t>
    </rPh>
    <phoneticPr fontId="30"/>
  </si>
  <si>
    <t>繁殖牛</t>
    <rPh sb="0" eb="3">
      <t>ハンショクウシ</t>
    </rPh>
    <phoneticPr fontId="30"/>
  </si>
  <si>
    <t>肥育牛</t>
    <rPh sb="0" eb="3">
      <t>ヒイクウシ</t>
    </rPh>
    <phoneticPr fontId="30"/>
  </si>
  <si>
    <t>養豚</t>
    <rPh sb="0" eb="2">
      <t>ヨウトン</t>
    </rPh>
    <phoneticPr fontId="30"/>
  </si>
  <si>
    <t>採卵養鶏</t>
    <rPh sb="0" eb="4">
      <t>サイランヨウケイ</t>
    </rPh>
    <phoneticPr fontId="30"/>
  </si>
  <si>
    <t>ブロイラー養鶏</t>
    <rPh sb="5" eb="7">
      <t>ヨウケイ</t>
    </rPh>
    <phoneticPr fontId="30"/>
  </si>
  <si>
    <t>その他</t>
    <rPh sb="2" eb="3">
      <t>タ</t>
    </rPh>
    <phoneticPr fontId="30"/>
  </si>
  <si>
    <t>（注）最も販売収入が多い類型の番号と規模（面積等）を入力</t>
    <rPh sb="1" eb="2">
      <t>チュウ</t>
    </rPh>
    <rPh sb="12" eb="14">
      <t>ルイケイ</t>
    </rPh>
    <rPh sb="15" eb="17">
      <t>バンゴウ</t>
    </rPh>
    <rPh sb="18" eb="20">
      <t>キボ</t>
    </rPh>
    <rPh sb="21" eb="24">
      <t>メンセキトウ</t>
    </rPh>
    <rPh sb="26" eb="28">
      <t>ニュウリョク</t>
    </rPh>
    <phoneticPr fontId="30"/>
  </si>
  <si>
    <t>　（５）個人情報の取扱い</t>
    <rPh sb="4" eb="6">
      <t>コジン</t>
    </rPh>
    <rPh sb="6" eb="8">
      <t>ジョウホウ</t>
    </rPh>
    <rPh sb="9" eb="10">
      <t>ト</t>
    </rPh>
    <rPh sb="10" eb="11">
      <t>アツカ</t>
    </rPh>
    <phoneticPr fontId="14"/>
  </si>
  <si>
    <t>本事業の実施に当たり、本申請に係る個人情報又は地域計画や人・農地プランに記載されている個人情報（氏名等）について、地方公共団体、共済組合等に提供することに同意します。（同意いただけない場合は、取組内容等が確認ができないため、本事業の実施ができない場合があります。）</t>
    <rPh sb="0" eb="3">
      <t>ホンジギョウ</t>
    </rPh>
    <rPh sb="4" eb="6">
      <t>ジッシ</t>
    </rPh>
    <rPh sb="7" eb="8">
      <t>ア</t>
    </rPh>
    <rPh sb="11" eb="12">
      <t>ホン</t>
    </rPh>
    <rPh sb="12" eb="14">
      <t>シンセイ</t>
    </rPh>
    <rPh sb="15" eb="16">
      <t>カカ</t>
    </rPh>
    <rPh sb="17" eb="19">
      <t>コジン</t>
    </rPh>
    <rPh sb="19" eb="21">
      <t>ジョウホウ</t>
    </rPh>
    <rPh sb="21" eb="22">
      <t>マタ</t>
    </rPh>
    <rPh sb="23" eb="27">
      <t>チイキケイカク</t>
    </rPh>
    <rPh sb="28" eb="29">
      <t>ヒト</t>
    </rPh>
    <rPh sb="30" eb="32">
      <t>ノウチ</t>
    </rPh>
    <rPh sb="36" eb="38">
      <t>キサイ</t>
    </rPh>
    <rPh sb="43" eb="45">
      <t>コジン</t>
    </rPh>
    <rPh sb="45" eb="47">
      <t>ジョウホウ</t>
    </rPh>
    <rPh sb="48" eb="50">
      <t>シメイ</t>
    </rPh>
    <rPh sb="50" eb="51">
      <t>トウ</t>
    </rPh>
    <rPh sb="57" eb="63">
      <t>チホウコウキョウダンタイ</t>
    </rPh>
    <rPh sb="64" eb="66">
      <t>キョウサイ</t>
    </rPh>
    <rPh sb="66" eb="68">
      <t>クミアイ</t>
    </rPh>
    <rPh sb="68" eb="69">
      <t>ナド</t>
    </rPh>
    <rPh sb="70" eb="72">
      <t>テイキョウ</t>
    </rPh>
    <rPh sb="77" eb="79">
      <t>ドウイ</t>
    </rPh>
    <rPh sb="84" eb="86">
      <t>ドウイ</t>
    </rPh>
    <rPh sb="92" eb="94">
      <t>バアイ</t>
    </rPh>
    <rPh sb="96" eb="98">
      <t>トリクミ</t>
    </rPh>
    <rPh sb="98" eb="100">
      <t>ナイヨウ</t>
    </rPh>
    <rPh sb="100" eb="101">
      <t>トウ</t>
    </rPh>
    <rPh sb="102" eb="104">
      <t>カクニン</t>
    </rPh>
    <rPh sb="112" eb="115">
      <t>ホンジギョウ</t>
    </rPh>
    <rPh sb="116" eb="118">
      <t>ジッシ</t>
    </rPh>
    <rPh sb="123" eb="125">
      <t>バアイ</t>
    </rPh>
    <phoneticPr fontId="14"/>
  </si>
  <si>
    <t>　（６）実施状況等の情報提供</t>
    <rPh sb="4" eb="6">
      <t>ジッシ</t>
    </rPh>
    <rPh sb="6" eb="8">
      <t>ジョウキョウ</t>
    </rPh>
    <rPh sb="8" eb="9">
      <t>トウ</t>
    </rPh>
    <rPh sb="10" eb="12">
      <t>ジョウホウ</t>
    </rPh>
    <rPh sb="12" eb="14">
      <t>テイキョウ</t>
    </rPh>
    <phoneticPr fontId="14"/>
  </si>
  <si>
    <t>本事業の事業実施状況及び成果等について、調査、報告又は資料提供に協力します。</t>
    <rPh sb="0" eb="1">
      <t>ホン</t>
    </rPh>
    <rPh sb="1" eb="3">
      <t>ジギョウ</t>
    </rPh>
    <rPh sb="4" eb="6">
      <t>ジギョウ</t>
    </rPh>
    <rPh sb="6" eb="8">
      <t>ジッシ</t>
    </rPh>
    <rPh sb="8" eb="10">
      <t>ジョウキョウ</t>
    </rPh>
    <rPh sb="10" eb="11">
      <t>オヨ</t>
    </rPh>
    <rPh sb="12" eb="14">
      <t>セイカ</t>
    </rPh>
    <rPh sb="14" eb="15">
      <t>トウ</t>
    </rPh>
    <rPh sb="20" eb="22">
      <t>チョウサ</t>
    </rPh>
    <rPh sb="23" eb="25">
      <t>ホウコク</t>
    </rPh>
    <rPh sb="25" eb="26">
      <t>マタ</t>
    </rPh>
    <rPh sb="27" eb="29">
      <t>シリョウ</t>
    </rPh>
    <rPh sb="29" eb="31">
      <t>テイキョウ</t>
    </rPh>
    <rPh sb="32" eb="34">
      <t>キョウリョク</t>
    </rPh>
    <phoneticPr fontId="14"/>
  </si>
  <si>
    <t>Ⅱ　事業内容等</t>
    <rPh sb="2" eb="6">
      <t>ジギョウナイヨウ</t>
    </rPh>
    <rPh sb="6" eb="7">
      <t>トウ</t>
    </rPh>
    <phoneticPr fontId="14"/>
  </si>
  <si>
    <t xml:space="preserve"> （１）被災・導入施設等について</t>
    <rPh sb="4" eb="6">
      <t>ヒサイ</t>
    </rPh>
    <rPh sb="7" eb="9">
      <t>ドウニュウ</t>
    </rPh>
    <rPh sb="9" eb="11">
      <t>シセツ</t>
    </rPh>
    <rPh sb="11" eb="12">
      <t>ナド</t>
    </rPh>
    <phoneticPr fontId="30"/>
  </si>
  <si>
    <t>被害を受けた施設等</t>
    <rPh sb="0" eb="2">
      <t>ヒガイ</t>
    </rPh>
    <rPh sb="3" eb="4">
      <t>ウ</t>
    </rPh>
    <rPh sb="6" eb="9">
      <t>シセツトウ</t>
    </rPh>
    <phoneticPr fontId="14"/>
  </si>
  <si>
    <t>導入する施設等</t>
    <rPh sb="0" eb="2">
      <t>ドウニュウ</t>
    </rPh>
    <rPh sb="4" eb="7">
      <t>シセツトウ</t>
    </rPh>
    <phoneticPr fontId="30"/>
  </si>
  <si>
    <t>記号</t>
    <rPh sb="0" eb="2">
      <t>キゴウ</t>
    </rPh>
    <phoneticPr fontId="30"/>
  </si>
  <si>
    <t>ア</t>
    <phoneticPr fontId="30"/>
  </si>
  <si>
    <t>イ</t>
    <phoneticPr fontId="30"/>
  </si>
  <si>
    <t>ウ</t>
    <phoneticPr fontId="30"/>
  </si>
  <si>
    <t>エ</t>
    <phoneticPr fontId="30"/>
  </si>
  <si>
    <t>オ</t>
    <phoneticPr fontId="30"/>
  </si>
  <si>
    <t>カ</t>
    <phoneticPr fontId="30"/>
  </si>
  <si>
    <t>キ</t>
    <phoneticPr fontId="30"/>
  </si>
  <si>
    <t>ク</t>
    <phoneticPr fontId="30"/>
  </si>
  <si>
    <t>ケ</t>
    <phoneticPr fontId="30"/>
  </si>
  <si>
    <t>コ</t>
    <phoneticPr fontId="30"/>
  </si>
  <si>
    <t>サ</t>
    <phoneticPr fontId="30"/>
  </si>
  <si>
    <t>シ</t>
    <phoneticPr fontId="30"/>
  </si>
  <si>
    <t>ス</t>
    <phoneticPr fontId="30"/>
  </si>
  <si>
    <t>セ</t>
    <phoneticPr fontId="30"/>
  </si>
  <si>
    <t>ソ</t>
    <phoneticPr fontId="30"/>
  </si>
  <si>
    <t>タ</t>
    <phoneticPr fontId="30"/>
  </si>
  <si>
    <t>チ</t>
    <phoneticPr fontId="30"/>
  </si>
  <si>
    <t>ツ</t>
    <phoneticPr fontId="30"/>
  </si>
  <si>
    <t>テ</t>
    <phoneticPr fontId="30"/>
  </si>
  <si>
    <t>ト</t>
    <phoneticPr fontId="30"/>
  </si>
  <si>
    <t>ナ</t>
    <phoneticPr fontId="30"/>
  </si>
  <si>
    <t>ニ</t>
    <phoneticPr fontId="30"/>
  </si>
  <si>
    <t>ヌ</t>
    <phoneticPr fontId="30"/>
  </si>
  <si>
    <t>ネ</t>
    <phoneticPr fontId="30"/>
  </si>
  <si>
    <t>ノ</t>
    <phoneticPr fontId="30"/>
  </si>
  <si>
    <t>施設等区分</t>
    <rPh sb="0" eb="2">
      <t>シセツ</t>
    </rPh>
    <rPh sb="2" eb="3">
      <t>トウ</t>
    </rPh>
    <rPh sb="3" eb="5">
      <t>クブン</t>
    </rPh>
    <phoneticPr fontId="30"/>
  </si>
  <si>
    <t>機械・施設等名称
及び能力・規模等</t>
    <rPh sb="0" eb="2">
      <t>キカイ</t>
    </rPh>
    <rPh sb="3" eb="5">
      <t>シセツ</t>
    </rPh>
    <rPh sb="5" eb="6">
      <t>トウ</t>
    </rPh>
    <rPh sb="6" eb="8">
      <t>メイショウ</t>
    </rPh>
    <rPh sb="9" eb="10">
      <t>オヨ</t>
    </rPh>
    <rPh sb="11" eb="13">
      <t>ノウリョク</t>
    </rPh>
    <rPh sb="14" eb="16">
      <t>キボ</t>
    </rPh>
    <rPh sb="16" eb="17">
      <t>トウ</t>
    </rPh>
    <phoneticPr fontId="14"/>
  </si>
  <si>
    <t>整備
区分</t>
    <rPh sb="0" eb="2">
      <t>セイビ</t>
    </rPh>
    <rPh sb="3" eb="5">
      <t>クブン</t>
    </rPh>
    <phoneticPr fontId="30"/>
  </si>
  <si>
    <t>機能向上・規模拡大</t>
    <rPh sb="0" eb="4">
      <t>キノウコウジョウ</t>
    </rPh>
    <rPh sb="5" eb="9">
      <t>キボカクダイ</t>
    </rPh>
    <phoneticPr fontId="30"/>
  </si>
  <si>
    <t>番号</t>
    <rPh sb="0" eb="2">
      <t>バンゴウ</t>
    </rPh>
    <phoneticPr fontId="30"/>
  </si>
  <si>
    <t>施設等名</t>
    <rPh sb="0" eb="4">
      <t>シセツトウメイ</t>
    </rPh>
    <phoneticPr fontId="30"/>
  </si>
  <si>
    <r>
      <t>撤去（290円/m</t>
    </r>
    <r>
      <rPr>
        <vertAlign val="superscript"/>
        <sz val="9"/>
        <rFont val="ＭＳ 明朝"/>
        <family val="1"/>
        <charset val="128"/>
      </rPr>
      <t>2</t>
    </r>
    <r>
      <rPr>
        <sz val="9"/>
        <rFont val="ＭＳ 明朝"/>
        <family val="1"/>
        <charset val="128"/>
      </rPr>
      <t>）</t>
    </r>
    <rPh sb="0" eb="2">
      <t>テッキョ</t>
    </rPh>
    <rPh sb="6" eb="7">
      <t>エン</t>
    </rPh>
    <phoneticPr fontId="12"/>
  </si>
  <si>
    <r>
      <t>撤去（880円/m</t>
    </r>
    <r>
      <rPr>
        <vertAlign val="superscript"/>
        <sz val="9"/>
        <rFont val="ＭＳ 明朝"/>
        <family val="1"/>
        <charset val="128"/>
      </rPr>
      <t>2</t>
    </r>
    <r>
      <rPr>
        <sz val="9"/>
        <rFont val="ＭＳ 明朝"/>
        <family val="1"/>
        <charset val="128"/>
      </rPr>
      <t>）</t>
    </r>
    <rPh sb="0" eb="2">
      <t>テッキョ</t>
    </rPh>
    <rPh sb="6" eb="7">
      <t>エン</t>
    </rPh>
    <phoneticPr fontId="12"/>
  </si>
  <si>
    <r>
      <t>撤去（1,200円/m</t>
    </r>
    <r>
      <rPr>
        <vertAlign val="superscript"/>
        <sz val="9"/>
        <rFont val="ＭＳ 明朝"/>
        <family val="1"/>
        <charset val="128"/>
      </rPr>
      <t>2</t>
    </r>
    <r>
      <rPr>
        <sz val="9"/>
        <rFont val="ＭＳ 明朝"/>
        <family val="1"/>
        <charset val="128"/>
      </rPr>
      <t>）</t>
    </r>
    <rPh sb="0" eb="2">
      <t>テッキョ</t>
    </rPh>
    <rPh sb="8" eb="9">
      <t>エン</t>
    </rPh>
    <phoneticPr fontId="12"/>
  </si>
  <si>
    <r>
      <t>撤去（4,500円/m</t>
    </r>
    <r>
      <rPr>
        <vertAlign val="superscript"/>
        <sz val="9"/>
        <rFont val="ＭＳ 明朝"/>
        <family val="1"/>
        <charset val="128"/>
      </rPr>
      <t>2</t>
    </r>
    <r>
      <rPr>
        <sz val="9"/>
        <rFont val="ＭＳ 明朝"/>
        <family val="1"/>
        <charset val="128"/>
      </rPr>
      <t>）</t>
    </r>
    <rPh sb="0" eb="2">
      <t>テッキョ</t>
    </rPh>
    <rPh sb="8" eb="9">
      <t>エン</t>
    </rPh>
    <phoneticPr fontId="12"/>
  </si>
  <si>
    <t>再建</t>
    <rPh sb="0" eb="2">
      <t>サイケン</t>
    </rPh>
    <phoneticPr fontId="30"/>
  </si>
  <si>
    <t>修繕</t>
    <rPh sb="0" eb="2">
      <t>シュウゼン</t>
    </rPh>
    <phoneticPr fontId="30"/>
  </si>
  <si>
    <t>再取得</t>
    <rPh sb="0" eb="3">
      <t>サイシュトク</t>
    </rPh>
    <phoneticPr fontId="30"/>
  </si>
  <si>
    <t>補強</t>
    <rPh sb="0" eb="2">
      <t>ホキョウ</t>
    </rPh>
    <phoneticPr fontId="30"/>
  </si>
  <si>
    <t>土砂撤去</t>
    <rPh sb="0" eb="4">
      <t>ドシャテッキョ</t>
    </rPh>
    <phoneticPr fontId="30"/>
  </si>
  <si>
    <t>・施設等区分の記号は、(ア)ハウス（パイプ）､(イ)ハウス（鉄骨）､(ウ)ハウス（ガラス）､(エ)園芸施設の付帯施設､(オ)農機具格納庫､(カ)農作業用施設､(キ)加工施設､(ク)育苗施設､(ケ)果樹棚､(コ)集出荷施設､(サ)畜舎（肉用牛）､(シ)畜舎（養豚）､(ス)畜舎（養鶏）､(セ)畜舎（酪農）､(ソ)畜舎（その他）､(タ)その他畜産関係施設､(チ)その他施設等､(ツ)農業用機械､(テ)農業専用トラック､(ト)撤去（290円/m2）､(ナ)撤去（880円/m2）､(ニ)撤去（1,200円/m2）､(ヌ)撤去（4,500円/m2）､(ネ)撤去（特認）､(ノ)地域提案､から選択
・「機能向上・規模拡大」欄は、被災施設等と導入施設等の能力・規模等を比較して該当するものにチェックを入れる</t>
    <rPh sb="296" eb="300">
      <t>キノウコウジョウ</t>
    </rPh>
    <rPh sb="301" eb="305">
      <t>キボカクダイ</t>
    </rPh>
    <rPh sb="306" eb="307">
      <t>ラン</t>
    </rPh>
    <rPh sb="309" eb="311">
      <t>ヒサイ</t>
    </rPh>
    <rPh sb="311" eb="314">
      <t>シセツトウ</t>
    </rPh>
    <rPh sb="315" eb="320">
      <t>ドウニュウシセツトウ</t>
    </rPh>
    <rPh sb="321" eb="323">
      <t>ノウリョク</t>
    </rPh>
    <rPh sb="324" eb="327">
      <t>キボトウ</t>
    </rPh>
    <rPh sb="328" eb="330">
      <t>ヒカク</t>
    </rPh>
    <rPh sb="332" eb="334">
      <t>ガイトウ</t>
    </rPh>
    <rPh sb="344" eb="345">
      <t>イ</t>
    </rPh>
    <phoneticPr fontId="30"/>
  </si>
  <si>
    <t xml:space="preserve"> （２）被災施設等の状況（その１）</t>
    <rPh sb="4" eb="6">
      <t>ヒサイ</t>
    </rPh>
    <rPh sb="6" eb="8">
      <t>シセツ</t>
    </rPh>
    <rPh sb="8" eb="9">
      <t>トウ</t>
    </rPh>
    <rPh sb="10" eb="12">
      <t>ジョウキョウ</t>
    </rPh>
    <phoneticPr fontId="30"/>
  </si>
  <si>
    <t>着工(契約)
（予定）
年月日</t>
    <phoneticPr fontId="30"/>
  </si>
  <si>
    <t>竣工
（予定）
年月日</t>
    <phoneticPr fontId="30"/>
  </si>
  <si>
    <t>保険の加入情報</t>
    <rPh sb="0" eb="2">
      <t>ホケン</t>
    </rPh>
    <rPh sb="3" eb="7">
      <t>カニュウジョウホウ</t>
    </rPh>
    <phoneticPr fontId="30"/>
  </si>
  <si>
    <t>共済対象施設の状況（園芸施設共済対象施設（農業用ハウス等）の再建、修繕、撤去を行う場合）</t>
    <rPh sb="0" eb="2">
      <t>キョウサイ</t>
    </rPh>
    <rPh sb="2" eb="4">
      <t>タイショウ</t>
    </rPh>
    <rPh sb="4" eb="6">
      <t>シセツ</t>
    </rPh>
    <rPh sb="7" eb="9">
      <t>ジョウキョウ</t>
    </rPh>
    <phoneticPr fontId="14"/>
  </si>
  <si>
    <t>農業専用トラックが被災した場合に記入</t>
    <rPh sb="0" eb="4">
      <t>ノウギョウセンヨウ</t>
    </rPh>
    <rPh sb="9" eb="11">
      <t>ヒサイ</t>
    </rPh>
    <rPh sb="13" eb="15">
      <t>バアイ</t>
    </rPh>
    <rPh sb="16" eb="18">
      <t>キニュウ</t>
    </rPh>
    <phoneticPr fontId="30"/>
  </si>
  <si>
    <t>保険
加入
(予定)
年月</t>
    <rPh sb="0" eb="2">
      <t>ホケン</t>
    </rPh>
    <rPh sb="3" eb="5">
      <t>カニュウ</t>
    </rPh>
    <rPh sb="7" eb="9">
      <t>ヨテイ</t>
    </rPh>
    <rPh sb="11" eb="13">
      <t>ネンゲツ</t>
    </rPh>
    <phoneticPr fontId="14"/>
  </si>
  <si>
    <t>保険会社等の名称</t>
    <rPh sb="0" eb="2">
      <t>ホケン</t>
    </rPh>
    <rPh sb="2" eb="4">
      <t>ガイシャ</t>
    </rPh>
    <rPh sb="4" eb="5">
      <t>トウ</t>
    </rPh>
    <rPh sb="6" eb="8">
      <t>メイショウ</t>
    </rPh>
    <phoneticPr fontId="14"/>
  </si>
  <si>
    <t>園芸施設共済の引受対象施設の特定園芸施設等の区分</t>
    <phoneticPr fontId="14"/>
  </si>
  <si>
    <t>施設の設置年</t>
    <rPh sb="0" eb="2">
      <t>シセツ</t>
    </rPh>
    <rPh sb="3" eb="5">
      <t>セッチ</t>
    </rPh>
    <rPh sb="5" eb="6">
      <t>ドシ</t>
    </rPh>
    <phoneticPr fontId="14"/>
  </si>
  <si>
    <t>時価
現有率</t>
    <rPh sb="0" eb="2">
      <t>ジカ</t>
    </rPh>
    <rPh sb="3" eb="6">
      <t>ゲンユウリツ</t>
    </rPh>
    <phoneticPr fontId="30"/>
  </si>
  <si>
    <t>共済金支払通知書の関連する棟番号（未加入は空欄）</t>
    <rPh sb="0" eb="3">
      <t>キョウサイキン</t>
    </rPh>
    <rPh sb="3" eb="5">
      <t>シハラ</t>
    </rPh>
    <rPh sb="5" eb="7">
      <t>ツウチ</t>
    </rPh>
    <rPh sb="7" eb="8">
      <t>ショ</t>
    </rPh>
    <rPh sb="9" eb="11">
      <t>カンレン</t>
    </rPh>
    <rPh sb="13" eb="14">
      <t>トウ</t>
    </rPh>
    <rPh sb="14" eb="16">
      <t>バンゴウ</t>
    </rPh>
    <rPh sb="17" eb="20">
      <t>ミカニュウ</t>
    </rPh>
    <rPh sb="21" eb="23">
      <t>クウラン</t>
    </rPh>
    <phoneticPr fontId="14"/>
  </si>
  <si>
    <t>被災時点で新車登録から14年以内（H22.1.2以降登録）</t>
    <rPh sb="14" eb="16">
      <t>イナイ</t>
    </rPh>
    <rPh sb="24" eb="26">
      <t>イコウ</t>
    </rPh>
    <rPh sb="26" eb="28">
      <t>トウロク</t>
    </rPh>
    <phoneticPr fontId="30"/>
  </si>
  <si>
    <t>被災前に農業専用に使用</t>
    <rPh sb="0" eb="3">
      <t>ヒサイマエ</t>
    </rPh>
    <rPh sb="4" eb="6">
      <t>ノウギョウ</t>
    </rPh>
    <rPh sb="6" eb="8">
      <t>センヨウ</t>
    </rPh>
    <rPh sb="9" eb="11">
      <t>シヨウ</t>
    </rPh>
    <phoneticPr fontId="30"/>
  </si>
  <si>
    <t>附帯施設</t>
  </si>
  <si>
    <t>(設置年)</t>
    <rPh sb="1" eb="4">
      <t>セッチネン</t>
    </rPh>
    <phoneticPr fontId="30"/>
  </si>
  <si>
    <t>R5</t>
    <phoneticPr fontId="30"/>
  </si>
  <si>
    <t>R4</t>
    <phoneticPr fontId="30"/>
  </si>
  <si>
    <t>R3</t>
  </si>
  <si>
    <t>R2</t>
  </si>
  <si>
    <t>R1</t>
  </si>
  <si>
    <t>H30</t>
    <phoneticPr fontId="30"/>
  </si>
  <si>
    <t>H29</t>
    <phoneticPr fontId="30"/>
  </si>
  <si>
    <t>H28</t>
  </si>
  <si>
    <t>H27</t>
  </si>
  <si>
    <t>H26</t>
  </si>
  <si>
    <t>H25</t>
  </si>
  <si>
    <t>H24</t>
  </si>
  <si>
    <t>H23</t>
  </si>
  <si>
    <t>H22</t>
  </si>
  <si>
    <t>H21</t>
  </si>
  <si>
    <t>H20以前</t>
    <rPh sb="3" eb="5">
      <t>イゼン</t>
    </rPh>
    <phoneticPr fontId="30"/>
  </si>
  <si>
    <t>(経過年数)</t>
    <rPh sb="1" eb="5">
      <t>ケイカネンスウ</t>
    </rPh>
    <phoneticPr fontId="30"/>
  </si>
  <si>
    <t>事業を活用して修繕・再取得・再建した施設等は、共済や民間事業者の保険等への加入が必要</t>
    <rPh sb="14" eb="16">
      <t>サイケン</t>
    </rPh>
    <rPh sb="18" eb="21">
      <t>シセツトウ</t>
    </rPh>
    <phoneticPr fontId="14"/>
  </si>
  <si>
    <t>　（３）被災施設等の状況（その２）</t>
    <rPh sb="4" eb="6">
      <t>ヒサイ</t>
    </rPh>
    <rPh sb="6" eb="8">
      <t>シセツ</t>
    </rPh>
    <rPh sb="8" eb="9">
      <t>トウ</t>
    </rPh>
    <rPh sb="10" eb="12">
      <t>ジョウキョウ</t>
    </rPh>
    <phoneticPr fontId="30"/>
  </si>
  <si>
    <t>施設等の
被災状況</t>
    <rPh sb="0" eb="2">
      <t>しせつ</t>
    </rPh>
    <rPh sb="2" eb="3">
      <t>とう</t>
    </rPh>
    <rPh sb="5" eb="9">
      <t>ひさいじょうきょう</t>
    </rPh>
    <phoneticPr fontId="57" type="Hiragana" alignment="distributed"/>
  </si>
  <si>
    <t>施設等の被災状況</t>
    <rPh sb="0" eb="3">
      <t>しせつとう</t>
    </rPh>
    <rPh sb="4" eb="8">
      <t>ひさいじょうきょう</t>
    </rPh>
    <phoneticPr fontId="57" type="Hiragana" alignment="distributed"/>
  </si>
  <si>
    <t>農業用ハウス及び果樹棚等に流入した土砂の除去</t>
    <rPh sb="0" eb="2">
      <t>ノウギョウ</t>
    </rPh>
    <rPh sb="2" eb="3">
      <t>ヨウ</t>
    </rPh>
    <rPh sb="6" eb="7">
      <t>オヨ</t>
    </rPh>
    <rPh sb="8" eb="10">
      <t>カジュ</t>
    </rPh>
    <rPh sb="10" eb="11">
      <t>ダナ</t>
    </rPh>
    <rPh sb="11" eb="12">
      <t>ナド</t>
    </rPh>
    <rPh sb="13" eb="15">
      <t>リュウニュウ</t>
    </rPh>
    <rPh sb="17" eb="19">
      <t>ドシャ</t>
    </rPh>
    <rPh sb="20" eb="22">
      <t>ジョキョ</t>
    </rPh>
    <phoneticPr fontId="30"/>
  </si>
  <si>
    <t>国庫補助事業名</t>
    <phoneticPr fontId="30"/>
  </si>
  <si>
    <t>完了
年月</t>
    <rPh sb="0" eb="2">
      <t>カンリョウ</t>
    </rPh>
    <rPh sb="3" eb="5">
      <t>ネンゲツ</t>
    </rPh>
    <phoneticPr fontId="30"/>
  </si>
  <si>
    <t>処分制限期間
（年）</t>
    <rPh sb="0" eb="6">
      <t>ショブンセイゲンキカン</t>
    </rPh>
    <rPh sb="8" eb="9">
      <t>ネン</t>
    </rPh>
    <phoneticPr fontId="30"/>
  </si>
  <si>
    <t>破損</t>
    <rPh sb="0" eb="2">
      <t>はそん</t>
    </rPh>
    <phoneticPr fontId="57" type="Hiragana" alignment="distributed"/>
  </si>
  <si>
    <t>倒壊</t>
    <rPh sb="0" eb="2">
      <t>とうかい</t>
    </rPh>
    <phoneticPr fontId="57" type="Hiragana" alignment="distributed"/>
  </si>
  <si>
    <t>　（４）導入する施設等の事業費等</t>
    <rPh sb="4" eb="6">
      <t>ドウニュウ</t>
    </rPh>
    <rPh sb="8" eb="11">
      <t>シセツトウ</t>
    </rPh>
    <rPh sb="12" eb="14">
      <t>ジギョウ</t>
    </rPh>
    <rPh sb="14" eb="15">
      <t>ヒ</t>
    </rPh>
    <rPh sb="15" eb="16">
      <t>トウ</t>
    </rPh>
    <phoneticPr fontId="30"/>
  </si>
  <si>
    <t>補助対象外の算定</t>
    <rPh sb="0" eb="5">
      <t>ほじょたいしょうがい</t>
    </rPh>
    <rPh sb="6" eb="8">
      <t>さんてい</t>
    </rPh>
    <phoneticPr fontId="57" type="Hiragana" alignment="distributed"/>
  </si>
  <si>
    <t>算定額（円）</t>
    <rPh sb="0" eb="3">
      <t>サンテイガク</t>
    </rPh>
    <rPh sb="4" eb="5">
      <t>エン</t>
    </rPh>
    <phoneticPr fontId="30"/>
  </si>
  <si>
    <t>園芸施設共済のうち特定園芸施設及び附帯施設の共済金支払額の合計額</t>
    <phoneticPr fontId="57" type="Hiragana" alignment="distributed"/>
  </si>
  <si>
    <t>機能向上等の按分</t>
    <rPh sb="0" eb="4">
      <t>きのうこうじょう</t>
    </rPh>
    <rPh sb="4" eb="5">
      <t>とう</t>
    </rPh>
    <rPh sb="6" eb="8">
      <t>あんぶん</t>
    </rPh>
    <phoneticPr fontId="57" type="Hiragana" alignment="distributed"/>
  </si>
  <si>
    <t>地方支援措置</t>
    <rPh sb="0" eb="6">
      <t>チホウシエンソチ</t>
    </rPh>
    <phoneticPr fontId="14"/>
  </si>
  <si>
    <t>対象経営体負担額</t>
    <rPh sb="0" eb="5">
      <t>タイショウケイエイタイ</t>
    </rPh>
    <rPh sb="5" eb="8">
      <t>フタンガク</t>
    </rPh>
    <phoneticPr fontId="30"/>
  </si>
  <si>
    <t>都道府県費</t>
    <rPh sb="0" eb="5">
      <t>トドウフケンヒ</t>
    </rPh>
    <phoneticPr fontId="14"/>
  </si>
  <si>
    <t>融資額</t>
    <rPh sb="0" eb="2">
      <t>ユウシ</t>
    </rPh>
    <rPh sb="2" eb="3">
      <t>ガク</t>
    </rPh>
    <phoneticPr fontId="14"/>
  </si>
  <si>
    <t>B</t>
    <phoneticPr fontId="14"/>
  </si>
  <si>
    <t>D</t>
    <phoneticPr fontId="30"/>
  </si>
  <si>
    <t>E</t>
    <phoneticPr fontId="30"/>
  </si>
  <si>
    <t>G</t>
    <phoneticPr fontId="14"/>
  </si>
  <si>
    <t>H</t>
    <phoneticPr fontId="14"/>
  </si>
  <si>
    <t>機能向上・規模拡大に該当する施設等は、按分計算してからＡに記載</t>
    <rPh sb="0" eb="4">
      <t>きのうこうじょう</t>
    </rPh>
    <rPh sb="5" eb="9">
      <t>きぼかくだい</t>
    </rPh>
    <rPh sb="10" eb="12">
      <t>がいとう</t>
    </rPh>
    <rPh sb="14" eb="17">
      <t>しせつとう</t>
    </rPh>
    <rPh sb="19" eb="21">
      <t>あんぶん</t>
    </rPh>
    <rPh sb="21" eb="23">
      <t>けいさん</t>
    </rPh>
    <rPh sb="29" eb="31">
      <t>きさい</t>
    </rPh>
    <phoneticPr fontId="57" type="Hiragana" alignment="distributed"/>
  </si>
  <si>
    <t>見積書を基に金額を記入。（１）で「機能向上・規模拡大」に該当する施設等は、適正に減額した金額を記載すること。</t>
    <rPh sb="0" eb="3">
      <t>ミツモリショ</t>
    </rPh>
    <rPh sb="4" eb="5">
      <t>モト</t>
    </rPh>
    <rPh sb="6" eb="8">
      <t>キンガク</t>
    </rPh>
    <rPh sb="9" eb="11">
      <t>キニュウ</t>
    </rPh>
    <rPh sb="17" eb="21">
      <t>キノウコウジョウ</t>
    </rPh>
    <rPh sb="22" eb="26">
      <t>キボカクダイ</t>
    </rPh>
    <rPh sb="28" eb="30">
      <t>ガイトウ</t>
    </rPh>
    <rPh sb="32" eb="35">
      <t>シセツトウ</t>
    </rPh>
    <rPh sb="37" eb="39">
      <t>テキセイ</t>
    </rPh>
    <rPh sb="40" eb="42">
      <t>ゲンガク</t>
    </rPh>
    <rPh sb="44" eb="46">
      <t>キンガク</t>
    </rPh>
    <rPh sb="47" eb="49">
      <t>キサイ</t>
    </rPh>
    <phoneticPr fontId="14"/>
  </si>
  <si>
    <t>　（５）経営体の成果目標（補強以外の取組の場合）</t>
    <rPh sb="4" eb="7">
      <t>ケイエイタイ</t>
    </rPh>
    <rPh sb="8" eb="10">
      <t>セイカ</t>
    </rPh>
    <rPh sb="10" eb="12">
      <t>モクヒョウ</t>
    </rPh>
    <rPh sb="13" eb="17">
      <t>ホキョウイガイ</t>
    </rPh>
    <rPh sb="18" eb="20">
      <t>トリクミ</t>
    </rPh>
    <rPh sb="21" eb="23">
      <t>バアイ</t>
    </rPh>
    <phoneticPr fontId="14"/>
  </si>
  <si>
    <t>　　①必須項目</t>
    <rPh sb="3" eb="7">
      <t>ヒッスコウモク</t>
    </rPh>
    <phoneticPr fontId="30"/>
  </si>
  <si>
    <t>　　②選択項目（農業用機械の再取得がある場合）</t>
    <rPh sb="3" eb="7">
      <t>センタクコウモク</t>
    </rPh>
    <phoneticPr fontId="30"/>
  </si>
  <si>
    <r>
      <t xml:space="preserve">目標設定
</t>
    </r>
    <r>
      <rPr>
        <b/>
        <u/>
        <sz val="9"/>
        <rFont val="ＭＳ Ｐ明朝"/>
        <family val="1"/>
        <charset val="128"/>
      </rPr>
      <t>※次のいずれか１つ</t>
    </r>
    <rPh sb="0" eb="4">
      <t>モクヒョウセッテイ</t>
    </rPh>
    <rPh sb="6" eb="7">
      <t>ツギ</t>
    </rPh>
    <phoneticPr fontId="14"/>
  </si>
  <si>
    <t>現状</t>
    <rPh sb="0" eb="2">
      <t>ゲンジョウ</t>
    </rPh>
    <phoneticPr fontId="14"/>
  </si>
  <si>
    <t>現状年度
（R　年度）</t>
    <rPh sb="0" eb="2">
      <t>ゲンジョウ</t>
    </rPh>
    <rPh sb="2" eb="4">
      <t>ネンド</t>
    </rPh>
    <rPh sb="8" eb="10">
      <t>ネンド</t>
    </rPh>
    <phoneticPr fontId="14"/>
  </si>
  <si>
    <t>１年度目
（Ｒ６年度）</t>
    <rPh sb="1" eb="3">
      <t>ネンド</t>
    </rPh>
    <rPh sb="3" eb="4">
      <t>メ</t>
    </rPh>
    <rPh sb="8" eb="10">
      <t>ネンド</t>
    </rPh>
    <phoneticPr fontId="14"/>
  </si>
  <si>
    <t>2年度目
（Ｒ７年度）</t>
    <rPh sb="1" eb="3">
      <t>ネンド</t>
    </rPh>
    <rPh sb="3" eb="4">
      <t>メ</t>
    </rPh>
    <rPh sb="8" eb="10">
      <t>ネンド</t>
    </rPh>
    <phoneticPr fontId="14"/>
  </si>
  <si>
    <t>3年度目
（Ｒ８年度）
目標値</t>
    <rPh sb="1" eb="3">
      <t>ネンド</t>
    </rPh>
    <rPh sb="3" eb="4">
      <t>メ</t>
    </rPh>
    <rPh sb="8" eb="10">
      <t>ネンド</t>
    </rPh>
    <rPh sb="12" eb="15">
      <t>モクヒョウチ</t>
    </rPh>
    <phoneticPr fontId="14"/>
  </si>
  <si>
    <t>拡大率/削減率</t>
    <rPh sb="0" eb="2">
      <t>カクダイ</t>
    </rPh>
    <rPh sb="2" eb="3">
      <t>リツ</t>
    </rPh>
    <rPh sb="4" eb="7">
      <t>サクゲンリツ</t>
    </rPh>
    <phoneticPr fontId="14"/>
  </si>
  <si>
    <t>整備する機械等と成果目標の項目の関連</t>
    <phoneticPr fontId="14"/>
  </si>
  <si>
    <t>目標設定根拠資料</t>
    <rPh sb="0" eb="2">
      <t>モクヒョウ</t>
    </rPh>
    <rPh sb="2" eb="4">
      <t>セッテイ</t>
    </rPh>
    <rPh sb="4" eb="6">
      <t>コンキョ</t>
    </rPh>
    <rPh sb="6" eb="8">
      <t>シリョウ</t>
    </rPh>
    <phoneticPr fontId="14"/>
  </si>
  <si>
    <t>温室効果ガスの削減等</t>
    <rPh sb="0" eb="4">
      <t>オンシツコウカ</t>
    </rPh>
    <rPh sb="7" eb="10">
      <t>サクゲントウ</t>
    </rPh>
    <phoneticPr fontId="14"/>
  </si>
  <si>
    <t>有機ＪＡＳ認証面積の拡大</t>
    <rPh sb="0" eb="2">
      <t>ユウキ</t>
    </rPh>
    <rPh sb="5" eb="9">
      <t>ニンショウメンセキ</t>
    </rPh>
    <rPh sb="10" eb="12">
      <t>カクダイ</t>
    </rPh>
    <phoneticPr fontId="14"/>
  </si>
  <si>
    <t>生産・加工・販売の一体化</t>
    <rPh sb="0" eb="2">
      <t>セイサン</t>
    </rPh>
    <rPh sb="3" eb="5">
      <t>カコウ</t>
    </rPh>
    <rPh sb="6" eb="8">
      <t>ハンバイ</t>
    </rPh>
    <rPh sb="9" eb="12">
      <t>イッタイカ</t>
    </rPh>
    <phoneticPr fontId="14"/>
  </si>
  <si>
    <t>異分野の事業者との連携</t>
    <rPh sb="0" eb="3">
      <t>イブンヤ</t>
    </rPh>
    <rPh sb="4" eb="7">
      <t>ジギョウシャ</t>
    </rPh>
    <rPh sb="9" eb="11">
      <t>レンケイ</t>
    </rPh>
    <phoneticPr fontId="14"/>
  </si>
  <si>
    <t>㎏</t>
    <phoneticPr fontId="14"/>
  </si>
  <si>
    <t>円</t>
    <rPh sb="0" eb="1">
      <t>エン</t>
    </rPh>
    <phoneticPr fontId="30"/>
  </si>
  <si>
    <t>番号＋区分
（全体）</t>
    <rPh sb="0" eb="2">
      <t>バンゴウ</t>
    </rPh>
    <rPh sb="3" eb="5">
      <t>クブン</t>
    </rPh>
    <rPh sb="7" eb="9">
      <t>ゼンタイ</t>
    </rPh>
    <phoneticPr fontId="14"/>
  </si>
  <si>
    <t>番号＋区分
（機械再取得）</t>
    <rPh sb="0" eb="2">
      <t>バンゴウ</t>
    </rPh>
    <rPh sb="3" eb="5">
      <t>クブン</t>
    </rPh>
    <rPh sb="7" eb="9">
      <t>キカイ</t>
    </rPh>
    <rPh sb="9" eb="12">
      <t>サイシュトク</t>
    </rPh>
    <phoneticPr fontId="14"/>
  </si>
  <si>
    <t>←</t>
    <phoneticPr fontId="30"/>
  </si>
  <si>
    <t xml:space="preserve">１「整備する機械等と成果目標の項目の関連」欄には、導入等する機械等が成果目標の達成にどのように関係するかを具体的に記載
２「目標設定根拠資料」欄には、設定した目標の内容を確認できる書類を記載
</t>
    <rPh sb="62" eb="70">
      <t>モクヒョウセッテイコンキョシリョウ</t>
    </rPh>
    <rPh sb="71" eb="72">
      <t>ラン</t>
    </rPh>
    <rPh sb="75" eb="77">
      <t>セッテイ</t>
    </rPh>
    <rPh sb="79" eb="81">
      <t>モクヒョウ</t>
    </rPh>
    <rPh sb="82" eb="84">
      <t>ナイヨウ</t>
    </rPh>
    <rPh sb="85" eb="87">
      <t>カクニン</t>
    </rPh>
    <rPh sb="90" eb="92">
      <t>ショルイ</t>
    </rPh>
    <rPh sb="93" eb="95">
      <t>キサイ</t>
    </rPh>
    <phoneticPr fontId="14"/>
  </si>
  <si>
    <t>Ⅳ　補強の取組の場合</t>
    <rPh sb="2" eb="4">
      <t>ホキョウ</t>
    </rPh>
    <rPh sb="5" eb="7">
      <t>トリクミ</t>
    </rPh>
    <rPh sb="8" eb="10">
      <t>バアイ</t>
    </rPh>
    <phoneticPr fontId="14"/>
  </si>
  <si>
    <t>　　②選択項目</t>
    <rPh sb="3" eb="7">
      <t>センタクコウモク</t>
    </rPh>
    <phoneticPr fontId="30"/>
  </si>
  <si>
    <t>目標設定</t>
    <rPh sb="0" eb="4">
      <t>モクヒョウセッテイ</t>
    </rPh>
    <phoneticPr fontId="14"/>
  </si>
  <si>
    <t>番号＋区分</t>
    <rPh sb="0" eb="2">
      <t>バンゴウ</t>
    </rPh>
    <rPh sb="3" eb="5">
      <t>クブン</t>
    </rPh>
    <phoneticPr fontId="30"/>
  </si>
  <si>
    <t>　（２）助成対象者要件の詳細（市町における確認事項）</t>
    <rPh sb="4" eb="9">
      <t>ジョセイタイショウシャ</t>
    </rPh>
    <rPh sb="9" eb="11">
      <t>ヨウケン</t>
    </rPh>
    <rPh sb="12" eb="14">
      <t>ショウサイ</t>
    </rPh>
    <phoneticPr fontId="14"/>
  </si>
  <si>
    <t>※以下は市町で記載</t>
    <rPh sb="1" eb="3">
      <t>イカ</t>
    </rPh>
    <rPh sb="4" eb="6">
      <t>シマチ</t>
    </rPh>
    <rPh sb="7" eb="9">
      <t>キサイ</t>
    </rPh>
    <phoneticPr fontId="30"/>
  </si>
  <si>
    <t>目標地図に位置付けられた者</t>
    <rPh sb="0" eb="4">
      <t>モクヒョウチズ</t>
    </rPh>
    <rPh sb="5" eb="8">
      <t>イチヅ</t>
    </rPh>
    <rPh sb="12" eb="13">
      <t>モノ</t>
    </rPh>
    <phoneticPr fontId="30"/>
  </si>
  <si>
    <t>人・農地プランに位置付けられた者</t>
    <rPh sb="0" eb="1">
      <t>ヒト</t>
    </rPh>
    <rPh sb="2" eb="4">
      <t>ノウチ</t>
    </rPh>
    <rPh sb="8" eb="11">
      <t>イチヅ</t>
    </rPh>
    <rPh sb="15" eb="16">
      <t>モノ</t>
    </rPh>
    <phoneticPr fontId="30"/>
  </si>
  <si>
    <t>該当する□にチェックを入れること。</t>
    <phoneticPr fontId="14"/>
  </si>
  <si>
    <t>　（３－１）目標地図に位置付けられた地域計画</t>
    <rPh sb="6" eb="8">
      <t>モクヒョウ</t>
    </rPh>
    <rPh sb="8" eb="10">
      <t>チズ</t>
    </rPh>
    <rPh sb="11" eb="14">
      <t>イチヅ</t>
    </rPh>
    <rPh sb="18" eb="20">
      <t>チイキ</t>
    </rPh>
    <rPh sb="20" eb="22">
      <t>ケイカク</t>
    </rPh>
    <phoneticPr fontId="14"/>
  </si>
  <si>
    <t>　（４－１）中心経営体として位置付けられた人・農地プラン</t>
    <rPh sb="6" eb="8">
      <t>チュウシン</t>
    </rPh>
    <rPh sb="8" eb="11">
      <t>ケイエイタイ</t>
    </rPh>
    <rPh sb="14" eb="17">
      <t>イチヅ</t>
    </rPh>
    <rPh sb="21" eb="22">
      <t>ヒト</t>
    </rPh>
    <rPh sb="23" eb="25">
      <t>ノウチ</t>
    </rPh>
    <phoneticPr fontId="14"/>
  </si>
  <si>
    <t>ａ</t>
    <phoneticPr fontId="14"/>
  </si>
  <si>
    <t>ｂ</t>
    <phoneticPr fontId="14"/>
  </si>
  <si>
    <t>　（３－２）地域計画に位置付けられた取組内容</t>
    <rPh sb="6" eb="10">
      <t>チイキケイカク</t>
    </rPh>
    <rPh sb="11" eb="14">
      <t>イチヅ</t>
    </rPh>
    <rPh sb="18" eb="20">
      <t>トリクミ</t>
    </rPh>
    <rPh sb="20" eb="22">
      <t>ナイヨウ</t>
    </rPh>
    <phoneticPr fontId="14"/>
  </si>
  <si>
    <t>地域名</t>
    <rPh sb="0" eb="3">
      <t>チイキメイ</t>
    </rPh>
    <phoneticPr fontId="14"/>
  </si>
  <si>
    <t>経営作目等</t>
    <rPh sb="0" eb="2">
      <t>ケイエイ</t>
    </rPh>
    <rPh sb="2" eb="5">
      <t>サクモクトウ</t>
    </rPh>
    <phoneticPr fontId="14"/>
  </si>
  <si>
    <t>経営面積</t>
    <rPh sb="0" eb="4">
      <t>ケイエイメンセキ</t>
    </rPh>
    <phoneticPr fontId="14"/>
  </si>
  <si>
    <t>作業受託面積</t>
    <rPh sb="0" eb="6">
      <t>サギョウジュタクメンセキ</t>
    </rPh>
    <phoneticPr fontId="14"/>
  </si>
  <si>
    <t>地域計画に記載された内容を記載すること。</t>
    <rPh sb="0" eb="4">
      <t>チイキケイカク</t>
    </rPh>
    <phoneticPr fontId="14"/>
  </si>
  <si>
    <t>　（４－２）人・農地プランに位置付けられた取組内容</t>
    <rPh sb="6" eb="7">
      <t>ヒト</t>
    </rPh>
    <rPh sb="8" eb="10">
      <t>ノウチ</t>
    </rPh>
    <rPh sb="14" eb="17">
      <t>イチヅ</t>
    </rPh>
    <rPh sb="21" eb="23">
      <t>トリクミ</t>
    </rPh>
    <rPh sb="23" eb="25">
      <t>ナイヨウ</t>
    </rPh>
    <phoneticPr fontId="14"/>
  </si>
  <si>
    <t>経営内容</t>
    <rPh sb="0" eb="4">
      <t>ケイエイナイヨウ</t>
    </rPh>
    <phoneticPr fontId="14"/>
  </si>
  <si>
    <t>経営規模</t>
    <rPh sb="0" eb="4">
      <t>ケイエイキボ</t>
    </rPh>
    <phoneticPr fontId="14"/>
  </si>
  <si>
    <t>地域計画が未策定の場合、人・農地プランに記載された内容を記載すること。（地域計画を策定している場合は記載不要。）</t>
    <rPh sb="0" eb="4">
      <t>チイキケイカク</t>
    </rPh>
    <rPh sb="5" eb="8">
      <t>ミサクテイ</t>
    </rPh>
    <rPh sb="9" eb="11">
      <t>バアイ</t>
    </rPh>
    <rPh sb="36" eb="40">
      <t>チイキケイカク</t>
    </rPh>
    <rPh sb="41" eb="43">
      <t>サクテイ</t>
    </rPh>
    <rPh sb="47" eb="49">
      <t>バアイ</t>
    </rPh>
    <rPh sb="50" eb="54">
      <t>キサイフヨウ</t>
    </rPh>
    <phoneticPr fontId="14"/>
  </si>
  <si>
    <t>被災証明書（兼申請書）</t>
    <rPh sb="0" eb="5">
      <t>ヒサイショウメイショ</t>
    </rPh>
    <rPh sb="6" eb="7">
      <t>ケン</t>
    </rPh>
    <rPh sb="7" eb="10">
      <t>シンセイショ</t>
    </rPh>
    <phoneticPr fontId="14"/>
  </si>
  <si>
    <t>令和　　年　　月　　日</t>
    <rPh sb="0" eb="2">
      <t>レイワ</t>
    </rPh>
    <rPh sb="4" eb="5">
      <t>ネン</t>
    </rPh>
    <rPh sb="7" eb="8">
      <t>ガツ</t>
    </rPh>
    <rPh sb="10" eb="11">
      <t>ニチ</t>
    </rPh>
    <phoneticPr fontId="30"/>
  </si>
  <si>
    <t>様</t>
    <rPh sb="0" eb="1">
      <t>サマ</t>
    </rPh>
    <phoneticPr fontId="30"/>
  </si>
  <si>
    <t>住所</t>
    <rPh sb="0" eb="2">
      <t>ジュウショ</t>
    </rPh>
    <phoneticPr fontId="30"/>
  </si>
  <si>
    <t>申請人</t>
    <rPh sb="0" eb="3">
      <t>シンセイニン</t>
    </rPh>
    <phoneticPr fontId="30"/>
  </si>
  <si>
    <t>電話番号</t>
    <rPh sb="0" eb="4">
      <t>デンワバンゴウ</t>
    </rPh>
    <phoneticPr fontId="30"/>
  </si>
  <si>
    <t>下記の施設等が被災したことを証明願います</t>
    <rPh sb="0" eb="2">
      <t>カキ</t>
    </rPh>
    <rPh sb="3" eb="5">
      <t>シセツ</t>
    </rPh>
    <rPh sb="5" eb="6">
      <t>トウ</t>
    </rPh>
    <rPh sb="7" eb="9">
      <t>ヒサイ</t>
    </rPh>
    <rPh sb="14" eb="17">
      <t>ショウメイネガ</t>
    </rPh>
    <phoneticPr fontId="30"/>
  </si>
  <si>
    <t>記</t>
    <rPh sb="0" eb="1">
      <t>キ</t>
    </rPh>
    <phoneticPr fontId="30"/>
  </si>
  <si>
    <t>（１）被災日時</t>
    <rPh sb="3" eb="7">
      <t>ヒサイニチジ</t>
    </rPh>
    <phoneticPr fontId="30"/>
  </si>
  <si>
    <t>（２）被災の原因</t>
    <rPh sb="3" eb="5">
      <t>ヒサイ</t>
    </rPh>
    <rPh sb="6" eb="8">
      <t>ゲンイン</t>
    </rPh>
    <phoneticPr fontId="30"/>
  </si>
  <si>
    <t>令和６年能登半島地震による</t>
    <rPh sb="0" eb="2">
      <t>レイワ</t>
    </rPh>
    <rPh sb="3" eb="4">
      <t>ネン</t>
    </rPh>
    <rPh sb="4" eb="10">
      <t>ノトハントウジシン</t>
    </rPh>
    <phoneticPr fontId="30"/>
  </si>
  <si>
    <t>（４）証明の必要な理由</t>
    <rPh sb="3" eb="5">
      <t>ショウメイ</t>
    </rPh>
    <rPh sb="6" eb="8">
      <t>ヒツヨウ</t>
    </rPh>
    <rPh sb="9" eb="11">
      <t>リユウ</t>
    </rPh>
    <phoneticPr fontId="30"/>
  </si>
  <si>
    <t>上記のとおり、相違ないことを証明します。</t>
    <rPh sb="0" eb="2">
      <t>ジョウキ</t>
    </rPh>
    <rPh sb="7" eb="9">
      <t>ソウイ</t>
    </rPh>
    <rPh sb="14" eb="16">
      <t>ショウメイ</t>
    </rPh>
    <phoneticPr fontId="30"/>
  </si>
  <si>
    <t>郵便番号</t>
    <rPh sb="0" eb="4">
      <t>ユウビンバンゴウ</t>
    </rPh>
    <phoneticPr fontId="82"/>
  </si>
  <si>
    <t>県名</t>
    <rPh sb="0" eb="1">
      <t>ケン</t>
    </rPh>
    <rPh sb="1" eb="2">
      <t>メイ</t>
    </rPh>
    <phoneticPr fontId="82"/>
  </si>
  <si>
    <t>郡・市町名</t>
    <rPh sb="0" eb="1">
      <t>グン</t>
    </rPh>
    <rPh sb="2" eb="5">
      <t>シマチメイ</t>
    </rPh>
    <phoneticPr fontId="30"/>
  </si>
  <si>
    <t>字名</t>
    <rPh sb="0" eb="2">
      <t>アザメイ</t>
    </rPh>
    <phoneticPr fontId="82"/>
  </si>
  <si>
    <t>市町名</t>
    <rPh sb="0" eb="3">
      <t>シマチメイ</t>
    </rPh>
    <phoneticPr fontId="82"/>
  </si>
  <si>
    <t>926-0000</t>
  </si>
  <si>
    <t>石川県七尾市</t>
  </si>
  <si>
    <t>石川県</t>
  </si>
  <si>
    <t>七尾市</t>
  </si>
  <si>
    <t>926-0044</t>
  </si>
  <si>
    <t>石川県七尾市相生町</t>
  </si>
  <si>
    <t>相生町</t>
  </si>
  <si>
    <t>926-0823</t>
  </si>
  <si>
    <t>石川県七尾市青葉台町</t>
  </si>
  <si>
    <t>青葉台町</t>
  </si>
  <si>
    <t>926-0831</t>
  </si>
  <si>
    <t>石川県七尾市青山町</t>
  </si>
  <si>
    <t>青山町</t>
  </si>
  <si>
    <t>926-0843</t>
  </si>
  <si>
    <t>石川県七尾市赤浦町</t>
  </si>
  <si>
    <t>赤浦町</t>
  </si>
  <si>
    <t>926-0833</t>
  </si>
  <si>
    <t>石川県七尾市旭町</t>
  </si>
  <si>
    <t>旭町</t>
  </si>
  <si>
    <t>926-0372</t>
  </si>
  <si>
    <t>石川県七尾市麻生町</t>
  </si>
  <si>
    <t>麻生町</t>
  </si>
  <si>
    <t>926-0807</t>
  </si>
  <si>
    <t>石川県七尾市阿良町</t>
  </si>
  <si>
    <t>阿良町</t>
  </si>
  <si>
    <t>929-2105</t>
  </si>
  <si>
    <t>石川県七尾市新屋町</t>
  </si>
  <si>
    <t>新屋町</t>
  </si>
  <si>
    <t>926-0366</t>
  </si>
  <si>
    <t>石川県七尾市庵町</t>
  </si>
  <si>
    <t>庵町</t>
  </si>
  <si>
    <t>926-0364</t>
  </si>
  <si>
    <t>石川県七尾市庵町（白鳥町）</t>
  </si>
  <si>
    <t>庵町（白鳥町）</t>
  </si>
  <si>
    <t>926-0365</t>
  </si>
  <si>
    <t>石川県七尾市庵町（百海町）</t>
  </si>
  <si>
    <t>庵町（百海町）</t>
  </si>
  <si>
    <t>926-0367</t>
  </si>
  <si>
    <t>石川県七尾市庵町（虫崎町）</t>
  </si>
  <si>
    <t>庵町（虫崎町）</t>
  </si>
  <si>
    <t>926-0826</t>
  </si>
  <si>
    <t>石川県七尾市飯川町</t>
  </si>
  <si>
    <t>飯川町</t>
  </si>
  <si>
    <t>929-2114</t>
  </si>
  <si>
    <t>石川県七尾市伊久留町</t>
  </si>
  <si>
    <t>伊久留町</t>
  </si>
  <si>
    <t>石川県七尾市池崎町</t>
  </si>
  <si>
    <t>池崎町</t>
  </si>
  <si>
    <t>926-0804</t>
  </si>
  <si>
    <t>石川県七尾市生駒町</t>
  </si>
  <si>
    <t>生駒町</t>
  </si>
  <si>
    <t>926-0171</t>
  </si>
  <si>
    <t>石川県七尾市石崎町</t>
  </si>
  <si>
    <t>石崎町</t>
  </si>
  <si>
    <t>926-0178</t>
  </si>
  <si>
    <t>石川県七尾市石崎町（香島）</t>
  </si>
  <si>
    <t>石崎町（香島）</t>
  </si>
  <si>
    <t>926-0173</t>
  </si>
  <si>
    <t>石川県七尾市石崎町（西）</t>
  </si>
  <si>
    <t>石崎町（西）</t>
  </si>
  <si>
    <t>926-0172</t>
  </si>
  <si>
    <t>石川県七尾市石崎町（東）</t>
  </si>
  <si>
    <t>石崎町（東）</t>
  </si>
  <si>
    <t>926-0806</t>
  </si>
  <si>
    <t>石川県七尾市一本杉町</t>
  </si>
  <si>
    <t>一本杉町</t>
  </si>
  <si>
    <t>926-0055</t>
  </si>
  <si>
    <t>石川県七尾市今町</t>
  </si>
  <si>
    <t>今町</t>
  </si>
  <si>
    <t>926-0816</t>
  </si>
  <si>
    <t>石川県七尾市岩屋町</t>
  </si>
  <si>
    <t>岩屋町</t>
  </si>
  <si>
    <t>926-0864</t>
  </si>
  <si>
    <t>石川県七尾市魚町</t>
  </si>
  <si>
    <t>魚町</t>
  </si>
  <si>
    <t>926-0027</t>
  </si>
  <si>
    <t>石川県七尾市後畠町</t>
  </si>
  <si>
    <t>後畠町</t>
  </si>
  <si>
    <t>926-0001</t>
  </si>
  <si>
    <t>石川県七尾市鵜浦町</t>
  </si>
  <si>
    <t>鵜浦町</t>
  </si>
  <si>
    <t>926-0818</t>
  </si>
  <si>
    <t>石川県七尾市馬出町</t>
  </si>
  <si>
    <t>馬出町</t>
  </si>
  <si>
    <t>929-2122</t>
  </si>
  <si>
    <t>石川県七尾市上野ケ丘町</t>
  </si>
  <si>
    <t>上野ケ丘町</t>
  </si>
  <si>
    <t>926-0825</t>
  </si>
  <si>
    <t>石川県七尾市江曽町</t>
  </si>
  <si>
    <t>江曽町</t>
  </si>
  <si>
    <t>926-0363</t>
  </si>
  <si>
    <t>石川県七尾市江泊町</t>
  </si>
  <si>
    <t>江泊町</t>
  </si>
  <si>
    <t>石川県七尾市江泊町（白鳥町）</t>
  </si>
  <si>
    <t>江泊町（白鳥町）</t>
  </si>
  <si>
    <t>926-0361</t>
  </si>
  <si>
    <t>石川県七尾市江泊町（日室町）</t>
  </si>
  <si>
    <t>江泊町（日室町）</t>
  </si>
  <si>
    <t>926-0006</t>
  </si>
  <si>
    <t>石川県七尾市大田新町</t>
  </si>
  <si>
    <t>大田新町</t>
  </si>
  <si>
    <t>石川県七尾市大田町</t>
  </si>
  <si>
    <t>大田町</t>
  </si>
  <si>
    <t>929-2126</t>
  </si>
  <si>
    <t>石川県七尾市大津町</t>
  </si>
  <si>
    <t>大津町</t>
  </si>
  <si>
    <t>926-0047</t>
  </si>
  <si>
    <t>石川県七尾市大手町</t>
  </si>
  <si>
    <t>大手町</t>
  </si>
  <si>
    <t>926-0384</t>
  </si>
  <si>
    <t>石川県七尾市大泊町</t>
  </si>
  <si>
    <t>大泊町</t>
  </si>
  <si>
    <t>926-0362</t>
  </si>
  <si>
    <t>石川県七尾市大野木町</t>
  </si>
  <si>
    <t>大野木町</t>
  </si>
  <si>
    <t>926-0005</t>
  </si>
  <si>
    <t>石川県七尾市岡町</t>
  </si>
  <si>
    <t>岡町</t>
  </si>
  <si>
    <t>926-0174</t>
  </si>
  <si>
    <t>石川県七尾市奥原町</t>
  </si>
  <si>
    <t>奥原町</t>
  </si>
  <si>
    <t>926-0373</t>
  </si>
  <si>
    <t>石川県七尾市小栗町</t>
  </si>
  <si>
    <t>小栗町</t>
  </si>
  <si>
    <t>929-2104</t>
  </si>
  <si>
    <t>石川県七尾市垣吉町</t>
  </si>
  <si>
    <t>垣吉町</t>
  </si>
  <si>
    <t>926-0057</t>
  </si>
  <si>
    <t>石川県七尾市鍛冶町</t>
  </si>
  <si>
    <t>鍛冶町</t>
  </si>
  <si>
    <t>926-0053</t>
  </si>
  <si>
    <t>石川県七尾市上府中町</t>
  </si>
  <si>
    <t>上府中町</t>
  </si>
  <si>
    <t>926-0805</t>
  </si>
  <si>
    <t>石川県七尾市亀山町</t>
  </si>
  <si>
    <t>亀山町</t>
  </si>
  <si>
    <t>929-2101</t>
  </si>
  <si>
    <t>石川県七尾市川尻町</t>
  </si>
  <si>
    <t>川尻町</t>
  </si>
  <si>
    <t>926-0054</t>
  </si>
  <si>
    <t>石川県七尾市川原町</t>
  </si>
  <si>
    <t>川原町</t>
  </si>
  <si>
    <t>926-0812</t>
  </si>
  <si>
    <t>石川県七尾市北藤橋町</t>
  </si>
  <si>
    <t>北藤橋町</t>
  </si>
  <si>
    <t>926-0808</t>
  </si>
  <si>
    <t>石川県七尾市木町</t>
  </si>
  <si>
    <t>木町</t>
  </si>
  <si>
    <t>926-0387</t>
  </si>
  <si>
    <t>石川県七尾市熊淵町</t>
  </si>
  <si>
    <t>熊淵町</t>
  </si>
  <si>
    <t>926-0389</t>
  </si>
  <si>
    <t>石川県七尾市熊淵町（滝の尻町）</t>
  </si>
  <si>
    <t>熊淵町（滝の尻町）</t>
  </si>
  <si>
    <t>926-0388</t>
  </si>
  <si>
    <t>石川県七尾市熊淵町（水上町）</t>
  </si>
  <si>
    <t>熊淵町（水上町）</t>
  </si>
  <si>
    <t>926-0381</t>
  </si>
  <si>
    <t>石川県七尾市黒崎町</t>
  </si>
  <si>
    <t>黒崎町</t>
  </si>
  <si>
    <t>926-0026</t>
  </si>
  <si>
    <t>石川県七尾市小池川原町</t>
  </si>
  <si>
    <t>小池川原町</t>
  </si>
  <si>
    <t>926-0375</t>
  </si>
  <si>
    <t>石川県七尾市柑子町</t>
  </si>
  <si>
    <t>柑子町</t>
  </si>
  <si>
    <t>926-0177</t>
  </si>
  <si>
    <t>石川県七尾市光陽台</t>
  </si>
  <si>
    <t>光陽台</t>
  </si>
  <si>
    <t>926-0051</t>
  </si>
  <si>
    <t>石川県七尾市郡町</t>
  </si>
  <si>
    <t>郡町</t>
  </si>
  <si>
    <t>926-0037</t>
  </si>
  <si>
    <t>石川県七尾市国下町</t>
  </si>
  <si>
    <t>国下町</t>
  </si>
  <si>
    <t>926-0821</t>
  </si>
  <si>
    <t>石川県七尾市国分町</t>
  </si>
  <si>
    <t>国分町</t>
  </si>
  <si>
    <t>926-0852</t>
  </si>
  <si>
    <t>石川県七尾市小島町</t>
  </si>
  <si>
    <t>小島町</t>
  </si>
  <si>
    <t>926-0861</t>
  </si>
  <si>
    <t>石川県七尾市寿町</t>
  </si>
  <si>
    <t>寿町</t>
  </si>
  <si>
    <t>926-0855</t>
  </si>
  <si>
    <t>石川県七尾市小丸山台</t>
  </si>
  <si>
    <t>小丸山台</t>
  </si>
  <si>
    <t>926-0803</t>
  </si>
  <si>
    <t>石川県七尾市米町</t>
  </si>
  <si>
    <t>米町</t>
  </si>
  <si>
    <t>926-0815</t>
  </si>
  <si>
    <t>石川県七尾市栄町</t>
  </si>
  <si>
    <t>栄町</t>
  </si>
  <si>
    <t>926-0042</t>
  </si>
  <si>
    <t>石川県七尾市作事町</t>
  </si>
  <si>
    <t>作事町</t>
  </si>
  <si>
    <t>926-0867</t>
  </si>
  <si>
    <t>石川県七尾市桜町</t>
  </si>
  <si>
    <t>桜町</t>
  </si>
  <si>
    <t>926-0371</t>
  </si>
  <si>
    <t>石川県七尾市佐々波町</t>
  </si>
  <si>
    <t>佐々波町</t>
  </si>
  <si>
    <t>926-0013</t>
  </si>
  <si>
    <t>石川県七尾市佐野町</t>
  </si>
  <si>
    <t>佐野町</t>
  </si>
  <si>
    <t>926-0011</t>
  </si>
  <si>
    <t>石川県七尾市佐味町</t>
  </si>
  <si>
    <t>佐味町</t>
  </si>
  <si>
    <t>926-0003</t>
  </si>
  <si>
    <t>石川県七尾市沢野町</t>
  </si>
  <si>
    <t>沢野町</t>
  </si>
  <si>
    <t>926-0052</t>
  </si>
  <si>
    <t>石川県七尾市山王町</t>
  </si>
  <si>
    <t>山王町</t>
  </si>
  <si>
    <t>929-2115</t>
  </si>
  <si>
    <t>石川県七尾市七原町</t>
  </si>
  <si>
    <t>七原町</t>
  </si>
  <si>
    <t>926-0374</t>
  </si>
  <si>
    <t>石川県七尾市清水平町</t>
  </si>
  <si>
    <t>清水平町</t>
  </si>
  <si>
    <t>926-0824</t>
  </si>
  <si>
    <t>石川県七尾市下町</t>
  </si>
  <si>
    <t>下町</t>
  </si>
  <si>
    <t>926-0801</t>
  </si>
  <si>
    <t>石川県七尾市昭和町</t>
  </si>
  <si>
    <t>昭和町</t>
  </si>
  <si>
    <t>929-2124</t>
  </si>
  <si>
    <t>石川県七尾市白浜町</t>
  </si>
  <si>
    <t>白浜町</t>
  </si>
  <si>
    <t>926-0828</t>
  </si>
  <si>
    <t>石川県七尾市白馬町</t>
  </si>
  <si>
    <t>白馬町</t>
  </si>
  <si>
    <t>926-0863</t>
  </si>
  <si>
    <t>石川県七尾市白銀町</t>
  </si>
  <si>
    <t>白銀町</t>
  </si>
  <si>
    <t>926-0845</t>
  </si>
  <si>
    <t>石川県七尾市新保町</t>
  </si>
  <si>
    <t>新保町</t>
  </si>
  <si>
    <t>926-0046</t>
  </si>
  <si>
    <t>石川県七尾市神明町</t>
  </si>
  <si>
    <t>神明町</t>
  </si>
  <si>
    <t>929-2112</t>
  </si>
  <si>
    <t>石川県七尾市杉森町</t>
  </si>
  <si>
    <t>杉森町</t>
  </si>
  <si>
    <t>926-0179</t>
  </si>
  <si>
    <t>石川県七尾市泉南台</t>
  </si>
  <si>
    <t>泉南台</t>
  </si>
  <si>
    <t>926-0045</t>
  </si>
  <si>
    <t>石川県七尾市袖ケ江町</t>
  </si>
  <si>
    <t>袖ケ江町</t>
  </si>
  <si>
    <t>926-0376</t>
  </si>
  <si>
    <t>石川県七尾市外林町</t>
  </si>
  <si>
    <t>外林町</t>
  </si>
  <si>
    <t>926-0846</t>
  </si>
  <si>
    <t>石川県七尾市祖浜町</t>
  </si>
  <si>
    <t>祖浜町</t>
  </si>
  <si>
    <t>929-2111</t>
  </si>
  <si>
    <t>石川県七尾市高田町</t>
  </si>
  <si>
    <t>高田町</t>
  </si>
  <si>
    <t>926-0023</t>
  </si>
  <si>
    <t>石川県七尾市竹町</t>
  </si>
  <si>
    <t>竹町</t>
  </si>
  <si>
    <t>926-0844</t>
  </si>
  <si>
    <t>石川県七尾市直津町</t>
  </si>
  <si>
    <t>直津町</t>
  </si>
  <si>
    <t>926-0043</t>
  </si>
  <si>
    <t>石川県七尾市橘町</t>
  </si>
  <si>
    <t>橘町</t>
  </si>
  <si>
    <t>929-2121</t>
  </si>
  <si>
    <t>石川県七尾市田鶴浜町</t>
  </si>
  <si>
    <t>田鶴浜町</t>
  </si>
  <si>
    <t>926-0034</t>
  </si>
  <si>
    <t>石川県七尾市多根町</t>
  </si>
  <si>
    <t>多根町</t>
  </si>
  <si>
    <t>926-0033</t>
  </si>
  <si>
    <t>石川県七尾市千野町</t>
  </si>
  <si>
    <t>千野町</t>
  </si>
  <si>
    <t>926-0851</t>
  </si>
  <si>
    <t>石川県七尾市つつじが浜</t>
  </si>
  <si>
    <t>つつじが浜</t>
  </si>
  <si>
    <t>926-0853</t>
  </si>
  <si>
    <t>石川県七尾市津向町</t>
  </si>
  <si>
    <t>津向町</t>
  </si>
  <si>
    <t>926-0022</t>
  </si>
  <si>
    <t>石川県七尾市天神川原町</t>
  </si>
  <si>
    <t>天神川原町</t>
  </si>
  <si>
    <t>926-0383</t>
  </si>
  <si>
    <t>石川県七尾市東浜町</t>
  </si>
  <si>
    <t>東浜町</t>
  </si>
  <si>
    <t>926-0862</t>
  </si>
  <si>
    <t>石川県七尾市常盤町</t>
  </si>
  <si>
    <t>常盤町</t>
  </si>
  <si>
    <t>926-0829</t>
  </si>
  <si>
    <t>石川県七尾市徳田新町</t>
  </si>
  <si>
    <t>徳田新町</t>
  </si>
  <si>
    <t>石川県七尾市徳田町</t>
  </si>
  <si>
    <t>徳田町</t>
  </si>
  <si>
    <t>926-0814</t>
  </si>
  <si>
    <t>石川県七尾市所口町</t>
  </si>
  <si>
    <t>所口町</t>
  </si>
  <si>
    <t>926-0004</t>
  </si>
  <si>
    <t>石川県七尾市殿町</t>
  </si>
  <si>
    <t>殿町</t>
  </si>
  <si>
    <t>926-0866</t>
  </si>
  <si>
    <t>石川県七尾市富岡町</t>
  </si>
  <si>
    <t>富岡町</t>
  </si>
  <si>
    <t>926-0021</t>
  </si>
  <si>
    <t>石川県七尾市巴町</t>
  </si>
  <si>
    <t>巴町</t>
  </si>
  <si>
    <t>929-2204</t>
  </si>
  <si>
    <t>石川県七尾市中島町上畠</t>
  </si>
  <si>
    <t>中島町上畠</t>
  </si>
  <si>
    <t>929-2207</t>
  </si>
  <si>
    <t>石川県七尾市中島町大平</t>
  </si>
  <si>
    <t>中島町大平</t>
  </si>
  <si>
    <t>929-2231</t>
  </si>
  <si>
    <t>石川県七尾市中島町奥吉田</t>
  </si>
  <si>
    <t>中島町奥吉田</t>
  </si>
  <si>
    <t>929-2214</t>
  </si>
  <si>
    <t>石川県七尾市中島町小牧</t>
  </si>
  <si>
    <t>中島町小牧</t>
  </si>
  <si>
    <t>929-2233</t>
  </si>
  <si>
    <t>石川県七尾市中島町笠師</t>
  </si>
  <si>
    <t>中島町笠師</t>
  </si>
  <si>
    <t>929-2217</t>
  </si>
  <si>
    <t>石川県七尾市中島町鹿島台</t>
  </si>
  <si>
    <t>中島町鹿島台</t>
  </si>
  <si>
    <t>929-2243</t>
  </si>
  <si>
    <t>石川県七尾市中島町河崎</t>
  </si>
  <si>
    <t>中島町河崎</t>
  </si>
  <si>
    <t>929-2201</t>
  </si>
  <si>
    <t>石川県七尾市中島町河内</t>
  </si>
  <si>
    <t>中島町河内</t>
  </si>
  <si>
    <t>929-2223</t>
  </si>
  <si>
    <t>石川県七尾市中島町上町</t>
  </si>
  <si>
    <t>中島町上町</t>
  </si>
  <si>
    <t>929-2203</t>
  </si>
  <si>
    <t>石川県七尾市中島町北免田</t>
  </si>
  <si>
    <t>中島町北免田</t>
  </si>
  <si>
    <t>929-2242</t>
  </si>
  <si>
    <t>石川県七尾市中島町崎山</t>
  </si>
  <si>
    <t>中島町崎山</t>
  </si>
  <si>
    <t>929-2234</t>
  </si>
  <si>
    <t>石川県七尾市中島町塩津</t>
  </si>
  <si>
    <t>中島町塩津</t>
  </si>
  <si>
    <t>929-2218</t>
  </si>
  <si>
    <t>石川県七尾市中島町瀬嵐</t>
  </si>
  <si>
    <t>中島町瀬嵐</t>
  </si>
  <si>
    <t>929-2213</t>
  </si>
  <si>
    <t>石川県七尾市中島町外</t>
  </si>
  <si>
    <t>中島町外</t>
  </si>
  <si>
    <t>929-2247</t>
  </si>
  <si>
    <t>石川県七尾市中島町外原</t>
  </si>
  <si>
    <t>中島町外原</t>
  </si>
  <si>
    <t>929-2212</t>
  </si>
  <si>
    <t>石川県七尾市中島町田岸</t>
  </si>
  <si>
    <t>中島町田岸</t>
  </si>
  <si>
    <t>929-2246</t>
  </si>
  <si>
    <t>石川県七尾市中島町土川</t>
  </si>
  <si>
    <t>中島町土川</t>
  </si>
  <si>
    <t>929-2245</t>
  </si>
  <si>
    <t>石川県七尾市中島町豊田</t>
  </si>
  <si>
    <t>中島町豊田</t>
  </si>
  <si>
    <t>929-2244</t>
  </si>
  <si>
    <t>石川県七尾市中島町豊田町</t>
  </si>
  <si>
    <t>中島町豊田町</t>
  </si>
  <si>
    <t>929-2206</t>
  </si>
  <si>
    <t>石川県七尾市中島町鳥越</t>
  </si>
  <si>
    <t>中島町鳥越</t>
  </si>
  <si>
    <t>929-2216</t>
  </si>
  <si>
    <t>石川県七尾市中島町長浦</t>
  </si>
  <si>
    <t>中島町長浦</t>
  </si>
  <si>
    <t>929-2222</t>
  </si>
  <si>
    <t>石川県七尾市中島町中島</t>
  </si>
  <si>
    <t>中島町中島</t>
  </si>
  <si>
    <t>929-2209</t>
  </si>
  <si>
    <t>石川県七尾市中島町西谷内</t>
  </si>
  <si>
    <t>中島町西谷内</t>
  </si>
  <si>
    <t>929-2241</t>
  </si>
  <si>
    <t>石川県七尾市中島町浜田</t>
  </si>
  <si>
    <t>中島町浜田</t>
  </si>
  <si>
    <t>929-2215</t>
  </si>
  <si>
    <t>石川県七尾市中島町深浦</t>
  </si>
  <si>
    <t>中島町深浦</t>
  </si>
  <si>
    <t>929-2227</t>
  </si>
  <si>
    <t>石川県七尾市中島町藤瀬</t>
  </si>
  <si>
    <t>中島町藤瀬</t>
  </si>
  <si>
    <t>929-2232</t>
  </si>
  <si>
    <t>石川県七尾市中島町筆染</t>
  </si>
  <si>
    <t>中島町筆染</t>
  </si>
  <si>
    <t>929-2208</t>
  </si>
  <si>
    <t>石川県七尾市中島町古江</t>
  </si>
  <si>
    <t>中島町古江</t>
  </si>
  <si>
    <t>929-2202</t>
  </si>
  <si>
    <t>石川県七尾市中島町別所</t>
  </si>
  <si>
    <t>中島町別所</t>
  </si>
  <si>
    <t>929-2205</t>
  </si>
  <si>
    <t>石川県七尾市中島町町屋</t>
  </si>
  <si>
    <t>中島町町屋</t>
  </si>
  <si>
    <t>929-2225</t>
  </si>
  <si>
    <t>石川県七尾市中島町宮前</t>
  </si>
  <si>
    <t>中島町宮前</t>
  </si>
  <si>
    <t>929-2221</t>
  </si>
  <si>
    <t>石川県七尾市中島町谷内</t>
  </si>
  <si>
    <t>中島町谷内</t>
  </si>
  <si>
    <t>929-2224</t>
  </si>
  <si>
    <t>石川県七尾市中島町山戸田</t>
  </si>
  <si>
    <t>中島町山戸田</t>
  </si>
  <si>
    <t>929-2226</t>
  </si>
  <si>
    <t>石川県七尾市中島町横田</t>
  </si>
  <si>
    <t>中島町横田</t>
  </si>
  <si>
    <t>929-2211</t>
  </si>
  <si>
    <t>石川県七尾市中島町横見</t>
  </si>
  <si>
    <t>中島町横見</t>
  </si>
  <si>
    <t>926-0036</t>
  </si>
  <si>
    <t>石川県七尾市中挾町</t>
  </si>
  <si>
    <t>中挾町</t>
  </si>
  <si>
    <t>926-0854</t>
  </si>
  <si>
    <t>石川県七尾市なぎの浦</t>
  </si>
  <si>
    <t>なぎの浦</t>
  </si>
  <si>
    <t>929-2113</t>
  </si>
  <si>
    <t>石川県七尾市西下町</t>
  </si>
  <si>
    <t>西下町</t>
  </si>
  <si>
    <t>926-0817</t>
  </si>
  <si>
    <t>石川県七尾市西藤橋町</t>
  </si>
  <si>
    <t>西藤橋町</t>
  </si>
  <si>
    <t>926-0835</t>
  </si>
  <si>
    <t>石川県七尾市西三階町</t>
  </si>
  <si>
    <t>西三階町</t>
  </si>
  <si>
    <t>926-0837</t>
  </si>
  <si>
    <t>石川県七尾市温井町</t>
  </si>
  <si>
    <t>温井町</t>
  </si>
  <si>
    <t>926-0056</t>
  </si>
  <si>
    <t>石川県七尾市塗師町</t>
  </si>
  <si>
    <t>塗師町</t>
  </si>
  <si>
    <t>926-0203</t>
  </si>
  <si>
    <t>石川県七尾市能登島えの目町</t>
  </si>
  <si>
    <t>能登島えの目町</t>
  </si>
  <si>
    <t>926-0208</t>
  </si>
  <si>
    <t>石川県七尾市能登島小浦町</t>
  </si>
  <si>
    <t>能登島小浦町</t>
  </si>
  <si>
    <t>926-0227</t>
  </si>
  <si>
    <t>石川県七尾市能登島久木町</t>
  </si>
  <si>
    <t>能登島久木町</t>
  </si>
  <si>
    <t>926-0211</t>
  </si>
  <si>
    <t>石川県七尾市能登島向田町</t>
  </si>
  <si>
    <t>能登島向田町</t>
  </si>
  <si>
    <t>926-0212</t>
  </si>
  <si>
    <t>石川県七尾市能登島佐波町</t>
  </si>
  <si>
    <t>能登島佐波町</t>
  </si>
  <si>
    <t>926-0213</t>
  </si>
  <si>
    <t>石川県七尾市能登島須曽町</t>
  </si>
  <si>
    <t>能登島須曽町</t>
  </si>
  <si>
    <t>926-0226</t>
  </si>
  <si>
    <t>石川県七尾市能登島田尻町</t>
  </si>
  <si>
    <t>能登島田尻町</t>
  </si>
  <si>
    <t>926-0225</t>
  </si>
  <si>
    <t>石川県七尾市能登島通町</t>
  </si>
  <si>
    <t>能登島通町</t>
  </si>
  <si>
    <t>926-0204</t>
  </si>
  <si>
    <t>石川県七尾市能登島長崎町</t>
  </si>
  <si>
    <t>能登島長崎町</t>
  </si>
  <si>
    <t>926-0222</t>
  </si>
  <si>
    <t>石川県七尾市能登島閨町</t>
  </si>
  <si>
    <t>能登島閨町</t>
  </si>
  <si>
    <t>926-0205</t>
  </si>
  <si>
    <t>石川県七尾市能登島野崎町</t>
  </si>
  <si>
    <t>能登島野崎町</t>
  </si>
  <si>
    <t>926-0201</t>
  </si>
  <si>
    <t>石川県七尾市能登島祖母ケ浦町</t>
  </si>
  <si>
    <t>能登島祖母ケ浦町</t>
  </si>
  <si>
    <t>926-0202</t>
  </si>
  <si>
    <t>石川県七尾市能登島八ケ崎町</t>
  </si>
  <si>
    <t>能登島八ケ崎町</t>
  </si>
  <si>
    <t>926-0223</t>
  </si>
  <si>
    <t>石川県七尾市能登島半浦町</t>
  </si>
  <si>
    <t>能登島半浦町</t>
  </si>
  <si>
    <t>926-0206</t>
  </si>
  <si>
    <t>石川県七尾市能登島日出ケ島町</t>
  </si>
  <si>
    <t>能登島日出ケ島町</t>
  </si>
  <si>
    <t>926-0224</t>
  </si>
  <si>
    <t>石川県七尾市能登島百万石町</t>
  </si>
  <si>
    <t>能登島百万石町</t>
  </si>
  <si>
    <t>926-0207</t>
  </si>
  <si>
    <t>石川県七尾市能登島二穴町</t>
  </si>
  <si>
    <t>能登島二穴町</t>
  </si>
  <si>
    <t>926-0214</t>
  </si>
  <si>
    <t>石川県七尾市能登島別所町</t>
  </si>
  <si>
    <t>能登島別所町</t>
  </si>
  <si>
    <t>926-0216</t>
  </si>
  <si>
    <t>石川県七尾市能登島曲町</t>
  </si>
  <si>
    <t>能登島曲町</t>
  </si>
  <si>
    <t>926-0215</t>
  </si>
  <si>
    <t>石川県七尾市能登島南町</t>
  </si>
  <si>
    <t>能登島南町</t>
  </si>
  <si>
    <t>926-0221</t>
  </si>
  <si>
    <t>石川県七尾市能登島無関町</t>
  </si>
  <si>
    <t>能登島無関町</t>
  </si>
  <si>
    <t>926-0035</t>
  </si>
  <si>
    <t>石川県七尾市八田町</t>
  </si>
  <si>
    <t>八田町</t>
  </si>
  <si>
    <t>926-0382</t>
  </si>
  <si>
    <t>石川県七尾市花園町</t>
  </si>
  <si>
    <t>花園町</t>
  </si>
  <si>
    <t>926-0832</t>
  </si>
  <si>
    <t>石川県七尾市盤若野町</t>
  </si>
  <si>
    <t>盤若野町</t>
  </si>
  <si>
    <t>926-0834</t>
  </si>
  <si>
    <t>石川県七尾市東三階町</t>
  </si>
  <si>
    <t>東三階町</t>
  </si>
  <si>
    <t>929-2103</t>
  </si>
  <si>
    <t>石川県七尾市東山町</t>
  </si>
  <si>
    <t>東山町</t>
  </si>
  <si>
    <t>926-0048</t>
  </si>
  <si>
    <t>石川県七尾市桧物町</t>
  </si>
  <si>
    <t>桧物町</t>
  </si>
  <si>
    <t>929-2125</t>
  </si>
  <si>
    <t>石川県七尾市深見町</t>
  </si>
  <si>
    <t>深見町</t>
  </si>
  <si>
    <t>926-0028</t>
  </si>
  <si>
    <t>石川県七尾市藤野町</t>
  </si>
  <si>
    <t>藤野町</t>
  </si>
  <si>
    <t>石川県七尾市藤橋町</t>
  </si>
  <si>
    <t>藤橋町</t>
  </si>
  <si>
    <t>926-0041</t>
  </si>
  <si>
    <t>石川県七尾市府中町</t>
  </si>
  <si>
    <t>府中町</t>
  </si>
  <si>
    <t>929-2102</t>
  </si>
  <si>
    <t>石川県七尾市舟尾町</t>
  </si>
  <si>
    <t>舟尾町</t>
  </si>
  <si>
    <t>926-0031</t>
  </si>
  <si>
    <t>石川県七尾市古府町</t>
  </si>
  <si>
    <t>古府町</t>
  </si>
  <si>
    <t>926-0025</t>
  </si>
  <si>
    <t>石川県七尾市古城町</t>
  </si>
  <si>
    <t>古城町</t>
  </si>
  <si>
    <t>926-0024</t>
  </si>
  <si>
    <t>石川県七尾市古屋敷町</t>
  </si>
  <si>
    <t>古屋敷町</t>
  </si>
  <si>
    <t>926-0012</t>
  </si>
  <si>
    <t>石川県七尾市報国町</t>
  </si>
  <si>
    <t>報国町</t>
  </si>
  <si>
    <t>926-0822</t>
  </si>
  <si>
    <t>石川県七尾市細口町</t>
  </si>
  <si>
    <t>細口町</t>
  </si>
  <si>
    <t>926-0836</t>
  </si>
  <si>
    <t>石川県七尾市町屋町</t>
  </si>
  <si>
    <t>町屋町</t>
  </si>
  <si>
    <t>926-0842</t>
  </si>
  <si>
    <t>石川県七尾市松百新町</t>
  </si>
  <si>
    <t>松百新町</t>
  </si>
  <si>
    <t>926-0841</t>
  </si>
  <si>
    <t>石川県七尾市松百町</t>
  </si>
  <si>
    <t>松百町</t>
  </si>
  <si>
    <t>926-0865</t>
  </si>
  <si>
    <t>石川県七尾市松本町</t>
  </si>
  <si>
    <t>松本町</t>
  </si>
  <si>
    <t>926-0838</t>
  </si>
  <si>
    <t>石川県七尾市満仁町</t>
  </si>
  <si>
    <t>満仁町</t>
  </si>
  <si>
    <t>926-0017</t>
  </si>
  <si>
    <t>石川県七尾市万行</t>
  </si>
  <si>
    <t>万行</t>
  </si>
  <si>
    <t>石川県七尾市万行町</t>
  </si>
  <si>
    <t>万行町</t>
  </si>
  <si>
    <t>926-0802</t>
  </si>
  <si>
    <t>石川県七尾市三島町</t>
  </si>
  <si>
    <t>三島町</t>
  </si>
  <si>
    <t>926-0811</t>
  </si>
  <si>
    <t>石川県七尾市御祓町</t>
  </si>
  <si>
    <t>御祓町</t>
  </si>
  <si>
    <t>926-0014</t>
  </si>
  <si>
    <t>石川県七尾市緑ケ丘町</t>
  </si>
  <si>
    <t>緑ケ丘町</t>
  </si>
  <si>
    <t>926-0058</t>
  </si>
  <si>
    <t>石川県七尾市湊町</t>
  </si>
  <si>
    <t>湊町</t>
  </si>
  <si>
    <t>926-0032</t>
  </si>
  <si>
    <t>石川県七尾市南ケ丘町</t>
  </si>
  <si>
    <t>南ケ丘町</t>
  </si>
  <si>
    <t>926-0813</t>
  </si>
  <si>
    <t>石川県七尾市南藤橋町</t>
  </si>
  <si>
    <t>南藤橋町</t>
  </si>
  <si>
    <t>929-2123</t>
  </si>
  <si>
    <t>石川県七尾市三引町</t>
  </si>
  <si>
    <t>三引町</t>
  </si>
  <si>
    <t>926-0007</t>
  </si>
  <si>
    <t>石川県七尾市三室町</t>
  </si>
  <si>
    <t>三室町</t>
  </si>
  <si>
    <t>石川県七尾市本府中町</t>
  </si>
  <si>
    <t>本府中町</t>
  </si>
  <si>
    <t>926-0015</t>
  </si>
  <si>
    <t>石川県七尾市矢田新町</t>
  </si>
  <si>
    <t>矢田新町</t>
  </si>
  <si>
    <t>石川県七尾市矢田町</t>
  </si>
  <si>
    <t>矢田町</t>
  </si>
  <si>
    <t>926-0385</t>
  </si>
  <si>
    <t>石川県七尾市山崎町</t>
  </si>
  <si>
    <t>山崎町</t>
  </si>
  <si>
    <t>926-0386</t>
  </si>
  <si>
    <t>石川県七尾市山崎町（小川内町）</t>
  </si>
  <si>
    <t>山崎町（小川内町）</t>
  </si>
  <si>
    <t>926-0016</t>
  </si>
  <si>
    <t>石川県七尾市大和町</t>
  </si>
  <si>
    <t>大和町</t>
  </si>
  <si>
    <t>926-0038</t>
  </si>
  <si>
    <t>石川県七尾市八幡町</t>
  </si>
  <si>
    <t>八幡町</t>
  </si>
  <si>
    <t>926-0002</t>
  </si>
  <si>
    <t>石川県七尾市湯川町</t>
  </si>
  <si>
    <t>湯川町</t>
  </si>
  <si>
    <t>929-2116</t>
  </si>
  <si>
    <t>石川県七尾市吉田町</t>
  </si>
  <si>
    <t>吉田町</t>
  </si>
  <si>
    <t>926-0827</t>
  </si>
  <si>
    <t>石川県七尾市若林町</t>
  </si>
  <si>
    <t>若林町</t>
  </si>
  <si>
    <t>926-0175</t>
  </si>
  <si>
    <t>石川県七尾市和倉町</t>
  </si>
  <si>
    <t>和倉町</t>
  </si>
  <si>
    <t>926-0176</t>
  </si>
  <si>
    <t>石川県七尾市和倉町ひばり</t>
  </si>
  <si>
    <t>和倉町ひばり</t>
  </si>
  <si>
    <t>925-0000</t>
  </si>
  <si>
    <t>石川県羽咋市</t>
  </si>
  <si>
    <t>羽咋市</t>
  </si>
  <si>
    <t>925-0045</t>
  </si>
  <si>
    <t>石川県羽咋市粟生町</t>
  </si>
  <si>
    <t>粟生町</t>
  </si>
  <si>
    <t>925-0034</t>
  </si>
  <si>
    <t>石川県羽咋市旭町</t>
  </si>
  <si>
    <t>925-0043</t>
  </si>
  <si>
    <t>石川県羽咋市粟原町</t>
  </si>
  <si>
    <t>粟原町</t>
  </si>
  <si>
    <t>925-0026</t>
  </si>
  <si>
    <t>石川県羽咋市石野町</t>
  </si>
  <si>
    <t>石野町</t>
  </si>
  <si>
    <t>925-0004</t>
  </si>
  <si>
    <t>石川県羽咋市一ノ宮町</t>
  </si>
  <si>
    <t>一ノ宮町</t>
  </si>
  <si>
    <t>925-0613</t>
  </si>
  <si>
    <t>石川県羽咋市飯山町</t>
  </si>
  <si>
    <t>飯山町</t>
  </si>
  <si>
    <t>925-0605</t>
  </si>
  <si>
    <t>石川県羽咋市宇土野町</t>
  </si>
  <si>
    <t>宇土野町</t>
  </si>
  <si>
    <t>925-0611</t>
  </si>
  <si>
    <t>石川県羽咋市上江町</t>
  </si>
  <si>
    <t>上江町</t>
  </si>
  <si>
    <t>925-0015</t>
  </si>
  <si>
    <t>石川県羽咋市大川町</t>
  </si>
  <si>
    <t>大川町</t>
  </si>
  <si>
    <t>925-0025</t>
  </si>
  <si>
    <t>石川県羽咋市太田町</t>
  </si>
  <si>
    <t>太田町</t>
  </si>
  <si>
    <t>925-0072</t>
  </si>
  <si>
    <t>石川県羽咋市大町</t>
  </si>
  <si>
    <t>大町</t>
  </si>
  <si>
    <t>925-0625</t>
  </si>
  <si>
    <t>石川県羽咋市尾長町</t>
  </si>
  <si>
    <t>尾長町</t>
  </si>
  <si>
    <t>925-0612</t>
  </si>
  <si>
    <t>石川県羽咋市垣内田町</t>
  </si>
  <si>
    <t>垣内田町</t>
  </si>
  <si>
    <t>925-0076</t>
  </si>
  <si>
    <t>石川県羽咋市鹿島路町</t>
  </si>
  <si>
    <t>鹿島路町</t>
  </si>
  <si>
    <t>925-0075</t>
  </si>
  <si>
    <t>石川県羽咋市金丸出町</t>
  </si>
  <si>
    <t>金丸出町</t>
  </si>
  <si>
    <t>925-0014</t>
  </si>
  <si>
    <t>石川県羽咋市釜屋町</t>
  </si>
  <si>
    <t>釜屋町</t>
  </si>
  <si>
    <t>925-0607</t>
  </si>
  <si>
    <t>石川県羽咋市上白瀬町</t>
  </si>
  <si>
    <t>上白瀬町</t>
  </si>
  <si>
    <t>925-0011</t>
  </si>
  <si>
    <t>石川県羽咋市上中山町</t>
  </si>
  <si>
    <t>上中山町</t>
  </si>
  <si>
    <t>925-0033</t>
  </si>
  <si>
    <t>石川県羽咋市川原町</t>
  </si>
  <si>
    <t>925-0047</t>
  </si>
  <si>
    <t>石川県羽咋市御坊山町</t>
  </si>
  <si>
    <t>御坊山町</t>
  </si>
  <si>
    <t>925-0074</t>
  </si>
  <si>
    <t>石川県羽咋市酒井町</t>
  </si>
  <si>
    <t>酒井町</t>
  </si>
  <si>
    <t>925-0003</t>
  </si>
  <si>
    <t>石川県羽咋市寺家町</t>
  </si>
  <si>
    <t>寺家町</t>
  </si>
  <si>
    <t>925-0624</t>
  </si>
  <si>
    <t>石川県羽咋市志々見町</t>
  </si>
  <si>
    <t>志々見町</t>
  </si>
  <si>
    <t>925-0616</t>
  </si>
  <si>
    <t>石川県羽咋市四町</t>
  </si>
  <si>
    <t>四町</t>
  </si>
  <si>
    <t>925-0001</t>
  </si>
  <si>
    <t>石川県羽咋市柴垣町</t>
  </si>
  <si>
    <t>柴垣町</t>
  </si>
  <si>
    <t>925-0051</t>
  </si>
  <si>
    <t>石川県羽咋市島出町</t>
  </si>
  <si>
    <t>島出町</t>
  </si>
  <si>
    <t>925-0071</t>
  </si>
  <si>
    <t>石川県羽咋市下曽祢町</t>
  </si>
  <si>
    <t>下曽祢町</t>
  </si>
  <si>
    <t>925-0604</t>
  </si>
  <si>
    <t>石川県羽咋市白石町</t>
  </si>
  <si>
    <t>白石町</t>
  </si>
  <si>
    <t>925-0606</t>
  </si>
  <si>
    <t>石川県羽咋市白瀬町</t>
  </si>
  <si>
    <t>白瀬町</t>
  </si>
  <si>
    <t>925-0044</t>
  </si>
  <si>
    <t>石川県羽咋市新保町</t>
  </si>
  <si>
    <t>925-0601</t>
  </si>
  <si>
    <t>石川県羽咋市菅池町</t>
  </si>
  <si>
    <t>菅池町</t>
  </si>
  <si>
    <t>925-0028</t>
  </si>
  <si>
    <t>石川県羽咋市次場町</t>
  </si>
  <si>
    <t>次場町</t>
  </si>
  <si>
    <t>925-0602</t>
  </si>
  <si>
    <t>石川県羽咋市千石町</t>
  </si>
  <si>
    <t>千石町</t>
  </si>
  <si>
    <t>925-0626</t>
  </si>
  <si>
    <t>石川県羽咋市千田町</t>
  </si>
  <si>
    <t>千田町</t>
  </si>
  <si>
    <t>925-0002</t>
  </si>
  <si>
    <t>石川県羽咋市滝谷町</t>
  </si>
  <si>
    <t>滝谷町</t>
  </si>
  <si>
    <t>925-0005</t>
  </si>
  <si>
    <t>石川県羽咋市滝町</t>
  </si>
  <si>
    <t>滝町</t>
  </si>
  <si>
    <t>925-0012</t>
  </si>
  <si>
    <t>石川県羽咋市千路町</t>
  </si>
  <si>
    <t>千路町</t>
  </si>
  <si>
    <t>925-0052</t>
  </si>
  <si>
    <t>石川県羽咋市中央町</t>
  </si>
  <si>
    <t>中央町</t>
  </si>
  <si>
    <t>925-0615</t>
  </si>
  <si>
    <t>石川県羽咋市千代町</t>
  </si>
  <si>
    <t>千代町</t>
  </si>
  <si>
    <t>925-0054</t>
  </si>
  <si>
    <t>石川県羽咋市千里浜町</t>
  </si>
  <si>
    <t>千里浜町</t>
  </si>
  <si>
    <t>925-0042</t>
  </si>
  <si>
    <t>石川県羽咋市土橋町</t>
  </si>
  <si>
    <t>土橋町</t>
  </si>
  <si>
    <t>925-0617</t>
  </si>
  <si>
    <t>石川県羽咋市円井町</t>
  </si>
  <si>
    <t>円井町</t>
  </si>
  <si>
    <t>925-0027</t>
  </si>
  <si>
    <t>石川県羽咋市鶴多町</t>
  </si>
  <si>
    <t>鶴多町</t>
  </si>
  <si>
    <t>925-0614</t>
  </si>
  <si>
    <t>石川県羽咋市中川町</t>
  </si>
  <si>
    <t>中川町</t>
  </si>
  <si>
    <t>925-0017</t>
  </si>
  <si>
    <t>石川県羽咋市西釜屋町</t>
  </si>
  <si>
    <t>西釜屋町</t>
  </si>
  <si>
    <t>925-0016</t>
  </si>
  <si>
    <t>石川県羽咋市羽咋町</t>
  </si>
  <si>
    <t>羽咋町</t>
  </si>
  <si>
    <t>925-0077</t>
  </si>
  <si>
    <t>石川県羽咋市東潟町</t>
  </si>
  <si>
    <t>東潟町</t>
  </si>
  <si>
    <t>925-0013</t>
  </si>
  <si>
    <t>石川県羽咋市東釜屋町</t>
  </si>
  <si>
    <t>東釜屋町</t>
  </si>
  <si>
    <t>925-0032</t>
  </si>
  <si>
    <t>石川県羽咋市東川原町</t>
  </si>
  <si>
    <t>東川原町</t>
  </si>
  <si>
    <t>925-0031</t>
  </si>
  <si>
    <t>石川県羽咋市東的場町</t>
  </si>
  <si>
    <t>東的場町</t>
  </si>
  <si>
    <t>925-0621</t>
  </si>
  <si>
    <t>石川県羽咋市菱分町</t>
  </si>
  <si>
    <t>菱分町</t>
  </si>
  <si>
    <t>925-0046</t>
  </si>
  <si>
    <t>石川県羽咋市兵庫町</t>
  </si>
  <si>
    <t>兵庫町</t>
  </si>
  <si>
    <t>925-0022</t>
  </si>
  <si>
    <t>石川県羽咋市深江町</t>
  </si>
  <si>
    <t>深江町</t>
  </si>
  <si>
    <t>925-0603</t>
  </si>
  <si>
    <t>石川県羽咋市福水町</t>
  </si>
  <si>
    <t>福水町</t>
  </si>
  <si>
    <t>925-0622</t>
  </si>
  <si>
    <t>石川県羽咋市堀替新町</t>
  </si>
  <si>
    <t>堀替新町</t>
  </si>
  <si>
    <t>925-0623</t>
  </si>
  <si>
    <t>石川県羽咋市本江町</t>
  </si>
  <si>
    <t>本江町</t>
  </si>
  <si>
    <t>925-0035</t>
  </si>
  <si>
    <t>石川県羽咋市本町</t>
  </si>
  <si>
    <t>本町</t>
  </si>
  <si>
    <t>925-0048</t>
  </si>
  <si>
    <t>石川県羽咋市松ケ下町</t>
  </si>
  <si>
    <t>松ケ下町</t>
  </si>
  <si>
    <t>925-0036</t>
  </si>
  <si>
    <t>石川県羽咋市的場町</t>
  </si>
  <si>
    <t>的場町</t>
  </si>
  <si>
    <t>925-0608</t>
  </si>
  <si>
    <t>石川県羽咋市神子原町</t>
  </si>
  <si>
    <t>神子原町</t>
  </si>
  <si>
    <t>925-0024</t>
  </si>
  <si>
    <t>石川県羽咋市三ツ屋町</t>
  </si>
  <si>
    <t>三ツ屋町</t>
  </si>
  <si>
    <t>925-0053</t>
  </si>
  <si>
    <t>石川県羽咋市南中央町</t>
  </si>
  <si>
    <t>南中央町</t>
  </si>
  <si>
    <t>925-0018</t>
  </si>
  <si>
    <t>石川県羽咋市柳田町</t>
  </si>
  <si>
    <t>柳田町</t>
  </si>
  <si>
    <t>925-0049</t>
  </si>
  <si>
    <t>石川県羽咋市柳橋町</t>
  </si>
  <si>
    <t>柳橋町</t>
  </si>
  <si>
    <t>925-0021</t>
  </si>
  <si>
    <t>石川県羽咋市吉崎町</t>
  </si>
  <si>
    <t>吉崎町</t>
  </si>
  <si>
    <t>925-0073</t>
  </si>
  <si>
    <t>石川県羽咋市四柳町</t>
  </si>
  <si>
    <t>四柳町</t>
  </si>
  <si>
    <t>925-0041</t>
  </si>
  <si>
    <t>石川県羽咋市立開町</t>
  </si>
  <si>
    <t>立開町</t>
  </si>
  <si>
    <t>925-0023</t>
  </si>
  <si>
    <t>石川県羽咋市若草町</t>
  </si>
  <si>
    <t>若草町</t>
  </si>
  <si>
    <t>925-0100</t>
  </si>
  <si>
    <t>石川県羽咋郡志賀町</t>
  </si>
  <si>
    <t>羽咋郡志賀町</t>
  </si>
  <si>
    <t>925-0454</t>
  </si>
  <si>
    <t>石川県羽咋郡志賀町相神</t>
  </si>
  <si>
    <t>相神</t>
  </si>
  <si>
    <t>925-0574</t>
  </si>
  <si>
    <t>石川県羽咋郡志賀町赤崎</t>
  </si>
  <si>
    <t>赤崎</t>
  </si>
  <si>
    <t>925-0161</t>
  </si>
  <si>
    <t>石川県羽咋郡志賀町赤住</t>
  </si>
  <si>
    <t>赤住</t>
  </si>
  <si>
    <t>925-0426</t>
  </si>
  <si>
    <t>石川県羽咋郡志賀町阿川</t>
  </si>
  <si>
    <t>阿川</t>
  </si>
  <si>
    <t>925-0121</t>
  </si>
  <si>
    <t>石川県羽咋郡志賀町安津見</t>
  </si>
  <si>
    <t>安津見</t>
  </si>
  <si>
    <t>925-0132</t>
  </si>
  <si>
    <t>石川県羽咋郡志賀町穴口</t>
  </si>
  <si>
    <t>穴口</t>
  </si>
  <si>
    <t>925-0166</t>
  </si>
  <si>
    <t>石川県羽咋郡志賀町安部屋</t>
  </si>
  <si>
    <t>安部屋</t>
  </si>
  <si>
    <t>925-0146</t>
  </si>
  <si>
    <t>石川県羽咋郡志賀町甘田</t>
  </si>
  <si>
    <t>甘田</t>
  </si>
  <si>
    <t>925-0307</t>
  </si>
  <si>
    <t>石川県羽咋郡志賀町荒屋</t>
  </si>
  <si>
    <t>荒屋</t>
  </si>
  <si>
    <t>925-0215</t>
  </si>
  <si>
    <t>石川県羽咋郡志賀町出雲</t>
  </si>
  <si>
    <t>出雲</t>
  </si>
  <si>
    <t>925-0563</t>
  </si>
  <si>
    <t>石川県羽咋郡志賀町稲敷</t>
  </si>
  <si>
    <t>稲敷</t>
  </si>
  <si>
    <t>925-0432</t>
  </si>
  <si>
    <t>石川県羽咋郡志賀町今田</t>
  </si>
  <si>
    <t>今田</t>
  </si>
  <si>
    <t>925-0424</t>
  </si>
  <si>
    <t>石川県羽咋郡志賀町入釜</t>
  </si>
  <si>
    <t>入釜</t>
  </si>
  <si>
    <t>925-0145</t>
  </si>
  <si>
    <t>石川県羽咋郡志賀町岩田</t>
  </si>
  <si>
    <t>岩田</t>
  </si>
  <si>
    <t>925-0201</t>
  </si>
  <si>
    <t>石川県羽咋郡志賀町印内</t>
  </si>
  <si>
    <t>印内</t>
  </si>
  <si>
    <t>925-0385</t>
  </si>
  <si>
    <t>石川県羽咋郡志賀町牛ケ首</t>
  </si>
  <si>
    <t>牛ケ首</t>
  </si>
  <si>
    <t>925-0423</t>
  </si>
  <si>
    <t>石川県羽咋郡志賀町鵜野屋</t>
  </si>
  <si>
    <t>鵜野屋</t>
  </si>
  <si>
    <t>925-0134</t>
  </si>
  <si>
    <t>石川県羽咋郡志賀町上棚</t>
  </si>
  <si>
    <t>上棚</t>
  </si>
  <si>
    <t>925-0165</t>
  </si>
  <si>
    <t>石川県羽咋郡志賀町上野</t>
  </si>
  <si>
    <t>上野</t>
  </si>
  <si>
    <t>925-0435</t>
  </si>
  <si>
    <t>石川県羽咋郡志賀町江添</t>
  </si>
  <si>
    <t>江添</t>
  </si>
  <si>
    <t>925-0163</t>
  </si>
  <si>
    <t>石川県羽咋郡志賀町小浦</t>
  </si>
  <si>
    <t>小浦</t>
  </si>
  <si>
    <t>925-0133</t>
  </si>
  <si>
    <t>石川県羽咋郡志賀町大坂</t>
  </si>
  <si>
    <t>大坂</t>
  </si>
  <si>
    <t>925-0383</t>
  </si>
  <si>
    <t>石川県羽咋郡志賀町大笹</t>
  </si>
  <si>
    <t>大笹</t>
  </si>
  <si>
    <t>925-0164</t>
  </si>
  <si>
    <t>石川県羽咋郡志賀町大津</t>
  </si>
  <si>
    <t>大津</t>
  </si>
  <si>
    <t>925-0434</t>
  </si>
  <si>
    <t>石川県羽咋郡志賀町大西</t>
  </si>
  <si>
    <t>大西</t>
  </si>
  <si>
    <t>925-0575</t>
  </si>
  <si>
    <t>石川県羽咋郡志賀町小窪</t>
  </si>
  <si>
    <t>小窪</t>
  </si>
  <si>
    <t>925-0147</t>
  </si>
  <si>
    <t>石川県羽咋郡志賀町大島</t>
  </si>
  <si>
    <t>大島</t>
  </si>
  <si>
    <t>925-0436</t>
  </si>
  <si>
    <t>石川県羽咋郡志賀町貝田</t>
  </si>
  <si>
    <t>貝田</t>
  </si>
  <si>
    <t>925-0562</t>
  </si>
  <si>
    <t>石川県羽咋郡志賀町栢木</t>
  </si>
  <si>
    <t>栢木</t>
  </si>
  <si>
    <t>925-0155</t>
  </si>
  <si>
    <t>石川県羽咋郡志賀町神代</t>
  </si>
  <si>
    <t>神代</t>
  </si>
  <si>
    <t>925-0565</t>
  </si>
  <si>
    <t>石川県羽咋郡志賀町香能</t>
  </si>
  <si>
    <t>香能</t>
  </si>
  <si>
    <t>925-0168</t>
  </si>
  <si>
    <t>石川県羽咋郡志賀町川尻</t>
  </si>
  <si>
    <t>川尻</t>
  </si>
  <si>
    <t>925-0152</t>
  </si>
  <si>
    <t>石川県羽咋郡志賀町北吉田</t>
  </si>
  <si>
    <t>北吉田</t>
  </si>
  <si>
    <t>925-0457</t>
  </si>
  <si>
    <t>石川県羽咋郡志賀町給分</t>
  </si>
  <si>
    <t>給分</t>
  </si>
  <si>
    <t>925-0421</t>
  </si>
  <si>
    <t>石川県羽咋郡志賀町切留</t>
  </si>
  <si>
    <t>切留</t>
  </si>
  <si>
    <t>925-0306</t>
  </si>
  <si>
    <t>石川県羽咋郡志賀町草木</t>
  </si>
  <si>
    <t>草木</t>
  </si>
  <si>
    <t>925-0122</t>
  </si>
  <si>
    <t>石川県羽咋郡志賀町倉垣</t>
  </si>
  <si>
    <t>倉垣</t>
  </si>
  <si>
    <t>925-0207</t>
  </si>
  <si>
    <t>石川県羽咋郡志賀町栗山</t>
  </si>
  <si>
    <t>栗山</t>
  </si>
  <si>
    <t>925-0373</t>
  </si>
  <si>
    <t>石川県羽咋郡志賀町小室</t>
  </si>
  <si>
    <t>小室</t>
  </si>
  <si>
    <t>925-0384</t>
  </si>
  <si>
    <t>石川県羽咋郡志賀町五里峠</t>
  </si>
  <si>
    <t>五里峠</t>
  </si>
  <si>
    <t>925-0382</t>
  </si>
  <si>
    <t>石川県羽咋郡志賀町米町</t>
  </si>
  <si>
    <t>925-0571</t>
  </si>
  <si>
    <t>石川県羽咋郡志賀町西海風無</t>
  </si>
  <si>
    <t>西海風無</t>
  </si>
  <si>
    <t>925-0572</t>
  </si>
  <si>
    <t>石川県羽咋郡志賀町西海千ノ浦</t>
  </si>
  <si>
    <t>西海千ノ浦</t>
  </si>
  <si>
    <t>925-0573</t>
  </si>
  <si>
    <t>石川県羽咋郡志賀町西海久喜</t>
  </si>
  <si>
    <t>西海久喜</t>
  </si>
  <si>
    <t>925-0566</t>
  </si>
  <si>
    <t>石川県羽咋郡志賀町西海風戸</t>
  </si>
  <si>
    <t>西海風戸</t>
  </si>
  <si>
    <t>925-0564</t>
  </si>
  <si>
    <t>石川県羽咋郡志賀町酒見</t>
  </si>
  <si>
    <t>酒見</t>
  </si>
  <si>
    <t>925-0577</t>
  </si>
  <si>
    <t>石川県羽咋郡志賀町笹波</t>
  </si>
  <si>
    <t>笹波</t>
  </si>
  <si>
    <t>925-0453</t>
  </si>
  <si>
    <t>石川県羽咋郡志賀町里本江</t>
  </si>
  <si>
    <t>里本江</t>
  </si>
  <si>
    <t>925-0313</t>
  </si>
  <si>
    <t>石川県羽咋郡志賀町三明</t>
  </si>
  <si>
    <t>三明</t>
  </si>
  <si>
    <t>925-0576</t>
  </si>
  <si>
    <t>石川県羽咋郡志賀町鹿頭</t>
  </si>
  <si>
    <t>鹿頭</t>
  </si>
  <si>
    <t>925-0202</t>
  </si>
  <si>
    <t>石川県羽咋郡志賀町代田</t>
  </si>
  <si>
    <t>代田</t>
  </si>
  <si>
    <t>925-0422</t>
  </si>
  <si>
    <t>石川県羽咋郡志賀町地保</t>
  </si>
  <si>
    <t>地保</t>
  </si>
  <si>
    <t>925-0153</t>
  </si>
  <si>
    <t>石川県羽咋郡志賀町清水今江</t>
  </si>
  <si>
    <t>清水今江</t>
  </si>
  <si>
    <t>925-0371</t>
  </si>
  <si>
    <t>石川県羽咋郡志賀町釈迦堂</t>
  </si>
  <si>
    <t>釈迦堂</t>
  </si>
  <si>
    <t>925-0203</t>
  </si>
  <si>
    <t>石川県羽咋郡志賀町新林</t>
  </si>
  <si>
    <t>新林</t>
  </si>
  <si>
    <t>925-0154</t>
  </si>
  <si>
    <t>石川県羽咋郡志賀町末吉</t>
  </si>
  <si>
    <t>末吉</t>
  </si>
  <si>
    <t>925-0456</t>
  </si>
  <si>
    <t>石川県羽咋郡志賀町草江</t>
  </si>
  <si>
    <t>草江</t>
  </si>
  <si>
    <t>925-0427</t>
  </si>
  <si>
    <t>石川県羽咋郡志賀町楚和</t>
  </si>
  <si>
    <t>楚和</t>
  </si>
  <si>
    <t>925-0431</t>
  </si>
  <si>
    <t>石川県羽咋郡志賀町尊保</t>
  </si>
  <si>
    <t>尊保</t>
  </si>
  <si>
    <t>925-0561</t>
  </si>
  <si>
    <t>石川県羽咋郡志賀町大福寺</t>
  </si>
  <si>
    <t>大福寺</t>
  </si>
  <si>
    <t>925-0141</t>
  </si>
  <si>
    <t>石川県羽咋郡志賀町高浜町</t>
  </si>
  <si>
    <t>高浜町</t>
  </si>
  <si>
    <t>925-0136</t>
  </si>
  <si>
    <t>石川県羽咋郡志賀町舘</t>
  </si>
  <si>
    <t>舘</t>
  </si>
  <si>
    <t>925-0213</t>
  </si>
  <si>
    <t>石川県羽咋郡志賀町舘開</t>
  </si>
  <si>
    <t>舘開</t>
  </si>
  <si>
    <t>925-0437</t>
  </si>
  <si>
    <t>石川県羽咋郡志賀町田中</t>
  </si>
  <si>
    <t>田中</t>
  </si>
  <si>
    <t>925-0206</t>
  </si>
  <si>
    <t>石川県羽咋郡志賀町谷屋</t>
  </si>
  <si>
    <t>谷屋</t>
  </si>
  <si>
    <t>925-0381</t>
  </si>
  <si>
    <t>石川県羽咋郡志賀町田原</t>
  </si>
  <si>
    <t>田原</t>
  </si>
  <si>
    <t>925-0144</t>
  </si>
  <si>
    <t>石川県羽咋郡志賀町坪野</t>
  </si>
  <si>
    <t>坪野</t>
  </si>
  <si>
    <t>925-0345</t>
  </si>
  <si>
    <t>石川県羽咋郡志賀町富来牛下（巌門）</t>
  </si>
  <si>
    <t>富来牛下（巌門）</t>
  </si>
  <si>
    <t>925-0445</t>
  </si>
  <si>
    <t>石川県羽咋郡志賀町富来牛下（その他）</t>
  </si>
  <si>
    <t>富来牛下（その他）</t>
  </si>
  <si>
    <t>925-0444</t>
  </si>
  <si>
    <t>石川県羽咋郡志賀町富来生神</t>
  </si>
  <si>
    <t>富来生神</t>
  </si>
  <si>
    <t>925-0443</t>
  </si>
  <si>
    <t>石川県羽咋郡志賀町富来七海</t>
  </si>
  <si>
    <t>富来七海</t>
  </si>
  <si>
    <t>925-0446</t>
  </si>
  <si>
    <t>石川県羽咋郡志賀町富来地頭町</t>
  </si>
  <si>
    <t>富来地頭町</t>
  </si>
  <si>
    <t>925-0448</t>
  </si>
  <si>
    <t>石川県羽咋郡志賀町富来高田</t>
  </si>
  <si>
    <t>富来高田</t>
  </si>
  <si>
    <t>925-0447</t>
  </si>
  <si>
    <t>石川県羽咋郡志賀町富来領家町</t>
  </si>
  <si>
    <t>富来領家町</t>
  </si>
  <si>
    <t>925-0212</t>
  </si>
  <si>
    <t>石川県羽咋郡志賀町徳田</t>
  </si>
  <si>
    <t>徳田</t>
  </si>
  <si>
    <t>925-0425</t>
  </si>
  <si>
    <t>石川県羽咋郡志賀町灯</t>
  </si>
  <si>
    <t>灯</t>
  </si>
  <si>
    <t>925-0452</t>
  </si>
  <si>
    <t>石川県羽咋郡志賀町中泉</t>
  </si>
  <si>
    <t>中泉</t>
  </si>
  <si>
    <t>925-0148</t>
  </si>
  <si>
    <t>石川県羽咋郡志賀町長沢</t>
  </si>
  <si>
    <t>長沢</t>
  </si>
  <si>
    <t>925-0376</t>
  </si>
  <si>
    <t>石川県羽咋郡志賀町長田</t>
  </si>
  <si>
    <t>長田</t>
  </si>
  <si>
    <t>925-0314</t>
  </si>
  <si>
    <t>石川県羽咋郡志賀町中畠</t>
  </si>
  <si>
    <t>中畠</t>
  </si>
  <si>
    <t>925-0455</t>
  </si>
  <si>
    <t>石川県羽咋郡志賀町中浜</t>
  </si>
  <si>
    <t>中浜</t>
  </si>
  <si>
    <t>925-0304</t>
  </si>
  <si>
    <t>石川県羽咋郡志賀町中山</t>
  </si>
  <si>
    <t>中山</t>
  </si>
  <si>
    <t>925-0151</t>
  </si>
  <si>
    <t>石川県羽咋郡志賀町梨谷小山</t>
  </si>
  <si>
    <t>梨谷小山</t>
  </si>
  <si>
    <t>925-0124</t>
  </si>
  <si>
    <t>石川県羽咋郡志賀町西山</t>
  </si>
  <si>
    <t>西山</t>
  </si>
  <si>
    <t>925-0125</t>
  </si>
  <si>
    <t>石川県羽咋郡志賀町西山台</t>
  </si>
  <si>
    <t>西山台</t>
  </si>
  <si>
    <t>925-0135</t>
  </si>
  <si>
    <t>石川県羽咋郡志賀町二所宮</t>
  </si>
  <si>
    <t>二所宮</t>
  </si>
  <si>
    <t>925-0372</t>
  </si>
  <si>
    <t>石川県羽咋郡志賀町直海</t>
  </si>
  <si>
    <t>直海</t>
  </si>
  <si>
    <t>925-0214</t>
  </si>
  <si>
    <t>石川県羽咋郡志賀町火打谷</t>
  </si>
  <si>
    <t>火打谷</t>
  </si>
  <si>
    <t>925-0442</t>
  </si>
  <si>
    <t>石川県羽咋郡志賀町東小室</t>
  </si>
  <si>
    <t>東小室</t>
  </si>
  <si>
    <t>925-0303</t>
  </si>
  <si>
    <t>石川県羽咋郡志賀町日下田</t>
  </si>
  <si>
    <t>日下田</t>
  </si>
  <si>
    <t>925-0301</t>
  </si>
  <si>
    <t>石川県羽咋郡志賀町日用</t>
  </si>
  <si>
    <t>日用</t>
  </si>
  <si>
    <t>925-0441</t>
  </si>
  <si>
    <t>石川県羽咋郡志賀町広地</t>
  </si>
  <si>
    <t>広地</t>
  </si>
  <si>
    <t>925-0137</t>
  </si>
  <si>
    <t>石川県羽咋郡志賀町福井</t>
  </si>
  <si>
    <t>福井</t>
  </si>
  <si>
    <t>925-0142</t>
  </si>
  <si>
    <t>石川県羽咋郡志賀町福野</t>
  </si>
  <si>
    <t>福野</t>
  </si>
  <si>
    <t>925-0315</t>
  </si>
  <si>
    <t>石川県羽咋郡志賀町福浦港</t>
  </si>
  <si>
    <t>福浦港</t>
  </si>
  <si>
    <t>925-0305</t>
  </si>
  <si>
    <t>石川県羽咋郡志賀町豊後名</t>
  </si>
  <si>
    <t>豊後名</t>
  </si>
  <si>
    <t>925-0205</t>
  </si>
  <si>
    <t>石川県羽咋郡志賀町仏木</t>
  </si>
  <si>
    <t>仏木</t>
  </si>
  <si>
    <t>925-0157</t>
  </si>
  <si>
    <t>石川県羽咋郡志賀町堀松</t>
  </si>
  <si>
    <t>堀松</t>
  </si>
  <si>
    <t>925-0578</t>
  </si>
  <si>
    <t>石川県羽咋郡志賀町前浜</t>
  </si>
  <si>
    <t>前浜</t>
  </si>
  <si>
    <t>925-0204</t>
  </si>
  <si>
    <t>石川県羽咋郡志賀町牧山</t>
  </si>
  <si>
    <t>牧山</t>
  </si>
  <si>
    <t>925-0167</t>
  </si>
  <si>
    <t>石川県羽咋郡志賀町町</t>
  </si>
  <si>
    <t>町</t>
  </si>
  <si>
    <t>925-0302</t>
  </si>
  <si>
    <t>石川県羽咋郡志賀町町居</t>
  </si>
  <si>
    <t>町居</t>
  </si>
  <si>
    <t>925-0374</t>
  </si>
  <si>
    <t>石川県羽咋郡志賀町松木</t>
  </si>
  <si>
    <t>松木</t>
  </si>
  <si>
    <t>925-0312</t>
  </si>
  <si>
    <t>石川県羽咋郡志賀町六実</t>
  </si>
  <si>
    <t>六実</t>
  </si>
  <si>
    <t>925-0162</t>
  </si>
  <si>
    <t>石川県羽咋郡志賀町百浦</t>
  </si>
  <si>
    <t>百浦</t>
  </si>
  <si>
    <t>925-0156</t>
  </si>
  <si>
    <t>石川県羽咋郡志賀町矢蔵谷</t>
  </si>
  <si>
    <t>矢蔵谷</t>
  </si>
  <si>
    <t>925-0211</t>
  </si>
  <si>
    <t>石川県羽咋郡志賀町矢田</t>
  </si>
  <si>
    <t>矢田</t>
  </si>
  <si>
    <t>925-0123</t>
  </si>
  <si>
    <t>石川県羽咋郡志賀町矢駄</t>
  </si>
  <si>
    <t>矢駄</t>
  </si>
  <si>
    <t>925-0311</t>
  </si>
  <si>
    <t>石川県羽咋郡志賀町谷神</t>
  </si>
  <si>
    <t>谷神</t>
  </si>
  <si>
    <t>925-0438</t>
  </si>
  <si>
    <t>石川県羽咋郡志賀町八千代</t>
  </si>
  <si>
    <t>八千代</t>
  </si>
  <si>
    <t>925-0143</t>
  </si>
  <si>
    <t>石川県羽咋郡志賀町宿女</t>
  </si>
  <si>
    <t>宿女</t>
  </si>
  <si>
    <t>925-0451</t>
  </si>
  <si>
    <t>石川県羽咋郡志賀町八幡</t>
  </si>
  <si>
    <t>八幡</t>
  </si>
  <si>
    <t>石川県羽咋郡志賀町八幡座主</t>
  </si>
  <si>
    <t>八幡座主</t>
  </si>
  <si>
    <t>925-0131</t>
  </si>
  <si>
    <t>石川県羽咋郡志賀町米浜</t>
  </si>
  <si>
    <t>米浜</t>
  </si>
  <si>
    <t>925-0375</t>
  </si>
  <si>
    <t>石川県羽咋郡志賀町若葉台</t>
  </si>
  <si>
    <t>若葉台</t>
  </si>
  <si>
    <t>925-0433</t>
  </si>
  <si>
    <t>石川県羽咋郡志賀町和田</t>
  </si>
  <si>
    <t>和田</t>
  </si>
  <si>
    <t>929-1300</t>
  </si>
  <si>
    <t>石川県羽咋郡宝達志水町</t>
  </si>
  <si>
    <t>羽咋郡宝達志水町</t>
  </si>
  <si>
    <t>929-1313</t>
  </si>
  <si>
    <t>石川県羽咋郡宝達志水町東間</t>
  </si>
  <si>
    <t>東間</t>
  </si>
  <si>
    <t>929-1406</t>
  </si>
  <si>
    <t>石川県羽咋郡宝達志水町石坂</t>
  </si>
  <si>
    <t>石坂</t>
  </si>
  <si>
    <t>929-1344</t>
  </si>
  <si>
    <t>石川県羽咋郡宝達志水町今浜</t>
  </si>
  <si>
    <t>今浜</t>
  </si>
  <si>
    <t>929-1345</t>
  </si>
  <si>
    <t>石川県羽咋郡宝達志水町今浜新</t>
  </si>
  <si>
    <t>今浜新</t>
  </si>
  <si>
    <t>929-1312</t>
  </si>
  <si>
    <t>石川県羽咋郡宝達志水町上田</t>
  </si>
  <si>
    <t>上田</t>
  </si>
  <si>
    <t>929-1321</t>
  </si>
  <si>
    <t>石川県羽咋郡宝達志水町上田出</t>
  </si>
  <si>
    <t>上田出</t>
  </si>
  <si>
    <t>929-1405</t>
  </si>
  <si>
    <t>石川県羽咋郡宝達志水町海老坂</t>
  </si>
  <si>
    <t>海老坂</t>
  </si>
  <si>
    <t>929-1343</t>
  </si>
  <si>
    <t>石川県羽咋郡宝達志水町小川</t>
  </si>
  <si>
    <t>小川</t>
  </si>
  <si>
    <t>929-1426</t>
  </si>
  <si>
    <t>石川県羽咋郡宝達志水町荻市</t>
  </si>
  <si>
    <t>荻市</t>
  </si>
  <si>
    <t>929-1412</t>
  </si>
  <si>
    <t>石川県羽咋郡宝達志水町荻島</t>
  </si>
  <si>
    <t>荻島</t>
  </si>
  <si>
    <t>929-1413</t>
  </si>
  <si>
    <t>石川県羽咋郡宝達志水町荻谷</t>
  </si>
  <si>
    <t>荻谷</t>
  </si>
  <si>
    <t>929-1323</t>
  </si>
  <si>
    <t>石川県羽咋郡宝達志水町御舘</t>
  </si>
  <si>
    <t>御舘</t>
  </si>
  <si>
    <t>929-1303</t>
  </si>
  <si>
    <t>石川県羽咋郡宝達志水町河原</t>
  </si>
  <si>
    <t>河原</t>
  </si>
  <si>
    <t>929-1332</t>
  </si>
  <si>
    <t>石川県羽咋郡宝達志水町北川尻</t>
  </si>
  <si>
    <t>北川尻</t>
  </si>
  <si>
    <t>929-1331</t>
  </si>
  <si>
    <t>石川県羽咋郡宝達志水町米出</t>
  </si>
  <si>
    <t>米出</t>
  </si>
  <si>
    <t>929-1314</t>
  </si>
  <si>
    <t>石川県羽咋郡宝達志水町紺屋町</t>
  </si>
  <si>
    <t>紺屋町</t>
  </si>
  <si>
    <t>石川県羽咋郡宝達志水町下石</t>
  </si>
  <si>
    <t>下石</t>
  </si>
  <si>
    <t>石川県羽咋郡宝達志水町散田</t>
  </si>
  <si>
    <t>散田</t>
  </si>
  <si>
    <t>929-1425</t>
  </si>
  <si>
    <t>石川県羽咋郡宝達志水町子浦</t>
  </si>
  <si>
    <t>子浦</t>
  </si>
  <si>
    <t>929-1414</t>
  </si>
  <si>
    <t>石川県羽咋郡宝達志水町敷波</t>
  </si>
  <si>
    <t>敷波</t>
  </si>
  <si>
    <t>929-1415</t>
  </si>
  <si>
    <t>石川県羽咋郡宝達志水町敷浪</t>
  </si>
  <si>
    <t>敷浪</t>
  </si>
  <si>
    <t>929-1402</t>
  </si>
  <si>
    <t>石川県羽咋郡宝達志水町清水原</t>
  </si>
  <si>
    <t>清水原</t>
  </si>
  <si>
    <t>929-1341</t>
  </si>
  <si>
    <t>石川県羽咋郡宝達志水町宿</t>
  </si>
  <si>
    <t>宿</t>
  </si>
  <si>
    <t>929-1403</t>
  </si>
  <si>
    <t>石川県羽咋郡宝達志水町所司原</t>
  </si>
  <si>
    <t>所司原</t>
  </si>
  <si>
    <t>929-1404</t>
  </si>
  <si>
    <t>石川県羽咋郡宝達志水町新宮</t>
  </si>
  <si>
    <t>新宮</t>
  </si>
  <si>
    <t>929-1423</t>
  </si>
  <si>
    <t>石川県羽咋郡宝達志水町菅原</t>
  </si>
  <si>
    <t>菅原</t>
  </si>
  <si>
    <t>929-1422</t>
  </si>
  <si>
    <t>石川県羽咋郡宝達志水町杉野屋</t>
  </si>
  <si>
    <t>杉野屋</t>
  </si>
  <si>
    <t>939-0171</t>
  </si>
  <si>
    <t>石川県羽咋郡宝達志水町沢川</t>
  </si>
  <si>
    <t>沢川</t>
  </si>
  <si>
    <t>929-1305</t>
  </si>
  <si>
    <t>石川県羽咋郡宝達志水町竹生野</t>
  </si>
  <si>
    <t>竹生野</t>
  </si>
  <si>
    <t>929-1325</t>
  </si>
  <si>
    <t>石川県羽咋郡宝達志水町坪山</t>
  </si>
  <si>
    <t>坪山</t>
  </si>
  <si>
    <t>929-1416</t>
  </si>
  <si>
    <t>石川県羽咋郡宝達志水町出浜</t>
  </si>
  <si>
    <t>出浜</t>
  </si>
  <si>
    <t>石川県羽咋郡宝達志水町当熊</t>
  </si>
  <si>
    <t>当熊</t>
  </si>
  <si>
    <t>929-1316</t>
  </si>
  <si>
    <t>石川県羽咋郡宝達志水町中野</t>
  </si>
  <si>
    <t>中野</t>
  </si>
  <si>
    <t>石川県羽咋郡宝達志水町走入</t>
  </si>
  <si>
    <t>走入</t>
  </si>
  <si>
    <t>石川県羽咋郡宝達志水町原</t>
  </si>
  <si>
    <t>原</t>
  </si>
  <si>
    <t>石川県羽咋郡宝達志水町針山</t>
  </si>
  <si>
    <t>針山</t>
  </si>
  <si>
    <t>929-1315</t>
  </si>
  <si>
    <t>石川県羽咋郡宝達志水町東野</t>
  </si>
  <si>
    <t>東野</t>
  </si>
  <si>
    <t>石川県羽咋郡宝達志水町聖川</t>
  </si>
  <si>
    <t>聖川</t>
  </si>
  <si>
    <t>石川県羽咋郡宝達志水町平床</t>
  </si>
  <si>
    <t>平床</t>
  </si>
  <si>
    <t>929-1421</t>
  </si>
  <si>
    <t>石川県羽咋郡宝達志水町二口</t>
  </si>
  <si>
    <t>二口</t>
  </si>
  <si>
    <t>929-1326</t>
  </si>
  <si>
    <t>石川県羽咋郡宝達志水町冬野</t>
  </si>
  <si>
    <t>冬野</t>
  </si>
  <si>
    <t>929-1301</t>
  </si>
  <si>
    <t>石川県羽咋郡宝達志水町宝達</t>
  </si>
  <si>
    <t>宝達</t>
  </si>
  <si>
    <t>929-1324</t>
  </si>
  <si>
    <t>石川県羽咋郡宝達志水町正友</t>
  </si>
  <si>
    <t>正友</t>
  </si>
  <si>
    <t>石川県羽咋郡宝達志水町見砂</t>
  </si>
  <si>
    <t>見砂</t>
  </si>
  <si>
    <t>929-1322</t>
  </si>
  <si>
    <t>石川県羽咋郡宝達志水町三日町</t>
  </si>
  <si>
    <t>三日町</t>
  </si>
  <si>
    <t>929-1304</t>
  </si>
  <si>
    <t>石川県羽咋郡宝達志水町南吉田</t>
  </si>
  <si>
    <t>南吉田</t>
  </si>
  <si>
    <t>929-1342</t>
  </si>
  <si>
    <t>石川県羽咋郡宝達志水町麦生</t>
  </si>
  <si>
    <t>麦生</t>
  </si>
  <si>
    <t>929-1401</t>
  </si>
  <si>
    <t>石川県羽咋郡宝達志水町向瀬</t>
  </si>
  <si>
    <t>向瀬</t>
  </si>
  <si>
    <t>929-1333</t>
  </si>
  <si>
    <t>石川県羽咋郡宝達志水町免田</t>
  </si>
  <si>
    <t>免田</t>
  </si>
  <si>
    <t>929-1327</t>
  </si>
  <si>
    <t>石川県羽咋郡宝達志水町森本</t>
  </si>
  <si>
    <t>森本</t>
  </si>
  <si>
    <t>929-1311</t>
  </si>
  <si>
    <t>石川県羽咋郡宝達志水町門前</t>
  </si>
  <si>
    <t>門前</t>
  </si>
  <si>
    <t>929-1411</t>
  </si>
  <si>
    <t>石川県羽咋郡宝達志水町柳瀬</t>
  </si>
  <si>
    <t>柳瀬</t>
  </si>
  <si>
    <t>929-1302</t>
  </si>
  <si>
    <t>石川県羽咋郡宝達志水町山崎</t>
  </si>
  <si>
    <t>山崎</t>
  </si>
  <si>
    <t>929-1424</t>
  </si>
  <si>
    <t>石川県羽咋郡宝達志水町吉野屋</t>
  </si>
  <si>
    <t>吉野屋</t>
  </si>
  <si>
    <t>929-1700</t>
  </si>
  <si>
    <t>石川県鹿島郡中能登町</t>
  </si>
  <si>
    <t>鹿島郡中能登町</t>
  </si>
  <si>
    <t>929-1816</t>
  </si>
  <si>
    <t>石川県鹿島郡中能登町浅井</t>
  </si>
  <si>
    <t>浅井</t>
  </si>
  <si>
    <t>929-1813</t>
  </si>
  <si>
    <t>石川県鹿島郡中能登町蟻ケ原</t>
  </si>
  <si>
    <t>蟻ケ原</t>
  </si>
  <si>
    <t>929-1804</t>
  </si>
  <si>
    <t>石川県鹿島郡中能登町在江</t>
  </si>
  <si>
    <t>在江</t>
  </si>
  <si>
    <t>929-1721</t>
  </si>
  <si>
    <t>石川県鹿島郡中能登町井田</t>
  </si>
  <si>
    <t>井田</t>
  </si>
  <si>
    <t>929-1713</t>
  </si>
  <si>
    <t>石川県鹿島郡中能登町今羽坂</t>
  </si>
  <si>
    <t>今羽坂</t>
  </si>
  <si>
    <t>929-1702</t>
  </si>
  <si>
    <t>石川県鹿島郡中能登町大槻</t>
  </si>
  <si>
    <t>大槻</t>
  </si>
  <si>
    <t>929-1724</t>
  </si>
  <si>
    <t>石川県鹿島郡中能登町尾崎</t>
  </si>
  <si>
    <t>尾崎</t>
  </si>
  <si>
    <t>929-1722</t>
  </si>
  <si>
    <t>石川県鹿島郡中能登町小竹</t>
  </si>
  <si>
    <t>小竹</t>
  </si>
  <si>
    <t>929-1621</t>
  </si>
  <si>
    <t>石川県鹿島郡中能登町金丸</t>
  </si>
  <si>
    <t>金丸</t>
  </si>
  <si>
    <t>929-1606</t>
  </si>
  <si>
    <t>石川県鹿島郡中能登町上後山</t>
  </si>
  <si>
    <t>上後山</t>
  </si>
  <si>
    <t>929-1701</t>
  </si>
  <si>
    <t>石川県鹿島郡中能登町川田</t>
  </si>
  <si>
    <t>川田</t>
  </si>
  <si>
    <t>929-1631</t>
  </si>
  <si>
    <t>石川県鹿島郡中能登町久江</t>
  </si>
  <si>
    <t>久江</t>
  </si>
  <si>
    <t>929-1801</t>
  </si>
  <si>
    <t>石川県鹿島郡中能登町久乃木</t>
  </si>
  <si>
    <t>久乃木</t>
  </si>
  <si>
    <t>929-1716</t>
  </si>
  <si>
    <t>石川県鹿島郡中能登町黒氏</t>
  </si>
  <si>
    <t>黒氏</t>
  </si>
  <si>
    <t>929-1636</t>
  </si>
  <si>
    <t>石川県鹿島郡中能登町小金森</t>
  </si>
  <si>
    <t>小金森</t>
  </si>
  <si>
    <t>929-1632</t>
  </si>
  <si>
    <t>石川県鹿島郡中能登町小田中</t>
  </si>
  <si>
    <t>小田中</t>
  </si>
  <si>
    <t>929-1726</t>
  </si>
  <si>
    <t>石川県鹿島郡中能登町最勝講</t>
  </si>
  <si>
    <t>最勝講</t>
  </si>
  <si>
    <t>929-1605</t>
  </si>
  <si>
    <t>石川県鹿島郡中能登町下後山</t>
  </si>
  <si>
    <t>下後山</t>
  </si>
  <si>
    <t>929-1712</t>
  </si>
  <si>
    <t>石川県鹿島郡中能登町新庄</t>
  </si>
  <si>
    <t>新庄</t>
  </si>
  <si>
    <t>929-1704</t>
  </si>
  <si>
    <t>石川県鹿島郡中能登町末坂</t>
  </si>
  <si>
    <t>末坂</t>
  </si>
  <si>
    <t>929-1812</t>
  </si>
  <si>
    <t>石川県鹿島郡中能登町石動山</t>
  </si>
  <si>
    <t>石動山</t>
  </si>
  <si>
    <t>929-1706</t>
  </si>
  <si>
    <t>石川県鹿島郡中能登町瀬戸</t>
  </si>
  <si>
    <t>瀬戸</t>
  </si>
  <si>
    <t>929-1815</t>
  </si>
  <si>
    <t>石川県鹿島郡中能登町芹川</t>
  </si>
  <si>
    <t>芹川</t>
  </si>
  <si>
    <t>929-1637</t>
  </si>
  <si>
    <t>石川県鹿島郡中能登町曽祢</t>
  </si>
  <si>
    <t>曽祢</t>
  </si>
  <si>
    <t>929-1635</t>
  </si>
  <si>
    <t>石川県鹿島郡中能登町高畠</t>
  </si>
  <si>
    <t>高畠</t>
  </si>
  <si>
    <t>929-1802</t>
  </si>
  <si>
    <t>石川県鹿島郡中能登町武部</t>
  </si>
  <si>
    <t>武部</t>
  </si>
  <si>
    <t>929-1805</t>
  </si>
  <si>
    <t>石川県鹿島郡中能登町坪川</t>
  </si>
  <si>
    <t>坪川</t>
  </si>
  <si>
    <t>929-1817</t>
  </si>
  <si>
    <t>石川県鹿島郡中能登町徳前</t>
  </si>
  <si>
    <t>徳前</t>
  </si>
  <si>
    <t>929-1603</t>
  </si>
  <si>
    <t>石川県鹿島郡中能登町徳丸</t>
  </si>
  <si>
    <t>徳丸</t>
  </si>
  <si>
    <t>929-1803</t>
  </si>
  <si>
    <t>石川県鹿島郡中能登町西</t>
  </si>
  <si>
    <t>西</t>
  </si>
  <si>
    <t>929-1601</t>
  </si>
  <si>
    <t>石川県鹿島郡中能登町西馬場</t>
  </si>
  <si>
    <t>西馬場</t>
  </si>
  <si>
    <t>929-1811</t>
  </si>
  <si>
    <t>石川県鹿島郡中能登町二宮</t>
  </si>
  <si>
    <t>二宮</t>
  </si>
  <si>
    <t>929-1818</t>
  </si>
  <si>
    <t>石川県鹿島郡中能登町二宮あおば台</t>
  </si>
  <si>
    <t>二宮あおば台</t>
  </si>
  <si>
    <t>929-1602</t>
  </si>
  <si>
    <t>石川県鹿島郡中能登町能登部上</t>
  </si>
  <si>
    <t>能登部上</t>
  </si>
  <si>
    <t>929-1604</t>
  </si>
  <si>
    <t>石川県鹿島郡中能登町能登部下</t>
  </si>
  <si>
    <t>能登部下</t>
  </si>
  <si>
    <t>929-1714</t>
  </si>
  <si>
    <t>石川県鹿島郡中能登町羽坂</t>
  </si>
  <si>
    <t>羽坂</t>
  </si>
  <si>
    <t>929-1705</t>
  </si>
  <si>
    <t>石川県鹿島郡中能登町花見月</t>
  </si>
  <si>
    <t>花見月</t>
  </si>
  <si>
    <t>929-1814</t>
  </si>
  <si>
    <t>石川県鹿島郡中能登町原山</t>
  </si>
  <si>
    <t>原山</t>
  </si>
  <si>
    <t>929-1703</t>
  </si>
  <si>
    <t>石川県鹿島郡中能登町春木</t>
  </si>
  <si>
    <t>春木</t>
  </si>
  <si>
    <t>929-1725</t>
  </si>
  <si>
    <t>石川県鹿島郡中能登町東馬場</t>
  </si>
  <si>
    <t>東馬場</t>
  </si>
  <si>
    <t>929-1711</t>
  </si>
  <si>
    <t>石川県鹿島郡中能登町廿九日</t>
  </si>
  <si>
    <t>廿九日</t>
  </si>
  <si>
    <t>929-1715</t>
  </si>
  <si>
    <t>石川県鹿島郡中能登町一青</t>
  </si>
  <si>
    <t>一青</t>
  </si>
  <si>
    <t>929-1634</t>
  </si>
  <si>
    <t>石川県鹿島郡中能登町福田</t>
  </si>
  <si>
    <t>福田</t>
  </si>
  <si>
    <t>929-1633</t>
  </si>
  <si>
    <t>石川県鹿島郡中能登町藤井</t>
  </si>
  <si>
    <t>藤井</t>
  </si>
  <si>
    <t>929-1723</t>
  </si>
  <si>
    <t>石川県鹿島郡中能登町水白</t>
  </si>
  <si>
    <t>水白</t>
  </si>
  <si>
    <t>929-1717</t>
  </si>
  <si>
    <t>石川県鹿島郡中能登町良川</t>
  </si>
  <si>
    <t>良川</t>
  </si>
  <si>
    <t>シート名抜き出し</t>
    <rPh sb="3" eb="4">
      <t>メイ</t>
    </rPh>
    <rPh sb="4" eb="5">
      <t>ヌ</t>
    </rPh>
    <rPh sb="6" eb="7">
      <t>ダ</t>
    </rPh>
    <phoneticPr fontId="30"/>
  </si>
  <si>
    <t>各種手続きのため</t>
    <rPh sb="0" eb="2">
      <t>カクシュ</t>
    </rPh>
    <rPh sb="2" eb="4">
      <t>テツヅ</t>
    </rPh>
    <phoneticPr fontId="30"/>
  </si>
  <si>
    <t>被災した場所</t>
    <rPh sb="0" eb="2">
      <t>ヒサイ</t>
    </rPh>
    <rPh sb="4" eb="6">
      <t>バショ</t>
    </rPh>
    <phoneticPr fontId="30"/>
  </si>
  <si>
    <t>No</t>
    <phoneticPr fontId="30"/>
  </si>
  <si>
    <t>シート
番号</t>
    <rPh sb="4" eb="6">
      <t>バンゴウ</t>
    </rPh>
    <phoneticPr fontId="30"/>
  </si>
  <si>
    <t>シート別
最大件数</t>
    <rPh sb="3" eb="4">
      <t>ベツ</t>
    </rPh>
    <rPh sb="5" eb="7">
      <t>サイダイ</t>
    </rPh>
    <rPh sb="7" eb="9">
      <t>ケンスウ</t>
    </rPh>
    <phoneticPr fontId="30"/>
  </si>
  <si>
    <t>農業者で組織する団体（集落営農組織を除く）</t>
    <rPh sb="0" eb="3">
      <t>ノウギョウシャ</t>
    </rPh>
    <rPh sb="4" eb="6">
      <t>ソシキ</t>
    </rPh>
    <rPh sb="8" eb="10">
      <t>ダンタイ</t>
    </rPh>
    <rPh sb="11" eb="15">
      <t>シュウラクエイノウ</t>
    </rPh>
    <rPh sb="15" eb="17">
      <t>ソシキ</t>
    </rPh>
    <rPh sb="18" eb="19">
      <t>ノゾ</t>
    </rPh>
    <phoneticPr fontId="14"/>
  </si>
  <si>
    <t>上記以外の農業者（個人等）</t>
    <rPh sb="0" eb="4">
      <t>ジョウキイガイ</t>
    </rPh>
    <rPh sb="5" eb="8">
      <t>ノウギョウシャ</t>
    </rPh>
    <rPh sb="9" eb="12">
      <t>コジントウ</t>
    </rPh>
    <phoneticPr fontId="14"/>
  </si>
  <si>
    <t>その他
（　　　　　　　　　　　　　　　　　　　　　　　　　　　　　　　）</t>
    <rPh sb="2" eb="3">
      <t>タ</t>
    </rPh>
    <phoneticPr fontId="14"/>
  </si>
  <si>
    <t>i.</t>
    <phoneticPr fontId="14"/>
  </si>
  <si>
    <t>法人※</t>
    <rPh sb="0" eb="2">
      <t>ホウジン</t>
    </rPh>
    <phoneticPr fontId="14"/>
  </si>
  <si>
    <t>（法人の場合、代表者氏名）</t>
    <rPh sb="1" eb="3">
      <t>ホウジン</t>
    </rPh>
    <rPh sb="4" eb="6">
      <t>バアイ</t>
    </rPh>
    <rPh sb="7" eb="10">
      <t>ダイヒョウシャ</t>
    </rPh>
    <rPh sb="10" eb="12">
      <t>シメイ</t>
    </rPh>
    <phoneticPr fontId="14"/>
  </si>
  <si>
    <t>〔助成対象者が貸借施設等の所有者の場合、利用者氏名〕</t>
    <phoneticPr fontId="30"/>
  </si>
  <si>
    <t>〔</t>
    <phoneticPr fontId="30"/>
  </si>
  <si>
    <t>〕</t>
    <phoneticPr fontId="30"/>
  </si>
  <si>
    <t>助成対象者氏名
（法人名）</t>
    <rPh sb="0" eb="2">
      <t>ジョセイ</t>
    </rPh>
    <rPh sb="2" eb="5">
      <t>タイショウシャ</t>
    </rPh>
    <rPh sb="5" eb="7">
      <t>シメイ</t>
    </rPh>
    <rPh sb="9" eb="12">
      <t>ホウジンメイ</t>
    </rPh>
    <phoneticPr fontId="14"/>
  </si>
  <si>
    <t>農業機械再取得等支援事業要望申込書</t>
    <rPh sb="0" eb="4">
      <t>ノウギョウキカイ</t>
    </rPh>
    <rPh sb="4" eb="8">
      <t>サイシュトクトウ</t>
    </rPh>
    <rPh sb="8" eb="12">
      <t>シエンジギョウ</t>
    </rPh>
    <rPh sb="12" eb="14">
      <t>ヨウボウ</t>
    </rPh>
    <rPh sb="14" eb="17">
      <t>モウシコミショ</t>
    </rPh>
    <phoneticPr fontId="14"/>
  </si>
  <si>
    <t>（兼 被災証明書申込書）</t>
    <rPh sb="1" eb="2">
      <t>ケン</t>
    </rPh>
    <rPh sb="3" eb="8">
      <t>ヒサイショウメイショ</t>
    </rPh>
    <rPh sb="8" eb="11">
      <t>モウシコミショ</t>
    </rPh>
    <phoneticPr fontId="14"/>
  </si>
  <si>
    <t>埋没</t>
    <rPh sb="0" eb="2">
      <t>まいぼつ</t>
    </rPh>
    <phoneticPr fontId="57" type="Hiragana" alignment="distributed"/>
  </si>
  <si>
    <t>浸水</t>
    <rPh sb="0" eb="2">
      <t>しんすい</t>
    </rPh>
    <phoneticPr fontId="57" type="Hiragana" alignment="distributed"/>
  </si>
  <si>
    <t>流失</t>
    <rPh sb="0" eb="2">
      <t>りゅうしつ</t>
    </rPh>
    <phoneticPr fontId="57" type="Hiragana" alignment="distributed"/>
  </si>
  <si>
    <t>その他(</t>
    <rPh sb="2" eb="3">
      <t>タ</t>
    </rPh>
    <phoneticPr fontId="30"/>
  </si>
  <si>
    <t>　（１）経営体の成果目標</t>
    <rPh sb="4" eb="7">
      <t>ケイエイタイ</t>
    </rPh>
    <rPh sb="8" eb="10">
      <t>セイカ</t>
    </rPh>
    <rPh sb="10" eb="12">
      <t>モクヒョウ</t>
    </rPh>
    <phoneticPr fontId="14"/>
  </si>
  <si>
    <t>令和６年１月１日１６時</t>
    <rPh sb="0" eb="2">
      <t>レイワ</t>
    </rPh>
    <rPh sb="3" eb="4">
      <t>ネン</t>
    </rPh>
    <rPh sb="5" eb="6">
      <t>ガツ</t>
    </rPh>
    <rPh sb="7" eb="8">
      <t>ニチ</t>
    </rPh>
    <rPh sb="10" eb="11">
      <t>ジ</t>
    </rPh>
    <phoneticPr fontId="30"/>
  </si>
  <si>
    <t>（３）被災施設等の所在地及び状況</t>
    <rPh sb="3" eb="5">
      <t>ヒサイ</t>
    </rPh>
    <rPh sb="5" eb="7">
      <t>シセツ</t>
    </rPh>
    <rPh sb="7" eb="8">
      <t>トウ</t>
    </rPh>
    <rPh sb="9" eb="12">
      <t>ショザイチ</t>
    </rPh>
    <rPh sb="12" eb="13">
      <t>オヨ</t>
    </rPh>
    <rPh sb="14" eb="16">
      <t>ジョウキョウ</t>
    </rPh>
    <phoneticPr fontId="30"/>
  </si>
  <si>
    <t>別添のとおり</t>
    <rPh sb="0" eb="2">
      <t>ベッテン</t>
    </rPh>
    <phoneticPr fontId="30"/>
  </si>
  <si>
    <t>添付書類：被災物件一覧、被災写真、固定資産台帳の写し　等</t>
    <phoneticPr fontId="30"/>
  </si>
  <si>
    <t>被災施設等の所在地及び状況</t>
    <rPh sb="0" eb="2">
      <t>ヒサイ</t>
    </rPh>
    <rPh sb="2" eb="4">
      <t>シセツ</t>
    </rPh>
    <rPh sb="4" eb="5">
      <t>トウ</t>
    </rPh>
    <rPh sb="6" eb="9">
      <t>ショザイチ</t>
    </rPh>
    <rPh sb="9" eb="10">
      <t>オヨ</t>
    </rPh>
    <rPh sb="11" eb="13">
      <t>ジョウキョウ</t>
    </rPh>
    <phoneticPr fontId="30"/>
  </si>
  <si>
    <t>被災施設等の所在地</t>
    <rPh sb="0" eb="2">
      <t>ヒサイ</t>
    </rPh>
    <rPh sb="2" eb="4">
      <t>シセツ</t>
    </rPh>
    <rPh sb="4" eb="5">
      <t>トウ</t>
    </rPh>
    <rPh sb="6" eb="9">
      <t>ショザイチ</t>
    </rPh>
    <phoneticPr fontId="30"/>
  </si>
  <si>
    <t>被災施設等の状況</t>
    <rPh sb="0" eb="5">
      <t>ヒサイシセツトウ</t>
    </rPh>
    <rPh sb="6" eb="8">
      <t>ジョウキョウ</t>
    </rPh>
    <phoneticPr fontId="30"/>
  </si>
  <si>
    <t>備考</t>
    <rPh sb="0" eb="2">
      <t>ビコウ</t>
    </rPh>
    <phoneticPr fontId="30"/>
  </si>
  <si>
    <t>被災施設・機械番号 ：</t>
    <rPh sb="0" eb="4">
      <t>ヒサイシセツ</t>
    </rPh>
    <rPh sb="5" eb="9">
      <t>キカイバンゴウ</t>
    </rPh>
    <phoneticPr fontId="30"/>
  </si>
  <si>
    <t>○全景写真　（型番等がわかることが望ましい）</t>
    <rPh sb="1" eb="5">
      <t>ゼンケイシャシン</t>
    </rPh>
    <phoneticPr fontId="30"/>
  </si>
  <si>
    <t>○被害箇所</t>
    <rPh sb="1" eb="5">
      <t>ヒガイカショ</t>
    </rPh>
    <phoneticPr fontId="30"/>
  </si>
  <si>
    <t>破損個所の説明 ：</t>
    <phoneticPr fontId="30"/>
  </si>
  <si>
    <t>（参考：施設の場合は、規模等の確認のため、固定資産台帳等が必要、
　　　　 機械の場合は、所有の確認のため、購入伝票や減価償却台帳等が必要）</t>
    <phoneticPr fontId="30"/>
  </si>
  <si>
    <t>県・郡・市町・字名</t>
    <rPh sb="0" eb="1">
      <t>ケン</t>
    </rPh>
    <rPh sb="2" eb="3">
      <t>グン</t>
    </rPh>
    <rPh sb="4" eb="5">
      <t>シ</t>
    </rPh>
    <rPh sb="5" eb="6">
      <t>マチ</t>
    </rPh>
    <rPh sb="7" eb="8">
      <t>アザ</t>
    </rPh>
    <rPh sb="8" eb="9">
      <t>メイ</t>
    </rPh>
    <phoneticPr fontId="30"/>
  </si>
  <si>
    <t>920-0000</t>
  </si>
  <si>
    <t>石川県金沢市</t>
  </si>
  <si>
    <t>金沢市</t>
  </si>
  <si>
    <t>以下に掲載がない場合</t>
  </si>
  <si>
    <t>920-0907</t>
  </si>
  <si>
    <t>石川県金沢市青草町</t>
  </si>
  <si>
    <t>青草町</t>
  </si>
  <si>
    <t>920-1322</t>
  </si>
  <si>
    <t>石川県金沢市相合谷町</t>
  </si>
  <si>
    <t>相合谷町</t>
  </si>
  <si>
    <t>920-0926</t>
  </si>
  <si>
    <t>石川県金沢市暁町</t>
  </si>
  <si>
    <t>暁町</t>
  </si>
  <si>
    <t>920-0353</t>
  </si>
  <si>
    <t>石川県金沢市赤土町</t>
  </si>
  <si>
    <t>赤土町</t>
  </si>
  <si>
    <t>920-0111</t>
  </si>
  <si>
    <t>石川県金沢市浅丘町</t>
  </si>
  <si>
    <t>浅丘町</t>
  </si>
  <si>
    <t>920-1132</t>
  </si>
  <si>
    <t>石川県金沢市朝加屋町</t>
  </si>
  <si>
    <t>朝加屋町</t>
  </si>
  <si>
    <t>920-1145</t>
  </si>
  <si>
    <t>石川県金沢市浅川町</t>
  </si>
  <si>
    <t>浅川町</t>
  </si>
  <si>
    <t>920-1158</t>
  </si>
  <si>
    <t>石川県金沢市朝霧台</t>
  </si>
  <si>
    <t>朝霧台</t>
  </si>
  <si>
    <t>920-0841</t>
  </si>
  <si>
    <t>石川県金沢市浅野本町</t>
  </si>
  <si>
    <t>浅野本町</t>
  </si>
  <si>
    <t>920-0126</t>
  </si>
  <si>
    <t>石川県金沢市朝日牧町</t>
  </si>
  <si>
    <t>朝日牧町</t>
  </si>
  <si>
    <t>920-0941</t>
  </si>
  <si>
    <t>石川県金沢市旭町</t>
  </si>
  <si>
    <t>920-1107</t>
  </si>
  <si>
    <t>石川県金沢市小豆沢町</t>
  </si>
  <si>
    <t>小豆沢町</t>
  </si>
  <si>
    <t>920-0996</t>
  </si>
  <si>
    <t>石川県金沢市油車</t>
  </si>
  <si>
    <t>油車</t>
  </si>
  <si>
    <t>920-1331</t>
  </si>
  <si>
    <t>石川県金沢市天池町</t>
  </si>
  <si>
    <t>天池町</t>
  </si>
  <si>
    <t>920-3124</t>
  </si>
  <si>
    <t>石川県金沢市荒屋</t>
  </si>
  <si>
    <t>920-3125</t>
  </si>
  <si>
    <t>石川県金沢市荒屋町</t>
  </si>
  <si>
    <t>荒屋町</t>
  </si>
  <si>
    <t>920-1101</t>
  </si>
  <si>
    <t>石川県金沢市荒山町</t>
  </si>
  <si>
    <t>荒山町</t>
  </si>
  <si>
    <t>921-8161</t>
  </si>
  <si>
    <t>石川県金沢市有松</t>
  </si>
  <si>
    <t>有松</t>
  </si>
  <si>
    <t>920-0226</t>
  </si>
  <si>
    <t>石川県金沢市粟崎町</t>
  </si>
  <si>
    <t>粟崎町</t>
  </si>
  <si>
    <t>920-0227</t>
  </si>
  <si>
    <t>石川県金沢市粟崎浜町</t>
  </si>
  <si>
    <t>粟崎浜町</t>
  </si>
  <si>
    <t>920-0983</t>
  </si>
  <si>
    <t>石川県金沢市池田町一番丁</t>
  </si>
  <si>
    <t>池田町一番丁</t>
  </si>
  <si>
    <t>920-0984</t>
  </si>
  <si>
    <t>石川県金沢市池田町二番丁</t>
  </si>
  <si>
    <t>池田町二番丁</t>
  </si>
  <si>
    <t>920-0985</t>
  </si>
  <si>
    <t>石川県金沢市池田町三番丁</t>
  </si>
  <si>
    <t>池田町三番丁</t>
  </si>
  <si>
    <t>920-0986</t>
  </si>
  <si>
    <t>石川県金沢市池田町四番丁</t>
  </si>
  <si>
    <t>池田町四番丁</t>
  </si>
  <si>
    <t>920-0987</t>
  </si>
  <si>
    <t>石川県金沢市池田町立丁</t>
  </si>
  <si>
    <t>池田町立丁</t>
  </si>
  <si>
    <t>920-1115</t>
  </si>
  <si>
    <t>石川県金沢市石黒町</t>
  </si>
  <si>
    <t>石黒町</t>
  </si>
  <si>
    <t>920-0935</t>
  </si>
  <si>
    <t>石川県金沢市石引</t>
  </si>
  <si>
    <t>石引</t>
  </si>
  <si>
    <t>921-8041</t>
  </si>
  <si>
    <t>石川県金沢市泉</t>
  </si>
  <si>
    <t>泉</t>
  </si>
  <si>
    <t>921-8035</t>
  </si>
  <si>
    <t>石川県金沢市泉が丘</t>
  </si>
  <si>
    <t>泉が丘</t>
  </si>
  <si>
    <t>921-8116</t>
  </si>
  <si>
    <t>石川県金沢市泉野出町</t>
  </si>
  <si>
    <t>泉野出町</t>
  </si>
  <si>
    <t>921-8034</t>
  </si>
  <si>
    <t>石川県金沢市泉野町</t>
  </si>
  <si>
    <t>泉野町</t>
  </si>
  <si>
    <t>921-8042</t>
  </si>
  <si>
    <t>石川県金沢市泉本町</t>
  </si>
  <si>
    <t>泉本町</t>
  </si>
  <si>
    <t>920-0056</t>
  </si>
  <si>
    <t>石川県金沢市出雲町</t>
  </si>
  <si>
    <t>出雲町</t>
  </si>
  <si>
    <t>920-0012</t>
  </si>
  <si>
    <t>石川県金沢市磯部町</t>
  </si>
  <si>
    <t>磯部町</t>
  </si>
  <si>
    <t>920-1116</t>
  </si>
  <si>
    <t>石川県金沢市板ケ谷町</t>
  </si>
  <si>
    <t>板ケ谷町</t>
  </si>
  <si>
    <t>920-0145</t>
  </si>
  <si>
    <t>石川県金沢市市瀬町</t>
  </si>
  <si>
    <t>市瀬町</t>
  </si>
  <si>
    <t>921-8014</t>
  </si>
  <si>
    <t>石川県金沢市糸田</t>
  </si>
  <si>
    <t>糸田</t>
  </si>
  <si>
    <t>921-8026</t>
  </si>
  <si>
    <t>石川県金沢市糸田新町</t>
  </si>
  <si>
    <t>糸田新町</t>
  </si>
  <si>
    <t>920-0378</t>
  </si>
  <si>
    <t>石川県金沢市いなほ</t>
  </si>
  <si>
    <t>いなほ</t>
  </si>
  <si>
    <t>920-0994</t>
  </si>
  <si>
    <t>石川県金沢市茨木町</t>
  </si>
  <si>
    <t>茨木町</t>
  </si>
  <si>
    <t>920-0125</t>
  </si>
  <si>
    <t>石川県金沢市今泉町</t>
  </si>
  <si>
    <t>今泉町</t>
  </si>
  <si>
    <t>920-0008</t>
  </si>
  <si>
    <t>石川県金沢市今昭町</t>
  </si>
  <si>
    <t>今昭町</t>
  </si>
  <si>
    <t>920-0106</t>
  </si>
  <si>
    <t>石川県金沢市今町</t>
  </si>
  <si>
    <t>921-8011</t>
  </si>
  <si>
    <t>石川県金沢市入江</t>
  </si>
  <si>
    <t>入江</t>
  </si>
  <si>
    <t>920-0171</t>
  </si>
  <si>
    <t>石川県金沢市岩出町</t>
  </si>
  <si>
    <t>岩出町</t>
  </si>
  <si>
    <t>920-0943</t>
  </si>
  <si>
    <t>石川県金沢市上野本町</t>
  </si>
  <si>
    <t>上野本町</t>
  </si>
  <si>
    <t>920-1113</t>
  </si>
  <si>
    <t>石川県金沢市上山町</t>
  </si>
  <si>
    <t>上山町</t>
  </si>
  <si>
    <t>920-1111</t>
  </si>
  <si>
    <t>石川県金沢市魚帰町</t>
  </si>
  <si>
    <t>魚帰町</t>
  </si>
  <si>
    <t>920-0837</t>
  </si>
  <si>
    <t>石川県金沢市鶯町</t>
  </si>
  <si>
    <t>鶯町</t>
  </si>
  <si>
    <t>920-0832</t>
  </si>
  <si>
    <t>石川県金沢市卯辰町</t>
  </si>
  <si>
    <t>卯辰町</t>
  </si>
  <si>
    <t>920-1149</t>
  </si>
  <si>
    <t>石川県金沢市打尾町</t>
  </si>
  <si>
    <t>打尾町</t>
  </si>
  <si>
    <t>920-0377</t>
  </si>
  <si>
    <t>石川県金沢市打木町</t>
  </si>
  <si>
    <t>打木町</t>
  </si>
  <si>
    <t>920-0343</t>
  </si>
  <si>
    <t>石川県金沢市畝田中</t>
  </si>
  <si>
    <t>畝田中</t>
  </si>
  <si>
    <t>920-0342</t>
  </si>
  <si>
    <t>石川県金沢市畝田町</t>
  </si>
  <si>
    <t>畝田町</t>
  </si>
  <si>
    <t>920-0344</t>
  </si>
  <si>
    <t>石川県金沢市畝田東</t>
  </si>
  <si>
    <t>畝田東</t>
  </si>
  <si>
    <t>石川県金沢市畝田西</t>
  </si>
  <si>
    <t>畝田西</t>
  </si>
  <si>
    <t>920-3111</t>
  </si>
  <si>
    <t>石川県金沢市梅田町</t>
  </si>
  <si>
    <t>梅田町</t>
  </si>
  <si>
    <t>920-0971</t>
  </si>
  <si>
    <t>石川県金沢市鱗町</t>
  </si>
  <si>
    <t>鱗町</t>
  </si>
  <si>
    <t>920-0122</t>
  </si>
  <si>
    <t>石川県金沢市上平町</t>
  </si>
  <si>
    <t>上平町</t>
  </si>
  <si>
    <t>920-1301</t>
  </si>
  <si>
    <t>石川県金沢市永安町</t>
  </si>
  <si>
    <t>永安町</t>
  </si>
  <si>
    <t>920-0027</t>
  </si>
  <si>
    <t>石川県金沢市駅西新町</t>
  </si>
  <si>
    <t>駅西新町</t>
  </si>
  <si>
    <t>920-0025</t>
  </si>
  <si>
    <t>石川県金沢市駅西本町</t>
  </si>
  <si>
    <t>駅西本町</t>
  </si>
  <si>
    <t>920-0973</t>
  </si>
  <si>
    <t>石川県金沢市枝町</t>
  </si>
  <si>
    <t>枝町</t>
  </si>
  <si>
    <t>920-0112</t>
  </si>
  <si>
    <t>石川県金沢市榎尾町</t>
  </si>
  <si>
    <t>榎尾町</t>
  </si>
  <si>
    <t>921-8173</t>
  </si>
  <si>
    <t>石川県金沢市円光寺</t>
  </si>
  <si>
    <t>円光寺</t>
  </si>
  <si>
    <t>921-8176</t>
  </si>
  <si>
    <t>石川県金沢市円光寺本町</t>
  </si>
  <si>
    <t>円光寺本町</t>
  </si>
  <si>
    <t>920-0162</t>
  </si>
  <si>
    <t>石川県金沢市小池町</t>
  </si>
  <si>
    <t>小池町</t>
  </si>
  <si>
    <t>920-0927</t>
  </si>
  <si>
    <t>石川県金沢市扇町</t>
  </si>
  <si>
    <t>扇町</t>
  </si>
  <si>
    <t>920-0205</t>
  </si>
  <si>
    <t>石川県金沢市大浦町</t>
  </si>
  <si>
    <t>大浦町</t>
  </si>
  <si>
    <t>921-8045</t>
  </si>
  <si>
    <t>石川県金沢市大桑</t>
  </si>
  <si>
    <t>大桑</t>
  </si>
  <si>
    <t>920-0945</t>
  </si>
  <si>
    <t>石川県金沢市大桑新町</t>
  </si>
  <si>
    <t>大桑新町</t>
  </si>
  <si>
    <t>921-8046</t>
  </si>
  <si>
    <t>石川県金沢市大桑町（ア、イ、ヰ、ウ、上野、ヲ、オ乙、鐘搗山、上川原、上猫下、</t>
  </si>
  <si>
    <t>大桑町（ア、イ、ヰ、ウ、上野、ヲ、オ乙、鐘搗山、上川原、上猫下、</t>
  </si>
  <si>
    <t>石川県金沢市ク、ケ、御所谷、小寺山、シ、下上野、下西欠、平、チ、ツ乙、ツ丙、テ、ト、</t>
  </si>
  <si>
    <t>ク、ケ、御所谷、小寺山、シ、下上野、下西欠、平、チ、ツ乙、ツ丙、テ、ト、</t>
  </si>
  <si>
    <t>石川県金沢市中上野、中尾山、中平、中ノ大平、西ノ山、猫シタイ、ノ、ハ、開、</t>
  </si>
  <si>
    <t>中上野、中尾山、中平、中ノ大平、西ノ山、猫シタイ、ノ、ハ、開、</t>
  </si>
  <si>
    <t>石川県金沢市法師山、坊山、マ、鱒川淵、ム、元末、元涌波庚、ヤ、リ、ル、レ乙、</t>
  </si>
  <si>
    <t>法師山、坊山、マ、鱒川淵、ム、元末、元涌波庚、ヤ、リ、ル、レ乙、</t>
  </si>
  <si>
    <t>石川県金沢市レ甲、ロ乙、ロ甲、和）</t>
  </si>
  <si>
    <t>レ甲、ロ乙、ロ甲、和）</t>
  </si>
  <si>
    <t>920-0946</t>
  </si>
  <si>
    <t>石川県金沢市大桑町（カ、コ、サ乙、サ甲、ソ、タ、ツ甲、ナ、メ、ユ、ヨ、</t>
  </si>
  <si>
    <t>大桑町（カ、コ、サ乙、サ甲、ソ、タ、ツ甲、ナ、メ、ユ、ヨ、</t>
  </si>
  <si>
    <t>石川県金沢市ラ、ワ、穴欠、穴淵欠、子、庚、葭島、下葭島欠）</t>
  </si>
  <si>
    <t>ラ、ワ、穴欠、穴淵欠、子、庚、葭島、下葭島欠）</t>
  </si>
  <si>
    <t>920-0912</t>
  </si>
  <si>
    <t>石川県金沢市大手町</t>
  </si>
  <si>
    <t>920-8205</t>
  </si>
  <si>
    <t>石川県金沢市大友</t>
  </si>
  <si>
    <t>大友</t>
  </si>
  <si>
    <t>920-8222</t>
  </si>
  <si>
    <t>石川県金沢市大友町</t>
  </si>
  <si>
    <t>大友町</t>
  </si>
  <si>
    <t>921-8147</t>
  </si>
  <si>
    <t>石川県金沢市大額</t>
  </si>
  <si>
    <t>大額</t>
  </si>
  <si>
    <t>921-8143</t>
  </si>
  <si>
    <t>石川県金沢市大額町</t>
  </si>
  <si>
    <t>大額町</t>
  </si>
  <si>
    <t>920-0231</t>
  </si>
  <si>
    <t>石川県金沢市大野町（ソ、タ、ヌ、ヨ、レ）</t>
  </si>
  <si>
    <t>大野町（ソ、タ、ヌ、ヨ、レ）</t>
  </si>
  <si>
    <t>920-0331</t>
  </si>
  <si>
    <t>石川県金沢市大野町（その他）</t>
  </si>
  <si>
    <t>大野町（その他）</t>
  </si>
  <si>
    <t>920-0225</t>
  </si>
  <si>
    <t>石川県金沢市大野町新町</t>
  </si>
  <si>
    <t>大野町新町</t>
  </si>
  <si>
    <t>920-3121</t>
  </si>
  <si>
    <t>石川県金沢市大場町</t>
  </si>
  <si>
    <t>大場町</t>
  </si>
  <si>
    <t>920-0818</t>
  </si>
  <si>
    <t>石川県金沢市大樋町</t>
  </si>
  <si>
    <t>大樋町</t>
  </si>
  <si>
    <t>920-1335</t>
  </si>
  <si>
    <t>石川県金沢市大平沢町</t>
  </si>
  <si>
    <t>大平沢町</t>
  </si>
  <si>
    <t>920-0013</t>
  </si>
  <si>
    <t>石川県金沢市沖町</t>
  </si>
  <si>
    <t>沖町</t>
  </si>
  <si>
    <t>石川県金沢市奥新保町</t>
  </si>
  <si>
    <t>奥新保町</t>
  </si>
  <si>
    <t>920-0210</t>
  </si>
  <si>
    <t>石川県金沢市大河端西</t>
  </si>
  <si>
    <t>大河端西</t>
  </si>
  <si>
    <t>920-0213</t>
  </si>
  <si>
    <t>石川県金沢市大河端町</t>
  </si>
  <si>
    <t>大河端町</t>
  </si>
  <si>
    <t>921-8056</t>
  </si>
  <si>
    <t>石川県金沢市押野</t>
  </si>
  <si>
    <t>押野</t>
  </si>
  <si>
    <t>920-1324</t>
  </si>
  <si>
    <t>石川県金沢市鴛原町</t>
  </si>
  <si>
    <t>鴛原町</t>
  </si>
  <si>
    <t>920-0807</t>
  </si>
  <si>
    <t>石川県金沢市乙丸町</t>
  </si>
  <si>
    <t>乙丸町</t>
  </si>
  <si>
    <t>920-1343</t>
  </si>
  <si>
    <t>石川県金沢市小原町</t>
  </si>
  <si>
    <t>小原町</t>
  </si>
  <si>
    <t>石川県金沢市大菱池町</t>
  </si>
  <si>
    <t>大菱池町</t>
  </si>
  <si>
    <t>920-0918</t>
  </si>
  <si>
    <t>石川県金沢市尾山町</t>
  </si>
  <si>
    <t>尾山町</t>
  </si>
  <si>
    <t>920-1112</t>
  </si>
  <si>
    <t>石川県金沢市折谷町</t>
  </si>
  <si>
    <t>折谷町</t>
  </si>
  <si>
    <t>920-0902</t>
  </si>
  <si>
    <t>石川県金沢市尾張町</t>
  </si>
  <si>
    <t>尾張町</t>
  </si>
  <si>
    <t>920-0114</t>
  </si>
  <si>
    <t>石川県金沢市加賀朝日町</t>
  </si>
  <si>
    <t>加賀朝日町</t>
  </si>
  <si>
    <t>920-0208</t>
  </si>
  <si>
    <t>石川県金沢市蚊爪町</t>
  </si>
  <si>
    <t>蚊爪町</t>
  </si>
  <si>
    <t>920-0999</t>
  </si>
  <si>
    <t>石川県金沢市柿木畠</t>
  </si>
  <si>
    <t>柿木畠</t>
  </si>
  <si>
    <t>920-1163</t>
  </si>
  <si>
    <t>石川県金沢市角間新町</t>
  </si>
  <si>
    <t>角間新町</t>
  </si>
  <si>
    <t>920-1164</t>
  </si>
  <si>
    <t>石川県金沢市角間町</t>
  </si>
  <si>
    <t>角間町</t>
  </si>
  <si>
    <t>920-0851</t>
  </si>
  <si>
    <t>石川県金沢市笠市町</t>
  </si>
  <si>
    <t>笠市町</t>
  </si>
  <si>
    <t>920-0965</t>
  </si>
  <si>
    <t>石川県金沢市笠舞</t>
  </si>
  <si>
    <t>笠舞</t>
  </si>
  <si>
    <t>920-0947</t>
  </si>
  <si>
    <t>石川県金沢市笠舞本町</t>
  </si>
  <si>
    <t>笠舞本町</t>
  </si>
  <si>
    <t>920-1332</t>
  </si>
  <si>
    <t>石川県金沢市樫見町</t>
  </si>
  <si>
    <t>樫見町</t>
  </si>
  <si>
    <t>920-0908</t>
  </si>
  <si>
    <t>石川県金沢市主計町</t>
  </si>
  <si>
    <t>主計町</t>
  </si>
  <si>
    <t>920-0817</t>
  </si>
  <si>
    <t>石川県金沢市春日町</t>
  </si>
  <si>
    <t>春日町</t>
  </si>
  <si>
    <t>920-0164</t>
  </si>
  <si>
    <t>石川県金沢市堅田町</t>
  </si>
  <si>
    <t>堅田町</t>
  </si>
  <si>
    <t>920-0219</t>
  </si>
  <si>
    <t>石川県金沢市かたつ</t>
  </si>
  <si>
    <t>かたつ</t>
  </si>
  <si>
    <t>920-0981</t>
  </si>
  <si>
    <t>石川県金沢市片町</t>
  </si>
  <si>
    <t>片町</t>
  </si>
  <si>
    <t>920-0334</t>
  </si>
  <si>
    <t>石川県金沢市桂町</t>
  </si>
  <si>
    <t>桂町</t>
  </si>
  <si>
    <t>920-3134</t>
  </si>
  <si>
    <t>石川県金沢市金市町</t>
  </si>
  <si>
    <t>金市町</t>
  </si>
  <si>
    <t>920-0310</t>
  </si>
  <si>
    <t>石川県金沢市金石相生町</t>
  </si>
  <si>
    <t>金石相生町</t>
  </si>
  <si>
    <t>920-0322</t>
  </si>
  <si>
    <t>石川県金沢市金石今町</t>
  </si>
  <si>
    <t>金石今町</t>
  </si>
  <si>
    <t>920-0314</t>
  </si>
  <si>
    <t>石川県金沢市金石御船町</t>
  </si>
  <si>
    <t>金石御船町</t>
  </si>
  <si>
    <t>920-0321</t>
  </si>
  <si>
    <t>石川県金沢市金石海禅寺町</t>
  </si>
  <si>
    <t>金石海禅寺町</t>
  </si>
  <si>
    <t>920-0319</t>
  </si>
  <si>
    <t>石川県金沢市金石上越前町</t>
  </si>
  <si>
    <t>金石上越前町</t>
  </si>
  <si>
    <t>920-0311</t>
  </si>
  <si>
    <t>石川県金沢市金石上浜町</t>
  </si>
  <si>
    <t>金石上浜町</t>
  </si>
  <si>
    <t>920-0338</t>
  </si>
  <si>
    <t>石川県金沢市金石北</t>
  </si>
  <si>
    <t>金石北</t>
  </si>
  <si>
    <t>920-0315</t>
  </si>
  <si>
    <t>石川県金沢市金石下寺町</t>
  </si>
  <si>
    <t>金石下寺町</t>
  </si>
  <si>
    <t>920-0317</t>
  </si>
  <si>
    <t>石川県金沢市金石下本町</t>
  </si>
  <si>
    <t>金石下本町</t>
  </si>
  <si>
    <t>920-0330</t>
  </si>
  <si>
    <t>石川県金沢市金石新町</t>
  </si>
  <si>
    <t>金石新町</t>
  </si>
  <si>
    <t>920-0316</t>
  </si>
  <si>
    <t>石川県金沢市金石通町</t>
  </si>
  <si>
    <t>金石通町</t>
  </si>
  <si>
    <t>920-0337</t>
  </si>
  <si>
    <t>石川県金沢市金石西</t>
  </si>
  <si>
    <t>金石西</t>
  </si>
  <si>
    <t>920-0313</t>
  </si>
  <si>
    <t>石川県金沢市金石浜町</t>
  </si>
  <si>
    <t>金石浜町</t>
  </si>
  <si>
    <t>920-0335</t>
  </si>
  <si>
    <t>石川県金沢市金石東</t>
  </si>
  <si>
    <t>金石東</t>
  </si>
  <si>
    <t>920-0336</t>
  </si>
  <si>
    <t>石川県金沢市金石本町</t>
  </si>
  <si>
    <t>金石本町</t>
  </si>
  <si>
    <t>920-0312</t>
  </si>
  <si>
    <t>石川県金沢市金石松前町</t>
  </si>
  <si>
    <t>金石松前町</t>
  </si>
  <si>
    <t>920-0318</t>
  </si>
  <si>
    <t>石川県金沢市金石味噌屋町</t>
  </si>
  <si>
    <t>金石味噌屋町</t>
  </si>
  <si>
    <t>920-1148</t>
  </si>
  <si>
    <t>石川県金沢市金川町</t>
  </si>
  <si>
    <t>金川町</t>
  </si>
  <si>
    <t>921-8065</t>
  </si>
  <si>
    <t>石川県金沢市上荒屋</t>
  </si>
  <si>
    <t>上荒屋</t>
  </si>
  <si>
    <t>920-0905</t>
  </si>
  <si>
    <t>石川県金沢市上近江町</t>
  </si>
  <si>
    <t>上近江町</t>
  </si>
  <si>
    <t>920-0992</t>
  </si>
  <si>
    <t>石川県金沢市上柿木畠</t>
  </si>
  <si>
    <t>上柿木畠</t>
  </si>
  <si>
    <t>920-1304</t>
  </si>
  <si>
    <t>石川県金沢市上辰巳町</t>
  </si>
  <si>
    <t>上辰巳町</t>
  </si>
  <si>
    <t>920-0869</t>
  </si>
  <si>
    <t>石川県金沢市上堤町</t>
  </si>
  <si>
    <t>上堤町</t>
  </si>
  <si>
    <t>920-1146</t>
  </si>
  <si>
    <t>石川県金沢市上中町</t>
  </si>
  <si>
    <t>上中町</t>
  </si>
  <si>
    <t>920-0368</t>
  </si>
  <si>
    <t>石川県金沢市神野</t>
  </si>
  <si>
    <t>神野</t>
  </si>
  <si>
    <t>920-0365</t>
  </si>
  <si>
    <t>石川県金沢市神野町</t>
  </si>
  <si>
    <t>神野町</t>
  </si>
  <si>
    <t>920-0370</t>
  </si>
  <si>
    <t>石川県金沢市上安原</t>
  </si>
  <si>
    <t>上安原</t>
  </si>
  <si>
    <t>920-0374</t>
  </si>
  <si>
    <t>石川県金沢市上安原町</t>
  </si>
  <si>
    <t>上安原町</t>
  </si>
  <si>
    <t>石川県金沢市上安原南</t>
  </si>
  <si>
    <t>上安原南</t>
  </si>
  <si>
    <t>920-0801</t>
  </si>
  <si>
    <t>石川県金沢市神谷内町</t>
  </si>
  <si>
    <t>神谷内町</t>
  </si>
  <si>
    <t>920-1166</t>
  </si>
  <si>
    <t>石川県金沢市上若松町</t>
  </si>
  <si>
    <t>上若松町</t>
  </si>
  <si>
    <t>920-0175</t>
  </si>
  <si>
    <t>石川県金沢市上涌波町</t>
  </si>
  <si>
    <t>上涌波町</t>
  </si>
  <si>
    <t>920-0974</t>
  </si>
  <si>
    <t>石川県金沢市川岸町</t>
  </si>
  <si>
    <t>川岸町</t>
  </si>
  <si>
    <t>920-0172</t>
  </si>
  <si>
    <t>石川県金沢市河原市町</t>
  </si>
  <si>
    <t>河原市町</t>
  </si>
  <si>
    <t>921-8027</t>
  </si>
  <si>
    <t>石川県金沢市神田</t>
  </si>
  <si>
    <t>神田</t>
  </si>
  <si>
    <t>920-0352</t>
  </si>
  <si>
    <t>石川県金沢市観音堂町</t>
  </si>
  <si>
    <t>観音堂町</t>
  </si>
  <si>
    <t>920-0838</t>
  </si>
  <si>
    <t>石川県金沢市観音町</t>
  </si>
  <si>
    <t>観音町</t>
  </si>
  <si>
    <t>920-1125</t>
  </si>
  <si>
    <t>石川県金沢市上原町</t>
  </si>
  <si>
    <t>上原町</t>
  </si>
  <si>
    <t>920-3112</t>
  </si>
  <si>
    <t>石川県金沢市観法寺町</t>
  </si>
  <si>
    <t>観法寺町</t>
  </si>
  <si>
    <t>920-0967</t>
  </si>
  <si>
    <t>石川県金沢市菊川</t>
  </si>
  <si>
    <t>菊川</t>
  </si>
  <si>
    <t>920-0988</t>
  </si>
  <si>
    <t>石川県金沢市木倉町</t>
  </si>
  <si>
    <t>木倉町</t>
  </si>
  <si>
    <t>920-0202</t>
  </si>
  <si>
    <t>石川県金沢市木越</t>
  </si>
  <si>
    <t>木越</t>
  </si>
  <si>
    <t>920-0201</t>
  </si>
  <si>
    <t>石川県金沢市木越町（瑞樹団地）</t>
  </si>
  <si>
    <t>木越町（瑞樹団地）</t>
  </si>
  <si>
    <t>920-0203</t>
  </si>
  <si>
    <t>石川県金沢市木越町（その他）</t>
  </si>
  <si>
    <t>木越町（その他）</t>
  </si>
  <si>
    <t>920-0102</t>
  </si>
  <si>
    <t>石川県金沢市岸川町</t>
  </si>
  <si>
    <t>岸川町</t>
  </si>
  <si>
    <t>920-0143</t>
  </si>
  <si>
    <t>石川県金沢市北方町</t>
  </si>
  <si>
    <t>北方町</t>
  </si>
  <si>
    <t>920-0128</t>
  </si>
  <si>
    <t>石川県金沢市北千石町</t>
  </si>
  <si>
    <t>北千石町</t>
  </si>
  <si>
    <t>920-0367</t>
  </si>
  <si>
    <t>石川県金沢市北塚町</t>
  </si>
  <si>
    <t>北塚町</t>
  </si>
  <si>
    <t>920-0206</t>
  </si>
  <si>
    <t>石川県金沢市北寺町</t>
  </si>
  <si>
    <t>北寺町</t>
  </si>
  <si>
    <t>920-1135</t>
  </si>
  <si>
    <t>石川県金沢市北袋町</t>
  </si>
  <si>
    <t>北袋町</t>
  </si>
  <si>
    <t>920-0055</t>
  </si>
  <si>
    <t>石川県金沢市北町</t>
  </si>
  <si>
    <t>北町</t>
  </si>
  <si>
    <t>920-0212</t>
  </si>
  <si>
    <t>石川県金沢市北間町</t>
  </si>
  <si>
    <t>北間町</t>
  </si>
  <si>
    <t>920-3117</t>
  </si>
  <si>
    <t>石川県金沢市北森本町</t>
  </si>
  <si>
    <t>北森本町</t>
  </si>
  <si>
    <t>920-0022</t>
  </si>
  <si>
    <t>石川県金沢市北安江</t>
  </si>
  <si>
    <t>北安江</t>
  </si>
  <si>
    <t>920-0023</t>
  </si>
  <si>
    <t>石川県金沢市北安江町</t>
  </si>
  <si>
    <t>北安江町</t>
  </si>
  <si>
    <t>920-0858</t>
  </si>
  <si>
    <t>石川県金沢市木ノ新保町</t>
  </si>
  <si>
    <t>木ノ新保町</t>
  </si>
  <si>
    <t>920-0339</t>
  </si>
  <si>
    <t>石川県金沢市木曳野</t>
  </si>
  <si>
    <t>木曳野</t>
  </si>
  <si>
    <t>920-0848</t>
  </si>
  <si>
    <t>石川県金沢市京町</t>
  </si>
  <si>
    <t>京町</t>
  </si>
  <si>
    <t>921-8032</t>
  </si>
  <si>
    <t>石川県金沢市清川町</t>
  </si>
  <si>
    <t>清川町</t>
  </si>
  <si>
    <t>921-8122</t>
  </si>
  <si>
    <t>石川県金沢市清瀬町</t>
  </si>
  <si>
    <t>清瀬町</t>
  </si>
  <si>
    <t>920-0163</t>
  </si>
  <si>
    <t>石川県金沢市桐山町</t>
  </si>
  <si>
    <t>桐山町</t>
  </si>
  <si>
    <t>920-1333</t>
  </si>
  <si>
    <t>石川県金沢市国見町</t>
  </si>
  <si>
    <t>国見町</t>
  </si>
  <si>
    <t>921-8151</t>
  </si>
  <si>
    <t>石川県金沢市窪</t>
  </si>
  <si>
    <t>窪</t>
  </si>
  <si>
    <t>920-1326</t>
  </si>
  <si>
    <t>石川県金沢市熊走町</t>
  </si>
  <si>
    <t>熊走町</t>
  </si>
  <si>
    <t>921-8124</t>
  </si>
  <si>
    <t>石川県金沢市倉ケ嶽</t>
  </si>
  <si>
    <t>倉ケ嶽</t>
  </si>
  <si>
    <t>920-8203</t>
  </si>
  <si>
    <t>石川県金沢市鞍月</t>
  </si>
  <si>
    <t>鞍月</t>
  </si>
  <si>
    <t>920-8201</t>
  </si>
  <si>
    <t>石川県金沢市鞍月東</t>
  </si>
  <si>
    <t>鞍月東</t>
  </si>
  <si>
    <t>920-0157</t>
  </si>
  <si>
    <t>石川県金沢市車町</t>
  </si>
  <si>
    <t>車町</t>
  </si>
  <si>
    <t>921-8051</t>
  </si>
  <si>
    <t>石川県金沢市黒田</t>
  </si>
  <si>
    <t>黒田</t>
  </si>
  <si>
    <t>920-0936</t>
  </si>
  <si>
    <t>石川県金沢市兼六町</t>
  </si>
  <si>
    <t>兼六町</t>
  </si>
  <si>
    <t>920-0931</t>
  </si>
  <si>
    <t>石川県金沢市兼六元町</t>
  </si>
  <si>
    <t>兼六元町</t>
  </si>
  <si>
    <t>920-0961</t>
  </si>
  <si>
    <t>石川県金沢市香林坊</t>
  </si>
  <si>
    <t>香林坊</t>
  </si>
  <si>
    <t>920-0805</t>
  </si>
  <si>
    <t>石川県金沢市小金町</t>
  </si>
  <si>
    <t>小金町</t>
  </si>
  <si>
    <t>920-1114</t>
  </si>
  <si>
    <t>石川県金沢市古郷町</t>
  </si>
  <si>
    <t>古郷町</t>
  </si>
  <si>
    <t>920-8221</t>
  </si>
  <si>
    <t>石川県金沢市御供田町</t>
  </si>
  <si>
    <t>御供田町</t>
  </si>
  <si>
    <t>920-0811</t>
  </si>
  <si>
    <t>石川県金沢市小坂町</t>
  </si>
  <si>
    <t>小坂町</t>
  </si>
  <si>
    <t>920-0932</t>
  </si>
  <si>
    <t>石川県金沢市小将町</t>
  </si>
  <si>
    <t>小将町</t>
  </si>
  <si>
    <t>920-0813</t>
  </si>
  <si>
    <t>石川県金沢市御所町</t>
  </si>
  <si>
    <t>御所町</t>
  </si>
  <si>
    <t>920-0942</t>
  </si>
  <si>
    <t>石川県金沢市小立野</t>
  </si>
  <si>
    <t>小立野</t>
  </si>
  <si>
    <t>920-0129</t>
  </si>
  <si>
    <t>石川県金沢市琴坂町</t>
  </si>
  <si>
    <t>琴坂町</t>
  </si>
  <si>
    <t>920-0121</t>
  </si>
  <si>
    <t>石川県金沢市琴町</t>
  </si>
  <si>
    <t>琴町</t>
  </si>
  <si>
    <t>920-3107</t>
  </si>
  <si>
    <t>石川県金沢市湖南町</t>
  </si>
  <si>
    <t>湖南町</t>
  </si>
  <si>
    <t>920-0852</t>
  </si>
  <si>
    <t>石川県金沢市此花町</t>
  </si>
  <si>
    <t>此花町</t>
  </si>
  <si>
    <t>920-0168</t>
  </si>
  <si>
    <t>石川県金沢市小野町</t>
  </si>
  <si>
    <t>小野町</t>
  </si>
  <si>
    <t>920-0844</t>
  </si>
  <si>
    <t>石川県金沢市小橋町</t>
  </si>
  <si>
    <t>小橋町</t>
  </si>
  <si>
    <t>石川県金沢市小菱池町</t>
  </si>
  <si>
    <t>小菱池町</t>
  </si>
  <si>
    <t>920-0826</t>
  </si>
  <si>
    <t>石川県金沢市小二又町</t>
  </si>
  <si>
    <t>小二又町</t>
  </si>
  <si>
    <t>920-0362</t>
  </si>
  <si>
    <t>石川県金沢市古府</t>
  </si>
  <si>
    <t>古府</t>
  </si>
  <si>
    <t>石川県金沢市古府町</t>
  </si>
  <si>
    <t>石川県金沢市古府町（西）</t>
  </si>
  <si>
    <t>古府町（西）</t>
  </si>
  <si>
    <t>920-0363</t>
  </si>
  <si>
    <t>石川県金沢市古府町（南）</t>
  </si>
  <si>
    <t>古府町（南）</t>
  </si>
  <si>
    <t>920-1313</t>
  </si>
  <si>
    <t>石川県金沢市駒帰町</t>
  </si>
  <si>
    <t>駒帰町</t>
  </si>
  <si>
    <t>920-0144</t>
  </si>
  <si>
    <t>石川県金沢市小嶺町</t>
  </si>
  <si>
    <t>小嶺町</t>
  </si>
  <si>
    <t>920-3103</t>
  </si>
  <si>
    <t>石川県金沢市湖陽</t>
  </si>
  <si>
    <t>湖陽</t>
  </si>
  <si>
    <t>920-0836</t>
  </si>
  <si>
    <t>石川県金沢市子来町</t>
  </si>
  <si>
    <t>子来町</t>
  </si>
  <si>
    <t>920-0224</t>
  </si>
  <si>
    <t>石川県金沢市五郎島町</t>
  </si>
  <si>
    <t>五郎島町</t>
  </si>
  <si>
    <t>920-3101</t>
  </si>
  <si>
    <t>石川県金沢市才田町</t>
  </si>
  <si>
    <t>才田町</t>
  </si>
  <si>
    <t>920-0024</t>
  </si>
  <si>
    <t>石川県金沢市西念</t>
  </si>
  <si>
    <t>西念</t>
  </si>
  <si>
    <t>920-0026</t>
  </si>
  <si>
    <t>石川県金沢市西念町</t>
  </si>
  <si>
    <t>西念町</t>
  </si>
  <si>
    <t>920-0921</t>
  </si>
  <si>
    <t>石川県金沢市材木町</t>
  </si>
  <si>
    <t>材木町</t>
  </si>
  <si>
    <t>920-0968</t>
  </si>
  <si>
    <t>石川県金沢市幸町</t>
  </si>
  <si>
    <t>幸町</t>
  </si>
  <si>
    <t>920-0357</t>
  </si>
  <si>
    <t>石川県金沢市佐奇森町</t>
  </si>
  <si>
    <t>佐奇森町</t>
  </si>
  <si>
    <t>920-0057</t>
  </si>
  <si>
    <t>石川県金沢市桜田町</t>
  </si>
  <si>
    <t>桜田町</t>
  </si>
  <si>
    <t>920-0923</t>
  </si>
  <si>
    <t>石川県金沢市桜町</t>
  </si>
  <si>
    <t>920-0998</t>
  </si>
  <si>
    <t>石川県金沢市里見町</t>
  </si>
  <si>
    <t>里見町</t>
  </si>
  <si>
    <t>920-0034</t>
  </si>
  <si>
    <t>石川県金沢市醒ケ井町</t>
  </si>
  <si>
    <t>醒ケ井町</t>
  </si>
  <si>
    <t>920-0861</t>
  </si>
  <si>
    <t>石川県金沢市三社町</t>
  </si>
  <si>
    <t>三社町</t>
  </si>
  <si>
    <t>921-8131</t>
  </si>
  <si>
    <t>石川県金沢市三十苅町</t>
  </si>
  <si>
    <t>三十苅町</t>
  </si>
  <si>
    <t>920-0821</t>
  </si>
  <si>
    <t>石川県金沢市山王町</t>
  </si>
  <si>
    <t>920-0166</t>
  </si>
  <si>
    <t>石川県金沢市四王寺町</t>
  </si>
  <si>
    <t>四王寺町</t>
  </si>
  <si>
    <t>921-8135</t>
  </si>
  <si>
    <t>石川県金沢市四十万</t>
  </si>
  <si>
    <t>四十万</t>
  </si>
  <si>
    <t>921-8132</t>
  </si>
  <si>
    <t>石川県金沢市しじま台</t>
  </si>
  <si>
    <t>しじま台</t>
  </si>
  <si>
    <t>921-8133</t>
  </si>
  <si>
    <t>石川県金沢市四十万町</t>
  </si>
  <si>
    <t>四十万町</t>
  </si>
  <si>
    <t>920-0116</t>
  </si>
  <si>
    <t>石川県金沢市地代町</t>
  </si>
  <si>
    <t>地代町</t>
  </si>
  <si>
    <t>920-0341</t>
  </si>
  <si>
    <t>石川県金沢市寺中町</t>
  </si>
  <si>
    <t>寺中町</t>
  </si>
  <si>
    <t>920-0906</t>
  </si>
  <si>
    <t>石川県金沢市十間町</t>
  </si>
  <si>
    <t>十間町</t>
  </si>
  <si>
    <t>920-1129</t>
  </si>
  <si>
    <t>石川県金沢市芝原町</t>
  </si>
  <si>
    <t>芝原町</t>
  </si>
  <si>
    <t>920-0104</t>
  </si>
  <si>
    <t>石川県金沢市四坊高坂町</t>
  </si>
  <si>
    <t>四坊高坂町</t>
  </si>
  <si>
    <t>石川県金沢市四坊町</t>
  </si>
  <si>
    <t>四坊町</t>
  </si>
  <si>
    <t>920-0132</t>
  </si>
  <si>
    <t>石川県金沢市清水谷町</t>
  </si>
  <si>
    <t>清水谷町</t>
  </si>
  <si>
    <t>920-1104</t>
  </si>
  <si>
    <t>石川県金沢市清水町</t>
  </si>
  <si>
    <t>清水町</t>
  </si>
  <si>
    <t>920-0058</t>
  </si>
  <si>
    <t>石川県金沢市示野中町</t>
  </si>
  <si>
    <t>示野中町</t>
  </si>
  <si>
    <t>920-0059</t>
  </si>
  <si>
    <t>石川県金沢市示野町</t>
  </si>
  <si>
    <t>示野町</t>
  </si>
  <si>
    <t>920-0939</t>
  </si>
  <si>
    <t>石川県金沢市下石引町</t>
  </si>
  <si>
    <t>下石引町</t>
  </si>
  <si>
    <t>920-0904</t>
  </si>
  <si>
    <t>石川県金沢市下近江町</t>
  </si>
  <si>
    <t>下近江町</t>
  </si>
  <si>
    <t>920-1323</t>
  </si>
  <si>
    <t>石川県金沢市下鴛原町</t>
  </si>
  <si>
    <t>下鴛原町</t>
  </si>
  <si>
    <t>920-0991</t>
  </si>
  <si>
    <t>石川県金沢市下柿木畠</t>
  </si>
  <si>
    <t>下柿木畠</t>
  </si>
  <si>
    <t>920-0910</t>
  </si>
  <si>
    <t>石川県金沢市下新町</t>
  </si>
  <si>
    <t>下新町</t>
  </si>
  <si>
    <t>920-1127</t>
  </si>
  <si>
    <t>石川県金沢市下谷町</t>
  </si>
  <si>
    <t>下谷町</t>
  </si>
  <si>
    <t>920-0917</t>
  </si>
  <si>
    <t>石川県金沢市下堤町</t>
  </si>
  <si>
    <t>下堤町</t>
  </si>
  <si>
    <t>920-0993</t>
  </si>
  <si>
    <t>石川県金沢市下本多町</t>
  </si>
  <si>
    <t>下本多町</t>
  </si>
  <si>
    <t>920-0916</t>
  </si>
  <si>
    <t>石川県金沢市下松原町</t>
  </si>
  <si>
    <t>下松原町</t>
  </si>
  <si>
    <t>920-0371</t>
  </si>
  <si>
    <t>石川県金沢市下安原町</t>
  </si>
  <si>
    <t>下安原町</t>
  </si>
  <si>
    <t>920-0176</t>
  </si>
  <si>
    <t>石川県金沢市下涌波町</t>
  </si>
  <si>
    <t>下涌波町</t>
  </si>
  <si>
    <t>921-8106</t>
  </si>
  <si>
    <t>石川県金沢市十一屋町</t>
  </si>
  <si>
    <t>十一屋町</t>
  </si>
  <si>
    <t>920-0976</t>
  </si>
  <si>
    <t>石川県金沢市十三間町</t>
  </si>
  <si>
    <t>十三間町</t>
  </si>
  <si>
    <t>920-0977</t>
  </si>
  <si>
    <t>石川県金沢市十三間町中丁</t>
  </si>
  <si>
    <t>十三間町中丁</t>
  </si>
  <si>
    <t>920-0846</t>
  </si>
  <si>
    <t>石川県金沢市昌永町</t>
  </si>
  <si>
    <t>昌永町</t>
  </si>
  <si>
    <t>920-0966</t>
  </si>
  <si>
    <t>石川県金沢市城南</t>
  </si>
  <si>
    <t>城南</t>
  </si>
  <si>
    <t>920-0154</t>
  </si>
  <si>
    <t>石川県金沢市正部町</t>
  </si>
  <si>
    <t>正部町</t>
  </si>
  <si>
    <t>920-1325</t>
  </si>
  <si>
    <t>石川県金沢市城力町</t>
  </si>
  <si>
    <t>城力町</t>
  </si>
  <si>
    <t>920-0856</t>
  </si>
  <si>
    <t>石川県金沢市昭和町</t>
  </si>
  <si>
    <t>921-8024</t>
  </si>
  <si>
    <t>石川県金沢市白菊町</t>
  </si>
  <si>
    <t>白菊町</t>
  </si>
  <si>
    <t>920-1126</t>
  </si>
  <si>
    <t>石川県金沢市白見町</t>
  </si>
  <si>
    <t>白見町</t>
  </si>
  <si>
    <t>921-8013</t>
  </si>
  <si>
    <t>石川県金沢市新神田</t>
  </si>
  <si>
    <t>新神田</t>
  </si>
  <si>
    <t>920-0806</t>
  </si>
  <si>
    <t>石川県金沢市神宮寺</t>
  </si>
  <si>
    <t>神宮寺</t>
  </si>
  <si>
    <t>920-0803</t>
  </si>
  <si>
    <t>石川県金沢市神宮寺町</t>
  </si>
  <si>
    <t>神宮寺町</t>
  </si>
  <si>
    <t>920-0995</t>
  </si>
  <si>
    <t>石川県金沢市新竪町</t>
  </si>
  <si>
    <t>新竪町</t>
  </si>
  <si>
    <t>921-8062</t>
  </si>
  <si>
    <t>石川県金沢市新保本</t>
  </si>
  <si>
    <t>新保本</t>
  </si>
  <si>
    <t>920-1345</t>
  </si>
  <si>
    <t>石川県金沢市新保町</t>
  </si>
  <si>
    <t>921-8006</t>
  </si>
  <si>
    <t>石川県金沢市進和町</t>
  </si>
  <si>
    <t>進和町</t>
  </si>
  <si>
    <t>920-0833</t>
  </si>
  <si>
    <t>石川県金沢市末広町</t>
  </si>
  <si>
    <t>末広町</t>
  </si>
  <si>
    <t>920-1302</t>
  </si>
  <si>
    <t>石川県金沢市末町</t>
  </si>
  <si>
    <t>末町</t>
  </si>
  <si>
    <t>920-1311</t>
  </si>
  <si>
    <t>石川県金沢市菅池町</t>
  </si>
  <si>
    <t>920-0972</t>
  </si>
  <si>
    <t>石川県金沢市杉浦町</t>
  </si>
  <si>
    <t>杉浦町</t>
  </si>
  <si>
    <t>920-0207</t>
  </si>
  <si>
    <t>石川県金沢市須崎町</t>
  </si>
  <si>
    <t>須崎町</t>
  </si>
  <si>
    <t>920-0857</t>
  </si>
  <si>
    <t>石川県金沢市折違町</t>
  </si>
  <si>
    <t>折違町</t>
  </si>
  <si>
    <t>920-1161</t>
  </si>
  <si>
    <t>石川県金沢市鈴見台</t>
  </si>
  <si>
    <t>鈴見台</t>
  </si>
  <si>
    <t>920-1162</t>
  </si>
  <si>
    <t>石川県金沢市鈴見町</t>
  </si>
  <si>
    <t>鈴見町</t>
  </si>
  <si>
    <t>石川県金沢市砂子坂町</t>
  </si>
  <si>
    <t>砂子坂町</t>
  </si>
  <si>
    <t>920-1344</t>
  </si>
  <si>
    <t>石川県金沢市住吉町</t>
  </si>
  <si>
    <t>住吉町</t>
  </si>
  <si>
    <t>920-8202</t>
  </si>
  <si>
    <t>石川県金沢市西都</t>
  </si>
  <si>
    <t>西都</t>
  </si>
  <si>
    <t>920-0002</t>
  </si>
  <si>
    <t>石川県金沢市千木</t>
  </si>
  <si>
    <t>千木</t>
  </si>
  <si>
    <t>920-0001</t>
  </si>
  <si>
    <t>石川県金沢市千木町</t>
  </si>
  <si>
    <t>千木町</t>
  </si>
  <si>
    <t>920-1312</t>
  </si>
  <si>
    <t>石川県金沢市瀬領町</t>
  </si>
  <si>
    <t>瀬領町</t>
  </si>
  <si>
    <t>920-0356</t>
  </si>
  <si>
    <t>石川県金沢市専光寺町</t>
  </si>
  <si>
    <t>専光寺町</t>
  </si>
  <si>
    <t>920-0204</t>
  </si>
  <si>
    <t>石川県金沢市千田町</t>
  </si>
  <si>
    <t>921-8023</t>
  </si>
  <si>
    <t>石川県金沢市千日町</t>
  </si>
  <si>
    <t>千日町</t>
  </si>
  <si>
    <t>920-0115</t>
  </si>
  <si>
    <t>石川県金沢市千杉町</t>
  </si>
  <si>
    <t>千杉町</t>
  </si>
  <si>
    <t>920-0982</t>
  </si>
  <si>
    <t>石川県金沢市大工町</t>
  </si>
  <si>
    <t>大工町</t>
  </si>
  <si>
    <t>920-0924</t>
  </si>
  <si>
    <t>石川県金沢市田井町</t>
  </si>
  <si>
    <t>田井町</t>
  </si>
  <si>
    <t>920-1154</t>
  </si>
  <si>
    <t>石川県金沢市太陽が丘</t>
  </si>
  <si>
    <t>太陽が丘</t>
  </si>
  <si>
    <t>920-1141</t>
  </si>
  <si>
    <t>石川県金沢市平等本町</t>
  </si>
  <si>
    <t>平等本町</t>
  </si>
  <si>
    <t>920-1334</t>
  </si>
  <si>
    <t>石川県金沢市平町</t>
  </si>
  <si>
    <t>平町</t>
  </si>
  <si>
    <t>920-0046</t>
  </si>
  <si>
    <t>石川県金沢市大和町</t>
  </si>
  <si>
    <t>920-1143</t>
  </si>
  <si>
    <t>石川県金沢市高池町</t>
  </si>
  <si>
    <t>高池町</t>
  </si>
  <si>
    <t>921-8152</t>
  </si>
  <si>
    <t>石川県金沢市高尾</t>
  </si>
  <si>
    <t>高尾</t>
  </si>
  <si>
    <t>920-0864</t>
  </si>
  <si>
    <t>石川県金沢市高岡町</t>
  </si>
  <si>
    <t>高岡町</t>
  </si>
  <si>
    <t>921-8155</t>
  </si>
  <si>
    <t>石川県金沢市高尾台</t>
  </si>
  <si>
    <t>高尾台</t>
  </si>
  <si>
    <t>921-8153</t>
  </si>
  <si>
    <t>石川県金沢市高尾町</t>
  </si>
  <si>
    <t>高尾町</t>
  </si>
  <si>
    <t>921-8154</t>
  </si>
  <si>
    <t>石川県金沢市高尾南</t>
  </si>
  <si>
    <t>高尾南</t>
  </si>
  <si>
    <t>920-0155</t>
  </si>
  <si>
    <t>石川県金沢市高坂町</t>
  </si>
  <si>
    <t>高坂町</t>
  </si>
  <si>
    <t>921-8001</t>
  </si>
  <si>
    <t>石川県金沢市高畠</t>
  </si>
  <si>
    <t>920-0005</t>
  </si>
  <si>
    <t>石川県金沢市高柳町</t>
  </si>
  <si>
    <t>高柳町</t>
  </si>
  <si>
    <t>920-0934</t>
  </si>
  <si>
    <t>石川県金沢市宝町</t>
  </si>
  <si>
    <t>宝町</t>
  </si>
  <si>
    <t>920-1152</t>
  </si>
  <si>
    <t>石川県金沢市田上</t>
  </si>
  <si>
    <t>田上</t>
  </si>
  <si>
    <t>920-1157</t>
  </si>
  <si>
    <t>石川県金沢市田上さくら</t>
  </si>
  <si>
    <t>田上さくら</t>
  </si>
  <si>
    <t>920-1153</t>
  </si>
  <si>
    <t>石川県金沢市田上新町</t>
  </si>
  <si>
    <t>田上新町</t>
  </si>
  <si>
    <t>920-1156</t>
  </si>
  <si>
    <t>石川県金沢市田上の里</t>
  </si>
  <si>
    <t>田上の里</t>
  </si>
  <si>
    <t>920-1155</t>
  </si>
  <si>
    <t>石川県金沢市田上本町</t>
  </si>
  <si>
    <t>田上本町</t>
  </si>
  <si>
    <t>920-1151</t>
  </si>
  <si>
    <t>石川県金沢市田上町</t>
  </si>
  <si>
    <t>田上町</t>
  </si>
  <si>
    <t>920-0123</t>
  </si>
  <si>
    <t>石川県金沢市滝下町</t>
  </si>
  <si>
    <t>滝下町</t>
  </si>
  <si>
    <t>920-0137</t>
  </si>
  <si>
    <t>石川県金沢市竹又町</t>
  </si>
  <si>
    <t>竹又町</t>
  </si>
  <si>
    <t>920-3102</t>
  </si>
  <si>
    <t>石川県金沢市忠縄町</t>
  </si>
  <si>
    <t>忠縄町</t>
  </si>
  <si>
    <t>920-0957</t>
  </si>
  <si>
    <t>石川県金沢市舘町</t>
  </si>
  <si>
    <t>舘町</t>
  </si>
  <si>
    <t>920-0956</t>
  </si>
  <si>
    <t>石川県金沢市舘山町</t>
  </si>
  <si>
    <t>舘山町</t>
  </si>
  <si>
    <t>920-1303</t>
  </si>
  <si>
    <t>石川県金沢市辰巳町</t>
  </si>
  <si>
    <t>辰巳町</t>
  </si>
  <si>
    <t>920-0997</t>
  </si>
  <si>
    <t>石川県金沢市竪町</t>
  </si>
  <si>
    <t>竪町</t>
  </si>
  <si>
    <t>920-0007</t>
  </si>
  <si>
    <t>石川県金沢市田中町</t>
  </si>
  <si>
    <t>田中町</t>
  </si>
  <si>
    <t>920-1103</t>
  </si>
  <si>
    <t>石川県金沢市田島町</t>
  </si>
  <si>
    <t>田島町</t>
  </si>
  <si>
    <t>920-0863</t>
  </si>
  <si>
    <t>石川県金沢市玉川町</t>
  </si>
  <si>
    <t>玉川町</t>
  </si>
  <si>
    <t>921-8002</t>
  </si>
  <si>
    <t>石川県金沢市玉鉾</t>
  </si>
  <si>
    <t>玉鉾</t>
  </si>
  <si>
    <t>921-8003</t>
  </si>
  <si>
    <t>石川県金沢市玉鉾町</t>
  </si>
  <si>
    <t>玉鉾町</t>
  </si>
  <si>
    <t>920-0113</t>
  </si>
  <si>
    <t>石川県金沢市俵原町</t>
  </si>
  <si>
    <t>俵原町</t>
  </si>
  <si>
    <t>920-1108</t>
  </si>
  <si>
    <t>石川県金沢市俵町</t>
  </si>
  <si>
    <t>俵町</t>
  </si>
  <si>
    <t>920-8217</t>
  </si>
  <si>
    <t>石川県金沢市近岡町</t>
  </si>
  <si>
    <t>近岡町</t>
  </si>
  <si>
    <t>920-1138</t>
  </si>
  <si>
    <t>石川県金沢市茅原町</t>
  </si>
  <si>
    <t>茅原町</t>
  </si>
  <si>
    <t>920-0866</t>
  </si>
  <si>
    <t>石川県金沢市中央通町</t>
  </si>
  <si>
    <t>中央通町</t>
  </si>
  <si>
    <t>920-1147</t>
  </si>
  <si>
    <t>石川県金沢市銚子町</t>
  </si>
  <si>
    <t>銚子町</t>
  </si>
  <si>
    <t>920-3113</t>
  </si>
  <si>
    <t>石川県金沢市塚崎町</t>
  </si>
  <si>
    <t>塚崎町</t>
  </si>
  <si>
    <t>920-0178</t>
  </si>
  <si>
    <t>石川県金沢市月浦町</t>
  </si>
  <si>
    <t>月浦町</t>
  </si>
  <si>
    <t>920-0105</t>
  </si>
  <si>
    <t>石川県金沢市月影町</t>
  </si>
  <si>
    <t>月影町</t>
  </si>
  <si>
    <t>920-0135</t>
  </si>
  <si>
    <t>石川県金沢市土子原町</t>
  </si>
  <si>
    <t>土子原町</t>
  </si>
  <si>
    <t>920-0955</t>
  </si>
  <si>
    <t>石川県金沢市土清水</t>
  </si>
  <si>
    <t>土清水</t>
  </si>
  <si>
    <t>921-8103</t>
  </si>
  <si>
    <t>石川県金沢市つつじが丘</t>
  </si>
  <si>
    <t>つつじが丘</t>
  </si>
  <si>
    <t>920-0161</t>
  </si>
  <si>
    <t>石川県金沢市鞁筒町</t>
  </si>
  <si>
    <t>鞁筒町</t>
  </si>
  <si>
    <t>921-8123</t>
  </si>
  <si>
    <t>石川県金沢市坪野町</t>
  </si>
  <si>
    <t>坪野町</t>
  </si>
  <si>
    <t>920-0825</t>
  </si>
  <si>
    <t>石川県金沢市釣部町</t>
  </si>
  <si>
    <t>釣部町</t>
  </si>
  <si>
    <t>921-8178</t>
  </si>
  <si>
    <t>石川県金沢市寺地</t>
  </si>
  <si>
    <t>寺地</t>
  </si>
  <si>
    <t>920-1315</t>
  </si>
  <si>
    <t>石川県金沢市寺津町</t>
  </si>
  <si>
    <t>寺津町</t>
  </si>
  <si>
    <t>921-8033</t>
  </si>
  <si>
    <t>石川県金沢市寺町</t>
  </si>
  <si>
    <t>寺町</t>
  </si>
  <si>
    <t>920-0925</t>
  </si>
  <si>
    <t>石川県金沢市天神町</t>
  </si>
  <si>
    <t>天神町</t>
  </si>
  <si>
    <t>920-0963</t>
  </si>
  <si>
    <t>石川県金沢市出羽町</t>
  </si>
  <si>
    <t>出羽町</t>
  </si>
  <si>
    <t>920-0824</t>
  </si>
  <si>
    <t>石川県金沢市伝燈寺町</t>
  </si>
  <si>
    <t>伝燈寺町</t>
  </si>
  <si>
    <t>920-0068</t>
  </si>
  <si>
    <t>石川県金沢市戸板</t>
  </si>
  <si>
    <t>戸板</t>
  </si>
  <si>
    <t>920-0069</t>
  </si>
  <si>
    <t>石川県金沢市戸板西</t>
  </si>
  <si>
    <t>戸板西</t>
  </si>
  <si>
    <t>920-0061</t>
  </si>
  <si>
    <t>石川県金沢市問屋町</t>
  </si>
  <si>
    <t>問屋町</t>
  </si>
  <si>
    <t>921-8015</t>
  </si>
  <si>
    <t>石川県金沢市東力</t>
  </si>
  <si>
    <t>東力</t>
  </si>
  <si>
    <t>921-8016</t>
  </si>
  <si>
    <t>石川県金沢市東力町</t>
  </si>
  <si>
    <t>東力町</t>
  </si>
  <si>
    <t>920-1133</t>
  </si>
  <si>
    <t>石川県金沢市藤六町</t>
  </si>
  <si>
    <t>藤六町</t>
  </si>
  <si>
    <t>921-8171</t>
  </si>
  <si>
    <t>石川県金沢市富樫</t>
  </si>
  <si>
    <t>富樫</t>
  </si>
  <si>
    <t>920-0834</t>
  </si>
  <si>
    <t>石川県金沢市常盤町</t>
  </si>
  <si>
    <t>920-0101</t>
  </si>
  <si>
    <t>石川県金沢市利屋町</t>
  </si>
  <si>
    <t>利屋町</t>
  </si>
  <si>
    <t>920-0938</t>
  </si>
  <si>
    <t>石川県金沢市飛梅町</t>
  </si>
  <si>
    <t>飛梅町</t>
  </si>
  <si>
    <t>920-8204</t>
  </si>
  <si>
    <t>石川県金沢市戸水</t>
  </si>
  <si>
    <t>戸水</t>
  </si>
  <si>
    <t>920-0223</t>
  </si>
  <si>
    <t>石川県金沢市戸水町</t>
  </si>
  <si>
    <t>戸水町</t>
  </si>
  <si>
    <t>920-1105</t>
  </si>
  <si>
    <t>石川県金沢市戸室新保</t>
  </si>
  <si>
    <t>戸室新保</t>
  </si>
  <si>
    <t>920-1106</t>
  </si>
  <si>
    <t>石川県金沢市戸室別所</t>
  </si>
  <si>
    <t>戸室別所</t>
  </si>
  <si>
    <t>920-0372</t>
  </si>
  <si>
    <t>石川県金沢市豊穂町</t>
  </si>
  <si>
    <t>豊穂町</t>
  </si>
  <si>
    <t>920-8218</t>
  </si>
  <si>
    <t>石川県金沢市直江北</t>
  </si>
  <si>
    <t>直江北</t>
  </si>
  <si>
    <t>920-8215</t>
  </si>
  <si>
    <t>石川県金沢市直江西</t>
  </si>
  <si>
    <t>直江西</t>
  </si>
  <si>
    <t>920-0141</t>
  </si>
  <si>
    <t>石川県金沢市直江野町</t>
  </si>
  <si>
    <t>直江野町</t>
  </si>
  <si>
    <t>920-8213</t>
  </si>
  <si>
    <t>石川県金沢市直江東</t>
  </si>
  <si>
    <t>直江東</t>
  </si>
  <si>
    <t>920-8216</t>
  </si>
  <si>
    <t>石川県金沢市直江町</t>
  </si>
  <si>
    <t>直江町</t>
  </si>
  <si>
    <t>920-8214</t>
  </si>
  <si>
    <t>石川県金沢市直江南</t>
  </si>
  <si>
    <t>直江南</t>
  </si>
  <si>
    <t>920-0124</t>
  </si>
  <si>
    <t>石川県金沢市中尾町</t>
  </si>
  <si>
    <t>中尾町</t>
  </si>
  <si>
    <t>920-0975</t>
  </si>
  <si>
    <t>石川県金沢市中川除町</t>
  </si>
  <si>
    <t>中川除町</t>
  </si>
  <si>
    <t>920-1336</t>
  </si>
  <si>
    <t>石川県金沢市中戸町</t>
  </si>
  <si>
    <t>中戸町</t>
  </si>
  <si>
    <t>920-0035</t>
  </si>
  <si>
    <t>石川県金沢市中橋町</t>
  </si>
  <si>
    <t>中橋町</t>
  </si>
  <si>
    <t>921-8022</t>
  </si>
  <si>
    <t>石川県金沢市中村町</t>
  </si>
  <si>
    <t>中村町</t>
  </si>
  <si>
    <t>920-0381</t>
  </si>
  <si>
    <t>石川県金沢市中屋</t>
  </si>
  <si>
    <t>中屋</t>
  </si>
  <si>
    <t>920-0375</t>
  </si>
  <si>
    <t>石川県金沢市中屋町</t>
  </si>
  <si>
    <t>中屋町</t>
  </si>
  <si>
    <t>920-1109</t>
  </si>
  <si>
    <t>石川県金沢市中山町</t>
  </si>
  <si>
    <t>中山町</t>
  </si>
  <si>
    <t>920-0379</t>
  </si>
  <si>
    <t>石川県金沢市中屋南</t>
  </si>
  <si>
    <t>中屋南</t>
  </si>
  <si>
    <t>921-8112</t>
  </si>
  <si>
    <t>石川県金沢市長坂</t>
  </si>
  <si>
    <t>長坂</t>
  </si>
  <si>
    <t>921-8115</t>
  </si>
  <si>
    <t>石川県金沢市長坂台</t>
  </si>
  <si>
    <t>長坂台</t>
  </si>
  <si>
    <t>921-8114</t>
  </si>
  <si>
    <t>石川県金沢市長坂町</t>
  </si>
  <si>
    <t>長坂町</t>
  </si>
  <si>
    <t>920-0043</t>
  </si>
  <si>
    <t>石川県金沢市長田</t>
  </si>
  <si>
    <t>920-0041</t>
  </si>
  <si>
    <t>石川県金沢市長田本町</t>
  </si>
  <si>
    <t>長田本町</t>
  </si>
  <si>
    <t>920-0042</t>
  </si>
  <si>
    <t>石川県金沢市長田町</t>
  </si>
  <si>
    <t>長田町</t>
  </si>
  <si>
    <t>920-0867</t>
  </si>
  <si>
    <t>石川県金沢市長土塀</t>
  </si>
  <si>
    <t>長土塀</t>
  </si>
  <si>
    <t>920-0865</t>
  </si>
  <si>
    <t>石川県金沢市長町</t>
  </si>
  <si>
    <t>長町</t>
  </si>
  <si>
    <t>920-0151</t>
  </si>
  <si>
    <t>石川県金沢市梨木町</t>
  </si>
  <si>
    <t>梨木町</t>
  </si>
  <si>
    <t>920-0021</t>
  </si>
  <si>
    <t>石川県金沢市七ツ屋町</t>
  </si>
  <si>
    <t>七ツ屋町</t>
  </si>
  <si>
    <t>920-1137</t>
  </si>
  <si>
    <t>石川県金沢市七曲町</t>
  </si>
  <si>
    <t>七曲町</t>
  </si>
  <si>
    <t>920-0928</t>
  </si>
  <si>
    <t>石川県金沢市並木町</t>
  </si>
  <si>
    <t>並木町</t>
  </si>
  <si>
    <t>920-0152</t>
  </si>
  <si>
    <t>石川県金沢市鳴瀬元町</t>
  </si>
  <si>
    <t>鳴瀬元町</t>
  </si>
  <si>
    <t>920-0804</t>
  </si>
  <si>
    <t>石川県金沢市鳴和</t>
  </si>
  <si>
    <t>鳴和</t>
  </si>
  <si>
    <t>920-0815</t>
  </si>
  <si>
    <t>石川県金沢市鳴和台</t>
  </si>
  <si>
    <t>鳴和台</t>
  </si>
  <si>
    <t>920-0814</t>
  </si>
  <si>
    <t>石川県金沢市鳴和町</t>
  </si>
  <si>
    <t>鳴和町</t>
  </si>
  <si>
    <t>921-8043</t>
  </si>
  <si>
    <t>石川県金沢市西泉</t>
  </si>
  <si>
    <t>西泉</t>
  </si>
  <si>
    <t>920-1136</t>
  </si>
  <si>
    <t>石川県金沢市西市瀬町</t>
  </si>
  <si>
    <t>西市瀬町</t>
  </si>
  <si>
    <t>921-8102</t>
  </si>
  <si>
    <t>石川県金沢市西大桑町</t>
  </si>
  <si>
    <t>西大桑町</t>
  </si>
  <si>
    <t>921-8054</t>
  </si>
  <si>
    <t>石川県金沢市西金沢</t>
  </si>
  <si>
    <t>西金沢</t>
  </si>
  <si>
    <t>921-8055</t>
  </si>
  <si>
    <t>石川県金沢市西金沢新町</t>
  </si>
  <si>
    <t>西金沢新町</t>
  </si>
  <si>
    <t>920-0952</t>
  </si>
  <si>
    <t>石川県金沢市錦町</t>
  </si>
  <si>
    <t>錦町</t>
  </si>
  <si>
    <t>920-0913</t>
  </si>
  <si>
    <t>石川県金沢市西町三番丁</t>
  </si>
  <si>
    <t>西町三番丁</t>
  </si>
  <si>
    <t>920-0914</t>
  </si>
  <si>
    <t>石川県金沢市西町四番丁</t>
  </si>
  <si>
    <t>西町四番丁</t>
  </si>
  <si>
    <t>920-0915</t>
  </si>
  <si>
    <t>石川県金沢市西町藪ノ内通</t>
  </si>
  <si>
    <t>西町藪ノ内通</t>
  </si>
  <si>
    <t>920-0067</t>
  </si>
  <si>
    <t>石川県金沢市二宮町</t>
  </si>
  <si>
    <t>二宮町</t>
  </si>
  <si>
    <t>921-8146</t>
  </si>
  <si>
    <t>石川県金沢市額乙丸町</t>
  </si>
  <si>
    <t>額乙丸町</t>
  </si>
  <si>
    <t>921-8148</t>
  </si>
  <si>
    <t>石川県金沢市額新保</t>
  </si>
  <si>
    <t>額新保</t>
  </si>
  <si>
    <t>921-8149</t>
  </si>
  <si>
    <t>石川県金沢市額新町</t>
  </si>
  <si>
    <t>額新町</t>
  </si>
  <si>
    <t>921-8145</t>
  </si>
  <si>
    <t>石川県金沢市額谷</t>
  </si>
  <si>
    <t>額谷</t>
  </si>
  <si>
    <t>921-8144</t>
  </si>
  <si>
    <t>石川県金沢市額谷町</t>
  </si>
  <si>
    <t>額谷町</t>
  </si>
  <si>
    <t>920-0142</t>
  </si>
  <si>
    <t>石川県金沢市納年町</t>
  </si>
  <si>
    <t>納年町</t>
  </si>
  <si>
    <t>921-8107</t>
  </si>
  <si>
    <t>石川県金沢市野田</t>
  </si>
  <si>
    <t>野田</t>
  </si>
  <si>
    <t>921-8104</t>
  </si>
  <si>
    <t>石川県金沢市野田町</t>
  </si>
  <si>
    <t>野田町</t>
  </si>
  <si>
    <t>921-8031</t>
  </si>
  <si>
    <t>石川県金沢市野町</t>
  </si>
  <si>
    <t>野町</t>
  </si>
  <si>
    <t>920-0903</t>
  </si>
  <si>
    <t>石川県金沢市博労町</t>
  </si>
  <si>
    <t>博労町</t>
  </si>
  <si>
    <t>920-0911</t>
  </si>
  <si>
    <t>石川県金沢市橋場町</t>
  </si>
  <si>
    <t>橋場町</t>
  </si>
  <si>
    <t>920-3106</t>
  </si>
  <si>
    <t>石川県金沢市八田町</t>
  </si>
  <si>
    <t>920-3104</t>
  </si>
  <si>
    <t>石川県金沢市八田町東</t>
  </si>
  <si>
    <t>八田町東</t>
  </si>
  <si>
    <t>920-3105</t>
  </si>
  <si>
    <t>石川県金沢市八田町西</t>
  </si>
  <si>
    <t>八田町西</t>
  </si>
  <si>
    <t>920-0951</t>
  </si>
  <si>
    <t>石川県金沢市花里町</t>
  </si>
  <si>
    <t>花里町</t>
  </si>
  <si>
    <t>920-0103</t>
  </si>
  <si>
    <t>石川県金沢市花園八幡町</t>
  </si>
  <si>
    <t>花園八幡町</t>
  </si>
  <si>
    <t>920-1128</t>
  </si>
  <si>
    <t>石川県金沢市羽場町</t>
  </si>
  <si>
    <t>羽場町</t>
  </si>
  <si>
    <t>921-8142</t>
  </si>
  <si>
    <t>石川県金沢市光が丘</t>
  </si>
  <si>
    <t>光が丘</t>
  </si>
  <si>
    <t>920-1131</t>
  </si>
  <si>
    <t>石川県金沢市東荒屋町</t>
  </si>
  <si>
    <t>東荒屋町</t>
  </si>
  <si>
    <t>920-1134</t>
  </si>
  <si>
    <t>石川県金沢市東市瀬町</t>
  </si>
  <si>
    <t>東市瀬町</t>
  </si>
  <si>
    <t>920-0209</t>
  </si>
  <si>
    <t>石川県金沢市東蚊爪町</t>
  </si>
  <si>
    <t>東蚊爪町</t>
  </si>
  <si>
    <t>920-0933</t>
  </si>
  <si>
    <t>石川県金沢市東兼六町</t>
  </si>
  <si>
    <t>東兼六町</t>
  </si>
  <si>
    <t>920-0822</t>
  </si>
  <si>
    <t>石川県金沢市東長江町</t>
  </si>
  <si>
    <t>東長江町</t>
  </si>
  <si>
    <t>920-0131</t>
  </si>
  <si>
    <t>石川県金沢市東原町</t>
  </si>
  <si>
    <t>東原町</t>
  </si>
  <si>
    <t>920-1121</t>
  </si>
  <si>
    <t>石川県金沢市東町</t>
  </si>
  <si>
    <t>東町</t>
  </si>
  <si>
    <t>920-0835</t>
  </si>
  <si>
    <t>石川県金沢市東御影町</t>
  </si>
  <si>
    <t>東御影町</t>
  </si>
  <si>
    <t>920-0831</t>
  </si>
  <si>
    <t>石川県金沢市東山</t>
  </si>
  <si>
    <t>東山</t>
  </si>
  <si>
    <t>920-0003</t>
  </si>
  <si>
    <t>石川県金沢市疋田</t>
  </si>
  <si>
    <t>疋田</t>
  </si>
  <si>
    <t>920-0004</t>
  </si>
  <si>
    <t>石川県金沢市疋田町</t>
  </si>
  <si>
    <t>疋田町</t>
  </si>
  <si>
    <t>920-0901</t>
  </si>
  <si>
    <t>石川県金沢市彦三町</t>
  </si>
  <si>
    <t>彦三町</t>
  </si>
  <si>
    <t>921-8164</t>
  </si>
  <si>
    <t>石川県金沢市久安</t>
  </si>
  <si>
    <t>久安</t>
  </si>
  <si>
    <t>石川県金沢市菱池小原町</t>
  </si>
  <si>
    <t>菱池小原町</t>
  </si>
  <si>
    <t>920-0845</t>
  </si>
  <si>
    <t>石川県金沢市瓢箪町</t>
  </si>
  <si>
    <t>瓢箪町</t>
  </si>
  <si>
    <t>920-0033</t>
  </si>
  <si>
    <t>石川県金沢市日吉町</t>
  </si>
  <si>
    <t>日吉町</t>
  </si>
  <si>
    <t>921-8121</t>
  </si>
  <si>
    <t>石川県金沢市平栗</t>
  </si>
  <si>
    <t>平栗</t>
  </si>
  <si>
    <t>920-0031</t>
  </si>
  <si>
    <t>石川県金沢市広岡</t>
  </si>
  <si>
    <t>広岡</t>
  </si>
  <si>
    <t>920-0032</t>
  </si>
  <si>
    <t>石川県金沢市広岡町</t>
  </si>
  <si>
    <t>広岡町</t>
  </si>
  <si>
    <t>920-0962</t>
  </si>
  <si>
    <t>石川県金沢市広坂</t>
  </si>
  <si>
    <t>広坂</t>
  </si>
  <si>
    <t>920-0165</t>
  </si>
  <si>
    <t>石川県金沢市深谷町</t>
  </si>
  <si>
    <t>深谷町</t>
  </si>
  <si>
    <t>920-0167</t>
  </si>
  <si>
    <t>石川県金沢市福畠町</t>
  </si>
  <si>
    <t>福畠町</t>
  </si>
  <si>
    <t>920-3126</t>
  </si>
  <si>
    <t>石川県金沢市福久</t>
  </si>
  <si>
    <t>福久</t>
  </si>
  <si>
    <t>920-3122</t>
  </si>
  <si>
    <t>石川県金沢市福久町</t>
  </si>
  <si>
    <t>福久町</t>
  </si>
  <si>
    <t>920-3123</t>
  </si>
  <si>
    <t>石川県金沢市福久東</t>
  </si>
  <si>
    <t>福久東</t>
  </si>
  <si>
    <t>920-0376</t>
  </si>
  <si>
    <t>石川県金沢市福増町</t>
  </si>
  <si>
    <t>福増町</t>
  </si>
  <si>
    <t>920-1144</t>
  </si>
  <si>
    <t>石川県金沢市袋板屋町</t>
  </si>
  <si>
    <t>袋板屋町</t>
  </si>
  <si>
    <t>920-0361</t>
  </si>
  <si>
    <t>石川県金沢市袋畠町</t>
  </si>
  <si>
    <t>袋畠町</t>
  </si>
  <si>
    <t>920-0909</t>
  </si>
  <si>
    <t>石川県金沢市袋町</t>
  </si>
  <si>
    <t>袋町</t>
  </si>
  <si>
    <t>921-8172</t>
  </si>
  <si>
    <t>石川県金沢市伏見新町</t>
  </si>
  <si>
    <t>伏見新町</t>
  </si>
  <si>
    <t>921-8177</t>
  </si>
  <si>
    <t>石川県金沢市伏見台</t>
  </si>
  <si>
    <t>伏見台</t>
  </si>
  <si>
    <t>920-0351</t>
  </si>
  <si>
    <t>石川県金沢市普正寺町</t>
  </si>
  <si>
    <t>普正寺町</t>
  </si>
  <si>
    <t>920-0346</t>
  </si>
  <si>
    <t>石川県金沢市藤江南</t>
  </si>
  <si>
    <t>藤江南</t>
  </si>
  <si>
    <t>920-0345</t>
  </si>
  <si>
    <t>石川県金沢市藤江北</t>
  </si>
  <si>
    <t>藤江北</t>
  </si>
  <si>
    <t>920-0051</t>
  </si>
  <si>
    <t>石川県金沢市二口町</t>
  </si>
  <si>
    <t>二口町</t>
  </si>
  <si>
    <t>920-0354</t>
  </si>
  <si>
    <t>石川県金沢市二ツ寺町</t>
  </si>
  <si>
    <t>二ツ寺町</t>
  </si>
  <si>
    <t>920-0065</t>
  </si>
  <si>
    <t>石川県金沢市二ツ屋町</t>
  </si>
  <si>
    <t>二ツ屋町</t>
  </si>
  <si>
    <t>920-1316</t>
  </si>
  <si>
    <t>石川県金沢市二又新町</t>
  </si>
  <si>
    <t>二又新町</t>
  </si>
  <si>
    <t>920-1102</t>
  </si>
  <si>
    <t>石川県金沢市二俣町</t>
  </si>
  <si>
    <t>二俣町</t>
  </si>
  <si>
    <t>920-0107</t>
  </si>
  <si>
    <t>石川県金沢市二日市町</t>
  </si>
  <si>
    <t>二日市町</t>
  </si>
  <si>
    <t>920-0173</t>
  </si>
  <si>
    <t>石川県金沢市不動寺町</t>
  </si>
  <si>
    <t>不動寺町</t>
  </si>
  <si>
    <t>920-0147</t>
  </si>
  <si>
    <t>石川県金沢市不室町</t>
  </si>
  <si>
    <t>不室町</t>
  </si>
  <si>
    <t>920-0156</t>
  </si>
  <si>
    <t>石川県金沢市古屋谷町</t>
  </si>
  <si>
    <t>古屋谷町</t>
  </si>
  <si>
    <t>921-8105</t>
  </si>
  <si>
    <t>石川県金沢市平和町</t>
  </si>
  <si>
    <t>平和町</t>
  </si>
  <si>
    <t>920-1341</t>
  </si>
  <si>
    <t>石川県金沢市別所町</t>
  </si>
  <si>
    <t>別所町</t>
  </si>
  <si>
    <t>920-3132</t>
  </si>
  <si>
    <t>石川県金沢市法光寺町</t>
  </si>
  <si>
    <t>法光寺町</t>
  </si>
  <si>
    <t>920-0862</t>
  </si>
  <si>
    <t>石川県金沢市芳斉</t>
  </si>
  <si>
    <t>芳斉</t>
  </si>
  <si>
    <t>921-8101</t>
  </si>
  <si>
    <t>石川県金沢市法島町</t>
  </si>
  <si>
    <t>法島町</t>
  </si>
  <si>
    <t>920-0177</t>
  </si>
  <si>
    <t>石川県金沢市北陽台</t>
  </si>
  <si>
    <t>北陽台</t>
  </si>
  <si>
    <t>921-8052</t>
  </si>
  <si>
    <t>石川県金沢市保古</t>
  </si>
  <si>
    <t>保古</t>
  </si>
  <si>
    <t>921-8053</t>
  </si>
  <si>
    <t>石川県金沢市保古町</t>
  </si>
  <si>
    <t>保古町</t>
  </si>
  <si>
    <t>920-0849</t>
  </si>
  <si>
    <t>石川県金沢市堀川新町</t>
  </si>
  <si>
    <t>堀川新町</t>
  </si>
  <si>
    <t>920-0847</t>
  </si>
  <si>
    <t>石川県金沢市堀川町</t>
  </si>
  <si>
    <t>堀川町</t>
  </si>
  <si>
    <t>920-0133</t>
  </si>
  <si>
    <t>石川県金沢市堀切町</t>
  </si>
  <si>
    <t>堀切町</t>
  </si>
  <si>
    <t>920-0964</t>
  </si>
  <si>
    <t>石川県金沢市本多町</t>
  </si>
  <si>
    <t>本多町</t>
  </si>
  <si>
    <t>920-0853</t>
  </si>
  <si>
    <t>石川県金沢市本町</t>
  </si>
  <si>
    <t>921-8141</t>
  </si>
  <si>
    <t>石川県金沢市馬替</t>
  </si>
  <si>
    <t>馬替</t>
  </si>
  <si>
    <t>920-0827</t>
  </si>
  <si>
    <t>石川県金沢市牧町</t>
  </si>
  <si>
    <t>牧町</t>
  </si>
  <si>
    <t>920-0148</t>
  </si>
  <si>
    <t>石川県金沢市牧山町</t>
  </si>
  <si>
    <t>牧山町</t>
  </si>
  <si>
    <t>921-8005</t>
  </si>
  <si>
    <t>石川県金沢市間明町</t>
  </si>
  <si>
    <t>間明町</t>
  </si>
  <si>
    <t>920-0134</t>
  </si>
  <si>
    <t>石川県金沢市曲子原町</t>
  </si>
  <si>
    <t>曲子原町</t>
  </si>
  <si>
    <t>921-8025</t>
  </si>
  <si>
    <t>石川県金沢市増泉</t>
  </si>
  <si>
    <t>増泉</t>
  </si>
  <si>
    <t>920-0364</t>
  </si>
  <si>
    <t>石川県金沢市松島</t>
  </si>
  <si>
    <t>松島</t>
  </si>
  <si>
    <t>石川県金沢市松島町</t>
  </si>
  <si>
    <t>松島町</t>
  </si>
  <si>
    <t>920-0011</t>
  </si>
  <si>
    <t>石川県金沢市松寺町</t>
  </si>
  <si>
    <t>松寺町</t>
  </si>
  <si>
    <t>920-0136</t>
  </si>
  <si>
    <t>石川県金沢市松根町</t>
  </si>
  <si>
    <t>松根町</t>
  </si>
  <si>
    <t>920-0348</t>
  </si>
  <si>
    <t>石川県金沢市松村</t>
  </si>
  <si>
    <t>松村</t>
  </si>
  <si>
    <t>920-0347</t>
  </si>
  <si>
    <t>石川県金沢市松村町</t>
  </si>
  <si>
    <t>松村町</t>
  </si>
  <si>
    <t>921-8047</t>
  </si>
  <si>
    <t>石川県金沢市大豆田本町（ハ、ロ）</t>
  </si>
  <si>
    <t>大豆田本町（ハ、ロ）</t>
  </si>
  <si>
    <t>920-0047</t>
  </si>
  <si>
    <t>石川県金沢市大豆田本町（その他）</t>
  </si>
  <si>
    <t>大豆田本町（その他）</t>
  </si>
  <si>
    <t>920-0937</t>
  </si>
  <si>
    <t>石川県金沢市丸の内</t>
  </si>
  <si>
    <t>丸の内</t>
  </si>
  <si>
    <t>920-0809</t>
  </si>
  <si>
    <t>石川県金沢市三池栄町</t>
  </si>
  <si>
    <t>三池栄町</t>
  </si>
  <si>
    <t>920-0808</t>
  </si>
  <si>
    <t>石川県金沢市三池新町</t>
  </si>
  <si>
    <t>三池新町</t>
  </si>
  <si>
    <t>920-0802</t>
  </si>
  <si>
    <t>石川県金沢市三池町</t>
  </si>
  <si>
    <t>三池町</t>
  </si>
  <si>
    <t>920-0063</t>
  </si>
  <si>
    <t>石川県金沢市三浦町</t>
  </si>
  <si>
    <t>三浦町</t>
  </si>
  <si>
    <t>921-8021</t>
  </si>
  <si>
    <t>石川県金沢市御影町</t>
  </si>
  <si>
    <t>御影町</t>
  </si>
  <si>
    <t>石川県金沢市みずき</t>
  </si>
  <si>
    <t>みずき</t>
  </si>
  <si>
    <t>920-0978</t>
  </si>
  <si>
    <t>石川県金沢市水溜町</t>
  </si>
  <si>
    <t>水溜町</t>
  </si>
  <si>
    <t>920-1321</t>
  </si>
  <si>
    <t>石川県金沢市水淵町</t>
  </si>
  <si>
    <t>水淵町</t>
  </si>
  <si>
    <t>920-0944</t>
  </si>
  <si>
    <t>石川県金沢市三口新町</t>
  </si>
  <si>
    <t>三口新町</t>
  </si>
  <si>
    <t>920-0018</t>
  </si>
  <si>
    <t>石川県金沢市三口町</t>
  </si>
  <si>
    <t>三口町</t>
  </si>
  <si>
    <t>920-1346</t>
  </si>
  <si>
    <t>石川県金沢市三小牛町</t>
  </si>
  <si>
    <t>三小牛町</t>
  </si>
  <si>
    <t>石川県金沢市三小牛町（ヘ）</t>
  </si>
  <si>
    <t>三小牛町（ヘ）</t>
  </si>
  <si>
    <t>920-0214</t>
  </si>
  <si>
    <t>石川県金沢市三ツ屋町</t>
  </si>
  <si>
    <t>920-0373</t>
  </si>
  <si>
    <t>石川県金沢市みどり</t>
  </si>
  <si>
    <t>みどり</t>
  </si>
  <si>
    <t>921-8117</t>
  </si>
  <si>
    <t>石川県金沢市緑が丘</t>
  </si>
  <si>
    <t>緑が丘</t>
  </si>
  <si>
    <t>920-0211</t>
  </si>
  <si>
    <t>石川県金沢市湊</t>
  </si>
  <si>
    <t>湊</t>
  </si>
  <si>
    <t>920-0812</t>
  </si>
  <si>
    <t>石川県金沢市南御所町</t>
  </si>
  <si>
    <t>南御所町</t>
  </si>
  <si>
    <t>921-8134</t>
  </si>
  <si>
    <t>石川県金沢市南四十万</t>
  </si>
  <si>
    <t>南四十万</t>
  </si>
  <si>
    <t>920-0064</t>
  </si>
  <si>
    <t>石川県金沢市南新保町</t>
  </si>
  <si>
    <t>南新保町</t>
  </si>
  <si>
    <t>920-0127</t>
  </si>
  <si>
    <t>石川県金沢市南千谷町</t>
  </si>
  <si>
    <t>南千谷町</t>
  </si>
  <si>
    <t>920-0919</t>
  </si>
  <si>
    <t>石川県金沢市南町</t>
  </si>
  <si>
    <t>南町</t>
  </si>
  <si>
    <t>920-0366</t>
  </si>
  <si>
    <t>石川県金沢市南塚町</t>
  </si>
  <si>
    <t>南塚町</t>
  </si>
  <si>
    <t>920-0044</t>
  </si>
  <si>
    <t>石川県金沢市南広岡町</t>
  </si>
  <si>
    <t>南広岡町</t>
  </si>
  <si>
    <t>920-3116</t>
  </si>
  <si>
    <t>石川県金沢市南森本町</t>
  </si>
  <si>
    <t>南森本町</t>
  </si>
  <si>
    <t>920-0153</t>
  </si>
  <si>
    <t>石川県金沢市宮野町</t>
  </si>
  <si>
    <t>宮野町</t>
  </si>
  <si>
    <t>920-0006</t>
  </si>
  <si>
    <t>石川県金沢市宮保町</t>
  </si>
  <si>
    <t>宮保町</t>
  </si>
  <si>
    <t>920-3115</t>
  </si>
  <si>
    <t>石川県金沢市弥勒町</t>
  </si>
  <si>
    <t>弥勒町</t>
  </si>
  <si>
    <t>921-8162</t>
  </si>
  <si>
    <t>石川県金沢市三馬</t>
  </si>
  <si>
    <t>三馬</t>
  </si>
  <si>
    <t>920-0045</t>
  </si>
  <si>
    <t>石川県金沢市向中町</t>
  </si>
  <si>
    <t>向中町</t>
  </si>
  <si>
    <t>920-0855</t>
  </si>
  <si>
    <t>石川県金沢市武蔵町</t>
  </si>
  <si>
    <t>武蔵町</t>
  </si>
  <si>
    <t>920-0333</t>
  </si>
  <si>
    <t>石川県金沢市無量寺</t>
  </si>
  <si>
    <t>無量寺</t>
  </si>
  <si>
    <t>920-0332</t>
  </si>
  <si>
    <t>石川県金沢市無量寺町</t>
  </si>
  <si>
    <t>無量寺町</t>
  </si>
  <si>
    <t>920-1314</t>
  </si>
  <si>
    <t>石川県金沢市娚杉町</t>
  </si>
  <si>
    <t>娚杉町</t>
  </si>
  <si>
    <t>921-8012</t>
  </si>
  <si>
    <t>石川県金沢市本江町</t>
  </si>
  <si>
    <t>920-0036</t>
  </si>
  <si>
    <t>石川県金沢市元菊町</t>
  </si>
  <si>
    <t>元菊町</t>
  </si>
  <si>
    <t>920-0842</t>
  </si>
  <si>
    <t>石川県金沢市元町</t>
  </si>
  <si>
    <t>元町</t>
  </si>
  <si>
    <t>920-3131</t>
  </si>
  <si>
    <t>石川県金沢市百坂町</t>
  </si>
  <si>
    <t>百坂町</t>
  </si>
  <si>
    <t>921-8061</t>
  </si>
  <si>
    <t>石川県金沢市森戸</t>
  </si>
  <si>
    <t>森戸</t>
  </si>
  <si>
    <t>920-1167</t>
  </si>
  <si>
    <t>石川県金沢市もりの里</t>
  </si>
  <si>
    <t>もりの里</t>
  </si>
  <si>
    <t>920-0843</t>
  </si>
  <si>
    <t>石川県金沢市森山</t>
  </si>
  <si>
    <t>森山</t>
  </si>
  <si>
    <t>920-0014</t>
  </si>
  <si>
    <t>石川県金沢市諸江町</t>
  </si>
  <si>
    <t>諸江町</t>
  </si>
  <si>
    <t>920-0015</t>
  </si>
  <si>
    <t>石川県金沢市諸江町（上丁）</t>
  </si>
  <si>
    <t>諸江町（上丁）</t>
  </si>
  <si>
    <t>920-0016</t>
  </si>
  <si>
    <t>石川県金沢市諸江町（中丁）</t>
  </si>
  <si>
    <t>諸江町（中丁）</t>
  </si>
  <si>
    <t>920-0017</t>
  </si>
  <si>
    <t>石川県金沢市諸江町（下丁）</t>
  </si>
  <si>
    <t>諸江町（下丁）</t>
  </si>
  <si>
    <t>921-8066</t>
  </si>
  <si>
    <t>石川県金沢市矢木</t>
  </si>
  <si>
    <t>矢木</t>
  </si>
  <si>
    <t>920-0052</t>
  </si>
  <si>
    <t>石川県金沢市薬師堂町</t>
  </si>
  <si>
    <t>薬師堂町</t>
  </si>
  <si>
    <t>920-0174</t>
  </si>
  <si>
    <t>石川県金沢市薬師町</t>
  </si>
  <si>
    <t>薬師町</t>
  </si>
  <si>
    <t>920-0854</t>
  </si>
  <si>
    <t>石川県金沢市安江町</t>
  </si>
  <si>
    <t>安江町</t>
  </si>
  <si>
    <t>920-3133</t>
  </si>
  <si>
    <t>石川県金沢市柳橋町</t>
  </si>
  <si>
    <t>920-1337</t>
  </si>
  <si>
    <t>石川県金沢市山川町</t>
  </si>
  <si>
    <t>山川町</t>
  </si>
  <si>
    <t>921-8175</t>
  </si>
  <si>
    <t>石川県金沢市山科</t>
  </si>
  <si>
    <t>山科</t>
  </si>
  <si>
    <t>921-8174</t>
  </si>
  <si>
    <t>石川県金沢市山科町</t>
  </si>
  <si>
    <t>山科町</t>
  </si>
  <si>
    <t>920-0816</t>
  </si>
  <si>
    <t>石川県金沢市山の上町</t>
  </si>
  <si>
    <t>山の上町</t>
  </si>
  <si>
    <t>921-8036</t>
  </si>
  <si>
    <t>石川県金沢市弥生</t>
  </si>
  <si>
    <t>弥生</t>
  </si>
  <si>
    <t>920-0823</t>
  </si>
  <si>
    <t>石川県金沢市夕日寺町</t>
  </si>
  <si>
    <t>夕日寺町</t>
  </si>
  <si>
    <t>920-0146</t>
  </si>
  <si>
    <t>石川県金沢市柚木町</t>
  </si>
  <si>
    <t>柚木町</t>
  </si>
  <si>
    <t>920-0215</t>
  </si>
  <si>
    <t>石川県金沢市弓取町</t>
  </si>
  <si>
    <t>弓取町</t>
  </si>
  <si>
    <t>石川県金沢市湯谷原町</t>
  </si>
  <si>
    <t>湯谷原町</t>
  </si>
  <si>
    <t>920-1122</t>
  </si>
  <si>
    <t>石川県金沢市湯涌荒屋町</t>
  </si>
  <si>
    <t>湯涌荒屋町</t>
  </si>
  <si>
    <t>920-1118</t>
  </si>
  <si>
    <t>石川県金沢市湯涌河内町</t>
  </si>
  <si>
    <t>湯涌河内町</t>
  </si>
  <si>
    <t>920-1124</t>
  </si>
  <si>
    <t>石川県金沢市湯涌田子島町</t>
  </si>
  <si>
    <t>湯涌田子島町</t>
  </si>
  <si>
    <t>920-1119</t>
  </si>
  <si>
    <t>石川県金沢市湯涌曲町</t>
  </si>
  <si>
    <t>湯涌曲町</t>
  </si>
  <si>
    <t>920-1123</t>
  </si>
  <si>
    <t>石川県金沢市湯涌町</t>
  </si>
  <si>
    <t>湯涌町</t>
  </si>
  <si>
    <t>921-8064</t>
  </si>
  <si>
    <t>石川県金沢市八日市</t>
  </si>
  <si>
    <t>八日市</t>
  </si>
  <si>
    <t>921-8063</t>
  </si>
  <si>
    <t>石川県金沢市八日市出町</t>
  </si>
  <si>
    <t>八日市出町</t>
  </si>
  <si>
    <t>921-8163</t>
  </si>
  <si>
    <t>石川県金沢市横川</t>
  </si>
  <si>
    <t>横川</t>
  </si>
  <si>
    <t>920-1117</t>
  </si>
  <si>
    <t>石川県金沢市横谷町</t>
  </si>
  <si>
    <t>横谷町</t>
  </si>
  <si>
    <t>920-3135</t>
  </si>
  <si>
    <t>石川県金沢市横枕町</t>
  </si>
  <si>
    <t>横枕町</t>
  </si>
  <si>
    <t>920-0922</t>
  </si>
  <si>
    <t>石川県金沢市横山町</t>
  </si>
  <si>
    <t>横山町</t>
  </si>
  <si>
    <t>920-3114</t>
  </si>
  <si>
    <t>石川県金沢市吉原町</t>
  </si>
  <si>
    <t>吉原町</t>
  </si>
  <si>
    <t>921-8044</t>
  </si>
  <si>
    <t>石川県金沢市米泉町</t>
  </si>
  <si>
    <t>米泉町</t>
  </si>
  <si>
    <t>921-8004</t>
  </si>
  <si>
    <t>石川県金沢市米丸町</t>
  </si>
  <si>
    <t>米丸町</t>
  </si>
  <si>
    <t>920-1342</t>
  </si>
  <si>
    <t>石川県金沢市蓮花町</t>
  </si>
  <si>
    <t>蓮花町</t>
  </si>
  <si>
    <t>920-1142</t>
  </si>
  <si>
    <t>石川県金沢市蓮如町</t>
  </si>
  <si>
    <t>蓮如町</t>
  </si>
  <si>
    <t>920-0868</t>
  </si>
  <si>
    <t>石川県金沢市六枚町</t>
  </si>
  <si>
    <t>六枚町</t>
  </si>
  <si>
    <t>921-8111</t>
  </si>
  <si>
    <t>石川県金沢市若草町</t>
  </si>
  <si>
    <t>920-0355</t>
  </si>
  <si>
    <t>石川県金沢市稚日野町</t>
  </si>
  <si>
    <t>稚日野町</t>
  </si>
  <si>
    <t>920-1165</t>
  </si>
  <si>
    <t>石川県金沢市若松町</t>
  </si>
  <si>
    <t>若松町</t>
  </si>
  <si>
    <t>920-0054</t>
  </si>
  <si>
    <t>石川県金沢市若宮</t>
  </si>
  <si>
    <t>若宮</t>
  </si>
  <si>
    <t>920-0053</t>
  </si>
  <si>
    <t>石川県金沢市若宮町</t>
  </si>
  <si>
    <t>若宮町</t>
  </si>
  <si>
    <t>920-0953</t>
  </si>
  <si>
    <t>石川県金沢市涌波</t>
  </si>
  <si>
    <t>涌波</t>
  </si>
  <si>
    <t>920-0954</t>
  </si>
  <si>
    <t>石川県金沢市涌波町</t>
  </si>
  <si>
    <t>涌波町</t>
  </si>
  <si>
    <t>920-0062</t>
  </si>
  <si>
    <t>石川県金沢市割出町</t>
  </si>
  <si>
    <t>割出町</t>
  </si>
  <si>
    <t>923-0000</t>
  </si>
  <si>
    <t>石川県小松市</t>
  </si>
  <si>
    <t>小松市</t>
  </si>
  <si>
    <t>923-0946</t>
  </si>
  <si>
    <t>石川県小松市相生町</t>
  </si>
  <si>
    <t>923-0967</t>
  </si>
  <si>
    <t>石川県小松市青路町</t>
  </si>
  <si>
    <t>青路町</t>
  </si>
  <si>
    <t>923-0185</t>
  </si>
  <si>
    <t>石川県小松市赤瀬町</t>
  </si>
  <si>
    <t>赤瀬町</t>
  </si>
  <si>
    <t>923-0187</t>
  </si>
  <si>
    <t>石川県小松市上リ江町</t>
  </si>
  <si>
    <t>上リ江町</t>
  </si>
  <si>
    <t>923-0035</t>
  </si>
  <si>
    <t>石川県小松市あけぼの町</t>
  </si>
  <si>
    <t>あけぼの町</t>
  </si>
  <si>
    <t>923-0953</t>
  </si>
  <si>
    <t>石川県小松市旭町</t>
  </si>
  <si>
    <t>923-0938</t>
  </si>
  <si>
    <t>石川県小松市芦田町</t>
  </si>
  <si>
    <t>芦田町</t>
  </si>
  <si>
    <t>923-0995</t>
  </si>
  <si>
    <t>石川県小松市安宅新町</t>
  </si>
  <si>
    <t>安宅新町</t>
  </si>
  <si>
    <t>923-0003</t>
  </si>
  <si>
    <t>石川県小松市安宅町</t>
  </si>
  <si>
    <t>安宅町</t>
  </si>
  <si>
    <t>923-0922</t>
  </si>
  <si>
    <t>石川県小松市飴屋町</t>
  </si>
  <si>
    <t>飴屋町</t>
  </si>
  <si>
    <t>923-0823</t>
  </si>
  <si>
    <t>石川県小松市荒木田町</t>
  </si>
  <si>
    <t>荒木田町</t>
  </si>
  <si>
    <t>923-0078</t>
  </si>
  <si>
    <t>石川県小松市嵐町</t>
  </si>
  <si>
    <t>嵐町</t>
  </si>
  <si>
    <t>923-0032</t>
  </si>
  <si>
    <t>石川県小松市荒屋町</t>
  </si>
  <si>
    <t>923-0864</t>
  </si>
  <si>
    <t>石川県小松市有明町</t>
  </si>
  <si>
    <t>有明町</t>
  </si>
  <si>
    <t>923-0326</t>
  </si>
  <si>
    <t>石川県小松市粟津温泉</t>
  </si>
  <si>
    <t>粟津温泉</t>
  </si>
  <si>
    <t>石川県小松市粟津町</t>
  </si>
  <si>
    <t>粟津町</t>
  </si>
  <si>
    <t>923-0943</t>
  </si>
  <si>
    <t>石川県小松市育成町</t>
  </si>
  <si>
    <t>育成町</t>
  </si>
  <si>
    <t>923-0161</t>
  </si>
  <si>
    <t>石川県小松市池城町</t>
  </si>
  <si>
    <t>池城町</t>
  </si>
  <si>
    <t>923-0901</t>
  </si>
  <si>
    <t>石川県小松市泉町</t>
  </si>
  <si>
    <t>泉町</t>
  </si>
  <si>
    <t>923-0813</t>
  </si>
  <si>
    <t>石川県小松市糸町</t>
  </si>
  <si>
    <t>糸町</t>
  </si>
  <si>
    <t>923-0015</t>
  </si>
  <si>
    <t>石川県小松市犬丸町</t>
  </si>
  <si>
    <t>犬丸町</t>
  </si>
  <si>
    <t>923-0316</t>
  </si>
  <si>
    <t>石川県小松市井口町</t>
  </si>
  <si>
    <t>井口町</t>
  </si>
  <si>
    <t>923-0964</t>
  </si>
  <si>
    <t>石川県小松市今江町</t>
  </si>
  <si>
    <t>今江町</t>
  </si>
  <si>
    <t>923-0177</t>
  </si>
  <si>
    <t>石川県小松市岩上町</t>
  </si>
  <si>
    <t>岩上町</t>
  </si>
  <si>
    <t>923-0073</t>
  </si>
  <si>
    <t>石川県小松市岩渕町</t>
  </si>
  <si>
    <t>岩渕町</t>
  </si>
  <si>
    <t>923-0063</t>
  </si>
  <si>
    <t>石川県小松市鵜川町</t>
  </si>
  <si>
    <t>鵜川町</t>
  </si>
  <si>
    <t>923-0908</t>
  </si>
  <si>
    <t>石川県小松市浮城町</t>
  </si>
  <si>
    <t>浮城町</t>
  </si>
  <si>
    <t>923-0993</t>
  </si>
  <si>
    <t>石川県小松市浮柳町</t>
  </si>
  <si>
    <t>浮柳町</t>
  </si>
  <si>
    <t>923-0831</t>
  </si>
  <si>
    <t>石川県小松市打越町</t>
  </si>
  <si>
    <t>打越町</t>
  </si>
  <si>
    <t>923-0184</t>
  </si>
  <si>
    <t>石川県小松市打木町</t>
  </si>
  <si>
    <t>923-0023</t>
  </si>
  <si>
    <t>石川県小松市梅田町</t>
  </si>
  <si>
    <t>923-0812</t>
  </si>
  <si>
    <t>石川県小松市漆町</t>
  </si>
  <si>
    <t>漆町</t>
  </si>
  <si>
    <t>923-0155</t>
  </si>
  <si>
    <t>石川県小松市江指町</t>
  </si>
  <si>
    <t>江指町</t>
  </si>
  <si>
    <t>923-0853</t>
  </si>
  <si>
    <t>石川県小松市扇町</t>
  </si>
  <si>
    <t>923-0973</t>
  </si>
  <si>
    <t>石川県小松市扇原町</t>
  </si>
  <si>
    <t>扇原町</t>
  </si>
  <si>
    <t>923-0911</t>
  </si>
  <si>
    <t>石川県小松市大川町</t>
  </si>
  <si>
    <t>923-0001</t>
  </si>
  <si>
    <t>石川県小松市大島町</t>
  </si>
  <si>
    <t>大島町</t>
  </si>
  <si>
    <t>923-0186</t>
  </si>
  <si>
    <t>石川県小松市大杉町</t>
  </si>
  <si>
    <t>大杉町</t>
  </si>
  <si>
    <t>923-0156</t>
  </si>
  <si>
    <t>石川県小松市大野町</t>
  </si>
  <si>
    <t>大野町</t>
  </si>
  <si>
    <t>923-0861</t>
  </si>
  <si>
    <t>石川県小松市沖町</t>
  </si>
  <si>
    <t>923-0172</t>
  </si>
  <si>
    <t>石川県小松市尾小屋町</t>
  </si>
  <si>
    <t>尾小屋町</t>
  </si>
  <si>
    <t>923-0016</t>
  </si>
  <si>
    <t>石川県小松市御館町</t>
  </si>
  <si>
    <t>御館町</t>
  </si>
  <si>
    <t>923-0054</t>
  </si>
  <si>
    <t>石川県小松市小野町</t>
  </si>
  <si>
    <t>923-0314</t>
  </si>
  <si>
    <t>石川県小松市おびし町</t>
  </si>
  <si>
    <t>おびし町</t>
  </si>
  <si>
    <t>923-0805</t>
  </si>
  <si>
    <t>石川県小松市御宮町</t>
  </si>
  <si>
    <t>御宮町</t>
  </si>
  <si>
    <t>923-0028</t>
  </si>
  <si>
    <t>石川県小松市梯町</t>
  </si>
  <si>
    <t>梯町</t>
  </si>
  <si>
    <t>923-0341</t>
  </si>
  <si>
    <t>石川県小松市春日町</t>
  </si>
  <si>
    <t>923-0074</t>
  </si>
  <si>
    <t>石川県小松市桂町</t>
  </si>
  <si>
    <t>923-0171</t>
  </si>
  <si>
    <t>石川県小松市観音下町</t>
  </si>
  <si>
    <t>観音下町</t>
  </si>
  <si>
    <t>923-0154</t>
  </si>
  <si>
    <t>石川県小松市金野町</t>
  </si>
  <si>
    <t>金野町</t>
  </si>
  <si>
    <t>923-0153</t>
  </si>
  <si>
    <t>石川県小松市金平町</t>
  </si>
  <si>
    <t>金平町</t>
  </si>
  <si>
    <t>石川県小松市金屋町</t>
  </si>
  <si>
    <t>金屋町</t>
  </si>
  <si>
    <t>923-0331</t>
  </si>
  <si>
    <t>石川県小松市上荒屋町</t>
  </si>
  <si>
    <t>上荒屋町</t>
  </si>
  <si>
    <t>923-0802</t>
  </si>
  <si>
    <t>石川県小松市上小松町</t>
  </si>
  <si>
    <t>上小松町</t>
  </si>
  <si>
    <t>923-0935</t>
  </si>
  <si>
    <t>石川県小松市上寺町</t>
  </si>
  <si>
    <t>上寺町</t>
  </si>
  <si>
    <t>923-0027</t>
  </si>
  <si>
    <t>石川県小松市上牧町</t>
  </si>
  <si>
    <t>上牧町</t>
  </si>
  <si>
    <t>923-0077</t>
  </si>
  <si>
    <t>石川県小松市上麦口町</t>
  </si>
  <si>
    <t>上麦口町</t>
  </si>
  <si>
    <t>923-0955</t>
  </si>
  <si>
    <t>石川県小松市上本折町</t>
  </si>
  <si>
    <t>上本折町</t>
  </si>
  <si>
    <t>923-0051</t>
  </si>
  <si>
    <t>石川県小松市上八里町</t>
  </si>
  <si>
    <t>上八里町</t>
  </si>
  <si>
    <t>923-0824</t>
  </si>
  <si>
    <t>石川県小松市軽海町</t>
  </si>
  <si>
    <t>軽海町</t>
  </si>
  <si>
    <t>923-0044</t>
  </si>
  <si>
    <t>石川県小松市川辺町</t>
  </si>
  <si>
    <t>川辺町</t>
  </si>
  <si>
    <t>923-0991</t>
  </si>
  <si>
    <t>石川県小松市木曽町</t>
  </si>
  <si>
    <t>木曽町</t>
  </si>
  <si>
    <t>923-0851</t>
  </si>
  <si>
    <t>石川県小松市北浅井町</t>
  </si>
  <si>
    <t>北浅井町</t>
  </si>
  <si>
    <t>923-0312</t>
  </si>
  <si>
    <t>石川県小松市木場台</t>
  </si>
  <si>
    <t>木場台</t>
  </si>
  <si>
    <t>923-0311</t>
  </si>
  <si>
    <t>石川県小松市木場町</t>
  </si>
  <si>
    <t>木場町</t>
  </si>
  <si>
    <t>923-0826</t>
  </si>
  <si>
    <t>石川県小松市希望丘</t>
  </si>
  <si>
    <t>希望丘</t>
  </si>
  <si>
    <t>923-0918</t>
  </si>
  <si>
    <t>石川県小松市京町</t>
  </si>
  <si>
    <t>923-0996</t>
  </si>
  <si>
    <t>石川県小松市草野町</t>
  </si>
  <si>
    <t>草野町</t>
  </si>
  <si>
    <t>923-0966</t>
  </si>
  <si>
    <t>石川県小松市串茶屋町</t>
  </si>
  <si>
    <t>串茶屋町</t>
  </si>
  <si>
    <t>923-0965</t>
  </si>
  <si>
    <t>石川県小松市串町</t>
  </si>
  <si>
    <t>串町</t>
  </si>
  <si>
    <t>923-0994</t>
  </si>
  <si>
    <t>石川県小松市工業団地</t>
  </si>
  <si>
    <t>工業団地</t>
  </si>
  <si>
    <t>923-0053</t>
  </si>
  <si>
    <t>石川県小松市河田町</t>
  </si>
  <si>
    <t>河田町</t>
  </si>
  <si>
    <t>923-0822</t>
  </si>
  <si>
    <t>石川県小松市光陽町</t>
  </si>
  <si>
    <t>光陽町</t>
  </si>
  <si>
    <t>923-0061</t>
  </si>
  <si>
    <t>石川県小松市国府台</t>
  </si>
  <si>
    <t>国府台</t>
  </si>
  <si>
    <t>923-0152</t>
  </si>
  <si>
    <t>石川県小松市五国寺町</t>
  </si>
  <si>
    <t>五国寺町</t>
  </si>
  <si>
    <t>923-0002</t>
  </si>
  <si>
    <t>石川県小松市小島町</t>
  </si>
  <si>
    <t>923-0902</t>
  </si>
  <si>
    <t>石川県小松市古城町</t>
  </si>
  <si>
    <t>923-0806</t>
  </si>
  <si>
    <t>石川県小松市小寺町</t>
  </si>
  <si>
    <t>小寺町</t>
  </si>
  <si>
    <t>923-0055</t>
  </si>
  <si>
    <t>石川県小松市古府町</t>
  </si>
  <si>
    <t>923-0869</t>
  </si>
  <si>
    <t>石川県小松市こまつの杜</t>
  </si>
  <si>
    <t>こまつの杜</t>
  </si>
  <si>
    <t>923-0315</t>
  </si>
  <si>
    <t>石川県小松市小山田町</t>
  </si>
  <si>
    <t>小山田町</t>
  </si>
  <si>
    <t>923-0904</t>
  </si>
  <si>
    <t>石川県小松市小馬出町</t>
  </si>
  <si>
    <t>小馬出町</t>
  </si>
  <si>
    <t>923-0915</t>
  </si>
  <si>
    <t>石川県小松市細工町</t>
  </si>
  <si>
    <t>細工町</t>
  </si>
  <si>
    <t>923-0916</t>
  </si>
  <si>
    <t>石川県小松市材木町</t>
  </si>
  <si>
    <t>923-0867</t>
  </si>
  <si>
    <t>石川県小松市幸町</t>
  </si>
  <si>
    <t>923-0934</t>
  </si>
  <si>
    <t>石川県小松市栄町</t>
  </si>
  <si>
    <t>923-0942</t>
  </si>
  <si>
    <t>石川県小松市桜木町</t>
  </si>
  <si>
    <t>桜木町</t>
  </si>
  <si>
    <t>923-0821</t>
  </si>
  <si>
    <t>石川県小松市佐々木町</t>
  </si>
  <si>
    <t>佐々木町</t>
  </si>
  <si>
    <t>923-0062</t>
  </si>
  <si>
    <t>石川県小松市里川町</t>
  </si>
  <si>
    <t>里川町</t>
  </si>
  <si>
    <t>923-0984</t>
  </si>
  <si>
    <t>石川県小松市佐美町</t>
  </si>
  <si>
    <t>佐美町</t>
  </si>
  <si>
    <t>923-0165</t>
  </si>
  <si>
    <t>石川県小松市沢町</t>
  </si>
  <si>
    <t>沢町</t>
  </si>
  <si>
    <t>923-0844</t>
  </si>
  <si>
    <t>石川県小松市三谷町</t>
  </si>
  <si>
    <t>三谷町</t>
  </si>
  <si>
    <t>923-0163</t>
  </si>
  <si>
    <t>石川県小松市塩原町</t>
  </si>
  <si>
    <t>塩原町</t>
  </si>
  <si>
    <t>923-0836</t>
  </si>
  <si>
    <t>石川県小松市鹿町</t>
  </si>
  <si>
    <t>鹿町</t>
  </si>
  <si>
    <t>923-0905</t>
  </si>
  <si>
    <t>石川県小松市地子町</t>
  </si>
  <si>
    <t>地子町</t>
  </si>
  <si>
    <t>923-0971</t>
  </si>
  <si>
    <t>石川県小松市四丁町</t>
  </si>
  <si>
    <t>四丁町</t>
  </si>
  <si>
    <t>923-0021</t>
  </si>
  <si>
    <t>石川県小松市島田町</t>
  </si>
  <si>
    <t>島田町</t>
  </si>
  <si>
    <t>923-0303</t>
  </si>
  <si>
    <t>石川県小松市島町</t>
  </si>
  <si>
    <t>島町</t>
  </si>
  <si>
    <t>923-0958</t>
  </si>
  <si>
    <t>石川県小松市清水町</t>
  </si>
  <si>
    <t>923-0304</t>
  </si>
  <si>
    <t>石川県小松市下粟津町</t>
  </si>
  <si>
    <t>下粟津町</t>
  </si>
  <si>
    <t>923-0026</t>
  </si>
  <si>
    <t>石川県小松市下牧町</t>
  </si>
  <si>
    <t>下牧町</t>
  </si>
  <si>
    <t>923-0052</t>
  </si>
  <si>
    <t>石川県小松市下八里町</t>
  </si>
  <si>
    <t>下八里町</t>
  </si>
  <si>
    <t>923-0941</t>
  </si>
  <si>
    <t>石川県小松市城南町</t>
  </si>
  <si>
    <t>城南町</t>
  </si>
  <si>
    <t>923-0013</t>
  </si>
  <si>
    <t>石川県小松市城北町</t>
  </si>
  <si>
    <t>城北町</t>
  </si>
  <si>
    <t>923-0151</t>
  </si>
  <si>
    <t>石川県小松市正蓮寺町</t>
  </si>
  <si>
    <t>正蓮寺町</t>
  </si>
  <si>
    <t>923-0811</t>
  </si>
  <si>
    <t>石川県小松市白江町</t>
  </si>
  <si>
    <t>白江町</t>
  </si>
  <si>
    <t>923-0866</t>
  </si>
  <si>
    <t>石川県小松市白嶺町</t>
  </si>
  <si>
    <t>白嶺町</t>
  </si>
  <si>
    <t>923-0814</t>
  </si>
  <si>
    <t>石川県小松市白松町</t>
  </si>
  <si>
    <t>白松町</t>
  </si>
  <si>
    <t>923-0321</t>
  </si>
  <si>
    <t>石川県小松市白山田町</t>
  </si>
  <si>
    <t>白山田町</t>
  </si>
  <si>
    <t>923-0914</t>
  </si>
  <si>
    <t>石川県小松市新鍛冶町</t>
  </si>
  <si>
    <t>新鍛冶町</t>
  </si>
  <si>
    <t>923-0906</t>
  </si>
  <si>
    <t>石川県小松市新大工町</t>
  </si>
  <si>
    <t>新大工町</t>
  </si>
  <si>
    <t>923-0175</t>
  </si>
  <si>
    <t>石川県小松市新保町</t>
  </si>
  <si>
    <t>923-0912</t>
  </si>
  <si>
    <t>石川県小松市新町</t>
  </si>
  <si>
    <t>新町</t>
  </si>
  <si>
    <t>923-0963</t>
  </si>
  <si>
    <t>石川県小松市須天町</t>
  </si>
  <si>
    <t>須天町</t>
  </si>
  <si>
    <t>923-0945</t>
  </si>
  <si>
    <t>石川県小松市末広町</t>
  </si>
  <si>
    <t>923-0183</t>
  </si>
  <si>
    <t>石川県小松市瀬領町</t>
  </si>
  <si>
    <t>923-0862</t>
  </si>
  <si>
    <t>石川県小松市清六町</t>
  </si>
  <si>
    <t>清六町</t>
  </si>
  <si>
    <t>923-0834</t>
  </si>
  <si>
    <t>石川県小松市千木野町</t>
  </si>
  <si>
    <t>千木野町</t>
  </si>
  <si>
    <t>923-0041</t>
  </si>
  <si>
    <t>石川県小松市千代町</t>
  </si>
  <si>
    <t>923-0801</t>
  </si>
  <si>
    <t>石川県小松市園町</t>
  </si>
  <si>
    <t>園町</t>
  </si>
  <si>
    <t>923-0931</t>
  </si>
  <si>
    <t>石川県小松市大文字町</t>
  </si>
  <si>
    <t>大文字町</t>
  </si>
  <si>
    <t>923-0962</t>
  </si>
  <si>
    <t>石川県小松市大領中町</t>
  </si>
  <si>
    <t>大領中町</t>
  </si>
  <si>
    <t>923-0854</t>
  </si>
  <si>
    <t>石川県小松市大領町</t>
  </si>
  <si>
    <t>大領町</t>
  </si>
  <si>
    <t>石川県小松市鷹匠町</t>
  </si>
  <si>
    <t>鷹匠町</t>
  </si>
  <si>
    <t>923-0803</t>
  </si>
  <si>
    <t>石川県小松市宝町</t>
  </si>
  <si>
    <t>923-0031</t>
  </si>
  <si>
    <t>石川県小松市高堂町</t>
  </si>
  <si>
    <t>高堂町</t>
  </si>
  <si>
    <t>923-0335</t>
  </si>
  <si>
    <t>石川県小松市滝ケ原町</t>
  </si>
  <si>
    <t>滝ケ原町</t>
  </si>
  <si>
    <t>923-0981</t>
  </si>
  <si>
    <t>石川県小松市拓栄町</t>
  </si>
  <si>
    <t>拓栄町</t>
  </si>
  <si>
    <t>923-0024</t>
  </si>
  <si>
    <t>石川県小松市茶屋町</t>
  </si>
  <si>
    <t>茶屋町</t>
  </si>
  <si>
    <t>923-0972</t>
  </si>
  <si>
    <t>石川県小松市月津町</t>
  </si>
  <si>
    <t>月津町</t>
  </si>
  <si>
    <t>923-0974</t>
  </si>
  <si>
    <t>石川県小松市月美丘</t>
  </si>
  <si>
    <t>月美丘</t>
  </si>
  <si>
    <t>923-0313</t>
  </si>
  <si>
    <t>石川県小松市津波倉町</t>
  </si>
  <si>
    <t>津波倉町</t>
  </si>
  <si>
    <t>923-0992</t>
  </si>
  <si>
    <t>石川県小松市鶴ケ島町</t>
  </si>
  <si>
    <t>鶴ケ島町</t>
  </si>
  <si>
    <t>923-0932</t>
  </si>
  <si>
    <t>石川県小松市寺町</t>
  </si>
  <si>
    <t>923-0025</t>
  </si>
  <si>
    <t>石川県小松市天神町</t>
  </si>
  <si>
    <t>923-0921</t>
  </si>
  <si>
    <t>石川県小松市土居原町</t>
  </si>
  <si>
    <t>土居原町</t>
  </si>
  <si>
    <t>923-0327</t>
  </si>
  <si>
    <t>石川県小松市戸津町</t>
  </si>
  <si>
    <t>戸津町</t>
  </si>
  <si>
    <t>923-0919</t>
  </si>
  <si>
    <t>石川県小松市殿町</t>
  </si>
  <si>
    <t>923-0037</t>
  </si>
  <si>
    <t>石川県小松市問屋町</t>
  </si>
  <si>
    <t>923-0071</t>
  </si>
  <si>
    <t>石川県小松市中海町</t>
  </si>
  <si>
    <t>中海町</t>
  </si>
  <si>
    <t>石川県小松市中ノ峠町</t>
  </si>
  <si>
    <t>中ノ峠町</t>
  </si>
  <si>
    <t>923-0917</t>
  </si>
  <si>
    <t>石川県小松市中町</t>
  </si>
  <si>
    <t>中町</t>
  </si>
  <si>
    <t>923-0004</t>
  </si>
  <si>
    <t>石川県小松市長崎町</t>
  </si>
  <si>
    <t>長崎町</t>
  </si>
  <si>
    <t>923-0181</t>
  </si>
  <si>
    <t>石川県小松市長谷町</t>
  </si>
  <si>
    <t>長谷町</t>
  </si>
  <si>
    <t>923-0034</t>
  </si>
  <si>
    <t>石川県小松市長田町</t>
  </si>
  <si>
    <t>923-0336</t>
  </si>
  <si>
    <t>石川県小松市那谷町</t>
  </si>
  <si>
    <t>那谷町</t>
  </si>
  <si>
    <t>923-0328</t>
  </si>
  <si>
    <t>石川県小松市南陽町</t>
  </si>
  <si>
    <t>南陽町</t>
  </si>
  <si>
    <t>923-0323</t>
  </si>
  <si>
    <t>石川県小松市西荒谷町</t>
  </si>
  <si>
    <t>西荒谷町</t>
  </si>
  <si>
    <t>923-0825</t>
  </si>
  <si>
    <t>石川県小松市西軽海町</t>
  </si>
  <si>
    <t>西軽海町</t>
  </si>
  <si>
    <t>923-0948</t>
  </si>
  <si>
    <t>石川県小松市錦町</t>
  </si>
  <si>
    <t>923-0927</t>
  </si>
  <si>
    <t>石川県小松市西町</t>
  </si>
  <si>
    <t>西町</t>
  </si>
  <si>
    <t>923-0325</t>
  </si>
  <si>
    <t>石川県小松市西原町</t>
  </si>
  <si>
    <t>西原町</t>
  </si>
  <si>
    <t>923-0176</t>
  </si>
  <si>
    <t>石川県小松市西俣町</t>
  </si>
  <si>
    <t>西俣町</t>
  </si>
  <si>
    <t>923-0956</t>
  </si>
  <si>
    <t>石川県小松市西本折町</t>
  </si>
  <si>
    <t>西本折町</t>
  </si>
  <si>
    <t>923-0977</t>
  </si>
  <si>
    <t>石川県小松市額見町</t>
  </si>
  <si>
    <t>額見町</t>
  </si>
  <si>
    <t>923-0164</t>
  </si>
  <si>
    <t>石川県小松市布橋町</t>
  </si>
  <si>
    <t>布橋町</t>
  </si>
  <si>
    <t>石川県小松市野立町</t>
  </si>
  <si>
    <t>野立町</t>
  </si>
  <si>
    <t>923-0033</t>
  </si>
  <si>
    <t>石川県小松市野田町</t>
  </si>
  <si>
    <t>923-0042</t>
  </si>
  <si>
    <t>石川県小松市能美町</t>
  </si>
  <si>
    <t>能美町</t>
  </si>
  <si>
    <t>923-0951</t>
  </si>
  <si>
    <t>石川県小松市白山町</t>
  </si>
  <si>
    <t>白山町</t>
  </si>
  <si>
    <t>923-0182</t>
  </si>
  <si>
    <t>石川県小松市波佐谷町</t>
  </si>
  <si>
    <t>波佐谷町</t>
  </si>
  <si>
    <t>923-0162</t>
  </si>
  <si>
    <t>石川県小松市波佐羅町</t>
  </si>
  <si>
    <t>波佐羅町</t>
  </si>
  <si>
    <t>923-0157</t>
  </si>
  <si>
    <t>石川県小松市花坂町</t>
  </si>
  <si>
    <t>花坂町</t>
  </si>
  <si>
    <t>923-0174</t>
  </si>
  <si>
    <t>石川県小松市花立町</t>
  </si>
  <si>
    <t>花立町</t>
  </si>
  <si>
    <t>923-0066</t>
  </si>
  <si>
    <t>石川県小松市埴田町</t>
  </si>
  <si>
    <t>埴田町</t>
  </si>
  <si>
    <t>923-0997</t>
  </si>
  <si>
    <t>石川県小松市浜佐美本町</t>
  </si>
  <si>
    <t>浜佐美本町</t>
  </si>
  <si>
    <t>923-0985</t>
  </si>
  <si>
    <t>石川県小松市浜佐美町</t>
  </si>
  <si>
    <t>浜佐美町</t>
  </si>
  <si>
    <t>923-0907</t>
  </si>
  <si>
    <t>石川県小松市浜田町</t>
  </si>
  <si>
    <t>浜田町</t>
  </si>
  <si>
    <t>923-0344</t>
  </si>
  <si>
    <t>石川県小松市林町</t>
  </si>
  <si>
    <t>林町</t>
  </si>
  <si>
    <t>923-0075</t>
  </si>
  <si>
    <t>石川県小松市原町</t>
  </si>
  <si>
    <t>原町</t>
  </si>
  <si>
    <t>923-0333</t>
  </si>
  <si>
    <t>石川県小松市馬場町</t>
  </si>
  <si>
    <t>馬場町</t>
  </si>
  <si>
    <t>923-0804</t>
  </si>
  <si>
    <t>石川県小松市光町</t>
  </si>
  <si>
    <t>光町</t>
  </si>
  <si>
    <t>923-0012</t>
  </si>
  <si>
    <t>石川県小松市東蛭川町</t>
  </si>
  <si>
    <t>東蛭川町</t>
  </si>
  <si>
    <t>923-0923</t>
  </si>
  <si>
    <t>石川県小松市東町</t>
  </si>
  <si>
    <t>923-0842</t>
  </si>
  <si>
    <t>石川県小松市東山町</t>
  </si>
  <si>
    <t>923-0983</t>
  </si>
  <si>
    <t>石川県小松市日末町</t>
  </si>
  <si>
    <t>日末町</t>
  </si>
  <si>
    <t>923-0043</t>
  </si>
  <si>
    <t>石川県小松市一針町</t>
  </si>
  <si>
    <t>一針町</t>
  </si>
  <si>
    <t>923-0868</t>
  </si>
  <si>
    <t>石川県小松市日の出町</t>
  </si>
  <si>
    <t>日の出町</t>
  </si>
  <si>
    <t>923-0324</t>
  </si>
  <si>
    <t>石川県小松市日用町</t>
  </si>
  <si>
    <t>日用町</t>
  </si>
  <si>
    <t>923-0947</t>
  </si>
  <si>
    <t>石川県小松市日吉町</t>
  </si>
  <si>
    <t>923-0036</t>
  </si>
  <si>
    <t>石川県小松市平面町</t>
  </si>
  <si>
    <t>平面町</t>
  </si>
  <si>
    <t>923-0011</t>
  </si>
  <si>
    <t>石川県小松市蛭川町</t>
  </si>
  <si>
    <t>蛭川町</t>
  </si>
  <si>
    <t>923-0865</t>
  </si>
  <si>
    <t>石川県小松市福乃宮町</t>
  </si>
  <si>
    <t>福乃宮町</t>
  </si>
  <si>
    <t>923-0345</t>
  </si>
  <si>
    <t>石川県小松市二ツ梨町</t>
  </si>
  <si>
    <t>二ツ梨町</t>
  </si>
  <si>
    <t>923-0302</t>
  </si>
  <si>
    <t>石川県小松市符津町</t>
  </si>
  <si>
    <t>符津町</t>
  </si>
  <si>
    <t>923-0863</t>
  </si>
  <si>
    <t>石川県小松市不動島町</t>
  </si>
  <si>
    <t>不動島町</t>
  </si>
  <si>
    <t>923-0944</t>
  </si>
  <si>
    <t>石川県小松市古河町</t>
  </si>
  <si>
    <t>古河町</t>
  </si>
  <si>
    <t>923-0005</t>
  </si>
  <si>
    <t>石川県小松市坊丸町</t>
  </si>
  <si>
    <t>坊丸町</t>
  </si>
  <si>
    <t>923-0334</t>
  </si>
  <si>
    <t>石川県小松市菩提町</t>
  </si>
  <si>
    <t>菩提町</t>
  </si>
  <si>
    <t>923-0933</t>
  </si>
  <si>
    <t>石川県小松市本鍛冶町</t>
  </si>
  <si>
    <t>本鍛冶町</t>
  </si>
  <si>
    <t>923-0841</t>
  </si>
  <si>
    <t>石川県小松市本江町</t>
  </si>
  <si>
    <t>923-0936</t>
  </si>
  <si>
    <t>石川県小松市本大工町</t>
  </si>
  <si>
    <t>本大工町</t>
  </si>
  <si>
    <t>923-0937</t>
  </si>
  <si>
    <t>石川県小松市本町</t>
  </si>
  <si>
    <t>923-0322</t>
  </si>
  <si>
    <t>石川県小松市牧口町</t>
  </si>
  <si>
    <t>牧口町</t>
  </si>
  <si>
    <t>923-0306</t>
  </si>
  <si>
    <t>石川県小松市松生町</t>
  </si>
  <si>
    <t>松生町</t>
  </si>
  <si>
    <t>923-0166</t>
  </si>
  <si>
    <t>石川県小松市松岡町</t>
  </si>
  <si>
    <t>松岡町</t>
  </si>
  <si>
    <t>923-0982</t>
  </si>
  <si>
    <t>石川県小松市松崎町</t>
  </si>
  <si>
    <t>松崎町</t>
  </si>
  <si>
    <t>923-0913</t>
  </si>
  <si>
    <t>石川県小松市松任町</t>
  </si>
  <si>
    <t>松任町</t>
  </si>
  <si>
    <t>923-0014</t>
  </si>
  <si>
    <t>石川県小松市松梨町</t>
  </si>
  <si>
    <t>松梨町</t>
  </si>
  <si>
    <t>923-0903</t>
  </si>
  <si>
    <t>石川県小松市丸の内公園町</t>
  </si>
  <si>
    <t>丸の内公園町</t>
  </si>
  <si>
    <t>石川県小松市丸の内町</t>
  </si>
  <si>
    <t>丸の内町</t>
  </si>
  <si>
    <t>石川県小松市丸内町</t>
  </si>
  <si>
    <t>丸内町</t>
  </si>
  <si>
    <t>923-0173</t>
  </si>
  <si>
    <t>石川県小松市丸山町</t>
  </si>
  <si>
    <t>丸山町</t>
  </si>
  <si>
    <t>石川県小松市三田町</t>
  </si>
  <si>
    <t>三田町</t>
  </si>
  <si>
    <t>923-0924</t>
  </si>
  <si>
    <t>石川県小松市三日市町</t>
  </si>
  <si>
    <t>三日市町</t>
  </si>
  <si>
    <t>923-0072</t>
  </si>
  <si>
    <t>石川県小松市みどり町</t>
  </si>
  <si>
    <t>みどり町</t>
  </si>
  <si>
    <t>923-0852</t>
  </si>
  <si>
    <t>石川県小松市南浅井町</t>
  </si>
  <si>
    <t>南浅井町</t>
  </si>
  <si>
    <t>923-0305</t>
  </si>
  <si>
    <t>石川県小松市蓑輪町</t>
  </si>
  <si>
    <t>蓑輪町</t>
  </si>
  <si>
    <t>923-0022</t>
  </si>
  <si>
    <t>石川県小松市美原町</t>
  </si>
  <si>
    <t>美原町</t>
  </si>
  <si>
    <t>923-0961</t>
  </si>
  <si>
    <t>石川県小松市向本折町</t>
  </si>
  <si>
    <t>向本折町</t>
  </si>
  <si>
    <t>923-0076</t>
  </si>
  <si>
    <t>石川県小松市麦口町</t>
  </si>
  <si>
    <t>麦口町</t>
  </si>
  <si>
    <t>923-0968</t>
  </si>
  <si>
    <t>石川県小松市村松町</t>
  </si>
  <si>
    <t>村松町</t>
  </si>
  <si>
    <t>923-0957</t>
  </si>
  <si>
    <t>石川県小松市本折町</t>
  </si>
  <si>
    <t>本折町</t>
  </si>
  <si>
    <t>923-0301</t>
  </si>
  <si>
    <t>石川県小松市矢崎町</t>
  </si>
  <si>
    <t>矢崎町</t>
  </si>
  <si>
    <t>923-0056</t>
  </si>
  <si>
    <t>石川県小松市八里台</t>
  </si>
  <si>
    <t>八里台</t>
  </si>
  <si>
    <t>923-0343</t>
  </si>
  <si>
    <t>石川県小松市矢沢町</t>
  </si>
  <si>
    <t>矢沢町</t>
  </si>
  <si>
    <t>923-0976</t>
  </si>
  <si>
    <t>石川県小松市矢田新町</t>
  </si>
  <si>
    <t>923-0342</t>
  </si>
  <si>
    <t>石川県小松市矢田野町</t>
  </si>
  <si>
    <t>矢田野町</t>
  </si>
  <si>
    <t>923-0975</t>
  </si>
  <si>
    <t>石川県小松市矢田町</t>
  </si>
  <si>
    <t>923-0952</t>
  </si>
  <si>
    <t>石川県小松市大和町</t>
  </si>
  <si>
    <t>923-0833</t>
  </si>
  <si>
    <t>石川県小松市八幡（加賀八幡）</t>
  </si>
  <si>
    <t>八幡（加賀八幡）</t>
  </si>
  <si>
    <t>923-0954</t>
  </si>
  <si>
    <t>石川県小松市八幡町</t>
  </si>
  <si>
    <t>923-0064</t>
  </si>
  <si>
    <t>石川県小松市遊泉寺町</t>
  </si>
  <si>
    <t>遊泉寺町</t>
  </si>
  <si>
    <t>923-0332</t>
  </si>
  <si>
    <t>石川県小松市湯上町</t>
  </si>
  <si>
    <t>湯上町</t>
  </si>
  <si>
    <t>923-0925</t>
  </si>
  <si>
    <t>石川県小松市八日市町</t>
  </si>
  <si>
    <t>八日市町</t>
  </si>
  <si>
    <t>石川県小松市八日市町地方</t>
  </si>
  <si>
    <t>八日市町地方</t>
  </si>
  <si>
    <t>923-0835</t>
  </si>
  <si>
    <t>石川県小松市吉竹町</t>
  </si>
  <si>
    <t>吉竹町</t>
  </si>
  <si>
    <t>923-0998</t>
  </si>
  <si>
    <t>石川県小松市義仲町</t>
  </si>
  <si>
    <t>義仲町</t>
  </si>
  <si>
    <t>923-0926</t>
  </si>
  <si>
    <t>石川県小松市龍助町</t>
  </si>
  <si>
    <t>龍助町</t>
  </si>
  <si>
    <t>923-0065</t>
  </si>
  <si>
    <t>石川県小松市立明寺町</t>
  </si>
  <si>
    <t>立明寺町</t>
  </si>
  <si>
    <t>923-0843</t>
  </si>
  <si>
    <t>石川県小松市蓮代寺町</t>
  </si>
  <si>
    <t>蓮代寺町</t>
  </si>
  <si>
    <t>923-0832</t>
  </si>
  <si>
    <t>石川県小松市若杉町</t>
  </si>
  <si>
    <t>若杉町</t>
  </si>
  <si>
    <t>928-0000</t>
  </si>
  <si>
    <t>石川県輪島市</t>
  </si>
  <si>
    <t>輪島市</t>
  </si>
  <si>
    <t>928-0053</t>
  </si>
  <si>
    <t>石川県輪島市赤崎町</t>
  </si>
  <si>
    <t>赤崎町</t>
  </si>
  <si>
    <t>928-0072</t>
  </si>
  <si>
    <t>石川県輪島市海士町</t>
  </si>
  <si>
    <t>海士町</t>
  </si>
  <si>
    <t>石川県輪島市海士町（舳倉島）</t>
  </si>
  <si>
    <t>海士町（舳倉島）</t>
  </si>
  <si>
    <t>928-0013</t>
  </si>
  <si>
    <t>石川県輪島市石休場町</t>
  </si>
  <si>
    <t>石休場町</t>
  </si>
  <si>
    <t>928-0015</t>
  </si>
  <si>
    <t>石川県輪島市市ノ瀬町</t>
  </si>
  <si>
    <t>市ノ瀬町</t>
  </si>
  <si>
    <t>928-0004</t>
  </si>
  <si>
    <t>石川県輪島市稲舟町</t>
  </si>
  <si>
    <t>稲舟町</t>
  </si>
  <si>
    <t>928-0028</t>
  </si>
  <si>
    <t>石川県輪島市打越町</t>
  </si>
  <si>
    <t>928-0065</t>
  </si>
  <si>
    <t>石川県輪島市鵜入町</t>
  </si>
  <si>
    <t>鵜入町</t>
  </si>
  <si>
    <t>928-0051</t>
  </si>
  <si>
    <t>石川県輪島市小池町</t>
  </si>
  <si>
    <t>928-0032</t>
  </si>
  <si>
    <t>石川県輪島市小伊勢町</t>
  </si>
  <si>
    <t>小伊勢町</t>
  </si>
  <si>
    <t>928-0054</t>
  </si>
  <si>
    <t>石川県輪島市大沢町</t>
  </si>
  <si>
    <t>大沢町</t>
  </si>
  <si>
    <t>928-0005</t>
  </si>
  <si>
    <t>石川県輪島市大野町</t>
  </si>
  <si>
    <t>928-0251</t>
  </si>
  <si>
    <t>石川県輪島市小田屋町</t>
  </si>
  <si>
    <t>小田屋町</t>
  </si>
  <si>
    <t>928-0064</t>
  </si>
  <si>
    <t>石川県輪島市釜屋谷町</t>
  </si>
  <si>
    <t>釜屋谷町</t>
  </si>
  <si>
    <t>928-0055</t>
  </si>
  <si>
    <t>石川県輪島市上大沢町</t>
  </si>
  <si>
    <t>上大沢町</t>
  </si>
  <si>
    <t>928-0045</t>
  </si>
  <si>
    <t>石川県輪島市上黒川町</t>
  </si>
  <si>
    <t>上黒川町</t>
  </si>
  <si>
    <t>928-0057</t>
  </si>
  <si>
    <t>石川県輪島市上山町</t>
  </si>
  <si>
    <t>928-0001</t>
  </si>
  <si>
    <t>石川県輪島市河井町</t>
  </si>
  <si>
    <t>河井町</t>
  </si>
  <si>
    <t>928-0027</t>
  </si>
  <si>
    <t>石川県輪島市北谷町</t>
  </si>
  <si>
    <t>北谷町</t>
  </si>
  <si>
    <t>928-0016</t>
  </si>
  <si>
    <t>石川県輪島市熊野町</t>
  </si>
  <si>
    <t>熊野町</t>
  </si>
  <si>
    <t>928-0023</t>
  </si>
  <si>
    <t>石川県輪島市気勝平町</t>
  </si>
  <si>
    <t>気勝平町</t>
  </si>
  <si>
    <t>928-0246</t>
  </si>
  <si>
    <t>石川県輪島市里町</t>
  </si>
  <si>
    <t>里町</t>
  </si>
  <si>
    <t>928-0252</t>
  </si>
  <si>
    <t>石川県輪島市忍町</t>
  </si>
  <si>
    <t>忍町</t>
  </si>
  <si>
    <t>928-0241</t>
  </si>
  <si>
    <t>石川県輪島市渋田町</t>
  </si>
  <si>
    <t>渋田町</t>
  </si>
  <si>
    <t>928-0044</t>
  </si>
  <si>
    <t>石川県輪島市下黒川町</t>
  </si>
  <si>
    <t>下黒川町</t>
  </si>
  <si>
    <t>928-0052</t>
  </si>
  <si>
    <t>石川県輪島市下山町</t>
  </si>
  <si>
    <t>下山町</t>
  </si>
  <si>
    <t>928-0256</t>
  </si>
  <si>
    <t>石川県輪島市白米町</t>
  </si>
  <si>
    <t>白米町</t>
  </si>
  <si>
    <t>928-0061</t>
  </si>
  <si>
    <t>石川県輪島市新橋通</t>
  </si>
  <si>
    <t>新橋通</t>
  </si>
  <si>
    <t>928-0011</t>
  </si>
  <si>
    <t>石川県輪島市杉平町</t>
  </si>
  <si>
    <t>杉平町</t>
  </si>
  <si>
    <t>928-0006</t>
  </si>
  <si>
    <t>石川県輪島市惣領町</t>
  </si>
  <si>
    <t>惣領町</t>
  </si>
  <si>
    <t>928-0037</t>
  </si>
  <si>
    <t>石川県輪島市空熊町</t>
  </si>
  <si>
    <t>空熊町</t>
  </si>
  <si>
    <t>928-0253</t>
  </si>
  <si>
    <t>石川県輪島市尊利地町</t>
  </si>
  <si>
    <t>尊利地町</t>
  </si>
  <si>
    <t>928-0036</t>
  </si>
  <si>
    <t>石川県輪島市滝又町</t>
  </si>
  <si>
    <t>滝又町</t>
  </si>
  <si>
    <t>928-0022</t>
  </si>
  <si>
    <t>石川県輪島市宅田町</t>
  </si>
  <si>
    <t>宅田町</t>
  </si>
  <si>
    <t>928-0041</t>
  </si>
  <si>
    <t>石川県輪島市中段町</t>
  </si>
  <si>
    <t>中段町</t>
  </si>
  <si>
    <t>928-0003</t>
  </si>
  <si>
    <t>石川県輪島市塚田町</t>
  </si>
  <si>
    <t>塚田町</t>
  </si>
  <si>
    <t>928-0033</t>
  </si>
  <si>
    <t>石川県輪島市稲屋町</t>
  </si>
  <si>
    <t>稲屋町</t>
  </si>
  <si>
    <t>928-0034</t>
  </si>
  <si>
    <t>石川県輪島市長井町</t>
  </si>
  <si>
    <t>長井町</t>
  </si>
  <si>
    <t>928-0254</t>
  </si>
  <si>
    <t>石川県輪島市名舟町</t>
  </si>
  <si>
    <t>名舟町</t>
  </si>
  <si>
    <t>928-0047</t>
  </si>
  <si>
    <t>石川県輪島市繩又町</t>
  </si>
  <si>
    <t>繩又町</t>
  </si>
  <si>
    <t>928-0244</t>
  </si>
  <si>
    <t>石川県輪島市西院内町</t>
  </si>
  <si>
    <t>西院内町</t>
  </si>
  <si>
    <t>928-0056</t>
  </si>
  <si>
    <t>石川県輪島市西二又町</t>
  </si>
  <si>
    <t>西二又町</t>
  </si>
  <si>
    <t>928-0243</t>
  </si>
  <si>
    <t>石川県輪島市西山町</t>
  </si>
  <si>
    <t>西山町</t>
  </si>
  <si>
    <t>928-0026</t>
  </si>
  <si>
    <t>石川県輪島市西脇町</t>
  </si>
  <si>
    <t>西脇町</t>
  </si>
  <si>
    <t>928-0255</t>
  </si>
  <si>
    <t>石川県輪島市野田町</t>
  </si>
  <si>
    <t>928-0067</t>
  </si>
  <si>
    <t>石川県輪島市光浦町</t>
  </si>
  <si>
    <t>光浦町</t>
  </si>
  <si>
    <t>928-0242</t>
  </si>
  <si>
    <t>石川県輪島市東印内町</t>
  </si>
  <si>
    <t>東印内町</t>
  </si>
  <si>
    <t>928-0025</t>
  </si>
  <si>
    <t>石川県輪島市東中尾町</t>
  </si>
  <si>
    <t>東中尾町</t>
  </si>
  <si>
    <t>928-0245</t>
  </si>
  <si>
    <t>石川県輪島市東山町</t>
  </si>
  <si>
    <t>928-0007</t>
  </si>
  <si>
    <t>石川県輪島市深見町</t>
  </si>
  <si>
    <t>928-0073</t>
  </si>
  <si>
    <t>石川県輪島市鳳至町</t>
  </si>
  <si>
    <t>鳳至町</t>
  </si>
  <si>
    <t>928-0076</t>
  </si>
  <si>
    <t>石川県輪島市鳳至町（石浦町）</t>
  </si>
  <si>
    <t>鳳至町（石浦町）</t>
  </si>
  <si>
    <t>928-0078</t>
  </si>
  <si>
    <t>石川県輪島市鳳至町（稲荷町）</t>
  </si>
  <si>
    <t>鳳至町（稲荷町）</t>
  </si>
  <si>
    <t>928-0077</t>
  </si>
  <si>
    <t>石川県輪島市鳳至町（上町）</t>
  </si>
  <si>
    <t>鳳至町（上町）</t>
  </si>
  <si>
    <t>928-0075</t>
  </si>
  <si>
    <t>石川県輪島市鳳至町（下町）</t>
  </si>
  <si>
    <t>鳳至町（下町）</t>
  </si>
  <si>
    <t>石川県輪島市鳳至町（袖ケ浜）</t>
  </si>
  <si>
    <t>鳳至町（袖ケ浜）</t>
  </si>
  <si>
    <t>石川県輪島市鳳至町（堂金田）</t>
  </si>
  <si>
    <t>鳳至町（堂金田）</t>
  </si>
  <si>
    <t>928-0079</t>
  </si>
  <si>
    <t>石川県輪島市鳳至町（畠田）</t>
  </si>
  <si>
    <t>鳳至町（畠田）</t>
  </si>
  <si>
    <t>928-0074</t>
  </si>
  <si>
    <t>石川県輪島市鳳至町（鳳至丁）</t>
  </si>
  <si>
    <t>鳳至町（鳳至丁）</t>
  </si>
  <si>
    <t>928-0043</t>
  </si>
  <si>
    <t>石川県輪島市房田町</t>
  </si>
  <si>
    <t>房田町</t>
  </si>
  <si>
    <t>928-0031</t>
  </si>
  <si>
    <t>石川県輪島市二勢町</t>
  </si>
  <si>
    <t>二勢町</t>
  </si>
  <si>
    <t>928-0021</t>
  </si>
  <si>
    <t>石川県輪島市二ツ屋町</t>
  </si>
  <si>
    <t>928-0046</t>
  </si>
  <si>
    <t>石川県輪島市二俣町</t>
  </si>
  <si>
    <t>928-0002</t>
  </si>
  <si>
    <t>石川県輪島市久手川町</t>
  </si>
  <si>
    <t>久手川町</t>
  </si>
  <si>
    <t>928-0068</t>
  </si>
  <si>
    <t>石川県輪島市平成町</t>
  </si>
  <si>
    <t>平成町</t>
  </si>
  <si>
    <t>928-0035</t>
  </si>
  <si>
    <t>石川県輪島市別所谷町</t>
  </si>
  <si>
    <t>別所谷町</t>
  </si>
  <si>
    <t>928-0062</t>
  </si>
  <si>
    <t>石川県輪島市堀町</t>
  </si>
  <si>
    <t>堀町</t>
  </si>
  <si>
    <t>928-0215</t>
  </si>
  <si>
    <t>石川県輪島市町野町粟蔵</t>
  </si>
  <si>
    <t>町野町粟蔵</t>
  </si>
  <si>
    <t>928-0217</t>
  </si>
  <si>
    <t>石川県輪島市町野町井面</t>
  </si>
  <si>
    <t>町野町井面</t>
  </si>
  <si>
    <t>928-0211</t>
  </si>
  <si>
    <t>石川県輪島市町野町牛尾</t>
  </si>
  <si>
    <t>町野町牛尾</t>
  </si>
  <si>
    <t>928-0231</t>
  </si>
  <si>
    <t>石川県輪島市町野町大川</t>
  </si>
  <si>
    <t>町野町大川</t>
  </si>
  <si>
    <t>928-0216</t>
  </si>
  <si>
    <t>石川県輪島市町野町桶戸</t>
  </si>
  <si>
    <t>町野町桶戸</t>
  </si>
  <si>
    <t>928-0236</t>
  </si>
  <si>
    <t>石川県輪島市町野町金蔵</t>
  </si>
  <si>
    <t>町野町金蔵</t>
  </si>
  <si>
    <t>928-0235</t>
  </si>
  <si>
    <t>石川県輪島市町野町川西</t>
  </si>
  <si>
    <t>町野町川西</t>
  </si>
  <si>
    <t>928-0223</t>
  </si>
  <si>
    <t>石川県輪島市町野町北円山</t>
  </si>
  <si>
    <t>町野町北円山</t>
  </si>
  <si>
    <t>928-0214</t>
  </si>
  <si>
    <t>石川県輪島市町野町佐野</t>
  </si>
  <si>
    <t>町野町佐野</t>
  </si>
  <si>
    <t>928-0221</t>
  </si>
  <si>
    <t>石川県輪島市町野町真久</t>
  </si>
  <si>
    <t>町野町真久</t>
  </si>
  <si>
    <t>928-0203</t>
  </si>
  <si>
    <t>石川県輪島市町野町敷戸</t>
  </si>
  <si>
    <t>町野町敷戸</t>
  </si>
  <si>
    <t>928-0218</t>
  </si>
  <si>
    <t>石川県輪島市町野町鈴屋</t>
  </si>
  <si>
    <t>町野町鈴屋</t>
  </si>
  <si>
    <t>928-0206</t>
  </si>
  <si>
    <t>石川県輪島市町野町曽々木</t>
  </si>
  <si>
    <t>町野町曽々木</t>
  </si>
  <si>
    <t>928-0202</t>
  </si>
  <si>
    <t>石川県輪島市町野町寺地</t>
  </si>
  <si>
    <t>町野町寺地</t>
  </si>
  <si>
    <t>928-0212</t>
  </si>
  <si>
    <t>石川県輪島市町野町寺山</t>
  </si>
  <si>
    <t>町野町寺山</t>
  </si>
  <si>
    <t>928-0226</t>
  </si>
  <si>
    <t>石川県輪島市町野町徳成</t>
  </si>
  <si>
    <t>町野町徳成</t>
  </si>
  <si>
    <t>928-0225</t>
  </si>
  <si>
    <t>石川県輪島市町野町徳成谷内</t>
  </si>
  <si>
    <t>町野町徳成谷内</t>
  </si>
  <si>
    <t>928-0205</t>
  </si>
  <si>
    <t>石川県輪島市町野町西時国</t>
  </si>
  <si>
    <t>町野町西時国</t>
  </si>
  <si>
    <t>928-0222</t>
  </si>
  <si>
    <t>石川県輪島市町野町東</t>
  </si>
  <si>
    <t>町野町東</t>
  </si>
  <si>
    <t>928-0233</t>
  </si>
  <si>
    <t>石川県輪島市町野町東大野</t>
  </si>
  <si>
    <t>町野町東大野</t>
  </si>
  <si>
    <t>928-0201</t>
  </si>
  <si>
    <t>石川県輪島市町野町広江</t>
  </si>
  <si>
    <t>町野町広江</t>
  </si>
  <si>
    <t>928-0232</t>
  </si>
  <si>
    <t>石川県輪島市町野町伏戸</t>
  </si>
  <si>
    <t>町野町伏戸</t>
  </si>
  <si>
    <t>928-0213</t>
  </si>
  <si>
    <t>石川県輪島市町野町舞谷</t>
  </si>
  <si>
    <t>町野町舞谷</t>
  </si>
  <si>
    <t>928-0234</t>
  </si>
  <si>
    <t>石川県輪島市町野町真喜野</t>
  </si>
  <si>
    <t>町野町真喜野</t>
  </si>
  <si>
    <t>928-0204</t>
  </si>
  <si>
    <t>石川県輪島市町野町南時国</t>
  </si>
  <si>
    <t>町野町南時国</t>
  </si>
  <si>
    <t>928-0224</t>
  </si>
  <si>
    <t>石川県輪島市町野町麦生野</t>
  </si>
  <si>
    <t>町野町麦生野</t>
  </si>
  <si>
    <t>928-0008</t>
  </si>
  <si>
    <t>石川県輪島市マリンタウン</t>
  </si>
  <si>
    <t>マリンタウン</t>
  </si>
  <si>
    <t>929-2373</t>
  </si>
  <si>
    <t>石川県輪島市三井町市ノ坂</t>
  </si>
  <si>
    <t>三井町市ノ坂</t>
  </si>
  <si>
    <t>929-2374</t>
  </si>
  <si>
    <t>石川県輪島市三井町内屋</t>
  </si>
  <si>
    <t>三井町内屋</t>
  </si>
  <si>
    <t>929-2377</t>
  </si>
  <si>
    <t>石川県輪島市三井町漆原</t>
  </si>
  <si>
    <t>三井町漆原</t>
  </si>
  <si>
    <t>929-2378</t>
  </si>
  <si>
    <t>石川県輪島市三井町小泉</t>
  </si>
  <si>
    <t>三井町小泉</t>
  </si>
  <si>
    <t>929-2363</t>
  </si>
  <si>
    <t>石川県輪島市三井町興徳寺</t>
  </si>
  <si>
    <t>三井町興徳寺</t>
  </si>
  <si>
    <t>929-2376</t>
  </si>
  <si>
    <t>石川県輪島市三井町新保</t>
  </si>
  <si>
    <t>三井町新保</t>
  </si>
  <si>
    <t>929-2372</t>
  </si>
  <si>
    <t>石川県輪島市三井町洲衛</t>
  </si>
  <si>
    <t>三井町洲衛</t>
  </si>
  <si>
    <t>929-2365</t>
  </si>
  <si>
    <t>石川県輪島市三井町渡合</t>
  </si>
  <si>
    <t>三井町渡合</t>
  </si>
  <si>
    <t>929-2362</t>
  </si>
  <si>
    <t>石川県輪島市三井町中</t>
  </si>
  <si>
    <t>三井町中</t>
  </si>
  <si>
    <t>929-2379</t>
  </si>
  <si>
    <t>石川県輪島市三井町長沢</t>
  </si>
  <si>
    <t>三井町長沢</t>
  </si>
  <si>
    <t>929-2367</t>
  </si>
  <si>
    <t>石川県輪島市三井町仁行</t>
  </si>
  <si>
    <t>三井町仁行</t>
  </si>
  <si>
    <t>929-2375</t>
  </si>
  <si>
    <t>石川県輪島市三井町細屋</t>
  </si>
  <si>
    <t>三井町細屋</t>
  </si>
  <si>
    <t>929-2366</t>
  </si>
  <si>
    <t>石川県輪島市三井町本江</t>
  </si>
  <si>
    <t>三井町本江</t>
  </si>
  <si>
    <t>929-2371</t>
  </si>
  <si>
    <t>石川県輪島市三井町三洲穂</t>
  </si>
  <si>
    <t>三井町三洲穂</t>
  </si>
  <si>
    <t>929-2361</t>
  </si>
  <si>
    <t>石川県輪島市三井町与呂見</t>
  </si>
  <si>
    <t>三井町与呂見</t>
  </si>
  <si>
    <t>928-0066</t>
  </si>
  <si>
    <t>石川県輪島市美谷町</t>
  </si>
  <si>
    <t>美谷町</t>
  </si>
  <si>
    <t>928-0063</t>
  </si>
  <si>
    <t>石川県輪島市水守町</t>
  </si>
  <si>
    <t>水守町</t>
  </si>
  <si>
    <t>石川県輪島市南町</t>
  </si>
  <si>
    <t>927-2345</t>
  </si>
  <si>
    <t>石川県輪島市門前町赤神</t>
  </si>
  <si>
    <t>門前町赤神</t>
  </si>
  <si>
    <t>927-2106</t>
  </si>
  <si>
    <t>石川県輪島市門前町浅生田</t>
  </si>
  <si>
    <t>門前町浅生田</t>
  </si>
  <si>
    <t>927-2123</t>
  </si>
  <si>
    <t>石川県輪島市門前町荒屋</t>
  </si>
  <si>
    <t>門前町荒屋</t>
  </si>
  <si>
    <t>927-2107</t>
  </si>
  <si>
    <t>石川県輪島市門前町安代原</t>
  </si>
  <si>
    <t>門前町安代原</t>
  </si>
  <si>
    <t>927-2314</t>
  </si>
  <si>
    <t>石川県輪島市門前町飯川谷</t>
  </si>
  <si>
    <t>門前町飯川谷</t>
  </si>
  <si>
    <t>927-2286</t>
  </si>
  <si>
    <t>石川県輪島市門前町五十洲</t>
  </si>
  <si>
    <t>門前町五十洲</t>
  </si>
  <si>
    <t>927-2354</t>
  </si>
  <si>
    <t>石川県輪島市門前町池田</t>
  </si>
  <si>
    <t>門前町池田</t>
  </si>
  <si>
    <t>927-2274</t>
  </si>
  <si>
    <t>石川県輪島市門前町井守上坂</t>
  </si>
  <si>
    <t>門前町井守上坂</t>
  </si>
  <si>
    <t>927-2336</t>
  </si>
  <si>
    <t>石川県輪島市門前町入山</t>
  </si>
  <si>
    <t>門前町入山</t>
  </si>
  <si>
    <t>927-2137</t>
  </si>
  <si>
    <t>石川県輪島市門前町内保</t>
  </si>
  <si>
    <t>門前町内保</t>
  </si>
  <si>
    <t>927-2322</t>
  </si>
  <si>
    <t>石川県輪島市門前町窕</t>
  </si>
  <si>
    <t>門前町窕</t>
  </si>
  <si>
    <t>927-2281</t>
  </si>
  <si>
    <t>石川県輪島市門前町鵜山</t>
  </si>
  <si>
    <t>門前町鵜山</t>
  </si>
  <si>
    <t>927-2102</t>
  </si>
  <si>
    <t>石川県輪島市門前町浦上</t>
  </si>
  <si>
    <t>門前町浦上</t>
  </si>
  <si>
    <t>927-2334</t>
  </si>
  <si>
    <t>石川県輪島市門前町上代</t>
  </si>
  <si>
    <t>門前町上代</t>
  </si>
  <si>
    <t>927-2303</t>
  </si>
  <si>
    <t>石川県輪島市門前町江崎</t>
  </si>
  <si>
    <t>門前町江崎</t>
  </si>
  <si>
    <t>927-2141</t>
  </si>
  <si>
    <t>石川県輪島市門前町小石</t>
  </si>
  <si>
    <t>門前町小石</t>
  </si>
  <si>
    <t>927-2341</t>
  </si>
  <si>
    <t>石川県輪島市門前町大釜</t>
  </si>
  <si>
    <t>門前町大釜</t>
  </si>
  <si>
    <t>927-2305</t>
  </si>
  <si>
    <t>石川県輪島市門前町大切</t>
  </si>
  <si>
    <t>門前町大切</t>
  </si>
  <si>
    <t>927-2282</t>
  </si>
  <si>
    <t>石川県輪島市門前町大滝</t>
  </si>
  <si>
    <t>門前町大滝</t>
  </si>
  <si>
    <t>927-2343</t>
  </si>
  <si>
    <t>石川県輪島市門前町大泊</t>
  </si>
  <si>
    <t>門前町大泊</t>
  </si>
  <si>
    <t>927-2147</t>
  </si>
  <si>
    <t>石川県輪島市門前町鬼屋</t>
  </si>
  <si>
    <t>門前町鬼屋</t>
  </si>
  <si>
    <t>927-2163</t>
  </si>
  <si>
    <t>石川県輪島市門前町大生</t>
  </si>
  <si>
    <t>門前町大生</t>
  </si>
  <si>
    <t>927-2166</t>
  </si>
  <si>
    <t>石川県輪島市門前町鹿磯</t>
  </si>
  <si>
    <t>門前町鹿磯</t>
  </si>
  <si>
    <t>927-2121</t>
  </si>
  <si>
    <t>石川県輪島市門前町貝吹</t>
  </si>
  <si>
    <t>門前町貝吹</t>
  </si>
  <si>
    <t>927-2143</t>
  </si>
  <si>
    <t>石川県輪島市門前町風原</t>
  </si>
  <si>
    <t>門前町風原</t>
  </si>
  <si>
    <t>927-2364</t>
  </si>
  <si>
    <t>石川県輪島市門前町鍛治屋</t>
  </si>
  <si>
    <t>門前町鍛治屋</t>
  </si>
  <si>
    <t>927-2162</t>
  </si>
  <si>
    <t>石川県輪島市門前町勝田</t>
  </si>
  <si>
    <t>門前町勝田</t>
  </si>
  <si>
    <t>927-2142</t>
  </si>
  <si>
    <t>石川県輪島市門前町上河内</t>
  </si>
  <si>
    <t>門前町上河内</t>
  </si>
  <si>
    <t>927-2352</t>
  </si>
  <si>
    <t>石川県輪島市門前町北川</t>
  </si>
  <si>
    <t>門前町北川</t>
  </si>
  <si>
    <t>927-2332</t>
  </si>
  <si>
    <t>石川県輪島市門前町木原月</t>
  </si>
  <si>
    <t>門前町木原月</t>
  </si>
  <si>
    <t>927-2321</t>
  </si>
  <si>
    <t>石川県輪島市門前町久川</t>
  </si>
  <si>
    <t>門前町久川</t>
  </si>
  <si>
    <t>927-2311</t>
  </si>
  <si>
    <t>石川県輪島市門前町切狭</t>
  </si>
  <si>
    <t>門前町切狭</t>
  </si>
  <si>
    <t>927-2273</t>
  </si>
  <si>
    <t>石川県輪島市門前町暮坂</t>
  </si>
  <si>
    <t>門前町暮坂</t>
  </si>
  <si>
    <t>927-2335</t>
  </si>
  <si>
    <t>石川県輪島市門前町黒岩</t>
  </si>
  <si>
    <t>門前町黒岩</t>
  </si>
  <si>
    <t>927-2165</t>
  </si>
  <si>
    <t>石川県輪島市門前町黒島町</t>
  </si>
  <si>
    <t>門前町黒島町</t>
  </si>
  <si>
    <t>927-2344</t>
  </si>
  <si>
    <t>石川県輪島市門前町腰細</t>
  </si>
  <si>
    <t>門前町腰細</t>
  </si>
  <si>
    <t>927-2145</t>
  </si>
  <si>
    <t>石川県輪島市門前町小滝</t>
  </si>
  <si>
    <t>門前町小滝</t>
  </si>
  <si>
    <t>927-2361</t>
  </si>
  <si>
    <t>石川県輪島市門前町小山</t>
  </si>
  <si>
    <t>門前町小山</t>
  </si>
  <si>
    <t>927-2353</t>
  </si>
  <si>
    <t>石川県輪島市門前町是清</t>
  </si>
  <si>
    <t>門前町是清</t>
  </si>
  <si>
    <t>927-2133</t>
  </si>
  <si>
    <t>石川県輪島市門前町定広</t>
  </si>
  <si>
    <t>門前町定広</t>
  </si>
  <si>
    <t>927-2144</t>
  </si>
  <si>
    <t>石川県輪島市門前町猿橋</t>
  </si>
  <si>
    <t>門前町猿橋</t>
  </si>
  <si>
    <t>927-2112</t>
  </si>
  <si>
    <t>石川県輪島市門前町四位</t>
  </si>
  <si>
    <t>門前町四位</t>
  </si>
  <si>
    <t>927-2362</t>
  </si>
  <si>
    <t>石川県輪島市門前町椎木</t>
  </si>
  <si>
    <t>門前町椎木</t>
  </si>
  <si>
    <t>927-2175</t>
  </si>
  <si>
    <t>石川県輪島市門前町清水</t>
  </si>
  <si>
    <t>門前町清水</t>
  </si>
  <si>
    <t>927-2323</t>
  </si>
  <si>
    <t>石川県輪島市門前町神明原</t>
  </si>
  <si>
    <t>門前町神明原</t>
  </si>
  <si>
    <t>927-2304</t>
  </si>
  <si>
    <t>石川県輪島市門前町白禿</t>
  </si>
  <si>
    <t>門前町白禿</t>
  </si>
  <si>
    <t>927-2363</t>
  </si>
  <si>
    <t>石川県輪島市門前町新町分</t>
  </si>
  <si>
    <t>門前町新町分</t>
  </si>
  <si>
    <t>927-2275</t>
  </si>
  <si>
    <t>石川県輪島市門前町薄野</t>
  </si>
  <si>
    <t>門前町薄野</t>
  </si>
  <si>
    <t>927-2313</t>
  </si>
  <si>
    <t>石川県輪島市門前町清沢</t>
  </si>
  <si>
    <t>門前町清沢</t>
  </si>
  <si>
    <t>927-2351</t>
  </si>
  <si>
    <t>石川県輪島市門前町千代</t>
  </si>
  <si>
    <t>門前町千代</t>
  </si>
  <si>
    <t>927-2131</t>
  </si>
  <si>
    <t>石川県輪島市門前町平</t>
  </si>
  <si>
    <t>門前町平</t>
  </si>
  <si>
    <t>927-2172</t>
  </si>
  <si>
    <t>石川県輪島市門前町高根尾</t>
  </si>
  <si>
    <t>門前町高根尾</t>
  </si>
  <si>
    <t>927-2111</t>
  </si>
  <si>
    <t>石川県輪島市門前町滝上</t>
  </si>
  <si>
    <t>門前町滝上</t>
  </si>
  <si>
    <t>927-2325</t>
  </si>
  <si>
    <t>石川県輪島市門前町滝町</t>
  </si>
  <si>
    <t>門前町滝町</t>
  </si>
  <si>
    <t>927-2173</t>
  </si>
  <si>
    <t>石川県輪島市門前町舘</t>
  </si>
  <si>
    <t>門前町舘</t>
  </si>
  <si>
    <t>927-2333</t>
  </si>
  <si>
    <t>石川県輪島市門前町館分</t>
  </si>
  <si>
    <t>門前町館分</t>
  </si>
  <si>
    <t>927-2114</t>
  </si>
  <si>
    <t>石川県輪島市門前町谷口</t>
  </si>
  <si>
    <t>門前町谷口</t>
  </si>
  <si>
    <t>927-2105</t>
  </si>
  <si>
    <t>石川県輪島市門前町田村</t>
  </si>
  <si>
    <t>門前町田村</t>
  </si>
  <si>
    <t>927-2272</t>
  </si>
  <si>
    <t>石川県輪島市門前町樽見</t>
  </si>
  <si>
    <t>門前町樽見</t>
  </si>
  <si>
    <t>927-2134</t>
  </si>
  <si>
    <t>石川県輪島市門前町地原</t>
  </si>
  <si>
    <t>門前町地原</t>
  </si>
  <si>
    <t>927-2342</t>
  </si>
  <si>
    <t>石川県輪島市門前町剱地</t>
  </si>
  <si>
    <t>門前町剱地</t>
  </si>
  <si>
    <t>927-2164</t>
  </si>
  <si>
    <t>石川県輪島市門前町道下</t>
  </si>
  <si>
    <t>門前町道下</t>
  </si>
  <si>
    <t>927-2135</t>
  </si>
  <si>
    <t>石川県輪島市門前町百成</t>
  </si>
  <si>
    <t>門前町百成</t>
  </si>
  <si>
    <t>927-2276</t>
  </si>
  <si>
    <t>石川県輪島市門前町百成大角間</t>
  </si>
  <si>
    <t>門前町百成大角間</t>
  </si>
  <si>
    <t>927-2113</t>
  </si>
  <si>
    <t>石川県輪島市門前町俊兼</t>
  </si>
  <si>
    <t>門前町俊兼</t>
  </si>
  <si>
    <t>927-2154</t>
  </si>
  <si>
    <t>石川県輪島市門前町栃木</t>
  </si>
  <si>
    <t>門前町栃木</t>
  </si>
  <si>
    <t>927-2132</t>
  </si>
  <si>
    <t>石川県輪島市門前町長井坂</t>
  </si>
  <si>
    <t>門前町長井坂</t>
  </si>
  <si>
    <t>927-2366</t>
  </si>
  <si>
    <t>石川県輪島市門前町中田</t>
  </si>
  <si>
    <t>門前町中田</t>
  </si>
  <si>
    <t>927-2108</t>
  </si>
  <si>
    <t>石川県輪島市門前町中野屋</t>
  </si>
  <si>
    <t>門前町中野屋</t>
  </si>
  <si>
    <t>927-2283</t>
  </si>
  <si>
    <t>石川県輪島市門前町中谷内</t>
  </si>
  <si>
    <t>門前町中谷内</t>
  </si>
  <si>
    <t>927-2146</t>
  </si>
  <si>
    <t>石川県輪島市門前町西中尾</t>
  </si>
  <si>
    <t>門前町西中尾</t>
  </si>
  <si>
    <t>927-2312</t>
  </si>
  <si>
    <t>石川県輪島市門前町西中谷</t>
  </si>
  <si>
    <t>門前町西中谷</t>
  </si>
  <si>
    <t>927-2101</t>
  </si>
  <si>
    <t>石川県輪島市門前町西円山</t>
  </si>
  <si>
    <t>門前町西円山</t>
  </si>
  <si>
    <t>927-2126</t>
  </si>
  <si>
    <t>石川県輪島市門前町能納屋</t>
  </si>
  <si>
    <t>門前町能納屋</t>
  </si>
  <si>
    <t>927-2151</t>
  </si>
  <si>
    <t>石川県輪島市門前町走出</t>
  </si>
  <si>
    <t>門前町走出</t>
  </si>
  <si>
    <t>927-2122</t>
  </si>
  <si>
    <t>石川県輪島市門前町原</t>
  </si>
  <si>
    <t>門前町原</t>
  </si>
  <si>
    <t>石川県輪島市門前町馬場</t>
  </si>
  <si>
    <t>門前町馬場</t>
  </si>
  <si>
    <t>927-2124</t>
  </si>
  <si>
    <t>石川県輪島市門前町東大町</t>
  </si>
  <si>
    <t>門前町東大町</t>
  </si>
  <si>
    <t>927-2155</t>
  </si>
  <si>
    <t>石川県輪島市門前町日野尾</t>
  </si>
  <si>
    <t>門前町日野尾</t>
  </si>
  <si>
    <t>927-2174</t>
  </si>
  <si>
    <t>石川県輪島市門前町広岡</t>
  </si>
  <si>
    <t>門前町広岡</t>
  </si>
  <si>
    <t>927-2152</t>
  </si>
  <si>
    <t>石川県輪島市門前町広瀬</t>
  </si>
  <si>
    <t>門前町広瀬</t>
  </si>
  <si>
    <t>927-2153</t>
  </si>
  <si>
    <t>石川県輪島市門前町深田</t>
  </si>
  <si>
    <t>門前町深田</t>
  </si>
  <si>
    <t>927-2167</t>
  </si>
  <si>
    <t>石川県輪島市門前町深見</t>
  </si>
  <si>
    <t>門前町深見</t>
  </si>
  <si>
    <t>927-2355</t>
  </si>
  <si>
    <t>石川県輪島市門前町藤浜</t>
  </si>
  <si>
    <t>門前町藤浜</t>
  </si>
  <si>
    <t>927-2301</t>
  </si>
  <si>
    <t>石川県輪島市門前町二又</t>
  </si>
  <si>
    <t>門前町二又</t>
  </si>
  <si>
    <t>927-2127</t>
  </si>
  <si>
    <t>石川県輪島市門前町二又川</t>
  </si>
  <si>
    <t>門前町二又川</t>
  </si>
  <si>
    <t>927-2125</t>
  </si>
  <si>
    <t>石川県輪島市門前町別所</t>
  </si>
  <si>
    <t>門前町別所</t>
  </si>
  <si>
    <t>927-2138</t>
  </si>
  <si>
    <t>石川県輪島市門前町堀腰</t>
  </si>
  <si>
    <t>門前町堀腰</t>
  </si>
  <si>
    <t>927-2324</t>
  </si>
  <si>
    <t>石川県輪島市門前町馬渡</t>
  </si>
  <si>
    <t>門前町馬渡</t>
  </si>
  <si>
    <t>927-2271</t>
  </si>
  <si>
    <t>石川県輪島市門前町皆月</t>
  </si>
  <si>
    <t>門前町皆月</t>
  </si>
  <si>
    <t>927-2365</t>
  </si>
  <si>
    <t>石川県輪島市門前町南</t>
  </si>
  <si>
    <t>門前町南</t>
  </si>
  <si>
    <t>石川県輪島市門前町嶺</t>
  </si>
  <si>
    <t>門前町嶺</t>
  </si>
  <si>
    <t>927-2103</t>
  </si>
  <si>
    <t>石川県輪島市門前町宮古場</t>
  </si>
  <si>
    <t>門前町宮古場</t>
  </si>
  <si>
    <t>927-2277</t>
  </si>
  <si>
    <t>石川県輪島市門前町餅田</t>
  </si>
  <si>
    <t>門前町餅田</t>
  </si>
  <si>
    <t>927-2171</t>
  </si>
  <si>
    <t>石川県輪島市門前町本市</t>
  </si>
  <si>
    <t>門前町本市</t>
  </si>
  <si>
    <t>927-2115</t>
  </si>
  <si>
    <t>石川県輪島市門前町本内</t>
  </si>
  <si>
    <t>門前町本内</t>
  </si>
  <si>
    <t>927-2156</t>
  </si>
  <si>
    <t>石川県輪島市門前町門前</t>
  </si>
  <si>
    <t>門前町門前</t>
  </si>
  <si>
    <t>927-2284</t>
  </si>
  <si>
    <t>石川県輪島市門前町矢徳</t>
  </si>
  <si>
    <t>門前町矢徳</t>
  </si>
  <si>
    <t>927-2302</t>
  </si>
  <si>
    <t>石川県輪島市門前町山是清</t>
  </si>
  <si>
    <t>門前町山是清</t>
  </si>
  <si>
    <t>927-2104</t>
  </si>
  <si>
    <t>石川県輪島市門前町山辺</t>
  </si>
  <si>
    <t>門前町山辺</t>
  </si>
  <si>
    <t>927-2136</t>
  </si>
  <si>
    <t>石川県輪島市門前町鑓川</t>
  </si>
  <si>
    <t>門前町鑓川</t>
  </si>
  <si>
    <t>石川県輪島市門前町八幡</t>
  </si>
  <si>
    <t>門前町八幡</t>
  </si>
  <si>
    <t>927-2285</t>
  </si>
  <si>
    <t>石川県輪島市門前町吉浦</t>
  </si>
  <si>
    <t>門前町吉浦</t>
  </si>
  <si>
    <t>927-2161</t>
  </si>
  <si>
    <t>石川県輪島市門前町六郎木</t>
  </si>
  <si>
    <t>門前町六郎木</t>
  </si>
  <si>
    <t>927-2176</t>
  </si>
  <si>
    <t>石川県輪島市門前町和田</t>
  </si>
  <si>
    <t>門前町和田</t>
  </si>
  <si>
    <t>927-2331</t>
  </si>
  <si>
    <t>石川県輪島市門前町渡瀬</t>
  </si>
  <si>
    <t>門前町渡瀬</t>
  </si>
  <si>
    <t>928-0024</t>
  </si>
  <si>
    <t>石川県輪島市山岸町</t>
  </si>
  <si>
    <t>山岸町</t>
  </si>
  <si>
    <t>929-2364</t>
  </si>
  <si>
    <t>石川県輪島市大和町</t>
  </si>
  <si>
    <t>928-0014</t>
  </si>
  <si>
    <t>石川県輪島市山ノ上町</t>
  </si>
  <si>
    <t>山ノ上町</t>
  </si>
  <si>
    <t>928-0042</t>
  </si>
  <si>
    <t>石川県輪島市山本町</t>
  </si>
  <si>
    <t>山本町</t>
  </si>
  <si>
    <t>928-0012</t>
  </si>
  <si>
    <t>石川県輪島市横地町</t>
  </si>
  <si>
    <t>横地町</t>
  </si>
  <si>
    <t>928-0071</t>
  </si>
  <si>
    <t>石川県輪島市輪島崎町</t>
  </si>
  <si>
    <t>輪島崎町</t>
  </si>
  <si>
    <t>927-1200</t>
  </si>
  <si>
    <t>石川県珠洲市</t>
  </si>
  <si>
    <t>珠洲市</t>
  </si>
  <si>
    <t>927-1214</t>
  </si>
  <si>
    <t>石川県珠洲市飯田町</t>
  </si>
  <si>
    <t>飯田町</t>
  </si>
  <si>
    <t>927-1303</t>
  </si>
  <si>
    <t>石川県珠洲市石神町</t>
  </si>
  <si>
    <t>石神町</t>
  </si>
  <si>
    <t>927-1211</t>
  </si>
  <si>
    <t>石川県珠洲市岩坂町</t>
  </si>
  <si>
    <t>岩坂町</t>
  </si>
  <si>
    <t>927-1216</t>
  </si>
  <si>
    <t>石川県珠洲市上戸町寺社</t>
  </si>
  <si>
    <t>上戸町寺社</t>
  </si>
  <si>
    <t>927-1217</t>
  </si>
  <si>
    <t>石川県珠洲市上戸町南方</t>
  </si>
  <si>
    <t>上戸町南方</t>
  </si>
  <si>
    <t>927-1215</t>
  </si>
  <si>
    <t>石川県珠洲市上戸町北方</t>
  </si>
  <si>
    <t>上戸町北方</t>
  </si>
  <si>
    <t>927-1321</t>
  </si>
  <si>
    <t>石川県珠洲市大谷町</t>
  </si>
  <si>
    <t>大谷町</t>
  </si>
  <si>
    <t>927-1446</t>
  </si>
  <si>
    <t>石川県珠洲市折戸町</t>
  </si>
  <si>
    <t>折戸町</t>
  </si>
  <si>
    <t>927-1323</t>
  </si>
  <si>
    <t>石川県珠洲市片岩町</t>
  </si>
  <si>
    <t>片岩町</t>
  </si>
  <si>
    <t>927-1445</t>
  </si>
  <si>
    <t>石川県珠洲市唐笠町</t>
  </si>
  <si>
    <t>唐笠町</t>
  </si>
  <si>
    <t>927-1444</t>
  </si>
  <si>
    <t>石川県珠洲市唐笠町八ケ山</t>
  </si>
  <si>
    <t>唐笠町八ケ山</t>
  </si>
  <si>
    <t>927-1447</t>
  </si>
  <si>
    <t>石川県珠洲市川浦町</t>
  </si>
  <si>
    <t>川浦町</t>
  </si>
  <si>
    <t>927-1212</t>
  </si>
  <si>
    <t>石川県珠洲市熊谷町</t>
  </si>
  <si>
    <t>熊谷町</t>
  </si>
  <si>
    <t>927-1302</t>
  </si>
  <si>
    <t>石川県珠洲市笹波町</t>
  </si>
  <si>
    <t>笹波町</t>
  </si>
  <si>
    <t>927-1324</t>
  </si>
  <si>
    <t>石川県珠洲市清水町</t>
  </si>
  <si>
    <t>927-1202</t>
  </si>
  <si>
    <t>石川県珠洲市正院町飯塚</t>
  </si>
  <si>
    <t>正院町飯塚</t>
  </si>
  <si>
    <t>927-1201</t>
  </si>
  <si>
    <t>石川県珠洲市正院町岡田</t>
  </si>
  <si>
    <t>正院町岡田</t>
  </si>
  <si>
    <t>927-1205</t>
  </si>
  <si>
    <t>石川県珠洲市正院町川尻</t>
  </si>
  <si>
    <t>正院町川尻</t>
  </si>
  <si>
    <t>927-1207</t>
  </si>
  <si>
    <t>石川県珠洲市正院町小路</t>
  </si>
  <si>
    <t>正院町小路</t>
  </si>
  <si>
    <t>927-1206</t>
  </si>
  <si>
    <t>石川県珠洲市正院町正院</t>
  </si>
  <si>
    <t>正院町正院</t>
  </si>
  <si>
    <t>927-1203</t>
  </si>
  <si>
    <t>石川県珠洲市正院町平床</t>
  </si>
  <si>
    <t>正院町平床</t>
  </si>
  <si>
    <t>927-1301</t>
  </si>
  <si>
    <t>石川県珠洲市高屋町</t>
  </si>
  <si>
    <t>高屋町</t>
  </si>
  <si>
    <t>927-1204</t>
  </si>
  <si>
    <t>石川県珠洲市蛸島町</t>
  </si>
  <si>
    <t>蛸島町</t>
  </si>
  <si>
    <t>927-1322</t>
  </si>
  <si>
    <t>石川県珠洲市長橋町</t>
  </si>
  <si>
    <t>長橋町</t>
  </si>
  <si>
    <t>927-1325</t>
  </si>
  <si>
    <t>石川県珠洲市仁江町</t>
  </si>
  <si>
    <t>仁江町</t>
  </si>
  <si>
    <t>927-1213</t>
  </si>
  <si>
    <t>石川県珠洲市野々江町</t>
  </si>
  <si>
    <t>野々江町</t>
  </si>
  <si>
    <t>927-1442</t>
  </si>
  <si>
    <t>石川県珠洲市狼煙新町</t>
  </si>
  <si>
    <t>狼煙新町</t>
  </si>
  <si>
    <t>927-1441</t>
  </si>
  <si>
    <t>石川県珠洲市狼煙町</t>
  </si>
  <si>
    <t>狼煙町</t>
  </si>
  <si>
    <t>927-1443</t>
  </si>
  <si>
    <t>石川県珠洲市東山中町</t>
  </si>
  <si>
    <t>東山中町</t>
  </si>
  <si>
    <t>927-1222</t>
  </si>
  <si>
    <t>石川県珠洲市宝立町鵜飼</t>
  </si>
  <si>
    <t>宝立町鵜飼</t>
  </si>
  <si>
    <t>927-1223</t>
  </si>
  <si>
    <t>石川県珠洲市宝立町鵜島</t>
  </si>
  <si>
    <t>宝立町鵜島</t>
  </si>
  <si>
    <t>927-1227</t>
  </si>
  <si>
    <t>石川県珠洲市宝立町大町泥木</t>
  </si>
  <si>
    <t>宝立町大町泥木</t>
  </si>
  <si>
    <t>927-1228</t>
  </si>
  <si>
    <t>石川県珠洲市宝立町柏原</t>
  </si>
  <si>
    <t>宝立町柏原</t>
  </si>
  <si>
    <t>927-1221</t>
  </si>
  <si>
    <t>石川県珠洲市宝立町春日野</t>
  </si>
  <si>
    <t>宝立町春日野</t>
  </si>
  <si>
    <t>石川県珠洲市宝立町黒峰</t>
  </si>
  <si>
    <t>宝立町黒峰</t>
  </si>
  <si>
    <t>石川県珠洲市宝立町金峰寺</t>
  </si>
  <si>
    <t>宝立町金峰寺</t>
  </si>
  <si>
    <t>927-1225</t>
  </si>
  <si>
    <t>石川県珠洲市宝立町宗玄</t>
  </si>
  <si>
    <t>宝立町宗玄</t>
  </si>
  <si>
    <t>927-1226</t>
  </si>
  <si>
    <t>石川県珠洲市宝立町馬渡</t>
  </si>
  <si>
    <t>宝立町馬渡</t>
  </si>
  <si>
    <t>927-1224</t>
  </si>
  <si>
    <t>石川県珠洲市宝立町南黒丸</t>
  </si>
  <si>
    <t>宝立町南黒丸</t>
  </si>
  <si>
    <t>石川県珠洲市宝立町二艘丹</t>
  </si>
  <si>
    <t>宝立町二艘丹</t>
  </si>
  <si>
    <t>927-1326</t>
  </si>
  <si>
    <t>石川県珠洲市真浦町</t>
  </si>
  <si>
    <t>真浦町</t>
  </si>
  <si>
    <t>927-1304</t>
  </si>
  <si>
    <t>石川県珠洲市馬緤町</t>
  </si>
  <si>
    <t>馬緤町</t>
  </si>
  <si>
    <t>927-1452</t>
  </si>
  <si>
    <t>石川県珠洲市三崎町粟津</t>
  </si>
  <si>
    <t>三崎町粟津</t>
  </si>
  <si>
    <t>927-1454</t>
  </si>
  <si>
    <t>石川県珠洲市三崎町宇治</t>
  </si>
  <si>
    <t>三崎町宇治</t>
  </si>
  <si>
    <t>927-1457</t>
  </si>
  <si>
    <t>石川県珠洲市三崎町大屋</t>
  </si>
  <si>
    <t>三崎町大屋</t>
  </si>
  <si>
    <t>927-1456</t>
  </si>
  <si>
    <t>石川県珠洲市三崎町高波</t>
  </si>
  <si>
    <t>三崎町高波</t>
  </si>
  <si>
    <t>927-1462</t>
  </si>
  <si>
    <t>石川県珠洲市三崎町小泊</t>
  </si>
  <si>
    <t>三崎町小泊</t>
  </si>
  <si>
    <t>927-1451</t>
  </si>
  <si>
    <t>石川県珠洲市三崎町寺家</t>
  </si>
  <si>
    <t>三崎町寺家</t>
  </si>
  <si>
    <t>927-1466</t>
  </si>
  <si>
    <t>石川県珠洲市三崎町杉山</t>
  </si>
  <si>
    <t>三崎町杉山</t>
  </si>
  <si>
    <t>927-1468</t>
  </si>
  <si>
    <t>石川県珠洲市三崎町内方</t>
  </si>
  <si>
    <t>三崎町内方</t>
  </si>
  <si>
    <t>927-1465</t>
  </si>
  <si>
    <t>石川県珠洲市三崎町二本松</t>
  </si>
  <si>
    <t>三崎町二本松</t>
  </si>
  <si>
    <t>927-1455</t>
  </si>
  <si>
    <t>石川県珠洲市三崎町引砂</t>
  </si>
  <si>
    <t>三崎町引砂</t>
  </si>
  <si>
    <t>927-1461</t>
  </si>
  <si>
    <t>石川県珠洲市三崎町伏見</t>
  </si>
  <si>
    <t>三崎町伏見</t>
  </si>
  <si>
    <t>927-1464</t>
  </si>
  <si>
    <t>石川県珠洲市三崎町細屋</t>
  </si>
  <si>
    <t>三崎町細屋</t>
  </si>
  <si>
    <t>927-1467</t>
  </si>
  <si>
    <t>石川県珠洲市三崎町本</t>
  </si>
  <si>
    <t>三崎町本</t>
  </si>
  <si>
    <t>927-1463</t>
  </si>
  <si>
    <t>石川県珠洲市三崎町雲津</t>
  </si>
  <si>
    <t>三崎町雲津</t>
  </si>
  <si>
    <t>927-1453</t>
  </si>
  <si>
    <t>石川県珠洲市三崎町森腰</t>
  </si>
  <si>
    <t>三崎町森腰</t>
  </si>
  <si>
    <t>927-1237</t>
  </si>
  <si>
    <t>石川県珠洲市若山町宇都山</t>
  </si>
  <si>
    <t>若山町宇都山</t>
  </si>
  <si>
    <t>927-1314</t>
  </si>
  <si>
    <t>石川県珠洲市若山町上黒丸</t>
  </si>
  <si>
    <t>若山町上黒丸</t>
  </si>
  <si>
    <t>927-1311</t>
  </si>
  <si>
    <t>石川県珠洲市若山町上正力</t>
  </si>
  <si>
    <t>若山町上正力</t>
  </si>
  <si>
    <t>927-1317</t>
  </si>
  <si>
    <t>石川県珠洲市若山町上山</t>
  </si>
  <si>
    <t>若山町上山</t>
  </si>
  <si>
    <t>927-1318</t>
  </si>
  <si>
    <t>石川県珠洲市若山町北山</t>
  </si>
  <si>
    <t>若山町北山</t>
  </si>
  <si>
    <t>927-1234</t>
  </si>
  <si>
    <t>石川県珠洲市若山町経念</t>
  </si>
  <si>
    <t>若山町経念</t>
  </si>
  <si>
    <t>927-1315</t>
  </si>
  <si>
    <t>石川県珠洲市若山町白滝</t>
  </si>
  <si>
    <t>若山町白滝</t>
  </si>
  <si>
    <t>927-1231</t>
  </si>
  <si>
    <t>石川県珠洲市若山町鈴内</t>
  </si>
  <si>
    <t>若山町鈴内</t>
  </si>
  <si>
    <t>927-1233</t>
  </si>
  <si>
    <t>石川県珠洲市若山町出田</t>
  </si>
  <si>
    <t>若山町出田</t>
  </si>
  <si>
    <t>927-1316</t>
  </si>
  <si>
    <t>石川県珠洲市若山町洲巻</t>
  </si>
  <si>
    <t>若山町洲巻</t>
  </si>
  <si>
    <t>石川県珠洲市若山町大坊</t>
  </si>
  <si>
    <t>若山町大坊</t>
  </si>
  <si>
    <t>927-1236</t>
  </si>
  <si>
    <t>石川県珠洲市若山町中</t>
  </si>
  <si>
    <t>若山町中</t>
  </si>
  <si>
    <t>927-1235</t>
  </si>
  <si>
    <t>石川県珠洲市若山町中田</t>
  </si>
  <si>
    <t>若山町中田</t>
  </si>
  <si>
    <t>927-1238</t>
  </si>
  <si>
    <t>石川県珠洲市若山町延武</t>
  </si>
  <si>
    <t>若山町延武</t>
  </si>
  <si>
    <t>石川県珠洲市若山町火宮</t>
  </si>
  <si>
    <t>若山町火宮</t>
  </si>
  <si>
    <t>927-1232</t>
  </si>
  <si>
    <t>石川県珠洲市若山町広栗</t>
  </si>
  <si>
    <t>若山町広栗</t>
  </si>
  <si>
    <t>927-1312</t>
  </si>
  <si>
    <t>石川県珠洲市若山町二子</t>
  </si>
  <si>
    <t>若山町二子</t>
  </si>
  <si>
    <t>927-1239</t>
  </si>
  <si>
    <t>石川県珠洲市若山町古蔵</t>
  </si>
  <si>
    <t>若山町古蔵</t>
  </si>
  <si>
    <t>石川県珠洲市若山町南山</t>
  </si>
  <si>
    <t>若山町南山</t>
  </si>
  <si>
    <t>石川県珠洲市若山町向</t>
  </si>
  <si>
    <t>若山町向</t>
  </si>
  <si>
    <t>927-1313</t>
  </si>
  <si>
    <t>石川県珠洲市若山町宗末</t>
  </si>
  <si>
    <t>若山町宗末</t>
  </si>
  <si>
    <t>927-1319</t>
  </si>
  <si>
    <t>石川県珠洲市若山町吉ケ池</t>
  </si>
  <si>
    <t>若山町吉ケ池</t>
  </si>
  <si>
    <t>922-0000</t>
  </si>
  <si>
    <t>石川県加賀市</t>
  </si>
  <si>
    <t>加賀市</t>
  </si>
  <si>
    <t>922-0337</t>
  </si>
  <si>
    <t>石川県加賀市合河町</t>
  </si>
  <si>
    <t>合河町</t>
  </si>
  <si>
    <t>922-0278</t>
  </si>
  <si>
    <t>石川県加賀市荒木町</t>
  </si>
  <si>
    <t>荒木町</t>
  </si>
  <si>
    <t>922-0406</t>
  </si>
  <si>
    <t>石川県加賀市伊切町</t>
  </si>
  <si>
    <t>伊切町</t>
  </si>
  <si>
    <t>922-0403</t>
  </si>
  <si>
    <t>石川県加賀市一白町</t>
  </si>
  <si>
    <t>一白町</t>
  </si>
  <si>
    <t>922-0331</t>
  </si>
  <si>
    <t>石川県加賀市動橋町</t>
  </si>
  <si>
    <t>動橋町</t>
  </si>
  <si>
    <t>922-0411</t>
  </si>
  <si>
    <t>石川県加賀市潮津町</t>
  </si>
  <si>
    <t>潮津町</t>
  </si>
  <si>
    <t>922-0312</t>
  </si>
  <si>
    <t>石川県加賀市宇谷町</t>
  </si>
  <si>
    <t>宇谷町</t>
  </si>
  <si>
    <t>922-0302</t>
  </si>
  <si>
    <t>石川県加賀市打越町</t>
  </si>
  <si>
    <t>922-0222</t>
  </si>
  <si>
    <t>石川県加賀市上野町（丸山）</t>
  </si>
  <si>
    <t>上野町（丸山）</t>
  </si>
  <si>
    <t>922-0322</t>
  </si>
  <si>
    <t>石川県加賀市上野町（その他）</t>
  </si>
  <si>
    <t>上野町（その他）</t>
  </si>
  <si>
    <t>922-0425</t>
  </si>
  <si>
    <t>石川県加賀市大菅波町</t>
  </si>
  <si>
    <t>大菅波町</t>
  </si>
  <si>
    <t>922-0856</t>
  </si>
  <si>
    <t>石川県加賀市奥谷町</t>
  </si>
  <si>
    <t>奥谷町</t>
  </si>
  <si>
    <t>922-0445</t>
  </si>
  <si>
    <t>石川県加賀市小塩辻町</t>
  </si>
  <si>
    <t>小塩辻町</t>
  </si>
  <si>
    <t>922-0553</t>
  </si>
  <si>
    <t>石川県加賀市小塩町</t>
  </si>
  <si>
    <t>小塩町</t>
  </si>
  <si>
    <t>922-0428</t>
  </si>
  <si>
    <t>石川県加賀市尾中町</t>
  </si>
  <si>
    <t>尾中町</t>
  </si>
  <si>
    <t>922-0271</t>
  </si>
  <si>
    <t>石川県加賀市尾俣町</t>
  </si>
  <si>
    <t>尾俣町</t>
  </si>
  <si>
    <t>922-0262</t>
  </si>
  <si>
    <t>石川県加賀市柏野町</t>
  </si>
  <si>
    <t>柏野町</t>
  </si>
  <si>
    <t>922-0305</t>
  </si>
  <si>
    <t>石川県加賀市梶井町</t>
  </si>
  <si>
    <t>梶井町</t>
  </si>
  <si>
    <t>922-0564</t>
  </si>
  <si>
    <t>石川県加賀市片野町</t>
  </si>
  <si>
    <t>片野町</t>
  </si>
  <si>
    <t>922-0412</t>
  </si>
  <si>
    <t>石川県加賀市片山津温泉</t>
  </si>
  <si>
    <t>片山津温泉</t>
  </si>
  <si>
    <t>922-0414</t>
  </si>
  <si>
    <t>石川県加賀市片山津町</t>
  </si>
  <si>
    <t>片山津町</t>
  </si>
  <si>
    <t>922-0273</t>
  </si>
  <si>
    <t>石川県加賀市桂谷町</t>
  </si>
  <si>
    <t>桂谷町</t>
  </si>
  <si>
    <t>922-0013</t>
  </si>
  <si>
    <t>石川県加賀市上河崎町</t>
  </si>
  <si>
    <t>上河崎町</t>
  </si>
  <si>
    <t>922-0241</t>
  </si>
  <si>
    <t>石川県加賀市加茂町</t>
  </si>
  <si>
    <t>加茂町</t>
  </si>
  <si>
    <t>922-0277</t>
  </si>
  <si>
    <t>石川県加賀市河南町</t>
  </si>
  <si>
    <t>河南町</t>
  </si>
  <si>
    <t>922-0276</t>
  </si>
  <si>
    <t>石川県加賀市河南町（淀町）</t>
  </si>
  <si>
    <t>河南町（淀町）</t>
  </si>
  <si>
    <t>922-0314</t>
  </si>
  <si>
    <t>石川県加賀市河原町</t>
  </si>
  <si>
    <t>河原町</t>
  </si>
  <si>
    <t>922-0307</t>
  </si>
  <si>
    <t>石川県加賀市干拓町</t>
  </si>
  <si>
    <t>干拓町</t>
  </si>
  <si>
    <t>922-0434</t>
  </si>
  <si>
    <t>石川県加賀市北山田町</t>
  </si>
  <si>
    <t>北山田町</t>
  </si>
  <si>
    <t>922-0435</t>
  </si>
  <si>
    <t>石川県加賀市希望が丘</t>
  </si>
  <si>
    <t>希望が丘</t>
  </si>
  <si>
    <t>922-0842</t>
  </si>
  <si>
    <t>石川県加賀市熊坂町</t>
  </si>
  <si>
    <t>熊坂町</t>
  </si>
  <si>
    <t>922-0565</t>
  </si>
  <si>
    <t>石川県加賀市黒崎町</t>
  </si>
  <si>
    <t>922-0823</t>
  </si>
  <si>
    <t>石川県加賀市黒瀬町</t>
  </si>
  <si>
    <t>黒瀬町</t>
  </si>
  <si>
    <t>922-0326</t>
  </si>
  <si>
    <t>石川県加賀市桑原町</t>
  </si>
  <si>
    <t>桑原町</t>
  </si>
  <si>
    <t>922-0404</t>
  </si>
  <si>
    <t>石川県加賀市源平町</t>
  </si>
  <si>
    <t>源平町</t>
  </si>
  <si>
    <t>922-0266</t>
  </si>
  <si>
    <t>石川県加賀市小坂町</t>
  </si>
  <si>
    <t>922-0413</t>
  </si>
  <si>
    <t>石川県加賀市湖城町</t>
  </si>
  <si>
    <t>湖城町</t>
  </si>
  <si>
    <t>922-0424</t>
  </si>
  <si>
    <t>石川県加賀市小菅波町</t>
  </si>
  <si>
    <t>小菅波町</t>
  </si>
  <si>
    <t>922-0831</t>
  </si>
  <si>
    <t>石川県加賀市幸町</t>
  </si>
  <si>
    <t>922-0311</t>
  </si>
  <si>
    <t>石川県加賀市栄谷町</t>
  </si>
  <si>
    <t>栄谷町</t>
  </si>
  <si>
    <t>922-0423</t>
  </si>
  <si>
    <t>石川県加賀市作見町</t>
  </si>
  <si>
    <t>作見町</t>
  </si>
  <si>
    <t>922-0446</t>
  </si>
  <si>
    <t>石川県加賀市塩浜町</t>
  </si>
  <si>
    <t>塩浜町</t>
  </si>
  <si>
    <t>922-0673</t>
  </si>
  <si>
    <t>石川県加賀市塩屋町</t>
  </si>
  <si>
    <t>塩屋町</t>
  </si>
  <si>
    <t>922-0441</t>
  </si>
  <si>
    <t>石川県加賀市篠原新町</t>
  </si>
  <si>
    <t>篠原新町</t>
  </si>
  <si>
    <t>922-0442</t>
  </si>
  <si>
    <t>石川県加賀市篠原町</t>
  </si>
  <si>
    <t>篠原町</t>
  </si>
  <si>
    <t>922-0402</t>
  </si>
  <si>
    <t>石川県加賀市柴山町</t>
  </si>
  <si>
    <t>柴山町</t>
  </si>
  <si>
    <t>922-0315</t>
  </si>
  <si>
    <t>石川県加賀市清水町</t>
  </si>
  <si>
    <t>922-0012</t>
  </si>
  <si>
    <t>石川県加賀市下河崎町</t>
  </si>
  <si>
    <t>下河崎町</t>
  </si>
  <si>
    <t>922-0332</t>
  </si>
  <si>
    <t>石川県加賀市庄町</t>
  </si>
  <si>
    <t>庄町</t>
  </si>
  <si>
    <t>922-0836</t>
  </si>
  <si>
    <t>石川県加賀市白鳥町</t>
  </si>
  <si>
    <t>白鳥町</t>
  </si>
  <si>
    <t>922-0401</t>
  </si>
  <si>
    <t>石川県加賀市新保町</t>
  </si>
  <si>
    <t>922-0822</t>
  </si>
  <si>
    <t>石川県加賀市吸坂町</t>
  </si>
  <si>
    <t>吸坂町</t>
  </si>
  <si>
    <t>922-0264</t>
  </si>
  <si>
    <t>石川県加賀市須谷町</t>
  </si>
  <si>
    <t>須谷町</t>
  </si>
  <si>
    <t>922-0833</t>
  </si>
  <si>
    <t>石川県加賀市曾宇町</t>
  </si>
  <si>
    <t>曾宇町</t>
  </si>
  <si>
    <t>922-0825</t>
  </si>
  <si>
    <t>石川県加賀市直下町</t>
  </si>
  <si>
    <t>直下町</t>
  </si>
  <si>
    <t>922-0061</t>
  </si>
  <si>
    <t>石川県加賀市大聖寺相生町</t>
  </si>
  <si>
    <t>大聖寺相生町</t>
  </si>
  <si>
    <t>922-0022</t>
  </si>
  <si>
    <t>石川県加賀市大聖寺曙町</t>
  </si>
  <si>
    <t>大聖寺曙町</t>
  </si>
  <si>
    <t>922-0028</t>
  </si>
  <si>
    <t>石川県加賀市大聖寺麻畠町</t>
  </si>
  <si>
    <t>大聖寺麻畠町</t>
  </si>
  <si>
    <t>922-0004</t>
  </si>
  <si>
    <t>石川県加賀市大聖寺朝日町</t>
  </si>
  <si>
    <t>大聖寺朝日町</t>
  </si>
  <si>
    <t>922-0034</t>
  </si>
  <si>
    <t>石川県加賀市大聖寺荒町</t>
  </si>
  <si>
    <t>大聖寺荒町</t>
  </si>
  <si>
    <t>922-0036</t>
  </si>
  <si>
    <t>石川県加賀市大聖寺一本橋町</t>
  </si>
  <si>
    <t>大聖寺一本橋町</t>
  </si>
  <si>
    <t>922-0863</t>
  </si>
  <si>
    <t>石川県加賀市大聖寺今出町</t>
  </si>
  <si>
    <t>大聖寺今出町</t>
  </si>
  <si>
    <t>922-0042</t>
  </si>
  <si>
    <t>石川県加賀市大聖寺魚町</t>
  </si>
  <si>
    <t>大聖寺魚町</t>
  </si>
  <si>
    <t>922-0001</t>
  </si>
  <si>
    <t>石川県加賀市大聖寺上木町</t>
  </si>
  <si>
    <t>大聖寺上木町</t>
  </si>
  <si>
    <t>922-0802</t>
  </si>
  <si>
    <t>石川県加賀市大聖寺越前町</t>
  </si>
  <si>
    <t>大聖寺越前町</t>
  </si>
  <si>
    <t>922-0803</t>
  </si>
  <si>
    <t>石川県加賀市大聖寺越前三ツ屋町</t>
  </si>
  <si>
    <t>大聖寺越前三ツ屋町</t>
  </si>
  <si>
    <t>922-0806</t>
  </si>
  <si>
    <t>石川県加賀市大聖寺大新道</t>
  </si>
  <si>
    <t>大聖寺大新道</t>
  </si>
  <si>
    <t>922-0005</t>
  </si>
  <si>
    <t>石川県加賀市大聖寺岡町</t>
  </si>
  <si>
    <t>大聖寺岡町</t>
  </si>
  <si>
    <t>922-0003</t>
  </si>
  <si>
    <t>石川県加賀市大聖寺荻生町</t>
  </si>
  <si>
    <t>大聖寺荻生町</t>
  </si>
  <si>
    <t>922-0037</t>
  </si>
  <si>
    <t>石川県加賀市大聖寺鍛冶町</t>
  </si>
  <si>
    <t>大聖寺鍛冶町</t>
  </si>
  <si>
    <t>922-0011</t>
  </si>
  <si>
    <t>石川県加賀市大聖寺春日町</t>
  </si>
  <si>
    <t>大聖寺春日町</t>
  </si>
  <si>
    <t>922-0056</t>
  </si>
  <si>
    <t>石川県加賀市大聖寺片原町</t>
  </si>
  <si>
    <t>大聖寺片原町</t>
  </si>
  <si>
    <t>922-0032</t>
  </si>
  <si>
    <t>石川県加賀市大聖寺金子町</t>
  </si>
  <si>
    <t>大聖寺金子町</t>
  </si>
  <si>
    <t>石川県加賀市大聖寺上福田町</t>
  </si>
  <si>
    <t>大聖寺上福田町</t>
  </si>
  <si>
    <t>922-0046</t>
  </si>
  <si>
    <t>石川県加賀市大聖寺観音町</t>
  </si>
  <si>
    <t>大聖寺観音町</t>
  </si>
  <si>
    <t>922-0026</t>
  </si>
  <si>
    <t>石川県加賀市大聖寺亀町</t>
  </si>
  <si>
    <t>大聖寺亀町</t>
  </si>
  <si>
    <t>922-0064</t>
  </si>
  <si>
    <t>石川県加賀市大聖寺北片原町</t>
  </si>
  <si>
    <t>大聖寺北片原町</t>
  </si>
  <si>
    <t>922-0055</t>
  </si>
  <si>
    <t>石川県加賀市大聖寺京町</t>
  </si>
  <si>
    <t>大聖寺京町</t>
  </si>
  <si>
    <t>922-0851</t>
  </si>
  <si>
    <t>石川県加賀市大聖寺錦城ケ丘</t>
  </si>
  <si>
    <t>大聖寺錦城ケ丘</t>
  </si>
  <si>
    <t>922-0031</t>
  </si>
  <si>
    <t>石川県加賀市大聖寺木呂場町</t>
  </si>
  <si>
    <t>大聖寺木呂場町</t>
  </si>
  <si>
    <t>922-0043</t>
  </si>
  <si>
    <t>石川県加賀市大聖寺五軒町</t>
  </si>
  <si>
    <t>大聖寺五軒町</t>
  </si>
  <si>
    <t>石川県加賀市大聖寺敷地</t>
  </si>
  <si>
    <t>大聖寺敷地</t>
  </si>
  <si>
    <t>922-0841</t>
  </si>
  <si>
    <t>石川県加賀市大聖寺下屋敷町</t>
  </si>
  <si>
    <t>大聖寺下屋敷町</t>
  </si>
  <si>
    <t>922-0002</t>
  </si>
  <si>
    <t>石川県加賀市大聖寺下福田町</t>
  </si>
  <si>
    <t>大聖寺下福田町</t>
  </si>
  <si>
    <t>石川県加賀市大聖寺新川町</t>
  </si>
  <si>
    <t>大聖寺新川町</t>
  </si>
  <si>
    <t>922-0065</t>
  </si>
  <si>
    <t>石川県加賀市大聖寺新旗陽町</t>
  </si>
  <si>
    <t>大聖寺新旗陽町</t>
  </si>
  <si>
    <t>922-0068</t>
  </si>
  <si>
    <t>石川県加賀市大聖寺新組町</t>
  </si>
  <si>
    <t>大聖寺新組町</t>
  </si>
  <si>
    <t>922-0021</t>
  </si>
  <si>
    <t>石川県加賀市大聖寺新栄町</t>
  </si>
  <si>
    <t>大聖寺新栄町</t>
  </si>
  <si>
    <t>922-0063</t>
  </si>
  <si>
    <t>石川県加賀市大聖寺新町</t>
  </si>
  <si>
    <t>大聖寺新町</t>
  </si>
  <si>
    <t>922-0807</t>
  </si>
  <si>
    <t>石川県加賀市大聖寺神明町</t>
  </si>
  <si>
    <t>大聖寺神明町</t>
  </si>
  <si>
    <t>922-0805</t>
  </si>
  <si>
    <t>石川県加賀市大聖寺新屋敷町</t>
  </si>
  <si>
    <t>大聖寺新屋敷町</t>
  </si>
  <si>
    <t>922-0861</t>
  </si>
  <si>
    <t>石川県加賀市大聖寺地方町</t>
  </si>
  <si>
    <t>大聖寺地方町</t>
  </si>
  <si>
    <t>922-0045</t>
  </si>
  <si>
    <t>石川県加賀市大聖寺十一町</t>
  </si>
  <si>
    <t>大聖寺十一町</t>
  </si>
  <si>
    <t>922-0815</t>
  </si>
  <si>
    <t>石川県加賀市大聖寺菅生</t>
  </si>
  <si>
    <t>大聖寺菅生</t>
  </si>
  <si>
    <t>922-0814</t>
  </si>
  <si>
    <t>石川県加賀市大聖寺菅生町</t>
  </si>
  <si>
    <t>大聖寺菅生町</t>
  </si>
  <si>
    <t>922-0801</t>
  </si>
  <si>
    <t>石川県加賀市大聖寺関町</t>
  </si>
  <si>
    <t>大聖寺関町</t>
  </si>
  <si>
    <t>922-0671</t>
  </si>
  <si>
    <t>石川県加賀市大聖寺瀬越町</t>
  </si>
  <si>
    <t>大聖寺瀬越町</t>
  </si>
  <si>
    <t>922-0053</t>
  </si>
  <si>
    <t>石川県加賀市大聖寺鷹匠町</t>
  </si>
  <si>
    <t>大聖寺鷹匠町</t>
  </si>
  <si>
    <t>922-0812</t>
  </si>
  <si>
    <t>石川県加賀市大聖寺田原町</t>
  </si>
  <si>
    <t>大聖寺田原町</t>
  </si>
  <si>
    <t>922-0023</t>
  </si>
  <si>
    <t>石川県加賀市大聖寺大名竹町</t>
  </si>
  <si>
    <t>大聖寺大名竹町</t>
  </si>
  <si>
    <t>922-0035</t>
  </si>
  <si>
    <t>石川県加賀市大聖寺鉄砲町</t>
  </si>
  <si>
    <t>大聖寺鉄砲町</t>
  </si>
  <si>
    <t>922-0054</t>
  </si>
  <si>
    <t>石川県加賀市大聖寺寺町</t>
  </si>
  <si>
    <t>大聖寺寺町</t>
  </si>
  <si>
    <t>922-0007</t>
  </si>
  <si>
    <t>石川県加賀市大聖寺天神下町</t>
  </si>
  <si>
    <t>大聖寺天神下町</t>
  </si>
  <si>
    <t>922-0066</t>
  </si>
  <si>
    <t>石川県加賀市大聖寺殿町</t>
  </si>
  <si>
    <t>大聖寺殿町</t>
  </si>
  <si>
    <t>922-0804</t>
  </si>
  <si>
    <t>石川県加賀市大聖寺中新道</t>
  </si>
  <si>
    <t>大聖寺中新道</t>
  </si>
  <si>
    <t>922-0051</t>
  </si>
  <si>
    <t>石川県加賀市大聖寺仲町</t>
  </si>
  <si>
    <t>大聖寺仲町</t>
  </si>
  <si>
    <t>922-0047</t>
  </si>
  <si>
    <t>石川県加賀市大聖寺中町</t>
  </si>
  <si>
    <t>大聖寺中町</t>
  </si>
  <si>
    <t>922-0024</t>
  </si>
  <si>
    <t>石川県加賀市大聖寺永町</t>
  </si>
  <si>
    <t>大聖寺永町</t>
  </si>
  <si>
    <t>922-0862</t>
  </si>
  <si>
    <t>石川県加賀市大聖寺錦町</t>
  </si>
  <si>
    <t>大聖寺錦町</t>
  </si>
  <si>
    <t>922-0864</t>
  </si>
  <si>
    <t>石川県加賀市大聖寺西栄町</t>
  </si>
  <si>
    <t>大聖寺西栄町</t>
  </si>
  <si>
    <t>922-0865</t>
  </si>
  <si>
    <t>石川県加賀市大聖寺西町</t>
  </si>
  <si>
    <t>大聖寺西町</t>
  </si>
  <si>
    <t>石川県加賀市大聖寺畑町</t>
  </si>
  <si>
    <t>大聖寺畑町</t>
  </si>
  <si>
    <t>石川県加賀市大聖寺畑山町</t>
  </si>
  <si>
    <t>大聖寺畑山町</t>
  </si>
  <si>
    <t>922-0057</t>
  </si>
  <si>
    <t>石川県加賀市大聖寺八間道</t>
  </si>
  <si>
    <t>大聖寺八間道</t>
  </si>
  <si>
    <t>922-0048</t>
  </si>
  <si>
    <t>石川県加賀市大聖寺馬場町</t>
  </si>
  <si>
    <t>大聖寺馬場町</t>
  </si>
  <si>
    <t>922-0067</t>
  </si>
  <si>
    <t>石川県加賀市大聖寺番場町</t>
  </si>
  <si>
    <t>大聖寺番場町</t>
  </si>
  <si>
    <t>石川県加賀市大聖寺東敷地町</t>
  </si>
  <si>
    <t>大聖寺東敷地町</t>
  </si>
  <si>
    <t>922-0816</t>
  </si>
  <si>
    <t>石川県加賀市大聖寺東町</t>
  </si>
  <si>
    <t>大聖寺東町</t>
  </si>
  <si>
    <t>922-0044</t>
  </si>
  <si>
    <t>石川県加賀市大聖寺東横町</t>
  </si>
  <si>
    <t>大聖寺東横町</t>
  </si>
  <si>
    <t>石川県加賀市大聖寺平床</t>
  </si>
  <si>
    <t>大聖寺平床</t>
  </si>
  <si>
    <t>922-0052</t>
  </si>
  <si>
    <t>石川県加賀市大聖寺福田町</t>
  </si>
  <si>
    <t>大聖寺福田町</t>
  </si>
  <si>
    <t>922-0006</t>
  </si>
  <si>
    <t>石川県加賀市大聖寺藤ノ木町</t>
  </si>
  <si>
    <t>大聖寺藤ノ木町</t>
  </si>
  <si>
    <t>922-0033</t>
  </si>
  <si>
    <t>石川県加賀市大聖寺法華坊町</t>
  </si>
  <si>
    <t>大聖寺法華坊町</t>
  </si>
  <si>
    <t>922-0041</t>
  </si>
  <si>
    <t>石川県加賀市大聖寺本町</t>
  </si>
  <si>
    <t>大聖寺本町</t>
  </si>
  <si>
    <t>922-0062</t>
  </si>
  <si>
    <t>石川県加賀市大聖寺松ケ根町</t>
  </si>
  <si>
    <t>大聖寺松ケ根町</t>
  </si>
  <si>
    <t>石川県加賀市大聖寺松島町</t>
  </si>
  <si>
    <t>大聖寺松島町</t>
  </si>
  <si>
    <t>922-0853</t>
  </si>
  <si>
    <t>石川県加賀市大聖寺三ツ町</t>
  </si>
  <si>
    <t>大聖寺三ツ町</t>
  </si>
  <si>
    <t>石川県加賀市大聖寺三ツ屋町</t>
  </si>
  <si>
    <t>大聖寺三ツ屋町</t>
  </si>
  <si>
    <t>922-0852</t>
  </si>
  <si>
    <t>石川県加賀市大聖寺緑ケ丘</t>
  </si>
  <si>
    <t>大聖寺緑ケ丘</t>
  </si>
  <si>
    <t>922-0811</t>
  </si>
  <si>
    <t>石川県加賀市大聖寺南町</t>
  </si>
  <si>
    <t>大聖寺南町</t>
  </si>
  <si>
    <t>922-0025</t>
  </si>
  <si>
    <t>石川県加賀市大聖寺耳聞山仲町</t>
  </si>
  <si>
    <t>大聖寺耳聞山仲町</t>
  </si>
  <si>
    <t>922-0027</t>
  </si>
  <si>
    <t>石川県加賀市大聖寺耳聞山町</t>
  </si>
  <si>
    <t>大聖寺耳聞山町</t>
  </si>
  <si>
    <t>922-0038</t>
  </si>
  <si>
    <t>石川県加賀市大聖寺山田町</t>
  </si>
  <si>
    <t>大聖寺山田町</t>
  </si>
  <si>
    <t>922-0813</t>
  </si>
  <si>
    <t>石川県加賀市大聖寺弓町</t>
  </si>
  <si>
    <t>大聖寺弓町</t>
  </si>
  <si>
    <t>922-0843</t>
  </si>
  <si>
    <t>石川県加賀市大同町</t>
  </si>
  <si>
    <t>大同町</t>
  </si>
  <si>
    <t>922-0562</t>
  </si>
  <si>
    <t>石川県加賀市高尾町</t>
  </si>
  <si>
    <t>922-0301</t>
  </si>
  <si>
    <t>石川県加賀市高塚町</t>
  </si>
  <si>
    <t>高塚町</t>
  </si>
  <si>
    <t>922-0552</t>
  </si>
  <si>
    <t>石川県加賀市田尻町</t>
  </si>
  <si>
    <t>田尻町</t>
  </si>
  <si>
    <t>922-0855</t>
  </si>
  <si>
    <t>石川県加賀市橘町</t>
  </si>
  <si>
    <t>922-0313</t>
  </si>
  <si>
    <t>石川県加賀市勅使町</t>
  </si>
  <si>
    <t>勅使町</t>
  </si>
  <si>
    <t>922-0333</t>
  </si>
  <si>
    <t>石川県加賀市津波倉町</t>
  </si>
  <si>
    <t>922-0405</t>
  </si>
  <si>
    <t>石川県加賀市手塚町</t>
  </si>
  <si>
    <t>手塚町</t>
  </si>
  <si>
    <t>922-0426</t>
  </si>
  <si>
    <t>石川県加賀市天日町</t>
  </si>
  <si>
    <t>天日町</t>
  </si>
  <si>
    <t>922-0427</t>
  </si>
  <si>
    <t>石川県加賀市ときわ台</t>
  </si>
  <si>
    <t>ときわ台</t>
  </si>
  <si>
    <t>922-0832</t>
  </si>
  <si>
    <t>石川県加賀市百々町</t>
  </si>
  <si>
    <t>百々町</t>
  </si>
  <si>
    <t>922-0263</t>
  </si>
  <si>
    <t>石川県加賀市塔尾町</t>
  </si>
  <si>
    <t>塔尾町</t>
  </si>
  <si>
    <t>922-0421</t>
  </si>
  <si>
    <t>石川県加賀市冨塚町</t>
  </si>
  <si>
    <t>冨塚町</t>
  </si>
  <si>
    <t>922-0306</t>
  </si>
  <si>
    <t>石川県加賀市中島町</t>
  </si>
  <si>
    <t>中島町</t>
  </si>
  <si>
    <t>922-0014</t>
  </si>
  <si>
    <t>石川県加賀市中代町</t>
  </si>
  <si>
    <t>中代町</t>
  </si>
  <si>
    <t>922-0857</t>
  </si>
  <si>
    <t>石川県加賀市永井町</t>
  </si>
  <si>
    <t>永井町</t>
  </si>
  <si>
    <t>922-0324</t>
  </si>
  <si>
    <t>石川県加賀市七日市新町</t>
  </si>
  <si>
    <t>七日市新町</t>
  </si>
  <si>
    <t>922-0335</t>
  </si>
  <si>
    <t>石川県加賀市七日市町</t>
  </si>
  <si>
    <t>七日市町</t>
  </si>
  <si>
    <t>922-0821</t>
  </si>
  <si>
    <t>石川県加賀市南郷町</t>
  </si>
  <si>
    <t>南郷町</t>
  </si>
  <si>
    <t>922-0334</t>
  </si>
  <si>
    <t>石川県加賀市西島町</t>
  </si>
  <si>
    <t>西島町</t>
  </si>
  <si>
    <t>922-0433</t>
  </si>
  <si>
    <t>石川県加賀市西山田町</t>
  </si>
  <si>
    <t>西山田町</t>
  </si>
  <si>
    <t>922-0443</t>
  </si>
  <si>
    <t>石川県加賀市野田町</t>
  </si>
  <si>
    <t>922-0437</t>
  </si>
  <si>
    <t>石川県加賀市白山台</t>
  </si>
  <si>
    <t>白山台</t>
  </si>
  <si>
    <t>922-0844</t>
  </si>
  <si>
    <t>石川県加賀市白望台町</t>
  </si>
  <si>
    <t>白望台町</t>
  </si>
  <si>
    <t>922-0303</t>
  </si>
  <si>
    <t>石川県加賀市箱宮町</t>
  </si>
  <si>
    <t>箱宮町</t>
  </si>
  <si>
    <t>922-0554</t>
  </si>
  <si>
    <t>石川県加賀市橋立町</t>
  </si>
  <si>
    <t>橋立町</t>
  </si>
  <si>
    <t>922-0432</t>
  </si>
  <si>
    <t>石川県加賀市東山田町</t>
  </si>
  <si>
    <t>東山田町</t>
  </si>
  <si>
    <t>922-0824</t>
  </si>
  <si>
    <t>石川県加賀市日谷町</t>
  </si>
  <si>
    <t>日谷町</t>
  </si>
  <si>
    <t>922-0566</t>
  </si>
  <si>
    <t>石川県加賀市深田町</t>
  </si>
  <si>
    <t>深田町</t>
  </si>
  <si>
    <t>922-0325</t>
  </si>
  <si>
    <t>石川県加賀市二子塚町</t>
  </si>
  <si>
    <t>二子塚町</t>
  </si>
  <si>
    <t>922-0267</t>
  </si>
  <si>
    <t>石川県加賀市二ツ屋町</t>
  </si>
  <si>
    <t>922-0304</t>
  </si>
  <si>
    <t>石川県加賀市分校町</t>
  </si>
  <si>
    <t>分校町</t>
  </si>
  <si>
    <t>922-0274</t>
  </si>
  <si>
    <t>石川県加賀市別所町</t>
  </si>
  <si>
    <t>922-0275</t>
  </si>
  <si>
    <t>石川県加賀市別所町（富士見ケ丘）</t>
  </si>
  <si>
    <t>別所町（富士見ケ丘）</t>
  </si>
  <si>
    <t>922-0015</t>
  </si>
  <si>
    <t>石川県加賀市保賀町</t>
  </si>
  <si>
    <t>保賀町</t>
  </si>
  <si>
    <t>922-0835</t>
  </si>
  <si>
    <t>石川県加賀市細坪町</t>
  </si>
  <si>
    <t>細坪町</t>
  </si>
  <si>
    <t>922-0436</t>
  </si>
  <si>
    <t>石川県加賀市松が丘</t>
  </si>
  <si>
    <t>松が丘</t>
  </si>
  <si>
    <t>922-0316</t>
  </si>
  <si>
    <t>石川県加賀市松山町</t>
  </si>
  <si>
    <t>松山町</t>
  </si>
  <si>
    <t>922-0221</t>
  </si>
  <si>
    <t>石川県加賀市丸山町</t>
  </si>
  <si>
    <t>922-0854</t>
  </si>
  <si>
    <t>石川県加賀市三木町</t>
  </si>
  <si>
    <t>三木町</t>
  </si>
  <si>
    <t>922-0551</t>
  </si>
  <si>
    <t>石川県加賀市美岬町</t>
  </si>
  <si>
    <t>美岬町</t>
  </si>
  <si>
    <t>922-0265</t>
  </si>
  <si>
    <t>石川県加賀市水田丸町</t>
  </si>
  <si>
    <t>水田丸町</t>
  </si>
  <si>
    <t>922-0834</t>
  </si>
  <si>
    <t>石川県加賀市美谷が丘</t>
  </si>
  <si>
    <t>美谷が丘</t>
  </si>
  <si>
    <t>922-0444</t>
  </si>
  <si>
    <t>石川県加賀市宮地町</t>
  </si>
  <si>
    <t>宮地町</t>
  </si>
  <si>
    <t>922-0561</t>
  </si>
  <si>
    <t>石川県加賀市宮町</t>
  </si>
  <si>
    <t>宮町</t>
  </si>
  <si>
    <t>922-0321</t>
  </si>
  <si>
    <t>石川県加賀市森町</t>
  </si>
  <si>
    <t>森町</t>
  </si>
  <si>
    <t>922-0242</t>
  </si>
  <si>
    <t>石川県加賀市山代温泉</t>
  </si>
  <si>
    <t>山代温泉</t>
  </si>
  <si>
    <t>922-0247</t>
  </si>
  <si>
    <t>石川県加賀市山代温泉（上宮）</t>
  </si>
  <si>
    <t>山代温泉（上宮）</t>
  </si>
  <si>
    <t>922-0254</t>
  </si>
  <si>
    <t>石川県加賀市山代温泉（温泉通り）</t>
  </si>
  <si>
    <t>山代温泉（温泉通り）</t>
  </si>
  <si>
    <t>922-0257</t>
  </si>
  <si>
    <t>石川県加賀市山代温泉（桔梗丘）</t>
  </si>
  <si>
    <t>山代温泉（桔梗丘）</t>
  </si>
  <si>
    <t>922-0252</t>
  </si>
  <si>
    <t>石川県加賀市山代温泉（九谷町）</t>
  </si>
  <si>
    <t>山代温泉（九谷町）</t>
  </si>
  <si>
    <t>922-0255</t>
  </si>
  <si>
    <t>石川県加賀市山代温泉（幸町）</t>
  </si>
  <si>
    <t>山代温泉（幸町）</t>
  </si>
  <si>
    <t>922-0244</t>
  </si>
  <si>
    <t>石川県加賀市山代温泉（神明町）</t>
  </si>
  <si>
    <t>山代温泉（神明町）</t>
  </si>
  <si>
    <t>922-0246</t>
  </si>
  <si>
    <t>石川県加賀市山代温泉（八幡）</t>
  </si>
  <si>
    <t>山代温泉（八幡）</t>
  </si>
  <si>
    <t>922-0256</t>
  </si>
  <si>
    <t>石川県加賀市山代温泉（万松園通）</t>
  </si>
  <si>
    <t>山代温泉（万松園通）</t>
  </si>
  <si>
    <t>922-0253</t>
  </si>
  <si>
    <t>石川県加賀市山代温泉（東山町）</t>
  </si>
  <si>
    <t>山代温泉（東山町）</t>
  </si>
  <si>
    <t>922-0243</t>
  </si>
  <si>
    <t>石川県加賀市山代温泉（北部）</t>
  </si>
  <si>
    <t>山代温泉（北部）</t>
  </si>
  <si>
    <t>922-0258</t>
  </si>
  <si>
    <t>石川県加賀市山代温泉（南町）</t>
  </si>
  <si>
    <t>山代温泉（南町）</t>
  </si>
  <si>
    <t>922-0245</t>
  </si>
  <si>
    <t>石川県加賀市山代温泉（山背台）</t>
  </si>
  <si>
    <t>山代温泉（山背台）</t>
  </si>
  <si>
    <t>922-0251</t>
  </si>
  <si>
    <t>石川県加賀市山代温泉（大和町）</t>
  </si>
  <si>
    <t>山代温泉（大和町）</t>
  </si>
  <si>
    <t>922-0250</t>
  </si>
  <si>
    <t>石川県加賀市山代温泉桜町</t>
  </si>
  <si>
    <t>山代温泉桜町</t>
  </si>
  <si>
    <t>922-0431</t>
  </si>
  <si>
    <t>石川県加賀市山田町</t>
  </si>
  <si>
    <t>山田町</t>
  </si>
  <si>
    <t>922-0104</t>
  </si>
  <si>
    <t>石川県加賀市山中温泉旭町</t>
  </si>
  <si>
    <t>山中温泉旭町</t>
  </si>
  <si>
    <t>922-0134</t>
  </si>
  <si>
    <t>石川県加賀市山中温泉荒谷町</t>
  </si>
  <si>
    <t>山中温泉荒谷町</t>
  </si>
  <si>
    <t>922-0105</t>
  </si>
  <si>
    <t>石川県加賀市山中温泉泉町</t>
  </si>
  <si>
    <t>山中温泉泉町</t>
  </si>
  <si>
    <t>922-0135</t>
  </si>
  <si>
    <t>石川県加賀市山中温泉今立町</t>
  </si>
  <si>
    <t>山中温泉今立町</t>
  </si>
  <si>
    <t>922-0117</t>
  </si>
  <si>
    <t>石川県加賀市山中温泉上野町（緑ケ丘）</t>
  </si>
  <si>
    <t>山中温泉上野町（緑ケ丘）</t>
  </si>
  <si>
    <t>石川県加賀市山中温泉上野町（その他）</t>
  </si>
  <si>
    <t>山中温泉上野町（その他）</t>
  </si>
  <si>
    <t>922-0107</t>
  </si>
  <si>
    <t>石川県加賀市山中温泉上原町（漆器団地）</t>
  </si>
  <si>
    <t>山中温泉上原町（漆器団地）</t>
  </si>
  <si>
    <t>922-0108</t>
  </si>
  <si>
    <t>石川県加賀市山中温泉上原町（しらさぎ団地）</t>
  </si>
  <si>
    <t>山中温泉上原町（しらさぎ団地）</t>
  </si>
  <si>
    <t>922-0106</t>
  </si>
  <si>
    <t>石川県加賀市山中温泉上原町（その他）</t>
  </si>
  <si>
    <t>山中温泉上原町（その他）</t>
  </si>
  <si>
    <t>石川県加賀市山中温泉大土町</t>
  </si>
  <si>
    <t>山中温泉大土町</t>
  </si>
  <si>
    <t>922-0126</t>
  </si>
  <si>
    <t>石川県加賀市山中温泉河鹿町</t>
  </si>
  <si>
    <t>山中温泉河鹿町</t>
  </si>
  <si>
    <t>922-0137</t>
  </si>
  <si>
    <t>石川県加賀市山中温泉風谷町</t>
  </si>
  <si>
    <t>山中温泉風谷町</t>
  </si>
  <si>
    <t>922-0118</t>
  </si>
  <si>
    <t>石川県加賀市山中温泉加美谷台</t>
  </si>
  <si>
    <t>山中温泉加美谷台</t>
  </si>
  <si>
    <t>922-0138</t>
  </si>
  <si>
    <t>石川県加賀市山中温泉栢野町</t>
  </si>
  <si>
    <t>山中温泉栢野町</t>
  </si>
  <si>
    <t>922-0136</t>
  </si>
  <si>
    <t>石川県加賀市山中温泉枯淵町</t>
  </si>
  <si>
    <t>山中温泉枯淵町</t>
  </si>
  <si>
    <t>石川県加賀市山中温泉九谷町</t>
  </si>
  <si>
    <t>山中温泉九谷町</t>
  </si>
  <si>
    <t>922-0128</t>
  </si>
  <si>
    <t>石川県加賀市山中温泉こおろぎ町</t>
  </si>
  <si>
    <t>山中温泉こおろぎ町</t>
  </si>
  <si>
    <t>922-0125</t>
  </si>
  <si>
    <t>石川県加賀市山中温泉栄町</t>
  </si>
  <si>
    <t>山中温泉栄町</t>
  </si>
  <si>
    <t>石川県加賀市山中温泉坂下町</t>
  </si>
  <si>
    <t>山中温泉坂下町</t>
  </si>
  <si>
    <t>922-0131</t>
  </si>
  <si>
    <t>石川県加賀市山中温泉四十九院町</t>
  </si>
  <si>
    <t>山中温泉四十九院町</t>
  </si>
  <si>
    <t>922-0127</t>
  </si>
  <si>
    <t>石川県加賀市山中温泉下谷町</t>
  </si>
  <si>
    <t>山中温泉下谷町</t>
  </si>
  <si>
    <t>922-0139</t>
  </si>
  <si>
    <t>石川県加賀市山中温泉菅谷町</t>
  </si>
  <si>
    <t>山中温泉菅谷町</t>
  </si>
  <si>
    <t>石川県加賀市山中温泉杉水町</t>
  </si>
  <si>
    <t>山中温泉杉水町</t>
  </si>
  <si>
    <t>石川県加賀市山中温泉菅生谷町</t>
  </si>
  <si>
    <t>山中温泉菅生谷町</t>
  </si>
  <si>
    <t>922-0133</t>
  </si>
  <si>
    <t>石川県加賀市山中温泉滝町</t>
  </si>
  <si>
    <t>山中温泉滝町</t>
  </si>
  <si>
    <t>922-0111</t>
  </si>
  <si>
    <t>石川県加賀市山中温泉塚谷町</t>
  </si>
  <si>
    <t>山中温泉塚谷町</t>
  </si>
  <si>
    <t>922-0101</t>
  </si>
  <si>
    <t>石川県加賀市山中温泉中田町</t>
  </si>
  <si>
    <t>山中温泉中田町</t>
  </si>
  <si>
    <t>922-0132</t>
  </si>
  <si>
    <t>石川県加賀市山中温泉中津原町</t>
  </si>
  <si>
    <t>山中温泉中津原町</t>
  </si>
  <si>
    <t>922-0112</t>
  </si>
  <si>
    <t>石川県加賀市山中温泉西桂木町</t>
  </si>
  <si>
    <t>山中温泉西桂木町</t>
  </si>
  <si>
    <t>石川県加賀市山中温泉二天町</t>
  </si>
  <si>
    <t>山中温泉二天町</t>
  </si>
  <si>
    <t>922-0116</t>
  </si>
  <si>
    <t>石川県加賀市山中温泉白山町</t>
  </si>
  <si>
    <t>山中温泉白山町</t>
  </si>
  <si>
    <t>922-0102</t>
  </si>
  <si>
    <t>石川県加賀市山中温泉長谷田町（日の出団地）</t>
  </si>
  <si>
    <t>山中温泉長谷田町（日の出団地）</t>
  </si>
  <si>
    <t>922-0103</t>
  </si>
  <si>
    <t>石川県加賀市山中温泉長谷田町（その他）</t>
  </si>
  <si>
    <t>山中温泉長谷田町（その他）</t>
  </si>
  <si>
    <t>922-0113</t>
  </si>
  <si>
    <t>石川県加賀市山中温泉東桂木町</t>
  </si>
  <si>
    <t>山中温泉東桂木町</t>
  </si>
  <si>
    <t>922-0114</t>
  </si>
  <si>
    <t>石川県加賀市山中温泉東町</t>
  </si>
  <si>
    <t>山中温泉東町</t>
  </si>
  <si>
    <t>922-0121</t>
  </si>
  <si>
    <t>石川県加賀市山中温泉富士見町</t>
  </si>
  <si>
    <t>山中温泉富士見町</t>
  </si>
  <si>
    <t>石川県加賀市山中温泉片谷町</t>
  </si>
  <si>
    <t>山中温泉片谷町</t>
  </si>
  <si>
    <t>922-0115</t>
  </si>
  <si>
    <t>石川県加賀市山中温泉本町</t>
  </si>
  <si>
    <t>山中温泉本町</t>
  </si>
  <si>
    <t>石川県加賀市山中温泉真砂町</t>
  </si>
  <si>
    <t>山中温泉真砂町</t>
  </si>
  <si>
    <t>922-0129</t>
  </si>
  <si>
    <t>石川県加賀市山中温泉南町</t>
  </si>
  <si>
    <t>山中温泉南町</t>
  </si>
  <si>
    <t>922-0109</t>
  </si>
  <si>
    <t>石川県加賀市山中温泉宮の杜</t>
  </si>
  <si>
    <t>山中温泉宮の杜</t>
  </si>
  <si>
    <t>922-0123</t>
  </si>
  <si>
    <t>石川県加賀市山中温泉薬師町</t>
  </si>
  <si>
    <t>山中温泉薬師町</t>
  </si>
  <si>
    <t>922-0124</t>
  </si>
  <si>
    <t>石川県加賀市山中温泉湯の出町</t>
  </si>
  <si>
    <t>山中温泉湯の出町</t>
  </si>
  <si>
    <t>922-0122</t>
  </si>
  <si>
    <t>石川県加賀市山中温泉湯の本町</t>
  </si>
  <si>
    <t>山中温泉湯の本町</t>
  </si>
  <si>
    <t>石川県加賀市山中温泉我谷町</t>
  </si>
  <si>
    <t>山中温泉我谷町</t>
  </si>
  <si>
    <t>922-0563</t>
  </si>
  <si>
    <t>石川県加賀市豊町</t>
  </si>
  <si>
    <t>豊町</t>
  </si>
  <si>
    <t>石川県加賀市豊町（ハ）</t>
  </si>
  <si>
    <t>豊町（ハ）</t>
  </si>
  <si>
    <t>922-0422</t>
  </si>
  <si>
    <t>石川県加賀市弓波町</t>
  </si>
  <si>
    <t>弓波町</t>
  </si>
  <si>
    <t>922-0336</t>
  </si>
  <si>
    <t>石川県加賀市八日市町</t>
  </si>
  <si>
    <t>922-0261</t>
  </si>
  <si>
    <t>石川県加賀市横北町</t>
  </si>
  <si>
    <t>横北町</t>
  </si>
  <si>
    <t>922-0672</t>
  </si>
  <si>
    <t>石川県加賀市吉崎町</t>
  </si>
  <si>
    <t>922-0323</t>
  </si>
  <si>
    <t>石川県加賀市若葉台</t>
  </si>
  <si>
    <t>929-1100</t>
  </si>
  <si>
    <t>石川県かほく市</t>
  </si>
  <si>
    <t>かほく市</t>
  </si>
  <si>
    <t>929-1175</t>
  </si>
  <si>
    <t>石川県かほく市秋浜</t>
  </si>
  <si>
    <t>秋浜</t>
  </si>
  <si>
    <t>929-1121</t>
  </si>
  <si>
    <t>石川県かほく市宇気</t>
  </si>
  <si>
    <t>宇気</t>
  </si>
  <si>
    <t>929-1214</t>
  </si>
  <si>
    <t>石川県かほく市内高松</t>
  </si>
  <si>
    <t>内高松</t>
  </si>
  <si>
    <t>929-1126</t>
  </si>
  <si>
    <t>石川県かほく市内日角</t>
  </si>
  <si>
    <t>内日角</t>
  </si>
  <si>
    <t>929-1125</t>
  </si>
  <si>
    <t>石川県かほく市宇野気</t>
  </si>
  <si>
    <t>宇野気</t>
  </si>
  <si>
    <t>929-1102</t>
  </si>
  <si>
    <t>石川県かほく市上田名</t>
  </si>
  <si>
    <t>上田名</t>
  </si>
  <si>
    <t>929-1127</t>
  </si>
  <si>
    <t>石川県かほく市大崎</t>
  </si>
  <si>
    <t>大崎</t>
  </si>
  <si>
    <t>929-1210</t>
  </si>
  <si>
    <t>石川県かほく市学園台</t>
  </si>
  <si>
    <t>学園台</t>
  </si>
  <si>
    <t>929-1104</t>
  </si>
  <si>
    <t>石川県かほく市笠島</t>
  </si>
  <si>
    <t>笠島</t>
  </si>
  <si>
    <t>929-1115</t>
  </si>
  <si>
    <t>石川県かほく市上山田</t>
  </si>
  <si>
    <t>上山田</t>
  </si>
  <si>
    <t>929-1114</t>
  </si>
  <si>
    <t>石川県かほく市狩鹿野</t>
  </si>
  <si>
    <t>狩鹿野</t>
  </si>
  <si>
    <t>929-1206</t>
  </si>
  <si>
    <t>石川県かほく市元女</t>
  </si>
  <si>
    <t>元女</t>
  </si>
  <si>
    <t>929-1171</t>
  </si>
  <si>
    <t>石川県かほく市木津</t>
  </si>
  <si>
    <t>木津</t>
  </si>
  <si>
    <t>929-1111</t>
  </si>
  <si>
    <t>石川県かほく市気屋</t>
  </si>
  <si>
    <t>気屋</t>
  </si>
  <si>
    <t>929-1203</t>
  </si>
  <si>
    <t>石川県かほく市黒川</t>
  </si>
  <si>
    <t>黒川</t>
  </si>
  <si>
    <t>929-1113</t>
  </si>
  <si>
    <t>石川県かほく市指江</t>
  </si>
  <si>
    <t>指江</t>
  </si>
  <si>
    <t>929-1116</t>
  </si>
  <si>
    <t>石川県かほく市下山田</t>
  </si>
  <si>
    <t>下山田</t>
  </si>
  <si>
    <t>929-1177</t>
  </si>
  <si>
    <t>石川県かほく市白尾</t>
  </si>
  <si>
    <t>白尾</t>
  </si>
  <si>
    <t>929-1208</t>
  </si>
  <si>
    <t>石川県かほく市瀬戸町</t>
  </si>
  <si>
    <t>瀬戸町</t>
  </si>
  <si>
    <t>929-1176</t>
  </si>
  <si>
    <t>石川県かほく市外日角</t>
  </si>
  <si>
    <t>外日角</t>
  </si>
  <si>
    <t>929-1215</t>
  </si>
  <si>
    <t>石川県かほく市高松</t>
  </si>
  <si>
    <t>高松</t>
  </si>
  <si>
    <t>929-1112</t>
  </si>
  <si>
    <t>石川県かほく市多田</t>
  </si>
  <si>
    <t>多田</t>
  </si>
  <si>
    <t>929-1103</t>
  </si>
  <si>
    <t>石川県かほく市谷</t>
  </si>
  <si>
    <t>谷</t>
  </si>
  <si>
    <t>929-1173</t>
  </si>
  <si>
    <t>石川県かほく市遠塚</t>
  </si>
  <si>
    <t>遠塚</t>
  </si>
  <si>
    <t>929-1212</t>
  </si>
  <si>
    <t>石川県かほく市中沼</t>
  </si>
  <si>
    <t>中沼</t>
  </si>
  <si>
    <t>929-1213</t>
  </si>
  <si>
    <t>石川県かほく市長柄町</t>
  </si>
  <si>
    <t>長柄町</t>
  </si>
  <si>
    <t>929-1207</t>
  </si>
  <si>
    <t>石川県かほく市夏栗</t>
  </si>
  <si>
    <t>夏栗</t>
  </si>
  <si>
    <t>929-1122</t>
  </si>
  <si>
    <t>石川県かほく市七窪</t>
  </si>
  <si>
    <t>七窪</t>
  </si>
  <si>
    <t>929-1201</t>
  </si>
  <si>
    <t>石川県かほく市野寺</t>
  </si>
  <si>
    <t>野寺</t>
  </si>
  <si>
    <t>929-1202</t>
  </si>
  <si>
    <t>石川県かほく市八野</t>
  </si>
  <si>
    <t>八野</t>
  </si>
  <si>
    <t>929-1117</t>
  </si>
  <si>
    <t>石川県かほく市鉢伏</t>
  </si>
  <si>
    <t>鉢伏</t>
  </si>
  <si>
    <t>929-1174</t>
  </si>
  <si>
    <t>石川県かほく市浜北</t>
  </si>
  <si>
    <t>浜北</t>
  </si>
  <si>
    <t>929-1211</t>
  </si>
  <si>
    <t>石川県かほく市二ツ屋</t>
  </si>
  <si>
    <t>二ツ屋</t>
  </si>
  <si>
    <t>929-1172</t>
  </si>
  <si>
    <t>石川県かほく市松浜</t>
  </si>
  <si>
    <t>松浜</t>
  </si>
  <si>
    <t>929-1204</t>
  </si>
  <si>
    <t>石川県かほく市箕打</t>
  </si>
  <si>
    <t>箕打</t>
  </si>
  <si>
    <t>929-1123</t>
  </si>
  <si>
    <t>石川県かほく市森</t>
  </si>
  <si>
    <t>森</t>
  </si>
  <si>
    <t>929-1105</t>
  </si>
  <si>
    <t>石川県かほく市横山</t>
  </si>
  <si>
    <t>横山</t>
  </si>
  <si>
    <t>929-1101</t>
  </si>
  <si>
    <t>石川県かほく市余地</t>
  </si>
  <si>
    <t>余地</t>
  </si>
  <si>
    <t>929-1205</t>
  </si>
  <si>
    <t>石川県かほく市若緑</t>
  </si>
  <si>
    <t>若緑</t>
  </si>
  <si>
    <t>924-0000</t>
  </si>
  <si>
    <t>石川県白山市</t>
  </si>
  <si>
    <t>白山市</t>
  </si>
  <si>
    <t>920-2367</t>
  </si>
  <si>
    <t>石川県白山市相滝町</t>
  </si>
  <si>
    <t>相滝町</t>
  </si>
  <si>
    <t>924-0081</t>
  </si>
  <si>
    <t>石川県白山市相木</t>
  </si>
  <si>
    <t>相木</t>
  </si>
  <si>
    <t>924-0022</t>
  </si>
  <si>
    <t>石川県白山市相木町</t>
  </si>
  <si>
    <t>相木町</t>
  </si>
  <si>
    <t>924-0819</t>
  </si>
  <si>
    <t>石川県白山市青葉台</t>
  </si>
  <si>
    <t>青葉台</t>
  </si>
  <si>
    <t>920-2132</t>
  </si>
  <si>
    <t>石川県白山市明島町</t>
  </si>
  <si>
    <t>明島町</t>
  </si>
  <si>
    <t>924-0004</t>
  </si>
  <si>
    <t>石川県白山市旭丘</t>
  </si>
  <si>
    <t>旭丘</t>
  </si>
  <si>
    <t>924-0019</t>
  </si>
  <si>
    <t>石川県白山市あさひ荘苑</t>
  </si>
  <si>
    <t>あさひ荘苑</t>
  </si>
  <si>
    <t>924-0888</t>
  </si>
  <si>
    <t>石川県白山市旭町</t>
  </si>
  <si>
    <t>920-2356</t>
  </si>
  <si>
    <t>石川県白山市阿手町</t>
  </si>
  <si>
    <t>阿手町</t>
  </si>
  <si>
    <t>924-0056</t>
  </si>
  <si>
    <t>石川県白山市阿弥陀島町</t>
  </si>
  <si>
    <t>阿弥陀島町</t>
  </si>
  <si>
    <t>920-2332</t>
  </si>
  <si>
    <t>石川県白山市荒谷</t>
  </si>
  <si>
    <t>荒谷</t>
  </si>
  <si>
    <t>924-0037</t>
  </si>
  <si>
    <t>石川県白山市荒屋柏野町</t>
  </si>
  <si>
    <t>荒屋柏野町</t>
  </si>
  <si>
    <t>920-2151</t>
  </si>
  <si>
    <t>石川県白山市荒屋町</t>
  </si>
  <si>
    <t>920-2148</t>
  </si>
  <si>
    <t>石川県白山市行町</t>
  </si>
  <si>
    <t>行町</t>
  </si>
  <si>
    <t>920-2141</t>
  </si>
  <si>
    <t>石川県白山市安養寺町</t>
  </si>
  <si>
    <t>安養寺町</t>
  </si>
  <si>
    <t>924-0058</t>
  </si>
  <si>
    <t>石川県白山市石立町</t>
  </si>
  <si>
    <t>石立町</t>
  </si>
  <si>
    <t>924-0806</t>
  </si>
  <si>
    <t>石川県白山市石同新町</t>
  </si>
  <si>
    <t>石同新町</t>
  </si>
  <si>
    <t>924-0807</t>
  </si>
  <si>
    <t>石川県白山市石同町</t>
  </si>
  <si>
    <t>石同町</t>
  </si>
  <si>
    <t>929-0211</t>
  </si>
  <si>
    <t>石川県白山市井関町</t>
  </si>
  <si>
    <t>井関町</t>
  </si>
  <si>
    <t>924-0005</t>
  </si>
  <si>
    <t>石川県白山市一塚町</t>
  </si>
  <si>
    <t>一塚町</t>
  </si>
  <si>
    <t>920-2327</t>
  </si>
  <si>
    <t>石川県白山市市原</t>
  </si>
  <si>
    <t>市原</t>
  </si>
  <si>
    <t>924-0803</t>
  </si>
  <si>
    <t>石川県白山市乾町</t>
  </si>
  <si>
    <t>乾町</t>
  </si>
  <si>
    <t>920-2154</t>
  </si>
  <si>
    <t>石川県白山市井口町</t>
  </si>
  <si>
    <t>924-0827</t>
  </si>
  <si>
    <t>石川県白山市今平町</t>
  </si>
  <si>
    <t>今平町</t>
  </si>
  <si>
    <t>924-0847</t>
  </si>
  <si>
    <t>石川県白山市内方新保町</t>
  </si>
  <si>
    <t>内方新保町</t>
  </si>
  <si>
    <t>924-0835</t>
  </si>
  <si>
    <t>石川県白山市漆島町</t>
  </si>
  <si>
    <t>漆島町</t>
  </si>
  <si>
    <t>920-2144</t>
  </si>
  <si>
    <t>石川県白山市大竹町</t>
  </si>
  <si>
    <t>大竹町</t>
  </si>
  <si>
    <t>924-0067</t>
  </si>
  <si>
    <t>石川県白山市小川町</t>
  </si>
  <si>
    <t>小川町</t>
  </si>
  <si>
    <t>920-2333</t>
  </si>
  <si>
    <t>石川県白山市尾添</t>
  </si>
  <si>
    <t>尾添</t>
  </si>
  <si>
    <t>924-0826</t>
  </si>
  <si>
    <t>石川県白山市乙丸町</t>
  </si>
  <si>
    <t>920-2335</t>
  </si>
  <si>
    <t>石川県白山市女原</t>
  </si>
  <si>
    <t>女原</t>
  </si>
  <si>
    <t>920-2103</t>
  </si>
  <si>
    <t>石川県白山市小柳町</t>
  </si>
  <si>
    <t>小柳町</t>
  </si>
  <si>
    <t>924-0062</t>
  </si>
  <si>
    <t>石川県白山市笠間新</t>
  </si>
  <si>
    <t>笠間新</t>
  </si>
  <si>
    <t>924-0063</t>
  </si>
  <si>
    <t>石川県白山市笠間町</t>
  </si>
  <si>
    <t>笠間町</t>
  </si>
  <si>
    <t>929-0206</t>
  </si>
  <si>
    <t>石川県白山市鹿島平</t>
  </si>
  <si>
    <t>鹿島平</t>
  </si>
  <si>
    <t>924-0876</t>
  </si>
  <si>
    <t>石川県白山市鍛治町</t>
  </si>
  <si>
    <t>鍛治町</t>
  </si>
  <si>
    <t>929-0201</t>
  </si>
  <si>
    <t>石川県白山市鹿島町</t>
  </si>
  <si>
    <t>鹿島町</t>
  </si>
  <si>
    <t>924-0043</t>
  </si>
  <si>
    <t>石川県白山市柏町</t>
  </si>
  <si>
    <t>柏町</t>
  </si>
  <si>
    <t>920-2355</t>
  </si>
  <si>
    <t>石川県白山市数瀬町</t>
  </si>
  <si>
    <t>数瀬町</t>
  </si>
  <si>
    <t>920-2341</t>
  </si>
  <si>
    <t>石川県白山市釜清水町</t>
  </si>
  <si>
    <t>釜清水町</t>
  </si>
  <si>
    <t>920-2338</t>
  </si>
  <si>
    <t>石川県白山市釜谷</t>
  </si>
  <si>
    <t>釜谷</t>
  </si>
  <si>
    <t>924-0066</t>
  </si>
  <si>
    <t>石川県白山市上小川町</t>
  </si>
  <si>
    <t>上小川町</t>
  </si>
  <si>
    <t>924-0035</t>
  </si>
  <si>
    <t>石川県白山市上柏野町</t>
  </si>
  <si>
    <t>上柏野町</t>
  </si>
  <si>
    <t>924-0846</t>
  </si>
  <si>
    <t>石川県白山市上島田町</t>
  </si>
  <si>
    <t>上島田町</t>
  </si>
  <si>
    <t>920-2375</t>
  </si>
  <si>
    <t>石川県白山市上野町</t>
  </si>
  <si>
    <t>上野町</t>
  </si>
  <si>
    <t>924-0828</t>
  </si>
  <si>
    <t>石川県白山市上二口町</t>
  </si>
  <si>
    <t>上二口町</t>
  </si>
  <si>
    <t>924-0853</t>
  </si>
  <si>
    <t>石川県白山市上安田町</t>
  </si>
  <si>
    <t>上安田町</t>
  </si>
  <si>
    <t>920-2344</t>
  </si>
  <si>
    <t>石川県白山市上吉谷町</t>
  </si>
  <si>
    <t>上吉谷町</t>
  </si>
  <si>
    <t>920-2373</t>
  </si>
  <si>
    <t>石川県白山市河合町</t>
  </si>
  <si>
    <t>河合町</t>
  </si>
  <si>
    <t>920-2315</t>
  </si>
  <si>
    <t>石川県白山市河内町板尾</t>
  </si>
  <si>
    <t>河内町板尾</t>
  </si>
  <si>
    <t>920-2318</t>
  </si>
  <si>
    <t>石川県白山市河内町内尾</t>
  </si>
  <si>
    <t>河内町内尾</t>
  </si>
  <si>
    <t>920-2312</t>
  </si>
  <si>
    <t>石川県白山市河内町奥池</t>
  </si>
  <si>
    <t>河内町奥池</t>
  </si>
  <si>
    <t>920-2304</t>
  </si>
  <si>
    <t>石川県白山市河内町きりの里</t>
  </si>
  <si>
    <t>河内町きりの里</t>
  </si>
  <si>
    <t>920-2316</t>
  </si>
  <si>
    <t>石川県白山市河内町金間</t>
  </si>
  <si>
    <t>河内町金間</t>
  </si>
  <si>
    <t>920-2301</t>
  </si>
  <si>
    <t>石川県白山市河内町口直海</t>
  </si>
  <si>
    <t>河内町口直海</t>
  </si>
  <si>
    <t>920-2313</t>
  </si>
  <si>
    <t>石川県白山市河内町久保</t>
  </si>
  <si>
    <t>河内町久保</t>
  </si>
  <si>
    <t>920-2305</t>
  </si>
  <si>
    <t>石川県白山市河内町江津</t>
  </si>
  <si>
    <t>河内町江津</t>
  </si>
  <si>
    <t>920-2317</t>
  </si>
  <si>
    <t>石川県白山市河内町下折</t>
  </si>
  <si>
    <t>河内町下折</t>
  </si>
  <si>
    <t>920-2311</t>
  </si>
  <si>
    <t>石川県白山市河内町中直海</t>
  </si>
  <si>
    <t>河内町中直海</t>
  </si>
  <si>
    <t>920-2314</t>
  </si>
  <si>
    <t>石川県白山市河内町吹上</t>
  </si>
  <si>
    <t>河内町吹上</t>
  </si>
  <si>
    <t>920-2303</t>
  </si>
  <si>
    <t>石川県白山市河内町福岡</t>
  </si>
  <si>
    <t>河内町福岡</t>
  </si>
  <si>
    <t>920-2302</t>
  </si>
  <si>
    <t>石川県白山市河内町ふじが丘</t>
  </si>
  <si>
    <t>河内町ふじが丘</t>
  </si>
  <si>
    <t>920-2306</t>
  </si>
  <si>
    <t>石川県白山市河内町吉岡</t>
  </si>
  <si>
    <t>河内町吉岡</t>
  </si>
  <si>
    <t>920-2346</t>
  </si>
  <si>
    <t>石川県白山市河原山町</t>
  </si>
  <si>
    <t>河原山町</t>
  </si>
  <si>
    <t>924-0055</t>
  </si>
  <si>
    <t>石川県白山市北島町</t>
  </si>
  <si>
    <t>北島町</t>
  </si>
  <si>
    <t>924-0030</t>
  </si>
  <si>
    <t>石川県白山市北成町</t>
  </si>
  <si>
    <t>北成町</t>
  </si>
  <si>
    <t>924-0039</t>
  </si>
  <si>
    <t>石川県白山市北安田西</t>
  </si>
  <si>
    <t>北安田西</t>
  </si>
  <si>
    <t>924-0024</t>
  </si>
  <si>
    <t>石川県白山市北安田町</t>
  </si>
  <si>
    <t>北安田町</t>
  </si>
  <si>
    <t>920-2326</t>
  </si>
  <si>
    <t>石川県白山市木滑</t>
  </si>
  <si>
    <t>木滑</t>
  </si>
  <si>
    <t>920-2325</t>
  </si>
  <si>
    <t>石川県白山市木滑新</t>
  </si>
  <si>
    <t>木滑新</t>
  </si>
  <si>
    <t>924-0007</t>
  </si>
  <si>
    <t>石川県白山市倉部町</t>
  </si>
  <si>
    <t>倉部町</t>
  </si>
  <si>
    <t>924-0865</t>
  </si>
  <si>
    <t>石川県白山市倉光</t>
  </si>
  <si>
    <t>倉光</t>
  </si>
  <si>
    <t>924-0866</t>
  </si>
  <si>
    <t>石川県白山市倉光西</t>
  </si>
  <si>
    <t>倉光西</t>
  </si>
  <si>
    <t>924-0064</t>
  </si>
  <si>
    <t>石川県白山市黒瀬町</t>
  </si>
  <si>
    <t>920-2502</t>
  </si>
  <si>
    <t>石川県白山市桑島</t>
  </si>
  <si>
    <t>桑島</t>
  </si>
  <si>
    <t>924-0842</t>
  </si>
  <si>
    <t>石川県白山市剣崎町</t>
  </si>
  <si>
    <t>剣崎町</t>
  </si>
  <si>
    <t>924-0052</t>
  </si>
  <si>
    <t>石川県白山市源兵島町</t>
  </si>
  <si>
    <t>源兵島町</t>
  </si>
  <si>
    <t>924-0821</t>
  </si>
  <si>
    <t>石川県白山市木津町</t>
  </si>
  <si>
    <t>木津町</t>
  </si>
  <si>
    <t>924-0817</t>
  </si>
  <si>
    <t>石川県白山市幸明町</t>
  </si>
  <si>
    <t>幸明町</t>
  </si>
  <si>
    <t>924-0851</t>
  </si>
  <si>
    <t>石川県白山市御影堂町</t>
  </si>
  <si>
    <t>御影堂町</t>
  </si>
  <si>
    <t>924-0034</t>
  </si>
  <si>
    <t>石川県白山市小上町</t>
  </si>
  <si>
    <t>小上町</t>
  </si>
  <si>
    <t>920-2357</t>
  </si>
  <si>
    <t>石川県白山市五十谷町</t>
  </si>
  <si>
    <t>五十谷町</t>
  </si>
  <si>
    <t>924-0014</t>
  </si>
  <si>
    <t>石川県白山市五歩市町</t>
  </si>
  <si>
    <t>五歩市町</t>
  </si>
  <si>
    <t>920-2337</t>
  </si>
  <si>
    <t>石川県白山市五味島</t>
  </si>
  <si>
    <t>五味島</t>
  </si>
  <si>
    <t>920-2102</t>
  </si>
  <si>
    <t>石川県白山市坂尻町</t>
  </si>
  <si>
    <t>坂尻町</t>
  </si>
  <si>
    <t>920-2322</t>
  </si>
  <si>
    <t>石川県白山市佐良</t>
  </si>
  <si>
    <t>佐良</t>
  </si>
  <si>
    <t>920-2114</t>
  </si>
  <si>
    <t>石川県白山市三宮町</t>
  </si>
  <si>
    <t>三宮町</t>
  </si>
  <si>
    <t>920-2143</t>
  </si>
  <si>
    <t>石川県白山市七原町</t>
  </si>
  <si>
    <t>924-0065</t>
  </si>
  <si>
    <t>石川県白山市七郎町</t>
  </si>
  <si>
    <t>七郎町</t>
  </si>
  <si>
    <t>920-2164</t>
  </si>
  <si>
    <t>石川県白山市柴木（２丁目）</t>
  </si>
  <si>
    <t>柴木（２丁目）</t>
  </si>
  <si>
    <t>920-2163</t>
  </si>
  <si>
    <t>石川県白山市柴木町</t>
  </si>
  <si>
    <t>柴木町</t>
  </si>
  <si>
    <t>924-0845</t>
  </si>
  <si>
    <t>石川県白山市島田町</t>
  </si>
  <si>
    <t>924-0038</t>
  </si>
  <si>
    <t>石川県白山市下柏野町</t>
  </si>
  <si>
    <t>下柏野町</t>
  </si>
  <si>
    <t>920-2503</t>
  </si>
  <si>
    <t>石川県白山市下田原</t>
  </si>
  <si>
    <t>下田原</t>
  </si>
  <si>
    <t>920-2374</t>
  </si>
  <si>
    <t>石川県白山市下野町</t>
  </si>
  <si>
    <t>下野町</t>
  </si>
  <si>
    <t>920-2342</t>
  </si>
  <si>
    <t>石川県白山市下吉谷町</t>
  </si>
  <si>
    <t>下吉谷町</t>
  </si>
  <si>
    <t>920-2501</t>
  </si>
  <si>
    <t>石川県白山市白峰</t>
  </si>
  <si>
    <t>白峰</t>
  </si>
  <si>
    <t>920-2115</t>
  </si>
  <si>
    <t>石川県白山市白山町</t>
  </si>
  <si>
    <t>924-0015</t>
  </si>
  <si>
    <t>石川県白山市新田町</t>
  </si>
  <si>
    <t>新田町</t>
  </si>
  <si>
    <t>924-0020</t>
  </si>
  <si>
    <t>石川県白山市新成</t>
  </si>
  <si>
    <t>新成</t>
  </si>
  <si>
    <t>924-0878</t>
  </si>
  <si>
    <t>石川県白山市末広</t>
  </si>
  <si>
    <t>末広</t>
  </si>
  <si>
    <t>929-0213</t>
  </si>
  <si>
    <t>石川県白山市末正町</t>
  </si>
  <si>
    <t>末正町</t>
  </si>
  <si>
    <t>924-0825</t>
  </si>
  <si>
    <t>石川県白山市菅波町</t>
  </si>
  <si>
    <t>菅波町</t>
  </si>
  <si>
    <t>920-2364</t>
  </si>
  <si>
    <t>石川県白山市杉森町</t>
  </si>
  <si>
    <t>920-2372</t>
  </si>
  <si>
    <t>石川県白山市瀬木野町</t>
  </si>
  <si>
    <t>瀬木野町</t>
  </si>
  <si>
    <t>920-2331</t>
  </si>
  <si>
    <t>石川県白山市瀬戸</t>
  </si>
  <si>
    <t>920-2323</t>
  </si>
  <si>
    <t>石川県白山市瀬波</t>
  </si>
  <si>
    <t>瀬波</t>
  </si>
  <si>
    <t>924-0802</t>
  </si>
  <si>
    <t>石川県白山市専福寺町</t>
  </si>
  <si>
    <t>専福寺町</t>
  </si>
  <si>
    <t>924-0028</t>
  </si>
  <si>
    <t>石川県白山市相川新町</t>
  </si>
  <si>
    <t>相川新町</t>
  </si>
  <si>
    <t>924-0027</t>
  </si>
  <si>
    <t>石川県白山市相川町</t>
  </si>
  <si>
    <t>相川町</t>
  </si>
  <si>
    <t>920-2101</t>
  </si>
  <si>
    <t>石川県白山市曽谷町</t>
  </si>
  <si>
    <t>曽谷町</t>
  </si>
  <si>
    <t>924-0021</t>
  </si>
  <si>
    <t>石川県白山市竹松町</t>
  </si>
  <si>
    <t>竹松町</t>
  </si>
  <si>
    <t>924-0824</t>
  </si>
  <si>
    <t>石川県白山市田地町</t>
  </si>
  <si>
    <t>田地町</t>
  </si>
  <si>
    <t>924-0875</t>
  </si>
  <si>
    <t>石川県白山市辰巳町</t>
  </si>
  <si>
    <t>924-0801</t>
  </si>
  <si>
    <t>石川県白山市田中町</t>
  </si>
  <si>
    <t>920-2155</t>
  </si>
  <si>
    <t>石川県白山市知気寺町</t>
  </si>
  <si>
    <t>知気寺町</t>
  </si>
  <si>
    <t>924-0867</t>
  </si>
  <si>
    <t>石川県白山市茶屋</t>
  </si>
  <si>
    <t>茶屋</t>
  </si>
  <si>
    <t>920-2324</t>
  </si>
  <si>
    <t>石川県白山市中宮</t>
  </si>
  <si>
    <t>中宮</t>
  </si>
  <si>
    <t>929-0214</t>
  </si>
  <si>
    <t>石川県白山市長屋町</t>
  </si>
  <si>
    <t>長屋町</t>
  </si>
  <si>
    <t>924-0072</t>
  </si>
  <si>
    <t>石川県白山市千代野西</t>
  </si>
  <si>
    <t>千代野西</t>
  </si>
  <si>
    <t>924-0073</t>
  </si>
  <si>
    <t>石川県白山市千代野東</t>
  </si>
  <si>
    <t>千代野東</t>
  </si>
  <si>
    <t>924-0074</t>
  </si>
  <si>
    <t>石川県白山市千代野南</t>
  </si>
  <si>
    <t>千代野南</t>
  </si>
  <si>
    <t>920-2104</t>
  </si>
  <si>
    <t>石川県白山市月橋町</t>
  </si>
  <si>
    <t>月橋町</t>
  </si>
  <si>
    <t>920-2111</t>
  </si>
  <si>
    <t>石川県白山市鶴来朝日町</t>
  </si>
  <si>
    <t>鶴来朝日町</t>
  </si>
  <si>
    <t>920-2125</t>
  </si>
  <si>
    <t>石川県白山市鶴来今町</t>
  </si>
  <si>
    <t>鶴来今町</t>
  </si>
  <si>
    <t>920-2133</t>
  </si>
  <si>
    <t>石川県白山市鶴来大国町</t>
  </si>
  <si>
    <t>鶴来大国町</t>
  </si>
  <si>
    <t>920-2127</t>
  </si>
  <si>
    <t>石川県白山市鶴来上東町</t>
  </si>
  <si>
    <t>鶴来上東町</t>
  </si>
  <si>
    <t>920-2166</t>
  </si>
  <si>
    <t>石川県白山市鶴来桑島町</t>
  </si>
  <si>
    <t>鶴来桑島町</t>
  </si>
  <si>
    <t>920-2128</t>
  </si>
  <si>
    <t>石川県白山市鶴来下東町</t>
  </si>
  <si>
    <t>鶴来下東町</t>
  </si>
  <si>
    <t>920-2126</t>
  </si>
  <si>
    <t>石川県白山市鶴来新町</t>
  </si>
  <si>
    <t>鶴来新町</t>
  </si>
  <si>
    <t>920-2124</t>
  </si>
  <si>
    <t>石川県白山市鶴来清沢町</t>
  </si>
  <si>
    <t>鶴来清沢町</t>
  </si>
  <si>
    <t>920-2122</t>
  </si>
  <si>
    <t>石川県白山市鶴来知守町</t>
  </si>
  <si>
    <t>鶴来知守町</t>
  </si>
  <si>
    <t>920-2123</t>
  </si>
  <si>
    <t>石川県白山市鶴来日詰町</t>
  </si>
  <si>
    <t>鶴来日詰町</t>
  </si>
  <si>
    <t>920-2112</t>
  </si>
  <si>
    <t>石川県白山市鶴来日吉町</t>
  </si>
  <si>
    <t>鶴来日吉町</t>
  </si>
  <si>
    <t>920-2129</t>
  </si>
  <si>
    <t>石川県白山市鶴来古町</t>
  </si>
  <si>
    <t>鶴来古町</t>
  </si>
  <si>
    <t>920-2121</t>
  </si>
  <si>
    <t>石川県白山市鶴来本町（１～４丁目）</t>
  </si>
  <si>
    <t>鶴来本町（１～４丁目）</t>
  </si>
  <si>
    <t>920-2134</t>
  </si>
  <si>
    <t>石川県白山市鶴来水戸町（２～４丁目）</t>
  </si>
  <si>
    <t>鶴来水戸町（２～４丁目）</t>
  </si>
  <si>
    <t>924-0854</t>
  </si>
  <si>
    <t>石川県白山市出合島町</t>
  </si>
  <si>
    <t>出合島町</t>
  </si>
  <si>
    <t>920-2368</t>
  </si>
  <si>
    <t>石川県白山市出合町</t>
  </si>
  <si>
    <t>出合町</t>
  </si>
  <si>
    <t>929-0212</t>
  </si>
  <si>
    <t>石川県白山市手取町</t>
  </si>
  <si>
    <t>手取町</t>
  </si>
  <si>
    <t>920-2162</t>
  </si>
  <si>
    <t>石川県白山市道法寺町</t>
  </si>
  <si>
    <t>道法寺町</t>
  </si>
  <si>
    <t>924-0804</t>
  </si>
  <si>
    <t>石川県白山市徳丸町</t>
  </si>
  <si>
    <t>徳丸町</t>
  </si>
  <si>
    <t>924-0071</t>
  </si>
  <si>
    <t>石川県白山市徳光町</t>
  </si>
  <si>
    <t>徳光町</t>
  </si>
  <si>
    <t>924-0885</t>
  </si>
  <si>
    <t>石川県白山市殿町</t>
  </si>
  <si>
    <t>920-2165</t>
  </si>
  <si>
    <t>石川県白山市富光寺町</t>
  </si>
  <si>
    <t>富光寺町</t>
  </si>
  <si>
    <t>924-0818</t>
  </si>
  <si>
    <t>石川県白山市中奥町</t>
  </si>
  <si>
    <t>中奥町</t>
  </si>
  <si>
    <t>924-0036</t>
  </si>
  <si>
    <t>石川県白山市中柏野町</t>
  </si>
  <si>
    <t>中柏野町</t>
  </si>
  <si>
    <t>920-2116</t>
  </si>
  <si>
    <t>石川県白山市中島町</t>
  </si>
  <si>
    <t>924-0848</t>
  </si>
  <si>
    <t>石川県白山市長島町</t>
  </si>
  <si>
    <t>長島町</t>
  </si>
  <si>
    <t>924-0003</t>
  </si>
  <si>
    <t>石川県白山市中新保町</t>
  </si>
  <si>
    <t>中新保町</t>
  </si>
  <si>
    <t>924-0811</t>
  </si>
  <si>
    <t>石川県白山市長竹町</t>
  </si>
  <si>
    <t>長竹町</t>
  </si>
  <si>
    <t>920-2339</t>
  </si>
  <si>
    <t>石川県白山市鴇ケ谷</t>
  </si>
  <si>
    <t>鴇ケ谷</t>
  </si>
  <si>
    <t>924-0029</t>
  </si>
  <si>
    <t>石川県白山市中成</t>
  </si>
  <si>
    <t>中成</t>
  </si>
  <si>
    <t>920-2147</t>
  </si>
  <si>
    <t>石川県白山市中ノ郷町</t>
  </si>
  <si>
    <t>中ノ郷町</t>
  </si>
  <si>
    <t>924-0877</t>
  </si>
  <si>
    <t>石川県白山市中町</t>
  </si>
  <si>
    <t>924-0810</t>
  </si>
  <si>
    <t>石川県白山市菜の花</t>
  </si>
  <si>
    <t>菜の花</t>
  </si>
  <si>
    <t>924-0023</t>
  </si>
  <si>
    <t>石川県白山市成町</t>
  </si>
  <si>
    <t>成町</t>
  </si>
  <si>
    <t>924-0045</t>
  </si>
  <si>
    <t>石川県白山市西柏</t>
  </si>
  <si>
    <t>西柏</t>
  </si>
  <si>
    <t>924-0044</t>
  </si>
  <si>
    <t>石川県白山市西柏町</t>
  </si>
  <si>
    <t>西柏町</t>
  </si>
  <si>
    <t>920-2343</t>
  </si>
  <si>
    <t>石川県白山市西佐良町</t>
  </si>
  <si>
    <t>西佐良町</t>
  </si>
  <si>
    <t>924-0871</t>
  </si>
  <si>
    <t>石川県白山市西新町</t>
  </si>
  <si>
    <t>西新町</t>
  </si>
  <si>
    <t>924-0046</t>
  </si>
  <si>
    <t>石川県白山市西美沢野</t>
  </si>
  <si>
    <t>西美沢野</t>
  </si>
  <si>
    <t>924-0047</t>
  </si>
  <si>
    <t>石川県白山市西美沢野町</t>
  </si>
  <si>
    <t>西美沢野町</t>
  </si>
  <si>
    <t>929-0202</t>
  </si>
  <si>
    <t>石川県白山市西米光町</t>
  </si>
  <si>
    <t>西米光町</t>
  </si>
  <si>
    <t>924-0808</t>
  </si>
  <si>
    <t>石川県白山市布市</t>
  </si>
  <si>
    <t>布市</t>
  </si>
  <si>
    <t>920-2161</t>
  </si>
  <si>
    <t>石川県白山市熱野町</t>
  </si>
  <si>
    <t>熱野町</t>
  </si>
  <si>
    <t>920-2352</t>
  </si>
  <si>
    <t>石川県白山市野地町</t>
  </si>
  <si>
    <t>野地町</t>
  </si>
  <si>
    <t>924-0863</t>
  </si>
  <si>
    <t>石川県白山市博労</t>
  </si>
  <si>
    <t>博労</t>
  </si>
  <si>
    <t>924-0814</t>
  </si>
  <si>
    <t>石川県白山市橋爪新町</t>
  </si>
  <si>
    <t>橋爪新町</t>
  </si>
  <si>
    <t>924-0812</t>
  </si>
  <si>
    <t>石川県白山市橋爪町</t>
  </si>
  <si>
    <t>橋爪町</t>
  </si>
  <si>
    <t>929-0205</t>
  </si>
  <si>
    <t>石川県白山市蓮池町</t>
  </si>
  <si>
    <t>蓮池町</t>
  </si>
  <si>
    <t>924-0002</t>
  </si>
  <si>
    <t>石川県白山市八田中町</t>
  </si>
  <si>
    <t>八田中町</t>
  </si>
  <si>
    <t>924-0001</t>
  </si>
  <si>
    <t>石川県白山市八田町</t>
  </si>
  <si>
    <t>924-0864</t>
  </si>
  <si>
    <t>石川県白山市馬場</t>
  </si>
  <si>
    <t>馬場</t>
  </si>
  <si>
    <t>924-0013</t>
  </si>
  <si>
    <t>石川県白山市番匠町</t>
  </si>
  <si>
    <t>番匠町</t>
  </si>
  <si>
    <t>924-0856</t>
  </si>
  <si>
    <t>石川県白山市番田町</t>
  </si>
  <si>
    <t>番田町</t>
  </si>
  <si>
    <t>924-0883</t>
  </si>
  <si>
    <t>石川県白山市東一番町</t>
  </si>
  <si>
    <t>東一番町</t>
  </si>
  <si>
    <t>924-0042</t>
  </si>
  <si>
    <t>石川県白山市東柏町</t>
  </si>
  <si>
    <t>東柏町</t>
  </si>
  <si>
    <t>924-0887</t>
  </si>
  <si>
    <t>石川県白山市東三番町</t>
  </si>
  <si>
    <t>東三番町</t>
  </si>
  <si>
    <t>924-0884</t>
  </si>
  <si>
    <t>石川県白山市東新町</t>
  </si>
  <si>
    <t>東新町</t>
  </si>
  <si>
    <t>924-0886</t>
  </si>
  <si>
    <t>石川県白山市東二番町</t>
  </si>
  <si>
    <t>東二番町</t>
  </si>
  <si>
    <t>920-2336</t>
  </si>
  <si>
    <t>石川県白山市東二口</t>
  </si>
  <si>
    <t>東二口</t>
  </si>
  <si>
    <t>924-0041</t>
  </si>
  <si>
    <t>石川県白山市東美沢野町</t>
  </si>
  <si>
    <t>東美沢野町</t>
  </si>
  <si>
    <t>920-2353</t>
  </si>
  <si>
    <t>石川県白山市左礫町</t>
  </si>
  <si>
    <t>左礫町</t>
  </si>
  <si>
    <t>920-2153</t>
  </si>
  <si>
    <t>石川県白山市日御子町</t>
  </si>
  <si>
    <t>日御子町</t>
  </si>
  <si>
    <t>920-2168</t>
  </si>
  <si>
    <t>石川県白山市陽羽里</t>
  </si>
  <si>
    <t>陽羽里</t>
  </si>
  <si>
    <t>920-2146</t>
  </si>
  <si>
    <t>石川県白山市日向町</t>
  </si>
  <si>
    <t>日向町</t>
  </si>
  <si>
    <t>929-0204</t>
  </si>
  <si>
    <t>石川県白山市平加町</t>
  </si>
  <si>
    <t>平加町</t>
  </si>
  <si>
    <t>924-0026</t>
  </si>
  <si>
    <t>石川県白山市平木町</t>
  </si>
  <si>
    <t>平木町</t>
  </si>
  <si>
    <t>924-0841</t>
  </si>
  <si>
    <t>石川県白山市平松町</t>
  </si>
  <si>
    <t>平松町</t>
  </si>
  <si>
    <t>920-2371</t>
  </si>
  <si>
    <t>石川県白山市広瀬町</t>
  </si>
  <si>
    <t>広瀬町</t>
  </si>
  <si>
    <t>920-2334</t>
  </si>
  <si>
    <t>石川県白山市深瀬</t>
  </si>
  <si>
    <t>深瀬</t>
  </si>
  <si>
    <t>920-2142</t>
  </si>
  <si>
    <t>石川県白山市深瀬新町</t>
  </si>
  <si>
    <t>深瀬新町</t>
  </si>
  <si>
    <t>924-0813</t>
  </si>
  <si>
    <t>石川県白山市福正寺町</t>
  </si>
  <si>
    <t>福正寺町</t>
  </si>
  <si>
    <t>924-0858</t>
  </si>
  <si>
    <t>石川県白山市福新町</t>
  </si>
  <si>
    <t>福新町</t>
  </si>
  <si>
    <t>924-0051</t>
  </si>
  <si>
    <t>石川県白山市福留町</t>
  </si>
  <si>
    <t>福留町</t>
  </si>
  <si>
    <t>924-0059</t>
  </si>
  <si>
    <t>石川県白山市福留南</t>
  </si>
  <si>
    <t>福留南</t>
  </si>
  <si>
    <t>924-0857</t>
  </si>
  <si>
    <t>石川県白山市福永町</t>
  </si>
  <si>
    <t>福永町</t>
  </si>
  <si>
    <t>924-0012</t>
  </si>
  <si>
    <t>石川県白山市福増町</t>
  </si>
  <si>
    <t>920-2347</t>
  </si>
  <si>
    <t>石川県白山市仏師ケ野町</t>
  </si>
  <si>
    <t>仏師ケ野町</t>
  </si>
  <si>
    <t>924-0831</t>
  </si>
  <si>
    <t>石川県白山市藤波</t>
  </si>
  <si>
    <t>藤波</t>
  </si>
  <si>
    <t>924-0832</t>
  </si>
  <si>
    <t>石川県白山市藤木町</t>
  </si>
  <si>
    <t>藤木町</t>
  </si>
  <si>
    <t>924-0025</t>
  </si>
  <si>
    <t>石川県白山市蕪城</t>
  </si>
  <si>
    <t>蕪城</t>
  </si>
  <si>
    <t>920-2167</t>
  </si>
  <si>
    <t>石川県白山市部入道町</t>
  </si>
  <si>
    <t>部入道町</t>
  </si>
  <si>
    <t>924-0872</t>
  </si>
  <si>
    <t>石川県白山市古城町</t>
  </si>
  <si>
    <t>920-2363</t>
  </si>
  <si>
    <t>石川県白山市別宮出町</t>
  </si>
  <si>
    <t>別宮出町</t>
  </si>
  <si>
    <t>920-2362</t>
  </si>
  <si>
    <t>石川県白山市別宮町</t>
  </si>
  <si>
    <t>別宮町</t>
  </si>
  <si>
    <t>924-0076</t>
  </si>
  <si>
    <t>石川県白山市法仏町</t>
  </si>
  <si>
    <t>法仏町</t>
  </si>
  <si>
    <t>924-0823</t>
  </si>
  <si>
    <t>石川県白山市坊丸町</t>
  </si>
  <si>
    <t>924-0057</t>
  </si>
  <si>
    <t>石川県白山市松本町</t>
  </si>
  <si>
    <t>924-0815</t>
  </si>
  <si>
    <t>石川県白山市三浦町</t>
  </si>
  <si>
    <t>929-0221</t>
  </si>
  <si>
    <t>石川県白山市美川今町</t>
  </si>
  <si>
    <t>美川今町</t>
  </si>
  <si>
    <t>929-0235</t>
  </si>
  <si>
    <t>石川県白山市美川永代町</t>
  </si>
  <si>
    <t>美川永代町</t>
  </si>
  <si>
    <t>929-0223</t>
  </si>
  <si>
    <t>石川県白山市美川北町</t>
  </si>
  <si>
    <t>美川北町</t>
  </si>
  <si>
    <t>929-0234</t>
  </si>
  <si>
    <t>石川県白山市美川神幸町</t>
  </si>
  <si>
    <t>美川神幸町</t>
  </si>
  <si>
    <t>929-0222</t>
  </si>
  <si>
    <t>石川県白山市美川新町</t>
  </si>
  <si>
    <t>美川新町</t>
  </si>
  <si>
    <t>929-0232</t>
  </si>
  <si>
    <t>石川県白山市美川末広町</t>
  </si>
  <si>
    <t>美川末広町</t>
  </si>
  <si>
    <t>929-0224</t>
  </si>
  <si>
    <t>石川県白山市美川中町</t>
  </si>
  <si>
    <t>美川中町</t>
  </si>
  <si>
    <t>929-0233</t>
  </si>
  <si>
    <t>石川県白山市美川浜町</t>
  </si>
  <si>
    <t>美川浜町</t>
  </si>
  <si>
    <t>929-0215</t>
  </si>
  <si>
    <t>石川県白山市美川南町</t>
  </si>
  <si>
    <t>美川南町</t>
  </si>
  <si>
    <t>929-0216</t>
  </si>
  <si>
    <t>石川県白山市美川本吉町</t>
  </si>
  <si>
    <t>美川本吉町</t>
  </si>
  <si>
    <t>929-0231</t>
  </si>
  <si>
    <t>石川県白山市美川和波町</t>
  </si>
  <si>
    <t>美川和波町</t>
  </si>
  <si>
    <t>920-2365</t>
  </si>
  <si>
    <t>石川県白山市神子清水町</t>
  </si>
  <si>
    <t>神子清水町</t>
  </si>
  <si>
    <t>920-2361</t>
  </si>
  <si>
    <t>石川県白山市三坂町</t>
  </si>
  <si>
    <t>三坂町</t>
  </si>
  <si>
    <t>924-0820</t>
  </si>
  <si>
    <t>石川県白山市美里町</t>
  </si>
  <si>
    <t>美里町</t>
  </si>
  <si>
    <t>924-0048</t>
  </si>
  <si>
    <t>石川県白山市美沢野町</t>
  </si>
  <si>
    <t>美沢野町</t>
  </si>
  <si>
    <t>924-0855</t>
  </si>
  <si>
    <t>石川県白山市水島町</t>
  </si>
  <si>
    <t>水島町</t>
  </si>
  <si>
    <t>924-0822</t>
  </si>
  <si>
    <t>石川県白山市みずほ</t>
  </si>
  <si>
    <t>みずほ</t>
  </si>
  <si>
    <t>924-0053</t>
  </si>
  <si>
    <t>石川県白山市水澄町</t>
  </si>
  <si>
    <t>水澄町</t>
  </si>
  <si>
    <t>920-2354</t>
  </si>
  <si>
    <t>石川県白山市三ツ瀬町</t>
  </si>
  <si>
    <t>三ツ瀬町</t>
  </si>
  <si>
    <t>920-2345</t>
  </si>
  <si>
    <t>石川県白山市三ツ屋野町</t>
  </si>
  <si>
    <t>三ツ屋野町</t>
  </si>
  <si>
    <t>929-0217</t>
  </si>
  <si>
    <t>石川県白山市湊町</t>
  </si>
  <si>
    <t>924-0016</t>
  </si>
  <si>
    <t>石川県白山市宮永市町</t>
  </si>
  <si>
    <t>宮永市町</t>
  </si>
  <si>
    <t>924-0018</t>
  </si>
  <si>
    <t>石川県白山市宮永新町</t>
  </si>
  <si>
    <t>宮永新町</t>
  </si>
  <si>
    <t>924-0017</t>
  </si>
  <si>
    <t>石川県白山市宮永町</t>
  </si>
  <si>
    <t>宮永町</t>
  </si>
  <si>
    <t>924-0069</t>
  </si>
  <si>
    <t>石川県白山市宮原町</t>
  </si>
  <si>
    <t>宮原町</t>
  </si>
  <si>
    <t>924-0068</t>
  </si>
  <si>
    <t>石川県白山市宮保新町</t>
  </si>
  <si>
    <t>宮保新町</t>
  </si>
  <si>
    <t>924-0061</t>
  </si>
  <si>
    <t>石川県白山市宮保町</t>
  </si>
  <si>
    <t>924-0033</t>
  </si>
  <si>
    <t>石川県白山市宮丸町</t>
  </si>
  <si>
    <t>宮丸町</t>
  </si>
  <si>
    <t>924-0816</t>
  </si>
  <si>
    <t>石川県白山市三幸町</t>
  </si>
  <si>
    <t>三幸町</t>
  </si>
  <si>
    <t>920-2145</t>
  </si>
  <si>
    <t>石川県白山市明法島町</t>
  </si>
  <si>
    <t>明法島町</t>
  </si>
  <si>
    <t>924-0833</t>
  </si>
  <si>
    <t>石川県白山市向島町</t>
  </si>
  <si>
    <t>向島町</t>
  </si>
  <si>
    <t>924-0006</t>
  </si>
  <si>
    <t>石川県白山市村井新町</t>
  </si>
  <si>
    <t>村井新町</t>
  </si>
  <si>
    <t>924-0031</t>
  </si>
  <si>
    <t>石川県白山市村井東</t>
  </si>
  <si>
    <t>村井東</t>
  </si>
  <si>
    <t>924-0032</t>
  </si>
  <si>
    <t>石川県白山市村井町</t>
  </si>
  <si>
    <t>村井町</t>
  </si>
  <si>
    <t>920-2152</t>
  </si>
  <si>
    <t>石川県白山市明光（１～４丁目）</t>
  </si>
  <si>
    <t>明光（１～４丁目）</t>
  </si>
  <si>
    <t>920-2131</t>
  </si>
  <si>
    <t>石川県白山市森島町</t>
  </si>
  <si>
    <t>森島町</t>
  </si>
  <si>
    <t>924-0834</t>
  </si>
  <si>
    <t>石川県白山市矢頃島町</t>
  </si>
  <si>
    <t>矢頃島町</t>
  </si>
  <si>
    <t>924-0862</t>
  </si>
  <si>
    <t>石川県白山市安田町</t>
  </si>
  <si>
    <t>安田町</t>
  </si>
  <si>
    <t>924-0843</t>
  </si>
  <si>
    <t>石川県白山市安吉町</t>
  </si>
  <si>
    <t>安吉町</t>
  </si>
  <si>
    <t>924-0838</t>
  </si>
  <si>
    <t>石川県白山市八束穂</t>
  </si>
  <si>
    <t>八束穂</t>
  </si>
  <si>
    <t>924-0881</t>
  </si>
  <si>
    <t>石川県白山市八ツ矢新町</t>
  </si>
  <si>
    <t>八ツ矢新町</t>
  </si>
  <si>
    <t>924-0882</t>
  </si>
  <si>
    <t>石川県白山市八ツ矢町</t>
  </si>
  <si>
    <t>八ツ矢町</t>
  </si>
  <si>
    <t>920-2351</t>
  </si>
  <si>
    <t>石川県白山市柳原町</t>
  </si>
  <si>
    <t>柳原町</t>
  </si>
  <si>
    <t>924-0836</t>
  </si>
  <si>
    <t>石川県白山市山島台</t>
  </si>
  <si>
    <t>山島台</t>
  </si>
  <si>
    <t>920-2113</t>
  </si>
  <si>
    <t>石川県白山市八幡町</t>
  </si>
  <si>
    <t>924-0873</t>
  </si>
  <si>
    <t>石川県白山市八日市町</t>
  </si>
  <si>
    <t>924-0011</t>
  </si>
  <si>
    <t>石川県白山市横江町</t>
  </si>
  <si>
    <t>横江町</t>
  </si>
  <si>
    <t>924-0861</t>
  </si>
  <si>
    <t>石川県白山市横町</t>
  </si>
  <si>
    <t>横町</t>
  </si>
  <si>
    <t>924-0837</t>
  </si>
  <si>
    <t>石川県白山市吉田町</t>
  </si>
  <si>
    <t>920-2321</t>
  </si>
  <si>
    <t>石川県白山市吉野</t>
  </si>
  <si>
    <t>吉野</t>
  </si>
  <si>
    <t>924-0874</t>
  </si>
  <si>
    <t>石川県白山市四日市町</t>
  </si>
  <si>
    <t>四日市町</t>
  </si>
  <si>
    <t>924-0852</t>
  </si>
  <si>
    <t>石川県白山市四ツ屋町</t>
  </si>
  <si>
    <t>四ツ屋町</t>
  </si>
  <si>
    <t>924-0075</t>
  </si>
  <si>
    <t>石川県白山市米永町</t>
  </si>
  <si>
    <t>米永町</t>
  </si>
  <si>
    <t>924-0054</t>
  </si>
  <si>
    <t>石川県白山市米光町</t>
  </si>
  <si>
    <t>米光町</t>
  </si>
  <si>
    <t>924-0844</t>
  </si>
  <si>
    <t>石川県白山市寄新保町</t>
  </si>
  <si>
    <t>寄新保町</t>
  </si>
  <si>
    <t>929-0203</t>
  </si>
  <si>
    <t>石川県白山市若草町</t>
  </si>
  <si>
    <t>920-2376</t>
  </si>
  <si>
    <t>石川県白山市若原町</t>
  </si>
  <si>
    <t>若原町</t>
  </si>
  <si>
    <t>924-0805</t>
  </si>
  <si>
    <t>石川県白山市若宮</t>
  </si>
  <si>
    <t>920-2366</t>
  </si>
  <si>
    <t>石川県白山市渡津町</t>
  </si>
  <si>
    <t>渡津町</t>
  </si>
  <si>
    <t>923-1100</t>
  </si>
  <si>
    <t>石川県能美市</t>
  </si>
  <si>
    <t>能美市</t>
  </si>
  <si>
    <t>923-1101</t>
  </si>
  <si>
    <t>石川県能美市粟生町</t>
  </si>
  <si>
    <t>929-0101</t>
  </si>
  <si>
    <t>石川県能美市赤井町</t>
  </si>
  <si>
    <t>赤井町</t>
  </si>
  <si>
    <t>923-1103</t>
  </si>
  <si>
    <t>石川県能美市秋常町</t>
  </si>
  <si>
    <t>秋常町</t>
  </si>
  <si>
    <t>923-1211</t>
  </si>
  <si>
    <t>石川県能美市旭台</t>
  </si>
  <si>
    <t>旭台</t>
  </si>
  <si>
    <t>923-1202</t>
  </si>
  <si>
    <t>石川県能美市莇生町</t>
  </si>
  <si>
    <t>莇生町</t>
  </si>
  <si>
    <t>923-1233</t>
  </si>
  <si>
    <t>石川県能美市荒屋町</t>
  </si>
  <si>
    <t>923-1105</t>
  </si>
  <si>
    <t>石川県能美市石子町</t>
  </si>
  <si>
    <t>石子町</t>
  </si>
  <si>
    <t>923-1111</t>
  </si>
  <si>
    <t>石川県能美市泉台町</t>
  </si>
  <si>
    <t>泉台町</t>
  </si>
  <si>
    <t>923-1201</t>
  </si>
  <si>
    <t>石川県能美市岩内町</t>
  </si>
  <si>
    <t>岩内町</t>
  </si>
  <si>
    <t>923-1207</t>
  </si>
  <si>
    <t>石川県能美市岩本町</t>
  </si>
  <si>
    <t>岩本町</t>
  </si>
  <si>
    <t>923-1113</t>
  </si>
  <si>
    <t>石川県能美市牛島町</t>
  </si>
  <si>
    <t>牛島町</t>
  </si>
  <si>
    <t>923-1212</t>
  </si>
  <si>
    <t>石川県能美市大口町</t>
  </si>
  <si>
    <t>大口町</t>
  </si>
  <si>
    <t>923-1115</t>
  </si>
  <si>
    <t>石川県能美市大長野町</t>
  </si>
  <si>
    <t>大長野町</t>
  </si>
  <si>
    <t>929-0122</t>
  </si>
  <si>
    <t>石川県能美市大浜町</t>
  </si>
  <si>
    <t>大浜町</t>
  </si>
  <si>
    <t>923-1231</t>
  </si>
  <si>
    <t>石川県能美市上開発町</t>
  </si>
  <si>
    <t>上開発町</t>
  </si>
  <si>
    <t>923-1237</t>
  </si>
  <si>
    <t>石川県能美市上清水町</t>
  </si>
  <si>
    <t>上清水町</t>
  </si>
  <si>
    <t>923-1236</t>
  </si>
  <si>
    <t>石川県能美市北市町</t>
  </si>
  <si>
    <t>北市町</t>
  </si>
  <si>
    <t>923-1246</t>
  </si>
  <si>
    <t>石川県能美市倉重町</t>
  </si>
  <si>
    <t>倉重町</t>
  </si>
  <si>
    <t>923-1234</t>
  </si>
  <si>
    <t>石川県能美市高座町</t>
  </si>
  <si>
    <t>高座町</t>
  </si>
  <si>
    <t>929-0103</t>
  </si>
  <si>
    <t>石川県能美市五間堂町</t>
  </si>
  <si>
    <t>五間堂町</t>
  </si>
  <si>
    <t>923-1114</t>
  </si>
  <si>
    <t>石川県能美市小杉町</t>
  </si>
  <si>
    <t>小杉町</t>
  </si>
  <si>
    <t>923-1116</t>
  </si>
  <si>
    <t>石川県能美市小長野町</t>
  </si>
  <si>
    <t>小長野町</t>
  </si>
  <si>
    <t>923-1214</t>
  </si>
  <si>
    <t>石川県能美市金剛寺町</t>
  </si>
  <si>
    <t>金剛寺町</t>
  </si>
  <si>
    <t>923-1112</t>
  </si>
  <si>
    <t>石川県能美市佐野町</t>
  </si>
  <si>
    <t>923-1124</t>
  </si>
  <si>
    <t>石川県能美市三道山町</t>
  </si>
  <si>
    <t>三道山町</t>
  </si>
  <si>
    <t>923-1232</t>
  </si>
  <si>
    <t>石川県能美市下開発町</t>
  </si>
  <si>
    <t>下開発町</t>
  </si>
  <si>
    <t>923-1238</t>
  </si>
  <si>
    <t>石川県能美市下清水町</t>
  </si>
  <si>
    <t>下清水町</t>
  </si>
  <si>
    <t>929-0115</t>
  </si>
  <si>
    <t>石川県能美市下ノ江町</t>
  </si>
  <si>
    <t>下ノ江町</t>
  </si>
  <si>
    <t>923-1102</t>
  </si>
  <si>
    <t>石川県能美市新保町</t>
  </si>
  <si>
    <t>923-1117</t>
  </si>
  <si>
    <t>石川県能美市末信町</t>
  </si>
  <si>
    <t>末信町</t>
  </si>
  <si>
    <t>929-0113</t>
  </si>
  <si>
    <t>石川県能美市大成町</t>
  </si>
  <si>
    <t>大成町</t>
  </si>
  <si>
    <t>929-0116</t>
  </si>
  <si>
    <t>石川県能美市高坂町</t>
  </si>
  <si>
    <t>923-1215</t>
  </si>
  <si>
    <t>石川県能美市舘町</t>
  </si>
  <si>
    <t>923-1245</t>
  </si>
  <si>
    <t>石川県能美市辰口町</t>
  </si>
  <si>
    <t>辰口町</t>
  </si>
  <si>
    <t>923-1213</t>
  </si>
  <si>
    <t>石川県能美市坪野町</t>
  </si>
  <si>
    <t>923-1247</t>
  </si>
  <si>
    <t>石川県能美市出口町</t>
  </si>
  <si>
    <t>出口町</t>
  </si>
  <si>
    <t>923-1121</t>
  </si>
  <si>
    <t>石川県能美市寺井町</t>
  </si>
  <si>
    <t>寺井町</t>
  </si>
  <si>
    <t>923-1223</t>
  </si>
  <si>
    <t>石川県能美市寺畠町</t>
  </si>
  <si>
    <t>寺畠町</t>
  </si>
  <si>
    <t>929-0125</t>
  </si>
  <si>
    <t>石川県能美市道林町</t>
  </si>
  <si>
    <t>道林町</t>
  </si>
  <si>
    <t>923-1222</t>
  </si>
  <si>
    <t>石川県能美市徳山町</t>
  </si>
  <si>
    <t>徳山町</t>
  </si>
  <si>
    <t>923-1235</t>
  </si>
  <si>
    <t>石川県能美市徳久町</t>
  </si>
  <si>
    <t>徳久町</t>
  </si>
  <si>
    <t>923-1206</t>
  </si>
  <si>
    <t>石川県能美市灯台笹町</t>
  </si>
  <si>
    <t>灯台笹町</t>
  </si>
  <si>
    <t>923-1204</t>
  </si>
  <si>
    <t>石川県能美市長滝町</t>
  </si>
  <si>
    <t>長滝町</t>
  </si>
  <si>
    <t>929-0105</t>
  </si>
  <si>
    <t>石川県能美市中ノ江町</t>
  </si>
  <si>
    <t>中ノ江町</t>
  </si>
  <si>
    <t>929-0104</t>
  </si>
  <si>
    <t>石川県能美市中庄町</t>
  </si>
  <si>
    <t>中庄町</t>
  </si>
  <si>
    <t>929-0123</t>
  </si>
  <si>
    <t>石川県能美市中町</t>
  </si>
  <si>
    <t>923-1216</t>
  </si>
  <si>
    <t>石川県能美市鍋谷町</t>
  </si>
  <si>
    <t>鍋谷町</t>
  </si>
  <si>
    <t>929-0102</t>
  </si>
  <si>
    <t>石川県能美市西任田町</t>
  </si>
  <si>
    <t>西任田町</t>
  </si>
  <si>
    <t>929-0106</t>
  </si>
  <si>
    <t>石川県能美市西二口町</t>
  </si>
  <si>
    <t>西二口町</t>
  </si>
  <si>
    <t>石川県能美市根上町</t>
  </si>
  <si>
    <t>根上町</t>
  </si>
  <si>
    <t>929-0108</t>
  </si>
  <si>
    <t>石川県能美市能美</t>
  </si>
  <si>
    <t>能美</t>
  </si>
  <si>
    <t>929-0114</t>
  </si>
  <si>
    <t>石川県能美市浜開発町</t>
  </si>
  <si>
    <t>浜開発町</t>
  </si>
  <si>
    <t>929-0124</t>
  </si>
  <si>
    <t>石川県能美市浜町</t>
  </si>
  <si>
    <t>浜町</t>
  </si>
  <si>
    <t>923-1122</t>
  </si>
  <si>
    <t>石川県能美市東任田町</t>
  </si>
  <si>
    <t>東任田町</t>
  </si>
  <si>
    <t>923-1242</t>
  </si>
  <si>
    <t>石川県能美市火釜町</t>
  </si>
  <si>
    <t>火釜町</t>
  </si>
  <si>
    <t>929-0107</t>
  </si>
  <si>
    <t>石川県能美市福岡町</t>
  </si>
  <si>
    <t>福岡町</t>
  </si>
  <si>
    <t>929-0112</t>
  </si>
  <si>
    <t>石川県能美市福島町</t>
  </si>
  <si>
    <t>福島町</t>
  </si>
  <si>
    <t>923-1217</t>
  </si>
  <si>
    <t>石川県能美市仏大寺町</t>
  </si>
  <si>
    <t>仏大寺町</t>
  </si>
  <si>
    <t>923-1225</t>
  </si>
  <si>
    <t>石川県能美市松が岡</t>
  </si>
  <si>
    <t>松が岡</t>
  </si>
  <si>
    <t>923-1107</t>
  </si>
  <si>
    <t>石川県能美市末寺町</t>
  </si>
  <si>
    <t>末寺町</t>
  </si>
  <si>
    <t>923-1203</t>
  </si>
  <si>
    <t>石川県能美市三ツ口町</t>
  </si>
  <si>
    <t>三ツ口町</t>
  </si>
  <si>
    <t>923-1243</t>
  </si>
  <si>
    <t>石川県能美市三ツ屋町</t>
  </si>
  <si>
    <t>923-1226</t>
  </si>
  <si>
    <t>石川県能美市緑が丘</t>
  </si>
  <si>
    <t>923-1205</t>
  </si>
  <si>
    <t>石川県能美市宮竹町</t>
  </si>
  <si>
    <t>宮竹町</t>
  </si>
  <si>
    <t>929-0126</t>
  </si>
  <si>
    <t>石川県能美市山口町</t>
  </si>
  <si>
    <t>山口町</t>
  </si>
  <si>
    <t>923-1241</t>
  </si>
  <si>
    <t>石川県能美市山田町</t>
  </si>
  <si>
    <t>923-1104</t>
  </si>
  <si>
    <t>石川県能美市湯谷町</t>
  </si>
  <si>
    <t>湯谷町</t>
  </si>
  <si>
    <t>923-1221</t>
  </si>
  <si>
    <t>石川県能美市湯屋町</t>
  </si>
  <si>
    <t>湯屋町</t>
  </si>
  <si>
    <t>929-0121</t>
  </si>
  <si>
    <t>石川県能美市吉原釜屋町</t>
  </si>
  <si>
    <t>吉原釜屋町</t>
  </si>
  <si>
    <t>929-0111</t>
  </si>
  <si>
    <t>石川県能美市吉原町</t>
  </si>
  <si>
    <t>923-1123</t>
  </si>
  <si>
    <t>石川県能美市吉光町</t>
  </si>
  <si>
    <t>吉光町</t>
  </si>
  <si>
    <t>923-1244</t>
  </si>
  <si>
    <t>石川県能美市来丸町</t>
  </si>
  <si>
    <t>来丸町</t>
  </si>
  <si>
    <t>923-1224</t>
  </si>
  <si>
    <t>石川県能美市和気町</t>
  </si>
  <si>
    <t>和気町</t>
  </si>
  <si>
    <t>923-1227</t>
  </si>
  <si>
    <t>石川県能美市和光台</t>
  </si>
  <si>
    <t>和光台</t>
  </si>
  <si>
    <t>923-1208</t>
  </si>
  <si>
    <t>石川県能美市和佐谷町</t>
  </si>
  <si>
    <t>和佐谷町</t>
  </si>
  <si>
    <t>923-1106</t>
  </si>
  <si>
    <t>石川県能美市和田町</t>
  </si>
  <si>
    <t>和田町</t>
  </si>
  <si>
    <t>921-0000</t>
  </si>
  <si>
    <t>石川県野々市市</t>
  </si>
  <si>
    <t>野々市市</t>
  </si>
  <si>
    <t>921-8823</t>
  </si>
  <si>
    <t>石川県野々市市粟田</t>
  </si>
  <si>
    <t>粟田</t>
  </si>
  <si>
    <t>921-8805</t>
  </si>
  <si>
    <t>石川県野々市市稲荷</t>
  </si>
  <si>
    <t>稲荷</t>
  </si>
  <si>
    <t>921-8812</t>
  </si>
  <si>
    <t>石川県野々市市扇が丘</t>
  </si>
  <si>
    <t>扇が丘</t>
  </si>
  <si>
    <t>921-8801</t>
  </si>
  <si>
    <t>石川県野々市市御経塚</t>
  </si>
  <si>
    <t>御経塚</t>
  </si>
  <si>
    <t>921-8803</t>
  </si>
  <si>
    <t>石川県野々市市押越</t>
  </si>
  <si>
    <t>押越</t>
  </si>
  <si>
    <t>921-8802</t>
  </si>
  <si>
    <t>石川県野々市市押野</t>
  </si>
  <si>
    <t>921-8835</t>
  </si>
  <si>
    <t>石川県野々市市上林</t>
  </si>
  <si>
    <t>上林</t>
  </si>
  <si>
    <t>921-8837</t>
  </si>
  <si>
    <t>石川県野々市市清金</t>
  </si>
  <si>
    <t>清金</t>
  </si>
  <si>
    <t>921-8846</t>
  </si>
  <si>
    <t>石川県野々市市位川</t>
  </si>
  <si>
    <t>位川</t>
  </si>
  <si>
    <t>921-8849</t>
  </si>
  <si>
    <t>石川県野々市市郷</t>
  </si>
  <si>
    <t>郷</t>
  </si>
  <si>
    <t>921-8841</t>
  </si>
  <si>
    <t>石川県野々市市郷町</t>
  </si>
  <si>
    <t>郷町</t>
  </si>
  <si>
    <t>921-8825</t>
  </si>
  <si>
    <t>石川県野々市市三納</t>
  </si>
  <si>
    <t>三納</t>
  </si>
  <si>
    <t>921-8831</t>
  </si>
  <si>
    <t>石川県野々市市下林</t>
  </si>
  <si>
    <t>下林</t>
  </si>
  <si>
    <t>921-8824</t>
  </si>
  <si>
    <t>石川県野々市市新庄</t>
  </si>
  <si>
    <t>921-8836</t>
  </si>
  <si>
    <t>石川県野々市市末松</t>
  </si>
  <si>
    <t>末松</t>
  </si>
  <si>
    <t>921-8814</t>
  </si>
  <si>
    <t>石川県野々市市菅原町</t>
  </si>
  <si>
    <t>菅原町</t>
  </si>
  <si>
    <t>921-8813</t>
  </si>
  <si>
    <t>石川県野々市市住吉町</t>
  </si>
  <si>
    <t>921-8811</t>
  </si>
  <si>
    <t>石川県野々市市高橋町</t>
  </si>
  <si>
    <t>高橋町</t>
  </si>
  <si>
    <t>921-8843</t>
  </si>
  <si>
    <t>石川県野々市市田尻町</t>
  </si>
  <si>
    <t>921-8845</t>
  </si>
  <si>
    <t>石川県野々市市太平寺</t>
  </si>
  <si>
    <t>太平寺</t>
  </si>
  <si>
    <t>921-8842</t>
  </si>
  <si>
    <t>石川県野々市市徳用</t>
  </si>
  <si>
    <t>徳用</t>
  </si>
  <si>
    <t>921-8832</t>
  </si>
  <si>
    <t>石川県野々市市藤平田</t>
  </si>
  <si>
    <t>藤平田</t>
  </si>
  <si>
    <t>921-8834</t>
  </si>
  <si>
    <t>石川県野々市市中林</t>
  </si>
  <si>
    <t>中林</t>
  </si>
  <si>
    <t>921-8808</t>
  </si>
  <si>
    <t>石川県野々市市長池</t>
  </si>
  <si>
    <t>長池</t>
  </si>
  <si>
    <t>921-8804</t>
  </si>
  <si>
    <t>石川県野々市市野代</t>
  </si>
  <si>
    <t>野代</t>
  </si>
  <si>
    <t>921-8821</t>
  </si>
  <si>
    <t>石川県野々市市白山町</t>
  </si>
  <si>
    <t>921-8833</t>
  </si>
  <si>
    <t>石川県野々市市藤平</t>
  </si>
  <si>
    <t>藤平</t>
  </si>
  <si>
    <t>921-8809</t>
  </si>
  <si>
    <t>石川県野々市市二日市</t>
  </si>
  <si>
    <t>二日市</t>
  </si>
  <si>
    <t>921-8807</t>
  </si>
  <si>
    <t>石川県野々市市二日市町</t>
  </si>
  <si>
    <t>921-8844</t>
  </si>
  <si>
    <t>石川県野々市市堀内</t>
  </si>
  <si>
    <t>堀内</t>
  </si>
  <si>
    <t>921-8815</t>
  </si>
  <si>
    <t>石川県野々市市本町</t>
  </si>
  <si>
    <t>921-8806</t>
  </si>
  <si>
    <t>石川県野々市市三日市</t>
  </si>
  <si>
    <t>三日市</t>
  </si>
  <si>
    <t>921-8848</t>
  </si>
  <si>
    <t>石川県野々市市柳町</t>
  </si>
  <si>
    <t>柳町</t>
  </si>
  <si>
    <t>921-8822</t>
  </si>
  <si>
    <t>石川県野々市市矢作</t>
  </si>
  <si>
    <t>矢作</t>
  </si>
  <si>
    <t>921-8817</t>
  </si>
  <si>
    <t>石川県野々市市横宮町</t>
  </si>
  <si>
    <t>横宮町</t>
  </si>
  <si>
    <t>921-8847</t>
  </si>
  <si>
    <t>石川県野々市市蓮花寺町</t>
  </si>
  <si>
    <t>蓮花寺町</t>
  </si>
  <si>
    <t>921-8816</t>
  </si>
  <si>
    <t>石川県野々市市若松町</t>
  </si>
  <si>
    <t>923-1200</t>
  </si>
  <si>
    <t>石川県能美郡川北町</t>
  </si>
  <si>
    <t>能美郡川北町</t>
  </si>
  <si>
    <t>川北町</t>
  </si>
  <si>
    <t>923-1278</t>
  </si>
  <si>
    <t>石川県能美郡川北町朝日</t>
  </si>
  <si>
    <t>朝日</t>
  </si>
  <si>
    <t>923-1265</t>
  </si>
  <si>
    <t>石川県能美郡川北町上先出</t>
  </si>
  <si>
    <t>上先出</t>
  </si>
  <si>
    <t>923-1269</t>
  </si>
  <si>
    <t>石川県能美郡川北町上田子島</t>
  </si>
  <si>
    <t>上田子島</t>
  </si>
  <si>
    <t>923-1262</t>
  </si>
  <si>
    <t>石川県能美郡川北町草深</t>
  </si>
  <si>
    <t>草深</t>
  </si>
  <si>
    <t>923-1274</t>
  </si>
  <si>
    <t>石川県能美郡川北町木呂場</t>
  </si>
  <si>
    <t>木呂場</t>
  </si>
  <si>
    <t>923-1275</t>
  </si>
  <si>
    <t>石川県能美郡川北町木呂場新</t>
  </si>
  <si>
    <t>木呂場新</t>
  </si>
  <si>
    <t>923-1254</t>
  </si>
  <si>
    <t>石川県能美郡川北町サンコーポラス</t>
  </si>
  <si>
    <t>サンコーポラス</t>
  </si>
  <si>
    <t>923-1253</t>
  </si>
  <si>
    <t>石川県能美郡川北町三反田</t>
  </si>
  <si>
    <t>三反田</t>
  </si>
  <si>
    <t>923-1272</t>
  </si>
  <si>
    <t>石川県能美郡川北町下田子島</t>
  </si>
  <si>
    <t>下田子島</t>
  </si>
  <si>
    <t>923-1263</t>
  </si>
  <si>
    <t>石川県能美郡川北町下土室</t>
  </si>
  <si>
    <t>下土室</t>
  </si>
  <si>
    <t>923-1266</t>
  </si>
  <si>
    <t>石川県能美郡川北町下先出</t>
  </si>
  <si>
    <t>下先出</t>
  </si>
  <si>
    <t>923-1271</t>
  </si>
  <si>
    <t>石川県能美郡川北町田子島</t>
  </si>
  <si>
    <t>田子島</t>
  </si>
  <si>
    <t>923-1276</t>
  </si>
  <si>
    <t>石川県能美郡川北町橘</t>
  </si>
  <si>
    <t>橘</t>
  </si>
  <si>
    <t>923-1277</t>
  </si>
  <si>
    <t>石川県能美郡川北町橘新</t>
  </si>
  <si>
    <t>橘新</t>
  </si>
  <si>
    <t>923-1261</t>
  </si>
  <si>
    <t>石川県能美郡川北町土室</t>
  </si>
  <si>
    <t>土室</t>
  </si>
  <si>
    <t>923-1251</t>
  </si>
  <si>
    <t>石川県能美郡川北町藤蔵</t>
  </si>
  <si>
    <t>藤蔵</t>
  </si>
  <si>
    <t>923-1252</t>
  </si>
  <si>
    <t>石川県能美郡川北町中島</t>
  </si>
  <si>
    <t>中島</t>
  </si>
  <si>
    <t>923-1267</t>
  </si>
  <si>
    <t>石川県能美郡川北町壱ツ屋</t>
  </si>
  <si>
    <t>壱ツ屋</t>
  </si>
  <si>
    <t>923-1273</t>
  </si>
  <si>
    <t>石川県能美郡川北町舟場島</t>
  </si>
  <si>
    <t>舟場島</t>
  </si>
  <si>
    <t>923-1264</t>
  </si>
  <si>
    <t>石川県能美郡川北町山田先出</t>
  </si>
  <si>
    <t>山田先出</t>
  </si>
  <si>
    <t>923-1268</t>
  </si>
  <si>
    <t>石川県能美郡川北町与九郎島</t>
  </si>
  <si>
    <t>与九郎島</t>
  </si>
  <si>
    <t>929-0300</t>
  </si>
  <si>
    <t>石川県河北郡津幡町</t>
  </si>
  <si>
    <t>河北郡津幡町</t>
  </si>
  <si>
    <t>津幡町</t>
  </si>
  <si>
    <t>929-0437</t>
  </si>
  <si>
    <t>石川県河北郡津幡町相窪</t>
  </si>
  <si>
    <t>相窪</t>
  </si>
  <si>
    <t>929-0324</t>
  </si>
  <si>
    <t>石川県河北郡津幡町浅田</t>
  </si>
  <si>
    <t>浅田</t>
  </si>
  <si>
    <t>929-0436</t>
  </si>
  <si>
    <t>石川県河北郡津幡町朝日畑</t>
  </si>
  <si>
    <t>朝日畑</t>
  </si>
  <si>
    <t>929-0447</t>
  </si>
  <si>
    <t>石川県河北郡津幡町旭山</t>
  </si>
  <si>
    <t>旭山</t>
  </si>
  <si>
    <t>929-0344</t>
  </si>
  <si>
    <t>石川県河北郡津幡町浅谷</t>
  </si>
  <si>
    <t>浅谷</t>
  </si>
  <si>
    <t>929-0403</t>
  </si>
  <si>
    <t>石川県河北郡津幡町莇谷</t>
  </si>
  <si>
    <t>莇谷</t>
  </si>
  <si>
    <t>929-0311</t>
  </si>
  <si>
    <t>石川県河北郡津幡町池ケ原</t>
  </si>
  <si>
    <t>池ケ原</t>
  </si>
  <si>
    <t>929-0462</t>
  </si>
  <si>
    <t>石川県河北郡津幡町市谷</t>
  </si>
  <si>
    <t>市谷</t>
  </si>
  <si>
    <t>929-0335</t>
  </si>
  <si>
    <t>石川県河北郡津幡町井上の荘</t>
  </si>
  <si>
    <t>井上の荘</t>
  </si>
  <si>
    <t>929-0445</t>
  </si>
  <si>
    <t>石川県河北郡津幡町井野河内</t>
  </si>
  <si>
    <t>井野河内</t>
  </si>
  <si>
    <t>929-0453</t>
  </si>
  <si>
    <t>石川県河北郡津幡町岩崎</t>
  </si>
  <si>
    <t>岩崎</t>
  </si>
  <si>
    <t>929-0303</t>
  </si>
  <si>
    <t>石川県河北郡津幡町牛首</t>
  </si>
  <si>
    <t>牛首</t>
  </si>
  <si>
    <t>929-0301</t>
  </si>
  <si>
    <t>石川県河北郡津幡町瓜生</t>
  </si>
  <si>
    <t>瓜生</t>
  </si>
  <si>
    <t>929-0405</t>
  </si>
  <si>
    <t>石川県河北郡津幡町上野</t>
  </si>
  <si>
    <t>929-0415</t>
  </si>
  <si>
    <t>石川県河北郡津幡町越中坂</t>
  </si>
  <si>
    <t>越中坂</t>
  </si>
  <si>
    <t>929-0431</t>
  </si>
  <si>
    <t>石川県河北郡津幡町大窪</t>
  </si>
  <si>
    <t>大窪</t>
  </si>
  <si>
    <t>929-0345</t>
  </si>
  <si>
    <t>石川県河北郡津幡町太田</t>
  </si>
  <si>
    <t>太田</t>
  </si>
  <si>
    <t>929-0442</t>
  </si>
  <si>
    <t>石川県河北郡津幡町大坪</t>
  </si>
  <si>
    <t>大坪</t>
  </si>
  <si>
    <t>929-0404</t>
  </si>
  <si>
    <t>石川県河北郡津幡町大畠</t>
  </si>
  <si>
    <t>大畠</t>
  </si>
  <si>
    <t>929-0467</t>
  </si>
  <si>
    <t>石川県河北郡津幡町大熊</t>
  </si>
  <si>
    <t>大熊</t>
  </si>
  <si>
    <t>929-0325</t>
  </si>
  <si>
    <t>石川県河北郡津幡町加賀爪</t>
  </si>
  <si>
    <t>加賀爪</t>
  </si>
  <si>
    <t>929-0402</t>
  </si>
  <si>
    <t>石川県河北郡津幡町笠池ケ原</t>
  </si>
  <si>
    <t>笠池ケ原</t>
  </si>
  <si>
    <t>929-0346</t>
  </si>
  <si>
    <t>石川県河北郡津幡町潟端</t>
  </si>
  <si>
    <t>潟端</t>
  </si>
  <si>
    <t>929-0309</t>
  </si>
  <si>
    <t>石川県河北郡津幡町上大田</t>
  </si>
  <si>
    <t>上大田</t>
  </si>
  <si>
    <t>929-0304</t>
  </si>
  <si>
    <t>石川県河北郡津幡町上河合</t>
  </si>
  <si>
    <t>上河合</t>
  </si>
  <si>
    <t>929-0422</t>
  </si>
  <si>
    <t>石川県河北郡津幡町上藤又</t>
  </si>
  <si>
    <t>上藤又</t>
  </si>
  <si>
    <t>929-0314</t>
  </si>
  <si>
    <t>石川県河北郡津幡町上矢田</t>
  </si>
  <si>
    <t>上矢田</t>
  </si>
  <si>
    <t>929-0321</t>
  </si>
  <si>
    <t>石川県河北郡津幡町加茂</t>
  </si>
  <si>
    <t>加茂</t>
  </si>
  <si>
    <t>929-0416</t>
  </si>
  <si>
    <t>石川県河北郡津幡町刈安</t>
  </si>
  <si>
    <t>刈安</t>
  </si>
  <si>
    <t>929-0334</t>
  </si>
  <si>
    <t>石川県河北郡津幡町川尻</t>
  </si>
  <si>
    <t>929-0411</t>
  </si>
  <si>
    <t>石川県河北郡津幡町河内</t>
  </si>
  <si>
    <t>河内</t>
  </si>
  <si>
    <t>929-0342</t>
  </si>
  <si>
    <t>石川県河北郡津幡町北中条</t>
  </si>
  <si>
    <t>北中条</t>
  </si>
  <si>
    <t>929-0432</t>
  </si>
  <si>
    <t>石川県河北郡津幡町北横根</t>
  </si>
  <si>
    <t>北横根</t>
  </si>
  <si>
    <t>929-0302</t>
  </si>
  <si>
    <t>石川県河北郡津幡町木ノ窪</t>
  </si>
  <si>
    <t>木ノ窪</t>
  </si>
  <si>
    <t>929-0306</t>
  </si>
  <si>
    <t>石川県河北郡津幡町興津</t>
  </si>
  <si>
    <t>興津</t>
  </si>
  <si>
    <t>929-0455</t>
  </si>
  <si>
    <t>石川県河北郡津幡町倉見</t>
  </si>
  <si>
    <t>倉見</t>
  </si>
  <si>
    <t>929-0413</t>
  </si>
  <si>
    <t>石川県河北郡津幡町倶利伽羅</t>
  </si>
  <si>
    <t>倶利伽羅</t>
  </si>
  <si>
    <t>929-0444</t>
  </si>
  <si>
    <t>石川県河北郡津幡町仮生</t>
  </si>
  <si>
    <t>仮生</t>
  </si>
  <si>
    <t>929-0333</t>
  </si>
  <si>
    <t>石川県河北郡津幡町五反田</t>
  </si>
  <si>
    <t>五反田</t>
  </si>
  <si>
    <t>929-0328</t>
  </si>
  <si>
    <t>石川県河北郡津幡町湖東</t>
  </si>
  <si>
    <t>湖東</t>
  </si>
  <si>
    <t>929-0406</t>
  </si>
  <si>
    <t>石川県河北郡津幡町籠月</t>
  </si>
  <si>
    <t>籠月</t>
  </si>
  <si>
    <t>929-0312</t>
  </si>
  <si>
    <t>石川県河北郡津幡町小熊</t>
  </si>
  <si>
    <t>小熊</t>
  </si>
  <si>
    <t>929-0435</t>
  </si>
  <si>
    <t>石川県河北郡津幡町材木</t>
  </si>
  <si>
    <t>材木</t>
  </si>
  <si>
    <t>929-0417</t>
  </si>
  <si>
    <t>石川県河北郡津幡町坂戸</t>
  </si>
  <si>
    <t>坂戸</t>
  </si>
  <si>
    <t>929-0456</t>
  </si>
  <si>
    <t>石川県河北郡津幡町七黒</t>
  </si>
  <si>
    <t>七黒</t>
  </si>
  <si>
    <t>929-0425</t>
  </si>
  <si>
    <t>石川県河北郡津幡町七野</t>
  </si>
  <si>
    <t>七野</t>
  </si>
  <si>
    <t>929-0326</t>
  </si>
  <si>
    <t>石川県河北郡津幡町清水</t>
  </si>
  <si>
    <t>清水</t>
  </si>
  <si>
    <t>929-0305</t>
  </si>
  <si>
    <t>石川県河北郡津幡町下河合</t>
  </si>
  <si>
    <t>下河合</t>
  </si>
  <si>
    <t>929-0423</t>
  </si>
  <si>
    <t>石川県河北郡津幡町下中</t>
  </si>
  <si>
    <t>下中</t>
  </si>
  <si>
    <t>929-0424</t>
  </si>
  <si>
    <t>石川県河北郡津幡町下藤又</t>
  </si>
  <si>
    <t>下藤又</t>
  </si>
  <si>
    <t>929-0315</t>
  </si>
  <si>
    <t>石川県河北郡津幡町下矢田</t>
  </si>
  <si>
    <t>下矢田</t>
  </si>
  <si>
    <t>929-0327</t>
  </si>
  <si>
    <t>石川県河北郡津幡町庄</t>
  </si>
  <si>
    <t>庄</t>
  </si>
  <si>
    <t>929-0434</t>
  </si>
  <si>
    <t>石川県河北郡津幡町常徳</t>
  </si>
  <si>
    <t>常徳</t>
  </si>
  <si>
    <t>929-0454</t>
  </si>
  <si>
    <t>石川県河北郡津幡町杉瀬</t>
  </si>
  <si>
    <t>杉瀬</t>
  </si>
  <si>
    <t>929-0426</t>
  </si>
  <si>
    <t>石川県河北郡津幡町竹橋</t>
  </si>
  <si>
    <t>竹橋</t>
  </si>
  <si>
    <t>929-0307</t>
  </si>
  <si>
    <t>石川県河北郡津幡町種</t>
  </si>
  <si>
    <t>種</t>
  </si>
  <si>
    <t>929-0452</t>
  </si>
  <si>
    <t>石川県河北郡津幡町田屋</t>
  </si>
  <si>
    <t>田屋</t>
  </si>
  <si>
    <t>929-0412</t>
  </si>
  <si>
    <t>石川県河北郡津幡町九折</t>
  </si>
  <si>
    <t>九折</t>
  </si>
  <si>
    <t>929-0323</t>
  </si>
  <si>
    <t>石川県河北郡津幡町津幡</t>
  </si>
  <si>
    <t>津幡</t>
  </si>
  <si>
    <t>929-0427</t>
  </si>
  <si>
    <t>石川県河北郡津幡町富田</t>
  </si>
  <si>
    <t>富田</t>
  </si>
  <si>
    <t>929-0465</t>
  </si>
  <si>
    <t>石川県河北郡津幡町鳥越</t>
  </si>
  <si>
    <t>鳥越</t>
  </si>
  <si>
    <t>929-0407</t>
  </si>
  <si>
    <t>石川県河北郡津幡町鳥屋尾</t>
  </si>
  <si>
    <t>鳥屋尾</t>
  </si>
  <si>
    <t>929-0332</t>
  </si>
  <si>
    <t>石川県河北郡津幡町中須加</t>
  </si>
  <si>
    <t>中須加</t>
  </si>
  <si>
    <t>929-0331</t>
  </si>
  <si>
    <t>石川県河北郡津幡町中橋</t>
  </si>
  <si>
    <t>中橋</t>
  </si>
  <si>
    <t>929-0313</t>
  </si>
  <si>
    <t>石川県河北郡津幡町中山</t>
  </si>
  <si>
    <t>929-0319</t>
  </si>
  <si>
    <t>石川県河北郡津幡町能瀬</t>
  </si>
  <si>
    <t>能瀬</t>
  </si>
  <si>
    <t>929-0461</t>
  </si>
  <si>
    <t>石川県河北郡津幡町八ノ谷</t>
  </si>
  <si>
    <t>八ノ谷</t>
  </si>
  <si>
    <t>929-0421</t>
  </si>
  <si>
    <t>石川県河北郡津幡町原</t>
  </si>
  <si>
    <t>929-0441</t>
  </si>
  <si>
    <t>石川県河北郡津幡町東荒屋</t>
  </si>
  <si>
    <t>東荒屋</t>
  </si>
  <si>
    <t>929-0401</t>
  </si>
  <si>
    <t>石川県河北郡津幡町彦太郎畠</t>
  </si>
  <si>
    <t>彦太郎畠</t>
  </si>
  <si>
    <t>石川県河北郡津幡町平野</t>
  </si>
  <si>
    <t>平野</t>
  </si>
  <si>
    <t>石川県河北郡津幡町舟尾</t>
  </si>
  <si>
    <t>舟尾</t>
  </si>
  <si>
    <t>石川県河北郡津幡町舟橋</t>
  </si>
  <si>
    <t>舟橋</t>
  </si>
  <si>
    <t>929-0443</t>
  </si>
  <si>
    <t>石川県河北郡津幡町別所</t>
  </si>
  <si>
    <t>別所</t>
  </si>
  <si>
    <t>929-0308</t>
  </si>
  <si>
    <t>石川県河北郡津幡町菩提寺</t>
  </si>
  <si>
    <t>菩提寺</t>
  </si>
  <si>
    <t>929-0316</t>
  </si>
  <si>
    <t>石川県河北郡津幡町御門</t>
  </si>
  <si>
    <t>御門</t>
  </si>
  <si>
    <t>929-0322</t>
  </si>
  <si>
    <t>石川県河北郡津幡町緑が丘</t>
  </si>
  <si>
    <t>929-0343</t>
  </si>
  <si>
    <t>石川県河北郡津幡町南中条</t>
  </si>
  <si>
    <t>南中条</t>
  </si>
  <si>
    <t>929-0433</t>
  </si>
  <si>
    <t>石川県河北郡津幡町南横根</t>
  </si>
  <si>
    <t>南横根</t>
  </si>
  <si>
    <t>929-0451</t>
  </si>
  <si>
    <t>石川県河北郡津幡町宮田</t>
  </si>
  <si>
    <t>宮田</t>
  </si>
  <si>
    <t>929-0446</t>
  </si>
  <si>
    <t>石川県河北郡津幡町明神</t>
  </si>
  <si>
    <t>明神</t>
  </si>
  <si>
    <t>929-0317</t>
  </si>
  <si>
    <t>石川県河北郡津幡町谷内</t>
  </si>
  <si>
    <t>谷内</t>
  </si>
  <si>
    <t>929-0414</t>
  </si>
  <si>
    <t>石川県河北郡津幡町山森</t>
  </si>
  <si>
    <t>山森</t>
  </si>
  <si>
    <t>929-0464</t>
  </si>
  <si>
    <t>石川県河北郡津幡町山北</t>
  </si>
  <si>
    <t>山北</t>
  </si>
  <si>
    <t>929-0341</t>
  </si>
  <si>
    <t>石川県河北郡津幡町横浜</t>
  </si>
  <si>
    <t>横浜</t>
  </si>
  <si>
    <t>929-0466</t>
  </si>
  <si>
    <t>石川県河北郡津幡町吉倉</t>
  </si>
  <si>
    <t>吉倉</t>
  </si>
  <si>
    <t>929-0318</t>
  </si>
  <si>
    <t>石川県河北郡津幡町領家</t>
  </si>
  <si>
    <t>領家</t>
  </si>
  <si>
    <t>929-0463</t>
  </si>
  <si>
    <t>石川県河北郡津幡町蓮花寺</t>
  </si>
  <si>
    <t>蓮花寺</t>
  </si>
  <si>
    <t>920-0200</t>
  </si>
  <si>
    <t>石川県河北郡内灘町</t>
  </si>
  <si>
    <t>河北郡内灘町</t>
  </si>
  <si>
    <t>内灘町</t>
  </si>
  <si>
    <t>920-0273</t>
  </si>
  <si>
    <t>石川県河北郡内灘町アカシア</t>
  </si>
  <si>
    <t>アカシア</t>
  </si>
  <si>
    <t>920-0275</t>
  </si>
  <si>
    <t>石川県河北郡内灘町旭ケ丘</t>
  </si>
  <si>
    <t>旭ケ丘</t>
  </si>
  <si>
    <t>920-0266</t>
  </si>
  <si>
    <t>石川県河北郡内灘町大根布</t>
  </si>
  <si>
    <t>大根布</t>
  </si>
  <si>
    <t>920-0272</t>
  </si>
  <si>
    <t>石川県河北郡内灘町向陽台</t>
  </si>
  <si>
    <t>向陽台</t>
  </si>
  <si>
    <t>920-0263</t>
  </si>
  <si>
    <t>石川県河北郡内灘町湖西</t>
  </si>
  <si>
    <t>湖西</t>
  </si>
  <si>
    <t>920-0269</t>
  </si>
  <si>
    <t>石川県河北郡内灘町白帆台</t>
  </si>
  <si>
    <t>白帆台</t>
  </si>
  <si>
    <t>920-0265</t>
  </si>
  <si>
    <t>石川県河北郡内灘町大学</t>
  </si>
  <si>
    <t>大学</t>
  </si>
  <si>
    <t>920-0267</t>
  </si>
  <si>
    <t>石川県河北郡内灘町大清台</t>
  </si>
  <si>
    <t>大清台</t>
  </si>
  <si>
    <t>920-0277</t>
  </si>
  <si>
    <t>石川県河北郡内灘町千鳥台</t>
  </si>
  <si>
    <t>千鳥台</t>
  </si>
  <si>
    <t>920-0271</t>
  </si>
  <si>
    <t>石川県河北郡内灘町鶴ケ丘</t>
  </si>
  <si>
    <t>鶴ケ丘</t>
  </si>
  <si>
    <t>920-0262</t>
  </si>
  <si>
    <t>石川県河北郡内灘町西荒屋</t>
  </si>
  <si>
    <t>西荒屋</t>
  </si>
  <si>
    <t>920-0268</t>
  </si>
  <si>
    <t>石川県河北郡内灘町ハマナス</t>
  </si>
  <si>
    <t>ハマナス</t>
  </si>
  <si>
    <t>920-0276</t>
  </si>
  <si>
    <t>石川県河北郡内灘町緑台</t>
  </si>
  <si>
    <t>緑台</t>
  </si>
  <si>
    <t>920-0264</t>
  </si>
  <si>
    <t>石川県河北郡内灘町宮坂</t>
  </si>
  <si>
    <t>宮坂</t>
  </si>
  <si>
    <t>920-0274</t>
  </si>
  <si>
    <t>石川県河北郡内灘町向粟崎</t>
  </si>
  <si>
    <t>向粟崎</t>
  </si>
  <si>
    <t>920-0261</t>
  </si>
  <si>
    <t>石川県河北郡内灘町室</t>
  </si>
  <si>
    <t>室</t>
  </si>
  <si>
    <t>志賀町</t>
  </si>
  <si>
    <t>宝達志水町</t>
  </si>
  <si>
    <t>中能登町</t>
  </si>
  <si>
    <t>927-0000</t>
  </si>
  <si>
    <t>石川県鳳珠郡穴水町</t>
  </si>
  <si>
    <t>鳳珠郡穴水町</t>
  </si>
  <si>
    <t>穴水町</t>
  </si>
  <si>
    <t>927-0006</t>
  </si>
  <si>
    <t>石川県鳳珠郡穴水町旭ケ丘</t>
  </si>
  <si>
    <t>927-0003</t>
  </si>
  <si>
    <t>石川県鳳珠郡穴水町伊久留</t>
  </si>
  <si>
    <t>伊久留</t>
  </si>
  <si>
    <t>927-0235</t>
  </si>
  <si>
    <t>石川県鳳珠郡穴水町市ノ坂</t>
  </si>
  <si>
    <t>市ノ坂</t>
  </si>
  <si>
    <t>927-0007</t>
  </si>
  <si>
    <t>石川県鳳珠郡穴水町岩車</t>
  </si>
  <si>
    <t>岩車</t>
  </si>
  <si>
    <t>927-0205</t>
  </si>
  <si>
    <t>石川県鳳珠郡穴水町宇加川</t>
  </si>
  <si>
    <t>宇加川</t>
  </si>
  <si>
    <t>927-0031</t>
  </si>
  <si>
    <t>石川県鳳珠郡穴水町鵜島</t>
  </si>
  <si>
    <t>鵜島</t>
  </si>
  <si>
    <t>927-0025</t>
  </si>
  <si>
    <t>石川県鳳珠郡穴水町内浦</t>
  </si>
  <si>
    <t>内浦</t>
  </si>
  <si>
    <t>927-0042</t>
  </si>
  <si>
    <t>石川県鳳珠郡穴水町宇留地</t>
  </si>
  <si>
    <t>宇留地</t>
  </si>
  <si>
    <t>927-0054</t>
  </si>
  <si>
    <t>石川県鳳珠郡穴水町上野</t>
  </si>
  <si>
    <t>927-0048</t>
  </si>
  <si>
    <t>石川県鳳珠郡穴水町大角間</t>
  </si>
  <si>
    <t>大角間</t>
  </si>
  <si>
    <t>927-0215</t>
  </si>
  <si>
    <t>石川県鳳珠郡穴水町大甲</t>
  </si>
  <si>
    <t>大甲</t>
  </si>
  <si>
    <t>927-0026</t>
  </si>
  <si>
    <t>石川県鳳珠郡穴水町大町</t>
  </si>
  <si>
    <t>927-0207</t>
  </si>
  <si>
    <t>石川県鳳珠郡穴水町沖波</t>
  </si>
  <si>
    <t>沖波</t>
  </si>
  <si>
    <t>927-0032</t>
  </si>
  <si>
    <t>石川県鳳珠郡穴水町乙ケ崎</t>
  </si>
  <si>
    <t>乙ケ崎</t>
  </si>
  <si>
    <t>927-0051</t>
  </si>
  <si>
    <t>石川県鳳珠郡穴水町小又</t>
  </si>
  <si>
    <t>小又</t>
  </si>
  <si>
    <t>927-0038</t>
  </si>
  <si>
    <t>石川県鳳珠郡穴水町鹿島</t>
  </si>
  <si>
    <t>鹿島</t>
  </si>
  <si>
    <t>927-0014</t>
  </si>
  <si>
    <t>石川県鳳珠郡穴水町梶</t>
  </si>
  <si>
    <t>梶</t>
  </si>
  <si>
    <t>927-0049</t>
  </si>
  <si>
    <t>石川県鳳珠郡穴水町桂谷</t>
  </si>
  <si>
    <t>桂谷</t>
  </si>
  <si>
    <t>927-0223</t>
  </si>
  <si>
    <t>石川県鳳珠郡穴水町鹿波</t>
  </si>
  <si>
    <t>鹿波</t>
  </si>
  <si>
    <t>927-0211</t>
  </si>
  <si>
    <t>石川県鳳珠郡穴水町甲</t>
  </si>
  <si>
    <t>甲</t>
  </si>
  <si>
    <t>927-0056</t>
  </si>
  <si>
    <t>石川県鳳珠郡穴水町上唐川</t>
  </si>
  <si>
    <t>上唐川</t>
  </si>
  <si>
    <t>927-0047</t>
  </si>
  <si>
    <t>石川県鳳珠郡穴水町上中</t>
  </si>
  <si>
    <t>上中</t>
  </si>
  <si>
    <t>927-0008</t>
  </si>
  <si>
    <t>石川県鳳珠郡穴水町川尻</t>
  </si>
  <si>
    <t>927-0027</t>
  </si>
  <si>
    <t>石川県鳳珠郡穴水町川島</t>
  </si>
  <si>
    <t>川島</t>
  </si>
  <si>
    <t>927-0045</t>
  </si>
  <si>
    <t>石川県鳳珠郡穴水町河内</t>
  </si>
  <si>
    <t>927-0022</t>
  </si>
  <si>
    <t>石川県鳳珠郡穴水町北七海</t>
  </si>
  <si>
    <t>北七海</t>
  </si>
  <si>
    <t>927-0011</t>
  </si>
  <si>
    <t>石川県鳳珠郡穴水町木原</t>
  </si>
  <si>
    <t>木原</t>
  </si>
  <si>
    <t>927-0053</t>
  </si>
  <si>
    <t>石川県鳳珠郡穴水町此木</t>
  </si>
  <si>
    <t>此木</t>
  </si>
  <si>
    <t>927-0001</t>
  </si>
  <si>
    <t>石川県鳳珠郡穴水町樟谷</t>
  </si>
  <si>
    <t>樟谷</t>
  </si>
  <si>
    <t>927-0212</t>
  </si>
  <si>
    <t>石川県鳳珠郡穴水町黒崎</t>
  </si>
  <si>
    <t>黒崎</t>
  </si>
  <si>
    <t>927-0046</t>
  </si>
  <si>
    <t>石川県鳳珠郡穴水町越渡</t>
  </si>
  <si>
    <t>越渡</t>
  </si>
  <si>
    <t>927-0214</t>
  </si>
  <si>
    <t>石川県鳳珠郡穴水町小甲</t>
  </si>
  <si>
    <t>小甲</t>
  </si>
  <si>
    <t>927-0234</t>
  </si>
  <si>
    <t>石川県鳳珠郡穴水町小又（山中）</t>
  </si>
  <si>
    <t>小又（山中）</t>
  </si>
  <si>
    <t>927-0043</t>
  </si>
  <si>
    <t>石川県鳳珠郡穴水町越の原</t>
  </si>
  <si>
    <t>越の原</t>
  </si>
  <si>
    <t>927-0224</t>
  </si>
  <si>
    <t>石川県鳳珠郡穴水町鹿上</t>
  </si>
  <si>
    <t>鹿上</t>
  </si>
  <si>
    <t>927-0035</t>
  </si>
  <si>
    <t>石川県鳳珠郡穴水町志ケ浦</t>
  </si>
  <si>
    <t>志ケ浦</t>
  </si>
  <si>
    <t>927-0213</t>
  </si>
  <si>
    <t>石川県鳳珠郡穴水町至誠</t>
  </si>
  <si>
    <t>至誠</t>
  </si>
  <si>
    <t>927-0055</t>
  </si>
  <si>
    <t>石川県鳳珠郡穴水町地蔵坊</t>
  </si>
  <si>
    <t>地蔵坊</t>
  </si>
  <si>
    <t>927-0021</t>
  </si>
  <si>
    <t>石川県鳳珠郡穴水町七海</t>
  </si>
  <si>
    <t>七海</t>
  </si>
  <si>
    <t>927-0057</t>
  </si>
  <si>
    <t>石川県鳳珠郡穴水町下唐川</t>
  </si>
  <si>
    <t>下唐川</t>
  </si>
  <si>
    <t>石川県鳳珠郡穴水町汁谷</t>
  </si>
  <si>
    <t>汁谷</t>
  </si>
  <si>
    <t>927-0013</t>
  </si>
  <si>
    <t>石川県鳳珠郡穴水町瑞鳳</t>
  </si>
  <si>
    <t>瑞鳳</t>
  </si>
  <si>
    <t>927-0002</t>
  </si>
  <si>
    <t>石川県鳳珠郡穴水町菅谷</t>
  </si>
  <si>
    <t>菅谷</t>
  </si>
  <si>
    <t>927-0039</t>
  </si>
  <si>
    <t>石川県鳳珠郡穴水町曽福</t>
  </si>
  <si>
    <t>曽福</t>
  </si>
  <si>
    <t>927-0004</t>
  </si>
  <si>
    <t>石川県鳳珠郡穴水町曽山</t>
  </si>
  <si>
    <t>曽山</t>
  </si>
  <si>
    <t>927-0221</t>
  </si>
  <si>
    <t>石川県鳳珠郡穴水町曽良</t>
  </si>
  <si>
    <t>曽良</t>
  </si>
  <si>
    <t>927-0222</t>
  </si>
  <si>
    <t>石川県鳳珠郡穴水町大郷</t>
  </si>
  <si>
    <t>大郷</t>
  </si>
  <si>
    <t>927-0201</t>
  </si>
  <si>
    <t>石川県鳳珠郡穴水町竹太</t>
  </si>
  <si>
    <t>竹太</t>
  </si>
  <si>
    <t>927-0041</t>
  </si>
  <si>
    <t>石川県鳳珠郡穴水町天神谷</t>
  </si>
  <si>
    <t>天神谷</t>
  </si>
  <si>
    <t>927-0015</t>
  </si>
  <si>
    <t>石川県鳳珠郡穴水町中居</t>
  </si>
  <si>
    <t>中居</t>
  </si>
  <si>
    <t>927-0016</t>
  </si>
  <si>
    <t>石川県鳳珠郡穴水町中居南</t>
  </si>
  <si>
    <t>中居南</t>
  </si>
  <si>
    <t>927-0034</t>
  </si>
  <si>
    <t>石川県鳳珠郡穴水町新崎</t>
  </si>
  <si>
    <t>新崎</t>
  </si>
  <si>
    <t>927-0037</t>
  </si>
  <si>
    <t>石川県鳳珠郡穴水町根木</t>
  </si>
  <si>
    <t>根木</t>
  </si>
  <si>
    <t>927-0225</t>
  </si>
  <si>
    <t>石川県鳳珠郡穴水町野並</t>
  </si>
  <si>
    <t>野並</t>
  </si>
  <si>
    <t>927-0058</t>
  </si>
  <si>
    <t>石川県鳳珠郡穴水町挾石</t>
  </si>
  <si>
    <t>挾石</t>
  </si>
  <si>
    <t>927-0017</t>
  </si>
  <si>
    <t>石川県鳳珠郡穴水町波志借</t>
  </si>
  <si>
    <t>波志借</t>
  </si>
  <si>
    <t>927-0203</t>
  </si>
  <si>
    <t>石川県鳳珠郡穴水町花園</t>
  </si>
  <si>
    <t>花園</t>
  </si>
  <si>
    <t>927-0005</t>
  </si>
  <si>
    <t>石川県鳳珠郡穴水町東中谷</t>
  </si>
  <si>
    <t>東中谷</t>
  </si>
  <si>
    <t>927-0232</t>
  </si>
  <si>
    <t>石川県鳳珠郡穴水町東山</t>
  </si>
  <si>
    <t>927-0009</t>
  </si>
  <si>
    <t>石川県鳳珠郡穴水町比良</t>
  </si>
  <si>
    <t>比良</t>
  </si>
  <si>
    <t>927-0052</t>
  </si>
  <si>
    <t>石川県鳳珠郡穴水町平野</t>
  </si>
  <si>
    <t>927-0012</t>
  </si>
  <si>
    <t>石川県鳳珠郡穴水町藤巻</t>
  </si>
  <si>
    <t>藤巻</t>
  </si>
  <si>
    <t>927-0202</t>
  </si>
  <si>
    <t>石川県鳳珠郡穴水町古君</t>
  </si>
  <si>
    <t>古君</t>
  </si>
  <si>
    <t>927-0036</t>
  </si>
  <si>
    <t>石川県鳳珠郡穴水町望洋台</t>
  </si>
  <si>
    <t>望洋台</t>
  </si>
  <si>
    <t>927-0206</t>
  </si>
  <si>
    <t>石川県鳳珠郡穴水町前波</t>
  </si>
  <si>
    <t>前波</t>
  </si>
  <si>
    <t>927-0033</t>
  </si>
  <si>
    <t>石川県鳳珠郡穴水町緑ケ丘</t>
  </si>
  <si>
    <t>緑ケ丘</t>
  </si>
  <si>
    <t>927-0204</t>
  </si>
  <si>
    <t>石川県鳳珠郡穴水町明千寺</t>
  </si>
  <si>
    <t>明千寺</t>
  </si>
  <si>
    <t>927-0023</t>
  </si>
  <si>
    <t>石川県鳳珠郡穴水町麦ケ浦</t>
  </si>
  <si>
    <t>麦ケ浦</t>
  </si>
  <si>
    <t>927-0233</t>
  </si>
  <si>
    <t>石川県鳳珠郡穴水町女良川</t>
  </si>
  <si>
    <t>女良川</t>
  </si>
  <si>
    <t>927-0231</t>
  </si>
  <si>
    <t>石川県鳳珠郡穴水町山中</t>
  </si>
  <si>
    <t>山中</t>
  </si>
  <si>
    <t>927-0024</t>
  </si>
  <si>
    <t>石川県鳳珠郡穴水町由比ケ丘</t>
  </si>
  <si>
    <t>由比ケ丘</t>
  </si>
  <si>
    <t>927-0044</t>
  </si>
  <si>
    <t>石川県鳳珠郡穴水町鹿路</t>
  </si>
  <si>
    <t>鹿路</t>
  </si>
  <si>
    <t>927-0400</t>
  </si>
  <si>
    <t>石川県鳳珠郡能登町</t>
  </si>
  <si>
    <t>鳳珠郡能登町</t>
  </si>
  <si>
    <t>能登町</t>
  </si>
  <si>
    <t>927-0612</t>
  </si>
  <si>
    <t>石川県鳳珠郡能登町秋吉</t>
  </si>
  <si>
    <t>秋吉</t>
  </si>
  <si>
    <t>927-0551</t>
  </si>
  <si>
    <t>石川県鳳珠郡能登町明野</t>
  </si>
  <si>
    <t>明野</t>
  </si>
  <si>
    <t>928-0332</t>
  </si>
  <si>
    <t>石川県鳳珠郡能登町五十里</t>
  </si>
  <si>
    <t>五十里</t>
  </si>
  <si>
    <t>928-0306</t>
  </si>
  <si>
    <t>石川県鳳珠郡能登町石井</t>
  </si>
  <si>
    <t>石井</t>
  </si>
  <si>
    <t>927-0626</t>
  </si>
  <si>
    <t>石川県鳳珠郡能登町泉</t>
  </si>
  <si>
    <t>927-0554</t>
  </si>
  <si>
    <t>石川県鳳珠郡能登町市之瀬</t>
  </si>
  <si>
    <t>市之瀬</t>
  </si>
  <si>
    <t>927-0444</t>
  </si>
  <si>
    <t>石川県鳳珠郡能登町猪平</t>
  </si>
  <si>
    <t>猪平</t>
  </si>
  <si>
    <t>927-0452</t>
  </si>
  <si>
    <t>石川県鳳珠郡能登町宇加塚</t>
  </si>
  <si>
    <t>宇加塚</t>
  </si>
  <si>
    <t>927-0302</t>
  </si>
  <si>
    <t>石川県鳳珠郡能登町鵜川</t>
  </si>
  <si>
    <t>鵜川</t>
  </si>
  <si>
    <t>927-0433</t>
  </si>
  <si>
    <t>石川県鳳珠郡能登町宇出津</t>
  </si>
  <si>
    <t>宇出津</t>
  </si>
  <si>
    <t>927-0432</t>
  </si>
  <si>
    <t>石川県鳳珠郡能登町宇出津新</t>
  </si>
  <si>
    <t>宇出津新</t>
  </si>
  <si>
    <t>927-0435</t>
  </si>
  <si>
    <t>石川県鳳珠郡能登町宇出津新港</t>
  </si>
  <si>
    <t>宇出津新港</t>
  </si>
  <si>
    <t>927-0431</t>
  </si>
  <si>
    <t>石川県鳳珠郡能登町宇出津山分</t>
  </si>
  <si>
    <t>宇出津山分</t>
  </si>
  <si>
    <t>927-0608</t>
  </si>
  <si>
    <t>石川県鳳珠郡能登町内浦長尾</t>
  </si>
  <si>
    <t>内浦長尾</t>
  </si>
  <si>
    <t>927-0564</t>
  </si>
  <si>
    <t>石川県鳳珠郡能登町小浦</t>
  </si>
  <si>
    <t>927-0325</t>
  </si>
  <si>
    <t>石川県鳳珠郡能登町太田原</t>
  </si>
  <si>
    <t>太田原</t>
  </si>
  <si>
    <t>928-0335</t>
  </si>
  <si>
    <t>石川県鳳珠郡能登町大箱</t>
  </si>
  <si>
    <t>大箱</t>
  </si>
  <si>
    <t>927-0303</t>
  </si>
  <si>
    <t>石川県鳳珠郡能登町小垣</t>
  </si>
  <si>
    <t>小垣</t>
  </si>
  <si>
    <t>927-0553</t>
  </si>
  <si>
    <t>石川県鳳珠郡能登町小木</t>
  </si>
  <si>
    <t>小木</t>
  </si>
  <si>
    <t>927-0552</t>
  </si>
  <si>
    <t>石川県鳳珠郡能登町越坂</t>
  </si>
  <si>
    <t>越坂</t>
  </si>
  <si>
    <t>928-0302</t>
  </si>
  <si>
    <t>石川県鳳珠郡能登町小間生</t>
  </si>
  <si>
    <t>小間生</t>
  </si>
  <si>
    <t>927-0613</t>
  </si>
  <si>
    <t>石川県鳳珠郡能登町河ケ谷</t>
  </si>
  <si>
    <t>河ケ谷</t>
  </si>
  <si>
    <t>927-0304</t>
  </si>
  <si>
    <t>石川県鳳珠郡能登町柿生</t>
  </si>
  <si>
    <t>柿生</t>
  </si>
  <si>
    <t>927-0324</t>
  </si>
  <si>
    <t>石川県鳳珠郡能登町柏木</t>
  </si>
  <si>
    <t>柏木</t>
  </si>
  <si>
    <t>927-0621</t>
  </si>
  <si>
    <t>石川県鳳珠郡能登町上</t>
  </si>
  <si>
    <t>上</t>
  </si>
  <si>
    <t>928-0301</t>
  </si>
  <si>
    <t>石川県鳳珠郡能登町上長尾</t>
  </si>
  <si>
    <t>上長尾</t>
  </si>
  <si>
    <t>928-0325</t>
  </si>
  <si>
    <t>石川県鳳珠郡能登町神和住</t>
  </si>
  <si>
    <t>神和住</t>
  </si>
  <si>
    <t>928-0308</t>
  </si>
  <si>
    <t>石川県鳳珠郡能登町鴨川</t>
  </si>
  <si>
    <t>鴨川</t>
  </si>
  <si>
    <t>928-0312</t>
  </si>
  <si>
    <t>石川県鳳珠郡能登町上町</t>
  </si>
  <si>
    <t>上町</t>
  </si>
  <si>
    <t>927-0313</t>
  </si>
  <si>
    <t>石川県鳳珠郡能登町木住</t>
  </si>
  <si>
    <t>木住</t>
  </si>
  <si>
    <t>928-0336</t>
  </si>
  <si>
    <t>石川県鳳珠郡能登町北河内</t>
  </si>
  <si>
    <t>北河内</t>
  </si>
  <si>
    <t>928-0305</t>
  </si>
  <si>
    <t>石川県鳳珠郡能登町久田</t>
  </si>
  <si>
    <t>久田</t>
  </si>
  <si>
    <t>927-0611</t>
  </si>
  <si>
    <t>石川県鳳珠郡能登町清真</t>
  </si>
  <si>
    <t>清真</t>
  </si>
  <si>
    <t>928-0303</t>
  </si>
  <si>
    <t>石川県鳳珠郡能登町桐畑</t>
  </si>
  <si>
    <t>桐畑</t>
  </si>
  <si>
    <t>927-0625</t>
  </si>
  <si>
    <t>石川県鳳珠郡能登町国重</t>
  </si>
  <si>
    <t>国重</t>
  </si>
  <si>
    <t>928-0307</t>
  </si>
  <si>
    <t>石川県鳳珠郡能登町国光</t>
  </si>
  <si>
    <t>国光</t>
  </si>
  <si>
    <t>927-0604</t>
  </si>
  <si>
    <t>石川県鳳珠郡能登町九里川尻</t>
  </si>
  <si>
    <t>九里川尻</t>
  </si>
  <si>
    <t>928-0333</t>
  </si>
  <si>
    <t>石川県鳳珠郡能登町黒川</t>
  </si>
  <si>
    <t>927-0601</t>
  </si>
  <si>
    <t>石川県鳳珠郡能登町恋路</t>
  </si>
  <si>
    <t>恋路</t>
  </si>
  <si>
    <t>928-0311</t>
  </si>
  <si>
    <t>石川県鳳珠郡能登町合鹿</t>
  </si>
  <si>
    <t>合鹿</t>
  </si>
  <si>
    <t>石川県鳳珠郡能登町駒渡</t>
  </si>
  <si>
    <t>駒渡</t>
  </si>
  <si>
    <t>928-0323</t>
  </si>
  <si>
    <t>石川県鳳珠郡能登町五郎左エ門分</t>
  </si>
  <si>
    <t>五郎左エ門分</t>
  </si>
  <si>
    <t>928-0326</t>
  </si>
  <si>
    <t>石川県鳳珠郡能登町斉和</t>
  </si>
  <si>
    <t>斉和</t>
  </si>
  <si>
    <t>927-0434</t>
  </si>
  <si>
    <t>石川県鳳珠郡能登町崎山</t>
  </si>
  <si>
    <t>崎山</t>
  </si>
  <si>
    <t>927-0323</t>
  </si>
  <si>
    <t>石川県鳳珠郡能登町鮭尾</t>
  </si>
  <si>
    <t>鮭尾</t>
  </si>
  <si>
    <t>928-0314</t>
  </si>
  <si>
    <t>石川県鳳珠郡能登町笹川</t>
  </si>
  <si>
    <t>笹川</t>
  </si>
  <si>
    <t>927-0301</t>
  </si>
  <si>
    <t>石川県鳳珠郡能登町七見</t>
  </si>
  <si>
    <t>七見</t>
  </si>
  <si>
    <t>928-0321</t>
  </si>
  <si>
    <t>石川県鳳珠郡能登町十郎原</t>
  </si>
  <si>
    <t>十郎原</t>
  </si>
  <si>
    <t>927-0607</t>
  </si>
  <si>
    <t>石川県鳳珠郡能登町白丸</t>
  </si>
  <si>
    <t>白丸</t>
  </si>
  <si>
    <t>927-0609</t>
  </si>
  <si>
    <t>石川県鳳珠郡能登町新保</t>
  </si>
  <si>
    <t>新保</t>
  </si>
  <si>
    <t>928-0304</t>
  </si>
  <si>
    <t>石川県鳳珠郡能登町鈴ケ嶺</t>
  </si>
  <si>
    <t>鈴ケ嶺</t>
  </si>
  <si>
    <t>927-0454</t>
  </si>
  <si>
    <t>石川県鳳珠郡能登町曽又</t>
  </si>
  <si>
    <t>曽又</t>
  </si>
  <si>
    <t>927-0627</t>
  </si>
  <si>
    <t>石川県鳳珠郡能登町滝之坊</t>
  </si>
  <si>
    <t>滝之坊</t>
  </si>
  <si>
    <t>石川県鳳珠郡能登町田代</t>
  </si>
  <si>
    <t>田代</t>
  </si>
  <si>
    <t>927-0605</t>
  </si>
  <si>
    <t>石川県鳳珠郡能登町立壁</t>
  </si>
  <si>
    <t>立壁</t>
  </si>
  <si>
    <t>927-0453</t>
  </si>
  <si>
    <t>石川県鳳珠郡能登町鶴町</t>
  </si>
  <si>
    <t>鶴町</t>
  </si>
  <si>
    <t>928-0322</t>
  </si>
  <si>
    <t>石川県鳳珠郡能登町寺分</t>
  </si>
  <si>
    <t>寺分</t>
  </si>
  <si>
    <t>928-0313</t>
  </si>
  <si>
    <t>石川県鳳珠郡能登町天坂</t>
  </si>
  <si>
    <t>天坂</t>
  </si>
  <si>
    <t>928-0334</t>
  </si>
  <si>
    <t>石川県鳳珠郡能登町当目</t>
  </si>
  <si>
    <t>当目</t>
  </si>
  <si>
    <t>927-0624</t>
  </si>
  <si>
    <t>石川県鳳珠郡能登町時長</t>
  </si>
  <si>
    <t>時長</t>
  </si>
  <si>
    <t>927-0315</t>
  </si>
  <si>
    <t>石川県鳳珠郡能登町豊ケ丘</t>
  </si>
  <si>
    <t>豊ケ丘</t>
  </si>
  <si>
    <t>928-0324</t>
  </si>
  <si>
    <t>石川県鳳珠郡能登町中斉</t>
  </si>
  <si>
    <t>中斉</t>
  </si>
  <si>
    <t>927-0603</t>
  </si>
  <si>
    <t>石川県鳳珠郡能登町布浦</t>
  </si>
  <si>
    <t>布浦</t>
  </si>
  <si>
    <t>927-0442</t>
  </si>
  <si>
    <t>石川県鳳珠郡能登町波並</t>
  </si>
  <si>
    <t>波並</t>
  </si>
  <si>
    <t>927-0561</t>
  </si>
  <si>
    <t>石川県鳳珠郡能登町羽生（い）</t>
  </si>
  <si>
    <t>羽生（い）</t>
  </si>
  <si>
    <t>927-0555</t>
  </si>
  <si>
    <t>石川県鳳珠郡能登町羽生（ろ）</t>
  </si>
  <si>
    <t>羽生（ろ）</t>
  </si>
  <si>
    <t>927-0565</t>
  </si>
  <si>
    <t>石川県鳳珠郡能登町羽根</t>
  </si>
  <si>
    <t>羽根</t>
  </si>
  <si>
    <t>927-0563</t>
  </si>
  <si>
    <t>石川県鳳珠郡能登町姫</t>
  </si>
  <si>
    <t>姫</t>
  </si>
  <si>
    <t>石川県鳳珠郡能登町福光</t>
  </si>
  <si>
    <t>福光</t>
  </si>
  <si>
    <t>927-0441</t>
  </si>
  <si>
    <t>石川県鳳珠郡能登町藤波</t>
  </si>
  <si>
    <t>927-0451</t>
  </si>
  <si>
    <t>石川県鳳珠郡能登町藤ノ瀬</t>
  </si>
  <si>
    <t>藤ノ瀬</t>
  </si>
  <si>
    <t>927-0622</t>
  </si>
  <si>
    <t>石川県鳳珠郡能登町不動寺</t>
  </si>
  <si>
    <t>不動寺</t>
  </si>
  <si>
    <t>927-0312</t>
  </si>
  <si>
    <t>石川県鳳珠郡能登町本木</t>
  </si>
  <si>
    <t>本木</t>
  </si>
  <si>
    <t>927-0602</t>
  </si>
  <si>
    <t>石川県鳳珠郡能登町松波</t>
  </si>
  <si>
    <t>松波</t>
  </si>
  <si>
    <t>927-0321</t>
  </si>
  <si>
    <t>石川県鳳珠郡能登町爼倉</t>
  </si>
  <si>
    <t>爼倉</t>
  </si>
  <si>
    <t>927-0562</t>
  </si>
  <si>
    <t>石川県鳳珠郡能登町真脇</t>
  </si>
  <si>
    <t>真脇</t>
  </si>
  <si>
    <t>927-0614</t>
  </si>
  <si>
    <t>石川県鳳珠郡能登町満泉寺</t>
  </si>
  <si>
    <t>満泉寺</t>
  </si>
  <si>
    <t>927-0311</t>
  </si>
  <si>
    <t>石川県鳳珠郡能登町瑞穂</t>
  </si>
  <si>
    <t>瑞穂</t>
  </si>
  <si>
    <t>927-0615</t>
  </si>
  <si>
    <t>石川県鳳珠郡能登町宮犬</t>
  </si>
  <si>
    <t>宮犬</t>
  </si>
  <si>
    <t>927-0322</t>
  </si>
  <si>
    <t>石川県鳳珠郡能登町宮地</t>
  </si>
  <si>
    <t>宮地</t>
  </si>
  <si>
    <t>石川県鳳珠郡能登町明生</t>
  </si>
  <si>
    <t>明生</t>
  </si>
  <si>
    <t>927-0305</t>
  </si>
  <si>
    <t>石川県鳳珠郡能登町武連</t>
  </si>
  <si>
    <t>武連</t>
  </si>
  <si>
    <t>928-0331</t>
  </si>
  <si>
    <t>石川県鳳珠郡能登町柳田</t>
  </si>
  <si>
    <t>柳田</t>
  </si>
  <si>
    <t>927-0443</t>
  </si>
  <si>
    <t>石川県鳳珠郡能登町矢波</t>
  </si>
  <si>
    <t>矢波</t>
  </si>
  <si>
    <t>927-0314</t>
  </si>
  <si>
    <t>石川県鳳珠郡能登町山田</t>
  </si>
  <si>
    <t>山田</t>
  </si>
  <si>
    <t>石川県鳳珠郡能登町山中</t>
  </si>
  <si>
    <t>927-0623</t>
  </si>
  <si>
    <t>石川県鳳珠郡能登町行延</t>
  </si>
  <si>
    <t>行延</t>
  </si>
  <si>
    <t>927-0606</t>
  </si>
  <si>
    <t>石川県鳳珠郡能登町四方山</t>
  </si>
  <si>
    <t>四方山</t>
  </si>
  <si>
    <t>整備区分</t>
    <rPh sb="0" eb="4">
      <t>セイビクブン</t>
    </rPh>
    <phoneticPr fontId="30"/>
  </si>
  <si>
    <t>字名</t>
    <rPh sb="0" eb="2">
      <t>アザメイ</t>
    </rPh>
    <phoneticPr fontId="30"/>
  </si>
  <si>
    <t>氏名</t>
    <rPh sb="0" eb="2">
      <t>シメイ</t>
    </rPh>
    <phoneticPr fontId="30"/>
  </si>
  <si>
    <t>貸借施設等の所有者</t>
    <rPh sb="0" eb="5">
      <t>タイシャクシセツトウ</t>
    </rPh>
    <rPh sb="6" eb="9">
      <t>ショユウシャ</t>
    </rPh>
    <phoneticPr fontId="30"/>
  </si>
  <si>
    <t>農業者の組織する団体</t>
    <rPh sb="0" eb="3">
      <t>ノウギョウシャ</t>
    </rPh>
    <rPh sb="4" eb="6">
      <t>ソシキ</t>
    </rPh>
    <rPh sb="8" eb="10">
      <t>ダンタイ</t>
    </rPh>
    <phoneticPr fontId="30"/>
  </si>
  <si>
    <t>入力項目</t>
    <rPh sb="0" eb="4">
      <t>ニュウリョクコウモク</t>
    </rPh>
    <phoneticPr fontId="30"/>
  </si>
  <si>
    <t>↓</t>
    <phoneticPr fontId="30"/>
  </si>
  <si>
    <t>←日付</t>
    <rPh sb="1" eb="3">
      <t>ヒヅケ</t>
    </rPh>
    <phoneticPr fontId="30"/>
  </si>
  <si>
    <t>　　　　　　　　　　　印</t>
    <rPh sb="11" eb="12">
      <t>イン</t>
    </rPh>
    <phoneticPr fontId="30"/>
  </si>
  <si>
    <t>←番号（申込書シートの施設等番号のうち必要なものを小さい順に入力）</t>
    <rPh sb="1" eb="3">
      <t>バンゴウ</t>
    </rPh>
    <rPh sb="4" eb="7">
      <t>モウシコミショ</t>
    </rPh>
    <rPh sb="11" eb="14">
      <t>シセツトウ</t>
    </rPh>
    <rPh sb="14" eb="16">
      <t>バンゴウ</t>
    </rPh>
    <rPh sb="19" eb="21">
      <t>ヒツヨウ</t>
    </rPh>
    <rPh sb="25" eb="26">
      <t>チイ</t>
    </rPh>
    <rPh sb="28" eb="29">
      <t>ジュン</t>
    </rPh>
    <rPh sb="30" eb="32">
      <t>ニュウリョク</t>
    </rPh>
    <phoneticPr fontId="30"/>
  </si>
  <si>
    <t>←同上</t>
    <rPh sb="1" eb="3">
      <t>ドウジョウ</t>
    </rPh>
    <phoneticPr fontId="30"/>
  </si>
  <si>
    <t>←番号（申込書シートの施設等番号を入力）ページが足りない場合は適宜行コピーで追加</t>
    <rPh sb="1" eb="3">
      <t>バンゴウ</t>
    </rPh>
    <rPh sb="4" eb="7">
      <t>モウシコミショ</t>
    </rPh>
    <rPh sb="11" eb="14">
      <t>シセツトウ</t>
    </rPh>
    <rPh sb="14" eb="16">
      <t>バンゴウ</t>
    </rPh>
    <rPh sb="17" eb="19">
      <t>ニュウリョク</t>
    </rPh>
    <rPh sb="24" eb="25">
      <t>タ</t>
    </rPh>
    <rPh sb="28" eb="30">
      <t>バアイ</t>
    </rPh>
    <rPh sb="31" eb="33">
      <t>テキギ</t>
    </rPh>
    <rPh sb="33" eb="34">
      <t>ギョウ</t>
    </rPh>
    <rPh sb="38" eb="40">
      <t>ツイカ</t>
    </rPh>
    <phoneticPr fontId="30"/>
  </si>
  <si>
    <t>←状況を具体的に入力</t>
    <rPh sb="1" eb="3">
      <t>ジョウキョウ</t>
    </rPh>
    <rPh sb="4" eb="6">
      <t>グタイ</t>
    </rPh>
    <rPh sb="6" eb="7">
      <t>テキ</t>
    </rPh>
    <rPh sb="8" eb="10">
      <t>ニュウリョク</t>
    </rPh>
    <phoneticPr fontId="30"/>
  </si>
  <si>
    <t>再建する場所
(被災した場所から施設の設置箇所を移動して再建する場合)</t>
    <phoneticPr fontId="30"/>
  </si>
  <si>
    <t>現状（年度）</t>
    <rPh sb="0" eb="2">
      <t>ゲンジョウ</t>
    </rPh>
    <rPh sb="3" eb="5">
      <t>ネンド</t>
    </rPh>
    <phoneticPr fontId="14"/>
  </si>
  <si>
    <t>10年後（目標年度：年度）</t>
    <rPh sb="2" eb="4">
      <t>ネンゴ</t>
    </rPh>
    <rPh sb="5" eb="9">
      <t>モクヒョウネンド</t>
    </rPh>
    <rPh sb="10" eb="12">
      <t>ネンド</t>
    </rPh>
    <phoneticPr fontId="14"/>
  </si>
  <si>
    <t>計画（年度）</t>
    <phoneticPr fontId="14"/>
  </si>
  <si>
    <t>人</t>
    <rPh sb="0" eb="1">
      <t>ニン</t>
    </rPh>
    <phoneticPr fontId="30"/>
  </si>
  <si>
    <t>3年度目
（Ｒ８年度）</t>
    <rPh sb="1" eb="3">
      <t>ネンド</t>
    </rPh>
    <rPh sb="3" eb="4">
      <t>メ</t>
    </rPh>
    <rPh sb="8" eb="10">
      <t>ネンド</t>
    </rPh>
    <phoneticPr fontId="14"/>
  </si>
  <si>
    <t>－</t>
    <phoneticPr fontId="30"/>
  </si>
  <si>
    <t>←経営の維持の目標表示追加</t>
    <rPh sb="1" eb="3">
      <t>ケイエイ</t>
    </rPh>
    <rPh sb="4" eb="6">
      <t>イジ</t>
    </rPh>
    <rPh sb="7" eb="9">
      <t>モクヒョウ</t>
    </rPh>
    <rPh sb="9" eb="11">
      <t>ヒョウジ</t>
    </rPh>
    <rPh sb="11" eb="13">
      <t>ツイカ</t>
    </rPh>
    <phoneticPr fontId="30"/>
  </si>
  <si>
    <t>←「撤去」を「撤去等」に修正、「被災した場所」の入力を必須</t>
    <rPh sb="2" eb="4">
      <t>テッキョ</t>
    </rPh>
    <rPh sb="7" eb="10">
      <t>テッキョトウ</t>
    </rPh>
    <rPh sb="12" eb="14">
      <t>シュウセイ</t>
    </rPh>
    <rPh sb="16" eb="18">
      <t>ヒサイ</t>
    </rPh>
    <rPh sb="20" eb="22">
      <t>バショ</t>
    </rPh>
    <rPh sb="24" eb="26">
      <t>ニュウリョク</t>
    </rPh>
    <rPh sb="27" eb="29">
      <t>ヒッス</t>
    </rPh>
    <phoneticPr fontId="30"/>
  </si>
  <si>
    <t>←総額の拡大：１or１人当たりの拡大：２＋目標値（付加価値額）の入力の追加（0316様式に補強がある場合は要改修）</t>
    <rPh sb="1" eb="3">
      <t>ソウガク</t>
    </rPh>
    <rPh sb="4" eb="6">
      <t>カクダイ</t>
    </rPh>
    <rPh sb="11" eb="12">
      <t>ニン</t>
    </rPh>
    <rPh sb="12" eb="13">
      <t>ア</t>
    </rPh>
    <rPh sb="16" eb="18">
      <t>カクダイ</t>
    </rPh>
    <rPh sb="21" eb="24">
      <t>モクヒョウチ</t>
    </rPh>
    <rPh sb="25" eb="30">
      <t>フカカチガク</t>
    </rPh>
    <rPh sb="32" eb="34">
      <t>ニュウリョク</t>
    </rPh>
    <rPh sb="35" eb="37">
      <t>ツイカ</t>
    </rPh>
    <rPh sb="42" eb="44">
      <t>ヨウシキ</t>
    </rPh>
    <rPh sb="45" eb="47">
      <t>ホキョウ</t>
    </rPh>
    <rPh sb="50" eb="52">
      <t>バアイ</t>
    </rPh>
    <rPh sb="53" eb="54">
      <t>ヨウ</t>
    </rPh>
    <rPh sb="54" eb="56">
      <t>カイシュウ</t>
    </rPh>
    <phoneticPr fontId="30"/>
  </si>
  <si>
    <t>シート
番号２</t>
    <rPh sb="4" eb="6">
      <t>バンゴウ</t>
    </rPh>
    <phoneticPr fontId="30"/>
  </si>
  <si>
    <t>シート
番号２+No</t>
    <rPh sb="4" eb="6">
      <t>バンゴウ</t>
    </rPh>
    <phoneticPr fontId="30"/>
  </si>
  <si>
    <t>　←シートをまたぐvlookupを使用しない式に変更</t>
    <rPh sb="17" eb="19">
      <t>シヨウ</t>
    </rPh>
    <rPh sb="22" eb="23">
      <t>シキ</t>
    </rPh>
    <rPh sb="24" eb="26">
      <t>ヘンコウ</t>
    </rPh>
    <phoneticPr fontId="30"/>
  </si>
  <si>
    <t>共同
利用の
上限額
（円）</t>
    <rPh sb="0" eb="2">
      <t>キョウドウ</t>
    </rPh>
    <rPh sb="3" eb="5">
      <t>リヨウ</t>
    </rPh>
    <rPh sb="7" eb="10">
      <t>ジョウゲンガク</t>
    </rPh>
    <rPh sb="12" eb="13">
      <t>エン</t>
    </rPh>
    <phoneticPr fontId="30"/>
  </si>
  <si>
    <t>被災後も営農をやめることなく再開しようとする者</t>
    <phoneticPr fontId="30"/>
  </si>
  <si>
    <r>
      <t>　（７）市町が認める者</t>
    </r>
    <r>
      <rPr>
        <b/>
        <sz val="9"/>
        <color rgb="FFFF0000"/>
        <rFont val="ＭＳ Ｐゴシック"/>
        <family val="3"/>
        <charset val="128"/>
      </rPr>
      <t>（市町がチェック）</t>
    </r>
    <rPh sb="4" eb="5">
      <t>シ</t>
    </rPh>
    <rPh sb="5" eb="6">
      <t>マチ</t>
    </rPh>
    <rPh sb="7" eb="8">
      <t>ミト</t>
    </rPh>
    <rPh sb="10" eb="11">
      <t>モノ</t>
    </rPh>
    <rPh sb="12" eb="13">
      <t>シ</t>
    </rPh>
    <rPh sb="13" eb="14">
      <t>マチ</t>
    </rPh>
    <phoneticPr fontId="14"/>
  </si>
  <si>
    <t>（注）チェック有：国費1/2、無：国費3/10</t>
    <rPh sb="1" eb="2">
      <t>チュウ</t>
    </rPh>
    <rPh sb="7" eb="8">
      <t>アリ</t>
    </rPh>
    <rPh sb="9" eb="11">
      <t>コクヒ</t>
    </rPh>
    <rPh sb="15" eb="16">
      <t>ナシ</t>
    </rPh>
    <rPh sb="17" eb="19">
      <t>コクヒ</t>
    </rPh>
    <phoneticPr fontId="30"/>
  </si>
  <si>
    <t>申込先
市町</t>
    <rPh sb="2" eb="3">
      <t>サキ</t>
    </rPh>
    <rPh sb="4" eb="5">
      <t>シ</t>
    </rPh>
    <phoneticPr fontId="30"/>
  </si>
  <si>
    <t>受付No</t>
    <rPh sb="0" eb="2">
      <t>ウケツケ</t>
    </rPh>
    <phoneticPr fontId="14"/>
  </si>
  <si>
    <t>個別表
シート番号</t>
    <rPh sb="0" eb="3">
      <t>コベツヒョウ</t>
    </rPh>
    <rPh sb="7" eb="9">
      <t>バンゴウ</t>
    </rPh>
    <phoneticPr fontId="30"/>
  </si>
  <si>
    <t>地域計画</t>
    <rPh sb="0" eb="4">
      <t>チイキケイカク</t>
    </rPh>
    <phoneticPr fontId="30"/>
  </si>
  <si>
    <t>人・農地</t>
    <rPh sb="0" eb="1">
      <t>ヒト</t>
    </rPh>
    <rPh sb="2" eb="4">
      <t>ノウチ</t>
    </rPh>
    <phoneticPr fontId="30"/>
  </si>
  <si>
    <t>地域計画
将来面積</t>
    <rPh sb="0" eb="4">
      <t>チイキケイカク</t>
    </rPh>
    <rPh sb="5" eb="7">
      <t>ショウライ</t>
    </rPh>
    <rPh sb="7" eb="9">
      <t>メンセキ</t>
    </rPh>
    <phoneticPr fontId="30"/>
  </si>
  <si>
    <t>人・農地
将来規模</t>
    <rPh sb="0" eb="1">
      <t>ヒト</t>
    </rPh>
    <rPh sb="2" eb="4">
      <t>ノウチ</t>
    </rPh>
    <rPh sb="5" eb="7">
      <t>ショウライ</t>
    </rPh>
    <rPh sb="7" eb="9">
      <t>キボ</t>
    </rPh>
    <phoneticPr fontId="30"/>
  </si>
  <si>
    <t>申請日</t>
    <rPh sb="0" eb="3">
      <t>シンセイビ</t>
    </rPh>
    <phoneticPr fontId="30"/>
  </si>
  <si>
    <r>
      <t>被災証明書の発行</t>
    </r>
    <r>
      <rPr>
        <sz val="7"/>
        <color rgb="FFFF0000"/>
        <rFont val="ＭＳ Ｐゴシック"/>
        <family val="3"/>
        <charset val="128"/>
      </rPr>
      <t>（市町がチェック）</t>
    </r>
    <rPh sb="0" eb="5">
      <t>ヒサイショウメイショ</t>
    </rPh>
    <rPh sb="6" eb="8">
      <t>ハッコウ</t>
    </rPh>
    <rPh sb="9" eb="11">
      <t>シマチ</t>
    </rPh>
    <phoneticPr fontId="30"/>
  </si>
  <si>
    <t>被災証明書の発行</t>
    <rPh sb="0" eb="5">
      <t>ヒサイショウメイショ</t>
    </rPh>
    <rPh sb="6" eb="8">
      <t>ハッコウ</t>
    </rPh>
    <phoneticPr fontId="30"/>
  </si>
  <si>
    <t>住所
市町名</t>
    <rPh sb="0" eb="2">
      <t>ジュウショ</t>
    </rPh>
    <rPh sb="3" eb="6">
      <t>シマチメイ</t>
    </rPh>
    <phoneticPr fontId="30"/>
  </si>
  <si>
    <t>想定シート番号</t>
    <rPh sb="0" eb="2">
      <t>ソウテイ</t>
    </rPh>
    <rPh sb="5" eb="7">
      <t>バンゴウ</t>
    </rPh>
    <phoneticPr fontId="30"/>
  </si>
  <si>
    <t>シートの有無確認</t>
    <rPh sb="4" eb="6">
      <t>ウム</t>
    </rPh>
    <rPh sb="6" eb="8">
      <t>カクニン</t>
    </rPh>
    <phoneticPr fontId="30"/>
  </si>
  <si>
    <t>プラスチックハウス</t>
  </si>
  <si>
    <t>ガラス室Ⅰ類木造</t>
  </si>
  <si>
    <t>ガラス室Ⅱ類鉄骨</t>
  </si>
  <si>
    <t>プラスチックハウスⅠ類木竹</t>
  </si>
  <si>
    <t>プラスチックハウスⅡ類パイプ</t>
  </si>
  <si>
    <t>プラスチックハウスⅢ類～Ⅴ類及びⅦ類鉄骨</t>
  </si>
  <si>
    <t>（３－１）の関連番号</t>
    <rPh sb="6" eb="8">
      <t>カンレン</t>
    </rPh>
    <rPh sb="8" eb="10">
      <t>バンゴウ</t>
    </rPh>
    <phoneticPr fontId="14"/>
  </si>
  <si>
    <t>（４－１）の関連番号</t>
    <rPh sb="6" eb="8">
      <t>カンレン</t>
    </rPh>
    <rPh sb="8" eb="10">
      <t>バンゴウ</t>
    </rPh>
    <phoneticPr fontId="14"/>
  </si>
  <si>
    <t xml:space="preserve">
事業費（円）
(最低見積額）
</t>
    <rPh sb="2" eb="5">
      <t>ジギョウヒ</t>
    </rPh>
    <rPh sb="6" eb="7">
      <t>エン</t>
    </rPh>
    <rPh sb="10" eb="12">
      <t>サイテイ</t>
    </rPh>
    <rPh sb="12" eb="14">
      <t>ミツモリ</t>
    </rPh>
    <rPh sb="14" eb="15">
      <t>ガク</t>
    </rPh>
    <phoneticPr fontId="14"/>
  </si>
  <si>
    <t>国庫補助金額算定の基礎となる事業費(円)</t>
    <rPh sb="0" eb="2">
      <t>コッコ</t>
    </rPh>
    <rPh sb="2" eb="5">
      <t>ホジョキン</t>
    </rPh>
    <rPh sb="5" eb="6">
      <t>ガク</t>
    </rPh>
    <rPh sb="6" eb="8">
      <t>サンテイ</t>
    </rPh>
    <rPh sb="9" eb="11">
      <t>キソ</t>
    </rPh>
    <rPh sb="14" eb="17">
      <t>ジギョウヒ</t>
    </rPh>
    <rPh sb="18" eb="19">
      <t>エン</t>
    </rPh>
    <phoneticPr fontId="14"/>
  </si>
  <si>
    <t xml:space="preserve">
補助対象外
項目分
</t>
    <rPh sb="1" eb="6">
      <t>ほじょたいしょうがい</t>
    </rPh>
    <rPh sb="7" eb="10">
      <t>こうもくぶん</t>
    </rPh>
    <phoneticPr fontId="57" type="Hiragana" alignment="distributed"/>
  </si>
  <si>
    <t>既存の
能力・規格</t>
    <rPh sb="0" eb="2">
      <t>きぞん</t>
    </rPh>
    <rPh sb="4" eb="6">
      <t>のうりょく</t>
    </rPh>
    <rPh sb="7" eb="9">
      <t>きかく</t>
    </rPh>
    <phoneticPr fontId="57" type="Hiragana" alignment="distributed"/>
  </si>
  <si>
    <t>整備後の
能力・規格</t>
    <rPh sb="0" eb="2">
      <t>せいび</t>
    </rPh>
    <rPh sb="2" eb="3">
      <t>ご</t>
    </rPh>
    <rPh sb="5" eb="7">
      <t>のうりょく</t>
    </rPh>
    <rPh sb="8" eb="10">
      <t>きかく</t>
    </rPh>
    <phoneticPr fontId="57" type="Hiragana" alignment="distributed"/>
  </si>
  <si>
    <t>a</t>
  </si>
  <si>
    <t>b</t>
    <phoneticPr fontId="30"/>
  </si>
  <si>
    <t>c</t>
  </si>
  <si>
    <t>d</t>
    <phoneticPr fontId="30"/>
  </si>
  <si>
    <t>A=(a-b)　又は
A=(a-b)×c÷d</t>
    <phoneticPr fontId="30"/>
  </si>
  <si>
    <t>□</t>
    <phoneticPr fontId="30"/>
  </si>
  <si>
    <t>担保措置の有無
（担保有は「1」）</t>
    <rPh sb="9" eb="12">
      <t>タンポアリ</t>
    </rPh>
    <phoneticPr fontId="14"/>
  </si>
  <si>
    <t>中古、新品の別
（中古は「1」）</t>
    <rPh sb="0" eb="2">
      <t>チュウコ</t>
    </rPh>
    <rPh sb="3" eb="5">
      <t>シンピン</t>
    </rPh>
    <rPh sb="6" eb="7">
      <t>ベツ</t>
    </rPh>
    <rPh sb="9" eb="11">
      <t>チュウコ</t>
    </rPh>
    <phoneticPr fontId="30"/>
  </si>
  <si>
    <t>耐用年数
（年）</t>
    <phoneticPr fontId="30"/>
  </si>
  <si>
    <t>80%控除対象</t>
    <rPh sb="3" eb="7">
      <t>コウジョタイショウ</t>
    </rPh>
    <phoneticPr fontId="30"/>
  </si>
  <si>
    <t>注２：助成対象者をとりまとめた一覧表として証明していただくことも可能。</t>
    <rPh sb="0" eb="1">
      <t>チュウ</t>
    </rPh>
    <phoneticPr fontId="30"/>
  </si>
  <si>
    <t>注１：上記の経費の額は、複数の見積書等により求めることとする。</t>
    <rPh sb="0" eb="1">
      <t>チュウ</t>
    </rPh>
    <rPh sb="3" eb="5">
      <t>ジョウキ</t>
    </rPh>
    <rPh sb="6" eb="8">
      <t>ケイヒ</t>
    </rPh>
    <rPh sb="9" eb="10">
      <t>ガク</t>
    </rPh>
    <rPh sb="12" eb="14">
      <t>フクスウ</t>
    </rPh>
    <rPh sb="15" eb="18">
      <t>ミツモリショ</t>
    </rPh>
    <rPh sb="18" eb="19">
      <t>トウ</t>
    </rPh>
    <rPh sb="22" eb="23">
      <t>モト</t>
    </rPh>
    <phoneticPr fontId="30"/>
  </si>
  <si>
    <t>（ｂ）</t>
    <phoneticPr fontId="30"/>
  </si>
  <si>
    <t>Ⅱの１の補強に係る規模拡大などの助成の対象とならない経費の額</t>
    <rPh sb="4" eb="6">
      <t>ホキョウ</t>
    </rPh>
    <rPh sb="7" eb="8">
      <t>カカ</t>
    </rPh>
    <rPh sb="9" eb="11">
      <t>キボ</t>
    </rPh>
    <rPh sb="11" eb="13">
      <t>カクダイ</t>
    </rPh>
    <rPh sb="16" eb="18">
      <t>ジョセイ</t>
    </rPh>
    <rPh sb="19" eb="21">
      <t>タイショウ</t>
    </rPh>
    <rPh sb="26" eb="28">
      <t>ケイヒ</t>
    </rPh>
    <rPh sb="29" eb="30">
      <t>ガク</t>
    </rPh>
    <phoneticPr fontId="30"/>
  </si>
  <si>
    <t>２</t>
    <phoneticPr fontId="30"/>
  </si>
  <si>
    <t>（Ｂ）</t>
    <phoneticPr fontId="30"/>
  </si>
  <si>
    <t>被災前の施設の復旧または同程度の施設に係る補強に要する経費の額</t>
    <rPh sb="0" eb="2">
      <t>ヒサイ</t>
    </rPh>
    <rPh sb="2" eb="3">
      <t>マエ</t>
    </rPh>
    <rPh sb="4" eb="6">
      <t>シセツ</t>
    </rPh>
    <rPh sb="7" eb="9">
      <t>フッキュウ</t>
    </rPh>
    <rPh sb="12" eb="15">
      <t>ドウテイド</t>
    </rPh>
    <rPh sb="16" eb="18">
      <t>シセツ</t>
    </rPh>
    <rPh sb="19" eb="20">
      <t>カカ</t>
    </rPh>
    <rPh sb="21" eb="23">
      <t>ホキョウ</t>
    </rPh>
    <rPh sb="24" eb="25">
      <t>ヨウ</t>
    </rPh>
    <rPh sb="27" eb="29">
      <t>ケイヒ</t>
    </rPh>
    <rPh sb="30" eb="31">
      <t>ガク</t>
    </rPh>
    <phoneticPr fontId="30"/>
  </si>
  <si>
    <t>１</t>
    <phoneticPr fontId="30"/>
  </si>
  <si>
    <t>（Ｂ+ｂ）</t>
    <phoneticPr fontId="30"/>
  </si>
  <si>
    <t>助成対象とする事業内容と一体的に実施する経費の額（施設の補強に要する額）</t>
    <rPh sb="0" eb="2">
      <t>ジョセイ</t>
    </rPh>
    <rPh sb="2" eb="4">
      <t>タイショウ</t>
    </rPh>
    <rPh sb="7" eb="9">
      <t>ジギョウ</t>
    </rPh>
    <rPh sb="9" eb="11">
      <t>ナイヨウ</t>
    </rPh>
    <rPh sb="12" eb="14">
      <t>イッタイ</t>
    </rPh>
    <rPh sb="14" eb="15">
      <t>テキ</t>
    </rPh>
    <rPh sb="16" eb="18">
      <t>ジッシ</t>
    </rPh>
    <rPh sb="20" eb="22">
      <t>ケイヒ</t>
    </rPh>
    <rPh sb="23" eb="24">
      <t>ガク</t>
    </rPh>
    <rPh sb="25" eb="27">
      <t>シセツ</t>
    </rPh>
    <rPh sb="28" eb="30">
      <t>ホキョウ</t>
    </rPh>
    <rPh sb="31" eb="32">
      <t>ヨウ</t>
    </rPh>
    <rPh sb="34" eb="35">
      <t>ガク</t>
    </rPh>
    <phoneticPr fontId="30"/>
  </si>
  <si>
    <t>Ⅱ</t>
    <phoneticPr fontId="30"/>
  </si>
  <si>
    <t>（ａ）</t>
    <phoneticPr fontId="30"/>
  </si>
  <si>
    <t>ならない経費の額</t>
    <rPh sb="4" eb="6">
      <t>ケイヒ</t>
    </rPh>
    <rPh sb="7" eb="8">
      <t>ガク</t>
    </rPh>
    <phoneticPr fontId="30"/>
  </si>
  <si>
    <t>Ⅰの１の施設に係る規模拡大や農業用に供しないスペースなどの交付の対象と</t>
    <rPh sb="4" eb="6">
      <t>シセツ</t>
    </rPh>
    <rPh sb="7" eb="8">
      <t>カカ</t>
    </rPh>
    <rPh sb="9" eb="11">
      <t>キボ</t>
    </rPh>
    <rPh sb="11" eb="13">
      <t>カクダイ</t>
    </rPh>
    <rPh sb="14" eb="17">
      <t>ノウギョウヨウ</t>
    </rPh>
    <rPh sb="18" eb="19">
      <t>キョウ</t>
    </rPh>
    <rPh sb="29" eb="31">
      <t>コウフ</t>
    </rPh>
    <rPh sb="32" eb="34">
      <t>タイショウ</t>
    </rPh>
    <phoneticPr fontId="30"/>
  </si>
  <si>
    <t>（Ａ）</t>
    <phoneticPr fontId="30"/>
  </si>
  <si>
    <t>被災前の施設の復旧または同程度の施設を取得する場合に要する経費の額</t>
    <rPh sb="0" eb="2">
      <t>ヒサイ</t>
    </rPh>
    <rPh sb="2" eb="3">
      <t>マエ</t>
    </rPh>
    <rPh sb="4" eb="6">
      <t>シセツ</t>
    </rPh>
    <rPh sb="7" eb="9">
      <t>フッキュウ</t>
    </rPh>
    <rPh sb="12" eb="15">
      <t>ドウテイド</t>
    </rPh>
    <rPh sb="16" eb="18">
      <t>シセツ</t>
    </rPh>
    <rPh sb="19" eb="21">
      <t>シュトク</t>
    </rPh>
    <rPh sb="23" eb="25">
      <t>バアイ</t>
    </rPh>
    <rPh sb="26" eb="27">
      <t>ヨウ</t>
    </rPh>
    <rPh sb="29" eb="31">
      <t>ケイヒ</t>
    </rPh>
    <rPh sb="32" eb="33">
      <t>ガク</t>
    </rPh>
    <phoneticPr fontId="30"/>
  </si>
  <si>
    <t>（Ａ+ａ）</t>
    <phoneticPr fontId="30"/>
  </si>
  <si>
    <t>助成対象とする事業内容と一体的に実施する経費の額（施設の再建等に要する額）</t>
    <rPh sb="0" eb="2">
      <t>ジョセイ</t>
    </rPh>
    <rPh sb="2" eb="4">
      <t>タイショウ</t>
    </rPh>
    <rPh sb="7" eb="11">
      <t>ジギョウナイヨウ</t>
    </rPh>
    <rPh sb="12" eb="15">
      <t>イッタイテキ</t>
    </rPh>
    <rPh sb="16" eb="18">
      <t>ジッシ</t>
    </rPh>
    <rPh sb="20" eb="22">
      <t>ケイヒ</t>
    </rPh>
    <rPh sb="23" eb="24">
      <t>ガク</t>
    </rPh>
    <rPh sb="25" eb="27">
      <t>シセツ</t>
    </rPh>
    <rPh sb="28" eb="30">
      <t>サイケン</t>
    </rPh>
    <rPh sb="30" eb="31">
      <t>トウ</t>
    </rPh>
    <rPh sb="32" eb="33">
      <t>ヨウ</t>
    </rPh>
    <rPh sb="35" eb="36">
      <t>ガク</t>
    </rPh>
    <phoneticPr fontId="30"/>
  </si>
  <si>
    <t>Ⅰ</t>
    <phoneticPr fontId="30"/>
  </si>
  <si>
    <t>別紙様式１号の２個別表の「地区ごとの助成対象者の整理番号」欄の番号</t>
    <rPh sb="0" eb="2">
      <t>ベッシ</t>
    </rPh>
    <rPh sb="2" eb="4">
      <t>ヨウシキ</t>
    </rPh>
    <rPh sb="5" eb="6">
      <t>ゴウ</t>
    </rPh>
    <rPh sb="8" eb="11">
      <t>コベツヒョウ</t>
    </rPh>
    <rPh sb="13" eb="15">
      <t>チク</t>
    </rPh>
    <rPh sb="18" eb="23">
      <t>ジョセイタイショウシャ</t>
    </rPh>
    <rPh sb="24" eb="28">
      <t>セイリバンゴウ</t>
    </rPh>
    <rPh sb="29" eb="30">
      <t>ラン</t>
    </rPh>
    <rPh sb="31" eb="33">
      <t>バンゴウ</t>
    </rPh>
    <phoneticPr fontId="30"/>
  </si>
  <si>
    <t>機能向上
規模拡大</t>
    <rPh sb="0" eb="4">
      <t>キノウコウジョウ</t>
    </rPh>
    <rPh sb="5" eb="9">
      <t>キボカクダイ</t>
    </rPh>
    <phoneticPr fontId="30"/>
  </si>
  <si>
    <t>整備区分</t>
    <rPh sb="0" eb="2">
      <t>セイビ</t>
    </rPh>
    <rPh sb="2" eb="4">
      <t>クブン</t>
    </rPh>
    <phoneticPr fontId="30"/>
  </si>
  <si>
    <t>代表者名（法人等の場合）：</t>
    <rPh sb="0" eb="3">
      <t>ダイヒョウシャ</t>
    </rPh>
    <rPh sb="3" eb="4">
      <t>メイ</t>
    </rPh>
    <rPh sb="5" eb="7">
      <t>ホウジン</t>
    </rPh>
    <rPh sb="7" eb="8">
      <t>トウ</t>
    </rPh>
    <rPh sb="9" eb="11">
      <t>バアイ</t>
    </rPh>
    <phoneticPr fontId="30"/>
  </si>
  <si>
    <t>助成対象者名：</t>
    <rPh sb="0" eb="2">
      <t>ジョセイ</t>
    </rPh>
    <rPh sb="2" eb="5">
      <t>タイショウシャ</t>
    </rPh>
    <rPh sb="5" eb="6">
      <t>メイ</t>
    </rPh>
    <phoneticPr fontId="30"/>
  </si>
  <si>
    <t>被災前と同程度の復旧を超える事業費及び補強に係る事業費</t>
    <rPh sb="0" eb="2">
      <t>ヒサイ</t>
    </rPh>
    <rPh sb="2" eb="3">
      <t>マエ</t>
    </rPh>
    <rPh sb="4" eb="7">
      <t>ドウテイド</t>
    </rPh>
    <rPh sb="8" eb="10">
      <t>フッキュウ</t>
    </rPh>
    <rPh sb="11" eb="12">
      <t>コ</t>
    </rPh>
    <rPh sb="14" eb="17">
      <t>ジギョウヒ</t>
    </rPh>
    <rPh sb="17" eb="18">
      <t>オヨ</t>
    </rPh>
    <rPh sb="19" eb="21">
      <t>ホキョウ</t>
    </rPh>
    <rPh sb="22" eb="23">
      <t>カカ</t>
    </rPh>
    <rPh sb="24" eb="27">
      <t>ジギョウヒ</t>
    </rPh>
    <phoneticPr fontId="30"/>
  </si>
  <si>
    <t>申請番号</t>
    <rPh sb="0" eb="2">
      <t>シンセイ</t>
    </rPh>
    <rPh sb="2" eb="4">
      <t>バンゴウ</t>
    </rPh>
    <phoneticPr fontId="30"/>
  </si>
  <si>
    <t>機能向上</t>
    <rPh sb="0" eb="4">
      <t>キノウコウジョウ</t>
    </rPh>
    <phoneticPr fontId="30"/>
  </si>
  <si>
    <t>※印刷範囲は自動で調整されるため さわらない</t>
    <rPh sb="1" eb="3">
      <t>インサツ</t>
    </rPh>
    <rPh sb="3" eb="5">
      <t>ハンイ</t>
    </rPh>
    <rPh sb="6" eb="8">
      <t>ジドウ</t>
    </rPh>
    <rPh sb="9" eb="11">
      <t>チョウセイ</t>
    </rPh>
    <phoneticPr fontId="30"/>
  </si>
  <si>
    <t>←①要望申込書のシート番号を入力</t>
    <rPh sb="2" eb="4">
      <t>ヨウボウ</t>
    </rPh>
    <rPh sb="4" eb="7">
      <t>モウシコミショ</t>
    </rPh>
    <rPh sb="11" eb="13">
      <t>バンゴウ</t>
    </rPh>
    <rPh sb="14" eb="16">
      <t>ニュウリョク</t>
    </rPh>
    <phoneticPr fontId="30"/>
  </si>
  <si>
    <t>←②機能向上・規模拡大する申請内容の番号を入力</t>
    <rPh sb="2" eb="4">
      <t>キノウ</t>
    </rPh>
    <rPh sb="4" eb="6">
      <t>コウジョウ</t>
    </rPh>
    <rPh sb="7" eb="11">
      <t>キボカクダイ</t>
    </rPh>
    <rPh sb="13" eb="15">
      <t>シンセイ</t>
    </rPh>
    <rPh sb="15" eb="17">
      <t>ナイヨウ</t>
    </rPh>
    <rPh sb="18" eb="20">
      <t>バンゴウ</t>
    </rPh>
    <rPh sb="21" eb="23">
      <t>ニュウリョク</t>
    </rPh>
    <phoneticPr fontId="30"/>
  </si>
  <si>
    <t>←③補強を行う申請内容の番号を入力</t>
    <rPh sb="2" eb="4">
      <t>ホキョウ</t>
    </rPh>
    <rPh sb="5" eb="6">
      <t>オコナ</t>
    </rPh>
    <rPh sb="7" eb="9">
      <t>シンセイ</t>
    </rPh>
    <rPh sb="9" eb="11">
      <t>ナイヨウ</t>
    </rPh>
    <rPh sb="12" eb="14">
      <t>バンゴウ</t>
    </rPh>
    <rPh sb="15" eb="17">
      <t>ニュウリョク</t>
    </rPh>
    <phoneticPr fontId="30"/>
  </si>
  <si>
    <t>被災面積
または
撤去面積（㎡）</t>
    <rPh sb="0" eb="4">
      <t>ヒサイメンセキ</t>
    </rPh>
    <rPh sb="9" eb="13">
      <t>テッキョメンセキ</t>
    </rPh>
    <phoneticPr fontId="30"/>
  </si>
  <si>
    <t>施設の場合
のみ記入</t>
    <rPh sb="0" eb="2">
      <t>シセツ</t>
    </rPh>
    <rPh sb="3" eb="5">
      <t>バアイ</t>
    </rPh>
    <rPh sb="8" eb="10">
      <t>キニュウ</t>
    </rPh>
    <phoneticPr fontId="30"/>
  </si>
  <si>
    <t>1.水田作、2.畑作、3.露地野菜作、4.施設野菜作、5.果樹作、6.露地花き、7.施設花き</t>
    <rPh sb="2" eb="4">
      <t>スイデン</t>
    </rPh>
    <rPh sb="4" eb="5">
      <t>サク</t>
    </rPh>
    <rPh sb="8" eb="10">
      <t>ハタサク</t>
    </rPh>
    <rPh sb="13" eb="18">
      <t>ロジヤサイサク</t>
    </rPh>
    <rPh sb="21" eb="26">
      <t>シセツヤサイサク</t>
    </rPh>
    <rPh sb="29" eb="32">
      <t>カジュサク</t>
    </rPh>
    <rPh sb="35" eb="37">
      <t>ロジ</t>
    </rPh>
    <rPh sb="37" eb="38">
      <t>カ</t>
    </rPh>
    <rPh sb="42" eb="44">
      <t>シセツ</t>
    </rPh>
    <rPh sb="44" eb="45">
      <t>カ</t>
    </rPh>
    <phoneticPr fontId="30"/>
  </si>
  <si>
    <t>導入する
機械・施設等名称
及び能力・規模等</t>
    <rPh sb="0" eb="2">
      <t>ドウニュウ</t>
    </rPh>
    <phoneticPr fontId="30"/>
  </si>
  <si>
    <t>被災施設等の整備時における
国庫補助事業の活用状況</t>
    <phoneticPr fontId="30"/>
  </si>
  <si>
    <t>中古資産
耐用年数
（年）</t>
    <rPh sb="0" eb="2">
      <t>チュウコ</t>
    </rPh>
    <rPh sb="2" eb="4">
      <t>シサン</t>
    </rPh>
    <rPh sb="5" eb="7">
      <t>タイヨウ</t>
    </rPh>
    <rPh sb="7" eb="9">
      <t>ネンスウ</t>
    </rPh>
    <phoneticPr fontId="14"/>
  </si>
  <si>
    <t>Ⅱ　（６）導入する施設等の状況</t>
    <rPh sb="5" eb="7">
      <t>ドウニュウ</t>
    </rPh>
    <rPh sb="9" eb="12">
      <t>シセツトウ</t>
    </rPh>
    <rPh sb="13" eb="15">
      <t>ジョウキョウ</t>
    </rPh>
    <phoneticPr fontId="30"/>
  </si>
  <si>
    <t>（円）</t>
    <rPh sb="1" eb="2">
      <t>エン</t>
    </rPh>
    <phoneticPr fontId="82"/>
  </si>
  <si>
    <t>b</t>
  </si>
  <si>
    <t>B</t>
  </si>
  <si>
    <t>B+b</t>
  </si>
  <si>
    <t>A</t>
  </si>
  <si>
    <t>Ａ+ａ</t>
  </si>
  <si>
    <t>２　Ⅱの１の補強に係る規模拡大などの助成の対象とならない経費の額</t>
    <phoneticPr fontId="82"/>
  </si>
  <si>
    <t>１　被災前の施設の復旧または同程度の施設に係る補強に要する経費の額</t>
    <phoneticPr fontId="82"/>
  </si>
  <si>
    <t>Ⅱ　助成対象とする事業内容と一体的に実施する経費の額（施設の補強に要する額）</t>
    <phoneticPr fontId="82"/>
  </si>
  <si>
    <t>２　Ⅰの１の施設に係る規模拡大や農業用に供しないスペースなどの交付の対象と</t>
    <phoneticPr fontId="82"/>
  </si>
  <si>
    <t>１　被災前の施設の復旧または同程度の施設を取得する場合に要する経費の額</t>
    <phoneticPr fontId="82"/>
  </si>
  <si>
    <t>Ⅰ　助成対象とする事業内容と一体的に実施する経費の額（施設の再建等に要する額）</t>
    <phoneticPr fontId="82"/>
  </si>
  <si>
    <t>施設の補強に係る取組</t>
    <rPh sb="0" eb="2">
      <t>シセツ</t>
    </rPh>
    <rPh sb="3" eb="5">
      <t>ホキョウ</t>
    </rPh>
    <rPh sb="6" eb="7">
      <t>カカ</t>
    </rPh>
    <rPh sb="8" eb="10">
      <t>トリクミ</t>
    </rPh>
    <phoneticPr fontId="82"/>
  </si>
  <si>
    <t>規模拡大や機能向上に資する取組</t>
    <rPh sb="0" eb="4">
      <t>キボカクダイ</t>
    </rPh>
    <rPh sb="5" eb="9">
      <t>キノウコウジョウ</t>
    </rPh>
    <rPh sb="10" eb="11">
      <t>シ</t>
    </rPh>
    <rPh sb="13" eb="15">
      <t>トリクミ</t>
    </rPh>
    <phoneticPr fontId="82"/>
  </si>
  <si>
    <t>整備する施設等名称及び
能力･規模等</t>
    <rPh sb="0" eb="2">
      <t>セイビ</t>
    </rPh>
    <phoneticPr fontId="82"/>
  </si>
  <si>
    <t>法人の場合は代表者氏名</t>
    <rPh sb="0" eb="2">
      <t>ホウジン</t>
    </rPh>
    <rPh sb="3" eb="5">
      <t>バアイ</t>
    </rPh>
    <rPh sb="6" eb="9">
      <t>ダイヒョウシャ</t>
    </rPh>
    <rPh sb="9" eb="11">
      <t>シメイ</t>
    </rPh>
    <phoneticPr fontId="82"/>
  </si>
  <si>
    <t>助成対象者名</t>
    <phoneticPr fontId="82"/>
  </si>
  <si>
    <t>地区毎の助成対象者の整理番号</t>
    <phoneticPr fontId="82"/>
  </si>
  <si>
    <t>地区名</t>
    <rPh sb="0" eb="3">
      <t>チクメイ</t>
    </rPh>
    <phoneticPr fontId="82"/>
  </si>
  <si>
    <t>市町村名</t>
    <rPh sb="0" eb="4">
      <t>シチョウソンメイ</t>
    </rPh>
    <phoneticPr fontId="82"/>
  </si>
  <si>
    <t>都道府県名</t>
    <rPh sb="0" eb="5">
      <t>トドウフケンメイ</t>
    </rPh>
    <phoneticPr fontId="82"/>
  </si>
  <si>
    <t>別紙様式１の別添１　一覧</t>
    <rPh sb="0" eb="2">
      <t>ベッシ</t>
    </rPh>
    <rPh sb="2" eb="4">
      <t>ヨウシキ</t>
    </rPh>
    <rPh sb="6" eb="8">
      <t>ベッテン</t>
    </rPh>
    <rPh sb="10" eb="12">
      <t>イチラン</t>
    </rPh>
    <phoneticPr fontId="82"/>
  </si>
  <si>
    <t>原形復旧を超える</t>
    <rPh sb="0" eb="2">
      <t>ゲンケイ</t>
    </rPh>
    <rPh sb="2" eb="4">
      <t>フッキュウ</t>
    </rPh>
    <rPh sb="5" eb="6">
      <t>コ</t>
    </rPh>
    <phoneticPr fontId="30"/>
  </si>
  <si>
    <t>個別表のNo.</t>
    <rPh sb="0" eb="2">
      <t>コベツ</t>
    </rPh>
    <rPh sb="2" eb="3">
      <t>ヒョウ</t>
    </rPh>
    <phoneticPr fontId="82"/>
  </si>
  <si>
    <t>シート番号</t>
    <rPh sb="3" eb="5">
      <t>バンゴウ</t>
    </rPh>
    <phoneticPr fontId="30"/>
  </si>
  <si>
    <t>申請No.</t>
    <rPh sb="0" eb="2">
      <t>シンセイ</t>
    </rPh>
    <phoneticPr fontId="30"/>
  </si>
  <si>
    <t>※原形復旧を超える取組を２件以上申請する場合は申請内容毎に分けて作成</t>
    <rPh sb="1" eb="3">
      <t>ゲンケイ</t>
    </rPh>
    <rPh sb="3" eb="5">
      <t>フッキュウ</t>
    </rPh>
    <rPh sb="6" eb="7">
      <t>コ</t>
    </rPh>
    <rPh sb="9" eb="11">
      <t>トリクミ</t>
    </rPh>
    <rPh sb="13" eb="14">
      <t>ケン</t>
    </rPh>
    <rPh sb="14" eb="16">
      <t>イジョウ</t>
    </rPh>
    <rPh sb="16" eb="18">
      <t>シンセイ</t>
    </rPh>
    <rPh sb="20" eb="22">
      <t>バアイ</t>
    </rPh>
    <rPh sb="23" eb="25">
      <t>シンセイ</t>
    </rPh>
    <rPh sb="25" eb="27">
      <t>ナイヨウ</t>
    </rPh>
    <rPh sb="27" eb="28">
      <t>マイ</t>
    </rPh>
    <rPh sb="29" eb="30">
      <t>ワ</t>
    </rPh>
    <rPh sb="32" eb="34">
      <t>サクセイ</t>
    </rPh>
    <phoneticPr fontId="30"/>
  </si>
  <si>
    <t>※Ⅱの補強の欄については、b&gt;0の場合のみ記入する</t>
    <rPh sb="3" eb="5">
      <t>ホキョウ</t>
    </rPh>
    <rPh sb="6" eb="7">
      <t>ラン</t>
    </rPh>
    <rPh sb="17" eb="19">
      <t>バアイ</t>
    </rPh>
    <rPh sb="21" eb="23">
      <t>キニュウ</t>
    </rPh>
    <phoneticPr fontId="30"/>
  </si>
  <si>
    <t>地区要件</t>
    <rPh sb="0" eb="4">
      <t>チクヨウケン</t>
    </rPh>
    <phoneticPr fontId="14"/>
  </si>
  <si>
    <t>対象者先頭行
【１補強】</t>
    <rPh sb="0" eb="3">
      <t>タイショウシャ</t>
    </rPh>
    <rPh sb="3" eb="6">
      <t>セントウギョウ</t>
    </rPh>
    <rPh sb="9" eb="11">
      <t>ホキョウ</t>
    </rPh>
    <phoneticPr fontId="11"/>
  </si>
  <si>
    <t>対象者先頭行
【２補強以外】</t>
    <rPh sb="0" eb="3">
      <t>タイショウシャ</t>
    </rPh>
    <rPh sb="3" eb="6">
      <t>セントウギョウ</t>
    </rPh>
    <rPh sb="9" eb="13">
      <t>ホキョウイガイ</t>
    </rPh>
    <phoneticPr fontId="11"/>
  </si>
  <si>
    <t>カウント</t>
    <phoneticPr fontId="30"/>
  </si>
  <si>
    <t>連番</t>
    <rPh sb="0" eb="2">
      <t>レンバン</t>
    </rPh>
    <phoneticPr fontId="30"/>
  </si>
  <si>
    <t>「g.貸借施設等の所有者」と「h.法人」は、他の項目にも必ずチェックを入れること（重複必須）</t>
    <rPh sb="3" eb="8">
      <t>タイシャクシセツトウ</t>
    </rPh>
    <rPh sb="9" eb="12">
      <t>ショユウシャ</t>
    </rPh>
    <rPh sb="17" eb="19">
      <t>ホウジン</t>
    </rPh>
    <rPh sb="22" eb="23">
      <t>タ</t>
    </rPh>
    <rPh sb="24" eb="26">
      <t>コウモク</t>
    </rPh>
    <rPh sb="28" eb="29">
      <t>カナラ</t>
    </rPh>
    <rPh sb="35" eb="36">
      <t>イ</t>
    </rPh>
    <rPh sb="41" eb="43">
      <t>チョウフク</t>
    </rPh>
    <rPh sb="43" eb="45">
      <t>ヒッス</t>
    </rPh>
    <phoneticPr fontId="30"/>
  </si>
  <si>
    <t>融資概要</t>
    <rPh sb="0" eb="2">
      <t>ユウシ</t>
    </rPh>
    <rPh sb="2" eb="4">
      <t>ガイヨウ</t>
    </rPh>
    <phoneticPr fontId="30"/>
  </si>
  <si>
    <t>金融機関</t>
    <rPh sb="0" eb="4">
      <t>キンユウキカン</t>
    </rPh>
    <phoneticPr fontId="30"/>
  </si>
  <si>
    <t>金融（資金）種類</t>
    <rPh sb="0" eb="2">
      <t>キンユウ</t>
    </rPh>
    <rPh sb="3" eb="5">
      <t>シキン</t>
    </rPh>
    <rPh sb="6" eb="8">
      <t>シュルイ</t>
    </rPh>
    <phoneticPr fontId="30"/>
  </si>
  <si>
    <t>償還年度</t>
    <phoneticPr fontId="30"/>
  </si>
  <si>
    <t>別紙様式１号の別添１</t>
    <rPh sb="0" eb="2">
      <t>ベッシ</t>
    </rPh>
    <rPh sb="2" eb="4">
      <t>ヨウシキ</t>
    </rPh>
    <rPh sb="5" eb="6">
      <t>ゴウ</t>
    </rPh>
    <rPh sb="7" eb="9">
      <t>ベッテン</t>
    </rPh>
    <phoneticPr fontId="30"/>
  </si>
  <si>
    <t>（何らかの理由により「別紙様式１号の別添１」が必要な場合は、この様式を使用して作成する）</t>
    <rPh sb="1" eb="2">
      <t>ナン</t>
    </rPh>
    <rPh sb="5" eb="7">
      <t>リユウ</t>
    </rPh>
    <rPh sb="23" eb="25">
      <t>ヒツヨウ</t>
    </rPh>
    <rPh sb="26" eb="28">
      <t>バアイ</t>
    </rPh>
    <rPh sb="32" eb="34">
      <t>ヨウシキ</t>
    </rPh>
    <rPh sb="35" eb="37">
      <t>シヨウ</t>
    </rPh>
    <rPh sb="39" eb="41">
      <t>サクセイ</t>
    </rPh>
    <phoneticPr fontId="30"/>
  </si>
  <si>
    <t>※「別添１　一覧」のシートにより対象者を取りまとめて証明するため、基本的には使用しなくてよい。</t>
    <rPh sb="2" eb="4">
      <t>ベッテン</t>
    </rPh>
    <rPh sb="6" eb="8">
      <t>イチラン</t>
    </rPh>
    <rPh sb="16" eb="19">
      <t>タイショウシャ</t>
    </rPh>
    <rPh sb="20" eb="21">
      <t>ト</t>
    </rPh>
    <rPh sb="26" eb="28">
      <t>ショウメイ</t>
    </rPh>
    <rPh sb="33" eb="36">
      <t>キホンテキ</t>
    </rPh>
    <rPh sb="38" eb="40">
      <t>シヨウ</t>
    </rPh>
    <phoneticPr fontId="30"/>
  </si>
  <si>
    <t>金融（資金）種類
のNo.</t>
    <phoneticPr fontId="30"/>
  </si>
  <si>
    <t>金融機関
のNo.</t>
    <rPh sb="0" eb="4">
      <t>キンユウキカン</t>
    </rPh>
    <phoneticPr fontId="30"/>
  </si>
  <si>
    <t>追加的信用供与活用希望の有無
（活用する場合は「１」）</t>
    <rPh sb="0" eb="2">
      <t>ツイカ</t>
    </rPh>
    <rPh sb="2" eb="3">
      <t>テキ</t>
    </rPh>
    <rPh sb="3" eb="5">
      <t>シンヨウ</t>
    </rPh>
    <rPh sb="5" eb="7">
      <t>キョウヨ</t>
    </rPh>
    <rPh sb="7" eb="9">
      <t>カツヨウ</t>
    </rPh>
    <rPh sb="9" eb="11">
      <t>キボウ</t>
    </rPh>
    <rPh sb="12" eb="14">
      <t>ウム</t>
    </rPh>
    <rPh sb="16" eb="18">
      <t>カツヨウ</t>
    </rPh>
    <rPh sb="20" eb="22">
      <t>バアイ</t>
    </rPh>
    <phoneticPr fontId="30"/>
  </si>
  <si>
    <t>導入する
機械・施設等名称
及び能力・規模等</t>
    <phoneticPr fontId="30"/>
  </si>
  <si>
    <t>被災
写真</t>
    <rPh sb="0" eb="2">
      <t>ヒサイ</t>
    </rPh>
    <rPh sb="3" eb="5">
      <t>シャシン</t>
    </rPh>
    <phoneticPr fontId="30"/>
  </si>
  <si>
    <t>被災証明書</t>
    <rPh sb="0" eb="2">
      <t>ヒサイ</t>
    </rPh>
    <rPh sb="2" eb="5">
      <t>ショウメイショ</t>
    </rPh>
    <phoneticPr fontId="30"/>
  </si>
  <si>
    <t>所有権
確認書類</t>
    <rPh sb="0" eb="3">
      <t>ショユウケン</t>
    </rPh>
    <rPh sb="4" eb="6">
      <t>カクニン</t>
    </rPh>
    <rPh sb="6" eb="8">
      <t>ショルイ</t>
    </rPh>
    <phoneticPr fontId="30"/>
  </si>
  <si>
    <t>見積書</t>
    <rPh sb="0" eb="3">
      <t>ミツモリショ</t>
    </rPh>
    <phoneticPr fontId="30"/>
  </si>
  <si>
    <t>分類</t>
    <rPh sb="0" eb="2">
      <t>ブンルイ</t>
    </rPh>
    <phoneticPr fontId="30"/>
  </si>
  <si>
    <t>申請
区分</t>
    <rPh sb="0" eb="2">
      <t>シンセイ</t>
    </rPh>
    <rPh sb="3" eb="5">
      <t>クブン</t>
    </rPh>
    <phoneticPr fontId="30"/>
  </si>
  <si>
    <t>理由書</t>
    <rPh sb="0" eb="3">
      <t>リユウショ</t>
    </rPh>
    <phoneticPr fontId="30"/>
  </si>
  <si>
    <t>金額比較用の見積書</t>
    <rPh sb="0" eb="2">
      <t>キンガク</t>
    </rPh>
    <rPh sb="2" eb="4">
      <t>ヒカク</t>
    </rPh>
    <rPh sb="4" eb="5">
      <t>ヨウ</t>
    </rPh>
    <rPh sb="6" eb="8">
      <t>ミツモリ</t>
    </rPh>
    <rPh sb="8" eb="9">
      <t>ショ</t>
    </rPh>
    <phoneticPr fontId="30"/>
  </si>
  <si>
    <t>申立書</t>
    <rPh sb="0" eb="3">
      <t>モウシタテショ</t>
    </rPh>
    <phoneticPr fontId="30"/>
  </si>
  <si>
    <t>修繕不能証明</t>
    <rPh sb="0" eb="2">
      <t>シュウゼン</t>
    </rPh>
    <rPh sb="2" eb="4">
      <t>フノウ</t>
    </rPh>
    <rPh sb="4" eb="6">
      <t>ショウメイ</t>
    </rPh>
    <phoneticPr fontId="30"/>
  </si>
  <si>
    <t>型番・カタログ（被災）</t>
    <rPh sb="0" eb="2">
      <t>カタバン</t>
    </rPh>
    <rPh sb="8" eb="10">
      <t>ヒサイ</t>
    </rPh>
    <phoneticPr fontId="30"/>
  </si>
  <si>
    <t>目標設定根拠資料</t>
    <rPh sb="0" eb="2">
      <t>モクヒョウ</t>
    </rPh>
    <rPh sb="2" eb="4">
      <t>セッテイ</t>
    </rPh>
    <rPh sb="4" eb="6">
      <t>コンキョ</t>
    </rPh>
    <rPh sb="6" eb="8">
      <t>シリョウ</t>
    </rPh>
    <phoneticPr fontId="30"/>
  </si>
  <si>
    <t>車検証</t>
    <rPh sb="0" eb="3">
      <t>シャケンショウ</t>
    </rPh>
    <phoneticPr fontId="30"/>
  </si>
  <si>
    <t>農業専用証明書類</t>
    <rPh sb="0" eb="2">
      <t>ノウギョウ</t>
    </rPh>
    <rPh sb="2" eb="4">
      <t>センヨウ</t>
    </rPh>
    <rPh sb="4" eb="8">
      <t>ショウメイショルイ</t>
    </rPh>
    <phoneticPr fontId="30"/>
  </si>
  <si>
    <t>図面（被災）</t>
    <rPh sb="0" eb="2">
      <t>ズメン</t>
    </rPh>
    <rPh sb="3" eb="5">
      <t>ヒサイ</t>
    </rPh>
    <phoneticPr fontId="30"/>
  </si>
  <si>
    <t>図面（再建）</t>
    <rPh sb="0" eb="2">
      <t>ズメン</t>
    </rPh>
    <rPh sb="3" eb="5">
      <t>サイケン</t>
    </rPh>
    <phoneticPr fontId="30"/>
  </si>
  <si>
    <t>カタログ（再取得）</t>
    <rPh sb="5" eb="8">
      <t>サイシュトク</t>
    </rPh>
    <phoneticPr fontId="30"/>
  </si>
  <si>
    <t>共済金支払通知書</t>
    <rPh sb="0" eb="3">
      <t>キョウサイキン</t>
    </rPh>
    <rPh sb="3" eb="5">
      <t>シハラ</t>
    </rPh>
    <rPh sb="5" eb="8">
      <t>ツウチショ</t>
    </rPh>
    <phoneticPr fontId="30"/>
  </si>
  <si>
    <t>設置年数証明書類</t>
    <rPh sb="0" eb="2">
      <t>セッチ</t>
    </rPh>
    <rPh sb="2" eb="4">
      <t>ネンスウ</t>
    </rPh>
    <rPh sb="4" eb="8">
      <t>ショウメイショルイ</t>
    </rPh>
    <phoneticPr fontId="30"/>
  </si>
  <si>
    <t>目標設定根拠資料</t>
    <rPh sb="0" eb="4">
      <t>モクヒョウセッテイ</t>
    </rPh>
    <rPh sb="4" eb="6">
      <t>コンキョ</t>
    </rPh>
    <rPh sb="6" eb="8">
      <t>シリョウ</t>
    </rPh>
    <phoneticPr fontId="30"/>
  </si>
  <si>
    <t>流入面積が分かる書類</t>
    <rPh sb="0" eb="2">
      <t>リュウニュ</t>
    </rPh>
    <rPh sb="2" eb="4">
      <t>メンセキ</t>
    </rPh>
    <rPh sb="5" eb="6">
      <t>ワ</t>
    </rPh>
    <rPh sb="8" eb="10">
      <t>ショルイ</t>
    </rPh>
    <phoneticPr fontId="30"/>
  </si>
  <si>
    <t>積立計画書</t>
    <rPh sb="0" eb="2">
      <t>ツミタテ</t>
    </rPh>
    <rPh sb="2" eb="5">
      <t>ケイカクショ</t>
    </rPh>
    <phoneticPr fontId="30"/>
  </si>
  <si>
    <t>共通</t>
    <rPh sb="0" eb="2">
      <t>キョウツウ</t>
    </rPh>
    <phoneticPr fontId="30"/>
  </si>
  <si>
    <t>機械</t>
    <rPh sb="0" eb="2">
      <t>キカイ</t>
    </rPh>
    <phoneticPr fontId="30"/>
  </si>
  <si>
    <t>施設</t>
    <rPh sb="0" eb="2">
      <t>シセツ</t>
    </rPh>
    <phoneticPr fontId="30"/>
  </si>
  <si>
    <t>３社
未満</t>
    <rPh sb="1" eb="2">
      <t>シャ</t>
    </rPh>
    <rPh sb="3" eb="5">
      <t>ミマン</t>
    </rPh>
    <phoneticPr fontId="30"/>
  </si>
  <si>
    <t>着工済</t>
    <rPh sb="0" eb="2">
      <t>チャッコウ</t>
    </rPh>
    <rPh sb="2" eb="3">
      <t>ズ</t>
    </rPh>
    <phoneticPr fontId="30"/>
  </si>
  <si>
    <t>再建
再取得</t>
    <rPh sb="0" eb="2">
      <t>サイケン</t>
    </rPh>
    <rPh sb="3" eb="6">
      <t>サイシュトク</t>
    </rPh>
    <phoneticPr fontId="30"/>
  </si>
  <si>
    <t>保険等
加入済</t>
    <rPh sb="0" eb="2">
      <t>ホケン</t>
    </rPh>
    <rPh sb="2" eb="3">
      <t>トウ</t>
    </rPh>
    <rPh sb="4" eb="6">
      <t>カニュウ</t>
    </rPh>
    <rPh sb="6" eb="7">
      <t>ズ</t>
    </rPh>
    <phoneticPr fontId="30"/>
  </si>
  <si>
    <t>トラック</t>
    <phoneticPr fontId="30"/>
  </si>
  <si>
    <t>園芸施設共済
加入対象施設</t>
    <rPh sb="0" eb="2">
      <t>エンゲイ</t>
    </rPh>
    <rPh sb="2" eb="4">
      <t>シセツ</t>
    </rPh>
    <rPh sb="4" eb="6">
      <t>キョウサイ</t>
    </rPh>
    <rPh sb="7" eb="9">
      <t>カニュウ</t>
    </rPh>
    <rPh sb="9" eb="11">
      <t>タイショウ</t>
    </rPh>
    <rPh sb="11" eb="13">
      <t>シセツ</t>
    </rPh>
    <phoneticPr fontId="30"/>
  </si>
  <si>
    <t>土砂
撤去</t>
    <rPh sb="0" eb="2">
      <t>ドシャ</t>
    </rPh>
    <rPh sb="3" eb="5">
      <t>テッキョ</t>
    </rPh>
    <phoneticPr fontId="30"/>
  </si>
  <si>
    <t>建築士免許の写し</t>
    <rPh sb="0" eb="3">
      <t>ケンチクシ</t>
    </rPh>
    <rPh sb="3" eb="5">
      <t>メンキョ</t>
    </rPh>
    <rPh sb="6" eb="7">
      <t>ウツ</t>
    </rPh>
    <phoneticPr fontId="30"/>
  </si>
  <si>
    <t>機能
向上 等</t>
    <rPh sb="0" eb="2">
      <t>キノウ</t>
    </rPh>
    <rPh sb="3" eb="5">
      <t>コウジョウ</t>
    </rPh>
    <rPh sb="6" eb="7">
      <t>トウ</t>
    </rPh>
    <phoneticPr fontId="30"/>
  </si>
  <si>
    <t>確認
書類無</t>
    <rPh sb="0" eb="2">
      <t>カクニン</t>
    </rPh>
    <rPh sb="3" eb="5">
      <t>ショルイ</t>
    </rPh>
    <rPh sb="5" eb="6">
      <t>ナ</t>
    </rPh>
    <phoneticPr fontId="30"/>
  </si>
  <si>
    <t>中古
再取得</t>
    <rPh sb="0" eb="2">
      <t>チュウコ</t>
    </rPh>
    <rPh sb="3" eb="6">
      <t>サイシュトク</t>
    </rPh>
    <phoneticPr fontId="30"/>
  </si>
  <si>
    <t>耐用年数２年以上の証明</t>
    <rPh sb="0" eb="4">
      <t>タイヨウネンスウ</t>
    </rPh>
    <rPh sb="5" eb="6">
      <t>ネン</t>
    </rPh>
    <rPh sb="6" eb="8">
      <t>イジョウ</t>
    </rPh>
    <rPh sb="9" eb="11">
      <t>ショウメイ</t>
    </rPh>
    <phoneticPr fontId="30"/>
  </si>
  <si>
    <t>借用
記録</t>
    <rPh sb="0" eb="2">
      <t>シャクヨウ</t>
    </rPh>
    <rPh sb="3" eb="5">
      <t>キロク</t>
    </rPh>
    <phoneticPr fontId="30"/>
  </si>
  <si>
    <t>貸借
契約書</t>
    <rPh sb="0" eb="2">
      <t>タイシャク</t>
    </rPh>
    <rPh sb="3" eb="6">
      <t>ケイヤクショ</t>
    </rPh>
    <phoneticPr fontId="30"/>
  </si>
  <si>
    <t>口頭
契約</t>
    <rPh sb="0" eb="2">
      <t>コウトウ</t>
    </rPh>
    <rPh sb="3" eb="5">
      <t>ケイヤク</t>
    </rPh>
    <phoneticPr fontId="30"/>
  </si>
  <si>
    <t>施設所有関係確認書</t>
    <rPh sb="0" eb="2">
      <t>シセツ</t>
    </rPh>
    <rPh sb="2" eb="4">
      <t>ショユウ</t>
    </rPh>
    <rPh sb="4" eb="6">
      <t>カンケイ</t>
    </rPh>
    <rPh sb="6" eb="9">
      <t>カクニンショ</t>
    </rPh>
    <phoneticPr fontId="30"/>
  </si>
  <si>
    <t>市町
発行済の場合</t>
    <rPh sb="7" eb="9">
      <t>バアイ</t>
    </rPh>
    <phoneticPr fontId="30"/>
  </si>
  <si>
    <t>貸借契約書あり</t>
    <rPh sb="0" eb="2">
      <t>タイシャク</t>
    </rPh>
    <rPh sb="2" eb="4">
      <t>ケイヤク</t>
    </rPh>
    <rPh sb="4" eb="5">
      <t>ショ</t>
    </rPh>
    <phoneticPr fontId="30"/>
  </si>
  <si>
    <t>修繕
再建</t>
    <rPh sb="0" eb="2">
      <t>シュウゼン</t>
    </rPh>
    <rPh sb="3" eb="5">
      <t>サイケン</t>
    </rPh>
    <phoneticPr fontId="30"/>
  </si>
  <si>
    <t>資金
積立</t>
    <rPh sb="0" eb="2">
      <t>シキン</t>
    </rPh>
    <rPh sb="3" eb="4">
      <t>ツ</t>
    </rPh>
    <rPh sb="4" eb="5">
      <t>タ</t>
    </rPh>
    <phoneticPr fontId="30"/>
  </si>
  <si>
    <t>名義変更なし
等</t>
    <rPh sb="0" eb="2">
      <t>メイギ</t>
    </rPh>
    <rPh sb="2" eb="4">
      <t>ヘンコウ</t>
    </rPh>
    <rPh sb="7" eb="8">
      <t>トウ</t>
    </rPh>
    <phoneticPr fontId="30"/>
  </si>
  <si>
    <t>◎提出書類確認用チェックシート</t>
    <rPh sb="1" eb="3">
      <t>テイシュツ</t>
    </rPh>
    <rPh sb="3" eb="5">
      <t>ショルイ</t>
    </rPh>
    <rPh sb="5" eb="7">
      <t>カクニン</t>
    </rPh>
    <rPh sb="7" eb="8">
      <t>ヨウ</t>
    </rPh>
    <phoneticPr fontId="30"/>
  </si>
  <si>
    <t>市町</t>
    <rPh sb="0" eb="1">
      <t>シ</t>
    </rPh>
    <rPh sb="1" eb="2">
      <t>マチ</t>
    </rPh>
    <phoneticPr fontId="30"/>
  </si>
  <si>
    <t>申請者氏名</t>
    <rPh sb="0" eb="3">
      <t>シンセイシャ</t>
    </rPh>
    <rPh sb="3" eb="5">
      <t>シメイ</t>
    </rPh>
    <phoneticPr fontId="30"/>
  </si>
  <si>
    <t>申請者
電話番号</t>
    <rPh sb="0" eb="3">
      <t>シンセイシャ</t>
    </rPh>
    <rPh sb="4" eb="6">
      <t>デンワ</t>
    </rPh>
    <rPh sb="6" eb="8">
      <t>バンゴウ</t>
    </rPh>
    <phoneticPr fontId="30"/>
  </si>
  <si>
    <t>経営状況
確認書類</t>
    <rPh sb="0" eb="4">
      <t>ケイエイジョウキョウ</t>
    </rPh>
    <rPh sb="5" eb="7">
      <t>カクニン</t>
    </rPh>
    <rPh sb="7" eb="9">
      <t>ショルイ</t>
    </rPh>
    <phoneticPr fontId="30"/>
  </si>
  <si>
    <t>←必要となるケース</t>
    <rPh sb="1" eb="3">
      <t>ヒツヨウ</t>
    </rPh>
    <phoneticPr fontId="30"/>
  </si>
  <si>
    <t>○：書類確認済み　　　　△：書類に不備あり または 確認が必要　　　　×：書類なし　　　　－：灰色で塗りつぶし</t>
    <rPh sb="2" eb="4">
      <t>ショルイ</t>
    </rPh>
    <rPh sb="4" eb="6">
      <t>カクニン</t>
    </rPh>
    <rPh sb="6" eb="7">
      <t>ズ</t>
    </rPh>
    <rPh sb="14" eb="16">
      <t>ショルイ</t>
    </rPh>
    <rPh sb="17" eb="19">
      <t>フビ</t>
    </rPh>
    <rPh sb="26" eb="28">
      <t>カクニン</t>
    </rPh>
    <rPh sb="29" eb="31">
      <t>ヒツヨウ</t>
    </rPh>
    <rPh sb="37" eb="39">
      <t>ショルイ</t>
    </rPh>
    <rPh sb="47" eb="49">
      <t>ハイイロ</t>
    </rPh>
    <rPh sb="50" eb="51">
      <t>ヌ</t>
    </rPh>
    <phoneticPr fontId="30"/>
  </si>
  <si>
    <t>都道府県・市町村・地区・事業内容</t>
    <rPh sb="0" eb="4">
      <t>トドウフケン</t>
    </rPh>
    <rPh sb="5" eb="8">
      <t>シチョウソン</t>
    </rPh>
    <rPh sb="9" eb="11">
      <t>チク</t>
    </rPh>
    <rPh sb="12" eb="16">
      <t>ジギョウナイヨウ</t>
    </rPh>
    <phoneticPr fontId="14"/>
  </si>
  <si>
    <t>※１：</t>
    <phoneticPr fontId="30"/>
  </si>
  <si>
    <r>
      <t xml:space="preserve">金額が分かるもの
</t>
    </r>
    <r>
      <rPr>
        <sz val="8"/>
        <color rgb="FFFF0000"/>
        <rFont val="ＭＳ Ｐ明朝"/>
        <family val="1"/>
        <charset val="128"/>
      </rPr>
      <t>※１</t>
    </r>
    <rPh sb="0" eb="2">
      <t>キンガク</t>
    </rPh>
    <rPh sb="3" eb="4">
      <t>ワ</t>
    </rPh>
    <phoneticPr fontId="30"/>
  </si>
  <si>
    <r>
      <t xml:space="preserve">保険等の証書
</t>
    </r>
    <r>
      <rPr>
        <sz val="8"/>
        <color rgb="FFFF0000"/>
        <rFont val="ＭＳ Ｐ明朝"/>
        <family val="1"/>
        <charset val="128"/>
      </rPr>
      <t>※２</t>
    </r>
    <rPh sb="0" eb="2">
      <t>ホケン</t>
    </rPh>
    <rPh sb="2" eb="3">
      <t>トウ</t>
    </rPh>
    <rPh sb="4" eb="6">
      <t>ショウショ</t>
    </rPh>
    <phoneticPr fontId="30"/>
  </si>
  <si>
    <t>※２：</t>
    <phoneticPr fontId="30"/>
  </si>
  <si>
    <t>１ページ目右上の申請日欄（AH1）の日付が、２ページ目の着工（予定）年月日欄（J53:J62）の日付よりも前であればセルの色が変わります。</t>
    <rPh sb="4" eb="5">
      <t>メ</t>
    </rPh>
    <rPh sb="5" eb="7">
      <t>ミギウエ</t>
    </rPh>
    <rPh sb="8" eb="11">
      <t>シンセイビ</t>
    </rPh>
    <rPh sb="11" eb="12">
      <t>ラン</t>
    </rPh>
    <rPh sb="18" eb="20">
      <t>ヒヅケ</t>
    </rPh>
    <rPh sb="26" eb="27">
      <t>メ</t>
    </rPh>
    <rPh sb="28" eb="30">
      <t>チャッコウ</t>
    </rPh>
    <rPh sb="31" eb="33">
      <t>ヨテイ</t>
    </rPh>
    <rPh sb="34" eb="37">
      <t>ネンガッピ</t>
    </rPh>
    <rPh sb="37" eb="38">
      <t>ラン</t>
    </rPh>
    <rPh sb="48" eb="50">
      <t>ヒヅケ</t>
    </rPh>
    <rPh sb="53" eb="54">
      <t>マエ</t>
    </rPh>
    <rPh sb="61" eb="62">
      <t>イロ</t>
    </rPh>
    <rPh sb="63" eb="64">
      <t>カ</t>
    </rPh>
    <phoneticPr fontId="30"/>
  </si>
  <si>
    <t>１ページ目右上の申請日欄（AH1）の日付が、２ページ目の保険加入（予定）年月欄（P53:P62）の日付よりも前であればセルの色が変わります（保険加入年月の欄は年月までの記載ですので、記載月の初日を起点として比較を行っています。なお、保険加入年月欄に日まで記載している場合などは色が変わりませんのでご注意ください）。</t>
    <rPh sb="28" eb="32">
      <t>ホケンカニュウ</t>
    </rPh>
    <rPh sb="70" eb="72">
      <t>ホケン</t>
    </rPh>
    <rPh sb="72" eb="74">
      <t>カニュウ</t>
    </rPh>
    <rPh sb="74" eb="76">
      <t>ネンゲツ</t>
    </rPh>
    <rPh sb="77" eb="78">
      <t>ラン</t>
    </rPh>
    <rPh sb="103" eb="105">
      <t>ヒカク</t>
    </rPh>
    <rPh sb="106" eb="107">
      <t>オコナ</t>
    </rPh>
    <rPh sb="116" eb="120">
      <t>ホケンカニュウ</t>
    </rPh>
    <rPh sb="120" eb="122">
      <t>ネンゲツ</t>
    </rPh>
    <rPh sb="122" eb="123">
      <t>ラン</t>
    </rPh>
    <rPh sb="124" eb="125">
      <t>ヒ</t>
    </rPh>
    <rPh sb="127" eb="129">
      <t>キサイ</t>
    </rPh>
    <rPh sb="133" eb="135">
      <t>バアイ</t>
    </rPh>
    <rPh sb="138" eb="139">
      <t>イロ</t>
    </rPh>
    <rPh sb="140" eb="141">
      <t>カ</t>
    </rPh>
    <rPh sb="149" eb="151">
      <t>チュウイ</t>
    </rPh>
    <phoneticPr fontId="30"/>
  </si>
  <si>
    <t>←対象者のシート番号</t>
    <rPh sb="1" eb="4">
      <t>タイショウシャ</t>
    </rPh>
    <rPh sb="8" eb="10">
      <t>バンゴウ</t>
    </rPh>
    <phoneticPr fontId="30"/>
  </si>
  <si>
    <t>保証希望
融資額(円)</t>
    <phoneticPr fontId="14"/>
  </si>
  <si>
    <t>↑非表示行あり</t>
    <rPh sb="1" eb="4">
      <t>ヒヒョウジ</t>
    </rPh>
    <rPh sb="4" eb="5">
      <t>ギョウ</t>
    </rPh>
    <phoneticPr fontId="30"/>
  </si>
  <si>
    <t>水色：提出が必要</t>
    <rPh sb="0" eb="2">
      <t>ミズイロ</t>
    </rPh>
    <rPh sb="3" eb="5">
      <t>テイシュツ</t>
    </rPh>
    <rPh sb="6" eb="8">
      <t>ヒツヨウ</t>
    </rPh>
    <phoneticPr fontId="30"/>
  </si>
  <si>
    <t>紫色：場合によっては提出が必要</t>
    <rPh sb="0" eb="1">
      <t>ムラサキ</t>
    </rPh>
    <rPh sb="1" eb="2">
      <t>イロ</t>
    </rPh>
    <rPh sb="3" eb="5">
      <t>バアイ</t>
    </rPh>
    <rPh sb="10" eb="12">
      <t>テイシュツ</t>
    </rPh>
    <rPh sb="13" eb="15">
      <t>ヒツヨウ</t>
    </rPh>
    <phoneticPr fontId="30"/>
  </si>
  <si>
    <t>灰色：提出は不要</t>
    <rPh sb="0" eb="2">
      <t>ハイイロ</t>
    </rPh>
    <rPh sb="3" eb="5">
      <t>テイシュツ</t>
    </rPh>
    <rPh sb="6" eb="8">
      <t>フヨウ</t>
    </rPh>
    <phoneticPr fontId="30"/>
  </si>
  <si>
    <t>貸借前に所有者が農業利用</t>
    <rPh sb="0" eb="3">
      <t>タイシャクマエ</t>
    </rPh>
    <rPh sb="4" eb="7">
      <t>ショユウシャ</t>
    </rPh>
    <rPh sb="8" eb="10">
      <t>ノウギョウ</t>
    </rPh>
    <rPh sb="10" eb="12">
      <t>リヨウ</t>
    </rPh>
    <phoneticPr fontId="14"/>
  </si>
  <si>
    <t>①</t>
    <phoneticPr fontId="30"/>
  </si>
  <si>
    <t>②</t>
    <phoneticPr fontId="30"/>
  </si>
  <si>
    <t>③</t>
    <phoneticPr fontId="30"/>
  </si>
  <si>
    <r>
      <t xml:space="preserve">機械・施設等名称
及び能力・規模等
</t>
    </r>
    <r>
      <rPr>
        <sz val="8"/>
        <rFont val="ＭＳ Ｐ明朝"/>
        <family val="1"/>
        <charset val="128"/>
      </rPr>
      <t>機械：馬力、条数、台数など
施設：材質、構造、面積、棟数</t>
    </r>
    <rPh sb="0" eb="2">
      <t>キカイ</t>
    </rPh>
    <rPh sb="3" eb="5">
      <t>シセツ</t>
    </rPh>
    <rPh sb="5" eb="6">
      <t>トウ</t>
    </rPh>
    <rPh sb="6" eb="8">
      <t>メイショウ</t>
    </rPh>
    <rPh sb="9" eb="10">
      <t>オヨ</t>
    </rPh>
    <rPh sb="11" eb="13">
      <t>ノウリョク</t>
    </rPh>
    <rPh sb="14" eb="16">
      <t>キボ</t>
    </rPh>
    <rPh sb="16" eb="17">
      <t>トウ</t>
    </rPh>
    <rPh sb="19" eb="21">
      <t>キカイ</t>
    </rPh>
    <rPh sb="22" eb="24">
      <t>バリキ</t>
    </rPh>
    <rPh sb="25" eb="27">
      <t>ジョウスウ</t>
    </rPh>
    <rPh sb="28" eb="30">
      <t>ダイスウ</t>
    </rPh>
    <rPh sb="33" eb="35">
      <t>シセツ</t>
    </rPh>
    <rPh sb="36" eb="38">
      <t>ザイシツ</t>
    </rPh>
    <rPh sb="39" eb="41">
      <t>コウゾウ</t>
    </rPh>
    <rPh sb="42" eb="44">
      <t>メンセキ</t>
    </rPh>
    <rPh sb="45" eb="47">
      <t>トウスウ</t>
    </rPh>
    <phoneticPr fontId="14"/>
  </si>
  <si>
    <t>貸借施設等</t>
    <rPh sb="0" eb="4">
      <t>タイシャクシセツ</t>
    </rPh>
    <rPh sb="4" eb="5">
      <t>トウ</t>
    </rPh>
    <phoneticPr fontId="30"/>
  </si>
  <si>
    <t>災害の名称</t>
    <rPh sb="0" eb="2">
      <t>サイガイ</t>
    </rPh>
    <rPh sb="3" eb="5">
      <t>メイショウ</t>
    </rPh>
    <phoneticPr fontId="14"/>
  </si>
  <si>
    <t>災害の
名称</t>
    <rPh sb="0" eb="2">
      <t>サイガイ</t>
    </rPh>
    <rPh sb="4" eb="6">
      <t>メイショウ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</si>
</sst>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地区&quot;;[Red]\-#,##0&quot;地区&quot;"/>
    <numFmt numFmtId="177" formatCode="&quot;うち国費 &quot;#,##0&quot;円&quot;;[Red]\-#,##0"/>
    <numFmt numFmtId="178" formatCode="0.00_ "/>
    <numFmt numFmtId="179" formatCode="[$-411]ge\.m\.d;@"/>
    <numFmt numFmtId="180" formatCode="#,##0;&quot;△ &quot;#,##0"/>
    <numFmt numFmtId="181" formatCode="0.0%"/>
    <numFmt numFmtId="182" formatCode="0_ "/>
    <numFmt numFmtId="183" formatCode="#,##0_ ;[Red]\-#,##0\ "/>
    <numFmt numFmtId="184" formatCode="&quot;うち国費&quot;\ #,##0\ &quot;円&quot;"/>
    <numFmt numFmtId="185" formatCode="#,##0_ "/>
    <numFmt numFmtId="186" formatCode="0.00000_ "/>
    <numFmt numFmtId="187" formatCode="[$-411]ggge&quot;年&quot;m&quot;月&quot;d&quot;日&quot;;@"/>
    <numFmt numFmtId="188" formatCode="#,##0.0;[Red]\-#,##0.0"/>
  </numFmts>
  <fonts count="11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5"/>
      <name val="ＭＳ 明朝"/>
      <family val="1"/>
      <charset val="128"/>
    </font>
    <font>
      <sz val="12"/>
      <name val="ＭＳ Ｐゴシック"/>
      <family val="3"/>
      <charset val="128"/>
    </font>
    <font>
      <sz val="10"/>
      <name val="ＭＳ Ｐゴシック"/>
      <family val="3"/>
      <charset val="128"/>
    </font>
    <font>
      <sz val="7"/>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8"/>
      <color theme="1"/>
      <name val="ＭＳ 明朝"/>
      <family val="1"/>
      <charset val="128"/>
    </font>
    <font>
      <sz val="8"/>
      <color theme="1"/>
      <name val="ＭＳ Ｐゴシック"/>
      <family val="3"/>
      <charset val="128"/>
      <scheme val="minor"/>
    </font>
    <font>
      <vertAlign val="superscript"/>
      <sz val="8"/>
      <name val="ＭＳ 明朝"/>
      <family val="1"/>
      <charset val="128"/>
    </font>
    <font>
      <sz val="11"/>
      <color theme="1"/>
      <name val="游ゴシック"/>
      <family val="3"/>
      <charset val="128"/>
    </font>
    <font>
      <b/>
      <sz val="10"/>
      <name val="ＭＳ 明朝"/>
      <family val="1"/>
      <charset val="128"/>
    </font>
    <font>
      <sz val="11"/>
      <name val="ＭＳ Ｐ明朝"/>
      <family val="1"/>
      <charset val="128"/>
    </font>
    <font>
      <b/>
      <sz val="11"/>
      <color theme="1"/>
      <name val="游ゴシック"/>
      <family val="3"/>
      <charset val="128"/>
    </font>
    <font>
      <sz val="11"/>
      <name val="游ゴシック"/>
      <family val="3"/>
      <charset val="128"/>
    </font>
    <font>
      <b/>
      <sz val="11"/>
      <name val="游ゴシック"/>
      <family val="3"/>
      <charset val="128"/>
    </font>
    <font>
      <sz val="12"/>
      <name val="ＭＳ Ｐゴシック"/>
      <family val="3"/>
      <charset val="128"/>
      <scheme val="minor"/>
    </font>
    <font>
      <b/>
      <sz val="12"/>
      <name val="ＭＳ 明朝"/>
      <family val="1"/>
      <charset val="128"/>
    </font>
    <font>
      <sz val="6"/>
      <color rgb="FFFFFF00"/>
      <name val="ＭＳ Ｐゴシック"/>
      <family val="3"/>
      <charset val="128"/>
    </font>
    <font>
      <b/>
      <sz val="11"/>
      <name val="ＭＳ Ｐゴシック"/>
      <family val="3"/>
      <charset val="128"/>
    </font>
    <font>
      <b/>
      <sz val="16"/>
      <name val="ＭＳ Ｐゴシック"/>
      <family val="3"/>
      <charset val="128"/>
    </font>
    <font>
      <b/>
      <sz val="12"/>
      <name val="ＭＳ Ｐゴシック"/>
      <family val="3"/>
      <charset val="128"/>
    </font>
    <font>
      <sz val="9.5"/>
      <color theme="1"/>
      <name val="ＭＳ Ｐゴシック"/>
      <family val="3"/>
      <charset val="128"/>
    </font>
    <font>
      <sz val="9"/>
      <color theme="1"/>
      <name val="ＭＳ Ｐゴシック"/>
      <family val="3"/>
      <charset val="128"/>
    </font>
    <font>
      <sz val="11"/>
      <color theme="1"/>
      <name val="ＭＳ Ｐゴシック"/>
      <family val="3"/>
      <charset val="128"/>
    </font>
    <font>
      <sz val="10"/>
      <color theme="1"/>
      <name val="ＭＳ Ｐ明朝"/>
      <family val="1"/>
      <charset val="128"/>
    </font>
    <font>
      <sz val="10"/>
      <color theme="1"/>
      <name val="ＭＳ Ｐゴシック"/>
      <family val="3"/>
      <charset val="128"/>
    </font>
    <font>
      <b/>
      <sz val="14"/>
      <color theme="1"/>
      <name val="ＭＳ Ｐゴシック"/>
      <family val="3"/>
      <charset val="128"/>
    </font>
    <font>
      <sz val="11"/>
      <color theme="1"/>
      <name val="ＭＳ Ｐゴシック"/>
      <family val="2"/>
      <scheme val="minor"/>
    </font>
    <font>
      <sz val="10"/>
      <name val="ＭＳ Ｐ明朝"/>
      <family val="1"/>
      <charset val="128"/>
    </font>
    <font>
      <sz val="9"/>
      <name val="ＭＳ Ｐ明朝"/>
      <family val="1"/>
      <charset val="128"/>
    </font>
    <font>
      <sz val="11"/>
      <color theme="1"/>
      <name val="ＭＳ 明朝"/>
      <family val="1"/>
      <charset val="128"/>
    </font>
    <font>
      <sz val="9"/>
      <color theme="1"/>
      <name val="ＭＳ Ｐ明朝"/>
      <family val="1"/>
      <charset val="128"/>
    </font>
    <font>
      <sz val="6"/>
      <name val="ＭＳ Ｐ明朝"/>
      <family val="3"/>
      <charset val="128"/>
    </font>
    <font>
      <sz val="9"/>
      <color theme="1"/>
      <name val="ＭＳ 明朝"/>
      <family val="1"/>
      <charset val="128"/>
    </font>
    <font>
      <b/>
      <sz val="9"/>
      <color theme="1"/>
      <name val="ＭＳ Ｐゴシック"/>
      <family val="3"/>
      <charset val="128"/>
    </font>
    <font>
      <sz val="10"/>
      <color theme="1"/>
      <name val="ＭＳ Ｐゴシック"/>
      <family val="2"/>
      <charset val="128"/>
    </font>
    <font>
      <sz val="10"/>
      <name val="ＭＳ Ｐゴシック"/>
      <family val="2"/>
      <charset val="128"/>
    </font>
    <font>
      <u/>
      <sz val="9"/>
      <name val="ＭＳ Ｐ明朝"/>
      <family val="1"/>
      <charset val="128"/>
    </font>
    <font>
      <b/>
      <sz val="9"/>
      <name val="ＭＳ Ｐゴシック"/>
      <family val="3"/>
      <charset val="128"/>
    </font>
    <font>
      <sz val="10.5"/>
      <name val="ＭＳ 明朝"/>
      <family val="1"/>
      <charset val="128"/>
    </font>
    <font>
      <sz val="10"/>
      <color theme="1"/>
      <name val="ＭＳ 明朝"/>
      <family val="1"/>
      <charset val="128"/>
    </font>
    <font>
      <sz val="11"/>
      <color theme="1"/>
      <name val="ＭＳ Ｐ明朝"/>
      <family val="1"/>
      <charset val="128"/>
    </font>
    <font>
      <vertAlign val="superscript"/>
      <sz val="9"/>
      <name val="ＭＳ 明朝"/>
      <family val="1"/>
      <charset val="128"/>
    </font>
    <font>
      <sz val="9"/>
      <name val="ＭＳ Ｐゴシック"/>
      <family val="3"/>
      <charset val="128"/>
      <scheme val="minor"/>
    </font>
    <font>
      <sz val="8"/>
      <name val="ＭＳ Ｐ明朝"/>
      <family val="1"/>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明朝"/>
      <family val="1"/>
      <charset val="128"/>
    </font>
    <font>
      <sz val="10"/>
      <color rgb="FFC00000"/>
      <name val="ＭＳ Ｐ明朝"/>
      <family val="1"/>
      <charset val="128"/>
    </font>
    <font>
      <sz val="9"/>
      <color rgb="FFFF0000"/>
      <name val="ＭＳ Ｐ明朝"/>
      <family val="1"/>
      <charset val="128"/>
    </font>
    <font>
      <b/>
      <u/>
      <sz val="9"/>
      <name val="ＭＳ Ｐ明朝"/>
      <family val="1"/>
      <charset val="128"/>
    </font>
    <font>
      <sz val="10"/>
      <color theme="5" tint="-0.249977111117893"/>
      <name val="ＭＳ 明朝"/>
      <family val="1"/>
      <charset val="128"/>
    </font>
    <font>
      <sz val="10"/>
      <color rgb="FFC00000"/>
      <name val="ＭＳ 明朝"/>
      <family val="1"/>
      <charset val="128"/>
    </font>
    <font>
      <sz val="10"/>
      <color theme="3"/>
      <name val="ＭＳ 明朝"/>
      <family val="1"/>
      <charset val="128"/>
    </font>
    <font>
      <sz val="10"/>
      <color rgb="FF0070C0"/>
      <name val="ＭＳ 明朝"/>
      <family val="1"/>
      <charset val="128"/>
    </font>
    <font>
      <sz val="14"/>
      <name val="ＭＳ Ｐゴシック"/>
      <family val="3"/>
      <charset val="128"/>
    </font>
    <font>
      <sz val="6"/>
      <name val="ＭＳ Ｐゴシック"/>
      <family val="2"/>
      <charset val="128"/>
      <scheme val="minor"/>
    </font>
    <font>
      <b/>
      <sz val="11"/>
      <color theme="1"/>
      <name val="ＭＳ Ｐゴシック"/>
      <family val="3"/>
      <charset val="128"/>
    </font>
    <font>
      <b/>
      <u/>
      <sz val="11"/>
      <color rgb="FFFF0000"/>
      <name val="ＭＳ Ｐゴシック"/>
      <family val="3"/>
      <charset val="128"/>
    </font>
    <font>
      <sz val="12"/>
      <name val="ＭＳ Ｐ明朝"/>
      <family val="1"/>
      <charset val="128"/>
    </font>
    <font>
      <sz val="14"/>
      <name val="ＭＳ Ｐ明朝"/>
      <family val="1"/>
      <charset val="128"/>
    </font>
    <font>
      <sz val="12"/>
      <color theme="1"/>
      <name val="ＭＳ Ｐ明朝"/>
      <family val="1"/>
      <charset val="128"/>
    </font>
    <font>
      <sz val="11"/>
      <color rgb="FFFF0000"/>
      <name val="ＭＳ 明朝"/>
      <family val="1"/>
      <charset val="128"/>
    </font>
    <font>
      <sz val="10"/>
      <color rgb="FFFF0000"/>
      <name val="ＭＳ 明朝"/>
      <family val="1"/>
      <charset val="128"/>
    </font>
    <font>
      <sz val="9"/>
      <color rgb="FFFF0000"/>
      <name val="ＭＳ Ｐゴシック"/>
      <family val="2"/>
      <scheme val="minor"/>
    </font>
    <font>
      <b/>
      <sz val="9"/>
      <color rgb="FFFF0000"/>
      <name val="ＭＳ Ｐゴシック"/>
      <family val="3"/>
      <charset val="128"/>
    </font>
    <font>
      <sz val="7.3"/>
      <name val="ＭＳ Ｐ明朝"/>
      <family val="1"/>
      <charset val="128"/>
    </font>
    <font>
      <sz val="7"/>
      <color rgb="FFFF0000"/>
      <name val="ＭＳ Ｐゴシック"/>
      <family val="3"/>
      <charset val="128"/>
    </font>
    <font>
      <sz val="8"/>
      <name val="ＭＳ Ｐゴシック"/>
      <family val="2"/>
      <charset val="128"/>
    </font>
    <font>
      <b/>
      <sz val="9"/>
      <name val="ＭＳ 明朝"/>
      <family val="1"/>
      <charset val="128"/>
    </font>
    <font>
      <sz val="12"/>
      <color theme="1"/>
      <name val="ＭＳ 明朝"/>
      <family val="1"/>
      <charset val="128"/>
    </font>
    <font>
      <sz val="12"/>
      <color theme="1"/>
      <name val="ＭＳ ゴシック"/>
      <family val="3"/>
      <charset val="128"/>
    </font>
    <font>
      <b/>
      <sz val="10"/>
      <color theme="1"/>
      <name val="ＭＳ 明朝"/>
      <family val="1"/>
      <charset val="128"/>
    </font>
    <font>
      <sz val="15"/>
      <color theme="1"/>
      <name val="ＭＳ 明朝"/>
      <family val="1"/>
      <charset val="128"/>
    </font>
    <font>
      <b/>
      <sz val="12"/>
      <color theme="5"/>
      <name val="ＭＳ 明朝"/>
      <family val="1"/>
      <charset val="128"/>
    </font>
    <font>
      <b/>
      <sz val="12"/>
      <color theme="1"/>
      <name val="ＭＳ 明朝"/>
      <family val="1"/>
      <charset val="128"/>
    </font>
    <font>
      <b/>
      <sz val="12"/>
      <color rgb="FF0070C0"/>
      <name val="ＭＳ 明朝"/>
      <family val="1"/>
      <charset val="128"/>
    </font>
    <font>
      <sz val="8"/>
      <color theme="5"/>
      <name val="ＭＳ 明朝"/>
      <family val="1"/>
      <charset val="128"/>
    </font>
    <font>
      <sz val="8"/>
      <color rgb="FF0070C0"/>
      <name val="ＭＳ 明朝"/>
      <family val="1"/>
      <charset val="128"/>
    </font>
    <font>
      <sz val="6"/>
      <color theme="1"/>
      <name val="ＭＳ Ｐ明朝"/>
      <family val="1"/>
      <charset val="128"/>
    </font>
    <font>
      <u/>
      <sz val="11"/>
      <color theme="10"/>
      <name val="ＭＳ Ｐゴシック"/>
      <family val="3"/>
      <charset val="128"/>
      <scheme val="minor"/>
    </font>
    <font>
      <sz val="12"/>
      <color theme="1"/>
      <name val="ＭＳ Ｐゴシック"/>
      <family val="3"/>
      <charset val="128"/>
      <scheme val="minor"/>
    </font>
    <font>
      <sz val="8"/>
      <color rgb="FFFF0000"/>
      <name val="ＭＳ Ｐ明朝"/>
      <family val="1"/>
      <charset val="128"/>
    </font>
    <font>
      <sz val="11"/>
      <color rgb="FFFF0000"/>
      <name val="ＭＳ Ｐ明朝"/>
      <family val="1"/>
      <charset val="128"/>
    </font>
    <font>
      <sz val="9"/>
      <color indexed="81"/>
      <name val="ＭＳ ゴシック"/>
      <family val="3"/>
      <charset val="128"/>
    </font>
    <font>
      <sz val="9"/>
      <color indexed="81"/>
      <name val="MS P ゴシック"/>
      <family val="3"/>
      <charset val="128"/>
    </font>
    <font>
      <b/>
      <sz val="9"/>
      <color indexed="81"/>
      <name val="MS P ゴシック"/>
      <family val="3"/>
      <charset val="128"/>
    </font>
  </fonts>
  <fills count="22">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CCFFFF"/>
        <bgColor indexed="64"/>
      </patternFill>
    </fill>
    <fill>
      <patternFill patternType="solid">
        <fgColor rgb="FFE0C1F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249977111117893"/>
        <bgColor indexed="64"/>
      </patternFill>
    </fill>
  </fills>
  <borders count="159">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theme="5"/>
      </left>
      <right style="medium">
        <color theme="5"/>
      </right>
      <top style="medium">
        <color theme="5"/>
      </top>
      <bottom style="medium">
        <color theme="5"/>
      </bottom>
      <diagonal/>
    </border>
    <border>
      <left style="medium">
        <color rgb="FF0070C0"/>
      </left>
      <right style="medium">
        <color rgb="FF0070C0"/>
      </right>
      <top style="medium">
        <color rgb="FF0070C0"/>
      </top>
      <bottom style="medium">
        <color rgb="FF0070C0"/>
      </bottom>
      <diagonal/>
    </border>
    <border>
      <left/>
      <right style="thin">
        <color indexed="64"/>
      </right>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double">
        <color indexed="64"/>
      </bottom>
      <diagonal/>
    </border>
    <border>
      <left style="thin">
        <color indexed="64"/>
      </left>
      <right style="dotted">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tted">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right style="dotted">
        <color indexed="64"/>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s>
  <cellStyleXfs count="36">
    <xf numFmtId="0" fontId="0" fillId="0" borderId="0">
      <alignment vertical="center"/>
    </xf>
    <xf numFmtId="9" fontId="12" fillId="0" borderId="0" applyFont="0" applyFill="0" applyBorder="0" applyAlignment="0" applyProtection="0">
      <alignment vertical="center"/>
    </xf>
    <xf numFmtId="9" fontId="28"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0" fillId="0" borderId="0">
      <alignment vertical="center"/>
    </xf>
    <xf numFmtId="0" fontId="10" fillId="0" borderId="0">
      <alignment vertical="center"/>
    </xf>
    <xf numFmtId="0" fontId="13" fillId="0" borderId="0"/>
    <xf numFmtId="9" fontId="10" fillId="0" borderId="0" applyFont="0" applyFill="0" applyBorder="0" applyAlignment="0" applyProtection="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xf numFmtId="0" fontId="12" fillId="0" borderId="0">
      <alignment vertical="center"/>
    </xf>
    <xf numFmtId="0" fontId="52" fillId="0" borderId="0"/>
    <xf numFmtId="0" fontId="60" fillId="0" borderId="0">
      <alignment vertical="center"/>
    </xf>
    <xf numFmtId="0" fontId="10" fillId="0" borderId="0">
      <alignment vertical="center"/>
    </xf>
    <xf numFmtId="0" fontId="28" fillId="0" borderId="0">
      <alignment vertical="center"/>
    </xf>
    <xf numFmtId="9"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7" fillId="0" borderId="0">
      <alignment vertical="center"/>
    </xf>
    <xf numFmtId="0" fontId="6"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06" fillId="0" borderId="0" applyNumberFormat="0" applyFill="0" applyBorder="0" applyAlignment="0" applyProtection="0">
      <alignment vertical="center"/>
    </xf>
  </cellStyleXfs>
  <cellXfs count="1982">
    <xf numFmtId="0" fontId="0" fillId="0" borderId="0" xfId="0">
      <alignment vertical="center"/>
    </xf>
    <xf numFmtId="0" fontId="10" fillId="0" borderId="0" xfId="7">
      <alignment vertical="center"/>
    </xf>
    <xf numFmtId="0" fontId="10" fillId="0" borderId="0" xfId="0" applyFont="1">
      <alignment vertical="center"/>
    </xf>
    <xf numFmtId="38" fontId="20" fillId="2" borderId="0" xfId="3" applyFont="1" applyFill="1" applyAlignment="1">
      <alignment horizontal="center" vertical="center"/>
    </xf>
    <xf numFmtId="0" fontId="21" fillId="2" borderId="0" xfId="0" applyFont="1" applyFill="1" applyAlignment="1">
      <alignment horizontal="center"/>
    </xf>
    <xf numFmtId="0" fontId="20" fillId="2" borderId="0" xfId="0" applyFont="1" applyFill="1" applyAlignment="1">
      <alignment horizontal="center" vertical="center" shrinkToFit="1"/>
    </xf>
    <xf numFmtId="0" fontId="17" fillId="2" borderId="0" xfId="0" applyFont="1" applyFill="1" applyAlignment="1">
      <alignment horizontal="center" vertical="center" shrinkToFit="1"/>
    </xf>
    <xf numFmtId="0" fontId="20" fillId="0" borderId="0" xfId="0" applyFont="1" applyAlignment="1">
      <alignment horizontal="center" vertical="center"/>
    </xf>
    <xf numFmtId="0" fontId="20" fillId="0" borderId="0" xfId="0" applyFont="1" applyAlignment="1">
      <alignment vertical="center" shrinkToFit="1"/>
    </xf>
    <xf numFmtId="0" fontId="20" fillId="0" borderId="0" xfId="0" applyFont="1">
      <alignment vertical="center"/>
    </xf>
    <xf numFmtId="38" fontId="20" fillId="0" borderId="0" xfId="3" applyFont="1" applyAlignment="1">
      <alignment horizontal="center" vertical="center"/>
    </xf>
    <xf numFmtId="38" fontId="20" fillId="0" borderId="0" xfId="3" applyFont="1">
      <alignment vertical="center"/>
    </xf>
    <xf numFmtId="0" fontId="20" fillId="0" borderId="0" xfId="0" applyFont="1" applyAlignment="1">
      <alignment horizontal="left" vertical="center"/>
    </xf>
    <xf numFmtId="176" fontId="20" fillId="0" borderId="0" xfId="0" applyNumberFormat="1" applyFont="1" applyAlignment="1">
      <alignment horizontal="left" vertical="center"/>
    </xf>
    <xf numFmtId="178" fontId="15" fillId="0" borderId="21" xfId="1" applyNumberFormat="1" applyFont="1" applyFill="1" applyBorder="1" applyAlignment="1" applyProtection="1">
      <alignment vertical="center" shrinkToFit="1"/>
      <protection locked="0"/>
    </xf>
    <xf numFmtId="178" fontId="15" fillId="0" borderId="19" xfId="1" applyNumberFormat="1" applyFont="1" applyFill="1" applyBorder="1" applyAlignment="1" applyProtection="1">
      <alignment vertical="center" shrinkToFit="1"/>
      <protection locked="0"/>
    </xf>
    <xf numFmtId="178" fontId="15" fillId="0" borderId="10" xfId="1" applyNumberFormat="1" applyFont="1" applyFill="1" applyBorder="1" applyAlignment="1" applyProtection="1">
      <alignment vertical="top" shrinkToFit="1"/>
      <protection locked="0"/>
    </xf>
    <xf numFmtId="178" fontId="15" fillId="0" borderId="31" xfId="1" applyNumberFormat="1" applyFont="1" applyFill="1" applyBorder="1" applyAlignment="1" applyProtection="1">
      <alignment horizontal="center" vertical="center" shrinkToFit="1"/>
      <protection locked="0"/>
    </xf>
    <xf numFmtId="0" fontId="19" fillId="0" borderId="0" xfId="0" applyFont="1" applyAlignment="1">
      <alignment vertical="top" wrapText="1" shrinkToFit="1"/>
    </xf>
    <xf numFmtId="0" fontId="19" fillId="0" borderId="17" xfId="0" applyFont="1" applyBorder="1" applyAlignment="1">
      <alignment vertical="top" wrapText="1" shrinkToFit="1"/>
    </xf>
    <xf numFmtId="0" fontId="19" fillId="0" borderId="4" xfId="0" applyFont="1" applyBorder="1" applyAlignment="1">
      <alignment vertical="center" wrapText="1" shrinkToFit="1"/>
    </xf>
    <xf numFmtId="0" fontId="19" fillId="0" borderId="6" xfId="0" applyFont="1" applyBorder="1" applyAlignment="1">
      <alignment horizontal="center" vertical="center" wrapText="1" shrinkToFit="1"/>
    </xf>
    <xf numFmtId="0" fontId="19" fillId="0" borderId="46" xfId="0" applyFont="1" applyBorder="1" applyAlignment="1">
      <alignment vertical="center" wrapText="1" shrinkToFit="1"/>
    </xf>
    <xf numFmtId="0" fontId="19" fillId="0" borderId="17" xfId="0" applyFont="1" applyBorder="1" applyAlignment="1">
      <alignment vertical="top" wrapText="1"/>
    </xf>
    <xf numFmtId="0" fontId="19" fillId="0" borderId="0" xfId="0" applyFont="1" applyAlignment="1">
      <alignment horizontal="left" vertical="top" wrapText="1" shrinkToFit="1"/>
    </xf>
    <xf numFmtId="0" fontId="19" fillId="0" borderId="0" xfId="0" applyFont="1" applyAlignment="1">
      <alignment vertical="top" wrapText="1"/>
    </xf>
    <xf numFmtId="0" fontId="19" fillId="0" borderId="4" xfId="0" applyFont="1" applyBorder="1" applyAlignment="1">
      <alignment horizontal="center" vertical="center" wrapText="1" shrinkToFit="1"/>
    </xf>
    <xf numFmtId="0" fontId="19" fillId="0" borderId="0" xfId="0" applyFont="1" applyAlignment="1">
      <alignment horizontal="left" vertical="top" wrapText="1"/>
    </xf>
    <xf numFmtId="0" fontId="17" fillId="0" borderId="0" xfId="0" applyFont="1" applyAlignment="1">
      <alignment horizontal="left" vertical="center"/>
    </xf>
    <xf numFmtId="0" fontId="29" fillId="0" borderId="0" xfId="0" applyFont="1">
      <alignment vertical="center"/>
    </xf>
    <xf numFmtId="0" fontId="18" fillId="0" borderId="0" xfId="7" applyFont="1" applyProtection="1">
      <alignment vertical="center"/>
      <protection locked="0"/>
    </xf>
    <xf numFmtId="176" fontId="17" fillId="0" borderId="0" xfId="0" applyNumberFormat="1" applyFont="1">
      <alignment vertical="center"/>
    </xf>
    <xf numFmtId="0" fontId="17" fillId="0" borderId="0" xfId="0" applyFont="1" applyAlignment="1">
      <alignment vertical="center" shrinkToFit="1"/>
    </xf>
    <xf numFmtId="0" fontId="17" fillId="0" borderId="34" xfId="0" applyFont="1" applyBorder="1" applyAlignment="1">
      <alignment vertical="center" shrinkToFit="1"/>
    </xf>
    <xf numFmtId="176" fontId="20" fillId="0" borderId="0" xfId="0" applyNumberFormat="1" applyFont="1">
      <alignment vertical="center"/>
    </xf>
    <xf numFmtId="0" fontId="24" fillId="0" borderId="0" xfId="7" applyFont="1" applyProtection="1">
      <alignment vertical="center"/>
      <protection locked="0"/>
    </xf>
    <xf numFmtId="0" fontId="21" fillId="0" borderId="0" xfId="7" applyFont="1" applyProtection="1">
      <alignment vertical="center"/>
      <protection locked="0"/>
    </xf>
    <xf numFmtId="0" fontId="29" fillId="0" borderId="0" xfId="7" applyFont="1" applyProtection="1">
      <alignment vertical="center"/>
      <protection locked="0"/>
    </xf>
    <xf numFmtId="0" fontId="15" fillId="0" borderId="0" xfId="7" applyFont="1">
      <alignment vertical="center"/>
    </xf>
    <xf numFmtId="0" fontId="15" fillId="0" borderId="0" xfId="7" applyFont="1" applyProtection="1">
      <alignment vertical="center"/>
      <protection locked="0"/>
    </xf>
    <xf numFmtId="0" fontId="15" fillId="0" borderId="10" xfId="7" applyFont="1" applyBorder="1" applyAlignment="1" applyProtection="1">
      <alignment vertical="center" wrapText="1"/>
      <protection locked="0"/>
    </xf>
    <xf numFmtId="0" fontId="15" fillId="0" borderId="4" xfId="7" applyFont="1" applyBorder="1" applyAlignment="1" applyProtection="1">
      <alignment horizontal="center" vertical="center" shrinkToFit="1"/>
      <protection locked="0"/>
    </xf>
    <xf numFmtId="0" fontId="15" fillId="0" borderId="6" xfId="7" applyFont="1" applyBorder="1" applyAlignment="1" applyProtection="1">
      <alignment horizontal="center" vertical="center" shrinkToFit="1"/>
      <protection locked="0"/>
    </xf>
    <xf numFmtId="0" fontId="15" fillId="0" borderId="0" xfId="9" applyFont="1">
      <alignment vertical="center"/>
    </xf>
    <xf numFmtId="0" fontId="15" fillId="0" borderId="0" xfId="7" applyFont="1" applyAlignment="1">
      <alignment horizontal="center" vertical="center"/>
    </xf>
    <xf numFmtId="0" fontId="15" fillId="0" borderId="0" xfId="7" applyFont="1" applyAlignment="1">
      <alignment vertical="center" shrinkToFit="1"/>
    </xf>
    <xf numFmtId="0" fontId="13" fillId="0" borderId="0" xfId="8" applyFont="1">
      <alignment vertical="center"/>
    </xf>
    <xf numFmtId="0" fontId="19" fillId="0" borderId="12" xfId="0" applyFont="1" applyBorder="1" applyAlignment="1">
      <alignment vertical="top" wrapText="1" shrinkToFit="1"/>
    </xf>
    <xf numFmtId="0" fontId="10" fillId="0" borderId="0" xfId="7" applyProtection="1">
      <alignment vertical="center"/>
      <protection locked="0"/>
    </xf>
    <xf numFmtId="0" fontId="19" fillId="0" borderId="3" xfId="0" applyFont="1" applyBorder="1" applyAlignment="1">
      <alignment horizontal="left" vertical="top" wrapText="1" shrinkToFit="1"/>
    </xf>
    <xf numFmtId="0" fontId="31" fillId="0" borderId="1"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48" xfId="0" applyFont="1" applyBorder="1" applyAlignment="1">
      <alignment horizontal="center" vertical="center" shrinkToFit="1"/>
    </xf>
    <xf numFmtId="0" fontId="31" fillId="0" borderId="56" xfId="0" applyFont="1" applyBorder="1" applyAlignment="1">
      <alignment horizontal="center" vertical="center" shrinkToFit="1"/>
    </xf>
    <xf numFmtId="0" fontId="32" fillId="0" borderId="0" xfId="0" applyFont="1">
      <alignment vertical="center"/>
    </xf>
    <xf numFmtId="38" fontId="20" fillId="0" borderId="0" xfId="3" applyFont="1" applyFill="1" applyAlignment="1">
      <alignment horizontal="center" vertical="center"/>
    </xf>
    <xf numFmtId="0" fontId="15" fillId="0" borderId="10" xfId="7" applyFont="1" applyBorder="1" applyAlignment="1" applyProtection="1">
      <alignment horizontal="center" vertical="center" shrinkToFit="1"/>
      <protection locked="0"/>
    </xf>
    <xf numFmtId="0" fontId="15" fillId="0" borderId="5" xfId="7" applyFont="1" applyBorder="1" applyAlignment="1" applyProtection="1">
      <alignment horizontal="center" vertical="center" shrinkToFit="1"/>
      <protection locked="0"/>
    </xf>
    <xf numFmtId="0" fontId="15" fillId="4" borderId="10" xfId="7" applyFont="1" applyFill="1" applyBorder="1" applyAlignment="1" applyProtection="1">
      <alignment vertical="center" wrapText="1"/>
      <protection locked="0"/>
    </xf>
    <xf numFmtId="0" fontId="10" fillId="0" borderId="0" xfId="7" applyAlignment="1" applyProtection="1">
      <alignment vertical="center" shrinkToFit="1"/>
      <protection locked="0"/>
    </xf>
    <xf numFmtId="0" fontId="10" fillId="0" borderId="0" xfId="7" applyAlignment="1" applyProtection="1">
      <alignment vertical="center" wrapText="1"/>
      <protection locked="0"/>
    </xf>
    <xf numFmtId="0" fontId="10" fillId="0" borderId="0" xfId="7" applyAlignment="1" applyProtection="1">
      <alignment vertical="center" textRotation="255" wrapText="1"/>
      <protection locked="0"/>
    </xf>
    <xf numFmtId="0" fontId="10" fillId="0" borderId="0" xfId="0" applyFont="1" applyAlignment="1">
      <alignment horizontal="center" vertical="center" shrinkToFit="1"/>
    </xf>
    <xf numFmtId="0" fontId="15" fillId="0" borderId="48" xfId="7" applyFont="1" applyBorder="1" applyAlignment="1" applyProtection="1">
      <alignment wrapText="1"/>
      <protection locked="0"/>
    </xf>
    <xf numFmtId="0" fontId="15" fillId="0" borderId="1" xfId="7" applyFont="1" applyBorder="1" applyAlignment="1" applyProtection="1">
      <alignment horizontal="center" wrapText="1"/>
      <protection locked="0"/>
    </xf>
    <xf numFmtId="0" fontId="15" fillId="0" borderId="48" xfId="7" applyFont="1" applyBorder="1" applyAlignment="1" applyProtection="1">
      <alignment horizontal="center" wrapText="1"/>
      <protection locked="0"/>
    </xf>
    <xf numFmtId="0" fontId="15" fillId="0" borderId="11" xfId="7" applyFont="1" applyBorder="1" applyAlignment="1" applyProtection="1">
      <alignment horizontal="center" vertical="center" wrapText="1"/>
      <protection locked="0"/>
    </xf>
    <xf numFmtId="0" fontId="15" fillId="0" borderId="12" xfId="7" applyFont="1" applyBorder="1" applyAlignment="1" applyProtection="1">
      <alignment horizontal="center" wrapText="1"/>
      <protection locked="0"/>
    </xf>
    <xf numFmtId="0" fontId="35" fillId="0" borderId="14" xfId="7" applyFont="1" applyBorder="1" applyAlignment="1" applyProtection="1">
      <alignment vertical="center" wrapText="1"/>
      <protection locked="0"/>
    </xf>
    <xf numFmtId="0" fontId="35" fillId="0" borderId="54"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3" xfId="7" applyFont="1" applyBorder="1" applyAlignment="1" applyProtection="1">
      <alignment vertical="center" textRotation="255" wrapText="1"/>
      <protection locked="0"/>
    </xf>
    <xf numFmtId="0" fontId="15" fillId="0" borderId="4" xfId="7" applyFont="1" applyBorder="1" applyAlignment="1" applyProtection="1">
      <alignment vertical="center" textRotation="255" shrinkToFit="1"/>
      <protection locked="0"/>
    </xf>
    <xf numFmtId="0" fontId="15" fillId="0" borderId="9" xfId="7" applyFont="1" applyBorder="1" applyAlignment="1" applyProtection="1">
      <alignment horizontal="center" wrapText="1"/>
      <protection locked="0"/>
    </xf>
    <xf numFmtId="0" fontId="15" fillId="0" borderId="16" xfId="7" applyFont="1" applyBorder="1" applyAlignment="1" applyProtection="1">
      <alignment horizontal="center" wrapText="1"/>
      <protection locked="0"/>
    </xf>
    <xf numFmtId="0" fontId="15" fillId="0" borderId="16" xfId="7" applyFont="1" applyBorder="1" applyAlignment="1" applyProtection="1">
      <alignment vertical="center" textRotation="255" wrapText="1"/>
      <protection locked="0"/>
    </xf>
    <xf numFmtId="0" fontId="15" fillId="4" borderId="37" xfId="0" applyFont="1" applyFill="1" applyBorder="1" applyAlignment="1">
      <alignment horizontal="center" vertical="center" shrinkToFit="1"/>
    </xf>
    <xf numFmtId="0" fontId="15" fillId="0" borderId="28"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9" xfId="7" applyFont="1" applyBorder="1" applyAlignment="1" applyProtection="1">
      <alignment vertical="center" wrapText="1"/>
      <protection locked="0"/>
    </xf>
    <xf numFmtId="0" fontId="15" fillId="0" borderId="29"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29" xfId="7" applyFont="1" applyBorder="1" applyAlignment="1" applyProtection="1">
      <alignment vertical="center" wrapText="1"/>
      <protection locked="0"/>
    </xf>
    <xf numFmtId="179" fontId="15" fillId="0" borderId="37" xfId="7" applyNumberFormat="1" applyFont="1" applyBorder="1" applyAlignment="1" applyProtection="1">
      <alignment horizontal="center" vertical="center" shrinkToFit="1"/>
      <protection locked="0"/>
    </xf>
    <xf numFmtId="179" fontId="15" fillId="0" borderId="29" xfId="7" applyNumberFormat="1" applyFont="1" applyBorder="1" applyAlignment="1" applyProtection="1">
      <alignment horizontal="center" vertical="center" shrinkToFit="1"/>
      <protection locked="0"/>
    </xf>
    <xf numFmtId="38" fontId="15" fillId="0" borderId="5" xfId="3" applyFont="1" applyFill="1" applyBorder="1" applyAlignment="1" applyProtection="1">
      <alignment vertical="center" wrapText="1"/>
      <protection locked="0"/>
    </xf>
    <xf numFmtId="38" fontId="15" fillId="0" borderId="10" xfId="3" applyFont="1" applyFill="1" applyBorder="1" applyAlignment="1" applyProtection="1">
      <alignment vertical="center" wrapText="1"/>
      <protection locked="0"/>
    </xf>
    <xf numFmtId="38" fontId="15" fillId="0" borderId="37" xfId="3" applyFont="1" applyFill="1" applyBorder="1" applyAlignment="1" applyProtection="1">
      <alignment horizontal="center" vertical="center" wrapText="1"/>
      <protection locked="0"/>
    </xf>
    <xf numFmtId="178" fontId="15" fillId="0" borderId="30" xfId="1" applyNumberFormat="1" applyFont="1" applyFill="1" applyBorder="1" applyAlignment="1" applyProtection="1">
      <alignment horizontal="center" vertical="center" wrapText="1"/>
      <protection locked="0"/>
    </xf>
    <xf numFmtId="0" fontId="15" fillId="4" borderId="37" xfId="0" applyFont="1" applyFill="1" applyBorder="1" applyAlignment="1">
      <alignment horizontal="center" vertical="center"/>
    </xf>
    <xf numFmtId="0" fontId="15" fillId="0" borderId="0" xfId="7" applyFont="1" applyAlignment="1">
      <alignment vertical="center" wrapText="1"/>
    </xf>
    <xf numFmtId="0" fontId="15" fillId="0" borderId="0" xfId="9" applyFont="1" applyAlignment="1">
      <alignment vertical="center" wrapText="1"/>
    </xf>
    <xf numFmtId="0" fontId="15" fillId="0" borderId="0" xfId="7" applyFont="1" applyAlignment="1" applyProtection="1">
      <alignment horizontal="center" vertical="center"/>
      <protection locked="0"/>
    </xf>
    <xf numFmtId="0" fontId="15" fillId="4" borderId="10" xfId="7" applyFont="1" applyFill="1" applyBorder="1" applyAlignment="1" applyProtection="1">
      <alignment horizontal="center" vertical="center" wrapText="1"/>
      <protection locked="0"/>
    </xf>
    <xf numFmtId="9" fontId="15" fillId="4" borderId="10" xfId="19" applyFont="1" applyFill="1" applyBorder="1" applyAlignment="1" applyProtection="1">
      <alignment horizontal="center" vertical="center" wrapText="1"/>
      <protection locked="0"/>
    </xf>
    <xf numFmtId="38" fontId="15" fillId="0" borderId="16" xfId="18" applyFont="1" applyFill="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38" fontId="15" fillId="0" borderId="37" xfId="18" applyFont="1" applyFill="1" applyBorder="1" applyAlignment="1" applyProtection="1">
      <alignment vertical="center" wrapText="1"/>
      <protection locked="0"/>
    </xf>
    <xf numFmtId="0" fontId="15" fillId="5" borderId="4" xfId="7" applyFont="1" applyFill="1" applyBorder="1" applyAlignment="1" applyProtection="1">
      <alignment horizontal="center" vertical="center" wrapText="1"/>
      <protection locked="0"/>
    </xf>
    <xf numFmtId="0" fontId="15" fillId="5" borderId="33" xfId="7" applyFont="1" applyFill="1" applyBorder="1" applyAlignment="1">
      <alignment horizontal="center" vertical="center" wrapText="1"/>
    </xf>
    <xf numFmtId="0" fontId="35" fillId="3" borderId="37"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28"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wrapText="1" shrinkToFit="1"/>
      <protection locked="0"/>
    </xf>
    <xf numFmtId="0" fontId="35" fillId="3" borderId="16" xfId="7" applyFont="1" applyFill="1" applyBorder="1" applyAlignment="1" applyProtection="1">
      <alignment horizontal="center" vertical="center" shrinkToFit="1"/>
      <protection locked="0"/>
    </xf>
    <xf numFmtId="38" fontId="35" fillId="3" borderId="28" xfId="7" applyNumberFormat="1" applyFont="1" applyFill="1" applyBorder="1" applyAlignment="1" applyProtection="1">
      <alignment horizontal="center" vertical="center" textRotation="255" shrinkToFit="1"/>
      <protection locked="0"/>
    </xf>
    <xf numFmtId="38" fontId="35" fillId="3" borderId="10" xfId="7" applyNumberFormat="1" applyFont="1" applyFill="1" applyBorder="1" applyAlignment="1" applyProtection="1">
      <alignment horizontal="center" vertical="center" shrinkToFit="1"/>
      <protection locked="0"/>
    </xf>
    <xf numFmtId="38" fontId="35" fillId="3" borderId="5" xfId="7" applyNumberFormat="1" applyFont="1" applyFill="1" applyBorder="1" applyAlignment="1" applyProtection="1">
      <alignment horizontal="center" vertical="center" shrinkToFit="1"/>
      <protection locked="0"/>
    </xf>
    <xf numFmtId="0" fontId="35" fillId="3" borderId="28" xfId="7" applyFont="1" applyFill="1" applyBorder="1" applyAlignment="1" applyProtection="1">
      <alignment horizontal="center" vertical="center" wrapText="1"/>
      <protection locked="0"/>
    </xf>
    <xf numFmtId="0" fontId="35" fillId="3" borderId="10" xfId="7" applyFont="1" applyFill="1" applyBorder="1" applyAlignment="1" applyProtection="1">
      <alignment horizontal="center" vertical="center" wrapText="1"/>
      <protection locked="0"/>
    </xf>
    <xf numFmtId="9" fontId="35" fillId="3" borderId="10" xfId="19" applyFont="1" applyFill="1" applyBorder="1" applyAlignment="1" applyProtection="1">
      <alignment horizontal="center" vertical="center" wrapText="1"/>
      <protection locked="0"/>
    </xf>
    <xf numFmtId="0" fontId="35" fillId="3" borderId="29" xfId="7" applyFont="1" applyFill="1" applyBorder="1" applyAlignment="1" applyProtection="1">
      <alignment horizontal="center" vertical="center" wrapText="1"/>
      <protection locked="0"/>
    </xf>
    <xf numFmtId="0" fontId="35" fillId="3" borderId="9" xfId="7" applyFont="1" applyFill="1" applyBorder="1" applyAlignment="1" applyProtection="1">
      <alignment horizontal="center" vertical="center" wrapText="1"/>
      <protection locked="0"/>
    </xf>
    <xf numFmtId="179" fontId="35" fillId="3" borderId="37" xfId="7" applyNumberFormat="1" applyFont="1" applyFill="1" applyBorder="1" applyAlignment="1" applyProtection="1">
      <alignment horizontal="center" vertical="center" shrinkToFit="1"/>
      <protection locked="0"/>
    </xf>
    <xf numFmtId="179" fontId="35" fillId="3" borderId="29" xfId="7" applyNumberFormat="1" applyFont="1" applyFill="1" applyBorder="1" applyAlignment="1" applyProtection="1">
      <alignment horizontal="center" vertical="center" shrinkToFit="1"/>
      <protection locked="0"/>
    </xf>
    <xf numFmtId="38" fontId="35" fillId="3" borderId="37" xfId="3" applyFont="1" applyFill="1" applyBorder="1" applyAlignment="1" applyProtection="1">
      <alignment horizontal="center" vertical="center" wrapText="1"/>
      <protection locked="0"/>
    </xf>
    <xf numFmtId="0" fontId="35" fillId="3" borderId="5"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top" shrinkToFit="1"/>
      <protection locked="0"/>
    </xf>
    <xf numFmtId="178" fontId="35" fillId="3" borderId="31" xfId="1" applyNumberFormat="1" applyFont="1" applyFill="1" applyBorder="1" applyAlignment="1" applyProtection="1">
      <alignment horizontal="center" vertical="center" shrinkToFit="1"/>
      <protection locked="0"/>
    </xf>
    <xf numFmtId="178" fontId="35" fillId="3" borderId="30" xfId="1" applyNumberFormat="1" applyFont="1" applyFill="1" applyBorder="1" applyAlignment="1" applyProtection="1">
      <alignment horizontal="center" vertical="center" wrapText="1"/>
      <protection locked="0"/>
    </xf>
    <xf numFmtId="0" fontId="35" fillId="0" borderId="75" xfId="7" applyFont="1" applyBorder="1" applyProtection="1">
      <alignment vertical="center"/>
      <protection locked="0"/>
    </xf>
    <xf numFmtId="0" fontId="35" fillId="0" borderId="76" xfId="7" applyFont="1" applyBorder="1" applyProtection="1">
      <alignment vertical="center"/>
      <protection locked="0"/>
    </xf>
    <xf numFmtId="0" fontId="35" fillId="0" borderId="76" xfId="7" applyFont="1" applyBorder="1" applyAlignment="1" applyProtection="1">
      <alignment horizontal="center" vertical="center"/>
      <protection locked="0"/>
    </xf>
    <xf numFmtId="0" fontId="35" fillId="0" borderId="44" xfId="7" applyFont="1" applyBorder="1" applyProtection="1">
      <alignment vertical="center"/>
      <protection locked="0"/>
    </xf>
    <xf numFmtId="0" fontId="35" fillId="0" borderId="26" xfId="7" applyFont="1" applyBorder="1" applyAlignment="1" applyProtection="1">
      <alignment vertical="center" wrapText="1"/>
      <protection locked="0"/>
    </xf>
    <xf numFmtId="0" fontId="35" fillId="0" borderId="41" xfId="7" applyFont="1" applyBorder="1" applyAlignment="1" applyProtection="1">
      <alignment vertical="center" wrapText="1"/>
      <protection locked="0"/>
    </xf>
    <xf numFmtId="0" fontId="35" fillId="0" borderId="40" xfId="7" applyFont="1" applyBorder="1" applyAlignment="1" applyProtection="1">
      <alignment vertical="center" wrapText="1"/>
      <protection locked="0"/>
    </xf>
    <xf numFmtId="0" fontId="35" fillId="0" borderId="25"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center" shrinkToFit="1"/>
      <protection locked="0"/>
    </xf>
    <xf numFmtId="0" fontId="35" fillId="0" borderId="41" xfId="7" applyFont="1" applyBorder="1" applyAlignment="1" applyProtection="1">
      <alignment horizontal="center" vertical="center" shrinkToFit="1"/>
      <protection locked="0"/>
    </xf>
    <xf numFmtId="0" fontId="35" fillId="0" borderId="25" xfId="7" applyFont="1" applyBorder="1" applyAlignment="1" applyProtection="1">
      <alignment horizontal="center" vertical="center" wrapText="1"/>
      <protection locked="0"/>
    </xf>
    <xf numFmtId="0" fontId="35" fillId="0" borderId="26" xfId="7" applyFont="1" applyBorder="1" applyAlignment="1" applyProtection="1">
      <alignment horizontal="center" vertical="center" wrapText="1"/>
      <protection locked="0"/>
    </xf>
    <xf numFmtId="0" fontId="35" fillId="0" borderId="44" xfId="7" applyFont="1" applyBorder="1" applyAlignment="1" applyProtection="1">
      <alignment horizontal="center" vertical="center" wrapText="1"/>
      <protection locked="0"/>
    </xf>
    <xf numFmtId="0" fontId="35" fillId="0" borderId="45" xfId="7" applyFont="1" applyBorder="1" applyAlignment="1" applyProtection="1">
      <alignment vertical="center" wrapText="1"/>
      <protection locked="0"/>
    </xf>
    <xf numFmtId="0" fontId="35" fillId="0" borderId="76" xfId="7" applyFont="1" applyBorder="1" applyAlignment="1" applyProtection="1">
      <alignment vertical="center" wrapText="1"/>
      <protection locked="0"/>
    </xf>
    <xf numFmtId="0" fontId="35" fillId="0" borderId="40" xfId="7" applyFont="1" applyBorder="1" applyAlignment="1" applyProtection="1">
      <alignment horizontal="center" vertical="center" wrapText="1"/>
      <protection locked="0"/>
    </xf>
    <xf numFmtId="9" fontId="35" fillId="0" borderId="26" xfId="19" applyFont="1" applyFill="1" applyBorder="1" applyAlignment="1" applyProtection="1">
      <alignment horizontal="center" vertical="center" wrapText="1"/>
      <protection locked="0"/>
    </xf>
    <xf numFmtId="0" fontId="35" fillId="0" borderId="76" xfId="7" applyFont="1" applyBorder="1" applyAlignment="1" applyProtection="1">
      <alignment horizontal="center" vertical="center" wrapText="1"/>
      <protection locked="0"/>
    </xf>
    <xf numFmtId="179" fontId="35" fillId="0" borderId="75" xfId="7" applyNumberFormat="1" applyFont="1" applyBorder="1" applyAlignment="1" applyProtection="1">
      <alignment horizontal="center" vertical="center" shrinkToFit="1"/>
      <protection locked="0"/>
    </xf>
    <xf numFmtId="179" fontId="35" fillId="0" borderId="40" xfId="7" applyNumberFormat="1" applyFont="1" applyBorder="1" applyAlignment="1" applyProtection="1">
      <alignment horizontal="center" vertical="center" shrinkToFit="1"/>
      <protection locked="0"/>
    </xf>
    <xf numFmtId="38" fontId="35" fillId="0" borderId="75" xfId="18" applyFont="1" applyFill="1" applyBorder="1" applyAlignment="1" applyProtection="1">
      <alignment vertical="center" wrapText="1"/>
      <protection locked="0"/>
    </xf>
    <xf numFmtId="38" fontId="35" fillId="0" borderId="41" xfId="18" applyFont="1" applyFill="1" applyBorder="1" applyAlignment="1" applyProtection="1">
      <alignment vertical="center" wrapText="1"/>
      <protection locked="0"/>
    </xf>
    <xf numFmtId="38" fontId="35" fillId="0" borderId="44" xfId="3" applyFont="1" applyFill="1" applyBorder="1" applyAlignment="1" applyProtection="1">
      <alignment vertical="center" wrapText="1"/>
      <protection locked="0"/>
    </xf>
    <xf numFmtId="38" fontId="35" fillId="0" borderId="26" xfId="3" applyFont="1" applyFill="1" applyBorder="1" applyAlignment="1" applyProtection="1">
      <alignment vertical="center" wrapText="1"/>
      <protection locked="0"/>
    </xf>
    <xf numFmtId="38" fontId="35" fillId="0" borderId="75" xfId="3" applyFont="1" applyFill="1" applyBorder="1" applyAlignment="1" applyProtection="1">
      <alignment horizontal="center" vertical="center" wrapText="1"/>
      <protection locked="0"/>
    </xf>
    <xf numFmtId="0" fontId="35" fillId="0" borderId="44"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top" shrinkToFit="1"/>
      <protection locked="0"/>
    </xf>
    <xf numFmtId="178" fontId="35" fillId="0" borderId="41" xfId="1" applyNumberFormat="1" applyFont="1" applyFill="1" applyBorder="1" applyAlignment="1" applyProtection="1">
      <alignment vertical="top" shrinkToFit="1"/>
      <protection locked="0"/>
    </xf>
    <xf numFmtId="178" fontId="35" fillId="0" borderId="42" xfId="1" applyNumberFormat="1" applyFont="1" applyFill="1" applyBorder="1" applyAlignment="1" applyProtection="1">
      <alignment vertical="center" shrinkToFit="1"/>
      <protection locked="0"/>
    </xf>
    <xf numFmtId="178" fontId="35" fillId="0" borderId="43" xfId="1" applyNumberFormat="1" applyFont="1" applyFill="1" applyBorder="1" applyAlignment="1" applyProtection="1">
      <alignment vertical="center" shrinkToFit="1"/>
      <protection locked="0"/>
    </xf>
    <xf numFmtId="178" fontId="35" fillId="0" borderId="26" xfId="1" applyNumberFormat="1" applyFont="1" applyFill="1" applyBorder="1" applyAlignment="1" applyProtection="1">
      <alignment vertical="top" shrinkToFit="1"/>
      <protection locked="0"/>
    </xf>
    <xf numFmtId="178" fontId="35" fillId="0" borderId="45" xfId="1" applyNumberFormat="1" applyFont="1" applyFill="1" applyBorder="1" applyAlignment="1" applyProtection="1">
      <alignment horizontal="center" vertical="center" shrinkToFit="1"/>
      <protection locked="0"/>
    </xf>
    <xf numFmtId="178" fontId="35" fillId="0" borderId="27" xfId="1" applyNumberFormat="1" applyFont="1" applyFill="1" applyBorder="1" applyAlignment="1" applyProtection="1">
      <alignment horizontal="center" vertical="center" wrapText="1"/>
      <protection locked="0"/>
    </xf>
    <xf numFmtId="0" fontId="15" fillId="4" borderId="78" xfId="0" applyFont="1" applyFill="1" applyBorder="1" applyAlignment="1">
      <alignment horizontal="center" vertical="center"/>
    </xf>
    <xf numFmtId="0" fontId="15" fillId="4" borderId="79" xfId="7" applyFont="1" applyFill="1" applyBorder="1" applyAlignment="1" applyProtection="1">
      <alignment vertical="center" wrapText="1"/>
      <protection locked="0"/>
    </xf>
    <xf numFmtId="0" fontId="15" fillId="4" borderId="81" xfId="7" applyFont="1" applyFill="1" applyBorder="1" applyAlignment="1" applyProtection="1">
      <alignment vertical="center" wrapText="1"/>
      <protection locked="0"/>
    </xf>
    <xf numFmtId="0" fontId="15" fillId="0" borderId="79" xfId="7" applyFont="1" applyBorder="1" applyAlignment="1" applyProtection="1">
      <alignment horizontal="center" vertical="center" wrapText="1"/>
      <protection locked="0"/>
    </xf>
    <xf numFmtId="0" fontId="15" fillId="0" borderId="82" xfId="7" applyFont="1" applyBorder="1" applyAlignment="1" applyProtection="1">
      <alignment horizontal="center" vertical="center" wrapText="1"/>
      <protection locked="0"/>
    </xf>
    <xf numFmtId="0" fontId="15" fillId="4" borderId="79" xfId="7" applyFont="1" applyFill="1" applyBorder="1" applyAlignment="1" applyProtection="1">
      <alignment horizontal="center" vertical="center" wrapText="1"/>
      <protection locked="0"/>
    </xf>
    <xf numFmtId="0" fontId="15" fillId="0" borderId="83" xfId="7" applyFont="1" applyBorder="1" applyAlignment="1" applyProtection="1">
      <alignment horizontal="center" vertical="center" wrapText="1"/>
      <protection locked="0"/>
    </xf>
    <xf numFmtId="9" fontId="15" fillId="4" borderId="79" xfId="19" applyFont="1" applyFill="1" applyBorder="1" applyAlignment="1" applyProtection="1">
      <alignment horizontal="center" vertical="center" wrapText="1"/>
      <protection locked="0"/>
    </xf>
    <xf numFmtId="38" fontId="15" fillId="0" borderId="78" xfId="3" applyFont="1" applyFill="1" applyBorder="1" applyAlignment="1" applyProtection="1">
      <alignment horizontal="center" vertical="center" wrapText="1"/>
      <protection locked="0"/>
    </xf>
    <xf numFmtId="178" fontId="15" fillId="0" borderId="86" xfId="1" applyNumberFormat="1" applyFont="1" applyFill="1" applyBorder="1" applyAlignment="1" applyProtection="1">
      <alignment vertical="center" shrinkToFit="1"/>
      <protection locked="0"/>
    </xf>
    <xf numFmtId="178" fontId="15" fillId="0" borderId="87" xfId="1" applyNumberFormat="1" applyFont="1" applyFill="1" applyBorder="1" applyAlignment="1" applyProtection="1">
      <alignment vertical="center" shrinkToFit="1"/>
      <protection locked="0"/>
    </xf>
    <xf numFmtId="178" fontId="15" fillId="0" borderId="79" xfId="1" applyNumberFormat="1" applyFont="1" applyFill="1" applyBorder="1" applyAlignment="1" applyProtection="1">
      <alignment vertical="top" shrinkToFit="1"/>
      <protection locked="0"/>
    </xf>
    <xf numFmtId="178" fontId="15" fillId="0" borderId="84" xfId="1" applyNumberFormat="1" applyFont="1" applyFill="1" applyBorder="1" applyAlignment="1" applyProtection="1">
      <alignment horizontal="center" vertical="center" shrinkToFit="1"/>
      <protection locked="0"/>
    </xf>
    <xf numFmtId="178" fontId="15" fillId="0" borderId="77" xfId="1" applyNumberFormat="1" applyFont="1" applyFill="1" applyBorder="1" applyAlignment="1" applyProtection="1">
      <alignment horizontal="center" vertical="center" wrapText="1"/>
      <protection locked="0"/>
    </xf>
    <xf numFmtId="38" fontId="10" fillId="3" borderId="0" xfId="7" applyNumberFormat="1" applyFill="1" applyAlignment="1" applyProtection="1">
      <alignment horizontal="center" vertical="center" shrinkToFit="1"/>
      <protection locked="0"/>
    </xf>
    <xf numFmtId="0" fontId="15" fillId="0" borderId="0" xfId="7" applyFont="1" applyAlignment="1" applyProtection="1">
      <alignment vertical="center" shrinkToFit="1"/>
      <protection locked="0"/>
    </xf>
    <xf numFmtId="0" fontId="15" fillId="0" borderId="10" xfId="0" applyFont="1" applyBorder="1" applyAlignment="1">
      <alignment horizontal="left" vertical="center" shrinkToFit="1"/>
    </xf>
    <xf numFmtId="0" fontId="10" fillId="0" borderId="0" xfId="7" applyAlignment="1" applyProtection="1">
      <alignment vertical="center" textRotation="255"/>
      <protection locked="0"/>
    </xf>
    <xf numFmtId="9" fontId="35" fillId="3" borderId="16" xfId="19" applyFont="1" applyFill="1" applyBorder="1" applyAlignment="1" applyProtection="1">
      <alignment horizontal="center" vertical="center" wrapText="1"/>
      <protection locked="0"/>
    </xf>
    <xf numFmtId="9" fontId="35" fillId="0" borderId="41" xfId="19" applyFont="1" applyFill="1" applyBorder="1" applyAlignment="1" applyProtection="1">
      <alignment horizontal="center" vertical="center" wrapText="1"/>
      <protection locked="0"/>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7" applyFont="1" applyAlignment="1" applyProtection="1">
      <alignment horizontal="center" vertical="center" wrapText="1"/>
      <protection locked="0"/>
    </xf>
    <xf numFmtId="9" fontId="15" fillId="0" borderId="0" xfId="19" applyFont="1" applyFill="1" applyAlignment="1" applyProtection="1">
      <alignment horizontal="center" vertical="center" wrapText="1"/>
      <protection locked="0"/>
    </xf>
    <xf numFmtId="0" fontId="15" fillId="0" borderId="0" xfId="7" applyFont="1" applyAlignment="1" applyProtection="1">
      <alignment vertical="center" wrapText="1"/>
      <protection locked="0"/>
    </xf>
    <xf numFmtId="38" fontId="15" fillId="0" borderId="0" xfId="18" applyFont="1" applyFill="1" applyBorder="1" applyAlignment="1" applyProtection="1">
      <alignment vertical="center" shrinkToFit="1"/>
      <protection locked="0"/>
    </xf>
    <xf numFmtId="38" fontId="15" fillId="0" borderId="0" xfId="18" applyFont="1" applyFill="1" applyBorder="1" applyAlignment="1" applyProtection="1">
      <alignment vertical="center" wrapText="1"/>
      <protection locked="0"/>
    </xf>
    <xf numFmtId="0" fontId="15" fillId="0" borderId="0" xfId="7" applyFont="1" applyAlignment="1" applyProtection="1">
      <alignment horizontal="center" vertical="center" shrinkToFit="1"/>
      <protection locked="0"/>
    </xf>
    <xf numFmtId="0" fontId="15" fillId="0" borderId="0" xfId="7" applyFont="1" applyAlignment="1" applyProtection="1">
      <alignment horizontal="center" vertical="top" shrinkToFit="1"/>
      <protection locked="0"/>
    </xf>
    <xf numFmtId="38" fontId="15" fillId="0" borderId="4" xfId="18" applyFont="1" applyFill="1" applyBorder="1" applyAlignment="1">
      <alignment vertical="center" shrinkToFit="1"/>
    </xf>
    <xf numFmtId="180" fontId="15" fillId="6" borderId="88" xfId="3" applyNumberFormat="1" applyFont="1" applyFill="1" applyBorder="1" applyAlignment="1" applyProtection="1">
      <alignment vertical="center"/>
      <protection locked="0"/>
    </xf>
    <xf numFmtId="38" fontId="15" fillId="0" borderId="79" xfId="18" applyFont="1" applyFill="1" applyBorder="1" applyAlignment="1">
      <alignment vertical="center" shrinkToFit="1"/>
    </xf>
    <xf numFmtId="38" fontId="35" fillId="0" borderId="26" xfId="18" applyFont="1" applyFill="1" applyBorder="1" applyAlignment="1">
      <alignment vertical="center" shrinkToFit="1"/>
    </xf>
    <xf numFmtId="177" fontId="15" fillId="0" borderId="0" xfId="2" applyNumberFormat="1" applyFont="1" applyFill="1" applyBorder="1" applyAlignment="1">
      <alignment horizontal="center" vertical="center" wrapText="1"/>
    </xf>
    <xf numFmtId="0" fontId="15" fillId="0" borderId="0" xfId="7" applyFont="1" applyAlignment="1" applyProtection="1">
      <alignment vertical="top"/>
      <protection locked="0"/>
    </xf>
    <xf numFmtId="0" fontId="15" fillId="0" borderId="0" xfId="0" applyFont="1" applyAlignment="1">
      <alignment horizontal="left" vertical="center"/>
    </xf>
    <xf numFmtId="176" fontId="15" fillId="0" borderId="0" xfId="0" applyNumberFormat="1" applyFont="1" applyAlignment="1">
      <alignment horizontal="left" vertical="center" wrapText="1"/>
    </xf>
    <xf numFmtId="176" fontId="15" fillId="0" borderId="0" xfId="0" applyNumberFormat="1" applyFont="1" applyAlignment="1">
      <alignment horizontal="center" vertical="center" wrapText="1"/>
    </xf>
    <xf numFmtId="0" fontId="15" fillId="0" borderId="0" xfId="0" applyFont="1" applyAlignment="1">
      <alignment horizontal="center" vertical="center"/>
    </xf>
    <xf numFmtId="38" fontId="15" fillId="0" borderId="0" xfId="3" applyFont="1" applyAlignment="1">
      <alignment horizontal="center" vertical="center"/>
    </xf>
    <xf numFmtId="38" fontId="15" fillId="0" borderId="0" xfId="3" applyFont="1" applyFill="1" applyAlignment="1">
      <alignment horizontal="center" vertical="center" wrapText="1"/>
    </xf>
    <xf numFmtId="38" fontId="15" fillId="0" borderId="0" xfId="3" applyFont="1" applyFill="1" applyAlignment="1">
      <alignment vertical="center" wrapText="1"/>
    </xf>
    <xf numFmtId="9" fontId="15" fillId="0" borderId="0" xfId="19" applyFont="1" applyFill="1" applyAlignment="1">
      <alignment horizontal="center" vertical="center" wrapText="1"/>
    </xf>
    <xf numFmtId="38" fontId="15" fillId="0" borderId="0" xfId="3" applyFont="1" applyFill="1" applyBorder="1" applyAlignment="1" applyProtection="1">
      <alignment vertical="center" wrapText="1"/>
      <protection locked="0"/>
    </xf>
    <xf numFmtId="0" fontId="15" fillId="0" borderId="0" xfId="9" applyFont="1" applyAlignment="1" applyProtection="1">
      <alignment vertical="center" wrapText="1"/>
      <protection locked="0"/>
    </xf>
    <xf numFmtId="0" fontId="15" fillId="0" borderId="88" xfId="7"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36" xfId="9" applyFont="1" applyBorder="1" applyAlignment="1" applyProtection="1">
      <alignment horizontal="center" vertical="center" wrapText="1"/>
      <protection locked="0"/>
    </xf>
    <xf numFmtId="38" fontId="38" fillId="0" borderId="4" xfId="18" applyFont="1" applyFill="1" applyBorder="1" applyAlignment="1" applyProtection="1">
      <alignment vertical="center" wrapText="1"/>
      <protection locked="0"/>
    </xf>
    <xf numFmtId="38" fontId="34" fillId="0" borderId="4" xfId="18" applyFont="1" applyBorder="1">
      <alignment vertical="center"/>
    </xf>
    <xf numFmtId="38" fontId="34" fillId="0" borderId="0" xfId="18" applyFont="1">
      <alignment vertical="center"/>
    </xf>
    <xf numFmtId="38" fontId="38" fillId="0" borderId="10" xfId="18" applyFont="1" applyFill="1" applyBorder="1" applyAlignment="1" applyProtection="1">
      <alignment vertical="center" wrapText="1"/>
      <protection locked="0"/>
    </xf>
    <xf numFmtId="38" fontId="34" fillId="0" borderId="10" xfId="18" applyFont="1" applyBorder="1">
      <alignment vertical="center"/>
    </xf>
    <xf numFmtId="38" fontId="34" fillId="0" borderId="91" xfId="18" applyFont="1" applyBorder="1">
      <alignment vertical="center"/>
    </xf>
    <xf numFmtId="38" fontId="38" fillId="0" borderId="4" xfId="18" applyFont="1" applyFill="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38" fontId="38" fillId="0" borderId="10" xfId="18" applyFont="1" applyFill="1" applyBorder="1" applyAlignment="1" applyProtection="1">
      <alignment horizontal="center" vertical="center" wrapText="1"/>
      <protection locked="0"/>
    </xf>
    <xf numFmtId="38" fontId="38" fillId="0" borderId="4" xfId="18" applyFont="1" applyBorder="1" applyAlignment="1" applyProtection="1">
      <alignment horizontal="center" vertical="center" wrapText="1"/>
      <protection locked="0"/>
    </xf>
    <xf numFmtId="38" fontId="34" fillId="0" borderId="0" xfId="18" applyFont="1" applyAlignment="1">
      <alignment horizontal="center" vertical="center"/>
    </xf>
    <xf numFmtId="38" fontId="34" fillId="0" borderId="0" xfId="18" applyFont="1" applyAlignment="1">
      <alignment horizontal="right" vertical="center"/>
    </xf>
    <xf numFmtId="38" fontId="37" fillId="0" borderId="0" xfId="18" applyFont="1">
      <alignment vertical="center"/>
    </xf>
    <xf numFmtId="38" fontId="34" fillId="0" borderId="4" xfId="18" applyFont="1" applyBorder="1" applyAlignment="1">
      <alignment horizontal="center" vertical="center"/>
    </xf>
    <xf numFmtId="38" fontId="38" fillId="0" borderId="10" xfId="18" applyFont="1" applyBorder="1" applyAlignment="1" applyProtection="1">
      <alignment horizontal="right" vertical="center" wrapText="1"/>
      <protection locked="0"/>
    </xf>
    <xf numFmtId="38" fontId="38" fillId="0" borderId="10" xfId="18" applyFont="1" applyBorder="1" applyAlignment="1" applyProtection="1">
      <alignment horizontal="center" vertical="center" wrapText="1"/>
      <protection locked="0"/>
    </xf>
    <xf numFmtId="38" fontId="34" fillId="0" borderId="16" xfId="18" applyFont="1" applyBorder="1">
      <alignment vertical="center"/>
    </xf>
    <xf numFmtId="38" fontId="34" fillId="0" borderId="32" xfId="18" applyFont="1" applyBorder="1" applyAlignment="1">
      <alignment horizontal="center" vertical="center"/>
    </xf>
    <xf numFmtId="38" fontId="34" fillId="0" borderId="33" xfId="18" applyFont="1" applyBorder="1">
      <alignment vertical="center"/>
    </xf>
    <xf numFmtId="38" fontId="34" fillId="0" borderId="90" xfId="18" applyFont="1" applyBorder="1" applyAlignment="1">
      <alignment horizontal="center" vertical="center"/>
    </xf>
    <xf numFmtId="38" fontId="34" fillId="0" borderId="93" xfId="18" applyFont="1" applyBorder="1">
      <alignment vertical="center"/>
    </xf>
    <xf numFmtId="38" fontId="38" fillId="0" borderId="91" xfId="18" applyFont="1" applyFill="1" applyBorder="1" applyAlignment="1" applyProtection="1">
      <alignment horizontal="center" vertical="center" wrapText="1"/>
      <protection locked="0"/>
    </xf>
    <xf numFmtId="38" fontId="34" fillId="0" borderId="91" xfId="18" applyFont="1" applyBorder="1" applyAlignment="1">
      <alignment horizontal="center" vertical="center"/>
    </xf>
    <xf numFmtId="38" fontId="34" fillId="0" borderId="28" xfId="18" applyFont="1" applyBorder="1" applyAlignment="1">
      <alignment horizontal="center" vertical="center"/>
    </xf>
    <xf numFmtId="38" fontId="34" fillId="0" borderId="10" xfId="18" applyFont="1" applyBorder="1" applyAlignment="1">
      <alignment horizontal="center" vertical="center"/>
    </xf>
    <xf numFmtId="38" fontId="34" fillId="0" borderId="29" xfId="18" applyFont="1" applyBorder="1">
      <alignment vertical="center"/>
    </xf>
    <xf numFmtId="38" fontId="15" fillId="4" borderId="10" xfId="18" applyFont="1" applyFill="1" applyBorder="1" applyAlignment="1" applyProtection="1">
      <alignment vertical="center" wrapText="1"/>
      <protection locked="0"/>
    </xf>
    <xf numFmtId="38" fontId="15" fillId="4" borderId="10" xfId="3" applyFont="1" applyFill="1" applyBorder="1" applyAlignment="1" applyProtection="1">
      <alignment vertical="center" wrapText="1"/>
      <protection locked="0"/>
    </xf>
    <xf numFmtId="0" fontId="35" fillId="0" borderId="11" xfId="7" applyFont="1" applyBorder="1" applyAlignment="1" applyProtection="1">
      <alignment horizontal="center" vertical="center" wrapText="1"/>
      <protection locked="0"/>
    </xf>
    <xf numFmtId="38" fontId="35" fillId="3" borderId="9" xfId="3" applyFont="1" applyFill="1" applyBorder="1" applyAlignment="1" applyProtection="1">
      <alignment horizontal="center" vertical="center" wrapText="1"/>
      <protection locked="0"/>
    </xf>
    <xf numFmtId="38" fontId="15" fillId="0" borderId="9" xfId="3" applyFont="1" applyFill="1" applyBorder="1" applyAlignment="1" applyProtection="1">
      <alignment horizontal="center" vertical="center" wrapText="1"/>
      <protection locked="0"/>
    </xf>
    <xf numFmtId="38" fontId="15" fillId="0" borderId="85" xfId="3" applyFont="1" applyFill="1" applyBorder="1" applyAlignment="1" applyProtection="1">
      <alignment horizontal="center" vertical="center" wrapText="1"/>
      <protection locked="0"/>
    </xf>
    <xf numFmtId="0" fontId="35" fillId="0" borderId="1" xfId="7" applyFont="1" applyBorder="1" applyAlignment="1" applyProtection="1">
      <alignment horizontal="center" vertical="center" wrapText="1"/>
      <protection locked="0"/>
    </xf>
    <xf numFmtId="38" fontId="35" fillId="3" borderId="16" xfId="3" applyFont="1" applyFill="1" applyBorder="1" applyAlignment="1" applyProtection="1">
      <alignment horizontal="center" vertical="center" wrapText="1"/>
      <protection locked="0"/>
    </xf>
    <xf numFmtId="38" fontId="15" fillId="0" borderId="16" xfId="3" applyFont="1" applyFill="1" applyBorder="1" applyAlignment="1" applyProtection="1">
      <alignment horizontal="center" vertical="center" wrapText="1"/>
      <protection locked="0"/>
    </xf>
    <xf numFmtId="38" fontId="15" fillId="0" borderId="80" xfId="3" applyFont="1" applyFill="1" applyBorder="1" applyAlignment="1" applyProtection="1">
      <alignment horizontal="center" vertical="center" wrapText="1"/>
      <protection locked="0"/>
    </xf>
    <xf numFmtId="38" fontId="35" fillId="0" borderId="41" xfId="3" applyFont="1" applyFill="1" applyBorder="1" applyAlignment="1" applyProtection="1">
      <alignment horizontal="center" vertical="center" wrapText="1"/>
      <protection locked="0"/>
    </xf>
    <xf numFmtId="38" fontId="35" fillId="0" borderId="40" xfId="3" applyFont="1" applyFill="1" applyBorder="1" applyAlignment="1" applyProtection="1">
      <alignment vertical="center" wrapText="1"/>
      <protection locked="0"/>
    </xf>
    <xf numFmtId="38" fontId="35" fillId="3" borderId="4" xfId="3" applyFont="1" applyFill="1" applyBorder="1" applyAlignment="1" applyProtection="1">
      <alignment horizontal="center" vertical="center" wrapText="1"/>
      <protection locked="0"/>
    </xf>
    <xf numFmtId="38" fontId="15" fillId="0" borderId="4" xfId="3" applyFont="1" applyFill="1" applyBorder="1" applyAlignment="1" applyProtection="1">
      <alignment horizontal="center" vertical="center" wrapText="1"/>
      <protection locked="0"/>
    </xf>
    <xf numFmtId="38" fontId="15" fillId="4" borderId="79" xfId="3" applyFont="1" applyFill="1" applyBorder="1" applyAlignment="1" applyProtection="1">
      <alignment vertical="center" wrapText="1"/>
      <protection locked="0"/>
    </xf>
    <xf numFmtId="38" fontId="15" fillId="4" borderId="9" xfId="2" applyNumberFormat="1" applyFont="1" applyFill="1" applyBorder="1" applyAlignment="1">
      <alignment horizontal="right" vertical="center"/>
    </xf>
    <xf numFmtId="180" fontId="15" fillId="4" borderId="38" xfId="2" applyNumberFormat="1" applyFont="1" applyFill="1" applyBorder="1" applyAlignment="1" applyProtection="1">
      <alignment vertical="center"/>
      <protection locked="0"/>
    </xf>
    <xf numFmtId="38" fontId="15" fillId="4" borderId="29" xfId="3" applyFont="1" applyFill="1" applyBorder="1" applyAlignment="1" applyProtection="1">
      <alignment vertical="center" wrapText="1"/>
      <protection locked="0"/>
    </xf>
    <xf numFmtId="38" fontId="15" fillId="4" borderId="81" xfId="3" applyFont="1" applyFill="1" applyBorder="1" applyAlignment="1" applyProtection="1">
      <alignment vertical="center" wrapText="1"/>
      <protection locked="0"/>
    </xf>
    <xf numFmtId="0" fontId="15" fillId="0" borderId="4" xfId="0" applyFont="1" applyBorder="1" applyAlignment="1">
      <alignment vertical="center" wrapText="1" shrinkToFit="1"/>
    </xf>
    <xf numFmtId="0" fontId="15" fillId="0" borderId="4" xfId="0" applyFont="1" applyBorder="1" applyAlignment="1">
      <alignment horizontal="center" vertical="center" wrapText="1" shrinkToFit="1"/>
    </xf>
    <xf numFmtId="0" fontId="15" fillId="0" borderId="46" xfId="0" applyFont="1" applyBorder="1" applyAlignment="1">
      <alignment vertical="center" wrapText="1" shrinkToFit="1"/>
    </xf>
    <xf numFmtId="38" fontId="15" fillId="0" borderId="0" xfId="18" applyFont="1" applyAlignment="1">
      <alignment horizontal="center" vertical="center"/>
    </xf>
    <xf numFmtId="38" fontId="15" fillId="0" borderId="0" xfId="18" applyFont="1" applyAlignment="1" applyProtection="1">
      <alignment vertical="center"/>
      <protection locked="0"/>
    </xf>
    <xf numFmtId="38" fontId="15" fillId="0" borderId="0" xfId="18" applyFont="1" applyAlignment="1" applyProtection="1">
      <alignment horizontal="center" vertical="center" shrinkToFit="1"/>
      <protection locked="0"/>
    </xf>
    <xf numFmtId="38" fontId="15" fillId="0" borderId="10" xfId="18" applyFont="1" applyFill="1" applyBorder="1" applyAlignment="1" applyProtection="1">
      <alignment vertical="center" shrinkToFit="1"/>
      <protection locked="0"/>
    </xf>
    <xf numFmtId="38" fontId="15" fillId="0" borderId="79" xfId="18" applyFont="1" applyFill="1" applyBorder="1" applyAlignment="1" applyProtection="1">
      <alignment vertical="center" shrinkToFit="1"/>
      <protection locked="0"/>
    </xf>
    <xf numFmtId="38" fontId="35" fillId="0" borderId="26" xfId="18" applyFont="1" applyFill="1" applyBorder="1" applyAlignment="1" applyProtection="1">
      <alignment vertical="center" shrinkToFit="1"/>
      <protection locked="0"/>
    </xf>
    <xf numFmtId="181" fontId="15" fillId="4" borderId="16" xfId="19" applyNumberFormat="1" applyFont="1" applyFill="1" applyBorder="1" applyAlignment="1" applyProtection="1">
      <alignment horizontal="right" vertical="center" shrinkToFit="1"/>
      <protection locked="0"/>
    </xf>
    <xf numFmtId="0" fontId="15" fillId="0" borderId="0" xfId="0" applyFont="1" applyAlignment="1">
      <alignment vertical="center" wrapText="1" shrinkToFit="1"/>
    </xf>
    <xf numFmtId="0" fontId="15" fillId="0" borderId="0" xfId="0" applyFont="1" applyAlignment="1">
      <alignment horizontal="center" vertical="center" wrapText="1" shrinkToFit="1"/>
    </xf>
    <xf numFmtId="0" fontId="23" fillId="0" borderId="0" xfId="0" applyFont="1" applyAlignment="1">
      <alignment horizontal="left" vertical="center"/>
    </xf>
    <xf numFmtId="0" fontId="20" fillId="0" borderId="0" xfId="7" applyFont="1" applyProtection="1">
      <alignment vertical="center"/>
      <protection locked="0"/>
    </xf>
    <xf numFmtId="0" fontId="19" fillId="0" borderId="0" xfId="7" applyFont="1" applyProtection="1">
      <alignment vertical="center"/>
      <protection locked="0"/>
    </xf>
    <xf numFmtId="0" fontId="17" fillId="0" borderId="0" xfId="7" applyFont="1" applyProtection="1">
      <alignment vertical="center"/>
      <protection locked="0"/>
    </xf>
    <xf numFmtId="0" fontId="19" fillId="0" borderId="9" xfId="7" applyFont="1" applyBorder="1" applyProtection="1">
      <alignment vertical="center"/>
      <protection locked="0"/>
    </xf>
    <xf numFmtId="0" fontId="19" fillId="0" borderId="0" xfId="7" applyFont="1" applyAlignment="1" applyProtection="1">
      <alignment horizontal="left" vertical="center"/>
      <protection locked="0"/>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36" fillId="0" borderId="9" xfId="0" applyFont="1" applyBorder="1">
      <alignment vertical="center"/>
    </xf>
    <xf numFmtId="0" fontId="36" fillId="0" borderId="0" xfId="0" applyFont="1">
      <alignment vertical="center"/>
    </xf>
    <xf numFmtId="0" fontId="19" fillId="0" borderId="4" xfId="7" applyFont="1" applyBorder="1" applyProtection="1">
      <alignment vertical="center"/>
      <protection locked="0"/>
    </xf>
    <xf numFmtId="0" fontId="17" fillId="0" borderId="0" xfId="7" applyFont="1" applyAlignment="1" applyProtection="1">
      <alignment horizontal="center" vertical="center"/>
      <protection locked="0"/>
    </xf>
    <xf numFmtId="0" fontId="36" fillId="0" borderId="1" xfId="0" applyFont="1" applyBorder="1" applyAlignment="1">
      <alignment vertical="center" wrapText="1"/>
    </xf>
    <xf numFmtId="0" fontId="36" fillId="0" borderId="13" xfId="0" applyFont="1" applyBorder="1" applyAlignment="1">
      <alignment horizontal="right" vertical="center" wrapText="1"/>
    </xf>
    <xf numFmtId="0" fontId="36" fillId="0" borderId="4" xfId="0" applyFont="1" applyBorder="1" applyAlignment="1">
      <alignment horizontal="center" vertical="center"/>
    </xf>
    <xf numFmtId="56" fontId="19" fillId="0" borderId="0" xfId="7" quotePrefix="1" applyNumberFormat="1" applyFont="1" applyProtection="1">
      <alignment vertical="center"/>
      <protection locked="0"/>
    </xf>
    <xf numFmtId="0" fontId="19" fillId="0" borderId="0" xfId="7" applyFont="1" applyAlignment="1" applyProtection="1">
      <alignment vertical="center" wrapText="1"/>
      <protection locked="0"/>
    </xf>
    <xf numFmtId="0" fontId="17" fillId="0" borderId="0" xfId="7" applyFont="1" applyAlignment="1" applyProtection="1">
      <alignment horizontal="center" vertical="center" wrapText="1"/>
      <protection locked="0"/>
    </xf>
    <xf numFmtId="0" fontId="36" fillId="0" borderId="16" xfId="0" applyFont="1" applyBorder="1">
      <alignment vertical="center"/>
    </xf>
    <xf numFmtId="0" fontId="36" fillId="0" borderId="5" xfId="0" applyFont="1" applyBorder="1" applyAlignment="1">
      <alignment vertical="center" wrapText="1"/>
    </xf>
    <xf numFmtId="0" fontId="36" fillId="0" borderId="12" xfId="0" applyFont="1" applyBorder="1" applyAlignment="1">
      <alignment vertical="center" wrapText="1"/>
    </xf>
    <xf numFmtId="0" fontId="36" fillId="0" borderId="4" xfId="0" applyFont="1" applyBorder="1" applyAlignment="1">
      <alignment vertical="center" wrapText="1"/>
    </xf>
    <xf numFmtId="9" fontId="36" fillId="0" borderId="4" xfId="0" applyNumberFormat="1" applyFont="1" applyBorder="1" applyAlignment="1">
      <alignment horizontal="center" vertical="center"/>
    </xf>
    <xf numFmtId="9" fontId="36" fillId="0" borderId="4" xfId="0" applyNumberFormat="1" applyFont="1" applyBorder="1" applyAlignment="1">
      <alignment horizontal="center" vertical="center" wrapText="1"/>
    </xf>
    <xf numFmtId="0" fontId="19" fillId="0" borderId="15" xfId="7" applyFont="1" applyBorder="1" applyAlignment="1" applyProtection="1">
      <alignment horizontal="center" vertical="center"/>
      <protection locked="0"/>
    </xf>
    <xf numFmtId="0" fontId="36" fillId="0" borderId="12" xfId="0" applyFont="1" applyBorder="1" applyProtection="1">
      <alignment vertical="center"/>
      <protection locked="0"/>
    </xf>
    <xf numFmtId="0" fontId="36" fillId="0" borderId="4" xfId="0" applyFont="1" applyBorder="1" applyProtection="1">
      <alignment vertical="center"/>
      <protection locked="0"/>
    </xf>
    <xf numFmtId="9" fontId="36" fillId="0" borderId="12" xfId="0" applyNumberFormat="1" applyFont="1" applyBorder="1" applyAlignment="1">
      <alignment horizontal="center" vertical="center"/>
    </xf>
    <xf numFmtId="0" fontId="17" fillId="0" borderId="0" xfId="7" applyFont="1" applyAlignment="1" applyProtection="1">
      <alignment vertical="center" wrapText="1"/>
      <protection locked="0"/>
    </xf>
    <xf numFmtId="0" fontId="36" fillId="0" borderId="6" xfId="0" applyFont="1" applyBorder="1" applyProtection="1">
      <alignment vertical="center"/>
      <protection locked="0"/>
    </xf>
    <xf numFmtId="0" fontId="36" fillId="0" borderId="15" xfId="0" applyFont="1" applyBorder="1" applyProtection="1">
      <alignment vertical="center"/>
      <protection locked="0"/>
    </xf>
    <xf numFmtId="9" fontId="36" fillId="0" borderId="4" xfId="0" applyNumberFormat="1"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7" fillId="0" borderId="0" xfId="7" applyFont="1" applyAlignment="1" applyProtection="1">
      <alignment horizontal="left" vertical="center"/>
      <protection locked="0"/>
    </xf>
    <xf numFmtId="0" fontId="19" fillId="0" borderId="0" xfId="7" applyFont="1">
      <alignment vertical="center"/>
    </xf>
    <xf numFmtId="0" fontId="24" fillId="0" borderId="4" xfId="7" applyFont="1" applyBorder="1" applyProtection="1">
      <alignment vertical="center"/>
      <protection locked="0"/>
    </xf>
    <xf numFmtId="0" fontId="15" fillId="0" borderId="4" xfId="7" applyFont="1" applyBorder="1" applyAlignment="1" applyProtection="1">
      <alignment horizontal="center" vertical="center"/>
      <protection locked="0"/>
    </xf>
    <xf numFmtId="0" fontId="15" fillId="0" borderId="4" xfId="7" applyFont="1" applyBorder="1" applyProtection="1">
      <alignment vertical="center"/>
      <protection locked="0"/>
    </xf>
    <xf numFmtId="0" fontId="19" fillId="0" borderId="9" xfId="7" applyFont="1" applyBorder="1">
      <alignment vertical="center"/>
    </xf>
    <xf numFmtId="0" fontId="19" fillId="0" borderId="12" xfId="7" applyFont="1" applyBorder="1" applyAlignment="1" applyProtection="1">
      <alignment vertical="center" wrapText="1"/>
      <protection locked="0"/>
    </xf>
    <xf numFmtId="0" fontId="19" fillId="0" borderId="4" xfId="7" applyFont="1" applyBorder="1" applyAlignment="1">
      <alignment vertical="center" wrapText="1"/>
    </xf>
    <xf numFmtId="0" fontId="17" fillId="0" borderId="0" xfId="0" applyFont="1" applyAlignment="1">
      <alignment vertical="center" wrapText="1"/>
    </xf>
    <xf numFmtId="0" fontId="19" fillId="0" borderId="12" xfId="7" applyFont="1" applyBorder="1" applyAlignment="1" applyProtection="1">
      <alignment horizontal="center" vertical="center"/>
      <protection locked="0"/>
    </xf>
    <xf numFmtId="0" fontId="19" fillId="0" borderId="6" xfId="7" applyFont="1" applyBorder="1" applyProtection="1">
      <alignment vertical="center"/>
      <protection locked="0"/>
    </xf>
    <xf numFmtId="0" fontId="15" fillId="0" borderId="4" xfId="7" applyFont="1" applyBorder="1" applyAlignment="1" applyProtection="1">
      <alignment horizontal="left" vertical="center"/>
      <protection locked="0"/>
    </xf>
    <xf numFmtId="0" fontId="17" fillId="0" borderId="0" xfId="0" applyFont="1" applyAlignment="1">
      <alignment horizontal="left" vertical="center" wrapText="1"/>
    </xf>
    <xf numFmtId="0" fontId="19" fillId="0" borderId="6" xfId="7" applyFont="1" applyBorder="1" applyAlignment="1" applyProtection="1">
      <alignment horizontal="left" vertical="center"/>
      <protection locked="0"/>
    </xf>
    <xf numFmtId="0" fontId="11" fillId="0" borderId="4" xfId="0" applyFont="1" applyBorder="1" applyAlignment="1">
      <alignment vertical="center" wrapText="1" shrinkToFit="1"/>
    </xf>
    <xf numFmtId="0" fontId="24" fillId="0" borderId="4" xfId="7" applyFont="1" applyBorder="1" applyAlignment="1" applyProtection="1">
      <alignment vertical="center" wrapText="1"/>
      <protection locked="0"/>
    </xf>
    <xf numFmtId="0" fontId="15" fillId="0" borderId="0" xfId="7" applyFont="1" applyAlignment="1" applyProtection="1">
      <alignment horizontal="left" vertical="center"/>
      <protection locked="0"/>
    </xf>
    <xf numFmtId="0" fontId="24" fillId="0" borderId="0" xfId="7" applyFont="1" applyAlignment="1" applyProtection="1">
      <alignment vertical="center" wrapText="1"/>
      <protection locked="0"/>
    </xf>
    <xf numFmtId="178" fontId="15" fillId="0" borderId="10" xfId="1" applyNumberFormat="1" applyFont="1" applyFill="1" applyBorder="1" applyAlignment="1" applyProtection="1">
      <alignment vertical="center" shrinkToFit="1"/>
      <protection locked="0"/>
    </xf>
    <xf numFmtId="38" fontId="15" fillId="0" borderId="0" xfId="18" applyFont="1" applyAlignment="1" applyProtection="1">
      <alignment horizontal="center" vertical="center"/>
      <protection locked="0"/>
    </xf>
    <xf numFmtId="38" fontId="35" fillId="3" borderId="10" xfId="18" applyFont="1" applyFill="1" applyBorder="1" applyAlignment="1" applyProtection="1">
      <alignment horizontal="center" vertical="center" shrinkToFit="1"/>
      <protection locked="0"/>
    </xf>
    <xf numFmtId="38" fontId="15" fillId="4" borderId="10" xfId="18" applyFont="1" applyFill="1" applyBorder="1" applyAlignment="1" applyProtection="1">
      <alignment horizontal="center" vertical="center" shrinkToFit="1"/>
      <protection locked="0"/>
    </xf>
    <xf numFmtId="38" fontId="35" fillId="0" borderId="26" xfId="18" applyFont="1" applyFill="1" applyBorder="1" applyAlignment="1" applyProtection="1">
      <alignment horizontal="center" vertical="center" shrinkToFit="1"/>
      <protection locked="0"/>
    </xf>
    <xf numFmtId="178" fontId="15" fillId="4" borderId="10" xfId="1" applyNumberFormat="1" applyFont="1" applyFill="1" applyBorder="1" applyAlignment="1" applyProtection="1">
      <alignment vertical="top" shrinkToFit="1"/>
      <protection locked="0"/>
    </xf>
    <xf numFmtId="178" fontId="15" fillId="4" borderId="79" xfId="1" applyNumberFormat="1" applyFont="1" applyFill="1" applyBorder="1" applyAlignment="1" applyProtection="1">
      <alignment vertical="top" shrinkToFit="1"/>
      <protection locked="0"/>
    </xf>
    <xf numFmtId="178" fontId="35" fillId="3" borderId="19" xfId="1" applyNumberFormat="1" applyFont="1" applyFill="1" applyBorder="1" applyAlignment="1" applyProtection="1">
      <alignment horizontal="center" vertical="center" shrinkToFit="1"/>
      <protection locked="0"/>
    </xf>
    <xf numFmtId="178" fontId="15" fillId="0" borderId="19" xfId="1" applyNumberFormat="1" applyFont="1" applyFill="1" applyBorder="1" applyAlignment="1" applyProtection="1">
      <alignment horizontal="center" vertical="center" shrinkToFit="1"/>
      <protection locked="0"/>
    </xf>
    <xf numFmtId="178" fontId="15" fillId="0" borderId="87" xfId="1" applyNumberFormat="1" applyFont="1" applyFill="1" applyBorder="1" applyAlignment="1" applyProtection="1">
      <alignment horizontal="center" vertical="center" shrinkToFit="1"/>
      <protection locked="0"/>
    </xf>
    <xf numFmtId="178" fontId="35" fillId="0" borderId="43" xfId="1" applyNumberFormat="1" applyFont="1" applyFill="1" applyBorder="1" applyAlignment="1" applyProtection="1">
      <alignment horizontal="center" vertical="center" shrinkToFit="1"/>
      <protection locked="0"/>
    </xf>
    <xf numFmtId="182" fontId="15" fillId="0" borderId="10" xfId="1" applyNumberFormat="1" applyFont="1" applyFill="1" applyBorder="1" applyAlignment="1" applyProtection="1">
      <alignment vertical="center" shrinkToFit="1"/>
      <protection locked="0"/>
    </xf>
    <xf numFmtId="182" fontId="15" fillId="0" borderId="79" xfId="1" applyNumberFormat="1" applyFont="1" applyFill="1" applyBorder="1" applyAlignment="1" applyProtection="1">
      <alignment vertical="center" shrinkToFit="1"/>
      <protection locked="0"/>
    </xf>
    <xf numFmtId="182" fontId="35" fillId="0" borderId="26" xfId="1" applyNumberFormat="1" applyFont="1" applyFill="1" applyBorder="1" applyAlignment="1" applyProtection="1">
      <alignment vertical="center" shrinkToFit="1"/>
      <protection locked="0"/>
    </xf>
    <xf numFmtId="178" fontId="35" fillId="3" borderId="10" xfId="1" applyNumberFormat="1" applyFont="1" applyFill="1" applyBorder="1" applyAlignment="1" applyProtection="1">
      <alignment horizontal="center" vertical="top" shrinkToFit="1"/>
      <protection locked="0"/>
    </xf>
    <xf numFmtId="0" fontId="15" fillId="4" borderId="10" xfId="19" applyNumberFormat="1" applyFont="1" applyFill="1" applyBorder="1" applyAlignment="1" applyProtection="1">
      <alignment horizontal="center" vertical="center" shrinkToFit="1"/>
      <protection locked="0"/>
    </xf>
    <xf numFmtId="0" fontId="15" fillId="4" borderId="79" xfId="19" applyNumberFormat="1" applyFont="1" applyFill="1" applyBorder="1" applyAlignment="1" applyProtection="1">
      <alignment horizontal="center" vertical="center" shrinkToFit="1"/>
      <protection locked="0"/>
    </xf>
    <xf numFmtId="178" fontId="35" fillId="0" borderId="26" xfId="1" applyNumberFormat="1" applyFont="1" applyFill="1" applyBorder="1" applyAlignment="1" applyProtection="1">
      <alignment horizontal="center" vertical="top" shrinkToFit="1"/>
      <protection locked="0"/>
    </xf>
    <xf numFmtId="0" fontId="15" fillId="0" borderId="0" xfId="7" applyFont="1" applyAlignment="1" applyProtection="1">
      <alignment horizontal="center" vertical="top"/>
      <protection locked="0"/>
    </xf>
    <xf numFmtId="178" fontId="35" fillId="3" borderId="16" xfId="1" applyNumberFormat="1" applyFont="1" applyFill="1" applyBorder="1" applyAlignment="1" applyProtection="1">
      <alignment horizontal="center" vertical="top" shrinkToFit="1"/>
      <protection locked="0"/>
    </xf>
    <xf numFmtId="178" fontId="35" fillId="0" borderId="41" xfId="1" applyNumberFormat="1" applyFont="1" applyFill="1" applyBorder="1" applyAlignment="1" applyProtection="1">
      <alignment horizontal="center" vertical="top" shrinkToFit="1"/>
      <protection locked="0"/>
    </xf>
    <xf numFmtId="181" fontId="15" fillId="4" borderId="16" xfId="19" applyNumberFormat="1" applyFont="1" applyFill="1" applyBorder="1" applyAlignment="1" applyProtection="1">
      <alignment horizontal="center" vertical="center" shrinkToFit="1"/>
      <protection locked="0"/>
    </xf>
    <xf numFmtId="181" fontId="15" fillId="4" borderId="80" xfId="19" applyNumberFormat="1" applyFont="1" applyFill="1" applyBorder="1" applyAlignment="1" applyProtection="1">
      <alignment horizontal="center" vertical="center" shrinkToFit="1"/>
      <protection locked="0"/>
    </xf>
    <xf numFmtId="178" fontId="15" fillId="0" borderId="10" xfId="1" applyNumberFormat="1" applyFont="1" applyFill="1" applyBorder="1" applyAlignment="1" applyProtection="1">
      <alignment horizontal="right" vertical="center" shrinkToFit="1"/>
      <protection locked="0"/>
    </xf>
    <xf numFmtId="181" fontId="15" fillId="4" borderId="80" xfId="19" applyNumberFormat="1" applyFont="1" applyFill="1" applyBorder="1" applyAlignment="1" applyProtection="1">
      <alignment horizontal="right" vertical="center" shrinkToFit="1"/>
      <protection locked="0"/>
    </xf>
    <xf numFmtId="0" fontId="15" fillId="0" borderId="4" xfId="0" applyFont="1" applyBorder="1" applyAlignment="1">
      <alignment vertical="center" textRotation="255" wrapText="1" shrinkToFit="1"/>
    </xf>
    <xf numFmtId="0" fontId="15" fillId="0" borderId="4" xfId="7" applyFont="1" applyBorder="1" applyAlignment="1" applyProtection="1">
      <alignment vertical="center" wrapText="1"/>
      <protection locked="0"/>
    </xf>
    <xf numFmtId="38" fontId="15" fillId="3" borderId="4" xfId="7" applyNumberFormat="1" applyFont="1" applyFill="1" applyBorder="1" applyAlignment="1" applyProtection="1">
      <alignment horizontal="center" vertical="center" shrinkToFit="1"/>
      <protection locked="0"/>
    </xf>
    <xf numFmtId="38" fontId="22" fillId="0" borderId="24" xfId="3" applyFont="1" applyFill="1" applyBorder="1" applyAlignment="1">
      <alignment horizontal="center" vertical="center" wrapText="1" readingOrder="1"/>
    </xf>
    <xf numFmtId="0" fontId="22" fillId="0" borderId="17" xfId="0" applyFont="1" applyBorder="1" applyAlignment="1">
      <alignment horizontal="center" vertical="center" wrapText="1"/>
    </xf>
    <xf numFmtId="38" fontId="22" fillId="0" borderId="3" xfId="3" applyFont="1" applyFill="1" applyBorder="1" applyAlignment="1">
      <alignment horizontal="center" vertical="center" wrapText="1" readingOrder="1"/>
    </xf>
    <xf numFmtId="0" fontId="22" fillId="0" borderId="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47" xfId="0" applyFont="1" applyBorder="1" applyAlignment="1">
      <alignment horizontal="center" vertical="center" wrapText="1"/>
    </xf>
    <xf numFmtId="0" fontId="19" fillId="0" borderId="8" xfId="0" applyFont="1" applyBorder="1" applyAlignment="1">
      <alignment vertical="center" wrapText="1" shrinkToFit="1"/>
    </xf>
    <xf numFmtId="0" fontId="19" fillId="0" borderId="3" xfId="0" applyFont="1" applyBorder="1" applyAlignment="1">
      <alignment vertical="center" wrapText="1"/>
    </xf>
    <xf numFmtId="0" fontId="11" fillId="0" borderId="3" xfId="0" applyFont="1" applyBorder="1" applyAlignment="1">
      <alignment horizontal="center" vertical="center" wrapText="1"/>
    </xf>
    <xf numFmtId="0" fontId="19" fillId="0" borderId="18" xfId="0" applyFont="1" applyBorder="1" applyAlignment="1">
      <alignment vertical="center" wrapText="1"/>
    </xf>
    <xf numFmtId="0" fontId="19" fillId="0" borderId="47" xfId="0" applyFont="1" applyBorder="1" applyAlignment="1">
      <alignment vertical="center" wrapText="1"/>
    </xf>
    <xf numFmtId="0" fontId="17" fillId="0" borderId="74" xfId="0" applyFont="1" applyBorder="1" applyAlignment="1">
      <alignment horizontal="center" vertical="center"/>
    </xf>
    <xf numFmtId="176" fontId="17" fillId="0" borderId="17" xfId="0" applyNumberFormat="1" applyFont="1" applyBorder="1">
      <alignment vertical="center"/>
    </xf>
    <xf numFmtId="0" fontId="17" fillId="0" borderId="17"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57" xfId="0" applyFont="1" applyBorder="1" applyAlignment="1">
      <alignment horizontal="center" vertical="center" shrinkToFit="1"/>
    </xf>
    <xf numFmtId="0" fontId="15" fillId="0" borderId="10" xfId="7" applyFont="1" applyBorder="1" applyAlignment="1" applyProtection="1">
      <alignment horizontal="left" vertical="center" wrapText="1"/>
      <protection locked="0"/>
    </xf>
    <xf numFmtId="0" fontId="19" fillId="0" borderId="27" xfId="0" applyFont="1" applyBorder="1" applyAlignment="1">
      <alignment vertical="center" wrapText="1" shrinkToFit="1"/>
    </xf>
    <xf numFmtId="0" fontId="10" fillId="0" borderId="0" xfId="0" applyFont="1" applyAlignment="1">
      <alignment vertical="center" wrapText="1"/>
    </xf>
    <xf numFmtId="0" fontId="17" fillId="0" borderId="0" xfId="0" applyFont="1" applyAlignment="1">
      <alignment vertical="center" wrapText="1" shrinkToFit="1"/>
    </xf>
    <xf numFmtId="0" fontId="17" fillId="0" borderId="47" xfId="0" applyFont="1" applyBorder="1" applyAlignment="1">
      <alignment horizontal="center" vertical="center" wrapText="1" shrinkToFit="1"/>
    </xf>
    <xf numFmtId="0" fontId="20" fillId="0" borderId="0" xfId="0" applyFont="1" applyAlignment="1">
      <alignment vertical="center" wrapText="1" shrinkToFit="1"/>
    </xf>
    <xf numFmtId="0" fontId="20" fillId="0" borderId="0" xfId="0" applyFont="1" applyAlignment="1">
      <alignment vertical="center" wrapText="1"/>
    </xf>
    <xf numFmtId="38" fontId="15" fillId="0" borderId="4" xfId="3" applyFont="1" applyFill="1" applyBorder="1" applyAlignment="1">
      <alignment vertical="center" shrinkToFit="1"/>
    </xf>
    <xf numFmtId="38" fontId="15" fillId="0" borderId="6" xfId="3" applyFont="1" applyFill="1" applyBorder="1" applyAlignment="1">
      <alignment vertical="center" shrinkToFit="1"/>
    </xf>
    <xf numFmtId="38" fontId="10" fillId="3" borderId="4" xfId="7" applyNumberFormat="1" applyFill="1" applyBorder="1" applyAlignment="1" applyProtection="1">
      <alignment horizontal="center" vertical="center" shrinkToFit="1"/>
      <protection locked="0"/>
    </xf>
    <xf numFmtId="0" fontId="10" fillId="0" borderId="6" xfId="7" applyBorder="1" applyProtection="1">
      <alignment vertical="center"/>
      <protection locked="0"/>
    </xf>
    <xf numFmtId="38" fontId="10" fillId="3" borderId="6" xfId="7" applyNumberFormat="1" applyFill="1" applyBorder="1" applyAlignment="1" applyProtection="1">
      <alignment horizontal="center" vertical="center" shrinkToFit="1"/>
      <protection locked="0"/>
    </xf>
    <xf numFmtId="0" fontId="15" fillId="4" borderId="29" xfId="7" applyFont="1" applyFill="1" applyBorder="1" applyAlignment="1" applyProtection="1">
      <alignment vertical="center" wrapText="1"/>
      <protection locked="0"/>
    </xf>
    <xf numFmtId="38" fontId="15" fillId="0" borderId="79" xfId="3" applyFont="1" applyFill="1" applyBorder="1" applyAlignment="1" applyProtection="1">
      <alignment horizontal="center" vertical="center" wrapText="1"/>
      <protection locked="0"/>
    </xf>
    <xf numFmtId="38" fontId="15" fillId="4" borderId="79" xfId="18" applyFont="1" applyFill="1" applyBorder="1" applyAlignment="1" applyProtection="1">
      <alignment horizontal="center" vertical="center" shrinkToFit="1"/>
      <protection locked="0"/>
    </xf>
    <xf numFmtId="0" fontId="15" fillId="6" borderId="0" xfId="7" applyFont="1" applyFill="1" applyProtection="1">
      <alignment vertical="center"/>
      <protection locked="0"/>
    </xf>
    <xf numFmtId="0" fontId="15" fillId="0" borderId="6" xfId="7" applyFont="1" applyBorder="1" applyAlignment="1">
      <alignment horizontal="center" vertical="center" wrapText="1"/>
    </xf>
    <xf numFmtId="0" fontId="15" fillId="0" borderId="4" xfId="7" applyFont="1" applyBorder="1" applyAlignment="1" applyProtection="1">
      <alignment vertical="center" shrinkToFit="1"/>
      <protection locked="0"/>
    </xf>
    <xf numFmtId="0" fontId="15" fillId="0" borderId="6" xfId="7" applyFont="1" applyBorder="1" applyAlignment="1" applyProtection="1">
      <alignment vertical="center" shrinkToFit="1"/>
      <protection locked="0"/>
    </xf>
    <xf numFmtId="0" fontId="15" fillId="0" borderId="28" xfId="7" applyFont="1" applyBorder="1" applyAlignment="1" applyProtection="1">
      <alignment horizontal="center" vertical="center" shrinkToFit="1"/>
      <protection locked="0"/>
    </xf>
    <xf numFmtId="0" fontId="15" fillId="0" borderId="82" xfId="7" applyFont="1" applyBorder="1" applyAlignment="1" applyProtection="1">
      <alignment horizontal="center" vertical="center" shrinkToFit="1"/>
      <protection locked="0"/>
    </xf>
    <xf numFmtId="38" fontId="15" fillId="6" borderId="0" xfId="18" applyFont="1" applyFill="1" applyAlignment="1" applyProtection="1">
      <alignment vertical="center"/>
      <protection locked="0"/>
    </xf>
    <xf numFmtId="38" fontId="15" fillId="6" borderId="0" xfId="18" applyFont="1" applyFill="1" applyAlignment="1" applyProtection="1">
      <alignment horizontal="center" vertical="center"/>
      <protection locked="0"/>
    </xf>
    <xf numFmtId="0" fontId="15" fillId="6" borderId="0" xfId="7" applyFont="1" applyFill="1" applyAlignment="1" applyProtection="1">
      <alignment horizontal="center" vertical="center"/>
      <protection locked="0"/>
    </xf>
    <xf numFmtId="9" fontId="38" fillId="0" borderId="10" xfId="19" applyFont="1" applyBorder="1" applyAlignment="1" applyProtection="1">
      <alignment horizontal="center" vertical="center" wrapText="1"/>
      <protection locked="0"/>
    </xf>
    <xf numFmtId="38" fontId="37" fillId="0" borderId="0" xfId="18" applyFont="1" applyFill="1">
      <alignment vertical="center"/>
    </xf>
    <xf numFmtId="38" fontId="37" fillId="0" borderId="70" xfId="18" applyFont="1" applyFill="1" applyBorder="1">
      <alignment vertical="center"/>
    </xf>
    <xf numFmtId="38" fontId="37" fillId="0" borderId="70" xfId="18" applyFont="1" applyFill="1" applyBorder="1" applyAlignment="1">
      <alignment horizontal="center" vertical="center"/>
    </xf>
    <xf numFmtId="38" fontId="37" fillId="0" borderId="70" xfId="18" applyFont="1" applyFill="1" applyBorder="1" applyAlignment="1">
      <alignment horizontal="right" vertical="center"/>
    </xf>
    <xf numFmtId="38" fontId="39" fillId="0" borderId="26" xfId="18" applyFont="1" applyBorder="1" applyAlignment="1" applyProtection="1">
      <alignment horizontal="center" vertical="center" wrapText="1"/>
      <protection locked="0"/>
    </xf>
    <xf numFmtId="38" fontId="37" fillId="0" borderId="0" xfId="18" applyFont="1" applyFill="1" applyBorder="1" applyAlignment="1">
      <alignment horizontal="center" vertical="center" wrapText="1"/>
    </xf>
    <xf numFmtId="38" fontId="34" fillId="0" borderId="25" xfId="18" applyFont="1" applyBorder="1" applyAlignment="1">
      <alignment horizontal="center" vertical="center"/>
    </xf>
    <xf numFmtId="38" fontId="34" fillId="0" borderId="26" xfId="18" applyFont="1" applyBorder="1">
      <alignment vertical="center"/>
    </xf>
    <xf numFmtId="38" fontId="34" fillId="0" borderId="40" xfId="18" applyFont="1" applyBorder="1">
      <alignment vertical="center"/>
    </xf>
    <xf numFmtId="38" fontId="37" fillId="0" borderId="9" xfId="18" applyFont="1" applyBorder="1">
      <alignment vertical="center"/>
    </xf>
    <xf numFmtId="38" fontId="38" fillId="0" borderId="26" xfId="18" applyFont="1" applyFill="1" applyBorder="1" applyAlignment="1" applyProtection="1">
      <alignment horizontal="center" vertical="center" wrapText="1"/>
      <protection locked="0"/>
    </xf>
    <xf numFmtId="38" fontId="15" fillId="0" borderId="0" xfId="18" applyFont="1" applyProtection="1">
      <alignment vertical="center"/>
      <protection locked="0"/>
    </xf>
    <xf numFmtId="38" fontId="15" fillId="0" borderId="0" xfId="18" applyFont="1" applyAlignment="1">
      <alignment vertical="center" wrapText="1"/>
    </xf>
    <xf numFmtId="38" fontId="15" fillId="0" borderId="0" xfId="18" applyFont="1" applyAlignment="1" applyProtection="1">
      <alignment vertical="center" wrapText="1"/>
      <protection locked="0"/>
    </xf>
    <xf numFmtId="38" fontId="15" fillId="0" borderId="31" xfId="18" applyFont="1" applyBorder="1" applyAlignment="1" applyProtection="1">
      <alignment horizontal="center" wrapText="1"/>
      <protection locked="0"/>
    </xf>
    <xf numFmtId="38" fontId="35" fillId="3" borderId="5" xfId="18" applyFont="1" applyFill="1" applyBorder="1" applyAlignment="1" applyProtection="1">
      <alignment horizontal="center" vertical="center" wrapText="1"/>
      <protection locked="0"/>
    </xf>
    <xf numFmtId="38" fontId="35" fillId="0" borderId="44" xfId="18" applyFont="1" applyBorder="1" applyAlignment="1" applyProtection="1">
      <alignment horizontal="center" vertical="center" wrapText="1"/>
      <protection locked="0"/>
    </xf>
    <xf numFmtId="38" fontId="15" fillId="0" borderId="0" xfId="18" applyFont="1" applyFill="1" applyAlignment="1">
      <alignment horizontal="center" vertical="center" wrapText="1"/>
    </xf>
    <xf numFmtId="38" fontId="37" fillId="0" borderId="70" xfId="18" applyFont="1" applyFill="1" applyBorder="1" applyAlignment="1">
      <alignment vertical="center" wrapText="1"/>
    </xf>
    <xf numFmtId="38" fontId="37" fillId="0" borderId="33" xfId="18" applyFont="1" applyBorder="1">
      <alignment vertical="center"/>
    </xf>
    <xf numFmtId="38" fontId="37" fillId="0" borderId="76" xfId="18" applyFont="1" applyBorder="1">
      <alignment vertical="center"/>
    </xf>
    <xf numFmtId="38" fontId="37" fillId="0" borderId="93" xfId="18" applyFont="1" applyBorder="1">
      <alignment vertical="center"/>
    </xf>
    <xf numFmtId="38" fontId="34" fillId="0" borderId="5" xfId="18" applyFont="1" applyBorder="1" applyAlignment="1">
      <alignment horizontal="center" vertical="center"/>
    </xf>
    <xf numFmtId="38" fontId="34" fillId="0" borderId="5" xfId="18" applyFont="1" applyBorder="1">
      <alignment vertical="center"/>
    </xf>
    <xf numFmtId="38" fontId="34" fillId="0" borderId="31" xfId="18" applyFont="1" applyBorder="1" applyAlignment="1">
      <alignment horizontal="center" vertical="center"/>
    </xf>
    <xf numFmtId="38" fontId="34" fillId="0" borderId="44" xfId="18" applyFont="1" applyBorder="1" applyAlignment="1">
      <alignment horizontal="center" vertical="center"/>
    </xf>
    <xf numFmtId="38" fontId="34" fillId="0" borderId="45" xfId="18" applyFont="1" applyBorder="1" applyAlignment="1">
      <alignment horizontal="center" vertical="center"/>
    </xf>
    <xf numFmtId="38" fontId="38" fillId="0" borderId="29" xfId="18" applyFont="1" applyFill="1" applyBorder="1" applyAlignment="1" applyProtection="1">
      <alignment horizontal="center" vertical="center" wrapText="1"/>
      <protection locked="0"/>
    </xf>
    <xf numFmtId="38" fontId="38" fillId="0" borderId="40" xfId="18" applyFont="1" applyFill="1" applyBorder="1" applyAlignment="1" applyProtection="1">
      <alignment horizontal="center" vertical="center" wrapText="1"/>
      <protection locked="0"/>
    </xf>
    <xf numFmtId="38" fontId="37" fillId="0" borderId="0" xfId="18" applyFont="1" applyFill="1" applyBorder="1" applyAlignment="1">
      <alignment vertical="center"/>
    </xf>
    <xf numFmtId="38" fontId="37" fillId="0" borderId="0" xfId="18" applyFont="1" applyFill="1" applyBorder="1" applyAlignment="1">
      <alignment vertical="center" wrapText="1"/>
    </xf>
    <xf numFmtId="38" fontId="37" fillId="0" borderId="0" xfId="18" applyFont="1" applyFill="1" applyBorder="1" applyAlignment="1">
      <alignment vertical="center" textRotation="255"/>
    </xf>
    <xf numFmtId="38" fontId="37" fillId="0" borderId="16" xfId="18" applyFont="1" applyBorder="1" applyAlignment="1">
      <alignment horizontal="center" vertical="center"/>
    </xf>
    <xf numFmtId="38" fontId="34" fillId="0" borderId="26" xfId="18" applyFont="1" applyBorder="1" applyAlignment="1">
      <alignment horizontal="center" vertical="center"/>
    </xf>
    <xf numFmtId="38" fontId="37" fillId="0" borderId="70" xfId="18" applyFont="1" applyFill="1" applyBorder="1" applyAlignment="1">
      <alignment vertical="center"/>
    </xf>
    <xf numFmtId="38" fontId="37" fillId="0" borderId="0" xfId="18" applyFont="1" applyBorder="1">
      <alignment vertical="center"/>
    </xf>
    <xf numFmtId="0" fontId="22" fillId="0" borderId="0" xfId="0" applyFont="1" applyAlignment="1">
      <alignment horizontal="center" vertical="center" wrapText="1"/>
    </xf>
    <xf numFmtId="38" fontId="15" fillId="0" borderId="51" xfId="3" applyFont="1" applyFill="1" applyBorder="1" applyAlignment="1" applyProtection="1">
      <alignment vertical="center" shrinkToFit="1"/>
      <protection locked="0"/>
    </xf>
    <xf numFmtId="38" fontId="15" fillId="0" borderId="50" xfId="3" applyFont="1" applyFill="1" applyBorder="1" applyAlignment="1" applyProtection="1">
      <alignment vertical="center" shrinkToFit="1"/>
      <protection locked="0"/>
    </xf>
    <xf numFmtId="38" fontId="15" fillId="0" borderId="79" xfId="3" applyFont="1" applyFill="1" applyBorder="1" applyAlignment="1">
      <alignment vertical="center" shrinkToFit="1"/>
    </xf>
    <xf numFmtId="38" fontId="15" fillId="0" borderId="80" xfId="3" applyFont="1" applyFill="1" applyBorder="1" applyAlignment="1">
      <alignment vertical="center" shrinkToFit="1"/>
    </xf>
    <xf numFmtId="38" fontId="37" fillId="0" borderId="41" xfId="18" applyFont="1" applyBorder="1" applyAlignment="1">
      <alignment horizontal="center" vertical="center"/>
    </xf>
    <xf numFmtId="38" fontId="37" fillId="0" borderId="0" xfId="18" applyFont="1" applyFill="1" applyBorder="1" applyAlignment="1">
      <alignment horizontal="center" vertical="center"/>
    </xf>
    <xf numFmtId="38" fontId="34" fillId="0" borderId="92" xfId="18" applyFont="1" applyBorder="1" applyAlignment="1">
      <alignment horizontal="center" vertical="center"/>
    </xf>
    <xf numFmtId="38" fontId="34" fillId="0" borderId="50" xfId="18" applyFont="1" applyBorder="1">
      <alignment vertical="center"/>
    </xf>
    <xf numFmtId="38" fontId="34" fillId="0" borderId="50" xfId="18" applyFont="1" applyBorder="1" applyAlignment="1">
      <alignment horizontal="center" vertical="center"/>
    </xf>
    <xf numFmtId="38" fontId="38" fillId="0" borderId="50" xfId="18" applyFont="1" applyBorder="1" applyAlignment="1" applyProtection="1">
      <alignment horizontal="center" vertical="center" wrapText="1"/>
      <protection locked="0"/>
    </xf>
    <xf numFmtId="9" fontId="38" fillId="0" borderId="50" xfId="19" applyFont="1" applyBorder="1" applyAlignment="1" applyProtection="1">
      <alignment horizontal="center" vertical="center" wrapText="1"/>
      <protection locked="0"/>
    </xf>
    <xf numFmtId="38" fontId="38" fillId="0" borderId="50" xfId="18" applyFont="1" applyFill="1" applyBorder="1" applyAlignment="1" applyProtection="1">
      <alignment vertical="center" wrapText="1"/>
      <protection locked="0"/>
    </xf>
    <xf numFmtId="38" fontId="38" fillId="0" borderId="50" xfId="18" applyFont="1" applyBorder="1" applyAlignment="1" applyProtection="1">
      <alignment horizontal="right" vertical="center" wrapText="1"/>
      <protection locked="0"/>
    </xf>
    <xf numFmtId="38" fontId="34" fillId="0" borderId="51" xfId="18" applyFont="1" applyBorder="1">
      <alignment vertical="center"/>
    </xf>
    <xf numFmtId="38" fontId="34" fillId="0" borderId="52" xfId="18" applyFont="1" applyBorder="1">
      <alignment vertical="center"/>
    </xf>
    <xf numFmtId="38" fontId="38" fillId="0" borderId="50" xfId="18" applyFont="1" applyFill="1" applyBorder="1" applyAlignment="1" applyProtection="1">
      <alignment horizontal="center" vertical="center" wrapText="1"/>
      <protection locked="0"/>
    </xf>
    <xf numFmtId="38" fontId="37" fillId="0" borderId="67" xfId="18" applyFont="1" applyBorder="1">
      <alignment vertical="center"/>
    </xf>
    <xf numFmtId="38" fontId="37" fillId="0" borderId="52" xfId="18" applyFont="1" applyBorder="1">
      <alignment vertical="center"/>
    </xf>
    <xf numFmtId="38" fontId="38" fillId="0" borderId="52" xfId="18" applyFont="1" applyFill="1" applyBorder="1" applyAlignment="1" applyProtection="1">
      <alignment horizontal="center" vertical="center" wrapText="1"/>
      <protection locked="0"/>
    </xf>
    <xf numFmtId="38" fontId="34" fillId="0" borderId="94" xfId="18" applyFont="1" applyBorder="1" applyAlignment="1">
      <alignment horizontal="center" vertical="center"/>
    </xf>
    <xf numFmtId="38" fontId="34" fillId="0" borderId="68" xfId="18" applyFont="1" applyBorder="1" applyAlignment="1">
      <alignment horizontal="center" vertical="center"/>
    </xf>
    <xf numFmtId="38" fontId="34" fillId="0" borderId="94" xfId="18" applyFont="1" applyBorder="1">
      <alignment vertical="center"/>
    </xf>
    <xf numFmtId="38" fontId="37" fillId="0" borderId="51" xfId="18" applyFont="1" applyBorder="1" applyAlignment="1">
      <alignment horizontal="center" vertical="center"/>
    </xf>
    <xf numFmtId="38" fontId="38" fillId="0" borderId="26" xfId="18" applyFont="1" applyBorder="1" applyAlignment="1" applyProtection="1">
      <alignment horizontal="center" vertical="center" wrapText="1"/>
      <protection locked="0"/>
    </xf>
    <xf numFmtId="38" fontId="34" fillId="0" borderId="41" xfId="18" applyFont="1" applyBorder="1">
      <alignment vertical="center"/>
    </xf>
    <xf numFmtId="38" fontId="34" fillId="0" borderId="44" xfId="18" applyFont="1" applyBorder="1">
      <alignment vertical="center"/>
    </xf>
    <xf numFmtId="0" fontId="15" fillId="4" borderId="0" xfId="7" applyFont="1" applyFill="1" applyAlignment="1" applyProtection="1">
      <alignment vertical="center" shrinkToFit="1"/>
      <protection locked="0"/>
    </xf>
    <xf numFmtId="0" fontId="15" fillId="4" borderId="4" xfId="7" applyFont="1" applyFill="1" applyBorder="1" applyProtection="1">
      <alignment vertical="center"/>
      <protection locked="0"/>
    </xf>
    <xf numFmtId="0" fontId="15" fillId="4" borderId="4" xfId="7" applyFont="1" applyFill="1" applyBorder="1" applyAlignment="1" applyProtection="1">
      <alignment vertical="center" shrinkToFit="1"/>
      <protection locked="0"/>
    </xf>
    <xf numFmtId="0" fontId="15" fillId="4" borderId="6" xfId="7" applyFont="1" applyFill="1" applyBorder="1" applyAlignment="1" applyProtection="1">
      <alignment vertical="center" shrinkToFit="1"/>
      <protection locked="0"/>
    </xf>
    <xf numFmtId="38" fontId="15" fillId="4" borderId="85" xfId="2" applyNumberFormat="1" applyFont="1" applyFill="1" applyBorder="1" applyAlignment="1">
      <alignment horizontal="right" vertical="center"/>
    </xf>
    <xf numFmtId="180" fontId="15" fillId="4" borderId="109" xfId="2" applyNumberFormat="1" applyFont="1" applyFill="1" applyBorder="1" applyAlignment="1" applyProtection="1">
      <alignment vertical="center"/>
      <protection locked="0"/>
    </xf>
    <xf numFmtId="0" fontId="15" fillId="0" borderId="83" xfId="7" applyFont="1" applyBorder="1" applyAlignment="1" applyProtection="1">
      <alignment horizontal="center" vertical="center" shrinkToFit="1"/>
      <protection locked="0"/>
    </xf>
    <xf numFmtId="0" fontId="15" fillId="0" borderId="79" xfId="7" applyFont="1" applyBorder="1" applyAlignment="1" applyProtection="1">
      <alignment horizontal="center" vertical="center" shrinkToFit="1"/>
      <protection locked="0"/>
    </xf>
    <xf numFmtId="0" fontId="17" fillId="0" borderId="53" xfId="0" applyFont="1" applyBorder="1" applyAlignment="1">
      <alignment vertical="center" shrinkToFit="1"/>
    </xf>
    <xf numFmtId="0" fontId="18" fillId="3" borderId="96" xfId="0" applyFont="1" applyFill="1" applyBorder="1" applyAlignment="1">
      <alignment horizontal="center" vertical="center"/>
    </xf>
    <xf numFmtId="0" fontId="18" fillId="3" borderId="97" xfId="0" applyFont="1" applyFill="1" applyBorder="1" applyAlignment="1">
      <alignment horizontal="center" vertical="center" shrinkToFit="1"/>
    </xf>
    <xf numFmtId="0" fontId="18" fillId="3" borderId="66" xfId="0" applyFont="1" applyFill="1" applyBorder="1" applyAlignment="1">
      <alignment horizontal="center" vertical="center" shrinkToFit="1"/>
    </xf>
    <xf numFmtId="0" fontId="18" fillId="3" borderId="71" xfId="0" applyFont="1" applyFill="1" applyBorder="1" applyAlignment="1">
      <alignment horizontal="center" vertical="center" shrinkToFit="1"/>
    </xf>
    <xf numFmtId="0" fontId="18" fillId="3" borderId="71" xfId="0" applyFont="1" applyFill="1" applyBorder="1" applyAlignment="1">
      <alignment horizontal="center" vertical="center" wrapText="1" shrinkToFit="1"/>
    </xf>
    <xf numFmtId="38" fontId="18" fillId="3" borderId="95" xfId="3" applyFont="1" applyFill="1" applyBorder="1" applyAlignment="1">
      <alignment horizontal="center" vertical="center" wrapText="1"/>
    </xf>
    <xf numFmtId="0" fontId="40" fillId="0" borderId="0" xfId="0" applyFont="1" applyAlignment="1">
      <alignment horizontal="center" vertical="center"/>
    </xf>
    <xf numFmtId="176" fontId="18" fillId="3" borderId="97" xfId="0" applyNumberFormat="1" applyFont="1" applyFill="1" applyBorder="1" applyAlignment="1">
      <alignment horizontal="center" vertical="center"/>
    </xf>
    <xf numFmtId="0" fontId="41" fillId="3" borderId="101"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41" fillId="3" borderId="103" xfId="0" applyFont="1" applyFill="1" applyBorder="1" applyAlignment="1">
      <alignment horizontal="center" vertical="center" wrapText="1" shrinkToFit="1"/>
    </xf>
    <xf numFmtId="0" fontId="41" fillId="3" borderId="104" xfId="0" applyFont="1" applyFill="1" applyBorder="1" applyAlignment="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33" xfId="7" applyFont="1" applyFill="1" applyBorder="1" applyAlignment="1" applyProtection="1">
      <alignment horizontal="center" vertical="center" wrapText="1"/>
      <protection locked="0"/>
    </xf>
    <xf numFmtId="0" fontId="35" fillId="3" borderId="31" xfId="7" applyFont="1" applyFill="1" applyBorder="1" applyAlignment="1" applyProtection="1">
      <alignment horizontal="center" vertical="center" wrapText="1"/>
      <protection locked="0"/>
    </xf>
    <xf numFmtId="38" fontId="35" fillId="3" borderId="37" xfId="18" applyFont="1" applyFill="1" applyBorder="1" applyAlignment="1" applyProtection="1">
      <alignment horizontal="center" vertical="center" wrapText="1"/>
      <protection locked="0"/>
    </xf>
    <xf numFmtId="38" fontId="35" fillId="3" borderId="16" xfId="18" applyFont="1" applyFill="1" applyBorder="1" applyAlignment="1" applyProtection="1">
      <alignment horizontal="center" vertical="center" wrapText="1"/>
      <protection locked="0"/>
    </xf>
    <xf numFmtId="38" fontId="35" fillId="3" borderId="10" xfId="18" applyFont="1" applyFill="1" applyBorder="1" applyAlignment="1">
      <alignment horizontal="center" vertical="center" shrinkToFit="1"/>
    </xf>
    <xf numFmtId="38" fontId="35" fillId="3" borderId="5" xfId="3" applyFont="1" applyFill="1" applyBorder="1" applyAlignment="1" applyProtection="1">
      <alignment horizontal="center" vertical="center" wrapText="1"/>
      <protection locked="0"/>
    </xf>
    <xf numFmtId="38" fontId="35" fillId="3" borderId="89" xfId="3" applyFont="1" applyFill="1" applyBorder="1" applyAlignment="1" applyProtection="1">
      <alignment horizontal="center" vertical="center" wrapText="1"/>
      <protection locked="0"/>
    </xf>
    <xf numFmtId="38" fontId="35" fillId="3" borderId="10" xfId="3" applyFont="1" applyFill="1" applyBorder="1" applyAlignment="1" applyProtection="1">
      <alignment horizontal="center" vertical="center" wrapText="1"/>
      <protection locked="0"/>
    </xf>
    <xf numFmtId="38" fontId="35" fillId="3" borderId="29" xfId="3" applyFont="1" applyFill="1" applyBorder="1" applyAlignment="1" applyProtection="1">
      <alignment horizontal="center" vertical="center" wrapText="1"/>
      <protection locked="0"/>
    </xf>
    <xf numFmtId="178" fontId="35" fillId="3" borderId="21" xfId="1" applyNumberFormat="1" applyFont="1" applyFill="1" applyBorder="1" applyAlignment="1" applyProtection="1">
      <alignment horizontal="center" vertical="center" shrinkToFit="1"/>
      <protection locked="0"/>
    </xf>
    <xf numFmtId="0" fontId="35" fillId="3" borderId="0" xfId="7" applyFont="1" applyFill="1" applyAlignment="1" applyProtection="1">
      <alignment horizontal="center" vertical="center"/>
      <protection locked="0"/>
    </xf>
    <xf numFmtId="0" fontId="35" fillId="3" borderId="4" xfId="7" applyFont="1" applyFill="1" applyBorder="1" applyAlignment="1" applyProtection="1">
      <alignment horizontal="center" vertical="center"/>
      <protection locked="0"/>
    </xf>
    <xf numFmtId="38" fontId="34" fillId="0" borderId="52" xfId="18" applyFont="1" applyBorder="1" applyAlignment="1">
      <alignment horizontal="center" vertical="center"/>
    </xf>
    <xf numFmtId="38" fontId="34" fillId="0" borderId="29" xfId="18" applyFont="1" applyBorder="1" applyAlignment="1">
      <alignment horizontal="center" vertical="center"/>
    </xf>
    <xf numFmtId="38" fontId="34" fillId="0" borderId="40" xfId="18" applyFont="1" applyBorder="1" applyAlignment="1">
      <alignment horizontal="center" vertical="center"/>
    </xf>
    <xf numFmtId="38" fontId="38" fillId="0" borderId="51" xfId="18" applyFont="1" applyFill="1" applyBorder="1" applyAlignment="1" applyProtection="1">
      <alignment vertical="center" wrapText="1"/>
      <protection locked="0"/>
    </xf>
    <xf numFmtId="38" fontId="38" fillId="0" borderId="6" xfId="18" applyFont="1" applyFill="1" applyBorder="1" applyAlignment="1" applyProtection="1">
      <alignment vertical="center" wrapText="1"/>
      <protection locked="0"/>
    </xf>
    <xf numFmtId="38" fontId="38" fillId="0" borderId="110" xfId="18" applyFont="1" applyFill="1" applyBorder="1" applyAlignment="1" applyProtection="1">
      <alignment vertical="center" wrapText="1"/>
      <protection locked="0"/>
    </xf>
    <xf numFmtId="38" fontId="34" fillId="0" borderId="92" xfId="18" applyFont="1" applyBorder="1">
      <alignment vertical="center"/>
    </xf>
    <xf numFmtId="38" fontId="34" fillId="0" borderId="32" xfId="18" applyFont="1" applyBorder="1">
      <alignment vertical="center"/>
    </xf>
    <xf numFmtId="38" fontId="34" fillId="0" borderId="90" xfId="18" applyFont="1" applyBorder="1">
      <alignment vertical="center"/>
    </xf>
    <xf numFmtId="0" fontId="12" fillId="0" borderId="0" xfId="10">
      <alignment vertical="center"/>
    </xf>
    <xf numFmtId="0" fontId="42" fillId="0" borderId="0" xfId="10" applyFont="1">
      <alignment vertical="center"/>
    </xf>
    <xf numFmtId="0" fontId="44" fillId="0" borderId="0" xfId="10" applyFont="1" applyAlignment="1">
      <alignment horizontal="center" vertical="center"/>
    </xf>
    <xf numFmtId="0" fontId="45" fillId="0" borderId="0" xfId="10" applyFont="1" applyAlignment="1">
      <alignment horizontal="left" vertical="center"/>
    </xf>
    <xf numFmtId="0" fontId="45" fillId="0" borderId="0" xfId="10" applyFont="1" applyAlignment="1">
      <alignment horizontal="right" vertical="center"/>
    </xf>
    <xf numFmtId="0" fontId="48" fillId="0" borderId="0" xfId="20" applyFont="1">
      <alignment vertical="center"/>
    </xf>
    <xf numFmtId="0" fontId="48" fillId="12" borderId="0" xfId="20" applyFont="1" applyFill="1">
      <alignment vertical="center"/>
    </xf>
    <xf numFmtId="0" fontId="51" fillId="12" borderId="0" xfId="20" applyFont="1" applyFill="1" applyAlignment="1">
      <alignment horizontal="center" vertical="center"/>
    </xf>
    <xf numFmtId="0" fontId="53" fillId="12" borderId="0" xfId="21" applyFont="1" applyFill="1" applyAlignment="1">
      <alignment vertical="center"/>
    </xf>
    <xf numFmtId="0" fontId="54" fillId="12" borderId="0" xfId="21" applyFont="1" applyFill="1" applyAlignment="1">
      <alignment horizontal="center" vertical="center" textRotation="255"/>
    </xf>
    <xf numFmtId="0" fontId="54" fillId="12" borderId="0" xfId="21" applyFont="1" applyFill="1" applyAlignment="1">
      <alignment vertical="center" wrapText="1"/>
    </xf>
    <xf numFmtId="0" fontId="55" fillId="12" borderId="0" xfId="20" applyFont="1" applyFill="1">
      <alignment vertical="center"/>
    </xf>
    <xf numFmtId="0" fontId="55" fillId="0" borderId="0" xfId="20" applyFont="1">
      <alignment vertical="center"/>
    </xf>
    <xf numFmtId="0" fontId="10" fillId="0" borderId="0" xfId="21" applyFont="1" applyAlignment="1">
      <alignment vertical="center"/>
    </xf>
    <xf numFmtId="0" fontId="55" fillId="0" borderId="0" xfId="20" applyFont="1" applyAlignment="1">
      <alignment horizontal="left" vertical="center"/>
    </xf>
    <xf numFmtId="0" fontId="55" fillId="0" borderId="4" xfId="20" applyFont="1" applyBorder="1" applyAlignment="1">
      <alignment horizontal="left" vertical="center"/>
    </xf>
    <xf numFmtId="0" fontId="58" fillId="0" borderId="4" xfId="20" applyFont="1" applyBorder="1" applyAlignment="1">
      <alignment horizontal="left" vertical="center"/>
    </xf>
    <xf numFmtId="0" fontId="65" fillId="12" borderId="0" xfId="20" applyFont="1" applyFill="1">
      <alignment vertical="center"/>
    </xf>
    <xf numFmtId="0" fontId="55" fillId="12" borderId="4" xfId="20" applyFont="1" applyFill="1" applyBorder="1" applyAlignment="1">
      <alignment horizontal="left" vertical="center"/>
    </xf>
    <xf numFmtId="0" fontId="58" fillId="12" borderId="4" xfId="20" applyFont="1" applyFill="1" applyBorder="1" applyAlignment="1">
      <alignment horizontal="left" vertical="center"/>
    </xf>
    <xf numFmtId="0" fontId="55" fillId="12" borderId="0" xfId="20" applyFont="1" applyFill="1" applyAlignment="1">
      <alignment horizontal="left" vertical="center"/>
    </xf>
    <xf numFmtId="0" fontId="59" fillId="12" borderId="0" xfId="20" applyFont="1" applyFill="1">
      <alignment vertical="center"/>
    </xf>
    <xf numFmtId="0" fontId="56" fillId="12" borderId="0" xfId="20" applyFont="1" applyFill="1">
      <alignment vertical="center"/>
    </xf>
    <xf numFmtId="0" fontId="66" fillId="12" borderId="0" xfId="20" applyFont="1" applyFill="1">
      <alignment vertical="center"/>
    </xf>
    <xf numFmtId="0" fontId="56" fillId="12" borderId="4" xfId="20" applyFont="1" applyFill="1" applyBorder="1">
      <alignment vertical="center"/>
    </xf>
    <xf numFmtId="0" fontId="47" fillId="12" borderId="0" xfId="20" applyFont="1" applyFill="1">
      <alignment vertical="center"/>
    </xf>
    <xf numFmtId="0" fontId="47" fillId="0" borderId="4" xfId="20" applyFont="1" applyBorder="1" applyAlignment="1">
      <alignment horizontal="center" vertical="center"/>
    </xf>
    <xf numFmtId="0" fontId="52" fillId="0" borderId="0" xfId="21" applyAlignment="1">
      <alignment vertical="center"/>
    </xf>
    <xf numFmtId="0" fontId="17" fillId="0" borderId="4" xfId="23" applyFont="1" applyBorder="1" applyAlignment="1">
      <alignment vertical="center" shrinkToFit="1"/>
    </xf>
    <xf numFmtId="0" fontId="63" fillId="12" borderId="0" xfId="20" applyFont="1" applyFill="1">
      <alignment vertical="center"/>
    </xf>
    <xf numFmtId="0" fontId="52" fillId="12" borderId="17" xfId="21" applyFill="1" applyBorder="1" applyAlignment="1">
      <alignment vertical="center" wrapText="1"/>
    </xf>
    <xf numFmtId="0" fontId="52" fillId="12" borderId="0" xfId="21" applyFill="1" applyAlignment="1">
      <alignment vertical="center"/>
    </xf>
    <xf numFmtId="0" fontId="21" fillId="12" borderId="0" xfId="21" applyFont="1" applyFill="1" applyAlignment="1">
      <alignment horizontal="center" vertical="center" wrapText="1" shrinkToFit="1"/>
    </xf>
    <xf numFmtId="0" fontId="70" fillId="12" borderId="4" xfId="21" applyFont="1" applyFill="1" applyBorder="1" applyAlignment="1">
      <alignment vertical="center"/>
    </xf>
    <xf numFmtId="0" fontId="71" fillId="12" borderId="4" xfId="21" applyFont="1" applyFill="1" applyBorder="1" applyAlignment="1">
      <alignment vertical="center"/>
    </xf>
    <xf numFmtId="0" fontId="52" fillId="12" borderId="0" xfId="21" applyFill="1" applyAlignment="1">
      <alignment vertical="center" wrapText="1"/>
    </xf>
    <xf numFmtId="0" fontId="52" fillId="12" borderId="0" xfId="21" applyFill="1"/>
    <xf numFmtId="0" fontId="52" fillId="12" borderId="1" xfId="21" applyFill="1" applyBorder="1" applyAlignment="1">
      <alignment vertical="center" wrapText="1"/>
    </xf>
    <xf numFmtId="0" fontId="52" fillId="12" borderId="13" xfId="21" applyFill="1" applyBorder="1" applyAlignment="1">
      <alignment horizontal="right" vertical="center" shrinkToFit="1"/>
    </xf>
    <xf numFmtId="0" fontId="72" fillId="12" borderId="13" xfId="21" applyFont="1" applyFill="1" applyBorder="1" applyAlignment="1">
      <alignment horizontal="right" vertical="center" wrapText="1"/>
    </xf>
    <xf numFmtId="0" fontId="52" fillId="12" borderId="16" xfId="21" applyFill="1" applyBorder="1" applyAlignment="1">
      <alignment vertical="center"/>
    </xf>
    <xf numFmtId="0" fontId="52" fillId="12" borderId="5" xfId="21" applyFill="1" applyBorder="1" applyAlignment="1">
      <alignment vertical="center" wrapText="1"/>
    </xf>
    <xf numFmtId="0" fontId="72" fillId="12" borderId="5" xfId="21" applyFont="1" applyFill="1" applyBorder="1" applyAlignment="1">
      <alignment horizontal="right" vertical="center" wrapText="1"/>
    </xf>
    <xf numFmtId="0" fontId="28" fillId="12" borderId="12" xfId="21" applyFont="1" applyFill="1" applyBorder="1" applyAlignment="1">
      <alignment vertical="center" wrapText="1"/>
    </xf>
    <xf numFmtId="9" fontId="36" fillId="0" borderId="4" xfId="24" applyNumberFormat="1" applyFont="1" applyBorder="1" applyAlignment="1">
      <alignment horizontal="center" vertical="center"/>
    </xf>
    <xf numFmtId="9" fontId="36" fillId="0" borderId="4" xfId="24" applyNumberFormat="1" applyFont="1" applyBorder="1" applyAlignment="1">
      <alignment horizontal="center" vertical="center" wrapText="1"/>
    </xf>
    <xf numFmtId="9" fontId="36" fillId="0" borderId="12" xfId="24" applyNumberFormat="1" applyFont="1" applyBorder="1" applyAlignment="1">
      <alignment horizontal="center" vertical="center"/>
    </xf>
    <xf numFmtId="0" fontId="21" fillId="12" borderId="0" xfId="21" applyFont="1" applyFill="1" applyAlignment="1">
      <alignment horizontal="left" vertical="top" wrapText="1"/>
    </xf>
    <xf numFmtId="0" fontId="21" fillId="12" borderId="0" xfId="21" applyFont="1" applyFill="1" applyAlignment="1">
      <alignment horizontal="center" vertical="center"/>
    </xf>
    <xf numFmtId="0" fontId="21" fillId="12" borderId="9" xfId="21" applyFont="1" applyFill="1" applyBorder="1" applyAlignment="1">
      <alignment horizontal="left" vertical="top" wrapText="1"/>
    </xf>
    <xf numFmtId="0" fontId="75" fillId="12" borderId="0" xfId="20" applyFont="1" applyFill="1">
      <alignment vertical="center"/>
    </xf>
    <xf numFmtId="0" fontId="56" fillId="12" borderId="0" xfId="20" applyFont="1" applyFill="1" applyAlignment="1">
      <alignment vertical="top"/>
    </xf>
    <xf numFmtId="0" fontId="63" fillId="12" borderId="0" xfId="21" applyFont="1" applyFill="1" applyAlignment="1">
      <alignment vertical="center"/>
    </xf>
    <xf numFmtId="0" fontId="54" fillId="12" borderId="0" xfId="21" applyFont="1" applyFill="1" applyAlignment="1">
      <alignment vertical="center"/>
    </xf>
    <xf numFmtId="0" fontId="15" fillId="0" borderId="0" xfId="24" applyFont="1" applyAlignment="1">
      <alignment vertical="top" wrapText="1" shrinkToFit="1"/>
    </xf>
    <xf numFmtId="0" fontId="15" fillId="0" borderId="0" xfId="24" applyFont="1" applyAlignment="1">
      <alignment horizontal="center" vertical="center" wrapText="1" shrinkToFit="1"/>
    </xf>
    <xf numFmtId="0" fontId="15" fillId="0" borderId="0" xfId="24" applyFont="1" applyAlignment="1">
      <alignment vertical="center" wrapText="1" shrinkToFit="1"/>
    </xf>
    <xf numFmtId="0" fontId="54" fillId="12" borderId="0" xfId="21" applyFont="1" applyFill="1" applyAlignment="1">
      <alignment horizontal="left" vertical="center" wrapText="1"/>
    </xf>
    <xf numFmtId="0" fontId="15" fillId="0" borderId="46" xfId="24" applyFont="1" applyBorder="1" applyAlignment="1">
      <alignment vertical="center" wrapText="1" shrinkToFit="1"/>
    </xf>
    <xf numFmtId="0" fontId="19" fillId="12" borderId="0" xfId="21" applyFont="1" applyFill="1" applyAlignment="1">
      <alignment horizontal="left" vertical="top" wrapText="1"/>
    </xf>
    <xf numFmtId="0" fontId="24" fillId="6" borderId="0" xfId="21" applyFont="1" applyFill="1" applyAlignment="1">
      <alignment vertical="center"/>
    </xf>
    <xf numFmtId="0" fontId="24" fillId="12" borderId="0" xfId="21" applyFont="1" applyFill="1" applyAlignment="1">
      <alignment vertical="center"/>
    </xf>
    <xf numFmtId="0" fontId="15" fillId="0" borderId="4" xfId="24" applyFont="1" applyBorder="1" applyAlignment="1">
      <alignment vertical="center" wrapText="1" shrinkToFit="1"/>
    </xf>
    <xf numFmtId="0" fontId="53" fillId="12" borderId="4" xfId="21" applyFont="1" applyFill="1" applyBorder="1" applyAlignment="1">
      <alignment vertical="center"/>
    </xf>
    <xf numFmtId="0" fontId="54" fillId="12" borderId="0" xfId="21" applyFont="1" applyFill="1" applyAlignment="1">
      <alignment horizontal="center" vertical="top" wrapText="1"/>
    </xf>
    <xf numFmtId="0" fontId="54" fillId="0" borderId="0" xfId="21" applyFont="1" applyAlignment="1">
      <alignment vertical="center"/>
    </xf>
    <xf numFmtId="0" fontId="10" fillId="6" borderId="0" xfId="21" applyFont="1" applyFill="1" applyAlignment="1">
      <alignment vertical="center"/>
    </xf>
    <xf numFmtId="0" fontId="36" fillId="0" borderId="0" xfId="21" applyFont="1" applyAlignment="1">
      <alignment vertical="center"/>
    </xf>
    <xf numFmtId="0" fontId="54" fillId="6" borderId="0" xfId="21" applyFont="1" applyFill="1" applyAlignment="1">
      <alignment vertical="center"/>
    </xf>
    <xf numFmtId="0" fontId="52" fillId="6" borderId="0" xfId="21" applyFill="1" applyAlignment="1">
      <alignment vertical="center"/>
    </xf>
    <xf numFmtId="0" fontId="81" fillId="12" borderId="0" xfId="20" applyFont="1" applyFill="1" applyAlignment="1">
      <alignment horizontal="center" vertical="center"/>
    </xf>
    <xf numFmtId="0" fontId="0" fillId="0" borderId="4" xfId="0" applyBorder="1" applyAlignment="1">
      <alignment horizontal="center" vertical="center"/>
    </xf>
    <xf numFmtId="0" fontId="48" fillId="0" borderId="0" xfId="20" applyFont="1" applyAlignment="1">
      <alignment horizontal="center" vertical="center"/>
    </xf>
    <xf numFmtId="0" fontId="54" fillId="0" borderId="0" xfId="21" applyFont="1" applyAlignment="1">
      <alignment horizontal="center" vertical="center" shrinkToFit="1"/>
    </xf>
    <xf numFmtId="0" fontId="55" fillId="0" borderId="15" xfId="20" applyFont="1" applyBorder="1" applyAlignment="1">
      <alignment horizontal="left" vertical="center"/>
    </xf>
    <xf numFmtId="0" fontId="58" fillId="0" borderId="15" xfId="20" applyFont="1" applyBorder="1" applyAlignment="1">
      <alignment horizontal="left" vertical="center"/>
    </xf>
    <xf numFmtId="0" fontId="35" fillId="3" borderId="4" xfId="7" applyFont="1" applyFill="1" applyBorder="1" applyAlignment="1" applyProtection="1">
      <alignment horizontal="center" vertical="center" wrapText="1"/>
      <protection locked="0"/>
    </xf>
    <xf numFmtId="0" fontId="54" fillId="11" borderId="1" xfId="22" applyFont="1" applyFill="1" applyBorder="1" applyAlignment="1" applyProtection="1">
      <alignment horizontal="center" vertical="center"/>
      <protection locked="0"/>
    </xf>
    <xf numFmtId="0" fontId="54" fillId="11" borderId="120" xfId="22" applyFont="1" applyFill="1" applyBorder="1" applyAlignment="1" applyProtection="1">
      <alignment horizontal="center" vertical="center"/>
      <protection locked="0"/>
    </xf>
    <xf numFmtId="0" fontId="56" fillId="11" borderId="4" xfId="20" applyFont="1" applyFill="1" applyBorder="1" applyAlignment="1" applyProtection="1">
      <alignment horizontal="center" vertical="center"/>
      <protection locked="0"/>
    </xf>
    <xf numFmtId="183" fontId="54" fillId="12" borderId="0" xfId="3" applyNumberFormat="1" applyFont="1" applyFill="1" applyBorder="1" applyAlignment="1" applyProtection="1">
      <alignment horizontal="center" vertical="center"/>
    </xf>
    <xf numFmtId="0" fontId="83" fillId="12" borderId="0" xfId="20" applyFont="1" applyFill="1" applyAlignment="1">
      <alignment horizontal="center" vertical="center"/>
    </xf>
    <xf numFmtId="0" fontId="54" fillId="11" borderId="6" xfId="22" applyFont="1" applyFill="1" applyBorder="1" applyAlignment="1" applyProtection="1">
      <alignment horizontal="center" vertical="center"/>
      <protection locked="0"/>
    </xf>
    <xf numFmtId="0" fontId="54" fillId="11" borderId="128" xfId="22" applyFont="1" applyFill="1" applyBorder="1" applyAlignment="1" applyProtection="1">
      <alignment horizontal="center" vertical="center"/>
      <protection locked="0"/>
    </xf>
    <xf numFmtId="0" fontId="56" fillId="13" borderId="120" xfId="20" applyFont="1" applyFill="1" applyBorder="1" applyAlignment="1" applyProtection="1">
      <alignment horizontal="center" vertical="center"/>
      <protection locked="0"/>
    </xf>
    <xf numFmtId="0" fontId="19" fillId="0" borderId="4" xfId="23" applyFont="1" applyBorder="1" applyAlignment="1">
      <alignment horizontal="center" vertical="center"/>
    </xf>
    <xf numFmtId="0" fontId="71" fillId="12" borderId="4" xfId="21" applyFont="1" applyFill="1" applyBorder="1" applyAlignment="1">
      <alignment vertical="center" wrapText="1"/>
    </xf>
    <xf numFmtId="0" fontId="52" fillId="12" borderId="6" xfId="21" applyFill="1" applyBorder="1" applyAlignment="1">
      <alignment vertical="center"/>
    </xf>
    <xf numFmtId="0" fontId="52" fillId="12" borderId="15" xfId="21" applyFill="1" applyBorder="1" applyAlignment="1">
      <alignment vertical="center"/>
    </xf>
    <xf numFmtId="0" fontId="21" fillId="12" borderId="0" xfId="21" applyFont="1" applyFill="1" applyAlignment="1">
      <alignment horizontal="right" vertical="top"/>
    </xf>
    <xf numFmtId="0" fontId="21" fillId="12" borderId="9" xfId="21" applyFont="1" applyFill="1" applyBorder="1" applyAlignment="1">
      <alignment horizontal="center" vertical="center"/>
    </xf>
    <xf numFmtId="0" fontId="21" fillId="12" borderId="0" xfId="21" applyFont="1" applyFill="1" applyAlignment="1">
      <alignment horizontal="center" vertical="center" shrinkToFit="1"/>
    </xf>
    <xf numFmtId="0" fontId="21" fillId="12" borderId="0" xfId="21" applyFont="1" applyFill="1" applyAlignment="1">
      <alignment vertical="center"/>
    </xf>
    <xf numFmtId="0" fontId="21" fillId="12" borderId="0" xfId="21" applyFont="1" applyFill="1" applyAlignment="1">
      <alignment horizontal="right" vertical="center" shrinkToFit="1"/>
    </xf>
    <xf numFmtId="38" fontId="0" fillId="12" borderId="0" xfId="26" applyFont="1" applyFill="1" applyBorder="1" applyAlignment="1" applyProtection="1">
      <alignment vertical="center"/>
    </xf>
    <xf numFmtId="38" fontId="0" fillId="12" borderId="0" xfId="26" applyFont="1" applyFill="1" applyAlignment="1" applyProtection="1">
      <alignment vertical="center"/>
    </xf>
    <xf numFmtId="0" fontId="21" fillId="12" borderId="9" xfId="21" applyFont="1" applyFill="1" applyBorder="1" applyAlignment="1">
      <alignment horizontal="right" vertical="top"/>
    </xf>
    <xf numFmtId="0" fontId="56" fillId="12" borderId="0" xfId="20" applyFont="1" applyFill="1" applyAlignment="1">
      <alignment horizontal="left" vertical="center" wrapText="1"/>
    </xf>
    <xf numFmtId="0" fontId="75" fillId="12" borderId="0" xfId="20" applyFont="1" applyFill="1" applyAlignment="1">
      <alignment horizontal="left" vertical="top" wrapText="1"/>
    </xf>
    <xf numFmtId="38" fontId="54" fillId="12" borderId="0" xfId="3" applyFont="1" applyFill="1" applyBorder="1" applyAlignment="1" applyProtection="1">
      <alignment vertical="center"/>
    </xf>
    <xf numFmtId="0" fontId="24" fillId="0" borderId="4" xfId="23" applyFont="1" applyBorder="1">
      <alignment vertical="center"/>
    </xf>
    <xf numFmtId="0" fontId="15" fillId="0" borderId="4" xfId="23" applyFont="1" applyBorder="1">
      <alignment vertical="center"/>
    </xf>
    <xf numFmtId="0" fontId="77" fillId="0" borderId="4" xfId="23" applyFont="1" applyBorder="1">
      <alignment vertical="center"/>
    </xf>
    <xf numFmtId="0" fontId="15" fillId="0" borderId="4" xfId="23" applyFont="1" applyBorder="1" applyAlignment="1">
      <alignment horizontal="left" vertical="center"/>
    </xf>
    <xf numFmtId="38" fontId="54" fillId="12" borderId="15" xfId="3" applyFont="1" applyFill="1" applyBorder="1" applyAlignment="1" applyProtection="1">
      <alignment vertical="center"/>
    </xf>
    <xf numFmtId="0" fontId="15" fillId="0" borderId="0" xfId="23" applyFont="1" applyAlignment="1">
      <alignment horizontal="center" vertical="center"/>
    </xf>
    <xf numFmtId="0" fontId="24" fillId="0" borderId="0" xfId="23" applyFont="1" applyAlignment="1">
      <alignment horizontal="center" vertical="center" wrapText="1"/>
    </xf>
    <xf numFmtId="0" fontId="15" fillId="0" borderId="0" xfId="23" applyFont="1" applyAlignment="1">
      <alignment horizontal="left" vertical="center"/>
    </xf>
    <xf numFmtId="0" fontId="85" fillId="12" borderId="0" xfId="20" applyFont="1" applyFill="1">
      <alignment vertical="center"/>
    </xf>
    <xf numFmtId="0" fontId="23" fillId="12" borderId="0" xfId="20" applyFont="1" applyFill="1">
      <alignment vertical="center"/>
    </xf>
    <xf numFmtId="0" fontId="23" fillId="12" borderId="0" xfId="20" applyFont="1" applyFill="1" applyAlignment="1">
      <alignment horizontal="center" vertical="center"/>
    </xf>
    <xf numFmtId="0" fontId="85" fillId="12" borderId="0" xfId="20" applyFont="1" applyFill="1" applyAlignment="1">
      <alignment horizontal="right"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xf>
    <xf numFmtId="0" fontId="85" fillId="12" borderId="0" xfId="20" applyFont="1" applyFill="1" applyAlignment="1">
      <alignment horizontal="center" vertical="center"/>
    </xf>
    <xf numFmtId="0" fontId="87" fillId="12" borderId="0" xfId="20" applyFont="1" applyFill="1" applyAlignment="1">
      <alignment vertical="center" wrapText="1"/>
    </xf>
    <xf numFmtId="0" fontId="6" fillId="0" borderId="0" xfId="28" applyAlignment="1">
      <alignment horizontal="center" vertical="center"/>
    </xf>
    <xf numFmtId="0" fontId="6" fillId="0" borderId="0" xfId="28">
      <alignment vertical="center"/>
    </xf>
    <xf numFmtId="0" fontId="6" fillId="4" borderId="0" xfId="28" applyFill="1" applyAlignment="1">
      <alignment horizontal="center" vertical="center"/>
    </xf>
    <xf numFmtId="0" fontId="6" fillId="4" borderId="0" xfId="28" applyFill="1">
      <alignment vertical="center"/>
    </xf>
    <xf numFmtId="38" fontId="15" fillId="16" borderId="10" xfId="3" applyFont="1" applyFill="1" applyBorder="1" applyAlignment="1" applyProtection="1">
      <alignment vertical="center" wrapText="1"/>
      <protection locked="0"/>
    </xf>
    <xf numFmtId="38" fontId="15" fillId="16" borderId="79" xfId="3" applyFont="1" applyFill="1" applyBorder="1" applyAlignment="1" applyProtection="1">
      <alignment vertical="center" wrapText="1"/>
      <protection locked="0"/>
    </xf>
    <xf numFmtId="38" fontId="15" fillId="16" borderId="5" xfId="18" applyFont="1" applyFill="1" applyBorder="1" applyAlignment="1" applyProtection="1">
      <alignment horizontal="center" vertical="center" wrapText="1"/>
      <protection locked="0"/>
    </xf>
    <xf numFmtId="38" fontId="15" fillId="16" borderId="83" xfId="18" applyFont="1" applyFill="1" applyBorder="1" applyAlignment="1" applyProtection="1">
      <alignment horizontal="center" vertical="center" wrapText="1"/>
      <protection locked="0"/>
    </xf>
    <xf numFmtId="38" fontId="75" fillId="12" borderId="0" xfId="3" applyFont="1" applyFill="1" applyBorder="1" applyAlignment="1" applyProtection="1">
      <alignment vertical="center"/>
    </xf>
    <xf numFmtId="0" fontId="89" fillId="0" borderId="0" xfId="23" applyFont="1">
      <alignment vertical="center"/>
    </xf>
    <xf numFmtId="0" fontId="90" fillId="12" borderId="0" xfId="21" applyFont="1" applyFill="1" applyAlignment="1">
      <alignment vertical="center"/>
    </xf>
    <xf numFmtId="0" fontId="88" fillId="12" borderId="0" xfId="20" applyFont="1" applyFill="1">
      <alignment vertical="center"/>
    </xf>
    <xf numFmtId="0" fontId="5" fillId="4" borderId="0" xfId="28" applyFont="1" applyFill="1" applyAlignment="1">
      <alignment horizontal="center" vertical="center"/>
    </xf>
    <xf numFmtId="178" fontId="15" fillId="0" borderId="21" xfId="1" applyNumberFormat="1" applyFont="1" applyFill="1" applyBorder="1" applyAlignment="1" applyProtection="1">
      <alignment vertical="center" wrapText="1" shrinkToFit="1"/>
      <protection locked="0"/>
    </xf>
    <xf numFmtId="178" fontId="15" fillId="0" borderId="79" xfId="1" applyNumberFormat="1" applyFont="1" applyFill="1" applyBorder="1" applyAlignment="1" applyProtection="1">
      <alignment vertical="center" shrinkToFit="1"/>
      <protection locked="0"/>
    </xf>
    <xf numFmtId="0" fontId="56" fillId="12" borderId="3" xfId="20" applyFont="1" applyFill="1" applyBorder="1">
      <alignment vertical="center"/>
    </xf>
    <xf numFmtId="0" fontId="71" fillId="0" borderId="0" xfId="28" applyFont="1" applyAlignment="1">
      <alignment horizontal="center" vertical="center"/>
    </xf>
    <xf numFmtId="0" fontId="15" fillId="0" borderId="4" xfId="7" applyFont="1" applyBorder="1" applyAlignment="1" applyProtection="1">
      <alignment horizontal="center" vertical="center" wrapText="1"/>
      <protection locked="0"/>
    </xf>
    <xf numFmtId="0" fontId="56" fillId="13" borderId="89" xfId="20" applyFont="1" applyFill="1" applyBorder="1" applyAlignment="1" applyProtection="1">
      <alignment horizontal="center" vertical="center"/>
      <protection locked="0"/>
    </xf>
    <xf numFmtId="0" fontId="56" fillId="11" borderId="89" xfId="20" applyFont="1" applyFill="1" applyBorder="1" applyAlignment="1" applyProtection="1">
      <alignment horizontal="center" vertical="center"/>
      <protection locked="0"/>
    </xf>
    <xf numFmtId="0" fontId="55" fillId="12" borderId="0" xfId="20" applyFont="1" applyFill="1" applyAlignment="1">
      <alignment horizontal="center" vertical="center"/>
    </xf>
    <xf numFmtId="0" fontId="35" fillId="3" borderId="6" xfId="7" applyFont="1" applyFill="1" applyBorder="1" applyAlignment="1" applyProtection="1">
      <alignment horizontal="center" vertical="center" wrapText="1"/>
      <protection locked="0"/>
    </xf>
    <xf numFmtId="0" fontId="15" fillId="0" borderId="6" xfId="7" applyFont="1" applyBorder="1" applyAlignment="1" applyProtection="1">
      <alignment horizontal="center" vertical="center"/>
      <protection locked="0"/>
    </xf>
    <xf numFmtId="0" fontId="35" fillId="3" borderId="7" xfId="7" applyFont="1" applyFill="1" applyBorder="1" applyAlignment="1" applyProtection="1">
      <alignment horizontal="center" vertical="center" wrapText="1"/>
      <protection locked="0"/>
    </xf>
    <xf numFmtId="0" fontId="15" fillId="0" borderId="7" xfId="7" quotePrefix="1" applyFont="1" applyBorder="1" applyProtection="1">
      <alignment vertical="center"/>
      <protection locked="0"/>
    </xf>
    <xf numFmtId="0" fontId="15" fillId="0" borderId="7" xfId="7" applyFont="1" applyBorder="1" applyProtection="1">
      <alignment vertical="center"/>
      <protection locked="0"/>
    </xf>
    <xf numFmtId="0" fontId="53" fillId="12" borderId="1" xfId="21" applyFont="1" applyFill="1" applyBorder="1" applyAlignment="1">
      <alignment vertical="center"/>
    </xf>
    <xf numFmtId="0" fontId="53" fillId="12" borderId="13" xfId="21" applyFont="1" applyFill="1" applyBorder="1" applyAlignment="1">
      <alignment vertical="center"/>
    </xf>
    <xf numFmtId="0" fontId="70" fillId="12" borderId="4" xfId="21" applyFont="1" applyFill="1" applyBorder="1" applyAlignment="1">
      <alignment vertical="center" wrapText="1"/>
    </xf>
    <xf numFmtId="0" fontId="28" fillId="12" borderId="4" xfId="21" applyFont="1" applyFill="1" applyBorder="1" applyAlignment="1">
      <alignment vertical="center" wrapText="1"/>
    </xf>
    <xf numFmtId="0" fontId="71" fillId="12" borderId="12" xfId="21" applyFont="1" applyFill="1" applyBorder="1" applyAlignment="1">
      <alignment vertical="center" wrapText="1"/>
    </xf>
    <xf numFmtId="38" fontId="95" fillId="3" borderId="99" xfId="18" applyFont="1" applyFill="1" applyBorder="1" applyAlignment="1">
      <alignment vertical="center" wrapText="1" readingOrder="1"/>
    </xf>
    <xf numFmtId="38" fontId="95" fillId="3" borderId="101" xfId="18" applyFont="1" applyFill="1" applyBorder="1" applyAlignment="1">
      <alignment vertical="center" wrapText="1" readingOrder="1"/>
    </xf>
    <xf numFmtId="38" fontId="95" fillId="3" borderId="100" xfId="18" applyFont="1" applyFill="1" applyBorder="1" applyAlignment="1">
      <alignment vertical="center" wrapText="1" readingOrder="1"/>
    </xf>
    <xf numFmtId="38" fontId="95" fillId="3" borderId="97" xfId="18" applyFont="1" applyFill="1" applyBorder="1" applyAlignment="1">
      <alignment vertical="center" wrapText="1" readingOrder="1"/>
    </xf>
    <xf numFmtId="38" fontId="95" fillId="3" borderId="102" xfId="18" applyFont="1" applyFill="1" applyBorder="1" applyAlignment="1">
      <alignment vertical="center" wrapText="1" readingOrder="1"/>
    </xf>
    <xf numFmtId="0" fontId="15" fillId="0" borderId="10" xfId="7" applyFont="1" applyBorder="1" applyAlignment="1" applyProtection="1">
      <alignment horizontal="center" vertical="center" wrapText="1"/>
      <protection locked="0"/>
    </xf>
    <xf numFmtId="0" fontId="74" fillId="12" borderId="0" xfId="20" applyFont="1" applyFill="1" applyAlignment="1">
      <alignment vertical="center"/>
    </xf>
    <xf numFmtId="0" fontId="52" fillId="12" borderId="11" xfId="21" applyFill="1" applyBorder="1" applyAlignment="1">
      <alignment vertical="center"/>
    </xf>
    <xf numFmtId="0" fontId="15" fillId="6" borderId="0" xfId="7" applyFont="1" applyFill="1" applyAlignment="1" applyProtection="1">
      <alignment vertical="center" wrapText="1"/>
      <protection locked="0"/>
    </xf>
    <xf numFmtId="178" fontId="35" fillId="3" borderId="21" xfId="1" applyNumberFormat="1" applyFont="1" applyFill="1" applyBorder="1" applyAlignment="1" applyProtection="1">
      <alignment horizontal="center" vertical="center" wrapText="1" shrinkToFit="1"/>
      <protection locked="0"/>
    </xf>
    <xf numFmtId="178" fontId="15" fillId="0" borderId="86" xfId="1" applyNumberFormat="1" applyFont="1" applyFill="1" applyBorder="1" applyAlignment="1" applyProtection="1">
      <alignment vertical="center" wrapText="1" shrinkToFit="1"/>
      <protection locked="0"/>
    </xf>
    <xf numFmtId="178" fontId="35" fillId="0" borderId="42" xfId="1" applyNumberFormat="1" applyFont="1" applyFill="1" applyBorder="1" applyAlignment="1" applyProtection="1">
      <alignment vertical="center" wrapText="1" shrinkToFit="1"/>
      <protection locked="0"/>
    </xf>
    <xf numFmtId="0" fontId="96" fillId="12" borderId="0" xfId="0" applyFont="1" applyFill="1">
      <alignment vertical="center"/>
    </xf>
    <xf numFmtId="0" fontId="99" fillId="12" borderId="0" xfId="0" applyFont="1" applyFill="1" applyAlignment="1">
      <alignment horizontal="center" vertical="center"/>
    </xf>
    <xf numFmtId="0" fontId="96" fillId="12" borderId="9" xfId="0" applyFont="1" applyFill="1" applyBorder="1">
      <alignment vertical="center"/>
    </xf>
    <xf numFmtId="0" fontId="97" fillId="12" borderId="0" xfId="0" applyFont="1" applyFill="1">
      <alignment vertical="center"/>
    </xf>
    <xf numFmtId="38" fontId="96" fillId="12" borderId="9" xfId="18" applyFont="1" applyFill="1" applyBorder="1" applyAlignment="1">
      <alignment vertical="center"/>
    </xf>
    <xf numFmtId="0" fontId="96" fillId="12" borderId="0" xfId="0" quotePrefix="1" applyFont="1" applyFill="1">
      <alignment vertical="center"/>
    </xf>
    <xf numFmtId="0" fontId="96" fillId="12" borderId="0" xfId="0" applyFont="1" applyFill="1" applyBorder="1">
      <alignment vertical="center"/>
    </xf>
    <xf numFmtId="0" fontId="96" fillId="12" borderId="0" xfId="0" applyFont="1" applyFill="1" applyBorder="1" applyAlignment="1">
      <alignment horizontal="center" vertical="center"/>
    </xf>
    <xf numFmtId="0" fontId="101" fillId="12" borderId="0" xfId="0" applyFont="1" applyFill="1">
      <alignment vertical="center"/>
    </xf>
    <xf numFmtId="0" fontId="103" fillId="12" borderId="0" xfId="0" applyFont="1" applyFill="1">
      <alignment vertical="center"/>
    </xf>
    <xf numFmtId="0" fontId="100" fillId="12" borderId="0" xfId="0" applyFont="1" applyFill="1">
      <alignment vertical="center"/>
    </xf>
    <xf numFmtId="0" fontId="31" fillId="12" borderId="0" xfId="0" applyFont="1" applyFill="1">
      <alignment vertical="center"/>
    </xf>
    <xf numFmtId="0" fontId="104" fillId="12" borderId="0" xfId="0" applyFont="1" applyFill="1">
      <alignment vertical="center"/>
    </xf>
    <xf numFmtId="0" fontId="102" fillId="12" borderId="0" xfId="0" applyFont="1" applyFill="1">
      <alignment vertical="center"/>
    </xf>
    <xf numFmtId="0" fontId="15" fillId="12" borderId="10" xfId="0" applyFont="1" applyFill="1" applyBorder="1" applyAlignment="1">
      <alignment horizontal="center" vertical="center"/>
    </xf>
    <xf numFmtId="0" fontId="65" fillId="12" borderId="10" xfId="0" applyFont="1" applyFill="1" applyBorder="1" applyAlignment="1">
      <alignment horizontal="center" vertical="center"/>
    </xf>
    <xf numFmtId="0" fontId="15" fillId="12" borderId="4" xfId="0" applyFont="1" applyFill="1" applyBorder="1" applyAlignment="1">
      <alignment horizontal="center" vertical="center"/>
    </xf>
    <xf numFmtId="0" fontId="65" fillId="12" borderId="4" xfId="0" applyFont="1" applyFill="1" applyBorder="1" applyAlignment="1">
      <alignment horizontal="center" vertical="center"/>
    </xf>
    <xf numFmtId="0" fontId="0" fillId="12" borderId="0" xfId="0" applyFill="1">
      <alignment vertical="center"/>
    </xf>
    <xf numFmtId="0" fontId="58" fillId="12" borderId="4" xfId="0" applyFont="1" applyFill="1" applyBorder="1" applyAlignment="1">
      <alignment horizontal="center" vertical="center"/>
    </xf>
    <xf numFmtId="0" fontId="96" fillId="5" borderId="95" xfId="0" applyFont="1" applyFill="1" applyBorder="1" applyAlignment="1">
      <alignment horizontal="center" vertical="center"/>
    </xf>
    <xf numFmtId="0" fontId="18" fillId="11" borderId="129" xfId="0" applyFont="1" applyFill="1" applyBorder="1" applyAlignment="1">
      <alignment horizontal="center" vertical="center"/>
    </xf>
    <xf numFmtId="0" fontId="96" fillId="17" borderId="130" xfId="0" applyFont="1" applyFill="1" applyBorder="1" applyAlignment="1">
      <alignment horizontal="center" vertical="center"/>
    </xf>
    <xf numFmtId="0" fontId="15" fillId="0" borderId="0" xfId="7" applyFont="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48" fillId="0" borderId="0" xfId="29" applyFont="1">
      <alignment vertical="center"/>
    </xf>
    <xf numFmtId="0" fontId="48" fillId="0" borderId="0" xfId="29" applyFont="1" applyAlignment="1">
      <alignment horizontal="center" vertical="center"/>
    </xf>
    <xf numFmtId="38" fontId="48" fillId="6" borderId="5" xfId="30" applyFont="1" applyFill="1" applyBorder="1" applyAlignment="1">
      <alignment horizontal="center" vertical="center"/>
    </xf>
    <xf numFmtId="38" fontId="48" fillId="6" borderId="10" xfId="30" applyFont="1" applyFill="1" applyBorder="1" applyAlignment="1">
      <alignment horizontal="center" vertical="center"/>
    </xf>
    <xf numFmtId="38" fontId="48" fillId="6" borderId="19" xfId="30" applyFont="1" applyFill="1" applyBorder="1" applyAlignment="1">
      <alignment horizontal="center" vertical="center"/>
    </xf>
    <xf numFmtId="38" fontId="48" fillId="0" borderId="83" xfId="30" applyFont="1" applyBorder="1" applyAlignment="1">
      <alignment horizontal="center" vertical="center"/>
    </xf>
    <xf numFmtId="38" fontId="48" fillId="0" borderId="133" xfId="30" applyFont="1" applyBorder="1" applyAlignment="1">
      <alignment horizontal="center" vertical="center"/>
    </xf>
    <xf numFmtId="38" fontId="48" fillId="0" borderId="85" xfId="30" applyFont="1" applyBorder="1" applyAlignment="1">
      <alignment horizontal="center" vertical="center"/>
    </xf>
    <xf numFmtId="0" fontId="48" fillId="0" borderId="79" xfId="29" applyFont="1" applyBorder="1" applyAlignment="1">
      <alignment horizontal="center" vertical="center"/>
    </xf>
    <xf numFmtId="38" fontId="48" fillId="0" borderId="15" xfId="30" applyFont="1" applyBorder="1" applyAlignment="1">
      <alignment horizontal="center" vertical="center"/>
    </xf>
    <xf numFmtId="38" fontId="48" fillId="0" borderId="128" xfId="30" applyFont="1" applyBorder="1" applyAlignment="1">
      <alignment horizontal="center" vertical="center"/>
    </xf>
    <xf numFmtId="38" fontId="48" fillId="0" borderId="14" xfId="30" applyFont="1" applyBorder="1" applyAlignment="1">
      <alignment horizontal="center" vertical="center"/>
    </xf>
    <xf numFmtId="0" fontId="48" fillId="0" borderId="4" xfId="29" applyFont="1" applyBorder="1" applyAlignment="1">
      <alignment horizontal="center" vertical="center"/>
    </xf>
    <xf numFmtId="38" fontId="48" fillId="0" borderId="5" xfId="30" applyFont="1" applyBorder="1" applyAlignment="1">
      <alignment horizontal="center" vertical="center"/>
    </xf>
    <xf numFmtId="38" fontId="48" fillId="0" borderId="132" xfId="30" applyFont="1" applyBorder="1" applyAlignment="1">
      <alignment horizontal="center" vertical="center"/>
    </xf>
    <xf numFmtId="0" fontId="48" fillId="0" borderId="21" xfId="29" applyFont="1" applyBorder="1" applyAlignment="1">
      <alignment horizontal="left" vertical="center" wrapText="1"/>
    </xf>
    <xf numFmtId="0" fontId="48" fillId="0" borderId="10" xfId="29" applyFont="1" applyBorder="1" applyAlignment="1">
      <alignment horizontal="center" vertical="center"/>
    </xf>
    <xf numFmtId="0" fontId="48" fillId="0" borderId="0" xfId="29" applyFont="1" applyAlignment="1">
      <alignment horizontal="center" vertical="center" wrapText="1"/>
    </xf>
    <xf numFmtId="0" fontId="48" fillId="0" borderId="131" xfId="29" applyFont="1" applyBorder="1" applyAlignment="1">
      <alignment horizontal="center" vertical="center" wrapText="1"/>
    </xf>
    <xf numFmtId="0" fontId="48" fillId="0" borderId="134" xfId="29" applyFont="1" applyBorder="1" applyAlignment="1">
      <alignment horizontal="center" vertical="center" wrapText="1"/>
    </xf>
    <xf numFmtId="0" fontId="48" fillId="6" borderId="105" xfId="29" applyFont="1" applyFill="1" applyBorder="1" applyAlignment="1">
      <alignment horizontal="center" vertical="center" wrapText="1"/>
    </xf>
    <xf numFmtId="0" fontId="48" fillId="6" borderId="135" xfId="29" applyFont="1" applyFill="1" applyBorder="1" applyAlignment="1">
      <alignment horizontal="center" vertical="center" wrapText="1"/>
    </xf>
    <xf numFmtId="0" fontId="48" fillId="0" borderId="107" xfId="29" applyFont="1" applyBorder="1" applyAlignment="1">
      <alignment horizontal="center" vertical="center" wrapText="1"/>
    </xf>
    <xf numFmtId="0" fontId="48" fillId="6" borderId="131" xfId="29" applyFont="1" applyFill="1" applyBorder="1" applyAlignment="1">
      <alignment horizontal="center" vertical="center" wrapText="1"/>
    </xf>
    <xf numFmtId="0" fontId="48" fillId="0" borderId="0" xfId="29" applyFont="1" applyAlignment="1">
      <alignment vertical="center" wrapText="1"/>
    </xf>
    <xf numFmtId="0" fontId="48" fillId="0" borderId="8" xfId="29" applyFont="1" applyBorder="1" applyAlignment="1">
      <alignment horizontal="center" vertical="center" wrapText="1"/>
    </xf>
    <xf numFmtId="0" fontId="48" fillId="0" borderId="136" xfId="29" applyFont="1" applyBorder="1" applyAlignment="1">
      <alignment horizontal="center" vertical="center" wrapText="1"/>
    </xf>
    <xf numFmtId="0" fontId="48" fillId="6" borderId="3" xfId="29" applyFont="1" applyFill="1" applyBorder="1" applyAlignment="1">
      <alignment horizontal="center" vertical="center" wrapText="1"/>
    </xf>
    <xf numFmtId="0" fontId="48" fillId="6" borderId="18" xfId="29" applyFont="1" applyFill="1" applyBorder="1" applyAlignment="1">
      <alignment vertical="center" wrapText="1"/>
    </xf>
    <xf numFmtId="0" fontId="48" fillId="6" borderId="8" xfId="29" applyFont="1" applyFill="1" applyBorder="1" applyAlignment="1">
      <alignment vertical="center" wrapText="1"/>
    </xf>
    <xf numFmtId="0" fontId="48" fillId="0" borderId="13" xfId="29" applyFont="1" applyBorder="1" applyAlignment="1">
      <alignment horizontal="center" vertical="center" wrapText="1"/>
    </xf>
    <xf numFmtId="0" fontId="48" fillId="0" borderId="120" xfId="29" applyFont="1" applyBorder="1" applyAlignment="1">
      <alignment horizontal="center" vertical="center" wrapText="1"/>
    </xf>
    <xf numFmtId="0" fontId="48" fillId="6" borderId="12" xfId="29" applyFont="1" applyFill="1" applyBorder="1" applyAlignment="1">
      <alignment horizontal="center" vertical="center" wrapText="1"/>
    </xf>
    <xf numFmtId="0" fontId="48" fillId="0" borderId="11" xfId="29" applyFont="1" applyBorder="1" applyAlignment="1">
      <alignment horizontal="center" vertical="center" wrapText="1"/>
    </xf>
    <xf numFmtId="0" fontId="48" fillId="6" borderId="105" xfId="29" applyFont="1" applyFill="1" applyBorder="1" applyAlignment="1">
      <alignment vertical="center" wrapText="1"/>
    </xf>
    <xf numFmtId="0" fontId="48" fillId="6" borderId="137" xfId="29" applyFont="1" applyFill="1" applyBorder="1" applyAlignment="1">
      <alignment vertical="center" wrapText="1"/>
    </xf>
    <xf numFmtId="0" fontId="48" fillId="0" borderId="138" xfId="29" applyFont="1" applyBorder="1" applyAlignment="1">
      <alignment horizontal="left" vertical="center" wrapText="1"/>
    </xf>
    <xf numFmtId="0" fontId="48" fillId="0" borderId="10" xfId="29" applyFont="1" applyFill="1" applyBorder="1" applyAlignment="1">
      <alignment horizontal="center" vertical="center"/>
    </xf>
    <xf numFmtId="38" fontId="48" fillId="0" borderId="139" xfId="30" applyFont="1" applyBorder="1" applyAlignment="1">
      <alignment horizontal="center" vertical="center"/>
    </xf>
    <xf numFmtId="38" fontId="48" fillId="0" borderId="140" xfId="30" applyFont="1" applyBorder="1" applyAlignment="1">
      <alignment horizontal="center" vertical="center"/>
    </xf>
    <xf numFmtId="0" fontId="15" fillId="0" borderId="10" xfId="7" applyFont="1" applyBorder="1" applyAlignment="1" applyProtection="1">
      <alignment horizontal="center" vertical="center" wrapText="1"/>
      <protection locked="0"/>
    </xf>
    <xf numFmtId="0" fontId="15" fillId="3" borderId="0" xfId="7" applyFont="1" applyFill="1" applyAlignment="1" applyProtection="1">
      <alignment horizontal="left" vertical="center"/>
      <protection locked="0"/>
    </xf>
    <xf numFmtId="0" fontId="17" fillId="0" borderId="77" xfId="0" applyFont="1" applyBorder="1" applyAlignment="1">
      <alignment vertical="center" shrinkToFit="1"/>
    </xf>
    <xf numFmtId="38" fontId="34" fillId="19" borderId="10" xfId="18" applyFont="1" applyFill="1" applyBorder="1" applyAlignment="1">
      <alignment horizontal="center" vertical="center"/>
    </xf>
    <xf numFmtId="38" fontId="34" fillId="19" borderId="26" xfId="18" applyFont="1" applyFill="1" applyBorder="1" applyAlignment="1">
      <alignment horizontal="center" vertical="center"/>
    </xf>
    <xf numFmtId="38" fontId="34" fillId="0" borderId="50" xfId="18" applyFont="1" applyFill="1" applyBorder="1" applyAlignment="1">
      <alignment horizontal="center" vertical="center"/>
    </xf>
    <xf numFmtId="38" fontId="34" fillId="0" borderId="10" xfId="18" applyFont="1" applyFill="1" applyBorder="1" applyAlignment="1">
      <alignment horizontal="center" vertical="center"/>
    </xf>
    <xf numFmtId="0" fontId="20" fillId="0" borderId="0" xfId="0" applyFont="1" applyFill="1" applyAlignment="1">
      <alignment vertical="center" shrinkToFit="1"/>
    </xf>
    <xf numFmtId="0" fontId="29" fillId="0" borderId="0" xfId="0" applyFont="1" applyFill="1">
      <alignment vertical="center"/>
    </xf>
    <xf numFmtId="0" fontId="10" fillId="0" borderId="0" xfId="7" applyFill="1" applyAlignment="1" applyProtection="1">
      <alignment vertical="center" shrinkToFit="1"/>
      <protection locked="0"/>
    </xf>
    <xf numFmtId="0" fontId="17" fillId="0" borderId="68" xfId="0" applyFont="1" applyFill="1" applyBorder="1" applyAlignment="1">
      <alignment horizontal="center" vertical="center" shrinkToFit="1"/>
    </xf>
    <xf numFmtId="0" fontId="17" fillId="0" borderId="34" xfId="0" applyFont="1" applyFill="1" applyBorder="1" applyAlignment="1">
      <alignment horizontal="center" vertical="center" shrinkToFit="1"/>
    </xf>
    <xf numFmtId="0" fontId="17" fillId="0" borderId="35" xfId="0" applyFont="1" applyFill="1" applyBorder="1" applyAlignment="1">
      <alignment horizontal="center" vertical="center" shrinkToFit="1"/>
    </xf>
    <xf numFmtId="0" fontId="17" fillId="0" borderId="77" xfId="0" applyFont="1" applyFill="1" applyBorder="1" applyAlignment="1">
      <alignment horizontal="center" vertical="center" shrinkToFit="1"/>
    </xf>
    <xf numFmtId="0" fontId="17" fillId="0" borderId="84" xfId="0" applyFont="1" applyFill="1" applyBorder="1" applyAlignment="1">
      <alignment horizontal="center" vertical="center" shrinkToFit="1"/>
    </xf>
    <xf numFmtId="0" fontId="17" fillId="4" borderId="37" xfId="0" applyFont="1" applyFill="1" applyBorder="1" applyAlignment="1">
      <alignment horizontal="center" vertical="center"/>
    </xf>
    <xf numFmtId="0" fontId="17" fillId="4" borderId="10" xfId="0" applyFont="1" applyFill="1" applyBorder="1">
      <alignment vertical="center"/>
    </xf>
    <xf numFmtId="0" fontId="17" fillId="4" borderId="16" xfId="0" applyFont="1" applyFill="1" applyBorder="1">
      <alignment vertical="center"/>
    </xf>
    <xf numFmtId="0" fontId="17" fillId="4" borderId="49" xfId="0" applyFont="1" applyFill="1" applyBorder="1">
      <alignment vertical="center"/>
    </xf>
    <xf numFmtId="0" fontId="17" fillId="4" borderId="39" xfId="0" applyFont="1" applyFill="1" applyBorder="1" applyAlignment="1">
      <alignment vertical="center" shrinkToFit="1"/>
    </xf>
    <xf numFmtId="0" fontId="17" fillId="4" borderId="78" xfId="0" applyFont="1" applyFill="1" applyBorder="1" applyAlignment="1">
      <alignment horizontal="center" vertical="center"/>
    </xf>
    <xf numFmtId="0" fontId="17" fillId="4" borderId="79" xfId="0" applyFont="1" applyFill="1" applyBorder="1">
      <alignment vertical="center"/>
    </xf>
    <xf numFmtId="0" fontId="17" fillId="4" borderId="80" xfId="0" applyFont="1" applyFill="1" applyBorder="1">
      <alignment vertical="center"/>
    </xf>
    <xf numFmtId="0" fontId="17" fillId="4" borderId="78" xfId="0" applyFont="1" applyFill="1" applyBorder="1" applyAlignment="1">
      <alignment vertical="center" shrinkToFit="1"/>
    </xf>
    <xf numFmtId="0" fontId="15" fillId="4" borderId="71" xfId="0" applyFont="1" applyFill="1" applyBorder="1" applyAlignment="1">
      <alignment vertical="center" shrinkToFit="1"/>
    </xf>
    <xf numFmtId="38" fontId="15" fillId="4" borderId="5" xfId="3" applyFont="1" applyFill="1" applyBorder="1" applyAlignment="1">
      <alignment vertical="center" shrinkToFit="1"/>
    </xf>
    <xf numFmtId="38" fontId="15" fillId="4" borderId="10" xfId="3" applyFont="1" applyFill="1" applyBorder="1" applyAlignment="1" applyProtection="1">
      <alignment vertical="center" shrinkToFit="1"/>
      <protection locked="0"/>
    </xf>
    <xf numFmtId="38" fontId="15" fillId="4" borderId="9" xfId="3" applyFont="1" applyFill="1" applyBorder="1" applyAlignment="1" applyProtection="1">
      <alignment vertical="center" shrinkToFit="1"/>
      <protection locked="0"/>
    </xf>
    <xf numFmtId="38" fontId="15" fillId="4" borderId="51" xfId="3" applyFont="1" applyFill="1" applyBorder="1" applyAlignment="1" applyProtection="1">
      <alignment vertical="center" shrinkToFit="1"/>
      <protection locked="0"/>
    </xf>
    <xf numFmtId="0" fontId="15" fillId="4" borderId="34" xfId="0" applyFont="1" applyFill="1" applyBorder="1" applyAlignment="1">
      <alignment vertical="center" shrinkToFit="1"/>
    </xf>
    <xf numFmtId="38" fontId="15" fillId="4" borderId="16" xfId="3" applyFont="1" applyFill="1" applyBorder="1" applyAlignment="1" applyProtection="1">
      <alignment vertical="center" shrinkToFit="1"/>
      <protection locked="0"/>
    </xf>
    <xf numFmtId="0" fontId="15" fillId="4" borderId="77" xfId="0" applyFont="1" applyFill="1" applyBorder="1" applyAlignment="1">
      <alignment vertical="center" shrinkToFit="1"/>
    </xf>
    <xf numFmtId="38" fontId="15" fillId="4" borderId="83" xfId="3" applyFont="1" applyFill="1" applyBorder="1" applyAlignment="1">
      <alignment vertical="center" shrinkToFit="1"/>
    </xf>
    <xf numFmtId="38" fontId="15" fillId="4" borderId="79" xfId="3" applyFont="1" applyFill="1" applyBorder="1" applyAlignment="1" applyProtection="1">
      <alignment vertical="center" shrinkToFit="1"/>
      <protection locked="0"/>
    </xf>
    <xf numFmtId="38" fontId="15" fillId="4" borderId="85" xfId="3" applyFont="1" applyFill="1" applyBorder="1" applyAlignment="1" applyProtection="1">
      <alignment vertical="center" shrinkToFit="1"/>
      <protection locked="0"/>
    </xf>
    <xf numFmtId="38" fontId="15" fillId="4" borderId="80" xfId="3" applyFont="1" applyFill="1" applyBorder="1" applyAlignment="1" applyProtection="1">
      <alignment vertical="center" shrinkToFit="1"/>
      <protection locked="0"/>
    </xf>
    <xf numFmtId="38" fontId="15" fillId="4" borderId="49" xfId="3" applyFont="1" applyFill="1" applyBorder="1" applyAlignment="1">
      <alignment vertical="center" shrinkToFit="1"/>
    </xf>
    <xf numFmtId="38" fontId="15" fillId="4" borderId="52" xfId="3" applyFont="1" applyFill="1" applyBorder="1" applyAlignment="1">
      <alignment vertical="center" shrinkToFit="1"/>
    </xf>
    <xf numFmtId="38" fontId="17" fillId="4" borderId="94" xfId="3" applyFont="1" applyFill="1" applyBorder="1" applyAlignment="1">
      <alignment vertical="center" shrinkToFit="1"/>
    </xf>
    <xf numFmtId="38" fontId="17" fillId="4" borderId="50" xfId="3" applyFont="1" applyFill="1" applyBorder="1" applyAlignment="1">
      <alignment vertical="center" shrinkToFit="1"/>
    </xf>
    <xf numFmtId="38" fontId="17" fillId="4" borderId="108" xfId="3" applyFont="1" applyFill="1" applyBorder="1" applyAlignment="1">
      <alignment vertical="center" shrinkToFit="1"/>
    </xf>
    <xf numFmtId="38" fontId="17" fillId="4" borderId="51" xfId="3" applyFont="1" applyFill="1" applyBorder="1" applyAlignment="1">
      <alignment vertical="center" shrinkToFit="1"/>
    </xf>
    <xf numFmtId="38" fontId="15" fillId="4" borderId="32" xfId="3" applyFont="1" applyFill="1" applyBorder="1" applyAlignment="1">
      <alignment vertical="center" shrinkToFit="1"/>
    </xf>
    <xf numFmtId="38" fontId="15" fillId="4" borderId="33" xfId="3" applyFont="1" applyFill="1" applyBorder="1" applyAlignment="1">
      <alignment vertical="center" shrinkToFit="1"/>
    </xf>
    <xf numFmtId="38" fontId="17" fillId="4" borderId="15" xfId="3" applyFont="1" applyFill="1" applyBorder="1" applyAlignment="1">
      <alignment vertical="center" shrinkToFit="1"/>
    </xf>
    <xf numFmtId="38" fontId="17" fillId="4" borderId="4" xfId="3" applyFont="1" applyFill="1" applyBorder="1" applyAlignment="1">
      <alignment vertical="center" shrinkToFit="1"/>
    </xf>
    <xf numFmtId="38" fontId="17" fillId="4" borderId="7" xfId="3" applyFont="1" applyFill="1" applyBorder="1" applyAlignment="1">
      <alignment vertical="center" shrinkToFit="1"/>
    </xf>
    <xf numFmtId="38" fontId="17" fillId="4" borderId="6" xfId="3" applyFont="1" applyFill="1" applyBorder="1" applyAlignment="1">
      <alignment vertical="center" shrinkToFit="1"/>
    </xf>
    <xf numFmtId="38" fontId="15" fillId="4" borderId="82" xfId="3" applyFont="1" applyFill="1" applyBorder="1" applyAlignment="1">
      <alignment vertical="center" shrinkToFit="1"/>
    </xf>
    <xf numFmtId="38" fontId="15" fillId="4" borderId="81" xfId="3" applyFont="1" applyFill="1" applyBorder="1" applyAlignment="1">
      <alignment vertical="center" shrinkToFit="1"/>
    </xf>
    <xf numFmtId="38" fontId="17" fillId="4" borderId="83" xfId="3" applyFont="1" applyFill="1" applyBorder="1" applyAlignment="1">
      <alignment vertical="center" shrinkToFit="1"/>
    </xf>
    <xf numFmtId="38" fontId="17" fillId="4" borderId="79" xfId="3" applyFont="1" applyFill="1" applyBorder="1" applyAlignment="1">
      <alignment vertical="center" shrinkToFit="1"/>
    </xf>
    <xf numFmtId="38" fontId="17" fillId="4" borderId="87" xfId="3" applyFont="1" applyFill="1" applyBorder="1" applyAlignment="1">
      <alignment vertical="center" shrinkToFit="1"/>
    </xf>
    <xf numFmtId="38" fontId="17" fillId="4" borderId="81" xfId="3" applyFont="1" applyFill="1" applyBorder="1" applyAlignment="1">
      <alignment vertical="center" shrinkToFit="1"/>
    </xf>
    <xf numFmtId="0" fontId="15" fillId="4" borderId="10" xfId="7" applyFont="1" applyFill="1" applyBorder="1" applyProtection="1">
      <alignment vertical="center"/>
      <protection locked="0"/>
    </xf>
    <xf numFmtId="0" fontId="15" fillId="4" borderId="28" xfId="7" applyFont="1" applyFill="1" applyBorder="1" applyAlignment="1" applyProtection="1">
      <alignment horizontal="center" vertical="center" wrapText="1"/>
      <protection locked="0"/>
    </xf>
    <xf numFmtId="0" fontId="15" fillId="4" borderId="82" xfId="7" applyFont="1" applyFill="1" applyBorder="1" applyAlignment="1" applyProtection="1">
      <alignment horizontal="center" vertical="center" wrapText="1"/>
      <protection locked="0"/>
    </xf>
    <xf numFmtId="38" fontId="34" fillId="0" borderId="0" xfId="18" applyFont="1" applyFill="1">
      <alignment vertical="center"/>
    </xf>
    <xf numFmtId="38" fontId="34" fillId="0" borderId="92" xfId="18" applyFont="1" applyFill="1" applyBorder="1" applyAlignment="1">
      <alignment horizontal="center" vertical="center"/>
    </xf>
    <xf numFmtId="38" fontId="34" fillId="0" borderId="50" xfId="18" applyFont="1" applyFill="1" applyBorder="1">
      <alignment vertical="center"/>
    </xf>
    <xf numFmtId="38" fontId="34" fillId="0" borderId="32" xfId="18" applyFont="1" applyFill="1" applyBorder="1" applyAlignment="1">
      <alignment horizontal="center" vertical="center"/>
    </xf>
    <xf numFmtId="38" fontId="34" fillId="0" borderId="10" xfId="18" applyFont="1" applyFill="1" applyBorder="1">
      <alignment vertical="center"/>
    </xf>
    <xf numFmtId="38" fontId="34" fillId="0" borderId="4" xfId="18" applyFont="1" applyFill="1" applyBorder="1">
      <alignment vertical="center"/>
    </xf>
    <xf numFmtId="38" fontId="34" fillId="0" borderId="90" xfId="18" applyFont="1" applyFill="1" applyBorder="1" applyAlignment="1">
      <alignment horizontal="center" vertical="center"/>
    </xf>
    <xf numFmtId="38" fontId="34" fillId="0" borderId="26" xfId="18" applyFont="1" applyFill="1" applyBorder="1" applyAlignment="1">
      <alignment horizontal="center" vertical="center"/>
    </xf>
    <xf numFmtId="0" fontId="56" fillId="0" borderId="0" xfId="20" applyFont="1" applyAlignment="1">
      <alignment horizontal="center" vertical="center"/>
    </xf>
    <xf numFmtId="0" fontId="56" fillId="13" borderId="4" xfId="20" applyFont="1" applyFill="1" applyBorder="1" applyAlignment="1" applyProtection="1">
      <alignment horizontal="center" vertical="center"/>
      <protection locked="0"/>
    </xf>
    <xf numFmtId="0" fontId="52" fillId="12" borderId="4" xfId="21" applyFill="1" applyBorder="1" applyAlignment="1">
      <alignment horizontal="center" vertical="center"/>
    </xf>
    <xf numFmtId="0" fontId="15" fillId="0" borderId="10" xfId="7" applyFont="1" applyBorder="1" applyAlignment="1" applyProtection="1">
      <alignment horizontal="center" vertical="center" wrapText="1"/>
      <protection locked="0"/>
    </xf>
    <xf numFmtId="0" fontId="54" fillId="12" borderId="0" xfId="22" applyFont="1" applyFill="1">
      <alignment vertical="center"/>
    </xf>
    <xf numFmtId="0" fontId="10" fillId="12" borderId="0" xfId="21" applyFont="1" applyFill="1" applyAlignment="1">
      <alignment vertical="center"/>
    </xf>
    <xf numFmtId="0" fontId="84" fillId="12" borderId="0" xfId="20" applyFont="1" applyFill="1">
      <alignment vertical="center"/>
    </xf>
    <xf numFmtId="0" fontId="56" fillId="12" borderId="4" xfId="20" applyFont="1" applyFill="1" applyBorder="1" applyAlignment="1" applyProtection="1">
      <alignment horizontal="center" vertical="center"/>
      <protection locked="0"/>
    </xf>
    <xf numFmtId="0" fontId="73" fillId="12" borderId="0" xfId="20" applyFont="1" applyFill="1" applyAlignment="1">
      <alignment horizontal="left" vertical="center" wrapText="1"/>
    </xf>
    <xf numFmtId="0" fontId="52" fillId="12" borderId="0" xfId="21" applyFill="1" applyAlignment="1">
      <alignment horizontal="left" vertical="center" wrapText="1"/>
    </xf>
    <xf numFmtId="0" fontId="58" fillId="12" borderId="0" xfId="20" applyFont="1" applyFill="1" applyAlignment="1">
      <alignment horizontal="left" vertical="center"/>
    </xf>
    <xf numFmtId="0" fontId="58" fillId="12" borderId="0" xfId="20" applyFont="1" applyFill="1" applyAlignment="1">
      <alignment horizontal="right" vertical="center"/>
    </xf>
    <xf numFmtId="0" fontId="58" fillId="12" borderId="0" xfId="20" applyFont="1" applyFill="1">
      <alignment vertical="center"/>
    </xf>
    <xf numFmtId="0" fontId="59" fillId="12" borderId="0" xfId="22" applyFont="1" applyFill="1">
      <alignment vertical="center"/>
    </xf>
    <xf numFmtId="0" fontId="60" fillId="12" borderId="0" xfId="22" applyFill="1">
      <alignment vertical="center"/>
    </xf>
    <xf numFmtId="0" fontId="47" fillId="12" borderId="0" xfId="22" applyFont="1" applyFill="1">
      <alignment vertical="center"/>
    </xf>
    <xf numFmtId="0" fontId="55" fillId="12" borderId="0" xfId="22" applyFont="1" applyFill="1">
      <alignment vertical="center"/>
    </xf>
    <xf numFmtId="0" fontId="56" fillId="12" borderId="0" xfId="22" applyFont="1" applyFill="1" applyAlignment="1">
      <alignment vertical="top" wrapText="1" shrinkToFit="1"/>
    </xf>
    <xf numFmtId="0" fontId="56" fillId="12" borderId="0" xfId="22" applyFont="1" applyFill="1" applyAlignment="1">
      <alignment horizontal="center" vertical="center" wrapText="1"/>
    </xf>
    <xf numFmtId="0" fontId="54" fillId="12" borderId="0" xfId="22" applyFont="1" applyFill="1" applyAlignment="1">
      <alignment horizontal="center" vertical="center" wrapText="1"/>
    </xf>
    <xf numFmtId="0" fontId="58" fillId="12" borderId="0" xfId="22" applyFont="1" applyFill="1" applyAlignment="1">
      <alignment horizontal="right" vertical="center"/>
    </xf>
    <xf numFmtId="0" fontId="58" fillId="12" borderId="0" xfId="22" applyFont="1" applyFill="1" applyAlignment="1">
      <alignment horizontal="left" vertical="center"/>
    </xf>
    <xf numFmtId="0" fontId="56" fillId="12" borderId="0" xfId="22" applyFont="1" applyFill="1" applyAlignment="1">
      <alignment horizontal="left" vertical="center"/>
    </xf>
    <xf numFmtId="0" fontId="58" fillId="12" borderId="0" xfId="22" applyFont="1" applyFill="1">
      <alignment vertical="center"/>
    </xf>
    <xf numFmtId="0" fontId="56" fillId="12" borderId="0" xfId="22" applyFont="1" applyFill="1">
      <alignment vertical="center"/>
    </xf>
    <xf numFmtId="0" fontId="17" fillId="12" borderId="0" xfId="21" applyFont="1" applyFill="1" applyAlignment="1">
      <alignment vertical="center"/>
    </xf>
    <xf numFmtId="0" fontId="17" fillId="12" borderId="0" xfId="21" applyFont="1" applyFill="1" applyAlignment="1">
      <alignment horizontal="right" vertical="center"/>
    </xf>
    <xf numFmtId="0" fontId="17" fillId="12" borderId="0" xfId="21" applyFont="1" applyFill="1" applyAlignment="1">
      <alignment horizontal="left" vertical="center"/>
    </xf>
    <xf numFmtId="0" fontId="54" fillId="12" borderId="0" xfId="21" applyFont="1" applyFill="1" applyAlignment="1">
      <alignment horizontal="left" vertical="center"/>
    </xf>
    <xf numFmtId="0" fontId="20" fillId="12" borderId="0" xfId="21" applyFont="1" applyFill="1" applyAlignment="1">
      <alignment horizontal="right" vertical="top"/>
    </xf>
    <xf numFmtId="0" fontId="20" fillId="12" borderId="0" xfId="21" applyFont="1" applyFill="1" applyAlignment="1">
      <alignment horizontal="left" vertical="top" wrapText="1"/>
    </xf>
    <xf numFmtId="0" fontId="20" fillId="12" borderId="9" xfId="21" applyFont="1" applyFill="1" applyBorder="1" applyAlignment="1">
      <alignment horizontal="left" vertical="top" wrapText="1"/>
    </xf>
    <xf numFmtId="0" fontId="49" fillId="12" borderId="0" xfId="20" applyFont="1" applyFill="1" applyAlignment="1">
      <alignment horizontal="center" vertical="center"/>
    </xf>
    <xf numFmtId="0" fontId="50" fillId="12" borderId="0" xfId="20" applyFont="1" applyFill="1" applyAlignment="1">
      <alignment horizontal="center" vertical="center"/>
    </xf>
    <xf numFmtId="0" fontId="50" fillId="12" borderId="0" xfId="20" applyFont="1" applyFill="1" applyAlignment="1">
      <alignment horizontal="left" vertical="center"/>
    </xf>
    <xf numFmtId="0" fontId="46" fillId="12" borderId="0" xfId="20" applyFont="1" applyFill="1" applyAlignment="1">
      <alignment horizontal="left" vertical="center"/>
    </xf>
    <xf numFmtId="0" fontId="17" fillId="12" borderId="0" xfId="21" quotePrefix="1" applyFont="1" applyFill="1" applyAlignment="1">
      <alignment horizontal="left" vertical="center"/>
    </xf>
    <xf numFmtId="0" fontId="17" fillId="12" borderId="0" xfId="21" quotePrefix="1" applyFont="1" applyFill="1" applyAlignment="1">
      <alignment horizontal="center" vertical="center" wrapText="1"/>
    </xf>
    <xf numFmtId="0" fontId="64" fillId="12" borderId="0" xfId="21" applyFont="1" applyFill="1" applyAlignment="1">
      <alignment vertical="center" wrapText="1"/>
    </xf>
    <xf numFmtId="0" fontId="47" fillId="12" borderId="0" xfId="20" applyFont="1" applyFill="1" applyAlignment="1">
      <alignment horizontal="left" vertical="center"/>
    </xf>
    <xf numFmtId="0" fontId="56" fillId="12" borderId="0" xfId="20" applyFont="1" applyFill="1" applyAlignment="1">
      <alignment horizontal="left" vertical="center"/>
    </xf>
    <xf numFmtId="0" fontId="17" fillId="12" borderId="3" xfId="21" quotePrefix="1" applyFont="1" applyFill="1" applyBorder="1" applyAlignment="1">
      <alignment horizontal="center" vertical="center" wrapText="1"/>
    </xf>
    <xf numFmtId="0" fontId="17" fillId="12" borderId="0" xfId="21" quotePrefix="1" applyFont="1" applyFill="1" applyAlignment="1">
      <alignment vertical="center"/>
    </xf>
    <xf numFmtId="0" fontId="59" fillId="12" borderId="9" xfId="20" applyFont="1" applyFill="1" applyBorder="1" applyAlignment="1">
      <alignment horizontal="left" vertical="center"/>
    </xf>
    <xf numFmtId="184" fontId="21" fillId="12" borderId="0" xfId="1" applyNumberFormat="1" applyFont="1" applyFill="1" applyBorder="1" applyAlignment="1" applyProtection="1">
      <alignment horizontal="center" vertical="center" shrinkToFit="1"/>
    </xf>
    <xf numFmtId="0" fontId="54" fillId="12" borderId="119" xfId="22" quotePrefix="1" applyFont="1" applyFill="1" applyBorder="1" applyAlignment="1">
      <alignment horizontal="center" vertical="center" wrapText="1"/>
    </xf>
    <xf numFmtId="0" fontId="54" fillId="12" borderId="127" xfId="22" quotePrefix="1" applyFont="1" applyFill="1" applyBorder="1" applyAlignment="1">
      <alignment horizontal="center" vertical="center" wrapText="1"/>
    </xf>
    <xf numFmtId="0" fontId="54" fillId="12" borderId="119" xfId="22" quotePrefix="1" applyFont="1" applyFill="1" applyBorder="1" applyAlignment="1">
      <alignment horizontal="center" vertical="center"/>
    </xf>
    <xf numFmtId="0" fontId="54" fillId="12" borderId="127" xfId="22" quotePrefix="1" applyFont="1" applyFill="1" applyBorder="1" applyAlignment="1">
      <alignment horizontal="center" vertical="center"/>
    </xf>
    <xf numFmtId="0" fontId="56" fillId="11" borderId="10" xfId="20" applyFont="1" applyFill="1" applyBorder="1" applyAlignment="1" applyProtection="1">
      <alignment horizontal="center" vertical="center"/>
      <protection locked="0"/>
    </xf>
    <xf numFmtId="0" fontId="56" fillId="0" borderId="4" xfId="21" applyFont="1" applyFill="1" applyBorder="1" applyAlignment="1">
      <alignment horizontal="center" vertical="center"/>
    </xf>
    <xf numFmtId="0" fontId="17" fillId="0" borderId="145" xfId="0" applyFont="1" applyBorder="1" applyAlignment="1">
      <alignment horizontal="center" vertical="center"/>
    </xf>
    <xf numFmtId="0" fontId="17" fillId="0" borderId="146" xfId="0" applyFont="1" applyFill="1" applyBorder="1" applyAlignment="1">
      <alignment horizontal="center" vertical="center" wrapText="1"/>
    </xf>
    <xf numFmtId="38" fontId="41" fillId="0" borderId="147" xfId="3" applyFont="1" applyFill="1" applyBorder="1" applyAlignment="1">
      <alignment vertical="center" wrapText="1" readingOrder="1"/>
    </xf>
    <xf numFmtId="38" fontId="41" fillId="0" borderId="142" xfId="3" applyFont="1" applyFill="1" applyBorder="1" applyAlignment="1">
      <alignment vertical="center" shrinkToFit="1"/>
    </xf>
    <xf numFmtId="38" fontId="41" fillId="0" borderId="145" xfId="3" applyFont="1" applyFill="1" applyBorder="1" applyAlignment="1">
      <alignment vertical="center" shrinkToFit="1"/>
    </xf>
    <xf numFmtId="38" fontId="41" fillId="0" borderId="148" xfId="3" applyFont="1" applyFill="1" applyBorder="1" applyAlignment="1">
      <alignment vertical="center" shrinkToFit="1"/>
    </xf>
    <xf numFmtId="38" fontId="41" fillId="0" borderId="147" xfId="3" applyFont="1" applyFill="1" applyBorder="1" applyAlignment="1">
      <alignment vertical="center" shrinkToFit="1"/>
    </xf>
    <xf numFmtId="38" fontId="41" fillId="0" borderId="147" xfId="3" applyFont="1" applyFill="1" applyBorder="1" applyAlignment="1">
      <alignment vertical="center"/>
    </xf>
    <xf numFmtId="38" fontId="41" fillId="0" borderId="149" xfId="3" applyFont="1" applyFill="1" applyBorder="1" applyAlignment="1">
      <alignment vertical="center"/>
    </xf>
    <xf numFmtId="38" fontId="41" fillId="0" borderId="142" xfId="3" applyFont="1" applyFill="1" applyBorder="1" applyAlignment="1">
      <alignment vertical="center"/>
    </xf>
    <xf numFmtId="38" fontId="41" fillId="0" borderId="150" xfId="3" applyFont="1" applyFill="1" applyBorder="1" applyAlignment="1">
      <alignment vertical="center"/>
    </xf>
    <xf numFmtId="38" fontId="41" fillId="0" borderId="148" xfId="3" applyFont="1" applyFill="1" applyBorder="1" applyAlignment="1">
      <alignment vertical="center"/>
    </xf>
    <xf numFmtId="0" fontId="17" fillId="0" borderId="143" xfId="0" applyFont="1" applyBorder="1" applyAlignment="1">
      <alignment vertical="center" shrinkToFit="1"/>
    </xf>
    <xf numFmtId="38" fontId="54" fillId="12" borderId="13" xfId="3" applyFont="1" applyFill="1" applyBorder="1" applyAlignment="1" applyProtection="1">
      <alignment vertical="center" wrapText="1"/>
    </xf>
    <xf numFmtId="0" fontId="56" fillId="14" borderId="4" xfId="21" applyNumberFormat="1" applyFont="1" applyFill="1" applyBorder="1" applyAlignment="1" applyProtection="1">
      <alignment horizontal="center" vertical="center" wrapText="1"/>
      <protection locked="0"/>
    </xf>
    <xf numFmtId="0" fontId="56" fillId="14" borderId="4" xfId="21" applyFont="1" applyFill="1" applyBorder="1" applyAlignment="1" applyProtection="1">
      <alignment horizontal="center" vertical="center" wrapText="1"/>
      <protection locked="0"/>
    </xf>
    <xf numFmtId="38" fontId="56" fillId="14" borderId="4" xfId="26" applyFont="1" applyFill="1" applyBorder="1" applyAlignment="1" applyProtection="1">
      <alignment horizontal="center" vertical="center" wrapText="1"/>
      <protection locked="0"/>
    </xf>
    <xf numFmtId="0" fontId="56" fillId="13" borderId="4" xfId="26" applyNumberFormat="1" applyFont="1" applyFill="1" applyBorder="1" applyAlignment="1" applyProtection="1">
      <alignment vertical="center" wrapText="1"/>
      <protection locked="0"/>
    </xf>
    <xf numFmtId="0" fontId="56" fillId="14" borderId="4" xfId="26" applyNumberFormat="1" applyFont="1" applyFill="1" applyBorder="1" applyAlignment="1" applyProtection="1">
      <alignment vertical="center" wrapText="1"/>
      <protection locked="0"/>
    </xf>
    <xf numFmtId="186" fontId="56" fillId="14" borderId="4" xfId="21" quotePrefix="1" applyNumberFormat="1" applyFont="1" applyFill="1" applyBorder="1" applyAlignment="1" applyProtection="1">
      <alignment horizontal="center" vertical="center" wrapText="1"/>
      <protection locked="0"/>
    </xf>
    <xf numFmtId="0" fontId="56" fillId="14" borderId="4" xfId="21" quotePrefix="1" applyNumberFormat="1" applyFont="1" applyFill="1" applyBorder="1" applyAlignment="1" applyProtection="1">
      <alignment vertical="center" wrapText="1"/>
      <protection locked="0"/>
    </xf>
    <xf numFmtId="0" fontId="56" fillId="0" borderId="0" xfId="20" applyFont="1" applyFill="1">
      <alignment vertical="center"/>
    </xf>
    <xf numFmtId="0" fontId="54" fillId="0" borderId="0" xfId="21" applyFont="1" applyFill="1" applyAlignment="1">
      <alignment horizontal="center" vertical="top" wrapText="1"/>
    </xf>
    <xf numFmtId="0" fontId="48" fillId="0" borderId="0" xfId="20" applyFont="1" applyFill="1">
      <alignment vertical="center"/>
    </xf>
    <xf numFmtId="0" fontId="54" fillId="12" borderId="0" xfId="21" applyFont="1" applyFill="1" applyAlignment="1">
      <alignment horizontal="center" vertical="center"/>
    </xf>
    <xf numFmtId="0" fontId="56" fillId="12" borderId="0" xfId="20" applyFont="1" applyFill="1" applyAlignment="1">
      <alignment horizontal="center" vertical="center"/>
    </xf>
    <xf numFmtId="0" fontId="15" fillId="0" borderId="4" xfId="24" applyFont="1" applyBorder="1" applyAlignment="1">
      <alignment horizontal="center" vertical="center" wrapText="1" shrinkToFit="1"/>
    </xf>
    <xf numFmtId="0" fontId="15" fillId="0" borderId="4" xfId="24" applyFont="1" applyBorder="1" applyAlignment="1">
      <alignment horizontal="center" vertical="top" wrapText="1" shrinkToFit="1"/>
    </xf>
    <xf numFmtId="0" fontId="78" fillId="0" borderId="4" xfId="24" applyFont="1" applyBorder="1" applyAlignment="1">
      <alignment horizontal="center" vertical="top" wrapText="1" shrinkToFit="1"/>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3" applyFont="1" applyBorder="1" applyAlignment="1">
      <alignment horizontal="center" vertical="center"/>
    </xf>
    <xf numFmtId="0" fontId="56" fillId="12" borderId="4" xfId="20" applyFont="1" applyFill="1" applyBorder="1" applyAlignment="1">
      <alignment horizontal="center" vertical="center"/>
    </xf>
    <xf numFmtId="0" fontId="56" fillId="12" borderId="4" xfId="21" applyFont="1" applyFill="1" applyBorder="1" applyAlignment="1">
      <alignment horizontal="center" vertical="center"/>
    </xf>
    <xf numFmtId="0" fontId="54" fillId="12" borderId="5" xfId="21" applyFont="1" applyFill="1" applyBorder="1" applyAlignment="1">
      <alignment horizontal="center" vertical="center" shrinkToFit="1"/>
    </xf>
    <xf numFmtId="0" fontId="56" fillId="14" borderId="4" xfId="20" applyFont="1" applyFill="1" applyBorder="1" applyAlignment="1" applyProtection="1">
      <alignment horizontal="center" vertical="center"/>
      <protection locked="0"/>
    </xf>
    <xf numFmtId="0" fontId="54" fillId="0" borderId="0" xfId="21" applyFont="1" applyAlignment="1">
      <alignment horizontal="center" vertical="center" wrapText="1"/>
    </xf>
    <xf numFmtId="0" fontId="54" fillId="13" borderId="4" xfId="21" applyFont="1" applyFill="1" applyBorder="1" applyAlignment="1" applyProtection="1">
      <alignment horizontal="center" vertical="center" wrapText="1"/>
      <protection locked="0"/>
    </xf>
    <xf numFmtId="0" fontId="17" fillId="0" borderId="4" xfId="23" applyFont="1" applyBorder="1" applyAlignment="1">
      <alignment horizontal="center" vertical="center" shrinkToFit="1"/>
    </xf>
    <xf numFmtId="0" fontId="56" fillId="12" borderId="0" xfId="20" applyFont="1" applyFill="1" applyAlignment="1">
      <alignment horizontal="center" vertical="center" wrapText="1"/>
    </xf>
    <xf numFmtId="0" fontId="54" fillId="12" borderId="14" xfId="22" applyFont="1" applyFill="1" applyBorder="1" applyAlignment="1">
      <alignment horizontal="left" vertical="center" wrapText="1"/>
    </xf>
    <xf numFmtId="0" fontId="54" fillId="12" borderId="11" xfId="22" applyFont="1" applyFill="1" applyBorder="1" applyAlignment="1">
      <alignment horizontal="left" vertical="center" wrapText="1"/>
    </xf>
    <xf numFmtId="188" fontId="54" fillId="15" borderId="13" xfId="3" applyNumberFormat="1" applyFont="1" applyFill="1" applyBorder="1" applyAlignment="1" applyProtection="1">
      <alignment vertical="center"/>
    </xf>
    <xf numFmtId="0" fontId="47" fillId="0" borderId="0" xfId="20" applyFont="1" applyFill="1">
      <alignment vertical="center"/>
    </xf>
    <xf numFmtId="0" fontId="56" fillId="12" borderId="0" xfId="20" applyFont="1" applyFill="1" applyBorder="1" applyAlignment="1">
      <alignment horizontal="center" vertical="center"/>
    </xf>
    <xf numFmtId="0" fontId="56" fillId="12" borderId="10" xfId="20" applyFont="1" applyFill="1" applyBorder="1" applyAlignment="1">
      <alignment horizontal="center" vertical="center"/>
    </xf>
    <xf numFmtId="0" fontId="56" fillId="12" borderId="9" xfId="20" applyFont="1" applyFill="1" applyBorder="1" applyAlignment="1">
      <alignment horizontal="center" vertical="center"/>
    </xf>
    <xf numFmtId="0" fontId="73" fillId="20" borderId="11" xfId="20" applyFont="1" applyFill="1" applyBorder="1" applyAlignment="1">
      <alignment vertical="center" wrapText="1"/>
    </xf>
    <xf numFmtId="0" fontId="49" fillId="12" borderId="0" xfId="20" applyFont="1" applyFill="1" applyBorder="1" applyAlignment="1">
      <alignment horizontal="center" vertical="center" wrapText="1"/>
    </xf>
    <xf numFmtId="0" fontId="49" fillId="12" borderId="0" xfId="20" applyFont="1" applyFill="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0" fontId="54" fillId="12" borderId="4" xfId="21" applyFont="1" applyFill="1" applyBorder="1" applyAlignment="1">
      <alignment horizontal="center" vertical="center" wrapText="1"/>
    </xf>
    <xf numFmtId="0" fontId="56" fillId="12" borderId="4" xfId="20" applyFont="1" applyFill="1" applyBorder="1" applyAlignment="1">
      <alignment horizontal="center" vertical="center"/>
    </xf>
    <xf numFmtId="0" fontId="56" fillId="12" borderId="0" xfId="20" applyFont="1" applyFill="1" applyBorder="1" applyAlignment="1">
      <alignment horizontal="center" vertical="center" wrapText="1"/>
    </xf>
    <xf numFmtId="0" fontId="54" fillId="12" borderId="4" xfId="21" applyFont="1" applyFill="1" applyBorder="1" applyAlignment="1">
      <alignment horizontal="center" vertical="center"/>
    </xf>
    <xf numFmtId="0" fontId="53" fillId="12" borderId="8" xfId="21" applyFont="1" applyFill="1" applyBorder="1" applyAlignment="1">
      <alignment horizontal="center" vertical="center" wrapText="1"/>
    </xf>
    <xf numFmtId="0" fontId="56" fillId="12" borderId="4" xfId="22" applyFont="1" applyFill="1" applyBorder="1" applyAlignment="1">
      <alignment horizontal="center" vertical="center" wrapText="1"/>
    </xf>
    <xf numFmtId="0" fontId="56" fillId="12" borderId="0" xfId="20" applyFont="1" applyFill="1" applyAlignment="1">
      <alignment horizontal="center" vertical="center"/>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17" fillId="0" borderId="30" xfId="0" applyFont="1" applyFill="1" applyBorder="1" applyAlignment="1">
      <alignment horizontal="center" vertical="center" shrinkToFit="1"/>
    </xf>
    <xf numFmtId="0" fontId="18" fillId="3" borderId="95" xfId="0" applyFont="1" applyFill="1" applyBorder="1" applyAlignment="1">
      <alignment horizontal="center" vertical="center" shrinkToFit="1"/>
    </xf>
    <xf numFmtId="0" fontId="15" fillId="0" borderId="0" xfId="7" applyFont="1" applyAlignment="1" applyProtection="1">
      <alignment horizontal="center" vertical="center" wrapText="1" shrinkToFit="1"/>
      <protection locked="0"/>
    </xf>
    <xf numFmtId="0" fontId="15" fillId="0" borderId="0" xfId="0" applyFont="1" applyAlignment="1">
      <alignment horizontal="center" vertical="center" wrapText="1"/>
    </xf>
    <xf numFmtId="0" fontId="85" fillId="12" borderId="0" xfId="20" applyFont="1" applyFill="1">
      <alignment vertical="center"/>
    </xf>
    <xf numFmtId="0" fontId="85" fillId="12" borderId="0" xfId="20" applyFont="1" applyFill="1" applyAlignment="1">
      <alignment horizontal="left" vertical="center"/>
    </xf>
    <xf numFmtId="0" fontId="10" fillId="0" borderId="0" xfId="0" applyFont="1" applyFill="1">
      <alignment vertical="center"/>
    </xf>
    <xf numFmtId="0" fontId="10" fillId="3" borderId="4" xfId="7" applyFont="1" applyFill="1" applyBorder="1" applyAlignment="1" applyProtection="1">
      <alignment horizontal="center" vertical="center" textRotation="255"/>
      <protection locked="0"/>
    </xf>
    <xf numFmtId="0" fontId="10" fillId="3" borderId="4" xfId="7" applyFont="1" applyFill="1" applyBorder="1" applyAlignment="1" applyProtection="1">
      <alignment horizontal="center" vertical="center"/>
      <protection locked="0"/>
    </xf>
    <xf numFmtId="0" fontId="46" fillId="12" borderId="0" xfId="20" applyFont="1" applyFill="1" applyAlignment="1">
      <alignment horizontal="right" vertical="center"/>
    </xf>
    <xf numFmtId="0" fontId="54" fillId="12" borderId="118" xfId="22" applyFont="1" applyFill="1" applyBorder="1" applyAlignment="1" applyProtection="1">
      <alignment horizontal="center" vertical="center"/>
      <protection locked="0"/>
    </xf>
    <xf numFmtId="0" fontId="49" fillId="12" borderId="5" xfId="20" applyFont="1" applyFill="1" applyBorder="1" applyAlignment="1">
      <alignment horizontal="center" vertical="center"/>
    </xf>
    <xf numFmtId="0" fontId="49" fillId="12" borderId="9" xfId="20" applyFont="1" applyFill="1" applyBorder="1" applyAlignment="1">
      <alignment horizontal="center" vertical="center"/>
    </xf>
    <xf numFmtId="0" fontId="54" fillId="12" borderId="0" xfId="20" applyFont="1" applyFill="1">
      <alignment vertical="center"/>
    </xf>
    <xf numFmtId="0" fontId="54" fillId="12" borderId="4" xfId="21" applyFont="1" applyFill="1" applyBorder="1" applyAlignment="1">
      <alignment horizontal="center" vertical="center" textRotation="255" shrinkToFit="1"/>
    </xf>
    <xf numFmtId="0" fontId="54" fillId="12" borderId="10" xfId="21" applyFont="1" applyFill="1" applyBorder="1" applyAlignment="1">
      <alignment horizontal="center" vertical="center" wrapText="1"/>
    </xf>
    <xf numFmtId="188" fontId="54" fillId="12" borderId="13" xfId="3" applyNumberFormat="1" applyFont="1" applyFill="1" applyBorder="1" applyAlignment="1" applyProtection="1">
      <alignment vertical="center"/>
    </xf>
    <xf numFmtId="38" fontId="54" fillId="12" borderId="5" xfId="3" applyFont="1" applyFill="1" applyBorder="1" applyAlignment="1" applyProtection="1">
      <alignment vertical="center"/>
    </xf>
    <xf numFmtId="38" fontId="54" fillId="12" borderId="13" xfId="3" applyFont="1" applyFill="1" applyBorder="1" applyAlignment="1" applyProtection="1">
      <alignment vertical="center"/>
    </xf>
    <xf numFmtId="0" fontId="73" fillId="20" borderId="0" xfId="20" applyFont="1" applyFill="1" applyBorder="1">
      <alignment vertical="center"/>
    </xf>
    <xf numFmtId="0" fontId="15" fillId="0" borderId="4" xfId="7" quotePrefix="1" applyFont="1" applyFill="1" applyBorder="1" applyAlignment="1" applyProtection="1">
      <alignment horizontal="center" vertical="center"/>
      <protection locked="0"/>
    </xf>
    <xf numFmtId="0" fontId="15" fillId="0" borderId="4" xfId="7" applyFont="1" applyFill="1" applyBorder="1" applyAlignment="1" applyProtection="1">
      <alignment horizontal="center" vertical="center"/>
      <protection locked="0"/>
    </xf>
    <xf numFmtId="0" fontId="15" fillId="6" borderId="0" xfId="7" applyFont="1" applyFill="1" applyAlignment="1" applyProtection="1">
      <alignment horizontal="left" vertical="center" wrapText="1"/>
      <protection locked="0"/>
    </xf>
    <xf numFmtId="0" fontId="15" fillId="0" borderId="0" xfId="0" applyFont="1" applyAlignment="1">
      <alignment horizontal="left" vertical="center" wrapText="1"/>
    </xf>
    <xf numFmtId="0" fontId="15" fillId="0" borderId="0" xfId="7" applyFont="1" applyAlignment="1" applyProtection="1">
      <alignment horizontal="left" vertical="center" wrapText="1" shrinkToFit="1"/>
      <protection locked="0"/>
    </xf>
    <xf numFmtId="178" fontId="35" fillId="3" borderId="21" xfId="1" applyNumberFormat="1" applyFont="1" applyFill="1" applyBorder="1" applyAlignment="1" applyProtection="1">
      <alignment horizontal="left" vertical="center" wrapText="1" shrinkToFit="1"/>
      <protection locked="0"/>
    </xf>
    <xf numFmtId="178" fontId="15" fillId="0" borderId="21" xfId="1" applyNumberFormat="1" applyFont="1" applyFill="1" applyBorder="1" applyAlignment="1" applyProtection="1">
      <alignment horizontal="left" vertical="center" wrapText="1" shrinkToFit="1"/>
      <protection locked="0"/>
    </xf>
    <xf numFmtId="178" fontId="15" fillId="0" borderId="86" xfId="1" applyNumberFormat="1" applyFont="1" applyFill="1" applyBorder="1" applyAlignment="1" applyProtection="1">
      <alignment horizontal="left" vertical="center" wrapText="1" shrinkToFit="1"/>
      <protection locked="0"/>
    </xf>
    <xf numFmtId="178" fontId="35" fillId="0" borderId="42" xfId="1" applyNumberFormat="1" applyFont="1" applyFill="1" applyBorder="1" applyAlignment="1" applyProtection="1">
      <alignment horizontal="left" vertical="center" wrapText="1" shrinkToFit="1"/>
      <protection locked="0"/>
    </xf>
    <xf numFmtId="0" fontId="15" fillId="0" borderId="0" xfId="7" applyFont="1" applyAlignment="1" applyProtection="1">
      <alignment horizontal="left" vertical="center" wrapText="1"/>
      <protection locked="0"/>
    </xf>
    <xf numFmtId="0" fontId="15" fillId="0" borderId="4" xfId="7" applyFont="1" applyBorder="1" applyAlignment="1" applyProtection="1">
      <alignment horizontal="center" vertical="center"/>
      <protection locked="0"/>
    </xf>
    <xf numFmtId="0" fontId="15" fillId="0" borderId="16"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38" fontId="35" fillId="0" borderId="26" xfId="3" applyFont="1" applyFill="1" applyBorder="1" applyAlignment="1" applyProtection="1">
      <alignment horizontal="center" vertical="center" wrapText="1"/>
      <protection locked="0"/>
    </xf>
    <xf numFmtId="0" fontId="15" fillId="0" borderId="79" xfId="0" applyFont="1" applyBorder="1" applyAlignment="1">
      <alignment horizontal="left" vertical="center" shrinkToFit="1"/>
    </xf>
    <xf numFmtId="0" fontId="15" fillId="0" borderId="79" xfId="7" applyFont="1" applyBorder="1" applyAlignment="1" applyProtection="1">
      <alignment horizontal="left" vertical="center" wrapText="1"/>
      <protection locked="0"/>
    </xf>
    <xf numFmtId="0" fontId="15" fillId="0" borderId="80" xfId="7" applyFont="1" applyBorder="1" applyAlignment="1" applyProtection="1">
      <alignment horizontal="center" vertical="center" wrapText="1"/>
      <protection locked="0"/>
    </xf>
    <xf numFmtId="0" fontId="15" fillId="0" borderId="79" xfId="7" applyFont="1" applyBorder="1" applyAlignment="1" applyProtection="1">
      <alignment vertical="center" wrapText="1"/>
      <protection locked="0"/>
    </xf>
    <xf numFmtId="0" fontId="15" fillId="0" borderId="84" xfId="7" applyFont="1" applyBorder="1" applyAlignment="1" applyProtection="1">
      <alignment horizontal="center" vertical="center" wrapText="1"/>
      <protection locked="0"/>
    </xf>
    <xf numFmtId="0" fontId="15" fillId="0" borderId="85" xfId="7" applyFont="1" applyBorder="1" applyAlignment="1" applyProtection="1">
      <alignment horizontal="center" vertical="center" wrapText="1"/>
      <protection locked="0"/>
    </xf>
    <xf numFmtId="0" fontId="15" fillId="0" borderId="81" xfId="7" applyFont="1" applyBorder="1" applyAlignment="1" applyProtection="1">
      <alignment horizontal="center" vertical="center" wrapText="1"/>
      <protection locked="0"/>
    </xf>
    <xf numFmtId="0" fontId="15" fillId="0" borderId="85" xfId="7" applyFont="1" applyBorder="1" applyAlignment="1" applyProtection="1">
      <alignment vertical="center" wrapText="1"/>
      <protection locked="0"/>
    </xf>
    <xf numFmtId="0" fontId="15" fillId="0" borderId="81" xfId="7" applyFont="1" applyBorder="1" applyAlignment="1" applyProtection="1">
      <alignment vertical="center" wrapText="1"/>
      <protection locked="0"/>
    </xf>
    <xf numFmtId="179" fontId="15" fillId="0" borderId="78" xfId="7" applyNumberFormat="1" applyFont="1" applyBorder="1" applyAlignment="1" applyProtection="1">
      <alignment horizontal="center" vertical="center" shrinkToFit="1"/>
      <protection locked="0"/>
    </xf>
    <xf numFmtId="179" fontId="15" fillId="0" borderId="81" xfId="7" applyNumberFormat="1" applyFont="1" applyBorder="1" applyAlignment="1" applyProtection="1">
      <alignment horizontal="center" vertical="center" shrinkToFit="1"/>
      <protection locked="0"/>
    </xf>
    <xf numFmtId="38" fontId="15" fillId="0" borderId="78" xfId="18" applyFont="1" applyFill="1" applyBorder="1" applyAlignment="1" applyProtection="1">
      <alignment vertical="center" wrapText="1"/>
      <protection locked="0"/>
    </xf>
    <xf numFmtId="38" fontId="15" fillId="0" borderId="80" xfId="18" applyFont="1" applyFill="1" applyBorder="1" applyAlignment="1" applyProtection="1">
      <alignment horizontal="center" vertical="center" wrapText="1"/>
      <protection locked="0"/>
    </xf>
    <xf numFmtId="38" fontId="15" fillId="0" borderId="83" xfId="3" applyFont="1" applyFill="1" applyBorder="1" applyAlignment="1" applyProtection="1">
      <alignment vertical="center" wrapText="1"/>
      <protection locked="0"/>
    </xf>
    <xf numFmtId="38" fontId="15" fillId="0" borderId="79" xfId="3" applyFont="1" applyFill="1" applyBorder="1" applyAlignment="1" applyProtection="1">
      <alignment vertical="center" wrapText="1"/>
      <protection locked="0"/>
    </xf>
    <xf numFmtId="38" fontId="15" fillId="4" borderId="79" xfId="18" applyFont="1" applyFill="1" applyBorder="1" applyAlignment="1" applyProtection="1">
      <alignment vertical="center" wrapText="1"/>
      <protection locked="0"/>
    </xf>
    <xf numFmtId="180" fontId="15" fillId="6" borderId="155" xfId="3" applyNumberFormat="1" applyFont="1" applyFill="1" applyBorder="1" applyAlignment="1" applyProtection="1">
      <alignment vertical="center"/>
      <protection locked="0"/>
    </xf>
    <xf numFmtId="38" fontId="34" fillId="19" borderId="4" xfId="18" applyFont="1" applyFill="1" applyBorder="1" applyAlignment="1">
      <alignment horizontal="center" vertical="center"/>
    </xf>
    <xf numFmtId="38" fontId="34" fillId="0" borderId="4" xfId="18" applyFont="1" applyFill="1" applyBorder="1" applyAlignment="1">
      <alignment horizontal="center" vertical="center"/>
    </xf>
    <xf numFmtId="9" fontId="38" fillId="0" borderId="4" xfId="19" applyFont="1" applyBorder="1" applyAlignment="1" applyProtection="1">
      <alignment horizontal="center" vertical="center" wrapText="1"/>
      <protection locked="0"/>
    </xf>
    <xf numFmtId="38" fontId="38" fillId="0" borderId="4" xfId="18" applyFont="1" applyBorder="1" applyAlignment="1" applyProtection="1">
      <alignment horizontal="right" vertical="center" wrapText="1"/>
      <protection locked="0"/>
    </xf>
    <xf numFmtId="38" fontId="34" fillId="0" borderId="6" xfId="18" applyFont="1" applyBorder="1">
      <alignment vertical="center"/>
    </xf>
    <xf numFmtId="38" fontId="37" fillId="0" borderId="14" xfId="18" applyFont="1" applyBorder="1">
      <alignment vertical="center"/>
    </xf>
    <xf numFmtId="38" fontId="38" fillId="0" borderId="33" xfId="18" applyFont="1" applyFill="1" applyBorder="1" applyAlignment="1" applyProtection="1">
      <alignment horizontal="center" vertical="center" wrapText="1"/>
      <protection locked="0"/>
    </xf>
    <xf numFmtId="38" fontId="34" fillId="0" borderId="15" xfId="18" applyFont="1" applyBorder="1" applyAlignment="1">
      <alignment horizontal="center" vertical="center"/>
    </xf>
    <xf numFmtId="38" fontId="34" fillId="0" borderId="35" xfId="18" applyFont="1" applyBorder="1" applyAlignment="1">
      <alignment horizontal="center" vertical="center"/>
    </xf>
    <xf numFmtId="38" fontId="34" fillId="0" borderId="15" xfId="18" applyFont="1" applyBorder="1">
      <alignment vertical="center"/>
    </xf>
    <xf numFmtId="38" fontId="37" fillId="0" borderId="6" xfId="18" applyFont="1" applyBorder="1" applyAlignment="1">
      <alignment horizontal="center" vertical="center"/>
    </xf>
    <xf numFmtId="38" fontId="34" fillId="0" borderId="33" xfId="18" applyFont="1" applyBorder="1" applyAlignment="1">
      <alignment horizontal="center" vertical="center"/>
    </xf>
    <xf numFmtId="38" fontId="34" fillId="0" borderId="26" xfId="18" applyFont="1" applyFill="1" applyBorder="1">
      <alignment vertical="center"/>
    </xf>
    <xf numFmtId="9" fontId="38" fillId="0" borderId="26" xfId="19" applyFont="1" applyBorder="1" applyAlignment="1" applyProtection="1">
      <alignment horizontal="center" vertical="center" wrapText="1"/>
      <protection locked="0"/>
    </xf>
    <xf numFmtId="38" fontId="38" fillId="0" borderId="26" xfId="18" applyFont="1" applyFill="1" applyBorder="1" applyAlignment="1" applyProtection="1">
      <alignment vertical="center" wrapText="1"/>
      <protection locked="0"/>
    </xf>
    <xf numFmtId="38" fontId="38" fillId="0" borderId="26" xfId="18" applyFont="1" applyBorder="1" applyAlignment="1" applyProtection="1">
      <alignment horizontal="right" vertical="center" wrapText="1"/>
      <protection locked="0"/>
    </xf>
    <xf numFmtId="0" fontId="48" fillId="0" borderId="86" xfId="29" applyFont="1" applyBorder="1" applyAlignment="1">
      <alignment horizontal="left" vertical="center" wrapText="1"/>
    </xf>
    <xf numFmtId="38" fontId="48" fillId="6" borderId="83" xfId="30" applyFont="1" applyFill="1" applyBorder="1" applyAlignment="1">
      <alignment horizontal="center" vertical="center"/>
    </xf>
    <xf numFmtId="38" fontId="48" fillId="6" borderId="79" xfId="30" applyFont="1" applyFill="1" applyBorder="1" applyAlignment="1">
      <alignment horizontal="center" vertical="center"/>
    </xf>
    <xf numFmtId="38" fontId="48" fillId="6" borderId="87" xfId="30" applyFont="1" applyFill="1" applyBorder="1" applyAlignment="1">
      <alignment horizontal="center" vertical="center"/>
    </xf>
    <xf numFmtId="0" fontId="48" fillId="6" borderId="121" xfId="29" applyFont="1" applyFill="1" applyBorder="1" applyAlignment="1">
      <alignment horizontal="center" vertical="center"/>
    </xf>
    <xf numFmtId="0" fontId="48" fillId="6" borderId="138" xfId="29" applyFont="1" applyFill="1" applyBorder="1" applyAlignment="1">
      <alignment horizontal="center" vertical="center"/>
    </xf>
    <xf numFmtId="38" fontId="48" fillId="6" borderId="156" xfId="30" applyFont="1" applyFill="1" applyBorder="1" applyAlignment="1">
      <alignment horizontal="center" vertical="center"/>
    </xf>
    <xf numFmtId="38" fontId="48" fillId="6" borderId="121" xfId="30" applyFont="1" applyFill="1" applyBorder="1" applyAlignment="1">
      <alignment horizontal="center" vertical="center"/>
    </xf>
    <xf numFmtId="38" fontId="48" fillId="6" borderId="139" xfId="30" applyFont="1" applyFill="1" applyBorder="1" applyAlignment="1">
      <alignment horizontal="center" vertical="center"/>
    </xf>
    <xf numFmtId="38" fontId="48" fillId="6" borderId="157" xfId="30" applyFont="1" applyFill="1" applyBorder="1" applyAlignment="1">
      <alignment horizontal="center" vertical="center"/>
    </xf>
    <xf numFmtId="38" fontId="48" fillId="6" borderId="158" xfId="30" applyFont="1" applyFill="1" applyBorder="1" applyAlignment="1">
      <alignment horizontal="center" vertical="center"/>
    </xf>
    <xf numFmtId="0" fontId="49" fillId="12" borderId="0" xfId="20" applyFont="1" applyFill="1" applyAlignment="1">
      <alignment horizontal="right" vertical="center"/>
    </xf>
    <xf numFmtId="0" fontId="49" fillId="12" borderId="0" xfId="20" applyFont="1" applyFill="1" applyAlignment="1">
      <alignment horizontal="left" vertical="center"/>
    </xf>
    <xf numFmtId="0" fontId="56" fillId="12" borderId="10" xfId="21" applyFont="1" applyFill="1" applyBorder="1" applyAlignment="1">
      <alignment horizontal="center" vertical="center" wrapText="1"/>
    </xf>
    <xf numFmtId="0" fontId="15" fillId="0" borderId="0" xfId="7" applyFont="1" applyFill="1" applyProtection="1">
      <alignment vertical="center"/>
      <protection locked="0"/>
    </xf>
    <xf numFmtId="0" fontId="15" fillId="0" borderId="0" xfId="0" applyFont="1" applyFill="1">
      <alignment vertical="center"/>
    </xf>
    <xf numFmtId="0" fontId="15" fillId="0" borderId="0" xfId="0" applyFont="1" applyFill="1" applyAlignment="1">
      <alignment vertical="center" wrapText="1"/>
    </xf>
    <xf numFmtId="0" fontId="15" fillId="0" borderId="0" xfId="0" applyFont="1" applyFill="1" applyAlignment="1">
      <alignment horizontal="center" vertical="center" wrapText="1"/>
    </xf>
    <xf numFmtId="0" fontId="15" fillId="0" borderId="0" xfId="7" applyFont="1" applyFill="1" applyAlignment="1" applyProtection="1">
      <alignment horizontal="center" vertical="center" wrapText="1"/>
      <protection locked="0"/>
    </xf>
    <xf numFmtId="0" fontId="15" fillId="0" borderId="0" xfId="7" applyFont="1" applyFill="1" applyAlignment="1" applyProtection="1">
      <alignment vertical="center" wrapText="1"/>
      <protection locked="0"/>
    </xf>
    <xf numFmtId="38" fontId="15" fillId="0" borderId="0" xfId="18" applyFont="1" applyFill="1" applyAlignment="1">
      <alignment vertical="center" wrapText="1"/>
    </xf>
    <xf numFmtId="0" fontId="15" fillId="0" borderId="0" xfId="0" applyFont="1" applyFill="1" applyAlignment="1">
      <alignment vertical="top"/>
    </xf>
    <xf numFmtId="38" fontId="15" fillId="0" borderId="0" xfId="18" applyFont="1" applyFill="1" applyAlignment="1">
      <alignment vertical="center"/>
    </xf>
    <xf numFmtId="38" fontId="15" fillId="0" borderId="0" xfId="18"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horizontal="center" vertical="top"/>
    </xf>
    <xf numFmtId="0" fontId="15" fillId="0" borderId="0" xfId="0" applyFont="1" applyFill="1" applyAlignment="1">
      <alignment horizontal="left" vertical="center" wrapText="1"/>
    </xf>
    <xf numFmtId="0" fontId="10" fillId="0" borderId="0" xfId="0" applyFont="1" applyFill="1" applyAlignment="1">
      <alignment vertical="center" wrapText="1"/>
    </xf>
    <xf numFmtId="0" fontId="40" fillId="0" borderId="0" xfId="0" applyFont="1" applyFill="1" applyAlignment="1">
      <alignment horizontal="center" vertical="center"/>
    </xf>
    <xf numFmtId="0" fontId="0" fillId="0" borderId="0" xfId="0" applyFill="1">
      <alignment vertical="center"/>
    </xf>
    <xf numFmtId="0" fontId="29" fillId="0" borderId="0" xfId="7" applyFont="1" applyFill="1" applyProtection="1">
      <alignment vertical="center"/>
      <protection locked="0"/>
    </xf>
    <xf numFmtId="0" fontId="15" fillId="0" borderId="4" xfId="7" applyFont="1" applyBorder="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15" fillId="0" borderId="30" xfId="1" applyNumberFormat="1" applyFont="1" applyFill="1" applyBorder="1" applyAlignment="1" applyProtection="1">
      <alignment horizontal="center" vertical="center" wrapText="1"/>
      <protection locked="0"/>
    </xf>
    <xf numFmtId="0" fontId="56" fillId="13" borderId="15" xfId="20" applyFont="1" applyFill="1" applyBorder="1" applyAlignment="1" applyProtection="1">
      <alignment horizontal="center" vertical="center" textRotation="255"/>
      <protection locked="0"/>
    </xf>
    <xf numFmtId="0" fontId="44" fillId="0" borderId="0" xfId="10" applyFont="1" applyAlignment="1">
      <alignment horizontal="center" vertical="center"/>
    </xf>
    <xf numFmtId="0" fontId="12" fillId="0" borderId="6" xfId="10" applyBorder="1" applyAlignment="1">
      <alignment horizontal="left" vertical="top" wrapText="1"/>
    </xf>
    <xf numFmtId="0" fontId="43" fillId="0" borderId="14" xfId="10" applyFont="1" applyBorder="1" applyAlignment="1">
      <alignment horizontal="left" vertical="top" wrapText="1"/>
    </xf>
    <xf numFmtId="0" fontId="43" fillId="0" borderId="15" xfId="10" applyFont="1" applyBorder="1" applyAlignment="1">
      <alignment horizontal="left" vertical="top" wrapText="1"/>
    </xf>
    <xf numFmtId="0" fontId="13" fillId="0" borderId="0" xfId="8" applyFont="1" applyAlignment="1">
      <alignment horizontal="center" vertical="center"/>
    </xf>
    <xf numFmtId="0" fontId="19" fillId="0" borderId="62" xfId="0" applyFont="1" applyBorder="1" applyAlignment="1">
      <alignment horizontal="center" vertical="center"/>
    </xf>
    <xf numFmtId="0" fontId="19" fillId="0" borderId="24" xfId="0" applyFont="1" applyBorder="1" applyAlignment="1">
      <alignment horizontal="center" vertical="center"/>
    </xf>
    <xf numFmtId="176" fontId="19" fillId="0" borderId="63" xfId="0" applyNumberFormat="1" applyFont="1" applyBorder="1" applyAlignment="1">
      <alignment horizontal="center" vertical="center" wrapText="1"/>
    </xf>
    <xf numFmtId="176" fontId="19" fillId="0" borderId="3" xfId="0" applyNumberFormat="1" applyFont="1" applyBorder="1" applyAlignment="1">
      <alignment horizontal="center" vertical="center" wrapText="1"/>
    </xf>
    <xf numFmtId="0" fontId="19" fillId="0" borderId="64" xfId="0" applyFont="1" applyBorder="1" applyAlignment="1">
      <alignment horizontal="center" vertical="center" wrapText="1" shrinkToFit="1"/>
    </xf>
    <xf numFmtId="0" fontId="19" fillId="0" borderId="17" xfId="0" applyFont="1" applyBorder="1" applyAlignment="1">
      <alignment horizontal="center" vertical="center" wrapText="1" shrinkToFit="1"/>
    </xf>
    <xf numFmtId="0" fontId="19" fillId="0" borderId="66" xfId="0" applyFont="1" applyBorder="1" applyAlignment="1">
      <alignment horizontal="center" vertical="center" wrapText="1" shrinkToFit="1"/>
    </xf>
    <xf numFmtId="0" fontId="19" fillId="0" borderId="23" xfId="0" applyFont="1" applyBorder="1" applyAlignment="1">
      <alignment horizontal="center" vertical="center" shrinkToFit="1"/>
    </xf>
    <xf numFmtId="38" fontId="19" fillId="0" borderId="54" xfId="3" applyFont="1" applyFill="1" applyBorder="1" applyAlignment="1">
      <alignment horizontal="center" vertical="center" wrapText="1" readingOrder="1"/>
    </xf>
    <xf numFmtId="38" fontId="19" fillId="0" borderId="11" xfId="3" applyFont="1" applyFill="1" applyBorder="1" applyAlignment="1">
      <alignment horizontal="center" vertical="center" wrapText="1" readingOrder="1"/>
    </xf>
    <xf numFmtId="38" fontId="19" fillId="0" borderId="37" xfId="3" applyFont="1" applyFill="1" applyBorder="1" applyAlignment="1">
      <alignment horizontal="center" vertical="center" wrapText="1" readingOrder="1"/>
    </xf>
    <xf numFmtId="38" fontId="19" fillId="0" borderId="9" xfId="3" applyFont="1" applyFill="1" applyBorder="1" applyAlignment="1">
      <alignment horizontal="center" vertical="center" wrapText="1" readingOrder="1"/>
    </xf>
    <xf numFmtId="38" fontId="19" fillId="0" borderId="1" xfId="3" applyFont="1" applyFill="1" applyBorder="1" applyAlignment="1">
      <alignment horizontal="center" vertical="center" wrapText="1" readingOrder="1"/>
    </xf>
    <xf numFmtId="38" fontId="19" fillId="0" borderId="13" xfId="3" applyFont="1" applyFill="1" applyBorder="1" applyAlignment="1">
      <alignment horizontal="center" vertical="center" wrapText="1" readingOrder="1"/>
    </xf>
    <xf numFmtId="38" fontId="19" fillId="0" borderId="16" xfId="3" applyFont="1" applyFill="1" applyBorder="1" applyAlignment="1">
      <alignment horizontal="center" vertical="center" wrapText="1" readingOrder="1"/>
    </xf>
    <xf numFmtId="38" fontId="19" fillId="0" borderId="5" xfId="3" applyFont="1" applyFill="1" applyBorder="1" applyAlignment="1">
      <alignment horizontal="center" vertical="center" wrapText="1" readingOrder="1"/>
    </xf>
    <xf numFmtId="0" fontId="19" fillId="0" borderId="1" xfId="0" applyFont="1" applyBorder="1" applyAlignment="1">
      <alignment horizontal="center" vertical="center" wrapText="1" shrinkToFit="1"/>
    </xf>
    <xf numFmtId="0" fontId="19" fillId="0" borderId="11" xfId="0" applyFont="1" applyBorder="1" applyAlignment="1">
      <alignment horizontal="center" vertical="center" wrapText="1" shrinkToFit="1"/>
    </xf>
    <xf numFmtId="0" fontId="19" fillId="0" borderId="13"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9"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38" fontId="19" fillId="0" borderId="12" xfId="3" applyFont="1" applyFill="1" applyBorder="1" applyAlignment="1">
      <alignment horizontal="center" vertical="center" wrapText="1" readingOrder="1"/>
    </xf>
    <xf numFmtId="38" fontId="19" fillId="0" borderId="10" xfId="3" applyFont="1" applyFill="1" applyBorder="1" applyAlignment="1">
      <alignment horizontal="center" vertical="center" wrapText="1" readingOrder="1"/>
    </xf>
    <xf numFmtId="38" fontId="19" fillId="0" borderId="62" xfId="3" applyFont="1" applyFill="1" applyBorder="1" applyAlignment="1">
      <alignment horizontal="center" vertical="center" wrapText="1" readingOrder="1"/>
    </xf>
    <xf numFmtId="38" fontId="19" fillId="0" borderId="65" xfId="3" applyFont="1" applyFill="1" applyBorder="1" applyAlignment="1">
      <alignment horizontal="center" vertical="center" wrapText="1" readingOrder="1"/>
    </xf>
    <xf numFmtId="38" fontId="19" fillId="0" borderId="28" xfId="3" applyFont="1" applyFill="1" applyBorder="1" applyAlignment="1">
      <alignment horizontal="center" vertical="center" wrapText="1" readingOrder="1"/>
    </xf>
    <xf numFmtId="38" fontId="19" fillId="0" borderId="29" xfId="3" applyFont="1" applyFill="1" applyBorder="1" applyAlignment="1">
      <alignment horizontal="center" vertical="center" wrapText="1" readingOrder="1"/>
    </xf>
    <xf numFmtId="0" fontId="19" fillId="0" borderId="54" xfId="0" applyFont="1" applyBorder="1" applyAlignment="1">
      <alignment horizontal="center" vertical="center"/>
    </xf>
    <xf numFmtId="0" fontId="19" fillId="0" borderId="11" xfId="0" applyFont="1" applyBorder="1" applyAlignment="1">
      <alignment horizontal="center" vertical="center"/>
    </xf>
    <xf numFmtId="0" fontId="19" fillId="0" borderId="59" xfId="0" applyFont="1" applyBorder="1" applyAlignment="1">
      <alignment horizontal="center" vertical="center"/>
    </xf>
    <xf numFmtId="0" fontId="19" fillId="0" borderId="37" xfId="0" applyFont="1" applyBorder="1" applyAlignment="1">
      <alignment horizontal="center" vertical="center"/>
    </xf>
    <xf numFmtId="0" fontId="19" fillId="0" borderId="9" xfId="0" applyFont="1" applyBorder="1" applyAlignment="1">
      <alignment horizontal="center" vertical="center"/>
    </xf>
    <xf numFmtId="0" fontId="19" fillId="0" borderId="60"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66" xfId="0" applyFont="1" applyBorder="1" applyAlignment="1">
      <alignment horizontal="left" vertical="center" wrapText="1" shrinkToFit="1"/>
    </xf>
    <xf numFmtId="0" fontId="19" fillId="0" borderId="23" xfId="0" applyFont="1" applyBorder="1" applyAlignment="1">
      <alignment horizontal="left" vertical="center" wrapText="1" shrinkToFit="1"/>
    </xf>
    <xf numFmtId="0" fontId="19" fillId="0" borderId="2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65" xfId="0" applyFont="1" applyBorder="1" applyAlignment="1">
      <alignment horizontal="center" vertical="center" wrapText="1" shrinkToFit="1"/>
    </xf>
    <xf numFmtId="0" fontId="17" fillId="0" borderId="47" xfId="0" applyFont="1" applyBorder="1" applyAlignment="1">
      <alignment horizontal="center" vertical="center" wrapText="1" shrinkToFit="1"/>
    </xf>
    <xf numFmtId="0" fontId="18" fillId="0" borderId="49" xfId="0" applyFont="1" applyBorder="1" applyAlignment="1">
      <alignment horizontal="center" vertical="center" shrinkToFit="1"/>
    </xf>
    <xf numFmtId="0" fontId="18" fillId="0" borderId="67" xfId="0" applyFont="1" applyBorder="1" applyAlignment="1">
      <alignment horizontal="center" vertical="center" shrinkToFit="1"/>
    </xf>
    <xf numFmtId="0" fontId="19" fillId="0" borderId="11" xfId="0" applyFont="1" applyBorder="1" applyAlignment="1">
      <alignment horizontal="center" vertical="center" wrapText="1"/>
    </xf>
    <xf numFmtId="0" fontId="19" fillId="0" borderId="9" xfId="0" applyFont="1" applyBorder="1" applyAlignment="1">
      <alignment horizontal="center" vertical="center" wrapText="1"/>
    </xf>
    <xf numFmtId="38" fontId="19" fillId="0" borderId="56" xfId="3" applyFont="1" applyFill="1" applyBorder="1" applyAlignment="1">
      <alignment horizontal="center" vertical="center" wrapText="1" readingOrder="1"/>
    </xf>
    <xf numFmtId="38" fontId="19" fillId="0" borderId="24" xfId="3" applyFont="1" applyFill="1" applyBorder="1" applyAlignment="1">
      <alignment horizontal="center" vertical="center" wrapText="1" readingOrder="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8" xfId="0" applyFont="1" applyBorder="1" applyAlignment="1">
      <alignment horizontal="center" vertical="center" wrapText="1"/>
    </xf>
    <xf numFmtId="38" fontId="19" fillId="0" borderId="3" xfId="3" applyFont="1" applyFill="1" applyBorder="1" applyAlignment="1">
      <alignment horizontal="center" vertical="center" wrapText="1" readingOrder="1"/>
    </xf>
    <xf numFmtId="0" fontId="19" fillId="0" borderId="12"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19" fillId="0" borderId="12" xfId="0" applyFont="1" applyBorder="1" applyAlignment="1">
      <alignment horizontal="left" vertical="top" wrapText="1" shrinkToFit="1"/>
    </xf>
    <xf numFmtId="0" fontId="19" fillId="0" borderId="3" xfId="0" applyFont="1" applyBorder="1" applyAlignment="1">
      <alignment horizontal="left" vertical="top" wrapText="1" shrinkToFit="1"/>
    </xf>
    <xf numFmtId="38" fontId="18" fillId="0" borderId="66" xfId="3" applyFont="1" applyFill="1" applyBorder="1" applyAlignment="1">
      <alignment horizontal="center" vertical="center" wrapText="1"/>
    </xf>
    <xf numFmtId="38" fontId="18" fillId="0" borderId="23" xfId="3"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47" xfId="0" applyFont="1" applyBorder="1" applyAlignment="1">
      <alignment horizontal="center" vertical="center" wrapText="1"/>
    </xf>
    <xf numFmtId="0" fontId="18" fillId="0" borderId="49" xfId="0" applyFont="1" applyBorder="1" applyAlignment="1">
      <alignment horizontal="center" vertical="center"/>
    </xf>
    <xf numFmtId="0" fontId="18" fillId="0" borderId="67" xfId="0" applyFont="1" applyBorder="1" applyAlignment="1">
      <alignment horizontal="center" vertical="center"/>
    </xf>
    <xf numFmtId="0" fontId="18" fillId="0" borderId="70" xfId="0" applyFont="1" applyBorder="1" applyAlignment="1">
      <alignment horizontal="center" vertical="center"/>
    </xf>
    <xf numFmtId="0" fontId="18" fillId="0" borderId="71" xfId="0" applyFont="1" applyBorder="1" applyAlignment="1">
      <alignment horizontal="center" vertical="center"/>
    </xf>
    <xf numFmtId="0" fontId="19" fillId="0" borderId="20" xfId="0" applyFont="1" applyBorder="1" applyAlignment="1">
      <alignment horizontal="center" vertical="top" wrapText="1"/>
    </xf>
    <xf numFmtId="0" fontId="19" fillId="0" borderId="18" xfId="0" applyFont="1" applyBorder="1" applyAlignment="1">
      <alignment horizontal="center" vertical="top" wrapText="1"/>
    </xf>
    <xf numFmtId="0" fontId="19" fillId="0" borderId="48" xfId="0" applyFont="1" applyBorder="1" applyAlignment="1">
      <alignment horizontal="center" vertical="top" wrapText="1"/>
    </xf>
    <xf numFmtId="0" fontId="19" fillId="0" borderId="47" xfId="0" applyFont="1" applyBorder="1" applyAlignment="1">
      <alignment horizontal="center" vertical="top" wrapText="1"/>
    </xf>
    <xf numFmtId="0" fontId="19" fillId="0" borderId="13" xfId="0" applyFont="1" applyBorder="1" applyAlignment="1">
      <alignment horizontal="left" vertical="top" wrapText="1" shrinkToFit="1"/>
    </xf>
    <xf numFmtId="0" fontId="19" fillId="0" borderId="8" xfId="0" applyFont="1" applyBorder="1" applyAlignment="1">
      <alignment horizontal="left" vertical="top" wrapText="1" shrinkToFit="1"/>
    </xf>
    <xf numFmtId="0" fontId="10" fillId="0" borderId="0" xfId="7" applyFont="1" applyAlignment="1" applyProtection="1">
      <alignment horizontal="center" vertical="center" textRotation="255"/>
      <protection locked="0"/>
    </xf>
    <xf numFmtId="0" fontId="10" fillId="0" borderId="57" xfId="7" applyFont="1" applyBorder="1" applyAlignment="1" applyProtection="1">
      <alignment horizontal="center" vertical="center" textRotation="255"/>
      <protection locked="0"/>
    </xf>
    <xf numFmtId="0" fontId="19" fillId="5" borderId="96" xfId="0" applyFont="1" applyFill="1" applyBorder="1" applyAlignment="1">
      <alignment horizontal="center" vertical="center" wrapText="1" shrinkToFit="1"/>
    </xf>
    <xf numFmtId="0" fontId="19" fillId="5" borderId="100" xfId="0" applyFont="1" applyFill="1" applyBorder="1" applyAlignment="1">
      <alignment horizontal="center" vertical="center" wrapText="1" shrinkToFit="1"/>
    </xf>
    <xf numFmtId="0" fontId="19" fillId="5" borderId="98" xfId="0" applyFont="1" applyFill="1" applyBorder="1" applyAlignment="1">
      <alignment horizontal="center" vertical="center" wrapText="1" shrinkToFit="1"/>
    </xf>
    <xf numFmtId="0" fontId="19" fillId="5" borderId="66" xfId="0" applyFont="1" applyFill="1" applyBorder="1" applyAlignment="1">
      <alignment horizontal="center" vertical="center" wrapText="1" shrinkToFit="1"/>
    </xf>
    <xf numFmtId="0" fontId="19" fillId="5" borderId="23" xfId="0" applyFont="1" applyFill="1" applyBorder="1" applyAlignment="1">
      <alignment horizontal="center" vertical="center" wrapText="1" shrinkToFit="1"/>
    </xf>
    <xf numFmtId="0" fontId="10" fillId="0" borderId="12" xfId="7" applyBorder="1" applyAlignment="1" applyProtection="1">
      <alignment horizontal="center" vertical="center" textRotation="255" wrapText="1"/>
      <protection locked="0"/>
    </xf>
    <xf numFmtId="0" fontId="10" fillId="0" borderId="10" xfId="7" applyBorder="1" applyAlignment="1" applyProtection="1">
      <alignment horizontal="center" vertical="center" textRotation="255" wrapText="1"/>
      <protection locked="0"/>
    </xf>
    <xf numFmtId="0" fontId="15" fillId="0" borderId="6" xfId="7" applyFont="1" applyBorder="1" applyAlignment="1" applyProtection="1">
      <alignment horizontal="center" vertical="center" wrapText="1"/>
      <protection locked="0"/>
    </xf>
    <xf numFmtId="0" fontId="15" fillId="0" borderId="72" xfId="9" applyFont="1" applyBorder="1" applyAlignment="1" applyProtection="1">
      <alignment horizontal="center" vertical="center" wrapText="1"/>
      <protection locked="0"/>
    </xf>
    <xf numFmtId="0" fontId="15" fillId="0" borderId="11" xfId="9" applyFont="1" applyBorder="1" applyAlignment="1" applyProtection="1">
      <alignment horizontal="center" vertical="center" wrapText="1"/>
      <protection locked="0"/>
    </xf>
    <xf numFmtId="0" fontId="15" fillId="0" borderId="58" xfId="9" applyFont="1" applyBorder="1" applyAlignment="1" applyProtection="1">
      <alignment horizontal="center" vertical="center" wrapText="1"/>
      <protection locked="0"/>
    </xf>
    <xf numFmtId="0" fontId="15" fillId="0" borderId="22" xfId="9" applyFont="1" applyBorder="1" applyAlignment="1" applyProtection="1">
      <alignment horizontal="center" vertical="center" wrapText="1"/>
      <protection locked="0"/>
    </xf>
    <xf numFmtId="0" fontId="15" fillId="0" borderId="21" xfId="9" applyFont="1" applyBorder="1" applyAlignment="1" applyProtection="1">
      <alignment horizontal="center" vertical="center" wrapText="1"/>
      <protection locked="0"/>
    </xf>
    <xf numFmtId="0" fontId="15" fillId="0" borderId="39" xfId="7" applyFont="1" applyBorder="1" applyAlignment="1" applyProtection="1">
      <alignment horizontal="center" vertical="center" wrapText="1"/>
      <protection locked="0"/>
    </xf>
    <xf numFmtId="0" fontId="15" fillId="0" borderId="14" xfId="7" applyFont="1" applyBorder="1" applyAlignment="1" applyProtection="1">
      <alignment horizontal="center" vertical="center" wrapText="1"/>
      <protection locked="0"/>
    </xf>
    <xf numFmtId="0" fontId="15" fillId="0" borderId="2" xfId="7" applyFont="1" applyBorder="1" applyAlignment="1" applyProtection="1">
      <alignment horizontal="center" vertical="center" wrapText="1"/>
      <protection locked="0"/>
    </xf>
    <xf numFmtId="0" fontId="15" fillId="0" borderId="61" xfId="7" applyFont="1" applyBorder="1" applyAlignment="1" applyProtection="1">
      <alignment horizontal="center" vertical="center" wrapText="1"/>
      <protection locked="0"/>
    </xf>
    <xf numFmtId="38" fontId="15" fillId="0" borderId="12" xfId="18" applyFont="1" applyBorder="1" applyAlignment="1" applyProtection="1">
      <alignment horizontal="center" vertical="center" wrapText="1"/>
      <protection locked="0"/>
    </xf>
    <xf numFmtId="38" fontId="15" fillId="0" borderId="10" xfId="18" applyFont="1" applyBorder="1" applyAlignment="1" applyProtection="1">
      <alignment horizontal="center" vertical="center" wrapText="1"/>
      <protection locked="0"/>
    </xf>
    <xf numFmtId="0" fontId="15" fillId="0" borderId="18" xfId="9" applyFont="1" applyBorder="1" applyAlignment="1" applyProtection="1">
      <alignment horizontal="center" vertical="center" textRotation="255" wrapText="1"/>
      <protection locked="0"/>
    </xf>
    <xf numFmtId="0" fontId="15" fillId="0" borderId="19" xfId="9" applyFont="1" applyBorder="1" applyAlignment="1" applyProtection="1">
      <alignment horizontal="center" vertical="center" textRotation="255" wrapText="1"/>
      <protection locked="0"/>
    </xf>
    <xf numFmtId="0" fontId="15" fillId="0" borderId="12" xfId="9" applyFont="1" applyBorder="1" applyAlignment="1" applyProtection="1">
      <alignment horizontal="center" vertical="center" wrapText="1"/>
      <protection locked="0"/>
    </xf>
    <xf numFmtId="0" fontId="15" fillId="0" borderId="10" xfId="9"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24" xfId="9" applyFont="1" applyBorder="1" applyAlignment="1" applyProtection="1">
      <alignment horizontal="center" vertical="center" textRotation="255" wrapText="1"/>
      <protection locked="0"/>
    </xf>
    <xf numFmtId="0" fontId="15" fillId="0" borderId="28" xfId="9" applyFont="1" applyBorder="1" applyAlignment="1" applyProtection="1">
      <alignment horizontal="center" vertical="center" textRotation="255" wrapText="1"/>
      <protection locked="0"/>
    </xf>
    <xf numFmtId="9" fontId="15" fillId="0" borderId="39" xfId="19" applyFont="1" applyFill="1" applyBorder="1" applyAlignment="1" applyProtection="1">
      <alignment horizontal="center" vertical="center" wrapText="1"/>
      <protection locked="0"/>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0" xfId="7" applyFont="1" applyAlignment="1" applyProtection="1">
      <alignment horizontal="center" vertical="center"/>
      <protection locked="0"/>
    </xf>
    <xf numFmtId="38" fontId="15" fillId="0" borderId="4" xfId="18" applyFont="1" applyBorder="1" applyAlignment="1" applyProtection="1">
      <alignment horizontal="center" vertical="center" wrapText="1"/>
      <protection locked="0"/>
    </xf>
    <xf numFmtId="0" fontId="15" fillId="0" borderId="69" xfId="7" applyFont="1" applyBorder="1" applyAlignment="1" applyProtection="1">
      <alignment horizontal="center" vertical="center" wrapText="1"/>
      <protection locked="0"/>
    </xf>
    <xf numFmtId="0" fontId="15" fillId="0" borderId="70" xfId="7" applyFont="1" applyBorder="1" applyAlignment="1" applyProtection="1">
      <alignment horizontal="center" vertical="center" wrapText="1"/>
      <protection locked="0"/>
    </xf>
    <xf numFmtId="0" fontId="15" fillId="0" borderId="71" xfId="7" applyFont="1" applyBorder="1" applyAlignment="1" applyProtection="1">
      <alignment horizontal="center" vertical="center" wrapText="1"/>
      <protection locked="0"/>
    </xf>
    <xf numFmtId="0" fontId="15" fillId="0" borderId="37"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shrinkToFit="1"/>
      <protection locked="0"/>
    </xf>
    <xf numFmtId="0" fontId="15" fillId="0" borderId="24" xfId="7" applyFont="1" applyBorder="1" applyAlignment="1" applyProtection="1">
      <alignment horizontal="center" vertical="center" textRotation="255" shrinkToFit="1"/>
      <protection locked="0"/>
    </xf>
    <xf numFmtId="0" fontId="15" fillId="0" borderId="28" xfId="7" applyFont="1" applyBorder="1" applyAlignment="1" applyProtection="1">
      <alignment horizontal="center" vertical="center" textRotation="255" shrinkToFit="1"/>
      <protection locked="0"/>
    </xf>
    <xf numFmtId="0" fontId="15" fillId="0" borderId="3" xfId="9"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shrinkToFit="1"/>
      <protection locked="0"/>
    </xf>
    <xf numFmtId="0" fontId="15" fillId="0" borderId="11" xfId="7" applyFont="1" applyBorder="1" applyAlignment="1" applyProtection="1">
      <alignment horizontal="center" vertical="center" wrapText="1" shrinkToFit="1"/>
      <protection locked="0"/>
    </xf>
    <xf numFmtId="0" fontId="15" fillId="0" borderId="13" xfId="9" applyFont="1" applyBorder="1" applyAlignment="1" applyProtection="1">
      <alignment horizontal="center" vertical="center" wrapText="1"/>
      <protection locked="0"/>
    </xf>
    <xf numFmtId="0" fontId="15" fillId="0" borderId="17" xfId="9" applyFont="1" applyBorder="1" applyAlignment="1" applyProtection="1">
      <alignment horizontal="center" vertical="center" wrapText="1"/>
      <protection locked="0"/>
    </xf>
    <xf numFmtId="0" fontId="15" fillId="0" borderId="0" xfId="9" applyFont="1" applyAlignment="1" applyProtection="1">
      <alignment horizontal="center" vertical="center" wrapText="1"/>
      <protection locked="0"/>
    </xf>
    <xf numFmtId="0" fontId="15" fillId="0" borderId="8" xfId="9" applyFont="1" applyBorder="1" applyAlignment="1" applyProtection="1">
      <alignment horizontal="center" vertical="center" wrapText="1"/>
      <protection locked="0"/>
    </xf>
    <xf numFmtId="0" fontId="15" fillId="0" borderId="16" xfId="9"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5" xfId="9" applyFont="1" applyBorder="1" applyAlignment="1" applyProtection="1">
      <alignment horizontal="center" vertical="center" wrapText="1"/>
      <protection locked="0"/>
    </xf>
    <xf numFmtId="0" fontId="15" fillId="0" borderId="0" xfId="7" applyFont="1" applyAlignment="1" applyProtection="1">
      <alignment horizontal="center" vertical="center" wrapText="1" shrinkToFit="1"/>
      <protection locked="0"/>
    </xf>
    <xf numFmtId="0" fontId="15" fillId="0" borderId="9" xfId="7" applyFont="1" applyBorder="1" applyAlignment="1" applyProtection="1">
      <alignment horizontal="center" vertical="center" wrapText="1" shrinkToFit="1"/>
      <protection locked="0"/>
    </xf>
    <xf numFmtId="0" fontId="15" fillId="0" borderId="49" xfId="7" applyFont="1" applyBorder="1" applyAlignment="1" applyProtection="1">
      <alignment horizontal="center" vertical="center" wrapText="1"/>
      <protection locked="0"/>
    </xf>
    <xf numFmtId="0" fontId="15" fillId="0" borderId="67" xfId="7" applyFont="1" applyBorder="1" applyAlignment="1" applyProtection="1">
      <alignment horizontal="center" vertical="center" wrapText="1"/>
      <protection locked="0"/>
    </xf>
    <xf numFmtId="0" fontId="15" fillId="0" borderId="6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70" xfId="9" applyFont="1" applyBorder="1" applyAlignment="1" applyProtection="1">
      <alignment horizontal="center" vertical="center" wrapText="1"/>
      <protection locked="0"/>
    </xf>
    <xf numFmtId="0" fontId="15" fillId="0" borderId="71" xfId="9" applyFont="1" applyBorder="1" applyAlignment="1" applyProtection="1">
      <alignment horizontal="center" vertical="center" wrapText="1"/>
      <protection locked="0"/>
    </xf>
    <xf numFmtId="0" fontId="15" fillId="0" borderId="31" xfId="9" applyFont="1" applyBorder="1" applyAlignment="1" applyProtection="1">
      <alignment horizontal="center" vertical="center" wrapText="1"/>
      <protection locked="0"/>
    </xf>
    <xf numFmtId="0" fontId="15" fillId="0" borderId="73" xfId="7" applyFont="1" applyBorder="1" applyAlignment="1" applyProtection="1">
      <alignment horizontal="center" vertical="center" wrapText="1"/>
      <protection locked="0"/>
    </xf>
    <xf numFmtId="0" fontId="15" fillId="0" borderId="23" xfId="7" applyFont="1" applyBorder="1" applyAlignment="1" applyProtection="1">
      <alignment horizontal="center" vertical="center" wrapText="1"/>
      <protection locked="0"/>
    </xf>
    <xf numFmtId="0" fontId="15" fillId="0" borderId="30" xfId="7" applyFont="1" applyBorder="1" applyAlignment="1" applyProtection="1">
      <alignment horizontal="center" vertical="center" wrapText="1"/>
      <protection locked="0"/>
    </xf>
    <xf numFmtId="0" fontId="15" fillId="0" borderId="54" xfId="9" applyFont="1" applyBorder="1" applyAlignment="1" applyProtection="1">
      <alignment horizontal="center" vertical="center" wrapText="1"/>
      <protection locked="0"/>
    </xf>
    <xf numFmtId="0" fontId="15" fillId="0" borderId="54" xfId="7" applyFont="1" applyBorder="1" applyAlignment="1" applyProtection="1">
      <alignment horizontal="center" vertical="center" wrapText="1"/>
      <protection locked="0"/>
    </xf>
    <xf numFmtId="0" fontId="15" fillId="0" borderId="11" xfId="0" applyFont="1" applyBorder="1" applyAlignment="1">
      <alignment horizontal="center" vertical="center" wrapText="1"/>
    </xf>
    <xf numFmtId="0" fontId="15" fillId="0" borderId="74" xfId="9"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5" fillId="0" borderId="37" xfId="9" applyFont="1" applyBorder="1" applyAlignment="1" applyProtection="1">
      <alignment horizontal="center" vertical="center" wrapText="1"/>
      <protection locked="0"/>
    </xf>
    <xf numFmtId="0" fontId="15" fillId="0" borderId="9" xfId="0" applyFont="1" applyBorder="1" applyAlignment="1">
      <alignment horizontal="center" vertical="center" wrapText="1"/>
    </xf>
    <xf numFmtId="0" fontId="15" fillId="0" borderId="12" xfId="7" applyFont="1" applyBorder="1" applyAlignment="1">
      <alignment horizontal="left" vertical="center" wrapText="1"/>
    </xf>
    <xf numFmtId="0" fontId="15" fillId="0" borderId="3" xfId="7" applyFont="1" applyBorder="1" applyAlignment="1">
      <alignment horizontal="left" vertical="center" wrapText="1"/>
    </xf>
    <xf numFmtId="0" fontId="15" fillId="0" borderId="10" xfId="7" applyFont="1" applyBorder="1" applyAlignment="1">
      <alignment horizontal="left" vertical="center" wrapText="1"/>
    </xf>
    <xf numFmtId="0" fontId="15" fillId="0" borderId="12" xfId="7" applyFont="1" applyBorder="1" applyAlignment="1" applyProtection="1">
      <alignment horizontal="center" vertical="top" wrapText="1"/>
      <protection locked="0"/>
    </xf>
    <xf numFmtId="0" fontId="15" fillId="0" borderId="3" xfId="0" applyFont="1" applyBorder="1" applyAlignment="1">
      <alignment horizontal="center" vertical="top" wrapText="1"/>
    </xf>
    <xf numFmtId="0" fontId="15" fillId="0" borderId="10" xfId="0" applyFont="1" applyBorder="1" applyAlignment="1">
      <alignment horizontal="center" vertical="top" wrapText="1"/>
    </xf>
    <xf numFmtId="0" fontId="15" fillId="0" borderId="48" xfId="7" applyFont="1" applyBorder="1" applyAlignment="1" applyProtection="1">
      <alignment horizontal="center" vertical="top" wrapText="1"/>
      <protection locked="0"/>
    </xf>
    <xf numFmtId="0" fontId="15" fillId="0" borderId="47" xfId="0" applyFont="1" applyBorder="1" applyAlignment="1">
      <alignment horizontal="center" vertical="top" wrapText="1"/>
    </xf>
    <xf numFmtId="0" fontId="15" fillId="0" borderId="29" xfId="0" applyFont="1" applyBorder="1" applyAlignment="1">
      <alignment horizontal="center" vertical="top" wrapText="1"/>
    </xf>
    <xf numFmtId="0" fontId="15" fillId="0" borderId="62" xfId="0" applyFont="1" applyBorder="1" applyAlignment="1">
      <alignment horizontal="center" vertical="center"/>
    </xf>
    <xf numFmtId="0" fontId="15" fillId="0" borderId="24" xfId="0" applyFont="1" applyBorder="1" applyAlignment="1">
      <alignment horizontal="center" vertical="center"/>
    </xf>
    <xf numFmtId="0" fontId="15" fillId="0" borderId="28" xfId="0" applyFont="1" applyBorder="1" applyAlignment="1">
      <alignment horizontal="center" vertical="center"/>
    </xf>
    <xf numFmtId="0" fontId="15" fillId="0" borderId="50" xfId="7" applyFont="1" applyBorder="1" applyAlignment="1" applyProtection="1">
      <alignment horizontal="center" vertical="center" wrapText="1"/>
      <protection locked="0"/>
    </xf>
    <xf numFmtId="0" fontId="15" fillId="0" borderId="64" xfId="7" applyFont="1" applyBorder="1" applyAlignment="1" applyProtection="1">
      <alignment horizontal="center" vertical="center" wrapText="1"/>
      <protection locked="0"/>
    </xf>
    <xf numFmtId="0" fontId="15" fillId="0" borderId="17" xfId="7" applyFont="1" applyBorder="1" applyAlignment="1" applyProtection="1">
      <alignment horizontal="center" vertical="center" wrapText="1"/>
      <protection locked="0"/>
    </xf>
    <xf numFmtId="0" fontId="15" fillId="0" borderId="57" xfId="7" applyFont="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textRotation="255" wrapText="1"/>
      <protection locked="0"/>
    </xf>
    <xf numFmtId="0" fontId="15" fillId="0" borderId="10" xfId="7" applyFont="1" applyBorder="1" applyAlignment="1" applyProtection="1">
      <alignment horizontal="center" vertical="center" textRotation="255" wrapText="1"/>
      <protection locked="0"/>
    </xf>
    <xf numFmtId="0" fontId="15" fillId="0" borderId="48"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74"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protection locked="0"/>
    </xf>
    <xf numFmtId="0" fontId="15" fillId="0" borderId="12" xfId="7" applyFont="1" applyBorder="1" applyAlignment="1" applyProtection="1">
      <alignment horizontal="center" vertical="center" shrinkToFit="1"/>
      <protection locked="0"/>
    </xf>
    <xf numFmtId="0" fontId="15" fillId="0" borderId="10" xfId="7" applyFont="1" applyBorder="1" applyAlignment="1" applyProtection="1">
      <alignment horizontal="center" vertical="center" shrinkToFit="1"/>
      <protection locked="0"/>
    </xf>
    <xf numFmtId="0" fontId="15" fillId="0" borderId="15" xfId="7"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wrapText="1"/>
      <protection locked="0"/>
    </xf>
    <xf numFmtId="0" fontId="15" fillId="0" borderId="28" xfId="7" applyFont="1" applyBorder="1" applyAlignment="1" applyProtection="1">
      <alignment horizontal="center" vertical="center" textRotation="255" wrapText="1"/>
      <protection locked="0"/>
    </xf>
    <xf numFmtId="0" fontId="15" fillId="0" borderId="12" xfId="7" applyFont="1" applyBorder="1" applyAlignment="1" applyProtection="1">
      <alignment horizontal="center" vertical="center" wrapText="1" shrinkToFit="1"/>
      <protection locked="0"/>
    </xf>
    <xf numFmtId="0" fontId="15" fillId="0" borderId="10" xfId="7" applyFont="1" applyBorder="1" applyAlignment="1" applyProtection="1">
      <alignment horizontal="center" vertical="center" wrapText="1" shrinkToFit="1"/>
      <protection locked="0"/>
    </xf>
    <xf numFmtId="0" fontId="15" fillId="0" borderId="6" xfId="7" applyFont="1" applyBorder="1" applyAlignment="1" applyProtection="1">
      <alignment horizontal="center" vertical="center" wrapText="1" shrinkToFit="1"/>
      <protection locked="0"/>
    </xf>
    <xf numFmtId="0" fontId="15" fillId="0" borderId="14" xfId="7" applyFont="1" applyBorder="1" applyAlignment="1" applyProtection="1">
      <alignment horizontal="center" vertical="center" wrapText="1" shrinkToFit="1"/>
      <protection locked="0"/>
    </xf>
    <xf numFmtId="0" fontId="15" fillId="0" borderId="63" xfId="7" applyFont="1" applyFill="1" applyBorder="1" applyAlignment="1" applyProtection="1">
      <alignment horizontal="center" vertical="center" wrapText="1"/>
      <protection locked="0"/>
    </xf>
    <xf numFmtId="0" fontId="15" fillId="0" borderId="3" xfId="7" applyFont="1" applyFill="1" applyBorder="1" applyAlignment="1" applyProtection="1">
      <alignment horizontal="center" vertical="center" wrapText="1"/>
      <protection locked="0"/>
    </xf>
    <xf numFmtId="0" fontId="15" fillId="0" borderId="10" xfId="7" applyFont="1" applyFill="1" applyBorder="1" applyAlignment="1" applyProtection="1">
      <alignment horizontal="center" vertical="center" wrapText="1"/>
      <protection locked="0"/>
    </xf>
    <xf numFmtId="0" fontId="15" fillId="5" borderId="6" xfId="7" applyFont="1" applyFill="1" applyBorder="1" applyAlignment="1" applyProtection="1">
      <alignment horizontal="center" vertical="center" wrapText="1"/>
      <protection locked="0"/>
    </xf>
    <xf numFmtId="0" fontId="15" fillId="5" borderId="14" xfId="7" applyFont="1" applyFill="1" applyBorder="1" applyAlignment="1" applyProtection="1">
      <alignment horizontal="center" vertical="center" wrapText="1"/>
      <protection locked="0"/>
    </xf>
    <xf numFmtId="0" fontId="15" fillId="5" borderId="35" xfId="7" applyFont="1" applyFill="1" applyBorder="1" applyAlignment="1" applyProtection="1">
      <alignment horizontal="center" vertical="center" wrapText="1"/>
      <protection locked="0"/>
    </xf>
    <xf numFmtId="0" fontId="15" fillId="0" borderId="35" xfId="0" applyFont="1" applyBorder="1" applyAlignment="1">
      <alignment horizontal="center" vertical="center" wrapText="1"/>
    </xf>
    <xf numFmtId="9" fontId="15" fillId="0" borderId="56" xfId="19" applyFont="1" applyFill="1" applyBorder="1" applyAlignment="1" applyProtection="1">
      <alignment horizontal="center" vertical="top" wrapText="1"/>
      <protection locked="0"/>
    </xf>
    <xf numFmtId="0" fontId="15" fillId="0" borderId="24" xfId="0" applyFont="1" applyBorder="1" applyAlignment="1">
      <alignment horizontal="center" vertical="top" wrapText="1"/>
    </xf>
    <xf numFmtId="0" fontId="15" fillId="0" borderId="28" xfId="0" applyFont="1" applyBorder="1" applyAlignment="1">
      <alignment horizontal="center" vertical="top" wrapText="1"/>
    </xf>
    <xf numFmtId="38" fontId="15" fillId="0" borderId="71" xfId="18" applyFont="1" applyBorder="1" applyAlignment="1" applyProtection="1">
      <alignment horizontal="center" vertical="center" wrapText="1"/>
      <protection locked="0"/>
    </xf>
    <xf numFmtId="38" fontId="15" fillId="0" borderId="57" xfId="18" applyFont="1" applyBorder="1" applyAlignment="1">
      <alignment horizontal="center" vertical="center" wrapText="1"/>
    </xf>
    <xf numFmtId="0" fontId="15" fillId="0" borderId="49" xfId="9" applyFont="1" applyBorder="1" applyAlignment="1" applyProtection="1">
      <alignment horizontal="center" vertical="center" wrapText="1"/>
      <protection locked="0"/>
    </xf>
    <xf numFmtId="0" fontId="15" fillId="0" borderId="67" xfId="9" applyFont="1" applyBorder="1" applyAlignment="1" applyProtection="1">
      <alignment horizontal="center" vertical="center" wrapText="1"/>
      <protection locked="0"/>
    </xf>
    <xf numFmtId="0" fontId="15" fillId="0" borderId="68" xfId="9" applyFont="1" applyBorder="1" applyAlignment="1" applyProtection="1">
      <alignment horizontal="center" vertical="center" wrapText="1"/>
      <protection locked="0"/>
    </xf>
    <xf numFmtId="0" fontId="15" fillId="0" borderId="3" xfId="7" applyFont="1" applyBorder="1" applyAlignment="1" applyProtection="1">
      <alignment horizontal="center" wrapText="1"/>
      <protection locked="0"/>
    </xf>
    <xf numFmtId="0" fontId="15" fillId="0" borderId="47" xfId="7" applyFont="1" applyBorder="1" applyAlignment="1" applyProtection="1">
      <alignment horizontal="center" vertical="top" wrapText="1"/>
      <protection locked="0"/>
    </xf>
    <xf numFmtId="0" fontId="15" fillId="0" borderId="2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center" wrapText="1"/>
      <protection locked="0"/>
    </xf>
    <xf numFmtId="0" fontId="15" fillId="5" borderId="10" xfId="7" applyFont="1" applyFill="1" applyBorder="1" applyAlignment="1" applyProtection="1">
      <alignment horizontal="center" vertical="center" wrapText="1"/>
      <protection locked="0"/>
    </xf>
    <xf numFmtId="0" fontId="15" fillId="0" borderId="3" xfId="7" applyFont="1" applyBorder="1" applyAlignment="1" applyProtection="1">
      <alignment horizontal="center" vertical="center" wrapText="1"/>
      <protection locked="0"/>
    </xf>
    <xf numFmtId="0" fontId="15" fillId="0" borderId="51" xfId="7" applyFont="1" applyBorder="1" applyAlignment="1" applyProtection="1">
      <alignment horizontal="center" vertical="center" wrapText="1"/>
      <protection locked="0"/>
    </xf>
    <xf numFmtId="0" fontId="15" fillId="0" borderId="94" xfId="7" applyFont="1" applyBorder="1" applyAlignment="1" applyProtection="1">
      <alignment horizontal="center" vertical="center" wrapText="1"/>
      <protection locked="0"/>
    </xf>
    <xf numFmtId="0" fontId="15" fillId="0" borderId="66" xfId="7" applyFont="1" applyBorder="1" applyAlignment="1" applyProtection="1">
      <alignment horizontal="left" vertical="center" wrapText="1"/>
      <protection locked="0"/>
    </xf>
    <xf numFmtId="0" fontId="15" fillId="0" borderId="23" xfId="7" applyFont="1" applyBorder="1" applyAlignment="1" applyProtection="1">
      <alignment horizontal="left" vertical="center" wrapText="1"/>
      <protection locked="0"/>
    </xf>
    <xf numFmtId="0" fontId="15" fillId="0" borderId="30" xfId="7" applyFont="1" applyBorder="1" applyAlignment="1" applyProtection="1">
      <alignment horizontal="left" vertical="center" wrapText="1"/>
      <protection locked="0"/>
    </xf>
    <xf numFmtId="0" fontId="15" fillId="0" borderId="12" xfId="9" applyFont="1" applyBorder="1" applyAlignment="1" applyProtection="1">
      <alignment horizontal="left" vertical="center" wrapText="1"/>
      <protection locked="0"/>
    </xf>
    <xf numFmtId="0" fontId="15" fillId="0" borderId="10" xfId="9" applyFont="1" applyBorder="1" applyAlignment="1" applyProtection="1">
      <alignment horizontal="left" vertical="center" wrapText="1"/>
      <protection locked="0"/>
    </xf>
    <xf numFmtId="0" fontId="15" fillId="0" borderId="69" xfId="9" applyFont="1" applyBorder="1" applyAlignment="1" applyProtection="1">
      <alignment horizontal="center" vertical="center" wrapText="1"/>
      <protection locked="0"/>
    </xf>
    <xf numFmtId="0" fontId="15" fillId="0" borderId="74" xfId="7" applyFont="1" applyBorder="1" applyAlignment="1" applyProtection="1">
      <alignment horizontal="center" vertical="top" wrapText="1"/>
      <protection locked="0"/>
    </xf>
    <xf numFmtId="0" fontId="15" fillId="0" borderId="37" xfId="7" applyFont="1" applyBorder="1" applyAlignment="1" applyProtection="1">
      <alignment horizontal="center" vertical="top" wrapText="1"/>
      <protection locked="0"/>
    </xf>
    <xf numFmtId="0" fontId="15" fillId="5" borderId="17" xfId="7" applyFont="1" applyFill="1" applyBorder="1" applyAlignment="1" applyProtection="1">
      <alignment horizontal="center" vertical="top" textRotation="255" wrapText="1"/>
      <protection locked="0"/>
    </xf>
    <xf numFmtId="0" fontId="15" fillId="5" borderId="16" xfId="7" applyFont="1" applyFill="1" applyBorder="1" applyAlignment="1" applyProtection="1">
      <alignment horizontal="center" vertical="top" textRotation="255" wrapText="1"/>
      <protection locked="0"/>
    </xf>
    <xf numFmtId="0" fontId="15" fillId="0" borderId="13"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protection locked="0"/>
    </xf>
    <xf numFmtId="0" fontId="15" fillId="0" borderId="11" xfId="7" applyFont="1" applyBorder="1" applyAlignment="1" applyProtection="1">
      <alignment horizontal="center" vertical="center" wrapText="1"/>
      <protection locked="0"/>
    </xf>
    <xf numFmtId="0" fontId="15" fillId="0" borderId="55"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12" xfId="7" applyFont="1" applyBorder="1" applyAlignment="1" applyProtection="1">
      <alignment horizontal="center" wrapText="1"/>
      <protection locked="0"/>
    </xf>
    <xf numFmtId="0" fontId="15" fillId="0" borderId="17" xfId="7" applyFont="1" applyBorder="1" applyAlignment="1" applyProtection="1">
      <alignment horizontal="center" vertical="top" wrapText="1"/>
      <protection locked="0"/>
    </xf>
    <xf numFmtId="0" fontId="15" fillId="0" borderId="16" xfId="7" applyFont="1" applyBorder="1" applyAlignment="1" applyProtection="1">
      <alignment horizontal="center" vertical="top" wrapText="1"/>
      <protection locked="0"/>
    </xf>
    <xf numFmtId="0" fontId="15" fillId="0" borderId="35" xfId="7" applyFont="1" applyBorder="1" applyAlignment="1" applyProtection="1">
      <alignment horizontal="center" vertical="center" wrapText="1"/>
      <protection locked="0"/>
    </xf>
    <xf numFmtId="0" fontId="15" fillId="0" borderId="56" xfId="7" applyFont="1" applyBorder="1" applyAlignment="1" applyProtection="1">
      <alignment horizontal="left" vertical="top" wrapText="1"/>
      <protection locked="0"/>
    </xf>
    <xf numFmtId="0" fontId="15" fillId="0" borderId="24" xfId="7" applyFont="1" applyBorder="1" applyAlignment="1" applyProtection="1">
      <alignment horizontal="left" vertical="top" wrapText="1"/>
      <protection locked="0"/>
    </xf>
    <xf numFmtId="0" fontId="15" fillId="0" borderId="28" xfId="7" applyFont="1" applyBorder="1" applyAlignment="1" applyProtection="1">
      <alignment horizontal="left" vertical="top" wrapText="1"/>
      <protection locked="0"/>
    </xf>
    <xf numFmtId="0" fontId="15" fillId="0" borderId="3" xfId="7" applyFont="1" applyBorder="1" applyAlignment="1" applyProtection="1">
      <alignment horizontal="center" vertical="top" wrapText="1"/>
      <protection locked="0"/>
    </xf>
    <xf numFmtId="0" fontId="15" fillId="0" borderId="10" xfId="7" applyFont="1" applyBorder="1" applyAlignment="1" applyProtection="1">
      <alignment horizontal="center" vertical="top" wrapText="1"/>
      <protection locked="0"/>
    </xf>
    <xf numFmtId="9" fontId="15" fillId="0" borderId="12" xfId="19" applyFont="1" applyFill="1" applyBorder="1" applyAlignment="1" applyProtection="1">
      <alignment horizontal="center" vertical="top" wrapText="1"/>
      <protection locked="0"/>
    </xf>
    <xf numFmtId="9" fontId="15" fillId="0" borderId="3" xfId="19" applyFont="1" applyFill="1" applyBorder="1" applyAlignment="1" applyProtection="1">
      <alignment horizontal="center" vertical="top" wrapText="1"/>
      <protection locked="0"/>
    </xf>
    <xf numFmtId="9" fontId="15" fillId="0" borderId="10" xfId="19" applyFont="1" applyFill="1" applyBorder="1" applyAlignment="1" applyProtection="1">
      <alignment horizontal="center" vertical="top" wrapText="1"/>
      <protection locked="0"/>
    </xf>
    <xf numFmtId="0" fontId="10" fillId="0" borderId="6" xfId="7" applyBorder="1" applyAlignment="1" applyProtection="1">
      <alignment horizontal="center" vertical="center" textRotation="255"/>
      <protection locked="0"/>
    </xf>
    <xf numFmtId="9" fontId="15" fillId="5" borderId="12" xfId="19" applyFont="1" applyFill="1" applyBorder="1" applyAlignment="1" applyProtection="1">
      <alignment horizontal="center" vertical="top" wrapText="1"/>
      <protection locked="0"/>
    </xf>
    <xf numFmtId="9" fontId="15" fillId="5" borderId="3" xfId="19" applyFont="1" applyFill="1" applyBorder="1" applyAlignment="1" applyProtection="1">
      <alignment horizontal="center" vertical="top" wrapText="1"/>
      <protection locked="0"/>
    </xf>
    <xf numFmtId="9" fontId="15" fillId="5" borderId="10" xfId="19" applyFont="1" applyFill="1" applyBorder="1" applyAlignment="1" applyProtection="1">
      <alignment horizontal="center" vertical="top" wrapText="1"/>
      <protection locked="0"/>
    </xf>
    <xf numFmtId="0" fontId="15" fillId="0" borderId="1" xfId="9" applyFont="1" applyBorder="1" applyAlignment="1" applyProtection="1">
      <alignment horizontal="center" vertical="center" wrapText="1"/>
      <protection locked="0"/>
    </xf>
    <xf numFmtId="0" fontId="15" fillId="0" borderId="55" xfId="9" applyFont="1" applyBorder="1" applyAlignment="1" applyProtection="1">
      <alignment horizontal="center" vertical="center" wrapText="1"/>
      <protection locked="0"/>
    </xf>
    <xf numFmtId="0" fontId="15" fillId="0" borderId="57" xfId="9" applyFont="1" applyBorder="1" applyAlignment="1" applyProtection="1">
      <alignment horizontal="center" vertical="center" wrapText="1"/>
      <protection locked="0"/>
    </xf>
    <xf numFmtId="0" fontId="15" fillId="0" borderId="24" xfId="7" applyFont="1" applyBorder="1" applyAlignment="1" applyProtection="1">
      <alignment horizontal="center" vertical="center" textRotation="255" wrapText="1"/>
      <protection locked="0"/>
    </xf>
    <xf numFmtId="0" fontId="15" fillId="0" borderId="1" xfId="7" applyFont="1" applyBorder="1" applyAlignment="1" applyProtection="1">
      <alignment horizontal="center" vertical="center" textRotation="255" wrapText="1"/>
      <protection locked="0"/>
    </xf>
    <xf numFmtId="0" fontId="15" fillId="0" borderId="16" xfId="7" applyFont="1" applyBorder="1" applyAlignment="1" applyProtection="1">
      <alignment horizontal="center" vertical="center" textRotation="255" wrapText="1"/>
      <protection locked="0"/>
    </xf>
    <xf numFmtId="0" fontId="15" fillId="0" borderId="3" xfId="7" applyFont="1" applyBorder="1" applyAlignment="1" applyProtection="1">
      <alignment horizontal="left" vertical="top" wrapText="1"/>
      <protection locked="0"/>
    </xf>
    <xf numFmtId="0" fontId="15" fillId="0" borderId="17" xfId="7" applyFont="1" applyBorder="1" applyAlignment="1" applyProtection="1">
      <alignment horizontal="center" wrapText="1"/>
      <protection locked="0"/>
    </xf>
    <xf numFmtId="0" fontId="15" fillId="0" borderId="47" xfId="7" applyFont="1" applyBorder="1" applyAlignment="1" applyProtection="1">
      <alignment horizontal="center" vertical="top" textRotation="255" wrapText="1"/>
      <protection locked="0"/>
    </xf>
    <xf numFmtId="0" fontId="15" fillId="0" borderId="29" xfId="7" applyFont="1" applyBorder="1" applyAlignment="1" applyProtection="1">
      <alignment horizontal="center" vertical="top" textRotation="255" wrapText="1"/>
      <protection locked="0"/>
    </xf>
    <xf numFmtId="0" fontId="15" fillId="0" borderId="1" xfId="7" applyFont="1" applyBorder="1" applyAlignment="1" applyProtection="1">
      <alignment horizontal="center" vertical="top" wrapText="1"/>
      <protection locked="0"/>
    </xf>
    <xf numFmtId="0" fontId="15" fillId="0" borderId="17" xfId="0" applyFont="1" applyBorder="1" applyAlignment="1">
      <alignment horizontal="center" vertical="top" wrapText="1"/>
    </xf>
    <xf numFmtId="0" fontId="15" fillId="0" borderId="16" xfId="0" applyFont="1" applyBorder="1" applyAlignment="1">
      <alignment horizontal="center" vertical="top" wrapText="1"/>
    </xf>
    <xf numFmtId="0" fontId="15" fillId="0" borderId="56" xfId="7" applyFont="1" applyBorder="1" applyAlignment="1" applyProtection="1">
      <alignment horizontal="center" vertical="top" textRotation="255" wrapText="1"/>
      <protection locked="0"/>
    </xf>
    <xf numFmtId="0" fontId="15" fillId="0" borderId="24" xfId="7" applyFont="1" applyBorder="1" applyAlignment="1" applyProtection="1">
      <alignment horizontal="center" vertical="top" textRotation="255" wrapText="1"/>
      <protection locked="0"/>
    </xf>
    <xf numFmtId="0" fontId="15" fillId="0" borderId="28" xfId="7" applyFont="1" applyBorder="1" applyAlignment="1" applyProtection="1">
      <alignment horizontal="center" vertical="top" textRotation="255" wrapText="1"/>
      <protection locked="0"/>
    </xf>
    <xf numFmtId="0" fontId="15" fillId="0" borderId="0" xfId="7" applyFont="1" applyAlignment="1" applyProtection="1">
      <alignment horizontal="center" vertical="top" wrapText="1"/>
      <protection locked="0"/>
    </xf>
    <xf numFmtId="0" fontId="15" fillId="0" borderId="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top" textRotation="255" wrapText="1"/>
      <protection locked="0"/>
    </xf>
    <xf numFmtId="0" fontId="15" fillId="5" borderId="10" xfId="7" applyFont="1" applyFill="1" applyBorder="1" applyAlignment="1" applyProtection="1">
      <alignment horizontal="center" vertical="top" textRotation="255" wrapText="1"/>
      <protection locked="0"/>
    </xf>
    <xf numFmtId="0" fontId="15" fillId="5" borderId="3" xfId="7" applyFont="1" applyFill="1" applyBorder="1" applyAlignment="1">
      <alignment horizontal="center" vertical="center" wrapText="1"/>
    </xf>
    <xf numFmtId="0" fontId="15" fillId="5" borderId="10" xfId="7" applyFont="1" applyFill="1" applyBorder="1" applyAlignment="1">
      <alignment horizontal="center" vertical="center" wrapText="1"/>
    </xf>
    <xf numFmtId="0" fontId="10" fillId="0" borderId="4" xfId="7" applyBorder="1" applyAlignment="1" applyProtection="1">
      <alignment horizontal="center" vertical="center" textRotation="255" wrapText="1"/>
      <protection locked="0"/>
    </xf>
    <xf numFmtId="0" fontId="10" fillId="0" borderId="4" xfId="7" applyBorder="1" applyAlignment="1" applyProtection="1">
      <alignment horizontal="center" vertical="center"/>
      <protection locked="0"/>
    </xf>
    <xf numFmtId="0" fontId="15" fillId="0" borderId="8" xfId="7" applyFont="1" applyBorder="1" applyAlignment="1" applyProtection="1">
      <alignment horizontal="center" vertical="center" wrapText="1"/>
      <protection locked="0"/>
    </xf>
    <xf numFmtId="0" fontId="10" fillId="0" borderId="0" xfId="7" applyAlignment="1" applyProtection="1">
      <alignment horizontal="center" vertical="center" textRotation="255" wrapText="1"/>
      <protection locked="0"/>
    </xf>
    <xf numFmtId="0" fontId="15" fillId="0" borderId="13" xfId="7" applyFont="1" applyBorder="1" applyAlignment="1" applyProtection="1">
      <alignment horizontal="center" vertical="top" wrapText="1"/>
      <protection locked="0"/>
    </xf>
    <xf numFmtId="0" fontId="15" fillId="0" borderId="8" xfId="7" applyFont="1" applyBorder="1" applyAlignment="1" applyProtection="1">
      <alignment horizontal="center" vertical="top" wrapText="1"/>
      <protection locked="0"/>
    </xf>
    <xf numFmtId="0" fontId="15" fillId="0" borderId="5" xfId="7" applyFont="1" applyBorder="1" applyAlignment="1" applyProtection="1">
      <alignment horizontal="center" vertical="top" wrapText="1"/>
      <protection locked="0"/>
    </xf>
    <xf numFmtId="0" fontId="15" fillId="0" borderId="65" xfId="7" applyFont="1" applyBorder="1" applyAlignment="1" applyProtection="1">
      <alignment horizontal="center" vertical="center" wrapText="1"/>
      <protection locked="0"/>
    </xf>
    <xf numFmtId="0" fontId="15" fillId="0" borderId="47" xfId="7" applyFont="1" applyBorder="1" applyAlignment="1" applyProtection="1">
      <alignment horizontal="center" vertical="center" wrapText="1"/>
      <protection locked="0"/>
    </xf>
    <xf numFmtId="0" fontId="46" fillId="13" borderId="0" xfId="20" applyFont="1" applyFill="1">
      <alignment vertical="center"/>
    </xf>
    <xf numFmtId="0" fontId="46" fillId="11" borderId="0" xfId="20" applyFont="1" applyFill="1">
      <alignment vertical="center"/>
    </xf>
    <xf numFmtId="0" fontId="46" fillId="14" borderId="0" xfId="20" applyFont="1" applyFill="1" applyAlignment="1">
      <alignment horizontal="left" vertical="center"/>
    </xf>
    <xf numFmtId="0" fontId="50" fillId="12" borderId="89" xfId="20" applyFont="1" applyFill="1" applyBorder="1" applyAlignment="1">
      <alignment horizontal="center" vertical="center"/>
    </xf>
    <xf numFmtId="0" fontId="50" fillId="12" borderId="118" xfId="20" applyFont="1" applyFill="1" applyBorder="1" applyAlignment="1">
      <alignment horizontal="center" vertical="center"/>
    </xf>
    <xf numFmtId="187" fontId="50" fillId="12" borderId="118" xfId="20" applyNumberFormat="1" applyFont="1" applyFill="1" applyBorder="1" applyAlignment="1" applyProtection="1">
      <alignment horizontal="center" vertical="center"/>
      <protection locked="0"/>
    </xf>
    <xf numFmtId="187" fontId="50" fillId="12" borderId="126" xfId="20" applyNumberFormat="1" applyFont="1" applyFill="1" applyBorder="1" applyAlignment="1" applyProtection="1">
      <alignment horizontal="center" vertical="center"/>
      <protection locked="0"/>
    </xf>
    <xf numFmtId="0" fontId="47" fillId="12" borderId="118" xfId="20" applyFont="1" applyFill="1" applyBorder="1">
      <alignment vertical="center"/>
    </xf>
    <xf numFmtId="0" fontId="47" fillId="12" borderId="126" xfId="20" applyFont="1" applyFill="1" applyBorder="1">
      <alignment vertical="center"/>
    </xf>
    <xf numFmtId="0" fontId="107" fillId="20" borderId="6" xfId="20" applyFont="1" applyFill="1" applyBorder="1" applyAlignment="1">
      <alignment horizontal="center" vertical="center"/>
    </xf>
    <xf numFmtId="0" fontId="107" fillId="20" borderId="14" xfId="20" applyFont="1" applyFill="1" applyBorder="1" applyAlignment="1">
      <alignment horizontal="center" vertical="center"/>
    </xf>
    <xf numFmtId="0" fontId="107" fillId="20" borderId="15" xfId="20" applyFont="1" applyFill="1" applyBorder="1" applyAlignment="1">
      <alignment horizontal="center" vertical="center"/>
    </xf>
    <xf numFmtId="0" fontId="109" fillId="12" borderId="11" xfId="20" applyFont="1" applyFill="1" applyBorder="1" applyAlignment="1">
      <alignment horizontal="center" vertical="center"/>
    </xf>
    <xf numFmtId="0" fontId="109" fillId="12" borderId="0" xfId="20" applyFont="1" applyFill="1" applyBorder="1" applyAlignment="1">
      <alignment horizontal="center" vertical="center"/>
    </xf>
    <xf numFmtId="0" fontId="66" fillId="12" borderId="11" xfId="20" applyFont="1" applyFill="1" applyBorder="1" applyAlignment="1">
      <alignment horizontal="left" vertical="top" wrapText="1"/>
    </xf>
    <xf numFmtId="0" fontId="66" fillId="12" borderId="0" xfId="20" applyFont="1" applyFill="1" applyAlignment="1">
      <alignment horizontal="left" vertical="top" wrapText="1"/>
    </xf>
    <xf numFmtId="0" fontId="66" fillId="12" borderId="0" xfId="20" applyFont="1" applyFill="1" applyAlignment="1">
      <alignment horizontal="left" vertical="center" wrapText="1"/>
    </xf>
    <xf numFmtId="0" fontId="49" fillId="12" borderId="89" xfId="20" applyFont="1" applyFill="1" applyBorder="1" applyAlignment="1">
      <alignment horizontal="center" vertical="center" wrapText="1"/>
    </xf>
    <xf numFmtId="0" fontId="49" fillId="12" borderId="118" xfId="20" applyFont="1" applyFill="1" applyBorder="1" applyAlignment="1">
      <alignment horizontal="center" vertical="center"/>
    </xf>
    <xf numFmtId="0" fontId="49" fillId="13" borderId="118" xfId="20" applyFont="1" applyFill="1" applyBorder="1" applyAlignment="1" applyProtection="1">
      <alignment horizontal="center" vertical="center" wrapText="1"/>
      <protection locked="0"/>
    </xf>
    <xf numFmtId="0" fontId="49" fillId="13" borderId="126" xfId="20" applyFont="1" applyFill="1" applyBorder="1" applyAlignment="1" applyProtection="1">
      <alignment horizontal="center" vertical="center" wrapText="1"/>
      <protection locked="0"/>
    </xf>
    <xf numFmtId="0" fontId="49" fillId="12" borderId="6" xfId="20" applyFont="1" applyFill="1" applyBorder="1" applyAlignment="1">
      <alignment horizontal="center" vertical="center" wrapText="1"/>
    </xf>
    <xf numFmtId="0" fontId="49" fillId="12" borderId="14" xfId="20" applyFont="1" applyFill="1" applyBorder="1" applyAlignment="1">
      <alignment horizontal="center" vertical="center" wrapText="1"/>
    </xf>
    <xf numFmtId="0" fontId="49" fillId="12" borderId="125" xfId="20" applyFont="1" applyFill="1" applyBorder="1" applyAlignment="1">
      <alignment horizontal="center" vertical="center" wrapText="1"/>
    </xf>
    <xf numFmtId="0" fontId="49" fillId="14" borderId="9" xfId="20" applyFont="1" applyFill="1" applyBorder="1" applyAlignment="1" applyProtection="1">
      <alignment horizontal="center" vertical="center"/>
      <protection locked="0"/>
    </xf>
    <xf numFmtId="0" fontId="49" fillId="12" borderId="111" xfId="20" applyFont="1" applyFill="1" applyBorder="1" applyAlignment="1">
      <alignment horizontal="center" vertical="center"/>
    </xf>
    <xf numFmtId="0" fontId="49" fillId="12" borderId="112" xfId="20" applyFont="1" applyFill="1" applyBorder="1" applyAlignment="1">
      <alignment horizontal="center" vertical="center"/>
    </xf>
    <xf numFmtId="0" fontId="49" fillId="13" borderId="112" xfId="20" applyFont="1" applyFill="1" applyBorder="1" applyAlignment="1" applyProtection="1">
      <alignment horizontal="center" vertical="center"/>
      <protection locked="0"/>
    </xf>
    <xf numFmtId="0" fontId="49" fillId="13" borderId="117" xfId="20" applyFont="1" applyFill="1" applyBorder="1" applyAlignment="1" applyProtection="1">
      <alignment horizontal="center" vertical="center"/>
      <protection locked="0"/>
    </xf>
    <xf numFmtId="0" fontId="49" fillId="12" borderId="89" xfId="20" applyFont="1" applyFill="1" applyBorder="1" applyAlignment="1">
      <alignment horizontal="center" vertical="center"/>
    </xf>
    <xf numFmtId="0" fontId="49" fillId="12" borderId="112" xfId="20" applyFont="1" applyFill="1" applyBorder="1" applyAlignment="1">
      <alignment horizontal="right" vertical="center"/>
    </xf>
    <xf numFmtId="0" fontId="49" fillId="12" borderId="113" xfId="20" applyFont="1" applyFill="1" applyBorder="1" applyAlignment="1">
      <alignment horizontal="right" vertical="center"/>
    </xf>
    <xf numFmtId="56" fontId="49" fillId="13" borderId="11" xfId="20" quotePrefix="1" applyNumberFormat="1" applyFont="1" applyFill="1" applyBorder="1" applyAlignment="1" applyProtection="1">
      <alignment horizontal="left" vertical="center"/>
      <protection locked="0"/>
    </xf>
    <xf numFmtId="0" fontId="49" fillId="13" borderId="11" xfId="20" applyNumberFormat="1" applyFont="1" applyFill="1" applyBorder="1" applyAlignment="1" applyProtection="1">
      <alignment horizontal="left" vertical="center"/>
      <protection locked="0"/>
    </xf>
    <xf numFmtId="0" fontId="49" fillId="13" borderId="13" xfId="20" applyNumberFormat="1" applyFont="1" applyFill="1" applyBorder="1" applyAlignment="1" applyProtection="1">
      <alignment horizontal="left" vertical="center"/>
      <protection locked="0"/>
    </xf>
    <xf numFmtId="0" fontId="49" fillId="12" borderId="4" xfId="20" applyFont="1" applyFill="1" applyBorder="1" applyAlignment="1">
      <alignment horizontal="center" vertical="center" wrapText="1"/>
    </xf>
    <xf numFmtId="0" fontId="56" fillId="12" borderId="14" xfId="20" applyFont="1" applyFill="1" applyBorder="1" applyAlignment="1" applyProtection="1">
      <alignment horizontal="center" vertical="center" wrapText="1"/>
      <protection locked="0"/>
    </xf>
    <xf numFmtId="0" fontId="56" fillId="12" borderId="15" xfId="20" applyFont="1" applyFill="1" applyBorder="1" applyAlignment="1" applyProtection="1">
      <alignment horizontal="center" vertical="center" wrapText="1"/>
      <protection locked="0"/>
    </xf>
    <xf numFmtId="0" fontId="56" fillId="12" borderId="16" xfId="20" applyFont="1" applyFill="1" applyBorder="1" applyAlignment="1">
      <alignment horizontal="center" vertical="center" wrapText="1" shrinkToFit="1"/>
    </xf>
    <xf numFmtId="0" fontId="56" fillId="12" borderId="9" xfId="20" applyFont="1" applyFill="1" applyBorder="1" applyAlignment="1">
      <alignment horizontal="center" vertical="center" wrapText="1" shrinkToFit="1"/>
    </xf>
    <xf numFmtId="0" fontId="56" fillId="12" borderId="116" xfId="20" applyFont="1" applyFill="1" applyBorder="1" applyAlignment="1">
      <alignment horizontal="center" vertical="center" wrapText="1" shrinkToFit="1"/>
    </xf>
    <xf numFmtId="0" fontId="49" fillId="13" borderId="115" xfId="20" applyFont="1" applyFill="1" applyBorder="1" applyAlignment="1" applyProtection="1">
      <alignment horizontal="left" vertical="center" wrapText="1" shrinkToFit="1"/>
      <protection locked="0"/>
    </xf>
    <xf numFmtId="0" fontId="49" fillId="13" borderId="9" xfId="20" applyFont="1" applyFill="1" applyBorder="1" applyAlignment="1" applyProtection="1">
      <alignment horizontal="left" vertical="center" wrapText="1" shrinkToFit="1"/>
      <protection locked="0"/>
    </xf>
    <xf numFmtId="0" fontId="49" fillId="13" borderId="5" xfId="20" applyFont="1" applyFill="1" applyBorder="1" applyAlignment="1" applyProtection="1">
      <alignment horizontal="left" vertical="center" wrapText="1" shrinkToFit="1"/>
      <protection locked="0"/>
    </xf>
    <xf numFmtId="0" fontId="49" fillId="12" borderId="16" xfId="20" applyFont="1" applyFill="1" applyBorder="1" applyAlignment="1">
      <alignment horizontal="center" vertical="center" wrapText="1"/>
    </xf>
    <xf numFmtId="0" fontId="49" fillId="12" borderId="9" xfId="20" applyFont="1" applyFill="1" applyBorder="1" applyAlignment="1">
      <alignment horizontal="center" vertical="center" wrapText="1"/>
    </xf>
    <xf numFmtId="0" fontId="49" fillId="14" borderId="16" xfId="20" applyFont="1" applyFill="1" applyBorder="1" applyAlignment="1" applyProtection="1">
      <alignment horizontal="left" vertical="center" wrapText="1" shrinkToFit="1"/>
      <protection locked="0"/>
    </xf>
    <xf numFmtId="0" fontId="49" fillId="14" borderId="9" xfId="20" applyFont="1" applyFill="1" applyBorder="1" applyAlignment="1" applyProtection="1">
      <alignment horizontal="left" vertical="center" wrapText="1" shrinkToFit="1"/>
      <protection locked="0"/>
    </xf>
    <xf numFmtId="0" fontId="49" fillId="14" borderId="5" xfId="20" applyFont="1" applyFill="1" applyBorder="1" applyAlignment="1" applyProtection="1">
      <alignment horizontal="left" vertical="center" wrapText="1" shrinkToFit="1"/>
      <protection locked="0"/>
    </xf>
    <xf numFmtId="0" fontId="49" fillId="12" borderId="4" xfId="20" applyFont="1" applyFill="1" applyBorder="1" applyAlignment="1">
      <alignment horizontal="center" vertical="center"/>
    </xf>
    <xf numFmtId="0" fontId="49" fillId="12" borderId="6" xfId="20" applyFont="1" applyFill="1" applyBorder="1" applyAlignment="1">
      <alignment horizontal="center" vertical="center"/>
    </xf>
    <xf numFmtId="0" fontId="56" fillId="12" borderId="126" xfId="20" applyFont="1" applyFill="1" applyBorder="1" applyAlignment="1" applyProtection="1">
      <alignment horizontal="center" vertical="center" wrapText="1"/>
      <protection locked="0"/>
    </xf>
    <xf numFmtId="0" fontId="56" fillId="12" borderId="4" xfId="20" applyFont="1" applyFill="1" applyBorder="1" applyAlignment="1" applyProtection="1">
      <alignment horizontal="center" vertical="center" wrapText="1"/>
      <protection locked="0"/>
    </xf>
    <xf numFmtId="0" fontId="56" fillId="12" borderId="1" xfId="20" applyFont="1" applyFill="1" applyBorder="1" applyAlignment="1">
      <alignment horizontal="center" wrapText="1"/>
    </xf>
    <xf numFmtId="0" fontId="56" fillId="12" borderId="11" xfId="20" applyFont="1" applyFill="1" applyBorder="1" applyAlignment="1">
      <alignment horizontal="center" wrapText="1"/>
    </xf>
    <xf numFmtId="0" fontId="56" fillId="12" borderId="114" xfId="20" applyFont="1" applyFill="1" applyBorder="1" applyAlignment="1">
      <alignment horizontal="center" wrapText="1"/>
    </xf>
    <xf numFmtId="0" fontId="56" fillId="13" borderId="113" xfId="20" applyFont="1" applyFill="1" applyBorder="1" applyAlignment="1" applyProtection="1">
      <alignment horizontal="left" shrinkToFit="1"/>
      <protection locked="0"/>
    </xf>
    <xf numFmtId="0" fontId="56" fillId="13" borderId="11" xfId="20" applyFont="1" applyFill="1" applyBorder="1" applyAlignment="1" applyProtection="1">
      <alignment horizontal="left" shrinkToFit="1"/>
      <protection locked="0"/>
    </xf>
    <xf numFmtId="0" fontId="56" fillId="13" borderId="13" xfId="20" applyFont="1" applyFill="1" applyBorder="1" applyAlignment="1" applyProtection="1">
      <alignment horizontal="left" shrinkToFit="1"/>
      <protection locked="0"/>
    </xf>
    <xf numFmtId="0" fontId="56" fillId="14" borderId="1" xfId="20" applyFont="1" applyFill="1" applyBorder="1" applyAlignment="1" applyProtection="1">
      <alignment horizontal="left"/>
      <protection locked="0"/>
    </xf>
    <xf numFmtId="0" fontId="56" fillId="14" borderId="11" xfId="20" applyFont="1" applyFill="1" applyBorder="1" applyAlignment="1" applyProtection="1">
      <alignment horizontal="left"/>
      <protection locked="0"/>
    </xf>
    <xf numFmtId="0" fontId="56" fillId="14" borderId="13" xfId="20" applyFont="1" applyFill="1" applyBorder="1" applyAlignment="1" applyProtection="1">
      <alignment horizontal="left"/>
      <protection locked="0"/>
    </xf>
    <xf numFmtId="0" fontId="69" fillId="12" borderId="14" xfId="22" applyFont="1" applyFill="1" applyBorder="1" applyAlignment="1">
      <alignment horizontal="center" vertical="center" wrapText="1"/>
    </xf>
    <xf numFmtId="0" fontId="94" fillId="12" borderId="14" xfId="22" applyFont="1" applyFill="1" applyBorder="1" applyAlignment="1">
      <alignment horizontal="center" vertical="center" wrapText="1"/>
    </xf>
    <xf numFmtId="0" fontId="54" fillId="12" borderId="14" xfId="22" applyFont="1" applyFill="1" applyBorder="1" applyAlignment="1">
      <alignment horizontal="left" vertical="center" wrapText="1"/>
    </xf>
    <xf numFmtId="0" fontId="54" fillId="12" borderId="15" xfId="22" applyFont="1" applyFill="1" applyBorder="1" applyAlignment="1">
      <alignment horizontal="left" vertical="center" wrapText="1"/>
    </xf>
    <xf numFmtId="0" fontId="54" fillId="12" borderId="15" xfId="22" applyFont="1" applyFill="1" applyBorder="1" applyAlignment="1" applyProtection="1">
      <alignment horizontal="left" vertical="center" wrapText="1"/>
      <protection locked="0"/>
    </xf>
    <xf numFmtId="0" fontId="54" fillId="12" borderId="4" xfId="22" applyFont="1" applyFill="1" applyBorder="1" applyAlignment="1" applyProtection="1">
      <alignment horizontal="left" vertical="center" wrapText="1"/>
      <protection locked="0"/>
    </xf>
    <xf numFmtId="0" fontId="54" fillId="12" borderId="0" xfId="20" applyFont="1" applyFill="1" applyAlignment="1">
      <alignment horizontal="center" vertical="center"/>
    </xf>
    <xf numFmtId="0" fontId="17" fillId="12" borderId="6" xfId="21" quotePrefix="1" applyFont="1" applyFill="1" applyBorder="1" applyAlignment="1">
      <alignment horizontal="center" vertical="center" wrapText="1"/>
    </xf>
    <xf numFmtId="0" fontId="17" fillId="12" borderId="15" xfId="21" quotePrefix="1" applyFont="1" applyFill="1" applyBorder="1" applyAlignment="1">
      <alignment horizontal="center" vertical="center" wrapText="1"/>
    </xf>
    <xf numFmtId="0" fontId="17" fillId="12" borderId="4" xfId="21" quotePrefix="1" applyFont="1" applyFill="1" applyBorder="1" applyAlignment="1">
      <alignment horizontal="center" vertical="center" wrapText="1"/>
    </xf>
    <xf numFmtId="0" fontId="17" fillId="12" borderId="14" xfId="21" quotePrefix="1" applyFont="1" applyFill="1" applyBorder="1" applyAlignment="1">
      <alignment horizontal="center" vertical="center" wrapText="1"/>
    </xf>
    <xf numFmtId="0" fontId="65" fillId="12" borderId="0" xfId="20" quotePrefix="1" applyFont="1" applyFill="1" applyAlignment="1">
      <alignment horizontal="right" vertical="center"/>
    </xf>
    <xf numFmtId="0" fontId="65" fillId="12" borderId="0" xfId="20" applyFont="1" applyFill="1" applyAlignment="1">
      <alignment horizontal="right" vertical="center"/>
    </xf>
    <xf numFmtId="0" fontId="49" fillId="12" borderId="118" xfId="20" applyFont="1" applyFill="1" applyBorder="1" applyAlignment="1">
      <alignment horizontal="center" vertical="center" wrapText="1"/>
    </xf>
    <xf numFmtId="0" fontId="49" fillId="13" borderId="118" xfId="20" applyFont="1" applyFill="1" applyBorder="1" applyAlignment="1" applyProtection="1">
      <alignment horizontal="center" vertical="center"/>
      <protection locked="0"/>
    </xf>
    <xf numFmtId="0" fontId="49" fillId="13" borderId="126" xfId="20" applyFont="1" applyFill="1" applyBorder="1" applyAlignment="1" applyProtection="1">
      <alignment horizontal="center" vertical="center"/>
      <protection locked="0"/>
    </xf>
    <xf numFmtId="0" fontId="49" fillId="12" borderId="141" xfId="20" applyFont="1" applyFill="1" applyBorder="1" applyAlignment="1">
      <alignment horizontal="center" vertical="center" wrapText="1"/>
    </xf>
    <xf numFmtId="0" fontId="0" fillId="14" borderId="141" xfId="0" quotePrefix="1" applyFill="1" applyBorder="1" applyAlignment="1" applyProtection="1">
      <alignment horizontal="left" vertical="center" indent="1"/>
      <protection locked="0"/>
    </xf>
    <xf numFmtId="0" fontId="0" fillId="14" borderId="14" xfId="0" applyFill="1" applyBorder="1" applyAlignment="1" applyProtection="1">
      <alignment horizontal="left" vertical="center" indent="1"/>
      <protection locked="0"/>
    </xf>
    <xf numFmtId="0" fontId="0" fillId="14" borderId="15" xfId="0" applyFill="1" applyBorder="1" applyAlignment="1" applyProtection="1">
      <alignment horizontal="left" vertical="center" indent="1"/>
      <protection locked="0"/>
    </xf>
    <xf numFmtId="0" fontId="54" fillId="12" borderId="11" xfId="22" applyFont="1" applyFill="1" applyBorder="1" applyAlignment="1">
      <alignment horizontal="center" vertical="center"/>
    </xf>
    <xf numFmtId="0" fontId="61" fillId="12" borderId="11" xfId="22" applyFont="1" applyFill="1" applyBorder="1" applyAlignment="1">
      <alignment horizontal="center" vertical="center"/>
    </xf>
    <xf numFmtId="0" fontId="54" fillId="12" borderId="11" xfId="22" applyFont="1" applyFill="1" applyBorder="1" applyAlignment="1">
      <alignment horizontal="left" vertical="center" wrapText="1"/>
    </xf>
    <xf numFmtId="0" fontId="54" fillId="12" borderId="13" xfId="22" applyFont="1" applyFill="1" applyBorder="1" applyAlignment="1">
      <alignment horizontal="left" vertical="center" wrapText="1"/>
    </xf>
    <xf numFmtId="0" fontId="56" fillId="12" borderId="118" xfId="20" applyFont="1" applyFill="1" applyBorder="1" applyAlignment="1">
      <alignment vertical="center" shrinkToFit="1"/>
    </xf>
    <xf numFmtId="0" fontId="56" fillId="12" borderId="126" xfId="20" applyFont="1" applyFill="1" applyBorder="1" applyAlignment="1">
      <alignment vertical="center" shrinkToFit="1"/>
    </xf>
    <xf numFmtId="0" fontId="56" fillId="12" borderId="118" xfId="20" applyFont="1" applyFill="1" applyBorder="1">
      <alignment vertical="center"/>
    </xf>
    <xf numFmtId="0" fontId="56" fillId="12" borderId="126" xfId="20" applyFont="1" applyFill="1" applyBorder="1">
      <alignment vertical="center"/>
    </xf>
    <xf numFmtId="0" fontId="54" fillId="12" borderId="4" xfId="21" applyFont="1" applyFill="1" applyBorder="1" applyAlignment="1">
      <alignment horizontal="center" vertical="center"/>
    </xf>
    <xf numFmtId="0" fontId="54" fillId="12" borderId="4" xfId="21" applyFont="1" applyFill="1" applyBorder="1" applyAlignment="1">
      <alignment horizontal="center" vertical="center" shrinkToFit="1"/>
    </xf>
    <xf numFmtId="0" fontId="54" fillId="12" borderId="4" xfId="21" applyFont="1" applyFill="1" applyBorder="1" applyAlignment="1">
      <alignment horizontal="center" vertical="center" wrapText="1"/>
    </xf>
    <xf numFmtId="0" fontId="17" fillId="13" borderId="6" xfId="21" quotePrefix="1" applyFont="1" applyFill="1" applyBorder="1" applyAlignment="1" applyProtection="1">
      <alignment horizontal="center" vertical="center" wrapText="1"/>
      <protection locked="0"/>
    </xf>
    <xf numFmtId="0" fontId="17" fillId="13" borderId="15" xfId="21" quotePrefix="1" applyFont="1" applyFill="1" applyBorder="1" applyAlignment="1" applyProtection="1">
      <alignment horizontal="center" vertical="center" wrapText="1"/>
      <protection locked="0"/>
    </xf>
    <xf numFmtId="0" fontId="17" fillId="13" borderId="6"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left" vertical="center" wrapText="1"/>
      <protection locked="0"/>
    </xf>
    <xf numFmtId="0" fontId="17" fillId="13" borderId="15" xfId="21" quotePrefix="1" applyFont="1" applyFill="1" applyBorder="1" applyAlignment="1" applyProtection="1">
      <alignment horizontal="left" vertical="center" wrapText="1"/>
      <protection locked="0"/>
    </xf>
    <xf numFmtId="0" fontId="56" fillId="12" borderId="127" xfId="20" applyFont="1" applyFill="1" applyBorder="1" applyAlignment="1">
      <alignment vertical="center" wrapText="1" shrinkToFit="1"/>
    </xf>
    <xf numFmtId="0" fontId="56" fillId="12" borderId="14" xfId="20" applyFont="1" applyFill="1" applyBorder="1" applyAlignment="1">
      <alignment vertical="center" wrapText="1" shrinkToFit="1"/>
    </xf>
    <xf numFmtId="0" fontId="56" fillId="12" borderId="15" xfId="20" applyFont="1" applyFill="1" applyBorder="1" applyAlignment="1">
      <alignment vertical="center" wrapText="1" shrinkToFit="1"/>
    </xf>
    <xf numFmtId="0" fontId="56" fillId="12" borderId="11" xfId="20" applyFont="1" applyFill="1" applyBorder="1" applyAlignment="1">
      <alignment horizontal="center" vertical="center" wrapText="1"/>
    </xf>
    <xf numFmtId="0" fontId="56" fillId="12" borderId="0" xfId="20" applyFont="1" applyFill="1" applyAlignment="1">
      <alignment horizontal="center" vertical="center" wrapText="1"/>
    </xf>
    <xf numFmtId="0" fontId="17" fillId="14" borderId="6" xfId="21" quotePrefix="1" applyFont="1" applyFill="1" applyBorder="1" applyAlignment="1" applyProtection="1">
      <alignment horizontal="center" vertical="center" wrapText="1"/>
      <protection locked="0"/>
    </xf>
    <xf numFmtId="0" fontId="17" fillId="14" borderId="15" xfId="21" quotePrefix="1" applyFont="1" applyFill="1" applyBorder="1" applyAlignment="1" applyProtection="1">
      <alignment horizontal="center" vertical="center" wrapText="1"/>
      <protection locked="0"/>
    </xf>
    <xf numFmtId="0" fontId="56" fillId="13"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protection locked="0"/>
    </xf>
    <xf numFmtId="0" fontId="17" fillId="0" borderId="15" xfId="23" applyFont="1" applyBorder="1" applyAlignment="1">
      <alignment horizontal="center" vertical="center" shrinkToFit="1"/>
    </xf>
    <xf numFmtId="0" fontId="68" fillId="0" borderId="4" xfId="24" applyFont="1" applyBorder="1" applyAlignment="1">
      <alignment horizontal="center" vertical="center" shrinkToFit="1"/>
    </xf>
    <xf numFmtId="0" fontId="17" fillId="0" borderId="4" xfId="23" applyFont="1" applyBorder="1" applyAlignment="1">
      <alignment horizontal="center" vertical="center" shrinkToFit="1"/>
    </xf>
    <xf numFmtId="0" fontId="68" fillId="0" borderId="4" xfId="24" applyFont="1" applyBorder="1" applyAlignment="1">
      <alignment vertical="center" shrinkToFit="1"/>
    </xf>
    <xf numFmtId="38" fontId="56" fillId="14" borderId="4" xfId="18" applyFont="1" applyFill="1" applyBorder="1" applyAlignment="1" applyProtection="1">
      <alignment horizontal="center" vertical="center"/>
      <protection locked="0"/>
    </xf>
    <xf numFmtId="38" fontId="56" fillId="14" borderId="4" xfId="18" applyFont="1" applyFill="1" applyBorder="1" applyAlignment="1" applyProtection="1">
      <alignment horizontal="center" vertical="center" shrinkToFit="1"/>
      <protection locked="0"/>
    </xf>
    <xf numFmtId="0" fontId="54" fillId="13" borderId="4" xfId="21" applyFont="1" applyFill="1" applyBorder="1" applyAlignment="1" applyProtection="1">
      <alignment horizontal="center" vertical="center" wrapText="1"/>
      <protection locked="0"/>
    </xf>
    <xf numFmtId="0" fontId="92" fillId="12" borderId="4" xfId="21" applyFont="1" applyFill="1" applyBorder="1" applyAlignment="1">
      <alignment horizontal="center" vertical="center" wrapText="1"/>
    </xf>
    <xf numFmtId="0" fontId="54" fillId="12" borderId="1" xfId="21" applyFont="1" applyFill="1" applyBorder="1" applyAlignment="1">
      <alignment horizontal="center" vertical="center" shrinkToFit="1"/>
    </xf>
    <xf numFmtId="0" fontId="54" fillId="12" borderId="11" xfId="21" applyFont="1" applyFill="1" applyBorder="1" applyAlignment="1">
      <alignment horizontal="center" vertical="center" shrinkToFit="1"/>
    </xf>
    <xf numFmtId="0" fontId="54" fillId="12" borderId="13" xfId="21" applyFont="1" applyFill="1" applyBorder="1" applyAlignment="1">
      <alignment horizontal="center" vertical="center" shrinkToFit="1"/>
    </xf>
    <xf numFmtId="0" fontId="54" fillId="12" borderId="6" xfId="21" applyFont="1" applyFill="1" applyBorder="1" applyAlignment="1">
      <alignment horizontal="center" vertical="center" wrapText="1"/>
    </xf>
    <xf numFmtId="0" fontId="54" fillId="12" borderId="15" xfId="21" applyFont="1" applyFill="1" applyBorder="1" applyAlignment="1">
      <alignment horizontal="center" vertical="center" wrapText="1"/>
    </xf>
    <xf numFmtId="0" fontId="56" fillId="14" borderId="6" xfId="20" applyFont="1" applyFill="1" applyBorder="1" applyAlignment="1" applyProtection="1">
      <alignment horizontal="center" vertical="center"/>
      <protection locked="0"/>
    </xf>
    <xf numFmtId="0" fontId="56" fillId="14" borderId="15" xfId="20" applyFont="1" applyFill="1" applyBorder="1" applyAlignment="1" applyProtection="1">
      <alignment horizontal="center" vertical="center"/>
      <protection locked="0"/>
    </xf>
    <xf numFmtId="0" fontId="54" fillId="12" borderId="12" xfId="21" applyFont="1" applyFill="1" applyBorder="1" applyAlignment="1">
      <alignment horizontal="center" vertical="center" textRotation="255" shrinkToFit="1"/>
    </xf>
    <xf numFmtId="0" fontId="54" fillId="12" borderId="10" xfId="21" applyFont="1" applyFill="1" applyBorder="1" applyAlignment="1">
      <alignment horizontal="center" vertical="center" textRotation="255" shrinkToFit="1"/>
    </xf>
    <xf numFmtId="0" fontId="54" fillId="12" borderId="0" xfId="21" applyFont="1" applyFill="1" applyAlignment="1">
      <alignment horizontal="right" vertical="top"/>
    </xf>
    <xf numFmtId="0" fontId="54" fillId="12" borderId="11" xfId="21" applyFont="1" applyFill="1" applyBorder="1" applyAlignment="1">
      <alignment horizontal="left" vertical="top" wrapText="1"/>
    </xf>
    <xf numFmtId="0" fontId="54" fillId="12" borderId="11" xfId="21" applyFont="1" applyFill="1" applyBorder="1" applyAlignment="1" applyProtection="1">
      <alignment horizontal="left" vertical="top" wrapText="1"/>
      <protection locked="0"/>
    </xf>
    <xf numFmtId="0" fontId="56" fillId="12" borderId="4" xfId="20" applyFont="1" applyFill="1" applyBorder="1" applyAlignment="1">
      <alignment horizontal="center" vertical="center"/>
    </xf>
    <xf numFmtId="0" fontId="56" fillId="12" borderId="4" xfId="20" applyFont="1" applyFill="1" applyBorder="1" applyAlignment="1">
      <alignment horizontal="center" vertical="center" wrapText="1"/>
    </xf>
    <xf numFmtId="0" fontId="56" fillId="12" borderId="4" xfId="21" applyFont="1" applyFill="1" applyBorder="1" applyAlignment="1">
      <alignment horizontal="center" vertical="center" wrapText="1"/>
    </xf>
    <xf numFmtId="0" fontId="54" fillId="12" borderId="4" xfId="21" applyFont="1" applyFill="1" applyBorder="1" applyAlignment="1">
      <alignment horizontal="center" vertical="center" wrapText="1" shrinkToFit="1"/>
    </xf>
    <xf numFmtId="0" fontId="54" fillId="12" borderId="6" xfId="21" applyFont="1" applyFill="1" applyBorder="1" applyAlignment="1">
      <alignment horizontal="left" vertical="center" wrapText="1" shrinkToFit="1"/>
    </xf>
    <xf numFmtId="0" fontId="54" fillId="12" borderId="14" xfId="21" applyFont="1" applyFill="1" applyBorder="1" applyAlignment="1">
      <alignment horizontal="left" vertical="center" wrapText="1" shrinkToFit="1"/>
    </xf>
    <xf numFmtId="0" fontId="54" fillId="12" borderId="4" xfId="21" applyFont="1" applyFill="1" applyBorder="1" applyAlignment="1">
      <alignment horizontal="left" vertical="center" wrapText="1"/>
    </xf>
    <xf numFmtId="9" fontId="56" fillId="12" borderId="6" xfId="25" applyFont="1" applyFill="1" applyBorder="1" applyAlignment="1" applyProtection="1">
      <alignment horizontal="center" vertical="center"/>
    </xf>
    <xf numFmtId="9" fontId="56" fillId="12" borderId="15" xfId="25" applyFont="1" applyFill="1" applyBorder="1" applyAlignment="1" applyProtection="1">
      <alignment horizontal="center" vertical="center"/>
    </xf>
    <xf numFmtId="49" fontId="54" fillId="14" borderId="6" xfId="21" applyNumberFormat="1" applyFont="1" applyFill="1" applyBorder="1" applyAlignment="1" applyProtection="1">
      <alignment horizontal="center" vertical="center"/>
      <protection locked="0"/>
    </xf>
    <xf numFmtId="49" fontId="54" fillId="14" borderId="14" xfId="21" applyNumberFormat="1" applyFont="1" applyFill="1" applyBorder="1" applyAlignment="1" applyProtection="1">
      <alignment horizontal="center" vertical="center"/>
      <protection locked="0"/>
    </xf>
    <xf numFmtId="49" fontId="54" fillId="14" borderId="15" xfId="21" applyNumberFormat="1" applyFont="1" applyFill="1" applyBorder="1" applyAlignment="1" applyProtection="1">
      <alignment horizontal="center" vertical="center"/>
      <protection locked="0"/>
    </xf>
    <xf numFmtId="0" fontId="56" fillId="14" borderId="14" xfId="20" applyFont="1" applyFill="1" applyBorder="1" applyAlignment="1" applyProtection="1">
      <alignment horizontal="center" vertical="center"/>
      <protection locked="0"/>
    </xf>
    <xf numFmtId="0" fontId="54" fillId="12" borderId="14" xfId="21" applyFont="1" applyFill="1" applyBorder="1" applyAlignment="1">
      <alignment horizontal="center" vertical="center" wrapText="1"/>
    </xf>
    <xf numFmtId="179" fontId="54" fillId="13" borderId="4" xfId="21" applyNumberFormat="1" applyFont="1" applyFill="1" applyBorder="1" applyAlignment="1" applyProtection="1">
      <alignment horizontal="center" vertical="center"/>
      <protection locked="0"/>
    </xf>
    <xf numFmtId="0" fontId="54" fillId="13" borderId="4" xfId="21" applyFont="1" applyFill="1" applyBorder="1" applyAlignment="1" applyProtection="1">
      <alignment horizontal="center" vertical="center" shrinkToFit="1"/>
      <protection locked="0"/>
    </xf>
    <xf numFmtId="0" fontId="54" fillId="13" borderId="4" xfId="21" applyFont="1" applyFill="1" applyBorder="1" applyAlignment="1" applyProtection="1">
      <alignment horizontal="center" vertical="center" wrapText="1" shrinkToFit="1"/>
      <protection locked="0"/>
    </xf>
    <xf numFmtId="0" fontId="69" fillId="12" borderId="1" xfId="21" applyFont="1" applyFill="1" applyBorder="1" applyAlignment="1">
      <alignment horizontal="left" vertical="center" wrapText="1"/>
    </xf>
    <xf numFmtId="0" fontId="69" fillId="12" borderId="11" xfId="21" applyFont="1" applyFill="1" applyBorder="1" applyAlignment="1">
      <alignment horizontal="left" vertical="center" wrapText="1"/>
    </xf>
    <xf numFmtId="0" fontId="69" fillId="12" borderId="13" xfId="21" applyFont="1" applyFill="1" applyBorder="1" applyAlignment="1">
      <alignment horizontal="left" vertical="center" wrapText="1"/>
    </xf>
    <xf numFmtId="0" fontId="69" fillId="12" borderId="16" xfId="21" applyFont="1" applyFill="1" applyBorder="1" applyAlignment="1">
      <alignment horizontal="left" vertical="center" wrapText="1"/>
    </xf>
    <xf numFmtId="0" fontId="69" fillId="12" borderId="9" xfId="21" applyFont="1" applyFill="1" applyBorder="1" applyAlignment="1">
      <alignment horizontal="left" vertical="center" wrapText="1"/>
    </xf>
    <xf numFmtId="0" fontId="69" fillId="12" borderId="5" xfId="21" applyFont="1" applyFill="1" applyBorder="1" applyAlignment="1">
      <alignment horizontal="left" vertical="center" wrapText="1"/>
    </xf>
    <xf numFmtId="0" fontId="69" fillId="12" borderId="17" xfId="21" applyFont="1" applyFill="1" applyBorder="1" applyAlignment="1">
      <alignment horizontal="left" vertical="center" wrapText="1"/>
    </xf>
    <xf numFmtId="0" fontId="69" fillId="12" borderId="0" xfId="21" applyFont="1" applyFill="1" applyAlignment="1">
      <alignment horizontal="left" vertical="center" wrapText="1"/>
    </xf>
    <xf numFmtId="49" fontId="69" fillId="14" borderId="4" xfId="21" applyNumberFormat="1" applyFont="1" applyFill="1" applyBorder="1" applyAlignment="1" applyProtection="1">
      <alignment horizontal="center" vertical="center" wrapText="1"/>
      <protection locked="0"/>
    </xf>
    <xf numFmtId="0" fontId="54" fillId="14" borderId="4" xfId="21" applyFont="1" applyFill="1" applyBorder="1" applyAlignment="1" applyProtection="1">
      <alignment horizontal="center" vertical="center" shrinkToFit="1"/>
      <protection locked="0"/>
    </xf>
    <xf numFmtId="0" fontId="54" fillId="12" borderId="1" xfId="21" applyFont="1" applyFill="1" applyBorder="1" applyAlignment="1">
      <alignment horizontal="left" vertical="center" wrapText="1"/>
    </xf>
    <xf numFmtId="0" fontId="54" fillId="12" borderId="11" xfId="21" applyFont="1" applyFill="1" applyBorder="1" applyAlignment="1">
      <alignment horizontal="left" vertical="center" wrapText="1"/>
    </xf>
    <xf numFmtId="0" fontId="54" fillId="12" borderId="13" xfId="21" applyFont="1" applyFill="1" applyBorder="1" applyAlignment="1">
      <alignment horizontal="left" vertical="center" wrapText="1"/>
    </xf>
    <xf numFmtId="0" fontId="54" fillId="12" borderId="16" xfId="21" applyFont="1" applyFill="1" applyBorder="1" applyAlignment="1">
      <alignment horizontal="left" vertical="center" wrapText="1"/>
    </xf>
    <xf numFmtId="0" fontId="54" fillId="12" borderId="9" xfId="21" applyFont="1" applyFill="1" applyBorder="1" applyAlignment="1">
      <alignment horizontal="left" vertical="center" wrapText="1"/>
    </xf>
    <xf numFmtId="0" fontId="54" fillId="12" borderId="5" xfId="21" applyFont="1" applyFill="1" applyBorder="1" applyAlignment="1">
      <alignment horizontal="left" vertical="center" wrapText="1"/>
    </xf>
    <xf numFmtId="0" fontId="54" fillId="12" borderId="1" xfId="21" applyFont="1" applyFill="1" applyBorder="1" applyAlignment="1">
      <alignment horizontal="center" vertical="center" wrapText="1"/>
    </xf>
    <xf numFmtId="0" fontId="54" fillId="12" borderId="13" xfId="21" applyFont="1" applyFill="1" applyBorder="1" applyAlignment="1">
      <alignment horizontal="center" vertical="center" wrapText="1"/>
    </xf>
    <xf numFmtId="0" fontId="54" fillId="12" borderId="16" xfId="21" applyFont="1" applyFill="1" applyBorder="1" applyAlignment="1">
      <alignment horizontal="center" vertical="center" wrapText="1"/>
    </xf>
    <xf numFmtId="0" fontId="54" fillId="12" borderId="5" xfId="21" applyFont="1" applyFill="1" applyBorder="1" applyAlignment="1">
      <alignment horizontal="center" vertical="center" wrapText="1"/>
    </xf>
    <xf numFmtId="179" fontId="54" fillId="13" borderId="6" xfId="21" applyNumberFormat="1" applyFont="1" applyFill="1" applyBorder="1" applyAlignment="1" applyProtection="1">
      <alignment horizontal="center" vertical="center"/>
      <protection locked="0"/>
    </xf>
    <xf numFmtId="179" fontId="54" fillId="13" borderId="14" xfId="21" applyNumberFormat="1" applyFont="1" applyFill="1" applyBorder="1" applyAlignment="1" applyProtection="1">
      <alignment horizontal="center" vertical="center"/>
      <protection locked="0"/>
    </xf>
    <xf numFmtId="179" fontId="54" fillId="13" borderId="15" xfId="21" applyNumberFormat="1" applyFont="1" applyFill="1" applyBorder="1" applyAlignment="1" applyProtection="1">
      <alignment horizontal="center" vertical="center"/>
      <protection locked="0"/>
    </xf>
    <xf numFmtId="0" fontId="54" fillId="13" borderId="6" xfId="21" applyFont="1" applyFill="1" applyBorder="1" applyAlignment="1" applyProtection="1">
      <alignment horizontal="center" vertical="center" shrinkToFit="1"/>
      <protection locked="0"/>
    </xf>
    <xf numFmtId="0" fontId="54" fillId="13" borderId="15" xfId="21" applyFont="1" applyFill="1" applyBorder="1" applyAlignment="1" applyProtection="1">
      <alignment horizontal="center" vertical="center" shrinkToFit="1"/>
      <protection locked="0"/>
    </xf>
    <xf numFmtId="0" fontId="54" fillId="13" borderId="6"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wrapText="1" shrinkToFit="1"/>
      <protection locked="0"/>
    </xf>
    <xf numFmtId="0" fontId="54" fillId="13" borderId="15"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shrinkToFit="1"/>
      <protection locked="0"/>
    </xf>
    <xf numFmtId="0" fontId="54" fillId="0" borderId="4" xfId="21" applyFont="1" applyBorder="1" applyAlignment="1">
      <alignment horizontal="center" vertical="center" shrinkToFit="1"/>
    </xf>
    <xf numFmtId="9" fontId="56" fillId="0" borderId="6" xfId="25" applyFont="1" applyFill="1" applyBorder="1" applyAlignment="1" applyProtection="1">
      <alignment horizontal="center" vertical="center"/>
    </xf>
    <xf numFmtId="9" fontId="56" fillId="0" borderId="15" xfId="25" applyFont="1" applyFill="1" applyBorder="1" applyAlignment="1" applyProtection="1">
      <alignment horizontal="center" vertical="center"/>
    </xf>
    <xf numFmtId="0" fontId="54" fillId="12" borderId="11" xfId="21" applyFont="1" applyFill="1" applyBorder="1" applyAlignment="1">
      <alignment horizontal="center" vertical="center" wrapText="1"/>
    </xf>
    <xf numFmtId="0" fontId="54" fillId="12" borderId="17" xfId="21" applyFont="1" applyFill="1" applyBorder="1" applyAlignment="1">
      <alignment horizontal="center" vertical="center" wrapText="1"/>
    </xf>
    <xf numFmtId="0" fontId="54" fillId="12" borderId="0" xfId="21" applyFont="1" applyFill="1" applyAlignment="1">
      <alignment horizontal="center" vertical="center" wrapText="1"/>
    </xf>
    <xf numFmtId="0" fontId="54" fillId="12" borderId="8" xfId="21" applyFont="1" applyFill="1" applyBorder="1" applyAlignment="1">
      <alignment horizontal="center" vertical="center" wrapText="1"/>
    </xf>
    <xf numFmtId="0" fontId="54" fillId="12" borderId="9" xfId="21" applyFont="1" applyFill="1" applyBorder="1" applyAlignment="1">
      <alignment horizontal="center" vertical="center" wrapText="1"/>
    </xf>
    <xf numFmtId="0" fontId="56" fillId="12" borderId="6" xfId="20" applyFont="1" applyFill="1" applyBorder="1" applyAlignment="1">
      <alignment horizontal="center" vertical="center" wrapText="1"/>
    </xf>
    <xf numFmtId="0" fontId="56" fillId="12" borderId="14" xfId="20" applyFont="1" applyFill="1" applyBorder="1" applyAlignment="1">
      <alignment horizontal="center" vertical="center" wrapText="1"/>
    </xf>
    <xf numFmtId="0" fontId="56" fillId="12" borderId="15" xfId="20" applyFont="1" applyFill="1" applyBorder="1" applyAlignment="1">
      <alignment horizontal="center" vertical="center" wrapText="1"/>
    </xf>
    <xf numFmtId="0" fontId="54" fillId="12" borderId="0" xfId="21" applyFont="1" applyFill="1" applyBorder="1" applyAlignment="1">
      <alignment horizontal="center" vertical="center" wrapText="1"/>
    </xf>
    <xf numFmtId="0" fontId="56" fillId="12" borderId="17" xfId="20" applyFont="1" applyFill="1" applyBorder="1" applyAlignment="1">
      <alignment horizontal="center" vertical="center" wrapText="1"/>
    </xf>
    <xf numFmtId="0" fontId="56" fillId="12" borderId="0" xfId="20" applyFont="1" applyFill="1" applyBorder="1" applyAlignment="1">
      <alignment horizontal="center" vertical="center" wrapText="1"/>
    </xf>
    <xf numFmtId="0" fontId="56" fillId="12" borderId="8" xfId="20" applyFont="1" applyFill="1" applyBorder="1" applyAlignment="1">
      <alignment horizontal="center" vertical="center" wrapText="1"/>
    </xf>
    <xf numFmtId="0" fontId="56" fillId="12" borderId="16" xfId="20" applyFont="1" applyFill="1" applyBorder="1" applyAlignment="1">
      <alignment horizontal="center" vertical="center" wrapText="1"/>
    </xf>
    <xf numFmtId="0" fontId="56" fillId="12" borderId="9" xfId="20" applyFont="1" applyFill="1" applyBorder="1" applyAlignment="1">
      <alignment horizontal="center" vertical="center" wrapText="1"/>
    </xf>
    <xf numFmtId="0" fontId="56" fillId="12" borderId="5" xfId="20" applyFont="1" applyFill="1" applyBorder="1" applyAlignment="1">
      <alignment horizontal="center" vertical="center" wrapText="1"/>
    </xf>
    <xf numFmtId="0" fontId="56" fillId="12" borderId="1" xfId="21" applyFont="1" applyFill="1" applyBorder="1" applyAlignment="1">
      <alignment horizontal="center" vertical="center" wrapText="1"/>
    </xf>
    <xf numFmtId="0" fontId="56" fillId="12" borderId="11" xfId="21" applyFont="1" applyFill="1" applyBorder="1" applyAlignment="1">
      <alignment horizontal="center" vertical="center"/>
    </xf>
    <xf numFmtId="0" fontId="56" fillId="12" borderId="13" xfId="21" applyFont="1" applyFill="1" applyBorder="1" applyAlignment="1">
      <alignment horizontal="center" vertical="center"/>
    </xf>
    <xf numFmtId="0" fontId="56" fillId="12" borderId="17" xfId="21" applyFont="1" applyFill="1" applyBorder="1" applyAlignment="1">
      <alignment horizontal="center" vertical="center"/>
    </xf>
    <xf numFmtId="0" fontId="56" fillId="12" borderId="0" xfId="21" applyFont="1" applyFill="1" applyAlignment="1">
      <alignment horizontal="center" vertical="center"/>
    </xf>
    <xf numFmtId="0" fontId="56" fillId="12" borderId="8" xfId="21" applyFont="1" applyFill="1" applyBorder="1" applyAlignment="1">
      <alignment horizontal="center" vertical="center"/>
    </xf>
    <xf numFmtId="0" fontId="56" fillId="12" borderId="16" xfId="21" applyFont="1" applyFill="1" applyBorder="1" applyAlignment="1">
      <alignment horizontal="center" vertical="center"/>
    </xf>
    <xf numFmtId="0" fontId="56" fillId="12" borderId="9" xfId="21" applyFont="1" applyFill="1" applyBorder="1" applyAlignment="1">
      <alignment horizontal="center" vertical="center"/>
    </xf>
    <xf numFmtId="0" fontId="56" fillId="12" borderId="5" xfId="21" applyFont="1" applyFill="1" applyBorder="1" applyAlignment="1">
      <alignment horizontal="center" vertical="center"/>
    </xf>
    <xf numFmtId="0" fontId="105" fillId="12" borderId="6" xfId="20" applyFont="1" applyFill="1" applyBorder="1" applyAlignment="1">
      <alignment horizontal="center" vertical="center" wrapText="1"/>
    </xf>
    <xf numFmtId="0" fontId="105" fillId="12" borderId="14" xfId="20" applyFont="1" applyFill="1" applyBorder="1" applyAlignment="1">
      <alignment horizontal="center" vertical="center" wrapText="1"/>
    </xf>
    <xf numFmtId="0" fontId="105" fillId="12" borderId="15" xfId="20" applyFont="1" applyFill="1" applyBorder="1" applyAlignment="1">
      <alignment horizontal="center" vertical="center" wrapText="1"/>
    </xf>
    <xf numFmtId="0" fontId="69" fillId="12" borderId="11" xfId="21" applyFont="1" applyFill="1" applyBorder="1" applyAlignment="1">
      <alignment horizontal="center" vertical="center" wrapText="1"/>
    </xf>
    <xf numFmtId="0" fontId="69" fillId="12" borderId="13" xfId="21" applyFont="1" applyFill="1" applyBorder="1" applyAlignment="1">
      <alignment horizontal="center" vertical="center" wrapText="1"/>
    </xf>
    <xf numFmtId="0" fontId="69" fillId="12" borderId="0" xfId="21" applyFont="1" applyFill="1" applyBorder="1" applyAlignment="1">
      <alignment horizontal="center" vertical="center" wrapText="1"/>
    </xf>
    <xf numFmtId="0" fontId="69" fillId="12" borderId="8" xfId="21" applyFont="1" applyFill="1" applyBorder="1" applyAlignment="1">
      <alignment horizontal="center" vertical="center" wrapText="1"/>
    </xf>
    <xf numFmtId="0" fontId="69" fillId="12" borderId="9" xfId="21" applyFont="1" applyFill="1" applyBorder="1" applyAlignment="1">
      <alignment horizontal="center" vertical="center" wrapText="1"/>
    </xf>
    <xf numFmtId="0" fontId="69" fillId="12" borderId="5" xfId="21" applyFont="1" applyFill="1" applyBorder="1" applyAlignment="1">
      <alignment horizontal="center" vertical="center" wrapText="1"/>
    </xf>
    <xf numFmtId="9" fontId="56" fillId="0" borderId="4" xfId="25" applyFont="1" applyFill="1" applyBorder="1" applyAlignment="1" applyProtection="1">
      <alignment horizontal="center" vertical="center"/>
    </xf>
    <xf numFmtId="49" fontId="54" fillId="14" borderId="4" xfId="21" applyNumberFormat="1" applyFont="1" applyFill="1" applyBorder="1" applyAlignment="1" applyProtection="1">
      <alignment horizontal="center" vertical="center"/>
      <protection locked="0"/>
    </xf>
    <xf numFmtId="0" fontId="54" fillId="14" borderId="6" xfId="21" applyFont="1" applyFill="1" applyBorder="1" applyAlignment="1" applyProtection="1">
      <alignment horizontal="left" vertical="center" wrapText="1" shrinkToFit="1"/>
      <protection locked="0"/>
    </xf>
    <xf numFmtId="0" fontId="54" fillId="14" borderId="14" xfId="21" applyFont="1" applyFill="1" applyBorder="1" applyAlignment="1" applyProtection="1">
      <alignment horizontal="left" vertical="center" wrapText="1" shrinkToFit="1"/>
      <protection locked="0"/>
    </xf>
    <xf numFmtId="0" fontId="54" fillId="14" borderId="15" xfId="21" applyFont="1" applyFill="1" applyBorder="1" applyAlignment="1" applyProtection="1">
      <alignment horizontal="left" vertical="center" wrapText="1" shrinkToFit="1"/>
      <protection locked="0"/>
    </xf>
    <xf numFmtId="0" fontId="56" fillId="14" borderId="6" xfId="20" applyFont="1" applyFill="1" applyBorder="1" applyAlignment="1" applyProtection="1">
      <alignment horizontal="center" vertical="center" wrapText="1"/>
      <protection locked="0"/>
    </xf>
    <xf numFmtId="0" fontId="56" fillId="14" borderId="14" xfId="20" applyFont="1" applyFill="1" applyBorder="1" applyAlignment="1" applyProtection="1">
      <alignment horizontal="center" vertical="center" wrapText="1"/>
      <protection locked="0"/>
    </xf>
    <xf numFmtId="0" fontId="56" fillId="14" borderId="15" xfId="20" applyFont="1" applyFill="1" applyBorder="1" applyAlignment="1" applyProtection="1">
      <alignment horizontal="center" vertical="center" wrapText="1"/>
      <protection locked="0"/>
    </xf>
    <xf numFmtId="0" fontId="73" fillId="14" borderId="6" xfId="20" applyFont="1" applyFill="1" applyBorder="1" applyAlignment="1" applyProtection="1">
      <alignment horizontal="center" vertical="center" wrapText="1"/>
      <protection locked="0"/>
    </xf>
    <xf numFmtId="0" fontId="73" fillId="14" borderId="15" xfId="20" applyFont="1" applyFill="1" applyBorder="1" applyAlignment="1" applyProtection="1">
      <alignment horizontal="center" vertical="center" wrapText="1"/>
      <protection locked="0"/>
    </xf>
    <xf numFmtId="0" fontId="56" fillId="12" borderId="6" xfId="20" applyFont="1" applyFill="1" applyBorder="1">
      <alignment vertical="center"/>
    </xf>
    <xf numFmtId="0" fontId="56" fillId="12" borderId="15" xfId="20" applyFont="1" applyFill="1" applyBorder="1">
      <alignment vertical="center"/>
    </xf>
    <xf numFmtId="0" fontId="56" fillId="12" borderId="14" xfId="20" applyFont="1" applyFill="1" applyBorder="1">
      <alignment vertical="center"/>
    </xf>
    <xf numFmtId="0" fontId="54" fillId="13" borderId="6" xfId="21" applyFont="1" applyFill="1" applyBorder="1" applyAlignment="1" applyProtection="1">
      <alignment horizontal="center" vertical="center"/>
      <protection locked="0"/>
    </xf>
    <xf numFmtId="0" fontId="54" fillId="13" borderId="14" xfId="21" applyFont="1" applyFill="1" applyBorder="1" applyAlignment="1" applyProtection="1">
      <alignment horizontal="center" vertical="center"/>
      <protection locked="0"/>
    </xf>
    <xf numFmtId="0" fontId="54" fillId="13" borderId="15" xfId="21" applyFont="1" applyFill="1" applyBorder="1" applyAlignment="1" applyProtection="1">
      <alignment horizontal="center" vertical="center"/>
      <protection locked="0"/>
    </xf>
    <xf numFmtId="0" fontId="54" fillId="13" borderId="6" xfId="21" applyFont="1" applyFill="1" applyBorder="1" applyAlignment="1" applyProtection="1">
      <alignment horizontal="left" vertical="center" wrapText="1"/>
      <protection locked="0"/>
    </xf>
    <xf numFmtId="0" fontId="54" fillId="13" borderId="14" xfId="21" applyFont="1" applyFill="1" applyBorder="1" applyAlignment="1" applyProtection="1">
      <alignment horizontal="left" vertical="center" wrapText="1"/>
      <protection locked="0"/>
    </xf>
    <xf numFmtId="0" fontId="54" fillId="13" borderId="15" xfId="21" applyFont="1" applyFill="1" applyBorder="1" applyAlignment="1" applyProtection="1">
      <alignment horizontal="left" vertical="center" wrapText="1"/>
      <protection locked="0"/>
    </xf>
    <xf numFmtId="0" fontId="56" fillId="14" borderId="6" xfId="20" applyFont="1" applyFill="1" applyBorder="1" applyAlignment="1" applyProtection="1">
      <alignment horizontal="left" vertical="center" wrapText="1"/>
      <protection locked="0"/>
    </xf>
    <xf numFmtId="0" fontId="56" fillId="14" borderId="14" xfId="20" applyFont="1" applyFill="1" applyBorder="1" applyAlignment="1" applyProtection="1">
      <alignment horizontal="left" vertical="center" wrapText="1"/>
      <protection locked="0"/>
    </xf>
    <xf numFmtId="0" fontId="56" fillId="14" borderId="15" xfId="20" applyFont="1" applyFill="1" applyBorder="1" applyAlignment="1" applyProtection="1">
      <alignment horizontal="left" vertical="center" wrapText="1"/>
      <protection locked="0"/>
    </xf>
    <xf numFmtId="0" fontId="21" fillId="12" borderId="11" xfId="21" applyFont="1" applyFill="1" applyBorder="1" applyAlignment="1" applyProtection="1">
      <alignment horizontal="left" vertical="top" wrapText="1"/>
      <protection locked="0"/>
    </xf>
    <xf numFmtId="0" fontId="54" fillId="12" borderId="1" xfId="21" applyFont="1" applyFill="1" applyBorder="1" applyAlignment="1">
      <alignment horizontal="center" vertical="center"/>
    </xf>
    <xf numFmtId="0" fontId="54" fillId="12" borderId="13" xfId="21" applyFont="1" applyFill="1" applyBorder="1" applyAlignment="1">
      <alignment horizontal="center" vertical="center"/>
    </xf>
    <xf numFmtId="0" fontId="54" fillId="12" borderId="17" xfId="21" applyFont="1" applyFill="1" applyBorder="1" applyAlignment="1">
      <alignment horizontal="center" vertical="center"/>
    </xf>
    <xf numFmtId="0" fontId="54" fillId="12" borderId="8" xfId="21" applyFont="1" applyFill="1" applyBorder="1" applyAlignment="1">
      <alignment horizontal="center" vertical="center"/>
    </xf>
    <xf numFmtId="0" fontId="54" fillId="12" borderId="16" xfId="21" applyFont="1" applyFill="1" applyBorder="1" applyAlignment="1">
      <alignment horizontal="center" vertical="center"/>
    </xf>
    <xf numFmtId="0" fontId="54" fillId="12" borderId="5" xfId="21" applyFont="1" applyFill="1" applyBorder="1" applyAlignment="1">
      <alignment horizontal="center" vertical="center"/>
    </xf>
    <xf numFmtId="0" fontId="54" fillId="12" borderId="1" xfId="21" applyFont="1" applyFill="1" applyBorder="1" applyAlignment="1">
      <alignment horizontal="center" wrapText="1"/>
    </xf>
    <xf numFmtId="0" fontId="54" fillId="12" borderId="11" xfId="21" applyFont="1" applyFill="1" applyBorder="1" applyAlignment="1">
      <alignment horizontal="center" wrapText="1"/>
    </xf>
    <xf numFmtId="0" fontId="54" fillId="12" borderId="13" xfId="21" applyFont="1" applyFill="1" applyBorder="1" applyAlignment="1">
      <alignment horizontal="center" wrapText="1"/>
    </xf>
    <xf numFmtId="0" fontId="54" fillId="12" borderId="17" xfId="21" applyFont="1" applyFill="1" applyBorder="1" applyAlignment="1">
      <alignment horizontal="center" wrapText="1"/>
    </xf>
    <xf numFmtId="0" fontId="54" fillId="12" borderId="0" xfId="21" applyFont="1" applyFill="1" applyAlignment="1">
      <alignment horizontal="center" wrapText="1"/>
    </xf>
    <xf numFmtId="0" fontId="54" fillId="12" borderId="8" xfId="21" applyFont="1" applyFill="1" applyBorder="1" applyAlignment="1">
      <alignment horizontal="center" wrapText="1"/>
    </xf>
    <xf numFmtId="0" fontId="54" fillId="12" borderId="1" xfId="21" applyFont="1" applyFill="1" applyBorder="1" applyAlignment="1">
      <alignment horizontal="center" vertical="center" wrapText="1" shrinkToFit="1"/>
    </xf>
    <xf numFmtId="0" fontId="54" fillId="12" borderId="11" xfId="21" applyFont="1" applyFill="1" applyBorder="1" applyAlignment="1">
      <alignment horizontal="center" vertical="center" wrapText="1" shrinkToFit="1"/>
    </xf>
    <xf numFmtId="0" fontId="54" fillId="12" borderId="13" xfId="21" applyFont="1" applyFill="1" applyBorder="1" applyAlignment="1">
      <alignment horizontal="center" vertical="center" wrapText="1" shrinkToFit="1"/>
    </xf>
    <xf numFmtId="0" fontId="54" fillId="12" borderId="17" xfId="21" applyFont="1" applyFill="1" applyBorder="1" applyAlignment="1">
      <alignment horizontal="center" vertical="center" wrapText="1" shrinkToFit="1"/>
    </xf>
    <xf numFmtId="0" fontId="54" fillId="12" borderId="0" xfId="21" applyFont="1" applyFill="1" applyAlignment="1">
      <alignment horizontal="center" vertical="center" wrapText="1" shrinkToFit="1"/>
    </xf>
    <xf numFmtId="0" fontId="54" fillId="12" borderId="8" xfId="21" applyFont="1" applyFill="1" applyBorder="1" applyAlignment="1">
      <alignment horizontal="center" vertical="center" wrapText="1" shrinkToFit="1"/>
    </xf>
    <xf numFmtId="0" fontId="54" fillId="12" borderId="4" xfId="21" applyFont="1" applyFill="1" applyBorder="1" applyAlignment="1">
      <alignment horizontal="left" vertical="center" wrapText="1" shrinkToFit="1"/>
    </xf>
    <xf numFmtId="0" fontId="69" fillId="12" borderId="1" xfId="21" applyFont="1" applyFill="1" applyBorder="1" applyAlignment="1">
      <alignment horizontal="center" vertical="center" wrapText="1" shrinkToFit="1"/>
    </xf>
    <xf numFmtId="0" fontId="69" fillId="12" borderId="11" xfId="21" applyFont="1" applyFill="1" applyBorder="1" applyAlignment="1">
      <alignment horizontal="center" vertical="center" wrapText="1" shrinkToFit="1"/>
    </xf>
    <xf numFmtId="0" fontId="69" fillId="12" borderId="13" xfId="21" applyFont="1" applyFill="1" applyBorder="1" applyAlignment="1">
      <alignment horizontal="center" vertical="center" wrapText="1" shrinkToFit="1"/>
    </xf>
    <xf numFmtId="0" fontId="54" fillId="14" borderId="4" xfId="21" applyFont="1" applyFill="1" applyBorder="1" applyAlignment="1" applyProtection="1">
      <alignment horizontal="left" vertical="center" wrapText="1" shrinkToFit="1"/>
      <protection locked="0"/>
    </xf>
    <xf numFmtId="0" fontId="56" fillId="14" borderId="4" xfId="20" applyFont="1" applyFill="1" applyBorder="1" applyAlignment="1" applyProtection="1">
      <alignment horizontal="left" vertical="center" wrapText="1"/>
      <protection locked="0"/>
    </xf>
    <xf numFmtId="0" fontId="73" fillId="14"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wrapText="1"/>
      <protection locked="0"/>
    </xf>
    <xf numFmtId="0" fontId="54" fillId="13" borderId="4" xfId="21" applyFont="1" applyFill="1" applyBorder="1" applyAlignment="1" applyProtection="1">
      <alignment horizontal="left" vertical="center" wrapText="1"/>
      <protection locked="0"/>
    </xf>
    <xf numFmtId="0" fontId="56" fillId="0" borderId="12" xfId="21" applyFont="1" applyFill="1" applyBorder="1" applyAlignment="1">
      <alignment horizontal="center" vertical="center" wrapText="1"/>
    </xf>
    <xf numFmtId="0" fontId="56" fillId="0" borderId="3" xfId="21" applyFont="1" applyFill="1" applyBorder="1" applyAlignment="1">
      <alignment horizontal="center" vertical="center" wrapText="1"/>
    </xf>
    <xf numFmtId="0" fontId="56" fillId="0" borderId="10" xfId="21" applyFont="1" applyFill="1" applyBorder="1" applyAlignment="1">
      <alignment horizontal="center" vertical="center" wrapText="1"/>
    </xf>
    <xf numFmtId="0" fontId="54" fillId="12" borderId="12" xfId="21" applyFont="1" applyFill="1" applyBorder="1" applyAlignment="1">
      <alignment horizontal="center" vertical="center" wrapText="1"/>
    </xf>
    <xf numFmtId="0" fontId="54" fillId="12" borderId="3" xfId="21" applyFont="1" applyFill="1" applyBorder="1" applyAlignment="1">
      <alignment horizontal="center" vertical="center" wrapText="1"/>
    </xf>
    <xf numFmtId="0" fontId="54" fillId="12" borderId="6" xfId="21" applyFont="1" applyFill="1" applyBorder="1" applyAlignment="1">
      <alignment horizontal="center" vertical="center" wrapText="1" shrinkToFit="1"/>
    </xf>
    <xf numFmtId="0" fontId="54" fillId="12" borderId="14" xfId="21" applyFont="1" applyFill="1" applyBorder="1" applyAlignment="1">
      <alignment horizontal="center" vertical="center" wrapText="1" shrinkToFit="1"/>
    </xf>
    <xf numFmtId="0" fontId="54" fillId="12" borderId="15" xfId="21" applyFont="1" applyFill="1" applyBorder="1" applyAlignment="1">
      <alignment horizontal="center" vertical="center" wrapText="1" shrinkToFit="1"/>
    </xf>
    <xf numFmtId="0" fontId="56" fillId="12" borderId="12" xfId="21" applyFont="1" applyFill="1" applyBorder="1" applyAlignment="1">
      <alignment horizontal="center" vertical="center" wrapText="1"/>
    </xf>
    <xf numFmtId="0" fontId="56" fillId="12" borderId="3" xfId="21" applyFont="1" applyFill="1" applyBorder="1" applyAlignment="1">
      <alignment horizontal="center" vertical="center" wrapText="1"/>
    </xf>
    <xf numFmtId="0" fontId="56" fillId="12" borderId="10" xfId="21" applyFont="1" applyFill="1" applyBorder="1" applyAlignment="1">
      <alignment horizontal="center" vertical="center" wrapText="1"/>
    </xf>
    <xf numFmtId="0" fontId="56" fillId="12" borderId="4" xfId="21" applyFont="1" applyFill="1" applyBorder="1" applyAlignment="1">
      <alignment horizontal="center" vertical="center"/>
    </xf>
    <xf numFmtId="185" fontId="69" fillId="12" borderId="4" xfId="21" applyNumberFormat="1" applyFont="1" applyFill="1" applyBorder="1" applyAlignment="1">
      <alignment vertical="center"/>
    </xf>
    <xf numFmtId="185" fontId="69" fillId="14" borderId="6" xfId="21" applyNumberFormat="1" applyFont="1" applyFill="1" applyBorder="1" applyAlignment="1" applyProtection="1">
      <alignment vertical="center"/>
      <protection locked="0"/>
    </xf>
    <xf numFmtId="185" fontId="69" fillId="14" borderId="14" xfId="21" applyNumberFormat="1" applyFont="1" applyFill="1" applyBorder="1" applyAlignment="1" applyProtection="1">
      <alignment vertical="center"/>
      <protection locked="0"/>
    </xf>
    <xf numFmtId="185" fontId="69" fillId="14" borderId="15" xfId="21" applyNumberFormat="1" applyFont="1" applyFill="1" applyBorder="1" applyAlignment="1" applyProtection="1">
      <alignment vertical="center"/>
      <protection locked="0"/>
    </xf>
    <xf numFmtId="185" fontId="69" fillId="14" borderId="4" xfId="21" applyNumberFormat="1" applyFont="1" applyFill="1" applyBorder="1" applyAlignment="1" applyProtection="1">
      <alignment vertical="center"/>
      <protection locked="0"/>
    </xf>
    <xf numFmtId="0" fontId="56" fillId="12" borderId="6" xfId="21" applyFont="1" applyFill="1" applyBorder="1" applyAlignment="1">
      <alignment horizontal="center" vertical="center" wrapText="1"/>
    </xf>
    <xf numFmtId="0" fontId="56" fillId="12" borderId="15" xfId="21" applyFont="1" applyFill="1" applyBorder="1" applyAlignment="1">
      <alignment horizontal="center" vertical="center" wrapText="1"/>
    </xf>
    <xf numFmtId="0" fontId="54" fillId="12" borderId="16" xfId="21" applyFont="1" applyFill="1" applyBorder="1" applyAlignment="1">
      <alignment horizontal="center" vertical="center" wrapText="1" shrinkToFit="1"/>
    </xf>
    <xf numFmtId="0" fontId="54" fillId="12" borderId="9" xfId="21" applyFont="1" applyFill="1" applyBorder="1" applyAlignment="1">
      <alignment horizontal="center" vertical="center" wrapText="1" shrinkToFit="1"/>
    </xf>
    <xf numFmtId="0" fontId="54" fillId="12" borderId="5" xfId="21" applyFont="1" applyFill="1" applyBorder="1" applyAlignment="1">
      <alignment horizontal="center" vertical="center" wrapText="1" shrinkToFit="1"/>
    </xf>
    <xf numFmtId="0" fontId="54" fillId="12" borderId="9" xfId="21" applyFont="1" applyFill="1" applyBorder="1" applyAlignment="1">
      <alignment horizontal="center" vertical="center"/>
    </xf>
    <xf numFmtId="185" fontId="69" fillId="13" borderId="4" xfId="21" applyNumberFormat="1" applyFont="1" applyFill="1" applyBorder="1" applyAlignment="1" applyProtection="1">
      <alignment vertical="center"/>
      <protection locked="0"/>
    </xf>
    <xf numFmtId="0" fontId="54" fillId="12" borderId="12" xfId="21" applyFont="1" applyFill="1" applyBorder="1" applyAlignment="1">
      <alignment horizontal="center" vertical="center"/>
    </xf>
    <xf numFmtId="0" fontId="54" fillId="12" borderId="12" xfId="21" applyFont="1" applyFill="1" applyBorder="1" applyAlignment="1">
      <alignment horizontal="center" vertical="center" wrapText="1" shrinkToFit="1"/>
    </xf>
    <xf numFmtId="0" fontId="54" fillId="12" borderId="16" xfId="21" applyFont="1" applyFill="1" applyBorder="1" applyAlignment="1">
      <alignment horizontal="center" vertical="center" shrinkToFit="1"/>
    </xf>
    <xf numFmtId="0" fontId="54" fillId="12" borderId="9" xfId="21" applyFont="1" applyFill="1" applyBorder="1" applyAlignment="1">
      <alignment horizontal="center" vertical="center" shrinkToFit="1"/>
    </xf>
    <xf numFmtId="0" fontId="54" fillId="12" borderId="5" xfId="21" applyFont="1" applyFill="1" applyBorder="1" applyAlignment="1">
      <alignment horizontal="center" vertical="center" shrinkToFit="1"/>
    </xf>
    <xf numFmtId="0" fontId="69" fillId="12" borderId="16" xfId="21" applyFont="1" applyFill="1" applyBorder="1" applyAlignment="1">
      <alignment horizontal="center" vertical="center" wrapText="1" shrinkToFit="1"/>
    </xf>
    <xf numFmtId="0" fontId="69" fillId="12" borderId="9" xfId="21" applyFont="1" applyFill="1" applyBorder="1" applyAlignment="1">
      <alignment horizontal="center" vertical="center" shrinkToFit="1"/>
    </xf>
    <xf numFmtId="0" fontId="69" fillId="12" borderId="5" xfId="21" applyFont="1" applyFill="1" applyBorder="1" applyAlignment="1">
      <alignment horizontal="center" vertical="center" shrinkToFit="1"/>
    </xf>
    <xf numFmtId="0" fontId="54" fillId="12" borderId="10" xfId="21" applyFont="1" applyFill="1" applyBorder="1" applyAlignment="1">
      <alignment horizontal="center" vertical="center"/>
    </xf>
    <xf numFmtId="185" fontId="69" fillId="12" borderId="6" xfId="21" applyNumberFormat="1" applyFont="1" applyFill="1" applyBorder="1" applyAlignment="1">
      <alignment vertical="center"/>
    </xf>
    <xf numFmtId="185" fontId="69" fillId="12" borderId="14" xfId="21" applyNumberFormat="1" applyFont="1" applyFill="1" applyBorder="1" applyAlignment="1">
      <alignment vertical="center"/>
    </xf>
    <xf numFmtId="185" fontId="69" fillId="12" borderId="15" xfId="21" applyNumberFormat="1" applyFont="1" applyFill="1" applyBorder="1" applyAlignment="1">
      <alignment vertical="center"/>
    </xf>
    <xf numFmtId="185" fontId="69" fillId="13" borderId="6" xfId="21" applyNumberFormat="1" applyFont="1" applyFill="1" applyBorder="1" applyAlignment="1" applyProtection="1">
      <alignment vertical="center"/>
      <protection locked="0"/>
    </xf>
    <xf numFmtId="185" fontId="69" fillId="13" borderId="14" xfId="21" applyNumberFormat="1" applyFont="1" applyFill="1" applyBorder="1" applyAlignment="1" applyProtection="1">
      <alignment vertical="center"/>
      <protection locked="0"/>
    </xf>
    <xf numFmtId="185" fontId="69" fillId="13" borderId="15" xfId="21" applyNumberFormat="1" applyFont="1" applyFill="1" applyBorder="1" applyAlignment="1" applyProtection="1">
      <alignment vertical="center"/>
      <protection locked="0"/>
    </xf>
    <xf numFmtId="185" fontId="69" fillId="0" borderId="4" xfId="21" applyNumberFormat="1" applyFont="1" applyBorder="1" applyAlignment="1">
      <alignment vertical="center"/>
    </xf>
    <xf numFmtId="0" fontId="56" fillId="12" borderId="79" xfId="20" applyFont="1" applyFill="1" applyBorder="1" applyAlignment="1">
      <alignment horizontal="center" vertical="center"/>
    </xf>
    <xf numFmtId="185" fontId="69" fillId="13" borderId="80" xfId="21" applyNumberFormat="1" applyFont="1" applyFill="1" applyBorder="1" applyAlignment="1" applyProtection="1">
      <alignment vertical="center"/>
      <protection locked="0"/>
    </xf>
    <xf numFmtId="185" fontId="69" fillId="13" borderId="85" xfId="21" applyNumberFormat="1" applyFont="1" applyFill="1" applyBorder="1" applyAlignment="1" applyProtection="1">
      <alignment vertical="center"/>
      <protection locked="0"/>
    </xf>
    <xf numFmtId="185" fontId="69" fillId="13" borderId="83" xfId="21" applyNumberFormat="1" applyFont="1" applyFill="1" applyBorder="1" applyAlignment="1" applyProtection="1">
      <alignment vertical="center"/>
      <protection locked="0"/>
    </xf>
    <xf numFmtId="185" fontId="69" fillId="14" borderId="79" xfId="21" applyNumberFormat="1" applyFont="1" applyFill="1" applyBorder="1" applyAlignment="1" applyProtection="1">
      <alignment vertical="center"/>
      <protection locked="0"/>
    </xf>
    <xf numFmtId="185" fontId="69" fillId="0" borderId="79" xfId="21" applyNumberFormat="1" applyFont="1" applyBorder="1" applyAlignment="1">
      <alignment vertical="center"/>
    </xf>
    <xf numFmtId="185" fontId="69" fillId="14" borderId="10" xfId="21" applyNumberFormat="1" applyFont="1" applyFill="1" applyBorder="1" applyAlignment="1" applyProtection="1">
      <alignment vertical="center"/>
      <protection locked="0"/>
    </xf>
    <xf numFmtId="185" fontId="69" fillId="12" borderId="122" xfId="21" applyNumberFormat="1" applyFont="1" applyFill="1" applyBorder="1" applyAlignment="1">
      <alignment vertical="center"/>
    </xf>
    <xf numFmtId="185" fontId="69" fillId="12" borderId="123" xfId="21" applyNumberFormat="1" applyFont="1" applyFill="1" applyBorder="1" applyAlignment="1">
      <alignment vertical="center"/>
    </xf>
    <xf numFmtId="185" fontId="69" fillId="12" borderId="124" xfId="21" applyNumberFormat="1" applyFont="1" applyFill="1" applyBorder="1" applyAlignment="1">
      <alignment vertical="center"/>
    </xf>
    <xf numFmtId="185" fontId="69" fillId="12" borderId="121" xfId="21" applyNumberFormat="1" applyFont="1" applyFill="1" applyBorder="1" applyAlignment="1" applyProtection="1">
      <alignment vertical="center"/>
      <protection locked="0"/>
    </xf>
    <xf numFmtId="0" fontId="56" fillId="12" borderId="11" xfId="20" applyFont="1" applyFill="1" applyBorder="1" applyAlignment="1">
      <alignment horizontal="center" vertical="top"/>
    </xf>
    <xf numFmtId="0" fontId="54" fillId="12" borderId="11" xfId="20" applyFont="1" applyFill="1" applyBorder="1" applyAlignment="1">
      <alignment horizontal="left" vertical="top" wrapText="1"/>
    </xf>
    <xf numFmtId="0" fontId="54" fillId="12" borderId="0" xfId="20" applyFont="1" applyFill="1" applyAlignment="1">
      <alignment horizontal="left" vertical="top" wrapText="1"/>
    </xf>
    <xf numFmtId="0" fontId="54" fillId="12" borderId="121" xfId="21" applyFont="1" applyFill="1" applyBorder="1" applyAlignment="1">
      <alignment horizontal="center" vertical="center"/>
    </xf>
    <xf numFmtId="185" fontId="69" fillId="12" borderId="122" xfId="21" applyNumberFormat="1" applyFont="1" applyFill="1" applyBorder="1" applyAlignment="1">
      <alignment vertical="center" shrinkToFit="1"/>
    </xf>
    <xf numFmtId="185" fontId="69" fillId="12" borderId="123" xfId="21" applyNumberFormat="1" applyFont="1" applyFill="1" applyBorder="1" applyAlignment="1">
      <alignment vertical="center" shrinkToFit="1"/>
    </xf>
    <xf numFmtId="185" fontId="69" fillId="12" borderId="124" xfId="21" applyNumberFormat="1" applyFont="1" applyFill="1" applyBorder="1" applyAlignment="1">
      <alignment vertical="center" shrinkToFit="1"/>
    </xf>
    <xf numFmtId="185" fontId="69" fillId="12" borderId="79" xfId="21" applyNumberFormat="1" applyFont="1" applyFill="1" applyBorder="1" applyAlignment="1">
      <alignment vertical="center"/>
    </xf>
    <xf numFmtId="9" fontId="54" fillId="12" borderId="6" xfId="25" applyFont="1" applyFill="1" applyBorder="1" applyAlignment="1" applyProtection="1">
      <alignment horizontal="center" vertical="center"/>
    </xf>
    <xf numFmtId="9" fontId="54" fillId="12" borderId="15" xfId="25" applyFont="1" applyFill="1" applyBorder="1" applyAlignment="1" applyProtection="1">
      <alignment horizontal="center" vertical="center"/>
    </xf>
    <xf numFmtId="0" fontId="69" fillId="13" borderId="6" xfId="21" applyFont="1" applyFill="1" applyBorder="1" applyAlignment="1" applyProtection="1">
      <alignment horizontal="left" vertical="center" wrapText="1"/>
      <protection locked="0"/>
    </xf>
    <xf numFmtId="0" fontId="69" fillId="13" borderId="14" xfId="21" applyFont="1" applyFill="1" applyBorder="1" applyAlignment="1" applyProtection="1">
      <alignment horizontal="left" vertical="center" wrapText="1"/>
      <protection locked="0"/>
    </xf>
    <xf numFmtId="0" fontId="69" fillId="13" borderId="15" xfId="21" applyFont="1" applyFill="1" applyBorder="1" applyAlignment="1" applyProtection="1">
      <alignment horizontal="left" vertical="center" wrapText="1"/>
      <protection locked="0"/>
    </xf>
    <xf numFmtId="0" fontId="54" fillId="12" borderId="6" xfId="21" applyFont="1" applyFill="1" applyBorder="1" applyAlignment="1">
      <alignment horizontal="center" vertical="center"/>
    </xf>
    <xf numFmtId="0" fontId="54" fillId="12" borderId="14" xfId="21" applyFont="1" applyFill="1" applyBorder="1" applyAlignment="1">
      <alignment horizontal="center" vertical="center"/>
    </xf>
    <xf numFmtId="0" fontId="54" fillId="12" borderId="15" xfId="21" applyFont="1" applyFill="1" applyBorder="1" applyAlignment="1">
      <alignment horizontal="center" vertical="center"/>
    </xf>
    <xf numFmtId="0" fontId="54" fillId="12" borderId="6" xfId="21" applyFont="1" applyFill="1" applyBorder="1" applyAlignment="1">
      <alignment horizontal="left" vertical="center" wrapText="1"/>
    </xf>
    <xf numFmtId="0" fontId="54" fillId="12" borderId="14" xfId="21" applyFont="1" applyFill="1" applyBorder="1" applyAlignment="1">
      <alignment horizontal="left" vertical="center" wrapText="1"/>
    </xf>
    <xf numFmtId="0" fontId="54" fillId="12" borderId="15" xfId="21" applyFont="1" applyFill="1" applyBorder="1" applyAlignment="1">
      <alignment horizontal="left" vertical="center" wrapText="1"/>
    </xf>
    <xf numFmtId="38" fontId="54" fillId="12" borderId="6" xfId="3" applyFont="1" applyFill="1" applyBorder="1" applyAlignment="1" applyProtection="1">
      <alignment vertical="center"/>
    </xf>
    <xf numFmtId="38" fontId="54" fillId="12" borderId="14" xfId="3" applyFont="1" applyFill="1" applyBorder="1" applyAlignment="1" applyProtection="1">
      <alignment vertical="center"/>
    </xf>
    <xf numFmtId="38" fontId="54" fillId="14" borderId="6" xfId="3" applyFont="1" applyFill="1" applyBorder="1" applyAlignment="1" applyProtection="1">
      <alignment vertical="center"/>
      <protection locked="0"/>
    </xf>
    <xf numFmtId="38" fontId="54" fillId="14" borderId="14" xfId="3" applyFont="1" applyFill="1" applyBorder="1" applyAlignment="1" applyProtection="1">
      <alignment vertical="center"/>
      <protection locked="0"/>
    </xf>
    <xf numFmtId="0" fontId="53" fillId="12" borderId="8" xfId="21" applyFont="1" applyFill="1" applyBorder="1" applyAlignment="1">
      <alignment horizontal="center" vertical="center" wrapText="1"/>
    </xf>
    <xf numFmtId="0" fontId="54" fillId="12" borderId="6" xfId="21" applyFont="1" applyFill="1" applyBorder="1" applyAlignment="1">
      <alignment vertical="center" wrapText="1"/>
    </xf>
    <xf numFmtId="0" fontId="54" fillId="12" borderId="14" xfId="21" applyFont="1" applyFill="1" applyBorder="1" applyAlignment="1">
      <alignment vertical="center" wrapText="1"/>
    </xf>
    <xf numFmtId="0" fontId="54" fillId="12" borderId="15" xfId="21" applyFont="1" applyFill="1" applyBorder="1" applyAlignment="1">
      <alignment vertical="center" wrapText="1"/>
    </xf>
    <xf numFmtId="38" fontId="54" fillId="11" borderId="6" xfId="3" applyFont="1" applyFill="1" applyBorder="1" applyAlignment="1" applyProtection="1">
      <alignment vertical="center"/>
      <protection locked="0"/>
    </xf>
    <xf numFmtId="38" fontId="54" fillId="11" borderId="14" xfId="3" applyFont="1" applyFill="1" applyBorder="1" applyAlignment="1" applyProtection="1">
      <alignment vertical="center"/>
      <protection locked="0"/>
    </xf>
    <xf numFmtId="0" fontId="54" fillId="11" borderId="6" xfId="21" applyFont="1" applyFill="1" applyBorder="1" applyAlignment="1" applyProtection="1">
      <alignment horizontal="center" vertical="center" wrapText="1"/>
      <protection locked="0"/>
    </xf>
    <xf numFmtId="0" fontId="54" fillId="11" borderId="14" xfId="21" applyFont="1" applyFill="1" applyBorder="1" applyAlignment="1" applyProtection="1">
      <alignment horizontal="center" vertical="center" wrapText="1"/>
      <protection locked="0"/>
    </xf>
    <xf numFmtId="0" fontId="54" fillId="11" borderId="15" xfId="21" applyFont="1" applyFill="1" applyBorder="1" applyAlignment="1" applyProtection="1">
      <alignment horizontal="center" vertical="center" wrapText="1"/>
      <protection locked="0"/>
    </xf>
    <xf numFmtId="0" fontId="15" fillId="0" borderId="4" xfId="23" applyFont="1" applyBorder="1" applyAlignment="1">
      <alignment horizontal="center" vertical="center"/>
    </xf>
    <xf numFmtId="0" fontId="24" fillId="0" borderId="4" xfId="23" applyFont="1" applyBorder="1" applyAlignment="1">
      <alignment horizontal="center" vertical="center" wrapText="1"/>
    </xf>
    <xf numFmtId="188" fontId="54" fillId="11" borderId="1" xfId="3" applyNumberFormat="1" applyFont="1" applyFill="1" applyBorder="1" applyAlignment="1" applyProtection="1">
      <alignment vertical="center"/>
      <protection locked="0"/>
    </xf>
    <xf numFmtId="188" fontId="54" fillId="11" borderId="11" xfId="3" applyNumberFormat="1" applyFont="1" applyFill="1" applyBorder="1" applyAlignment="1" applyProtection="1">
      <alignment vertical="center"/>
      <protection locked="0"/>
    </xf>
    <xf numFmtId="188" fontId="54" fillId="11" borderId="1" xfId="21" applyNumberFormat="1" applyFont="1" applyFill="1" applyBorder="1" applyAlignment="1" applyProtection="1">
      <alignment horizontal="center" vertical="center"/>
      <protection locked="0"/>
    </xf>
    <xf numFmtId="188" fontId="54" fillId="11" borderId="11" xfId="21" applyNumberFormat="1" applyFont="1" applyFill="1" applyBorder="1" applyAlignment="1" applyProtection="1">
      <alignment horizontal="center" vertical="center"/>
      <protection locked="0"/>
    </xf>
    <xf numFmtId="188" fontId="54" fillId="11" borderId="13" xfId="21" applyNumberFormat="1" applyFont="1" applyFill="1" applyBorder="1" applyAlignment="1" applyProtection="1">
      <alignment horizontal="center" vertical="center"/>
      <protection locked="0"/>
    </xf>
    <xf numFmtId="0" fontId="53" fillId="11" borderId="4" xfId="21" applyFont="1" applyFill="1" applyBorder="1" applyAlignment="1" applyProtection="1">
      <alignment horizontal="left" vertical="center" wrapText="1"/>
      <protection locked="0"/>
    </xf>
    <xf numFmtId="0" fontId="53" fillId="11" borderId="4" xfId="21" applyFont="1" applyFill="1" applyBorder="1" applyAlignment="1" applyProtection="1">
      <alignment vertical="center"/>
      <protection locked="0"/>
    </xf>
    <xf numFmtId="0" fontId="54" fillId="12" borderId="11" xfId="21" applyFont="1" applyFill="1" applyBorder="1" applyAlignment="1">
      <alignment horizontal="center" vertical="top" wrapText="1"/>
    </xf>
    <xf numFmtId="0" fontId="19" fillId="12" borderId="11" xfId="21" applyFont="1" applyFill="1" applyBorder="1" applyAlignment="1">
      <alignment horizontal="left" vertical="top" wrapText="1"/>
    </xf>
    <xf numFmtId="0" fontId="53" fillId="12" borderId="4" xfId="21" applyFont="1" applyFill="1" applyBorder="1" applyAlignment="1">
      <alignment horizontal="center" vertical="center" wrapText="1"/>
    </xf>
    <xf numFmtId="0" fontId="53" fillId="12" borderId="4" xfId="21" applyFont="1" applyFill="1" applyBorder="1" applyAlignment="1">
      <alignment horizontal="center" vertical="center"/>
    </xf>
    <xf numFmtId="0" fontId="15" fillId="0" borderId="4" xfId="24" applyFont="1" applyBorder="1" applyAlignment="1">
      <alignment horizontal="center" vertical="top" wrapText="1" shrinkToFit="1"/>
    </xf>
    <xf numFmtId="9" fontId="54" fillId="12" borderId="1" xfId="25" applyFont="1" applyFill="1" applyBorder="1" applyAlignment="1" applyProtection="1">
      <alignment horizontal="center" vertical="center"/>
    </xf>
    <xf numFmtId="9" fontId="54" fillId="12" borderId="13" xfId="25" applyFont="1" applyFill="1" applyBorder="1" applyAlignment="1" applyProtection="1">
      <alignment horizontal="center" vertical="center"/>
    </xf>
    <xf numFmtId="0" fontId="54" fillId="11" borderId="1" xfId="21" applyFont="1" applyFill="1" applyBorder="1" applyAlignment="1" applyProtection="1">
      <alignment horizontal="left" vertical="center" wrapText="1"/>
      <protection locked="0"/>
    </xf>
    <xf numFmtId="0" fontId="54" fillId="11" borderId="11" xfId="21" applyFont="1" applyFill="1" applyBorder="1" applyAlignment="1" applyProtection="1">
      <alignment horizontal="left" vertical="center" wrapText="1"/>
      <protection locked="0"/>
    </xf>
    <xf numFmtId="0" fontId="54" fillId="11" borderId="13" xfId="21" applyFont="1" applyFill="1" applyBorder="1" applyAlignment="1" applyProtection="1">
      <alignment horizontal="left" vertical="center" wrapText="1"/>
      <protection locked="0"/>
    </xf>
    <xf numFmtId="0" fontId="54" fillId="12" borderId="16" xfId="21" applyFont="1" applyFill="1" applyBorder="1" applyAlignment="1">
      <alignment horizontal="left" vertical="center"/>
    </xf>
    <xf numFmtId="0" fontId="54" fillId="12" borderId="9" xfId="21" applyFont="1" applyFill="1" applyBorder="1" applyAlignment="1">
      <alignment horizontal="left" vertical="center"/>
    </xf>
    <xf numFmtId="0" fontId="54" fillId="18" borderId="9" xfId="21" applyFont="1" applyFill="1" applyBorder="1" applyAlignment="1" applyProtection="1">
      <alignment horizontal="left" vertical="center" wrapText="1" shrinkToFit="1"/>
      <protection locked="0"/>
    </xf>
    <xf numFmtId="38" fontId="54" fillId="11" borderId="16" xfId="3" applyFont="1" applyFill="1" applyBorder="1" applyAlignment="1" applyProtection="1">
      <alignment vertical="center"/>
      <protection locked="0"/>
    </xf>
    <xf numFmtId="38" fontId="54" fillId="11" borderId="9" xfId="3" applyFont="1" applyFill="1" applyBorder="1" applyAlignment="1" applyProtection="1">
      <alignment vertical="center"/>
      <protection locked="0"/>
    </xf>
    <xf numFmtId="0" fontId="54" fillId="11" borderId="16" xfId="21" applyFont="1" applyFill="1" applyBorder="1" applyAlignment="1" applyProtection="1">
      <alignment horizontal="center" vertical="center"/>
      <protection locked="0"/>
    </xf>
    <xf numFmtId="0" fontId="54" fillId="11" borderId="9" xfId="21" applyFont="1" applyFill="1" applyBorder="1" applyAlignment="1" applyProtection="1">
      <alignment horizontal="center" vertical="center"/>
      <protection locked="0"/>
    </xf>
    <xf numFmtId="0" fontId="54" fillId="11" borderId="5" xfId="21" applyFont="1" applyFill="1" applyBorder="1" applyAlignment="1" applyProtection="1">
      <alignment horizontal="center" vertical="center"/>
      <protection locked="0"/>
    </xf>
    <xf numFmtId="0" fontId="69" fillId="11" borderId="1" xfId="21" applyFont="1" applyFill="1" applyBorder="1" applyAlignment="1" applyProtection="1">
      <alignment horizontal="left" vertical="center" wrapText="1"/>
      <protection locked="0"/>
    </xf>
    <xf numFmtId="0" fontId="69" fillId="11" borderId="11" xfId="21" applyFont="1" applyFill="1" applyBorder="1" applyAlignment="1" applyProtection="1">
      <alignment horizontal="left" vertical="center" wrapText="1"/>
      <protection locked="0"/>
    </xf>
    <xf numFmtId="0" fontId="69" fillId="11" borderId="13" xfId="21" applyFont="1" applyFill="1" applyBorder="1" applyAlignment="1" applyProtection="1">
      <alignment horizontal="left" vertical="center" wrapText="1"/>
      <protection locked="0"/>
    </xf>
    <xf numFmtId="0" fontId="54" fillId="11" borderId="1" xfId="21" applyFont="1" applyFill="1" applyBorder="1" applyAlignment="1" applyProtection="1">
      <alignment horizontal="center" vertical="center"/>
      <protection locked="0"/>
    </xf>
    <xf numFmtId="0" fontId="54" fillId="11" borderId="11" xfId="21" applyFont="1" applyFill="1" applyBorder="1" applyAlignment="1" applyProtection="1">
      <alignment horizontal="center" vertical="center"/>
      <protection locked="0"/>
    </xf>
    <xf numFmtId="0" fontId="54" fillId="11" borderId="13" xfId="21" applyFont="1" applyFill="1" applyBorder="1" applyAlignment="1" applyProtection="1">
      <alignment horizontal="center" vertical="center"/>
      <protection locked="0"/>
    </xf>
    <xf numFmtId="0" fontId="17" fillId="0" borderId="4" xfId="24" applyFont="1" applyBorder="1" applyAlignment="1">
      <alignment vertical="top" wrapText="1" shrinkToFit="1"/>
    </xf>
    <xf numFmtId="0" fontId="79" fillId="0" borderId="4" xfId="24" applyFont="1" applyBorder="1" applyAlignment="1">
      <alignment vertical="top" wrapText="1" shrinkToFit="1"/>
    </xf>
    <xf numFmtId="0" fontId="80" fillId="0" borderId="4" xfId="24" applyFont="1" applyBorder="1" applyAlignment="1">
      <alignment vertical="top" wrapText="1" shrinkToFit="1"/>
    </xf>
    <xf numFmtId="0" fontId="78" fillId="0" borderId="4" xfId="24" applyFont="1" applyBorder="1" applyAlignment="1">
      <alignment horizontal="center" vertical="top" wrapText="1" shrinkToFit="1"/>
    </xf>
    <xf numFmtId="0" fontId="15" fillId="0" borderId="12" xfId="24" applyFont="1" applyBorder="1" applyAlignment="1">
      <alignment horizontal="center" vertical="top" wrapText="1" shrinkToFit="1"/>
    </xf>
    <xf numFmtId="0" fontId="15" fillId="0" borderId="10" xfId="24" applyFont="1" applyBorder="1" applyAlignment="1">
      <alignment horizontal="center" vertical="top" wrapText="1" shrinkToFit="1"/>
    </xf>
    <xf numFmtId="0" fontId="54" fillId="11" borderId="16" xfId="21" applyFont="1" applyFill="1" applyBorder="1" applyAlignment="1" applyProtection="1">
      <alignment horizontal="left" vertical="center" wrapText="1"/>
      <protection locked="0"/>
    </xf>
    <xf numFmtId="0" fontId="54" fillId="11" borderId="9" xfId="21" applyFont="1" applyFill="1" applyBorder="1" applyAlignment="1" applyProtection="1">
      <alignment horizontal="left" vertical="center" wrapText="1"/>
      <protection locked="0"/>
    </xf>
    <xf numFmtId="0" fontId="54" fillId="11" borderId="5" xfId="21" applyFont="1" applyFill="1" applyBorder="1" applyAlignment="1" applyProtection="1">
      <alignment horizontal="left" vertical="center" wrapText="1"/>
      <protection locked="0"/>
    </xf>
    <xf numFmtId="38" fontId="54" fillId="11" borderId="6" xfId="3" applyFont="1" applyFill="1" applyBorder="1" applyAlignment="1" applyProtection="1">
      <alignment vertical="center" shrinkToFit="1"/>
      <protection locked="0"/>
    </xf>
    <xf numFmtId="38" fontId="54" fillId="11" borderId="14" xfId="3" applyFont="1" applyFill="1" applyBorder="1" applyAlignment="1" applyProtection="1">
      <alignment vertical="center" shrinkToFit="1"/>
      <protection locked="0"/>
    </xf>
    <xf numFmtId="0" fontId="54" fillId="11" borderId="6" xfId="21" applyFont="1" applyFill="1" applyBorder="1" applyAlignment="1" applyProtection="1">
      <alignment horizontal="center" vertical="center"/>
      <protection locked="0"/>
    </xf>
    <xf numFmtId="0" fontId="54" fillId="11" borderId="14" xfId="21" applyFont="1" applyFill="1" applyBorder="1" applyAlignment="1" applyProtection="1">
      <alignment horizontal="center" vertical="center"/>
      <protection locked="0"/>
    </xf>
    <xf numFmtId="0" fontId="54" fillId="11" borderId="15" xfId="21" applyFont="1" applyFill="1" applyBorder="1" applyAlignment="1" applyProtection="1">
      <alignment horizontal="center" vertical="center"/>
      <protection locked="0"/>
    </xf>
    <xf numFmtId="0" fontId="69" fillId="11" borderId="6" xfId="21" applyFont="1" applyFill="1" applyBorder="1" applyAlignment="1" applyProtection="1">
      <alignment horizontal="left" vertical="center" wrapText="1"/>
      <protection locked="0"/>
    </xf>
    <xf numFmtId="0" fontId="69" fillId="11" borderId="14" xfId="21" applyFont="1" applyFill="1" applyBorder="1" applyAlignment="1" applyProtection="1">
      <alignment horizontal="left" vertical="center" wrapText="1"/>
      <protection locked="0"/>
    </xf>
    <xf numFmtId="0" fontId="69" fillId="11" borderId="15" xfId="21" applyFont="1" applyFill="1" applyBorder="1" applyAlignment="1" applyProtection="1">
      <alignment horizontal="left" vertical="center" wrapText="1"/>
      <protection locked="0"/>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4" applyFont="1" applyBorder="1" applyAlignment="1">
      <alignment horizontal="center" vertical="center" wrapText="1" shrinkToFit="1"/>
    </xf>
    <xf numFmtId="0" fontId="54" fillId="11" borderId="1" xfId="21" applyFont="1" applyFill="1" applyBorder="1" applyAlignment="1" applyProtection="1">
      <alignment vertical="center" wrapText="1"/>
      <protection locked="0"/>
    </xf>
    <xf numFmtId="0" fontId="54" fillId="11" borderId="11" xfId="21" applyFont="1" applyFill="1" applyBorder="1" applyAlignment="1" applyProtection="1">
      <alignment vertical="center" wrapText="1"/>
      <protection locked="0"/>
    </xf>
    <xf numFmtId="0" fontId="54" fillId="11" borderId="13" xfId="21" applyFont="1" applyFill="1" applyBorder="1" applyAlignment="1" applyProtection="1">
      <alignment vertical="center" wrapText="1"/>
      <protection locked="0"/>
    </xf>
    <xf numFmtId="38" fontId="54" fillId="11" borderId="1" xfId="3" applyFont="1" applyFill="1" applyBorder="1" applyAlignment="1" applyProtection="1">
      <alignment vertical="center"/>
      <protection locked="0"/>
    </xf>
    <xf numFmtId="38" fontId="54" fillId="11" borderId="11" xfId="3" applyFont="1" applyFill="1" applyBorder="1" applyAlignment="1" applyProtection="1">
      <alignment vertical="center"/>
      <protection locked="0"/>
    </xf>
    <xf numFmtId="0" fontId="15" fillId="0" borderId="6" xfId="23" applyFont="1" applyBorder="1" applyAlignment="1">
      <alignment horizontal="center" vertical="center"/>
    </xf>
    <xf numFmtId="0" fontId="15" fillId="0" borderId="14" xfId="23" applyFont="1" applyBorder="1" applyAlignment="1">
      <alignment horizontal="center" vertical="center"/>
    </xf>
    <xf numFmtId="0" fontId="15" fillId="0" borderId="15" xfId="23" applyFont="1" applyBorder="1" applyAlignment="1">
      <alignment horizontal="center" vertical="center"/>
    </xf>
    <xf numFmtId="0" fontId="54" fillId="12" borderId="4" xfId="22" applyFont="1" applyFill="1" applyBorder="1" applyAlignment="1" applyProtection="1">
      <alignment horizontal="center" vertical="center" wrapText="1"/>
      <protection locked="0"/>
    </xf>
    <xf numFmtId="0" fontId="56" fillId="12" borderId="1" xfId="22" applyFont="1" applyFill="1" applyBorder="1" applyAlignment="1">
      <alignment horizontal="left" vertical="center" wrapText="1"/>
    </xf>
    <xf numFmtId="0" fontId="56" fillId="12" borderId="11" xfId="22" applyFont="1" applyFill="1" applyBorder="1" applyAlignment="1">
      <alignment horizontal="left" vertical="center" wrapText="1"/>
    </xf>
    <xf numFmtId="0" fontId="56" fillId="12" borderId="13" xfId="22" applyFont="1" applyFill="1" applyBorder="1" applyAlignment="1">
      <alignment horizontal="left" vertical="center" wrapText="1"/>
    </xf>
    <xf numFmtId="0" fontId="56" fillId="12" borderId="17" xfId="22" applyFont="1" applyFill="1" applyBorder="1" applyAlignment="1">
      <alignment horizontal="left" vertical="center" wrapText="1"/>
    </xf>
    <xf numFmtId="0" fontId="56" fillId="12" borderId="0" xfId="22" applyFont="1" applyFill="1" applyAlignment="1">
      <alignment horizontal="left" vertical="center" wrapText="1"/>
    </xf>
    <xf numFmtId="0" fontId="56" fillId="12" borderId="9" xfId="22" applyFont="1" applyFill="1" applyBorder="1" applyAlignment="1">
      <alignment horizontal="left" vertical="center" wrapText="1"/>
    </xf>
    <xf numFmtId="0" fontId="56" fillId="12" borderId="5" xfId="22" applyFont="1" applyFill="1" applyBorder="1" applyAlignment="1">
      <alignment horizontal="left" vertical="center" wrapText="1"/>
    </xf>
    <xf numFmtId="0" fontId="56" fillId="12" borderId="4" xfId="22" applyFont="1" applyFill="1" applyBorder="1" applyAlignment="1">
      <alignment horizontal="center" vertical="center" wrapText="1"/>
    </xf>
    <xf numFmtId="0" fontId="55" fillId="12" borderId="10" xfId="22" applyFont="1" applyFill="1" applyBorder="1" applyAlignment="1">
      <alignment horizontal="center" vertical="center" wrapText="1"/>
    </xf>
    <xf numFmtId="0" fontId="55" fillId="12" borderId="4" xfId="22" applyFont="1" applyFill="1" applyBorder="1" applyAlignment="1">
      <alignment horizontal="center" vertical="center" wrapText="1"/>
    </xf>
    <xf numFmtId="0" fontId="56" fillId="12" borderId="4" xfId="22" applyFont="1" applyFill="1" applyBorder="1" applyAlignment="1">
      <alignment horizontal="center" vertical="center"/>
    </xf>
    <xf numFmtId="0" fontId="73" fillId="12" borderId="4" xfId="20" applyFont="1" applyFill="1" applyBorder="1" applyAlignment="1">
      <alignment vertical="center" wrapText="1"/>
    </xf>
    <xf numFmtId="0" fontId="73" fillId="12" borderId="4" xfId="20" applyFont="1" applyFill="1" applyBorder="1" applyAlignment="1">
      <alignment horizontal="left" vertical="center" wrapText="1"/>
    </xf>
    <xf numFmtId="0" fontId="52" fillId="12" borderId="4" xfId="21" applyFill="1" applyBorder="1" applyAlignment="1">
      <alignment horizontal="left" vertical="center" wrapText="1"/>
    </xf>
    <xf numFmtId="0" fontId="56" fillId="12" borderId="0" xfId="20" applyFont="1" applyFill="1" applyAlignment="1">
      <alignment horizontal="center" vertical="center"/>
    </xf>
    <xf numFmtId="0" fontId="54" fillId="12" borderId="4" xfId="22" applyFont="1" applyFill="1" applyBorder="1" applyAlignment="1" applyProtection="1">
      <alignment horizontal="center" vertical="center"/>
      <protection locked="0"/>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49" fillId="20" borderId="1" xfId="20" applyFont="1" applyFill="1" applyBorder="1" applyAlignment="1">
      <alignment horizontal="center" vertical="center" wrapText="1"/>
    </xf>
    <xf numFmtId="0" fontId="49" fillId="20" borderId="11" xfId="20" applyFont="1" applyFill="1" applyBorder="1" applyAlignment="1">
      <alignment horizontal="center" vertical="center" wrapText="1"/>
    </xf>
    <xf numFmtId="0" fontId="49" fillId="20" borderId="13" xfId="20" applyFont="1" applyFill="1" applyBorder="1" applyAlignment="1">
      <alignment horizontal="center" vertical="center" wrapText="1"/>
    </xf>
    <xf numFmtId="0" fontId="49" fillId="20" borderId="16" xfId="20" applyFont="1" applyFill="1" applyBorder="1" applyAlignment="1">
      <alignment horizontal="center" vertical="center" wrapText="1"/>
    </xf>
    <xf numFmtId="0" fontId="49" fillId="20" borderId="9" xfId="20" applyFont="1" applyFill="1" applyBorder="1" applyAlignment="1">
      <alignment horizontal="center" vertical="center" wrapText="1"/>
    </xf>
    <xf numFmtId="0" fontId="49" fillId="20" borderId="5" xfId="20" applyFont="1" applyFill="1" applyBorder="1" applyAlignment="1">
      <alignment horizontal="center" vertical="center" wrapText="1"/>
    </xf>
    <xf numFmtId="0" fontId="56" fillId="12" borderId="11" xfId="20" applyFont="1" applyFill="1" applyBorder="1" applyAlignment="1" applyProtection="1">
      <alignment horizontal="center" vertical="center" wrapText="1"/>
      <protection locked="0"/>
    </xf>
    <xf numFmtId="0" fontId="56" fillId="12" borderId="13" xfId="20" applyFont="1" applyFill="1" applyBorder="1" applyAlignment="1" applyProtection="1">
      <alignment horizontal="center" vertical="center" wrapText="1"/>
      <protection locked="0"/>
    </xf>
    <xf numFmtId="0" fontId="56" fillId="12" borderId="9" xfId="20" applyFont="1" applyFill="1" applyBorder="1" applyAlignment="1" applyProtection="1">
      <alignment horizontal="center" vertical="center" wrapText="1"/>
      <protection locked="0"/>
    </xf>
    <xf numFmtId="0" fontId="56" fillId="12" borderId="5" xfId="20" applyFont="1" applyFill="1" applyBorder="1" applyAlignment="1" applyProtection="1">
      <alignment horizontal="center" vertical="center" wrapText="1"/>
      <protection locked="0"/>
    </xf>
    <xf numFmtId="0" fontId="49" fillId="20" borderId="4" xfId="20" applyFont="1" applyFill="1" applyBorder="1" applyAlignment="1">
      <alignment horizontal="center" vertical="center"/>
    </xf>
    <xf numFmtId="0" fontId="49" fillId="20" borderId="4" xfId="20" applyFont="1" applyFill="1" applyBorder="1" applyAlignment="1">
      <alignment horizontal="center" vertical="center" wrapText="1"/>
    </xf>
    <xf numFmtId="0" fontId="56" fillId="12" borderId="1" xfId="22" applyFont="1" applyFill="1" applyBorder="1" applyAlignment="1">
      <alignment horizontal="center" vertical="center"/>
    </xf>
    <xf numFmtId="0" fontId="56" fillId="12" borderId="11" xfId="22" applyFont="1" applyFill="1" applyBorder="1" applyAlignment="1">
      <alignment horizontal="center" vertical="center"/>
    </xf>
    <xf numFmtId="0" fontId="56" fillId="12" borderId="13" xfId="22" applyFont="1" applyFill="1" applyBorder="1" applyAlignment="1">
      <alignment horizontal="center" vertical="center"/>
    </xf>
    <xf numFmtId="0" fontId="56" fillId="12" borderId="16" xfId="22" applyFont="1" applyFill="1" applyBorder="1" applyAlignment="1">
      <alignment horizontal="center" vertical="center"/>
    </xf>
    <xf numFmtId="0" fontId="56" fillId="12" borderId="9" xfId="22" applyFont="1" applyFill="1" applyBorder="1" applyAlignment="1">
      <alignment horizontal="center" vertical="center"/>
    </xf>
    <xf numFmtId="0" fontId="56" fillId="12" borderId="5" xfId="22" applyFont="1" applyFill="1" applyBorder="1" applyAlignment="1">
      <alignment horizontal="center" vertical="center"/>
    </xf>
    <xf numFmtId="0" fontId="49" fillId="13" borderId="0" xfId="20" applyFont="1" applyFill="1" applyAlignment="1">
      <alignment horizontal="center" vertical="center"/>
    </xf>
    <xf numFmtId="0" fontId="49" fillId="14" borderId="0" xfId="20" applyFont="1" applyFill="1" applyAlignment="1">
      <alignment horizontal="center" vertical="center"/>
    </xf>
    <xf numFmtId="0" fontId="49" fillId="21" borderId="0" xfId="20" applyFont="1" applyFill="1" applyAlignment="1">
      <alignment horizontal="center" vertical="center"/>
    </xf>
    <xf numFmtId="0" fontId="73" fillId="12" borderId="16" xfId="20" applyFont="1" applyFill="1" applyBorder="1" applyAlignment="1">
      <alignment horizontal="center" vertical="center" wrapText="1"/>
    </xf>
    <xf numFmtId="0" fontId="73" fillId="12" borderId="5" xfId="20" applyFont="1" applyFill="1" applyBorder="1" applyAlignment="1">
      <alignment horizontal="center" vertical="center" wrapText="1"/>
    </xf>
    <xf numFmtId="0" fontId="73" fillId="12" borderId="9" xfId="20" applyFont="1" applyFill="1" applyBorder="1" applyAlignment="1">
      <alignment horizontal="center" vertical="center" wrapText="1"/>
    </xf>
    <xf numFmtId="0" fontId="73" fillId="12" borderId="6" xfId="20" applyFont="1" applyFill="1" applyBorder="1" applyAlignment="1">
      <alignment horizontal="center" vertical="center" wrapText="1"/>
    </xf>
    <xf numFmtId="0" fontId="73" fillId="12" borderId="15" xfId="20" applyFont="1" applyFill="1" applyBorder="1" applyAlignment="1">
      <alignment horizontal="center" vertical="center" wrapText="1"/>
    </xf>
    <xf numFmtId="0" fontId="73" fillId="20" borderId="1" xfId="20" applyFont="1" applyFill="1" applyBorder="1" applyAlignment="1">
      <alignment horizontal="center" vertical="center" wrapText="1"/>
    </xf>
    <xf numFmtId="0" fontId="73" fillId="20" borderId="13" xfId="20" applyFont="1" applyFill="1" applyBorder="1" applyAlignment="1">
      <alignment horizontal="center" vertical="center" wrapText="1"/>
    </xf>
    <xf numFmtId="0" fontId="73" fillId="20" borderId="106" xfId="20" applyFont="1" applyFill="1" applyBorder="1" applyAlignment="1">
      <alignment horizontal="center" vertical="center" wrapText="1"/>
    </xf>
    <xf numFmtId="0" fontId="73" fillId="20" borderId="131" xfId="20" applyFont="1" applyFill="1" applyBorder="1" applyAlignment="1">
      <alignment horizontal="center" vertical="center" wrapText="1"/>
    </xf>
    <xf numFmtId="0" fontId="73" fillId="20" borderId="4" xfId="20" applyFont="1" applyFill="1" applyBorder="1" applyAlignment="1">
      <alignment horizontal="center" vertical="center" wrapText="1"/>
    </xf>
    <xf numFmtId="0" fontId="73" fillId="20" borderId="79" xfId="20" applyFont="1" applyFill="1" applyBorder="1" applyAlignment="1">
      <alignment horizontal="center" vertical="center" wrapText="1"/>
    </xf>
    <xf numFmtId="0" fontId="73" fillId="20" borderId="11" xfId="20" applyFont="1" applyFill="1" applyBorder="1" applyAlignment="1">
      <alignment horizontal="center" vertical="center" wrapText="1"/>
    </xf>
    <xf numFmtId="0" fontId="73" fillId="20" borderId="107" xfId="20" applyFont="1" applyFill="1" applyBorder="1" applyAlignment="1">
      <alignment horizontal="center" vertical="center" wrapText="1"/>
    </xf>
    <xf numFmtId="0" fontId="73" fillId="20" borderId="15" xfId="20" applyFont="1" applyFill="1" applyBorder="1" applyAlignment="1">
      <alignment horizontal="center" vertical="center"/>
    </xf>
    <xf numFmtId="0" fontId="73" fillId="20" borderId="4" xfId="20" applyFont="1" applyFill="1" applyBorder="1" applyAlignment="1">
      <alignment horizontal="center" vertical="center"/>
    </xf>
    <xf numFmtId="0" fontId="73" fillId="20" borderId="6" xfId="20" applyFont="1" applyFill="1" applyBorder="1" applyAlignment="1">
      <alignment horizontal="center" vertical="center"/>
    </xf>
    <xf numFmtId="0" fontId="73" fillId="20" borderId="79" xfId="20" applyFont="1" applyFill="1" applyBorder="1" applyAlignment="1">
      <alignment horizontal="center" vertical="center"/>
    </xf>
    <xf numFmtId="0" fontId="73" fillId="12" borderId="151" xfId="20" applyFont="1" applyFill="1" applyBorder="1" applyAlignment="1">
      <alignment horizontal="center" vertical="center" wrapText="1"/>
    </xf>
    <xf numFmtId="0" fontId="73" fillId="12" borderId="152" xfId="20" applyFont="1" applyFill="1" applyBorder="1" applyAlignment="1">
      <alignment horizontal="center" vertical="center" wrapText="1"/>
    </xf>
    <xf numFmtId="0" fontId="73" fillId="12" borderId="153" xfId="20" applyFont="1" applyFill="1" applyBorder="1" applyAlignment="1">
      <alignment horizontal="center" vertical="center" wrapText="1"/>
    </xf>
    <xf numFmtId="0" fontId="73" fillId="12" borderId="154" xfId="20" applyFont="1" applyFill="1" applyBorder="1" applyAlignment="1">
      <alignment horizontal="center" vertical="center" wrapText="1"/>
    </xf>
    <xf numFmtId="0" fontId="56" fillId="12" borderId="1" xfId="20" applyFont="1" applyFill="1" applyBorder="1" applyAlignment="1">
      <alignment horizontal="center" vertical="center" wrapText="1"/>
    </xf>
    <xf numFmtId="0" fontId="56" fillId="12" borderId="13" xfId="20" applyFont="1" applyFill="1" applyBorder="1" applyAlignment="1">
      <alignment horizontal="center" vertical="center" wrapText="1"/>
    </xf>
    <xf numFmtId="0" fontId="56" fillId="13" borderId="1" xfId="20" applyFont="1" applyFill="1" applyBorder="1" applyAlignment="1" applyProtection="1">
      <alignment horizontal="center" vertical="center" wrapText="1"/>
      <protection locked="0"/>
    </xf>
    <xf numFmtId="0" fontId="56" fillId="13" borderId="11" xfId="20" applyFont="1" applyFill="1" applyBorder="1" applyAlignment="1" applyProtection="1">
      <alignment horizontal="center" vertical="center" wrapText="1"/>
      <protection locked="0"/>
    </xf>
    <xf numFmtId="0" fontId="56" fillId="13" borderId="13" xfId="20" applyFont="1" applyFill="1" applyBorder="1" applyAlignment="1" applyProtection="1">
      <alignment horizontal="center" vertical="center" wrapText="1"/>
      <protection locked="0"/>
    </xf>
    <xf numFmtId="0" fontId="56" fillId="13" borderId="16" xfId="20" applyFont="1" applyFill="1" applyBorder="1" applyAlignment="1" applyProtection="1">
      <alignment horizontal="center" vertical="center" wrapText="1"/>
      <protection locked="0"/>
    </xf>
    <xf numFmtId="0" fontId="56" fillId="13" borderId="9" xfId="20" applyFont="1" applyFill="1" applyBorder="1" applyAlignment="1" applyProtection="1">
      <alignment horizontal="center" vertical="center" wrapText="1"/>
      <protection locked="0"/>
    </xf>
    <xf numFmtId="0" fontId="56" fillId="13" borderId="5" xfId="20" applyFont="1" applyFill="1" applyBorder="1" applyAlignment="1" applyProtection="1">
      <alignment horizontal="center" vertical="center" wrapText="1"/>
      <protection locked="0"/>
    </xf>
    <xf numFmtId="0" fontId="49" fillId="20" borderId="6" xfId="20" applyFont="1" applyFill="1" applyBorder="1" applyAlignment="1">
      <alignment horizontal="center" vertical="center" wrapText="1"/>
    </xf>
    <xf numFmtId="0" fontId="49" fillId="20" borderId="14" xfId="20" applyFont="1" applyFill="1" applyBorder="1" applyAlignment="1">
      <alignment horizontal="center" vertical="center" wrapText="1"/>
    </xf>
    <xf numFmtId="0" fontId="49" fillId="20" borderId="15" xfId="20" applyFont="1" applyFill="1" applyBorder="1" applyAlignment="1">
      <alignment horizontal="center" vertical="center" wrapText="1"/>
    </xf>
    <xf numFmtId="0" fontId="56" fillId="20" borderId="12" xfId="20" applyFont="1" applyFill="1" applyBorder="1" applyAlignment="1">
      <alignment horizontal="center" vertical="center"/>
    </xf>
    <xf numFmtId="0" fontId="56" fillId="20" borderId="3" xfId="20" applyFont="1" applyFill="1" applyBorder="1" applyAlignment="1">
      <alignment horizontal="center" vertical="center"/>
    </xf>
    <xf numFmtId="0" fontId="56" fillId="20" borderId="105" xfId="20" applyFont="1" applyFill="1" applyBorder="1" applyAlignment="1">
      <alignment horizontal="center" vertical="center"/>
    </xf>
    <xf numFmtId="0" fontId="56" fillId="20" borderId="1" xfId="20" applyFont="1" applyFill="1" applyBorder="1" applyAlignment="1">
      <alignment horizontal="center" vertical="center" wrapText="1"/>
    </xf>
    <xf numFmtId="0" fontId="56" fillId="20" borderId="11" xfId="20" applyFont="1" applyFill="1" applyBorder="1" applyAlignment="1">
      <alignment horizontal="center" vertical="center" wrapText="1"/>
    </xf>
    <xf numFmtId="0" fontId="56" fillId="20" borderId="13" xfId="20" applyFont="1" applyFill="1" applyBorder="1" applyAlignment="1">
      <alignment horizontal="center" vertical="center" wrapText="1"/>
    </xf>
    <xf numFmtId="0" fontId="56" fillId="20" borderId="17" xfId="20" applyFont="1" applyFill="1" applyBorder="1" applyAlignment="1">
      <alignment horizontal="center" vertical="center" wrapText="1"/>
    </xf>
    <xf numFmtId="0" fontId="56" fillId="20" borderId="0" xfId="20" applyFont="1" applyFill="1" applyBorder="1" applyAlignment="1">
      <alignment horizontal="center" vertical="center" wrapText="1"/>
    </xf>
    <xf numFmtId="0" fontId="56" fillId="20" borderId="8" xfId="20" applyFont="1" applyFill="1" applyBorder="1" applyAlignment="1">
      <alignment horizontal="center" vertical="center" wrapText="1"/>
    </xf>
    <xf numFmtId="0" fontId="56" fillId="20" borderId="106" xfId="20" applyFont="1" applyFill="1" applyBorder="1" applyAlignment="1">
      <alignment horizontal="center" vertical="center" wrapText="1"/>
    </xf>
    <xf numFmtId="0" fontId="56" fillId="20" borderId="107" xfId="20" applyFont="1" applyFill="1" applyBorder="1" applyAlignment="1">
      <alignment horizontal="center" vertical="center" wrapText="1"/>
    </xf>
    <xf numFmtId="0" fontId="56" fillId="20" borderId="131" xfId="20" applyFont="1" applyFill="1" applyBorder="1" applyAlignment="1">
      <alignment horizontal="center" vertical="center" wrapText="1"/>
    </xf>
    <xf numFmtId="0" fontId="56" fillId="20" borderId="4" xfId="20" applyFont="1" applyFill="1" applyBorder="1" applyAlignment="1">
      <alignment horizontal="center" vertical="center"/>
    </xf>
    <xf numFmtId="0" fontId="56" fillId="12" borderId="16" xfId="21" applyFont="1" applyFill="1" applyBorder="1" applyAlignment="1">
      <alignment horizontal="center" vertical="center" wrapText="1"/>
    </xf>
    <xf numFmtId="0" fontId="56" fillId="12" borderId="9" xfId="21" applyFont="1" applyFill="1" applyBorder="1" applyAlignment="1">
      <alignment horizontal="center" vertical="center" wrapText="1"/>
    </xf>
    <xf numFmtId="0" fontId="56" fillId="12" borderId="5" xfId="21" applyFont="1" applyFill="1" applyBorder="1" applyAlignment="1">
      <alignment horizontal="center" vertical="center" wrapText="1"/>
    </xf>
    <xf numFmtId="0" fontId="56" fillId="12" borderId="16" xfId="20" applyFont="1" applyFill="1" applyBorder="1" applyAlignment="1">
      <alignment horizontal="center" vertical="center"/>
    </xf>
    <xf numFmtId="0" fontId="56" fillId="12" borderId="5" xfId="20" applyFont="1" applyFill="1" applyBorder="1" applyAlignment="1">
      <alignment horizontal="center" vertical="center"/>
    </xf>
    <xf numFmtId="0" fontId="56" fillId="12" borderId="16" xfId="20" applyFont="1" applyFill="1" applyBorder="1" applyAlignment="1" applyProtection="1">
      <alignment horizontal="center" vertical="center"/>
      <protection locked="0"/>
    </xf>
    <xf numFmtId="0" fontId="56" fillId="12" borderId="5" xfId="20" applyFont="1" applyFill="1" applyBorder="1" applyAlignment="1" applyProtection="1">
      <alignment horizontal="center" vertical="center"/>
      <protection locked="0"/>
    </xf>
    <xf numFmtId="0" fontId="73" fillId="20" borderId="14" xfId="20" applyFont="1" applyFill="1" applyBorder="1" applyAlignment="1">
      <alignment horizontal="center" vertical="center"/>
    </xf>
    <xf numFmtId="0" fontId="73" fillId="20" borderId="14" xfId="20" applyFont="1" applyFill="1" applyBorder="1" applyAlignment="1">
      <alignment horizontal="center" vertical="center" wrapText="1"/>
    </xf>
    <xf numFmtId="0" fontId="73" fillId="20" borderId="15" xfId="20" applyFont="1" applyFill="1" applyBorder="1" applyAlignment="1">
      <alignment horizontal="center" vertical="center" wrapText="1"/>
    </xf>
    <xf numFmtId="0" fontId="73" fillId="20" borderId="80" xfId="20" applyFont="1" applyFill="1" applyBorder="1" applyAlignment="1">
      <alignment horizontal="center" vertical="center" wrapText="1"/>
    </xf>
    <xf numFmtId="0" fontId="73" fillId="20" borderId="83" xfId="20" applyFont="1" applyFill="1" applyBorder="1" applyAlignment="1">
      <alignment horizontal="center" vertical="center" wrapText="1"/>
    </xf>
    <xf numFmtId="0" fontId="56" fillId="12" borderId="6" xfId="20" applyFont="1" applyFill="1" applyBorder="1" applyAlignment="1" applyProtection="1">
      <alignment horizontal="center" vertical="center"/>
      <protection locked="0"/>
    </xf>
    <xf numFmtId="0" fontId="56" fillId="12" borderId="15" xfId="20" applyFont="1" applyFill="1" applyBorder="1" applyAlignment="1" applyProtection="1">
      <alignment horizontal="center" vertical="center"/>
      <protection locked="0"/>
    </xf>
    <xf numFmtId="0" fontId="56" fillId="12" borderId="14" xfId="21" applyFont="1" applyFill="1" applyBorder="1" applyAlignment="1">
      <alignment horizontal="center" vertical="center" wrapText="1"/>
    </xf>
    <xf numFmtId="0" fontId="56" fillId="12" borderId="6" xfId="20" applyFont="1" applyFill="1" applyBorder="1" applyAlignment="1">
      <alignment horizontal="center" vertical="center"/>
    </xf>
    <xf numFmtId="0" fontId="56" fillId="12" borderId="15" xfId="20" applyFont="1" applyFill="1" applyBorder="1" applyAlignment="1">
      <alignment horizontal="center" vertical="center"/>
    </xf>
    <xf numFmtId="0" fontId="85" fillId="12" borderId="96" xfId="20" applyFont="1" applyFill="1" applyBorder="1" applyAlignment="1">
      <alignment horizontal="center" vertical="center" wrapText="1"/>
    </xf>
    <xf numFmtId="0" fontId="85" fillId="12" borderId="98" xfId="20" applyFont="1" applyFill="1" applyBorder="1" applyAlignment="1">
      <alignment horizontal="center" vertical="center" wrapText="1"/>
    </xf>
    <xf numFmtId="0" fontId="86" fillId="12" borderId="0" xfId="20" applyFont="1" applyFill="1" applyAlignment="1">
      <alignment horizontal="center"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shrinkToFit="1"/>
    </xf>
    <xf numFmtId="0" fontId="85" fillId="12" borderId="4" xfId="20" applyFont="1" applyFill="1" applyBorder="1" applyAlignment="1">
      <alignment horizontal="center" vertical="center"/>
    </xf>
    <xf numFmtId="0" fontId="85" fillId="12" borderId="6" xfId="20" applyFont="1" applyFill="1" applyBorder="1" applyAlignment="1">
      <alignment horizontal="center" vertical="center"/>
    </xf>
    <xf numFmtId="0" fontId="85" fillId="12" borderId="14" xfId="20" applyFont="1" applyFill="1" applyBorder="1" applyAlignment="1">
      <alignment horizontal="center" vertical="center"/>
    </xf>
    <xf numFmtId="0" fontId="85" fillId="12" borderId="15" xfId="20" applyFont="1" applyFill="1" applyBorder="1" applyAlignment="1">
      <alignment horizontal="center" vertical="center"/>
    </xf>
    <xf numFmtId="0" fontId="85" fillId="12" borderId="0" xfId="20" applyFont="1" applyFill="1" applyAlignment="1">
      <alignment vertical="center" shrinkToFit="1"/>
    </xf>
    <xf numFmtId="0" fontId="85" fillId="12" borderId="0" xfId="20" applyFont="1" applyFill="1" applyAlignment="1">
      <alignment horizontal="center" vertical="center"/>
    </xf>
    <xf numFmtId="58" fontId="85" fillId="12" borderId="9" xfId="20" quotePrefix="1" applyNumberFormat="1" applyFont="1" applyFill="1" applyBorder="1" applyAlignment="1">
      <alignment horizontal="left" vertical="center" indent="1"/>
    </xf>
    <xf numFmtId="58" fontId="85" fillId="12" borderId="9" xfId="20" applyNumberFormat="1" applyFont="1" applyFill="1" applyBorder="1" applyAlignment="1">
      <alignment horizontal="left" vertical="center" indent="1"/>
    </xf>
    <xf numFmtId="0" fontId="85" fillId="12" borderId="9" xfId="20" applyFont="1" applyFill="1" applyBorder="1" applyAlignment="1">
      <alignment horizontal="left" vertical="center" indent="1"/>
    </xf>
    <xf numFmtId="0" fontId="85" fillId="12" borderId="0" xfId="20" applyFont="1" applyFill="1" applyAlignment="1">
      <alignment horizontal="left" vertical="center"/>
    </xf>
    <xf numFmtId="0" fontId="85" fillId="0" borderId="4" xfId="20" applyFont="1" applyBorder="1" applyAlignment="1">
      <alignment horizontal="center" vertical="center"/>
    </xf>
    <xf numFmtId="0" fontId="85" fillId="12" borderId="6" xfId="20" applyFont="1" applyFill="1" applyBorder="1" applyAlignment="1">
      <alignment vertical="center" wrapText="1"/>
    </xf>
    <xf numFmtId="0" fontId="85" fillId="12" borderId="14" xfId="20" applyFont="1" applyFill="1" applyBorder="1" applyAlignment="1">
      <alignment vertical="center" wrapText="1"/>
    </xf>
    <xf numFmtId="0" fontId="85" fillId="12" borderId="15" xfId="20" applyFont="1" applyFill="1" applyBorder="1" applyAlignment="1">
      <alignment vertical="center" wrapText="1"/>
    </xf>
    <xf numFmtId="0" fontId="85" fillId="12" borderId="4" xfId="20" applyFont="1" applyFill="1" applyBorder="1" applyAlignment="1">
      <alignment vertical="center" wrapText="1"/>
    </xf>
    <xf numFmtId="0" fontId="85" fillId="12" borderId="6" xfId="20" applyFont="1" applyFill="1" applyBorder="1">
      <alignment vertical="center"/>
    </xf>
    <xf numFmtId="0" fontId="85" fillId="12" borderId="14" xfId="20" applyFont="1" applyFill="1" applyBorder="1">
      <alignment vertical="center"/>
    </xf>
    <xf numFmtId="0" fontId="85" fillId="12" borderId="15" xfId="20" applyFont="1" applyFill="1" applyBorder="1">
      <alignment vertical="center"/>
    </xf>
    <xf numFmtId="0" fontId="85" fillId="0" borderId="6" xfId="20" applyFont="1" applyBorder="1" applyAlignment="1">
      <alignment horizontal="center" vertical="center"/>
    </xf>
    <xf numFmtId="0" fontId="85" fillId="0" borderId="14" xfId="20" applyFont="1" applyBorder="1" applyAlignment="1">
      <alignment horizontal="center" vertical="center"/>
    </xf>
    <xf numFmtId="0" fontId="85" fillId="0" borderId="15" xfId="20" applyFont="1" applyBorder="1" applyAlignment="1">
      <alignment horizontal="center" vertical="center"/>
    </xf>
    <xf numFmtId="0" fontId="85" fillId="12" borderId="0" xfId="20" applyFont="1" applyFill="1" applyAlignment="1">
      <alignment vertical="top" wrapText="1"/>
    </xf>
    <xf numFmtId="0" fontId="85" fillId="0" borderId="9" xfId="20" applyFont="1" applyBorder="1" applyAlignment="1">
      <alignment horizontal="left" vertical="center"/>
    </xf>
    <xf numFmtId="0" fontId="85" fillId="12" borderId="0" xfId="20" applyFont="1" applyFill="1">
      <alignment vertical="center"/>
    </xf>
    <xf numFmtId="0" fontId="85" fillId="0" borderId="9" xfId="20" applyFont="1" applyBorder="1">
      <alignment vertical="center"/>
    </xf>
    <xf numFmtId="0" fontId="48" fillId="6" borderId="12" xfId="29" applyFont="1" applyFill="1" applyBorder="1" applyAlignment="1">
      <alignment horizontal="center" vertical="center" wrapText="1"/>
    </xf>
    <xf numFmtId="0" fontId="48" fillId="6" borderId="3" xfId="29" applyFont="1" applyFill="1" applyBorder="1" applyAlignment="1">
      <alignment horizontal="center" vertical="center" wrapText="1"/>
    </xf>
    <xf numFmtId="0" fontId="48" fillId="0" borderId="6" xfId="29" applyFont="1" applyBorder="1" applyAlignment="1">
      <alignment horizontal="center" vertical="center"/>
    </xf>
    <xf numFmtId="0" fontId="48" fillId="0" borderId="14" xfId="29" applyFont="1" applyBorder="1" applyAlignment="1">
      <alignment horizontal="center" vertical="center"/>
    </xf>
    <xf numFmtId="0" fontId="48" fillId="0" borderId="15" xfId="29" applyFont="1" applyBorder="1" applyAlignment="1">
      <alignment horizontal="center" vertical="center"/>
    </xf>
    <xf numFmtId="0" fontId="48" fillId="6" borderId="20" xfId="29" applyFont="1" applyFill="1" applyBorder="1" applyAlignment="1">
      <alignment horizontal="center" vertical="center" wrapText="1"/>
    </xf>
    <xf numFmtId="0" fontId="48" fillId="6" borderId="4" xfId="29" applyFont="1" applyFill="1" applyBorder="1" applyAlignment="1">
      <alignment horizontal="center" vertical="center" wrapText="1"/>
    </xf>
    <xf numFmtId="0" fontId="48" fillId="6" borderId="58" xfId="29" applyFont="1" applyFill="1" applyBorder="1" applyAlignment="1">
      <alignment horizontal="center" vertical="center" wrapText="1"/>
    </xf>
    <xf numFmtId="0" fontId="48" fillId="6" borderId="22" xfId="29" applyFont="1" applyFill="1" applyBorder="1" applyAlignment="1">
      <alignment horizontal="center" vertical="center" wrapText="1"/>
    </xf>
    <xf numFmtId="0" fontId="48" fillId="6" borderId="13" xfId="29" applyFont="1" applyFill="1" applyBorder="1" applyAlignment="1">
      <alignment horizontal="center" vertical="center" wrapText="1"/>
    </xf>
    <xf numFmtId="0" fontId="48" fillId="6" borderId="6" xfId="29" applyFont="1" applyFill="1" applyBorder="1" applyAlignment="1">
      <alignment horizontal="center" vertical="center" wrapText="1"/>
    </xf>
    <xf numFmtId="0" fontId="98" fillId="12" borderId="4" xfId="0" applyFont="1" applyFill="1" applyBorder="1" applyAlignment="1">
      <alignment horizontal="center" vertical="center"/>
    </xf>
    <xf numFmtId="0" fontId="98" fillId="12" borderId="79" xfId="0" applyFont="1" applyFill="1" applyBorder="1" applyAlignment="1">
      <alignment horizontal="center" vertical="center"/>
    </xf>
    <xf numFmtId="0" fontId="98" fillId="12" borderId="4" xfId="0" applyFont="1" applyFill="1" applyBorder="1" applyAlignment="1">
      <alignment horizontal="center" vertical="center" wrapText="1"/>
    </xf>
    <xf numFmtId="38" fontId="96" fillId="12" borderId="9" xfId="18" applyFont="1" applyFill="1" applyBorder="1" applyAlignment="1" applyProtection="1">
      <alignment horizontal="right" vertical="center"/>
    </xf>
    <xf numFmtId="38" fontId="96" fillId="12" borderId="9" xfId="18" applyFont="1" applyFill="1" applyBorder="1" applyAlignment="1" applyProtection="1">
      <alignment horizontal="right" vertical="center"/>
      <protection locked="0"/>
    </xf>
    <xf numFmtId="0" fontId="96" fillId="12" borderId="9" xfId="0" applyFont="1" applyFill="1" applyBorder="1" applyAlignment="1">
      <alignment horizontal="center" vertical="center"/>
    </xf>
    <xf numFmtId="38" fontId="96" fillId="12" borderId="9" xfId="0" applyNumberFormat="1" applyFont="1" applyFill="1" applyBorder="1" applyAlignment="1">
      <alignment horizontal="right" vertical="center"/>
    </xf>
    <xf numFmtId="0" fontId="96" fillId="12" borderId="9" xfId="0" applyFont="1" applyFill="1" applyBorder="1" applyAlignment="1">
      <alignment horizontal="right" vertical="center"/>
    </xf>
    <xf numFmtId="0" fontId="55" fillId="12" borderId="11" xfId="0" applyFont="1" applyFill="1" applyBorder="1" applyAlignment="1">
      <alignment horizontal="center" vertical="center" wrapText="1"/>
    </xf>
    <xf numFmtId="0" fontId="55" fillId="12" borderId="0" xfId="0" applyFont="1" applyFill="1" applyBorder="1" applyAlignment="1">
      <alignment horizontal="center" vertical="center" wrapText="1"/>
    </xf>
    <xf numFmtId="0" fontId="55" fillId="12" borderId="0" xfId="0" applyFont="1" applyFill="1" applyAlignment="1">
      <alignment horizontal="center" vertical="center" wrapText="1"/>
    </xf>
    <xf numFmtId="0" fontId="55" fillId="12" borderId="11" xfId="0" applyFont="1" applyFill="1" applyBorder="1" applyAlignment="1">
      <alignment horizontal="center" vertical="center"/>
    </xf>
    <xf numFmtId="0" fontId="55" fillId="12" borderId="0" xfId="0" applyFont="1" applyFill="1" applyAlignment="1">
      <alignment horizontal="center" vertical="center"/>
    </xf>
    <xf numFmtId="0" fontId="58" fillId="12" borderId="4" xfId="0" applyFont="1" applyFill="1" applyBorder="1" applyAlignment="1">
      <alignment horizontal="center" vertical="center"/>
    </xf>
    <xf numFmtId="0" fontId="19" fillId="0" borderId="6" xfId="7" applyFont="1" applyBorder="1" applyProtection="1">
      <alignment vertical="center"/>
      <protection locked="0"/>
    </xf>
    <xf numFmtId="0" fontId="19" fillId="0" borderId="14" xfId="7" applyFont="1" applyBorder="1" applyProtection="1">
      <alignment vertical="center"/>
      <protection locked="0"/>
    </xf>
    <xf numFmtId="0" fontId="19" fillId="0" borderId="15" xfId="7" applyFont="1" applyBorder="1" applyProtection="1">
      <alignment vertical="center"/>
      <protection locked="0"/>
    </xf>
    <xf numFmtId="0" fontId="19" fillId="0" borderId="4" xfId="0" applyFont="1" applyBorder="1" applyAlignment="1">
      <alignment horizontal="center" vertical="center" wrapText="1"/>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19" fillId="0" borderId="4" xfId="0" applyFont="1" applyBorder="1" applyAlignment="1">
      <alignment horizontal="left" vertical="center" wrapText="1"/>
    </xf>
    <xf numFmtId="0" fontId="19" fillId="0" borderId="4" xfId="7" applyFont="1" applyBorder="1" applyAlignment="1" applyProtection="1">
      <alignment horizontal="left" vertical="center"/>
      <protection locked="0"/>
    </xf>
    <xf numFmtId="0" fontId="19" fillId="0" borderId="6" xfId="7" applyFont="1" applyBorder="1" applyAlignment="1" applyProtection="1">
      <alignment horizontal="center" vertical="center" wrapText="1"/>
      <protection locked="0"/>
    </xf>
    <xf numFmtId="0" fontId="19" fillId="0" borderId="14" xfId="7" applyFont="1" applyBorder="1" applyAlignment="1" applyProtection="1">
      <alignment horizontal="center" vertical="center" wrapText="1"/>
      <protection locked="0"/>
    </xf>
    <xf numFmtId="0" fontId="19" fillId="0" borderId="12" xfId="7" applyFont="1" applyBorder="1" applyAlignment="1">
      <alignment horizontal="center" vertical="center"/>
    </xf>
    <xf numFmtId="0" fontId="19" fillId="0" borderId="3" xfId="7" applyFont="1" applyBorder="1" applyAlignment="1">
      <alignment horizontal="center" vertical="center"/>
    </xf>
    <xf numFmtId="0" fontId="19" fillId="0" borderId="10" xfId="7" applyFont="1" applyBorder="1" applyAlignment="1">
      <alignment horizontal="center" vertical="center"/>
    </xf>
    <xf numFmtId="0" fontId="19" fillId="0" borderId="1" xfId="0" applyFont="1" applyBorder="1" applyAlignment="1">
      <alignment horizontal="left" vertical="center" wrapText="1"/>
    </xf>
    <xf numFmtId="0" fontId="19" fillId="0" borderId="11" xfId="0" applyFont="1" applyBorder="1" applyAlignment="1">
      <alignment horizontal="left" vertical="center" wrapText="1"/>
    </xf>
    <xf numFmtId="0" fontId="19" fillId="0" borderId="13" xfId="0" applyFont="1" applyBorder="1" applyAlignment="1">
      <alignment horizontal="left" vertical="center" wrapText="1"/>
    </xf>
    <xf numFmtId="0" fontId="19" fillId="0" borderId="17"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9"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7" applyFont="1" applyBorder="1" applyAlignment="1" applyProtection="1">
      <alignment horizontal="left" vertical="center" wrapText="1"/>
      <protection locked="0"/>
    </xf>
    <xf numFmtId="0" fontId="19" fillId="0" borderId="14" xfId="7" applyFont="1" applyBorder="1" applyAlignment="1" applyProtection="1">
      <alignment horizontal="left" vertical="center" wrapText="1"/>
      <protection locked="0"/>
    </xf>
    <xf numFmtId="0" fontId="19" fillId="0" borderId="15" xfId="7" applyFont="1" applyBorder="1" applyAlignment="1" applyProtection="1">
      <alignment horizontal="left" vertical="center" wrapText="1"/>
      <protection locked="0"/>
    </xf>
    <xf numFmtId="0" fontId="19" fillId="0" borderId="12" xfId="7" applyFont="1" applyBorder="1" applyAlignment="1" applyProtection="1">
      <alignment horizontal="center" vertical="center" textRotation="255" wrapText="1"/>
      <protection locked="0"/>
    </xf>
    <xf numFmtId="0" fontId="0" fillId="0" borderId="3" xfId="0" applyBorder="1" applyAlignment="1">
      <alignment vertical="center" wrapText="1"/>
    </xf>
    <xf numFmtId="0" fontId="0" fillId="0" borderId="10" xfId="0" applyBorder="1" applyAlignment="1">
      <alignment vertical="center" wrapText="1"/>
    </xf>
    <xf numFmtId="0" fontId="0" fillId="0" borderId="3" xfId="0" applyBorder="1" applyAlignment="1">
      <alignment horizontal="center" vertical="center" textRotation="255" wrapText="1"/>
    </xf>
    <xf numFmtId="0" fontId="0" fillId="0" borderId="10" xfId="0" applyBorder="1" applyAlignment="1">
      <alignment horizontal="center" vertical="center" textRotation="255" wrapText="1"/>
    </xf>
    <xf numFmtId="0" fontId="19" fillId="0" borderId="12" xfId="7" applyFont="1" applyBorder="1" applyAlignment="1">
      <alignment horizontal="center" vertical="center" wrapText="1"/>
    </xf>
    <xf numFmtId="0" fontId="19" fillId="0" borderId="3" xfId="7" applyFont="1" applyBorder="1" applyAlignment="1">
      <alignment horizontal="center" vertical="center" wrapText="1"/>
    </xf>
    <xf numFmtId="0" fontId="19" fillId="0" borderId="10" xfId="7"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19" fillId="0" borderId="4" xfId="7" applyFont="1" applyBorder="1" applyAlignment="1">
      <alignment horizontal="center" vertical="center" wrapText="1"/>
    </xf>
    <xf numFmtId="0" fontId="19" fillId="0" borderId="4" xfId="7" applyFont="1" applyBorder="1" applyAlignment="1">
      <alignment horizontal="left" vertical="center"/>
    </xf>
    <xf numFmtId="0" fontId="15" fillId="0" borderId="12" xfId="7" applyFont="1" applyBorder="1" applyAlignment="1" applyProtection="1">
      <alignment horizontal="center" vertical="center"/>
      <protection locked="0"/>
    </xf>
    <xf numFmtId="0" fontId="15" fillId="0" borderId="3" xfId="7" applyFont="1" applyBorder="1" applyAlignment="1" applyProtection="1">
      <alignment horizontal="center" vertical="center"/>
      <protection locked="0"/>
    </xf>
    <xf numFmtId="0" fontId="15" fillId="0" borderId="10" xfId="7" applyFont="1" applyBorder="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24" fillId="0" borderId="4" xfId="7" applyFont="1" applyBorder="1" applyAlignment="1" applyProtection="1">
      <alignment horizontal="center" vertical="center" wrapText="1"/>
      <protection locked="0"/>
    </xf>
    <xf numFmtId="38" fontId="37" fillId="0" borderId="50" xfId="18" applyFont="1" applyBorder="1" applyAlignment="1">
      <alignment horizontal="center" vertical="center"/>
    </xf>
    <xf numFmtId="38" fontId="37" fillId="0" borderId="4" xfId="18" applyFont="1" applyBorder="1" applyAlignment="1">
      <alignment horizontal="center" vertical="center"/>
    </xf>
    <xf numFmtId="38" fontId="37" fillId="0" borderId="91" xfId="18" applyFont="1" applyBorder="1" applyAlignment="1">
      <alignment horizontal="center" vertical="center"/>
    </xf>
    <xf numFmtId="38" fontId="37" fillId="0" borderId="50" xfId="18" applyFont="1" applyBorder="1" applyAlignment="1">
      <alignment horizontal="center" vertical="center" wrapText="1"/>
    </xf>
    <xf numFmtId="38" fontId="37" fillId="0" borderId="4" xfId="18" applyFont="1" applyBorder="1" applyAlignment="1">
      <alignment horizontal="center" vertical="center" wrapText="1"/>
    </xf>
    <xf numFmtId="38" fontId="37" fillId="0" borderId="91" xfId="18" applyFont="1" applyBorder="1" applyAlignment="1">
      <alignment horizontal="center" vertical="center" wrapText="1"/>
    </xf>
    <xf numFmtId="38" fontId="37" fillId="0" borderId="92" xfId="18" applyFont="1" applyBorder="1" applyAlignment="1">
      <alignment horizontal="center" vertical="center"/>
    </xf>
    <xf numFmtId="38" fontId="37" fillId="0" borderId="32" xfId="18" applyFont="1" applyBorder="1" applyAlignment="1">
      <alignment horizontal="center" vertical="center"/>
    </xf>
    <xf numFmtId="38" fontId="37" fillId="0" borderId="90" xfId="18" applyFont="1" applyBorder="1" applyAlignment="1">
      <alignment horizontal="center" vertical="center"/>
    </xf>
    <xf numFmtId="38" fontId="39" fillId="4" borderId="74" xfId="18" applyFont="1" applyFill="1" applyBorder="1" applyAlignment="1" applyProtection="1">
      <alignment horizontal="center" vertical="center" wrapText="1"/>
      <protection locked="0"/>
    </xf>
    <xf numFmtId="38" fontId="39" fillId="4" borderId="0" xfId="18" applyFont="1" applyFill="1" applyBorder="1" applyAlignment="1" applyProtection="1">
      <alignment horizontal="center" vertical="center" wrapText="1"/>
      <protection locked="0"/>
    </xf>
    <xf numFmtId="38" fontId="39" fillId="4" borderId="57" xfId="18" applyFont="1" applyFill="1" applyBorder="1" applyAlignment="1" applyProtection="1">
      <alignment horizontal="center" vertical="center" wrapText="1"/>
      <protection locked="0"/>
    </xf>
    <xf numFmtId="38" fontId="39" fillId="4" borderId="37" xfId="18" applyFont="1" applyFill="1" applyBorder="1" applyAlignment="1" applyProtection="1">
      <alignment horizontal="center" vertical="center" wrapText="1"/>
      <protection locked="0"/>
    </xf>
    <xf numFmtId="38" fontId="39" fillId="4" borderId="9" xfId="18" applyFont="1" applyFill="1" applyBorder="1" applyAlignment="1" applyProtection="1">
      <alignment horizontal="center" vertical="center" wrapText="1"/>
      <protection locked="0"/>
    </xf>
    <xf numFmtId="38" fontId="39" fillId="4" borderId="31" xfId="18" applyFont="1" applyFill="1" applyBorder="1" applyAlignment="1" applyProtection="1">
      <alignment horizontal="center" vertical="center" wrapText="1"/>
      <protection locked="0"/>
    </xf>
    <xf numFmtId="38" fontId="37" fillId="0" borderId="3" xfId="18" applyFont="1" applyFill="1" applyBorder="1" applyAlignment="1">
      <alignment horizontal="center" vertical="center" textRotation="255" wrapText="1"/>
    </xf>
    <xf numFmtId="38" fontId="37" fillId="0" borderId="26" xfId="18" applyFont="1" applyFill="1" applyBorder="1" applyAlignment="1">
      <alignment horizontal="center" vertical="center" textRotation="255" wrapText="1"/>
    </xf>
    <xf numFmtId="38" fontId="37" fillId="4" borderId="17" xfId="18" applyFont="1" applyFill="1" applyBorder="1" applyAlignment="1">
      <alignment horizontal="center" vertical="center" textRotation="255"/>
    </xf>
    <xf numFmtId="38" fontId="37" fillId="4" borderId="41" xfId="18" applyFont="1" applyFill="1" applyBorder="1" applyAlignment="1">
      <alignment horizontal="center" vertical="center" textRotation="255"/>
    </xf>
    <xf numFmtId="38" fontId="39" fillId="0" borderId="24" xfId="18" applyFont="1" applyBorder="1" applyAlignment="1" applyProtection="1">
      <alignment horizontal="center" vertical="center" wrapText="1"/>
      <protection locked="0"/>
    </xf>
    <xf numFmtId="38" fontId="39" fillId="0" borderId="25" xfId="18" applyFont="1" applyBorder="1" applyAlignment="1" applyProtection="1">
      <alignment horizontal="center" vertical="center" wrapText="1"/>
      <protection locked="0"/>
    </xf>
    <xf numFmtId="38" fontId="37" fillId="0" borderId="6" xfId="18" applyFont="1" applyFill="1" applyBorder="1" applyAlignment="1">
      <alignment horizontal="center" vertical="center" wrapText="1"/>
    </xf>
    <xf numFmtId="38" fontId="37" fillId="0" borderId="15" xfId="18" applyFont="1" applyFill="1" applyBorder="1" applyAlignment="1">
      <alignment horizontal="center" vertical="center" wrapText="1"/>
    </xf>
    <xf numFmtId="38" fontId="39" fillId="0" borderId="12" xfId="7" applyNumberFormat="1" applyFont="1" applyBorder="1" applyAlignment="1" applyProtection="1">
      <alignment horizontal="center" vertical="center" wrapText="1"/>
      <protection locked="0"/>
    </xf>
    <xf numFmtId="38" fontId="39" fillId="0" borderId="3" xfId="7" applyNumberFormat="1" applyFont="1" applyBorder="1" applyAlignment="1" applyProtection="1">
      <alignment horizontal="center" vertical="center" wrapText="1"/>
      <protection locked="0"/>
    </xf>
    <xf numFmtId="38" fontId="39" fillId="0" borderId="26" xfId="7" applyNumberFormat="1" applyFont="1" applyBorder="1" applyAlignment="1" applyProtection="1">
      <alignment horizontal="center" vertical="center" wrapText="1"/>
      <protection locked="0"/>
    </xf>
    <xf numFmtId="38" fontId="39" fillId="0" borderId="33" xfId="18" applyFont="1" applyBorder="1" applyAlignment="1" applyProtection="1">
      <alignment horizontal="center" vertical="center" wrapText="1"/>
      <protection locked="0"/>
    </xf>
    <xf numFmtId="38" fontId="39" fillId="0" borderId="93" xfId="18" applyFont="1" applyBorder="1" applyAlignment="1" applyProtection="1">
      <alignment horizontal="center" vertical="center" wrapText="1"/>
      <protection locked="0"/>
    </xf>
    <xf numFmtId="38" fontId="39" fillId="0" borderId="12" xfId="18" applyFont="1" applyBorder="1" applyAlignment="1" applyProtection="1">
      <alignment horizontal="center" vertical="center" wrapText="1"/>
      <protection locked="0"/>
    </xf>
    <xf numFmtId="38" fontId="39" fillId="0" borderId="3" xfId="18" applyFont="1" applyBorder="1" applyAlignment="1" applyProtection="1">
      <alignment horizontal="center" vertical="center" wrapText="1"/>
      <protection locked="0"/>
    </xf>
    <xf numFmtId="38" fontId="39" fillId="0" borderId="26" xfId="18" applyFont="1" applyBorder="1" applyAlignment="1" applyProtection="1">
      <alignment horizontal="center" vertical="center" wrapText="1"/>
      <protection locked="0"/>
    </xf>
    <xf numFmtId="38" fontId="37" fillId="0" borderId="3" xfId="18" applyFont="1" applyBorder="1" applyAlignment="1">
      <alignment horizontal="center" vertical="center" wrapText="1"/>
    </xf>
    <xf numFmtId="38" fontId="37" fillId="0" borderId="26" xfId="18" applyFont="1" applyBorder="1" applyAlignment="1">
      <alignment horizontal="center" vertical="center" wrapText="1"/>
    </xf>
    <xf numFmtId="38" fontId="37" fillId="4" borderId="8" xfId="18" applyFont="1" applyFill="1" applyBorder="1" applyAlignment="1">
      <alignment horizontal="center" vertical="center" textRotation="255"/>
    </xf>
    <xf numFmtId="38" fontId="37" fillId="4" borderId="44" xfId="18" applyFont="1" applyFill="1" applyBorder="1" applyAlignment="1">
      <alignment horizontal="center" vertical="center" textRotation="255"/>
    </xf>
    <xf numFmtId="38" fontId="39" fillId="0" borderId="47" xfId="7" applyNumberFormat="1" applyFont="1" applyBorder="1" applyAlignment="1" applyProtection="1">
      <alignment horizontal="center" vertical="center" textRotation="255" wrapText="1"/>
      <protection locked="0"/>
    </xf>
    <xf numFmtId="38" fontId="39" fillId="0" borderId="40" xfId="7" applyNumberFormat="1" applyFont="1" applyBorder="1" applyAlignment="1" applyProtection="1">
      <alignment horizontal="center" vertical="center" textRotation="255" wrapText="1"/>
      <protection locked="0"/>
    </xf>
    <xf numFmtId="38" fontId="37" fillId="4" borderId="3" xfId="18" applyFont="1" applyFill="1" applyBorder="1" applyAlignment="1">
      <alignment horizontal="center" vertical="center" textRotation="255" wrapText="1"/>
    </xf>
    <xf numFmtId="38" fontId="37" fillId="4" borderId="26" xfId="18" applyFont="1" applyFill="1" applyBorder="1" applyAlignment="1">
      <alignment horizontal="center" vertical="center" textRotation="255" wrapText="1"/>
    </xf>
    <xf numFmtId="38" fontId="37" fillId="0" borderId="0" xfId="18" applyFont="1" applyFill="1" applyBorder="1" applyAlignment="1">
      <alignment horizontal="center" vertical="center" wrapText="1"/>
    </xf>
    <xf numFmtId="38" fontId="37" fillId="8" borderId="70" xfId="18" applyFont="1" applyFill="1" applyBorder="1" applyAlignment="1">
      <alignment horizontal="center" vertical="center" wrapText="1"/>
    </xf>
    <xf numFmtId="38" fontId="39" fillId="6" borderId="70" xfId="18" applyFont="1" applyFill="1" applyBorder="1" applyAlignment="1" applyProtection="1">
      <alignment horizontal="center" vertical="center" wrapText="1"/>
      <protection locked="0"/>
    </xf>
    <xf numFmtId="38" fontId="39" fillId="6" borderId="71" xfId="18" applyFont="1" applyFill="1" applyBorder="1" applyAlignment="1" applyProtection="1">
      <alignment horizontal="center" vertical="center" wrapText="1"/>
      <protection locked="0"/>
    </xf>
    <xf numFmtId="38" fontId="39" fillId="6" borderId="9" xfId="18" applyFont="1" applyFill="1" applyBorder="1" applyAlignment="1" applyProtection="1">
      <alignment horizontal="center" vertical="center" wrapText="1"/>
      <protection locked="0"/>
    </xf>
    <xf numFmtId="38" fontId="39" fillId="6" borderId="31" xfId="18" applyFont="1" applyFill="1" applyBorder="1" applyAlignment="1" applyProtection="1">
      <alignment horizontal="center" vertical="center" wrapText="1"/>
      <protection locked="0"/>
    </xf>
    <xf numFmtId="38" fontId="37" fillId="6" borderId="92" xfId="18" applyFont="1" applyFill="1" applyBorder="1" applyAlignment="1">
      <alignment horizontal="center" vertical="center" wrapText="1"/>
    </xf>
    <xf numFmtId="38" fontId="37" fillId="6" borderId="50" xfId="18" applyFont="1" applyFill="1" applyBorder="1" applyAlignment="1">
      <alignment horizontal="center" vertical="center" wrapText="1"/>
    </xf>
    <xf numFmtId="38" fontId="37" fillId="6" borderId="52" xfId="18" applyFont="1" applyFill="1" applyBorder="1" applyAlignment="1">
      <alignment horizontal="center" vertical="center" wrapText="1"/>
    </xf>
    <xf numFmtId="38" fontId="37" fillId="6" borderId="32" xfId="18" applyFont="1" applyFill="1" applyBorder="1" applyAlignment="1">
      <alignment horizontal="center" vertical="center" wrapText="1"/>
    </xf>
    <xf numFmtId="38" fontId="37" fillId="6" borderId="4" xfId="18" applyFont="1" applyFill="1" applyBorder="1" applyAlignment="1">
      <alignment horizontal="center" vertical="center" wrapText="1"/>
    </xf>
    <xf numFmtId="38" fontId="37" fillId="6" borderId="33" xfId="18" applyFont="1" applyFill="1" applyBorder="1" applyAlignment="1">
      <alignment horizontal="center" vertical="center" wrapText="1"/>
    </xf>
    <xf numFmtId="38" fontId="37" fillId="6" borderId="69" xfId="18" applyFont="1" applyFill="1" applyBorder="1" applyAlignment="1">
      <alignment horizontal="center" vertical="center" wrapText="1"/>
    </xf>
    <xf numFmtId="38" fontId="37" fillId="6" borderId="74" xfId="18" applyFont="1" applyFill="1" applyBorder="1" applyAlignment="1">
      <alignment horizontal="center" vertical="center" wrapText="1"/>
    </xf>
    <xf numFmtId="38" fontId="37" fillId="6" borderId="75" xfId="18" applyFont="1" applyFill="1" applyBorder="1" applyAlignment="1">
      <alignment horizontal="center" vertical="center" wrapText="1"/>
    </xf>
    <xf numFmtId="38" fontId="37" fillId="6" borderId="65" xfId="18" applyFont="1" applyFill="1" applyBorder="1" applyAlignment="1">
      <alignment horizontal="center" vertical="center" textRotation="255" wrapText="1"/>
    </xf>
    <xf numFmtId="38" fontId="37" fillId="6" borderId="47" xfId="18" applyFont="1" applyFill="1" applyBorder="1" applyAlignment="1">
      <alignment horizontal="center" vertical="center" textRotation="255" wrapText="1"/>
    </xf>
    <xf numFmtId="38" fontId="37" fillId="6" borderId="40" xfId="18" applyFont="1" applyFill="1" applyBorder="1" applyAlignment="1">
      <alignment horizontal="center" vertical="center" textRotation="255" wrapText="1"/>
    </xf>
    <xf numFmtId="38" fontId="37" fillId="0" borderId="13" xfId="18" applyFont="1" applyBorder="1" applyAlignment="1">
      <alignment horizontal="center" vertical="top" wrapText="1"/>
    </xf>
    <xf numFmtId="38" fontId="37" fillId="0" borderId="8" xfId="18" applyFont="1" applyBorder="1" applyAlignment="1">
      <alignment horizontal="center" vertical="top" wrapText="1"/>
    </xf>
    <xf numFmtId="38" fontId="37" fillId="0" borderId="44" xfId="18" applyFont="1" applyBorder="1" applyAlignment="1">
      <alignment horizontal="center" vertical="top" wrapText="1"/>
    </xf>
    <xf numFmtId="38" fontId="39" fillId="0" borderId="32" xfId="18" applyFont="1" applyBorder="1" applyAlignment="1" applyProtection="1">
      <alignment horizontal="center" vertical="top" wrapText="1"/>
      <protection locked="0"/>
    </xf>
    <xf numFmtId="38" fontId="39" fillId="0" borderId="90" xfId="18" applyFont="1" applyBorder="1" applyAlignment="1" applyProtection="1">
      <alignment horizontal="center" vertical="top" wrapText="1"/>
      <protection locked="0"/>
    </xf>
    <xf numFmtId="38" fontId="39" fillId="0" borderId="4" xfId="18" applyFont="1" applyBorder="1" applyAlignment="1" applyProtection="1">
      <alignment horizontal="center" vertical="top" wrapText="1"/>
      <protection locked="0"/>
    </xf>
    <xf numFmtId="38" fontId="39" fillId="0" borderId="91" xfId="18" applyFont="1" applyBorder="1" applyAlignment="1" applyProtection="1">
      <alignment horizontal="center" vertical="top" wrapText="1"/>
      <protection locked="0"/>
    </xf>
    <xf numFmtId="38" fontId="39" fillId="0" borderId="4" xfId="18" applyFont="1" applyBorder="1" applyAlignment="1" applyProtection="1">
      <alignment horizontal="center" vertical="center" wrapText="1"/>
      <protection locked="0"/>
    </xf>
    <xf numFmtId="38" fontId="39" fillId="0" borderId="91" xfId="18" applyFont="1" applyBorder="1" applyAlignment="1" applyProtection="1">
      <alignment horizontal="center" vertical="center" wrapText="1"/>
      <protection locked="0"/>
    </xf>
    <xf numFmtId="38" fontId="37" fillId="0" borderId="52" xfId="18" applyFont="1" applyBorder="1" applyAlignment="1">
      <alignment horizontal="center" vertical="center" wrapText="1"/>
    </xf>
    <xf numFmtId="38" fontId="37" fillId="0" borderId="33" xfId="18" applyFont="1" applyBorder="1" applyAlignment="1">
      <alignment horizontal="center" vertical="center" wrapText="1"/>
    </xf>
    <xf numFmtId="38" fontId="37" fillId="0" borderId="93" xfId="18" applyFont="1" applyBorder="1" applyAlignment="1">
      <alignment horizontal="center" vertical="center" wrapText="1"/>
    </xf>
    <xf numFmtId="38" fontId="37" fillId="0" borderId="50" xfId="18" applyFont="1" applyBorder="1" applyAlignment="1">
      <alignment horizontal="center" vertical="center" textRotation="255" wrapText="1"/>
    </xf>
    <xf numFmtId="38" fontId="37" fillId="0" borderId="4" xfId="18" applyFont="1" applyBorder="1" applyAlignment="1">
      <alignment horizontal="center" vertical="center" textRotation="255" wrapText="1"/>
    </xf>
    <xf numFmtId="38" fontId="37" fillId="0" borderId="91" xfId="18" applyFont="1" applyBorder="1" applyAlignment="1">
      <alignment horizontal="center" vertical="center" textRotation="255" wrapText="1"/>
    </xf>
    <xf numFmtId="38" fontId="37" fillId="7" borderId="65" xfId="18" applyFont="1" applyFill="1" applyBorder="1" applyAlignment="1">
      <alignment horizontal="center" vertical="center" textRotation="255"/>
    </xf>
    <xf numFmtId="38" fontId="37" fillId="7" borderId="47" xfId="18" applyFont="1" applyFill="1" applyBorder="1" applyAlignment="1">
      <alignment horizontal="center" vertical="center" textRotation="255"/>
    </xf>
    <xf numFmtId="38" fontId="37" fillId="7" borderId="40" xfId="18" applyFont="1" applyFill="1" applyBorder="1" applyAlignment="1">
      <alignment horizontal="center" vertical="center" textRotation="255"/>
    </xf>
    <xf numFmtId="38" fontId="37" fillId="0" borderId="3" xfId="18" applyFont="1" applyFill="1" applyBorder="1" applyAlignment="1">
      <alignment horizontal="center" vertical="center" textRotation="255"/>
    </xf>
    <xf numFmtId="38" fontId="37" fillId="0" borderId="26" xfId="18" applyFont="1" applyFill="1" applyBorder="1" applyAlignment="1">
      <alignment horizontal="center" vertical="center" textRotation="255"/>
    </xf>
    <xf numFmtId="38" fontId="37" fillId="9" borderId="96" xfId="18" applyFont="1" applyFill="1" applyBorder="1" applyAlignment="1">
      <alignment horizontal="center" vertical="center" wrapText="1"/>
    </xf>
    <xf numFmtId="38" fontId="37" fillId="9" borderId="100" xfId="18" applyFont="1" applyFill="1" applyBorder="1" applyAlignment="1">
      <alignment horizontal="center" vertical="center"/>
    </xf>
    <xf numFmtId="38" fontId="37" fillId="0" borderId="24" xfId="18" applyFont="1" applyFill="1" applyBorder="1" applyAlignment="1">
      <alignment horizontal="center" vertical="center" textRotation="255"/>
    </xf>
    <xf numFmtId="38" fontId="37" fillId="0" borderId="25" xfId="18" applyFont="1" applyFill="1" applyBorder="1" applyAlignment="1">
      <alignment horizontal="center" vertical="center" textRotation="255"/>
    </xf>
    <xf numFmtId="38" fontId="37" fillId="4" borderId="74" xfId="18" applyFont="1" applyFill="1" applyBorder="1" applyAlignment="1">
      <alignment horizontal="center" vertical="center" wrapText="1"/>
    </xf>
    <xf numFmtId="38" fontId="37" fillId="4" borderId="0" xfId="18" applyFont="1" applyFill="1" applyBorder="1" applyAlignment="1">
      <alignment horizontal="center" vertical="center"/>
    </xf>
    <xf numFmtId="38" fontId="37" fillId="4" borderId="57" xfId="18" applyFont="1" applyFill="1" applyBorder="1" applyAlignment="1">
      <alignment horizontal="center" vertical="center"/>
    </xf>
    <xf numFmtId="38" fontId="37" fillId="4" borderId="37" xfId="18" applyFont="1" applyFill="1" applyBorder="1" applyAlignment="1">
      <alignment horizontal="center" vertical="center"/>
    </xf>
    <xf numFmtId="38" fontId="37" fillId="4" borderId="9" xfId="18" applyFont="1" applyFill="1" applyBorder="1" applyAlignment="1">
      <alignment horizontal="center" vertical="center"/>
    </xf>
    <xf numFmtId="38" fontId="37" fillId="4" borderId="31" xfId="18" applyFont="1" applyFill="1" applyBorder="1" applyAlignment="1">
      <alignment horizontal="center" vertical="center"/>
    </xf>
    <xf numFmtId="38" fontId="37" fillId="10" borderId="96" xfId="18" applyFont="1" applyFill="1" applyBorder="1" applyAlignment="1">
      <alignment horizontal="center" vertical="center" wrapText="1"/>
    </xf>
    <xf numFmtId="38" fontId="37" fillId="10" borderId="100" xfId="18" applyFont="1" applyFill="1" applyBorder="1" applyAlignment="1">
      <alignment horizontal="center" vertical="center"/>
    </xf>
    <xf numFmtId="38" fontId="37" fillId="10" borderId="98" xfId="18" applyFont="1" applyFill="1" applyBorder="1" applyAlignment="1">
      <alignment horizontal="center" vertical="center"/>
    </xf>
    <xf numFmtId="38" fontId="37" fillId="7" borderId="28" xfId="18" applyFont="1" applyFill="1" applyBorder="1" applyAlignment="1">
      <alignment horizontal="center" vertical="center" wrapText="1"/>
    </xf>
    <xf numFmtId="38" fontId="37" fillId="7" borderId="10" xfId="18" applyFont="1" applyFill="1" applyBorder="1" applyAlignment="1">
      <alignment horizontal="center" vertical="center" wrapText="1"/>
    </xf>
    <xf numFmtId="38" fontId="37" fillId="7" borderId="16" xfId="18" applyFont="1" applyFill="1" applyBorder="1" applyAlignment="1">
      <alignment horizontal="center" vertical="center" wrapText="1"/>
    </xf>
    <xf numFmtId="38" fontId="37" fillId="7" borderId="32" xfId="18" applyFont="1" applyFill="1" applyBorder="1" applyAlignment="1">
      <alignment horizontal="center" vertical="center" wrapText="1"/>
    </xf>
    <xf numFmtId="38" fontId="37" fillId="7" borderId="4" xfId="18" applyFont="1" applyFill="1" applyBorder="1" applyAlignment="1">
      <alignment horizontal="center" vertical="center" wrapText="1"/>
    </xf>
    <xf numFmtId="38" fontId="37" fillId="7" borderId="6" xfId="18" applyFont="1" applyFill="1" applyBorder="1" applyAlignment="1">
      <alignment horizontal="center" vertical="center" wrapText="1"/>
    </xf>
    <xf numFmtId="38" fontId="39" fillId="0" borderId="48" xfId="18" applyFont="1" applyBorder="1" applyAlignment="1" applyProtection="1">
      <alignment horizontal="center" vertical="center" wrapText="1"/>
      <protection locked="0"/>
    </xf>
    <xf numFmtId="38" fontId="39" fillId="0" borderId="47" xfId="18" applyFont="1" applyBorder="1" applyAlignment="1" applyProtection="1">
      <alignment horizontal="center" vertical="center" wrapText="1"/>
      <protection locked="0"/>
    </xf>
    <xf numFmtId="38" fontId="39" fillId="0" borderId="40" xfId="18" applyFont="1" applyBorder="1" applyAlignment="1" applyProtection="1">
      <alignment horizontal="center" vertical="center" wrapText="1"/>
      <protection locked="0"/>
    </xf>
    <xf numFmtId="38" fontId="39" fillId="0" borderId="32" xfId="18" applyFont="1" applyBorder="1" applyAlignment="1" applyProtection="1">
      <alignment horizontal="center" vertical="center" wrapText="1"/>
      <protection locked="0"/>
    </xf>
    <xf numFmtId="38" fontId="39" fillId="0" borderId="90" xfId="18" applyFont="1" applyBorder="1" applyAlignment="1" applyProtection="1">
      <alignment horizontal="center" vertical="center" wrapText="1"/>
      <protection locked="0"/>
    </xf>
    <xf numFmtId="38" fontId="37" fillId="7" borderId="62" xfId="18" applyFont="1" applyFill="1" applyBorder="1" applyAlignment="1">
      <alignment horizontal="center" vertical="center" textRotation="255"/>
    </xf>
    <xf numFmtId="38" fontId="37" fillId="7" borderId="24" xfId="18" applyFont="1" applyFill="1" applyBorder="1" applyAlignment="1">
      <alignment horizontal="center" vertical="center" textRotation="255"/>
    </xf>
    <xf numFmtId="38" fontId="37" fillId="7" borderId="25" xfId="18" applyFont="1" applyFill="1" applyBorder="1" applyAlignment="1">
      <alignment horizontal="center" vertical="center" textRotation="255"/>
    </xf>
    <xf numFmtId="38" fontId="37" fillId="0" borderId="3" xfId="18" applyFont="1" applyFill="1" applyBorder="1" applyAlignment="1">
      <alignment horizontal="center" vertical="center"/>
    </xf>
    <xf numFmtId="38" fontId="37" fillId="0" borderId="26" xfId="18" applyFont="1" applyFill="1" applyBorder="1" applyAlignment="1">
      <alignment horizontal="center" vertical="center"/>
    </xf>
    <xf numFmtId="38" fontId="37" fillId="0" borderId="12" xfId="18" applyFont="1" applyFill="1" applyBorder="1" applyAlignment="1">
      <alignment horizontal="center" vertical="center" wrapText="1"/>
    </xf>
    <xf numFmtId="38" fontId="37" fillId="0" borderId="3" xfId="18" applyFont="1" applyFill="1" applyBorder="1" applyAlignment="1">
      <alignment horizontal="center" vertical="center" wrapText="1"/>
    </xf>
    <xf numFmtId="38" fontId="37" fillId="0" borderId="26" xfId="18" applyFont="1" applyFill="1" applyBorder="1" applyAlignment="1">
      <alignment horizontal="center" vertical="center" wrapText="1"/>
    </xf>
    <xf numFmtId="38" fontId="39" fillId="0" borderId="6" xfId="18" applyFont="1" applyBorder="1" applyAlignment="1" applyProtection="1">
      <alignment horizontal="center" vertical="center" wrapText="1"/>
      <protection locked="0"/>
    </xf>
    <xf numFmtId="38" fontId="39" fillId="0" borderId="110" xfId="18" applyFont="1" applyBorder="1" applyAlignment="1" applyProtection="1">
      <alignment horizontal="center" vertical="center" wrapText="1"/>
      <protection locked="0"/>
    </xf>
  </cellXfs>
  <cellStyles count="36">
    <cellStyle name="パーセント" xfId="19" builtinId="5"/>
    <cellStyle name="パーセント 2" xfId="1" xr:uid="{00000000-0005-0000-0000-000001000000}"/>
    <cellStyle name="パーセント 2 2" xfId="2" xr:uid="{00000000-0005-0000-0000-000002000000}"/>
    <cellStyle name="パーセント 3" xfId="17" xr:uid="{00000000-0005-0000-0000-000003000000}"/>
    <cellStyle name="パーセント 4" xfId="25" xr:uid="{00000000-0005-0000-0000-000004000000}"/>
    <cellStyle name="ハイパーリンク 2" xfId="35" xr:uid="{00000000-0005-0000-0000-000005000000}"/>
    <cellStyle name="桁区切り" xfId="18" builtinId="6"/>
    <cellStyle name="桁区切り 2" xfId="3" xr:uid="{00000000-0005-0000-0000-000007000000}"/>
    <cellStyle name="桁区切り 3" xfId="4" xr:uid="{00000000-0005-0000-0000-000008000000}"/>
    <cellStyle name="桁区切り 4" xfId="26" xr:uid="{00000000-0005-0000-0000-000009000000}"/>
    <cellStyle name="桁区切り 5" xfId="30" xr:uid="{00000000-0005-0000-0000-00000A000000}"/>
    <cellStyle name="標準" xfId="0" builtinId="0"/>
    <cellStyle name="標準 10" xfId="5" xr:uid="{00000000-0005-0000-0000-00000C000000}"/>
    <cellStyle name="標準 11" xfId="6" xr:uid="{00000000-0005-0000-0000-00000D000000}"/>
    <cellStyle name="標準 12" xfId="21" xr:uid="{00000000-0005-0000-0000-00000E000000}"/>
    <cellStyle name="標準 13" xfId="29" xr:uid="{00000000-0005-0000-0000-00000F000000}"/>
    <cellStyle name="標準 2" xfId="7" xr:uid="{00000000-0005-0000-0000-000010000000}"/>
    <cellStyle name="標準 2 2" xfId="20" xr:uid="{00000000-0005-0000-0000-000011000000}"/>
    <cellStyle name="標準 2 2 2" xfId="23" xr:uid="{00000000-0005-0000-0000-000012000000}"/>
    <cellStyle name="標準 3" xfId="8" xr:uid="{00000000-0005-0000-0000-000013000000}"/>
    <cellStyle name="標準 3 2" xfId="9" xr:uid="{00000000-0005-0000-0000-000014000000}"/>
    <cellStyle name="標準 3 2 2" xfId="24" xr:uid="{00000000-0005-0000-0000-000015000000}"/>
    <cellStyle name="標準 4" xfId="10" xr:uid="{00000000-0005-0000-0000-000016000000}"/>
    <cellStyle name="標準 5" xfId="11" xr:uid="{00000000-0005-0000-0000-000017000000}"/>
    <cellStyle name="標準 5 2" xfId="27" xr:uid="{00000000-0005-0000-0000-000018000000}"/>
    <cellStyle name="標準 5 2 2" xfId="28" xr:uid="{00000000-0005-0000-0000-000019000000}"/>
    <cellStyle name="標準 5 2 2 2" xfId="31" xr:uid="{00000000-0005-0000-0000-00001A000000}"/>
    <cellStyle name="標準 5 2 2 2 2" xfId="33" xr:uid="{00000000-0005-0000-0000-00001B000000}"/>
    <cellStyle name="標準 5 2 2 3" xfId="32" xr:uid="{00000000-0005-0000-0000-00001C000000}"/>
    <cellStyle name="標準 5 2 2 6" xfId="34" xr:uid="{00000000-0005-0000-0000-00001D000000}"/>
    <cellStyle name="標準 6" xfId="12" xr:uid="{00000000-0005-0000-0000-00001E000000}"/>
    <cellStyle name="標準 7" xfId="13" xr:uid="{00000000-0005-0000-0000-00001F000000}"/>
    <cellStyle name="標準 7 2" xfId="22" xr:uid="{00000000-0005-0000-0000-000020000000}"/>
    <cellStyle name="標準 8" xfId="14" xr:uid="{00000000-0005-0000-0000-000021000000}"/>
    <cellStyle name="標準 9" xfId="15" xr:uid="{00000000-0005-0000-0000-000022000000}"/>
    <cellStyle name="未定義" xfId="16" xr:uid="{00000000-0005-0000-0000-000023000000}"/>
  </cellStyles>
  <dxfs count="10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5" tint="0.39994506668294322"/>
        </patternFill>
      </fill>
    </dxf>
    <dxf>
      <font>
        <b/>
        <i val="0"/>
        <color rgb="FF0070C0"/>
      </font>
    </dxf>
    <dxf>
      <font>
        <b/>
        <i val="0"/>
        <color theme="5"/>
      </font>
    </dxf>
    <dxf>
      <fill>
        <patternFill>
          <bgColor rgb="FFE0C1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theme="0"/>
        </patternFill>
      </fill>
    </dxf>
    <dxf>
      <fill>
        <patternFill>
          <bgColor theme="0"/>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theme="0" tint="-0.24994659260841701"/>
        </patternFill>
      </fill>
    </dxf>
    <dxf>
      <fill>
        <patternFill>
          <bgColor rgb="FFE0C1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ont>
        <color auto="1"/>
      </font>
      <fill>
        <patternFill>
          <bgColor rgb="FFCCFFFF"/>
        </patternFill>
      </fill>
    </dxf>
    <dxf>
      <font>
        <color theme="0" tint="-0.24994659260841701"/>
      </font>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E0C1FF"/>
        </patternFill>
      </fill>
    </dxf>
    <dxf>
      <fill>
        <patternFill>
          <bgColor rgb="FFCCFFFF"/>
        </patternFill>
      </fill>
    </dxf>
    <dxf>
      <fill>
        <patternFill>
          <bgColor rgb="FFE0C1FF"/>
        </patternFill>
      </fill>
    </dxf>
    <dxf>
      <fill>
        <patternFill>
          <bgColor theme="0" tint="-0.24994659260841701"/>
        </patternFill>
      </fill>
    </dxf>
    <dxf>
      <fill>
        <patternFill>
          <bgColor rgb="FFCCFFFF"/>
        </patternFill>
      </fill>
    </dxf>
    <dxf>
      <fill>
        <patternFill>
          <bgColor theme="0" tint="-0.24994659260841701"/>
        </patternFill>
      </fill>
    </dxf>
    <dxf>
      <font>
        <b/>
        <i val="0"/>
        <color rgb="FFFF0000"/>
      </font>
      <fill>
        <patternFill patternType="none">
          <bgColor auto="1"/>
        </patternFill>
      </fill>
    </dxf>
    <dxf>
      <font>
        <b/>
        <i val="0"/>
        <color rgb="FFFF000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75FFFF"/>
        </patternFill>
      </fill>
    </dxf>
    <dxf>
      <fill>
        <patternFill>
          <bgColor rgb="FFCCFFFF"/>
        </patternFill>
      </fill>
    </dxf>
    <dxf>
      <fill>
        <patternFill>
          <bgColor rgb="FFF2DCDB"/>
        </patternFill>
      </fill>
    </dxf>
    <dxf>
      <fill>
        <patternFill>
          <bgColor rgb="FFF2DCDB"/>
        </patternFill>
      </fill>
    </dxf>
    <dxf>
      <fill>
        <patternFill>
          <bgColor rgb="FFF2DCDB"/>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rgb="FFCCFFFF"/>
        </patternFill>
      </fill>
    </dxf>
    <dxf>
      <fill>
        <patternFill>
          <bgColor rgb="FFCF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CCFFFF"/>
      <color rgb="FFE0C1FF"/>
      <color rgb="FFCC99FF"/>
      <color rgb="FFCFFFFF"/>
      <color rgb="FFF2DCDB"/>
      <color rgb="FF75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oneCell">
    <xdr:from>
      <xdr:col>12</xdr:col>
      <xdr:colOff>66675</xdr:colOff>
      <xdr:row>154</xdr:row>
      <xdr:rowOff>0</xdr:rowOff>
    </xdr:from>
    <xdr:to>
      <xdr:col>12</xdr:col>
      <xdr:colOff>149225</xdr:colOff>
      <xdr:row>154</xdr:row>
      <xdr:rowOff>145739</xdr:rowOff>
    </xdr:to>
    <xdr:sp macro="" textlink="">
      <xdr:nvSpPr>
        <xdr:cNvPr id="2" name="Text Box 5">
          <a:extLst>
            <a:ext uri="{FF2B5EF4-FFF2-40B4-BE49-F238E27FC236}">
              <a16:creationId xmlns:a16="http://schemas.microsoft.com/office/drawing/2014/main" id="{B4B83D82-FD63-4B6A-87A0-BB2189CACF85}"/>
            </a:ext>
          </a:extLst>
        </xdr:cNvPr>
        <xdr:cNvSpPr txBox="1">
          <a:spLocks noChangeArrowheads="1"/>
        </xdr:cNvSpPr>
      </xdr:nvSpPr>
      <xdr:spPr bwMode="auto">
        <a:xfrm>
          <a:off x="2505075" y="36661725"/>
          <a:ext cx="82550" cy="145739"/>
        </a:xfrm>
        <a:prstGeom prst="rect">
          <a:avLst/>
        </a:prstGeom>
        <a:noFill/>
        <a:ln w="9525">
          <a:noFill/>
          <a:miter lim="800000"/>
          <a:headEnd/>
          <a:tailEnd/>
        </a:ln>
      </xdr:spPr>
    </xdr:sp>
    <xdr:clientData/>
  </xdr:twoCellAnchor>
  <xdr:twoCellAnchor editAs="oneCell">
    <xdr:from>
      <xdr:col>20</xdr:col>
      <xdr:colOff>66675</xdr:colOff>
      <xdr:row>0</xdr:row>
      <xdr:rowOff>0</xdr:rowOff>
    </xdr:from>
    <xdr:to>
      <xdr:col>20</xdr:col>
      <xdr:colOff>149225</xdr:colOff>
      <xdr:row>0</xdr:row>
      <xdr:rowOff>145863</xdr:rowOff>
    </xdr:to>
    <xdr:sp macro="" textlink="">
      <xdr:nvSpPr>
        <xdr:cNvPr id="3" name="Text Box 5">
          <a:extLst>
            <a:ext uri="{FF2B5EF4-FFF2-40B4-BE49-F238E27FC236}">
              <a16:creationId xmlns:a16="http://schemas.microsoft.com/office/drawing/2014/main" id="{F9B68D13-9EC4-432A-BE0B-7A5ED8F266E5}"/>
            </a:ext>
          </a:extLst>
        </xdr:cNvPr>
        <xdr:cNvSpPr txBox="1">
          <a:spLocks noChangeArrowheads="1"/>
        </xdr:cNvSpPr>
      </xdr:nvSpPr>
      <xdr:spPr bwMode="auto">
        <a:xfrm>
          <a:off x="4105275" y="0"/>
          <a:ext cx="82550" cy="145863"/>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4" name="Text Box 5">
          <a:extLst>
            <a:ext uri="{FF2B5EF4-FFF2-40B4-BE49-F238E27FC236}">
              <a16:creationId xmlns:a16="http://schemas.microsoft.com/office/drawing/2014/main" id="{668084BB-EA21-41DC-A1CD-AB14880BB765}"/>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5" name="Text Box 5">
          <a:extLst>
            <a:ext uri="{FF2B5EF4-FFF2-40B4-BE49-F238E27FC236}">
              <a16:creationId xmlns:a16="http://schemas.microsoft.com/office/drawing/2014/main" id="{96F4200D-229F-41F5-9537-C99C1970ADC3}"/>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144992</xdr:rowOff>
    </xdr:to>
    <xdr:sp macro="" textlink="">
      <xdr:nvSpPr>
        <xdr:cNvPr id="6" name="Text Box 5">
          <a:extLst>
            <a:ext uri="{FF2B5EF4-FFF2-40B4-BE49-F238E27FC236}">
              <a16:creationId xmlns:a16="http://schemas.microsoft.com/office/drawing/2014/main" id="{38E5ED53-765E-4A2B-8ABA-4345A18E08F1}"/>
            </a:ext>
          </a:extLst>
        </xdr:cNvPr>
        <xdr:cNvSpPr txBox="1">
          <a:spLocks noChangeArrowheads="1"/>
        </xdr:cNvSpPr>
      </xdr:nvSpPr>
      <xdr:spPr bwMode="auto">
        <a:xfrm>
          <a:off x="2505075" y="36661725"/>
          <a:ext cx="82550" cy="144992"/>
        </a:xfrm>
        <a:prstGeom prst="rect">
          <a:avLst/>
        </a:prstGeom>
        <a:noFill/>
        <a:ln w="9525">
          <a:noFill/>
          <a:miter lim="800000"/>
          <a:headEnd/>
          <a:tailEnd/>
        </a:ln>
      </xdr:spPr>
    </xdr:sp>
    <xdr:clientData/>
  </xdr:twoCellAnchor>
  <xdr:twoCellAnchor>
    <xdr:from>
      <xdr:col>41</xdr:col>
      <xdr:colOff>9525</xdr:colOff>
      <xdr:row>53</xdr:row>
      <xdr:rowOff>0</xdr:rowOff>
    </xdr:from>
    <xdr:to>
      <xdr:col>44</xdr:col>
      <xdr:colOff>0</xdr:colOff>
      <xdr:row>55</xdr:row>
      <xdr:rowOff>2117</xdr:rowOff>
    </xdr:to>
    <xdr:cxnSp macro="">
      <xdr:nvCxnSpPr>
        <xdr:cNvPr id="7" name="直線コネクタ 6">
          <a:extLst>
            <a:ext uri="{FF2B5EF4-FFF2-40B4-BE49-F238E27FC236}">
              <a16:creationId xmlns:a16="http://schemas.microsoft.com/office/drawing/2014/main" id="{C4F176A7-2FA0-4BD2-AB54-2C10FE57A998}"/>
            </a:ext>
          </a:extLst>
        </xdr:cNvPr>
        <xdr:cNvCxnSpPr/>
      </xdr:nvCxnSpPr>
      <xdr:spPr>
        <a:xfrm>
          <a:off x="8734425" y="13820775"/>
          <a:ext cx="2047875" cy="6879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123</xdr:row>
      <xdr:rowOff>28575</xdr:rowOff>
    </xdr:from>
    <xdr:to>
      <xdr:col>7</xdr:col>
      <xdr:colOff>114300</xdr:colOff>
      <xdr:row>124</xdr:row>
      <xdr:rowOff>114300</xdr:rowOff>
    </xdr:to>
    <xdr:sp macro="" textlink="">
      <xdr:nvSpPr>
        <xdr:cNvPr id="8" name="下矢印 7">
          <a:extLst>
            <a:ext uri="{FF2B5EF4-FFF2-40B4-BE49-F238E27FC236}">
              <a16:creationId xmlns:a16="http://schemas.microsoft.com/office/drawing/2014/main" id="{12371010-8511-497F-9EA4-DD0B5999F0CD}"/>
            </a:ext>
          </a:extLst>
        </xdr:cNvPr>
        <xdr:cNvSpPr/>
      </xdr:nvSpPr>
      <xdr:spPr>
        <a:xfrm>
          <a:off x="809625" y="318611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122</xdr:row>
      <xdr:rowOff>133350</xdr:rowOff>
    </xdr:from>
    <xdr:to>
      <xdr:col>22</xdr:col>
      <xdr:colOff>0</xdr:colOff>
      <xdr:row>124</xdr:row>
      <xdr:rowOff>66675</xdr:rowOff>
    </xdr:to>
    <xdr:sp macro="" textlink="">
      <xdr:nvSpPr>
        <xdr:cNvPr id="9" name="下矢印 8">
          <a:extLst>
            <a:ext uri="{FF2B5EF4-FFF2-40B4-BE49-F238E27FC236}">
              <a16:creationId xmlns:a16="http://schemas.microsoft.com/office/drawing/2014/main" id="{0908CE5C-B154-4171-8D21-9FA384633429}"/>
            </a:ext>
          </a:extLst>
        </xdr:cNvPr>
        <xdr:cNvSpPr/>
      </xdr:nvSpPr>
      <xdr:spPr>
        <a:xfrm rot="20337668">
          <a:off x="3695700" y="3181350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128</xdr:row>
      <xdr:rowOff>47625</xdr:rowOff>
    </xdr:from>
    <xdr:to>
      <xdr:col>7</xdr:col>
      <xdr:colOff>104775</xdr:colOff>
      <xdr:row>129</xdr:row>
      <xdr:rowOff>133350</xdr:rowOff>
    </xdr:to>
    <xdr:sp macro="" textlink="">
      <xdr:nvSpPr>
        <xdr:cNvPr id="10" name="下矢印 9">
          <a:extLst>
            <a:ext uri="{FF2B5EF4-FFF2-40B4-BE49-F238E27FC236}">
              <a16:creationId xmlns:a16="http://schemas.microsoft.com/office/drawing/2014/main" id="{0601D6FA-92C9-459B-884E-982896395675}"/>
            </a:ext>
          </a:extLst>
        </xdr:cNvPr>
        <xdr:cNvSpPr/>
      </xdr:nvSpPr>
      <xdr:spPr>
        <a:xfrm>
          <a:off x="800100" y="328517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126763</xdr:colOff>
      <xdr:row>126</xdr:row>
      <xdr:rowOff>90065</xdr:rowOff>
    </xdr:from>
    <xdr:to>
      <xdr:col>39</xdr:col>
      <xdr:colOff>39283</xdr:colOff>
      <xdr:row>143</xdr:row>
      <xdr:rowOff>53007</xdr:rowOff>
    </xdr:to>
    <xdr:sp macro="" textlink="">
      <xdr:nvSpPr>
        <xdr:cNvPr id="11" name="左カーブ矢印 10">
          <a:extLst>
            <a:ext uri="{FF2B5EF4-FFF2-40B4-BE49-F238E27FC236}">
              <a16:creationId xmlns:a16="http://schemas.microsoft.com/office/drawing/2014/main" id="{E5CDE43A-ECC2-4232-89A2-CD15272690EA}"/>
            </a:ext>
          </a:extLst>
        </xdr:cNvPr>
        <xdr:cNvSpPr/>
      </xdr:nvSpPr>
      <xdr:spPr>
        <a:xfrm rot="20953852">
          <a:off x="7365763" y="32398865"/>
          <a:ext cx="512595" cy="2401342"/>
        </a:xfrm>
        <a:prstGeom prst="curved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66675</xdr:colOff>
      <xdr:row>206</xdr:row>
      <xdr:rowOff>0</xdr:rowOff>
    </xdr:from>
    <xdr:to>
      <xdr:col>28</xdr:col>
      <xdr:colOff>29729</xdr:colOff>
      <xdr:row>207</xdr:row>
      <xdr:rowOff>13069</xdr:rowOff>
    </xdr:to>
    <xdr:sp macro="" textlink="">
      <xdr:nvSpPr>
        <xdr:cNvPr id="2" name="Text Box 5">
          <a:extLst>
            <a:ext uri="{FF2B5EF4-FFF2-40B4-BE49-F238E27FC236}">
              <a16:creationId xmlns:a16="http://schemas.microsoft.com/office/drawing/2014/main" id="{D32F19DB-2E10-4D51-BDF7-3F76D02EFD7A}"/>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3" name="Text Box 5">
          <a:extLst>
            <a:ext uri="{FF2B5EF4-FFF2-40B4-BE49-F238E27FC236}">
              <a16:creationId xmlns:a16="http://schemas.microsoft.com/office/drawing/2014/main" id="{6A4A462F-8702-4898-9841-1B7B834564D3}"/>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4" name="Text Box 5">
          <a:extLst>
            <a:ext uri="{FF2B5EF4-FFF2-40B4-BE49-F238E27FC236}">
              <a16:creationId xmlns:a16="http://schemas.microsoft.com/office/drawing/2014/main" id="{17222716-2B09-4754-ADDD-9EC5E5F3EE99}"/>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5" name="Text Box 5">
          <a:extLst>
            <a:ext uri="{FF2B5EF4-FFF2-40B4-BE49-F238E27FC236}">
              <a16:creationId xmlns:a16="http://schemas.microsoft.com/office/drawing/2014/main" id="{F165A142-746C-4AB3-BBF8-E8BC428B2A7F}"/>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27</xdr:col>
      <xdr:colOff>66675</xdr:colOff>
      <xdr:row>206</xdr:row>
      <xdr:rowOff>0</xdr:rowOff>
    </xdr:from>
    <xdr:ext cx="76200" cy="209550"/>
    <xdr:sp macro="" textlink="">
      <xdr:nvSpPr>
        <xdr:cNvPr id="6" name="Text Box 5">
          <a:extLst>
            <a:ext uri="{FF2B5EF4-FFF2-40B4-BE49-F238E27FC236}">
              <a16:creationId xmlns:a16="http://schemas.microsoft.com/office/drawing/2014/main" id="{0C4B2808-2364-4E4F-8C76-077B54BDC2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7" name="Text Box 5">
          <a:extLst>
            <a:ext uri="{FF2B5EF4-FFF2-40B4-BE49-F238E27FC236}">
              <a16:creationId xmlns:a16="http://schemas.microsoft.com/office/drawing/2014/main" id="{05B84828-D759-4A8B-BB39-77E6167DED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8" name="Text Box 5">
          <a:extLst>
            <a:ext uri="{FF2B5EF4-FFF2-40B4-BE49-F238E27FC236}">
              <a16:creationId xmlns:a16="http://schemas.microsoft.com/office/drawing/2014/main" id="{7799CB02-6DC6-437D-9163-F54EF6F9E9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9" name="Text Box 5">
          <a:extLst>
            <a:ext uri="{FF2B5EF4-FFF2-40B4-BE49-F238E27FC236}">
              <a16:creationId xmlns:a16="http://schemas.microsoft.com/office/drawing/2014/main" id="{623DA60A-6A89-4D08-A434-66FD85475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0" name="Text Box 5">
          <a:extLst>
            <a:ext uri="{FF2B5EF4-FFF2-40B4-BE49-F238E27FC236}">
              <a16:creationId xmlns:a16="http://schemas.microsoft.com/office/drawing/2014/main" id="{EA553827-731C-4F98-999E-D4ABE6D543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1" name="Text Box 5">
          <a:extLst>
            <a:ext uri="{FF2B5EF4-FFF2-40B4-BE49-F238E27FC236}">
              <a16:creationId xmlns:a16="http://schemas.microsoft.com/office/drawing/2014/main" id="{09BC49C5-43EA-44F3-B0A3-6D323174BE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2" name="Text Box 5">
          <a:extLst>
            <a:ext uri="{FF2B5EF4-FFF2-40B4-BE49-F238E27FC236}">
              <a16:creationId xmlns:a16="http://schemas.microsoft.com/office/drawing/2014/main" id="{E3F1712F-347F-467D-86CF-F0B50E4FD0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3" name="Text Box 5">
          <a:extLst>
            <a:ext uri="{FF2B5EF4-FFF2-40B4-BE49-F238E27FC236}">
              <a16:creationId xmlns:a16="http://schemas.microsoft.com/office/drawing/2014/main" id="{0E838040-4048-479D-A992-5CF5E31D4D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4" name="Text Box 5">
          <a:extLst>
            <a:ext uri="{FF2B5EF4-FFF2-40B4-BE49-F238E27FC236}">
              <a16:creationId xmlns:a16="http://schemas.microsoft.com/office/drawing/2014/main" id="{DFA75DE7-F417-4321-890B-90662B94B6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5" name="Text Box 5">
          <a:extLst>
            <a:ext uri="{FF2B5EF4-FFF2-40B4-BE49-F238E27FC236}">
              <a16:creationId xmlns:a16="http://schemas.microsoft.com/office/drawing/2014/main" id="{D1E5614A-097D-4D11-ACC4-C53D29236D7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6" name="Text Box 5">
          <a:extLst>
            <a:ext uri="{FF2B5EF4-FFF2-40B4-BE49-F238E27FC236}">
              <a16:creationId xmlns:a16="http://schemas.microsoft.com/office/drawing/2014/main" id="{3BB230D2-ED25-41BD-AD07-FEE810DA75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7" name="Text Box 5">
          <a:extLst>
            <a:ext uri="{FF2B5EF4-FFF2-40B4-BE49-F238E27FC236}">
              <a16:creationId xmlns:a16="http://schemas.microsoft.com/office/drawing/2014/main" id="{B1487ADF-E452-4114-B5E5-370D9576A5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8" name="Text Box 5">
          <a:extLst>
            <a:ext uri="{FF2B5EF4-FFF2-40B4-BE49-F238E27FC236}">
              <a16:creationId xmlns:a16="http://schemas.microsoft.com/office/drawing/2014/main" id="{FA600758-0696-4C18-B1D4-89541B5F5E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 name="Text Box 5">
          <a:extLst>
            <a:ext uri="{FF2B5EF4-FFF2-40B4-BE49-F238E27FC236}">
              <a16:creationId xmlns:a16="http://schemas.microsoft.com/office/drawing/2014/main" id="{ECDF5C3A-F316-433E-9B8E-3781AA8493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0" name="Text Box 5">
          <a:extLst>
            <a:ext uri="{FF2B5EF4-FFF2-40B4-BE49-F238E27FC236}">
              <a16:creationId xmlns:a16="http://schemas.microsoft.com/office/drawing/2014/main" id="{2B514E86-EC07-4114-9448-78CD268D04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 name="Text Box 5">
          <a:extLst>
            <a:ext uri="{FF2B5EF4-FFF2-40B4-BE49-F238E27FC236}">
              <a16:creationId xmlns:a16="http://schemas.microsoft.com/office/drawing/2014/main" id="{0E946E4C-D38E-41E3-94D0-9A7F4E3A92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2" name="Text Box 5">
          <a:extLst>
            <a:ext uri="{FF2B5EF4-FFF2-40B4-BE49-F238E27FC236}">
              <a16:creationId xmlns:a16="http://schemas.microsoft.com/office/drawing/2014/main" id="{7D9C9778-64DA-4C9F-A7DF-FDD8A5327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 name="Text Box 5">
          <a:extLst>
            <a:ext uri="{FF2B5EF4-FFF2-40B4-BE49-F238E27FC236}">
              <a16:creationId xmlns:a16="http://schemas.microsoft.com/office/drawing/2014/main" id="{0D0F10B6-47A7-479C-A24F-04C5687D57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 name="Text Box 5">
          <a:extLst>
            <a:ext uri="{FF2B5EF4-FFF2-40B4-BE49-F238E27FC236}">
              <a16:creationId xmlns:a16="http://schemas.microsoft.com/office/drawing/2014/main" id="{9CC7D1BE-9128-401C-B10F-14919392C3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 name="Text Box 5">
          <a:extLst>
            <a:ext uri="{FF2B5EF4-FFF2-40B4-BE49-F238E27FC236}">
              <a16:creationId xmlns:a16="http://schemas.microsoft.com/office/drawing/2014/main" id="{8F3E7993-5DAA-4264-A900-C734B1F93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6" name="Text Box 5">
          <a:extLst>
            <a:ext uri="{FF2B5EF4-FFF2-40B4-BE49-F238E27FC236}">
              <a16:creationId xmlns:a16="http://schemas.microsoft.com/office/drawing/2014/main" id="{A732649C-FDBA-4049-9736-9882192058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 name="Text Box 5">
          <a:extLst>
            <a:ext uri="{FF2B5EF4-FFF2-40B4-BE49-F238E27FC236}">
              <a16:creationId xmlns:a16="http://schemas.microsoft.com/office/drawing/2014/main" id="{D6873173-0932-412E-9CE3-A50E0002F4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 name="Text Box 5">
          <a:extLst>
            <a:ext uri="{FF2B5EF4-FFF2-40B4-BE49-F238E27FC236}">
              <a16:creationId xmlns:a16="http://schemas.microsoft.com/office/drawing/2014/main" id="{A93F648F-9E4C-4879-A646-5263DD04D7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9" name="Text Box 5">
          <a:extLst>
            <a:ext uri="{FF2B5EF4-FFF2-40B4-BE49-F238E27FC236}">
              <a16:creationId xmlns:a16="http://schemas.microsoft.com/office/drawing/2014/main" id="{582E0672-FF81-47FB-8D4C-AE96BA6C08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 name="Text Box 5">
          <a:extLst>
            <a:ext uri="{FF2B5EF4-FFF2-40B4-BE49-F238E27FC236}">
              <a16:creationId xmlns:a16="http://schemas.microsoft.com/office/drawing/2014/main" id="{D2DC965B-3125-419A-9DD2-196223B40B5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 name="Text Box 5">
          <a:extLst>
            <a:ext uri="{FF2B5EF4-FFF2-40B4-BE49-F238E27FC236}">
              <a16:creationId xmlns:a16="http://schemas.microsoft.com/office/drawing/2014/main" id="{12B32481-19F2-42F8-B092-444FE51DDE3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2" name="Text Box 5">
          <a:extLst>
            <a:ext uri="{FF2B5EF4-FFF2-40B4-BE49-F238E27FC236}">
              <a16:creationId xmlns:a16="http://schemas.microsoft.com/office/drawing/2014/main" id="{8962F257-D1D5-4835-8FE2-80AB6F3F772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 name="Text Box 5">
          <a:extLst>
            <a:ext uri="{FF2B5EF4-FFF2-40B4-BE49-F238E27FC236}">
              <a16:creationId xmlns:a16="http://schemas.microsoft.com/office/drawing/2014/main" id="{4E4C2318-5A63-402C-9CB7-F48D231143C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 name="Text Box 5">
          <a:extLst>
            <a:ext uri="{FF2B5EF4-FFF2-40B4-BE49-F238E27FC236}">
              <a16:creationId xmlns:a16="http://schemas.microsoft.com/office/drawing/2014/main" id="{3DBDB8B9-C0A5-4DDA-9CF1-1226A18BE69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5" name="Text Box 5">
          <a:extLst>
            <a:ext uri="{FF2B5EF4-FFF2-40B4-BE49-F238E27FC236}">
              <a16:creationId xmlns:a16="http://schemas.microsoft.com/office/drawing/2014/main" id="{24DAC4C2-11A4-4A24-8A53-6AFA75BFE4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 name="Text Box 5">
          <a:extLst>
            <a:ext uri="{FF2B5EF4-FFF2-40B4-BE49-F238E27FC236}">
              <a16:creationId xmlns:a16="http://schemas.microsoft.com/office/drawing/2014/main" id="{A6E4EB17-9068-4862-9E5E-4EC01CB1E2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 name="Text Box 5">
          <a:extLst>
            <a:ext uri="{FF2B5EF4-FFF2-40B4-BE49-F238E27FC236}">
              <a16:creationId xmlns:a16="http://schemas.microsoft.com/office/drawing/2014/main" id="{A998D66A-37A7-4B95-8151-1D20F75B40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 name="Text Box 5">
          <a:extLst>
            <a:ext uri="{FF2B5EF4-FFF2-40B4-BE49-F238E27FC236}">
              <a16:creationId xmlns:a16="http://schemas.microsoft.com/office/drawing/2014/main" id="{A1B2E942-69E3-4858-82ED-6D365B2984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9" name="Text Box 5">
          <a:extLst>
            <a:ext uri="{FF2B5EF4-FFF2-40B4-BE49-F238E27FC236}">
              <a16:creationId xmlns:a16="http://schemas.microsoft.com/office/drawing/2014/main" id="{877CF7AE-EF2D-44C1-B990-BBB70E4356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 name="Text Box 5">
          <a:extLst>
            <a:ext uri="{FF2B5EF4-FFF2-40B4-BE49-F238E27FC236}">
              <a16:creationId xmlns:a16="http://schemas.microsoft.com/office/drawing/2014/main" id="{C6C56536-3AFE-4F91-A70D-BD3B1F1B6D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 name="Text Box 5">
          <a:extLst>
            <a:ext uri="{FF2B5EF4-FFF2-40B4-BE49-F238E27FC236}">
              <a16:creationId xmlns:a16="http://schemas.microsoft.com/office/drawing/2014/main" id="{46B58622-5FD3-4118-B7FD-9167D5E385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2" name="Text Box 5">
          <a:extLst>
            <a:ext uri="{FF2B5EF4-FFF2-40B4-BE49-F238E27FC236}">
              <a16:creationId xmlns:a16="http://schemas.microsoft.com/office/drawing/2014/main" id="{E20A674A-1B56-4294-8E04-BDB280D661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 name="Text Box 5">
          <a:extLst>
            <a:ext uri="{FF2B5EF4-FFF2-40B4-BE49-F238E27FC236}">
              <a16:creationId xmlns:a16="http://schemas.microsoft.com/office/drawing/2014/main" id="{07D20A39-AEE9-44AA-BA00-7A05271EB8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 name="Text Box 5">
          <a:extLst>
            <a:ext uri="{FF2B5EF4-FFF2-40B4-BE49-F238E27FC236}">
              <a16:creationId xmlns:a16="http://schemas.microsoft.com/office/drawing/2014/main" id="{3ED1FC3E-F9AC-4D3F-928B-FE973477F6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 name="Text Box 5">
          <a:extLst>
            <a:ext uri="{FF2B5EF4-FFF2-40B4-BE49-F238E27FC236}">
              <a16:creationId xmlns:a16="http://schemas.microsoft.com/office/drawing/2014/main" id="{500542E3-8A0B-4997-AB62-3BE24F665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6" name="Text Box 5">
          <a:extLst>
            <a:ext uri="{FF2B5EF4-FFF2-40B4-BE49-F238E27FC236}">
              <a16:creationId xmlns:a16="http://schemas.microsoft.com/office/drawing/2014/main" id="{329ACB99-2C9B-4648-8CE7-79921BCD0C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 name="Text Box 5">
          <a:extLst>
            <a:ext uri="{FF2B5EF4-FFF2-40B4-BE49-F238E27FC236}">
              <a16:creationId xmlns:a16="http://schemas.microsoft.com/office/drawing/2014/main" id="{7DC1BE0E-E7DC-456D-B2CB-B671BF9579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 name="Text Box 5">
          <a:extLst>
            <a:ext uri="{FF2B5EF4-FFF2-40B4-BE49-F238E27FC236}">
              <a16:creationId xmlns:a16="http://schemas.microsoft.com/office/drawing/2014/main" id="{F7C391F6-C902-4BDF-A943-DBC7ED8AF5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59</xdr:col>
      <xdr:colOff>0</xdr:colOff>
      <xdr:row>2</xdr:row>
      <xdr:rowOff>0</xdr:rowOff>
    </xdr:from>
    <xdr:ext cx="76200" cy="195943"/>
    <xdr:sp macro="" textlink="">
      <xdr:nvSpPr>
        <xdr:cNvPr id="49" name="Text Box 5">
          <a:extLst>
            <a:ext uri="{FF2B5EF4-FFF2-40B4-BE49-F238E27FC236}">
              <a16:creationId xmlns:a16="http://schemas.microsoft.com/office/drawing/2014/main" id="{556F2B1F-7F2F-46E7-9401-6614A40E593C}"/>
            </a:ext>
          </a:extLst>
        </xdr:cNvPr>
        <xdr:cNvSpPr txBox="1">
          <a:spLocks noChangeArrowheads="1"/>
        </xdr:cNvSpPr>
      </xdr:nvSpPr>
      <xdr:spPr bwMode="auto">
        <a:xfrm>
          <a:off x="7553325" y="266700"/>
          <a:ext cx="76200" cy="19594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 name="Text Box 5">
          <a:extLst>
            <a:ext uri="{FF2B5EF4-FFF2-40B4-BE49-F238E27FC236}">
              <a16:creationId xmlns:a16="http://schemas.microsoft.com/office/drawing/2014/main" id="{2DBF00BE-E84C-4BCD-8E8C-5040DB99D5CA}"/>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1" name="Text Box 5">
          <a:extLst>
            <a:ext uri="{FF2B5EF4-FFF2-40B4-BE49-F238E27FC236}">
              <a16:creationId xmlns:a16="http://schemas.microsoft.com/office/drawing/2014/main" id="{38376BE2-2326-4A94-A61B-14A935D5BA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2" name="Text Box 5">
          <a:extLst>
            <a:ext uri="{FF2B5EF4-FFF2-40B4-BE49-F238E27FC236}">
              <a16:creationId xmlns:a16="http://schemas.microsoft.com/office/drawing/2014/main" id="{75A2548C-DF60-47BD-B753-6C334E4586E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3" name="Text Box 5">
          <a:extLst>
            <a:ext uri="{FF2B5EF4-FFF2-40B4-BE49-F238E27FC236}">
              <a16:creationId xmlns:a16="http://schemas.microsoft.com/office/drawing/2014/main" id="{07037D26-C06C-4CD6-B087-ECD648F9DCC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 name="Text Box 5">
          <a:extLst>
            <a:ext uri="{FF2B5EF4-FFF2-40B4-BE49-F238E27FC236}">
              <a16:creationId xmlns:a16="http://schemas.microsoft.com/office/drawing/2014/main" id="{FD506608-401F-4096-8AD7-6A66F3544D3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 name="Text Box 5">
          <a:extLst>
            <a:ext uri="{FF2B5EF4-FFF2-40B4-BE49-F238E27FC236}">
              <a16:creationId xmlns:a16="http://schemas.microsoft.com/office/drawing/2014/main" id="{CCED0EAA-E06C-4211-A566-6BC0534B37C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6" name="Text Box 5">
          <a:extLst>
            <a:ext uri="{FF2B5EF4-FFF2-40B4-BE49-F238E27FC236}">
              <a16:creationId xmlns:a16="http://schemas.microsoft.com/office/drawing/2014/main" id="{C5340AD0-8061-4F6A-BA27-65FDF4EFD1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7" name="Text Box 5">
          <a:extLst>
            <a:ext uri="{FF2B5EF4-FFF2-40B4-BE49-F238E27FC236}">
              <a16:creationId xmlns:a16="http://schemas.microsoft.com/office/drawing/2014/main" id="{13F657C8-4A13-4157-844C-4E04E969305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8" name="Text Box 5">
          <a:extLst>
            <a:ext uri="{FF2B5EF4-FFF2-40B4-BE49-F238E27FC236}">
              <a16:creationId xmlns:a16="http://schemas.microsoft.com/office/drawing/2014/main" id="{9EEF9A1A-9756-4B78-AB46-2735F97477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9" name="Text Box 5">
          <a:extLst>
            <a:ext uri="{FF2B5EF4-FFF2-40B4-BE49-F238E27FC236}">
              <a16:creationId xmlns:a16="http://schemas.microsoft.com/office/drawing/2014/main" id="{DD390879-63C0-4477-962F-D9947A83B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0" name="Text Box 5">
          <a:extLst>
            <a:ext uri="{FF2B5EF4-FFF2-40B4-BE49-F238E27FC236}">
              <a16:creationId xmlns:a16="http://schemas.microsoft.com/office/drawing/2014/main" id="{614A4722-B1F8-4408-8F4F-B84C3F4828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1" name="Text Box 5">
          <a:extLst>
            <a:ext uri="{FF2B5EF4-FFF2-40B4-BE49-F238E27FC236}">
              <a16:creationId xmlns:a16="http://schemas.microsoft.com/office/drawing/2014/main" id="{DF99EF35-50D1-4274-ACB5-90A2477E39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2" name="Text Box 5">
          <a:extLst>
            <a:ext uri="{FF2B5EF4-FFF2-40B4-BE49-F238E27FC236}">
              <a16:creationId xmlns:a16="http://schemas.microsoft.com/office/drawing/2014/main" id="{B705E038-288A-4AA3-93C9-963B2D074E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3" name="Text Box 5">
          <a:extLst>
            <a:ext uri="{FF2B5EF4-FFF2-40B4-BE49-F238E27FC236}">
              <a16:creationId xmlns:a16="http://schemas.microsoft.com/office/drawing/2014/main" id="{B230F0C6-AE30-4FBC-9DF7-5BBD6D430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4" name="Text Box 5">
          <a:extLst>
            <a:ext uri="{FF2B5EF4-FFF2-40B4-BE49-F238E27FC236}">
              <a16:creationId xmlns:a16="http://schemas.microsoft.com/office/drawing/2014/main" id="{DC3022F2-A2C3-44AC-9ED3-EA615F56F81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5" name="Text Box 5">
          <a:extLst>
            <a:ext uri="{FF2B5EF4-FFF2-40B4-BE49-F238E27FC236}">
              <a16:creationId xmlns:a16="http://schemas.microsoft.com/office/drawing/2014/main" id="{F58E9518-6BA1-46B6-A7AB-0AFDD67019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6" name="Text Box 5">
          <a:extLst>
            <a:ext uri="{FF2B5EF4-FFF2-40B4-BE49-F238E27FC236}">
              <a16:creationId xmlns:a16="http://schemas.microsoft.com/office/drawing/2014/main" id="{C04CE211-F655-48E2-8C6A-1C6C7C846B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7" name="Text Box 5">
          <a:extLst>
            <a:ext uri="{FF2B5EF4-FFF2-40B4-BE49-F238E27FC236}">
              <a16:creationId xmlns:a16="http://schemas.microsoft.com/office/drawing/2014/main" id="{E9683F71-3000-4E39-947F-6523150C1BF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8" name="Text Box 5">
          <a:extLst>
            <a:ext uri="{FF2B5EF4-FFF2-40B4-BE49-F238E27FC236}">
              <a16:creationId xmlns:a16="http://schemas.microsoft.com/office/drawing/2014/main" id="{9A220E3B-0A55-48B1-94E2-EC7B46E509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9" name="Text Box 5">
          <a:extLst>
            <a:ext uri="{FF2B5EF4-FFF2-40B4-BE49-F238E27FC236}">
              <a16:creationId xmlns:a16="http://schemas.microsoft.com/office/drawing/2014/main" id="{899E4BD3-AE4B-4EB7-B452-CE7AC6E6A9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0" name="Text Box 5">
          <a:extLst>
            <a:ext uri="{FF2B5EF4-FFF2-40B4-BE49-F238E27FC236}">
              <a16:creationId xmlns:a16="http://schemas.microsoft.com/office/drawing/2014/main" id="{C3036600-9057-404D-8261-12A03D2761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1" name="Text Box 5">
          <a:extLst>
            <a:ext uri="{FF2B5EF4-FFF2-40B4-BE49-F238E27FC236}">
              <a16:creationId xmlns:a16="http://schemas.microsoft.com/office/drawing/2014/main" id="{0BD321E1-B03B-4548-BBDC-A22D73E90A0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2" name="Text Box 5">
          <a:extLst>
            <a:ext uri="{FF2B5EF4-FFF2-40B4-BE49-F238E27FC236}">
              <a16:creationId xmlns:a16="http://schemas.microsoft.com/office/drawing/2014/main" id="{F81AEFD1-9CA1-45C5-9981-2F7637A2BD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3" name="Text Box 5">
          <a:extLst>
            <a:ext uri="{FF2B5EF4-FFF2-40B4-BE49-F238E27FC236}">
              <a16:creationId xmlns:a16="http://schemas.microsoft.com/office/drawing/2014/main" id="{5C3E25E6-4C66-4256-BFDB-0A84F5D5B0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4" name="Text Box 5">
          <a:extLst>
            <a:ext uri="{FF2B5EF4-FFF2-40B4-BE49-F238E27FC236}">
              <a16:creationId xmlns:a16="http://schemas.microsoft.com/office/drawing/2014/main" id="{69915AAD-1F46-4AE7-971B-5ADEFFD0A5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5" name="Text Box 5">
          <a:extLst>
            <a:ext uri="{FF2B5EF4-FFF2-40B4-BE49-F238E27FC236}">
              <a16:creationId xmlns:a16="http://schemas.microsoft.com/office/drawing/2014/main" id="{88B7DC06-5058-4789-8B5D-54DCAD6E94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6" name="Text Box 5">
          <a:extLst>
            <a:ext uri="{FF2B5EF4-FFF2-40B4-BE49-F238E27FC236}">
              <a16:creationId xmlns:a16="http://schemas.microsoft.com/office/drawing/2014/main" id="{ED324357-7765-49B3-B673-5E166BF0D86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7" name="Text Box 5">
          <a:extLst>
            <a:ext uri="{FF2B5EF4-FFF2-40B4-BE49-F238E27FC236}">
              <a16:creationId xmlns:a16="http://schemas.microsoft.com/office/drawing/2014/main" id="{168D6CC7-3504-4218-820F-4D8E1B9E3D0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8" name="Text Box 5">
          <a:extLst>
            <a:ext uri="{FF2B5EF4-FFF2-40B4-BE49-F238E27FC236}">
              <a16:creationId xmlns:a16="http://schemas.microsoft.com/office/drawing/2014/main" id="{DF4C8D4D-CE41-4EEA-A9DF-0EBC365F1B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9" name="Text Box 5">
          <a:extLst>
            <a:ext uri="{FF2B5EF4-FFF2-40B4-BE49-F238E27FC236}">
              <a16:creationId xmlns:a16="http://schemas.microsoft.com/office/drawing/2014/main" id="{E9E24353-BB2D-4D85-9496-BBB5E58695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0" name="Text Box 5">
          <a:extLst>
            <a:ext uri="{FF2B5EF4-FFF2-40B4-BE49-F238E27FC236}">
              <a16:creationId xmlns:a16="http://schemas.microsoft.com/office/drawing/2014/main" id="{B945DB08-0865-4857-91D0-D2047C27B8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1" name="Text Box 5">
          <a:extLst>
            <a:ext uri="{FF2B5EF4-FFF2-40B4-BE49-F238E27FC236}">
              <a16:creationId xmlns:a16="http://schemas.microsoft.com/office/drawing/2014/main" id="{759E11B1-DF75-4C98-9E44-AA863FB51A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2" name="Text Box 5">
          <a:extLst>
            <a:ext uri="{FF2B5EF4-FFF2-40B4-BE49-F238E27FC236}">
              <a16:creationId xmlns:a16="http://schemas.microsoft.com/office/drawing/2014/main" id="{1C057B0D-E27A-4E6C-989E-E602401902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3" name="Text Box 5">
          <a:extLst>
            <a:ext uri="{FF2B5EF4-FFF2-40B4-BE49-F238E27FC236}">
              <a16:creationId xmlns:a16="http://schemas.microsoft.com/office/drawing/2014/main" id="{A6904EB3-A4CB-43D0-BA6F-AB5783ECCA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4" name="Text Box 5">
          <a:extLst>
            <a:ext uri="{FF2B5EF4-FFF2-40B4-BE49-F238E27FC236}">
              <a16:creationId xmlns:a16="http://schemas.microsoft.com/office/drawing/2014/main" id="{EFE6CCCB-CAC4-4CEA-BDC5-5A839FC82B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5" name="Text Box 5">
          <a:extLst>
            <a:ext uri="{FF2B5EF4-FFF2-40B4-BE49-F238E27FC236}">
              <a16:creationId xmlns:a16="http://schemas.microsoft.com/office/drawing/2014/main" id="{752C9DB4-73D9-4E1E-9973-4A19CC2C98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6" name="Text Box 5">
          <a:extLst>
            <a:ext uri="{FF2B5EF4-FFF2-40B4-BE49-F238E27FC236}">
              <a16:creationId xmlns:a16="http://schemas.microsoft.com/office/drawing/2014/main" id="{D9A3E767-3DA5-404D-97F4-2B1C720722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7" name="Text Box 5">
          <a:extLst>
            <a:ext uri="{FF2B5EF4-FFF2-40B4-BE49-F238E27FC236}">
              <a16:creationId xmlns:a16="http://schemas.microsoft.com/office/drawing/2014/main" id="{EAF1B86E-3F56-4823-979E-A3947B75353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8" name="Text Box 5">
          <a:extLst>
            <a:ext uri="{FF2B5EF4-FFF2-40B4-BE49-F238E27FC236}">
              <a16:creationId xmlns:a16="http://schemas.microsoft.com/office/drawing/2014/main" id="{89410C0A-5CFB-4DE6-BA13-70BE1155B5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9" name="Text Box 5">
          <a:extLst>
            <a:ext uri="{FF2B5EF4-FFF2-40B4-BE49-F238E27FC236}">
              <a16:creationId xmlns:a16="http://schemas.microsoft.com/office/drawing/2014/main" id="{D3697D86-33D2-496F-B9F7-C96ACD98AEF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0" name="Text Box 5">
          <a:extLst>
            <a:ext uri="{FF2B5EF4-FFF2-40B4-BE49-F238E27FC236}">
              <a16:creationId xmlns:a16="http://schemas.microsoft.com/office/drawing/2014/main" id="{F7828DD2-0D54-43E8-BE62-207644A4F41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1" name="Text Box 5">
          <a:extLst>
            <a:ext uri="{FF2B5EF4-FFF2-40B4-BE49-F238E27FC236}">
              <a16:creationId xmlns:a16="http://schemas.microsoft.com/office/drawing/2014/main" id="{6C8A01F8-DDD3-464D-AB63-1625BD2658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2" name="Text Box 5">
          <a:extLst>
            <a:ext uri="{FF2B5EF4-FFF2-40B4-BE49-F238E27FC236}">
              <a16:creationId xmlns:a16="http://schemas.microsoft.com/office/drawing/2014/main" id="{CBBAE835-D3F3-433C-BA92-5CEEAADD7E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3" name="Text Box 5">
          <a:extLst>
            <a:ext uri="{FF2B5EF4-FFF2-40B4-BE49-F238E27FC236}">
              <a16:creationId xmlns:a16="http://schemas.microsoft.com/office/drawing/2014/main" id="{5986340B-B6EE-4C04-8ACD-B6231CCDE11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4" name="Text Box 5">
          <a:extLst>
            <a:ext uri="{FF2B5EF4-FFF2-40B4-BE49-F238E27FC236}">
              <a16:creationId xmlns:a16="http://schemas.microsoft.com/office/drawing/2014/main" id="{18E45FAC-7B68-430A-A2E1-A549166731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5" name="Text Box 5">
          <a:extLst>
            <a:ext uri="{FF2B5EF4-FFF2-40B4-BE49-F238E27FC236}">
              <a16:creationId xmlns:a16="http://schemas.microsoft.com/office/drawing/2014/main" id="{09987DD5-27EA-4B8B-9DFC-4E2FC84E814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6" name="Text Box 5">
          <a:extLst>
            <a:ext uri="{FF2B5EF4-FFF2-40B4-BE49-F238E27FC236}">
              <a16:creationId xmlns:a16="http://schemas.microsoft.com/office/drawing/2014/main" id="{3CB9EF8B-07FB-4C6F-AAC1-E65F1E91012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7" name="Text Box 5">
          <a:extLst>
            <a:ext uri="{FF2B5EF4-FFF2-40B4-BE49-F238E27FC236}">
              <a16:creationId xmlns:a16="http://schemas.microsoft.com/office/drawing/2014/main" id="{CC6018A3-4E1B-4271-9CCD-372222F7AC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98" name="Text Box 5">
          <a:extLst>
            <a:ext uri="{FF2B5EF4-FFF2-40B4-BE49-F238E27FC236}">
              <a16:creationId xmlns:a16="http://schemas.microsoft.com/office/drawing/2014/main" id="{C8E76200-4330-49EB-9A77-EC433A25586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99" name="Text Box 5">
          <a:extLst>
            <a:ext uri="{FF2B5EF4-FFF2-40B4-BE49-F238E27FC236}">
              <a16:creationId xmlns:a16="http://schemas.microsoft.com/office/drawing/2014/main" id="{B6F4EE1D-24CC-4224-B13A-CF683212F9B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0" name="Text Box 5">
          <a:extLst>
            <a:ext uri="{FF2B5EF4-FFF2-40B4-BE49-F238E27FC236}">
              <a16:creationId xmlns:a16="http://schemas.microsoft.com/office/drawing/2014/main" id="{F93B7DBA-C182-4601-A795-AAC600B3AF9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1" name="Text Box 5">
          <a:extLst>
            <a:ext uri="{FF2B5EF4-FFF2-40B4-BE49-F238E27FC236}">
              <a16:creationId xmlns:a16="http://schemas.microsoft.com/office/drawing/2014/main" id="{4EDBEB3E-D0A8-41DD-BD58-39B89E485874}"/>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2" name="Text Box 5">
          <a:extLst>
            <a:ext uri="{FF2B5EF4-FFF2-40B4-BE49-F238E27FC236}">
              <a16:creationId xmlns:a16="http://schemas.microsoft.com/office/drawing/2014/main" id="{7A4FD932-3E4C-49C8-97D5-B487548A55E6}"/>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3" name="Text Box 5">
          <a:extLst>
            <a:ext uri="{FF2B5EF4-FFF2-40B4-BE49-F238E27FC236}">
              <a16:creationId xmlns:a16="http://schemas.microsoft.com/office/drawing/2014/main" id="{496B3409-BBDE-4F49-9D10-C9C9650A4E27}"/>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4" name="Text Box 5">
          <a:extLst>
            <a:ext uri="{FF2B5EF4-FFF2-40B4-BE49-F238E27FC236}">
              <a16:creationId xmlns:a16="http://schemas.microsoft.com/office/drawing/2014/main" id="{4B32045D-589D-4735-8C06-BECD8FF9BD3A}"/>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5" name="Text Box 5">
          <a:extLst>
            <a:ext uri="{FF2B5EF4-FFF2-40B4-BE49-F238E27FC236}">
              <a16:creationId xmlns:a16="http://schemas.microsoft.com/office/drawing/2014/main" id="{4E894187-5FE4-4611-9666-955304D6EA1C}"/>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6" name="Text Box 5">
          <a:extLst>
            <a:ext uri="{FF2B5EF4-FFF2-40B4-BE49-F238E27FC236}">
              <a16:creationId xmlns:a16="http://schemas.microsoft.com/office/drawing/2014/main" id="{AEE81DC7-057A-4F8A-A4E5-CCD725E690EF}"/>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7" name="Text Box 5">
          <a:extLst>
            <a:ext uri="{FF2B5EF4-FFF2-40B4-BE49-F238E27FC236}">
              <a16:creationId xmlns:a16="http://schemas.microsoft.com/office/drawing/2014/main" id="{FC27F528-B910-42CB-9029-4AA8A493841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8" name="Text Box 5">
          <a:extLst>
            <a:ext uri="{FF2B5EF4-FFF2-40B4-BE49-F238E27FC236}">
              <a16:creationId xmlns:a16="http://schemas.microsoft.com/office/drawing/2014/main" id="{6A5EC468-C165-478B-978B-4CB2D5214A92}"/>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9" name="Text Box 5">
          <a:extLst>
            <a:ext uri="{FF2B5EF4-FFF2-40B4-BE49-F238E27FC236}">
              <a16:creationId xmlns:a16="http://schemas.microsoft.com/office/drawing/2014/main" id="{412CE360-0FCD-4CAC-9499-2F9334B8AB99}"/>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0" name="Text Box 5">
          <a:extLst>
            <a:ext uri="{FF2B5EF4-FFF2-40B4-BE49-F238E27FC236}">
              <a16:creationId xmlns:a16="http://schemas.microsoft.com/office/drawing/2014/main" id="{C252B8BF-17D9-4BA1-B85F-0E8CB2FF3BCD}"/>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1" name="Text Box 5">
          <a:extLst>
            <a:ext uri="{FF2B5EF4-FFF2-40B4-BE49-F238E27FC236}">
              <a16:creationId xmlns:a16="http://schemas.microsoft.com/office/drawing/2014/main" id="{9D8A0AC6-5340-4510-A9EA-DBAF8DFBD215}"/>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2" name="Text Box 5">
          <a:extLst>
            <a:ext uri="{FF2B5EF4-FFF2-40B4-BE49-F238E27FC236}">
              <a16:creationId xmlns:a16="http://schemas.microsoft.com/office/drawing/2014/main" id="{68CF26BF-290B-461B-A148-F17D25348887}"/>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3" name="Text Box 5">
          <a:extLst>
            <a:ext uri="{FF2B5EF4-FFF2-40B4-BE49-F238E27FC236}">
              <a16:creationId xmlns:a16="http://schemas.microsoft.com/office/drawing/2014/main" id="{DD23E7BE-F89D-4DD7-BD11-003CBC99B349}"/>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4" name="Text Box 5">
          <a:extLst>
            <a:ext uri="{FF2B5EF4-FFF2-40B4-BE49-F238E27FC236}">
              <a16:creationId xmlns:a16="http://schemas.microsoft.com/office/drawing/2014/main" id="{8763CE04-303E-419F-971B-9DB930E0A82B}"/>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5" name="Text Box 5">
          <a:extLst>
            <a:ext uri="{FF2B5EF4-FFF2-40B4-BE49-F238E27FC236}">
              <a16:creationId xmlns:a16="http://schemas.microsoft.com/office/drawing/2014/main" id="{39980355-375E-43B5-AB3F-DD3624E88B7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6" name="Text Box 5">
          <a:extLst>
            <a:ext uri="{FF2B5EF4-FFF2-40B4-BE49-F238E27FC236}">
              <a16:creationId xmlns:a16="http://schemas.microsoft.com/office/drawing/2014/main" id="{814A2000-9CEE-4A41-A866-BD5152670A0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7" name="Text Box 5">
          <a:extLst>
            <a:ext uri="{FF2B5EF4-FFF2-40B4-BE49-F238E27FC236}">
              <a16:creationId xmlns:a16="http://schemas.microsoft.com/office/drawing/2014/main" id="{5FC26A09-A63E-4EF8-AA29-3BFC6FC3E6E3}"/>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18" name="Text Box 5">
          <a:extLst>
            <a:ext uri="{FF2B5EF4-FFF2-40B4-BE49-F238E27FC236}">
              <a16:creationId xmlns:a16="http://schemas.microsoft.com/office/drawing/2014/main" id="{C99F60BA-F872-480C-A3DB-BC8828A77BF9}"/>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19" name="Text Box 5">
          <a:extLst>
            <a:ext uri="{FF2B5EF4-FFF2-40B4-BE49-F238E27FC236}">
              <a16:creationId xmlns:a16="http://schemas.microsoft.com/office/drawing/2014/main" id="{8DAD17CA-9BFE-4519-8F81-67F7FA57BFC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20" name="Text Box 5">
          <a:extLst>
            <a:ext uri="{FF2B5EF4-FFF2-40B4-BE49-F238E27FC236}">
              <a16:creationId xmlns:a16="http://schemas.microsoft.com/office/drawing/2014/main" id="{AB8E7820-F96B-4626-ACE3-65023ACB0F6F}"/>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21" name="Text Box 5">
          <a:extLst>
            <a:ext uri="{FF2B5EF4-FFF2-40B4-BE49-F238E27FC236}">
              <a16:creationId xmlns:a16="http://schemas.microsoft.com/office/drawing/2014/main" id="{FE29066D-3E85-4D00-90DC-5226D0548713}"/>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2" name="Text Box 5">
          <a:extLst>
            <a:ext uri="{FF2B5EF4-FFF2-40B4-BE49-F238E27FC236}">
              <a16:creationId xmlns:a16="http://schemas.microsoft.com/office/drawing/2014/main" id="{36A39068-2722-4C0D-BF47-60C1351788A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3" name="Text Box 5">
          <a:extLst>
            <a:ext uri="{FF2B5EF4-FFF2-40B4-BE49-F238E27FC236}">
              <a16:creationId xmlns:a16="http://schemas.microsoft.com/office/drawing/2014/main" id="{89EE2AAF-798B-4646-9DE4-CAC1B237B3BC}"/>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4" name="Text Box 5">
          <a:extLst>
            <a:ext uri="{FF2B5EF4-FFF2-40B4-BE49-F238E27FC236}">
              <a16:creationId xmlns:a16="http://schemas.microsoft.com/office/drawing/2014/main" id="{CD7B9E5B-DAFE-4174-8872-403987D73AA3}"/>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5" name="Text Box 5">
          <a:extLst>
            <a:ext uri="{FF2B5EF4-FFF2-40B4-BE49-F238E27FC236}">
              <a16:creationId xmlns:a16="http://schemas.microsoft.com/office/drawing/2014/main" id="{0ED7191D-7285-4D72-AF4A-D9A9D8BA807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6" name="Text Box 5">
          <a:extLst>
            <a:ext uri="{FF2B5EF4-FFF2-40B4-BE49-F238E27FC236}">
              <a16:creationId xmlns:a16="http://schemas.microsoft.com/office/drawing/2014/main" id="{2728848B-A0B0-46D1-BE5A-64CAE5416C2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7" name="Text Box 5">
          <a:extLst>
            <a:ext uri="{FF2B5EF4-FFF2-40B4-BE49-F238E27FC236}">
              <a16:creationId xmlns:a16="http://schemas.microsoft.com/office/drawing/2014/main" id="{E7DE52A9-441B-48C0-9D3A-74826343EB2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8" name="Text Box 5">
          <a:extLst>
            <a:ext uri="{FF2B5EF4-FFF2-40B4-BE49-F238E27FC236}">
              <a16:creationId xmlns:a16="http://schemas.microsoft.com/office/drawing/2014/main" id="{A9EDEF06-B658-437F-95DE-C3E01654A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9" name="Text Box 5">
          <a:extLst>
            <a:ext uri="{FF2B5EF4-FFF2-40B4-BE49-F238E27FC236}">
              <a16:creationId xmlns:a16="http://schemas.microsoft.com/office/drawing/2014/main" id="{030DCDD8-AE0C-4588-9E52-7692F44B2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0" name="Text Box 5">
          <a:extLst>
            <a:ext uri="{FF2B5EF4-FFF2-40B4-BE49-F238E27FC236}">
              <a16:creationId xmlns:a16="http://schemas.microsoft.com/office/drawing/2014/main" id="{C12004D3-38D2-428A-AFDB-D0814F364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1" name="Text Box 5">
          <a:extLst>
            <a:ext uri="{FF2B5EF4-FFF2-40B4-BE49-F238E27FC236}">
              <a16:creationId xmlns:a16="http://schemas.microsoft.com/office/drawing/2014/main" id="{C2ACA4CD-0483-4B76-B3EF-7CF665A77B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2" name="Text Box 5">
          <a:extLst>
            <a:ext uri="{FF2B5EF4-FFF2-40B4-BE49-F238E27FC236}">
              <a16:creationId xmlns:a16="http://schemas.microsoft.com/office/drawing/2014/main" id="{618A3879-8D8B-4257-B57D-D259330FE49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3" name="Text Box 5">
          <a:extLst>
            <a:ext uri="{FF2B5EF4-FFF2-40B4-BE49-F238E27FC236}">
              <a16:creationId xmlns:a16="http://schemas.microsoft.com/office/drawing/2014/main" id="{49745989-FD8A-47AE-AFD8-08B0E4957C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4" name="Text Box 5">
          <a:extLst>
            <a:ext uri="{FF2B5EF4-FFF2-40B4-BE49-F238E27FC236}">
              <a16:creationId xmlns:a16="http://schemas.microsoft.com/office/drawing/2014/main" id="{C0403E42-EBF2-4740-A6D9-956F0E1C676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5" name="Text Box 5">
          <a:extLst>
            <a:ext uri="{FF2B5EF4-FFF2-40B4-BE49-F238E27FC236}">
              <a16:creationId xmlns:a16="http://schemas.microsoft.com/office/drawing/2014/main" id="{300C573C-785E-43AF-A47E-17A5EAFD25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6" name="Text Box 5">
          <a:extLst>
            <a:ext uri="{FF2B5EF4-FFF2-40B4-BE49-F238E27FC236}">
              <a16:creationId xmlns:a16="http://schemas.microsoft.com/office/drawing/2014/main" id="{07BB2ABE-A47E-4E23-AD6F-047932526D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7" name="Text Box 5">
          <a:extLst>
            <a:ext uri="{FF2B5EF4-FFF2-40B4-BE49-F238E27FC236}">
              <a16:creationId xmlns:a16="http://schemas.microsoft.com/office/drawing/2014/main" id="{B79EFA84-D1AD-44F4-8364-C19C3B999DA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8" name="Text Box 5">
          <a:extLst>
            <a:ext uri="{FF2B5EF4-FFF2-40B4-BE49-F238E27FC236}">
              <a16:creationId xmlns:a16="http://schemas.microsoft.com/office/drawing/2014/main" id="{5956D3AE-FA25-44EB-9CD5-76D14F561D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9" name="Text Box 5">
          <a:extLst>
            <a:ext uri="{FF2B5EF4-FFF2-40B4-BE49-F238E27FC236}">
              <a16:creationId xmlns:a16="http://schemas.microsoft.com/office/drawing/2014/main" id="{7D4838B3-0B4F-49C8-9678-1AB5546511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0" name="Text Box 5">
          <a:extLst>
            <a:ext uri="{FF2B5EF4-FFF2-40B4-BE49-F238E27FC236}">
              <a16:creationId xmlns:a16="http://schemas.microsoft.com/office/drawing/2014/main" id="{F787E731-BE5A-4CDE-B649-4004CE58786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1" name="Text Box 5">
          <a:extLst>
            <a:ext uri="{FF2B5EF4-FFF2-40B4-BE49-F238E27FC236}">
              <a16:creationId xmlns:a16="http://schemas.microsoft.com/office/drawing/2014/main" id="{638AF063-0FBB-4C47-96BA-2608967F942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2" name="Text Box 5">
          <a:extLst>
            <a:ext uri="{FF2B5EF4-FFF2-40B4-BE49-F238E27FC236}">
              <a16:creationId xmlns:a16="http://schemas.microsoft.com/office/drawing/2014/main" id="{DD386B47-4A96-451E-95F9-24D1161A202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3" name="Text Box 5">
          <a:extLst>
            <a:ext uri="{FF2B5EF4-FFF2-40B4-BE49-F238E27FC236}">
              <a16:creationId xmlns:a16="http://schemas.microsoft.com/office/drawing/2014/main" id="{25F4B4E2-ADDA-4582-947D-A27AD4DD2D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4" name="Text Box 5">
          <a:extLst>
            <a:ext uri="{FF2B5EF4-FFF2-40B4-BE49-F238E27FC236}">
              <a16:creationId xmlns:a16="http://schemas.microsoft.com/office/drawing/2014/main" id="{CAF15237-B4A3-46A7-8E65-14F11522151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5" name="Text Box 5">
          <a:extLst>
            <a:ext uri="{FF2B5EF4-FFF2-40B4-BE49-F238E27FC236}">
              <a16:creationId xmlns:a16="http://schemas.microsoft.com/office/drawing/2014/main" id="{0B5FE6E2-B057-4C5E-9916-8E060ECF0F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6" name="Text Box 5">
          <a:extLst>
            <a:ext uri="{FF2B5EF4-FFF2-40B4-BE49-F238E27FC236}">
              <a16:creationId xmlns:a16="http://schemas.microsoft.com/office/drawing/2014/main" id="{9A638DFC-2C68-403D-8457-70EBB555E8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7" name="Text Box 5">
          <a:extLst>
            <a:ext uri="{FF2B5EF4-FFF2-40B4-BE49-F238E27FC236}">
              <a16:creationId xmlns:a16="http://schemas.microsoft.com/office/drawing/2014/main" id="{5708AF30-DA55-48C8-AAC8-6D59BDB70A0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8" name="Text Box 5">
          <a:extLst>
            <a:ext uri="{FF2B5EF4-FFF2-40B4-BE49-F238E27FC236}">
              <a16:creationId xmlns:a16="http://schemas.microsoft.com/office/drawing/2014/main" id="{166367BB-0C4A-494D-A476-BEB7D99997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9" name="Text Box 5">
          <a:extLst>
            <a:ext uri="{FF2B5EF4-FFF2-40B4-BE49-F238E27FC236}">
              <a16:creationId xmlns:a16="http://schemas.microsoft.com/office/drawing/2014/main" id="{EE3E7C25-889B-44E8-AFA7-F4209261F4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0" name="Text Box 5">
          <a:extLst>
            <a:ext uri="{FF2B5EF4-FFF2-40B4-BE49-F238E27FC236}">
              <a16:creationId xmlns:a16="http://schemas.microsoft.com/office/drawing/2014/main" id="{BD4AAFE2-40A3-4046-BEFD-BC52AA30480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1" name="Text Box 5">
          <a:extLst>
            <a:ext uri="{FF2B5EF4-FFF2-40B4-BE49-F238E27FC236}">
              <a16:creationId xmlns:a16="http://schemas.microsoft.com/office/drawing/2014/main" id="{5F6B55D8-CC6B-46B7-A4C3-50E9741680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2" name="Text Box 5">
          <a:extLst>
            <a:ext uri="{FF2B5EF4-FFF2-40B4-BE49-F238E27FC236}">
              <a16:creationId xmlns:a16="http://schemas.microsoft.com/office/drawing/2014/main" id="{5C42942F-273C-4A15-8FC1-F22E7565A1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3" name="Text Box 5">
          <a:extLst>
            <a:ext uri="{FF2B5EF4-FFF2-40B4-BE49-F238E27FC236}">
              <a16:creationId xmlns:a16="http://schemas.microsoft.com/office/drawing/2014/main" id="{0B201CD6-BD05-41AF-8DB5-25B6868886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4" name="Text Box 5">
          <a:extLst>
            <a:ext uri="{FF2B5EF4-FFF2-40B4-BE49-F238E27FC236}">
              <a16:creationId xmlns:a16="http://schemas.microsoft.com/office/drawing/2014/main" id="{D2ACF4FF-6F86-4983-B442-A17911EF47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5" name="Text Box 5">
          <a:extLst>
            <a:ext uri="{FF2B5EF4-FFF2-40B4-BE49-F238E27FC236}">
              <a16:creationId xmlns:a16="http://schemas.microsoft.com/office/drawing/2014/main" id="{EBA3A858-EA94-4CC4-92C5-2238547FB36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6" name="Text Box 5">
          <a:extLst>
            <a:ext uri="{FF2B5EF4-FFF2-40B4-BE49-F238E27FC236}">
              <a16:creationId xmlns:a16="http://schemas.microsoft.com/office/drawing/2014/main" id="{049DE33D-AFE5-45B3-BDAA-170F730C10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7" name="Text Box 5">
          <a:extLst>
            <a:ext uri="{FF2B5EF4-FFF2-40B4-BE49-F238E27FC236}">
              <a16:creationId xmlns:a16="http://schemas.microsoft.com/office/drawing/2014/main" id="{795A24F9-3742-4BCC-9577-83323C660A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8" name="Text Box 5">
          <a:extLst>
            <a:ext uri="{FF2B5EF4-FFF2-40B4-BE49-F238E27FC236}">
              <a16:creationId xmlns:a16="http://schemas.microsoft.com/office/drawing/2014/main" id="{DD6A268F-AF68-4B15-860B-9C9A7F121A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9" name="Text Box 5">
          <a:extLst>
            <a:ext uri="{FF2B5EF4-FFF2-40B4-BE49-F238E27FC236}">
              <a16:creationId xmlns:a16="http://schemas.microsoft.com/office/drawing/2014/main" id="{237F0044-F970-42FA-AC30-A33B75D85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0" name="Text Box 5">
          <a:extLst>
            <a:ext uri="{FF2B5EF4-FFF2-40B4-BE49-F238E27FC236}">
              <a16:creationId xmlns:a16="http://schemas.microsoft.com/office/drawing/2014/main" id="{D1CE7D37-8FAC-43A8-86BD-74B11A81C9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1" name="Text Box 5">
          <a:extLst>
            <a:ext uri="{FF2B5EF4-FFF2-40B4-BE49-F238E27FC236}">
              <a16:creationId xmlns:a16="http://schemas.microsoft.com/office/drawing/2014/main" id="{27B23CC8-F992-4C96-8968-C8DB904E3D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2" name="Text Box 5">
          <a:extLst>
            <a:ext uri="{FF2B5EF4-FFF2-40B4-BE49-F238E27FC236}">
              <a16:creationId xmlns:a16="http://schemas.microsoft.com/office/drawing/2014/main" id="{A1901892-2651-4F10-92DF-8F5A586D09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3" name="Text Box 5">
          <a:extLst>
            <a:ext uri="{FF2B5EF4-FFF2-40B4-BE49-F238E27FC236}">
              <a16:creationId xmlns:a16="http://schemas.microsoft.com/office/drawing/2014/main" id="{D26BA98B-C6E2-4774-B7D4-3954CE988E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4" name="Text Box 5">
          <a:extLst>
            <a:ext uri="{FF2B5EF4-FFF2-40B4-BE49-F238E27FC236}">
              <a16:creationId xmlns:a16="http://schemas.microsoft.com/office/drawing/2014/main" id="{43AC8373-7B6B-4231-9DEB-BCB3E9372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5" name="Text Box 5">
          <a:extLst>
            <a:ext uri="{FF2B5EF4-FFF2-40B4-BE49-F238E27FC236}">
              <a16:creationId xmlns:a16="http://schemas.microsoft.com/office/drawing/2014/main" id="{3ED364AB-07FE-47F0-BBD4-5B29974390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6" name="Text Box 5">
          <a:extLst>
            <a:ext uri="{FF2B5EF4-FFF2-40B4-BE49-F238E27FC236}">
              <a16:creationId xmlns:a16="http://schemas.microsoft.com/office/drawing/2014/main" id="{B5B2BBF8-2EEA-4C43-93F9-EC6E1DEA988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7" name="Text Box 5">
          <a:extLst>
            <a:ext uri="{FF2B5EF4-FFF2-40B4-BE49-F238E27FC236}">
              <a16:creationId xmlns:a16="http://schemas.microsoft.com/office/drawing/2014/main" id="{2946D6D7-737D-4E75-BCFB-2E74C69A7BD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8" name="Text Box 5">
          <a:extLst>
            <a:ext uri="{FF2B5EF4-FFF2-40B4-BE49-F238E27FC236}">
              <a16:creationId xmlns:a16="http://schemas.microsoft.com/office/drawing/2014/main" id="{38976376-0A24-4F4C-BDBE-D80DA5A7782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9" name="Text Box 5">
          <a:extLst>
            <a:ext uri="{FF2B5EF4-FFF2-40B4-BE49-F238E27FC236}">
              <a16:creationId xmlns:a16="http://schemas.microsoft.com/office/drawing/2014/main" id="{28F3FF7B-60B6-4113-B932-A5DBD7C2DE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0" name="Text Box 5">
          <a:extLst>
            <a:ext uri="{FF2B5EF4-FFF2-40B4-BE49-F238E27FC236}">
              <a16:creationId xmlns:a16="http://schemas.microsoft.com/office/drawing/2014/main" id="{DDD9B39D-61C1-4E37-8D66-5F036DC3C5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1" name="Text Box 5">
          <a:extLst>
            <a:ext uri="{FF2B5EF4-FFF2-40B4-BE49-F238E27FC236}">
              <a16:creationId xmlns:a16="http://schemas.microsoft.com/office/drawing/2014/main" id="{6B280ECB-04F7-4735-AFD8-D90A5AAE31B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2" name="Text Box 5">
          <a:extLst>
            <a:ext uri="{FF2B5EF4-FFF2-40B4-BE49-F238E27FC236}">
              <a16:creationId xmlns:a16="http://schemas.microsoft.com/office/drawing/2014/main" id="{171397EC-2950-4B6B-9258-7033424479B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3" name="Text Box 5">
          <a:extLst>
            <a:ext uri="{FF2B5EF4-FFF2-40B4-BE49-F238E27FC236}">
              <a16:creationId xmlns:a16="http://schemas.microsoft.com/office/drawing/2014/main" id="{1CB19620-DEF4-4903-8727-1EE6EB1F5A2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4" name="Text Box 5">
          <a:extLst>
            <a:ext uri="{FF2B5EF4-FFF2-40B4-BE49-F238E27FC236}">
              <a16:creationId xmlns:a16="http://schemas.microsoft.com/office/drawing/2014/main" id="{EF24D848-BB7F-4232-B937-FFAFDEACE4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5" name="Text Box 5">
          <a:extLst>
            <a:ext uri="{FF2B5EF4-FFF2-40B4-BE49-F238E27FC236}">
              <a16:creationId xmlns:a16="http://schemas.microsoft.com/office/drawing/2014/main" id="{F71D9737-6721-4F8B-9E9B-D12A4337A3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6" name="Text Box 5">
          <a:extLst>
            <a:ext uri="{FF2B5EF4-FFF2-40B4-BE49-F238E27FC236}">
              <a16:creationId xmlns:a16="http://schemas.microsoft.com/office/drawing/2014/main" id="{7B8B16B1-BEEC-439A-9B9B-3A1C7275FB7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7" name="Text Box 5">
          <a:extLst>
            <a:ext uri="{FF2B5EF4-FFF2-40B4-BE49-F238E27FC236}">
              <a16:creationId xmlns:a16="http://schemas.microsoft.com/office/drawing/2014/main" id="{72DAE82C-8434-4A98-9406-C722E85F30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8" name="Text Box 5">
          <a:extLst>
            <a:ext uri="{FF2B5EF4-FFF2-40B4-BE49-F238E27FC236}">
              <a16:creationId xmlns:a16="http://schemas.microsoft.com/office/drawing/2014/main" id="{3D15D219-004E-4CBA-BCA2-E7CF6FEEE95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9" name="Text Box 5">
          <a:extLst>
            <a:ext uri="{FF2B5EF4-FFF2-40B4-BE49-F238E27FC236}">
              <a16:creationId xmlns:a16="http://schemas.microsoft.com/office/drawing/2014/main" id="{631B96AD-29AC-4F1C-A141-9C5AD38030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0" name="Text Box 5">
          <a:extLst>
            <a:ext uri="{FF2B5EF4-FFF2-40B4-BE49-F238E27FC236}">
              <a16:creationId xmlns:a16="http://schemas.microsoft.com/office/drawing/2014/main" id="{8934F979-61EA-4D4D-B145-E7205935D3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1" name="Text Box 5">
          <a:extLst>
            <a:ext uri="{FF2B5EF4-FFF2-40B4-BE49-F238E27FC236}">
              <a16:creationId xmlns:a16="http://schemas.microsoft.com/office/drawing/2014/main" id="{362B6DA9-A32A-4CB2-9070-3EDBC30AB3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2" name="Text Box 5">
          <a:extLst>
            <a:ext uri="{FF2B5EF4-FFF2-40B4-BE49-F238E27FC236}">
              <a16:creationId xmlns:a16="http://schemas.microsoft.com/office/drawing/2014/main" id="{DD7CA067-CD72-4111-B252-934C02BCC45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3" name="Text Box 5">
          <a:extLst>
            <a:ext uri="{FF2B5EF4-FFF2-40B4-BE49-F238E27FC236}">
              <a16:creationId xmlns:a16="http://schemas.microsoft.com/office/drawing/2014/main" id="{EBD7EEDD-0C75-41E3-A15F-7383315C45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4" name="Text Box 5">
          <a:extLst>
            <a:ext uri="{FF2B5EF4-FFF2-40B4-BE49-F238E27FC236}">
              <a16:creationId xmlns:a16="http://schemas.microsoft.com/office/drawing/2014/main" id="{69571435-0AA7-4093-8984-706E258DFF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5" name="Text Box 5">
          <a:extLst>
            <a:ext uri="{FF2B5EF4-FFF2-40B4-BE49-F238E27FC236}">
              <a16:creationId xmlns:a16="http://schemas.microsoft.com/office/drawing/2014/main" id="{E1B0C85F-1CEB-42F4-82C9-F4DCCF28E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6" name="Text Box 5">
          <a:extLst>
            <a:ext uri="{FF2B5EF4-FFF2-40B4-BE49-F238E27FC236}">
              <a16:creationId xmlns:a16="http://schemas.microsoft.com/office/drawing/2014/main" id="{7461A6D8-522B-412A-91A2-AD437B7331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7" name="Text Box 5">
          <a:extLst>
            <a:ext uri="{FF2B5EF4-FFF2-40B4-BE49-F238E27FC236}">
              <a16:creationId xmlns:a16="http://schemas.microsoft.com/office/drawing/2014/main" id="{C367D93C-0401-46F5-ADCF-86F1652AE2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8" name="Text Box 5">
          <a:extLst>
            <a:ext uri="{FF2B5EF4-FFF2-40B4-BE49-F238E27FC236}">
              <a16:creationId xmlns:a16="http://schemas.microsoft.com/office/drawing/2014/main" id="{284C304D-11BA-4F82-ABFE-B6ECF5DFF7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9" name="Text Box 5">
          <a:extLst>
            <a:ext uri="{FF2B5EF4-FFF2-40B4-BE49-F238E27FC236}">
              <a16:creationId xmlns:a16="http://schemas.microsoft.com/office/drawing/2014/main" id="{CB966DED-C3EF-4FD0-A8B2-4CDDE5FFED0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0" name="Text Box 5">
          <a:extLst>
            <a:ext uri="{FF2B5EF4-FFF2-40B4-BE49-F238E27FC236}">
              <a16:creationId xmlns:a16="http://schemas.microsoft.com/office/drawing/2014/main" id="{125AA3E7-C8EA-4023-A8ED-C91A4101A9E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1" name="Text Box 5">
          <a:extLst>
            <a:ext uri="{FF2B5EF4-FFF2-40B4-BE49-F238E27FC236}">
              <a16:creationId xmlns:a16="http://schemas.microsoft.com/office/drawing/2014/main" id="{F3E94DDE-34C6-43D3-A1C6-AABF46F47D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2" name="Text Box 5">
          <a:extLst>
            <a:ext uri="{FF2B5EF4-FFF2-40B4-BE49-F238E27FC236}">
              <a16:creationId xmlns:a16="http://schemas.microsoft.com/office/drawing/2014/main" id="{B9B5BD53-8E54-4FC1-BFBA-3FECC04DDDD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3" name="Text Box 5">
          <a:extLst>
            <a:ext uri="{FF2B5EF4-FFF2-40B4-BE49-F238E27FC236}">
              <a16:creationId xmlns:a16="http://schemas.microsoft.com/office/drawing/2014/main" id="{7336173B-C698-481E-8597-C95A5BF351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4" name="Text Box 5">
          <a:extLst>
            <a:ext uri="{FF2B5EF4-FFF2-40B4-BE49-F238E27FC236}">
              <a16:creationId xmlns:a16="http://schemas.microsoft.com/office/drawing/2014/main" id="{36B58A46-159A-4D63-B1B5-D9472227584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5" name="Text Box 5">
          <a:extLst>
            <a:ext uri="{FF2B5EF4-FFF2-40B4-BE49-F238E27FC236}">
              <a16:creationId xmlns:a16="http://schemas.microsoft.com/office/drawing/2014/main" id="{53AD7614-363F-4F6F-8327-08503BFEA2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6" name="Text Box 5">
          <a:extLst>
            <a:ext uri="{FF2B5EF4-FFF2-40B4-BE49-F238E27FC236}">
              <a16:creationId xmlns:a16="http://schemas.microsoft.com/office/drawing/2014/main" id="{0DF8D59E-34B1-4AAF-BA28-54DFC39332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7" name="Text Box 5">
          <a:extLst>
            <a:ext uri="{FF2B5EF4-FFF2-40B4-BE49-F238E27FC236}">
              <a16:creationId xmlns:a16="http://schemas.microsoft.com/office/drawing/2014/main" id="{3FB816E7-303B-40A4-9FF8-0AC45240E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8" name="Text Box 5">
          <a:extLst>
            <a:ext uri="{FF2B5EF4-FFF2-40B4-BE49-F238E27FC236}">
              <a16:creationId xmlns:a16="http://schemas.microsoft.com/office/drawing/2014/main" id="{E79D31D8-73AD-467A-AAE9-274E6E7DE4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9" name="Text Box 5">
          <a:extLst>
            <a:ext uri="{FF2B5EF4-FFF2-40B4-BE49-F238E27FC236}">
              <a16:creationId xmlns:a16="http://schemas.microsoft.com/office/drawing/2014/main" id="{EB0F2F5D-B955-4DCE-8AC6-002FE9774A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0" name="Text Box 5">
          <a:extLst>
            <a:ext uri="{FF2B5EF4-FFF2-40B4-BE49-F238E27FC236}">
              <a16:creationId xmlns:a16="http://schemas.microsoft.com/office/drawing/2014/main" id="{E9CA67E1-6D97-4415-8269-F212D89A35A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1" name="Text Box 5">
          <a:extLst>
            <a:ext uri="{FF2B5EF4-FFF2-40B4-BE49-F238E27FC236}">
              <a16:creationId xmlns:a16="http://schemas.microsoft.com/office/drawing/2014/main" id="{8BDF9892-8E58-4FF2-A8E4-A9F2F723007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2" name="Text Box 5">
          <a:extLst>
            <a:ext uri="{FF2B5EF4-FFF2-40B4-BE49-F238E27FC236}">
              <a16:creationId xmlns:a16="http://schemas.microsoft.com/office/drawing/2014/main" id="{24971946-E832-46CF-B838-43F9AD054E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3" name="Text Box 5">
          <a:extLst>
            <a:ext uri="{FF2B5EF4-FFF2-40B4-BE49-F238E27FC236}">
              <a16:creationId xmlns:a16="http://schemas.microsoft.com/office/drawing/2014/main" id="{E107D73E-663A-4C14-A786-3EFD4707F0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4" name="Text Box 5">
          <a:extLst>
            <a:ext uri="{FF2B5EF4-FFF2-40B4-BE49-F238E27FC236}">
              <a16:creationId xmlns:a16="http://schemas.microsoft.com/office/drawing/2014/main" id="{E0FFEE87-4924-402D-99F9-21F6FB2BC93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5" name="Text Box 5">
          <a:extLst>
            <a:ext uri="{FF2B5EF4-FFF2-40B4-BE49-F238E27FC236}">
              <a16:creationId xmlns:a16="http://schemas.microsoft.com/office/drawing/2014/main" id="{7F96AA39-FE6B-4DDA-98F6-2666ED4366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6" name="Text Box 5">
          <a:extLst>
            <a:ext uri="{FF2B5EF4-FFF2-40B4-BE49-F238E27FC236}">
              <a16:creationId xmlns:a16="http://schemas.microsoft.com/office/drawing/2014/main" id="{29E815F6-FBF8-432B-AEC4-E628C757FCB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7" name="Text Box 5">
          <a:extLst>
            <a:ext uri="{FF2B5EF4-FFF2-40B4-BE49-F238E27FC236}">
              <a16:creationId xmlns:a16="http://schemas.microsoft.com/office/drawing/2014/main" id="{897A7F6A-85DD-4120-9AC6-C097CFA2EC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8" name="Text Box 5">
          <a:extLst>
            <a:ext uri="{FF2B5EF4-FFF2-40B4-BE49-F238E27FC236}">
              <a16:creationId xmlns:a16="http://schemas.microsoft.com/office/drawing/2014/main" id="{FD3E17AA-8D2D-42EA-9CBF-6017B484C35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9" name="Text Box 5">
          <a:extLst>
            <a:ext uri="{FF2B5EF4-FFF2-40B4-BE49-F238E27FC236}">
              <a16:creationId xmlns:a16="http://schemas.microsoft.com/office/drawing/2014/main" id="{24787C4F-042A-421D-873E-C576175481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0" name="Text Box 5">
          <a:extLst>
            <a:ext uri="{FF2B5EF4-FFF2-40B4-BE49-F238E27FC236}">
              <a16:creationId xmlns:a16="http://schemas.microsoft.com/office/drawing/2014/main" id="{DF9573C2-4708-480F-99EC-A31DA9D2B8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1" name="Text Box 5">
          <a:extLst>
            <a:ext uri="{FF2B5EF4-FFF2-40B4-BE49-F238E27FC236}">
              <a16:creationId xmlns:a16="http://schemas.microsoft.com/office/drawing/2014/main" id="{D5C2FC57-CCD8-480D-9BB6-D477390176C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2" name="Text Box 5">
          <a:extLst>
            <a:ext uri="{FF2B5EF4-FFF2-40B4-BE49-F238E27FC236}">
              <a16:creationId xmlns:a16="http://schemas.microsoft.com/office/drawing/2014/main" id="{E2389FF3-3BE7-4480-B9C1-3E02BF43B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3" name="Text Box 5">
          <a:extLst>
            <a:ext uri="{FF2B5EF4-FFF2-40B4-BE49-F238E27FC236}">
              <a16:creationId xmlns:a16="http://schemas.microsoft.com/office/drawing/2014/main" id="{0047D545-954E-4B99-8D55-9DBDB944505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4" name="Text Box 5">
          <a:extLst>
            <a:ext uri="{FF2B5EF4-FFF2-40B4-BE49-F238E27FC236}">
              <a16:creationId xmlns:a16="http://schemas.microsoft.com/office/drawing/2014/main" id="{B78CA697-B37D-4089-8136-7DB15DD5B2C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5" name="Text Box 5">
          <a:extLst>
            <a:ext uri="{FF2B5EF4-FFF2-40B4-BE49-F238E27FC236}">
              <a16:creationId xmlns:a16="http://schemas.microsoft.com/office/drawing/2014/main" id="{68F0E5C8-CE4F-4AA2-8C24-71DDE3D64D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6" name="Text Box 5">
          <a:extLst>
            <a:ext uri="{FF2B5EF4-FFF2-40B4-BE49-F238E27FC236}">
              <a16:creationId xmlns:a16="http://schemas.microsoft.com/office/drawing/2014/main" id="{064173B9-B823-4966-9E9F-2519B7572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7" name="Text Box 5">
          <a:extLst>
            <a:ext uri="{FF2B5EF4-FFF2-40B4-BE49-F238E27FC236}">
              <a16:creationId xmlns:a16="http://schemas.microsoft.com/office/drawing/2014/main" id="{CF8B1577-4FB6-4D7B-A558-8E033B138D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18" name="Text Box 5">
          <a:extLst>
            <a:ext uri="{FF2B5EF4-FFF2-40B4-BE49-F238E27FC236}">
              <a16:creationId xmlns:a16="http://schemas.microsoft.com/office/drawing/2014/main" id="{06ED0B3B-18AF-4DCD-AEE7-777D394403E8}"/>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19" name="Text Box 5">
          <a:extLst>
            <a:ext uri="{FF2B5EF4-FFF2-40B4-BE49-F238E27FC236}">
              <a16:creationId xmlns:a16="http://schemas.microsoft.com/office/drawing/2014/main" id="{F423813A-C0C9-41D7-A02C-4D35C54A62C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20" name="Text Box 5">
          <a:extLst>
            <a:ext uri="{FF2B5EF4-FFF2-40B4-BE49-F238E27FC236}">
              <a16:creationId xmlns:a16="http://schemas.microsoft.com/office/drawing/2014/main" id="{941019BA-2AEB-4736-A953-4B0420026F2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21" name="Text Box 5">
          <a:extLst>
            <a:ext uri="{FF2B5EF4-FFF2-40B4-BE49-F238E27FC236}">
              <a16:creationId xmlns:a16="http://schemas.microsoft.com/office/drawing/2014/main" id="{A58B07B7-9371-4447-88CB-49F75ACA0CB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2" name="Text Box 5">
          <a:extLst>
            <a:ext uri="{FF2B5EF4-FFF2-40B4-BE49-F238E27FC236}">
              <a16:creationId xmlns:a16="http://schemas.microsoft.com/office/drawing/2014/main" id="{5F0AB794-8FD9-484B-8C10-30DA1B28623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3" name="Text Box 5">
          <a:extLst>
            <a:ext uri="{FF2B5EF4-FFF2-40B4-BE49-F238E27FC236}">
              <a16:creationId xmlns:a16="http://schemas.microsoft.com/office/drawing/2014/main" id="{32224088-A2BD-4304-8341-BBBAA2C2044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4" name="Text Box 5">
          <a:extLst>
            <a:ext uri="{FF2B5EF4-FFF2-40B4-BE49-F238E27FC236}">
              <a16:creationId xmlns:a16="http://schemas.microsoft.com/office/drawing/2014/main" id="{9BD24A0B-E37C-4244-8B8C-FFA578BECD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5" name="Text Box 5">
          <a:extLst>
            <a:ext uri="{FF2B5EF4-FFF2-40B4-BE49-F238E27FC236}">
              <a16:creationId xmlns:a16="http://schemas.microsoft.com/office/drawing/2014/main" id="{31B6B078-A699-4A51-9D8D-C975651EB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6" name="Text Box 5">
          <a:extLst>
            <a:ext uri="{FF2B5EF4-FFF2-40B4-BE49-F238E27FC236}">
              <a16:creationId xmlns:a16="http://schemas.microsoft.com/office/drawing/2014/main" id="{D2B67C52-7B89-4766-9FF0-062DA05AC2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7" name="Text Box 5">
          <a:extLst>
            <a:ext uri="{FF2B5EF4-FFF2-40B4-BE49-F238E27FC236}">
              <a16:creationId xmlns:a16="http://schemas.microsoft.com/office/drawing/2014/main" id="{5D7F6D4F-FBB5-4069-BE8F-2187ED4109D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8" name="Text Box 5">
          <a:extLst>
            <a:ext uri="{FF2B5EF4-FFF2-40B4-BE49-F238E27FC236}">
              <a16:creationId xmlns:a16="http://schemas.microsoft.com/office/drawing/2014/main" id="{5B7DFDF0-F05B-435D-99DB-46E27145EE8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9" name="Text Box 5">
          <a:extLst>
            <a:ext uri="{FF2B5EF4-FFF2-40B4-BE49-F238E27FC236}">
              <a16:creationId xmlns:a16="http://schemas.microsoft.com/office/drawing/2014/main" id="{072E5B4B-F474-4EAA-A967-8772D8E1B5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0" name="Text Box 5">
          <a:extLst>
            <a:ext uri="{FF2B5EF4-FFF2-40B4-BE49-F238E27FC236}">
              <a16:creationId xmlns:a16="http://schemas.microsoft.com/office/drawing/2014/main" id="{BF1C72D6-F058-4A5E-B4DE-E2E402D644A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1" name="Text Box 5">
          <a:extLst>
            <a:ext uri="{FF2B5EF4-FFF2-40B4-BE49-F238E27FC236}">
              <a16:creationId xmlns:a16="http://schemas.microsoft.com/office/drawing/2014/main" id="{20427690-E658-4919-9ACF-83DB60C98E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2" name="Text Box 5">
          <a:extLst>
            <a:ext uri="{FF2B5EF4-FFF2-40B4-BE49-F238E27FC236}">
              <a16:creationId xmlns:a16="http://schemas.microsoft.com/office/drawing/2014/main" id="{FE11216A-25E9-4C82-A738-B2A332424C0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3" name="Text Box 5">
          <a:extLst>
            <a:ext uri="{FF2B5EF4-FFF2-40B4-BE49-F238E27FC236}">
              <a16:creationId xmlns:a16="http://schemas.microsoft.com/office/drawing/2014/main" id="{CA48073A-DF48-4E73-B2E1-182D50F8E3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4" name="Text Box 5">
          <a:extLst>
            <a:ext uri="{FF2B5EF4-FFF2-40B4-BE49-F238E27FC236}">
              <a16:creationId xmlns:a16="http://schemas.microsoft.com/office/drawing/2014/main" id="{6B9A2FB5-7BB2-4F84-A690-AF4217F85B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5" name="Text Box 5">
          <a:extLst>
            <a:ext uri="{FF2B5EF4-FFF2-40B4-BE49-F238E27FC236}">
              <a16:creationId xmlns:a16="http://schemas.microsoft.com/office/drawing/2014/main" id="{A27CC409-3FFD-4825-A897-E01BB19A1E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6" name="Text Box 5">
          <a:extLst>
            <a:ext uri="{FF2B5EF4-FFF2-40B4-BE49-F238E27FC236}">
              <a16:creationId xmlns:a16="http://schemas.microsoft.com/office/drawing/2014/main" id="{1E166FAA-CB22-475A-AD2D-70B4206C72B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7" name="Text Box 5">
          <a:extLst>
            <a:ext uri="{FF2B5EF4-FFF2-40B4-BE49-F238E27FC236}">
              <a16:creationId xmlns:a16="http://schemas.microsoft.com/office/drawing/2014/main" id="{901F27E6-24FF-4C1B-93F9-0B44200392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8" name="Text Box 5">
          <a:extLst>
            <a:ext uri="{FF2B5EF4-FFF2-40B4-BE49-F238E27FC236}">
              <a16:creationId xmlns:a16="http://schemas.microsoft.com/office/drawing/2014/main" id="{71281568-D2B7-4CCB-8986-882ACCE901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9" name="Text Box 5">
          <a:extLst>
            <a:ext uri="{FF2B5EF4-FFF2-40B4-BE49-F238E27FC236}">
              <a16:creationId xmlns:a16="http://schemas.microsoft.com/office/drawing/2014/main" id="{AF0C134E-AC0B-4C82-9BBC-428ECC6D864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0" name="Text Box 5">
          <a:extLst>
            <a:ext uri="{FF2B5EF4-FFF2-40B4-BE49-F238E27FC236}">
              <a16:creationId xmlns:a16="http://schemas.microsoft.com/office/drawing/2014/main" id="{A5F62EA0-09E2-4D98-8E62-2BA3250C59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1" name="Text Box 5">
          <a:extLst>
            <a:ext uri="{FF2B5EF4-FFF2-40B4-BE49-F238E27FC236}">
              <a16:creationId xmlns:a16="http://schemas.microsoft.com/office/drawing/2014/main" id="{7377EBF2-01E9-4EE9-A103-5BF2CC8DC9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2" name="Text Box 5">
          <a:extLst>
            <a:ext uri="{FF2B5EF4-FFF2-40B4-BE49-F238E27FC236}">
              <a16:creationId xmlns:a16="http://schemas.microsoft.com/office/drawing/2014/main" id="{E213FFDB-8D3D-438D-A331-E154D99B97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3" name="Text Box 5">
          <a:extLst>
            <a:ext uri="{FF2B5EF4-FFF2-40B4-BE49-F238E27FC236}">
              <a16:creationId xmlns:a16="http://schemas.microsoft.com/office/drawing/2014/main" id="{96ED4AE0-17F8-48D2-959F-DE4B1DD6102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4" name="Text Box 5">
          <a:extLst>
            <a:ext uri="{FF2B5EF4-FFF2-40B4-BE49-F238E27FC236}">
              <a16:creationId xmlns:a16="http://schemas.microsoft.com/office/drawing/2014/main" id="{B1735FD0-038A-4010-B74C-0EA461E6D5E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5" name="Text Box 5">
          <a:extLst>
            <a:ext uri="{FF2B5EF4-FFF2-40B4-BE49-F238E27FC236}">
              <a16:creationId xmlns:a16="http://schemas.microsoft.com/office/drawing/2014/main" id="{007C5591-4990-4371-AEDE-50477FCF4F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6" name="Text Box 5">
          <a:extLst>
            <a:ext uri="{FF2B5EF4-FFF2-40B4-BE49-F238E27FC236}">
              <a16:creationId xmlns:a16="http://schemas.microsoft.com/office/drawing/2014/main" id="{6F6D8348-7A83-4FC3-A056-23D726E98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7" name="Text Box 5">
          <a:extLst>
            <a:ext uri="{FF2B5EF4-FFF2-40B4-BE49-F238E27FC236}">
              <a16:creationId xmlns:a16="http://schemas.microsoft.com/office/drawing/2014/main" id="{C72ACC27-077F-460D-B5A0-9526F40F6F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8" name="Text Box 5">
          <a:extLst>
            <a:ext uri="{FF2B5EF4-FFF2-40B4-BE49-F238E27FC236}">
              <a16:creationId xmlns:a16="http://schemas.microsoft.com/office/drawing/2014/main" id="{4345A491-09B2-45C3-B906-7418B13D83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9" name="Text Box 5">
          <a:extLst>
            <a:ext uri="{FF2B5EF4-FFF2-40B4-BE49-F238E27FC236}">
              <a16:creationId xmlns:a16="http://schemas.microsoft.com/office/drawing/2014/main" id="{3153E8AF-7360-45CD-A2FF-51F942326D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0" name="Text Box 5">
          <a:extLst>
            <a:ext uri="{FF2B5EF4-FFF2-40B4-BE49-F238E27FC236}">
              <a16:creationId xmlns:a16="http://schemas.microsoft.com/office/drawing/2014/main" id="{E1D0A4CF-8354-43BE-B765-26C26B6614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1" name="Text Box 5">
          <a:extLst>
            <a:ext uri="{FF2B5EF4-FFF2-40B4-BE49-F238E27FC236}">
              <a16:creationId xmlns:a16="http://schemas.microsoft.com/office/drawing/2014/main" id="{43AF3B3E-4857-4AC9-8111-83644E7652C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2" name="Text Box 5">
          <a:extLst>
            <a:ext uri="{FF2B5EF4-FFF2-40B4-BE49-F238E27FC236}">
              <a16:creationId xmlns:a16="http://schemas.microsoft.com/office/drawing/2014/main" id="{01C6B0AF-85B5-4038-9E2C-B6AD385D25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3" name="Text Box 5">
          <a:extLst>
            <a:ext uri="{FF2B5EF4-FFF2-40B4-BE49-F238E27FC236}">
              <a16:creationId xmlns:a16="http://schemas.microsoft.com/office/drawing/2014/main" id="{B9976E14-6D55-4594-BDF2-DC2AE671CC8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4" name="Text Box 5">
          <a:extLst>
            <a:ext uri="{FF2B5EF4-FFF2-40B4-BE49-F238E27FC236}">
              <a16:creationId xmlns:a16="http://schemas.microsoft.com/office/drawing/2014/main" id="{9929682C-2C6C-4795-AB4A-F5B1E5691A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5" name="Text Box 5">
          <a:extLst>
            <a:ext uri="{FF2B5EF4-FFF2-40B4-BE49-F238E27FC236}">
              <a16:creationId xmlns:a16="http://schemas.microsoft.com/office/drawing/2014/main" id="{311D018A-12B4-4607-B8C4-EC2F779214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6" name="Text Box 5">
          <a:extLst>
            <a:ext uri="{FF2B5EF4-FFF2-40B4-BE49-F238E27FC236}">
              <a16:creationId xmlns:a16="http://schemas.microsoft.com/office/drawing/2014/main" id="{19449D15-EE31-44D4-9F9D-8977576B9B7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7" name="Text Box 5">
          <a:extLst>
            <a:ext uri="{FF2B5EF4-FFF2-40B4-BE49-F238E27FC236}">
              <a16:creationId xmlns:a16="http://schemas.microsoft.com/office/drawing/2014/main" id="{F34E0C36-8AD6-40EE-9187-AD0DB35705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8" name="Text Box 5">
          <a:extLst>
            <a:ext uri="{FF2B5EF4-FFF2-40B4-BE49-F238E27FC236}">
              <a16:creationId xmlns:a16="http://schemas.microsoft.com/office/drawing/2014/main" id="{99D7BC02-5773-4A56-9FB5-5FEBADFCCB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9" name="Text Box 5">
          <a:extLst>
            <a:ext uri="{FF2B5EF4-FFF2-40B4-BE49-F238E27FC236}">
              <a16:creationId xmlns:a16="http://schemas.microsoft.com/office/drawing/2014/main" id="{0E7C1A78-BCE5-4002-A20D-BB74DA863C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0" name="Text Box 5">
          <a:extLst>
            <a:ext uri="{FF2B5EF4-FFF2-40B4-BE49-F238E27FC236}">
              <a16:creationId xmlns:a16="http://schemas.microsoft.com/office/drawing/2014/main" id="{C87B3E7E-3DBC-475E-8B3F-861DC0968D1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1" name="Text Box 5">
          <a:extLst>
            <a:ext uri="{FF2B5EF4-FFF2-40B4-BE49-F238E27FC236}">
              <a16:creationId xmlns:a16="http://schemas.microsoft.com/office/drawing/2014/main" id="{03E5566C-9649-496C-B2C7-203A19C1107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2" name="Text Box 5">
          <a:extLst>
            <a:ext uri="{FF2B5EF4-FFF2-40B4-BE49-F238E27FC236}">
              <a16:creationId xmlns:a16="http://schemas.microsoft.com/office/drawing/2014/main" id="{ABC54062-2547-450B-A07F-B20F6F84C0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3" name="Text Box 5">
          <a:extLst>
            <a:ext uri="{FF2B5EF4-FFF2-40B4-BE49-F238E27FC236}">
              <a16:creationId xmlns:a16="http://schemas.microsoft.com/office/drawing/2014/main" id="{CDEDEABE-DFC6-489F-B6D2-2BE68156F77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4" name="Text Box 5">
          <a:extLst>
            <a:ext uri="{FF2B5EF4-FFF2-40B4-BE49-F238E27FC236}">
              <a16:creationId xmlns:a16="http://schemas.microsoft.com/office/drawing/2014/main" id="{A645F2B2-0FC0-4AB1-B445-3599BF2303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5" name="Text Box 5">
          <a:extLst>
            <a:ext uri="{FF2B5EF4-FFF2-40B4-BE49-F238E27FC236}">
              <a16:creationId xmlns:a16="http://schemas.microsoft.com/office/drawing/2014/main" id="{531CBCF6-5FCE-4F60-862C-A216685511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6" name="Text Box 5">
          <a:extLst>
            <a:ext uri="{FF2B5EF4-FFF2-40B4-BE49-F238E27FC236}">
              <a16:creationId xmlns:a16="http://schemas.microsoft.com/office/drawing/2014/main" id="{8E8A8B49-715A-42CF-9428-F540E682994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7" name="Text Box 5">
          <a:extLst>
            <a:ext uri="{FF2B5EF4-FFF2-40B4-BE49-F238E27FC236}">
              <a16:creationId xmlns:a16="http://schemas.microsoft.com/office/drawing/2014/main" id="{E3076E01-60F2-4EF5-87AA-94256A2FCE9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8" name="Text Box 5">
          <a:extLst>
            <a:ext uri="{FF2B5EF4-FFF2-40B4-BE49-F238E27FC236}">
              <a16:creationId xmlns:a16="http://schemas.microsoft.com/office/drawing/2014/main" id="{F341AC25-893F-401C-96A1-C7E77606BB01}"/>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9" name="Text Box 5">
          <a:extLst>
            <a:ext uri="{FF2B5EF4-FFF2-40B4-BE49-F238E27FC236}">
              <a16:creationId xmlns:a16="http://schemas.microsoft.com/office/drawing/2014/main" id="{E02075E2-218F-4F65-A13C-D734F1E29A5D}"/>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0" name="Text Box 5">
          <a:extLst>
            <a:ext uri="{FF2B5EF4-FFF2-40B4-BE49-F238E27FC236}">
              <a16:creationId xmlns:a16="http://schemas.microsoft.com/office/drawing/2014/main" id="{4029DCAB-3022-46DD-8E31-6928981F70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1" name="Text Box 5">
          <a:extLst>
            <a:ext uri="{FF2B5EF4-FFF2-40B4-BE49-F238E27FC236}">
              <a16:creationId xmlns:a16="http://schemas.microsoft.com/office/drawing/2014/main" id="{DE74F853-71DF-4644-8ED3-ADC80697B6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2" name="Text Box 5">
          <a:extLst>
            <a:ext uri="{FF2B5EF4-FFF2-40B4-BE49-F238E27FC236}">
              <a16:creationId xmlns:a16="http://schemas.microsoft.com/office/drawing/2014/main" id="{835F1445-F1C0-4D81-B726-D2E6222620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3" name="Text Box 5">
          <a:extLst>
            <a:ext uri="{FF2B5EF4-FFF2-40B4-BE49-F238E27FC236}">
              <a16:creationId xmlns:a16="http://schemas.microsoft.com/office/drawing/2014/main" id="{0DEE5EB1-8185-4383-9C99-F5C500B63D1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4" name="Text Box 5">
          <a:extLst>
            <a:ext uri="{FF2B5EF4-FFF2-40B4-BE49-F238E27FC236}">
              <a16:creationId xmlns:a16="http://schemas.microsoft.com/office/drawing/2014/main" id="{2E4FB976-10F4-4030-9BDB-BC64D840C5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5" name="Text Box 5">
          <a:extLst>
            <a:ext uri="{FF2B5EF4-FFF2-40B4-BE49-F238E27FC236}">
              <a16:creationId xmlns:a16="http://schemas.microsoft.com/office/drawing/2014/main" id="{BB255D40-0DA5-4C8D-95EB-0C57F8F94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6" name="Text Box 5">
          <a:extLst>
            <a:ext uri="{FF2B5EF4-FFF2-40B4-BE49-F238E27FC236}">
              <a16:creationId xmlns:a16="http://schemas.microsoft.com/office/drawing/2014/main" id="{D334EAE3-F4C5-4FC6-B76E-1CB347D42B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7" name="Text Box 5">
          <a:extLst>
            <a:ext uri="{FF2B5EF4-FFF2-40B4-BE49-F238E27FC236}">
              <a16:creationId xmlns:a16="http://schemas.microsoft.com/office/drawing/2014/main" id="{F7EE9995-E192-42FE-9952-D4A8B34D03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8" name="Text Box 5">
          <a:extLst>
            <a:ext uri="{FF2B5EF4-FFF2-40B4-BE49-F238E27FC236}">
              <a16:creationId xmlns:a16="http://schemas.microsoft.com/office/drawing/2014/main" id="{0B9A13BA-506B-4494-B8FC-DED6DBF0000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9" name="Text Box 5">
          <a:extLst>
            <a:ext uri="{FF2B5EF4-FFF2-40B4-BE49-F238E27FC236}">
              <a16:creationId xmlns:a16="http://schemas.microsoft.com/office/drawing/2014/main" id="{DE04C844-AD3E-40FE-A4D0-140E39F3F4C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0" name="Text Box 5">
          <a:extLst>
            <a:ext uri="{FF2B5EF4-FFF2-40B4-BE49-F238E27FC236}">
              <a16:creationId xmlns:a16="http://schemas.microsoft.com/office/drawing/2014/main" id="{7A0245BD-E2AF-4AB3-A9EA-D0D32EF27D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1" name="Text Box 5">
          <a:extLst>
            <a:ext uri="{FF2B5EF4-FFF2-40B4-BE49-F238E27FC236}">
              <a16:creationId xmlns:a16="http://schemas.microsoft.com/office/drawing/2014/main" id="{52BF6FA9-142F-47BD-B6B5-DA90CBDECD9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2" name="Text Box 5">
          <a:extLst>
            <a:ext uri="{FF2B5EF4-FFF2-40B4-BE49-F238E27FC236}">
              <a16:creationId xmlns:a16="http://schemas.microsoft.com/office/drawing/2014/main" id="{8C1DBC76-6C19-4579-B84A-A0FC94453FC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3" name="Text Box 5">
          <a:extLst>
            <a:ext uri="{FF2B5EF4-FFF2-40B4-BE49-F238E27FC236}">
              <a16:creationId xmlns:a16="http://schemas.microsoft.com/office/drawing/2014/main" id="{1941BED6-C2B9-482E-9D38-7BDF164BEA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4" name="Text Box 5">
          <a:extLst>
            <a:ext uri="{FF2B5EF4-FFF2-40B4-BE49-F238E27FC236}">
              <a16:creationId xmlns:a16="http://schemas.microsoft.com/office/drawing/2014/main" id="{D774940C-6158-4F50-8909-BEEFDC90431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5" name="Text Box 5">
          <a:extLst>
            <a:ext uri="{FF2B5EF4-FFF2-40B4-BE49-F238E27FC236}">
              <a16:creationId xmlns:a16="http://schemas.microsoft.com/office/drawing/2014/main" id="{81F1FC28-FA58-4EEB-8EB0-6FA592E0AC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6" name="Text Box 5">
          <a:extLst>
            <a:ext uri="{FF2B5EF4-FFF2-40B4-BE49-F238E27FC236}">
              <a16:creationId xmlns:a16="http://schemas.microsoft.com/office/drawing/2014/main" id="{B212A673-8807-4FB0-9E38-E03A0140E14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7" name="Text Box 5">
          <a:extLst>
            <a:ext uri="{FF2B5EF4-FFF2-40B4-BE49-F238E27FC236}">
              <a16:creationId xmlns:a16="http://schemas.microsoft.com/office/drawing/2014/main" id="{9D502C99-7A47-49F5-8B7F-7904FF5C90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8" name="Text Box 5">
          <a:extLst>
            <a:ext uri="{FF2B5EF4-FFF2-40B4-BE49-F238E27FC236}">
              <a16:creationId xmlns:a16="http://schemas.microsoft.com/office/drawing/2014/main" id="{A8F55F43-3857-4FA3-B8F3-33B5C0E3E6D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9" name="Text Box 5">
          <a:extLst>
            <a:ext uri="{FF2B5EF4-FFF2-40B4-BE49-F238E27FC236}">
              <a16:creationId xmlns:a16="http://schemas.microsoft.com/office/drawing/2014/main" id="{6C247D65-1101-4163-95E0-51E4AD7690A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0" name="Text Box 5">
          <a:extLst>
            <a:ext uri="{FF2B5EF4-FFF2-40B4-BE49-F238E27FC236}">
              <a16:creationId xmlns:a16="http://schemas.microsoft.com/office/drawing/2014/main" id="{2A051754-D01C-4A71-BCAC-C269463C9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1" name="Text Box 5">
          <a:extLst>
            <a:ext uri="{FF2B5EF4-FFF2-40B4-BE49-F238E27FC236}">
              <a16:creationId xmlns:a16="http://schemas.microsoft.com/office/drawing/2014/main" id="{A1E7A167-407B-4DB3-A18B-F7D8CFBD06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2" name="Text Box 5">
          <a:extLst>
            <a:ext uri="{FF2B5EF4-FFF2-40B4-BE49-F238E27FC236}">
              <a16:creationId xmlns:a16="http://schemas.microsoft.com/office/drawing/2014/main" id="{345B4564-0BC7-4C1D-86D8-EA546F9ACA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3" name="Text Box 5">
          <a:extLst>
            <a:ext uri="{FF2B5EF4-FFF2-40B4-BE49-F238E27FC236}">
              <a16:creationId xmlns:a16="http://schemas.microsoft.com/office/drawing/2014/main" id="{58E42A7C-7C12-4836-9F6C-8665D24A22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4" name="Text Box 5">
          <a:extLst>
            <a:ext uri="{FF2B5EF4-FFF2-40B4-BE49-F238E27FC236}">
              <a16:creationId xmlns:a16="http://schemas.microsoft.com/office/drawing/2014/main" id="{6E1430CF-7280-4424-B141-3B2B3F65E5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5" name="Text Box 5">
          <a:extLst>
            <a:ext uri="{FF2B5EF4-FFF2-40B4-BE49-F238E27FC236}">
              <a16:creationId xmlns:a16="http://schemas.microsoft.com/office/drawing/2014/main" id="{28373A94-A764-4F20-A6CC-2E5FA62CF9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6" name="Text Box 5">
          <a:extLst>
            <a:ext uri="{FF2B5EF4-FFF2-40B4-BE49-F238E27FC236}">
              <a16:creationId xmlns:a16="http://schemas.microsoft.com/office/drawing/2014/main" id="{C14B7022-8362-4514-8E0E-E4871C5811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7" name="Text Box 5">
          <a:extLst>
            <a:ext uri="{FF2B5EF4-FFF2-40B4-BE49-F238E27FC236}">
              <a16:creationId xmlns:a16="http://schemas.microsoft.com/office/drawing/2014/main" id="{A3A333FE-E787-4339-862A-843A9EA7878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8" name="Text Box 5">
          <a:extLst>
            <a:ext uri="{FF2B5EF4-FFF2-40B4-BE49-F238E27FC236}">
              <a16:creationId xmlns:a16="http://schemas.microsoft.com/office/drawing/2014/main" id="{CDA6BA33-C273-4170-908C-C356F3F129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9" name="Text Box 5">
          <a:extLst>
            <a:ext uri="{FF2B5EF4-FFF2-40B4-BE49-F238E27FC236}">
              <a16:creationId xmlns:a16="http://schemas.microsoft.com/office/drawing/2014/main" id="{EA0359F4-D979-47DF-8185-E7F911BEC7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0" name="Text Box 5">
          <a:extLst>
            <a:ext uri="{FF2B5EF4-FFF2-40B4-BE49-F238E27FC236}">
              <a16:creationId xmlns:a16="http://schemas.microsoft.com/office/drawing/2014/main" id="{512DFCF1-23F3-4044-BECB-5511DC50699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1" name="Text Box 5">
          <a:extLst>
            <a:ext uri="{FF2B5EF4-FFF2-40B4-BE49-F238E27FC236}">
              <a16:creationId xmlns:a16="http://schemas.microsoft.com/office/drawing/2014/main" id="{1B998E01-C9A4-4107-9167-A7CFA29E0C4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2" name="Text Box 5">
          <a:extLst>
            <a:ext uri="{FF2B5EF4-FFF2-40B4-BE49-F238E27FC236}">
              <a16:creationId xmlns:a16="http://schemas.microsoft.com/office/drawing/2014/main" id="{541A1938-58B2-40C1-A880-08AF4DFCF1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3" name="Text Box 5">
          <a:extLst>
            <a:ext uri="{FF2B5EF4-FFF2-40B4-BE49-F238E27FC236}">
              <a16:creationId xmlns:a16="http://schemas.microsoft.com/office/drawing/2014/main" id="{8B192F77-FA05-4F0B-ADA0-61B8CBE4815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4" name="Text Box 5">
          <a:extLst>
            <a:ext uri="{FF2B5EF4-FFF2-40B4-BE49-F238E27FC236}">
              <a16:creationId xmlns:a16="http://schemas.microsoft.com/office/drawing/2014/main" id="{6717D90A-A97B-4FB0-AFFC-3C9851475FB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5" name="Text Box 5">
          <a:extLst>
            <a:ext uri="{FF2B5EF4-FFF2-40B4-BE49-F238E27FC236}">
              <a16:creationId xmlns:a16="http://schemas.microsoft.com/office/drawing/2014/main" id="{8208DE68-9469-4FA2-8866-73467E623F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6" name="Text Box 5">
          <a:extLst>
            <a:ext uri="{FF2B5EF4-FFF2-40B4-BE49-F238E27FC236}">
              <a16:creationId xmlns:a16="http://schemas.microsoft.com/office/drawing/2014/main" id="{9C7EAD1A-92D4-42B1-B8C4-32181F83F5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7" name="Text Box 5">
          <a:extLst>
            <a:ext uri="{FF2B5EF4-FFF2-40B4-BE49-F238E27FC236}">
              <a16:creationId xmlns:a16="http://schemas.microsoft.com/office/drawing/2014/main" id="{3BC723B0-9141-49C8-BA9F-19F844D45B8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8" name="Text Box 5">
          <a:extLst>
            <a:ext uri="{FF2B5EF4-FFF2-40B4-BE49-F238E27FC236}">
              <a16:creationId xmlns:a16="http://schemas.microsoft.com/office/drawing/2014/main" id="{D7C53C3A-392A-4B0D-A163-77C9EBA30FD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9" name="Text Box 5">
          <a:extLst>
            <a:ext uri="{FF2B5EF4-FFF2-40B4-BE49-F238E27FC236}">
              <a16:creationId xmlns:a16="http://schemas.microsoft.com/office/drawing/2014/main" id="{320E4EE5-FDBC-49CC-B249-A7B0D5261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0" name="Text Box 5">
          <a:extLst>
            <a:ext uri="{FF2B5EF4-FFF2-40B4-BE49-F238E27FC236}">
              <a16:creationId xmlns:a16="http://schemas.microsoft.com/office/drawing/2014/main" id="{21867FC6-1B3C-4B23-A392-943936A794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1" name="Text Box 5">
          <a:extLst>
            <a:ext uri="{FF2B5EF4-FFF2-40B4-BE49-F238E27FC236}">
              <a16:creationId xmlns:a16="http://schemas.microsoft.com/office/drawing/2014/main" id="{AA096226-CC21-48E9-B849-B96BD3F964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2" name="Text Box 5">
          <a:extLst>
            <a:ext uri="{FF2B5EF4-FFF2-40B4-BE49-F238E27FC236}">
              <a16:creationId xmlns:a16="http://schemas.microsoft.com/office/drawing/2014/main" id="{79D424CF-875F-4A48-B9BC-B18B53287C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3" name="Text Box 5">
          <a:extLst>
            <a:ext uri="{FF2B5EF4-FFF2-40B4-BE49-F238E27FC236}">
              <a16:creationId xmlns:a16="http://schemas.microsoft.com/office/drawing/2014/main" id="{B7B4F0BA-A773-4BC5-BDCF-AFB0085C60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4" name="Text Box 5">
          <a:extLst>
            <a:ext uri="{FF2B5EF4-FFF2-40B4-BE49-F238E27FC236}">
              <a16:creationId xmlns:a16="http://schemas.microsoft.com/office/drawing/2014/main" id="{F62A66BA-8CE2-4B64-813C-2DF3C11AA3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5" name="Text Box 5">
          <a:extLst>
            <a:ext uri="{FF2B5EF4-FFF2-40B4-BE49-F238E27FC236}">
              <a16:creationId xmlns:a16="http://schemas.microsoft.com/office/drawing/2014/main" id="{F06273CD-DCAB-4C68-AB6D-B90C29810292}"/>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6" name="Text Box 5">
          <a:extLst>
            <a:ext uri="{FF2B5EF4-FFF2-40B4-BE49-F238E27FC236}">
              <a16:creationId xmlns:a16="http://schemas.microsoft.com/office/drawing/2014/main" id="{BA77BD0F-229F-4993-8D91-EF3D466B938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7" name="Text Box 5">
          <a:extLst>
            <a:ext uri="{FF2B5EF4-FFF2-40B4-BE49-F238E27FC236}">
              <a16:creationId xmlns:a16="http://schemas.microsoft.com/office/drawing/2014/main" id="{873DD85A-39AE-4A4F-BB72-45B6B2D6CE7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8" name="Text Box 5">
          <a:extLst>
            <a:ext uri="{FF2B5EF4-FFF2-40B4-BE49-F238E27FC236}">
              <a16:creationId xmlns:a16="http://schemas.microsoft.com/office/drawing/2014/main" id="{D94C5C50-2731-4FBE-B352-CB95820F6A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9" name="Text Box 5">
          <a:extLst>
            <a:ext uri="{FF2B5EF4-FFF2-40B4-BE49-F238E27FC236}">
              <a16:creationId xmlns:a16="http://schemas.microsoft.com/office/drawing/2014/main" id="{77A00ABC-E1D7-4BB1-B38C-0AF11C576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0" name="Text Box 5">
          <a:extLst>
            <a:ext uri="{FF2B5EF4-FFF2-40B4-BE49-F238E27FC236}">
              <a16:creationId xmlns:a16="http://schemas.microsoft.com/office/drawing/2014/main" id="{38413D6A-F945-43AE-9854-2A8E167403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1" name="Text Box 5">
          <a:extLst>
            <a:ext uri="{FF2B5EF4-FFF2-40B4-BE49-F238E27FC236}">
              <a16:creationId xmlns:a16="http://schemas.microsoft.com/office/drawing/2014/main" id="{609FAA7E-FDD1-44F2-95EE-0547D8F2DDF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2" name="Text Box 5">
          <a:extLst>
            <a:ext uri="{FF2B5EF4-FFF2-40B4-BE49-F238E27FC236}">
              <a16:creationId xmlns:a16="http://schemas.microsoft.com/office/drawing/2014/main" id="{A6CED11E-7C6E-4B28-939D-3DD9ECE68FD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3" name="Text Box 5">
          <a:extLst>
            <a:ext uri="{FF2B5EF4-FFF2-40B4-BE49-F238E27FC236}">
              <a16:creationId xmlns:a16="http://schemas.microsoft.com/office/drawing/2014/main" id="{B31CD039-B71B-4B13-8211-200C963363B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4" name="Text Box 5">
          <a:extLst>
            <a:ext uri="{FF2B5EF4-FFF2-40B4-BE49-F238E27FC236}">
              <a16:creationId xmlns:a16="http://schemas.microsoft.com/office/drawing/2014/main" id="{71DAE90F-7F10-45A6-92FB-D86F4F65A7D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5" name="Text Box 5">
          <a:extLst>
            <a:ext uri="{FF2B5EF4-FFF2-40B4-BE49-F238E27FC236}">
              <a16:creationId xmlns:a16="http://schemas.microsoft.com/office/drawing/2014/main" id="{1A1ABE6F-99F1-446E-8CD9-DB7492CB0B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6" name="Text Box 5">
          <a:extLst>
            <a:ext uri="{FF2B5EF4-FFF2-40B4-BE49-F238E27FC236}">
              <a16:creationId xmlns:a16="http://schemas.microsoft.com/office/drawing/2014/main" id="{37658ABE-31D5-4288-847E-890713DC747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7" name="Text Box 5">
          <a:extLst>
            <a:ext uri="{FF2B5EF4-FFF2-40B4-BE49-F238E27FC236}">
              <a16:creationId xmlns:a16="http://schemas.microsoft.com/office/drawing/2014/main" id="{B4637512-B34D-43C7-8F42-545F52A6511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8" name="Text Box 5">
          <a:extLst>
            <a:ext uri="{FF2B5EF4-FFF2-40B4-BE49-F238E27FC236}">
              <a16:creationId xmlns:a16="http://schemas.microsoft.com/office/drawing/2014/main" id="{498E741B-BEE1-434C-B926-DEC33FB434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9" name="Text Box 5">
          <a:extLst>
            <a:ext uri="{FF2B5EF4-FFF2-40B4-BE49-F238E27FC236}">
              <a16:creationId xmlns:a16="http://schemas.microsoft.com/office/drawing/2014/main" id="{D2664F45-A688-4413-BD8B-489CA11EB5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0" name="Text Box 5">
          <a:extLst>
            <a:ext uri="{FF2B5EF4-FFF2-40B4-BE49-F238E27FC236}">
              <a16:creationId xmlns:a16="http://schemas.microsoft.com/office/drawing/2014/main" id="{E0C4F61F-F361-4E9C-8DEF-6ED3B9F5CE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1" name="Text Box 5">
          <a:extLst>
            <a:ext uri="{FF2B5EF4-FFF2-40B4-BE49-F238E27FC236}">
              <a16:creationId xmlns:a16="http://schemas.microsoft.com/office/drawing/2014/main" id="{AFD25C27-5D26-4EBB-96FA-F909A0F8258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2" name="Text Box 5">
          <a:extLst>
            <a:ext uri="{FF2B5EF4-FFF2-40B4-BE49-F238E27FC236}">
              <a16:creationId xmlns:a16="http://schemas.microsoft.com/office/drawing/2014/main" id="{AEF671AC-A38D-4C78-AD82-E1AFBD7F89B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3" name="Text Box 5">
          <a:extLst>
            <a:ext uri="{FF2B5EF4-FFF2-40B4-BE49-F238E27FC236}">
              <a16:creationId xmlns:a16="http://schemas.microsoft.com/office/drawing/2014/main" id="{B46B970D-7A10-40D0-80E9-FBAC3042233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4" name="Text Box 5">
          <a:extLst>
            <a:ext uri="{FF2B5EF4-FFF2-40B4-BE49-F238E27FC236}">
              <a16:creationId xmlns:a16="http://schemas.microsoft.com/office/drawing/2014/main" id="{B139DB2D-F9DD-4AEA-9972-B481B421D3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5" name="Text Box 5">
          <a:extLst>
            <a:ext uri="{FF2B5EF4-FFF2-40B4-BE49-F238E27FC236}">
              <a16:creationId xmlns:a16="http://schemas.microsoft.com/office/drawing/2014/main" id="{D904C2C3-DA77-4402-8B48-8F8C2105A1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6" name="Text Box 5">
          <a:extLst>
            <a:ext uri="{FF2B5EF4-FFF2-40B4-BE49-F238E27FC236}">
              <a16:creationId xmlns:a16="http://schemas.microsoft.com/office/drawing/2014/main" id="{E7A7E410-CE75-4D13-82C6-B0445F5C9F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7" name="Text Box 5">
          <a:extLst>
            <a:ext uri="{FF2B5EF4-FFF2-40B4-BE49-F238E27FC236}">
              <a16:creationId xmlns:a16="http://schemas.microsoft.com/office/drawing/2014/main" id="{4AA4B545-D3E0-4CE0-B25F-5D8800BEF8E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8" name="Text Box 5">
          <a:extLst>
            <a:ext uri="{FF2B5EF4-FFF2-40B4-BE49-F238E27FC236}">
              <a16:creationId xmlns:a16="http://schemas.microsoft.com/office/drawing/2014/main" id="{62EF2767-5BFF-4A25-B4D4-DBD2A417C2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9" name="Text Box 5">
          <a:extLst>
            <a:ext uri="{FF2B5EF4-FFF2-40B4-BE49-F238E27FC236}">
              <a16:creationId xmlns:a16="http://schemas.microsoft.com/office/drawing/2014/main" id="{DB34E474-76E5-4614-9AF7-3597B150040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0" name="Text Box 5">
          <a:extLst>
            <a:ext uri="{FF2B5EF4-FFF2-40B4-BE49-F238E27FC236}">
              <a16:creationId xmlns:a16="http://schemas.microsoft.com/office/drawing/2014/main" id="{2E96583D-CDBE-46B8-A75B-586DEE9245F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1" name="Text Box 5">
          <a:extLst>
            <a:ext uri="{FF2B5EF4-FFF2-40B4-BE49-F238E27FC236}">
              <a16:creationId xmlns:a16="http://schemas.microsoft.com/office/drawing/2014/main" id="{6789ABE0-F83D-4175-840C-B2298004843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2" name="Text Box 5">
          <a:extLst>
            <a:ext uri="{FF2B5EF4-FFF2-40B4-BE49-F238E27FC236}">
              <a16:creationId xmlns:a16="http://schemas.microsoft.com/office/drawing/2014/main" id="{60035E28-B1F2-472C-8A21-A10CB0037B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3" name="Text Box 5">
          <a:extLst>
            <a:ext uri="{FF2B5EF4-FFF2-40B4-BE49-F238E27FC236}">
              <a16:creationId xmlns:a16="http://schemas.microsoft.com/office/drawing/2014/main" id="{69EFFABC-50C5-42C7-95EA-89DCCA8377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4" name="Text Box 5">
          <a:extLst>
            <a:ext uri="{FF2B5EF4-FFF2-40B4-BE49-F238E27FC236}">
              <a16:creationId xmlns:a16="http://schemas.microsoft.com/office/drawing/2014/main" id="{09B8323C-7BCB-4491-88EF-C7A18C20CC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5" name="Text Box 5">
          <a:extLst>
            <a:ext uri="{FF2B5EF4-FFF2-40B4-BE49-F238E27FC236}">
              <a16:creationId xmlns:a16="http://schemas.microsoft.com/office/drawing/2014/main" id="{7E87E848-3584-483D-BEDE-8744830421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6" name="Text Box 5">
          <a:extLst>
            <a:ext uri="{FF2B5EF4-FFF2-40B4-BE49-F238E27FC236}">
              <a16:creationId xmlns:a16="http://schemas.microsoft.com/office/drawing/2014/main" id="{D243E93D-0ACD-40AD-A6A5-3FEAB6F1DCC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7" name="Text Box 5">
          <a:extLst>
            <a:ext uri="{FF2B5EF4-FFF2-40B4-BE49-F238E27FC236}">
              <a16:creationId xmlns:a16="http://schemas.microsoft.com/office/drawing/2014/main" id="{A8B875CA-6DFE-426A-BBBB-A49F433DBA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8" name="Text Box 5">
          <a:extLst>
            <a:ext uri="{FF2B5EF4-FFF2-40B4-BE49-F238E27FC236}">
              <a16:creationId xmlns:a16="http://schemas.microsoft.com/office/drawing/2014/main" id="{7A840A16-A4AB-4C5F-9CCD-54C0BEEC63C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9" name="Text Box 5">
          <a:extLst>
            <a:ext uri="{FF2B5EF4-FFF2-40B4-BE49-F238E27FC236}">
              <a16:creationId xmlns:a16="http://schemas.microsoft.com/office/drawing/2014/main" id="{772B2FD0-F522-45A6-A9DD-5621BFDA1E3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0" name="Text Box 5">
          <a:extLst>
            <a:ext uri="{FF2B5EF4-FFF2-40B4-BE49-F238E27FC236}">
              <a16:creationId xmlns:a16="http://schemas.microsoft.com/office/drawing/2014/main" id="{17D12413-FBB9-48D8-9D1D-0F716624E1D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1" name="Text Box 5">
          <a:extLst>
            <a:ext uri="{FF2B5EF4-FFF2-40B4-BE49-F238E27FC236}">
              <a16:creationId xmlns:a16="http://schemas.microsoft.com/office/drawing/2014/main" id="{87B985A5-1C91-41CC-81F2-BB336C6B32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2" name="Text Box 5">
          <a:extLst>
            <a:ext uri="{FF2B5EF4-FFF2-40B4-BE49-F238E27FC236}">
              <a16:creationId xmlns:a16="http://schemas.microsoft.com/office/drawing/2014/main" id="{345D56E9-3DFF-41EB-833F-1C5EADFA3F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3" name="Text Box 5">
          <a:extLst>
            <a:ext uri="{FF2B5EF4-FFF2-40B4-BE49-F238E27FC236}">
              <a16:creationId xmlns:a16="http://schemas.microsoft.com/office/drawing/2014/main" id="{764CD39E-0B11-4479-B98B-031EE2C156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4" name="Text Box 5">
          <a:extLst>
            <a:ext uri="{FF2B5EF4-FFF2-40B4-BE49-F238E27FC236}">
              <a16:creationId xmlns:a16="http://schemas.microsoft.com/office/drawing/2014/main" id="{FC40C685-C25D-4BC7-9E36-27489DE0ECB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5" name="Text Box 5">
          <a:extLst>
            <a:ext uri="{FF2B5EF4-FFF2-40B4-BE49-F238E27FC236}">
              <a16:creationId xmlns:a16="http://schemas.microsoft.com/office/drawing/2014/main" id="{B44ADAA2-4715-4EE3-8BB2-341DFE6115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6" name="Text Box 5">
          <a:extLst>
            <a:ext uri="{FF2B5EF4-FFF2-40B4-BE49-F238E27FC236}">
              <a16:creationId xmlns:a16="http://schemas.microsoft.com/office/drawing/2014/main" id="{A44E000E-8A39-444A-BAF2-E6A999E167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7" name="Text Box 5">
          <a:extLst>
            <a:ext uri="{FF2B5EF4-FFF2-40B4-BE49-F238E27FC236}">
              <a16:creationId xmlns:a16="http://schemas.microsoft.com/office/drawing/2014/main" id="{ADDA2C27-6A46-49C5-A0CF-5C70765989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8" name="Text Box 5">
          <a:extLst>
            <a:ext uri="{FF2B5EF4-FFF2-40B4-BE49-F238E27FC236}">
              <a16:creationId xmlns:a16="http://schemas.microsoft.com/office/drawing/2014/main" id="{68AB8515-DE04-48B0-BD52-0C9463D309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9" name="Text Box 5">
          <a:extLst>
            <a:ext uri="{FF2B5EF4-FFF2-40B4-BE49-F238E27FC236}">
              <a16:creationId xmlns:a16="http://schemas.microsoft.com/office/drawing/2014/main" id="{B2D160B0-3468-4495-90C7-9088F0DCEB8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0" name="Text Box 5">
          <a:extLst>
            <a:ext uri="{FF2B5EF4-FFF2-40B4-BE49-F238E27FC236}">
              <a16:creationId xmlns:a16="http://schemas.microsoft.com/office/drawing/2014/main" id="{DF1EF4B3-F596-485E-80CC-701C621761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1" name="Text Box 5">
          <a:extLst>
            <a:ext uri="{FF2B5EF4-FFF2-40B4-BE49-F238E27FC236}">
              <a16:creationId xmlns:a16="http://schemas.microsoft.com/office/drawing/2014/main" id="{FC19877C-F933-42E3-8319-95B36EAAD13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2" name="Text Box 5">
          <a:extLst>
            <a:ext uri="{FF2B5EF4-FFF2-40B4-BE49-F238E27FC236}">
              <a16:creationId xmlns:a16="http://schemas.microsoft.com/office/drawing/2014/main" id="{BEFB43F9-C951-482D-A1A3-C686616D5AE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3" name="Text Box 5">
          <a:extLst>
            <a:ext uri="{FF2B5EF4-FFF2-40B4-BE49-F238E27FC236}">
              <a16:creationId xmlns:a16="http://schemas.microsoft.com/office/drawing/2014/main" id="{7A68CCAB-CC8F-4ABB-A770-25BCA33E8A6B}"/>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4" name="Text Box 5">
          <a:extLst>
            <a:ext uri="{FF2B5EF4-FFF2-40B4-BE49-F238E27FC236}">
              <a16:creationId xmlns:a16="http://schemas.microsoft.com/office/drawing/2014/main" id="{02E970E3-17BF-4FFC-9EFB-0B2E6D7F1D59}"/>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5" name="Text Box 5">
          <a:extLst>
            <a:ext uri="{FF2B5EF4-FFF2-40B4-BE49-F238E27FC236}">
              <a16:creationId xmlns:a16="http://schemas.microsoft.com/office/drawing/2014/main" id="{0F19A17C-E6F0-4F16-91DC-B7B7D4B13D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6" name="Text Box 5">
          <a:extLst>
            <a:ext uri="{FF2B5EF4-FFF2-40B4-BE49-F238E27FC236}">
              <a16:creationId xmlns:a16="http://schemas.microsoft.com/office/drawing/2014/main" id="{71CBFA16-72D4-42AE-B6CB-AF52010896C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7" name="Text Box 5">
          <a:extLst>
            <a:ext uri="{FF2B5EF4-FFF2-40B4-BE49-F238E27FC236}">
              <a16:creationId xmlns:a16="http://schemas.microsoft.com/office/drawing/2014/main" id="{9309698E-96A3-4638-A7C2-B9E454F848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8" name="Text Box 5">
          <a:extLst>
            <a:ext uri="{FF2B5EF4-FFF2-40B4-BE49-F238E27FC236}">
              <a16:creationId xmlns:a16="http://schemas.microsoft.com/office/drawing/2014/main" id="{0CF0D78D-9FFD-40F0-B546-7D694DC8320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9" name="Text Box 5">
          <a:extLst>
            <a:ext uri="{FF2B5EF4-FFF2-40B4-BE49-F238E27FC236}">
              <a16:creationId xmlns:a16="http://schemas.microsoft.com/office/drawing/2014/main" id="{D159F060-45CC-46B7-8FC1-729DC82673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0" name="Text Box 5">
          <a:extLst>
            <a:ext uri="{FF2B5EF4-FFF2-40B4-BE49-F238E27FC236}">
              <a16:creationId xmlns:a16="http://schemas.microsoft.com/office/drawing/2014/main" id="{CE35552F-DEFF-4EBB-BE71-5B8047FABE2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1" name="Text Box 5">
          <a:extLst>
            <a:ext uri="{FF2B5EF4-FFF2-40B4-BE49-F238E27FC236}">
              <a16:creationId xmlns:a16="http://schemas.microsoft.com/office/drawing/2014/main" id="{9D2974E9-133F-4A85-8C98-53521DC664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2" name="Text Box 5">
          <a:extLst>
            <a:ext uri="{FF2B5EF4-FFF2-40B4-BE49-F238E27FC236}">
              <a16:creationId xmlns:a16="http://schemas.microsoft.com/office/drawing/2014/main" id="{2956A8FD-755D-4467-9C23-9F6D8321BCF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3" name="Text Box 5">
          <a:extLst>
            <a:ext uri="{FF2B5EF4-FFF2-40B4-BE49-F238E27FC236}">
              <a16:creationId xmlns:a16="http://schemas.microsoft.com/office/drawing/2014/main" id="{1B3BA03B-A015-4808-83C2-81B2513BB2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4" name="Text Box 5">
          <a:extLst>
            <a:ext uri="{FF2B5EF4-FFF2-40B4-BE49-F238E27FC236}">
              <a16:creationId xmlns:a16="http://schemas.microsoft.com/office/drawing/2014/main" id="{54E948BB-D7A4-4922-991E-F89EDD9F4DF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5" name="Text Box 5">
          <a:extLst>
            <a:ext uri="{FF2B5EF4-FFF2-40B4-BE49-F238E27FC236}">
              <a16:creationId xmlns:a16="http://schemas.microsoft.com/office/drawing/2014/main" id="{5B635D94-3159-4765-8496-51E481958A1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6" name="Text Box 5">
          <a:extLst>
            <a:ext uri="{FF2B5EF4-FFF2-40B4-BE49-F238E27FC236}">
              <a16:creationId xmlns:a16="http://schemas.microsoft.com/office/drawing/2014/main" id="{D96DFEBB-A250-42B5-B140-6DA5552FC71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7" name="Text Box 5">
          <a:extLst>
            <a:ext uri="{FF2B5EF4-FFF2-40B4-BE49-F238E27FC236}">
              <a16:creationId xmlns:a16="http://schemas.microsoft.com/office/drawing/2014/main" id="{B97E4757-6307-4BAE-860C-E69346612E5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8" name="Text Box 5">
          <a:extLst>
            <a:ext uri="{FF2B5EF4-FFF2-40B4-BE49-F238E27FC236}">
              <a16:creationId xmlns:a16="http://schemas.microsoft.com/office/drawing/2014/main" id="{4F4C4CF6-D0FB-4CDB-92B9-B00D480392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9" name="Text Box 5">
          <a:extLst>
            <a:ext uri="{FF2B5EF4-FFF2-40B4-BE49-F238E27FC236}">
              <a16:creationId xmlns:a16="http://schemas.microsoft.com/office/drawing/2014/main" id="{D1F4A3F0-A654-42B6-ABFD-E78B5AFB9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0" name="Text Box 5">
          <a:extLst>
            <a:ext uri="{FF2B5EF4-FFF2-40B4-BE49-F238E27FC236}">
              <a16:creationId xmlns:a16="http://schemas.microsoft.com/office/drawing/2014/main" id="{FB7DCC44-6DF2-4D77-B2F3-D933F1C7C57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1" name="Text Box 5">
          <a:extLst>
            <a:ext uri="{FF2B5EF4-FFF2-40B4-BE49-F238E27FC236}">
              <a16:creationId xmlns:a16="http://schemas.microsoft.com/office/drawing/2014/main" id="{2D708987-53A4-4E16-9C67-5B668941A8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2" name="Text Box 5">
          <a:extLst>
            <a:ext uri="{FF2B5EF4-FFF2-40B4-BE49-F238E27FC236}">
              <a16:creationId xmlns:a16="http://schemas.microsoft.com/office/drawing/2014/main" id="{2C61BBF8-47CD-471D-84B1-D8106A36C1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3" name="Text Box 5">
          <a:extLst>
            <a:ext uri="{FF2B5EF4-FFF2-40B4-BE49-F238E27FC236}">
              <a16:creationId xmlns:a16="http://schemas.microsoft.com/office/drawing/2014/main" id="{E913B11D-70C8-4763-823B-274B719CE59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4" name="Text Box 5">
          <a:extLst>
            <a:ext uri="{FF2B5EF4-FFF2-40B4-BE49-F238E27FC236}">
              <a16:creationId xmlns:a16="http://schemas.microsoft.com/office/drawing/2014/main" id="{4EDDB285-6E76-4BAA-BDCB-C2A2A3AC492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5" name="Text Box 5">
          <a:extLst>
            <a:ext uri="{FF2B5EF4-FFF2-40B4-BE49-F238E27FC236}">
              <a16:creationId xmlns:a16="http://schemas.microsoft.com/office/drawing/2014/main" id="{E91CD193-330B-43A5-9BD3-A135FB532E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6" name="Text Box 5">
          <a:extLst>
            <a:ext uri="{FF2B5EF4-FFF2-40B4-BE49-F238E27FC236}">
              <a16:creationId xmlns:a16="http://schemas.microsoft.com/office/drawing/2014/main" id="{6725DFF5-1784-408E-9B0E-D17F4F6233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7" name="Text Box 5">
          <a:extLst>
            <a:ext uri="{FF2B5EF4-FFF2-40B4-BE49-F238E27FC236}">
              <a16:creationId xmlns:a16="http://schemas.microsoft.com/office/drawing/2014/main" id="{FCCD9EF9-C334-457A-A613-79F82FE04E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8" name="Text Box 5">
          <a:extLst>
            <a:ext uri="{FF2B5EF4-FFF2-40B4-BE49-F238E27FC236}">
              <a16:creationId xmlns:a16="http://schemas.microsoft.com/office/drawing/2014/main" id="{C5E379A3-05F5-4D36-A1D1-336AAC33F36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9" name="Text Box 5">
          <a:extLst>
            <a:ext uri="{FF2B5EF4-FFF2-40B4-BE49-F238E27FC236}">
              <a16:creationId xmlns:a16="http://schemas.microsoft.com/office/drawing/2014/main" id="{0118403C-80C3-471D-A76F-4DD67A6380F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0" name="Text Box 5">
          <a:extLst>
            <a:ext uri="{FF2B5EF4-FFF2-40B4-BE49-F238E27FC236}">
              <a16:creationId xmlns:a16="http://schemas.microsoft.com/office/drawing/2014/main" id="{1BBFD5E4-08F9-4C18-ADE4-EF51C79094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1" name="Text Box 5">
          <a:extLst>
            <a:ext uri="{FF2B5EF4-FFF2-40B4-BE49-F238E27FC236}">
              <a16:creationId xmlns:a16="http://schemas.microsoft.com/office/drawing/2014/main" id="{61D286AA-9909-4FD0-86EE-45356F19FFA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2" name="Text Box 5">
          <a:extLst>
            <a:ext uri="{FF2B5EF4-FFF2-40B4-BE49-F238E27FC236}">
              <a16:creationId xmlns:a16="http://schemas.microsoft.com/office/drawing/2014/main" id="{9B4BC7BC-8F7A-4825-9BDC-B5CD58CA4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3" name="Text Box 5">
          <a:extLst>
            <a:ext uri="{FF2B5EF4-FFF2-40B4-BE49-F238E27FC236}">
              <a16:creationId xmlns:a16="http://schemas.microsoft.com/office/drawing/2014/main" id="{E55B65FD-4086-4100-A201-AE3815C35E5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4" name="Text Box 5">
          <a:extLst>
            <a:ext uri="{FF2B5EF4-FFF2-40B4-BE49-F238E27FC236}">
              <a16:creationId xmlns:a16="http://schemas.microsoft.com/office/drawing/2014/main" id="{B2F9B01A-A0D4-4C82-84BA-AFE977761F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5" name="Text Box 5">
          <a:extLst>
            <a:ext uri="{FF2B5EF4-FFF2-40B4-BE49-F238E27FC236}">
              <a16:creationId xmlns:a16="http://schemas.microsoft.com/office/drawing/2014/main" id="{FF69DF51-F553-4294-8C5B-50322E5AE08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6" name="Text Box 5">
          <a:extLst>
            <a:ext uri="{FF2B5EF4-FFF2-40B4-BE49-F238E27FC236}">
              <a16:creationId xmlns:a16="http://schemas.microsoft.com/office/drawing/2014/main" id="{2AF2F2C8-B9D0-448B-8FD3-6046957E48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7" name="Text Box 5">
          <a:extLst>
            <a:ext uri="{FF2B5EF4-FFF2-40B4-BE49-F238E27FC236}">
              <a16:creationId xmlns:a16="http://schemas.microsoft.com/office/drawing/2014/main" id="{CA341C99-C959-4D7E-959D-8F56820D86C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8" name="Text Box 5">
          <a:extLst>
            <a:ext uri="{FF2B5EF4-FFF2-40B4-BE49-F238E27FC236}">
              <a16:creationId xmlns:a16="http://schemas.microsoft.com/office/drawing/2014/main" id="{50F25ACB-766C-49CB-8EC2-8D99DED451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9" name="Text Box 5">
          <a:extLst>
            <a:ext uri="{FF2B5EF4-FFF2-40B4-BE49-F238E27FC236}">
              <a16:creationId xmlns:a16="http://schemas.microsoft.com/office/drawing/2014/main" id="{A77E2DCC-A382-4675-85C8-3B459FF3A88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0" name="Text Box 5">
          <a:extLst>
            <a:ext uri="{FF2B5EF4-FFF2-40B4-BE49-F238E27FC236}">
              <a16:creationId xmlns:a16="http://schemas.microsoft.com/office/drawing/2014/main" id="{8B01E306-189C-4D8D-81C2-EDA5C54EBB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1" name="Text Box 5">
          <a:extLst>
            <a:ext uri="{FF2B5EF4-FFF2-40B4-BE49-F238E27FC236}">
              <a16:creationId xmlns:a16="http://schemas.microsoft.com/office/drawing/2014/main" id="{C00390CB-1BC6-4710-AE05-2F7B4A1C208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2" name="Text Box 5">
          <a:extLst>
            <a:ext uri="{FF2B5EF4-FFF2-40B4-BE49-F238E27FC236}">
              <a16:creationId xmlns:a16="http://schemas.microsoft.com/office/drawing/2014/main" id="{99A58357-B2D2-481B-83FC-69726E8807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3" name="Text Box 5">
          <a:extLst>
            <a:ext uri="{FF2B5EF4-FFF2-40B4-BE49-F238E27FC236}">
              <a16:creationId xmlns:a16="http://schemas.microsoft.com/office/drawing/2014/main" id="{3AB286E1-65B3-4BE0-B981-901E0D96D11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4" name="Text Box 5">
          <a:extLst>
            <a:ext uri="{FF2B5EF4-FFF2-40B4-BE49-F238E27FC236}">
              <a16:creationId xmlns:a16="http://schemas.microsoft.com/office/drawing/2014/main" id="{03B65DB8-7281-4522-8188-C0495D8AF7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5" name="Text Box 5">
          <a:extLst>
            <a:ext uri="{FF2B5EF4-FFF2-40B4-BE49-F238E27FC236}">
              <a16:creationId xmlns:a16="http://schemas.microsoft.com/office/drawing/2014/main" id="{8BCBD210-DA33-4D35-BB35-D2ADCB04B20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6" name="Text Box 5">
          <a:extLst>
            <a:ext uri="{FF2B5EF4-FFF2-40B4-BE49-F238E27FC236}">
              <a16:creationId xmlns:a16="http://schemas.microsoft.com/office/drawing/2014/main" id="{353115E1-831C-48D4-830E-FCD551F6A2D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7" name="Text Box 5">
          <a:extLst>
            <a:ext uri="{FF2B5EF4-FFF2-40B4-BE49-F238E27FC236}">
              <a16:creationId xmlns:a16="http://schemas.microsoft.com/office/drawing/2014/main" id="{0AC4B134-7C49-4D3C-BF9C-FB262989A9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8" name="Text Box 5">
          <a:extLst>
            <a:ext uri="{FF2B5EF4-FFF2-40B4-BE49-F238E27FC236}">
              <a16:creationId xmlns:a16="http://schemas.microsoft.com/office/drawing/2014/main" id="{75A445F9-ABF1-4A46-B076-0FA54C88DE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9" name="Text Box 5">
          <a:extLst>
            <a:ext uri="{FF2B5EF4-FFF2-40B4-BE49-F238E27FC236}">
              <a16:creationId xmlns:a16="http://schemas.microsoft.com/office/drawing/2014/main" id="{9C66CCF5-10D6-4E6C-B8A4-1EC25EC75CC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0" name="Text Box 5">
          <a:extLst>
            <a:ext uri="{FF2B5EF4-FFF2-40B4-BE49-F238E27FC236}">
              <a16:creationId xmlns:a16="http://schemas.microsoft.com/office/drawing/2014/main" id="{783ADB4F-11EC-43D8-BB69-0E8CFD463A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1" name="Text Box 5">
          <a:extLst>
            <a:ext uri="{FF2B5EF4-FFF2-40B4-BE49-F238E27FC236}">
              <a16:creationId xmlns:a16="http://schemas.microsoft.com/office/drawing/2014/main" id="{CC7EADD5-A18B-4F68-9079-0E2722821B75}"/>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2" name="Text Box 5">
          <a:extLst>
            <a:ext uri="{FF2B5EF4-FFF2-40B4-BE49-F238E27FC236}">
              <a16:creationId xmlns:a16="http://schemas.microsoft.com/office/drawing/2014/main" id="{C5C12477-C774-4102-994A-D6391DD83DB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3" name="Text Box 5">
          <a:extLst>
            <a:ext uri="{FF2B5EF4-FFF2-40B4-BE49-F238E27FC236}">
              <a16:creationId xmlns:a16="http://schemas.microsoft.com/office/drawing/2014/main" id="{E978BA4E-E4F8-452B-8080-B073D3FD95E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4" name="Text Box 5">
          <a:extLst>
            <a:ext uri="{FF2B5EF4-FFF2-40B4-BE49-F238E27FC236}">
              <a16:creationId xmlns:a16="http://schemas.microsoft.com/office/drawing/2014/main" id="{37C395D4-E528-41D2-88B5-627023B63B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5" name="Text Box 5">
          <a:extLst>
            <a:ext uri="{FF2B5EF4-FFF2-40B4-BE49-F238E27FC236}">
              <a16:creationId xmlns:a16="http://schemas.microsoft.com/office/drawing/2014/main" id="{12CECDBF-836A-44E5-B4A1-2DE42D1A45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6" name="Text Box 5">
          <a:extLst>
            <a:ext uri="{FF2B5EF4-FFF2-40B4-BE49-F238E27FC236}">
              <a16:creationId xmlns:a16="http://schemas.microsoft.com/office/drawing/2014/main" id="{8E4B63A2-2B83-4394-B461-1AC70692AB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7" name="Text Box 5">
          <a:extLst>
            <a:ext uri="{FF2B5EF4-FFF2-40B4-BE49-F238E27FC236}">
              <a16:creationId xmlns:a16="http://schemas.microsoft.com/office/drawing/2014/main" id="{8C8FCFEA-38D5-4C0C-8437-A81996E7BD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8" name="Text Box 5">
          <a:extLst>
            <a:ext uri="{FF2B5EF4-FFF2-40B4-BE49-F238E27FC236}">
              <a16:creationId xmlns:a16="http://schemas.microsoft.com/office/drawing/2014/main" id="{D6222691-4A1E-4645-A393-FF4216464D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9" name="Text Box 5">
          <a:extLst>
            <a:ext uri="{FF2B5EF4-FFF2-40B4-BE49-F238E27FC236}">
              <a16:creationId xmlns:a16="http://schemas.microsoft.com/office/drawing/2014/main" id="{D9C2A82F-5B39-473B-93F8-AB20EA65B07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0" name="Text Box 5">
          <a:extLst>
            <a:ext uri="{FF2B5EF4-FFF2-40B4-BE49-F238E27FC236}">
              <a16:creationId xmlns:a16="http://schemas.microsoft.com/office/drawing/2014/main" id="{04523079-053D-4FA3-A36F-38EA2C5A75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1" name="Text Box 5">
          <a:extLst>
            <a:ext uri="{FF2B5EF4-FFF2-40B4-BE49-F238E27FC236}">
              <a16:creationId xmlns:a16="http://schemas.microsoft.com/office/drawing/2014/main" id="{5BF26706-1CC4-44EC-A57A-4652DD116D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2" name="Text Box 5">
          <a:extLst>
            <a:ext uri="{FF2B5EF4-FFF2-40B4-BE49-F238E27FC236}">
              <a16:creationId xmlns:a16="http://schemas.microsoft.com/office/drawing/2014/main" id="{D5C204E1-CCF9-4F50-80C1-73BB226E63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3" name="Text Box 5">
          <a:extLst>
            <a:ext uri="{FF2B5EF4-FFF2-40B4-BE49-F238E27FC236}">
              <a16:creationId xmlns:a16="http://schemas.microsoft.com/office/drawing/2014/main" id="{A7F5D835-C646-4C9B-920E-8E5A3FBDAAB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4" name="Text Box 5">
          <a:extLst>
            <a:ext uri="{FF2B5EF4-FFF2-40B4-BE49-F238E27FC236}">
              <a16:creationId xmlns:a16="http://schemas.microsoft.com/office/drawing/2014/main" id="{9179F4B7-ACEB-4165-A548-10B4D9EFA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5" name="Text Box 5">
          <a:extLst>
            <a:ext uri="{FF2B5EF4-FFF2-40B4-BE49-F238E27FC236}">
              <a16:creationId xmlns:a16="http://schemas.microsoft.com/office/drawing/2014/main" id="{031A30BA-CB8C-472F-9282-A5652E497FE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6" name="Text Box 5">
          <a:extLst>
            <a:ext uri="{FF2B5EF4-FFF2-40B4-BE49-F238E27FC236}">
              <a16:creationId xmlns:a16="http://schemas.microsoft.com/office/drawing/2014/main" id="{694E5034-5A18-46B9-9982-214902E5227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7" name="Text Box 5">
          <a:extLst>
            <a:ext uri="{FF2B5EF4-FFF2-40B4-BE49-F238E27FC236}">
              <a16:creationId xmlns:a16="http://schemas.microsoft.com/office/drawing/2014/main" id="{14B28578-DF72-4118-A9F8-F42772A86B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8" name="Text Box 5">
          <a:extLst>
            <a:ext uri="{FF2B5EF4-FFF2-40B4-BE49-F238E27FC236}">
              <a16:creationId xmlns:a16="http://schemas.microsoft.com/office/drawing/2014/main" id="{33CFF04B-596A-4175-BF66-C9048010BE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9" name="Text Box 5">
          <a:extLst>
            <a:ext uri="{FF2B5EF4-FFF2-40B4-BE49-F238E27FC236}">
              <a16:creationId xmlns:a16="http://schemas.microsoft.com/office/drawing/2014/main" id="{64CAEB62-4098-4AE7-81E5-5A17ADE141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0" name="Text Box 5">
          <a:extLst>
            <a:ext uri="{FF2B5EF4-FFF2-40B4-BE49-F238E27FC236}">
              <a16:creationId xmlns:a16="http://schemas.microsoft.com/office/drawing/2014/main" id="{A472912B-A122-42D2-9479-E307E2B744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1" name="Text Box 5">
          <a:extLst>
            <a:ext uri="{FF2B5EF4-FFF2-40B4-BE49-F238E27FC236}">
              <a16:creationId xmlns:a16="http://schemas.microsoft.com/office/drawing/2014/main" id="{3D075B77-C273-4FA7-9F41-AB43197054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2" name="Text Box 5">
          <a:extLst>
            <a:ext uri="{FF2B5EF4-FFF2-40B4-BE49-F238E27FC236}">
              <a16:creationId xmlns:a16="http://schemas.microsoft.com/office/drawing/2014/main" id="{EFBE9525-1931-4565-8E8B-053A8A9668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3" name="Text Box 5">
          <a:extLst>
            <a:ext uri="{FF2B5EF4-FFF2-40B4-BE49-F238E27FC236}">
              <a16:creationId xmlns:a16="http://schemas.microsoft.com/office/drawing/2014/main" id="{7532B1BE-7547-461E-B929-722BC88EB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4" name="Text Box 5">
          <a:extLst>
            <a:ext uri="{FF2B5EF4-FFF2-40B4-BE49-F238E27FC236}">
              <a16:creationId xmlns:a16="http://schemas.microsoft.com/office/drawing/2014/main" id="{96244B3B-F509-476B-9ECB-BD8D7D7C75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5" name="Text Box 5">
          <a:extLst>
            <a:ext uri="{FF2B5EF4-FFF2-40B4-BE49-F238E27FC236}">
              <a16:creationId xmlns:a16="http://schemas.microsoft.com/office/drawing/2014/main" id="{E88A0B12-9C21-46E2-A17E-6CFF4524B67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6" name="Text Box 5">
          <a:extLst>
            <a:ext uri="{FF2B5EF4-FFF2-40B4-BE49-F238E27FC236}">
              <a16:creationId xmlns:a16="http://schemas.microsoft.com/office/drawing/2014/main" id="{A2B5B6E5-E0EB-4455-8147-16A11EAF43B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7" name="Text Box 5">
          <a:extLst>
            <a:ext uri="{FF2B5EF4-FFF2-40B4-BE49-F238E27FC236}">
              <a16:creationId xmlns:a16="http://schemas.microsoft.com/office/drawing/2014/main" id="{5139A355-990F-4E06-9DB7-06C38B9484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8" name="Text Box 5">
          <a:extLst>
            <a:ext uri="{FF2B5EF4-FFF2-40B4-BE49-F238E27FC236}">
              <a16:creationId xmlns:a16="http://schemas.microsoft.com/office/drawing/2014/main" id="{CDAE0740-1B14-4862-9DCF-0D1BFEF710F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9" name="Text Box 5">
          <a:extLst>
            <a:ext uri="{FF2B5EF4-FFF2-40B4-BE49-F238E27FC236}">
              <a16:creationId xmlns:a16="http://schemas.microsoft.com/office/drawing/2014/main" id="{DAE70C06-373B-490A-81FE-72FE3E12EF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0" name="Text Box 5">
          <a:extLst>
            <a:ext uri="{FF2B5EF4-FFF2-40B4-BE49-F238E27FC236}">
              <a16:creationId xmlns:a16="http://schemas.microsoft.com/office/drawing/2014/main" id="{CC8D0A5E-F104-4A51-B232-050EEA8F08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1" name="Text Box 5">
          <a:extLst>
            <a:ext uri="{FF2B5EF4-FFF2-40B4-BE49-F238E27FC236}">
              <a16:creationId xmlns:a16="http://schemas.microsoft.com/office/drawing/2014/main" id="{86562AE8-91A3-41D2-B281-B014F94BC0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2" name="Text Box 5">
          <a:extLst>
            <a:ext uri="{FF2B5EF4-FFF2-40B4-BE49-F238E27FC236}">
              <a16:creationId xmlns:a16="http://schemas.microsoft.com/office/drawing/2014/main" id="{3211536E-B40A-4EF6-A73D-B7E9A464DC2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3" name="Text Box 5">
          <a:extLst>
            <a:ext uri="{FF2B5EF4-FFF2-40B4-BE49-F238E27FC236}">
              <a16:creationId xmlns:a16="http://schemas.microsoft.com/office/drawing/2014/main" id="{83BD80D4-229E-4BE7-BA00-D8C63EAAD1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4" name="Text Box 5">
          <a:extLst>
            <a:ext uri="{FF2B5EF4-FFF2-40B4-BE49-F238E27FC236}">
              <a16:creationId xmlns:a16="http://schemas.microsoft.com/office/drawing/2014/main" id="{F54F2406-659B-440B-A066-61EFB8CB3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5" name="Text Box 5">
          <a:extLst>
            <a:ext uri="{FF2B5EF4-FFF2-40B4-BE49-F238E27FC236}">
              <a16:creationId xmlns:a16="http://schemas.microsoft.com/office/drawing/2014/main" id="{1931BC95-057E-418C-9BC4-9210FF25C5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6" name="Text Box 5">
          <a:extLst>
            <a:ext uri="{FF2B5EF4-FFF2-40B4-BE49-F238E27FC236}">
              <a16:creationId xmlns:a16="http://schemas.microsoft.com/office/drawing/2014/main" id="{2DF9F7A1-ED7B-4185-A6EB-E827BC3FE2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7" name="Text Box 5">
          <a:extLst>
            <a:ext uri="{FF2B5EF4-FFF2-40B4-BE49-F238E27FC236}">
              <a16:creationId xmlns:a16="http://schemas.microsoft.com/office/drawing/2014/main" id="{A11AB637-E2AE-4C59-8DF4-B2DE5D40AB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8" name="Text Box 5">
          <a:extLst>
            <a:ext uri="{FF2B5EF4-FFF2-40B4-BE49-F238E27FC236}">
              <a16:creationId xmlns:a16="http://schemas.microsoft.com/office/drawing/2014/main" id="{44489351-86C2-443C-B8C8-217F86FD5F0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9" name="Text Box 5">
          <a:extLst>
            <a:ext uri="{FF2B5EF4-FFF2-40B4-BE49-F238E27FC236}">
              <a16:creationId xmlns:a16="http://schemas.microsoft.com/office/drawing/2014/main" id="{66605FFC-C65D-4ACC-9A04-9A708612CC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0" name="Text Box 5">
          <a:extLst>
            <a:ext uri="{FF2B5EF4-FFF2-40B4-BE49-F238E27FC236}">
              <a16:creationId xmlns:a16="http://schemas.microsoft.com/office/drawing/2014/main" id="{80B92834-7AC4-4383-B1A8-6A8BEFEF641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1" name="Text Box 5">
          <a:extLst>
            <a:ext uri="{FF2B5EF4-FFF2-40B4-BE49-F238E27FC236}">
              <a16:creationId xmlns:a16="http://schemas.microsoft.com/office/drawing/2014/main" id="{8E90006F-1376-435F-B76E-B3392CB86A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2" name="Text Box 5">
          <a:extLst>
            <a:ext uri="{FF2B5EF4-FFF2-40B4-BE49-F238E27FC236}">
              <a16:creationId xmlns:a16="http://schemas.microsoft.com/office/drawing/2014/main" id="{72A9377E-6681-4304-8CF2-70F493064CA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3" name="Text Box 5">
          <a:extLst>
            <a:ext uri="{FF2B5EF4-FFF2-40B4-BE49-F238E27FC236}">
              <a16:creationId xmlns:a16="http://schemas.microsoft.com/office/drawing/2014/main" id="{078BB4F4-908E-412E-B30D-ADB1681A111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4" name="Text Box 5">
          <a:extLst>
            <a:ext uri="{FF2B5EF4-FFF2-40B4-BE49-F238E27FC236}">
              <a16:creationId xmlns:a16="http://schemas.microsoft.com/office/drawing/2014/main" id="{ED21B59F-5E2F-492A-BDCF-B3FAF1615EA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5" name="Text Box 5">
          <a:extLst>
            <a:ext uri="{FF2B5EF4-FFF2-40B4-BE49-F238E27FC236}">
              <a16:creationId xmlns:a16="http://schemas.microsoft.com/office/drawing/2014/main" id="{84C71FDA-6CD7-4E64-BFC8-96FE669264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6" name="Text Box 5">
          <a:extLst>
            <a:ext uri="{FF2B5EF4-FFF2-40B4-BE49-F238E27FC236}">
              <a16:creationId xmlns:a16="http://schemas.microsoft.com/office/drawing/2014/main" id="{8D595593-D88F-4F72-98D0-AA05F90C364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7" name="Text Box 5">
          <a:extLst>
            <a:ext uri="{FF2B5EF4-FFF2-40B4-BE49-F238E27FC236}">
              <a16:creationId xmlns:a16="http://schemas.microsoft.com/office/drawing/2014/main" id="{CDBDEE9D-A182-4F9E-8674-5CF71E76D23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58" name="Text Box 5">
          <a:extLst>
            <a:ext uri="{FF2B5EF4-FFF2-40B4-BE49-F238E27FC236}">
              <a16:creationId xmlns:a16="http://schemas.microsoft.com/office/drawing/2014/main" id="{55B1FB06-4571-4EB4-A41C-AE0E93BF29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59" name="Text Box 5">
          <a:extLst>
            <a:ext uri="{FF2B5EF4-FFF2-40B4-BE49-F238E27FC236}">
              <a16:creationId xmlns:a16="http://schemas.microsoft.com/office/drawing/2014/main" id="{EE7E742E-5BE6-4093-8166-E7B0F0D707C3}"/>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60" name="Text Box 5">
          <a:extLst>
            <a:ext uri="{FF2B5EF4-FFF2-40B4-BE49-F238E27FC236}">
              <a16:creationId xmlns:a16="http://schemas.microsoft.com/office/drawing/2014/main" id="{B5BF5E53-16CE-496D-8CD0-745358A7FB6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61" name="Text Box 5">
          <a:extLst>
            <a:ext uri="{FF2B5EF4-FFF2-40B4-BE49-F238E27FC236}">
              <a16:creationId xmlns:a16="http://schemas.microsoft.com/office/drawing/2014/main" id="{B4765852-F779-4877-BA81-C99AA74794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2" name="Text Box 5">
          <a:extLst>
            <a:ext uri="{FF2B5EF4-FFF2-40B4-BE49-F238E27FC236}">
              <a16:creationId xmlns:a16="http://schemas.microsoft.com/office/drawing/2014/main" id="{B4C00DD5-A085-48D7-8969-97AAF625D29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3" name="Text Box 5">
          <a:extLst>
            <a:ext uri="{FF2B5EF4-FFF2-40B4-BE49-F238E27FC236}">
              <a16:creationId xmlns:a16="http://schemas.microsoft.com/office/drawing/2014/main" id="{F90C2BE3-3ADE-40FA-A03D-DDC1B961E98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4" name="Text Box 5">
          <a:extLst>
            <a:ext uri="{FF2B5EF4-FFF2-40B4-BE49-F238E27FC236}">
              <a16:creationId xmlns:a16="http://schemas.microsoft.com/office/drawing/2014/main" id="{BC9E5094-D4E0-4C5D-B977-22BC69A23A4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5" name="Text Box 5">
          <a:extLst>
            <a:ext uri="{FF2B5EF4-FFF2-40B4-BE49-F238E27FC236}">
              <a16:creationId xmlns:a16="http://schemas.microsoft.com/office/drawing/2014/main" id="{350E13AD-EA78-4D35-8613-5F96DB9DCFA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6" name="Text Box 5">
          <a:extLst>
            <a:ext uri="{FF2B5EF4-FFF2-40B4-BE49-F238E27FC236}">
              <a16:creationId xmlns:a16="http://schemas.microsoft.com/office/drawing/2014/main" id="{CD643985-E756-4924-962A-42AF98A401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7" name="Text Box 5">
          <a:extLst>
            <a:ext uri="{FF2B5EF4-FFF2-40B4-BE49-F238E27FC236}">
              <a16:creationId xmlns:a16="http://schemas.microsoft.com/office/drawing/2014/main" id="{2CD02730-5970-4649-B782-5689F985B40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8" name="Text Box 5">
          <a:extLst>
            <a:ext uri="{FF2B5EF4-FFF2-40B4-BE49-F238E27FC236}">
              <a16:creationId xmlns:a16="http://schemas.microsoft.com/office/drawing/2014/main" id="{AAA1F027-C54E-4993-94DC-3E2AB04019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9" name="Text Box 5">
          <a:extLst>
            <a:ext uri="{FF2B5EF4-FFF2-40B4-BE49-F238E27FC236}">
              <a16:creationId xmlns:a16="http://schemas.microsoft.com/office/drawing/2014/main" id="{0471CD96-33A6-4694-A863-BE4E3F758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0" name="Text Box 5">
          <a:extLst>
            <a:ext uri="{FF2B5EF4-FFF2-40B4-BE49-F238E27FC236}">
              <a16:creationId xmlns:a16="http://schemas.microsoft.com/office/drawing/2014/main" id="{9D678EFA-6359-4109-9CB6-8557B897063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1" name="Text Box 5">
          <a:extLst>
            <a:ext uri="{FF2B5EF4-FFF2-40B4-BE49-F238E27FC236}">
              <a16:creationId xmlns:a16="http://schemas.microsoft.com/office/drawing/2014/main" id="{A9CFE5A3-7B2C-43EC-A729-C4516EEB30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2" name="Text Box 5">
          <a:extLst>
            <a:ext uri="{FF2B5EF4-FFF2-40B4-BE49-F238E27FC236}">
              <a16:creationId xmlns:a16="http://schemas.microsoft.com/office/drawing/2014/main" id="{6F95DE39-5552-4831-BA5E-D8C4C98CCB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3" name="Text Box 5">
          <a:extLst>
            <a:ext uri="{FF2B5EF4-FFF2-40B4-BE49-F238E27FC236}">
              <a16:creationId xmlns:a16="http://schemas.microsoft.com/office/drawing/2014/main" id="{FA92EFB9-B414-44E9-8DB8-2DE428F43F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4" name="Text Box 5">
          <a:extLst>
            <a:ext uri="{FF2B5EF4-FFF2-40B4-BE49-F238E27FC236}">
              <a16:creationId xmlns:a16="http://schemas.microsoft.com/office/drawing/2014/main" id="{7C0439B2-362C-4F9A-92D2-3AD7A0C3A3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5" name="Text Box 5">
          <a:extLst>
            <a:ext uri="{FF2B5EF4-FFF2-40B4-BE49-F238E27FC236}">
              <a16:creationId xmlns:a16="http://schemas.microsoft.com/office/drawing/2014/main" id="{FFBEAA57-D045-48EC-A24D-ADB2AA6488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6" name="Text Box 5">
          <a:extLst>
            <a:ext uri="{FF2B5EF4-FFF2-40B4-BE49-F238E27FC236}">
              <a16:creationId xmlns:a16="http://schemas.microsoft.com/office/drawing/2014/main" id="{57CE0E07-541D-4AF0-8DEF-E280DF9AEB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7" name="Text Box 5">
          <a:extLst>
            <a:ext uri="{FF2B5EF4-FFF2-40B4-BE49-F238E27FC236}">
              <a16:creationId xmlns:a16="http://schemas.microsoft.com/office/drawing/2014/main" id="{082AA177-E439-45A8-B7F8-CA0488B8AF9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8" name="Text Box 5">
          <a:extLst>
            <a:ext uri="{FF2B5EF4-FFF2-40B4-BE49-F238E27FC236}">
              <a16:creationId xmlns:a16="http://schemas.microsoft.com/office/drawing/2014/main" id="{CA158A73-D6AA-4360-883E-5C8681AAF1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9" name="Text Box 5">
          <a:extLst>
            <a:ext uri="{FF2B5EF4-FFF2-40B4-BE49-F238E27FC236}">
              <a16:creationId xmlns:a16="http://schemas.microsoft.com/office/drawing/2014/main" id="{3207C240-FD2D-421A-BF2D-578941D62BB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0" name="Text Box 5">
          <a:extLst>
            <a:ext uri="{FF2B5EF4-FFF2-40B4-BE49-F238E27FC236}">
              <a16:creationId xmlns:a16="http://schemas.microsoft.com/office/drawing/2014/main" id="{059AEDBC-EC68-4BA0-BFCD-DDE37042EA0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1" name="Text Box 5">
          <a:extLst>
            <a:ext uri="{FF2B5EF4-FFF2-40B4-BE49-F238E27FC236}">
              <a16:creationId xmlns:a16="http://schemas.microsoft.com/office/drawing/2014/main" id="{1DE234E8-262A-4A42-9ACA-96A8ED1534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2" name="Text Box 5">
          <a:extLst>
            <a:ext uri="{FF2B5EF4-FFF2-40B4-BE49-F238E27FC236}">
              <a16:creationId xmlns:a16="http://schemas.microsoft.com/office/drawing/2014/main" id="{589831A3-0661-4A02-91D9-89AFFE7B00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3" name="Text Box 5">
          <a:extLst>
            <a:ext uri="{FF2B5EF4-FFF2-40B4-BE49-F238E27FC236}">
              <a16:creationId xmlns:a16="http://schemas.microsoft.com/office/drawing/2014/main" id="{D09D2A11-CFF4-4389-9CA7-E33960F17A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4" name="Text Box 5">
          <a:extLst>
            <a:ext uri="{FF2B5EF4-FFF2-40B4-BE49-F238E27FC236}">
              <a16:creationId xmlns:a16="http://schemas.microsoft.com/office/drawing/2014/main" id="{827E792B-6B08-4FF3-B013-262A9A53DB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5" name="Text Box 5">
          <a:extLst>
            <a:ext uri="{FF2B5EF4-FFF2-40B4-BE49-F238E27FC236}">
              <a16:creationId xmlns:a16="http://schemas.microsoft.com/office/drawing/2014/main" id="{B3BA6464-9E3E-41A2-875C-AF8D02D1871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6" name="Text Box 5">
          <a:extLst>
            <a:ext uri="{FF2B5EF4-FFF2-40B4-BE49-F238E27FC236}">
              <a16:creationId xmlns:a16="http://schemas.microsoft.com/office/drawing/2014/main" id="{92FEE799-CB52-43C8-AAED-33220A78FFD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7" name="Text Box 5">
          <a:extLst>
            <a:ext uri="{FF2B5EF4-FFF2-40B4-BE49-F238E27FC236}">
              <a16:creationId xmlns:a16="http://schemas.microsoft.com/office/drawing/2014/main" id="{827114E4-A2C1-43E8-AD14-4DB869118C6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8" name="Text Box 5">
          <a:extLst>
            <a:ext uri="{FF2B5EF4-FFF2-40B4-BE49-F238E27FC236}">
              <a16:creationId xmlns:a16="http://schemas.microsoft.com/office/drawing/2014/main" id="{D1F73FDE-C740-47C7-BBD2-053D5BDAC4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9" name="Text Box 5">
          <a:extLst>
            <a:ext uri="{FF2B5EF4-FFF2-40B4-BE49-F238E27FC236}">
              <a16:creationId xmlns:a16="http://schemas.microsoft.com/office/drawing/2014/main" id="{046793F9-3401-4557-A971-2228ECCD49C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0" name="Text Box 5">
          <a:extLst>
            <a:ext uri="{FF2B5EF4-FFF2-40B4-BE49-F238E27FC236}">
              <a16:creationId xmlns:a16="http://schemas.microsoft.com/office/drawing/2014/main" id="{970CEA37-07D7-4D15-88B8-3D7F501E64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1" name="Text Box 5">
          <a:extLst>
            <a:ext uri="{FF2B5EF4-FFF2-40B4-BE49-F238E27FC236}">
              <a16:creationId xmlns:a16="http://schemas.microsoft.com/office/drawing/2014/main" id="{FFA183D6-63AA-4D98-8110-BC4E46F80D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2" name="Text Box 5">
          <a:extLst>
            <a:ext uri="{FF2B5EF4-FFF2-40B4-BE49-F238E27FC236}">
              <a16:creationId xmlns:a16="http://schemas.microsoft.com/office/drawing/2014/main" id="{0FE16150-262B-4690-A26A-FF24D28620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3" name="Text Box 5">
          <a:extLst>
            <a:ext uri="{FF2B5EF4-FFF2-40B4-BE49-F238E27FC236}">
              <a16:creationId xmlns:a16="http://schemas.microsoft.com/office/drawing/2014/main" id="{4A28A571-4719-4D81-9D30-2733A60BD6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4" name="Text Box 5">
          <a:extLst>
            <a:ext uri="{FF2B5EF4-FFF2-40B4-BE49-F238E27FC236}">
              <a16:creationId xmlns:a16="http://schemas.microsoft.com/office/drawing/2014/main" id="{6EBE9278-57F3-4794-A4F3-15B9D7C595D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5" name="Text Box 5">
          <a:extLst>
            <a:ext uri="{FF2B5EF4-FFF2-40B4-BE49-F238E27FC236}">
              <a16:creationId xmlns:a16="http://schemas.microsoft.com/office/drawing/2014/main" id="{54562A11-481D-4BCB-922A-D704D11217F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6" name="Text Box 5">
          <a:extLst>
            <a:ext uri="{FF2B5EF4-FFF2-40B4-BE49-F238E27FC236}">
              <a16:creationId xmlns:a16="http://schemas.microsoft.com/office/drawing/2014/main" id="{E1CCEF7D-45D8-48D7-95A1-98CFC4C798A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7" name="Text Box 5">
          <a:extLst>
            <a:ext uri="{FF2B5EF4-FFF2-40B4-BE49-F238E27FC236}">
              <a16:creationId xmlns:a16="http://schemas.microsoft.com/office/drawing/2014/main" id="{AA2DFE57-5745-4788-A8FE-87ECE48172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8" name="Text Box 5">
          <a:extLst>
            <a:ext uri="{FF2B5EF4-FFF2-40B4-BE49-F238E27FC236}">
              <a16:creationId xmlns:a16="http://schemas.microsoft.com/office/drawing/2014/main" id="{3FC51961-9F92-476A-ADC8-4EA5BA6079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9" name="Text Box 5">
          <a:extLst>
            <a:ext uri="{FF2B5EF4-FFF2-40B4-BE49-F238E27FC236}">
              <a16:creationId xmlns:a16="http://schemas.microsoft.com/office/drawing/2014/main" id="{8068F8AE-2B06-47F1-AB8C-69E9FB2C689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0" name="Text Box 5">
          <a:extLst>
            <a:ext uri="{FF2B5EF4-FFF2-40B4-BE49-F238E27FC236}">
              <a16:creationId xmlns:a16="http://schemas.microsoft.com/office/drawing/2014/main" id="{02BE28D5-F087-437D-991F-F91A1B649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1" name="Text Box 5">
          <a:extLst>
            <a:ext uri="{FF2B5EF4-FFF2-40B4-BE49-F238E27FC236}">
              <a16:creationId xmlns:a16="http://schemas.microsoft.com/office/drawing/2014/main" id="{8B4E6CC6-DBDB-47C7-81D6-C912A4848FB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2" name="Text Box 5">
          <a:extLst>
            <a:ext uri="{FF2B5EF4-FFF2-40B4-BE49-F238E27FC236}">
              <a16:creationId xmlns:a16="http://schemas.microsoft.com/office/drawing/2014/main" id="{0CDC2130-1700-411C-AB38-B07A08C7F3B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3" name="Text Box 5">
          <a:extLst>
            <a:ext uri="{FF2B5EF4-FFF2-40B4-BE49-F238E27FC236}">
              <a16:creationId xmlns:a16="http://schemas.microsoft.com/office/drawing/2014/main" id="{C468ABF0-2E8D-4EBD-AFA8-C4D1402759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4" name="Text Box 5">
          <a:extLst>
            <a:ext uri="{FF2B5EF4-FFF2-40B4-BE49-F238E27FC236}">
              <a16:creationId xmlns:a16="http://schemas.microsoft.com/office/drawing/2014/main" id="{8F2CA0F4-568D-4BB8-8A54-19E798688D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5" name="Text Box 5">
          <a:extLst>
            <a:ext uri="{FF2B5EF4-FFF2-40B4-BE49-F238E27FC236}">
              <a16:creationId xmlns:a16="http://schemas.microsoft.com/office/drawing/2014/main" id="{D379087C-1D2C-434E-9C52-1406CAC220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6" name="Text Box 5">
          <a:extLst>
            <a:ext uri="{FF2B5EF4-FFF2-40B4-BE49-F238E27FC236}">
              <a16:creationId xmlns:a16="http://schemas.microsoft.com/office/drawing/2014/main" id="{57E2AEDD-4E2E-4DD7-9FAA-3991508DDB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7" name="Text Box 5">
          <a:extLst>
            <a:ext uri="{FF2B5EF4-FFF2-40B4-BE49-F238E27FC236}">
              <a16:creationId xmlns:a16="http://schemas.microsoft.com/office/drawing/2014/main" id="{50BBD016-3C9E-4748-9E9E-43D52069B5B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8" name="Text Box 5">
          <a:extLst>
            <a:ext uri="{FF2B5EF4-FFF2-40B4-BE49-F238E27FC236}">
              <a16:creationId xmlns:a16="http://schemas.microsoft.com/office/drawing/2014/main" id="{DD43E395-4B87-4E8F-BD0E-B01E7FBDD655}"/>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9" name="Text Box 5">
          <a:extLst>
            <a:ext uri="{FF2B5EF4-FFF2-40B4-BE49-F238E27FC236}">
              <a16:creationId xmlns:a16="http://schemas.microsoft.com/office/drawing/2014/main" id="{D24C5D76-7E03-4480-854D-539EC014EA0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0" name="Text Box 5">
          <a:extLst>
            <a:ext uri="{FF2B5EF4-FFF2-40B4-BE49-F238E27FC236}">
              <a16:creationId xmlns:a16="http://schemas.microsoft.com/office/drawing/2014/main" id="{F71BB0C8-568B-4928-801E-9CA2A5D65A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1" name="Text Box 5">
          <a:extLst>
            <a:ext uri="{FF2B5EF4-FFF2-40B4-BE49-F238E27FC236}">
              <a16:creationId xmlns:a16="http://schemas.microsoft.com/office/drawing/2014/main" id="{E3402260-7009-43E7-98D1-F9EEA9DED1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2" name="Text Box 5">
          <a:extLst>
            <a:ext uri="{FF2B5EF4-FFF2-40B4-BE49-F238E27FC236}">
              <a16:creationId xmlns:a16="http://schemas.microsoft.com/office/drawing/2014/main" id="{11EEF1D9-0B80-4DBB-AE85-027D8EE329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3" name="Text Box 5">
          <a:extLst>
            <a:ext uri="{FF2B5EF4-FFF2-40B4-BE49-F238E27FC236}">
              <a16:creationId xmlns:a16="http://schemas.microsoft.com/office/drawing/2014/main" id="{F50518B8-0678-450B-B80E-2DAB4B769A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4" name="Text Box 5">
          <a:extLst>
            <a:ext uri="{FF2B5EF4-FFF2-40B4-BE49-F238E27FC236}">
              <a16:creationId xmlns:a16="http://schemas.microsoft.com/office/drawing/2014/main" id="{702572D7-9EC4-4F7A-B7E7-91142D21F1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5" name="Text Box 5">
          <a:extLst>
            <a:ext uri="{FF2B5EF4-FFF2-40B4-BE49-F238E27FC236}">
              <a16:creationId xmlns:a16="http://schemas.microsoft.com/office/drawing/2014/main" id="{AEEA15FD-3894-49A4-899F-AC2273A73E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6" name="Text Box 5">
          <a:extLst>
            <a:ext uri="{FF2B5EF4-FFF2-40B4-BE49-F238E27FC236}">
              <a16:creationId xmlns:a16="http://schemas.microsoft.com/office/drawing/2014/main" id="{5C964E8A-A79B-4CF0-89C6-0941F8B73F6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7" name="Text Box 5">
          <a:extLst>
            <a:ext uri="{FF2B5EF4-FFF2-40B4-BE49-F238E27FC236}">
              <a16:creationId xmlns:a16="http://schemas.microsoft.com/office/drawing/2014/main" id="{DD003BF6-C446-4C1E-9A77-42BE8FE497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8" name="Text Box 5">
          <a:extLst>
            <a:ext uri="{FF2B5EF4-FFF2-40B4-BE49-F238E27FC236}">
              <a16:creationId xmlns:a16="http://schemas.microsoft.com/office/drawing/2014/main" id="{993FE0BB-AC22-4D02-BB8C-80411EDC43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9" name="Text Box 5">
          <a:extLst>
            <a:ext uri="{FF2B5EF4-FFF2-40B4-BE49-F238E27FC236}">
              <a16:creationId xmlns:a16="http://schemas.microsoft.com/office/drawing/2014/main" id="{54D21FD6-CD56-4003-986D-56AAAAAAF4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0" name="Text Box 5">
          <a:extLst>
            <a:ext uri="{FF2B5EF4-FFF2-40B4-BE49-F238E27FC236}">
              <a16:creationId xmlns:a16="http://schemas.microsoft.com/office/drawing/2014/main" id="{F9C0E71B-1FC8-4175-8343-91A38C154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1" name="Text Box 5">
          <a:extLst>
            <a:ext uri="{FF2B5EF4-FFF2-40B4-BE49-F238E27FC236}">
              <a16:creationId xmlns:a16="http://schemas.microsoft.com/office/drawing/2014/main" id="{CBE6A441-E472-4818-BF24-71DBA9EE046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2" name="Text Box 5">
          <a:extLst>
            <a:ext uri="{FF2B5EF4-FFF2-40B4-BE49-F238E27FC236}">
              <a16:creationId xmlns:a16="http://schemas.microsoft.com/office/drawing/2014/main" id="{3D4EE9B0-A10F-4BDC-B8C9-571232A3B91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3" name="Text Box 5">
          <a:extLst>
            <a:ext uri="{FF2B5EF4-FFF2-40B4-BE49-F238E27FC236}">
              <a16:creationId xmlns:a16="http://schemas.microsoft.com/office/drawing/2014/main" id="{C12CF9D9-6467-49F5-9611-1BF8E1EBB1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4" name="Text Box 5">
          <a:extLst>
            <a:ext uri="{FF2B5EF4-FFF2-40B4-BE49-F238E27FC236}">
              <a16:creationId xmlns:a16="http://schemas.microsoft.com/office/drawing/2014/main" id="{507264C8-0C4D-4330-94D2-FBE29E9D8A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5" name="Text Box 5">
          <a:extLst>
            <a:ext uri="{FF2B5EF4-FFF2-40B4-BE49-F238E27FC236}">
              <a16:creationId xmlns:a16="http://schemas.microsoft.com/office/drawing/2014/main" id="{30856BE4-6268-46A4-8A1D-19C2B349659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6" name="Text Box 5">
          <a:extLst>
            <a:ext uri="{FF2B5EF4-FFF2-40B4-BE49-F238E27FC236}">
              <a16:creationId xmlns:a16="http://schemas.microsoft.com/office/drawing/2014/main" id="{C64CB2BC-B044-4289-AE10-ECE3420CF16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7" name="Text Box 5">
          <a:extLst>
            <a:ext uri="{FF2B5EF4-FFF2-40B4-BE49-F238E27FC236}">
              <a16:creationId xmlns:a16="http://schemas.microsoft.com/office/drawing/2014/main" id="{83C9935E-B6DC-4FFA-AF0D-FC1BC626A0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8" name="Text Box 5">
          <a:extLst>
            <a:ext uri="{FF2B5EF4-FFF2-40B4-BE49-F238E27FC236}">
              <a16:creationId xmlns:a16="http://schemas.microsoft.com/office/drawing/2014/main" id="{C675C017-DE3F-48CB-9348-86764A361F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9" name="Text Box 5">
          <a:extLst>
            <a:ext uri="{FF2B5EF4-FFF2-40B4-BE49-F238E27FC236}">
              <a16:creationId xmlns:a16="http://schemas.microsoft.com/office/drawing/2014/main" id="{3795748B-3683-4B76-B46A-07AA8AF7C7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0" name="Text Box 5">
          <a:extLst>
            <a:ext uri="{FF2B5EF4-FFF2-40B4-BE49-F238E27FC236}">
              <a16:creationId xmlns:a16="http://schemas.microsoft.com/office/drawing/2014/main" id="{3929B40F-35DC-45E9-98F1-32C3480B80C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1" name="Text Box 5">
          <a:extLst>
            <a:ext uri="{FF2B5EF4-FFF2-40B4-BE49-F238E27FC236}">
              <a16:creationId xmlns:a16="http://schemas.microsoft.com/office/drawing/2014/main" id="{453000C8-CBE0-4C07-AE54-72A5EB305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2" name="Text Box 5">
          <a:extLst>
            <a:ext uri="{FF2B5EF4-FFF2-40B4-BE49-F238E27FC236}">
              <a16:creationId xmlns:a16="http://schemas.microsoft.com/office/drawing/2014/main" id="{BDD88CE0-1D95-433B-A29B-4E8C8AB543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3" name="Text Box 5">
          <a:extLst>
            <a:ext uri="{FF2B5EF4-FFF2-40B4-BE49-F238E27FC236}">
              <a16:creationId xmlns:a16="http://schemas.microsoft.com/office/drawing/2014/main" id="{9CDE3F71-2A84-4F0B-B7F2-9AFB433E95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4" name="Text Box 5">
          <a:extLst>
            <a:ext uri="{FF2B5EF4-FFF2-40B4-BE49-F238E27FC236}">
              <a16:creationId xmlns:a16="http://schemas.microsoft.com/office/drawing/2014/main" id="{FFAA2587-C876-4EDF-B794-B7241A6434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5" name="Text Box 5">
          <a:extLst>
            <a:ext uri="{FF2B5EF4-FFF2-40B4-BE49-F238E27FC236}">
              <a16:creationId xmlns:a16="http://schemas.microsoft.com/office/drawing/2014/main" id="{2B444334-10ED-409E-9725-474A1F08A8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6" name="Text Box 5">
          <a:extLst>
            <a:ext uri="{FF2B5EF4-FFF2-40B4-BE49-F238E27FC236}">
              <a16:creationId xmlns:a16="http://schemas.microsoft.com/office/drawing/2014/main" id="{EEA4FA11-E6BE-4CC9-923D-E7E034F81EC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7" name="Text Box 5">
          <a:extLst>
            <a:ext uri="{FF2B5EF4-FFF2-40B4-BE49-F238E27FC236}">
              <a16:creationId xmlns:a16="http://schemas.microsoft.com/office/drawing/2014/main" id="{7CDF760F-BD07-4F3E-8C2E-A3877B5FC5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8" name="Text Box 5">
          <a:extLst>
            <a:ext uri="{FF2B5EF4-FFF2-40B4-BE49-F238E27FC236}">
              <a16:creationId xmlns:a16="http://schemas.microsoft.com/office/drawing/2014/main" id="{5CD1818D-2777-4C67-8848-A24D448337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9" name="Text Box 5">
          <a:extLst>
            <a:ext uri="{FF2B5EF4-FFF2-40B4-BE49-F238E27FC236}">
              <a16:creationId xmlns:a16="http://schemas.microsoft.com/office/drawing/2014/main" id="{9BD3A835-8CB2-4B54-B09C-AA88FB3DF6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0" name="Text Box 5">
          <a:extLst>
            <a:ext uri="{FF2B5EF4-FFF2-40B4-BE49-F238E27FC236}">
              <a16:creationId xmlns:a16="http://schemas.microsoft.com/office/drawing/2014/main" id="{D57AF386-224F-49A2-ABD0-5691A78EA8A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1" name="Text Box 5">
          <a:extLst>
            <a:ext uri="{FF2B5EF4-FFF2-40B4-BE49-F238E27FC236}">
              <a16:creationId xmlns:a16="http://schemas.microsoft.com/office/drawing/2014/main" id="{382FD027-F634-4A1E-969C-E65FE98D73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2" name="Text Box 5">
          <a:extLst>
            <a:ext uri="{FF2B5EF4-FFF2-40B4-BE49-F238E27FC236}">
              <a16:creationId xmlns:a16="http://schemas.microsoft.com/office/drawing/2014/main" id="{150FD7BE-909E-4BBD-9917-BB90D9E237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3" name="Text Box 5">
          <a:extLst>
            <a:ext uri="{FF2B5EF4-FFF2-40B4-BE49-F238E27FC236}">
              <a16:creationId xmlns:a16="http://schemas.microsoft.com/office/drawing/2014/main" id="{D119119D-09F8-478C-8085-FFBCF042BA6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4" name="Text Box 5">
          <a:extLst>
            <a:ext uri="{FF2B5EF4-FFF2-40B4-BE49-F238E27FC236}">
              <a16:creationId xmlns:a16="http://schemas.microsoft.com/office/drawing/2014/main" id="{6274C40E-64FD-40B5-9A82-726A67518BF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5" name="Text Box 5">
          <a:extLst>
            <a:ext uri="{FF2B5EF4-FFF2-40B4-BE49-F238E27FC236}">
              <a16:creationId xmlns:a16="http://schemas.microsoft.com/office/drawing/2014/main" id="{2B38F558-CB13-47F3-B832-6FB33C53FA4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6" name="Text Box 5">
          <a:extLst>
            <a:ext uri="{FF2B5EF4-FFF2-40B4-BE49-F238E27FC236}">
              <a16:creationId xmlns:a16="http://schemas.microsoft.com/office/drawing/2014/main" id="{1F62357A-32D1-4CB0-A326-0283919CB69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7" name="Text Box 5">
          <a:extLst>
            <a:ext uri="{FF2B5EF4-FFF2-40B4-BE49-F238E27FC236}">
              <a16:creationId xmlns:a16="http://schemas.microsoft.com/office/drawing/2014/main" id="{995E6BC7-6BD1-4EE3-BBA5-613E3CF609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8" name="Text Box 5">
          <a:extLst>
            <a:ext uri="{FF2B5EF4-FFF2-40B4-BE49-F238E27FC236}">
              <a16:creationId xmlns:a16="http://schemas.microsoft.com/office/drawing/2014/main" id="{0F3A4E18-9479-4560-A64A-A55EA81900B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9" name="Text Box 5">
          <a:extLst>
            <a:ext uri="{FF2B5EF4-FFF2-40B4-BE49-F238E27FC236}">
              <a16:creationId xmlns:a16="http://schemas.microsoft.com/office/drawing/2014/main" id="{E991255A-55DE-4DD9-A3A0-EDA09726062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0" name="Text Box 5">
          <a:extLst>
            <a:ext uri="{FF2B5EF4-FFF2-40B4-BE49-F238E27FC236}">
              <a16:creationId xmlns:a16="http://schemas.microsoft.com/office/drawing/2014/main" id="{C4266FCF-C855-4489-8995-46E5557363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1" name="Text Box 5">
          <a:extLst>
            <a:ext uri="{FF2B5EF4-FFF2-40B4-BE49-F238E27FC236}">
              <a16:creationId xmlns:a16="http://schemas.microsoft.com/office/drawing/2014/main" id="{59CC9122-81FD-46C1-B5A2-4C76FD938E8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2" name="Text Box 5">
          <a:extLst>
            <a:ext uri="{FF2B5EF4-FFF2-40B4-BE49-F238E27FC236}">
              <a16:creationId xmlns:a16="http://schemas.microsoft.com/office/drawing/2014/main" id="{2AC480F7-5DE3-468A-AD59-1EF8F5B59B9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3" name="Text Box 5">
          <a:extLst>
            <a:ext uri="{FF2B5EF4-FFF2-40B4-BE49-F238E27FC236}">
              <a16:creationId xmlns:a16="http://schemas.microsoft.com/office/drawing/2014/main" id="{3A1D1979-88F5-4F0E-99BF-1A885966DDA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4" name="Text Box 5">
          <a:extLst>
            <a:ext uri="{FF2B5EF4-FFF2-40B4-BE49-F238E27FC236}">
              <a16:creationId xmlns:a16="http://schemas.microsoft.com/office/drawing/2014/main" id="{F7F30A62-722A-4048-8381-0DB7A934C08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5" name="Text Box 5">
          <a:extLst>
            <a:ext uri="{FF2B5EF4-FFF2-40B4-BE49-F238E27FC236}">
              <a16:creationId xmlns:a16="http://schemas.microsoft.com/office/drawing/2014/main" id="{309003F4-0180-444D-A33E-4ABB0CE45A5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6" name="Text Box 5">
          <a:extLst>
            <a:ext uri="{FF2B5EF4-FFF2-40B4-BE49-F238E27FC236}">
              <a16:creationId xmlns:a16="http://schemas.microsoft.com/office/drawing/2014/main" id="{4A5565D7-54C3-46FA-8486-B12DDC60AC6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7" name="Text Box 5">
          <a:extLst>
            <a:ext uri="{FF2B5EF4-FFF2-40B4-BE49-F238E27FC236}">
              <a16:creationId xmlns:a16="http://schemas.microsoft.com/office/drawing/2014/main" id="{0AC08D98-A794-40DE-AB5C-056C75DFD72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58" name="Text Box 5">
          <a:extLst>
            <a:ext uri="{FF2B5EF4-FFF2-40B4-BE49-F238E27FC236}">
              <a16:creationId xmlns:a16="http://schemas.microsoft.com/office/drawing/2014/main" id="{A55C3255-7DAD-4EA8-801E-66634A8058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59" name="Text Box 5">
          <a:extLst>
            <a:ext uri="{FF2B5EF4-FFF2-40B4-BE49-F238E27FC236}">
              <a16:creationId xmlns:a16="http://schemas.microsoft.com/office/drawing/2014/main" id="{21FB5DFE-56D3-43F7-A97F-16EF997F4A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0" name="Text Box 5">
          <a:extLst>
            <a:ext uri="{FF2B5EF4-FFF2-40B4-BE49-F238E27FC236}">
              <a16:creationId xmlns:a16="http://schemas.microsoft.com/office/drawing/2014/main" id="{51E2BA47-6DCC-49D6-AB1B-2292C80EB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1" name="Text Box 5">
          <a:extLst>
            <a:ext uri="{FF2B5EF4-FFF2-40B4-BE49-F238E27FC236}">
              <a16:creationId xmlns:a16="http://schemas.microsoft.com/office/drawing/2014/main" id="{FDCDB3D0-D505-45EF-944D-26A565856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2" name="Text Box 5">
          <a:extLst>
            <a:ext uri="{FF2B5EF4-FFF2-40B4-BE49-F238E27FC236}">
              <a16:creationId xmlns:a16="http://schemas.microsoft.com/office/drawing/2014/main" id="{75366148-ECA9-494B-8E2D-38A5A30BAF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3" name="Text Box 5">
          <a:extLst>
            <a:ext uri="{FF2B5EF4-FFF2-40B4-BE49-F238E27FC236}">
              <a16:creationId xmlns:a16="http://schemas.microsoft.com/office/drawing/2014/main" id="{019D690C-C30C-4B73-87F9-A97D14E7F6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4" name="Text Box 5">
          <a:extLst>
            <a:ext uri="{FF2B5EF4-FFF2-40B4-BE49-F238E27FC236}">
              <a16:creationId xmlns:a16="http://schemas.microsoft.com/office/drawing/2014/main" id="{D80FCF34-4658-42DE-980C-0C810812BF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5" name="Text Box 5">
          <a:extLst>
            <a:ext uri="{FF2B5EF4-FFF2-40B4-BE49-F238E27FC236}">
              <a16:creationId xmlns:a16="http://schemas.microsoft.com/office/drawing/2014/main" id="{EC3B6A9A-72DA-4AB9-8985-B2AB1E532A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6" name="Text Box 5">
          <a:extLst>
            <a:ext uri="{FF2B5EF4-FFF2-40B4-BE49-F238E27FC236}">
              <a16:creationId xmlns:a16="http://schemas.microsoft.com/office/drawing/2014/main" id="{8F938AF2-C36F-42BD-B8B3-CB75769983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7" name="Text Box 5">
          <a:extLst>
            <a:ext uri="{FF2B5EF4-FFF2-40B4-BE49-F238E27FC236}">
              <a16:creationId xmlns:a16="http://schemas.microsoft.com/office/drawing/2014/main" id="{A88398B2-F2AF-4932-A1BB-2A7C1054E8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8" name="Text Box 5">
          <a:extLst>
            <a:ext uri="{FF2B5EF4-FFF2-40B4-BE49-F238E27FC236}">
              <a16:creationId xmlns:a16="http://schemas.microsoft.com/office/drawing/2014/main" id="{FD3E9069-05DD-4226-AB71-3C2E4F9D97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9" name="Text Box 5">
          <a:extLst>
            <a:ext uri="{FF2B5EF4-FFF2-40B4-BE49-F238E27FC236}">
              <a16:creationId xmlns:a16="http://schemas.microsoft.com/office/drawing/2014/main" id="{31B4D279-4DCC-4EE9-A617-BE2FDAF59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0" name="Text Box 5">
          <a:extLst>
            <a:ext uri="{FF2B5EF4-FFF2-40B4-BE49-F238E27FC236}">
              <a16:creationId xmlns:a16="http://schemas.microsoft.com/office/drawing/2014/main" id="{256BD0FE-FC5F-4D86-A33B-184F4AEE19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1" name="Text Box 5">
          <a:extLst>
            <a:ext uri="{FF2B5EF4-FFF2-40B4-BE49-F238E27FC236}">
              <a16:creationId xmlns:a16="http://schemas.microsoft.com/office/drawing/2014/main" id="{6C812E3C-5C04-465F-B9C2-BAE715803B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2" name="Text Box 5">
          <a:extLst>
            <a:ext uri="{FF2B5EF4-FFF2-40B4-BE49-F238E27FC236}">
              <a16:creationId xmlns:a16="http://schemas.microsoft.com/office/drawing/2014/main" id="{DA7B4C3F-6545-4CBE-9F54-8763CDEAF0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3" name="Text Box 5">
          <a:extLst>
            <a:ext uri="{FF2B5EF4-FFF2-40B4-BE49-F238E27FC236}">
              <a16:creationId xmlns:a16="http://schemas.microsoft.com/office/drawing/2014/main" id="{A6F79721-F38D-47BF-9595-A5F85B25DB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4" name="Text Box 5">
          <a:extLst>
            <a:ext uri="{FF2B5EF4-FFF2-40B4-BE49-F238E27FC236}">
              <a16:creationId xmlns:a16="http://schemas.microsoft.com/office/drawing/2014/main" id="{665B94DF-22EA-4A40-B46A-65D402BC2B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5" name="Text Box 5">
          <a:extLst>
            <a:ext uri="{FF2B5EF4-FFF2-40B4-BE49-F238E27FC236}">
              <a16:creationId xmlns:a16="http://schemas.microsoft.com/office/drawing/2014/main" id="{7406A22F-1BB1-4F47-BB93-F91F241505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6" name="Text Box 5">
          <a:extLst>
            <a:ext uri="{FF2B5EF4-FFF2-40B4-BE49-F238E27FC236}">
              <a16:creationId xmlns:a16="http://schemas.microsoft.com/office/drawing/2014/main" id="{AEDD24B6-B7DA-4E3E-8ABD-40AC581B51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7" name="Text Box 5">
          <a:extLst>
            <a:ext uri="{FF2B5EF4-FFF2-40B4-BE49-F238E27FC236}">
              <a16:creationId xmlns:a16="http://schemas.microsoft.com/office/drawing/2014/main" id="{46C1B469-F849-455B-8385-99C633C2CD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8" name="Text Box 5">
          <a:extLst>
            <a:ext uri="{FF2B5EF4-FFF2-40B4-BE49-F238E27FC236}">
              <a16:creationId xmlns:a16="http://schemas.microsoft.com/office/drawing/2014/main" id="{DC7B12D5-AD7A-4CA8-8945-7626DFB375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9" name="Text Box 5">
          <a:extLst>
            <a:ext uri="{FF2B5EF4-FFF2-40B4-BE49-F238E27FC236}">
              <a16:creationId xmlns:a16="http://schemas.microsoft.com/office/drawing/2014/main" id="{E34DF000-D1FA-4957-8D25-1A1043030D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0" name="Text Box 5">
          <a:extLst>
            <a:ext uri="{FF2B5EF4-FFF2-40B4-BE49-F238E27FC236}">
              <a16:creationId xmlns:a16="http://schemas.microsoft.com/office/drawing/2014/main" id="{87769C41-957D-4BB3-BB75-DF0D8D644D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1" name="Text Box 5">
          <a:extLst>
            <a:ext uri="{FF2B5EF4-FFF2-40B4-BE49-F238E27FC236}">
              <a16:creationId xmlns:a16="http://schemas.microsoft.com/office/drawing/2014/main" id="{830F3705-9A50-460F-B393-BD2F494E2F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2" name="Text Box 5">
          <a:extLst>
            <a:ext uri="{FF2B5EF4-FFF2-40B4-BE49-F238E27FC236}">
              <a16:creationId xmlns:a16="http://schemas.microsoft.com/office/drawing/2014/main" id="{305E42FA-128D-4A7C-A703-C216DBD745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3" name="Text Box 5">
          <a:extLst>
            <a:ext uri="{FF2B5EF4-FFF2-40B4-BE49-F238E27FC236}">
              <a16:creationId xmlns:a16="http://schemas.microsoft.com/office/drawing/2014/main" id="{9C8E56A0-8B87-4BBE-A006-9150525F06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4" name="Text Box 5">
          <a:extLst>
            <a:ext uri="{FF2B5EF4-FFF2-40B4-BE49-F238E27FC236}">
              <a16:creationId xmlns:a16="http://schemas.microsoft.com/office/drawing/2014/main" id="{22C413DE-A4F8-4043-98CC-2E811F4413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5" name="Text Box 5">
          <a:extLst>
            <a:ext uri="{FF2B5EF4-FFF2-40B4-BE49-F238E27FC236}">
              <a16:creationId xmlns:a16="http://schemas.microsoft.com/office/drawing/2014/main" id="{4937DB04-2B92-42F5-A5C8-33EC1C58E1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6" name="Text Box 5">
          <a:extLst>
            <a:ext uri="{FF2B5EF4-FFF2-40B4-BE49-F238E27FC236}">
              <a16:creationId xmlns:a16="http://schemas.microsoft.com/office/drawing/2014/main" id="{3B069BA7-37EC-48C8-A607-01A8F44AF5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7" name="Text Box 5">
          <a:extLst>
            <a:ext uri="{FF2B5EF4-FFF2-40B4-BE49-F238E27FC236}">
              <a16:creationId xmlns:a16="http://schemas.microsoft.com/office/drawing/2014/main" id="{6BB5DC3F-BA33-4418-B308-AC996051BD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8" name="Text Box 5">
          <a:extLst>
            <a:ext uri="{FF2B5EF4-FFF2-40B4-BE49-F238E27FC236}">
              <a16:creationId xmlns:a16="http://schemas.microsoft.com/office/drawing/2014/main" id="{1B69778D-80AC-468C-A625-86C8CE1C7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9" name="Text Box 5">
          <a:extLst>
            <a:ext uri="{FF2B5EF4-FFF2-40B4-BE49-F238E27FC236}">
              <a16:creationId xmlns:a16="http://schemas.microsoft.com/office/drawing/2014/main" id="{52601A1A-EF3E-49ED-A579-DEA8D12CD8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0" name="Text Box 5">
          <a:extLst>
            <a:ext uri="{FF2B5EF4-FFF2-40B4-BE49-F238E27FC236}">
              <a16:creationId xmlns:a16="http://schemas.microsoft.com/office/drawing/2014/main" id="{831B40EA-36B5-4312-8BBA-8CD0403BD5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1" name="Text Box 5">
          <a:extLst>
            <a:ext uri="{FF2B5EF4-FFF2-40B4-BE49-F238E27FC236}">
              <a16:creationId xmlns:a16="http://schemas.microsoft.com/office/drawing/2014/main" id="{EE81E8E4-6716-4319-97E6-D413D21714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2" name="Text Box 5">
          <a:extLst>
            <a:ext uri="{FF2B5EF4-FFF2-40B4-BE49-F238E27FC236}">
              <a16:creationId xmlns:a16="http://schemas.microsoft.com/office/drawing/2014/main" id="{BD5097B0-4111-4893-BDA0-E34C70F35C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3" name="Text Box 5">
          <a:extLst>
            <a:ext uri="{FF2B5EF4-FFF2-40B4-BE49-F238E27FC236}">
              <a16:creationId xmlns:a16="http://schemas.microsoft.com/office/drawing/2014/main" id="{A24D9BB2-B92A-4E6B-8A5F-5021D017B4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4" name="Text Box 5">
          <a:extLst>
            <a:ext uri="{FF2B5EF4-FFF2-40B4-BE49-F238E27FC236}">
              <a16:creationId xmlns:a16="http://schemas.microsoft.com/office/drawing/2014/main" id="{9385AFE7-69C7-48DE-AC91-D185B42DC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5" name="Text Box 5">
          <a:extLst>
            <a:ext uri="{FF2B5EF4-FFF2-40B4-BE49-F238E27FC236}">
              <a16:creationId xmlns:a16="http://schemas.microsoft.com/office/drawing/2014/main" id="{E2CB032A-37DA-41C3-81C8-3E4A46F9F4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6" name="Text Box 5">
          <a:extLst>
            <a:ext uri="{FF2B5EF4-FFF2-40B4-BE49-F238E27FC236}">
              <a16:creationId xmlns:a16="http://schemas.microsoft.com/office/drawing/2014/main" id="{081039D3-A576-48F2-8DD5-8BFBA24A86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7" name="Text Box 5">
          <a:extLst>
            <a:ext uri="{FF2B5EF4-FFF2-40B4-BE49-F238E27FC236}">
              <a16:creationId xmlns:a16="http://schemas.microsoft.com/office/drawing/2014/main" id="{10153D82-7B27-4F93-ACDB-E343DCB4F3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8" name="Text Box 5">
          <a:extLst>
            <a:ext uri="{FF2B5EF4-FFF2-40B4-BE49-F238E27FC236}">
              <a16:creationId xmlns:a16="http://schemas.microsoft.com/office/drawing/2014/main" id="{837B0AE0-1C2D-47BD-B211-6426AA8EA0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9" name="Text Box 5">
          <a:extLst>
            <a:ext uri="{FF2B5EF4-FFF2-40B4-BE49-F238E27FC236}">
              <a16:creationId xmlns:a16="http://schemas.microsoft.com/office/drawing/2014/main" id="{AE338734-2138-48BD-90E0-BC329DFE87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0" name="Text Box 5">
          <a:extLst>
            <a:ext uri="{FF2B5EF4-FFF2-40B4-BE49-F238E27FC236}">
              <a16:creationId xmlns:a16="http://schemas.microsoft.com/office/drawing/2014/main" id="{617D814D-82E4-4EC5-B711-0325B73AC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1" name="Text Box 5">
          <a:extLst>
            <a:ext uri="{FF2B5EF4-FFF2-40B4-BE49-F238E27FC236}">
              <a16:creationId xmlns:a16="http://schemas.microsoft.com/office/drawing/2014/main" id="{D42A2F2E-7B8F-4A81-A675-3412518D6F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2" name="Text Box 5">
          <a:extLst>
            <a:ext uri="{FF2B5EF4-FFF2-40B4-BE49-F238E27FC236}">
              <a16:creationId xmlns:a16="http://schemas.microsoft.com/office/drawing/2014/main" id="{39BCF089-76E1-4723-9B2F-5455465539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3" name="Text Box 5">
          <a:extLst>
            <a:ext uri="{FF2B5EF4-FFF2-40B4-BE49-F238E27FC236}">
              <a16:creationId xmlns:a16="http://schemas.microsoft.com/office/drawing/2014/main" id="{A435FA07-1A5F-425C-AF68-15D91DC0CAF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4" name="Text Box 5">
          <a:extLst>
            <a:ext uri="{FF2B5EF4-FFF2-40B4-BE49-F238E27FC236}">
              <a16:creationId xmlns:a16="http://schemas.microsoft.com/office/drawing/2014/main" id="{15EC60A6-DF66-4A2F-A858-5297CDF65A4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5" name="Text Box 5">
          <a:extLst>
            <a:ext uri="{FF2B5EF4-FFF2-40B4-BE49-F238E27FC236}">
              <a16:creationId xmlns:a16="http://schemas.microsoft.com/office/drawing/2014/main" id="{73184AEC-36BE-444E-99E1-C7076A5B080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6" name="Text Box 5">
          <a:extLst>
            <a:ext uri="{FF2B5EF4-FFF2-40B4-BE49-F238E27FC236}">
              <a16:creationId xmlns:a16="http://schemas.microsoft.com/office/drawing/2014/main" id="{2206F5CE-04F8-47FC-A8A1-E0CD701116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7" name="Text Box 5">
          <a:extLst>
            <a:ext uri="{FF2B5EF4-FFF2-40B4-BE49-F238E27FC236}">
              <a16:creationId xmlns:a16="http://schemas.microsoft.com/office/drawing/2014/main" id="{E7FD0ADF-06F0-4801-ACF5-B95D3E837F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8" name="Text Box 5">
          <a:extLst>
            <a:ext uri="{FF2B5EF4-FFF2-40B4-BE49-F238E27FC236}">
              <a16:creationId xmlns:a16="http://schemas.microsoft.com/office/drawing/2014/main" id="{ACB7F35D-15CB-46BD-9A72-3A5449B0C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9" name="Text Box 5">
          <a:extLst>
            <a:ext uri="{FF2B5EF4-FFF2-40B4-BE49-F238E27FC236}">
              <a16:creationId xmlns:a16="http://schemas.microsoft.com/office/drawing/2014/main" id="{9948E6A0-31F4-499D-875B-EC050B8DC3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0" name="Text Box 5">
          <a:extLst>
            <a:ext uri="{FF2B5EF4-FFF2-40B4-BE49-F238E27FC236}">
              <a16:creationId xmlns:a16="http://schemas.microsoft.com/office/drawing/2014/main" id="{004474CB-180D-4556-99A3-E014917357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1" name="Text Box 5">
          <a:extLst>
            <a:ext uri="{FF2B5EF4-FFF2-40B4-BE49-F238E27FC236}">
              <a16:creationId xmlns:a16="http://schemas.microsoft.com/office/drawing/2014/main" id="{C9498AF2-7C6E-4408-89A5-1D77A34C0E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2" name="Text Box 5">
          <a:extLst>
            <a:ext uri="{FF2B5EF4-FFF2-40B4-BE49-F238E27FC236}">
              <a16:creationId xmlns:a16="http://schemas.microsoft.com/office/drawing/2014/main" id="{734D805D-E255-462B-9C8E-19CC4D296F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3" name="Text Box 5">
          <a:extLst>
            <a:ext uri="{FF2B5EF4-FFF2-40B4-BE49-F238E27FC236}">
              <a16:creationId xmlns:a16="http://schemas.microsoft.com/office/drawing/2014/main" id="{57F4B74C-D390-4410-88AE-9DA34A6DAE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4" name="Text Box 5">
          <a:extLst>
            <a:ext uri="{FF2B5EF4-FFF2-40B4-BE49-F238E27FC236}">
              <a16:creationId xmlns:a16="http://schemas.microsoft.com/office/drawing/2014/main" id="{C4D56607-ACD2-4FDF-BC90-B8776A3033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5" name="Text Box 5">
          <a:extLst>
            <a:ext uri="{FF2B5EF4-FFF2-40B4-BE49-F238E27FC236}">
              <a16:creationId xmlns:a16="http://schemas.microsoft.com/office/drawing/2014/main" id="{7ADBE878-4165-4CF5-9AA5-C02DA7C5B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6" name="Text Box 5">
          <a:extLst>
            <a:ext uri="{FF2B5EF4-FFF2-40B4-BE49-F238E27FC236}">
              <a16:creationId xmlns:a16="http://schemas.microsoft.com/office/drawing/2014/main" id="{B89D5F01-8B7A-4951-AA91-4E3DF41FA3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7" name="Text Box 5">
          <a:extLst>
            <a:ext uri="{FF2B5EF4-FFF2-40B4-BE49-F238E27FC236}">
              <a16:creationId xmlns:a16="http://schemas.microsoft.com/office/drawing/2014/main" id="{CA97DFA0-F12F-4D4B-ACBA-CB7D72926E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8" name="Text Box 5">
          <a:extLst>
            <a:ext uri="{FF2B5EF4-FFF2-40B4-BE49-F238E27FC236}">
              <a16:creationId xmlns:a16="http://schemas.microsoft.com/office/drawing/2014/main" id="{895AE4CD-622A-4F96-80D0-3A71C84C45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9" name="Text Box 5">
          <a:extLst>
            <a:ext uri="{FF2B5EF4-FFF2-40B4-BE49-F238E27FC236}">
              <a16:creationId xmlns:a16="http://schemas.microsoft.com/office/drawing/2014/main" id="{135175EC-E1A2-42AA-AFC0-488AD5250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0" name="Text Box 5">
          <a:extLst>
            <a:ext uri="{FF2B5EF4-FFF2-40B4-BE49-F238E27FC236}">
              <a16:creationId xmlns:a16="http://schemas.microsoft.com/office/drawing/2014/main" id="{122BEC57-6CC6-4059-8155-B532521558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1" name="Text Box 5">
          <a:extLst>
            <a:ext uri="{FF2B5EF4-FFF2-40B4-BE49-F238E27FC236}">
              <a16:creationId xmlns:a16="http://schemas.microsoft.com/office/drawing/2014/main" id="{A0392A08-9B36-4070-A729-ACC1F8A0F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2" name="Text Box 5">
          <a:extLst>
            <a:ext uri="{FF2B5EF4-FFF2-40B4-BE49-F238E27FC236}">
              <a16:creationId xmlns:a16="http://schemas.microsoft.com/office/drawing/2014/main" id="{17547F4D-147E-4C75-B3F1-5B9C5AB4A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3" name="Text Box 5">
          <a:extLst>
            <a:ext uri="{FF2B5EF4-FFF2-40B4-BE49-F238E27FC236}">
              <a16:creationId xmlns:a16="http://schemas.microsoft.com/office/drawing/2014/main" id="{753F5676-4780-4EF6-A285-8B9CEDB4AB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4" name="Text Box 5">
          <a:extLst>
            <a:ext uri="{FF2B5EF4-FFF2-40B4-BE49-F238E27FC236}">
              <a16:creationId xmlns:a16="http://schemas.microsoft.com/office/drawing/2014/main" id="{271C23A7-2BC4-45B2-8524-991EB839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5" name="Text Box 5">
          <a:extLst>
            <a:ext uri="{FF2B5EF4-FFF2-40B4-BE49-F238E27FC236}">
              <a16:creationId xmlns:a16="http://schemas.microsoft.com/office/drawing/2014/main" id="{C655F24E-B5CF-4613-A78F-B1AE9DCBD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6" name="Text Box 5">
          <a:extLst>
            <a:ext uri="{FF2B5EF4-FFF2-40B4-BE49-F238E27FC236}">
              <a16:creationId xmlns:a16="http://schemas.microsoft.com/office/drawing/2014/main" id="{1ADB157D-89D8-478A-A198-893863EFE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7" name="Text Box 5">
          <a:extLst>
            <a:ext uri="{FF2B5EF4-FFF2-40B4-BE49-F238E27FC236}">
              <a16:creationId xmlns:a16="http://schemas.microsoft.com/office/drawing/2014/main" id="{DE0F9C6E-2C06-41AE-BA31-198F210DBC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8" name="Text Box 5">
          <a:extLst>
            <a:ext uri="{FF2B5EF4-FFF2-40B4-BE49-F238E27FC236}">
              <a16:creationId xmlns:a16="http://schemas.microsoft.com/office/drawing/2014/main" id="{657A945A-3318-4B6D-8FA0-3942D862DD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9" name="Text Box 5">
          <a:extLst>
            <a:ext uri="{FF2B5EF4-FFF2-40B4-BE49-F238E27FC236}">
              <a16:creationId xmlns:a16="http://schemas.microsoft.com/office/drawing/2014/main" id="{3DB741AA-D896-46B6-ACA9-D8290A9B6A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0" name="Text Box 5">
          <a:extLst>
            <a:ext uri="{FF2B5EF4-FFF2-40B4-BE49-F238E27FC236}">
              <a16:creationId xmlns:a16="http://schemas.microsoft.com/office/drawing/2014/main" id="{EAF7043C-1607-4F5E-B014-FD22C58851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1" name="Text Box 5">
          <a:extLst>
            <a:ext uri="{FF2B5EF4-FFF2-40B4-BE49-F238E27FC236}">
              <a16:creationId xmlns:a16="http://schemas.microsoft.com/office/drawing/2014/main" id="{A00F90F9-FF16-4268-89A0-63BE9B8DC0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2" name="Text Box 5">
          <a:extLst>
            <a:ext uri="{FF2B5EF4-FFF2-40B4-BE49-F238E27FC236}">
              <a16:creationId xmlns:a16="http://schemas.microsoft.com/office/drawing/2014/main" id="{3E94E9E4-9E8F-44EB-A9AB-81182885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3" name="Text Box 5">
          <a:extLst>
            <a:ext uri="{FF2B5EF4-FFF2-40B4-BE49-F238E27FC236}">
              <a16:creationId xmlns:a16="http://schemas.microsoft.com/office/drawing/2014/main" id="{E65BEA4F-F98C-4CFB-95E9-B7CB1DEC30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4" name="Text Box 5">
          <a:extLst>
            <a:ext uri="{FF2B5EF4-FFF2-40B4-BE49-F238E27FC236}">
              <a16:creationId xmlns:a16="http://schemas.microsoft.com/office/drawing/2014/main" id="{4105A3ED-F758-4CF5-9292-3DE38F5832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5" name="Text Box 5">
          <a:extLst>
            <a:ext uri="{FF2B5EF4-FFF2-40B4-BE49-F238E27FC236}">
              <a16:creationId xmlns:a16="http://schemas.microsoft.com/office/drawing/2014/main" id="{E55024DE-98D7-4132-AEFA-8D0502FDE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6" name="Text Box 5">
          <a:extLst>
            <a:ext uri="{FF2B5EF4-FFF2-40B4-BE49-F238E27FC236}">
              <a16:creationId xmlns:a16="http://schemas.microsoft.com/office/drawing/2014/main" id="{E6E16C35-36C4-482C-BAE7-B784DA0735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7" name="Text Box 5">
          <a:extLst>
            <a:ext uri="{FF2B5EF4-FFF2-40B4-BE49-F238E27FC236}">
              <a16:creationId xmlns:a16="http://schemas.microsoft.com/office/drawing/2014/main" id="{BFB5F942-EB15-42DD-8B8D-B55E7D7BB1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8" name="Text Box 5">
          <a:extLst>
            <a:ext uri="{FF2B5EF4-FFF2-40B4-BE49-F238E27FC236}">
              <a16:creationId xmlns:a16="http://schemas.microsoft.com/office/drawing/2014/main" id="{64ACF674-507C-4B56-8A63-3DEA59D1FC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9" name="Text Box 5">
          <a:extLst>
            <a:ext uri="{FF2B5EF4-FFF2-40B4-BE49-F238E27FC236}">
              <a16:creationId xmlns:a16="http://schemas.microsoft.com/office/drawing/2014/main" id="{934DA3D7-3ACA-4211-9AE5-AB7BE489A4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0" name="Text Box 5">
          <a:extLst>
            <a:ext uri="{FF2B5EF4-FFF2-40B4-BE49-F238E27FC236}">
              <a16:creationId xmlns:a16="http://schemas.microsoft.com/office/drawing/2014/main" id="{C19C7FD6-928B-4AB0-9867-A0BB1D0C4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1" name="Text Box 5">
          <a:extLst>
            <a:ext uri="{FF2B5EF4-FFF2-40B4-BE49-F238E27FC236}">
              <a16:creationId xmlns:a16="http://schemas.microsoft.com/office/drawing/2014/main" id="{F92A15B9-0FB7-4317-A072-30196E9AA2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2" name="Text Box 5">
          <a:extLst>
            <a:ext uri="{FF2B5EF4-FFF2-40B4-BE49-F238E27FC236}">
              <a16:creationId xmlns:a16="http://schemas.microsoft.com/office/drawing/2014/main" id="{4292BE80-E5C6-478B-9BBE-A2E2B0954C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3" name="Text Box 5">
          <a:extLst>
            <a:ext uri="{FF2B5EF4-FFF2-40B4-BE49-F238E27FC236}">
              <a16:creationId xmlns:a16="http://schemas.microsoft.com/office/drawing/2014/main" id="{65BC1C52-5BBF-4934-A085-17C564BEB1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4" name="Text Box 5">
          <a:extLst>
            <a:ext uri="{FF2B5EF4-FFF2-40B4-BE49-F238E27FC236}">
              <a16:creationId xmlns:a16="http://schemas.microsoft.com/office/drawing/2014/main" id="{0FB11E42-47A5-449E-9EC1-6BD7C5EF4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5" name="Text Box 5">
          <a:extLst>
            <a:ext uri="{FF2B5EF4-FFF2-40B4-BE49-F238E27FC236}">
              <a16:creationId xmlns:a16="http://schemas.microsoft.com/office/drawing/2014/main" id="{4F206018-260A-44D7-AC2B-74BE0BBD0F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6" name="Text Box 5">
          <a:extLst>
            <a:ext uri="{FF2B5EF4-FFF2-40B4-BE49-F238E27FC236}">
              <a16:creationId xmlns:a16="http://schemas.microsoft.com/office/drawing/2014/main" id="{93606238-8B09-49D0-AC9C-E013DFCE8B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7" name="Text Box 5">
          <a:extLst>
            <a:ext uri="{FF2B5EF4-FFF2-40B4-BE49-F238E27FC236}">
              <a16:creationId xmlns:a16="http://schemas.microsoft.com/office/drawing/2014/main" id="{76401BA2-E4DC-4D24-BF96-59462BE687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8" name="Text Box 5">
          <a:extLst>
            <a:ext uri="{FF2B5EF4-FFF2-40B4-BE49-F238E27FC236}">
              <a16:creationId xmlns:a16="http://schemas.microsoft.com/office/drawing/2014/main" id="{77D43029-9BCF-4434-9A55-C5FB52045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9" name="Text Box 5">
          <a:extLst>
            <a:ext uri="{FF2B5EF4-FFF2-40B4-BE49-F238E27FC236}">
              <a16:creationId xmlns:a16="http://schemas.microsoft.com/office/drawing/2014/main" id="{C66914C1-597F-4330-9D56-674983A08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0" name="Text Box 5">
          <a:extLst>
            <a:ext uri="{FF2B5EF4-FFF2-40B4-BE49-F238E27FC236}">
              <a16:creationId xmlns:a16="http://schemas.microsoft.com/office/drawing/2014/main" id="{0AE5CDC2-3755-4EBD-87BD-3F8684F67A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1" name="Text Box 5">
          <a:extLst>
            <a:ext uri="{FF2B5EF4-FFF2-40B4-BE49-F238E27FC236}">
              <a16:creationId xmlns:a16="http://schemas.microsoft.com/office/drawing/2014/main" id="{F1DCFBB0-E3B8-4C0C-9C9D-E5A80B0878D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2" name="Text Box 5">
          <a:extLst>
            <a:ext uri="{FF2B5EF4-FFF2-40B4-BE49-F238E27FC236}">
              <a16:creationId xmlns:a16="http://schemas.microsoft.com/office/drawing/2014/main" id="{B57C3258-FBC8-4508-81DB-A65CEDEEF8C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3" name="Text Box 5">
          <a:extLst>
            <a:ext uri="{FF2B5EF4-FFF2-40B4-BE49-F238E27FC236}">
              <a16:creationId xmlns:a16="http://schemas.microsoft.com/office/drawing/2014/main" id="{DBD745B3-A670-4DAE-BE16-35553FCEE8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4" name="Text Box 5">
          <a:extLst>
            <a:ext uri="{FF2B5EF4-FFF2-40B4-BE49-F238E27FC236}">
              <a16:creationId xmlns:a16="http://schemas.microsoft.com/office/drawing/2014/main" id="{24321960-211D-41CA-83A9-55D29C0BF7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5" name="Text Box 5">
          <a:extLst>
            <a:ext uri="{FF2B5EF4-FFF2-40B4-BE49-F238E27FC236}">
              <a16:creationId xmlns:a16="http://schemas.microsoft.com/office/drawing/2014/main" id="{385F66CF-02F1-4B0F-A4A6-CC7C7AFC57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6" name="Text Box 5">
          <a:extLst>
            <a:ext uri="{FF2B5EF4-FFF2-40B4-BE49-F238E27FC236}">
              <a16:creationId xmlns:a16="http://schemas.microsoft.com/office/drawing/2014/main" id="{E36339B3-78E3-489D-8ABA-B81B27F3F2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7" name="Text Box 5">
          <a:extLst>
            <a:ext uri="{FF2B5EF4-FFF2-40B4-BE49-F238E27FC236}">
              <a16:creationId xmlns:a16="http://schemas.microsoft.com/office/drawing/2014/main" id="{A7030CF9-B553-4BCF-B7D0-497FD602FB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8" name="Text Box 5">
          <a:extLst>
            <a:ext uri="{FF2B5EF4-FFF2-40B4-BE49-F238E27FC236}">
              <a16:creationId xmlns:a16="http://schemas.microsoft.com/office/drawing/2014/main" id="{3D11ADC8-EFC5-42BD-B164-2770FECBD0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9" name="Text Box 5">
          <a:extLst>
            <a:ext uri="{FF2B5EF4-FFF2-40B4-BE49-F238E27FC236}">
              <a16:creationId xmlns:a16="http://schemas.microsoft.com/office/drawing/2014/main" id="{3FEC3E46-157F-456E-ACF3-1187F7BEB2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0" name="Text Box 5">
          <a:extLst>
            <a:ext uri="{FF2B5EF4-FFF2-40B4-BE49-F238E27FC236}">
              <a16:creationId xmlns:a16="http://schemas.microsoft.com/office/drawing/2014/main" id="{37898AB5-FA83-4CA2-94A3-7FCEEEDA24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1" name="Text Box 5">
          <a:extLst>
            <a:ext uri="{FF2B5EF4-FFF2-40B4-BE49-F238E27FC236}">
              <a16:creationId xmlns:a16="http://schemas.microsoft.com/office/drawing/2014/main" id="{0DDA00D3-45C8-4ECF-9553-1BB22433F5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2" name="Text Box 5">
          <a:extLst>
            <a:ext uri="{FF2B5EF4-FFF2-40B4-BE49-F238E27FC236}">
              <a16:creationId xmlns:a16="http://schemas.microsoft.com/office/drawing/2014/main" id="{65CC4477-CABD-4095-A4A0-BD351107F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3" name="Text Box 5">
          <a:extLst>
            <a:ext uri="{FF2B5EF4-FFF2-40B4-BE49-F238E27FC236}">
              <a16:creationId xmlns:a16="http://schemas.microsoft.com/office/drawing/2014/main" id="{370D5B0B-9452-4A2F-93FF-5D63B87B68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4" name="Text Box 5">
          <a:extLst>
            <a:ext uri="{FF2B5EF4-FFF2-40B4-BE49-F238E27FC236}">
              <a16:creationId xmlns:a16="http://schemas.microsoft.com/office/drawing/2014/main" id="{8696CC4B-B34E-495E-9791-B151CC26C4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5" name="Text Box 5">
          <a:extLst>
            <a:ext uri="{FF2B5EF4-FFF2-40B4-BE49-F238E27FC236}">
              <a16:creationId xmlns:a16="http://schemas.microsoft.com/office/drawing/2014/main" id="{AB5FF76F-9B36-4BB7-950B-9A0D09FEAF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6" name="Text Box 5">
          <a:extLst>
            <a:ext uri="{FF2B5EF4-FFF2-40B4-BE49-F238E27FC236}">
              <a16:creationId xmlns:a16="http://schemas.microsoft.com/office/drawing/2014/main" id="{80FBBC7D-C739-479A-8419-9A5938708F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7" name="Text Box 5">
          <a:extLst>
            <a:ext uri="{FF2B5EF4-FFF2-40B4-BE49-F238E27FC236}">
              <a16:creationId xmlns:a16="http://schemas.microsoft.com/office/drawing/2014/main" id="{68CCAC57-BDB0-4F87-A4B6-0FA12EE525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8" name="Text Box 5">
          <a:extLst>
            <a:ext uri="{FF2B5EF4-FFF2-40B4-BE49-F238E27FC236}">
              <a16:creationId xmlns:a16="http://schemas.microsoft.com/office/drawing/2014/main" id="{3603CE1B-1693-465E-ADFB-AEDD3A1F3D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9" name="Text Box 5">
          <a:extLst>
            <a:ext uri="{FF2B5EF4-FFF2-40B4-BE49-F238E27FC236}">
              <a16:creationId xmlns:a16="http://schemas.microsoft.com/office/drawing/2014/main" id="{1DE3D8DA-8BD6-445C-83AB-E693652F56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0" name="Text Box 5">
          <a:extLst>
            <a:ext uri="{FF2B5EF4-FFF2-40B4-BE49-F238E27FC236}">
              <a16:creationId xmlns:a16="http://schemas.microsoft.com/office/drawing/2014/main" id="{014107D4-C5E2-4CF7-9B6F-DBD06E645F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1" name="Text Box 5">
          <a:extLst>
            <a:ext uri="{FF2B5EF4-FFF2-40B4-BE49-F238E27FC236}">
              <a16:creationId xmlns:a16="http://schemas.microsoft.com/office/drawing/2014/main" id="{1299AFE3-2C34-4A9A-8FAA-91EF7C748F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2" name="Text Box 5">
          <a:extLst>
            <a:ext uri="{FF2B5EF4-FFF2-40B4-BE49-F238E27FC236}">
              <a16:creationId xmlns:a16="http://schemas.microsoft.com/office/drawing/2014/main" id="{8576A596-7D14-4859-9183-8B59ECFEA8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3" name="Text Box 5">
          <a:extLst>
            <a:ext uri="{FF2B5EF4-FFF2-40B4-BE49-F238E27FC236}">
              <a16:creationId xmlns:a16="http://schemas.microsoft.com/office/drawing/2014/main" id="{DE5C6EEE-DBA8-4F3C-995E-B44A08011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4" name="Text Box 5">
          <a:extLst>
            <a:ext uri="{FF2B5EF4-FFF2-40B4-BE49-F238E27FC236}">
              <a16:creationId xmlns:a16="http://schemas.microsoft.com/office/drawing/2014/main" id="{E900A87C-D751-43C2-BD5E-19D5C07DA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5" name="Text Box 5">
          <a:extLst>
            <a:ext uri="{FF2B5EF4-FFF2-40B4-BE49-F238E27FC236}">
              <a16:creationId xmlns:a16="http://schemas.microsoft.com/office/drawing/2014/main" id="{AF0F7D2D-557A-4290-81BE-44EC222C7D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6" name="Text Box 5">
          <a:extLst>
            <a:ext uri="{FF2B5EF4-FFF2-40B4-BE49-F238E27FC236}">
              <a16:creationId xmlns:a16="http://schemas.microsoft.com/office/drawing/2014/main" id="{C3BF197F-98AD-42F9-8645-96D706002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7" name="Text Box 5">
          <a:extLst>
            <a:ext uri="{FF2B5EF4-FFF2-40B4-BE49-F238E27FC236}">
              <a16:creationId xmlns:a16="http://schemas.microsoft.com/office/drawing/2014/main" id="{879AB486-E6CA-4A75-96DF-C022DB75B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8" name="Text Box 5">
          <a:extLst>
            <a:ext uri="{FF2B5EF4-FFF2-40B4-BE49-F238E27FC236}">
              <a16:creationId xmlns:a16="http://schemas.microsoft.com/office/drawing/2014/main" id="{44786C6F-9B3A-4C9A-BB5C-7D4C86513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9" name="Text Box 5">
          <a:extLst>
            <a:ext uri="{FF2B5EF4-FFF2-40B4-BE49-F238E27FC236}">
              <a16:creationId xmlns:a16="http://schemas.microsoft.com/office/drawing/2014/main" id="{3225107B-28BA-4496-90C7-F95C37E9B2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0" name="Text Box 5">
          <a:extLst>
            <a:ext uri="{FF2B5EF4-FFF2-40B4-BE49-F238E27FC236}">
              <a16:creationId xmlns:a16="http://schemas.microsoft.com/office/drawing/2014/main" id="{EA57BDBB-B9C4-4BE9-9909-124E6CF131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1" name="Text Box 5">
          <a:extLst>
            <a:ext uri="{FF2B5EF4-FFF2-40B4-BE49-F238E27FC236}">
              <a16:creationId xmlns:a16="http://schemas.microsoft.com/office/drawing/2014/main" id="{FB5EF37A-9C1C-4806-BEF5-7A77FEC9E7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2" name="Text Box 5">
          <a:extLst>
            <a:ext uri="{FF2B5EF4-FFF2-40B4-BE49-F238E27FC236}">
              <a16:creationId xmlns:a16="http://schemas.microsoft.com/office/drawing/2014/main" id="{66A3EE08-2D8B-42DF-9C7D-9FB9AA7513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3" name="Text Box 5">
          <a:extLst>
            <a:ext uri="{FF2B5EF4-FFF2-40B4-BE49-F238E27FC236}">
              <a16:creationId xmlns:a16="http://schemas.microsoft.com/office/drawing/2014/main" id="{E6380116-A0BE-4422-B6F0-3B4C2C2626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4" name="Text Box 5">
          <a:extLst>
            <a:ext uri="{FF2B5EF4-FFF2-40B4-BE49-F238E27FC236}">
              <a16:creationId xmlns:a16="http://schemas.microsoft.com/office/drawing/2014/main" id="{EA9C1D66-1109-4A02-B822-090D06CB7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5" name="Text Box 5">
          <a:extLst>
            <a:ext uri="{FF2B5EF4-FFF2-40B4-BE49-F238E27FC236}">
              <a16:creationId xmlns:a16="http://schemas.microsoft.com/office/drawing/2014/main" id="{127FB9A8-2F7B-400A-BB11-32909619FE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6" name="Text Box 5">
          <a:extLst>
            <a:ext uri="{FF2B5EF4-FFF2-40B4-BE49-F238E27FC236}">
              <a16:creationId xmlns:a16="http://schemas.microsoft.com/office/drawing/2014/main" id="{8DA0A9A0-22B1-41A5-B47A-601E2413D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7" name="Text Box 5">
          <a:extLst>
            <a:ext uri="{FF2B5EF4-FFF2-40B4-BE49-F238E27FC236}">
              <a16:creationId xmlns:a16="http://schemas.microsoft.com/office/drawing/2014/main" id="{921FF6F4-E7E4-4E8E-BE4A-C9E7456243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8" name="Text Box 5">
          <a:extLst>
            <a:ext uri="{FF2B5EF4-FFF2-40B4-BE49-F238E27FC236}">
              <a16:creationId xmlns:a16="http://schemas.microsoft.com/office/drawing/2014/main" id="{2AB0DB83-7E67-43C5-9762-A472EA149B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9" name="Text Box 5">
          <a:extLst>
            <a:ext uri="{FF2B5EF4-FFF2-40B4-BE49-F238E27FC236}">
              <a16:creationId xmlns:a16="http://schemas.microsoft.com/office/drawing/2014/main" id="{1B394BF9-43AD-4F33-AFFC-61EC72153D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0" name="Text Box 5">
          <a:extLst>
            <a:ext uri="{FF2B5EF4-FFF2-40B4-BE49-F238E27FC236}">
              <a16:creationId xmlns:a16="http://schemas.microsoft.com/office/drawing/2014/main" id="{65A6F098-F9A4-4041-84C1-3C72CFD7D4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1" name="Text Box 5">
          <a:extLst>
            <a:ext uri="{FF2B5EF4-FFF2-40B4-BE49-F238E27FC236}">
              <a16:creationId xmlns:a16="http://schemas.microsoft.com/office/drawing/2014/main" id="{B528D78F-5C97-4AB6-BD9A-5161DE0AE2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2" name="Text Box 5">
          <a:extLst>
            <a:ext uri="{FF2B5EF4-FFF2-40B4-BE49-F238E27FC236}">
              <a16:creationId xmlns:a16="http://schemas.microsoft.com/office/drawing/2014/main" id="{DBD4A510-C442-4E4C-83E0-9ECDB1F819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3" name="Text Box 5">
          <a:extLst>
            <a:ext uri="{FF2B5EF4-FFF2-40B4-BE49-F238E27FC236}">
              <a16:creationId xmlns:a16="http://schemas.microsoft.com/office/drawing/2014/main" id="{835ABDE8-124E-4DBB-84E0-1483CACAB9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4" name="Text Box 5">
          <a:extLst>
            <a:ext uri="{FF2B5EF4-FFF2-40B4-BE49-F238E27FC236}">
              <a16:creationId xmlns:a16="http://schemas.microsoft.com/office/drawing/2014/main" id="{FE69B2FD-9A0F-4ABC-A40B-9EBEFB64BA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5" name="Text Box 5">
          <a:extLst>
            <a:ext uri="{FF2B5EF4-FFF2-40B4-BE49-F238E27FC236}">
              <a16:creationId xmlns:a16="http://schemas.microsoft.com/office/drawing/2014/main" id="{7136899E-DCF0-435D-B3BD-D8C9D6E074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6" name="Text Box 5">
          <a:extLst>
            <a:ext uri="{FF2B5EF4-FFF2-40B4-BE49-F238E27FC236}">
              <a16:creationId xmlns:a16="http://schemas.microsoft.com/office/drawing/2014/main" id="{551185B1-C67A-4057-A8C7-BBBCC54502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7" name="Text Box 5">
          <a:extLst>
            <a:ext uri="{FF2B5EF4-FFF2-40B4-BE49-F238E27FC236}">
              <a16:creationId xmlns:a16="http://schemas.microsoft.com/office/drawing/2014/main" id="{8064AA80-65D0-419F-B90B-E297278A2A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98" name="Text Box 5">
          <a:extLst>
            <a:ext uri="{FF2B5EF4-FFF2-40B4-BE49-F238E27FC236}">
              <a16:creationId xmlns:a16="http://schemas.microsoft.com/office/drawing/2014/main" id="{34FE2EDA-519D-41AB-AE99-F8698F6B62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99" name="Text Box 5">
          <a:extLst>
            <a:ext uri="{FF2B5EF4-FFF2-40B4-BE49-F238E27FC236}">
              <a16:creationId xmlns:a16="http://schemas.microsoft.com/office/drawing/2014/main" id="{593D9DEC-6F01-43D5-A402-48C644C65F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00" name="Text Box 5">
          <a:extLst>
            <a:ext uri="{FF2B5EF4-FFF2-40B4-BE49-F238E27FC236}">
              <a16:creationId xmlns:a16="http://schemas.microsoft.com/office/drawing/2014/main" id="{5D8D8DC4-04A5-4FBE-BAD0-0D4B846B153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01" name="Text Box 5">
          <a:extLst>
            <a:ext uri="{FF2B5EF4-FFF2-40B4-BE49-F238E27FC236}">
              <a16:creationId xmlns:a16="http://schemas.microsoft.com/office/drawing/2014/main" id="{C2537F0E-9E2B-4598-87A4-3BB07FA832A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2" name="Text Box 5">
          <a:extLst>
            <a:ext uri="{FF2B5EF4-FFF2-40B4-BE49-F238E27FC236}">
              <a16:creationId xmlns:a16="http://schemas.microsoft.com/office/drawing/2014/main" id="{F69B55D2-5C1C-435E-B57A-16CE2B21E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3" name="Text Box 5">
          <a:extLst>
            <a:ext uri="{FF2B5EF4-FFF2-40B4-BE49-F238E27FC236}">
              <a16:creationId xmlns:a16="http://schemas.microsoft.com/office/drawing/2014/main" id="{BBB557F4-A957-4B0B-B69E-597199053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4" name="Text Box 5">
          <a:extLst>
            <a:ext uri="{FF2B5EF4-FFF2-40B4-BE49-F238E27FC236}">
              <a16:creationId xmlns:a16="http://schemas.microsoft.com/office/drawing/2014/main" id="{7034644B-F2AB-42D0-991F-D26A4A4A9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5" name="Text Box 5">
          <a:extLst>
            <a:ext uri="{FF2B5EF4-FFF2-40B4-BE49-F238E27FC236}">
              <a16:creationId xmlns:a16="http://schemas.microsoft.com/office/drawing/2014/main" id="{44A50E1D-0C16-487B-96A7-684F00F6F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6" name="Text Box 5">
          <a:extLst>
            <a:ext uri="{FF2B5EF4-FFF2-40B4-BE49-F238E27FC236}">
              <a16:creationId xmlns:a16="http://schemas.microsoft.com/office/drawing/2014/main" id="{23050160-BCE9-4C7A-8368-029C7302D4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7" name="Text Box 5">
          <a:extLst>
            <a:ext uri="{FF2B5EF4-FFF2-40B4-BE49-F238E27FC236}">
              <a16:creationId xmlns:a16="http://schemas.microsoft.com/office/drawing/2014/main" id="{37F36335-B861-406F-9EDA-7110BC1AE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8" name="Text Box 5">
          <a:extLst>
            <a:ext uri="{FF2B5EF4-FFF2-40B4-BE49-F238E27FC236}">
              <a16:creationId xmlns:a16="http://schemas.microsoft.com/office/drawing/2014/main" id="{FDCABFC4-E34D-4133-BADF-8A5E1CC0E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9" name="Text Box 5">
          <a:extLst>
            <a:ext uri="{FF2B5EF4-FFF2-40B4-BE49-F238E27FC236}">
              <a16:creationId xmlns:a16="http://schemas.microsoft.com/office/drawing/2014/main" id="{8B8028B1-5150-444B-A16B-877A6B719E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0" name="Text Box 5">
          <a:extLst>
            <a:ext uri="{FF2B5EF4-FFF2-40B4-BE49-F238E27FC236}">
              <a16:creationId xmlns:a16="http://schemas.microsoft.com/office/drawing/2014/main" id="{6D1C726B-05FC-4E77-9750-D3489371FA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1" name="Text Box 5">
          <a:extLst>
            <a:ext uri="{FF2B5EF4-FFF2-40B4-BE49-F238E27FC236}">
              <a16:creationId xmlns:a16="http://schemas.microsoft.com/office/drawing/2014/main" id="{1A6F2D76-9A87-4611-9916-B58D1137FF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2" name="Text Box 5">
          <a:extLst>
            <a:ext uri="{FF2B5EF4-FFF2-40B4-BE49-F238E27FC236}">
              <a16:creationId xmlns:a16="http://schemas.microsoft.com/office/drawing/2014/main" id="{B7D4D6C1-BCE2-457B-AA00-E2B4ECF6AE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3" name="Text Box 5">
          <a:extLst>
            <a:ext uri="{FF2B5EF4-FFF2-40B4-BE49-F238E27FC236}">
              <a16:creationId xmlns:a16="http://schemas.microsoft.com/office/drawing/2014/main" id="{CB07AC07-BC2F-4901-8784-8683133834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4" name="Text Box 5">
          <a:extLst>
            <a:ext uri="{FF2B5EF4-FFF2-40B4-BE49-F238E27FC236}">
              <a16:creationId xmlns:a16="http://schemas.microsoft.com/office/drawing/2014/main" id="{F5FC6663-3B95-432F-BA6F-6C0974D3F9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5" name="Text Box 5">
          <a:extLst>
            <a:ext uri="{FF2B5EF4-FFF2-40B4-BE49-F238E27FC236}">
              <a16:creationId xmlns:a16="http://schemas.microsoft.com/office/drawing/2014/main" id="{E7976711-A813-4032-B186-8BE4D28572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6" name="Text Box 5">
          <a:extLst>
            <a:ext uri="{FF2B5EF4-FFF2-40B4-BE49-F238E27FC236}">
              <a16:creationId xmlns:a16="http://schemas.microsoft.com/office/drawing/2014/main" id="{AE7B6970-26F3-401D-8F82-1A09D597F6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7" name="Text Box 5">
          <a:extLst>
            <a:ext uri="{FF2B5EF4-FFF2-40B4-BE49-F238E27FC236}">
              <a16:creationId xmlns:a16="http://schemas.microsoft.com/office/drawing/2014/main" id="{0E6B5875-9928-49DA-BCF8-2E881BA11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8" name="Text Box 5">
          <a:extLst>
            <a:ext uri="{FF2B5EF4-FFF2-40B4-BE49-F238E27FC236}">
              <a16:creationId xmlns:a16="http://schemas.microsoft.com/office/drawing/2014/main" id="{25F2D030-ACAF-49E2-BA2C-52B40AD5D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9" name="Text Box 5">
          <a:extLst>
            <a:ext uri="{FF2B5EF4-FFF2-40B4-BE49-F238E27FC236}">
              <a16:creationId xmlns:a16="http://schemas.microsoft.com/office/drawing/2014/main" id="{57968B12-4D13-474A-A959-D6C0D5C3DC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0" name="Text Box 5">
          <a:extLst>
            <a:ext uri="{FF2B5EF4-FFF2-40B4-BE49-F238E27FC236}">
              <a16:creationId xmlns:a16="http://schemas.microsoft.com/office/drawing/2014/main" id="{7ED0E436-B6F9-4414-9B25-D257DAE66A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1" name="Text Box 5">
          <a:extLst>
            <a:ext uri="{FF2B5EF4-FFF2-40B4-BE49-F238E27FC236}">
              <a16:creationId xmlns:a16="http://schemas.microsoft.com/office/drawing/2014/main" id="{9083584E-703B-4C07-A3F6-4970F30809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2" name="Text Box 5">
          <a:extLst>
            <a:ext uri="{FF2B5EF4-FFF2-40B4-BE49-F238E27FC236}">
              <a16:creationId xmlns:a16="http://schemas.microsoft.com/office/drawing/2014/main" id="{BE38086D-4531-4C35-9EAA-E2A27C6187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3" name="Text Box 5">
          <a:extLst>
            <a:ext uri="{FF2B5EF4-FFF2-40B4-BE49-F238E27FC236}">
              <a16:creationId xmlns:a16="http://schemas.microsoft.com/office/drawing/2014/main" id="{8D8BC46B-7AD3-4C7C-B926-754CB62D89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4" name="Text Box 5">
          <a:extLst>
            <a:ext uri="{FF2B5EF4-FFF2-40B4-BE49-F238E27FC236}">
              <a16:creationId xmlns:a16="http://schemas.microsoft.com/office/drawing/2014/main" id="{6FF3AD38-74F4-43C5-AC7C-93B6E512445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5" name="Text Box 5">
          <a:extLst>
            <a:ext uri="{FF2B5EF4-FFF2-40B4-BE49-F238E27FC236}">
              <a16:creationId xmlns:a16="http://schemas.microsoft.com/office/drawing/2014/main" id="{197AE8F2-49F4-4B6D-A439-3E5B0D785C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6" name="Text Box 5">
          <a:extLst>
            <a:ext uri="{FF2B5EF4-FFF2-40B4-BE49-F238E27FC236}">
              <a16:creationId xmlns:a16="http://schemas.microsoft.com/office/drawing/2014/main" id="{4AC4715E-1D8D-48F7-A7FC-C440B60C9D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7" name="Text Box 5">
          <a:extLst>
            <a:ext uri="{FF2B5EF4-FFF2-40B4-BE49-F238E27FC236}">
              <a16:creationId xmlns:a16="http://schemas.microsoft.com/office/drawing/2014/main" id="{122C653C-69C6-4DCC-9425-8A6D02519C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8" name="Text Box 5">
          <a:extLst>
            <a:ext uri="{FF2B5EF4-FFF2-40B4-BE49-F238E27FC236}">
              <a16:creationId xmlns:a16="http://schemas.microsoft.com/office/drawing/2014/main" id="{E9EDB015-463F-4AA8-87CC-33AF1BD2B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9" name="Text Box 5">
          <a:extLst>
            <a:ext uri="{FF2B5EF4-FFF2-40B4-BE49-F238E27FC236}">
              <a16:creationId xmlns:a16="http://schemas.microsoft.com/office/drawing/2014/main" id="{67D7F37D-A670-42AC-BAA0-BB5B38DFC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0" name="Text Box 5">
          <a:extLst>
            <a:ext uri="{FF2B5EF4-FFF2-40B4-BE49-F238E27FC236}">
              <a16:creationId xmlns:a16="http://schemas.microsoft.com/office/drawing/2014/main" id="{8A9D9A53-F626-45D2-B3CE-09EF916F3B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1" name="Text Box 5">
          <a:extLst>
            <a:ext uri="{FF2B5EF4-FFF2-40B4-BE49-F238E27FC236}">
              <a16:creationId xmlns:a16="http://schemas.microsoft.com/office/drawing/2014/main" id="{1413661A-FB23-4531-8F9B-1D8F53E7C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2" name="Text Box 5">
          <a:extLst>
            <a:ext uri="{FF2B5EF4-FFF2-40B4-BE49-F238E27FC236}">
              <a16:creationId xmlns:a16="http://schemas.microsoft.com/office/drawing/2014/main" id="{61CD68D0-BF0B-49D5-A364-EC5D52DA35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3" name="Text Box 5">
          <a:extLst>
            <a:ext uri="{FF2B5EF4-FFF2-40B4-BE49-F238E27FC236}">
              <a16:creationId xmlns:a16="http://schemas.microsoft.com/office/drawing/2014/main" id="{D0CD332D-B722-4754-A06C-8BAB6C1FB34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4" name="Text Box 5">
          <a:extLst>
            <a:ext uri="{FF2B5EF4-FFF2-40B4-BE49-F238E27FC236}">
              <a16:creationId xmlns:a16="http://schemas.microsoft.com/office/drawing/2014/main" id="{A116BCFA-9334-478B-B4F1-A1C0E641B5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5" name="Text Box 5">
          <a:extLst>
            <a:ext uri="{FF2B5EF4-FFF2-40B4-BE49-F238E27FC236}">
              <a16:creationId xmlns:a16="http://schemas.microsoft.com/office/drawing/2014/main" id="{1A7948E8-84EB-4DC6-8F21-88676BF510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6" name="Text Box 5">
          <a:extLst>
            <a:ext uri="{FF2B5EF4-FFF2-40B4-BE49-F238E27FC236}">
              <a16:creationId xmlns:a16="http://schemas.microsoft.com/office/drawing/2014/main" id="{CFAE965F-A7EB-4477-9B98-6EB4D81288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7" name="Text Box 5">
          <a:extLst>
            <a:ext uri="{FF2B5EF4-FFF2-40B4-BE49-F238E27FC236}">
              <a16:creationId xmlns:a16="http://schemas.microsoft.com/office/drawing/2014/main" id="{BB7B629A-BBFF-4ED3-A8FF-C5FEEFB40D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8" name="Text Box 5">
          <a:extLst>
            <a:ext uri="{FF2B5EF4-FFF2-40B4-BE49-F238E27FC236}">
              <a16:creationId xmlns:a16="http://schemas.microsoft.com/office/drawing/2014/main" id="{F0D5DF5E-556A-49F1-8C59-3805D8C4C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9" name="Text Box 5">
          <a:extLst>
            <a:ext uri="{FF2B5EF4-FFF2-40B4-BE49-F238E27FC236}">
              <a16:creationId xmlns:a16="http://schemas.microsoft.com/office/drawing/2014/main" id="{32E980FD-0EA4-4E2A-BB12-71F54A9B7E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0" name="Text Box 5">
          <a:extLst>
            <a:ext uri="{FF2B5EF4-FFF2-40B4-BE49-F238E27FC236}">
              <a16:creationId xmlns:a16="http://schemas.microsoft.com/office/drawing/2014/main" id="{51F88484-154A-43C1-8C8E-09B9A772E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1" name="Text Box 5">
          <a:extLst>
            <a:ext uri="{FF2B5EF4-FFF2-40B4-BE49-F238E27FC236}">
              <a16:creationId xmlns:a16="http://schemas.microsoft.com/office/drawing/2014/main" id="{68383C3E-9B7B-40F6-8D23-51B150CA0E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2" name="Text Box 5">
          <a:extLst>
            <a:ext uri="{FF2B5EF4-FFF2-40B4-BE49-F238E27FC236}">
              <a16:creationId xmlns:a16="http://schemas.microsoft.com/office/drawing/2014/main" id="{18F4CFDB-670A-4F70-B5A2-2261859783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3" name="Text Box 5">
          <a:extLst>
            <a:ext uri="{FF2B5EF4-FFF2-40B4-BE49-F238E27FC236}">
              <a16:creationId xmlns:a16="http://schemas.microsoft.com/office/drawing/2014/main" id="{17331EBD-0739-40FA-A2BD-DA5580C155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4" name="Text Box 5">
          <a:extLst>
            <a:ext uri="{FF2B5EF4-FFF2-40B4-BE49-F238E27FC236}">
              <a16:creationId xmlns:a16="http://schemas.microsoft.com/office/drawing/2014/main" id="{B6E3467F-CB50-4B6A-8048-EB5EBB33C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5" name="Text Box 5">
          <a:extLst>
            <a:ext uri="{FF2B5EF4-FFF2-40B4-BE49-F238E27FC236}">
              <a16:creationId xmlns:a16="http://schemas.microsoft.com/office/drawing/2014/main" id="{0F0DFF2B-CB68-4A8D-B1A6-27DADFADC0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6" name="Text Box 5">
          <a:extLst>
            <a:ext uri="{FF2B5EF4-FFF2-40B4-BE49-F238E27FC236}">
              <a16:creationId xmlns:a16="http://schemas.microsoft.com/office/drawing/2014/main" id="{C051471E-ECD7-4C19-827A-761CBA5D4F5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7" name="Text Box 5">
          <a:extLst>
            <a:ext uri="{FF2B5EF4-FFF2-40B4-BE49-F238E27FC236}">
              <a16:creationId xmlns:a16="http://schemas.microsoft.com/office/drawing/2014/main" id="{D36C859B-8D3D-41B2-9ACB-EAA38D98668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8" name="Text Box 5">
          <a:extLst>
            <a:ext uri="{FF2B5EF4-FFF2-40B4-BE49-F238E27FC236}">
              <a16:creationId xmlns:a16="http://schemas.microsoft.com/office/drawing/2014/main" id="{012A656F-1C16-4DBF-B7E3-E0E1A152CD9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9" name="Text Box 5">
          <a:extLst>
            <a:ext uri="{FF2B5EF4-FFF2-40B4-BE49-F238E27FC236}">
              <a16:creationId xmlns:a16="http://schemas.microsoft.com/office/drawing/2014/main" id="{A421D551-56BC-4EE6-931F-67386D91021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0" name="Text Box 5">
          <a:extLst>
            <a:ext uri="{FF2B5EF4-FFF2-40B4-BE49-F238E27FC236}">
              <a16:creationId xmlns:a16="http://schemas.microsoft.com/office/drawing/2014/main" id="{66ED42F7-B8F4-4E1A-A5AC-61D665F37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1" name="Text Box 5">
          <a:extLst>
            <a:ext uri="{FF2B5EF4-FFF2-40B4-BE49-F238E27FC236}">
              <a16:creationId xmlns:a16="http://schemas.microsoft.com/office/drawing/2014/main" id="{8A3D34F0-CF08-46B2-A166-E81F1CAD53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2" name="Text Box 5">
          <a:extLst>
            <a:ext uri="{FF2B5EF4-FFF2-40B4-BE49-F238E27FC236}">
              <a16:creationId xmlns:a16="http://schemas.microsoft.com/office/drawing/2014/main" id="{AE31E8C0-04A3-4A51-8568-197D95FE26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3" name="Text Box 5">
          <a:extLst>
            <a:ext uri="{FF2B5EF4-FFF2-40B4-BE49-F238E27FC236}">
              <a16:creationId xmlns:a16="http://schemas.microsoft.com/office/drawing/2014/main" id="{442214D7-FD97-4111-A7DB-553B2C0E07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4" name="Text Box 5">
          <a:extLst>
            <a:ext uri="{FF2B5EF4-FFF2-40B4-BE49-F238E27FC236}">
              <a16:creationId xmlns:a16="http://schemas.microsoft.com/office/drawing/2014/main" id="{69B5FBCC-C9C2-4CE2-8BE1-41DACFA3D3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5" name="Text Box 5">
          <a:extLst>
            <a:ext uri="{FF2B5EF4-FFF2-40B4-BE49-F238E27FC236}">
              <a16:creationId xmlns:a16="http://schemas.microsoft.com/office/drawing/2014/main" id="{BF348D5E-2106-4FED-ADF8-1B598B740C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6" name="Text Box 5">
          <a:extLst>
            <a:ext uri="{FF2B5EF4-FFF2-40B4-BE49-F238E27FC236}">
              <a16:creationId xmlns:a16="http://schemas.microsoft.com/office/drawing/2014/main" id="{95DAC5A9-301A-48A2-B7E3-339C580708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7" name="Text Box 5">
          <a:extLst>
            <a:ext uri="{FF2B5EF4-FFF2-40B4-BE49-F238E27FC236}">
              <a16:creationId xmlns:a16="http://schemas.microsoft.com/office/drawing/2014/main" id="{3FF5D161-F07A-447C-ABCD-3EC8B907B7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8" name="Text Box 5">
          <a:extLst>
            <a:ext uri="{FF2B5EF4-FFF2-40B4-BE49-F238E27FC236}">
              <a16:creationId xmlns:a16="http://schemas.microsoft.com/office/drawing/2014/main" id="{B9430622-BC99-4676-ACC3-155F559B71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9" name="Text Box 5">
          <a:extLst>
            <a:ext uri="{FF2B5EF4-FFF2-40B4-BE49-F238E27FC236}">
              <a16:creationId xmlns:a16="http://schemas.microsoft.com/office/drawing/2014/main" id="{E40F5E26-8B7F-453A-9A81-66963EE05C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0" name="Text Box 5">
          <a:extLst>
            <a:ext uri="{FF2B5EF4-FFF2-40B4-BE49-F238E27FC236}">
              <a16:creationId xmlns:a16="http://schemas.microsoft.com/office/drawing/2014/main" id="{A90AF9D8-B59B-4854-BCAB-CF247F5BFE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1" name="Text Box 5">
          <a:extLst>
            <a:ext uri="{FF2B5EF4-FFF2-40B4-BE49-F238E27FC236}">
              <a16:creationId xmlns:a16="http://schemas.microsoft.com/office/drawing/2014/main" id="{DEFD193C-E867-4E9C-AF36-3CCE4D36A0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2" name="Text Box 5">
          <a:extLst>
            <a:ext uri="{FF2B5EF4-FFF2-40B4-BE49-F238E27FC236}">
              <a16:creationId xmlns:a16="http://schemas.microsoft.com/office/drawing/2014/main" id="{D1ADC6F1-BA08-4FB9-8068-5DC12D09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3" name="Text Box 5">
          <a:extLst>
            <a:ext uri="{FF2B5EF4-FFF2-40B4-BE49-F238E27FC236}">
              <a16:creationId xmlns:a16="http://schemas.microsoft.com/office/drawing/2014/main" id="{59EA217C-CAF1-4088-8A2C-5B29DFABFD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4" name="Text Box 5">
          <a:extLst>
            <a:ext uri="{FF2B5EF4-FFF2-40B4-BE49-F238E27FC236}">
              <a16:creationId xmlns:a16="http://schemas.microsoft.com/office/drawing/2014/main" id="{83CF4ED4-2E9D-4FC1-BE45-C4B2254985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5" name="Text Box 5">
          <a:extLst>
            <a:ext uri="{FF2B5EF4-FFF2-40B4-BE49-F238E27FC236}">
              <a16:creationId xmlns:a16="http://schemas.microsoft.com/office/drawing/2014/main" id="{E09EC3D8-59C9-43E2-9DAA-73C494206C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6" name="Text Box 5">
          <a:extLst>
            <a:ext uri="{FF2B5EF4-FFF2-40B4-BE49-F238E27FC236}">
              <a16:creationId xmlns:a16="http://schemas.microsoft.com/office/drawing/2014/main" id="{AB77334A-DF5B-4246-9C4B-F565908DC3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7" name="Text Box 5">
          <a:extLst>
            <a:ext uri="{FF2B5EF4-FFF2-40B4-BE49-F238E27FC236}">
              <a16:creationId xmlns:a16="http://schemas.microsoft.com/office/drawing/2014/main" id="{808E7346-C698-49DD-A471-BCE13698EF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8" name="Text Box 5">
          <a:extLst>
            <a:ext uri="{FF2B5EF4-FFF2-40B4-BE49-F238E27FC236}">
              <a16:creationId xmlns:a16="http://schemas.microsoft.com/office/drawing/2014/main" id="{5640D329-B596-4544-863E-AA67758F18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9" name="Text Box 5">
          <a:extLst>
            <a:ext uri="{FF2B5EF4-FFF2-40B4-BE49-F238E27FC236}">
              <a16:creationId xmlns:a16="http://schemas.microsoft.com/office/drawing/2014/main" id="{B9431AD5-EEDD-4A94-A610-E37B733202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0" name="Text Box 5">
          <a:extLst>
            <a:ext uri="{FF2B5EF4-FFF2-40B4-BE49-F238E27FC236}">
              <a16:creationId xmlns:a16="http://schemas.microsoft.com/office/drawing/2014/main" id="{7CAB4112-44CE-49FB-9DF5-175EA420D8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1" name="Text Box 5">
          <a:extLst>
            <a:ext uri="{FF2B5EF4-FFF2-40B4-BE49-F238E27FC236}">
              <a16:creationId xmlns:a16="http://schemas.microsoft.com/office/drawing/2014/main" id="{5A740AC1-9B96-4F17-923A-EC80D7D427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2" name="Text Box 5">
          <a:extLst>
            <a:ext uri="{FF2B5EF4-FFF2-40B4-BE49-F238E27FC236}">
              <a16:creationId xmlns:a16="http://schemas.microsoft.com/office/drawing/2014/main" id="{1B911E45-7F70-4D53-9D6F-EB0518624E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3" name="Text Box 5">
          <a:extLst>
            <a:ext uri="{FF2B5EF4-FFF2-40B4-BE49-F238E27FC236}">
              <a16:creationId xmlns:a16="http://schemas.microsoft.com/office/drawing/2014/main" id="{BF7C3EE3-8D37-4183-81DF-0188450BD4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4" name="Text Box 5">
          <a:extLst>
            <a:ext uri="{FF2B5EF4-FFF2-40B4-BE49-F238E27FC236}">
              <a16:creationId xmlns:a16="http://schemas.microsoft.com/office/drawing/2014/main" id="{843D5003-B1D5-408E-94FB-B5A192DC2D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5" name="Text Box 5">
          <a:extLst>
            <a:ext uri="{FF2B5EF4-FFF2-40B4-BE49-F238E27FC236}">
              <a16:creationId xmlns:a16="http://schemas.microsoft.com/office/drawing/2014/main" id="{47499605-FFB8-48BA-9624-3525E086B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6" name="Text Box 5">
          <a:extLst>
            <a:ext uri="{FF2B5EF4-FFF2-40B4-BE49-F238E27FC236}">
              <a16:creationId xmlns:a16="http://schemas.microsoft.com/office/drawing/2014/main" id="{87511B1A-952B-4996-BEE9-9103919865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7" name="Text Box 5">
          <a:extLst>
            <a:ext uri="{FF2B5EF4-FFF2-40B4-BE49-F238E27FC236}">
              <a16:creationId xmlns:a16="http://schemas.microsoft.com/office/drawing/2014/main" id="{74441F85-19E2-473D-B123-DA3D677D39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8" name="Text Box 5">
          <a:extLst>
            <a:ext uri="{FF2B5EF4-FFF2-40B4-BE49-F238E27FC236}">
              <a16:creationId xmlns:a16="http://schemas.microsoft.com/office/drawing/2014/main" id="{50CA2076-3B33-4C54-8F9A-8993B2FC5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9" name="Text Box 5">
          <a:extLst>
            <a:ext uri="{FF2B5EF4-FFF2-40B4-BE49-F238E27FC236}">
              <a16:creationId xmlns:a16="http://schemas.microsoft.com/office/drawing/2014/main" id="{CC7115FE-11AB-4C85-911A-F7696CF15F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0" name="Text Box 5">
          <a:extLst>
            <a:ext uri="{FF2B5EF4-FFF2-40B4-BE49-F238E27FC236}">
              <a16:creationId xmlns:a16="http://schemas.microsoft.com/office/drawing/2014/main" id="{7E264BE6-764C-46D9-873E-1C4AC9741E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1" name="Text Box 5">
          <a:extLst>
            <a:ext uri="{FF2B5EF4-FFF2-40B4-BE49-F238E27FC236}">
              <a16:creationId xmlns:a16="http://schemas.microsoft.com/office/drawing/2014/main" id="{9114795F-5781-4D52-AA82-866FBE9CF7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2" name="Text Box 5">
          <a:extLst>
            <a:ext uri="{FF2B5EF4-FFF2-40B4-BE49-F238E27FC236}">
              <a16:creationId xmlns:a16="http://schemas.microsoft.com/office/drawing/2014/main" id="{1B4FCAF6-2659-410E-9579-D96488E4A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3" name="Text Box 5">
          <a:extLst>
            <a:ext uri="{FF2B5EF4-FFF2-40B4-BE49-F238E27FC236}">
              <a16:creationId xmlns:a16="http://schemas.microsoft.com/office/drawing/2014/main" id="{22CDF13F-156C-41EA-93E7-2CE487DEC2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4" name="Text Box 5">
          <a:extLst>
            <a:ext uri="{FF2B5EF4-FFF2-40B4-BE49-F238E27FC236}">
              <a16:creationId xmlns:a16="http://schemas.microsoft.com/office/drawing/2014/main" id="{80F5C2C9-8A19-40CA-8768-B0C40011B9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5" name="Text Box 5">
          <a:extLst>
            <a:ext uri="{FF2B5EF4-FFF2-40B4-BE49-F238E27FC236}">
              <a16:creationId xmlns:a16="http://schemas.microsoft.com/office/drawing/2014/main" id="{17A4C021-C47B-484C-8EEE-91062DE77B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6" name="Text Box 5">
          <a:extLst>
            <a:ext uri="{FF2B5EF4-FFF2-40B4-BE49-F238E27FC236}">
              <a16:creationId xmlns:a16="http://schemas.microsoft.com/office/drawing/2014/main" id="{44EE8BDA-9239-4697-A5F7-F3F3ECCECF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7" name="Text Box 5">
          <a:extLst>
            <a:ext uri="{FF2B5EF4-FFF2-40B4-BE49-F238E27FC236}">
              <a16:creationId xmlns:a16="http://schemas.microsoft.com/office/drawing/2014/main" id="{EC3716F4-5C54-4110-B9D6-D319B95E71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8" name="Text Box 5">
          <a:extLst>
            <a:ext uri="{FF2B5EF4-FFF2-40B4-BE49-F238E27FC236}">
              <a16:creationId xmlns:a16="http://schemas.microsoft.com/office/drawing/2014/main" id="{4740E25A-61CA-4FBF-9A97-AE2543D943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9" name="Text Box 5">
          <a:extLst>
            <a:ext uri="{FF2B5EF4-FFF2-40B4-BE49-F238E27FC236}">
              <a16:creationId xmlns:a16="http://schemas.microsoft.com/office/drawing/2014/main" id="{F4C6EED6-8599-419D-9863-349B1A8D9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0" name="Text Box 5">
          <a:extLst>
            <a:ext uri="{FF2B5EF4-FFF2-40B4-BE49-F238E27FC236}">
              <a16:creationId xmlns:a16="http://schemas.microsoft.com/office/drawing/2014/main" id="{7AF4FF1B-8ED2-4697-B548-5AEB6A2A5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1" name="Text Box 5">
          <a:extLst>
            <a:ext uri="{FF2B5EF4-FFF2-40B4-BE49-F238E27FC236}">
              <a16:creationId xmlns:a16="http://schemas.microsoft.com/office/drawing/2014/main" id="{AF5E4385-6062-4BF8-81C3-101AC7CDD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2" name="Text Box 5">
          <a:extLst>
            <a:ext uri="{FF2B5EF4-FFF2-40B4-BE49-F238E27FC236}">
              <a16:creationId xmlns:a16="http://schemas.microsoft.com/office/drawing/2014/main" id="{CDDC67B3-3D12-4B61-823B-65A9E8879C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3" name="Text Box 5">
          <a:extLst>
            <a:ext uri="{FF2B5EF4-FFF2-40B4-BE49-F238E27FC236}">
              <a16:creationId xmlns:a16="http://schemas.microsoft.com/office/drawing/2014/main" id="{F9282A51-BCC2-433F-B657-392071126B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4" name="Text Box 5">
          <a:extLst>
            <a:ext uri="{FF2B5EF4-FFF2-40B4-BE49-F238E27FC236}">
              <a16:creationId xmlns:a16="http://schemas.microsoft.com/office/drawing/2014/main" id="{85C7E0A1-C893-4763-BBA4-08DF8169944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5" name="Text Box 5">
          <a:extLst>
            <a:ext uri="{FF2B5EF4-FFF2-40B4-BE49-F238E27FC236}">
              <a16:creationId xmlns:a16="http://schemas.microsoft.com/office/drawing/2014/main" id="{B425DF44-9B07-494E-ACA9-5DABCACD907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6" name="Text Box 5">
          <a:extLst>
            <a:ext uri="{FF2B5EF4-FFF2-40B4-BE49-F238E27FC236}">
              <a16:creationId xmlns:a16="http://schemas.microsoft.com/office/drawing/2014/main" id="{48BE6B47-EF6B-475B-803C-DF735503075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7" name="Text Box 5">
          <a:extLst>
            <a:ext uri="{FF2B5EF4-FFF2-40B4-BE49-F238E27FC236}">
              <a16:creationId xmlns:a16="http://schemas.microsoft.com/office/drawing/2014/main" id="{AAD7377C-836A-421C-968B-95A0E24041B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8" name="Text Box 5">
          <a:extLst>
            <a:ext uri="{FF2B5EF4-FFF2-40B4-BE49-F238E27FC236}">
              <a16:creationId xmlns:a16="http://schemas.microsoft.com/office/drawing/2014/main" id="{2844783A-4CCE-4957-9F07-A87EC17B8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9" name="Text Box 5">
          <a:extLst>
            <a:ext uri="{FF2B5EF4-FFF2-40B4-BE49-F238E27FC236}">
              <a16:creationId xmlns:a16="http://schemas.microsoft.com/office/drawing/2014/main" id="{9EF1C060-46C0-4874-804C-A36828262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0" name="Text Box 5">
          <a:extLst>
            <a:ext uri="{FF2B5EF4-FFF2-40B4-BE49-F238E27FC236}">
              <a16:creationId xmlns:a16="http://schemas.microsoft.com/office/drawing/2014/main" id="{D3B77AEB-E130-406C-925A-93B701EBED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1" name="Text Box 5">
          <a:extLst>
            <a:ext uri="{FF2B5EF4-FFF2-40B4-BE49-F238E27FC236}">
              <a16:creationId xmlns:a16="http://schemas.microsoft.com/office/drawing/2014/main" id="{B2090B8F-0039-465A-A432-E2414727D1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2" name="Text Box 5">
          <a:extLst>
            <a:ext uri="{FF2B5EF4-FFF2-40B4-BE49-F238E27FC236}">
              <a16:creationId xmlns:a16="http://schemas.microsoft.com/office/drawing/2014/main" id="{5787C3B0-D0F4-4A15-90A8-3425F4D816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3" name="Text Box 5">
          <a:extLst>
            <a:ext uri="{FF2B5EF4-FFF2-40B4-BE49-F238E27FC236}">
              <a16:creationId xmlns:a16="http://schemas.microsoft.com/office/drawing/2014/main" id="{33927BBD-D68C-4895-9894-341FD888CE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4" name="Text Box 5">
          <a:extLst>
            <a:ext uri="{FF2B5EF4-FFF2-40B4-BE49-F238E27FC236}">
              <a16:creationId xmlns:a16="http://schemas.microsoft.com/office/drawing/2014/main" id="{3A067FF8-8F34-4BD4-9464-64CE9F3B7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5" name="Text Box 5">
          <a:extLst>
            <a:ext uri="{FF2B5EF4-FFF2-40B4-BE49-F238E27FC236}">
              <a16:creationId xmlns:a16="http://schemas.microsoft.com/office/drawing/2014/main" id="{800F1F45-6D97-4AA9-805C-D4206AF386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6" name="Text Box 5">
          <a:extLst>
            <a:ext uri="{FF2B5EF4-FFF2-40B4-BE49-F238E27FC236}">
              <a16:creationId xmlns:a16="http://schemas.microsoft.com/office/drawing/2014/main" id="{81AE882E-5C36-4772-BDFD-3DAFD9665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7" name="Text Box 5">
          <a:extLst>
            <a:ext uri="{FF2B5EF4-FFF2-40B4-BE49-F238E27FC236}">
              <a16:creationId xmlns:a16="http://schemas.microsoft.com/office/drawing/2014/main" id="{2E16E3A4-5C87-4193-84A9-3590B6887F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8" name="Text Box 5">
          <a:extLst>
            <a:ext uri="{FF2B5EF4-FFF2-40B4-BE49-F238E27FC236}">
              <a16:creationId xmlns:a16="http://schemas.microsoft.com/office/drawing/2014/main" id="{C68BC3A4-2EC6-45DB-B2A4-42A18F200E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9" name="Text Box 5">
          <a:extLst>
            <a:ext uri="{FF2B5EF4-FFF2-40B4-BE49-F238E27FC236}">
              <a16:creationId xmlns:a16="http://schemas.microsoft.com/office/drawing/2014/main" id="{2DA3BBE6-463D-4DBF-8661-3881AC01D4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0" name="Text Box 5">
          <a:extLst>
            <a:ext uri="{FF2B5EF4-FFF2-40B4-BE49-F238E27FC236}">
              <a16:creationId xmlns:a16="http://schemas.microsoft.com/office/drawing/2014/main" id="{0DEBF1C2-DFD9-4C89-9D3C-DB56EC57C8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1" name="Text Box 5">
          <a:extLst>
            <a:ext uri="{FF2B5EF4-FFF2-40B4-BE49-F238E27FC236}">
              <a16:creationId xmlns:a16="http://schemas.microsoft.com/office/drawing/2014/main" id="{0D5865FD-818A-40CE-9398-3BA4292D69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2" name="Text Box 5">
          <a:extLst>
            <a:ext uri="{FF2B5EF4-FFF2-40B4-BE49-F238E27FC236}">
              <a16:creationId xmlns:a16="http://schemas.microsoft.com/office/drawing/2014/main" id="{3D76EADD-5427-4FBA-BEC1-3701675DE2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3" name="Text Box 5">
          <a:extLst>
            <a:ext uri="{FF2B5EF4-FFF2-40B4-BE49-F238E27FC236}">
              <a16:creationId xmlns:a16="http://schemas.microsoft.com/office/drawing/2014/main" id="{5EDCE568-36C8-44D5-85E1-EA2DCCD272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4" name="Text Box 5">
          <a:extLst>
            <a:ext uri="{FF2B5EF4-FFF2-40B4-BE49-F238E27FC236}">
              <a16:creationId xmlns:a16="http://schemas.microsoft.com/office/drawing/2014/main" id="{CA8E899A-512F-4134-BB82-8D0D15D78C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5" name="Text Box 5">
          <a:extLst>
            <a:ext uri="{FF2B5EF4-FFF2-40B4-BE49-F238E27FC236}">
              <a16:creationId xmlns:a16="http://schemas.microsoft.com/office/drawing/2014/main" id="{78B3284C-94D3-45E8-BBA9-5B9C1CD2CD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6" name="Text Box 5">
          <a:extLst>
            <a:ext uri="{FF2B5EF4-FFF2-40B4-BE49-F238E27FC236}">
              <a16:creationId xmlns:a16="http://schemas.microsoft.com/office/drawing/2014/main" id="{BE3E4B5B-5963-4369-8D24-91D0D46583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7" name="Text Box 5">
          <a:extLst>
            <a:ext uri="{FF2B5EF4-FFF2-40B4-BE49-F238E27FC236}">
              <a16:creationId xmlns:a16="http://schemas.microsoft.com/office/drawing/2014/main" id="{C055ACB4-E8C1-4911-ACC0-43DFAF1AAD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8" name="Text Box 5">
          <a:extLst>
            <a:ext uri="{FF2B5EF4-FFF2-40B4-BE49-F238E27FC236}">
              <a16:creationId xmlns:a16="http://schemas.microsoft.com/office/drawing/2014/main" id="{C7249CA3-8086-454D-927B-763DD0508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9" name="Text Box 5">
          <a:extLst>
            <a:ext uri="{FF2B5EF4-FFF2-40B4-BE49-F238E27FC236}">
              <a16:creationId xmlns:a16="http://schemas.microsoft.com/office/drawing/2014/main" id="{5129B6D0-1F4C-4433-AA22-D4FE03CA7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0" name="Text Box 5">
          <a:extLst>
            <a:ext uri="{FF2B5EF4-FFF2-40B4-BE49-F238E27FC236}">
              <a16:creationId xmlns:a16="http://schemas.microsoft.com/office/drawing/2014/main" id="{B71035B0-065E-4EF7-81B0-F822A96B13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1" name="Text Box 5">
          <a:extLst>
            <a:ext uri="{FF2B5EF4-FFF2-40B4-BE49-F238E27FC236}">
              <a16:creationId xmlns:a16="http://schemas.microsoft.com/office/drawing/2014/main" id="{C5D0602A-B043-4181-846D-71B7800765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2" name="Text Box 5">
          <a:extLst>
            <a:ext uri="{FF2B5EF4-FFF2-40B4-BE49-F238E27FC236}">
              <a16:creationId xmlns:a16="http://schemas.microsoft.com/office/drawing/2014/main" id="{8EA63972-035C-4272-A8AF-4E57641F1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3" name="Text Box 5">
          <a:extLst>
            <a:ext uri="{FF2B5EF4-FFF2-40B4-BE49-F238E27FC236}">
              <a16:creationId xmlns:a16="http://schemas.microsoft.com/office/drawing/2014/main" id="{419E6B25-CF1B-4417-96A5-2BFB682A83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4" name="Text Box 5">
          <a:extLst>
            <a:ext uri="{FF2B5EF4-FFF2-40B4-BE49-F238E27FC236}">
              <a16:creationId xmlns:a16="http://schemas.microsoft.com/office/drawing/2014/main" id="{A10E2F4B-56A4-4F71-A3F6-08D00B8459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5" name="Text Box 5">
          <a:extLst>
            <a:ext uri="{FF2B5EF4-FFF2-40B4-BE49-F238E27FC236}">
              <a16:creationId xmlns:a16="http://schemas.microsoft.com/office/drawing/2014/main" id="{DAA3E36B-AAB2-464E-84BB-AEED28495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6" name="Text Box 5">
          <a:extLst>
            <a:ext uri="{FF2B5EF4-FFF2-40B4-BE49-F238E27FC236}">
              <a16:creationId xmlns:a16="http://schemas.microsoft.com/office/drawing/2014/main" id="{9DBE4664-0409-47FB-8903-B5DA1B42D9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7" name="Text Box 5">
          <a:extLst>
            <a:ext uri="{FF2B5EF4-FFF2-40B4-BE49-F238E27FC236}">
              <a16:creationId xmlns:a16="http://schemas.microsoft.com/office/drawing/2014/main" id="{7A2A62B6-6000-4D11-8C46-5C861C9204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8" name="Text Box 5">
          <a:extLst>
            <a:ext uri="{FF2B5EF4-FFF2-40B4-BE49-F238E27FC236}">
              <a16:creationId xmlns:a16="http://schemas.microsoft.com/office/drawing/2014/main" id="{83642AB1-8F14-4B0A-956C-C559C19800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9" name="Text Box 5">
          <a:extLst>
            <a:ext uri="{FF2B5EF4-FFF2-40B4-BE49-F238E27FC236}">
              <a16:creationId xmlns:a16="http://schemas.microsoft.com/office/drawing/2014/main" id="{C73C5DA9-CBDC-45C7-ADF8-B56BCCB8D4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0" name="Text Box 5">
          <a:extLst>
            <a:ext uri="{FF2B5EF4-FFF2-40B4-BE49-F238E27FC236}">
              <a16:creationId xmlns:a16="http://schemas.microsoft.com/office/drawing/2014/main" id="{B1D13F48-9027-49DB-8338-01B15850A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1" name="Text Box 5">
          <a:extLst>
            <a:ext uri="{FF2B5EF4-FFF2-40B4-BE49-F238E27FC236}">
              <a16:creationId xmlns:a16="http://schemas.microsoft.com/office/drawing/2014/main" id="{098D40E7-7A8F-423F-9A01-CE8AE06BA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2" name="Text Box 5">
          <a:extLst>
            <a:ext uri="{FF2B5EF4-FFF2-40B4-BE49-F238E27FC236}">
              <a16:creationId xmlns:a16="http://schemas.microsoft.com/office/drawing/2014/main" id="{4E4EF79E-C0EE-4DCB-8148-56D02CEE3B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3" name="Text Box 5">
          <a:extLst>
            <a:ext uri="{FF2B5EF4-FFF2-40B4-BE49-F238E27FC236}">
              <a16:creationId xmlns:a16="http://schemas.microsoft.com/office/drawing/2014/main" id="{78FFAE61-42F6-4535-B798-963949D44A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4" name="Text Box 5">
          <a:extLst>
            <a:ext uri="{FF2B5EF4-FFF2-40B4-BE49-F238E27FC236}">
              <a16:creationId xmlns:a16="http://schemas.microsoft.com/office/drawing/2014/main" id="{4B48BFEC-021E-46F3-9A11-D98C83AEE8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5" name="Text Box 5">
          <a:extLst>
            <a:ext uri="{FF2B5EF4-FFF2-40B4-BE49-F238E27FC236}">
              <a16:creationId xmlns:a16="http://schemas.microsoft.com/office/drawing/2014/main" id="{37154555-6E35-4020-9F1B-D5DB9843D9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6" name="Text Box 5">
          <a:extLst>
            <a:ext uri="{FF2B5EF4-FFF2-40B4-BE49-F238E27FC236}">
              <a16:creationId xmlns:a16="http://schemas.microsoft.com/office/drawing/2014/main" id="{FDF8B3CE-2228-45EE-BE54-AC864FD26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7" name="Text Box 5">
          <a:extLst>
            <a:ext uri="{FF2B5EF4-FFF2-40B4-BE49-F238E27FC236}">
              <a16:creationId xmlns:a16="http://schemas.microsoft.com/office/drawing/2014/main" id="{11A0E5DD-B52A-4D62-A649-0ED559635A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8" name="Text Box 5">
          <a:extLst>
            <a:ext uri="{FF2B5EF4-FFF2-40B4-BE49-F238E27FC236}">
              <a16:creationId xmlns:a16="http://schemas.microsoft.com/office/drawing/2014/main" id="{ADC91F87-37FA-4D5E-86E9-07E5C40CD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9" name="Text Box 5">
          <a:extLst>
            <a:ext uri="{FF2B5EF4-FFF2-40B4-BE49-F238E27FC236}">
              <a16:creationId xmlns:a16="http://schemas.microsoft.com/office/drawing/2014/main" id="{C81CB376-677E-44B2-9E14-1A973696F2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0" name="Text Box 5">
          <a:extLst>
            <a:ext uri="{FF2B5EF4-FFF2-40B4-BE49-F238E27FC236}">
              <a16:creationId xmlns:a16="http://schemas.microsoft.com/office/drawing/2014/main" id="{4257C726-C35E-45D0-8D3A-C637343673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1" name="Text Box 5">
          <a:extLst>
            <a:ext uri="{FF2B5EF4-FFF2-40B4-BE49-F238E27FC236}">
              <a16:creationId xmlns:a16="http://schemas.microsoft.com/office/drawing/2014/main" id="{2B0CC912-2320-4897-9435-A3469305A9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2" name="Text Box 5">
          <a:extLst>
            <a:ext uri="{FF2B5EF4-FFF2-40B4-BE49-F238E27FC236}">
              <a16:creationId xmlns:a16="http://schemas.microsoft.com/office/drawing/2014/main" id="{2C0AF9C0-2BCD-47F8-807F-95E8F2A8AE7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3" name="Text Box 5">
          <a:extLst>
            <a:ext uri="{FF2B5EF4-FFF2-40B4-BE49-F238E27FC236}">
              <a16:creationId xmlns:a16="http://schemas.microsoft.com/office/drawing/2014/main" id="{4137C7A2-114F-43A4-934F-B8DD5F3E5B0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4" name="Text Box 5">
          <a:extLst>
            <a:ext uri="{FF2B5EF4-FFF2-40B4-BE49-F238E27FC236}">
              <a16:creationId xmlns:a16="http://schemas.microsoft.com/office/drawing/2014/main" id="{E44DEE9C-9A82-4EC6-98FC-58A05994D1B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5" name="Text Box 5">
          <a:extLst>
            <a:ext uri="{FF2B5EF4-FFF2-40B4-BE49-F238E27FC236}">
              <a16:creationId xmlns:a16="http://schemas.microsoft.com/office/drawing/2014/main" id="{B11D636D-55A1-46C9-A0FE-F2FD7B61951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6" name="Text Box 5">
          <a:extLst>
            <a:ext uri="{FF2B5EF4-FFF2-40B4-BE49-F238E27FC236}">
              <a16:creationId xmlns:a16="http://schemas.microsoft.com/office/drawing/2014/main" id="{AFFF0BA1-64DF-40DC-9BA2-E97E672A78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7" name="Text Box 5">
          <a:extLst>
            <a:ext uri="{FF2B5EF4-FFF2-40B4-BE49-F238E27FC236}">
              <a16:creationId xmlns:a16="http://schemas.microsoft.com/office/drawing/2014/main" id="{81EA6579-5051-46E3-B630-339152C093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8" name="Text Box 5">
          <a:extLst>
            <a:ext uri="{FF2B5EF4-FFF2-40B4-BE49-F238E27FC236}">
              <a16:creationId xmlns:a16="http://schemas.microsoft.com/office/drawing/2014/main" id="{E2B666C3-0A9E-447E-8A34-5FFF97DE4C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9" name="Text Box 5">
          <a:extLst>
            <a:ext uri="{FF2B5EF4-FFF2-40B4-BE49-F238E27FC236}">
              <a16:creationId xmlns:a16="http://schemas.microsoft.com/office/drawing/2014/main" id="{83287121-B25D-48F1-B9A1-2DFE75211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0" name="Text Box 5">
          <a:extLst>
            <a:ext uri="{FF2B5EF4-FFF2-40B4-BE49-F238E27FC236}">
              <a16:creationId xmlns:a16="http://schemas.microsoft.com/office/drawing/2014/main" id="{EAF08B26-9465-4C91-B82E-430B2256E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1" name="Text Box 5">
          <a:extLst>
            <a:ext uri="{FF2B5EF4-FFF2-40B4-BE49-F238E27FC236}">
              <a16:creationId xmlns:a16="http://schemas.microsoft.com/office/drawing/2014/main" id="{7611C27D-C634-4BAE-B659-3309119604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2" name="Text Box 5">
          <a:extLst>
            <a:ext uri="{FF2B5EF4-FFF2-40B4-BE49-F238E27FC236}">
              <a16:creationId xmlns:a16="http://schemas.microsoft.com/office/drawing/2014/main" id="{B5EF5CCF-62B0-4288-9C1B-DDEB46B671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3" name="Text Box 5">
          <a:extLst>
            <a:ext uri="{FF2B5EF4-FFF2-40B4-BE49-F238E27FC236}">
              <a16:creationId xmlns:a16="http://schemas.microsoft.com/office/drawing/2014/main" id="{8BC9334B-7224-495F-8CAF-591206A946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4" name="Text Box 5">
          <a:extLst>
            <a:ext uri="{FF2B5EF4-FFF2-40B4-BE49-F238E27FC236}">
              <a16:creationId xmlns:a16="http://schemas.microsoft.com/office/drawing/2014/main" id="{C0B90E03-D221-4D62-8F3A-7A7343A8AB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5" name="Text Box 5">
          <a:extLst>
            <a:ext uri="{FF2B5EF4-FFF2-40B4-BE49-F238E27FC236}">
              <a16:creationId xmlns:a16="http://schemas.microsoft.com/office/drawing/2014/main" id="{33D8D492-DE36-43AB-BF06-64C46D159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6" name="Text Box 5">
          <a:extLst>
            <a:ext uri="{FF2B5EF4-FFF2-40B4-BE49-F238E27FC236}">
              <a16:creationId xmlns:a16="http://schemas.microsoft.com/office/drawing/2014/main" id="{FEE6089E-F23F-4909-896A-417309D20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7" name="Text Box 5">
          <a:extLst>
            <a:ext uri="{FF2B5EF4-FFF2-40B4-BE49-F238E27FC236}">
              <a16:creationId xmlns:a16="http://schemas.microsoft.com/office/drawing/2014/main" id="{2EF7CC69-338F-4B24-B2B3-CB2C5D0187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8" name="Text Box 5">
          <a:extLst>
            <a:ext uri="{FF2B5EF4-FFF2-40B4-BE49-F238E27FC236}">
              <a16:creationId xmlns:a16="http://schemas.microsoft.com/office/drawing/2014/main" id="{CA381B82-6C59-4AF4-8C9C-1665B0C689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9" name="Text Box 5">
          <a:extLst>
            <a:ext uri="{FF2B5EF4-FFF2-40B4-BE49-F238E27FC236}">
              <a16:creationId xmlns:a16="http://schemas.microsoft.com/office/drawing/2014/main" id="{0DBFE761-1EDB-43BF-A74B-C5E2008024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0" name="Text Box 5">
          <a:extLst>
            <a:ext uri="{FF2B5EF4-FFF2-40B4-BE49-F238E27FC236}">
              <a16:creationId xmlns:a16="http://schemas.microsoft.com/office/drawing/2014/main" id="{073D8C8B-EA89-4BDA-A199-1C8F248CBF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1" name="Text Box 5">
          <a:extLst>
            <a:ext uri="{FF2B5EF4-FFF2-40B4-BE49-F238E27FC236}">
              <a16:creationId xmlns:a16="http://schemas.microsoft.com/office/drawing/2014/main" id="{CFAA8630-85A8-41A4-AD3E-C947C4859E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2" name="Text Box 5">
          <a:extLst>
            <a:ext uri="{FF2B5EF4-FFF2-40B4-BE49-F238E27FC236}">
              <a16:creationId xmlns:a16="http://schemas.microsoft.com/office/drawing/2014/main" id="{BDA9BDD0-A3CC-44A2-86B6-880B96036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3" name="Text Box 5">
          <a:extLst>
            <a:ext uri="{FF2B5EF4-FFF2-40B4-BE49-F238E27FC236}">
              <a16:creationId xmlns:a16="http://schemas.microsoft.com/office/drawing/2014/main" id="{5BF33070-2115-4C2A-83E8-E3051E7D46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4" name="Text Box 5">
          <a:extLst>
            <a:ext uri="{FF2B5EF4-FFF2-40B4-BE49-F238E27FC236}">
              <a16:creationId xmlns:a16="http://schemas.microsoft.com/office/drawing/2014/main" id="{639190FD-B347-4F16-903A-CE65DAAA87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5" name="Text Box 5">
          <a:extLst>
            <a:ext uri="{FF2B5EF4-FFF2-40B4-BE49-F238E27FC236}">
              <a16:creationId xmlns:a16="http://schemas.microsoft.com/office/drawing/2014/main" id="{AA571336-B9BC-438D-8F6F-FF1859B6DD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6" name="Text Box 5">
          <a:extLst>
            <a:ext uri="{FF2B5EF4-FFF2-40B4-BE49-F238E27FC236}">
              <a16:creationId xmlns:a16="http://schemas.microsoft.com/office/drawing/2014/main" id="{272D554F-235C-488C-BED5-A8B53A6524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7" name="Text Box 5">
          <a:extLst>
            <a:ext uri="{FF2B5EF4-FFF2-40B4-BE49-F238E27FC236}">
              <a16:creationId xmlns:a16="http://schemas.microsoft.com/office/drawing/2014/main" id="{A7549710-37F5-4998-B3B4-662503E595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8" name="Text Box 5">
          <a:extLst>
            <a:ext uri="{FF2B5EF4-FFF2-40B4-BE49-F238E27FC236}">
              <a16:creationId xmlns:a16="http://schemas.microsoft.com/office/drawing/2014/main" id="{1759EEC9-7EF5-4D7F-A13A-1398026023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9" name="Text Box 5">
          <a:extLst>
            <a:ext uri="{FF2B5EF4-FFF2-40B4-BE49-F238E27FC236}">
              <a16:creationId xmlns:a16="http://schemas.microsoft.com/office/drawing/2014/main" id="{CE93E090-5BEA-47D2-BDA3-971BB51781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0" name="Text Box 5">
          <a:extLst>
            <a:ext uri="{FF2B5EF4-FFF2-40B4-BE49-F238E27FC236}">
              <a16:creationId xmlns:a16="http://schemas.microsoft.com/office/drawing/2014/main" id="{69482E48-9323-46E7-ABE7-698CF8446E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1" name="Text Box 5">
          <a:extLst>
            <a:ext uri="{FF2B5EF4-FFF2-40B4-BE49-F238E27FC236}">
              <a16:creationId xmlns:a16="http://schemas.microsoft.com/office/drawing/2014/main" id="{040270DF-35C3-4B05-9016-4F73F519A5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2" name="Text Box 5">
          <a:extLst>
            <a:ext uri="{FF2B5EF4-FFF2-40B4-BE49-F238E27FC236}">
              <a16:creationId xmlns:a16="http://schemas.microsoft.com/office/drawing/2014/main" id="{E3C71F53-56A7-41F3-9F3E-1EBE2B3574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3" name="Text Box 5">
          <a:extLst>
            <a:ext uri="{FF2B5EF4-FFF2-40B4-BE49-F238E27FC236}">
              <a16:creationId xmlns:a16="http://schemas.microsoft.com/office/drawing/2014/main" id="{FB25FB7F-FB0E-4C03-B634-16D5CE67E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4" name="Text Box 5">
          <a:extLst>
            <a:ext uri="{FF2B5EF4-FFF2-40B4-BE49-F238E27FC236}">
              <a16:creationId xmlns:a16="http://schemas.microsoft.com/office/drawing/2014/main" id="{57479AE4-4BF7-49CF-86F8-6FA385867F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5" name="Text Box 5">
          <a:extLst>
            <a:ext uri="{FF2B5EF4-FFF2-40B4-BE49-F238E27FC236}">
              <a16:creationId xmlns:a16="http://schemas.microsoft.com/office/drawing/2014/main" id="{9D60A873-1316-40FB-9D45-741D6A6A49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6" name="Text Box 5">
          <a:extLst>
            <a:ext uri="{FF2B5EF4-FFF2-40B4-BE49-F238E27FC236}">
              <a16:creationId xmlns:a16="http://schemas.microsoft.com/office/drawing/2014/main" id="{1FAE1719-B561-4F27-98CA-F9D5094B67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7" name="Text Box 5">
          <a:extLst>
            <a:ext uri="{FF2B5EF4-FFF2-40B4-BE49-F238E27FC236}">
              <a16:creationId xmlns:a16="http://schemas.microsoft.com/office/drawing/2014/main" id="{585A92E8-7B8F-4FCD-A9C9-EA5A0913A2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8" name="Text Box 5">
          <a:extLst>
            <a:ext uri="{FF2B5EF4-FFF2-40B4-BE49-F238E27FC236}">
              <a16:creationId xmlns:a16="http://schemas.microsoft.com/office/drawing/2014/main" id="{F4EA37DC-D6D0-4E54-A213-86BF7BD902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9" name="Text Box 5">
          <a:extLst>
            <a:ext uri="{FF2B5EF4-FFF2-40B4-BE49-F238E27FC236}">
              <a16:creationId xmlns:a16="http://schemas.microsoft.com/office/drawing/2014/main" id="{0E196629-F476-4F42-AB23-1E4045B77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0" name="Text Box 5">
          <a:extLst>
            <a:ext uri="{FF2B5EF4-FFF2-40B4-BE49-F238E27FC236}">
              <a16:creationId xmlns:a16="http://schemas.microsoft.com/office/drawing/2014/main" id="{5E308F90-9601-43E2-B3F0-AC82F89513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1" name="Text Box 5">
          <a:extLst>
            <a:ext uri="{FF2B5EF4-FFF2-40B4-BE49-F238E27FC236}">
              <a16:creationId xmlns:a16="http://schemas.microsoft.com/office/drawing/2014/main" id="{C6315842-F887-4DCE-964F-0F597F025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2" name="Text Box 5">
          <a:extLst>
            <a:ext uri="{FF2B5EF4-FFF2-40B4-BE49-F238E27FC236}">
              <a16:creationId xmlns:a16="http://schemas.microsoft.com/office/drawing/2014/main" id="{11AE0830-3B58-47E2-A1F7-C051D4020B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3" name="Text Box 5">
          <a:extLst>
            <a:ext uri="{FF2B5EF4-FFF2-40B4-BE49-F238E27FC236}">
              <a16:creationId xmlns:a16="http://schemas.microsoft.com/office/drawing/2014/main" id="{D1DB2B79-7ED2-469A-9B47-0D86A6F64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4" name="Text Box 5">
          <a:extLst>
            <a:ext uri="{FF2B5EF4-FFF2-40B4-BE49-F238E27FC236}">
              <a16:creationId xmlns:a16="http://schemas.microsoft.com/office/drawing/2014/main" id="{330571BF-255C-462A-A7FA-60AA0E6CFB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5" name="Text Box 5">
          <a:extLst>
            <a:ext uri="{FF2B5EF4-FFF2-40B4-BE49-F238E27FC236}">
              <a16:creationId xmlns:a16="http://schemas.microsoft.com/office/drawing/2014/main" id="{D1A6FD4A-EC21-455F-BB99-0F23FCAE6B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6" name="Text Box 5">
          <a:extLst>
            <a:ext uri="{FF2B5EF4-FFF2-40B4-BE49-F238E27FC236}">
              <a16:creationId xmlns:a16="http://schemas.microsoft.com/office/drawing/2014/main" id="{06A0FA37-EACA-4F3A-929E-198A51D60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7" name="Text Box 5">
          <a:extLst>
            <a:ext uri="{FF2B5EF4-FFF2-40B4-BE49-F238E27FC236}">
              <a16:creationId xmlns:a16="http://schemas.microsoft.com/office/drawing/2014/main" id="{6FD432F6-3272-4C26-80DA-D17B647FC9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8" name="Text Box 5">
          <a:extLst>
            <a:ext uri="{FF2B5EF4-FFF2-40B4-BE49-F238E27FC236}">
              <a16:creationId xmlns:a16="http://schemas.microsoft.com/office/drawing/2014/main" id="{FA177699-2263-4F72-934D-795395AFD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9" name="Text Box 5">
          <a:extLst>
            <a:ext uri="{FF2B5EF4-FFF2-40B4-BE49-F238E27FC236}">
              <a16:creationId xmlns:a16="http://schemas.microsoft.com/office/drawing/2014/main" id="{DC334397-16EC-43B3-B686-F45187B630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0" name="Text Box 5">
          <a:extLst>
            <a:ext uri="{FF2B5EF4-FFF2-40B4-BE49-F238E27FC236}">
              <a16:creationId xmlns:a16="http://schemas.microsoft.com/office/drawing/2014/main" id="{9C216E0D-59FF-476A-AEB4-62C78B1F41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1" name="Text Box 5">
          <a:extLst>
            <a:ext uri="{FF2B5EF4-FFF2-40B4-BE49-F238E27FC236}">
              <a16:creationId xmlns:a16="http://schemas.microsoft.com/office/drawing/2014/main" id="{232CD719-E42C-41A0-8F37-729C690747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2" name="Text Box 5">
          <a:extLst>
            <a:ext uri="{FF2B5EF4-FFF2-40B4-BE49-F238E27FC236}">
              <a16:creationId xmlns:a16="http://schemas.microsoft.com/office/drawing/2014/main" id="{06CD861D-EF21-48EF-BE7B-CE9324C6BAB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3" name="Text Box 5">
          <a:extLst>
            <a:ext uri="{FF2B5EF4-FFF2-40B4-BE49-F238E27FC236}">
              <a16:creationId xmlns:a16="http://schemas.microsoft.com/office/drawing/2014/main" id="{19B401F4-B0FB-4DA5-BB96-293B8D5A74A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4" name="Text Box 5">
          <a:extLst>
            <a:ext uri="{FF2B5EF4-FFF2-40B4-BE49-F238E27FC236}">
              <a16:creationId xmlns:a16="http://schemas.microsoft.com/office/drawing/2014/main" id="{12C24171-9AC2-4E19-85C1-3D13D94D4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5" name="Text Box 5">
          <a:extLst>
            <a:ext uri="{FF2B5EF4-FFF2-40B4-BE49-F238E27FC236}">
              <a16:creationId xmlns:a16="http://schemas.microsoft.com/office/drawing/2014/main" id="{6CE02CD4-CFCF-4CBF-B1D5-C60A9719F7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6" name="Text Box 5">
          <a:extLst>
            <a:ext uri="{FF2B5EF4-FFF2-40B4-BE49-F238E27FC236}">
              <a16:creationId xmlns:a16="http://schemas.microsoft.com/office/drawing/2014/main" id="{8A6AB362-40AB-43D6-8669-32E6128EC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7" name="Text Box 5">
          <a:extLst>
            <a:ext uri="{FF2B5EF4-FFF2-40B4-BE49-F238E27FC236}">
              <a16:creationId xmlns:a16="http://schemas.microsoft.com/office/drawing/2014/main" id="{0959302E-8103-48CC-9997-7A4550EF1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8" name="Text Box 5">
          <a:extLst>
            <a:ext uri="{FF2B5EF4-FFF2-40B4-BE49-F238E27FC236}">
              <a16:creationId xmlns:a16="http://schemas.microsoft.com/office/drawing/2014/main" id="{1F7C97DA-E59A-44EB-A76E-C3AF2F0084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9" name="Text Box 5">
          <a:extLst>
            <a:ext uri="{FF2B5EF4-FFF2-40B4-BE49-F238E27FC236}">
              <a16:creationId xmlns:a16="http://schemas.microsoft.com/office/drawing/2014/main" id="{2258124D-ED6F-46C2-BA49-4C2BCF50D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0" name="Text Box 5">
          <a:extLst>
            <a:ext uri="{FF2B5EF4-FFF2-40B4-BE49-F238E27FC236}">
              <a16:creationId xmlns:a16="http://schemas.microsoft.com/office/drawing/2014/main" id="{F9D7ABC2-5235-405B-ADFA-6D7FD7340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1" name="Text Box 5">
          <a:extLst>
            <a:ext uri="{FF2B5EF4-FFF2-40B4-BE49-F238E27FC236}">
              <a16:creationId xmlns:a16="http://schemas.microsoft.com/office/drawing/2014/main" id="{5F40EEF1-D184-4D1B-AC41-E0A193401F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2" name="Text Box 5">
          <a:extLst>
            <a:ext uri="{FF2B5EF4-FFF2-40B4-BE49-F238E27FC236}">
              <a16:creationId xmlns:a16="http://schemas.microsoft.com/office/drawing/2014/main" id="{7895CD70-A8A0-4D62-8652-2AB6BFCC83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3" name="Text Box 5">
          <a:extLst>
            <a:ext uri="{FF2B5EF4-FFF2-40B4-BE49-F238E27FC236}">
              <a16:creationId xmlns:a16="http://schemas.microsoft.com/office/drawing/2014/main" id="{F098D2C3-B231-4429-8667-514D5D3EC8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4" name="Text Box 5">
          <a:extLst>
            <a:ext uri="{FF2B5EF4-FFF2-40B4-BE49-F238E27FC236}">
              <a16:creationId xmlns:a16="http://schemas.microsoft.com/office/drawing/2014/main" id="{00EA95E6-5FE2-4735-A3E2-5EE63F71F0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5" name="Text Box 5">
          <a:extLst>
            <a:ext uri="{FF2B5EF4-FFF2-40B4-BE49-F238E27FC236}">
              <a16:creationId xmlns:a16="http://schemas.microsoft.com/office/drawing/2014/main" id="{61118245-9A20-4700-BBF2-F4644A6884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6" name="Text Box 5">
          <a:extLst>
            <a:ext uri="{FF2B5EF4-FFF2-40B4-BE49-F238E27FC236}">
              <a16:creationId xmlns:a16="http://schemas.microsoft.com/office/drawing/2014/main" id="{26729A54-E3B2-4EF1-9178-562A2EFFEA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7" name="Text Box 5">
          <a:extLst>
            <a:ext uri="{FF2B5EF4-FFF2-40B4-BE49-F238E27FC236}">
              <a16:creationId xmlns:a16="http://schemas.microsoft.com/office/drawing/2014/main" id="{239A7AFC-8D77-4514-8901-007EACF5C2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8" name="Text Box 5">
          <a:extLst>
            <a:ext uri="{FF2B5EF4-FFF2-40B4-BE49-F238E27FC236}">
              <a16:creationId xmlns:a16="http://schemas.microsoft.com/office/drawing/2014/main" id="{EEAA90A8-7FE7-41A8-B7EF-4C82A451E1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9" name="Text Box 5">
          <a:extLst>
            <a:ext uri="{FF2B5EF4-FFF2-40B4-BE49-F238E27FC236}">
              <a16:creationId xmlns:a16="http://schemas.microsoft.com/office/drawing/2014/main" id="{771E3CB9-6CB4-4350-B597-A0F4C01BB8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0" name="Text Box 5">
          <a:extLst>
            <a:ext uri="{FF2B5EF4-FFF2-40B4-BE49-F238E27FC236}">
              <a16:creationId xmlns:a16="http://schemas.microsoft.com/office/drawing/2014/main" id="{BFD60C90-44D0-4A28-9E39-27BC8767D3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1" name="Text Box 5">
          <a:extLst>
            <a:ext uri="{FF2B5EF4-FFF2-40B4-BE49-F238E27FC236}">
              <a16:creationId xmlns:a16="http://schemas.microsoft.com/office/drawing/2014/main" id="{7F4E6CEF-4A0B-47C1-9663-79A5B932D0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2" name="Text Box 5">
          <a:extLst>
            <a:ext uri="{FF2B5EF4-FFF2-40B4-BE49-F238E27FC236}">
              <a16:creationId xmlns:a16="http://schemas.microsoft.com/office/drawing/2014/main" id="{061FA84C-2690-425B-99E4-1D537291F8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3" name="Text Box 5">
          <a:extLst>
            <a:ext uri="{FF2B5EF4-FFF2-40B4-BE49-F238E27FC236}">
              <a16:creationId xmlns:a16="http://schemas.microsoft.com/office/drawing/2014/main" id="{B1131888-E144-460A-93E2-724B4D75A4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4" name="Text Box 5">
          <a:extLst>
            <a:ext uri="{FF2B5EF4-FFF2-40B4-BE49-F238E27FC236}">
              <a16:creationId xmlns:a16="http://schemas.microsoft.com/office/drawing/2014/main" id="{BA9305AF-2818-4511-A430-606E2F1F3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5" name="Text Box 5">
          <a:extLst>
            <a:ext uri="{FF2B5EF4-FFF2-40B4-BE49-F238E27FC236}">
              <a16:creationId xmlns:a16="http://schemas.microsoft.com/office/drawing/2014/main" id="{C7E413D8-1D4C-46D2-99C9-594B2E7ED0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6" name="Text Box 5">
          <a:extLst>
            <a:ext uri="{FF2B5EF4-FFF2-40B4-BE49-F238E27FC236}">
              <a16:creationId xmlns:a16="http://schemas.microsoft.com/office/drawing/2014/main" id="{D235DD7A-BA55-4BB0-B4E6-6F9C168F08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7" name="Text Box 5">
          <a:extLst>
            <a:ext uri="{FF2B5EF4-FFF2-40B4-BE49-F238E27FC236}">
              <a16:creationId xmlns:a16="http://schemas.microsoft.com/office/drawing/2014/main" id="{712911B3-E017-427B-AB0A-632148D82C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8" name="Text Box 5">
          <a:extLst>
            <a:ext uri="{FF2B5EF4-FFF2-40B4-BE49-F238E27FC236}">
              <a16:creationId xmlns:a16="http://schemas.microsoft.com/office/drawing/2014/main" id="{9B4102C1-829A-4000-9E17-FA682F5F76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9" name="Text Box 5">
          <a:extLst>
            <a:ext uri="{FF2B5EF4-FFF2-40B4-BE49-F238E27FC236}">
              <a16:creationId xmlns:a16="http://schemas.microsoft.com/office/drawing/2014/main" id="{98558923-4989-411F-A40A-587D2196B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0" name="Text Box 5">
          <a:extLst>
            <a:ext uri="{FF2B5EF4-FFF2-40B4-BE49-F238E27FC236}">
              <a16:creationId xmlns:a16="http://schemas.microsoft.com/office/drawing/2014/main" id="{E2B1A6DB-DAED-4311-9311-05DCAF4A0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1" name="Text Box 5">
          <a:extLst>
            <a:ext uri="{FF2B5EF4-FFF2-40B4-BE49-F238E27FC236}">
              <a16:creationId xmlns:a16="http://schemas.microsoft.com/office/drawing/2014/main" id="{D8C72375-1200-4D1A-9353-2BF6EAEF82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2" name="Text Box 5">
          <a:extLst>
            <a:ext uri="{FF2B5EF4-FFF2-40B4-BE49-F238E27FC236}">
              <a16:creationId xmlns:a16="http://schemas.microsoft.com/office/drawing/2014/main" id="{B8A814E2-05A5-44D2-BAE2-0C1CDF9917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3" name="Text Box 5">
          <a:extLst>
            <a:ext uri="{FF2B5EF4-FFF2-40B4-BE49-F238E27FC236}">
              <a16:creationId xmlns:a16="http://schemas.microsoft.com/office/drawing/2014/main" id="{CE95B9EA-D39E-4FE5-A960-6417F0F9A0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4" name="Text Box 5">
          <a:extLst>
            <a:ext uri="{FF2B5EF4-FFF2-40B4-BE49-F238E27FC236}">
              <a16:creationId xmlns:a16="http://schemas.microsoft.com/office/drawing/2014/main" id="{1B673223-3EEB-47E7-B8EA-4078F67256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5" name="Text Box 5">
          <a:extLst>
            <a:ext uri="{FF2B5EF4-FFF2-40B4-BE49-F238E27FC236}">
              <a16:creationId xmlns:a16="http://schemas.microsoft.com/office/drawing/2014/main" id="{7F423523-E84F-4C6A-8E77-6F6D83117A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6" name="Text Box 5">
          <a:extLst>
            <a:ext uri="{FF2B5EF4-FFF2-40B4-BE49-F238E27FC236}">
              <a16:creationId xmlns:a16="http://schemas.microsoft.com/office/drawing/2014/main" id="{81460A1F-0191-47D0-8D7E-217BB15EEF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7" name="Text Box 5">
          <a:extLst>
            <a:ext uri="{FF2B5EF4-FFF2-40B4-BE49-F238E27FC236}">
              <a16:creationId xmlns:a16="http://schemas.microsoft.com/office/drawing/2014/main" id="{9643E6AE-41EE-42D0-97C0-19115E5C36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8" name="Text Box 5">
          <a:extLst>
            <a:ext uri="{FF2B5EF4-FFF2-40B4-BE49-F238E27FC236}">
              <a16:creationId xmlns:a16="http://schemas.microsoft.com/office/drawing/2014/main" id="{92EFF9C8-0BD8-495A-B8F6-9406A98A3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9" name="Text Box 5">
          <a:extLst>
            <a:ext uri="{FF2B5EF4-FFF2-40B4-BE49-F238E27FC236}">
              <a16:creationId xmlns:a16="http://schemas.microsoft.com/office/drawing/2014/main" id="{50FD2A11-2F2F-491A-A85B-7C53AD5B8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0" name="Text Box 5">
          <a:extLst>
            <a:ext uri="{FF2B5EF4-FFF2-40B4-BE49-F238E27FC236}">
              <a16:creationId xmlns:a16="http://schemas.microsoft.com/office/drawing/2014/main" id="{D0E9AE72-FA91-4CBC-AB81-03F61B997B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1" name="Text Box 5">
          <a:extLst>
            <a:ext uri="{FF2B5EF4-FFF2-40B4-BE49-F238E27FC236}">
              <a16:creationId xmlns:a16="http://schemas.microsoft.com/office/drawing/2014/main" id="{F91D1D0F-CDD1-48A6-A9EB-C39A849C4E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2" name="Text Box 5">
          <a:extLst>
            <a:ext uri="{FF2B5EF4-FFF2-40B4-BE49-F238E27FC236}">
              <a16:creationId xmlns:a16="http://schemas.microsoft.com/office/drawing/2014/main" id="{0AE6B838-600E-44B3-8993-32153F9796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3" name="Text Box 5">
          <a:extLst>
            <a:ext uri="{FF2B5EF4-FFF2-40B4-BE49-F238E27FC236}">
              <a16:creationId xmlns:a16="http://schemas.microsoft.com/office/drawing/2014/main" id="{41A404B1-9F61-40AC-AB49-A125EE621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4" name="Text Box 5">
          <a:extLst>
            <a:ext uri="{FF2B5EF4-FFF2-40B4-BE49-F238E27FC236}">
              <a16:creationId xmlns:a16="http://schemas.microsoft.com/office/drawing/2014/main" id="{83BA19A3-681C-495C-8628-F7E07D2540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5" name="Text Box 5">
          <a:extLst>
            <a:ext uri="{FF2B5EF4-FFF2-40B4-BE49-F238E27FC236}">
              <a16:creationId xmlns:a16="http://schemas.microsoft.com/office/drawing/2014/main" id="{300BD48F-4DCF-4D65-A65C-3C089931B4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6" name="Text Box 5">
          <a:extLst>
            <a:ext uri="{FF2B5EF4-FFF2-40B4-BE49-F238E27FC236}">
              <a16:creationId xmlns:a16="http://schemas.microsoft.com/office/drawing/2014/main" id="{8993B428-6147-4AF0-9E53-99A7846134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7" name="Text Box 5">
          <a:extLst>
            <a:ext uri="{FF2B5EF4-FFF2-40B4-BE49-F238E27FC236}">
              <a16:creationId xmlns:a16="http://schemas.microsoft.com/office/drawing/2014/main" id="{D7859424-ECF9-4EF5-A544-9E8C375A54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38" name="Text Box 5">
          <a:extLst>
            <a:ext uri="{FF2B5EF4-FFF2-40B4-BE49-F238E27FC236}">
              <a16:creationId xmlns:a16="http://schemas.microsoft.com/office/drawing/2014/main" id="{B51E5978-1214-4515-81DC-958EAB209DF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39" name="Text Box 5">
          <a:extLst>
            <a:ext uri="{FF2B5EF4-FFF2-40B4-BE49-F238E27FC236}">
              <a16:creationId xmlns:a16="http://schemas.microsoft.com/office/drawing/2014/main" id="{3ADB4BD8-C07E-408C-81D8-B2478F1F8E4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40" name="Text Box 5">
          <a:extLst>
            <a:ext uri="{FF2B5EF4-FFF2-40B4-BE49-F238E27FC236}">
              <a16:creationId xmlns:a16="http://schemas.microsoft.com/office/drawing/2014/main" id="{1BABE059-6047-41CA-BDFF-2C524414015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41" name="Text Box 5">
          <a:extLst>
            <a:ext uri="{FF2B5EF4-FFF2-40B4-BE49-F238E27FC236}">
              <a16:creationId xmlns:a16="http://schemas.microsoft.com/office/drawing/2014/main" id="{2CD5080B-1E26-4208-BA4A-E9C13DE2B12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2" name="Text Box 5">
          <a:extLst>
            <a:ext uri="{FF2B5EF4-FFF2-40B4-BE49-F238E27FC236}">
              <a16:creationId xmlns:a16="http://schemas.microsoft.com/office/drawing/2014/main" id="{67F87F8D-46B6-4F11-B846-6CEF98DDBA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3" name="Text Box 5">
          <a:extLst>
            <a:ext uri="{FF2B5EF4-FFF2-40B4-BE49-F238E27FC236}">
              <a16:creationId xmlns:a16="http://schemas.microsoft.com/office/drawing/2014/main" id="{C13649EB-F113-4420-9526-5C4C6F7B37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4" name="Text Box 5">
          <a:extLst>
            <a:ext uri="{FF2B5EF4-FFF2-40B4-BE49-F238E27FC236}">
              <a16:creationId xmlns:a16="http://schemas.microsoft.com/office/drawing/2014/main" id="{A67CC00E-0855-4324-A2B4-C7F48115E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5" name="Text Box 5">
          <a:extLst>
            <a:ext uri="{FF2B5EF4-FFF2-40B4-BE49-F238E27FC236}">
              <a16:creationId xmlns:a16="http://schemas.microsoft.com/office/drawing/2014/main" id="{810CB8D9-756D-469B-B6BF-A8F6675D3B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6" name="Text Box 5">
          <a:extLst>
            <a:ext uri="{FF2B5EF4-FFF2-40B4-BE49-F238E27FC236}">
              <a16:creationId xmlns:a16="http://schemas.microsoft.com/office/drawing/2014/main" id="{9D6CBB73-297A-4A13-BB44-70CBF963F0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7" name="Text Box 5">
          <a:extLst>
            <a:ext uri="{FF2B5EF4-FFF2-40B4-BE49-F238E27FC236}">
              <a16:creationId xmlns:a16="http://schemas.microsoft.com/office/drawing/2014/main" id="{EEFF7EC4-E56D-4DA9-8D55-B1C67A0CE7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8" name="Text Box 5">
          <a:extLst>
            <a:ext uri="{FF2B5EF4-FFF2-40B4-BE49-F238E27FC236}">
              <a16:creationId xmlns:a16="http://schemas.microsoft.com/office/drawing/2014/main" id="{C8C2DBDD-B5BA-4020-8E98-72B256BED3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9" name="Text Box 5">
          <a:extLst>
            <a:ext uri="{FF2B5EF4-FFF2-40B4-BE49-F238E27FC236}">
              <a16:creationId xmlns:a16="http://schemas.microsoft.com/office/drawing/2014/main" id="{F412BC66-3915-4AF8-8132-51915F0E8F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0" name="Text Box 5">
          <a:extLst>
            <a:ext uri="{FF2B5EF4-FFF2-40B4-BE49-F238E27FC236}">
              <a16:creationId xmlns:a16="http://schemas.microsoft.com/office/drawing/2014/main" id="{4963537E-1DCA-4C94-ACF2-B49AD50B94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1" name="Text Box 5">
          <a:extLst>
            <a:ext uri="{FF2B5EF4-FFF2-40B4-BE49-F238E27FC236}">
              <a16:creationId xmlns:a16="http://schemas.microsoft.com/office/drawing/2014/main" id="{3FD2B6B8-C2D4-43DF-AB33-A8648FA9D1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2" name="Text Box 5">
          <a:extLst>
            <a:ext uri="{FF2B5EF4-FFF2-40B4-BE49-F238E27FC236}">
              <a16:creationId xmlns:a16="http://schemas.microsoft.com/office/drawing/2014/main" id="{E54DCB95-026C-4427-84A4-46C8D51ADB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3" name="Text Box 5">
          <a:extLst>
            <a:ext uri="{FF2B5EF4-FFF2-40B4-BE49-F238E27FC236}">
              <a16:creationId xmlns:a16="http://schemas.microsoft.com/office/drawing/2014/main" id="{986CA407-E9E0-4498-8145-45AA625D70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4" name="Text Box 5">
          <a:extLst>
            <a:ext uri="{FF2B5EF4-FFF2-40B4-BE49-F238E27FC236}">
              <a16:creationId xmlns:a16="http://schemas.microsoft.com/office/drawing/2014/main" id="{E4E61D02-9124-4BDD-96F5-1555B0C873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5" name="Text Box 5">
          <a:extLst>
            <a:ext uri="{FF2B5EF4-FFF2-40B4-BE49-F238E27FC236}">
              <a16:creationId xmlns:a16="http://schemas.microsoft.com/office/drawing/2014/main" id="{8976C1A9-B41E-4A09-965E-8F98FEAF3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6" name="Text Box 5">
          <a:extLst>
            <a:ext uri="{FF2B5EF4-FFF2-40B4-BE49-F238E27FC236}">
              <a16:creationId xmlns:a16="http://schemas.microsoft.com/office/drawing/2014/main" id="{1BCDF9A2-E626-43B9-ADC3-D3784505E1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7" name="Text Box 5">
          <a:extLst>
            <a:ext uri="{FF2B5EF4-FFF2-40B4-BE49-F238E27FC236}">
              <a16:creationId xmlns:a16="http://schemas.microsoft.com/office/drawing/2014/main" id="{DD69302D-EEAF-4BDE-BF7E-00E8C75B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8" name="Text Box 5">
          <a:extLst>
            <a:ext uri="{FF2B5EF4-FFF2-40B4-BE49-F238E27FC236}">
              <a16:creationId xmlns:a16="http://schemas.microsoft.com/office/drawing/2014/main" id="{D0328A67-F11B-4D13-9D88-667559DD9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9" name="Text Box 5">
          <a:extLst>
            <a:ext uri="{FF2B5EF4-FFF2-40B4-BE49-F238E27FC236}">
              <a16:creationId xmlns:a16="http://schemas.microsoft.com/office/drawing/2014/main" id="{D5376FB7-21F3-4DE2-BDB1-51FB4226B3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0" name="Text Box 5">
          <a:extLst>
            <a:ext uri="{FF2B5EF4-FFF2-40B4-BE49-F238E27FC236}">
              <a16:creationId xmlns:a16="http://schemas.microsoft.com/office/drawing/2014/main" id="{F5E73F2E-5B93-4E52-A08A-85551823AD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1" name="Text Box 5">
          <a:extLst>
            <a:ext uri="{FF2B5EF4-FFF2-40B4-BE49-F238E27FC236}">
              <a16:creationId xmlns:a16="http://schemas.microsoft.com/office/drawing/2014/main" id="{4539F95F-14E7-46B2-B888-485DA23FF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2" name="Text Box 5">
          <a:extLst>
            <a:ext uri="{FF2B5EF4-FFF2-40B4-BE49-F238E27FC236}">
              <a16:creationId xmlns:a16="http://schemas.microsoft.com/office/drawing/2014/main" id="{2349979F-DE2E-4D4D-BE44-E169F157A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3" name="Text Box 5">
          <a:extLst>
            <a:ext uri="{FF2B5EF4-FFF2-40B4-BE49-F238E27FC236}">
              <a16:creationId xmlns:a16="http://schemas.microsoft.com/office/drawing/2014/main" id="{B1774F14-B971-476E-8B0F-5331A6D92CF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4" name="Text Box 5">
          <a:extLst>
            <a:ext uri="{FF2B5EF4-FFF2-40B4-BE49-F238E27FC236}">
              <a16:creationId xmlns:a16="http://schemas.microsoft.com/office/drawing/2014/main" id="{DF66DB54-75BF-401B-9435-2BB609D0C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5" name="Text Box 5">
          <a:extLst>
            <a:ext uri="{FF2B5EF4-FFF2-40B4-BE49-F238E27FC236}">
              <a16:creationId xmlns:a16="http://schemas.microsoft.com/office/drawing/2014/main" id="{2511EB43-4257-4E63-A014-4183D22A0B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6" name="Text Box 5">
          <a:extLst>
            <a:ext uri="{FF2B5EF4-FFF2-40B4-BE49-F238E27FC236}">
              <a16:creationId xmlns:a16="http://schemas.microsoft.com/office/drawing/2014/main" id="{9479CF2C-45DC-461F-BE29-61D0FAEA77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7" name="Text Box 5">
          <a:extLst>
            <a:ext uri="{FF2B5EF4-FFF2-40B4-BE49-F238E27FC236}">
              <a16:creationId xmlns:a16="http://schemas.microsoft.com/office/drawing/2014/main" id="{A774E788-3C4F-4898-8788-1DEE68BAED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8" name="Text Box 5">
          <a:extLst>
            <a:ext uri="{FF2B5EF4-FFF2-40B4-BE49-F238E27FC236}">
              <a16:creationId xmlns:a16="http://schemas.microsoft.com/office/drawing/2014/main" id="{90F7EFDC-C027-496C-A21B-39C52E6BBB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9" name="Text Box 5">
          <a:extLst>
            <a:ext uri="{FF2B5EF4-FFF2-40B4-BE49-F238E27FC236}">
              <a16:creationId xmlns:a16="http://schemas.microsoft.com/office/drawing/2014/main" id="{0004F4C6-FE83-40B4-8D4A-760F6DFFEE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0" name="Text Box 5">
          <a:extLst>
            <a:ext uri="{FF2B5EF4-FFF2-40B4-BE49-F238E27FC236}">
              <a16:creationId xmlns:a16="http://schemas.microsoft.com/office/drawing/2014/main" id="{887B7B7A-CB51-492D-A4AF-15699BD0E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1" name="Text Box 5">
          <a:extLst>
            <a:ext uri="{FF2B5EF4-FFF2-40B4-BE49-F238E27FC236}">
              <a16:creationId xmlns:a16="http://schemas.microsoft.com/office/drawing/2014/main" id="{DB03C3A8-2DCD-4E01-B761-2C4AFFD9BC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2" name="Text Box 5">
          <a:extLst>
            <a:ext uri="{FF2B5EF4-FFF2-40B4-BE49-F238E27FC236}">
              <a16:creationId xmlns:a16="http://schemas.microsoft.com/office/drawing/2014/main" id="{ED7E52A7-541E-44A3-A30A-74F3CAAD4D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3" name="Text Box 5">
          <a:extLst>
            <a:ext uri="{FF2B5EF4-FFF2-40B4-BE49-F238E27FC236}">
              <a16:creationId xmlns:a16="http://schemas.microsoft.com/office/drawing/2014/main" id="{8ED0B6D9-4979-4B1D-94BE-E7FA801CA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4" name="Text Box 5">
          <a:extLst>
            <a:ext uri="{FF2B5EF4-FFF2-40B4-BE49-F238E27FC236}">
              <a16:creationId xmlns:a16="http://schemas.microsoft.com/office/drawing/2014/main" id="{F33EEC62-3081-41F5-9172-21E30FE46C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5" name="Text Box 5">
          <a:extLst>
            <a:ext uri="{FF2B5EF4-FFF2-40B4-BE49-F238E27FC236}">
              <a16:creationId xmlns:a16="http://schemas.microsoft.com/office/drawing/2014/main" id="{2E7AA93D-1C18-4732-A881-A48B588C80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6" name="Text Box 5">
          <a:extLst>
            <a:ext uri="{FF2B5EF4-FFF2-40B4-BE49-F238E27FC236}">
              <a16:creationId xmlns:a16="http://schemas.microsoft.com/office/drawing/2014/main" id="{0E4C269F-4C37-4C11-8F44-C341BB72DB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7" name="Text Box 5">
          <a:extLst>
            <a:ext uri="{FF2B5EF4-FFF2-40B4-BE49-F238E27FC236}">
              <a16:creationId xmlns:a16="http://schemas.microsoft.com/office/drawing/2014/main" id="{CABD8C8B-921B-4429-9CF1-56F1BEC6B9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8" name="Text Box 5">
          <a:extLst>
            <a:ext uri="{FF2B5EF4-FFF2-40B4-BE49-F238E27FC236}">
              <a16:creationId xmlns:a16="http://schemas.microsoft.com/office/drawing/2014/main" id="{3A586B35-6938-4359-B46C-E10085434A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9" name="Text Box 5">
          <a:extLst>
            <a:ext uri="{FF2B5EF4-FFF2-40B4-BE49-F238E27FC236}">
              <a16:creationId xmlns:a16="http://schemas.microsoft.com/office/drawing/2014/main" id="{F615763C-BDAD-421D-8367-B854F4280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0" name="Text Box 5">
          <a:extLst>
            <a:ext uri="{FF2B5EF4-FFF2-40B4-BE49-F238E27FC236}">
              <a16:creationId xmlns:a16="http://schemas.microsoft.com/office/drawing/2014/main" id="{516CFD68-472A-4A2C-9A53-4ED480584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1" name="Text Box 5">
          <a:extLst>
            <a:ext uri="{FF2B5EF4-FFF2-40B4-BE49-F238E27FC236}">
              <a16:creationId xmlns:a16="http://schemas.microsoft.com/office/drawing/2014/main" id="{8A75ACE7-F85F-4C2A-A286-8FA0B4F73F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2" name="Text Box 5">
          <a:extLst>
            <a:ext uri="{FF2B5EF4-FFF2-40B4-BE49-F238E27FC236}">
              <a16:creationId xmlns:a16="http://schemas.microsoft.com/office/drawing/2014/main" id="{77CF5CEB-5981-48B0-880C-495419C2CA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3" name="Text Box 5">
          <a:extLst>
            <a:ext uri="{FF2B5EF4-FFF2-40B4-BE49-F238E27FC236}">
              <a16:creationId xmlns:a16="http://schemas.microsoft.com/office/drawing/2014/main" id="{F7AE11C0-6A4B-4FE0-92F9-1D939A1804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4" name="Text Box 5">
          <a:extLst>
            <a:ext uri="{FF2B5EF4-FFF2-40B4-BE49-F238E27FC236}">
              <a16:creationId xmlns:a16="http://schemas.microsoft.com/office/drawing/2014/main" id="{4C4D8E25-2766-473C-944F-6C007C773B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5" name="Text Box 5">
          <a:extLst>
            <a:ext uri="{FF2B5EF4-FFF2-40B4-BE49-F238E27FC236}">
              <a16:creationId xmlns:a16="http://schemas.microsoft.com/office/drawing/2014/main" id="{EF8E5564-974B-4441-97D8-AB451C2666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6" name="Text Box 5">
          <a:extLst>
            <a:ext uri="{FF2B5EF4-FFF2-40B4-BE49-F238E27FC236}">
              <a16:creationId xmlns:a16="http://schemas.microsoft.com/office/drawing/2014/main" id="{0218DEE7-D157-4621-B744-D9FC0F8834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7" name="Text Box 5">
          <a:extLst>
            <a:ext uri="{FF2B5EF4-FFF2-40B4-BE49-F238E27FC236}">
              <a16:creationId xmlns:a16="http://schemas.microsoft.com/office/drawing/2014/main" id="{1546C4A2-AF17-48DC-8AFE-AD1B6621CFB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8" name="Text Box 5">
          <a:extLst>
            <a:ext uri="{FF2B5EF4-FFF2-40B4-BE49-F238E27FC236}">
              <a16:creationId xmlns:a16="http://schemas.microsoft.com/office/drawing/2014/main" id="{F508A2AE-D7CA-474A-8792-72B4B187E53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9" name="Text Box 5">
          <a:extLst>
            <a:ext uri="{FF2B5EF4-FFF2-40B4-BE49-F238E27FC236}">
              <a16:creationId xmlns:a16="http://schemas.microsoft.com/office/drawing/2014/main" id="{12D4D510-F9CE-4D05-B866-318B9F05B17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0" name="Text Box 5">
          <a:extLst>
            <a:ext uri="{FF2B5EF4-FFF2-40B4-BE49-F238E27FC236}">
              <a16:creationId xmlns:a16="http://schemas.microsoft.com/office/drawing/2014/main" id="{7978FBC8-F064-421D-A70F-4F013B6064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1" name="Text Box 5">
          <a:extLst>
            <a:ext uri="{FF2B5EF4-FFF2-40B4-BE49-F238E27FC236}">
              <a16:creationId xmlns:a16="http://schemas.microsoft.com/office/drawing/2014/main" id="{AE128B26-45D3-453E-A205-CEA0C0C410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2" name="Text Box 5">
          <a:extLst>
            <a:ext uri="{FF2B5EF4-FFF2-40B4-BE49-F238E27FC236}">
              <a16:creationId xmlns:a16="http://schemas.microsoft.com/office/drawing/2014/main" id="{24500DCD-28B5-49DE-A2D2-D113C94237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3" name="Text Box 5">
          <a:extLst>
            <a:ext uri="{FF2B5EF4-FFF2-40B4-BE49-F238E27FC236}">
              <a16:creationId xmlns:a16="http://schemas.microsoft.com/office/drawing/2014/main" id="{B175171E-760D-48BF-AEBE-E35FCF11E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4" name="Text Box 5">
          <a:extLst>
            <a:ext uri="{FF2B5EF4-FFF2-40B4-BE49-F238E27FC236}">
              <a16:creationId xmlns:a16="http://schemas.microsoft.com/office/drawing/2014/main" id="{7712153B-99C7-4BFD-8743-5BFA8AF73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5" name="Text Box 5">
          <a:extLst>
            <a:ext uri="{FF2B5EF4-FFF2-40B4-BE49-F238E27FC236}">
              <a16:creationId xmlns:a16="http://schemas.microsoft.com/office/drawing/2014/main" id="{26582F38-BD92-42F2-89FB-11F037564F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6" name="Text Box 5">
          <a:extLst>
            <a:ext uri="{FF2B5EF4-FFF2-40B4-BE49-F238E27FC236}">
              <a16:creationId xmlns:a16="http://schemas.microsoft.com/office/drawing/2014/main" id="{FCAD4DEB-6C09-4391-884C-286C193509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7" name="Text Box 5">
          <a:extLst>
            <a:ext uri="{FF2B5EF4-FFF2-40B4-BE49-F238E27FC236}">
              <a16:creationId xmlns:a16="http://schemas.microsoft.com/office/drawing/2014/main" id="{D478BDD2-F68B-40C3-908F-79E3B9B16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8" name="Text Box 5">
          <a:extLst>
            <a:ext uri="{FF2B5EF4-FFF2-40B4-BE49-F238E27FC236}">
              <a16:creationId xmlns:a16="http://schemas.microsoft.com/office/drawing/2014/main" id="{D4EF1264-6566-4BF8-8F01-8CEDA93EC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9" name="Text Box 5">
          <a:extLst>
            <a:ext uri="{FF2B5EF4-FFF2-40B4-BE49-F238E27FC236}">
              <a16:creationId xmlns:a16="http://schemas.microsoft.com/office/drawing/2014/main" id="{7ACEC3EC-1841-4042-8B51-2A37181564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0" name="Text Box 5">
          <a:extLst>
            <a:ext uri="{FF2B5EF4-FFF2-40B4-BE49-F238E27FC236}">
              <a16:creationId xmlns:a16="http://schemas.microsoft.com/office/drawing/2014/main" id="{C2A0204A-4C9F-4F2E-97F7-8C78BDFE09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1" name="Text Box 5">
          <a:extLst>
            <a:ext uri="{FF2B5EF4-FFF2-40B4-BE49-F238E27FC236}">
              <a16:creationId xmlns:a16="http://schemas.microsoft.com/office/drawing/2014/main" id="{7EAEBFEA-0061-4B5B-90E8-DB5871BF31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2" name="Text Box 5">
          <a:extLst>
            <a:ext uri="{FF2B5EF4-FFF2-40B4-BE49-F238E27FC236}">
              <a16:creationId xmlns:a16="http://schemas.microsoft.com/office/drawing/2014/main" id="{419BDDDD-FD87-4878-9C2D-1AC9A581C6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3" name="Text Box 5">
          <a:extLst>
            <a:ext uri="{FF2B5EF4-FFF2-40B4-BE49-F238E27FC236}">
              <a16:creationId xmlns:a16="http://schemas.microsoft.com/office/drawing/2014/main" id="{77E4B183-D8FD-4068-A1BC-2B0686A482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4" name="Text Box 5">
          <a:extLst>
            <a:ext uri="{FF2B5EF4-FFF2-40B4-BE49-F238E27FC236}">
              <a16:creationId xmlns:a16="http://schemas.microsoft.com/office/drawing/2014/main" id="{B39193A4-97BD-4003-8172-04AB49DF5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5" name="Text Box 5">
          <a:extLst>
            <a:ext uri="{FF2B5EF4-FFF2-40B4-BE49-F238E27FC236}">
              <a16:creationId xmlns:a16="http://schemas.microsoft.com/office/drawing/2014/main" id="{ED9CF8A9-F253-4308-BF7F-FCD61FC5EF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6" name="Text Box 5">
          <a:extLst>
            <a:ext uri="{FF2B5EF4-FFF2-40B4-BE49-F238E27FC236}">
              <a16:creationId xmlns:a16="http://schemas.microsoft.com/office/drawing/2014/main" id="{D4E3751B-266E-4C1C-9749-64273CA642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7" name="Text Box 5">
          <a:extLst>
            <a:ext uri="{FF2B5EF4-FFF2-40B4-BE49-F238E27FC236}">
              <a16:creationId xmlns:a16="http://schemas.microsoft.com/office/drawing/2014/main" id="{66C86E94-9369-4620-A13E-365452711E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8" name="Text Box 5">
          <a:extLst>
            <a:ext uri="{FF2B5EF4-FFF2-40B4-BE49-F238E27FC236}">
              <a16:creationId xmlns:a16="http://schemas.microsoft.com/office/drawing/2014/main" id="{CFEADF89-399E-465D-9194-95647A92E9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9" name="Text Box 5">
          <a:extLst>
            <a:ext uri="{FF2B5EF4-FFF2-40B4-BE49-F238E27FC236}">
              <a16:creationId xmlns:a16="http://schemas.microsoft.com/office/drawing/2014/main" id="{8573C6C8-7979-4B3F-819B-E6BB0B057E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0" name="Text Box 5">
          <a:extLst>
            <a:ext uri="{FF2B5EF4-FFF2-40B4-BE49-F238E27FC236}">
              <a16:creationId xmlns:a16="http://schemas.microsoft.com/office/drawing/2014/main" id="{D9CA9DC6-733B-4470-89D8-109B97BD29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1" name="Text Box 5">
          <a:extLst>
            <a:ext uri="{FF2B5EF4-FFF2-40B4-BE49-F238E27FC236}">
              <a16:creationId xmlns:a16="http://schemas.microsoft.com/office/drawing/2014/main" id="{014FA601-879F-450E-8148-78A73AFADB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2" name="Text Box 5">
          <a:extLst>
            <a:ext uri="{FF2B5EF4-FFF2-40B4-BE49-F238E27FC236}">
              <a16:creationId xmlns:a16="http://schemas.microsoft.com/office/drawing/2014/main" id="{7AF72455-13A6-40F2-9A5F-AD3BFF8B8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3" name="Text Box 5">
          <a:extLst>
            <a:ext uri="{FF2B5EF4-FFF2-40B4-BE49-F238E27FC236}">
              <a16:creationId xmlns:a16="http://schemas.microsoft.com/office/drawing/2014/main" id="{D9795167-CBF2-4CE0-AD1D-C45AFE7976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4" name="Text Box 5">
          <a:extLst>
            <a:ext uri="{FF2B5EF4-FFF2-40B4-BE49-F238E27FC236}">
              <a16:creationId xmlns:a16="http://schemas.microsoft.com/office/drawing/2014/main" id="{515F138B-13B7-4ADD-80E8-1006D8E2AD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5" name="Text Box 5">
          <a:extLst>
            <a:ext uri="{FF2B5EF4-FFF2-40B4-BE49-F238E27FC236}">
              <a16:creationId xmlns:a16="http://schemas.microsoft.com/office/drawing/2014/main" id="{F80A434D-1A5E-44F9-9564-77B47B123B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6" name="Text Box 5">
          <a:extLst>
            <a:ext uri="{FF2B5EF4-FFF2-40B4-BE49-F238E27FC236}">
              <a16:creationId xmlns:a16="http://schemas.microsoft.com/office/drawing/2014/main" id="{AE70A433-2467-4105-9048-879A6056A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7" name="Text Box 5">
          <a:extLst>
            <a:ext uri="{FF2B5EF4-FFF2-40B4-BE49-F238E27FC236}">
              <a16:creationId xmlns:a16="http://schemas.microsoft.com/office/drawing/2014/main" id="{43DB9457-1BA0-4BCE-AED8-52D4CE36D8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8" name="Text Box 5">
          <a:extLst>
            <a:ext uri="{FF2B5EF4-FFF2-40B4-BE49-F238E27FC236}">
              <a16:creationId xmlns:a16="http://schemas.microsoft.com/office/drawing/2014/main" id="{02570D7F-AB89-4437-A598-8EBBBD94C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9" name="Text Box 5">
          <a:extLst>
            <a:ext uri="{FF2B5EF4-FFF2-40B4-BE49-F238E27FC236}">
              <a16:creationId xmlns:a16="http://schemas.microsoft.com/office/drawing/2014/main" id="{52FBF1E4-65B7-43DF-A6A4-82904DC010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0" name="Text Box 5">
          <a:extLst>
            <a:ext uri="{FF2B5EF4-FFF2-40B4-BE49-F238E27FC236}">
              <a16:creationId xmlns:a16="http://schemas.microsoft.com/office/drawing/2014/main" id="{304AB007-1EE4-451F-AD93-401B098F2F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1" name="Text Box 5">
          <a:extLst>
            <a:ext uri="{FF2B5EF4-FFF2-40B4-BE49-F238E27FC236}">
              <a16:creationId xmlns:a16="http://schemas.microsoft.com/office/drawing/2014/main" id="{D0CF81F0-CC9E-47B5-91BA-60285B947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2" name="Text Box 5">
          <a:extLst>
            <a:ext uri="{FF2B5EF4-FFF2-40B4-BE49-F238E27FC236}">
              <a16:creationId xmlns:a16="http://schemas.microsoft.com/office/drawing/2014/main" id="{33FDC189-8737-4C87-9BD0-D15E81DD14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3" name="Text Box 5">
          <a:extLst>
            <a:ext uri="{FF2B5EF4-FFF2-40B4-BE49-F238E27FC236}">
              <a16:creationId xmlns:a16="http://schemas.microsoft.com/office/drawing/2014/main" id="{ECD7B895-E816-465E-B997-071683574E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4" name="Text Box 5">
          <a:extLst>
            <a:ext uri="{FF2B5EF4-FFF2-40B4-BE49-F238E27FC236}">
              <a16:creationId xmlns:a16="http://schemas.microsoft.com/office/drawing/2014/main" id="{901C8CF1-7BDD-4299-9209-19807C86EC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5" name="Text Box 5">
          <a:extLst>
            <a:ext uri="{FF2B5EF4-FFF2-40B4-BE49-F238E27FC236}">
              <a16:creationId xmlns:a16="http://schemas.microsoft.com/office/drawing/2014/main" id="{1F9199B5-C2DF-4AF9-B792-B98BFDF20E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6" name="Text Box 5">
          <a:extLst>
            <a:ext uri="{FF2B5EF4-FFF2-40B4-BE49-F238E27FC236}">
              <a16:creationId xmlns:a16="http://schemas.microsoft.com/office/drawing/2014/main" id="{A0409F8C-9CC2-4DC1-9BD6-DFFB2875C7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7" name="Text Box 5">
          <a:extLst>
            <a:ext uri="{FF2B5EF4-FFF2-40B4-BE49-F238E27FC236}">
              <a16:creationId xmlns:a16="http://schemas.microsoft.com/office/drawing/2014/main" id="{15E9535A-2221-4300-9759-643155ABE3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8" name="Text Box 5">
          <a:extLst>
            <a:ext uri="{FF2B5EF4-FFF2-40B4-BE49-F238E27FC236}">
              <a16:creationId xmlns:a16="http://schemas.microsoft.com/office/drawing/2014/main" id="{960B38A2-0F45-4D26-A427-39742CF6DE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9" name="Text Box 5">
          <a:extLst>
            <a:ext uri="{FF2B5EF4-FFF2-40B4-BE49-F238E27FC236}">
              <a16:creationId xmlns:a16="http://schemas.microsoft.com/office/drawing/2014/main" id="{491BB39D-09C8-403D-8FF2-7DBADB3AAA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0" name="Text Box 5">
          <a:extLst>
            <a:ext uri="{FF2B5EF4-FFF2-40B4-BE49-F238E27FC236}">
              <a16:creationId xmlns:a16="http://schemas.microsoft.com/office/drawing/2014/main" id="{E63EDF4C-EBE4-4C72-A35A-C6E7E2B6B6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1" name="Text Box 5">
          <a:extLst>
            <a:ext uri="{FF2B5EF4-FFF2-40B4-BE49-F238E27FC236}">
              <a16:creationId xmlns:a16="http://schemas.microsoft.com/office/drawing/2014/main" id="{91D1DA84-42F8-4CC4-95B8-73C71BF8C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2" name="Text Box 5">
          <a:extLst>
            <a:ext uri="{FF2B5EF4-FFF2-40B4-BE49-F238E27FC236}">
              <a16:creationId xmlns:a16="http://schemas.microsoft.com/office/drawing/2014/main" id="{6BB163DD-63B1-471B-93D3-7920A0C86C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3" name="Text Box 5">
          <a:extLst>
            <a:ext uri="{FF2B5EF4-FFF2-40B4-BE49-F238E27FC236}">
              <a16:creationId xmlns:a16="http://schemas.microsoft.com/office/drawing/2014/main" id="{BE2EE71E-5557-4843-A8BA-8F743B2CB6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4" name="Text Box 5">
          <a:extLst>
            <a:ext uri="{FF2B5EF4-FFF2-40B4-BE49-F238E27FC236}">
              <a16:creationId xmlns:a16="http://schemas.microsoft.com/office/drawing/2014/main" id="{D766659E-65A5-482C-896D-FFFFD3D0451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5" name="Text Box 5">
          <a:extLst>
            <a:ext uri="{FF2B5EF4-FFF2-40B4-BE49-F238E27FC236}">
              <a16:creationId xmlns:a16="http://schemas.microsoft.com/office/drawing/2014/main" id="{F872F121-88BB-4125-911C-CE223A480BD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6" name="Text Box 5">
          <a:extLst>
            <a:ext uri="{FF2B5EF4-FFF2-40B4-BE49-F238E27FC236}">
              <a16:creationId xmlns:a16="http://schemas.microsoft.com/office/drawing/2014/main" id="{88A68B5E-8192-40A1-855F-539E8A4C3FA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7" name="Text Box 5">
          <a:extLst>
            <a:ext uri="{FF2B5EF4-FFF2-40B4-BE49-F238E27FC236}">
              <a16:creationId xmlns:a16="http://schemas.microsoft.com/office/drawing/2014/main" id="{73A8D09B-3194-4904-AD44-935094C7CD1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8" name="Text Box 5">
          <a:extLst>
            <a:ext uri="{FF2B5EF4-FFF2-40B4-BE49-F238E27FC236}">
              <a16:creationId xmlns:a16="http://schemas.microsoft.com/office/drawing/2014/main" id="{EA7E2516-0B0A-4E75-A342-CEF540AB00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9" name="Text Box 5">
          <a:extLst>
            <a:ext uri="{FF2B5EF4-FFF2-40B4-BE49-F238E27FC236}">
              <a16:creationId xmlns:a16="http://schemas.microsoft.com/office/drawing/2014/main" id="{D7495B92-D350-47CF-91EC-DA4F756819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0" name="Text Box 5">
          <a:extLst>
            <a:ext uri="{FF2B5EF4-FFF2-40B4-BE49-F238E27FC236}">
              <a16:creationId xmlns:a16="http://schemas.microsoft.com/office/drawing/2014/main" id="{4C692956-093D-40DB-B0B7-F1C33D40B9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1" name="Text Box 5">
          <a:extLst>
            <a:ext uri="{FF2B5EF4-FFF2-40B4-BE49-F238E27FC236}">
              <a16:creationId xmlns:a16="http://schemas.microsoft.com/office/drawing/2014/main" id="{DBB46C6A-259D-4D08-9990-62B16A3910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2" name="Text Box 5">
          <a:extLst>
            <a:ext uri="{FF2B5EF4-FFF2-40B4-BE49-F238E27FC236}">
              <a16:creationId xmlns:a16="http://schemas.microsoft.com/office/drawing/2014/main" id="{6944264F-57DF-4A06-BD7F-944B66DD3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3" name="Text Box 5">
          <a:extLst>
            <a:ext uri="{FF2B5EF4-FFF2-40B4-BE49-F238E27FC236}">
              <a16:creationId xmlns:a16="http://schemas.microsoft.com/office/drawing/2014/main" id="{01900865-00BF-4E8B-A47D-F35F416493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4" name="Text Box 5">
          <a:extLst>
            <a:ext uri="{FF2B5EF4-FFF2-40B4-BE49-F238E27FC236}">
              <a16:creationId xmlns:a16="http://schemas.microsoft.com/office/drawing/2014/main" id="{BE23F8FA-C96B-43AE-A2DB-870D3CDD17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5" name="Text Box 5">
          <a:extLst>
            <a:ext uri="{FF2B5EF4-FFF2-40B4-BE49-F238E27FC236}">
              <a16:creationId xmlns:a16="http://schemas.microsoft.com/office/drawing/2014/main" id="{28112A39-03D0-47FE-8EAE-04F05CA33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6" name="Text Box 5">
          <a:extLst>
            <a:ext uri="{FF2B5EF4-FFF2-40B4-BE49-F238E27FC236}">
              <a16:creationId xmlns:a16="http://schemas.microsoft.com/office/drawing/2014/main" id="{0F580912-F66C-4E4B-A878-0EF68E9FC3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7" name="Text Box 5">
          <a:extLst>
            <a:ext uri="{FF2B5EF4-FFF2-40B4-BE49-F238E27FC236}">
              <a16:creationId xmlns:a16="http://schemas.microsoft.com/office/drawing/2014/main" id="{42C2B86E-FC46-4E97-87CB-4CD83C051C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8" name="Text Box 5">
          <a:extLst>
            <a:ext uri="{FF2B5EF4-FFF2-40B4-BE49-F238E27FC236}">
              <a16:creationId xmlns:a16="http://schemas.microsoft.com/office/drawing/2014/main" id="{5FF0CDFF-F293-497F-A83C-930D612FC1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9" name="Text Box 5">
          <a:extLst>
            <a:ext uri="{FF2B5EF4-FFF2-40B4-BE49-F238E27FC236}">
              <a16:creationId xmlns:a16="http://schemas.microsoft.com/office/drawing/2014/main" id="{0045935F-A5E9-4DCD-8490-CFE5B32CEC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0" name="Text Box 5">
          <a:extLst>
            <a:ext uri="{FF2B5EF4-FFF2-40B4-BE49-F238E27FC236}">
              <a16:creationId xmlns:a16="http://schemas.microsoft.com/office/drawing/2014/main" id="{FA43BC7D-9A44-4E12-98BA-7AF3093A7F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1" name="Text Box 5">
          <a:extLst>
            <a:ext uri="{FF2B5EF4-FFF2-40B4-BE49-F238E27FC236}">
              <a16:creationId xmlns:a16="http://schemas.microsoft.com/office/drawing/2014/main" id="{77B7DF83-DFA5-4E6A-A2E1-02D583F898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2" name="Text Box 5">
          <a:extLst>
            <a:ext uri="{FF2B5EF4-FFF2-40B4-BE49-F238E27FC236}">
              <a16:creationId xmlns:a16="http://schemas.microsoft.com/office/drawing/2014/main" id="{589B425B-EC71-4EAC-8BBB-15F0D5BD1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3" name="Text Box 5">
          <a:extLst>
            <a:ext uri="{FF2B5EF4-FFF2-40B4-BE49-F238E27FC236}">
              <a16:creationId xmlns:a16="http://schemas.microsoft.com/office/drawing/2014/main" id="{D268D081-8EA5-4C3D-A01E-335FDCC3AC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4" name="Text Box 5">
          <a:extLst>
            <a:ext uri="{FF2B5EF4-FFF2-40B4-BE49-F238E27FC236}">
              <a16:creationId xmlns:a16="http://schemas.microsoft.com/office/drawing/2014/main" id="{50CF73BA-6A19-4784-9CDF-750311C8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5" name="Text Box 5">
          <a:extLst>
            <a:ext uri="{FF2B5EF4-FFF2-40B4-BE49-F238E27FC236}">
              <a16:creationId xmlns:a16="http://schemas.microsoft.com/office/drawing/2014/main" id="{9D6BBFF1-78B2-47A5-9A69-CF3856786B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6" name="Text Box 5">
          <a:extLst>
            <a:ext uri="{FF2B5EF4-FFF2-40B4-BE49-F238E27FC236}">
              <a16:creationId xmlns:a16="http://schemas.microsoft.com/office/drawing/2014/main" id="{F5DC3C54-398F-415E-B074-11AB77EEAA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7" name="Text Box 5">
          <a:extLst>
            <a:ext uri="{FF2B5EF4-FFF2-40B4-BE49-F238E27FC236}">
              <a16:creationId xmlns:a16="http://schemas.microsoft.com/office/drawing/2014/main" id="{A591424F-FC3F-48E9-8C3B-BE626EEF7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8" name="Text Box 5">
          <a:extLst>
            <a:ext uri="{FF2B5EF4-FFF2-40B4-BE49-F238E27FC236}">
              <a16:creationId xmlns:a16="http://schemas.microsoft.com/office/drawing/2014/main" id="{F427978E-9AB6-4AC0-8851-577734D343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9" name="Text Box 5">
          <a:extLst>
            <a:ext uri="{FF2B5EF4-FFF2-40B4-BE49-F238E27FC236}">
              <a16:creationId xmlns:a16="http://schemas.microsoft.com/office/drawing/2014/main" id="{408A8A8A-2EAC-47A7-968C-A748AC6D69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0" name="Text Box 5">
          <a:extLst>
            <a:ext uri="{FF2B5EF4-FFF2-40B4-BE49-F238E27FC236}">
              <a16:creationId xmlns:a16="http://schemas.microsoft.com/office/drawing/2014/main" id="{31549FB3-229D-41DE-B598-61EA273FED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1" name="Text Box 5">
          <a:extLst>
            <a:ext uri="{FF2B5EF4-FFF2-40B4-BE49-F238E27FC236}">
              <a16:creationId xmlns:a16="http://schemas.microsoft.com/office/drawing/2014/main" id="{0E1499BE-ACDF-43B1-A0E2-BEE07B93B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2" name="Text Box 5">
          <a:extLst>
            <a:ext uri="{FF2B5EF4-FFF2-40B4-BE49-F238E27FC236}">
              <a16:creationId xmlns:a16="http://schemas.microsoft.com/office/drawing/2014/main" id="{F894DD67-705C-4FA8-972C-7F8072944B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3" name="Text Box 5">
          <a:extLst>
            <a:ext uri="{FF2B5EF4-FFF2-40B4-BE49-F238E27FC236}">
              <a16:creationId xmlns:a16="http://schemas.microsoft.com/office/drawing/2014/main" id="{DC6EE271-8C72-44B9-A813-D658308002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4" name="Text Box 5">
          <a:extLst>
            <a:ext uri="{FF2B5EF4-FFF2-40B4-BE49-F238E27FC236}">
              <a16:creationId xmlns:a16="http://schemas.microsoft.com/office/drawing/2014/main" id="{65D9D96D-F8C8-478C-88DC-8604102C8E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5" name="Text Box 5">
          <a:extLst>
            <a:ext uri="{FF2B5EF4-FFF2-40B4-BE49-F238E27FC236}">
              <a16:creationId xmlns:a16="http://schemas.microsoft.com/office/drawing/2014/main" id="{C35247FB-354A-4E79-9BB8-035AE368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6" name="Text Box 5">
          <a:extLst>
            <a:ext uri="{FF2B5EF4-FFF2-40B4-BE49-F238E27FC236}">
              <a16:creationId xmlns:a16="http://schemas.microsoft.com/office/drawing/2014/main" id="{5041724C-E588-42CE-831E-AF448A50EF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7" name="Text Box 5">
          <a:extLst>
            <a:ext uri="{FF2B5EF4-FFF2-40B4-BE49-F238E27FC236}">
              <a16:creationId xmlns:a16="http://schemas.microsoft.com/office/drawing/2014/main" id="{0EEC4025-40C8-4FBC-B570-2B91020C4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8" name="Text Box 5">
          <a:extLst>
            <a:ext uri="{FF2B5EF4-FFF2-40B4-BE49-F238E27FC236}">
              <a16:creationId xmlns:a16="http://schemas.microsoft.com/office/drawing/2014/main" id="{3EDE3B4F-B1C6-4AB9-9F45-0200725A8A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9" name="Text Box 5">
          <a:extLst>
            <a:ext uri="{FF2B5EF4-FFF2-40B4-BE49-F238E27FC236}">
              <a16:creationId xmlns:a16="http://schemas.microsoft.com/office/drawing/2014/main" id="{48047962-A5FB-4642-894B-09A3384B1E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0" name="Text Box 5">
          <a:extLst>
            <a:ext uri="{FF2B5EF4-FFF2-40B4-BE49-F238E27FC236}">
              <a16:creationId xmlns:a16="http://schemas.microsoft.com/office/drawing/2014/main" id="{B9323035-2E17-475E-B121-35AF8EBEA8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1" name="Text Box 5">
          <a:extLst>
            <a:ext uri="{FF2B5EF4-FFF2-40B4-BE49-F238E27FC236}">
              <a16:creationId xmlns:a16="http://schemas.microsoft.com/office/drawing/2014/main" id="{D8F256B4-2F88-47B8-B307-86D70B2C52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2" name="Text Box 5">
          <a:extLst>
            <a:ext uri="{FF2B5EF4-FFF2-40B4-BE49-F238E27FC236}">
              <a16:creationId xmlns:a16="http://schemas.microsoft.com/office/drawing/2014/main" id="{31424424-8142-4D2F-8E86-DEE0DE54A8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3" name="Text Box 5">
          <a:extLst>
            <a:ext uri="{FF2B5EF4-FFF2-40B4-BE49-F238E27FC236}">
              <a16:creationId xmlns:a16="http://schemas.microsoft.com/office/drawing/2014/main" id="{BBC895D4-5FDC-4239-82AA-8814D18D63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4" name="Text Box 5">
          <a:extLst>
            <a:ext uri="{FF2B5EF4-FFF2-40B4-BE49-F238E27FC236}">
              <a16:creationId xmlns:a16="http://schemas.microsoft.com/office/drawing/2014/main" id="{3E944DF9-E2DA-4F99-BE1D-7EF648C0F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5" name="Text Box 5">
          <a:extLst>
            <a:ext uri="{FF2B5EF4-FFF2-40B4-BE49-F238E27FC236}">
              <a16:creationId xmlns:a16="http://schemas.microsoft.com/office/drawing/2014/main" id="{84F39C6B-D9B0-4AA3-8251-094946AA18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6" name="Text Box 5">
          <a:extLst>
            <a:ext uri="{FF2B5EF4-FFF2-40B4-BE49-F238E27FC236}">
              <a16:creationId xmlns:a16="http://schemas.microsoft.com/office/drawing/2014/main" id="{E7896DB6-565A-45D0-8162-D045C20D5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7" name="Text Box 5">
          <a:extLst>
            <a:ext uri="{FF2B5EF4-FFF2-40B4-BE49-F238E27FC236}">
              <a16:creationId xmlns:a16="http://schemas.microsoft.com/office/drawing/2014/main" id="{3585675B-7A21-4B29-8AA0-0192E33E2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8" name="Text Box 5">
          <a:extLst>
            <a:ext uri="{FF2B5EF4-FFF2-40B4-BE49-F238E27FC236}">
              <a16:creationId xmlns:a16="http://schemas.microsoft.com/office/drawing/2014/main" id="{EADDD4F5-7829-41A6-86E7-EBC5DBEA4A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9" name="Text Box 5">
          <a:extLst>
            <a:ext uri="{FF2B5EF4-FFF2-40B4-BE49-F238E27FC236}">
              <a16:creationId xmlns:a16="http://schemas.microsoft.com/office/drawing/2014/main" id="{4865CF2F-A76A-4540-AAF3-739CF4AE84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0" name="Text Box 5">
          <a:extLst>
            <a:ext uri="{FF2B5EF4-FFF2-40B4-BE49-F238E27FC236}">
              <a16:creationId xmlns:a16="http://schemas.microsoft.com/office/drawing/2014/main" id="{F386BF27-EA5F-49B0-9280-E60EE32BD3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1" name="Text Box 5">
          <a:extLst>
            <a:ext uri="{FF2B5EF4-FFF2-40B4-BE49-F238E27FC236}">
              <a16:creationId xmlns:a16="http://schemas.microsoft.com/office/drawing/2014/main" id="{5ED59F3D-BC20-456E-8542-30AE1299E6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2" name="Text Box 5">
          <a:extLst>
            <a:ext uri="{FF2B5EF4-FFF2-40B4-BE49-F238E27FC236}">
              <a16:creationId xmlns:a16="http://schemas.microsoft.com/office/drawing/2014/main" id="{59E0A03B-BD03-422E-8AA4-F2C7960767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3" name="Text Box 5">
          <a:extLst>
            <a:ext uri="{FF2B5EF4-FFF2-40B4-BE49-F238E27FC236}">
              <a16:creationId xmlns:a16="http://schemas.microsoft.com/office/drawing/2014/main" id="{CFBD02A2-884C-4237-BBC4-AE3E7CBA99B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4" name="Text Box 5">
          <a:extLst>
            <a:ext uri="{FF2B5EF4-FFF2-40B4-BE49-F238E27FC236}">
              <a16:creationId xmlns:a16="http://schemas.microsoft.com/office/drawing/2014/main" id="{D9411EFE-18AE-4117-A435-8B2E27F6ED1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5" name="Text Box 5">
          <a:extLst>
            <a:ext uri="{FF2B5EF4-FFF2-40B4-BE49-F238E27FC236}">
              <a16:creationId xmlns:a16="http://schemas.microsoft.com/office/drawing/2014/main" id="{BA2B8F06-1B91-43AA-A53B-BC6B24394C1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6" name="Text Box 5">
          <a:extLst>
            <a:ext uri="{FF2B5EF4-FFF2-40B4-BE49-F238E27FC236}">
              <a16:creationId xmlns:a16="http://schemas.microsoft.com/office/drawing/2014/main" id="{3ECAA14E-2E8A-4AC1-BFD3-E1DAD49795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7" name="Text Box 5">
          <a:extLst>
            <a:ext uri="{FF2B5EF4-FFF2-40B4-BE49-F238E27FC236}">
              <a16:creationId xmlns:a16="http://schemas.microsoft.com/office/drawing/2014/main" id="{AF15FDC0-67C3-47ED-821C-881709847B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8" name="Text Box 5">
          <a:extLst>
            <a:ext uri="{FF2B5EF4-FFF2-40B4-BE49-F238E27FC236}">
              <a16:creationId xmlns:a16="http://schemas.microsoft.com/office/drawing/2014/main" id="{DF25F071-F1DA-493B-8EA7-15F4E098B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9" name="Text Box 5">
          <a:extLst>
            <a:ext uri="{FF2B5EF4-FFF2-40B4-BE49-F238E27FC236}">
              <a16:creationId xmlns:a16="http://schemas.microsoft.com/office/drawing/2014/main" id="{3C3F6F0D-8BAF-4DF0-BB2E-3E5231BFE8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0" name="Text Box 5">
          <a:extLst>
            <a:ext uri="{FF2B5EF4-FFF2-40B4-BE49-F238E27FC236}">
              <a16:creationId xmlns:a16="http://schemas.microsoft.com/office/drawing/2014/main" id="{0E6EDD54-5823-4650-832C-979453BBC6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1" name="Text Box 5">
          <a:extLst>
            <a:ext uri="{FF2B5EF4-FFF2-40B4-BE49-F238E27FC236}">
              <a16:creationId xmlns:a16="http://schemas.microsoft.com/office/drawing/2014/main" id="{B8CE77C1-ED6F-4BA3-B7C2-A5C392231A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2" name="Text Box 5">
          <a:extLst>
            <a:ext uri="{FF2B5EF4-FFF2-40B4-BE49-F238E27FC236}">
              <a16:creationId xmlns:a16="http://schemas.microsoft.com/office/drawing/2014/main" id="{7DB379CB-F01F-42BE-B6A0-D4AA495E53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3" name="Text Box 5">
          <a:extLst>
            <a:ext uri="{FF2B5EF4-FFF2-40B4-BE49-F238E27FC236}">
              <a16:creationId xmlns:a16="http://schemas.microsoft.com/office/drawing/2014/main" id="{9C93AE55-7F66-4C25-89E1-C982BD1D1E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4" name="Text Box 5">
          <a:extLst>
            <a:ext uri="{FF2B5EF4-FFF2-40B4-BE49-F238E27FC236}">
              <a16:creationId xmlns:a16="http://schemas.microsoft.com/office/drawing/2014/main" id="{6A7A2543-87B6-4165-9504-E26411D7F9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5" name="Text Box 5">
          <a:extLst>
            <a:ext uri="{FF2B5EF4-FFF2-40B4-BE49-F238E27FC236}">
              <a16:creationId xmlns:a16="http://schemas.microsoft.com/office/drawing/2014/main" id="{D5896CDF-212E-4C5D-9E2D-F83B5F216E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6" name="Text Box 5">
          <a:extLst>
            <a:ext uri="{FF2B5EF4-FFF2-40B4-BE49-F238E27FC236}">
              <a16:creationId xmlns:a16="http://schemas.microsoft.com/office/drawing/2014/main" id="{375DD248-828B-4546-B5E4-8F8F38B0F2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7" name="Text Box 5">
          <a:extLst>
            <a:ext uri="{FF2B5EF4-FFF2-40B4-BE49-F238E27FC236}">
              <a16:creationId xmlns:a16="http://schemas.microsoft.com/office/drawing/2014/main" id="{0CB9E00B-2919-4874-B264-56EEC95020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8" name="Text Box 5">
          <a:extLst>
            <a:ext uri="{FF2B5EF4-FFF2-40B4-BE49-F238E27FC236}">
              <a16:creationId xmlns:a16="http://schemas.microsoft.com/office/drawing/2014/main" id="{EDD8F6F6-E2CB-464D-9B8C-516731E59D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9" name="Text Box 5">
          <a:extLst>
            <a:ext uri="{FF2B5EF4-FFF2-40B4-BE49-F238E27FC236}">
              <a16:creationId xmlns:a16="http://schemas.microsoft.com/office/drawing/2014/main" id="{5F3E2B9B-5840-4852-8427-1EC4A3E2C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0" name="Text Box 5">
          <a:extLst>
            <a:ext uri="{FF2B5EF4-FFF2-40B4-BE49-F238E27FC236}">
              <a16:creationId xmlns:a16="http://schemas.microsoft.com/office/drawing/2014/main" id="{16FB0A04-3CC8-4B27-9245-1439A918E1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1" name="Text Box 5">
          <a:extLst>
            <a:ext uri="{FF2B5EF4-FFF2-40B4-BE49-F238E27FC236}">
              <a16:creationId xmlns:a16="http://schemas.microsoft.com/office/drawing/2014/main" id="{7B1F633C-5404-47AD-A37C-FEE0237263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2" name="Text Box 5">
          <a:extLst>
            <a:ext uri="{FF2B5EF4-FFF2-40B4-BE49-F238E27FC236}">
              <a16:creationId xmlns:a16="http://schemas.microsoft.com/office/drawing/2014/main" id="{AE02DB2C-6557-4505-81EF-7BB7DE9B5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3" name="Text Box 5">
          <a:extLst>
            <a:ext uri="{FF2B5EF4-FFF2-40B4-BE49-F238E27FC236}">
              <a16:creationId xmlns:a16="http://schemas.microsoft.com/office/drawing/2014/main" id="{8FCF8F2B-5394-453F-B0C0-2C09FF95D6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4" name="Text Box 5">
          <a:extLst>
            <a:ext uri="{FF2B5EF4-FFF2-40B4-BE49-F238E27FC236}">
              <a16:creationId xmlns:a16="http://schemas.microsoft.com/office/drawing/2014/main" id="{A3BC6C79-329F-470A-BB05-1DA2B1509A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5" name="Text Box 5">
          <a:extLst>
            <a:ext uri="{FF2B5EF4-FFF2-40B4-BE49-F238E27FC236}">
              <a16:creationId xmlns:a16="http://schemas.microsoft.com/office/drawing/2014/main" id="{5D07401F-A720-4BEC-ADE0-B2ED3164AB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6" name="Text Box 5">
          <a:extLst>
            <a:ext uri="{FF2B5EF4-FFF2-40B4-BE49-F238E27FC236}">
              <a16:creationId xmlns:a16="http://schemas.microsoft.com/office/drawing/2014/main" id="{580736AD-0B12-4B32-AF17-DE20C44EFF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7" name="Text Box 5">
          <a:extLst>
            <a:ext uri="{FF2B5EF4-FFF2-40B4-BE49-F238E27FC236}">
              <a16:creationId xmlns:a16="http://schemas.microsoft.com/office/drawing/2014/main" id="{6AE98815-010A-4540-A7A0-A38BFA5BEF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8" name="Text Box 5">
          <a:extLst>
            <a:ext uri="{FF2B5EF4-FFF2-40B4-BE49-F238E27FC236}">
              <a16:creationId xmlns:a16="http://schemas.microsoft.com/office/drawing/2014/main" id="{179F5C67-5388-4490-B809-9AC8AF8E9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9" name="Text Box 5">
          <a:extLst>
            <a:ext uri="{FF2B5EF4-FFF2-40B4-BE49-F238E27FC236}">
              <a16:creationId xmlns:a16="http://schemas.microsoft.com/office/drawing/2014/main" id="{9B588060-ADA6-49D5-88FD-A2D5898F6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0" name="Text Box 5">
          <a:extLst>
            <a:ext uri="{FF2B5EF4-FFF2-40B4-BE49-F238E27FC236}">
              <a16:creationId xmlns:a16="http://schemas.microsoft.com/office/drawing/2014/main" id="{C75BB39C-41A4-44B9-957B-67A3AFF70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1" name="Text Box 5">
          <a:extLst>
            <a:ext uri="{FF2B5EF4-FFF2-40B4-BE49-F238E27FC236}">
              <a16:creationId xmlns:a16="http://schemas.microsoft.com/office/drawing/2014/main" id="{7B275668-B9A8-4A81-865F-3FDD97819B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2" name="Text Box 5">
          <a:extLst>
            <a:ext uri="{FF2B5EF4-FFF2-40B4-BE49-F238E27FC236}">
              <a16:creationId xmlns:a16="http://schemas.microsoft.com/office/drawing/2014/main" id="{54CDFD0C-F4CA-484B-B4FF-8F96D6427A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3" name="Text Box 5">
          <a:extLst>
            <a:ext uri="{FF2B5EF4-FFF2-40B4-BE49-F238E27FC236}">
              <a16:creationId xmlns:a16="http://schemas.microsoft.com/office/drawing/2014/main" id="{ECD16FFA-F773-4431-8724-D5678D1F39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4" name="Text Box 5">
          <a:extLst>
            <a:ext uri="{FF2B5EF4-FFF2-40B4-BE49-F238E27FC236}">
              <a16:creationId xmlns:a16="http://schemas.microsoft.com/office/drawing/2014/main" id="{28748B63-2B61-4055-88AA-BC10D0B44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5" name="Text Box 5">
          <a:extLst>
            <a:ext uri="{FF2B5EF4-FFF2-40B4-BE49-F238E27FC236}">
              <a16:creationId xmlns:a16="http://schemas.microsoft.com/office/drawing/2014/main" id="{3F10480A-135A-4110-9A5D-7EE8882B6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6" name="Text Box 5">
          <a:extLst>
            <a:ext uri="{FF2B5EF4-FFF2-40B4-BE49-F238E27FC236}">
              <a16:creationId xmlns:a16="http://schemas.microsoft.com/office/drawing/2014/main" id="{21B656C4-0A49-4C6B-8CF7-0A63AC1356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7" name="Text Box 5">
          <a:extLst>
            <a:ext uri="{FF2B5EF4-FFF2-40B4-BE49-F238E27FC236}">
              <a16:creationId xmlns:a16="http://schemas.microsoft.com/office/drawing/2014/main" id="{DFE35287-DCDC-46FC-8A8A-7419BB8BAF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8" name="Text Box 5">
          <a:extLst>
            <a:ext uri="{FF2B5EF4-FFF2-40B4-BE49-F238E27FC236}">
              <a16:creationId xmlns:a16="http://schemas.microsoft.com/office/drawing/2014/main" id="{D14B0343-25C3-4C0A-91EE-081A47A15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9" name="Text Box 5">
          <a:extLst>
            <a:ext uri="{FF2B5EF4-FFF2-40B4-BE49-F238E27FC236}">
              <a16:creationId xmlns:a16="http://schemas.microsoft.com/office/drawing/2014/main" id="{0D763679-8082-4751-8C61-D0E92F439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0" name="Text Box 5">
          <a:extLst>
            <a:ext uri="{FF2B5EF4-FFF2-40B4-BE49-F238E27FC236}">
              <a16:creationId xmlns:a16="http://schemas.microsoft.com/office/drawing/2014/main" id="{D8A26285-5703-4414-81CE-E14906A7D5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1" name="Text Box 5">
          <a:extLst>
            <a:ext uri="{FF2B5EF4-FFF2-40B4-BE49-F238E27FC236}">
              <a16:creationId xmlns:a16="http://schemas.microsoft.com/office/drawing/2014/main" id="{6AA626F6-0805-47C7-A492-7659581EB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2" name="Text Box 5">
          <a:extLst>
            <a:ext uri="{FF2B5EF4-FFF2-40B4-BE49-F238E27FC236}">
              <a16:creationId xmlns:a16="http://schemas.microsoft.com/office/drawing/2014/main" id="{F20BB1CF-972F-4FA8-BED6-67031FA861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3" name="Text Box 5">
          <a:extLst>
            <a:ext uri="{FF2B5EF4-FFF2-40B4-BE49-F238E27FC236}">
              <a16:creationId xmlns:a16="http://schemas.microsoft.com/office/drawing/2014/main" id="{97FFB2CF-C033-4017-A92C-838917BBD8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4" name="Text Box 5">
          <a:extLst>
            <a:ext uri="{FF2B5EF4-FFF2-40B4-BE49-F238E27FC236}">
              <a16:creationId xmlns:a16="http://schemas.microsoft.com/office/drawing/2014/main" id="{339718E6-1FBC-4A51-9C8C-60CFF01138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5" name="Text Box 5">
          <a:extLst>
            <a:ext uri="{FF2B5EF4-FFF2-40B4-BE49-F238E27FC236}">
              <a16:creationId xmlns:a16="http://schemas.microsoft.com/office/drawing/2014/main" id="{CE94F290-608F-47B9-81CB-210699535E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6" name="Text Box 5">
          <a:extLst>
            <a:ext uri="{FF2B5EF4-FFF2-40B4-BE49-F238E27FC236}">
              <a16:creationId xmlns:a16="http://schemas.microsoft.com/office/drawing/2014/main" id="{215AEA2F-2E02-4139-8C60-20AC67E47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7" name="Text Box 5">
          <a:extLst>
            <a:ext uri="{FF2B5EF4-FFF2-40B4-BE49-F238E27FC236}">
              <a16:creationId xmlns:a16="http://schemas.microsoft.com/office/drawing/2014/main" id="{4FA88699-749F-4C75-9237-645CE86717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8" name="Text Box 5">
          <a:extLst>
            <a:ext uri="{FF2B5EF4-FFF2-40B4-BE49-F238E27FC236}">
              <a16:creationId xmlns:a16="http://schemas.microsoft.com/office/drawing/2014/main" id="{64FF8AAF-1F54-4CAE-96E7-6E0159407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9" name="Text Box 5">
          <a:extLst>
            <a:ext uri="{FF2B5EF4-FFF2-40B4-BE49-F238E27FC236}">
              <a16:creationId xmlns:a16="http://schemas.microsoft.com/office/drawing/2014/main" id="{F10A799F-7B90-47CB-B1A4-F715E431EE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0" name="Text Box 5">
          <a:extLst>
            <a:ext uri="{FF2B5EF4-FFF2-40B4-BE49-F238E27FC236}">
              <a16:creationId xmlns:a16="http://schemas.microsoft.com/office/drawing/2014/main" id="{CDA6C57C-E378-4A18-AF2A-018C229CBD4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1" name="Text Box 5">
          <a:extLst>
            <a:ext uri="{FF2B5EF4-FFF2-40B4-BE49-F238E27FC236}">
              <a16:creationId xmlns:a16="http://schemas.microsoft.com/office/drawing/2014/main" id="{55528812-A8DB-4C73-95C0-C985BC4D7B1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2" name="Text Box 5">
          <a:extLst>
            <a:ext uri="{FF2B5EF4-FFF2-40B4-BE49-F238E27FC236}">
              <a16:creationId xmlns:a16="http://schemas.microsoft.com/office/drawing/2014/main" id="{AAB8F72E-C172-4D5A-9EC9-34D64827E18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3" name="Text Box 5">
          <a:extLst>
            <a:ext uri="{FF2B5EF4-FFF2-40B4-BE49-F238E27FC236}">
              <a16:creationId xmlns:a16="http://schemas.microsoft.com/office/drawing/2014/main" id="{FBC8C0DB-4707-48CF-8D33-9E50CB9939B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4" name="Text Box 5">
          <a:extLst>
            <a:ext uri="{FF2B5EF4-FFF2-40B4-BE49-F238E27FC236}">
              <a16:creationId xmlns:a16="http://schemas.microsoft.com/office/drawing/2014/main" id="{EA5E99D5-B59D-4A64-AB61-B757ED3C9F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5" name="Text Box 5">
          <a:extLst>
            <a:ext uri="{FF2B5EF4-FFF2-40B4-BE49-F238E27FC236}">
              <a16:creationId xmlns:a16="http://schemas.microsoft.com/office/drawing/2014/main" id="{A7718012-7406-432B-AFAA-FD1DDBE779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6" name="Text Box 5">
          <a:extLst>
            <a:ext uri="{FF2B5EF4-FFF2-40B4-BE49-F238E27FC236}">
              <a16:creationId xmlns:a16="http://schemas.microsoft.com/office/drawing/2014/main" id="{1FD3E7EC-B736-421B-9585-2FFDF86AE0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7" name="Text Box 5">
          <a:extLst>
            <a:ext uri="{FF2B5EF4-FFF2-40B4-BE49-F238E27FC236}">
              <a16:creationId xmlns:a16="http://schemas.microsoft.com/office/drawing/2014/main" id="{A180B414-8D22-44F6-9090-E78BAEDAE0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8" name="Text Box 5">
          <a:extLst>
            <a:ext uri="{FF2B5EF4-FFF2-40B4-BE49-F238E27FC236}">
              <a16:creationId xmlns:a16="http://schemas.microsoft.com/office/drawing/2014/main" id="{E6740B59-F0AE-410B-BBA3-448EECE840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9" name="Text Box 5">
          <a:extLst>
            <a:ext uri="{FF2B5EF4-FFF2-40B4-BE49-F238E27FC236}">
              <a16:creationId xmlns:a16="http://schemas.microsoft.com/office/drawing/2014/main" id="{5C48A97A-B5C9-4FDC-8046-D2CCEE269D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0" name="Text Box 5">
          <a:extLst>
            <a:ext uri="{FF2B5EF4-FFF2-40B4-BE49-F238E27FC236}">
              <a16:creationId xmlns:a16="http://schemas.microsoft.com/office/drawing/2014/main" id="{8FD6CB05-828F-4F96-B74E-61D50DB903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1" name="Text Box 5">
          <a:extLst>
            <a:ext uri="{FF2B5EF4-FFF2-40B4-BE49-F238E27FC236}">
              <a16:creationId xmlns:a16="http://schemas.microsoft.com/office/drawing/2014/main" id="{EC74267D-9790-495C-A120-E4E3221D6A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2" name="Text Box 5">
          <a:extLst>
            <a:ext uri="{FF2B5EF4-FFF2-40B4-BE49-F238E27FC236}">
              <a16:creationId xmlns:a16="http://schemas.microsoft.com/office/drawing/2014/main" id="{15F30815-83CA-4855-9FA8-265DEF7D2D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3" name="Text Box 5">
          <a:extLst>
            <a:ext uri="{FF2B5EF4-FFF2-40B4-BE49-F238E27FC236}">
              <a16:creationId xmlns:a16="http://schemas.microsoft.com/office/drawing/2014/main" id="{610E6FA4-FEF6-46EC-8BEB-278BB39104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4" name="Text Box 5">
          <a:extLst>
            <a:ext uri="{FF2B5EF4-FFF2-40B4-BE49-F238E27FC236}">
              <a16:creationId xmlns:a16="http://schemas.microsoft.com/office/drawing/2014/main" id="{0A92B3C9-D809-4AB5-B4CE-38069E73EC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5" name="Text Box 5">
          <a:extLst>
            <a:ext uri="{FF2B5EF4-FFF2-40B4-BE49-F238E27FC236}">
              <a16:creationId xmlns:a16="http://schemas.microsoft.com/office/drawing/2014/main" id="{44CF1FE8-F556-4C1E-A944-B3869A5A31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6" name="Text Box 5">
          <a:extLst>
            <a:ext uri="{FF2B5EF4-FFF2-40B4-BE49-F238E27FC236}">
              <a16:creationId xmlns:a16="http://schemas.microsoft.com/office/drawing/2014/main" id="{CB0565AF-193A-4D67-8F75-B2B075D2E9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7" name="Text Box 5">
          <a:extLst>
            <a:ext uri="{FF2B5EF4-FFF2-40B4-BE49-F238E27FC236}">
              <a16:creationId xmlns:a16="http://schemas.microsoft.com/office/drawing/2014/main" id="{1403BCDD-4100-44B1-B6E0-8BC4EB4E77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8" name="Text Box 5">
          <a:extLst>
            <a:ext uri="{FF2B5EF4-FFF2-40B4-BE49-F238E27FC236}">
              <a16:creationId xmlns:a16="http://schemas.microsoft.com/office/drawing/2014/main" id="{C7194F93-1E90-4E69-A3B9-4CAE62062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9" name="Text Box 5">
          <a:extLst>
            <a:ext uri="{FF2B5EF4-FFF2-40B4-BE49-F238E27FC236}">
              <a16:creationId xmlns:a16="http://schemas.microsoft.com/office/drawing/2014/main" id="{69B1F473-7D40-44C8-8A82-0AB4B74AB0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0" name="Text Box 5">
          <a:extLst>
            <a:ext uri="{FF2B5EF4-FFF2-40B4-BE49-F238E27FC236}">
              <a16:creationId xmlns:a16="http://schemas.microsoft.com/office/drawing/2014/main" id="{C255852A-CB14-41DA-906B-55E2D56EA9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1" name="Text Box 5">
          <a:extLst>
            <a:ext uri="{FF2B5EF4-FFF2-40B4-BE49-F238E27FC236}">
              <a16:creationId xmlns:a16="http://schemas.microsoft.com/office/drawing/2014/main" id="{08179E00-F946-4533-B537-AF9DBAA0C4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2" name="Text Box 5">
          <a:extLst>
            <a:ext uri="{FF2B5EF4-FFF2-40B4-BE49-F238E27FC236}">
              <a16:creationId xmlns:a16="http://schemas.microsoft.com/office/drawing/2014/main" id="{2C229A01-AE71-4CDE-98E5-17CD254A7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3" name="Text Box 5">
          <a:extLst>
            <a:ext uri="{FF2B5EF4-FFF2-40B4-BE49-F238E27FC236}">
              <a16:creationId xmlns:a16="http://schemas.microsoft.com/office/drawing/2014/main" id="{7079AC2B-DEAA-4A81-8137-6576FC3954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4" name="Text Box 5">
          <a:extLst>
            <a:ext uri="{FF2B5EF4-FFF2-40B4-BE49-F238E27FC236}">
              <a16:creationId xmlns:a16="http://schemas.microsoft.com/office/drawing/2014/main" id="{9DC5C1A8-5569-4CD8-BFE1-A1BB677332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5" name="Text Box 5">
          <a:extLst>
            <a:ext uri="{FF2B5EF4-FFF2-40B4-BE49-F238E27FC236}">
              <a16:creationId xmlns:a16="http://schemas.microsoft.com/office/drawing/2014/main" id="{34E0B6E1-D0E7-4C65-A64C-9062D26510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6" name="Text Box 5">
          <a:extLst>
            <a:ext uri="{FF2B5EF4-FFF2-40B4-BE49-F238E27FC236}">
              <a16:creationId xmlns:a16="http://schemas.microsoft.com/office/drawing/2014/main" id="{A6A1F736-8093-4703-91CA-7D9B556288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7" name="Text Box 5">
          <a:extLst>
            <a:ext uri="{FF2B5EF4-FFF2-40B4-BE49-F238E27FC236}">
              <a16:creationId xmlns:a16="http://schemas.microsoft.com/office/drawing/2014/main" id="{5A9882A5-B6A0-4297-8216-A8D9F94661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8" name="Text Box 5">
          <a:extLst>
            <a:ext uri="{FF2B5EF4-FFF2-40B4-BE49-F238E27FC236}">
              <a16:creationId xmlns:a16="http://schemas.microsoft.com/office/drawing/2014/main" id="{286D2662-7346-4674-8CE7-BEA3B8648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9" name="Text Box 5">
          <a:extLst>
            <a:ext uri="{FF2B5EF4-FFF2-40B4-BE49-F238E27FC236}">
              <a16:creationId xmlns:a16="http://schemas.microsoft.com/office/drawing/2014/main" id="{7828580E-0B62-4B80-9487-C12681A74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0" name="Text Box 5">
          <a:extLst>
            <a:ext uri="{FF2B5EF4-FFF2-40B4-BE49-F238E27FC236}">
              <a16:creationId xmlns:a16="http://schemas.microsoft.com/office/drawing/2014/main" id="{42F30B89-E4DF-4346-B0B8-2FF8F63D62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1" name="Text Box 5">
          <a:extLst>
            <a:ext uri="{FF2B5EF4-FFF2-40B4-BE49-F238E27FC236}">
              <a16:creationId xmlns:a16="http://schemas.microsoft.com/office/drawing/2014/main" id="{D480F651-FCB5-41A0-AAEB-5F1C8BEB62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2" name="Text Box 5">
          <a:extLst>
            <a:ext uri="{FF2B5EF4-FFF2-40B4-BE49-F238E27FC236}">
              <a16:creationId xmlns:a16="http://schemas.microsoft.com/office/drawing/2014/main" id="{CB4F4C57-E515-4FEE-B2AD-A975A481D2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3" name="Text Box 5">
          <a:extLst>
            <a:ext uri="{FF2B5EF4-FFF2-40B4-BE49-F238E27FC236}">
              <a16:creationId xmlns:a16="http://schemas.microsoft.com/office/drawing/2014/main" id="{C417AD50-B7A7-4575-811E-9A7A8B2E91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4" name="Text Box 5">
          <a:extLst>
            <a:ext uri="{FF2B5EF4-FFF2-40B4-BE49-F238E27FC236}">
              <a16:creationId xmlns:a16="http://schemas.microsoft.com/office/drawing/2014/main" id="{8E8151EA-B33B-41F0-B648-0ACD449A07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5" name="Text Box 5">
          <a:extLst>
            <a:ext uri="{FF2B5EF4-FFF2-40B4-BE49-F238E27FC236}">
              <a16:creationId xmlns:a16="http://schemas.microsoft.com/office/drawing/2014/main" id="{E932A861-D562-4543-B26A-EB2F72BF05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6" name="Text Box 5">
          <a:extLst>
            <a:ext uri="{FF2B5EF4-FFF2-40B4-BE49-F238E27FC236}">
              <a16:creationId xmlns:a16="http://schemas.microsoft.com/office/drawing/2014/main" id="{5136EE9C-AAA2-4A8D-99D1-DD6A24ED1E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7" name="Text Box 5">
          <a:extLst>
            <a:ext uri="{FF2B5EF4-FFF2-40B4-BE49-F238E27FC236}">
              <a16:creationId xmlns:a16="http://schemas.microsoft.com/office/drawing/2014/main" id="{4AE77117-395B-427F-A3DB-4F862EAD4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8" name="Text Box 5">
          <a:extLst>
            <a:ext uri="{FF2B5EF4-FFF2-40B4-BE49-F238E27FC236}">
              <a16:creationId xmlns:a16="http://schemas.microsoft.com/office/drawing/2014/main" id="{3086ED06-2AE7-4E85-A570-1B78C42C3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9" name="Text Box 5">
          <a:extLst>
            <a:ext uri="{FF2B5EF4-FFF2-40B4-BE49-F238E27FC236}">
              <a16:creationId xmlns:a16="http://schemas.microsoft.com/office/drawing/2014/main" id="{3AC3FCBB-3DCC-4F86-ACE2-3296BDA385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0" name="Text Box 5">
          <a:extLst>
            <a:ext uri="{FF2B5EF4-FFF2-40B4-BE49-F238E27FC236}">
              <a16:creationId xmlns:a16="http://schemas.microsoft.com/office/drawing/2014/main" id="{742FEC23-8E2E-4524-8E96-A13B93A175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1" name="Text Box 5">
          <a:extLst>
            <a:ext uri="{FF2B5EF4-FFF2-40B4-BE49-F238E27FC236}">
              <a16:creationId xmlns:a16="http://schemas.microsoft.com/office/drawing/2014/main" id="{A4D5FBD2-D79F-499F-A31F-EC1FD36A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2" name="Text Box 5">
          <a:extLst>
            <a:ext uri="{FF2B5EF4-FFF2-40B4-BE49-F238E27FC236}">
              <a16:creationId xmlns:a16="http://schemas.microsoft.com/office/drawing/2014/main" id="{635B1D75-CCE6-4A30-8799-CBBE873E68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3" name="Text Box 5">
          <a:extLst>
            <a:ext uri="{FF2B5EF4-FFF2-40B4-BE49-F238E27FC236}">
              <a16:creationId xmlns:a16="http://schemas.microsoft.com/office/drawing/2014/main" id="{35E9432C-F3C8-4F79-9FE1-4864D04A1A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4" name="Text Box 5">
          <a:extLst>
            <a:ext uri="{FF2B5EF4-FFF2-40B4-BE49-F238E27FC236}">
              <a16:creationId xmlns:a16="http://schemas.microsoft.com/office/drawing/2014/main" id="{7C0D1B2B-A53F-4794-97E0-7D83025FB8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5" name="Text Box 5">
          <a:extLst>
            <a:ext uri="{FF2B5EF4-FFF2-40B4-BE49-F238E27FC236}">
              <a16:creationId xmlns:a16="http://schemas.microsoft.com/office/drawing/2014/main" id="{32B644D9-A699-4C53-862F-0D6D9EDD1A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6" name="Text Box 5">
          <a:extLst>
            <a:ext uri="{FF2B5EF4-FFF2-40B4-BE49-F238E27FC236}">
              <a16:creationId xmlns:a16="http://schemas.microsoft.com/office/drawing/2014/main" id="{BE282AF2-3C9C-47D7-90DE-876313528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7" name="Text Box 5">
          <a:extLst>
            <a:ext uri="{FF2B5EF4-FFF2-40B4-BE49-F238E27FC236}">
              <a16:creationId xmlns:a16="http://schemas.microsoft.com/office/drawing/2014/main" id="{A07715F2-D7A9-4F10-BFDC-422373C7A7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78" name="Text Box 5">
          <a:extLst>
            <a:ext uri="{FF2B5EF4-FFF2-40B4-BE49-F238E27FC236}">
              <a16:creationId xmlns:a16="http://schemas.microsoft.com/office/drawing/2014/main" id="{81A8A12B-B20B-42F9-B1A2-1F385E10C6E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79" name="Text Box 5">
          <a:extLst>
            <a:ext uri="{FF2B5EF4-FFF2-40B4-BE49-F238E27FC236}">
              <a16:creationId xmlns:a16="http://schemas.microsoft.com/office/drawing/2014/main" id="{48BEE078-BD0E-4736-B3A6-467F9329A5C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80" name="Text Box 5">
          <a:extLst>
            <a:ext uri="{FF2B5EF4-FFF2-40B4-BE49-F238E27FC236}">
              <a16:creationId xmlns:a16="http://schemas.microsoft.com/office/drawing/2014/main" id="{8A47EB12-1F0A-491F-A93F-685156DE62A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81" name="Text Box 5">
          <a:extLst>
            <a:ext uri="{FF2B5EF4-FFF2-40B4-BE49-F238E27FC236}">
              <a16:creationId xmlns:a16="http://schemas.microsoft.com/office/drawing/2014/main" id="{EDF850CF-FEDC-4908-98DB-5EB9CA7FC4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2" name="Text Box 5">
          <a:extLst>
            <a:ext uri="{FF2B5EF4-FFF2-40B4-BE49-F238E27FC236}">
              <a16:creationId xmlns:a16="http://schemas.microsoft.com/office/drawing/2014/main" id="{4F8B0836-9054-437F-8B5C-C040461DA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3" name="Text Box 5">
          <a:extLst>
            <a:ext uri="{FF2B5EF4-FFF2-40B4-BE49-F238E27FC236}">
              <a16:creationId xmlns:a16="http://schemas.microsoft.com/office/drawing/2014/main" id="{82B5C634-4FBA-43AF-ADD1-7C30DEE4F7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4" name="Text Box 5">
          <a:extLst>
            <a:ext uri="{FF2B5EF4-FFF2-40B4-BE49-F238E27FC236}">
              <a16:creationId xmlns:a16="http://schemas.microsoft.com/office/drawing/2014/main" id="{6CF66A1C-A38E-4D73-98E9-47491ADE63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5" name="Text Box 5">
          <a:extLst>
            <a:ext uri="{FF2B5EF4-FFF2-40B4-BE49-F238E27FC236}">
              <a16:creationId xmlns:a16="http://schemas.microsoft.com/office/drawing/2014/main" id="{1753F625-DB9C-435B-AD71-697278CB45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6" name="Text Box 5">
          <a:extLst>
            <a:ext uri="{FF2B5EF4-FFF2-40B4-BE49-F238E27FC236}">
              <a16:creationId xmlns:a16="http://schemas.microsoft.com/office/drawing/2014/main" id="{A290A252-44E6-4194-BC2A-CC2937EB67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7" name="Text Box 5">
          <a:extLst>
            <a:ext uri="{FF2B5EF4-FFF2-40B4-BE49-F238E27FC236}">
              <a16:creationId xmlns:a16="http://schemas.microsoft.com/office/drawing/2014/main" id="{9BE37EA9-9EAE-428E-8015-79149302E9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8" name="Text Box 5">
          <a:extLst>
            <a:ext uri="{FF2B5EF4-FFF2-40B4-BE49-F238E27FC236}">
              <a16:creationId xmlns:a16="http://schemas.microsoft.com/office/drawing/2014/main" id="{DAE70097-15C3-4DDB-AD3D-32A0D20BB7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9" name="Text Box 5">
          <a:extLst>
            <a:ext uri="{FF2B5EF4-FFF2-40B4-BE49-F238E27FC236}">
              <a16:creationId xmlns:a16="http://schemas.microsoft.com/office/drawing/2014/main" id="{CE6C8186-6B6C-441D-9F9A-42A36F128A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0" name="Text Box 5">
          <a:extLst>
            <a:ext uri="{FF2B5EF4-FFF2-40B4-BE49-F238E27FC236}">
              <a16:creationId xmlns:a16="http://schemas.microsoft.com/office/drawing/2014/main" id="{3E1367FA-A42F-4DCA-8B54-7B91052047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1" name="Text Box 5">
          <a:extLst>
            <a:ext uri="{FF2B5EF4-FFF2-40B4-BE49-F238E27FC236}">
              <a16:creationId xmlns:a16="http://schemas.microsoft.com/office/drawing/2014/main" id="{88459B90-A3F3-449E-A499-DA2210A112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2" name="Text Box 5">
          <a:extLst>
            <a:ext uri="{FF2B5EF4-FFF2-40B4-BE49-F238E27FC236}">
              <a16:creationId xmlns:a16="http://schemas.microsoft.com/office/drawing/2014/main" id="{032BA2F0-6037-434A-A74C-FA42D48F83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3" name="Text Box 5">
          <a:extLst>
            <a:ext uri="{FF2B5EF4-FFF2-40B4-BE49-F238E27FC236}">
              <a16:creationId xmlns:a16="http://schemas.microsoft.com/office/drawing/2014/main" id="{583034A7-4734-4780-B94A-676BD0E8A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4" name="Text Box 5">
          <a:extLst>
            <a:ext uri="{FF2B5EF4-FFF2-40B4-BE49-F238E27FC236}">
              <a16:creationId xmlns:a16="http://schemas.microsoft.com/office/drawing/2014/main" id="{2608DA6B-CC96-457E-A572-7F89B474A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5" name="Text Box 5">
          <a:extLst>
            <a:ext uri="{FF2B5EF4-FFF2-40B4-BE49-F238E27FC236}">
              <a16:creationId xmlns:a16="http://schemas.microsoft.com/office/drawing/2014/main" id="{5C4A0091-2B19-4D03-ACD0-90D220DC5F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6" name="Text Box 5">
          <a:extLst>
            <a:ext uri="{FF2B5EF4-FFF2-40B4-BE49-F238E27FC236}">
              <a16:creationId xmlns:a16="http://schemas.microsoft.com/office/drawing/2014/main" id="{E29B5C84-4B0B-4A1A-9F89-3F25380197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7" name="Text Box 5">
          <a:extLst>
            <a:ext uri="{FF2B5EF4-FFF2-40B4-BE49-F238E27FC236}">
              <a16:creationId xmlns:a16="http://schemas.microsoft.com/office/drawing/2014/main" id="{09590D76-303B-4E9C-925A-A3CCD979EA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8" name="Text Box 5">
          <a:extLst>
            <a:ext uri="{FF2B5EF4-FFF2-40B4-BE49-F238E27FC236}">
              <a16:creationId xmlns:a16="http://schemas.microsoft.com/office/drawing/2014/main" id="{C0B2EAC4-404F-40D9-8783-01BC2A75CA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9" name="Text Box 5">
          <a:extLst>
            <a:ext uri="{FF2B5EF4-FFF2-40B4-BE49-F238E27FC236}">
              <a16:creationId xmlns:a16="http://schemas.microsoft.com/office/drawing/2014/main" id="{E162432A-F0D8-4E2C-B7AE-8F6AF188A9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0" name="Text Box 5">
          <a:extLst>
            <a:ext uri="{FF2B5EF4-FFF2-40B4-BE49-F238E27FC236}">
              <a16:creationId xmlns:a16="http://schemas.microsoft.com/office/drawing/2014/main" id="{82F921CD-429D-46B5-8197-D62028DC44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1" name="Text Box 5">
          <a:extLst>
            <a:ext uri="{FF2B5EF4-FFF2-40B4-BE49-F238E27FC236}">
              <a16:creationId xmlns:a16="http://schemas.microsoft.com/office/drawing/2014/main" id="{274B8D16-3DED-43D2-83C2-C0631F57CD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2" name="Text Box 5">
          <a:extLst>
            <a:ext uri="{FF2B5EF4-FFF2-40B4-BE49-F238E27FC236}">
              <a16:creationId xmlns:a16="http://schemas.microsoft.com/office/drawing/2014/main" id="{47587118-E515-4ED1-8C30-A4C9B5F1B1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3" name="Text Box 5">
          <a:extLst>
            <a:ext uri="{FF2B5EF4-FFF2-40B4-BE49-F238E27FC236}">
              <a16:creationId xmlns:a16="http://schemas.microsoft.com/office/drawing/2014/main" id="{1967F98E-8ABB-450D-969B-D016CDB00E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4" name="Text Box 5">
          <a:extLst>
            <a:ext uri="{FF2B5EF4-FFF2-40B4-BE49-F238E27FC236}">
              <a16:creationId xmlns:a16="http://schemas.microsoft.com/office/drawing/2014/main" id="{1A148D5A-C7B1-441A-ACB0-347F0FCCB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5" name="Text Box 5">
          <a:extLst>
            <a:ext uri="{FF2B5EF4-FFF2-40B4-BE49-F238E27FC236}">
              <a16:creationId xmlns:a16="http://schemas.microsoft.com/office/drawing/2014/main" id="{A9C02EB4-5AC4-417A-AFF5-A3F73B4454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6" name="Text Box 5">
          <a:extLst>
            <a:ext uri="{FF2B5EF4-FFF2-40B4-BE49-F238E27FC236}">
              <a16:creationId xmlns:a16="http://schemas.microsoft.com/office/drawing/2014/main" id="{81A57A7F-1EC6-4846-B7CD-87838C114B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7" name="Text Box 5">
          <a:extLst>
            <a:ext uri="{FF2B5EF4-FFF2-40B4-BE49-F238E27FC236}">
              <a16:creationId xmlns:a16="http://schemas.microsoft.com/office/drawing/2014/main" id="{EAD33F7E-AF6F-4D3E-9083-677073A3D5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8" name="Text Box 5">
          <a:extLst>
            <a:ext uri="{FF2B5EF4-FFF2-40B4-BE49-F238E27FC236}">
              <a16:creationId xmlns:a16="http://schemas.microsoft.com/office/drawing/2014/main" id="{83D97E98-9B82-40C6-8E09-6E31801B4A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9" name="Text Box 5">
          <a:extLst>
            <a:ext uri="{FF2B5EF4-FFF2-40B4-BE49-F238E27FC236}">
              <a16:creationId xmlns:a16="http://schemas.microsoft.com/office/drawing/2014/main" id="{FCB43E44-9B97-4E29-925F-F390F4C6F0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0" name="Text Box 5">
          <a:extLst>
            <a:ext uri="{FF2B5EF4-FFF2-40B4-BE49-F238E27FC236}">
              <a16:creationId xmlns:a16="http://schemas.microsoft.com/office/drawing/2014/main" id="{A4B335EB-BD02-4A98-968A-668857124D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1" name="Text Box 5">
          <a:extLst>
            <a:ext uri="{FF2B5EF4-FFF2-40B4-BE49-F238E27FC236}">
              <a16:creationId xmlns:a16="http://schemas.microsoft.com/office/drawing/2014/main" id="{EDAE540F-DA58-429E-998A-CB76E58671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2" name="Text Box 5">
          <a:extLst>
            <a:ext uri="{FF2B5EF4-FFF2-40B4-BE49-F238E27FC236}">
              <a16:creationId xmlns:a16="http://schemas.microsoft.com/office/drawing/2014/main" id="{44E53A02-41F3-4435-B394-2B3A75BDF1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3" name="Text Box 5">
          <a:extLst>
            <a:ext uri="{FF2B5EF4-FFF2-40B4-BE49-F238E27FC236}">
              <a16:creationId xmlns:a16="http://schemas.microsoft.com/office/drawing/2014/main" id="{843B11CB-C93C-4E9F-ACC3-07E7322FA3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4" name="Text Box 5">
          <a:extLst>
            <a:ext uri="{FF2B5EF4-FFF2-40B4-BE49-F238E27FC236}">
              <a16:creationId xmlns:a16="http://schemas.microsoft.com/office/drawing/2014/main" id="{583E5211-8EED-497B-981C-B1274A840A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5" name="Text Box 5">
          <a:extLst>
            <a:ext uri="{FF2B5EF4-FFF2-40B4-BE49-F238E27FC236}">
              <a16:creationId xmlns:a16="http://schemas.microsoft.com/office/drawing/2014/main" id="{9BFDBA81-0C21-4634-AC9A-7859BA3F26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6" name="Text Box 5">
          <a:extLst>
            <a:ext uri="{FF2B5EF4-FFF2-40B4-BE49-F238E27FC236}">
              <a16:creationId xmlns:a16="http://schemas.microsoft.com/office/drawing/2014/main" id="{D81F2B73-10D3-4686-A77F-0100C7FDCE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7" name="Text Box 5">
          <a:extLst>
            <a:ext uri="{FF2B5EF4-FFF2-40B4-BE49-F238E27FC236}">
              <a16:creationId xmlns:a16="http://schemas.microsoft.com/office/drawing/2014/main" id="{E5185C6D-984C-4924-99C7-732DF1094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8" name="Text Box 5">
          <a:extLst>
            <a:ext uri="{FF2B5EF4-FFF2-40B4-BE49-F238E27FC236}">
              <a16:creationId xmlns:a16="http://schemas.microsoft.com/office/drawing/2014/main" id="{5A54215C-D7C9-43B1-8BCA-9F072D04F4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9" name="Text Box 5">
          <a:extLst>
            <a:ext uri="{FF2B5EF4-FFF2-40B4-BE49-F238E27FC236}">
              <a16:creationId xmlns:a16="http://schemas.microsoft.com/office/drawing/2014/main" id="{90F3EA56-91AD-4E56-82FA-FE081333F0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0" name="Text Box 5">
          <a:extLst>
            <a:ext uri="{FF2B5EF4-FFF2-40B4-BE49-F238E27FC236}">
              <a16:creationId xmlns:a16="http://schemas.microsoft.com/office/drawing/2014/main" id="{E1FDC717-3053-4176-AF7B-456F7CC6A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1" name="Text Box 5">
          <a:extLst>
            <a:ext uri="{FF2B5EF4-FFF2-40B4-BE49-F238E27FC236}">
              <a16:creationId xmlns:a16="http://schemas.microsoft.com/office/drawing/2014/main" id="{49AB2472-A0BC-46B1-9A4C-1AA5EF313B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2" name="Text Box 5">
          <a:extLst>
            <a:ext uri="{FF2B5EF4-FFF2-40B4-BE49-F238E27FC236}">
              <a16:creationId xmlns:a16="http://schemas.microsoft.com/office/drawing/2014/main" id="{0712D587-FA50-422D-8CA2-A40ABB2992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3" name="Text Box 5">
          <a:extLst>
            <a:ext uri="{FF2B5EF4-FFF2-40B4-BE49-F238E27FC236}">
              <a16:creationId xmlns:a16="http://schemas.microsoft.com/office/drawing/2014/main" id="{89F5FC5D-AAC6-4721-A1E0-92AA95506B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4" name="Text Box 5">
          <a:extLst>
            <a:ext uri="{FF2B5EF4-FFF2-40B4-BE49-F238E27FC236}">
              <a16:creationId xmlns:a16="http://schemas.microsoft.com/office/drawing/2014/main" id="{FA909ABA-4DC9-4973-B4EC-6DC2635BE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5" name="Text Box 5">
          <a:extLst>
            <a:ext uri="{FF2B5EF4-FFF2-40B4-BE49-F238E27FC236}">
              <a16:creationId xmlns:a16="http://schemas.microsoft.com/office/drawing/2014/main" id="{FE1FC0A8-1162-45CE-8945-6E203A6AB2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6" name="Text Box 5">
          <a:extLst>
            <a:ext uri="{FF2B5EF4-FFF2-40B4-BE49-F238E27FC236}">
              <a16:creationId xmlns:a16="http://schemas.microsoft.com/office/drawing/2014/main" id="{65BE7E36-5FD8-430D-BA7C-65C4269B2C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7" name="Text Box 5">
          <a:extLst>
            <a:ext uri="{FF2B5EF4-FFF2-40B4-BE49-F238E27FC236}">
              <a16:creationId xmlns:a16="http://schemas.microsoft.com/office/drawing/2014/main" id="{F504066B-1451-4330-8AF4-72DF53DFBA0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8" name="Text Box 5">
          <a:extLst>
            <a:ext uri="{FF2B5EF4-FFF2-40B4-BE49-F238E27FC236}">
              <a16:creationId xmlns:a16="http://schemas.microsoft.com/office/drawing/2014/main" id="{55FF481D-F3B0-467E-885A-CA5B4F5C22C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9" name="Text Box 5">
          <a:extLst>
            <a:ext uri="{FF2B5EF4-FFF2-40B4-BE49-F238E27FC236}">
              <a16:creationId xmlns:a16="http://schemas.microsoft.com/office/drawing/2014/main" id="{DB6953F9-BEF9-4858-AFC5-55525CD645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0" name="Text Box 5">
          <a:extLst>
            <a:ext uri="{FF2B5EF4-FFF2-40B4-BE49-F238E27FC236}">
              <a16:creationId xmlns:a16="http://schemas.microsoft.com/office/drawing/2014/main" id="{99E1BE0B-F825-4D56-BAC6-8A441E385B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1" name="Text Box 5">
          <a:extLst>
            <a:ext uri="{FF2B5EF4-FFF2-40B4-BE49-F238E27FC236}">
              <a16:creationId xmlns:a16="http://schemas.microsoft.com/office/drawing/2014/main" id="{115203DF-9862-4FEA-A588-D2ECF76321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2" name="Text Box 5">
          <a:extLst>
            <a:ext uri="{FF2B5EF4-FFF2-40B4-BE49-F238E27FC236}">
              <a16:creationId xmlns:a16="http://schemas.microsoft.com/office/drawing/2014/main" id="{EDBA10D8-D219-4520-8D87-17C1B3F72B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3" name="Text Box 5">
          <a:extLst>
            <a:ext uri="{FF2B5EF4-FFF2-40B4-BE49-F238E27FC236}">
              <a16:creationId xmlns:a16="http://schemas.microsoft.com/office/drawing/2014/main" id="{9C33FFEB-71E1-435E-BDCE-E674E3A0C4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4" name="Text Box 5">
          <a:extLst>
            <a:ext uri="{FF2B5EF4-FFF2-40B4-BE49-F238E27FC236}">
              <a16:creationId xmlns:a16="http://schemas.microsoft.com/office/drawing/2014/main" id="{C9CC4A80-51F2-4351-ACB7-019CFD33A4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5" name="Text Box 5">
          <a:extLst>
            <a:ext uri="{FF2B5EF4-FFF2-40B4-BE49-F238E27FC236}">
              <a16:creationId xmlns:a16="http://schemas.microsoft.com/office/drawing/2014/main" id="{55F87ECF-DA2A-47B0-9384-01749C9498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6" name="Text Box 5">
          <a:extLst>
            <a:ext uri="{FF2B5EF4-FFF2-40B4-BE49-F238E27FC236}">
              <a16:creationId xmlns:a16="http://schemas.microsoft.com/office/drawing/2014/main" id="{985E92DB-0C08-41C1-A069-ED88B8DC52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7" name="Text Box 5">
          <a:extLst>
            <a:ext uri="{FF2B5EF4-FFF2-40B4-BE49-F238E27FC236}">
              <a16:creationId xmlns:a16="http://schemas.microsoft.com/office/drawing/2014/main" id="{05458EEA-47E6-4957-BF2A-68002B5BB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8" name="Text Box 5">
          <a:extLst>
            <a:ext uri="{FF2B5EF4-FFF2-40B4-BE49-F238E27FC236}">
              <a16:creationId xmlns:a16="http://schemas.microsoft.com/office/drawing/2014/main" id="{847BBDA2-3155-4A90-863F-CF2AA1B640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9" name="Text Box 5">
          <a:extLst>
            <a:ext uri="{FF2B5EF4-FFF2-40B4-BE49-F238E27FC236}">
              <a16:creationId xmlns:a16="http://schemas.microsoft.com/office/drawing/2014/main" id="{E5BB2C06-FB4F-4447-945F-61628A2DB3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0" name="Text Box 5">
          <a:extLst>
            <a:ext uri="{FF2B5EF4-FFF2-40B4-BE49-F238E27FC236}">
              <a16:creationId xmlns:a16="http://schemas.microsoft.com/office/drawing/2014/main" id="{FF9F57BE-4660-4297-99C4-588ED56C2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1" name="Text Box 5">
          <a:extLst>
            <a:ext uri="{FF2B5EF4-FFF2-40B4-BE49-F238E27FC236}">
              <a16:creationId xmlns:a16="http://schemas.microsoft.com/office/drawing/2014/main" id="{E03CBC11-5CA3-4BC9-88A0-5088658C06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2" name="Text Box 5">
          <a:extLst>
            <a:ext uri="{FF2B5EF4-FFF2-40B4-BE49-F238E27FC236}">
              <a16:creationId xmlns:a16="http://schemas.microsoft.com/office/drawing/2014/main" id="{74087E50-E71E-4C7B-A31E-6056938D73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3" name="Text Box 5">
          <a:extLst>
            <a:ext uri="{FF2B5EF4-FFF2-40B4-BE49-F238E27FC236}">
              <a16:creationId xmlns:a16="http://schemas.microsoft.com/office/drawing/2014/main" id="{17948279-EE49-4BA2-8E90-5120360BFC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4" name="Text Box 5">
          <a:extLst>
            <a:ext uri="{FF2B5EF4-FFF2-40B4-BE49-F238E27FC236}">
              <a16:creationId xmlns:a16="http://schemas.microsoft.com/office/drawing/2014/main" id="{4CB93D14-6FC9-4EED-BD41-8DB7EC9C68B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5" name="Text Box 5">
          <a:extLst>
            <a:ext uri="{FF2B5EF4-FFF2-40B4-BE49-F238E27FC236}">
              <a16:creationId xmlns:a16="http://schemas.microsoft.com/office/drawing/2014/main" id="{654F27CF-FFE6-4635-897D-F1E57568A5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6" name="Text Box 5">
          <a:extLst>
            <a:ext uri="{FF2B5EF4-FFF2-40B4-BE49-F238E27FC236}">
              <a16:creationId xmlns:a16="http://schemas.microsoft.com/office/drawing/2014/main" id="{4F5C314F-653E-4C69-9C79-FCB54196B6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7" name="Text Box 5">
          <a:extLst>
            <a:ext uri="{FF2B5EF4-FFF2-40B4-BE49-F238E27FC236}">
              <a16:creationId xmlns:a16="http://schemas.microsoft.com/office/drawing/2014/main" id="{439A2AED-4A90-421C-8254-0F37E5B7E9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8" name="Text Box 5">
          <a:extLst>
            <a:ext uri="{FF2B5EF4-FFF2-40B4-BE49-F238E27FC236}">
              <a16:creationId xmlns:a16="http://schemas.microsoft.com/office/drawing/2014/main" id="{59441E29-533C-493A-BC79-F320DF51D0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9" name="Text Box 5">
          <a:extLst>
            <a:ext uri="{FF2B5EF4-FFF2-40B4-BE49-F238E27FC236}">
              <a16:creationId xmlns:a16="http://schemas.microsoft.com/office/drawing/2014/main" id="{7B9EC334-1ACE-4A5E-A064-9ACF125A26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0" name="Text Box 5">
          <a:extLst>
            <a:ext uri="{FF2B5EF4-FFF2-40B4-BE49-F238E27FC236}">
              <a16:creationId xmlns:a16="http://schemas.microsoft.com/office/drawing/2014/main" id="{498C5747-F0E1-45A1-AC3F-0806C9F6B7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1" name="Text Box 5">
          <a:extLst>
            <a:ext uri="{FF2B5EF4-FFF2-40B4-BE49-F238E27FC236}">
              <a16:creationId xmlns:a16="http://schemas.microsoft.com/office/drawing/2014/main" id="{85ABCABA-72DC-4B49-8D18-4E53821885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2" name="Text Box 5">
          <a:extLst>
            <a:ext uri="{FF2B5EF4-FFF2-40B4-BE49-F238E27FC236}">
              <a16:creationId xmlns:a16="http://schemas.microsoft.com/office/drawing/2014/main" id="{27C94D65-866E-43AF-8F56-CE90EA62DB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3" name="Text Box 5">
          <a:extLst>
            <a:ext uri="{FF2B5EF4-FFF2-40B4-BE49-F238E27FC236}">
              <a16:creationId xmlns:a16="http://schemas.microsoft.com/office/drawing/2014/main" id="{7BD3C399-1CB1-4C0E-9087-E6F584941F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4" name="Text Box 5">
          <a:extLst>
            <a:ext uri="{FF2B5EF4-FFF2-40B4-BE49-F238E27FC236}">
              <a16:creationId xmlns:a16="http://schemas.microsoft.com/office/drawing/2014/main" id="{35300F59-1DC0-41A1-8646-E8CB905C20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5" name="Text Box 5">
          <a:extLst>
            <a:ext uri="{FF2B5EF4-FFF2-40B4-BE49-F238E27FC236}">
              <a16:creationId xmlns:a16="http://schemas.microsoft.com/office/drawing/2014/main" id="{BD870504-437A-4112-AE6C-A9532181F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6" name="Text Box 5">
          <a:extLst>
            <a:ext uri="{FF2B5EF4-FFF2-40B4-BE49-F238E27FC236}">
              <a16:creationId xmlns:a16="http://schemas.microsoft.com/office/drawing/2014/main" id="{C90B4611-8148-4686-8D17-73C0B84526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7" name="Text Box 5">
          <a:extLst>
            <a:ext uri="{FF2B5EF4-FFF2-40B4-BE49-F238E27FC236}">
              <a16:creationId xmlns:a16="http://schemas.microsoft.com/office/drawing/2014/main" id="{736D4865-15B0-4835-87ED-168E8D8AE9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8" name="Text Box 5">
          <a:extLst>
            <a:ext uri="{FF2B5EF4-FFF2-40B4-BE49-F238E27FC236}">
              <a16:creationId xmlns:a16="http://schemas.microsoft.com/office/drawing/2014/main" id="{57B668A9-EF0A-4BA1-8993-BEB13FD10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9" name="Text Box 5">
          <a:extLst>
            <a:ext uri="{FF2B5EF4-FFF2-40B4-BE49-F238E27FC236}">
              <a16:creationId xmlns:a16="http://schemas.microsoft.com/office/drawing/2014/main" id="{64DB5FBA-8DF8-4D38-95F2-974263E97A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0" name="Text Box 5">
          <a:extLst>
            <a:ext uri="{FF2B5EF4-FFF2-40B4-BE49-F238E27FC236}">
              <a16:creationId xmlns:a16="http://schemas.microsoft.com/office/drawing/2014/main" id="{87523367-D3D8-4417-8779-05CB9656C05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1" name="Text Box 5">
          <a:extLst>
            <a:ext uri="{FF2B5EF4-FFF2-40B4-BE49-F238E27FC236}">
              <a16:creationId xmlns:a16="http://schemas.microsoft.com/office/drawing/2014/main" id="{74C02D20-1F88-486B-9E3A-431CF9CD4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2" name="Text Box 5">
          <a:extLst>
            <a:ext uri="{FF2B5EF4-FFF2-40B4-BE49-F238E27FC236}">
              <a16:creationId xmlns:a16="http://schemas.microsoft.com/office/drawing/2014/main" id="{57F52512-3E5A-4DE9-A412-523F25BA5F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3" name="Text Box 5">
          <a:extLst>
            <a:ext uri="{FF2B5EF4-FFF2-40B4-BE49-F238E27FC236}">
              <a16:creationId xmlns:a16="http://schemas.microsoft.com/office/drawing/2014/main" id="{066CB70D-CF07-483E-93A4-6C7D60D20F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4" name="Text Box 5">
          <a:extLst>
            <a:ext uri="{FF2B5EF4-FFF2-40B4-BE49-F238E27FC236}">
              <a16:creationId xmlns:a16="http://schemas.microsoft.com/office/drawing/2014/main" id="{CFB51D3B-2FA9-4488-8B6A-C836A85AAC1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5" name="Text Box 5">
          <a:extLst>
            <a:ext uri="{FF2B5EF4-FFF2-40B4-BE49-F238E27FC236}">
              <a16:creationId xmlns:a16="http://schemas.microsoft.com/office/drawing/2014/main" id="{9CCA2729-4416-4671-92F8-857A996EB8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6" name="Text Box 5">
          <a:extLst>
            <a:ext uri="{FF2B5EF4-FFF2-40B4-BE49-F238E27FC236}">
              <a16:creationId xmlns:a16="http://schemas.microsoft.com/office/drawing/2014/main" id="{43A6E9E6-7489-4898-987C-782B76A5DF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7" name="Text Box 5">
          <a:extLst>
            <a:ext uri="{FF2B5EF4-FFF2-40B4-BE49-F238E27FC236}">
              <a16:creationId xmlns:a16="http://schemas.microsoft.com/office/drawing/2014/main" id="{EBABB5BA-4B7B-4EE6-A7F1-31AC99495D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8" name="Text Box 5">
          <a:extLst>
            <a:ext uri="{FF2B5EF4-FFF2-40B4-BE49-F238E27FC236}">
              <a16:creationId xmlns:a16="http://schemas.microsoft.com/office/drawing/2014/main" id="{C05E9343-494A-480C-BB13-1AA051F4B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9" name="Text Box 5">
          <a:extLst>
            <a:ext uri="{FF2B5EF4-FFF2-40B4-BE49-F238E27FC236}">
              <a16:creationId xmlns:a16="http://schemas.microsoft.com/office/drawing/2014/main" id="{C4596A24-F8EA-4AA7-B192-EC36ACFA80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0" name="Text Box 5">
          <a:extLst>
            <a:ext uri="{FF2B5EF4-FFF2-40B4-BE49-F238E27FC236}">
              <a16:creationId xmlns:a16="http://schemas.microsoft.com/office/drawing/2014/main" id="{C9D329C9-8AC5-4723-8595-EB50AB8665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1" name="Text Box 5">
          <a:extLst>
            <a:ext uri="{FF2B5EF4-FFF2-40B4-BE49-F238E27FC236}">
              <a16:creationId xmlns:a16="http://schemas.microsoft.com/office/drawing/2014/main" id="{55BE43E9-DADC-4B95-A1A1-6555BC612D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2" name="Text Box 5">
          <a:extLst>
            <a:ext uri="{FF2B5EF4-FFF2-40B4-BE49-F238E27FC236}">
              <a16:creationId xmlns:a16="http://schemas.microsoft.com/office/drawing/2014/main" id="{0AA6C9D4-E053-4F57-8AD7-F356047A8AE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3" name="Text Box 5">
          <a:extLst>
            <a:ext uri="{FF2B5EF4-FFF2-40B4-BE49-F238E27FC236}">
              <a16:creationId xmlns:a16="http://schemas.microsoft.com/office/drawing/2014/main" id="{74A45EF8-58DC-4D87-AD48-D0F857E9E7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4" name="Text Box 5">
          <a:extLst>
            <a:ext uri="{FF2B5EF4-FFF2-40B4-BE49-F238E27FC236}">
              <a16:creationId xmlns:a16="http://schemas.microsoft.com/office/drawing/2014/main" id="{FDDAD871-120F-44AB-B1EE-BD9B17C0DBD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5" name="Text Box 5">
          <a:extLst>
            <a:ext uri="{FF2B5EF4-FFF2-40B4-BE49-F238E27FC236}">
              <a16:creationId xmlns:a16="http://schemas.microsoft.com/office/drawing/2014/main" id="{FE50E9E7-EDD3-44CA-8C09-DD6814D24D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6" name="Text Box 5">
          <a:extLst>
            <a:ext uri="{FF2B5EF4-FFF2-40B4-BE49-F238E27FC236}">
              <a16:creationId xmlns:a16="http://schemas.microsoft.com/office/drawing/2014/main" id="{45992B7F-11E9-4F50-9809-FF5E4E83AF3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7" name="Text Box 5">
          <a:extLst>
            <a:ext uri="{FF2B5EF4-FFF2-40B4-BE49-F238E27FC236}">
              <a16:creationId xmlns:a16="http://schemas.microsoft.com/office/drawing/2014/main" id="{A991A836-04EF-40BF-A304-C6F6D066DC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8" name="Text Box 5">
          <a:extLst>
            <a:ext uri="{FF2B5EF4-FFF2-40B4-BE49-F238E27FC236}">
              <a16:creationId xmlns:a16="http://schemas.microsoft.com/office/drawing/2014/main" id="{B7A21FBF-6F8E-486D-9503-A208D223E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9" name="Text Box 5">
          <a:extLst>
            <a:ext uri="{FF2B5EF4-FFF2-40B4-BE49-F238E27FC236}">
              <a16:creationId xmlns:a16="http://schemas.microsoft.com/office/drawing/2014/main" id="{20CD69CE-D951-463D-A7FF-D077CFCBD4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0" name="Text Box 5">
          <a:extLst>
            <a:ext uri="{FF2B5EF4-FFF2-40B4-BE49-F238E27FC236}">
              <a16:creationId xmlns:a16="http://schemas.microsoft.com/office/drawing/2014/main" id="{AF406D8F-D202-443A-917F-05D678C4BB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1" name="Text Box 5">
          <a:extLst>
            <a:ext uri="{FF2B5EF4-FFF2-40B4-BE49-F238E27FC236}">
              <a16:creationId xmlns:a16="http://schemas.microsoft.com/office/drawing/2014/main" id="{644BBCFB-30BE-4D62-81D5-DF1E6CC6B3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2" name="Text Box 5">
          <a:extLst>
            <a:ext uri="{FF2B5EF4-FFF2-40B4-BE49-F238E27FC236}">
              <a16:creationId xmlns:a16="http://schemas.microsoft.com/office/drawing/2014/main" id="{6C38BD1D-1BE4-4158-8909-3937C8AD94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3" name="Text Box 5">
          <a:extLst>
            <a:ext uri="{FF2B5EF4-FFF2-40B4-BE49-F238E27FC236}">
              <a16:creationId xmlns:a16="http://schemas.microsoft.com/office/drawing/2014/main" id="{371DCAA7-70C5-4C9D-87A1-3594F385C0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4" name="Text Box 5">
          <a:extLst>
            <a:ext uri="{FF2B5EF4-FFF2-40B4-BE49-F238E27FC236}">
              <a16:creationId xmlns:a16="http://schemas.microsoft.com/office/drawing/2014/main" id="{311F229B-193C-4CD7-A128-4D8E745BF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5" name="Text Box 5">
          <a:extLst>
            <a:ext uri="{FF2B5EF4-FFF2-40B4-BE49-F238E27FC236}">
              <a16:creationId xmlns:a16="http://schemas.microsoft.com/office/drawing/2014/main" id="{9D14087E-C944-4D76-A72A-4BE280790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6" name="Text Box 5">
          <a:extLst>
            <a:ext uri="{FF2B5EF4-FFF2-40B4-BE49-F238E27FC236}">
              <a16:creationId xmlns:a16="http://schemas.microsoft.com/office/drawing/2014/main" id="{B7B25736-9EE8-462A-BAEC-9BE5B05073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7" name="Text Box 5">
          <a:extLst>
            <a:ext uri="{FF2B5EF4-FFF2-40B4-BE49-F238E27FC236}">
              <a16:creationId xmlns:a16="http://schemas.microsoft.com/office/drawing/2014/main" id="{BB1C2A6F-C26D-47C5-84E8-F5D0B46E7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8" name="Text Box 5">
          <a:extLst>
            <a:ext uri="{FF2B5EF4-FFF2-40B4-BE49-F238E27FC236}">
              <a16:creationId xmlns:a16="http://schemas.microsoft.com/office/drawing/2014/main" id="{8FB3078E-55E4-4114-9053-F5D8965665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9" name="Text Box 5">
          <a:extLst>
            <a:ext uri="{FF2B5EF4-FFF2-40B4-BE49-F238E27FC236}">
              <a16:creationId xmlns:a16="http://schemas.microsoft.com/office/drawing/2014/main" id="{EC9E7AB4-50E3-486D-A953-C4C619857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0" name="Text Box 5">
          <a:extLst>
            <a:ext uri="{FF2B5EF4-FFF2-40B4-BE49-F238E27FC236}">
              <a16:creationId xmlns:a16="http://schemas.microsoft.com/office/drawing/2014/main" id="{1AA06BDE-B424-40A5-9A80-442987D8CC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1" name="Text Box 5">
          <a:extLst>
            <a:ext uri="{FF2B5EF4-FFF2-40B4-BE49-F238E27FC236}">
              <a16:creationId xmlns:a16="http://schemas.microsoft.com/office/drawing/2014/main" id="{1CBE8F0A-54EE-448A-8E27-6D569D44CF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2" name="Text Box 5">
          <a:extLst>
            <a:ext uri="{FF2B5EF4-FFF2-40B4-BE49-F238E27FC236}">
              <a16:creationId xmlns:a16="http://schemas.microsoft.com/office/drawing/2014/main" id="{AB8F9B49-EF05-47B7-800A-72300D36C5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3" name="Text Box 5">
          <a:extLst>
            <a:ext uri="{FF2B5EF4-FFF2-40B4-BE49-F238E27FC236}">
              <a16:creationId xmlns:a16="http://schemas.microsoft.com/office/drawing/2014/main" id="{05EC90D2-5FD0-41AD-8814-9474BDDB25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4" name="Text Box 5">
          <a:extLst>
            <a:ext uri="{FF2B5EF4-FFF2-40B4-BE49-F238E27FC236}">
              <a16:creationId xmlns:a16="http://schemas.microsoft.com/office/drawing/2014/main" id="{3454FC4D-A75C-4AF6-9E55-B8EF659E64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5" name="Text Box 5">
          <a:extLst>
            <a:ext uri="{FF2B5EF4-FFF2-40B4-BE49-F238E27FC236}">
              <a16:creationId xmlns:a16="http://schemas.microsoft.com/office/drawing/2014/main" id="{285FDF98-A9BC-4BE6-9B16-A0DAE060E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6" name="Text Box 5">
          <a:extLst>
            <a:ext uri="{FF2B5EF4-FFF2-40B4-BE49-F238E27FC236}">
              <a16:creationId xmlns:a16="http://schemas.microsoft.com/office/drawing/2014/main" id="{C613D0F7-DAFA-40AC-BDB0-2D500DED4E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7" name="Text Box 5">
          <a:extLst>
            <a:ext uri="{FF2B5EF4-FFF2-40B4-BE49-F238E27FC236}">
              <a16:creationId xmlns:a16="http://schemas.microsoft.com/office/drawing/2014/main" id="{BB5A68F5-E10E-4707-85BB-BFC2D8464D2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8" name="Text Box 5">
          <a:extLst>
            <a:ext uri="{FF2B5EF4-FFF2-40B4-BE49-F238E27FC236}">
              <a16:creationId xmlns:a16="http://schemas.microsoft.com/office/drawing/2014/main" id="{66A6FCDF-2C6E-4A23-AD65-A9B206321F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9" name="Text Box 5">
          <a:extLst>
            <a:ext uri="{FF2B5EF4-FFF2-40B4-BE49-F238E27FC236}">
              <a16:creationId xmlns:a16="http://schemas.microsoft.com/office/drawing/2014/main" id="{5A72CFEF-7FF5-4029-BDB6-32538CBB1D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0" name="Text Box 5">
          <a:extLst>
            <a:ext uri="{FF2B5EF4-FFF2-40B4-BE49-F238E27FC236}">
              <a16:creationId xmlns:a16="http://schemas.microsoft.com/office/drawing/2014/main" id="{4E4ED4D7-07CE-4E65-BAC5-86433B01BC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1" name="Text Box 5">
          <a:extLst>
            <a:ext uri="{FF2B5EF4-FFF2-40B4-BE49-F238E27FC236}">
              <a16:creationId xmlns:a16="http://schemas.microsoft.com/office/drawing/2014/main" id="{CD6EA557-5E51-4859-A638-31376636E7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2" name="Text Box 5">
          <a:extLst>
            <a:ext uri="{FF2B5EF4-FFF2-40B4-BE49-F238E27FC236}">
              <a16:creationId xmlns:a16="http://schemas.microsoft.com/office/drawing/2014/main" id="{74E51788-73F1-48EC-B1B2-975B51C4B0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3" name="Text Box 5">
          <a:extLst>
            <a:ext uri="{FF2B5EF4-FFF2-40B4-BE49-F238E27FC236}">
              <a16:creationId xmlns:a16="http://schemas.microsoft.com/office/drawing/2014/main" id="{6CEEB5E5-FCA8-4377-B3B1-0E84E8D72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4" name="Text Box 5">
          <a:extLst>
            <a:ext uri="{FF2B5EF4-FFF2-40B4-BE49-F238E27FC236}">
              <a16:creationId xmlns:a16="http://schemas.microsoft.com/office/drawing/2014/main" id="{A7DD5DE7-352C-47F2-ACBE-DDF7301CCD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5" name="Text Box 5">
          <a:extLst>
            <a:ext uri="{FF2B5EF4-FFF2-40B4-BE49-F238E27FC236}">
              <a16:creationId xmlns:a16="http://schemas.microsoft.com/office/drawing/2014/main" id="{F83AE356-2E38-465A-9362-2E4FD07D97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6" name="Text Box 5">
          <a:extLst>
            <a:ext uri="{FF2B5EF4-FFF2-40B4-BE49-F238E27FC236}">
              <a16:creationId xmlns:a16="http://schemas.microsoft.com/office/drawing/2014/main" id="{443CCCAA-EEA0-4394-9ED5-2ADED74AC5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7" name="Text Box 5">
          <a:extLst>
            <a:ext uri="{FF2B5EF4-FFF2-40B4-BE49-F238E27FC236}">
              <a16:creationId xmlns:a16="http://schemas.microsoft.com/office/drawing/2014/main" id="{41A1AABA-FF73-4738-8460-5CA5CB6347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8" name="Text Box 5">
          <a:extLst>
            <a:ext uri="{FF2B5EF4-FFF2-40B4-BE49-F238E27FC236}">
              <a16:creationId xmlns:a16="http://schemas.microsoft.com/office/drawing/2014/main" id="{3C68725E-49A8-4CC2-BFAB-D82E57942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9" name="Text Box 5">
          <a:extLst>
            <a:ext uri="{FF2B5EF4-FFF2-40B4-BE49-F238E27FC236}">
              <a16:creationId xmlns:a16="http://schemas.microsoft.com/office/drawing/2014/main" id="{E59CFD4C-521B-47D9-BBF5-BE94F0C4C6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0" name="Text Box 5">
          <a:extLst>
            <a:ext uri="{FF2B5EF4-FFF2-40B4-BE49-F238E27FC236}">
              <a16:creationId xmlns:a16="http://schemas.microsoft.com/office/drawing/2014/main" id="{CD9779FF-6E64-4222-B96B-8EFC728ADC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1" name="Text Box 5">
          <a:extLst>
            <a:ext uri="{FF2B5EF4-FFF2-40B4-BE49-F238E27FC236}">
              <a16:creationId xmlns:a16="http://schemas.microsoft.com/office/drawing/2014/main" id="{1C49EF64-200F-42B7-B274-475BD3EF4B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2" name="Text Box 5">
          <a:extLst>
            <a:ext uri="{FF2B5EF4-FFF2-40B4-BE49-F238E27FC236}">
              <a16:creationId xmlns:a16="http://schemas.microsoft.com/office/drawing/2014/main" id="{56D964AC-DCFE-4F71-92C4-DD022A499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3" name="Text Box 5">
          <a:extLst>
            <a:ext uri="{FF2B5EF4-FFF2-40B4-BE49-F238E27FC236}">
              <a16:creationId xmlns:a16="http://schemas.microsoft.com/office/drawing/2014/main" id="{5EA0A99F-2048-4ECC-A3B4-892AA2D91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4" name="Text Box 5">
          <a:extLst>
            <a:ext uri="{FF2B5EF4-FFF2-40B4-BE49-F238E27FC236}">
              <a16:creationId xmlns:a16="http://schemas.microsoft.com/office/drawing/2014/main" id="{DC3FBF58-836A-4F5F-AF20-904497CEA1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5" name="Text Box 5">
          <a:extLst>
            <a:ext uri="{FF2B5EF4-FFF2-40B4-BE49-F238E27FC236}">
              <a16:creationId xmlns:a16="http://schemas.microsoft.com/office/drawing/2014/main" id="{33DD49CA-656D-4EBA-A127-01CF14AF15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6" name="Text Box 5">
          <a:extLst>
            <a:ext uri="{FF2B5EF4-FFF2-40B4-BE49-F238E27FC236}">
              <a16:creationId xmlns:a16="http://schemas.microsoft.com/office/drawing/2014/main" id="{7A82659B-623B-4E52-B59D-9B2650AE80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7" name="Text Box 5">
          <a:extLst>
            <a:ext uri="{FF2B5EF4-FFF2-40B4-BE49-F238E27FC236}">
              <a16:creationId xmlns:a16="http://schemas.microsoft.com/office/drawing/2014/main" id="{BA5A6EC9-D88A-4DFD-BEFE-D3BF9BBDE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8" name="Text Box 5">
          <a:extLst>
            <a:ext uri="{FF2B5EF4-FFF2-40B4-BE49-F238E27FC236}">
              <a16:creationId xmlns:a16="http://schemas.microsoft.com/office/drawing/2014/main" id="{22F55757-231B-4450-AB0C-AD72AFDEE6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9" name="Text Box 5">
          <a:extLst>
            <a:ext uri="{FF2B5EF4-FFF2-40B4-BE49-F238E27FC236}">
              <a16:creationId xmlns:a16="http://schemas.microsoft.com/office/drawing/2014/main" id="{3789BC6D-9D1E-41F7-B747-A86E0A0011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0" name="Text Box 5">
          <a:extLst>
            <a:ext uri="{FF2B5EF4-FFF2-40B4-BE49-F238E27FC236}">
              <a16:creationId xmlns:a16="http://schemas.microsoft.com/office/drawing/2014/main" id="{153722D6-9D36-4996-B615-8F963F08FB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1" name="Text Box 5">
          <a:extLst>
            <a:ext uri="{FF2B5EF4-FFF2-40B4-BE49-F238E27FC236}">
              <a16:creationId xmlns:a16="http://schemas.microsoft.com/office/drawing/2014/main" id="{ECB6F9AE-80D7-4A75-977D-D0D58A26BA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2" name="Text Box 5">
          <a:extLst>
            <a:ext uri="{FF2B5EF4-FFF2-40B4-BE49-F238E27FC236}">
              <a16:creationId xmlns:a16="http://schemas.microsoft.com/office/drawing/2014/main" id="{19EA363D-B1B3-4682-A81D-E4B1EFE2E3F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3" name="Text Box 5">
          <a:extLst>
            <a:ext uri="{FF2B5EF4-FFF2-40B4-BE49-F238E27FC236}">
              <a16:creationId xmlns:a16="http://schemas.microsoft.com/office/drawing/2014/main" id="{06DC2059-997F-41FC-80BE-C2D6B1E053E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4" name="Text Box 5">
          <a:extLst>
            <a:ext uri="{FF2B5EF4-FFF2-40B4-BE49-F238E27FC236}">
              <a16:creationId xmlns:a16="http://schemas.microsoft.com/office/drawing/2014/main" id="{0167617D-4A63-4A38-A059-CE2B1D6A76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5" name="Text Box 5">
          <a:extLst>
            <a:ext uri="{FF2B5EF4-FFF2-40B4-BE49-F238E27FC236}">
              <a16:creationId xmlns:a16="http://schemas.microsoft.com/office/drawing/2014/main" id="{675298F8-54F2-40DD-BF4F-ACDD0FE6504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6" name="Text Box 5">
          <a:extLst>
            <a:ext uri="{FF2B5EF4-FFF2-40B4-BE49-F238E27FC236}">
              <a16:creationId xmlns:a16="http://schemas.microsoft.com/office/drawing/2014/main" id="{4C9F3788-966E-4F46-AE47-CB42D5E213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7" name="Text Box 5">
          <a:extLst>
            <a:ext uri="{FF2B5EF4-FFF2-40B4-BE49-F238E27FC236}">
              <a16:creationId xmlns:a16="http://schemas.microsoft.com/office/drawing/2014/main" id="{1046958E-E2F4-4441-9311-E6F72C3E3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8" name="Text Box 5">
          <a:extLst>
            <a:ext uri="{FF2B5EF4-FFF2-40B4-BE49-F238E27FC236}">
              <a16:creationId xmlns:a16="http://schemas.microsoft.com/office/drawing/2014/main" id="{334F1E36-8A9A-4F77-9CCB-67632C31D7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9" name="Text Box 5">
          <a:extLst>
            <a:ext uri="{FF2B5EF4-FFF2-40B4-BE49-F238E27FC236}">
              <a16:creationId xmlns:a16="http://schemas.microsoft.com/office/drawing/2014/main" id="{6E809369-2691-4F36-8F33-966A729D30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0" name="Text Box 5">
          <a:extLst>
            <a:ext uri="{FF2B5EF4-FFF2-40B4-BE49-F238E27FC236}">
              <a16:creationId xmlns:a16="http://schemas.microsoft.com/office/drawing/2014/main" id="{C902E6C4-FE29-40D1-BE05-89DFCFFFD8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1" name="Text Box 5">
          <a:extLst>
            <a:ext uri="{FF2B5EF4-FFF2-40B4-BE49-F238E27FC236}">
              <a16:creationId xmlns:a16="http://schemas.microsoft.com/office/drawing/2014/main" id="{7F2148A3-34A5-49D3-8A18-87D0A2424A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2" name="Text Box 5">
          <a:extLst>
            <a:ext uri="{FF2B5EF4-FFF2-40B4-BE49-F238E27FC236}">
              <a16:creationId xmlns:a16="http://schemas.microsoft.com/office/drawing/2014/main" id="{E90642F6-2216-40C7-A203-F9F653C5D6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3" name="Text Box 5">
          <a:extLst>
            <a:ext uri="{FF2B5EF4-FFF2-40B4-BE49-F238E27FC236}">
              <a16:creationId xmlns:a16="http://schemas.microsoft.com/office/drawing/2014/main" id="{B670AAAD-BF6E-4351-BBA9-66DE2BC6BB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4" name="Text Box 5">
          <a:extLst>
            <a:ext uri="{FF2B5EF4-FFF2-40B4-BE49-F238E27FC236}">
              <a16:creationId xmlns:a16="http://schemas.microsoft.com/office/drawing/2014/main" id="{01AE571E-DDAC-403E-82B9-81277D7AF4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5" name="Text Box 5">
          <a:extLst>
            <a:ext uri="{FF2B5EF4-FFF2-40B4-BE49-F238E27FC236}">
              <a16:creationId xmlns:a16="http://schemas.microsoft.com/office/drawing/2014/main" id="{872B5B8A-6759-4C9E-B0C5-6FAE5EB04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6" name="Text Box 5">
          <a:extLst>
            <a:ext uri="{FF2B5EF4-FFF2-40B4-BE49-F238E27FC236}">
              <a16:creationId xmlns:a16="http://schemas.microsoft.com/office/drawing/2014/main" id="{6863AC51-2DD9-48A0-AD89-0A551FA914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7" name="Text Box 5">
          <a:extLst>
            <a:ext uri="{FF2B5EF4-FFF2-40B4-BE49-F238E27FC236}">
              <a16:creationId xmlns:a16="http://schemas.microsoft.com/office/drawing/2014/main" id="{D04A537B-BCE8-44FB-AC99-F6420F43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8" name="Text Box 5">
          <a:extLst>
            <a:ext uri="{FF2B5EF4-FFF2-40B4-BE49-F238E27FC236}">
              <a16:creationId xmlns:a16="http://schemas.microsoft.com/office/drawing/2014/main" id="{58CA6A52-EBF9-4692-8DDA-0278DB0426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9" name="Text Box 5">
          <a:extLst>
            <a:ext uri="{FF2B5EF4-FFF2-40B4-BE49-F238E27FC236}">
              <a16:creationId xmlns:a16="http://schemas.microsoft.com/office/drawing/2014/main" id="{D3DCF059-44D6-494B-9435-5AE64B829E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0" name="Text Box 5">
          <a:extLst>
            <a:ext uri="{FF2B5EF4-FFF2-40B4-BE49-F238E27FC236}">
              <a16:creationId xmlns:a16="http://schemas.microsoft.com/office/drawing/2014/main" id="{BBEFD5F5-B1A9-4BDD-A7FF-5BDFF1CDEB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1" name="Text Box 5">
          <a:extLst>
            <a:ext uri="{FF2B5EF4-FFF2-40B4-BE49-F238E27FC236}">
              <a16:creationId xmlns:a16="http://schemas.microsoft.com/office/drawing/2014/main" id="{96972B8C-4735-4E31-9871-A2A88FC201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2" name="Text Box 5">
          <a:extLst>
            <a:ext uri="{FF2B5EF4-FFF2-40B4-BE49-F238E27FC236}">
              <a16:creationId xmlns:a16="http://schemas.microsoft.com/office/drawing/2014/main" id="{B4BF39DA-8BB9-4B86-B8FF-FFD431D603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3" name="Text Box 5">
          <a:extLst>
            <a:ext uri="{FF2B5EF4-FFF2-40B4-BE49-F238E27FC236}">
              <a16:creationId xmlns:a16="http://schemas.microsoft.com/office/drawing/2014/main" id="{8DC5BAA0-F654-4AFA-BFA4-BCD881EC2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4" name="Text Box 5">
          <a:extLst>
            <a:ext uri="{FF2B5EF4-FFF2-40B4-BE49-F238E27FC236}">
              <a16:creationId xmlns:a16="http://schemas.microsoft.com/office/drawing/2014/main" id="{30700040-CCF3-4786-9B8E-D1293AD87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5" name="Text Box 5">
          <a:extLst>
            <a:ext uri="{FF2B5EF4-FFF2-40B4-BE49-F238E27FC236}">
              <a16:creationId xmlns:a16="http://schemas.microsoft.com/office/drawing/2014/main" id="{25A768A0-32B3-450E-9C57-D22B9A89F5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6" name="Text Box 5">
          <a:extLst>
            <a:ext uri="{FF2B5EF4-FFF2-40B4-BE49-F238E27FC236}">
              <a16:creationId xmlns:a16="http://schemas.microsoft.com/office/drawing/2014/main" id="{3D41C497-A150-4DD6-A0A4-443BF6DEE7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7" name="Text Box 5">
          <a:extLst>
            <a:ext uri="{FF2B5EF4-FFF2-40B4-BE49-F238E27FC236}">
              <a16:creationId xmlns:a16="http://schemas.microsoft.com/office/drawing/2014/main" id="{1E862C65-BB4E-4C31-9791-02E64C486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8" name="Text Box 5">
          <a:extLst>
            <a:ext uri="{FF2B5EF4-FFF2-40B4-BE49-F238E27FC236}">
              <a16:creationId xmlns:a16="http://schemas.microsoft.com/office/drawing/2014/main" id="{C0272BBC-7FFE-4429-8DDA-B8A6C2CDBA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9" name="Text Box 5">
          <a:extLst>
            <a:ext uri="{FF2B5EF4-FFF2-40B4-BE49-F238E27FC236}">
              <a16:creationId xmlns:a16="http://schemas.microsoft.com/office/drawing/2014/main" id="{9E57E248-7D2D-4831-A5F9-9D12159135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0" name="Text Box 5">
          <a:extLst>
            <a:ext uri="{FF2B5EF4-FFF2-40B4-BE49-F238E27FC236}">
              <a16:creationId xmlns:a16="http://schemas.microsoft.com/office/drawing/2014/main" id="{81DDF0A9-F380-4314-9B5D-9C52B05B82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1" name="Text Box 5">
          <a:extLst>
            <a:ext uri="{FF2B5EF4-FFF2-40B4-BE49-F238E27FC236}">
              <a16:creationId xmlns:a16="http://schemas.microsoft.com/office/drawing/2014/main" id="{DFDEF4BE-1512-4D5C-8BAC-36037454C2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2" name="Text Box 5">
          <a:extLst>
            <a:ext uri="{FF2B5EF4-FFF2-40B4-BE49-F238E27FC236}">
              <a16:creationId xmlns:a16="http://schemas.microsoft.com/office/drawing/2014/main" id="{361C69FA-0BF1-43C4-8E6E-9485E49279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3" name="Text Box 5">
          <a:extLst>
            <a:ext uri="{FF2B5EF4-FFF2-40B4-BE49-F238E27FC236}">
              <a16:creationId xmlns:a16="http://schemas.microsoft.com/office/drawing/2014/main" id="{008F7FFB-B7A8-4585-824A-0039BFAD2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4" name="Text Box 5">
          <a:extLst>
            <a:ext uri="{FF2B5EF4-FFF2-40B4-BE49-F238E27FC236}">
              <a16:creationId xmlns:a16="http://schemas.microsoft.com/office/drawing/2014/main" id="{DA39417A-0A42-4D82-9DFA-EC24DCC2DB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5" name="Text Box 5">
          <a:extLst>
            <a:ext uri="{FF2B5EF4-FFF2-40B4-BE49-F238E27FC236}">
              <a16:creationId xmlns:a16="http://schemas.microsoft.com/office/drawing/2014/main" id="{7902BC82-823F-443B-A92D-D814C8ADAF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6" name="Text Box 5">
          <a:extLst>
            <a:ext uri="{FF2B5EF4-FFF2-40B4-BE49-F238E27FC236}">
              <a16:creationId xmlns:a16="http://schemas.microsoft.com/office/drawing/2014/main" id="{519447F1-45E9-40E9-B174-94A6F67172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7" name="Text Box 5">
          <a:extLst>
            <a:ext uri="{FF2B5EF4-FFF2-40B4-BE49-F238E27FC236}">
              <a16:creationId xmlns:a16="http://schemas.microsoft.com/office/drawing/2014/main" id="{B563FB3F-A1FA-473B-939C-98F675315C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8" name="Text Box 5">
          <a:extLst>
            <a:ext uri="{FF2B5EF4-FFF2-40B4-BE49-F238E27FC236}">
              <a16:creationId xmlns:a16="http://schemas.microsoft.com/office/drawing/2014/main" id="{A9E87DCA-B5FD-4980-895D-774FB20625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9" name="Text Box 5">
          <a:extLst>
            <a:ext uri="{FF2B5EF4-FFF2-40B4-BE49-F238E27FC236}">
              <a16:creationId xmlns:a16="http://schemas.microsoft.com/office/drawing/2014/main" id="{57D744BD-19E8-415E-8993-3F3E9DD38F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0" name="Text Box 5">
          <a:extLst>
            <a:ext uri="{FF2B5EF4-FFF2-40B4-BE49-F238E27FC236}">
              <a16:creationId xmlns:a16="http://schemas.microsoft.com/office/drawing/2014/main" id="{91D77450-A673-4287-8062-ACD685233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1" name="Text Box 5">
          <a:extLst>
            <a:ext uri="{FF2B5EF4-FFF2-40B4-BE49-F238E27FC236}">
              <a16:creationId xmlns:a16="http://schemas.microsoft.com/office/drawing/2014/main" id="{88FDE1B4-6011-407C-BAF3-3A238FC6F8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2" name="Text Box 5">
          <a:extLst>
            <a:ext uri="{FF2B5EF4-FFF2-40B4-BE49-F238E27FC236}">
              <a16:creationId xmlns:a16="http://schemas.microsoft.com/office/drawing/2014/main" id="{C71E4D99-57D9-41F2-A702-DB5B3C6BF2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3" name="Text Box 5">
          <a:extLst>
            <a:ext uri="{FF2B5EF4-FFF2-40B4-BE49-F238E27FC236}">
              <a16:creationId xmlns:a16="http://schemas.microsoft.com/office/drawing/2014/main" id="{6BEE9705-C310-44F8-9B3E-B4982C7222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4" name="Text Box 5">
          <a:extLst>
            <a:ext uri="{FF2B5EF4-FFF2-40B4-BE49-F238E27FC236}">
              <a16:creationId xmlns:a16="http://schemas.microsoft.com/office/drawing/2014/main" id="{910D5BF5-F358-4F72-A86E-7329B6D6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5" name="Text Box 5">
          <a:extLst>
            <a:ext uri="{FF2B5EF4-FFF2-40B4-BE49-F238E27FC236}">
              <a16:creationId xmlns:a16="http://schemas.microsoft.com/office/drawing/2014/main" id="{DA47918F-E4FC-4878-9C4C-EF9E5628EB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6" name="Text Box 5">
          <a:extLst>
            <a:ext uri="{FF2B5EF4-FFF2-40B4-BE49-F238E27FC236}">
              <a16:creationId xmlns:a16="http://schemas.microsoft.com/office/drawing/2014/main" id="{D8202E5A-3466-40F2-BC5B-0ED39445C2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7" name="Text Box 5">
          <a:extLst>
            <a:ext uri="{FF2B5EF4-FFF2-40B4-BE49-F238E27FC236}">
              <a16:creationId xmlns:a16="http://schemas.microsoft.com/office/drawing/2014/main" id="{57A2F1C0-FFCE-47B5-AC6A-454786EF1B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8" name="Text Box 5">
          <a:extLst>
            <a:ext uri="{FF2B5EF4-FFF2-40B4-BE49-F238E27FC236}">
              <a16:creationId xmlns:a16="http://schemas.microsoft.com/office/drawing/2014/main" id="{C6E61327-49F9-4DAA-AEFF-CA459A181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9" name="Text Box 5">
          <a:extLst>
            <a:ext uri="{FF2B5EF4-FFF2-40B4-BE49-F238E27FC236}">
              <a16:creationId xmlns:a16="http://schemas.microsoft.com/office/drawing/2014/main" id="{6F932453-2D4E-469B-9613-A8879DB2E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0" name="Text Box 5">
          <a:extLst>
            <a:ext uri="{FF2B5EF4-FFF2-40B4-BE49-F238E27FC236}">
              <a16:creationId xmlns:a16="http://schemas.microsoft.com/office/drawing/2014/main" id="{7EFED7F1-C206-4690-BAE6-E8F0C0147A7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1" name="Text Box 5">
          <a:extLst>
            <a:ext uri="{FF2B5EF4-FFF2-40B4-BE49-F238E27FC236}">
              <a16:creationId xmlns:a16="http://schemas.microsoft.com/office/drawing/2014/main" id="{FDAE1A62-06BC-4A02-A7ED-BE58692261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2" name="Text Box 5">
          <a:extLst>
            <a:ext uri="{FF2B5EF4-FFF2-40B4-BE49-F238E27FC236}">
              <a16:creationId xmlns:a16="http://schemas.microsoft.com/office/drawing/2014/main" id="{AE940E20-6A6A-4659-91B6-CE5AA5D3D95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3" name="Text Box 5">
          <a:extLst>
            <a:ext uri="{FF2B5EF4-FFF2-40B4-BE49-F238E27FC236}">
              <a16:creationId xmlns:a16="http://schemas.microsoft.com/office/drawing/2014/main" id="{46804597-5EB8-4C41-9B20-7333DCB3847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4" name="Text Box 5">
          <a:extLst>
            <a:ext uri="{FF2B5EF4-FFF2-40B4-BE49-F238E27FC236}">
              <a16:creationId xmlns:a16="http://schemas.microsoft.com/office/drawing/2014/main" id="{D59060A1-F967-4579-A2C1-66FC3F754D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5" name="Text Box 5">
          <a:extLst>
            <a:ext uri="{FF2B5EF4-FFF2-40B4-BE49-F238E27FC236}">
              <a16:creationId xmlns:a16="http://schemas.microsoft.com/office/drawing/2014/main" id="{41792411-B7C3-478D-AF7B-2275505260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6" name="Text Box 5">
          <a:extLst>
            <a:ext uri="{FF2B5EF4-FFF2-40B4-BE49-F238E27FC236}">
              <a16:creationId xmlns:a16="http://schemas.microsoft.com/office/drawing/2014/main" id="{A1827603-4FA7-464D-B421-271C786D1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7" name="Text Box 5">
          <a:extLst>
            <a:ext uri="{FF2B5EF4-FFF2-40B4-BE49-F238E27FC236}">
              <a16:creationId xmlns:a16="http://schemas.microsoft.com/office/drawing/2014/main" id="{DDD82E2D-0186-40BA-80F4-F26BFB086B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8" name="Text Box 5">
          <a:extLst>
            <a:ext uri="{FF2B5EF4-FFF2-40B4-BE49-F238E27FC236}">
              <a16:creationId xmlns:a16="http://schemas.microsoft.com/office/drawing/2014/main" id="{E99C3FCE-AD2F-439A-BABB-139080D2A2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9" name="Text Box 5">
          <a:extLst>
            <a:ext uri="{FF2B5EF4-FFF2-40B4-BE49-F238E27FC236}">
              <a16:creationId xmlns:a16="http://schemas.microsoft.com/office/drawing/2014/main" id="{665A4E09-528A-4A6B-857F-4F61648662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0" name="Text Box 5">
          <a:extLst>
            <a:ext uri="{FF2B5EF4-FFF2-40B4-BE49-F238E27FC236}">
              <a16:creationId xmlns:a16="http://schemas.microsoft.com/office/drawing/2014/main" id="{CAD266D0-A896-4C30-96C7-63F0241779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1" name="Text Box 5">
          <a:extLst>
            <a:ext uri="{FF2B5EF4-FFF2-40B4-BE49-F238E27FC236}">
              <a16:creationId xmlns:a16="http://schemas.microsoft.com/office/drawing/2014/main" id="{C461D8A6-B247-495F-AEF1-DAB645A731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2" name="Text Box 5">
          <a:extLst>
            <a:ext uri="{FF2B5EF4-FFF2-40B4-BE49-F238E27FC236}">
              <a16:creationId xmlns:a16="http://schemas.microsoft.com/office/drawing/2014/main" id="{B167E40B-DD46-4C47-868A-8F0D0084E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3" name="Text Box 5">
          <a:extLst>
            <a:ext uri="{FF2B5EF4-FFF2-40B4-BE49-F238E27FC236}">
              <a16:creationId xmlns:a16="http://schemas.microsoft.com/office/drawing/2014/main" id="{1F2097CD-0930-41D2-895E-031801FE66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4" name="Text Box 5">
          <a:extLst>
            <a:ext uri="{FF2B5EF4-FFF2-40B4-BE49-F238E27FC236}">
              <a16:creationId xmlns:a16="http://schemas.microsoft.com/office/drawing/2014/main" id="{8322CD82-A092-44AD-9FDA-9DE1FDB411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5" name="Text Box 5">
          <a:extLst>
            <a:ext uri="{FF2B5EF4-FFF2-40B4-BE49-F238E27FC236}">
              <a16:creationId xmlns:a16="http://schemas.microsoft.com/office/drawing/2014/main" id="{EC65D303-BD06-4269-8BD8-0C497567E7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6" name="Text Box 5">
          <a:extLst>
            <a:ext uri="{FF2B5EF4-FFF2-40B4-BE49-F238E27FC236}">
              <a16:creationId xmlns:a16="http://schemas.microsoft.com/office/drawing/2014/main" id="{1864AF80-AE4A-4030-BA75-D549E77B40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7" name="Text Box 5">
          <a:extLst>
            <a:ext uri="{FF2B5EF4-FFF2-40B4-BE49-F238E27FC236}">
              <a16:creationId xmlns:a16="http://schemas.microsoft.com/office/drawing/2014/main" id="{F26219D5-3D4E-48AD-9A83-00FC192862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8" name="Text Box 5">
          <a:extLst>
            <a:ext uri="{FF2B5EF4-FFF2-40B4-BE49-F238E27FC236}">
              <a16:creationId xmlns:a16="http://schemas.microsoft.com/office/drawing/2014/main" id="{B298CBBB-F69A-4334-8269-8B92B780B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9" name="Text Box 5">
          <a:extLst>
            <a:ext uri="{FF2B5EF4-FFF2-40B4-BE49-F238E27FC236}">
              <a16:creationId xmlns:a16="http://schemas.microsoft.com/office/drawing/2014/main" id="{4BF1D9E4-F1F9-4E87-A315-EA6DF7EEC6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0" name="Text Box 5">
          <a:extLst>
            <a:ext uri="{FF2B5EF4-FFF2-40B4-BE49-F238E27FC236}">
              <a16:creationId xmlns:a16="http://schemas.microsoft.com/office/drawing/2014/main" id="{5AEDBFD9-A13F-4A9B-8BE0-112C6EEA75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1" name="Text Box 5">
          <a:extLst>
            <a:ext uri="{FF2B5EF4-FFF2-40B4-BE49-F238E27FC236}">
              <a16:creationId xmlns:a16="http://schemas.microsoft.com/office/drawing/2014/main" id="{03B5132F-988F-4367-8B7E-322EB04A16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2" name="Text Box 5">
          <a:extLst>
            <a:ext uri="{FF2B5EF4-FFF2-40B4-BE49-F238E27FC236}">
              <a16:creationId xmlns:a16="http://schemas.microsoft.com/office/drawing/2014/main" id="{C307076B-7B57-437B-AF3C-A234B3C8FD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3" name="Text Box 5">
          <a:extLst>
            <a:ext uri="{FF2B5EF4-FFF2-40B4-BE49-F238E27FC236}">
              <a16:creationId xmlns:a16="http://schemas.microsoft.com/office/drawing/2014/main" id="{7A0E2567-A3CE-44FD-AA2E-C299E2B7AE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4" name="Text Box 5">
          <a:extLst>
            <a:ext uri="{FF2B5EF4-FFF2-40B4-BE49-F238E27FC236}">
              <a16:creationId xmlns:a16="http://schemas.microsoft.com/office/drawing/2014/main" id="{B69A4EF3-511A-44AF-AF9C-EF9DCF0DB2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5" name="Text Box 5">
          <a:extLst>
            <a:ext uri="{FF2B5EF4-FFF2-40B4-BE49-F238E27FC236}">
              <a16:creationId xmlns:a16="http://schemas.microsoft.com/office/drawing/2014/main" id="{B13905A6-1C2B-491C-A0FA-460ACBEA8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6" name="Text Box 5">
          <a:extLst>
            <a:ext uri="{FF2B5EF4-FFF2-40B4-BE49-F238E27FC236}">
              <a16:creationId xmlns:a16="http://schemas.microsoft.com/office/drawing/2014/main" id="{1B8A9899-A1F4-4A78-8A4D-A4AD87735D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7" name="Text Box 5">
          <a:extLst>
            <a:ext uri="{FF2B5EF4-FFF2-40B4-BE49-F238E27FC236}">
              <a16:creationId xmlns:a16="http://schemas.microsoft.com/office/drawing/2014/main" id="{018C9270-16F1-4226-B5F4-91B60162B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8" name="Text Box 5">
          <a:extLst>
            <a:ext uri="{FF2B5EF4-FFF2-40B4-BE49-F238E27FC236}">
              <a16:creationId xmlns:a16="http://schemas.microsoft.com/office/drawing/2014/main" id="{864BC5A8-4050-401F-A938-0E77489AB2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9" name="Text Box 5">
          <a:extLst>
            <a:ext uri="{FF2B5EF4-FFF2-40B4-BE49-F238E27FC236}">
              <a16:creationId xmlns:a16="http://schemas.microsoft.com/office/drawing/2014/main" id="{EA938D6A-2BC9-4D5E-BA5E-DB35FF0CB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0" name="Text Box 5">
          <a:extLst>
            <a:ext uri="{FF2B5EF4-FFF2-40B4-BE49-F238E27FC236}">
              <a16:creationId xmlns:a16="http://schemas.microsoft.com/office/drawing/2014/main" id="{B3B3265B-00F1-4261-8199-A513F20CA3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1" name="Text Box 5">
          <a:extLst>
            <a:ext uri="{FF2B5EF4-FFF2-40B4-BE49-F238E27FC236}">
              <a16:creationId xmlns:a16="http://schemas.microsoft.com/office/drawing/2014/main" id="{737D63E6-5807-4258-90E0-C209693C3E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2" name="Text Box 5">
          <a:extLst>
            <a:ext uri="{FF2B5EF4-FFF2-40B4-BE49-F238E27FC236}">
              <a16:creationId xmlns:a16="http://schemas.microsoft.com/office/drawing/2014/main" id="{4F01B530-A5C3-4C8A-96A7-0AEE9196B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3" name="Text Box 5">
          <a:extLst>
            <a:ext uri="{FF2B5EF4-FFF2-40B4-BE49-F238E27FC236}">
              <a16:creationId xmlns:a16="http://schemas.microsoft.com/office/drawing/2014/main" id="{A1AC5CD7-384E-41CC-A971-97ADD33848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4" name="Text Box 5">
          <a:extLst>
            <a:ext uri="{FF2B5EF4-FFF2-40B4-BE49-F238E27FC236}">
              <a16:creationId xmlns:a16="http://schemas.microsoft.com/office/drawing/2014/main" id="{E14ABEE0-5F0E-4A86-998B-E4DD45942A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5" name="Text Box 5">
          <a:extLst>
            <a:ext uri="{FF2B5EF4-FFF2-40B4-BE49-F238E27FC236}">
              <a16:creationId xmlns:a16="http://schemas.microsoft.com/office/drawing/2014/main" id="{7E718F61-7EEA-47DD-96C6-9568C46B6B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6" name="Text Box 5">
          <a:extLst>
            <a:ext uri="{FF2B5EF4-FFF2-40B4-BE49-F238E27FC236}">
              <a16:creationId xmlns:a16="http://schemas.microsoft.com/office/drawing/2014/main" id="{748E892B-7F7E-4866-B573-5CC6114A1D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7" name="Text Box 5">
          <a:extLst>
            <a:ext uri="{FF2B5EF4-FFF2-40B4-BE49-F238E27FC236}">
              <a16:creationId xmlns:a16="http://schemas.microsoft.com/office/drawing/2014/main" id="{20E8769C-6983-4055-9C0B-73F2CFDE17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8" name="Text Box 5">
          <a:extLst>
            <a:ext uri="{FF2B5EF4-FFF2-40B4-BE49-F238E27FC236}">
              <a16:creationId xmlns:a16="http://schemas.microsoft.com/office/drawing/2014/main" id="{644CBCCB-43A4-400F-9E7D-4C0EDBBB3E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9" name="Text Box 5">
          <a:extLst>
            <a:ext uri="{FF2B5EF4-FFF2-40B4-BE49-F238E27FC236}">
              <a16:creationId xmlns:a16="http://schemas.microsoft.com/office/drawing/2014/main" id="{177CC4F7-7295-4BBF-8F4E-6BD8073E8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0" name="Text Box 5">
          <a:extLst>
            <a:ext uri="{FF2B5EF4-FFF2-40B4-BE49-F238E27FC236}">
              <a16:creationId xmlns:a16="http://schemas.microsoft.com/office/drawing/2014/main" id="{5E4B673C-3A57-484C-8B03-353BB93647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1" name="Text Box 5">
          <a:extLst>
            <a:ext uri="{FF2B5EF4-FFF2-40B4-BE49-F238E27FC236}">
              <a16:creationId xmlns:a16="http://schemas.microsoft.com/office/drawing/2014/main" id="{FBAA1166-60E5-4165-A609-0AC7CD1B87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2" name="Text Box 5">
          <a:extLst>
            <a:ext uri="{FF2B5EF4-FFF2-40B4-BE49-F238E27FC236}">
              <a16:creationId xmlns:a16="http://schemas.microsoft.com/office/drawing/2014/main" id="{F5FCD1EC-24B7-4050-8858-E04A11554A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3" name="Text Box 5">
          <a:extLst>
            <a:ext uri="{FF2B5EF4-FFF2-40B4-BE49-F238E27FC236}">
              <a16:creationId xmlns:a16="http://schemas.microsoft.com/office/drawing/2014/main" id="{219FE1D0-487C-4D8D-A2A6-F18C4BF6DC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4" name="Text Box 5">
          <a:extLst>
            <a:ext uri="{FF2B5EF4-FFF2-40B4-BE49-F238E27FC236}">
              <a16:creationId xmlns:a16="http://schemas.microsoft.com/office/drawing/2014/main" id="{E11D5D0E-3BFC-4841-8C67-2F6F85E4C4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5" name="Text Box 5">
          <a:extLst>
            <a:ext uri="{FF2B5EF4-FFF2-40B4-BE49-F238E27FC236}">
              <a16:creationId xmlns:a16="http://schemas.microsoft.com/office/drawing/2014/main" id="{F635DCF1-0B42-4847-9B0E-7BEE83B7EF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6" name="Text Box 5">
          <a:extLst>
            <a:ext uri="{FF2B5EF4-FFF2-40B4-BE49-F238E27FC236}">
              <a16:creationId xmlns:a16="http://schemas.microsoft.com/office/drawing/2014/main" id="{515CD653-D661-4060-AF45-A6811299F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7" name="Text Box 5">
          <a:extLst>
            <a:ext uri="{FF2B5EF4-FFF2-40B4-BE49-F238E27FC236}">
              <a16:creationId xmlns:a16="http://schemas.microsoft.com/office/drawing/2014/main" id="{C79B2EDD-B881-4033-8A48-2647F665B3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18" name="Text Box 5">
          <a:extLst>
            <a:ext uri="{FF2B5EF4-FFF2-40B4-BE49-F238E27FC236}">
              <a16:creationId xmlns:a16="http://schemas.microsoft.com/office/drawing/2014/main" id="{97FA2C37-1CB5-4725-81AF-E9B55E2CB1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19" name="Text Box 5">
          <a:extLst>
            <a:ext uri="{FF2B5EF4-FFF2-40B4-BE49-F238E27FC236}">
              <a16:creationId xmlns:a16="http://schemas.microsoft.com/office/drawing/2014/main" id="{7F8EA8DE-7D25-4334-9B69-23BA9A387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20" name="Text Box 5">
          <a:extLst>
            <a:ext uri="{FF2B5EF4-FFF2-40B4-BE49-F238E27FC236}">
              <a16:creationId xmlns:a16="http://schemas.microsoft.com/office/drawing/2014/main" id="{40105786-5DBA-45DC-BD31-569A44EFFB0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21" name="Text Box 5">
          <a:extLst>
            <a:ext uri="{FF2B5EF4-FFF2-40B4-BE49-F238E27FC236}">
              <a16:creationId xmlns:a16="http://schemas.microsoft.com/office/drawing/2014/main" id="{7F6AB148-7CB6-4B59-B3AC-BB22F1EA7FB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2" name="Text Box 5">
          <a:extLst>
            <a:ext uri="{FF2B5EF4-FFF2-40B4-BE49-F238E27FC236}">
              <a16:creationId xmlns:a16="http://schemas.microsoft.com/office/drawing/2014/main" id="{9BD00622-8F3B-443D-BCD9-5DCA52E32E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3" name="Text Box 5">
          <a:extLst>
            <a:ext uri="{FF2B5EF4-FFF2-40B4-BE49-F238E27FC236}">
              <a16:creationId xmlns:a16="http://schemas.microsoft.com/office/drawing/2014/main" id="{491C1ADB-2798-4EB4-9FC7-C8AD70B59C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4" name="Text Box 5">
          <a:extLst>
            <a:ext uri="{FF2B5EF4-FFF2-40B4-BE49-F238E27FC236}">
              <a16:creationId xmlns:a16="http://schemas.microsoft.com/office/drawing/2014/main" id="{233BE36F-95D6-4C86-B416-49854CBDEF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5" name="Text Box 5">
          <a:extLst>
            <a:ext uri="{FF2B5EF4-FFF2-40B4-BE49-F238E27FC236}">
              <a16:creationId xmlns:a16="http://schemas.microsoft.com/office/drawing/2014/main" id="{0CC9DFED-592E-412B-B526-0C0398BAB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6" name="Text Box 5">
          <a:extLst>
            <a:ext uri="{FF2B5EF4-FFF2-40B4-BE49-F238E27FC236}">
              <a16:creationId xmlns:a16="http://schemas.microsoft.com/office/drawing/2014/main" id="{AB3CD077-A757-4C80-AC43-028D0F96B2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7" name="Text Box 5">
          <a:extLst>
            <a:ext uri="{FF2B5EF4-FFF2-40B4-BE49-F238E27FC236}">
              <a16:creationId xmlns:a16="http://schemas.microsoft.com/office/drawing/2014/main" id="{836424BB-31C1-4434-B3CC-F7AB659EF1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8" name="Text Box 5">
          <a:extLst>
            <a:ext uri="{FF2B5EF4-FFF2-40B4-BE49-F238E27FC236}">
              <a16:creationId xmlns:a16="http://schemas.microsoft.com/office/drawing/2014/main" id="{36BE4D2E-B8CF-41C6-B20F-49A33AB1AF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9" name="Text Box 5">
          <a:extLst>
            <a:ext uri="{FF2B5EF4-FFF2-40B4-BE49-F238E27FC236}">
              <a16:creationId xmlns:a16="http://schemas.microsoft.com/office/drawing/2014/main" id="{0489553F-40E7-4B20-A00C-FCA280B48E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0" name="Text Box 5">
          <a:extLst>
            <a:ext uri="{FF2B5EF4-FFF2-40B4-BE49-F238E27FC236}">
              <a16:creationId xmlns:a16="http://schemas.microsoft.com/office/drawing/2014/main" id="{23576CA7-D4E2-47AA-89EB-29884526A2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1" name="Text Box 5">
          <a:extLst>
            <a:ext uri="{FF2B5EF4-FFF2-40B4-BE49-F238E27FC236}">
              <a16:creationId xmlns:a16="http://schemas.microsoft.com/office/drawing/2014/main" id="{170607C0-E5E6-43B4-9DF1-91D9EDE3E7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2" name="Text Box 5">
          <a:extLst>
            <a:ext uri="{FF2B5EF4-FFF2-40B4-BE49-F238E27FC236}">
              <a16:creationId xmlns:a16="http://schemas.microsoft.com/office/drawing/2014/main" id="{90A2AFD7-966B-42A2-8D79-A456312B72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3" name="Text Box 5">
          <a:extLst>
            <a:ext uri="{FF2B5EF4-FFF2-40B4-BE49-F238E27FC236}">
              <a16:creationId xmlns:a16="http://schemas.microsoft.com/office/drawing/2014/main" id="{69C9E1D5-5D23-48D2-AD91-ED60BB5328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4" name="Text Box 5">
          <a:extLst>
            <a:ext uri="{FF2B5EF4-FFF2-40B4-BE49-F238E27FC236}">
              <a16:creationId xmlns:a16="http://schemas.microsoft.com/office/drawing/2014/main" id="{8C4E65B3-1C7E-4B05-B348-C026B20E8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5" name="Text Box 5">
          <a:extLst>
            <a:ext uri="{FF2B5EF4-FFF2-40B4-BE49-F238E27FC236}">
              <a16:creationId xmlns:a16="http://schemas.microsoft.com/office/drawing/2014/main" id="{B53D1824-9854-45F0-96E7-3ABB0A42CB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6" name="Text Box 5">
          <a:extLst>
            <a:ext uri="{FF2B5EF4-FFF2-40B4-BE49-F238E27FC236}">
              <a16:creationId xmlns:a16="http://schemas.microsoft.com/office/drawing/2014/main" id="{650B11B5-A33A-4579-9D49-B61B57B8D9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7" name="Text Box 5">
          <a:extLst>
            <a:ext uri="{FF2B5EF4-FFF2-40B4-BE49-F238E27FC236}">
              <a16:creationId xmlns:a16="http://schemas.microsoft.com/office/drawing/2014/main" id="{091BCC23-1E5F-48D1-A695-6B58C1A271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8" name="Text Box 5">
          <a:extLst>
            <a:ext uri="{FF2B5EF4-FFF2-40B4-BE49-F238E27FC236}">
              <a16:creationId xmlns:a16="http://schemas.microsoft.com/office/drawing/2014/main" id="{6244ED34-4E98-4260-A15A-F8447F3C8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9" name="Text Box 5">
          <a:extLst>
            <a:ext uri="{FF2B5EF4-FFF2-40B4-BE49-F238E27FC236}">
              <a16:creationId xmlns:a16="http://schemas.microsoft.com/office/drawing/2014/main" id="{3E38DEDC-083C-4FDD-B8BE-42590F6BBA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0" name="Text Box 5">
          <a:extLst>
            <a:ext uri="{FF2B5EF4-FFF2-40B4-BE49-F238E27FC236}">
              <a16:creationId xmlns:a16="http://schemas.microsoft.com/office/drawing/2014/main" id="{7594EB77-CFB5-452C-98FC-F871BBDC23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1" name="Text Box 5">
          <a:extLst>
            <a:ext uri="{FF2B5EF4-FFF2-40B4-BE49-F238E27FC236}">
              <a16:creationId xmlns:a16="http://schemas.microsoft.com/office/drawing/2014/main" id="{EEB45360-57CC-4082-BBBB-BE43E4C14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2" name="Text Box 5">
          <a:extLst>
            <a:ext uri="{FF2B5EF4-FFF2-40B4-BE49-F238E27FC236}">
              <a16:creationId xmlns:a16="http://schemas.microsoft.com/office/drawing/2014/main" id="{DCFFB38C-5B65-411D-9CC9-02D053A01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3" name="Text Box 5">
          <a:extLst>
            <a:ext uri="{FF2B5EF4-FFF2-40B4-BE49-F238E27FC236}">
              <a16:creationId xmlns:a16="http://schemas.microsoft.com/office/drawing/2014/main" id="{F1E6E4F3-44CD-4E3F-8438-A12D0D836B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4" name="Text Box 5">
          <a:extLst>
            <a:ext uri="{FF2B5EF4-FFF2-40B4-BE49-F238E27FC236}">
              <a16:creationId xmlns:a16="http://schemas.microsoft.com/office/drawing/2014/main" id="{74C19EC4-52EC-4C27-A889-F6018CC4F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5" name="Text Box 5">
          <a:extLst>
            <a:ext uri="{FF2B5EF4-FFF2-40B4-BE49-F238E27FC236}">
              <a16:creationId xmlns:a16="http://schemas.microsoft.com/office/drawing/2014/main" id="{98EAFC76-629C-427F-AAE9-E2F5D54646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6" name="Text Box 5">
          <a:extLst>
            <a:ext uri="{FF2B5EF4-FFF2-40B4-BE49-F238E27FC236}">
              <a16:creationId xmlns:a16="http://schemas.microsoft.com/office/drawing/2014/main" id="{FF3BC919-D427-48E1-B34C-1FA408DA6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7" name="Text Box 5">
          <a:extLst>
            <a:ext uri="{FF2B5EF4-FFF2-40B4-BE49-F238E27FC236}">
              <a16:creationId xmlns:a16="http://schemas.microsoft.com/office/drawing/2014/main" id="{D39017B9-27C4-48F0-B826-CEB16BB33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8" name="Text Box 5">
          <a:extLst>
            <a:ext uri="{FF2B5EF4-FFF2-40B4-BE49-F238E27FC236}">
              <a16:creationId xmlns:a16="http://schemas.microsoft.com/office/drawing/2014/main" id="{3C1448D6-6608-4DC4-9669-64EAF4C54A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9" name="Text Box 5">
          <a:extLst>
            <a:ext uri="{FF2B5EF4-FFF2-40B4-BE49-F238E27FC236}">
              <a16:creationId xmlns:a16="http://schemas.microsoft.com/office/drawing/2014/main" id="{12FDE6AA-41FB-4211-9F23-6F70B98EF2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0" name="Text Box 5">
          <a:extLst>
            <a:ext uri="{FF2B5EF4-FFF2-40B4-BE49-F238E27FC236}">
              <a16:creationId xmlns:a16="http://schemas.microsoft.com/office/drawing/2014/main" id="{32A389CC-7094-45C6-B753-0817DBE51C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1" name="Text Box 5">
          <a:extLst>
            <a:ext uri="{FF2B5EF4-FFF2-40B4-BE49-F238E27FC236}">
              <a16:creationId xmlns:a16="http://schemas.microsoft.com/office/drawing/2014/main" id="{EFC46FC9-1AF1-4F73-850E-AF8DAE101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2" name="Text Box 5">
          <a:extLst>
            <a:ext uri="{FF2B5EF4-FFF2-40B4-BE49-F238E27FC236}">
              <a16:creationId xmlns:a16="http://schemas.microsoft.com/office/drawing/2014/main" id="{CD17F7BF-5A8A-42C1-8D45-1410F0EBD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3" name="Text Box 5">
          <a:extLst>
            <a:ext uri="{FF2B5EF4-FFF2-40B4-BE49-F238E27FC236}">
              <a16:creationId xmlns:a16="http://schemas.microsoft.com/office/drawing/2014/main" id="{47687966-A528-44EB-BCF0-EFDAAD82C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4" name="Text Box 5">
          <a:extLst>
            <a:ext uri="{FF2B5EF4-FFF2-40B4-BE49-F238E27FC236}">
              <a16:creationId xmlns:a16="http://schemas.microsoft.com/office/drawing/2014/main" id="{57159A3D-23E6-4541-B943-F81329558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5" name="Text Box 5">
          <a:extLst>
            <a:ext uri="{FF2B5EF4-FFF2-40B4-BE49-F238E27FC236}">
              <a16:creationId xmlns:a16="http://schemas.microsoft.com/office/drawing/2014/main" id="{261D8AD7-C376-430E-9026-8CDD5B457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6" name="Text Box 5">
          <a:extLst>
            <a:ext uri="{FF2B5EF4-FFF2-40B4-BE49-F238E27FC236}">
              <a16:creationId xmlns:a16="http://schemas.microsoft.com/office/drawing/2014/main" id="{14378722-ABF1-4245-B13B-E2E176B715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7" name="Text Box 5">
          <a:extLst>
            <a:ext uri="{FF2B5EF4-FFF2-40B4-BE49-F238E27FC236}">
              <a16:creationId xmlns:a16="http://schemas.microsoft.com/office/drawing/2014/main" id="{A9C7B14D-A278-47FB-8546-4EA5E08261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8" name="Text Box 5">
          <a:extLst>
            <a:ext uri="{FF2B5EF4-FFF2-40B4-BE49-F238E27FC236}">
              <a16:creationId xmlns:a16="http://schemas.microsoft.com/office/drawing/2014/main" id="{0BF3231D-0647-4948-B459-8FC8CF7475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9" name="Text Box 5">
          <a:extLst>
            <a:ext uri="{FF2B5EF4-FFF2-40B4-BE49-F238E27FC236}">
              <a16:creationId xmlns:a16="http://schemas.microsoft.com/office/drawing/2014/main" id="{513E83AC-6005-49E0-875E-4AC6B363B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0" name="Text Box 5">
          <a:extLst>
            <a:ext uri="{FF2B5EF4-FFF2-40B4-BE49-F238E27FC236}">
              <a16:creationId xmlns:a16="http://schemas.microsoft.com/office/drawing/2014/main" id="{D7739CB9-5946-4E37-B2FA-D969EEED4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1" name="Text Box 5">
          <a:extLst>
            <a:ext uri="{FF2B5EF4-FFF2-40B4-BE49-F238E27FC236}">
              <a16:creationId xmlns:a16="http://schemas.microsoft.com/office/drawing/2014/main" id="{BDCA5EFD-C575-47AD-97E3-C0106E2EEE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2" name="Text Box 5">
          <a:extLst>
            <a:ext uri="{FF2B5EF4-FFF2-40B4-BE49-F238E27FC236}">
              <a16:creationId xmlns:a16="http://schemas.microsoft.com/office/drawing/2014/main" id="{E23A1D93-905A-46C3-A5B7-D272C06D57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3" name="Text Box 5">
          <a:extLst>
            <a:ext uri="{FF2B5EF4-FFF2-40B4-BE49-F238E27FC236}">
              <a16:creationId xmlns:a16="http://schemas.microsoft.com/office/drawing/2014/main" id="{54B03BD8-BC0F-4101-83E2-A664609A9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4" name="Text Box 5">
          <a:extLst>
            <a:ext uri="{FF2B5EF4-FFF2-40B4-BE49-F238E27FC236}">
              <a16:creationId xmlns:a16="http://schemas.microsoft.com/office/drawing/2014/main" id="{3B423F66-8F32-43D3-9342-14445D610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5" name="Text Box 5">
          <a:extLst>
            <a:ext uri="{FF2B5EF4-FFF2-40B4-BE49-F238E27FC236}">
              <a16:creationId xmlns:a16="http://schemas.microsoft.com/office/drawing/2014/main" id="{C3BEEFED-5BD7-4C51-8BEF-73834A01B3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6" name="Text Box 5">
          <a:extLst>
            <a:ext uri="{FF2B5EF4-FFF2-40B4-BE49-F238E27FC236}">
              <a16:creationId xmlns:a16="http://schemas.microsoft.com/office/drawing/2014/main" id="{A66A488D-EF37-4CF5-82D4-3EA66E8406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7" name="Text Box 5">
          <a:extLst>
            <a:ext uri="{FF2B5EF4-FFF2-40B4-BE49-F238E27FC236}">
              <a16:creationId xmlns:a16="http://schemas.microsoft.com/office/drawing/2014/main" id="{6BADF761-0DF3-4B1E-B797-56E3EF0A9FF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8" name="Text Box 5">
          <a:extLst>
            <a:ext uri="{FF2B5EF4-FFF2-40B4-BE49-F238E27FC236}">
              <a16:creationId xmlns:a16="http://schemas.microsoft.com/office/drawing/2014/main" id="{D9D55591-ABEC-465C-A11B-6A4979C40A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9" name="Text Box 5">
          <a:extLst>
            <a:ext uri="{FF2B5EF4-FFF2-40B4-BE49-F238E27FC236}">
              <a16:creationId xmlns:a16="http://schemas.microsoft.com/office/drawing/2014/main" id="{7596A623-950B-44E1-9D26-CDFEEC79C93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0" name="Text Box 5">
          <a:extLst>
            <a:ext uri="{FF2B5EF4-FFF2-40B4-BE49-F238E27FC236}">
              <a16:creationId xmlns:a16="http://schemas.microsoft.com/office/drawing/2014/main" id="{0617EC3C-740A-4E51-8B63-9173BBEFCA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1" name="Text Box 5">
          <a:extLst>
            <a:ext uri="{FF2B5EF4-FFF2-40B4-BE49-F238E27FC236}">
              <a16:creationId xmlns:a16="http://schemas.microsoft.com/office/drawing/2014/main" id="{EBBE8D31-4849-4E72-AF97-252D1E6F43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2" name="Text Box 5">
          <a:extLst>
            <a:ext uri="{FF2B5EF4-FFF2-40B4-BE49-F238E27FC236}">
              <a16:creationId xmlns:a16="http://schemas.microsoft.com/office/drawing/2014/main" id="{64D1BB02-EF73-404B-B582-6E961DF3E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3" name="Text Box 5">
          <a:extLst>
            <a:ext uri="{FF2B5EF4-FFF2-40B4-BE49-F238E27FC236}">
              <a16:creationId xmlns:a16="http://schemas.microsoft.com/office/drawing/2014/main" id="{4F1CBDE1-98E3-4B98-8B29-D70864CF94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4" name="Text Box 5">
          <a:extLst>
            <a:ext uri="{FF2B5EF4-FFF2-40B4-BE49-F238E27FC236}">
              <a16:creationId xmlns:a16="http://schemas.microsoft.com/office/drawing/2014/main" id="{826054A8-8DD3-4307-9DCB-DF3E0CD6BF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5" name="Text Box 5">
          <a:extLst>
            <a:ext uri="{FF2B5EF4-FFF2-40B4-BE49-F238E27FC236}">
              <a16:creationId xmlns:a16="http://schemas.microsoft.com/office/drawing/2014/main" id="{E3B55CA1-B064-4F94-9AAE-606BF86159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6" name="Text Box 5">
          <a:extLst>
            <a:ext uri="{FF2B5EF4-FFF2-40B4-BE49-F238E27FC236}">
              <a16:creationId xmlns:a16="http://schemas.microsoft.com/office/drawing/2014/main" id="{833DAF57-F173-4506-9FB5-2FDD7565EA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7" name="Text Box 5">
          <a:extLst>
            <a:ext uri="{FF2B5EF4-FFF2-40B4-BE49-F238E27FC236}">
              <a16:creationId xmlns:a16="http://schemas.microsoft.com/office/drawing/2014/main" id="{DFCEEBE5-DE60-424B-9C65-5FF2A6FC4E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8" name="Text Box 5">
          <a:extLst>
            <a:ext uri="{FF2B5EF4-FFF2-40B4-BE49-F238E27FC236}">
              <a16:creationId xmlns:a16="http://schemas.microsoft.com/office/drawing/2014/main" id="{BE99F706-F159-4D1A-8675-EFBE92F9DC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9" name="Text Box 5">
          <a:extLst>
            <a:ext uri="{FF2B5EF4-FFF2-40B4-BE49-F238E27FC236}">
              <a16:creationId xmlns:a16="http://schemas.microsoft.com/office/drawing/2014/main" id="{3CE8CE8B-0FFD-4925-854D-BE91ABC738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0" name="Text Box 5">
          <a:extLst>
            <a:ext uri="{FF2B5EF4-FFF2-40B4-BE49-F238E27FC236}">
              <a16:creationId xmlns:a16="http://schemas.microsoft.com/office/drawing/2014/main" id="{C6CA68C5-B4AD-4ACA-8F62-75F28E6311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1" name="Text Box 5">
          <a:extLst>
            <a:ext uri="{FF2B5EF4-FFF2-40B4-BE49-F238E27FC236}">
              <a16:creationId xmlns:a16="http://schemas.microsoft.com/office/drawing/2014/main" id="{0D16100C-D106-4F42-90D7-47C148E326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2" name="Text Box 5">
          <a:extLst>
            <a:ext uri="{FF2B5EF4-FFF2-40B4-BE49-F238E27FC236}">
              <a16:creationId xmlns:a16="http://schemas.microsoft.com/office/drawing/2014/main" id="{844BCF33-9E41-4F4E-80E4-BD6E255477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3" name="Text Box 5">
          <a:extLst>
            <a:ext uri="{FF2B5EF4-FFF2-40B4-BE49-F238E27FC236}">
              <a16:creationId xmlns:a16="http://schemas.microsoft.com/office/drawing/2014/main" id="{2000FEDA-807E-417F-8FBD-555484C20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4" name="Text Box 5">
          <a:extLst>
            <a:ext uri="{FF2B5EF4-FFF2-40B4-BE49-F238E27FC236}">
              <a16:creationId xmlns:a16="http://schemas.microsoft.com/office/drawing/2014/main" id="{DFCCD71F-B007-49F6-A0CC-401F9E87CF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5" name="Text Box 5">
          <a:extLst>
            <a:ext uri="{FF2B5EF4-FFF2-40B4-BE49-F238E27FC236}">
              <a16:creationId xmlns:a16="http://schemas.microsoft.com/office/drawing/2014/main" id="{4C824EB0-2902-4583-9D2B-0AA1A937DF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6" name="Text Box 5">
          <a:extLst>
            <a:ext uri="{FF2B5EF4-FFF2-40B4-BE49-F238E27FC236}">
              <a16:creationId xmlns:a16="http://schemas.microsoft.com/office/drawing/2014/main" id="{8D65B4B3-49CF-4B55-9966-79AA5F906F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7" name="Text Box 5">
          <a:extLst>
            <a:ext uri="{FF2B5EF4-FFF2-40B4-BE49-F238E27FC236}">
              <a16:creationId xmlns:a16="http://schemas.microsoft.com/office/drawing/2014/main" id="{C3AA6616-85D2-47F9-8728-B16B03612B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8" name="Text Box 5">
          <a:extLst>
            <a:ext uri="{FF2B5EF4-FFF2-40B4-BE49-F238E27FC236}">
              <a16:creationId xmlns:a16="http://schemas.microsoft.com/office/drawing/2014/main" id="{C9205550-84EC-4374-9282-2101B838FC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9" name="Text Box 5">
          <a:extLst>
            <a:ext uri="{FF2B5EF4-FFF2-40B4-BE49-F238E27FC236}">
              <a16:creationId xmlns:a16="http://schemas.microsoft.com/office/drawing/2014/main" id="{E5083308-EF35-48A0-ACB9-B913A9A26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0" name="Text Box 5">
          <a:extLst>
            <a:ext uri="{FF2B5EF4-FFF2-40B4-BE49-F238E27FC236}">
              <a16:creationId xmlns:a16="http://schemas.microsoft.com/office/drawing/2014/main" id="{6916736B-E777-432D-B7EF-DA3C9F38CF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1" name="Text Box 5">
          <a:extLst>
            <a:ext uri="{FF2B5EF4-FFF2-40B4-BE49-F238E27FC236}">
              <a16:creationId xmlns:a16="http://schemas.microsoft.com/office/drawing/2014/main" id="{F2BB401D-FAE3-4CFB-87C4-A3F9155D32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2" name="Text Box 5">
          <a:extLst>
            <a:ext uri="{FF2B5EF4-FFF2-40B4-BE49-F238E27FC236}">
              <a16:creationId xmlns:a16="http://schemas.microsoft.com/office/drawing/2014/main" id="{E972AC9B-29F1-4137-A772-393CCB8302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3" name="Text Box 5">
          <a:extLst>
            <a:ext uri="{FF2B5EF4-FFF2-40B4-BE49-F238E27FC236}">
              <a16:creationId xmlns:a16="http://schemas.microsoft.com/office/drawing/2014/main" id="{61744F6C-87AC-49FC-AD68-D9D7D51BAA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4" name="Text Box 5">
          <a:extLst>
            <a:ext uri="{FF2B5EF4-FFF2-40B4-BE49-F238E27FC236}">
              <a16:creationId xmlns:a16="http://schemas.microsoft.com/office/drawing/2014/main" id="{07638ADD-9B77-4D1D-8C5E-484975EBC6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5" name="Text Box 5">
          <a:extLst>
            <a:ext uri="{FF2B5EF4-FFF2-40B4-BE49-F238E27FC236}">
              <a16:creationId xmlns:a16="http://schemas.microsoft.com/office/drawing/2014/main" id="{9AD56356-E397-4C3F-9239-5CEFE26E64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6" name="Text Box 5">
          <a:extLst>
            <a:ext uri="{FF2B5EF4-FFF2-40B4-BE49-F238E27FC236}">
              <a16:creationId xmlns:a16="http://schemas.microsoft.com/office/drawing/2014/main" id="{BB5374BA-BE6B-4E0B-8631-30E7664D20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7" name="Text Box 5">
          <a:extLst>
            <a:ext uri="{FF2B5EF4-FFF2-40B4-BE49-F238E27FC236}">
              <a16:creationId xmlns:a16="http://schemas.microsoft.com/office/drawing/2014/main" id="{4FD41ED5-F20E-4E71-97EF-9FFFE7D779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8" name="Text Box 5">
          <a:extLst>
            <a:ext uri="{FF2B5EF4-FFF2-40B4-BE49-F238E27FC236}">
              <a16:creationId xmlns:a16="http://schemas.microsoft.com/office/drawing/2014/main" id="{E885D62D-570A-4F93-9116-49BCB4CC35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9" name="Text Box 5">
          <a:extLst>
            <a:ext uri="{FF2B5EF4-FFF2-40B4-BE49-F238E27FC236}">
              <a16:creationId xmlns:a16="http://schemas.microsoft.com/office/drawing/2014/main" id="{8AAF8F17-2BB7-4D72-B9DD-102DB03895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0" name="Text Box 5">
          <a:extLst>
            <a:ext uri="{FF2B5EF4-FFF2-40B4-BE49-F238E27FC236}">
              <a16:creationId xmlns:a16="http://schemas.microsoft.com/office/drawing/2014/main" id="{D761B87C-C30C-400B-B49F-C3A04C1A43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1" name="Text Box 5">
          <a:extLst>
            <a:ext uri="{FF2B5EF4-FFF2-40B4-BE49-F238E27FC236}">
              <a16:creationId xmlns:a16="http://schemas.microsoft.com/office/drawing/2014/main" id="{2CDA86A9-E241-492C-9364-677D98DDA1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2" name="Text Box 5">
          <a:extLst>
            <a:ext uri="{FF2B5EF4-FFF2-40B4-BE49-F238E27FC236}">
              <a16:creationId xmlns:a16="http://schemas.microsoft.com/office/drawing/2014/main" id="{AA9558CD-D5BA-467B-AC67-4FE72115B1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3" name="Text Box 5">
          <a:extLst>
            <a:ext uri="{FF2B5EF4-FFF2-40B4-BE49-F238E27FC236}">
              <a16:creationId xmlns:a16="http://schemas.microsoft.com/office/drawing/2014/main" id="{5AB5DF9D-A9A6-46D2-B29D-04AD22009D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4" name="Text Box 5">
          <a:extLst>
            <a:ext uri="{FF2B5EF4-FFF2-40B4-BE49-F238E27FC236}">
              <a16:creationId xmlns:a16="http://schemas.microsoft.com/office/drawing/2014/main" id="{8B5510E9-392F-48A8-A8A6-ED46748F52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5" name="Text Box 5">
          <a:extLst>
            <a:ext uri="{FF2B5EF4-FFF2-40B4-BE49-F238E27FC236}">
              <a16:creationId xmlns:a16="http://schemas.microsoft.com/office/drawing/2014/main" id="{478373FF-34D2-4E8A-9A5D-B8B6E3F7D6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6" name="Text Box 5">
          <a:extLst>
            <a:ext uri="{FF2B5EF4-FFF2-40B4-BE49-F238E27FC236}">
              <a16:creationId xmlns:a16="http://schemas.microsoft.com/office/drawing/2014/main" id="{DE8ACCA3-F7F4-46B3-89BC-850FD40F77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7" name="Text Box 5">
          <a:extLst>
            <a:ext uri="{FF2B5EF4-FFF2-40B4-BE49-F238E27FC236}">
              <a16:creationId xmlns:a16="http://schemas.microsoft.com/office/drawing/2014/main" id="{3CDCFBD7-E449-4C2D-B018-AA4397E4EA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8" name="Text Box 5">
          <a:extLst>
            <a:ext uri="{FF2B5EF4-FFF2-40B4-BE49-F238E27FC236}">
              <a16:creationId xmlns:a16="http://schemas.microsoft.com/office/drawing/2014/main" id="{19A0C92D-C98E-4758-AB17-04456A18A8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9" name="Text Box 5">
          <a:extLst>
            <a:ext uri="{FF2B5EF4-FFF2-40B4-BE49-F238E27FC236}">
              <a16:creationId xmlns:a16="http://schemas.microsoft.com/office/drawing/2014/main" id="{61F8FBCD-30CF-411C-B7D6-F16620112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0" name="Text Box 5">
          <a:extLst>
            <a:ext uri="{FF2B5EF4-FFF2-40B4-BE49-F238E27FC236}">
              <a16:creationId xmlns:a16="http://schemas.microsoft.com/office/drawing/2014/main" id="{8CBF4F6E-EAD1-44B0-884D-2A60B95C59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1" name="Text Box 5">
          <a:extLst>
            <a:ext uri="{FF2B5EF4-FFF2-40B4-BE49-F238E27FC236}">
              <a16:creationId xmlns:a16="http://schemas.microsoft.com/office/drawing/2014/main" id="{C5163121-B384-42B7-8174-3DBCC2595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2" name="Text Box 5">
          <a:extLst>
            <a:ext uri="{FF2B5EF4-FFF2-40B4-BE49-F238E27FC236}">
              <a16:creationId xmlns:a16="http://schemas.microsoft.com/office/drawing/2014/main" id="{E5AF464C-5EE5-4D3D-A20E-9285E93526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3" name="Text Box 5">
          <a:extLst>
            <a:ext uri="{FF2B5EF4-FFF2-40B4-BE49-F238E27FC236}">
              <a16:creationId xmlns:a16="http://schemas.microsoft.com/office/drawing/2014/main" id="{B34BAFDB-0866-4838-BE9E-7D3B6CC88C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4" name="Text Box 5">
          <a:extLst>
            <a:ext uri="{FF2B5EF4-FFF2-40B4-BE49-F238E27FC236}">
              <a16:creationId xmlns:a16="http://schemas.microsoft.com/office/drawing/2014/main" id="{CC4D76D1-790C-461C-878D-A365C3B9B6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5" name="Text Box 5">
          <a:extLst>
            <a:ext uri="{FF2B5EF4-FFF2-40B4-BE49-F238E27FC236}">
              <a16:creationId xmlns:a16="http://schemas.microsoft.com/office/drawing/2014/main" id="{7E2E52ED-E36E-416F-82DC-01093DDEF8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6" name="Text Box 5">
          <a:extLst>
            <a:ext uri="{FF2B5EF4-FFF2-40B4-BE49-F238E27FC236}">
              <a16:creationId xmlns:a16="http://schemas.microsoft.com/office/drawing/2014/main" id="{447125E8-EF6C-45B9-B705-06171372E3D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7" name="Text Box 5">
          <a:extLst>
            <a:ext uri="{FF2B5EF4-FFF2-40B4-BE49-F238E27FC236}">
              <a16:creationId xmlns:a16="http://schemas.microsoft.com/office/drawing/2014/main" id="{EB70D1FD-6017-4FB8-8E47-8574908CEC5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8" name="Text Box 5">
          <a:extLst>
            <a:ext uri="{FF2B5EF4-FFF2-40B4-BE49-F238E27FC236}">
              <a16:creationId xmlns:a16="http://schemas.microsoft.com/office/drawing/2014/main" id="{FE7C12E2-E4BC-4743-97A8-9F4D07DFC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9" name="Text Box 5">
          <a:extLst>
            <a:ext uri="{FF2B5EF4-FFF2-40B4-BE49-F238E27FC236}">
              <a16:creationId xmlns:a16="http://schemas.microsoft.com/office/drawing/2014/main" id="{39C7695B-DC19-4430-85E1-BD4FF609BD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0" name="Text Box 5">
          <a:extLst>
            <a:ext uri="{FF2B5EF4-FFF2-40B4-BE49-F238E27FC236}">
              <a16:creationId xmlns:a16="http://schemas.microsoft.com/office/drawing/2014/main" id="{50B35211-F727-43AA-9AEB-BAC187EB71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1" name="Text Box 5">
          <a:extLst>
            <a:ext uri="{FF2B5EF4-FFF2-40B4-BE49-F238E27FC236}">
              <a16:creationId xmlns:a16="http://schemas.microsoft.com/office/drawing/2014/main" id="{350E4247-0335-4AA3-858D-B617BAD7C0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2" name="Text Box 5">
          <a:extLst>
            <a:ext uri="{FF2B5EF4-FFF2-40B4-BE49-F238E27FC236}">
              <a16:creationId xmlns:a16="http://schemas.microsoft.com/office/drawing/2014/main" id="{1087FE56-D662-47BA-BD23-BADC561A6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3" name="Text Box 5">
          <a:extLst>
            <a:ext uri="{FF2B5EF4-FFF2-40B4-BE49-F238E27FC236}">
              <a16:creationId xmlns:a16="http://schemas.microsoft.com/office/drawing/2014/main" id="{22480A3B-4496-43FD-817A-1FE80E698C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4" name="Text Box 5">
          <a:extLst>
            <a:ext uri="{FF2B5EF4-FFF2-40B4-BE49-F238E27FC236}">
              <a16:creationId xmlns:a16="http://schemas.microsoft.com/office/drawing/2014/main" id="{925004B0-460F-4165-8820-61A4DF141F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5" name="Text Box 5">
          <a:extLst>
            <a:ext uri="{FF2B5EF4-FFF2-40B4-BE49-F238E27FC236}">
              <a16:creationId xmlns:a16="http://schemas.microsoft.com/office/drawing/2014/main" id="{8BE2580E-F1BB-40AB-A05C-AE6E896CFD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6" name="Text Box 5">
          <a:extLst>
            <a:ext uri="{FF2B5EF4-FFF2-40B4-BE49-F238E27FC236}">
              <a16:creationId xmlns:a16="http://schemas.microsoft.com/office/drawing/2014/main" id="{7473AB6D-37D8-4520-93A6-010755E219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7" name="Text Box 5">
          <a:extLst>
            <a:ext uri="{FF2B5EF4-FFF2-40B4-BE49-F238E27FC236}">
              <a16:creationId xmlns:a16="http://schemas.microsoft.com/office/drawing/2014/main" id="{3F9CEA1D-799A-4BD7-9811-45944A68CE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8" name="Text Box 5">
          <a:extLst>
            <a:ext uri="{FF2B5EF4-FFF2-40B4-BE49-F238E27FC236}">
              <a16:creationId xmlns:a16="http://schemas.microsoft.com/office/drawing/2014/main" id="{08F8DDD2-AFBE-4CB3-9AC0-A12B424CA1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9" name="Text Box 5">
          <a:extLst>
            <a:ext uri="{FF2B5EF4-FFF2-40B4-BE49-F238E27FC236}">
              <a16:creationId xmlns:a16="http://schemas.microsoft.com/office/drawing/2014/main" id="{416C25E5-8013-4F32-8465-26A5BEDDD3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0" name="Text Box 5">
          <a:extLst>
            <a:ext uri="{FF2B5EF4-FFF2-40B4-BE49-F238E27FC236}">
              <a16:creationId xmlns:a16="http://schemas.microsoft.com/office/drawing/2014/main" id="{3D00E48A-BD86-4680-B683-266600F9A8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1" name="Text Box 5">
          <a:extLst>
            <a:ext uri="{FF2B5EF4-FFF2-40B4-BE49-F238E27FC236}">
              <a16:creationId xmlns:a16="http://schemas.microsoft.com/office/drawing/2014/main" id="{9234D7AC-001C-4736-9683-057EA0989C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2" name="Text Box 5">
          <a:extLst>
            <a:ext uri="{FF2B5EF4-FFF2-40B4-BE49-F238E27FC236}">
              <a16:creationId xmlns:a16="http://schemas.microsoft.com/office/drawing/2014/main" id="{752F853F-4E43-4BC9-9CCB-85E6C62B27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3" name="Text Box 5">
          <a:extLst>
            <a:ext uri="{FF2B5EF4-FFF2-40B4-BE49-F238E27FC236}">
              <a16:creationId xmlns:a16="http://schemas.microsoft.com/office/drawing/2014/main" id="{42A14B69-E714-4A40-96B4-DBA99E472A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4" name="Text Box 5">
          <a:extLst>
            <a:ext uri="{FF2B5EF4-FFF2-40B4-BE49-F238E27FC236}">
              <a16:creationId xmlns:a16="http://schemas.microsoft.com/office/drawing/2014/main" id="{8709C93D-C3E8-4CA7-B88E-4698620E96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5" name="Text Box 5">
          <a:extLst>
            <a:ext uri="{FF2B5EF4-FFF2-40B4-BE49-F238E27FC236}">
              <a16:creationId xmlns:a16="http://schemas.microsoft.com/office/drawing/2014/main" id="{C7F7249F-8B45-422A-9A7B-0372F2B5AD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6" name="Text Box 5">
          <a:extLst>
            <a:ext uri="{FF2B5EF4-FFF2-40B4-BE49-F238E27FC236}">
              <a16:creationId xmlns:a16="http://schemas.microsoft.com/office/drawing/2014/main" id="{9E14E023-8FFB-408A-8FE1-E7875CABA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7" name="Text Box 5">
          <a:extLst>
            <a:ext uri="{FF2B5EF4-FFF2-40B4-BE49-F238E27FC236}">
              <a16:creationId xmlns:a16="http://schemas.microsoft.com/office/drawing/2014/main" id="{0C865149-897F-4EBA-9191-B08D1003E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8" name="Text Box 5">
          <a:extLst>
            <a:ext uri="{FF2B5EF4-FFF2-40B4-BE49-F238E27FC236}">
              <a16:creationId xmlns:a16="http://schemas.microsoft.com/office/drawing/2014/main" id="{A58BBBE2-F69F-4A83-8B32-66ABF385E5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9" name="Text Box 5">
          <a:extLst>
            <a:ext uri="{FF2B5EF4-FFF2-40B4-BE49-F238E27FC236}">
              <a16:creationId xmlns:a16="http://schemas.microsoft.com/office/drawing/2014/main" id="{4685C4C9-1159-4891-B2BE-DB9ECED9F0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0" name="Text Box 5">
          <a:extLst>
            <a:ext uri="{FF2B5EF4-FFF2-40B4-BE49-F238E27FC236}">
              <a16:creationId xmlns:a16="http://schemas.microsoft.com/office/drawing/2014/main" id="{3623EBA4-3FD0-4D83-A16A-6ED4FEAF5C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1" name="Text Box 5">
          <a:extLst>
            <a:ext uri="{FF2B5EF4-FFF2-40B4-BE49-F238E27FC236}">
              <a16:creationId xmlns:a16="http://schemas.microsoft.com/office/drawing/2014/main" id="{6010F334-BA0F-499B-B8E6-A9E75B4974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2" name="Text Box 5">
          <a:extLst>
            <a:ext uri="{FF2B5EF4-FFF2-40B4-BE49-F238E27FC236}">
              <a16:creationId xmlns:a16="http://schemas.microsoft.com/office/drawing/2014/main" id="{8AE0509B-95F8-4D5D-98D1-2CB122B4FE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3" name="Text Box 5">
          <a:extLst>
            <a:ext uri="{FF2B5EF4-FFF2-40B4-BE49-F238E27FC236}">
              <a16:creationId xmlns:a16="http://schemas.microsoft.com/office/drawing/2014/main" id="{5C16999D-4012-48F4-A92D-EA1948988F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4" name="Text Box 5">
          <a:extLst>
            <a:ext uri="{FF2B5EF4-FFF2-40B4-BE49-F238E27FC236}">
              <a16:creationId xmlns:a16="http://schemas.microsoft.com/office/drawing/2014/main" id="{0CDF194A-E00E-45FE-996F-CC795B28EE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5" name="Text Box 5">
          <a:extLst>
            <a:ext uri="{FF2B5EF4-FFF2-40B4-BE49-F238E27FC236}">
              <a16:creationId xmlns:a16="http://schemas.microsoft.com/office/drawing/2014/main" id="{BCAC8A63-DB0E-4C04-9FCA-2169BECF38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6" name="Text Box 5">
          <a:extLst>
            <a:ext uri="{FF2B5EF4-FFF2-40B4-BE49-F238E27FC236}">
              <a16:creationId xmlns:a16="http://schemas.microsoft.com/office/drawing/2014/main" id="{D0CF8EF4-8F2B-487D-920A-B9B6D45DAB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7" name="Text Box 5">
          <a:extLst>
            <a:ext uri="{FF2B5EF4-FFF2-40B4-BE49-F238E27FC236}">
              <a16:creationId xmlns:a16="http://schemas.microsoft.com/office/drawing/2014/main" id="{5A1B7A00-0959-41D7-A1F9-7FFFB69BB2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8" name="Text Box 5">
          <a:extLst>
            <a:ext uri="{FF2B5EF4-FFF2-40B4-BE49-F238E27FC236}">
              <a16:creationId xmlns:a16="http://schemas.microsoft.com/office/drawing/2014/main" id="{9170A311-F695-4CFF-8D1E-54CD03B9C4D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9" name="Text Box 5">
          <a:extLst>
            <a:ext uri="{FF2B5EF4-FFF2-40B4-BE49-F238E27FC236}">
              <a16:creationId xmlns:a16="http://schemas.microsoft.com/office/drawing/2014/main" id="{17ABD192-3C5F-4E43-9E6E-E907960368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0" name="Text Box 5">
          <a:extLst>
            <a:ext uri="{FF2B5EF4-FFF2-40B4-BE49-F238E27FC236}">
              <a16:creationId xmlns:a16="http://schemas.microsoft.com/office/drawing/2014/main" id="{9926711B-EB47-485A-890C-C40BF4F5F8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1" name="Text Box 5">
          <a:extLst>
            <a:ext uri="{FF2B5EF4-FFF2-40B4-BE49-F238E27FC236}">
              <a16:creationId xmlns:a16="http://schemas.microsoft.com/office/drawing/2014/main" id="{A6DCD32A-8564-447A-9B4A-FC357F01B5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2" name="Text Box 5">
          <a:extLst>
            <a:ext uri="{FF2B5EF4-FFF2-40B4-BE49-F238E27FC236}">
              <a16:creationId xmlns:a16="http://schemas.microsoft.com/office/drawing/2014/main" id="{9A1D453E-B023-4E06-B5FB-F72B08E31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3" name="Text Box 5">
          <a:extLst>
            <a:ext uri="{FF2B5EF4-FFF2-40B4-BE49-F238E27FC236}">
              <a16:creationId xmlns:a16="http://schemas.microsoft.com/office/drawing/2014/main" id="{EF153B62-9E03-4A7D-8660-430311E46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4" name="Text Box 5">
          <a:extLst>
            <a:ext uri="{FF2B5EF4-FFF2-40B4-BE49-F238E27FC236}">
              <a16:creationId xmlns:a16="http://schemas.microsoft.com/office/drawing/2014/main" id="{1FD29DCC-58A9-429A-B0B0-3F62BAF82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5" name="Text Box 5">
          <a:extLst>
            <a:ext uri="{FF2B5EF4-FFF2-40B4-BE49-F238E27FC236}">
              <a16:creationId xmlns:a16="http://schemas.microsoft.com/office/drawing/2014/main" id="{88A5D800-A6D3-4AAB-9040-54CD057CE5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6" name="Text Box 5">
          <a:extLst>
            <a:ext uri="{FF2B5EF4-FFF2-40B4-BE49-F238E27FC236}">
              <a16:creationId xmlns:a16="http://schemas.microsoft.com/office/drawing/2014/main" id="{442515E5-440A-4B2C-9E1B-61DBA99F4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7" name="Text Box 5">
          <a:extLst>
            <a:ext uri="{FF2B5EF4-FFF2-40B4-BE49-F238E27FC236}">
              <a16:creationId xmlns:a16="http://schemas.microsoft.com/office/drawing/2014/main" id="{C54A27B6-0090-4933-BA3D-F003B901CF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8" name="Text Box 5">
          <a:extLst>
            <a:ext uri="{FF2B5EF4-FFF2-40B4-BE49-F238E27FC236}">
              <a16:creationId xmlns:a16="http://schemas.microsoft.com/office/drawing/2014/main" id="{BFFB33BC-13C0-4CEE-A01D-EE6A3EF038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9" name="Text Box 5">
          <a:extLst>
            <a:ext uri="{FF2B5EF4-FFF2-40B4-BE49-F238E27FC236}">
              <a16:creationId xmlns:a16="http://schemas.microsoft.com/office/drawing/2014/main" id="{6E538F1A-6E7E-4DFD-9A6F-6CE10AC00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0" name="Text Box 5">
          <a:extLst>
            <a:ext uri="{FF2B5EF4-FFF2-40B4-BE49-F238E27FC236}">
              <a16:creationId xmlns:a16="http://schemas.microsoft.com/office/drawing/2014/main" id="{BC5C28B0-1898-4B27-97A8-3DEAFC9189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1" name="Text Box 5">
          <a:extLst>
            <a:ext uri="{FF2B5EF4-FFF2-40B4-BE49-F238E27FC236}">
              <a16:creationId xmlns:a16="http://schemas.microsoft.com/office/drawing/2014/main" id="{D69513C3-65BC-4C78-8701-5A8DFD42D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2" name="Text Box 5">
          <a:extLst>
            <a:ext uri="{FF2B5EF4-FFF2-40B4-BE49-F238E27FC236}">
              <a16:creationId xmlns:a16="http://schemas.microsoft.com/office/drawing/2014/main" id="{4E6EC040-350D-4D73-8A8D-85E43A1759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3" name="Text Box 5">
          <a:extLst>
            <a:ext uri="{FF2B5EF4-FFF2-40B4-BE49-F238E27FC236}">
              <a16:creationId xmlns:a16="http://schemas.microsoft.com/office/drawing/2014/main" id="{1ED341BB-068B-4E1C-89DE-E2981106025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4" name="Text Box 5">
          <a:extLst>
            <a:ext uri="{FF2B5EF4-FFF2-40B4-BE49-F238E27FC236}">
              <a16:creationId xmlns:a16="http://schemas.microsoft.com/office/drawing/2014/main" id="{852E3A3E-1E2E-4ECC-BF9B-45B310C8E90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5" name="Text Box 5">
          <a:extLst>
            <a:ext uri="{FF2B5EF4-FFF2-40B4-BE49-F238E27FC236}">
              <a16:creationId xmlns:a16="http://schemas.microsoft.com/office/drawing/2014/main" id="{8516EED2-4D0D-453E-A0CA-A82E3BE245F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6" name="Text Box 5">
          <a:extLst>
            <a:ext uri="{FF2B5EF4-FFF2-40B4-BE49-F238E27FC236}">
              <a16:creationId xmlns:a16="http://schemas.microsoft.com/office/drawing/2014/main" id="{D1429C6E-CDE6-49D9-AB17-1ED1675D01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7" name="Text Box 5">
          <a:extLst>
            <a:ext uri="{FF2B5EF4-FFF2-40B4-BE49-F238E27FC236}">
              <a16:creationId xmlns:a16="http://schemas.microsoft.com/office/drawing/2014/main" id="{ED9E7AE2-274A-4691-85E6-BA8E95D97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8" name="Text Box 5">
          <a:extLst>
            <a:ext uri="{FF2B5EF4-FFF2-40B4-BE49-F238E27FC236}">
              <a16:creationId xmlns:a16="http://schemas.microsoft.com/office/drawing/2014/main" id="{93F99135-9B0E-4434-8E88-9A958210B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9" name="Text Box 5">
          <a:extLst>
            <a:ext uri="{FF2B5EF4-FFF2-40B4-BE49-F238E27FC236}">
              <a16:creationId xmlns:a16="http://schemas.microsoft.com/office/drawing/2014/main" id="{D7BF4598-CB11-4374-B719-A65F6F73DE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0" name="Text Box 5">
          <a:extLst>
            <a:ext uri="{FF2B5EF4-FFF2-40B4-BE49-F238E27FC236}">
              <a16:creationId xmlns:a16="http://schemas.microsoft.com/office/drawing/2014/main" id="{840203B3-05E5-4F70-A116-A6FC9CCEB7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1" name="Text Box 5">
          <a:extLst>
            <a:ext uri="{FF2B5EF4-FFF2-40B4-BE49-F238E27FC236}">
              <a16:creationId xmlns:a16="http://schemas.microsoft.com/office/drawing/2014/main" id="{BDF16D70-9747-4AA0-BE02-3E3FD99DA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2" name="Text Box 5">
          <a:extLst>
            <a:ext uri="{FF2B5EF4-FFF2-40B4-BE49-F238E27FC236}">
              <a16:creationId xmlns:a16="http://schemas.microsoft.com/office/drawing/2014/main" id="{D72D997F-00E6-43EE-8C91-A949C0CA2B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3" name="Text Box 5">
          <a:extLst>
            <a:ext uri="{FF2B5EF4-FFF2-40B4-BE49-F238E27FC236}">
              <a16:creationId xmlns:a16="http://schemas.microsoft.com/office/drawing/2014/main" id="{55CD420D-4FE7-4DFB-BFA7-B86F32559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4" name="Text Box 5">
          <a:extLst>
            <a:ext uri="{FF2B5EF4-FFF2-40B4-BE49-F238E27FC236}">
              <a16:creationId xmlns:a16="http://schemas.microsoft.com/office/drawing/2014/main" id="{8CCCCF00-941D-46F2-ABBD-03D123D9F4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5" name="Text Box 5">
          <a:extLst>
            <a:ext uri="{FF2B5EF4-FFF2-40B4-BE49-F238E27FC236}">
              <a16:creationId xmlns:a16="http://schemas.microsoft.com/office/drawing/2014/main" id="{E2620AB4-AB1C-4796-8A2F-76DA501A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6" name="Text Box 5">
          <a:extLst>
            <a:ext uri="{FF2B5EF4-FFF2-40B4-BE49-F238E27FC236}">
              <a16:creationId xmlns:a16="http://schemas.microsoft.com/office/drawing/2014/main" id="{B0CABB6B-046A-4D0F-A1C1-18395E7BC8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7" name="Text Box 5">
          <a:extLst>
            <a:ext uri="{FF2B5EF4-FFF2-40B4-BE49-F238E27FC236}">
              <a16:creationId xmlns:a16="http://schemas.microsoft.com/office/drawing/2014/main" id="{D4CB7494-F7A6-4268-86CB-3D105329B4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8" name="Text Box 5">
          <a:extLst>
            <a:ext uri="{FF2B5EF4-FFF2-40B4-BE49-F238E27FC236}">
              <a16:creationId xmlns:a16="http://schemas.microsoft.com/office/drawing/2014/main" id="{2D27A99D-605E-4ABE-A1F8-B941B97379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9" name="Text Box 5">
          <a:extLst>
            <a:ext uri="{FF2B5EF4-FFF2-40B4-BE49-F238E27FC236}">
              <a16:creationId xmlns:a16="http://schemas.microsoft.com/office/drawing/2014/main" id="{F27EF26E-6102-4237-96C0-32E9F87FE8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0" name="Text Box 5">
          <a:extLst>
            <a:ext uri="{FF2B5EF4-FFF2-40B4-BE49-F238E27FC236}">
              <a16:creationId xmlns:a16="http://schemas.microsoft.com/office/drawing/2014/main" id="{5F3EBD76-2CA5-40AF-80D5-B23B41D9EF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1" name="Text Box 5">
          <a:extLst>
            <a:ext uri="{FF2B5EF4-FFF2-40B4-BE49-F238E27FC236}">
              <a16:creationId xmlns:a16="http://schemas.microsoft.com/office/drawing/2014/main" id="{6E6EE0F6-6248-4B42-AFB8-F533AAC1EC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2" name="Text Box 5">
          <a:extLst>
            <a:ext uri="{FF2B5EF4-FFF2-40B4-BE49-F238E27FC236}">
              <a16:creationId xmlns:a16="http://schemas.microsoft.com/office/drawing/2014/main" id="{6673D85D-A99E-42B3-A2F5-E61F50E29B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3" name="Text Box 5">
          <a:extLst>
            <a:ext uri="{FF2B5EF4-FFF2-40B4-BE49-F238E27FC236}">
              <a16:creationId xmlns:a16="http://schemas.microsoft.com/office/drawing/2014/main" id="{BE4B333F-3408-4186-97FB-3962A3C60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4" name="Text Box 5">
          <a:extLst>
            <a:ext uri="{FF2B5EF4-FFF2-40B4-BE49-F238E27FC236}">
              <a16:creationId xmlns:a16="http://schemas.microsoft.com/office/drawing/2014/main" id="{CDA945CD-3E3F-4A38-B909-B7CDA0FAD9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5" name="Text Box 5">
          <a:extLst>
            <a:ext uri="{FF2B5EF4-FFF2-40B4-BE49-F238E27FC236}">
              <a16:creationId xmlns:a16="http://schemas.microsoft.com/office/drawing/2014/main" id="{6B253948-9451-41EE-9AA1-AE625AE913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6" name="Text Box 5">
          <a:extLst>
            <a:ext uri="{FF2B5EF4-FFF2-40B4-BE49-F238E27FC236}">
              <a16:creationId xmlns:a16="http://schemas.microsoft.com/office/drawing/2014/main" id="{42E83E0F-12A0-44E2-A051-CBC2DA269D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7" name="Text Box 5">
          <a:extLst>
            <a:ext uri="{FF2B5EF4-FFF2-40B4-BE49-F238E27FC236}">
              <a16:creationId xmlns:a16="http://schemas.microsoft.com/office/drawing/2014/main" id="{BEDCE3F3-0DE3-498E-90ED-C00D3BE3B5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8" name="Text Box 5">
          <a:extLst>
            <a:ext uri="{FF2B5EF4-FFF2-40B4-BE49-F238E27FC236}">
              <a16:creationId xmlns:a16="http://schemas.microsoft.com/office/drawing/2014/main" id="{CF4AE1BB-8452-4B44-8CF3-4D01962B9F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9" name="Text Box 5">
          <a:extLst>
            <a:ext uri="{FF2B5EF4-FFF2-40B4-BE49-F238E27FC236}">
              <a16:creationId xmlns:a16="http://schemas.microsoft.com/office/drawing/2014/main" id="{48E31C0C-28C9-4B41-969E-A5E60F5DCF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0" name="Text Box 5">
          <a:extLst>
            <a:ext uri="{FF2B5EF4-FFF2-40B4-BE49-F238E27FC236}">
              <a16:creationId xmlns:a16="http://schemas.microsoft.com/office/drawing/2014/main" id="{24E4AF3B-1DC0-4B85-A478-98B5D68178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1" name="Text Box 5">
          <a:extLst>
            <a:ext uri="{FF2B5EF4-FFF2-40B4-BE49-F238E27FC236}">
              <a16:creationId xmlns:a16="http://schemas.microsoft.com/office/drawing/2014/main" id="{A93470DE-2C31-4A4A-95B7-ED87FDD9A1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2" name="Text Box 5">
          <a:extLst>
            <a:ext uri="{FF2B5EF4-FFF2-40B4-BE49-F238E27FC236}">
              <a16:creationId xmlns:a16="http://schemas.microsoft.com/office/drawing/2014/main" id="{502ABA64-89A0-4509-8636-E0F80DE05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3" name="Text Box 5">
          <a:extLst>
            <a:ext uri="{FF2B5EF4-FFF2-40B4-BE49-F238E27FC236}">
              <a16:creationId xmlns:a16="http://schemas.microsoft.com/office/drawing/2014/main" id="{030B6E40-CF15-4005-8CFB-8253D5BC64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4" name="Text Box 5">
          <a:extLst>
            <a:ext uri="{FF2B5EF4-FFF2-40B4-BE49-F238E27FC236}">
              <a16:creationId xmlns:a16="http://schemas.microsoft.com/office/drawing/2014/main" id="{20B3ADA4-B1DD-47F6-9BD1-DE4BB533874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5" name="Text Box 5">
          <a:extLst>
            <a:ext uri="{FF2B5EF4-FFF2-40B4-BE49-F238E27FC236}">
              <a16:creationId xmlns:a16="http://schemas.microsoft.com/office/drawing/2014/main" id="{4DA8D594-FC96-4D12-BFCD-A1799F6D2F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6" name="Text Box 5">
          <a:extLst>
            <a:ext uri="{FF2B5EF4-FFF2-40B4-BE49-F238E27FC236}">
              <a16:creationId xmlns:a16="http://schemas.microsoft.com/office/drawing/2014/main" id="{7DBFA343-E9D2-4112-B5F0-9070A83848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7" name="Text Box 5">
          <a:extLst>
            <a:ext uri="{FF2B5EF4-FFF2-40B4-BE49-F238E27FC236}">
              <a16:creationId xmlns:a16="http://schemas.microsoft.com/office/drawing/2014/main" id="{0B2B5838-DE64-420D-83F7-E946AD944A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8" name="Text Box 5">
          <a:extLst>
            <a:ext uri="{FF2B5EF4-FFF2-40B4-BE49-F238E27FC236}">
              <a16:creationId xmlns:a16="http://schemas.microsoft.com/office/drawing/2014/main" id="{8501FF3D-DBBB-4F9F-9E8F-1BB301EBFD4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9" name="Text Box 5">
          <a:extLst>
            <a:ext uri="{FF2B5EF4-FFF2-40B4-BE49-F238E27FC236}">
              <a16:creationId xmlns:a16="http://schemas.microsoft.com/office/drawing/2014/main" id="{373CFB6B-2EEE-4CCE-87F2-EFF2D1787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0" name="Text Box 5">
          <a:extLst>
            <a:ext uri="{FF2B5EF4-FFF2-40B4-BE49-F238E27FC236}">
              <a16:creationId xmlns:a16="http://schemas.microsoft.com/office/drawing/2014/main" id="{32D5EE4E-220B-4E06-A846-1AF24B8DB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1" name="Text Box 5">
          <a:extLst>
            <a:ext uri="{FF2B5EF4-FFF2-40B4-BE49-F238E27FC236}">
              <a16:creationId xmlns:a16="http://schemas.microsoft.com/office/drawing/2014/main" id="{21AA80F5-2497-41FD-B0FF-46036097EA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2" name="Text Box 5">
          <a:extLst>
            <a:ext uri="{FF2B5EF4-FFF2-40B4-BE49-F238E27FC236}">
              <a16:creationId xmlns:a16="http://schemas.microsoft.com/office/drawing/2014/main" id="{98C85179-1074-406B-BC93-E9B990449F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3" name="Text Box 5">
          <a:extLst>
            <a:ext uri="{FF2B5EF4-FFF2-40B4-BE49-F238E27FC236}">
              <a16:creationId xmlns:a16="http://schemas.microsoft.com/office/drawing/2014/main" id="{63C58C55-260A-4B6B-9BBA-FE24C2C8B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4" name="Text Box 5">
          <a:extLst>
            <a:ext uri="{FF2B5EF4-FFF2-40B4-BE49-F238E27FC236}">
              <a16:creationId xmlns:a16="http://schemas.microsoft.com/office/drawing/2014/main" id="{AA512FF6-13E4-46A7-B5E0-48ADE6347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5" name="Text Box 5">
          <a:extLst>
            <a:ext uri="{FF2B5EF4-FFF2-40B4-BE49-F238E27FC236}">
              <a16:creationId xmlns:a16="http://schemas.microsoft.com/office/drawing/2014/main" id="{FC5B13DB-CB0F-48F2-9005-A76CEE65C6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6" name="Text Box 5">
          <a:extLst>
            <a:ext uri="{FF2B5EF4-FFF2-40B4-BE49-F238E27FC236}">
              <a16:creationId xmlns:a16="http://schemas.microsoft.com/office/drawing/2014/main" id="{A56FE2BC-B562-43F1-9685-4888759115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7" name="Text Box 5">
          <a:extLst>
            <a:ext uri="{FF2B5EF4-FFF2-40B4-BE49-F238E27FC236}">
              <a16:creationId xmlns:a16="http://schemas.microsoft.com/office/drawing/2014/main" id="{AF3E9633-9EA8-4004-927B-015362EE1A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8" name="Text Box 5">
          <a:extLst>
            <a:ext uri="{FF2B5EF4-FFF2-40B4-BE49-F238E27FC236}">
              <a16:creationId xmlns:a16="http://schemas.microsoft.com/office/drawing/2014/main" id="{19ADBECA-9A54-4B0E-A60C-08E2864F93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9" name="Text Box 5">
          <a:extLst>
            <a:ext uri="{FF2B5EF4-FFF2-40B4-BE49-F238E27FC236}">
              <a16:creationId xmlns:a16="http://schemas.microsoft.com/office/drawing/2014/main" id="{2464DF90-1FD0-4F8C-A73C-B14EED4011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0" name="Text Box 5">
          <a:extLst>
            <a:ext uri="{FF2B5EF4-FFF2-40B4-BE49-F238E27FC236}">
              <a16:creationId xmlns:a16="http://schemas.microsoft.com/office/drawing/2014/main" id="{4A323F36-7908-416D-805E-E676844230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1" name="Text Box 5">
          <a:extLst>
            <a:ext uri="{FF2B5EF4-FFF2-40B4-BE49-F238E27FC236}">
              <a16:creationId xmlns:a16="http://schemas.microsoft.com/office/drawing/2014/main" id="{8AF4CB63-6608-432E-8389-8B02D077BC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2" name="Text Box 5">
          <a:extLst>
            <a:ext uri="{FF2B5EF4-FFF2-40B4-BE49-F238E27FC236}">
              <a16:creationId xmlns:a16="http://schemas.microsoft.com/office/drawing/2014/main" id="{B66D5C69-1F07-4AF9-93F3-B014E326007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3" name="Text Box 5">
          <a:extLst>
            <a:ext uri="{FF2B5EF4-FFF2-40B4-BE49-F238E27FC236}">
              <a16:creationId xmlns:a16="http://schemas.microsoft.com/office/drawing/2014/main" id="{C91B5706-F02A-47B3-9F9C-8C16C542CF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4" name="Text Box 5">
          <a:extLst>
            <a:ext uri="{FF2B5EF4-FFF2-40B4-BE49-F238E27FC236}">
              <a16:creationId xmlns:a16="http://schemas.microsoft.com/office/drawing/2014/main" id="{73ACA676-5CB4-42C4-B876-881DB69AA8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5" name="Text Box 5">
          <a:extLst>
            <a:ext uri="{FF2B5EF4-FFF2-40B4-BE49-F238E27FC236}">
              <a16:creationId xmlns:a16="http://schemas.microsoft.com/office/drawing/2014/main" id="{FCE1D262-FF46-42C4-8395-EDE57F35F2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6" name="Text Box 5">
          <a:extLst>
            <a:ext uri="{FF2B5EF4-FFF2-40B4-BE49-F238E27FC236}">
              <a16:creationId xmlns:a16="http://schemas.microsoft.com/office/drawing/2014/main" id="{61F0A9C8-2C31-4869-93C9-24F30D0BCC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7" name="Text Box 5">
          <a:extLst>
            <a:ext uri="{FF2B5EF4-FFF2-40B4-BE49-F238E27FC236}">
              <a16:creationId xmlns:a16="http://schemas.microsoft.com/office/drawing/2014/main" id="{ECB390D2-D006-4E01-9130-6B7F412987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8" name="Text Box 5">
          <a:extLst>
            <a:ext uri="{FF2B5EF4-FFF2-40B4-BE49-F238E27FC236}">
              <a16:creationId xmlns:a16="http://schemas.microsoft.com/office/drawing/2014/main" id="{D452C222-9B48-4819-AE3E-E196B01C5F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9" name="Text Box 5">
          <a:extLst>
            <a:ext uri="{FF2B5EF4-FFF2-40B4-BE49-F238E27FC236}">
              <a16:creationId xmlns:a16="http://schemas.microsoft.com/office/drawing/2014/main" id="{C550EC23-C38F-4199-9E47-C13CB503D9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0" name="Text Box 5">
          <a:extLst>
            <a:ext uri="{FF2B5EF4-FFF2-40B4-BE49-F238E27FC236}">
              <a16:creationId xmlns:a16="http://schemas.microsoft.com/office/drawing/2014/main" id="{CEE07A75-6CF7-46C8-AE6B-7379605207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1" name="Text Box 5">
          <a:extLst>
            <a:ext uri="{FF2B5EF4-FFF2-40B4-BE49-F238E27FC236}">
              <a16:creationId xmlns:a16="http://schemas.microsoft.com/office/drawing/2014/main" id="{2853A3AE-4C63-4CE0-9532-B06C5F9D9C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2" name="Text Box 5">
          <a:extLst>
            <a:ext uri="{FF2B5EF4-FFF2-40B4-BE49-F238E27FC236}">
              <a16:creationId xmlns:a16="http://schemas.microsoft.com/office/drawing/2014/main" id="{7D14D754-0322-4B91-A439-AE31FDC46D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3" name="Text Box 5">
          <a:extLst>
            <a:ext uri="{FF2B5EF4-FFF2-40B4-BE49-F238E27FC236}">
              <a16:creationId xmlns:a16="http://schemas.microsoft.com/office/drawing/2014/main" id="{CB5B0DC6-556F-4FF0-82D8-C9DAA2CD39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4" name="Text Box 5">
          <a:extLst>
            <a:ext uri="{FF2B5EF4-FFF2-40B4-BE49-F238E27FC236}">
              <a16:creationId xmlns:a16="http://schemas.microsoft.com/office/drawing/2014/main" id="{D862FF9D-8643-4AE9-A1CC-F15721ABAE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5" name="Text Box 5">
          <a:extLst>
            <a:ext uri="{FF2B5EF4-FFF2-40B4-BE49-F238E27FC236}">
              <a16:creationId xmlns:a16="http://schemas.microsoft.com/office/drawing/2014/main" id="{586F3EBD-798F-4A5C-8E68-DF93E11CBD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6" name="Text Box 5">
          <a:extLst>
            <a:ext uri="{FF2B5EF4-FFF2-40B4-BE49-F238E27FC236}">
              <a16:creationId xmlns:a16="http://schemas.microsoft.com/office/drawing/2014/main" id="{F32237CF-405A-4FC6-86A1-27C65CEAB0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7" name="Text Box 5">
          <a:extLst>
            <a:ext uri="{FF2B5EF4-FFF2-40B4-BE49-F238E27FC236}">
              <a16:creationId xmlns:a16="http://schemas.microsoft.com/office/drawing/2014/main" id="{BBE90498-28B2-47C4-98EF-FC5A356A20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8" name="Text Box 5">
          <a:extLst>
            <a:ext uri="{FF2B5EF4-FFF2-40B4-BE49-F238E27FC236}">
              <a16:creationId xmlns:a16="http://schemas.microsoft.com/office/drawing/2014/main" id="{3709F170-1AB9-4DBE-87BC-A1554C3945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9" name="Text Box 5">
          <a:extLst>
            <a:ext uri="{FF2B5EF4-FFF2-40B4-BE49-F238E27FC236}">
              <a16:creationId xmlns:a16="http://schemas.microsoft.com/office/drawing/2014/main" id="{E1C143F6-208C-4AE8-A474-4393671346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0" name="Text Box 5">
          <a:extLst>
            <a:ext uri="{FF2B5EF4-FFF2-40B4-BE49-F238E27FC236}">
              <a16:creationId xmlns:a16="http://schemas.microsoft.com/office/drawing/2014/main" id="{05B13CB6-7AE7-45CD-8EC9-FCC708AB43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1" name="Text Box 5">
          <a:extLst>
            <a:ext uri="{FF2B5EF4-FFF2-40B4-BE49-F238E27FC236}">
              <a16:creationId xmlns:a16="http://schemas.microsoft.com/office/drawing/2014/main" id="{C048DBFF-2CDB-4E84-B337-7A759AEB4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2" name="Text Box 5">
          <a:extLst>
            <a:ext uri="{FF2B5EF4-FFF2-40B4-BE49-F238E27FC236}">
              <a16:creationId xmlns:a16="http://schemas.microsoft.com/office/drawing/2014/main" id="{1EEA2A2E-C2AC-45DF-975C-2F1F219A86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3" name="Text Box 5">
          <a:extLst>
            <a:ext uri="{FF2B5EF4-FFF2-40B4-BE49-F238E27FC236}">
              <a16:creationId xmlns:a16="http://schemas.microsoft.com/office/drawing/2014/main" id="{65D1BC4A-C6BA-483F-AC9F-6FF99C118A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4" name="Text Box 5">
          <a:extLst>
            <a:ext uri="{FF2B5EF4-FFF2-40B4-BE49-F238E27FC236}">
              <a16:creationId xmlns:a16="http://schemas.microsoft.com/office/drawing/2014/main" id="{DC9F5634-8DBA-47E9-9014-DE159A3619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5" name="Text Box 5">
          <a:extLst>
            <a:ext uri="{FF2B5EF4-FFF2-40B4-BE49-F238E27FC236}">
              <a16:creationId xmlns:a16="http://schemas.microsoft.com/office/drawing/2014/main" id="{997D7AF3-3788-418D-80A4-A5138EE64B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6" name="Text Box 5">
          <a:extLst>
            <a:ext uri="{FF2B5EF4-FFF2-40B4-BE49-F238E27FC236}">
              <a16:creationId xmlns:a16="http://schemas.microsoft.com/office/drawing/2014/main" id="{85452AC6-E62D-4D3A-8A19-24CAC38734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7" name="Text Box 5">
          <a:extLst>
            <a:ext uri="{FF2B5EF4-FFF2-40B4-BE49-F238E27FC236}">
              <a16:creationId xmlns:a16="http://schemas.microsoft.com/office/drawing/2014/main" id="{68A94892-49A7-4F6F-AF8A-483A3B4ED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8" name="Text Box 5">
          <a:extLst>
            <a:ext uri="{FF2B5EF4-FFF2-40B4-BE49-F238E27FC236}">
              <a16:creationId xmlns:a16="http://schemas.microsoft.com/office/drawing/2014/main" id="{7444136D-8CFE-47A3-8B73-BE63DAB6E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9" name="Text Box 5">
          <a:extLst>
            <a:ext uri="{FF2B5EF4-FFF2-40B4-BE49-F238E27FC236}">
              <a16:creationId xmlns:a16="http://schemas.microsoft.com/office/drawing/2014/main" id="{53A425B8-7E2B-4C4B-86AA-E7773B0DE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0" name="Text Box 5">
          <a:extLst>
            <a:ext uri="{FF2B5EF4-FFF2-40B4-BE49-F238E27FC236}">
              <a16:creationId xmlns:a16="http://schemas.microsoft.com/office/drawing/2014/main" id="{6FF96038-FFAC-4491-8027-C3AA5B6C1F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1" name="Text Box 5">
          <a:extLst>
            <a:ext uri="{FF2B5EF4-FFF2-40B4-BE49-F238E27FC236}">
              <a16:creationId xmlns:a16="http://schemas.microsoft.com/office/drawing/2014/main" id="{7AB1411A-BBA9-4715-86E2-55DA08821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2" name="Text Box 5">
          <a:extLst>
            <a:ext uri="{FF2B5EF4-FFF2-40B4-BE49-F238E27FC236}">
              <a16:creationId xmlns:a16="http://schemas.microsoft.com/office/drawing/2014/main" id="{5F43D67B-3272-4468-A6BB-59FEE4AC6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3" name="Text Box 5">
          <a:extLst>
            <a:ext uri="{FF2B5EF4-FFF2-40B4-BE49-F238E27FC236}">
              <a16:creationId xmlns:a16="http://schemas.microsoft.com/office/drawing/2014/main" id="{FA1D02A8-E515-4FA4-A6AD-B184BB0821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4" name="Text Box 5">
          <a:extLst>
            <a:ext uri="{FF2B5EF4-FFF2-40B4-BE49-F238E27FC236}">
              <a16:creationId xmlns:a16="http://schemas.microsoft.com/office/drawing/2014/main" id="{0B1464C9-919B-4F8C-8F5F-7270362AB6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5" name="Text Box 5">
          <a:extLst>
            <a:ext uri="{FF2B5EF4-FFF2-40B4-BE49-F238E27FC236}">
              <a16:creationId xmlns:a16="http://schemas.microsoft.com/office/drawing/2014/main" id="{2A2030F9-ADFE-4CF9-A2F4-1DBFBFF0D9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6" name="Text Box 5">
          <a:extLst>
            <a:ext uri="{FF2B5EF4-FFF2-40B4-BE49-F238E27FC236}">
              <a16:creationId xmlns:a16="http://schemas.microsoft.com/office/drawing/2014/main" id="{EF62914E-F191-411A-9DC5-C018AE6E5B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7" name="Text Box 5">
          <a:extLst>
            <a:ext uri="{FF2B5EF4-FFF2-40B4-BE49-F238E27FC236}">
              <a16:creationId xmlns:a16="http://schemas.microsoft.com/office/drawing/2014/main" id="{AE3564D1-E193-4D7A-875D-A30B713E979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8" name="Text Box 5">
          <a:extLst>
            <a:ext uri="{FF2B5EF4-FFF2-40B4-BE49-F238E27FC236}">
              <a16:creationId xmlns:a16="http://schemas.microsoft.com/office/drawing/2014/main" id="{5F0B71DA-2BD4-40B8-B7E3-6526D97618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9" name="Text Box 5">
          <a:extLst>
            <a:ext uri="{FF2B5EF4-FFF2-40B4-BE49-F238E27FC236}">
              <a16:creationId xmlns:a16="http://schemas.microsoft.com/office/drawing/2014/main" id="{A5676B5F-7D5C-467F-AE15-91113C2049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0" name="Text Box 5">
          <a:extLst>
            <a:ext uri="{FF2B5EF4-FFF2-40B4-BE49-F238E27FC236}">
              <a16:creationId xmlns:a16="http://schemas.microsoft.com/office/drawing/2014/main" id="{9A1E99B0-95CE-41A2-91B3-CE9950687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1" name="Text Box 5">
          <a:extLst>
            <a:ext uri="{FF2B5EF4-FFF2-40B4-BE49-F238E27FC236}">
              <a16:creationId xmlns:a16="http://schemas.microsoft.com/office/drawing/2014/main" id="{2782E13B-9CF3-4EAC-ABE6-489D590A66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2" name="Text Box 5">
          <a:extLst>
            <a:ext uri="{FF2B5EF4-FFF2-40B4-BE49-F238E27FC236}">
              <a16:creationId xmlns:a16="http://schemas.microsoft.com/office/drawing/2014/main" id="{3EE87033-A0ED-497A-8BF0-9DE038BE88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3" name="Text Box 5">
          <a:extLst>
            <a:ext uri="{FF2B5EF4-FFF2-40B4-BE49-F238E27FC236}">
              <a16:creationId xmlns:a16="http://schemas.microsoft.com/office/drawing/2014/main" id="{D2006CB8-13C4-4CDE-B596-D783703AB3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4" name="Text Box 5">
          <a:extLst>
            <a:ext uri="{FF2B5EF4-FFF2-40B4-BE49-F238E27FC236}">
              <a16:creationId xmlns:a16="http://schemas.microsoft.com/office/drawing/2014/main" id="{03B33B3C-6200-418A-88AC-CE5CFE0B5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5" name="Text Box 5">
          <a:extLst>
            <a:ext uri="{FF2B5EF4-FFF2-40B4-BE49-F238E27FC236}">
              <a16:creationId xmlns:a16="http://schemas.microsoft.com/office/drawing/2014/main" id="{F1CC6A86-6129-44E4-B600-6AF7E661D7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6" name="Text Box 5">
          <a:extLst>
            <a:ext uri="{FF2B5EF4-FFF2-40B4-BE49-F238E27FC236}">
              <a16:creationId xmlns:a16="http://schemas.microsoft.com/office/drawing/2014/main" id="{CF99CCDF-E148-4A0A-AC35-F5C2F51D8B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7" name="Text Box 5">
          <a:extLst>
            <a:ext uri="{FF2B5EF4-FFF2-40B4-BE49-F238E27FC236}">
              <a16:creationId xmlns:a16="http://schemas.microsoft.com/office/drawing/2014/main" id="{4E5AFF33-7B15-4E80-A627-3FA6DD4CDE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58" name="Text Box 5">
          <a:extLst>
            <a:ext uri="{FF2B5EF4-FFF2-40B4-BE49-F238E27FC236}">
              <a16:creationId xmlns:a16="http://schemas.microsoft.com/office/drawing/2014/main" id="{58490864-3CD1-47D0-B7B7-B68549228C5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59" name="Text Box 5">
          <a:extLst>
            <a:ext uri="{FF2B5EF4-FFF2-40B4-BE49-F238E27FC236}">
              <a16:creationId xmlns:a16="http://schemas.microsoft.com/office/drawing/2014/main" id="{0ECADDAD-E06B-4596-ABC1-B23C532767C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60" name="Text Box 5">
          <a:extLst>
            <a:ext uri="{FF2B5EF4-FFF2-40B4-BE49-F238E27FC236}">
              <a16:creationId xmlns:a16="http://schemas.microsoft.com/office/drawing/2014/main" id="{0B189C3D-917D-4E7D-AF0F-FCD96A35023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61" name="Text Box 5">
          <a:extLst>
            <a:ext uri="{FF2B5EF4-FFF2-40B4-BE49-F238E27FC236}">
              <a16:creationId xmlns:a16="http://schemas.microsoft.com/office/drawing/2014/main" id="{41F26EAB-7CDD-4EE7-971C-CDEB3E1F49C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2" name="Text Box 5">
          <a:extLst>
            <a:ext uri="{FF2B5EF4-FFF2-40B4-BE49-F238E27FC236}">
              <a16:creationId xmlns:a16="http://schemas.microsoft.com/office/drawing/2014/main" id="{E6E6E8D4-E508-40DF-9BA9-CDEBA9241A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3" name="Text Box 5">
          <a:extLst>
            <a:ext uri="{FF2B5EF4-FFF2-40B4-BE49-F238E27FC236}">
              <a16:creationId xmlns:a16="http://schemas.microsoft.com/office/drawing/2014/main" id="{89EE7715-311D-4BEE-8D08-53E30F74C0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4" name="Text Box 5">
          <a:extLst>
            <a:ext uri="{FF2B5EF4-FFF2-40B4-BE49-F238E27FC236}">
              <a16:creationId xmlns:a16="http://schemas.microsoft.com/office/drawing/2014/main" id="{E7C3CBBC-0763-4FA3-B64A-774D78F46A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5" name="Text Box 5">
          <a:extLst>
            <a:ext uri="{FF2B5EF4-FFF2-40B4-BE49-F238E27FC236}">
              <a16:creationId xmlns:a16="http://schemas.microsoft.com/office/drawing/2014/main" id="{DAD39938-009E-4BC6-BBF1-3D3D9ED47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6" name="Text Box 5">
          <a:extLst>
            <a:ext uri="{FF2B5EF4-FFF2-40B4-BE49-F238E27FC236}">
              <a16:creationId xmlns:a16="http://schemas.microsoft.com/office/drawing/2014/main" id="{4942AD99-408B-4702-8ABC-014D541640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7" name="Text Box 5">
          <a:extLst>
            <a:ext uri="{FF2B5EF4-FFF2-40B4-BE49-F238E27FC236}">
              <a16:creationId xmlns:a16="http://schemas.microsoft.com/office/drawing/2014/main" id="{67E3F53B-8352-49D3-8E72-3CD60A39C8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8" name="Text Box 5">
          <a:extLst>
            <a:ext uri="{FF2B5EF4-FFF2-40B4-BE49-F238E27FC236}">
              <a16:creationId xmlns:a16="http://schemas.microsoft.com/office/drawing/2014/main" id="{9F683E15-371E-4003-800F-53B3F72B7D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9" name="Text Box 5">
          <a:extLst>
            <a:ext uri="{FF2B5EF4-FFF2-40B4-BE49-F238E27FC236}">
              <a16:creationId xmlns:a16="http://schemas.microsoft.com/office/drawing/2014/main" id="{6698666B-8920-47B9-87BE-429580F855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0" name="Text Box 5">
          <a:extLst>
            <a:ext uri="{FF2B5EF4-FFF2-40B4-BE49-F238E27FC236}">
              <a16:creationId xmlns:a16="http://schemas.microsoft.com/office/drawing/2014/main" id="{8706803D-D411-40E2-9CF4-3E3BE9D7FE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1" name="Text Box 5">
          <a:extLst>
            <a:ext uri="{FF2B5EF4-FFF2-40B4-BE49-F238E27FC236}">
              <a16:creationId xmlns:a16="http://schemas.microsoft.com/office/drawing/2014/main" id="{E568B6A5-D112-456D-903B-7D09D0EE01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2" name="Text Box 5">
          <a:extLst>
            <a:ext uri="{FF2B5EF4-FFF2-40B4-BE49-F238E27FC236}">
              <a16:creationId xmlns:a16="http://schemas.microsoft.com/office/drawing/2014/main" id="{D8E7E1DE-B114-46FD-AD8B-5EA450AFAA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3" name="Text Box 5">
          <a:extLst>
            <a:ext uri="{FF2B5EF4-FFF2-40B4-BE49-F238E27FC236}">
              <a16:creationId xmlns:a16="http://schemas.microsoft.com/office/drawing/2014/main" id="{29CCAE9C-9AE1-4262-A07A-F5CCF6CF74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4" name="Text Box 5">
          <a:extLst>
            <a:ext uri="{FF2B5EF4-FFF2-40B4-BE49-F238E27FC236}">
              <a16:creationId xmlns:a16="http://schemas.microsoft.com/office/drawing/2014/main" id="{CB669973-1179-4A5B-B02A-74C9EC11EA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5" name="Text Box 5">
          <a:extLst>
            <a:ext uri="{FF2B5EF4-FFF2-40B4-BE49-F238E27FC236}">
              <a16:creationId xmlns:a16="http://schemas.microsoft.com/office/drawing/2014/main" id="{46C94642-60DB-4B8F-8F07-86557F693F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6" name="Text Box 5">
          <a:extLst>
            <a:ext uri="{FF2B5EF4-FFF2-40B4-BE49-F238E27FC236}">
              <a16:creationId xmlns:a16="http://schemas.microsoft.com/office/drawing/2014/main" id="{EE6F63E7-99A7-403C-AF4E-8534D03008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7" name="Text Box 5">
          <a:extLst>
            <a:ext uri="{FF2B5EF4-FFF2-40B4-BE49-F238E27FC236}">
              <a16:creationId xmlns:a16="http://schemas.microsoft.com/office/drawing/2014/main" id="{860B4675-53D3-4F44-A9D6-CF7E22240D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8" name="Text Box 5">
          <a:extLst>
            <a:ext uri="{FF2B5EF4-FFF2-40B4-BE49-F238E27FC236}">
              <a16:creationId xmlns:a16="http://schemas.microsoft.com/office/drawing/2014/main" id="{2AA09847-5A16-4274-BCF0-94574EAE7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9" name="Text Box 5">
          <a:extLst>
            <a:ext uri="{FF2B5EF4-FFF2-40B4-BE49-F238E27FC236}">
              <a16:creationId xmlns:a16="http://schemas.microsoft.com/office/drawing/2014/main" id="{59E85B78-1123-4307-8ED8-4DABB714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0" name="Text Box 5">
          <a:extLst>
            <a:ext uri="{FF2B5EF4-FFF2-40B4-BE49-F238E27FC236}">
              <a16:creationId xmlns:a16="http://schemas.microsoft.com/office/drawing/2014/main" id="{6822CE23-B1D1-4F1E-9A5A-C44D389AC9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1" name="Text Box 5">
          <a:extLst>
            <a:ext uri="{FF2B5EF4-FFF2-40B4-BE49-F238E27FC236}">
              <a16:creationId xmlns:a16="http://schemas.microsoft.com/office/drawing/2014/main" id="{CF93739B-8E95-4942-82B8-F69C4E84D3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2" name="Text Box 5">
          <a:extLst>
            <a:ext uri="{FF2B5EF4-FFF2-40B4-BE49-F238E27FC236}">
              <a16:creationId xmlns:a16="http://schemas.microsoft.com/office/drawing/2014/main" id="{46097BE1-D6A3-47AB-AF33-8F2F9A81AE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3" name="Text Box 5">
          <a:extLst>
            <a:ext uri="{FF2B5EF4-FFF2-40B4-BE49-F238E27FC236}">
              <a16:creationId xmlns:a16="http://schemas.microsoft.com/office/drawing/2014/main" id="{85F1738A-ECD6-4870-A922-3745EB7574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4" name="Text Box 5">
          <a:extLst>
            <a:ext uri="{FF2B5EF4-FFF2-40B4-BE49-F238E27FC236}">
              <a16:creationId xmlns:a16="http://schemas.microsoft.com/office/drawing/2014/main" id="{73B511C3-A98A-4705-921B-A63EC5E12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5" name="Text Box 5">
          <a:extLst>
            <a:ext uri="{FF2B5EF4-FFF2-40B4-BE49-F238E27FC236}">
              <a16:creationId xmlns:a16="http://schemas.microsoft.com/office/drawing/2014/main" id="{D9D92543-9110-45D4-BB96-C0871B0A82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6" name="Text Box 5">
          <a:extLst>
            <a:ext uri="{FF2B5EF4-FFF2-40B4-BE49-F238E27FC236}">
              <a16:creationId xmlns:a16="http://schemas.microsoft.com/office/drawing/2014/main" id="{F3BC66E0-17E8-41D1-AA17-3DBE7A3116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7" name="Text Box 5">
          <a:extLst>
            <a:ext uri="{FF2B5EF4-FFF2-40B4-BE49-F238E27FC236}">
              <a16:creationId xmlns:a16="http://schemas.microsoft.com/office/drawing/2014/main" id="{1F689A10-1928-4320-B98F-19642001FD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8" name="Text Box 5">
          <a:extLst>
            <a:ext uri="{FF2B5EF4-FFF2-40B4-BE49-F238E27FC236}">
              <a16:creationId xmlns:a16="http://schemas.microsoft.com/office/drawing/2014/main" id="{377AC4D8-AE17-48F1-860B-D97D7E2D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9" name="Text Box 5">
          <a:extLst>
            <a:ext uri="{FF2B5EF4-FFF2-40B4-BE49-F238E27FC236}">
              <a16:creationId xmlns:a16="http://schemas.microsoft.com/office/drawing/2014/main" id="{BFAAB0F3-A1E2-4742-AC04-B045AAF875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0" name="Text Box 5">
          <a:extLst>
            <a:ext uri="{FF2B5EF4-FFF2-40B4-BE49-F238E27FC236}">
              <a16:creationId xmlns:a16="http://schemas.microsoft.com/office/drawing/2014/main" id="{12B88ADD-11DF-4576-9983-499D4671F4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1" name="Text Box 5">
          <a:extLst>
            <a:ext uri="{FF2B5EF4-FFF2-40B4-BE49-F238E27FC236}">
              <a16:creationId xmlns:a16="http://schemas.microsoft.com/office/drawing/2014/main" id="{0A9664F0-83C7-4719-B37B-0611307F9F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2" name="Text Box 5">
          <a:extLst>
            <a:ext uri="{FF2B5EF4-FFF2-40B4-BE49-F238E27FC236}">
              <a16:creationId xmlns:a16="http://schemas.microsoft.com/office/drawing/2014/main" id="{F43D9EF3-96A1-4E6F-A75F-6EB68B251C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3" name="Text Box 5">
          <a:extLst>
            <a:ext uri="{FF2B5EF4-FFF2-40B4-BE49-F238E27FC236}">
              <a16:creationId xmlns:a16="http://schemas.microsoft.com/office/drawing/2014/main" id="{6F901145-9A4E-4772-9DF6-1D2BDF23AD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4" name="Text Box 5">
          <a:extLst>
            <a:ext uri="{FF2B5EF4-FFF2-40B4-BE49-F238E27FC236}">
              <a16:creationId xmlns:a16="http://schemas.microsoft.com/office/drawing/2014/main" id="{ADCFE34D-92AC-4F93-A285-0CA77C2B9F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5" name="Text Box 5">
          <a:extLst>
            <a:ext uri="{FF2B5EF4-FFF2-40B4-BE49-F238E27FC236}">
              <a16:creationId xmlns:a16="http://schemas.microsoft.com/office/drawing/2014/main" id="{9D798D7C-A8CA-418D-AF82-D44993B1F1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6" name="Text Box 5">
          <a:extLst>
            <a:ext uri="{FF2B5EF4-FFF2-40B4-BE49-F238E27FC236}">
              <a16:creationId xmlns:a16="http://schemas.microsoft.com/office/drawing/2014/main" id="{1DA48A87-1CDE-4692-874E-DA7E969F9D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7" name="Text Box 5">
          <a:extLst>
            <a:ext uri="{FF2B5EF4-FFF2-40B4-BE49-F238E27FC236}">
              <a16:creationId xmlns:a16="http://schemas.microsoft.com/office/drawing/2014/main" id="{1B86129B-DD0F-4A8C-A341-F9450C5A7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8" name="Text Box 5">
          <a:extLst>
            <a:ext uri="{FF2B5EF4-FFF2-40B4-BE49-F238E27FC236}">
              <a16:creationId xmlns:a16="http://schemas.microsoft.com/office/drawing/2014/main" id="{9D999598-F14C-4917-A8C5-85B4C20884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9" name="Text Box 5">
          <a:extLst>
            <a:ext uri="{FF2B5EF4-FFF2-40B4-BE49-F238E27FC236}">
              <a16:creationId xmlns:a16="http://schemas.microsoft.com/office/drawing/2014/main" id="{CF0510B9-EEBA-4587-B9D4-36BC2338DD7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0" name="Text Box 5">
          <a:extLst>
            <a:ext uri="{FF2B5EF4-FFF2-40B4-BE49-F238E27FC236}">
              <a16:creationId xmlns:a16="http://schemas.microsoft.com/office/drawing/2014/main" id="{BE10A5D1-C330-428C-B6C3-5128F9064E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1" name="Text Box 5">
          <a:extLst>
            <a:ext uri="{FF2B5EF4-FFF2-40B4-BE49-F238E27FC236}">
              <a16:creationId xmlns:a16="http://schemas.microsoft.com/office/drawing/2014/main" id="{F2ABB7E4-4B56-4E11-AD5C-1EA21349B3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2" name="Text Box 5">
          <a:extLst>
            <a:ext uri="{FF2B5EF4-FFF2-40B4-BE49-F238E27FC236}">
              <a16:creationId xmlns:a16="http://schemas.microsoft.com/office/drawing/2014/main" id="{B26856AF-4583-440D-A266-F7FECCAA8C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3" name="Text Box 5">
          <a:extLst>
            <a:ext uri="{FF2B5EF4-FFF2-40B4-BE49-F238E27FC236}">
              <a16:creationId xmlns:a16="http://schemas.microsoft.com/office/drawing/2014/main" id="{7DFF53E6-8B65-47DD-BA69-8BC4C13797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4" name="Text Box 5">
          <a:extLst>
            <a:ext uri="{FF2B5EF4-FFF2-40B4-BE49-F238E27FC236}">
              <a16:creationId xmlns:a16="http://schemas.microsoft.com/office/drawing/2014/main" id="{4D675028-5F39-4A5A-BDDF-94A4705325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5" name="Text Box 5">
          <a:extLst>
            <a:ext uri="{FF2B5EF4-FFF2-40B4-BE49-F238E27FC236}">
              <a16:creationId xmlns:a16="http://schemas.microsoft.com/office/drawing/2014/main" id="{38D69DA3-A6F0-4C42-8786-751A304222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6" name="Text Box 5">
          <a:extLst>
            <a:ext uri="{FF2B5EF4-FFF2-40B4-BE49-F238E27FC236}">
              <a16:creationId xmlns:a16="http://schemas.microsoft.com/office/drawing/2014/main" id="{050E976D-256F-4112-9838-CC5F838A51D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7" name="Text Box 5">
          <a:extLst>
            <a:ext uri="{FF2B5EF4-FFF2-40B4-BE49-F238E27FC236}">
              <a16:creationId xmlns:a16="http://schemas.microsoft.com/office/drawing/2014/main" id="{8911DB1F-C093-4F36-AE28-A98198AE697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8" name="Text Box 5">
          <a:extLst>
            <a:ext uri="{FF2B5EF4-FFF2-40B4-BE49-F238E27FC236}">
              <a16:creationId xmlns:a16="http://schemas.microsoft.com/office/drawing/2014/main" id="{68F88D12-86C0-481A-A306-CA99C61FB9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9" name="Text Box 5">
          <a:extLst>
            <a:ext uri="{FF2B5EF4-FFF2-40B4-BE49-F238E27FC236}">
              <a16:creationId xmlns:a16="http://schemas.microsoft.com/office/drawing/2014/main" id="{CB1E3614-DE06-47C9-85C7-7CC917F752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0" name="Text Box 5">
          <a:extLst>
            <a:ext uri="{FF2B5EF4-FFF2-40B4-BE49-F238E27FC236}">
              <a16:creationId xmlns:a16="http://schemas.microsoft.com/office/drawing/2014/main" id="{1B6D01B7-B603-4F50-927A-2CD87CDB4A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1" name="Text Box 5">
          <a:extLst>
            <a:ext uri="{FF2B5EF4-FFF2-40B4-BE49-F238E27FC236}">
              <a16:creationId xmlns:a16="http://schemas.microsoft.com/office/drawing/2014/main" id="{D8290D62-D3D9-4511-B666-5498C47C8D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2" name="Text Box 5">
          <a:extLst>
            <a:ext uri="{FF2B5EF4-FFF2-40B4-BE49-F238E27FC236}">
              <a16:creationId xmlns:a16="http://schemas.microsoft.com/office/drawing/2014/main" id="{FF6E5F23-A639-451D-A97C-7E1A9CED13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3" name="Text Box 5">
          <a:extLst>
            <a:ext uri="{FF2B5EF4-FFF2-40B4-BE49-F238E27FC236}">
              <a16:creationId xmlns:a16="http://schemas.microsoft.com/office/drawing/2014/main" id="{4D2A84CE-957B-4BC7-B350-BEE9E86D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4" name="Text Box 5">
          <a:extLst>
            <a:ext uri="{FF2B5EF4-FFF2-40B4-BE49-F238E27FC236}">
              <a16:creationId xmlns:a16="http://schemas.microsoft.com/office/drawing/2014/main" id="{0F3AB3E2-A277-4FB7-A76D-A8CF3B5DA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5" name="Text Box 5">
          <a:extLst>
            <a:ext uri="{FF2B5EF4-FFF2-40B4-BE49-F238E27FC236}">
              <a16:creationId xmlns:a16="http://schemas.microsoft.com/office/drawing/2014/main" id="{F190068A-3AD0-44F4-9D56-031C635F48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6" name="Text Box 5">
          <a:extLst>
            <a:ext uri="{FF2B5EF4-FFF2-40B4-BE49-F238E27FC236}">
              <a16:creationId xmlns:a16="http://schemas.microsoft.com/office/drawing/2014/main" id="{49EB99D4-A10D-4AD3-90E4-96FFF191EE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7" name="Text Box 5">
          <a:extLst>
            <a:ext uri="{FF2B5EF4-FFF2-40B4-BE49-F238E27FC236}">
              <a16:creationId xmlns:a16="http://schemas.microsoft.com/office/drawing/2014/main" id="{62CAE4E0-2319-41CF-AB00-3D478D0B18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8" name="Text Box 5">
          <a:extLst>
            <a:ext uri="{FF2B5EF4-FFF2-40B4-BE49-F238E27FC236}">
              <a16:creationId xmlns:a16="http://schemas.microsoft.com/office/drawing/2014/main" id="{D7EF31E8-26DC-4EFF-9D00-5C147BBD6B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9" name="Text Box 5">
          <a:extLst>
            <a:ext uri="{FF2B5EF4-FFF2-40B4-BE49-F238E27FC236}">
              <a16:creationId xmlns:a16="http://schemas.microsoft.com/office/drawing/2014/main" id="{FCCFA042-D81B-49C0-A9DF-52BEF4D073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0" name="Text Box 5">
          <a:extLst>
            <a:ext uri="{FF2B5EF4-FFF2-40B4-BE49-F238E27FC236}">
              <a16:creationId xmlns:a16="http://schemas.microsoft.com/office/drawing/2014/main" id="{41E0A69C-B46F-4D41-A638-B2BA861692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1" name="Text Box 5">
          <a:extLst>
            <a:ext uri="{FF2B5EF4-FFF2-40B4-BE49-F238E27FC236}">
              <a16:creationId xmlns:a16="http://schemas.microsoft.com/office/drawing/2014/main" id="{7E8AE8A2-5932-4BE2-B5DC-8453399CEF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2" name="Text Box 5">
          <a:extLst>
            <a:ext uri="{FF2B5EF4-FFF2-40B4-BE49-F238E27FC236}">
              <a16:creationId xmlns:a16="http://schemas.microsoft.com/office/drawing/2014/main" id="{AD8BB300-15CA-41F8-9DFA-0E9A31E196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3" name="Text Box 5">
          <a:extLst>
            <a:ext uri="{FF2B5EF4-FFF2-40B4-BE49-F238E27FC236}">
              <a16:creationId xmlns:a16="http://schemas.microsoft.com/office/drawing/2014/main" id="{D9B40485-0331-4359-B021-4C32E3545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4" name="Text Box 5">
          <a:extLst>
            <a:ext uri="{FF2B5EF4-FFF2-40B4-BE49-F238E27FC236}">
              <a16:creationId xmlns:a16="http://schemas.microsoft.com/office/drawing/2014/main" id="{E6F653B1-DFEF-4952-8F30-ED3BB0A22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5" name="Text Box 5">
          <a:extLst>
            <a:ext uri="{FF2B5EF4-FFF2-40B4-BE49-F238E27FC236}">
              <a16:creationId xmlns:a16="http://schemas.microsoft.com/office/drawing/2014/main" id="{D7213EDB-BC9D-487B-8E24-CF1C827785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6" name="Text Box 5">
          <a:extLst>
            <a:ext uri="{FF2B5EF4-FFF2-40B4-BE49-F238E27FC236}">
              <a16:creationId xmlns:a16="http://schemas.microsoft.com/office/drawing/2014/main" id="{34F3FC2A-5C12-4095-AC6E-07CCF48D8E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7" name="Text Box 5">
          <a:extLst>
            <a:ext uri="{FF2B5EF4-FFF2-40B4-BE49-F238E27FC236}">
              <a16:creationId xmlns:a16="http://schemas.microsoft.com/office/drawing/2014/main" id="{44A644BC-B3B7-4D24-B87D-E1D61FAE82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8" name="Text Box 5">
          <a:extLst>
            <a:ext uri="{FF2B5EF4-FFF2-40B4-BE49-F238E27FC236}">
              <a16:creationId xmlns:a16="http://schemas.microsoft.com/office/drawing/2014/main" id="{810035FE-A428-440E-93F1-950DF6C33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9" name="Text Box 5">
          <a:extLst>
            <a:ext uri="{FF2B5EF4-FFF2-40B4-BE49-F238E27FC236}">
              <a16:creationId xmlns:a16="http://schemas.microsoft.com/office/drawing/2014/main" id="{E8D8825D-976C-4E7B-AC21-7BF2FD742D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0" name="Text Box 5">
          <a:extLst>
            <a:ext uri="{FF2B5EF4-FFF2-40B4-BE49-F238E27FC236}">
              <a16:creationId xmlns:a16="http://schemas.microsoft.com/office/drawing/2014/main" id="{92EF9B0F-ACE8-4D0A-BDCA-E43D448081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1" name="Text Box 5">
          <a:extLst>
            <a:ext uri="{FF2B5EF4-FFF2-40B4-BE49-F238E27FC236}">
              <a16:creationId xmlns:a16="http://schemas.microsoft.com/office/drawing/2014/main" id="{2AFA2D3F-4AB6-43ED-A774-20A3EE27E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2" name="Text Box 5">
          <a:extLst>
            <a:ext uri="{FF2B5EF4-FFF2-40B4-BE49-F238E27FC236}">
              <a16:creationId xmlns:a16="http://schemas.microsoft.com/office/drawing/2014/main" id="{48CF10E0-6B6B-47EE-B104-7117AE827C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3" name="Text Box 5">
          <a:extLst>
            <a:ext uri="{FF2B5EF4-FFF2-40B4-BE49-F238E27FC236}">
              <a16:creationId xmlns:a16="http://schemas.microsoft.com/office/drawing/2014/main" id="{D631838B-2ECB-4B21-8933-88AB1213D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4" name="Text Box 5">
          <a:extLst>
            <a:ext uri="{FF2B5EF4-FFF2-40B4-BE49-F238E27FC236}">
              <a16:creationId xmlns:a16="http://schemas.microsoft.com/office/drawing/2014/main" id="{4CC2AE5D-45B7-4AE2-8771-62BFB4457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5" name="Text Box 5">
          <a:extLst>
            <a:ext uri="{FF2B5EF4-FFF2-40B4-BE49-F238E27FC236}">
              <a16:creationId xmlns:a16="http://schemas.microsoft.com/office/drawing/2014/main" id="{CA997FED-12A8-47AE-AE77-E6FB2AC4C6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6" name="Text Box 5">
          <a:extLst>
            <a:ext uri="{FF2B5EF4-FFF2-40B4-BE49-F238E27FC236}">
              <a16:creationId xmlns:a16="http://schemas.microsoft.com/office/drawing/2014/main" id="{8BEA48AE-27AA-4F22-80F5-F83E3FF58F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7" name="Text Box 5">
          <a:extLst>
            <a:ext uri="{FF2B5EF4-FFF2-40B4-BE49-F238E27FC236}">
              <a16:creationId xmlns:a16="http://schemas.microsoft.com/office/drawing/2014/main" id="{BDFF197D-47D0-4215-9510-4D54403DBA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8" name="Text Box 5">
          <a:extLst>
            <a:ext uri="{FF2B5EF4-FFF2-40B4-BE49-F238E27FC236}">
              <a16:creationId xmlns:a16="http://schemas.microsoft.com/office/drawing/2014/main" id="{114B1571-A008-4F25-99E7-EDBD648D9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9" name="Text Box 5">
          <a:extLst>
            <a:ext uri="{FF2B5EF4-FFF2-40B4-BE49-F238E27FC236}">
              <a16:creationId xmlns:a16="http://schemas.microsoft.com/office/drawing/2014/main" id="{CBAE1F2A-3544-49FB-8C00-BECBB0D816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0" name="Text Box 5">
          <a:extLst>
            <a:ext uri="{FF2B5EF4-FFF2-40B4-BE49-F238E27FC236}">
              <a16:creationId xmlns:a16="http://schemas.microsoft.com/office/drawing/2014/main" id="{F7153E28-9EAB-4C1E-B279-B6D41069CD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1" name="Text Box 5">
          <a:extLst>
            <a:ext uri="{FF2B5EF4-FFF2-40B4-BE49-F238E27FC236}">
              <a16:creationId xmlns:a16="http://schemas.microsoft.com/office/drawing/2014/main" id="{488B7ADD-C2B9-46DC-91DD-A76FE12C86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2" name="Text Box 5">
          <a:extLst>
            <a:ext uri="{FF2B5EF4-FFF2-40B4-BE49-F238E27FC236}">
              <a16:creationId xmlns:a16="http://schemas.microsoft.com/office/drawing/2014/main" id="{AE12D3D6-62D6-44C4-B91C-67AECB0CD7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3" name="Text Box 5">
          <a:extLst>
            <a:ext uri="{FF2B5EF4-FFF2-40B4-BE49-F238E27FC236}">
              <a16:creationId xmlns:a16="http://schemas.microsoft.com/office/drawing/2014/main" id="{ED5DC119-E1D1-415B-AB12-95F01513D4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4" name="Text Box 5">
          <a:extLst>
            <a:ext uri="{FF2B5EF4-FFF2-40B4-BE49-F238E27FC236}">
              <a16:creationId xmlns:a16="http://schemas.microsoft.com/office/drawing/2014/main" id="{3BCE3A82-BB2B-431B-A5EE-8D2BC6051F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5" name="Text Box 5">
          <a:extLst>
            <a:ext uri="{FF2B5EF4-FFF2-40B4-BE49-F238E27FC236}">
              <a16:creationId xmlns:a16="http://schemas.microsoft.com/office/drawing/2014/main" id="{DAF5E6CF-21F0-44FA-B66C-8ABAE7D72D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6" name="Text Box 5">
          <a:extLst>
            <a:ext uri="{FF2B5EF4-FFF2-40B4-BE49-F238E27FC236}">
              <a16:creationId xmlns:a16="http://schemas.microsoft.com/office/drawing/2014/main" id="{1BC4D997-43E1-4BBC-900B-2D1BD86666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7" name="Text Box 5">
          <a:extLst>
            <a:ext uri="{FF2B5EF4-FFF2-40B4-BE49-F238E27FC236}">
              <a16:creationId xmlns:a16="http://schemas.microsoft.com/office/drawing/2014/main" id="{0FD47E3F-A61F-4B46-A2B5-80D587194E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8" name="Text Box 5">
          <a:extLst>
            <a:ext uri="{FF2B5EF4-FFF2-40B4-BE49-F238E27FC236}">
              <a16:creationId xmlns:a16="http://schemas.microsoft.com/office/drawing/2014/main" id="{6AA2F049-AE01-4BF3-88EA-4312792276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9" name="Text Box 5">
          <a:extLst>
            <a:ext uri="{FF2B5EF4-FFF2-40B4-BE49-F238E27FC236}">
              <a16:creationId xmlns:a16="http://schemas.microsoft.com/office/drawing/2014/main" id="{688F62B8-D9F1-4F09-826A-3B8B74759C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0" name="Text Box 5">
          <a:extLst>
            <a:ext uri="{FF2B5EF4-FFF2-40B4-BE49-F238E27FC236}">
              <a16:creationId xmlns:a16="http://schemas.microsoft.com/office/drawing/2014/main" id="{7A16C273-72BF-4951-A586-7392184F97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1" name="Text Box 5">
          <a:extLst>
            <a:ext uri="{FF2B5EF4-FFF2-40B4-BE49-F238E27FC236}">
              <a16:creationId xmlns:a16="http://schemas.microsoft.com/office/drawing/2014/main" id="{3559A805-6DA8-4B9E-9BBC-33D4EBBCDF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2" name="Text Box 5">
          <a:extLst>
            <a:ext uri="{FF2B5EF4-FFF2-40B4-BE49-F238E27FC236}">
              <a16:creationId xmlns:a16="http://schemas.microsoft.com/office/drawing/2014/main" id="{19C5C22E-5031-4ACC-9768-1E9E1D1662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3" name="Text Box 5">
          <a:extLst>
            <a:ext uri="{FF2B5EF4-FFF2-40B4-BE49-F238E27FC236}">
              <a16:creationId xmlns:a16="http://schemas.microsoft.com/office/drawing/2014/main" id="{71883BE6-4ECA-4843-B443-4702D78DDE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4" name="Text Box 5">
          <a:extLst>
            <a:ext uri="{FF2B5EF4-FFF2-40B4-BE49-F238E27FC236}">
              <a16:creationId xmlns:a16="http://schemas.microsoft.com/office/drawing/2014/main" id="{0086E139-E236-4A2D-874A-C289BEC735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5" name="Text Box 5">
          <a:extLst>
            <a:ext uri="{FF2B5EF4-FFF2-40B4-BE49-F238E27FC236}">
              <a16:creationId xmlns:a16="http://schemas.microsoft.com/office/drawing/2014/main" id="{2EC51B8E-513E-4298-B16B-AA97174ACB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6" name="Text Box 5">
          <a:extLst>
            <a:ext uri="{FF2B5EF4-FFF2-40B4-BE49-F238E27FC236}">
              <a16:creationId xmlns:a16="http://schemas.microsoft.com/office/drawing/2014/main" id="{3A6F3841-4EED-4676-A766-7AEF2CA3EE6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7" name="Text Box 5">
          <a:extLst>
            <a:ext uri="{FF2B5EF4-FFF2-40B4-BE49-F238E27FC236}">
              <a16:creationId xmlns:a16="http://schemas.microsoft.com/office/drawing/2014/main" id="{F295C5F1-6243-4DCC-9502-AB7184FF897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8" name="Text Box 5">
          <a:extLst>
            <a:ext uri="{FF2B5EF4-FFF2-40B4-BE49-F238E27FC236}">
              <a16:creationId xmlns:a16="http://schemas.microsoft.com/office/drawing/2014/main" id="{787E2F64-C37E-4C07-ADA4-120D712897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9" name="Text Box 5">
          <a:extLst>
            <a:ext uri="{FF2B5EF4-FFF2-40B4-BE49-F238E27FC236}">
              <a16:creationId xmlns:a16="http://schemas.microsoft.com/office/drawing/2014/main" id="{810E1E69-ED72-449D-ACE6-271A3D9E18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0" name="Text Box 5">
          <a:extLst>
            <a:ext uri="{FF2B5EF4-FFF2-40B4-BE49-F238E27FC236}">
              <a16:creationId xmlns:a16="http://schemas.microsoft.com/office/drawing/2014/main" id="{498A470B-D5DC-4D1E-B937-22229A32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1" name="Text Box 5">
          <a:extLst>
            <a:ext uri="{FF2B5EF4-FFF2-40B4-BE49-F238E27FC236}">
              <a16:creationId xmlns:a16="http://schemas.microsoft.com/office/drawing/2014/main" id="{1D7A1098-B591-46AF-A6E2-2F0F9664C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2" name="Text Box 5">
          <a:extLst>
            <a:ext uri="{FF2B5EF4-FFF2-40B4-BE49-F238E27FC236}">
              <a16:creationId xmlns:a16="http://schemas.microsoft.com/office/drawing/2014/main" id="{8E5B614B-3DB9-4848-ADA6-56EB1C2C91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3" name="Text Box 5">
          <a:extLst>
            <a:ext uri="{FF2B5EF4-FFF2-40B4-BE49-F238E27FC236}">
              <a16:creationId xmlns:a16="http://schemas.microsoft.com/office/drawing/2014/main" id="{4AF3F2C5-CBEC-4C4A-960D-0CB77C310D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4" name="Text Box 5">
          <a:extLst>
            <a:ext uri="{FF2B5EF4-FFF2-40B4-BE49-F238E27FC236}">
              <a16:creationId xmlns:a16="http://schemas.microsoft.com/office/drawing/2014/main" id="{EF46EB9A-C023-4281-966C-BF717B26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5" name="Text Box 5">
          <a:extLst>
            <a:ext uri="{FF2B5EF4-FFF2-40B4-BE49-F238E27FC236}">
              <a16:creationId xmlns:a16="http://schemas.microsoft.com/office/drawing/2014/main" id="{0095E829-03DC-4656-9ED7-483F263EB1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6" name="Text Box 5">
          <a:extLst>
            <a:ext uri="{FF2B5EF4-FFF2-40B4-BE49-F238E27FC236}">
              <a16:creationId xmlns:a16="http://schemas.microsoft.com/office/drawing/2014/main" id="{66B52AFA-974D-46AD-B54E-4513D4A2F0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7" name="Text Box 5">
          <a:extLst>
            <a:ext uri="{FF2B5EF4-FFF2-40B4-BE49-F238E27FC236}">
              <a16:creationId xmlns:a16="http://schemas.microsoft.com/office/drawing/2014/main" id="{E0D880A7-2A5D-4BA3-AF16-F1BCA79E19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8" name="Text Box 5">
          <a:extLst>
            <a:ext uri="{FF2B5EF4-FFF2-40B4-BE49-F238E27FC236}">
              <a16:creationId xmlns:a16="http://schemas.microsoft.com/office/drawing/2014/main" id="{98855E7D-F51E-46C5-8B3F-2BC304F6B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9" name="Text Box 5">
          <a:extLst>
            <a:ext uri="{FF2B5EF4-FFF2-40B4-BE49-F238E27FC236}">
              <a16:creationId xmlns:a16="http://schemas.microsoft.com/office/drawing/2014/main" id="{24BFE186-4507-4165-A2D7-1CAD96F8CC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0" name="Text Box 5">
          <a:extLst>
            <a:ext uri="{FF2B5EF4-FFF2-40B4-BE49-F238E27FC236}">
              <a16:creationId xmlns:a16="http://schemas.microsoft.com/office/drawing/2014/main" id="{CB9F52A5-26E7-4C7D-BE02-F76EA0144E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1" name="Text Box 5">
          <a:extLst>
            <a:ext uri="{FF2B5EF4-FFF2-40B4-BE49-F238E27FC236}">
              <a16:creationId xmlns:a16="http://schemas.microsoft.com/office/drawing/2014/main" id="{EAD2E59A-F413-4B37-962A-C1554196A4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2" name="Text Box 5">
          <a:extLst>
            <a:ext uri="{FF2B5EF4-FFF2-40B4-BE49-F238E27FC236}">
              <a16:creationId xmlns:a16="http://schemas.microsoft.com/office/drawing/2014/main" id="{52D0BAAA-E6D5-4D2A-BDA7-6EAFEC7310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3" name="Text Box 5">
          <a:extLst>
            <a:ext uri="{FF2B5EF4-FFF2-40B4-BE49-F238E27FC236}">
              <a16:creationId xmlns:a16="http://schemas.microsoft.com/office/drawing/2014/main" id="{4C576DBF-F92A-4758-BEA8-17B09E0940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4" name="Text Box 5">
          <a:extLst>
            <a:ext uri="{FF2B5EF4-FFF2-40B4-BE49-F238E27FC236}">
              <a16:creationId xmlns:a16="http://schemas.microsoft.com/office/drawing/2014/main" id="{6F52C5B6-03D0-40BB-8E11-2AAD0E210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5" name="Text Box 5">
          <a:extLst>
            <a:ext uri="{FF2B5EF4-FFF2-40B4-BE49-F238E27FC236}">
              <a16:creationId xmlns:a16="http://schemas.microsoft.com/office/drawing/2014/main" id="{71274DDA-DAC9-4A29-B72A-305EDF408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6" name="Text Box 5">
          <a:extLst>
            <a:ext uri="{FF2B5EF4-FFF2-40B4-BE49-F238E27FC236}">
              <a16:creationId xmlns:a16="http://schemas.microsoft.com/office/drawing/2014/main" id="{4A4F2C88-7E3D-4ACC-8B97-071A8CD85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7" name="Text Box 5">
          <a:extLst>
            <a:ext uri="{FF2B5EF4-FFF2-40B4-BE49-F238E27FC236}">
              <a16:creationId xmlns:a16="http://schemas.microsoft.com/office/drawing/2014/main" id="{31595A0E-2B28-47E3-A96E-7268D2CDF3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8" name="Text Box 5">
          <a:extLst>
            <a:ext uri="{FF2B5EF4-FFF2-40B4-BE49-F238E27FC236}">
              <a16:creationId xmlns:a16="http://schemas.microsoft.com/office/drawing/2014/main" id="{A85A99B2-D25B-4952-94C5-3E2952137C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9" name="Text Box 5">
          <a:extLst>
            <a:ext uri="{FF2B5EF4-FFF2-40B4-BE49-F238E27FC236}">
              <a16:creationId xmlns:a16="http://schemas.microsoft.com/office/drawing/2014/main" id="{6CA5A9C7-8C84-450C-AF46-6E405EDDCA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0" name="Text Box 5">
          <a:extLst>
            <a:ext uri="{FF2B5EF4-FFF2-40B4-BE49-F238E27FC236}">
              <a16:creationId xmlns:a16="http://schemas.microsoft.com/office/drawing/2014/main" id="{2B80F0F5-F464-4EF3-936B-095243239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1" name="Text Box 5">
          <a:extLst>
            <a:ext uri="{FF2B5EF4-FFF2-40B4-BE49-F238E27FC236}">
              <a16:creationId xmlns:a16="http://schemas.microsoft.com/office/drawing/2014/main" id="{6DEF3610-2CD9-44A9-BBFD-FD6E88A64A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2" name="Text Box 5">
          <a:extLst>
            <a:ext uri="{FF2B5EF4-FFF2-40B4-BE49-F238E27FC236}">
              <a16:creationId xmlns:a16="http://schemas.microsoft.com/office/drawing/2014/main" id="{838872E1-01F5-493C-8F92-77840D4BCF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3" name="Text Box 5">
          <a:extLst>
            <a:ext uri="{FF2B5EF4-FFF2-40B4-BE49-F238E27FC236}">
              <a16:creationId xmlns:a16="http://schemas.microsoft.com/office/drawing/2014/main" id="{BFFB727E-02AE-4715-9846-796AB345A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4" name="Text Box 5">
          <a:extLst>
            <a:ext uri="{FF2B5EF4-FFF2-40B4-BE49-F238E27FC236}">
              <a16:creationId xmlns:a16="http://schemas.microsoft.com/office/drawing/2014/main" id="{45BC3963-27DD-49A7-A14E-0555B1D59B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5" name="Text Box 5">
          <a:extLst>
            <a:ext uri="{FF2B5EF4-FFF2-40B4-BE49-F238E27FC236}">
              <a16:creationId xmlns:a16="http://schemas.microsoft.com/office/drawing/2014/main" id="{CDDE04A0-B4C9-4AE9-8609-A7F27D7E2D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6" name="Text Box 5">
          <a:extLst>
            <a:ext uri="{FF2B5EF4-FFF2-40B4-BE49-F238E27FC236}">
              <a16:creationId xmlns:a16="http://schemas.microsoft.com/office/drawing/2014/main" id="{2F94BFB9-B599-43CE-B269-FF06FCFE80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7" name="Text Box 5">
          <a:extLst>
            <a:ext uri="{FF2B5EF4-FFF2-40B4-BE49-F238E27FC236}">
              <a16:creationId xmlns:a16="http://schemas.microsoft.com/office/drawing/2014/main" id="{321B6990-6228-4258-8636-D2A35331CF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8" name="Text Box 5">
          <a:extLst>
            <a:ext uri="{FF2B5EF4-FFF2-40B4-BE49-F238E27FC236}">
              <a16:creationId xmlns:a16="http://schemas.microsoft.com/office/drawing/2014/main" id="{F675E64F-DED9-4BE3-8E02-2CE892888E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9" name="Text Box 5">
          <a:extLst>
            <a:ext uri="{FF2B5EF4-FFF2-40B4-BE49-F238E27FC236}">
              <a16:creationId xmlns:a16="http://schemas.microsoft.com/office/drawing/2014/main" id="{7D34138E-2575-44F1-8C04-39E45764AA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0" name="Text Box 5">
          <a:extLst>
            <a:ext uri="{FF2B5EF4-FFF2-40B4-BE49-F238E27FC236}">
              <a16:creationId xmlns:a16="http://schemas.microsoft.com/office/drawing/2014/main" id="{3CC33ED7-C882-4738-9037-31FB632298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1" name="Text Box 5">
          <a:extLst>
            <a:ext uri="{FF2B5EF4-FFF2-40B4-BE49-F238E27FC236}">
              <a16:creationId xmlns:a16="http://schemas.microsoft.com/office/drawing/2014/main" id="{66FCA61F-322A-4DA6-A276-4BAC4CF53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2" name="Text Box 5">
          <a:extLst>
            <a:ext uri="{FF2B5EF4-FFF2-40B4-BE49-F238E27FC236}">
              <a16:creationId xmlns:a16="http://schemas.microsoft.com/office/drawing/2014/main" id="{5EFA9733-0774-4124-A3D0-DBB49DD2E1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3" name="Text Box 5">
          <a:extLst>
            <a:ext uri="{FF2B5EF4-FFF2-40B4-BE49-F238E27FC236}">
              <a16:creationId xmlns:a16="http://schemas.microsoft.com/office/drawing/2014/main" id="{6830CEDE-6EB8-42BF-9B65-72898C35F2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4" name="Text Box 5">
          <a:extLst>
            <a:ext uri="{FF2B5EF4-FFF2-40B4-BE49-F238E27FC236}">
              <a16:creationId xmlns:a16="http://schemas.microsoft.com/office/drawing/2014/main" id="{E5EFC4AA-42D7-41A2-8462-22F0813AD2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5" name="Text Box 5">
          <a:extLst>
            <a:ext uri="{FF2B5EF4-FFF2-40B4-BE49-F238E27FC236}">
              <a16:creationId xmlns:a16="http://schemas.microsoft.com/office/drawing/2014/main" id="{52F72ACB-350B-4BFF-8BD0-69A7CC02F8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6" name="Text Box 5">
          <a:extLst>
            <a:ext uri="{FF2B5EF4-FFF2-40B4-BE49-F238E27FC236}">
              <a16:creationId xmlns:a16="http://schemas.microsoft.com/office/drawing/2014/main" id="{6668D462-0782-4490-B858-209887135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7" name="Text Box 5">
          <a:extLst>
            <a:ext uri="{FF2B5EF4-FFF2-40B4-BE49-F238E27FC236}">
              <a16:creationId xmlns:a16="http://schemas.microsoft.com/office/drawing/2014/main" id="{2D66A2E4-969B-4221-B7ED-0671673047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8" name="Text Box 5">
          <a:extLst>
            <a:ext uri="{FF2B5EF4-FFF2-40B4-BE49-F238E27FC236}">
              <a16:creationId xmlns:a16="http://schemas.microsoft.com/office/drawing/2014/main" id="{2DAAEBEC-2C3F-4042-B918-C396C0C7AA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9" name="Text Box 5">
          <a:extLst>
            <a:ext uri="{FF2B5EF4-FFF2-40B4-BE49-F238E27FC236}">
              <a16:creationId xmlns:a16="http://schemas.microsoft.com/office/drawing/2014/main" id="{6978483B-241F-43C2-B546-62A7740306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0" name="Text Box 5">
          <a:extLst>
            <a:ext uri="{FF2B5EF4-FFF2-40B4-BE49-F238E27FC236}">
              <a16:creationId xmlns:a16="http://schemas.microsoft.com/office/drawing/2014/main" id="{007E2AE3-6886-48F6-87AC-BFCEDEBC3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1" name="Text Box 5">
          <a:extLst>
            <a:ext uri="{FF2B5EF4-FFF2-40B4-BE49-F238E27FC236}">
              <a16:creationId xmlns:a16="http://schemas.microsoft.com/office/drawing/2014/main" id="{4DB37786-720A-4E51-9372-2392962B78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2" name="Text Box 5">
          <a:extLst>
            <a:ext uri="{FF2B5EF4-FFF2-40B4-BE49-F238E27FC236}">
              <a16:creationId xmlns:a16="http://schemas.microsoft.com/office/drawing/2014/main" id="{1368CB1C-2A97-4B83-A6DF-C13E2C8189B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3" name="Text Box 5">
          <a:extLst>
            <a:ext uri="{FF2B5EF4-FFF2-40B4-BE49-F238E27FC236}">
              <a16:creationId xmlns:a16="http://schemas.microsoft.com/office/drawing/2014/main" id="{358C6FDA-A32E-4E63-83AD-730CCEC3B2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4" name="Text Box 5">
          <a:extLst>
            <a:ext uri="{FF2B5EF4-FFF2-40B4-BE49-F238E27FC236}">
              <a16:creationId xmlns:a16="http://schemas.microsoft.com/office/drawing/2014/main" id="{1D139914-7039-431A-835D-33170BD59BC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5" name="Text Box 5">
          <a:extLst>
            <a:ext uri="{FF2B5EF4-FFF2-40B4-BE49-F238E27FC236}">
              <a16:creationId xmlns:a16="http://schemas.microsoft.com/office/drawing/2014/main" id="{9D918161-5A27-4156-87BE-7722D3CC549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6" name="Text Box 5">
          <a:extLst>
            <a:ext uri="{FF2B5EF4-FFF2-40B4-BE49-F238E27FC236}">
              <a16:creationId xmlns:a16="http://schemas.microsoft.com/office/drawing/2014/main" id="{135AA7FF-A7E1-4B66-B74B-C559D3956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7" name="Text Box 5">
          <a:extLst>
            <a:ext uri="{FF2B5EF4-FFF2-40B4-BE49-F238E27FC236}">
              <a16:creationId xmlns:a16="http://schemas.microsoft.com/office/drawing/2014/main" id="{C547F0BC-E19A-4C90-85F0-8E57A06E5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8" name="Text Box 5">
          <a:extLst>
            <a:ext uri="{FF2B5EF4-FFF2-40B4-BE49-F238E27FC236}">
              <a16:creationId xmlns:a16="http://schemas.microsoft.com/office/drawing/2014/main" id="{A0756892-EE77-4955-A6AA-D4267CC3B6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9" name="Text Box 5">
          <a:extLst>
            <a:ext uri="{FF2B5EF4-FFF2-40B4-BE49-F238E27FC236}">
              <a16:creationId xmlns:a16="http://schemas.microsoft.com/office/drawing/2014/main" id="{CA58C45D-0A56-4252-A061-85E2ACF1C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0" name="Text Box 5">
          <a:extLst>
            <a:ext uri="{FF2B5EF4-FFF2-40B4-BE49-F238E27FC236}">
              <a16:creationId xmlns:a16="http://schemas.microsoft.com/office/drawing/2014/main" id="{0474C91E-E3DC-486A-A510-FF0D90FC98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1" name="Text Box 5">
          <a:extLst>
            <a:ext uri="{FF2B5EF4-FFF2-40B4-BE49-F238E27FC236}">
              <a16:creationId xmlns:a16="http://schemas.microsoft.com/office/drawing/2014/main" id="{09D763B1-F020-4E0D-8558-B2F0CF3A20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2" name="Text Box 5">
          <a:extLst>
            <a:ext uri="{FF2B5EF4-FFF2-40B4-BE49-F238E27FC236}">
              <a16:creationId xmlns:a16="http://schemas.microsoft.com/office/drawing/2014/main" id="{33A26EFE-017A-4966-A65C-C0F2111F0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3" name="Text Box 5">
          <a:extLst>
            <a:ext uri="{FF2B5EF4-FFF2-40B4-BE49-F238E27FC236}">
              <a16:creationId xmlns:a16="http://schemas.microsoft.com/office/drawing/2014/main" id="{B8A1E7F3-222C-4DAF-8C9B-A45F793C5B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4" name="Text Box 5">
          <a:extLst>
            <a:ext uri="{FF2B5EF4-FFF2-40B4-BE49-F238E27FC236}">
              <a16:creationId xmlns:a16="http://schemas.microsoft.com/office/drawing/2014/main" id="{2445ECED-1CBF-4FB0-A90E-8775CD6532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5" name="Text Box 5">
          <a:extLst>
            <a:ext uri="{FF2B5EF4-FFF2-40B4-BE49-F238E27FC236}">
              <a16:creationId xmlns:a16="http://schemas.microsoft.com/office/drawing/2014/main" id="{2066CE57-3443-4A9F-9124-A46879C70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6" name="Text Box 5">
          <a:extLst>
            <a:ext uri="{FF2B5EF4-FFF2-40B4-BE49-F238E27FC236}">
              <a16:creationId xmlns:a16="http://schemas.microsoft.com/office/drawing/2014/main" id="{BCA8D88B-9C9E-4109-BE92-1B91362A68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7" name="Text Box 5">
          <a:extLst>
            <a:ext uri="{FF2B5EF4-FFF2-40B4-BE49-F238E27FC236}">
              <a16:creationId xmlns:a16="http://schemas.microsoft.com/office/drawing/2014/main" id="{9EEB3E75-7FDB-421F-9226-90A856E6F9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8" name="Text Box 5">
          <a:extLst>
            <a:ext uri="{FF2B5EF4-FFF2-40B4-BE49-F238E27FC236}">
              <a16:creationId xmlns:a16="http://schemas.microsoft.com/office/drawing/2014/main" id="{5E8CE97C-DBEF-4DF4-AB48-3A9A381E5C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9" name="Text Box 5">
          <a:extLst>
            <a:ext uri="{FF2B5EF4-FFF2-40B4-BE49-F238E27FC236}">
              <a16:creationId xmlns:a16="http://schemas.microsoft.com/office/drawing/2014/main" id="{8416F840-FE66-4E87-BF7C-11A33318CF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0" name="Text Box 5">
          <a:extLst>
            <a:ext uri="{FF2B5EF4-FFF2-40B4-BE49-F238E27FC236}">
              <a16:creationId xmlns:a16="http://schemas.microsoft.com/office/drawing/2014/main" id="{4DAB59F3-044B-4EFF-B0DD-7A1E9150A3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1" name="Text Box 5">
          <a:extLst>
            <a:ext uri="{FF2B5EF4-FFF2-40B4-BE49-F238E27FC236}">
              <a16:creationId xmlns:a16="http://schemas.microsoft.com/office/drawing/2014/main" id="{8F07FF66-F265-41C5-B994-DDEAB1CE8B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2" name="Text Box 5">
          <a:extLst>
            <a:ext uri="{FF2B5EF4-FFF2-40B4-BE49-F238E27FC236}">
              <a16:creationId xmlns:a16="http://schemas.microsoft.com/office/drawing/2014/main" id="{4DCA3265-E5D4-421F-BDC9-58BAB9C90A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3" name="Text Box 5">
          <a:extLst>
            <a:ext uri="{FF2B5EF4-FFF2-40B4-BE49-F238E27FC236}">
              <a16:creationId xmlns:a16="http://schemas.microsoft.com/office/drawing/2014/main" id="{FD2D3EEA-6184-46A7-91E9-E7619FD87B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4" name="Text Box 5">
          <a:extLst>
            <a:ext uri="{FF2B5EF4-FFF2-40B4-BE49-F238E27FC236}">
              <a16:creationId xmlns:a16="http://schemas.microsoft.com/office/drawing/2014/main" id="{E1B883E4-D04F-442C-BE83-61819FCC04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5" name="Text Box 5">
          <a:extLst>
            <a:ext uri="{FF2B5EF4-FFF2-40B4-BE49-F238E27FC236}">
              <a16:creationId xmlns:a16="http://schemas.microsoft.com/office/drawing/2014/main" id="{708F7B1F-B4A8-42E3-B4C1-FAEEDBE90F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6" name="Text Box 5">
          <a:extLst>
            <a:ext uri="{FF2B5EF4-FFF2-40B4-BE49-F238E27FC236}">
              <a16:creationId xmlns:a16="http://schemas.microsoft.com/office/drawing/2014/main" id="{E2DE8D56-A7B7-48E1-BBE8-36BD03DE41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7" name="Text Box 5">
          <a:extLst>
            <a:ext uri="{FF2B5EF4-FFF2-40B4-BE49-F238E27FC236}">
              <a16:creationId xmlns:a16="http://schemas.microsoft.com/office/drawing/2014/main" id="{4C34F368-A0E2-4B1B-9F01-1D459B4E76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8" name="Text Box 5">
          <a:extLst>
            <a:ext uri="{FF2B5EF4-FFF2-40B4-BE49-F238E27FC236}">
              <a16:creationId xmlns:a16="http://schemas.microsoft.com/office/drawing/2014/main" id="{0C6CD6A3-A630-4BA5-88EC-901C2BB14D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9" name="Text Box 5">
          <a:extLst>
            <a:ext uri="{FF2B5EF4-FFF2-40B4-BE49-F238E27FC236}">
              <a16:creationId xmlns:a16="http://schemas.microsoft.com/office/drawing/2014/main" id="{785FAD66-AC01-46C6-9E2A-4D88AD127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0" name="Text Box 5">
          <a:extLst>
            <a:ext uri="{FF2B5EF4-FFF2-40B4-BE49-F238E27FC236}">
              <a16:creationId xmlns:a16="http://schemas.microsoft.com/office/drawing/2014/main" id="{56732AA1-30A4-472E-8A24-AB8E3705B3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1" name="Text Box 5">
          <a:extLst>
            <a:ext uri="{FF2B5EF4-FFF2-40B4-BE49-F238E27FC236}">
              <a16:creationId xmlns:a16="http://schemas.microsoft.com/office/drawing/2014/main" id="{5ADFBCFD-FF89-48DB-A30E-E0676432CE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2" name="Text Box 5">
          <a:extLst>
            <a:ext uri="{FF2B5EF4-FFF2-40B4-BE49-F238E27FC236}">
              <a16:creationId xmlns:a16="http://schemas.microsoft.com/office/drawing/2014/main" id="{362F76BA-ABD6-4961-97E5-79B3C53C39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3" name="Text Box 5">
          <a:extLst>
            <a:ext uri="{FF2B5EF4-FFF2-40B4-BE49-F238E27FC236}">
              <a16:creationId xmlns:a16="http://schemas.microsoft.com/office/drawing/2014/main" id="{C228A4AF-351C-487D-B8CD-C092EE8159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4" name="Text Box 5">
          <a:extLst>
            <a:ext uri="{FF2B5EF4-FFF2-40B4-BE49-F238E27FC236}">
              <a16:creationId xmlns:a16="http://schemas.microsoft.com/office/drawing/2014/main" id="{D8214579-B064-42E6-892E-1927B8199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5" name="Text Box 5">
          <a:extLst>
            <a:ext uri="{FF2B5EF4-FFF2-40B4-BE49-F238E27FC236}">
              <a16:creationId xmlns:a16="http://schemas.microsoft.com/office/drawing/2014/main" id="{12B53A6D-4792-404C-93E8-1BE89024F1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6" name="Text Box 5">
          <a:extLst>
            <a:ext uri="{FF2B5EF4-FFF2-40B4-BE49-F238E27FC236}">
              <a16:creationId xmlns:a16="http://schemas.microsoft.com/office/drawing/2014/main" id="{387D425B-244E-4C33-80A7-6AACB11F8F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7" name="Text Box 5">
          <a:extLst>
            <a:ext uri="{FF2B5EF4-FFF2-40B4-BE49-F238E27FC236}">
              <a16:creationId xmlns:a16="http://schemas.microsoft.com/office/drawing/2014/main" id="{39EAFF40-265D-4E6B-9891-41B943CF12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8" name="Text Box 5">
          <a:extLst>
            <a:ext uri="{FF2B5EF4-FFF2-40B4-BE49-F238E27FC236}">
              <a16:creationId xmlns:a16="http://schemas.microsoft.com/office/drawing/2014/main" id="{ECFC8806-53AD-4ADB-9DCA-1762EE62F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9" name="Text Box 5">
          <a:extLst>
            <a:ext uri="{FF2B5EF4-FFF2-40B4-BE49-F238E27FC236}">
              <a16:creationId xmlns:a16="http://schemas.microsoft.com/office/drawing/2014/main" id="{6E1735E1-2B18-447B-9623-3721240458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0" name="Text Box 5">
          <a:extLst>
            <a:ext uri="{FF2B5EF4-FFF2-40B4-BE49-F238E27FC236}">
              <a16:creationId xmlns:a16="http://schemas.microsoft.com/office/drawing/2014/main" id="{073369E5-C8C3-4B85-8FA7-EB9793D4A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1" name="Text Box 5">
          <a:extLst>
            <a:ext uri="{FF2B5EF4-FFF2-40B4-BE49-F238E27FC236}">
              <a16:creationId xmlns:a16="http://schemas.microsoft.com/office/drawing/2014/main" id="{B2BDCC90-4F7F-40FA-911E-F6D218D3E2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2" name="Text Box 5">
          <a:extLst>
            <a:ext uri="{FF2B5EF4-FFF2-40B4-BE49-F238E27FC236}">
              <a16:creationId xmlns:a16="http://schemas.microsoft.com/office/drawing/2014/main" id="{1A6B3282-C352-4A10-A98E-EEE0EE9BF7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3" name="Text Box 5">
          <a:extLst>
            <a:ext uri="{FF2B5EF4-FFF2-40B4-BE49-F238E27FC236}">
              <a16:creationId xmlns:a16="http://schemas.microsoft.com/office/drawing/2014/main" id="{A9AA8253-5BC4-4724-8E52-132313C78F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4" name="Text Box 5">
          <a:extLst>
            <a:ext uri="{FF2B5EF4-FFF2-40B4-BE49-F238E27FC236}">
              <a16:creationId xmlns:a16="http://schemas.microsoft.com/office/drawing/2014/main" id="{6F85C597-6544-4039-A302-10F2789EED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5" name="Text Box 5">
          <a:extLst>
            <a:ext uri="{FF2B5EF4-FFF2-40B4-BE49-F238E27FC236}">
              <a16:creationId xmlns:a16="http://schemas.microsoft.com/office/drawing/2014/main" id="{0D18E3BA-5D70-484D-9CEB-05FE58006A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6" name="Text Box 5">
          <a:extLst>
            <a:ext uri="{FF2B5EF4-FFF2-40B4-BE49-F238E27FC236}">
              <a16:creationId xmlns:a16="http://schemas.microsoft.com/office/drawing/2014/main" id="{CB0621A1-4AEA-4340-89DF-9E2AF594B1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7" name="Text Box 5">
          <a:extLst>
            <a:ext uri="{FF2B5EF4-FFF2-40B4-BE49-F238E27FC236}">
              <a16:creationId xmlns:a16="http://schemas.microsoft.com/office/drawing/2014/main" id="{03EC0545-450A-4DFD-9F6A-086BCDF3F0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8" name="Text Box 5">
          <a:extLst>
            <a:ext uri="{FF2B5EF4-FFF2-40B4-BE49-F238E27FC236}">
              <a16:creationId xmlns:a16="http://schemas.microsoft.com/office/drawing/2014/main" id="{4F1416F3-612D-46F1-AC20-C853EB7EA4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9" name="Text Box 5">
          <a:extLst>
            <a:ext uri="{FF2B5EF4-FFF2-40B4-BE49-F238E27FC236}">
              <a16:creationId xmlns:a16="http://schemas.microsoft.com/office/drawing/2014/main" id="{0762AAE5-EDB3-4AD4-8EC8-52826374D7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0" name="Text Box 5">
          <a:extLst>
            <a:ext uri="{FF2B5EF4-FFF2-40B4-BE49-F238E27FC236}">
              <a16:creationId xmlns:a16="http://schemas.microsoft.com/office/drawing/2014/main" id="{D30BBFCE-5E06-4CD4-B69A-3AB9838FD61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1" name="Text Box 5">
          <a:extLst>
            <a:ext uri="{FF2B5EF4-FFF2-40B4-BE49-F238E27FC236}">
              <a16:creationId xmlns:a16="http://schemas.microsoft.com/office/drawing/2014/main" id="{EB6B9C43-09B1-4266-B7D7-DEEAB5BC35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2" name="Text Box 5">
          <a:extLst>
            <a:ext uri="{FF2B5EF4-FFF2-40B4-BE49-F238E27FC236}">
              <a16:creationId xmlns:a16="http://schemas.microsoft.com/office/drawing/2014/main" id="{6F759B0A-6A08-4421-A268-71BFED1F3DD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3" name="Text Box 5">
          <a:extLst>
            <a:ext uri="{FF2B5EF4-FFF2-40B4-BE49-F238E27FC236}">
              <a16:creationId xmlns:a16="http://schemas.microsoft.com/office/drawing/2014/main" id="{CC18CF27-6F44-48B3-96BF-A622E59BD9D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4" name="Text Box 5">
          <a:extLst>
            <a:ext uri="{FF2B5EF4-FFF2-40B4-BE49-F238E27FC236}">
              <a16:creationId xmlns:a16="http://schemas.microsoft.com/office/drawing/2014/main" id="{6668E29A-5E92-4C68-986D-4F6E99B8A9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5" name="Text Box 5">
          <a:extLst>
            <a:ext uri="{FF2B5EF4-FFF2-40B4-BE49-F238E27FC236}">
              <a16:creationId xmlns:a16="http://schemas.microsoft.com/office/drawing/2014/main" id="{6D7428D6-D110-4307-A76A-9A6D82751C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6" name="Text Box 5">
          <a:extLst>
            <a:ext uri="{FF2B5EF4-FFF2-40B4-BE49-F238E27FC236}">
              <a16:creationId xmlns:a16="http://schemas.microsoft.com/office/drawing/2014/main" id="{7009045E-5E9A-447E-852A-4DD64E8F7E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7" name="Text Box 5">
          <a:extLst>
            <a:ext uri="{FF2B5EF4-FFF2-40B4-BE49-F238E27FC236}">
              <a16:creationId xmlns:a16="http://schemas.microsoft.com/office/drawing/2014/main" id="{33456C2A-D89D-4B3F-8130-5485918ECC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8" name="Text Box 5">
          <a:extLst>
            <a:ext uri="{FF2B5EF4-FFF2-40B4-BE49-F238E27FC236}">
              <a16:creationId xmlns:a16="http://schemas.microsoft.com/office/drawing/2014/main" id="{9B5D5B44-CA31-4E15-9801-35108BD6D8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9" name="Text Box 5">
          <a:extLst>
            <a:ext uri="{FF2B5EF4-FFF2-40B4-BE49-F238E27FC236}">
              <a16:creationId xmlns:a16="http://schemas.microsoft.com/office/drawing/2014/main" id="{7417FB11-47E0-49F8-A4CA-7C54C99C83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0" name="Text Box 5">
          <a:extLst>
            <a:ext uri="{FF2B5EF4-FFF2-40B4-BE49-F238E27FC236}">
              <a16:creationId xmlns:a16="http://schemas.microsoft.com/office/drawing/2014/main" id="{8E135457-DDEF-4BD6-8429-05517BDAF4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1" name="Text Box 5">
          <a:extLst>
            <a:ext uri="{FF2B5EF4-FFF2-40B4-BE49-F238E27FC236}">
              <a16:creationId xmlns:a16="http://schemas.microsoft.com/office/drawing/2014/main" id="{3790013B-9C25-4DC4-BD1E-3E558CB20A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2" name="Text Box 5">
          <a:extLst>
            <a:ext uri="{FF2B5EF4-FFF2-40B4-BE49-F238E27FC236}">
              <a16:creationId xmlns:a16="http://schemas.microsoft.com/office/drawing/2014/main" id="{615494C4-8E62-407F-A6DE-740975A7F53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3" name="Text Box 5">
          <a:extLst>
            <a:ext uri="{FF2B5EF4-FFF2-40B4-BE49-F238E27FC236}">
              <a16:creationId xmlns:a16="http://schemas.microsoft.com/office/drawing/2014/main" id="{E6DDDD40-9306-45BD-A8F1-CD0016D909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4" name="Text Box 5">
          <a:extLst>
            <a:ext uri="{FF2B5EF4-FFF2-40B4-BE49-F238E27FC236}">
              <a16:creationId xmlns:a16="http://schemas.microsoft.com/office/drawing/2014/main" id="{FCE7FFCE-5BB7-4CD9-BF6B-7CCA946E43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5" name="Text Box 5">
          <a:extLst>
            <a:ext uri="{FF2B5EF4-FFF2-40B4-BE49-F238E27FC236}">
              <a16:creationId xmlns:a16="http://schemas.microsoft.com/office/drawing/2014/main" id="{4AB4195B-4F61-4803-9E89-50A9A729B7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6" name="Text Box 5">
          <a:extLst>
            <a:ext uri="{FF2B5EF4-FFF2-40B4-BE49-F238E27FC236}">
              <a16:creationId xmlns:a16="http://schemas.microsoft.com/office/drawing/2014/main" id="{6593E1B5-517C-4053-BA6E-A2CAABAE4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7" name="Text Box 5">
          <a:extLst>
            <a:ext uri="{FF2B5EF4-FFF2-40B4-BE49-F238E27FC236}">
              <a16:creationId xmlns:a16="http://schemas.microsoft.com/office/drawing/2014/main" id="{F363CFB0-B400-4633-A0E9-52772493B3F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8" name="Text Box 5">
          <a:extLst>
            <a:ext uri="{FF2B5EF4-FFF2-40B4-BE49-F238E27FC236}">
              <a16:creationId xmlns:a16="http://schemas.microsoft.com/office/drawing/2014/main" id="{97825408-C2A9-4B8D-84B5-6E7E1B88A5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9" name="Text Box 5">
          <a:extLst>
            <a:ext uri="{FF2B5EF4-FFF2-40B4-BE49-F238E27FC236}">
              <a16:creationId xmlns:a16="http://schemas.microsoft.com/office/drawing/2014/main" id="{605C554D-64D1-4357-A4F0-AF545C90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0" name="Text Box 5">
          <a:extLst>
            <a:ext uri="{FF2B5EF4-FFF2-40B4-BE49-F238E27FC236}">
              <a16:creationId xmlns:a16="http://schemas.microsoft.com/office/drawing/2014/main" id="{94049EBD-AB86-43F0-A04E-09FDA948E8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1" name="Text Box 5">
          <a:extLst>
            <a:ext uri="{FF2B5EF4-FFF2-40B4-BE49-F238E27FC236}">
              <a16:creationId xmlns:a16="http://schemas.microsoft.com/office/drawing/2014/main" id="{B1448DA5-009B-4413-BE18-C968B7D817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2" name="Text Box 5">
          <a:extLst>
            <a:ext uri="{FF2B5EF4-FFF2-40B4-BE49-F238E27FC236}">
              <a16:creationId xmlns:a16="http://schemas.microsoft.com/office/drawing/2014/main" id="{2520DFA1-E216-413F-A27A-394EE3FF9A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3" name="Text Box 5">
          <a:extLst>
            <a:ext uri="{FF2B5EF4-FFF2-40B4-BE49-F238E27FC236}">
              <a16:creationId xmlns:a16="http://schemas.microsoft.com/office/drawing/2014/main" id="{43025278-4FD0-4D95-83EF-3BE8FD8812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4" name="Text Box 5">
          <a:extLst>
            <a:ext uri="{FF2B5EF4-FFF2-40B4-BE49-F238E27FC236}">
              <a16:creationId xmlns:a16="http://schemas.microsoft.com/office/drawing/2014/main" id="{8B490D00-C171-4815-8906-77E5F9A348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5" name="Text Box 5">
          <a:extLst>
            <a:ext uri="{FF2B5EF4-FFF2-40B4-BE49-F238E27FC236}">
              <a16:creationId xmlns:a16="http://schemas.microsoft.com/office/drawing/2014/main" id="{3C2290C6-3A8F-435E-B9DE-077B393A23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6" name="Text Box 5">
          <a:extLst>
            <a:ext uri="{FF2B5EF4-FFF2-40B4-BE49-F238E27FC236}">
              <a16:creationId xmlns:a16="http://schemas.microsoft.com/office/drawing/2014/main" id="{64101160-9056-4951-AAA7-904EA1F745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7" name="Text Box 5">
          <a:extLst>
            <a:ext uri="{FF2B5EF4-FFF2-40B4-BE49-F238E27FC236}">
              <a16:creationId xmlns:a16="http://schemas.microsoft.com/office/drawing/2014/main" id="{621AEE03-689D-4BDE-9051-C0490231B6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8" name="Text Box 5">
          <a:extLst>
            <a:ext uri="{FF2B5EF4-FFF2-40B4-BE49-F238E27FC236}">
              <a16:creationId xmlns:a16="http://schemas.microsoft.com/office/drawing/2014/main" id="{8C786090-26B7-421A-85EA-4E014EA8DD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9" name="Text Box 5">
          <a:extLst>
            <a:ext uri="{FF2B5EF4-FFF2-40B4-BE49-F238E27FC236}">
              <a16:creationId xmlns:a16="http://schemas.microsoft.com/office/drawing/2014/main" id="{322E5C82-F8F2-4134-8646-08D271F2267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0" name="Text Box 5">
          <a:extLst>
            <a:ext uri="{FF2B5EF4-FFF2-40B4-BE49-F238E27FC236}">
              <a16:creationId xmlns:a16="http://schemas.microsoft.com/office/drawing/2014/main" id="{BC4A1C32-81C6-496D-AE80-183F97543F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1" name="Text Box 5">
          <a:extLst>
            <a:ext uri="{FF2B5EF4-FFF2-40B4-BE49-F238E27FC236}">
              <a16:creationId xmlns:a16="http://schemas.microsoft.com/office/drawing/2014/main" id="{CA5FC3E3-30AA-4D5F-9A57-79A3E681D5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2" name="Text Box 5">
          <a:extLst>
            <a:ext uri="{FF2B5EF4-FFF2-40B4-BE49-F238E27FC236}">
              <a16:creationId xmlns:a16="http://schemas.microsoft.com/office/drawing/2014/main" id="{1911BF66-1053-457A-9BED-E9B3EE3788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3" name="Text Box 5">
          <a:extLst>
            <a:ext uri="{FF2B5EF4-FFF2-40B4-BE49-F238E27FC236}">
              <a16:creationId xmlns:a16="http://schemas.microsoft.com/office/drawing/2014/main" id="{F841B808-CF74-479F-B5AD-5AF477C2B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4" name="Text Box 5">
          <a:extLst>
            <a:ext uri="{FF2B5EF4-FFF2-40B4-BE49-F238E27FC236}">
              <a16:creationId xmlns:a16="http://schemas.microsoft.com/office/drawing/2014/main" id="{CCD9E568-9135-43DB-BCDE-2305FEDF93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5" name="Text Box 5">
          <a:extLst>
            <a:ext uri="{FF2B5EF4-FFF2-40B4-BE49-F238E27FC236}">
              <a16:creationId xmlns:a16="http://schemas.microsoft.com/office/drawing/2014/main" id="{2CCC6E42-C969-491E-9361-439478E6AEA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6" name="Text Box 5">
          <a:extLst>
            <a:ext uri="{FF2B5EF4-FFF2-40B4-BE49-F238E27FC236}">
              <a16:creationId xmlns:a16="http://schemas.microsoft.com/office/drawing/2014/main" id="{CC46FE9F-9787-4A80-8B07-A562E67210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7" name="Text Box 5">
          <a:extLst>
            <a:ext uri="{FF2B5EF4-FFF2-40B4-BE49-F238E27FC236}">
              <a16:creationId xmlns:a16="http://schemas.microsoft.com/office/drawing/2014/main" id="{3E7FA1BA-C403-4645-8B40-5D0BABB47F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8" name="Text Box 5">
          <a:extLst>
            <a:ext uri="{FF2B5EF4-FFF2-40B4-BE49-F238E27FC236}">
              <a16:creationId xmlns:a16="http://schemas.microsoft.com/office/drawing/2014/main" id="{A6D7C914-1A23-44FC-939D-6E0F73E942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9" name="Text Box 5">
          <a:extLst>
            <a:ext uri="{FF2B5EF4-FFF2-40B4-BE49-F238E27FC236}">
              <a16:creationId xmlns:a16="http://schemas.microsoft.com/office/drawing/2014/main" id="{B238FD11-8D48-4BB4-B146-86F975A35C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0" name="Text Box 5">
          <a:extLst>
            <a:ext uri="{FF2B5EF4-FFF2-40B4-BE49-F238E27FC236}">
              <a16:creationId xmlns:a16="http://schemas.microsoft.com/office/drawing/2014/main" id="{F3522317-1F2C-4EB0-BEB9-9884D8C8B2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1" name="Text Box 5">
          <a:extLst>
            <a:ext uri="{FF2B5EF4-FFF2-40B4-BE49-F238E27FC236}">
              <a16:creationId xmlns:a16="http://schemas.microsoft.com/office/drawing/2014/main" id="{8A494827-9BDD-4215-9FA8-5288B1C43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2" name="Text Box 5">
          <a:extLst>
            <a:ext uri="{FF2B5EF4-FFF2-40B4-BE49-F238E27FC236}">
              <a16:creationId xmlns:a16="http://schemas.microsoft.com/office/drawing/2014/main" id="{C0BAA94B-B549-4608-897E-DA36B0483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3" name="Text Box 5">
          <a:extLst>
            <a:ext uri="{FF2B5EF4-FFF2-40B4-BE49-F238E27FC236}">
              <a16:creationId xmlns:a16="http://schemas.microsoft.com/office/drawing/2014/main" id="{D1BA7243-4B48-4CA2-B642-81E4012393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4" name="Text Box 5">
          <a:extLst>
            <a:ext uri="{FF2B5EF4-FFF2-40B4-BE49-F238E27FC236}">
              <a16:creationId xmlns:a16="http://schemas.microsoft.com/office/drawing/2014/main" id="{BC64EE58-2682-4526-BD0A-0EA15FFB54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5" name="Text Box 5">
          <a:extLst>
            <a:ext uri="{FF2B5EF4-FFF2-40B4-BE49-F238E27FC236}">
              <a16:creationId xmlns:a16="http://schemas.microsoft.com/office/drawing/2014/main" id="{E31357ED-77F8-420A-A7E0-14BC5731157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6" name="Text Box 5">
          <a:extLst>
            <a:ext uri="{FF2B5EF4-FFF2-40B4-BE49-F238E27FC236}">
              <a16:creationId xmlns:a16="http://schemas.microsoft.com/office/drawing/2014/main" id="{644A750B-5966-4247-B9E9-464898F8E17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7" name="Text Box 5">
          <a:extLst>
            <a:ext uri="{FF2B5EF4-FFF2-40B4-BE49-F238E27FC236}">
              <a16:creationId xmlns:a16="http://schemas.microsoft.com/office/drawing/2014/main" id="{7623A9AE-D6AB-4873-ADF3-150CF1D721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898" name="Text Box 5">
          <a:extLst>
            <a:ext uri="{FF2B5EF4-FFF2-40B4-BE49-F238E27FC236}">
              <a16:creationId xmlns:a16="http://schemas.microsoft.com/office/drawing/2014/main" id="{A5331A4E-3D60-4CF9-95FC-5BF3E0A895D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899" name="Text Box 5">
          <a:extLst>
            <a:ext uri="{FF2B5EF4-FFF2-40B4-BE49-F238E27FC236}">
              <a16:creationId xmlns:a16="http://schemas.microsoft.com/office/drawing/2014/main" id="{A596041F-7168-4239-8FE1-DAADC9157E7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900" name="Text Box 5">
          <a:extLst>
            <a:ext uri="{FF2B5EF4-FFF2-40B4-BE49-F238E27FC236}">
              <a16:creationId xmlns:a16="http://schemas.microsoft.com/office/drawing/2014/main" id="{F3A47CD1-F398-408E-A363-E13724A8103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901" name="Text Box 5">
          <a:extLst>
            <a:ext uri="{FF2B5EF4-FFF2-40B4-BE49-F238E27FC236}">
              <a16:creationId xmlns:a16="http://schemas.microsoft.com/office/drawing/2014/main" id="{E1E78655-5D42-4437-AFC8-9B3E8CD378C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2" name="Text Box 5">
          <a:extLst>
            <a:ext uri="{FF2B5EF4-FFF2-40B4-BE49-F238E27FC236}">
              <a16:creationId xmlns:a16="http://schemas.microsoft.com/office/drawing/2014/main" id="{7D03E6BE-0091-4B97-B234-A5F443D4D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3" name="Text Box 5">
          <a:extLst>
            <a:ext uri="{FF2B5EF4-FFF2-40B4-BE49-F238E27FC236}">
              <a16:creationId xmlns:a16="http://schemas.microsoft.com/office/drawing/2014/main" id="{A00AC0E7-ADC5-4E3A-B715-09A2C98483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4" name="Text Box 5">
          <a:extLst>
            <a:ext uri="{FF2B5EF4-FFF2-40B4-BE49-F238E27FC236}">
              <a16:creationId xmlns:a16="http://schemas.microsoft.com/office/drawing/2014/main" id="{DDBDA3B1-485B-4D3C-9856-97F1B032B1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5" name="Text Box 5">
          <a:extLst>
            <a:ext uri="{FF2B5EF4-FFF2-40B4-BE49-F238E27FC236}">
              <a16:creationId xmlns:a16="http://schemas.microsoft.com/office/drawing/2014/main" id="{EB8AED9A-8C29-452A-A61C-48CF5F0146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6" name="Text Box 5">
          <a:extLst>
            <a:ext uri="{FF2B5EF4-FFF2-40B4-BE49-F238E27FC236}">
              <a16:creationId xmlns:a16="http://schemas.microsoft.com/office/drawing/2014/main" id="{612CC3C3-275A-4EC6-BEC2-763435C8DAB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7" name="Text Box 5">
          <a:extLst>
            <a:ext uri="{FF2B5EF4-FFF2-40B4-BE49-F238E27FC236}">
              <a16:creationId xmlns:a16="http://schemas.microsoft.com/office/drawing/2014/main" id="{CCC40D1B-76CA-4285-B8F7-473513EE66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8" name="Text Box 5">
          <a:extLst>
            <a:ext uri="{FF2B5EF4-FFF2-40B4-BE49-F238E27FC236}">
              <a16:creationId xmlns:a16="http://schemas.microsoft.com/office/drawing/2014/main" id="{DC50A788-30FA-4350-8D4D-D826776D42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9" name="Text Box 5">
          <a:extLst>
            <a:ext uri="{FF2B5EF4-FFF2-40B4-BE49-F238E27FC236}">
              <a16:creationId xmlns:a16="http://schemas.microsoft.com/office/drawing/2014/main" id="{DA7AD7AC-E02C-44D7-83B7-5D5201CE0A6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0" name="Text Box 5">
          <a:extLst>
            <a:ext uri="{FF2B5EF4-FFF2-40B4-BE49-F238E27FC236}">
              <a16:creationId xmlns:a16="http://schemas.microsoft.com/office/drawing/2014/main" id="{184909AD-92F9-4E71-8F3B-1A8BC69F6C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1" name="Text Box 5">
          <a:extLst>
            <a:ext uri="{FF2B5EF4-FFF2-40B4-BE49-F238E27FC236}">
              <a16:creationId xmlns:a16="http://schemas.microsoft.com/office/drawing/2014/main" id="{E5632D63-1D1F-4057-BB9A-DCB1C7B741E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2" name="Text Box 5">
          <a:extLst>
            <a:ext uri="{FF2B5EF4-FFF2-40B4-BE49-F238E27FC236}">
              <a16:creationId xmlns:a16="http://schemas.microsoft.com/office/drawing/2014/main" id="{B3CEBBFE-C521-47F3-88D5-A8665C5980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3" name="Text Box 5">
          <a:extLst>
            <a:ext uri="{FF2B5EF4-FFF2-40B4-BE49-F238E27FC236}">
              <a16:creationId xmlns:a16="http://schemas.microsoft.com/office/drawing/2014/main" id="{F007DCFE-7DEE-4400-9099-68707D3FD57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4" name="Text Box 5">
          <a:extLst>
            <a:ext uri="{FF2B5EF4-FFF2-40B4-BE49-F238E27FC236}">
              <a16:creationId xmlns:a16="http://schemas.microsoft.com/office/drawing/2014/main" id="{C90B5C21-922B-4FFD-A886-0AD211C07D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5" name="Text Box 5">
          <a:extLst>
            <a:ext uri="{FF2B5EF4-FFF2-40B4-BE49-F238E27FC236}">
              <a16:creationId xmlns:a16="http://schemas.microsoft.com/office/drawing/2014/main" id="{8886E345-9FF3-42A0-AD17-0BCB39EC320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6" name="Text Box 5">
          <a:extLst>
            <a:ext uri="{FF2B5EF4-FFF2-40B4-BE49-F238E27FC236}">
              <a16:creationId xmlns:a16="http://schemas.microsoft.com/office/drawing/2014/main" id="{7D5FF2FE-91F7-44B2-92F9-A19DB2247B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7" name="Text Box 5">
          <a:extLst>
            <a:ext uri="{FF2B5EF4-FFF2-40B4-BE49-F238E27FC236}">
              <a16:creationId xmlns:a16="http://schemas.microsoft.com/office/drawing/2014/main" id="{AA579564-697F-4B3A-BD48-322C9EB4167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8" name="Text Box 5">
          <a:extLst>
            <a:ext uri="{FF2B5EF4-FFF2-40B4-BE49-F238E27FC236}">
              <a16:creationId xmlns:a16="http://schemas.microsoft.com/office/drawing/2014/main" id="{84140F18-F762-4DAB-9781-2DD19D429F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9" name="Text Box 5">
          <a:extLst>
            <a:ext uri="{FF2B5EF4-FFF2-40B4-BE49-F238E27FC236}">
              <a16:creationId xmlns:a16="http://schemas.microsoft.com/office/drawing/2014/main" id="{78567C41-2E11-4567-A1F9-C6BD75473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0" name="Text Box 5">
          <a:extLst>
            <a:ext uri="{FF2B5EF4-FFF2-40B4-BE49-F238E27FC236}">
              <a16:creationId xmlns:a16="http://schemas.microsoft.com/office/drawing/2014/main" id="{4D98BAA3-BD99-483F-B512-169EAEF532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1" name="Text Box 5">
          <a:extLst>
            <a:ext uri="{FF2B5EF4-FFF2-40B4-BE49-F238E27FC236}">
              <a16:creationId xmlns:a16="http://schemas.microsoft.com/office/drawing/2014/main" id="{4151F61D-1E29-4885-B22F-50BDC05B73E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2" name="Text Box 5">
          <a:extLst>
            <a:ext uri="{FF2B5EF4-FFF2-40B4-BE49-F238E27FC236}">
              <a16:creationId xmlns:a16="http://schemas.microsoft.com/office/drawing/2014/main" id="{51A0EEDD-C13B-4BC2-8014-3941AA8FDE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3" name="Text Box 5">
          <a:extLst>
            <a:ext uri="{FF2B5EF4-FFF2-40B4-BE49-F238E27FC236}">
              <a16:creationId xmlns:a16="http://schemas.microsoft.com/office/drawing/2014/main" id="{46E71C81-C5E4-4B26-8C60-DE437F3FE4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4" name="Text Box 5">
          <a:extLst>
            <a:ext uri="{FF2B5EF4-FFF2-40B4-BE49-F238E27FC236}">
              <a16:creationId xmlns:a16="http://schemas.microsoft.com/office/drawing/2014/main" id="{7B9CDA87-EBB4-4B34-9C24-260BE38DA2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5" name="Text Box 5">
          <a:extLst>
            <a:ext uri="{FF2B5EF4-FFF2-40B4-BE49-F238E27FC236}">
              <a16:creationId xmlns:a16="http://schemas.microsoft.com/office/drawing/2014/main" id="{43796DAB-DDC3-4C44-973C-09476FED0C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6" name="Text Box 5">
          <a:extLst>
            <a:ext uri="{FF2B5EF4-FFF2-40B4-BE49-F238E27FC236}">
              <a16:creationId xmlns:a16="http://schemas.microsoft.com/office/drawing/2014/main" id="{0CE8F35B-9321-4FB5-8582-103275608A8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7" name="Text Box 5">
          <a:extLst>
            <a:ext uri="{FF2B5EF4-FFF2-40B4-BE49-F238E27FC236}">
              <a16:creationId xmlns:a16="http://schemas.microsoft.com/office/drawing/2014/main" id="{05C476E3-DC11-4CC5-AE41-8BA7006C9A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8" name="Text Box 5">
          <a:extLst>
            <a:ext uri="{FF2B5EF4-FFF2-40B4-BE49-F238E27FC236}">
              <a16:creationId xmlns:a16="http://schemas.microsoft.com/office/drawing/2014/main" id="{6758CF1A-D611-421A-90C0-6410B6D997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9" name="Text Box 5">
          <a:extLst>
            <a:ext uri="{FF2B5EF4-FFF2-40B4-BE49-F238E27FC236}">
              <a16:creationId xmlns:a16="http://schemas.microsoft.com/office/drawing/2014/main" id="{54966B84-53C9-4AE1-91A4-292898D76AF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0" name="Text Box 5">
          <a:extLst>
            <a:ext uri="{FF2B5EF4-FFF2-40B4-BE49-F238E27FC236}">
              <a16:creationId xmlns:a16="http://schemas.microsoft.com/office/drawing/2014/main" id="{A6840BBE-3410-4BBE-9C05-1D49D5F25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1" name="Text Box 5">
          <a:extLst>
            <a:ext uri="{FF2B5EF4-FFF2-40B4-BE49-F238E27FC236}">
              <a16:creationId xmlns:a16="http://schemas.microsoft.com/office/drawing/2014/main" id="{FAF0208A-02DD-4413-8507-ACEC5D15F1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2" name="Text Box 5">
          <a:extLst>
            <a:ext uri="{FF2B5EF4-FFF2-40B4-BE49-F238E27FC236}">
              <a16:creationId xmlns:a16="http://schemas.microsoft.com/office/drawing/2014/main" id="{665D283D-06B3-4FDB-9D63-C37A42E046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3" name="Text Box 5">
          <a:extLst>
            <a:ext uri="{FF2B5EF4-FFF2-40B4-BE49-F238E27FC236}">
              <a16:creationId xmlns:a16="http://schemas.microsoft.com/office/drawing/2014/main" id="{147CA3F6-E72E-4D8B-8331-D543952899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4" name="Text Box 5">
          <a:extLst>
            <a:ext uri="{FF2B5EF4-FFF2-40B4-BE49-F238E27FC236}">
              <a16:creationId xmlns:a16="http://schemas.microsoft.com/office/drawing/2014/main" id="{B01DB158-AD1E-4131-8456-168A29137F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5" name="Text Box 5">
          <a:extLst>
            <a:ext uri="{FF2B5EF4-FFF2-40B4-BE49-F238E27FC236}">
              <a16:creationId xmlns:a16="http://schemas.microsoft.com/office/drawing/2014/main" id="{4D937B42-42B7-4231-97DB-A64E7B52537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6" name="Text Box 5">
          <a:extLst>
            <a:ext uri="{FF2B5EF4-FFF2-40B4-BE49-F238E27FC236}">
              <a16:creationId xmlns:a16="http://schemas.microsoft.com/office/drawing/2014/main" id="{49F09E92-B943-4A75-80DC-11BA84BE69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7" name="Text Box 5">
          <a:extLst>
            <a:ext uri="{FF2B5EF4-FFF2-40B4-BE49-F238E27FC236}">
              <a16:creationId xmlns:a16="http://schemas.microsoft.com/office/drawing/2014/main" id="{085956F7-1D70-4C56-97D8-32F5AD73F4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8" name="Text Box 5">
          <a:extLst>
            <a:ext uri="{FF2B5EF4-FFF2-40B4-BE49-F238E27FC236}">
              <a16:creationId xmlns:a16="http://schemas.microsoft.com/office/drawing/2014/main" id="{35F11EEE-0179-47EF-8910-CA9B445E9F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9" name="Text Box 5">
          <a:extLst>
            <a:ext uri="{FF2B5EF4-FFF2-40B4-BE49-F238E27FC236}">
              <a16:creationId xmlns:a16="http://schemas.microsoft.com/office/drawing/2014/main" id="{FEE671BC-215F-4AA5-A955-0FC12D5F8A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0" name="Text Box 5">
          <a:extLst>
            <a:ext uri="{FF2B5EF4-FFF2-40B4-BE49-F238E27FC236}">
              <a16:creationId xmlns:a16="http://schemas.microsoft.com/office/drawing/2014/main" id="{CE054425-65BA-4B21-A8B7-E1B7B857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1" name="Text Box 5">
          <a:extLst>
            <a:ext uri="{FF2B5EF4-FFF2-40B4-BE49-F238E27FC236}">
              <a16:creationId xmlns:a16="http://schemas.microsoft.com/office/drawing/2014/main" id="{E5532B40-FB92-4852-B715-C5EF637F7F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2" name="Text Box 5">
          <a:extLst>
            <a:ext uri="{FF2B5EF4-FFF2-40B4-BE49-F238E27FC236}">
              <a16:creationId xmlns:a16="http://schemas.microsoft.com/office/drawing/2014/main" id="{50CDBECC-D48D-4B4D-A86F-74BC782897F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3" name="Text Box 5">
          <a:extLst>
            <a:ext uri="{FF2B5EF4-FFF2-40B4-BE49-F238E27FC236}">
              <a16:creationId xmlns:a16="http://schemas.microsoft.com/office/drawing/2014/main" id="{CD5E8F35-3183-4351-B81E-ABC2551FD7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4" name="Text Box 5">
          <a:extLst>
            <a:ext uri="{FF2B5EF4-FFF2-40B4-BE49-F238E27FC236}">
              <a16:creationId xmlns:a16="http://schemas.microsoft.com/office/drawing/2014/main" id="{12309C6A-F14E-4561-AAC0-9E4CB4552A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5" name="Text Box 5">
          <a:extLst>
            <a:ext uri="{FF2B5EF4-FFF2-40B4-BE49-F238E27FC236}">
              <a16:creationId xmlns:a16="http://schemas.microsoft.com/office/drawing/2014/main" id="{C4E7C167-2C94-4C09-BC90-D78666A7A74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6" name="Text Box 5">
          <a:extLst>
            <a:ext uri="{FF2B5EF4-FFF2-40B4-BE49-F238E27FC236}">
              <a16:creationId xmlns:a16="http://schemas.microsoft.com/office/drawing/2014/main" id="{F6B711AE-6CB3-48A9-A85B-1DC12754E78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7" name="Text Box 5">
          <a:extLst>
            <a:ext uri="{FF2B5EF4-FFF2-40B4-BE49-F238E27FC236}">
              <a16:creationId xmlns:a16="http://schemas.microsoft.com/office/drawing/2014/main" id="{C5B53B67-4E07-4CB7-B775-F648754E955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8" name="Text Box 5">
          <a:extLst>
            <a:ext uri="{FF2B5EF4-FFF2-40B4-BE49-F238E27FC236}">
              <a16:creationId xmlns:a16="http://schemas.microsoft.com/office/drawing/2014/main" id="{18AB425B-36AB-4D86-9512-9D18C461015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9" name="Text Box 5">
          <a:extLst>
            <a:ext uri="{FF2B5EF4-FFF2-40B4-BE49-F238E27FC236}">
              <a16:creationId xmlns:a16="http://schemas.microsoft.com/office/drawing/2014/main" id="{0B1A838D-EBAD-40A4-A58D-68660E012B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0" name="Text Box 5">
          <a:extLst>
            <a:ext uri="{FF2B5EF4-FFF2-40B4-BE49-F238E27FC236}">
              <a16:creationId xmlns:a16="http://schemas.microsoft.com/office/drawing/2014/main" id="{D330736D-A06B-467B-9E9C-730147607A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1" name="Text Box 5">
          <a:extLst>
            <a:ext uri="{FF2B5EF4-FFF2-40B4-BE49-F238E27FC236}">
              <a16:creationId xmlns:a16="http://schemas.microsoft.com/office/drawing/2014/main" id="{544C5305-BA0F-4EB1-B398-278DA4530A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2" name="Text Box 5">
          <a:extLst>
            <a:ext uri="{FF2B5EF4-FFF2-40B4-BE49-F238E27FC236}">
              <a16:creationId xmlns:a16="http://schemas.microsoft.com/office/drawing/2014/main" id="{DA885726-F0ED-45B7-9374-5B328B9AC6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3" name="Text Box 5">
          <a:extLst>
            <a:ext uri="{FF2B5EF4-FFF2-40B4-BE49-F238E27FC236}">
              <a16:creationId xmlns:a16="http://schemas.microsoft.com/office/drawing/2014/main" id="{F1167EDF-D5AF-4C82-9B74-D1ED0900716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4" name="Text Box 5">
          <a:extLst>
            <a:ext uri="{FF2B5EF4-FFF2-40B4-BE49-F238E27FC236}">
              <a16:creationId xmlns:a16="http://schemas.microsoft.com/office/drawing/2014/main" id="{D2AEDC24-5AD7-4E7F-A474-C932EE1D41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5" name="Text Box 5">
          <a:extLst>
            <a:ext uri="{FF2B5EF4-FFF2-40B4-BE49-F238E27FC236}">
              <a16:creationId xmlns:a16="http://schemas.microsoft.com/office/drawing/2014/main" id="{159492B1-80A6-4769-B48F-6BCA92805B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6" name="Text Box 5">
          <a:extLst>
            <a:ext uri="{FF2B5EF4-FFF2-40B4-BE49-F238E27FC236}">
              <a16:creationId xmlns:a16="http://schemas.microsoft.com/office/drawing/2014/main" id="{365712B0-8888-422E-963C-B42A6257E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7" name="Text Box 5">
          <a:extLst>
            <a:ext uri="{FF2B5EF4-FFF2-40B4-BE49-F238E27FC236}">
              <a16:creationId xmlns:a16="http://schemas.microsoft.com/office/drawing/2014/main" id="{57B9FB58-D6A6-420A-8DBC-C8C6D67061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8" name="Text Box 5">
          <a:extLst>
            <a:ext uri="{FF2B5EF4-FFF2-40B4-BE49-F238E27FC236}">
              <a16:creationId xmlns:a16="http://schemas.microsoft.com/office/drawing/2014/main" id="{B81B405A-B62A-4123-B3FF-6BD81171C6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9" name="Text Box 5">
          <a:extLst>
            <a:ext uri="{FF2B5EF4-FFF2-40B4-BE49-F238E27FC236}">
              <a16:creationId xmlns:a16="http://schemas.microsoft.com/office/drawing/2014/main" id="{B4B1C6F7-90C2-4613-9801-8DD8CF59C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0" name="Text Box 5">
          <a:extLst>
            <a:ext uri="{FF2B5EF4-FFF2-40B4-BE49-F238E27FC236}">
              <a16:creationId xmlns:a16="http://schemas.microsoft.com/office/drawing/2014/main" id="{2B661F43-8F06-4B4B-BD4C-CA4544CE6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1" name="Text Box 5">
          <a:extLst>
            <a:ext uri="{FF2B5EF4-FFF2-40B4-BE49-F238E27FC236}">
              <a16:creationId xmlns:a16="http://schemas.microsoft.com/office/drawing/2014/main" id="{06CD59C0-9203-4E0C-8B2A-06014B0C70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2" name="Text Box 5">
          <a:extLst>
            <a:ext uri="{FF2B5EF4-FFF2-40B4-BE49-F238E27FC236}">
              <a16:creationId xmlns:a16="http://schemas.microsoft.com/office/drawing/2014/main" id="{91C747C0-1DBA-4414-9CF4-B10BFB7A78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3" name="Text Box 5">
          <a:extLst>
            <a:ext uri="{FF2B5EF4-FFF2-40B4-BE49-F238E27FC236}">
              <a16:creationId xmlns:a16="http://schemas.microsoft.com/office/drawing/2014/main" id="{4863CC46-E54D-4A7A-95E0-2CB0214E9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4" name="Text Box 5">
          <a:extLst>
            <a:ext uri="{FF2B5EF4-FFF2-40B4-BE49-F238E27FC236}">
              <a16:creationId xmlns:a16="http://schemas.microsoft.com/office/drawing/2014/main" id="{37F4DD04-3E38-45C1-8F6B-2A44391DE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5" name="Text Box 5">
          <a:extLst>
            <a:ext uri="{FF2B5EF4-FFF2-40B4-BE49-F238E27FC236}">
              <a16:creationId xmlns:a16="http://schemas.microsoft.com/office/drawing/2014/main" id="{B0653BAD-573A-436D-A8EA-07222F1CCF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6" name="Text Box 5">
          <a:extLst>
            <a:ext uri="{FF2B5EF4-FFF2-40B4-BE49-F238E27FC236}">
              <a16:creationId xmlns:a16="http://schemas.microsoft.com/office/drawing/2014/main" id="{2E54D9C9-4617-4E24-9E2D-4EED250CDD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7" name="Text Box 5">
          <a:extLst>
            <a:ext uri="{FF2B5EF4-FFF2-40B4-BE49-F238E27FC236}">
              <a16:creationId xmlns:a16="http://schemas.microsoft.com/office/drawing/2014/main" id="{3D66BA9F-AD64-420C-8AF3-94020BF3D0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8" name="Text Box 5">
          <a:extLst>
            <a:ext uri="{FF2B5EF4-FFF2-40B4-BE49-F238E27FC236}">
              <a16:creationId xmlns:a16="http://schemas.microsoft.com/office/drawing/2014/main" id="{19A301F2-BCEF-413E-8123-79804667B6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9" name="Text Box 5">
          <a:extLst>
            <a:ext uri="{FF2B5EF4-FFF2-40B4-BE49-F238E27FC236}">
              <a16:creationId xmlns:a16="http://schemas.microsoft.com/office/drawing/2014/main" id="{A456D27B-84BA-4F2A-A434-DB75E0F27C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0" name="Text Box 5">
          <a:extLst>
            <a:ext uri="{FF2B5EF4-FFF2-40B4-BE49-F238E27FC236}">
              <a16:creationId xmlns:a16="http://schemas.microsoft.com/office/drawing/2014/main" id="{F362D3EC-E6BB-4FC3-B44F-EC20BDB075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1" name="Text Box 5">
          <a:extLst>
            <a:ext uri="{FF2B5EF4-FFF2-40B4-BE49-F238E27FC236}">
              <a16:creationId xmlns:a16="http://schemas.microsoft.com/office/drawing/2014/main" id="{AF2500D3-DE27-4508-B599-38050A429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2" name="Text Box 5">
          <a:extLst>
            <a:ext uri="{FF2B5EF4-FFF2-40B4-BE49-F238E27FC236}">
              <a16:creationId xmlns:a16="http://schemas.microsoft.com/office/drawing/2014/main" id="{5A3B8AC6-F605-46CF-B806-D8E76E0104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3" name="Text Box 5">
          <a:extLst>
            <a:ext uri="{FF2B5EF4-FFF2-40B4-BE49-F238E27FC236}">
              <a16:creationId xmlns:a16="http://schemas.microsoft.com/office/drawing/2014/main" id="{866B1C86-4456-4752-B86B-452FE34946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4" name="Text Box 5">
          <a:extLst>
            <a:ext uri="{FF2B5EF4-FFF2-40B4-BE49-F238E27FC236}">
              <a16:creationId xmlns:a16="http://schemas.microsoft.com/office/drawing/2014/main" id="{AFAAB899-3B6B-4D9E-BCD2-9B6E00796A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5" name="Text Box 5">
          <a:extLst>
            <a:ext uri="{FF2B5EF4-FFF2-40B4-BE49-F238E27FC236}">
              <a16:creationId xmlns:a16="http://schemas.microsoft.com/office/drawing/2014/main" id="{04723FD4-1007-4A3D-9CF1-085BECFB1D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6" name="Text Box 5">
          <a:extLst>
            <a:ext uri="{FF2B5EF4-FFF2-40B4-BE49-F238E27FC236}">
              <a16:creationId xmlns:a16="http://schemas.microsoft.com/office/drawing/2014/main" id="{27CB7A44-D1E1-45D1-AB1C-96E1412F4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7" name="Text Box 5">
          <a:extLst>
            <a:ext uri="{FF2B5EF4-FFF2-40B4-BE49-F238E27FC236}">
              <a16:creationId xmlns:a16="http://schemas.microsoft.com/office/drawing/2014/main" id="{D7B5A3E8-15E2-4CA2-9F28-97585471BF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8" name="Text Box 5">
          <a:extLst>
            <a:ext uri="{FF2B5EF4-FFF2-40B4-BE49-F238E27FC236}">
              <a16:creationId xmlns:a16="http://schemas.microsoft.com/office/drawing/2014/main" id="{07CA3009-CAFD-4DA4-908A-087A849846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9" name="Text Box 5">
          <a:extLst>
            <a:ext uri="{FF2B5EF4-FFF2-40B4-BE49-F238E27FC236}">
              <a16:creationId xmlns:a16="http://schemas.microsoft.com/office/drawing/2014/main" id="{B21299CC-B3A3-4D95-8436-85E67CDF0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0" name="Text Box 5">
          <a:extLst>
            <a:ext uri="{FF2B5EF4-FFF2-40B4-BE49-F238E27FC236}">
              <a16:creationId xmlns:a16="http://schemas.microsoft.com/office/drawing/2014/main" id="{6C338150-6F62-42D8-9D7D-3025277C9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1" name="Text Box 5">
          <a:extLst>
            <a:ext uri="{FF2B5EF4-FFF2-40B4-BE49-F238E27FC236}">
              <a16:creationId xmlns:a16="http://schemas.microsoft.com/office/drawing/2014/main" id="{2605E8CC-4ECA-413E-AB5E-E7AE86C359A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2" name="Text Box 5">
          <a:extLst>
            <a:ext uri="{FF2B5EF4-FFF2-40B4-BE49-F238E27FC236}">
              <a16:creationId xmlns:a16="http://schemas.microsoft.com/office/drawing/2014/main" id="{25713B51-E62E-4C7D-BB32-D8773EE41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3" name="Text Box 5">
          <a:extLst>
            <a:ext uri="{FF2B5EF4-FFF2-40B4-BE49-F238E27FC236}">
              <a16:creationId xmlns:a16="http://schemas.microsoft.com/office/drawing/2014/main" id="{53BAB41C-2DBD-4826-B69A-D32E868E4E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4" name="Text Box 5">
          <a:extLst>
            <a:ext uri="{FF2B5EF4-FFF2-40B4-BE49-F238E27FC236}">
              <a16:creationId xmlns:a16="http://schemas.microsoft.com/office/drawing/2014/main" id="{419CBBC7-C246-402B-B8AA-68A79F091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5" name="Text Box 5">
          <a:extLst>
            <a:ext uri="{FF2B5EF4-FFF2-40B4-BE49-F238E27FC236}">
              <a16:creationId xmlns:a16="http://schemas.microsoft.com/office/drawing/2014/main" id="{2B96C0F1-29E4-4EBF-B3F3-401FDBDDC3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6" name="Text Box 5">
          <a:extLst>
            <a:ext uri="{FF2B5EF4-FFF2-40B4-BE49-F238E27FC236}">
              <a16:creationId xmlns:a16="http://schemas.microsoft.com/office/drawing/2014/main" id="{30D612FE-A2AF-4A53-9357-04AB3CE268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7" name="Text Box 5">
          <a:extLst>
            <a:ext uri="{FF2B5EF4-FFF2-40B4-BE49-F238E27FC236}">
              <a16:creationId xmlns:a16="http://schemas.microsoft.com/office/drawing/2014/main" id="{031E820C-A672-4640-95A7-A054DF040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8" name="Text Box 5">
          <a:extLst>
            <a:ext uri="{FF2B5EF4-FFF2-40B4-BE49-F238E27FC236}">
              <a16:creationId xmlns:a16="http://schemas.microsoft.com/office/drawing/2014/main" id="{4CB287FD-0B04-4DC8-A554-14DE370DB9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9" name="Text Box 5">
          <a:extLst>
            <a:ext uri="{FF2B5EF4-FFF2-40B4-BE49-F238E27FC236}">
              <a16:creationId xmlns:a16="http://schemas.microsoft.com/office/drawing/2014/main" id="{14235C05-BE48-4B78-BF3F-5FD4A8F55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0" name="Text Box 5">
          <a:extLst>
            <a:ext uri="{FF2B5EF4-FFF2-40B4-BE49-F238E27FC236}">
              <a16:creationId xmlns:a16="http://schemas.microsoft.com/office/drawing/2014/main" id="{28FEDEB8-81C8-4042-BFFF-16A0F5994D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1" name="Text Box 5">
          <a:extLst>
            <a:ext uri="{FF2B5EF4-FFF2-40B4-BE49-F238E27FC236}">
              <a16:creationId xmlns:a16="http://schemas.microsoft.com/office/drawing/2014/main" id="{589DB5EC-397B-4BDC-BB81-09B136F074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2" name="Text Box 5">
          <a:extLst>
            <a:ext uri="{FF2B5EF4-FFF2-40B4-BE49-F238E27FC236}">
              <a16:creationId xmlns:a16="http://schemas.microsoft.com/office/drawing/2014/main" id="{7B3081DB-39F5-460B-B187-3CF236A12C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3" name="Text Box 5">
          <a:extLst>
            <a:ext uri="{FF2B5EF4-FFF2-40B4-BE49-F238E27FC236}">
              <a16:creationId xmlns:a16="http://schemas.microsoft.com/office/drawing/2014/main" id="{C03E0FC8-5EB3-4AFF-818A-094D290E70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4" name="Text Box 5">
          <a:extLst>
            <a:ext uri="{FF2B5EF4-FFF2-40B4-BE49-F238E27FC236}">
              <a16:creationId xmlns:a16="http://schemas.microsoft.com/office/drawing/2014/main" id="{594F30E5-6AF0-4417-94D4-7EBA00690B8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5" name="Text Box 5">
          <a:extLst>
            <a:ext uri="{FF2B5EF4-FFF2-40B4-BE49-F238E27FC236}">
              <a16:creationId xmlns:a16="http://schemas.microsoft.com/office/drawing/2014/main" id="{4126AFE6-DE14-46E2-BF86-94DD2E560D9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6" name="Text Box 5">
          <a:extLst>
            <a:ext uri="{FF2B5EF4-FFF2-40B4-BE49-F238E27FC236}">
              <a16:creationId xmlns:a16="http://schemas.microsoft.com/office/drawing/2014/main" id="{EE928C60-BC6D-4EB1-9476-F2BB68343E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7" name="Text Box 5">
          <a:extLst>
            <a:ext uri="{FF2B5EF4-FFF2-40B4-BE49-F238E27FC236}">
              <a16:creationId xmlns:a16="http://schemas.microsoft.com/office/drawing/2014/main" id="{01B6F561-7975-4787-9D7E-3FB66D17C1C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8" name="Text Box 5">
          <a:extLst>
            <a:ext uri="{FF2B5EF4-FFF2-40B4-BE49-F238E27FC236}">
              <a16:creationId xmlns:a16="http://schemas.microsoft.com/office/drawing/2014/main" id="{2FBD039D-4D25-4088-A279-98D0F16CCC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9" name="Text Box 5">
          <a:extLst>
            <a:ext uri="{FF2B5EF4-FFF2-40B4-BE49-F238E27FC236}">
              <a16:creationId xmlns:a16="http://schemas.microsoft.com/office/drawing/2014/main" id="{1DCE4E66-AEAD-44B4-BD1F-48FFE11DC2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0" name="Text Box 5">
          <a:extLst>
            <a:ext uri="{FF2B5EF4-FFF2-40B4-BE49-F238E27FC236}">
              <a16:creationId xmlns:a16="http://schemas.microsoft.com/office/drawing/2014/main" id="{CDB28ED3-9A1C-4F18-A7FB-2CDCA5FBD2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1" name="Text Box 5">
          <a:extLst>
            <a:ext uri="{FF2B5EF4-FFF2-40B4-BE49-F238E27FC236}">
              <a16:creationId xmlns:a16="http://schemas.microsoft.com/office/drawing/2014/main" id="{228174AD-37E5-4E1E-B50F-645713C4E3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2" name="Text Box 5">
          <a:extLst>
            <a:ext uri="{FF2B5EF4-FFF2-40B4-BE49-F238E27FC236}">
              <a16:creationId xmlns:a16="http://schemas.microsoft.com/office/drawing/2014/main" id="{CF70D160-98C0-45F3-83C7-D14A9F4CAA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3" name="Text Box 5">
          <a:extLst>
            <a:ext uri="{FF2B5EF4-FFF2-40B4-BE49-F238E27FC236}">
              <a16:creationId xmlns:a16="http://schemas.microsoft.com/office/drawing/2014/main" id="{35D1AAB9-2E29-45C4-860D-6613EBBCA4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4" name="Text Box 5">
          <a:extLst>
            <a:ext uri="{FF2B5EF4-FFF2-40B4-BE49-F238E27FC236}">
              <a16:creationId xmlns:a16="http://schemas.microsoft.com/office/drawing/2014/main" id="{32ADAA81-C986-4FC5-978C-19A8D689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5" name="Text Box 5">
          <a:extLst>
            <a:ext uri="{FF2B5EF4-FFF2-40B4-BE49-F238E27FC236}">
              <a16:creationId xmlns:a16="http://schemas.microsoft.com/office/drawing/2014/main" id="{CB6F9B80-9FD4-46E0-B7E3-864EF5052B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6" name="Text Box 5">
          <a:extLst>
            <a:ext uri="{FF2B5EF4-FFF2-40B4-BE49-F238E27FC236}">
              <a16:creationId xmlns:a16="http://schemas.microsoft.com/office/drawing/2014/main" id="{28C9610A-67C2-4F47-81FB-DFB6C4E1A3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7" name="Text Box 5">
          <a:extLst>
            <a:ext uri="{FF2B5EF4-FFF2-40B4-BE49-F238E27FC236}">
              <a16:creationId xmlns:a16="http://schemas.microsoft.com/office/drawing/2014/main" id="{3DC31362-D40A-462D-8DCE-54B13423B2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8" name="Text Box 5">
          <a:extLst>
            <a:ext uri="{FF2B5EF4-FFF2-40B4-BE49-F238E27FC236}">
              <a16:creationId xmlns:a16="http://schemas.microsoft.com/office/drawing/2014/main" id="{E121C21B-295A-4AC4-9DFF-18DC6319A8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9" name="Text Box 5">
          <a:extLst>
            <a:ext uri="{FF2B5EF4-FFF2-40B4-BE49-F238E27FC236}">
              <a16:creationId xmlns:a16="http://schemas.microsoft.com/office/drawing/2014/main" id="{0D7B9638-8435-464F-A8F8-23CFCAD3D9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0" name="Text Box 5">
          <a:extLst>
            <a:ext uri="{FF2B5EF4-FFF2-40B4-BE49-F238E27FC236}">
              <a16:creationId xmlns:a16="http://schemas.microsoft.com/office/drawing/2014/main" id="{C5F640C2-6D64-4ABE-9125-A56D955C34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1" name="Text Box 5">
          <a:extLst>
            <a:ext uri="{FF2B5EF4-FFF2-40B4-BE49-F238E27FC236}">
              <a16:creationId xmlns:a16="http://schemas.microsoft.com/office/drawing/2014/main" id="{5EDB934A-0234-4B6E-9267-2E6DF43E19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2" name="Text Box 5">
          <a:extLst>
            <a:ext uri="{FF2B5EF4-FFF2-40B4-BE49-F238E27FC236}">
              <a16:creationId xmlns:a16="http://schemas.microsoft.com/office/drawing/2014/main" id="{FEC2ED2A-3C46-442E-8F7E-670EBD1ABF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3" name="Text Box 5">
          <a:extLst>
            <a:ext uri="{FF2B5EF4-FFF2-40B4-BE49-F238E27FC236}">
              <a16:creationId xmlns:a16="http://schemas.microsoft.com/office/drawing/2014/main" id="{E09C5744-72CF-4ECC-9AC0-3D542108D1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4" name="Text Box 5">
          <a:extLst>
            <a:ext uri="{FF2B5EF4-FFF2-40B4-BE49-F238E27FC236}">
              <a16:creationId xmlns:a16="http://schemas.microsoft.com/office/drawing/2014/main" id="{90A2CDEB-369A-4210-B347-108FB3B5013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5" name="Text Box 5">
          <a:extLst>
            <a:ext uri="{FF2B5EF4-FFF2-40B4-BE49-F238E27FC236}">
              <a16:creationId xmlns:a16="http://schemas.microsoft.com/office/drawing/2014/main" id="{C0BD2CD6-C916-4500-AB59-CFD232BD1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6" name="Text Box 5">
          <a:extLst>
            <a:ext uri="{FF2B5EF4-FFF2-40B4-BE49-F238E27FC236}">
              <a16:creationId xmlns:a16="http://schemas.microsoft.com/office/drawing/2014/main" id="{DF6E26A8-A105-4017-B17E-DC29F49CF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7" name="Text Box 5">
          <a:extLst>
            <a:ext uri="{FF2B5EF4-FFF2-40B4-BE49-F238E27FC236}">
              <a16:creationId xmlns:a16="http://schemas.microsoft.com/office/drawing/2014/main" id="{660C27DC-0234-45F6-960D-4E754C0720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8" name="Text Box 5">
          <a:extLst>
            <a:ext uri="{FF2B5EF4-FFF2-40B4-BE49-F238E27FC236}">
              <a16:creationId xmlns:a16="http://schemas.microsoft.com/office/drawing/2014/main" id="{37742B4B-7F2B-4C0F-802A-C875963561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9" name="Text Box 5">
          <a:extLst>
            <a:ext uri="{FF2B5EF4-FFF2-40B4-BE49-F238E27FC236}">
              <a16:creationId xmlns:a16="http://schemas.microsoft.com/office/drawing/2014/main" id="{A6BA148C-E80E-454A-8286-EB01EDF3C9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0" name="Text Box 5">
          <a:extLst>
            <a:ext uri="{FF2B5EF4-FFF2-40B4-BE49-F238E27FC236}">
              <a16:creationId xmlns:a16="http://schemas.microsoft.com/office/drawing/2014/main" id="{D1936195-F994-49B8-9316-94457A56DD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1" name="Text Box 5">
          <a:extLst>
            <a:ext uri="{FF2B5EF4-FFF2-40B4-BE49-F238E27FC236}">
              <a16:creationId xmlns:a16="http://schemas.microsoft.com/office/drawing/2014/main" id="{29B49276-68BD-4C36-ADB0-4E9F8B246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2" name="Text Box 5">
          <a:extLst>
            <a:ext uri="{FF2B5EF4-FFF2-40B4-BE49-F238E27FC236}">
              <a16:creationId xmlns:a16="http://schemas.microsoft.com/office/drawing/2014/main" id="{69AEB59F-EAA6-48E9-9D6B-8AAFC33073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3" name="Text Box 5">
          <a:extLst>
            <a:ext uri="{FF2B5EF4-FFF2-40B4-BE49-F238E27FC236}">
              <a16:creationId xmlns:a16="http://schemas.microsoft.com/office/drawing/2014/main" id="{6FBCE578-D9C0-47B3-97F9-AFE10570F9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4" name="Text Box 5">
          <a:extLst>
            <a:ext uri="{FF2B5EF4-FFF2-40B4-BE49-F238E27FC236}">
              <a16:creationId xmlns:a16="http://schemas.microsoft.com/office/drawing/2014/main" id="{650B1991-B2B4-44A0-9373-E36907701D1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5" name="Text Box 5">
          <a:extLst>
            <a:ext uri="{FF2B5EF4-FFF2-40B4-BE49-F238E27FC236}">
              <a16:creationId xmlns:a16="http://schemas.microsoft.com/office/drawing/2014/main" id="{565B5C7D-40FD-4982-8059-050A1F7D9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6" name="Text Box 5">
          <a:extLst>
            <a:ext uri="{FF2B5EF4-FFF2-40B4-BE49-F238E27FC236}">
              <a16:creationId xmlns:a16="http://schemas.microsoft.com/office/drawing/2014/main" id="{84E10F30-7EF3-48C0-87CE-4739FB747D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7" name="Text Box 5">
          <a:extLst>
            <a:ext uri="{FF2B5EF4-FFF2-40B4-BE49-F238E27FC236}">
              <a16:creationId xmlns:a16="http://schemas.microsoft.com/office/drawing/2014/main" id="{648D3230-3886-4747-8B2D-2C816AE6C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8" name="Text Box 5">
          <a:extLst>
            <a:ext uri="{FF2B5EF4-FFF2-40B4-BE49-F238E27FC236}">
              <a16:creationId xmlns:a16="http://schemas.microsoft.com/office/drawing/2014/main" id="{E31BA5BD-83F3-4113-9343-D4BF570FDB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9" name="Text Box 5">
          <a:extLst>
            <a:ext uri="{FF2B5EF4-FFF2-40B4-BE49-F238E27FC236}">
              <a16:creationId xmlns:a16="http://schemas.microsoft.com/office/drawing/2014/main" id="{F1A241B1-9E30-424D-827B-582008012E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0" name="Text Box 5">
          <a:extLst>
            <a:ext uri="{FF2B5EF4-FFF2-40B4-BE49-F238E27FC236}">
              <a16:creationId xmlns:a16="http://schemas.microsoft.com/office/drawing/2014/main" id="{73B0D543-AA0E-40D1-BC11-3D82834CD8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1" name="Text Box 5">
          <a:extLst>
            <a:ext uri="{FF2B5EF4-FFF2-40B4-BE49-F238E27FC236}">
              <a16:creationId xmlns:a16="http://schemas.microsoft.com/office/drawing/2014/main" id="{07729F8C-4614-4E89-B3D7-A997EBE76C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2" name="Text Box 5">
          <a:extLst>
            <a:ext uri="{FF2B5EF4-FFF2-40B4-BE49-F238E27FC236}">
              <a16:creationId xmlns:a16="http://schemas.microsoft.com/office/drawing/2014/main" id="{6443F755-3B50-41B4-88D7-075225C9F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3" name="Text Box 5">
          <a:extLst>
            <a:ext uri="{FF2B5EF4-FFF2-40B4-BE49-F238E27FC236}">
              <a16:creationId xmlns:a16="http://schemas.microsoft.com/office/drawing/2014/main" id="{1F0C0B8C-3C7E-4C51-92EF-8C14CB741E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4" name="Text Box 5">
          <a:extLst>
            <a:ext uri="{FF2B5EF4-FFF2-40B4-BE49-F238E27FC236}">
              <a16:creationId xmlns:a16="http://schemas.microsoft.com/office/drawing/2014/main" id="{C871EA48-A9A7-4F1B-A0DC-08AB9CC6C7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5" name="Text Box 5">
          <a:extLst>
            <a:ext uri="{FF2B5EF4-FFF2-40B4-BE49-F238E27FC236}">
              <a16:creationId xmlns:a16="http://schemas.microsoft.com/office/drawing/2014/main" id="{B2CF8E72-F9A7-4B7A-B2B8-88EACA372F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6" name="Text Box 5">
          <a:extLst>
            <a:ext uri="{FF2B5EF4-FFF2-40B4-BE49-F238E27FC236}">
              <a16:creationId xmlns:a16="http://schemas.microsoft.com/office/drawing/2014/main" id="{B07C0A4E-10C2-4D6A-AF23-E33FC4102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7" name="Text Box 5">
          <a:extLst>
            <a:ext uri="{FF2B5EF4-FFF2-40B4-BE49-F238E27FC236}">
              <a16:creationId xmlns:a16="http://schemas.microsoft.com/office/drawing/2014/main" id="{EAA302AD-24E2-42B2-B9FE-73D141B1C2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8" name="Text Box 5">
          <a:extLst>
            <a:ext uri="{FF2B5EF4-FFF2-40B4-BE49-F238E27FC236}">
              <a16:creationId xmlns:a16="http://schemas.microsoft.com/office/drawing/2014/main" id="{A7504CBF-EE3A-4C96-A573-ADC7423A64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9" name="Text Box 5">
          <a:extLst>
            <a:ext uri="{FF2B5EF4-FFF2-40B4-BE49-F238E27FC236}">
              <a16:creationId xmlns:a16="http://schemas.microsoft.com/office/drawing/2014/main" id="{3B22FD03-BF44-4197-9892-EE86C139DC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0" name="Text Box 5">
          <a:extLst>
            <a:ext uri="{FF2B5EF4-FFF2-40B4-BE49-F238E27FC236}">
              <a16:creationId xmlns:a16="http://schemas.microsoft.com/office/drawing/2014/main" id="{71F4A4A3-1BF2-4AC7-96E1-F4687E9592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1" name="Text Box 5">
          <a:extLst>
            <a:ext uri="{FF2B5EF4-FFF2-40B4-BE49-F238E27FC236}">
              <a16:creationId xmlns:a16="http://schemas.microsoft.com/office/drawing/2014/main" id="{4E3373D3-F668-443F-8F2B-15093150F1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2" name="Text Box 5">
          <a:extLst>
            <a:ext uri="{FF2B5EF4-FFF2-40B4-BE49-F238E27FC236}">
              <a16:creationId xmlns:a16="http://schemas.microsoft.com/office/drawing/2014/main" id="{B455AA63-11A4-4130-8B28-45D02AC373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3" name="Text Box 5">
          <a:extLst>
            <a:ext uri="{FF2B5EF4-FFF2-40B4-BE49-F238E27FC236}">
              <a16:creationId xmlns:a16="http://schemas.microsoft.com/office/drawing/2014/main" id="{4A78B87C-82E4-4F5D-A40A-AAE29704C9B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4" name="Text Box 5">
          <a:extLst>
            <a:ext uri="{FF2B5EF4-FFF2-40B4-BE49-F238E27FC236}">
              <a16:creationId xmlns:a16="http://schemas.microsoft.com/office/drawing/2014/main" id="{9E331A3D-D336-446A-BB5A-D80E82AF66E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5" name="Text Box 5">
          <a:extLst>
            <a:ext uri="{FF2B5EF4-FFF2-40B4-BE49-F238E27FC236}">
              <a16:creationId xmlns:a16="http://schemas.microsoft.com/office/drawing/2014/main" id="{79EF506B-CDC1-4237-BEC9-53A93C54E8F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6" name="Text Box 5">
          <a:extLst>
            <a:ext uri="{FF2B5EF4-FFF2-40B4-BE49-F238E27FC236}">
              <a16:creationId xmlns:a16="http://schemas.microsoft.com/office/drawing/2014/main" id="{0CABBA29-DF09-4193-BE72-F836D0CC2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7" name="Text Box 5">
          <a:extLst>
            <a:ext uri="{FF2B5EF4-FFF2-40B4-BE49-F238E27FC236}">
              <a16:creationId xmlns:a16="http://schemas.microsoft.com/office/drawing/2014/main" id="{DE8972C8-EC85-4BA3-AFD8-0451CA84D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8" name="Text Box 5">
          <a:extLst>
            <a:ext uri="{FF2B5EF4-FFF2-40B4-BE49-F238E27FC236}">
              <a16:creationId xmlns:a16="http://schemas.microsoft.com/office/drawing/2014/main" id="{4CCA93A1-BC99-4EEF-8C64-D5774FFF6F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9" name="Text Box 5">
          <a:extLst>
            <a:ext uri="{FF2B5EF4-FFF2-40B4-BE49-F238E27FC236}">
              <a16:creationId xmlns:a16="http://schemas.microsoft.com/office/drawing/2014/main" id="{A705DEAE-E043-414C-B4BD-354335010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0" name="Text Box 5">
          <a:extLst>
            <a:ext uri="{FF2B5EF4-FFF2-40B4-BE49-F238E27FC236}">
              <a16:creationId xmlns:a16="http://schemas.microsoft.com/office/drawing/2014/main" id="{0F66103E-89BD-469B-955A-544E50A3EA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1" name="Text Box 5">
          <a:extLst>
            <a:ext uri="{FF2B5EF4-FFF2-40B4-BE49-F238E27FC236}">
              <a16:creationId xmlns:a16="http://schemas.microsoft.com/office/drawing/2014/main" id="{2C6D8177-98B6-4DC7-AEE4-15A086D66D8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2" name="Text Box 5">
          <a:extLst>
            <a:ext uri="{FF2B5EF4-FFF2-40B4-BE49-F238E27FC236}">
              <a16:creationId xmlns:a16="http://schemas.microsoft.com/office/drawing/2014/main" id="{824123D1-77C2-446B-8F59-B87C8FD75E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3" name="Text Box 5">
          <a:extLst>
            <a:ext uri="{FF2B5EF4-FFF2-40B4-BE49-F238E27FC236}">
              <a16:creationId xmlns:a16="http://schemas.microsoft.com/office/drawing/2014/main" id="{B98ADCA0-A392-4219-A4EB-F438831BC9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4" name="Text Box 5">
          <a:extLst>
            <a:ext uri="{FF2B5EF4-FFF2-40B4-BE49-F238E27FC236}">
              <a16:creationId xmlns:a16="http://schemas.microsoft.com/office/drawing/2014/main" id="{289E9D2B-83B5-4EB1-B7BB-F463377D88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5" name="Text Box 5">
          <a:extLst>
            <a:ext uri="{FF2B5EF4-FFF2-40B4-BE49-F238E27FC236}">
              <a16:creationId xmlns:a16="http://schemas.microsoft.com/office/drawing/2014/main" id="{3B819648-DB8E-4D77-935A-4E6505E8E5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6" name="Text Box 5">
          <a:extLst>
            <a:ext uri="{FF2B5EF4-FFF2-40B4-BE49-F238E27FC236}">
              <a16:creationId xmlns:a16="http://schemas.microsoft.com/office/drawing/2014/main" id="{37AD669C-F8CD-4F2D-B2D3-F2F287A95F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7" name="Text Box 5">
          <a:extLst>
            <a:ext uri="{FF2B5EF4-FFF2-40B4-BE49-F238E27FC236}">
              <a16:creationId xmlns:a16="http://schemas.microsoft.com/office/drawing/2014/main" id="{8C108470-567A-4318-AE57-719D2B2F4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8" name="Text Box 5">
          <a:extLst>
            <a:ext uri="{FF2B5EF4-FFF2-40B4-BE49-F238E27FC236}">
              <a16:creationId xmlns:a16="http://schemas.microsoft.com/office/drawing/2014/main" id="{EEB91AC3-B424-49DE-9337-876328A5A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9" name="Text Box 5">
          <a:extLst>
            <a:ext uri="{FF2B5EF4-FFF2-40B4-BE49-F238E27FC236}">
              <a16:creationId xmlns:a16="http://schemas.microsoft.com/office/drawing/2014/main" id="{F7D607F1-138A-431B-93E7-1884528E5D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0" name="Text Box 5">
          <a:extLst>
            <a:ext uri="{FF2B5EF4-FFF2-40B4-BE49-F238E27FC236}">
              <a16:creationId xmlns:a16="http://schemas.microsoft.com/office/drawing/2014/main" id="{44C58A5C-1A52-46A6-8E1D-6833884649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1" name="Text Box 5">
          <a:extLst>
            <a:ext uri="{FF2B5EF4-FFF2-40B4-BE49-F238E27FC236}">
              <a16:creationId xmlns:a16="http://schemas.microsoft.com/office/drawing/2014/main" id="{2CC04FEF-4F51-4D89-83F7-1D0170862A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2" name="Text Box 5">
          <a:extLst>
            <a:ext uri="{FF2B5EF4-FFF2-40B4-BE49-F238E27FC236}">
              <a16:creationId xmlns:a16="http://schemas.microsoft.com/office/drawing/2014/main" id="{59ACFDD6-A748-4A75-AC0A-178F6A90B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3" name="Text Box 5">
          <a:extLst>
            <a:ext uri="{FF2B5EF4-FFF2-40B4-BE49-F238E27FC236}">
              <a16:creationId xmlns:a16="http://schemas.microsoft.com/office/drawing/2014/main" id="{DE4E8776-9BA6-4232-BB5E-A00F86B667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4" name="Text Box 5">
          <a:extLst>
            <a:ext uri="{FF2B5EF4-FFF2-40B4-BE49-F238E27FC236}">
              <a16:creationId xmlns:a16="http://schemas.microsoft.com/office/drawing/2014/main" id="{51DC291D-1CFE-4355-87DB-D40B7B200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5" name="Text Box 5">
          <a:extLst>
            <a:ext uri="{FF2B5EF4-FFF2-40B4-BE49-F238E27FC236}">
              <a16:creationId xmlns:a16="http://schemas.microsoft.com/office/drawing/2014/main" id="{E0A1F219-8C4E-440A-85F4-6233F5FD64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6" name="Text Box 5">
          <a:extLst>
            <a:ext uri="{FF2B5EF4-FFF2-40B4-BE49-F238E27FC236}">
              <a16:creationId xmlns:a16="http://schemas.microsoft.com/office/drawing/2014/main" id="{AD7D08B0-887B-4B8B-81F1-C683E3072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7" name="Text Box 5">
          <a:extLst>
            <a:ext uri="{FF2B5EF4-FFF2-40B4-BE49-F238E27FC236}">
              <a16:creationId xmlns:a16="http://schemas.microsoft.com/office/drawing/2014/main" id="{2F782B05-7025-4B30-BD4F-3BF24E7BED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8" name="Text Box 5">
          <a:extLst>
            <a:ext uri="{FF2B5EF4-FFF2-40B4-BE49-F238E27FC236}">
              <a16:creationId xmlns:a16="http://schemas.microsoft.com/office/drawing/2014/main" id="{D4E4B272-438E-4B11-991B-67D002B9F8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9" name="Text Box 5">
          <a:extLst>
            <a:ext uri="{FF2B5EF4-FFF2-40B4-BE49-F238E27FC236}">
              <a16:creationId xmlns:a16="http://schemas.microsoft.com/office/drawing/2014/main" id="{EC5A5F21-78E9-4D88-9C18-90F6DB45F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0" name="Text Box 5">
          <a:extLst>
            <a:ext uri="{FF2B5EF4-FFF2-40B4-BE49-F238E27FC236}">
              <a16:creationId xmlns:a16="http://schemas.microsoft.com/office/drawing/2014/main" id="{F96C902E-9794-4AC9-B7F6-E33F705804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1" name="Text Box 5">
          <a:extLst>
            <a:ext uri="{FF2B5EF4-FFF2-40B4-BE49-F238E27FC236}">
              <a16:creationId xmlns:a16="http://schemas.microsoft.com/office/drawing/2014/main" id="{482F501B-82BA-49DD-B59B-8FC25EACF5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2" name="Text Box 5">
          <a:extLst>
            <a:ext uri="{FF2B5EF4-FFF2-40B4-BE49-F238E27FC236}">
              <a16:creationId xmlns:a16="http://schemas.microsoft.com/office/drawing/2014/main" id="{413D4477-B73D-47D0-AFCD-994D993C99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3" name="Text Box 5">
          <a:extLst>
            <a:ext uri="{FF2B5EF4-FFF2-40B4-BE49-F238E27FC236}">
              <a16:creationId xmlns:a16="http://schemas.microsoft.com/office/drawing/2014/main" id="{59D997C4-B041-4629-86A5-38F4D6F826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4" name="Text Box 5">
          <a:extLst>
            <a:ext uri="{FF2B5EF4-FFF2-40B4-BE49-F238E27FC236}">
              <a16:creationId xmlns:a16="http://schemas.microsoft.com/office/drawing/2014/main" id="{455CD411-086D-4046-AF2D-F1D28F32FC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5" name="Text Box 5">
          <a:extLst>
            <a:ext uri="{FF2B5EF4-FFF2-40B4-BE49-F238E27FC236}">
              <a16:creationId xmlns:a16="http://schemas.microsoft.com/office/drawing/2014/main" id="{5BF48C1F-1671-4CAF-B1F4-3C3CF7CF18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6" name="Text Box 5">
          <a:extLst>
            <a:ext uri="{FF2B5EF4-FFF2-40B4-BE49-F238E27FC236}">
              <a16:creationId xmlns:a16="http://schemas.microsoft.com/office/drawing/2014/main" id="{D8D08CE2-9DBC-4779-9663-D4C2E2CF29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7" name="Text Box 5">
          <a:extLst>
            <a:ext uri="{FF2B5EF4-FFF2-40B4-BE49-F238E27FC236}">
              <a16:creationId xmlns:a16="http://schemas.microsoft.com/office/drawing/2014/main" id="{CDFFD515-B833-43CC-B146-F77686F379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8" name="Text Box 5">
          <a:extLst>
            <a:ext uri="{FF2B5EF4-FFF2-40B4-BE49-F238E27FC236}">
              <a16:creationId xmlns:a16="http://schemas.microsoft.com/office/drawing/2014/main" id="{AE2BCD9A-99D1-4BEB-9014-0CA7230B19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9" name="Text Box 5">
          <a:extLst>
            <a:ext uri="{FF2B5EF4-FFF2-40B4-BE49-F238E27FC236}">
              <a16:creationId xmlns:a16="http://schemas.microsoft.com/office/drawing/2014/main" id="{1359E76E-E175-42F6-B3D9-E09A830C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0" name="Text Box 5">
          <a:extLst>
            <a:ext uri="{FF2B5EF4-FFF2-40B4-BE49-F238E27FC236}">
              <a16:creationId xmlns:a16="http://schemas.microsoft.com/office/drawing/2014/main" id="{17894DA9-23D4-49E2-A287-F9E3DC9932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1" name="Text Box 5">
          <a:extLst>
            <a:ext uri="{FF2B5EF4-FFF2-40B4-BE49-F238E27FC236}">
              <a16:creationId xmlns:a16="http://schemas.microsoft.com/office/drawing/2014/main" id="{0361C69F-2BA8-4CF7-98E6-AB16F81431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2" name="Text Box 5">
          <a:extLst>
            <a:ext uri="{FF2B5EF4-FFF2-40B4-BE49-F238E27FC236}">
              <a16:creationId xmlns:a16="http://schemas.microsoft.com/office/drawing/2014/main" id="{40FBFC6A-E970-47C8-9FF1-0C4BAA0C11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3" name="Text Box 5">
          <a:extLst>
            <a:ext uri="{FF2B5EF4-FFF2-40B4-BE49-F238E27FC236}">
              <a16:creationId xmlns:a16="http://schemas.microsoft.com/office/drawing/2014/main" id="{D405048B-DCCF-4BF7-9E62-AB0E5F281E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4" name="Text Box 5">
          <a:extLst>
            <a:ext uri="{FF2B5EF4-FFF2-40B4-BE49-F238E27FC236}">
              <a16:creationId xmlns:a16="http://schemas.microsoft.com/office/drawing/2014/main" id="{89FCDF01-77F0-4AC4-8D19-0995CD77CE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5" name="Text Box 5">
          <a:extLst>
            <a:ext uri="{FF2B5EF4-FFF2-40B4-BE49-F238E27FC236}">
              <a16:creationId xmlns:a16="http://schemas.microsoft.com/office/drawing/2014/main" id="{775E2DEB-FF36-4EE5-ADF7-4648540467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6" name="Text Box 5">
          <a:extLst>
            <a:ext uri="{FF2B5EF4-FFF2-40B4-BE49-F238E27FC236}">
              <a16:creationId xmlns:a16="http://schemas.microsoft.com/office/drawing/2014/main" id="{08C062E6-7434-4EC1-9B9F-7F8A73623B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7" name="Text Box 5">
          <a:extLst>
            <a:ext uri="{FF2B5EF4-FFF2-40B4-BE49-F238E27FC236}">
              <a16:creationId xmlns:a16="http://schemas.microsoft.com/office/drawing/2014/main" id="{1487EB14-BCC7-4A34-9110-B59188BAE7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8" name="Text Box 5">
          <a:extLst>
            <a:ext uri="{FF2B5EF4-FFF2-40B4-BE49-F238E27FC236}">
              <a16:creationId xmlns:a16="http://schemas.microsoft.com/office/drawing/2014/main" id="{A2E4B792-A3DF-44B1-AAF6-DBC2D45BD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9" name="Text Box 5">
          <a:extLst>
            <a:ext uri="{FF2B5EF4-FFF2-40B4-BE49-F238E27FC236}">
              <a16:creationId xmlns:a16="http://schemas.microsoft.com/office/drawing/2014/main" id="{0F628AE0-9A07-4A0D-B59F-BA0B8FA924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0" name="Text Box 5">
          <a:extLst>
            <a:ext uri="{FF2B5EF4-FFF2-40B4-BE49-F238E27FC236}">
              <a16:creationId xmlns:a16="http://schemas.microsoft.com/office/drawing/2014/main" id="{0A58029E-940B-4F81-96E8-4BB634A6A6F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1" name="Text Box 5">
          <a:extLst>
            <a:ext uri="{FF2B5EF4-FFF2-40B4-BE49-F238E27FC236}">
              <a16:creationId xmlns:a16="http://schemas.microsoft.com/office/drawing/2014/main" id="{21FF437D-0EB4-46A4-A8A4-D26A569A5E3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2" name="Text Box 5">
          <a:extLst>
            <a:ext uri="{FF2B5EF4-FFF2-40B4-BE49-F238E27FC236}">
              <a16:creationId xmlns:a16="http://schemas.microsoft.com/office/drawing/2014/main" id="{F826F585-9305-4CA9-97FB-E9E42AC1816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3" name="Text Box 5">
          <a:extLst>
            <a:ext uri="{FF2B5EF4-FFF2-40B4-BE49-F238E27FC236}">
              <a16:creationId xmlns:a16="http://schemas.microsoft.com/office/drawing/2014/main" id="{05E1744D-C643-44D6-8358-9E69D3176E6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4" name="Text Box 5">
          <a:extLst>
            <a:ext uri="{FF2B5EF4-FFF2-40B4-BE49-F238E27FC236}">
              <a16:creationId xmlns:a16="http://schemas.microsoft.com/office/drawing/2014/main" id="{F7A89E70-99BC-4FFF-90B6-10E1422F71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5" name="Text Box 5">
          <a:extLst>
            <a:ext uri="{FF2B5EF4-FFF2-40B4-BE49-F238E27FC236}">
              <a16:creationId xmlns:a16="http://schemas.microsoft.com/office/drawing/2014/main" id="{3A750768-7E77-4F12-A208-899AE0040B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6" name="Text Box 5">
          <a:extLst>
            <a:ext uri="{FF2B5EF4-FFF2-40B4-BE49-F238E27FC236}">
              <a16:creationId xmlns:a16="http://schemas.microsoft.com/office/drawing/2014/main" id="{C9D366F4-D9DA-4C46-9044-B70D9EEF20F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7" name="Text Box 5">
          <a:extLst>
            <a:ext uri="{FF2B5EF4-FFF2-40B4-BE49-F238E27FC236}">
              <a16:creationId xmlns:a16="http://schemas.microsoft.com/office/drawing/2014/main" id="{4C2DA2CC-C6D3-4163-BDF2-F12F8FA56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8" name="Text Box 5">
          <a:extLst>
            <a:ext uri="{FF2B5EF4-FFF2-40B4-BE49-F238E27FC236}">
              <a16:creationId xmlns:a16="http://schemas.microsoft.com/office/drawing/2014/main" id="{58E76D61-92E0-48EA-903E-F7A6C79FE4A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9" name="Text Box 5">
          <a:extLst>
            <a:ext uri="{FF2B5EF4-FFF2-40B4-BE49-F238E27FC236}">
              <a16:creationId xmlns:a16="http://schemas.microsoft.com/office/drawing/2014/main" id="{C362586B-9CF8-456C-B75A-AB06859F27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0" name="Text Box 5">
          <a:extLst>
            <a:ext uri="{FF2B5EF4-FFF2-40B4-BE49-F238E27FC236}">
              <a16:creationId xmlns:a16="http://schemas.microsoft.com/office/drawing/2014/main" id="{65747CBB-A02E-4F29-A571-B53478D7404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1" name="Text Box 5">
          <a:extLst>
            <a:ext uri="{FF2B5EF4-FFF2-40B4-BE49-F238E27FC236}">
              <a16:creationId xmlns:a16="http://schemas.microsoft.com/office/drawing/2014/main" id="{85451E52-90B0-4DF0-AF3F-CD350A47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2" name="Text Box 5">
          <a:extLst>
            <a:ext uri="{FF2B5EF4-FFF2-40B4-BE49-F238E27FC236}">
              <a16:creationId xmlns:a16="http://schemas.microsoft.com/office/drawing/2014/main" id="{E578C2E5-CAD2-4540-A68D-8F767E4CC40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3" name="Text Box 5">
          <a:extLst>
            <a:ext uri="{FF2B5EF4-FFF2-40B4-BE49-F238E27FC236}">
              <a16:creationId xmlns:a16="http://schemas.microsoft.com/office/drawing/2014/main" id="{B15D6DBB-E452-4ABA-A5E9-16D3F844A8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4" name="Text Box 5">
          <a:extLst>
            <a:ext uri="{FF2B5EF4-FFF2-40B4-BE49-F238E27FC236}">
              <a16:creationId xmlns:a16="http://schemas.microsoft.com/office/drawing/2014/main" id="{4216B6AF-3E1C-4C45-91AE-6C3ED7186D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5" name="Text Box 5">
          <a:extLst>
            <a:ext uri="{FF2B5EF4-FFF2-40B4-BE49-F238E27FC236}">
              <a16:creationId xmlns:a16="http://schemas.microsoft.com/office/drawing/2014/main" id="{15207DF4-27F6-4BD2-8A64-7C0747C3143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6" name="Text Box 5">
          <a:extLst>
            <a:ext uri="{FF2B5EF4-FFF2-40B4-BE49-F238E27FC236}">
              <a16:creationId xmlns:a16="http://schemas.microsoft.com/office/drawing/2014/main" id="{7930BBC9-CED7-4072-9ABF-C92384E2E1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7" name="Text Box 5">
          <a:extLst>
            <a:ext uri="{FF2B5EF4-FFF2-40B4-BE49-F238E27FC236}">
              <a16:creationId xmlns:a16="http://schemas.microsoft.com/office/drawing/2014/main" id="{5CC14D77-36F4-47FA-BD10-77E85C8416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8" name="Text Box 5">
          <a:extLst>
            <a:ext uri="{FF2B5EF4-FFF2-40B4-BE49-F238E27FC236}">
              <a16:creationId xmlns:a16="http://schemas.microsoft.com/office/drawing/2014/main" id="{4F1DFA26-91C5-47DD-BB13-624FF9683DE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9" name="Text Box 5">
          <a:extLst>
            <a:ext uri="{FF2B5EF4-FFF2-40B4-BE49-F238E27FC236}">
              <a16:creationId xmlns:a16="http://schemas.microsoft.com/office/drawing/2014/main" id="{0C87A770-B582-48F0-9B8F-8A4E968DE5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0" name="Text Box 5">
          <a:extLst>
            <a:ext uri="{FF2B5EF4-FFF2-40B4-BE49-F238E27FC236}">
              <a16:creationId xmlns:a16="http://schemas.microsoft.com/office/drawing/2014/main" id="{A85C326E-B62B-4909-99E9-3A9FAFA3E2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1" name="Text Box 5">
          <a:extLst>
            <a:ext uri="{FF2B5EF4-FFF2-40B4-BE49-F238E27FC236}">
              <a16:creationId xmlns:a16="http://schemas.microsoft.com/office/drawing/2014/main" id="{6C13E0CD-C2CC-4D9A-B638-59E39B9C1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2" name="Text Box 5">
          <a:extLst>
            <a:ext uri="{FF2B5EF4-FFF2-40B4-BE49-F238E27FC236}">
              <a16:creationId xmlns:a16="http://schemas.microsoft.com/office/drawing/2014/main" id="{D6DF16FB-7CA0-4DB3-B518-79AAEE4866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3" name="Text Box 5">
          <a:extLst>
            <a:ext uri="{FF2B5EF4-FFF2-40B4-BE49-F238E27FC236}">
              <a16:creationId xmlns:a16="http://schemas.microsoft.com/office/drawing/2014/main" id="{FFDE0790-55A0-49B5-853D-90DE02B819D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4" name="Text Box 5">
          <a:extLst>
            <a:ext uri="{FF2B5EF4-FFF2-40B4-BE49-F238E27FC236}">
              <a16:creationId xmlns:a16="http://schemas.microsoft.com/office/drawing/2014/main" id="{F255629C-1971-4030-B309-B1745EEF47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5" name="Text Box 5">
          <a:extLst>
            <a:ext uri="{FF2B5EF4-FFF2-40B4-BE49-F238E27FC236}">
              <a16:creationId xmlns:a16="http://schemas.microsoft.com/office/drawing/2014/main" id="{96C182F1-462E-4AA9-BC9C-A0E1DC74A0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6" name="Text Box 5">
          <a:extLst>
            <a:ext uri="{FF2B5EF4-FFF2-40B4-BE49-F238E27FC236}">
              <a16:creationId xmlns:a16="http://schemas.microsoft.com/office/drawing/2014/main" id="{721284DA-134B-434C-8593-C8C6AD046FF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7" name="Text Box 5">
          <a:extLst>
            <a:ext uri="{FF2B5EF4-FFF2-40B4-BE49-F238E27FC236}">
              <a16:creationId xmlns:a16="http://schemas.microsoft.com/office/drawing/2014/main" id="{4B372963-47DC-4970-B36C-06E1B00080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8" name="Text Box 5">
          <a:extLst>
            <a:ext uri="{FF2B5EF4-FFF2-40B4-BE49-F238E27FC236}">
              <a16:creationId xmlns:a16="http://schemas.microsoft.com/office/drawing/2014/main" id="{0C61B93B-FA34-4F47-A562-A3D1ABA4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9" name="Text Box 5">
          <a:extLst>
            <a:ext uri="{FF2B5EF4-FFF2-40B4-BE49-F238E27FC236}">
              <a16:creationId xmlns:a16="http://schemas.microsoft.com/office/drawing/2014/main" id="{04F42E09-7B6E-44B0-8090-9F3A71B999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0" name="Text Box 5">
          <a:extLst>
            <a:ext uri="{FF2B5EF4-FFF2-40B4-BE49-F238E27FC236}">
              <a16:creationId xmlns:a16="http://schemas.microsoft.com/office/drawing/2014/main" id="{25D79686-4EE7-4637-AC98-6086570614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1" name="Text Box 5">
          <a:extLst>
            <a:ext uri="{FF2B5EF4-FFF2-40B4-BE49-F238E27FC236}">
              <a16:creationId xmlns:a16="http://schemas.microsoft.com/office/drawing/2014/main" id="{0F27A2B7-0C1E-4ACA-9E03-FAD8AAE54B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2" name="Text Box 5">
          <a:extLst>
            <a:ext uri="{FF2B5EF4-FFF2-40B4-BE49-F238E27FC236}">
              <a16:creationId xmlns:a16="http://schemas.microsoft.com/office/drawing/2014/main" id="{3A9FDEF3-F9F7-46E0-9C3D-833F99984FB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3" name="Text Box 5">
          <a:extLst>
            <a:ext uri="{FF2B5EF4-FFF2-40B4-BE49-F238E27FC236}">
              <a16:creationId xmlns:a16="http://schemas.microsoft.com/office/drawing/2014/main" id="{D89D9E3D-FEBC-4423-B2C2-14CF737E75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4" name="Text Box 5">
          <a:extLst>
            <a:ext uri="{FF2B5EF4-FFF2-40B4-BE49-F238E27FC236}">
              <a16:creationId xmlns:a16="http://schemas.microsoft.com/office/drawing/2014/main" id="{130E5E0B-9000-4D97-A193-B377E763976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5" name="Text Box 5">
          <a:extLst>
            <a:ext uri="{FF2B5EF4-FFF2-40B4-BE49-F238E27FC236}">
              <a16:creationId xmlns:a16="http://schemas.microsoft.com/office/drawing/2014/main" id="{6AC441EB-F295-45AA-B7D2-F3DE84684B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6" name="Text Box 5">
          <a:extLst>
            <a:ext uri="{FF2B5EF4-FFF2-40B4-BE49-F238E27FC236}">
              <a16:creationId xmlns:a16="http://schemas.microsoft.com/office/drawing/2014/main" id="{F6128BE6-5D42-4C30-A4B1-BC149CB8671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7" name="Text Box 5">
          <a:extLst>
            <a:ext uri="{FF2B5EF4-FFF2-40B4-BE49-F238E27FC236}">
              <a16:creationId xmlns:a16="http://schemas.microsoft.com/office/drawing/2014/main" id="{6DAB4140-8176-4082-AB0C-2FCFDD9542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8" name="Text Box 5">
          <a:extLst>
            <a:ext uri="{FF2B5EF4-FFF2-40B4-BE49-F238E27FC236}">
              <a16:creationId xmlns:a16="http://schemas.microsoft.com/office/drawing/2014/main" id="{C7CE23FB-5097-4E4D-B378-DC9D0CC4388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9" name="Text Box 5">
          <a:extLst>
            <a:ext uri="{FF2B5EF4-FFF2-40B4-BE49-F238E27FC236}">
              <a16:creationId xmlns:a16="http://schemas.microsoft.com/office/drawing/2014/main" id="{3BADD8EC-5F63-49FF-986C-C6D48B4544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0" name="Text Box 5">
          <a:extLst>
            <a:ext uri="{FF2B5EF4-FFF2-40B4-BE49-F238E27FC236}">
              <a16:creationId xmlns:a16="http://schemas.microsoft.com/office/drawing/2014/main" id="{97BBA7AD-9E8E-4016-A0B6-810D825E53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1" name="Text Box 5">
          <a:extLst>
            <a:ext uri="{FF2B5EF4-FFF2-40B4-BE49-F238E27FC236}">
              <a16:creationId xmlns:a16="http://schemas.microsoft.com/office/drawing/2014/main" id="{E7B18533-5B4E-4088-916C-A2F7803AA2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2" name="Text Box 5">
          <a:extLst>
            <a:ext uri="{FF2B5EF4-FFF2-40B4-BE49-F238E27FC236}">
              <a16:creationId xmlns:a16="http://schemas.microsoft.com/office/drawing/2014/main" id="{D44D2180-4009-45ED-980C-75DE1906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3" name="Text Box 5">
          <a:extLst>
            <a:ext uri="{FF2B5EF4-FFF2-40B4-BE49-F238E27FC236}">
              <a16:creationId xmlns:a16="http://schemas.microsoft.com/office/drawing/2014/main" id="{7B370081-00F2-49F3-8D81-807DBF186E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4" name="Text Box 5">
          <a:extLst>
            <a:ext uri="{FF2B5EF4-FFF2-40B4-BE49-F238E27FC236}">
              <a16:creationId xmlns:a16="http://schemas.microsoft.com/office/drawing/2014/main" id="{9EB00972-5A89-4A5E-9AAD-06AC75E2E3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5" name="Text Box 5">
          <a:extLst>
            <a:ext uri="{FF2B5EF4-FFF2-40B4-BE49-F238E27FC236}">
              <a16:creationId xmlns:a16="http://schemas.microsoft.com/office/drawing/2014/main" id="{0DC14CF0-3BFC-4CCD-AA1A-306CAC18D3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6" name="Text Box 5">
          <a:extLst>
            <a:ext uri="{FF2B5EF4-FFF2-40B4-BE49-F238E27FC236}">
              <a16:creationId xmlns:a16="http://schemas.microsoft.com/office/drawing/2014/main" id="{765F274F-2796-48B9-9197-FB2B077EFC9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7" name="Text Box 5">
          <a:extLst>
            <a:ext uri="{FF2B5EF4-FFF2-40B4-BE49-F238E27FC236}">
              <a16:creationId xmlns:a16="http://schemas.microsoft.com/office/drawing/2014/main" id="{5BC591B6-9D1C-40EA-AFC4-1286E39E274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38" name="Text Box 5">
          <a:extLst>
            <a:ext uri="{FF2B5EF4-FFF2-40B4-BE49-F238E27FC236}">
              <a16:creationId xmlns:a16="http://schemas.microsoft.com/office/drawing/2014/main" id="{0405CBF5-5B62-4592-B79E-DD5BBB64F3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39" name="Text Box 5">
          <a:extLst>
            <a:ext uri="{FF2B5EF4-FFF2-40B4-BE49-F238E27FC236}">
              <a16:creationId xmlns:a16="http://schemas.microsoft.com/office/drawing/2014/main" id="{9A3A801A-A066-4A5E-AFD8-6166C53AE3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40" name="Text Box 5">
          <a:extLst>
            <a:ext uri="{FF2B5EF4-FFF2-40B4-BE49-F238E27FC236}">
              <a16:creationId xmlns:a16="http://schemas.microsoft.com/office/drawing/2014/main" id="{52B1F703-76F0-4DC5-A99B-4C470DDED45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41" name="Text Box 5">
          <a:extLst>
            <a:ext uri="{FF2B5EF4-FFF2-40B4-BE49-F238E27FC236}">
              <a16:creationId xmlns:a16="http://schemas.microsoft.com/office/drawing/2014/main" id="{09BE5483-B234-40A3-AAAF-1E3423C3056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2" name="Text Box 5">
          <a:extLst>
            <a:ext uri="{FF2B5EF4-FFF2-40B4-BE49-F238E27FC236}">
              <a16:creationId xmlns:a16="http://schemas.microsoft.com/office/drawing/2014/main" id="{21C15C7F-F597-4C14-AFD5-702F24A3690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3" name="Text Box 5">
          <a:extLst>
            <a:ext uri="{FF2B5EF4-FFF2-40B4-BE49-F238E27FC236}">
              <a16:creationId xmlns:a16="http://schemas.microsoft.com/office/drawing/2014/main" id="{0862FE91-749F-4D47-886A-7F7592D6A73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4" name="Text Box 5">
          <a:extLst>
            <a:ext uri="{FF2B5EF4-FFF2-40B4-BE49-F238E27FC236}">
              <a16:creationId xmlns:a16="http://schemas.microsoft.com/office/drawing/2014/main" id="{1EA8310F-97DB-4F13-8BEE-10BE965A19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5" name="Text Box 5">
          <a:extLst>
            <a:ext uri="{FF2B5EF4-FFF2-40B4-BE49-F238E27FC236}">
              <a16:creationId xmlns:a16="http://schemas.microsoft.com/office/drawing/2014/main" id="{0E2B1B07-DF8A-4A37-B08B-CBED29F289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6" name="Text Box 5">
          <a:extLst>
            <a:ext uri="{FF2B5EF4-FFF2-40B4-BE49-F238E27FC236}">
              <a16:creationId xmlns:a16="http://schemas.microsoft.com/office/drawing/2014/main" id="{07630756-94EA-4CB6-895C-D39B415D35A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7" name="Text Box 5">
          <a:extLst>
            <a:ext uri="{FF2B5EF4-FFF2-40B4-BE49-F238E27FC236}">
              <a16:creationId xmlns:a16="http://schemas.microsoft.com/office/drawing/2014/main" id="{13800E7E-36CC-458F-AC3E-CA8C45FA1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8" name="Text Box 5">
          <a:extLst>
            <a:ext uri="{FF2B5EF4-FFF2-40B4-BE49-F238E27FC236}">
              <a16:creationId xmlns:a16="http://schemas.microsoft.com/office/drawing/2014/main" id="{AFE38A38-AD09-46DB-BA60-EF1C5D522A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9" name="Text Box 5">
          <a:extLst>
            <a:ext uri="{FF2B5EF4-FFF2-40B4-BE49-F238E27FC236}">
              <a16:creationId xmlns:a16="http://schemas.microsoft.com/office/drawing/2014/main" id="{3CFBC1A0-2F7B-4E53-91AC-19C36D3E8F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0" name="Text Box 5">
          <a:extLst>
            <a:ext uri="{FF2B5EF4-FFF2-40B4-BE49-F238E27FC236}">
              <a16:creationId xmlns:a16="http://schemas.microsoft.com/office/drawing/2014/main" id="{27454500-0945-461F-926D-8155822156C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1" name="Text Box 5">
          <a:extLst>
            <a:ext uri="{FF2B5EF4-FFF2-40B4-BE49-F238E27FC236}">
              <a16:creationId xmlns:a16="http://schemas.microsoft.com/office/drawing/2014/main" id="{3B30EDBD-5F29-4D19-9A49-5EBFC4757C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2" name="Text Box 5">
          <a:extLst>
            <a:ext uri="{FF2B5EF4-FFF2-40B4-BE49-F238E27FC236}">
              <a16:creationId xmlns:a16="http://schemas.microsoft.com/office/drawing/2014/main" id="{64CCA585-48EE-4B31-9E37-E98069A952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3" name="Text Box 5">
          <a:extLst>
            <a:ext uri="{FF2B5EF4-FFF2-40B4-BE49-F238E27FC236}">
              <a16:creationId xmlns:a16="http://schemas.microsoft.com/office/drawing/2014/main" id="{9BAFEFF9-B325-4772-82CF-3FEA294A6E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4" name="Text Box 5">
          <a:extLst>
            <a:ext uri="{FF2B5EF4-FFF2-40B4-BE49-F238E27FC236}">
              <a16:creationId xmlns:a16="http://schemas.microsoft.com/office/drawing/2014/main" id="{43E6D291-6493-4B12-8641-AE196700F3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5" name="Text Box 5">
          <a:extLst>
            <a:ext uri="{FF2B5EF4-FFF2-40B4-BE49-F238E27FC236}">
              <a16:creationId xmlns:a16="http://schemas.microsoft.com/office/drawing/2014/main" id="{3BA549A3-8EA5-4042-AD50-29E610AFA2B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6" name="Text Box 5">
          <a:extLst>
            <a:ext uri="{FF2B5EF4-FFF2-40B4-BE49-F238E27FC236}">
              <a16:creationId xmlns:a16="http://schemas.microsoft.com/office/drawing/2014/main" id="{1E850B7C-8F3A-4F88-835A-87C1DC65D9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7" name="Text Box 5">
          <a:extLst>
            <a:ext uri="{FF2B5EF4-FFF2-40B4-BE49-F238E27FC236}">
              <a16:creationId xmlns:a16="http://schemas.microsoft.com/office/drawing/2014/main" id="{3B9E4541-CE6E-458A-95CE-F29414B039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8" name="Text Box 5">
          <a:extLst>
            <a:ext uri="{FF2B5EF4-FFF2-40B4-BE49-F238E27FC236}">
              <a16:creationId xmlns:a16="http://schemas.microsoft.com/office/drawing/2014/main" id="{E9FF05EA-FA2F-4A7E-9316-D9BE0D680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9" name="Text Box 5">
          <a:extLst>
            <a:ext uri="{FF2B5EF4-FFF2-40B4-BE49-F238E27FC236}">
              <a16:creationId xmlns:a16="http://schemas.microsoft.com/office/drawing/2014/main" id="{A7A3093D-2BB6-443E-B942-81D2B17EB3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0" name="Text Box 5">
          <a:extLst>
            <a:ext uri="{FF2B5EF4-FFF2-40B4-BE49-F238E27FC236}">
              <a16:creationId xmlns:a16="http://schemas.microsoft.com/office/drawing/2014/main" id="{326232D2-3D12-4201-88EF-7E64D31B29F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1" name="Text Box 5">
          <a:extLst>
            <a:ext uri="{FF2B5EF4-FFF2-40B4-BE49-F238E27FC236}">
              <a16:creationId xmlns:a16="http://schemas.microsoft.com/office/drawing/2014/main" id="{7621AF9A-3BA7-4B6F-9C12-AFD67A8329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2" name="Text Box 5">
          <a:extLst>
            <a:ext uri="{FF2B5EF4-FFF2-40B4-BE49-F238E27FC236}">
              <a16:creationId xmlns:a16="http://schemas.microsoft.com/office/drawing/2014/main" id="{DE72B53E-3C91-4C7B-A613-4DC32937DF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3" name="Text Box 5">
          <a:extLst>
            <a:ext uri="{FF2B5EF4-FFF2-40B4-BE49-F238E27FC236}">
              <a16:creationId xmlns:a16="http://schemas.microsoft.com/office/drawing/2014/main" id="{1109F909-794F-413F-A851-5E030CA7F7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4" name="Text Box 5">
          <a:extLst>
            <a:ext uri="{FF2B5EF4-FFF2-40B4-BE49-F238E27FC236}">
              <a16:creationId xmlns:a16="http://schemas.microsoft.com/office/drawing/2014/main" id="{87CB3B03-B359-4FF9-AA00-7425876B00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5" name="Text Box 5">
          <a:extLst>
            <a:ext uri="{FF2B5EF4-FFF2-40B4-BE49-F238E27FC236}">
              <a16:creationId xmlns:a16="http://schemas.microsoft.com/office/drawing/2014/main" id="{B2B3C1BF-C216-4CD9-B8D4-C8E6FEAF11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6" name="Text Box 5">
          <a:extLst>
            <a:ext uri="{FF2B5EF4-FFF2-40B4-BE49-F238E27FC236}">
              <a16:creationId xmlns:a16="http://schemas.microsoft.com/office/drawing/2014/main" id="{040A9DDE-C89E-47A0-ADBC-CA5CB139FCC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7" name="Text Box 5">
          <a:extLst>
            <a:ext uri="{FF2B5EF4-FFF2-40B4-BE49-F238E27FC236}">
              <a16:creationId xmlns:a16="http://schemas.microsoft.com/office/drawing/2014/main" id="{A9B1AC08-CD63-4C5B-A2D5-3AA07D4DDB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8" name="Text Box 5">
          <a:extLst>
            <a:ext uri="{FF2B5EF4-FFF2-40B4-BE49-F238E27FC236}">
              <a16:creationId xmlns:a16="http://schemas.microsoft.com/office/drawing/2014/main" id="{68527703-CA75-4CDC-9410-37E2031D9A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9" name="Text Box 5">
          <a:extLst>
            <a:ext uri="{FF2B5EF4-FFF2-40B4-BE49-F238E27FC236}">
              <a16:creationId xmlns:a16="http://schemas.microsoft.com/office/drawing/2014/main" id="{0DE4DC85-DD19-4577-8AC8-97743ABEA2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0" name="Text Box 5">
          <a:extLst>
            <a:ext uri="{FF2B5EF4-FFF2-40B4-BE49-F238E27FC236}">
              <a16:creationId xmlns:a16="http://schemas.microsoft.com/office/drawing/2014/main" id="{F51CB8AF-B833-4A75-84DE-AA02EF6AF0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1" name="Text Box 5">
          <a:extLst>
            <a:ext uri="{FF2B5EF4-FFF2-40B4-BE49-F238E27FC236}">
              <a16:creationId xmlns:a16="http://schemas.microsoft.com/office/drawing/2014/main" id="{FC0EDAC4-989D-4BF7-B498-5AC23A4B8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2" name="Text Box 5">
          <a:extLst>
            <a:ext uri="{FF2B5EF4-FFF2-40B4-BE49-F238E27FC236}">
              <a16:creationId xmlns:a16="http://schemas.microsoft.com/office/drawing/2014/main" id="{14F3DB67-8637-4D65-8E77-1842133B09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3" name="Text Box 5">
          <a:extLst>
            <a:ext uri="{FF2B5EF4-FFF2-40B4-BE49-F238E27FC236}">
              <a16:creationId xmlns:a16="http://schemas.microsoft.com/office/drawing/2014/main" id="{4C6993AA-45E7-4E17-8AE5-D1BAA43FFEB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4" name="Text Box 5">
          <a:extLst>
            <a:ext uri="{FF2B5EF4-FFF2-40B4-BE49-F238E27FC236}">
              <a16:creationId xmlns:a16="http://schemas.microsoft.com/office/drawing/2014/main" id="{51697E12-E3BC-4189-B442-08EA9308E3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5" name="Text Box 5">
          <a:extLst>
            <a:ext uri="{FF2B5EF4-FFF2-40B4-BE49-F238E27FC236}">
              <a16:creationId xmlns:a16="http://schemas.microsoft.com/office/drawing/2014/main" id="{B291256A-27E8-4A08-B20D-BD9DBECF2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6" name="Text Box 5">
          <a:extLst>
            <a:ext uri="{FF2B5EF4-FFF2-40B4-BE49-F238E27FC236}">
              <a16:creationId xmlns:a16="http://schemas.microsoft.com/office/drawing/2014/main" id="{90946F3D-7C62-4EE1-A24B-AAE8436BE6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7" name="Text Box 5">
          <a:extLst>
            <a:ext uri="{FF2B5EF4-FFF2-40B4-BE49-F238E27FC236}">
              <a16:creationId xmlns:a16="http://schemas.microsoft.com/office/drawing/2014/main" id="{08B21A14-9DD8-4AEE-910D-BA8F51A3FA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8" name="Text Box 5">
          <a:extLst>
            <a:ext uri="{FF2B5EF4-FFF2-40B4-BE49-F238E27FC236}">
              <a16:creationId xmlns:a16="http://schemas.microsoft.com/office/drawing/2014/main" id="{04A44516-E289-4BBA-8B12-8CF10E1A6EF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9" name="Text Box 5">
          <a:extLst>
            <a:ext uri="{FF2B5EF4-FFF2-40B4-BE49-F238E27FC236}">
              <a16:creationId xmlns:a16="http://schemas.microsoft.com/office/drawing/2014/main" id="{B972C357-AB19-4DE9-AF70-291345E573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0" name="Text Box 5">
          <a:extLst>
            <a:ext uri="{FF2B5EF4-FFF2-40B4-BE49-F238E27FC236}">
              <a16:creationId xmlns:a16="http://schemas.microsoft.com/office/drawing/2014/main" id="{03E2C421-FABE-4315-A662-3E94267D00C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1" name="Text Box 5">
          <a:extLst>
            <a:ext uri="{FF2B5EF4-FFF2-40B4-BE49-F238E27FC236}">
              <a16:creationId xmlns:a16="http://schemas.microsoft.com/office/drawing/2014/main" id="{400E6EC6-2D1B-48B3-A9BC-3EEEF0D1D10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2" name="Text Box 5">
          <a:extLst>
            <a:ext uri="{FF2B5EF4-FFF2-40B4-BE49-F238E27FC236}">
              <a16:creationId xmlns:a16="http://schemas.microsoft.com/office/drawing/2014/main" id="{908A5B4C-4D1B-417F-8D1F-F36D542B77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3" name="Text Box 5">
          <a:extLst>
            <a:ext uri="{FF2B5EF4-FFF2-40B4-BE49-F238E27FC236}">
              <a16:creationId xmlns:a16="http://schemas.microsoft.com/office/drawing/2014/main" id="{3F6F8870-37AB-415B-87AA-8C53BA0BB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4" name="Text Box 5">
          <a:extLst>
            <a:ext uri="{FF2B5EF4-FFF2-40B4-BE49-F238E27FC236}">
              <a16:creationId xmlns:a16="http://schemas.microsoft.com/office/drawing/2014/main" id="{259A9F69-FA57-4BA6-8837-B5192B7EAD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5" name="Text Box 5">
          <a:extLst>
            <a:ext uri="{FF2B5EF4-FFF2-40B4-BE49-F238E27FC236}">
              <a16:creationId xmlns:a16="http://schemas.microsoft.com/office/drawing/2014/main" id="{A2FB352C-ED94-4AB4-A270-5B89A69EA2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6" name="Text Box 5">
          <a:extLst>
            <a:ext uri="{FF2B5EF4-FFF2-40B4-BE49-F238E27FC236}">
              <a16:creationId xmlns:a16="http://schemas.microsoft.com/office/drawing/2014/main" id="{EC29FBE1-E801-4FAC-81E8-DEDE8ACF5E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7" name="Text Box 5">
          <a:extLst>
            <a:ext uri="{FF2B5EF4-FFF2-40B4-BE49-F238E27FC236}">
              <a16:creationId xmlns:a16="http://schemas.microsoft.com/office/drawing/2014/main" id="{F49C8DF5-703C-4E52-B62C-389536AE6A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8" name="Text Box 5">
          <a:extLst>
            <a:ext uri="{FF2B5EF4-FFF2-40B4-BE49-F238E27FC236}">
              <a16:creationId xmlns:a16="http://schemas.microsoft.com/office/drawing/2014/main" id="{343C1B90-F476-4001-9069-2BCA81CDC93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9" name="Text Box 5">
          <a:extLst>
            <a:ext uri="{FF2B5EF4-FFF2-40B4-BE49-F238E27FC236}">
              <a16:creationId xmlns:a16="http://schemas.microsoft.com/office/drawing/2014/main" id="{4AAAD538-6E66-4ECC-AA3B-74AEA2586E5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0" name="Text Box 5">
          <a:extLst>
            <a:ext uri="{FF2B5EF4-FFF2-40B4-BE49-F238E27FC236}">
              <a16:creationId xmlns:a16="http://schemas.microsoft.com/office/drawing/2014/main" id="{FA65D888-CA58-4591-904A-0B32658142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1" name="Text Box 5">
          <a:extLst>
            <a:ext uri="{FF2B5EF4-FFF2-40B4-BE49-F238E27FC236}">
              <a16:creationId xmlns:a16="http://schemas.microsoft.com/office/drawing/2014/main" id="{3242E0C5-024B-4800-BB37-F856B42455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2" name="Text Box 5">
          <a:extLst>
            <a:ext uri="{FF2B5EF4-FFF2-40B4-BE49-F238E27FC236}">
              <a16:creationId xmlns:a16="http://schemas.microsoft.com/office/drawing/2014/main" id="{C8CA299D-3586-4805-BA72-DC87ADEE93D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3" name="Text Box 5">
          <a:extLst>
            <a:ext uri="{FF2B5EF4-FFF2-40B4-BE49-F238E27FC236}">
              <a16:creationId xmlns:a16="http://schemas.microsoft.com/office/drawing/2014/main" id="{4D8A1C9E-057E-420F-A277-4DC5A54787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4" name="Text Box 5">
          <a:extLst>
            <a:ext uri="{FF2B5EF4-FFF2-40B4-BE49-F238E27FC236}">
              <a16:creationId xmlns:a16="http://schemas.microsoft.com/office/drawing/2014/main" id="{4512B696-E375-4165-8B35-821A0E8C9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5" name="Text Box 5">
          <a:extLst>
            <a:ext uri="{FF2B5EF4-FFF2-40B4-BE49-F238E27FC236}">
              <a16:creationId xmlns:a16="http://schemas.microsoft.com/office/drawing/2014/main" id="{F6CF5938-4E3A-4A14-96F3-024F5CE271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6" name="Text Box 5">
          <a:extLst>
            <a:ext uri="{FF2B5EF4-FFF2-40B4-BE49-F238E27FC236}">
              <a16:creationId xmlns:a16="http://schemas.microsoft.com/office/drawing/2014/main" id="{B48E843E-E586-4179-9597-7F534BC0AB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7" name="Text Box 5">
          <a:extLst>
            <a:ext uri="{FF2B5EF4-FFF2-40B4-BE49-F238E27FC236}">
              <a16:creationId xmlns:a16="http://schemas.microsoft.com/office/drawing/2014/main" id="{62301883-6578-4E01-8648-8DEE8679F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8" name="Text Box 5">
          <a:extLst>
            <a:ext uri="{FF2B5EF4-FFF2-40B4-BE49-F238E27FC236}">
              <a16:creationId xmlns:a16="http://schemas.microsoft.com/office/drawing/2014/main" id="{643420A4-EA14-4FBE-8268-BC10E58BD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9" name="Text Box 5">
          <a:extLst>
            <a:ext uri="{FF2B5EF4-FFF2-40B4-BE49-F238E27FC236}">
              <a16:creationId xmlns:a16="http://schemas.microsoft.com/office/drawing/2014/main" id="{A0C93D66-EB9F-4AEC-AD30-26E14A9001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0" name="Text Box 5">
          <a:extLst>
            <a:ext uri="{FF2B5EF4-FFF2-40B4-BE49-F238E27FC236}">
              <a16:creationId xmlns:a16="http://schemas.microsoft.com/office/drawing/2014/main" id="{5123A451-3283-4138-B9E2-78BC404F9A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1" name="Text Box 5">
          <a:extLst>
            <a:ext uri="{FF2B5EF4-FFF2-40B4-BE49-F238E27FC236}">
              <a16:creationId xmlns:a16="http://schemas.microsoft.com/office/drawing/2014/main" id="{E32C4C68-69FF-4146-9B7F-B7489EFA9B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2" name="Text Box 5">
          <a:extLst>
            <a:ext uri="{FF2B5EF4-FFF2-40B4-BE49-F238E27FC236}">
              <a16:creationId xmlns:a16="http://schemas.microsoft.com/office/drawing/2014/main" id="{094AC3C9-03B6-4DF2-AC75-66E233D8E5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3" name="Text Box 5">
          <a:extLst>
            <a:ext uri="{FF2B5EF4-FFF2-40B4-BE49-F238E27FC236}">
              <a16:creationId xmlns:a16="http://schemas.microsoft.com/office/drawing/2014/main" id="{AD291896-8683-4AD0-B2BB-E2CFFBC54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4" name="Text Box 5">
          <a:extLst>
            <a:ext uri="{FF2B5EF4-FFF2-40B4-BE49-F238E27FC236}">
              <a16:creationId xmlns:a16="http://schemas.microsoft.com/office/drawing/2014/main" id="{3170A86B-1396-4346-85BF-4B7122343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5" name="Text Box 5">
          <a:extLst>
            <a:ext uri="{FF2B5EF4-FFF2-40B4-BE49-F238E27FC236}">
              <a16:creationId xmlns:a16="http://schemas.microsoft.com/office/drawing/2014/main" id="{A02C8645-D7F2-472F-8EF3-A60CD19BB4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6" name="Text Box 5">
          <a:extLst>
            <a:ext uri="{FF2B5EF4-FFF2-40B4-BE49-F238E27FC236}">
              <a16:creationId xmlns:a16="http://schemas.microsoft.com/office/drawing/2014/main" id="{C2342CCB-603A-4A70-98CA-072B24609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7" name="Text Box 5">
          <a:extLst>
            <a:ext uri="{FF2B5EF4-FFF2-40B4-BE49-F238E27FC236}">
              <a16:creationId xmlns:a16="http://schemas.microsoft.com/office/drawing/2014/main" id="{96594EB6-62BC-4DF1-8650-F7FF805D68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8" name="Text Box 5">
          <a:extLst>
            <a:ext uri="{FF2B5EF4-FFF2-40B4-BE49-F238E27FC236}">
              <a16:creationId xmlns:a16="http://schemas.microsoft.com/office/drawing/2014/main" id="{E8773D98-A39F-4FFB-9FD9-9B219720DD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9" name="Text Box 5">
          <a:extLst>
            <a:ext uri="{FF2B5EF4-FFF2-40B4-BE49-F238E27FC236}">
              <a16:creationId xmlns:a16="http://schemas.microsoft.com/office/drawing/2014/main" id="{735974A0-5732-4D64-B951-EAE2A253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0" name="Text Box 5">
          <a:extLst>
            <a:ext uri="{FF2B5EF4-FFF2-40B4-BE49-F238E27FC236}">
              <a16:creationId xmlns:a16="http://schemas.microsoft.com/office/drawing/2014/main" id="{04874F85-A0E4-4989-9FA1-D76F6BF83F6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1" name="Text Box 5">
          <a:extLst>
            <a:ext uri="{FF2B5EF4-FFF2-40B4-BE49-F238E27FC236}">
              <a16:creationId xmlns:a16="http://schemas.microsoft.com/office/drawing/2014/main" id="{0EA52E22-7268-4438-9458-86051D12E6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2" name="Text Box 5">
          <a:extLst>
            <a:ext uri="{FF2B5EF4-FFF2-40B4-BE49-F238E27FC236}">
              <a16:creationId xmlns:a16="http://schemas.microsoft.com/office/drawing/2014/main" id="{8D836117-F059-4DD1-B1E8-9BB07F049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3" name="Text Box 5">
          <a:extLst>
            <a:ext uri="{FF2B5EF4-FFF2-40B4-BE49-F238E27FC236}">
              <a16:creationId xmlns:a16="http://schemas.microsoft.com/office/drawing/2014/main" id="{E95027A4-C6AE-44EC-AD5A-CA7312744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4" name="Text Box 5">
          <a:extLst>
            <a:ext uri="{FF2B5EF4-FFF2-40B4-BE49-F238E27FC236}">
              <a16:creationId xmlns:a16="http://schemas.microsoft.com/office/drawing/2014/main" id="{BDEE7292-A710-4A5B-ADA1-9DAFDE849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5" name="Text Box 5">
          <a:extLst>
            <a:ext uri="{FF2B5EF4-FFF2-40B4-BE49-F238E27FC236}">
              <a16:creationId xmlns:a16="http://schemas.microsoft.com/office/drawing/2014/main" id="{D756CAD8-700C-4A4D-8E27-8CD96089B3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6" name="Text Box 5">
          <a:extLst>
            <a:ext uri="{FF2B5EF4-FFF2-40B4-BE49-F238E27FC236}">
              <a16:creationId xmlns:a16="http://schemas.microsoft.com/office/drawing/2014/main" id="{E028B28A-77C7-4296-8243-BC4D44EBE5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7" name="Text Box 5">
          <a:extLst>
            <a:ext uri="{FF2B5EF4-FFF2-40B4-BE49-F238E27FC236}">
              <a16:creationId xmlns:a16="http://schemas.microsoft.com/office/drawing/2014/main" id="{C04BAA93-94CB-45E2-9277-E9C16D3D16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8" name="Text Box 5">
          <a:extLst>
            <a:ext uri="{FF2B5EF4-FFF2-40B4-BE49-F238E27FC236}">
              <a16:creationId xmlns:a16="http://schemas.microsoft.com/office/drawing/2014/main" id="{CC3A8FE6-4FAC-4947-B32B-536A46348B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9" name="Text Box 5">
          <a:extLst>
            <a:ext uri="{FF2B5EF4-FFF2-40B4-BE49-F238E27FC236}">
              <a16:creationId xmlns:a16="http://schemas.microsoft.com/office/drawing/2014/main" id="{2AD836F7-1C72-451E-AC51-EAE59F90D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0" name="Text Box 5">
          <a:extLst>
            <a:ext uri="{FF2B5EF4-FFF2-40B4-BE49-F238E27FC236}">
              <a16:creationId xmlns:a16="http://schemas.microsoft.com/office/drawing/2014/main" id="{7F6830FC-B477-4C0E-B69B-7EC1679D95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1" name="Text Box 5">
          <a:extLst>
            <a:ext uri="{FF2B5EF4-FFF2-40B4-BE49-F238E27FC236}">
              <a16:creationId xmlns:a16="http://schemas.microsoft.com/office/drawing/2014/main" id="{8746DF9D-6369-4B10-B867-27E0F649EB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2" name="Text Box 5">
          <a:extLst>
            <a:ext uri="{FF2B5EF4-FFF2-40B4-BE49-F238E27FC236}">
              <a16:creationId xmlns:a16="http://schemas.microsoft.com/office/drawing/2014/main" id="{F8B1CB10-0FBF-4F93-9A39-2061036BC7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3" name="Text Box 5">
          <a:extLst>
            <a:ext uri="{FF2B5EF4-FFF2-40B4-BE49-F238E27FC236}">
              <a16:creationId xmlns:a16="http://schemas.microsoft.com/office/drawing/2014/main" id="{7721F3B1-59ED-4102-8114-CE9F94D91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4" name="Text Box 5">
          <a:extLst>
            <a:ext uri="{FF2B5EF4-FFF2-40B4-BE49-F238E27FC236}">
              <a16:creationId xmlns:a16="http://schemas.microsoft.com/office/drawing/2014/main" id="{5E3967AB-3B6B-406D-8B97-4166D2DD28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5" name="Text Box 5">
          <a:extLst>
            <a:ext uri="{FF2B5EF4-FFF2-40B4-BE49-F238E27FC236}">
              <a16:creationId xmlns:a16="http://schemas.microsoft.com/office/drawing/2014/main" id="{5FD2AF20-E2C0-4EBD-B874-DB51C601AA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6" name="Text Box 5">
          <a:extLst>
            <a:ext uri="{FF2B5EF4-FFF2-40B4-BE49-F238E27FC236}">
              <a16:creationId xmlns:a16="http://schemas.microsoft.com/office/drawing/2014/main" id="{8E3A00B0-DE13-43AE-8D4F-892ED6E4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7" name="Text Box 5">
          <a:extLst>
            <a:ext uri="{FF2B5EF4-FFF2-40B4-BE49-F238E27FC236}">
              <a16:creationId xmlns:a16="http://schemas.microsoft.com/office/drawing/2014/main" id="{B6FABE3E-F799-43D4-BBA0-D2FDBDE2E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8" name="Text Box 5">
          <a:extLst>
            <a:ext uri="{FF2B5EF4-FFF2-40B4-BE49-F238E27FC236}">
              <a16:creationId xmlns:a16="http://schemas.microsoft.com/office/drawing/2014/main" id="{8718615D-FF61-430E-A428-7B0FA2779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9" name="Text Box 5">
          <a:extLst>
            <a:ext uri="{FF2B5EF4-FFF2-40B4-BE49-F238E27FC236}">
              <a16:creationId xmlns:a16="http://schemas.microsoft.com/office/drawing/2014/main" id="{E4E8D458-418E-4630-B3A6-8B1D9A1550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0" name="Text Box 5">
          <a:extLst>
            <a:ext uri="{FF2B5EF4-FFF2-40B4-BE49-F238E27FC236}">
              <a16:creationId xmlns:a16="http://schemas.microsoft.com/office/drawing/2014/main" id="{E5D82FBC-F29A-4508-9AF3-8FF0F6DD8F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1" name="Text Box 5">
          <a:extLst>
            <a:ext uri="{FF2B5EF4-FFF2-40B4-BE49-F238E27FC236}">
              <a16:creationId xmlns:a16="http://schemas.microsoft.com/office/drawing/2014/main" id="{03B1FD09-733A-443F-96A8-29491041E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2" name="Text Box 5">
          <a:extLst>
            <a:ext uri="{FF2B5EF4-FFF2-40B4-BE49-F238E27FC236}">
              <a16:creationId xmlns:a16="http://schemas.microsoft.com/office/drawing/2014/main" id="{503BE4E6-D244-4786-8027-780E322ECE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3" name="Text Box 5">
          <a:extLst>
            <a:ext uri="{FF2B5EF4-FFF2-40B4-BE49-F238E27FC236}">
              <a16:creationId xmlns:a16="http://schemas.microsoft.com/office/drawing/2014/main" id="{1D0BCE45-889A-4795-97B8-17BFB3213E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4" name="Text Box 5">
          <a:extLst>
            <a:ext uri="{FF2B5EF4-FFF2-40B4-BE49-F238E27FC236}">
              <a16:creationId xmlns:a16="http://schemas.microsoft.com/office/drawing/2014/main" id="{EBF6045C-C7D3-4B11-A492-E39CC24877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5" name="Text Box 5">
          <a:extLst>
            <a:ext uri="{FF2B5EF4-FFF2-40B4-BE49-F238E27FC236}">
              <a16:creationId xmlns:a16="http://schemas.microsoft.com/office/drawing/2014/main" id="{7DBC5484-979D-4742-8211-C22DD0428B0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6" name="Text Box 5">
          <a:extLst>
            <a:ext uri="{FF2B5EF4-FFF2-40B4-BE49-F238E27FC236}">
              <a16:creationId xmlns:a16="http://schemas.microsoft.com/office/drawing/2014/main" id="{E845A239-7E9C-412A-B9D4-CACA4F6BF80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7" name="Text Box 5">
          <a:extLst>
            <a:ext uri="{FF2B5EF4-FFF2-40B4-BE49-F238E27FC236}">
              <a16:creationId xmlns:a16="http://schemas.microsoft.com/office/drawing/2014/main" id="{F4504C67-6202-43FB-932D-4D7B2F8791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8" name="Text Box 5">
          <a:extLst>
            <a:ext uri="{FF2B5EF4-FFF2-40B4-BE49-F238E27FC236}">
              <a16:creationId xmlns:a16="http://schemas.microsoft.com/office/drawing/2014/main" id="{3DDC6852-EA8D-45A9-95CF-1231FDCBD7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9" name="Text Box 5">
          <a:extLst>
            <a:ext uri="{FF2B5EF4-FFF2-40B4-BE49-F238E27FC236}">
              <a16:creationId xmlns:a16="http://schemas.microsoft.com/office/drawing/2014/main" id="{322C2009-EC74-4F6B-96D9-CD8704E170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0" name="Text Box 5">
          <a:extLst>
            <a:ext uri="{FF2B5EF4-FFF2-40B4-BE49-F238E27FC236}">
              <a16:creationId xmlns:a16="http://schemas.microsoft.com/office/drawing/2014/main" id="{E30C3612-A487-4329-8E8A-D4B5B2854C6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1" name="Text Box 5">
          <a:extLst>
            <a:ext uri="{FF2B5EF4-FFF2-40B4-BE49-F238E27FC236}">
              <a16:creationId xmlns:a16="http://schemas.microsoft.com/office/drawing/2014/main" id="{D86A67EB-C152-4BD4-A192-A83A7631E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2" name="Text Box 5">
          <a:extLst>
            <a:ext uri="{FF2B5EF4-FFF2-40B4-BE49-F238E27FC236}">
              <a16:creationId xmlns:a16="http://schemas.microsoft.com/office/drawing/2014/main" id="{DAC9A235-406A-47B9-B597-45A2BCB849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3" name="Text Box 5">
          <a:extLst>
            <a:ext uri="{FF2B5EF4-FFF2-40B4-BE49-F238E27FC236}">
              <a16:creationId xmlns:a16="http://schemas.microsoft.com/office/drawing/2014/main" id="{B7971C93-D3B2-430F-9700-3BA4A289E7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4" name="Text Box 5">
          <a:extLst>
            <a:ext uri="{FF2B5EF4-FFF2-40B4-BE49-F238E27FC236}">
              <a16:creationId xmlns:a16="http://schemas.microsoft.com/office/drawing/2014/main" id="{6F81C463-1F48-4227-8E7C-1C52327D97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5" name="Text Box 5">
          <a:extLst>
            <a:ext uri="{FF2B5EF4-FFF2-40B4-BE49-F238E27FC236}">
              <a16:creationId xmlns:a16="http://schemas.microsoft.com/office/drawing/2014/main" id="{D78E24DE-B00B-4E02-A639-94278CC791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6" name="Text Box 5">
          <a:extLst>
            <a:ext uri="{FF2B5EF4-FFF2-40B4-BE49-F238E27FC236}">
              <a16:creationId xmlns:a16="http://schemas.microsoft.com/office/drawing/2014/main" id="{6998FD56-8CFF-473F-B72F-A699A31F70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7" name="Text Box 5">
          <a:extLst>
            <a:ext uri="{FF2B5EF4-FFF2-40B4-BE49-F238E27FC236}">
              <a16:creationId xmlns:a16="http://schemas.microsoft.com/office/drawing/2014/main" id="{98964484-4666-44A7-9EBA-88AF27CFB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8" name="Text Box 5">
          <a:extLst>
            <a:ext uri="{FF2B5EF4-FFF2-40B4-BE49-F238E27FC236}">
              <a16:creationId xmlns:a16="http://schemas.microsoft.com/office/drawing/2014/main" id="{D16F53BB-9608-443B-84C9-BDC73FE04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9" name="Text Box 5">
          <a:extLst>
            <a:ext uri="{FF2B5EF4-FFF2-40B4-BE49-F238E27FC236}">
              <a16:creationId xmlns:a16="http://schemas.microsoft.com/office/drawing/2014/main" id="{5C334E78-62C6-4495-ABD7-96FF410A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0" name="Text Box 5">
          <a:extLst>
            <a:ext uri="{FF2B5EF4-FFF2-40B4-BE49-F238E27FC236}">
              <a16:creationId xmlns:a16="http://schemas.microsoft.com/office/drawing/2014/main" id="{7ABD2C56-270C-4C2E-B06F-4132DAE411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1" name="Text Box 5">
          <a:extLst>
            <a:ext uri="{FF2B5EF4-FFF2-40B4-BE49-F238E27FC236}">
              <a16:creationId xmlns:a16="http://schemas.microsoft.com/office/drawing/2014/main" id="{9F81E5D1-88B4-4B05-B0CA-3BF5B54CA5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2" name="Text Box 5">
          <a:extLst>
            <a:ext uri="{FF2B5EF4-FFF2-40B4-BE49-F238E27FC236}">
              <a16:creationId xmlns:a16="http://schemas.microsoft.com/office/drawing/2014/main" id="{7546F1A0-ACF3-49CC-8121-A754F12529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3" name="Text Box 5">
          <a:extLst>
            <a:ext uri="{FF2B5EF4-FFF2-40B4-BE49-F238E27FC236}">
              <a16:creationId xmlns:a16="http://schemas.microsoft.com/office/drawing/2014/main" id="{F654B0D7-8B38-4C7C-A45A-4DF214B375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4" name="Text Box 5">
          <a:extLst>
            <a:ext uri="{FF2B5EF4-FFF2-40B4-BE49-F238E27FC236}">
              <a16:creationId xmlns:a16="http://schemas.microsoft.com/office/drawing/2014/main" id="{E692F3C2-9AFE-4803-9727-0EAA560C39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5" name="Text Box 5">
          <a:extLst>
            <a:ext uri="{FF2B5EF4-FFF2-40B4-BE49-F238E27FC236}">
              <a16:creationId xmlns:a16="http://schemas.microsoft.com/office/drawing/2014/main" id="{6F8E6F7B-E4C2-425D-BC3F-243E4D39E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6" name="Text Box 5">
          <a:extLst>
            <a:ext uri="{FF2B5EF4-FFF2-40B4-BE49-F238E27FC236}">
              <a16:creationId xmlns:a16="http://schemas.microsoft.com/office/drawing/2014/main" id="{EB503A4C-2B14-4D39-AF05-9A058872FE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7" name="Text Box 5">
          <a:extLst>
            <a:ext uri="{FF2B5EF4-FFF2-40B4-BE49-F238E27FC236}">
              <a16:creationId xmlns:a16="http://schemas.microsoft.com/office/drawing/2014/main" id="{3FF819B5-DF6A-4A14-968F-2D283F6E5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8" name="Text Box 5">
          <a:extLst>
            <a:ext uri="{FF2B5EF4-FFF2-40B4-BE49-F238E27FC236}">
              <a16:creationId xmlns:a16="http://schemas.microsoft.com/office/drawing/2014/main" id="{4A04D6AF-D3FE-4661-8367-1426CF2BA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9" name="Text Box 5">
          <a:extLst>
            <a:ext uri="{FF2B5EF4-FFF2-40B4-BE49-F238E27FC236}">
              <a16:creationId xmlns:a16="http://schemas.microsoft.com/office/drawing/2014/main" id="{5FD2D05F-ED3A-4BF5-9B81-F14B0F4980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0" name="Text Box 5">
          <a:extLst>
            <a:ext uri="{FF2B5EF4-FFF2-40B4-BE49-F238E27FC236}">
              <a16:creationId xmlns:a16="http://schemas.microsoft.com/office/drawing/2014/main" id="{9BB977B5-6CFB-4A9F-B250-5CE7CA459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1" name="Text Box 5">
          <a:extLst>
            <a:ext uri="{FF2B5EF4-FFF2-40B4-BE49-F238E27FC236}">
              <a16:creationId xmlns:a16="http://schemas.microsoft.com/office/drawing/2014/main" id="{AE20782E-CC93-4B98-B0F1-6FC738055D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2" name="Text Box 5">
          <a:extLst>
            <a:ext uri="{FF2B5EF4-FFF2-40B4-BE49-F238E27FC236}">
              <a16:creationId xmlns:a16="http://schemas.microsoft.com/office/drawing/2014/main" id="{89A252FD-8F77-4ECB-86D5-547674C5DE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3" name="Text Box 5">
          <a:extLst>
            <a:ext uri="{FF2B5EF4-FFF2-40B4-BE49-F238E27FC236}">
              <a16:creationId xmlns:a16="http://schemas.microsoft.com/office/drawing/2014/main" id="{CD3518D7-D182-4E2B-9B8D-DFBC336CBC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4" name="Text Box 5">
          <a:extLst>
            <a:ext uri="{FF2B5EF4-FFF2-40B4-BE49-F238E27FC236}">
              <a16:creationId xmlns:a16="http://schemas.microsoft.com/office/drawing/2014/main" id="{CB458CCE-421F-4960-B28D-C5EA5C8E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5" name="Text Box 5">
          <a:extLst>
            <a:ext uri="{FF2B5EF4-FFF2-40B4-BE49-F238E27FC236}">
              <a16:creationId xmlns:a16="http://schemas.microsoft.com/office/drawing/2014/main" id="{02F17CCD-4DBC-4F5A-A9A1-882C701FFE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6" name="Text Box 5">
          <a:extLst>
            <a:ext uri="{FF2B5EF4-FFF2-40B4-BE49-F238E27FC236}">
              <a16:creationId xmlns:a16="http://schemas.microsoft.com/office/drawing/2014/main" id="{4740818F-1BA9-4BA9-93B2-595B4FD318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7" name="Text Box 5">
          <a:extLst>
            <a:ext uri="{FF2B5EF4-FFF2-40B4-BE49-F238E27FC236}">
              <a16:creationId xmlns:a16="http://schemas.microsoft.com/office/drawing/2014/main" id="{E1BDEC82-85C7-44F4-85A0-1BC0FC4625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8" name="Text Box 5">
          <a:extLst>
            <a:ext uri="{FF2B5EF4-FFF2-40B4-BE49-F238E27FC236}">
              <a16:creationId xmlns:a16="http://schemas.microsoft.com/office/drawing/2014/main" id="{8807D60F-EF05-4DC2-AE9E-7B49EB9E1C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9" name="Text Box 5">
          <a:extLst>
            <a:ext uri="{FF2B5EF4-FFF2-40B4-BE49-F238E27FC236}">
              <a16:creationId xmlns:a16="http://schemas.microsoft.com/office/drawing/2014/main" id="{08FBFDCE-1F6E-4676-A425-F5A283D422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0" name="Text Box 5">
          <a:extLst>
            <a:ext uri="{FF2B5EF4-FFF2-40B4-BE49-F238E27FC236}">
              <a16:creationId xmlns:a16="http://schemas.microsoft.com/office/drawing/2014/main" id="{B5D3A063-94B2-4F3D-992D-75069EE08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1" name="Text Box 5">
          <a:extLst>
            <a:ext uri="{FF2B5EF4-FFF2-40B4-BE49-F238E27FC236}">
              <a16:creationId xmlns:a16="http://schemas.microsoft.com/office/drawing/2014/main" id="{5EA6A8EB-184F-4AC3-8C06-600BF108E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2" name="Text Box 5">
          <a:extLst>
            <a:ext uri="{FF2B5EF4-FFF2-40B4-BE49-F238E27FC236}">
              <a16:creationId xmlns:a16="http://schemas.microsoft.com/office/drawing/2014/main" id="{335B9CDF-021C-4C48-8D31-2E9F49353B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3" name="Text Box 5">
          <a:extLst>
            <a:ext uri="{FF2B5EF4-FFF2-40B4-BE49-F238E27FC236}">
              <a16:creationId xmlns:a16="http://schemas.microsoft.com/office/drawing/2014/main" id="{3AAE80C2-E634-4AF0-BA61-298B202332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4" name="Text Box 5">
          <a:extLst>
            <a:ext uri="{FF2B5EF4-FFF2-40B4-BE49-F238E27FC236}">
              <a16:creationId xmlns:a16="http://schemas.microsoft.com/office/drawing/2014/main" id="{85687448-5858-4C44-948D-F64D3A014B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5" name="Text Box 5">
          <a:extLst>
            <a:ext uri="{FF2B5EF4-FFF2-40B4-BE49-F238E27FC236}">
              <a16:creationId xmlns:a16="http://schemas.microsoft.com/office/drawing/2014/main" id="{4B0A2E08-4D1D-45A8-AE5B-3981E2704E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6" name="Text Box 5">
          <a:extLst>
            <a:ext uri="{FF2B5EF4-FFF2-40B4-BE49-F238E27FC236}">
              <a16:creationId xmlns:a16="http://schemas.microsoft.com/office/drawing/2014/main" id="{F87E2170-690A-41B2-A5EF-3A91389A5B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7" name="Text Box 5">
          <a:extLst>
            <a:ext uri="{FF2B5EF4-FFF2-40B4-BE49-F238E27FC236}">
              <a16:creationId xmlns:a16="http://schemas.microsoft.com/office/drawing/2014/main" id="{E5925AA3-43DF-4B19-809B-ACE0A9C63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8" name="Text Box 5">
          <a:extLst>
            <a:ext uri="{FF2B5EF4-FFF2-40B4-BE49-F238E27FC236}">
              <a16:creationId xmlns:a16="http://schemas.microsoft.com/office/drawing/2014/main" id="{3AFF08E1-3AD4-4949-B5CB-9C53BF7F71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9" name="Text Box 5">
          <a:extLst>
            <a:ext uri="{FF2B5EF4-FFF2-40B4-BE49-F238E27FC236}">
              <a16:creationId xmlns:a16="http://schemas.microsoft.com/office/drawing/2014/main" id="{06E7B5CC-4923-4812-9CCD-E8B4CE9FD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0" name="Text Box 5">
          <a:extLst>
            <a:ext uri="{FF2B5EF4-FFF2-40B4-BE49-F238E27FC236}">
              <a16:creationId xmlns:a16="http://schemas.microsoft.com/office/drawing/2014/main" id="{069A6725-C54B-42E1-BBB1-0B02D0F7EE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1" name="Text Box 5">
          <a:extLst>
            <a:ext uri="{FF2B5EF4-FFF2-40B4-BE49-F238E27FC236}">
              <a16:creationId xmlns:a16="http://schemas.microsoft.com/office/drawing/2014/main" id="{412B7700-DA79-4D7C-92AB-99E047EB4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2" name="Text Box 5">
          <a:extLst>
            <a:ext uri="{FF2B5EF4-FFF2-40B4-BE49-F238E27FC236}">
              <a16:creationId xmlns:a16="http://schemas.microsoft.com/office/drawing/2014/main" id="{0E78A054-CD2A-4AB4-BB88-A66B65B5FCF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3" name="Text Box 5">
          <a:extLst>
            <a:ext uri="{FF2B5EF4-FFF2-40B4-BE49-F238E27FC236}">
              <a16:creationId xmlns:a16="http://schemas.microsoft.com/office/drawing/2014/main" id="{1C4BC36C-831D-46A8-B08C-214503E5CF8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4" name="Text Box 5">
          <a:extLst>
            <a:ext uri="{FF2B5EF4-FFF2-40B4-BE49-F238E27FC236}">
              <a16:creationId xmlns:a16="http://schemas.microsoft.com/office/drawing/2014/main" id="{358C6723-B89D-48BC-BB2B-A4AB0ABCBC0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5" name="Text Box 5">
          <a:extLst>
            <a:ext uri="{FF2B5EF4-FFF2-40B4-BE49-F238E27FC236}">
              <a16:creationId xmlns:a16="http://schemas.microsoft.com/office/drawing/2014/main" id="{0505224A-8224-409E-B16D-72A77E8248A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6" name="Text Box 5">
          <a:extLst>
            <a:ext uri="{FF2B5EF4-FFF2-40B4-BE49-F238E27FC236}">
              <a16:creationId xmlns:a16="http://schemas.microsoft.com/office/drawing/2014/main" id="{6A64D359-BFB4-4700-9165-54026BAE39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7" name="Text Box 5">
          <a:extLst>
            <a:ext uri="{FF2B5EF4-FFF2-40B4-BE49-F238E27FC236}">
              <a16:creationId xmlns:a16="http://schemas.microsoft.com/office/drawing/2014/main" id="{20648787-C24C-4E5E-BA0A-09D0F76BB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8" name="Text Box 5">
          <a:extLst>
            <a:ext uri="{FF2B5EF4-FFF2-40B4-BE49-F238E27FC236}">
              <a16:creationId xmlns:a16="http://schemas.microsoft.com/office/drawing/2014/main" id="{61102E73-1F85-4A70-929D-81A12F87E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9" name="Text Box 5">
          <a:extLst>
            <a:ext uri="{FF2B5EF4-FFF2-40B4-BE49-F238E27FC236}">
              <a16:creationId xmlns:a16="http://schemas.microsoft.com/office/drawing/2014/main" id="{826D15FF-026F-4144-892A-83DFAC59A6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0" name="Text Box 5">
          <a:extLst>
            <a:ext uri="{FF2B5EF4-FFF2-40B4-BE49-F238E27FC236}">
              <a16:creationId xmlns:a16="http://schemas.microsoft.com/office/drawing/2014/main" id="{BD3B27BB-2D94-444E-830F-1F91D497B5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1" name="Text Box 5">
          <a:extLst>
            <a:ext uri="{FF2B5EF4-FFF2-40B4-BE49-F238E27FC236}">
              <a16:creationId xmlns:a16="http://schemas.microsoft.com/office/drawing/2014/main" id="{F22DA993-B304-444F-8805-80D46E7B42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2" name="Text Box 5">
          <a:extLst>
            <a:ext uri="{FF2B5EF4-FFF2-40B4-BE49-F238E27FC236}">
              <a16:creationId xmlns:a16="http://schemas.microsoft.com/office/drawing/2014/main" id="{6A224C9D-806F-4151-8BDE-7F67204FF2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3" name="Text Box 5">
          <a:extLst>
            <a:ext uri="{FF2B5EF4-FFF2-40B4-BE49-F238E27FC236}">
              <a16:creationId xmlns:a16="http://schemas.microsoft.com/office/drawing/2014/main" id="{0F5B4CEE-8107-4012-ADCE-A00D9A520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4" name="Text Box 5">
          <a:extLst>
            <a:ext uri="{FF2B5EF4-FFF2-40B4-BE49-F238E27FC236}">
              <a16:creationId xmlns:a16="http://schemas.microsoft.com/office/drawing/2014/main" id="{9907B187-A547-4C95-B124-1FB9F45F1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5" name="Text Box 5">
          <a:extLst>
            <a:ext uri="{FF2B5EF4-FFF2-40B4-BE49-F238E27FC236}">
              <a16:creationId xmlns:a16="http://schemas.microsoft.com/office/drawing/2014/main" id="{F981F7C6-F542-431B-AB79-C81158DC02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6" name="Text Box 5">
          <a:extLst>
            <a:ext uri="{FF2B5EF4-FFF2-40B4-BE49-F238E27FC236}">
              <a16:creationId xmlns:a16="http://schemas.microsoft.com/office/drawing/2014/main" id="{D3B7570F-5B54-4375-B996-05AE2E38C9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7" name="Text Box 5">
          <a:extLst>
            <a:ext uri="{FF2B5EF4-FFF2-40B4-BE49-F238E27FC236}">
              <a16:creationId xmlns:a16="http://schemas.microsoft.com/office/drawing/2014/main" id="{D00C6520-F1AC-42C9-A285-AF119421D8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8" name="Text Box 5">
          <a:extLst>
            <a:ext uri="{FF2B5EF4-FFF2-40B4-BE49-F238E27FC236}">
              <a16:creationId xmlns:a16="http://schemas.microsoft.com/office/drawing/2014/main" id="{8FEFD952-BD81-443B-917C-AB341D7C9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9" name="Text Box 5">
          <a:extLst>
            <a:ext uri="{FF2B5EF4-FFF2-40B4-BE49-F238E27FC236}">
              <a16:creationId xmlns:a16="http://schemas.microsoft.com/office/drawing/2014/main" id="{4F330AF5-5BE3-473D-9B08-4EC540EA4B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0" name="Text Box 5">
          <a:extLst>
            <a:ext uri="{FF2B5EF4-FFF2-40B4-BE49-F238E27FC236}">
              <a16:creationId xmlns:a16="http://schemas.microsoft.com/office/drawing/2014/main" id="{39079DF5-8BAA-4E4D-874F-6D0DBBBC9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1" name="Text Box 5">
          <a:extLst>
            <a:ext uri="{FF2B5EF4-FFF2-40B4-BE49-F238E27FC236}">
              <a16:creationId xmlns:a16="http://schemas.microsoft.com/office/drawing/2014/main" id="{428F543D-A4D7-4B8E-8C2C-E7C0EC6706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2" name="Text Box 5">
          <a:extLst>
            <a:ext uri="{FF2B5EF4-FFF2-40B4-BE49-F238E27FC236}">
              <a16:creationId xmlns:a16="http://schemas.microsoft.com/office/drawing/2014/main" id="{A14882AB-2B97-4364-BA7B-BD445D77C3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3" name="Text Box 5">
          <a:extLst>
            <a:ext uri="{FF2B5EF4-FFF2-40B4-BE49-F238E27FC236}">
              <a16:creationId xmlns:a16="http://schemas.microsoft.com/office/drawing/2014/main" id="{09E5F116-9332-441A-8F8C-FA1857D281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4" name="Text Box 5">
          <a:extLst>
            <a:ext uri="{FF2B5EF4-FFF2-40B4-BE49-F238E27FC236}">
              <a16:creationId xmlns:a16="http://schemas.microsoft.com/office/drawing/2014/main" id="{ACDEED06-C186-4F71-8282-8B0076E33C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5" name="Text Box 5">
          <a:extLst>
            <a:ext uri="{FF2B5EF4-FFF2-40B4-BE49-F238E27FC236}">
              <a16:creationId xmlns:a16="http://schemas.microsoft.com/office/drawing/2014/main" id="{C21B943F-4B47-463A-A184-81ED5F25B4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6" name="Text Box 5">
          <a:extLst>
            <a:ext uri="{FF2B5EF4-FFF2-40B4-BE49-F238E27FC236}">
              <a16:creationId xmlns:a16="http://schemas.microsoft.com/office/drawing/2014/main" id="{47BF4488-85D0-4BD4-AB77-2145869138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7" name="Text Box 5">
          <a:extLst>
            <a:ext uri="{FF2B5EF4-FFF2-40B4-BE49-F238E27FC236}">
              <a16:creationId xmlns:a16="http://schemas.microsoft.com/office/drawing/2014/main" id="{BBE1DEE2-845B-44ED-8B95-8D452517EA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8" name="Text Box 5">
          <a:extLst>
            <a:ext uri="{FF2B5EF4-FFF2-40B4-BE49-F238E27FC236}">
              <a16:creationId xmlns:a16="http://schemas.microsoft.com/office/drawing/2014/main" id="{23BE3DBD-95E6-407A-99F0-359E6E78DC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9" name="Text Box 5">
          <a:extLst>
            <a:ext uri="{FF2B5EF4-FFF2-40B4-BE49-F238E27FC236}">
              <a16:creationId xmlns:a16="http://schemas.microsoft.com/office/drawing/2014/main" id="{F14C1C52-A43D-452E-B08E-873562D5C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0" name="Text Box 5">
          <a:extLst>
            <a:ext uri="{FF2B5EF4-FFF2-40B4-BE49-F238E27FC236}">
              <a16:creationId xmlns:a16="http://schemas.microsoft.com/office/drawing/2014/main" id="{E8056CDF-ED47-4B8C-9AAF-83BACE609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1" name="Text Box 5">
          <a:extLst>
            <a:ext uri="{FF2B5EF4-FFF2-40B4-BE49-F238E27FC236}">
              <a16:creationId xmlns:a16="http://schemas.microsoft.com/office/drawing/2014/main" id="{371535EA-647B-441F-885F-79EE9C876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2" name="Text Box 5">
          <a:extLst>
            <a:ext uri="{FF2B5EF4-FFF2-40B4-BE49-F238E27FC236}">
              <a16:creationId xmlns:a16="http://schemas.microsoft.com/office/drawing/2014/main" id="{0BBD1F73-2084-47EF-9EF7-8256490D92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3" name="Text Box 5">
          <a:extLst>
            <a:ext uri="{FF2B5EF4-FFF2-40B4-BE49-F238E27FC236}">
              <a16:creationId xmlns:a16="http://schemas.microsoft.com/office/drawing/2014/main" id="{FCBDB4B8-11BD-4238-B132-279C1EA48F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4" name="Text Box 5">
          <a:extLst>
            <a:ext uri="{FF2B5EF4-FFF2-40B4-BE49-F238E27FC236}">
              <a16:creationId xmlns:a16="http://schemas.microsoft.com/office/drawing/2014/main" id="{D6FB171E-D32C-486A-A689-CA9D5D07DD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5" name="Text Box 5">
          <a:extLst>
            <a:ext uri="{FF2B5EF4-FFF2-40B4-BE49-F238E27FC236}">
              <a16:creationId xmlns:a16="http://schemas.microsoft.com/office/drawing/2014/main" id="{F88D2B2D-5F48-4FDF-8A4A-002CE9BFAD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6" name="Text Box 5">
          <a:extLst>
            <a:ext uri="{FF2B5EF4-FFF2-40B4-BE49-F238E27FC236}">
              <a16:creationId xmlns:a16="http://schemas.microsoft.com/office/drawing/2014/main" id="{6FA33E3A-4376-453F-B153-5A92075F47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7" name="Text Box 5">
          <a:extLst>
            <a:ext uri="{FF2B5EF4-FFF2-40B4-BE49-F238E27FC236}">
              <a16:creationId xmlns:a16="http://schemas.microsoft.com/office/drawing/2014/main" id="{0E4D4DD9-FDC8-452C-9C6D-88E67E0C4D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8" name="Text Box 5">
          <a:extLst>
            <a:ext uri="{FF2B5EF4-FFF2-40B4-BE49-F238E27FC236}">
              <a16:creationId xmlns:a16="http://schemas.microsoft.com/office/drawing/2014/main" id="{AB0E74E5-C8D8-45E9-8DD7-2D4E110FE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9" name="Text Box 5">
          <a:extLst>
            <a:ext uri="{FF2B5EF4-FFF2-40B4-BE49-F238E27FC236}">
              <a16:creationId xmlns:a16="http://schemas.microsoft.com/office/drawing/2014/main" id="{80B02E1B-7F4E-4E34-9635-23D466DF70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0" name="Text Box 5">
          <a:extLst>
            <a:ext uri="{FF2B5EF4-FFF2-40B4-BE49-F238E27FC236}">
              <a16:creationId xmlns:a16="http://schemas.microsoft.com/office/drawing/2014/main" id="{D989E112-B19C-44F5-849E-946A17C079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1" name="Text Box 5">
          <a:extLst>
            <a:ext uri="{FF2B5EF4-FFF2-40B4-BE49-F238E27FC236}">
              <a16:creationId xmlns:a16="http://schemas.microsoft.com/office/drawing/2014/main" id="{A36969FB-C5F2-4B37-A12D-2341CA272D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2" name="Text Box 5">
          <a:extLst>
            <a:ext uri="{FF2B5EF4-FFF2-40B4-BE49-F238E27FC236}">
              <a16:creationId xmlns:a16="http://schemas.microsoft.com/office/drawing/2014/main" id="{090981C5-56CD-41ED-8230-B7C843841F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3" name="Text Box 5">
          <a:extLst>
            <a:ext uri="{FF2B5EF4-FFF2-40B4-BE49-F238E27FC236}">
              <a16:creationId xmlns:a16="http://schemas.microsoft.com/office/drawing/2014/main" id="{B78707DC-02F0-4D2F-93A6-F40B924F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4" name="Text Box 5">
          <a:extLst>
            <a:ext uri="{FF2B5EF4-FFF2-40B4-BE49-F238E27FC236}">
              <a16:creationId xmlns:a16="http://schemas.microsoft.com/office/drawing/2014/main" id="{B6D56B92-2B29-47DF-BD0A-8839E236F3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5" name="Text Box 5">
          <a:extLst>
            <a:ext uri="{FF2B5EF4-FFF2-40B4-BE49-F238E27FC236}">
              <a16:creationId xmlns:a16="http://schemas.microsoft.com/office/drawing/2014/main" id="{CB2E994B-EC85-4F46-A6BB-45C6CF78C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6" name="Text Box 5">
          <a:extLst>
            <a:ext uri="{FF2B5EF4-FFF2-40B4-BE49-F238E27FC236}">
              <a16:creationId xmlns:a16="http://schemas.microsoft.com/office/drawing/2014/main" id="{1CCD9EFE-8CE2-4B2C-8D3A-D491C8502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7" name="Text Box 5">
          <a:extLst>
            <a:ext uri="{FF2B5EF4-FFF2-40B4-BE49-F238E27FC236}">
              <a16:creationId xmlns:a16="http://schemas.microsoft.com/office/drawing/2014/main" id="{D7F01E10-2771-4FDE-AAF8-DF4BDB8F5C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8" name="Text Box 5">
          <a:extLst>
            <a:ext uri="{FF2B5EF4-FFF2-40B4-BE49-F238E27FC236}">
              <a16:creationId xmlns:a16="http://schemas.microsoft.com/office/drawing/2014/main" id="{FD87DF94-C9A0-4929-A843-A5E91BD4BB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9" name="Text Box 5">
          <a:extLst>
            <a:ext uri="{FF2B5EF4-FFF2-40B4-BE49-F238E27FC236}">
              <a16:creationId xmlns:a16="http://schemas.microsoft.com/office/drawing/2014/main" id="{072D1021-9857-447B-9756-485A3C2696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0" name="Text Box 5">
          <a:extLst>
            <a:ext uri="{FF2B5EF4-FFF2-40B4-BE49-F238E27FC236}">
              <a16:creationId xmlns:a16="http://schemas.microsoft.com/office/drawing/2014/main" id="{BFA29BF3-5329-4914-97C4-F04DCC2B949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1" name="Text Box 5">
          <a:extLst>
            <a:ext uri="{FF2B5EF4-FFF2-40B4-BE49-F238E27FC236}">
              <a16:creationId xmlns:a16="http://schemas.microsoft.com/office/drawing/2014/main" id="{65E04C93-4EC9-45CD-9857-89434663DFC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2" name="Text Box 5">
          <a:extLst>
            <a:ext uri="{FF2B5EF4-FFF2-40B4-BE49-F238E27FC236}">
              <a16:creationId xmlns:a16="http://schemas.microsoft.com/office/drawing/2014/main" id="{B5C4F659-0BBA-416B-9C30-A2433E5B07F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3" name="Text Box 5">
          <a:extLst>
            <a:ext uri="{FF2B5EF4-FFF2-40B4-BE49-F238E27FC236}">
              <a16:creationId xmlns:a16="http://schemas.microsoft.com/office/drawing/2014/main" id="{11A7D563-2B40-4904-B0DF-DEE79A7D0EE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4" name="Text Box 5">
          <a:extLst>
            <a:ext uri="{FF2B5EF4-FFF2-40B4-BE49-F238E27FC236}">
              <a16:creationId xmlns:a16="http://schemas.microsoft.com/office/drawing/2014/main" id="{F776A745-4F17-4D77-88ED-7B2F3ED5C2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5" name="Text Box 5">
          <a:extLst>
            <a:ext uri="{FF2B5EF4-FFF2-40B4-BE49-F238E27FC236}">
              <a16:creationId xmlns:a16="http://schemas.microsoft.com/office/drawing/2014/main" id="{924D7ECF-ECF4-41C2-A3F5-5371C82F7F8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6" name="Text Box 5">
          <a:extLst>
            <a:ext uri="{FF2B5EF4-FFF2-40B4-BE49-F238E27FC236}">
              <a16:creationId xmlns:a16="http://schemas.microsoft.com/office/drawing/2014/main" id="{05C23A62-ABD5-4624-957B-B73361CBC5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7" name="Text Box 5">
          <a:extLst>
            <a:ext uri="{FF2B5EF4-FFF2-40B4-BE49-F238E27FC236}">
              <a16:creationId xmlns:a16="http://schemas.microsoft.com/office/drawing/2014/main" id="{FDFA0A37-381D-49C9-9C29-AA92480354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8" name="Text Box 5">
          <a:extLst>
            <a:ext uri="{FF2B5EF4-FFF2-40B4-BE49-F238E27FC236}">
              <a16:creationId xmlns:a16="http://schemas.microsoft.com/office/drawing/2014/main" id="{9DB237F9-D1B7-4BC1-B712-AE5D8B9E69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9" name="Text Box 5">
          <a:extLst>
            <a:ext uri="{FF2B5EF4-FFF2-40B4-BE49-F238E27FC236}">
              <a16:creationId xmlns:a16="http://schemas.microsoft.com/office/drawing/2014/main" id="{DEF7B9F0-E3F2-4D97-9267-7AED1051DB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0" name="Text Box 5">
          <a:extLst>
            <a:ext uri="{FF2B5EF4-FFF2-40B4-BE49-F238E27FC236}">
              <a16:creationId xmlns:a16="http://schemas.microsoft.com/office/drawing/2014/main" id="{D1F61419-B6EE-4015-A0E5-4EBA88F55D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1" name="Text Box 5">
          <a:extLst>
            <a:ext uri="{FF2B5EF4-FFF2-40B4-BE49-F238E27FC236}">
              <a16:creationId xmlns:a16="http://schemas.microsoft.com/office/drawing/2014/main" id="{7A9513D6-C87E-4DA0-8573-1FF06A199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2" name="Text Box 5">
          <a:extLst>
            <a:ext uri="{FF2B5EF4-FFF2-40B4-BE49-F238E27FC236}">
              <a16:creationId xmlns:a16="http://schemas.microsoft.com/office/drawing/2014/main" id="{9FDD8EC0-F662-4D63-83BA-0B4A5C787B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3" name="Text Box 5">
          <a:extLst>
            <a:ext uri="{FF2B5EF4-FFF2-40B4-BE49-F238E27FC236}">
              <a16:creationId xmlns:a16="http://schemas.microsoft.com/office/drawing/2014/main" id="{BDA9B151-4EE9-4560-B020-9F8AA6ACB1E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4" name="Text Box 5">
          <a:extLst>
            <a:ext uri="{FF2B5EF4-FFF2-40B4-BE49-F238E27FC236}">
              <a16:creationId xmlns:a16="http://schemas.microsoft.com/office/drawing/2014/main" id="{8DD810F4-1597-4047-A6C0-09F8789E31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5" name="Text Box 5">
          <a:extLst>
            <a:ext uri="{FF2B5EF4-FFF2-40B4-BE49-F238E27FC236}">
              <a16:creationId xmlns:a16="http://schemas.microsoft.com/office/drawing/2014/main" id="{0C928E7D-7588-4703-8985-F2987DC315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6" name="Text Box 5">
          <a:extLst>
            <a:ext uri="{FF2B5EF4-FFF2-40B4-BE49-F238E27FC236}">
              <a16:creationId xmlns:a16="http://schemas.microsoft.com/office/drawing/2014/main" id="{64A0F530-7874-4BD2-8972-87D4C5AB28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7" name="Text Box 5">
          <a:extLst>
            <a:ext uri="{FF2B5EF4-FFF2-40B4-BE49-F238E27FC236}">
              <a16:creationId xmlns:a16="http://schemas.microsoft.com/office/drawing/2014/main" id="{EE8D082A-657A-43BC-806E-7E5D0901161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8" name="Text Box 5">
          <a:extLst>
            <a:ext uri="{FF2B5EF4-FFF2-40B4-BE49-F238E27FC236}">
              <a16:creationId xmlns:a16="http://schemas.microsoft.com/office/drawing/2014/main" id="{4E6882EE-72EA-4DE3-AB74-592EBB55DF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9" name="Text Box 5">
          <a:extLst>
            <a:ext uri="{FF2B5EF4-FFF2-40B4-BE49-F238E27FC236}">
              <a16:creationId xmlns:a16="http://schemas.microsoft.com/office/drawing/2014/main" id="{7EA18C3C-92A2-4080-A79F-EF8D58C52CD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0" name="Text Box 5">
          <a:extLst>
            <a:ext uri="{FF2B5EF4-FFF2-40B4-BE49-F238E27FC236}">
              <a16:creationId xmlns:a16="http://schemas.microsoft.com/office/drawing/2014/main" id="{88C2745A-1978-4A6F-9F41-CB73D99FBA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1" name="Text Box 5">
          <a:extLst>
            <a:ext uri="{FF2B5EF4-FFF2-40B4-BE49-F238E27FC236}">
              <a16:creationId xmlns:a16="http://schemas.microsoft.com/office/drawing/2014/main" id="{573BBFF6-3708-4E96-9D32-B41F1D1A7C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2" name="Text Box 5">
          <a:extLst>
            <a:ext uri="{FF2B5EF4-FFF2-40B4-BE49-F238E27FC236}">
              <a16:creationId xmlns:a16="http://schemas.microsoft.com/office/drawing/2014/main" id="{C5D7E208-AEC4-489E-80C3-A31128D76F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3" name="Text Box 5">
          <a:extLst>
            <a:ext uri="{FF2B5EF4-FFF2-40B4-BE49-F238E27FC236}">
              <a16:creationId xmlns:a16="http://schemas.microsoft.com/office/drawing/2014/main" id="{63759065-EAC7-48F4-A1FF-568FEA1310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4" name="Text Box 5">
          <a:extLst>
            <a:ext uri="{FF2B5EF4-FFF2-40B4-BE49-F238E27FC236}">
              <a16:creationId xmlns:a16="http://schemas.microsoft.com/office/drawing/2014/main" id="{29D47690-9C6B-4A0E-8E36-11013A6419D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5" name="Text Box 5">
          <a:extLst>
            <a:ext uri="{FF2B5EF4-FFF2-40B4-BE49-F238E27FC236}">
              <a16:creationId xmlns:a16="http://schemas.microsoft.com/office/drawing/2014/main" id="{DC498DB3-CE4A-4B93-8D47-32A43DDF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6" name="Text Box 5">
          <a:extLst>
            <a:ext uri="{FF2B5EF4-FFF2-40B4-BE49-F238E27FC236}">
              <a16:creationId xmlns:a16="http://schemas.microsoft.com/office/drawing/2014/main" id="{451140F7-65BD-4532-95C2-CE10E507B1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7" name="Text Box 5">
          <a:extLst>
            <a:ext uri="{FF2B5EF4-FFF2-40B4-BE49-F238E27FC236}">
              <a16:creationId xmlns:a16="http://schemas.microsoft.com/office/drawing/2014/main" id="{A3B4E2F7-2264-4FD2-80CB-3D56CADBA3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8" name="Text Box 5">
          <a:extLst>
            <a:ext uri="{FF2B5EF4-FFF2-40B4-BE49-F238E27FC236}">
              <a16:creationId xmlns:a16="http://schemas.microsoft.com/office/drawing/2014/main" id="{9D270BD3-A2FB-4BB6-8999-F9139D3687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9" name="Text Box 5">
          <a:extLst>
            <a:ext uri="{FF2B5EF4-FFF2-40B4-BE49-F238E27FC236}">
              <a16:creationId xmlns:a16="http://schemas.microsoft.com/office/drawing/2014/main" id="{1FCB4442-1BBB-4D25-8ECC-D9CB42EAC8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0" name="Text Box 5">
          <a:extLst>
            <a:ext uri="{FF2B5EF4-FFF2-40B4-BE49-F238E27FC236}">
              <a16:creationId xmlns:a16="http://schemas.microsoft.com/office/drawing/2014/main" id="{DDA55C1D-A0C4-476D-AAA9-15F7CEE647F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1" name="Text Box 5">
          <a:extLst>
            <a:ext uri="{FF2B5EF4-FFF2-40B4-BE49-F238E27FC236}">
              <a16:creationId xmlns:a16="http://schemas.microsoft.com/office/drawing/2014/main" id="{E36C604C-68ED-47FB-AA13-478CEE04DB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2" name="Text Box 5">
          <a:extLst>
            <a:ext uri="{FF2B5EF4-FFF2-40B4-BE49-F238E27FC236}">
              <a16:creationId xmlns:a16="http://schemas.microsoft.com/office/drawing/2014/main" id="{6A1FC922-BD1A-477C-A9C1-F73E3C0A76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3" name="Text Box 5">
          <a:extLst>
            <a:ext uri="{FF2B5EF4-FFF2-40B4-BE49-F238E27FC236}">
              <a16:creationId xmlns:a16="http://schemas.microsoft.com/office/drawing/2014/main" id="{8C9B290C-83B4-4F23-A8CC-63C19C756D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4" name="Text Box 5">
          <a:extLst>
            <a:ext uri="{FF2B5EF4-FFF2-40B4-BE49-F238E27FC236}">
              <a16:creationId xmlns:a16="http://schemas.microsoft.com/office/drawing/2014/main" id="{3C913EE9-133C-4941-BF6A-7CC8AD3E713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5" name="Text Box 5">
          <a:extLst>
            <a:ext uri="{FF2B5EF4-FFF2-40B4-BE49-F238E27FC236}">
              <a16:creationId xmlns:a16="http://schemas.microsoft.com/office/drawing/2014/main" id="{4DCF19A5-9A32-4162-923D-1FDE98E221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6" name="Text Box 5">
          <a:extLst>
            <a:ext uri="{FF2B5EF4-FFF2-40B4-BE49-F238E27FC236}">
              <a16:creationId xmlns:a16="http://schemas.microsoft.com/office/drawing/2014/main" id="{8E6F5F34-E813-4D8E-A1C3-8D0E068CEB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7" name="Text Box 5">
          <a:extLst>
            <a:ext uri="{FF2B5EF4-FFF2-40B4-BE49-F238E27FC236}">
              <a16:creationId xmlns:a16="http://schemas.microsoft.com/office/drawing/2014/main" id="{A27BFC1D-C95D-48A7-A198-9D8BED68028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8" name="Text Box 5">
          <a:extLst>
            <a:ext uri="{FF2B5EF4-FFF2-40B4-BE49-F238E27FC236}">
              <a16:creationId xmlns:a16="http://schemas.microsoft.com/office/drawing/2014/main" id="{D43795CF-9E2C-41BB-B0DD-0E13D764AC9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9" name="Text Box 5">
          <a:extLst>
            <a:ext uri="{FF2B5EF4-FFF2-40B4-BE49-F238E27FC236}">
              <a16:creationId xmlns:a16="http://schemas.microsoft.com/office/drawing/2014/main" id="{9049086D-9560-4BF6-A9A5-84F61BF0C2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0" name="Text Box 5">
          <a:extLst>
            <a:ext uri="{FF2B5EF4-FFF2-40B4-BE49-F238E27FC236}">
              <a16:creationId xmlns:a16="http://schemas.microsoft.com/office/drawing/2014/main" id="{51370101-9FD0-4E8C-A4FE-436A2EF39A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1" name="Text Box 5">
          <a:extLst>
            <a:ext uri="{FF2B5EF4-FFF2-40B4-BE49-F238E27FC236}">
              <a16:creationId xmlns:a16="http://schemas.microsoft.com/office/drawing/2014/main" id="{8D13D33D-2400-438F-90ED-2ECB784475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2" name="Text Box 5">
          <a:extLst>
            <a:ext uri="{FF2B5EF4-FFF2-40B4-BE49-F238E27FC236}">
              <a16:creationId xmlns:a16="http://schemas.microsoft.com/office/drawing/2014/main" id="{E35EFF53-2522-43E4-BCAD-AA2C395C3E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3" name="Text Box 5">
          <a:extLst>
            <a:ext uri="{FF2B5EF4-FFF2-40B4-BE49-F238E27FC236}">
              <a16:creationId xmlns:a16="http://schemas.microsoft.com/office/drawing/2014/main" id="{FBE75175-FBA2-48D0-939C-06FC6FE1F31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4" name="Text Box 5">
          <a:extLst>
            <a:ext uri="{FF2B5EF4-FFF2-40B4-BE49-F238E27FC236}">
              <a16:creationId xmlns:a16="http://schemas.microsoft.com/office/drawing/2014/main" id="{FBC2A01D-B03E-4B2A-8BD8-3950ABBAC9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5" name="Text Box 5">
          <a:extLst>
            <a:ext uri="{FF2B5EF4-FFF2-40B4-BE49-F238E27FC236}">
              <a16:creationId xmlns:a16="http://schemas.microsoft.com/office/drawing/2014/main" id="{62A71D26-1C2B-4EC9-8676-445B172041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6" name="Text Box 5">
          <a:extLst>
            <a:ext uri="{FF2B5EF4-FFF2-40B4-BE49-F238E27FC236}">
              <a16:creationId xmlns:a16="http://schemas.microsoft.com/office/drawing/2014/main" id="{70EF367B-5552-4235-8395-21873B28652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7" name="Text Box 5">
          <a:extLst>
            <a:ext uri="{FF2B5EF4-FFF2-40B4-BE49-F238E27FC236}">
              <a16:creationId xmlns:a16="http://schemas.microsoft.com/office/drawing/2014/main" id="{4CFA7F30-DFD9-4B37-B0A7-EECA0E399E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78" name="Text Box 5">
          <a:extLst>
            <a:ext uri="{FF2B5EF4-FFF2-40B4-BE49-F238E27FC236}">
              <a16:creationId xmlns:a16="http://schemas.microsoft.com/office/drawing/2014/main" id="{ABCA7BB9-8DEB-44FF-A7BA-F9391415C3C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79" name="Text Box 5">
          <a:extLst>
            <a:ext uri="{FF2B5EF4-FFF2-40B4-BE49-F238E27FC236}">
              <a16:creationId xmlns:a16="http://schemas.microsoft.com/office/drawing/2014/main" id="{30F84749-CBCE-4AE7-B166-F6754A0DA97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80" name="Text Box 5">
          <a:extLst>
            <a:ext uri="{FF2B5EF4-FFF2-40B4-BE49-F238E27FC236}">
              <a16:creationId xmlns:a16="http://schemas.microsoft.com/office/drawing/2014/main" id="{88305584-5BD4-48B5-8BB8-32062D112F2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81" name="Text Box 5">
          <a:extLst>
            <a:ext uri="{FF2B5EF4-FFF2-40B4-BE49-F238E27FC236}">
              <a16:creationId xmlns:a16="http://schemas.microsoft.com/office/drawing/2014/main" id="{EB8907CD-2A59-479E-A903-BE1316C928E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2" name="Text Box 5">
          <a:extLst>
            <a:ext uri="{FF2B5EF4-FFF2-40B4-BE49-F238E27FC236}">
              <a16:creationId xmlns:a16="http://schemas.microsoft.com/office/drawing/2014/main" id="{79C6ED56-D3B8-4DB6-84A7-2E35AF780A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3" name="Text Box 5">
          <a:extLst>
            <a:ext uri="{FF2B5EF4-FFF2-40B4-BE49-F238E27FC236}">
              <a16:creationId xmlns:a16="http://schemas.microsoft.com/office/drawing/2014/main" id="{4A31390D-BD24-4429-A69E-B0B33525A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4" name="Text Box 5">
          <a:extLst>
            <a:ext uri="{FF2B5EF4-FFF2-40B4-BE49-F238E27FC236}">
              <a16:creationId xmlns:a16="http://schemas.microsoft.com/office/drawing/2014/main" id="{C120C6A8-E1F3-4BEC-9CC4-2077BD90E6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5" name="Text Box 5">
          <a:extLst>
            <a:ext uri="{FF2B5EF4-FFF2-40B4-BE49-F238E27FC236}">
              <a16:creationId xmlns:a16="http://schemas.microsoft.com/office/drawing/2014/main" id="{E15E4707-97A1-4702-A22F-F983F7C0B5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6" name="Text Box 5">
          <a:extLst>
            <a:ext uri="{FF2B5EF4-FFF2-40B4-BE49-F238E27FC236}">
              <a16:creationId xmlns:a16="http://schemas.microsoft.com/office/drawing/2014/main" id="{B61927BB-92F3-4334-8A26-DA867846B58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7" name="Text Box 5">
          <a:extLst>
            <a:ext uri="{FF2B5EF4-FFF2-40B4-BE49-F238E27FC236}">
              <a16:creationId xmlns:a16="http://schemas.microsoft.com/office/drawing/2014/main" id="{E7E7EC1D-E5FF-43EE-8A03-A31F2E951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8" name="Text Box 5">
          <a:extLst>
            <a:ext uri="{FF2B5EF4-FFF2-40B4-BE49-F238E27FC236}">
              <a16:creationId xmlns:a16="http://schemas.microsoft.com/office/drawing/2014/main" id="{BBE53FB6-4270-4EAF-A33D-1484190E2FA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9" name="Text Box 5">
          <a:extLst>
            <a:ext uri="{FF2B5EF4-FFF2-40B4-BE49-F238E27FC236}">
              <a16:creationId xmlns:a16="http://schemas.microsoft.com/office/drawing/2014/main" id="{8FD01931-3396-483B-A300-644EF4D949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0" name="Text Box 5">
          <a:extLst>
            <a:ext uri="{FF2B5EF4-FFF2-40B4-BE49-F238E27FC236}">
              <a16:creationId xmlns:a16="http://schemas.microsoft.com/office/drawing/2014/main" id="{6C0DAF0C-F529-447C-B282-6ADD82FD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1" name="Text Box 5">
          <a:extLst>
            <a:ext uri="{FF2B5EF4-FFF2-40B4-BE49-F238E27FC236}">
              <a16:creationId xmlns:a16="http://schemas.microsoft.com/office/drawing/2014/main" id="{83766DAD-6844-495D-998D-27EE9DAD90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2" name="Text Box 5">
          <a:extLst>
            <a:ext uri="{FF2B5EF4-FFF2-40B4-BE49-F238E27FC236}">
              <a16:creationId xmlns:a16="http://schemas.microsoft.com/office/drawing/2014/main" id="{43200152-A9F7-4FC9-A0B7-684691A6F1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3" name="Text Box 5">
          <a:extLst>
            <a:ext uri="{FF2B5EF4-FFF2-40B4-BE49-F238E27FC236}">
              <a16:creationId xmlns:a16="http://schemas.microsoft.com/office/drawing/2014/main" id="{90716F98-FBB2-4DB8-A512-6E718F161B7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4" name="Text Box 5">
          <a:extLst>
            <a:ext uri="{FF2B5EF4-FFF2-40B4-BE49-F238E27FC236}">
              <a16:creationId xmlns:a16="http://schemas.microsoft.com/office/drawing/2014/main" id="{A7DDD199-6AA1-4BC6-B004-96799E9E7E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5" name="Text Box 5">
          <a:extLst>
            <a:ext uri="{FF2B5EF4-FFF2-40B4-BE49-F238E27FC236}">
              <a16:creationId xmlns:a16="http://schemas.microsoft.com/office/drawing/2014/main" id="{FA06561E-37E8-44C2-B7B2-D0B3DABE42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6" name="Text Box 5">
          <a:extLst>
            <a:ext uri="{FF2B5EF4-FFF2-40B4-BE49-F238E27FC236}">
              <a16:creationId xmlns:a16="http://schemas.microsoft.com/office/drawing/2014/main" id="{AA0BE67F-7FD3-4904-A067-EB117CF5A3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7" name="Text Box 5">
          <a:extLst>
            <a:ext uri="{FF2B5EF4-FFF2-40B4-BE49-F238E27FC236}">
              <a16:creationId xmlns:a16="http://schemas.microsoft.com/office/drawing/2014/main" id="{803FB196-2ED2-41E0-9232-1B30CED2B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8" name="Text Box 5">
          <a:extLst>
            <a:ext uri="{FF2B5EF4-FFF2-40B4-BE49-F238E27FC236}">
              <a16:creationId xmlns:a16="http://schemas.microsoft.com/office/drawing/2014/main" id="{EAA23B83-40B9-4BD1-A96A-7EA864CA66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9" name="Text Box 5">
          <a:extLst>
            <a:ext uri="{FF2B5EF4-FFF2-40B4-BE49-F238E27FC236}">
              <a16:creationId xmlns:a16="http://schemas.microsoft.com/office/drawing/2014/main" id="{5B9FE2F3-B9C5-4365-9C0A-1DA620526B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0" name="Text Box 5">
          <a:extLst>
            <a:ext uri="{FF2B5EF4-FFF2-40B4-BE49-F238E27FC236}">
              <a16:creationId xmlns:a16="http://schemas.microsoft.com/office/drawing/2014/main" id="{12B4F113-67A9-4644-8D4F-540582C75B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1" name="Text Box 5">
          <a:extLst>
            <a:ext uri="{FF2B5EF4-FFF2-40B4-BE49-F238E27FC236}">
              <a16:creationId xmlns:a16="http://schemas.microsoft.com/office/drawing/2014/main" id="{57DB4627-47CA-4C46-8BB6-02B3A7B3200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2" name="Text Box 5">
          <a:extLst>
            <a:ext uri="{FF2B5EF4-FFF2-40B4-BE49-F238E27FC236}">
              <a16:creationId xmlns:a16="http://schemas.microsoft.com/office/drawing/2014/main" id="{897DD743-1038-4B7D-B7FF-DD8FD7170B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3" name="Text Box 5">
          <a:extLst>
            <a:ext uri="{FF2B5EF4-FFF2-40B4-BE49-F238E27FC236}">
              <a16:creationId xmlns:a16="http://schemas.microsoft.com/office/drawing/2014/main" id="{4BB7CC0D-E2AB-4DDE-8CB3-47985709C2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4" name="Text Box 5">
          <a:extLst>
            <a:ext uri="{FF2B5EF4-FFF2-40B4-BE49-F238E27FC236}">
              <a16:creationId xmlns:a16="http://schemas.microsoft.com/office/drawing/2014/main" id="{1F2CD7BD-7ADC-4776-A117-9EC9176C8C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5" name="Text Box 5">
          <a:extLst>
            <a:ext uri="{FF2B5EF4-FFF2-40B4-BE49-F238E27FC236}">
              <a16:creationId xmlns:a16="http://schemas.microsoft.com/office/drawing/2014/main" id="{17245C56-A823-49B0-9EB4-EF229DF167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6" name="Text Box 5">
          <a:extLst>
            <a:ext uri="{FF2B5EF4-FFF2-40B4-BE49-F238E27FC236}">
              <a16:creationId xmlns:a16="http://schemas.microsoft.com/office/drawing/2014/main" id="{09F57FD5-2A45-4044-B85F-EEA4EB693D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7" name="Text Box 5">
          <a:extLst>
            <a:ext uri="{FF2B5EF4-FFF2-40B4-BE49-F238E27FC236}">
              <a16:creationId xmlns:a16="http://schemas.microsoft.com/office/drawing/2014/main" id="{3D4FAAC0-3D5D-4C59-8F5F-420921E6D3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8" name="Text Box 5">
          <a:extLst>
            <a:ext uri="{FF2B5EF4-FFF2-40B4-BE49-F238E27FC236}">
              <a16:creationId xmlns:a16="http://schemas.microsoft.com/office/drawing/2014/main" id="{E108A778-80ED-4B0E-8EF2-4441E3D0DE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9" name="Text Box 5">
          <a:extLst>
            <a:ext uri="{FF2B5EF4-FFF2-40B4-BE49-F238E27FC236}">
              <a16:creationId xmlns:a16="http://schemas.microsoft.com/office/drawing/2014/main" id="{4ADBC72A-3A55-4553-8643-2AEA14119E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0" name="Text Box 5">
          <a:extLst>
            <a:ext uri="{FF2B5EF4-FFF2-40B4-BE49-F238E27FC236}">
              <a16:creationId xmlns:a16="http://schemas.microsoft.com/office/drawing/2014/main" id="{6005B41A-08B0-48B6-A938-7CA03AF58FA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1" name="Text Box 5">
          <a:extLst>
            <a:ext uri="{FF2B5EF4-FFF2-40B4-BE49-F238E27FC236}">
              <a16:creationId xmlns:a16="http://schemas.microsoft.com/office/drawing/2014/main" id="{6BD07818-A2E1-4299-B6C3-C5CF54421CB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2" name="Text Box 5">
          <a:extLst>
            <a:ext uri="{FF2B5EF4-FFF2-40B4-BE49-F238E27FC236}">
              <a16:creationId xmlns:a16="http://schemas.microsoft.com/office/drawing/2014/main" id="{BD044265-4277-40F5-894A-44CFAD52BC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3" name="Text Box 5">
          <a:extLst>
            <a:ext uri="{FF2B5EF4-FFF2-40B4-BE49-F238E27FC236}">
              <a16:creationId xmlns:a16="http://schemas.microsoft.com/office/drawing/2014/main" id="{0BA68DF3-6C92-4A7E-B30D-37E1C908DB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4" name="Text Box 5">
          <a:extLst>
            <a:ext uri="{FF2B5EF4-FFF2-40B4-BE49-F238E27FC236}">
              <a16:creationId xmlns:a16="http://schemas.microsoft.com/office/drawing/2014/main" id="{A771765E-0C8F-4ABE-85D5-FB6CD00FE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5" name="Text Box 5">
          <a:extLst>
            <a:ext uri="{FF2B5EF4-FFF2-40B4-BE49-F238E27FC236}">
              <a16:creationId xmlns:a16="http://schemas.microsoft.com/office/drawing/2014/main" id="{16012927-D9F5-4C66-BC82-60F165D669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6" name="Text Box 5">
          <a:extLst>
            <a:ext uri="{FF2B5EF4-FFF2-40B4-BE49-F238E27FC236}">
              <a16:creationId xmlns:a16="http://schemas.microsoft.com/office/drawing/2014/main" id="{6C6106A0-B4A8-49AB-9858-5EDF23D11C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7" name="Text Box 5">
          <a:extLst>
            <a:ext uri="{FF2B5EF4-FFF2-40B4-BE49-F238E27FC236}">
              <a16:creationId xmlns:a16="http://schemas.microsoft.com/office/drawing/2014/main" id="{13F8CE77-A2FF-4F12-A40E-835B3FF5ED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8" name="Text Box 5">
          <a:extLst>
            <a:ext uri="{FF2B5EF4-FFF2-40B4-BE49-F238E27FC236}">
              <a16:creationId xmlns:a16="http://schemas.microsoft.com/office/drawing/2014/main" id="{96FB3C13-E3F6-4759-BA60-F73EA02F82A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9" name="Text Box 5">
          <a:extLst>
            <a:ext uri="{FF2B5EF4-FFF2-40B4-BE49-F238E27FC236}">
              <a16:creationId xmlns:a16="http://schemas.microsoft.com/office/drawing/2014/main" id="{7D8B7BB0-1108-4974-BE1A-FA081643DC6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0" name="Text Box 5">
          <a:extLst>
            <a:ext uri="{FF2B5EF4-FFF2-40B4-BE49-F238E27FC236}">
              <a16:creationId xmlns:a16="http://schemas.microsoft.com/office/drawing/2014/main" id="{70BC1016-F577-4671-9781-E36F1CB9B0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1" name="Text Box 5">
          <a:extLst>
            <a:ext uri="{FF2B5EF4-FFF2-40B4-BE49-F238E27FC236}">
              <a16:creationId xmlns:a16="http://schemas.microsoft.com/office/drawing/2014/main" id="{71126467-1A31-446F-A16A-1EAC25CA3D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2" name="Text Box 5">
          <a:extLst>
            <a:ext uri="{FF2B5EF4-FFF2-40B4-BE49-F238E27FC236}">
              <a16:creationId xmlns:a16="http://schemas.microsoft.com/office/drawing/2014/main" id="{FDADB8D6-930B-43DA-B2DC-1507542104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3" name="Text Box 5">
          <a:extLst>
            <a:ext uri="{FF2B5EF4-FFF2-40B4-BE49-F238E27FC236}">
              <a16:creationId xmlns:a16="http://schemas.microsoft.com/office/drawing/2014/main" id="{10150414-51B8-42E5-A9C7-1245FA66EC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4" name="Text Box 5">
          <a:extLst>
            <a:ext uri="{FF2B5EF4-FFF2-40B4-BE49-F238E27FC236}">
              <a16:creationId xmlns:a16="http://schemas.microsoft.com/office/drawing/2014/main" id="{654AACC7-1725-4891-BDAE-9B16282222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5" name="Text Box 5">
          <a:extLst>
            <a:ext uri="{FF2B5EF4-FFF2-40B4-BE49-F238E27FC236}">
              <a16:creationId xmlns:a16="http://schemas.microsoft.com/office/drawing/2014/main" id="{BBCFBCB3-8E40-46FF-B856-2027D971FC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6" name="Text Box 5">
          <a:extLst>
            <a:ext uri="{FF2B5EF4-FFF2-40B4-BE49-F238E27FC236}">
              <a16:creationId xmlns:a16="http://schemas.microsoft.com/office/drawing/2014/main" id="{14D07B43-4408-4E04-8A5D-63B91BB78D7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7" name="Text Box 5">
          <a:extLst>
            <a:ext uri="{FF2B5EF4-FFF2-40B4-BE49-F238E27FC236}">
              <a16:creationId xmlns:a16="http://schemas.microsoft.com/office/drawing/2014/main" id="{F4EF4D72-F3D2-4AE9-A66B-BB6FCFF5C94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8" name="Text Box 5">
          <a:extLst>
            <a:ext uri="{FF2B5EF4-FFF2-40B4-BE49-F238E27FC236}">
              <a16:creationId xmlns:a16="http://schemas.microsoft.com/office/drawing/2014/main" id="{B7A9B855-E388-4D96-BD48-DD29F38EAD7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29" name="Text Box 5">
          <a:extLst>
            <a:ext uri="{FF2B5EF4-FFF2-40B4-BE49-F238E27FC236}">
              <a16:creationId xmlns:a16="http://schemas.microsoft.com/office/drawing/2014/main" id="{34B720F7-21DF-4DFD-9238-55FED0B710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0" name="Text Box 5">
          <a:extLst>
            <a:ext uri="{FF2B5EF4-FFF2-40B4-BE49-F238E27FC236}">
              <a16:creationId xmlns:a16="http://schemas.microsoft.com/office/drawing/2014/main" id="{0DACA40E-6D95-43ED-844A-EE640CE653B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1" name="Text Box 5">
          <a:extLst>
            <a:ext uri="{FF2B5EF4-FFF2-40B4-BE49-F238E27FC236}">
              <a16:creationId xmlns:a16="http://schemas.microsoft.com/office/drawing/2014/main" id="{27F3AE5E-5318-4FCB-9561-CE46900542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2" name="Text Box 5">
          <a:extLst>
            <a:ext uri="{FF2B5EF4-FFF2-40B4-BE49-F238E27FC236}">
              <a16:creationId xmlns:a16="http://schemas.microsoft.com/office/drawing/2014/main" id="{BB22787B-85B2-490B-8C72-90FE96CBCB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3" name="Text Box 5">
          <a:extLst>
            <a:ext uri="{FF2B5EF4-FFF2-40B4-BE49-F238E27FC236}">
              <a16:creationId xmlns:a16="http://schemas.microsoft.com/office/drawing/2014/main" id="{C323FF68-1A04-436B-AA28-7A819D10E20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4" name="Text Box 5">
          <a:extLst>
            <a:ext uri="{FF2B5EF4-FFF2-40B4-BE49-F238E27FC236}">
              <a16:creationId xmlns:a16="http://schemas.microsoft.com/office/drawing/2014/main" id="{17450006-AF8B-436F-875D-1090C343266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5" name="Text Box 5">
          <a:extLst>
            <a:ext uri="{FF2B5EF4-FFF2-40B4-BE49-F238E27FC236}">
              <a16:creationId xmlns:a16="http://schemas.microsoft.com/office/drawing/2014/main" id="{101DA3B1-20A2-470F-AF50-03BBAD5133B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6" name="Text Box 5">
          <a:extLst>
            <a:ext uri="{FF2B5EF4-FFF2-40B4-BE49-F238E27FC236}">
              <a16:creationId xmlns:a16="http://schemas.microsoft.com/office/drawing/2014/main" id="{FE7796AB-6933-4D3B-82AF-0DC1E90AC3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7" name="Text Box 5">
          <a:extLst>
            <a:ext uri="{FF2B5EF4-FFF2-40B4-BE49-F238E27FC236}">
              <a16:creationId xmlns:a16="http://schemas.microsoft.com/office/drawing/2014/main" id="{7FF000FD-7C6E-4B54-B841-45AE2548DB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8" name="Text Box 5">
          <a:extLst>
            <a:ext uri="{FF2B5EF4-FFF2-40B4-BE49-F238E27FC236}">
              <a16:creationId xmlns:a16="http://schemas.microsoft.com/office/drawing/2014/main" id="{2B70D62C-3952-4288-8A39-2FD0405F56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9" name="Text Box 5">
          <a:extLst>
            <a:ext uri="{FF2B5EF4-FFF2-40B4-BE49-F238E27FC236}">
              <a16:creationId xmlns:a16="http://schemas.microsoft.com/office/drawing/2014/main" id="{68EAAB58-A5C4-4C22-A5C0-EA1F5EB29FE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0" name="Text Box 5">
          <a:extLst>
            <a:ext uri="{FF2B5EF4-FFF2-40B4-BE49-F238E27FC236}">
              <a16:creationId xmlns:a16="http://schemas.microsoft.com/office/drawing/2014/main" id="{90E8CB1F-4CB2-4EE5-B47A-418C0378E11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1" name="Text Box 5">
          <a:extLst>
            <a:ext uri="{FF2B5EF4-FFF2-40B4-BE49-F238E27FC236}">
              <a16:creationId xmlns:a16="http://schemas.microsoft.com/office/drawing/2014/main" id="{9570EF02-9A59-45DC-B7C7-2F4371794D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2" name="Text Box 5">
          <a:extLst>
            <a:ext uri="{FF2B5EF4-FFF2-40B4-BE49-F238E27FC236}">
              <a16:creationId xmlns:a16="http://schemas.microsoft.com/office/drawing/2014/main" id="{CBD549ED-FF25-4DB3-ABDF-60FC01EF0A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3" name="Text Box 5">
          <a:extLst>
            <a:ext uri="{FF2B5EF4-FFF2-40B4-BE49-F238E27FC236}">
              <a16:creationId xmlns:a16="http://schemas.microsoft.com/office/drawing/2014/main" id="{3DF8C357-DFBA-4ECF-AB29-C79109196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4" name="Text Box 5">
          <a:extLst>
            <a:ext uri="{FF2B5EF4-FFF2-40B4-BE49-F238E27FC236}">
              <a16:creationId xmlns:a16="http://schemas.microsoft.com/office/drawing/2014/main" id="{1E0A5C6E-1D57-4DE6-A48E-AC88B6AF12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5" name="Text Box 5">
          <a:extLst>
            <a:ext uri="{FF2B5EF4-FFF2-40B4-BE49-F238E27FC236}">
              <a16:creationId xmlns:a16="http://schemas.microsoft.com/office/drawing/2014/main" id="{9AA1D58E-1BAF-4660-9397-F2C95EA961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6" name="Text Box 5">
          <a:extLst>
            <a:ext uri="{FF2B5EF4-FFF2-40B4-BE49-F238E27FC236}">
              <a16:creationId xmlns:a16="http://schemas.microsoft.com/office/drawing/2014/main" id="{3726E448-355E-4FD3-BB53-BCE315A196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7" name="Text Box 5">
          <a:extLst>
            <a:ext uri="{FF2B5EF4-FFF2-40B4-BE49-F238E27FC236}">
              <a16:creationId xmlns:a16="http://schemas.microsoft.com/office/drawing/2014/main" id="{C275803B-C4F2-4395-8982-0FACF1BF68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8" name="Text Box 5">
          <a:extLst>
            <a:ext uri="{FF2B5EF4-FFF2-40B4-BE49-F238E27FC236}">
              <a16:creationId xmlns:a16="http://schemas.microsoft.com/office/drawing/2014/main" id="{AF511F26-8AE9-4D1A-8C74-F336E15AEFD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9" name="Text Box 5">
          <a:extLst>
            <a:ext uri="{FF2B5EF4-FFF2-40B4-BE49-F238E27FC236}">
              <a16:creationId xmlns:a16="http://schemas.microsoft.com/office/drawing/2014/main" id="{E7AB9CCC-B8D0-48D6-886D-5E48C24AFC1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0" name="Text Box 5">
          <a:extLst>
            <a:ext uri="{FF2B5EF4-FFF2-40B4-BE49-F238E27FC236}">
              <a16:creationId xmlns:a16="http://schemas.microsoft.com/office/drawing/2014/main" id="{DD0118C4-65CB-4836-9482-C2A76458D4D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1" name="Text Box 5">
          <a:extLst>
            <a:ext uri="{FF2B5EF4-FFF2-40B4-BE49-F238E27FC236}">
              <a16:creationId xmlns:a16="http://schemas.microsoft.com/office/drawing/2014/main" id="{1E0FCD13-DA87-4222-A139-023EAB220D1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2" name="Text Box 5">
          <a:extLst>
            <a:ext uri="{FF2B5EF4-FFF2-40B4-BE49-F238E27FC236}">
              <a16:creationId xmlns:a16="http://schemas.microsoft.com/office/drawing/2014/main" id="{AEF37E3F-723A-4B8B-934E-8BA77D8E984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3" name="Text Box 5">
          <a:extLst>
            <a:ext uri="{FF2B5EF4-FFF2-40B4-BE49-F238E27FC236}">
              <a16:creationId xmlns:a16="http://schemas.microsoft.com/office/drawing/2014/main" id="{507E2913-142F-4123-BE6A-7CA826E3EC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4" name="Text Box 5">
          <a:extLst>
            <a:ext uri="{FF2B5EF4-FFF2-40B4-BE49-F238E27FC236}">
              <a16:creationId xmlns:a16="http://schemas.microsoft.com/office/drawing/2014/main" id="{66571541-0DA4-4607-B82B-FE7125BA7B4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5" name="Text Box 5">
          <a:extLst>
            <a:ext uri="{FF2B5EF4-FFF2-40B4-BE49-F238E27FC236}">
              <a16:creationId xmlns:a16="http://schemas.microsoft.com/office/drawing/2014/main" id="{A3AD8BC1-6AD8-43E1-8AD6-2028A33E52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6" name="Text Box 5">
          <a:extLst>
            <a:ext uri="{FF2B5EF4-FFF2-40B4-BE49-F238E27FC236}">
              <a16:creationId xmlns:a16="http://schemas.microsoft.com/office/drawing/2014/main" id="{68E1F19C-DADA-445A-8D0B-77AC251740A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7" name="Text Box 5">
          <a:extLst>
            <a:ext uri="{FF2B5EF4-FFF2-40B4-BE49-F238E27FC236}">
              <a16:creationId xmlns:a16="http://schemas.microsoft.com/office/drawing/2014/main" id="{32751F41-4FF2-49F4-9A54-B237167743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8" name="Text Box 5">
          <a:extLst>
            <a:ext uri="{FF2B5EF4-FFF2-40B4-BE49-F238E27FC236}">
              <a16:creationId xmlns:a16="http://schemas.microsoft.com/office/drawing/2014/main" id="{A74BF320-F324-4525-9E56-AD7102B68B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9" name="Text Box 5">
          <a:extLst>
            <a:ext uri="{FF2B5EF4-FFF2-40B4-BE49-F238E27FC236}">
              <a16:creationId xmlns:a16="http://schemas.microsoft.com/office/drawing/2014/main" id="{D61FF476-3F13-40E7-8E1C-A736CCB78FB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0" name="Text Box 5">
          <a:extLst>
            <a:ext uri="{FF2B5EF4-FFF2-40B4-BE49-F238E27FC236}">
              <a16:creationId xmlns:a16="http://schemas.microsoft.com/office/drawing/2014/main" id="{056DF659-D811-45E4-AEE3-A56D6DB32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1" name="Text Box 5">
          <a:extLst>
            <a:ext uri="{FF2B5EF4-FFF2-40B4-BE49-F238E27FC236}">
              <a16:creationId xmlns:a16="http://schemas.microsoft.com/office/drawing/2014/main" id="{6DACA856-1A56-45A7-9FA4-1D2E39F1E7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2" name="Text Box 5">
          <a:extLst>
            <a:ext uri="{FF2B5EF4-FFF2-40B4-BE49-F238E27FC236}">
              <a16:creationId xmlns:a16="http://schemas.microsoft.com/office/drawing/2014/main" id="{C15DB653-BFC3-4963-B02D-047B730BEF8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3" name="Text Box 5">
          <a:extLst>
            <a:ext uri="{FF2B5EF4-FFF2-40B4-BE49-F238E27FC236}">
              <a16:creationId xmlns:a16="http://schemas.microsoft.com/office/drawing/2014/main" id="{A8E9DAA1-C161-4ED5-9004-8D2F2F281C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4" name="Text Box 5">
          <a:extLst>
            <a:ext uri="{FF2B5EF4-FFF2-40B4-BE49-F238E27FC236}">
              <a16:creationId xmlns:a16="http://schemas.microsoft.com/office/drawing/2014/main" id="{B75A13D1-47AC-47EF-9476-DA377CA2B6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5" name="Text Box 5">
          <a:extLst>
            <a:ext uri="{FF2B5EF4-FFF2-40B4-BE49-F238E27FC236}">
              <a16:creationId xmlns:a16="http://schemas.microsoft.com/office/drawing/2014/main" id="{4F6EBF5A-C34C-43C3-82AD-48BFBD53C66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6" name="Text Box 5">
          <a:extLst>
            <a:ext uri="{FF2B5EF4-FFF2-40B4-BE49-F238E27FC236}">
              <a16:creationId xmlns:a16="http://schemas.microsoft.com/office/drawing/2014/main" id="{072DE677-EC23-4F53-BC05-EDD6D51C3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7" name="Text Box 5">
          <a:extLst>
            <a:ext uri="{FF2B5EF4-FFF2-40B4-BE49-F238E27FC236}">
              <a16:creationId xmlns:a16="http://schemas.microsoft.com/office/drawing/2014/main" id="{4F95E0B0-2AB0-4452-AA9C-9B6B3AAAE4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8" name="Text Box 5">
          <a:extLst>
            <a:ext uri="{FF2B5EF4-FFF2-40B4-BE49-F238E27FC236}">
              <a16:creationId xmlns:a16="http://schemas.microsoft.com/office/drawing/2014/main" id="{2DBFC45A-7EBD-4048-AEEA-DF7BCB9A640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9" name="Text Box 5">
          <a:extLst>
            <a:ext uri="{FF2B5EF4-FFF2-40B4-BE49-F238E27FC236}">
              <a16:creationId xmlns:a16="http://schemas.microsoft.com/office/drawing/2014/main" id="{D3DBBF99-52FC-4809-9476-7CB853D40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0" name="Text Box 5">
          <a:extLst>
            <a:ext uri="{FF2B5EF4-FFF2-40B4-BE49-F238E27FC236}">
              <a16:creationId xmlns:a16="http://schemas.microsoft.com/office/drawing/2014/main" id="{52A09051-0044-489E-8865-C2B3DF04A9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1" name="Text Box 5">
          <a:extLst>
            <a:ext uri="{FF2B5EF4-FFF2-40B4-BE49-F238E27FC236}">
              <a16:creationId xmlns:a16="http://schemas.microsoft.com/office/drawing/2014/main" id="{EAA1F2D4-87B6-48D0-80C1-4AD8D4ACA06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72" name="Text Box 5">
          <a:extLst>
            <a:ext uri="{FF2B5EF4-FFF2-40B4-BE49-F238E27FC236}">
              <a16:creationId xmlns:a16="http://schemas.microsoft.com/office/drawing/2014/main" id="{AF7F2457-F1FA-4830-AF08-ECE6E221BC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473" name="Text Box 5">
          <a:extLst>
            <a:ext uri="{FF2B5EF4-FFF2-40B4-BE49-F238E27FC236}">
              <a16:creationId xmlns:a16="http://schemas.microsoft.com/office/drawing/2014/main" id="{FF7F890C-D772-4A01-9E22-A81933F6F5F9}"/>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474" name="Text Box 5">
          <a:extLst>
            <a:ext uri="{FF2B5EF4-FFF2-40B4-BE49-F238E27FC236}">
              <a16:creationId xmlns:a16="http://schemas.microsoft.com/office/drawing/2014/main" id="{3A66A9C4-8AD6-4779-8DFD-62496E40794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5" name="Text Box 5">
          <a:extLst>
            <a:ext uri="{FF2B5EF4-FFF2-40B4-BE49-F238E27FC236}">
              <a16:creationId xmlns:a16="http://schemas.microsoft.com/office/drawing/2014/main" id="{05706000-7365-493A-AB4A-DA9FB7038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6" name="Text Box 5">
          <a:extLst>
            <a:ext uri="{FF2B5EF4-FFF2-40B4-BE49-F238E27FC236}">
              <a16:creationId xmlns:a16="http://schemas.microsoft.com/office/drawing/2014/main" id="{2D652DA5-1CC8-4824-8C42-3FFA47B1D2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7" name="Text Box 5">
          <a:extLst>
            <a:ext uri="{FF2B5EF4-FFF2-40B4-BE49-F238E27FC236}">
              <a16:creationId xmlns:a16="http://schemas.microsoft.com/office/drawing/2014/main" id="{C81B85A2-C70C-4BCF-B5D1-AA88D37513B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8" name="Text Box 5">
          <a:extLst>
            <a:ext uri="{FF2B5EF4-FFF2-40B4-BE49-F238E27FC236}">
              <a16:creationId xmlns:a16="http://schemas.microsoft.com/office/drawing/2014/main" id="{7D2CAF16-2D62-448A-B442-757C6DC8DB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9" name="Text Box 5">
          <a:extLst>
            <a:ext uri="{FF2B5EF4-FFF2-40B4-BE49-F238E27FC236}">
              <a16:creationId xmlns:a16="http://schemas.microsoft.com/office/drawing/2014/main" id="{2049D3D9-F1C6-4DCE-94C5-FE6E7713AA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0" name="Text Box 5">
          <a:extLst>
            <a:ext uri="{FF2B5EF4-FFF2-40B4-BE49-F238E27FC236}">
              <a16:creationId xmlns:a16="http://schemas.microsoft.com/office/drawing/2014/main" id="{644091A6-B5CC-4A3E-A84E-9FEBEE1FD9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1" name="Text Box 5">
          <a:extLst>
            <a:ext uri="{FF2B5EF4-FFF2-40B4-BE49-F238E27FC236}">
              <a16:creationId xmlns:a16="http://schemas.microsoft.com/office/drawing/2014/main" id="{34278721-C506-4AA2-A3CF-E313E7B8F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2" name="Text Box 5">
          <a:extLst>
            <a:ext uri="{FF2B5EF4-FFF2-40B4-BE49-F238E27FC236}">
              <a16:creationId xmlns:a16="http://schemas.microsoft.com/office/drawing/2014/main" id="{7F696786-CC7D-44B3-9B9C-D45EA6B544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3" name="Text Box 5">
          <a:extLst>
            <a:ext uri="{FF2B5EF4-FFF2-40B4-BE49-F238E27FC236}">
              <a16:creationId xmlns:a16="http://schemas.microsoft.com/office/drawing/2014/main" id="{4C09762B-4496-4FCF-8BA0-B9F5D12AC4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4" name="Text Box 5">
          <a:extLst>
            <a:ext uri="{FF2B5EF4-FFF2-40B4-BE49-F238E27FC236}">
              <a16:creationId xmlns:a16="http://schemas.microsoft.com/office/drawing/2014/main" id="{DFCC7DB4-DDDE-43BA-BB92-054EB8F3EA4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5" name="Text Box 5">
          <a:extLst>
            <a:ext uri="{FF2B5EF4-FFF2-40B4-BE49-F238E27FC236}">
              <a16:creationId xmlns:a16="http://schemas.microsoft.com/office/drawing/2014/main" id="{556F3ACE-C94A-41D6-A134-3416687E97E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6" name="Text Box 5">
          <a:extLst>
            <a:ext uri="{FF2B5EF4-FFF2-40B4-BE49-F238E27FC236}">
              <a16:creationId xmlns:a16="http://schemas.microsoft.com/office/drawing/2014/main" id="{8B761944-60A3-420E-8536-039EDE098F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7" name="Text Box 5">
          <a:extLst>
            <a:ext uri="{FF2B5EF4-FFF2-40B4-BE49-F238E27FC236}">
              <a16:creationId xmlns:a16="http://schemas.microsoft.com/office/drawing/2014/main" id="{8303C8CC-71DC-469F-B4C1-86D321C9EF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8" name="Text Box 5">
          <a:extLst>
            <a:ext uri="{FF2B5EF4-FFF2-40B4-BE49-F238E27FC236}">
              <a16:creationId xmlns:a16="http://schemas.microsoft.com/office/drawing/2014/main" id="{26D23BCD-9426-4401-AAEB-0DDEEADC56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9" name="Text Box 5">
          <a:extLst>
            <a:ext uri="{FF2B5EF4-FFF2-40B4-BE49-F238E27FC236}">
              <a16:creationId xmlns:a16="http://schemas.microsoft.com/office/drawing/2014/main" id="{853016A4-E99A-410F-BF37-19D2E42216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0" name="Text Box 5">
          <a:extLst>
            <a:ext uri="{FF2B5EF4-FFF2-40B4-BE49-F238E27FC236}">
              <a16:creationId xmlns:a16="http://schemas.microsoft.com/office/drawing/2014/main" id="{4D7A0468-47E2-4A57-9EB8-4609036B51C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1" name="Text Box 5">
          <a:extLst>
            <a:ext uri="{FF2B5EF4-FFF2-40B4-BE49-F238E27FC236}">
              <a16:creationId xmlns:a16="http://schemas.microsoft.com/office/drawing/2014/main" id="{8FF020A1-6D4E-426E-BA0E-8E8702B9EC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2" name="Text Box 5">
          <a:extLst>
            <a:ext uri="{FF2B5EF4-FFF2-40B4-BE49-F238E27FC236}">
              <a16:creationId xmlns:a16="http://schemas.microsoft.com/office/drawing/2014/main" id="{E771C30D-9943-4F81-9E4A-FF9B40CA17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3" name="Text Box 5">
          <a:extLst>
            <a:ext uri="{FF2B5EF4-FFF2-40B4-BE49-F238E27FC236}">
              <a16:creationId xmlns:a16="http://schemas.microsoft.com/office/drawing/2014/main" id="{4F219322-F3D8-4816-9D12-8836D2158E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4" name="Text Box 5">
          <a:extLst>
            <a:ext uri="{FF2B5EF4-FFF2-40B4-BE49-F238E27FC236}">
              <a16:creationId xmlns:a16="http://schemas.microsoft.com/office/drawing/2014/main" id="{C5C1C45B-9769-43F9-9CE6-69D744D49A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5" name="Text Box 5">
          <a:extLst>
            <a:ext uri="{FF2B5EF4-FFF2-40B4-BE49-F238E27FC236}">
              <a16:creationId xmlns:a16="http://schemas.microsoft.com/office/drawing/2014/main" id="{0CDF90DB-EFD5-43AB-8BD0-3836A42EEC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6" name="Text Box 5">
          <a:extLst>
            <a:ext uri="{FF2B5EF4-FFF2-40B4-BE49-F238E27FC236}">
              <a16:creationId xmlns:a16="http://schemas.microsoft.com/office/drawing/2014/main" id="{F2B92A64-B43A-4CE0-AFCF-AA162D02CAD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7" name="Text Box 5">
          <a:extLst>
            <a:ext uri="{FF2B5EF4-FFF2-40B4-BE49-F238E27FC236}">
              <a16:creationId xmlns:a16="http://schemas.microsoft.com/office/drawing/2014/main" id="{A99E404C-63CC-48B7-BCBC-4BF78D443D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8" name="Text Box 5">
          <a:extLst>
            <a:ext uri="{FF2B5EF4-FFF2-40B4-BE49-F238E27FC236}">
              <a16:creationId xmlns:a16="http://schemas.microsoft.com/office/drawing/2014/main" id="{77306921-0C7B-4828-B29C-B7291F8787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9" name="Text Box 5">
          <a:extLst>
            <a:ext uri="{FF2B5EF4-FFF2-40B4-BE49-F238E27FC236}">
              <a16:creationId xmlns:a16="http://schemas.microsoft.com/office/drawing/2014/main" id="{FCF60045-99DF-4B43-8CCC-50FC98EEF8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0" name="Text Box 5">
          <a:extLst>
            <a:ext uri="{FF2B5EF4-FFF2-40B4-BE49-F238E27FC236}">
              <a16:creationId xmlns:a16="http://schemas.microsoft.com/office/drawing/2014/main" id="{D6704522-13B3-461F-ACA2-B675D234AA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1" name="Text Box 5">
          <a:extLst>
            <a:ext uri="{FF2B5EF4-FFF2-40B4-BE49-F238E27FC236}">
              <a16:creationId xmlns:a16="http://schemas.microsoft.com/office/drawing/2014/main" id="{D49AFAE2-9F69-4AE2-A31A-E6CA56E71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2" name="Text Box 5">
          <a:extLst>
            <a:ext uri="{FF2B5EF4-FFF2-40B4-BE49-F238E27FC236}">
              <a16:creationId xmlns:a16="http://schemas.microsoft.com/office/drawing/2014/main" id="{B7788772-FF22-4B25-B707-E5B18E3664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3" name="Text Box 5">
          <a:extLst>
            <a:ext uri="{FF2B5EF4-FFF2-40B4-BE49-F238E27FC236}">
              <a16:creationId xmlns:a16="http://schemas.microsoft.com/office/drawing/2014/main" id="{15DE7286-0FE7-4B84-816C-348C3AA211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4" name="Text Box 5">
          <a:extLst>
            <a:ext uri="{FF2B5EF4-FFF2-40B4-BE49-F238E27FC236}">
              <a16:creationId xmlns:a16="http://schemas.microsoft.com/office/drawing/2014/main" id="{686BC6D8-E515-4D55-9AB6-7C225DEBFF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5" name="Text Box 5">
          <a:extLst>
            <a:ext uri="{FF2B5EF4-FFF2-40B4-BE49-F238E27FC236}">
              <a16:creationId xmlns:a16="http://schemas.microsoft.com/office/drawing/2014/main" id="{A58107CC-B4EC-48BA-918A-38B694B929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6" name="Text Box 5">
          <a:extLst>
            <a:ext uri="{FF2B5EF4-FFF2-40B4-BE49-F238E27FC236}">
              <a16:creationId xmlns:a16="http://schemas.microsoft.com/office/drawing/2014/main" id="{1EA73B7E-19EC-4670-98B0-11F6F64DC6C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7" name="Text Box 5">
          <a:extLst>
            <a:ext uri="{FF2B5EF4-FFF2-40B4-BE49-F238E27FC236}">
              <a16:creationId xmlns:a16="http://schemas.microsoft.com/office/drawing/2014/main" id="{04509800-2F50-46DD-966A-166AD4780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8" name="Text Box 5">
          <a:extLst>
            <a:ext uri="{FF2B5EF4-FFF2-40B4-BE49-F238E27FC236}">
              <a16:creationId xmlns:a16="http://schemas.microsoft.com/office/drawing/2014/main" id="{C8D33B5A-CAF9-4924-A794-797C957E3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9" name="Text Box 5">
          <a:extLst>
            <a:ext uri="{FF2B5EF4-FFF2-40B4-BE49-F238E27FC236}">
              <a16:creationId xmlns:a16="http://schemas.microsoft.com/office/drawing/2014/main" id="{C5F4BEBC-7E33-439D-9540-BB4B028A3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0" name="Text Box 5">
          <a:extLst>
            <a:ext uri="{FF2B5EF4-FFF2-40B4-BE49-F238E27FC236}">
              <a16:creationId xmlns:a16="http://schemas.microsoft.com/office/drawing/2014/main" id="{3C506FC2-3879-4336-90DA-238BF7B715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1" name="Text Box 5">
          <a:extLst>
            <a:ext uri="{FF2B5EF4-FFF2-40B4-BE49-F238E27FC236}">
              <a16:creationId xmlns:a16="http://schemas.microsoft.com/office/drawing/2014/main" id="{C023F3CC-7CE5-4F63-BBC4-0C3CC50CC4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2" name="Text Box 5">
          <a:extLst>
            <a:ext uri="{FF2B5EF4-FFF2-40B4-BE49-F238E27FC236}">
              <a16:creationId xmlns:a16="http://schemas.microsoft.com/office/drawing/2014/main" id="{25E025F1-120A-4ED4-8E21-F22358B7623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3" name="Text Box 5">
          <a:extLst>
            <a:ext uri="{FF2B5EF4-FFF2-40B4-BE49-F238E27FC236}">
              <a16:creationId xmlns:a16="http://schemas.microsoft.com/office/drawing/2014/main" id="{3CE34D9C-4158-4D07-98A6-C2298C0B56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4" name="Text Box 5">
          <a:extLst>
            <a:ext uri="{FF2B5EF4-FFF2-40B4-BE49-F238E27FC236}">
              <a16:creationId xmlns:a16="http://schemas.microsoft.com/office/drawing/2014/main" id="{0D1671FB-2710-43E8-B4B8-B1DFA8EC4C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5" name="Text Box 5">
          <a:extLst>
            <a:ext uri="{FF2B5EF4-FFF2-40B4-BE49-F238E27FC236}">
              <a16:creationId xmlns:a16="http://schemas.microsoft.com/office/drawing/2014/main" id="{332BE412-6938-4A7B-8EEA-52F6314CB1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6" name="Text Box 5">
          <a:extLst>
            <a:ext uri="{FF2B5EF4-FFF2-40B4-BE49-F238E27FC236}">
              <a16:creationId xmlns:a16="http://schemas.microsoft.com/office/drawing/2014/main" id="{CD9F3461-D3D2-4292-A73A-C242E6F8EB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7" name="Text Box 5">
          <a:extLst>
            <a:ext uri="{FF2B5EF4-FFF2-40B4-BE49-F238E27FC236}">
              <a16:creationId xmlns:a16="http://schemas.microsoft.com/office/drawing/2014/main" id="{7FF67760-DED5-40F8-B75D-01CD21D3F1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8" name="Text Box 5">
          <a:extLst>
            <a:ext uri="{FF2B5EF4-FFF2-40B4-BE49-F238E27FC236}">
              <a16:creationId xmlns:a16="http://schemas.microsoft.com/office/drawing/2014/main" id="{50B4B2EB-DA21-4A39-9F8A-F39908C87B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19" name="Text Box 5">
          <a:extLst>
            <a:ext uri="{FF2B5EF4-FFF2-40B4-BE49-F238E27FC236}">
              <a16:creationId xmlns:a16="http://schemas.microsoft.com/office/drawing/2014/main" id="{B02DF240-02CA-43C6-9606-7E938AD19B7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0" name="Text Box 5">
          <a:extLst>
            <a:ext uri="{FF2B5EF4-FFF2-40B4-BE49-F238E27FC236}">
              <a16:creationId xmlns:a16="http://schemas.microsoft.com/office/drawing/2014/main" id="{41AA9432-BF24-45BE-B575-A69F3445E6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1" name="Text Box 5">
          <a:extLst>
            <a:ext uri="{FF2B5EF4-FFF2-40B4-BE49-F238E27FC236}">
              <a16:creationId xmlns:a16="http://schemas.microsoft.com/office/drawing/2014/main" id="{9E86D7DF-198F-48A5-938A-52B65A87187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22" name="Text Box 5">
          <a:extLst>
            <a:ext uri="{FF2B5EF4-FFF2-40B4-BE49-F238E27FC236}">
              <a16:creationId xmlns:a16="http://schemas.microsoft.com/office/drawing/2014/main" id="{30FF3CBB-6BBE-424C-8184-00AF5E7BD7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3" name="Text Box 5">
          <a:extLst>
            <a:ext uri="{FF2B5EF4-FFF2-40B4-BE49-F238E27FC236}">
              <a16:creationId xmlns:a16="http://schemas.microsoft.com/office/drawing/2014/main" id="{EC1E0DD1-22CF-4F2C-84E2-BE455FE7ED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4" name="Text Box 5">
          <a:extLst>
            <a:ext uri="{FF2B5EF4-FFF2-40B4-BE49-F238E27FC236}">
              <a16:creationId xmlns:a16="http://schemas.microsoft.com/office/drawing/2014/main" id="{5F1DA801-90D8-4242-B2AA-39DFA3392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5" name="Text Box 5">
          <a:extLst>
            <a:ext uri="{FF2B5EF4-FFF2-40B4-BE49-F238E27FC236}">
              <a16:creationId xmlns:a16="http://schemas.microsoft.com/office/drawing/2014/main" id="{5A07F354-A78E-4251-BA24-21A4B4B550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6" name="Text Box 5">
          <a:extLst>
            <a:ext uri="{FF2B5EF4-FFF2-40B4-BE49-F238E27FC236}">
              <a16:creationId xmlns:a16="http://schemas.microsoft.com/office/drawing/2014/main" id="{6706FBC8-562E-4985-9F55-1855C317D4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7" name="Text Box 5">
          <a:extLst>
            <a:ext uri="{FF2B5EF4-FFF2-40B4-BE49-F238E27FC236}">
              <a16:creationId xmlns:a16="http://schemas.microsoft.com/office/drawing/2014/main" id="{8F3B5C7D-9F1A-490C-B0E3-146B674525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8" name="Text Box 5">
          <a:extLst>
            <a:ext uri="{FF2B5EF4-FFF2-40B4-BE49-F238E27FC236}">
              <a16:creationId xmlns:a16="http://schemas.microsoft.com/office/drawing/2014/main" id="{F2B2B9AB-60AE-4332-98F9-69E0C5DE19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9" name="Text Box 5">
          <a:extLst>
            <a:ext uri="{FF2B5EF4-FFF2-40B4-BE49-F238E27FC236}">
              <a16:creationId xmlns:a16="http://schemas.microsoft.com/office/drawing/2014/main" id="{CF85C447-981E-40FE-93E6-7679B2CBB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0" name="Text Box 5">
          <a:extLst>
            <a:ext uri="{FF2B5EF4-FFF2-40B4-BE49-F238E27FC236}">
              <a16:creationId xmlns:a16="http://schemas.microsoft.com/office/drawing/2014/main" id="{4306FE7D-5100-4A33-8D19-00264E906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1" name="Text Box 5">
          <a:extLst>
            <a:ext uri="{FF2B5EF4-FFF2-40B4-BE49-F238E27FC236}">
              <a16:creationId xmlns:a16="http://schemas.microsoft.com/office/drawing/2014/main" id="{DE4632C7-ADF0-4990-B1F9-3E227BA195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2" name="Text Box 5">
          <a:extLst>
            <a:ext uri="{FF2B5EF4-FFF2-40B4-BE49-F238E27FC236}">
              <a16:creationId xmlns:a16="http://schemas.microsoft.com/office/drawing/2014/main" id="{16DD0648-A8E5-41D9-81AD-3A46F7D5A3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3" name="Text Box 5">
          <a:extLst>
            <a:ext uri="{FF2B5EF4-FFF2-40B4-BE49-F238E27FC236}">
              <a16:creationId xmlns:a16="http://schemas.microsoft.com/office/drawing/2014/main" id="{9C685C64-37B4-4F00-8F14-9FB3253F31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4" name="Text Box 5">
          <a:extLst>
            <a:ext uri="{FF2B5EF4-FFF2-40B4-BE49-F238E27FC236}">
              <a16:creationId xmlns:a16="http://schemas.microsoft.com/office/drawing/2014/main" id="{7B0E200D-F34B-4BC4-BD5F-4656EBD079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5" name="Text Box 5">
          <a:extLst>
            <a:ext uri="{FF2B5EF4-FFF2-40B4-BE49-F238E27FC236}">
              <a16:creationId xmlns:a16="http://schemas.microsoft.com/office/drawing/2014/main" id="{88919D5B-9391-4CEB-A9C1-808C1A766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6" name="Text Box 5">
          <a:extLst>
            <a:ext uri="{FF2B5EF4-FFF2-40B4-BE49-F238E27FC236}">
              <a16:creationId xmlns:a16="http://schemas.microsoft.com/office/drawing/2014/main" id="{FBDA435F-0C83-4DBA-9F13-6EB3AF1ED2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7" name="Text Box 5">
          <a:extLst>
            <a:ext uri="{FF2B5EF4-FFF2-40B4-BE49-F238E27FC236}">
              <a16:creationId xmlns:a16="http://schemas.microsoft.com/office/drawing/2014/main" id="{9D88CECE-FE5D-4C6D-83EE-9AF3D5347E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8" name="Text Box 5">
          <a:extLst>
            <a:ext uri="{FF2B5EF4-FFF2-40B4-BE49-F238E27FC236}">
              <a16:creationId xmlns:a16="http://schemas.microsoft.com/office/drawing/2014/main" id="{44C50BDF-884D-463F-81FA-263473622E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9" name="Text Box 5">
          <a:extLst>
            <a:ext uri="{FF2B5EF4-FFF2-40B4-BE49-F238E27FC236}">
              <a16:creationId xmlns:a16="http://schemas.microsoft.com/office/drawing/2014/main" id="{886E67D2-9FF3-4C38-AE10-BCBF4C5758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0" name="Text Box 5">
          <a:extLst>
            <a:ext uri="{FF2B5EF4-FFF2-40B4-BE49-F238E27FC236}">
              <a16:creationId xmlns:a16="http://schemas.microsoft.com/office/drawing/2014/main" id="{AA2F4C55-F532-43E0-B9DD-8DEA09F8E0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1" name="Text Box 5">
          <a:extLst>
            <a:ext uri="{FF2B5EF4-FFF2-40B4-BE49-F238E27FC236}">
              <a16:creationId xmlns:a16="http://schemas.microsoft.com/office/drawing/2014/main" id="{BFF49A58-E6D0-4B21-9CA1-42262AC46C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2" name="Text Box 5">
          <a:extLst>
            <a:ext uri="{FF2B5EF4-FFF2-40B4-BE49-F238E27FC236}">
              <a16:creationId xmlns:a16="http://schemas.microsoft.com/office/drawing/2014/main" id="{31D1A27D-C967-4AAC-855F-1ED9627267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3" name="Text Box 5">
          <a:extLst>
            <a:ext uri="{FF2B5EF4-FFF2-40B4-BE49-F238E27FC236}">
              <a16:creationId xmlns:a16="http://schemas.microsoft.com/office/drawing/2014/main" id="{A856E4C5-0632-4539-B371-AD6265E92D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4" name="Text Box 5">
          <a:extLst>
            <a:ext uri="{FF2B5EF4-FFF2-40B4-BE49-F238E27FC236}">
              <a16:creationId xmlns:a16="http://schemas.microsoft.com/office/drawing/2014/main" id="{E3CA0256-F716-46C5-BBA7-4399AA3481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5" name="Text Box 5">
          <a:extLst>
            <a:ext uri="{FF2B5EF4-FFF2-40B4-BE49-F238E27FC236}">
              <a16:creationId xmlns:a16="http://schemas.microsoft.com/office/drawing/2014/main" id="{5C73F87D-4DF0-44F2-ACD2-AD1B0D5CF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6" name="Text Box 5">
          <a:extLst>
            <a:ext uri="{FF2B5EF4-FFF2-40B4-BE49-F238E27FC236}">
              <a16:creationId xmlns:a16="http://schemas.microsoft.com/office/drawing/2014/main" id="{309D24F4-907A-432E-9907-711AFA2839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7" name="Text Box 5">
          <a:extLst>
            <a:ext uri="{FF2B5EF4-FFF2-40B4-BE49-F238E27FC236}">
              <a16:creationId xmlns:a16="http://schemas.microsoft.com/office/drawing/2014/main" id="{40D890A5-3375-442E-A302-BAF17EC9C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8" name="Text Box 5">
          <a:extLst>
            <a:ext uri="{FF2B5EF4-FFF2-40B4-BE49-F238E27FC236}">
              <a16:creationId xmlns:a16="http://schemas.microsoft.com/office/drawing/2014/main" id="{A4A0B5E2-31D1-4291-957E-89F37BB47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9" name="Text Box 5">
          <a:extLst>
            <a:ext uri="{FF2B5EF4-FFF2-40B4-BE49-F238E27FC236}">
              <a16:creationId xmlns:a16="http://schemas.microsoft.com/office/drawing/2014/main" id="{D23B3F71-826E-4919-886A-B212E69E2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0" name="Text Box 5">
          <a:extLst>
            <a:ext uri="{FF2B5EF4-FFF2-40B4-BE49-F238E27FC236}">
              <a16:creationId xmlns:a16="http://schemas.microsoft.com/office/drawing/2014/main" id="{93736736-5EEE-4614-8731-99A9B32BE0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1" name="Text Box 5">
          <a:extLst>
            <a:ext uri="{FF2B5EF4-FFF2-40B4-BE49-F238E27FC236}">
              <a16:creationId xmlns:a16="http://schemas.microsoft.com/office/drawing/2014/main" id="{81E018C8-E7F1-4E67-BA49-BDFC24C215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2" name="Text Box 5">
          <a:extLst>
            <a:ext uri="{FF2B5EF4-FFF2-40B4-BE49-F238E27FC236}">
              <a16:creationId xmlns:a16="http://schemas.microsoft.com/office/drawing/2014/main" id="{04846943-CBC0-4826-B307-62DA28979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3" name="Text Box 5">
          <a:extLst>
            <a:ext uri="{FF2B5EF4-FFF2-40B4-BE49-F238E27FC236}">
              <a16:creationId xmlns:a16="http://schemas.microsoft.com/office/drawing/2014/main" id="{5F57B18E-5E7D-4D54-B846-B152940AC1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4" name="Text Box 5">
          <a:extLst>
            <a:ext uri="{FF2B5EF4-FFF2-40B4-BE49-F238E27FC236}">
              <a16:creationId xmlns:a16="http://schemas.microsoft.com/office/drawing/2014/main" id="{0F1CB4BC-94D2-4635-B783-6EC53768D6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5" name="Text Box 5">
          <a:extLst>
            <a:ext uri="{FF2B5EF4-FFF2-40B4-BE49-F238E27FC236}">
              <a16:creationId xmlns:a16="http://schemas.microsoft.com/office/drawing/2014/main" id="{D10DAC93-BF2C-46F8-9A7D-E87A96407E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6" name="Text Box 5">
          <a:extLst>
            <a:ext uri="{FF2B5EF4-FFF2-40B4-BE49-F238E27FC236}">
              <a16:creationId xmlns:a16="http://schemas.microsoft.com/office/drawing/2014/main" id="{4E70C631-5288-4BCA-9D7C-FAF4C1C357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7" name="Text Box 5">
          <a:extLst>
            <a:ext uri="{FF2B5EF4-FFF2-40B4-BE49-F238E27FC236}">
              <a16:creationId xmlns:a16="http://schemas.microsoft.com/office/drawing/2014/main" id="{5A8170BD-B2C5-4BB4-92B8-4375CA20C3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8" name="Text Box 5">
          <a:extLst>
            <a:ext uri="{FF2B5EF4-FFF2-40B4-BE49-F238E27FC236}">
              <a16:creationId xmlns:a16="http://schemas.microsoft.com/office/drawing/2014/main" id="{6D4FF774-D51D-4463-BF82-8F175353A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9" name="Text Box 5">
          <a:extLst>
            <a:ext uri="{FF2B5EF4-FFF2-40B4-BE49-F238E27FC236}">
              <a16:creationId xmlns:a16="http://schemas.microsoft.com/office/drawing/2014/main" id="{D017820D-904E-4583-8454-98BB14DEB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0" name="Text Box 5">
          <a:extLst>
            <a:ext uri="{FF2B5EF4-FFF2-40B4-BE49-F238E27FC236}">
              <a16:creationId xmlns:a16="http://schemas.microsoft.com/office/drawing/2014/main" id="{44170ABD-332F-412A-B7F4-105C1C2BE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1" name="Text Box 5">
          <a:extLst>
            <a:ext uri="{FF2B5EF4-FFF2-40B4-BE49-F238E27FC236}">
              <a16:creationId xmlns:a16="http://schemas.microsoft.com/office/drawing/2014/main" id="{C7CDBF26-CE85-44FE-BFB1-0CD4AC77B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2" name="Text Box 5">
          <a:extLst>
            <a:ext uri="{FF2B5EF4-FFF2-40B4-BE49-F238E27FC236}">
              <a16:creationId xmlns:a16="http://schemas.microsoft.com/office/drawing/2014/main" id="{1BFB87BE-82AC-4B6E-9AD3-196C5C0593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3" name="Text Box 5">
          <a:extLst>
            <a:ext uri="{FF2B5EF4-FFF2-40B4-BE49-F238E27FC236}">
              <a16:creationId xmlns:a16="http://schemas.microsoft.com/office/drawing/2014/main" id="{EC4E6D3F-C500-48B5-9F73-9D355EADB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4" name="Text Box 5">
          <a:extLst>
            <a:ext uri="{FF2B5EF4-FFF2-40B4-BE49-F238E27FC236}">
              <a16:creationId xmlns:a16="http://schemas.microsoft.com/office/drawing/2014/main" id="{F6B5BBB6-ECEA-42B4-94F5-146116EDA0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5" name="Text Box 5">
          <a:extLst>
            <a:ext uri="{FF2B5EF4-FFF2-40B4-BE49-F238E27FC236}">
              <a16:creationId xmlns:a16="http://schemas.microsoft.com/office/drawing/2014/main" id="{BA362E33-A59E-4D7E-93F3-FB143830C7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6" name="Text Box 5">
          <a:extLst>
            <a:ext uri="{FF2B5EF4-FFF2-40B4-BE49-F238E27FC236}">
              <a16:creationId xmlns:a16="http://schemas.microsoft.com/office/drawing/2014/main" id="{86716DF4-7EBB-4DC9-BB12-AE61EE3FF5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67" name="Text Box 5">
          <a:extLst>
            <a:ext uri="{FF2B5EF4-FFF2-40B4-BE49-F238E27FC236}">
              <a16:creationId xmlns:a16="http://schemas.microsoft.com/office/drawing/2014/main" id="{AF4E489B-DB21-467F-87F1-AA50C3C3E2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8" name="Text Box 5">
          <a:extLst>
            <a:ext uri="{FF2B5EF4-FFF2-40B4-BE49-F238E27FC236}">
              <a16:creationId xmlns:a16="http://schemas.microsoft.com/office/drawing/2014/main" id="{AFECAEF9-20BA-4972-A9D5-D9C7D9451A6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9" name="Text Box 5">
          <a:extLst>
            <a:ext uri="{FF2B5EF4-FFF2-40B4-BE49-F238E27FC236}">
              <a16:creationId xmlns:a16="http://schemas.microsoft.com/office/drawing/2014/main" id="{C3F07F04-EE20-4876-A65E-9D302E7ACC0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70" name="Text Box 5">
          <a:extLst>
            <a:ext uri="{FF2B5EF4-FFF2-40B4-BE49-F238E27FC236}">
              <a16:creationId xmlns:a16="http://schemas.microsoft.com/office/drawing/2014/main" id="{6FCB193F-E285-475D-9C3C-09D09D24F3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1" name="Text Box 5">
          <a:extLst>
            <a:ext uri="{FF2B5EF4-FFF2-40B4-BE49-F238E27FC236}">
              <a16:creationId xmlns:a16="http://schemas.microsoft.com/office/drawing/2014/main" id="{2581FEEF-F1A7-4D34-93AB-7BAFC24BE7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2" name="Text Box 5">
          <a:extLst>
            <a:ext uri="{FF2B5EF4-FFF2-40B4-BE49-F238E27FC236}">
              <a16:creationId xmlns:a16="http://schemas.microsoft.com/office/drawing/2014/main" id="{8F9D8B41-310A-4E8E-864C-C59D18F1A2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3" name="Text Box 5">
          <a:extLst>
            <a:ext uri="{FF2B5EF4-FFF2-40B4-BE49-F238E27FC236}">
              <a16:creationId xmlns:a16="http://schemas.microsoft.com/office/drawing/2014/main" id="{62D19EDB-5C6A-4E79-A6D4-02E3BB68A1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4" name="Text Box 5">
          <a:extLst>
            <a:ext uri="{FF2B5EF4-FFF2-40B4-BE49-F238E27FC236}">
              <a16:creationId xmlns:a16="http://schemas.microsoft.com/office/drawing/2014/main" id="{740689CD-A257-4577-ABB3-FF7595EFA7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5" name="Text Box 5">
          <a:extLst>
            <a:ext uri="{FF2B5EF4-FFF2-40B4-BE49-F238E27FC236}">
              <a16:creationId xmlns:a16="http://schemas.microsoft.com/office/drawing/2014/main" id="{6EBAFE71-448E-487C-A3F5-D2CB08D4B0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6" name="Text Box 5">
          <a:extLst>
            <a:ext uri="{FF2B5EF4-FFF2-40B4-BE49-F238E27FC236}">
              <a16:creationId xmlns:a16="http://schemas.microsoft.com/office/drawing/2014/main" id="{1A0F845A-9146-4015-861D-5550D028D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7" name="Text Box 5">
          <a:extLst>
            <a:ext uri="{FF2B5EF4-FFF2-40B4-BE49-F238E27FC236}">
              <a16:creationId xmlns:a16="http://schemas.microsoft.com/office/drawing/2014/main" id="{59B210AA-798B-4243-ACE1-696E69DAA6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8" name="Text Box 5">
          <a:extLst>
            <a:ext uri="{FF2B5EF4-FFF2-40B4-BE49-F238E27FC236}">
              <a16:creationId xmlns:a16="http://schemas.microsoft.com/office/drawing/2014/main" id="{2A82021C-437F-43B2-ACE6-F23D8F8DB3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9" name="Text Box 5">
          <a:extLst>
            <a:ext uri="{FF2B5EF4-FFF2-40B4-BE49-F238E27FC236}">
              <a16:creationId xmlns:a16="http://schemas.microsoft.com/office/drawing/2014/main" id="{4498302A-080F-4EB4-84F7-2AA3845E0A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0" name="Text Box 5">
          <a:extLst>
            <a:ext uri="{FF2B5EF4-FFF2-40B4-BE49-F238E27FC236}">
              <a16:creationId xmlns:a16="http://schemas.microsoft.com/office/drawing/2014/main" id="{9012D626-AFFE-4B91-ADD4-192F59DF2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1" name="Text Box 5">
          <a:extLst>
            <a:ext uri="{FF2B5EF4-FFF2-40B4-BE49-F238E27FC236}">
              <a16:creationId xmlns:a16="http://schemas.microsoft.com/office/drawing/2014/main" id="{AF10F3ED-73C0-41E2-9C74-0BE486BE08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2" name="Text Box 5">
          <a:extLst>
            <a:ext uri="{FF2B5EF4-FFF2-40B4-BE49-F238E27FC236}">
              <a16:creationId xmlns:a16="http://schemas.microsoft.com/office/drawing/2014/main" id="{BF55F2FC-BAD5-4390-9FAE-13F3B3AD10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3" name="Text Box 5">
          <a:extLst>
            <a:ext uri="{FF2B5EF4-FFF2-40B4-BE49-F238E27FC236}">
              <a16:creationId xmlns:a16="http://schemas.microsoft.com/office/drawing/2014/main" id="{D0FF0FAF-655F-46D1-BB7C-6028236CED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4" name="Text Box 5">
          <a:extLst>
            <a:ext uri="{FF2B5EF4-FFF2-40B4-BE49-F238E27FC236}">
              <a16:creationId xmlns:a16="http://schemas.microsoft.com/office/drawing/2014/main" id="{3EF18688-D9DD-4E54-B3C3-D36E9D6168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5" name="Text Box 5">
          <a:extLst>
            <a:ext uri="{FF2B5EF4-FFF2-40B4-BE49-F238E27FC236}">
              <a16:creationId xmlns:a16="http://schemas.microsoft.com/office/drawing/2014/main" id="{AE5C40C8-7F10-4F02-96B9-A2D9A5B27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6" name="Text Box 5">
          <a:extLst>
            <a:ext uri="{FF2B5EF4-FFF2-40B4-BE49-F238E27FC236}">
              <a16:creationId xmlns:a16="http://schemas.microsoft.com/office/drawing/2014/main" id="{319FA5C2-C30E-48CF-9976-F5B7779BB2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7" name="Text Box 5">
          <a:extLst>
            <a:ext uri="{FF2B5EF4-FFF2-40B4-BE49-F238E27FC236}">
              <a16:creationId xmlns:a16="http://schemas.microsoft.com/office/drawing/2014/main" id="{A998F637-C139-4C74-9A77-F8B9ECDC8A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8" name="Text Box 5">
          <a:extLst>
            <a:ext uri="{FF2B5EF4-FFF2-40B4-BE49-F238E27FC236}">
              <a16:creationId xmlns:a16="http://schemas.microsoft.com/office/drawing/2014/main" id="{E1E920FC-D765-40C4-BE42-4864A1221F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9" name="Text Box 5">
          <a:extLst>
            <a:ext uri="{FF2B5EF4-FFF2-40B4-BE49-F238E27FC236}">
              <a16:creationId xmlns:a16="http://schemas.microsoft.com/office/drawing/2014/main" id="{09466D7F-47CA-4839-AFF7-D22B224434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0" name="Text Box 5">
          <a:extLst>
            <a:ext uri="{FF2B5EF4-FFF2-40B4-BE49-F238E27FC236}">
              <a16:creationId xmlns:a16="http://schemas.microsoft.com/office/drawing/2014/main" id="{4926C5B0-B3CE-4514-B426-B72542596E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1" name="Text Box 5">
          <a:extLst>
            <a:ext uri="{FF2B5EF4-FFF2-40B4-BE49-F238E27FC236}">
              <a16:creationId xmlns:a16="http://schemas.microsoft.com/office/drawing/2014/main" id="{7EFFA662-A874-4DE1-B982-DF230A1022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2" name="Text Box 5">
          <a:extLst>
            <a:ext uri="{FF2B5EF4-FFF2-40B4-BE49-F238E27FC236}">
              <a16:creationId xmlns:a16="http://schemas.microsoft.com/office/drawing/2014/main" id="{520011F4-F4FD-4C72-88D0-8B6C1C3F3B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3" name="Text Box 5">
          <a:extLst>
            <a:ext uri="{FF2B5EF4-FFF2-40B4-BE49-F238E27FC236}">
              <a16:creationId xmlns:a16="http://schemas.microsoft.com/office/drawing/2014/main" id="{7EDE27E3-290A-4143-B76C-6C73C4DC2D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4" name="Text Box 5">
          <a:extLst>
            <a:ext uri="{FF2B5EF4-FFF2-40B4-BE49-F238E27FC236}">
              <a16:creationId xmlns:a16="http://schemas.microsoft.com/office/drawing/2014/main" id="{3FB01A2D-F465-47A1-8289-162D9B1F0B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5" name="Text Box 5">
          <a:extLst>
            <a:ext uri="{FF2B5EF4-FFF2-40B4-BE49-F238E27FC236}">
              <a16:creationId xmlns:a16="http://schemas.microsoft.com/office/drawing/2014/main" id="{81E17787-ADB4-4353-96CF-25AFC1A02B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6" name="Text Box 5">
          <a:extLst>
            <a:ext uri="{FF2B5EF4-FFF2-40B4-BE49-F238E27FC236}">
              <a16:creationId xmlns:a16="http://schemas.microsoft.com/office/drawing/2014/main" id="{660DCFBE-8609-4192-B121-0503B825AE8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7" name="Text Box 5">
          <a:extLst>
            <a:ext uri="{FF2B5EF4-FFF2-40B4-BE49-F238E27FC236}">
              <a16:creationId xmlns:a16="http://schemas.microsoft.com/office/drawing/2014/main" id="{2690DC3C-EC5A-4C04-BD23-C125BE7012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8" name="Text Box 5">
          <a:extLst>
            <a:ext uri="{FF2B5EF4-FFF2-40B4-BE49-F238E27FC236}">
              <a16:creationId xmlns:a16="http://schemas.microsoft.com/office/drawing/2014/main" id="{149FE5FD-57D7-4970-B149-9F50995594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9" name="Text Box 5">
          <a:extLst>
            <a:ext uri="{FF2B5EF4-FFF2-40B4-BE49-F238E27FC236}">
              <a16:creationId xmlns:a16="http://schemas.microsoft.com/office/drawing/2014/main" id="{F940934C-1E2B-4CC3-AE42-8C5A2E48D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0" name="Text Box 5">
          <a:extLst>
            <a:ext uri="{FF2B5EF4-FFF2-40B4-BE49-F238E27FC236}">
              <a16:creationId xmlns:a16="http://schemas.microsoft.com/office/drawing/2014/main" id="{F55E0593-EBFA-4990-BF88-D167AD7FB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1" name="Text Box 5">
          <a:extLst>
            <a:ext uri="{FF2B5EF4-FFF2-40B4-BE49-F238E27FC236}">
              <a16:creationId xmlns:a16="http://schemas.microsoft.com/office/drawing/2014/main" id="{D28587F7-4514-4FF7-82EB-6699B956E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2" name="Text Box 5">
          <a:extLst>
            <a:ext uri="{FF2B5EF4-FFF2-40B4-BE49-F238E27FC236}">
              <a16:creationId xmlns:a16="http://schemas.microsoft.com/office/drawing/2014/main" id="{5BD9EA1C-23BA-4A88-8BBE-D2F800C9B7E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3" name="Text Box 5">
          <a:extLst>
            <a:ext uri="{FF2B5EF4-FFF2-40B4-BE49-F238E27FC236}">
              <a16:creationId xmlns:a16="http://schemas.microsoft.com/office/drawing/2014/main" id="{2F2CF920-77E4-4066-A0E4-6708B2ADBA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4" name="Text Box 5">
          <a:extLst>
            <a:ext uri="{FF2B5EF4-FFF2-40B4-BE49-F238E27FC236}">
              <a16:creationId xmlns:a16="http://schemas.microsoft.com/office/drawing/2014/main" id="{D240277E-3FF2-4842-8BB4-D9AABA3D36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5" name="Text Box 5">
          <a:extLst>
            <a:ext uri="{FF2B5EF4-FFF2-40B4-BE49-F238E27FC236}">
              <a16:creationId xmlns:a16="http://schemas.microsoft.com/office/drawing/2014/main" id="{E328E227-DCA1-43BC-B4B4-9FC7DD249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6" name="Text Box 5">
          <a:extLst>
            <a:ext uri="{FF2B5EF4-FFF2-40B4-BE49-F238E27FC236}">
              <a16:creationId xmlns:a16="http://schemas.microsoft.com/office/drawing/2014/main" id="{4E131C4C-0E10-4B8B-94A0-79645A984B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7" name="Text Box 5">
          <a:extLst>
            <a:ext uri="{FF2B5EF4-FFF2-40B4-BE49-F238E27FC236}">
              <a16:creationId xmlns:a16="http://schemas.microsoft.com/office/drawing/2014/main" id="{A97B9091-90B6-4981-86EE-2A1F4409A2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8" name="Text Box 5">
          <a:extLst>
            <a:ext uri="{FF2B5EF4-FFF2-40B4-BE49-F238E27FC236}">
              <a16:creationId xmlns:a16="http://schemas.microsoft.com/office/drawing/2014/main" id="{77C458A9-567D-4740-A340-AB26895F55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9" name="Text Box 5">
          <a:extLst>
            <a:ext uri="{FF2B5EF4-FFF2-40B4-BE49-F238E27FC236}">
              <a16:creationId xmlns:a16="http://schemas.microsoft.com/office/drawing/2014/main" id="{CB09F861-CC90-4AC4-8DCA-770E29C298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0" name="Text Box 5">
          <a:extLst>
            <a:ext uri="{FF2B5EF4-FFF2-40B4-BE49-F238E27FC236}">
              <a16:creationId xmlns:a16="http://schemas.microsoft.com/office/drawing/2014/main" id="{BECD6E75-2B2B-4847-88EB-041F08B1A6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1" name="Text Box 5">
          <a:extLst>
            <a:ext uri="{FF2B5EF4-FFF2-40B4-BE49-F238E27FC236}">
              <a16:creationId xmlns:a16="http://schemas.microsoft.com/office/drawing/2014/main" id="{257752F1-A973-427E-B3CC-2ADCFF52FB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2" name="Text Box 5">
          <a:extLst>
            <a:ext uri="{FF2B5EF4-FFF2-40B4-BE49-F238E27FC236}">
              <a16:creationId xmlns:a16="http://schemas.microsoft.com/office/drawing/2014/main" id="{1DD99D21-D6D1-464B-9DB5-098DC707B8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3" name="Text Box 5">
          <a:extLst>
            <a:ext uri="{FF2B5EF4-FFF2-40B4-BE49-F238E27FC236}">
              <a16:creationId xmlns:a16="http://schemas.microsoft.com/office/drawing/2014/main" id="{F01E490A-75A7-4E02-B51E-489F34AFB5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4" name="Text Box 5">
          <a:extLst>
            <a:ext uri="{FF2B5EF4-FFF2-40B4-BE49-F238E27FC236}">
              <a16:creationId xmlns:a16="http://schemas.microsoft.com/office/drawing/2014/main" id="{F45C7BA4-BAF6-44FA-89C4-D5F597713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5" name="Text Box 5">
          <a:extLst>
            <a:ext uri="{FF2B5EF4-FFF2-40B4-BE49-F238E27FC236}">
              <a16:creationId xmlns:a16="http://schemas.microsoft.com/office/drawing/2014/main" id="{8377808D-2BB7-429C-BF79-B9C77D7F51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6" name="Text Box 5">
          <a:extLst>
            <a:ext uri="{FF2B5EF4-FFF2-40B4-BE49-F238E27FC236}">
              <a16:creationId xmlns:a16="http://schemas.microsoft.com/office/drawing/2014/main" id="{1CC955C5-0A37-4C29-9698-DBB84C7CE29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7" name="Text Box 5">
          <a:extLst>
            <a:ext uri="{FF2B5EF4-FFF2-40B4-BE49-F238E27FC236}">
              <a16:creationId xmlns:a16="http://schemas.microsoft.com/office/drawing/2014/main" id="{B0F3295F-4B45-49AA-9221-EAADF87010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8" name="Text Box 5">
          <a:extLst>
            <a:ext uri="{FF2B5EF4-FFF2-40B4-BE49-F238E27FC236}">
              <a16:creationId xmlns:a16="http://schemas.microsoft.com/office/drawing/2014/main" id="{569858E3-925F-47F4-902D-5206E81215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9" name="Text Box 5">
          <a:extLst>
            <a:ext uri="{FF2B5EF4-FFF2-40B4-BE49-F238E27FC236}">
              <a16:creationId xmlns:a16="http://schemas.microsoft.com/office/drawing/2014/main" id="{0B9809AB-D6AF-4CE3-A2F4-1BEF0AF33E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0" name="Text Box 5">
          <a:extLst>
            <a:ext uri="{FF2B5EF4-FFF2-40B4-BE49-F238E27FC236}">
              <a16:creationId xmlns:a16="http://schemas.microsoft.com/office/drawing/2014/main" id="{A48AC8A0-46D6-420B-9E3E-7ACE844C49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1" name="Text Box 5">
          <a:extLst>
            <a:ext uri="{FF2B5EF4-FFF2-40B4-BE49-F238E27FC236}">
              <a16:creationId xmlns:a16="http://schemas.microsoft.com/office/drawing/2014/main" id="{9223588A-DE4D-41A7-B1C7-D546D23230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2" name="Text Box 5">
          <a:extLst>
            <a:ext uri="{FF2B5EF4-FFF2-40B4-BE49-F238E27FC236}">
              <a16:creationId xmlns:a16="http://schemas.microsoft.com/office/drawing/2014/main" id="{E66FBF34-317E-42A8-8775-BD9196A511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3" name="Text Box 5">
          <a:extLst>
            <a:ext uri="{FF2B5EF4-FFF2-40B4-BE49-F238E27FC236}">
              <a16:creationId xmlns:a16="http://schemas.microsoft.com/office/drawing/2014/main" id="{2B110842-F18D-4778-B854-3CC93ACA2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4" name="Text Box 5">
          <a:extLst>
            <a:ext uri="{FF2B5EF4-FFF2-40B4-BE49-F238E27FC236}">
              <a16:creationId xmlns:a16="http://schemas.microsoft.com/office/drawing/2014/main" id="{7587FC74-C1CC-4818-B75D-4BEC65999E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5" name="Text Box 5">
          <a:extLst>
            <a:ext uri="{FF2B5EF4-FFF2-40B4-BE49-F238E27FC236}">
              <a16:creationId xmlns:a16="http://schemas.microsoft.com/office/drawing/2014/main" id="{2DE44977-D549-4F1F-B3A7-AA92F28CA4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6" name="Text Box 5">
          <a:extLst>
            <a:ext uri="{FF2B5EF4-FFF2-40B4-BE49-F238E27FC236}">
              <a16:creationId xmlns:a16="http://schemas.microsoft.com/office/drawing/2014/main" id="{CF9BB458-3979-4546-B16A-AD27A9CE6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7" name="Text Box 5">
          <a:extLst>
            <a:ext uri="{FF2B5EF4-FFF2-40B4-BE49-F238E27FC236}">
              <a16:creationId xmlns:a16="http://schemas.microsoft.com/office/drawing/2014/main" id="{94E46EBA-FC11-4721-A42E-09BC4CCFA2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8" name="Text Box 5">
          <a:extLst>
            <a:ext uri="{FF2B5EF4-FFF2-40B4-BE49-F238E27FC236}">
              <a16:creationId xmlns:a16="http://schemas.microsoft.com/office/drawing/2014/main" id="{2E2FD429-9175-446E-BD39-B7015A2AE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9" name="Text Box 5">
          <a:extLst>
            <a:ext uri="{FF2B5EF4-FFF2-40B4-BE49-F238E27FC236}">
              <a16:creationId xmlns:a16="http://schemas.microsoft.com/office/drawing/2014/main" id="{7D448A56-BD71-4571-8317-AC10AC0B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0" name="Text Box 5">
          <a:extLst>
            <a:ext uri="{FF2B5EF4-FFF2-40B4-BE49-F238E27FC236}">
              <a16:creationId xmlns:a16="http://schemas.microsoft.com/office/drawing/2014/main" id="{2D621142-90C6-49FC-BBA4-3D31742CF1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1" name="Text Box 5">
          <a:extLst>
            <a:ext uri="{FF2B5EF4-FFF2-40B4-BE49-F238E27FC236}">
              <a16:creationId xmlns:a16="http://schemas.microsoft.com/office/drawing/2014/main" id="{5A0E9229-9297-46A6-9BFB-6244E8A877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2" name="Text Box 5">
          <a:extLst>
            <a:ext uri="{FF2B5EF4-FFF2-40B4-BE49-F238E27FC236}">
              <a16:creationId xmlns:a16="http://schemas.microsoft.com/office/drawing/2014/main" id="{6B849638-0DAD-472E-AB13-E6F3414481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3" name="Text Box 5">
          <a:extLst>
            <a:ext uri="{FF2B5EF4-FFF2-40B4-BE49-F238E27FC236}">
              <a16:creationId xmlns:a16="http://schemas.microsoft.com/office/drawing/2014/main" id="{E70ED3D6-4AF5-471C-846A-B4897DA9A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4" name="Text Box 5">
          <a:extLst>
            <a:ext uri="{FF2B5EF4-FFF2-40B4-BE49-F238E27FC236}">
              <a16:creationId xmlns:a16="http://schemas.microsoft.com/office/drawing/2014/main" id="{D92151EE-0E31-4CFE-9712-4E6A94E5E5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5" name="Text Box 5">
          <a:extLst>
            <a:ext uri="{FF2B5EF4-FFF2-40B4-BE49-F238E27FC236}">
              <a16:creationId xmlns:a16="http://schemas.microsoft.com/office/drawing/2014/main" id="{40E07E58-4B5B-4FEF-BE80-073B1FF80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6" name="Text Box 5">
          <a:extLst>
            <a:ext uri="{FF2B5EF4-FFF2-40B4-BE49-F238E27FC236}">
              <a16:creationId xmlns:a16="http://schemas.microsoft.com/office/drawing/2014/main" id="{BCFB0830-3CD1-41B6-9A33-2159D3D929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7" name="Text Box 5">
          <a:extLst>
            <a:ext uri="{FF2B5EF4-FFF2-40B4-BE49-F238E27FC236}">
              <a16:creationId xmlns:a16="http://schemas.microsoft.com/office/drawing/2014/main" id="{D3E49A0B-F2A5-4172-9A0F-F98ED816C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8" name="Text Box 5">
          <a:extLst>
            <a:ext uri="{FF2B5EF4-FFF2-40B4-BE49-F238E27FC236}">
              <a16:creationId xmlns:a16="http://schemas.microsoft.com/office/drawing/2014/main" id="{F23336B6-9C5E-4B6D-A95A-B679C28BC2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9" name="Text Box 5">
          <a:extLst>
            <a:ext uri="{FF2B5EF4-FFF2-40B4-BE49-F238E27FC236}">
              <a16:creationId xmlns:a16="http://schemas.microsoft.com/office/drawing/2014/main" id="{2BEFFD45-83D0-4BDE-BDB2-33218751E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0" name="Text Box 5">
          <a:extLst>
            <a:ext uri="{FF2B5EF4-FFF2-40B4-BE49-F238E27FC236}">
              <a16:creationId xmlns:a16="http://schemas.microsoft.com/office/drawing/2014/main" id="{FD2B4F22-C285-4FEF-8FE9-5A279F53CA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1" name="Text Box 5">
          <a:extLst>
            <a:ext uri="{FF2B5EF4-FFF2-40B4-BE49-F238E27FC236}">
              <a16:creationId xmlns:a16="http://schemas.microsoft.com/office/drawing/2014/main" id="{D6087AAC-1607-4B3B-9D78-0EB8221B7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2" name="Text Box 5">
          <a:extLst>
            <a:ext uri="{FF2B5EF4-FFF2-40B4-BE49-F238E27FC236}">
              <a16:creationId xmlns:a16="http://schemas.microsoft.com/office/drawing/2014/main" id="{B60711A0-9B3B-4280-B253-44E68DE116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3" name="Text Box 5">
          <a:extLst>
            <a:ext uri="{FF2B5EF4-FFF2-40B4-BE49-F238E27FC236}">
              <a16:creationId xmlns:a16="http://schemas.microsoft.com/office/drawing/2014/main" id="{36ED6E42-C4DA-41B9-A727-992D2237A6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4" name="Text Box 5">
          <a:extLst>
            <a:ext uri="{FF2B5EF4-FFF2-40B4-BE49-F238E27FC236}">
              <a16:creationId xmlns:a16="http://schemas.microsoft.com/office/drawing/2014/main" id="{B785A768-B150-4172-B07D-630391B677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5" name="Text Box 5">
          <a:extLst>
            <a:ext uri="{FF2B5EF4-FFF2-40B4-BE49-F238E27FC236}">
              <a16:creationId xmlns:a16="http://schemas.microsoft.com/office/drawing/2014/main" id="{B154438B-CB9F-41A8-960F-BEEEFAA09B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6" name="Text Box 5">
          <a:extLst>
            <a:ext uri="{FF2B5EF4-FFF2-40B4-BE49-F238E27FC236}">
              <a16:creationId xmlns:a16="http://schemas.microsoft.com/office/drawing/2014/main" id="{1BF59A29-1F32-4D1B-8E48-ED8F153D60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7" name="Text Box 5">
          <a:extLst>
            <a:ext uri="{FF2B5EF4-FFF2-40B4-BE49-F238E27FC236}">
              <a16:creationId xmlns:a16="http://schemas.microsoft.com/office/drawing/2014/main" id="{B8E11A03-2E84-4B77-B74B-7593512008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8" name="Text Box 5">
          <a:extLst>
            <a:ext uri="{FF2B5EF4-FFF2-40B4-BE49-F238E27FC236}">
              <a16:creationId xmlns:a16="http://schemas.microsoft.com/office/drawing/2014/main" id="{FA068A1D-57FC-4EE6-8093-A521148C8B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9" name="Text Box 5">
          <a:extLst>
            <a:ext uri="{FF2B5EF4-FFF2-40B4-BE49-F238E27FC236}">
              <a16:creationId xmlns:a16="http://schemas.microsoft.com/office/drawing/2014/main" id="{6A6EED0D-867C-43DA-89C3-AD586BB03F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0" name="Text Box 5">
          <a:extLst>
            <a:ext uri="{FF2B5EF4-FFF2-40B4-BE49-F238E27FC236}">
              <a16:creationId xmlns:a16="http://schemas.microsoft.com/office/drawing/2014/main" id="{4792455D-A2BE-4B03-8716-25B65B69A8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1" name="Text Box 5">
          <a:extLst>
            <a:ext uri="{FF2B5EF4-FFF2-40B4-BE49-F238E27FC236}">
              <a16:creationId xmlns:a16="http://schemas.microsoft.com/office/drawing/2014/main" id="{7CC6A5DB-353F-427A-A346-EAC4B7BA8E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2" name="Text Box 5">
          <a:extLst>
            <a:ext uri="{FF2B5EF4-FFF2-40B4-BE49-F238E27FC236}">
              <a16:creationId xmlns:a16="http://schemas.microsoft.com/office/drawing/2014/main" id="{36D693F9-E9BD-43D9-B233-CD320495A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3" name="Text Box 5">
          <a:extLst>
            <a:ext uri="{FF2B5EF4-FFF2-40B4-BE49-F238E27FC236}">
              <a16:creationId xmlns:a16="http://schemas.microsoft.com/office/drawing/2014/main" id="{6EA32049-EBBE-4CA4-BDF4-2B1F6E0C51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4" name="Text Box 5">
          <a:extLst>
            <a:ext uri="{FF2B5EF4-FFF2-40B4-BE49-F238E27FC236}">
              <a16:creationId xmlns:a16="http://schemas.microsoft.com/office/drawing/2014/main" id="{2318D6AE-DA0F-4497-BB4E-8D7ECE1CA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5" name="Text Box 5">
          <a:extLst>
            <a:ext uri="{FF2B5EF4-FFF2-40B4-BE49-F238E27FC236}">
              <a16:creationId xmlns:a16="http://schemas.microsoft.com/office/drawing/2014/main" id="{3F4D089A-6338-4FE4-B832-FFDFA7003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6" name="Text Box 5">
          <a:extLst>
            <a:ext uri="{FF2B5EF4-FFF2-40B4-BE49-F238E27FC236}">
              <a16:creationId xmlns:a16="http://schemas.microsoft.com/office/drawing/2014/main" id="{99366739-B830-4796-9BBB-1597995407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7" name="Text Box 5">
          <a:extLst>
            <a:ext uri="{FF2B5EF4-FFF2-40B4-BE49-F238E27FC236}">
              <a16:creationId xmlns:a16="http://schemas.microsoft.com/office/drawing/2014/main" id="{B6A0C383-B06B-432C-8608-0293079388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8" name="Text Box 5">
          <a:extLst>
            <a:ext uri="{FF2B5EF4-FFF2-40B4-BE49-F238E27FC236}">
              <a16:creationId xmlns:a16="http://schemas.microsoft.com/office/drawing/2014/main" id="{ADF149B0-70BD-4E52-BAE8-78C73E8062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9" name="Text Box 5">
          <a:extLst>
            <a:ext uri="{FF2B5EF4-FFF2-40B4-BE49-F238E27FC236}">
              <a16:creationId xmlns:a16="http://schemas.microsoft.com/office/drawing/2014/main" id="{4BBC5D4A-3BFC-45D8-9C5E-48241C32CF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0" name="Text Box 5">
          <a:extLst>
            <a:ext uri="{FF2B5EF4-FFF2-40B4-BE49-F238E27FC236}">
              <a16:creationId xmlns:a16="http://schemas.microsoft.com/office/drawing/2014/main" id="{6AE47FFD-1282-4990-ABD8-46EDF924D6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1" name="Text Box 5">
          <a:extLst>
            <a:ext uri="{FF2B5EF4-FFF2-40B4-BE49-F238E27FC236}">
              <a16:creationId xmlns:a16="http://schemas.microsoft.com/office/drawing/2014/main" id="{F996DB71-6DA5-4576-937B-D08179ED8F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62" name="Text Box 5">
          <a:extLst>
            <a:ext uri="{FF2B5EF4-FFF2-40B4-BE49-F238E27FC236}">
              <a16:creationId xmlns:a16="http://schemas.microsoft.com/office/drawing/2014/main" id="{7A8D8C24-48E3-4A37-9365-B54B5DBE9C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3" name="Text Box 5">
          <a:extLst>
            <a:ext uri="{FF2B5EF4-FFF2-40B4-BE49-F238E27FC236}">
              <a16:creationId xmlns:a16="http://schemas.microsoft.com/office/drawing/2014/main" id="{6D4881A6-6B88-47C5-B912-B9B2B855437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4" name="Text Box 5">
          <a:extLst>
            <a:ext uri="{FF2B5EF4-FFF2-40B4-BE49-F238E27FC236}">
              <a16:creationId xmlns:a16="http://schemas.microsoft.com/office/drawing/2014/main" id="{6B7694DB-92BB-44F2-A710-30C2801FE4E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5" name="Text Box 5">
          <a:extLst>
            <a:ext uri="{FF2B5EF4-FFF2-40B4-BE49-F238E27FC236}">
              <a16:creationId xmlns:a16="http://schemas.microsoft.com/office/drawing/2014/main" id="{7C1F62F6-8167-4C00-8933-6EA2F34BCC8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6" name="Text Box 5">
          <a:extLst>
            <a:ext uri="{FF2B5EF4-FFF2-40B4-BE49-F238E27FC236}">
              <a16:creationId xmlns:a16="http://schemas.microsoft.com/office/drawing/2014/main" id="{E3AD86B1-A989-4FF7-863E-AF6A6F581E1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67" name="Text Box 5">
          <a:extLst>
            <a:ext uri="{FF2B5EF4-FFF2-40B4-BE49-F238E27FC236}">
              <a16:creationId xmlns:a16="http://schemas.microsoft.com/office/drawing/2014/main" id="{0EB92684-659A-4083-A7D8-E94B926F04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8" name="Text Box 5">
          <a:extLst>
            <a:ext uri="{FF2B5EF4-FFF2-40B4-BE49-F238E27FC236}">
              <a16:creationId xmlns:a16="http://schemas.microsoft.com/office/drawing/2014/main" id="{35C109C4-5CFC-4FBA-B23E-3BC98CDF829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9" name="Text Box 5">
          <a:extLst>
            <a:ext uri="{FF2B5EF4-FFF2-40B4-BE49-F238E27FC236}">
              <a16:creationId xmlns:a16="http://schemas.microsoft.com/office/drawing/2014/main" id="{699CF538-161B-41B5-A042-59D5AA2204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0" name="Text Box 5">
          <a:extLst>
            <a:ext uri="{FF2B5EF4-FFF2-40B4-BE49-F238E27FC236}">
              <a16:creationId xmlns:a16="http://schemas.microsoft.com/office/drawing/2014/main" id="{2F138A2D-6ED4-4751-BB26-7F34CA62B04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1" name="Text Box 5">
          <a:extLst>
            <a:ext uri="{FF2B5EF4-FFF2-40B4-BE49-F238E27FC236}">
              <a16:creationId xmlns:a16="http://schemas.microsoft.com/office/drawing/2014/main" id="{8CDF99C8-182D-491D-926B-51D56C03F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2" name="Text Box 5">
          <a:extLst>
            <a:ext uri="{FF2B5EF4-FFF2-40B4-BE49-F238E27FC236}">
              <a16:creationId xmlns:a16="http://schemas.microsoft.com/office/drawing/2014/main" id="{49C0A0EA-7B93-41B7-B5D7-2BCA4821539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3" name="Text Box 5">
          <a:extLst>
            <a:ext uri="{FF2B5EF4-FFF2-40B4-BE49-F238E27FC236}">
              <a16:creationId xmlns:a16="http://schemas.microsoft.com/office/drawing/2014/main" id="{07539ABC-490C-4C38-923B-E4A4BDD83C8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4" name="Text Box 5">
          <a:extLst>
            <a:ext uri="{FF2B5EF4-FFF2-40B4-BE49-F238E27FC236}">
              <a16:creationId xmlns:a16="http://schemas.microsoft.com/office/drawing/2014/main" id="{167790D5-D498-43D7-A353-BCCB08900A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5" name="Text Box 5">
          <a:extLst>
            <a:ext uri="{FF2B5EF4-FFF2-40B4-BE49-F238E27FC236}">
              <a16:creationId xmlns:a16="http://schemas.microsoft.com/office/drawing/2014/main" id="{89804D9D-4B83-469B-B4B7-43335130CC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6" name="Text Box 5">
          <a:extLst>
            <a:ext uri="{FF2B5EF4-FFF2-40B4-BE49-F238E27FC236}">
              <a16:creationId xmlns:a16="http://schemas.microsoft.com/office/drawing/2014/main" id="{186C2816-89B6-4A34-AA7A-EE451965DF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7" name="Text Box 5">
          <a:extLst>
            <a:ext uri="{FF2B5EF4-FFF2-40B4-BE49-F238E27FC236}">
              <a16:creationId xmlns:a16="http://schemas.microsoft.com/office/drawing/2014/main" id="{A5EC462E-BAD4-4ABC-926B-BD099C3143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8" name="Text Box 5">
          <a:extLst>
            <a:ext uri="{FF2B5EF4-FFF2-40B4-BE49-F238E27FC236}">
              <a16:creationId xmlns:a16="http://schemas.microsoft.com/office/drawing/2014/main" id="{C2DA4F79-B31B-41D1-8D0B-124F08C3DE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9" name="Text Box 5">
          <a:extLst>
            <a:ext uri="{FF2B5EF4-FFF2-40B4-BE49-F238E27FC236}">
              <a16:creationId xmlns:a16="http://schemas.microsoft.com/office/drawing/2014/main" id="{FAF17623-2FCC-40C7-9EA8-EF4434A7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0" name="Text Box 5">
          <a:extLst>
            <a:ext uri="{FF2B5EF4-FFF2-40B4-BE49-F238E27FC236}">
              <a16:creationId xmlns:a16="http://schemas.microsoft.com/office/drawing/2014/main" id="{A8F658E0-0ADE-45A5-ADA2-5639CDFD5C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1" name="Text Box 5">
          <a:extLst>
            <a:ext uri="{FF2B5EF4-FFF2-40B4-BE49-F238E27FC236}">
              <a16:creationId xmlns:a16="http://schemas.microsoft.com/office/drawing/2014/main" id="{6753367F-22E0-4843-9D9E-D2D66F3DE6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2" name="Text Box 5">
          <a:extLst>
            <a:ext uri="{FF2B5EF4-FFF2-40B4-BE49-F238E27FC236}">
              <a16:creationId xmlns:a16="http://schemas.microsoft.com/office/drawing/2014/main" id="{613A1128-3831-4ACD-B773-02894B32A0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3" name="Text Box 5">
          <a:extLst>
            <a:ext uri="{FF2B5EF4-FFF2-40B4-BE49-F238E27FC236}">
              <a16:creationId xmlns:a16="http://schemas.microsoft.com/office/drawing/2014/main" id="{9DB34A0D-024D-44B4-9F28-7F96D39BCC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4" name="Text Box 5">
          <a:extLst>
            <a:ext uri="{FF2B5EF4-FFF2-40B4-BE49-F238E27FC236}">
              <a16:creationId xmlns:a16="http://schemas.microsoft.com/office/drawing/2014/main" id="{88AF2B07-C904-41F3-A450-BF07B03F6D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5" name="Text Box 5">
          <a:extLst>
            <a:ext uri="{FF2B5EF4-FFF2-40B4-BE49-F238E27FC236}">
              <a16:creationId xmlns:a16="http://schemas.microsoft.com/office/drawing/2014/main" id="{306A3EB8-52B1-4887-89A9-033FFCE0D2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6" name="Text Box 5">
          <a:extLst>
            <a:ext uri="{FF2B5EF4-FFF2-40B4-BE49-F238E27FC236}">
              <a16:creationId xmlns:a16="http://schemas.microsoft.com/office/drawing/2014/main" id="{ABB4520B-A507-4652-B76E-116FE659E3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7" name="Text Box 5">
          <a:extLst>
            <a:ext uri="{FF2B5EF4-FFF2-40B4-BE49-F238E27FC236}">
              <a16:creationId xmlns:a16="http://schemas.microsoft.com/office/drawing/2014/main" id="{AA2521B8-8C69-4633-948E-1952C4E95D9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8" name="Text Box 5">
          <a:extLst>
            <a:ext uri="{FF2B5EF4-FFF2-40B4-BE49-F238E27FC236}">
              <a16:creationId xmlns:a16="http://schemas.microsoft.com/office/drawing/2014/main" id="{732DBE2E-C158-472C-B575-1FB52D71233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9" name="Text Box 5">
          <a:extLst>
            <a:ext uri="{FF2B5EF4-FFF2-40B4-BE49-F238E27FC236}">
              <a16:creationId xmlns:a16="http://schemas.microsoft.com/office/drawing/2014/main" id="{D58E7A10-09BA-4C60-90BF-0CA1885DAF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0" name="Text Box 5">
          <a:extLst>
            <a:ext uri="{FF2B5EF4-FFF2-40B4-BE49-F238E27FC236}">
              <a16:creationId xmlns:a16="http://schemas.microsoft.com/office/drawing/2014/main" id="{AD39E564-40AE-4423-9330-4F7F81E9FE2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1" name="Text Box 5">
          <a:extLst>
            <a:ext uri="{FF2B5EF4-FFF2-40B4-BE49-F238E27FC236}">
              <a16:creationId xmlns:a16="http://schemas.microsoft.com/office/drawing/2014/main" id="{491B5C48-F69A-46EB-A611-4E11EDCDE2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2" name="Text Box 5">
          <a:extLst>
            <a:ext uri="{FF2B5EF4-FFF2-40B4-BE49-F238E27FC236}">
              <a16:creationId xmlns:a16="http://schemas.microsoft.com/office/drawing/2014/main" id="{99220342-D8BF-44CD-82D7-87EB61AA72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3" name="Text Box 5">
          <a:extLst>
            <a:ext uri="{FF2B5EF4-FFF2-40B4-BE49-F238E27FC236}">
              <a16:creationId xmlns:a16="http://schemas.microsoft.com/office/drawing/2014/main" id="{064C1857-52A0-45CB-A268-C383B745D8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4" name="Text Box 5">
          <a:extLst>
            <a:ext uri="{FF2B5EF4-FFF2-40B4-BE49-F238E27FC236}">
              <a16:creationId xmlns:a16="http://schemas.microsoft.com/office/drawing/2014/main" id="{F1AA7139-DE82-4034-B978-A4DDD90190A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5" name="Text Box 5">
          <a:extLst>
            <a:ext uri="{FF2B5EF4-FFF2-40B4-BE49-F238E27FC236}">
              <a16:creationId xmlns:a16="http://schemas.microsoft.com/office/drawing/2014/main" id="{BFDF3B3B-43A3-4A6D-8A1B-4467076FF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6" name="Text Box 5">
          <a:extLst>
            <a:ext uri="{FF2B5EF4-FFF2-40B4-BE49-F238E27FC236}">
              <a16:creationId xmlns:a16="http://schemas.microsoft.com/office/drawing/2014/main" id="{801F4D90-8771-4C05-BC1F-944ECC2B421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7" name="Text Box 5">
          <a:extLst>
            <a:ext uri="{FF2B5EF4-FFF2-40B4-BE49-F238E27FC236}">
              <a16:creationId xmlns:a16="http://schemas.microsoft.com/office/drawing/2014/main" id="{5AF9CBE3-CDB7-4D75-AB8F-770761B04D6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8" name="Text Box 5">
          <a:extLst>
            <a:ext uri="{FF2B5EF4-FFF2-40B4-BE49-F238E27FC236}">
              <a16:creationId xmlns:a16="http://schemas.microsoft.com/office/drawing/2014/main" id="{0CA436A8-DF42-45A8-BBBF-A4DA9B04FE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9" name="Text Box 5">
          <a:extLst>
            <a:ext uri="{FF2B5EF4-FFF2-40B4-BE49-F238E27FC236}">
              <a16:creationId xmlns:a16="http://schemas.microsoft.com/office/drawing/2014/main" id="{125001B6-BAAF-4D75-9EFB-6AE1DFA1534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0" name="Text Box 5">
          <a:extLst>
            <a:ext uri="{FF2B5EF4-FFF2-40B4-BE49-F238E27FC236}">
              <a16:creationId xmlns:a16="http://schemas.microsoft.com/office/drawing/2014/main" id="{FC3DE16B-D872-4A51-AD68-4ED1692091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1" name="Text Box 5">
          <a:extLst>
            <a:ext uri="{FF2B5EF4-FFF2-40B4-BE49-F238E27FC236}">
              <a16:creationId xmlns:a16="http://schemas.microsoft.com/office/drawing/2014/main" id="{66CA0F06-C7AA-4206-9775-229A77A3CD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2" name="Text Box 5">
          <a:extLst>
            <a:ext uri="{FF2B5EF4-FFF2-40B4-BE49-F238E27FC236}">
              <a16:creationId xmlns:a16="http://schemas.microsoft.com/office/drawing/2014/main" id="{64CF0F84-9B74-4D60-B178-8843D79123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3" name="Text Box 5">
          <a:extLst>
            <a:ext uri="{FF2B5EF4-FFF2-40B4-BE49-F238E27FC236}">
              <a16:creationId xmlns:a16="http://schemas.microsoft.com/office/drawing/2014/main" id="{A32D24C2-63C7-41AE-974C-7D5B3CDEEB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4" name="Text Box 5">
          <a:extLst>
            <a:ext uri="{FF2B5EF4-FFF2-40B4-BE49-F238E27FC236}">
              <a16:creationId xmlns:a16="http://schemas.microsoft.com/office/drawing/2014/main" id="{F5073C4F-B270-4769-8358-242609EA26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5" name="Text Box 5">
          <a:extLst>
            <a:ext uri="{FF2B5EF4-FFF2-40B4-BE49-F238E27FC236}">
              <a16:creationId xmlns:a16="http://schemas.microsoft.com/office/drawing/2014/main" id="{7A1E49A4-75D8-4264-8214-C4851E4723A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6" name="Text Box 5">
          <a:extLst>
            <a:ext uri="{FF2B5EF4-FFF2-40B4-BE49-F238E27FC236}">
              <a16:creationId xmlns:a16="http://schemas.microsoft.com/office/drawing/2014/main" id="{470F54B7-9E24-42BF-9667-90C08C4DA7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7" name="Text Box 5">
          <a:extLst>
            <a:ext uri="{FF2B5EF4-FFF2-40B4-BE49-F238E27FC236}">
              <a16:creationId xmlns:a16="http://schemas.microsoft.com/office/drawing/2014/main" id="{2ED35B1C-B05B-4CCE-ACA8-2128A45C16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8" name="Text Box 5">
          <a:extLst>
            <a:ext uri="{FF2B5EF4-FFF2-40B4-BE49-F238E27FC236}">
              <a16:creationId xmlns:a16="http://schemas.microsoft.com/office/drawing/2014/main" id="{42D64C87-6543-4B98-ADC1-85CAEB32DF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9" name="Text Box 5">
          <a:extLst>
            <a:ext uri="{FF2B5EF4-FFF2-40B4-BE49-F238E27FC236}">
              <a16:creationId xmlns:a16="http://schemas.microsoft.com/office/drawing/2014/main" id="{9A7D1483-E9E3-4E99-92FF-C1FFCB1DC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10" name="Text Box 5">
          <a:extLst>
            <a:ext uri="{FF2B5EF4-FFF2-40B4-BE49-F238E27FC236}">
              <a16:creationId xmlns:a16="http://schemas.microsoft.com/office/drawing/2014/main" id="{37323E39-B67B-4962-B4C2-C870FF411C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1" name="Text Box 5">
          <a:extLst>
            <a:ext uri="{FF2B5EF4-FFF2-40B4-BE49-F238E27FC236}">
              <a16:creationId xmlns:a16="http://schemas.microsoft.com/office/drawing/2014/main" id="{B46D23CC-0A88-422D-AA97-F849601DE6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2" name="Text Box 5">
          <a:extLst>
            <a:ext uri="{FF2B5EF4-FFF2-40B4-BE49-F238E27FC236}">
              <a16:creationId xmlns:a16="http://schemas.microsoft.com/office/drawing/2014/main" id="{0394A54E-6BEA-45BC-A23F-F71319EDCB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3" name="Text Box 5">
          <a:extLst>
            <a:ext uri="{FF2B5EF4-FFF2-40B4-BE49-F238E27FC236}">
              <a16:creationId xmlns:a16="http://schemas.microsoft.com/office/drawing/2014/main" id="{2DECA682-1A38-4228-B8EA-D0C124E54A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4" name="Text Box 5">
          <a:extLst>
            <a:ext uri="{FF2B5EF4-FFF2-40B4-BE49-F238E27FC236}">
              <a16:creationId xmlns:a16="http://schemas.microsoft.com/office/drawing/2014/main" id="{641397E5-9EDF-40FA-9206-C574CAC76DB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5" name="Text Box 5">
          <a:extLst>
            <a:ext uri="{FF2B5EF4-FFF2-40B4-BE49-F238E27FC236}">
              <a16:creationId xmlns:a16="http://schemas.microsoft.com/office/drawing/2014/main" id="{86A5DCBB-AEAD-4ADF-8885-2ED0B3EA6E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6" name="Text Box 5">
          <a:extLst>
            <a:ext uri="{FF2B5EF4-FFF2-40B4-BE49-F238E27FC236}">
              <a16:creationId xmlns:a16="http://schemas.microsoft.com/office/drawing/2014/main" id="{8C9B456A-AA8F-40E4-865C-4047532014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7" name="Text Box 5">
          <a:extLst>
            <a:ext uri="{FF2B5EF4-FFF2-40B4-BE49-F238E27FC236}">
              <a16:creationId xmlns:a16="http://schemas.microsoft.com/office/drawing/2014/main" id="{819D3F72-08CD-4E40-9BFA-AA81336F65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8" name="Text Box 5">
          <a:extLst>
            <a:ext uri="{FF2B5EF4-FFF2-40B4-BE49-F238E27FC236}">
              <a16:creationId xmlns:a16="http://schemas.microsoft.com/office/drawing/2014/main" id="{A169DC07-B397-4132-B978-9AAE8193F1B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9" name="Text Box 5">
          <a:extLst>
            <a:ext uri="{FF2B5EF4-FFF2-40B4-BE49-F238E27FC236}">
              <a16:creationId xmlns:a16="http://schemas.microsoft.com/office/drawing/2014/main" id="{B13886C9-775B-4D48-8527-88DE026AB5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0" name="Text Box 5">
          <a:extLst>
            <a:ext uri="{FF2B5EF4-FFF2-40B4-BE49-F238E27FC236}">
              <a16:creationId xmlns:a16="http://schemas.microsoft.com/office/drawing/2014/main" id="{CF07AF23-AC24-4C00-B59B-8DE7C33396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1" name="Text Box 5">
          <a:extLst>
            <a:ext uri="{FF2B5EF4-FFF2-40B4-BE49-F238E27FC236}">
              <a16:creationId xmlns:a16="http://schemas.microsoft.com/office/drawing/2014/main" id="{8F621068-57F0-4DC9-B77A-4F77CFEC54E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2" name="Text Box 5">
          <a:extLst>
            <a:ext uri="{FF2B5EF4-FFF2-40B4-BE49-F238E27FC236}">
              <a16:creationId xmlns:a16="http://schemas.microsoft.com/office/drawing/2014/main" id="{5713937A-DA15-4067-82B1-3CAA0FFF7A4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3" name="Text Box 5">
          <a:extLst>
            <a:ext uri="{FF2B5EF4-FFF2-40B4-BE49-F238E27FC236}">
              <a16:creationId xmlns:a16="http://schemas.microsoft.com/office/drawing/2014/main" id="{C1FDD322-B7A6-48DA-8326-A6400CC926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4" name="Text Box 5">
          <a:extLst>
            <a:ext uri="{FF2B5EF4-FFF2-40B4-BE49-F238E27FC236}">
              <a16:creationId xmlns:a16="http://schemas.microsoft.com/office/drawing/2014/main" id="{F61BDF86-1054-423B-8479-8F145884D6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5" name="Text Box 5">
          <a:extLst>
            <a:ext uri="{FF2B5EF4-FFF2-40B4-BE49-F238E27FC236}">
              <a16:creationId xmlns:a16="http://schemas.microsoft.com/office/drawing/2014/main" id="{51178444-6000-4FD2-B38A-17D7111253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6" name="Text Box 5">
          <a:extLst>
            <a:ext uri="{FF2B5EF4-FFF2-40B4-BE49-F238E27FC236}">
              <a16:creationId xmlns:a16="http://schemas.microsoft.com/office/drawing/2014/main" id="{61DFB677-F84A-4424-8637-578F396A218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7" name="Text Box 5">
          <a:extLst>
            <a:ext uri="{FF2B5EF4-FFF2-40B4-BE49-F238E27FC236}">
              <a16:creationId xmlns:a16="http://schemas.microsoft.com/office/drawing/2014/main" id="{BFE87737-19D0-4BED-8A0C-BC3B4F9C86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8" name="Text Box 5">
          <a:extLst>
            <a:ext uri="{FF2B5EF4-FFF2-40B4-BE49-F238E27FC236}">
              <a16:creationId xmlns:a16="http://schemas.microsoft.com/office/drawing/2014/main" id="{FB992522-DC84-4B9C-8629-01EEE6F987F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9" name="Text Box 5">
          <a:extLst>
            <a:ext uri="{FF2B5EF4-FFF2-40B4-BE49-F238E27FC236}">
              <a16:creationId xmlns:a16="http://schemas.microsoft.com/office/drawing/2014/main" id="{00D23A9D-488A-4294-B63A-F1CC0F3386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0" name="Text Box 5">
          <a:extLst>
            <a:ext uri="{FF2B5EF4-FFF2-40B4-BE49-F238E27FC236}">
              <a16:creationId xmlns:a16="http://schemas.microsoft.com/office/drawing/2014/main" id="{660D95C5-5AE8-48FB-A95B-668CD02115D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1" name="Text Box 5">
          <a:extLst>
            <a:ext uri="{FF2B5EF4-FFF2-40B4-BE49-F238E27FC236}">
              <a16:creationId xmlns:a16="http://schemas.microsoft.com/office/drawing/2014/main" id="{BBB8909B-F8EC-42E7-9497-FA4B04D7BA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32" name="Text Box 5">
          <a:extLst>
            <a:ext uri="{FF2B5EF4-FFF2-40B4-BE49-F238E27FC236}">
              <a16:creationId xmlns:a16="http://schemas.microsoft.com/office/drawing/2014/main" id="{CEE41045-7101-418B-BEC9-3476875CD6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3" name="Text Box 5">
          <a:extLst>
            <a:ext uri="{FF2B5EF4-FFF2-40B4-BE49-F238E27FC236}">
              <a16:creationId xmlns:a16="http://schemas.microsoft.com/office/drawing/2014/main" id="{B225A878-CC07-43F8-A8E0-E9DF44953FC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4" name="Text Box 5">
          <a:extLst>
            <a:ext uri="{FF2B5EF4-FFF2-40B4-BE49-F238E27FC236}">
              <a16:creationId xmlns:a16="http://schemas.microsoft.com/office/drawing/2014/main" id="{6B682814-1954-417D-A691-088BC17F99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5" name="Text Box 5">
          <a:extLst>
            <a:ext uri="{FF2B5EF4-FFF2-40B4-BE49-F238E27FC236}">
              <a16:creationId xmlns:a16="http://schemas.microsoft.com/office/drawing/2014/main" id="{2C9E1DD0-92D9-43AC-B726-2FA91F54362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736" name="Text Box 5">
          <a:extLst>
            <a:ext uri="{FF2B5EF4-FFF2-40B4-BE49-F238E27FC236}">
              <a16:creationId xmlns:a16="http://schemas.microsoft.com/office/drawing/2014/main" id="{D7C373B3-C8AD-449B-8001-4E9858F90A3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37" name="Text Box 5">
          <a:extLst>
            <a:ext uri="{FF2B5EF4-FFF2-40B4-BE49-F238E27FC236}">
              <a16:creationId xmlns:a16="http://schemas.microsoft.com/office/drawing/2014/main" id="{E173EDF2-951D-441B-BF3B-FB671938C1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8" name="Text Box 5">
          <a:extLst>
            <a:ext uri="{FF2B5EF4-FFF2-40B4-BE49-F238E27FC236}">
              <a16:creationId xmlns:a16="http://schemas.microsoft.com/office/drawing/2014/main" id="{D73348BC-653A-4049-ACAA-3B12696D7E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9" name="Text Box 5">
          <a:extLst>
            <a:ext uri="{FF2B5EF4-FFF2-40B4-BE49-F238E27FC236}">
              <a16:creationId xmlns:a16="http://schemas.microsoft.com/office/drawing/2014/main" id="{317B2EE6-165C-427E-96E0-0C1F55DCD82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0" name="Text Box 5">
          <a:extLst>
            <a:ext uri="{FF2B5EF4-FFF2-40B4-BE49-F238E27FC236}">
              <a16:creationId xmlns:a16="http://schemas.microsoft.com/office/drawing/2014/main" id="{FDA394C1-E4A4-4475-9BDB-D970D8ED34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1" name="Text Box 5">
          <a:extLst>
            <a:ext uri="{FF2B5EF4-FFF2-40B4-BE49-F238E27FC236}">
              <a16:creationId xmlns:a16="http://schemas.microsoft.com/office/drawing/2014/main" id="{6FB188F8-E19F-4988-96C2-B2AEE40AD93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2" name="Text Box 5">
          <a:extLst>
            <a:ext uri="{FF2B5EF4-FFF2-40B4-BE49-F238E27FC236}">
              <a16:creationId xmlns:a16="http://schemas.microsoft.com/office/drawing/2014/main" id="{59CE74A8-AA65-451C-8B17-EDAB267475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3" name="Text Box 5">
          <a:extLst>
            <a:ext uri="{FF2B5EF4-FFF2-40B4-BE49-F238E27FC236}">
              <a16:creationId xmlns:a16="http://schemas.microsoft.com/office/drawing/2014/main" id="{D28B71F6-8EE6-48AE-8453-E4E018480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4" name="Text Box 5">
          <a:extLst>
            <a:ext uri="{FF2B5EF4-FFF2-40B4-BE49-F238E27FC236}">
              <a16:creationId xmlns:a16="http://schemas.microsoft.com/office/drawing/2014/main" id="{09957EF8-3307-4C90-A886-9A7AA884A0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5" name="Text Box 5">
          <a:extLst>
            <a:ext uri="{FF2B5EF4-FFF2-40B4-BE49-F238E27FC236}">
              <a16:creationId xmlns:a16="http://schemas.microsoft.com/office/drawing/2014/main" id="{9B7DEACE-2036-4A1F-A8D7-79C0E6EE1E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6" name="Text Box 5">
          <a:extLst>
            <a:ext uri="{FF2B5EF4-FFF2-40B4-BE49-F238E27FC236}">
              <a16:creationId xmlns:a16="http://schemas.microsoft.com/office/drawing/2014/main" id="{9AA63B69-0A5E-4EF6-8A70-C3DDAC62CB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7" name="Text Box 5">
          <a:extLst>
            <a:ext uri="{FF2B5EF4-FFF2-40B4-BE49-F238E27FC236}">
              <a16:creationId xmlns:a16="http://schemas.microsoft.com/office/drawing/2014/main" id="{078D3C1F-7C3C-4DE1-8709-DA1A304E7DB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8" name="Text Box 5">
          <a:extLst>
            <a:ext uri="{FF2B5EF4-FFF2-40B4-BE49-F238E27FC236}">
              <a16:creationId xmlns:a16="http://schemas.microsoft.com/office/drawing/2014/main" id="{EC17CE37-0192-4A30-B98C-4A534B63D58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9" name="Text Box 5">
          <a:extLst>
            <a:ext uri="{FF2B5EF4-FFF2-40B4-BE49-F238E27FC236}">
              <a16:creationId xmlns:a16="http://schemas.microsoft.com/office/drawing/2014/main" id="{317A06EF-7294-48D9-B86F-37E8942C59E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0" name="Text Box 5">
          <a:extLst>
            <a:ext uri="{FF2B5EF4-FFF2-40B4-BE49-F238E27FC236}">
              <a16:creationId xmlns:a16="http://schemas.microsoft.com/office/drawing/2014/main" id="{EB8C9861-3AAF-4CA5-A4EA-DE0144302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1" name="Text Box 5">
          <a:extLst>
            <a:ext uri="{FF2B5EF4-FFF2-40B4-BE49-F238E27FC236}">
              <a16:creationId xmlns:a16="http://schemas.microsoft.com/office/drawing/2014/main" id="{94E7EF59-4D30-42FC-91D7-6CF24FC280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2" name="Text Box 5">
          <a:extLst>
            <a:ext uri="{FF2B5EF4-FFF2-40B4-BE49-F238E27FC236}">
              <a16:creationId xmlns:a16="http://schemas.microsoft.com/office/drawing/2014/main" id="{B9A41535-F973-4BD0-9DAA-1C781A462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3" name="Text Box 5">
          <a:extLst>
            <a:ext uri="{FF2B5EF4-FFF2-40B4-BE49-F238E27FC236}">
              <a16:creationId xmlns:a16="http://schemas.microsoft.com/office/drawing/2014/main" id="{10286705-EFD0-471F-8B65-1EF2C0A089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4" name="Text Box 5">
          <a:extLst>
            <a:ext uri="{FF2B5EF4-FFF2-40B4-BE49-F238E27FC236}">
              <a16:creationId xmlns:a16="http://schemas.microsoft.com/office/drawing/2014/main" id="{913BE92D-DAFE-4008-9E00-80496AD90EA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5" name="Text Box 5">
          <a:extLst>
            <a:ext uri="{FF2B5EF4-FFF2-40B4-BE49-F238E27FC236}">
              <a16:creationId xmlns:a16="http://schemas.microsoft.com/office/drawing/2014/main" id="{A58D4F85-91B0-4EF1-9C48-B093DACA4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6" name="Text Box 5">
          <a:extLst>
            <a:ext uri="{FF2B5EF4-FFF2-40B4-BE49-F238E27FC236}">
              <a16:creationId xmlns:a16="http://schemas.microsoft.com/office/drawing/2014/main" id="{7646A082-C19E-4F90-A57C-3863DF2FD3F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7" name="Text Box 5">
          <a:extLst>
            <a:ext uri="{FF2B5EF4-FFF2-40B4-BE49-F238E27FC236}">
              <a16:creationId xmlns:a16="http://schemas.microsoft.com/office/drawing/2014/main" id="{174F6F6F-337D-4B71-B599-232D6C3FDC2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8" name="Text Box 5">
          <a:extLst>
            <a:ext uri="{FF2B5EF4-FFF2-40B4-BE49-F238E27FC236}">
              <a16:creationId xmlns:a16="http://schemas.microsoft.com/office/drawing/2014/main" id="{DAA4B2C9-76E8-469D-AEBB-3A7FFEE189B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9" name="Text Box 5">
          <a:extLst>
            <a:ext uri="{FF2B5EF4-FFF2-40B4-BE49-F238E27FC236}">
              <a16:creationId xmlns:a16="http://schemas.microsoft.com/office/drawing/2014/main" id="{2390AB1B-E17A-4904-913D-C65582D37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0" name="Text Box 5">
          <a:extLst>
            <a:ext uri="{FF2B5EF4-FFF2-40B4-BE49-F238E27FC236}">
              <a16:creationId xmlns:a16="http://schemas.microsoft.com/office/drawing/2014/main" id="{35A6D5A5-8D5D-44F0-A869-B68673A2383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1" name="Text Box 5">
          <a:extLst>
            <a:ext uri="{FF2B5EF4-FFF2-40B4-BE49-F238E27FC236}">
              <a16:creationId xmlns:a16="http://schemas.microsoft.com/office/drawing/2014/main" id="{562AFB5C-3392-4D95-9962-CD30F027BD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2" name="Text Box 5">
          <a:extLst>
            <a:ext uri="{FF2B5EF4-FFF2-40B4-BE49-F238E27FC236}">
              <a16:creationId xmlns:a16="http://schemas.microsoft.com/office/drawing/2014/main" id="{FA23D1E6-DFA5-4899-9B8F-F90896C1B8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3" name="Text Box 5">
          <a:extLst>
            <a:ext uri="{FF2B5EF4-FFF2-40B4-BE49-F238E27FC236}">
              <a16:creationId xmlns:a16="http://schemas.microsoft.com/office/drawing/2014/main" id="{E51EDD14-941F-4B3B-AEA6-ECC5D3F56EC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4" name="Text Box 5">
          <a:extLst>
            <a:ext uri="{FF2B5EF4-FFF2-40B4-BE49-F238E27FC236}">
              <a16:creationId xmlns:a16="http://schemas.microsoft.com/office/drawing/2014/main" id="{3EF33E44-0882-496A-94F7-DE09F46777D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5" name="Text Box 5">
          <a:extLst>
            <a:ext uri="{FF2B5EF4-FFF2-40B4-BE49-F238E27FC236}">
              <a16:creationId xmlns:a16="http://schemas.microsoft.com/office/drawing/2014/main" id="{C1323B9E-62DB-48AB-B9B6-05006643A6B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6" name="Text Box 5">
          <a:extLst>
            <a:ext uri="{FF2B5EF4-FFF2-40B4-BE49-F238E27FC236}">
              <a16:creationId xmlns:a16="http://schemas.microsoft.com/office/drawing/2014/main" id="{AB7BE223-63D1-4989-B183-B07F3311FF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7" name="Text Box 5">
          <a:extLst>
            <a:ext uri="{FF2B5EF4-FFF2-40B4-BE49-F238E27FC236}">
              <a16:creationId xmlns:a16="http://schemas.microsoft.com/office/drawing/2014/main" id="{71C927D8-1486-44C1-AEDD-98D3B64EC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8" name="Text Box 5">
          <a:extLst>
            <a:ext uri="{FF2B5EF4-FFF2-40B4-BE49-F238E27FC236}">
              <a16:creationId xmlns:a16="http://schemas.microsoft.com/office/drawing/2014/main" id="{E21892BA-BD70-40EF-86DE-9AFC3AFF9C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9" name="Text Box 5">
          <a:extLst>
            <a:ext uri="{FF2B5EF4-FFF2-40B4-BE49-F238E27FC236}">
              <a16:creationId xmlns:a16="http://schemas.microsoft.com/office/drawing/2014/main" id="{F07BC1D5-1D83-4D1E-BD2F-580480F4481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0" name="Text Box 5">
          <a:extLst>
            <a:ext uri="{FF2B5EF4-FFF2-40B4-BE49-F238E27FC236}">
              <a16:creationId xmlns:a16="http://schemas.microsoft.com/office/drawing/2014/main" id="{97CAF188-D611-4CD9-B8CA-4C36C5A960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1" name="Text Box 5">
          <a:extLst>
            <a:ext uri="{FF2B5EF4-FFF2-40B4-BE49-F238E27FC236}">
              <a16:creationId xmlns:a16="http://schemas.microsoft.com/office/drawing/2014/main" id="{38EC46BF-244E-43EE-8C04-49541418C21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2" name="Text Box 5">
          <a:extLst>
            <a:ext uri="{FF2B5EF4-FFF2-40B4-BE49-F238E27FC236}">
              <a16:creationId xmlns:a16="http://schemas.microsoft.com/office/drawing/2014/main" id="{507D93AB-5EA4-4448-96FF-1EB61A29CB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3" name="Text Box 5">
          <a:extLst>
            <a:ext uri="{FF2B5EF4-FFF2-40B4-BE49-F238E27FC236}">
              <a16:creationId xmlns:a16="http://schemas.microsoft.com/office/drawing/2014/main" id="{71188ABC-8ADD-4D77-B7F2-EEAED811D9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4" name="Text Box 5">
          <a:extLst>
            <a:ext uri="{FF2B5EF4-FFF2-40B4-BE49-F238E27FC236}">
              <a16:creationId xmlns:a16="http://schemas.microsoft.com/office/drawing/2014/main" id="{A72B0DDE-323C-431A-9456-50EFDB7E2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5" name="Text Box 5">
          <a:extLst>
            <a:ext uri="{FF2B5EF4-FFF2-40B4-BE49-F238E27FC236}">
              <a16:creationId xmlns:a16="http://schemas.microsoft.com/office/drawing/2014/main" id="{522B816D-7523-4BB6-A380-2CA026CCC2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6" name="Text Box 5">
          <a:extLst>
            <a:ext uri="{FF2B5EF4-FFF2-40B4-BE49-F238E27FC236}">
              <a16:creationId xmlns:a16="http://schemas.microsoft.com/office/drawing/2014/main" id="{5794F2B3-E4C9-4A62-A69D-2BC8FDCEE5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7" name="Text Box 5">
          <a:extLst>
            <a:ext uri="{FF2B5EF4-FFF2-40B4-BE49-F238E27FC236}">
              <a16:creationId xmlns:a16="http://schemas.microsoft.com/office/drawing/2014/main" id="{639557C9-0A4D-43ED-B854-0FFC02F6BEF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8" name="Text Box 5">
          <a:extLst>
            <a:ext uri="{FF2B5EF4-FFF2-40B4-BE49-F238E27FC236}">
              <a16:creationId xmlns:a16="http://schemas.microsoft.com/office/drawing/2014/main" id="{F0A15FC7-7C93-4462-B20E-AC5D290A8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9" name="Text Box 5">
          <a:extLst>
            <a:ext uri="{FF2B5EF4-FFF2-40B4-BE49-F238E27FC236}">
              <a16:creationId xmlns:a16="http://schemas.microsoft.com/office/drawing/2014/main" id="{E1D8BBFD-0E1B-49D7-99D1-8A3ECDD13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80" name="Text Box 5">
          <a:extLst>
            <a:ext uri="{FF2B5EF4-FFF2-40B4-BE49-F238E27FC236}">
              <a16:creationId xmlns:a16="http://schemas.microsoft.com/office/drawing/2014/main" id="{97986A79-37DF-41BA-9CDA-6ACE7E4C8A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1" name="Text Box 5">
          <a:extLst>
            <a:ext uri="{FF2B5EF4-FFF2-40B4-BE49-F238E27FC236}">
              <a16:creationId xmlns:a16="http://schemas.microsoft.com/office/drawing/2014/main" id="{2DFD7BE7-F59C-4B10-AC06-CA8429A205CE}"/>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2" name="Text Box 5">
          <a:extLst>
            <a:ext uri="{FF2B5EF4-FFF2-40B4-BE49-F238E27FC236}">
              <a16:creationId xmlns:a16="http://schemas.microsoft.com/office/drawing/2014/main" id="{714554B6-2BC6-4691-8852-B7E2FE1E913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3" name="Text Box 5">
          <a:extLst>
            <a:ext uri="{FF2B5EF4-FFF2-40B4-BE49-F238E27FC236}">
              <a16:creationId xmlns:a16="http://schemas.microsoft.com/office/drawing/2014/main" id="{E66CB7A6-9D2D-459F-9D7A-B5FD422859B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4" name="Text Box 5">
          <a:extLst>
            <a:ext uri="{FF2B5EF4-FFF2-40B4-BE49-F238E27FC236}">
              <a16:creationId xmlns:a16="http://schemas.microsoft.com/office/drawing/2014/main" id="{47A6F1FD-A922-47EF-AEA4-02001E3C9B6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5" name="Text Box 5">
          <a:extLst>
            <a:ext uri="{FF2B5EF4-FFF2-40B4-BE49-F238E27FC236}">
              <a16:creationId xmlns:a16="http://schemas.microsoft.com/office/drawing/2014/main" id="{8132D503-5290-4F05-8117-6E3AE53E4D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6" name="Text Box 5">
          <a:extLst>
            <a:ext uri="{FF2B5EF4-FFF2-40B4-BE49-F238E27FC236}">
              <a16:creationId xmlns:a16="http://schemas.microsoft.com/office/drawing/2014/main" id="{60C34899-F120-4668-BE91-AE43E0CC3E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7" name="Text Box 5">
          <a:extLst>
            <a:ext uri="{FF2B5EF4-FFF2-40B4-BE49-F238E27FC236}">
              <a16:creationId xmlns:a16="http://schemas.microsoft.com/office/drawing/2014/main" id="{B768C0A3-1C83-42E1-A5DC-E1D2D6684DF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8" name="Text Box 5">
          <a:extLst>
            <a:ext uri="{FF2B5EF4-FFF2-40B4-BE49-F238E27FC236}">
              <a16:creationId xmlns:a16="http://schemas.microsoft.com/office/drawing/2014/main" id="{6022C8F8-4E00-447F-876F-282544396A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9" name="Text Box 5">
          <a:extLst>
            <a:ext uri="{FF2B5EF4-FFF2-40B4-BE49-F238E27FC236}">
              <a16:creationId xmlns:a16="http://schemas.microsoft.com/office/drawing/2014/main" id="{99F72576-C5DF-48F6-9DE1-7FD7C71BF41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0" name="Text Box 5">
          <a:extLst>
            <a:ext uri="{FF2B5EF4-FFF2-40B4-BE49-F238E27FC236}">
              <a16:creationId xmlns:a16="http://schemas.microsoft.com/office/drawing/2014/main" id="{FE918D6E-FD13-4F86-B333-EC551FCCA8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1" name="Text Box 5">
          <a:extLst>
            <a:ext uri="{FF2B5EF4-FFF2-40B4-BE49-F238E27FC236}">
              <a16:creationId xmlns:a16="http://schemas.microsoft.com/office/drawing/2014/main" id="{FCBD2A12-2472-4420-9A35-20D64873BE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2" name="Text Box 5">
          <a:extLst>
            <a:ext uri="{FF2B5EF4-FFF2-40B4-BE49-F238E27FC236}">
              <a16:creationId xmlns:a16="http://schemas.microsoft.com/office/drawing/2014/main" id="{70D42CF2-0506-4A1C-9D6A-B8CF336AFD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3" name="Text Box 5">
          <a:extLst>
            <a:ext uri="{FF2B5EF4-FFF2-40B4-BE49-F238E27FC236}">
              <a16:creationId xmlns:a16="http://schemas.microsoft.com/office/drawing/2014/main" id="{A3D91990-430A-4027-9685-09E3411A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4" name="Text Box 5">
          <a:extLst>
            <a:ext uri="{FF2B5EF4-FFF2-40B4-BE49-F238E27FC236}">
              <a16:creationId xmlns:a16="http://schemas.microsoft.com/office/drawing/2014/main" id="{5CD0F384-9F7C-4E62-A14C-64B255D41D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5" name="Text Box 5">
          <a:extLst>
            <a:ext uri="{FF2B5EF4-FFF2-40B4-BE49-F238E27FC236}">
              <a16:creationId xmlns:a16="http://schemas.microsoft.com/office/drawing/2014/main" id="{0FECA916-D982-4F69-A209-A79AD10CE3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6" name="Text Box 5">
          <a:extLst>
            <a:ext uri="{FF2B5EF4-FFF2-40B4-BE49-F238E27FC236}">
              <a16:creationId xmlns:a16="http://schemas.microsoft.com/office/drawing/2014/main" id="{3E22C548-1E22-489B-8668-400D0A9CA1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7" name="Text Box 5">
          <a:extLst>
            <a:ext uri="{FF2B5EF4-FFF2-40B4-BE49-F238E27FC236}">
              <a16:creationId xmlns:a16="http://schemas.microsoft.com/office/drawing/2014/main" id="{7379AE96-F847-480C-8EC6-53045AFC45A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8" name="Text Box 5">
          <a:extLst>
            <a:ext uri="{FF2B5EF4-FFF2-40B4-BE49-F238E27FC236}">
              <a16:creationId xmlns:a16="http://schemas.microsoft.com/office/drawing/2014/main" id="{3A57C69F-1ED1-4166-B89A-048BF0F051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9" name="Text Box 5">
          <a:extLst>
            <a:ext uri="{FF2B5EF4-FFF2-40B4-BE49-F238E27FC236}">
              <a16:creationId xmlns:a16="http://schemas.microsoft.com/office/drawing/2014/main" id="{E1F1AC55-60A8-4E81-AD9F-7C49FE971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0" name="Text Box 5">
          <a:extLst>
            <a:ext uri="{FF2B5EF4-FFF2-40B4-BE49-F238E27FC236}">
              <a16:creationId xmlns:a16="http://schemas.microsoft.com/office/drawing/2014/main" id="{A7849435-8E70-426B-80FC-40463590A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1" name="Text Box 5">
          <a:extLst>
            <a:ext uri="{FF2B5EF4-FFF2-40B4-BE49-F238E27FC236}">
              <a16:creationId xmlns:a16="http://schemas.microsoft.com/office/drawing/2014/main" id="{37422713-1C5D-4460-A837-C70D7B4102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2" name="Text Box 5">
          <a:extLst>
            <a:ext uri="{FF2B5EF4-FFF2-40B4-BE49-F238E27FC236}">
              <a16:creationId xmlns:a16="http://schemas.microsoft.com/office/drawing/2014/main" id="{0E3FB3A6-ED02-4BC0-BA71-4ED22B6864D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3" name="Text Box 5">
          <a:extLst>
            <a:ext uri="{FF2B5EF4-FFF2-40B4-BE49-F238E27FC236}">
              <a16:creationId xmlns:a16="http://schemas.microsoft.com/office/drawing/2014/main" id="{BFB15240-A9BF-442D-BA14-D31AE643D7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4" name="Text Box 5">
          <a:extLst>
            <a:ext uri="{FF2B5EF4-FFF2-40B4-BE49-F238E27FC236}">
              <a16:creationId xmlns:a16="http://schemas.microsoft.com/office/drawing/2014/main" id="{69343E57-20FF-4D87-AC22-9B287DF22D1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5" name="Text Box 5">
          <a:extLst>
            <a:ext uri="{FF2B5EF4-FFF2-40B4-BE49-F238E27FC236}">
              <a16:creationId xmlns:a16="http://schemas.microsoft.com/office/drawing/2014/main" id="{137025BC-5354-423F-BD49-69F6C05217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6" name="Text Box 5">
          <a:extLst>
            <a:ext uri="{FF2B5EF4-FFF2-40B4-BE49-F238E27FC236}">
              <a16:creationId xmlns:a16="http://schemas.microsoft.com/office/drawing/2014/main" id="{229D660B-6FC3-4A33-93A1-C02CE60E7D5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7" name="Text Box 5">
          <a:extLst>
            <a:ext uri="{FF2B5EF4-FFF2-40B4-BE49-F238E27FC236}">
              <a16:creationId xmlns:a16="http://schemas.microsoft.com/office/drawing/2014/main" id="{71423E7D-080B-46B9-9B05-40236D7A9A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8" name="Text Box 5">
          <a:extLst>
            <a:ext uri="{FF2B5EF4-FFF2-40B4-BE49-F238E27FC236}">
              <a16:creationId xmlns:a16="http://schemas.microsoft.com/office/drawing/2014/main" id="{37755F5A-32D1-40E3-9642-34FE946889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9" name="Text Box 5">
          <a:extLst>
            <a:ext uri="{FF2B5EF4-FFF2-40B4-BE49-F238E27FC236}">
              <a16:creationId xmlns:a16="http://schemas.microsoft.com/office/drawing/2014/main" id="{94805EA2-4CA4-4402-895B-3EB6623634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0" name="Text Box 5">
          <a:extLst>
            <a:ext uri="{FF2B5EF4-FFF2-40B4-BE49-F238E27FC236}">
              <a16:creationId xmlns:a16="http://schemas.microsoft.com/office/drawing/2014/main" id="{08B566BF-95E2-4AE4-BC87-13AC2BE109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1" name="Text Box 5">
          <a:extLst>
            <a:ext uri="{FF2B5EF4-FFF2-40B4-BE49-F238E27FC236}">
              <a16:creationId xmlns:a16="http://schemas.microsoft.com/office/drawing/2014/main" id="{22A58A1F-1B05-43DA-B78E-70A79E3D05D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2" name="Text Box 5">
          <a:extLst>
            <a:ext uri="{FF2B5EF4-FFF2-40B4-BE49-F238E27FC236}">
              <a16:creationId xmlns:a16="http://schemas.microsoft.com/office/drawing/2014/main" id="{DB99F6D7-060E-4B0C-88D8-5F68215383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3" name="Text Box 5">
          <a:extLst>
            <a:ext uri="{FF2B5EF4-FFF2-40B4-BE49-F238E27FC236}">
              <a16:creationId xmlns:a16="http://schemas.microsoft.com/office/drawing/2014/main" id="{D18CA8F7-8872-45F5-9EB4-C2CC91DB3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4" name="Text Box 5">
          <a:extLst>
            <a:ext uri="{FF2B5EF4-FFF2-40B4-BE49-F238E27FC236}">
              <a16:creationId xmlns:a16="http://schemas.microsoft.com/office/drawing/2014/main" id="{F542E765-372E-4BBC-8457-657506B49B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5" name="Text Box 5">
          <a:extLst>
            <a:ext uri="{FF2B5EF4-FFF2-40B4-BE49-F238E27FC236}">
              <a16:creationId xmlns:a16="http://schemas.microsoft.com/office/drawing/2014/main" id="{2D0EDCF9-8616-4710-B8B3-D75131E80DE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6" name="Text Box 5">
          <a:extLst>
            <a:ext uri="{FF2B5EF4-FFF2-40B4-BE49-F238E27FC236}">
              <a16:creationId xmlns:a16="http://schemas.microsoft.com/office/drawing/2014/main" id="{C3A31845-E743-433D-900B-0047D25E962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7" name="Text Box 5">
          <a:extLst>
            <a:ext uri="{FF2B5EF4-FFF2-40B4-BE49-F238E27FC236}">
              <a16:creationId xmlns:a16="http://schemas.microsoft.com/office/drawing/2014/main" id="{B420D5F1-B1F1-459F-A8C1-CEC47B2F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8" name="Text Box 5">
          <a:extLst>
            <a:ext uri="{FF2B5EF4-FFF2-40B4-BE49-F238E27FC236}">
              <a16:creationId xmlns:a16="http://schemas.microsoft.com/office/drawing/2014/main" id="{1E4FA493-FB53-482E-B5E1-D9E686E63F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9" name="Text Box 5">
          <a:extLst>
            <a:ext uri="{FF2B5EF4-FFF2-40B4-BE49-F238E27FC236}">
              <a16:creationId xmlns:a16="http://schemas.microsoft.com/office/drawing/2014/main" id="{2F96E357-CE23-4482-837B-17A6582C7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0" name="Text Box 5">
          <a:extLst>
            <a:ext uri="{FF2B5EF4-FFF2-40B4-BE49-F238E27FC236}">
              <a16:creationId xmlns:a16="http://schemas.microsoft.com/office/drawing/2014/main" id="{0BBD4E93-6128-4CD4-8B89-A0F7F8961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1" name="Text Box 5">
          <a:extLst>
            <a:ext uri="{FF2B5EF4-FFF2-40B4-BE49-F238E27FC236}">
              <a16:creationId xmlns:a16="http://schemas.microsoft.com/office/drawing/2014/main" id="{932A2893-D8D5-44E8-B20C-72302D4E1F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2" name="Text Box 5">
          <a:extLst>
            <a:ext uri="{FF2B5EF4-FFF2-40B4-BE49-F238E27FC236}">
              <a16:creationId xmlns:a16="http://schemas.microsoft.com/office/drawing/2014/main" id="{A183965E-0B15-46DD-9FE9-CA947AAF4D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3" name="Text Box 5">
          <a:extLst>
            <a:ext uri="{FF2B5EF4-FFF2-40B4-BE49-F238E27FC236}">
              <a16:creationId xmlns:a16="http://schemas.microsoft.com/office/drawing/2014/main" id="{979779DD-A590-4167-B683-C0C9D22D81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4" name="Text Box 5">
          <a:extLst>
            <a:ext uri="{FF2B5EF4-FFF2-40B4-BE49-F238E27FC236}">
              <a16:creationId xmlns:a16="http://schemas.microsoft.com/office/drawing/2014/main" id="{63736A2D-827E-460C-9272-E39296B633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5" name="Text Box 5">
          <a:extLst>
            <a:ext uri="{FF2B5EF4-FFF2-40B4-BE49-F238E27FC236}">
              <a16:creationId xmlns:a16="http://schemas.microsoft.com/office/drawing/2014/main" id="{E22E1AB2-5B8C-4674-BF6E-5D79439517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6" name="Text Box 5">
          <a:extLst>
            <a:ext uri="{FF2B5EF4-FFF2-40B4-BE49-F238E27FC236}">
              <a16:creationId xmlns:a16="http://schemas.microsoft.com/office/drawing/2014/main" id="{89D62541-855B-4BD3-BDC8-077BFBCE20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7" name="Text Box 5">
          <a:extLst>
            <a:ext uri="{FF2B5EF4-FFF2-40B4-BE49-F238E27FC236}">
              <a16:creationId xmlns:a16="http://schemas.microsoft.com/office/drawing/2014/main" id="{1F0210A7-54D0-4F23-9589-E9D13DA8812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8" name="Text Box 5">
          <a:extLst>
            <a:ext uri="{FF2B5EF4-FFF2-40B4-BE49-F238E27FC236}">
              <a16:creationId xmlns:a16="http://schemas.microsoft.com/office/drawing/2014/main" id="{D4D47B96-64EB-4CCC-8365-3AF36EEF6C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29" name="Text Box 5">
          <a:extLst>
            <a:ext uri="{FF2B5EF4-FFF2-40B4-BE49-F238E27FC236}">
              <a16:creationId xmlns:a16="http://schemas.microsoft.com/office/drawing/2014/main" id="{736FF737-2D04-44E9-9D85-72EA257604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0" name="Text Box 5">
          <a:extLst>
            <a:ext uri="{FF2B5EF4-FFF2-40B4-BE49-F238E27FC236}">
              <a16:creationId xmlns:a16="http://schemas.microsoft.com/office/drawing/2014/main" id="{D66C315B-3E70-4EC1-9C02-B76FF5CB54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1" name="Text Box 5">
          <a:extLst>
            <a:ext uri="{FF2B5EF4-FFF2-40B4-BE49-F238E27FC236}">
              <a16:creationId xmlns:a16="http://schemas.microsoft.com/office/drawing/2014/main" id="{7A6D08FF-F02D-4A2D-B960-8774C8E2A17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32" name="Text Box 5">
          <a:extLst>
            <a:ext uri="{FF2B5EF4-FFF2-40B4-BE49-F238E27FC236}">
              <a16:creationId xmlns:a16="http://schemas.microsoft.com/office/drawing/2014/main" id="{DE86A7EC-8A28-4FA4-9EFC-53F4FF2A549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3" name="Text Box 5">
          <a:extLst>
            <a:ext uri="{FF2B5EF4-FFF2-40B4-BE49-F238E27FC236}">
              <a16:creationId xmlns:a16="http://schemas.microsoft.com/office/drawing/2014/main" id="{7ABF8A5A-DBFC-46D5-86F5-B7BEFBD92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4" name="Text Box 5">
          <a:extLst>
            <a:ext uri="{FF2B5EF4-FFF2-40B4-BE49-F238E27FC236}">
              <a16:creationId xmlns:a16="http://schemas.microsoft.com/office/drawing/2014/main" id="{0EF7EDD5-6E6E-47EF-8B19-5F8F08F35C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5" name="Text Box 5">
          <a:extLst>
            <a:ext uri="{FF2B5EF4-FFF2-40B4-BE49-F238E27FC236}">
              <a16:creationId xmlns:a16="http://schemas.microsoft.com/office/drawing/2014/main" id="{989EA31B-8B2D-4D9D-9106-140634E7E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6" name="Text Box 5">
          <a:extLst>
            <a:ext uri="{FF2B5EF4-FFF2-40B4-BE49-F238E27FC236}">
              <a16:creationId xmlns:a16="http://schemas.microsoft.com/office/drawing/2014/main" id="{F12CD978-EEDF-4303-B2B3-70BB078A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7" name="Text Box 5">
          <a:extLst>
            <a:ext uri="{FF2B5EF4-FFF2-40B4-BE49-F238E27FC236}">
              <a16:creationId xmlns:a16="http://schemas.microsoft.com/office/drawing/2014/main" id="{8328BAC3-019D-4880-837A-C14A48AFD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8" name="Text Box 5">
          <a:extLst>
            <a:ext uri="{FF2B5EF4-FFF2-40B4-BE49-F238E27FC236}">
              <a16:creationId xmlns:a16="http://schemas.microsoft.com/office/drawing/2014/main" id="{0234138C-1B5A-4A8F-AC70-18755864FC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9" name="Text Box 5">
          <a:extLst>
            <a:ext uri="{FF2B5EF4-FFF2-40B4-BE49-F238E27FC236}">
              <a16:creationId xmlns:a16="http://schemas.microsoft.com/office/drawing/2014/main" id="{1DC2D46F-9135-4D41-8F88-F513BA2DA6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0" name="Text Box 5">
          <a:extLst>
            <a:ext uri="{FF2B5EF4-FFF2-40B4-BE49-F238E27FC236}">
              <a16:creationId xmlns:a16="http://schemas.microsoft.com/office/drawing/2014/main" id="{CCF0571C-D3C0-4970-9FC7-CDDEF47BD8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1" name="Text Box 5">
          <a:extLst>
            <a:ext uri="{FF2B5EF4-FFF2-40B4-BE49-F238E27FC236}">
              <a16:creationId xmlns:a16="http://schemas.microsoft.com/office/drawing/2014/main" id="{5A9A14B7-6258-4EC1-85F4-8BB99E703F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2" name="Text Box 5">
          <a:extLst>
            <a:ext uri="{FF2B5EF4-FFF2-40B4-BE49-F238E27FC236}">
              <a16:creationId xmlns:a16="http://schemas.microsoft.com/office/drawing/2014/main" id="{9AB799BA-E283-40E7-8398-81449164A7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3" name="Text Box 5">
          <a:extLst>
            <a:ext uri="{FF2B5EF4-FFF2-40B4-BE49-F238E27FC236}">
              <a16:creationId xmlns:a16="http://schemas.microsoft.com/office/drawing/2014/main" id="{AC69FC77-9B64-466B-A72D-5D4ABECE1A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4" name="Text Box 5">
          <a:extLst>
            <a:ext uri="{FF2B5EF4-FFF2-40B4-BE49-F238E27FC236}">
              <a16:creationId xmlns:a16="http://schemas.microsoft.com/office/drawing/2014/main" id="{533704CB-3D5B-441D-8DAF-C929F4241A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5" name="Text Box 5">
          <a:extLst>
            <a:ext uri="{FF2B5EF4-FFF2-40B4-BE49-F238E27FC236}">
              <a16:creationId xmlns:a16="http://schemas.microsoft.com/office/drawing/2014/main" id="{A8035236-7515-43AE-95D9-1B5C83BC69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6" name="Text Box 5">
          <a:extLst>
            <a:ext uri="{FF2B5EF4-FFF2-40B4-BE49-F238E27FC236}">
              <a16:creationId xmlns:a16="http://schemas.microsoft.com/office/drawing/2014/main" id="{B96112F0-297B-4A7A-8342-6EDBF83A1D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7" name="Text Box 5">
          <a:extLst>
            <a:ext uri="{FF2B5EF4-FFF2-40B4-BE49-F238E27FC236}">
              <a16:creationId xmlns:a16="http://schemas.microsoft.com/office/drawing/2014/main" id="{05FFC99A-C8CA-453F-B413-5ECD60C9A1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8" name="Text Box 5">
          <a:extLst>
            <a:ext uri="{FF2B5EF4-FFF2-40B4-BE49-F238E27FC236}">
              <a16:creationId xmlns:a16="http://schemas.microsoft.com/office/drawing/2014/main" id="{D39EC456-7CBA-4353-BF44-36ED4EABE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9" name="Text Box 5">
          <a:extLst>
            <a:ext uri="{FF2B5EF4-FFF2-40B4-BE49-F238E27FC236}">
              <a16:creationId xmlns:a16="http://schemas.microsoft.com/office/drawing/2014/main" id="{2335213A-F842-4AC9-BEC3-E428B7C45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0" name="Text Box 5">
          <a:extLst>
            <a:ext uri="{FF2B5EF4-FFF2-40B4-BE49-F238E27FC236}">
              <a16:creationId xmlns:a16="http://schemas.microsoft.com/office/drawing/2014/main" id="{1B99DE01-C02B-40CB-A63C-E897222CE8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1" name="Text Box 5">
          <a:extLst>
            <a:ext uri="{FF2B5EF4-FFF2-40B4-BE49-F238E27FC236}">
              <a16:creationId xmlns:a16="http://schemas.microsoft.com/office/drawing/2014/main" id="{BE166B0E-7C20-48FC-8590-F917F9908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2" name="Text Box 5">
          <a:extLst>
            <a:ext uri="{FF2B5EF4-FFF2-40B4-BE49-F238E27FC236}">
              <a16:creationId xmlns:a16="http://schemas.microsoft.com/office/drawing/2014/main" id="{3389A969-895A-4A4F-9A3B-B63F1EDD97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3" name="Text Box 5">
          <a:extLst>
            <a:ext uri="{FF2B5EF4-FFF2-40B4-BE49-F238E27FC236}">
              <a16:creationId xmlns:a16="http://schemas.microsoft.com/office/drawing/2014/main" id="{EC31684F-FA27-4943-8A9F-98ACBA83CA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4" name="Text Box 5">
          <a:extLst>
            <a:ext uri="{FF2B5EF4-FFF2-40B4-BE49-F238E27FC236}">
              <a16:creationId xmlns:a16="http://schemas.microsoft.com/office/drawing/2014/main" id="{7B2DCEFA-6A93-4663-A4D9-C3A5F2A27F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5" name="Text Box 5">
          <a:extLst>
            <a:ext uri="{FF2B5EF4-FFF2-40B4-BE49-F238E27FC236}">
              <a16:creationId xmlns:a16="http://schemas.microsoft.com/office/drawing/2014/main" id="{388EA17E-23D1-4381-8D11-065C628337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6" name="Text Box 5">
          <a:extLst>
            <a:ext uri="{FF2B5EF4-FFF2-40B4-BE49-F238E27FC236}">
              <a16:creationId xmlns:a16="http://schemas.microsoft.com/office/drawing/2014/main" id="{59A40B52-675C-47ED-97AF-9C0FB240A2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7" name="Text Box 5">
          <a:extLst>
            <a:ext uri="{FF2B5EF4-FFF2-40B4-BE49-F238E27FC236}">
              <a16:creationId xmlns:a16="http://schemas.microsoft.com/office/drawing/2014/main" id="{5B4CEEF9-87C4-46A4-AB34-41FC02BFB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8" name="Text Box 5">
          <a:extLst>
            <a:ext uri="{FF2B5EF4-FFF2-40B4-BE49-F238E27FC236}">
              <a16:creationId xmlns:a16="http://schemas.microsoft.com/office/drawing/2014/main" id="{48A0CE1A-D5A0-42BA-9C98-FE85316BE8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9" name="Text Box 5">
          <a:extLst>
            <a:ext uri="{FF2B5EF4-FFF2-40B4-BE49-F238E27FC236}">
              <a16:creationId xmlns:a16="http://schemas.microsoft.com/office/drawing/2014/main" id="{888693F2-0F46-4DAB-9C84-E6FF08DDE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0" name="Text Box 5">
          <a:extLst>
            <a:ext uri="{FF2B5EF4-FFF2-40B4-BE49-F238E27FC236}">
              <a16:creationId xmlns:a16="http://schemas.microsoft.com/office/drawing/2014/main" id="{1146ED8F-AD72-4B92-88FA-2D19A132B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1" name="Text Box 5">
          <a:extLst>
            <a:ext uri="{FF2B5EF4-FFF2-40B4-BE49-F238E27FC236}">
              <a16:creationId xmlns:a16="http://schemas.microsoft.com/office/drawing/2014/main" id="{11786609-A1C1-4031-902A-202A51B2E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2" name="Text Box 5">
          <a:extLst>
            <a:ext uri="{FF2B5EF4-FFF2-40B4-BE49-F238E27FC236}">
              <a16:creationId xmlns:a16="http://schemas.microsoft.com/office/drawing/2014/main" id="{7F988BE2-B394-43CF-9F74-099A9FACAE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3" name="Text Box 5">
          <a:extLst>
            <a:ext uri="{FF2B5EF4-FFF2-40B4-BE49-F238E27FC236}">
              <a16:creationId xmlns:a16="http://schemas.microsoft.com/office/drawing/2014/main" id="{F0CE0444-3B71-4231-A782-99683C5AB3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4" name="Text Box 5">
          <a:extLst>
            <a:ext uri="{FF2B5EF4-FFF2-40B4-BE49-F238E27FC236}">
              <a16:creationId xmlns:a16="http://schemas.microsoft.com/office/drawing/2014/main" id="{42AAF54D-CD9F-4360-B961-49C0A9F774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5" name="Text Box 5">
          <a:extLst>
            <a:ext uri="{FF2B5EF4-FFF2-40B4-BE49-F238E27FC236}">
              <a16:creationId xmlns:a16="http://schemas.microsoft.com/office/drawing/2014/main" id="{93282CB1-1860-4E7B-A2A9-4C02D43B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6" name="Text Box 5">
          <a:extLst>
            <a:ext uri="{FF2B5EF4-FFF2-40B4-BE49-F238E27FC236}">
              <a16:creationId xmlns:a16="http://schemas.microsoft.com/office/drawing/2014/main" id="{093938F5-C30D-444C-B77B-4DFEE89214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7" name="Text Box 5">
          <a:extLst>
            <a:ext uri="{FF2B5EF4-FFF2-40B4-BE49-F238E27FC236}">
              <a16:creationId xmlns:a16="http://schemas.microsoft.com/office/drawing/2014/main" id="{5A8157BD-05B8-4C87-8A34-FEE682CABE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8" name="Text Box 5">
          <a:extLst>
            <a:ext uri="{FF2B5EF4-FFF2-40B4-BE49-F238E27FC236}">
              <a16:creationId xmlns:a16="http://schemas.microsoft.com/office/drawing/2014/main" id="{B1240187-A867-4FBA-950A-34F776AA0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9" name="Text Box 5">
          <a:extLst>
            <a:ext uri="{FF2B5EF4-FFF2-40B4-BE49-F238E27FC236}">
              <a16:creationId xmlns:a16="http://schemas.microsoft.com/office/drawing/2014/main" id="{54F331AF-0C19-4472-9D56-F86FBC3C2B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0" name="Text Box 5">
          <a:extLst>
            <a:ext uri="{FF2B5EF4-FFF2-40B4-BE49-F238E27FC236}">
              <a16:creationId xmlns:a16="http://schemas.microsoft.com/office/drawing/2014/main" id="{248593CE-3D7B-4513-8B4A-C219F898ED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1" name="Text Box 5">
          <a:extLst>
            <a:ext uri="{FF2B5EF4-FFF2-40B4-BE49-F238E27FC236}">
              <a16:creationId xmlns:a16="http://schemas.microsoft.com/office/drawing/2014/main" id="{FC89D5A7-0643-4646-A9B4-84C47ECC82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2" name="Text Box 5">
          <a:extLst>
            <a:ext uri="{FF2B5EF4-FFF2-40B4-BE49-F238E27FC236}">
              <a16:creationId xmlns:a16="http://schemas.microsoft.com/office/drawing/2014/main" id="{2F1EA861-7268-4F0E-8F6C-5506780A38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3" name="Text Box 5">
          <a:extLst>
            <a:ext uri="{FF2B5EF4-FFF2-40B4-BE49-F238E27FC236}">
              <a16:creationId xmlns:a16="http://schemas.microsoft.com/office/drawing/2014/main" id="{C014FE3C-2577-4FCF-9D35-CBF08DC556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4" name="Text Box 5">
          <a:extLst>
            <a:ext uri="{FF2B5EF4-FFF2-40B4-BE49-F238E27FC236}">
              <a16:creationId xmlns:a16="http://schemas.microsoft.com/office/drawing/2014/main" id="{32A2D1CC-4A45-44B2-A8A3-46CD20625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5" name="Text Box 5">
          <a:extLst>
            <a:ext uri="{FF2B5EF4-FFF2-40B4-BE49-F238E27FC236}">
              <a16:creationId xmlns:a16="http://schemas.microsoft.com/office/drawing/2014/main" id="{B2BD81F1-82DD-4F56-8DEB-BCA89BF06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6" name="Text Box 5">
          <a:extLst>
            <a:ext uri="{FF2B5EF4-FFF2-40B4-BE49-F238E27FC236}">
              <a16:creationId xmlns:a16="http://schemas.microsoft.com/office/drawing/2014/main" id="{3E0A0A0C-B03D-42AB-9FB5-FE141EB8D8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77" name="Text Box 5">
          <a:extLst>
            <a:ext uri="{FF2B5EF4-FFF2-40B4-BE49-F238E27FC236}">
              <a16:creationId xmlns:a16="http://schemas.microsoft.com/office/drawing/2014/main" id="{E2B590FC-D311-42DA-97EC-243E64A8CA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8" name="Text Box 5">
          <a:extLst>
            <a:ext uri="{FF2B5EF4-FFF2-40B4-BE49-F238E27FC236}">
              <a16:creationId xmlns:a16="http://schemas.microsoft.com/office/drawing/2014/main" id="{378339F2-5056-4995-9967-84A8A62A7EE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9" name="Text Box 5">
          <a:extLst>
            <a:ext uri="{FF2B5EF4-FFF2-40B4-BE49-F238E27FC236}">
              <a16:creationId xmlns:a16="http://schemas.microsoft.com/office/drawing/2014/main" id="{0F555F8A-FEDC-495C-8E84-6862841052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80" name="Text Box 5">
          <a:extLst>
            <a:ext uri="{FF2B5EF4-FFF2-40B4-BE49-F238E27FC236}">
              <a16:creationId xmlns:a16="http://schemas.microsoft.com/office/drawing/2014/main" id="{93B0494A-78E2-40C6-970F-53917EB36B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1" name="Text Box 5">
          <a:extLst>
            <a:ext uri="{FF2B5EF4-FFF2-40B4-BE49-F238E27FC236}">
              <a16:creationId xmlns:a16="http://schemas.microsoft.com/office/drawing/2014/main" id="{5E0DDA83-9AFC-4B90-8FDB-0DB800266D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2" name="Text Box 5">
          <a:extLst>
            <a:ext uri="{FF2B5EF4-FFF2-40B4-BE49-F238E27FC236}">
              <a16:creationId xmlns:a16="http://schemas.microsoft.com/office/drawing/2014/main" id="{6C399B99-1496-416C-B589-666357A9BE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3" name="Text Box 5">
          <a:extLst>
            <a:ext uri="{FF2B5EF4-FFF2-40B4-BE49-F238E27FC236}">
              <a16:creationId xmlns:a16="http://schemas.microsoft.com/office/drawing/2014/main" id="{D50A8746-A3EF-45AD-AE55-549480EAC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4" name="Text Box 5">
          <a:extLst>
            <a:ext uri="{FF2B5EF4-FFF2-40B4-BE49-F238E27FC236}">
              <a16:creationId xmlns:a16="http://schemas.microsoft.com/office/drawing/2014/main" id="{07C78129-92A4-4E40-B434-DD395B29D4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5" name="Text Box 5">
          <a:extLst>
            <a:ext uri="{FF2B5EF4-FFF2-40B4-BE49-F238E27FC236}">
              <a16:creationId xmlns:a16="http://schemas.microsoft.com/office/drawing/2014/main" id="{B6CE6104-3CD8-4615-8AF5-8CDB6625D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6" name="Text Box 5">
          <a:extLst>
            <a:ext uri="{FF2B5EF4-FFF2-40B4-BE49-F238E27FC236}">
              <a16:creationId xmlns:a16="http://schemas.microsoft.com/office/drawing/2014/main" id="{EE109E98-123E-440F-AED4-93F808CFF8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7" name="Text Box 5">
          <a:extLst>
            <a:ext uri="{FF2B5EF4-FFF2-40B4-BE49-F238E27FC236}">
              <a16:creationId xmlns:a16="http://schemas.microsoft.com/office/drawing/2014/main" id="{5D3E8DEE-6234-4983-8C34-4B4E81BCBC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8" name="Text Box 5">
          <a:extLst>
            <a:ext uri="{FF2B5EF4-FFF2-40B4-BE49-F238E27FC236}">
              <a16:creationId xmlns:a16="http://schemas.microsoft.com/office/drawing/2014/main" id="{08689810-0000-4578-8938-2D932090F5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9" name="Text Box 5">
          <a:extLst>
            <a:ext uri="{FF2B5EF4-FFF2-40B4-BE49-F238E27FC236}">
              <a16:creationId xmlns:a16="http://schemas.microsoft.com/office/drawing/2014/main" id="{CA12CB86-B481-461C-A5E5-6FCF09FD36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0" name="Text Box 5">
          <a:extLst>
            <a:ext uri="{FF2B5EF4-FFF2-40B4-BE49-F238E27FC236}">
              <a16:creationId xmlns:a16="http://schemas.microsoft.com/office/drawing/2014/main" id="{83F7A45C-69C0-4E8B-8FCC-EF312CB97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1" name="Text Box 5">
          <a:extLst>
            <a:ext uri="{FF2B5EF4-FFF2-40B4-BE49-F238E27FC236}">
              <a16:creationId xmlns:a16="http://schemas.microsoft.com/office/drawing/2014/main" id="{2293E715-00C3-4091-9369-6DA4161DB6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2" name="Text Box 5">
          <a:extLst>
            <a:ext uri="{FF2B5EF4-FFF2-40B4-BE49-F238E27FC236}">
              <a16:creationId xmlns:a16="http://schemas.microsoft.com/office/drawing/2014/main" id="{A52F47AF-9140-43FD-980E-7F531086A7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3" name="Text Box 5">
          <a:extLst>
            <a:ext uri="{FF2B5EF4-FFF2-40B4-BE49-F238E27FC236}">
              <a16:creationId xmlns:a16="http://schemas.microsoft.com/office/drawing/2014/main" id="{7609048F-3750-4094-B792-DC3CE5DB2A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4" name="Text Box 5">
          <a:extLst>
            <a:ext uri="{FF2B5EF4-FFF2-40B4-BE49-F238E27FC236}">
              <a16:creationId xmlns:a16="http://schemas.microsoft.com/office/drawing/2014/main" id="{E9756985-26E1-4112-A91D-2EBA7ACA97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5" name="Text Box 5">
          <a:extLst>
            <a:ext uri="{FF2B5EF4-FFF2-40B4-BE49-F238E27FC236}">
              <a16:creationId xmlns:a16="http://schemas.microsoft.com/office/drawing/2014/main" id="{DD8EF52B-92D8-429D-B769-574E8B36ED5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6" name="Text Box 5">
          <a:extLst>
            <a:ext uri="{FF2B5EF4-FFF2-40B4-BE49-F238E27FC236}">
              <a16:creationId xmlns:a16="http://schemas.microsoft.com/office/drawing/2014/main" id="{001A5DB6-9D8A-4C7A-B515-7111BA8D0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7" name="Text Box 5">
          <a:extLst>
            <a:ext uri="{FF2B5EF4-FFF2-40B4-BE49-F238E27FC236}">
              <a16:creationId xmlns:a16="http://schemas.microsoft.com/office/drawing/2014/main" id="{75CFFEF9-A8B2-4178-9203-01D5A5D7A3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8" name="Text Box 5">
          <a:extLst>
            <a:ext uri="{FF2B5EF4-FFF2-40B4-BE49-F238E27FC236}">
              <a16:creationId xmlns:a16="http://schemas.microsoft.com/office/drawing/2014/main" id="{271C89EC-6592-423C-A09B-4BAA698B3D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9" name="Text Box 5">
          <a:extLst>
            <a:ext uri="{FF2B5EF4-FFF2-40B4-BE49-F238E27FC236}">
              <a16:creationId xmlns:a16="http://schemas.microsoft.com/office/drawing/2014/main" id="{1A1D82E1-17AE-4727-962A-418CF1E8E7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0" name="Text Box 5">
          <a:extLst>
            <a:ext uri="{FF2B5EF4-FFF2-40B4-BE49-F238E27FC236}">
              <a16:creationId xmlns:a16="http://schemas.microsoft.com/office/drawing/2014/main" id="{6B40F1FD-9692-4717-A984-418126F5C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1" name="Text Box 5">
          <a:extLst>
            <a:ext uri="{FF2B5EF4-FFF2-40B4-BE49-F238E27FC236}">
              <a16:creationId xmlns:a16="http://schemas.microsoft.com/office/drawing/2014/main" id="{7DA776EE-494F-4972-9ED5-30105DF000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2" name="Text Box 5">
          <a:extLst>
            <a:ext uri="{FF2B5EF4-FFF2-40B4-BE49-F238E27FC236}">
              <a16:creationId xmlns:a16="http://schemas.microsoft.com/office/drawing/2014/main" id="{BA113A9F-DA5D-4745-B0DC-EB4ECCDC5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3" name="Text Box 5">
          <a:extLst>
            <a:ext uri="{FF2B5EF4-FFF2-40B4-BE49-F238E27FC236}">
              <a16:creationId xmlns:a16="http://schemas.microsoft.com/office/drawing/2014/main" id="{5A304DA6-AE56-4BDA-BCA5-1A8B365AB2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4" name="Text Box 5">
          <a:extLst>
            <a:ext uri="{FF2B5EF4-FFF2-40B4-BE49-F238E27FC236}">
              <a16:creationId xmlns:a16="http://schemas.microsoft.com/office/drawing/2014/main" id="{E46E9772-F67B-42B0-9441-1AF35EF21B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5" name="Text Box 5">
          <a:extLst>
            <a:ext uri="{FF2B5EF4-FFF2-40B4-BE49-F238E27FC236}">
              <a16:creationId xmlns:a16="http://schemas.microsoft.com/office/drawing/2014/main" id="{5412E1ED-8C44-40AA-AFCD-465A86CB11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6" name="Text Box 5">
          <a:extLst>
            <a:ext uri="{FF2B5EF4-FFF2-40B4-BE49-F238E27FC236}">
              <a16:creationId xmlns:a16="http://schemas.microsoft.com/office/drawing/2014/main" id="{6700CA5E-133C-49A9-A622-8DA29293B7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7" name="Text Box 5">
          <a:extLst>
            <a:ext uri="{FF2B5EF4-FFF2-40B4-BE49-F238E27FC236}">
              <a16:creationId xmlns:a16="http://schemas.microsoft.com/office/drawing/2014/main" id="{F58A4FA0-F009-48C1-A7F3-7BD8C66043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8" name="Text Box 5">
          <a:extLst>
            <a:ext uri="{FF2B5EF4-FFF2-40B4-BE49-F238E27FC236}">
              <a16:creationId xmlns:a16="http://schemas.microsoft.com/office/drawing/2014/main" id="{F0898567-AE5C-4B17-9733-CFF3FFFC85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9" name="Text Box 5">
          <a:extLst>
            <a:ext uri="{FF2B5EF4-FFF2-40B4-BE49-F238E27FC236}">
              <a16:creationId xmlns:a16="http://schemas.microsoft.com/office/drawing/2014/main" id="{5BBA1608-9ACC-48EE-BC38-79A126DF4A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0" name="Text Box 5">
          <a:extLst>
            <a:ext uri="{FF2B5EF4-FFF2-40B4-BE49-F238E27FC236}">
              <a16:creationId xmlns:a16="http://schemas.microsoft.com/office/drawing/2014/main" id="{52780B17-9FB2-40B7-BD13-20600176BB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1" name="Text Box 5">
          <a:extLst>
            <a:ext uri="{FF2B5EF4-FFF2-40B4-BE49-F238E27FC236}">
              <a16:creationId xmlns:a16="http://schemas.microsoft.com/office/drawing/2014/main" id="{71D35EB9-DBB1-4546-94E0-7AEA7A25C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2" name="Text Box 5">
          <a:extLst>
            <a:ext uri="{FF2B5EF4-FFF2-40B4-BE49-F238E27FC236}">
              <a16:creationId xmlns:a16="http://schemas.microsoft.com/office/drawing/2014/main" id="{DD2A8F1C-0A08-4DD5-B229-E5DCA7AFE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3" name="Text Box 5">
          <a:extLst>
            <a:ext uri="{FF2B5EF4-FFF2-40B4-BE49-F238E27FC236}">
              <a16:creationId xmlns:a16="http://schemas.microsoft.com/office/drawing/2014/main" id="{F0B61D40-806C-42D5-850E-A1B622E84F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4" name="Text Box 5">
          <a:extLst>
            <a:ext uri="{FF2B5EF4-FFF2-40B4-BE49-F238E27FC236}">
              <a16:creationId xmlns:a16="http://schemas.microsoft.com/office/drawing/2014/main" id="{5CC284D9-EF4A-4AA8-8DBF-746D83C69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5" name="Text Box 5">
          <a:extLst>
            <a:ext uri="{FF2B5EF4-FFF2-40B4-BE49-F238E27FC236}">
              <a16:creationId xmlns:a16="http://schemas.microsoft.com/office/drawing/2014/main" id="{CC5796CF-1ABC-4834-814F-37F4C96F7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6" name="Text Box 5">
          <a:extLst>
            <a:ext uri="{FF2B5EF4-FFF2-40B4-BE49-F238E27FC236}">
              <a16:creationId xmlns:a16="http://schemas.microsoft.com/office/drawing/2014/main" id="{0BA21542-3AC4-4057-99AD-BC6419CFD0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7" name="Text Box 5">
          <a:extLst>
            <a:ext uri="{FF2B5EF4-FFF2-40B4-BE49-F238E27FC236}">
              <a16:creationId xmlns:a16="http://schemas.microsoft.com/office/drawing/2014/main" id="{8B01F539-97C7-4DCD-824B-11F5DCE740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8" name="Text Box 5">
          <a:extLst>
            <a:ext uri="{FF2B5EF4-FFF2-40B4-BE49-F238E27FC236}">
              <a16:creationId xmlns:a16="http://schemas.microsoft.com/office/drawing/2014/main" id="{308E9464-0D3B-4CF3-BA5C-2C0ECCB6F4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9" name="Text Box 5">
          <a:extLst>
            <a:ext uri="{FF2B5EF4-FFF2-40B4-BE49-F238E27FC236}">
              <a16:creationId xmlns:a16="http://schemas.microsoft.com/office/drawing/2014/main" id="{2ABC75EE-16D3-40D9-B00E-126E3E4D20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0" name="Text Box 5">
          <a:extLst>
            <a:ext uri="{FF2B5EF4-FFF2-40B4-BE49-F238E27FC236}">
              <a16:creationId xmlns:a16="http://schemas.microsoft.com/office/drawing/2014/main" id="{FCBAB3A9-0AC5-4CF5-91E3-9D28A1DDCD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1" name="Text Box 5">
          <a:extLst>
            <a:ext uri="{FF2B5EF4-FFF2-40B4-BE49-F238E27FC236}">
              <a16:creationId xmlns:a16="http://schemas.microsoft.com/office/drawing/2014/main" id="{B7B39C15-AD66-4677-A297-10BFA37E28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2" name="Text Box 5">
          <a:extLst>
            <a:ext uri="{FF2B5EF4-FFF2-40B4-BE49-F238E27FC236}">
              <a16:creationId xmlns:a16="http://schemas.microsoft.com/office/drawing/2014/main" id="{ADA30453-BC94-4358-B71B-8178E81458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3" name="Text Box 5">
          <a:extLst>
            <a:ext uri="{FF2B5EF4-FFF2-40B4-BE49-F238E27FC236}">
              <a16:creationId xmlns:a16="http://schemas.microsoft.com/office/drawing/2014/main" id="{43F7937F-CF01-46DE-98BB-91E78787A1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4" name="Text Box 5">
          <a:extLst>
            <a:ext uri="{FF2B5EF4-FFF2-40B4-BE49-F238E27FC236}">
              <a16:creationId xmlns:a16="http://schemas.microsoft.com/office/drawing/2014/main" id="{50856775-5DFB-4F78-BA68-6885A28323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5" name="Text Box 5">
          <a:extLst>
            <a:ext uri="{FF2B5EF4-FFF2-40B4-BE49-F238E27FC236}">
              <a16:creationId xmlns:a16="http://schemas.microsoft.com/office/drawing/2014/main" id="{F0E84475-54A8-4E9D-87CE-4DB6383463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6" name="Text Box 5">
          <a:extLst>
            <a:ext uri="{FF2B5EF4-FFF2-40B4-BE49-F238E27FC236}">
              <a16:creationId xmlns:a16="http://schemas.microsoft.com/office/drawing/2014/main" id="{87937970-C936-485E-8286-99DCA972A3C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7" name="Text Box 5">
          <a:extLst>
            <a:ext uri="{FF2B5EF4-FFF2-40B4-BE49-F238E27FC236}">
              <a16:creationId xmlns:a16="http://schemas.microsoft.com/office/drawing/2014/main" id="{27619ED5-4181-422C-8910-6D7DCDDF046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8" name="Text Box 5">
          <a:extLst>
            <a:ext uri="{FF2B5EF4-FFF2-40B4-BE49-F238E27FC236}">
              <a16:creationId xmlns:a16="http://schemas.microsoft.com/office/drawing/2014/main" id="{D08C8853-E78E-4396-91C7-F3DC953783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9" name="Text Box 5">
          <a:extLst>
            <a:ext uri="{FF2B5EF4-FFF2-40B4-BE49-F238E27FC236}">
              <a16:creationId xmlns:a16="http://schemas.microsoft.com/office/drawing/2014/main" id="{FC70B4DB-7F82-4476-9F48-F637F237B9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0" name="Text Box 5">
          <a:extLst>
            <a:ext uri="{FF2B5EF4-FFF2-40B4-BE49-F238E27FC236}">
              <a16:creationId xmlns:a16="http://schemas.microsoft.com/office/drawing/2014/main" id="{D1041B38-D520-4CAF-9206-71C66AF978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1" name="Text Box 5">
          <a:extLst>
            <a:ext uri="{FF2B5EF4-FFF2-40B4-BE49-F238E27FC236}">
              <a16:creationId xmlns:a16="http://schemas.microsoft.com/office/drawing/2014/main" id="{52784A4B-4B82-4949-B0B0-E8A50E90D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2" name="Text Box 5">
          <a:extLst>
            <a:ext uri="{FF2B5EF4-FFF2-40B4-BE49-F238E27FC236}">
              <a16:creationId xmlns:a16="http://schemas.microsoft.com/office/drawing/2014/main" id="{22BF95D7-2A51-4DC3-B246-B3E1F5140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3" name="Text Box 5">
          <a:extLst>
            <a:ext uri="{FF2B5EF4-FFF2-40B4-BE49-F238E27FC236}">
              <a16:creationId xmlns:a16="http://schemas.microsoft.com/office/drawing/2014/main" id="{0403BDD7-F024-4ECE-82A5-9E96FDA4CC8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4" name="Text Box 5">
          <a:extLst>
            <a:ext uri="{FF2B5EF4-FFF2-40B4-BE49-F238E27FC236}">
              <a16:creationId xmlns:a16="http://schemas.microsoft.com/office/drawing/2014/main" id="{3A3BFE7F-152C-4752-A954-9BD1E2DD05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5" name="Text Box 5">
          <a:extLst>
            <a:ext uri="{FF2B5EF4-FFF2-40B4-BE49-F238E27FC236}">
              <a16:creationId xmlns:a16="http://schemas.microsoft.com/office/drawing/2014/main" id="{39148B2E-F929-4D36-9B90-51B46EDFBF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6" name="Text Box 5">
          <a:extLst>
            <a:ext uri="{FF2B5EF4-FFF2-40B4-BE49-F238E27FC236}">
              <a16:creationId xmlns:a16="http://schemas.microsoft.com/office/drawing/2014/main" id="{93DB8C67-4CEC-4F73-A025-D85729319F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7" name="Text Box 5">
          <a:extLst>
            <a:ext uri="{FF2B5EF4-FFF2-40B4-BE49-F238E27FC236}">
              <a16:creationId xmlns:a16="http://schemas.microsoft.com/office/drawing/2014/main" id="{A837BAD4-D7A6-48BA-A88A-677040D1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8" name="Text Box 5">
          <a:extLst>
            <a:ext uri="{FF2B5EF4-FFF2-40B4-BE49-F238E27FC236}">
              <a16:creationId xmlns:a16="http://schemas.microsoft.com/office/drawing/2014/main" id="{2375A6E2-712C-489A-AAB0-032E5EBE1E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9" name="Text Box 5">
          <a:extLst>
            <a:ext uri="{FF2B5EF4-FFF2-40B4-BE49-F238E27FC236}">
              <a16:creationId xmlns:a16="http://schemas.microsoft.com/office/drawing/2014/main" id="{BC17C177-F72E-46D6-88DA-A9E54CFFD3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0" name="Text Box 5">
          <a:extLst>
            <a:ext uri="{FF2B5EF4-FFF2-40B4-BE49-F238E27FC236}">
              <a16:creationId xmlns:a16="http://schemas.microsoft.com/office/drawing/2014/main" id="{389BAF84-9765-417C-9F07-743AF933B7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1" name="Text Box 5">
          <a:extLst>
            <a:ext uri="{FF2B5EF4-FFF2-40B4-BE49-F238E27FC236}">
              <a16:creationId xmlns:a16="http://schemas.microsoft.com/office/drawing/2014/main" id="{E8F9E221-5E29-446A-A62F-FE34FBAFAF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2" name="Text Box 5">
          <a:extLst>
            <a:ext uri="{FF2B5EF4-FFF2-40B4-BE49-F238E27FC236}">
              <a16:creationId xmlns:a16="http://schemas.microsoft.com/office/drawing/2014/main" id="{631C8736-1A99-4996-9652-4BEF06577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3" name="Text Box 5">
          <a:extLst>
            <a:ext uri="{FF2B5EF4-FFF2-40B4-BE49-F238E27FC236}">
              <a16:creationId xmlns:a16="http://schemas.microsoft.com/office/drawing/2014/main" id="{13915C55-1A98-4188-BCAC-471C6B5686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4" name="Text Box 5">
          <a:extLst>
            <a:ext uri="{FF2B5EF4-FFF2-40B4-BE49-F238E27FC236}">
              <a16:creationId xmlns:a16="http://schemas.microsoft.com/office/drawing/2014/main" id="{88281ACC-1FD6-49FC-AAD1-C313B39557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5" name="Text Box 5">
          <a:extLst>
            <a:ext uri="{FF2B5EF4-FFF2-40B4-BE49-F238E27FC236}">
              <a16:creationId xmlns:a16="http://schemas.microsoft.com/office/drawing/2014/main" id="{7D71ABB9-2819-4344-B5A1-31802AC8C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6" name="Text Box 5">
          <a:extLst>
            <a:ext uri="{FF2B5EF4-FFF2-40B4-BE49-F238E27FC236}">
              <a16:creationId xmlns:a16="http://schemas.microsoft.com/office/drawing/2014/main" id="{C403C37D-D6E1-4428-8962-F33A24F419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7" name="Text Box 5">
          <a:extLst>
            <a:ext uri="{FF2B5EF4-FFF2-40B4-BE49-F238E27FC236}">
              <a16:creationId xmlns:a16="http://schemas.microsoft.com/office/drawing/2014/main" id="{90072101-C0D3-42AB-B09A-62BB19E527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8" name="Text Box 5">
          <a:extLst>
            <a:ext uri="{FF2B5EF4-FFF2-40B4-BE49-F238E27FC236}">
              <a16:creationId xmlns:a16="http://schemas.microsoft.com/office/drawing/2014/main" id="{AAA75A6C-8443-49C9-B4CC-D9CAAA81F8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9" name="Text Box 5">
          <a:extLst>
            <a:ext uri="{FF2B5EF4-FFF2-40B4-BE49-F238E27FC236}">
              <a16:creationId xmlns:a16="http://schemas.microsoft.com/office/drawing/2014/main" id="{B970BB8A-9A66-4584-8416-8F20968F49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0" name="Text Box 5">
          <a:extLst>
            <a:ext uri="{FF2B5EF4-FFF2-40B4-BE49-F238E27FC236}">
              <a16:creationId xmlns:a16="http://schemas.microsoft.com/office/drawing/2014/main" id="{8BFFF2BD-688A-4FE7-B501-6348D1DED5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1" name="Text Box 5">
          <a:extLst>
            <a:ext uri="{FF2B5EF4-FFF2-40B4-BE49-F238E27FC236}">
              <a16:creationId xmlns:a16="http://schemas.microsoft.com/office/drawing/2014/main" id="{FEE47A6F-172D-4EA2-8969-8D8534EA0E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2" name="Text Box 5">
          <a:extLst>
            <a:ext uri="{FF2B5EF4-FFF2-40B4-BE49-F238E27FC236}">
              <a16:creationId xmlns:a16="http://schemas.microsoft.com/office/drawing/2014/main" id="{4A145F50-814B-4B32-B3F9-D322E700FA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3" name="Text Box 5">
          <a:extLst>
            <a:ext uri="{FF2B5EF4-FFF2-40B4-BE49-F238E27FC236}">
              <a16:creationId xmlns:a16="http://schemas.microsoft.com/office/drawing/2014/main" id="{96400FA0-8189-4AE7-9A6D-5C87F8C2E9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4" name="Text Box 5">
          <a:extLst>
            <a:ext uri="{FF2B5EF4-FFF2-40B4-BE49-F238E27FC236}">
              <a16:creationId xmlns:a16="http://schemas.microsoft.com/office/drawing/2014/main" id="{E5A8C6E0-F108-49BE-A655-16D0F048C9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5" name="Text Box 5">
          <a:extLst>
            <a:ext uri="{FF2B5EF4-FFF2-40B4-BE49-F238E27FC236}">
              <a16:creationId xmlns:a16="http://schemas.microsoft.com/office/drawing/2014/main" id="{45F39FF3-47D6-493D-B4C2-4DE9BC78E9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6" name="Text Box 5">
          <a:extLst>
            <a:ext uri="{FF2B5EF4-FFF2-40B4-BE49-F238E27FC236}">
              <a16:creationId xmlns:a16="http://schemas.microsoft.com/office/drawing/2014/main" id="{08FF29EB-B9CF-45FE-B55F-3743B5868F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7" name="Text Box 5">
          <a:extLst>
            <a:ext uri="{FF2B5EF4-FFF2-40B4-BE49-F238E27FC236}">
              <a16:creationId xmlns:a16="http://schemas.microsoft.com/office/drawing/2014/main" id="{B43C5960-D79C-4A03-B12E-6EDEF00F908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8" name="Text Box 5">
          <a:extLst>
            <a:ext uri="{FF2B5EF4-FFF2-40B4-BE49-F238E27FC236}">
              <a16:creationId xmlns:a16="http://schemas.microsoft.com/office/drawing/2014/main" id="{EE350BB2-8695-4EE1-9026-1162AF7201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9" name="Text Box 5">
          <a:extLst>
            <a:ext uri="{FF2B5EF4-FFF2-40B4-BE49-F238E27FC236}">
              <a16:creationId xmlns:a16="http://schemas.microsoft.com/office/drawing/2014/main" id="{F2BCE5AF-560D-46BD-A470-DC4D9FCA6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0" name="Text Box 5">
          <a:extLst>
            <a:ext uri="{FF2B5EF4-FFF2-40B4-BE49-F238E27FC236}">
              <a16:creationId xmlns:a16="http://schemas.microsoft.com/office/drawing/2014/main" id="{3F8DCFEF-F436-4ECC-B84A-63F2A7840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1" name="Text Box 5">
          <a:extLst>
            <a:ext uri="{FF2B5EF4-FFF2-40B4-BE49-F238E27FC236}">
              <a16:creationId xmlns:a16="http://schemas.microsoft.com/office/drawing/2014/main" id="{57A32231-EB83-49DB-B834-1796DF3D81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2" name="Text Box 5">
          <a:extLst>
            <a:ext uri="{FF2B5EF4-FFF2-40B4-BE49-F238E27FC236}">
              <a16:creationId xmlns:a16="http://schemas.microsoft.com/office/drawing/2014/main" id="{4A22B8BE-1C54-4BB3-9D91-2B32EDD2F2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3" name="Text Box 5">
          <a:extLst>
            <a:ext uri="{FF2B5EF4-FFF2-40B4-BE49-F238E27FC236}">
              <a16:creationId xmlns:a16="http://schemas.microsoft.com/office/drawing/2014/main" id="{93241426-1894-4EFD-A162-EEFBE0DEE7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4" name="Text Box 5">
          <a:extLst>
            <a:ext uri="{FF2B5EF4-FFF2-40B4-BE49-F238E27FC236}">
              <a16:creationId xmlns:a16="http://schemas.microsoft.com/office/drawing/2014/main" id="{C6D876A8-9DF7-4E64-B076-E3A4E273F1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5" name="Text Box 5">
          <a:extLst>
            <a:ext uri="{FF2B5EF4-FFF2-40B4-BE49-F238E27FC236}">
              <a16:creationId xmlns:a16="http://schemas.microsoft.com/office/drawing/2014/main" id="{CA0DE8B6-5C1C-4023-9722-525D22B83C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6" name="Text Box 5">
          <a:extLst>
            <a:ext uri="{FF2B5EF4-FFF2-40B4-BE49-F238E27FC236}">
              <a16:creationId xmlns:a16="http://schemas.microsoft.com/office/drawing/2014/main" id="{F29DD2C0-B374-4AD4-BE73-EB5ADC3166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7" name="Text Box 5">
          <a:extLst>
            <a:ext uri="{FF2B5EF4-FFF2-40B4-BE49-F238E27FC236}">
              <a16:creationId xmlns:a16="http://schemas.microsoft.com/office/drawing/2014/main" id="{A1E80030-2EA1-45DF-B415-E3FAE0333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8" name="Text Box 5">
          <a:extLst>
            <a:ext uri="{FF2B5EF4-FFF2-40B4-BE49-F238E27FC236}">
              <a16:creationId xmlns:a16="http://schemas.microsoft.com/office/drawing/2014/main" id="{5A0A8522-9FA4-436B-8CC6-DCB1179F9F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9" name="Text Box 5">
          <a:extLst>
            <a:ext uri="{FF2B5EF4-FFF2-40B4-BE49-F238E27FC236}">
              <a16:creationId xmlns:a16="http://schemas.microsoft.com/office/drawing/2014/main" id="{F43AA6C9-1365-458E-B51F-4E9C14B4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0" name="Text Box 5">
          <a:extLst>
            <a:ext uri="{FF2B5EF4-FFF2-40B4-BE49-F238E27FC236}">
              <a16:creationId xmlns:a16="http://schemas.microsoft.com/office/drawing/2014/main" id="{69C3453D-49FB-4557-911E-40F7FF1C7F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1" name="Text Box 5">
          <a:extLst>
            <a:ext uri="{FF2B5EF4-FFF2-40B4-BE49-F238E27FC236}">
              <a16:creationId xmlns:a16="http://schemas.microsoft.com/office/drawing/2014/main" id="{7714ED87-5C8A-4EEE-8CD3-0D3A1CC184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72" name="Text Box 5">
          <a:extLst>
            <a:ext uri="{FF2B5EF4-FFF2-40B4-BE49-F238E27FC236}">
              <a16:creationId xmlns:a16="http://schemas.microsoft.com/office/drawing/2014/main" id="{29545452-EC56-4D34-9248-64DCBF6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3" name="Text Box 5">
          <a:extLst>
            <a:ext uri="{FF2B5EF4-FFF2-40B4-BE49-F238E27FC236}">
              <a16:creationId xmlns:a16="http://schemas.microsoft.com/office/drawing/2014/main" id="{71332779-D7E4-4C10-B7FC-5E9DFAF843B4}"/>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4" name="Text Box 5">
          <a:extLst>
            <a:ext uri="{FF2B5EF4-FFF2-40B4-BE49-F238E27FC236}">
              <a16:creationId xmlns:a16="http://schemas.microsoft.com/office/drawing/2014/main" id="{3BCC2AFA-6B56-4359-88A3-6660A648BD51}"/>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5" name="Text Box 5">
          <a:extLst>
            <a:ext uri="{FF2B5EF4-FFF2-40B4-BE49-F238E27FC236}">
              <a16:creationId xmlns:a16="http://schemas.microsoft.com/office/drawing/2014/main" id="{0DA54D83-28AE-4B03-8DEC-00EFF45EF51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6" name="Text Box 5">
          <a:extLst>
            <a:ext uri="{FF2B5EF4-FFF2-40B4-BE49-F238E27FC236}">
              <a16:creationId xmlns:a16="http://schemas.microsoft.com/office/drawing/2014/main" id="{6C2FA08B-920C-4AB7-BE72-A422F2DE7C3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77" name="Text Box 5">
          <a:extLst>
            <a:ext uri="{FF2B5EF4-FFF2-40B4-BE49-F238E27FC236}">
              <a16:creationId xmlns:a16="http://schemas.microsoft.com/office/drawing/2014/main" id="{9E9F0EBE-02FB-4CDF-847E-7AF1440B8C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8" name="Text Box 5">
          <a:extLst>
            <a:ext uri="{FF2B5EF4-FFF2-40B4-BE49-F238E27FC236}">
              <a16:creationId xmlns:a16="http://schemas.microsoft.com/office/drawing/2014/main" id="{B86177B6-A4D5-4C4C-B444-E3FEA6564C6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9" name="Text Box 5">
          <a:extLst>
            <a:ext uri="{FF2B5EF4-FFF2-40B4-BE49-F238E27FC236}">
              <a16:creationId xmlns:a16="http://schemas.microsoft.com/office/drawing/2014/main" id="{6F58841B-F599-4A4D-B342-CFA64C6CD9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0" name="Text Box 5">
          <a:extLst>
            <a:ext uri="{FF2B5EF4-FFF2-40B4-BE49-F238E27FC236}">
              <a16:creationId xmlns:a16="http://schemas.microsoft.com/office/drawing/2014/main" id="{5E8C2BB0-7CD8-4DB7-9ED5-83663DCF38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1" name="Text Box 5">
          <a:extLst>
            <a:ext uri="{FF2B5EF4-FFF2-40B4-BE49-F238E27FC236}">
              <a16:creationId xmlns:a16="http://schemas.microsoft.com/office/drawing/2014/main" id="{FAD05CA6-3503-4A20-A008-049B36EECE7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2" name="Text Box 5">
          <a:extLst>
            <a:ext uri="{FF2B5EF4-FFF2-40B4-BE49-F238E27FC236}">
              <a16:creationId xmlns:a16="http://schemas.microsoft.com/office/drawing/2014/main" id="{D6E89BA7-2A4E-44A6-A965-59558EA491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3" name="Text Box 5">
          <a:extLst>
            <a:ext uri="{FF2B5EF4-FFF2-40B4-BE49-F238E27FC236}">
              <a16:creationId xmlns:a16="http://schemas.microsoft.com/office/drawing/2014/main" id="{308A7F3A-2D80-44FC-903A-456120F47F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4" name="Text Box 5">
          <a:extLst>
            <a:ext uri="{FF2B5EF4-FFF2-40B4-BE49-F238E27FC236}">
              <a16:creationId xmlns:a16="http://schemas.microsoft.com/office/drawing/2014/main" id="{5172D009-B953-405C-92AF-A697819609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5" name="Text Box 5">
          <a:extLst>
            <a:ext uri="{FF2B5EF4-FFF2-40B4-BE49-F238E27FC236}">
              <a16:creationId xmlns:a16="http://schemas.microsoft.com/office/drawing/2014/main" id="{099CDF43-B803-406B-88E1-83A7A9C34C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6" name="Text Box 5">
          <a:extLst>
            <a:ext uri="{FF2B5EF4-FFF2-40B4-BE49-F238E27FC236}">
              <a16:creationId xmlns:a16="http://schemas.microsoft.com/office/drawing/2014/main" id="{71CB6D6F-BF7E-4578-AEC2-265477C53B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7" name="Text Box 5">
          <a:extLst>
            <a:ext uri="{FF2B5EF4-FFF2-40B4-BE49-F238E27FC236}">
              <a16:creationId xmlns:a16="http://schemas.microsoft.com/office/drawing/2014/main" id="{01429FBA-FA66-4E45-89BF-1D194800218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8" name="Text Box 5">
          <a:extLst>
            <a:ext uri="{FF2B5EF4-FFF2-40B4-BE49-F238E27FC236}">
              <a16:creationId xmlns:a16="http://schemas.microsoft.com/office/drawing/2014/main" id="{CF3D27C4-D9BC-4F25-9AF4-4D7747DF48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9" name="Text Box 5">
          <a:extLst>
            <a:ext uri="{FF2B5EF4-FFF2-40B4-BE49-F238E27FC236}">
              <a16:creationId xmlns:a16="http://schemas.microsoft.com/office/drawing/2014/main" id="{386C9C23-A8A5-4A56-B5E9-92652E13426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0" name="Text Box 5">
          <a:extLst>
            <a:ext uri="{FF2B5EF4-FFF2-40B4-BE49-F238E27FC236}">
              <a16:creationId xmlns:a16="http://schemas.microsoft.com/office/drawing/2014/main" id="{586642D6-0BB8-47C1-BB35-6923CA9BF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1" name="Text Box 5">
          <a:extLst>
            <a:ext uri="{FF2B5EF4-FFF2-40B4-BE49-F238E27FC236}">
              <a16:creationId xmlns:a16="http://schemas.microsoft.com/office/drawing/2014/main" id="{76313DCC-9E72-420C-BB09-82482E0A5C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2" name="Text Box 5">
          <a:extLst>
            <a:ext uri="{FF2B5EF4-FFF2-40B4-BE49-F238E27FC236}">
              <a16:creationId xmlns:a16="http://schemas.microsoft.com/office/drawing/2014/main" id="{0A73F372-6A1E-4A3A-B630-FBACB06148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3" name="Text Box 5">
          <a:extLst>
            <a:ext uri="{FF2B5EF4-FFF2-40B4-BE49-F238E27FC236}">
              <a16:creationId xmlns:a16="http://schemas.microsoft.com/office/drawing/2014/main" id="{7B261DB4-28E7-4EAC-AE92-8F0092D587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4" name="Text Box 5">
          <a:extLst>
            <a:ext uri="{FF2B5EF4-FFF2-40B4-BE49-F238E27FC236}">
              <a16:creationId xmlns:a16="http://schemas.microsoft.com/office/drawing/2014/main" id="{0328D4BD-2708-4567-A8AF-5322C0B6E6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5" name="Text Box 5">
          <a:extLst>
            <a:ext uri="{FF2B5EF4-FFF2-40B4-BE49-F238E27FC236}">
              <a16:creationId xmlns:a16="http://schemas.microsoft.com/office/drawing/2014/main" id="{75D5C381-A47D-4D2F-8068-72214D87B3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6" name="Text Box 5">
          <a:extLst>
            <a:ext uri="{FF2B5EF4-FFF2-40B4-BE49-F238E27FC236}">
              <a16:creationId xmlns:a16="http://schemas.microsoft.com/office/drawing/2014/main" id="{B9BC08C2-1773-4055-AAB6-BE9E698A6F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7" name="Text Box 5">
          <a:extLst>
            <a:ext uri="{FF2B5EF4-FFF2-40B4-BE49-F238E27FC236}">
              <a16:creationId xmlns:a16="http://schemas.microsoft.com/office/drawing/2014/main" id="{669E901F-79B2-4830-A296-12D0924BAB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8" name="Text Box 5">
          <a:extLst>
            <a:ext uri="{FF2B5EF4-FFF2-40B4-BE49-F238E27FC236}">
              <a16:creationId xmlns:a16="http://schemas.microsoft.com/office/drawing/2014/main" id="{7BA04A00-CF2F-469F-8930-BB7E2CED9C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9" name="Text Box 5">
          <a:extLst>
            <a:ext uri="{FF2B5EF4-FFF2-40B4-BE49-F238E27FC236}">
              <a16:creationId xmlns:a16="http://schemas.microsoft.com/office/drawing/2014/main" id="{763444D9-9B38-479E-8A38-70FDF45534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0" name="Text Box 5">
          <a:extLst>
            <a:ext uri="{FF2B5EF4-FFF2-40B4-BE49-F238E27FC236}">
              <a16:creationId xmlns:a16="http://schemas.microsoft.com/office/drawing/2014/main" id="{3FB37BAD-C6FC-47A8-BB7E-22103733CB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1" name="Text Box 5">
          <a:extLst>
            <a:ext uri="{FF2B5EF4-FFF2-40B4-BE49-F238E27FC236}">
              <a16:creationId xmlns:a16="http://schemas.microsoft.com/office/drawing/2014/main" id="{6D9ABDC2-6879-4D70-BEBC-3B3ED0C4A67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2" name="Text Box 5">
          <a:extLst>
            <a:ext uri="{FF2B5EF4-FFF2-40B4-BE49-F238E27FC236}">
              <a16:creationId xmlns:a16="http://schemas.microsoft.com/office/drawing/2014/main" id="{F87DC172-8FAE-42B8-AC1D-F99A10A8AF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3" name="Text Box 5">
          <a:extLst>
            <a:ext uri="{FF2B5EF4-FFF2-40B4-BE49-F238E27FC236}">
              <a16:creationId xmlns:a16="http://schemas.microsoft.com/office/drawing/2014/main" id="{C42CEAF5-6F3A-4776-8C16-9458CF376D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4" name="Text Box 5">
          <a:extLst>
            <a:ext uri="{FF2B5EF4-FFF2-40B4-BE49-F238E27FC236}">
              <a16:creationId xmlns:a16="http://schemas.microsoft.com/office/drawing/2014/main" id="{9BFA3ACC-F945-44D9-8D5C-F5CDD474D1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5" name="Text Box 5">
          <a:extLst>
            <a:ext uri="{FF2B5EF4-FFF2-40B4-BE49-F238E27FC236}">
              <a16:creationId xmlns:a16="http://schemas.microsoft.com/office/drawing/2014/main" id="{7F4BF36B-06FF-4C88-8FC0-7ADE57F668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6" name="Text Box 5">
          <a:extLst>
            <a:ext uri="{FF2B5EF4-FFF2-40B4-BE49-F238E27FC236}">
              <a16:creationId xmlns:a16="http://schemas.microsoft.com/office/drawing/2014/main" id="{9EBE5E93-4DF8-4FCB-A57A-D28628588B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7" name="Text Box 5">
          <a:extLst>
            <a:ext uri="{FF2B5EF4-FFF2-40B4-BE49-F238E27FC236}">
              <a16:creationId xmlns:a16="http://schemas.microsoft.com/office/drawing/2014/main" id="{3D8A5012-A101-49B3-9747-B48A5AFB69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8" name="Text Box 5">
          <a:extLst>
            <a:ext uri="{FF2B5EF4-FFF2-40B4-BE49-F238E27FC236}">
              <a16:creationId xmlns:a16="http://schemas.microsoft.com/office/drawing/2014/main" id="{F367B263-2CAA-4975-9F04-7ACEB113D9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9" name="Text Box 5">
          <a:extLst>
            <a:ext uri="{FF2B5EF4-FFF2-40B4-BE49-F238E27FC236}">
              <a16:creationId xmlns:a16="http://schemas.microsoft.com/office/drawing/2014/main" id="{6D128BCC-2A14-495F-B786-703CD9A42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0" name="Text Box 5">
          <a:extLst>
            <a:ext uri="{FF2B5EF4-FFF2-40B4-BE49-F238E27FC236}">
              <a16:creationId xmlns:a16="http://schemas.microsoft.com/office/drawing/2014/main" id="{5B50C380-F764-4673-9C66-830F2371F12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1" name="Text Box 5">
          <a:extLst>
            <a:ext uri="{FF2B5EF4-FFF2-40B4-BE49-F238E27FC236}">
              <a16:creationId xmlns:a16="http://schemas.microsoft.com/office/drawing/2014/main" id="{4FFD8149-84FC-45DD-87E9-A2B2D79A3B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2" name="Text Box 5">
          <a:extLst>
            <a:ext uri="{FF2B5EF4-FFF2-40B4-BE49-F238E27FC236}">
              <a16:creationId xmlns:a16="http://schemas.microsoft.com/office/drawing/2014/main" id="{CE8B7B76-6AB1-4D7C-BB4A-FA1C57A46E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3" name="Text Box 5">
          <a:extLst>
            <a:ext uri="{FF2B5EF4-FFF2-40B4-BE49-F238E27FC236}">
              <a16:creationId xmlns:a16="http://schemas.microsoft.com/office/drawing/2014/main" id="{4531A019-71B5-4297-9DB6-BD986C1A87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4" name="Text Box 5">
          <a:extLst>
            <a:ext uri="{FF2B5EF4-FFF2-40B4-BE49-F238E27FC236}">
              <a16:creationId xmlns:a16="http://schemas.microsoft.com/office/drawing/2014/main" id="{D9D6E580-7DC0-41C8-B3C9-944F92C564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5" name="Text Box 5">
          <a:extLst>
            <a:ext uri="{FF2B5EF4-FFF2-40B4-BE49-F238E27FC236}">
              <a16:creationId xmlns:a16="http://schemas.microsoft.com/office/drawing/2014/main" id="{79346D2A-B046-43C7-80CB-5CCF44FF95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6" name="Text Box 5">
          <a:extLst>
            <a:ext uri="{FF2B5EF4-FFF2-40B4-BE49-F238E27FC236}">
              <a16:creationId xmlns:a16="http://schemas.microsoft.com/office/drawing/2014/main" id="{55983F19-78E6-4906-A04F-F5FF74AD9F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7" name="Text Box 5">
          <a:extLst>
            <a:ext uri="{FF2B5EF4-FFF2-40B4-BE49-F238E27FC236}">
              <a16:creationId xmlns:a16="http://schemas.microsoft.com/office/drawing/2014/main" id="{519BEF5D-BCA2-4FF1-86C5-426B4E8A7E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8" name="Text Box 5">
          <a:extLst>
            <a:ext uri="{FF2B5EF4-FFF2-40B4-BE49-F238E27FC236}">
              <a16:creationId xmlns:a16="http://schemas.microsoft.com/office/drawing/2014/main" id="{098235DA-0E64-4010-A03C-D695FC3984A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9" name="Text Box 5">
          <a:extLst>
            <a:ext uri="{FF2B5EF4-FFF2-40B4-BE49-F238E27FC236}">
              <a16:creationId xmlns:a16="http://schemas.microsoft.com/office/drawing/2014/main" id="{4687F2DD-769D-4DAF-A3AE-E366C75E0E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20" name="Text Box 5">
          <a:extLst>
            <a:ext uri="{FF2B5EF4-FFF2-40B4-BE49-F238E27FC236}">
              <a16:creationId xmlns:a16="http://schemas.microsoft.com/office/drawing/2014/main" id="{B589F569-97F3-4FE4-8DE9-BF9BF7B839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1" name="Text Box 5">
          <a:extLst>
            <a:ext uri="{FF2B5EF4-FFF2-40B4-BE49-F238E27FC236}">
              <a16:creationId xmlns:a16="http://schemas.microsoft.com/office/drawing/2014/main" id="{BD3021D7-667B-4CAA-BA58-E7261F56442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2" name="Text Box 5">
          <a:extLst>
            <a:ext uri="{FF2B5EF4-FFF2-40B4-BE49-F238E27FC236}">
              <a16:creationId xmlns:a16="http://schemas.microsoft.com/office/drawing/2014/main" id="{82B7773C-4C0A-479B-817F-E3FD246EA4C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3" name="Text Box 5">
          <a:extLst>
            <a:ext uri="{FF2B5EF4-FFF2-40B4-BE49-F238E27FC236}">
              <a16:creationId xmlns:a16="http://schemas.microsoft.com/office/drawing/2014/main" id="{30F42FB9-321F-4CB3-8B69-E1B37C55C99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4" name="Text Box 5">
          <a:extLst>
            <a:ext uri="{FF2B5EF4-FFF2-40B4-BE49-F238E27FC236}">
              <a16:creationId xmlns:a16="http://schemas.microsoft.com/office/drawing/2014/main" id="{F805D32A-F9FA-4C5B-9D1F-FE66C6ED0AF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5" name="Text Box 5">
          <a:extLst>
            <a:ext uri="{FF2B5EF4-FFF2-40B4-BE49-F238E27FC236}">
              <a16:creationId xmlns:a16="http://schemas.microsoft.com/office/drawing/2014/main" id="{6CADBA00-9638-4045-BCD0-447341C1B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6" name="Text Box 5">
          <a:extLst>
            <a:ext uri="{FF2B5EF4-FFF2-40B4-BE49-F238E27FC236}">
              <a16:creationId xmlns:a16="http://schemas.microsoft.com/office/drawing/2014/main" id="{E44F06BA-CF7C-4DC9-B520-829FE9D1C3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7" name="Text Box 5">
          <a:extLst>
            <a:ext uri="{FF2B5EF4-FFF2-40B4-BE49-F238E27FC236}">
              <a16:creationId xmlns:a16="http://schemas.microsoft.com/office/drawing/2014/main" id="{3F0FE2AE-5AF6-423D-AC17-6BA0B7B01F6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8" name="Text Box 5">
          <a:extLst>
            <a:ext uri="{FF2B5EF4-FFF2-40B4-BE49-F238E27FC236}">
              <a16:creationId xmlns:a16="http://schemas.microsoft.com/office/drawing/2014/main" id="{7387D111-EF08-42FF-9598-152026A884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9" name="Text Box 5">
          <a:extLst>
            <a:ext uri="{FF2B5EF4-FFF2-40B4-BE49-F238E27FC236}">
              <a16:creationId xmlns:a16="http://schemas.microsoft.com/office/drawing/2014/main" id="{09E6FDB7-B143-407A-A8F2-43D83A6174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0" name="Text Box 5">
          <a:extLst>
            <a:ext uri="{FF2B5EF4-FFF2-40B4-BE49-F238E27FC236}">
              <a16:creationId xmlns:a16="http://schemas.microsoft.com/office/drawing/2014/main" id="{560CD1D4-7B10-45BC-8D13-B24D27D3B9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1" name="Text Box 5">
          <a:extLst>
            <a:ext uri="{FF2B5EF4-FFF2-40B4-BE49-F238E27FC236}">
              <a16:creationId xmlns:a16="http://schemas.microsoft.com/office/drawing/2014/main" id="{52A05FF8-F0D0-4D1E-8A1E-22C1738EC2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2" name="Text Box 5">
          <a:extLst>
            <a:ext uri="{FF2B5EF4-FFF2-40B4-BE49-F238E27FC236}">
              <a16:creationId xmlns:a16="http://schemas.microsoft.com/office/drawing/2014/main" id="{41CAB164-3323-4DDE-BE76-AC2A7315B71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3" name="Text Box 5">
          <a:extLst>
            <a:ext uri="{FF2B5EF4-FFF2-40B4-BE49-F238E27FC236}">
              <a16:creationId xmlns:a16="http://schemas.microsoft.com/office/drawing/2014/main" id="{DC48E55A-40DE-45A5-8777-5347EFC7D6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4" name="Text Box 5">
          <a:extLst>
            <a:ext uri="{FF2B5EF4-FFF2-40B4-BE49-F238E27FC236}">
              <a16:creationId xmlns:a16="http://schemas.microsoft.com/office/drawing/2014/main" id="{EDC166F6-D933-4A33-8D85-08418E1C12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5" name="Text Box 5">
          <a:extLst>
            <a:ext uri="{FF2B5EF4-FFF2-40B4-BE49-F238E27FC236}">
              <a16:creationId xmlns:a16="http://schemas.microsoft.com/office/drawing/2014/main" id="{CA0FEDFE-158F-4CD6-BD06-3D4F3AB90A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6" name="Text Box 5">
          <a:extLst>
            <a:ext uri="{FF2B5EF4-FFF2-40B4-BE49-F238E27FC236}">
              <a16:creationId xmlns:a16="http://schemas.microsoft.com/office/drawing/2014/main" id="{72259A89-7050-489D-A5C7-010D40427D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7" name="Text Box 5">
          <a:extLst>
            <a:ext uri="{FF2B5EF4-FFF2-40B4-BE49-F238E27FC236}">
              <a16:creationId xmlns:a16="http://schemas.microsoft.com/office/drawing/2014/main" id="{2EB182EB-A268-4FDE-BDCB-F4411191D9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8" name="Text Box 5">
          <a:extLst>
            <a:ext uri="{FF2B5EF4-FFF2-40B4-BE49-F238E27FC236}">
              <a16:creationId xmlns:a16="http://schemas.microsoft.com/office/drawing/2014/main" id="{D43FA406-66F9-4B02-9DE4-73EC61F25D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9" name="Text Box 5">
          <a:extLst>
            <a:ext uri="{FF2B5EF4-FFF2-40B4-BE49-F238E27FC236}">
              <a16:creationId xmlns:a16="http://schemas.microsoft.com/office/drawing/2014/main" id="{549043E7-8E04-404B-B37E-D5070EB4B1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0" name="Text Box 5">
          <a:extLst>
            <a:ext uri="{FF2B5EF4-FFF2-40B4-BE49-F238E27FC236}">
              <a16:creationId xmlns:a16="http://schemas.microsoft.com/office/drawing/2014/main" id="{515500D5-033E-46AA-BCEE-3121DB238C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1" name="Text Box 5">
          <a:extLst>
            <a:ext uri="{FF2B5EF4-FFF2-40B4-BE49-F238E27FC236}">
              <a16:creationId xmlns:a16="http://schemas.microsoft.com/office/drawing/2014/main" id="{744D1861-9E75-47ED-B196-85AF4783FCF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2" name="Text Box 5">
          <a:extLst>
            <a:ext uri="{FF2B5EF4-FFF2-40B4-BE49-F238E27FC236}">
              <a16:creationId xmlns:a16="http://schemas.microsoft.com/office/drawing/2014/main" id="{C64C0A1C-D722-44AB-B468-70BFA3EDD1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3" name="Text Box 5">
          <a:extLst>
            <a:ext uri="{FF2B5EF4-FFF2-40B4-BE49-F238E27FC236}">
              <a16:creationId xmlns:a16="http://schemas.microsoft.com/office/drawing/2014/main" id="{0E68A9FB-2D12-4A72-BF4B-9E0FE16CB2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4" name="Text Box 5">
          <a:extLst>
            <a:ext uri="{FF2B5EF4-FFF2-40B4-BE49-F238E27FC236}">
              <a16:creationId xmlns:a16="http://schemas.microsoft.com/office/drawing/2014/main" id="{707A83C8-4B9D-466C-BB16-4917F791C0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5" name="Text Box 5">
          <a:extLst>
            <a:ext uri="{FF2B5EF4-FFF2-40B4-BE49-F238E27FC236}">
              <a16:creationId xmlns:a16="http://schemas.microsoft.com/office/drawing/2014/main" id="{D1392E43-87F1-4B55-BC27-C8318830F1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6" name="Text Box 5">
          <a:extLst>
            <a:ext uri="{FF2B5EF4-FFF2-40B4-BE49-F238E27FC236}">
              <a16:creationId xmlns:a16="http://schemas.microsoft.com/office/drawing/2014/main" id="{D6EC0785-0A0D-4E22-9065-3C3D990F6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7" name="Text Box 5">
          <a:extLst>
            <a:ext uri="{FF2B5EF4-FFF2-40B4-BE49-F238E27FC236}">
              <a16:creationId xmlns:a16="http://schemas.microsoft.com/office/drawing/2014/main" id="{A0064B7D-BAC1-4A1C-8B6A-36300B02CE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8" name="Text Box 5">
          <a:extLst>
            <a:ext uri="{FF2B5EF4-FFF2-40B4-BE49-F238E27FC236}">
              <a16:creationId xmlns:a16="http://schemas.microsoft.com/office/drawing/2014/main" id="{318655B8-D3B6-464D-8339-8FF3B84753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9" name="Text Box 5">
          <a:extLst>
            <a:ext uri="{FF2B5EF4-FFF2-40B4-BE49-F238E27FC236}">
              <a16:creationId xmlns:a16="http://schemas.microsoft.com/office/drawing/2014/main" id="{F4F70A6F-CE4F-4629-864B-1BD42EF8129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0" name="Text Box 5">
          <a:extLst>
            <a:ext uri="{FF2B5EF4-FFF2-40B4-BE49-F238E27FC236}">
              <a16:creationId xmlns:a16="http://schemas.microsoft.com/office/drawing/2014/main" id="{66F20AF6-F7E8-46CA-82A6-723E406E3D8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1" name="Text Box 5">
          <a:extLst>
            <a:ext uri="{FF2B5EF4-FFF2-40B4-BE49-F238E27FC236}">
              <a16:creationId xmlns:a16="http://schemas.microsoft.com/office/drawing/2014/main" id="{7540B97B-C835-49CD-A1E1-5443909B85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2" name="Text Box 5">
          <a:extLst>
            <a:ext uri="{FF2B5EF4-FFF2-40B4-BE49-F238E27FC236}">
              <a16:creationId xmlns:a16="http://schemas.microsoft.com/office/drawing/2014/main" id="{4BF55A4A-9EE3-4A8C-A53D-D13F7D2F4D6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3" name="Text Box 5">
          <a:extLst>
            <a:ext uri="{FF2B5EF4-FFF2-40B4-BE49-F238E27FC236}">
              <a16:creationId xmlns:a16="http://schemas.microsoft.com/office/drawing/2014/main" id="{A8564EF0-5F97-406F-8A76-9A5CD6C60B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4" name="Text Box 5">
          <a:extLst>
            <a:ext uri="{FF2B5EF4-FFF2-40B4-BE49-F238E27FC236}">
              <a16:creationId xmlns:a16="http://schemas.microsoft.com/office/drawing/2014/main" id="{A321BBEA-E44E-4F58-9009-33CB1EB1B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5" name="Text Box 5">
          <a:extLst>
            <a:ext uri="{FF2B5EF4-FFF2-40B4-BE49-F238E27FC236}">
              <a16:creationId xmlns:a16="http://schemas.microsoft.com/office/drawing/2014/main" id="{002E2A9A-BE0D-4DD0-8D67-97AAF397E5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6" name="Text Box 5">
          <a:extLst>
            <a:ext uri="{FF2B5EF4-FFF2-40B4-BE49-F238E27FC236}">
              <a16:creationId xmlns:a16="http://schemas.microsoft.com/office/drawing/2014/main" id="{789D3163-77F1-4391-A788-71B9F46DF7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7" name="Text Box 5">
          <a:extLst>
            <a:ext uri="{FF2B5EF4-FFF2-40B4-BE49-F238E27FC236}">
              <a16:creationId xmlns:a16="http://schemas.microsoft.com/office/drawing/2014/main" id="{230E9FC2-0699-44C4-AF97-F5C431FB0F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8" name="Text Box 5">
          <a:extLst>
            <a:ext uri="{FF2B5EF4-FFF2-40B4-BE49-F238E27FC236}">
              <a16:creationId xmlns:a16="http://schemas.microsoft.com/office/drawing/2014/main" id="{CC405BD5-036E-463A-9F4A-730C99E50C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9" name="Text Box 5">
          <a:extLst>
            <a:ext uri="{FF2B5EF4-FFF2-40B4-BE49-F238E27FC236}">
              <a16:creationId xmlns:a16="http://schemas.microsoft.com/office/drawing/2014/main" id="{80B78337-2C99-40D4-960D-9EAB63545A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0" name="Text Box 5">
          <a:extLst>
            <a:ext uri="{FF2B5EF4-FFF2-40B4-BE49-F238E27FC236}">
              <a16:creationId xmlns:a16="http://schemas.microsoft.com/office/drawing/2014/main" id="{C7F98C5A-E5A5-4F1A-95EF-6642497D7B8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1" name="Text Box 5">
          <a:extLst>
            <a:ext uri="{FF2B5EF4-FFF2-40B4-BE49-F238E27FC236}">
              <a16:creationId xmlns:a16="http://schemas.microsoft.com/office/drawing/2014/main" id="{40AAB3A1-BAAD-4E5B-B5B7-4422F6AFC2D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2" name="Text Box 5">
          <a:extLst>
            <a:ext uri="{FF2B5EF4-FFF2-40B4-BE49-F238E27FC236}">
              <a16:creationId xmlns:a16="http://schemas.microsoft.com/office/drawing/2014/main" id="{03C4E926-BB3C-4B5F-A257-48FEF225FB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3" name="Text Box 5">
          <a:extLst>
            <a:ext uri="{FF2B5EF4-FFF2-40B4-BE49-F238E27FC236}">
              <a16:creationId xmlns:a16="http://schemas.microsoft.com/office/drawing/2014/main" id="{40F969F5-68F2-466E-9426-443F912E7C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4" name="Text Box 5">
          <a:extLst>
            <a:ext uri="{FF2B5EF4-FFF2-40B4-BE49-F238E27FC236}">
              <a16:creationId xmlns:a16="http://schemas.microsoft.com/office/drawing/2014/main" id="{101689A6-8E67-4B72-B665-5E8292782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5" name="Text Box 5">
          <a:extLst>
            <a:ext uri="{FF2B5EF4-FFF2-40B4-BE49-F238E27FC236}">
              <a16:creationId xmlns:a16="http://schemas.microsoft.com/office/drawing/2014/main" id="{21EA476F-133B-4429-92C5-EB26AA6E73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6" name="Text Box 5">
          <a:extLst>
            <a:ext uri="{FF2B5EF4-FFF2-40B4-BE49-F238E27FC236}">
              <a16:creationId xmlns:a16="http://schemas.microsoft.com/office/drawing/2014/main" id="{4EC3BD2B-9F02-44E5-8CC8-B477734A8C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7" name="Text Box 5">
          <a:extLst>
            <a:ext uri="{FF2B5EF4-FFF2-40B4-BE49-F238E27FC236}">
              <a16:creationId xmlns:a16="http://schemas.microsoft.com/office/drawing/2014/main" id="{AB272E9F-2829-4FCB-A706-3C6AA4894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8" name="Text Box 5">
          <a:extLst>
            <a:ext uri="{FF2B5EF4-FFF2-40B4-BE49-F238E27FC236}">
              <a16:creationId xmlns:a16="http://schemas.microsoft.com/office/drawing/2014/main" id="{20DAC3EA-F9D4-400E-94A9-BF68D5811E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69" name="Text Box 5">
          <a:extLst>
            <a:ext uri="{FF2B5EF4-FFF2-40B4-BE49-F238E27FC236}">
              <a16:creationId xmlns:a16="http://schemas.microsoft.com/office/drawing/2014/main" id="{01822CB7-A368-437F-96B3-0FA1B0DB9FE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0" name="Text Box 5">
          <a:extLst>
            <a:ext uri="{FF2B5EF4-FFF2-40B4-BE49-F238E27FC236}">
              <a16:creationId xmlns:a16="http://schemas.microsoft.com/office/drawing/2014/main" id="{F6A6989B-5377-45B0-B4BC-5436F226078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1" name="Text Box 5">
          <a:extLst>
            <a:ext uri="{FF2B5EF4-FFF2-40B4-BE49-F238E27FC236}">
              <a16:creationId xmlns:a16="http://schemas.microsoft.com/office/drawing/2014/main" id="{BCD5E78D-4546-4A38-B037-707D9EAA092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72" name="Text Box 5">
          <a:extLst>
            <a:ext uri="{FF2B5EF4-FFF2-40B4-BE49-F238E27FC236}">
              <a16:creationId xmlns:a16="http://schemas.microsoft.com/office/drawing/2014/main" id="{2D3235CF-BAEE-47B4-B700-C1E9CE1780F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3" name="Text Box 5">
          <a:extLst>
            <a:ext uri="{FF2B5EF4-FFF2-40B4-BE49-F238E27FC236}">
              <a16:creationId xmlns:a16="http://schemas.microsoft.com/office/drawing/2014/main" id="{5EFD65C1-FED9-4BBD-9974-AE50B08505E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4" name="Text Box 5">
          <a:extLst>
            <a:ext uri="{FF2B5EF4-FFF2-40B4-BE49-F238E27FC236}">
              <a16:creationId xmlns:a16="http://schemas.microsoft.com/office/drawing/2014/main" id="{A7E09F38-42B0-425D-BEE1-0C054F52C3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5" name="Text Box 5">
          <a:extLst>
            <a:ext uri="{FF2B5EF4-FFF2-40B4-BE49-F238E27FC236}">
              <a16:creationId xmlns:a16="http://schemas.microsoft.com/office/drawing/2014/main" id="{2C8A0A35-3A34-4187-A622-3F57010BE6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6" name="Text Box 5">
          <a:extLst>
            <a:ext uri="{FF2B5EF4-FFF2-40B4-BE49-F238E27FC236}">
              <a16:creationId xmlns:a16="http://schemas.microsoft.com/office/drawing/2014/main" id="{EAA7E168-E2F6-4E9C-B271-7B62A326C4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7" name="Text Box 5">
          <a:extLst>
            <a:ext uri="{FF2B5EF4-FFF2-40B4-BE49-F238E27FC236}">
              <a16:creationId xmlns:a16="http://schemas.microsoft.com/office/drawing/2014/main" id="{2A92C644-FF14-4AFA-AA08-808C4EE16E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8" name="Text Box 5">
          <a:extLst>
            <a:ext uri="{FF2B5EF4-FFF2-40B4-BE49-F238E27FC236}">
              <a16:creationId xmlns:a16="http://schemas.microsoft.com/office/drawing/2014/main" id="{F64AF742-23FC-4C8E-BAB9-5B7B88C88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9" name="Text Box 5">
          <a:extLst>
            <a:ext uri="{FF2B5EF4-FFF2-40B4-BE49-F238E27FC236}">
              <a16:creationId xmlns:a16="http://schemas.microsoft.com/office/drawing/2014/main" id="{74756724-B11A-4346-BEA9-A9135809CC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0" name="Text Box 5">
          <a:extLst>
            <a:ext uri="{FF2B5EF4-FFF2-40B4-BE49-F238E27FC236}">
              <a16:creationId xmlns:a16="http://schemas.microsoft.com/office/drawing/2014/main" id="{D989FAA8-4EB0-41EE-AAB3-EF66653502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1" name="Text Box 5">
          <a:extLst>
            <a:ext uri="{FF2B5EF4-FFF2-40B4-BE49-F238E27FC236}">
              <a16:creationId xmlns:a16="http://schemas.microsoft.com/office/drawing/2014/main" id="{6468BF6D-1B90-49C9-9F5C-FE7F9AC17A8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2" name="Text Box 5">
          <a:extLst>
            <a:ext uri="{FF2B5EF4-FFF2-40B4-BE49-F238E27FC236}">
              <a16:creationId xmlns:a16="http://schemas.microsoft.com/office/drawing/2014/main" id="{260386A2-9934-463F-BF32-B047768337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3" name="Text Box 5">
          <a:extLst>
            <a:ext uri="{FF2B5EF4-FFF2-40B4-BE49-F238E27FC236}">
              <a16:creationId xmlns:a16="http://schemas.microsoft.com/office/drawing/2014/main" id="{F0D6FB97-D773-4B69-BCCE-E4051997D42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4" name="Text Box 5">
          <a:extLst>
            <a:ext uri="{FF2B5EF4-FFF2-40B4-BE49-F238E27FC236}">
              <a16:creationId xmlns:a16="http://schemas.microsoft.com/office/drawing/2014/main" id="{74FBF8F1-A8D7-4A13-B3CF-9035CCD389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5" name="Text Box 5">
          <a:extLst>
            <a:ext uri="{FF2B5EF4-FFF2-40B4-BE49-F238E27FC236}">
              <a16:creationId xmlns:a16="http://schemas.microsoft.com/office/drawing/2014/main" id="{1B47B652-2A9C-49DB-9B86-FF9A60FBD70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6" name="Text Box 5">
          <a:extLst>
            <a:ext uri="{FF2B5EF4-FFF2-40B4-BE49-F238E27FC236}">
              <a16:creationId xmlns:a16="http://schemas.microsoft.com/office/drawing/2014/main" id="{1D949B7A-B99F-475D-9285-8F60E6E014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7" name="Text Box 5">
          <a:extLst>
            <a:ext uri="{FF2B5EF4-FFF2-40B4-BE49-F238E27FC236}">
              <a16:creationId xmlns:a16="http://schemas.microsoft.com/office/drawing/2014/main" id="{9B0EBB5B-E45F-4184-AC1C-3503BC92F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8" name="Text Box 5">
          <a:extLst>
            <a:ext uri="{FF2B5EF4-FFF2-40B4-BE49-F238E27FC236}">
              <a16:creationId xmlns:a16="http://schemas.microsoft.com/office/drawing/2014/main" id="{C48B2441-D9D2-402C-B86C-3C55478AC4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9" name="Text Box 5">
          <a:extLst>
            <a:ext uri="{FF2B5EF4-FFF2-40B4-BE49-F238E27FC236}">
              <a16:creationId xmlns:a16="http://schemas.microsoft.com/office/drawing/2014/main" id="{23DCC624-81A5-4B3D-ACEB-22FACE0220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0" name="Text Box 5">
          <a:extLst>
            <a:ext uri="{FF2B5EF4-FFF2-40B4-BE49-F238E27FC236}">
              <a16:creationId xmlns:a16="http://schemas.microsoft.com/office/drawing/2014/main" id="{1A805D37-0D63-4EB0-82C2-CA9D28374E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1" name="Text Box 5">
          <a:extLst>
            <a:ext uri="{FF2B5EF4-FFF2-40B4-BE49-F238E27FC236}">
              <a16:creationId xmlns:a16="http://schemas.microsoft.com/office/drawing/2014/main" id="{564011DF-D04F-41EB-AE89-9627767BCE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2" name="Text Box 5">
          <a:extLst>
            <a:ext uri="{FF2B5EF4-FFF2-40B4-BE49-F238E27FC236}">
              <a16:creationId xmlns:a16="http://schemas.microsoft.com/office/drawing/2014/main" id="{8DC5AFD0-3C96-4247-8953-71A910C797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3" name="Text Box 5">
          <a:extLst>
            <a:ext uri="{FF2B5EF4-FFF2-40B4-BE49-F238E27FC236}">
              <a16:creationId xmlns:a16="http://schemas.microsoft.com/office/drawing/2014/main" id="{A4031D97-56E2-4791-98D1-71EFB62359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4" name="Text Box 5">
          <a:extLst>
            <a:ext uri="{FF2B5EF4-FFF2-40B4-BE49-F238E27FC236}">
              <a16:creationId xmlns:a16="http://schemas.microsoft.com/office/drawing/2014/main" id="{36D067D9-5B36-4947-AE76-85E7476651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5" name="Text Box 5">
          <a:extLst>
            <a:ext uri="{FF2B5EF4-FFF2-40B4-BE49-F238E27FC236}">
              <a16:creationId xmlns:a16="http://schemas.microsoft.com/office/drawing/2014/main" id="{4340A0A8-2BB3-4B2B-A78B-FC425BCBBC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6" name="Text Box 5">
          <a:extLst>
            <a:ext uri="{FF2B5EF4-FFF2-40B4-BE49-F238E27FC236}">
              <a16:creationId xmlns:a16="http://schemas.microsoft.com/office/drawing/2014/main" id="{B6C08E51-C7C8-4FA3-8AE9-18CBE672C8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7" name="Text Box 5">
          <a:extLst>
            <a:ext uri="{FF2B5EF4-FFF2-40B4-BE49-F238E27FC236}">
              <a16:creationId xmlns:a16="http://schemas.microsoft.com/office/drawing/2014/main" id="{D67378D7-D625-43AE-825F-E43F02EFA06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8" name="Text Box 5">
          <a:extLst>
            <a:ext uri="{FF2B5EF4-FFF2-40B4-BE49-F238E27FC236}">
              <a16:creationId xmlns:a16="http://schemas.microsoft.com/office/drawing/2014/main" id="{5366B46F-72F0-4791-A7F7-815FE253E0C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9" name="Text Box 5">
          <a:extLst>
            <a:ext uri="{FF2B5EF4-FFF2-40B4-BE49-F238E27FC236}">
              <a16:creationId xmlns:a16="http://schemas.microsoft.com/office/drawing/2014/main" id="{31C98CE7-3F26-48D3-A581-270C98DC57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0" name="Text Box 5">
          <a:extLst>
            <a:ext uri="{FF2B5EF4-FFF2-40B4-BE49-F238E27FC236}">
              <a16:creationId xmlns:a16="http://schemas.microsoft.com/office/drawing/2014/main" id="{6D421A95-0167-403F-BC16-099F31051E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1" name="Text Box 5">
          <a:extLst>
            <a:ext uri="{FF2B5EF4-FFF2-40B4-BE49-F238E27FC236}">
              <a16:creationId xmlns:a16="http://schemas.microsoft.com/office/drawing/2014/main" id="{70D5B07C-0EAC-4D66-914D-99FDE2DF92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2" name="Text Box 5">
          <a:extLst>
            <a:ext uri="{FF2B5EF4-FFF2-40B4-BE49-F238E27FC236}">
              <a16:creationId xmlns:a16="http://schemas.microsoft.com/office/drawing/2014/main" id="{3E1D1492-7FFB-4444-81F3-742B730CEB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3" name="Text Box 5">
          <a:extLst>
            <a:ext uri="{FF2B5EF4-FFF2-40B4-BE49-F238E27FC236}">
              <a16:creationId xmlns:a16="http://schemas.microsoft.com/office/drawing/2014/main" id="{0D4CF015-2A12-4982-BE15-CEB7321A52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4" name="Text Box 5">
          <a:extLst>
            <a:ext uri="{FF2B5EF4-FFF2-40B4-BE49-F238E27FC236}">
              <a16:creationId xmlns:a16="http://schemas.microsoft.com/office/drawing/2014/main" id="{816415DB-ACA6-49D5-A391-CE2B15B16A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5" name="Text Box 5">
          <a:extLst>
            <a:ext uri="{FF2B5EF4-FFF2-40B4-BE49-F238E27FC236}">
              <a16:creationId xmlns:a16="http://schemas.microsoft.com/office/drawing/2014/main" id="{729A37DF-F610-45BC-866B-FC0661EA97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6" name="Text Box 5">
          <a:extLst>
            <a:ext uri="{FF2B5EF4-FFF2-40B4-BE49-F238E27FC236}">
              <a16:creationId xmlns:a16="http://schemas.microsoft.com/office/drawing/2014/main" id="{B967F61B-F01C-4EE0-9E3A-8C4F4E10DC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7" name="Text Box 5">
          <a:extLst>
            <a:ext uri="{FF2B5EF4-FFF2-40B4-BE49-F238E27FC236}">
              <a16:creationId xmlns:a16="http://schemas.microsoft.com/office/drawing/2014/main" id="{EC1F47B0-05DD-4ADD-ACCD-1BE73CFDE54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8" name="Text Box 5">
          <a:extLst>
            <a:ext uri="{FF2B5EF4-FFF2-40B4-BE49-F238E27FC236}">
              <a16:creationId xmlns:a16="http://schemas.microsoft.com/office/drawing/2014/main" id="{80D73055-EF9D-4263-88BE-22AF59E33F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9" name="Text Box 5">
          <a:extLst>
            <a:ext uri="{FF2B5EF4-FFF2-40B4-BE49-F238E27FC236}">
              <a16:creationId xmlns:a16="http://schemas.microsoft.com/office/drawing/2014/main" id="{D17069C0-782F-4198-B20D-86A5AE566B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0" name="Text Box 5">
          <a:extLst>
            <a:ext uri="{FF2B5EF4-FFF2-40B4-BE49-F238E27FC236}">
              <a16:creationId xmlns:a16="http://schemas.microsoft.com/office/drawing/2014/main" id="{192B0594-E26A-40CA-B189-6B2BFDFFC2A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1" name="Text Box 5">
          <a:extLst>
            <a:ext uri="{FF2B5EF4-FFF2-40B4-BE49-F238E27FC236}">
              <a16:creationId xmlns:a16="http://schemas.microsoft.com/office/drawing/2014/main" id="{26A4975E-7FFC-4B7C-A800-A2BA6776E5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2" name="Text Box 5">
          <a:extLst>
            <a:ext uri="{FF2B5EF4-FFF2-40B4-BE49-F238E27FC236}">
              <a16:creationId xmlns:a16="http://schemas.microsoft.com/office/drawing/2014/main" id="{296A72C2-6052-4081-A1D2-39B5AB5A02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3" name="Text Box 5">
          <a:extLst>
            <a:ext uri="{FF2B5EF4-FFF2-40B4-BE49-F238E27FC236}">
              <a16:creationId xmlns:a16="http://schemas.microsoft.com/office/drawing/2014/main" id="{63A45ACF-E814-44AB-9D34-6F872AB6AFD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4" name="Text Box 5">
          <a:extLst>
            <a:ext uri="{FF2B5EF4-FFF2-40B4-BE49-F238E27FC236}">
              <a16:creationId xmlns:a16="http://schemas.microsoft.com/office/drawing/2014/main" id="{3C672342-D8FB-49F2-A37C-565408B9A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5" name="Text Box 5">
          <a:extLst>
            <a:ext uri="{FF2B5EF4-FFF2-40B4-BE49-F238E27FC236}">
              <a16:creationId xmlns:a16="http://schemas.microsoft.com/office/drawing/2014/main" id="{776E926C-96EC-4353-8608-D7AB7ED6CE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6" name="Text Box 5">
          <a:extLst>
            <a:ext uri="{FF2B5EF4-FFF2-40B4-BE49-F238E27FC236}">
              <a16:creationId xmlns:a16="http://schemas.microsoft.com/office/drawing/2014/main" id="{ED531ED8-75D1-4716-A3E5-0599C367A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17" name="Text Box 5">
          <a:extLst>
            <a:ext uri="{FF2B5EF4-FFF2-40B4-BE49-F238E27FC236}">
              <a16:creationId xmlns:a16="http://schemas.microsoft.com/office/drawing/2014/main" id="{69A553F1-0750-4A8E-B497-FEA17FC0ED8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8" name="Text Box 5">
          <a:extLst>
            <a:ext uri="{FF2B5EF4-FFF2-40B4-BE49-F238E27FC236}">
              <a16:creationId xmlns:a16="http://schemas.microsoft.com/office/drawing/2014/main" id="{F3B52D9D-2251-41D7-AB82-547AF9F121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9" name="Text Box 5">
          <a:extLst>
            <a:ext uri="{FF2B5EF4-FFF2-40B4-BE49-F238E27FC236}">
              <a16:creationId xmlns:a16="http://schemas.microsoft.com/office/drawing/2014/main" id="{08538407-E97B-434F-8D49-D11EF42F7AE4}"/>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20" name="Text Box 5">
          <a:extLst>
            <a:ext uri="{FF2B5EF4-FFF2-40B4-BE49-F238E27FC236}">
              <a16:creationId xmlns:a16="http://schemas.microsoft.com/office/drawing/2014/main" id="{D77ACEFE-32B0-4654-BEA5-5CC973DE36A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1" name="Text Box 5">
          <a:extLst>
            <a:ext uri="{FF2B5EF4-FFF2-40B4-BE49-F238E27FC236}">
              <a16:creationId xmlns:a16="http://schemas.microsoft.com/office/drawing/2014/main" id="{457F1E26-2230-4879-BEDB-753B7C4C7A1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2" name="Text Box 5">
          <a:extLst>
            <a:ext uri="{FF2B5EF4-FFF2-40B4-BE49-F238E27FC236}">
              <a16:creationId xmlns:a16="http://schemas.microsoft.com/office/drawing/2014/main" id="{C92CC3F1-0853-41EE-AB62-350A3800D1B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3" name="Text Box 5">
          <a:extLst>
            <a:ext uri="{FF2B5EF4-FFF2-40B4-BE49-F238E27FC236}">
              <a16:creationId xmlns:a16="http://schemas.microsoft.com/office/drawing/2014/main" id="{605EE44D-A73C-4A7E-A5C1-4BB0C00972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4" name="Text Box 5">
          <a:extLst>
            <a:ext uri="{FF2B5EF4-FFF2-40B4-BE49-F238E27FC236}">
              <a16:creationId xmlns:a16="http://schemas.microsoft.com/office/drawing/2014/main" id="{02B541AE-42A9-4ADD-9AD8-CAFBC9FAD4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5" name="Text Box 5">
          <a:extLst>
            <a:ext uri="{FF2B5EF4-FFF2-40B4-BE49-F238E27FC236}">
              <a16:creationId xmlns:a16="http://schemas.microsoft.com/office/drawing/2014/main" id="{E5DC24B3-27ED-44A0-BD00-A16B957E2FD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6" name="Text Box 5">
          <a:extLst>
            <a:ext uri="{FF2B5EF4-FFF2-40B4-BE49-F238E27FC236}">
              <a16:creationId xmlns:a16="http://schemas.microsoft.com/office/drawing/2014/main" id="{C6009369-49E8-45C8-9FE4-D39B34F878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7" name="Text Box 5">
          <a:extLst>
            <a:ext uri="{FF2B5EF4-FFF2-40B4-BE49-F238E27FC236}">
              <a16:creationId xmlns:a16="http://schemas.microsoft.com/office/drawing/2014/main" id="{BBA696A5-229E-4E9E-89F0-04BD5E8C7E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8" name="Text Box 5">
          <a:extLst>
            <a:ext uri="{FF2B5EF4-FFF2-40B4-BE49-F238E27FC236}">
              <a16:creationId xmlns:a16="http://schemas.microsoft.com/office/drawing/2014/main" id="{3E616787-B44B-41AB-978B-B82DD6A079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9" name="Text Box 5">
          <a:extLst>
            <a:ext uri="{FF2B5EF4-FFF2-40B4-BE49-F238E27FC236}">
              <a16:creationId xmlns:a16="http://schemas.microsoft.com/office/drawing/2014/main" id="{B24CCCD4-5DA0-4129-9726-38EAEE9AAE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0" name="Text Box 5">
          <a:extLst>
            <a:ext uri="{FF2B5EF4-FFF2-40B4-BE49-F238E27FC236}">
              <a16:creationId xmlns:a16="http://schemas.microsoft.com/office/drawing/2014/main" id="{CD928693-CE27-4A40-85FA-CF00F71719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1" name="Text Box 5">
          <a:extLst>
            <a:ext uri="{FF2B5EF4-FFF2-40B4-BE49-F238E27FC236}">
              <a16:creationId xmlns:a16="http://schemas.microsoft.com/office/drawing/2014/main" id="{05AA798D-5229-44F7-AF6A-BFDDA70E33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2" name="Text Box 5">
          <a:extLst>
            <a:ext uri="{FF2B5EF4-FFF2-40B4-BE49-F238E27FC236}">
              <a16:creationId xmlns:a16="http://schemas.microsoft.com/office/drawing/2014/main" id="{B36DACC9-4D6C-4965-8C47-D7AE9684E14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3" name="Text Box 5">
          <a:extLst>
            <a:ext uri="{FF2B5EF4-FFF2-40B4-BE49-F238E27FC236}">
              <a16:creationId xmlns:a16="http://schemas.microsoft.com/office/drawing/2014/main" id="{BCA31A3E-E0E2-47F2-973D-D4A6ADDD3B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4" name="Text Box 5">
          <a:extLst>
            <a:ext uri="{FF2B5EF4-FFF2-40B4-BE49-F238E27FC236}">
              <a16:creationId xmlns:a16="http://schemas.microsoft.com/office/drawing/2014/main" id="{A0D3A168-87D8-4049-A542-DE2873F9046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5" name="Text Box 5">
          <a:extLst>
            <a:ext uri="{FF2B5EF4-FFF2-40B4-BE49-F238E27FC236}">
              <a16:creationId xmlns:a16="http://schemas.microsoft.com/office/drawing/2014/main" id="{36F1411F-7FF0-461B-970C-E77F92390D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6" name="Text Box 5">
          <a:extLst>
            <a:ext uri="{FF2B5EF4-FFF2-40B4-BE49-F238E27FC236}">
              <a16:creationId xmlns:a16="http://schemas.microsoft.com/office/drawing/2014/main" id="{1DB2AB00-7302-4C26-8161-547F0991D8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7" name="Text Box 5">
          <a:extLst>
            <a:ext uri="{FF2B5EF4-FFF2-40B4-BE49-F238E27FC236}">
              <a16:creationId xmlns:a16="http://schemas.microsoft.com/office/drawing/2014/main" id="{CCF1F9BB-8E11-40C7-95F7-B505B97CDFE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8" name="Text Box 5">
          <a:extLst>
            <a:ext uri="{FF2B5EF4-FFF2-40B4-BE49-F238E27FC236}">
              <a16:creationId xmlns:a16="http://schemas.microsoft.com/office/drawing/2014/main" id="{29F00CCB-6102-4662-BECD-075DDB5CA9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9" name="Text Box 5">
          <a:extLst>
            <a:ext uri="{FF2B5EF4-FFF2-40B4-BE49-F238E27FC236}">
              <a16:creationId xmlns:a16="http://schemas.microsoft.com/office/drawing/2014/main" id="{74FB54CB-415E-463B-8C57-F2183CFFBB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0" name="Text Box 5">
          <a:extLst>
            <a:ext uri="{FF2B5EF4-FFF2-40B4-BE49-F238E27FC236}">
              <a16:creationId xmlns:a16="http://schemas.microsoft.com/office/drawing/2014/main" id="{C44D49CD-8D97-4AA9-AE7F-9DF66878C5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1" name="Text Box 5">
          <a:extLst>
            <a:ext uri="{FF2B5EF4-FFF2-40B4-BE49-F238E27FC236}">
              <a16:creationId xmlns:a16="http://schemas.microsoft.com/office/drawing/2014/main" id="{9B8455BC-1A16-4277-A8F9-A49D103D3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2" name="Text Box 5">
          <a:extLst>
            <a:ext uri="{FF2B5EF4-FFF2-40B4-BE49-F238E27FC236}">
              <a16:creationId xmlns:a16="http://schemas.microsoft.com/office/drawing/2014/main" id="{A9F4EB8A-D40F-4242-ACF0-84A4ADF780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3" name="Text Box 5">
          <a:extLst>
            <a:ext uri="{FF2B5EF4-FFF2-40B4-BE49-F238E27FC236}">
              <a16:creationId xmlns:a16="http://schemas.microsoft.com/office/drawing/2014/main" id="{43C865AA-C355-44F9-8CE3-180C1AB38D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4" name="Text Box 5">
          <a:extLst>
            <a:ext uri="{FF2B5EF4-FFF2-40B4-BE49-F238E27FC236}">
              <a16:creationId xmlns:a16="http://schemas.microsoft.com/office/drawing/2014/main" id="{35BC0E08-CB68-4980-A961-6F419A078E4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5" name="Text Box 5">
          <a:extLst>
            <a:ext uri="{FF2B5EF4-FFF2-40B4-BE49-F238E27FC236}">
              <a16:creationId xmlns:a16="http://schemas.microsoft.com/office/drawing/2014/main" id="{897D03AE-9819-42B2-B872-96405ACEB9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6" name="Text Box 5">
          <a:extLst>
            <a:ext uri="{FF2B5EF4-FFF2-40B4-BE49-F238E27FC236}">
              <a16:creationId xmlns:a16="http://schemas.microsoft.com/office/drawing/2014/main" id="{FD19B2E7-2534-4159-989F-03E97A5B6B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7" name="Text Box 5">
          <a:extLst>
            <a:ext uri="{FF2B5EF4-FFF2-40B4-BE49-F238E27FC236}">
              <a16:creationId xmlns:a16="http://schemas.microsoft.com/office/drawing/2014/main" id="{0BC9AE25-2EBF-48FA-8C6B-AB026A2DBC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8" name="Text Box 5">
          <a:extLst>
            <a:ext uri="{FF2B5EF4-FFF2-40B4-BE49-F238E27FC236}">
              <a16:creationId xmlns:a16="http://schemas.microsoft.com/office/drawing/2014/main" id="{C4B52053-7E5F-4969-9659-40216CE0A0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9" name="Text Box 5">
          <a:extLst>
            <a:ext uri="{FF2B5EF4-FFF2-40B4-BE49-F238E27FC236}">
              <a16:creationId xmlns:a16="http://schemas.microsoft.com/office/drawing/2014/main" id="{67E02580-2045-45E6-B4A4-D22ABDD452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0" name="Text Box 5">
          <a:extLst>
            <a:ext uri="{FF2B5EF4-FFF2-40B4-BE49-F238E27FC236}">
              <a16:creationId xmlns:a16="http://schemas.microsoft.com/office/drawing/2014/main" id="{8A339540-63B4-47B4-B12D-F4467401DE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1" name="Text Box 5">
          <a:extLst>
            <a:ext uri="{FF2B5EF4-FFF2-40B4-BE49-F238E27FC236}">
              <a16:creationId xmlns:a16="http://schemas.microsoft.com/office/drawing/2014/main" id="{9FAD38FF-B98B-4B0C-9E21-5BC3611845A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2" name="Text Box 5">
          <a:extLst>
            <a:ext uri="{FF2B5EF4-FFF2-40B4-BE49-F238E27FC236}">
              <a16:creationId xmlns:a16="http://schemas.microsoft.com/office/drawing/2014/main" id="{631B691E-4450-401E-9A59-7D8B11861E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3" name="Text Box 5">
          <a:extLst>
            <a:ext uri="{FF2B5EF4-FFF2-40B4-BE49-F238E27FC236}">
              <a16:creationId xmlns:a16="http://schemas.microsoft.com/office/drawing/2014/main" id="{C59B9264-F197-428D-93AD-27516CA146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4" name="Text Box 5">
          <a:extLst>
            <a:ext uri="{FF2B5EF4-FFF2-40B4-BE49-F238E27FC236}">
              <a16:creationId xmlns:a16="http://schemas.microsoft.com/office/drawing/2014/main" id="{F0CF974E-014D-471E-8F09-DBFDE4F172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5" name="Text Box 5">
          <a:extLst>
            <a:ext uri="{FF2B5EF4-FFF2-40B4-BE49-F238E27FC236}">
              <a16:creationId xmlns:a16="http://schemas.microsoft.com/office/drawing/2014/main" id="{3411ED08-1719-4537-A38E-B8B6C32EC1C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6" name="Text Box 5">
          <a:extLst>
            <a:ext uri="{FF2B5EF4-FFF2-40B4-BE49-F238E27FC236}">
              <a16:creationId xmlns:a16="http://schemas.microsoft.com/office/drawing/2014/main" id="{FFD749A4-09F0-4C40-9771-6FE021B096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7" name="Text Box 5">
          <a:extLst>
            <a:ext uri="{FF2B5EF4-FFF2-40B4-BE49-F238E27FC236}">
              <a16:creationId xmlns:a16="http://schemas.microsoft.com/office/drawing/2014/main" id="{4F910127-2EF5-4B01-91F0-CF6DD8A86A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8" name="Text Box 5">
          <a:extLst>
            <a:ext uri="{FF2B5EF4-FFF2-40B4-BE49-F238E27FC236}">
              <a16:creationId xmlns:a16="http://schemas.microsoft.com/office/drawing/2014/main" id="{BD31FA82-BFA8-4662-8A1C-03415DACE3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9" name="Text Box 5">
          <a:extLst>
            <a:ext uri="{FF2B5EF4-FFF2-40B4-BE49-F238E27FC236}">
              <a16:creationId xmlns:a16="http://schemas.microsoft.com/office/drawing/2014/main" id="{2482D609-DBB1-46F7-A506-9A17796631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0" name="Text Box 5">
          <a:extLst>
            <a:ext uri="{FF2B5EF4-FFF2-40B4-BE49-F238E27FC236}">
              <a16:creationId xmlns:a16="http://schemas.microsoft.com/office/drawing/2014/main" id="{E87602FC-7CA9-4E33-9CC3-A5E0AE9D572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1" name="Text Box 5">
          <a:extLst>
            <a:ext uri="{FF2B5EF4-FFF2-40B4-BE49-F238E27FC236}">
              <a16:creationId xmlns:a16="http://schemas.microsoft.com/office/drawing/2014/main" id="{415E98DB-3B29-4023-BF4E-2A7D4C74F2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2" name="Text Box 5">
          <a:extLst>
            <a:ext uri="{FF2B5EF4-FFF2-40B4-BE49-F238E27FC236}">
              <a16:creationId xmlns:a16="http://schemas.microsoft.com/office/drawing/2014/main" id="{A4EEAF92-FB8C-4D25-AD83-BE22960781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3" name="Text Box 5">
          <a:extLst>
            <a:ext uri="{FF2B5EF4-FFF2-40B4-BE49-F238E27FC236}">
              <a16:creationId xmlns:a16="http://schemas.microsoft.com/office/drawing/2014/main" id="{22AAD74F-7D3C-4D31-A469-E11BBEBA77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4" name="Text Box 5">
          <a:extLst>
            <a:ext uri="{FF2B5EF4-FFF2-40B4-BE49-F238E27FC236}">
              <a16:creationId xmlns:a16="http://schemas.microsoft.com/office/drawing/2014/main" id="{E6427DF4-FAF8-42A2-BBBE-3ABDD491D47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5" name="Text Box 5">
          <a:extLst>
            <a:ext uri="{FF2B5EF4-FFF2-40B4-BE49-F238E27FC236}">
              <a16:creationId xmlns:a16="http://schemas.microsoft.com/office/drawing/2014/main" id="{A81B9130-14BE-4FA5-9221-6AF4A2AF3D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6" name="Text Box 5">
          <a:extLst>
            <a:ext uri="{FF2B5EF4-FFF2-40B4-BE49-F238E27FC236}">
              <a16:creationId xmlns:a16="http://schemas.microsoft.com/office/drawing/2014/main" id="{B36FBE8C-73F0-47B1-BA3B-261C4AB1FFF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7" name="Text Box 5">
          <a:extLst>
            <a:ext uri="{FF2B5EF4-FFF2-40B4-BE49-F238E27FC236}">
              <a16:creationId xmlns:a16="http://schemas.microsoft.com/office/drawing/2014/main" id="{8F4581E5-B66C-40DF-9944-AADBF3BBF4A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8" name="Text Box 5">
          <a:extLst>
            <a:ext uri="{FF2B5EF4-FFF2-40B4-BE49-F238E27FC236}">
              <a16:creationId xmlns:a16="http://schemas.microsoft.com/office/drawing/2014/main" id="{97BC3F54-B147-4A7C-BF10-D40F83A0B3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69" name="Text Box 5">
          <a:extLst>
            <a:ext uri="{FF2B5EF4-FFF2-40B4-BE49-F238E27FC236}">
              <a16:creationId xmlns:a16="http://schemas.microsoft.com/office/drawing/2014/main" id="{8EA05743-5004-4E48-ACF5-D15F7B0035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0" name="Text Box 5">
          <a:extLst>
            <a:ext uri="{FF2B5EF4-FFF2-40B4-BE49-F238E27FC236}">
              <a16:creationId xmlns:a16="http://schemas.microsoft.com/office/drawing/2014/main" id="{5A48BAD3-2196-4F55-AAF8-E3569A5508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1" name="Text Box 5">
          <a:extLst>
            <a:ext uri="{FF2B5EF4-FFF2-40B4-BE49-F238E27FC236}">
              <a16:creationId xmlns:a16="http://schemas.microsoft.com/office/drawing/2014/main" id="{B8819749-98E7-4977-9442-7D5403BD75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2" name="Text Box 5">
          <a:extLst>
            <a:ext uri="{FF2B5EF4-FFF2-40B4-BE49-F238E27FC236}">
              <a16:creationId xmlns:a16="http://schemas.microsoft.com/office/drawing/2014/main" id="{CC22C39F-B716-4E54-85B5-2184F8B6D0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3" name="Text Box 5">
          <a:extLst>
            <a:ext uri="{FF2B5EF4-FFF2-40B4-BE49-F238E27FC236}">
              <a16:creationId xmlns:a16="http://schemas.microsoft.com/office/drawing/2014/main" id="{542BB602-ACFD-49F9-9CCD-CE2F438287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4" name="Text Box 5">
          <a:extLst>
            <a:ext uri="{FF2B5EF4-FFF2-40B4-BE49-F238E27FC236}">
              <a16:creationId xmlns:a16="http://schemas.microsoft.com/office/drawing/2014/main" id="{F1BAF1F8-78DF-47FB-96F2-1855C54AA5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5" name="Text Box 5">
          <a:extLst>
            <a:ext uri="{FF2B5EF4-FFF2-40B4-BE49-F238E27FC236}">
              <a16:creationId xmlns:a16="http://schemas.microsoft.com/office/drawing/2014/main" id="{9B77798F-9607-44E9-A949-B03D8F3EC9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6" name="Text Box 5">
          <a:extLst>
            <a:ext uri="{FF2B5EF4-FFF2-40B4-BE49-F238E27FC236}">
              <a16:creationId xmlns:a16="http://schemas.microsoft.com/office/drawing/2014/main" id="{F182E0BC-8EDC-42C1-AEF4-D636F951F3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7" name="Text Box 5">
          <a:extLst>
            <a:ext uri="{FF2B5EF4-FFF2-40B4-BE49-F238E27FC236}">
              <a16:creationId xmlns:a16="http://schemas.microsoft.com/office/drawing/2014/main" id="{28060CC8-C26F-4F2E-9D9B-AF5B2E929C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8" name="Text Box 5">
          <a:extLst>
            <a:ext uri="{FF2B5EF4-FFF2-40B4-BE49-F238E27FC236}">
              <a16:creationId xmlns:a16="http://schemas.microsoft.com/office/drawing/2014/main" id="{D2515C67-1367-4E71-B542-A09CDCC966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9" name="Text Box 5">
          <a:extLst>
            <a:ext uri="{FF2B5EF4-FFF2-40B4-BE49-F238E27FC236}">
              <a16:creationId xmlns:a16="http://schemas.microsoft.com/office/drawing/2014/main" id="{04D54257-617E-453A-9C02-2F84A57C8C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0" name="Text Box 5">
          <a:extLst>
            <a:ext uri="{FF2B5EF4-FFF2-40B4-BE49-F238E27FC236}">
              <a16:creationId xmlns:a16="http://schemas.microsoft.com/office/drawing/2014/main" id="{DF8247ED-1428-479B-AF59-275E69CCEE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1" name="Text Box 5">
          <a:extLst>
            <a:ext uri="{FF2B5EF4-FFF2-40B4-BE49-F238E27FC236}">
              <a16:creationId xmlns:a16="http://schemas.microsoft.com/office/drawing/2014/main" id="{882DC727-4698-4497-92C6-33E4ACEC8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2" name="Text Box 5">
          <a:extLst>
            <a:ext uri="{FF2B5EF4-FFF2-40B4-BE49-F238E27FC236}">
              <a16:creationId xmlns:a16="http://schemas.microsoft.com/office/drawing/2014/main" id="{9A88F57C-19F5-488B-8D37-2B2E40D784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3" name="Text Box 5">
          <a:extLst>
            <a:ext uri="{FF2B5EF4-FFF2-40B4-BE49-F238E27FC236}">
              <a16:creationId xmlns:a16="http://schemas.microsoft.com/office/drawing/2014/main" id="{08A328D5-3C4E-4F6A-98E3-C09FE1F725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4" name="Text Box 5">
          <a:extLst>
            <a:ext uri="{FF2B5EF4-FFF2-40B4-BE49-F238E27FC236}">
              <a16:creationId xmlns:a16="http://schemas.microsoft.com/office/drawing/2014/main" id="{FB317044-E0DE-4B91-8504-F15A9D92A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5" name="Text Box 5">
          <a:extLst>
            <a:ext uri="{FF2B5EF4-FFF2-40B4-BE49-F238E27FC236}">
              <a16:creationId xmlns:a16="http://schemas.microsoft.com/office/drawing/2014/main" id="{D40F5CB2-503E-4784-A439-2935336F94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6" name="Text Box 5">
          <a:extLst>
            <a:ext uri="{FF2B5EF4-FFF2-40B4-BE49-F238E27FC236}">
              <a16:creationId xmlns:a16="http://schemas.microsoft.com/office/drawing/2014/main" id="{C3E62E47-192B-489F-905D-501AD45E62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7" name="Text Box 5">
          <a:extLst>
            <a:ext uri="{FF2B5EF4-FFF2-40B4-BE49-F238E27FC236}">
              <a16:creationId xmlns:a16="http://schemas.microsoft.com/office/drawing/2014/main" id="{7CBB8474-1084-4809-9F9C-CE165CC9A6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8" name="Text Box 5">
          <a:extLst>
            <a:ext uri="{FF2B5EF4-FFF2-40B4-BE49-F238E27FC236}">
              <a16:creationId xmlns:a16="http://schemas.microsoft.com/office/drawing/2014/main" id="{CBB52309-186F-4275-BE3D-4C5BA17F4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9" name="Text Box 5">
          <a:extLst>
            <a:ext uri="{FF2B5EF4-FFF2-40B4-BE49-F238E27FC236}">
              <a16:creationId xmlns:a16="http://schemas.microsoft.com/office/drawing/2014/main" id="{1FCCEC50-BC59-48F4-9DCD-2FC998739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0" name="Text Box 5">
          <a:extLst>
            <a:ext uri="{FF2B5EF4-FFF2-40B4-BE49-F238E27FC236}">
              <a16:creationId xmlns:a16="http://schemas.microsoft.com/office/drawing/2014/main" id="{3897557E-DEC2-45A8-9623-278EB93574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1" name="Text Box 5">
          <a:extLst>
            <a:ext uri="{FF2B5EF4-FFF2-40B4-BE49-F238E27FC236}">
              <a16:creationId xmlns:a16="http://schemas.microsoft.com/office/drawing/2014/main" id="{55D54668-DAAA-4872-9DAD-63ED721F21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2" name="Text Box 5">
          <a:extLst>
            <a:ext uri="{FF2B5EF4-FFF2-40B4-BE49-F238E27FC236}">
              <a16:creationId xmlns:a16="http://schemas.microsoft.com/office/drawing/2014/main" id="{E79DA620-DFD8-40A4-8BE6-007E68199B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3" name="Text Box 5">
          <a:extLst>
            <a:ext uri="{FF2B5EF4-FFF2-40B4-BE49-F238E27FC236}">
              <a16:creationId xmlns:a16="http://schemas.microsoft.com/office/drawing/2014/main" id="{4B6FFEBB-CCE2-43B0-9E21-75A65240FA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4" name="Text Box 5">
          <a:extLst>
            <a:ext uri="{FF2B5EF4-FFF2-40B4-BE49-F238E27FC236}">
              <a16:creationId xmlns:a16="http://schemas.microsoft.com/office/drawing/2014/main" id="{24B6F18E-F040-40A3-8CDA-5B8CA90181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5" name="Text Box 5">
          <a:extLst>
            <a:ext uri="{FF2B5EF4-FFF2-40B4-BE49-F238E27FC236}">
              <a16:creationId xmlns:a16="http://schemas.microsoft.com/office/drawing/2014/main" id="{D8BF143A-FBC4-419A-8F27-375ADF5523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6" name="Text Box 5">
          <a:extLst>
            <a:ext uri="{FF2B5EF4-FFF2-40B4-BE49-F238E27FC236}">
              <a16:creationId xmlns:a16="http://schemas.microsoft.com/office/drawing/2014/main" id="{C03E0CD4-D12A-4495-9010-A0CD45D093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7" name="Text Box 5">
          <a:extLst>
            <a:ext uri="{FF2B5EF4-FFF2-40B4-BE49-F238E27FC236}">
              <a16:creationId xmlns:a16="http://schemas.microsoft.com/office/drawing/2014/main" id="{69FBB72A-13C0-44B0-B988-34C7B2378D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8" name="Text Box 5">
          <a:extLst>
            <a:ext uri="{FF2B5EF4-FFF2-40B4-BE49-F238E27FC236}">
              <a16:creationId xmlns:a16="http://schemas.microsoft.com/office/drawing/2014/main" id="{5F67D252-BFD5-4B22-A0E8-91AE164597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9" name="Text Box 5">
          <a:extLst>
            <a:ext uri="{FF2B5EF4-FFF2-40B4-BE49-F238E27FC236}">
              <a16:creationId xmlns:a16="http://schemas.microsoft.com/office/drawing/2014/main" id="{3BC86FD1-E603-4D23-9283-5E9E665917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0" name="Text Box 5">
          <a:extLst>
            <a:ext uri="{FF2B5EF4-FFF2-40B4-BE49-F238E27FC236}">
              <a16:creationId xmlns:a16="http://schemas.microsoft.com/office/drawing/2014/main" id="{E3F2A7FE-A600-472F-B443-E57279A67F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1" name="Text Box 5">
          <a:extLst>
            <a:ext uri="{FF2B5EF4-FFF2-40B4-BE49-F238E27FC236}">
              <a16:creationId xmlns:a16="http://schemas.microsoft.com/office/drawing/2014/main" id="{CC9B68CB-8881-4984-B862-D1A196831D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2" name="Text Box 5">
          <a:extLst>
            <a:ext uri="{FF2B5EF4-FFF2-40B4-BE49-F238E27FC236}">
              <a16:creationId xmlns:a16="http://schemas.microsoft.com/office/drawing/2014/main" id="{9B1FEFCE-EA74-44AB-A742-F247D7FD2D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3" name="Text Box 5">
          <a:extLst>
            <a:ext uri="{FF2B5EF4-FFF2-40B4-BE49-F238E27FC236}">
              <a16:creationId xmlns:a16="http://schemas.microsoft.com/office/drawing/2014/main" id="{41044CD5-CBE7-41F2-A1A5-7F25A51FE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4" name="Text Box 5">
          <a:extLst>
            <a:ext uri="{FF2B5EF4-FFF2-40B4-BE49-F238E27FC236}">
              <a16:creationId xmlns:a16="http://schemas.microsoft.com/office/drawing/2014/main" id="{5D8A7E14-0B80-424C-A665-3FE4FAE782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5" name="Text Box 5">
          <a:extLst>
            <a:ext uri="{FF2B5EF4-FFF2-40B4-BE49-F238E27FC236}">
              <a16:creationId xmlns:a16="http://schemas.microsoft.com/office/drawing/2014/main" id="{8B86CBB4-58D4-4A69-8946-208E345C5C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6" name="Text Box 5">
          <a:extLst>
            <a:ext uri="{FF2B5EF4-FFF2-40B4-BE49-F238E27FC236}">
              <a16:creationId xmlns:a16="http://schemas.microsoft.com/office/drawing/2014/main" id="{EA42571E-2332-485E-AA24-9C9D735335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7" name="Text Box 5">
          <a:extLst>
            <a:ext uri="{FF2B5EF4-FFF2-40B4-BE49-F238E27FC236}">
              <a16:creationId xmlns:a16="http://schemas.microsoft.com/office/drawing/2014/main" id="{B1B45A88-3A57-4721-A3CE-1F35DC554B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8" name="Text Box 5">
          <a:extLst>
            <a:ext uri="{FF2B5EF4-FFF2-40B4-BE49-F238E27FC236}">
              <a16:creationId xmlns:a16="http://schemas.microsoft.com/office/drawing/2014/main" id="{6745CF70-32FE-4FFC-BDDA-09138D21B5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9" name="Text Box 5">
          <a:extLst>
            <a:ext uri="{FF2B5EF4-FFF2-40B4-BE49-F238E27FC236}">
              <a16:creationId xmlns:a16="http://schemas.microsoft.com/office/drawing/2014/main" id="{E06B96C6-FF78-494D-8966-36AC20CAEF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0" name="Text Box 5">
          <a:extLst>
            <a:ext uri="{FF2B5EF4-FFF2-40B4-BE49-F238E27FC236}">
              <a16:creationId xmlns:a16="http://schemas.microsoft.com/office/drawing/2014/main" id="{6DE0ED9D-143C-4107-ADFA-090229D31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1" name="Text Box 5">
          <a:extLst>
            <a:ext uri="{FF2B5EF4-FFF2-40B4-BE49-F238E27FC236}">
              <a16:creationId xmlns:a16="http://schemas.microsoft.com/office/drawing/2014/main" id="{A7598285-BBDA-47D4-9DE7-2EEEB2B3A9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2" name="Text Box 5">
          <a:extLst>
            <a:ext uri="{FF2B5EF4-FFF2-40B4-BE49-F238E27FC236}">
              <a16:creationId xmlns:a16="http://schemas.microsoft.com/office/drawing/2014/main" id="{9E7A92BD-9059-457D-8FD2-7F47891FB3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3" name="Text Box 5">
          <a:extLst>
            <a:ext uri="{FF2B5EF4-FFF2-40B4-BE49-F238E27FC236}">
              <a16:creationId xmlns:a16="http://schemas.microsoft.com/office/drawing/2014/main" id="{5E8F481E-BD28-4291-B3B5-B85E995F508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4" name="Text Box 5">
          <a:extLst>
            <a:ext uri="{FF2B5EF4-FFF2-40B4-BE49-F238E27FC236}">
              <a16:creationId xmlns:a16="http://schemas.microsoft.com/office/drawing/2014/main" id="{804F76D5-04DB-449E-BF56-7A03F41381C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5" name="Text Box 5">
          <a:extLst>
            <a:ext uri="{FF2B5EF4-FFF2-40B4-BE49-F238E27FC236}">
              <a16:creationId xmlns:a16="http://schemas.microsoft.com/office/drawing/2014/main" id="{933C098F-3BFF-4361-A2E6-F0AC5DBB2F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6" name="Text Box 5">
          <a:extLst>
            <a:ext uri="{FF2B5EF4-FFF2-40B4-BE49-F238E27FC236}">
              <a16:creationId xmlns:a16="http://schemas.microsoft.com/office/drawing/2014/main" id="{83D42FDF-85C3-4524-8CB4-9038F82D872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7" name="Text Box 5">
          <a:extLst>
            <a:ext uri="{FF2B5EF4-FFF2-40B4-BE49-F238E27FC236}">
              <a16:creationId xmlns:a16="http://schemas.microsoft.com/office/drawing/2014/main" id="{10EC34EF-1C98-4ADE-B4AA-6462C71D3E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8" name="Text Box 5">
          <a:extLst>
            <a:ext uri="{FF2B5EF4-FFF2-40B4-BE49-F238E27FC236}">
              <a16:creationId xmlns:a16="http://schemas.microsoft.com/office/drawing/2014/main" id="{9F8CFF90-B612-40A1-96BE-5D1C57D561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9" name="Text Box 5">
          <a:extLst>
            <a:ext uri="{FF2B5EF4-FFF2-40B4-BE49-F238E27FC236}">
              <a16:creationId xmlns:a16="http://schemas.microsoft.com/office/drawing/2014/main" id="{39EFB30D-0F4B-47D2-A36D-BCF2384748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0" name="Text Box 5">
          <a:extLst>
            <a:ext uri="{FF2B5EF4-FFF2-40B4-BE49-F238E27FC236}">
              <a16:creationId xmlns:a16="http://schemas.microsoft.com/office/drawing/2014/main" id="{F544A976-B841-4390-A042-F0C16EA603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1" name="Text Box 5">
          <a:extLst>
            <a:ext uri="{FF2B5EF4-FFF2-40B4-BE49-F238E27FC236}">
              <a16:creationId xmlns:a16="http://schemas.microsoft.com/office/drawing/2014/main" id="{F036F2CD-4A12-4D94-B6FC-99E6D89878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2" name="Text Box 5">
          <a:extLst>
            <a:ext uri="{FF2B5EF4-FFF2-40B4-BE49-F238E27FC236}">
              <a16:creationId xmlns:a16="http://schemas.microsoft.com/office/drawing/2014/main" id="{0D3BCBB9-5867-4374-BD5E-83AC884F93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3" name="Text Box 5">
          <a:extLst>
            <a:ext uri="{FF2B5EF4-FFF2-40B4-BE49-F238E27FC236}">
              <a16:creationId xmlns:a16="http://schemas.microsoft.com/office/drawing/2014/main" id="{256E88C5-EBC5-40AB-B7F0-29752CBC0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4" name="Text Box 5">
          <a:extLst>
            <a:ext uri="{FF2B5EF4-FFF2-40B4-BE49-F238E27FC236}">
              <a16:creationId xmlns:a16="http://schemas.microsoft.com/office/drawing/2014/main" id="{6566358F-370C-4994-876B-6311E49DCE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5" name="Text Box 5">
          <a:extLst>
            <a:ext uri="{FF2B5EF4-FFF2-40B4-BE49-F238E27FC236}">
              <a16:creationId xmlns:a16="http://schemas.microsoft.com/office/drawing/2014/main" id="{8FC41E5A-727C-458C-B05A-D34CCFE21E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6" name="Text Box 5">
          <a:extLst>
            <a:ext uri="{FF2B5EF4-FFF2-40B4-BE49-F238E27FC236}">
              <a16:creationId xmlns:a16="http://schemas.microsoft.com/office/drawing/2014/main" id="{5ACF32E8-34B4-442B-BF8D-4B1D00CDF6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7" name="Text Box 5">
          <a:extLst>
            <a:ext uri="{FF2B5EF4-FFF2-40B4-BE49-F238E27FC236}">
              <a16:creationId xmlns:a16="http://schemas.microsoft.com/office/drawing/2014/main" id="{6F8F9264-F1AD-4C5D-A601-B1FEE0ADEC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8" name="Text Box 5">
          <a:extLst>
            <a:ext uri="{FF2B5EF4-FFF2-40B4-BE49-F238E27FC236}">
              <a16:creationId xmlns:a16="http://schemas.microsoft.com/office/drawing/2014/main" id="{02714C3B-9819-4EB7-9DA6-1910F6A7A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9" name="Text Box 5">
          <a:extLst>
            <a:ext uri="{FF2B5EF4-FFF2-40B4-BE49-F238E27FC236}">
              <a16:creationId xmlns:a16="http://schemas.microsoft.com/office/drawing/2014/main" id="{7D08BAD3-E33A-43DA-BC5B-56EDFAF769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0" name="Text Box 5">
          <a:extLst>
            <a:ext uri="{FF2B5EF4-FFF2-40B4-BE49-F238E27FC236}">
              <a16:creationId xmlns:a16="http://schemas.microsoft.com/office/drawing/2014/main" id="{06A6D5B8-3F63-426B-BCF7-E1DC513E9B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1" name="Text Box 5">
          <a:extLst>
            <a:ext uri="{FF2B5EF4-FFF2-40B4-BE49-F238E27FC236}">
              <a16:creationId xmlns:a16="http://schemas.microsoft.com/office/drawing/2014/main" id="{EDE16181-8A68-47A2-8A97-697B62803A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2" name="Text Box 5">
          <a:extLst>
            <a:ext uri="{FF2B5EF4-FFF2-40B4-BE49-F238E27FC236}">
              <a16:creationId xmlns:a16="http://schemas.microsoft.com/office/drawing/2014/main" id="{1E540174-AF64-4909-9F12-6ABEC3FA1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3" name="Text Box 5">
          <a:extLst>
            <a:ext uri="{FF2B5EF4-FFF2-40B4-BE49-F238E27FC236}">
              <a16:creationId xmlns:a16="http://schemas.microsoft.com/office/drawing/2014/main" id="{3ACD8151-30C1-463E-BA3B-AE9DE34AEB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4" name="Text Box 5">
          <a:extLst>
            <a:ext uri="{FF2B5EF4-FFF2-40B4-BE49-F238E27FC236}">
              <a16:creationId xmlns:a16="http://schemas.microsoft.com/office/drawing/2014/main" id="{256F2A9D-996C-4693-B9C8-B166E8C05B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5" name="Text Box 5">
          <a:extLst>
            <a:ext uri="{FF2B5EF4-FFF2-40B4-BE49-F238E27FC236}">
              <a16:creationId xmlns:a16="http://schemas.microsoft.com/office/drawing/2014/main" id="{12778724-2A52-4514-A691-113FC6C416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6" name="Text Box 5">
          <a:extLst>
            <a:ext uri="{FF2B5EF4-FFF2-40B4-BE49-F238E27FC236}">
              <a16:creationId xmlns:a16="http://schemas.microsoft.com/office/drawing/2014/main" id="{25C127CF-4D15-41B7-B9F5-293E9BF208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7" name="Text Box 5">
          <a:extLst>
            <a:ext uri="{FF2B5EF4-FFF2-40B4-BE49-F238E27FC236}">
              <a16:creationId xmlns:a16="http://schemas.microsoft.com/office/drawing/2014/main" id="{14F898D9-7B81-482A-9F4E-08088F4836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8" name="Text Box 5">
          <a:extLst>
            <a:ext uri="{FF2B5EF4-FFF2-40B4-BE49-F238E27FC236}">
              <a16:creationId xmlns:a16="http://schemas.microsoft.com/office/drawing/2014/main" id="{5D613520-1B6D-4867-A735-7A44EEEB45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9" name="Text Box 5">
          <a:extLst>
            <a:ext uri="{FF2B5EF4-FFF2-40B4-BE49-F238E27FC236}">
              <a16:creationId xmlns:a16="http://schemas.microsoft.com/office/drawing/2014/main" id="{F7666356-0314-4284-8279-0D6F2BE3B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0" name="Text Box 5">
          <a:extLst>
            <a:ext uri="{FF2B5EF4-FFF2-40B4-BE49-F238E27FC236}">
              <a16:creationId xmlns:a16="http://schemas.microsoft.com/office/drawing/2014/main" id="{11C3AAA8-A9D2-4284-AC4B-351608121A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1" name="Text Box 5">
          <a:extLst>
            <a:ext uri="{FF2B5EF4-FFF2-40B4-BE49-F238E27FC236}">
              <a16:creationId xmlns:a16="http://schemas.microsoft.com/office/drawing/2014/main" id="{DE019CC7-CFB5-4254-A4CF-39A8576A19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2" name="Text Box 5">
          <a:extLst>
            <a:ext uri="{FF2B5EF4-FFF2-40B4-BE49-F238E27FC236}">
              <a16:creationId xmlns:a16="http://schemas.microsoft.com/office/drawing/2014/main" id="{26BADD8B-0C85-4480-A0AD-1D8C62C09F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3" name="Text Box 5">
          <a:extLst>
            <a:ext uri="{FF2B5EF4-FFF2-40B4-BE49-F238E27FC236}">
              <a16:creationId xmlns:a16="http://schemas.microsoft.com/office/drawing/2014/main" id="{55796E92-149B-4CCA-8B5F-33B3F241B4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4" name="Text Box 5">
          <a:extLst>
            <a:ext uri="{FF2B5EF4-FFF2-40B4-BE49-F238E27FC236}">
              <a16:creationId xmlns:a16="http://schemas.microsoft.com/office/drawing/2014/main" id="{B2C32C6E-F93F-4820-921A-4E8FE70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5" name="Text Box 5">
          <a:extLst>
            <a:ext uri="{FF2B5EF4-FFF2-40B4-BE49-F238E27FC236}">
              <a16:creationId xmlns:a16="http://schemas.microsoft.com/office/drawing/2014/main" id="{C5AF48BF-42E0-4528-B845-9AA2C962FF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6" name="Text Box 5">
          <a:extLst>
            <a:ext uri="{FF2B5EF4-FFF2-40B4-BE49-F238E27FC236}">
              <a16:creationId xmlns:a16="http://schemas.microsoft.com/office/drawing/2014/main" id="{023F523A-328E-414C-8799-F6DFC12D5A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7" name="Text Box 5">
          <a:extLst>
            <a:ext uri="{FF2B5EF4-FFF2-40B4-BE49-F238E27FC236}">
              <a16:creationId xmlns:a16="http://schemas.microsoft.com/office/drawing/2014/main" id="{66633262-06E1-41E0-B336-CECF94414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8" name="Text Box 5">
          <a:extLst>
            <a:ext uri="{FF2B5EF4-FFF2-40B4-BE49-F238E27FC236}">
              <a16:creationId xmlns:a16="http://schemas.microsoft.com/office/drawing/2014/main" id="{988844C2-DA5D-4EB7-B868-84DC6BA43A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9" name="Text Box 5">
          <a:extLst>
            <a:ext uri="{FF2B5EF4-FFF2-40B4-BE49-F238E27FC236}">
              <a16:creationId xmlns:a16="http://schemas.microsoft.com/office/drawing/2014/main" id="{84734806-EEA7-4F39-9C25-1CE3C21989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0" name="Text Box 5">
          <a:extLst>
            <a:ext uri="{FF2B5EF4-FFF2-40B4-BE49-F238E27FC236}">
              <a16:creationId xmlns:a16="http://schemas.microsoft.com/office/drawing/2014/main" id="{5A0092E9-A83A-479F-84BD-5357640FD0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1" name="Text Box 5">
          <a:extLst>
            <a:ext uri="{FF2B5EF4-FFF2-40B4-BE49-F238E27FC236}">
              <a16:creationId xmlns:a16="http://schemas.microsoft.com/office/drawing/2014/main" id="{6EF7F098-3BAE-487D-87D4-6A16BDABFE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2" name="Text Box 5">
          <a:extLst>
            <a:ext uri="{FF2B5EF4-FFF2-40B4-BE49-F238E27FC236}">
              <a16:creationId xmlns:a16="http://schemas.microsoft.com/office/drawing/2014/main" id="{BBBDBE59-0468-4C34-B8E0-E751E13D8D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3" name="Text Box 5">
          <a:extLst>
            <a:ext uri="{FF2B5EF4-FFF2-40B4-BE49-F238E27FC236}">
              <a16:creationId xmlns:a16="http://schemas.microsoft.com/office/drawing/2014/main" id="{3C6CA348-1EF1-4802-8FAF-9A7BA68A04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4" name="Text Box 5">
          <a:extLst>
            <a:ext uri="{FF2B5EF4-FFF2-40B4-BE49-F238E27FC236}">
              <a16:creationId xmlns:a16="http://schemas.microsoft.com/office/drawing/2014/main" id="{C914E279-211E-4148-BDE1-C5FF8DD04E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5" name="Text Box 5">
          <a:extLst>
            <a:ext uri="{FF2B5EF4-FFF2-40B4-BE49-F238E27FC236}">
              <a16:creationId xmlns:a16="http://schemas.microsoft.com/office/drawing/2014/main" id="{75B3CD6A-5357-4345-8C3B-FC4DBC650C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6" name="Text Box 5">
          <a:extLst>
            <a:ext uri="{FF2B5EF4-FFF2-40B4-BE49-F238E27FC236}">
              <a16:creationId xmlns:a16="http://schemas.microsoft.com/office/drawing/2014/main" id="{5CEE0C90-30B8-4972-A292-96F6C1B109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7" name="Text Box 5">
          <a:extLst>
            <a:ext uri="{FF2B5EF4-FFF2-40B4-BE49-F238E27FC236}">
              <a16:creationId xmlns:a16="http://schemas.microsoft.com/office/drawing/2014/main" id="{EEDD7AAB-E106-469D-9CFB-88A8DF9945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8" name="Text Box 5">
          <a:extLst>
            <a:ext uri="{FF2B5EF4-FFF2-40B4-BE49-F238E27FC236}">
              <a16:creationId xmlns:a16="http://schemas.microsoft.com/office/drawing/2014/main" id="{15BBCD78-C324-4C9F-A0E0-47FBA540C9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9" name="Text Box 5">
          <a:extLst>
            <a:ext uri="{FF2B5EF4-FFF2-40B4-BE49-F238E27FC236}">
              <a16:creationId xmlns:a16="http://schemas.microsoft.com/office/drawing/2014/main" id="{D6093E92-BCBE-46F5-A9CD-ECC0BE576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0" name="Text Box 5">
          <a:extLst>
            <a:ext uri="{FF2B5EF4-FFF2-40B4-BE49-F238E27FC236}">
              <a16:creationId xmlns:a16="http://schemas.microsoft.com/office/drawing/2014/main" id="{DB3682B8-71FA-4BF2-8A64-EBEE61E1E3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1" name="Text Box 5">
          <a:extLst>
            <a:ext uri="{FF2B5EF4-FFF2-40B4-BE49-F238E27FC236}">
              <a16:creationId xmlns:a16="http://schemas.microsoft.com/office/drawing/2014/main" id="{2390B08F-DD4D-48B7-BB73-9EEF0F2000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2" name="Text Box 5">
          <a:extLst>
            <a:ext uri="{FF2B5EF4-FFF2-40B4-BE49-F238E27FC236}">
              <a16:creationId xmlns:a16="http://schemas.microsoft.com/office/drawing/2014/main" id="{6A9B2D05-D388-463C-AB5D-B9234110E2D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3" name="Text Box 5">
          <a:extLst>
            <a:ext uri="{FF2B5EF4-FFF2-40B4-BE49-F238E27FC236}">
              <a16:creationId xmlns:a16="http://schemas.microsoft.com/office/drawing/2014/main" id="{8F21242B-9EA5-4EBB-8534-798C9DC629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4" name="Text Box 5">
          <a:extLst>
            <a:ext uri="{FF2B5EF4-FFF2-40B4-BE49-F238E27FC236}">
              <a16:creationId xmlns:a16="http://schemas.microsoft.com/office/drawing/2014/main" id="{B08A7904-950C-4D70-9BB8-DC4FE9D7566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5" name="Text Box 5">
          <a:extLst>
            <a:ext uri="{FF2B5EF4-FFF2-40B4-BE49-F238E27FC236}">
              <a16:creationId xmlns:a16="http://schemas.microsoft.com/office/drawing/2014/main" id="{06024EDF-1D97-4FB5-915C-756FAFE00F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6" name="Text Box 5">
          <a:extLst>
            <a:ext uri="{FF2B5EF4-FFF2-40B4-BE49-F238E27FC236}">
              <a16:creationId xmlns:a16="http://schemas.microsoft.com/office/drawing/2014/main" id="{F894ECA5-7926-4336-A3BC-43C0546832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7" name="Text Box 5">
          <a:extLst>
            <a:ext uri="{FF2B5EF4-FFF2-40B4-BE49-F238E27FC236}">
              <a16:creationId xmlns:a16="http://schemas.microsoft.com/office/drawing/2014/main" id="{5797B067-2A1A-4827-97E2-F8CCAEDC64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8" name="Text Box 5">
          <a:extLst>
            <a:ext uri="{FF2B5EF4-FFF2-40B4-BE49-F238E27FC236}">
              <a16:creationId xmlns:a16="http://schemas.microsoft.com/office/drawing/2014/main" id="{063E3CAA-2BDE-4D59-A7C2-86D0AC2D16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9" name="Text Box 5">
          <a:extLst>
            <a:ext uri="{FF2B5EF4-FFF2-40B4-BE49-F238E27FC236}">
              <a16:creationId xmlns:a16="http://schemas.microsoft.com/office/drawing/2014/main" id="{11DDD986-59C0-463B-B954-1EB0208756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0" name="Text Box 5">
          <a:extLst>
            <a:ext uri="{FF2B5EF4-FFF2-40B4-BE49-F238E27FC236}">
              <a16:creationId xmlns:a16="http://schemas.microsoft.com/office/drawing/2014/main" id="{647C88AE-86EE-4380-94FA-EC7B3EAD0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1" name="Text Box 5">
          <a:extLst>
            <a:ext uri="{FF2B5EF4-FFF2-40B4-BE49-F238E27FC236}">
              <a16:creationId xmlns:a16="http://schemas.microsoft.com/office/drawing/2014/main" id="{54A7EC45-D4A4-40E2-AA5B-DF8ED9DAEA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2" name="Text Box 5">
          <a:extLst>
            <a:ext uri="{FF2B5EF4-FFF2-40B4-BE49-F238E27FC236}">
              <a16:creationId xmlns:a16="http://schemas.microsoft.com/office/drawing/2014/main" id="{B908F38C-0527-46A0-B129-38E8FAF840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3" name="Text Box 5">
          <a:extLst>
            <a:ext uri="{FF2B5EF4-FFF2-40B4-BE49-F238E27FC236}">
              <a16:creationId xmlns:a16="http://schemas.microsoft.com/office/drawing/2014/main" id="{EB2CCF0B-DAA7-4B60-B7FD-00101CD1DD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4" name="Text Box 5">
          <a:extLst>
            <a:ext uri="{FF2B5EF4-FFF2-40B4-BE49-F238E27FC236}">
              <a16:creationId xmlns:a16="http://schemas.microsoft.com/office/drawing/2014/main" id="{28D89D66-BF37-4E65-AB60-0F8C0D7689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5" name="Text Box 5">
          <a:extLst>
            <a:ext uri="{FF2B5EF4-FFF2-40B4-BE49-F238E27FC236}">
              <a16:creationId xmlns:a16="http://schemas.microsoft.com/office/drawing/2014/main" id="{A8922A07-4415-4CA9-8F54-ACFC651CB8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6" name="Text Box 5">
          <a:extLst>
            <a:ext uri="{FF2B5EF4-FFF2-40B4-BE49-F238E27FC236}">
              <a16:creationId xmlns:a16="http://schemas.microsoft.com/office/drawing/2014/main" id="{288591AB-A380-4456-9A31-A8CD23CC06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7" name="Text Box 5">
          <a:extLst>
            <a:ext uri="{FF2B5EF4-FFF2-40B4-BE49-F238E27FC236}">
              <a16:creationId xmlns:a16="http://schemas.microsoft.com/office/drawing/2014/main" id="{8A88DA98-8FE2-4B1C-9139-8619799BA0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8" name="Text Box 5">
          <a:extLst>
            <a:ext uri="{FF2B5EF4-FFF2-40B4-BE49-F238E27FC236}">
              <a16:creationId xmlns:a16="http://schemas.microsoft.com/office/drawing/2014/main" id="{47C9D259-0AE2-4E54-B92A-FF3CC737AE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9" name="Text Box 5">
          <a:extLst>
            <a:ext uri="{FF2B5EF4-FFF2-40B4-BE49-F238E27FC236}">
              <a16:creationId xmlns:a16="http://schemas.microsoft.com/office/drawing/2014/main" id="{3A90D5DE-9EE9-44B4-8F99-AD84B3B85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0" name="Text Box 5">
          <a:extLst>
            <a:ext uri="{FF2B5EF4-FFF2-40B4-BE49-F238E27FC236}">
              <a16:creationId xmlns:a16="http://schemas.microsoft.com/office/drawing/2014/main" id="{7E6AF78E-CE3B-4683-B2BE-84976131F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1" name="Text Box 5">
          <a:extLst>
            <a:ext uri="{FF2B5EF4-FFF2-40B4-BE49-F238E27FC236}">
              <a16:creationId xmlns:a16="http://schemas.microsoft.com/office/drawing/2014/main" id="{9C011369-4F39-402F-BD9B-8606F99375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2" name="Text Box 5">
          <a:extLst>
            <a:ext uri="{FF2B5EF4-FFF2-40B4-BE49-F238E27FC236}">
              <a16:creationId xmlns:a16="http://schemas.microsoft.com/office/drawing/2014/main" id="{D6529A32-FBCA-45FE-9EE4-307F34FCA3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3" name="Text Box 5">
          <a:extLst>
            <a:ext uri="{FF2B5EF4-FFF2-40B4-BE49-F238E27FC236}">
              <a16:creationId xmlns:a16="http://schemas.microsoft.com/office/drawing/2014/main" id="{9104CC53-8FF8-4681-A757-1DBBB82C12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4" name="Text Box 5">
          <a:extLst>
            <a:ext uri="{FF2B5EF4-FFF2-40B4-BE49-F238E27FC236}">
              <a16:creationId xmlns:a16="http://schemas.microsoft.com/office/drawing/2014/main" id="{F6CAE142-D523-47FC-9683-148EDF5D6A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5" name="Text Box 5">
          <a:extLst>
            <a:ext uri="{FF2B5EF4-FFF2-40B4-BE49-F238E27FC236}">
              <a16:creationId xmlns:a16="http://schemas.microsoft.com/office/drawing/2014/main" id="{0EEB68AE-30D9-4478-B736-5E5EB24230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6" name="Text Box 5">
          <a:extLst>
            <a:ext uri="{FF2B5EF4-FFF2-40B4-BE49-F238E27FC236}">
              <a16:creationId xmlns:a16="http://schemas.microsoft.com/office/drawing/2014/main" id="{F6FE6DE9-04A3-4056-A450-486F8CBB3D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7" name="Text Box 5">
          <a:extLst>
            <a:ext uri="{FF2B5EF4-FFF2-40B4-BE49-F238E27FC236}">
              <a16:creationId xmlns:a16="http://schemas.microsoft.com/office/drawing/2014/main" id="{9AAECA3F-424F-4B67-92C0-AB1E03D62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8" name="Text Box 5">
          <a:extLst>
            <a:ext uri="{FF2B5EF4-FFF2-40B4-BE49-F238E27FC236}">
              <a16:creationId xmlns:a16="http://schemas.microsoft.com/office/drawing/2014/main" id="{A19F8D7E-E964-4B5B-BB62-AE72E7694D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9" name="Text Box 5">
          <a:extLst>
            <a:ext uri="{FF2B5EF4-FFF2-40B4-BE49-F238E27FC236}">
              <a16:creationId xmlns:a16="http://schemas.microsoft.com/office/drawing/2014/main" id="{7B6C2E52-D53E-479F-9AE1-123CAD37E1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0" name="Text Box 5">
          <a:extLst>
            <a:ext uri="{FF2B5EF4-FFF2-40B4-BE49-F238E27FC236}">
              <a16:creationId xmlns:a16="http://schemas.microsoft.com/office/drawing/2014/main" id="{51984A6A-C907-429B-8D25-5D1B4569C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1" name="Text Box 5">
          <a:extLst>
            <a:ext uri="{FF2B5EF4-FFF2-40B4-BE49-F238E27FC236}">
              <a16:creationId xmlns:a16="http://schemas.microsoft.com/office/drawing/2014/main" id="{AC9F88FB-C9FA-48FA-9388-0DB07693F0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2" name="Text Box 5">
          <a:extLst>
            <a:ext uri="{FF2B5EF4-FFF2-40B4-BE49-F238E27FC236}">
              <a16:creationId xmlns:a16="http://schemas.microsoft.com/office/drawing/2014/main" id="{84E91722-064D-49D1-A45F-8C4DEB8CF30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3" name="Text Box 5">
          <a:extLst>
            <a:ext uri="{FF2B5EF4-FFF2-40B4-BE49-F238E27FC236}">
              <a16:creationId xmlns:a16="http://schemas.microsoft.com/office/drawing/2014/main" id="{D25B550B-4463-412A-9FAB-33590590C3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4" name="Text Box 5">
          <a:extLst>
            <a:ext uri="{FF2B5EF4-FFF2-40B4-BE49-F238E27FC236}">
              <a16:creationId xmlns:a16="http://schemas.microsoft.com/office/drawing/2014/main" id="{97C3927B-7471-4B5B-B183-F8F49FF60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5" name="Text Box 5">
          <a:extLst>
            <a:ext uri="{FF2B5EF4-FFF2-40B4-BE49-F238E27FC236}">
              <a16:creationId xmlns:a16="http://schemas.microsoft.com/office/drawing/2014/main" id="{A9B23B36-8267-47D4-A696-DAFF88AEFE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6" name="Text Box 5">
          <a:extLst>
            <a:ext uri="{FF2B5EF4-FFF2-40B4-BE49-F238E27FC236}">
              <a16:creationId xmlns:a16="http://schemas.microsoft.com/office/drawing/2014/main" id="{9F591715-6AE7-4FF6-9F8E-D29C05BE32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7" name="Text Box 5">
          <a:extLst>
            <a:ext uri="{FF2B5EF4-FFF2-40B4-BE49-F238E27FC236}">
              <a16:creationId xmlns:a16="http://schemas.microsoft.com/office/drawing/2014/main" id="{594584F9-C025-474F-8788-0F9183376B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8" name="Text Box 5">
          <a:extLst>
            <a:ext uri="{FF2B5EF4-FFF2-40B4-BE49-F238E27FC236}">
              <a16:creationId xmlns:a16="http://schemas.microsoft.com/office/drawing/2014/main" id="{E563B1F9-8D87-4839-8183-A4590FC79E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9" name="Text Box 5">
          <a:extLst>
            <a:ext uri="{FF2B5EF4-FFF2-40B4-BE49-F238E27FC236}">
              <a16:creationId xmlns:a16="http://schemas.microsoft.com/office/drawing/2014/main" id="{FFCAAA42-31C2-4CE5-B1DF-315E4ABD0B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0" name="Text Box 5">
          <a:extLst>
            <a:ext uri="{FF2B5EF4-FFF2-40B4-BE49-F238E27FC236}">
              <a16:creationId xmlns:a16="http://schemas.microsoft.com/office/drawing/2014/main" id="{39823BF4-714B-4A66-8353-8FE6AD9150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1" name="Text Box 5">
          <a:extLst>
            <a:ext uri="{FF2B5EF4-FFF2-40B4-BE49-F238E27FC236}">
              <a16:creationId xmlns:a16="http://schemas.microsoft.com/office/drawing/2014/main" id="{97B8DBDD-6006-403B-9DDE-04E28CDA19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2" name="Text Box 5">
          <a:extLst>
            <a:ext uri="{FF2B5EF4-FFF2-40B4-BE49-F238E27FC236}">
              <a16:creationId xmlns:a16="http://schemas.microsoft.com/office/drawing/2014/main" id="{B1FB21FF-EBE7-4AC2-9245-46DE0C2F5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3" name="Text Box 5">
          <a:extLst>
            <a:ext uri="{FF2B5EF4-FFF2-40B4-BE49-F238E27FC236}">
              <a16:creationId xmlns:a16="http://schemas.microsoft.com/office/drawing/2014/main" id="{6E3807AC-FCCE-489E-BC8B-FE7382F92B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4" name="Text Box 5">
          <a:extLst>
            <a:ext uri="{FF2B5EF4-FFF2-40B4-BE49-F238E27FC236}">
              <a16:creationId xmlns:a16="http://schemas.microsoft.com/office/drawing/2014/main" id="{E50CD4E1-9F33-4514-A29F-74DCBFEF9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5" name="Text Box 5">
          <a:extLst>
            <a:ext uri="{FF2B5EF4-FFF2-40B4-BE49-F238E27FC236}">
              <a16:creationId xmlns:a16="http://schemas.microsoft.com/office/drawing/2014/main" id="{0E387950-F748-4965-9DAB-BEB53706C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6" name="Text Box 5">
          <a:extLst>
            <a:ext uri="{FF2B5EF4-FFF2-40B4-BE49-F238E27FC236}">
              <a16:creationId xmlns:a16="http://schemas.microsoft.com/office/drawing/2014/main" id="{CB10DBD1-77F4-4DA4-B5D3-110287AC8F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7" name="Text Box 5">
          <a:extLst>
            <a:ext uri="{FF2B5EF4-FFF2-40B4-BE49-F238E27FC236}">
              <a16:creationId xmlns:a16="http://schemas.microsoft.com/office/drawing/2014/main" id="{9CF2B00D-9FC3-4F34-ACE1-A5194648ED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8" name="Text Box 5">
          <a:extLst>
            <a:ext uri="{FF2B5EF4-FFF2-40B4-BE49-F238E27FC236}">
              <a16:creationId xmlns:a16="http://schemas.microsoft.com/office/drawing/2014/main" id="{4D428775-7DFB-4A02-AD8E-9AB99B791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09" name="Text Box 5">
          <a:extLst>
            <a:ext uri="{FF2B5EF4-FFF2-40B4-BE49-F238E27FC236}">
              <a16:creationId xmlns:a16="http://schemas.microsoft.com/office/drawing/2014/main" id="{643956E9-CA86-4E4C-B514-1EBBDBB43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0" name="Text Box 5">
          <a:extLst>
            <a:ext uri="{FF2B5EF4-FFF2-40B4-BE49-F238E27FC236}">
              <a16:creationId xmlns:a16="http://schemas.microsoft.com/office/drawing/2014/main" id="{42992E98-B137-44C0-97AC-F8645BDBC83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1" name="Text Box 5">
          <a:extLst>
            <a:ext uri="{FF2B5EF4-FFF2-40B4-BE49-F238E27FC236}">
              <a16:creationId xmlns:a16="http://schemas.microsoft.com/office/drawing/2014/main" id="{9E062FC0-A0C5-4A6E-B724-540C920AC269}"/>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12" name="Text Box 5">
          <a:extLst>
            <a:ext uri="{FF2B5EF4-FFF2-40B4-BE49-F238E27FC236}">
              <a16:creationId xmlns:a16="http://schemas.microsoft.com/office/drawing/2014/main" id="{8D4C549B-83BB-4D5C-A327-8388C88E933C}"/>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3" name="Text Box 5">
          <a:extLst>
            <a:ext uri="{FF2B5EF4-FFF2-40B4-BE49-F238E27FC236}">
              <a16:creationId xmlns:a16="http://schemas.microsoft.com/office/drawing/2014/main" id="{2F90A4BF-4870-4451-BEAB-5FDF7CF8EB2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4" name="Text Box 5">
          <a:extLst>
            <a:ext uri="{FF2B5EF4-FFF2-40B4-BE49-F238E27FC236}">
              <a16:creationId xmlns:a16="http://schemas.microsoft.com/office/drawing/2014/main" id="{F40579FB-B797-4F6C-A77D-7420E63460F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5" name="Text Box 5">
          <a:extLst>
            <a:ext uri="{FF2B5EF4-FFF2-40B4-BE49-F238E27FC236}">
              <a16:creationId xmlns:a16="http://schemas.microsoft.com/office/drawing/2014/main" id="{E7E1E222-BFF6-49F3-919E-BF54F0523E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6" name="Text Box 5">
          <a:extLst>
            <a:ext uri="{FF2B5EF4-FFF2-40B4-BE49-F238E27FC236}">
              <a16:creationId xmlns:a16="http://schemas.microsoft.com/office/drawing/2014/main" id="{0A39E366-0288-4742-BB6D-A336D775762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7" name="Text Box 5">
          <a:extLst>
            <a:ext uri="{FF2B5EF4-FFF2-40B4-BE49-F238E27FC236}">
              <a16:creationId xmlns:a16="http://schemas.microsoft.com/office/drawing/2014/main" id="{6D036931-E85E-49A4-B131-3440C44E985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8" name="Text Box 5">
          <a:extLst>
            <a:ext uri="{FF2B5EF4-FFF2-40B4-BE49-F238E27FC236}">
              <a16:creationId xmlns:a16="http://schemas.microsoft.com/office/drawing/2014/main" id="{BF146051-2687-4FCB-A27F-25448E0A8B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9" name="Text Box 5">
          <a:extLst>
            <a:ext uri="{FF2B5EF4-FFF2-40B4-BE49-F238E27FC236}">
              <a16:creationId xmlns:a16="http://schemas.microsoft.com/office/drawing/2014/main" id="{49F608D6-F51A-4EF5-B705-ED14A2832C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0" name="Text Box 5">
          <a:extLst>
            <a:ext uri="{FF2B5EF4-FFF2-40B4-BE49-F238E27FC236}">
              <a16:creationId xmlns:a16="http://schemas.microsoft.com/office/drawing/2014/main" id="{2FA6D970-BF5A-4E7C-B63D-97AC0EB38E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1" name="Text Box 5">
          <a:extLst>
            <a:ext uri="{FF2B5EF4-FFF2-40B4-BE49-F238E27FC236}">
              <a16:creationId xmlns:a16="http://schemas.microsoft.com/office/drawing/2014/main" id="{A64B71DB-8258-4537-B19D-77570161B8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2" name="Text Box 5">
          <a:extLst>
            <a:ext uri="{FF2B5EF4-FFF2-40B4-BE49-F238E27FC236}">
              <a16:creationId xmlns:a16="http://schemas.microsoft.com/office/drawing/2014/main" id="{95D28205-9183-48BB-94F7-934499A888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3" name="Text Box 5">
          <a:extLst>
            <a:ext uri="{FF2B5EF4-FFF2-40B4-BE49-F238E27FC236}">
              <a16:creationId xmlns:a16="http://schemas.microsoft.com/office/drawing/2014/main" id="{B28AFF6D-BAF8-4E71-B9C9-DC5A7822B3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4" name="Text Box 5">
          <a:extLst>
            <a:ext uri="{FF2B5EF4-FFF2-40B4-BE49-F238E27FC236}">
              <a16:creationId xmlns:a16="http://schemas.microsoft.com/office/drawing/2014/main" id="{E046FEF4-263C-4C8D-8908-37A8D8FA1D3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5" name="Text Box 5">
          <a:extLst>
            <a:ext uri="{FF2B5EF4-FFF2-40B4-BE49-F238E27FC236}">
              <a16:creationId xmlns:a16="http://schemas.microsoft.com/office/drawing/2014/main" id="{DF2D10EB-1EC3-4643-B393-ACBF216CA5A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6" name="Text Box 5">
          <a:extLst>
            <a:ext uri="{FF2B5EF4-FFF2-40B4-BE49-F238E27FC236}">
              <a16:creationId xmlns:a16="http://schemas.microsoft.com/office/drawing/2014/main" id="{3A2AF74F-005F-4B83-B5BA-B31E4C4A4A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7" name="Text Box 5">
          <a:extLst>
            <a:ext uri="{FF2B5EF4-FFF2-40B4-BE49-F238E27FC236}">
              <a16:creationId xmlns:a16="http://schemas.microsoft.com/office/drawing/2014/main" id="{BC4C17BF-B96D-44C8-A47D-1ADE6F0B91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8" name="Text Box 5">
          <a:extLst>
            <a:ext uri="{FF2B5EF4-FFF2-40B4-BE49-F238E27FC236}">
              <a16:creationId xmlns:a16="http://schemas.microsoft.com/office/drawing/2014/main" id="{F583D4A3-8533-4D48-BD6E-1548964135C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9" name="Text Box 5">
          <a:extLst>
            <a:ext uri="{FF2B5EF4-FFF2-40B4-BE49-F238E27FC236}">
              <a16:creationId xmlns:a16="http://schemas.microsoft.com/office/drawing/2014/main" id="{5BE7ED82-0725-4902-A7DD-E82C9E7DC62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0" name="Text Box 5">
          <a:extLst>
            <a:ext uri="{FF2B5EF4-FFF2-40B4-BE49-F238E27FC236}">
              <a16:creationId xmlns:a16="http://schemas.microsoft.com/office/drawing/2014/main" id="{07B0259B-C71D-427E-B0B0-A2A4F22AF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1" name="Text Box 5">
          <a:extLst>
            <a:ext uri="{FF2B5EF4-FFF2-40B4-BE49-F238E27FC236}">
              <a16:creationId xmlns:a16="http://schemas.microsoft.com/office/drawing/2014/main" id="{2109F57B-7E1A-44EA-934F-3748BFBA6EF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2" name="Text Box 5">
          <a:extLst>
            <a:ext uri="{FF2B5EF4-FFF2-40B4-BE49-F238E27FC236}">
              <a16:creationId xmlns:a16="http://schemas.microsoft.com/office/drawing/2014/main" id="{8381EE84-D3B3-4315-B77B-FE551829CB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3" name="Text Box 5">
          <a:extLst>
            <a:ext uri="{FF2B5EF4-FFF2-40B4-BE49-F238E27FC236}">
              <a16:creationId xmlns:a16="http://schemas.microsoft.com/office/drawing/2014/main" id="{81F00498-751D-4713-87CA-94E78AE255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4" name="Text Box 5">
          <a:extLst>
            <a:ext uri="{FF2B5EF4-FFF2-40B4-BE49-F238E27FC236}">
              <a16:creationId xmlns:a16="http://schemas.microsoft.com/office/drawing/2014/main" id="{4FFAF5A5-9B10-4FF1-A2B7-43AE19605B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5" name="Text Box 5">
          <a:extLst>
            <a:ext uri="{FF2B5EF4-FFF2-40B4-BE49-F238E27FC236}">
              <a16:creationId xmlns:a16="http://schemas.microsoft.com/office/drawing/2014/main" id="{FFD624A2-37B8-4061-AAD5-316B0B6DE65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6" name="Text Box 5">
          <a:extLst>
            <a:ext uri="{FF2B5EF4-FFF2-40B4-BE49-F238E27FC236}">
              <a16:creationId xmlns:a16="http://schemas.microsoft.com/office/drawing/2014/main" id="{0F5901DA-BA66-42C6-9B21-ACCD3A70CB9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7" name="Text Box 5">
          <a:extLst>
            <a:ext uri="{FF2B5EF4-FFF2-40B4-BE49-F238E27FC236}">
              <a16:creationId xmlns:a16="http://schemas.microsoft.com/office/drawing/2014/main" id="{4B6E57CB-330E-4082-B3DB-547C29353E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8" name="Text Box 5">
          <a:extLst>
            <a:ext uri="{FF2B5EF4-FFF2-40B4-BE49-F238E27FC236}">
              <a16:creationId xmlns:a16="http://schemas.microsoft.com/office/drawing/2014/main" id="{2C5BF982-7C9B-41DE-8A91-8B3C243838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9" name="Text Box 5">
          <a:extLst>
            <a:ext uri="{FF2B5EF4-FFF2-40B4-BE49-F238E27FC236}">
              <a16:creationId xmlns:a16="http://schemas.microsoft.com/office/drawing/2014/main" id="{E174B01B-7E98-48E1-8B1F-B48DEA7140A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0" name="Text Box 5">
          <a:extLst>
            <a:ext uri="{FF2B5EF4-FFF2-40B4-BE49-F238E27FC236}">
              <a16:creationId xmlns:a16="http://schemas.microsoft.com/office/drawing/2014/main" id="{4064B805-6A11-4394-9535-C740615B8E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1" name="Text Box 5">
          <a:extLst>
            <a:ext uri="{FF2B5EF4-FFF2-40B4-BE49-F238E27FC236}">
              <a16:creationId xmlns:a16="http://schemas.microsoft.com/office/drawing/2014/main" id="{743F16A0-3EEC-40E4-A1E0-E2D433E1B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2" name="Text Box 5">
          <a:extLst>
            <a:ext uri="{FF2B5EF4-FFF2-40B4-BE49-F238E27FC236}">
              <a16:creationId xmlns:a16="http://schemas.microsoft.com/office/drawing/2014/main" id="{CFCBFDF2-E40A-4E17-B7EB-186F72B57B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3" name="Text Box 5">
          <a:extLst>
            <a:ext uri="{FF2B5EF4-FFF2-40B4-BE49-F238E27FC236}">
              <a16:creationId xmlns:a16="http://schemas.microsoft.com/office/drawing/2014/main" id="{B33F6C47-D34D-464B-AA73-FF40C7DCCA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4" name="Text Box 5">
          <a:extLst>
            <a:ext uri="{FF2B5EF4-FFF2-40B4-BE49-F238E27FC236}">
              <a16:creationId xmlns:a16="http://schemas.microsoft.com/office/drawing/2014/main" id="{4AB8810C-2C00-42D0-BA5E-A9B12E3B73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5" name="Text Box 5">
          <a:extLst>
            <a:ext uri="{FF2B5EF4-FFF2-40B4-BE49-F238E27FC236}">
              <a16:creationId xmlns:a16="http://schemas.microsoft.com/office/drawing/2014/main" id="{F5D21AE7-C51A-4AFA-A0EE-64F821BA10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6" name="Text Box 5">
          <a:extLst>
            <a:ext uri="{FF2B5EF4-FFF2-40B4-BE49-F238E27FC236}">
              <a16:creationId xmlns:a16="http://schemas.microsoft.com/office/drawing/2014/main" id="{AF7C7BDB-DE86-4236-AE36-DB4C172884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7" name="Text Box 5">
          <a:extLst>
            <a:ext uri="{FF2B5EF4-FFF2-40B4-BE49-F238E27FC236}">
              <a16:creationId xmlns:a16="http://schemas.microsoft.com/office/drawing/2014/main" id="{3E9D7147-21E3-4DBA-82F3-9B9B3B7E9F1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8" name="Text Box 5">
          <a:extLst>
            <a:ext uri="{FF2B5EF4-FFF2-40B4-BE49-F238E27FC236}">
              <a16:creationId xmlns:a16="http://schemas.microsoft.com/office/drawing/2014/main" id="{267FB13D-1C4A-4263-BE6F-6FEB6D3129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9" name="Text Box 5">
          <a:extLst>
            <a:ext uri="{FF2B5EF4-FFF2-40B4-BE49-F238E27FC236}">
              <a16:creationId xmlns:a16="http://schemas.microsoft.com/office/drawing/2014/main" id="{BCB28601-4AE5-450C-8C9D-BA55ADB180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0" name="Text Box 5">
          <a:extLst>
            <a:ext uri="{FF2B5EF4-FFF2-40B4-BE49-F238E27FC236}">
              <a16:creationId xmlns:a16="http://schemas.microsoft.com/office/drawing/2014/main" id="{E27077F8-72E8-43CB-A79E-CA9101369CD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1" name="Text Box 5">
          <a:extLst>
            <a:ext uri="{FF2B5EF4-FFF2-40B4-BE49-F238E27FC236}">
              <a16:creationId xmlns:a16="http://schemas.microsoft.com/office/drawing/2014/main" id="{E7CD2B89-3647-4AC0-9A97-6EBEEC7D57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2" name="Text Box 5">
          <a:extLst>
            <a:ext uri="{FF2B5EF4-FFF2-40B4-BE49-F238E27FC236}">
              <a16:creationId xmlns:a16="http://schemas.microsoft.com/office/drawing/2014/main" id="{123DC933-B524-44E3-A34E-EDF21E6D21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3" name="Text Box 5">
          <a:extLst>
            <a:ext uri="{FF2B5EF4-FFF2-40B4-BE49-F238E27FC236}">
              <a16:creationId xmlns:a16="http://schemas.microsoft.com/office/drawing/2014/main" id="{CE406B35-58A6-4E3A-8800-E8C990D36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4" name="Text Box 5">
          <a:extLst>
            <a:ext uri="{FF2B5EF4-FFF2-40B4-BE49-F238E27FC236}">
              <a16:creationId xmlns:a16="http://schemas.microsoft.com/office/drawing/2014/main" id="{9449EBD3-9DE5-402A-95F4-34366EF2E5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5" name="Text Box 5">
          <a:extLst>
            <a:ext uri="{FF2B5EF4-FFF2-40B4-BE49-F238E27FC236}">
              <a16:creationId xmlns:a16="http://schemas.microsoft.com/office/drawing/2014/main" id="{18855EBE-81BA-4D75-B6D7-967C3E80B9B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6" name="Text Box 5">
          <a:extLst>
            <a:ext uri="{FF2B5EF4-FFF2-40B4-BE49-F238E27FC236}">
              <a16:creationId xmlns:a16="http://schemas.microsoft.com/office/drawing/2014/main" id="{219E1F86-710C-4BF5-ADE2-9DED9D4CD6F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57" name="Text Box 5">
          <a:extLst>
            <a:ext uri="{FF2B5EF4-FFF2-40B4-BE49-F238E27FC236}">
              <a16:creationId xmlns:a16="http://schemas.microsoft.com/office/drawing/2014/main" id="{BA52F027-7E36-46DE-9B58-C513EFC67C8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8" name="Text Box 5">
          <a:extLst>
            <a:ext uri="{FF2B5EF4-FFF2-40B4-BE49-F238E27FC236}">
              <a16:creationId xmlns:a16="http://schemas.microsoft.com/office/drawing/2014/main" id="{377DE2EA-66CE-4A11-A6FF-F368F3AA54F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9" name="Text Box 5">
          <a:extLst>
            <a:ext uri="{FF2B5EF4-FFF2-40B4-BE49-F238E27FC236}">
              <a16:creationId xmlns:a16="http://schemas.microsoft.com/office/drawing/2014/main" id="{7B24B75F-87E2-4239-8EF5-2D3AA8AC00C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60" name="Text Box 5">
          <a:extLst>
            <a:ext uri="{FF2B5EF4-FFF2-40B4-BE49-F238E27FC236}">
              <a16:creationId xmlns:a16="http://schemas.microsoft.com/office/drawing/2014/main" id="{E79EA56E-BCF5-40CB-B120-2E75120943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1" name="Text Box 5">
          <a:extLst>
            <a:ext uri="{FF2B5EF4-FFF2-40B4-BE49-F238E27FC236}">
              <a16:creationId xmlns:a16="http://schemas.microsoft.com/office/drawing/2014/main" id="{353C4B49-D00D-48C8-8F0B-140AD4CA778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2" name="Text Box 5">
          <a:extLst>
            <a:ext uri="{FF2B5EF4-FFF2-40B4-BE49-F238E27FC236}">
              <a16:creationId xmlns:a16="http://schemas.microsoft.com/office/drawing/2014/main" id="{88905ED7-11BC-48B9-B493-F5F140B68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3" name="Text Box 5">
          <a:extLst>
            <a:ext uri="{FF2B5EF4-FFF2-40B4-BE49-F238E27FC236}">
              <a16:creationId xmlns:a16="http://schemas.microsoft.com/office/drawing/2014/main" id="{0E3D3DEF-615C-4D7C-B7D2-619785CB62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4" name="Text Box 5">
          <a:extLst>
            <a:ext uri="{FF2B5EF4-FFF2-40B4-BE49-F238E27FC236}">
              <a16:creationId xmlns:a16="http://schemas.microsoft.com/office/drawing/2014/main" id="{8416772D-35CE-4F51-8600-2FFF11BC5D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5" name="Text Box 5">
          <a:extLst>
            <a:ext uri="{FF2B5EF4-FFF2-40B4-BE49-F238E27FC236}">
              <a16:creationId xmlns:a16="http://schemas.microsoft.com/office/drawing/2014/main" id="{6E6B67FB-11FD-4760-93D7-39381C2BC3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6" name="Text Box 5">
          <a:extLst>
            <a:ext uri="{FF2B5EF4-FFF2-40B4-BE49-F238E27FC236}">
              <a16:creationId xmlns:a16="http://schemas.microsoft.com/office/drawing/2014/main" id="{E64759A6-65E9-4E15-857E-11D52EA3F3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7" name="Text Box 5">
          <a:extLst>
            <a:ext uri="{FF2B5EF4-FFF2-40B4-BE49-F238E27FC236}">
              <a16:creationId xmlns:a16="http://schemas.microsoft.com/office/drawing/2014/main" id="{B5A6D957-C203-4EF6-B69F-9501FAA4C4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8" name="Text Box 5">
          <a:extLst>
            <a:ext uri="{FF2B5EF4-FFF2-40B4-BE49-F238E27FC236}">
              <a16:creationId xmlns:a16="http://schemas.microsoft.com/office/drawing/2014/main" id="{C3469C72-EB4A-4DA1-A483-47329B03EC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9" name="Text Box 5">
          <a:extLst>
            <a:ext uri="{FF2B5EF4-FFF2-40B4-BE49-F238E27FC236}">
              <a16:creationId xmlns:a16="http://schemas.microsoft.com/office/drawing/2014/main" id="{7992C0DE-7B93-4041-91CD-943719AAEA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0" name="Text Box 5">
          <a:extLst>
            <a:ext uri="{FF2B5EF4-FFF2-40B4-BE49-F238E27FC236}">
              <a16:creationId xmlns:a16="http://schemas.microsoft.com/office/drawing/2014/main" id="{5B4C1AC4-A827-4CB3-940D-24E1F70BD0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1" name="Text Box 5">
          <a:extLst>
            <a:ext uri="{FF2B5EF4-FFF2-40B4-BE49-F238E27FC236}">
              <a16:creationId xmlns:a16="http://schemas.microsoft.com/office/drawing/2014/main" id="{A1102B49-3D97-4734-AD28-8F836BA3D5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2" name="Text Box 5">
          <a:extLst>
            <a:ext uri="{FF2B5EF4-FFF2-40B4-BE49-F238E27FC236}">
              <a16:creationId xmlns:a16="http://schemas.microsoft.com/office/drawing/2014/main" id="{B6D708FC-4527-45DB-89FC-C03C8F368D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3" name="Text Box 5">
          <a:extLst>
            <a:ext uri="{FF2B5EF4-FFF2-40B4-BE49-F238E27FC236}">
              <a16:creationId xmlns:a16="http://schemas.microsoft.com/office/drawing/2014/main" id="{913F6563-7990-4EB4-ABEE-909C9B39F4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4" name="Text Box 5">
          <a:extLst>
            <a:ext uri="{FF2B5EF4-FFF2-40B4-BE49-F238E27FC236}">
              <a16:creationId xmlns:a16="http://schemas.microsoft.com/office/drawing/2014/main" id="{5F6FDB55-C82C-4D8D-9B97-1CDCBDB4FA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5" name="Text Box 5">
          <a:extLst>
            <a:ext uri="{FF2B5EF4-FFF2-40B4-BE49-F238E27FC236}">
              <a16:creationId xmlns:a16="http://schemas.microsoft.com/office/drawing/2014/main" id="{9DD094FC-0792-4975-9F99-D151D09CA97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6" name="Text Box 5">
          <a:extLst>
            <a:ext uri="{FF2B5EF4-FFF2-40B4-BE49-F238E27FC236}">
              <a16:creationId xmlns:a16="http://schemas.microsoft.com/office/drawing/2014/main" id="{1EB3082E-B986-4C85-ACFF-9FCED3F434E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7" name="Text Box 5">
          <a:extLst>
            <a:ext uri="{FF2B5EF4-FFF2-40B4-BE49-F238E27FC236}">
              <a16:creationId xmlns:a16="http://schemas.microsoft.com/office/drawing/2014/main" id="{876AF876-81FF-4F9A-B1E3-260286C3B1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8" name="Text Box 5">
          <a:extLst>
            <a:ext uri="{FF2B5EF4-FFF2-40B4-BE49-F238E27FC236}">
              <a16:creationId xmlns:a16="http://schemas.microsoft.com/office/drawing/2014/main" id="{98323BCC-A711-4655-B238-EC9C9EF9BB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9" name="Text Box 5">
          <a:extLst>
            <a:ext uri="{FF2B5EF4-FFF2-40B4-BE49-F238E27FC236}">
              <a16:creationId xmlns:a16="http://schemas.microsoft.com/office/drawing/2014/main" id="{E77422F3-A5D7-4F88-874B-5CFAE975B8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0" name="Text Box 5">
          <a:extLst>
            <a:ext uri="{FF2B5EF4-FFF2-40B4-BE49-F238E27FC236}">
              <a16:creationId xmlns:a16="http://schemas.microsoft.com/office/drawing/2014/main" id="{F7E04EB2-5D5C-4E58-A915-950DB1AED21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1" name="Text Box 5">
          <a:extLst>
            <a:ext uri="{FF2B5EF4-FFF2-40B4-BE49-F238E27FC236}">
              <a16:creationId xmlns:a16="http://schemas.microsoft.com/office/drawing/2014/main" id="{790AB1EB-1145-47B2-A100-C6324F1D4E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2" name="Text Box 5">
          <a:extLst>
            <a:ext uri="{FF2B5EF4-FFF2-40B4-BE49-F238E27FC236}">
              <a16:creationId xmlns:a16="http://schemas.microsoft.com/office/drawing/2014/main" id="{504E331D-AE8B-4A35-90CB-172CB36F67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3" name="Text Box 5">
          <a:extLst>
            <a:ext uri="{FF2B5EF4-FFF2-40B4-BE49-F238E27FC236}">
              <a16:creationId xmlns:a16="http://schemas.microsoft.com/office/drawing/2014/main" id="{C3C4C4B5-572B-46DF-AAC4-8029A001186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4" name="Text Box 5">
          <a:extLst>
            <a:ext uri="{FF2B5EF4-FFF2-40B4-BE49-F238E27FC236}">
              <a16:creationId xmlns:a16="http://schemas.microsoft.com/office/drawing/2014/main" id="{C02904D5-0F3B-4E39-A50A-AA7A252253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5" name="Text Box 5">
          <a:extLst>
            <a:ext uri="{FF2B5EF4-FFF2-40B4-BE49-F238E27FC236}">
              <a16:creationId xmlns:a16="http://schemas.microsoft.com/office/drawing/2014/main" id="{667A1956-F08D-4894-8974-8ADBB7375C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6" name="Text Box 5">
          <a:extLst>
            <a:ext uri="{FF2B5EF4-FFF2-40B4-BE49-F238E27FC236}">
              <a16:creationId xmlns:a16="http://schemas.microsoft.com/office/drawing/2014/main" id="{C634F373-C520-4BBB-B9F1-075C8B6091F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7" name="Text Box 5">
          <a:extLst>
            <a:ext uri="{FF2B5EF4-FFF2-40B4-BE49-F238E27FC236}">
              <a16:creationId xmlns:a16="http://schemas.microsoft.com/office/drawing/2014/main" id="{22615061-CCBF-4D27-B198-E6A3364448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8" name="Text Box 5">
          <a:extLst>
            <a:ext uri="{FF2B5EF4-FFF2-40B4-BE49-F238E27FC236}">
              <a16:creationId xmlns:a16="http://schemas.microsoft.com/office/drawing/2014/main" id="{9A1166AC-EBAE-4C86-B4CE-1B2A85546E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9" name="Text Box 5">
          <a:extLst>
            <a:ext uri="{FF2B5EF4-FFF2-40B4-BE49-F238E27FC236}">
              <a16:creationId xmlns:a16="http://schemas.microsoft.com/office/drawing/2014/main" id="{BBD01F56-A1A0-4F34-89EE-B7422F56D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0" name="Text Box 5">
          <a:extLst>
            <a:ext uri="{FF2B5EF4-FFF2-40B4-BE49-F238E27FC236}">
              <a16:creationId xmlns:a16="http://schemas.microsoft.com/office/drawing/2014/main" id="{725A958C-588A-4666-A174-6E4627BF5B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1" name="Text Box 5">
          <a:extLst>
            <a:ext uri="{FF2B5EF4-FFF2-40B4-BE49-F238E27FC236}">
              <a16:creationId xmlns:a16="http://schemas.microsoft.com/office/drawing/2014/main" id="{FE38E7BF-6B64-4472-893F-D5FB75C1C15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2" name="Text Box 5">
          <a:extLst>
            <a:ext uri="{FF2B5EF4-FFF2-40B4-BE49-F238E27FC236}">
              <a16:creationId xmlns:a16="http://schemas.microsoft.com/office/drawing/2014/main" id="{D1C31A27-3583-4738-B218-4F081C043B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3" name="Text Box 5">
          <a:extLst>
            <a:ext uri="{FF2B5EF4-FFF2-40B4-BE49-F238E27FC236}">
              <a16:creationId xmlns:a16="http://schemas.microsoft.com/office/drawing/2014/main" id="{6BFB8456-493E-423E-9C35-2C77F4E920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4" name="Text Box 5">
          <a:extLst>
            <a:ext uri="{FF2B5EF4-FFF2-40B4-BE49-F238E27FC236}">
              <a16:creationId xmlns:a16="http://schemas.microsoft.com/office/drawing/2014/main" id="{56642FF9-24FD-478C-873F-F30A1FB92A6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5" name="Text Box 5">
          <a:extLst>
            <a:ext uri="{FF2B5EF4-FFF2-40B4-BE49-F238E27FC236}">
              <a16:creationId xmlns:a16="http://schemas.microsoft.com/office/drawing/2014/main" id="{5DC989BC-899C-4BBC-94DA-918398137F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6" name="Text Box 5">
          <a:extLst>
            <a:ext uri="{FF2B5EF4-FFF2-40B4-BE49-F238E27FC236}">
              <a16:creationId xmlns:a16="http://schemas.microsoft.com/office/drawing/2014/main" id="{05FB5159-D2F0-4DE7-93EA-F089CF240F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7" name="Text Box 5">
          <a:extLst>
            <a:ext uri="{FF2B5EF4-FFF2-40B4-BE49-F238E27FC236}">
              <a16:creationId xmlns:a16="http://schemas.microsoft.com/office/drawing/2014/main" id="{136E0AC6-4D56-4BB7-85D4-3DD90D3036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8" name="Text Box 5">
          <a:extLst>
            <a:ext uri="{FF2B5EF4-FFF2-40B4-BE49-F238E27FC236}">
              <a16:creationId xmlns:a16="http://schemas.microsoft.com/office/drawing/2014/main" id="{DB6A2B80-C8B6-4ABA-BF3C-C5458B826F8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9" name="Text Box 5">
          <a:extLst>
            <a:ext uri="{FF2B5EF4-FFF2-40B4-BE49-F238E27FC236}">
              <a16:creationId xmlns:a16="http://schemas.microsoft.com/office/drawing/2014/main" id="{7A7BB4AD-2C8B-4429-965D-E0C7E19765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0" name="Text Box 5">
          <a:extLst>
            <a:ext uri="{FF2B5EF4-FFF2-40B4-BE49-F238E27FC236}">
              <a16:creationId xmlns:a16="http://schemas.microsoft.com/office/drawing/2014/main" id="{1C0C3F5B-48B2-48CB-80C3-CA6A117191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1" name="Text Box 5">
          <a:extLst>
            <a:ext uri="{FF2B5EF4-FFF2-40B4-BE49-F238E27FC236}">
              <a16:creationId xmlns:a16="http://schemas.microsoft.com/office/drawing/2014/main" id="{AE1E1494-EFB0-4653-8173-696359EE93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2" name="Text Box 5">
          <a:extLst>
            <a:ext uri="{FF2B5EF4-FFF2-40B4-BE49-F238E27FC236}">
              <a16:creationId xmlns:a16="http://schemas.microsoft.com/office/drawing/2014/main" id="{F85B056C-CEE3-4B6E-8D8A-DA13A87205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3" name="Text Box 5">
          <a:extLst>
            <a:ext uri="{FF2B5EF4-FFF2-40B4-BE49-F238E27FC236}">
              <a16:creationId xmlns:a16="http://schemas.microsoft.com/office/drawing/2014/main" id="{97D4D196-ACE7-407A-B428-54428191AEA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4" name="Text Box 5">
          <a:extLst>
            <a:ext uri="{FF2B5EF4-FFF2-40B4-BE49-F238E27FC236}">
              <a16:creationId xmlns:a16="http://schemas.microsoft.com/office/drawing/2014/main" id="{F8CDBEF6-C4DC-4554-8464-DE73D962EE9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5" name="Text Box 5">
          <a:extLst>
            <a:ext uri="{FF2B5EF4-FFF2-40B4-BE49-F238E27FC236}">
              <a16:creationId xmlns:a16="http://schemas.microsoft.com/office/drawing/2014/main" id="{CA043322-6728-4DCA-9498-6663944D9B7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6" name="Text Box 5">
          <a:extLst>
            <a:ext uri="{FF2B5EF4-FFF2-40B4-BE49-F238E27FC236}">
              <a16:creationId xmlns:a16="http://schemas.microsoft.com/office/drawing/2014/main" id="{72F17DF3-1152-433B-9424-8CD1B2399D0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7" name="Text Box 5">
          <a:extLst>
            <a:ext uri="{FF2B5EF4-FFF2-40B4-BE49-F238E27FC236}">
              <a16:creationId xmlns:a16="http://schemas.microsoft.com/office/drawing/2014/main" id="{95A1C318-749F-4746-93B1-B5433411990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8" name="Text Box 5">
          <a:extLst>
            <a:ext uri="{FF2B5EF4-FFF2-40B4-BE49-F238E27FC236}">
              <a16:creationId xmlns:a16="http://schemas.microsoft.com/office/drawing/2014/main" id="{49AEB344-8238-4ED6-B95D-80A05E7733B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09" name="Text Box 5">
          <a:extLst>
            <a:ext uri="{FF2B5EF4-FFF2-40B4-BE49-F238E27FC236}">
              <a16:creationId xmlns:a16="http://schemas.microsoft.com/office/drawing/2014/main" id="{39038713-C8DF-4D67-964E-551045A344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0" name="Text Box 5">
          <a:extLst>
            <a:ext uri="{FF2B5EF4-FFF2-40B4-BE49-F238E27FC236}">
              <a16:creationId xmlns:a16="http://schemas.microsoft.com/office/drawing/2014/main" id="{0F205DC9-DE72-4D49-89CD-59D22AD430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1" name="Text Box 5">
          <a:extLst>
            <a:ext uri="{FF2B5EF4-FFF2-40B4-BE49-F238E27FC236}">
              <a16:creationId xmlns:a16="http://schemas.microsoft.com/office/drawing/2014/main" id="{C33F4A31-46FC-4BFA-8CC6-064450BF77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2" name="Text Box 5">
          <a:extLst>
            <a:ext uri="{FF2B5EF4-FFF2-40B4-BE49-F238E27FC236}">
              <a16:creationId xmlns:a16="http://schemas.microsoft.com/office/drawing/2014/main" id="{074BBE5E-3AE6-414E-84C8-DEE9B44D5A4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3" name="Text Box 5">
          <a:extLst>
            <a:ext uri="{FF2B5EF4-FFF2-40B4-BE49-F238E27FC236}">
              <a16:creationId xmlns:a16="http://schemas.microsoft.com/office/drawing/2014/main" id="{6A93DDEC-B32F-48D5-B0D8-45D8F51E74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4" name="Text Box 5">
          <a:extLst>
            <a:ext uri="{FF2B5EF4-FFF2-40B4-BE49-F238E27FC236}">
              <a16:creationId xmlns:a16="http://schemas.microsoft.com/office/drawing/2014/main" id="{DC490500-5B7F-498A-80EE-88E35E1D6D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5" name="Text Box 5">
          <a:extLst>
            <a:ext uri="{FF2B5EF4-FFF2-40B4-BE49-F238E27FC236}">
              <a16:creationId xmlns:a16="http://schemas.microsoft.com/office/drawing/2014/main" id="{D39E4976-F5A9-4EB8-B837-3EA9B444C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6" name="Text Box 5">
          <a:extLst>
            <a:ext uri="{FF2B5EF4-FFF2-40B4-BE49-F238E27FC236}">
              <a16:creationId xmlns:a16="http://schemas.microsoft.com/office/drawing/2014/main" id="{FB1D617E-EE9E-4CAF-B767-D2A5491C73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7" name="Text Box 5">
          <a:extLst>
            <a:ext uri="{FF2B5EF4-FFF2-40B4-BE49-F238E27FC236}">
              <a16:creationId xmlns:a16="http://schemas.microsoft.com/office/drawing/2014/main" id="{4C8AAC40-01CE-44F8-B925-30C0288E57A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8" name="Text Box 5">
          <a:extLst>
            <a:ext uri="{FF2B5EF4-FFF2-40B4-BE49-F238E27FC236}">
              <a16:creationId xmlns:a16="http://schemas.microsoft.com/office/drawing/2014/main" id="{1C7A5AF3-4839-484E-96F5-733EE880EE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9" name="Text Box 5">
          <a:extLst>
            <a:ext uri="{FF2B5EF4-FFF2-40B4-BE49-F238E27FC236}">
              <a16:creationId xmlns:a16="http://schemas.microsoft.com/office/drawing/2014/main" id="{D0C7FF8B-6A77-4405-A8E7-C3F6FE2765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0" name="Text Box 5">
          <a:extLst>
            <a:ext uri="{FF2B5EF4-FFF2-40B4-BE49-F238E27FC236}">
              <a16:creationId xmlns:a16="http://schemas.microsoft.com/office/drawing/2014/main" id="{D462AF53-E52F-477F-A7BD-C888ACB06A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1" name="Text Box 5">
          <a:extLst>
            <a:ext uri="{FF2B5EF4-FFF2-40B4-BE49-F238E27FC236}">
              <a16:creationId xmlns:a16="http://schemas.microsoft.com/office/drawing/2014/main" id="{B02F8B0E-B49F-4E58-8331-A57C6B1674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2" name="Text Box 5">
          <a:extLst>
            <a:ext uri="{FF2B5EF4-FFF2-40B4-BE49-F238E27FC236}">
              <a16:creationId xmlns:a16="http://schemas.microsoft.com/office/drawing/2014/main" id="{1E509E50-9241-4EBD-A376-7C6FB43EEA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3" name="Text Box 5">
          <a:extLst>
            <a:ext uri="{FF2B5EF4-FFF2-40B4-BE49-F238E27FC236}">
              <a16:creationId xmlns:a16="http://schemas.microsoft.com/office/drawing/2014/main" id="{AF419345-E895-4751-9FC5-CB1F5E0C39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4" name="Text Box 5">
          <a:extLst>
            <a:ext uri="{FF2B5EF4-FFF2-40B4-BE49-F238E27FC236}">
              <a16:creationId xmlns:a16="http://schemas.microsoft.com/office/drawing/2014/main" id="{C6671129-63F9-4910-902D-AD06B1A1B3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5" name="Text Box 5">
          <a:extLst>
            <a:ext uri="{FF2B5EF4-FFF2-40B4-BE49-F238E27FC236}">
              <a16:creationId xmlns:a16="http://schemas.microsoft.com/office/drawing/2014/main" id="{9811D4C6-E084-4238-87D8-9E0D956E16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6" name="Text Box 5">
          <a:extLst>
            <a:ext uri="{FF2B5EF4-FFF2-40B4-BE49-F238E27FC236}">
              <a16:creationId xmlns:a16="http://schemas.microsoft.com/office/drawing/2014/main" id="{96D70A61-041E-45BD-9A6B-8763C8E651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7" name="Text Box 5">
          <a:extLst>
            <a:ext uri="{FF2B5EF4-FFF2-40B4-BE49-F238E27FC236}">
              <a16:creationId xmlns:a16="http://schemas.microsoft.com/office/drawing/2014/main" id="{F3265E52-2D85-45E6-86EC-D25BE6455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8" name="Text Box 5">
          <a:extLst>
            <a:ext uri="{FF2B5EF4-FFF2-40B4-BE49-F238E27FC236}">
              <a16:creationId xmlns:a16="http://schemas.microsoft.com/office/drawing/2014/main" id="{C63A756F-3CF6-4386-A52E-D8B9239BEC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9" name="Text Box 5">
          <a:extLst>
            <a:ext uri="{FF2B5EF4-FFF2-40B4-BE49-F238E27FC236}">
              <a16:creationId xmlns:a16="http://schemas.microsoft.com/office/drawing/2014/main" id="{0C068B35-73B6-4F50-92CC-3A72FD8F5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0" name="Text Box 5">
          <a:extLst>
            <a:ext uri="{FF2B5EF4-FFF2-40B4-BE49-F238E27FC236}">
              <a16:creationId xmlns:a16="http://schemas.microsoft.com/office/drawing/2014/main" id="{41BAB99C-1D42-4BA8-8975-738DCA6A66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1" name="Text Box 5">
          <a:extLst>
            <a:ext uri="{FF2B5EF4-FFF2-40B4-BE49-F238E27FC236}">
              <a16:creationId xmlns:a16="http://schemas.microsoft.com/office/drawing/2014/main" id="{BDD321F9-ED1E-4940-A80D-C871F11787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2" name="Text Box 5">
          <a:extLst>
            <a:ext uri="{FF2B5EF4-FFF2-40B4-BE49-F238E27FC236}">
              <a16:creationId xmlns:a16="http://schemas.microsoft.com/office/drawing/2014/main" id="{89B8C659-C8E8-4D9E-A976-58402F5780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3" name="Text Box 5">
          <a:extLst>
            <a:ext uri="{FF2B5EF4-FFF2-40B4-BE49-F238E27FC236}">
              <a16:creationId xmlns:a16="http://schemas.microsoft.com/office/drawing/2014/main" id="{63484267-D6F1-4DAF-9492-47B608AC0B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4" name="Text Box 5">
          <a:extLst>
            <a:ext uri="{FF2B5EF4-FFF2-40B4-BE49-F238E27FC236}">
              <a16:creationId xmlns:a16="http://schemas.microsoft.com/office/drawing/2014/main" id="{D7DBAFBD-449F-45A2-832C-DFD3F75DE6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5" name="Text Box 5">
          <a:extLst>
            <a:ext uri="{FF2B5EF4-FFF2-40B4-BE49-F238E27FC236}">
              <a16:creationId xmlns:a16="http://schemas.microsoft.com/office/drawing/2014/main" id="{92DBD4B4-D5DD-43CE-B881-BC7A9DF5D7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6" name="Text Box 5">
          <a:extLst>
            <a:ext uri="{FF2B5EF4-FFF2-40B4-BE49-F238E27FC236}">
              <a16:creationId xmlns:a16="http://schemas.microsoft.com/office/drawing/2014/main" id="{7B7E7E57-60B4-4269-A557-6C3601CA73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7" name="Text Box 5">
          <a:extLst>
            <a:ext uri="{FF2B5EF4-FFF2-40B4-BE49-F238E27FC236}">
              <a16:creationId xmlns:a16="http://schemas.microsoft.com/office/drawing/2014/main" id="{D56A8EC2-E614-4A79-9C98-A08D29638A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8" name="Text Box 5">
          <a:extLst>
            <a:ext uri="{FF2B5EF4-FFF2-40B4-BE49-F238E27FC236}">
              <a16:creationId xmlns:a16="http://schemas.microsoft.com/office/drawing/2014/main" id="{9C3434BE-9D99-41AF-AB48-984C447DC5C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9" name="Text Box 5">
          <a:extLst>
            <a:ext uri="{FF2B5EF4-FFF2-40B4-BE49-F238E27FC236}">
              <a16:creationId xmlns:a16="http://schemas.microsoft.com/office/drawing/2014/main" id="{C8CCCDD8-6F2B-4847-AFC3-60CC0BA088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0" name="Text Box 5">
          <a:extLst>
            <a:ext uri="{FF2B5EF4-FFF2-40B4-BE49-F238E27FC236}">
              <a16:creationId xmlns:a16="http://schemas.microsoft.com/office/drawing/2014/main" id="{A708FF2E-4F51-466B-9DD6-B3BA8C63024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1" name="Text Box 5">
          <a:extLst>
            <a:ext uri="{FF2B5EF4-FFF2-40B4-BE49-F238E27FC236}">
              <a16:creationId xmlns:a16="http://schemas.microsoft.com/office/drawing/2014/main" id="{D225AB4B-631B-4EB3-8470-45DFC6ABDC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2" name="Text Box 5">
          <a:extLst>
            <a:ext uri="{FF2B5EF4-FFF2-40B4-BE49-F238E27FC236}">
              <a16:creationId xmlns:a16="http://schemas.microsoft.com/office/drawing/2014/main" id="{863842DF-E812-46E1-B0FD-E95BDB2B2BC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3" name="Text Box 5">
          <a:extLst>
            <a:ext uri="{FF2B5EF4-FFF2-40B4-BE49-F238E27FC236}">
              <a16:creationId xmlns:a16="http://schemas.microsoft.com/office/drawing/2014/main" id="{9EDEF3E4-87B5-4E56-8297-328ABCB829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4" name="Text Box 5">
          <a:extLst>
            <a:ext uri="{FF2B5EF4-FFF2-40B4-BE49-F238E27FC236}">
              <a16:creationId xmlns:a16="http://schemas.microsoft.com/office/drawing/2014/main" id="{CA2AF397-A902-4E06-AF7C-A4372D6507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5" name="Text Box 5">
          <a:extLst>
            <a:ext uri="{FF2B5EF4-FFF2-40B4-BE49-F238E27FC236}">
              <a16:creationId xmlns:a16="http://schemas.microsoft.com/office/drawing/2014/main" id="{DBFC7147-C4D3-46FB-A0B5-A822376562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6" name="Text Box 5">
          <a:extLst>
            <a:ext uri="{FF2B5EF4-FFF2-40B4-BE49-F238E27FC236}">
              <a16:creationId xmlns:a16="http://schemas.microsoft.com/office/drawing/2014/main" id="{BF79C25E-397C-4351-B10A-C2654B0401C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7" name="Text Box 5">
          <a:extLst>
            <a:ext uri="{FF2B5EF4-FFF2-40B4-BE49-F238E27FC236}">
              <a16:creationId xmlns:a16="http://schemas.microsoft.com/office/drawing/2014/main" id="{B41DB52C-5564-4813-87DB-D29ACA4802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8" name="Text Box 5">
          <a:extLst>
            <a:ext uri="{FF2B5EF4-FFF2-40B4-BE49-F238E27FC236}">
              <a16:creationId xmlns:a16="http://schemas.microsoft.com/office/drawing/2014/main" id="{EEF74C9D-3FC3-4EF6-B3C5-105AC75747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9" name="Text Box 5">
          <a:extLst>
            <a:ext uri="{FF2B5EF4-FFF2-40B4-BE49-F238E27FC236}">
              <a16:creationId xmlns:a16="http://schemas.microsoft.com/office/drawing/2014/main" id="{2B6110D3-5E31-4562-821F-B8B2FED08A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0" name="Text Box 5">
          <a:extLst>
            <a:ext uri="{FF2B5EF4-FFF2-40B4-BE49-F238E27FC236}">
              <a16:creationId xmlns:a16="http://schemas.microsoft.com/office/drawing/2014/main" id="{8BEF9AE9-B7A1-4E35-AADC-B118814BDE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1" name="Text Box 5">
          <a:extLst>
            <a:ext uri="{FF2B5EF4-FFF2-40B4-BE49-F238E27FC236}">
              <a16:creationId xmlns:a16="http://schemas.microsoft.com/office/drawing/2014/main" id="{37DBEAE8-377D-431D-8434-559CD65F6F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52" name="Text Box 5">
          <a:extLst>
            <a:ext uri="{FF2B5EF4-FFF2-40B4-BE49-F238E27FC236}">
              <a16:creationId xmlns:a16="http://schemas.microsoft.com/office/drawing/2014/main" id="{1F645988-7AA3-4A0E-A041-91B0104AE6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3" name="Text Box 5">
          <a:extLst>
            <a:ext uri="{FF2B5EF4-FFF2-40B4-BE49-F238E27FC236}">
              <a16:creationId xmlns:a16="http://schemas.microsoft.com/office/drawing/2014/main" id="{4C21DBFE-A88A-4FAD-B2AF-59D3A0F58C9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4" name="Text Box 5">
          <a:extLst>
            <a:ext uri="{FF2B5EF4-FFF2-40B4-BE49-F238E27FC236}">
              <a16:creationId xmlns:a16="http://schemas.microsoft.com/office/drawing/2014/main" id="{2DE43545-A077-4E26-A496-503A13867D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5" name="Text Box 5">
          <a:extLst>
            <a:ext uri="{FF2B5EF4-FFF2-40B4-BE49-F238E27FC236}">
              <a16:creationId xmlns:a16="http://schemas.microsoft.com/office/drawing/2014/main" id="{0238FB70-3818-468A-BB69-4BD9E51AC2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6" name="Text Box 5">
          <a:extLst>
            <a:ext uri="{FF2B5EF4-FFF2-40B4-BE49-F238E27FC236}">
              <a16:creationId xmlns:a16="http://schemas.microsoft.com/office/drawing/2014/main" id="{5A081194-449F-474B-9703-2642822E6F07}"/>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57" name="Text Box 5">
          <a:extLst>
            <a:ext uri="{FF2B5EF4-FFF2-40B4-BE49-F238E27FC236}">
              <a16:creationId xmlns:a16="http://schemas.microsoft.com/office/drawing/2014/main" id="{701738C2-FCA1-4649-9642-991F8CA79BC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8" name="Text Box 5">
          <a:extLst>
            <a:ext uri="{FF2B5EF4-FFF2-40B4-BE49-F238E27FC236}">
              <a16:creationId xmlns:a16="http://schemas.microsoft.com/office/drawing/2014/main" id="{FDFEF6C9-2C20-445E-8E52-5B48A644B0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9" name="Text Box 5">
          <a:extLst>
            <a:ext uri="{FF2B5EF4-FFF2-40B4-BE49-F238E27FC236}">
              <a16:creationId xmlns:a16="http://schemas.microsoft.com/office/drawing/2014/main" id="{1DCEC530-27DF-4413-8916-BAFF964787C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0" name="Text Box 5">
          <a:extLst>
            <a:ext uri="{FF2B5EF4-FFF2-40B4-BE49-F238E27FC236}">
              <a16:creationId xmlns:a16="http://schemas.microsoft.com/office/drawing/2014/main" id="{EF20B35E-E0A4-4A5A-AD86-3230BDA52D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1" name="Text Box 5">
          <a:extLst>
            <a:ext uri="{FF2B5EF4-FFF2-40B4-BE49-F238E27FC236}">
              <a16:creationId xmlns:a16="http://schemas.microsoft.com/office/drawing/2014/main" id="{3F061924-E7D1-4E84-ADBE-315FA3EE7D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2" name="Text Box 5">
          <a:extLst>
            <a:ext uri="{FF2B5EF4-FFF2-40B4-BE49-F238E27FC236}">
              <a16:creationId xmlns:a16="http://schemas.microsoft.com/office/drawing/2014/main" id="{59BF8607-B830-43E1-AC40-C592FDA6C22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3" name="Text Box 5">
          <a:extLst>
            <a:ext uri="{FF2B5EF4-FFF2-40B4-BE49-F238E27FC236}">
              <a16:creationId xmlns:a16="http://schemas.microsoft.com/office/drawing/2014/main" id="{6DE32A5F-AA5E-4B0A-B323-746718CCD8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4" name="Text Box 5">
          <a:extLst>
            <a:ext uri="{FF2B5EF4-FFF2-40B4-BE49-F238E27FC236}">
              <a16:creationId xmlns:a16="http://schemas.microsoft.com/office/drawing/2014/main" id="{BD5D2750-F0F1-43AC-A154-1D7B9CCEC3C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5" name="Text Box 5">
          <a:extLst>
            <a:ext uri="{FF2B5EF4-FFF2-40B4-BE49-F238E27FC236}">
              <a16:creationId xmlns:a16="http://schemas.microsoft.com/office/drawing/2014/main" id="{6FE33EAF-C668-420B-8335-4824282F262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6" name="Text Box 5">
          <a:extLst>
            <a:ext uri="{FF2B5EF4-FFF2-40B4-BE49-F238E27FC236}">
              <a16:creationId xmlns:a16="http://schemas.microsoft.com/office/drawing/2014/main" id="{3ADA1AE1-8120-45EA-8F49-4FE2011B80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7" name="Text Box 5">
          <a:extLst>
            <a:ext uri="{FF2B5EF4-FFF2-40B4-BE49-F238E27FC236}">
              <a16:creationId xmlns:a16="http://schemas.microsoft.com/office/drawing/2014/main" id="{16939E24-4948-4AC9-B5AA-2736BEDB118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8" name="Text Box 5">
          <a:extLst>
            <a:ext uri="{FF2B5EF4-FFF2-40B4-BE49-F238E27FC236}">
              <a16:creationId xmlns:a16="http://schemas.microsoft.com/office/drawing/2014/main" id="{4C5CCF0A-5075-41E1-A59B-233F17F07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9" name="Text Box 5">
          <a:extLst>
            <a:ext uri="{FF2B5EF4-FFF2-40B4-BE49-F238E27FC236}">
              <a16:creationId xmlns:a16="http://schemas.microsoft.com/office/drawing/2014/main" id="{AD58FE91-F3FD-4B8A-A369-3C0ED088C9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0" name="Text Box 5">
          <a:extLst>
            <a:ext uri="{FF2B5EF4-FFF2-40B4-BE49-F238E27FC236}">
              <a16:creationId xmlns:a16="http://schemas.microsoft.com/office/drawing/2014/main" id="{FBDA2448-1447-418C-B4DD-91CF6D20806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1" name="Text Box 5">
          <a:extLst>
            <a:ext uri="{FF2B5EF4-FFF2-40B4-BE49-F238E27FC236}">
              <a16:creationId xmlns:a16="http://schemas.microsoft.com/office/drawing/2014/main" id="{6A1CA981-1524-4846-9463-14F75B885F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2" name="Text Box 5">
          <a:extLst>
            <a:ext uri="{FF2B5EF4-FFF2-40B4-BE49-F238E27FC236}">
              <a16:creationId xmlns:a16="http://schemas.microsoft.com/office/drawing/2014/main" id="{8337C105-EE2C-4162-BBC6-F31FFD1ED6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3" name="Text Box 5">
          <a:extLst>
            <a:ext uri="{FF2B5EF4-FFF2-40B4-BE49-F238E27FC236}">
              <a16:creationId xmlns:a16="http://schemas.microsoft.com/office/drawing/2014/main" id="{3E926CB3-B767-4BFB-96CE-1DE6893E37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4" name="Text Box 5">
          <a:extLst>
            <a:ext uri="{FF2B5EF4-FFF2-40B4-BE49-F238E27FC236}">
              <a16:creationId xmlns:a16="http://schemas.microsoft.com/office/drawing/2014/main" id="{9ECCB8BE-5C38-4356-810B-9D32F8291EC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5" name="Text Box 5">
          <a:extLst>
            <a:ext uri="{FF2B5EF4-FFF2-40B4-BE49-F238E27FC236}">
              <a16:creationId xmlns:a16="http://schemas.microsoft.com/office/drawing/2014/main" id="{5CC1B922-2AB9-4FAD-BD7E-45C7DBC564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6" name="Text Box 5">
          <a:extLst>
            <a:ext uri="{FF2B5EF4-FFF2-40B4-BE49-F238E27FC236}">
              <a16:creationId xmlns:a16="http://schemas.microsoft.com/office/drawing/2014/main" id="{B8D0B075-AFAA-462C-801F-EF7DCC363FD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7" name="Text Box 5">
          <a:extLst>
            <a:ext uri="{FF2B5EF4-FFF2-40B4-BE49-F238E27FC236}">
              <a16:creationId xmlns:a16="http://schemas.microsoft.com/office/drawing/2014/main" id="{CF94F688-CD82-458B-92E9-1DEC8183EA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8" name="Text Box 5">
          <a:extLst>
            <a:ext uri="{FF2B5EF4-FFF2-40B4-BE49-F238E27FC236}">
              <a16:creationId xmlns:a16="http://schemas.microsoft.com/office/drawing/2014/main" id="{9D604C6B-E68C-4029-A377-6A325783CA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9" name="Text Box 5">
          <a:extLst>
            <a:ext uri="{FF2B5EF4-FFF2-40B4-BE49-F238E27FC236}">
              <a16:creationId xmlns:a16="http://schemas.microsoft.com/office/drawing/2014/main" id="{E4E21CED-F038-4D0E-81AF-81ADCB82C6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0" name="Text Box 5">
          <a:extLst>
            <a:ext uri="{FF2B5EF4-FFF2-40B4-BE49-F238E27FC236}">
              <a16:creationId xmlns:a16="http://schemas.microsoft.com/office/drawing/2014/main" id="{15E33A36-CA34-41CF-B06A-01A8ACC3D9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1" name="Text Box 5">
          <a:extLst>
            <a:ext uri="{FF2B5EF4-FFF2-40B4-BE49-F238E27FC236}">
              <a16:creationId xmlns:a16="http://schemas.microsoft.com/office/drawing/2014/main" id="{CF920A0E-3EBF-4BB7-BAE7-35286A0FFB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2" name="Text Box 5">
          <a:extLst>
            <a:ext uri="{FF2B5EF4-FFF2-40B4-BE49-F238E27FC236}">
              <a16:creationId xmlns:a16="http://schemas.microsoft.com/office/drawing/2014/main" id="{F2EEA79E-0245-4B98-A8DD-A9415A150FF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3" name="Text Box 5">
          <a:extLst>
            <a:ext uri="{FF2B5EF4-FFF2-40B4-BE49-F238E27FC236}">
              <a16:creationId xmlns:a16="http://schemas.microsoft.com/office/drawing/2014/main" id="{7C8D727E-3D74-40B2-993E-13BAC4D833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4" name="Text Box 5">
          <a:extLst>
            <a:ext uri="{FF2B5EF4-FFF2-40B4-BE49-F238E27FC236}">
              <a16:creationId xmlns:a16="http://schemas.microsoft.com/office/drawing/2014/main" id="{9CA97BF5-DFD3-4B4A-AF61-7A47FEAF69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5" name="Text Box 5">
          <a:extLst>
            <a:ext uri="{FF2B5EF4-FFF2-40B4-BE49-F238E27FC236}">
              <a16:creationId xmlns:a16="http://schemas.microsoft.com/office/drawing/2014/main" id="{4177339A-1803-4FF5-94EB-BEDF6E6E6A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6" name="Text Box 5">
          <a:extLst>
            <a:ext uri="{FF2B5EF4-FFF2-40B4-BE49-F238E27FC236}">
              <a16:creationId xmlns:a16="http://schemas.microsoft.com/office/drawing/2014/main" id="{569189FE-85DF-4957-96B8-56DC0E24AD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7" name="Text Box 5">
          <a:extLst>
            <a:ext uri="{FF2B5EF4-FFF2-40B4-BE49-F238E27FC236}">
              <a16:creationId xmlns:a16="http://schemas.microsoft.com/office/drawing/2014/main" id="{7E9BDD83-E2E3-4D17-9BE6-2D96054049F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8" name="Text Box 5">
          <a:extLst>
            <a:ext uri="{FF2B5EF4-FFF2-40B4-BE49-F238E27FC236}">
              <a16:creationId xmlns:a16="http://schemas.microsoft.com/office/drawing/2014/main" id="{694963C5-7C68-4E48-ABB8-80A4F91EC1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9" name="Text Box 5">
          <a:extLst>
            <a:ext uri="{FF2B5EF4-FFF2-40B4-BE49-F238E27FC236}">
              <a16:creationId xmlns:a16="http://schemas.microsoft.com/office/drawing/2014/main" id="{F92E3EA4-6568-4DBB-B252-D589245BB6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0" name="Text Box 5">
          <a:extLst>
            <a:ext uri="{FF2B5EF4-FFF2-40B4-BE49-F238E27FC236}">
              <a16:creationId xmlns:a16="http://schemas.microsoft.com/office/drawing/2014/main" id="{98526ED9-C8D9-4F94-A054-FBA9F35140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1" name="Text Box 5">
          <a:extLst>
            <a:ext uri="{FF2B5EF4-FFF2-40B4-BE49-F238E27FC236}">
              <a16:creationId xmlns:a16="http://schemas.microsoft.com/office/drawing/2014/main" id="{FD0731A1-3CED-423B-BAF1-87EC30BF51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2" name="Text Box 5">
          <a:extLst>
            <a:ext uri="{FF2B5EF4-FFF2-40B4-BE49-F238E27FC236}">
              <a16:creationId xmlns:a16="http://schemas.microsoft.com/office/drawing/2014/main" id="{9A3EFCF6-4F5C-4B8D-957D-E1B145E8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3" name="Text Box 5">
          <a:extLst>
            <a:ext uri="{FF2B5EF4-FFF2-40B4-BE49-F238E27FC236}">
              <a16:creationId xmlns:a16="http://schemas.microsoft.com/office/drawing/2014/main" id="{3BE3A331-A4AA-4DBA-8389-A1C8B5ECA9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4" name="Text Box 5">
          <a:extLst>
            <a:ext uri="{FF2B5EF4-FFF2-40B4-BE49-F238E27FC236}">
              <a16:creationId xmlns:a16="http://schemas.microsoft.com/office/drawing/2014/main" id="{DB8FA3B1-A73D-414F-A5F0-F3306BAA04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5" name="Text Box 5">
          <a:extLst>
            <a:ext uri="{FF2B5EF4-FFF2-40B4-BE49-F238E27FC236}">
              <a16:creationId xmlns:a16="http://schemas.microsoft.com/office/drawing/2014/main" id="{6BCBD552-DC89-41C1-A46F-09763BA904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6" name="Text Box 5">
          <a:extLst>
            <a:ext uri="{FF2B5EF4-FFF2-40B4-BE49-F238E27FC236}">
              <a16:creationId xmlns:a16="http://schemas.microsoft.com/office/drawing/2014/main" id="{9E782845-C784-4FE1-914A-4C2E504CB5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7" name="Text Box 5">
          <a:extLst>
            <a:ext uri="{FF2B5EF4-FFF2-40B4-BE49-F238E27FC236}">
              <a16:creationId xmlns:a16="http://schemas.microsoft.com/office/drawing/2014/main" id="{FF41A24E-9611-43AD-BDC5-65E4F24A42C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8" name="Text Box 5">
          <a:extLst>
            <a:ext uri="{FF2B5EF4-FFF2-40B4-BE49-F238E27FC236}">
              <a16:creationId xmlns:a16="http://schemas.microsoft.com/office/drawing/2014/main" id="{6EC9ED53-B9DE-4599-9613-EA5AB3D5CC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9" name="Text Box 5">
          <a:extLst>
            <a:ext uri="{FF2B5EF4-FFF2-40B4-BE49-F238E27FC236}">
              <a16:creationId xmlns:a16="http://schemas.microsoft.com/office/drawing/2014/main" id="{28F7BEBF-F486-4646-B2B2-B8FEDE35EB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500" name="Text Box 5">
          <a:extLst>
            <a:ext uri="{FF2B5EF4-FFF2-40B4-BE49-F238E27FC236}">
              <a16:creationId xmlns:a16="http://schemas.microsoft.com/office/drawing/2014/main" id="{FAC90755-89E5-4E1D-93D7-C4834D586F7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1" name="Text Box 5">
          <a:extLst>
            <a:ext uri="{FF2B5EF4-FFF2-40B4-BE49-F238E27FC236}">
              <a16:creationId xmlns:a16="http://schemas.microsoft.com/office/drawing/2014/main" id="{D8FCDAF3-C5E7-4D1D-B5FC-27682BB0C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2" name="Text Box 5">
          <a:extLst>
            <a:ext uri="{FF2B5EF4-FFF2-40B4-BE49-F238E27FC236}">
              <a16:creationId xmlns:a16="http://schemas.microsoft.com/office/drawing/2014/main" id="{864ADC5E-B199-445F-BF00-989579F5F6B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3" name="Text Box 5">
          <a:extLst>
            <a:ext uri="{FF2B5EF4-FFF2-40B4-BE49-F238E27FC236}">
              <a16:creationId xmlns:a16="http://schemas.microsoft.com/office/drawing/2014/main" id="{E90E22CD-7C95-4B52-B3A1-4CD27CCCA5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4" name="Text Box 5">
          <a:extLst>
            <a:ext uri="{FF2B5EF4-FFF2-40B4-BE49-F238E27FC236}">
              <a16:creationId xmlns:a16="http://schemas.microsoft.com/office/drawing/2014/main" id="{A48069E2-3D3C-4AAB-BF62-397FE5AA2E4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5" name="Text Box 5">
          <a:extLst>
            <a:ext uri="{FF2B5EF4-FFF2-40B4-BE49-F238E27FC236}">
              <a16:creationId xmlns:a16="http://schemas.microsoft.com/office/drawing/2014/main" id="{5661B8F7-6BDE-498F-AD9D-73E0B7F56B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6" name="Text Box 5">
          <a:extLst>
            <a:ext uri="{FF2B5EF4-FFF2-40B4-BE49-F238E27FC236}">
              <a16:creationId xmlns:a16="http://schemas.microsoft.com/office/drawing/2014/main" id="{D00F612D-2DD2-4913-9EE3-3DFEA8440C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7" name="Text Box 5">
          <a:extLst>
            <a:ext uri="{FF2B5EF4-FFF2-40B4-BE49-F238E27FC236}">
              <a16:creationId xmlns:a16="http://schemas.microsoft.com/office/drawing/2014/main" id="{EC806720-E1BC-4CDC-B71E-DDF60EEB5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8" name="Text Box 5">
          <a:extLst>
            <a:ext uri="{FF2B5EF4-FFF2-40B4-BE49-F238E27FC236}">
              <a16:creationId xmlns:a16="http://schemas.microsoft.com/office/drawing/2014/main" id="{5B195779-FB82-4005-861A-1DB60652FA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9" name="Text Box 5">
          <a:extLst>
            <a:ext uri="{FF2B5EF4-FFF2-40B4-BE49-F238E27FC236}">
              <a16:creationId xmlns:a16="http://schemas.microsoft.com/office/drawing/2014/main" id="{482793BE-2D9F-482C-880A-1CE28D4A5B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0" name="Text Box 5">
          <a:extLst>
            <a:ext uri="{FF2B5EF4-FFF2-40B4-BE49-F238E27FC236}">
              <a16:creationId xmlns:a16="http://schemas.microsoft.com/office/drawing/2014/main" id="{CFFF3760-9C18-4E87-B686-CDAFA27B86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1" name="Text Box 5">
          <a:extLst>
            <a:ext uri="{FF2B5EF4-FFF2-40B4-BE49-F238E27FC236}">
              <a16:creationId xmlns:a16="http://schemas.microsoft.com/office/drawing/2014/main" id="{3CD44EDD-4BF3-407E-8FA9-552B4DAB9D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2" name="Text Box 5">
          <a:extLst>
            <a:ext uri="{FF2B5EF4-FFF2-40B4-BE49-F238E27FC236}">
              <a16:creationId xmlns:a16="http://schemas.microsoft.com/office/drawing/2014/main" id="{553601B0-2353-407C-9597-CFA80FEECA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3" name="Text Box 5">
          <a:extLst>
            <a:ext uri="{FF2B5EF4-FFF2-40B4-BE49-F238E27FC236}">
              <a16:creationId xmlns:a16="http://schemas.microsoft.com/office/drawing/2014/main" id="{C118F8FE-6CA5-4FB9-991D-8A57F6C1CB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4" name="Text Box 5">
          <a:extLst>
            <a:ext uri="{FF2B5EF4-FFF2-40B4-BE49-F238E27FC236}">
              <a16:creationId xmlns:a16="http://schemas.microsoft.com/office/drawing/2014/main" id="{5BBA3385-2B93-40DA-8197-62EE66B13E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5" name="Text Box 5">
          <a:extLst>
            <a:ext uri="{FF2B5EF4-FFF2-40B4-BE49-F238E27FC236}">
              <a16:creationId xmlns:a16="http://schemas.microsoft.com/office/drawing/2014/main" id="{AB396069-1867-4567-BA3D-B2B6CB55F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6" name="Text Box 5">
          <a:extLst>
            <a:ext uri="{FF2B5EF4-FFF2-40B4-BE49-F238E27FC236}">
              <a16:creationId xmlns:a16="http://schemas.microsoft.com/office/drawing/2014/main" id="{858B784B-116B-43BD-88B3-B3B0EBAE88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7" name="Text Box 5">
          <a:extLst>
            <a:ext uri="{FF2B5EF4-FFF2-40B4-BE49-F238E27FC236}">
              <a16:creationId xmlns:a16="http://schemas.microsoft.com/office/drawing/2014/main" id="{8E10BEAC-EB07-4DBC-B795-AB8A37682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8" name="Text Box 5">
          <a:extLst>
            <a:ext uri="{FF2B5EF4-FFF2-40B4-BE49-F238E27FC236}">
              <a16:creationId xmlns:a16="http://schemas.microsoft.com/office/drawing/2014/main" id="{377AA8EA-A8F0-4FFF-A021-747C95369C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9" name="Text Box 5">
          <a:extLst>
            <a:ext uri="{FF2B5EF4-FFF2-40B4-BE49-F238E27FC236}">
              <a16:creationId xmlns:a16="http://schemas.microsoft.com/office/drawing/2014/main" id="{7BCBAEAD-A0C6-460E-9EBF-98F636E3D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0" name="Text Box 5">
          <a:extLst>
            <a:ext uri="{FF2B5EF4-FFF2-40B4-BE49-F238E27FC236}">
              <a16:creationId xmlns:a16="http://schemas.microsoft.com/office/drawing/2014/main" id="{A6AABD20-E5CC-4F29-97EB-20BED3860F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1" name="Text Box 5">
          <a:extLst>
            <a:ext uri="{FF2B5EF4-FFF2-40B4-BE49-F238E27FC236}">
              <a16:creationId xmlns:a16="http://schemas.microsoft.com/office/drawing/2014/main" id="{39477DD1-4A69-4F80-A900-10305C1054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2" name="Text Box 5">
          <a:extLst>
            <a:ext uri="{FF2B5EF4-FFF2-40B4-BE49-F238E27FC236}">
              <a16:creationId xmlns:a16="http://schemas.microsoft.com/office/drawing/2014/main" id="{9BE40A7C-01C4-4D65-8FD8-83CAA5D9E0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3" name="Text Box 5">
          <a:extLst>
            <a:ext uri="{FF2B5EF4-FFF2-40B4-BE49-F238E27FC236}">
              <a16:creationId xmlns:a16="http://schemas.microsoft.com/office/drawing/2014/main" id="{9CCD13A2-2898-4633-BCF3-71EF1E666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4" name="Text Box 5">
          <a:extLst>
            <a:ext uri="{FF2B5EF4-FFF2-40B4-BE49-F238E27FC236}">
              <a16:creationId xmlns:a16="http://schemas.microsoft.com/office/drawing/2014/main" id="{61235D0C-A197-41B7-8658-051DB5643E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5" name="Text Box 5">
          <a:extLst>
            <a:ext uri="{FF2B5EF4-FFF2-40B4-BE49-F238E27FC236}">
              <a16:creationId xmlns:a16="http://schemas.microsoft.com/office/drawing/2014/main" id="{26FBE60D-DEDF-455B-B13C-B27BE6399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6" name="Text Box 5">
          <a:extLst>
            <a:ext uri="{FF2B5EF4-FFF2-40B4-BE49-F238E27FC236}">
              <a16:creationId xmlns:a16="http://schemas.microsoft.com/office/drawing/2014/main" id="{6B8CE5F4-6DBA-4754-8CF1-500B77BB2C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7" name="Text Box 5">
          <a:extLst>
            <a:ext uri="{FF2B5EF4-FFF2-40B4-BE49-F238E27FC236}">
              <a16:creationId xmlns:a16="http://schemas.microsoft.com/office/drawing/2014/main" id="{4F3218AA-1654-4D63-AC2F-0F188EF5FC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8" name="Text Box 5">
          <a:extLst>
            <a:ext uri="{FF2B5EF4-FFF2-40B4-BE49-F238E27FC236}">
              <a16:creationId xmlns:a16="http://schemas.microsoft.com/office/drawing/2014/main" id="{39C24038-B138-4B67-A24F-2B372F0306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9" name="Text Box 5">
          <a:extLst>
            <a:ext uri="{FF2B5EF4-FFF2-40B4-BE49-F238E27FC236}">
              <a16:creationId xmlns:a16="http://schemas.microsoft.com/office/drawing/2014/main" id="{84198A2E-1707-4A16-BD35-5F0616297E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0" name="Text Box 5">
          <a:extLst>
            <a:ext uri="{FF2B5EF4-FFF2-40B4-BE49-F238E27FC236}">
              <a16:creationId xmlns:a16="http://schemas.microsoft.com/office/drawing/2014/main" id="{37E1E901-4492-40C5-B30E-8BFEB7605D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1" name="Text Box 5">
          <a:extLst>
            <a:ext uri="{FF2B5EF4-FFF2-40B4-BE49-F238E27FC236}">
              <a16:creationId xmlns:a16="http://schemas.microsoft.com/office/drawing/2014/main" id="{32A36F2F-B579-4108-9687-2DB5926E34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2" name="Text Box 5">
          <a:extLst>
            <a:ext uri="{FF2B5EF4-FFF2-40B4-BE49-F238E27FC236}">
              <a16:creationId xmlns:a16="http://schemas.microsoft.com/office/drawing/2014/main" id="{3365A5C2-2117-49D4-BC4C-4CE57E4ECAE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3" name="Text Box 5">
          <a:extLst>
            <a:ext uri="{FF2B5EF4-FFF2-40B4-BE49-F238E27FC236}">
              <a16:creationId xmlns:a16="http://schemas.microsoft.com/office/drawing/2014/main" id="{D080AB70-4E9B-4D55-B549-7EB7F2504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4" name="Text Box 5">
          <a:extLst>
            <a:ext uri="{FF2B5EF4-FFF2-40B4-BE49-F238E27FC236}">
              <a16:creationId xmlns:a16="http://schemas.microsoft.com/office/drawing/2014/main" id="{35524C26-72F7-43D5-B030-0AFEB825D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5" name="Text Box 5">
          <a:extLst>
            <a:ext uri="{FF2B5EF4-FFF2-40B4-BE49-F238E27FC236}">
              <a16:creationId xmlns:a16="http://schemas.microsoft.com/office/drawing/2014/main" id="{4592F53B-2EEC-4578-BF77-EA7C817A92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6" name="Text Box 5">
          <a:extLst>
            <a:ext uri="{FF2B5EF4-FFF2-40B4-BE49-F238E27FC236}">
              <a16:creationId xmlns:a16="http://schemas.microsoft.com/office/drawing/2014/main" id="{15EE8888-16A7-4F5E-BE92-745EFDC0EA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7" name="Text Box 5">
          <a:extLst>
            <a:ext uri="{FF2B5EF4-FFF2-40B4-BE49-F238E27FC236}">
              <a16:creationId xmlns:a16="http://schemas.microsoft.com/office/drawing/2014/main" id="{72F688AA-8F5C-4CC7-94D3-7C2F8485B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8" name="Text Box 5">
          <a:extLst>
            <a:ext uri="{FF2B5EF4-FFF2-40B4-BE49-F238E27FC236}">
              <a16:creationId xmlns:a16="http://schemas.microsoft.com/office/drawing/2014/main" id="{4AFE37E3-414A-44AD-8225-72C5E8F248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9" name="Text Box 5">
          <a:extLst>
            <a:ext uri="{FF2B5EF4-FFF2-40B4-BE49-F238E27FC236}">
              <a16:creationId xmlns:a16="http://schemas.microsoft.com/office/drawing/2014/main" id="{17015D7E-6C87-4DA2-841C-896CF37174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0" name="Text Box 5">
          <a:extLst>
            <a:ext uri="{FF2B5EF4-FFF2-40B4-BE49-F238E27FC236}">
              <a16:creationId xmlns:a16="http://schemas.microsoft.com/office/drawing/2014/main" id="{89EFA8C4-59A6-47E4-92AE-EE63444DDB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1" name="Text Box 5">
          <a:extLst>
            <a:ext uri="{FF2B5EF4-FFF2-40B4-BE49-F238E27FC236}">
              <a16:creationId xmlns:a16="http://schemas.microsoft.com/office/drawing/2014/main" id="{3BC73EE8-FB1D-4AC3-BF44-D3E7492F16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2" name="Text Box 5">
          <a:extLst>
            <a:ext uri="{FF2B5EF4-FFF2-40B4-BE49-F238E27FC236}">
              <a16:creationId xmlns:a16="http://schemas.microsoft.com/office/drawing/2014/main" id="{1C4CE0BC-47B4-4365-8A4C-71402B132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3" name="Text Box 5">
          <a:extLst>
            <a:ext uri="{FF2B5EF4-FFF2-40B4-BE49-F238E27FC236}">
              <a16:creationId xmlns:a16="http://schemas.microsoft.com/office/drawing/2014/main" id="{D89164B9-48E4-445D-84A9-D68761C03B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4" name="Text Box 5">
          <a:extLst>
            <a:ext uri="{FF2B5EF4-FFF2-40B4-BE49-F238E27FC236}">
              <a16:creationId xmlns:a16="http://schemas.microsoft.com/office/drawing/2014/main" id="{DE213E24-2AF9-4705-88CC-9319E0C39C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5" name="Text Box 5">
          <a:extLst>
            <a:ext uri="{FF2B5EF4-FFF2-40B4-BE49-F238E27FC236}">
              <a16:creationId xmlns:a16="http://schemas.microsoft.com/office/drawing/2014/main" id="{774DCC16-5952-4E22-8BCD-BA62C04ECF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6" name="Text Box 5">
          <a:extLst>
            <a:ext uri="{FF2B5EF4-FFF2-40B4-BE49-F238E27FC236}">
              <a16:creationId xmlns:a16="http://schemas.microsoft.com/office/drawing/2014/main" id="{958FD415-F362-48AB-BFA8-0EDC1FBD2B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7" name="Text Box 5">
          <a:extLst>
            <a:ext uri="{FF2B5EF4-FFF2-40B4-BE49-F238E27FC236}">
              <a16:creationId xmlns:a16="http://schemas.microsoft.com/office/drawing/2014/main" id="{6E0CE7B4-BA05-4CEC-80B9-E1A29BEA58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8" name="Text Box 5">
          <a:extLst>
            <a:ext uri="{FF2B5EF4-FFF2-40B4-BE49-F238E27FC236}">
              <a16:creationId xmlns:a16="http://schemas.microsoft.com/office/drawing/2014/main" id="{522ED3CC-F963-4A0A-A5CC-8FECC36CD3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49" name="Text Box 5">
          <a:extLst>
            <a:ext uri="{FF2B5EF4-FFF2-40B4-BE49-F238E27FC236}">
              <a16:creationId xmlns:a16="http://schemas.microsoft.com/office/drawing/2014/main" id="{3C5CE69E-D47F-41D4-B702-2D6040B2165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0" name="Text Box 5">
          <a:extLst>
            <a:ext uri="{FF2B5EF4-FFF2-40B4-BE49-F238E27FC236}">
              <a16:creationId xmlns:a16="http://schemas.microsoft.com/office/drawing/2014/main" id="{48691124-EC57-4615-BF9A-1EAFBDCCC2C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1" name="Text Box 5">
          <a:extLst>
            <a:ext uri="{FF2B5EF4-FFF2-40B4-BE49-F238E27FC236}">
              <a16:creationId xmlns:a16="http://schemas.microsoft.com/office/drawing/2014/main" id="{5FD267BE-F6EA-41CE-AC36-9905CBF6C98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52" name="Text Box 5">
          <a:extLst>
            <a:ext uri="{FF2B5EF4-FFF2-40B4-BE49-F238E27FC236}">
              <a16:creationId xmlns:a16="http://schemas.microsoft.com/office/drawing/2014/main" id="{1BA2FA4D-E694-40FD-9701-4FA3EEC814C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3" name="Text Box 5">
          <a:extLst>
            <a:ext uri="{FF2B5EF4-FFF2-40B4-BE49-F238E27FC236}">
              <a16:creationId xmlns:a16="http://schemas.microsoft.com/office/drawing/2014/main" id="{A3BFE3B4-5B93-4DCB-977A-60DC84778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4" name="Text Box 5">
          <a:extLst>
            <a:ext uri="{FF2B5EF4-FFF2-40B4-BE49-F238E27FC236}">
              <a16:creationId xmlns:a16="http://schemas.microsoft.com/office/drawing/2014/main" id="{BF815CF2-0EEE-4BE1-A656-1CEF506FF3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5" name="Text Box 5">
          <a:extLst>
            <a:ext uri="{FF2B5EF4-FFF2-40B4-BE49-F238E27FC236}">
              <a16:creationId xmlns:a16="http://schemas.microsoft.com/office/drawing/2014/main" id="{ED371154-3AA7-4853-A2B3-531933EA8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6" name="Text Box 5">
          <a:extLst>
            <a:ext uri="{FF2B5EF4-FFF2-40B4-BE49-F238E27FC236}">
              <a16:creationId xmlns:a16="http://schemas.microsoft.com/office/drawing/2014/main" id="{B9B1D652-6DDA-4697-930D-88591CBA26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7" name="Text Box 5">
          <a:extLst>
            <a:ext uri="{FF2B5EF4-FFF2-40B4-BE49-F238E27FC236}">
              <a16:creationId xmlns:a16="http://schemas.microsoft.com/office/drawing/2014/main" id="{9BF53250-04E8-468C-9D83-763457340AF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8" name="Text Box 5">
          <a:extLst>
            <a:ext uri="{FF2B5EF4-FFF2-40B4-BE49-F238E27FC236}">
              <a16:creationId xmlns:a16="http://schemas.microsoft.com/office/drawing/2014/main" id="{DBA31CBB-E4B5-4B8F-A965-2B2DB232DD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9" name="Text Box 5">
          <a:extLst>
            <a:ext uri="{FF2B5EF4-FFF2-40B4-BE49-F238E27FC236}">
              <a16:creationId xmlns:a16="http://schemas.microsoft.com/office/drawing/2014/main" id="{FFD1B074-7DDD-487D-9B9F-EE12536A96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0" name="Text Box 5">
          <a:extLst>
            <a:ext uri="{FF2B5EF4-FFF2-40B4-BE49-F238E27FC236}">
              <a16:creationId xmlns:a16="http://schemas.microsoft.com/office/drawing/2014/main" id="{3CD048CA-2D19-4A13-ABCA-260E707AD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1" name="Text Box 5">
          <a:extLst>
            <a:ext uri="{FF2B5EF4-FFF2-40B4-BE49-F238E27FC236}">
              <a16:creationId xmlns:a16="http://schemas.microsoft.com/office/drawing/2014/main" id="{16F85BC2-5559-4B33-8A85-9F077D27DF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2" name="Text Box 5">
          <a:extLst>
            <a:ext uri="{FF2B5EF4-FFF2-40B4-BE49-F238E27FC236}">
              <a16:creationId xmlns:a16="http://schemas.microsoft.com/office/drawing/2014/main" id="{E7E117DB-36C7-4A00-A46A-56B0EA5E61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3" name="Text Box 5">
          <a:extLst>
            <a:ext uri="{FF2B5EF4-FFF2-40B4-BE49-F238E27FC236}">
              <a16:creationId xmlns:a16="http://schemas.microsoft.com/office/drawing/2014/main" id="{3519E81C-B17E-4E07-B3D8-DB1E378F7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4" name="Text Box 5">
          <a:extLst>
            <a:ext uri="{FF2B5EF4-FFF2-40B4-BE49-F238E27FC236}">
              <a16:creationId xmlns:a16="http://schemas.microsoft.com/office/drawing/2014/main" id="{EBE9D46B-13AC-4EB5-A0F4-CC14F28A8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5" name="Text Box 5">
          <a:extLst>
            <a:ext uri="{FF2B5EF4-FFF2-40B4-BE49-F238E27FC236}">
              <a16:creationId xmlns:a16="http://schemas.microsoft.com/office/drawing/2014/main" id="{4F8C3AF1-095C-48B0-8F47-251F5746D1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6" name="Text Box 5">
          <a:extLst>
            <a:ext uri="{FF2B5EF4-FFF2-40B4-BE49-F238E27FC236}">
              <a16:creationId xmlns:a16="http://schemas.microsoft.com/office/drawing/2014/main" id="{66746A40-99F8-4D68-8805-340C701CC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7" name="Text Box 5">
          <a:extLst>
            <a:ext uri="{FF2B5EF4-FFF2-40B4-BE49-F238E27FC236}">
              <a16:creationId xmlns:a16="http://schemas.microsoft.com/office/drawing/2014/main" id="{BCF34F8D-FBEE-4EAE-BED6-C29D7BAE69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8" name="Text Box 5">
          <a:extLst>
            <a:ext uri="{FF2B5EF4-FFF2-40B4-BE49-F238E27FC236}">
              <a16:creationId xmlns:a16="http://schemas.microsoft.com/office/drawing/2014/main" id="{D877A9D5-C867-4CB0-933A-0E85311083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9" name="Text Box 5">
          <a:extLst>
            <a:ext uri="{FF2B5EF4-FFF2-40B4-BE49-F238E27FC236}">
              <a16:creationId xmlns:a16="http://schemas.microsoft.com/office/drawing/2014/main" id="{6FBEB9DD-9955-48F4-A8D4-57D174CA1E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0" name="Text Box 5">
          <a:extLst>
            <a:ext uri="{FF2B5EF4-FFF2-40B4-BE49-F238E27FC236}">
              <a16:creationId xmlns:a16="http://schemas.microsoft.com/office/drawing/2014/main" id="{9A4F8EC3-FAF8-46F4-B622-6C62792B9A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1" name="Text Box 5">
          <a:extLst>
            <a:ext uri="{FF2B5EF4-FFF2-40B4-BE49-F238E27FC236}">
              <a16:creationId xmlns:a16="http://schemas.microsoft.com/office/drawing/2014/main" id="{B6836730-E1C9-46DD-BAF9-1894A8BD0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2" name="Text Box 5">
          <a:extLst>
            <a:ext uri="{FF2B5EF4-FFF2-40B4-BE49-F238E27FC236}">
              <a16:creationId xmlns:a16="http://schemas.microsoft.com/office/drawing/2014/main" id="{E0FCD22C-871D-4ED3-A47D-CB8C23E755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3" name="Text Box 5">
          <a:extLst>
            <a:ext uri="{FF2B5EF4-FFF2-40B4-BE49-F238E27FC236}">
              <a16:creationId xmlns:a16="http://schemas.microsoft.com/office/drawing/2014/main" id="{8A56660F-DAB7-40B8-B674-AD94947B27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4" name="Text Box 5">
          <a:extLst>
            <a:ext uri="{FF2B5EF4-FFF2-40B4-BE49-F238E27FC236}">
              <a16:creationId xmlns:a16="http://schemas.microsoft.com/office/drawing/2014/main" id="{161FA25F-EC20-4494-9A92-D0825DDDE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5" name="Text Box 5">
          <a:extLst>
            <a:ext uri="{FF2B5EF4-FFF2-40B4-BE49-F238E27FC236}">
              <a16:creationId xmlns:a16="http://schemas.microsoft.com/office/drawing/2014/main" id="{6BA61C8B-0FD1-44B9-BB32-7E0BC66B9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6" name="Text Box 5">
          <a:extLst>
            <a:ext uri="{FF2B5EF4-FFF2-40B4-BE49-F238E27FC236}">
              <a16:creationId xmlns:a16="http://schemas.microsoft.com/office/drawing/2014/main" id="{3004FE09-661F-4B3E-878A-B537807BBD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7" name="Text Box 5">
          <a:extLst>
            <a:ext uri="{FF2B5EF4-FFF2-40B4-BE49-F238E27FC236}">
              <a16:creationId xmlns:a16="http://schemas.microsoft.com/office/drawing/2014/main" id="{2AA6C514-2973-4480-A0BF-8CFF7DE134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8" name="Text Box 5">
          <a:extLst>
            <a:ext uri="{FF2B5EF4-FFF2-40B4-BE49-F238E27FC236}">
              <a16:creationId xmlns:a16="http://schemas.microsoft.com/office/drawing/2014/main" id="{B01B1066-BF70-488D-A302-5E274846D2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9" name="Text Box 5">
          <a:extLst>
            <a:ext uri="{FF2B5EF4-FFF2-40B4-BE49-F238E27FC236}">
              <a16:creationId xmlns:a16="http://schemas.microsoft.com/office/drawing/2014/main" id="{4E816408-C012-484A-9255-636FDE23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0" name="Text Box 5">
          <a:extLst>
            <a:ext uri="{FF2B5EF4-FFF2-40B4-BE49-F238E27FC236}">
              <a16:creationId xmlns:a16="http://schemas.microsoft.com/office/drawing/2014/main" id="{5A85ADFB-C595-41DC-B815-50ABD7811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1" name="Text Box 5">
          <a:extLst>
            <a:ext uri="{FF2B5EF4-FFF2-40B4-BE49-F238E27FC236}">
              <a16:creationId xmlns:a16="http://schemas.microsoft.com/office/drawing/2014/main" id="{6D14FC98-377B-4802-BD1D-9948E1A496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2" name="Text Box 5">
          <a:extLst>
            <a:ext uri="{FF2B5EF4-FFF2-40B4-BE49-F238E27FC236}">
              <a16:creationId xmlns:a16="http://schemas.microsoft.com/office/drawing/2014/main" id="{B2E5EBDC-8867-4870-9A89-DF4233D62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3" name="Text Box 5">
          <a:extLst>
            <a:ext uri="{FF2B5EF4-FFF2-40B4-BE49-F238E27FC236}">
              <a16:creationId xmlns:a16="http://schemas.microsoft.com/office/drawing/2014/main" id="{D5CA4CA1-8A2E-4411-863F-7055C5DEE1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4" name="Text Box 5">
          <a:extLst>
            <a:ext uri="{FF2B5EF4-FFF2-40B4-BE49-F238E27FC236}">
              <a16:creationId xmlns:a16="http://schemas.microsoft.com/office/drawing/2014/main" id="{739C3F86-4E22-4B70-8A4D-FD8FE9B09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5" name="Text Box 5">
          <a:extLst>
            <a:ext uri="{FF2B5EF4-FFF2-40B4-BE49-F238E27FC236}">
              <a16:creationId xmlns:a16="http://schemas.microsoft.com/office/drawing/2014/main" id="{2A0EE33A-2BAF-4916-B7DC-E75AB10320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6" name="Text Box 5">
          <a:extLst>
            <a:ext uri="{FF2B5EF4-FFF2-40B4-BE49-F238E27FC236}">
              <a16:creationId xmlns:a16="http://schemas.microsoft.com/office/drawing/2014/main" id="{9A513371-BFC9-4C5F-A94C-2B55EAA37A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7" name="Text Box 5">
          <a:extLst>
            <a:ext uri="{FF2B5EF4-FFF2-40B4-BE49-F238E27FC236}">
              <a16:creationId xmlns:a16="http://schemas.microsoft.com/office/drawing/2014/main" id="{7F935F50-DB57-4CF2-AAC3-ECDD02428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8" name="Text Box 5">
          <a:extLst>
            <a:ext uri="{FF2B5EF4-FFF2-40B4-BE49-F238E27FC236}">
              <a16:creationId xmlns:a16="http://schemas.microsoft.com/office/drawing/2014/main" id="{A953F979-F202-4B45-B221-2B1B907C6B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9" name="Text Box 5">
          <a:extLst>
            <a:ext uri="{FF2B5EF4-FFF2-40B4-BE49-F238E27FC236}">
              <a16:creationId xmlns:a16="http://schemas.microsoft.com/office/drawing/2014/main" id="{E56296CE-EFD8-427F-B8A9-15C4137B50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0" name="Text Box 5">
          <a:extLst>
            <a:ext uri="{FF2B5EF4-FFF2-40B4-BE49-F238E27FC236}">
              <a16:creationId xmlns:a16="http://schemas.microsoft.com/office/drawing/2014/main" id="{A7C94E52-6A86-46C9-801E-729A4FF461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1" name="Text Box 5">
          <a:extLst>
            <a:ext uri="{FF2B5EF4-FFF2-40B4-BE49-F238E27FC236}">
              <a16:creationId xmlns:a16="http://schemas.microsoft.com/office/drawing/2014/main" id="{19BCD9EB-822E-4D2A-99E9-DC4650ACD9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2" name="Text Box 5">
          <a:extLst>
            <a:ext uri="{FF2B5EF4-FFF2-40B4-BE49-F238E27FC236}">
              <a16:creationId xmlns:a16="http://schemas.microsoft.com/office/drawing/2014/main" id="{2DAFDB5C-A00E-4842-8A80-389CB693F2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3" name="Text Box 5">
          <a:extLst>
            <a:ext uri="{FF2B5EF4-FFF2-40B4-BE49-F238E27FC236}">
              <a16:creationId xmlns:a16="http://schemas.microsoft.com/office/drawing/2014/main" id="{96214E43-9064-4513-AB27-5FFEEDF160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4" name="Text Box 5">
          <a:extLst>
            <a:ext uri="{FF2B5EF4-FFF2-40B4-BE49-F238E27FC236}">
              <a16:creationId xmlns:a16="http://schemas.microsoft.com/office/drawing/2014/main" id="{8EC00F13-D6B5-45E2-AAB7-EFD452717F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5" name="Text Box 5">
          <a:extLst>
            <a:ext uri="{FF2B5EF4-FFF2-40B4-BE49-F238E27FC236}">
              <a16:creationId xmlns:a16="http://schemas.microsoft.com/office/drawing/2014/main" id="{41736EE8-DE40-48E6-808F-EE2259374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6" name="Text Box 5">
          <a:extLst>
            <a:ext uri="{FF2B5EF4-FFF2-40B4-BE49-F238E27FC236}">
              <a16:creationId xmlns:a16="http://schemas.microsoft.com/office/drawing/2014/main" id="{C4F4596F-E364-4436-B8F3-4093CBAFE0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97" name="Text Box 5">
          <a:extLst>
            <a:ext uri="{FF2B5EF4-FFF2-40B4-BE49-F238E27FC236}">
              <a16:creationId xmlns:a16="http://schemas.microsoft.com/office/drawing/2014/main" id="{4DF24603-643C-412B-8FA0-18F20013CD7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8" name="Text Box 5">
          <a:extLst>
            <a:ext uri="{FF2B5EF4-FFF2-40B4-BE49-F238E27FC236}">
              <a16:creationId xmlns:a16="http://schemas.microsoft.com/office/drawing/2014/main" id="{4BC8F97B-B755-4E9F-8D6F-2D47643257F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9" name="Text Box 5">
          <a:extLst>
            <a:ext uri="{FF2B5EF4-FFF2-40B4-BE49-F238E27FC236}">
              <a16:creationId xmlns:a16="http://schemas.microsoft.com/office/drawing/2014/main" id="{58673D82-CF0D-48AB-B76B-4C5D9E1C675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600" name="Text Box 5">
          <a:extLst>
            <a:ext uri="{FF2B5EF4-FFF2-40B4-BE49-F238E27FC236}">
              <a16:creationId xmlns:a16="http://schemas.microsoft.com/office/drawing/2014/main" id="{34445A6D-3804-41E5-9D61-6C699E57D54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1" name="Text Box 5">
          <a:extLst>
            <a:ext uri="{FF2B5EF4-FFF2-40B4-BE49-F238E27FC236}">
              <a16:creationId xmlns:a16="http://schemas.microsoft.com/office/drawing/2014/main" id="{5C365423-67E7-469D-ACFE-4DCE732BE8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2" name="Text Box 5">
          <a:extLst>
            <a:ext uri="{FF2B5EF4-FFF2-40B4-BE49-F238E27FC236}">
              <a16:creationId xmlns:a16="http://schemas.microsoft.com/office/drawing/2014/main" id="{B3B24594-BD37-401D-BD5E-8536FAB0F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3" name="Text Box 5">
          <a:extLst>
            <a:ext uri="{FF2B5EF4-FFF2-40B4-BE49-F238E27FC236}">
              <a16:creationId xmlns:a16="http://schemas.microsoft.com/office/drawing/2014/main" id="{F0A2B65F-648E-49E5-9212-A9FAD3A39D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4" name="Text Box 5">
          <a:extLst>
            <a:ext uri="{FF2B5EF4-FFF2-40B4-BE49-F238E27FC236}">
              <a16:creationId xmlns:a16="http://schemas.microsoft.com/office/drawing/2014/main" id="{DF49FFDD-BC11-407F-856F-330A460809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5" name="Text Box 5">
          <a:extLst>
            <a:ext uri="{FF2B5EF4-FFF2-40B4-BE49-F238E27FC236}">
              <a16:creationId xmlns:a16="http://schemas.microsoft.com/office/drawing/2014/main" id="{BB7C45FB-DD1F-4A26-B9A6-4D61CD6984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6" name="Text Box 5">
          <a:extLst>
            <a:ext uri="{FF2B5EF4-FFF2-40B4-BE49-F238E27FC236}">
              <a16:creationId xmlns:a16="http://schemas.microsoft.com/office/drawing/2014/main" id="{E0736517-9EC1-484F-B36E-C4E51E2F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7" name="Text Box 5">
          <a:extLst>
            <a:ext uri="{FF2B5EF4-FFF2-40B4-BE49-F238E27FC236}">
              <a16:creationId xmlns:a16="http://schemas.microsoft.com/office/drawing/2014/main" id="{11681951-0716-4441-ADAD-8B18EF77B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8" name="Text Box 5">
          <a:extLst>
            <a:ext uri="{FF2B5EF4-FFF2-40B4-BE49-F238E27FC236}">
              <a16:creationId xmlns:a16="http://schemas.microsoft.com/office/drawing/2014/main" id="{544A6FB6-70C4-4A80-833E-657FDA4F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9" name="Text Box 5">
          <a:extLst>
            <a:ext uri="{FF2B5EF4-FFF2-40B4-BE49-F238E27FC236}">
              <a16:creationId xmlns:a16="http://schemas.microsoft.com/office/drawing/2014/main" id="{3C26A67A-B1F6-41F4-86AF-4B7251B4F9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0" name="Text Box 5">
          <a:extLst>
            <a:ext uri="{FF2B5EF4-FFF2-40B4-BE49-F238E27FC236}">
              <a16:creationId xmlns:a16="http://schemas.microsoft.com/office/drawing/2014/main" id="{0EBE3E9A-F255-453C-9B4A-FA26401271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1" name="Text Box 5">
          <a:extLst>
            <a:ext uri="{FF2B5EF4-FFF2-40B4-BE49-F238E27FC236}">
              <a16:creationId xmlns:a16="http://schemas.microsoft.com/office/drawing/2014/main" id="{88601636-A422-4221-B075-AFFBE317A6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2" name="Text Box 5">
          <a:extLst>
            <a:ext uri="{FF2B5EF4-FFF2-40B4-BE49-F238E27FC236}">
              <a16:creationId xmlns:a16="http://schemas.microsoft.com/office/drawing/2014/main" id="{F86FDEC1-8B28-45F7-BADA-74DA34AB2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3" name="Text Box 5">
          <a:extLst>
            <a:ext uri="{FF2B5EF4-FFF2-40B4-BE49-F238E27FC236}">
              <a16:creationId xmlns:a16="http://schemas.microsoft.com/office/drawing/2014/main" id="{F5A117A6-F6CE-4A61-B959-01F1564A6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4" name="Text Box 5">
          <a:extLst>
            <a:ext uri="{FF2B5EF4-FFF2-40B4-BE49-F238E27FC236}">
              <a16:creationId xmlns:a16="http://schemas.microsoft.com/office/drawing/2014/main" id="{7C96444F-C93D-41BC-9636-5788326BCF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5" name="Text Box 5">
          <a:extLst>
            <a:ext uri="{FF2B5EF4-FFF2-40B4-BE49-F238E27FC236}">
              <a16:creationId xmlns:a16="http://schemas.microsoft.com/office/drawing/2014/main" id="{1F8BB76B-AD8E-43F5-A79A-8431F8C3F2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6" name="Text Box 5">
          <a:extLst>
            <a:ext uri="{FF2B5EF4-FFF2-40B4-BE49-F238E27FC236}">
              <a16:creationId xmlns:a16="http://schemas.microsoft.com/office/drawing/2014/main" id="{CC58A91A-BCD5-4643-B0F9-8D94D2A843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7" name="Text Box 5">
          <a:extLst>
            <a:ext uri="{FF2B5EF4-FFF2-40B4-BE49-F238E27FC236}">
              <a16:creationId xmlns:a16="http://schemas.microsoft.com/office/drawing/2014/main" id="{F62B81CA-0F52-4641-8C22-EF21B7FBAE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8" name="Text Box 5">
          <a:extLst>
            <a:ext uri="{FF2B5EF4-FFF2-40B4-BE49-F238E27FC236}">
              <a16:creationId xmlns:a16="http://schemas.microsoft.com/office/drawing/2014/main" id="{BB4C7236-8D68-4D3B-8924-04CD17E83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9" name="Text Box 5">
          <a:extLst>
            <a:ext uri="{FF2B5EF4-FFF2-40B4-BE49-F238E27FC236}">
              <a16:creationId xmlns:a16="http://schemas.microsoft.com/office/drawing/2014/main" id="{754C9DAD-8318-41FD-B09B-DA3998839A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0" name="Text Box 5">
          <a:extLst>
            <a:ext uri="{FF2B5EF4-FFF2-40B4-BE49-F238E27FC236}">
              <a16:creationId xmlns:a16="http://schemas.microsoft.com/office/drawing/2014/main" id="{71EC504A-DE85-4614-89F8-96EB58CF1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1" name="Text Box 5">
          <a:extLst>
            <a:ext uri="{FF2B5EF4-FFF2-40B4-BE49-F238E27FC236}">
              <a16:creationId xmlns:a16="http://schemas.microsoft.com/office/drawing/2014/main" id="{F695068B-F436-4B31-9E49-7A33BFE48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2" name="Text Box 5">
          <a:extLst>
            <a:ext uri="{FF2B5EF4-FFF2-40B4-BE49-F238E27FC236}">
              <a16:creationId xmlns:a16="http://schemas.microsoft.com/office/drawing/2014/main" id="{A76F9DDE-278D-49C7-B30A-6971659A2E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3" name="Text Box 5">
          <a:extLst>
            <a:ext uri="{FF2B5EF4-FFF2-40B4-BE49-F238E27FC236}">
              <a16:creationId xmlns:a16="http://schemas.microsoft.com/office/drawing/2014/main" id="{C4DA751E-736F-4A47-976F-85F77048F4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4" name="Text Box 5">
          <a:extLst>
            <a:ext uri="{FF2B5EF4-FFF2-40B4-BE49-F238E27FC236}">
              <a16:creationId xmlns:a16="http://schemas.microsoft.com/office/drawing/2014/main" id="{44569C1B-B0E7-4E97-B793-AB542A112B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5" name="Text Box 5">
          <a:extLst>
            <a:ext uri="{FF2B5EF4-FFF2-40B4-BE49-F238E27FC236}">
              <a16:creationId xmlns:a16="http://schemas.microsoft.com/office/drawing/2014/main" id="{DADE41D2-4CC1-4A83-B16F-6349B462B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6" name="Text Box 5">
          <a:extLst>
            <a:ext uri="{FF2B5EF4-FFF2-40B4-BE49-F238E27FC236}">
              <a16:creationId xmlns:a16="http://schemas.microsoft.com/office/drawing/2014/main" id="{38C85891-57AC-4444-8E02-FD11CDBE6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7" name="Text Box 5">
          <a:extLst>
            <a:ext uri="{FF2B5EF4-FFF2-40B4-BE49-F238E27FC236}">
              <a16:creationId xmlns:a16="http://schemas.microsoft.com/office/drawing/2014/main" id="{3C238F5E-7F57-467C-BFAB-358502CF61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8" name="Text Box 5">
          <a:extLst>
            <a:ext uri="{FF2B5EF4-FFF2-40B4-BE49-F238E27FC236}">
              <a16:creationId xmlns:a16="http://schemas.microsoft.com/office/drawing/2014/main" id="{AD107901-E87C-4E7C-8FA3-F5FD354FBF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9" name="Text Box 5">
          <a:extLst>
            <a:ext uri="{FF2B5EF4-FFF2-40B4-BE49-F238E27FC236}">
              <a16:creationId xmlns:a16="http://schemas.microsoft.com/office/drawing/2014/main" id="{EC9D6A3D-5A4D-4715-A605-50D39713A6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0" name="Text Box 5">
          <a:extLst>
            <a:ext uri="{FF2B5EF4-FFF2-40B4-BE49-F238E27FC236}">
              <a16:creationId xmlns:a16="http://schemas.microsoft.com/office/drawing/2014/main" id="{C780DA27-AA19-4106-9270-B1628E5E2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1" name="Text Box 5">
          <a:extLst>
            <a:ext uri="{FF2B5EF4-FFF2-40B4-BE49-F238E27FC236}">
              <a16:creationId xmlns:a16="http://schemas.microsoft.com/office/drawing/2014/main" id="{2CAA41CF-63EF-4985-AAF4-A08C3E332C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2" name="Text Box 5">
          <a:extLst>
            <a:ext uri="{FF2B5EF4-FFF2-40B4-BE49-F238E27FC236}">
              <a16:creationId xmlns:a16="http://schemas.microsoft.com/office/drawing/2014/main" id="{047057BA-F7A0-4DF5-B15A-851A9219DB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3" name="Text Box 5">
          <a:extLst>
            <a:ext uri="{FF2B5EF4-FFF2-40B4-BE49-F238E27FC236}">
              <a16:creationId xmlns:a16="http://schemas.microsoft.com/office/drawing/2014/main" id="{1ADB43DF-D581-447A-B9B9-24C78B24FC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4" name="Text Box 5">
          <a:extLst>
            <a:ext uri="{FF2B5EF4-FFF2-40B4-BE49-F238E27FC236}">
              <a16:creationId xmlns:a16="http://schemas.microsoft.com/office/drawing/2014/main" id="{0D1C4C12-38AC-4688-81E3-811F8A4C22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5" name="Text Box 5">
          <a:extLst>
            <a:ext uri="{FF2B5EF4-FFF2-40B4-BE49-F238E27FC236}">
              <a16:creationId xmlns:a16="http://schemas.microsoft.com/office/drawing/2014/main" id="{BF76ECDC-EE7F-43F5-BDE2-B21DD3C13C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6" name="Text Box 5">
          <a:extLst>
            <a:ext uri="{FF2B5EF4-FFF2-40B4-BE49-F238E27FC236}">
              <a16:creationId xmlns:a16="http://schemas.microsoft.com/office/drawing/2014/main" id="{7C335F53-7B14-466B-B8FD-6258AFE102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7" name="Text Box 5">
          <a:extLst>
            <a:ext uri="{FF2B5EF4-FFF2-40B4-BE49-F238E27FC236}">
              <a16:creationId xmlns:a16="http://schemas.microsoft.com/office/drawing/2014/main" id="{756392B8-65E1-46ED-B515-E208218201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8" name="Text Box 5">
          <a:extLst>
            <a:ext uri="{FF2B5EF4-FFF2-40B4-BE49-F238E27FC236}">
              <a16:creationId xmlns:a16="http://schemas.microsoft.com/office/drawing/2014/main" id="{86F7D64A-FFEE-47DA-80BE-9FFB35FC80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9" name="Text Box 5">
          <a:extLst>
            <a:ext uri="{FF2B5EF4-FFF2-40B4-BE49-F238E27FC236}">
              <a16:creationId xmlns:a16="http://schemas.microsoft.com/office/drawing/2014/main" id="{5EA3F990-D997-4FEF-8053-8E84D26D5C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0" name="Text Box 5">
          <a:extLst>
            <a:ext uri="{FF2B5EF4-FFF2-40B4-BE49-F238E27FC236}">
              <a16:creationId xmlns:a16="http://schemas.microsoft.com/office/drawing/2014/main" id="{CBD54CB0-2879-415B-AC2B-0F5EC4F3BB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1" name="Text Box 5">
          <a:extLst>
            <a:ext uri="{FF2B5EF4-FFF2-40B4-BE49-F238E27FC236}">
              <a16:creationId xmlns:a16="http://schemas.microsoft.com/office/drawing/2014/main" id="{3F2F5113-435B-456A-9FF7-DBAD6119A8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2" name="Text Box 5">
          <a:extLst>
            <a:ext uri="{FF2B5EF4-FFF2-40B4-BE49-F238E27FC236}">
              <a16:creationId xmlns:a16="http://schemas.microsoft.com/office/drawing/2014/main" id="{5FB2F57D-4682-4F6B-87E2-5851ABBF9D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3" name="Text Box 5">
          <a:extLst>
            <a:ext uri="{FF2B5EF4-FFF2-40B4-BE49-F238E27FC236}">
              <a16:creationId xmlns:a16="http://schemas.microsoft.com/office/drawing/2014/main" id="{2C0ADC76-2373-441D-BC17-4A2FDCD3F1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4" name="Text Box 5">
          <a:extLst>
            <a:ext uri="{FF2B5EF4-FFF2-40B4-BE49-F238E27FC236}">
              <a16:creationId xmlns:a16="http://schemas.microsoft.com/office/drawing/2014/main" id="{01782E80-ADB7-4689-A3FC-8BCBF4E98D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5" name="Text Box 5">
          <a:extLst>
            <a:ext uri="{FF2B5EF4-FFF2-40B4-BE49-F238E27FC236}">
              <a16:creationId xmlns:a16="http://schemas.microsoft.com/office/drawing/2014/main" id="{724C4402-B661-42CC-BEB1-9377D1B4E139}"/>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6" name="Text Box 5">
          <a:extLst>
            <a:ext uri="{FF2B5EF4-FFF2-40B4-BE49-F238E27FC236}">
              <a16:creationId xmlns:a16="http://schemas.microsoft.com/office/drawing/2014/main" id="{54871E54-5F90-4ED9-9BEE-30460F939E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7" name="Text Box 5">
          <a:extLst>
            <a:ext uri="{FF2B5EF4-FFF2-40B4-BE49-F238E27FC236}">
              <a16:creationId xmlns:a16="http://schemas.microsoft.com/office/drawing/2014/main" id="{818EE35F-C4AE-4A6A-843D-850F4F10C42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8" name="Text Box 5">
          <a:extLst>
            <a:ext uri="{FF2B5EF4-FFF2-40B4-BE49-F238E27FC236}">
              <a16:creationId xmlns:a16="http://schemas.microsoft.com/office/drawing/2014/main" id="{908FB093-320F-424E-81B7-607D3BD0E10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49" name="Text Box 5">
          <a:extLst>
            <a:ext uri="{FF2B5EF4-FFF2-40B4-BE49-F238E27FC236}">
              <a16:creationId xmlns:a16="http://schemas.microsoft.com/office/drawing/2014/main" id="{73EB0A12-DDF3-4F4D-BA60-1A5470C0CA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0" name="Text Box 5">
          <a:extLst>
            <a:ext uri="{FF2B5EF4-FFF2-40B4-BE49-F238E27FC236}">
              <a16:creationId xmlns:a16="http://schemas.microsoft.com/office/drawing/2014/main" id="{73BFC528-98BA-46EC-85AF-8102FB264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1" name="Text Box 5">
          <a:extLst>
            <a:ext uri="{FF2B5EF4-FFF2-40B4-BE49-F238E27FC236}">
              <a16:creationId xmlns:a16="http://schemas.microsoft.com/office/drawing/2014/main" id="{631849E2-3395-4F2C-821C-125A7CB101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2" name="Text Box 5">
          <a:extLst>
            <a:ext uri="{FF2B5EF4-FFF2-40B4-BE49-F238E27FC236}">
              <a16:creationId xmlns:a16="http://schemas.microsoft.com/office/drawing/2014/main" id="{2D8BC785-83C8-45DA-A63F-010F56DE0C2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3" name="Text Box 5">
          <a:extLst>
            <a:ext uri="{FF2B5EF4-FFF2-40B4-BE49-F238E27FC236}">
              <a16:creationId xmlns:a16="http://schemas.microsoft.com/office/drawing/2014/main" id="{8CB483B9-5A7B-4AF8-B6AD-3E5ED3D1C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4" name="Text Box 5">
          <a:extLst>
            <a:ext uri="{FF2B5EF4-FFF2-40B4-BE49-F238E27FC236}">
              <a16:creationId xmlns:a16="http://schemas.microsoft.com/office/drawing/2014/main" id="{74C63E70-8799-4836-91E0-D5DB5241A1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5" name="Text Box 5">
          <a:extLst>
            <a:ext uri="{FF2B5EF4-FFF2-40B4-BE49-F238E27FC236}">
              <a16:creationId xmlns:a16="http://schemas.microsoft.com/office/drawing/2014/main" id="{52D85DA0-B9DF-4E06-9745-4F5106ACAE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6" name="Text Box 5">
          <a:extLst>
            <a:ext uri="{FF2B5EF4-FFF2-40B4-BE49-F238E27FC236}">
              <a16:creationId xmlns:a16="http://schemas.microsoft.com/office/drawing/2014/main" id="{C33E8830-75D2-4C1F-972E-BACE6ED719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7" name="Text Box 5">
          <a:extLst>
            <a:ext uri="{FF2B5EF4-FFF2-40B4-BE49-F238E27FC236}">
              <a16:creationId xmlns:a16="http://schemas.microsoft.com/office/drawing/2014/main" id="{E1777ADA-CC70-4B0F-86A3-A2B2C51BF9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8" name="Text Box 5">
          <a:extLst>
            <a:ext uri="{FF2B5EF4-FFF2-40B4-BE49-F238E27FC236}">
              <a16:creationId xmlns:a16="http://schemas.microsoft.com/office/drawing/2014/main" id="{AD49ABDA-7560-403B-AF80-D84E637A2D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9" name="Text Box 5">
          <a:extLst>
            <a:ext uri="{FF2B5EF4-FFF2-40B4-BE49-F238E27FC236}">
              <a16:creationId xmlns:a16="http://schemas.microsoft.com/office/drawing/2014/main" id="{A319A0D7-7A4D-4890-A907-2CE65BAD5A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0" name="Text Box 5">
          <a:extLst>
            <a:ext uri="{FF2B5EF4-FFF2-40B4-BE49-F238E27FC236}">
              <a16:creationId xmlns:a16="http://schemas.microsoft.com/office/drawing/2014/main" id="{22839895-F800-4A9D-ADDA-5183C9E1E4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1" name="Text Box 5">
          <a:extLst>
            <a:ext uri="{FF2B5EF4-FFF2-40B4-BE49-F238E27FC236}">
              <a16:creationId xmlns:a16="http://schemas.microsoft.com/office/drawing/2014/main" id="{318BA213-B073-4A3E-95F8-7501D54B3E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2" name="Text Box 5">
          <a:extLst>
            <a:ext uri="{FF2B5EF4-FFF2-40B4-BE49-F238E27FC236}">
              <a16:creationId xmlns:a16="http://schemas.microsoft.com/office/drawing/2014/main" id="{89BCCB19-6C07-4F9D-BE1D-3C2B3BB23B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3" name="Text Box 5">
          <a:extLst>
            <a:ext uri="{FF2B5EF4-FFF2-40B4-BE49-F238E27FC236}">
              <a16:creationId xmlns:a16="http://schemas.microsoft.com/office/drawing/2014/main" id="{0B0D8F5B-DBF7-43B8-9B6F-FB87B2DCFA0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4" name="Text Box 5">
          <a:extLst>
            <a:ext uri="{FF2B5EF4-FFF2-40B4-BE49-F238E27FC236}">
              <a16:creationId xmlns:a16="http://schemas.microsoft.com/office/drawing/2014/main" id="{26370795-F6E8-4D08-B6E1-57908A8E5A8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5" name="Text Box 5">
          <a:extLst>
            <a:ext uri="{FF2B5EF4-FFF2-40B4-BE49-F238E27FC236}">
              <a16:creationId xmlns:a16="http://schemas.microsoft.com/office/drawing/2014/main" id="{33F4FF33-A85C-40BD-9B7F-9B3084C27B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6" name="Text Box 5">
          <a:extLst>
            <a:ext uri="{FF2B5EF4-FFF2-40B4-BE49-F238E27FC236}">
              <a16:creationId xmlns:a16="http://schemas.microsoft.com/office/drawing/2014/main" id="{0FAD2554-B595-489E-A73B-4491669F97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7" name="Text Box 5">
          <a:extLst>
            <a:ext uri="{FF2B5EF4-FFF2-40B4-BE49-F238E27FC236}">
              <a16:creationId xmlns:a16="http://schemas.microsoft.com/office/drawing/2014/main" id="{02C8BD60-9AF7-4B0B-9677-02998A264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8" name="Text Box 5">
          <a:extLst>
            <a:ext uri="{FF2B5EF4-FFF2-40B4-BE49-F238E27FC236}">
              <a16:creationId xmlns:a16="http://schemas.microsoft.com/office/drawing/2014/main" id="{BE32D40D-6A90-4696-9B2E-D092516D46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9" name="Text Box 5">
          <a:extLst>
            <a:ext uri="{FF2B5EF4-FFF2-40B4-BE49-F238E27FC236}">
              <a16:creationId xmlns:a16="http://schemas.microsoft.com/office/drawing/2014/main" id="{25B27ADE-29D2-49DE-A72E-1FDAABAB15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0" name="Text Box 5">
          <a:extLst>
            <a:ext uri="{FF2B5EF4-FFF2-40B4-BE49-F238E27FC236}">
              <a16:creationId xmlns:a16="http://schemas.microsoft.com/office/drawing/2014/main" id="{9618884F-64C9-40FD-A4FD-4B2CEA7B07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1" name="Text Box 5">
          <a:extLst>
            <a:ext uri="{FF2B5EF4-FFF2-40B4-BE49-F238E27FC236}">
              <a16:creationId xmlns:a16="http://schemas.microsoft.com/office/drawing/2014/main" id="{141008D8-8335-4716-B2DD-B36C2F53FF2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2" name="Text Box 5">
          <a:extLst>
            <a:ext uri="{FF2B5EF4-FFF2-40B4-BE49-F238E27FC236}">
              <a16:creationId xmlns:a16="http://schemas.microsoft.com/office/drawing/2014/main" id="{1A81AA68-3E08-4CFA-8B26-C1E06DB0F3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3" name="Text Box 5">
          <a:extLst>
            <a:ext uri="{FF2B5EF4-FFF2-40B4-BE49-F238E27FC236}">
              <a16:creationId xmlns:a16="http://schemas.microsoft.com/office/drawing/2014/main" id="{9E7EA01D-934D-490D-B0E2-A413977C0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4" name="Text Box 5">
          <a:extLst>
            <a:ext uri="{FF2B5EF4-FFF2-40B4-BE49-F238E27FC236}">
              <a16:creationId xmlns:a16="http://schemas.microsoft.com/office/drawing/2014/main" id="{19CC6A27-CF7A-448D-922A-96320A7A7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5" name="Text Box 5">
          <a:extLst>
            <a:ext uri="{FF2B5EF4-FFF2-40B4-BE49-F238E27FC236}">
              <a16:creationId xmlns:a16="http://schemas.microsoft.com/office/drawing/2014/main" id="{0823090D-A1E5-409E-A7BA-39A1DF152C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6" name="Text Box 5">
          <a:extLst>
            <a:ext uri="{FF2B5EF4-FFF2-40B4-BE49-F238E27FC236}">
              <a16:creationId xmlns:a16="http://schemas.microsoft.com/office/drawing/2014/main" id="{CB59E54C-D26E-4F9B-A0FC-53370BE0BC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7" name="Text Box 5">
          <a:extLst>
            <a:ext uri="{FF2B5EF4-FFF2-40B4-BE49-F238E27FC236}">
              <a16:creationId xmlns:a16="http://schemas.microsoft.com/office/drawing/2014/main" id="{5E0BE31F-A6DB-43B0-9AA6-BAD39E695BF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8" name="Text Box 5">
          <a:extLst>
            <a:ext uri="{FF2B5EF4-FFF2-40B4-BE49-F238E27FC236}">
              <a16:creationId xmlns:a16="http://schemas.microsoft.com/office/drawing/2014/main" id="{B57667C3-7D86-47C5-B514-46F1D3185E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9" name="Text Box 5">
          <a:extLst>
            <a:ext uri="{FF2B5EF4-FFF2-40B4-BE49-F238E27FC236}">
              <a16:creationId xmlns:a16="http://schemas.microsoft.com/office/drawing/2014/main" id="{88DFD2D2-CD88-4046-8126-C0DF295090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0" name="Text Box 5">
          <a:extLst>
            <a:ext uri="{FF2B5EF4-FFF2-40B4-BE49-F238E27FC236}">
              <a16:creationId xmlns:a16="http://schemas.microsoft.com/office/drawing/2014/main" id="{CE41F309-F68D-4CF6-8417-2F839138CD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1" name="Text Box 5">
          <a:extLst>
            <a:ext uri="{FF2B5EF4-FFF2-40B4-BE49-F238E27FC236}">
              <a16:creationId xmlns:a16="http://schemas.microsoft.com/office/drawing/2014/main" id="{220C422A-444F-4DCB-B387-DAE3B2C749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2" name="Text Box 5">
          <a:extLst>
            <a:ext uri="{FF2B5EF4-FFF2-40B4-BE49-F238E27FC236}">
              <a16:creationId xmlns:a16="http://schemas.microsoft.com/office/drawing/2014/main" id="{1F124226-0846-49EF-BA18-DB15A409203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3" name="Text Box 5">
          <a:extLst>
            <a:ext uri="{FF2B5EF4-FFF2-40B4-BE49-F238E27FC236}">
              <a16:creationId xmlns:a16="http://schemas.microsoft.com/office/drawing/2014/main" id="{9BCB0CEF-C80C-4E9F-AD5E-9F7CF37094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4" name="Text Box 5">
          <a:extLst>
            <a:ext uri="{FF2B5EF4-FFF2-40B4-BE49-F238E27FC236}">
              <a16:creationId xmlns:a16="http://schemas.microsoft.com/office/drawing/2014/main" id="{4E5DEE11-2474-43A0-9212-19FBCCEE5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5" name="Text Box 5">
          <a:extLst>
            <a:ext uri="{FF2B5EF4-FFF2-40B4-BE49-F238E27FC236}">
              <a16:creationId xmlns:a16="http://schemas.microsoft.com/office/drawing/2014/main" id="{631A5E7C-F9B6-42F4-9945-1167718C89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6" name="Text Box 5">
          <a:extLst>
            <a:ext uri="{FF2B5EF4-FFF2-40B4-BE49-F238E27FC236}">
              <a16:creationId xmlns:a16="http://schemas.microsoft.com/office/drawing/2014/main" id="{604B2A97-C430-429C-AA67-5114CA681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7" name="Text Box 5">
          <a:extLst>
            <a:ext uri="{FF2B5EF4-FFF2-40B4-BE49-F238E27FC236}">
              <a16:creationId xmlns:a16="http://schemas.microsoft.com/office/drawing/2014/main" id="{41D57238-D94B-45B8-B0E3-D01D1159FB9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8" name="Text Box 5">
          <a:extLst>
            <a:ext uri="{FF2B5EF4-FFF2-40B4-BE49-F238E27FC236}">
              <a16:creationId xmlns:a16="http://schemas.microsoft.com/office/drawing/2014/main" id="{D91A5BE1-5DB2-44DB-B5B3-5E14C023E3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9" name="Text Box 5">
          <a:extLst>
            <a:ext uri="{FF2B5EF4-FFF2-40B4-BE49-F238E27FC236}">
              <a16:creationId xmlns:a16="http://schemas.microsoft.com/office/drawing/2014/main" id="{C2BD4B6F-56EC-483B-9C9B-64049D8FC8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0" name="Text Box 5">
          <a:extLst>
            <a:ext uri="{FF2B5EF4-FFF2-40B4-BE49-F238E27FC236}">
              <a16:creationId xmlns:a16="http://schemas.microsoft.com/office/drawing/2014/main" id="{4C07CB19-B469-4AD3-ADFA-DD31094CA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1" name="Text Box 5">
          <a:extLst>
            <a:ext uri="{FF2B5EF4-FFF2-40B4-BE49-F238E27FC236}">
              <a16:creationId xmlns:a16="http://schemas.microsoft.com/office/drawing/2014/main" id="{C0ED5A6A-7AC5-4D46-AE5F-F974F24B2C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92" name="Text Box 5">
          <a:extLst>
            <a:ext uri="{FF2B5EF4-FFF2-40B4-BE49-F238E27FC236}">
              <a16:creationId xmlns:a16="http://schemas.microsoft.com/office/drawing/2014/main" id="{2C4025C1-2D9D-4DFB-8706-4B4E9E4EA4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3" name="Text Box 5">
          <a:extLst>
            <a:ext uri="{FF2B5EF4-FFF2-40B4-BE49-F238E27FC236}">
              <a16:creationId xmlns:a16="http://schemas.microsoft.com/office/drawing/2014/main" id="{ADBAAD73-2F5C-434E-B9BB-B0E41645AE0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4" name="Text Box 5">
          <a:extLst>
            <a:ext uri="{FF2B5EF4-FFF2-40B4-BE49-F238E27FC236}">
              <a16:creationId xmlns:a16="http://schemas.microsoft.com/office/drawing/2014/main" id="{71567E81-0220-44AB-BC42-2B7F4AF8CA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5" name="Text Box 5">
          <a:extLst>
            <a:ext uri="{FF2B5EF4-FFF2-40B4-BE49-F238E27FC236}">
              <a16:creationId xmlns:a16="http://schemas.microsoft.com/office/drawing/2014/main" id="{C5A172AC-DB4E-4365-BBED-3CE98232CCD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6" name="Text Box 5">
          <a:extLst>
            <a:ext uri="{FF2B5EF4-FFF2-40B4-BE49-F238E27FC236}">
              <a16:creationId xmlns:a16="http://schemas.microsoft.com/office/drawing/2014/main" id="{3CA9C2F2-51AB-4B75-A37A-35EF719887A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97" name="Text Box 5">
          <a:extLst>
            <a:ext uri="{FF2B5EF4-FFF2-40B4-BE49-F238E27FC236}">
              <a16:creationId xmlns:a16="http://schemas.microsoft.com/office/drawing/2014/main" id="{22F6F995-C417-4E35-A3BA-A9B6ABB8DDD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8" name="Text Box 5">
          <a:extLst>
            <a:ext uri="{FF2B5EF4-FFF2-40B4-BE49-F238E27FC236}">
              <a16:creationId xmlns:a16="http://schemas.microsoft.com/office/drawing/2014/main" id="{93EDF39A-34D1-476B-B7AE-013C797AED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9" name="Text Box 5">
          <a:extLst>
            <a:ext uri="{FF2B5EF4-FFF2-40B4-BE49-F238E27FC236}">
              <a16:creationId xmlns:a16="http://schemas.microsoft.com/office/drawing/2014/main" id="{9F6A3A16-C2B9-49B7-B5D0-F637D7BCB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0" name="Text Box 5">
          <a:extLst>
            <a:ext uri="{FF2B5EF4-FFF2-40B4-BE49-F238E27FC236}">
              <a16:creationId xmlns:a16="http://schemas.microsoft.com/office/drawing/2014/main" id="{DE903E96-0697-40AD-8A34-F6E4A5956A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1" name="Text Box 5">
          <a:extLst>
            <a:ext uri="{FF2B5EF4-FFF2-40B4-BE49-F238E27FC236}">
              <a16:creationId xmlns:a16="http://schemas.microsoft.com/office/drawing/2014/main" id="{6169EF28-08FB-47C2-BF24-67B14AC4C7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2" name="Text Box 5">
          <a:extLst>
            <a:ext uri="{FF2B5EF4-FFF2-40B4-BE49-F238E27FC236}">
              <a16:creationId xmlns:a16="http://schemas.microsoft.com/office/drawing/2014/main" id="{77B67512-8778-4951-A001-405D6641F8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3" name="Text Box 5">
          <a:extLst>
            <a:ext uri="{FF2B5EF4-FFF2-40B4-BE49-F238E27FC236}">
              <a16:creationId xmlns:a16="http://schemas.microsoft.com/office/drawing/2014/main" id="{5DAA0F2B-7B7B-428F-96B5-FBD742E4F3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4" name="Text Box 5">
          <a:extLst>
            <a:ext uri="{FF2B5EF4-FFF2-40B4-BE49-F238E27FC236}">
              <a16:creationId xmlns:a16="http://schemas.microsoft.com/office/drawing/2014/main" id="{2CF9B6FD-A7C0-43A5-B8F3-A28C0372D0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5" name="Text Box 5">
          <a:extLst>
            <a:ext uri="{FF2B5EF4-FFF2-40B4-BE49-F238E27FC236}">
              <a16:creationId xmlns:a16="http://schemas.microsoft.com/office/drawing/2014/main" id="{DFA2445D-49EC-47BE-9BF9-8B92B45033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6" name="Text Box 5">
          <a:extLst>
            <a:ext uri="{FF2B5EF4-FFF2-40B4-BE49-F238E27FC236}">
              <a16:creationId xmlns:a16="http://schemas.microsoft.com/office/drawing/2014/main" id="{E4D0F01A-32DF-4973-AA5F-9F4A11669E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7" name="Text Box 5">
          <a:extLst>
            <a:ext uri="{FF2B5EF4-FFF2-40B4-BE49-F238E27FC236}">
              <a16:creationId xmlns:a16="http://schemas.microsoft.com/office/drawing/2014/main" id="{C95FF17B-68BC-480F-B2FE-2B0F831AFD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8" name="Text Box 5">
          <a:extLst>
            <a:ext uri="{FF2B5EF4-FFF2-40B4-BE49-F238E27FC236}">
              <a16:creationId xmlns:a16="http://schemas.microsoft.com/office/drawing/2014/main" id="{7660485C-3DB7-4C3E-9798-63516E44F3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9" name="Text Box 5">
          <a:extLst>
            <a:ext uri="{FF2B5EF4-FFF2-40B4-BE49-F238E27FC236}">
              <a16:creationId xmlns:a16="http://schemas.microsoft.com/office/drawing/2014/main" id="{F9FD22CA-2C7A-4517-8993-10C55D2416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0" name="Text Box 5">
          <a:extLst>
            <a:ext uri="{FF2B5EF4-FFF2-40B4-BE49-F238E27FC236}">
              <a16:creationId xmlns:a16="http://schemas.microsoft.com/office/drawing/2014/main" id="{FB6BF6AE-D67D-484C-A373-F28A86EE0F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1" name="Text Box 5">
          <a:extLst>
            <a:ext uri="{FF2B5EF4-FFF2-40B4-BE49-F238E27FC236}">
              <a16:creationId xmlns:a16="http://schemas.microsoft.com/office/drawing/2014/main" id="{22910DAE-3A55-4C9F-95BF-923E2C6D52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2" name="Text Box 5">
          <a:extLst>
            <a:ext uri="{FF2B5EF4-FFF2-40B4-BE49-F238E27FC236}">
              <a16:creationId xmlns:a16="http://schemas.microsoft.com/office/drawing/2014/main" id="{AD59BF8A-02CD-4707-A1FB-3A1A67BF9A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3" name="Text Box 5">
          <a:extLst>
            <a:ext uri="{FF2B5EF4-FFF2-40B4-BE49-F238E27FC236}">
              <a16:creationId xmlns:a16="http://schemas.microsoft.com/office/drawing/2014/main" id="{97B899D9-E700-44AB-82FA-9E4FE6E31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4" name="Text Box 5">
          <a:extLst>
            <a:ext uri="{FF2B5EF4-FFF2-40B4-BE49-F238E27FC236}">
              <a16:creationId xmlns:a16="http://schemas.microsoft.com/office/drawing/2014/main" id="{5F9505BA-FF61-4A6B-B52C-2F7C8C13B8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5" name="Text Box 5">
          <a:extLst>
            <a:ext uri="{FF2B5EF4-FFF2-40B4-BE49-F238E27FC236}">
              <a16:creationId xmlns:a16="http://schemas.microsoft.com/office/drawing/2014/main" id="{DB24B853-1A42-4119-A18B-4DF658F192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6" name="Text Box 5">
          <a:extLst>
            <a:ext uri="{FF2B5EF4-FFF2-40B4-BE49-F238E27FC236}">
              <a16:creationId xmlns:a16="http://schemas.microsoft.com/office/drawing/2014/main" id="{C3EDDE01-2A6E-4AF1-81BD-90464B3A897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7" name="Text Box 5">
          <a:extLst>
            <a:ext uri="{FF2B5EF4-FFF2-40B4-BE49-F238E27FC236}">
              <a16:creationId xmlns:a16="http://schemas.microsoft.com/office/drawing/2014/main" id="{C59C49E5-AFCD-45E6-8261-A7D6CB444A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8" name="Text Box 5">
          <a:extLst>
            <a:ext uri="{FF2B5EF4-FFF2-40B4-BE49-F238E27FC236}">
              <a16:creationId xmlns:a16="http://schemas.microsoft.com/office/drawing/2014/main" id="{592E1F2E-FC7F-44C5-88B7-14731E5600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9" name="Text Box 5">
          <a:extLst>
            <a:ext uri="{FF2B5EF4-FFF2-40B4-BE49-F238E27FC236}">
              <a16:creationId xmlns:a16="http://schemas.microsoft.com/office/drawing/2014/main" id="{F1C7CC80-8385-47FE-8FA2-3CB98D6F0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0" name="Text Box 5">
          <a:extLst>
            <a:ext uri="{FF2B5EF4-FFF2-40B4-BE49-F238E27FC236}">
              <a16:creationId xmlns:a16="http://schemas.microsoft.com/office/drawing/2014/main" id="{923FAE71-D1BF-49A1-A586-3B34F91559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1" name="Text Box 5">
          <a:extLst>
            <a:ext uri="{FF2B5EF4-FFF2-40B4-BE49-F238E27FC236}">
              <a16:creationId xmlns:a16="http://schemas.microsoft.com/office/drawing/2014/main" id="{92940252-1259-4947-949B-DBDB032B7C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2" name="Text Box 5">
          <a:extLst>
            <a:ext uri="{FF2B5EF4-FFF2-40B4-BE49-F238E27FC236}">
              <a16:creationId xmlns:a16="http://schemas.microsoft.com/office/drawing/2014/main" id="{6B5C44CC-CCF9-41F3-9C36-AB877B408F2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3" name="Text Box 5">
          <a:extLst>
            <a:ext uri="{FF2B5EF4-FFF2-40B4-BE49-F238E27FC236}">
              <a16:creationId xmlns:a16="http://schemas.microsoft.com/office/drawing/2014/main" id="{2AB23283-B830-4512-BFA8-D0A70C0BBE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4" name="Text Box 5">
          <a:extLst>
            <a:ext uri="{FF2B5EF4-FFF2-40B4-BE49-F238E27FC236}">
              <a16:creationId xmlns:a16="http://schemas.microsoft.com/office/drawing/2014/main" id="{E87D5A03-D731-4A9C-9A9B-F41641EB53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5" name="Text Box 5">
          <a:extLst>
            <a:ext uri="{FF2B5EF4-FFF2-40B4-BE49-F238E27FC236}">
              <a16:creationId xmlns:a16="http://schemas.microsoft.com/office/drawing/2014/main" id="{A0B5B5E3-D83F-45FB-A332-08503EC7DC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6" name="Text Box 5">
          <a:extLst>
            <a:ext uri="{FF2B5EF4-FFF2-40B4-BE49-F238E27FC236}">
              <a16:creationId xmlns:a16="http://schemas.microsoft.com/office/drawing/2014/main" id="{FF8EB4BB-0339-4098-91EC-89C8806A65C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7" name="Text Box 5">
          <a:extLst>
            <a:ext uri="{FF2B5EF4-FFF2-40B4-BE49-F238E27FC236}">
              <a16:creationId xmlns:a16="http://schemas.microsoft.com/office/drawing/2014/main" id="{92C3AD45-4D63-4B52-86F2-04C460A472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8" name="Text Box 5">
          <a:extLst>
            <a:ext uri="{FF2B5EF4-FFF2-40B4-BE49-F238E27FC236}">
              <a16:creationId xmlns:a16="http://schemas.microsoft.com/office/drawing/2014/main" id="{399584C7-3E87-4569-A914-C97027E5F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9" name="Text Box 5">
          <a:extLst>
            <a:ext uri="{FF2B5EF4-FFF2-40B4-BE49-F238E27FC236}">
              <a16:creationId xmlns:a16="http://schemas.microsoft.com/office/drawing/2014/main" id="{16DADBCA-AFAF-4C3C-A131-A8E59078F0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0" name="Text Box 5">
          <a:extLst>
            <a:ext uri="{FF2B5EF4-FFF2-40B4-BE49-F238E27FC236}">
              <a16:creationId xmlns:a16="http://schemas.microsoft.com/office/drawing/2014/main" id="{2B528D33-DA70-4E9A-8061-E167ACE3A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1" name="Text Box 5">
          <a:extLst>
            <a:ext uri="{FF2B5EF4-FFF2-40B4-BE49-F238E27FC236}">
              <a16:creationId xmlns:a16="http://schemas.microsoft.com/office/drawing/2014/main" id="{87AFA07D-2F18-4BF6-9BFF-CCA3AC864F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2" name="Text Box 5">
          <a:extLst>
            <a:ext uri="{FF2B5EF4-FFF2-40B4-BE49-F238E27FC236}">
              <a16:creationId xmlns:a16="http://schemas.microsoft.com/office/drawing/2014/main" id="{1B202616-959C-421F-AA6B-264ECE5AD3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3" name="Text Box 5">
          <a:extLst>
            <a:ext uri="{FF2B5EF4-FFF2-40B4-BE49-F238E27FC236}">
              <a16:creationId xmlns:a16="http://schemas.microsoft.com/office/drawing/2014/main" id="{DE39F7D5-7AA6-4205-AB59-DA1534C0E9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4" name="Text Box 5">
          <a:extLst>
            <a:ext uri="{FF2B5EF4-FFF2-40B4-BE49-F238E27FC236}">
              <a16:creationId xmlns:a16="http://schemas.microsoft.com/office/drawing/2014/main" id="{13773E17-C55E-44EB-94BE-6F4545A2CE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5" name="Text Box 5">
          <a:extLst>
            <a:ext uri="{FF2B5EF4-FFF2-40B4-BE49-F238E27FC236}">
              <a16:creationId xmlns:a16="http://schemas.microsoft.com/office/drawing/2014/main" id="{ED7EF7CB-1FA4-4CC6-8E3E-FCCAF2CE9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6" name="Text Box 5">
          <a:extLst>
            <a:ext uri="{FF2B5EF4-FFF2-40B4-BE49-F238E27FC236}">
              <a16:creationId xmlns:a16="http://schemas.microsoft.com/office/drawing/2014/main" id="{9F00CFC8-8A5B-4D04-B66F-CE5393BF3C1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7" name="Text Box 5">
          <a:extLst>
            <a:ext uri="{FF2B5EF4-FFF2-40B4-BE49-F238E27FC236}">
              <a16:creationId xmlns:a16="http://schemas.microsoft.com/office/drawing/2014/main" id="{83F28777-D6D4-4479-AF82-6B98E3DD65B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8" name="Text Box 5">
          <a:extLst>
            <a:ext uri="{FF2B5EF4-FFF2-40B4-BE49-F238E27FC236}">
              <a16:creationId xmlns:a16="http://schemas.microsoft.com/office/drawing/2014/main" id="{DFB3731F-11AF-4149-9899-AD488A1E3B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9" name="Text Box 5">
          <a:extLst>
            <a:ext uri="{FF2B5EF4-FFF2-40B4-BE49-F238E27FC236}">
              <a16:creationId xmlns:a16="http://schemas.microsoft.com/office/drawing/2014/main" id="{BD36E9E6-7489-43B9-A066-D8A7CAB8B6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40" name="Text Box 5">
          <a:extLst>
            <a:ext uri="{FF2B5EF4-FFF2-40B4-BE49-F238E27FC236}">
              <a16:creationId xmlns:a16="http://schemas.microsoft.com/office/drawing/2014/main" id="{8E733BA2-18A4-4545-B1CB-B0C7E82C4C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1" name="Text Box 5">
          <a:extLst>
            <a:ext uri="{FF2B5EF4-FFF2-40B4-BE49-F238E27FC236}">
              <a16:creationId xmlns:a16="http://schemas.microsoft.com/office/drawing/2014/main" id="{9F048ACD-8F96-4186-B1B4-0A50041D20F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2" name="Text Box 5">
          <a:extLst>
            <a:ext uri="{FF2B5EF4-FFF2-40B4-BE49-F238E27FC236}">
              <a16:creationId xmlns:a16="http://schemas.microsoft.com/office/drawing/2014/main" id="{13005FEC-C955-491D-AB81-485FC1A7968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3" name="Text Box 5">
          <a:extLst>
            <a:ext uri="{FF2B5EF4-FFF2-40B4-BE49-F238E27FC236}">
              <a16:creationId xmlns:a16="http://schemas.microsoft.com/office/drawing/2014/main" id="{BC017E8F-64A5-4399-87F6-33F3F3E3B58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4" name="Text Box 5">
          <a:extLst>
            <a:ext uri="{FF2B5EF4-FFF2-40B4-BE49-F238E27FC236}">
              <a16:creationId xmlns:a16="http://schemas.microsoft.com/office/drawing/2014/main" id="{4D4A8332-2839-4237-B42D-98831437E68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5" name="Text Box 5">
          <a:extLst>
            <a:ext uri="{FF2B5EF4-FFF2-40B4-BE49-F238E27FC236}">
              <a16:creationId xmlns:a16="http://schemas.microsoft.com/office/drawing/2014/main" id="{535890F4-7DAB-4877-B50C-9D786B16A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6" name="Text Box 5">
          <a:extLst>
            <a:ext uri="{FF2B5EF4-FFF2-40B4-BE49-F238E27FC236}">
              <a16:creationId xmlns:a16="http://schemas.microsoft.com/office/drawing/2014/main" id="{1E553F26-436B-43EC-B01F-EC1D24B6814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7" name="Text Box 5">
          <a:extLst>
            <a:ext uri="{FF2B5EF4-FFF2-40B4-BE49-F238E27FC236}">
              <a16:creationId xmlns:a16="http://schemas.microsoft.com/office/drawing/2014/main" id="{4EBC0FEB-C8C4-408E-9212-6968770CE2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8" name="Text Box 5">
          <a:extLst>
            <a:ext uri="{FF2B5EF4-FFF2-40B4-BE49-F238E27FC236}">
              <a16:creationId xmlns:a16="http://schemas.microsoft.com/office/drawing/2014/main" id="{69FEF325-CB92-4642-A657-ED730B0673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9" name="Text Box 5">
          <a:extLst>
            <a:ext uri="{FF2B5EF4-FFF2-40B4-BE49-F238E27FC236}">
              <a16:creationId xmlns:a16="http://schemas.microsoft.com/office/drawing/2014/main" id="{F83BB624-F876-4718-B211-551FFBDBEA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0" name="Text Box 5">
          <a:extLst>
            <a:ext uri="{FF2B5EF4-FFF2-40B4-BE49-F238E27FC236}">
              <a16:creationId xmlns:a16="http://schemas.microsoft.com/office/drawing/2014/main" id="{7E4C5878-8A1E-43FD-A338-3060293EEE4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1" name="Text Box 5">
          <a:extLst>
            <a:ext uri="{FF2B5EF4-FFF2-40B4-BE49-F238E27FC236}">
              <a16:creationId xmlns:a16="http://schemas.microsoft.com/office/drawing/2014/main" id="{71F96EE4-3DBB-4BF8-AFC0-C817AA8D18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2" name="Text Box 5">
          <a:extLst>
            <a:ext uri="{FF2B5EF4-FFF2-40B4-BE49-F238E27FC236}">
              <a16:creationId xmlns:a16="http://schemas.microsoft.com/office/drawing/2014/main" id="{0B03393D-A5A3-4AB3-9A27-3486852EA7E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3" name="Text Box 5">
          <a:extLst>
            <a:ext uri="{FF2B5EF4-FFF2-40B4-BE49-F238E27FC236}">
              <a16:creationId xmlns:a16="http://schemas.microsoft.com/office/drawing/2014/main" id="{291739AE-631E-408B-8150-53762DF1EF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4" name="Text Box 5">
          <a:extLst>
            <a:ext uri="{FF2B5EF4-FFF2-40B4-BE49-F238E27FC236}">
              <a16:creationId xmlns:a16="http://schemas.microsoft.com/office/drawing/2014/main" id="{4BB2A8DF-D6B7-48DD-A1E5-9F43E6AF74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5" name="Text Box 5">
          <a:extLst>
            <a:ext uri="{FF2B5EF4-FFF2-40B4-BE49-F238E27FC236}">
              <a16:creationId xmlns:a16="http://schemas.microsoft.com/office/drawing/2014/main" id="{3EA23F08-E822-423C-AB68-A88566CADE2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6" name="Text Box 5">
          <a:extLst>
            <a:ext uri="{FF2B5EF4-FFF2-40B4-BE49-F238E27FC236}">
              <a16:creationId xmlns:a16="http://schemas.microsoft.com/office/drawing/2014/main" id="{3DD29D4D-977B-4F5F-8D6C-B8E579EB891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7" name="Text Box 5">
          <a:extLst>
            <a:ext uri="{FF2B5EF4-FFF2-40B4-BE49-F238E27FC236}">
              <a16:creationId xmlns:a16="http://schemas.microsoft.com/office/drawing/2014/main" id="{36F11BA9-176E-48BB-A465-E11ECA9E31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8" name="Text Box 5">
          <a:extLst>
            <a:ext uri="{FF2B5EF4-FFF2-40B4-BE49-F238E27FC236}">
              <a16:creationId xmlns:a16="http://schemas.microsoft.com/office/drawing/2014/main" id="{730F09F4-6EFE-438D-9EDF-B40B2A814C7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9" name="Text Box 5">
          <a:extLst>
            <a:ext uri="{FF2B5EF4-FFF2-40B4-BE49-F238E27FC236}">
              <a16:creationId xmlns:a16="http://schemas.microsoft.com/office/drawing/2014/main" id="{21F12B24-2713-4609-B514-58950A8E9A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0" name="Text Box 5">
          <a:extLst>
            <a:ext uri="{FF2B5EF4-FFF2-40B4-BE49-F238E27FC236}">
              <a16:creationId xmlns:a16="http://schemas.microsoft.com/office/drawing/2014/main" id="{7BFF35A6-E495-40DE-B2F8-33BCBEEDA2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1" name="Text Box 5">
          <a:extLst>
            <a:ext uri="{FF2B5EF4-FFF2-40B4-BE49-F238E27FC236}">
              <a16:creationId xmlns:a16="http://schemas.microsoft.com/office/drawing/2014/main" id="{C2B869E6-9D96-413E-9BBD-30E0CD419EE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2" name="Text Box 5">
          <a:extLst>
            <a:ext uri="{FF2B5EF4-FFF2-40B4-BE49-F238E27FC236}">
              <a16:creationId xmlns:a16="http://schemas.microsoft.com/office/drawing/2014/main" id="{70CB1756-C0DE-49BF-939B-A4D83F95027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3" name="Text Box 5">
          <a:extLst>
            <a:ext uri="{FF2B5EF4-FFF2-40B4-BE49-F238E27FC236}">
              <a16:creationId xmlns:a16="http://schemas.microsoft.com/office/drawing/2014/main" id="{747636DE-6EC2-4485-A0CD-AABA8205C11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4" name="Text Box 5">
          <a:extLst>
            <a:ext uri="{FF2B5EF4-FFF2-40B4-BE49-F238E27FC236}">
              <a16:creationId xmlns:a16="http://schemas.microsoft.com/office/drawing/2014/main" id="{58903B61-45CE-45B9-A918-A1839B670A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5" name="Text Box 5">
          <a:extLst>
            <a:ext uri="{FF2B5EF4-FFF2-40B4-BE49-F238E27FC236}">
              <a16:creationId xmlns:a16="http://schemas.microsoft.com/office/drawing/2014/main" id="{9480614F-4770-4BFB-BC1D-DA9D9A1E3D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6" name="Text Box 5">
          <a:extLst>
            <a:ext uri="{FF2B5EF4-FFF2-40B4-BE49-F238E27FC236}">
              <a16:creationId xmlns:a16="http://schemas.microsoft.com/office/drawing/2014/main" id="{E9F06173-A2C1-4A24-9BC9-E7E2845533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7" name="Text Box 5">
          <a:extLst>
            <a:ext uri="{FF2B5EF4-FFF2-40B4-BE49-F238E27FC236}">
              <a16:creationId xmlns:a16="http://schemas.microsoft.com/office/drawing/2014/main" id="{10E74438-AEF9-4C17-9126-83BFB1309B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8" name="Text Box 5">
          <a:extLst>
            <a:ext uri="{FF2B5EF4-FFF2-40B4-BE49-F238E27FC236}">
              <a16:creationId xmlns:a16="http://schemas.microsoft.com/office/drawing/2014/main" id="{D26254BD-A71D-4231-9068-5609B8A73D1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9" name="Text Box 5">
          <a:extLst>
            <a:ext uri="{FF2B5EF4-FFF2-40B4-BE49-F238E27FC236}">
              <a16:creationId xmlns:a16="http://schemas.microsoft.com/office/drawing/2014/main" id="{79C89CF6-451E-4561-B17E-520288EE5F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0" name="Text Box 5">
          <a:extLst>
            <a:ext uri="{FF2B5EF4-FFF2-40B4-BE49-F238E27FC236}">
              <a16:creationId xmlns:a16="http://schemas.microsoft.com/office/drawing/2014/main" id="{AC3E5FA4-6E9E-41D4-AA3D-55C5709FEED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1" name="Text Box 5">
          <a:extLst>
            <a:ext uri="{FF2B5EF4-FFF2-40B4-BE49-F238E27FC236}">
              <a16:creationId xmlns:a16="http://schemas.microsoft.com/office/drawing/2014/main" id="{4CD7B028-1EA5-42C0-8B00-D88D9EA2EA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2" name="Text Box 5">
          <a:extLst>
            <a:ext uri="{FF2B5EF4-FFF2-40B4-BE49-F238E27FC236}">
              <a16:creationId xmlns:a16="http://schemas.microsoft.com/office/drawing/2014/main" id="{644E6C7A-BE71-410D-9F40-7C71683FD9B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3" name="Text Box 5">
          <a:extLst>
            <a:ext uri="{FF2B5EF4-FFF2-40B4-BE49-F238E27FC236}">
              <a16:creationId xmlns:a16="http://schemas.microsoft.com/office/drawing/2014/main" id="{F5C5995A-04B1-4357-9253-9AA488FB06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4" name="Text Box 5">
          <a:extLst>
            <a:ext uri="{FF2B5EF4-FFF2-40B4-BE49-F238E27FC236}">
              <a16:creationId xmlns:a16="http://schemas.microsoft.com/office/drawing/2014/main" id="{99BA3A7B-E505-4D50-A6D6-710C6D670E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5" name="Text Box 5">
          <a:extLst>
            <a:ext uri="{FF2B5EF4-FFF2-40B4-BE49-F238E27FC236}">
              <a16:creationId xmlns:a16="http://schemas.microsoft.com/office/drawing/2014/main" id="{BA615BD5-20FD-47A1-8E37-70D644144A5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6" name="Text Box 5">
          <a:extLst>
            <a:ext uri="{FF2B5EF4-FFF2-40B4-BE49-F238E27FC236}">
              <a16:creationId xmlns:a16="http://schemas.microsoft.com/office/drawing/2014/main" id="{3C8E514E-97CD-41CC-AEF7-3B8E40FEC8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7" name="Text Box 5">
          <a:extLst>
            <a:ext uri="{FF2B5EF4-FFF2-40B4-BE49-F238E27FC236}">
              <a16:creationId xmlns:a16="http://schemas.microsoft.com/office/drawing/2014/main" id="{FE8C23A1-7443-4814-B1CC-2AA906AC2B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8" name="Text Box 5">
          <a:extLst>
            <a:ext uri="{FF2B5EF4-FFF2-40B4-BE49-F238E27FC236}">
              <a16:creationId xmlns:a16="http://schemas.microsoft.com/office/drawing/2014/main" id="{88D59B0C-690F-49BB-B00A-F0361E3820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9" name="Text Box 5">
          <a:extLst>
            <a:ext uri="{FF2B5EF4-FFF2-40B4-BE49-F238E27FC236}">
              <a16:creationId xmlns:a16="http://schemas.microsoft.com/office/drawing/2014/main" id="{062FC2C8-EB9D-4C32-AFBF-C6D5A2EFD36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0" name="Text Box 5">
          <a:extLst>
            <a:ext uri="{FF2B5EF4-FFF2-40B4-BE49-F238E27FC236}">
              <a16:creationId xmlns:a16="http://schemas.microsoft.com/office/drawing/2014/main" id="{DC104807-D50A-43CE-A1B9-DA7A061CEAC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1" name="Text Box 5">
          <a:extLst>
            <a:ext uri="{FF2B5EF4-FFF2-40B4-BE49-F238E27FC236}">
              <a16:creationId xmlns:a16="http://schemas.microsoft.com/office/drawing/2014/main" id="{7FFED8B4-6F85-4C7A-856B-60E98B7DAE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2" name="Text Box 5">
          <a:extLst>
            <a:ext uri="{FF2B5EF4-FFF2-40B4-BE49-F238E27FC236}">
              <a16:creationId xmlns:a16="http://schemas.microsoft.com/office/drawing/2014/main" id="{63AAD04F-6967-41FD-865A-AB37ACA3979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3" name="Text Box 5">
          <a:extLst>
            <a:ext uri="{FF2B5EF4-FFF2-40B4-BE49-F238E27FC236}">
              <a16:creationId xmlns:a16="http://schemas.microsoft.com/office/drawing/2014/main" id="{D5A5D8D0-D3E9-4497-BF5B-7B63953E9FA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4" name="Text Box 5">
          <a:extLst>
            <a:ext uri="{FF2B5EF4-FFF2-40B4-BE49-F238E27FC236}">
              <a16:creationId xmlns:a16="http://schemas.microsoft.com/office/drawing/2014/main" id="{33644F8A-812B-4B8E-9019-0A0A1D2E8E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5" name="Text Box 5">
          <a:extLst>
            <a:ext uri="{FF2B5EF4-FFF2-40B4-BE49-F238E27FC236}">
              <a16:creationId xmlns:a16="http://schemas.microsoft.com/office/drawing/2014/main" id="{F119F028-F561-4D53-802D-06DA8EBE08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6" name="Text Box 5">
          <a:extLst>
            <a:ext uri="{FF2B5EF4-FFF2-40B4-BE49-F238E27FC236}">
              <a16:creationId xmlns:a16="http://schemas.microsoft.com/office/drawing/2014/main" id="{488CB60E-83F1-4D5E-872C-78BEDBEAAD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7" name="Text Box 5">
          <a:extLst>
            <a:ext uri="{FF2B5EF4-FFF2-40B4-BE49-F238E27FC236}">
              <a16:creationId xmlns:a16="http://schemas.microsoft.com/office/drawing/2014/main" id="{921570D9-7235-435F-B7AB-C86AFAC3574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8" name="Text Box 5">
          <a:extLst>
            <a:ext uri="{FF2B5EF4-FFF2-40B4-BE49-F238E27FC236}">
              <a16:creationId xmlns:a16="http://schemas.microsoft.com/office/drawing/2014/main" id="{CFBBF4F9-26A3-4B47-A722-654BD30CAB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89" name="Text Box 5">
          <a:extLst>
            <a:ext uri="{FF2B5EF4-FFF2-40B4-BE49-F238E27FC236}">
              <a16:creationId xmlns:a16="http://schemas.microsoft.com/office/drawing/2014/main" id="{1385D72A-C410-4744-98A6-046841F82CED}"/>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0" name="Text Box 5">
          <a:extLst>
            <a:ext uri="{FF2B5EF4-FFF2-40B4-BE49-F238E27FC236}">
              <a16:creationId xmlns:a16="http://schemas.microsoft.com/office/drawing/2014/main" id="{FFC061F0-B067-48B8-B6CE-1C21263B56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1" name="Text Box 5">
          <a:extLst>
            <a:ext uri="{FF2B5EF4-FFF2-40B4-BE49-F238E27FC236}">
              <a16:creationId xmlns:a16="http://schemas.microsoft.com/office/drawing/2014/main" id="{B944821D-848C-49B2-8998-169379862615}"/>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92" name="Text Box 5">
          <a:extLst>
            <a:ext uri="{FF2B5EF4-FFF2-40B4-BE49-F238E27FC236}">
              <a16:creationId xmlns:a16="http://schemas.microsoft.com/office/drawing/2014/main" id="{375DEAF5-C24F-4848-826B-52F0013A9BCB}"/>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3" name="Text Box 5">
          <a:extLst>
            <a:ext uri="{FF2B5EF4-FFF2-40B4-BE49-F238E27FC236}">
              <a16:creationId xmlns:a16="http://schemas.microsoft.com/office/drawing/2014/main" id="{0722448F-C800-4F07-843F-8BD04B3A1A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4" name="Text Box 5">
          <a:extLst>
            <a:ext uri="{FF2B5EF4-FFF2-40B4-BE49-F238E27FC236}">
              <a16:creationId xmlns:a16="http://schemas.microsoft.com/office/drawing/2014/main" id="{41EB565A-4450-46EF-8399-9C3C34E857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5" name="Text Box 5">
          <a:extLst>
            <a:ext uri="{FF2B5EF4-FFF2-40B4-BE49-F238E27FC236}">
              <a16:creationId xmlns:a16="http://schemas.microsoft.com/office/drawing/2014/main" id="{C56EDC77-3449-4379-BD48-F743D8F89A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6" name="Text Box 5">
          <a:extLst>
            <a:ext uri="{FF2B5EF4-FFF2-40B4-BE49-F238E27FC236}">
              <a16:creationId xmlns:a16="http://schemas.microsoft.com/office/drawing/2014/main" id="{EB901397-258A-48A1-BB95-56B2AF4A9F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7" name="Text Box 5">
          <a:extLst>
            <a:ext uri="{FF2B5EF4-FFF2-40B4-BE49-F238E27FC236}">
              <a16:creationId xmlns:a16="http://schemas.microsoft.com/office/drawing/2014/main" id="{F07560E3-A44A-4FD0-B08F-0C7BC68754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8" name="Text Box 5">
          <a:extLst>
            <a:ext uri="{FF2B5EF4-FFF2-40B4-BE49-F238E27FC236}">
              <a16:creationId xmlns:a16="http://schemas.microsoft.com/office/drawing/2014/main" id="{BE83B243-F0E5-4943-8108-1D0883E319C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9" name="Text Box 5">
          <a:extLst>
            <a:ext uri="{FF2B5EF4-FFF2-40B4-BE49-F238E27FC236}">
              <a16:creationId xmlns:a16="http://schemas.microsoft.com/office/drawing/2014/main" id="{D2D788E7-B256-4B1E-ACCB-1722B1DCDE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0" name="Text Box 5">
          <a:extLst>
            <a:ext uri="{FF2B5EF4-FFF2-40B4-BE49-F238E27FC236}">
              <a16:creationId xmlns:a16="http://schemas.microsoft.com/office/drawing/2014/main" id="{509A8C62-7AF7-4BCE-A7EA-949C87BCEC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1" name="Text Box 5">
          <a:extLst>
            <a:ext uri="{FF2B5EF4-FFF2-40B4-BE49-F238E27FC236}">
              <a16:creationId xmlns:a16="http://schemas.microsoft.com/office/drawing/2014/main" id="{94348A45-7DF7-4E33-B56E-30B643869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2" name="Text Box 5">
          <a:extLst>
            <a:ext uri="{FF2B5EF4-FFF2-40B4-BE49-F238E27FC236}">
              <a16:creationId xmlns:a16="http://schemas.microsoft.com/office/drawing/2014/main" id="{372C900B-7385-472D-836B-CB94D58E55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3" name="Text Box 5">
          <a:extLst>
            <a:ext uri="{FF2B5EF4-FFF2-40B4-BE49-F238E27FC236}">
              <a16:creationId xmlns:a16="http://schemas.microsoft.com/office/drawing/2014/main" id="{1D306FC2-5442-460E-A9DD-0A34DE886BE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4" name="Text Box 5">
          <a:extLst>
            <a:ext uri="{FF2B5EF4-FFF2-40B4-BE49-F238E27FC236}">
              <a16:creationId xmlns:a16="http://schemas.microsoft.com/office/drawing/2014/main" id="{80F6FFAC-2C25-4212-883E-A45C55B4A3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5" name="Text Box 5">
          <a:extLst>
            <a:ext uri="{FF2B5EF4-FFF2-40B4-BE49-F238E27FC236}">
              <a16:creationId xmlns:a16="http://schemas.microsoft.com/office/drawing/2014/main" id="{193B5977-41FD-4FA3-AFDD-200CABA34C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6" name="Text Box 5">
          <a:extLst>
            <a:ext uri="{FF2B5EF4-FFF2-40B4-BE49-F238E27FC236}">
              <a16:creationId xmlns:a16="http://schemas.microsoft.com/office/drawing/2014/main" id="{9CECC0E9-9AC6-4DB2-8270-B32345A698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7" name="Text Box 5">
          <a:extLst>
            <a:ext uri="{FF2B5EF4-FFF2-40B4-BE49-F238E27FC236}">
              <a16:creationId xmlns:a16="http://schemas.microsoft.com/office/drawing/2014/main" id="{6BEF6966-637D-4B51-AFAB-58D0FD04CA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8" name="Text Box 5">
          <a:extLst>
            <a:ext uri="{FF2B5EF4-FFF2-40B4-BE49-F238E27FC236}">
              <a16:creationId xmlns:a16="http://schemas.microsoft.com/office/drawing/2014/main" id="{3B00A75F-B335-4E9C-BC39-141D230E33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9" name="Text Box 5">
          <a:extLst>
            <a:ext uri="{FF2B5EF4-FFF2-40B4-BE49-F238E27FC236}">
              <a16:creationId xmlns:a16="http://schemas.microsoft.com/office/drawing/2014/main" id="{AE9B27CB-21A2-43A2-A9F7-E175C2D9238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0" name="Text Box 5">
          <a:extLst>
            <a:ext uri="{FF2B5EF4-FFF2-40B4-BE49-F238E27FC236}">
              <a16:creationId xmlns:a16="http://schemas.microsoft.com/office/drawing/2014/main" id="{6403D351-646C-4E88-9692-F9BAD737AE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1" name="Text Box 5">
          <a:extLst>
            <a:ext uri="{FF2B5EF4-FFF2-40B4-BE49-F238E27FC236}">
              <a16:creationId xmlns:a16="http://schemas.microsoft.com/office/drawing/2014/main" id="{BB533433-F1D6-45DA-B452-3628EB9ADEF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2" name="Text Box 5">
          <a:extLst>
            <a:ext uri="{FF2B5EF4-FFF2-40B4-BE49-F238E27FC236}">
              <a16:creationId xmlns:a16="http://schemas.microsoft.com/office/drawing/2014/main" id="{C1F29DC2-96A3-42FE-84C0-EBCF6A141C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3" name="Text Box 5">
          <a:extLst>
            <a:ext uri="{FF2B5EF4-FFF2-40B4-BE49-F238E27FC236}">
              <a16:creationId xmlns:a16="http://schemas.microsoft.com/office/drawing/2014/main" id="{D741C260-DE85-465C-B7AA-B99E58D446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4" name="Text Box 5">
          <a:extLst>
            <a:ext uri="{FF2B5EF4-FFF2-40B4-BE49-F238E27FC236}">
              <a16:creationId xmlns:a16="http://schemas.microsoft.com/office/drawing/2014/main" id="{D5A6A748-9B67-4DAC-8DB3-B4542A8BD2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5" name="Text Box 5">
          <a:extLst>
            <a:ext uri="{FF2B5EF4-FFF2-40B4-BE49-F238E27FC236}">
              <a16:creationId xmlns:a16="http://schemas.microsoft.com/office/drawing/2014/main" id="{C366B3CE-BCE4-4A7A-96DF-5CB19C3D7A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6" name="Text Box 5">
          <a:extLst>
            <a:ext uri="{FF2B5EF4-FFF2-40B4-BE49-F238E27FC236}">
              <a16:creationId xmlns:a16="http://schemas.microsoft.com/office/drawing/2014/main" id="{A4ADD3DB-6E3E-4DAB-8374-8F5698C3AA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7" name="Text Box 5">
          <a:extLst>
            <a:ext uri="{FF2B5EF4-FFF2-40B4-BE49-F238E27FC236}">
              <a16:creationId xmlns:a16="http://schemas.microsoft.com/office/drawing/2014/main" id="{623D577C-9E1F-48FA-9311-5C871AB0AE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8" name="Text Box 5">
          <a:extLst>
            <a:ext uri="{FF2B5EF4-FFF2-40B4-BE49-F238E27FC236}">
              <a16:creationId xmlns:a16="http://schemas.microsoft.com/office/drawing/2014/main" id="{706901FC-B895-4FC7-9FED-D605E6FED3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9" name="Text Box 5">
          <a:extLst>
            <a:ext uri="{FF2B5EF4-FFF2-40B4-BE49-F238E27FC236}">
              <a16:creationId xmlns:a16="http://schemas.microsoft.com/office/drawing/2014/main" id="{A1D105B0-42FA-494D-8ADB-028A8F5154E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0" name="Text Box 5">
          <a:extLst>
            <a:ext uri="{FF2B5EF4-FFF2-40B4-BE49-F238E27FC236}">
              <a16:creationId xmlns:a16="http://schemas.microsoft.com/office/drawing/2014/main" id="{9AFE77BB-8A3B-4A59-B3F8-32A51BD6A0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1" name="Text Box 5">
          <a:extLst>
            <a:ext uri="{FF2B5EF4-FFF2-40B4-BE49-F238E27FC236}">
              <a16:creationId xmlns:a16="http://schemas.microsoft.com/office/drawing/2014/main" id="{F8A02463-5989-4446-98E4-1A2FA3550D7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2" name="Text Box 5">
          <a:extLst>
            <a:ext uri="{FF2B5EF4-FFF2-40B4-BE49-F238E27FC236}">
              <a16:creationId xmlns:a16="http://schemas.microsoft.com/office/drawing/2014/main" id="{99A736FD-C2CE-4E06-8BD8-917CDA5DAA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3" name="Text Box 5">
          <a:extLst>
            <a:ext uri="{FF2B5EF4-FFF2-40B4-BE49-F238E27FC236}">
              <a16:creationId xmlns:a16="http://schemas.microsoft.com/office/drawing/2014/main" id="{ABD91B3F-26D3-4B91-AF4E-7B3043ED7C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4" name="Text Box 5">
          <a:extLst>
            <a:ext uri="{FF2B5EF4-FFF2-40B4-BE49-F238E27FC236}">
              <a16:creationId xmlns:a16="http://schemas.microsoft.com/office/drawing/2014/main" id="{A64794EF-47EA-4E9F-B901-FEA186C10F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5" name="Text Box 5">
          <a:extLst>
            <a:ext uri="{FF2B5EF4-FFF2-40B4-BE49-F238E27FC236}">
              <a16:creationId xmlns:a16="http://schemas.microsoft.com/office/drawing/2014/main" id="{D3E305D2-648C-4E37-A8A0-EA200CD565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6" name="Text Box 5">
          <a:extLst>
            <a:ext uri="{FF2B5EF4-FFF2-40B4-BE49-F238E27FC236}">
              <a16:creationId xmlns:a16="http://schemas.microsoft.com/office/drawing/2014/main" id="{C1F5199B-9E5E-4C13-9EBE-093AA20987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7" name="Text Box 5">
          <a:extLst>
            <a:ext uri="{FF2B5EF4-FFF2-40B4-BE49-F238E27FC236}">
              <a16:creationId xmlns:a16="http://schemas.microsoft.com/office/drawing/2014/main" id="{FFF18667-2F5B-4167-AA65-56967A0A5C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8" name="Text Box 5">
          <a:extLst>
            <a:ext uri="{FF2B5EF4-FFF2-40B4-BE49-F238E27FC236}">
              <a16:creationId xmlns:a16="http://schemas.microsoft.com/office/drawing/2014/main" id="{CD538774-9FEF-43BC-8F8C-929333D9B0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9" name="Text Box 5">
          <a:extLst>
            <a:ext uri="{FF2B5EF4-FFF2-40B4-BE49-F238E27FC236}">
              <a16:creationId xmlns:a16="http://schemas.microsoft.com/office/drawing/2014/main" id="{7B824FC1-F6D3-4B60-A7F5-C26618D4015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0" name="Text Box 5">
          <a:extLst>
            <a:ext uri="{FF2B5EF4-FFF2-40B4-BE49-F238E27FC236}">
              <a16:creationId xmlns:a16="http://schemas.microsoft.com/office/drawing/2014/main" id="{22B96FC5-130D-4A15-B5CE-1A440E606CF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1" name="Text Box 5">
          <a:extLst>
            <a:ext uri="{FF2B5EF4-FFF2-40B4-BE49-F238E27FC236}">
              <a16:creationId xmlns:a16="http://schemas.microsoft.com/office/drawing/2014/main" id="{C1C0612E-9B6B-412F-8185-962AEAB38F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2" name="Text Box 5">
          <a:extLst>
            <a:ext uri="{FF2B5EF4-FFF2-40B4-BE49-F238E27FC236}">
              <a16:creationId xmlns:a16="http://schemas.microsoft.com/office/drawing/2014/main" id="{A93C6551-8FE0-48D2-9B03-CD9B0AB6C87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3" name="Text Box 5">
          <a:extLst>
            <a:ext uri="{FF2B5EF4-FFF2-40B4-BE49-F238E27FC236}">
              <a16:creationId xmlns:a16="http://schemas.microsoft.com/office/drawing/2014/main" id="{6DE132BE-DDB7-44D6-B802-1BA85BA13FE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4" name="Text Box 5">
          <a:extLst>
            <a:ext uri="{FF2B5EF4-FFF2-40B4-BE49-F238E27FC236}">
              <a16:creationId xmlns:a16="http://schemas.microsoft.com/office/drawing/2014/main" id="{B1292950-F2DD-454F-94F2-A23AEBE2C48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5" name="Text Box 5">
          <a:extLst>
            <a:ext uri="{FF2B5EF4-FFF2-40B4-BE49-F238E27FC236}">
              <a16:creationId xmlns:a16="http://schemas.microsoft.com/office/drawing/2014/main" id="{D1725FDA-5D11-4995-AF27-14C47A3217D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6" name="Text Box 5">
          <a:extLst>
            <a:ext uri="{FF2B5EF4-FFF2-40B4-BE49-F238E27FC236}">
              <a16:creationId xmlns:a16="http://schemas.microsoft.com/office/drawing/2014/main" id="{81F7EBD0-98FB-4673-A6B0-87A3ED3702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37" name="Text Box 5">
          <a:extLst>
            <a:ext uri="{FF2B5EF4-FFF2-40B4-BE49-F238E27FC236}">
              <a16:creationId xmlns:a16="http://schemas.microsoft.com/office/drawing/2014/main" id="{BF106B91-4C52-4622-B888-FD16AA3AE3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8" name="Text Box 5">
          <a:extLst>
            <a:ext uri="{FF2B5EF4-FFF2-40B4-BE49-F238E27FC236}">
              <a16:creationId xmlns:a16="http://schemas.microsoft.com/office/drawing/2014/main" id="{9D738597-0F57-4039-A105-DA83F29C0C2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9" name="Text Box 5">
          <a:extLst>
            <a:ext uri="{FF2B5EF4-FFF2-40B4-BE49-F238E27FC236}">
              <a16:creationId xmlns:a16="http://schemas.microsoft.com/office/drawing/2014/main" id="{70C7FFFB-BB12-4521-AD00-5607A9F7D7A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40" name="Text Box 5">
          <a:extLst>
            <a:ext uri="{FF2B5EF4-FFF2-40B4-BE49-F238E27FC236}">
              <a16:creationId xmlns:a16="http://schemas.microsoft.com/office/drawing/2014/main" id="{5F833F7A-DCFB-4C4D-9CFC-9BD2E9F4EE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1" name="Text Box 5">
          <a:extLst>
            <a:ext uri="{FF2B5EF4-FFF2-40B4-BE49-F238E27FC236}">
              <a16:creationId xmlns:a16="http://schemas.microsoft.com/office/drawing/2014/main" id="{25F2CD3E-6FAD-4C19-8FAF-FADB4EAD79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2" name="Text Box 5">
          <a:extLst>
            <a:ext uri="{FF2B5EF4-FFF2-40B4-BE49-F238E27FC236}">
              <a16:creationId xmlns:a16="http://schemas.microsoft.com/office/drawing/2014/main" id="{F301BDC5-0622-4CF5-AE75-3DBB039A31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3" name="Text Box 5">
          <a:extLst>
            <a:ext uri="{FF2B5EF4-FFF2-40B4-BE49-F238E27FC236}">
              <a16:creationId xmlns:a16="http://schemas.microsoft.com/office/drawing/2014/main" id="{0A868972-F548-4183-956C-0152262B5E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4" name="Text Box 5">
          <a:extLst>
            <a:ext uri="{FF2B5EF4-FFF2-40B4-BE49-F238E27FC236}">
              <a16:creationId xmlns:a16="http://schemas.microsoft.com/office/drawing/2014/main" id="{22EE3E39-616F-44E8-B047-C4EEBEFDD2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5" name="Text Box 5">
          <a:extLst>
            <a:ext uri="{FF2B5EF4-FFF2-40B4-BE49-F238E27FC236}">
              <a16:creationId xmlns:a16="http://schemas.microsoft.com/office/drawing/2014/main" id="{D7B9FFB8-1D14-492A-BFF6-D51DABFBF1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6" name="Text Box 5">
          <a:extLst>
            <a:ext uri="{FF2B5EF4-FFF2-40B4-BE49-F238E27FC236}">
              <a16:creationId xmlns:a16="http://schemas.microsoft.com/office/drawing/2014/main" id="{DD91CC94-1125-4A0A-AA52-3C69283641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7" name="Text Box 5">
          <a:extLst>
            <a:ext uri="{FF2B5EF4-FFF2-40B4-BE49-F238E27FC236}">
              <a16:creationId xmlns:a16="http://schemas.microsoft.com/office/drawing/2014/main" id="{813F6F56-229D-4CE0-94FB-7B1D5309C5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8" name="Text Box 5">
          <a:extLst>
            <a:ext uri="{FF2B5EF4-FFF2-40B4-BE49-F238E27FC236}">
              <a16:creationId xmlns:a16="http://schemas.microsoft.com/office/drawing/2014/main" id="{1F937621-275E-4768-9E21-C81E5FD970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9" name="Text Box 5">
          <a:extLst>
            <a:ext uri="{FF2B5EF4-FFF2-40B4-BE49-F238E27FC236}">
              <a16:creationId xmlns:a16="http://schemas.microsoft.com/office/drawing/2014/main" id="{D068DEB8-CC0D-43B3-9D43-0AA78D4F9F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0" name="Text Box 5">
          <a:extLst>
            <a:ext uri="{FF2B5EF4-FFF2-40B4-BE49-F238E27FC236}">
              <a16:creationId xmlns:a16="http://schemas.microsoft.com/office/drawing/2014/main" id="{6E62D5C4-CC8B-4B93-B062-F5F4D48BD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1" name="Text Box 5">
          <a:extLst>
            <a:ext uri="{FF2B5EF4-FFF2-40B4-BE49-F238E27FC236}">
              <a16:creationId xmlns:a16="http://schemas.microsoft.com/office/drawing/2014/main" id="{524E83B9-0FCB-48F2-9B75-1E2A3DD697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2" name="Text Box 5">
          <a:extLst>
            <a:ext uri="{FF2B5EF4-FFF2-40B4-BE49-F238E27FC236}">
              <a16:creationId xmlns:a16="http://schemas.microsoft.com/office/drawing/2014/main" id="{48EE8619-E533-406C-8912-2C291E2B5C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3" name="Text Box 5">
          <a:extLst>
            <a:ext uri="{FF2B5EF4-FFF2-40B4-BE49-F238E27FC236}">
              <a16:creationId xmlns:a16="http://schemas.microsoft.com/office/drawing/2014/main" id="{BE199144-CA92-4AC0-B399-0886C3BC9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4" name="Text Box 5">
          <a:extLst>
            <a:ext uri="{FF2B5EF4-FFF2-40B4-BE49-F238E27FC236}">
              <a16:creationId xmlns:a16="http://schemas.microsoft.com/office/drawing/2014/main" id="{7D6ADE0A-4893-4289-AFAF-74EBEB91E3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5" name="Text Box 5">
          <a:extLst>
            <a:ext uri="{FF2B5EF4-FFF2-40B4-BE49-F238E27FC236}">
              <a16:creationId xmlns:a16="http://schemas.microsoft.com/office/drawing/2014/main" id="{8DBCFEAD-7755-4ED0-8FB3-B31F4E21FA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6" name="Text Box 5">
          <a:extLst>
            <a:ext uri="{FF2B5EF4-FFF2-40B4-BE49-F238E27FC236}">
              <a16:creationId xmlns:a16="http://schemas.microsoft.com/office/drawing/2014/main" id="{B4B40CA8-B268-4729-8D73-EF4496C70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7" name="Text Box 5">
          <a:extLst>
            <a:ext uri="{FF2B5EF4-FFF2-40B4-BE49-F238E27FC236}">
              <a16:creationId xmlns:a16="http://schemas.microsoft.com/office/drawing/2014/main" id="{C98AEA8D-6A04-4161-9061-95A2AC158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8" name="Text Box 5">
          <a:extLst>
            <a:ext uri="{FF2B5EF4-FFF2-40B4-BE49-F238E27FC236}">
              <a16:creationId xmlns:a16="http://schemas.microsoft.com/office/drawing/2014/main" id="{3720B371-E736-4E8B-805E-139B93D4B0F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9" name="Text Box 5">
          <a:extLst>
            <a:ext uri="{FF2B5EF4-FFF2-40B4-BE49-F238E27FC236}">
              <a16:creationId xmlns:a16="http://schemas.microsoft.com/office/drawing/2014/main" id="{086C8DAF-7439-4D24-B812-0DEB2B5A52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0" name="Text Box 5">
          <a:extLst>
            <a:ext uri="{FF2B5EF4-FFF2-40B4-BE49-F238E27FC236}">
              <a16:creationId xmlns:a16="http://schemas.microsoft.com/office/drawing/2014/main" id="{4280E81D-F9EA-4538-981E-A627F70296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1" name="Text Box 5">
          <a:extLst>
            <a:ext uri="{FF2B5EF4-FFF2-40B4-BE49-F238E27FC236}">
              <a16:creationId xmlns:a16="http://schemas.microsoft.com/office/drawing/2014/main" id="{58A6F97D-ED49-4741-8FBC-798D7B8D09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2" name="Text Box 5">
          <a:extLst>
            <a:ext uri="{FF2B5EF4-FFF2-40B4-BE49-F238E27FC236}">
              <a16:creationId xmlns:a16="http://schemas.microsoft.com/office/drawing/2014/main" id="{DE6861EC-42A0-41EF-BEF9-29E2981AFF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3" name="Text Box 5">
          <a:extLst>
            <a:ext uri="{FF2B5EF4-FFF2-40B4-BE49-F238E27FC236}">
              <a16:creationId xmlns:a16="http://schemas.microsoft.com/office/drawing/2014/main" id="{B6F0ECCB-0A79-4C35-9743-7A6C26C2E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4" name="Text Box 5">
          <a:extLst>
            <a:ext uri="{FF2B5EF4-FFF2-40B4-BE49-F238E27FC236}">
              <a16:creationId xmlns:a16="http://schemas.microsoft.com/office/drawing/2014/main" id="{C424B9FE-0689-4CDE-94F9-D6BA201E77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5" name="Text Box 5">
          <a:extLst>
            <a:ext uri="{FF2B5EF4-FFF2-40B4-BE49-F238E27FC236}">
              <a16:creationId xmlns:a16="http://schemas.microsoft.com/office/drawing/2014/main" id="{9ADD3F26-1038-4FA2-937C-1498A7CFF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6" name="Text Box 5">
          <a:extLst>
            <a:ext uri="{FF2B5EF4-FFF2-40B4-BE49-F238E27FC236}">
              <a16:creationId xmlns:a16="http://schemas.microsoft.com/office/drawing/2014/main" id="{15CFE164-2E34-485E-A3AC-FA7801CC3D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7" name="Text Box 5">
          <a:extLst>
            <a:ext uri="{FF2B5EF4-FFF2-40B4-BE49-F238E27FC236}">
              <a16:creationId xmlns:a16="http://schemas.microsoft.com/office/drawing/2014/main" id="{21790454-CEC6-4DA0-B40A-66E5085B3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8" name="Text Box 5">
          <a:extLst>
            <a:ext uri="{FF2B5EF4-FFF2-40B4-BE49-F238E27FC236}">
              <a16:creationId xmlns:a16="http://schemas.microsoft.com/office/drawing/2014/main" id="{4D940BB7-701D-49CA-983A-7A411CC6D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9" name="Text Box 5">
          <a:extLst>
            <a:ext uri="{FF2B5EF4-FFF2-40B4-BE49-F238E27FC236}">
              <a16:creationId xmlns:a16="http://schemas.microsoft.com/office/drawing/2014/main" id="{E347782C-F46B-4D78-A48D-1937644C88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0" name="Text Box 5">
          <a:extLst>
            <a:ext uri="{FF2B5EF4-FFF2-40B4-BE49-F238E27FC236}">
              <a16:creationId xmlns:a16="http://schemas.microsoft.com/office/drawing/2014/main" id="{CDE160FB-1A45-4B7E-A195-04775EAF96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1" name="Text Box 5">
          <a:extLst>
            <a:ext uri="{FF2B5EF4-FFF2-40B4-BE49-F238E27FC236}">
              <a16:creationId xmlns:a16="http://schemas.microsoft.com/office/drawing/2014/main" id="{B3BA24E8-66BB-40B6-8B18-F396F945B3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2" name="Text Box 5">
          <a:extLst>
            <a:ext uri="{FF2B5EF4-FFF2-40B4-BE49-F238E27FC236}">
              <a16:creationId xmlns:a16="http://schemas.microsoft.com/office/drawing/2014/main" id="{89D1BB82-9D7F-4DC8-88CE-D7D2FB236A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3" name="Text Box 5">
          <a:extLst>
            <a:ext uri="{FF2B5EF4-FFF2-40B4-BE49-F238E27FC236}">
              <a16:creationId xmlns:a16="http://schemas.microsoft.com/office/drawing/2014/main" id="{C31F391F-920E-4A7E-A7A7-9D120DB08A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4" name="Text Box 5">
          <a:extLst>
            <a:ext uri="{FF2B5EF4-FFF2-40B4-BE49-F238E27FC236}">
              <a16:creationId xmlns:a16="http://schemas.microsoft.com/office/drawing/2014/main" id="{B4BABF58-7262-4D83-AF6D-216775C36B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5" name="Text Box 5">
          <a:extLst>
            <a:ext uri="{FF2B5EF4-FFF2-40B4-BE49-F238E27FC236}">
              <a16:creationId xmlns:a16="http://schemas.microsoft.com/office/drawing/2014/main" id="{B5A69AEE-A043-4062-B3B2-95E87F68C2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6" name="Text Box 5">
          <a:extLst>
            <a:ext uri="{FF2B5EF4-FFF2-40B4-BE49-F238E27FC236}">
              <a16:creationId xmlns:a16="http://schemas.microsoft.com/office/drawing/2014/main" id="{9A6F7C38-B038-43DA-BFC1-46E9B7378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7" name="Text Box 5">
          <a:extLst>
            <a:ext uri="{FF2B5EF4-FFF2-40B4-BE49-F238E27FC236}">
              <a16:creationId xmlns:a16="http://schemas.microsoft.com/office/drawing/2014/main" id="{5544A89A-64D6-489A-9CF0-ADDE304D2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8" name="Text Box 5">
          <a:extLst>
            <a:ext uri="{FF2B5EF4-FFF2-40B4-BE49-F238E27FC236}">
              <a16:creationId xmlns:a16="http://schemas.microsoft.com/office/drawing/2014/main" id="{C781CE42-2262-4D6D-B1B1-2E69F0954F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9" name="Text Box 5">
          <a:extLst>
            <a:ext uri="{FF2B5EF4-FFF2-40B4-BE49-F238E27FC236}">
              <a16:creationId xmlns:a16="http://schemas.microsoft.com/office/drawing/2014/main" id="{FBF1F357-38C9-467E-8730-0AEA84A182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0" name="Text Box 5">
          <a:extLst>
            <a:ext uri="{FF2B5EF4-FFF2-40B4-BE49-F238E27FC236}">
              <a16:creationId xmlns:a16="http://schemas.microsoft.com/office/drawing/2014/main" id="{28665558-2BD1-4A70-B43A-2576D789D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1" name="Text Box 5">
          <a:extLst>
            <a:ext uri="{FF2B5EF4-FFF2-40B4-BE49-F238E27FC236}">
              <a16:creationId xmlns:a16="http://schemas.microsoft.com/office/drawing/2014/main" id="{7A8312DF-61CE-4A0F-8974-8953945D11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2" name="Text Box 5">
          <a:extLst>
            <a:ext uri="{FF2B5EF4-FFF2-40B4-BE49-F238E27FC236}">
              <a16:creationId xmlns:a16="http://schemas.microsoft.com/office/drawing/2014/main" id="{B24C551B-A5D8-418C-82AF-348CA64A50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3" name="Text Box 5">
          <a:extLst>
            <a:ext uri="{FF2B5EF4-FFF2-40B4-BE49-F238E27FC236}">
              <a16:creationId xmlns:a16="http://schemas.microsoft.com/office/drawing/2014/main" id="{5DD79CCF-B87E-4DC5-BD0D-801B8E8D7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4" name="Text Box 5">
          <a:extLst>
            <a:ext uri="{FF2B5EF4-FFF2-40B4-BE49-F238E27FC236}">
              <a16:creationId xmlns:a16="http://schemas.microsoft.com/office/drawing/2014/main" id="{C0670645-FB46-47FB-A40A-E13E43BF9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5" name="Text Box 5">
          <a:extLst>
            <a:ext uri="{FF2B5EF4-FFF2-40B4-BE49-F238E27FC236}">
              <a16:creationId xmlns:a16="http://schemas.microsoft.com/office/drawing/2014/main" id="{4F45A72C-CE75-45E6-9285-ECA277B2353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6" name="Text Box 5">
          <a:extLst>
            <a:ext uri="{FF2B5EF4-FFF2-40B4-BE49-F238E27FC236}">
              <a16:creationId xmlns:a16="http://schemas.microsoft.com/office/drawing/2014/main" id="{5D7C2105-4683-4078-B5EA-9FA7F856DF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7" name="Text Box 5">
          <a:extLst>
            <a:ext uri="{FF2B5EF4-FFF2-40B4-BE49-F238E27FC236}">
              <a16:creationId xmlns:a16="http://schemas.microsoft.com/office/drawing/2014/main" id="{03232E91-5386-4E9B-A2C1-3A4DA01383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8" name="Text Box 5">
          <a:extLst>
            <a:ext uri="{FF2B5EF4-FFF2-40B4-BE49-F238E27FC236}">
              <a16:creationId xmlns:a16="http://schemas.microsoft.com/office/drawing/2014/main" id="{7755AFA7-B2B8-4C6B-A28A-7C38785471F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9" name="Text Box 5">
          <a:extLst>
            <a:ext uri="{FF2B5EF4-FFF2-40B4-BE49-F238E27FC236}">
              <a16:creationId xmlns:a16="http://schemas.microsoft.com/office/drawing/2014/main" id="{893B16D8-8675-4BC0-AF93-067FAAF379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0" name="Text Box 5">
          <a:extLst>
            <a:ext uri="{FF2B5EF4-FFF2-40B4-BE49-F238E27FC236}">
              <a16:creationId xmlns:a16="http://schemas.microsoft.com/office/drawing/2014/main" id="{CEE328D4-54C6-4B01-A02A-D9B98074A4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1" name="Text Box 5">
          <a:extLst>
            <a:ext uri="{FF2B5EF4-FFF2-40B4-BE49-F238E27FC236}">
              <a16:creationId xmlns:a16="http://schemas.microsoft.com/office/drawing/2014/main" id="{2F810E5D-B5F9-4F2D-A5A6-C2791F1C40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2" name="Text Box 5">
          <a:extLst>
            <a:ext uri="{FF2B5EF4-FFF2-40B4-BE49-F238E27FC236}">
              <a16:creationId xmlns:a16="http://schemas.microsoft.com/office/drawing/2014/main" id="{7887A598-6370-4963-838F-2D0BBBB5F6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3" name="Text Box 5">
          <a:extLst>
            <a:ext uri="{FF2B5EF4-FFF2-40B4-BE49-F238E27FC236}">
              <a16:creationId xmlns:a16="http://schemas.microsoft.com/office/drawing/2014/main" id="{1B8500D9-803A-48D1-B177-62E9AB4563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4" name="Text Box 5">
          <a:extLst>
            <a:ext uri="{FF2B5EF4-FFF2-40B4-BE49-F238E27FC236}">
              <a16:creationId xmlns:a16="http://schemas.microsoft.com/office/drawing/2014/main" id="{65DD5D32-59EF-41EF-8EBC-78C1D8508E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5" name="Text Box 5">
          <a:extLst>
            <a:ext uri="{FF2B5EF4-FFF2-40B4-BE49-F238E27FC236}">
              <a16:creationId xmlns:a16="http://schemas.microsoft.com/office/drawing/2014/main" id="{55D583E4-F5D5-4F97-838E-0F06C398EE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6" name="Text Box 5">
          <a:extLst>
            <a:ext uri="{FF2B5EF4-FFF2-40B4-BE49-F238E27FC236}">
              <a16:creationId xmlns:a16="http://schemas.microsoft.com/office/drawing/2014/main" id="{2A35A0AC-13FD-49FC-9978-E9F0EE1C1D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7" name="Text Box 5">
          <a:extLst>
            <a:ext uri="{FF2B5EF4-FFF2-40B4-BE49-F238E27FC236}">
              <a16:creationId xmlns:a16="http://schemas.microsoft.com/office/drawing/2014/main" id="{41812AC1-5A40-4E45-9C4A-4733DA00EB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8" name="Text Box 5">
          <a:extLst>
            <a:ext uri="{FF2B5EF4-FFF2-40B4-BE49-F238E27FC236}">
              <a16:creationId xmlns:a16="http://schemas.microsoft.com/office/drawing/2014/main" id="{44679D23-A449-4704-B88E-0299367315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9" name="Text Box 5">
          <a:extLst>
            <a:ext uri="{FF2B5EF4-FFF2-40B4-BE49-F238E27FC236}">
              <a16:creationId xmlns:a16="http://schemas.microsoft.com/office/drawing/2014/main" id="{536531DE-EB9C-40D0-A93C-EF90EDED12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0" name="Text Box 5">
          <a:extLst>
            <a:ext uri="{FF2B5EF4-FFF2-40B4-BE49-F238E27FC236}">
              <a16:creationId xmlns:a16="http://schemas.microsoft.com/office/drawing/2014/main" id="{A658514A-141A-45A1-B021-9B1D333B98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1" name="Text Box 5">
          <a:extLst>
            <a:ext uri="{FF2B5EF4-FFF2-40B4-BE49-F238E27FC236}">
              <a16:creationId xmlns:a16="http://schemas.microsoft.com/office/drawing/2014/main" id="{44CA1877-6EB1-4193-AE18-E2BF4D178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2" name="Text Box 5">
          <a:extLst>
            <a:ext uri="{FF2B5EF4-FFF2-40B4-BE49-F238E27FC236}">
              <a16:creationId xmlns:a16="http://schemas.microsoft.com/office/drawing/2014/main" id="{E3302064-4B22-47C8-8E7E-8995B3520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3" name="Text Box 5">
          <a:extLst>
            <a:ext uri="{FF2B5EF4-FFF2-40B4-BE49-F238E27FC236}">
              <a16:creationId xmlns:a16="http://schemas.microsoft.com/office/drawing/2014/main" id="{E6D0CF0E-4A91-499D-B918-FCDC692959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4" name="Text Box 5">
          <a:extLst>
            <a:ext uri="{FF2B5EF4-FFF2-40B4-BE49-F238E27FC236}">
              <a16:creationId xmlns:a16="http://schemas.microsoft.com/office/drawing/2014/main" id="{5B3A4EF0-B862-49B8-9493-16614672AF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5" name="Text Box 5">
          <a:extLst>
            <a:ext uri="{FF2B5EF4-FFF2-40B4-BE49-F238E27FC236}">
              <a16:creationId xmlns:a16="http://schemas.microsoft.com/office/drawing/2014/main" id="{886AA044-7CFF-4FFE-B1C4-46B9B484E6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6" name="Text Box 5">
          <a:extLst>
            <a:ext uri="{FF2B5EF4-FFF2-40B4-BE49-F238E27FC236}">
              <a16:creationId xmlns:a16="http://schemas.microsoft.com/office/drawing/2014/main" id="{39F62C10-CEA8-40CB-9F37-D805782A5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7" name="Text Box 5">
          <a:extLst>
            <a:ext uri="{FF2B5EF4-FFF2-40B4-BE49-F238E27FC236}">
              <a16:creationId xmlns:a16="http://schemas.microsoft.com/office/drawing/2014/main" id="{B3EDBF09-2CD3-4539-852A-5233211113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8" name="Text Box 5">
          <a:extLst>
            <a:ext uri="{FF2B5EF4-FFF2-40B4-BE49-F238E27FC236}">
              <a16:creationId xmlns:a16="http://schemas.microsoft.com/office/drawing/2014/main" id="{17F46E5C-6CA0-45A5-ABB2-E1816EC70C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9" name="Text Box 5">
          <a:extLst>
            <a:ext uri="{FF2B5EF4-FFF2-40B4-BE49-F238E27FC236}">
              <a16:creationId xmlns:a16="http://schemas.microsoft.com/office/drawing/2014/main" id="{C2E196AA-6365-4E69-962A-C6C4703DAB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0" name="Text Box 5">
          <a:extLst>
            <a:ext uri="{FF2B5EF4-FFF2-40B4-BE49-F238E27FC236}">
              <a16:creationId xmlns:a16="http://schemas.microsoft.com/office/drawing/2014/main" id="{884FBB88-6504-4F08-9CA3-38957DA82E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1" name="Text Box 5">
          <a:extLst>
            <a:ext uri="{FF2B5EF4-FFF2-40B4-BE49-F238E27FC236}">
              <a16:creationId xmlns:a16="http://schemas.microsoft.com/office/drawing/2014/main" id="{94B7A2B7-40D0-4736-9C44-46B772711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2" name="Text Box 5">
          <a:extLst>
            <a:ext uri="{FF2B5EF4-FFF2-40B4-BE49-F238E27FC236}">
              <a16:creationId xmlns:a16="http://schemas.microsoft.com/office/drawing/2014/main" id="{F3D1BB04-7274-4AFF-A2AE-E55EA39EC8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3" name="Text Box 5">
          <a:extLst>
            <a:ext uri="{FF2B5EF4-FFF2-40B4-BE49-F238E27FC236}">
              <a16:creationId xmlns:a16="http://schemas.microsoft.com/office/drawing/2014/main" id="{E7D51603-86DC-41DA-A211-F09671846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4" name="Text Box 5">
          <a:extLst>
            <a:ext uri="{FF2B5EF4-FFF2-40B4-BE49-F238E27FC236}">
              <a16:creationId xmlns:a16="http://schemas.microsoft.com/office/drawing/2014/main" id="{970719AD-3802-4D69-8AF3-1DEC4D960E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5" name="Text Box 5">
          <a:extLst>
            <a:ext uri="{FF2B5EF4-FFF2-40B4-BE49-F238E27FC236}">
              <a16:creationId xmlns:a16="http://schemas.microsoft.com/office/drawing/2014/main" id="{936333B1-56C8-4A89-833A-CD53308D7D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6" name="Text Box 5">
          <a:extLst>
            <a:ext uri="{FF2B5EF4-FFF2-40B4-BE49-F238E27FC236}">
              <a16:creationId xmlns:a16="http://schemas.microsoft.com/office/drawing/2014/main" id="{1D779BBF-B42A-49A2-90B5-725A4AE88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7" name="Text Box 5">
          <a:extLst>
            <a:ext uri="{FF2B5EF4-FFF2-40B4-BE49-F238E27FC236}">
              <a16:creationId xmlns:a16="http://schemas.microsoft.com/office/drawing/2014/main" id="{C3B2BD73-ACCF-4899-99F4-1EFD7DFA8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8" name="Text Box 5">
          <a:extLst>
            <a:ext uri="{FF2B5EF4-FFF2-40B4-BE49-F238E27FC236}">
              <a16:creationId xmlns:a16="http://schemas.microsoft.com/office/drawing/2014/main" id="{7D7D13ED-B8E1-44A8-B3E6-58DFBAA386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9" name="Text Box 5">
          <a:extLst>
            <a:ext uri="{FF2B5EF4-FFF2-40B4-BE49-F238E27FC236}">
              <a16:creationId xmlns:a16="http://schemas.microsoft.com/office/drawing/2014/main" id="{8D110EB7-0CE3-409F-ACAE-51205E85E6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0" name="Text Box 5">
          <a:extLst>
            <a:ext uri="{FF2B5EF4-FFF2-40B4-BE49-F238E27FC236}">
              <a16:creationId xmlns:a16="http://schemas.microsoft.com/office/drawing/2014/main" id="{5F7F483C-C4E2-40A1-9AB8-F2112C02AC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1" name="Text Box 5">
          <a:extLst>
            <a:ext uri="{FF2B5EF4-FFF2-40B4-BE49-F238E27FC236}">
              <a16:creationId xmlns:a16="http://schemas.microsoft.com/office/drawing/2014/main" id="{42D3B7EF-6917-48C9-854C-54121106B7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2" name="Text Box 5">
          <a:extLst>
            <a:ext uri="{FF2B5EF4-FFF2-40B4-BE49-F238E27FC236}">
              <a16:creationId xmlns:a16="http://schemas.microsoft.com/office/drawing/2014/main" id="{25EBA4AF-A4E3-464E-81AB-BD881AD4B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3" name="Text Box 5">
          <a:extLst>
            <a:ext uri="{FF2B5EF4-FFF2-40B4-BE49-F238E27FC236}">
              <a16:creationId xmlns:a16="http://schemas.microsoft.com/office/drawing/2014/main" id="{B2CC0AD0-F214-40D7-862B-08DCD79546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4" name="Text Box 5">
          <a:extLst>
            <a:ext uri="{FF2B5EF4-FFF2-40B4-BE49-F238E27FC236}">
              <a16:creationId xmlns:a16="http://schemas.microsoft.com/office/drawing/2014/main" id="{619550E0-5C56-4BF6-A991-FC44309E50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5" name="Text Box 5">
          <a:extLst>
            <a:ext uri="{FF2B5EF4-FFF2-40B4-BE49-F238E27FC236}">
              <a16:creationId xmlns:a16="http://schemas.microsoft.com/office/drawing/2014/main" id="{3108371F-7D81-4A91-BD9D-3DC846362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6" name="Text Box 5">
          <a:extLst>
            <a:ext uri="{FF2B5EF4-FFF2-40B4-BE49-F238E27FC236}">
              <a16:creationId xmlns:a16="http://schemas.microsoft.com/office/drawing/2014/main" id="{D51A1DA1-BF23-4C08-AE69-447B1EE87B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7" name="Text Box 5">
          <a:extLst>
            <a:ext uri="{FF2B5EF4-FFF2-40B4-BE49-F238E27FC236}">
              <a16:creationId xmlns:a16="http://schemas.microsoft.com/office/drawing/2014/main" id="{DA98366B-CB99-403C-9088-C85DA53DF9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8" name="Text Box 5">
          <a:extLst>
            <a:ext uri="{FF2B5EF4-FFF2-40B4-BE49-F238E27FC236}">
              <a16:creationId xmlns:a16="http://schemas.microsoft.com/office/drawing/2014/main" id="{709E7A7F-C1A1-4C42-A3F1-4A710730CD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9" name="Text Box 5">
          <a:extLst>
            <a:ext uri="{FF2B5EF4-FFF2-40B4-BE49-F238E27FC236}">
              <a16:creationId xmlns:a16="http://schemas.microsoft.com/office/drawing/2014/main" id="{921E630C-7334-4710-A86A-97C47020B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0" name="Text Box 5">
          <a:extLst>
            <a:ext uri="{FF2B5EF4-FFF2-40B4-BE49-F238E27FC236}">
              <a16:creationId xmlns:a16="http://schemas.microsoft.com/office/drawing/2014/main" id="{2EFD2109-B00D-43E6-99BA-9D8756F97E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1" name="Text Box 5">
          <a:extLst>
            <a:ext uri="{FF2B5EF4-FFF2-40B4-BE49-F238E27FC236}">
              <a16:creationId xmlns:a16="http://schemas.microsoft.com/office/drawing/2014/main" id="{885A64D6-3B65-459E-A228-D0C1004AE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2" name="Text Box 5">
          <a:extLst>
            <a:ext uri="{FF2B5EF4-FFF2-40B4-BE49-F238E27FC236}">
              <a16:creationId xmlns:a16="http://schemas.microsoft.com/office/drawing/2014/main" id="{885F36BD-C7A1-486C-88D8-2B65088BF3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3" name="Text Box 5">
          <a:extLst>
            <a:ext uri="{FF2B5EF4-FFF2-40B4-BE49-F238E27FC236}">
              <a16:creationId xmlns:a16="http://schemas.microsoft.com/office/drawing/2014/main" id="{22380C9C-5C54-46B3-BD5B-B486C871F9B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4" name="Text Box 5">
          <a:extLst>
            <a:ext uri="{FF2B5EF4-FFF2-40B4-BE49-F238E27FC236}">
              <a16:creationId xmlns:a16="http://schemas.microsoft.com/office/drawing/2014/main" id="{78D6F473-91B3-4001-AE46-C7452D32F4B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5" name="Text Box 5">
          <a:extLst>
            <a:ext uri="{FF2B5EF4-FFF2-40B4-BE49-F238E27FC236}">
              <a16:creationId xmlns:a16="http://schemas.microsoft.com/office/drawing/2014/main" id="{EC670B6B-D3D4-4D98-A6D7-894C0629158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6" name="Text Box 5">
          <a:extLst>
            <a:ext uri="{FF2B5EF4-FFF2-40B4-BE49-F238E27FC236}">
              <a16:creationId xmlns:a16="http://schemas.microsoft.com/office/drawing/2014/main" id="{241AC72A-3177-417C-A8FD-76A86C57867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7" name="Text Box 5">
          <a:extLst>
            <a:ext uri="{FF2B5EF4-FFF2-40B4-BE49-F238E27FC236}">
              <a16:creationId xmlns:a16="http://schemas.microsoft.com/office/drawing/2014/main" id="{EB31D48F-F4FA-49F1-956D-00CEF4306C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8" name="Text Box 5">
          <a:extLst>
            <a:ext uri="{FF2B5EF4-FFF2-40B4-BE49-F238E27FC236}">
              <a16:creationId xmlns:a16="http://schemas.microsoft.com/office/drawing/2014/main" id="{D96C882D-4509-48A2-AFA4-74649A69E8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9" name="Text Box 5">
          <a:extLst>
            <a:ext uri="{FF2B5EF4-FFF2-40B4-BE49-F238E27FC236}">
              <a16:creationId xmlns:a16="http://schemas.microsoft.com/office/drawing/2014/main" id="{7DA6EB46-4856-473A-B38C-8546DC4F81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0" name="Text Box 5">
          <a:extLst>
            <a:ext uri="{FF2B5EF4-FFF2-40B4-BE49-F238E27FC236}">
              <a16:creationId xmlns:a16="http://schemas.microsoft.com/office/drawing/2014/main" id="{7590242D-20EC-4D21-9240-97CCD2B79C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1" name="Text Box 5">
          <a:extLst>
            <a:ext uri="{FF2B5EF4-FFF2-40B4-BE49-F238E27FC236}">
              <a16:creationId xmlns:a16="http://schemas.microsoft.com/office/drawing/2014/main" id="{5CB9EE5F-84F8-464A-B5F2-8068ACE4B9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2" name="Text Box 5">
          <a:extLst>
            <a:ext uri="{FF2B5EF4-FFF2-40B4-BE49-F238E27FC236}">
              <a16:creationId xmlns:a16="http://schemas.microsoft.com/office/drawing/2014/main" id="{F6255CF0-EB80-4920-AEC3-656E7C96D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3" name="Text Box 5">
          <a:extLst>
            <a:ext uri="{FF2B5EF4-FFF2-40B4-BE49-F238E27FC236}">
              <a16:creationId xmlns:a16="http://schemas.microsoft.com/office/drawing/2014/main" id="{6E679609-6612-4A4D-9A72-BA5BC94ABA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4" name="Text Box 5">
          <a:extLst>
            <a:ext uri="{FF2B5EF4-FFF2-40B4-BE49-F238E27FC236}">
              <a16:creationId xmlns:a16="http://schemas.microsoft.com/office/drawing/2014/main" id="{3FE88F49-6A4B-4556-B144-6988C45359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5" name="Text Box 5">
          <a:extLst>
            <a:ext uri="{FF2B5EF4-FFF2-40B4-BE49-F238E27FC236}">
              <a16:creationId xmlns:a16="http://schemas.microsoft.com/office/drawing/2014/main" id="{54C0B591-E32F-4B3D-B2AC-3438EA2B3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6" name="Text Box 5">
          <a:extLst>
            <a:ext uri="{FF2B5EF4-FFF2-40B4-BE49-F238E27FC236}">
              <a16:creationId xmlns:a16="http://schemas.microsoft.com/office/drawing/2014/main" id="{8F671C80-82F2-47A8-939D-9BA83EE987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7" name="Text Box 5">
          <a:extLst>
            <a:ext uri="{FF2B5EF4-FFF2-40B4-BE49-F238E27FC236}">
              <a16:creationId xmlns:a16="http://schemas.microsoft.com/office/drawing/2014/main" id="{772B1290-CDCE-4AA2-9A7E-DF555C6BC2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8" name="Text Box 5">
          <a:extLst>
            <a:ext uri="{FF2B5EF4-FFF2-40B4-BE49-F238E27FC236}">
              <a16:creationId xmlns:a16="http://schemas.microsoft.com/office/drawing/2014/main" id="{CF8B3593-167D-49E0-86F0-3980D2E9DC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9" name="Text Box 5">
          <a:extLst>
            <a:ext uri="{FF2B5EF4-FFF2-40B4-BE49-F238E27FC236}">
              <a16:creationId xmlns:a16="http://schemas.microsoft.com/office/drawing/2014/main" id="{78133869-EEF9-4D2F-833E-6A04CF538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0" name="Text Box 5">
          <a:extLst>
            <a:ext uri="{FF2B5EF4-FFF2-40B4-BE49-F238E27FC236}">
              <a16:creationId xmlns:a16="http://schemas.microsoft.com/office/drawing/2014/main" id="{7BB3CE7C-9ED1-4A5B-B3AA-8950191167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1" name="Text Box 5">
          <a:extLst>
            <a:ext uri="{FF2B5EF4-FFF2-40B4-BE49-F238E27FC236}">
              <a16:creationId xmlns:a16="http://schemas.microsoft.com/office/drawing/2014/main" id="{9629693A-86DE-4540-89AA-0CE77D15C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2" name="Text Box 5">
          <a:extLst>
            <a:ext uri="{FF2B5EF4-FFF2-40B4-BE49-F238E27FC236}">
              <a16:creationId xmlns:a16="http://schemas.microsoft.com/office/drawing/2014/main" id="{30688C76-A9FB-420F-8CE0-EBAE903D1E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3" name="Text Box 5">
          <a:extLst>
            <a:ext uri="{FF2B5EF4-FFF2-40B4-BE49-F238E27FC236}">
              <a16:creationId xmlns:a16="http://schemas.microsoft.com/office/drawing/2014/main" id="{1173CF4F-626C-4647-B62F-17B63FF00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4" name="Text Box 5">
          <a:extLst>
            <a:ext uri="{FF2B5EF4-FFF2-40B4-BE49-F238E27FC236}">
              <a16:creationId xmlns:a16="http://schemas.microsoft.com/office/drawing/2014/main" id="{8680F35A-9CFE-49EA-A252-CD862E7ACC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5" name="Text Box 5">
          <a:extLst>
            <a:ext uri="{FF2B5EF4-FFF2-40B4-BE49-F238E27FC236}">
              <a16:creationId xmlns:a16="http://schemas.microsoft.com/office/drawing/2014/main" id="{24078D12-791A-4C14-8879-5E72A52348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6" name="Text Box 5">
          <a:extLst>
            <a:ext uri="{FF2B5EF4-FFF2-40B4-BE49-F238E27FC236}">
              <a16:creationId xmlns:a16="http://schemas.microsoft.com/office/drawing/2014/main" id="{F132819D-63D2-406D-A980-AE938C077A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7" name="Text Box 5">
          <a:extLst>
            <a:ext uri="{FF2B5EF4-FFF2-40B4-BE49-F238E27FC236}">
              <a16:creationId xmlns:a16="http://schemas.microsoft.com/office/drawing/2014/main" id="{47007848-AC4A-4F45-81A0-23CBFA997A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8" name="Text Box 5">
          <a:extLst>
            <a:ext uri="{FF2B5EF4-FFF2-40B4-BE49-F238E27FC236}">
              <a16:creationId xmlns:a16="http://schemas.microsoft.com/office/drawing/2014/main" id="{B0A745E6-3882-41B7-9617-B96C82B71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9" name="Text Box 5">
          <a:extLst>
            <a:ext uri="{FF2B5EF4-FFF2-40B4-BE49-F238E27FC236}">
              <a16:creationId xmlns:a16="http://schemas.microsoft.com/office/drawing/2014/main" id="{B70B2F36-16CD-4657-B723-9C2DCB407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0" name="Text Box 5">
          <a:extLst>
            <a:ext uri="{FF2B5EF4-FFF2-40B4-BE49-F238E27FC236}">
              <a16:creationId xmlns:a16="http://schemas.microsoft.com/office/drawing/2014/main" id="{570C2A07-63C8-4441-88F5-B9F8656E9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1" name="Text Box 5">
          <a:extLst>
            <a:ext uri="{FF2B5EF4-FFF2-40B4-BE49-F238E27FC236}">
              <a16:creationId xmlns:a16="http://schemas.microsoft.com/office/drawing/2014/main" id="{C6A60528-41EF-470A-84B4-2F6D99CD95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2" name="Text Box 5">
          <a:extLst>
            <a:ext uri="{FF2B5EF4-FFF2-40B4-BE49-F238E27FC236}">
              <a16:creationId xmlns:a16="http://schemas.microsoft.com/office/drawing/2014/main" id="{CFA09920-56AE-4FCE-B2DA-5E9123797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3" name="Text Box 5">
          <a:extLst>
            <a:ext uri="{FF2B5EF4-FFF2-40B4-BE49-F238E27FC236}">
              <a16:creationId xmlns:a16="http://schemas.microsoft.com/office/drawing/2014/main" id="{526DC053-FADB-4FFD-96F3-6FEADEA928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4" name="Text Box 5">
          <a:extLst>
            <a:ext uri="{FF2B5EF4-FFF2-40B4-BE49-F238E27FC236}">
              <a16:creationId xmlns:a16="http://schemas.microsoft.com/office/drawing/2014/main" id="{75DB2E7A-F024-427F-9876-4295227B69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5" name="Text Box 5">
          <a:extLst>
            <a:ext uri="{FF2B5EF4-FFF2-40B4-BE49-F238E27FC236}">
              <a16:creationId xmlns:a16="http://schemas.microsoft.com/office/drawing/2014/main" id="{E0E85170-B2AB-406B-AC9F-8E1E80C5D6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6" name="Text Box 5">
          <a:extLst>
            <a:ext uri="{FF2B5EF4-FFF2-40B4-BE49-F238E27FC236}">
              <a16:creationId xmlns:a16="http://schemas.microsoft.com/office/drawing/2014/main" id="{CEE59780-8E20-401E-8648-626C7DEC4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7" name="Text Box 5">
          <a:extLst>
            <a:ext uri="{FF2B5EF4-FFF2-40B4-BE49-F238E27FC236}">
              <a16:creationId xmlns:a16="http://schemas.microsoft.com/office/drawing/2014/main" id="{EFF43046-D8A0-4C5B-89BD-E545F77998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8" name="Text Box 5">
          <a:extLst>
            <a:ext uri="{FF2B5EF4-FFF2-40B4-BE49-F238E27FC236}">
              <a16:creationId xmlns:a16="http://schemas.microsoft.com/office/drawing/2014/main" id="{8AE95B39-280B-4AEC-949C-41130607EC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9" name="Text Box 5">
          <a:extLst>
            <a:ext uri="{FF2B5EF4-FFF2-40B4-BE49-F238E27FC236}">
              <a16:creationId xmlns:a16="http://schemas.microsoft.com/office/drawing/2014/main" id="{8622AEC8-D3E4-4B46-87C1-E44E365EFB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0" name="Text Box 5">
          <a:extLst>
            <a:ext uri="{FF2B5EF4-FFF2-40B4-BE49-F238E27FC236}">
              <a16:creationId xmlns:a16="http://schemas.microsoft.com/office/drawing/2014/main" id="{7E6AD88E-85DF-4BE0-B131-44BC381511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1" name="Text Box 5">
          <a:extLst>
            <a:ext uri="{FF2B5EF4-FFF2-40B4-BE49-F238E27FC236}">
              <a16:creationId xmlns:a16="http://schemas.microsoft.com/office/drawing/2014/main" id="{FDAA43D5-CF36-4F19-8AF8-6E5D67E75D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2" name="Text Box 5">
          <a:extLst>
            <a:ext uri="{FF2B5EF4-FFF2-40B4-BE49-F238E27FC236}">
              <a16:creationId xmlns:a16="http://schemas.microsoft.com/office/drawing/2014/main" id="{C08A69A0-D99A-43E7-84CD-990B432CE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3" name="Text Box 5">
          <a:extLst>
            <a:ext uri="{FF2B5EF4-FFF2-40B4-BE49-F238E27FC236}">
              <a16:creationId xmlns:a16="http://schemas.microsoft.com/office/drawing/2014/main" id="{8FEFAD2A-B6BC-42D9-B7A7-01EF1CD12B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4" name="Text Box 5">
          <a:extLst>
            <a:ext uri="{FF2B5EF4-FFF2-40B4-BE49-F238E27FC236}">
              <a16:creationId xmlns:a16="http://schemas.microsoft.com/office/drawing/2014/main" id="{CDA10898-7FC8-44B2-A7F1-A749D47AAE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5" name="Text Box 5">
          <a:extLst>
            <a:ext uri="{FF2B5EF4-FFF2-40B4-BE49-F238E27FC236}">
              <a16:creationId xmlns:a16="http://schemas.microsoft.com/office/drawing/2014/main" id="{28DBE26F-30F0-4281-B6BB-5B701A1678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6" name="Text Box 5">
          <a:extLst>
            <a:ext uri="{FF2B5EF4-FFF2-40B4-BE49-F238E27FC236}">
              <a16:creationId xmlns:a16="http://schemas.microsoft.com/office/drawing/2014/main" id="{24B62A6B-6E09-436C-A6E1-C0CD9CA896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7" name="Text Box 5">
          <a:extLst>
            <a:ext uri="{FF2B5EF4-FFF2-40B4-BE49-F238E27FC236}">
              <a16:creationId xmlns:a16="http://schemas.microsoft.com/office/drawing/2014/main" id="{3D768976-1DB8-464A-8925-28F743F4A9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8" name="Text Box 5">
          <a:extLst>
            <a:ext uri="{FF2B5EF4-FFF2-40B4-BE49-F238E27FC236}">
              <a16:creationId xmlns:a16="http://schemas.microsoft.com/office/drawing/2014/main" id="{6B0EE2BE-A4B5-4EE8-BD75-E4CEB60EA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9" name="Text Box 5">
          <a:extLst>
            <a:ext uri="{FF2B5EF4-FFF2-40B4-BE49-F238E27FC236}">
              <a16:creationId xmlns:a16="http://schemas.microsoft.com/office/drawing/2014/main" id="{2EE3680C-C8CC-4E6E-A85F-1313169C64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80" name="Text Box 5">
          <a:extLst>
            <a:ext uri="{FF2B5EF4-FFF2-40B4-BE49-F238E27FC236}">
              <a16:creationId xmlns:a16="http://schemas.microsoft.com/office/drawing/2014/main" id="{786AEAB3-E97F-4AFD-B9D4-72D3FDC115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1" name="Text Box 5">
          <a:extLst>
            <a:ext uri="{FF2B5EF4-FFF2-40B4-BE49-F238E27FC236}">
              <a16:creationId xmlns:a16="http://schemas.microsoft.com/office/drawing/2014/main" id="{41930305-2D90-4B3D-A355-354C891706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2" name="Text Box 5">
          <a:extLst>
            <a:ext uri="{FF2B5EF4-FFF2-40B4-BE49-F238E27FC236}">
              <a16:creationId xmlns:a16="http://schemas.microsoft.com/office/drawing/2014/main" id="{3DA41AE1-F9E2-4EC6-BBBA-B376CA8D13D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3" name="Text Box 5">
          <a:extLst>
            <a:ext uri="{FF2B5EF4-FFF2-40B4-BE49-F238E27FC236}">
              <a16:creationId xmlns:a16="http://schemas.microsoft.com/office/drawing/2014/main" id="{6BE6D39B-F5E3-4EBD-87A0-D6B61CBC0E5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4" name="Text Box 5">
          <a:extLst>
            <a:ext uri="{FF2B5EF4-FFF2-40B4-BE49-F238E27FC236}">
              <a16:creationId xmlns:a16="http://schemas.microsoft.com/office/drawing/2014/main" id="{EEB4FDC8-BCD0-442F-B4A7-4CD1898BB50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5" name="Text Box 5">
          <a:extLst>
            <a:ext uri="{FF2B5EF4-FFF2-40B4-BE49-F238E27FC236}">
              <a16:creationId xmlns:a16="http://schemas.microsoft.com/office/drawing/2014/main" id="{2C33BBE2-01F7-4C0F-9494-4A9EAE68BA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6" name="Text Box 5">
          <a:extLst>
            <a:ext uri="{FF2B5EF4-FFF2-40B4-BE49-F238E27FC236}">
              <a16:creationId xmlns:a16="http://schemas.microsoft.com/office/drawing/2014/main" id="{0A16B4FB-7F6D-4313-A4DE-AA948D0688A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7" name="Text Box 5">
          <a:extLst>
            <a:ext uri="{FF2B5EF4-FFF2-40B4-BE49-F238E27FC236}">
              <a16:creationId xmlns:a16="http://schemas.microsoft.com/office/drawing/2014/main" id="{62DCD7BE-8EE9-461A-A8A1-C920738725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8" name="Text Box 5">
          <a:extLst>
            <a:ext uri="{FF2B5EF4-FFF2-40B4-BE49-F238E27FC236}">
              <a16:creationId xmlns:a16="http://schemas.microsoft.com/office/drawing/2014/main" id="{7287FB77-71C7-4BF1-B2DD-48B5FBC581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9" name="Text Box 5">
          <a:extLst>
            <a:ext uri="{FF2B5EF4-FFF2-40B4-BE49-F238E27FC236}">
              <a16:creationId xmlns:a16="http://schemas.microsoft.com/office/drawing/2014/main" id="{1084A0CC-3ADB-41C6-B27F-2D62BF2899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0" name="Text Box 5">
          <a:extLst>
            <a:ext uri="{FF2B5EF4-FFF2-40B4-BE49-F238E27FC236}">
              <a16:creationId xmlns:a16="http://schemas.microsoft.com/office/drawing/2014/main" id="{EAFE58B5-1319-428F-9442-8827FD3511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1" name="Text Box 5">
          <a:extLst>
            <a:ext uri="{FF2B5EF4-FFF2-40B4-BE49-F238E27FC236}">
              <a16:creationId xmlns:a16="http://schemas.microsoft.com/office/drawing/2014/main" id="{850A5F4B-D9CA-439C-91F4-81D6BC45FE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2" name="Text Box 5">
          <a:extLst>
            <a:ext uri="{FF2B5EF4-FFF2-40B4-BE49-F238E27FC236}">
              <a16:creationId xmlns:a16="http://schemas.microsoft.com/office/drawing/2014/main" id="{DB380719-A126-4EF2-9422-248D1E7BB5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3" name="Text Box 5">
          <a:extLst>
            <a:ext uri="{FF2B5EF4-FFF2-40B4-BE49-F238E27FC236}">
              <a16:creationId xmlns:a16="http://schemas.microsoft.com/office/drawing/2014/main" id="{AA93863B-E29D-4DD5-A043-C858BCC3F0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4" name="Text Box 5">
          <a:extLst>
            <a:ext uri="{FF2B5EF4-FFF2-40B4-BE49-F238E27FC236}">
              <a16:creationId xmlns:a16="http://schemas.microsoft.com/office/drawing/2014/main" id="{EC47915E-5C6B-464D-B106-436EDB04F2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5" name="Text Box 5">
          <a:extLst>
            <a:ext uri="{FF2B5EF4-FFF2-40B4-BE49-F238E27FC236}">
              <a16:creationId xmlns:a16="http://schemas.microsoft.com/office/drawing/2014/main" id="{CCD0CEF2-6C5E-464F-A700-0AAAE6D88C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6" name="Text Box 5">
          <a:extLst>
            <a:ext uri="{FF2B5EF4-FFF2-40B4-BE49-F238E27FC236}">
              <a16:creationId xmlns:a16="http://schemas.microsoft.com/office/drawing/2014/main" id="{48389C4D-9954-4772-97F4-B65AE031F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7" name="Text Box 5">
          <a:extLst>
            <a:ext uri="{FF2B5EF4-FFF2-40B4-BE49-F238E27FC236}">
              <a16:creationId xmlns:a16="http://schemas.microsoft.com/office/drawing/2014/main" id="{AF71E984-A8D7-49BA-8EA0-191C2998B14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8" name="Text Box 5">
          <a:extLst>
            <a:ext uri="{FF2B5EF4-FFF2-40B4-BE49-F238E27FC236}">
              <a16:creationId xmlns:a16="http://schemas.microsoft.com/office/drawing/2014/main" id="{8CEC34D6-09FD-482A-A6F2-2E6C020ECA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9" name="Text Box 5">
          <a:extLst>
            <a:ext uri="{FF2B5EF4-FFF2-40B4-BE49-F238E27FC236}">
              <a16:creationId xmlns:a16="http://schemas.microsoft.com/office/drawing/2014/main" id="{1A08B584-C067-4D48-9E00-51102E8A0D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0" name="Text Box 5">
          <a:extLst>
            <a:ext uri="{FF2B5EF4-FFF2-40B4-BE49-F238E27FC236}">
              <a16:creationId xmlns:a16="http://schemas.microsoft.com/office/drawing/2014/main" id="{F9E07D6D-1AF9-46A1-9B54-BF9459A276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1" name="Text Box 5">
          <a:extLst>
            <a:ext uri="{FF2B5EF4-FFF2-40B4-BE49-F238E27FC236}">
              <a16:creationId xmlns:a16="http://schemas.microsoft.com/office/drawing/2014/main" id="{41B7A35B-18B7-4391-9F94-CB61E188A1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2" name="Text Box 5">
          <a:extLst>
            <a:ext uri="{FF2B5EF4-FFF2-40B4-BE49-F238E27FC236}">
              <a16:creationId xmlns:a16="http://schemas.microsoft.com/office/drawing/2014/main" id="{B4D02069-39DE-4BB0-9921-AF0EBC56CEA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3" name="Text Box 5">
          <a:extLst>
            <a:ext uri="{FF2B5EF4-FFF2-40B4-BE49-F238E27FC236}">
              <a16:creationId xmlns:a16="http://schemas.microsoft.com/office/drawing/2014/main" id="{627D4BD2-676F-4E61-BCC6-D28B525D4D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4" name="Text Box 5">
          <a:extLst>
            <a:ext uri="{FF2B5EF4-FFF2-40B4-BE49-F238E27FC236}">
              <a16:creationId xmlns:a16="http://schemas.microsoft.com/office/drawing/2014/main" id="{0A922881-3BF9-4BC6-B8E7-BDE706513CD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5" name="Text Box 5">
          <a:extLst>
            <a:ext uri="{FF2B5EF4-FFF2-40B4-BE49-F238E27FC236}">
              <a16:creationId xmlns:a16="http://schemas.microsoft.com/office/drawing/2014/main" id="{C7DE16DF-72FD-41C5-BD93-CB95D605A5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6" name="Text Box 5">
          <a:extLst>
            <a:ext uri="{FF2B5EF4-FFF2-40B4-BE49-F238E27FC236}">
              <a16:creationId xmlns:a16="http://schemas.microsoft.com/office/drawing/2014/main" id="{65C9EB73-CE8E-497A-AD65-8D884E295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7" name="Text Box 5">
          <a:extLst>
            <a:ext uri="{FF2B5EF4-FFF2-40B4-BE49-F238E27FC236}">
              <a16:creationId xmlns:a16="http://schemas.microsoft.com/office/drawing/2014/main" id="{68A858FF-DFB4-42D2-9ABD-7AE16EF8B3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8" name="Text Box 5">
          <a:extLst>
            <a:ext uri="{FF2B5EF4-FFF2-40B4-BE49-F238E27FC236}">
              <a16:creationId xmlns:a16="http://schemas.microsoft.com/office/drawing/2014/main" id="{A90DB378-1EEC-44F8-BA86-B19329F423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9" name="Text Box 5">
          <a:extLst>
            <a:ext uri="{FF2B5EF4-FFF2-40B4-BE49-F238E27FC236}">
              <a16:creationId xmlns:a16="http://schemas.microsoft.com/office/drawing/2014/main" id="{79B4A296-E937-4B21-B515-1A1FF2A909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0" name="Text Box 5">
          <a:extLst>
            <a:ext uri="{FF2B5EF4-FFF2-40B4-BE49-F238E27FC236}">
              <a16:creationId xmlns:a16="http://schemas.microsoft.com/office/drawing/2014/main" id="{76F8530E-B4AE-4484-902B-CDFD14C91E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1" name="Text Box 5">
          <a:extLst>
            <a:ext uri="{FF2B5EF4-FFF2-40B4-BE49-F238E27FC236}">
              <a16:creationId xmlns:a16="http://schemas.microsoft.com/office/drawing/2014/main" id="{4682A022-DE3E-4893-9C17-2CCB4A34F2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2" name="Text Box 5">
          <a:extLst>
            <a:ext uri="{FF2B5EF4-FFF2-40B4-BE49-F238E27FC236}">
              <a16:creationId xmlns:a16="http://schemas.microsoft.com/office/drawing/2014/main" id="{09A2BF4E-CF29-4434-94AA-739D15FF2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3" name="Text Box 5">
          <a:extLst>
            <a:ext uri="{FF2B5EF4-FFF2-40B4-BE49-F238E27FC236}">
              <a16:creationId xmlns:a16="http://schemas.microsoft.com/office/drawing/2014/main" id="{A353A981-A72E-4DC3-80FA-AA3A2CFD44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4" name="Text Box 5">
          <a:extLst>
            <a:ext uri="{FF2B5EF4-FFF2-40B4-BE49-F238E27FC236}">
              <a16:creationId xmlns:a16="http://schemas.microsoft.com/office/drawing/2014/main" id="{ECA70066-CF19-4C4A-A535-0A4BC0EC4F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5" name="Text Box 5">
          <a:extLst>
            <a:ext uri="{FF2B5EF4-FFF2-40B4-BE49-F238E27FC236}">
              <a16:creationId xmlns:a16="http://schemas.microsoft.com/office/drawing/2014/main" id="{6112003A-37EF-45FA-8DFB-6561922FFC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6" name="Text Box 5">
          <a:extLst>
            <a:ext uri="{FF2B5EF4-FFF2-40B4-BE49-F238E27FC236}">
              <a16:creationId xmlns:a16="http://schemas.microsoft.com/office/drawing/2014/main" id="{88B329F2-D3DF-41CF-B1FD-CB7C525600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7" name="Text Box 5">
          <a:extLst>
            <a:ext uri="{FF2B5EF4-FFF2-40B4-BE49-F238E27FC236}">
              <a16:creationId xmlns:a16="http://schemas.microsoft.com/office/drawing/2014/main" id="{24878332-3079-4EF7-9A51-EF3F4B8081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8" name="Text Box 5">
          <a:extLst>
            <a:ext uri="{FF2B5EF4-FFF2-40B4-BE49-F238E27FC236}">
              <a16:creationId xmlns:a16="http://schemas.microsoft.com/office/drawing/2014/main" id="{15F98E45-7C16-4EAA-92EE-0FD8143A58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9" name="Text Box 5">
          <a:extLst>
            <a:ext uri="{FF2B5EF4-FFF2-40B4-BE49-F238E27FC236}">
              <a16:creationId xmlns:a16="http://schemas.microsoft.com/office/drawing/2014/main" id="{CE8ACB27-4B00-40DF-B0EB-F2B3FEED9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0" name="Text Box 5">
          <a:extLst>
            <a:ext uri="{FF2B5EF4-FFF2-40B4-BE49-F238E27FC236}">
              <a16:creationId xmlns:a16="http://schemas.microsoft.com/office/drawing/2014/main" id="{28131C59-9932-4E14-9A8B-D182C700C1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1" name="Text Box 5">
          <a:extLst>
            <a:ext uri="{FF2B5EF4-FFF2-40B4-BE49-F238E27FC236}">
              <a16:creationId xmlns:a16="http://schemas.microsoft.com/office/drawing/2014/main" id="{D86C87B7-AF8E-4E2B-B768-2DBC848990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2" name="Text Box 5">
          <a:extLst>
            <a:ext uri="{FF2B5EF4-FFF2-40B4-BE49-F238E27FC236}">
              <a16:creationId xmlns:a16="http://schemas.microsoft.com/office/drawing/2014/main" id="{FEDFCB9D-54BF-4C8B-AF40-58240E53126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3" name="Text Box 5">
          <a:extLst>
            <a:ext uri="{FF2B5EF4-FFF2-40B4-BE49-F238E27FC236}">
              <a16:creationId xmlns:a16="http://schemas.microsoft.com/office/drawing/2014/main" id="{7CD2F244-5579-46F2-B184-54627E240B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4" name="Text Box 5">
          <a:extLst>
            <a:ext uri="{FF2B5EF4-FFF2-40B4-BE49-F238E27FC236}">
              <a16:creationId xmlns:a16="http://schemas.microsoft.com/office/drawing/2014/main" id="{1541F1C6-BE09-4BA8-BBA9-A342842F84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5" name="Text Box 5">
          <a:extLst>
            <a:ext uri="{FF2B5EF4-FFF2-40B4-BE49-F238E27FC236}">
              <a16:creationId xmlns:a16="http://schemas.microsoft.com/office/drawing/2014/main" id="{E45991C4-3D18-463D-87C6-B029AA66007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6" name="Text Box 5">
          <a:extLst>
            <a:ext uri="{FF2B5EF4-FFF2-40B4-BE49-F238E27FC236}">
              <a16:creationId xmlns:a16="http://schemas.microsoft.com/office/drawing/2014/main" id="{1B759158-638B-4562-BDFC-1352A81F37E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7" name="Text Box 5">
          <a:extLst>
            <a:ext uri="{FF2B5EF4-FFF2-40B4-BE49-F238E27FC236}">
              <a16:creationId xmlns:a16="http://schemas.microsoft.com/office/drawing/2014/main" id="{22BAAA99-CD40-4DF7-9FB1-95A6008130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8" name="Text Box 5">
          <a:extLst>
            <a:ext uri="{FF2B5EF4-FFF2-40B4-BE49-F238E27FC236}">
              <a16:creationId xmlns:a16="http://schemas.microsoft.com/office/drawing/2014/main" id="{4A32EEC6-E2F0-4F45-A921-C5A0C10895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29" name="Text Box 5">
          <a:extLst>
            <a:ext uri="{FF2B5EF4-FFF2-40B4-BE49-F238E27FC236}">
              <a16:creationId xmlns:a16="http://schemas.microsoft.com/office/drawing/2014/main" id="{7E155DB6-49E0-4EBC-BE2A-AC8B02BC12D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0" name="Text Box 5">
          <a:extLst>
            <a:ext uri="{FF2B5EF4-FFF2-40B4-BE49-F238E27FC236}">
              <a16:creationId xmlns:a16="http://schemas.microsoft.com/office/drawing/2014/main" id="{24F6C0C9-C02A-4E5C-AC0A-F971ECE49C3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1" name="Text Box 5">
          <a:extLst>
            <a:ext uri="{FF2B5EF4-FFF2-40B4-BE49-F238E27FC236}">
              <a16:creationId xmlns:a16="http://schemas.microsoft.com/office/drawing/2014/main" id="{66E674B1-4DC5-48CF-BB5A-DADF00EAABB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32" name="Text Box 5">
          <a:extLst>
            <a:ext uri="{FF2B5EF4-FFF2-40B4-BE49-F238E27FC236}">
              <a16:creationId xmlns:a16="http://schemas.microsoft.com/office/drawing/2014/main" id="{29650E24-F8BF-4CD6-9B63-A0F6AC66807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3" name="Text Box 5">
          <a:extLst>
            <a:ext uri="{FF2B5EF4-FFF2-40B4-BE49-F238E27FC236}">
              <a16:creationId xmlns:a16="http://schemas.microsoft.com/office/drawing/2014/main" id="{23499269-79DE-422B-8D57-4B6ADC506C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4" name="Text Box 5">
          <a:extLst>
            <a:ext uri="{FF2B5EF4-FFF2-40B4-BE49-F238E27FC236}">
              <a16:creationId xmlns:a16="http://schemas.microsoft.com/office/drawing/2014/main" id="{B9A0B2D1-A9EE-4486-A4C2-7B121A18A9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5" name="Text Box 5">
          <a:extLst>
            <a:ext uri="{FF2B5EF4-FFF2-40B4-BE49-F238E27FC236}">
              <a16:creationId xmlns:a16="http://schemas.microsoft.com/office/drawing/2014/main" id="{12A4B6D0-A967-4486-834B-3FD1639A305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6" name="Text Box 5">
          <a:extLst>
            <a:ext uri="{FF2B5EF4-FFF2-40B4-BE49-F238E27FC236}">
              <a16:creationId xmlns:a16="http://schemas.microsoft.com/office/drawing/2014/main" id="{1B429A35-94AD-4FCC-BACD-220C22C2EF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7" name="Text Box 5">
          <a:extLst>
            <a:ext uri="{FF2B5EF4-FFF2-40B4-BE49-F238E27FC236}">
              <a16:creationId xmlns:a16="http://schemas.microsoft.com/office/drawing/2014/main" id="{280562C5-3C9C-44D8-9CBD-97253837A3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8" name="Text Box 5">
          <a:extLst>
            <a:ext uri="{FF2B5EF4-FFF2-40B4-BE49-F238E27FC236}">
              <a16:creationId xmlns:a16="http://schemas.microsoft.com/office/drawing/2014/main" id="{15D4BFF9-4273-46DD-AE9E-DF17AAEAC6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9" name="Text Box 5">
          <a:extLst>
            <a:ext uri="{FF2B5EF4-FFF2-40B4-BE49-F238E27FC236}">
              <a16:creationId xmlns:a16="http://schemas.microsoft.com/office/drawing/2014/main" id="{B92A5E19-2C2B-48E9-BFCA-ACE2027CBA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0" name="Text Box 5">
          <a:extLst>
            <a:ext uri="{FF2B5EF4-FFF2-40B4-BE49-F238E27FC236}">
              <a16:creationId xmlns:a16="http://schemas.microsoft.com/office/drawing/2014/main" id="{C729676D-2A25-4EF1-8100-8FCBCC7B0B0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1" name="Text Box 5">
          <a:extLst>
            <a:ext uri="{FF2B5EF4-FFF2-40B4-BE49-F238E27FC236}">
              <a16:creationId xmlns:a16="http://schemas.microsoft.com/office/drawing/2014/main" id="{106BEB9C-A5EB-4232-9F4E-2A6DA341A5C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2" name="Text Box 5">
          <a:extLst>
            <a:ext uri="{FF2B5EF4-FFF2-40B4-BE49-F238E27FC236}">
              <a16:creationId xmlns:a16="http://schemas.microsoft.com/office/drawing/2014/main" id="{ED647C25-EF65-48C0-8C1B-B02FB67C3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3" name="Text Box 5">
          <a:extLst>
            <a:ext uri="{FF2B5EF4-FFF2-40B4-BE49-F238E27FC236}">
              <a16:creationId xmlns:a16="http://schemas.microsoft.com/office/drawing/2014/main" id="{E490D748-B561-4986-81B4-8DD9B0F9F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4" name="Text Box 5">
          <a:extLst>
            <a:ext uri="{FF2B5EF4-FFF2-40B4-BE49-F238E27FC236}">
              <a16:creationId xmlns:a16="http://schemas.microsoft.com/office/drawing/2014/main" id="{5E814E40-5A07-4025-8DE3-1A4827DE98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5" name="Text Box 5">
          <a:extLst>
            <a:ext uri="{FF2B5EF4-FFF2-40B4-BE49-F238E27FC236}">
              <a16:creationId xmlns:a16="http://schemas.microsoft.com/office/drawing/2014/main" id="{373000AF-473D-4233-90CF-8D1C6FFAAA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6" name="Text Box 5">
          <a:extLst>
            <a:ext uri="{FF2B5EF4-FFF2-40B4-BE49-F238E27FC236}">
              <a16:creationId xmlns:a16="http://schemas.microsoft.com/office/drawing/2014/main" id="{555E3760-B8CF-4385-88F7-D17AB5C0EB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7" name="Text Box 5">
          <a:extLst>
            <a:ext uri="{FF2B5EF4-FFF2-40B4-BE49-F238E27FC236}">
              <a16:creationId xmlns:a16="http://schemas.microsoft.com/office/drawing/2014/main" id="{9D5EFC14-7782-451F-932D-E12060C5E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8" name="Text Box 5">
          <a:extLst>
            <a:ext uri="{FF2B5EF4-FFF2-40B4-BE49-F238E27FC236}">
              <a16:creationId xmlns:a16="http://schemas.microsoft.com/office/drawing/2014/main" id="{2110C886-2CE0-44E7-AFBF-02021CE06F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9" name="Text Box 5">
          <a:extLst>
            <a:ext uri="{FF2B5EF4-FFF2-40B4-BE49-F238E27FC236}">
              <a16:creationId xmlns:a16="http://schemas.microsoft.com/office/drawing/2014/main" id="{AAEB8077-72ED-4B1D-A391-5A2CF9B473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0" name="Text Box 5">
          <a:extLst>
            <a:ext uri="{FF2B5EF4-FFF2-40B4-BE49-F238E27FC236}">
              <a16:creationId xmlns:a16="http://schemas.microsoft.com/office/drawing/2014/main" id="{BFCC8DD6-4258-4F80-B267-8E9AC66641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1" name="Text Box 5">
          <a:extLst>
            <a:ext uri="{FF2B5EF4-FFF2-40B4-BE49-F238E27FC236}">
              <a16:creationId xmlns:a16="http://schemas.microsoft.com/office/drawing/2014/main" id="{2104D171-9833-4549-8708-6F8D27A0818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2" name="Text Box 5">
          <a:extLst>
            <a:ext uri="{FF2B5EF4-FFF2-40B4-BE49-F238E27FC236}">
              <a16:creationId xmlns:a16="http://schemas.microsoft.com/office/drawing/2014/main" id="{EB03A35E-7159-4B63-A2FD-8E4BEA6F7D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3" name="Text Box 5">
          <a:extLst>
            <a:ext uri="{FF2B5EF4-FFF2-40B4-BE49-F238E27FC236}">
              <a16:creationId xmlns:a16="http://schemas.microsoft.com/office/drawing/2014/main" id="{672E10B9-6706-4AE4-811B-EA155FE3FA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4" name="Text Box 5">
          <a:extLst>
            <a:ext uri="{FF2B5EF4-FFF2-40B4-BE49-F238E27FC236}">
              <a16:creationId xmlns:a16="http://schemas.microsoft.com/office/drawing/2014/main" id="{A69A3637-DFC1-45EA-AAB1-CDB4A194D29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5" name="Text Box 5">
          <a:extLst>
            <a:ext uri="{FF2B5EF4-FFF2-40B4-BE49-F238E27FC236}">
              <a16:creationId xmlns:a16="http://schemas.microsoft.com/office/drawing/2014/main" id="{389C98F9-075E-4681-B54F-4112072D03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6" name="Text Box 5">
          <a:extLst>
            <a:ext uri="{FF2B5EF4-FFF2-40B4-BE49-F238E27FC236}">
              <a16:creationId xmlns:a16="http://schemas.microsoft.com/office/drawing/2014/main" id="{C93E3009-247E-4C73-A8EE-9E630EC59F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7" name="Text Box 5">
          <a:extLst>
            <a:ext uri="{FF2B5EF4-FFF2-40B4-BE49-F238E27FC236}">
              <a16:creationId xmlns:a16="http://schemas.microsoft.com/office/drawing/2014/main" id="{2E3D7ABD-656D-4D54-B632-C03E308728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8" name="Text Box 5">
          <a:extLst>
            <a:ext uri="{FF2B5EF4-FFF2-40B4-BE49-F238E27FC236}">
              <a16:creationId xmlns:a16="http://schemas.microsoft.com/office/drawing/2014/main" id="{B68FFD22-5463-42C8-AB2A-B03ABCC9B2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9" name="Text Box 5">
          <a:extLst>
            <a:ext uri="{FF2B5EF4-FFF2-40B4-BE49-F238E27FC236}">
              <a16:creationId xmlns:a16="http://schemas.microsoft.com/office/drawing/2014/main" id="{65CFB56E-A2DB-40A7-8266-A26415AFA74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0" name="Text Box 5">
          <a:extLst>
            <a:ext uri="{FF2B5EF4-FFF2-40B4-BE49-F238E27FC236}">
              <a16:creationId xmlns:a16="http://schemas.microsoft.com/office/drawing/2014/main" id="{B77770B9-FAB5-4E51-8FA3-896F533BEF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1" name="Text Box 5">
          <a:extLst>
            <a:ext uri="{FF2B5EF4-FFF2-40B4-BE49-F238E27FC236}">
              <a16:creationId xmlns:a16="http://schemas.microsoft.com/office/drawing/2014/main" id="{4D199714-30E8-4537-9EB3-2726FD1C74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2" name="Text Box 5">
          <a:extLst>
            <a:ext uri="{FF2B5EF4-FFF2-40B4-BE49-F238E27FC236}">
              <a16:creationId xmlns:a16="http://schemas.microsoft.com/office/drawing/2014/main" id="{605B6FB3-B8F7-4FA7-A6F2-F4171001A1B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3" name="Text Box 5">
          <a:extLst>
            <a:ext uri="{FF2B5EF4-FFF2-40B4-BE49-F238E27FC236}">
              <a16:creationId xmlns:a16="http://schemas.microsoft.com/office/drawing/2014/main" id="{B360CDAF-4D90-4461-B5F5-8EA7694595A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4" name="Text Box 5">
          <a:extLst>
            <a:ext uri="{FF2B5EF4-FFF2-40B4-BE49-F238E27FC236}">
              <a16:creationId xmlns:a16="http://schemas.microsoft.com/office/drawing/2014/main" id="{98858688-1D1A-4BE0-A5C9-29DFD8DBCA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5" name="Text Box 5">
          <a:extLst>
            <a:ext uri="{FF2B5EF4-FFF2-40B4-BE49-F238E27FC236}">
              <a16:creationId xmlns:a16="http://schemas.microsoft.com/office/drawing/2014/main" id="{C29DBF9C-4507-4248-9A2F-A6D0AD49E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6" name="Text Box 5">
          <a:extLst>
            <a:ext uri="{FF2B5EF4-FFF2-40B4-BE49-F238E27FC236}">
              <a16:creationId xmlns:a16="http://schemas.microsoft.com/office/drawing/2014/main" id="{DAD2B15F-7030-4500-934D-93B9F061D80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7" name="Text Box 5">
          <a:extLst>
            <a:ext uri="{FF2B5EF4-FFF2-40B4-BE49-F238E27FC236}">
              <a16:creationId xmlns:a16="http://schemas.microsoft.com/office/drawing/2014/main" id="{3190C0F0-39B6-4E52-9982-1E27A2E043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8" name="Text Box 5">
          <a:extLst>
            <a:ext uri="{FF2B5EF4-FFF2-40B4-BE49-F238E27FC236}">
              <a16:creationId xmlns:a16="http://schemas.microsoft.com/office/drawing/2014/main" id="{4203C59B-5A3E-4D5D-9CA8-CF0D4B51D2C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9" name="Text Box 5">
          <a:extLst>
            <a:ext uri="{FF2B5EF4-FFF2-40B4-BE49-F238E27FC236}">
              <a16:creationId xmlns:a16="http://schemas.microsoft.com/office/drawing/2014/main" id="{9D710B71-EFD4-4801-9750-DEC25570A0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0" name="Text Box 5">
          <a:extLst>
            <a:ext uri="{FF2B5EF4-FFF2-40B4-BE49-F238E27FC236}">
              <a16:creationId xmlns:a16="http://schemas.microsoft.com/office/drawing/2014/main" id="{464723A6-43CA-4628-A0F7-DF1AE74D993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1" name="Text Box 5">
          <a:extLst>
            <a:ext uri="{FF2B5EF4-FFF2-40B4-BE49-F238E27FC236}">
              <a16:creationId xmlns:a16="http://schemas.microsoft.com/office/drawing/2014/main" id="{80337DF3-5D28-40BE-8F9D-59180BAA6E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2" name="Text Box 5">
          <a:extLst>
            <a:ext uri="{FF2B5EF4-FFF2-40B4-BE49-F238E27FC236}">
              <a16:creationId xmlns:a16="http://schemas.microsoft.com/office/drawing/2014/main" id="{B49743EC-AA3C-4B77-B9CE-00BD86550E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3" name="Text Box 5">
          <a:extLst>
            <a:ext uri="{FF2B5EF4-FFF2-40B4-BE49-F238E27FC236}">
              <a16:creationId xmlns:a16="http://schemas.microsoft.com/office/drawing/2014/main" id="{D873A5B5-8992-486F-BFFF-7B7D1719DA7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4" name="Text Box 5">
          <a:extLst>
            <a:ext uri="{FF2B5EF4-FFF2-40B4-BE49-F238E27FC236}">
              <a16:creationId xmlns:a16="http://schemas.microsoft.com/office/drawing/2014/main" id="{53AED970-FFD6-4F55-8649-E5696A0EAE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5" name="Text Box 5">
          <a:extLst>
            <a:ext uri="{FF2B5EF4-FFF2-40B4-BE49-F238E27FC236}">
              <a16:creationId xmlns:a16="http://schemas.microsoft.com/office/drawing/2014/main" id="{E6032E62-F5DC-47A0-98F0-31AE42F0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6" name="Text Box 5">
          <a:extLst>
            <a:ext uri="{FF2B5EF4-FFF2-40B4-BE49-F238E27FC236}">
              <a16:creationId xmlns:a16="http://schemas.microsoft.com/office/drawing/2014/main" id="{0B231BD9-B0B5-4A5C-BFBD-273FE43F15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77" name="Text Box 5">
          <a:extLst>
            <a:ext uri="{FF2B5EF4-FFF2-40B4-BE49-F238E27FC236}">
              <a16:creationId xmlns:a16="http://schemas.microsoft.com/office/drawing/2014/main" id="{D83EBD71-FB2B-4667-8414-D9C383C62D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8" name="Text Box 5">
          <a:extLst>
            <a:ext uri="{FF2B5EF4-FFF2-40B4-BE49-F238E27FC236}">
              <a16:creationId xmlns:a16="http://schemas.microsoft.com/office/drawing/2014/main" id="{402B3F44-75EA-4120-B378-5D845427EF95}"/>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9" name="Text Box 5">
          <a:extLst>
            <a:ext uri="{FF2B5EF4-FFF2-40B4-BE49-F238E27FC236}">
              <a16:creationId xmlns:a16="http://schemas.microsoft.com/office/drawing/2014/main" id="{CE32A21B-A55F-4D4A-8020-80DBD4223638}"/>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80" name="Text Box 5">
          <a:extLst>
            <a:ext uri="{FF2B5EF4-FFF2-40B4-BE49-F238E27FC236}">
              <a16:creationId xmlns:a16="http://schemas.microsoft.com/office/drawing/2014/main" id="{44DDE360-9240-4079-8281-F6B40931A2F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1" name="Text Box 5">
          <a:extLst>
            <a:ext uri="{FF2B5EF4-FFF2-40B4-BE49-F238E27FC236}">
              <a16:creationId xmlns:a16="http://schemas.microsoft.com/office/drawing/2014/main" id="{97325FD8-DB55-4F5C-8AC4-C183E35B9F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2" name="Text Box 5">
          <a:extLst>
            <a:ext uri="{FF2B5EF4-FFF2-40B4-BE49-F238E27FC236}">
              <a16:creationId xmlns:a16="http://schemas.microsoft.com/office/drawing/2014/main" id="{4771EF42-8FDA-4CF6-A530-5770B992E4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3" name="Text Box 5">
          <a:extLst>
            <a:ext uri="{FF2B5EF4-FFF2-40B4-BE49-F238E27FC236}">
              <a16:creationId xmlns:a16="http://schemas.microsoft.com/office/drawing/2014/main" id="{86527142-2A79-4291-88BD-FE3E37D4B5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4" name="Text Box 5">
          <a:extLst>
            <a:ext uri="{FF2B5EF4-FFF2-40B4-BE49-F238E27FC236}">
              <a16:creationId xmlns:a16="http://schemas.microsoft.com/office/drawing/2014/main" id="{F26B1464-42B0-4D86-B7C1-CD47CD3E9D7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5" name="Text Box 5">
          <a:extLst>
            <a:ext uri="{FF2B5EF4-FFF2-40B4-BE49-F238E27FC236}">
              <a16:creationId xmlns:a16="http://schemas.microsoft.com/office/drawing/2014/main" id="{9F147384-BAE7-4AD2-B26A-3769157458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6" name="Text Box 5">
          <a:extLst>
            <a:ext uri="{FF2B5EF4-FFF2-40B4-BE49-F238E27FC236}">
              <a16:creationId xmlns:a16="http://schemas.microsoft.com/office/drawing/2014/main" id="{B535917B-4E41-4C0A-977F-2A9EF01918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7" name="Text Box 5">
          <a:extLst>
            <a:ext uri="{FF2B5EF4-FFF2-40B4-BE49-F238E27FC236}">
              <a16:creationId xmlns:a16="http://schemas.microsoft.com/office/drawing/2014/main" id="{7678B48E-03AB-48C6-9894-F2085D3ADF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8" name="Text Box 5">
          <a:extLst>
            <a:ext uri="{FF2B5EF4-FFF2-40B4-BE49-F238E27FC236}">
              <a16:creationId xmlns:a16="http://schemas.microsoft.com/office/drawing/2014/main" id="{1A046EFC-5159-41CD-A637-EF65A0DAD3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9" name="Text Box 5">
          <a:extLst>
            <a:ext uri="{FF2B5EF4-FFF2-40B4-BE49-F238E27FC236}">
              <a16:creationId xmlns:a16="http://schemas.microsoft.com/office/drawing/2014/main" id="{4F39D3A2-8E78-49CB-B36F-05461ABC3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0" name="Text Box 5">
          <a:extLst>
            <a:ext uri="{FF2B5EF4-FFF2-40B4-BE49-F238E27FC236}">
              <a16:creationId xmlns:a16="http://schemas.microsoft.com/office/drawing/2014/main" id="{26B314BE-B351-4203-83E7-F14396D2B6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1" name="Text Box 5">
          <a:extLst>
            <a:ext uri="{FF2B5EF4-FFF2-40B4-BE49-F238E27FC236}">
              <a16:creationId xmlns:a16="http://schemas.microsoft.com/office/drawing/2014/main" id="{95C2EFC9-9DFB-48F6-92AA-9132A125FD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2" name="Text Box 5">
          <a:extLst>
            <a:ext uri="{FF2B5EF4-FFF2-40B4-BE49-F238E27FC236}">
              <a16:creationId xmlns:a16="http://schemas.microsoft.com/office/drawing/2014/main" id="{7106CD62-86A3-4305-A3A8-A6744A7980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3" name="Text Box 5">
          <a:extLst>
            <a:ext uri="{FF2B5EF4-FFF2-40B4-BE49-F238E27FC236}">
              <a16:creationId xmlns:a16="http://schemas.microsoft.com/office/drawing/2014/main" id="{C930D8DF-27B4-4AF5-9885-30341F3993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4" name="Text Box 5">
          <a:extLst>
            <a:ext uri="{FF2B5EF4-FFF2-40B4-BE49-F238E27FC236}">
              <a16:creationId xmlns:a16="http://schemas.microsoft.com/office/drawing/2014/main" id="{F913F5FA-3E2B-4CA0-AF3B-B7AE0277D0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5" name="Text Box 5">
          <a:extLst>
            <a:ext uri="{FF2B5EF4-FFF2-40B4-BE49-F238E27FC236}">
              <a16:creationId xmlns:a16="http://schemas.microsoft.com/office/drawing/2014/main" id="{854814EC-4A29-4EB1-BF00-512CBFE440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6" name="Text Box 5">
          <a:extLst>
            <a:ext uri="{FF2B5EF4-FFF2-40B4-BE49-F238E27FC236}">
              <a16:creationId xmlns:a16="http://schemas.microsoft.com/office/drawing/2014/main" id="{DB49B39D-7986-4212-AD53-55F2E0E4837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7" name="Text Box 5">
          <a:extLst>
            <a:ext uri="{FF2B5EF4-FFF2-40B4-BE49-F238E27FC236}">
              <a16:creationId xmlns:a16="http://schemas.microsoft.com/office/drawing/2014/main" id="{B9B02731-FDC1-4991-8DA6-7342983DEF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8" name="Text Box 5">
          <a:extLst>
            <a:ext uri="{FF2B5EF4-FFF2-40B4-BE49-F238E27FC236}">
              <a16:creationId xmlns:a16="http://schemas.microsoft.com/office/drawing/2014/main" id="{C5A6F267-E00C-46CD-A995-F0A6329E6F1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9" name="Text Box 5">
          <a:extLst>
            <a:ext uri="{FF2B5EF4-FFF2-40B4-BE49-F238E27FC236}">
              <a16:creationId xmlns:a16="http://schemas.microsoft.com/office/drawing/2014/main" id="{59E38EE0-5E75-4589-9E48-8FFC755E0A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0" name="Text Box 5">
          <a:extLst>
            <a:ext uri="{FF2B5EF4-FFF2-40B4-BE49-F238E27FC236}">
              <a16:creationId xmlns:a16="http://schemas.microsoft.com/office/drawing/2014/main" id="{A677ACE3-2076-43E2-BC4A-38CCEAFAE4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1" name="Text Box 5">
          <a:extLst>
            <a:ext uri="{FF2B5EF4-FFF2-40B4-BE49-F238E27FC236}">
              <a16:creationId xmlns:a16="http://schemas.microsoft.com/office/drawing/2014/main" id="{9E9BD156-7C59-409C-BF62-B30E98168F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2" name="Text Box 5">
          <a:extLst>
            <a:ext uri="{FF2B5EF4-FFF2-40B4-BE49-F238E27FC236}">
              <a16:creationId xmlns:a16="http://schemas.microsoft.com/office/drawing/2014/main" id="{40CD0567-C92F-4691-836D-8FA54BCB48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3" name="Text Box 5">
          <a:extLst>
            <a:ext uri="{FF2B5EF4-FFF2-40B4-BE49-F238E27FC236}">
              <a16:creationId xmlns:a16="http://schemas.microsoft.com/office/drawing/2014/main" id="{E86575CD-6CFF-4E6E-9348-057A11EC3E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4" name="Text Box 5">
          <a:extLst>
            <a:ext uri="{FF2B5EF4-FFF2-40B4-BE49-F238E27FC236}">
              <a16:creationId xmlns:a16="http://schemas.microsoft.com/office/drawing/2014/main" id="{53E37AA4-1159-46DB-8733-01832395DE6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5" name="Text Box 5">
          <a:extLst>
            <a:ext uri="{FF2B5EF4-FFF2-40B4-BE49-F238E27FC236}">
              <a16:creationId xmlns:a16="http://schemas.microsoft.com/office/drawing/2014/main" id="{C6FDED30-26A3-4552-8204-54D6A12686B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6" name="Text Box 5">
          <a:extLst>
            <a:ext uri="{FF2B5EF4-FFF2-40B4-BE49-F238E27FC236}">
              <a16:creationId xmlns:a16="http://schemas.microsoft.com/office/drawing/2014/main" id="{DCDB626B-56C3-4DD9-B3A9-CCC406DD63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7" name="Text Box 5">
          <a:extLst>
            <a:ext uri="{FF2B5EF4-FFF2-40B4-BE49-F238E27FC236}">
              <a16:creationId xmlns:a16="http://schemas.microsoft.com/office/drawing/2014/main" id="{91779FDC-0E41-4E60-A7D9-90C2A6D65E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8" name="Text Box 5">
          <a:extLst>
            <a:ext uri="{FF2B5EF4-FFF2-40B4-BE49-F238E27FC236}">
              <a16:creationId xmlns:a16="http://schemas.microsoft.com/office/drawing/2014/main" id="{0BB9F8E5-0922-4AA1-AFB3-795963C4C0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9" name="Text Box 5">
          <a:extLst>
            <a:ext uri="{FF2B5EF4-FFF2-40B4-BE49-F238E27FC236}">
              <a16:creationId xmlns:a16="http://schemas.microsoft.com/office/drawing/2014/main" id="{C42A21EB-774C-4673-8126-388FE8FD8A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0" name="Text Box 5">
          <a:extLst>
            <a:ext uri="{FF2B5EF4-FFF2-40B4-BE49-F238E27FC236}">
              <a16:creationId xmlns:a16="http://schemas.microsoft.com/office/drawing/2014/main" id="{01F0B3D7-8339-4036-AF06-C737A7F57F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1" name="Text Box 5">
          <a:extLst>
            <a:ext uri="{FF2B5EF4-FFF2-40B4-BE49-F238E27FC236}">
              <a16:creationId xmlns:a16="http://schemas.microsoft.com/office/drawing/2014/main" id="{23181F9B-0ECD-4730-96DE-680742F4B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2" name="Text Box 5">
          <a:extLst>
            <a:ext uri="{FF2B5EF4-FFF2-40B4-BE49-F238E27FC236}">
              <a16:creationId xmlns:a16="http://schemas.microsoft.com/office/drawing/2014/main" id="{3D577E6F-9169-483D-8147-A5F18A7EE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3" name="Text Box 5">
          <a:extLst>
            <a:ext uri="{FF2B5EF4-FFF2-40B4-BE49-F238E27FC236}">
              <a16:creationId xmlns:a16="http://schemas.microsoft.com/office/drawing/2014/main" id="{D4DC7FA8-A8A1-4F82-AC82-199429C2B2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4" name="Text Box 5">
          <a:extLst>
            <a:ext uri="{FF2B5EF4-FFF2-40B4-BE49-F238E27FC236}">
              <a16:creationId xmlns:a16="http://schemas.microsoft.com/office/drawing/2014/main" id="{B1198327-117E-4030-A7AE-1043F6A694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5" name="Text Box 5">
          <a:extLst>
            <a:ext uri="{FF2B5EF4-FFF2-40B4-BE49-F238E27FC236}">
              <a16:creationId xmlns:a16="http://schemas.microsoft.com/office/drawing/2014/main" id="{6C95ABD8-237B-4300-96B7-B9197537AF2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6" name="Text Box 5">
          <a:extLst>
            <a:ext uri="{FF2B5EF4-FFF2-40B4-BE49-F238E27FC236}">
              <a16:creationId xmlns:a16="http://schemas.microsoft.com/office/drawing/2014/main" id="{532345DB-EFFA-4F33-93E7-33A395013A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7" name="Text Box 5">
          <a:extLst>
            <a:ext uri="{FF2B5EF4-FFF2-40B4-BE49-F238E27FC236}">
              <a16:creationId xmlns:a16="http://schemas.microsoft.com/office/drawing/2014/main" id="{1EC86006-96D6-490D-9F49-6DAA97D2D5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8" name="Text Box 5">
          <a:extLst>
            <a:ext uri="{FF2B5EF4-FFF2-40B4-BE49-F238E27FC236}">
              <a16:creationId xmlns:a16="http://schemas.microsoft.com/office/drawing/2014/main" id="{0FBE6393-F1A2-4F12-A06C-531703A45E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9" name="Text Box 5">
          <a:extLst>
            <a:ext uri="{FF2B5EF4-FFF2-40B4-BE49-F238E27FC236}">
              <a16:creationId xmlns:a16="http://schemas.microsoft.com/office/drawing/2014/main" id="{F73744CA-518E-4F6B-B85E-3C73DA2C75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0" name="Text Box 5">
          <a:extLst>
            <a:ext uri="{FF2B5EF4-FFF2-40B4-BE49-F238E27FC236}">
              <a16:creationId xmlns:a16="http://schemas.microsoft.com/office/drawing/2014/main" id="{8AA2792F-9156-48D0-B653-24D154BBCF5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1" name="Text Box 5">
          <a:extLst>
            <a:ext uri="{FF2B5EF4-FFF2-40B4-BE49-F238E27FC236}">
              <a16:creationId xmlns:a16="http://schemas.microsoft.com/office/drawing/2014/main" id="{C0423229-1714-40C9-B513-044CAE79A2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2" name="Text Box 5">
          <a:extLst>
            <a:ext uri="{FF2B5EF4-FFF2-40B4-BE49-F238E27FC236}">
              <a16:creationId xmlns:a16="http://schemas.microsoft.com/office/drawing/2014/main" id="{9D203315-2FA2-4D64-8CB7-88985E9709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3" name="Text Box 5">
          <a:extLst>
            <a:ext uri="{FF2B5EF4-FFF2-40B4-BE49-F238E27FC236}">
              <a16:creationId xmlns:a16="http://schemas.microsoft.com/office/drawing/2014/main" id="{34AC788D-7413-4868-AC6E-35AFA3E4621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4" name="Text Box 5">
          <a:extLst>
            <a:ext uri="{FF2B5EF4-FFF2-40B4-BE49-F238E27FC236}">
              <a16:creationId xmlns:a16="http://schemas.microsoft.com/office/drawing/2014/main" id="{55CEB97A-F476-4FAF-B503-3633FF5F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5" name="Text Box 5">
          <a:extLst>
            <a:ext uri="{FF2B5EF4-FFF2-40B4-BE49-F238E27FC236}">
              <a16:creationId xmlns:a16="http://schemas.microsoft.com/office/drawing/2014/main" id="{C47B3078-E318-4D36-983A-BA3E0DAA0053}"/>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6" name="Text Box 5">
          <a:extLst>
            <a:ext uri="{FF2B5EF4-FFF2-40B4-BE49-F238E27FC236}">
              <a16:creationId xmlns:a16="http://schemas.microsoft.com/office/drawing/2014/main" id="{4DC3E91F-CF0A-433F-B858-B902D9A114F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7" name="Text Box 5">
          <a:extLst>
            <a:ext uri="{FF2B5EF4-FFF2-40B4-BE49-F238E27FC236}">
              <a16:creationId xmlns:a16="http://schemas.microsoft.com/office/drawing/2014/main" id="{9E6CE9FF-C297-4575-B626-7C5BF66AC36D}"/>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8" name="Text Box 5">
          <a:extLst>
            <a:ext uri="{FF2B5EF4-FFF2-40B4-BE49-F238E27FC236}">
              <a16:creationId xmlns:a16="http://schemas.microsoft.com/office/drawing/2014/main" id="{CF9AD9DB-C97B-47B4-8B18-82A51558488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29" name="Text Box 5">
          <a:extLst>
            <a:ext uri="{FF2B5EF4-FFF2-40B4-BE49-F238E27FC236}">
              <a16:creationId xmlns:a16="http://schemas.microsoft.com/office/drawing/2014/main" id="{319E1CE5-5B13-47B7-9C37-1DBD17816A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0" name="Text Box 5">
          <a:extLst>
            <a:ext uri="{FF2B5EF4-FFF2-40B4-BE49-F238E27FC236}">
              <a16:creationId xmlns:a16="http://schemas.microsoft.com/office/drawing/2014/main" id="{7C7251F5-182A-4C49-B72C-30284EB902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1" name="Text Box 5">
          <a:extLst>
            <a:ext uri="{FF2B5EF4-FFF2-40B4-BE49-F238E27FC236}">
              <a16:creationId xmlns:a16="http://schemas.microsoft.com/office/drawing/2014/main" id="{9E10AA44-4500-484A-8993-067EFD4CB0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2" name="Text Box 5">
          <a:extLst>
            <a:ext uri="{FF2B5EF4-FFF2-40B4-BE49-F238E27FC236}">
              <a16:creationId xmlns:a16="http://schemas.microsoft.com/office/drawing/2014/main" id="{CCE7A276-4116-49B7-B2A8-F812F6217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3" name="Text Box 5">
          <a:extLst>
            <a:ext uri="{FF2B5EF4-FFF2-40B4-BE49-F238E27FC236}">
              <a16:creationId xmlns:a16="http://schemas.microsoft.com/office/drawing/2014/main" id="{9F2132D4-8CAD-494E-A6F1-731872EF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4" name="Text Box 5">
          <a:extLst>
            <a:ext uri="{FF2B5EF4-FFF2-40B4-BE49-F238E27FC236}">
              <a16:creationId xmlns:a16="http://schemas.microsoft.com/office/drawing/2014/main" id="{373829DB-D74A-4C12-91CC-FDACC6F15E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5" name="Text Box 5">
          <a:extLst>
            <a:ext uri="{FF2B5EF4-FFF2-40B4-BE49-F238E27FC236}">
              <a16:creationId xmlns:a16="http://schemas.microsoft.com/office/drawing/2014/main" id="{50D6BFAF-6426-405C-B34C-305B99250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6" name="Text Box 5">
          <a:extLst>
            <a:ext uri="{FF2B5EF4-FFF2-40B4-BE49-F238E27FC236}">
              <a16:creationId xmlns:a16="http://schemas.microsoft.com/office/drawing/2014/main" id="{4ECD9424-8D98-4309-BAD7-979A8DDAF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7" name="Text Box 5">
          <a:extLst>
            <a:ext uri="{FF2B5EF4-FFF2-40B4-BE49-F238E27FC236}">
              <a16:creationId xmlns:a16="http://schemas.microsoft.com/office/drawing/2014/main" id="{8A017744-9D50-4C31-A8AC-D4EDACE4ED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8" name="Text Box 5">
          <a:extLst>
            <a:ext uri="{FF2B5EF4-FFF2-40B4-BE49-F238E27FC236}">
              <a16:creationId xmlns:a16="http://schemas.microsoft.com/office/drawing/2014/main" id="{C1294E6A-6F6B-4EE0-9AA8-1854A5BD79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9" name="Text Box 5">
          <a:extLst>
            <a:ext uri="{FF2B5EF4-FFF2-40B4-BE49-F238E27FC236}">
              <a16:creationId xmlns:a16="http://schemas.microsoft.com/office/drawing/2014/main" id="{C0724352-579E-46A6-B40B-208FB5F6D7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0" name="Text Box 5">
          <a:extLst>
            <a:ext uri="{FF2B5EF4-FFF2-40B4-BE49-F238E27FC236}">
              <a16:creationId xmlns:a16="http://schemas.microsoft.com/office/drawing/2014/main" id="{0BFDC5E3-205F-47D1-B02C-A75625DB76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1" name="Text Box 5">
          <a:extLst>
            <a:ext uri="{FF2B5EF4-FFF2-40B4-BE49-F238E27FC236}">
              <a16:creationId xmlns:a16="http://schemas.microsoft.com/office/drawing/2014/main" id="{FBAFBAF7-A15D-4EDD-8B0E-501ECF3362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2" name="Text Box 5">
          <a:extLst>
            <a:ext uri="{FF2B5EF4-FFF2-40B4-BE49-F238E27FC236}">
              <a16:creationId xmlns:a16="http://schemas.microsoft.com/office/drawing/2014/main" id="{D6DF75A2-2D80-461D-8299-3DC06428B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3" name="Text Box 5">
          <a:extLst>
            <a:ext uri="{FF2B5EF4-FFF2-40B4-BE49-F238E27FC236}">
              <a16:creationId xmlns:a16="http://schemas.microsoft.com/office/drawing/2014/main" id="{45F8B300-5BBF-4236-8485-BE3FC4AFAA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4" name="Text Box 5">
          <a:extLst>
            <a:ext uri="{FF2B5EF4-FFF2-40B4-BE49-F238E27FC236}">
              <a16:creationId xmlns:a16="http://schemas.microsoft.com/office/drawing/2014/main" id="{DE38E986-D3D8-4FD6-897B-26AA4D64A0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5" name="Text Box 5">
          <a:extLst>
            <a:ext uri="{FF2B5EF4-FFF2-40B4-BE49-F238E27FC236}">
              <a16:creationId xmlns:a16="http://schemas.microsoft.com/office/drawing/2014/main" id="{4C636FD0-467B-460B-AD07-9A56099652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6" name="Text Box 5">
          <a:extLst>
            <a:ext uri="{FF2B5EF4-FFF2-40B4-BE49-F238E27FC236}">
              <a16:creationId xmlns:a16="http://schemas.microsoft.com/office/drawing/2014/main" id="{2228A926-D1B0-4B27-8F53-A5547BF558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7" name="Text Box 5">
          <a:extLst>
            <a:ext uri="{FF2B5EF4-FFF2-40B4-BE49-F238E27FC236}">
              <a16:creationId xmlns:a16="http://schemas.microsoft.com/office/drawing/2014/main" id="{0BAD28E7-0E07-474E-B9DF-6C8831B2E5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8" name="Text Box 5">
          <a:extLst>
            <a:ext uri="{FF2B5EF4-FFF2-40B4-BE49-F238E27FC236}">
              <a16:creationId xmlns:a16="http://schemas.microsoft.com/office/drawing/2014/main" id="{11A84BE3-5D03-4C44-AF73-3FA164AB84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9" name="Text Box 5">
          <a:extLst>
            <a:ext uri="{FF2B5EF4-FFF2-40B4-BE49-F238E27FC236}">
              <a16:creationId xmlns:a16="http://schemas.microsoft.com/office/drawing/2014/main" id="{3358D66E-92DD-47EB-A04F-FC9335C26D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0" name="Text Box 5">
          <a:extLst>
            <a:ext uri="{FF2B5EF4-FFF2-40B4-BE49-F238E27FC236}">
              <a16:creationId xmlns:a16="http://schemas.microsoft.com/office/drawing/2014/main" id="{84D083B4-E889-4CA2-B6E9-F0A516DC8B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1" name="Text Box 5">
          <a:extLst>
            <a:ext uri="{FF2B5EF4-FFF2-40B4-BE49-F238E27FC236}">
              <a16:creationId xmlns:a16="http://schemas.microsoft.com/office/drawing/2014/main" id="{95CC9EF9-44C3-47EF-9879-0BD356B680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2" name="Text Box 5">
          <a:extLst>
            <a:ext uri="{FF2B5EF4-FFF2-40B4-BE49-F238E27FC236}">
              <a16:creationId xmlns:a16="http://schemas.microsoft.com/office/drawing/2014/main" id="{3370ADFC-5B58-4706-9C85-C3F65B8A9C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3" name="Text Box 5">
          <a:extLst>
            <a:ext uri="{FF2B5EF4-FFF2-40B4-BE49-F238E27FC236}">
              <a16:creationId xmlns:a16="http://schemas.microsoft.com/office/drawing/2014/main" id="{8E23755C-1F82-4D35-825C-49953FDB15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4" name="Text Box 5">
          <a:extLst>
            <a:ext uri="{FF2B5EF4-FFF2-40B4-BE49-F238E27FC236}">
              <a16:creationId xmlns:a16="http://schemas.microsoft.com/office/drawing/2014/main" id="{0E97C6E6-B8FE-42FF-9D22-E3CAC9C7EF9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5" name="Text Box 5">
          <a:extLst>
            <a:ext uri="{FF2B5EF4-FFF2-40B4-BE49-F238E27FC236}">
              <a16:creationId xmlns:a16="http://schemas.microsoft.com/office/drawing/2014/main" id="{BE243B98-7BC2-4F5F-BD5B-3D68F9000E3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6" name="Text Box 5">
          <a:extLst>
            <a:ext uri="{FF2B5EF4-FFF2-40B4-BE49-F238E27FC236}">
              <a16:creationId xmlns:a16="http://schemas.microsoft.com/office/drawing/2014/main" id="{1F95EF06-AC16-464B-9192-CFC7BD1837F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7" name="Text Box 5">
          <a:extLst>
            <a:ext uri="{FF2B5EF4-FFF2-40B4-BE49-F238E27FC236}">
              <a16:creationId xmlns:a16="http://schemas.microsoft.com/office/drawing/2014/main" id="{010D5040-3DA1-4494-8763-713A26D647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8" name="Text Box 5">
          <a:extLst>
            <a:ext uri="{FF2B5EF4-FFF2-40B4-BE49-F238E27FC236}">
              <a16:creationId xmlns:a16="http://schemas.microsoft.com/office/drawing/2014/main" id="{280E3719-C480-4D69-BD0A-95BF65C68C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9" name="Text Box 5">
          <a:extLst>
            <a:ext uri="{FF2B5EF4-FFF2-40B4-BE49-F238E27FC236}">
              <a16:creationId xmlns:a16="http://schemas.microsoft.com/office/drawing/2014/main" id="{487CE35F-0BCF-4592-9201-9F3F1B1B6E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0" name="Text Box 5">
          <a:extLst>
            <a:ext uri="{FF2B5EF4-FFF2-40B4-BE49-F238E27FC236}">
              <a16:creationId xmlns:a16="http://schemas.microsoft.com/office/drawing/2014/main" id="{69B30B44-A4EE-4CF9-B530-2BA95E2517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1" name="Text Box 5">
          <a:extLst>
            <a:ext uri="{FF2B5EF4-FFF2-40B4-BE49-F238E27FC236}">
              <a16:creationId xmlns:a16="http://schemas.microsoft.com/office/drawing/2014/main" id="{F1EE45CF-76D4-488A-A4A4-F4B8E5055E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2" name="Text Box 5">
          <a:extLst>
            <a:ext uri="{FF2B5EF4-FFF2-40B4-BE49-F238E27FC236}">
              <a16:creationId xmlns:a16="http://schemas.microsoft.com/office/drawing/2014/main" id="{D3F5A5F5-2D12-4582-A909-314A428788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3" name="Text Box 5">
          <a:extLst>
            <a:ext uri="{FF2B5EF4-FFF2-40B4-BE49-F238E27FC236}">
              <a16:creationId xmlns:a16="http://schemas.microsoft.com/office/drawing/2014/main" id="{E122632A-4AA0-4350-B412-A5B299DE75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4" name="Text Box 5">
          <a:extLst>
            <a:ext uri="{FF2B5EF4-FFF2-40B4-BE49-F238E27FC236}">
              <a16:creationId xmlns:a16="http://schemas.microsoft.com/office/drawing/2014/main" id="{8993C1CC-6E9E-466D-935A-B50F729CAC7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5" name="Text Box 5">
          <a:extLst>
            <a:ext uri="{FF2B5EF4-FFF2-40B4-BE49-F238E27FC236}">
              <a16:creationId xmlns:a16="http://schemas.microsoft.com/office/drawing/2014/main" id="{15C3FB79-FEFB-4E99-A4E8-1B27442E548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6" name="Text Box 5">
          <a:extLst>
            <a:ext uri="{FF2B5EF4-FFF2-40B4-BE49-F238E27FC236}">
              <a16:creationId xmlns:a16="http://schemas.microsoft.com/office/drawing/2014/main" id="{BF36D79C-DFD6-4323-8CDE-EDBA02C5AA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7" name="Text Box 5">
          <a:extLst>
            <a:ext uri="{FF2B5EF4-FFF2-40B4-BE49-F238E27FC236}">
              <a16:creationId xmlns:a16="http://schemas.microsoft.com/office/drawing/2014/main" id="{1C665B32-5B3C-466D-BEA6-9D3A89A914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8" name="Text Box 5">
          <a:extLst>
            <a:ext uri="{FF2B5EF4-FFF2-40B4-BE49-F238E27FC236}">
              <a16:creationId xmlns:a16="http://schemas.microsoft.com/office/drawing/2014/main" id="{D89947E5-31EF-4E2C-B919-A6F40696C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9" name="Text Box 5">
          <a:extLst>
            <a:ext uri="{FF2B5EF4-FFF2-40B4-BE49-F238E27FC236}">
              <a16:creationId xmlns:a16="http://schemas.microsoft.com/office/drawing/2014/main" id="{073E120B-342C-4E34-A195-F03D5D2ADB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0" name="Text Box 5">
          <a:extLst>
            <a:ext uri="{FF2B5EF4-FFF2-40B4-BE49-F238E27FC236}">
              <a16:creationId xmlns:a16="http://schemas.microsoft.com/office/drawing/2014/main" id="{F7C3DBCC-D3C4-4B8A-8E63-4C71A6DC6E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1" name="Text Box 5">
          <a:extLst>
            <a:ext uri="{FF2B5EF4-FFF2-40B4-BE49-F238E27FC236}">
              <a16:creationId xmlns:a16="http://schemas.microsoft.com/office/drawing/2014/main" id="{C38F91AB-5DD0-4A84-B907-6621A609A0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72" name="Text Box 5">
          <a:extLst>
            <a:ext uri="{FF2B5EF4-FFF2-40B4-BE49-F238E27FC236}">
              <a16:creationId xmlns:a16="http://schemas.microsoft.com/office/drawing/2014/main" id="{39BDD1D0-719D-4608-BAA0-DCEE51A359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3" name="Text Box 5">
          <a:extLst>
            <a:ext uri="{FF2B5EF4-FFF2-40B4-BE49-F238E27FC236}">
              <a16:creationId xmlns:a16="http://schemas.microsoft.com/office/drawing/2014/main" id="{E72B1A38-745C-42D7-8042-02A4D5BD8E5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4" name="Text Box 5">
          <a:extLst>
            <a:ext uri="{FF2B5EF4-FFF2-40B4-BE49-F238E27FC236}">
              <a16:creationId xmlns:a16="http://schemas.microsoft.com/office/drawing/2014/main" id="{95A40447-DAAD-415D-9FA4-5BBC063127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5" name="Text Box 5">
          <a:extLst>
            <a:ext uri="{FF2B5EF4-FFF2-40B4-BE49-F238E27FC236}">
              <a16:creationId xmlns:a16="http://schemas.microsoft.com/office/drawing/2014/main" id="{93E20D80-9F0E-4567-B131-4111EC604B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6" name="Text Box 5">
          <a:extLst>
            <a:ext uri="{FF2B5EF4-FFF2-40B4-BE49-F238E27FC236}">
              <a16:creationId xmlns:a16="http://schemas.microsoft.com/office/drawing/2014/main" id="{495764E7-2468-4BF9-8585-657132935D0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77" name="Text Box 5">
          <a:extLst>
            <a:ext uri="{FF2B5EF4-FFF2-40B4-BE49-F238E27FC236}">
              <a16:creationId xmlns:a16="http://schemas.microsoft.com/office/drawing/2014/main" id="{1AE6507E-3216-4CBE-870F-58BFDC64B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8" name="Text Box 5">
          <a:extLst>
            <a:ext uri="{FF2B5EF4-FFF2-40B4-BE49-F238E27FC236}">
              <a16:creationId xmlns:a16="http://schemas.microsoft.com/office/drawing/2014/main" id="{FB5B6781-12B2-4074-9D09-75E46388B4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9" name="Text Box 5">
          <a:extLst>
            <a:ext uri="{FF2B5EF4-FFF2-40B4-BE49-F238E27FC236}">
              <a16:creationId xmlns:a16="http://schemas.microsoft.com/office/drawing/2014/main" id="{03D817F0-D31B-4E57-9C92-A46D629E3D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0" name="Text Box 5">
          <a:extLst>
            <a:ext uri="{FF2B5EF4-FFF2-40B4-BE49-F238E27FC236}">
              <a16:creationId xmlns:a16="http://schemas.microsoft.com/office/drawing/2014/main" id="{EB32F11C-42B6-4965-9541-06971E80DB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1" name="Text Box 5">
          <a:extLst>
            <a:ext uri="{FF2B5EF4-FFF2-40B4-BE49-F238E27FC236}">
              <a16:creationId xmlns:a16="http://schemas.microsoft.com/office/drawing/2014/main" id="{4D92881F-83B1-460E-B49D-D29E48C70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2" name="Text Box 5">
          <a:extLst>
            <a:ext uri="{FF2B5EF4-FFF2-40B4-BE49-F238E27FC236}">
              <a16:creationId xmlns:a16="http://schemas.microsoft.com/office/drawing/2014/main" id="{EABE3E0E-9B6A-43C6-B812-819C1FAF49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3" name="Text Box 5">
          <a:extLst>
            <a:ext uri="{FF2B5EF4-FFF2-40B4-BE49-F238E27FC236}">
              <a16:creationId xmlns:a16="http://schemas.microsoft.com/office/drawing/2014/main" id="{3B30638F-8994-4F6D-A3C0-90E02EF437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4" name="Text Box 5">
          <a:extLst>
            <a:ext uri="{FF2B5EF4-FFF2-40B4-BE49-F238E27FC236}">
              <a16:creationId xmlns:a16="http://schemas.microsoft.com/office/drawing/2014/main" id="{5D9BE1C7-B4BD-4B9F-B162-6303108643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5" name="Text Box 5">
          <a:extLst>
            <a:ext uri="{FF2B5EF4-FFF2-40B4-BE49-F238E27FC236}">
              <a16:creationId xmlns:a16="http://schemas.microsoft.com/office/drawing/2014/main" id="{89187E24-3BF6-4A34-8C82-9842132E13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6" name="Text Box 5">
          <a:extLst>
            <a:ext uri="{FF2B5EF4-FFF2-40B4-BE49-F238E27FC236}">
              <a16:creationId xmlns:a16="http://schemas.microsoft.com/office/drawing/2014/main" id="{485E67E2-1F21-432B-8335-C1116BE57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7" name="Text Box 5">
          <a:extLst>
            <a:ext uri="{FF2B5EF4-FFF2-40B4-BE49-F238E27FC236}">
              <a16:creationId xmlns:a16="http://schemas.microsoft.com/office/drawing/2014/main" id="{4D566752-7F2F-4CD1-AF5C-86D167AC30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8" name="Text Box 5">
          <a:extLst>
            <a:ext uri="{FF2B5EF4-FFF2-40B4-BE49-F238E27FC236}">
              <a16:creationId xmlns:a16="http://schemas.microsoft.com/office/drawing/2014/main" id="{F5F7B0B8-F2F6-40D7-89AE-674F1B397C8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9" name="Text Box 5">
          <a:extLst>
            <a:ext uri="{FF2B5EF4-FFF2-40B4-BE49-F238E27FC236}">
              <a16:creationId xmlns:a16="http://schemas.microsoft.com/office/drawing/2014/main" id="{FE81C904-CA6B-4C32-AFB8-790A442483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0" name="Text Box 5">
          <a:extLst>
            <a:ext uri="{FF2B5EF4-FFF2-40B4-BE49-F238E27FC236}">
              <a16:creationId xmlns:a16="http://schemas.microsoft.com/office/drawing/2014/main" id="{273FC2BE-F00F-42CE-8CEE-ADC987041E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1" name="Text Box 5">
          <a:extLst>
            <a:ext uri="{FF2B5EF4-FFF2-40B4-BE49-F238E27FC236}">
              <a16:creationId xmlns:a16="http://schemas.microsoft.com/office/drawing/2014/main" id="{55F8CEF7-0644-410B-B00E-56BEBE5FF5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2" name="Text Box 5">
          <a:extLst>
            <a:ext uri="{FF2B5EF4-FFF2-40B4-BE49-F238E27FC236}">
              <a16:creationId xmlns:a16="http://schemas.microsoft.com/office/drawing/2014/main" id="{FCF73C5D-E21A-47E1-B071-A06DBDD42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3" name="Text Box 5">
          <a:extLst>
            <a:ext uri="{FF2B5EF4-FFF2-40B4-BE49-F238E27FC236}">
              <a16:creationId xmlns:a16="http://schemas.microsoft.com/office/drawing/2014/main" id="{E0B820AB-CE32-49B7-9DD2-565413AE90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4" name="Text Box 5">
          <a:extLst>
            <a:ext uri="{FF2B5EF4-FFF2-40B4-BE49-F238E27FC236}">
              <a16:creationId xmlns:a16="http://schemas.microsoft.com/office/drawing/2014/main" id="{989764B7-0EC2-47B9-B216-D8FEBE6A89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5" name="Text Box 5">
          <a:extLst>
            <a:ext uri="{FF2B5EF4-FFF2-40B4-BE49-F238E27FC236}">
              <a16:creationId xmlns:a16="http://schemas.microsoft.com/office/drawing/2014/main" id="{D6265112-3E90-45C9-A297-D9E65253A1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6" name="Text Box 5">
          <a:extLst>
            <a:ext uri="{FF2B5EF4-FFF2-40B4-BE49-F238E27FC236}">
              <a16:creationId xmlns:a16="http://schemas.microsoft.com/office/drawing/2014/main" id="{4C0B4DC7-793B-4E28-B6A7-0A82BD4161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7" name="Text Box 5">
          <a:extLst>
            <a:ext uri="{FF2B5EF4-FFF2-40B4-BE49-F238E27FC236}">
              <a16:creationId xmlns:a16="http://schemas.microsoft.com/office/drawing/2014/main" id="{C51E01B6-DC9B-4881-8A91-87CD90010D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8" name="Text Box 5">
          <a:extLst>
            <a:ext uri="{FF2B5EF4-FFF2-40B4-BE49-F238E27FC236}">
              <a16:creationId xmlns:a16="http://schemas.microsoft.com/office/drawing/2014/main" id="{C5DFFB92-3D6B-49E2-8183-B7830130F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9" name="Text Box 5">
          <a:extLst>
            <a:ext uri="{FF2B5EF4-FFF2-40B4-BE49-F238E27FC236}">
              <a16:creationId xmlns:a16="http://schemas.microsoft.com/office/drawing/2014/main" id="{6FBFB8F5-B11C-4FB5-B8BE-028C4315E7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0" name="Text Box 5">
          <a:extLst>
            <a:ext uri="{FF2B5EF4-FFF2-40B4-BE49-F238E27FC236}">
              <a16:creationId xmlns:a16="http://schemas.microsoft.com/office/drawing/2014/main" id="{021F68AB-F987-48E6-ADF5-E7D0E98FDD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1" name="Text Box 5">
          <a:extLst>
            <a:ext uri="{FF2B5EF4-FFF2-40B4-BE49-F238E27FC236}">
              <a16:creationId xmlns:a16="http://schemas.microsoft.com/office/drawing/2014/main" id="{65C71510-E838-4133-9A76-24B57B7CC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2" name="Text Box 5">
          <a:extLst>
            <a:ext uri="{FF2B5EF4-FFF2-40B4-BE49-F238E27FC236}">
              <a16:creationId xmlns:a16="http://schemas.microsoft.com/office/drawing/2014/main" id="{7C6BDCD3-487E-49DD-88D6-307E0218DF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3" name="Text Box 5">
          <a:extLst>
            <a:ext uri="{FF2B5EF4-FFF2-40B4-BE49-F238E27FC236}">
              <a16:creationId xmlns:a16="http://schemas.microsoft.com/office/drawing/2014/main" id="{DAF48035-2A31-4408-9751-36FAE13C7B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4" name="Text Box 5">
          <a:extLst>
            <a:ext uri="{FF2B5EF4-FFF2-40B4-BE49-F238E27FC236}">
              <a16:creationId xmlns:a16="http://schemas.microsoft.com/office/drawing/2014/main" id="{17514865-06F5-4D2A-8E1C-6B79EE20B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5" name="Text Box 5">
          <a:extLst>
            <a:ext uri="{FF2B5EF4-FFF2-40B4-BE49-F238E27FC236}">
              <a16:creationId xmlns:a16="http://schemas.microsoft.com/office/drawing/2014/main" id="{D1F4F9B9-503B-497C-8698-EA6724C0B9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6" name="Text Box 5">
          <a:extLst>
            <a:ext uri="{FF2B5EF4-FFF2-40B4-BE49-F238E27FC236}">
              <a16:creationId xmlns:a16="http://schemas.microsoft.com/office/drawing/2014/main" id="{BABE32F6-C34E-4CBD-AFFA-70D385E2FC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7" name="Text Box 5">
          <a:extLst>
            <a:ext uri="{FF2B5EF4-FFF2-40B4-BE49-F238E27FC236}">
              <a16:creationId xmlns:a16="http://schemas.microsoft.com/office/drawing/2014/main" id="{DD7A19B5-D13E-48E2-B5AF-C4CB79DE26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8" name="Text Box 5">
          <a:extLst>
            <a:ext uri="{FF2B5EF4-FFF2-40B4-BE49-F238E27FC236}">
              <a16:creationId xmlns:a16="http://schemas.microsoft.com/office/drawing/2014/main" id="{E751906D-E414-45FE-ACAF-1C4CAAF1C1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9" name="Text Box 5">
          <a:extLst>
            <a:ext uri="{FF2B5EF4-FFF2-40B4-BE49-F238E27FC236}">
              <a16:creationId xmlns:a16="http://schemas.microsoft.com/office/drawing/2014/main" id="{B45F62BC-6689-4A9C-AA11-BE00BE4B82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0" name="Text Box 5">
          <a:extLst>
            <a:ext uri="{FF2B5EF4-FFF2-40B4-BE49-F238E27FC236}">
              <a16:creationId xmlns:a16="http://schemas.microsoft.com/office/drawing/2014/main" id="{FA916D46-753F-4E35-AC41-9F8E8AD7F1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1" name="Text Box 5">
          <a:extLst>
            <a:ext uri="{FF2B5EF4-FFF2-40B4-BE49-F238E27FC236}">
              <a16:creationId xmlns:a16="http://schemas.microsoft.com/office/drawing/2014/main" id="{41FC93C8-AA07-458F-A85D-4772B3BB8E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2" name="Text Box 5">
          <a:extLst>
            <a:ext uri="{FF2B5EF4-FFF2-40B4-BE49-F238E27FC236}">
              <a16:creationId xmlns:a16="http://schemas.microsoft.com/office/drawing/2014/main" id="{548FE967-5DC7-4F1A-A5CB-DABD8AC141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3" name="Text Box 5">
          <a:extLst>
            <a:ext uri="{FF2B5EF4-FFF2-40B4-BE49-F238E27FC236}">
              <a16:creationId xmlns:a16="http://schemas.microsoft.com/office/drawing/2014/main" id="{83794ECD-8459-4146-8CFB-97283A2A1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4" name="Text Box 5">
          <a:extLst>
            <a:ext uri="{FF2B5EF4-FFF2-40B4-BE49-F238E27FC236}">
              <a16:creationId xmlns:a16="http://schemas.microsoft.com/office/drawing/2014/main" id="{5F190126-A270-4D91-9FC2-A9961EA9C0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5" name="Text Box 5">
          <a:extLst>
            <a:ext uri="{FF2B5EF4-FFF2-40B4-BE49-F238E27FC236}">
              <a16:creationId xmlns:a16="http://schemas.microsoft.com/office/drawing/2014/main" id="{4B40FC01-7111-44A9-8BB1-17EA3875A8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6" name="Text Box 5">
          <a:extLst>
            <a:ext uri="{FF2B5EF4-FFF2-40B4-BE49-F238E27FC236}">
              <a16:creationId xmlns:a16="http://schemas.microsoft.com/office/drawing/2014/main" id="{63D5AE95-812D-48D3-9817-600AEFDAEB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7" name="Text Box 5">
          <a:extLst>
            <a:ext uri="{FF2B5EF4-FFF2-40B4-BE49-F238E27FC236}">
              <a16:creationId xmlns:a16="http://schemas.microsoft.com/office/drawing/2014/main" id="{FE22E899-6A56-4064-90CC-DDA07DEC14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8" name="Text Box 5">
          <a:extLst>
            <a:ext uri="{FF2B5EF4-FFF2-40B4-BE49-F238E27FC236}">
              <a16:creationId xmlns:a16="http://schemas.microsoft.com/office/drawing/2014/main" id="{9A97D17F-6941-4B1E-802B-26C2108E55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9" name="Text Box 5">
          <a:extLst>
            <a:ext uri="{FF2B5EF4-FFF2-40B4-BE49-F238E27FC236}">
              <a16:creationId xmlns:a16="http://schemas.microsoft.com/office/drawing/2014/main" id="{61B8EB2D-3E17-435E-821B-A260AECA7D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0" name="Text Box 5">
          <a:extLst>
            <a:ext uri="{FF2B5EF4-FFF2-40B4-BE49-F238E27FC236}">
              <a16:creationId xmlns:a16="http://schemas.microsoft.com/office/drawing/2014/main" id="{7F26FD69-8FB5-44CA-9181-22A69594D4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1" name="Text Box 5">
          <a:extLst>
            <a:ext uri="{FF2B5EF4-FFF2-40B4-BE49-F238E27FC236}">
              <a16:creationId xmlns:a16="http://schemas.microsoft.com/office/drawing/2014/main" id="{CDAA6DC0-4306-4069-9F3C-68C14282046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2" name="Text Box 5">
          <a:extLst>
            <a:ext uri="{FF2B5EF4-FFF2-40B4-BE49-F238E27FC236}">
              <a16:creationId xmlns:a16="http://schemas.microsoft.com/office/drawing/2014/main" id="{BA0805C1-6ABE-4769-B630-1DD82D71119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3" name="Text Box 5">
          <a:extLst>
            <a:ext uri="{FF2B5EF4-FFF2-40B4-BE49-F238E27FC236}">
              <a16:creationId xmlns:a16="http://schemas.microsoft.com/office/drawing/2014/main" id="{5FCE3B4C-07F0-45E6-A82D-257754C5A5F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4" name="Text Box 5">
          <a:extLst>
            <a:ext uri="{FF2B5EF4-FFF2-40B4-BE49-F238E27FC236}">
              <a16:creationId xmlns:a16="http://schemas.microsoft.com/office/drawing/2014/main" id="{AF377CA3-2981-4B31-ADCE-CBE6955C15C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5" name="Text Box 5">
          <a:extLst>
            <a:ext uri="{FF2B5EF4-FFF2-40B4-BE49-F238E27FC236}">
              <a16:creationId xmlns:a16="http://schemas.microsoft.com/office/drawing/2014/main" id="{E5CC4BC9-EB8F-4C9D-A158-81CA0F16C4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6" name="Text Box 5">
          <a:extLst>
            <a:ext uri="{FF2B5EF4-FFF2-40B4-BE49-F238E27FC236}">
              <a16:creationId xmlns:a16="http://schemas.microsoft.com/office/drawing/2014/main" id="{E30EC39C-D512-4332-B9AD-6B9DE68FF8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7" name="Text Box 5">
          <a:extLst>
            <a:ext uri="{FF2B5EF4-FFF2-40B4-BE49-F238E27FC236}">
              <a16:creationId xmlns:a16="http://schemas.microsoft.com/office/drawing/2014/main" id="{B989372C-1F9F-43AF-86F7-AA792B6EF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8" name="Text Box 5">
          <a:extLst>
            <a:ext uri="{FF2B5EF4-FFF2-40B4-BE49-F238E27FC236}">
              <a16:creationId xmlns:a16="http://schemas.microsoft.com/office/drawing/2014/main" id="{82029890-785B-47D5-A3D0-BDF1D52DEB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9" name="Text Box 5">
          <a:extLst>
            <a:ext uri="{FF2B5EF4-FFF2-40B4-BE49-F238E27FC236}">
              <a16:creationId xmlns:a16="http://schemas.microsoft.com/office/drawing/2014/main" id="{B7C0A838-F49F-495C-A04D-20D8649E11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0" name="Text Box 5">
          <a:extLst>
            <a:ext uri="{FF2B5EF4-FFF2-40B4-BE49-F238E27FC236}">
              <a16:creationId xmlns:a16="http://schemas.microsoft.com/office/drawing/2014/main" id="{59381C8B-3C2D-462A-A0E6-B32C365B52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1" name="Text Box 5">
          <a:extLst>
            <a:ext uri="{FF2B5EF4-FFF2-40B4-BE49-F238E27FC236}">
              <a16:creationId xmlns:a16="http://schemas.microsoft.com/office/drawing/2014/main" id="{6BEDD5CC-7F99-474D-8C05-2AAD9CE6DE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2" name="Text Box 5">
          <a:extLst>
            <a:ext uri="{FF2B5EF4-FFF2-40B4-BE49-F238E27FC236}">
              <a16:creationId xmlns:a16="http://schemas.microsoft.com/office/drawing/2014/main" id="{46B7A42A-7C42-4E6D-8607-5DBCB0530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3" name="Text Box 5">
          <a:extLst>
            <a:ext uri="{FF2B5EF4-FFF2-40B4-BE49-F238E27FC236}">
              <a16:creationId xmlns:a16="http://schemas.microsoft.com/office/drawing/2014/main" id="{CB389282-5005-4F26-A20B-9B4AC0908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4" name="Text Box 5">
          <a:extLst>
            <a:ext uri="{FF2B5EF4-FFF2-40B4-BE49-F238E27FC236}">
              <a16:creationId xmlns:a16="http://schemas.microsoft.com/office/drawing/2014/main" id="{3800AC88-C252-43AD-9A12-A5FDCC5B5C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5" name="Text Box 5">
          <a:extLst>
            <a:ext uri="{FF2B5EF4-FFF2-40B4-BE49-F238E27FC236}">
              <a16:creationId xmlns:a16="http://schemas.microsoft.com/office/drawing/2014/main" id="{87CA843D-8CA8-46FE-9185-D8E0F62858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6" name="Text Box 5">
          <a:extLst>
            <a:ext uri="{FF2B5EF4-FFF2-40B4-BE49-F238E27FC236}">
              <a16:creationId xmlns:a16="http://schemas.microsoft.com/office/drawing/2014/main" id="{992724BC-1073-4904-880F-0904CCA6AC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7" name="Text Box 5">
          <a:extLst>
            <a:ext uri="{FF2B5EF4-FFF2-40B4-BE49-F238E27FC236}">
              <a16:creationId xmlns:a16="http://schemas.microsoft.com/office/drawing/2014/main" id="{0D183064-4260-47BB-9098-3507ABD6C6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8" name="Text Box 5">
          <a:extLst>
            <a:ext uri="{FF2B5EF4-FFF2-40B4-BE49-F238E27FC236}">
              <a16:creationId xmlns:a16="http://schemas.microsoft.com/office/drawing/2014/main" id="{E0D6DADA-635D-48AF-9343-FF9EA1DF39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9" name="Text Box 5">
          <a:extLst>
            <a:ext uri="{FF2B5EF4-FFF2-40B4-BE49-F238E27FC236}">
              <a16:creationId xmlns:a16="http://schemas.microsoft.com/office/drawing/2014/main" id="{61C5AB27-9112-4B26-8003-227AB57872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0" name="Text Box 5">
          <a:extLst>
            <a:ext uri="{FF2B5EF4-FFF2-40B4-BE49-F238E27FC236}">
              <a16:creationId xmlns:a16="http://schemas.microsoft.com/office/drawing/2014/main" id="{D3B2C6B1-CE77-4B5C-8A60-3B3E990003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1" name="Text Box 5">
          <a:extLst>
            <a:ext uri="{FF2B5EF4-FFF2-40B4-BE49-F238E27FC236}">
              <a16:creationId xmlns:a16="http://schemas.microsoft.com/office/drawing/2014/main" id="{CD056863-BD13-4658-BE68-B38B43E8E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2" name="Text Box 5">
          <a:extLst>
            <a:ext uri="{FF2B5EF4-FFF2-40B4-BE49-F238E27FC236}">
              <a16:creationId xmlns:a16="http://schemas.microsoft.com/office/drawing/2014/main" id="{273CC128-CF72-4DC1-9937-0632FAAD31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3" name="Text Box 5">
          <a:extLst>
            <a:ext uri="{FF2B5EF4-FFF2-40B4-BE49-F238E27FC236}">
              <a16:creationId xmlns:a16="http://schemas.microsoft.com/office/drawing/2014/main" id="{F09EA9BB-7D67-43CF-AC2D-9DA9E0C253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4" name="Text Box 5">
          <a:extLst>
            <a:ext uri="{FF2B5EF4-FFF2-40B4-BE49-F238E27FC236}">
              <a16:creationId xmlns:a16="http://schemas.microsoft.com/office/drawing/2014/main" id="{D46CBCBF-ECC8-4387-81C2-4D5AF44E7E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5" name="Text Box 5">
          <a:extLst>
            <a:ext uri="{FF2B5EF4-FFF2-40B4-BE49-F238E27FC236}">
              <a16:creationId xmlns:a16="http://schemas.microsoft.com/office/drawing/2014/main" id="{0721DD29-97EF-4D1B-977D-E71511EC90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6" name="Text Box 5">
          <a:extLst>
            <a:ext uri="{FF2B5EF4-FFF2-40B4-BE49-F238E27FC236}">
              <a16:creationId xmlns:a16="http://schemas.microsoft.com/office/drawing/2014/main" id="{FB5A9528-BC44-48BE-AA04-3A98745A7D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7" name="Text Box 5">
          <a:extLst>
            <a:ext uri="{FF2B5EF4-FFF2-40B4-BE49-F238E27FC236}">
              <a16:creationId xmlns:a16="http://schemas.microsoft.com/office/drawing/2014/main" id="{FBA4B915-3B59-492F-BA97-94CFE9FA7D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8" name="Text Box 5">
          <a:extLst>
            <a:ext uri="{FF2B5EF4-FFF2-40B4-BE49-F238E27FC236}">
              <a16:creationId xmlns:a16="http://schemas.microsoft.com/office/drawing/2014/main" id="{31E0B6A6-A8EB-4410-9516-79FF7A9B5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9" name="Text Box 5">
          <a:extLst>
            <a:ext uri="{FF2B5EF4-FFF2-40B4-BE49-F238E27FC236}">
              <a16:creationId xmlns:a16="http://schemas.microsoft.com/office/drawing/2014/main" id="{D842365C-326E-4668-AAAF-F3627DAFB3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0" name="Text Box 5">
          <a:extLst>
            <a:ext uri="{FF2B5EF4-FFF2-40B4-BE49-F238E27FC236}">
              <a16:creationId xmlns:a16="http://schemas.microsoft.com/office/drawing/2014/main" id="{DC6CA1CF-E1EA-40D2-B45B-DAC4F0EF90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1" name="Text Box 5">
          <a:extLst>
            <a:ext uri="{FF2B5EF4-FFF2-40B4-BE49-F238E27FC236}">
              <a16:creationId xmlns:a16="http://schemas.microsoft.com/office/drawing/2014/main" id="{475B4F44-00FD-4C4E-A148-64BCFE046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2" name="Text Box 5">
          <a:extLst>
            <a:ext uri="{FF2B5EF4-FFF2-40B4-BE49-F238E27FC236}">
              <a16:creationId xmlns:a16="http://schemas.microsoft.com/office/drawing/2014/main" id="{AEFDD224-9434-4423-9244-6B3FB9E7B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3" name="Text Box 5">
          <a:extLst>
            <a:ext uri="{FF2B5EF4-FFF2-40B4-BE49-F238E27FC236}">
              <a16:creationId xmlns:a16="http://schemas.microsoft.com/office/drawing/2014/main" id="{92D94991-CCDE-43E0-B8CD-99CEC491D6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4" name="Text Box 5">
          <a:extLst>
            <a:ext uri="{FF2B5EF4-FFF2-40B4-BE49-F238E27FC236}">
              <a16:creationId xmlns:a16="http://schemas.microsoft.com/office/drawing/2014/main" id="{A1AF19EA-A5C7-4DAD-9972-698ADFFED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5" name="Text Box 5">
          <a:extLst>
            <a:ext uri="{FF2B5EF4-FFF2-40B4-BE49-F238E27FC236}">
              <a16:creationId xmlns:a16="http://schemas.microsoft.com/office/drawing/2014/main" id="{2194524C-B623-4A66-8AED-07C0E23B3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6" name="Text Box 5">
          <a:extLst>
            <a:ext uri="{FF2B5EF4-FFF2-40B4-BE49-F238E27FC236}">
              <a16:creationId xmlns:a16="http://schemas.microsoft.com/office/drawing/2014/main" id="{60881542-D17B-4BB5-A9B1-123CDFDD68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7" name="Text Box 5">
          <a:extLst>
            <a:ext uri="{FF2B5EF4-FFF2-40B4-BE49-F238E27FC236}">
              <a16:creationId xmlns:a16="http://schemas.microsoft.com/office/drawing/2014/main" id="{CB3C60A4-0732-4D27-825C-F944A5F65B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8" name="Text Box 5">
          <a:extLst>
            <a:ext uri="{FF2B5EF4-FFF2-40B4-BE49-F238E27FC236}">
              <a16:creationId xmlns:a16="http://schemas.microsoft.com/office/drawing/2014/main" id="{16250C5F-A774-4573-8FB8-5DC11B49F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9" name="Text Box 5">
          <a:extLst>
            <a:ext uri="{FF2B5EF4-FFF2-40B4-BE49-F238E27FC236}">
              <a16:creationId xmlns:a16="http://schemas.microsoft.com/office/drawing/2014/main" id="{26D447D8-D323-4C6D-938C-E8C3FDEA12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0" name="Text Box 5">
          <a:extLst>
            <a:ext uri="{FF2B5EF4-FFF2-40B4-BE49-F238E27FC236}">
              <a16:creationId xmlns:a16="http://schemas.microsoft.com/office/drawing/2014/main" id="{F9DF947B-620A-46C8-84BE-7AE4A40EEC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1" name="Text Box 5">
          <a:extLst>
            <a:ext uri="{FF2B5EF4-FFF2-40B4-BE49-F238E27FC236}">
              <a16:creationId xmlns:a16="http://schemas.microsoft.com/office/drawing/2014/main" id="{5AFFEABD-F50D-45CE-AFD5-9F6D2F6C0F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2" name="Text Box 5">
          <a:extLst>
            <a:ext uri="{FF2B5EF4-FFF2-40B4-BE49-F238E27FC236}">
              <a16:creationId xmlns:a16="http://schemas.microsoft.com/office/drawing/2014/main" id="{78D6F3E8-2608-4C47-A198-51910E04F5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3" name="Text Box 5">
          <a:extLst>
            <a:ext uri="{FF2B5EF4-FFF2-40B4-BE49-F238E27FC236}">
              <a16:creationId xmlns:a16="http://schemas.microsoft.com/office/drawing/2014/main" id="{FAE31614-0ABA-474D-B5CC-82D56EF71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4" name="Text Box 5">
          <a:extLst>
            <a:ext uri="{FF2B5EF4-FFF2-40B4-BE49-F238E27FC236}">
              <a16:creationId xmlns:a16="http://schemas.microsoft.com/office/drawing/2014/main" id="{C1954947-76B4-4C06-BE45-2FA0251CF4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5" name="Text Box 5">
          <a:extLst>
            <a:ext uri="{FF2B5EF4-FFF2-40B4-BE49-F238E27FC236}">
              <a16:creationId xmlns:a16="http://schemas.microsoft.com/office/drawing/2014/main" id="{3AAB5423-E058-49FD-ACD4-25CEA4653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6" name="Text Box 5">
          <a:extLst>
            <a:ext uri="{FF2B5EF4-FFF2-40B4-BE49-F238E27FC236}">
              <a16:creationId xmlns:a16="http://schemas.microsoft.com/office/drawing/2014/main" id="{3EFFA293-B748-4093-8D3C-8A083FC704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7" name="Text Box 5">
          <a:extLst>
            <a:ext uri="{FF2B5EF4-FFF2-40B4-BE49-F238E27FC236}">
              <a16:creationId xmlns:a16="http://schemas.microsoft.com/office/drawing/2014/main" id="{031A064F-0500-4C6A-A4D6-DA722D5963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8" name="Text Box 5">
          <a:extLst>
            <a:ext uri="{FF2B5EF4-FFF2-40B4-BE49-F238E27FC236}">
              <a16:creationId xmlns:a16="http://schemas.microsoft.com/office/drawing/2014/main" id="{06E4D1E4-BB24-4545-94FE-3043106FF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69" name="Text Box 5">
          <a:extLst>
            <a:ext uri="{FF2B5EF4-FFF2-40B4-BE49-F238E27FC236}">
              <a16:creationId xmlns:a16="http://schemas.microsoft.com/office/drawing/2014/main" id="{D4DBE443-B214-4340-8DA7-9B4510F443C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0" name="Text Box 5">
          <a:extLst>
            <a:ext uri="{FF2B5EF4-FFF2-40B4-BE49-F238E27FC236}">
              <a16:creationId xmlns:a16="http://schemas.microsoft.com/office/drawing/2014/main" id="{4F0CAE6E-7EAC-4EB4-90CF-3D89146356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1" name="Text Box 5">
          <a:extLst>
            <a:ext uri="{FF2B5EF4-FFF2-40B4-BE49-F238E27FC236}">
              <a16:creationId xmlns:a16="http://schemas.microsoft.com/office/drawing/2014/main" id="{91C4F9D1-0452-4024-A7DF-0F058243BF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72" name="Text Box 5">
          <a:extLst>
            <a:ext uri="{FF2B5EF4-FFF2-40B4-BE49-F238E27FC236}">
              <a16:creationId xmlns:a16="http://schemas.microsoft.com/office/drawing/2014/main" id="{4B4C72FE-022E-41AB-82CF-4E4192D3C55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3" name="Text Box 5">
          <a:extLst>
            <a:ext uri="{FF2B5EF4-FFF2-40B4-BE49-F238E27FC236}">
              <a16:creationId xmlns:a16="http://schemas.microsoft.com/office/drawing/2014/main" id="{20390A4F-FCF9-429D-A899-BD0305AC53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4" name="Text Box 5">
          <a:extLst>
            <a:ext uri="{FF2B5EF4-FFF2-40B4-BE49-F238E27FC236}">
              <a16:creationId xmlns:a16="http://schemas.microsoft.com/office/drawing/2014/main" id="{22FCFAA0-A4F4-4C34-9922-E68FF6F951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5" name="Text Box 5">
          <a:extLst>
            <a:ext uri="{FF2B5EF4-FFF2-40B4-BE49-F238E27FC236}">
              <a16:creationId xmlns:a16="http://schemas.microsoft.com/office/drawing/2014/main" id="{FA4F110D-A46B-49E9-B49B-15187A426F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6" name="Text Box 5">
          <a:extLst>
            <a:ext uri="{FF2B5EF4-FFF2-40B4-BE49-F238E27FC236}">
              <a16:creationId xmlns:a16="http://schemas.microsoft.com/office/drawing/2014/main" id="{1B509AF2-3017-4E62-9B92-DBC426E2C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7" name="Text Box 5">
          <a:extLst>
            <a:ext uri="{FF2B5EF4-FFF2-40B4-BE49-F238E27FC236}">
              <a16:creationId xmlns:a16="http://schemas.microsoft.com/office/drawing/2014/main" id="{D28A1747-BFF1-41D7-A825-2C939AE60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8" name="Text Box 5">
          <a:extLst>
            <a:ext uri="{FF2B5EF4-FFF2-40B4-BE49-F238E27FC236}">
              <a16:creationId xmlns:a16="http://schemas.microsoft.com/office/drawing/2014/main" id="{0C46B7B5-588D-4308-BD8E-2D48AF1EAD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9" name="Text Box 5">
          <a:extLst>
            <a:ext uri="{FF2B5EF4-FFF2-40B4-BE49-F238E27FC236}">
              <a16:creationId xmlns:a16="http://schemas.microsoft.com/office/drawing/2014/main" id="{17121975-C0B9-4E29-BE08-9222EF3934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0" name="Text Box 5">
          <a:extLst>
            <a:ext uri="{FF2B5EF4-FFF2-40B4-BE49-F238E27FC236}">
              <a16:creationId xmlns:a16="http://schemas.microsoft.com/office/drawing/2014/main" id="{2A1E01BA-B250-4CEE-A07E-195499A57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1" name="Text Box 5">
          <a:extLst>
            <a:ext uri="{FF2B5EF4-FFF2-40B4-BE49-F238E27FC236}">
              <a16:creationId xmlns:a16="http://schemas.microsoft.com/office/drawing/2014/main" id="{22BC7018-BAED-48C6-97EE-C39392A42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2" name="Text Box 5">
          <a:extLst>
            <a:ext uri="{FF2B5EF4-FFF2-40B4-BE49-F238E27FC236}">
              <a16:creationId xmlns:a16="http://schemas.microsoft.com/office/drawing/2014/main" id="{DB986D59-6EC6-4391-8939-23474D9A9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3" name="Text Box 5">
          <a:extLst>
            <a:ext uri="{FF2B5EF4-FFF2-40B4-BE49-F238E27FC236}">
              <a16:creationId xmlns:a16="http://schemas.microsoft.com/office/drawing/2014/main" id="{8C66442F-C2BF-47F9-9729-63CD6BE8ED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4" name="Text Box 5">
          <a:extLst>
            <a:ext uri="{FF2B5EF4-FFF2-40B4-BE49-F238E27FC236}">
              <a16:creationId xmlns:a16="http://schemas.microsoft.com/office/drawing/2014/main" id="{C5B64451-E26D-42FF-BDA1-2FD6B8736A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5" name="Text Box 5">
          <a:extLst>
            <a:ext uri="{FF2B5EF4-FFF2-40B4-BE49-F238E27FC236}">
              <a16:creationId xmlns:a16="http://schemas.microsoft.com/office/drawing/2014/main" id="{4E237D3F-776D-4501-8695-C9208FF862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6" name="Text Box 5">
          <a:extLst>
            <a:ext uri="{FF2B5EF4-FFF2-40B4-BE49-F238E27FC236}">
              <a16:creationId xmlns:a16="http://schemas.microsoft.com/office/drawing/2014/main" id="{5D722FD0-AA1C-4595-A49C-E98759C3328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7" name="Text Box 5">
          <a:extLst>
            <a:ext uri="{FF2B5EF4-FFF2-40B4-BE49-F238E27FC236}">
              <a16:creationId xmlns:a16="http://schemas.microsoft.com/office/drawing/2014/main" id="{F7B2517F-ECD1-4706-B8C7-9C34461BBC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8" name="Text Box 5">
          <a:extLst>
            <a:ext uri="{FF2B5EF4-FFF2-40B4-BE49-F238E27FC236}">
              <a16:creationId xmlns:a16="http://schemas.microsoft.com/office/drawing/2014/main" id="{2344A6C4-855C-487B-945C-FF0272AC4E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9" name="Text Box 5">
          <a:extLst>
            <a:ext uri="{FF2B5EF4-FFF2-40B4-BE49-F238E27FC236}">
              <a16:creationId xmlns:a16="http://schemas.microsoft.com/office/drawing/2014/main" id="{2709B729-95BB-4A01-992B-8A98CCE526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0" name="Text Box 5">
          <a:extLst>
            <a:ext uri="{FF2B5EF4-FFF2-40B4-BE49-F238E27FC236}">
              <a16:creationId xmlns:a16="http://schemas.microsoft.com/office/drawing/2014/main" id="{84D3D888-132A-49AD-9C74-B5D16734FF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1" name="Text Box 5">
          <a:extLst>
            <a:ext uri="{FF2B5EF4-FFF2-40B4-BE49-F238E27FC236}">
              <a16:creationId xmlns:a16="http://schemas.microsoft.com/office/drawing/2014/main" id="{910DE043-2BEA-45EA-BD51-9B8F7E046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2" name="Text Box 5">
          <a:extLst>
            <a:ext uri="{FF2B5EF4-FFF2-40B4-BE49-F238E27FC236}">
              <a16:creationId xmlns:a16="http://schemas.microsoft.com/office/drawing/2014/main" id="{68AF0D72-5744-47B8-808A-A31B796D2F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3" name="Text Box 5">
          <a:extLst>
            <a:ext uri="{FF2B5EF4-FFF2-40B4-BE49-F238E27FC236}">
              <a16:creationId xmlns:a16="http://schemas.microsoft.com/office/drawing/2014/main" id="{27B5B10A-E79E-407D-B44B-F91E70F46F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4" name="Text Box 5">
          <a:extLst>
            <a:ext uri="{FF2B5EF4-FFF2-40B4-BE49-F238E27FC236}">
              <a16:creationId xmlns:a16="http://schemas.microsoft.com/office/drawing/2014/main" id="{741AC775-E003-4ADB-AF51-2517480D63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5" name="Text Box 5">
          <a:extLst>
            <a:ext uri="{FF2B5EF4-FFF2-40B4-BE49-F238E27FC236}">
              <a16:creationId xmlns:a16="http://schemas.microsoft.com/office/drawing/2014/main" id="{1DE4D6DB-3538-49DA-8B11-A4C979A2BD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6" name="Text Box 5">
          <a:extLst>
            <a:ext uri="{FF2B5EF4-FFF2-40B4-BE49-F238E27FC236}">
              <a16:creationId xmlns:a16="http://schemas.microsoft.com/office/drawing/2014/main" id="{CC4D1B5F-0CD3-4EFF-9578-C99D4AE9BB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7" name="Text Box 5">
          <a:extLst>
            <a:ext uri="{FF2B5EF4-FFF2-40B4-BE49-F238E27FC236}">
              <a16:creationId xmlns:a16="http://schemas.microsoft.com/office/drawing/2014/main" id="{10DABA04-75FF-4A7D-841B-281FDCF1DB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8" name="Text Box 5">
          <a:extLst>
            <a:ext uri="{FF2B5EF4-FFF2-40B4-BE49-F238E27FC236}">
              <a16:creationId xmlns:a16="http://schemas.microsoft.com/office/drawing/2014/main" id="{0EB49FA1-3938-4561-83C5-D12051AD6A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9" name="Text Box 5">
          <a:extLst>
            <a:ext uri="{FF2B5EF4-FFF2-40B4-BE49-F238E27FC236}">
              <a16:creationId xmlns:a16="http://schemas.microsoft.com/office/drawing/2014/main" id="{FCB5A4C9-6D69-41AD-8BA6-E230400FB9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0" name="Text Box 5">
          <a:extLst>
            <a:ext uri="{FF2B5EF4-FFF2-40B4-BE49-F238E27FC236}">
              <a16:creationId xmlns:a16="http://schemas.microsoft.com/office/drawing/2014/main" id="{BCE23B86-A5C8-46C4-BEF4-80A788AE11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1" name="Text Box 5">
          <a:extLst>
            <a:ext uri="{FF2B5EF4-FFF2-40B4-BE49-F238E27FC236}">
              <a16:creationId xmlns:a16="http://schemas.microsoft.com/office/drawing/2014/main" id="{63C1558D-DDA7-4BD1-9964-6E8DDC58CC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2" name="Text Box 5">
          <a:extLst>
            <a:ext uri="{FF2B5EF4-FFF2-40B4-BE49-F238E27FC236}">
              <a16:creationId xmlns:a16="http://schemas.microsoft.com/office/drawing/2014/main" id="{4544E981-057D-4685-9048-4FF8BBCADC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3" name="Text Box 5">
          <a:extLst>
            <a:ext uri="{FF2B5EF4-FFF2-40B4-BE49-F238E27FC236}">
              <a16:creationId xmlns:a16="http://schemas.microsoft.com/office/drawing/2014/main" id="{D2AA64C1-9CF5-46B8-A277-B68DA74046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4" name="Text Box 5">
          <a:extLst>
            <a:ext uri="{FF2B5EF4-FFF2-40B4-BE49-F238E27FC236}">
              <a16:creationId xmlns:a16="http://schemas.microsoft.com/office/drawing/2014/main" id="{52A699A8-281C-48CE-AD9A-73C95DCC80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5" name="Text Box 5">
          <a:extLst>
            <a:ext uri="{FF2B5EF4-FFF2-40B4-BE49-F238E27FC236}">
              <a16:creationId xmlns:a16="http://schemas.microsoft.com/office/drawing/2014/main" id="{6FAD84D8-78BC-472D-B3D5-D2EA0319BB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6" name="Text Box 5">
          <a:extLst>
            <a:ext uri="{FF2B5EF4-FFF2-40B4-BE49-F238E27FC236}">
              <a16:creationId xmlns:a16="http://schemas.microsoft.com/office/drawing/2014/main" id="{E387F6A6-E792-48B5-B21A-72DDA17DDD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7" name="Text Box 5">
          <a:extLst>
            <a:ext uri="{FF2B5EF4-FFF2-40B4-BE49-F238E27FC236}">
              <a16:creationId xmlns:a16="http://schemas.microsoft.com/office/drawing/2014/main" id="{5D2F0CB2-989B-4295-9A9C-9C7B761B5B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8" name="Text Box 5">
          <a:extLst>
            <a:ext uri="{FF2B5EF4-FFF2-40B4-BE49-F238E27FC236}">
              <a16:creationId xmlns:a16="http://schemas.microsoft.com/office/drawing/2014/main" id="{B086514C-8AA7-4BD0-9EFB-D082EF50C1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9" name="Text Box 5">
          <a:extLst>
            <a:ext uri="{FF2B5EF4-FFF2-40B4-BE49-F238E27FC236}">
              <a16:creationId xmlns:a16="http://schemas.microsoft.com/office/drawing/2014/main" id="{6D90969A-4663-4041-838D-2357B9469A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0" name="Text Box 5">
          <a:extLst>
            <a:ext uri="{FF2B5EF4-FFF2-40B4-BE49-F238E27FC236}">
              <a16:creationId xmlns:a16="http://schemas.microsoft.com/office/drawing/2014/main" id="{FBEC07A9-6D44-4AF2-BE17-0292314EF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1" name="Text Box 5">
          <a:extLst>
            <a:ext uri="{FF2B5EF4-FFF2-40B4-BE49-F238E27FC236}">
              <a16:creationId xmlns:a16="http://schemas.microsoft.com/office/drawing/2014/main" id="{217DC393-921C-4AF3-819A-D89EFA3CAD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2" name="Text Box 5">
          <a:extLst>
            <a:ext uri="{FF2B5EF4-FFF2-40B4-BE49-F238E27FC236}">
              <a16:creationId xmlns:a16="http://schemas.microsoft.com/office/drawing/2014/main" id="{81433F28-1EC5-447B-B7C9-DA75C9E962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3" name="Text Box 5">
          <a:extLst>
            <a:ext uri="{FF2B5EF4-FFF2-40B4-BE49-F238E27FC236}">
              <a16:creationId xmlns:a16="http://schemas.microsoft.com/office/drawing/2014/main" id="{6D27E90C-D32B-41DA-962F-F0C797148D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4" name="Text Box 5">
          <a:extLst>
            <a:ext uri="{FF2B5EF4-FFF2-40B4-BE49-F238E27FC236}">
              <a16:creationId xmlns:a16="http://schemas.microsoft.com/office/drawing/2014/main" id="{A510841D-558F-475A-859D-DE0181A1E4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5" name="Text Box 5">
          <a:extLst>
            <a:ext uri="{FF2B5EF4-FFF2-40B4-BE49-F238E27FC236}">
              <a16:creationId xmlns:a16="http://schemas.microsoft.com/office/drawing/2014/main" id="{B199E0A9-32D8-4E64-8281-438A745527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6" name="Text Box 5">
          <a:extLst>
            <a:ext uri="{FF2B5EF4-FFF2-40B4-BE49-F238E27FC236}">
              <a16:creationId xmlns:a16="http://schemas.microsoft.com/office/drawing/2014/main" id="{E4E68DFB-406C-487C-9BB3-4A1CBB4CA0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17" name="Text Box 5">
          <a:extLst>
            <a:ext uri="{FF2B5EF4-FFF2-40B4-BE49-F238E27FC236}">
              <a16:creationId xmlns:a16="http://schemas.microsoft.com/office/drawing/2014/main" id="{6100F015-86C4-45F0-86E7-EEF88356AFE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8" name="Text Box 5">
          <a:extLst>
            <a:ext uri="{FF2B5EF4-FFF2-40B4-BE49-F238E27FC236}">
              <a16:creationId xmlns:a16="http://schemas.microsoft.com/office/drawing/2014/main" id="{DD29E59A-001F-437B-A347-9264586551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9" name="Text Box 5">
          <a:extLst>
            <a:ext uri="{FF2B5EF4-FFF2-40B4-BE49-F238E27FC236}">
              <a16:creationId xmlns:a16="http://schemas.microsoft.com/office/drawing/2014/main" id="{307D92E7-19DF-4B16-A258-346A10AD47D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20" name="Text Box 5">
          <a:extLst>
            <a:ext uri="{FF2B5EF4-FFF2-40B4-BE49-F238E27FC236}">
              <a16:creationId xmlns:a16="http://schemas.microsoft.com/office/drawing/2014/main" id="{A9B479BA-338B-4562-AD6B-04DA73A8EF1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1" name="Text Box 5">
          <a:extLst>
            <a:ext uri="{FF2B5EF4-FFF2-40B4-BE49-F238E27FC236}">
              <a16:creationId xmlns:a16="http://schemas.microsoft.com/office/drawing/2014/main" id="{F3CFAC6F-BE18-4EF6-8B69-2042CD212D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2" name="Text Box 5">
          <a:extLst>
            <a:ext uri="{FF2B5EF4-FFF2-40B4-BE49-F238E27FC236}">
              <a16:creationId xmlns:a16="http://schemas.microsoft.com/office/drawing/2014/main" id="{DDE27D7C-BD29-4AF4-B655-6D2D48473B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3" name="Text Box 5">
          <a:extLst>
            <a:ext uri="{FF2B5EF4-FFF2-40B4-BE49-F238E27FC236}">
              <a16:creationId xmlns:a16="http://schemas.microsoft.com/office/drawing/2014/main" id="{A99E12B5-62B2-4C41-B18F-9FB7F133ED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4" name="Text Box 5">
          <a:extLst>
            <a:ext uri="{FF2B5EF4-FFF2-40B4-BE49-F238E27FC236}">
              <a16:creationId xmlns:a16="http://schemas.microsoft.com/office/drawing/2014/main" id="{A1E0DEE1-3092-4DC0-B81F-2B66621D2D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5" name="Text Box 5">
          <a:extLst>
            <a:ext uri="{FF2B5EF4-FFF2-40B4-BE49-F238E27FC236}">
              <a16:creationId xmlns:a16="http://schemas.microsoft.com/office/drawing/2014/main" id="{E1820D92-CF8D-4F8F-9B98-3D1B2B50792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6" name="Text Box 5">
          <a:extLst>
            <a:ext uri="{FF2B5EF4-FFF2-40B4-BE49-F238E27FC236}">
              <a16:creationId xmlns:a16="http://schemas.microsoft.com/office/drawing/2014/main" id="{65B53451-9959-4CA6-BEF7-4592C6C12A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7" name="Text Box 5">
          <a:extLst>
            <a:ext uri="{FF2B5EF4-FFF2-40B4-BE49-F238E27FC236}">
              <a16:creationId xmlns:a16="http://schemas.microsoft.com/office/drawing/2014/main" id="{47677DC2-8C69-4346-9FAC-E4CF3A6795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8" name="Text Box 5">
          <a:extLst>
            <a:ext uri="{FF2B5EF4-FFF2-40B4-BE49-F238E27FC236}">
              <a16:creationId xmlns:a16="http://schemas.microsoft.com/office/drawing/2014/main" id="{43528BEB-1730-448F-84B3-45C9695504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9" name="Text Box 5">
          <a:extLst>
            <a:ext uri="{FF2B5EF4-FFF2-40B4-BE49-F238E27FC236}">
              <a16:creationId xmlns:a16="http://schemas.microsoft.com/office/drawing/2014/main" id="{598BCAFB-66E6-4D2C-AFC8-5149EA1CBE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0" name="Text Box 5">
          <a:extLst>
            <a:ext uri="{FF2B5EF4-FFF2-40B4-BE49-F238E27FC236}">
              <a16:creationId xmlns:a16="http://schemas.microsoft.com/office/drawing/2014/main" id="{CAB32505-0734-4709-B3E7-C5AD61135D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1" name="Text Box 5">
          <a:extLst>
            <a:ext uri="{FF2B5EF4-FFF2-40B4-BE49-F238E27FC236}">
              <a16:creationId xmlns:a16="http://schemas.microsoft.com/office/drawing/2014/main" id="{DEC2DABA-C6C3-4616-BF04-8898CA434C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2" name="Text Box 5">
          <a:extLst>
            <a:ext uri="{FF2B5EF4-FFF2-40B4-BE49-F238E27FC236}">
              <a16:creationId xmlns:a16="http://schemas.microsoft.com/office/drawing/2014/main" id="{59CDF962-88D4-4B4F-AB94-8BDA460778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3" name="Text Box 5">
          <a:extLst>
            <a:ext uri="{FF2B5EF4-FFF2-40B4-BE49-F238E27FC236}">
              <a16:creationId xmlns:a16="http://schemas.microsoft.com/office/drawing/2014/main" id="{E52F2175-7CFA-4EFC-B756-846F2BF517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4" name="Text Box 5">
          <a:extLst>
            <a:ext uri="{FF2B5EF4-FFF2-40B4-BE49-F238E27FC236}">
              <a16:creationId xmlns:a16="http://schemas.microsoft.com/office/drawing/2014/main" id="{92E4BED3-1562-4E3E-9822-CAC7B90A9DF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5" name="Text Box 5">
          <a:extLst>
            <a:ext uri="{FF2B5EF4-FFF2-40B4-BE49-F238E27FC236}">
              <a16:creationId xmlns:a16="http://schemas.microsoft.com/office/drawing/2014/main" id="{5D257BE3-E46B-4DF5-AC92-385C43CF7A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6" name="Text Box 5">
          <a:extLst>
            <a:ext uri="{FF2B5EF4-FFF2-40B4-BE49-F238E27FC236}">
              <a16:creationId xmlns:a16="http://schemas.microsoft.com/office/drawing/2014/main" id="{6681B746-70FC-4CE6-9B66-C84783F41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7" name="Text Box 5">
          <a:extLst>
            <a:ext uri="{FF2B5EF4-FFF2-40B4-BE49-F238E27FC236}">
              <a16:creationId xmlns:a16="http://schemas.microsoft.com/office/drawing/2014/main" id="{E34A54DB-4D0F-4218-86EA-A3C186105E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8" name="Text Box 5">
          <a:extLst>
            <a:ext uri="{FF2B5EF4-FFF2-40B4-BE49-F238E27FC236}">
              <a16:creationId xmlns:a16="http://schemas.microsoft.com/office/drawing/2014/main" id="{DC095B20-B626-4606-84F6-45C9FF3BD3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9" name="Text Box 5">
          <a:extLst>
            <a:ext uri="{FF2B5EF4-FFF2-40B4-BE49-F238E27FC236}">
              <a16:creationId xmlns:a16="http://schemas.microsoft.com/office/drawing/2014/main" id="{69CEA33E-3B3C-4B6A-BFB0-5747B62A4C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0" name="Text Box 5">
          <a:extLst>
            <a:ext uri="{FF2B5EF4-FFF2-40B4-BE49-F238E27FC236}">
              <a16:creationId xmlns:a16="http://schemas.microsoft.com/office/drawing/2014/main" id="{84A4C850-E5AC-445A-A21E-0BF38EF244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1" name="Text Box 5">
          <a:extLst>
            <a:ext uri="{FF2B5EF4-FFF2-40B4-BE49-F238E27FC236}">
              <a16:creationId xmlns:a16="http://schemas.microsoft.com/office/drawing/2014/main" id="{81CCAF0B-DAB8-4B7E-975A-F3E24C9CB4C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2" name="Text Box 5">
          <a:extLst>
            <a:ext uri="{FF2B5EF4-FFF2-40B4-BE49-F238E27FC236}">
              <a16:creationId xmlns:a16="http://schemas.microsoft.com/office/drawing/2014/main" id="{9F4081B7-56C4-4746-B951-AA6BCCBE52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3" name="Text Box 5">
          <a:extLst>
            <a:ext uri="{FF2B5EF4-FFF2-40B4-BE49-F238E27FC236}">
              <a16:creationId xmlns:a16="http://schemas.microsoft.com/office/drawing/2014/main" id="{24048001-84F2-4A0B-9BE2-46560618ABE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4" name="Text Box 5">
          <a:extLst>
            <a:ext uri="{FF2B5EF4-FFF2-40B4-BE49-F238E27FC236}">
              <a16:creationId xmlns:a16="http://schemas.microsoft.com/office/drawing/2014/main" id="{5D2ADF6C-CC2E-4E57-B3ED-D30FED98E9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5" name="Text Box 5">
          <a:extLst>
            <a:ext uri="{FF2B5EF4-FFF2-40B4-BE49-F238E27FC236}">
              <a16:creationId xmlns:a16="http://schemas.microsoft.com/office/drawing/2014/main" id="{7D916A7A-D417-4BCA-987F-9EA1AECF3BA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6" name="Text Box 5">
          <a:extLst>
            <a:ext uri="{FF2B5EF4-FFF2-40B4-BE49-F238E27FC236}">
              <a16:creationId xmlns:a16="http://schemas.microsoft.com/office/drawing/2014/main" id="{BC7E2CD7-3A83-43D0-9252-BAED13132D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7" name="Text Box 5">
          <a:extLst>
            <a:ext uri="{FF2B5EF4-FFF2-40B4-BE49-F238E27FC236}">
              <a16:creationId xmlns:a16="http://schemas.microsoft.com/office/drawing/2014/main" id="{D84770FB-3FED-43D8-8C35-5A293CE139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8" name="Text Box 5">
          <a:extLst>
            <a:ext uri="{FF2B5EF4-FFF2-40B4-BE49-F238E27FC236}">
              <a16:creationId xmlns:a16="http://schemas.microsoft.com/office/drawing/2014/main" id="{405C8BE6-9326-4A66-8E5D-F0AA8F26C4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9" name="Text Box 5">
          <a:extLst>
            <a:ext uri="{FF2B5EF4-FFF2-40B4-BE49-F238E27FC236}">
              <a16:creationId xmlns:a16="http://schemas.microsoft.com/office/drawing/2014/main" id="{DA484F7A-85BB-4C11-8FB7-71501BFDB9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0" name="Text Box 5">
          <a:extLst>
            <a:ext uri="{FF2B5EF4-FFF2-40B4-BE49-F238E27FC236}">
              <a16:creationId xmlns:a16="http://schemas.microsoft.com/office/drawing/2014/main" id="{BD7A32DC-AE7E-4334-9E50-94ED25C976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1" name="Text Box 5">
          <a:extLst>
            <a:ext uri="{FF2B5EF4-FFF2-40B4-BE49-F238E27FC236}">
              <a16:creationId xmlns:a16="http://schemas.microsoft.com/office/drawing/2014/main" id="{4BCD154E-D194-48BC-A978-FAF22E1616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2" name="Text Box 5">
          <a:extLst>
            <a:ext uri="{FF2B5EF4-FFF2-40B4-BE49-F238E27FC236}">
              <a16:creationId xmlns:a16="http://schemas.microsoft.com/office/drawing/2014/main" id="{19B14E6C-C731-444D-AF00-17B09831D7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3" name="Text Box 5">
          <a:extLst>
            <a:ext uri="{FF2B5EF4-FFF2-40B4-BE49-F238E27FC236}">
              <a16:creationId xmlns:a16="http://schemas.microsoft.com/office/drawing/2014/main" id="{4A8A0958-131F-4D84-A314-9156867B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4" name="Text Box 5">
          <a:extLst>
            <a:ext uri="{FF2B5EF4-FFF2-40B4-BE49-F238E27FC236}">
              <a16:creationId xmlns:a16="http://schemas.microsoft.com/office/drawing/2014/main" id="{7970385A-E981-4FCA-BBA2-C4E56EDFBBA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5" name="Text Box 5">
          <a:extLst>
            <a:ext uri="{FF2B5EF4-FFF2-40B4-BE49-F238E27FC236}">
              <a16:creationId xmlns:a16="http://schemas.microsoft.com/office/drawing/2014/main" id="{497A5FD8-91B5-49D5-B87A-752EFBDF0C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6" name="Text Box 5">
          <a:extLst>
            <a:ext uri="{FF2B5EF4-FFF2-40B4-BE49-F238E27FC236}">
              <a16:creationId xmlns:a16="http://schemas.microsoft.com/office/drawing/2014/main" id="{224393C2-906C-41F4-8C8C-CDA5BC6B99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7" name="Text Box 5">
          <a:extLst>
            <a:ext uri="{FF2B5EF4-FFF2-40B4-BE49-F238E27FC236}">
              <a16:creationId xmlns:a16="http://schemas.microsoft.com/office/drawing/2014/main" id="{AAB46F18-2FD2-4F1F-A528-A0858116CE4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8" name="Text Box 5">
          <a:extLst>
            <a:ext uri="{FF2B5EF4-FFF2-40B4-BE49-F238E27FC236}">
              <a16:creationId xmlns:a16="http://schemas.microsoft.com/office/drawing/2014/main" id="{BB2637FB-DA70-4016-8116-73760CDAFE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9" name="Text Box 5">
          <a:extLst>
            <a:ext uri="{FF2B5EF4-FFF2-40B4-BE49-F238E27FC236}">
              <a16:creationId xmlns:a16="http://schemas.microsoft.com/office/drawing/2014/main" id="{2F59A32F-361D-4A42-A941-551CF76A26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0" name="Text Box 5">
          <a:extLst>
            <a:ext uri="{FF2B5EF4-FFF2-40B4-BE49-F238E27FC236}">
              <a16:creationId xmlns:a16="http://schemas.microsoft.com/office/drawing/2014/main" id="{5F4E0393-784F-4620-A3B5-044618929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1" name="Text Box 5">
          <a:extLst>
            <a:ext uri="{FF2B5EF4-FFF2-40B4-BE49-F238E27FC236}">
              <a16:creationId xmlns:a16="http://schemas.microsoft.com/office/drawing/2014/main" id="{0692BDD8-EEE0-461F-AB07-B068F1B175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2" name="Text Box 5">
          <a:extLst>
            <a:ext uri="{FF2B5EF4-FFF2-40B4-BE49-F238E27FC236}">
              <a16:creationId xmlns:a16="http://schemas.microsoft.com/office/drawing/2014/main" id="{82991800-59AD-4544-8BCA-4C85BEAF27A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3" name="Text Box 5">
          <a:extLst>
            <a:ext uri="{FF2B5EF4-FFF2-40B4-BE49-F238E27FC236}">
              <a16:creationId xmlns:a16="http://schemas.microsoft.com/office/drawing/2014/main" id="{40E68E97-F6CA-4663-911C-87BD986486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4" name="Text Box 5">
          <a:extLst>
            <a:ext uri="{FF2B5EF4-FFF2-40B4-BE49-F238E27FC236}">
              <a16:creationId xmlns:a16="http://schemas.microsoft.com/office/drawing/2014/main" id="{5013C29B-2C98-4A3A-96BD-5E75B40849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5" name="Text Box 5">
          <a:extLst>
            <a:ext uri="{FF2B5EF4-FFF2-40B4-BE49-F238E27FC236}">
              <a16:creationId xmlns:a16="http://schemas.microsoft.com/office/drawing/2014/main" id="{4B120BB2-C7B5-43BC-80DF-6E216769F172}"/>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6" name="Text Box 5">
          <a:extLst>
            <a:ext uri="{FF2B5EF4-FFF2-40B4-BE49-F238E27FC236}">
              <a16:creationId xmlns:a16="http://schemas.microsoft.com/office/drawing/2014/main" id="{549F339B-A034-4C3C-BF73-59BFB184286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7" name="Text Box 5">
          <a:extLst>
            <a:ext uri="{FF2B5EF4-FFF2-40B4-BE49-F238E27FC236}">
              <a16:creationId xmlns:a16="http://schemas.microsoft.com/office/drawing/2014/main" id="{47F655BA-57EE-4475-9088-79400E6279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8" name="Text Box 5">
          <a:extLst>
            <a:ext uri="{FF2B5EF4-FFF2-40B4-BE49-F238E27FC236}">
              <a16:creationId xmlns:a16="http://schemas.microsoft.com/office/drawing/2014/main" id="{E15D9BC9-E34E-4B7F-8D61-8DFCDB82C85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69" name="Text Box 5">
          <a:extLst>
            <a:ext uri="{FF2B5EF4-FFF2-40B4-BE49-F238E27FC236}">
              <a16:creationId xmlns:a16="http://schemas.microsoft.com/office/drawing/2014/main" id="{FCE1BF9C-6CA7-4940-AC54-666B540DE3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0" name="Text Box 5">
          <a:extLst>
            <a:ext uri="{FF2B5EF4-FFF2-40B4-BE49-F238E27FC236}">
              <a16:creationId xmlns:a16="http://schemas.microsoft.com/office/drawing/2014/main" id="{D74753E0-A5EE-46DD-A8E2-DD05CE6E9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1" name="Text Box 5">
          <a:extLst>
            <a:ext uri="{FF2B5EF4-FFF2-40B4-BE49-F238E27FC236}">
              <a16:creationId xmlns:a16="http://schemas.microsoft.com/office/drawing/2014/main" id="{A24E3048-87E4-4928-AEA4-7B32FDFB7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2" name="Text Box 5">
          <a:extLst>
            <a:ext uri="{FF2B5EF4-FFF2-40B4-BE49-F238E27FC236}">
              <a16:creationId xmlns:a16="http://schemas.microsoft.com/office/drawing/2014/main" id="{44F77C41-2C9E-4530-B3F9-19ED5836C3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3" name="Text Box 5">
          <a:extLst>
            <a:ext uri="{FF2B5EF4-FFF2-40B4-BE49-F238E27FC236}">
              <a16:creationId xmlns:a16="http://schemas.microsoft.com/office/drawing/2014/main" id="{E3C84BC0-3B7F-440F-AF09-DE85385CA3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4" name="Text Box 5">
          <a:extLst>
            <a:ext uri="{FF2B5EF4-FFF2-40B4-BE49-F238E27FC236}">
              <a16:creationId xmlns:a16="http://schemas.microsoft.com/office/drawing/2014/main" id="{7F7A5D62-50F1-4B9C-A3ED-968F6018A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5" name="Text Box 5">
          <a:extLst>
            <a:ext uri="{FF2B5EF4-FFF2-40B4-BE49-F238E27FC236}">
              <a16:creationId xmlns:a16="http://schemas.microsoft.com/office/drawing/2014/main" id="{E867EF74-49CB-4439-9456-CCE689672A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6" name="Text Box 5">
          <a:extLst>
            <a:ext uri="{FF2B5EF4-FFF2-40B4-BE49-F238E27FC236}">
              <a16:creationId xmlns:a16="http://schemas.microsoft.com/office/drawing/2014/main" id="{7C06F869-DDC9-49DB-9D51-B6F6E33C6E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7" name="Text Box 5">
          <a:extLst>
            <a:ext uri="{FF2B5EF4-FFF2-40B4-BE49-F238E27FC236}">
              <a16:creationId xmlns:a16="http://schemas.microsoft.com/office/drawing/2014/main" id="{8008B01E-D713-4FA5-8CC5-45D028586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8" name="Text Box 5">
          <a:extLst>
            <a:ext uri="{FF2B5EF4-FFF2-40B4-BE49-F238E27FC236}">
              <a16:creationId xmlns:a16="http://schemas.microsoft.com/office/drawing/2014/main" id="{05E38ED9-7141-47B5-905C-88BFA93886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9" name="Text Box 5">
          <a:extLst>
            <a:ext uri="{FF2B5EF4-FFF2-40B4-BE49-F238E27FC236}">
              <a16:creationId xmlns:a16="http://schemas.microsoft.com/office/drawing/2014/main" id="{54D5529B-40AF-41EF-9DE1-5B79749A8BD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0" name="Text Box 5">
          <a:extLst>
            <a:ext uri="{FF2B5EF4-FFF2-40B4-BE49-F238E27FC236}">
              <a16:creationId xmlns:a16="http://schemas.microsoft.com/office/drawing/2014/main" id="{B3C1968E-A00A-481E-9A99-856DEEC880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1" name="Text Box 5">
          <a:extLst>
            <a:ext uri="{FF2B5EF4-FFF2-40B4-BE49-F238E27FC236}">
              <a16:creationId xmlns:a16="http://schemas.microsoft.com/office/drawing/2014/main" id="{877A2B16-86FC-4043-9508-284E64DCE7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2" name="Text Box 5">
          <a:extLst>
            <a:ext uri="{FF2B5EF4-FFF2-40B4-BE49-F238E27FC236}">
              <a16:creationId xmlns:a16="http://schemas.microsoft.com/office/drawing/2014/main" id="{1BFDCB66-54D7-4E59-8175-BE1D6FED23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3" name="Text Box 5">
          <a:extLst>
            <a:ext uri="{FF2B5EF4-FFF2-40B4-BE49-F238E27FC236}">
              <a16:creationId xmlns:a16="http://schemas.microsoft.com/office/drawing/2014/main" id="{FAF5991A-649D-4CB5-8C53-5E7A072D63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4" name="Text Box 5">
          <a:extLst>
            <a:ext uri="{FF2B5EF4-FFF2-40B4-BE49-F238E27FC236}">
              <a16:creationId xmlns:a16="http://schemas.microsoft.com/office/drawing/2014/main" id="{0C977C93-7BA7-4517-B0A5-3FF3869DAE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5" name="Text Box 5">
          <a:extLst>
            <a:ext uri="{FF2B5EF4-FFF2-40B4-BE49-F238E27FC236}">
              <a16:creationId xmlns:a16="http://schemas.microsoft.com/office/drawing/2014/main" id="{0D35ED6F-C937-4B3A-93AA-1086F98D5F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6" name="Text Box 5">
          <a:extLst>
            <a:ext uri="{FF2B5EF4-FFF2-40B4-BE49-F238E27FC236}">
              <a16:creationId xmlns:a16="http://schemas.microsoft.com/office/drawing/2014/main" id="{1E828E1E-74C7-4AEB-AD7A-0C84248C01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7" name="Text Box 5">
          <a:extLst>
            <a:ext uri="{FF2B5EF4-FFF2-40B4-BE49-F238E27FC236}">
              <a16:creationId xmlns:a16="http://schemas.microsoft.com/office/drawing/2014/main" id="{EA0E6675-4CEA-4370-B0DD-A0244DD298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8" name="Text Box 5">
          <a:extLst>
            <a:ext uri="{FF2B5EF4-FFF2-40B4-BE49-F238E27FC236}">
              <a16:creationId xmlns:a16="http://schemas.microsoft.com/office/drawing/2014/main" id="{F7CE8E48-38B1-43D8-9CD1-7525073AD0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9" name="Text Box 5">
          <a:extLst>
            <a:ext uri="{FF2B5EF4-FFF2-40B4-BE49-F238E27FC236}">
              <a16:creationId xmlns:a16="http://schemas.microsoft.com/office/drawing/2014/main" id="{D07157C3-ED8C-44B3-B27A-DAED485417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0" name="Text Box 5">
          <a:extLst>
            <a:ext uri="{FF2B5EF4-FFF2-40B4-BE49-F238E27FC236}">
              <a16:creationId xmlns:a16="http://schemas.microsoft.com/office/drawing/2014/main" id="{AC3539A3-8963-40F9-9EFB-E8F5EF26AF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1" name="Text Box 5">
          <a:extLst>
            <a:ext uri="{FF2B5EF4-FFF2-40B4-BE49-F238E27FC236}">
              <a16:creationId xmlns:a16="http://schemas.microsoft.com/office/drawing/2014/main" id="{9E956E60-4212-44C3-AEAA-E18084409A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2" name="Text Box 5">
          <a:extLst>
            <a:ext uri="{FF2B5EF4-FFF2-40B4-BE49-F238E27FC236}">
              <a16:creationId xmlns:a16="http://schemas.microsoft.com/office/drawing/2014/main" id="{6FA5439B-1FA0-4B30-A31C-E3300DDA82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3" name="Text Box 5">
          <a:extLst>
            <a:ext uri="{FF2B5EF4-FFF2-40B4-BE49-F238E27FC236}">
              <a16:creationId xmlns:a16="http://schemas.microsoft.com/office/drawing/2014/main" id="{0A320FFB-B917-4A9A-BF1E-3ABCD95FEE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4" name="Text Box 5">
          <a:extLst>
            <a:ext uri="{FF2B5EF4-FFF2-40B4-BE49-F238E27FC236}">
              <a16:creationId xmlns:a16="http://schemas.microsoft.com/office/drawing/2014/main" id="{C6671A28-AF5B-4479-A25D-B6C2281491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5" name="Text Box 5">
          <a:extLst>
            <a:ext uri="{FF2B5EF4-FFF2-40B4-BE49-F238E27FC236}">
              <a16:creationId xmlns:a16="http://schemas.microsoft.com/office/drawing/2014/main" id="{27A1AAA8-7715-43F6-8A90-FEA664E294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6" name="Text Box 5">
          <a:extLst>
            <a:ext uri="{FF2B5EF4-FFF2-40B4-BE49-F238E27FC236}">
              <a16:creationId xmlns:a16="http://schemas.microsoft.com/office/drawing/2014/main" id="{733148DB-01C1-4C96-B53F-CE6D8E0D9FC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7" name="Text Box 5">
          <a:extLst>
            <a:ext uri="{FF2B5EF4-FFF2-40B4-BE49-F238E27FC236}">
              <a16:creationId xmlns:a16="http://schemas.microsoft.com/office/drawing/2014/main" id="{D627FB28-E467-4B08-AB55-4C6698EA09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8" name="Text Box 5">
          <a:extLst>
            <a:ext uri="{FF2B5EF4-FFF2-40B4-BE49-F238E27FC236}">
              <a16:creationId xmlns:a16="http://schemas.microsoft.com/office/drawing/2014/main" id="{D898A62C-3D34-4205-AF72-5C68D4ED91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9" name="Text Box 5">
          <a:extLst>
            <a:ext uri="{FF2B5EF4-FFF2-40B4-BE49-F238E27FC236}">
              <a16:creationId xmlns:a16="http://schemas.microsoft.com/office/drawing/2014/main" id="{ADAC55F7-B815-4474-BD68-F36F16CFA1E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0" name="Text Box 5">
          <a:extLst>
            <a:ext uri="{FF2B5EF4-FFF2-40B4-BE49-F238E27FC236}">
              <a16:creationId xmlns:a16="http://schemas.microsoft.com/office/drawing/2014/main" id="{8794A92A-32B3-4C47-BF0A-D56F1A9F4C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1" name="Text Box 5">
          <a:extLst>
            <a:ext uri="{FF2B5EF4-FFF2-40B4-BE49-F238E27FC236}">
              <a16:creationId xmlns:a16="http://schemas.microsoft.com/office/drawing/2014/main" id="{F142035F-5AF1-43D4-81CE-1171DD0B76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2" name="Text Box 5">
          <a:extLst>
            <a:ext uri="{FF2B5EF4-FFF2-40B4-BE49-F238E27FC236}">
              <a16:creationId xmlns:a16="http://schemas.microsoft.com/office/drawing/2014/main" id="{CBB50AED-4029-4D7B-8ECE-328354EDE2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3" name="Text Box 5">
          <a:extLst>
            <a:ext uri="{FF2B5EF4-FFF2-40B4-BE49-F238E27FC236}">
              <a16:creationId xmlns:a16="http://schemas.microsoft.com/office/drawing/2014/main" id="{3E690060-DB19-4A52-9B10-D4CFEB41F7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4" name="Text Box 5">
          <a:extLst>
            <a:ext uri="{FF2B5EF4-FFF2-40B4-BE49-F238E27FC236}">
              <a16:creationId xmlns:a16="http://schemas.microsoft.com/office/drawing/2014/main" id="{DA24DF48-6FE1-4474-8A1E-E00600BD35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5" name="Text Box 5">
          <a:extLst>
            <a:ext uri="{FF2B5EF4-FFF2-40B4-BE49-F238E27FC236}">
              <a16:creationId xmlns:a16="http://schemas.microsoft.com/office/drawing/2014/main" id="{78EBDEE6-60DD-42D6-818B-618126725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6" name="Text Box 5">
          <a:extLst>
            <a:ext uri="{FF2B5EF4-FFF2-40B4-BE49-F238E27FC236}">
              <a16:creationId xmlns:a16="http://schemas.microsoft.com/office/drawing/2014/main" id="{0A46259C-92F5-4CCD-BE3C-F9A5CEAC81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7" name="Text Box 5">
          <a:extLst>
            <a:ext uri="{FF2B5EF4-FFF2-40B4-BE49-F238E27FC236}">
              <a16:creationId xmlns:a16="http://schemas.microsoft.com/office/drawing/2014/main" id="{79931311-7981-42CC-AE94-77B20C2843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8" name="Text Box 5">
          <a:extLst>
            <a:ext uri="{FF2B5EF4-FFF2-40B4-BE49-F238E27FC236}">
              <a16:creationId xmlns:a16="http://schemas.microsoft.com/office/drawing/2014/main" id="{B28AE2B6-A620-48E0-811F-B4D2E722788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9" name="Text Box 5">
          <a:extLst>
            <a:ext uri="{FF2B5EF4-FFF2-40B4-BE49-F238E27FC236}">
              <a16:creationId xmlns:a16="http://schemas.microsoft.com/office/drawing/2014/main" id="{C2AE4F0D-05BB-4733-8A74-47000C95DB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0" name="Text Box 5">
          <a:extLst>
            <a:ext uri="{FF2B5EF4-FFF2-40B4-BE49-F238E27FC236}">
              <a16:creationId xmlns:a16="http://schemas.microsoft.com/office/drawing/2014/main" id="{E572465C-C95C-477E-8BBB-D2EA036212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1" name="Text Box 5">
          <a:extLst>
            <a:ext uri="{FF2B5EF4-FFF2-40B4-BE49-F238E27FC236}">
              <a16:creationId xmlns:a16="http://schemas.microsoft.com/office/drawing/2014/main" id="{BA69D39A-1B9F-4857-9CD4-ACA9D3DA9D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12" name="Text Box 5">
          <a:extLst>
            <a:ext uri="{FF2B5EF4-FFF2-40B4-BE49-F238E27FC236}">
              <a16:creationId xmlns:a16="http://schemas.microsoft.com/office/drawing/2014/main" id="{BBDAA404-4941-4316-A87E-ED326FC40C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3" name="Text Box 5">
          <a:extLst>
            <a:ext uri="{FF2B5EF4-FFF2-40B4-BE49-F238E27FC236}">
              <a16:creationId xmlns:a16="http://schemas.microsoft.com/office/drawing/2014/main" id="{39F3F24F-BF64-4F2B-91DD-B1228B8F319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4" name="Text Box 5">
          <a:extLst>
            <a:ext uri="{FF2B5EF4-FFF2-40B4-BE49-F238E27FC236}">
              <a16:creationId xmlns:a16="http://schemas.microsoft.com/office/drawing/2014/main" id="{D8AECA29-AD13-4DEE-A5FC-80519DA4648F}"/>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5" name="Text Box 5">
          <a:extLst>
            <a:ext uri="{FF2B5EF4-FFF2-40B4-BE49-F238E27FC236}">
              <a16:creationId xmlns:a16="http://schemas.microsoft.com/office/drawing/2014/main" id="{8A4088B7-D7D0-487B-89F8-0539F3DA4BA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6" name="Text Box 5">
          <a:extLst>
            <a:ext uri="{FF2B5EF4-FFF2-40B4-BE49-F238E27FC236}">
              <a16:creationId xmlns:a16="http://schemas.microsoft.com/office/drawing/2014/main" id="{412BC10D-D4CA-442A-B7EC-EA1D2FB8930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17" name="Text Box 5">
          <a:extLst>
            <a:ext uri="{FF2B5EF4-FFF2-40B4-BE49-F238E27FC236}">
              <a16:creationId xmlns:a16="http://schemas.microsoft.com/office/drawing/2014/main" id="{6D432D76-9527-4E34-918E-81DEABC8F4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8" name="Text Box 5">
          <a:extLst>
            <a:ext uri="{FF2B5EF4-FFF2-40B4-BE49-F238E27FC236}">
              <a16:creationId xmlns:a16="http://schemas.microsoft.com/office/drawing/2014/main" id="{B0EEF686-20A6-45BA-9879-1F8604DC3B0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9" name="Text Box 5">
          <a:extLst>
            <a:ext uri="{FF2B5EF4-FFF2-40B4-BE49-F238E27FC236}">
              <a16:creationId xmlns:a16="http://schemas.microsoft.com/office/drawing/2014/main" id="{0F96BD3B-F9AE-495B-A1CD-EDCEF0E56B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0" name="Text Box 5">
          <a:extLst>
            <a:ext uri="{FF2B5EF4-FFF2-40B4-BE49-F238E27FC236}">
              <a16:creationId xmlns:a16="http://schemas.microsoft.com/office/drawing/2014/main" id="{8E18BD67-76BB-47FD-9A8C-D0F656CE29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1" name="Text Box 5">
          <a:extLst>
            <a:ext uri="{FF2B5EF4-FFF2-40B4-BE49-F238E27FC236}">
              <a16:creationId xmlns:a16="http://schemas.microsoft.com/office/drawing/2014/main" id="{4AA60FBE-4E05-49FB-B1D2-B9429CB2E4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2" name="Text Box 5">
          <a:extLst>
            <a:ext uri="{FF2B5EF4-FFF2-40B4-BE49-F238E27FC236}">
              <a16:creationId xmlns:a16="http://schemas.microsoft.com/office/drawing/2014/main" id="{7FDECEDD-D48D-427B-A86E-95246062FB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3" name="Text Box 5">
          <a:extLst>
            <a:ext uri="{FF2B5EF4-FFF2-40B4-BE49-F238E27FC236}">
              <a16:creationId xmlns:a16="http://schemas.microsoft.com/office/drawing/2014/main" id="{977C7FBE-CE51-48F6-9E4C-9CC755D9D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4" name="Text Box 5">
          <a:extLst>
            <a:ext uri="{FF2B5EF4-FFF2-40B4-BE49-F238E27FC236}">
              <a16:creationId xmlns:a16="http://schemas.microsoft.com/office/drawing/2014/main" id="{1BB6590A-1708-4296-A817-0690418DCAA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5" name="Text Box 5">
          <a:extLst>
            <a:ext uri="{FF2B5EF4-FFF2-40B4-BE49-F238E27FC236}">
              <a16:creationId xmlns:a16="http://schemas.microsoft.com/office/drawing/2014/main" id="{962FDEA5-1208-48D7-B18C-23A1DF5974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6" name="Text Box 5">
          <a:extLst>
            <a:ext uri="{FF2B5EF4-FFF2-40B4-BE49-F238E27FC236}">
              <a16:creationId xmlns:a16="http://schemas.microsoft.com/office/drawing/2014/main" id="{E5715504-54CB-44D6-9FF2-5975FBA6D48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7" name="Text Box 5">
          <a:extLst>
            <a:ext uri="{FF2B5EF4-FFF2-40B4-BE49-F238E27FC236}">
              <a16:creationId xmlns:a16="http://schemas.microsoft.com/office/drawing/2014/main" id="{8A745E8B-EBFD-4598-B718-A378DAFF72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8" name="Text Box 5">
          <a:extLst>
            <a:ext uri="{FF2B5EF4-FFF2-40B4-BE49-F238E27FC236}">
              <a16:creationId xmlns:a16="http://schemas.microsoft.com/office/drawing/2014/main" id="{C5E3BE50-D6A5-4CA7-BD34-A9F5D3DB03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9" name="Text Box 5">
          <a:extLst>
            <a:ext uri="{FF2B5EF4-FFF2-40B4-BE49-F238E27FC236}">
              <a16:creationId xmlns:a16="http://schemas.microsoft.com/office/drawing/2014/main" id="{7CE9009D-9CD8-471F-8AFE-C224B5658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0" name="Text Box 5">
          <a:extLst>
            <a:ext uri="{FF2B5EF4-FFF2-40B4-BE49-F238E27FC236}">
              <a16:creationId xmlns:a16="http://schemas.microsoft.com/office/drawing/2014/main" id="{2628C7CA-BAE7-4398-986C-4C2B6964E4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1" name="Text Box 5">
          <a:extLst>
            <a:ext uri="{FF2B5EF4-FFF2-40B4-BE49-F238E27FC236}">
              <a16:creationId xmlns:a16="http://schemas.microsoft.com/office/drawing/2014/main" id="{7A29B1C9-8F9F-4113-9E15-5D1D13973D0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2" name="Text Box 5">
          <a:extLst>
            <a:ext uri="{FF2B5EF4-FFF2-40B4-BE49-F238E27FC236}">
              <a16:creationId xmlns:a16="http://schemas.microsoft.com/office/drawing/2014/main" id="{6038F6E7-F3CD-4F38-B4B0-CF086D82D2A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3" name="Text Box 5">
          <a:extLst>
            <a:ext uri="{FF2B5EF4-FFF2-40B4-BE49-F238E27FC236}">
              <a16:creationId xmlns:a16="http://schemas.microsoft.com/office/drawing/2014/main" id="{A222AD43-C98C-4177-8CAB-B5AC01E9C0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4" name="Text Box 5">
          <a:extLst>
            <a:ext uri="{FF2B5EF4-FFF2-40B4-BE49-F238E27FC236}">
              <a16:creationId xmlns:a16="http://schemas.microsoft.com/office/drawing/2014/main" id="{5DEE5229-1FE4-41E5-86B7-A0F744D011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5" name="Text Box 5">
          <a:extLst>
            <a:ext uri="{FF2B5EF4-FFF2-40B4-BE49-F238E27FC236}">
              <a16:creationId xmlns:a16="http://schemas.microsoft.com/office/drawing/2014/main" id="{2EDE3C11-E034-4F03-8789-EA0D9802FDA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6" name="Text Box 5">
          <a:extLst>
            <a:ext uri="{FF2B5EF4-FFF2-40B4-BE49-F238E27FC236}">
              <a16:creationId xmlns:a16="http://schemas.microsoft.com/office/drawing/2014/main" id="{2ED7CDDD-EA01-4ECF-85C6-A0D8E03F5A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7" name="Text Box 5">
          <a:extLst>
            <a:ext uri="{FF2B5EF4-FFF2-40B4-BE49-F238E27FC236}">
              <a16:creationId xmlns:a16="http://schemas.microsoft.com/office/drawing/2014/main" id="{27637EF8-B707-41D0-9162-5F3F004312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8" name="Text Box 5">
          <a:extLst>
            <a:ext uri="{FF2B5EF4-FFF2-40B4-BE49-F238E27FC236}">
              <a16:creationId xmlns:a16="http://schemas.microsoft.com/office/drawing/2014/main" id="{7158449E-98D2-4F3E-A595-423AADA75B0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9" name="Text Box 5">
          <a:extLst>
            <a:ext uri="{FF2B5EF4-FFF2-40B4-BE49-F238E27FC236}">
              <a16:creationId xmlns:a16="http://schemas.microsoft.com/office/drawing/2014/main" id="{05BA9049-C126-4B37-B403-97E741DDA5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0" name="Text Box 5">
          <a:extLst>
            <a:ext uri="{FF2B5EF4-FFF2-40B4-BE49-F238E27FC236}">
              <a16:creationId xmlns:a16="http://schemas.microsoft.com/office/drawing/2014/main" id="{123BC5CA-F936-4FF5-90D2-B19AA999AE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1" name="Text Box 5">
          <a:extLst>
            <a:ext uri="{FF2B5EF4-FFF2-40B4-BE49-F238E27FC236}">
              <a16:creationId xmlns:a16="http://schemas.microsoft.com/office/drawing/2014/main" id="{866FFA1E-BCD5-4378-BEC1-53C7954799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2" name="Text Box 5">
          <a:extLst>
            <a:ext uri="{FF2B5EF4-FFF2-40B4-BE49-F238E27FC236}">
              <a16:creationId xmlns:a16="http://schemas.microsoft.com/office/drawing/2014/main" id="{116CCC9D-8978-4343-9B96-7E530B7423E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3" name="Text Box 5">
          <a:extLst>
            <a:ext uri="{FF2B5EF4-FFF2-40B4-BE49-F238E27FC236}">
              <a16:creationId xmlns:a16="http://schemas.microsoft.com/office/drawing/2014/main" id="{749E6B09-00B2-4002-B08D-5533F3B916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4" name="Text Box 5">
          <a:extLst>
            <a:ext uri="{FF2B5EF4-FFF2-40B4-BE49-F238E27FC236}">
              <a16:creationId xmlns:a16="http://schemas.microsoft.com/office/drawing/2014/main" id="{4444ABEA-856D-47C0-9E8B-191BC3F59B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5" name="Text Box 5">
          <a:extLst>
            <a:ext uri="{FF2B5EF4-FFF2-40B4-BE49-F238E27FC236}">
              <a16:creationId xmlns:a16="http://schemas.microsoft.com/office/drawing/2014/main" id="{FB117C24-776F-4295-A87C-854487E5AB0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6" name="Text Box 5">
          <a:extLst>
            <a:ext uri="{FF2B5EF4-FFF2-40B4-BE49-F238E27FC236}">
              <a16:creationId xmlns:a16="http://schemas.microsoft.com/office/drawing/2014/main" id="{47468506-9915-437A-89CC-B32C502C1B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7" name="Text Box 5">
          <a:extLst>
            <a:ext uri="{FF2B5EF4-FFF2-40B4-BE49-F238E27FC236}">
              <a16:creationId xmlns:a16="http://schemas.microsoft.com/office/drawing/2014/main" id="{95E93E8D-24DE-4354-92E7-C04F6DEE63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8" name="Text Box 5">
          <a:extLst>
            <a:ext uri="{FF2B5EF4-FFF2-40B4-BE49-F238E27FC236}">
              <a16:creationId xmlns:a16="http://schemas.microsoft.com/office/drawing/2014/main" id="{F28DD795-3400-40CD-B457-ACF8C123D7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9" name="Text Box 5">
          <a:extLst>
            <a:ext uri="{FF2B5EF4-FFF2-40B4-BE49-F238E27FC236}">
              <a16:creationId xmlns:a16="http://schemas.microsoft.com/office/drawing/2014/main" id="{8D4442DE-A461-4D77-A106-40F5BD6469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0" name="Text Box 5">
          <a:extLst>
            <a:ext uri="{FF2B5EF4-FFF2-40B4-BE49-F238E27FC236}">
              <a16:creationId xmlns:a16="http://schemas.microsoft.com/office/drawing/2014/main" id="{AF0BC291-8A47-41F1-98B9-1CA81F8C995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1" name="Text Box 5">
          <a:extLst>
            <a:ext uri="{FF2B5EF4-FFF2-40B4-BE49-F238E27FC236}">
              <a16:creationId xmlns:a16="http://schemas.microsoft.com/office/drawing/2014/main" id="{3F55D68F-DBB9-44D1-8601-AFB7F11125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2" name="Text Box 5">
          <a:extLst>
            <a:ext uri="{FF2B5EF4-FFF2-40B4-BE49-F238E27FC236}">
              <a16:creationId xmlns:a16="http://schemas.microsoft.com/office/drawing/2014/main" id="{453BD475-D947-4C27-826B-3FC6FE62AF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3" name="Text Box 5">
          <a:extLst>
            <a:ext uri="{FF2B5EF4-FFF2-40B4-BE49-F238E27FC236}">
              <a16:creationId xmlns:a16="http://schemas.microsoft.com/office/drawing/2014/main" id="{00C6EB0C-ED60-4F24-A05D-4DD54BB37D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4" name="Text Box 5">
          <a:extLst>
            <a:ext uri="{FF2B5EF4-FFF2-40B4-BE49-F238E27FC236}">
              <a16:creationId xmlns:a16="http://schemas.microsoft.com/office/drawing/2014/main" id="{B21CE703-45D1-4F7B-85A0-2FF2CC36A4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5" name="Text Box 5">
          <a:extLst>
            <a:ext uri="{FF2B5EF4-FFF2-40B4-BE49-F238E27FC236}">
              <a16:creationId xmlns:a16="http://schemas.microsoft.com/office/drawing/2014/main" id="{F3792842-6FD1-46B5-BAB4-EA90E043E6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6" name="Text Box 5">
          <a:extLst>
            <a:ext uri="{FF2B5EF4-FFF2-40B4-BE49-F238E27FC236}">
              <a16:creationId xmlns:a16="http://schemas.microsoft.com/office/drawing/2014/main" id="{745555FF-6088-451E-B713-897D9CB01A1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7" name="Text Box 5">
          <a:extLst>
            <a:ext uri="{FF2B5EF4-FFF2-40B4-BE49-F238E27FC236}">
              <a16:creationId xmlns:a16="http://schemas.microsoft.com/office/drawing/2014/main" id="{A75B62D3-A3C0-41B1-BD9B-5582A32E1B8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8" name="Text Box 5">
          <a:extLst>
            <a:ext uri="{FF2B5EF4-FFF2-40B4-BE49-F238E27FC236}">
              <a16:creationId xmlns:a16="http://schemas.microsoft.com/office/drawing/2014/main" id="{2EA54923-A0EA-45F9-8E0C-22C6EDC3D6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9" name="Text Box 5">
          <a:extLst>
            <a:ext uri="{FF2B5EF4-FFF2-40B4-BE49-F238E27FC236}">
              <a16:creationId xmlns:a16="http://schemas.microsoft.com/office/drawing/2014/main" id="{5BF3F27F-9779-42C0-93DB-BB38A540B7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60" name="Text Box 5">
          <a:extLst>
            <a:ext uri="{FF2B5EF4-FFF2-40B4-BE49-F238E27FC236}">
              <a16:creationId xmlns:a16="http://schemas.microsoft.com/office/drawing/2014/main" id="{1BE30F6D-116F-498E-9FFE-86A142B780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1" name="Text Box 5">
          <a:extLst>
            <a:ext uri="{FF2B5EF4-FFF2-40B4-BE49-F238E27FC236}">
              <a16:creationId xmlns:a16="http://schemas.microsoft.com/office/drawing/2014/main" id="{E6B1295A-D293-41E7-B483-FF3B7B27EC5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2" name="Text Box 5">
          <a:extLst>
            <a:ext uri="{FF2B5EF4-FFF2-40B4-BE49-F238E27FC236}">
              <a16:creationId xmlns:a16="http://schemas.microsoft.com/office/drawing/2014/main" id="{AEC9418B-1AAA-4E72-8519-C236EBFDE8D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3" name="Text Box 5">
          <a:extLst>
            <a:ext uri="{FF2B5EF4-FFF2-40B4-BE49-F238E27FC236}">
              <a16:creationId xmlns:a16="http://schemas.microsoft.com/office/drawing/2014/main" id="{81E36D14-88FC-4861-894F-4A05E3FE07C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4" name="Text Box 5">
          <a:extLst>
            <a:ext uri="{FF2B5EF4-FFF2-40B4-BE49-F238E27FC236}">
              <a16:creationId xmlns:a16="http://schemas.microsoft.com/office/drawing/2014/main" id="{F3ECB872-3431-4861-9476-2E3F9989111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5" name="Text Box 5">
          <a:extLst>
            <a:ext uri="{FF2B5EF4-FFF2-40B4-BE49-F238E27FC236}">
              <a16:creationId xmlns:a16="http://schemas.microsoft.com/office/drawing/2014/main" id="{5EAB38B0-D3A7-4D1D-ADC5-0FD6C8B00C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6" name="Text Box 5">
          <a:extLst>
            <a:ext uri="{FF2B5EF4-FFF2-40B4-BE49-F238E27FC236}">
              <a16:creationId xmlns:a16="http://schemas.microsoft.com/office/drawing/2014/main" id="{F92B3C43-24F3-4CAD-A45A-C848B6CC60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7" name="Text Box 5">
          <a:extLst>
            <a:ext uri="{FF2B5EF4-FFF2-40B4-BE49-F238E27FC236}">
              <a16:creationId xmlns:a16="http://schemas.microsoft.com/office/drawing/2014/main" id="{A4683634-83EA-4890-9C1F-664C693AE7E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8" name="Text Box 5">
          <a:extLst>
            <a:ext uri="{FF2B5EF4-FFF2-40B4-BE49-F238E27FC236}">
              <a16:creationId xmlns:a16="http://schemas.microsoft.com/office/drawing/2014/main" id="{26BF1238-D871-4C12-A082-6CE7F82C31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9" name="Text Box 5">
          <a:extLst>
            <a:ext uri="{FF2B5EF4-FFF2-40B4-BE49-F238E27FC236}">
              <a16:creationId xmlns:a16="http://schemas.microsoft.com/office/drawing/2014/main" id="{BBB30866-4260-4F1F-A0FD-A8254AA885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0" name="Text Box 5">
          <a:extLst>
            <a:ext uri="{FF2B5EF4-FFF2-40B4-BE49-F238E27FC236}">
              <a16:creationId xmlns:a16="http://schemas.microsoft.com/office/drawing/2014/main" id="{2CB18754-9839-4B9B-8D36-AADB2E10CF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1" name="Text Box 5">
          <a:extLst>
            <a:ext uri="{FF2B5EF4-FFF2-40B4-BE49-F238E27FC236}">
              <a16:creationId xmlns:a16="http://schemas.microsoft.com/office/drawing/2014/main" id="{1A20D8FE-A9CF-42E9-A404-47ECBF6A5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2" name="Text Box 5">
          <a:extLst>
            <a:ext uri="{FF2B5EF4-FFF2-40B4-BE49-F238E27FC236}">
              <a16:creationId xmlns:a16="http://schemas.microsoft.com/office/drawing/2014/main" id="{8162D8DA-0F3C-4661-A9A8-6A76235688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3" name="Text Box 5">
          <a:extLst>
            <a:ext uri="{FF2B5EF4-FFF2-40B4-BE49-F238E27FC236}">
              <a16:creationId xmlns:a16="http://schemas.microsoft.com/office/drawing/2014/main" id="{D5E801B4-DA02-4E3F-BE77-DE89B2162D5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4" name="Text Box 5">
          <a:extLst>
            <a:ext uri="{FF2B5EF4-FFF2-40B4-BE49-F238E27FC236}">
              <a16:creationId xmlns:a16="http://schemas.microsoft.com/office/drawing/2014/main" id="{3A6B1D33-A7D0-4C65-86D6-8620F9527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5" name="Text Box 5">
          <a:extLst>
            <a:ext uri="{FF2B5EF4-FFF2-40B4-BE49-F238E27FC236}">
              <a16:creationId xmlns:a16="http://schemas.microsoft.com/office/drawing/2014/main" id="{68752349-BF72-42BE-BB9D-3937BCAB9E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6" name="Text Box 5">
          <a:extLst>
            <a:ext uri="{FF2B5EF4-FFF2-40B4-BE49-F238E27FC236}">
              <a16:creationId xmlns:a16="http://schemas.microsoft.com/office/drawing/2014/main" id="{1FE1B782-C3C3-4EC2-9AAF-9CF05EAF759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7" name="Text Box 5">
          <a:extLst>
            <a:ext uri="{FF2B5EF4-FFF2-40B4-BE49-F238E27FC236}">
              <a16:creationId xmlns:a16="http://schemas.microsoft.com/office/drawing/2014/main" id="{A4BCD400-B0FD-4849-BABA-FC24AE52F8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8" name="Text Box 5">
          <a:extLst>
            <a:ext uri="{FF2B5EF4-FFF2-40B4-BE49-F238E27FC236}">
              <a16:creationId xmlns:a16="http://schemas.microsoft.com/office/drawing/2014/main" id="{B3AF559F-BB92-44B5-A90B-0B39E2B301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9" name="Text Box 5">
          <a:extLst>
            <a:ext uri="{FF2B5EF4-FFF2-40B4-BE49-F238E27FC236}">
              <a16:creationId xmlns:a16="http://schemas.microsoft.com/office/drawing/2014/main" id="{58835DB1-B762-453D-96BF-714917CC09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0" name="Text Box 5">
          <a:extLst>
            <a:ext uri="{FF2B5EF4-FFF2-40B4-BE49-F238E27FC236}">
              <a16:creationId xmlns:a16="http://schemas.microsoft.com/office/drawing/2014/main" id="{0BD3E602-D914-45DE-BBAC-5E464D0156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1" name="Text Box 5">
          <a:extLst>
            <a:ext uri="{FF2B5EF4-FFF2-40B4-BE49-F238E27FC236}">
              <a16:creationId xmlns:a16="http://schemas.microsoft.com/office/drawing/2014/main" id="{E31A442A-56D4-4414-A2F0-7E9C6BE0A2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2" name="Text Box 5">
          <a:extLst>
            <a:ext uri="{FF2B5EF4-FFF2-40B4-BE49-F238E27FC236}">
              <a16:creationId xmlns:a16="http://schemas.microsoft.com/office/drawing/2014/main" id="{AC0F20E2-9ABD-4B7C-BAFF-CDDFEB423A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3" name="Text Box 5">
          <a:extLst>
            <a:ext uri="{FF2B5EF4-FFF2-40B4-BE49-F238E27FC236}">
              <a16:creationId xmlns:a16="http://schemas.microsoft.com/office/drawing/2014/main" id="{F2E0722A-FB4D-418B-8CB7-4BB541DA4C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4" name="Text Box 5">
          <a:extLst>
            <a:ext uri="{FF2B5EF4-FFF2-40B4-BE49-F238E27FC236}">
              <a16:creationId xmlns:a16="http://schemas.microsoft.com/office/drawing/2014/main" id="{37EF88D3-34DB-45EC-A639-DF6EE9D0BF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5" name="Text Box 5">
          <a:extLst>
            <a:ext uri="{FF2B5EF4-FFF2-40B4-BE49-F238E27FC236}">
              <a16:creationId xmlns:a16="http://schemas.microsoft.com/office/drawing/2014/main" id="{2227D6F6-719B-40AC-8427-1EC86CAC6B2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6" name="Text Box 5">
          <a:extLst>
            <a:ext uri="{FF2B5EF4-FFF2-40B4-BE49-F238E27FC236}">
              <a16:creationId xmlns:a16="http://schemas.microsoft.com/office/drawing/2014/main" id="{9D3AC2E1-CB09-42FB-9B01-0DE6A415DA6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7" name="Text Box 5">
          <a:extLst>
            <a:ext uri="{FF2B5EF4-FFF2-40B4-BE49-F238E27FC236}">
              <a16:creationId xmlns:a16="http://schemas.microsoft.com/office/drawing/2014/main" id="{1AE0E803-7B73-4891-9A29-4B70F0C872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8" name="Text Box 5">
          <a:extLst>
            <a:ext uri="{FF2B5EF4-FFF2-40B4-BE49-F238E27FC236}">
              <a16:creationId xmlns:a16="http://schemas.microsoft.com/office/drawing/2014/main" id="{69A4A238-95BE-40B0-A79D-8425A045AA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9" name="Text Box 5">
          <a:extLst>
            <a:ext uri="{FF2B5EF4-FFF2-40B4-BE49-F238E27FC236}">
              <a16:creationId xmlns:a16="http://schemas.microsoft.com/office/drawing/2014/main" id="{A6C6FA75-3421-45CD-AF37-0D0F0D53E2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0" name="Text Box 5">
          <a:extLst>
            <a:ext uri="{FF2B5EF4-FFF2-40B4-BE49-F238E27FC236}">
              <a16:creationId xmlns:a16="http://schemas.microsoft.com/office/drawing/2014/main" id="{FAD04214-FE00-4DB2-A0C5-C7EA798805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1" name="Text Box 5">
          <a:extLst>
            <a:ext uri="{FF2B5EF4-FFF2-40B4-BE49-F238E27FC236}">
              <a16:creationId xmlns:a16="http://schemas.microsoft.com/office/drawing/2014/main" id="{575ADE10-A065-485E-924D-D7CC086DF9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2" name="Text Box 5">
          <a:extLst>
            <a:ext uri="{FF2B5EF4-FFF2-40B4-BE49-F238E27FC236}">
              <a16:creationId xmlns:a16="http://schemas.microsoft.com/office/drawing/2014/main" id="{D06BCAFE-4BA6-4CCA-A15E-CA8FBE4949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3" name="Text Box 5">
          <a:extLst>
            <a:ext uri="{FF2B5EF4-FFF2-40B4-BE49-F238E27FC236}">
              <a16:creationId xmlns:a16="http://schemas.microsoft.com/office/drawing/2014/main" id="{51819787-4D9D-40D4-9280-85CD371E3B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4" name="Text Box 5">
          <a:extLst>
            <a:ext uri="{FF2B5EF4-FFF2-40B4-BE49-F238E27FC236}">
              <a16:creationId xmlns:a16="http://schemas.microsoft.com/office/drawing/2014/main" id="{B18B27AC-1B01-43ED-AFFB-9645702E9E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5" name="Text Box 5">
          <a:extLst>
            <a:ext uri="{FF2B5EF4-FFF2-40B4-BE49-F238E27FC236}">
              <a16:creationId xmlns:a16="http://schemas.microsoft.com/office/drawing/2014/main" id="{E77FBBB2-321A-4E7D-A706-01871346BD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6" name="Text Box 5">
          <a:extLst>
            <a:ext uri="{FF2B5EF4-FFF2-40B4-BE49-F238E27FC236}">
              <a16:creationId xmlns:a16="http://schemas.microsoft.com/office/drawing/2014/main" id="{804A64A8-B05E-4C32-AE36-53A9AE9D7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7" name="Text Box 5">
          <a:extLst>
            <a:ext uri="{FF2B5EF4-FFF2-40B4-BE49-F238E27FC236}">
              <a16:creationId xmlns:a16="http://schemas.microsoft.com/office/drawing/2014/main" id="{9CA1BF74-27DC-42A3-A253-967724E45B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8" name="Text Box 5">
          <a:extLst>
            <a:ext uri="{FF2B5EF4-FFF2-40B4-BE49-F238E27FC236}">
              <a16:creationId xmlns:a16="http://schemas.microsoft.com/office/drawing/2014/main" id="{98033E56-66DD-4E0F-942A-B0B6C3F34E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9" name="Text Box 5">
          <a:extLst>
            <a:ext uri="{FF2B5EF4-FFF2-40B4-BE49-F238E27FC236}">
              <a16:creationId xmlns:a16="http://schemas.microsoft.com/office/drawing/2014/main" id="{8B803C8C-A7EE-44B6-ABAB-212DB1CF4E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0" name="Text Box 5">
          <a:extLst>
            <a:ext uri="{FF2B5EF4-FFF2-40B4-BE49-F238E27FC236}">
              <a16:creationId xmlns:a16="http://schemas.microsoft.com/office/drawing/2014/main" id="{FEEACB71-A007-41A3-A55A-D06FD869EA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1" name="Text Box 5">
          <a:extLst>
            <a:ext uri="{FF2B5EF4-FFF2-40B4-BE49-F238E27FC236}">
              <a16:creationId xmlns:a16="http://schemas.microsoft.com/office/drawing/2014/main" id="{2868D978-A78A-4AC4-B59F-3D9DECCA01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2" name="Text Box 5">
          <a:extLst>
            <a:ext uri="{FF2B5EF4-FFF2-40B4-BE49-F238E27FC236}">
              <a16:creationId xmlns:a16="http://schemas.microsoft.com/office/drawing/2014/main" id="{629A3FE7-F36E-4057-A1C5-4189862A58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3" name="Text Box 5">
          <a:extLst>
            <a:ext uri="{FF2B5EF4-FFF2-40B4-BE49-F238E27FC236}">
              <a16:creationId xmlns:a16="http://schemas.microsoft.com/office/drawing/2014/main" id="{77844BA2-CCAC-40B0-BBE0-F588A09FBF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4" name="Text Box 5">
          <a:extLst>
            <a:ext uri="{FF2B5EF4-FFF2-40B4-BE49-F238E27FC236}">
              <a16:creationId xmlns:a16="http://schemas.microsoft.com/office/drawing/2014/main" id="{925A9D22-FCD6-4F2A-8151-019673BD5C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5" name="Text Box 5">
          <a:extLst>
            <a:ext uri="{FF2B5EF4-FFF2-40B4-BE49-F238E27FC236}">
              <a16:creationId xmlns:a16="http://schemas.microsoft.com/office/drawing/2014/main" id="{E78EBAD2-7FB3-4D9E-A21E-BDC7D9E90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6" name="Text Box 5">
          <a:extLst>
            <a:ext uri="{FF2B5EF4-FFF2-40B4-BE49-F238E27FC236}">
              <a16:creationId xmlns:a16="http://schemas.microsoft.com/office/drawing/2014/main" id="{ADD5BA49-C392-405B-8664-33FF273C7A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7" name="Text Box 5">
          <a:extLst>
            <a:ext uri="{FF2B5EF4-FFF2-40B4-BE49-F238E27FC236}">
              <a16:creationId xmlns:a16="http://schemas.microsoft.com/office/drawing/2014/main" id="{81E4A9A4-8100-4941-80C6-788C360C651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8" name="Text Box 5">
          <a:extLst>
            <a:ext uri="{FF2B5EF4-FFF2-40B4-BE49-F238E27FC236}">
              <a16:creationId xmlns:a16="http://schemas.microsoft.com/office/drawing/2014/main" id="{03E54071-FFF5-42FC-A6DC-B34998358B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09" name="Text Box 5">
          <a:extLst>
            <a:ext uri="{FF2B5EF4-FFF2-40B4-BE49-F238E27FC236}">
              <a16:creationId xmlns:a16="http://schemas.microsoft.com/office/drawing/2014/main" id="{2A17C53E-1E82-480C-BE41-7EC49205423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0" name="Text Box 5">
          <a:extLst>
            <a:ext uri="{FF2B5EF4-FFF2-40B4-BE49-F238E27FC236}">
              <a16:creationId xmlns:a16="http://schemas.microsoft.com/office/drawing/2014/main" id="{776F63EF-4748-4E10-A86A-783550EBF8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1" name="Text Box 5">
          <a:extLst>
            <a:ext uri="{FF2B5EF4-FFF2-40B4-BE49-F238E27FC236}">
              <a16:creationId xmlns:a16="http://schemas.microsoft.com/office/drawing/2014/main" id="{EB2FF48E-BB46-4367-9F99-97269FF3E7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12" name="Text Box 5">
          <a:extLst>
            <a:ext uri="{FF2B5EF4-FFF2-40B4-BE49-F238E27FC236}">
              <a16:creationId xmlns:a16="http://schemas.microsoft.com/office/drawing/2014/main" id="{DA82ED88-CE3D-4293-B5A0-574CC906BF9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3" name="Text Box 5">
          <a:extLst>
            <a:ext uri="{FF2B5EF4-FFF2-40B4-BE49-F238E27FC236}">
              <a16:creationId xmlns:a16="http://schemas.microsoft.com/office/drawing/2014/main" id="{06F8DF43-4AB8-4CD4-8CD4-4CC74E7466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4" name="Text Box 5">
          <a:extLst>
            <a:ext uri="{FF2B5EF4-FFF2-40B4-BE49-F238E27FC236}">
              <a16:creationId xmlns:a16="http://schemas.microsoft.com/office/drawing/2014/main" id="{4B1A7574-CD96-41CD-8B7B-5A4E5375E2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5" name="Text Box 5">
          <a:extLst>
            <a:ext uri="{FF2B5EF4-FFF2-40B4-BE49-F238E27FC236}">
              <a16:creationId xmlns:a16="http://schemas.microsoft.com/office/drawing/2014/main" id="{59E7C1FF-7D0B-48BE-AD88-34888AD5D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6" name="Text Box 5">
          <a:extLst>
            <a:ext uri="{FF2B5EF4-FFF2-40B4-BE49-F238E27FC236}">
              <a16:creationId xmlns:a16="http://schemas.microsoft.com/office/drawing/2014/main" id="{2689442E-759F-4F18-BA60-1466104D0C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7" name="Text Box 5">
          <a:extLst>
            <a:ext uri="{FF2B5EF4-FFF2-40B4-BE49-F238E27FC236}">
              <a16:creationId xmlns:a16="http://schemas.microsoft.com/office/drawing/2014/main" id="{A70F91A0-96EF-4A9B-AED7-7D95280B6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8" name="Text Box 5">
          <a:extLst>
            <a:ext uri="{FF2B5EF4-FFF2-40B4-BE49-F238E27FC236}">
              <a16:creationId xmlns:a16="http://schemas.microsoft.com/office/drawing/2014/main" id="{35F97A7B-1D36-48C3-BB61-077D99F390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9" name="Text Box 5">
          <a:extLst>
            <a:ext uri="{FF2B5EF4-FFF2-40B4-BE49-F238E27FC236}">
              <a16:creationId xmlns:a16="http://schemas.microsoft.com/office/drawing/2014/main" id="{142DCCDD-C5C2-4167-9289-6E9A1C50F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0" name="Text Box 5">
          <a:extLst>
            <a:ext uri="{FF2B5EF4-FFF2-40B4-BE49-F238E27FC236}">
              <a16:creationId xmlns:a16="http://schemas.microsoft.com/office/drawing/2014/main" id="{CB134AC8-9BDE-44B5-81EA-46A83B5B14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1" name="Text Box 5">
          <a:extLst>
            <a:ext uri="{FF2B5EF4-FFF2-40B4-BE49-F238E27FC236}">
              <a16:creationId xmlns:a16="http://schemas.microsoft.com/office/drawing/2014/main" id="{8F9FA3A7-BC33-48CC-B7A6-DCDFAB5937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2" name="Text Box 5">
          <a:extLst>
            <a:ext uri="{FF2B5EF4-FFF2-40B4-BE49-F238E27FC236}">
              <a16:creationId xmlns:a16="http://schemas.microsoft.com/office/drawing/2014/main" id="{8D55F8D8-72F5-4A3A-A40F-87BE75DFA7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3" name="Text Box 5">
          <a:extLst>
            <a:ext uri="{FF2B5EF4-FFF2-40B4-BE49-F238E27FC236}">
              <a16:creationId xmlns:a16="http://schemas.microsoft.com/office/drawing/2014/main" id="{76BB0F5B-C577-4D32-B4BE-BD8FBB99E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4" name="Text Box 5">
          <a:extLst>
            <a:ext uri="{FF2B5EF4-FFF2-40B4-BE49-F238E27FC236}">
              <a16:creationId xmlns:a16="http://schemas.microsoft.com/office/drawing/2014/main" id="{75E2456C-2D62-41C6-A10F-2FD53FF23B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5" name="Text Box 5">
          <a:extLst>
            <a:ext uri="{FF2B5EF4-FFF2-40B4-BE49-F238E27FC236}">
              <a16:creationId xmlns:a16="http://schemas.microsoft.com/office/drawing/2014/main" id="{4E8CD624-5DA8-454D-97C8-146469E5CF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6" name="Text Box 5">
          <a:extLst>
            <a:ext uri="{FF2B5EF4-FFF2-40B4-BE49-F238E27FC236}">
              <a16:creationId xmlns:a16="http://schemas.microsoft.com/office/drawing/2014/main" id="{4082C36E-7379-4153-BF7B-A16AE0989C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7" name="Text Box 5">
          <a:extLst>
            <a:ext uri="{FF2B5EF4-FFF2-40B4-BE49-F238E27FC236}">
              <a16:creationId xmlns:a16="http://schemas.microsoft.com/office/drawing/2014/main" id="{235FF542-9096-4CEA-8EF3-B251A0212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8" name="Text Box 5">
          <a:extLst>
            <a:ext uri="{FF2B5EF4-FFF2-40B4-BE49-F238E27FC236}">
              <a16:creationId xmlns:a16="http://schemas.microsoft.com/office/drawing/2014/main" id="{81DAF09B-50FF-4B61-9D1E-01FD9A322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9" name="Text Box 5">
          <a:extLst>
            <a:ext uri="{FF2B5EF4-FFF2-40B4-BE49-F238E27FC236}">
              <a16:creationId xmlns:a16="http://schemas.microsoft.com/office/drawing/2014/main" id="{00025FA5-59E5-4813-A9E9-FE9DCE93BE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0" name="Text Box 5">
          <a:extLst>
            <a:ext uri="{FF2B5EF4-FFF2-40B4-BE49-F238E27FC236}">
              <a16:creationId xmlns:a16="http://schemas.microsoft.com/office/drawing/2014/main" id="{06936658-B426-4DD4-97BA-8E453C47C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1" name="Text Box 5">
          <a:extLst>
            <a:ext uri="{FF2B5EF4-FFF2-40B4-BE49-F238E27FC236}">
              <a16:creationId xmlns:a16="http://schemas.microsoft.com/office/drawing/2014/main" id="{96BAD61B-C420-4304-9ACD-C00B626040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2" name="Text Box 5">
          <a:extLst>
            <a:ext uri="{FF2B5EF4-FFF2-40B4-BE49-F238E27FC236}">
              <a16:creationId xmlns:a16="http://schemas.microsoft.com/office/drawing/2014/main" id="{B1204A75-F59C-4587-9F05-2AB9B28F3E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3" name="Text Box 5">
          <a:extLst>
            <a:ext uri="{FF2B5EF4-FFF2-40B4-BE49-F238E27FC236}">
              <a16:creationId xmlns:a16="http://schemas.microsoft.com/office/drawing/2014/main" id="{D414E95D-AC92-40BB-8EE3-9E885F574C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4" name="Text Box 5">
          <a:extLst>
            <a:ext uri="{FF2B5EF4-FFF2-40B4-BE49-F238E27FC236}">
              <a16:creationId xmlns:a16="http://schemas.microsoft.com/office/drawing/2014/main" id="{9F7CFC28-8A9A-4EC2-8AE4-14DF80E48E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5" name="Text Box 5">
          <a:extLst>
            <a:ext uri="{FF2B5EF4-FFF2-40B4-BE49-F238E27FC236}">
              <a16:creationId xmlns:a16="http://schemas.microsoft.com/office/drawing/2014/main" id="{8E01ECE4-CAD7-4136-813D-EE03C425FA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6" name="Text Box 5">
          <a:extLst>
            <a:ext uri="{FF2B5EF4-FFF2-40B4-BE49-F238E27FC236}">
              <a16:creationId xmlns:a16="http://schemas.microsoft.com/office/drawing/2014/main" id="{4D414788-70F8-4F53-BEA8-465DA07AEF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7" name="Text Box 5">
          <a:extLst>
            <a:ext uri="{FF2B5EF4-FFF2-40B4-BE49-F238E27FC236}">
              <a16:creationId xmlns:a16="http://schemas.microsoft.com/office/drawing/2014/main" id="{EFA3E99A-36EF-47CD-B8B0-8AF2969683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8" name="Text Box 5">
          <a:extLst>
            <a:ext uri="{FF2B5EF4-FFF2-40B4-BE49-F238E27FC236}">
              <a16:creationId xmlns:a16="http://schemas.microsoft.com/office/drawing/2014/main" id="{B8C01CA2-5BC8-4EC6-B298-89AB8186DC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9" name="Text Box 5">
          <a:extLst>
            <a:ext uri="{FF2B5EF4-FFF2-40B4-BE49-F238E27FC236}">
              <a16:creationId xmlns:a16="http://schemas.microsoft.com/office/drawing/2014/main" id="{DD0C6BA0-3C4C-4C90-AF31-DA7D29F90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0" name="Text Box 5">
          <a:extLst>
            <a:ext uri="{FF2B5EF4-FFF2-40B4-BE49-F238E27FC236}">
              <a16:creationId xmlns:a16="http://schemas.microsoft.com/office/drawing/2014/main" id="{3F3FB36C-A32E-48ED-B7EA-38781B6ED7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1" name="Text Box 5">
          <a:extLst>
            <a:ext uri="{FF2B5EF4-FFF2-40B4-BE49-F238E27FC236}">
              <a16:creationId xmlns:a16="http://schemas.microsoft.com/office/drawing/2014/main" id="{0CCB7F01-FE6A-4EC5-BED0-046B6C8581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2" name="Text Box 5">
          <a:extLst>
            <a:ext uri="{FF2B5EF4-FFF2-40B4-BE49-F238E27FC236}">
              <a16:creationId xmlns:a16="http://schemas.microsoft.com/office/drawing/2014/main" id="{CD466F40-8808-4A1F-9E4D-95C6B65FBB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3" name="Text Box 5">
          <a:extLst>
            <a:ext uri="{FF2B5EF4-FFF2-40B4-BE49-F238E27FC236}">
              <a16:creationId xmlns:a16="http://schemas.microsoft.com/office/drawing/2014/main" id="{CBAD304B-BB9B-45C1-BFC1-C1B097DA1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4" name="Text Box 5">
          <a:extLst>
            <a:ext uri="{FF2B5EF4-FFF2-40B4-BE49-F238E27FC236}">
              <a16:creationId xmlns:a16="http://schemas.microsoft.com/office/drawing/2014/main" id="{771D090D-3574-4F84-B897-97F9774413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5" name="Text Box 5">
          <a:extLst>
            <a:ext uri="{FF2B5EF4-FFF2-40B4-BE49-F238E27FC236}">
              <a16:creationId xmlns:a16="http://schemas.microsoft.com/office/drawing/2014/main" id="{26C090E3-0747-4671-A074-A33CAA1826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6" name="Text Box 5">
          <a:extLst>
            <a:ext uri="{FF2B5EF4-FFF2-40B4-BE49-F238E27FC236}">
              <a16:creationId xmlns:a16="http://schemas.microsoft.com/office/drawing/2014/main" id="{0AB4BD6F-A8A4-44E0-B159-9654351F02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7" name="Text Box 5">
          <a:extLst>
            <a:ext uri="{FF2B5EF4-FFF2-40B4-BE49-F238E27FC236}">
              <a16:creationId xmlns:a16="http://schemas.microsoft.com/office/drawing/2014/main" id="{7DC3919E-A965-4A34-A2CD-B487EA270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8" name="Text Box 5">
          <a:extLst>
            <a:ext uri="{FF2B5EF4-FFF2-40B4-BE49-F238E27FC236}">
              <a16:creationId xmlns:a16="http://schemas.microsoft.com/office/drawing/2014/main" id="{0E817F83-929C-480D-BAE4-69A859DA2E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9" name="Text Box 5">
          <a:extLst>
            <a:ext uri="{FF2B5EF4-FFF2-40B4-BE49-F238E27FC236}">
              <a16:creationId xmlns:a16="http://schemas.microsoft.com/office/drawing/2014/main" id="{775E7121-4608-4171-B6F9-615AF6A424A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0" name="Text Box 5">
          <a:extLst>
            <a:ext uri="{FF2B5EF4-FFF2-40B4-BE49-F238E27FC236}">
              <a16:creationId xmlns:a16="http://schemas.microsoft.com/office/drawing/2014/main" id="{B53C0E22-B8FC-43A1-8672-E1ADB21182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1" name="Text Box 5">
          <a:extLst>
            <a:ext uri="{FF2B5EF4-FFF2-40B4-BE49-F238E27FC236}">
              <a16:creationId xmlns:a16="http://schemas.microsoft.com/office/drawing/2014/main" id="{0F3BB1DA-6F67-4AFA-A39C-780530D7F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2" name="Text Box 5">
          <a:extLst>
            <a:ext uri="{FF2B5EF4-FFF2-40B4-BE49-F238E27FC236}">
              <a16:creationId xmlns:a16="http://schemas.microsoft.com/office/drawing/2014/main" id="{C6971FE2-F298-4F06-A3AB-0C919626BF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3" name="Text Box 5">
          <a:extLst>
            <a:ext uri="{FF2B5EF4-FFF2-40B4-BE49-F238E27FC236}">
              <a16:creationId xmlns:a16="http://schemas.microsoft.com/office/drawing/2014/main" id="{09B1C727-4FD7-412B-809C-E92BF7D041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4" name="Text Box 5">
          <a:extLst>
            <a:ext uri="{FF2B5EF4-FFF2-40B4-BE49-F238E27FC236}">
              <a16:creationId xmlns:a16="http://schemas.microsoft.com/office/drawing/2014/main" id="{26CEE80D-A9DA-48ED-B7F7-4F2503DCD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5" name="Text Box 5">
          <a:extLst>
            <a:ext uri="{FF2B5EF4-FFF2-40B4-BE49-F238E27FC236}">
              <a16:creationId xmlns:a16="http://schemas.microsoft.com/office/drawing/2014/main" id="{48F2BE08-270C-40A6-BF22-549E1A999B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6" name="Text Box 5">
          <a:extLst>
            <a:ext uri="{FF2B5EF4-FFF2-40B4-BE49-F238E27FC236}">
              <a16:creationId xmlns:a16="http://schemas.microsoft.com/office/drawing/2014/main" id="{4D2E700E-4F8B-4A03-8E25-F239BD85F2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57" name="Text Box 5">
          <a:extLst>
            <a:ext uri="{FF2B5EF4-FFF2-40B4-BE49-F238E27FC236}">
              <a16:creationId xmlns:a16="http://schemas.microsoft.com/office/drawing/2014/main" id="{87D3E965-488C-4C14-ACD9-276974D5B42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8" name="Text Box 5">
          <a:extLst>
            <a:ext uri="{FF2B5EF4-FFF2-40B4-BE49-F238E27FC236}">
              <a16:creationId xmlns:a16="http://schemas.microsoft.com/office/drawing/2014/main" id="{F630ADFA-9FEB-4BC9-89C3-E7B4DB95A1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9" name="Text Box 5">
          <a:extLst>
            <a:ext uri="{FF2B5EF4-FFF2-40B4-BE49-F238E27FC236}">
              <a16:creationId xmlns:a16="http://schemas.microsoft.com/office/drawing/2014/main" id="{058E89BB-C47F-46B3-B377-C6D70731E1E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60" name="Text Box 5">
          <a:extLst>
            <a:ext uri="{FF2B5EF4-FFF2-40B4-BE49-F238E27FC236}">
              <a16:creationId xmlns:a16="http://schemas.microsoft.com/office/drawing/2014/main" id="{E4874F7B-E69F-4CA1-8F76-91B537F02FD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1" name="Text Box 5">
          <a:extLst>
            <a:ext uri="{FF2B5EF4-FFF2-40B4-BE49-F238E27FC236}">
              <a16:creationId xmlns:a16="http://schemas.microsoft.com/office/drawing/2014/main" id="{2715672F-174E-4B63-BF9A-D3FDB61FA1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2" name="Text Box 5">
          <a:extLst>
            <a:ext uri="{FF2B5EF4-FFF2-40B4-BE49-F238E27FC236}">
              <a16:creationId xmlns:a16="http://schemas.microsoft.com/office/drawing/2014/main" id="{44ECA8B5-599F-4254-A5F1-92B968A07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3" name="Text Box 5">
          <a:extLst>
            <a:ext uri="{FF2B5EF4-FFF2-40B4-BE49-F238E27FC236}">
              <a16:creationId xmlns:a16="http://schemas.microsoft.com/office/drawing/2014/main" id="{5A2CF609-37F6-420F-BF0B-B2FCA56E39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4" name="Text Box 5">
          <a:extLst>
            <a:ext uri="{FF2B5EF4-FFF2-40B4-BE49-F238E27FC236}">
              <a16:creationId xmlns:a16="http://schemas.microsoft.com/office/drawing/2014/main" id="{3837EEDC-E24A-48F0-AD89-BC2FF48869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5" name="Text Box 5">
          <a:extLst>
            <a:ext uri="{FF2B5EF4-FFF2-40B4-BE49-F238E27FC236}">
              <a16:creationId xmlns:a16="http://schemas.microsoft.com/office/drawing/2014/main" id="{E1A84E82-4D60-4660-8420-D655AEF63C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6" name="Text Box 5">
          <a:extLst>
            <a:ext uri="{FF2B5EF4-FFF2-40B4-BE49-F238E27FC236}">
              <a16:creationId xmlns:a16="http://schemas.microsoft.com/office/drawing/2014/main" id="{961D15DC-85B7-4773-94EE-5937110A7BB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7" name="Text Box 5">
          <a:extLst>
            <a:ext uri="{FF2B5EF4-FFF2-40B4-BE49-F238E27FC236}">
              <a16:creationId xmlns:a16="http://schemas.microsoft.com/office/drawing/2014/main" id="{7E93A9DF-D3B4-4836-A7CD-B8695C9762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8" name="Text Box 5">
          <a:extLst>
            <a:ext uri="{FF2B5EF4-FFF2-40B4-BE49-F238E27FC236}">
              <a16:creationId xmlns:a16="http://schemas.microsoft.com/office/drawing/2014/main" id="{2EC8B6A1-5698-4B59-A0AB-7A5571EF6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9" name="Text Box 5">
          <a:extLst>
            <a:ext uri="{FF2B5EF4-FFF2-40B4-BE49-F238E27FC236}">
              <a16:creationId xmlns:a16="http://schemas.microsoft.com/office/drawing/2014/main" id="{833C8FB0-1542-4D74-92A6-C51C4697CA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0" name="Text Box 5">
          <a:extLst>
            <a:ext uri="{FF2B5EF4-FFF2-40B4-BE49-F238E27FC236}">
              <a16:creationId xmlns:a16="http://schemas.microsoft.com/office/drawing/2014/main" id="{E1A090FF-049A-44E9-AB58-78E7D247448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1" name="Text Box 5">
          <a:extLst>
            <a:ext uri="{FF2B5EF4-FFF2-40B4-BE49-F238E27FC236}">
              <a16:creationId xmlns:a16="http://schemas.microsoft.com/office/drawing/2014/main" id="{E5AC2A8E-A1F4-4CFB-8E91-C2FAAACC04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2" name="Text Box 5">
          <a:extLst>
            <a:ext uri="{FF2B5EF4-FFF2-40B4-BE49-F238E27FC236}">
              <a16:creationId xmlns:a16="http://schemas.microsoft.com/office/drawing/2014/main" id="{CA38355F-32FD-4ED2-B02A-7AB6DDAA3D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3" name="Text Box 5">
          <a:extLst>
            <a:ext uri="{FF2B5EF4-FFF2-40B4-BE49-F238E27FC236}">
              <a16:creationId xmlns:a16="http://schemas.microsoft.com/office/drawing/2014/main" id="{94631D31-DD03-4AA6-9AAE-E85952FA41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4" name="Text Box 5">
          <a:extLst>
            <a:ext uri="{FF2B5EF4-FFF2-40B4-BE49-F238E27FC236}">
              <a16:creationId xmlns:a16="http://schemas.microsoft.com/office/drawing/2014/main" id="{8D5C7B0D-3F09-43EE-AC1D-006145F537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5" name="Text Box 5">
          <a:extLst>
            <a:ext uri="{FF2B5EF4-FFF2-40B4-BE49-F238E27FC236}">
              <a16:creationId xmlns:a16="http://schemas.microsoft.com/office/drawing/2014/main" id="{FC3BD39B-DD8F-4C13-8BF1-7D0EA6998C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6" name="Text Box 5">
          <a:extLst>
            <a:ext uri="{FF2B5EF4-FFF2-40B4-BE49-F238E27FC236}">
              <a16:creationId xmlns:a16="http://schemas.microsoft.com/office/drawing/2014/main" id="{3FB3A9A1-50CA-4859-8C0A-5A6A7C77BE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7" name="Text Box 5">
          <a:extLst>
            <a:ext uri="{FF2B5EF4-FFF2-40B4-BE49-F238E27FC236}">
              <a16:creationId xmlns:a16="http://schemas.microsoft.com/office/drawing/2014/main" id="{D7B2BCD9-1A80-467B-AF87-BCDE40539B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8" name="Text Box 5">
          <a:extLst>
            <a:ext uri="{FF2B5EF4-FFF2-40B4-BE49-F238E27FC236}">
              <a16:creationId xmlns:a16="http://schemas.microsoft.com/office/drawing/2014/main" id="{984C5158-C64C-42E6-8102-A1A276DC42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9" name="Text Box 5">
          <a:extLst>
            <a:ext uri="{FF2B5EF4-FFF2-40B4-BE49-F238E27FC236}">
              <a16:creationId xmlns:a16="http://schemas.microsoft.com/office/drawing/2014/main" id="{74962418-A946-4E66-B76F-E53E22490C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0" name="Text Box 5">
          <a:extLst>
            <a:ext uri="{FF2B5EF4-FFF2-40B4-BE49-F238E27FC236}">
              <a16:creationId xmlns:a16="http://schemas.microsoft.com/office/drawing/2014/main" id="{076AE1FA-2BE7-4628-9DD7-18BCB535B9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1" name="Text Box 5">
          <a:extLst>
            <a:ext uri="{FF2B5EF4-FFF2-40B4-BE49-F238E27FC236}">
              <a16:creationId xmlns:a16="http://schemas.microsoft.com/office/drawing/2014/main" id="{0FFB9713-1E11-4241-8434-981F6AEB74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2" name="Text Box 5">
          <a:extLst>
            <a:ext uri="{FF2B5EF4-FFF2-40B4-BE49-F238E27FC236}">
              <a16:creationId xmlns:a16="http://schemas.microsoft.com/office/drawing/2014/main" id="{00FEFD30-FA05-4663-931B-FCA6BD2DC9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3" name="Text Box 5">
          <a:extLst>
            <a:ext uri="{FF2B5EF4-FFF2-40B4-BE49-F238E27FC236}">
              <a16:creationId xmlns:a16="http://schemas.microsoft.com/office/drawing/2014/main" id="{739640E6-8AC5-4117-B491-2B64C5E7E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4" name="Text Box 5">
          <a:extLst>
            <a:ext uri="{FF2B5EF4-FFF2-40B4-BE49-F238E27FC236}">
              <a16:creationId xmlns:a16="http://schemas.microsoft.com/office/drawing/2014/main" id="{9B9E33E8-FD2F-4824-AF38-302FE4F60A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5" name="Text Box 5">
          <a:extLst>
            <a:ext uri="{FF2B5EF4-FFF2-40B4-BE49-F238E27FC236}">
              <a16:creationId xmlns:a16="http://schemas.microsoft.com/office/drawing/2014/main" id="{6CECC1B8-12BF-438B-9FB0-4A5889E056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6" name="Text Box 5">
          <a:extLst>
            <a:ext uri="{FF2B5EF4-FFF2-40B4-BE49-F238E27FC236}">
              <a16:creationId xmlns:a16="http://schemas.microsoft.com/office/drawing/2014/main" id="{E08C87AD-2D57-46AA-81A2-1FC085E123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7" name="Text Box 5">
          <a:extLst>
            <a:ext uri="{FF2B5EF4-FFF2-40B4-BE49-F238E27FC236}">
              <a16:creationId xmlns:a16="http://schemas.microsoft.com/office/drawing/2014/main" id="{46F41266-ED6B-4698-96B7-5007A8EBAE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8" name="Text Box 5">
          <a:extLst>
            <a:ext uri="{FF2B5EF4-FFF2-40B4-BE49-F238E27FC236}">
              <a16:creationId xmlns:a16="http://schemas.microsoft.com/office/drawing/2014/main" id="{0740BACE-FF99-40E4-929B-BD2E839B8E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9" name="Text Box 5">
          <a:extLst>
            <a:ext uri="{FF2B5EF4-FFF2-40B4-BE49-F238E27FC236}">
              <a16:creationId xmlns:a16="http://schemas.microsoft.com/office/drawing/2014/main" id="{8048CCC4-86E4-45D3-A368-D65118C02A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0" name="Text Box 5">
          <a:extLst>
            <a:ext uri="{FF2B5EF4-FFF2-40B4-BE49-F238E27FC236}">
              <a16:creationId xmlns:a16="http://schemas.microsoft.com/office/drawing/2014/main" id="{6DE88B4C-E1DA-423F-9B92-2E94533650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1" name="Text Box 5">
          <a:extLst>
            <a:ext uri="{FF2B5EF4-FFF2-40B4-BE49-F238E27FC236}">
              <a16:creationId xmlns:a16="http://schemas.microsoft.com/office/drawing/2014/main" id="{D14C8693-514F-433C-B048-287049D07E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2" name="Text Box 5">
          <a:extLst>
            <a:ext uri="{FF2B5EF4-FFF2-40B4-BE49-F238E27FC236}">
              <a16:creationId xmlns:a16="http://schemas.microsoft.com/office/drawing/2014/main" id="{DA6C81AF-4260-4BEB-BCC0-494A873B2A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3" name="Text Box 5">
          <a:extLst>
            <a:ext uri="{FF2B5EF4-FFF2-40B4-BE49-F238E27FC236}">
              <a16:creationId xmlns:a16="http://schemas.microsoft.com/office/drawing/2014/main" id="{BAC6939B-24BA-43A0-A086-B99C99F5A4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4" name="Text Box 5">
          <a:extLst>
            <a:ext uri="{FF2B5EF4-FFF2-40B4-BE49-F238E27FC236}">
              <a16:creationId xmlns:a16="http://schemas.microsoft.com/office/drawing/2014/main" id="{DF1F7C34-5E1C-46D1-8A7A-5EC70557FA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5" name="Text Box 5">
          <a:extLst>
            <a:ext uri="{FF2B5EF4-FFF2-40B4-BE49-F238E27FC236}">
              <a16:creationId xmlns:a16="http://schemas.microsoft.com/office/drawing/2014/main" id="{E887AD02-8EDA-434B-87AB-64A7E7C0DC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6" name="Text Box 5">
          <a:extLst>
            <a:ext uri="{FF2B5EF4-FFF2-40B4-BE49-F238E27FC236}">
              <a16:creationId xmlns:a16="http://schemas.microsoft.com/office/drawing/2014/main" id="{4D2A15D3-863F-4B12-88BF-4195D221C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7" name="Text Box 5">
          <a:extLst>
            <a:ext uri="{FF2B5EF4-FFF2-40B4-BE49-F238E27FC236}">
              <a16:creationId xmlns:a16="http://schemas.microsoft.com/office/drawing/2014/main" id="{D2260F0E-4185-4DD4-A990-9378D90525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8" name="Text Box 5">
          <a:extLst>
            <a:ext uri="{FF2B5EF4-FFF2-40B4-BE49-F238E27FC236}">
              <a16:creationId xmlns:a16="http://schemas.microsoft.com/office/drawing/2014/main" id="{B8BD0C5B-7A94-426A-A665-73E9D80856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9" name="Text Box 5">
          <a:extLst>
            <a:ext uri="{FF2B5EF4-FFF2-40B4-BE49-F238E27FC236}">
              <a16:creationId xmlns:a16="http://schemas.microsoft.com/office/drawing/2014/main" id="{35C703DB-8E8A-4640-8A60-41D0C476C0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0" name="Text Box 5">
          <a:extLst>
            <a:ext uri="{FF2B5EF4-FFF2-40B4-BE49-F238E27FC236}">
              <a16:creationId xmlns:a16="http://schemas.microsoft.com/office/drawing/2014/main" id="{6ACEE113-D166-4C41-BE39-BEA94D3589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1" name="Text Box 5">
          <a:extLst>
            <a:ext uri="{FF2B5EF4-FFF2-40B4-BE49-F238E27FC236}">
              <a16:creationId xmlns:a16="http://schemas.microsoft.com/office/drawing/2014/main" id="{86FE456C-ED9C-49F4-81D7-61959002D9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2" name="Text Box 5">
          <a:extLst>
            <a:ext uri="{FF2B5EF4-FFF2-40B4-BE49-F238E27FC236}">
              <a16:creationId xmlns:a16="http://schemas.microsoft.com/office/drawing/2014/main" id="{6955451A-EC02-41B6-9B91-C5271D7E1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3" name="Text Box 5">
          <a:extLst>
            <a:ext uri="{FF2B5EF4-FFF2-40B4-BE49-F238E27FC236}">
              <a16:creationId xmlns:a16="http://schemas.microsoft.com/office/drawing/2014/main" id="{DBF234AE-3B75-4E9A-BE0B-0224AFAAC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4" name="Text Box 5">
          <a:extLst>
            <a:ext uri="{FF2B5EF4-FFF2-40B4-BE49-F238E27FC236}">
              <a16:creationId xmlns:a16="http://schemas.microsoft.com/office/drawing/2014/main" id="{89D219FE-3D7B-419E-87B5-0F41214D0D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5" name="Text Box 5">
          <a:extLst>
            <a:ext uri="{FF2B5EF4-FFF2-40B4-BE49-F238E27FC236}">
              <a16:creationId xmlns:a16="http://schemas.microsoft.com/office/drawing/2014/main" id="{E0B84354-340F-4FAE-AC6D-71F52427EC4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6" name="Text Box 5">
          <a:extLst>
            <a:ext uri="{FF2B5EF4-FFF2-40B4-BE49-F238E27FC236}">
              <a16:creationId xmlns:a16="http://schemas.microsoft.com/office/drawing/2014/main" id="{81977B99-C28E-4CC7-9271-01BF482EA54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7" name="Text Box 5">
          <a:extLst>
            <a:ext uri="{FF2B5EF4-FFF2-40B4-BE49-F238E27FC236}">
              <a16:creationId xmlns:a16="http://schemas.microsoft.com/office/drawing/2014/main" id="{F7D7813D-9C3A-47A0-9B86-9A5728C9AB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8" name="Text Box 5">
          <a:extLst>
            <a:ext uri="{FF2B5EF4-FFF2-40B4-BE49-F238E27FC236}">
              <a16:creationId xmlns:a16="http://schemas.microsoft.com/office/drawing/2014/main" id="{6DE6F9B4-1031-4573-AED0-EEC691A8D10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9" name="Text Box 5">
          <a:extLst>
            <a:ext uri="{FF2B5EF4-FFF2-40B4-BE49-F238E27FC236}">
              <a16:creationId xmlns:a16="http://schemas.microsoft.com/office/drawing/2014/main" id="{2AD110AE-6254-4CC9-B8B9-B0D66D953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0" name="Text Box 5">
          <a:extLst>
            <a:ext uri="{FF2B5EF4-FFF2-40B4-BE49-F238E27FC236}">
              <a16:creationId xmlns:a16="http://schemas.microsoft.com/office/drawing/2014/main" id="{191A3664-3C3E-4889-B0DD-54772B2EE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1" name="Text Box 5">
          <a:extLst>
            <a:ext uri="{FF2B5EF4-FFF2-40B4-BE49-F238E27FC236}">
              <a16:creationId xmlns:a16="http://schemas.microsoft.com/office/drawing/2014/main" id="{3E695688-4FD2-4F56-B31A-0E2F7F11C1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2" name="Text Box 5">
          <a:extLst>
            <a:ext uri="{FF2B5EF4-FFF2-40B4-BE49-F238E27FC236}">
              <a16:creationId xmlns:a16="http://schemas.microsoft.com/office/drawing/2014/main" id="{3E16AA6A-05D0-4344-BCC4-B0987AAD3B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3" name="Text Box 5">
          <a:extLst>
            <a:ext uri="{FF2B5EF4-FFF2-40B4-BE49-F238E27FC236}">
              <a16:creationId xmlns:a16="http://schemas.microsoft.com/office/drawing/2014/main" id="{561A4082-2AA5-4A11-BABF-101A7F9C7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4" name="Text Box 5">
          <a:extLst>
            <a:ext uri="{FF2B5EF4-FFF2-40B4-BE49-F238E27FC236}">
              <a16:creationId xmlns:a16="http://schemas.microsoft.com/office/drawing/2014/main" id="{EE8A250C-5027-4527-B108-8092EB91B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5" name="Text Box 5">
          <a:extLst>
            <a:ext uri="{FF2B5EF4-FFF2-40B4-BE49-F238E27FC236}">
              <a16:creationId xmlns:a16="http://schemas.microsoft.com/office/drawing/2014/main" id="{AA63A83D-E316-4C7F-BCEE-7491992DA3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6" name="Text Box 5">
          <a:extLst>
            <a:ext uri="{FF2B5EF4-FFF2-40B4-BE49-F238E27FC236}">
              <a16:creationId xmlns:a16="http://schemas.microsoft.com/office/drawing/2014/main" id="{75C352B4-1EE2-4F51-830D-945BDDA63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7" name="Text Box 5">
          <a:extLst>
            <a:ext uri="{FF2B5EF4-FFF2-40B4-BE49-F238E27FC236}">
              <a16:creationId xmlns:a16="http://schemas.microsoft.com/office/drawing/2014/main" id="{E9539F4D-E7F1-4A99-B3D9-A4EDEE3AB8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8" name="Text Box 5">
          <a:extLst>
            <a:ext uri="{FF2B5EF4-FFF2-40B4-BE49-F238E27FC236}">
              <a16:creationId xmlns:a16="http://schemas.microsoft.com/office/drawing/2014/main" id="{7933AB92-2440-4048-9B67-F4D87894FE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9" name="Text Box 5">
          <a:extLst>
            <a:ext uri="{FF2B5EF4-FFF2-40B4-BE49-F238E27FC236}">
              <a16:creationId xmlns:a16="http://schemas.microsoft.com/office/drawing/2014/main" id="{B0B0567C-E73F-440C-8F82-33F1EED8F5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0" name="Text Box 5">
          <a:extLst>
            <a:ext uri="{FF2B5EF4-FFF2-40B4-BE49-F238E27FC236}">
              <a16:creationId xmlns:a16="http://schemas.microsoft.com/office/drawing/2014/main" id="{44E36999-773E-49B2-8C91-EFE2D890E6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1" name="Text Box 5">
          <a:extLst>
            <a:ext uri="{FF2B5EF4-FFF2-40B4-BE49-F238E27FC236}">
              <a16:creationId xmlns:a16="http://schemas.microsoft.com/office/drawing/2014/main" id="{80CDE673-F3F2-4CF3-B690-87FE76723B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2" name="Text Box 5">
          <a:extLst>
            <a:ext uri="{FF2B5EF4-FFF2-40B4-BE49-F238E27FC236}">
              <a16:creationId xmlns:a16="http://schemas.microsoft.com/office/drawing/2014/main" id="{E2F107EF-1799-4A9E-9832-01F51329D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3" name="Text Box 5">
          <a:extLst>
            <a:ext uri="{FF2B5EF4-FFF2-40B4-BE49-F238E27FC236}">
              <a16:creationId xmlns:a16="http://schemas.microsoft.com/office/drawing/2014/main" id="{94E87DFC-C90D-4C63-9361-E22583EC9F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4" name="Text Box 5">
          <a:extLst>
            <a:ext uri="{FF2B5EF4-FFF2-40B4-BE49-F238E27FC236}">
              <a16:creationId xmlns:a16="http://schemas.microsoft.com/office/drawing/2014/main" id="{479969F2-EE6E-490D-B6DC-FED9DF1FE8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5" name="Text Box 5">
          <a:extLst>
            <a:ext uri="{FF2B5EF4-FFF2-40B4-BE49-F238E27FC236}">
              <a16:creationId xmlns:a16="http://schemas.microsoft.com/office/drawing/2014/main" id="{01732EFF-8DDD-4E26-9B79-C20CEDB9A5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6" name="Text Box 5">
          <a:extLst>
            <a:ext uri="{FF2B5EF4-FFF2-40B4-BE49-F238E27FC236}">
              <a16:creationId xmlns:a16="http://schemas.microsoft.com/office/drawing/2014/main" id="{D8692FAA-EE77-4F23-8F0B-523BA1A7EC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7" name="Text Box 5">
          <a:extLst>
            <a:ext uri="{FF2B5EF4-FFF2-40B4-BE49-F238E27FC236}">
              <a16:creationId xmlns:a16="http://schemas.microsoft.com/office/drawing/2014/main" id="{5B4A4B9E-21A6-470F-B6D2-452C0A70E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8" name="Text Box 5">
          <a:extLst>
            <a:ext uri="{FF2B5EF4-FFF2-40B4-BE49-F238E27FC236}">
              <a16:creationId xmlns:a16="http://schemas.microsoft.com/office/drawing/2014/main" id="{8EF6BDA7-64D0-4CE1-8BC6-A1996C8D8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9" name="Text Box 5">
          <a:extLst>
            <a:ext uri="{FF2B5EF4-FFF2-40B4-BE49-F238E27FC236}">
              <a16:creationId xmlns:a16="http://schemas.microsoft.com/office/drawing/2014/main" id="{EAA08F46-71B1-40BE-8318-8AA34766ED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0" name="Text Box 5">
          <a:extLst>
            <a:ext uri="{FF2B5EF4-FFF2-40B4-BE49-F238E27FC236}">
              <a16:creationId xmlns:a16="http://schemas.microsoft.com/office/drawing/2014/main" id="{166358FE-D174-430C-8B40-5383D856A4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1" name="Text Box 5">
          <a:extLst>
            <a:ext uri="{FF2B5EF4-FFF2-40B4-BE49-F238E27FC236}">
              <a16:creationId xmlns:a16="http://schemas.microsoft.com/office/drawing/2014/main" id="{93ECB7F9-1EA8-432D-84D3-515A274A27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2" name="Text Box 5">
          <a:extLst>
            <a:ext uri="{FF2B5EF4-FFF2-40B4-BE49-F238E27FC236}">
              <a16:creationId xmlns:a16="http://schemas.microsoft.com/office/drawing/2014/main" id="{6677A1A5-985E-4ACA-A10F-E4B23D38F93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3" name="Text Box 5">
          <a:extLst>
            <a:ext uri="{FF2B5EF4-FFF2-40B4-BE49-F238E27FC236}">
              <a16:creationId xmlns:a16="http://schemas.microsoft.com/office/drawing/2014/main" id="{7E83FA5D-CAAD-404F-8066-7E1DFA1D9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4" name="Text Box 5">
          <a:extLst>
            <a:ext uri="{FF2B5EF4-FFF2-40B4-BE49-F238E27FC236}">
              <a16:creationId xmlns:a16="http://schemas.microsoft.com/office/drawing/2014/main" id="{AD7E578D-19FA-47EA-9501-607797645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5" name="Text Box 5">
          <a:extLst>
            <a:ext uri="{FF2B5EF4-FFF2-40B4-BE49-F238E27FC236}">
              <a16:creationId xmlns:a16="http://schemas.microsoft.com/office/drawing/2014/main" id="{5253E31F-038A-45DA-A54C-188DA79221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6" name="Text Box 5">
          <a:extLst>
            <a:ext uri="{FF2B5EF4-FFF2-40B4-BE49-F238E27FC236}">
              <a16:creationId xmlns:a16="http://schemas.microsoft.com/office/drawing/2014/main" id="{B4608A8C-4E12-4086-94FE-7B467196C8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7" name="Text Box 5">
          <a:extLst>
            <a:ext uri="{FF2B5EF4-FFF2-40B4-BE49-F238E27FC236}">
              <a16:creationId xmlns:a16="http://schemas.microsoft.com/office/drawing/2014/main" id="{402C6EB2-E178-4A0A-B192-A310182B7A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8" name="Text Box 5">
          <a:extLst>
            <a:ext uri="{FF2B5EF4-FFF2-40B4-BE49-F238E27FC236}">
              <a16:creationId xmlns:a16="http://schemas.microsoft.com/office/drawing/2014/main" id="{C7283E65-1D74-4E0A-A0DF-B6C50BEE60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9" name="Text Box 5">
          <a:extLst>
            <a:ext uri="{FF2B5EF4-FFF2-40B4-BE49-F238E27FC236}">
              <a16:creationId xmlns:a16="http://schemas.microsoft.com/office/drawing/2014/main" id="{28C506CF-709B-4FAD-B211-61A3C723D4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0" name="Text Box 5">
          <a:extLst>
            <a:ext uri="{FF2B5EF4-FFF2-40B4-BE49-F238E27FC236}">
              <a16:creationId xmlns:a16="http://schemas.microsoft.com/office/drawing/2014/main" id="{832CD60B-BD28-4722-A56E-BBB7D53D2C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1" name="Text Box 5">
          <a:extLst>
            <a:ext uri="{FF2B5EF4-FFF2-40B4-BE49-F238E27FC236}">
              <a16:creationId xmlns:a16="http://schemas.microsoft.com/office/drawing/2014/main" id="{4A46C107-4EA4-4A22-A11E-EB23DED421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2" name="Text Box 5">
          <a:extLst>
            <a:ext uri="{FF2B5EF4-FFF2-40B4-BE49-F238E27FC236}">
              <a16:creationId xmlns:a16="http://schemas.microsoft.com/office/drawing/2014/main" id="{01916A15-FAEF-4960-A27D-808F2C85CC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3" name="Text Box 5">
          <a:extLst>
            <a:ext uri="{FF2B5EF4-FFF2-40B4-BE49-F238E27FC236}">
              <a16:creationId xmlns:a16="http://schemas.microsoft.com/office/drawing/2014/main" id="{945995AB-500E-4945-BE01-9B9A6623A7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4" name="Text Box 5">
          <a:extLst>
            <a:ext uri="{FF2B5EF4-FFF2-40B4-BE49-F238E27FC236}">
              <a16:creationId xmlns:a16="http://schemas.microsoft.com/office/drawing/2014/main" id="{A18D228B-CAD1-430A-8201-00C70993FE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5" name="Text Box 5">
          <a:extLst>
            <a:ext uri="{FF2B5EF4-FFF2-40B4-BE49-F238E27FC236}">
              <a16:creationId xmlns:a16="http://schemas.microsoft.com/office/drawing/2014/main" id="{8C803B76-D10A-4978-99FD-AEF7F22CA1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6" name="Text Box 5">
          <a:extLst>
            <a:ext uri="{FF2B5EF4-FFF2-40B4-BE49-F238E27FC236}">
              <a16:creationId xmlns:a16="http://schemas.microsoft.com/office/drawing/2014/main" id="{2DA56EF0-F871-4395-805A-21D499F8C9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7" name="Text Box 5">
          <a:extLst>
            <a:ext uri="{FF2B5EF4-FFF2-40B4-BE49-F238E27FC236}">
              <a16:creationId xmlns:a16="http://schemas.microsoft.com/office/drawing/2014/main" id="{32FD88CC-6964-494C-933B-16A06B1FD2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8" name="Text Box 5">
          <a:extLst>
            <a:ext uri="{FF2B5EF4-FFF2-40B4-BE49-F238E27FC236}">
              <a16:creationId xmlns:a16="http://schemas.microsoft.com/office/drawing/2014/main" id="{BB01D32E-B1E2-4927-BA43-30D4FD4A9F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9" name="Text Box 5">
          <a:extLst>
            <a:ext uri="{FF2B5EF4-FFF2-40B4-BE49-F238E27FC236}">
              <a16:creationId xmlns:a16="http://schemas.microsoft.com/office/drawing/2014/main" id="{CCBD589A-CED7-4FF4-BCE5-82E0DFD37C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0" name="Text Box 5">
          <a:extLst>
            <a:ext uri="{FF2B5EF4-FFF2-40B4-BE49-F238E27FC236}">
              <a16:creationId xmlns:a16="http://schemas.microsoft.com/office/drawing/2014/main" id="{13AE2EB4-F195-4FA8-A55A-A574AAB25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1" name="Text Box 5">
          <a:extLst>
            <a:ext uri="{FF2B5EF4-FFF2-40B4-BE49-F238E27FC236}">
              <a16:creationId xmlns:a16="http://schemas.microsoft.com/office/drawing/2014/main" id="{C3A8E9A3-56FD-4026-B53C-A16F8A98A0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52" name="Text Box 5">
          <a:extLst>
            <a:ext uri="{FF2B5EF4-FFF2-40B4-BE49-F238E27FC236}">
              <a16:creationId xmlns:a16="http://schemas.microsoft.com/office/drawing/2014/main" id="{57569C97-9500-492A-AE7E-156C9323B6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3" name="Text Box 5">
          <a:extLst>
            <a:ext uri="{FF2B5EF4-FFF2-40B4-BE49-F238E27FC236}">
              <a16:creationId xmlns:a16="http://schemas.microsoft.com/office/drawing/2014/main" id="{A248DB99-5BD9-4815-96B2-EC14A9CCE6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4" name="Text Box 5">
          <a:extLst>
            <a:ext uri="{FF2B5EF4-FFF2-40B4-BE49-F238E27FC236}">
              <a16:creationId xmlns:a16="http://schemas.microsoft.com/office/drawing/2014/main" id="{A9881D49-738D-480C-8602-18FB6BB8015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5" name="Text Box 5">
          <a:extLst>
            <a:ext uri="{FF2B5EF4-FFF2-40B4-BE49-F238E27FC236}">
              <a16:creationId xmlns:a16="http://schemas.microsoft.com/office/drawing/2014/main" id="{610F1779-7ED8-499F-BF33-A8F31D5C11B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6" name="Text Box 5">
          <a:extLst>
            <a:ext uri="{FF2B5EF4-FFF2-40B4-BE49-F238E27FC236}">
              <a16:creationId xmlns:a16="http://schemas.microsoft.com/office/drawing/2014/main" id="{C6F734DA-506D-4C20-A746-611B8A221EE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57" name="Text Box 5">
          <a:extLst>
            <a:ext uri="{FF2B5EF4-FFF2-40B4-BE49-F238E27FC236}">
              <a16:creationId xmlns:a16="http://schemas.microsoft.com/office/drawing/2014/main" id="{7EB38DC4-BC25-4883-B7B1-D80B98DB8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8" name="Text Box 5">
          <a:extLst>
            <a:ext uri="{FF2B5EF4-FFF2-40B4-BE49-F238E27FC236}">
              <a16:creationId xmlns:a16="http://schemas.microsoft.com/office/drawing/2014/main" id="{1357438F-F68E-45E0-9757-12EC7D8A16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9" name="Text Box 5">
          <a:extLst>
            <a:ext uri="{FF2B5EF4-FFF2-40B4-BE49-F238E27FC236}">
              <a16:creationId xmlns:a16="http://schemas.microsoft.com/office/drawing/2014/main" id="{19578D20-1B04-4E01-9DF9-FD8B426CF6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0" name="Text Box 5">
          <a:extLst>
            <a:ext uri="{FF2B5EF4-FFF2-40B4-BE49-F238E27FC236}">
              <a16:creationId xmlns:a16="http://schemas.microsoft.com/office/drawing/2014/main" id="{DEB76CE7-D401-49A3-B904-5348D38BA3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1" name="Text Box 5">
          <a:extLst>
            <a:ext uri="{FF2B5EF4-FFF2-40B4-BE49-F238E27FC236}">
              <a16:creationId xmlns:a16="http://schemas.microsoft.com/office/drawing/2014/main" id="{3CB2BF1D-9B95-4848-8285-9E7C9748EC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2" name="Text Box 5">
          <a:extLst>
            <a:ext uri="{FF2B5EF4-FFF2-40B4-BE49-F238E27FC236}">
              <a16:creationId xmlns:a16="http://schemas.microsoft.com/office/drawing/2014/main" id="{63F3E47A-55D3-4A1C-B49D-C4BFC8EB33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3" name="Text Box 5">
          <a:extLst>
            <a:ext uri="{FF2B5EF4-FFF2-40B4-BE49-F238E27FC236}">
              <a16:creationId xmlns:a16="http://schemas.microsoft.com/office/drawing/2014/main" id="{7DA3FE24-78BC-4B4B-AFDC-5ACEB9B674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4" name="Text Box 5">
          <a:extLst>
            <a:ext uri="{FF2B5EF4-FFF2-40B4-BE49-F238E27FC236}">
              <a16:creationId xmlns:a16="http://schemas.microsoft.com/office/drawing/2014/main" id="{5C15A56C-FC13-4E50-B054-3446E868905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5" name="Text Box 5">
          <a:extLst>
            <a:ext uri="{FF2B5EF4-FFF2-40B4-BE49-F238E27FC236}">
              <a16:creationId xmlns:a16="http://schemas.microsoft.com/office/drawing/2014/main" id="{81412D7A-B3B2-4D89-AFF8-20A4507D0E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6" name="Text Box 5">
          <a:extLst>
            <a:ext uri="{FF2B5EF4-FFF2-40B4-BE49-F238E27FC236}">
              <a16:creationId xmlns:a16="http://schemas.microsoft.com/office/drawing/2014/main" id="{031C243B-5ACA-4774-9F3E-A54BE02075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7" name="Text Box 5">
          <a:extLst>
            <a:ext uri="{FF2B5EF4-FFF2-40B4-BE49-F238E27FC236}">
              <a16:creationId xmlns:a16="http://schemas.microsoft.com/office/drawing/2014/main" id="{A4A5ACBF-9315-4F6B-A925-C1558C8CDB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8" name="Text Box 5">
          <a:extLst>
            <a:ext uri="{FF2B5EF4-FFF2-40B4-BE49-F238E27FC236}">
              <a16:creationId xmlns:a16="http://schemas.microsoft.com/office/drawing/2014/main" id="{EE53F3E4-817C-4A5F-B3A2-68E0E8F818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9" name="Text Box 5">
          <a:extLst>
            <a:ext uri="{FF2B5EF4-FFF2-40B4-BE49-F238E27FC236}">
              <a16:creationId xmlns:a16="http://schemas.microsoft.com/office/drawing/2014/main" id="{6A88EB70-8F30-4270-A7F3-B3BEA10BC75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0" name="Text Box 5">
          <a:extLst>
            <a:ext uri="{FF2B5EF4-FFF2-40B4-BE49-F238E27FC236}">
              <a16:creationId xmlns:a16="http://schemas.microsoft.com/office/drawing/2014/main" id="{4E499909-ED56-402C-BBFB-8A79C5E359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1" name="Text Box 5">
          <a:extLst>
            <a:ext uri="{FF2B5EF4-FFF2-40B4-BE49-F238E27FC236}">
              <a16:creationId xmlns:a16="http://schemas.microsoft.com/office/drawing/2014/main" id="{38754309-3B32-4A0F-BD32-A1255812F9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2" name="Text Box 5">
          <a:extLst>
            <a:ext uri="{FF2B5EF4-FFF2-40B4-BE49-F238E27FC236}">
              <a16:creationId xmlns:a16="http://schemas.microsoft.com/office/drawing/2014/main" id="{1FEB5BFC-1880-40F1-B66B-F8DE183C8C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3" name="Text Box 5">
          <a:extLst>
            <a:ext uri="{FF2B5EF4-FFF2-40B4-BE49-F238E27FC236}">
              <a16:creationId xmlns:a16="http://schemas.microsoft.com/office/drawing/2014/main" id="{F57296C9-3446-41E2-A1DF-D94539D5C0F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4" name="Text Box 5">
          <a:extLst>
            <a:ext uri="{FF2B5EF4-FFF2-40B4-BE49-F238E27FC236}">
              <a16:creationId xmlns:a16="http://schemas.microsoft.com/office/drawing/2014/main" id="{41CAB7B3-D2A7-4E3D-857A-9A20C418C5E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5" name="Text Box 5">
          <a:extLst>
            <a:ext uri="{FF2B5EF4-FFF2-40B4-BE49-F238E27FC236}">
              <a16:creationId xmlns:a16="http://schemas.microsoft.com/office/drawing/2014/main" id="{AFC6A047-6686-4E72-805D-8CA2AEACC4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6" name="Text Box 5">
          <a:extLst>
            <a:ext uri="{FF2B5EF4-FFF2-40B4-BE49-F238E27FC236}">
              <a16:creationId xmlns:a16="http://schemas.microsoft.com/office/drawing/2014/main" id="{7262CBCC-0879-4C8F-8207-D738B2548F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7" name="Text Box 5">
          <a:extLst>
            <a:ext uri="{FF2B5EF4-FFF2-40B4-BE49-F238E27FC236}">
              <a16:creationId xmlns:a16="http://schemas.microsoft.com/office/drawing/2014/main" id="{378B09E4-3D83-4DA7-8772-984CFE7090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8" name="Text Box 5">
          <a:extLst>
            <a:ext uri="{FF2B5EF4-FFF2-40B4-BE49-F238E27FC236}">
              <a16:creationId xmlns:a16="http://schemas.microsoft.com/office/drawing/2014/main" id="{330307C7-5D7D-4F8F-8412-48DF503BB36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9" name="Text Box 5">
          <a:extLst>
            <a:ext uri="{FF2B5EF4-FFF2-40B4-BE49-F238E27FC236}">
              <a16:creationId xmlns:a16="http://schemas.microsoft.com/office/drawing/2014/main" id="{5E7CB5B3-FBC1-4415-8FFD-35336A78E0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0" name="Text Box 5">
          <a:extLst>
            <a:ext uri="{FF2B5EF4-FFF2-40B4-BE49-F238E27FC236}">
              <a16:creationId xmlns:a16="http://schemas.microsoft.com/office/drawing/2014/main" id="{E3BF4A60-C3F8-40E7-A6A6-CFEE40ACF3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1" name="Text Box 5">
          <a:extLst>
            <a:ext uri="{FF2B5EF4-FFF2-40B4-BE49-F238E27FC236}">
              <a16:creationId xmlns:a16="http://schemas.microsoft.com/office/drawing/2014/main" id="{E7024CFE-F570-45D4-93CA-6950335DD7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2" name="Text Box 5">
          <a:extLst>
            <a:ext uri="{FF2B5EF4-FFF2-40B4-BE49-F238E27FC236}">
              <a16:creationId xmlns:a16="http://schemas.microsoft.com/office/drawing/2014/main" id="{607AB8C8-8945-466F-B67D-9299A6884F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3" name="Text Box 5">
          <a:extLst>
            <a:ext uri="{FF2B5EF4-FFF2-40B4-BE49-F238E27FC236}">
              <a16:creationId xmlns:a16="http://schemas.microsoft.com/office/drawing/2014/main" id="{3AB4F268-115E-4511-B322-81D4115B72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4" name="Text Box 5">
          <a:extLst>
            <a:ext uri="{FF2B5EF4-FFF2-40B4-BE49-F238E27FC236}">
              <a16:creationId xmlns:a16="http://schemas.microsoft.com/office/drawing/2014/main" id="{1341AEF2-59CA-4ED0-87D9-8A81C9BB96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5" name="Text Box 5">
          <a:extLst>
            <a:ext uri="{FF2B5EF4-FFF2-40B4-BE49-F238E27FC236}">
              <a16:creationId xmlns:a16="http://schemas.microsoft.com/office/drawing/2014/main" id="{FDFDB569-17A5-452A-8A77-2696C5B517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6" name="Text Box 5">
          <a:extLst>
            <a:ext uri="{FF2B5EF4-FFF2-40B4-BE49-F238E27FC236}">
              <a16:creationId xmlns:a16="http://schemas.microsoft.com/office/drawing/2014/main" id="{A0A0DB7A-B9E6-4DD1-9B27-86425AA0B7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7" name="Text Box 5">
          <a:extLst>
            <a:ext uri="{FF2B5EF4-FFF2-40B4-BE49-F238E27FC236}">
              <a16:creationId xmlns:a16="http://schemas.microsoft.com/office/drawing/2014/main" id="{29A28491-7EE1-403B-8DEE-60FFDFEE32E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8" name="Text Box 5">
          <a:extLst>
            <a:ext uri="{FF2B5EF4-FFF2-40B4-BE49-F238E27FC236}">
              <a16:creationId xmlns:a16="http://schemas.microsoft.com/office/drawing/2014/main" id="{97134F9F-7E16-4BB2-B94B-A3E44C63BF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9" name="Text Box 5">
          <a:extLst>
            <a:ext uri="{FF2B5EF4-FFF2-40B4-BE49-F238E27FC236}">
              <a16:creationId xmlns:a16="http://schemas.microsoft.com/office/drawing/2014/main" id="{8C8E0A58-0BC6-41F1-B75A-639DE4DC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0" name="Text Box 5">
          <a:extLst>
            <a:ext uri="{FF2B5EF4-FFF2-40B4-BE49-F238E27FC236}">
              <a16:creationId xmlns:a16="http://schemas.microsoft.com/office/drawing/2014/main" id="{98327590-F4E4-483B-A783-55E2C870ACB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1" name="Text Box 5">
          <a:extLst>
            <a:ext uri="{FF2B5EF4-FFF2-40B4-BE49-F238E27FC236}">
              <a16:creationId xmlns:a16="http://schemas.microsoft.com/office/drawing/2014/main" id="{9DFA6543-8ABF-452E-A1ED-B3CF01C61C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2" name="Text Box 5">
          <a:extLst>
            <a:ext uri="{FF2B5EF4-FFF2-40B4-BE49-F238E27FC236}">
              <a16:creationId xmlns:a16="http://schemas.microsoft.com/office/drawing/2014/main" id="{DEA394AE-23E1-4764-89E9-68AF1A5055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3" name="Text Box 5">
          <a:extLst>
            <a:ext uri="{FF2B5EF4-FFF2-40B4-BE49-F238E27FC236}">
              <a16:creationId xmlns:a16="http://schemas.microsoft.com/office/drawing/2014/main" id="{B5123C4F-828F-4BED-8D41-24708E4A28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4" name="Text Box 5">
          <a:extLst>
            <a:ext uri="{FF2B5EF4-FFF2-40B4-BE49-F238E27FC236}">
              <a16:creationId xmlns:a16="http://schemas.microsoft.com/office/drawing/2014/main" id="{9476790C-B782-4801-ACCF-68505765C1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5" name="Text Box 5">
          <a:extLst>
            <a:ext uri="{FF2B5EF4-FFF2-40B4-BE49-F238E27FC236}">
              <a16:creationId xmlns:a16="http://schemas.microsoft.com/office/drawing/2014/main" id="{B4A7C896-1FB1-4FC9-A652-E69CB85EEA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6" name="Text Box 5">
          <a:extLst>
            <a:ext uri="{FF2B5EF4-FFF2-40B4-BE49-F238E27FC236}">
              <a16:creationId xmlns:a16="http://schemas.microsoft.com/office/drawing/2014/main" id="{4973954D-9D86-4470-87A8-622F475555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7" name="Text Box 5">
          <a:extLst>
            <a:ext uri="{FF2B5EF4-FFF2-40B4-BE49-F238E27FC236}">
              <a16:creationId xmlns:a16="http://schemas.microsoft.com/office/drawing/2014/main" id="{4EC263F4-9C47-4C22-BD9E-CD72EBE1A56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8" name="Text Box 5">
          <a:extLst>
            <a:ext uri="{FF2B5EF4-FFF2-40B4-BE49-F238E27FC236}">
              <a16:creationId xmlns:a16="http://schemas.microsoft.com/office/drawing/2014/main" id="{61953A69-99AC-455C-B926-4D81467340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9" name="Text Box 5">
          <a:extLst>
            <a:ext uri="{FF2B5EF4-FFF2-40B4-BE49-F238E27FC236}">
              <a16:creationId xmlns:a16="http://schemas.microsoft.com/office/drawing/2014/main" id="{4D7CE5FE-56DD-46B4-A6E0-6C7EFEAAD1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00" name="Text Box 5">
          <a:extLst>
            <a:ext uri="{FF2B5EF4-FFF2-40B4-BE49-F238E27FC236}">
              <a16:creationId xmlns:a16="http://schemas.microsoft.com/office/drawing/2014/main" id="{24D4A215-E12B-47ED-ADBE-1E8529FDC5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1" name="Text Box 5">
          <a:extLst>
            <a:ext uri="{FF2B5EF4-FFF2-40B4-BE49-F238E27FC236}">
              <a16:creationId xmlns:a16="http://schemas.microsoft.com/office/drawing/2014/main" id="{F872C218-54F1-483C-A12F-16B97390516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2" name="Text Box 5">
          <a:extLst>
            <a:ext uri="{FF2B5EF4-FFF2-40B4-BE49-F238E27FC236}">
              <a16:creationId xmlns:a16="http://schemas.microsoft.com/office/drawing/2014/main" id="{02A8A03D-534E-41F3-9A95-47E81F5750D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3" name="Text Box 5">
          <a:extLst>
            <a:ext uri="{FF2B5EF4-FFF2-40B4-BE49-F238E27FC236}">
              <a16:creationId xmlns:a16="http://schemas.microsoft.com/office/drawing/2014/main" id="{F53FD1D4-C3E4-4979-9123-FBB15754A64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4" name="Text Box 5">
          <a:extLst>
            <a:ext uri="{FF2B5EF4-FFF2-40B4-BE49-F238E27FC236}">
              <a16:creationId xmlns:a16="http://schemas.microsoft.com/office/drawing/2014/main" id="{797578A7-32FD-4F9D-B9CF-A4B19CF6374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5" name="Text Box 5">
          <a:extLst>
            <a:ext uri="{FF2B5EF4-FFF2-40B4-BE49-F238E27FC236}">
              <a16:creationId xmlns:a16="http://schemas.microsoft.com/office/drawing/2014/main" id="{1C6FCE21-D694-4645-A2C2-F7A8ADF82A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6" name="Text Box 5">
          <a:extLst>
            <a:ext uri="{FF2B5EF4-FFF2-40B4-BE49-F238E27FC236}">
              <a16:creationId xmlns:a16="http://schemas.microsoft.com/office/drawing/2014/main" id="{6ED7668D-E498-4D87-BAE0-F7A406C8A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7" name="Text Box 5">
          <a:extLst>
            <a:ext uri="{FF2B5EF4-FFF2-40B4-BE49-F238E27FC236}">
              <a16:creationId xmlns:a16="http://schemas.microsoft.com/office/drawing/2014/main" id="{39A3B471-DB9C-488D-AB4B-2DB26273E6C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8" name="Text Box 5">
          <a:extLst>
            <a:ext uri="{FF2B5EF4-FFF2-40B4-BE49-F238E27FC236}">
              <a16:creationId xmlns:a16="http://schemas.microsoft.com/office/drawing/2014/main" id="{868D7E87-AB34-4381-A5A6-641C3DB599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9" name="Text Box 5">
          <a:extLst>
            <a:ext uri="{FF2B5EF4-FFF2-40B4-BE49-F238E27FC236}">
              <a16:creationId xmlns:a16="http://schemas.microsoft.com/office/drawing/2014/main" id="{25D3DF44-72CC-4F6E-BC8C-64FCFB22993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0" name="Text Box 5">
          <a:extLst>
            <a:ext uri="{FF2B5EF4-FFF2-40B4-BE49-F238E27FC236}">
              <a16:creationId xmlns:a16="http://schemas.microsoft.com/office/drawing/2014/main" id="{14CC3E3F-0949-4773-B528-DBD8ABA8C85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1" name="Text Box 5">
          <a:extLst>
            <a:ext uri="{FF2B5EF4-FFF2-40B4-BE49-F238E27FC236}">
              <a16:creationId xmlns:a16="http://schemas.microsoft.com/office/drawing/2014/main" id="{13F2D6AC-0432-4255-9EFC-FE88A7369F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2" name="Text Box 5">
          <a:extLst>
            <a:ext uri="{FF2B5EF4-FFF2-40B4-BE49-F238E27FC236}">
              <a16:creationId xmlns:a16="http://schemas.microsoft.com/office/drawing/2014/main" id="{C2E458C7-DDF3-4C7E-B62A-21105076CE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3" name="Text Box 5">
          <a:extLst>
            <a:ext uri="{FF2B5EF4-FFF2-40B4-BE49-F238E27FC236}">
              <a16:creationId xmlns:a16="http://schemas.microsoft.com/office/drawing/2014/main" id="{469FF35A-D5C6-4EF4-8059-2BAC400941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4" name="Text Box 5">
          <a:extLst>
            <a:ext uri="{FF2B5EF4-FFF2-40B4-BE49-F238E27FC236}">
              <a16:creationId xmlns:a16="http://schemas.microsoft.com/office/drawing/2014/main" id="{ABFAA7E4-213B-4987-AD9E-D0EBE9B45C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5" name="Text Box 5">
          <a:extLst>
            <a:ext uri="{FF2B5EF4-FFF2-40B4-BE49-F238E27FC236}">
              <a16:creationId xmlns:a16="http://schemas.microsoft.com/office/drawing/2014/main" id="{EE0ADF68-FC13-41D6-9B88-51923A5DE49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6" name="Text Box 5">
          <a:extLst>
            <a:ext uri="{FF2B5EF4-FFF2-40B4-BE49-F238E27FC236}">
              <a16:creationId xmlns:a16="http://schemas.microsoft.com/office/drawing/2014/main" id="{A0A07506-FF81-4B17-8120-8AB5CF88B1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7" name="Text Box 5">
          <a:extLst>
            <a:ext uri="{FF2B5EF4-FFF2-40B4-BE49-F238E27FC236}">
              <a16:creationId xmlns:a16="http://schemas.microsoft.com/office/drawing/2014/main" id="{AC977297-5447-4FFA-9EC9-21BA7549416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8" name="Text Box 5">
          <a:extLst>
            <a:ext uri="{FF2B5EF4-FFF2-40B4-BE49-F238E27FC236}">
              <a16:creationId xmlns:a16="http://schemas.microsoft.com/office/drawing/2014/main" id="{71AFB67C-49EB-4F97-855D-1CF79AF5A4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9" name="Text Box 5">
          <a:extLst>
            <a:ext uri="{FF2B5EF4-FFF2-40B4-BE49-F238E27FC236}">
              <a16:creationId xmlns:a16="http://schemas.microsoft.com/office/drawing/2014/main" id="{A487FC3A-1CC8-4EAD-A53C-27EEC90F0B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0" name="Text Box 5">
          <a:extLst>
            <a:ext uri="{FF2B5EF4-FFF2-40B4-BE49-F238E27FC236}">
              <a16:creationId xmlns:a16="http://schemas.microsoft.com/office/drawing/2014/main" id="{065BD5E0-DF9B-4E3D-AD84-191B790D0C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1" name="Text Box 5">
          <a:extLst>
            <a:ext uri="{FF2B5EF4-FFF2-40B4-BE49-F238E27FC236}">
              <a16:creationId xmlns:a16="http://schemas.microsoft.com/office/drawing/2014/main" id="{C7534ED7-3CFB-4B48-94D0-B97413DAAA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2" name="Text Box 5">
          <a:extLst>
            <a:ext uri="{FF2B5EF4-FFF2-40B4-BE49-F238E27FC236}">
              <a16:creationId xmlns:a16="http://schemas.microsoft.com/office/drawing/2014/main" id="{4D92C62F-5916-4787-B66B-78671AC13F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3" name="Text Box 5">
          <a:extLst>
            <a:ext uri="{FF2B5EF4-FFF2-40B4-BE49-F238E27FC236}">
              <a16:creationId xmlns:a16="http://schemas.microsoft.com/office/drawing/2014/main" id="{227FFCAC-02F1-4707-950D-A5F69C7DF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4" name="Text Box 5">
          <a:extLst>
            <a:ext uri="{FF2B5EF4-FFF2-40B4-BE49-F238E27FC236}">
              <a16:creationId xmlns:a16="http://schemas.microsoft.com/office/drawing/2014/main" id="{CA852E5A-9FFD-4CC4-96C0-FE2FD13F83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5" name="Text Box 5">
          <a:extLst>
            <a:ext uri="{FF2B5EF4-FFF2-40B4-BE49-F238E27FC236}">
              <a16:creationId xmlns:a16="http://schemas.microsoft.com/office/drawing/2014/main" id="{8ECEC076-FC4D-4F95-AA79-F8989707C6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6" name="Text Box 5">
          <a:extLst>
            <a:ext uri="{FF2B5EF4-FFF2-40B4-BE49-F238E27FC236}">
              <a16:creationId xmlns:a16="http://schemas.microsoft.com/office/drawing/2014/main" id="{ED74B98F-BC09-47C2-8FD7-3E181C4741E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7" name="Text Box 5">
          <a:extLst>
            <a:ext uri="{FF2B5EF4-FFF2-40B4-BE49-F238E27FC236}">
              <a16:creationId xmlns:a16="http://schemas.microsoft.com/office/drawing/2014/main" id="{DCB0C232-9A07-4F0F-9DF3-5D45A914B90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8" name="Text Box 5">
          <a:extLst>
            <a:ext uri="{FF2B5EF4-FFF2-40B4-BE49-F238E27FC236}">
              <a16:creationId xmlns:a16="http://schemas.microsoft.com/office/drawing/2014/main" id="{751B2D59-44F8-4CAD-8251-6F25DEA706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9" name="Text Box 5">
          <a:extLst>
            <a:ext uri="{FF2B5EF4-FFF2-40B4-BE49-F238E27FC236}">
              <a16:creationId xmlns:a16="http://schemas.microsoft.com/office/drawing/2014/main" id="{1C5B1186-56B9-48E4-9E75-028EDC2343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0" name="Text Box 5">
          <a:extLst>
            <a:ext uri="{FF2B5EF4-FFF2-40B4-BE49-F238E27FC236}">
              <a16:creationId xmlns:a16="http://schemas.microsoft.com/office/drawing/2014/main" id="{6CB42A90-8A90-43D8-8708-AB9F871ECD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1" name="Text Box 5">
          <a:extLst>
            <a:ext uri="{FF2B5EF4-FFF2-40B4-BE49-F238E27FC236}">
              <a16:creationId xmlns:a16="http://schemas.microsoft.com/office/drawing/2014/main" id="{45AE5B8D-1ED8-4D7F-9FB7-C2DDAEAEC3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2" name="Text Box 5">
          <a:extLst>
            <a:ext uri="{FF2B5EF4-FFF2-40B4-BE49-F238E27FC236}">
              <a16:creationId xmlns:a16="http://schemas.microsoft.com/office/drawing/2014/main" id="{EEC551EE-8A02-4954-B742-8F08508195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3" name="Text Box 5">
          <a:extLst>
            <a:ext uri="{FF2B5EF4-FFF2-40B4-BE49-F238E27FC236}">
              <a16:creationId xmlns:a16="http://schemas.microsoft.com/office/drawing/2014/main" id="{C3D5D80B-AAE0-427A-B1A7-671F863830E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4" name="Text Box 5">
          <a:extLst>
            <a:ext uri="{FF2B5EF4-FFF2-40B4-BE49-F238E27FC236}">
              <a16:creationId xmlns:a16="http://schemas.microsoft.com/office/drawing/2014/main" id="{8BC81144-CCAA-4C14-8EA1-58042741AA0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5" name="Text Box 5">
          <a:extLst>
            <a:ext uri="{FF2B5EF4-FFF2-40B4-BE49-F238E27FC236}">
              <a16:creationId xmlns:a16="http://schemas.microsoft.com/office/drawing/2014/main" id="{C2BCA89D-7FE3-4D17-B0C9-4A4A5C1C02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6" name="Text Box 5">
          <a:extLst>
            <a:ext uri="{FF2B5EF4-FFF2-40B4-BE49-F238E27FC236}">
              <a16:creationId xmlns:a16="http://schemas.microsoft.com/office/drawing/2014/main" id="{FCBE54D4-A81A-40DE-A3D1-73DC9A9064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7" name="Text Box 5">
          <a:extLst>
            <a:ext uri="{FF2B5EF4-FFF2-40B4-BE49-F238E27FC236}">
              <a16:creationId xmlns:a16="http://schemas.microsoft.com/office/drawing/2014/main" id="{159B2891-B65E-443E-8EE3-94546CBA39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8" name="Text Box 5">
          <a:extLst>
            <a:ext uri="{FF2B5EF4-FFF2-40B4-BE49-F238E27FC236}">
              <a16:creationId xmlns:a16="http://schemas.microsoft.com/office/drawing/2014/main" id="{39D762D4-1B17-40D5-A950-CACA9A4A039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9" name="Text Box 5">
          <a:extLst>
            <a:ext uri="{FF2B5EF4-FFF2-40B4-BE49-F238E27FC236}">
              <a16:creationId xmlns:a16="http://schemas.microsoft.com/office/drawing/2014/main" id="{F1DF26FF-BF53-4DE3-91D0-DECDE17EC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0" name="Text Box 5">
          <a:extLst>
            <a:ext uri="{FF2B5EF4-FFF2-40B4-BE49-F238E27FC236}">
              <a16:creationId xmlns:a16="http://schemas.microsoft.com/office/drawing/2014/main" id="{B425AC2A-2DDA-4357-8991-9419106A619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1" name="Text Box 5">
          <a:extLst>
            <a:ext uri="{FF2B5EF4-FFF2-40B4-BE49-F238E27FC236}">
              <a16:creationId xmlns:a16="http://schemas.microsoft.com/office/drawing/2014/main" id="{FB732193-6ECA-4E1B-8449-371E94DD0A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2" name="Text Box 5">
          <a:extLst>
            <a:ext uri="{FF2B5EF4-FFF2-40B4-BE49-F238E27FC236}">
              <a16:creationId xmlns:a16="http://schemas.microsoft.com/office/drawing/2014/main" id="{3C5E4499-6406-4178-B938-0863C0243AB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3" name="Text Box 5">
          <a:extLst>
            <a:ext uri="{FF2B5EF4-FFF2-40B4-BE49-F238E27FC236}">
              <a16:creationId xmlns:a16="http://schemas.microsoft.com/office/drawing/2014/main" id="{A31F6602-A305-4AC9-A8FF-71EBF66261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4" name="Text Box 5">
          <a:extLst>
            <a:ext uri="{FF2B5EF4-FFF2-40B4-BE49-F238E27FC236}">
              <a16:creationId xmlns:a16="http://schemas.microsoft.com/office/drawing/2014/main" id="{AAEF4D0C-AD39-41EF-97E0-0746CE8970D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5" name="Text Box 5">
          <a:extLst>
            <a:ext uri="{FF2B5EF4-FFF2-40B4-BE49-F238E27FC236}">
              <a16:creationId xmlns:a16="http://schemas.microsoft.com/office/drawing/2014/main" id="{CEB3361C-FF93-4DDC-A074-8E7B9DAC1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6" name="Text Box 5">
          <a:extLst>
            <a:ext uri="{FF2B5EF4-FFF2-40B4-BE49-F238E27FC236}">
              <a16:creationId xmlns:a16="http://schemas.microsoft.com/office/drawing/2014/main" id="{5349E49F-09F7-4860-BCBF-AEF8427E979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7" name="Text Box 5">
          <a:extLst>
            <a:ext uri="{FF2B5EF4-FFF2-40B4-BE49-F238E27FC236}">
              <a16:creationId xmlns:a16="http://schemas.microsoft.com/office/drawing/2014/main" id="{64E7066B-2654-45A0-B289-263006B6E5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8" name="Text Box 5">
          <a:extLst>
            <a:ext uri="{FF2B5EF4-FFF2-40B4-BE49-F238E27FC236}">
              <a16:creationId xmlns:a16="http://schemas.microsoft.com/office/drawing/2014/main" id="{24DCAB3A-669F-45F6-BEFE-E174970972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49" name="Text Box 5">
          <a:extLst>
            <a:ext uri="{FF2B5EF4-FFF2-40B4-BE49-F238E27FC236}">
              <a16:creationId xmlns:a16="http://schemas.microsoft.com/office/drawing/2014/main" id="{4EF46D2C-321F-47CF-BE7F-16BE45642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0" name="Text Box 5">
          <a:extLst>
            <a:ext uri="{FF2B5EF4-FFF2-40B4-BE49-F238E27FC236}">
              <a16:creationId xmlns:a16="http://schemas.microsoft.com/office/drawing/2014/main" id="{8C9AA6FE-1CB1-40F1-8896-EE0C0B3B3AE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1" name="Text Box 5">
          <a:extLst>
            <a:ext uri="{FF2B5EF4-FFF2-40B4-BE49-F238E27FC236}">
              <a16:creationId xmlns:a16="http://schemas.microsoft.com/office/drawing/2014/main" id="{04A73560-34EC-471E-9C36-211AD337AE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52" name="Text Box 5">
          <a:extLst>
            <a:ext uri="{FF2B5EF4-FFF2-40B4-BE49-F238E27FC236}">
              <a16:creationId xmlns:a16="http://schemas.microsoft.com/office/drawing/2014/main" id="{4505CF85-01DC-41D7-8D1C-5B3C7B0C9C1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3" name="Text Box 5">
          <a:extLst>
            <a:ext uri="{FF2B5EF4-FFF2-40B4-BE49-F238E27FC236}">
              <a16:creationId xmlns:a16="http://schemas.microsoft.com/office/drawing/2014/main" id="{4E5B9694-C19E-4A30-A2D1-5413C3F79B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4" name="Text Box 5">
          <a:extLst>
            <a:ext uri="{FF2B5EF4-FFF2-40B4-BE49-F238E27FC236}">
              <a16:creationId xmlns:a16="http://schemas.microsoft.com/office/drawing/2014/main" id="{7411BF5A-B8BB-4D13-8BBB-A5AEAB92B5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5" name="Text Box 5">
          <a:extLst>
            <a:ext uri="{FF2B5EF4-FFF2-40B4-BE49-F238E27FC236}">
              <a16:creationId xmlns:a16="http://schemas.microsoft.com/office/drawing/2014/main" id="{C104A6C6-A054-4BBF-B367-CD8A508FDA6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6" name="Text Box 5">
          <a:extLst>
            <a:ext uri="{FF2B5EF4-FFF2-40B4-BE49-F238E27FC236}">
              <a16:creationId xmlns:a16="http://schemas.microsoft.com/office/drawing/2014/main" id="{B0F5D1C3-B7A5-40C5-9AA7-1ACBF68873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7" name="Text Box 5">
          <a:extLst>
            <a:ext uri="{FF2B5EF4-FFF2-40B4-BE49-F238E27FC236}">
              <a16:creationId xmlns:a16="http://schemas.microsoft.com/office/drawing/2014/main" id="{957474AF-6758-47BF-A2F9-16FE580E06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8" name="Text Box 5">
          <a:extLst>
            <a:ext uri="{FF2B5EF4-FFF2-40B4-BE49-F238E27FC236}">
              <a16:creationId xmlns:a16="http://schemas.microsoft.com/office/drawing/2014/main" id="{8D5E0332-D3B3-4109-B1D1-B51B45C63E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9" name="Text Box 5">
          <a:extLst>
            <a:ext uri="{FF2B5EF4-FFF2-40B4-BE49-F238E27FC236}">
              <a16:creationId xmlns:a16="http://schemas.microsoft.com/office/drawing/2014/main" id="{748A7CA7-2F72-41C0-A7CD-2AD07DBBD5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0" name="Text Box 5">
          <a:extLst>
            <a:ext uri="{FF2B5EF4-FFF2-40B4-BE49-F238E27FC236}">
              <a16:creationId xmlns:a16="http://schemas.microsoft.com/office/drawing/2014/main" id="{A7E9D100-AD51-478B-981B-2B7D825C30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1" name="Text Box 5">
          <a:extLst>
            <a:ext uri="{FF2B5EF4-FFF2-40B4-BE49-F238E27FC236}">
              <a16:creationId xmlns:a16="http://schemas.microsoft.com/office/drawing/2014/main" id="{0CD9BFC0-5828-42D2-8C7A-1B426D2CC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2" name="Text Box 5">
          <a:extLst>
            <a:ext uri="{FF2B5EF4-FFF2-40B4-BE49-F238E27FC236}">
              <a16:creationId xmlns:a16="http://schemas.microsoft.com/office/drawing/2014/main" id="{CCF65664-51E4-4C42-84C8-BCB442983E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3" name="Text Box 5">
          <a:extLst>
            <a:ext uri="{FF2B5EF4-FFF2-40B4-BE49-F238E27FC236}">
              <a16:creationId xmlns:a16="http://schemas.microsoft.com/office/drawing/2014/main" id="{B701FB83-8F25-4407-814B-1DEAC1D05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4" name="Text Box 5">
          <a:extLst>
            <a:ext uri="{FF2B5EF4-FFF2-40B4-BE49-F238E27FC236}">
              <a16:creationId xmlns:a16="http://schemas.microsoft.com/office/drawing/2014/main" id="{BC97ABD4-6C51-4333-A100-CEFE5A99A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5" name="Text Box 5">
          <a:extLst>
            <a:ext uri="{FF2B5EF4-FFF2-40B4-BE49-F238E27FC236}">
              <a16:creationId xmlns:a16="http://schemas.microsoft.com/office/drawing/2014/main" id="{8F0B6DD1-76CE-4EAA-AC68-F9419BE626B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6" name="Text Box 5">
          <a:extLst>
            <a:ext uri="{FF2B5EF4-FFF2-40B4-BE49-F238E27FC236}">
              <a16:creationId xmlns:a16="http://schemas.microsoft.com/office/drawing/2014/main" id="{5B72A937-3590-4CBD-91E9-7C7C12298E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7" name="Text Box 5">
          <a:extLst>
            <a:ext uri="{FF2B5EF4-FFF2-40B4-BE49-F238E27FC236}">
              <a16:creationId xmlns:a16="http://schemas.microsoft.com/office/drawing/2014/main" id="{01B0A3C2-693F-43DB-84D2-8F4C6516B34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8" name="Text Box 5">
          <a:extLst>
            <a:ext uri="{FF2B5EF4-FFF2-40B4-BE49-F238E27FC236}">
              <a16:creationId xmlns:a16="http://schemas.microsoft.com/office/drawing/2014/main" id="{63C276E5-1661-4E12-972A-B64AD11AC8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9" name="Text Box 5">
          <a:extLst>
            <a:ext uri="{FF2B5EF4-FFF2-40B4-BE49-F238E27FC236}">
              <a16:creationId xmlns:a16="http://schemas.microsoft.com/office/drawing/2014/main" id="{B0B535DF-238D-4422-A139-E83B39A89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0" name="Text Box 5">
          <a:extLst>
            <a:ext uri="{FF2B5EF4-FFF2-40B4-BE49-F238E27FC236}">
              <a16:creationId xmlns:a16="http://schemas.microsoft.com/office/drawing/2014/main" id="{BB873548-226C-4380-97F3-DEE02E31CC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1" name="Text Box 5">
          <a:extLst>
            <a:ext uri="{FF2B5EF4-FFF2-40B4-BE49-F238E27FC236}">
              <a16:creationId xmlns:a16="http://schemas.microsoft.com/office/drawing/2014/main" id="{B8924AD2-F4E0-4CCC-BDA4-F43D4F244D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2" name="Text Box 5">
          <a:extLst>
            <a:ext uri="{FF2B5EF4-FFF2-40B4-BE49-F238E27FC236}">
              <a16:creationId xmlns:a16="http://schemas.microsoft.com/office/drawing/2014/main" id="{E6DFECB9-2698-4D0F-9300-A2B5387027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3" name="Text Box 5">
          <a:extLst>
            <a:ext uri="{FF2B5EF4-FFF2-40B4-BE49-F238E27FC236}">
              <a16:creationId xmlns:a16="http://schemas.microsoft.com/office/drawing/2014/main" id="{B71C8F27-DF3D-4274-9A25-117CE4A319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4" name="Text Box 5">
          <a:extLst>
            <a:ext uri="{FF2B5EF4-FFF2-40B4-BE49-F238E27FC236}">
              <a16:creationId xmlns:a16="http://schemas.microsoft.com/office/drawing/2014/main" id="{C07C651C-AA64-4362-A513-A23B157C2BF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5" name="Text Box 5">
          <a:extLst>
            <a:ext uri="{FF2B5EF4-FFF2-40B4-BE49-F238E27FC236}">
              <a16:creationId xmlns:a16="http://schemas.microsoft.com/office/drawing/2014/main" id="{34BC2803-F499-4176-9DFE-FC3B1758ED1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6" name="Text Box 5">
          <a:extLst>
            <a:ext uri="{FF2B5EF4-FFF2-40B4-BE49-F238E27FC236}">
              <a16:creationId xmlns:a16="http://schemas.microsoft.com/office/drawing/2014/main" id="{93F1D740-40AF-4339-BD8F-A2B98B6FB3A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7" name="Text Box 5">
          <a:extLst>
            <a:ext uri="{FF2B5EF4-FFF2-40B4-BE49-F238E27FC236}">
              <a16:creationId xmlns:a16="http://schemas.microsoft.com/office/drawing/2014/main" id="{A07A18B7-EC4C-406F-B185-0088D00F7A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8" name="Text Box 5">
          <a:extLst>
            <a:ext uri="{FF2B5EF4-FFF2-40B4-BE49-F238E27FC236}">
              <a16:creationId xmlns:a16="http://schemas.microsoft.com/office/drawing/2014/main" id="{75B48FFF-16E9-4131-B7F9-68078FFE693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9" name="Text Box 5">
          <a:extLst>
            <a:ext uri="{FF2B5EF4-FFF2-40B4-BE49-F238E27FC236}">
              <a16:creationId xmlns:a16="http://schemas.microsoft.com/office/drawing/2014/main" id="{CF8FFEC9-46DA-477C-BAAA-1F965DA6ED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0" name="Text Box 5">
          <a:extLst>
            <a:ext uri="{FF2B5EF4-FFF2-40B4-BE49-F238E27FC236}">
              <a16:creationId xmlns:a16="http://schemas.microsoft.com/office/drawing/2014/main" id="{C795907A-5BC8-460E-9C1F-9D95588B99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1" name="Text Box 5">
          <a:extLst>
            <a:ext uri="{FF2B5EF4-FFF2-40B4-BE49-F238E27FC236}">
              <a16:creationId xmlns:a16="http://schemas.microsoft.com/office/drawing/2014/main" id="{90F61A7C-22BF-4DCF-9AF4-3B149462B8C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2" name="Text Box 5">
          <a:extLst>
            <a:ext uri="{FF2B5EF4-FFF2-40B4-BE49-F238E27FC236}">
              <a16:creationId xmlns:a16="http://schemas.microsoft.com/office/drawing/2014/main" id="{CFE9C95D-760F-4166-B36C-7E0B7EDF9B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3" name="Text Box 5">
          <a:extLst>
            <a:ext uri="{FF2B5EF4-FFF2-40B4-BE49-F238E27FC236}">
              <a16:creationId xmlns:a16="http://schemas.microsoft.com/office/drawing/2014/main" id="{458B0BE6-E5E6-4FA9-8275-BA720D3B28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4" name="Text Box 5">
          <a:extLst>
            <a:ext uri="{FF2B5EF4-FFF2-40B4-BE49-F238E27FC236}">
              <a16:creationId xmlns:a16="http://schemas.microsoft.com/office/drawing/2014/main" id="{5625C5BD-A7F3-4A6F-ADA0-ED15EC0DB6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5" name="Text Box 5">
          <a:extLst>
            <a:ext uri="{FF2B5EF4-FFF2-40B4-BE49-F238E27FC236}">
              <a16:creationId xmlns:a16="http://schemas.microsoft.com/office/drawing/2014/main" id="{48FC1AAD-D02B-4A47-A14E-BF86C527C8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6" name="Text Box 5">
          <a:extLst>
            <a:ext uri="{FF2B5EF4-FFF2-40B4-BE49-F238E27FC236}">
              <a16:creationId xmlns:a16="http://schemas.microsoft.com/office/drawing/2014/main" id="{E56AEC50-0291-4D3C-8010-E14CEFCEC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7" name="Text Box 5">
          <a:extLst>
            <a:ext uri="{FF2B5EF4-FFF2-40B4-BE49-F238E27FC236}">
              <a16:creationId xmlns:a16="http://schemas.microsoft.com/office/drawing/2014/main" id="{7CA6AB1E-74A3-4915-AC25-C12992BCF4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8" name="Text Box 5">
          <a:extLst>
            <a:ext uri="{FF2B5EF4-FFF2-40B4-BE49-F238E27FC236}">
              <a16:creationId xmlns:a16="http://schemas.microsoft.com/office/drawing/2014/main" id="{FC984F34-7025-4D0D-BB77-14D44D5856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9" name="Text Box 5">
          <a:extLst>
            <a:ext uri="{FF2B5EF4-FFF2-40B4-BE49-F238E27FC236}">
              <a16:creationId xmlns:a16="http://schemas.microsoft.com/office/drawing/2014/main" id="{62AB46CC-5A86-4F7D-9075-E831CF65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0" name="Text Box 5">
          <a:extLst>
            <a:ext uri="{FF2B5EF4-FFF2-40B4-BE49-F238E27FC236}">
              <a16:creationId xmlns:a16="http://schemas.microsoft.com/office/drawing/2014/main" id="{623C733C-44D0-469D-A48B-F91117862D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1" name="Text Box 5">
          <a:extLst>
            <a:ext uri="{FF2B5EF4-FFF2-40B4-BE49-F238E27FC236}">
              <a16:creationId xmlns:a16="http://schemas.microsoft.com/office/drawing/2014/main" id="{0FE18B8D-986E-410D-8463-E19FA0AFA0D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2" name="Text Box 5">
          <a:extLst>
            <a:ext uri="{FF2B5EF4-FFF2-40B4-BE49-F238E27FC236}">
              <a16:creationId xmlns:a16="http://schemas.microsoft.com/office/drawing/2014/main" id="{D90C0F59-5CF8-4C8A-956C-29D9675218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3" name="Text Box 5">
          <a:extLst>
            <a:ext uri="{FF2B5EF4-FFF2-40B4-BE49-F238E27FC236}">
              <a16:creationId xmlns:a16="http://schemas.microsoft.com/office/drawing/2014/main" id="{3F71CC58-ADDF-48A9-8C1F-84FCC51BE0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4" name="Text Box 5">
          <a:extLst>
            <a:ext uri="{FF2B5EF4-FFF2-40B4-BE49-F238E27FC236}">
              <a16:creationId xmlns:a16="http://schemas.microsoft.com/office/drawing/2014/main" id="{F45D66A6-6FDC-4EE4-8B7D-C68D84ABC9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5" name="Text Box 5">
          <a:extLst>
            <a:ext uri="{FF2B5EF4-FFF2-40B4-BE49-F238E27FC236}">
              <a16:creationId xmlns:a16="http://schemas.microsoft.com/office/drawing/2014/main" id="{603295B5-901D-4638-8337-CF7CA032C1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6" name="Text Box 5">
          <a:extLst>
            <a:ext uri="{FF2B5EF4-FFF2-40B4-BE49-F238E27FC236}">
              <a16:creationId xmlns:a16="http://schemas.microsoft.com/office/drawing/2014/main" id="{AAE2F426-5A44-415D-B8EB-E7BF9E8295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97" name="Text Box 5">
          <a:extLst>
            <a:ext uri="{FF2B5EF4-FFF2-40B4-BE49-F238E27FC236}">
              <a16:creationId xmlns:a16="http://schemas.microsoft.com/office/drawing/2014/main" id="{6CC6AD6B-A8FF-4A30-B8AF-69DC9C66359C}"/>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8" name="Text Box 5">
          <a:extLst>
            <a:ext uri="{FF2B5EF4-FFF2-40B4-BE49-F238E27FC236}">
              <a16:creationId xmlns:a16="http://schemas.microsoft.com/office/drawing/2014/main" id="{6743B95D-400A-488B-AC8B-2DFC975F1CB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9" name="Text Box 5">
          <a:extLst>
            <a:ext uri="{FF2B5EF4-FFF2-40B4-BE49-F238E27FC236}">
              <a16:creationId xmlns:a16="http://schemas.microsoft.com/office/drawing/2014/main" id="{4BB8BF17-85C7-4509-AB95-FAD6DB48986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800" name="Text Box 5">
          <a:extLst>
            <a:ext uri="{FF2B5EF4-FFF2-40B4-BE49-F238E27FC236}">
              <a16:creationId xmlns:a16="http://schemas.microsoft.com/office/drawing/2014/main" id="{41745C04-C13B-4CEE-B6C0-0832C58EFA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1" name="Text Box 5">
          <a:extLst>
            <a:ext uri="{FF2B5EF4-FFF2-40B4-BE49-F238E27FC236}">
              <a16:creationId xmlns:a16="http://schemas.microsoft.com/office/drawing/2014/main" id="{DDCAA472-F3E4-4A0A-9F02-B45EA7CEE2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2" name="Text Box 5">
          <a:extLst>
            <a:ext uri="{FF2B5EF4-FFF2-40B4-BE49-F238E27FC236}">
              <a16:creationId xmlns:a16="http://schemas.microsoft.com/office/drawing/2014/main" id="{F7FCA425-27E6-4B39-B959-61CE6614A6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3" name="Text Box 5">
          <a:extLst>
            <a:ext uri="{FF2B5EF4-FFF2-40B4-BE49-F238E27FC236}">
              <a16:creationId xmlns:a16="http://schemas.microsoft.com/office/drawing/2014/main" id="{CE72962E-36EA-4112-976F-A3F07CAB09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4" name="Text Box 5">
          <a:extLst>
            <a:ext uri="{FF2B5EF4-FFF2-40B4-BE49-F238E27FC236}">
              <a16:creationId xmlns:a16="http://schemas.microsoft.com/office/drawing/2014/main" id="{EE0C8084-DC83-4E9A-9376-6F86665C48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5" name="Text Box 5">
          <a:extLst>
            <a:ext uri="{FF2B5EF4-FFF2-40B4-BE49-F238E27FC236}">
              <a16:creationId xmlns:a16="http://schemas.microsoft.com/office/drawing/2014/main" id="{A3971C36-7787-42B4-948B-71E339F88B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6" name="Text Box 5">
          <a:extLst>
            <a:ext uri="{FF2B5EF4-FFF2-40B4-BE49-F238E27FC236}">
              <a16:creationId xmlns:a16="http://schemas.microsoft.com/office/drawing/2014/main" id="{84A13B8A-547A-405C-A461-A2D78C55D1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7" name="Text Box 5">
          <a:extLst>
            <a:ext uri="{FF2B5EF4-FFF2-40B4-BE49-F238E27FC236}">
              <a16:creationId xmlns:a16="http://schemas.microsoft.com/office/drawing/2014/main" id="{5EFB44AB-28FA-45B7-A641-26EA73E798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8" name="Text Box 5">
          <a:extLst>
            <a:ext uri="{FF2B5EF4-FFF2-40B4-BE49-F238E27FC236}">
              <a16:creationId xmlns:a16="http://schemas.microsoft.com/office/drawing/2014/main" id="{70A45171-50A7-4135-AFA0-54CA21BB13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9" name="Text Box 5">
          <a:extLst>
            <a:ext uri="{FF2B5EF4-FFF2-40B4-BE49-F238E27FC236}">
              <a16:creationId xmlns:a16="http://schemas.microsoft.com/office/drawing/2014/main" id="{C52F9FF0-2C99-4797-85DE-9C920ED255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0" name="Text Box 5">
          <a:extLst>
            <a:ext uri="{FF2B5EF4-FFF2-40B4-BE49-F238E27FC236}">
              <a16:creationId xmlns:a16="http://schemas.microsoft.com/office/drawing/2014/main" id="{42F24CF7-5A70-4565-96E0-0969554FA74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1" name="Text Box 5">
          <a:extLst>
            <a:ext uri="{FF2B5EF4-FFF2-40B4-BE49-F238E27FC236}">
              <a16:creationId xmlns:a16="http://schemas.microsoft.com/office/drawing/2014/main" id="{935FC500-68CB-401F-B955-43E9D74CA9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2" name="Text Box 5">
          <a:extLst>
            <a:ext uri="{FF2B5EF4-FFF2-40B4-BE49-F238E27FC236}">
              <a16:creationId xmlns:a16="http://schemas.microsoft.com/office/drawing/2014/main" id="{C5127CD8-48FF-4FE1-B858-79E7A6D1BA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3" name="Text Box 5">
          <a:extLst>
            <a:ext uri="{FF2B5EF4-FFF2-40B4-BE49-F238E27FC236}">
              <a16:creationId xmlns:a16="http://schemas.microsoft.com/office/drawing/2014/main" id="{2EDCF6B2-F408-460E-8858-B7A10D546EF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4" name="Text Box 5">
          <a:extLst>
            <a:ext uri="{FF2B5EF4-FFF2-40B4-BE49-F238E27FC236}">
              <a16:creationId xmlns:a16="http://schemas.microsoft.com/office/drawing/2014/main" id="{52CB245E-B2CE-4F0E-89A8-B79AF4220F4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5" name="Text Box 5">
          <a:extLst>
            <a:ext uri="{FF2B5EF4-FFF2-40B4-BE49-F238E27FC236}">
              <a16:creationId xmlns:a16="http://schemas.microsoft.com/office/drawing/2014/main" id="{9471606A-5752-471D-8F13-D6B7B440DD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6" name="Text Box 5">
          <a:extLst>
            <a:ext uri="{FF2B5EF4-FFF2-40B4-BE49-F238E27FC236}">
              <a16:creationId xmlns:a16="http://schemas.microsoft.com/office/drawing/2014/main" id="{93F6AE4B-93F7-4121-AF7C-54ED5BC4D7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7" name="Text Box 5">
          <a:extLst>
            <a:ext uri="{FF2B5EF4-FFF2-40B4-BE49-F238E27FC236}">
              <a16:creationId xmlns:a16="http://schemas.microsoft.com/office/drawing/2014/main" id="{1AC5D45A-111C-4E4D-8B26-22E02ECB89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8" name="Text Box 5">
          <a:extLst>
            <a:ext uri="{FF2B5EF4-FFF2-40B4-BE49-F238E27FC236}">
              <a16:creationId xmlns:a16="http://schemas.microsoft.com/office/drawing/2014/main" id="{42DFCDF4-8E17-4B47-9A27-BE0253EA73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9" name="Text Box 5">
          <a:extLst>
            <a:ext uri="{FF2B5EF4-FFF2-40B4-BE49-F238E27FC236}">
              <a16:creationId xmlns:a16="http://schemas.microsoft.com/office/drawing/2014/main" id="{B4D648D9-26C2-4552-9FE3-6D03521687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0" name="Text Box 5">
          <a:extLst>
            <a:ext uri="{FF2B5EF4-FFF2-40B4-BE49-F238E27FC236}">
              <a16:creationId xmlns:a16="http://schemas.microsoft.com/office/drawing/2014/main" id="{56CD347B-BF8A-42EE-82A9-ACB5104DD5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1" name="Text Box 5">
          <a:extLst>
            <a:ext uri="{FF2B5EF4-FFF2-40B4-BE49-F238E27FC236}">
              <a16:creationId xmlns:a16="http://schemas.microsoft.com/office/drawing/2014/main" id="{3367780B-FD52-4AC0-9829-D2759DB247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2" name="Text Box 5">
          <a:extLst>
            <a:ext uri="{FF2B5EF4-FFF2-40B4-BE49-F238E27FC236}">
              <a16:creationId xmlns:a16="http://schemas.microsoft.com/office/drawing/2014/main" id="{582A9714-0F1B-4421-B709-194871ACEF9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3" name="Text Box 5">
          <a:extLst>
            <a:ext uri="{FF2B5EF4-FFF2-40B4-BE49-F238E27FC236}">
              <a16:creationId xmlns:a16="http://schemas.microsoft.com/office/drawing/2014/main" id="{2B77944C-4CCB-422A-A8F8-3F04F8A333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4" name="Text Box 5">
          <a:extLst>
            <a:ext uri="{FF2B5EF4-FFF2-40B4-BE49-F238E27FC236}">
              <a16:creationId xmlns:a16="http://schemas.microsoft.com/office/drawing/2014/main" id="{8338CB26-A024-4B28-8186-3CC50DA618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5" name="Text Box 5">
          <a:extLst>
            <a:ext uri="{FF2B5EF4-FFF2-40B4-BE49-F238E27FC236}">
              <a16:creationId xmlns:a16="http://schemas.microsoft.com/office/drawing/2014/main" id="{BE517B5B-239F-4453-8F63-F116A33B8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6" name="Text Box 5">
          <a:extLst>
            <a:ext uri="{FF2B5EF4-FFF2-40B4-BE49-F238E27FC236}">
              <a16:creationId xmlns:a16="http://schemas.microsoft.com/office/drawing/2014/main" id="{59E8481A-43EC-44B8-890E-FC1D3323CE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7" name="Text Box 5">
          <a:extLst>
            <a:ext uri="{FF2B5EF4-FFF2-40B4-BE49-F238E27FC236}">
              <a16:creationId xmlns:a16="http://schemas.microsoft.com/office/drawing/2014/main" id="{278065ED-E284-4E9A-B25D-C5FC2388D4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8" name="Text Box 5">
          <a:extLst>
            <a:ext uri="{FF2B5EF4-FFF2-40B4-BE49-F238E27FC236}">
              <a16:creationId xmlns:a16="http://schemas.microsoft.com/office/drawing/2014/main" id="{E2351CC7-CC76-4A3B-8D8E-6E50C75534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9" name="Text Box 5">
          <a:extLst>
            <a:ext uri="{FF2B5EF4-FFF2-40B4-BE49-F238E27FC236}">
              <a16:creationId xmlns:a16="http://schemas.microsoft.com/office/drawing/2014/main" id="{552A3B0A-6A33-4E8F-B453-FC586B3DD8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0" name="Text Box 5">
          <a:extLst>
            <a:ext uri="{FF2B5EF4-FFF2-40B4-BE49-F238E27FC236}">
              <a16:creationId xmlns:a16="http://schemas.microsoft.com/office/drawing/2014/main" id="{A84A75EE-F248-423F-A975-48438D8FDC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1" name="Text Box 5">
          <a:extLst>
            <a:ext uri="{FF2B5EF4-FFF2-40B4-BE49-F238E27FC236}">
              <a16:creationId xmlns:a16="http://schemas.microsoft.com/office/drawing/2014/main" id="{559629BF-6060-492F-9EBE-D366FD1D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32" name="Text Box 5">
          <a:extLst>
            <a:ext uri="{FF2B5EF4-FFF2-40B4-BE49-F238E27FC236}">
              <a16:creationId xmlns:a16="http://schemas.microsoft.com/office/drawing/2014/main" id="{BBD61A08-A552-4544-8169-B119CFBA695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57</xdr:col>
      <xdr:colOff>0</xdr:colOff>
      <xdr:row>2</xdr:row>
      <xdr:rowOff>0</xdr:rowOff>
    </xdr:from>
    <xdr:ext cx="76200" cy="195943"/>
    <xdr:sp macro="" textlink="">
      <xdr:nvSpPr>
        <xdr:cNvPr id="4833" name="Text Box 5">
          <a:extLst>
            <a:ext uri="{FF2B5EF4-FFF2-40B4-BE49-F238E27FC236}">
              <a16:creationId xmlns:a16="http://schemas.microsoft.com/office/drawing/2014/main" id="{54D0CDD5-D633-4517-AB6F-A8B14FA3B502}"/>
            </a:ext>
          </a:extLst>
        </xdr:cNvPr>
        <xdr:cNvSpPr txBox="1">
          <a:spLocks noChangeArrowheads="1"/>
        </xdr:cNvSpPr>
      </xdr:nvSpPr>
      <xdr:spPr bwMode="auto">
        <a:xfrm>
          <a:off x="7134225" y="266700"/>
          <a:ext cx="76200" cy="195943"/>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41</xdr:col>
      <xdr:colOff>131279</xdr:colOff>
      <xdr:row>7</xdr:row>
      <xdr:rowOff>656</xdr:rowOff>
    </xdr:from>
    <xdr:to>
      <xdr:col>42</xdr:col>
      <xdr:colOff>0</xdr:colOff>
      <xdr:row>17</xdr:row>
      <xdr:rowOff>118241</xdr:rowOff>
    </xdr:to>
    <xdr:grpSp>
      <xdr:nvGrpSpPr>
        <xdr:cNvPr id="2" name="グループ化 1">
          <a:extLst>
            <a:ext uri="{FF2B5EF4-FFF2-40B4-BE49-F238E27FC236}">
              <a16:creationId xmlns:a16="http://schemas.microsoft.com/office/drawing/2014/main" id="{C2EA04A9-6AE9-4B52-813A-35F064E7CA0E}"/>
            </a:ext>
          </a:extLst>
        </xdr:cNvPr>
        <xdr:cNvGrpSpPr/>
      </xdr:nvGrpSpPr>
      <xdr:grpSpPr>
        <a:xfrm>
          <a:off x="8087455" y="1233303"/>
          <a:ext cx="160074" cy="1798467"/>
          <a:chOff x="7144187" y="1117934"/>
          <a:chExt cx="158064" cy="596566"/>
        </a:xfrm>
      </xdr:grpSpPr>
      <xdr:cxnSp macro="">
        <xdr:nvCxnSpPr>
          <xdr:cNvPr id="3" name="直線コネクタ 2">
            <a:extLst>
              <a:ext uri="{FF2B5EF4-FFF2-40B4-BE49-F238E27FC236}">
                <a16:creationId xmlns:a16="http://schemas.microsoft.com/office/drawing/2014/main" id="{9FC12813-C14D-457A-BC51-87DB939C86B2}"/>
              </a:ext>
            </a:extLst>
          </xdr:cNvPr>
          <xdr:cNvCxnSpPr/>
        </xdr:nvCxnSpPr>
        <xdr:spPr>
          <a:xfrm>
            <a:off x="7144187" y="1117934"/>
            <a:ext cx="0" cy="59656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FD576B49-7F58-4A1B-9EA8-13A1EA399FB2}"/>
              </a:ext>
            </a:extLst>
          </xdr:cNvPr>
          <xdr:cNvCxnSpPr/>
        </xdr:nvCxnSpPr>
        <xdr:spPr>
          <a:xfrm flipH="1">
            <a:off x="7146843" y="1332242"/>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639EF062-2CEC-41CE-AEEC-2FEAA302D9BB}"/>
              </a:ext>
            </a:extLst>
          </xdr:cNvPr>
          <xdr:cNvCxnSpPr/>
        </xdr:nvCxnSpPr>
        <xdr:spPr>
          <a:xfrm flipH="1">
            <a:off x="7146843" y="1711825"/>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56029</xdr:colOff>
      <xdr:row>18</xdr:row>
      <xdr:rowOff>78442</xdr:rowOff>
    </xdr:from>
    <xdr:to>
      <xdr:col>30</xdr:col>
      <xdr:colOff>168088</xdr:colOff>
      <xdr:row>20</xdr:row>
      <xdr:rowOff>78442</xdr:rowOff>
    </xdr:to>
    <xdr:sp macro="" textlink="">
      <xdr:nvSpPr>
        <xdr:cNvPr id="6" name="大かっこ 5">
          <a:extLst>
            <a:ext uri="{FF2B5EF4-FFF2-40B4-BE49-F238E27FC236}">
              <a16:creationId xmlns:a16="http://schemas.microsoft.com/office/drawing/2014/main" id="{96FE833A-8C80-454A-9651-54CDE6B69A3C}"/>
            </a:ext>
          </a:extLst>
        </xdr:cNvPr>
        <xdr:cNvSpPr/>
      </xdr:nvSpPr>
      <xdr:spPr>
        <a:xfrm>
          <a:off x="3339353" y="3160060"/>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33618</xdr:colOff>
      <xdr:row>80</xdr:row>
      <xdr:rowOff>67235</xdr:rowOff>
    </xdr:from>
    <xdr:to>
      <xdr:col>30</xdr:col>
      <xdr:colOff>145677</xdr:colOff>
      <xdr:row>82</xdr:row>
      <xdr:rowOff>67235</xdr:rowOff>
    </xdr:to>
    <xdr:sp macro="" textlink="">
      <xdr:nvSpPr>
        <xdr:cNvPr id="7" name="大かっこ 6">
          <a:extLst>
            <a:ext uri="{FF2B5EF4-FFF2-40B4-BE49-F238E27FC236}">
              <a16:creationId xmlns:a16="http://schemas.microsoft.com/office/drawing/2014/main" id="{55CDFB42-BA3B-42E9-9D90-B6256BC1A1B1}"/>
            </a:ext>
          </a:extLst>
        </xdr:cNvPr>
        <xdr:cNvSpPr/>
      </xdr:nvSpPr>
      <xdr:spPr>
        <a:xfrm>
          <a:off x="3316942" y="13592735"/>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44824</xdr:colOff>
      <xdr:row>142</xdr:row>
      <xdr:rowOff>89647</xdr:rowOff>
    </xdr:from>
    <xdr:to>
      <xdr:col>30</xdr:col>
      <xdr:colOff>156883</xdr:colOff>
      <xdr:row>144</xdr:row>
      <xdr:rowOff>89646</xdr:rowOff>
    </xdr:to>
    <xdr:sp macro="" textlink="">
      <xdr:nvSpPr>
        <xdr:cNvPr id="8" name="大かっこ 7">
          <a:extLst>
            <a:ext uri="{FF2B5EF4-FFF2-40B4-BE49-F238E27FC236}">
              <a16:creationId xmlns:a16="http://schemas.microsoft.com/office/drawing/2014/main" id="{E91A0E0C-420B-4E94-9D77-ABC667C4A168}"/>
            </a:ext>
          </a:extLst>
        </xdr:cNvPr>
        <xdr:cNvSpPr/>
      </xdr:nvSpPr>
      <xdr:spPr>
        <a:xfrm>
          <a:off x="3328148" y="24059029"/>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22411</xdr:colOff>
      <xdr:row>204</xdr:row>
      <xdr:rowOff>78442</xdr:rowOff>
    </xdr:from>
    <xdr:to>
      <xdr:col>30</xdr:col>
      <xdr:colOff>134470</xdr:colOff>
      <xdr:row>206</xdr:row>
      <xdr:rowOff>78442</xdr:rowOff>
    </xdr:to>
    <xdr:sp macro="" textlink="">
      <xdr:nvSpPr>
        <xdr:cNvPr id="9" name="大かっこ 8">
          <a:extLst>
            <a:ext uri="{FF2B5EF4-FFF2-40B4-BE49-F238E27FC236}">
              <a16:creationId xmlns:a16="http://schemas.microsoft.com/office/drawing/2014/main" id="{02B69D2C-363E-467D-B491-A1D967351650}"/>
            </a:ext>
          </a:extLst>
        </xdr:cNvPr>
        <xdr:cNvSpPr/>
      </xdr:nvSpPr>
      <xdr:spPr>
        <a:xfrm>
          <a:off x="3305735" y="34491707"/>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22412</xdr:colOff>
      <xdr:row>266</xdr:row>
      <xdr:rowOff>89647</xdr:rowOff>
    </xdr:from>
    <xdr:to>
      <xdr:col>30</xdr:col>
      <xdr:colOff>134471</xdr:colOff>
      <xdr:row>268</xdr:row>
      <xdr:rowOff>89646</xdr:rowOff>
    </xdr:to>
    <xdr:sp macro="" textlink="">
      <xdr:nvSpPr>
        <xdr:cNvPr id="11" name="大かっこ 10">
          <a:extLst>
            <a:ext uri="{FF2B5EF4-FFF2-40B4-BE49-F238E27FC236}">
              <a16:creationId xmlns:a16="http://schemas.microsoft.com/office/drawing/2014/main" id="{1C34022D-38F8-41ED-AA87-347E8F332426}"/>
            </a:ext>
          </a:extLst>
        </xdr:cNvPr>
        <xdr:cNvSpPr/>
      </xdr:nvSpPr>
      <xdr:spPr>
        <a:xfrm>
          <a:off x="3305736" y="44946794"/>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9525</xdr:colOff>
      <xdr:row>4</xdr:row>
      <xdr:rowOff>0</xdr:rowOff>
    </xdr:from>
    <xdr:to>
      <xdr:col>27</xdr:col>
      <xdr:colOff>28575</xdr:colOff>
      <xdr:row>5</xdr:row>
      <xdr:rowOff>171450</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16583025" y="781050"/>
          <a:ext cx="5524500" cy="3619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3:G8"/>
  <sheetViews>
    <sheetView showZeros="0" view="pageBreakPreview" zoomScaleNormal="100" zoomScaleSheetLayoutView="100" workbookViewId="0">
      <selection activeCell="A7" sqref="A7:E7"/>
    </sheetView>
  </sheetViews>
  <sheetFormatPr defaultColWidth="9" defaultRowHeight="13.5" outlineLevelCol="1"/>
  <cols>
    <col min="1" max="1" width="6.25" style="488" customWidth="1"/>
    <col min="2" max="2" width="22.375" style="488" customWidth="1"/>
    <col min="3" max="3" width="36.25" style="488" customWidth="1"/>
    <col min="4" max="4" width="3.875" style="488" hidden="1" customWidth="1" outlineLevel="1"/>
    <col min="5" max="5" width="24.25" style="488" customWidth="1" collapsed="1"/>
    <col min="6" max="6" width="9" style="488"/>
    <col min="7" max="7" width="3.375" style="488" customWidth="1"/>
    <col min="8" max="16384" width="9" style="488"/>
  </cols>
  <sheetData>
    <row r="3" spans="1:7">
      <c r="A3" s="997" t="s">
        <v>464</v>
      </c>
      <c r="B3" s="997"/>
      <c r="C3" s="997"/>
      <c r="D3" s="997"/>
      <c r="E3" s="997"/>
    </row>
    <row r="4" spans="1:7">
      <c r="A4" s="997"/>
      <c r="B4" s="997"/>
      <c r="C4" s="997"/>
      <c r="D4" s="997"/>
      <c r="E4" s="997"/>
    </row>
    <row r="5" spans="1:7" ht="18.75">
      <c r="A5" s="490"/>
      <c r="B5" s="490"/>
      <c r="C5" s="490"/>
      <c r="D5" s="490"/>
      <c r="E5" s="492" t="s">
        <v>463</v>
      </c>
    </row>
    <row r="6" spans="1:7" ht="18.75">
      <c r="A6" s="491" t="s">
        <v>462</v>
      </c>
      <c r="B6" s="490"/>
      <c r="C6" s="490"/>
      <c r="D6" s="490"/>
      <c r="E6" s="490"/>
    </row>
    <row r="7" spans="1:7" ht="215.25" customHeight="1">
      <c r="A7" s="998" t="s">
        <v>461</v>
      </c>
      <c r="B7" s="999"/>
      <c r="C7" s="999"/>
      <c r="D7" s="999"/>
      <c r="E7" s="1000"/>
    </row>
    <row r="8" spans="1:7">
      <c r="G8" s="489"/>
    </row>
  </sheetData>
  <mergeCells count="2">
    <mergeCell ref="A3:E4"/>
    <mergeCell ref="A7:E7"/>
  </mergeCells>
  <phoneticPr fontId="3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V510"/>
  <sheetViews>
    <sheetView topLeftCell="A499" zoomScale="70" zoomScaleNormal="70" workbookViewId="0">
      <selection activeCell="H24" sqref="H24"/>
    </sheetView>
  </sheetViews>
  <sheetFormatPr defaultColWidth="9" defaultRowHeight="18.75"/>
  <cols>
    <col min="1" max="1" width="19" style="205" customWidth="1"/>
    <col min="2" max="2" width="5" style="215" bestFit="1" customWidth="1"/>
    <col min="3" max="5" width="15" style="205" customWidth="1"/>
    <col min="6" max="6" width="11.25" style="205" bestFit="1" customWidth="1"/>
    <col min="7" max="9" width="11.25" style="205" customWidth="1"/>
    <col min="10" max="10" width="13.25" style="205" bestFit="1" customWidth="1"/>
    <col min="11" max="11" width="19.5" style="205" bestFit="1" customWidth="1"/>
    <col min="12" max="12" width="13.25" style="205" customWidth="1"/>
    <col min="13" max="13" width="9" style="205" customWidth="1"/>
    <col min="14" max="14" width="52.25" style="205" bestFit="1" customWidth="1"/>
    <col min="15" max="15" width="24.5" style="215" bestFit="1" customWidth="1"/>
    <col min="16" max="16" width="14" style="205" bestFit="1" customWidth="1"/>
    <col min="17" max="17" width="18.25" style="205" bestFit="1" customWidth="1"/>
    <col min="18" max="20" width="18.25" style="205" customWidth="1"/>
    <col min="21" max="21" width="12" style="205" bestFit="1" customWidth="1"/>
    <col min="22" max="22" width="20.25" style="205" bestFit="1" customWidth="1"/>
    <col min="23" max="23" width="12" style="205" bestFit="1" customWidth="1"/>
    <col min="24" max="24" width="18.375" style="216" customWidth="1"/>
    <col min="25" max="25" width="10.125" style="215" customWidth="1"/>
    <col min="26" max="27" width="12" style="215" customWidth="1"/>
    <col min="28" max="29" width="17.375" style="205" customWidth="1"/>
    <col min="30" max="30" width="9.75" style="205" bestFit="1" customWidth="1"/>
    <col min="31" max="31" width="9.75" style="215" bestFit="1" customWidth="1"/>
    <col min="32" max="33" width="11.25" style="205" customWidth="1"/>
    <col min="34" max="34" width="10.125" style="205" bestFit="1" customWidth="1"/>
    <col min="35" max="35" width="11.625" style="205" bestFit="1" customWidth="1"/>
    <col min="36" max="36" width="11.625" style="205" customWidth="1"/>
    <col min="37" max="44" width="9" style="205"/>
    <col min="45" max="45" width="10" style="205" bestFit="1" customWidth="1"/>
    <col min="46" max="46" width="9.5" style="205" bestFit="1" customWidth="1"/>
    <col min="47" max="47" width="10" style="205" bestFit="1" customWidth="1"/>
    <col min="48" max="49" width="12.125" style="217" customWidth="1"/>
    <col min="50" max="50" width="9.5" style="215" bestFit="1" customWidth="1"/>
    <col min="51" max="52" width="9.75" style="205" bestFit="1" customWidth="1"/>
    <col min="53" max="54" width="9.75" style="205" customWidth="1"/>
    <col min="55" max="55" width="9.875" style="205" bestFit="1" customWidth="1"/>
    <col min="56" max="57" width="10.875" style="205" bestFit="1" customWidth="1"/>
    <col min="58" max="58" width="9.875" style="205" bestFit="1" customWidth="1"/>
    <col min="59" max="59" width="9.875" style="205" customWidth="1"/>
    <col min="60" max="60" width="9.5" style="205" customWidth="1"/>
    <col min="61" max="61" width="9" style="215"/>
    <col min="62" max="62" width="9.5" style="215" bestFit="1" customWidth="1"/>
    <col min="63" max="63" width="9.375" style="205" bestFit="1" customWidth="1"/>
    <col min="64" max="64" width="9" style="205"/>
    <col min="65" max="65" width="9.375" style="205" bestFit="1" customWidth="1"/>
    <col min="66" max="66" width="9" style="215"/>
    <col min="67" max="69" width="9.25" style="205" bestFit="1" customWidth="1"/>
    <col min="70" max="70" width="9.625" style="205" bestFit="1" customWidth="1"/>
    <col min="71" max="71" width="9.5" style="205" bestFit="1" customWidth="1"/>
    <col min="72" max="72" width="9" style="205"/>
    <col min="73" max="73" width="9" style="215"/>
    <col min="74" max="16384" width="9" style="205"/>
  </cols>
  <sheetData>
    <row r="1" spans="1:74" s="217" customFormat="1" ht="66" customHeight="1" thickBot="1">
      <c r="A1" s="382"/>
      <c r="B1" s="424"/>
      <c r="C1" s="383"/>
      <c r="D1" s="383"/>
      <c r="E1" s="383"/>
      <c r="F1" s="383"/>
      <c r="G1" s="383"/>
      <c r="H1" s="383"/>
      <c r="I1" s="383"/>
      <c r="J1" s="383"/>
      <c r="K1" s="383"/>
      <c r="L1" s="383"/>
      <c r="M1" s="383"/>
      <c r="N1" s="383"/>
      <c r="O1" s="384"/>
      <c r="P1" s="383"/>
      <c r="Q1" s="383"/>
      <c r="R1" s="383"/>
      <c r="S1" s="383"/>
      <c r="T1" s="383"/>
      <c r="U1" s="383"/>
      <c r="V1" s="383"/>
      <c r="W1" s="383"/>
      <c r="X1" s="385"/>
      <c r="Y1" s="384"/>
      <c r="Z1" s="384"/>
      <c r="AA1" s="384"/>
      <c r="AB1" s="383"/>
      <c r="AC1" s="383"/>
      <c r="AD1" s="383"/>
      <c r="AE1" s="387"/>
      <c r="AF1" s="1910"/>
      <c r="AG1" s="1910"/>
      <c r="AH1" s="1910"/>
      <c r="AI1" s="1910"/>
      <c r="AJ1" s="387"/>
      <c r="AK1" s="1910"/>
      <c r="AL1" s="1910"/>
      <c r="AM1" s="1910"/>
      <c r="AN1" s="1910"/>
      <c r="AO1" s="387"/>
      <c r="AP1" s="387"/>
      <c r="AQ1" s="387"/>
      <c r="AR1" s="1910"/>
      <c r="AS1" s="1910"/>
      <c r="AT1" s="1910"/>
      <c r="AU1" s="1910"/>
      <c r="AV1" s="400"/>
      <c r="AW1" s="400"/>
      <c r="AX1" s="411"/>
      <c r="AY1" s="412"/>
      <c r="AZ1" s="412"/>
      <c r="BA1" s="387"/>
      <c r="BB1" s="387"/>
      <c r="BC1" s="412"/>
      <c r="BD1" s="412"/>
      <c r="BE1" s="412"/>
      <c r="BF1" s="412"/>
      <c r="BG1" s="412"/>
      <c r="BH1" s="412"/>
      <c r="BI1" s="412"/>
      <c r="BJ1" s="413"/>
      <c r="BK1" s="416"/>
      <c r="BL1" s="412"/>
      <c r="BM1" s="412"/>
      <c r="BN1" s="412"/>
      <c r="BO1" s="412"/>
      <c r="BP1" s="412"/>
      <c r="BQ1" s="412"/>
      <c r="BR1" s="412"/>
      <c r="BS1" s="412"/>
      <c r="BT1" s="412"/>
      <c r="BU1" s="413"/>
      <c r="BV1" s="417"/>
    </row>
    <row r="2" spans="1:74" s="217" customFormat="1" ht="117" customHeight="1" thickBot="1">
      <c r="B2" s="1877" t="s">
        <v>361</v>
      </c>
      <c r="C2" s="1871" t="s">
        <v>360</v>
      </c>
      <c r="D2" s="1871" t="s">
        <v>358</v>
      </c>
      <c r="E2" s="1871" t="s">
        <v>359</v>
      </c>
      <c r="F2" s="1874" t="s">
        <v>453</v>
      </c>
      <c r="G2" s="1874"/>
      <c r="H2" s="1874"/>
      <c r="I2" s="1874"/>
      <c r="J2" s="1871" t="s">
        <v>362</v>
      </c>
      <c r="K2" s="1871" t="s">
        <v>363</v>
      </c>
      <c r="L2" s="1874" t="s">
        <v>403</v>
      </c>
      <c r="M2" s="1871"/>
      <c r="N2" s="1871" t="s">
        <v>364</v>
      </c>
      <c r="O2" s="1871" t="s">
        <v>410</v>
      </c>
      <c r="P2" s="1871"/>
      <c r="Q2" s="1871"/>
      <c r="R2" s="1871"/>
      <c r="S2" s="1871"/>
      <c r="T2" s="1871"/>
      <c r="U2" s="1871"/>
      <c r="V2" s="1871"/>
      <c r="W2" s="1871"/>
      <c r="X2" s="1871"/>
      <c r="Y2" s="1874" t="s">
        <v>366</v>
      </c>
      <c r="Z2" s="1871" t="s">
        <v>368</v>
      </c>
      <c r="AA2" s="1940" t="s">
        <v>418</v>
      </c>
      <c r="AB2" s="1874" t="s">
        <v>423</v>
      </c>
      <c r="AC2" s="1874" t="s">
        <v>424</v>
      </c>
      <c r="AD2" s="1937" t="s">
        <v>369</v>
      </c>
      <c r="AE2" s="1911" t="s">
        <v>420</v>
      </c>
      <c r="AF2" s="1911"/>
      <c r="AG2" s="1911"/>
      <c r="AH2" s="1911"/>
      <c r="AI2" s="1911"/>
      <c r="AJ2" s="1911"/>
      <c r="AK2" s="1911"/>
      <c r="AL2" s="1911"/>
      <c r="AM2" s="1911"/>
      <c r="AN2" s="1911"/>
      <c r="AO2" s="1911"/>
      <c r="AP2" s="1911"/>
      <c r="AQ2" s="1911"/>
      <c r="AR2" s="1911"/>
      <c r="AS2" s="1911"/>
      <c r="AT2" s="1911"/>
      <c r="AU2" s="1911"/>
      <c r="AV2" s="1911"/>
      <c r="AW2" s="1911"/>
      <c r="AX2" s="1948" t="s">
        <v>442</v>
      </c>
      <c r="AY2" s="1949"/>
      <c r="AZ2" s="1949"/>
      <c r="BA2" s="1949"/>
      <c r="BB2" s="1949"/>
      <c r="BC2" s="1949"/>
      <c r="BD2" s="1949"/>
      <c r="BE2" s="1949"/>
      <c r="BF2" s="1949"/>
      <c r="BG2" s="1949"/>
      <c r="BH2" s="1949"/>
      <c r="BI2" s="1949"/>
      <c r="BJ2" s="1949"/>
      <c r="BK2" s="1958" t="s">
        <v>452</v>
      </c>
      <c r="BL2" s="1959"/>
      <c r="BM2" s="1959"/>
      <c r="BN2" s="1959"/>
      <c r="BO2" s="1959"/>
      <c r="BP2" s="1959"/>
      <c r="BQ2" s="1959"/>
      <c r="BR2" s="1959"/>
      <c r="BS2" s="1959"/>
      <c r="BT2" s="1959"/>
      <c r="BU2" s="1960"/>
    </row>
    <row r="3" spans="1:74" s="217" customFormat="1" ht="23.25" customHeight="1">
      <c r="B3" s="1878"/>
      <c r="C3" s="1872"/>
      <c r="D3" s="1872"/>
      <c r="E3" s="1872"/>
      <c r="F3" s="1875" t="s">
        <v>401</v>
      </c>
      <c r="G3" s="1875" t="s">
        <v>405</v>
      </c>
      <c r="H3" s="1875" t="s">
        <v>407</v>
      </c>
      <c r="I3" s="1875" t="s">
        <v>404</v>
      </c>
      <c r="J3" s="1872"/>
      <c r="K3" s="1872"/>
      <c r="L3" s="1875" t="s">
        <v>403</v>
      </c>
      <c r="M3" s="1872" t="s">
        <v>404</v>
      </c>
      <c r="N3" s="1872"/>
      <c r="O3" s="1875" t="s">
        <v>411</v>
      </c>
      <c r="P3" s="1875" t="s">
        <v>412</v>
      </c>
      <c r="Q3" s="1875" t="s">
        <v>413</v>
      </c>
      <c r="R3" s="1875" t="s">
        <v>421</v>
      </c>
      <c r="S3" s="1875" t="s">
        <v>426</v>
      </c>
      <c r="T3" s="1875" t="s">
        <v>422</v>
      </c>
      <c r="U3" s="1872" t="s">
        <v>365</v>
      </c>
      <c r="V3" s="1875" t="s">
        <v>414</v>
      </c>
      <c r="W3" s="1872" t="s">
        <v>417</v>
      </c>
      <c r="X3" s="1875" t="s">
        <v>415</v>
      </c>
      <c r="Y3" s="1875"/>
      <c r="Z3" s="1872"/>
      <c r="AA3" s="1941"/>
      <c r="AB3" s="1875"/>
      <c r="AC3" s="1875"/>
      <c r="AD3" s="1938"/>
      <c r="AE3" s="1912" t="s">
        <v>419</v>
      </c>
      <c r="AF3" s="1912"/>
      <c r="AG3" s="1912"/>
      <c r="AH3" s="1912"/>
      <c r="AI3" s="1913"/>
      <c r="AJ3" s="1916" t="s">
        <v>372</v>
      </c>
      <c r="AK3" s="1917"/>
      <c r="AL3" s="1917"/>
      <c r="AM3" s="1917"/>
      <c r="AN3" s="1918"/>
      <c r="AO3" s="1916" t="s">
        <v>430</v>
      </c>
      <c r="AP3" s="1917"/>
      <c r="AQ3" s="1917"/>
      <c r="AR3" s="1917"/>
      <c r="AS3" s="1917"/>
      <c r="AT3" s="1917"/>
      <c r="AU3" s="1918"/>
      <c r="AV3" s="1922" t="s">
        <v>373</v>
      </c>
      <c r="AW3" s="1925" t="s">
        <v>435</v>
      </c>
      <c r="AX3" s="1952" t="s">
        <v>437</v>
      </c>
      <c r="AY3" s="1953"/>
      <c r="AZ3" s="1954"/>
      <c r="BA3" s="1880" t="s">
        <v>441</v>
      </c>
      <c r="BB3" s="1881"/>
      <c r="BC3" s="1881"/>
      <c r="BD3" s="1881"/>
      <c r="BE3" s="1881"/>
      <c r="BF3" s="1881"/>
      <c r="BG3" s="1882"/>
      <c r="BH3" s="1904" t="s">
        <v>373</v>
      </c>
      <c r="BI3" s="1908" t="s">
        <v>375</v>
      </c>
      <c r="BJ3" s="1888" t="s">
        <v>374</v>
      </c>
      <c r="BK3" s="1961" t="s">
        <v>443</v>
      </c>
      <c r="BL3" s="1962"/>
      <c r="BM3" s="1962"/>
      <c r="BN3" s="1962"/>
      <c r="BO3" s="1962"/>
      <c r="BP3" s="1962"/>
      <c r="BQ3" s="1962"/>
      <c r="BR3" s="1962"/>
      <c r="BS3" s="1963"/>
      <c r="BT3" s="1972" t="s">
        <v>379</v>
      </c>
      <c r="BU3" s="1943" t="s">
        <v>451</v>
      </c>
    </row>
    <row r="4" spans="1:74" s="217" customFormat="1" ht="33.75" customHeight="1">
      <c r="B4" s="1878"/>
      <c r="C4" s="1872"/>
      <c r="D4" s="1872"/>
      <c r="E4" s="1872"/>
      <c r="F4" s="1875"/>
      <c r="G4" s="1875"/>
      <c r="H4" s="1875"/>
      <c r="I4" s="1875"/>
      <c r="J4" s="1872"/>
      <c r="K4" s="1872"/>
      <c r="L4" s="1875"/>
      <c r="M4" s="1872"/>
      <c r="N4" s="1872"/>
      <c r="O4" s="1875"/>
      <c r="P4" s="1875"/>
      <c r="Q4" s="1875"/>
      <c r="R4" s="1875"/>
      <c r="S4" s="1875"/>
      <c r="T4" s="1875"/>
      <c r="U4" s="1872"/>
      <c r="V4" s="1875"/>
      <c r="W4" s="1872"/>
      <c r="X4" s="1875"/>
      <c r="Y4" s="1875"/>
      <c r="Z4" s="1872"/>
      <c r="AA4" s="1941"/>
      <c r="AB4" s="1875"/>
      <c r="AC4" s="1875"/>
      <c r="AD4" s="1938"/>
      <c r="AE4" s="1914"/>
      <c r="AF4" s="1914"/>
      <c r="AG4" s="1914"/>
      <c r="AH4" s="1914"/>
      <c r="AI4" s="1915"/>
      <c r="AJ4" s="1919"/>
      <c r="AK4" s="1920"/>
      <c r="AL4" s="1920"/>
      <c r="AM4" s="1920"/>
      <c r="AN4" s="1921"/>
      <c r="AO4" s="1919"/>
      <c r="AP4" s="1920"/>
      <c r="AQ4" s="1920"/>
      <c r="AR4" s="1920"/>
      <c r="AS4" s="1920"/>
      <c r="AT4" s="1920"/>
      <c r="AU4" s="1921"/>
      <c r="AV4" s="1923"/>
      <c r="AW4" s="1926"/>
      <c r="AX4" s="1955"/>
      <c r="AY4" s="1956"/>
      <c r="AZ4" s="1957"/>
      <c r="BA4" s="1883"/>
      <c r="BB4" s="1884"/>
      <c r="BC4" s="1884"/>
      <c r="BD4" s="1884"/>
      <c r="BE4" s="1884"/>
      <c r="BF4" s="1884"/>
      <c r="BG4" s="1885"/>
      <c r="BH4" s="1904"/>
      <c r="BI4" s="1908"/>
      <c r="BJ4" s="1888"/>
      <c r="BK4" s="1964"/>
      <c r="BL4" s="1965"/>
      <c r="BM4" s="1965"/>
      <c r="BN4" s="1965"/>
      <c r="BO4" s="1965"/>
      <c r="BP4" s="1965"/>
      <c r="BQ4" s="1965"/>
      <c r="BR4" s="1965"/>
      <c r="BS4" s="1966"/>
      <c r="BT4" s="1973"/>
      <c r="BU4" s="1944"/>
    </row>
    <row r="5" spans="1:74" s="217" customFormat="1" ht="33.75" customHeight="1">
      <c r="B5" s="1878"/>
      <c r="C5" s="1872"/>
      <c r="D5" s="1872"/>
      <c r="E5" s="1872"/>
      <c r="F5" s="1875"/>
      <c r="G5" s="1875"/>
      <c r="H5" s="1875"/>
      <c r="I5" s="1875"/>
      <c r="J5" s="1872"/>
      <c r="K5" s="1872"/>
      <c r="L5" s="1875"/>
      <c r="M5" s="1872"/>
      <c r="N5" s="1872"/>
      <c r="O5" s="1875"/>
      <c r="P5" s="1875"/>
      <c r="Q5" s="1875"/>
      <c r="R5" s="1875"/>
      <c r="S5" s="1875"/>
      <c r="T5" s="1875"/>
      <c r="U5" s="1872"/>
      <c r="V5" s="1875"/>
      <c r="W5" s="1872"/>
      <c r="X5" s="1875"/>
      <c r="Y5" s="1875"/>
      <c r="Z5" s="1872"/>
      <c r="AA5" s="1941"/>
      <c r="AB5" s="1875"/>
      <c r="AC5" s="1875"/>
      <c r="AD5" s="1938"/>
      <c r="AE5" s="1928" t="s">
        <v>427</v>
      </c>
      <c r="AF5" s="1899" t="s">
        <v>425</v>
      </c>
      <c r="AG5" s="1899" t="s">
        <v>454</v>
      </c>
      <c r="AH5" s="1899" t="s">
        <v>455</v>
      </c>
      <c r="AI5" s="1967" t="s">
        <v>457</v>
      </c>
      <c r="AJ5" s="1970" t="s">
        <v>428</v>
      </c>
      <c r="AK5" s="1875" t="s">
        <v>370</v>
      </c>
      <c r="AL5" s="1935" t="s">
        <v>371</v>
      </c>
      <c r="AM5" s="1935" t="s">
        <v>429</v>
      </c>
      <c r="AN5" s="1967" t="s">
        <v>457</v>
      </c>
      <c r="AO5" s="1931" t="s">
        <v>431</v>
      </c>
      <c r="AP5" s="1933" t="s">
        <v>432</v>
      </c>
      <c r="AQ5" s="1899" t="s">
        <v>433</v>
      </c>
      <c r="AR5" s="1899" t="s">
        <v>434</v>
      </c>
      <c r="AS5" s="1899" t="s">
        <v>425</v>
      </c>
      <c r="AT5" s="1935" t="s">
        <v>429</v>
      </c>
      <c r="AU5" s="1897" t="s">
        <v>456</v>
      </c>
      <c r="AV5" s="1923"/>
      <c r="AW5" s="1926"/>
      <c r="AX5" s="1950" t="s">
        <v>436</v>
      </c>
      <c r="AY5" s="1899" t="s">
        <v>425</v>
      </c>
      <c r="AZ5" s="1897" t="s">
        <v>458</v>
      </c>
      <c r="BA5" s="1890" t="s">
        <v>438</v>
      </c>
      <c r="BB5" s="1900" t="s">
        <v>439</v>
      </c>
      <c r="BC5" s="1902" t="s">
        <v>444</v>
      </c>
      <c r="BD5" s="1899" t="s">
        <v>425</v>
      </c>
      <c r="BE5" s="1897" t="s">
        <v>458</v>
      </c>
      <c r="BF5" s="1894" t="s">
        <v>445</v>
      </c>
      <c r="BG5" s="1906" t="s">
        <v>440</v>
      </c>
      <c r="BH5" s="1904"/>
      <c r="BI5" s="1908"/>
      <c r="BJ5" s="1888"/>
      <c r="BK5" s="1950" t="s">
        <v>446</v>
      </c>
      <c r="BL5" s="1886" t="s">
        <v>447</v>
      </c>
      <c r="BM5" s="1886" t="s">
        <v>448</v>
      </c>
      <c r="BN5" s="1886" t="s">
        <v>376</v>
      </c>
      <c r="BO5" s="1892" t="s">
        <v>450</v>
      </c>
      <c r="BP5" s="1893"/>
      <c r="BQ5" s="1975" t="s">
        <v>378</v>
      </c>
      <c r="BR5" s="1977" t="s">
        <v>425</v>
      </c>
      <c r="BS5" s="1980" t="s">
        <v>456</v>
      </c>
      <c r="BT5" s="1973"/>
      <c r="BU5" s="1944"/>
    </row>
    <row r="6" spans="1:74" s="217" customFormat="1" ht="33.75" customHeight="1">
      <c r="B6" s="1878"/>
      <c r="C6" s="1872"/>
      <c r="D6" s="1872"/>
      <c r="E6" s="1872"/>
      <c r="F6" s="1875"/>
      <c r="G6" s="1875"/>
      <c r="H6" s="1875"/>
      <c r="I6" s="1875"/>
      <c r="J6" s="1872"/>
      <c r="K6" s="1872"/>
      <c r="L6" s="1875"/>
      <c r="M6" s="1872"/>
      <c r="N6" s="1872"/>
      <c r="O6" s="1875"/>
      <c r="P6" s="1875"/>
      <c r="Q6" s="1875"/>
      <c r="R6" s="1875"/>
      <c r="S6" s="1875"/>
      <c r="T6" s="1875"/>
      <c r="U6" s="1872"/>
      <c r="V6" s="1875"/>
      <c r="W6" s="1872"/>
      <c r="X6" s="1875"/>
      <c r="Y6" s="1875"/>
      <c r="Z6" s="1872"/>
      <c r="AA6" s="1941"/>
      <c r="AB6" s="1875"/>
      <c r="AC6" s="1875"/>
      <c r="AD6" s="1938"/>
      <c r="AE6" s="1929"/>
      <c r="AF6" s="1900"/>
      <c r="AG6" s="1900"/>
      <c r="AH6" s="1900"/>
      <c r="AI6" s="1968"/>
      <c r="AJ6" s="1970"/>
      <c r="AK6" s="1875"/>
      <c r="AL6" s="1935"/>
      <c r="AM6" s="1935"/>
      <c r="AN6" s="1968"/>
      <c r="AO6" s="1931"/>
      <c r="AP6" s="1933"/>
      <c r="AQ6" s="1900"/>
      <c r="AR6" s="1900"/>
      <c r="AS6" s="1900"/>
      <c r="AT6" s="1935"/>
      <c r="AU6" s="1897"/>
      <c r="AV6" s="1923"/>
      <c r="AW6" s="1926"/>
      <c r="AX6" s="1950"/>
      <c r="AY6" s="1900"/>
      <c r="AZ6" s="1897"/>
      <c r="BA6" s="1890"/>
      <c r="BB6" s="1900"/>
      <c r="BC6" s="1902"/>
      <c r="BD6" s="1900"/>
      <c r="BE6" s="1897"/>
      <c r="BF6" s="1895"/>
      <c r="BG6" s="1906"/>
      <c r="BH6" s="1904"/>
      <c r="BI6" s="1908"/>
      <c r="BJ6" s="1888"/>
      <c r="BK6" s="1950"/>
      <c r="BL6" s="1886"/>
      <c r="BM6" s="1886"/>
      <c r="BN6" s="1886"/>
      <c r="BO6" s="1946" t="s">
        <v>449</v>
      </c>
      <c r="BP6" s="1886" t="s">
        <v>377</v>
      </c>
      <c r="BQ6" s="1975"/>
      <c r="BR6" s="1978"/>
      <c r="BS6" s="1980"/>
      <c r="BT6" s="1973"/>
      <c r="BU6" s="1944"/>
    </row>
    <row r="7" spans="1:74" s="217" customFormat="1" ht="33.75" customHeight="1">
      <c r="B7" s="1878"/>
      <c r="C7" s="1872"/>
      <c r="D7" s="1872"/>
      <c r="E7" s="1872"/>
      <c r="F7" s="1875"/>
      <c r="G7" s="1875"/>
      <c r="H7" s="1875"/>
      <c r="I7" s="1875"/>
      <c r="J7" s="1872"/>
      <c r="K7" s="1872"/>
      <c r="L7" s="1875"/>
      <c r="M7" s="1872"/>
      <c r="N7" s="1872"/>
      <c r="O7" s="1875"/>
      <c r="P7" s="1875"/>
      <c r="Q7" s="1875"/>
      <c r="R7" s="1875"/>
      <c r="S7" s="1875"/>
      <c r="T7" s="1875"/>
      <c r="U7" s="1872"/>
      <c r="V7" s="1875"/>
      <c r="W7" s="1872"/>
      <c r="X7" s="1875"/>
      <c r="Y7" s="1875"/>
      <c r="Z7" s="1872"/>
      <c r="AA7" s="1941"/>
      <c r="AB7" s="1875"/>
      <c r="AC7" s="1875"/>
      <c r="AD7" s="1938"/>
      <c r="AE7" s="1929"/>
      <c r="AF7" s="1900"/>
      <c r="AG7" s="1900"/>
      <c r="AH7" s="1900"/>
      <c r="AI7" s="1968"/>
      <c r="AJ7" s="1970"/>
      <c r="AK7" s="1875"/>
      <c r="AL7" s="1935"/>
      <c r="AM7" s="1935"/>
      <c r="AN7" s="1968"/>
      <c r="AO7" s="1931"/>
      <c r="AP7" s="1933"/>
      <c r="AQ7" s="1900"/>
      <c r="AR7" s="1900"/>
      <c r="AS7" s="1900"/>
      <c r="AT7" s="1935"/>
      <c r="AU7" s="1897"/>
      <c r="AV7" s="1923"/>
      <c r="AW7" s="1926"/>
      <c r="AX7" s="1950"/>
      <c r="AY7" s="1900"/>
      <c r="AZ7" s="1897"/>
      <c r="BA7" s="1890"/>
      <c r="BB7" s="1900"/>
      <c r="BC7" s="1902"/>
      <c r="BD7" s="1900"/>
      <c r="BE7" s="1897"/>
      <c r="BF7" s="1895"/>
      <c r="BG7" s="1906"/>
      <c r="BH7" s="1904"/>
      <c r="BI7" s="1908"/>
      <c r="BJ7" s="1888"/>
      <c r="BK7" s="1950"/>
      <c r="BL7" s="1886"/>
      <c r="BM7" s="1886"/>
      <c r="BN7" s="1886"/>
      <c r="BO7" s="1946"/>
      <c r="BP7" s="1886"/>
      <c r="BQ7" s="1975"/>
      <c r="BR7" s="1978"/>
      <c r="BS7" s="1980"/>
      <c r="BT7" s="1973"/>
      <c r="BU7" s="1944"/>
    </row>
    <row r="8" spans="1:74" s="217" customFormat="1" ht="33.75" customHeight="1">
      <c r="B8" s="1878"/>
      <c r="C8" s="1872"/>
      <c r="D8" s="1872"/>
      <c r="E8" s="1872"/>
      <c r="F8" s="1875"/>
      <c r="G8" s="1875"/>
      <c r="H8" s="1875"/>
      <c r="I8" s="1875"/>
      <c r="J8" s="1872"/>
      <c r="K8" s="1872"/>
      <c r="L8" s="1875"/>
      <c r="M8" s="1872"/>
      <c r="N8" s="1872"/>
      <c r="O8" s="1875"/>
      <c r="P8" s="1875"/>
      <c r="Q8" s="1875"/>
      <c r="R8" s="1875"/>
      <c r="S8" s="1875"/>
      <c r="T8" s="1875"/>
      <c r="U8" s="1872"/>
      <c r="V8" s="1875"/>
      <c r="W8" s="1872"/>
      <c r="X8" s="1875"/>
      <c r="Y8" s="1875"/>
      <c r="Z8" s="1872"/>
      <c r="AA8" s="1941"/>
      <c r="AB8" s="1875"/>
      <c r="AC8" s="1875"/>
      <c r="AD8" s="1938"/>
      <c r="AE8" s="1929"/>
      <c r="AF8" s="1900"/>
      <c r="AG8" s="1900"/>
      <c r="AH8" s="1900"/>
      <c r="AI8" s="1968"/>
      <c r="AJ8" s="1970"/>
      <c r="AK8" s="1875"/>
      <c r="AL8" s="1935"/>
      <c r="AM8" s="1935"/>
      <c r="AN8" s="1968"/>
      <c r="AO8" s="1931"/>
      <c r="AP8" s="1933"/>
      <c r="AQ8" s="1900"/>
      <c r="AR8" s="1900"/>
      <c r="AS8" s="1900"/>
      <c r="AT8" s="1935"/>
      <c r="AU8" s="1897"/>
      <c r="AV8" s="1923"/>
      <c r="AW8" s="1926"/>
      <c r="AX8" s="1950"/>
      <c r="AY8" s="1900"/>
      <c r="AZ8" s="1897"/>
      <c r="BA8" s="1890"/>
      <c r="BB8" s="1900"/>
      <c r="BC8" s="1902"/>
      <c r="BD8" s="1900"/>
      <c r="BE8" s="1897"/>
      <c r="BF8" s="1895"/>
      <c r="BG8" s="1906"/>
      <c r="BH8" s="1904"/>
      <c r="BI8" s="1908"/>
      <c r="BJ8" s="1888"/>
      <c r="BK8" s="1950"/>
      <c r="BL8" s="1886"/>
      <c r="BM8" s="1886"/>
      <c r="BN8" s="1886"/>
      <c r="BO8" s="1946"/>
      <c r="BP8" s="1886"/>
      <c r="BQ8" s="1975"/>
      <c r="BR8" s="1978"/>
      <c r="BS8" s="1980"/>
      <c r="BT8" s="1973"/>
      <c r="BU8" s="1944"/>
    </row>
    <row r="9" spans="1:74" s="217" customFormat="1" ht="33.75" customHeight="1">
      <c r="B9" s="1878"/>
      <c r="C9" s="1872"/>
      <c r="D9" s="1872"/>
      <c r="E9" s="1872"/>
      <c r="F9" s="1875"/>
      <c r="G9" s="1875"/>
      <c r="H9" s="1875"/>
      <c r="I9" s="1875"/>
      <c r="J9" s="1872"/>
      <c r="K9" s="1872"/>
      <c r="L9" s="1875"/>
      <c r="M9" s="1872"/>
      <c r="N9" s="1872"/>
      <c r="O9" s="1875"/>
      <c r="P9" s="1875"/>
      <c r="Q9" s="1875"/>
      <c r="R9" s="1875"/>
      <c r="S9" s="1875"/>
      <c r="T9" s="1875"/>
      <c r="U9" s="1872"/>
      <c r="V9" s="1875"/>
      <c r="W9" s="1872"/>
      <c r="X9" s="1875"/>
      <c r="Y9" s="1875"/>
      <c r="Z9" s="1872"/>
      <c r="AA9" s="1941"/>
      <c r="AB9" s="1875"/>
      <c r="AC9" s="1875"/>
      <c r="AD9" s="1938"/>
      <c r="AE9" s="1929"/>
      <c r="AF9" s="1900"/>
      <c r="AG9" s="1900"/>
      <c r="AH9" s="1900"/>
      <c r="AI9" s="1968"/>
      <c r="AJ9" s="1970"/>
      <c r="AK9" s="1875"/>
      <c r="AL9" s="1935"/>
      <c r="AM9" s="1935"/>
      <c r="AN9" s="1968"/>
      <c r="AO9" s="1931"/>
      <c r="AP9" s="1933"/>
      <c r="AQ9" s="1900"/>
      <c r="AR9" s="1900"/>
      <c r="AS9" s="1900"/>
      <c r="AT9" s="1935"/>
      <c r="AU9" s="1897"/>
      <c r="AV9" s="1923"/>
      <c r="AW9" s="1926"/>
      <c r="AX9" s="1950"/>
      <c r="AY9" s="1900"/>
      <c r="AZ9" s="1897"/>
      <c r="BA9" s="1890"/>
      <c r="BB9" s="1900"/>
      <c r="BC9" s="1902"/>
      <c r="BD9" s="1900"/>
      <c r="BE9" s="1897"/>
      <c r="BF9" s="1895"/>
      <c r="BG9" s="1906"/>
      <c r="BH9" s="1904"/>
      <c r="BI9" s="1908"/>
      <c r="BJ9" s="1888"/>
      <c r="BK9" s="1950"/>
      <c r="BL9" s="1886"/>
      <c r="BM9" s="1886"/>
      <c r="BN9" s="1886"/>
      <c r="BO9" s="1946"/>
      <c r="BP9" s="1886"/>
      <c r="BQ9" s="1975"/>
      <c r="BR9" s="1978"/>
      <c r="BS9" s="1980"/>
      <c r="BT9" s="1973"/>
      <c r="BU9" s="1944"/>
    </row>
    <row r="10" spans="1:74" s="217" customFormat="1" ht="33.75" customHeight="1" thickBot="1">
      <c r="B10" s="1879"/>
      <c r="C10" s="1873"/>
      <c r="D10" s="1873"/>
      <c r="E10" s="1873"/>
      <c r="F10" s="1876"/>
      <c r="G10" s="1876"/>
      <c r="H10" s="1876"/>
      <c r="I10" s="1876"/>
      <c r="J10" s="1873"/>
      <c r="K10" s="1873"/>
      <c r="L10" s="1876"/>
      <c r="M10" s="1873"/>
      <c r="N10" s="1873"/>
      <c r="O10" s="1876"/>
      <c r="P10" s="1876"/>
      <c r="Q10" s="1876"/>
      <c r="R10" s="1876"/>
      <c r="S10" s="1876"/>
      <c r="T10" s="1876"/>
      <c r="U10" s="1873"/>
      <c r="V10" s="1876"/>
      <c r="W10" s="1873"/>
      <c r="X10" s="1876"/>
      <c r="Y10" s="1876"/>
      <c r="Z10" s="1873"/>
      <c r="AA10" s="1942"/>
      <c r="AB10" s="1876"/>
      <c r="AC10" s="1876"/>
      <c r="AD10" s="1939"/>
      <c r="AE10" s="1930"/>
      <c r="AF10" s="1901"/>
      <c r="AG10" s="1901"/>
      <c r="AH10" s="386"/>
      <c r="AI10" s="1969"/>
      <c r="AJ10" s="1971"/>
      <c r="AK10" s="1876"/>
      <c r="AL10" s="1936"/>
      <c r="AM10" s="1936"/>
      <c r="AN10" s="1969"/>
      <c r="AO10" s="1932"/>
      <c r="AP10" s="1934"/>
      <c r="AQ10" s="1901"/>
      <c r="AR10" s="1901"/>
      <c r="AS10" s="1901"/>
      <c r="AT10" s="1936"/>
      <c r="AU10" s="1898"/>
      <c r="AV10" s="1924"/>
      <c r="AW10" s="1927"/>
      <c r="AX10" s="1951"/>
      <c r="AY10" s="1901"/>
      <c r="AZ10" s="1898"/>
      <c r="BA10" s="1891"/>
      <c r="BB10" s="1901"/>
      <c r="BC10" s="1903"/>
      <c r="BD10" s="1901"/>
      <c r="BE10" s="1898"/>
      <c r="BF10" s="1896"/>
      <c r="BG10" s="1907"/>
      <c r="BH10" s="1905"/>
      <c r="BI10" s="1909"/>
      <c r="BJ10" s="1889"/>
      <c r="BK10" s="1951"/>
      <c r="BL10" s="1887"/>
      <c r="BM10" s="1887"/>
      <c r="BN10" s="1887"/>
      <c r="BO10" s="1947"/>
      <c r="BP10" s="1887"/>
      <c r="BQ10" s="1976"/>
      <c r="BR10" s="1979"/>
      <c r="BS10" s="1981"/>
      <c r="BT10" s="1974"/>
      <c r="BU10" s="1945"/>
    </row>
    <row r="11" spans="1:74">
      <c r="A11" s="770" t="str">
        <f ca="1">C11&amp;D11&amp;E11&amp;F11</f>
        <v>石川県</v>
      </c>
      <c r="B11" s="771">
        <f ca="1">'２個別表'!Q11</f>
        <v>0</v>
      </c>
      <c r="C11" s="772" t="str">
        <f>'２個別表'!$R11</f>
        <v>石川県</v>
      </c>
      <c r="D11" s="772" t="str">
        <f ca="1">'２個別表'!$S11</f>
        <v/>
      </c>
      <c r="E11" s="772" t="str">
        <f ca="1">'２個別表'!$T11</f>
        <v/>
      </c>
      <c r="F11" s="718" t="str">
        <f ca="1">'２個別表'!$W11</f>
        <v/>
      </c>
      <c r="G11" s="718" t="str">
        <f ca="1">IF($F11=1,IF(SUMIF('（様式１号）１総括表'!$B$16:$B$203,A11,'（様式１号）１総括表'!$A$16:$A$203)&gt;0,"〇","✕"),"-")</f>
        <v>-</v>
      </c>
      <c r="H11" s="718" t="str">
        <f ca="1">IF('２個別表'!$W11=1,IF('２個別表'!$AA11=1,"〇","×"),IF(AND(2&lt;='２個別表'!$AA11,'２個別表'!$AA11&lt;=5),"〇","×"))</f>
        <v>×</v>
      </c>
      <c r="I11" s="718" t="str">
        <f ca="1">IF(OR($G11="×",$H11="×"),"×","〇")</f>
        <v>×</v>
      </c>
      <c r="J11" s="426">
        <f ca="1">'２個別表'!$Z11</f>
        <v>0</v>
      </c>
      <c r="K11" s="426">
        <f ca="1">'２個別表'!$AK11</f>
        <v>0</v>
      </c>
      <c r="L11" s="426" t="str">
        <f ca="1">IF('２個別表'!$AL11=1,1,"")</f>
        <v/>
      </c>
      <c r="M11" s="426" t="str">
        <f ca="1">IF('２個別表'!$AL11="","",IF('２個別表'!$AL11=1,IF(OR('２個別表'!$AM11=1,'２個別表'!$AN11=1),"〇","×")))</f>
        <v/>
      </c>
      <c r="N11" s="426" t="str">
        <f ca="1">'２個別表'!AT11</f>
        <v>()</v>
      </c>
      <c r="O11" s="428">
        <f ca="1">IF(1&lt;='２個別表'!$F11,IF(AND(1&lt;='２個別表'!$AO11,'２個別表'!$AO11&lt;=3),1,0),"")</f>
        <v>0</v>
      </c>
      <c r="P11" s="427">
        <f ca="1">IF($O11=1,IF(AND('２個別表'!$BF11&lt;&gt;"",AND('２個別表'!$BI11&lt;&gt;1,'２個別表'!$BJ11)),0,1),0)</f>
        <v>0</v>
      </c>
      <c r="Q11" s="428">
        <f ca="1">IF('２個別表'!$BF11&lt;&gt;"",1,0)</f>
        <v>0</v>
      </c>
      <c r="R11" s="428" t="str">
        <f ca="1">IF($Q11=1,IF('２個別表'!$BI11=1,1,0),"")</f>
        <v/>
      </c>
      <c r="S11" s="428" t="str">
        <f ca="1">IF($R11=1,IF('２個別表'!$BJ11&lt;&gt;"","〇","×"),"")</f>
        <v/>
      </c>
      <c r="T11" s="428" t="str">
        <f ca="1">IF($R11=1,IF($W11&gt;0,"〇","×"),"")</f>
        <v/>
      </c>
      <c r="U11" s="429">
        <f ca="1">IF('２個別表'!$BH11&gt;0,'２個別表'!$BH11,0)</f>
        <v>0</v>
      </c>
      <c r="V11" s="428">
        <f ca="1">IF('２個別表'!$BJ11&lt;&gt;"",1,0)</f>
        <v>0</v>
      </c>
      <c r="W11" s="430">
        <f ca="1">IF(AND($Q11=1,$V11=1),'２個別表'!$CF11,0)</f>
        <v>0</v>
      </c>
      <c r="X11" s="431">
        <f ca="1">IFERROR(IF($U11&gt;0,$AC11*$U11*4/10,0),0)</f>
        <v>0</v>
      </c>
      <c r="Y11" s="428">
        <f ca="1">IF(1&lt;='２個別表'!$F11,'２個別表'!$BV11,"")</f>
        <v>0</v>
      </c>
      <c r="Z11" s="428" t="str">
        <f ca="1">IF(1&lt;='２個別表'!$F11,'２個別表'!$CG11,0)</f>
        <v/>
      </c>
      <c r="AA11" s="428">
        <f ca="1">IF(OR(0&lt;'２個別表'!$BZ11,0&lt;SUM('２個別表'!$CC11:$CD11)),1,0)</f>
        <v>0</v>
      </c>
      <c r="AB11" s="426">
        <f ca="1">IF(1&lt;='２個別表'!$F11,'２個別表'!$BX11,0)</f>
        <v>0</v>
      </c>
      <c r="AC11" s="426" t="str">
        <f ca="1">IF('２個別表'!$BX11&gt;0,IF(AND('２個別表'!$BV11=1,'２個別表'!$CG11="控除不可"),'２個別表'!$BX11,IF(AND('２個別表'!$BV11=1,'２個別表'!$CG11="80%控除対象"),ROUNDUP('２個別表'!$BX11*102/110,0),IF(AND('２個別表'!$BV11=1,'２個別表'!$CG11="全額控除"),ROUNDUP('２個別表'!$BX11*100/110,0),IF(OR('２個別表'!$BV11=2,'２個別表'!$BV11=3),'２個別表'!$BX11,'２個別表'!$BX11)))),"")</f>
        <v/>
      </c>
      <c r="AD11" s="432" t="str">
        <f ca="1">IF('２個別表'!$W11=1,3,IF(AND('２個別表'!$W11=2,AND(19&lt;='２個別表'!$AO11,'２個別表'!$AO11&lt;=23)),2,IF(AND('２個別表'!$W11=2,OR(AND(1&lt;='２個別表'!$AO11,'２個別表'!$AO11&lt;=18),AND(24&lt;='２個別表'!$AO11,'２個別表'!$AO11&lt;=25))),1,"判定不能")))</f>
        <v>判定不能</v>
      </c>
      <c r="AE11" s="425">
        <f ca="1">IF($AD11=1,IF($Q11=1,1,0),0)</f>
        <v>0</v>
      </c>
      <c r="AF11" s="426" t="str">
        <f ca="1">IF(AND($AD11=1,$Q11=1),ROUNDDOWN($AC11*3/10,0),"")</f>
        <v/>
      </c>
      <c r="AG11" s="426" t="str">
        <f ca="1">IF(AND($AD11=1,$U11&gt;0,$V11=1),ROUNDDOWN($AC11*1/2-'２個別表'!$CF11*1/2,0),"")</f>
        <v/>
      </c>
      <c r="AH11" s="426" t="str">
        <f ca="1">IF(AND($AD11=1,$U11&gt;0,$V11=0),ROUNDDOWN(AC11*1/2-$AC11*$U11*4/10,0),"")</f>
        <v/>
      </c>
      <c r="AI11" s="230" t="str">
        <f ca="1">IF(AND($AD11=1,$Q11=1),IF($AB11&gt;0,'２個別表'!$BX11-'２個別表'!$BZ11-'２個別表'!$CF11-'２個別表'!$CC11-'２個別表'!$CD11-'２個別表'!$CE11,0),"")</f>
        <v/>
      </c>
      <c r="AJ11" s="425">
        <f ca="1">IF($AD11=1,IF($Q11&lt;&gt;1,1,0),0)</f>
        <v>0</v>
      </c>
      <c r="AK11" s="427" t="str">
        <f ca="1">IF($AD11=1,IF('２個別表'!$AQ11=1,1,IF('２個別表'!AQ11="","",)),"")</f>
        <v/>
      </c>
      <c r="AL11" s="426" t="str">
        <f ca="1">IF($AJ11=1,IF($AK11=1,'２個別表'!BU11,""),"")</f>
        <v/>
      </c>
      <c r="AM11" s="426" t="str">
        <f ca="1">IF($AJ11=1,IF($AK11=1,ROUNDDOWN($AC11*1/2,0),""),"")</f>
        <v/>
      </c>
      <c r="AN11" s="433" t="str">
        <f ca="1">IF($AJ11=1,IF($AK11=1,ROUNDDOWN('２個別表'!$BX11-'２個別表'!$BZ11-'２個別表'!$CC11-'２個別表'!$CD11-'２個別表'!$CE11-'２個別表'!$CF11,0),""),"")</f>
        <v/>
      </c>
      <c r="AO11" s="425">
        <f t="shared" ref="AO11:AO102" ca="1" si="0">IF($AD11=1,IF($Q11&lt;&gt;1,1,0),0)</f>
        <v>0</v>
      </c>
      <c r="AP11" s="427">
        <f ca="1">IF($AD11=1,IF($AK11&lt;&gt;1,1,0),0)</f>
        <v>0</v>
      </c>
      <c r="AQ11" s="427">
        <f ca="1">IF($AD11=1,IF(AND($AO11=1,$AP11=1),1,0),0)</f>
        <v>0</v>
      </c>
      <c r="AR11" s="434">
        <f ca="1">IF('２個別表'!$AC11=1,1,0)</f>
        <v>0</v>
      </c>
      <c r="AS11" s="426" t="str">
        <f ca="1">IF($AD11=1,IF($AQ11=1,IF($AR11&lt;&gt;1,ROUNDDOWN($AC11*3/10,0),""),""),"")</f>
        <v/>
      </c>
      <c r="AT11" s="426" t="str">
        <f ca="1">IF($AD11=1,IF($AQ11=1,IF($AR11=1,ROUNDDOWN($AC11*1/2,0),""),""),"")</f>
        <v/>
      </c>
      <c r="AU11" s="433" t="str">
        <f ca="1">IF($AD11=1,IF($AQ11=1,ROUNDDOWN('２個別表'!$BX11-'２個別表'!$BZ11-'２個別表'!$CC11-'２個別表'!$CD11-'２個別表'!$CE11-'２個別表'!$CF11,0),""),"")</f>
        <v/>
      </c>
      <c r="AV11" s="435">
        <f ca="1">IF($AD11=1,MIN($AF11:$AI11,$AL11:$AN11,$AS11:$AU11),0)</f>
        <v>0</v>
      </c>
      <c r="AW11" s="436" t="str">
        <f ca="1">IF($AD11=1,IF(AND($AA11=1,$AE11=1,$AV11=MIN($AF11:$AI11)),"〇",IF(AND($AA11=1,$AJ11=1,$AK11=1,$AV11=MIN($AL11:$AN11)),"〇",IF(AND($AA11=1,$AQ11=1,$AV11=MIN($AS11:$AU11)),"〇","×"))),"-")</f>
        <v>-</v>
      </c>
      <c r="AX11" s="425">
        <f ca="1">IF($AD11=2,IF('２個別表'!$BS11=1,1,0),0)</f>
        <v>0</v>
      </c>
      <c r="AY11" s="434" t="str">
        <f ca="1">IF(AND($AD11=2,$AX11=1),ROUNDDOWN($AC11*3/10,0),"")</f>
        <v/>
      </c>
      <c r="AZ11" s="437" t="str">
        <f ca="1">IF(AND($AD11=2,$AX11=1),'２個別表'!$BX11-('２個別表'!$BZ11+'２個別表'!$CC11+'２個別表'!$CD11+'２個別表'!$CE11+'２個別表'!$CF11),"")</f>
        <v/>
      </c>
      <c r="BA11" s="425">
        <f ca="1">IF($AD11=2,IF('２個別表'!$BS11&lt;&gt;1,1,0),0)</f>
        <v>0</v>
      </c>
      <c r="BB11" s="438">
        <f ca="1">IF(AND($BA11=1,$U11&gt;0,$V11&gt;0),1,0)</f>
        <v>0</v>
      </c>
      <c r="BC11" s="426" t="str">
        <f ca="1">IF(AND($AD11=2,$BA11=1),'２個別表'!$BT11,"")</f>
        <v/>
      </c>
      <c r="BD11" s="426" t="str">
        <f ca="1">IF(AND($AD11=2,$BA11=1),ROUNDDOWN($AC11*3/10,0),"")</f>
        <v/>
      </c>
      <c r="BE11" s="426" t="str">
        <f ca="1">IF(AND($AD11=2,$BA11=1),'２個別表'!$BW11-('２個別表'!$BZ11+'２個別表'!$CC11+'２個別表'!$CD11+'２個別表'!$CE11+'２個別表'!$CF11),"")</f>
        <v/>
      </c>
      <c r="BF11" s="426" t="str">
        <f ca="1">IF(AND($AD11=2,$BA11=1),'２個別表'!$CC11+'２個別表'!$CD11,"")</f>
        <v/>
      </c>
      <c r="BG11" s="439" t="str">
        <f ca="1">IF($BB11=1,IF(SUM('２個別表'!$BY11,'２個別表'!$CF11*0.5)&lt;='２個別表'!$BX11*0.5,"〇","×"),"")</f>
        <v/>
      </c>
      <c r="BH11" s="440">
        <f ca="1">IF($AD11=2,MIN($AY11:$AZ11,$BC11:$BF11),0)</f>
        <v>0</v>
      </c>
      <c r="BI11" s="427" t="str">
        <f ca="1">IF($AD11=2,IF($AX11=1,IF('２個別表'!$AO11=23,"〇","×"),IF(OR('２個別表'!$AO11&lt;19,'２個別表'!$AO11&gt;23),"",IF($BH11&lt;='２個別表'!$BT11,"〇","×"))),"-")</f>
        <v>-</v>
      </c>
      <c r="BJ11" s="441" t="str">
        <f ca="1">IF($AD11=2,IF(AND($AA11=1,$AX11=1,$BI11="〇",$BH11=MIN($AY11:$AZ11)),"〇",IF(AND($AA11=1,$BA11=1,$BG11="〇",$BI11="〇",$BH11=MIN($BC11:$BF11)),"〇",IF(AND($AA11=1,$AX11=1,$AV11=MIN($AS11:$AU11)),"〇","×"))),"-")</f>
        <v>-</v>
      </c>
      <c r="BK11" s="425">
        <f ca="1">IF($AD11=3,1,0)</f>
        <v>0</v>
      </c>
      <c r="BL11" s="427" t="str">
        <f ca="1">IF($AD11=3,IF(1&lt;='２個別表'!$F11,IF('２個別表'!$W11=1,"〇","×"),""),"")</f>
        <v/>
      </c>
      <c r="BM11" s="434" t="str">
        <f ca="1">IF(AD11=3,IF(AND(OR('２個別表'!BF11="附帯施設",AND(1&lt;='２個別表'!AO11,'２個別表'!AO11&lt;=3)),'２個別表'!BM11&lt;&gt;"",'２個別表'!BN11&lt;&gt;""),1,IF(AND(OR('２個別表'!BF11="附帯施設",AND(1&lt;='２個別表'!AO11,'２個別表'!AO11&lt;=3)),OR('２個別表'!BM11="",'２個別表'!BN11="")),"×",0)),"")</f>
        <v/>
      </c>
      <c r="BN11" s="427" t="str">
        <f ca="1">IF($AD11=3,IF('２個別表'!$BX11&gt;=500000,"〇","×"),"")</f>
        <v/>
      </c>
      <c r="BO11" s="426" t="str">
        <f ca="1">IF(AD11=3,'２個別表'!BY11,"")</f>
        <v/>
      </c>
      <c r="BP11" s="426" t="str">
        <f ca="1">IF(AD11=3,IF(COUNTIF('２個別表'!$Z$11:'２個別表'!Z11,'２個別表'!Z11)=1,BO11,SUMIF('２個別表'!$Z$11:$Z$510,'２個別表'!Z11,$BO$11:$BO$239)),"")</f>
        <v/>
      </c>
      <c r="BQ11" s="434" t="str">
        <f ca="1">IF(AD11=3,IF(OR(BO11&lt;&gt;0,BP11&lt;&gt;0),IF(BP11&lt;=3000000,"〇","×"),0),"")</f>
        <v/>
      </c>
      <c r="BR11" s="426" t="str">
        <f ca="1">IF($AD11=3,ROUNDDOWN($AC11*3/10,0),"")</f>
        <v/>
      </c>
      <c r="BS11" s="482" t="str">
        <f ca="1">IF($AD11=3,'２個別表'!$BX11-('２個別表'!$BZ11+'２個別表'!$CC11+'２個別表'!$CD11+'２個別表'!$CE11+'２個別表'!$CF11),"")</f>
        <v/>
      </c>
      <c r="BT11" s="485">
        <f ca="1">IF(AD11=3,MIN(BR11,BS11),0)</f>
        <v>0</v>
      </c>
      <c r="BU11" s="479" t="str">
        <f ca="1">IF($AD11=3,IF(AND($BK11=1,$BL11="〇",$BN11="〇",$BQ11="〇",$BT11=MIN($BR11:$BS11)),"〇","×"),"")</f>
        <v/>
      </c>
    </row>
    <row r="12" spans="1:74">
      <c r="A12" s="770" t="str">
        <f t="shared" ref="A12:A75" ca="1" si="1">C12&amp;D12&amp;E12&amp;F12</f>
        <v>石川県</v>
      </c>
      <c r="B12" s="773">
        <f ca="1">'２個別表'!Q12</f>
        <v>2</v>
      </c>
      <c r="C12" s="774" t="str">
        <f>'２個別表'!$R12</f>
        <v>石川県</v>
      </c>
      <c r="D12" s="774" t="str">
        <f ca="1">'２個別表'!$S12</f>
        <v/>
      </c>
      <c r="E12" s="774" t="str">
        <f ca="1">'２個別表'!$T12</f>
        <v/>
      </c>
      <c r="F12" s="719" t="str">
        <f ca="1">'２個別表'!$W12</f>
        <v/>
      </c>
      <c r="G12" s="719" t="str">
        <f ca="1">IF($F12=1,IF(SUMIF('（様式１号）１総括表'!$B$16:$B$25,A12,'（様式１号）１総括表'!$A$16:$A$25)&gt;0,"〇","✕"),"-")</f>
        <v>-</v>
      </c>
      <c r="H12" s="719" t="str">
        <f ca="1">IF('２個別表'!$Y12=1,IF('２個別表'!$AC12=1,"〇","×"),IF(AND(2&lt;='２個別表'!$AC12,'２個別表'!$AC12&lt;=5),"〇","×"))</f>
        <v>×</v>
      </c>
      <c r="I12" s="719" t="str">
        <f t="shared" ref="I12:I75" ca="1" si="2">IF(OR($G12="×",$H12="×"),"×","〇")</f>
        <v>×</v>
      </c>
      <c r="J12" s="207" t="str">
        <f ca="1">'２個別表'!$Z12</f>
        <v/>
      </c>
      <c r="K12" s="207">
        <f ca="1">'２個別表'!$AK12</f>
        <v>0</v>
      </c>
      <c r="L12" s="207" t="str">
        <f ca="1">IF('２個別表'!$AL12=1,1,"")</f>
        <v/>
      </c>
      <c r="M12" s="207" t="str">
        <f ca="1">IF('２個別表'!$AL12="","",IF('２個別表'!$AL12=1,IF(OR('２個別表'!$AM12=1,'２個別表'!$AN12=1),"〇","×")))</f>
        <v/>
      </c>
      <c r="N12" s="204" t="str">
        <f ca="1">'２個別表'!AT12</f>
        <v/>
      </c>
      <c r="O12" s="220" t="str">
        <f ca="1">IF(1&lt;='２個別表'!$F12,IF(AND(1&lt;='２個別表'!$AO12,'２個別表'!$AO12&lt;=3),1,0),"")</f>
        <v/>
      </c>
      <c r="P12" s="229">
        <f ca="1">IF($O12=1,IF(AND('２個別表'!$BF12&lt;&gt;"",AND('２個別表'!$BI12&lt;&gt;1,'２個別表'!$BJ12)),0,1),0)</f>
        <v>0</v>
      </c>
      <c r="Q12" s="220">
        <f ca="1">IF('２個別表'!$BF12&lt;&gt;"",1,0)</f>
        <v>0</v>
      </c>
      <c r="R12" s="220" t="str">
        <f ca="1">IF($Q12=1,IF('２個別表'!$BI12=1,1,0),"")</f>
        <v/>
      </c>
      <c r="S12" s="220" t="str">
        <f ca="1">IF($R12=1,IF('２個別表'!$BJ12&lt;&gt;"","〇","×"),"")</f>
        <v/>
      </c>
      <c r="T12" s="220" t="str">
        <f t="shared" ref="T12:T103" ca="1" si="3">IF($R12=1,IF($W12&gt;0,"〇","×"),"")</f>
        <v/>
      </c>
      <c r="U12" s="381">
        <f ca="1">IF('２個別表'!$BH12&gt;0,'２個別表'!$BH12,0)</f>
        <v>0</v>
      </c>
      <c r="V12" s="220">
        <f ca="1">IF('２個別表'!$BJ12&lt;&gt;"",1,0)</f>
        <v>0</v>
      </c>
      <c r="W12" s="206">
        <f ca="1">IF(AND($Q12=1,$V12=1),'２個別表'!$CF12,0)</f>
        <v>0</v>
      </c>
      <c r="X12" s="219">
        <f t="shared" ref="X12:X75" ca="1" si="4">IFERROR(IF($U12&gt;0,$AC12*$U12*4/10,0),0)</f>
        <v>0</v>
      </c>
      <c r="Y12" s="220" t="str">
        <f ca="1">IF(1&lt;='２個別表'!$F12,'２個別表'!$BV12,"")</f>
        <v/>
      </c>
      <c r="Z12" s="220">
        <f ca="1">IF(1&lt;='２個別表'!$F12,'２個別表'!$CG12,0)</f>
        <v>0</v>
      </c>
      <c r="AA12" s="220">
        <f ca="1">IF(OR(0&lt;'２個別表'!$BZ12,0&lt;SUM('２個別表'!$CC12:$CD12)),1,0)</f>
        <v>1</v>
      </c>
      <c r="AB12" s="207">
        <f ca="1">IF(1&lt;='２個別表'!$F12,'２個別表'!$BX12,0)</f>
        <v>0</v>
      </c>
      <c r="AC12" s="207" t="str">
        <f ca="1">IF('２個別表'!$BX12&gt;0,IF(AND('２個別表'!$BV12=1,'２個別表'!$CG12="控除不可"),'２個別表'!$BX12,IF(AND('２個別表'!$BV12=1,'２個別表'!$CG12="80%控除対象"),ROUNDUP('２個別表'!$BX12*102/110,0),IF(AND('２個別表'!$BV12=1,'２個別表'!$CG12="全額控除"),ROUNDUP('２個別表'!$BX12*100/110,0),IF(OR('２個別表'!$BV12=2,'２個別表'!$BV12=3),'２個別表'!$BX12,'２個別表'!$BX12)))),"")</f>
        <v/>
      </c>
      <c r="AD12" s="221" t="str">
        <f ca="1">IF('２個別表'!$W12=1,3,IF(AND('２個別表'!$W12=2,AND(19&lt;='２個別表'!$AO12,'２個別表'!$AO12&lt;=23)),2,IF(AND('２個別表'!$W12=2,OR(AND(1&lt;='２個別表'!$AO12,'２個別表'!$AO12&lt;=18),AND(24&lt;='２個別表'!$AO12,'２個別表'!$AO12&lt;=25))),1,"判定不能")))</f>
        <v>判定不能</v>
      </c>
      <c r="AE12" s="228">
        <f t="shared" ref="AE12:AE103" ca="1" si="5">IF($AD12=1,IF($Q12=1,1,0),0)</f>
        <v>0</v>
      </c>
      <c r="AF12" s="204" t="str">
        <f t="shared" ref="AF12:AF104" ca="1" si="6">IF(AND($AD12=1,$Q12=1),ROUNDDOWN($AC12*3/10,0),"")</f>
        <v/>
      </c>
      <c r="AG12" s="207" t="str">
        <f ca="1">IF(AND($AD12=1,$U12&gt;0,$V12=1),ROUNDDOWN($AC12*1/2-'２個別表'!$CF12*1/2,0),"")</f>
        <v/>
      </c>
      <c r="AH12" s="207" t="str">
        <f t="shared" ref="AH12:AH18" ca="1" si="7">IF(AND($AD12=1,$U12&gt;0,$V12=0),ROUNDDOWN(AC12*1/2-$AC12*$U12*4/10,0),"")</f>
        <v/>
      </c>
      <c r="AI12" s="230" t="str">
        <f ca="1">IF(AND($AD12=1,$Q12=1),IF($AB12&gt;0,'２個別表'!$BX12-'２個別表'!$BZ12-'２個別表'!$CF12-'２個別表'!$CC12-'２個別表'!$CD12-'２個別表'!$CE12,0),"")</f>
        <v/>
      </c>
      <c r="AJ12" s="222">
        <f t="shared" ref="AJ12:AJ103" ca="1" si="8">IF($AD12=1,IF($Q12&lt;&gt;1,1,0),0)</f>
        <v>0</v>
      </c>
      <c r="AK12" s="218" t="str">
        <f ca="1">IF($AD12=1,IF('２個別表'!$AQ12=1,1,IF('２個別表'!AQ12="","",)),"")</f>
        <v/>
      </c>
      <c r="AL12" s="207" t="str">
        <f ca="1">IF($AJ12=1,IF($AK12=1,'２個別表'!BU12,""),"")</f>
        <v/>
      </c>
      <c r="AM12" s="204" t="str">
        <f t="shared" ref="AM12:AM103" ca="1" si="9">IF($AJ12=1,IF($AK12=1,ROUNDDOWN($AC12*1/2,0),""),"")</f>
        <v/>
      </c>
      <c r="AN12" s="223" t="str">
        <f ca="1">IF($AJ12=1,IF($AK12=1,ROUNDDOWN('２個別表'!$BX12-'２個別表'!$BZ12-'２個別表'!$CC12-'２個別表'!$CD12-'２個別表'!$CE12-'２個別表'!$CF12,0),""),"")</f>
        <v/>
      </c>
      <c r="AO12" s="222">
        <f t="shared" ca="1" si="0"/>
        <v>0</v>
      </c>
      <c r="AP12" s="218">
        <f t="shared" ref="AP12:AP103" ca="1" si="10">IF($AD12=1,IF($AK12&lt;&gt;1,1,0),0)</f>
        <v>0</v>
      </c>
      <c r="AQ12" s="218">
        <f t="shared" ref="AQ12:AQ103" ca="1" si="11">IF($AD12=1,IF(AND($AO12=1,$AP12=1),1,0),0)</f>
        <v>0</v>
      </c>
      <c r="AR12" s="213">
        <f ca="1">IF('２個別表'!$AC12=1,1,0)</f>
        <v>0</v>
      </c>
      <c r="AS12" s="204" t="str">
        <f t="shared" ref="AS12:AS103" ca="1" si="12">IF($AD12=1,IF($AQ12=1,IF($AR12&lt;&gt;1,ROUNDDOWN($AC12*3/10,0),""),""),"")</f>
        <v/>
      </c>
      <c r="AT12" s="204" t="str">
        <f t="shared" ref="AT12:AT103" ca="1" si="13">IF($AD12=1,IF($AQ12=1,IF($AR12=1,ROUNDDOWN($AC12*1/2,0),""),""),"")</f>
        <v/>
      </c>
      <c r="AU12" s="230" t="str">
        <f ca="1">IF($AD12=1,IF($AQ12=1,ROUNDDOWN('２個別表'!$BX12-'２個別表'!$BZ12-'２個別表'!$CC12-'２個別表'!$CD12-'２個別表'!$CE12-'２個別表'!$CF12,0),""),"")</f>
        <v/>
      </c>
      <c r="AV12" s="391">
        <f t="shared" ref="AV12:AV103" ca="1" si="14">IF($AD12=1,MIN($AF12:$AI12,$AL12:$AN12,$AS12:$AU12),0)</f>
        <v>0</v>
      </c>
      <c r="AW12" s="401" t="str">
        <f t="shared" ref="AW12:AW103" ca="1" si="15">IF($AD12=1,IF(AND($AA12=1,$AE12=1,$AV12=MIN($AF12:$AI12)),"〇",IF(AND($AA12=1,$AJ12=1,$AK12=1,$AV12=MIN($AL12:$AN12)),"〇",IF(AND($AA12=1,$AQ12=1,$AV12=MIN($AS12:$AU12)),"〇","×"))),"-")</f>
        <v>-</v>
      </c>
      <c r="AX12" s="228">
        <f ca="1">IF($AD12=2,IF('２個別表'!$BS12=1,1,0),0)</f>
        <v>0</v>
      </c>
      <c r="AY12" s="213" t="str">
        <f t="shared" ref="AY12:AY103" ca="1" si="16">IF(AND($AD12=2,$AX12=1),ROUNDDOWN($AC12*3/10,0),"")</f>
        <v/>
      </c>
      <c r="AZ12" s="409" t="str">
        <f ca="1">IF(AND($AD12=2,$AX12=1),'２個別表'!$BX12-('２個別表'!$BZ12+'２個別表'!$CC12+'２個別表'!$CD12+'２個別表'!$CE12+'２個別表'!$CF12),"")</f>
        <v/>
      </c>
      <c r="BA12" s="228">
        <f ca="1">IF($AD12=2,IF('２個別表'!$BS12&lt;&gt;1,1,0),0)</f>
        <v>0</v>
      </c>
      <c r="BB12" s="404">
        <f t="shared" ref="BB12:BB103" ca="1" si="17">IF(AND($BA12=1,$U12&gt;0,$V12&gt;0),1,0)</f>
        <v>0</v>
      </c>
      <c r="BC12" s="207" t="str">
        <f ca="1">IF(AND($AD12=2,$BA12=1),'２個別表'!$BT12,"")</f>
        <v/>
      </c>
      <c r="BD12" s="207" t="str">
        <f t="shared" ref="BD12:BD103" ca="1" si="18">IF(AND($AD12=2,$BA12=1),ROUNDDOWN($AC12*3/10,0),"")</f>
        <v/>
      </c>
      <c r="BE12" s="207" t="str">
        <f ca="1">IF(AND($AD12=2,$BA12=1),'２個別表'!$BW12-('２個別表'!$BZ12+'２個別表'!$CC12+'２個別表'!$CD12+'２個別表'!$CE12+'２個別表'!$CF12),"")</f>
        <v/>
      </c>
      <c r="BF12" s="207" t="str">
        <f ca="1">IF(AND($AD12=2,$BA12=1),'２個別表'!$CC12+'２個別表'!$CD12,"")</f>
        <v/>
      </c>
      <c r="BG12" s="406" t="str">
        <f ca="1">IF($BB12=1,IF(SUM('２個別表'!$BY12,'２個別表'!$CF12*0.5)&lt;='２個別表'!$BX12*0.5,"〇","×"),"")</f>
        <v/>
      </c>
      <c r="BH12" s="405">
        <f t="shared" ref="BH12:BH103" ca="1" si="19">IF($AD12=2,MIN($AY12:$AZ12,$BC12:$BF12),0)</f>
        <v>0</v>
      </c>
      <c r="BI12" s="229" t="str">
        <f ca="1">IF($AD12=2,IF($AX12=1,IF('２個別表'!$AO12=23,"〇","×"),IF(OR('２個別表'!$AO12&lt;19,'２個別表'!$AO12&gt;23),"",IF($BH12&lt;='２個別表'!$BT12,"〇","×"))),"-")</f>
        <v>-</v>
      </c>
      <c r="BJ12" s="414" t="str">
        <f t="shared" ref="BJ12:BJ103" ca="1" si="20">IF($AD12=2,IF(AND($AA12=1,$AX12=1,$BI12="〇",$BH12=MIN($AY12:$AZ12)),"〇",IF(AND($AA12=1,$BA12=1,$BG12="〇",$BI12="〇",$BH12=MIN($BC12:$BF12)),"〇",IF(AND($AA12=1,$AX12=1,$AV12=MIN($AS12:$AU12)),"〇","×"))),"-")</f>
        <v>-</v>
      </c>
      <c r="BK12" s="228">
        <f t="shared" ref="BK12:BK103" ca="1" si="21">IF($AD12=3,1,0)</f>
        <v>0</v>
      </c>
      <c r="BL12" s="229" t="str">
        <f ca="1">IF($AD12=3,IF(1&lt;='２個別表'!$F12,IF('２個別表'!$W12=1,"〇","×"),""),"")</f>
        <v/>
      </c>
      <c r="BM12" s="209" t="str">
        <f ca="1">IF(AD12=3,IF(AND(OR('２個別表'!BF12="附帯施設",AND(1&lt;='２個別表'!AO12,'２個別表'!AO12&lt;=3)),'２個別表'!BM12&lt;&gt;"",'２個別表'!BN12&lt;&gt;""),1,IF(AND(OR('２個別表'!BF12="附帯施設",AND(1&lt;='２個別表'!AO12,'２個別表'!AO12&lt;=3)),OR('２個別表'!BM12="",'２個別表'!BN12="")),"×",0)),"")</f>
        <v/>
      </c>
      <c r="BN12" s="229" t="str">
        <f ca="1">IF($AD12=3,IF('２個別表'!$BX12&gt;=500000,"〇","×"),"")</f>
        <v/>
      </c>
      <c r="BO12" s="204" t="str">
        <f ca="1">IF(AD12=3,'２個別表'!BY12,"")</f>
        <v/>
      </c>
      <c r="BP12" s="204" t="str">
        <f ca="1">IF(AD12=3,IF(COUNTIF('２個別表'!$Z$11:'２個別表'!Z12,'２個別表'!Z12)=1,BO12,SUMIF('２個別表'!$Z$11:$Z$510,'２個別表'!Z12,$BO$11:$BO$239)),"")</f>
        <v/>
      </c>
      <c r="BQ12" s="213" t="str">
        <f t="shared" ref="BQ12:BQ18" ca="1" si="22">IF(AD12=3,IF(OR(BO12&lt;&gt;0,BP12&lt;&gt;0),IF(BP12&lt;=3000000,"〇","×"),0),"")</f>
        <v/>
      </c>
      <c r="BR12" s="207" t="str">
        <f t="shared" ref="BR12:BR103" ca="1" si="23">IF($AD12=3,ROUNDDOWN($AC12*3/10,0),"")</f>
        <v/>
      </c>
      <c r="BS12" s="483" t="str">
        <f ca="1">IF($AD12=3,'２個別表'!$BX12-('２個別表'!$BZ12+'２個別表'!$CC12+'２個別表'!$CD12+'２個別表'!$CE12+'２個別表'!$CF12),"")</f>
        <v/>
      </c>
      <c r="BT12" s="486">
        <f ca="1">IF(AD12=3,MIN(BR12,BS12),0)</f>
        <v>0</v>
      </c>
      <c r="BU12" s="480" t="str">
        <f t="shared" ref="BU12:BU103" ca="1" si="24">IF($AD12=3,IF(AND($AD12=3,$BK12=1,$BQ12="〇",$BT12=MIN($BR12:$BS12)),"〇","×"),"")</f>
        <v/>
      </c>
    </row>
    <row r="13" spans="1:74">
      <c r="A13" s="770" t="str">
        <f t="shared" ca="1" si="1"/>
        <v>石川県</v>
      </c>
      <c r="B13" s="773">
        <f ca="1">'２個別表'!Q13</f>
        <v>3</v>
      </c>
      <c r="C13" s="774" t="str">
        <f>'２個別表'!$R13</f>
        <v>石川県</v>
      </c>
      <c r="D13" s="774" t="str">
        <f ca="1">'２個別表'!$S13</f>
        <v/>
      </c>
      <c r="E13" s="774" t="str">
        <f ca="1">'２個別表'!$T13</f>
        <v/>
      </c>
      <c r="F13" s="719" t="str">
        <f ca="1">'２個別表'!$W13</f>
        <v/>
      </c>
      <c r="G13" s="719" t="str">
        <f ca="1">IF($F13=1,IF(SUMIF('（様式１号）１総括表'!$B$16:$B$25,A13,'（様式１号）１総括表'!$A$16:$A$25)&gt;0,"〇","✕"),"-")</f>
        <v>-</v>
      </c>
      <c r="H13" s="719" t="str">
        <f ca="1">IF('２個別表'!$Y13=1,IF('２個別表'!$AC13=1,"〇","×"),IF(AND(2&lt;='２個別表'!$AC13,'２個別表'!$AC13&lt;=5),"〇","×"))</f>
        <v>×</v>
      </c>
      <c r="I13" s="719" t="str">
        <f t="shared" ca="1" si="2"/>
        <v>×</v>
      </c>
      <c r="J13" s="207" t="str">
        <f ca="1">'２個別表'!$Z13</f>
        <v/>
      </c>
      <c r="K13" s="207">
        <f ca="1">'２個別表'!$AK13</f>
        <v>0</v>
      </c>
      <c r="L13" s="207" t="str">
        <f ca="1">IF('２個別表'!$AL13=1,1,"")</f>
        <v/>
      </c>
      <c r="M13" s="207" t="str">
        <f ca="1">IF('２個別表'!$AL13="","",IF('２個別表'!$AL13=1,IF(OR('２個別表'!$AM13=1,'２個別表'!$AN13=1),"〇","×")))</f>
        <v/>
      </c>
      <c r="N13" s="204" t="str">
        <f ca="1">'２個別表'!AT13</f>
        <v/>
      </c>
      <c r="O13" s="220" t="str">
        <f ca="1">IF(1&lt;='２個別表'!$F13,IF(AND(1&lt;='２個別表'!$AO13,'２個別表'!$AO13&lt;=3),1,0),"")</f>
        <v/>
      </c>
      <c r="P13" s="229">
        <f ca="1">IF($O13=1,IF(AND('２個別表'!$BF13&lt;&gt;"",AND('２個別表'!$BI13&lt;&gt;1,'２個別表'!$BJ13)),0,1),0)</f>
        <v>0</v>
      </c>
      <c r="Q13" s="220">
        <f ca="1">IF('２個別表'!$BF13&lt;&gt;"",1,0)</f>
        <v>0</v>
      </c>
      <c r="R13" s="220" t="str">
        <f ca="1">IF($Q13=1,IF('２個別表'!$BI13=1,1,0),"")</f>
        <v/>
      </c>
      <c r="S13" s="220" t="str">
        <f ca="1">IF($R13=1,IF('２個別表'!$BJ13&lt;&gt;"","〇","×"),"")</f>
        <v/>
      </c>
      <c r="T13" s="220" t="str">
        <f t="shared" ca="1" si="3"/>
        <v/>
      </c>
      <c r="U13" s="381">
        <f ca="1">IF('２個別表'!$BH13&gt;0,'２個別表'!$BH13,0)</f>
        <v>0</v>
      </c>
      <c r="V13" s="220">
        <f ca="1">IF('２個別表'!$BJ13&lt;&gt;"",1,0)</f>
        <v>0</v>
      </c>
      <c r="W13" s="206">
        <f ca="1">IF(AND($Q13=1,$V13=1),'２個別表'!$CF13,0)</f>
        <v>0</v>
      </c>
      <c r="X13" s="219">
        <f t="shared" ca="1" si="4"/>
        <v>0</v>
      </c>
      <c r="Y13" s="220" t="str">
        <f ca="1">IF(1&lt;='２個別表'!$F13,'２個別表'!$BV13,"")</f>
        <v/>
      </c>
      <c r="Z13" s="220">
        <f ca="1">IF(1&lt;='２個別表'!$F13,'２個別表'!$CG13,0)</f>
        <v>0</v>
      </c>
      <c r="AA13" s="220">
        <f ca="1">IF(OR(0&lt;'２個別表'!$BZ13,0&lt;SUM('２個別表'!$CC13:$CD13)),1,0)</f>
        <v>1</v>
      </c>
      <c r="AB13" s="207">
        <f ca="1">IF(1&lt;='２個別表'!$F13,'２個別表'!$BX13,0)</f>
        <v>0</v>
      </c>
      <c r="AC13" s="207" t="str">
        <f ca="1">IF('２個別表'!$BX13&gt;0,IF(AND('２個別表'!$BV13=1,'２個別表'!$CG13="控除不可"),'２個別表'!$BX13,IF(AND('２個別表'!$BV13=1,'２個別表'!$CG13="80%控除対象"),ROUNDUP('２個別表'!$BX13*102/110,0),IF(AND('２個別表'!$BV13=1,'２個別表'!$CG13="全額控除"),ROUNDUP('２個別表'!$BX13*100/110,0),IF(OR('２個別表'!$BV13=2,'２個別表'!$BV13=3),'２個別表'!$BX13,'２個別表'!$BX13)))),"")</f>
        <v/>
      </c>
      <c r="AD13" s="221" t="str">
        <f ca="1">IF('２個別表'!$W13=1,3,IF(AND('２個別表'!$W13=2,AND(19&lt;='２個別表'!$AO13,'２個別表'!$AO13&lt;=23)),2,IF(AND('２個別表'!$W13=2,OR(AND(1&lt;='２個別表'!$AO13,'２個別表'!$AO13&lt;=18),AND(24&lt;='２個別表'!$AO13,'２個別表'!$AO13&lt;=25))),1,"判定不能")))</f>
        <v>判定不能</v>
      </c>
      <c r="AE13" s="228">
        <f t="shared" ca="1" si="5"/>
        <v>0</v>
      </c>
      <c r="AF13" s="204" t="str">
        <f ca="1">IF(AND($AD13=1,$Q13=1),ROUNDDOWN($AC13*3/10,0),"")</f>
        <v/>
      </c>
      <c r="AG13" s="207" t="str">
        <f ca="1">IF(AND($AD13=1,$U13&gt;0,$V13=1),ROUNDDOWN($AC13*1/2-'２個別表'!$CF13*1/2,0),"")</f>
        <v/>
      </c>
      <c r="AH13" s="207" t="str">
        <f t="shared" ca="1" si="7"/>
        <v/>
      </c>
      <c r="AI13" s="230" t="str">
        <f ca="1">IF(AND($AD13=1,$Q13=1),IF($AB13&gt;0,'２個別表'!$BX13-'２個別表'!$BZ13-'２個別表'!$CF13-'２個別表'!$CC13-'２個別表'!$CD13-'２個別表'!$CE13,0),"")</f>
        <v/>
      </c>
      <c r="AJ13" s="222">
        <f t="shared" ca="1" si="8"/>
        <v>0</v>
      </c>
      <c r="AK13" s="218" t="str">
        <f ca="1">IF($AD13=1,IF('２個別表'!$AQ13=1,1,IF('２個別表'!AQ13="","",)),"")</f>
        <v/>
      </c>
      <c r="AL13" s="207" t="str">
        <f ca="1">IF($AJ13=1,IF($AK13=1,'２個別表'!BU13,""),"")</f>
        <v/>
      </c>
      <c r="AM13" s="204" t="str">
        <f t="shared" ca="1" si="9"/>
        <v/>
      </c>
      <c r="AN13" s="223" t="str">
        <f ca="1">IF($AJ13=1,IF($AK13=1,ROUNDDOWN('２個別表'!$BX13-'２個別表'!$BZ13-'２個別表'!$CC13-'２個別表'!$CD13-'２個別表'!$CE13-'２個別表'!$CF13,0),""),"")</f>
        <v/>
      </c>
      <c r="AO13" s="222">
        <f t="shared" ca="1" si="0"/>
        <v>0</v>
      </c>
      <c r="AP13" s="218">
        <f t="shared" ca="1" si="10"/>
        <v>0</v>
      </c>
      <c r="AQ13" s="218">
        <f t="shared" ca="1" si="11"/>
        <v>0</v>
      </c>
      <c r="AR13" s="213">
        <f ca="1">IF('２個別表'!$AC13=1,1,0)</f>
        <v>0</v>
      </c>
      <c r="AS13" s="204" t="str">
        <f t="shared" ca="1" si="12"/>
        <v/>
      </c>
      <c r="AT13" s="204" t="str">
        <f t="shared" ca="1" si="13"/>
        <v/>
      </c>
      <c r="AU13" s="230" t="str">
        <f ca="1">IF($AD13=1,IF($AQ13=1,ROUNDDOWN('２個別表'!$BX13-'２個別表'!$BZ13-'２個別表'!$CC13-'２個別表'!$CD13-'２個別表'!$CE13-'２個別表'!$CF13,0),""),"")</f>
        <v/>
      </c>
      <c r="AV13" s="391">
        <f t="shared" ca="1" si="14"/>
        <v>0</v>
      </c>
      <c r="AW13" s="401" t="str">
        <f t="shared" ca="1" si="15"/>
        <v>-</v>
      </c>
      <c r="AX13" s="228">
        <f ca="1">IF($AD13=2,IF('２個別表'!$BS13=1,1,0),0)</f>
        <v>0</v>
      </c>
      <c r="AY13" s="213" t="str">
        <f t="shared" ca="1" si="16"/>
        <v/>
      </c>
      <c r="AZ13" s="409" t="str">
        <f ca="1">IF(AND($AD13=2,$AX13=1),'２個別表'!$BX13-('２個別表'!$BZ13+'２個別表'!$CC13+'２個別表'!$CD13+'２個別表'!$CE13+'２個別表'!$CF13),"")</f>
        <v/>
      </c>
      <c r="BA13" s="228">
        <f ca="1">IF($AD13=2,IF('２個別表'!$BS13&lt;&gt;1,1,0),0)</f>
        <v>0</v>
      </c>
      <c r="BB13" s="404">
        <f t="shared" ca="1" si="17"/>
        <v>0</v>
      </c>
      <c r="BC13" s="207" t="str">
        <f ca="1">IF(AND($AD13=2,$BA13=1),'２個別表'!$BT13,"")</f>
        <v/>
      </c>
      <c r="BD13" s="207" t="str">
        <f t="shared" ca="1" si="18"/>
        <v/>
      </c>
      <c r="BE13" s="207" t="str">
        <f ca="1">IF(AND($AD13=2,$BA13=1),'２個別表'!$BW13-('２個別表'!$BZ13+'２個別表'!$CC13+'２個別表'!$CD13+'２個別表'!$CE13+'２個別表'!$CF13),"")</f>
        <v/>
      </c>
      <c r="BF13" s="207" t="str">
        <f ca="1">IF(AND($AD13=2,$BA13=1),'２個別表'!$CC13+'２個別表'!$CD13,"")</f>
        <v/>
      </c>
      <c r="BG13" s="406" t="str">
        <f ca="1">IF($BB13=1,IF(SUM('２個別表'!$BY13,'２個別表'!$CF13*0.5)&lt;='２個別表'!$BX13*0.5,"〇","×"),"")</f>
        <v/>
      </c>
      <c r="BH13" s="405">
        <f t="shared" ca="1" si="19"/>
        <v>0</v>
      </c>
      <c r="BI13" s="229" t="str">
        <f ca="1">IF($AD13=2,IF($AX13=1,IF('２個別表'!$AO13=23,"〇","×"),IF(OR('２個別表'!$AO13&lt;19,'２個別表'!$AO13&gt;23),"",IF($BH13&lt;='２個別表'!$BT13,"〇","×"))),"-")</f>
        <v>-</v>
      </c>
      <c r="BJ13" s="414" t="str">
        <f t="shared" ca="1" si="20"/>
        <v>-</v>
      </c>
      <c r="BK13" s="228">
        <f t="shared" ca="1" si="21"/>
        <v>0</v>
      </c>
      <c r="BL13" s="229" t="str">
        <f ca="1">IF($AD13=3,IF(1&lt;='２個別表'!$F13,IF('２個別表'!$W13=1,"〇","×"),""),"")</f>
        <v/>
      </c>
      <c r="BM13" s="209" t="str">
        <f ca="1">IF(AD13=3,IF(AND(OR('２個別表'!BF13="附帯施設",AND(1&lt;='２個別表'!AO13,'２個別表'!AO13&lt;=3)),'２個別表'!BM13&lt;&gt;"",'２個別表'!BN13&lt;&gt;""),1,IF(AND(OR('２個別表'!BF13="附帯施設",AND(1&lt;='２個別表'!AO13,'２個別表'!AO13&lt;=3)),OR('２個別表'!BM13="",'２個別表'!BN13="")),"×",0)),"")</f>
        <v/>
      </c>
      <c r="BN13" s="229" t="str">
        <f ca="1">IF($AD13=3,IF('２個別表'!$BX13&gt;=500000,"〇","×"),"")</f>
        <v/>
      </c>
      <c r="BO13" s="204" t="str">
        <f ca="1">IF(AD13=3,'２個別表'!BY13,"")</f>
        <v/>
      </c>
      <c r="BP13" s="204" t="str">
        <f ca="1">IF(AD13=3,IF(COUNTIF('２個別表'!$Z$11:'２個別表'!Z13,'２個別表'!Z13)=1,BO13,SUMIF('２個別表'!$Z$11:$Z$510,'２個別表'!Z13,$BO$11:$BO$239)),"")</f>
        <v/>
      </c>
      <c r="BQ13" s="213" t="str">
        <f t="shared" ca="1" si="22"/>
        <v/>
      </c>
      <c r="BR13" s="207" t="str">
        <f t="shared" ca="1" si="23"/>
        <v/>
      </c>
      <c r="BS13" s="483" t="str">
        <f ca="1">IF($AD13=3,'２個別表'!$BX13-('２個別表'!$BZ13+'２個別表'!$CC13+'２個別表'!$CD13+'２個別表'!$CE13+'２個別表'!$CF13),"")</f>
        <v/>
      </c>
      <c r="BT13" s="486">
        <f t="shared" ref="BT13:BT18" ca="1" si="25">IF(AD13=3,MIN(BR13,BS13),0)</f>
        <v>0</v>
      </c>
      <c r="BU13" s="480" t="str">
        <f t="shared" ca="1" si="24"/>
        <v/>
      </c>
    </row>
    <row r="14" spans="1:74">
      <c r="A14" s="770" t="str">
        <f t="shared" ca="1" si="1"/>
        <v>石川県</v>
      </c>
      <c r="B14" s="773">
        <f ca="1">'２個別表'!Q14</f>
        <v>4</v>
      </c>
      <c r="C14" s="774" t="str">
        <f>'２個別表'!$R14</f>
        <v>石川県</v>
      </c>
      <c r="D14" s="774" t="str">
        <f ca="1">'２個別表'!$S14</f>
        <v/>
      </c>
      <c r="E14" s="774" t="str">
        <f ca="1">'２個別表'!$T14</f>
        <v/>
      </c>
      <c r="F14" s="719" t="str">
        <f ca="1">'２個別表'!$W14</f>
        <v/>
      </c>
      <c r="G14" s="719" t="str">
        <f ca="1">IF($F14=1,IF(SUMIF('（様式１号）１総括表'!$B$16:$B$25,A14,'（様式１号）１総括表'!$A$16:$A$25)&gt;0,"〇","✕"),"-")</f>
        <v>-</v>
      </c>
      <c r="H14" s="719" t="str">
        <f ca="1">IF('２個別表'!$Y14=1,IF('２個別表'!$AC14=1,"〇","×"),IF(AND(2&lt;='２個別表'!$AC14,'２個別表'!$AC14&lt;=5),"〇","×"))</f>
        <v>×</v>
      </c>
      <c r="I14" s="719" t="str">
        <f t="shared" ca="1" si="2"/>
        <v>×</v>
      </c>
      <c r="J14" s="207" t="str">
        <f ca="1">'２個別表'!$Z14</f>
        <v/>
      </c>
      <c r="K14" s="207">
        <f ca="1">'２個別表'!$AK14</f>
        <v>0</v>
      </c>
      <c r="L14" s="207" t="str">
        <f ca="1">IF('２個別表'!$AL14=1,1,"")</f>
        <v/>
      </c>
      <c r="M14" s="207" t="str">
        <f ca="1">IF('２個別表'!$AL14="","",IF('２個別表'!$AL14=1,IF(OR('２個別表'!$AM14=1,'２個別表'!$AN14=1),"〇","×")))</f>
        <v/>
      </c>
      <c r="N14" s="204" t="str">
        <f ca="1">'２個別表'!AT14</f>
        <v/>
      </c>
      <c r="O14" s="220" t="str">
        <f ca="1">IF(1&lt;='２個別表'!$F14,IF(AND(1&lt;='２個別表'!$AO14,'２個別表'!$AO14&lt;=3),1,0),"")</f>
        <v/>
      </c>
      <c r="P14" s="229">
        <f ca="1">IF($O14=1,IF(AND('２個別表'!$BF14&lt;&gt;"",AND('２個別表'!$BI14&lt;&gt;1,'２個別表'!$BJ14)),0,1),0)</f>
        <v>0</v>
      </c>
      <c r="Q14" s="220">
        <f ca="1">IF('２個別表'!$BF14&lt;&gt;"",1,0)</f>
        <v>0</v>
      </c>
      <c r="R14" s="220" t="str">
        <f ca="1">IF($Q14=1,IF('２個別表'!$BI14=1,1,0),"")</f>
        <v/>
      </c>
      <c r="S14" s="220" t="str">
        <f ca="1">IF($R14=1,IF('２個別表'!$BJ14&lt;&gt;"","〇","×"),"")</f>
        <v/>
      </c>
      <c r="T14" s="220" t="str">
        <f t="shared" ca="1" si="3"/>
        <v/>
      </c>
      <c r="U14" s="381">
        <f ca="1">IF('２個別表'!$BH14&gt;0,'２個別表'!$BH14,0)</f>
        <v>0</v>
      </c>
      <c r="V14" s="220">
        <f ca="1">IF('２個別表'!$BJ14&lt;&gt;"",1,0)</f>
        <v>0</v>
      </c>
      <c r="W14" s="206">
        <f ca="1">IF(AND($Q14=1,$V14=1),'２個別表'!$CF14,0)</f>
        <v>0</v>
      </c>
      <c r="X14" s="219">
        <f t="shared" ca="1" si="4"/>
        <v>0</v>
      </c>
      <c r="Y14" s="220" t="str">
        <f ca="1">IF(1&lt;='２個別表'!$F14,'２個別表'!$BV14,"")</f>
        <v/>
      </c>
      <c r="Z14" s="220">
        <f ca="1">IF(1&lt;='２個別表'!$F14,'２個別表'!$CG14,0)</f>
        <v>0</v>
      </c>
      <c r="AA14" s="220">
        <f ca="1">IF(OR(0&lt;'２個別表'!$BZ14,0&lt;SUM('２個別表'!$CC14:$CD14)),1,0)</f>
        <v>1</v>
      </c>
      <c r="AB14" s="207">
        <f ca="1">IF(1&lt;='２個別表'!$F14,'２個別表'!$BX14,0)</f>
        <v>0</v>
      </c>
      <c r="AC14" s="207" t="str">
        <f ca="1">IF('２個別表'!$BX14&gt;0,IF(AND('２個別表'!$BV14=1,'２個別表'!$CG14="控除不可"),'２個別表'!$BX14,IF(AND('２個別表'!$BV14=1,'２個別表'!$CG14="80%控除対象"),ROUNDUP('２個別表'!$BX14*102/110,0),IF(AND('２個別表'!$BV14=1,'２個別表'!$CG14="全額控除"),ROUNDUP('２個別表'!$BX14*100/110,0),IF(OR('２個別表'!$BV14=2,'２個別表'!$BV14=3),'２個別表'!$BX14,'２個別表'!$BX14)))),"")</f>
        <v/>
      </c>
      <c r="AD14" s="221" t="str">
        <f ca="1">IF('２個別表'!$W14=1,3,IF(AND('２個別表'!$W14=2,AND(19&lt;='２個別表'!$AO14,'２個別表'!$AO14&lt;=23)),2,IF(AND('２個別表'!$W14=2,OR(AND(1&lt;='２個別表'!$AO14,'２個別表'!$AO14&lt;=18),AND(24&lt;='２個別表'!$AO14,'２個別表'!$AO14&lt;=25))),1,"判定不能")))</f>
        <v>判定不能</v>
      </c>
      <c r="AE14" s="228">
        <f t="shared" ca="1" si="5"/>
        <v>0</v>
      </c>
      <c r="AF14" s="204" t="str">
        <f t="shared" ca="1" si="6"/>
        <v/>
      </c>
      <c r="AG14" s="207" t="str">
        <f ca="1">IF(AND($AD14=1,$U14&gt;0,$V14=1),ROUNDDOWN($AC14*1/2-'２個別表'!$CF14*1/2,0),"")</f>
        <v/>
      </c>
      <c r="AH14" s="207" t="str">
        <f t="shared" ca="1" si="7"/>
        <v/>
      </c>
      <c r="AI14" s="230" t="str">
        <f ca="1">IF(AND($AD14=1,$Q14=1),IF($AB14&gt;0,'２個別表'!$BX14-'２個別表'!$BZ14-'２個別表'!$CF14-'２個別表'!$CC14-'２個別表'!$CD14-'２個別表'!$CE14,0),"")</f>
        <v/>
      </c>
      <c r="AJ14" s="222">
        <f t="shared" ca="1" si="8"/>
        <v>0</v>
      </c>
      <c r="AK14" s="218" t="str">
        <f ca="1">IF($AD14=1,IF('２個別表'!$AQ14=1,1,IF('２個別表'!AQ14="","",)),"")</f>
        <v/>
      </c>
      <c r="AL14" s="207" t="str">
        <f ca="1">IF($AJ14=1,IF($AK14=1,'２個別表'!BU14,""),"")</f>
        <v/>
      </c>
      <c r="AM14" s="204" t="str">
        <f t="shared" ca="1" si="9"/>
        <v/>
      </c>
      <c r="AN14" s="223" t="str">
        <f ca="1">IF($AJ14=1,IF($AK14=1,ROUNDDOWN('２個別表'!$BX14-'２個別表'!$BZ14-'２個別表'!$CC14-'２個別表'!$CD14-'２個別表'!$CE14-'２個別表'!$CF14,0),""),"")</f>
        <v/>
      </c>
      <c r="AO14" s="222">
        <f t="shared" ca="1" si="0"/>
        <v>0</v>
      </c>
      <c r="AP14" s="218">
        <f t="shared" ca="1" si="10"/>
        <v>0</v>
      </c>
      <c r="AQ14" s="218">
        <f t="shared" ca="1" si="11"/>
        <v>0</v>
      </c>
      <c r="AR14" s="213">
        <f ca="1">IF('２個別表'!$AC14=1,1,0)</f>
        <v>0</v>
      </c>
      <c r="AS14" s="204" t="str">
        <f t="shared" ca="1" si="12"/>
        <v/>
      </c>
      <c r="AT14" s="204" t="str">
        <f t="shared" ca="1" si="13"/>
        <v/>
      </c>
      <c r="AU14" s="230" t="str">
        <f ca="1">IF($AD14=1,IF($AQ14=1,ROUNDDOWN('２個別表'!$BX14-'２個別表'!$BZ14-'２個別表'!$CC14-'２個別表'!$CD14-'２個別表'!$CE14-'２個別表'!$CF14,0),""),"")</f>
        <v/>
      </c>
      <c r="AV14" s="391">
        <f t="shared" ca="1" si="14"/>
        <v>0</v>
      </c>
      <c r="AW14" s="401" t="str">
        <f t="shared" ca="1" si="15"/>
        <v>-</v>
      </c>
      <c r="AX14" s="228">
        <f ca="1">IF($AD14=2,IF('２個別表'!$BS14=1,1,0),0)</f>
        <v>0</v>
      </c>
      <c r="AY14" s="213" t="str">
        <f t="shared" ca="1" si="16"/>
        <v/>
      </c>
      <c r="AZ14" s="409" t="str">
        <f ca="1">IF(AND($AD14=2,$AX14=1),'２個別表'!$BX14-('２個別表'!$BZ14+'２個別表'!$CC14+'２個別表'!$CD14+'２個別表'!$CE14+'２個別表'!$CF14),"")</f>
        <v/>
      </c>
      <c r="BA14" s="228">
        <f ca="1">IF($AD14=2,IF('２個別表'!$BS14&lt;&gt;1,1,0),0)</f>
        <v>0</v>
      </c>
      <c r="BB14" s="404">
        <f t="shared" ca="1" si="17"/>
        <v>0</v>
      </c>
      <c r="BC14" s="207" t="str">
        <f ca="1">IF(AND($AD14=2,$BA14=1),'２個別表'!$BT14,"")</f>
        <v/>
      </c>
      <c r="BD14" s="207" t="str">
        <f t="shared" ca="1" si="18"/>
        <v/>
      </c>
      <c r="BE14" s="207" t="str">
        <f ca="1">IF(AND($AD14=2,$BA14=1),'２個別表'!$BW14-('２個別表'!$BZ14+'２個別表'!$CC14+'２個別表'!$CD14+'２個別表'!$CE14+'２個別表'!$CF14),"")</f>
        <v/>
      </c>
      <c r="BF14" s="207" t="str">
        <f ca="1">IF(AND($AD14=2,$BA14=1),'２個別表'!$CC14+'２個別表'!$CD14,"")</f>
        <v/>
      </c>
      <c r="BG14" s="406" t="str">
        <f ca="1">IF($BB14=1,IF(SUM('２個別表'!$BY14,'２個別表'!$CF14*0.5)&lt;='２個別表'!$BX14*0.5,"〇","×"),"")</f>
        <v/>
      </c>
      <c r="BH14" s="405">
        <f t="shared" ca="1" si="19"/>
        <v>0</v>
      </c>
      <c r="BI14" s="229" t="str">
        <f ca="1">IF($AD14=2,IF($AX14=1,IF('２個別表'!$AO14=23,"〇","×"),IF(OR('２個別表'!$AO14&lt;19,'２個別表'!$AO14&gt;23),"",IF($BH14&lt;='２個別表'!$BT14,"〇","×"))),"-")</f>
        <v>-</v>
      </c>
      <c r="BJ14" s="414" t="str">
        <f t="shared" ca="1" si="20"/>
        <v>-</v>
      </c>
      <c r="BK14" s="228">
        <f t="shared" ca="1" si="21"/>
        <v>0</v>
      </c>
      <c r="BL14" s="229" t="str">
        <f ca="1">IF($AD14=3,IF(1&lt;='２個別表'!$F14,IF('２個別表'!$W14=1,"〇","×"),""),"")</f>
        <v/>
      </c>
      <c r="BM14" s="209" t="str">
        <f ca="1">IF(AD14=3,IF(AND(OR('２個別表'!BF14="附帯施設",AND(1&lt;='２個別表'!AO14,'２個別表'!AO14&lt;=3)),'２個別表'!BM14&lt;&gt;"",'２個別表'!BN14&lt;&gt;""),1,IF(AND(OR('２個別表'!BF14="附帯施設",AND(1&lt;='２個別表'!AO14,'２個別表'!AO14&lt;=3)),OR('２個別表'!BM14="",'２個別表'!BN14="")),"×",0)),"")</f>
        <v/>
      </c>
      <c r="BN14" s="229" t="str">
        <f ca="1">IF($AD14=3,IF('２個別表'!$BX14&gt;=500000,"〇","×"),"")</f>
        <v/>
      </c>
      <c r="BO14" s="204" t="str">
        <f ca="1">IF(AD14=3,'２個別表'!BY14,"")</f>
        <v/>
      </c>
      <c r="BP14" s="204" t="str">
        <f ca="1">IF(AD14=3,IF(COUNTIF('２個別表'!$Z$11:'２個別表'!Z14,'２個別表'!Z14)=1,BO14,SUMIF('２個別表'!$Z$11:$Z$510,'２個別表'!Z14,$BO$11:$BO$239)),"")</f>
        <v/>
      </c>
      <c r="BQ14" s="213" t="str">
        <f t="shared" ca="1" si="22"/>
        <v/>
      </c>
      <c r="BR14" s="207" t="str">
        <f t="shared" ca="1" si="23"/>
        <v/>
      </c>
      <c r="BS14" s="483" t="str">
        <f ca="1">IF($AD14=3,'２個別表'!$BX14-('２個別表'!$BZ14+'２個別表'!$CC14+'２個別表'!$CD14+'２個別表'!$CE14+'２個別表'!$CF14),"")</f>
        <v/>
      </c>
      <c r="BT14" s="486">
        <f ca="1">IF(AD14=3,MIN(BR14,BS14),0)</f>
        <v>0</v>
      </c>
      <c r="BU14" s="480" t="str">
        <f t="shared" ca="1" si="24"/>
        <v/>
      </c>
    </row>
    <row r="15" spans="1:74">
      <c r="A15" s="770" t="str">
        <f t="shared" ca="1" si="1"/>
        <v>石川県</v>
      </c>
      <c r="B15" s="773">
        <f ca="1">'２個別表'!Q15</f>
        <v>5</v>
      </c>
      <c r="C15" s="774" t="str">
        <f>'２個別表'!$R15</f>
        <v>石川県</v>
      </c>
      <c r="D15" s="774" t="str">
        <f ca="1">'２個別表'!$S15</f>
        <v/>
      </c>
      <c r="E15" s="774" t="str">
        <f ca="1">'２個別表'!$T15</f>
        <v/>
      </c>
      <c r="F15" s="719" t="str">
        <f ca="1">'２個別表'!$W15</f>
        <v/>
      </c>
      <c r="G15" s="719" t="str">
        <f ca="1">IF($F15=1,IF(SUMIF('（様式１号）１総括表'!$B$16:$B$25,A15,'（様式１号）１総括表'!$A$16:$A$25)&gt;0,"〇","✕"),"-")</f>
        <v>-</v>
      </c>
      <c r="H15" s="719" t="str">
        <f ca="1">IF('２個別表'!$Y15=1,IF('２個別表'!$AC15=1,"〇","×"),IF(AND(2&lt;='２個別表'!$AC15,'２個別表'!$AC15&lt;=5),"〇","×"))</f>
        <v>×</v>
      </c>
      <c r="I15" s="719" t="str">
        <f t="shared" ca="1" si="2"/>
        <v>×</v>
      </c>
      <c r="J15" s="207" t="str">
        <f ca="1">'２個別表'!$Z15</f>
        <v/>
      </c>
      <c r="K15" s="207">
        <f ca="1">'２個別表'!$AK15</f>
        <v>0</v>
      </c>
      <c r="L15" s="207" t="str">
        <f ca="1">IF('２個別表'!$AL15=1,1,"")</f>
        <v/>
      </c>
      <c r="M15" s="207" t="str">
        <f ca="1">IF('２個別表'!$AL15="","",IF('２個別表'!$AL15=1,IF(OR('２個別表'!$AM15=1,'２個別表'!$AN15=1),"〇","×")))</f>
        <v/>
      </c>
      <c r="N15" s="204" t="str">
        <f ca="1">'２個別表'!AT15</f>
        <v/>
      </c>
      <c r="O15" s="220" t="str">
        <f ca="1">IF(1&lt;='２個別表'!$F15,IF(AND(1&lt;='２個別表'!$AO15,'２個別表'!$AO15&lt;=3),1,0),"")</f>
        <v/>
      </c>
      <c r="P15" s="229">
        <f ca="1">IF($O15=1,IF(AND('２個別表'!$BF15&lt;&gt;"",AND('２個別表'!$BI15&lt;&gt;1,'２個別表'!$BJ15)),0,1),0)</f>
        <v>0</v>
      </c>
      <c r="Q15" s="220">
        <f ca="1">IF('２個別表'!$BF15&lt;&gt;"",1,0)</f>
        <v>0</v>
      </c>
      <c r="R15" s="220" t="str">
        <f ca="1">IF($Q15=1,IF('２個別表'!$BI15=1,1,0),"")</f>
        <v/>
      </c>
      <c r="S15" s="220" t="str">
        <f ca="1">IF($R15=1,IF('２個別表'!$BJ15&lt;&gt;"","〇","×"),"")</f>
        <v/>
      </c>
      <c r="T15" s="220" t="str">
        <f t="shared" ca="1" si="3"/>
        <v/>
      </c>
      <c r="U15" s="381">
        <f ca="1">IF('２個別表'!$BH15&gt;0,'２個別表'!$BH15,0)</f>
        <v>0</v>
      </c>
      <c r="V15" s="220">
        <f ca="1">IF('２個別表'!$BJ15&lt;&gt;"",1,0)</f>
        <v>0</v>
      </c>
      <c r="W15" s="206">
        <f ca="1">IF(AND($Q15=1,$V15=1),'２個別表'!$CF15,0)</f>
        <v>0</v>
      </c>
      <c r="X15" s="219">
        <f t="shared" ca="1" si="4"/>
        <v>0</v>
      </c>
      <c r="Y15" s="220" t="str">
        <f ca="1">IF(1&lt;='２個別表'!$F15,'２個別表'!$BV15,"")</f>
        <v/>
      </c>
      <c r="Z15" s="220">
        <f ca="1">IF(1&lt;='２個別表'!$F15,'２個別表'!$CG15,0)</f>
        <v>0</v>
      </c>
      <c r="AA15" s="220">
        <f ca="1">IF(OR(0&lt;'２個別表'!$BZ15,0&lt;SUM('２個別表'!$CC15:$CD15)),1,0)</f>
        <v>1</v>
      </c>
      <c r="AB15" s="207">
        <f ca="1">IF(1&lt;='２個別表'!$F15,'２個別表'!$BX15,0)</f>
        <v>0</v>
      </c>
      <c r="AC15" s="207" t="str">
        <f ca="1">IF('２個別表'!$BX15&gt;0,IF(AND('２個別表'!$BV15=1,'２個別表'!$CG15="控除不可"),'２個別表'!$BX15,IF(AND('２個別表'!$BV15=1,'２個別表'!$CG15="80%控除対象"),ROUNDUP('２個別表'!$BX15*102/110,0),IF(AND('２個別表'!$BV15=1,'２個別表'!$CG15="全額控除"),ROUNDUP('２個別表'!$BX15*100/110,0),IF(OR('２個別表'!$BV15=2,'２個別表'!$BV15=3),'２個別表'!$BX15,'２個別表'!$BX15)))),"")</f>
        <v/>
      </c>
      <c r="AD15" s="221" t="str">
        <f ca="1">IF('２個別表'!$W15=1,3,IF(AND('２個別表'!$W15=2,AND(19&lt;='２個別表'!$AO15,'２個別表'!$AO15&lt;=23)),2,IF(AND('２個別表'!$W15=2,OR(AND(1&lt;='２個別表'!$AO15,'２個別表'!$AO15&lt;=18),AND(24&lt;='２個別表'!$AO15,'２個別表'!$AO15&lt;=25))),1,"判定不能")))</f>
        <v>判定不能</v>
      </c>
      <c r="AE15" s="228">
        <f t="shared" ca="1" si="5"/>
        <v>0</v>
      </c>
      <c r="AF15" s="204" t="str">
        <f t="shared" ca="1" si="6"/>
        <v/>
      </c>
      <c r="AG15" s="207" t="str">
        <f ca="1">IF(AND($AD15=1,$U15&gt;0,$V15=1),ROUNDDOWN($AC15*1/2-'２個別表'!$CF15*1/2,0),"")</f>
        <v/>
      </c>
      <c r="AH15" s="207" t="str">
        <f t="shared" ca="1" si="7"/>
        <v/>
      </c>
      <c r="AI15" s="230" t="str">
        <f ca="1">IF(AND($AD15=1,$Q15=1),IF($AB15&gt;0,'２個別表'!$BX15-'２個別表'!$BZ15-'２個別表'!$CF15-'２個別表'!$CC15-'２個別表'!$CD15-'２個別表'!$CE15,0),"")</f>
        <v/>
      </c>
      <c r="AJ15" s="222">
        <f t="shared" ca="1" si="8"/>
        <v>0</v>
      </c>
      <c r="AK15" s="218" t="str">
        <f ca="1">IF($AD15=1,IF('２個別表'!$AQ15=1,1,IF('２個別表'!AQ15="","",)),"")</f>
        <v/>
      </c>
      <c r="AL15" s="207" t="str">
        <f ca="1">IF($AJ15=1,IF($AK15=1,'２個別表'!BU15,""),"")</f>
        <v/>
      </c>
      <c r="AM15" s="204" t="str">
        <f t="shared" ca="1" si="9"/>
        <v/>
      </c>
      <c r="AN15" s="223" t="str">
        <f ca="1">IF($AJ15=1,IF($AK15=1,ROUNDDOWN('２個別表'!$BX15-'２個別表'!$BZ15-'２個別表'!$CC15-'２個別表'!$CD15-'２個別表'!$CE15-'２個別表'!$CF15,0),""),"")</f>
        <v/>
      </c>
      <c r="AO15" s="222">
        <f t="shared" ca="1" si="0"/>
        <v>0</v>
      </c>
      <c r="AP15" s="218">
        <f t="shared" ca="1" si="10"/>
        <v>0</v>
      </c>
      <c r="AQ15" s="218">
        <f t="shared" ca="1" si="11"/>
        <v>0</v>
      </c>
      <c r="AR15" s="213">
        <f ca="1">IF('２個別表'!$AC15=1,1,0)</f>
        <v>0</v>
      </c>
      <c r="AS15" s="204" t="str">
        <f t="shared" ca="1" si="12"/>
        <v/>
      </c>
      <c r="AT15" s="204" t="str">
        <f t="shared" ca="1" si="13"/>
        <v/>
      </c>
      <c r="AU15" s="230" t="str">
        <f ca="1">IF($AD15=1,IF($AQ15=1,ROUNDDOWN('２個別表'!$BX15-'２個別表'!$BZ15-'２個別表'!$CC15-'２個別表'!$CD15-'２個別表'!$CE15-'２個別表'!$CF15,0),""),"")</f>
        <v/>
      </c>
      <c r="AV15" s="391">
        <f t="shared" ca="1" si="14"/>
        <v>0</v>
      </c>
      <c r="AW15" s="401" t="str">
        <f t="shared" ca="1" si="15"/>
        <v>-</v>
      </c>
      <c r="AX15" s="228">
        <f ca="1">IF($AD15=2,IF('２個別表'!$BS15=1,1,0),0)</f>
        <v>0</v>
      </c>
      <c r="AY15" s="213" t="str">
        <f t="shared" ca="1" si="16"/>
        <v/>
      </c>
      <c r="AZ15" s="409" t="str">
        <f ca="1">IF(AND($AD15=2,$AX15=1),'２個別表'!$BX15-('２個別表'!$BZ15+'２個別表'!$CC15+'２個別表'!$CD15+'２個別表'!$CE15+'２個別表'!$CF15),"")</f>
        <v/>
      </c>
      <c r="BA15" s="228">
        <f ca="1">IF($AD15=2,IF('２個別表'!$BS15&lt;&gt;1,1,0),0)</f>
        <v>0</v>
      </c>
      <c r="BB15" s="404">
        <f t="shared" ca="1" si="17"/>
        <v>0</v>
      </c>
      <c r="BC15" s="207" t="str">
        <f ca="1">IF(AND($AD15=2,$BA15=1),'２個別表'!$BT15,"")</f>
        <v/>
      </c>
      <c r="BD15" s="207" t="str">
        <f t="shared" ca="1" si="18"/>
        <v/>
      </c>
      <c r="BE15" s="207" t="str">
        <f ca="1">IF(AND($AD15=2,$BA15=1),'２個別表'!$BW15-('２個別表'!$BZ15+'２個別表'!$CC15+'２個別表'!$CD15+'２個別表'!$CE15+'２個別表'!$CF15),"")</f>
        <v/>
      </c>
      <c r="BF15" s="207" t="str">
        <f ca="1">IF(AND($AD15=2,$BA15=1),'２個別表'!$CC15+'２個別表'!$CD15,"")</f>
        <v/>
      </c>
      <c r="BG15" s="406" t="str">
        <f ca="1">IF($BB15=1,IF(SUM('２個別表'!$BY15,'２個別表'!$CF15*0.5)&lt;='２個別表'!$BX15*0.5,"〇","×"),"")</f>
        <v/>
      </c>
      <c r="BH15" s="405">
        <f t="shared" ca="1" si="19"/>
        <v>0</v>
      </c>
      <c r="BI15" s="229" t="str">
        <f ca="1">IF($AD15=2,IF($AX15=1,IF('２個別表'!$AO15=23,"〇","×"),IF(OR('２個別表'!$AO15&lt;19,'２個別表'!$AO15&gt;23),"",IF($BH15&lt;='２個別表'!$BT15,"〇","×"))),"-")</f>
        <v>-</v>
      </c>
      <c r="BJ15" s="414" t="str">
        <f t="shared" ca="1" si="20"/>
        <v>-</v>
      </c>
      <c r="BK15" s="228">
        <f t="shared" ca="1" si="21"/>
        <v>0</v>
      </c>
      <c r="BL15" s="229" t="str">
        <f ca="1">IF($AD15=3,IF(1&lt;='２個別表'!$F15,IF('２個別表'!$W15=1,"〇","×"),""),"")</f>
        <v/>
      </c>
      <c r="BM15" s="209" t="str">
        <f ca="1">IF(AD15=3,IF(AND(OR('２個別表'!BF15="附帯施設",AND(1&lt;='２個別表'!AO15,'２個別表'!AO15&lt;=3)),'２個別表'!BM15&lt;&gt;"",'２個別表'!BN15&lt;&gt;""),1,IF(AND(OR('２個別表'!BF15="附帯施設",AND(1&lt;='２個別表'!AO15,'２個別表'!AO15&lt;=3)),OR('２個別表'!BM15="",'２個別表'!BN15="")),"×",0)),"")</f>
        <v/>
      </c>
      <c r="BN15" s="229" t="str">
        <f ca="1">IF($AD15=3,IF('２個別表'!$BX15&gt;=500000,"〇","×"),"")</f>
        <v/>
      </c>
      <c r="BO15" s="204" t="str">
        <f ca="1">IF(AD15=3,'２個別表'!BY15,"")</f>
        <v/>
      </c>
      <c r="BP15" s="204" t="str">
        <f ca="1">IF(AD15=3,IF(COUNTIF('２個別表'!$Z$11:'２個別表'!Z15,'２個別表'!Z15)=1,BO15,SUMIF('２個別表'!$Z$11:$Z$510,'２個別表'!Z15,$BO$11:$BO$239)),"")</f>
        <v/>
      </c>
      <c r="BQ15" s="213" t="str">
        <f t="shared" ca="1" si="22"/>
        <v/>
      </c>
      <c r="BR15" s="207" t="str">
        <f t="shared" ca="1" si="23"/>
        <v/>
      </c>
      <c r="BS15" s="483" t="str">
        <f ca="1">IF($AD15=3,'２個別表'!$BX15-('２個別表'!$BZ15+'２個別表'!$CC15+'２個別表'!$CD15+'２個別表'!$CE15+'２個別表'!$CF15),"")</f>
        <v/>
      </c>
      <c r="BT15" s="486">
        <f t="shared" ca="1" si="25"/>
        <v>0</v>
      </c>
      <c r="BU15" s="480" t="str">
        <f t="shared" ca="1" si="24"/>
        <v/>
      </c>
    </row>
    <row r="16" spans="1:74">
      <c r="A16" s="770" t="str">
        <f t="shared" ca="1" si="1"/>
        <v>石川県</v>
      </c>
      <c r="B16" s="773">
        <f ca="1">'２個別表'!Q16</f>
        <v>6</v>
      </c>
      <c r="C16" s="774" t="str">
        <f>'２個別表'!$R16</f>
        <v>石川県</v>
      </c>
      <c r="D16" s="774" t="str">
        <f ca="1">'２個別表'!$S16</f>
        <v/>
      </c>
      <c r="E16" s="774" t="str">
        <f ca="1">'２個別表'!$T16</f>
        <v/>
      </c>
      <c r="F16" s="719" t="str">
        <f ca="1">'２個別表'!$W16</f>
        <v/>
      </c>
      <c r="G16" s="719" t="str">
        <f ca="1">IF($F16=1,IF(SUMIF('（様式１号）１総括表'!$B$16:$B$25,A16,'（様式１号）１総括表'!$A$16:$A$25)&gt;0,"〇","✕"),"-")</f>
        <v>-</v>
      </c>
      <c r="H16" s="716" t="str">
        <f ca="1">IF('２個別表'!$Y16=1,IF('２個別表'!$AC16=1,"〇","×"),IF(AND(2&lt;='２個別表'!$AC16,'２個別表'!$AC16&lt;=5),"〇","×"))</f>
        <v>×</v>
      </c>
      <c r="I16" s="716" t="str">
        <f t="shared" ca="1" si="2"/>
        <v>×</v>
      </c>
      <c r="J16" s="207" t="str">
        <f ca="1">'２個別表'!$Z16</f>
        <v/>
      </c>
      <c r="K16" s="207">
        <f ca="1">'２個別表'!$AK16</f>
        <v>0</v>
      </c>
      <c r="L16" s="207" t="str">
        <f ca="1">IF('２個別表'!$AL16=1,1,"")</f>
        <v/>
      </c>
      <c r="M16" s="207" t="str">
        <f ca="1">IF('２個別表'!$AL16="","",IF('２個別表'!$AL16=1,IF(OR('２個別表'!$AM16=1,'２個別表'!$AN16=1),"〇","×")))</f>
        <v/>
      </c>
      <c r="N16" s="204" t="str">
        <f ca="1">'２個別表'!AT16</f>
        <v/>
      </c>
      <c r="O16" s="220" t="str">
        <f ca="1">IF(1&lt;='２個別表'!$F16,IF(AND(1&lt;='２個別表'!$AO16,'２個別表'!$AO16&lt;=3),1,0),"")</f>
        <v/>
      </c>
      <c r="P16" s="229">
        <f ca="1">IF($O16=1,IF(AND('２個別表'!$BF16&lt;&gt;"",AND('２個別表'!$BI16&lt;&gt;1,'２個別表'!$BJ16)),0,1),0)</f>
        <v>0</v>
      </c>
      <c r="Q16" s="220">
        <f ca="1">IF('２個別表'!$BF16&lt;&gt;"",1,0)</f>
        <v>0</v>
      </c>
      <c r="R16" s="220" t="str">
        <f ca="1">IF($Q16=1,IF('２個別表'!$BI16=1,1,0),"")</f>
        <v/>
      </c>
      <c r="S16" s="220" t="str">
        <f ca="1">IF($R16=1,IF('２個別表'!$BJ16&lt;&gt;"","〇","×"),"")</f>
        <v/>
      </c>
      <c r="T16" s="220" t="str">
        <f t="shared" ca="1" si="3"/>
        <v/>
      </c>
      <c r="U16" s="381">
        <f ca="1">IF('２個別表'!$BH16&gt;0,'２個別表'!$BH16,0)</f>
        <v>0</v>
      </c>
      <c r="V16" s="220">
        <f ca="1">IF('２個別表'!$BJ16&lt;&gt;"",1,0)</f>
        <v>0</v>
      </c>
      <c r="W16" s="206">
        <f ca="1">IF(AND($Q16=1,$V16=1),'２個別表'!$CF16,0)</f>
        <v>0</v>
      </c>
      <c r="X16" s="219">
        <f t="shared" ca="1" si="4"/>
        <v>0</v>
      </c>
      <c r="Y16" s="220" t="str">
        <f ca="1">IF(1&lt;='２個別表'!$F16,'２個別表'!$BV16,"")</f>
        <v/>
      </c>
      <c r="Z16" s="220">
        <f ca="1">IF(1&lt;='２個別表'!$F16,'２個別表'!$CG16,0)</f>
        <v>0</v>
      </c>
      <c r="AA16" s="220">
        <f ca="1">IF(OR(0&lt;'２個別表'!$BZ16,0&lt;SUM('２個別表'!$CC16:$CD16)),1,0)</f>
        <v>1</v>
      </c>
      <c r="AB16" s="207">
        <f ca="1">IF(1&lt;='２個別表'!$F16,'２個別表'!$BX16,0)</f>
        <v>0</v>
      </c>
      <c r="AC16" s="207" t="str">
        <f ca="1">IF('２個別表'!$BX16&gt;0,IF(AND('２個別表'!$BV16=1,'２個別表'!$CG16="控除不可"),'２個別表'!$BX16,IF(AND('２個別表'!$BV16=1,'２個別表'!$CG16="80%控除対象"),ROUNDUP('２個別表'!$BX16*102/110,0),IF(AND('２個別表'!$BV16=1,'２個別表'!$CG16="全額控除"),ROUNDUP('２個別表'!$BX16*100/110,0),IF(OR('２個別表'!$BV16=2,'２個別表'!$BV16=3),'２個別表'!$BX16,'２個別表'!$BX16)))),"")</f>
        <v/>
      </c>
      <c r="AD16" s="221" t="str">
        <f ca="1">IF('２個別表'!$W16=1,3,IF(AND('２個別表'!$W16=2,AND(19&lt;='２個別表'!$AO16,'２個別表'!$AO16&lt;=23)),2,IF(AND('２個別表'!$W16=2,OR(AND(1&lt;='２個別表'!$AO16,'２個別表'!$AO16&lt;=18),AND(24&lt;='２個別表'!$AO16,'２個別表'!$AO16&lt;=25))),1,"判定不能")))</f>
        <v>判定不能</v>
      </c>
      <c r="AE16" s="228">
        <f t="shared" ca="1" si="5"/>
        <v>0</v>
      </c>
      <c r="AF16" s="204" t="str">
        <f t="shared" ca="1" si="6"/>
        <v/>
      </c>
      <c r="AG16" s="207" t="str">
        <f ca="1">IF(AND($AD16=1,$U16&gt;0,$V16=1),ROUNDDOWN($AC16*1/2-'２個別表'!$CF16*1/2,0),"")</f>
        <v/>
      </c>
      <c r="AH16" s="207" t="str">
        <f t="shared" ca="1" si="7"/>
        <v/>
      </c>
      <c r="AI16" s="230" t="str">
        <f ca="1">IF(AND($AD16=1,$Q16=1),IF($AB16&gt;0,'２個別表'!$BX16-'２個別表'!$BZ16-'２個別表'!$CF16-'２個別表'!$CC16-'２個別表'!$CD16-'２個別表'!$CE16,0),"")</f>
        <v/>
      </c>
      <c r="AJ16" s="222">
        <f t="shared" ca="1" si="8"/>
        <v>0</v>
      </c>
      <c r="AK16" s="218" t="str">
        <f ca="1">IF($AD16=1,IF('２個別表'!$AQ16=1,1,IF('２個別表'!AQ16="","",)),"")</f>
        <v/>
      </c>
      <c r="AL16" s="207" t="str">
        <f ca="1">IF($AJ16=1,IF($AK16=1,'２個別表'!BU16,""),"")</f>
        <v/>
      </c>
      <c r="AM16" s="204" t="str">
        <f t="shared" ca="1" si="9"/>
        <v/>
      </c>
      <c r="AN16" s="223" t="str">
        <f ca="1">IF($AJ16=1,IF($AK16=1,ROUNDDOWN('２個別表'!$BX16-'２個別表'!$BZ16-'２個別表'!$CC16-'２個別表'!$CD16-'２個別表'!$CE16-'２個別表'!$CF16,0),""),"")</f>
        <v/>
      </c>
      <c r="AO16" s="222">
        <f t="shared" ca="1" si="0"/>
        <v>0</v>
      </c>
      <c r="AP16" s="218">
        <f t="shared" ca="1" si="10"/>
        <v>0</v>
      </c>
      <c r="AQ16" s="218">
        <f t="shared" ca="1" si="11"/>
        <v>0</v>
      </c>
      <c r="AR16" s="213">
        <f ca="1">IF('２個別表'!$AC16=1,1,0)</f>
        <v>0</v>
      </c>
      <c r="AS16" s="204" t="str">
        <f t="shared" ca="1" si="12"/>
        <v/>
      </c>
      <c r="AT16" s="204" t="str">
        <f t="shared" ca="1" si="13"/>
        <v/>
      </c>
      <c r="AU16" s="230" t="str">
        <f ca="1">IF($AD16=1,IF($AQ16=1,ROUNDDOWN('２個別表'!$BX16-'２個別表'!$BZ16-'２個別表'!$CC16-'２個別表'!$CD16-'２個別表'!$CE16-'２個別表'!$CF16,0),""),"")</f>
        <v/>
      </c>
      <c r="AV16" s="391">
        <f t="shared" ca="1" si="14"/>
        <v>0</v>
      </c>
      <c r="AW16" s="401" t="str">
        <f t="shared" ca="1" si="15"/>
        <v>-</v>
      </c>
      <c r="AX16" s="228">
        <f ca="1">IF($AD16=2,IF('２個別表'!$BS16=1,1,0),0)</f>
        <v>0</v>
      </c>
      <c r="AY16" s="213" t="str">
        <f t="shared" ca="1" si="16"/>
        <v/>
      </c>
      <c r="AZ16" s="409" t="str">
        <f ca="1">IF(AND($AD16=2,$AX16=1),'２個別表'!$BX16-('２個別表'!$BZ16+'２個別表'!$CC16+'２個別表'!$CD16+'２個別表'!$CE16+'２個別表'!$CF16),"")</f>
        <v/>
      </c>
      <c r="BA16" s="228">
        <f ca="1">IF($AD16=2,IF('２個別表'!$BS16&lt;&gt;1,1,0),0)</f>
        <v>0</v>
      </c>
      <c r="BB16" s="404">
        <f t="shared" ca="1" si="17"/>
        <v>0</v>
      </c>
      <c r="BC16" s="207" t="str">
        <f ca="1">IF(AND($AD16=2,$BA16=1),'２個別表'!$BT16,"")</f>
        <v/>
      </c>
      <c r="BD16" s="207" t="str">
        <f t="shared" ca="1" si="18"/>
        <v/>
      </c>
      <c r="BE16" s="207" t="str">
        <f ca="1">IF(AND($AD16=2,$BA16=1),'２個別表'!$BW16-('２個別表'!$BZ16+'２個別表'!$CC16+'２個別表'!$CD16+'２個別表'!$CE16+'２個別表'!$CF16),"")</f>
        <v/>
      </c>
      <c r="BF16" s="207" t="str">
        <f ca="1">IF(AND($AD16=2,$BA16=1),'２個別表'!$CC16+'２個別表'!$CD16,"")</f>
        <v/>
      </c>
      <c r="BG16" s="406" t="str">
        <f ca="1">IF($BB16=1,IF(SUM('２個別表'!$BY16,'２個別表'!$CF16*0.5)&lt;='２個別表'!$BX16*0.5,"〇","×"),"")</f>
        <v/>
      </c>
      <c r="BH16" s="405">
        <f t="shared" ca="1" si="19"/>
        <v>0</v>
      </c>
      <c r="BI16" s="229" t="str">
        <f ca="1">IF($AD16=2,IF($AX16=1,IF('２個別表'!$AO16=23,"〇","×"),IF(OR('２個別表'!$AO16&lt;19,'２個別表'!$AO16&gt;23),"",IF($BH16&lt;='２個別表'!$BT16,"〇","×"))),"-")</f>
        <v>-</v>
      </c>
      <c r="BJ16" s="414" t="str">
        <f t="shared" ca="1" si="20"/>
        <v>-</v>
      </c>
      <c r="BK16" s="228">
        <f t="shared" ca="1" si="21"/>
        <v>0</v>
      </c>
      <c r="BL16" s="229" t="str">
        <f ca="1">IF($AD16=3,IF(1&lt;='２個別表'!$F16,IF('２個別表'!$W16=1,"〇","×"),""),"")</f>
        <v/>
      </c>
      <c r="BM16" s="209" t="str">
        <f ca="1">IF(AD16=3,IF(AND(OR('２個別表'!BF16="附帯施設",AND(1&lt;='２個別表'!AO16,'２個別表'!AO16&lt;=3)),'２個別表'!BM16&lt;&gt;"",'２個別表'!BN16&lt;&gt;""),1,IF(AND(OR('２個別表'!BF16="附帯施設",AND(1&lt;='２個別表'!AO16,'２個別表'!AO16&lt;=3)),OR('２個別表'!BM16="",'２個別表'!BN16="")),"×",0)),"")</f>
        <v/>
      </c>
      <c r="BN16" s="229" t="str">
        <f ca="1">IF($AD16=3,IF('２個別表'!$BX16&gt;=500000,"〇","×"),"")</f>
        <v/>
      </c>
      <c r="BO16" s="204" t="str">
        <f ca="1">IF(AD16=3,'２個別表'!BY16,"")</f>
        <v/>
      </c>
      <c r="BP16" s="204" t="str">
        <f ca="1">IF(AD16=3,IF(COUNTIF('２個別表'!$Z$11:'２個別表'!Z16,'２個別表'!Z16)=1,BO16,SUMIF('２個別表'!$Z$11:$Z$510,'２個別表'!Z16,$BO$11:$BO$239)),"")</f>
        <v/>
      </c>
      <c r="BQ16" s="213" t="str">
        <f t="shared" ca="1" si="22"/>
        <v/>
      </c>
      <c r="BR16" s="207" t="str">
        <f t="shared" ca="1" si="23"/>
        <v/>
      </c>
      <c r="BS16" s="483" t="str">
        <f ca="1">IF($AD16=3,'２個別表'!$BX16-('２個別表'!$BZ16+'２個別表'!$CC16+'２個別表'!$CD16+'２個別表'!$CE16+'２個別表'!$CF16),"")</f>
        <v/>
      </c>
      <c r="BT16" s="486">
        <f t="shared" ca="1" si="25"/>
        <v>0</v>
      </c>
      <c r="BU16" s="480" t="str">
        <f t="shared" ca="1" si="24"/>
        <v/>
      </c>
    </row>
    <row r="17" spans="1:73">
      <c r="A17" s="770" t="str">
        <f t="shared" ca="1" si="1"/>
        <v>石川県</v>
      </c>
      <c r="B17" s="773">
        <f ca="1">'２個別表'!Q17</f>
        <v>7</v>
      </c>
      <c r="C17" s="774" t="str">
        <f>'２個別表'!$R17</f>
        <v>石川県</v>
      </c>
      <c r="D17" s="774" t="str">
        <f ca="1">'２個別表'!$S17</f>
        <v/>
      </c>
      <c r="E17" s="774" t="str">
        <f ca="1">'２個別表'!$T17</f>
        <v/>
      </c>
      <c r="F17" s="719" t="str">
        <f ca="1">'２個別表'!$W17</f>
        <v/>
      </c>
      <c r="G17" s="719" t="str">
        <f ca="1">IF($F17=1,IF(SUMIF('（様式１号）１総括表'!$B$16:$B$25,A17,'（様式１号）１総括表'!$A$16:$A$25)&gt;0,"〇","✕"),"-")</f>
        <v>-</v>
      </c>
      <c r="H17" s="716" t="str">
        <f ca="1">IF('２個別表'!$Y17=1,IF('２個別表'!$AC17=1,"〇","×"),IF(AND(2&lt;='２個別表'!$AC17,'２個別表'!$AC17&lt;=5),"〇","×"))</f>
        <v>×</v>
      </c>
      <c r="I17" s="716" t="str">
        <f t="shared" ca="1" si="2"/>
        <v>×</v>
      </c>
      <c r="J17" s="207" t="str">
        <f ca="1">'２個別表'!$Z17</f>
        <v/>
      </c>
      <c r="K17" s="207">
        <f ca="1">'２個別表'!$AK17</f>
        <v>0</v>
      </c>
      <c r="L17" s="207" t="str">
        <f ca="1">IF('２個別表'!$AL17=1,1,"")</f>
        <v/>
      </c>
      <c r="M17" s="207" t="str">
        <f ca="1">IF('２個別表'!$AL17="","",IF('２個別表'!$AL17=1,IF(OR('２個別表'!$AM17=1,'２個別表'!$AN17=1),"〇","×")))</f>
        <v/>
      </c>
      <c r="N17" s="204" t="str">
        <f ca="1">'２個別表'!AT17</f>
        <v/>
      </c>
      <c r="O17" s="220" t="str">
        <f ca="1">IF(1&lt;='２個別表'!$F17,IF(AND(1&lt;='２個別表'!$AO17,'２個別表'!$AO17&lt;=3),1,0),"")</f>
        <v/>
      </c>
      <c r="P17" s="229">
        <f ca="1">IF($O17=1,IF(AND('２個別表'!$BF17&lt;&gt;"",AND('２個別表'!$BI17&lt;&gt;1,'２個別表'!$BJ17)),0,1),0)</f>
        <v>0</v>
      </c>
      <c r="Q17" s="220">
        <f ca="1">IF('２個別表'!$BF17&lt;&gt;"",1,0)</f>
        <v>0</v>
      </c>
      <c r="R17" s="220" t="str">
        <f ca="1">IF($Q17=1,IF('２個別表'!$BI17=1,1,0),"")</f>
        <v/>
      </c>
      <c r="S17" s="220" t="str">
        <f ca="1">IF($R17=1,IF('２個別表'!$BJ17&lt;&gt;"","〇","×"),"")</f>
        <v/>
      </c>
      <c r="T17" s="220" t="str">
        <f t="shared" ca="1" si="3"/>
        <v/>
      </c>
      <c r="U17" s="381">
        <f ca="1">IF('２個別表'!$BH17&gt;0,'２個別表'!$BH17,0)</f>
        <v>0</v>
      </c>
      <c r="V17" s="220">
        <f ca="1">IF('２個別表'!$BJ17&lt;&gt;"",1,0)</f>
        <v>0</v>
      </c>
      <c r="W17" s="206">
        <f ca="1">IF(AND($Q17=1,$V17=1),'２個別表'!$CF17,0)</f>
        <v>0</v>
      </c>
      <c r="X17" s="219">
        <f t="shared" ca="1" si="4"/>
        <v>0</v>
      </c>
      <c r="Y17" s="220" t="str">
        <f ca="1">IF(1&lt;='２個別表'!$F17,'２個別表'!$BV17,"")</f>
        <v/>
      </c>
      <c r="Z17" s="220">
        <f ca="1">IF(1&lt;='２個別表'!$F17,'２個別表'!$CG17,0)</f>
        <v>0</v>
      </c>
      <c r="AA17" s="220">
        <f ca="1">IF(OR(0&lt;'２個別表'!$BZ17,0&lt;SUM('２個別表'!$CC17:$CD17)),1,0)</f>
        <v>1</v>
      </c>
      <c r="AB17" s="207">
        <f ca="1">IF(1&lt;='２個別表'!$F17,'２個別表'!$BX17,0)</f>
        <v>0</v>
      </c>
      <c r="AC17" s="207" t="str">
        <f ca="1">IF('２個別表'!$BX17&gt;0,IF(AND('２個別表'!$BV17=1,'２個別表'!$CG17="控除不可"),'２個別表'!$BX17,IF(AND('２個別表'!$BV17=1,'２個別表'!$CG17="80%控除対象"),ROUNDUP('２個別表'!$BX17*102/110,0),IF(AND('２個別表'!$BV17=1,'２個別表'!$CG17="全額控除"),ROUNDUP('２個別表'!$BX17*100/110,0),IF(OR('２個別表'!$BV17=2,'２個別表'!$BV17=3),'２個別表'!$BX17,'２個別表'!$BX17)))),"")</f>
        <v/>
      </c>
      <c r="AD17" s="221" t="str">
        <f ca="1">IF('２個別表'!$W17=1,3,IF(AND('２個別表'!$W17=2,AND(19&lt;='２個別表'!$AO17,'２個別表'!$AO17&lt;=23)),2,IF(AND('２個別表'!$W17=2,OR(AND(1&lt;='２個別表'!$AO17,'２個別表'!$AO17&lt;=18),AND(24&lt;='２個別表'!$AO17,'２個別表'!$AO17&lt;=25))),1,"判定不能")))</f>
        <v>判定不能</v>
      </c>
      <c r="AE17" s="228">
        <f t="shared" ca="1" si="5"/>
        <v>0</v>
      </c>
      <c r="AF17" s="204" t="str">
        <f t="shared" ca="1" si="6"/>
        <v/>
      </c>
      <c r="AG17" s="207" t="str">
        <f ca="1">IF(AND($AD17=1,$U17&gt;0,$V17=1),ROUNDDOWN($AC17*1/2-'２個別表'!$CF17*1/2,0),"")</f>
        <v/>
      </c>
      <c r="AH17" s="207" t="str">
        <f t="shared" ca="1" si="7"/>
        <v/>
      </c>
      <c r="AI17" s="230" t="str">
        <f ca="1">IF(AND($AD17=1,$Q17=1),IF($AB17&gt;0,'２個別表'!$BX17-'２個別表'!$BZ17-'２個別表'!$CF17-'２個別表'!$CC17-'２個別表'!$CD17-'２個別表'!$CE17,0),"")</f>
        <v/>
      </c>
      <c r="AJ17" s="222">
        <f t="shared" ca="1" si="8"/>
        <v>0</v>
      </c>
      <c r="AK17" s="218" t="str">
        <f ca="1">IF($AD17=1,IF('２個別表'!$AQ17=1,1,IF('２個別表'!AQ17="","",)),"")</f>
        <v/>
      </c>
      <c r="AL17" s="207" t="str">
        <f ca="1">IF($AJ17=1,IF($AK17=1,'２個別表'!BU17,""),"")</f>
        <v/>
      </c>
      <c r="AM17" s="204" t="str">
        <f t="shared" ca="1" si="9"/>
        <v/>
      </c>
      <c r="AN17" s="223" t="str">
        <f ca="1">IF($AJ17=1,IF($AK17=1,ROUNDDOWN('２個別表'!$BX17-'２個別表'!$BZ17-'２個別表'!$CC17-'２個別表'!$CD17-'２個別表'!$CE17-'２個別表'!$CF17,0),""),"")</f>
        <v/>
      </c>
      <c r="AO17" s="222">
        <f t="shared" ca="1" si="0"/>
        <v>0</v>
      </c>
      <c r="AP17" s="218">
        <f t="shared" ca="1" si="10"/>
        <v>0</v>
      </c>
      <c r="AQ17" s="218">
        <f t="shared" ca="1" si="11"/>
        <v>0</v>
      </c>
      <c r="AR17" s="213">
        <f ca="1">IF('２個別表'!$AC17=1,1,0)</f>
        <v>0</v>
      </c>
      <c r="AS17" s="204" t="str">
        <f t="shared" ca="1" si="12"/>
        <v/>
      </c>
      <c r="AT17" s="204" t="str">
        <f t="shared" ca="1" si="13"/>
        <v/>
      </c>
      <c r="AU17" s="230" t="str">
        <f ca="1">IF($AD17=1,IF($AQ17=1,ROUNDDOWN('２個別表'!$BX17-'２個別表'!$BZ17-'２個別表'!$CC17-'２個別表'!$CD17-'２個別表'!$CE17-'２個別表'!$CF17,0),""),"")</f>
        <v/>
      </c>
      <c r="AV17" s="391">
        <f t="shared" ca="1" si="14"/>
        <v>0</v>
      </c>
      <c r="AW17" s="401" t="str">
        <f t="shared" ca="1" si="15"/>
        <v>-</v>
      </c>
      <c r="AX17" s="228">
        <f ca="1">IF($AD17=2,IF('２個別表'!$BS17=1,1,0),0)</f>
        <v>0</v>
      </c>
      <c r="AY17" s="213" t="str">
        <f t="shared" ca="1" si="16"/>
        <v/>
      </c>
      <c r="AZ17" s="409" t="str">
        <f ca="1">IF(AND($AD17=2,$AX17=1),'２個別表'!$BX17-('２個別表'!$BZ17+'２個別表'!$CC17+'２個別表'!$CD17+'２個別表'!$CE17+'２個別表'!$CF17),"")</f>
        <v/>
      </c>
      <c r="BA17" s="228">
        <f ca="1">IF($AD17=2,IF('２個別表'!$BS17&lt;&gt;1,1,0),0)</f>
        <v>0</v>
      </c>
      <c r="BB17" s="404">
        <f t="shared" ca="1" si="17"/>
        <v>0</v>
      </c>
      <c r="BC17" s="207" t="str">
        <f ca="1">IF(AND($AD17=2,$BA17=1),'２個別表'!$BT17,"")</f>
        <v/>
      </c>
      <c r="BD17" s="207" t="str">
        <f t="shared" ca="1" si="18"/>
        <v/>
      </c>
      <c r="BE17" s="207" t="str">
        <f ca="1">IF(AND($AD17=2,$BA17=1),'２個別表'!$BW17-('２個別表'!$BZ17+'２個別表'!$CC17+'２個別表'!$CD17+'２個別表'!$CE17+'２個別表'!$CF17),"")</f>
        <v/>
      </c>
      <c r="BF17" s="207" t="str">
        <f ca="1">IF(AND($AD17=2,$BA17=1),'２個別表'!$CC17+'２個別表'!$CD17,"")</f>
        <v/>
      </c>
      <c r="BG17" s="406" t="str">
        <f ca="1">IF($BB17=1,IF(SUM('２個別表'!$BY17,'２個別表'!$CF17*0.5)&lt;='２個別表'!$BX17*0.5,"〇","×"),"")</f>
        <v/>
      </c>
      <c r="BH17" s="405">
        <f t="shared" ca="1" si="19"/>
        <v>0</v>
      </c>
      <c r="BI17" s="229" t="str">
        <f ca="1">IF($AD17=2,IF($AX17=1,IF('２個別表'!$AO17=23,"〇","×"),IF(OR('２個別表'!$AO17&lt;19,'２個別表'!$AO17&gt;23),"",IF($BH17&lt;='２個別表'!$BT17,"〇","×"))),"-")</f>
        <v>-</v>
      </c>
      <c r="BJ17" s="414" t="str">
        <f t="shared" ca="1" si="20"/>
        <v>-</v>
      </c>
      <c r="BK17" s="228">
        <f t="shared" ca="1" si="21"/>
        <v>0</v>
      </c>
      <c r="BL17" s="229" t="str">
        <f ca="1">IF($AD17=3,IF(1&lt;='２個別表'!$F17,IF('２個別表'!$W17=1,"〇","×"),""),"")</f>
        <v/>
      </c>
      <c r="BM17" s="209" t="str">
        <f ca="1">IF(AD17=3,IF(AND(OR('２個別表'!BF17="附帯施設",AND(1&lt;='２個別表'!AO17,'２個別表'!AO17&lt;=3)),'２個別表'!BM17&lt;&gt;"",'２個別表'!BN17&lt;&gt;""),1,IF(AND(OR('２個別表'!BF17="附帯施設",AND(1&lt;='２個別表'!AO17,'２個別表'!AO17&lt;=3)),OR('２個別表'!BM17="",'２個別表'!BN17="")),"×",0)),"")</f>
        <v/>
      </c>
      <c r="BN17" s="229" t="str">
        <f ca="1">IF($AD17=3,IF('２個別表'!$BX17&gt;=500000,"〇","×"),"")</f>
        <v/>
      </c>
      <c r="BO17" s="204" t="str">
        <f ca="1">IF(AD17=3,'２個別表'!BY17,"")</f>
        <v/>
      </c>
      <c r="BP17" s="204" t="str">
        <f ca="1">IF(AD17=3,IF(COUNTIF('２個別表'!$Z$11:'２個別表'!Z17,'２個別表'!Z17)=1,BO17,SUMIF('２個別表'!$Z$11:$Z$510,'２個別表'!Z17,$BO$11:$BO$239)),"")</f>
        <v/>
      </c>
      <c r="BQ17" s="213" t="str">
        <f t="shared" ca="1" si="22"/>
        <v/>
      </c>
      <c r="BR17" s="207" t="str">
        <f t="shared" ca="1" si="23"/>
        <v/>
      </c>
      <c r="BS17" s="483" t="str">
        <f ca="1">IF($AD17=3,'２個別表'!$BX17-('２個別表'!$BZ17+'２個別表'!$CC17+'２個別表'!$CD17+'２個別表'!$CE17+'２個別表'!$CF17),"")</f>
        <v/>
      </c>
      <c r="BT17" s="486">
        <f t="shared" ca="1" si="25"/>
        <v>0</v>
      </c>
      <c r="BU17" s="480" t="str">
        <f t="shared" ca="1" si="24"/>
        <v/>
      </c>
    </row>
    <row r="18" spans="1:73">
      <c r="A18" s="770" t="str">
        <f t="shared" ca="1" si="1"/>
        <v>石川県</v>
      </c>
      <c r="B18" s="773">
        <f ca="1">'２個別表'!Q18</f>
        <v>8</v>
      </c>
      <c r="C18" s="774" t="str">
        <f>'２個別表'!$R18</f>
        <v>石川県</v>
      </c>
      <c r="D18" s="774" t="str">
        <f ca="1">'２個別表'!$S18</f>
        <v/>
      </c>
      <c r="E18" s="774" t="str">
        <f ca="1">'２個別表'!$T18</f>
        <v/>
      </c>
      <c r="F18" s="719" t="str">
        <f ca="1">'２個別表'!$W18</f>
        <v/>
      </c>
      <c r="G18" s="719" t="str">
        <f ca="1">IF($F18=1,IF(SUMIF('（様式１号）１総括表'!$B$16:$B$25,A18,'（様式１号）１総括表'!$A$16:$A$25)&gt;0,"〇","✕"),"-")</f>
        <v>-</v>
      </c>
      <c r="H18" s="716" t="str">
        <f ca="1">IF('２個別表'!$Y18=1,IF('２個別表'!$AC18=1,"〇","×"),IF(AND(2&lt;='２個別表'!$AC18,'２個別表'!$AC18&lt;=5),"〇","×"))</f>
        <v>×</v>
      </c>
      <c r="I18" s="716" t="str">
        <f t="shared" ca="1" si="2"/>
        <v>×</v>
      </c>
      <c r="J18" s="207" t="str">
        <f ca="1">'２個別表'!$Z18</f>
        <v/>
      </c>
      <c r="K18" s="207">
        <f ca="1">'２個別表'!$AK18</f>
        <v>0</v>
      </c>
      <c r="L18" s="207" t="str">
        <f ca="1">IF('２個別表'!$AL18=1,1,"")</f>
        <v/>
      </c>
      <c r="M18" s="207" t="str">
        <f ca="1">IF('２個別表'!$AL18="","",IF('２個別表'!$AL18=1,IF(OR('２個別表'!$AM18=1,'２個別表'!$AN18=1),"〇","×")))</f>
        <v/>
      </c>
      <c r="N18" s="204" t="str">
        <f ca="1">'２個別表'!AT18</f>
        <v/>
      </c>
      <c r="O18" s="220" t="str">
        <f ca="1">IF(1&lt;='２個別表'!$F18,IF(AND(1&lt;='２個別表'!$AO18,'２個別表'!$AO18&lt;=3),1,0),"")</f>
        <v/>
      </c>
      <c r="P18" s="229">
        <f ca="1">IF($O18=1,IF(AND('２個別表'!$BF18&lt;&gt;"",AND('２個別表'!$BI18&lt;&gt;1,'２個別表'!$BJ18)),0,1),0)</f>
        <v>0</v>
      </c>
      <c r="Q18" s="220">
        <f ca="1">IF('２個別表'!$BF18&lt;&gt;"",1,0)</f>
        <v>0</v>
      </c>
      <c r="R18" s="220" t="str">
        <f ca="1">IF($Q18=1,IF('２個別表'!$BI18=1,1,0),"")</f>
        <v/>
      </c>
      <c r="S18" s="220" t="str">
        <f ca="1">IF($R18=1,IF('２個別表'!$BJ18&lt;&gt;"","〇","×"),"")</f>
        <v/>
      </c>
      <c r="T18" s="220" t="str">
        <f t="shared" ca="1" si="3"/>
        <v/>
      </c>
      <c r="U18" s="381">
        <f ca="1">IF('２個別表'!$BH18&gt;0,'２個別表'!$BH18,0)</f>
        <v>0</v>
      </c>
      <c r="V18" s="220">
        <f ca="1">IF('２個別表'!$BJ18&lt;&gt;"",1,0)</f>
        <v>0</v>
      </c>
      <c r="W18" s="206">
        <f ca="1">IF(AND($Q18=1,$V18=1),'２個別表'!$CF18,0)</f>
        <v>0</v>
      </c>
      <c r="X18" s="219">
        <f t="shared" ca="1" si="4"/>
        <v>0</v>
      </c>
      <c r="Y18" s="220" t="str">
        <f ca="1">IF(1&lt;='２個別表'!$F18,'２個別表'!$BV18,"")</f>
        <v/>
      </c>
      <c r="Z18" s="220">
        <f ca="1">IF(1&lt;='２個別表'!$F18,'２個別表'!$CG18,0)</f>
        <v>0</v>
      </c>
      <c r="AA18" s="220">
        <f ca="1">IF(OR(0&lt;'２個別表'!$BZ18,0&lt;SUM('２個別表'!$CC18:$CD18)),1,0)</f>
        <v>1</v>
      </c>
      <c r="AB18" s="207">
        <f ca="1">IF(1&lt;='２個別表'!$F18,'２個別表'!$BX18,0)</f>
        <v>0</v>
      </c>
      <c r="AC18" s="207" t="str">
        <f ca="1">IF('２個別表'!$BX18&gt;0,IF(AND('２個別表'!$BV18=1,'２個別表'!$CG18="控除不可"),'２個別表'!$BX18,IF(AND('２個別表'!$BV18=1,'２個別表'!$CG18="80%控除対象"),ROUNDUP('２個別表'!$BX18*102/110,0),IF(AND('２個別表'!$BV18=1,'２個別表'!$CG18="全額控除"),ROUNDUP('２個別表'!$BX18*100/110,0),IF(OR('２個別表'!$BV18=2,'２個別表'!$BV18=3),'２個別表'!$BX18,'２個別表'!$BX18)))),"")</f>
        <v/>
      </c>
      <c r="AD18" s="221" t="str">
        <f ca="1">IF('２個別表'!$W18=1,3,IF(AND('２個別表'!$W18=2,AND(19&lt;='２個別表'!$AO18,'２個別表'!$AO18&lt;=23)),2,IF(AND('２個別表'!$W18=2,OR(AND(1&lt;='２個別表'!$AO18,'２個別表'!$AO18&lt;=18),AND(24&lt;='２個別表'!$AO18,'２個別表'!$AO18&lt;=25))),1,"判定不能")))</f>
        <v>判定不能</v>
      </c>
      <c r="AE18" s="228">
        <f t="shared" ca="1" si="5"/>
        <v>0</v>
      </c>
      <c r="AF18" s="204" t="str">
        <f t="shared" ca="1" si="6"/>
        <v/>
      </c>
      <c r="AG18" s="207" t="str">
        <f ca="1">IF(AND($AD18=1,$U18&gt;0,$V18=1),ROUNDDOWN($AC18*1/2-'２個別表'!$CF18*1/2,0),"")</f>
        <v/>
      </c>
      <c r="AH18" s="207" t="str">
        <f t="shared" ca="1" si="7"/>
        <v/>
      </c>
      <c r="AI18" s="230" t="str">
        <f ca="1">IF(AND($AD18=1,$Q18=1),IF($AB18&gt;0,'２個別表'!$BX18-'２個別表'!$BZ18-'２個別表'!$CF18-'２個別表'!$CC18-'２個別表'!$CD18-'２個別表'!$CE18,0),"")</f>
        <v/>
      </c>
      <c r="AJ18" s="222">
        <f t="shared" ca="1" si="8"/>
        <v>0</v>
      </c>
      <c r="AK18" s="218" t="str">
        <f ca="1">IF($AD18=1,IF('２個別表'!$AQ18=1,1,IF('２個別表'!AQ18="","",)),"")</f>
        <v/>
      </c>
      <c r="AL18" s="207" t="str">
        <f ca="1">IF($AJ18=1,IF($AK18=1,'２個別表'!BU18,""),"")</f>
        <v/>
      </c>
      <c r="AM18" s="204" t="str">
        <f t="shared" ca="1" si="9"/>
        <v/>
      </c>
      <c r="AN18" s="223" t="str">
        <f ca="1">IF($AJ18=1,IF($AK18=1,ROUNDDOWN('２個別表'!$BX18-'２個別表'!$BZ18-'２個別表'!$CC18-'２個別表'!$CD18-'２個別表'!$CE18-'２個別表'!$CF18,0),""),"")</f>
        <v/>
      </c>
      <c r="AO18" s="222">
        <f t="shared" ca="1" si="0"/>
        <v>0</v>
      </c>
      <c r="AP18" s="218">
        <f t="shared" ca="1" si="10"/>
        <v>0</v>
      </c>
      <c r="AQ18" s="218">
        <f t="shared" ca="1" si="11"/>
        <v>0</v>
      </c>
      <c r="AR18" s="213">
        <f ca="1">IF('２個別表'!$AC18=1,1,0)</f>
        <v>0</v>
      </c>
      <c r="AS18" s="204" t="str">
        <f t="shared" ca="1" si="12"/>
        <v/>
      </c>
      <c r="AT18" s="204" t="str">
        <f t="shared" ca="1" si="13"/>
        <v/>
      </c>
      <c r="AU18" s="230" t="str">
        <f ca="1">IF($AD18=1,IF($AQ18=1,ROUNDDOWN('２個別表'!$BX18-'２個別表'!$BZ18-'２個別表'!$CC18-'２個別表'!$CD18-'２個別表'!$CE18-'２個別表'!$CF18,0),""),"")</f>
        <v/>
      </c>
      <c r="AV18" s="391">
        <f t="shared" ca="1" si="14"/>
        <v>0</v>
      </c>
      <c r="AW18" s="401" t="str">
        <f t="shared" ca="1" si="15"/>
        <v>-</v>
      </c>
      <c r="AX18" s="228">
        <f ca="1">IF($AD18=2,IF('２個別表'!$BS18=1,1,0),0)</f>
        <v>0</v>
      </c>
      <c r="AY18" s="213" t="str">
        <f t="shared" ca="1" si="16"/>
        <v/>
      </c>
      <c r="AZ18" s="409" t="str">
        <f ca="1">IF(AND($AD18=2,$AX18=1),'２個別表'!$BX18-('２個別表'!$BZ18+'２個別表'!$CC18+'２個別表'!$CD18+'２個別表'!$CE18+'２個別表'!$CF18),"")</f>
        <v/>
      </c>
      <c r="BA18" s="228">
        <f ca="1">IF($AD18=2,IF('２個別表'!$BS18&lt;&gt;1,1,0),0)</f>
        <v>0</v>
      </c>
      <c r="BB18" s="404">
        <f t="shared" ca="1" si="17"/>
        <v>0</v>
      </c>
      <c r="BC18" s="207" t="str">
        <f ca="1">IF(AND($AD18=2,$BA18=1),'２個別表'!$BT18,"")</f>
        <v/>
      </c>
      <c r="BD18" s="207" t="str">
        <f t="shared" ca="1" si="18"/>
        <v/>
      </c>
      <c r="BE18" s="207" t="str">
        <f ca="1">IF(AND($AD18=2,$BA18=1),'２個別表'!$BW18-('２個別表'!$BZ18+'２個別表'!$CC18+'２個別表'!$CD18+'２個別表'!$CE18+'２個別表'!$CF18),"")</f>
        <v/>
      </c>
      <c r="BF18" s="207" t="str">
        <f ca="1">IF(AND($AD18=2,$BA18=1),'２個別表'!$CC18+'２個別表'!$CD18,"")</f>
        <v/>
      </c>
      <c r="BG18" s="406" t="str">
        <f ca="1">IF($BB18=1,IF(SUM('２個別表'!$BY18,'２個別表'!$CF18*0.5)&lt;='２個別表'!$BX18*0.5,"〇","×"),"")</f>
        <v/>
      </c>
      <c r="BH18" s="405">
        <f t="shared" ca="1" si="19"/>
        <v>0</v>
      </c>
      <c r="BI18" s="229" t="str">
        <f ca="1">IF($AD18=2,IF($AX18=1,IF('２個別表'!$AO18=23,"〇","×"),IF(OR('２個別表'!$AO18&lt;19,'２個別表'!$AO18&gt;23),"",IF($BH18&lt;='２個別表'!$BT18,"〇","×"))),"-")</f>
        <v>-</v>
      </c>
      <c r="BJ18" s="414" t="str">
        <f t="shared" ca="1" si="20"/>
        <v>-</v>
      </c>
      <c r="BK18" s="228">
        <f t="shared" ca="1" si="21"/>
        <v>0</v>
      </c>
      <c r="BL18" s="229" t="str">
        <f ca="1">IF($AD18=3,IF(1&lt;='２個別表'!$F18,IF('２個別表'!$W18=1,"〇","×"),""),"")</f>
        <v/>
      </c>
      <c r="BM18" s="209" t="str">
        <f ca="1">IF(AD18=3,IF(AND(OR('２個別表'!BF18="附帯施設",AND(1&lt;='２個別表'!AO18,'２個別表'!AO18&lt;=3)),'２個別表'!BM18&lt;&gt;"",'２個別表'!BN18&lt;&gt;""),1,IF(AND(OR('２個別表'!BF18="附帯施設",AND(1&lt;='２個別表'!AO18,'２個別表'!AO18&lt;=3)),OR('２個別表'!BM18="",'２個別表'!BN18="")),"×",0)),"")</f>
        <v/>
      </c>
      <c r="BN18" s="229" t="str">
        <f ca="1">IF($AD18=3,IF('２個別表'!$BX18&gt;=500000,"〇","×"),"")</f>
        <v/>
      </c>
      <c r="BO18" s="204" t="str">
        <f ca="1">IF(AD18=3,'２個別表'!BY18,"")</f>
        <v/>
      </c>
      <c r="BP18" s="204" t="str">
        <f ca="1">IF(AD18=3,IF(COUNTIF('２個別表'!$Z$11:'２個別表'!Z18,'２個別表'!Z18)=1,BO18,SUMIF('２個別表'!$Z$11:$Z$510,'２個別表'!Z18,$BO$11:$BO$239)),"")</f>
        <v/>
      </c>
      <c r="BQ18" s="213" t="str">
        <f t="shared" ca="1" si="22"/>
        <v/>
      </c>
      <c r="BR18" s="207" t="str">
        <f t="shared" ca="1" si="23"/>
        <v/>
      </c>
      <c r="BS18" s="483" t="str">
        <f ca="1">IF($AD18=3,'２個別表'!$BX18-('２個別表'!$BZ18+'２個別表'!$CC18+'２個別表'!$CD18+'２個別表'!$CE18+'２個別表'!$CF18),"")</f>
        <v/>
      </c>
      <c r="BT18" s="486">
        <f t="shared" ca="1" si="25"/>
        <v>0</v>
      </c>
      <c r="BU18" s="480" t="str">
        <f t="shared" ca="1" si="24"/>
        <v/>
      </c>
    </row>
    <row r="19" spans="1:73">
      <c r="A19" s="770" t="str">
        <f t="shared" ca="1" si="1"/>
        <v>石川県</v>
      </c>
      <c r="B19" s="773">
        <f ca="1">'２個別表'!Q19</f>
        <v>9</v>
      </c>
      <c r="C19" s="774" t="str">
        <f>'２個別表'!$R19</f>
        <v>石川県</v>
      </c>
      <c r="D19" s="774" t="str">
        <f ca="1">'２個別表'!$S19</f>
        <v/>
      </c>
      <c r="E19" s="774" t="str">
        <f ca="1">'２個別表'!$T19</f>
        <v/>
      </c>
      <c r="F19" s="719" t="str">
        <f ca="1">'２個別表'!$W19</f>
        <v/>
      </c>
      <c r="G19" s="719" t="str">
        <f ca="1">IF($F19=1,IF(SUMIF('（様式１号）１総括表'!$B$16:$B$25,A19,'（様式１号）１総括表'!$A$16:$A$25)&gt;0,"〇","✕"),"-")</f>
        <v>-</v>
      </c>
      <c r="H19" s="716" t="str">
        <f ca="1">IF('２個別表'!$Y19=1,IF('２個別表'!$AC19=1,"〇","×"),IF(AND(2&lt;='２個別表'!$AC19,'２個別表'!$AC19&lt;=5),"〇","×"))</f>
        <v>×</v>
      </c>
      <c r="I19" s="716" t="str">
        <f t="shared" ca="1" si="2"/>
        <v>×</v>
      </c>
      <c r="J19" s="207" t="str">
        <f ca="1">'２個別表'!$Z19</f>
        <v/>
      </c>
      <c r="K19" s="207">
        <f ca="1">'２個別表'!$AK19</f>
        <v>0</v>
      </c>
      <c r="L19" s="207" t="str">
        <f ca="1">IF('２個別表'!$AL19=1,1,"")</f>
        <v/>
      </c>
      <c r="M19" s="207" t="str">
        <f ca="1">IF('２個別表'!$AL19="","",IF('２個別表'!$AL19=1,IF(OR('２個別表'!$AM19=1,'２個別表'!$AN19=1),"〇","×")))</f>
        <v/>
      </c>
      <c r="N19" s="204" t="str">
        <f ca="1">'２個別表'!AT19</f>
        <v/>
      </c>
      <c r="O19" s="220" t="str">
        <f ca="1">IF(1&lt;='２個別表'!$F19,IF(AND(1&lt;='２個別表'!$AO19,'２個別表'!$AO19&lt;=3),1,0),"")</f>
        <v/>
      </c>
      <c r="P19" s="229">
        <f ca="1">IF($O19=1,IF(AND('２個別表'!$BF19&lt;&gt;"",AND('２個別表'!$BI19&lt;&gt;1,'２個別表'!$BJ19)),0,1),0)</f>
        <v>0</v>
      </c>
      <c r="Q19" s="220">
        <f ca="1">IF('２個別表'!$BF19&lt;&gt;"",1,0)</f>
        <v>0</v>
      </c>
      <c r="R19" s="220" t="str">
        <f ca="1">IF($Q19=1,IF('２個別表'!$BI19=1,1,0),"")</f>
        <v/>
      </c>
      <c r="S19" s="220" t="str">
        <f ca="1">IF($R19=1,IF('２個別表'!$BJ19&lt;&gt;"","〇","×"),"")</f>
        <v/>
      </c>
      <c r="T19" s="220" t="str">
        <f t="shared" ca="1" si="3"/>
        <v/>
      </c>
      <c r="U19" s="381">
        <f ca="1">IF('２個別表'!$BH19&gt;0,'２個別表'!$BH19,0)</f>
        <v>0</v>
      </c>
      <c r="V19" s="220">
        <f ca="1">IF('２個別表'!$BJ19&lt;&gt;"",1,0)</f>
        <v>0</v>
      </c>
      <c r="W19" s="206">
        <f ca="1">IF(AND($Q19=1,$V19=1),'２個別表'!$CF19,0)</f>
        <v>0</v>
      </c>
      <c r="X19" s="219">
        <f t="shared" ca="1" si="4"/>
        <v>0</v>
      </c>
      <c r="Y19" s="220" t="str">
        <f ca="1">IF(1&lt;='２個別表'!$F19,'２個別表'!$BV19,"")</f>
        <v/>
      </c>
      <c r="Z19" s="220">
        <f ca="1">IF(1&lt;='２個別表'!$F19,'２個別表'!$CG19,0)</f>
        <v>0</v>
      </c>
      <c r="AA19" s="220">
        <f ca="1">IF(OR(0&lt;'２個別表'!$BZ19,0&lt;SUM('２個別表'!$CC19:$CD19)),1,0)</f>
        <v>1</v>
      </c>
      <c r="AB19" s="207">
        <f ca="1">IF(1&lt;='２個別表'!$F19,'２個別表'!$BX19,0)</f>
        <v>0</v>
      </c>
      <c r="AC19" s="207" t="str">
        <f ca="1">IF('２個別表'!$BX19&gt;0,IF(AND('２個別表'!$BV19=1,'２個別表'!$CG19="控除不可"),'２個別表'!$BX19,IF(AND('２個別表'!$BV19=1,'２個別表'!$CG19="80%控除対象"),ROUNDUP('２個別表'!$BX19*102/110,0),IF(AND('２個別表'!$BV19=1,'２個別表'!$CG19="全額控除"),ROUNDUP('２個別表'!$BX19*100/110,0),IF(OR('２個別表'!$BV19=2,'２個別表'!$BV19=3),'２個別表'!$BX19,'２個別表'!$BX19)))),"")</f>
        <v/>
      </c>
      <c r="AD19" s="221" t="str">
        <f ca="1">IF('２個別表'!$W19=1,3,IF(AND('２個別表'!$W19=2,AND(19&lt;='２個別表'!$AO19,'２個別表'!$AO19&lt;=23)),2,IF(AND('２個別表'!$W19=2,OR(AND(1&lt;='２個別表'!$AO19,'２個別表'!$AO19&lt;=18),AND(24&lt;='２個別表'!$AO19,'２個別表'!$AO19&lt;=25))),1,"判定不能")))</f>
        <v>判定不能</v>
      </c>
      <c r="AE19" s="228">
        <f t="shared" ca="1" si="5"/>
        <v>0</v>
      </c>
      <c r="AF19" s="204" t="str">
        <f t="shared" ca="1" si="6"/>
        <v/>
      </c>
      <c r="AG19" s="207" t="str">
        <f ca="1">IF(AND($AD19=1,$U19&gt;0,$V19=1),ROUNDDOWN($AC19*1/2-'２個別表'!$CF19*1/2,0),"")</f>
        <v/>
      </c>
      <c r="AH19" s="207" t="str">
        <f t="shared" ref="AH19:AH76" ca="1" si="26">IF(AND($AD19=1,$U19&gt;0,$V19=0),ROUNDDOWN(AC19*1/2-$AC19*$U19*4/10,0),"")</f>
        <v/>
      </c>
      <c r="AI19" s="230" t="str">
        <f ca="1">IF(AND($AD19=1,$Q19=1),IF($AB19&gt;0,'２個別表'!$BX19-'２個別表'!$BZ19-'２個別表'!$CF19-'２個別表'!$CC19-'２個別表'!$CD19-'２個別表'!$CE19,0),"")</f>
        <v/>
      </c>
      <c r="AJ19" s="222">
        <f t="shared" ca="1" si="8"/>
        <v>0</v>
      </c>
      <c r="AK19" s="218" t="str">
        <f ca="1">IF($AD19=1,IF('２個別表'!$AQ19=1,1,IF('２個別表'!AQ19="","",)),"")</f>
        <v/>
      </c>
      <c r="AL19" s="207" t="str">
        <f ca="1">IF($AJ19=1,IF($AK19=1,'２個別表'!BU19,""),"")</f>
        <v/>
      </c>
      <c r="AM19" s="204" t="str">
        <f t="shared" ca="1" si="9"/>
        <v/>
      </c>
      <c r="AN19" s="223" t="str">
        <f ca="1">IF($AJ19=1,IF($AK19=1,ROUNDDOWN('２個別表'!$BX19-'２個別表'!$BZ19-'２個別表'!$CC19-'２個別表'!$CD19-'２個別表'!$CE19-'２個別表'!$CF19,0),""),"")</f>
        <v/>
      </c>
      <c r="AO19" s="222">
        <f t="shared" ca="1" si="0"/>
        <v>0</v>
      </c>
      <c r="AP19" s="218">
        <f t="shared" ca="1" si="10"/>
        <v>0</v>
      </c>
      <c r="AQ19" s="218">
        <f t="shared" ca="1" si="11"/>
        <v>0</v>
      </c>
      <c r="AR19" s="213">
        <f ca="1">IF('２個別表'!$AC19=1,1,0)</f>
        <v>0</v>
      </c>
      <c r="AS19" s="204" t="str">
        <f t="shared" ca="1" si="12"/>
        <v/>
      </c>
      <c r="AT19" s="204" t="str">
        <f t="shared" ca="1" si="13"/>
        <v/>
      </c>
      <c r="AU19" s="230" t="str">
        <f ca="1">IF($AD19=1,IF($AQ19=1,ROUNDDOWN('２個別表'!$BX19-'２個別表'!$BZ19-'２個別表'!$CC19-'２個別表'!$CD19-'２個別表'!$CE19-'２個別表'!$CF19,0),""),"")</f>
        <v/>
      </c>
      <c r="AV19" s="391">
        <f t="shared" ca="1" si="14"/>
        <v>0</v>
      </c>
      <c r="AW19" s="401" t="str">
        <f t="shared" ca="1" si="15"/>
        <v>-</v>
      </c>
      <c r="AX19" s="228">
        <f ca="1">IF($AD19=2,IF('２個別表'!$BS19=1,1,0),0)</f>
        <v>0</v>
      </c>
      <c r="AY19" s="213" t="str">
        <f t="shared" ca="1" si="16"/>
        <v/>
      </c>
      <c r="AZ19" s="409" t="str">
        <f ca="1">IF(AND($AD19=2,$AX19=1),'２個別表'!$BX19-('２個別表'!$BZ19+'２個別表'!$CC19+'２個別表'!$CD19+'２個別表'!$CE19+'２個別表'!$CF19),"")</f>
        <v/>
      </c>
      <c r="BA19" s="228">
        <f ca="1">IF($AD19=2,IF('２個別表'!$BS19&lt;&gt;1,1,0),0)</f>
        <v>0</v>
      </c>
      <c r="BB19" s="404">
        <f t="shared" ca="1" si="17"/>
        <v>0</v>
      </c>
      <c r="BC19" s="207" t="str">
        <f ca="1">IF(AND($AD19=2,$BA19=1),'２個別表'!$BT19,"")</f>
        <v/>
      </c>
      <c r="BD19" s="207" t="str">
        <f t="shared" ca="1" si="18"/>
        <v/>
      </c>
      <c r="BE19" s="207" t="str">
        <f ca="1">IF(AND($AD19=2,$BA19=1),'２個別表'!$BW19-('２個別表'!$BZ19+'２個別表'!$CC19+'２個別表'!$CD19+'２個別表'!$CE19+'２個別表'!$CF19),"")</f>
        <v/>
      </c>
      <c r="BF19" s="207" t="str">
        <f ca="1">IF(AND($AD19=2,$BA19=1),'２個別表'!$CC19+'２個別表'!$CD19,"")</f>
        <v/>
      </c>
      <c r="BG19" s="406" t="str">
        <f ca="1">IF($BB19=1,IF(SUM('２個別表'!$BY19,'２個別表'!$CF19*0.5)&lt;='２個別表'!$BX19*0.5,"〇","×"),"")</f>
        <v/>
      </c>
      <c r="BH19" s="405">
        <f t="shared" ca="1" si="19"/>
        <v>0</v>
      </c>
      <c r="BI19" s="229" t="str">
        <f ca="1">IF($AD19=2,IF($AX19=1,IF('２個別表'!$AO19=23,"〇","×"),IF(OR('２個別表'!$AO19&lt;19,'２個別表'!$AO19&gt;23),"",IF($BH19&lt;='２個別表'!$BT19,"〇","×"))),"-")</f>
        <v>-</v>
      </c>
      <c r="BJ19" s="414" t="str">
        <f t="shared" ca="1" si="20"/>
        <v>-</v>
      </c>
      <c r="BK19" s="228">
        <f t="shared" ca="1" si="21"/>
        <v>0</v>
      </c>
      <c r="BL19" s="229" t="str">
        <f ca="1">IF($AD19=3,IF(1&lt;='２個別表'!$F19,IF('２個別表'!$W19=1,"〇","×"),""),"")</f>
        <v/>
      </c>
      <c r="BM19" s="209" t="str">
        <f ca="1">IF(AD19=3,IF(AND(OR('２個別表'!BF19="附帯施設",AND(1&lt;='２個別表'!AO19,'２個別表'!AO19&lt;=3)),'２個別表'!BM19&lt;&gt;"",'２個別表'!BN19&lt;&gt;""),1,IF(AND(OR('２個別表'!BF19="附帯施設",AND(1&lt;='２個別表'!AO19,'２個別表'!AO19&lt;=3)),OR('２個別表'!BM19="",'２個別表'!BN19="")),"×",0)),"")</f>
        <v/>
      </c>
      <c r="BN19" s="229" t="str">
        <f ca="1">IF($AD19=3,IF('２個別表'!$BX19&gt;=500000,"〇","×"),"")</f>
        <v/>
      </c>
      <c r="BO19" s="204" t="str">
        <f ca="1">IF(AD19=3,'２個別表'!BY19,"")</f>
        <v/>
      </c>
      <c r="BP19" s="204" t="str">
        <f ca="1">IF(AD19=3,IF(COUNTIF('２個別表'!$Z$11:'２個別表'!Z19,'２個別表'!Z19)=1,BO19,SUMIF('２個別表'!$Z$11:$Z$510,'２個別表'!Z19,$BO$11:$BO$239)),"")</f>
        <v/>
      </c>
      <c r="BQ19" s="213" t="str">
        <f t="shared" ref="BQ19:BQ76" ca="1" si="27">IF(AD19=3,IF(OR(BO19&lt;&gt;0,BP19&lt;&gt;0),IF(BP19&lt;=3000000,"〇","×"),0),"")</f>
        <v/>
      </c>
      <c r="BR19" s="207" t="str">
        <f t="shared" ca="1" si="23"/>
        <v/>
      </c>
      <c r="BS19" s="483" t="str">
        <f ca="1">IF($AD19=3,'２個別表'!$BX19-('２個別表'!$BZ19+'２個別表'!$CC19+'２個別表'!$CD19+'２個別表'!$CE19+'２個別表'!$CF19),"")</f>
        <v/>
      </c>
      <c r="BT19" s="486">
        <f t="shared" ref="BT19:BT76" ca="1" si="28">IF(AD19=3,MIN(BR19,BS19),0)</f>
        <v>0</v>
      </c>
      <c r="BU19" s="480" t="str">
        <f t="shared" ca="1" si="24"/>
        <v/>
      </c>
    </row>
    <row r="20" spans="1:73">
      <c r="A20" s="770" t="str">
        <f t="shared" ca="1" si="1"/>
        <v>石川県</v>
      </c>
      <c r="B20" s="773">
        <f ca="1">'２個別表'!Q20</f>
        <v>10</v>
      </c>
      <c r="C20" s="774" t="str">
        <f>'２個別表'!$R20</f>
        <v>石川県</v>
      </c>
      <c r="D20" s="774" t="str">
        <f ca="1">'２個別表'!$S20</f>
        <v/>
      </c>
      <c r="E20" s="774" t="str">
        <f ca="1">'２個別表'!$T20</f>
        <v/>
      </c>
      <c r="F20" s="719" t="str">
        <f ca="1">'２個別表'!$W20</f>
        <v/>
      </c>
      <c r="G20" s="719" t="str">
        <f ca="1">IF($F20=1,IF(SUMIF('（様式１号）１総括表'!$B$16:$B$25,A20,'（様式１号）１総括表'!$A$16:$A$25)&gt;0,"〇","✕"),"-")</f>
        <v>-</v>
      </c>
      <c r="H20" s="716" t="str">
        <f ca="1">IF('２個別表'!$Y20=1,IF('２個別表'!$AC20=1,"〇","×"),IF(AND(2&lt;='２個別表'!$AC20,'２個別表'!$AC20&lt;=5),"〇","×"))</f>
        <v>×</v>
      </c>
      <c r="I20" s="716" t="str">
        <f t="shared" ca="1" si="2"/>
        <v>×</v>
      </c>
      <c r="J20" s="207" t="str">
        <f ca="1">'２個別表'!$Z20</f>
        <v/>
      </c>
      <c r="K20" s="207">
        <f ca="1">'２個別表'!$AK20</f>
        <v>0</v>
      </c>
      <c r="L20" s="207" t="str">
        <f ca="1">IF('２個別表'!$AL20=1,1,"")</f>
        <v/>
      </c>
      <c r="M20" s="207" t="str">
        <f ca="1">IF('２個別表'!$AL20="","",IF('２個別表'!$AL20=1,IF(OR('２個別表'!$AM20=1,'２個別表'!$AN20=1),"〇","×")))</f>
        <v/>
      </c>
      <c r="N20" s="204" t="str">
        <f ca="1">'２個別表'!AT20</f>
        <v/>
      </c>
      <c r="O20" s="220" t="str">
        <f ca="1">IF(1&lt;='２個別表'!$F20,IF(AND(1&lt;='２個別表'!$AO20,'２個別表'!$AO20&lt;=3),1,0),"")</f>
        <v/>
      </c>
      <c r="P20" s="229">
        <f ca="1">IF($O20=1,IF(AND('２個別表'!$BF20&lt;&gt;"",AND('２個別表'!$BI20&lt;&gt;1,'２個別表'!$BJ20)),0,1),0)</f>
        <v>0</v>
      </c>
      <c r="Q20" s="220">
        <f ca="1">IF('２個別表'!$BF20&lt;&gt;"",1,0)</f>
        <v>0</v>
      </c>
      <c r="R20" s="220" t="str">
        <f ca="1">IF($Q20=1,IF('２個別表'!$BI20=1,1,0),"")</f>
        <v/>
      </c>
      <c r="S20" s="220" t="str">
        <f ca="1">IF($R20=1,IF('２個別表'!$BJ20&lt;&gt;"","〇","×"),"")</f>
        <v/>
      </c>
      <c r="T20" s="220" t="str">
        <f t="shared" ca="1" si="3"/>
        <v/>
      </c>
      <c r="U20" s="381">
        <f ca="1">IF('２個別表'!$BH20&gt;0,'２個別表'!$BH20,0)</f>
        <v>0</v>
      </c>
      <c r="V20" s="220">
        <f ca="1">IF('２個別表'!$BJ20&lt;&gt;"",1,0)</f>
        <v>0</v>
      </c>
      <c r="W20" s="206">
        <f ca="1">IF(AND($Q20=1,$V20=1),'２個別表'!$CF20,0)</f>
        <v>0</v>
      </c>
      <c r="X20" s="219">
        <f t="shared" ca="1" si="4"/>
        <v>0</v>
      </c>
      <c r="Y20" s="220" t="str">
        <f ca="1">IF(1&lt;='２個別表'!$F20,'２個別表'!$BV20,"")</f>
        <v/>
      </c>
      <c r="Z20" s="220">
        <f ca="1">IF(1&lt;='２個別表'!$F20,'２個別表'!$CG20,0)</f>
        <v>0</v>
      </c>
      <c r="AA20" s="220">
        <f ca="1">IF(OR(0&lt;'２個別表'!$BZ20,0&lt;SUM('２個別表'!$CC20:$CD20)),1,0)</f>
        <v>1</v>
      </c>
      <c r="AB20" s="207">
        <f ca="1">IF(1&lt;='２個別表'!$F20,'２個別表'!$BX20,0)</f>
        <v>0</v>
      </c>
      <c r="AC20" s="207" t="str">
        <f ca="1">IF('２個別表'!$BX20&gt;0,IF(AND('２個別表'!$BV20=1,'２個別表'!$CG20="控除不可"),'２個別表'!$BX20,IF(AND('２個別表'!$BV20=1,'２個別表'!$CG20="80%控除対象"),ROUNDUP('２個別表'!$BX20*102/110,0),IF(AND('２個別表'!$BV20=1,'２個別表'!$CG20="全額控除"),ROUNDUP('２個別表'!$BX20*100/110,0),IF(OR('２個別表'!$BV20=2,'２個別表'!$BV20=3),'２個別表'!$BX20,'２個別表'!$BX20)))),"")</f>
        <v/>
      </c>
      <c r="AD20" s="221" t="str">
        <f ca="1">IF('２個別表'!$W20=1,3,IF(AND('２個別表'!$W20=2,AND(19&lt;='２個別表'!$AO20,'２個別表'!$AO20&lt;=23)),2,IF(AND('２個別表'!$W20=2,OR(AND(1&lt;='２個別表'!$AO20,'２個別表'!$AO20&lt;=18),AND(24&lt;='２個別表'!$AO20,'２個別表'!$AO20&lt;=25))),1,"判定不能")))</f>
        <v>判定不能</v>
      </c>
      <c r="AE20" s="228">
        <f t="shared" ca="1" si="5"/>
        <v>0</v>
      </c>
      <c r="AF20" s="204" t="str">
        <f t="shared" ca="1" si="6"/>
        <v/>
      </c>
      <c r="AG20" s="207" t="str">
        <f ca="1">IF(AND($AD20=1,$U20&gt;0,$V20=1),ROUNDDOWN($AC20*1/2-'２個別表'!$CF20*1/2,0),"")</f>
        <v/>
      </c>
      <c r="AH20" s="207" t="str">
        <f t="shared" ca="1" si="26"/>
        <v/>
      </c>
      <c r="AI20" s="230" t="str">
        <f ca="1">IF(AND($AD20=1,$Q20=1),IF($AB20&gt;0,'２個別表'!$BX20-'２個別表'!$BZ20-'２個別表'!$CF20-'２個別表'!$CC20-'２個別表'!$CD20-'２個別表'!$CE20,0),"")</f>
        <v/>
      </c>
      <c r="AJ20" s="222">
        <f t="shared" ca="1" si="8"/>
        <v>0</v>
      </c>
      <c r="AK20" s="218" t="str">
        <f ca="1">IF($AD20=1,IF('２個別表'!$AQ20=1,1,IF('２個別表'!AQ20="","",)),"")</f>
        <v/>
      </c>
      <c r="AL20" s="207" t="str">
        <f ca="1">IF($AJ20=1,IF($AK20=1,'２個別表'!BU20,""),"")</f>
        <v/>
      </c>
      <c r="AM20" s="204" t="str">
        <f t="shared" ca="1" si="9"/>
        <v/>
      </c>
      <c r="AN20" s="223" t="str">
        <f ca="1">IF($AJ20=1,IF($AK20=1,ROUNDDOWN('２個別表'!$BX20-'２個別表'!$BZ20-'２個別表'!$CC20-'２個別表'!$CD20-'２個別表'!$CE20-'２個別表'!$CF20,0),""),"")</f>
        <v/>
      </c>
      <c r="AO20" s="222">
        <f t="shared" ca="1" si="0"/>
        <v>0</v>
      </c>
      <c r="AP20" s="218">
        <f t="shared" ca="1" si="10"/>
        <v>0</v>
      </c>
      <c r="AQ20" s="218">
        <f t="shared" ca="1" si="11"/>
        <v>0</v>
      </c>
      <c r="AR20" s="213">
        <f ca="1">IF('２個別表'!$AC20=1,1,0)</f>
        <v>0</v>
      </c>
      <c r="AS20" s="204" t="str">
        <f t="shared" ca="1" si="12"/>
        <v/>
      </c>
      <c r="AT20" s="204" t="str">
        <f t="shared" ca="1" si="13"/>
        <v/>
      </c>
      <c r="AU20" s="230" t="str">
        <f ca="1">IF($AD20=1,IF($AQ20=1,ROUNDDOWN('２個別表'!$BX20-'２個別表'!$BZ20-'２個別表'!$CC20-'２個別表'!$CD20-'２個別表'!$CE20-'２個別表'!$CF20,0),""),"")</f>
        <v/>
      </c>
      <c r="AV20" s="391">
        <f t="shared" ca="1" si="14"/>
        <v>0</v>
      </c>
      <c r="AW20" s="401" t="str">
        <f t="shared" ca="1" si="15"/>
        <v>-</v>
      </c>
      <c r="AX20" s="228">
        <f ca="1">IF($AD20=2,IF('２個別表'!$BS20=1,1,0),0)</f>
        <v>0</v>
      </c>
      <c r="AY20" s="213" t="str">
        <f t="shared" ca="1" si="16"/>
        <v/>
      </c>
      <c r="AZ20" s="409" t="str">
        <f ca="1">IF(AND($AD20=2,$AX20=1),'２個別表'!$BX20-('２個別表'!$BZ20+'２個別表'!$CC20+'２個別表'!$CD20+'２個別表'!$CE20+'２個別表'!$CF20),"")</f>
        <v/>
      </c>
      <c r="BA20" s="228">
        <f ca="1">IF($AD20=2,IF('２個別表'!$BS20&lt;&gt;1,1,0),0)</f>
        <v>0</v>
      </c>
      <c r="BB20" s="404">
        <f t="shared" ca="1" si="17"/>
        <v>0</v>
      </c>
      <c r="BC20" s="207" t="str">
        <f ca="1">IF(AND($AD20=2,$BA20=1),'２個別表'!$BT20,"")</f>
        <v/>
      </c>
      <c r="BD20" s="207" t="str">
        <f t="shared" ca="1" si="18"/>
        <v/>
      </c>
      <c r="BE20" s="207" t="str">
        <f ca="1">IF(AND($AD20=2,$BA20=1),'２個別表'!$BW20-('２個別表'!$BZ20+'２個別表'!$CC20+'２個別表'!$CD20+'２個別表'!$CE20+'２個別表'!$CF20),"")</f>
        <v/>
      </c>
      <c r="BF20" s="207" t="str">
        <f ca="1">IF(AND($AD20=2,$BA20=1),'２個別表'!$CC20+'２個別表'!$CD20,"")</f>
        <v/>
      </c>
      <c r="BG20" s="406" t="str">
        <f ca="1">IF($BB20=1,IF(SUM('２個別表'!$BY20,'２個別表'!$CF20*0.5)&lt;='２個別表'!$BX20*0.5,"〇","×"),"")</f>
        <v/>
      </c>
      <c r="BH20" s="405">
        <f t="shared" ca="1" si="19"/>
        <v>0</v>
      </c>
      <c r="BI20" s="229" t="str">
        <f ca="1">IF($AD20=2,IF($AX20=1,IF('２個別表'!$AO20=23,"〇","×"),IF(OR('２個別表'!$AO20&lt;19,'２個別表'!$AO20&gt;23),"",IF($BH20&lt;='２個別表'!$BT20,"〇","×"))),"-")</f>
        <v>-</v>
      </c>
      <c r="BJ20" s="414" t="str">
        <f t="shared" ca="1" si="20"/>
        <v>-</v>
      </c>
      <c r="BK20" s="228">
        <f t="shared" ca="1" si="21"/>
        <v>0</v>
      </c>
      <c r="BL20" s="229" t="str">
        <f ca="1">IF($AD20=3,IF(1&lt;='２個別表'!$F20,IF('２個別表'!$W20=1,"〇","×"),""),"")</f>
        <v/>
      </c>
      <c r="BM20" s="209" t="str">
        <f ca="1">IF(AD20=3,IF(AND(OR('２個別表'!BF20="附帯施設",AND(1&lt;='２個別表'!AO20,'２個別表'!AO20&lt;=3)),'２個別表'!BM20&lt;&gt;"",'２個別表'!BN20&lt;&gt;""),1,IF(AND(OR('２個別表'!BF20="附帯施設",AND(1&lt;='２個別表'!AO20,'２個別表'!AO20&lt;=3)),OR('２個別表'!BM20="",'２個別表'!BN20="")),"×",0)),"")</f>
        <v/>
      </c>
      <c r="BN20" s="229" t="str">
        <f ca="1">IF($AD20=3,IF('２個別表'!$BX20&gt;=500000,"〇","×"),"")</f>
        <v/>
      </c>
      <c r="BO20" s="204" t="str">
        <f ca="1">IF(AD20=3,'２個別表'!BY20,"")</f>
        <v/>
      </c>
      <c r="BP20" s="204" t="str">
        <f ca="1">IF(AD20=3,IF(COUNTIF('２個別表'!$Z$11:'２個別表'!Z20,'２個別表'!Z20)=1,BO20,SUMIF('２個別表'!$Z$11:$Z$510,'２個別表'!Z20,$BO$11:$BO$239)),"")</f>
        <v/>
      </c>
      <c r="BQ20" s="213" t="str">
        <f t="shared" ca="1" si="27"/>
        <v/>
      </c>
      <c r="BR20" s="207" t="str">
        <f t="shared" ca="1" si="23"/>
        <v/>
      </c>
      <c r="BS20" s="483" t="str">
        <f ca="1">IF($AD20=3,'２個別表'!$BX20-('２個別表'!$BZ20+'２個別表'!$CC20+'２個別表'!$CD20+'２個別表'!$CE20+'２個別表'!$CF20),"")</f>
        <v/>
      </c>
      <c r="BT20" s="486">
        <f t="shared" ca="1" si="28"/>
        <v>0</v>
      </c>
      <c r="BU20" s="480" t="str">
        <f t="shared" ca="1" si="24"/>
        <v/>
      </c>
    </row>
    <row r="21" spans="1:73">
      <c r="A21" s="770" t="str">
        <f t="shared" ca="1" si="1"/>
        <v>石川県</v>
      </c>
      <c r="B21" s="773">
        <f ca="1">'２個別表'!Q21</f>
        <v>11</v>
      </c>
      <c r="C21" s="774" t="str">
        <f>'２個別表'!$R21</f>
        <v>石川県</v>
      </c>
      <c r="D21" s="774" t="str">
        <f ca="1">'２個別表'!$S21</f>
        <v/>
      </c>
      <c r="E21" s="774" t="str">
        <f ca="1">'２個別表'!$T21</f>
        <v/>
      </c>
      <c r="F21" s="719" t="str">
        <f ca="1">'２個別表'!$W21</f>
        <v/>
      </c>
      <c r="G21" s="719" t="str">
        <f ca="1">IF($F21=1,IF(SUMIF('（様式１号）１総括表'!$B$16:$B$25,A21,'（様式１号）１総括表'!$A$16:$A$25)&gt;0,"〇","✕"),"-")</f>
        <v>-</v>
      </c>
      <c r="H21" s="716" t="str">
        <f ca="1">IF('２個別表'!$Y21=1,IF('２個別表'!$AC21=1,"〇","×"),IF(AND(2&lt;='２個別表'!$AC21,'２個別表'!$AC21&lt;=5),"〇","×"))</f>
        <v>×</v>
      </c>
      <c r="I21" s="716" t="str">
        <f t="shared" ca="1" si="2"/>
        <v>×</v>
      </c>
      <c r="J21" s="207" t="str">
        <f ca="1">'２個別表'!$Z21</f>
        <v/>
      </c>
      <c r="K21" s="207">
        <f ca="1">'２個別表'!$AK21</f>
        <v>0</v>
      </c>
      <c r="L21" s="207" t="str">
        <f ca="1">IF('２個別表'!$AL21=1,1,"")</f>
        <v/>
      </c>
      <c r="M21" s="207" t="str">
        <f ca="1">IF('２個別表'!$AL21="","",IF('２個別表'!$AL21=1,IF(OR('２個別表'!$AM21=1,'２個別表'!$AN21=1),"〇","×")))</f>
        <v/>
      </c>
      <c r="N21" s="204" t="str">
        <f ca="1">'２個別表'!AT21</f>
        <v/>
      </c>
      <c r="O21" s="220" t="str">
        <f ca="1">IF(1&lt;='２個別表'!$F21,IF(AND(1&lt;='２個別表'!$AO21,'２個別表'!$AO21&lt;=3),1,0),"")</f>
        <v/>
      </c>
      <c r="P21" s="229">
        <f ca="1">IF($O21=1,IF(AND('２個別表'!$BF21&lt;&gt;"",AND('２個別表'!$BI21&lt;&gt;1,'２個別表'!$BJ21)),0,1),0)</f>
        <v>0</v>
      </c>
      <c r="Q21" s="220">
        <f ca="1">IF('２個別表'!$BF21&lt;&gt;"",1,0)</f>
        <v>0</v>
      </c>
      <c r="R21" s="220" t="str">
        <f ca="1">IF($Q21=1,IF('２個別表'!$BI21=1,1,0),"")</f>
        <v/>
      </c>
      <c r="S21" s="220" t="str">
        <f ca="1">IF($R21=1,IF('２個別表'!$BJ21&lt;&gt;"","〇","×"),"")</f>
        <v/>
      </c>
      <c r="T21" s="220" t="str">
        <f t="shared" ca="1" si="3"/>
        <v/>
      </c>
      <c r="U21" s="381">
        <f ca="1">IF('２個別表'!$BH21&gt;0,'２個別表'!$BH21,0)</f>
        <v>0</v>
      </c>
      <c r="V21" s="220">
        <f ca="1">IF('２個別表'!$BJ21&lt;&gt;"",1,0)</f>
        <v>0</v>
      </c>
      <c r="W21" s="206">
        <f ca="1">IF(AND($Q21=1,$V21=1),'２個別表'!$CF21,0)</f>
        <v>0</v>
      </c>
      <c r="X21" s="219">
        <f t="shared" ca="1" si="4"/>
        <v>0</v>
      </c>
      <c r="Y21" s="220" t="str">
        <f ca="1">IF(1&lt;='２個別表'!$F21,'２個別表'!$BV21,"")</f>
        <v/>
      </c>
      <c r="Z21" s="220">
        <f ca="1">IF(1&lt;='２個別表'!$F21,'２個別表'!$CG21,0)</f>
        <v>0</v>
      </c>
      <c r="AA21" s="220">
        <f ca="1">IF(OR(0&lt;'２個別表'!$BZ21,0&lt;SUM('２個別表'!$CC21:$CD21)),1,0)</f>
        <v>1</v>
      </c>
      <c r="AB21" s="207">
        <f ca="1">IF(1&lt;='２個別表'!$F21,'２個別表'!$BX21,0)</f>
        <v>0</v>
      </c>
      <c r="AC21" s="207" t="str">
        <f ca="1">IF('２個別表'!$BX21&gt;0,IF(AND('２個別表'!$BV21=1,'２個別表'!$CG21="控除不可"),'２個別表'!$BX21,IF(AND('２個別表'!$BV21=1,'２個別表'!$CG21="80%控除対象"),ROUNDUP('２個別表'!$BX21*102/110,0),IF(AND('２個別表'!$BV21=1,'２個別表'!$CG21="全額控除"),ROUNDUP('２個別表'!$BX21*100/110,0),IF(OR('２個別表'!$BV21=2,'２個別表'!$BV21=3),'２個別表'!$BX21,'２個別表'!$BX21)))),"")</f>
        <v/>
      </c>
      <c r="AD21" s="221" t="str">
        <f ca="1">IF('２個別表'!$W21=1,3,IF(AND('２個別表'!$W21=2,AND(19&lt;='２個別表'!$AO21,'２個別表'!$AO21&lt;=23)),2,IF(AND('２個別表'!$W21=2,OR(AND(1&lt;='２個別表'!$AO21,'２個別表'!$AO21&lt;=18),AND(24&lt;='２個別表'!$AO21,'２個別表'!$AO21&lt;=25))),1,"判定不能")))</f>
        <v>判定不能</v>
      </c>
      <c r="AE21" s="228">
        <f t="shared" ca="1" si="5"/>
        <v>0</v>
      </c>
      <c r="AF21" s="204" t="str">
        <f t="shared" ca="1" si="6"/>
        <v/>
      </c>
      <c r="AG21" s="207" t="str">
        <f ca="1">IF(AND($AD21=1,$U21&gt;0,$V21=1),ROUNDDOWN($AC21*1/2-'２個別表'!$CF21*1/2,0),"")</f>
        <v/>
      </c>
      <c r="AH21" s="207" t="str">
        <f t="shared" ca="1" si="26"/>
        <v/>
      </c>
      <c r="AI21" s="230" t="str">
        <f ca="1">IF(AND($AD21=1,$Q21=1),IF($AB21&gt;0,'２個別表'!$BX21-'２個別表'!$BZ21-'２個別表'!$CF21-'２個別表'!$CC21-'２個別表'!$CD21-'２個別表'!$CE21,0),"")</f>
        <v/>
      </c>
      <c r="AJ21" s="222">
        <f t="shared" ca="1" si="8"/>
        <v>0</v>
      </c>
      <c r="AK21" s="218" t="str">
        <f ca="1">IF($AD21=1,IF('２個別表'!$AQ21=1,1,IF('２個別表'!AQ21="","",)),"")</f>
        <v/>
      </c>
      <c r="AL21" s="207" t="str">
        <f ca="1">IF($AJ21=1,IF($AK21=1,'２個別表'!BU21,""),"")</f>
        <v/>
      </c>
      <c r="AM21" s="204" t="str">
        <f t="shared" ca="1" si="9"/>
        <v/>
      </c>
      <c r="AN21" s="223" t="str">
        <f ca="1">IF($AJ21=1,IF($AK21=1,ROUNDDOWN('２個別表'!$BX21-'２個別表'!$BZ21-'２個別表'!$CC21-'２個別表'!$CD21-'２個別表'!$CE21-'２個別表'!$CF21,0),""),"")</f>
        <v/>
      </c>
      <c r="AO21" s="222">
        <f t="shared" ca="1" si="0"/>
        <v>0</v>
      </c>
      <c r="AP21" s="218">
        <f t="shared" ca="1" si="10"/>
        <v>0</v>
      </c>
      <c r="AQ21" s="218">
        <f t="shared" ca="1" si="11"/>
        <v>0</v>
      </c>
      <c r="AR21" s="213">
        <f ca="1">IF('２個別表'!$AC21=1,1,0)</f>
        <v>0</v>
      </c>
      <c r="AS21" s="204" t="str">
        <f t="shared" ca="1" si="12"/>
        <v/>
      </c>
      <c r="AT21" s="204" t="str">
        <f t="shared" ca="1" si="13"/>
        <v/>
      </c>
      <c r="AU21" s="230" t="str">
        <f ca="1">IF($AD21=1,IF($AQ21=1,ROUNDDOWN('２個別表'!$BX21-'２個別表'!$BZ21-'２個別表'!$CC21-'２個別表'!$CD21-'２個別表'!$CE21-'２個別表'!$CF21,0),""),"")</f>
        <v/>
      </c>
      <c r="AV21" s="391">
        <f t="shared" ca="1" si="14"/>
        <v>0</v>
      </c>
      <c r="AW21" s="401" t="str">
        <f t="shared" ca="1" si="15"/>
        <v>-</v>
      </c>
      <c r="AX21" s="228">
        <f ca="1">IF($AD21=2,IF('２個別表'!$BS21=1,1,0),0)</f>
        <v>0</v>
      </c>
      <c r="AY21" s="213" t="str">
        <f t="shared" ca="1" si="16"/>
        <v/>
      </c>
      <c r="AZ21" s="409" t="str">
        <f ca="1">IF(AND($AD21=2,$AX21=1),'２個別表'!$BX21-('２個別表'!$BZ21+'２個別表'!$CC21+'２個別表'!$CD21+'２個別表'!$CE21+'２個別表'!$CF21),"")</f>
        <v/>
      </c>
      <c r="BA21" s="228">
        <f ca="1">IF($AD21=2,IF('２個別表'!$BS21&lt;&gt;1,1,0),0)</f>
        <v>0</v>
      </c>
      <c r="BB21" s="404">
        <f t="shared" ca="1" si="17"/>
        <v>0</v>
      </c>
      <c r="BC21" s="207" t="str">
        <f ca="1">IF(AND($AD21=2,$BA21=1),'２個別表'!$BT21,"")</f>
        <v/>
      </c>
      <c r="BD21" s="207" t="str">
        <f t="shared" ca="1" si="18"/>
        <v/>
      </c>
      <c r="BE21" s="207" t="str">
        <f ca="1">IF(AND($AD21=2,$BA21=1),'２個別表'!$BW21-('２個別表'!$BZ21+'２個別表'!$CC21+'２個別表'!$CD21+'２個別表'!$CE21+'２個別表'!$CF21),"")</f>
        <v/>
      </c>
      <c r="BF21" s="207" t="str">
        <f ca="1">IF(AND($AD21=2,$BA21=1),'２個別表'!$CC21+'２個別表'!$CD21,"")</f>
        <v/>
      </c>
      <c r="BG21" s="406" t="str">
        <f ca="1">IF($BB21=1,IF(SUM('２個別表'!$BY21,'２個別表'!$CF21*0.5)&lt;='２個別表'!$BX21*0.5,"〇","×"),"")</f>
        <v/>
      </c>
      <c r="BH21" s="405">
        <f t="shared" ca="1" si="19"/>
        <v>0</v>
      </c>
      <c r="BI21" s="229" t="str">
        <f ca="1">IF($AD21=2,IF($AX21=1,IF('２個別表'!$AO21=23,"〇","×"),IF(OR('２個別表'!$AO21&lt;19,'２個別表'!$AO21&gt;23),"",IF($BH21&lt;='２個別表'!$BT21,"〇","×"))),"-")</f>
        <v>-</v>
      </c>
      <c r="BJ21" s="414" t="str">
        <f t="shared" ca="1" si="20"/>
        <v>-</v>
      </c>
      <c r="BK21" s="228">
        <f t="shared" ca="1" si="21"/>
        <v>0</v>
      </c>
      <c r="BL21" s="229" t="str">
        <f ca="1">IF($AD21=3,IF(1&lt;='２個別表'!$F21,IF('２個別表'!$W21=1,"〇","×"),""),"")</f>
        <v/>
      </c>
      <c r="BM21" s="209" t="str">
        <f ca="1">IF(AD21=3,IF(AND(OR('２個別表'!BF21="附帯施設",AND(1&lt;='２個別表'!AO21,'２個別表'!AO21&lt;=3)),'２個別表'!BM21&lt;&gt;"",'２個別表'!BN21&lt;&gt;""),1,IF(AND(OR('２個別表'!BF21="附帯施設",AND(1&lt;='２個別表'!AO21,'２個別表'!AO21&lt;=3)),OR('２個別表'!BM21="",'２個別表'!BN21="")),"×",0)),"")</f>
        <v/>
      </c>
      <c r="BN21" s="229" t="str">
        <f ca="1">IF($AD21=3,IF('２個別表'!$BX21&gt;=500000,"〇","×"),"")</f>
        <v/>
      </c>
      <c r="BO21" s="204" t="str">
        <f ca="1">IF(AD21=3,'２個別表'!BY21,"")</f>
        <v/>
      </c>
      <c r="BP21" s="204" t="str">
        <f ca="1">IF(AD21=3,IF(COUNTIF('２個別表'!$Z$11:'２個別表'!Z21,'２個別表'!Z21)=1,BO21,SUMIF('２個別表'!$Z$11:$Z$510,'２個別表'!Z21,$BO$11:$BO$239)),"")</f>
        <v/>
      </c>
      <c r="BQ21" s="213" t="str">
        <f t="shared" ca="1" si="27"/>
        <v/>
      </c>
      <c r="BR21" s="207" t="str">
        <f t="shared" ca="1" si="23"/>
        <v/>
      </c>
      <c r="BS21" s="483" t="str">
        <f ca="1">IF($AD21=3,'２個別表'!$BX21-('２個別表'!$BZ21+'２個別表'!$CC21+'２個別表'!$CD21+'２個別表'!$CE21+'２個別表'!$CF21),"")</f>
        <v/>
      </c>
      <c r="BT21" s="486">
        <f t="shared" ca="1" si="28"/>
        <v>0</v>
      </c>
      <c r="BU21" s="480" t="str">
        <f t="shared" ca="1" si="24"/>
        <v/>
      </c>
    </row>
    <row r="22" spans="1:73">
      <c r="A22" s="770" t="str">
        <f t="shared" ca="1" si="1"/>
        <v>石川県</v>
      </c>
      <c r="B22" s="773">
        <f ca="1">'２個別表'!Q22</f>
        <v>12</v>
      </c>
      <c r="C22" s="774" t="str">
        <f>'２個別表'!$R22</f>
        <v>石川県</v>
      </c>
      <c r="D22" s="774" t="str">
        <f ca="1">'２個別表'!$S22</f>
        <v/>
      </c>
      <c r="E22" s="774" t="str">
        <f ca="1">'２個別表'!$T22</f>
        <v/>
      </c>
      <c r="F22" s="719" t="str">
        <f ca="1">'２個別表'!$W22</f>
        <v/>
      </c>
      <c r="G22" s="719" t="str">
        <f ca="1">IF($F22=1,IF(SUMIF('（様式１号）１総括表'!$B$16:$B$25,A22,'（様式１号）１総括表'!$A$16:$A$25)&gt;0,"〇","✕"),"-")</f>
        <v>-</v>
      </c>
      <c r="H22" s="716" t="str">
        <f ca="1">IF('２個別表'!$Y22=1,IF('２個別表'!$AC22=1,"〇","×"),IF(AND(2&lt;='２個別表'!$AC22,'２個別表'!$AC22&lt;=5),"〇","×"))</f>
        <v>×</v>
      </c>
      <c r="I22" s="716" t="str">
        <f t="shared" ca="1" si="2"/>
        <v>×</v>
      </c>
      <c r="J22" s="207" t="str">
        <f ca="1">'２個別表'!$Z22</f>
        <v/>
      </c>
      <c r="K22" s="207">
        <f ca="1">'２個別表'!$AK22</f>
        <v>0</v>
      </c>
      <c r="L22" s="207" t="str">
        <f ca="1">IF('２個別表'!$AL22=1,1,"")</f>
        <v/>
      </c>
      <c r="M22" s="207" t="str">
        <f ca="1">IF('２個別表'!$AL22="","",IF('２個別表'!$AL22=1,IF(OR('２個別表'!$AM22=1,'２個別表'!$AN22=1),"〇","×")))</f>
        <v/>
      </c>
      <c r="N22" s="204" t="str">
        <f ca="1">'２個別表'!AT22</f>
        <v/>
      </c>
      <c r="O22" s="220" t="str">
        <f ca="1">IF(1&lt;='２個別表'!$F22,IF(AND(1&lt;='２個別表'!$AO22,'２個別表'!$AO22&lt;=3),1,0),"")</f>
        <v/>
      </c>
      <c r="P22" s="229">
        <f ca="1">IF($O22=1,IF(AND('２個別表'!$BF22&lt;&gt;"",AND('２個別表'!$BI22&lt;&gt;1,'２個別表'!$BJ22)),0,1),0)</f>
        <v>0</v>
      </c>
      <c r="Q22" s="220">
        <f ca="1">IF('２個別表'!$BF22&lt;&gt;"",1,0)</f>
        <v>0</v>
      </c>
      <c r="R22" s="220" t="str">
        <f ca="1">IF($Q22=1,IF('２個別表'!$BI22=1,1,0),"")</f>
        <v/>
      </c>
      <c r="S22" s="220" t="str">
        <f ca="1">IF($R22=1,IF('２個別表'!$BJ22&lt;&gt;"","〇","×"),"")</f>
        <v/>
      </c>
      <c r="T22" s="220" t="str">
        <f t="shared" ca="1" si="3"/>
        <v/>
      </c>
      <c r="U22" s="381">
        <f ca="1">IF('２個別表'!$BH22&gt;0,'２個別表'!$BH22,0)</f>
        <v>0</v>
      </c>
      <c r="V22" s="220">
        <f ca="1">IF('２個別表'!$BJ22&lt;&gt;"",1,0)</f>
        <v>0</v>
      </c>
      <c r="W22" s="206">
        <f ca="1">IF(AND($Q22=1,$V22=1),'２個別表'!$CF22,0)</f>
        <v>0</v>
      </c>
      <c r="X22" s="219">
        <f t="shared" ca="1" si="4"/>
        <v>0</v>
      </c>
      <c r="Y22" s="220" t="str">
        <f ca="1">IF(1&lt;='２個別表'!$F22,'２個別表'!$BV22,"")</f>
        <v/>
      </c>
      <c r="Z22" s="220">
        <f ca="1">IF(1&lt;='２個別表'!$F22,'２個別表'!$CG22,0)</f>
        <v>0</v>
      </c>
      <c r="AA22" s="220">
        <f ca="1">IF(OR(0&lt;'２個別表'!$BZ22,0&lt;SUM('２個別表'!$CC22:$CD22)),1,0)</f>
        <v>1</v>
      </c>
      <c r="AB22" s="207">
        <f ca="1">IF(1&lt;='２個別表'!$F22,'２個別表'!$BX22,0)</f>
        <v>0</v>
      </c>
      <c r="AC22" s="207" t="str">
        <f ca="1">IF('２個別表'!$BX22&gt;0,IF(AND('２個別表'!$BV22=1,'２個別表'!$CG22="控除不可"),'２個別表'!$BX22,IF(AND('２個別表'!$BV22=1,'２個別表'!$CG22="80%控除対象"),ROUNDUP('２個別表'!$BX22*102/110,0),IF(AND('２個別表'!$BV22=1,'２個別表'!$CG22="全額控除"),ROUNDUP('２個別表'!$BX22*100/110,0),IF(OR('２個別表'!$BV22=2,'２個別表'!$BV22=3),'２個別表'!$BX22,'２個別表'!$BX22)))),"")</f>
        <v/>
      </c>
      <c r="AD22" s="221" t="str">
        <f ca="1">IF('２個別表'!$W22=1,3,IF(AND('２個別表'!$W22=2,AND(19&lt;='２個別表'!$AO22,'２個別表'!$AO22&lt;=23)),2,IF(AND('２個別表'!$W22=2,OR(AND(1&lt;='２個別表'!$AO22,'２個別表'!$AO22&lt;=18),AND(24&lt;='２個別表'!$AO22,'２個別表'!$AO22&lt;=25))),1,"判定不能")))</f>
        <v>判定不能</v>
      </c>
      <c r="AE22" s="228">
        <f t="shared" ca="1" si="5"/>
        <v>0</v>
      </c>
      <c r="AF22" s="204" t="str">
        <f t="shared" ca="1" si="6"/>
        <v/>
      </c>
      <c r="AG22" s="207" t="str">
        <f ca="1">IF(AND($AD22=1,$U22&gt;0,$V22=1),ROUNDDOWN($AC22*1/2-'２個別表'!$CF22*1/2,0),"")</f>
        <v/>
      </c>
      <c r="AH22" s="207" t="str">
        <f t="shared" ca="1" si="26"/>
        <v/>
      </c>
      <c r="AI22" s="230" t="str">
        <f ca="1">IF(AND($AD22=1,$Q22=1),IF($AB22&gt;0,'２個別表'!$BX22-'２個別表'!$BZ22-'２個別表'!$CF22-'２個別表'!$CC22-'２個別表'!$CD22-'２個別表'!$CE22,0),"")</f>
        <v/>
      </c>
      <c r="AJ22" s="222">
        <f t="shared" ca="1" si="8"/>
        <v>0</v>
      </c>
      <c r="AK22" s="218" t="str">
        <f ca="1">IF($AD22=1,IF('２個別表'!$AQ22=1,1,IF('２個別表'!AQ22="","",)),"")</f>
        <v/>
      </c>
      <c r="AL22" s="207" t="str">
        <f ca="1">IF($AJ22=1,IF($AK22=1,'２個別表'!BU22,""),"")</f>
        <v/>
      </c>
      <c r="AM22" s="204" t="str">
        <f t="shared" ca="1" si="9"/>
        <v/>
      </c>
      <c r="AN22" s="223" t="str">
        <f ca="1">IF($AJ22=1,IF($AK22=1,ROUNDDOWN('２個別表'!$BX22-'２個別表'!$BZ22-'２個別表'!$CC22-'２個別表'!$CD22-'２個別表'!$CE22-'２個別表'!$CF22,0),""),"")</f>
        <v/>
      </c>
      <c r="AO22" s="222">
        <f t="shared" ca="1" si="0"/>
        <v>0</v>
      </c>
      <c r="AP22" s="218">
        <f t="shared" ca="1" si="10"/>
        <v>0</v>
      </c>
      <c r="AQ22" s="218">
        <f t="shared" ca="1" si="11"/>
        <v>0</v>
      </c>
      <c r="AR22" s="213">
        <f ca="1">IF('２個別表'!$AC22=1,1,0)</f>
        <v>0</v>
      </c>
      <c r="AS22" s="204" t="str">
        <f t="shared" ca="1" si="12"/>
        <v/>
      </c>
      <c r="AT22" s="204" t="str">
        <f t="shared" ca="1" si="13"/>
        <v/>
      </c>
      <c r="AU22" s="230" t="str">
        <f ca="1">IF($AD22=1,IF($AQ22=1,ROUNDDOWN('２個別表'!$BX22-'２個別表'!$BZ22-'２個別表'!$CC22-'２個別表'!$CD22-'２個別表'!$CE22-'２個別表'!$CF22,0),""),"")</f>
        <v/>
      </c>
      <c r="AV22" s="391">
        <f t="shared" ca="1" si="14"/>
        <v>0</v>
      </c>
      <c r="AW22" s="401" t="str">
        <f t="shared" ca="1" si="15"/>
        <v>-</v>
      </c>
      <c r="AX22" s="228">
        <f ca="1">IF($AD22=2,IF('２個別表'!$BS22=1,1,0),0)</f>
        <v>0</v>
      </c>
      <c r="AY22" s="213" t="str">
        <f t="shared" ca="1" si="16"/>
        <v/>
      </c>
      <c r="AZ22" s="409" t="str">
        <f ca="1">IF(AND($AD22=2,$AX22=1),'２個別表'!$BX22-('２個別表'!$BZ22+'２個別表'!$CC22+'２個別表'!$CD22+'２個別表'!$CE22+'２個別表'!$CF22),"")</f>
        <v/>
      </c>
      <c r="BA22" s="228">
        <f ca="1">IF($AD22=2,IF('２個別表'!$BS22&lt;&gt;1,1,0),0)</f>
        <v>0</v>
      </c>
      <c r="BB22" s="404">
        <f t="shared" ca="1" si="17"/>
        <v>0</v>
      </c>
      <c r="BC22" s="207" t="str">
        <f ca="1">IF(AND($AD22=2,$BA22=1),'２個別表'!$BT22,"")</f>
        <v/>
      </c>
      <c r="BD22" s="207" t="str">
        <f t="shared" ca="1" si="18"/>
        <v/>
      </c>
      <c r="BE22" s="207" t="str">
        <f ca="1">IF(AND($AD22=2,$BA22=1),'２個別表'!$BW22-('２個別表'!$BZ22+'２個別表'!$CC22+'２個別表'!$CD22+'２個別表'!$CE22+'２個別表'!$CF22),"")</f>
        <v/>
      </c>
      <c r="BF22" s="207" t="str">
        <f ca="1">IF(AND($AD22=2,$BA22=1),'２個別表'!$CC22+'２個別表'!$CD22,"")</f>
        <v/>
      </c>
      <c r="BG22" s="406" t="str">
        <f ca="1">IF($BB22=1,IF(SUM('２個別表'!$BY22,'２個別表'!$CF22*0.5)&lt;='２個別表'!$BX22*0.5,"〇","×"),"")</f>
        <v/>
      </c>
      <c r="BH22" s="405">
        <f t="shared" ca="1" si="19"/>
        <v>0</v>
      </c>
      <c r="BI22" s="229" t="str">
        <f ca="1">IF($AD22=2,IF($AX22=1,IF('２個別表'!$AO22=23,"〇","×"),IF(OR('２個別表'!$AO22&lt;19,'２個別表'!$AO22&gt;23),"",IF($BH22&lt;='２個別表'!$BT22,"〇","×"))),"-")</f>
        <v>-</v>
      </c>
      <c r="BJ22" s="414" t="str">
        <f t="shared" ca="1" si="20"/>
        <v>-</v>
      </c>
      <c r="BK22" s="228">
        <f t="shared" ca="1" si="21"/>
        <v>0</v>
      </c>
      <c r="BL22" s="229" t="str">
        <f ca="1">IF($AD22=3,IF(1&lt;='２個別表'!$F22,IF('２個別表'!$W22=1,"〇","×"),""),"")</f>
        <v/>
      </c>
      <c r="BM22" s="209" t="str">
        <f ca="1">IF(AD22=3,IF(AND(OR('２個別表'!BF22="附帯施設",AND(1&lt;='２個別表'!AO22,'２個別表'!AO22&lt;=3)),'２個別表'!BM22&lt;&gt;"",'２個別表'!BN22&lt;&gt;""),1,IF(AND(OR('２個別表'!BF22="附帯施設",AND(1&lt;='２個別表'!AO22,'２個別表'!AO22&lt;=3)),OR('２個別表'!BM22="",'２個別表'!BN22="")),"×",0)),"")</f>
        <v/>
      </c>
      <c r="BN22" s="229" t="str">
        <f ca="1">IF($AD22=3,IF('２個別表'!$BX22&gt;=500000,"〇","×"),"")</f>
        <v/>
      </c>
      <c r="BO22" s="204" t="str">
        <f ca="1">IF(AD22=3,'２個別表'!BY22,"")</f>
        <v/>
      </c>
      <c r="BP22" s="204" t="str">
        <f ca="1">IF(AD22=3,IF(COUNTIF('２個別表'!$Z$11:'２個別表'!Z22,'２個別表'!Z22)=1,BO22,SUMIF('２個別表'!$Z$11:$Z$510,'２個別表'!Z22,$BO$11:$BO$239)),"")</f>
        <v/>
      </c>
      <c r="BQ22" s="213" t="str">
        <f t="shared" ca="1" si="27"/>
        <v/>
      </c>
      <c r="BR22" s="207" t="str">
        <f t="shared" ca="1" si="23"/>
        <v/>
      </c>
      <c r="BS22" s="483" t="str">
        <f ca="1">IF($AD22=3,'２個別表'!$BX22-('２個別表'!$BZ22+'２個別表'!$CC22+'２個別表'!$CD22+'２個別表'!$CE22+'２個別表'!$CF22),"")</f>
        <v/>
      </c>
      <c r="BT22" s="486">
        <f t="shared" ca="1" si="28"/>
        <v>0</v>
      </c>
      <c r="BU22" s="480" t="str">
        <f t="shared" ca="1" si="24"/>
        <v/>
      </c>
    </row>
    <row r="23" spans="1:73">
      <c r="A23" s="770" t="str">
        <f t="shared" ca="1" si="1"/>
        <v>石川県</v>
      </c>
      <c r="B23" s="773">
        <f ca="1">'２個別表'!Q23</f>
        <v>13</v>
      </c>
      <c r="C23" s="774" t="str">
        <f>'２個別表'!$R23</f>
        <v>石川県</v>
      </c>
      <c r="D23" s="774" t="str">
        <f ca="1">'２個別表'!$S23</f>
        <v/>
      </c>
      <c r="E23" s="774" t="str">
        <f ca="1">'２個別表'!$T23</f>
        <v/>
      </c>
      <c r="F23" s="719" t="str">
        <f ca="1">'２個別表'!$W23</f>
        <v/>
      </c>
      <c r="G23" s="719" t="str">
        <f ca="1">IF($F23=1,IF(SUMIF('（様式１号）１総括表'!$B$16:$B$25,A23,'（様式１号）１総括表'!$A$16:$A$25)&gt;0,"〇","✕"),"-")</f>
        <v>-</v>
      </c>
      <c r="H23" s="716" t="str">
        <f ca="1">IF('２個別表'!$Y23=1,IF('２個別表'!$AC23=1,"〇","×"),IF(AND(2&lt;='２個別表'!$AC23,'２個別表'!$AC23&lt;=5),"〇","×"))</f>
        <v>×</v>
      </c>
      <c r="I23" s="716" t="str">
        <f t="shared" ca="1" si="2"/>
        <v>×</v>
      </c>
      <c r="J23" s="207" t="str">
        <f ca="1">'２個別表'!$Z23</f>
        <v/>
      </c>
      <c r="K23" s="207">
        <f ca="1">'２個別表'!$AK23</f>
        <v>0</v>
      </c>
      <c r="L23" s="207" t="str">
        <f ca="1">IF('２個別表'!$AL23=1,1,"")</f>
        <v/>
      </c>
      <c r="M23" s="207" t="str">
        <f ca="1">IF('２個別表'!$AL23="","",IF('２個別表'!$AL23=1,IF(OR('２個別表'!$AM23=1,'２個別表'!$AN23=1),"〇","×")))</f>
        <v/>
      </c>
      <c r="N23" s="204" t="str">
        <f ca="1">'２個別表'!AT23</f>
        <v/>
      </c>
      <c r="O23" s="220" t="str">
        <f ca="1">IF(1&lt;='２個別表'!$F23,IF(AND(1&lt;='２個別表'!$AO23,'２個別表'!$AO23&lt;=3),1,0),"")</f>
        <v/>
      </c>
      <c r="P23" s="229">
        <f ca="1">IF($O23=1,IF(AND('２個別表'!$BF23&lt;&gt;"",AND('２個別表'!$BI23&lt;&gt;1,'２個別表'!$BJ23)),0,1),0)</f>
        <v>0</v>
      </c>
      <c r="Q23" s="220">
        <f ca="1">IF('２個別表'!$BF23&lt;&gt;"",1,0)</f>
        <v>0</v>
      </c>
      <c r="R23" s="220" t="str">
        <f ca="1">IF($Q23=1,IF('２個別表'!$BI23=1,1,0),"")</f>
        <v/>
      </c>
      <c r="S23" s="220" t="str">
        <f ca="1">IF($R23=1,IF('２個別表'!$BJ23&lt;&gt;"","〇","×"),"")</f>
        <v/>
      </c>
      <c r="T23" s="220" t="str">
        <f t="shared" ca="1" si="3"/>
        <v/>
      </c>
      <c r="U23" s="381">
        <f ca="1">IF('２個別表'!$BH23&gt;0,'２個別表'!$BH23,0)</f>
        <v>0</v>
      </c>
      <c r="V23" s="220">
        <f ca="1">IF('２個別表'!$BJ23&lt;&gt;"",1,0)</f>
        <v>0</v>
      </c>
      <c r="W23" s="206">
        <f ca="1">IF(AND($Q23=1,$V23=1),'２個別表'!$CF23,0)</f>
        <v>0</v>
      </c>
      <c r="X23" s="219">
        <f t="shared" ca="1" si="4"/>
        <v>0</v>
      </c>
      <c r="Y23" s="220" t="str">
        <f ca="1">IF(1&lt;='２個別表'!$F23,'２個別表'!$BV23,"")</f>
        <v/>
      </c>
      <c r="Z23" s="220">
        <f ca="1">IF(1&lt;='２個別表'!$F23,'２個別表'!$CG23,0)</f>
        <v>0</v>
      </c>
      <c r="AA23" s="220">
        <f ca="1">IF(OR(0&lt;'２個別表'!$BZ23,0&lt;SUM('２個別表'!$CC23:$CD23)),1,0)</f>
        <v>1</v>
      </c>
      <c r="AB23" s="207">
        <f ca="1">IF(1&lt;='２個別表'!$F23,'２個別表'!$BX23,0)</f>
        <v>0</v>
      </c>
      <c r="AC23" s="207" t="str">
        <f ca="1">IF('２個別表'!$BX23&gt;0,IF(AND('２個別表'!$BV23=1,'２個別表'!$CG23="控除不可"),'２個別表'!$BX23,IF(AND('２個別表'!$BV23=1,'２個別表'!$CG23="80%控除対象"),ROUNDUP('２個別表'!$BX23*102/110,0),IF(AND('２個別表'!$BV23=1,'２個別表'!$CG23="全額控除"),ROUNDUP('２個別表'!$BX23*100/110,0),IF(OR('２個別表'!$BV23=2,'２個別表'!$BV23=3),'２個別表'!$BX23,'２個別表'!$BX23)))),"")</f>
        <v/>
      </c>
      <c r="AD23" s="221" t="str">
        <f ca="1">IF('２個別表'!$W23=1,3,IF(AND('２個別表'!$W23=2,AND(19&lt;='２個別表'!$AO23,'２個別表'!$AO23&lt;=23)),2,IF(AND('２個別表'!$W23=2,OR(AND(1&lt;='２個別表'!$AO23,'２個別表'!$AO23&lt;=18),AND(24&lt;='２個別表'!$AO23,'２個別表'!$AO23&lt;=25))),1,"判定不能")))</f>
        <v>判定不能</v>
      </c>
      <c r="AE23" s="228">
        <f t="shared" ca="1" si="5"/>
        <v>0</v>
      </c>
      <c r="AF23" s="204" t="str">
        <f t="shared" ca="1" si="6"/>
        <v/>
      </c>
      <c r="AG23" s="207" t="str">
        <f ca="1">IF(AND($AD23=1,$U23&gt;0,$V23=1),ROUNDDOWN($AC23*1/2-'２個別表'!$CF23*1/2,0),"")</f>
        <v/>
      </c>
      <c r="AH23" s="207" t="str">
        <f t="shared" ca="1" si="26"/>
        <v/>
      </c>
      <c r="AI23" s="230" t="str">
        <f ca="1">IF(AND($AD23=1,$Q23=1),IF($AB23&gt;0,'２個別表'!$BX23-'２個別表'!$BZ23-'２個別表'!$CF23-'２個別表'!$CC23-'２個別表'!$CD23-'２個別表'!$CE23,0),"")</f>
        <v/>
      </c>
      <c r="AJ23" s="222">
        <f t="shared" ca="1" si="8"/>
        <v>0</v>
      </c>
      <c r="AK23" s="218" t="str">
        <f ca="1">IF($AD23=1,IF('２個別表'!$AQ23=1,1,IF('２個別表'!AQ23="","",)),"")</f>
        <v/>
      </c>
      <c r="AL23" s="207" t="str">
        <f ca="1">IF($AJ23=1,IF($AK23=1,'２個別表'!BU23,""),"")</f>
        <v/>
      </c>
      <c r="AM23" s="204" t="str">
        <f t="shared" ca="1" si="9"/>
        <v/>
      </c>
      <c r="AN23" s="223" t="str">
        <f ca="1">IF($AJ23=1,IF($AK23=1,ROUNDDOWN('２個別表'!$BX23-'２個別表'!$BZ23-'２個別表'!$CC23-'２個別表'!$CD23-'２個別表'!$CE23-'２個別表'!$CF23,0),""),"")</f>
        <v/>
      </c>
      <c r="AO23" s="222">
        <f t="shared" ca="1" si="0"/>
        <v>0</v>
      </c>
      <c r="AP23" s="218">
        <f t="shared" ca="1" si="10"/>
        <v>0</v>
      </c>
      <c r="AQ23" s="218">
        <f t="shared" ca="1" si="11"/>
        <v>0</v>
      </c>
      <c r="AR23" s="213">
        <f ca="1">IF('２個別表'!$AC23=1,1,0)</f>
        <v>0</v>
      </c>
      <c r="AS23" s="204" t="str">
        <f t="shared" ca="1" si="12"/>
        <v/>
      </c>
      <c r="AT23" s="204" t="str">
        <f t="shared" ca="1" si="13"/>
        <v/>
      </c>
      <c r="AU23" s="230" t="str">
        <f ca="1">IF($AD23=1,IF($AQ23=1,ROUNDDOWN('２個別表'!$BX23-'２個別表'!$BZ23-'２個別表'!$CC23-'２個別表'!$CD23-'２個別表'!$CE23-'２個別表'!$CF23,0),""),"")</f>
        <v/>
      </c>
      <c r="AV23" s="391">
        <f t="shared" ca="1" si="14"/>
        <v>0</v>
      </c>
      <c r="AW23" s="401" t="str">
        <f t="shared" ca="1" si="15"/>
        <v>-</v>
      </c>
      <c r="AX23" s="228">
        <f ca="1">IF($AD23=2,IF('２個別表'!$BS23=1,1,0),0)</f>
        <v>0</v>
      </c>
      <c r="AY23" s="213" t="str">
        <f t="shared" ca="1" si="16"/>
        <v/>
      </c>
      <c r="AZ23" s="409" t="str">
        <f ca="1">IF(AND($AD23=2,$AX23=1),'２個別表'!$BX23-('２個別表'!$BZ23+'２個別表'!$CC23+'２個別表'!$CD23+'２個別表'!$CE23+'２個別表'!$CF23),"")</f>
        <v/>
      </c>
      <c r="BA23" s="228">
        <f ca="1">IF($AD23=2,IF('２個別表'!$BS23&lt;&gt;1,1,0),0)</f>
        <v>0</v>
      </c>
      <c r="BB23" s="404">
        <f t="shared" ca="1" si="17"/>
        <v>0</v>
      </c>
      <c r="BC23" s="207" t="str">
        <f ca="1">IF(AND($AD23=2,$BA23=1),'２個別表'!$BT23,"")</f>
        <v/>
      </c>
      <c r="BD23" s="207" t="str">
        <f t="shared" ca="1" si="18"/>
        <v/>
      </c>
      <c r="BE23" s="207" t="str">
        <f ca="1">IF(AND($AD23=2,$BA23=1),'２個別表'!$BW23-('２個別表'!$BZ23+'２個別表'!$CC23+'２個別表'!$CD23+'２個別表'!$CE23+'２個別表'!$CF23),"")</f>
        <v/>
      </c>
      <c r="BF23" s="207" t="str">
        <f ca="1">IF(AND($AD23=2,$BA23=1),'２個別表'!$CC23+'２個別表'!$CD23,"")</f>
        <v/>
      </c>
      <c r="BG23" s="406" t="str">
        <f ca="1">IF($BB23=1,IF(SUM('２個別表'!$BY23,'２個別表'!$CF23*0.5)&lt;='２個別表'!$BX23*0.5,"〇","×"),"")</f>
        <v/>
      </c>
      <c r="BH23" s="405">
        <f t="shared" ca="1" si="19"/>
        <v>0</v>
      </c>
      <c r="BI23" s="229" t="str">
        <f ca="1">IF($AD23=2,IF($AX23=1,IF('２個別表'!$AO23=23,"〇","×"),IF(OR('２個別表'!$AO23&lt;19,'２個別表'!$AO23&gt;23),"",IF($BH23&lt;='２個別表'!$BT23,"〇","×"))),"-")</f>
        <v>-</v>
      </c>
      <c r="BJ23" s="414" t="str">
        <f t="shared" ca="1" si="20"/>
        <v>-</v>
      </c>
      <c r="BK23" s="228">
        <f t="shared" ca="1" si="21"/>
        <v>0</v>
      </c>
      <c r="BL23" s="229" t="str">
        <f ca="1">IF($AD23=3,IF(1&lt;='２個別表'!$F23,IF('２個別表'!$W23=1,"〇","×"),""),"")</f>
        <v/>
      </c>
      <c r="BM23" s="209" t="str">
        <f ca="1">IF(AD23=3,IF(AND(OR('２個別表'!BF23="附帯施設",AND(1&lt;='２個別表'!AO23,'２個別表'!AO23&lt;=3)),'２個別表'!BM23&lt;&gt;"",'２個別表'!BN23&lt;&gt;""),1,IF(AND(OR('２個別表'!BF23="附帯施設",AND(1&lt;='２個別表'!AO23,'２個別表'!AO23&lt;=3)),OR('２個別表'!BM23="",'２個別表'!BN23="")),"×",0)),"")</f>
        <v/>
      </c>
      <c r="BN23" s="229" t="str">
        <f ca="1">IF($AD23=3,IF('２個別表'!$BX23&gt;=500000,"〇","×"),"")</f>
        <v/>
      </c>
      <c r="BO23" s="204" t="str">
        <f ca="1">IF(AD23=3,'２個別表'!BY23,"")</f>
        <v/>
      </c>
      <c r="BP23" s="204" t="str">
        <f ca="1">IF(AD23=3,IF(COUNTIF('２個別表'!$Z$11:'２個別表'!Z23,'２個別表'!Z23)=1,BO23,SUMIF('２個別表'!$Z$11:$Z$510,'２個別表'!Z23,$BO$11:$BO$239)),"")</f>
        <v/>
      </c>
      <c r="BQ23" s="213" t="str">
        <f t="shared" ca="1" si="27"/>
        <v/>
      </c>
      <c r="BR23" s="207" t="str">
        <f t="shared" ca="1" si="23"/>
        <v/>
      </c>
      <c r="BS23" s="483" t="str">
        <f ca="1">IF($AD23=3,'２個別表'!$BX23-('２個別表'!$BZ23+'２個別表'!$CC23+'２個別表'!$CD23+'２個別表'!$CE23+'２個別表'!$CF23),"")</f>
        <v/>
      </c>
      <c r="BT23" s="486">
        <f t="shared" ca="1" si="28"/>
        <v>0</v>
      </c>
      <c r="BU23" s="480" t="str">
        <f t="shared" ca="1" si="24"/>
        <v/>
      </c>
    </row>
    <row r="24" spans="1:73">
      <c r="A24" s="770" t="str">
        <f t="shared" ca="1" si="1"/>
        <v>石川県</v>
      </c>
      <c r="B24" s="773">
        <f ca="1">'２個別表'!Q24</f>
        <v>14</v>
      </c>
      <c r="C24" s="774" t="str">
        <f>'２個別表'!$R24</f>
        <v>石川県</v>
      </c>
      <c r="D24" s="774" t="str">
        <f ca="1">'２個別表'!$S24</f>
        <v/>
      </c>
      <c r="E24" s="774" t="str">
        <f ca="1">'２個別表'!$T24</f>
        <v/>
      </c>
      <c r="F24" s="719" t="str">
        <f ca="1">'２個別表'!$W24</f>
        <v/>
      </c>
      <c r="G24" s="719" t="str">
        <f ca="1">IF($F24=1,IF(SUMIF('（様式１号）１総括表'!$B$16:$B$25,A24,'（様式１号）１総括表'!$A$16:$A$25)&gt;0,"〇","✕"),"-")</f>
        <v>-</v>
      </c>
      <c r="H24" s="716" t="str">
        <f ca="1">IF('２個別表'!$Y24=1,IF('２個別表'!$AC24=1,"〇","×"),IF(AND(2&lt;='２個別表'!$AC24,'２個別表'!$AC24&lt;=5),"〇","×"))</f>
        <v>×</v>
      </c>
      <c r="I24" s="716" t="str">
        <f t="shared" ca="1" si="2"/>
        <v>×</v>
      </c>
      <c r="J24" s="207" t="str">
        <f ca="1">'２個別表'!$Z24</f>
        <v/>
      </c>
      <c r="K24" s="207">
        <f ca="1">'２個別表'!$AK24</f>
        <v>0</v>
      </c>
      <c r="L24" s="207" t="str">
        <f ca="1">IF('２個別表'!$AL24=1,1,"")</f>
        <v/>
      </c>
      <c r="M24" s="207" t="str">
        <f ca="1">IF('２個別表'!$AL24="","",IF('２個別表'!$AL24=1,IF(OR('２個別表'!$AM24=1,'２個別表'!$AN24=1),"〇","×")))</f>
        <v/>
      </c>
      <c r="N24" s="204" t="str">
        <f ca="1">'２個別表'!AT24</f>
        <v/>
      </c>
      <c r="O24" s="220" t="str">
        <f ca="1">IF(1&lt;='２個別表'!$F24,IF(AND(1&lt;='２個別表'!$AO24,'２個別表'!$AO24&lt;=3),1,0),"")</f>
        <v/>
      </c>
      <c r="P24" s="229">
        <f ca="1">IF($O24=1,IF(AND('２個別表'!$BF24&lt;&gt;"",AND('２個別表'!$BI24&lt;&gt;1,'２個別表'!$BJ24)),0,1),0)</f>
        <v>0</v>
      </c>
      <c r="Q24" s="220">
        <f ca="1">IF('２個別表'!$BF24&lt;&gt;"",1,0)</f>
        <v>0</v>
      </c>
      <c r="R24" s="220" t="str">
        <f ca="1">IF($Q24=1,IF('２個別表'!$BI24=1,1,0),"")</f>
        <v/>
      </c>
      <c r="S24" s="220" t="str">
        <f ca="1">IF($R24=1,IF('２個別表'!$BJ24&lt;&gt;"","〇","×"),"")</f>
        <v/>
      </c>
      <c r="T24" s="220" t="str">
        <f t="shared" ca="1" si="3"/>
        <v/>
      </c>
      <c r="U24" s="381">
        <f ca="1">IF('２個別表'!$BH24&gt;0,'２個別表'!$BH24,0)</f>
        <v>0</v>
      </c>
      <c r="V24" s="220">
        <f ca="1">IF('２個別表'!$BJ24&lt;&gt;"",1,0)</f>
        <v>0</v>
      </c>
      <c r="W24" s="206">
        <f ca="1">IF(AND($Q24=1,$V24=1),'２個別表'!$CF24,0)</f>
        <v>0</v>
      </c>
      <c r="X24" s="219">
        <f t="shared" ca="1" si="4"/>
        <v>0</v>
      </c>
      <c r="Y24" s="220" t="str">
        <f ca="1">IF(1&lt;='２個別表'!$F24,'２個別表'!$BV24,"")</f>
        <v/>
      </c>
      <c r="Z24" s="220">
        <f ca="1">IF(1&lt;='２個別表'!$F24,'２個別表'!$CG24,0)</f>
        <v>0</v>
      </c>
      <c r="AA24" s="220">
        <f ca="1">IF(OR(0&lt;'２個別表'!$BZ24,0&lt;SUM('２個別表'!$CC24:$CD24)),1,0)</f>
        <v>1</v>
      </c>
      <c r="AB24" s="207">
        <f ca="1">IF(1&lt;='２個別表'!$F24,'２個別表'!$BX24,0)</f>
        <v>0</v>
      </c>
      <c r="AC24" s="207" t="str">
        <f ca="1">IF('２個別表'!$BX24&gt;0,IF(AND('２個別表'!$BV24=1,'２個別表'!$CG24="控除不可"),'２個別表'!$BX24,IF(AND('２個別表'!$BV24=1,'２個別表'!$CG24="80%控除対象"),ROUNDUP('２個別表'!$BX24*102/110,0),IF(AND('２個別表'!$BV24=1,'２個別表'!$CG24="全額控除"),ROUNDUP('２個別表'!$BX24*100/110,0),IF(OR('２個別表'!$BV24=2,'２個別表'!$BV24=3),'２個別表'!$BX24,'２個別表'!$BX24)))),"")</f>
        <v/>
      </c>
      <c r="AD24" s="221" t="str">
        <f ca="1">IF('２個別表'!$W24=1,3,IF(AND('２個別表'!$W24=2,AND(19&lt;='２個別表'!$AO24,'２個別表'!$AO24&lt;=23)),2,IF(AND('２個別表'!$W24=2,OR(AND(1&lt;='２個別表'!$AO24,'２個別表'!$AO24&lt;=18),AND(24&lt;='２個別表'!$AO24,'２個別表'!$AO24&lt;=25))),1,"判定不能")))</f>
        <v>判定不能</v>
      </c>
      <c r="AE24" s="228">
        <f t="shared" ca="1" si="5"/>
        <v>0</v>
      </c>
      <c r="AF24" s="204" t="str">
        <f t="shared" ca="1" si="6"/>
        <v/>
      </c>
      <c r="AG24" s="207" t="str">
        <f ca="1">IF(AND($AD24=1,$U24&gt;0,$V24=1),ROUNDDOWN($AC24*1/2-'２個別表'!$CF24*1/2,0),"")</f>
        <v/>
      </c>
      <c r="AH24" s="207" t="str">
        <f t="shared" ca="1" si="26"/>
        <v/>
      </c>
      <c r="AI24" s="230" t="str">
        <f ca="1">IF(AND($AD24=1,$Q24=1),IF($AB24&gt;0,'２個別表'!$BX24-'２個別表'!$BZ24-'２個別表'!$CF24-'２個別表'!$CC24-'２個別表'!$CD24-'２個別表'!$CE24,0),"")</f>
        <v/>
      </c>
      <c r="AJ24" s="222">
        <f t="shared" ca="1" si="8"/>
        <v>0</v>
      </c>
      <c r="AK24" s="218" t="str">
        <f ca="1">IF($AD24=1,IF('２個別表'!$AQ24=1,1,IF('２個別表'!AQ24="","",)),"")</f>
        <v/>
      </c>
      <c r="AL24" s="207" t="str">
        <f ca="1">IF($AJ24=1,IF($AK24=1,'２個別表'!BU24,""),"")</f>
        <v/>
      </c>
      <c r="AM24" s="204" t="str">
        <f t="shared" ca="1" si="9"/>
        <v/>
      </c>
      <c r="AN24" s="223" t="str">
        <f ca="1">IF($AJ24=1,IF($AK24=1,ROUNDDOWN('２個別表'!$BX24-'２個別表'!$BZ24-'２個別表'!$CC24-'２個別表'!$CD24-'２個別表'!$CE24-'２個別表'!$CF24,0),""),"")</f>
        <v/>
      </c>
      <c r="AO24" s="222">
        <f t="shared" ca="1" si="0"/>
        <v>0</v>
      </c>
      <c r="AP24" s="218">
        <f t="shared" ca="1" si="10"/>
        <v>0</v>
      </c>
      <c r="AQ24" s="218">
        <f t="shared" ca="1" si="11"/>
        <v>0</v>
      </c>
      <c r="AR24" s="213">
        <f ca="1">IF('２個別表'!$AC24=1,1,0)</f>
        <v>0</v>
      </c>
      <c r="AS24" s="204" t="str">
        <f t="shared" ca="1" si="12"/>
        <v/>
      </c>
      <c r="AT24" s="204" t="str">
        <f t="shared" ca="1" si="13"/>
        <v/>
      </c>
      <c r="AU24" s="230" t="str">
        <f ca="1">IF($AD24=1,IF($AQ24=1,ROUNDDOWN('２個別表'!$BX24-'２個別表'!$BZ24-'２個別表'!$CC24-'２個別表'!$CD24-'２個別表'!$CE24-'２個別表'!$CF24,0),""),"")</f>
        <v/>
      </c>
      <c r="AV24" s="391">
        <f t="shared" ca="1" si="14"/>
        <v>0</v>
      </c>
      <c r="AW24" s="401" t="str">
        <f t="shared" ca="1" si="15"/>
        <v>-</v>
      </c>
      <c r="AX24" s="228">
        <f ca="1">IF($AD24=2,IF('２個別表'!$BS24=1,1,0),0)</f>
        <v>0</v>
      </c>
      <c r="AY24" s="213" t="str">
        <f t="shared" ca="1" si="16"/>
        <v/>
      </c>
      <c r="AZ24" s="409" t="str">
        <f ca="1">IF(AND($AD24=2,$AX24=1),'２個別表'!$BX24-('２個別表'!$BZ24+'２個別表'!$CC24+'２個別表'!$CD24+'２個別表'!$CE24+'２個別表'!$CF24),"")</f>
        <v/>
      </c>
      <c r="BA24" s="228">
        <f ca="1">IF($AD24=2,IF('２個別表'!$BS24&lt;&gt;1,1,0),0)</f>
        <v>0</v>
      </c>
      <c r="BB24" s="404">
        <f t="shared" ca="1" si="17"/>
        <v>0</v>
      </c>
      <c r="BC24" s="207" t="str">
        <f ca="1">IF(AND($AD24=2,$BA24=1),'２個別表'!$BT24,"")</f>
        <v/>
      </c>
      <c r="BD24" s="207" t="str">
        <f t="shared" ca="1" si="18"/>
        <v/>
      </c>
      <c r="BE24" s="207" t="str">
        <f ca="1">IF(AND($AD24=2,$BA24=1),'２個別表'!$BW24-('２個別表'!$BZ24+'２個別表'!$CC24+'２個別表'!$CD24+'２個別表'!$CE24+'２個別表'!$CF24),"")</f>
        <v/>
      </c>
      <c r="BF24" s="207" t="str">
        <f ca="1">IF(AND($AD24=2,$BA24=1),'２個別表'!$CC24+'２個別表'!$CD24,"")</f>
        <v/>
      </c>
      <c r="BG24" s="406" t="str">
        <f ca="1">IF($BB24=1,IF(SUM('２個別表'!$BY24,'２個別表'!$CF24*0.5)&lt;='２個別表'!$BX24*0.5,"〇","×"),"")</f>
        <v/>
      </c>
      <c r="BH24" s="405">
        <f t="shared" ca="1" si="19"/>
        <v>0</v>
      </c>
      <c r="BI24" s="229" t="str">
        <f ca="1">IF($AD24=2,IF($AX24=1,IF('２個別表'!$AO24=23,"〇","×"),IF(OR('２個別表'!$AO24&lt;19,'２個別表'!$AO24&gt;23),"",IF($BH24&lt;='２個別表'!$BT24,"〇","×"))),"-")</f>
        <v>-</v>
      </c>
      <c r="BJ24" s="414" t="str">
        <f t="shared" ca="1" si="20"/>
        <v>-</v>
      </c>
      <c r="BK24" s="228">
        <f t="shared" ca="1" si="21"/>
        <v>0</v>
      </c>
      <c r="BL24" s="229" t="str">
        <f ca="1">IF($AD24=3,IF(1&lt;='２個別表'!$F24,IF('２個別表'!$W24=1,"〇","×"),""),"")</f>
        <v/>
      </c>
      <c r="BM24" s="209" t="str">
        <f ca="1">IF(AD24=3,IF(AND(OR('２個別表'!BF24="附帯施設",AND(1&lt;='２個別表'!AO24,'２個別表'!AO24&lt;=3)),'２個別表'!BM24&lt;&gt;"",'２個別表'!BN24&lt;&gt;""),1,IF(AND(OR('２個別表'!BF24="附帯施設",AND(1&lt;='２個別表'!AO24,'２個別表'!AO24&lt;=3)),OR('２個別表'!BM24="",'２個別表'!BN24="")),"×",0)),"")</f>
        <v/>
      </c>
      <c r="BN24" s="229" t="str">
        <f ca="1">IF($AD24=3,IF('２個別表'!$BX24&gt;=500000,"〇","×"),"")</f>
        <v/>
      </c>
      <c r="BO24" s="204" t="str">
        <f ca="1">IF(AD24=3,'２個別表'!BY24,"")</f>
        <v/>
      </c>
      <c r="BP24" s="204" t="str">
        <f ca="1">IF(AD24=3,IF(COUNTIF('２個別表'!$Z$11:'２個別表'!Z24,'２個別表'!Z24)=1,BO24,SUMIF('２個別表'!$Z$11:$Z$510,'２個別表'!Z24,$BO$11:$BO$239)),"")</f>
        <v/>
      </c>
      <c r="BQ24" s="213" t="str">
        <f t="shared" ca="1" si="27"/>
        <v/>
      </c>
      <c r="BR24" s="207" t="str">
        <f t="shared" ca="1" si="23"/>
        <v/>
      </c>
      <c r="BS24" s="483" t="str">
        <f ca="1">IF($AD24=3,'２個別表'!$BX24-('２個別表'!$BZ24+'２個別表'!$CC24+'２個別表'!$CD24+'２個別表'!$CE24+'２個別表'!$CF24),"")</f>
        <v/>
      </c>
      <c r="BT24" s="486">
        <f t="shared" ca="1" si="28"/>
        <v>0</v>
      </c>
      <c r="BU24" s="480" t="str">
        <f t="shared" ca="1" si="24"/>
        <v/>
      </c>
    </row>
    <row r="25" spans="1:73">
      <c r="A25" s="770" t="str">
        <f t="shared" ca="1" si="1"/>
        <v>石川県</v>
      </c>
      <c r="B25" s="773">
        <f ca="1">'２個別表'!Q25</f>
        <v>15</v>
      </c>
      <c r="C25" s="774" t="str">
        <f>'２個別表'!$R25</f>
        <v>石川県</v>
      </c>
      <c r="D25" s="774" t="str">
        <f ca="1">'２個別表'!$S25</f>
        <v/>
      </c>
      <c r="E25" s="774" t="str">
        <f ca="1">'２個別表'!$T25</f>
        <v/>
      </c>
      <c r="F25" s="719" t="str">
        <f ca="1">'２個別表'!$W25</f>
        <v/>
      </c>
      <c r="G25" s="719" t="str">
        <f ca="1">IF($F25=1,IF(SUMIF('（様式１号）１総括表'!$B$16:$B$25,A25,'（様式１号）１総括表'!$A$16:$A$25)&gt;0,"〇","✕"),"-")</f>
        <v>-</v>
      </c>
      <c r="H25" s="716" t="str">
        <f ca="1">IF('２個別表'!$Y25=1,IF('２個別表'!$AC25=1,"〇","×"),IF(AND(2&lt;='２個別表'!$AC25,'２個別表'!$AC25&lt;=5),"〇","×"))</f>
        <v>×</v>
      </c>
      <c r="I25" s="716" t="str">
        <f t="shared" ca="1" si="2"/>
        <v>×</v>
      </c>
      <c r="J25" s="207" t="str">
        <f ca="1">'２個別表'!$Z25</f>
        <v/>
      </c>
      <c r="K25" s="207">
        <f ca="1">'２個別表'!$AK25</f>
        <v>0</v>
      </c>
      <c r="L25" s="207" t="str">
        <f ca="1">IF('２個別表'!$AL25=1,1,"")</f>
        <v/>
      </c>
      <c r="M25" s="207" t="str">
        <f ca="1">IF('２個別表'!$AL25="","",IF('２個別表'!$AL25=1,IF(OR('２個別表'!$AM25=1,'２個別表'!$AN25=1),"〇","×")))</f>
        <v/>
      </c>
      <c r="N25" s="204" t="str">
        <f ca="1">'２個別表'!AT25</f>
        <v/>
      </c>
      <c r="O25" s="220" t="str">
        <f ca="1">IF(1&lt;='２個別表'!$F25,IF(AND(1&lt;='２個別表'!$AO25,'２個別表'!$AO25&lt;=3),1,0),"")</f>
        <v/>
      </c>
      <c r="P25" s="229">
        <f ca="1">IF($O25=1,IF(AND('２個別表'!$BF25&lt;&gt;"",AND('２個別表'!$BI25&lt;&gt;1,'２個別表'!$BJ25)),0,1),0)</f>
        <v>0</v>
      </c>
      <c r="Q25" s="220">
        <f ca="1">IF('２個別表'!$BF25&lt;&gt;"",1,0)</f>
        <v>0</v>
      </c>
      <c r="R25" s="220" t="str">
        <f ca="1">IF($Q25=1,IF('２個別表'!$BI25=1,1,0),"")</f>
        <v/>
      </c>
      <c r="S25" s="220" t="str">
        <f ca="1">IF($R25=1,IF('２個別表'!$BJ25&lt;&gt;"","〇","×"),"")</f>
        <v/>
      </c>
      <c r="T25" s="220" t="str">
        <f t="shared" ca="1" si="3"/>
        <v/>
      </c>
      <c r="U25" s="381">
        <f ca="1">IF('２個別表'!$BH25&gt;0,'２個別表'!$BH25,0)</f>
        <v>0</v>
      </c>
      <c r="V25" s="220">
        <f ca="1">IF('２個別表'!$BJ25&lt;&gt;"",1,0)</f>
        <v>0</v>
      </c>
      <c r="W25" s="206">
        <f ca="1">IF(AND($Q25=1,$V25=1),'２個別表'!$CF25,0)</f>
        <v>0</v>
      </c>
      <c r="X25" s="219">
        <f t="shared" ca="1" si="4"/>
        <v>0</v>
      </c>
      <c r="Y25" s="220" t="str">
        <f ca="1">IF(1&lt;='２個別表'!$F25,'２個別表'!$BV25,"")</f>
        <v/>
      </c>
      <c r="Z25" s="220">
        <f ca="1">IF(1&lt;='２個別表'!$F25,'２個別表'!$CG25,0)</f>
        <v>0</v>
      </c>
      <c r="AA25" s="220">
        <f ca="1">IF(OR(0&lt;'２個別表'!$BZ25,0&lt;SUM('２個別表'!$CC25:$CD25)),1,0)</f>
        <v>1</v>
      </c>
      <c r="AB25" s="207">
        <f ca="1">IF(1&lt;='２個別表'!$F25,'２個別表'!$BX25,0)</f>
        <v>0</v>
      </c>
      <c r="AC25" s="207" t="str">
        <f ca="1">IF('２個別表'!$BX25&gt;0,IF(AND('２個別表'!$BV25=1,'２個別表'!$CG25="控除不可"),'２個別表'!$BX25,IF(AND('２個別表'!$BV25=1,'２個別表'!$CG25="80%控除対象"),ROUNDUP('２個別表'!$BX25*102/110,0),IF(AND('２個別表'!$BV25=1,'２個別表'!$CG25="全額控除"),ROUNDUP('２個別表'!$BX25*100/110,0),IF(OR('２個別表'!$BV25=2,'２個別表'!$BV25=3),'２個別表'!$BX25,'２個別表'!$BX25)))),"")</f>
        <v/>
      </c>
      <c r="AD25" s="221" t="str">
        <f ca="1">IF('２個別表'!$W25=1,3,IF(AND('２個別表'!$W25=2,AND(19&lt;='２個別表'!$AO25,'２個別表'!$AO25&lt;=23)),2,IF(AND('２個別表'!$W25=2,OR(AND(1&lt;='２個別表'!$AO25,'２個別表'!$AO25&lt;=18),AND(24&lt;='２個別表'!$AO25,'２個別表'!$AO25&lt;=25))),1,"判定不能")))</f>
        <v>判定不能</v>
      </c>
      <c r="AE25" s="228">
        <f t="shared" ca="1" si="5"/>
        <v>0</v>
      </c>
      <c r="AF25" s="204" t="str">
        <f t="shared" ca="1" si="6"/>
        <v/>
      </c>
      <c r="AG25" s="207" t="str">
        <f ca="1">IF(AND($AD25=1,$U25&gt;0,$V25=1),ROUNDDOWN($AC25*1/2-'２個別表'!$CF25*1/2,0),"")</f>
        <v/>
      </c>
      <c r="AH25" s="207" t="str">
        <f t="shared" ca="1" si="26"/>
        <v/>
      </c>
      <c r="AI25" s="230" t="str">
        <f ca="1">IF(AND($AD25=1,$Q25=1),IF($AB25&gt;0,'２個別表'!$BX25-'２個別表'!$BZ25-'２個別表'!$CF25-'２個別表'!$CC25-'２個別表'!$CD25-'２個別表'!$CE25,0),"")</f>
        <v/>
      </c>
      <c r="AJ25" s="222">
        <f t="shared" ca="1" si="8"/>
        <v>0</v>
      </c>
      <c r="AK25" s="218" t="str">
        <f ca="1">IF($AD25=1,IF('２個別表'!$AQ25=1,1,IF('２個別表'!AQ25="","",)),"")</f>
        <v/>
      </c>
      <c r="AL25" s="207" t="str">
        <f ca="1">IF($AJ25=1,IF($AK25=1,'２個別表'!BU25,""),"")</f>
        <v/>
      </c>
      <c r="AM25" s="204" t="str">
        <f t="shared" ca="1" si="9"/>
        <v/>
      </c>
      <c r="AN25" s="223" t="str">
        <f ca="1">IF($AJ25=1,IF($AK25=1,ROUNDDOWN('２個別表'!$BX25-'２個別表'!$BZ25-'２個別表'!$CC25-'２個別表'!$CD25-'２個別表'!$CE25-'２個別表'!$CF25,0),""),"")</f>
        <v/>
      </c>
      <c r="AO25" s="222">
        <f t="shared" ca="1" si="0"/>
        <v>0</v>
      </c>
      <c r="AP25" s="218">
        <f t="shared" ca="1" si="10"/>
        <v>0</v>
      </c>
      <c r="AQ25" s="218">
        <f t="shared" ca="1" si="11"/>
        <v>0</v>
      </c>
      <c r="AR25" s="213">
        <f ca="1">IF('２個別表'!$AC25=1,1,0)</f>
        <v>0</v>
      </c>
      <c r="AS25" s="204" t="str">
        <f t="shared" ca="1" si="12"/>
        <v/>
      </c>
      <c r="AT25" s="204" t="str">
        <f t="shared" ca="1" si="13"/>
        <v/>
      </c>
      <c r="AU25" s="230" t="str">
        <f ca="1">IF($AD25=1,IF($AQ25=1,ROUNDDOWN('２個別表'!$BX25-'２個別表'!$BZ25-'２個別表'!$CC25-'２個別表'!$CD25-'２個別表'!$CE25-'２個別表'!$CF25,0),""),"")</f>
        <v/>
      </c>
      <c r="AV25" s="391">
        <f t="shared" ca="1" si="14"/>
        <v>0</v>
      </c>
      <c r="AW25" s="401" t="str">
        <f t="shared" ca="1" si="15"/>
        <v>-</v>
      </c>
      <c r="AX25" s="228">
        <f ca="1">IF($AD25=2,IF('２個別表'!$BS25=1,1,0),0)</f>
        <v>0</v>
      </c>
      <c r="AY25" s="213" t="str">
        <f t="shared" ca="1" si="16"/>
        <v/>
      </c>
      <c r="AZ25" s="409" t="str">
        <f ca="1">IF(AND($AD25=2,$AX25=1),'２個別表'!$BX25-('２個別表'!$BZ25+'２個別表'!$CC25+'２個別表'!$CD25+'２個別表'!$CE25+'２個別表'!$CF25),"")</f>
        <v/>
      </c>
      <c r="BA25" s="228">
        <f ca="1">IF($AD25=2,IF('２個別表'!$BS25&lt;&gt;1,1,0),0)</f>
        <v>0</v>
      </c>
      <c r="BB25" s="404">
        <f t="shared" ca="1" si="17"/>
        <v>0</v>
      </c>
      <c r="BC25" s="207" t="str">
        <f ca="1">IF(AND($AD25=2,$BA25=1),'２個別表'!$BT25,"")</f>
        <v/>
      </c>
      <c r="BD25" s="207" t="str">
        <f t="shared" ca="1" si="18"/>
        <v/>
      </c>
      <c r="BE25" s="207" t="str">
        <f ca="1">IF(AND($AD25=2,$BA25=1),'２個別表'!$BW25-('２個別表'!$BZ25+'２個別表'!$CC25+'２個別表'!$CD25+'２個別表'!$CE25+'２個別表'!$CF25),"")</f>
        <v/>
      </c>
      <c r="BF25" s="207" t="str">
        <f ca="1">IF(AND($AD25=2,$BA25=1),'２個別表'!$CC25+'２個別表'!$CD25,"")</f>
        <v/>
      </c>
      <c r="BG25" s="406" t="str">
        <f ca="1">IF($BB25=1,IF(SUM('２個別表'!$BY25,'２個別表'!$CF25*0.5)&lt;='２個別表'!$BX25*0.5,"〇","×"),"")</f>
        <v/>
      </c>
      <c r="BH25" s="405">
        <f t="shared" ca="1" si="19"/>
        <v>0</v>
      </c>
      <c r="BI25" s="229" t="str">
        <f ca="1">IF($AD25=2,IF($AX25=1,IF('２個別表'!$AO25=23,"〇","×"),IF(OR('２個別表'!$AO25&lt;19,'２個別表'!$AO25&gt;23),"",IF($BH25&lt;='２個別表'!$BT25,"〇","×"))),"-")</f>
        <v>-</v>
      </c>
      <c r="BJ25" s="414" t="str">
        <f t="shared" ca="1" si="20"/>
        <v>-</v>
      </c>
      <c r="BK25" s="228">
        <f t="shared" ca="1" si="21"/>
        <v>0</v>
      </c>
      <c r="BL25" s="229" t="str">
        <f ca="1">IF($AD25=3,IF(1&lt;='２個別表'!$F25,IF('２個別表'!$W25=1,"〇","×"),""),"")</f>
        <v/>
      </c>
      <c r="BM25" s="209" t="str">
        <f ca="1">IF(AD25=3,IF(AND(OR('２個別表'!BF25="附帯施設",AND(1&lt;='２個別表'!AO25,'２個別表'!AO25&lt;=3)),'２個別表'!BM25&lt;&gt;"",'２個別表'!BN25&lt;&gt;""),1,IF(AND(OR('２個別表'!BF25="附帯施設",AND(1&lt;='２個別表'!AO25,'２個別表'!AO25&lt;=3)),OR('２個別表'!BM25="",'２個別表'!BN25="")),"×",0)),"")</f>
        <v/>
      </c>
      <c r="BN25" s="229" t="str">
        <f ca="1">IF($AD25=3,IF('２個別表'!$BX25&gt;=500000,"〇","×"),"")</f>
        <v/>
      </c>
      <c r="BO25" s="204" t="str">
        <f ca="1">IF(AD25=3,'２個別表'!BY25,"")</f>
        <v/>
      </c>
      <c r="BP25" s="204" t="str">
        <f ca="1">IF(AD25=3,IF(COUNTIF('２個別表'!$Z$11:'２個別表'!Z25,'２個別表'!Z25)=1,BO25,SUMIF('２個別表'!$Z$11:$Z$510,'２個別表'!Z25,$BO$11:$BO$239)),"")</f>
        <v/>
      </c>
      <c r="BQ25" s="213" t="str">
        <f t="shared" ca="1" si="27"/>
        <v/>
      </c>
      <c r="BR25" s="207" t="str">
        <f t="shared" ca="1" si="23"/>
        <v/>
      </c>
      <c r="BS25" s="483" t="str">
        <f ca="1">IF($AD25=3,'２個別表'!$BX25-('２個別表'!$BZ25+'２個別表'!$CC25+'２個別表'!$CD25+'２個別表'!$CE25+'２個別表'!$CF25),"")</f>
        <v/>
      </c>
      <c r="BT25" s="486">
        <f t="shared" ca="1" si="28"/>
        <v>0</v>
      </c>
      <c r="BU25" s="480" t="str">
        <f t="shared" ca="1" si="24"/>
        <v/>
      </c>
    </row>
    <row r="26" spans="1:73">
      <c r="A26" s="770" t="str">
        <f t="shared" ca="1" si="1"/>
        <v>石川県</v>
      </c>
      <c r="B26" s="773">
        <f ca="1">'２個別表'!Q26</f>
        <v>16</v>
      </c>
      <c r="C26" s="774" t="str">
        <f>'２個別表'!$R26</f>
        <v>石川県</v>
      </c>
      <c r="D26" s="774" t="str">
        <f ca="1">'２個別表'!$S26</f>
        <v/>
      </c>
      <c r="E26" s="774" t="str">
        <f ca="1">'２個別表'!$T26</f>
        <v/>
      </c>
      <c r="F26" s="719" t="str">
        <f ca="1">'２個別表'!$W26</f>
        <v/>
      </c>
      <c r="G26" s="719" t="str">
        <f ca="1">IF($F26=1,IF(SUMIF('（様式１号）１総括表'!$B$16:$B$25,A26,'（様式１号）１総括表'!$A$16:$A$25)&gt;0,"〇","✕"),"-")</f>
        <v>-</v>
      </c>
      <c r="H26" s="716" t="str">
        <f ca="1">IF('２個別表'!$Y26=1,IF('２個別表'!$AC26=1,"〇","×"),IF(AND(2&lt;='２個別表'!$AC26,'２個別表'!$AC26&lt;=5),"〇","×"))</f>
        <v>×</v>
      </c>
      <c r="I26" s="716" t="str">
        <f t="shared" ca="1" si="2"/>
        <v>×</v>
      </c>
      <c r="J26" s="207" t="str">
        <f ca="1">'２個別表'!$Z26</f>
        <v/>
      </c>
      <c r="K26" s="207">
        <f ca="1">'２個別表'!$AK26</f>
        <v>0</v>
      </c>
      <c r="L26" s="207" t="str">
        <f ca="1">IF('２個別表'!$AL26=1,1,"")</f>
        <v/>
      </c>
      <c r="M26" s="207" t="str">
        <f ca="1">IF('２個別表'!$AL26="","",IF('２個別表'!$AL26=1,IF(OR('２個別表'!$AM26=1,'２個別表'!$AN26=1),"〇","×")))</f>
        <v/>
      </c>
      <c r="N26" s="204" t="str">
        <f ca="1">'２個別表'!AT26</f>
        <v/>
      </c>
      <c r="O26" s="220" t="str">
        <f ca="1">IF(1&lt;='２個別表'!$F26,IF(AND(1&lt;='２個別表'!$AO26,'２個別表'!$AO26&lt;=3),1,0),"")</f>
        <v/>
      </c>
      <c r="P26" s="229">
        <f ca="1">IF($O26=1,IF(AND('２個別表'!$BF26&lt;&gt;"",AND('２個別表'!$BI26&lt;&gt;1,'２個別表'!$BJ26)),0,1),0)</f>
        <v>0</v>
      </c>
      <c r="Q26" s="220">
        <f ca="1">IF('２個別表'!$BF26&lt;&gt;"",1,0)</f>
        <v>0</v>
      </c>
      <c r="R26" s="220" t="str">
        <f ca="1">IF($Q26=1,IF('２個別表'!$BI26=1,1,0),"")</f>
        <v/>
      </c>
      <c r="S26" s="220" t="str">
        <f ca="1">IF($R26=1,IF('２個別表'!$BJ26&lt;&gt;"","〇","×"),"")</f>
        <v/>
      </c>
      <c r="T26" s="220" t="str">
        <f t="shared" ca="1" si="3"/>
        <v/>
      </c>
      <c r="U26" s="381">
        <f ca="1">IF('２個別表'!$BH26&gt;0,'２個別表'!$BH26,0)</f>
        <v>0</v>
      </c>
      <c r="V26" s="220">
        <f ca="1">IF('２個別表'!$BJ26&lt;&gt;"",1,0)</f>
        <v>0</v>
      </c>
      <c r="W26" s="206">
        <f ca="1">IF(AND($Q26=1,$V26=1),'２個別表'!$CF26,0)</f>
        <v>0</v>
      </c>
      <c r="X26" s="219">
        <f t="shared" ca="1" si="4"/>
        <v>0</v>
      </c>
      <c r="Y26" s="220" t="str">
        <f ca="1">IF(1&lt;='２個別表'!$F26,'２個別表'!$BV26,"")</f>
        <v/>
      </c>
      <c r="Z26" s="220">
        <f ca="1">IF(1&lt;='２個別表'!$F26,'２個別表'!$CG26,0)</f>
        <v>0</v>
      </c>
      <c r="AA26" s="220">
        <f ca="1">IF(OR(0&lt;'２個別表'!$BZ26,0&lt;SUM('２個別表'!$CC26:$CD26)),1,0)</f>
        <v>1</v>
      </c>
      <c r="AB26" s="207">
        <f ca="1">IF(1&lt;='２個別表'!$F26,'２個別表'!$BX26,0)</f>
        <v>0</v>
      </c>
      <c r="AC26" s="207" t="str">
        <f ca="1">IF('２個別表'!$BX26&gt;0,IF(AND('２個別表'!$BV26=1,'２個別表'!$CG26="控除不可"),'２個別表'!$BX26,IF(AND('２個別表'!$BV26=1,'２個別表'!$CG26="80%控除対象"),ROUNDUP('２個別表'!$BX26*102/110,0),IF(AND('２個別表'!$BV26=1,'２個別表'!$CG26="全額控除"),ROUNDUP('２個別表'!$BX26*100/110,0),IF(OR('２個別表'!$BV26=2,'２個別表'!$BV26=3),'２個別表'!$BX26,'２個別表'!$BX26)))),"")</f>
        <v/>
      </c>
      <c r="AD26" s="221" t="str">
        <f ca="1">IF('２個別表'!$W26=1,3,IF(AND('２個別表'!$W26=2,AND(19&lt;='２個別表'!$AO26,'２個別表'!$AO26&lt;=23)),2,IF(AND('２個別表'!$W26=2,OR(AND(1&lt;='２個別表'!$AO26,'２個別表'!$AO26&lt;=18),AND(24&lt;='２個別表'!$AO26,'２個別表'!$AO26&lt;=25))),1,"判定不能")))</f>
        <v>判定不能</v>
      </c>
      <c r="AE26" s="228">
        <f t="shared" ca="1" si="5"/>
        <v>0</v>
      </c>
      <c r="AF26" s="204" t="str">
        <f t="shared" ca="1" si="6"/>
        <v/>
      </c>
      <c r="AG26" s="207" t="str">
        <f ca="1">IF(AND($AD26=1,$U26&gt;0,$V26=1),ROUNDDOWN($AC26*1/2-'２個別表'!$CF26*1/2,0),"")</f>
        <v/>
      </c>
      <c r="AH26" s="207" t="str">
        <f t="shared" ca="1" si="26"/>
        <v/>
      </c>
      <c r="AI26" s="230" t="str">
        <f ca="1">IF(AND($AD26=1,$Q26=1),IF($AB26&gt;0,'２個別表'!$BX26-'２個別表'!$BZ26-'２個別表'!$CF26-'２個別表'!$CC26-'２個別表'!$CD26-'２個別表'!$CE26,0),"")</f>
        <v/>
      </c>
      <c r="AJ26" s="222">
        <f t="shared" ca="1" si="8"/>
        <v>0</v>
      </c>
      <c r="AK26" s="218" t="str">
        <f ca="1">IF($AD26=1,IF('２個別表'!$AQ26=1,1,IF('２個別表'!AQ26="","",)),"")</f>
        <v/>
      </c>
      <c r="AL26" s="207" t="str">
        <f ca="1">IF($AJ26=1,IF($AK26=1,'２個別表'!BU26,""),"")</f>
        <v/>
      </c>
      <c r="AM26" s="204" t="str">
        <f t="shared" ca="1" si="9"/>
        <v/>
      </c>
      <c r="AN26" s="223" t="str">
        <f ca="1">IF($AJ26=1,IF($AK26=1,ROUNDDOWN('２個別表'!$BX26-'２個別表'!$BZ26-'２個別表'!$CC26-'２個別表'!$CD26-'２個別表'!$CE26-'２個別表'!$CF26,0),""),"")</f>
        <v/>
      </c>
      <c r="AO26" s="222">
        <f t="shared" ca="1" si="0"/>
        <v>0</v>
      </c>
      <c r="AP26" s="218">
        <f t="shared" ca="1" si="10"/>
        <v>0</v>
      </c>
      <c r="AQ26" s="218">
        <f t="shared" ca="1" si="11"/>
        <v>0</v>
      </c>
      <c r="AR26" s="213">
        <f ca="1">IF('２個別表'!$AC26=1,1,0)</f>
        <v>0</v>
      </c>
      <c r="AS26" s="204" t="str">
        <f t="shared" ca="1" si="12"/>
        <v/>
      </c>
      <c r="AT26" s="204" t="str">
        <f t="shared" ca="1" si="13"/>
        <v/>
      </c>
      <c r="AU26" s="230" t="str">
        <f ca="1">IF($AD26=1,IF($AQ26=1,ROUNDDOWN('２個別表'!$BX26-'２個別表'!$BZ26-'２個別表'!$CC26-'２個別表'!$CD26-'２個別表'!$CE26-'２個別表'!$CF26,0),""),"")</f>
        <v/>
      </c>
      <c r="AV26" s="391">
        <f t="shared" ca="1" si="14"/>
        <v>0</v>
      </c>
      <c r="AW26" s="401" t="str">
        <f t="shared" ca="1" si="15"/>
        <v>-</v>
      </c>
      <c r="AX26" s="228">
        <f ca="1">IF($AD26=2,IF('２個別表'!$BS26=1,1,0),0)</f>
        <v>0</v>
      </c>
      <c r="AY26" s="213" t="str">
        <f t="shared" ca="1" si="16"/>
        <v/>
      </c>
      <c r="AZ26" s="409" t="str">
        <f ca="1">IF(AND($AD26=2,$AX26=1),'２個別表'!$BX26-('２個別表'!$BZ26+'２個別表'!$CC26+'２個別表'!$CD26+'２個別表'!$CE26+'２個別表'!$CF26),"")</f>
        <v/>
      </c>
      <c r="BA26" s="228">
        <f ca="1">IF($AD26=2,IF('２個別表'!$BS26&lt;&gt;1,1,0),0)</f>
        <v>0</v>
      </c>
      <c r="BB26" s="404">
        <f t="shared" ca="1" si="17"/>
        <v>0</v>
      </c>
      <c r="BC26" s="207" t="str">
        <f ca="1">IF(AND($AD26=2,$BA26=1),'２個別表'!$BT26,"")</f>
        <v/>
      </c>
      <c r="BD26" s="207" t="str">
        <f t="shared" ca="1" si="18"/>
        <v/>
      </c>
      <c r="BE26" s="207" t="str">
        <f ca="1">IF(AND($AD26=2,$BA26=1),'２個別表'!$BW26-('２個別表'!$BZ26+'２個別表'!$CC26+'２個別表'!$CD26+'２個別表'!$CE26+'２個別表'!$CF26),"")</f>
        <v/>
      </c>
      <c r="BF26" s="207" t="str">
        <f ca="1">IF(AND($AD26=2,$BA26=1),'２個別表'!$CC26+'２個別表'!$CD26,"")</f>
        <v/>
      </c>
      <c r="BG26" s="406" t="str">
        <f ca="1">IF($BB26=1,IF(SUM('２個別表'!$BY26,'２個別表'!$CF26*0.5)&lt;='２個別表'!$BX26*0.5,"〇","×"),"")</f>
        <v/>
      </c>
      <c r="BH26" s="405">
        <f t="shared" ca="1" si="19"/>
        <v>0</v>
      </c>
      <c r="BI26" s="229" t="str">
        <f ca="1">IF($AD26=2,IF($AX26=1,IF('２個別表'!$AO26=23,"〇","×"),IF(OR('２個別表'!$AO26&lt;19,'２個別表'!$AO26&gt;23),"",IF($BH26&lt;='２個別表'!$BT26,"〇","×"))),"-")</f>
        <v>-</v>
      </c>
      <c r="BJ26" s="414" t="str">
        <f t="shared" ca="1" si="20"/>
        <v>-</v>
      </c>
      <c r="BK26" s="228">
        <f t="shared" ca="1" si="21"/>
        <v>0</v>
      </c>
      <c r="BL26" s="229" t="str">
        <f ca="1">IF($AD26=3,IF(1&lt;='２個別表'!$F26,IF('２個別表'!$W26=1,"〇","×"),""),"")</f>
        <v/>
      </c>
      <c r="BM26" s="209" t="str">
        <f ca="1">IF(AD26=3,IF(AND(OR('２個別表'!BF26="附帯施設",AND(1&lt;='２個別表'!AO26,'２個別表'!AO26&lt;=3)),'２個別表'!BM26&lt;&gt;"",'２個別表'!BN26&lt;&gt;""),1,IF(AND(OR('２個別表'!BF26="附帯施設",AND(1&lt;='２個別表'!AO26,'２個別表'!AO26&lt;=3)),OR('２個別表'!BM26="",'２個別表'!BN26="")),"×",0)),"")</f>
        <v/>
      </c>
      <c r="BN26" s="229" t="str">
        <f ca="1">IF($AD26=3,IF('２個別表'!$BX26&gt;=500000,"〇","×"),"")</f>
        <v/>
      </c>
      <c r="BO26" s="204" t="str">
        <f ca="1">IF(AD26=3,'２個別表'!BY26,"")</f>
        <v/>
      </c>
      <c r="BP26" s="204" t="str">
        <f ca="1">IF(AD26=3,IF(COUNTIF('２個別表'!$Z$11:'２個別表'!Z26,'２個別表'!Z26)=1,BO26,SUMIF('２個別表'!$Z$11:$Z$510,'２個別表'!Z26,$BO$11:$BO$239)),"")</f>
        <v/>
      </c>
      <c r="BQ26" s="213" t="str">
        <f t="shared" ca="1" si="27"/>
        <v/>
      </c>
      <c r="BR26" s="207" t="str">
        <f t="shared" ca="1" si="23"/>
        <v/>
      </c>
      <c r="BS26" s="483" t="str">
        <f ca="1">IF($AD26=3,'２個別表'!$BX26-('２個別表'!$BZ26+'２個別表'!$CC26+'２個別表'!$CD26+'２個別表'!$CE26+'２個別表'!$CF26),"")</f>
        <v/>
      </c>
      <c r="BT26" s="486">
        <f t="shared" ca="1" si="28"/>
        <v>0</v>
      </c>
      <c r="BU26" s="480" t="str">
        <f t="shared" ca="1" si="24"/>
        <v/>
      </c>
    </row>
    <row r="27" spans="1:73">
      <c r="A27" s="770" t="str">
        <f t="shared" ca="1" si="1"/>
        <v>石川県</v>
      </c>
      <c r="B27" s="773">
        <f ca="1">'２個別表'!Q27</f>
        <v>17</v>
      </c>
      <c r="C27" s="774" t="str">
        <f>'２個別表'!$R27</f>
        <v>石川県</v>
      </c>
      <c r="D27" s="774" t="str">
        <f ca="1">'２個別表'!$S27</f>
        <v/>
      </c>
      <c r="E27" s="774" t="str">
        <f ca="1">'２個別表'!$T27</f>
        <v/>
      </c>
      <c r="F27" s="719" t="str">
        <f ca="1">'２個別表'!$W27</f>
        <v/>
      </c>
      <c r="G27" s="719" t="str">
        <f ca="1">IF($F27=1,IF(SUMIF('（様式１号）１総括表'!$B$16:$B$25,A27,'（様式１号）１総括表'!$A$16:$A$25)&gt;0,"〇","✕"),"-")</f>
        <v>-</v>
      </c>
      <c r="H27" s="716" t="str">
        <f ca="1">IF('２個別表'!$Y27=1,IF('２個別表'!$AC27=1,"〇","×"),IF(AND(2&lt;='２個別表'!$AC27,'２個別表'!$AC27&lt;=5),"〇","×"))</f>
        <v>×</v>
      </c>
      <c r="I27" s="716" t="str">
        <f t="shared" ca="1" si="2"/>
        <v>×</v>
      </c>
      <c r="J27" s="207" t="str">
        <f ca="1">'２個別表'!$Z27</f>
        <v/>
      </c>
      <c r="K27" s="207">
        <f ca="1">'２個別表'!$AK27</f>
        <v>0</v>
      </c>
      <c r="L27" s="207" t="str">
        <f ca="1">IF('２個別表'!$AL27=1,1,"")</f>
        <v/>
      </c>
      <c r="M27" s="207" t="str">
        <f ca="1">IF('２個別表'!$AL27="","",IF('２個別表'!$AL27=1,IF(OR('２個別表'!$AM27=1,'２個別表'!$AN27=1),"〇","×")))</f>
        <v/>
      </c>
      <c r="N27" s="204" t="str">
        <f ca="1">'２個別表'!AT27</f>
        <v/>
      </c>
      <c r="O27" s="220" t="str">
        <f ca="1">IF(1&lt;='２個別表'!$F27,IF(AND(1&lt;='２個別表'!$AO27,'２個別表'!$AO27&lt;=3),1,0),"")</f>
        <v/>
      </c>
      <c r="P27" s="229">
        <f ca="1">IF($O27=1,IF(AND('２個別表'!$BF27&lt;&gt;"",AND('２個別表'!$BI27&lt;&gt;1,'２個別表'!$BJ27)),0,1),0)</f>
        <v>0</v>
      </c>
      <c r="Q27" s="220">
        <f ca="1">IF('２個別表'!$BF27&lt;&gt;"",1,0)</f>
        <v>0</v>
      </c>
      <c r="R27" s="220" t="str">
        <f ca="1">IF($Q27=1,IF('２個別表'!$BI27=1,1,0),"")</f>
        <v/>
      </c>
      <c r="S27" s="220" t="str">
        <f ca="1">IF($R27=1,IF('２個別表'!$BJ27&lt;&gt;"","〇","×"),"")</f>
        <v/>
      </c>
      <c r="T27" s="220" t="str">
        <f t="shared" ca="1" si="3"/>
        <v/>
      </c>
      <c r="U27" s="381">
        <f ca="1">IF('２個別表'!$BH27&gt;0,'２個別表'!$BH27,0)</f>
        <v>0</v>
      </c>
      <c r="V27" s="220">
        <f ca="1">IF('２個別表'!$BJ27&lt;&gt;"",1,0)</f>
        <v>0</v>
      </c>
      <c r="W27" s="206">
        <f ca="1">IF(AND($Q27=1,$V27=1),'２個別表'!$CF27,0)</f>
        <v>0</v>
      </c>
      <c r="X27" s="219">
        <f t="shared" ca="1" si="4"/>
        <v>0</v>
      </c>
      <c r="Y27" s="220" t="str">
        <f ca="1">IF(1&lt;='２個別表'!$F27,'２個別表'!$BV27,"")</f>
        <v/>
      </c>
      <c r="Z27" s="220">
        <f ca="1">IF(1&lt;='２個別表'!$F27,'２個別表'!$CG27,0)</f>
        <v>0</v>
      </c>
      <c r="AA27" s="220">
        <f ca="1">IF(OR(0&lt;'２個別表'!$BZ27,0&lt;SUM('２個別表'!$CC27:$CD27)),1,0)</f>
        <v>1</v>
      </c>
      <c r="AB27" s="207">
        <f ca="1">IF(1&lt;='２個別表'!$F27,'２個別表'!$BX27,0)</f>
        <v>0</v>
      </c>
      <c r="AC27" s="207" t="str">
        <f ca="1">IF('２個別表'!$BX27&gt;0,IF(AND('２個別表'!$BV27=1,'２個別表'!$CG27="控除不可"),'２個別表'!$BX27,IF(AND('２個別表'!$BV27=1,'２個別表'!$CG27="80%控除対象"),ROUNDUP('２個別表'!$BX27*102/110,0),IF(AND('２個別表'!$BV27=1,'２個別表'!$CG27="全額控除"),ROUNDUP('２個別表'!$BX27*100/110,0),IF(OR('２個別表'!$BV27=2,'２個別表'!$BV27=3),'２個別表'!$BX27,'２個別表'!$BX27)))),"")</f>
        <v/>
      </c>
      <c r="AD27" s="221" t="str">
        <f ca="1">IF('２個別表'!$W27=1,3,IF(AND('２個別表'!$W27=2,AND(19&lt;='２個別表'!$AO27,'２個別表'!$AO27&lt;=23)),2,IF(AND('２個別表'!$W27=2,OR(AND(1&lt;='２個別表'!$AO27,'２個別表'!$AO27&lt;=18),AND(24&lt;='２個別表'!$AO27,'２個別表'!$AO27&lt;=25))),1,"判定不能")))</f>
        <v>判定不能</v>
      </c>
      <c r="AE27" s="228">
        <f t="shared" ca="1" si="5"/>
        <v>0</v>
      </c>
      <c r="AF27" s="204" t="str">
        <f t="shared" ca="1" si="6"/>
        <v/>
      </c>
      <c r="AG27" s="207" t="str">
        <f ca="1">IF(AND($AD27=1,$U27&gt;0,$V27=1),ROUNDDOWN($AC27*1/2-'２個別表'!$CF27*1/2,0),"")</f>
        <v/>
      </c>
      <c r="AH27" s="207" t="str">
        <f t="shared" ca="1" si="26"/>
        <v/>
      </c>
      <c r="AI27" s="230" t="str">
        <f ca="1">IF(AND($AD27=1,$Q27=1),IF($AB27&gt;0,'２個別表'!$BX27-'２個別表'!$BZ27-'２個別表'!$CF27-'２個別表'!$CC27-'２個別表'!$CD27-'２個別表'!$CE27,0),"")</f>
        <v/>
      </c>
      <c r="AJ27" s="222">
        <f t="shared" ca="1" si="8"/>
        <v>0</v>
      </c>
      <c r="AK27" s="218" t="str">
        <f ca="1">IF($AD27=1,IF('２個別表'!$AQ27=1,1,IF('２個別表'!AQ27="","",)),"")</f>
        <v/>
      </c>
      <c r="AL27" s="207" t="str">
        <f ca="1">IF($AJ27=1,IF($AK27=1,'２個別表'!BU27,""),"")</f>
        <v/>
      </c>
      <c r="AM27" s="204" t="str">
        <f t="shared" ca="1" si="9"/>
        <v/>
      </c>
      <c r="AN27" s="223" t="str">
        <f ca="1">IF($AJ27=1,IF($AK27=1,ROUNDDOWN('２個別表'!$BX27-'２個別表'!$BZ27-'２個別表'!$CC27-'２個別表'!$CD27-'２個別表'!$CE27-'２個別表'!$CF27,0),""),"")</f>
        <v/>
      </c>
      <c r="AO27" s="222">
        <f t="shared" ca="1" si="0"/>
        <v>0</v>
      </c>
      <c r="AP27" s="218">
        <f t="shared" ca="1" si="10"/>
        <v>0</v>
      </c>
      <c r="AQ27" s="218">
        <f t="shared" ca="1" si="11"/>
        <v>0</v>
      </c>
      <c r="AR27" s="213">
        <f ca="1">IF('２個別表'!$AC27=1,1,0)</f>
        <v>0</v>
      </c>
      <c r="AS27" s="204" t="str">
        <f t="shared" ca="1" si="12"/>
        <v/>
      </c>
      <c r="AT27" s="204" t="str">
        <f t="shared" ca="1" si="13"/>
        <v/>
      </c>
      <c r="AU27" s="230" t="str">
        <f ca="1">IF($AD27=1,IF($AQ27=1,ROUNDDOWN('２個別表'!$BX27-'２個別表'!$BZ27-'２個別表'!$CC27-'２個別表'!$CD27-'２個別表'!$CE27-'２個別表'!$CF27,0),""),"")</f>
        <v/>
      </c>
      <c r="AV27" s="391">
        <f t="shared" ca="1" si="14"/>
        <v>0</v>
      </c>
      <c r="AW27" s="401" t="str">
        <f t="shared" ca="1" si="15"/>
        <v>-</v>
      </c>
      <c r="AX27" s="228">
        <f ca="1">IF($AD27=2,IF('２個別表'!$BS27=1,1,0),0)</f>
        <v>0</v>
      </c>
      <c r="AY27" s="213" t="str">
        <f t="shared" ca="1" si="16"/>
        <v/>
      </c>
      <c r="AZ27" s="409" t="str">
        <f ca="1">IF(AND($AD27=2,$AX27=1),'２個別表'!$BX27-('２個別表'!$BZ27+'２個別表'!$CC27+'２個別表'!$CD27+'２個別表'!$CE27+'２個別表'!$CF27),"")</f>
        <v/>
      </c>
      <c r="BA27" s="228">
        <f ca="1">IF($AD27=2,IF('２個別表'!$BS27&lt;&gt;1,1,0),0)</f>
        <v>0</v>
      </c>
      <c r="BB27" s="404">
        <f t="shared" ca="1" si="17"/>
        <v>0</v>
      </c>
      <c r="BC27" s="207" t="str">
        <f ca="1">IF(AND($AD27=2,$BA27=1),'２個別表'!$BT27,"")</f>
        <v/>
      </c>
      <c r="BD27" s="207" t="str">
        <f t="shared" ca="1" si="18"/>
        <v/>
      </c>
      <c r="BE27" s="207" t="str">
        <f ca="1">IF(AND($AD27=2,$BA27=1),'２個別表'!$BW27-('２個別表'!$BZ27+'２個別表'!$CC27+'２個別表'!$CD27+'２個別表'!$CE27+'２個別表'!$CF27),"")</f>
        <v/>
      </c>
      <c r="BF27" s="207" t="str">
        <f ca="1">IF(AND($AD27=2,$BA27=1),'２個別表'!$CC27+'２個別表'!$CD27,"")</f>
        <v/>
      </c>
      <c r="BG27" s="406" t="str">
        <f ca="1">IF($BB27=1,IF(SUM('２個別表'!$BY27,'２個別表'!$CF27*0.5)&lt;='２個別表'!$BX27*0.5,"〇","×"),"")</f>
        <v/>
      </c>
      <c r="BH27" s="405">
        <f t="shared" ca="1" si="19"/>
        <v>0</v>
      </c>
      <c r="BI27" s="229" t="str">
        <f ca="1">IF($AD27=2,IF($AX27=1,IF('２個別表'!$AO27=23,"〇","×"),IF(OR('２個別表'!$AO27&lt;19,'２個別表'!$AO27&gt;23),"",IF($BH27&lt;='２個別表'!$BT27,"〇","×"))),"-")</f>
        <v>-</v>
      </c>
      <c r="BJ27" s="414" t="str">
        <f t="shared" ca="1" si="20"/>
        <v>-</v>
      </c>
      <c r="BK27" s="228">
        <f t="shared" ca="1" si="21"/>
        <v>0</v>
      </c>
      <c r="BL27" s="229" t="str">
        <f ca="1">IF($AD27=3,IF(1&lt;='２個別表'!$F27,IF('２個別表'!$W27=1,"〇","×"),""),"")</f>
        <v/>
      </c>
      <c r="BM27" s="209" t="str">
        <f ca="1">IF(AD27=3,IF(AND(OR('２個別表'!BF27="附帯施設",AND(1&lt;='２個別表'!AO27,'２個別表'!AO27&lt;=3)),'２個別表'!BM27&lt;&gt;"",'２個別表'!BN27&lt;&gt;""),1,IF(AND(OR('２個別表'!BF27="附帯施設",AND(1&lt;='２個別表'!AO27,'２個別表'!AO27&lt;=3)),OR('２個別表'!BM27="",'２個別表'!BN27="")),"×",0)),"")</f>
        <v/>
      </c>
      <c r="BN27" s="229" t="str">
        <f ca="1">IF($AD27=3,IF('２個別表'!$BX27&gt;=500000,"〇","×"),"")</f>
        <v/>
      </c>
      <c r="BO27" s="204" t="str">
        <f ca="1">IF(AD27=3,'２個別表'!BY27,"")</f>
        <v/>
      </c>
      <c r="BP27" s="204" t="str">
        <f ca="1">IF(AD27=3,IF(COUNTIF('２個別表'!$Z$11:'２個別表'!Z27,'２個別表'!Z27)=1,BO27,SUMIF('２個別表'!$Z$11:$Z$510,'２個別表'!Z27,$BO$11:$BO$239)),"")</f>
        <v/>
      </c>
      <c r="BQ27" s="213" t="str">
        <f t="shared" ca="1" si="27"/>
        <v/>
      </c>
      <c r="BR27" s="207" t="str">
        <f t="shared" ca="1" si="23"/>
        <v/>
      </c>
      <c r="BS27" s="483" t="str">
        <f ca="1">IF($AD27=3,'２個別表'!$BX27-('２個別表'!$BZ27+'２個別表'!$CC27+'２個別表'!$CD27+'２個別表'!$CE27+'２個別表'!$CF27),"")</f>
        <v/>
      </c>
      <c r="BT27" s="486">
        <f t="shared" ca="1" si="28"/>
        <v>0</v>
      </c>
      <c r="BU27" s="480" t="str">
        <f t="shared" ca="1" si="24"/>
        <v/>
      </c>
    </row>
    <row r="28" spans="1:73">
      <c r="A28" s="770" t="str">
        <f t="shared" ca="1" si="1"/>
        <v>石川県</v>
      </c>
      <c r="B28" s="773">
        <f ca="1">'２個別表'!Q28</f>
        <v>18</v>
      </c>
      <c r="C28" s="774" t="str">
        <f>'２個別表'!$R28</f>
        <v>石川県</v>
      </c>
      <c r="D28" s="774" t="str">
        <f ca="1">'２個別表'!$S28</f>
        <v/>
      </c>
      <c r="E28" s="774" t="str">
        <f ca="1">'２個別表'!$T28</f>
        <v/>
      </c>
      <c r="F28" s="719" t="str">
        <f ca="1">'２個別表'!$W28</f>
        <v/>
      </c>
      <c r="G28" s="719" t="str">
        <f ca="1">IF($F28=1,IF(SUMIF('（様式１号）１総括表'!$B$16:$B$25,A28,'（様式１号）１総括表'!$A$16:$A$25)&gt;0,"〇","✕"),"-")</f>
        <v>-</v>
      </c>
      <c r="H28" s="716" t="str">
        <f ca="1">IF('２個別表'!$Y28=1,IF('２個別表'!$AC28=1,"〇","×"),IF(AND(2&lt;='２個別表'!$AC28,'２個別表'!$AC28&lt;=5),"〇","×"))</f>
        <v>×</v>
      </c>
      <c r="I28" s="716" t="str">
        <f t="shared" ca="1" si="2"/>
        <v>×</v>
      </c>
      <c r="J28" s="207" t="str">
        <f ca="1">'２個別表'!$Z28</f>
        <v/>
      </c>
      <c r="K28" s="207">
        <f ca="1">'２個別表'!$AK28</f>
        <v>0</v>
      </c>
      <c r="L28" s="207" t="str">
        <f ca="1">IF('２個別表'!$AL28=1,1,"")</f>
        <v/>
      </c>
      <c r="M28" s="207" t="str">
        <f ca="1">IF('２個別表'!$AL28="","",IF('２個別表'!$AL28=1,IF(OR('２個別表'!$AM28=1,'２個別表'!$AN28=1),"〇","×")))</f>
        <v/>
      </c>
      <c r="N28" s="204" t="str">
        <f ca="1">'２個別表'!AT28</f>
        <v/>
      </c>
      <c r="O28" s="220" t="str">
        <f ca="1">IF(1&lt;='２個別表'!$F28,IF(AND(1&lt;='２個別表'!$AO28,'２個別表'!$AO28&lt;=3),1,0),"")</f>
        <v/>
      </c>
      <c r="P28" s="229">
        <f ca="1">IF($O28=1,IF(AND('２個別表'!$BF28&lt;&gt;"",AND('２個別表'!$BI28&lt;&gt;1,'２個別表'!$BJ28)),0,1),0)</f>
        <v>0</v>
      </c>
      <c r="Q28" s="220">
        <f ca="1">IF('２個別表'!$BF28&lt;&gt;"",1,0)</f>
        <v>0</v>
      </c>
      <c r="R28" s="220" t="str">
        <f ca="1">IF($Q28=1,IF('２個別表'!$BI28=1,1,0),"")</f>
        <v/>
      </c>
      <c r="S28" s="220" t="str">
        <f ca="1">IF($R28=1,IF('２個別表'!$BJ28&lt;&gt;"","〇","×"),"")</f>
        <v/>
      </c>
      <c r="T28" s="220" t="str">
        <f t="shared" ca="1" si="3"/>
        <v/>
      </c>
      <c r="U28" s="381">
        <f ca="1">IF('２個別表'!$BH28&gt;0,'２個別表'!$BH28,0)</f>
        <v>0</v>
      </c>
      <c r="V28" s="220">
        <f ca="1">IF('２個別表'!$BJ28&lt;&gt;"",1,0)</f>
        <v>0</v>
      </c>
      <c r="W28" s="206">
        <f ca="1">IF(AND($Q28=1,$V28=1),'２個別表'!$CF28,0)</f>
        <v>0</v>
      </c>
      <c r="X28" s="219">
        <f t="shared" ca="1" si="4"/>
        <v>0</v>
      </c>
      <c r="Y28" s="220" t="str">
        <f ca="1">IF(1&lt;='２個別表'!$F28,'２個別表'!$BV28,"")</f>
        <v/>
      </c>
      <c r="Z28" s="220">
        <f ca="1">IF(1&lt;='２個別表'!$F28,'２個別表'!$CG28,0)</f>
        <v>0</v>
      </c>
      <c r="AA28" s="220">
        <f ca="1">IF(OR(0&lt;'２個別表'!$BZ28,0&lt;SUM('２個別表'!$CC28:$CD28)),1,0)</f>
        <v>1</v>
      </c>
      <c r="AB28" s="207">
        <f ca="1">IF(1&lt;='２個別表'!$F28,'２個別表'!$BX28,0)</f>
        <v>0</v>
      </c>
      <c r="AC28" s="207" t="str">
        <f ca="1">IF('２個別表'!$BX28&gt;0,IF(AND('２個別表'!$BV28=1,'２個別表'!$CG28="控除不可"),'２個別表'!$BX28,IF(AND('２個別表'!$BV28=1,'２個別表'!$CG28="80%控除対象"),ROUNDUP('２個別表'!$BX28*102/110,0),IF(AND('２個別表'!$BV28=1,'２個別表'!$CG28="全額控除"),ROUNDUP('２個別表'!$BX28*100/110,0),IF(OR('２個別表'!$BV28=2,'２個別表'!$BV28=3),'２個別表'!$BX28,'２個別表'!$BX28)))),"")</f>
        <v/>
      </c>
      <c r="AD28" s="221" t="str">
        <f ca="1">IF('２個別表'!$W28=1,3,IF(AND('２個別表'!$W28=2,AND(19&lt;='２個別表'!$AO28,'２個別表'!$AO28&lt;=23)),2,IF(AND('２個別表'!$W28=2,OR(AND(1&lt;='２個別表'!$AO28,'２個別表'!$AO28&lt;=18),AND(24&lt;='２個別表'!$AO28,'２個別表'!$AO28&lt;=25))),1,"判定不能")))</f>
        <v>判定不能</v>
      </c>
      <c r="AE28" s="228">
        <f t="shared" ca="1" si="5"/>
        <v>0</v>
      </c>
      <c r="AF28" s="204" t="str">
        <f t="shared" ca="1" si="6"/>
        <v/>
      </c>
      <c r="AG28" s="207" t="str">
        <f ca="1">IF(AND($AD28=1,$U28&gt;0,$V28=1),ROUNDDOWN($AC28*1/2-'２個別表'!$CF28*1/2,0),"")</f>
        <v/>
      </c>
      <c r="AH28" s="207" t="str">
        <f t="shared" ca="1" si="26"/>
        <v/>
      </c>
      <c r="AI28" s="230" t="str">
        <f ca="1">IF(AND($AD28=1,$Q28=1),IF($AB28&gt;0,'２個別表'!$BX28-'２個別表'!$BZ28-'２個別表'!$CF28-'２個別表'!$CC28-'２個別表'!$CD28-'２個別表'!$CE28,0),"")</f>
        <v/>
      </c>
      <c r="AJ28" s="222">
        <f t="shared" ca="1" si="8"/>
        <v>0</v>
      </c>
      <c r="AK28" s="218" t="str">
        <f ca="1">IF($AD28=1,IF('２個別表'!$AQ28=1,1,IF('２個別表'!AQ28="","",)),"")</f>
        <v/>
      </c>
      <c r="AL28" s="207" t="str">
        <f ca="1">IF($AJ28=1,IF($AK28=1,'２個別表'!BU28,""),"")</f>
        <v/>
      </c>
      <c r="AM28" s="204" t="str">
        <f t="shared" ca="1" si="9"/>
        <v/>
      </c>
      <c r="AN28" s="223" t="str">
        <f ca="1">IF($AJ28=1,IF($AK28=1,ROUNDDOWN('２個別表'!$BX28-'２個別表'!$BZ28-'２個別表'!$CC28-'２個別表'!$CD28-'２個別表'!$CE28-'２個別表'!$CF28,0),""),"")</f>
        <v/>
      </c>
      <c r="AO28" s="222">
        <f t="shared" ca="1" si="0"/>
        <v>0</v>
      </c>
      <c r="AP28" s="218">
        <f t="shared" ca="1" si="10"/>
        <v>0</v>
      </c>
      <c r="AQ28" s="218">
        <f t="shared" ca="1" si="11"/>
        <v>0</v>
      </c>
      <c r="AR28" s="213">
        <f ca="1">IF('２個別表'!$AC28=1,1,0)</f>
        <v>0</v>
      </c>
      <c r="AS28" s="204" t="str">
        <f t="shared" ca="1" si="12"/>
        <v/>
      </c>
      <c r="AT28" s="204" t="str">
        <f t="shared" ca="1" si="13"/>
        <v/>
      </c>
      <c r="AU28" s="230" t="str">
        <f ca="1">IF($AD28=1,IF($AQ28=1,ROUNDDOWN('２個別表'!$BX28-'２個別表'!$BZ28-'２個別表'!$CC28-'２個別表'!$CD28-'２個別表'!$CE28-'２個別表'!$CF28,0),""),"")</f>
        <v/>
      </c>
      <c r="AV28" s="391">
        <f t="shared" ca="1" si="14"/>
        <v>0</v>
      </c>
      <c r="AW28" s="401" t="str">
        <f t="shared" ca="1" si="15"/>
        <v>-</v>
      </c>
      <c r="AX28" s="228">
        <f ca="1">IF($AD28=2,IF('２個別表'!$BS28=1,1,0),0)</f>
        <v>0</v>
      </c>
      <c r="AY28" s="213" t="str">
        <f t="shared" ca="1" si="16"/>
        <v/>
      </c>
      <c r="AZ28" s="409" t="str">
        <f ca="1">IF(AND($AD28=2,$AX28=1),'２個別表'!$BX28-('２個別表'!$BZ28+'２個別表'!$CC28+'２個別表'!$CD28+'２個別表'!$CE28+'２個別表'!$CF28),"")</f>
        <v/>
      </c>
      <c r="BA28" s="228">
        <f ca="1">IF($AD28=2,IF('２個別表'!$BS28&lt;&gt;1,1,0),0)</f>
        <v>0</v>
      </c>
      <c r="BB28" s="404">
        <f t="shared" ca="1" si="17"/>
        <v>0</v>
      </c>
      <c r="BC28" s="207" t="str">
        <f ca="1">IF(AND($AD28=2,$BA28=1),'２個別表'!$BT28,"")</f>
        <v/>
      </c>
      <c r="BD28" s="207" t="str">
        <f t="shared" ca="1" si="18"/>
        <v/>
      </c>
      <c r="BE28" s="207" t="str">
        <f ca="1">IF(AND($AD28=2,$BA28=1),'２個別表'!$BW28-('２個別表'!$BZ28+'２個別表'!$CC28+'２個別表'!$CD28+'２個別表'!$CE28+'２個別表'!$CF28),"")</f>
        <v/>
      </c>
      <c r="BF28" s="207" t="str">
        <f ca="1">IF(AND($AD28=2,$BA28=1),'２個別表'!$CC28+'２個別表'!$CD28,"")</f>
        <v/>
      </c>
      <c r="BG28" s="406" t="str">
        <f ca="1">IF($BB28=1,IF(SUM('２個別表'!$BY28,'２個別表'!$CF28*0.5)&lt;='２個別表'!$BX28*0.5,"〇","×"),"")</f>
        <v/>
      </c>
      <c r="BH28" s="405">
        <f t="shared" ca="1" si="19"/>
        <v>0</v>
      </c>
      <c r="BI28" s="229" t="str">
        <f ca="1">IF($AD28=2,IF($AX28=1,IF('２個別表'!$AO28=23,"〇","×"),IF(OR('２個別表'!$AO28&lt;19,'２個別表'!$AO28&gt;23),"",IF($BH28&lt;='２個別表'!$BT28,"〇","×"))),"-")</f>
        <v>-</v>
      </c>
      <c r="BJ28" s="414" t="str">
        <f t="shared" ca="1" si="20"/>
        <v>-</v>
      </c>
      <c r="BK28" s="228">
        <f t="shared" ca="1" si="21"/>
        <v>0</v>
      </c>
      <c r="BL28" s="229" t="str">
        <f ca="1">IF($AD28=3,IF(1&lt;='２個別表'!$F28,IF('２個別表'!$W28=1,"〇","×"),""),"")</f>
        <v/>
      </c>
      <c r="BM28" s="209" t="str">
        <f ca="1">IF(AD28=3,IF(AND(OR('２個別表'!BF28="附帯施設",AND(1&lt;='２個別表'!AO28,'２個別表'!AO28&lt;=3)),'２個別表'!BM28&lt;&gt;"",'２個別表'!BN28&lt;&gt;""),1,IF(AND(OR('２個別表'!BF28="附帯施設",AND(1&lt;='２個別表'!AO28,'２個別表'!AO28&lt;=3)),OR('２個別表'!BM28="",'２個別表'!BN28="")),"×",0)),"")</f>
        <v/>
      </c>
      <c r="BN28" s="229" t="str">
        <f ca="1">IF($AD28=3,IF('２個別表'!$BX28&gt;=500000,"〇","×"),"")</f>
        <v/>
      </c>
      <c r="BO28" s="204" t="str">
        <f ca="1">IF(AD28=3,'２個別表'!BY28,"")</f>
        <v/>
      </c>
      <c r="BP28" s="204" t="str">
        <f ca="1">IF(AD28=3,IF(COUNTIF('２個別表'!$Z$11:'２個別表'!Z28,'２個別表'!Z28)=1,BO28,SUMIF('２個別表'!$Z$11:$Z$510,'２個別表'!Z28,$BO$11:$BO$239)),"")</f>
        <v/>
      </c>
      <c r="BQ28" s="213" t="str">
        <f t="shared" ca="1" si="27"/>
        <v/>
      </c>
      <c r="BR28" s="207" t="str">
        <f t="shared" ca="1" si="23"/>
        <v/>
      </c>
      <c r="BS28" s="483" t="str">
        <f ca="1">IF($AD28=3,'２個別表'!$BX28-('２個別表'!$BZ28+'２個別表'!$CC28+'２個別表'!$CD28+'２個別表'!$CE28+'２個別表'!$CF28),"")</f>
        <v/>
      </c>
      <c r="BT28" s="486">
        <f t="shared" ca="1" si="28"/>
        <v>0</v>
      </c>
      <c r="BU28" s="480" t="str">
        <f t="shared" ca="1" si="24"/>
        <v/>
      </c>
    </row>
    <row r="29" spans="1:73">
      <c r="A29" s="770" t="str">
        <f t="shared" ca="1" si="1"/>
        <v>石川県</v>
      </c>
      <c r="B29" s="773">
        <f ca="1">'２個別表'!Q29</f>
        <v>19</v>
      </c>
      <c r="C29" s="774" t="str">
        <f>'２個別表'!$R29</f>
        <v>石川県</v>
      </c>
      <c r="D29" s="774" t="str">
        <f ca="1">'２個別表'!$S29</f>
        <v/>
      </c>
      <c r="E29" s="774" t="str">
        <f ca="1">'２個別表'!$T29</f>
        <v/>
      </c>
      <c r="F29" s="719" t="str">
        <f ca="1">'２個別表'!$W29</f>
        <v/>
      </c>
      <c r="G29" s="719" t="str">
        <f ca="1">IF($F29=1,IF(SUMIF('（様式１号）１総括表'!$B$16:$B$25,A29,'（様式１号）１総括表'!$A$16:$A$25)&gt;0,"〇","✕"),"-")</f>
        <v>-</v>
      </c>
      <c r="H29" s="716" t="str">
        <f ca="1">IF('２個別表'!$Y29=1,IF('２個別表'!$AC29=1,"〇","×"),IF(AND(2&lt;='２個別表'!$AC29,'２個別表'!$AC29&lt;=5),"〇","×"))</f>
        <v>×</v>
      </c>
      <c r="I29" s="716" t="str">
        <f t="shared" ca="1" si="2"/>
        <v>×</v>
      </c>
      <c r="J29" s="207" t="str">
        <f ca="1">'２個別表'!$Z29</f>
        <v/>
      </c>
      <c r="K29" s="207">
        <f ca="1">'２個別表'!$AK29</f>
        <v>0</v>
      </c>
      <c r="L29" s="207" t="str">
        <f ca="1">IF('２個別表'!$AL29=1,1,"")</f>
        <v/>
      </c>
      <c r="M29" s="207" t="str">
        <f ca="1">IF('２個別表'!$AL29="","",IF('２個別表'!$AL29=1,IF(OR('２個別表'!$AM29=1,'２個別表'!$AN29=1),"〇","×")))</f>
        <v/>
      </c>
      <c r="N29" s="204" t="str">
        <f ca="1">'２個別表'!AT29</f>
        <v/>
      </c>
      <c r="O29" s="220" t="str">
        <f ca="1">IF(1&lt;='２個別表'!$F29,IF(AND(1&lt;='２個別表'!$AO29,'２個別表'!$AO29&lt;=3),1,0),"")</f>
        <v/>
      </c>
      <c r="P29" s="229">
        <f ca="1">IF($O29=1,IF(AND('２個別表'!$BF29&lt;&gt;"",AND('２個別表'!$BI29&lt;&gt;1,'２個別表'!$BJ29)),0,1),0)</f>
        <v>0</v>
      </c>
      <c r="Q29" s="220">
        <f ca="1">IF('２個別表'!$BF29&lt;&gt;"",1,0)</f>
        <v>0</v>
      </c>
      <c r="R29" s="220" t="str">
        <f ca="1">IF($Q29=1,IF('２個別表'!$BI29=1,1,0),"")</f>
        <v/>
      </c>
      <c r="S29" s="220" t="str">
        <f ca="1">IF($R29=1,IF('２個別表'!$BJ29&lt;&gt;"","〇","×"),"")</f>
        <v/>
      </c>
      <c r="T29" s="220" t="str">
        <f t="shared" ca="1" si="3"/>
        <v/>
      </c>
      <c r="U29" s="381">
        <f ca="1">IF('２個別表'!$BH29&gt;0,'２個別表'!$BH29,0)</f>
        <v>0</v>
      </c>
      <c r="V29" s="220">
        <f ca="1">IF('２個別表'!$BJ29&lt;&gt;"",1,0)</f>
        <v>0</v>
      </c>
      <c r="W29" s="206">
        <f ca="1">IF(AND($Q29=1,$V29=1),'２個別表'!$CF29,0)</f>
        <v>0</v>
      </c>
      <c r="X29" s="219">
        <f t="shared" ca="1" si="4"/>
        <v>0</v>
      </c>
      <c r="Y29" s="220" t="str">
        <f ca="1">IF(1&lt;='２個別表'!$F29,'２個別表'!$BV29,"")</f>
        <v/>
      </c>
      <c r="Z29" s="220">
        <f ca="1">IF(1&lt;='２個別表'!$F29,'２個別表'!$CG29,0)</f>
        <v>0</v>
      </c>
      <c r="AA29" s="220">
        <f ca="1">IF(OR(0&lt;'２個別表'!$BZ29,0&lt;SUM('２個別表'!$CC29:$CD29)),1,0)</f>
        <v>1</v>
      </c>
      <c r="AB29" s="207">
        <f ca="1">IF(1&lt;='２個別表'!$F29,'２個別表'!$BX29,0)</f>
        <v>0</v>
      </c>
      <c r="AC29" s="207" t="str">
        <f ca="1">IF('２個別表'!$BX29&gt;0,IF(AND('２個別表'!$BV29=1,'２個別表'!$CG29="控除不可"),'２個別表'!$BX29,IF(AND('２個別表'!$BV29=1,'２個別表'!$CG29="80%控除対象"),ROUNDUP('２個別表'!$BX29*102/110,0),IF(AND('２個別表'!$BV29=1,'２個別表'!$CG29="全額控除"),ROUNDUP('２個別表'!$BX29*100/110,0),IF(OR('２個別表'!$BV29=2,'２個別表'!$BV29=3),'２個別表'!$BX29,'２個別表'!$BX29)))),"")</f>
        <v/>
      </c>
      <c r="AD29" s="221" t="str">
        <f ca="1">IF('２個別表'!$W29=1,3,IF(AND('２個別表'!$W29=2,AND(19&lt;='２個別表'!$AO29,'２個別表'!$AO29&lt;=23)),2,IF(AND('２個別表'!$W29=2,OR(AND(1&lt;='２個別表'!$AO29,'２個別表'!$AO29&lt;=18),AND(24&lt;='２個別表'!$AO29,'２個別表'!$AO29&lt;=25))),1,"判定不能")))</f>
        <v>判定不能</v>
      </c>
      <c r="AE29" s="228">
        <f t="shared" ca="1" si="5"/>
        <v>0</v>
      </c>
      <c r="AF29" s="204" t="str">
        <f t="shared" ca="1" si="6"/>
        <v/>
      </c>
      <c r="AG29" s="207" t="str">
        <f ca="1">IF(AND($AD29=1,$U29&gt;0,$V29=1),ROUNDDOWN($AC29*1/2-'２個別表'!$CF29*1/2,0),"")</f>
        <v/>
      </c>
      <c r="AH29" s="207" t="str">
        <f t="shared" ca="1" si="26"/>
        <v/>
      </c>
      <c r="AI29" s="230" t="str">
        <f ca="1">IF(AND($AD29=1,$Q29=1),IF($AB29&gt;0,'２個別表'!$BX29-'２個別表'!$BZ29-'２個別表'!$CF29-'２個別表'!$CC29-'２個別表'!$CD29-'２個別表'!$CE29,0),"")</f>
        <v/>
      </c>
      <c r="AJ29" s="222">
        <f t="shared" ca="1" si="8"/>
        <v>0</v>
      </c>
      <c r="AK29" s="218" t="str">
        <f ca="1">IF($AD29=1,IF('２個別表'!$AQ29=1,1,IF('２個別表'!AQ29="","",)),"")</f>
        <v/>
      </c>
      <c r="AL29" s="207" t="str">
        <f ca="1">IF($AJ29=1,IF($AK29=1,'２個別表'!BU29,""),"")</f>
        <v/>
      </c>
      <c r="AM29" s="204" t="str">
        <f t="shared" ca="1" si="9"/>
        <v/>
      </c>
      <c r="AN29" s="223" t="str">
        <f ca="1">IF($AJ29=1,IF($AK29=1,ROUNDDOWN('２個別表'!$BX29-'２個別表'!$BZ29-'２個別表'!$CC29-'２個別表'!$CD29-'２個別表'!$CE29-'２個別表'!$CF29,0),""),"")</f>
        <v/>
      </c>
      <c r="AO29" s="222">
        <f t="shared" ca="1" si="0"/>
        <v>0</v>
      </c>
      <c r="AP29" s="218">
        <f t="shared" ca="1" si="10"/>
        <v>0</v>
      </c>
      <c r="AQ29" s="218">
        <f t="shared" ca="1" si="11"/>
        <v>0</v>
      </c>
      <c r="AR29" s="213">
        <f ca="1">IF('２個別表'!$AC29=1,1,0)</f>
        <v>0</v>
      </c>
      <c r="AS29" s="204" t="str">
        <f t="shared" ca="1" si="12"/>
        <v/>
      </c>
      <c r="AT29" s="204" t="str">
        <f t="shared" ca="1" si="13"/>
        <v/>
      </c>
      <c r="AU29" s="230" t="str">
        <f ca="1">IF($AD29=1,IF($AQ29=1,ROUNDDOWN('２個別表'!$BX29-'２個別表'!$BZ29-'２個別表'!$CC29-'２個別表'!$CD29-'２個別表'!$CE29-'２個別表'!$CF29,0),""),"")</f>
        <v/>
      </c>
      <c r="AV29" s="391">
        <f t="shared" ca="1" si="14"/>
        <v>0</v>
      </c>
      <c r="AW29" s="401" t="str">
        <f t="shared" ca="1" si="15"/>
        <v>-</v>
      </c>
      <c r="AX29" s="228">
        <f ca="1">IF($AD29=2,IF('２個別表'!$BS29=1,1,0),0)</f>
        <v>0</v>
      </c>
      <c r="AY29" s="213" t="str">
        <f t="shared" ca="1" si="16"/>
        <v/>
      </c>
      <c r="AZ29" s="409" t="str">
        <f ca="1">IF(AND($AD29=2,$AX29=1),'２個別表'!$BX29-('２個別表'!$BZ29+'２個別表'!$CC29+'２個別表'!$CD29+'２個別表'!$CE29+'２個別表'!$CF29),"")</f>
        <v/>
      </c>
      <c r="BA29" s="228">
        <f ca="1">IF($AD29=2,IF('２個別表'!$BS29&lt;&gt;1,1,0),0)</f>
        <v>0</v>
      </c>
      <c r="BB29" s="404">
        <f t="shared" ca="1" si="17"/>
        <v>0</v>
      </c>
      <c r="BC29" s="207" t="str">
        <f ca="1">IF(AND($AD29=2,$BA29=1),'２個別表'!$BT29,"")</f>
        <v/>
      </c>
      <c r="BD29" s="207" t="str">
        <f t="shared" ca="1" si="18"/>
        <v/>
      </c>
      <c r="BE29" s="207" t="str">
        <f ca="1">IF(AND($AD29=2,$BA29=1),'２個別表'!$BW29-('２個別表'!$BZ29+'２個別表'!$CC29+'２個別表'!$CD29+'２個別表'!$CE29+'２個別表'!$CF29),"")</f>
        <v/>
      </c>
      <c r="BF29" s="207" t="str">
        <f ca="1">IF(AND($AD29=2,$BA29=1),'２個別表'!$CC29+'２個別表'!$CD29,"")</f>
        <v/>
      </c>
      <c r="BG29" s="406" t="str">
        <f ca="1">IF($BB29=1,IF(SUM('２個別表'!$BY29,'２個別表'!$CF29*0.5)&lt;='２個別表'!$BX29*0.5,"〇","×"),"")</f>
        <v/>
      </c>
      <c r="BH29" s="405">
        <f t="shared" ca="1" si="19"/>
        <v>0</v>
      </c>
      <c r="BI29" s="229" t="str">
        <f ca="1">IF($AD29=2,IF($AX29=1,IF('２個別表'!$AO29=23,"〇","×"),IF(OR('２個別表'!$AO29&lt;19,'２個別表'!$AO29&gt;23),"",IF($BH29&lt;='２個別表'!$BT29,"〇","×"))),"-")</f>
        <v>-</v>
      </c>
      <c r="BJ29" s="414" t="str">
        <f t="shared" ca="1" si="20"/>
        <v>-</v>
      </c>
      <c r="BK29" s="228">
        <f t="shared" ca="1" si="21"/>
        <v>0</v>
      </c>
      <c r="BL29" s="229" t="str">
        <f ca="1">IF($AD29=3,IF(1&lt;='２個別表'!$F29,IF('２個別表'!$W29=1,"〇","×"),""),"")</f>
        <v/>
      </c>
      <c r="BM29" s="209" t="str">
        <f ca="1">IF(AD29=3,IF(AND(OR('２個別表'!BF29="附帯施設",AND(1&lt;='２個別表'!AO29,'２個別表'!AO29&lt;=3)),'２個別表'!BM29&lt;&gt;"",'２個別表'!BN29&lt;&gt;""),1,IF(AND(OR('２個別表'!BF29="附帯施設",AND(1&lt;='２個別表'!AO29,'２個別表'!AO29&lt;=3)),OR('２個別表'!BM29="",'２個別表'!BN29="")),"×",0)),"")</f>
        <v/>
      </c>
      <c r="BN29" s="229" t="str">
        <f ca="1">IF($AD29=3,IF('２個別表'!$BX29&gt;=500000,"〇","×"),"")</f>
        <v/>
      </c>
      <c r="BO29" s="204" t="str">
        <f ca="1">IF(AD29=3,'２個別表'!BY29,"")</f>
        <v/>
      </c>
      <c r="BP29" s="204" t="str">
        <f ca="1">IF(AD29=3,IF(COUNTIF('２個別表'!$Z$11:'２個別表'!Z29,'２個別表'!Z29)=1,BO29,SUMIF('２個別表'!$Z$11:$Z$510,'２個別表'!Z29,$BO$11:$BO$239)),"")</f>
        <v/>
      </c>
      <c r="BQ29" s="213" t="str">
        <f t="shared" ca="1" si="27"/>
        <v/>
      </c>
      <c r="BR29" s="207" t="str">
        <f t="shared" ca="1" si="23"/>
        <v/>
      </c>
      <c r="BS29" s="483" t="str">
        <f ca="1">IF($AD29=3,'２個別表'!$BX29-('２個別表'!$BZ29+'２個別表'!$CC29+'２個別表'!$CD29+'２個別表'!$CE29+'２個別表'!$CF29),"")</f>
        <v/>
      </c>
      <c r="BT29" s="486">
        <f t="shared" ca="1" si="28"/>
        <v>0</v>
      </c>
      <c r="BU29" s="480" t="str">
        <f t="shared" ca="1" si="24"/>
        <v/>
      </c>
    </row>
    <row r="30" spans="1:73">
      <c r="A30" s="770" t="str">
        <f t="shared" ca="1" si="1"/>
        <v>石川県</v>
      </c>
      <c r="B30" s="773">
        <f ca="1">'２個別表'!Q30</f>
        <v>20</v>
      </c>
      <c r="C30" s="774" t="str">
        <f>'２個別表'!$R30</f>
        <v>石川県</v>
      </c>
      <c r="D30" s="774" t="str">
        <f ca="1">'２個別表'!$S30</f>
        <v/>
      </c>
      <c r="E30" s="774" t="str">
        <f ca="1">'２個別表'!$T30</f>
        <v/>
      </c>
      <c r="F30" s="719" t="str">
        <f ca="1">'２個別表'!$W30</f>
        <v/>
      </c>
      <c r="G30" s="719" t="str">
        <f ca="1">IF($F30=1,IF(SUMIF('（様式１号）１総括表'!$B$16:$B$25,A30,'（様式１号）１総括表'!$A$16:$A$25)&gt;0,"〇","✕"),"-")</f>
        <v>-</v>
      </c>
      <c r="H30" s="716" t="str">
        <f ca="1">IF('２個別表'!$Y30=1,IF('２個別表'!$AC30=1,"〇","×"),IF(AND(2&lt;='２個別表'!$AC30,'２個別表'!$AC30&lt;=5),"〇","×"))</f>
        <v>×</v>
      </c>
      <c r="I30" s="716" t="str">
        <f t="shared" ca="1" si="2"/>
        <v>×</v>
      </c>
      <c r="J30" s="207" t="str">
        <f ca="1">'２個別表'!$Z30</f>
        <v/>
      </c>
      <c r="K30" s="207">
        <f ca="1">'２個別表'!$AK30</f>
        <v>0</v>
      </c>
      <c r="L30" s="207" t="str">
        <f ca="1">IF('２個別表'!$AL30=1,1,"")</f>
        <v/>
      </c>
      <c r="M30" s="207" t="str">
        <f ca="1">IF('２個別表'!$AL30="","",IF('２個別表'!$AL30=1,IF(OR('２個別表'!$AM30=1,'２個別表'!$AN30=1),"〇","×")))</f>
        <v/>
      </c>
      <c r="N30" s="204" t="str">
        <f ca="1">'２個別表'!AT30</f>
        <v/>
      </c>
      <c r="O30" s="220" t="str">
        <f ca="1">IF(1&lt;='２個別表'!$F30,IF(AND(1&lt;='２個別表'!$AO30,'２個別表'!$AO30&lt;=3),1,0),"")</f>
        <v/>
      </c>
      <c r="P30" s="229">
        <f ca="1">IF($O30=1,IF(AND('２個別表'!$BF30&lt;&gt;"",AND('２個別表'!$BI30&lt;&gt;1,'２個別表'!$BJ30)),0,1),0)</f>
        <v>0</v>
      </c>
      <c r="Q30" s="220">
        <f ca="1">IF('２個別表'!$BF30&lt;&gt;"",1,0)</f>
        <v>0</v>
      </c>
      <c r="R30" s="220" t="str">
        <f ca="1">IF($Q30=1,IF('２個別表'!$BI30=1,1,0),"")</f>
        <v/>
      </c>
      <c r="S30" s="220" t="str">
        <f ca="1">IF($R30=1,IF('２個別表'!$BJ30&lt;&gt;"","〇","×"),"")</f>
        <v/>
      </c>
      <c r="T30" s="220" t="str">
        <f t="shared" ca="1" si="3"/>
        <v/>
      </c>
      <c r="U30" s="381">
        <f ca="1">IF('２個別表'!$BH30&gt;0,'２個別表'!$BH30,0)</f>
        <v>0</v>
      </c>
      <c r="V30" s="220">
        <f ca="1">IF('２個別表'!$BJ30&lt;&gt;"",1,0)</f>
        <v>0</v>
      </c>
      <c r="W30" s="206">
        <f ca="1">IF(AND($Q30=1,$V30=1),'２個別表'!$CF30,0)</f>
        <v>0</v>
      </c>
      <c r="X30" s="219">
        <f t="shared" ca="1" si="4"/>
        <v>0</v>
      </c>
      <c r="Y30" s="220" t="str">
        <f ca="1">IF(1&lt;='２個別表'!$F30,'２個別表'!$BV30,"")</f>
        <v/>
      </c>
      <c r="Z30" s="220">
        <f ca="1">IF(1&lt;='２個別表'!$F30,'２個別表'!$CG30,0)</f>
        <v>0</v>
      </c>
      <c r="AA30" s="220">
        <f ca="1">IF(OR(0&lt;'２個別表'!$BZ30,0&lt;SUM('２個別表'!$CC30:$CD30)),1,0)</f>
        <v>1</v>
      </c>
      <c r="AB30" s="207">
        <f ca="1">IF(1&lt;='２個別表'!$F30,'２個別表'!$BX30,0)</f>
        <v>0</v>
      </c>
      <c r="AC30" s="207" t="str">
        <f ca="1">IF('２個別表'!$BX30&gt;0,IF(AND('２個別表'!$BV30=1,'２個別表'!$CG30="控除不可"),'２個別表'!$BX30,IF(AND('２個別表'!$BV30=1,'２個別表'!$CG30="80%控除対象"),ROUNDUP('２個別表'!$BX30*102/110,0),IF(AND('２個別表'!$BV30=1,'２個別表'!$CG30="全額控除"),ROUNDUP('２個別表'!$BX30*100/110,0),IF(OR('２個別表'!$BV30=2,'２個別表'!$BV30=3),'２個別表'!$BX30,'２個別表'!$BX30)))),"")</f>
        <v/>
      </c>
      <c r="AD30" s="221" t="str">
        <f ca="1">IF('２個別表'!$W30=1,3,IF(AND('２個別表'!$W30=2,AND(19&lt;='２個別表'!$AO30,'２個別表'!$AO30&lt;=23)),2,IF(AND('２個別表'!$W30=2,OR(AND(1&lt;='２個別表'!$AO30,'２個別表'!$AO30&lt;=18),AND(24&lt;='２個別表'!$AO30,'２個別表'!$AO30&lt;=25))),1,"判定不能")))</f>
        <v>判定不能</v>
      </c>
      <c r="AE30" s="228">
        <f t="shared" ca="1" si="5"/>
        <v>0</v>
      </c>
      <c r="AF30" s="204" t="str">
        <f t="shared" ca="1" si="6"/>
        <v/>
      </c>
      <c r="AG30" s="207" t="str">
        <f ca="1">IF(AND($AD30=1,$U30&gt;0,$V30=1),ROUNDDOWN($AC30*1/2-'２個別表'!$CF30*1/2,0),"")</f>
        <v/>
      </c>
      <c r="AH30" s="207" t="str">
        <f t="shared" ca="1" si="26"/>
        <v/>
      </c>
      <c r="AI30" s="230" t="str">
        <f ca="1">IF(AND($AD30=1,$Q30=1),IF($AB30&gt;0,'２個別表'!$BX30-'２個別表'!$BZ30-'２個別表'!$CF30-'２個別表'!$CC30-'２個別表'!$CD30-'２個別表'!$CE30,0),"")</f>
        <v/>
      </c>
      <c r="AJ30" s="222">
        <f t="shared" ca="1" si="8"/>
        <v>0</v>
      </c>
      <c r="AK30" s="218" t="str">
        <f ca="1">IF($AD30=1,IF('２個別表'!$AQ30=1,1,IF('２個別表'!AQ30="","",)),"")</f>
        <v/>
      </c>
      <c r="AL30" s="207" t="str">
        <f ca="1">IF($AJ30=1,IF($AK30=1,'２個別表'!BU30,""),"")</f>
        <v/>
      </c>
      <c r="AM30" s="204" t="str">
        <f t="shared" ca="1" si="9"/>
        <v/>
      </c>
      <c r="AN30" s="223" t="str">
        <f ca="1">IF($AJ30=1,IF($AK30=1,ROUNDDOWN('２個別表'!$BX30-'２個別表'!$BZ30-'２個別表'!$CC30-'２個別表'!$CD30-'２個別表'!$CE30-'２個別表'!$CF30,0),""),"")</f>
        <v/>
      </c>
      <c r="AO30" s="222">
        <f t="shared" ca="1" si="0"/>
        <v>0</v>
      </c>
      <c r="AP30" s="218">
        <f t="shared" ca="1" si="10"/>
        <v>0</v>
      </c>
      <c r="AQ30" s="218">
        <f t="shared" ca="1" si="11"/>
        <v>0</v>
      </c>
      <c r="AR30" s="213">
        <f ca="1">IF('２個別表'!$AC30=1,1,0)</f>
        <v>0</v>
      </c>
      <c r="AS30" s="204" t="str">
        <f t="shared" ca="1" si="12"/>
        <v/>
      </c>
      <c r="AT30" s="204" t="str">
        <f t="shared" ca="1" si="13"/>
        <v/>
      </c>
      <c r="AU30" s="230" t="str">
        <f ca="1">IF($AD30=1,IF($AQ30=1,ROUNDDOWN('２個別表'!$BX30-'２個別表'!$BZ30-'２個別表'!$CC30-'２個別表'!$CD30-'２個別表'!$CE30-'２個別表'!$CF30,0),""),"")</f>
        <v/>
      </c>
      <c r="AV30" s="391">
        <f t="shared" ca="1" si="14"/>
        <v>0</v>
      </c>
      <c r="AW30" s="401" t="str">
        <f t="shared" ca="1" si="15"/>
        <v>-</v>
      </c>
      <c r="AX30" s="228">
        <f ca="1">IF($AD30=2,IF('２個別表'!$BS30=1,1,0),0)</f>
        <v>0</v>
      </c>
      <c r="AY30" s="213" t="str">
        <f t="shared" ca="1" si="16"/>
        <v/>
      </c>
      <c r="AZ30" s="409" t="str">
        <f ca="1">IF(AND($AD30=2,$AX30=1),'２個別表'!$BX30-('２個別表'!$BZ30+'２個別表'!$CC30+'２個別表'!$CD30+'２個別表'!$CE30+'２個別表'!$CF30),"")</f>
        <v/>
      </c>
      <c r="BA30" s="228">
        <f ca="1">IF($AD30=2,IF('２個別表'!$BS30&lt;&gt;1,1,0),0)</f>
        <v>0</v>
      </c>
      <c r="BB30" s="404">
        <f t="shared" ca="1" si="17"/>
        <v>0</v>
      </c>
      <c r="BC30" s="207" t="str">
        <f ca="1">IF(AND($AD30=2,$BA30=1),'２個別表'!$BT30,"")</f>
        <v/>
      </c>
      <c r="BD30" s="207" t="str">
        <f t="shared" ca="1" si="18"/>
        <v/>
      </c>
      <c r="BE30" s="207" t="str">
        <f ca="1">IF(AND($AD30=2,$BA30=1),'２個別表'!$BW30-('２個別表'!$BZ30+'２個別表'!$CC30+'２個別表'!$CD30+'２個別表'!$CE30+'２個別表'!$CF30),"")</f>
        <v/>
      </c>
      <c r="BF30" s="207" t="str">
        <f ca="1">IF(AND($AD30=2,$BA30=1),'２個別表'!$CC30+'２個別表'!$CD30,"")</f>
        <v/>
      </c>
      <c r="BG30" s="406" t="str">
        <f ca="1">IF($BB30=1,IF(SUM('２個別表'!$BY30,'２個別表'!$CF30*0.5)&lt;='２個別表'!$BX30*0.5,"〇","×"),"")</f>
        <v/>
      </c>
      <c r="BH30" s="405">
        <f t="shared" ca="1" si="19"/>
        <v>0</v>
      </c>
      <c r="BI30" s="229" t="str">
        <f ca="1">IF($AD30=2,IF($AX30=1,IF('２個別表'!$AO30=23,"〇","×"),IF(OR('２個別表'!$AO30&lt;19,'２個別表'!$AO30&gt;23),"",IF($BH30&lt;='２個別表'!$BT30,"〇","×"))),"-")</f>
        <v>-</v>
      </c>
      <c r="BJ30" s="414" t="str">
        <f t="shared" ca="1" si="20"/>
        <v>-</v>
      </c>
      <c r="BK30" s="228">
        <f t="shared" ca="1" si="21"/>
        <v>0</v>
      </c>
      <c r="BL30" s="229" t="str">
        <f ca="1">IF($AD30=3,IF(1&lt;='２個別表'!$F30,IF('２個別表'!$W30=1,"〇","×"),""),"")</f>
        <v/>
      </c>
      <c r="BM30" s="209" t="str">
        <f ca="1">IF(AD30=3,IF(AND(OR('２個別表'!BF30="附帯施設",AND(1&lt;='２個別表'!AO30,'２個別表'!AO30&lt;=3)),'２個別表'!BM30&lt;&gt;"",'２個別表'!BN30&lt;&gt;""),1,IF(AND(OR('２個別表'!BF30="附帯施設",AND(1&lt;='２個別表'!AO30,'２個別表'!AO30&lt;=3)),OR('２個別表'!BM30="",'２個別表'!BN30="")),"×",0)),"")</f>
        <v/>
      </c>
      <c r="BN30" s="229" t="str">
        <f ca="1">IF($AD30=3,IF('２個別表'!$BX30&gt;=500000,"〇","×"),"")</f>
        <v/>
      </c>
      <c r="BO30" s="204" t="str">
        <f ca="1">IF(AD30=3,'２個別表'!BY30,"")</f>
        <v/>
      </c>
      <c r="BP30" s="204" t="str">
        <f ca="1">IF(AD30=3,IF(COUNTIF('２個別表'!$Z$11:'２個別表'!Z30,'２個別表'!Z30)=1,BO30,SUMIF('２個別表'!$Z$11:$Z$510,'２個別表'!Z30,$BO$11:$BO$239)),"")</f>
        <v/>
      </c>
      <c r="BQ30" s="213" t="str">
        <f t="shared" ca="1" si="27"/>
        <v/>
      </c>
      <c r="BR30" s="207" t="str">
        <f t="shared" ca="1" si="23"/>
        <v/>
      </c>
      <c r="BS30" s="483" t="str">
        <f ca="1">IF($AD30=3,'２個別表'!$BX30-('２個別表'!$BZ30+'２個別表'!$CC30+'２個別表'!$CD30+'２個別表'!$CE30+'２個別表'!$CF30),"")</f>
        <v/>
      </c>
      <c r="BT30" s="486">
        <f t="shared" ca="1" si="28"/>
        <v>0</v>
      </c>
      <c r="BU30" s="480" t="str">
        <f t="shared" ca="1" si="24"/>
        <v/>
      </c>
    </row>
    <row r="31" spans="1:73">
      <c r="A31" s="770" t="str">
        <f t="shared" ca="1" si="1"/>
        <v>石川県</v>
      </c>
      <c r="B31" s="773">
        <f ca="1">'２個別表'!Q31</f>
        <v>21</v>
      </c>
      <c r="C31" s="774" t="str">
        <f>'２個別表'!$R31</f>
        <v>石川県</v>
      </c>
      <c r="D31" s="774" t="str">
        <f ca="1">'２個別表'!$S31</f>
        <v/>
      </c>
      <c r="E31" s="774" t="str">
        <f ca="1">'２個別表'!$T31</f>
        <v/>
      </c>
      <c r="F31" s="719" t="str">
        <f ca="1">'２個別表'!$W31</f>
        <v/>
      </c>
      <c r="G31" s="719" t="str">
        <f ca="1">IF($F31=1,IF(SUMIF('（様式１号）１総括表'!$B$16:$B$25,A31,'（様式１号）１総括表'!$A$16:$A$25)&gt;0,"〇","✕"),"-")</f>
        <v>-</v>
      </c>
      <c r="H31" s="716" t="str">
        <f ca="1">IF('２個別表'!$Y31=1,IF('２個別表'!$AC31=1,"〇","×"),IF(AND(2&lt;='２個別表'!$AC31,'２個別表'!$AC31&lt;=5),"〇","×"))</f>
        <v>×</v>
      </c>
      <c r="I31" s="716" t="str">
        <f t="shared" ca="1" si="2"/>
        <v>×</v>
      </c>
      <c r="J31" s="207" t="str">
        <f ca="1">'２個別表'!$Z31</f>
        <v/>
      </c>
      <c r="K31" s="207">
        <f ca="1">'２個別表'!$AK31</f>
        <v>0</v>
      </c>
      <c r="L31" s="207" t="str">
        <f ca="1">IF('２個別表'!$AL31=1,1,"")</f>
        <v/>
      </c>
      <c r="M31" s="207" t="str">
        <f ca="1">IF('２個別表'!$AL31="","",IF('２個別表'!$AL31=1,IF(OR('２個別表'!$AM31=1,'２個別表'!$AN31=1),"〇","×")))</f>
        <v/>
      </c>
      <c r="N31" s="204" t="str">
        <f ca="1">'２個別表'!AT31</f>
        <v/>
      </c>
      <c r="O31" s="220" t="str">
        <f ca="1">IF(1&lt;='２個別表'!$F31,IF(AND(1&lt;='２個別表'!$AO31,'２個別表'!$AO31&lt;=3),1,0),"")</f>
        <v/>
      </c>
      <c r="P31" s="229">
        <f ca="1">IF($O31=1,IF(AND('２個別表'!$BF31&lt;&gt;"",AND('２個別表'!$BI31&lt;&gt;1,'２個別表'!$BJ31)),0,1),0)</f>
        <v>0</v>
      </c>
      <c r="Q31" s="220">
        <f ca="1">IF('２個別表'!$BF31&lt;&gt;"",1,0)</f>
        <v>0</v>
      </c>
      <c r="R31" s="220" t="str">
        <f ca="1">IF($Q31=1,IF('２個別表'!$BI31=1,1,0),"")</f>
        <v/>
      </c>
      <c r="S31" s="220" t="str">
        <f ca="1">IF($R31=1,IF('２個別表'!$BJ31&lt;&gt;"","〇","×"),"")</f>
        <v/>
      </c>
      <c r="T31" s="220" t="str">
        <f t="shared" ca="1" si="3"/>
        <v/>
      </c>
      <c r="U31" s="381">
        <f ca="1">IF('２個別表'!$BH31&gt;0,'２個別表'!$BH31,0)</f>
        <v>0</v>
      </c>
      <c r="V31" s="220">
        <f ca="1">IF('２個別表'!$BJ31&lt;&gt;"",1,0)</f>
        <v>0</v>
      </c>
      <c r="W31" s="206">
        <f ca="1">IF(AND($Q31=1,$V31=1),'２個別表'!$CF31,0)</f>
        <v>0</v>
      </c>
      <c r="X31" s="219">
        <f t="shared" ca="1" si="4"/>
        <v>0</v>
      </c>
      <c r="Y31" s="220" t="str">
        <f ca="1">IF(1&lt;='２個別表'!$F31,'２個別表'!$BV31,"")</f>
        <v/>
      </c>
      <c r="Z31" s="220">
        <f ca="1">IF(1&lt;='２個別表'!$F31,'２個別表'!$CG31,0)</f>
        <v>0</v>
      </c>
      <c r="AA31" s="220">
        <f ca="1">IF(OR(0&lt;'２個別表'!$BZ31,0&lt;SUM('２個別表'!$CC31:$CD31)),1,0)</f>
        <v>1</v>
      </c>
      <c r="AB31" s="207">
        <f ca="1">IF(1&lt;='２個別表'!$F31,'２個別表'!$BX31,0)</f>
        <v>0</v>
      </c>
      <c r="AC31" s="207" t="str">
        <f ca="1">IF('２個別表'!$BX31&gt;0,IF(AND('２個別表'!$BV31=1,'２個別表'!$CG31="控除不可"),'２個別表'!$BX31,IF(AND('２個別表'!$BV31=1,'２個別表'!$CG31="80%控除対象"),ROUNDUP('２個別表'!$BX31*102/110,0),IF(AND('２個別表'!$BV31=1,'２個別表'!$CG31="全額控除"),ROUNDUP('２個別表'!$BX31*100/110,0),IF(OR('２個別表'!$BV31=2,'２個別表'!$BV31=3),'２個別表'!$BX31,'２個別表'!$BX31)))),"")</f>
        <v/>
      </c>
      <c r="AD31" s="221" t="str">
        <f ca="1">IF('２個別表'!$W31=1,3,IF(AND('２個別表'!$W31=2,AND(19&lt;='２個別表'!$AO31,'２個別表'!$AO31&lt;=23)),2,IF(AND('２個別表'!$W31=2,OR(AND(1&lt;='２個別表'!$AO31,'２個別表'!$AO31&lt;=18),AND(24&lt;='２個別表'!$AO31,'２個別表'!$AO31&lt;=25))),1,"判定不能")))</f>
        <v>判定不能</v>
      </c>
      <c r="AE31" s="228">
        <f t="shared" ca="1" si="5"/>
        <v>0</v>
      </c>
      <c r="AF31" s="204" t="str">
        <f t="shared" ca="1" si="6"/>
        <v/>
      </c>
      <c r="AG31" s="207" t="str">
        <f ca="1">IF(AND($AD31=1,$U31&gt;0,$V31=1),ROUNDDOWN($AC31*1/2-'２個別表'!$CF31*1/2,0),"")</f>
        <v/>
      </c>
      <c r="AH31" s="207" t="str">
        <f t="shared" ca="1" si="26"/>
        <v/>
      </c>
      <c r="AI31" s="230" t="str">
        <f ca="1">IF(AND($AD31=1,$Q31=1),IF($AB31&gt;0,'２個別表'!$BX31-'２個別表'!$BZ31-'２個別表'!$CF31-'２個別表'!$CC31-'２個別表'!$CD31-'２個別表'!$CE31,0),"")</f>
        <v/>
      </c>
      <c r="AJ31" s="222">
        <f t="shared" ca="1" si="8"/>
        <v>0</v>
      </c>
      <c r="AK31" s="218" t="str">
        <f ca="1">IF($AD31=1,IF('２個別表'!$AQ31=1,1,IF('２個別表'!AQ31="","",)),"")</f>
        <v/>
      </c>
      <c r="AL31" s="207" t="str">
        <f ca="1">IF($AJ31=1,IF($AK31=1,'２個別表'!BU31,""),"")</f>
        <v/>
      </c>
      <c r="AM31" s="204" t="str">
        <f t="shared" ca="1" si="9"/>
        <v/>
      </c>
      <c r="AN31" s="223" t="str">
        <f ca="1">IF($AJ31=1,IF($AK31=1,ROUNDDOWN('２個別表'!$BX31-'２個別表'!$BZ31-'２個別表'!$CC31-'２個別表'!$CD31-'２個別表'!$CE31-'２個別表'!$CF31,0),""),"")</f>
        <v/>
      </c>
      <c r="AO31" s="222">
        <f t="shared" ca="1" si="0"/>
        <v>0</v>
      </c>
      <c r="AP31" s="218">
        <f t="shared" ca="1" si="10"/>
        <v>0</v>
      </c>
      <c r="AQ31" s="218">
        <f t="shared" ca="1" si="11"/>
        <v>0</v>
      </c>
      <c r="AR31" s="213">
        <f ca="1">IF('２個別表'!$AC31=1,1,0)</f>
        <v>0</v>
      </c>
      <c r="AS31" s="204" t="str">
        <f t="shared" ca="1" si="12"/>
        <v/>
      </c>
      <c r="AT31" s="204" t="str">
        <f t="shared" ca="1" si="13"/>
        <v/>
      </c>
      <c r="AU31" s="230" t="str">
        <f ca="1">IF($AD31=1,IF($AQ31=1,ROUNDDOWN('２個別表'!$BX31-'２個別表'!$BZ31-'２個別表'!$CC31-'２個別表'!$CD31-'２個別表'!$CE31-'２個別表'!$CF31,0),""),"")</f>
        <v/>
      </c>
      <c r="AV31" s="391">
        <f t="shared" ca="1" si="14"/>
        <v>0</v>
      </c>
      <c r="AW31" s="401" t="str">
        <f t="shared" ca="1" si="15"/>
        <v>-</v>
      </c>
      <c r="AX31" s="228">
        <f ca="1">IF($AD31=2,IF('２個別表'!$BS31=1,1,0),0)</f>
        <v>0</v>
      </c>
      <c r="AY31" s="213" t="str">
        <f t="shared" ca="1" si="16"/>
        <v/>
      </c>
      <c r="AZ31" s="409" t="str">
        <f ca="1">IF(AND($AD31=2,$AX31=1),'２個別表'!$BX31-('２個別表'!$BZ31+'２個別表'!$CC31+'２個別表'!$CD31+'２個別表'!$CE31+'２個別表'!$CF31),"")</f>
        <v/>
      </c>
      <c r="BA31" s="228">
        <f ca="1">IF($AD31=2,IF('２個別表'!$BS31&lt;&gt;1,1,0),0)</f>
        <v>0</v>
      </c>
      <c r="BB31" s="404">
        <f t="shared" ca="1" si="17"/>
        <v>0</v>
      </c>
      <c r="BC31" s="207" t="str">
        <f ca="1">IF(AND($AD31=2,$BA31=1),'２個別表'!$BT31,"")</f>
        <v/>
      </c>
      <c r="BD31" s="207" t="str">
        <f t="shared" ca="1" si="18"/>
        <v/>
      </c>
      <c r="BE31" s="207" t="str">
        <f ca="1">IF(AND($AD31=2,$BA31=1),'２個別表'!$BW31-('２個別表'!$BZ31+'２個別表'!$CC31+'２個別表'!$CD31+'２個別表'!$CE31+'２個別表'!$CF31),"")</f>
        <v/>
      </c>
      <c r="BF31" s="207" t="str">
        <f ca="1">IF(AND($AD31=2,$BA31=1),'２個別表'!$CC31+'２個別表'!$CD31,"")</f>
        <v/>
      </c>
      <c r="BG31" s="406" t="str">
        <f ca="1">IF($BB31=1,IF(SUM('２個別表'!$BY31,'２個別表'!$CF31*0.5)&lt;='２個別表'!$BX31*0.5,"〇","×"),"")</f>
        <v/>
      </c>
      <c r="BH31" s="405">
        <f t="shared" ca="1" si="19"/>
        <v>0</v>
      </c>
      <c r="BI31" s="229" t="str">
        <f ca="1">IF($AD31=2,IF($AX31=1,IF('２個別表'!$AO31=23,"〇","×"),IF(OR('２個別表'!$AO31&lt;19,'２個別表'!$AO31&gt;23),"",IF($BH31&lt;='２個別表'!$BT31,"〇","×"))),"-")</f>
        <v>-</v>
      </c>
      <c r="BJ31" s="414" t="str">
        <f t="shared" ca="1" si="20"/>
        <v>-</v>
      </c>
      <c r="BK31" s="228">
        <f t="shared" ca="1" si="21"/>
        <v>0</v>
      </c>
      <c r="BL31" s="229" t="str">
        <f ca="1">IF($AD31=3,IF(1&lt;='２個別表'!$F31,IF('２個別表'!$W31=1,"〇","×"),""),"")</f>
        <v/>
      </c>
      <c r="BM31" s="209" t="str">
        <f ca="1">IF(AD31=3,IF(AND(OR('２個別表'!BF31="附帯施設",AND(1&lt;='２個別表'!AO31,'２個別表'!AO31&lt;=3)),'２個別表'!BM31&lt;&gt;"",'２個別表'!BN31&lt;&gt;""),1,IF(AND(OR('２個別表'!BF31="附帯施設",AND(1&lt;='２個別表'!AO31,'２個別表'!AO31&lt;=3)),OR('２個別表'!BM31="",'２個別表'!BN31="")),"×",0)),"")</f>
        <v/>
      </c>
      <c r="BN31" s="229" t="str">
        <f ca="1">IF($AD31=3,IF('２個別表'!$BX31&gt;=500000,"〇","×"),"")</f>
        <v/>
      </c>
      <c r="BO31" s="204" t="str">
        <f ca="1">IF(AD31=3,'２個別表'!BY31,"")</f>
        <v/>
      </c>
      <c r="BP31" s="204" t="str">
        <f ca="1">IF(AD31=3,IF(COUNTIF('２個別表'!$Z$11:'２個別表'!Z31,'２個別表'!Z31)=1,BO31,SUMIF('２個別表'!$Z$11:$Z$510,'２個別表'!Z31,$BO$11:$BO$239)),"")</f>
        <v/>
      </c>
      <c r="BQ31" s="213" t="str">
        <f t="shared" ca="1" si="27"/>
        <v/>
      </c>
      <c r="BR31" s="207" t="str">
        <f t="shared" ca="1" si="23"/>
        <v/>
      </c>
      <c r="BS31" s="483" t="str">
        <f ca="1">IF($AD31=3,'２個別表'!$BX31-('２個別表'!$BZ31+'２個別表'!$CC31+'２個別表'!$CD31+'２個別表'!$CE31+'２個別表'!$CF31),"")</f>
        <v/>
      </c>
      <c r="BT31" s="486">
        <f t="shared" ca="1" si="28"/>
        <v>0</v>
      </c>
      <c r="BU31" s="480" t="str">
        <f t="shared" ca="1" si="24"/>
        <v/>
      </c>
    </row>
    <row r="32" spans="1:73">
      <c r="A32" s="770" t="str">
        <f t="shared" ca="1" si="1"/>
        <v>石川県</v>
      </c>
      <c r="B32" s="773">
        <f ca="1">'２個別表'!Q32</f>
        <v>22</v>
      </c>
      <c r="C32" s="774" t="str">
        <f>'２個別表'!$R32</f>
        <v>石川県</v>
      </c>
      <c r="D32" s="774" t="str">
        <f ca="1">'２個別表'!$S32</f>
        <v/>
      </c>
      <c r="E32" s="774" t="str">
        <f ca="1">'２個別表'!$T32</f>
        <v/>
      </c>
      <c r="F32" s="719" t="str">
        <f ca="1">'２個別表'!$W32</f>
        <v/>
      </c>
      <c r="G32" s="719" t="str">
        <f ca="1">IF($F32=1,IF(SUMIF('（様式１号）１総括表'!$B$16:$B$25,A32,'（様式１号）１総括表'!$A$16:$A$25)&gt;0,"〇","✕"),"-")</f>
        <v>-</v>
      </c>
      <c r="H32" s="716" t="str">
        <f ca="1">IF('２個別表'!$Y32=1,IF('２個別表'!$AC32=1,"〇","×"),IF(AND(2&lt;='２個別表'!$AC32,'２個別表'!$AC32&lt;=5),"〇","×"))</f>
        <v>×</v>
      </c>
      <c r="I32" s="716" t="str">
        <f t="shared" ca="1" si="2"/>
        <v>×</v>
      </c>
      <c r="J32" s="207" t="str">
        <f ca="1">'２個別表'!$Z32</f>
        <v/>
      </c>
      <c r="K32" s="207">
        <f ca="1">'２個別表'!$AK32</f>
        <v>0</v>
      </c>
      <c r="L32" s="207" t="str">
        <f ca="1">IF('２個別表'!$AL32=1,1,"")</f>
        <v/>
      </c>
      <c r="M32" s="207" t="str">
        <f ca="1">IF('２個別表'!$AL32="","",IF('２個別表'!$AL32=1,IF(OR('２個別表'!$AM32=1,'２個別表'!$AN32=1),"〇","×")))</f>
        <v/>
      </c>
      <c r="N32" s="204" t="str">
        <f ca="1">'２個別表'!AT32</f>
        <v/>
      </c>
      <c r="O32" s="220" t="str">
        <f ca="1">IF(1&lt;='２個別表'!$F32,IF(AND(1&lt;='２個別表'!$AO32,'２個別表'!$AO32&lt;=3),1,0),"")</f>
        <v/>
      </c>
      <c r="P32" s="229">
        <f ca="1">IF($O32=1,IF(AND('２個別表'!$BF32&lt;&gt;"",AND('２個別表'!$BI32&lt;&gt;1,'２個別表'!$BJ32)),0,1),0)</f>
        <v>0</v>
      </c>
      <c r="Q32" s="220">
        <f ca="1">IF('２個別表'!$BF32&lt;&gt;"",1,0)</f>
        <v>0</v>
      </c>
      <c r="R32" s="220" t="str">
        <f ca="1">IF($Q32=1,IF('２個別表'!$BI32=1,1,0),"")</f>
        <v/>
      </c>
      <c r="S32" s="220" t="str">
        <f ca="1">IF($R32=1,IF('２個別表'!$BJ32&lt;&gt;"","〇","×"),"")</f>
        <v/>
      </c>
      <c r="T32" s="220" t="str">
        <f t="shared" ca="1" si="3"/>
        <v/>
      </c>
      <c r="U32" s="381">
        <f ca="1">IF('２個別表'!$BH32&gt;0,'２個別表'!$BH32,0)</f>
        <v>0</v>
      </c>
      <c r="V32" s="220">
        <f ca="1">IF('２個別表'!$BJ32&lt;&gt;"",1,0)</f>
        <v>0</v>
      </c>
      <c r="W32" s="206">
        <f ca="1">IF(AND($Q32=1,$V32=1),'２個別表'!$CF32,0)</f>
        <v>0</v>
      </c>
      <c r="X32" s="219">
        <f t="shared" ca="1" si="4"/>
        <v>0</v>
      </c>
      <c r="Y32" s="220" t="str">
        <f ca="1">IF(1&lt;='２個別表'!$F32,'２個別表'!$BV32,"")</f>
        <v/>
      </c>
      <c r="Z32" s="220">
        <f ca="1">IF(1&lt;='２個別表'!$F32,'２個別表'!$CG32,0)</f>
        <v>0</v>
      </c>
      <c r="AA32" s="220">
        <f ca="1">IF(OR(0&lt;'２個別表'!$BZ32,0&lt;SUM('２個別表'!$CC32:$CD32)),1,0)</f>
        <v>1</v>
      </c>
      <c r="AB32" s="207">
        <f ca="1">IF(1&lt;='２個別表'!$F32,'２個別表'!$BX32,0)</f>
        <v>0</v>
      </c>
      <c r="AC32" s="207" t="str">
        <f ca="1">IF('２個別表'!$BX32&gt;0,IF(AND('２個別表'!$BV32=1,'２個別表'!$CG32="控除不可"),'２個別表'!$BX32,IF(AND('２個別表'!$BV32=1,'２個別表'!$CG32="80%控除対象"),ROUNDUP('２個別表'!$BX32*102/110,0),IF(AND('２個別表'!$BV32=1,'２個別表'!$CG32="全額控除"),ROUNDUP('２個別表'!$BX32*100/110,0),IF(OR('２個別表'!$BV32=2,'２個別表'!$BV32=3),'２個別表'!$BX32,'２個別表'!$BX32)))),"")</f>
        <v/>
      </c>
      <c r="AD32" s="221" t="str">
        <f ca="1">IF('２個別表'!$W32=1,3,IF(AND('２個別表'!$W32=2,AND(19&lt;='２個別表'!$AO32,'２個別表'!$AO32&lt;=23)),2,IF(AND('２個別表'!$W32=2,OR(AND(1&lt;='２個別表'!$AO32,'２個別表'!$AO32&lt;=18),AND(24&lt;='２個別表'!$AO32,'２個別表'!$AO32&lt;=25))),1,"判定不能")))</f>
        <v>判定不能</v>
      </c>
      <c r="AE32" s="228">
        <f t="shared" ca="1" si="5"/>
        <v>0</v>
      </c>
      <c r="AF32" s="204" t="str">
        <f t="shared" ca="1" si="6"/>
        <v/>
      </c>
      <c r="AG32" s="207" t="str">
        <f ca="1">IF(AND($AD32=1,$U32&gt;0,$V32=1),ROUNDDOWN($AC32*1/2-'２個別表'!$CF32*1/2,0),"")</f>
        <v/>
      </c>
      <c r="AH32" s="207" t="str">
        <f t="shared" ca="1" si="26"/>
        <v/>
      </c>
      <c r="AI32" s="230" t="str">
        <f ca="1">IF(AND($AD32=1,$Q32=1),IF($AB32&gt;0,'２個別表'!$BX32-'２個別表'!$BZ32-'２個別表'!$CF32-'２個別表'!$CC32-'２個別表'!$CD32-'２個別表'!$CE32,0),"")</f>
        <v/>
      </c>
      <c r="AJ32" s="222">
        <f t="shared" ca="1" si="8"/>
        <v>0</v>
      </c>
      <c r="AK32" s="218" t="str">
        <f ca="1">IF($AD32=1,IF('２個別表'!$AQ32=1,1,IF('２個別表'!AQ32="","",)),"")</f>
        <v/>
      </c>
      <c r="AL32" s="207" t="str">
        <f ca="1">IF($AJ32=1,IF($AK32=1,'２個別表'!BU32,""),"")</f>
        <v/>
      </c>
      <c r="AM32" s="204" t="str">
        <f t="shared" ca="1" si="9"/>
        <v/>
      </c>
      <c r="AN32" s="223" t="str">
        <f ca="1">IF($AJ32=1,IF($AK32=1,ROUNDDOWN('２個別表'!$BX32-'２個別表'!$BZ32-'２個別表'!$CC32-'２個別表'!$CD32-'２個別表'!$CE32-'２個別表'!$CF32,0),""),"")</f>
        <v/>
      </c>
      <c r="AO32" s="222">
        <f t="shared" ca="1" si="0"/>
        <v>0</v>
      </c>
      <c r="AP32" s="218">
        <f t="shared" ca="1" si="10"/>
        <v>0</v>
      </c>
      <c r="AQ32" s="218">
        <f t="shared" ca="1" si="11"/>
        <v>0</v>
      </c>
      <c r="AR32" s="213">
        <f ca="1">IF('２個別表'!$AC32=1,1,0)</f>
        <v>0</v>
      </c>
      <c r="AS32" s="204" t="str">
        <f t="shared" ca="1" si="12"/>
        <v/>
      </c>
      <c r="AT32" s="204" t="str">
        <f t="shared" ca="1" si="13"/>
        <v/>
      </c>
      <c r="AU32" s="230" t="str">
        <f ca="1">IF($AD32=1,IF($AQ32=1,ROUNDDOWN('２個別表'!$BX32-'２個別表'!$BZ32-'２個別表'!$CC32-'２個別表'!$CD32-'２個別表'!$CE32-'２個別表'!$CF32,0),""),"")</f>
        <v/>
      </c>
      <c r="AV32" s="391">
        <f t="shared" ca="1" si="14"/>
        <v>0</v>
      </c>
      <c r="AW32" s="401" t="str">
        <f t="shared" ca="1" si="15"/>
        <v>-</v>
      </c>
      <c r="AX32" s="228">
        <f ca="1">IF($AD32=2,IF('２個別表'!$BS32=1,1,0),0)</f>
        <v>0</v>
      </c>
      <c r="AY32" s="213" t="str">
        <f t="shared" ca="1" si="16"/>
        <v/>
      </c>
      <c r="AZ32" s="409" t="str">
        <f ca="1">IF(AND($AD32=2,$AX32=1),'２個別表'!$BX32-('２個別表'!$BZ32+'２個別表'!$CC32+'２個別表'!$CD32+'２個別表'!$CE32+'２個別表'!$CF32),"")</f>
        <v/>
      </c>
      <c r="BA32" s="228">
        <f ca="1">IF($AD32=2,IF('２個別表'!$BS32&lt;&gt;1,1,0),0)</f>
        <v>0</v>
      </c>
      <c r="BB32" s="404">
        <f t="shared" ca="1" si="17"/>
        <v>0</v>
      </c>
      <c r="BC32" s="207" t="str">
        <f ca="1">IF(AND($AD32=2,$BA32=1),'２個別表'!$BT32,"")</f>
        <v/>
      </c>
      <c r="BD32" s="207" t="str">
        <f t="shared" ca="1" si="18"/>
        <v/>
      </c>
      <c r="BE32" s="207" t="str">
        <f ca="1">IF(AND($AD32=2,$BA32=1),'２個別表'!$BW32-('２個別表'!$BZ32+'２個別表'!$CC32+'２個別表'!$CD32+'２個別表'!$CE32+'２個別表'!$CF32),"")</f>
        <v/>
      </c>
      <c r="BF32" s="207" t="str">
        <f ca="1">IF(AND($AD32=2,$BA32=1),'２個別表'!$CC32+'２個別表'!$CD32,"")</f>
        <v/>
      </c>
      <c r="BG32" s="406" t="str">
        <f ca="1">IF($BB32=1,IF(SUM('２個別表'!$BY32,'２個別表'!$CF32*0.5)&lt;='２個別表'!$BX32*0.5,"〇","×"),"")</f>
        <v/>
      </c>
      <c r="BH32" s="405">
        <f t="shared" ca="1" si="19"/>
        <v>0</v>
      </c>
      <c r="BI32" s="229" t="str">
        <f ca="1">IF($AD32=2,IF($AX32=1,IF('２個別表'!$AO32=23,"〇","×"),IF(OR('２個別表'!$AO32&lt;19,'２個別表'!$AO32&gt;23),"",IF($BH32&lt;='２個別表'!$BT32,"〇","×"))),"-")</f>
        <v>-</v>
      </c>
      <c r="BJ32" s="414" t="str">
        <f t="shared" ca="1" si="20"/>
        <v>-</v>
      </c>
      <c r="BK32" s="228">
        <f t="shared" ca="1" si="21"/>
        <v>0</v>
      </c>
      <c r="BL32" s="229" t="str">
        <f ca="1">IF($AD32=3,IF(1&lt;='２個別表'!$F32,IF('２個別表'!$W32=1,"〇","×"),""),"")</f>
        <v/>
      </c>
      <c r="BM32" s="209" t="str">
        <f ca="1">IF(AD32=3,IF(AND(OR('２個別表'!BF32="附帯施設",AND(1&lt;='２個別表'!AO32,'２個別表'!AO32&lt;=3)),'２個別表'!BM32&lt;&gt;"",'２個別表'!BN32&lt;&gt;""),1,IF(AND(OR('２個別表'!BF32="附帯施設",AND(1&lt;='２個別表'!AO32,'２個別表'!AO32&lt;=3)),OR('２個別表'!BM32="",'２個別表'!BN32="")),"×",0)),"")</f>
        <v/>
      </c>
      <c r="BN32" s="229" t="str">
        <f ca="1">IF($AD32=3,IF('２個別表'!$BX32&gt;=500000,"〇","×"),"")</f>
        <v/>
      </c>
      <c r="BO32" s="204" t="str">
        <f ca="1">IF(AD32=3,'２個別表'!BY32,"")</f>
        <v/>
      </c>
      <c r="BP32" s="204" t="str">
        <f ca="1">IF(AD32=3,IF(COUNTIF('２個別表'!$Z$11:'２個別表'!Z32,'２個別表'!Z32)=1,BO32,SUMIF('２個別表'!$Z$11:$Z$510,'２個別表'!Z32,$BO$11:$BO$239)),"")</f>
        <v/>
      </c>
      <c r="BQ32" s="213" t="str">
        <f t="shared" ca="1" si="27"/>
        <v/>
      </c>
      <c r="BR32" s="207" t="str">
        <f t="shared" ca="1" si="23"/>
        <v/>
      </c>
      <c r="BS32" s="483" t="str">
        <f ca="1">IF($AD32=3,'２個別表'!$BX32-('２個別表'!$BZ32+'２個別表'!$CC32+'２個別表'!$CD32+'２個別表'!$CE32+'２個別表'!$CF32),"")</f>
        <v/>
      </c>
      <c r="BT32" s="486">
        <f t="shared" ca="1" si="28"/>
        <v>0</v>
      </c>
      <c r="BU32" s="480" t="str">
        <f t="shared" ca="1" si="24"/>
        <v/>
      </c>
    </row>
    <row r="33" spans="1:73">
      <c r="A33" s="770" t="str">
        <f t="shared" ca="1" si="1"/>
        <v>石川県</v>
      </c>
      <c r="B33" s="773">
        <f ca="1">'２個別表'!Q33</f>
        <v>23</v>
      </c>
      <c r="C33" s="774" t="str">
        <f>'２個別表'!$R33</f>
        <v>石川県</v>
      </c>
      <c r="D33" s="774" t="str">
        <f ca="1">'２個別表'!$S33</f>
        <v/>
      </c>
      <c r="E33" s="774" t="str">
        <f ca="1">'２個別表'!$T33</f>
        <v/>
      </c>
      <c r="F33" s="719" t="str">
        <f ca="1">'２個別表'!$W33</f>
        <v/>
      </c>
      <c r="G33" s="719" t="str">
        <f ca="1">IF($F33=1,IF(SUMIF('（様式１号）１総括表'!$B$16:$B$25,A33,'（様式１号）１総括表'!$A$16:$A$25)&gt;0,"〇","✕"),"-")</f>
        <v>-</v>
      </c>
      <c r="H33" s="716" t="str">
        <f ca="1">IF('２個別表'!$Y33=1,IF('２個別表'!$AC33=1,"〇","×"),IF(AND(2&lt;='２個別表'!$AC33,'２個別表'!$AC33&lt;=5),"〇","×"))</f>
        <v>×</v>
      </c>
      <c r="I33" s="716" t="str">
        <f t="shared" ca="1" si="2"/>
        <v>×</v>
      </c>
      <c r="J33" s="207" t="str">
        <f ca="1">'２個別表'!$Z33</f>
        <v/>
      </c>
      <c r="K33" s="207">
        <f ca="1">'２個別表'!$AK33</f>
        <v>0</v>
      </c>
      <c r="L33" s="207" t="str">
        <f ca="1">IF('２個別表'!$AL33=1,1,"")</f>
        <v/>
      </c>
      <c r="M33" s="207" t="str">
        <f ca="1">IF('２個別表'!$AL33="","",IF('２個別表'!$AL33=1,IF(OR('２個別表'!$AM33=1,'２個別表'!$AN33=1),"〇","×")))</f>
        <v/>
      </c>
      <c r="N33" s="204" t="str">
        <f ca="1">'２個別表'!AT33</f>
        <v/>
      </c>
      <c r="O33" s="220" t="str">
        <f ca="1">IF(1&lt;='２個別表'!$F33,IF(AND(1&lt;='２個別表'!$AO33,'２個別表'!$AO33&lt;=3),1,0),"")</f>
        <v/>
      </c>
      <c r="P33" s="229">
        <f ca="1">IF($O33=1,IF(AND('２個別表'!$BF33&lt;&gt;"",AND('２個別表'!$BI33&lt;&gt;1,'２個別表'!$BJ33)),0,1),0)</f>
        <v>0</v>
      </c>
      <c r="Q33" s="220">
        <f ca="1">IF('２個別表'!$BF33&lt;&gt;"",1,0)</f>
        <v>0</v>
      </c>
      <c r="R33" s="220" t="str">
        <f ca="1">IF($Q33=1,IF('２個別表'!$BI33=1,1,0),"")</f>
        <v/>
      </c>
      <c r="S33" s="220" t="str">
        <f ca="1">IF($R33=1,IF('２個別表'!$BJ33&lt;&gt;"","〇","×"),"")</f>
        <v/>
      </c>
      <c r="T33" s="220" t="str">
        <f t="shared" ca="1" si="3"/>
        <v/>
      </c>
      <c r="U33" s="381">
        <f ca="1">IF('２個別表'!$BH33&gt;0,'２個別表'!$BH33,0)</f>
        <v>0</v>
      </c>
      <c r="V33" s="220">
        <f ca="1">IF('２個別表'!$BJ33&lt;&gt;"",1,0)</f>
        <v>0</v>
      </c>
      <c r="W33" s="206">
        <f ca="1">IF(AND($Q33=1,$V33=1),'２個別表'!$CF33,0)</f>
        <v>0</v>
      </c>
      <c r="X33" s="219">
        <f t="shared" ca="1" si="4"/>
        <v>0</v>
      </c>
      <c r="Y33" s="220" t="str">
        <f ca="1">IF(1&lt;='２個別表'!$F33,'２個別表'!$BV33,"")</f>
        <v/>
      </c>
      <c r="Z33" s="220">
        <f ca="1">IF(1&lt;='２個別表'!$F33,'２個別表'!$CG33,0)</f>
        <v>0</v>
      </c>
      <c r="AA33" s="220">
        <f ca="1">IF(OR(0&lt;'２個別表'!$BZ33,0&lt;SUM('２個別表'!$CC33:$CD33)),1,0)</f>
        <v>1</v>
      </c>
      <c r="AB33" s="207">
        <f ca="1">IF(1&lt;='２個別表'!$F33,'２個別表'!$BX33,0)</f>
        <v>0</v>
      </c>
      <c r="AC33" s="207" t="str">
        <f ca="1">IF('２個別表'!$BX33&gt;0,IF(AND('２個別表'!$BV33=1,'２個別表'!$CG33="控除不可"),'２個別表'!$BX33,IF(AND('２個別表'!$BV33=1,'２個別表'!$CG33="80%控除対象"),ROUNDUP('２個別表'!$BX33*102/110,0),IF(AND('２個別表'!$BV33=1,'２個別表'!$CG33="全額控除"),ROUNDUP('２個別表'!$BX33*100/110,0),IF(OR('２個別表'!$BV33=2,'２個別表'!$BV33=3),'２個別表'!$BX33,'２個別表'!$BX33)))),"")</f>
        <v/>
      </c>
      <c r="AD33" s="221" t="str">
        <f ca="1">IF('２個別表'!$W33=1,3,IF(AND('２個別表'!$W33=2,AND(19&lt;='２個別表'!$AO33,'２個別表'!$AO33&lt;=23)),2,IF(AND('２個別表'!$W33=2,OR(AND(1&lt;='２個別表'!$AO33,'２個別表'!$AO33&lt;=18),AND(24&lt;='２個別表'!$AO33,'２個別表'!$AO33&lt;=25))),1,"判定不能")))</f>
        <v>判定不能</v>
      </c>
      <c r="AE33" s="228">
        <f t="shared" ca="1" si="5"/>
        <v>0</v>
      </c>
      <c r="AF33" s="204" t="str">
        <f t="shared" ca="1" si="6"/>
        <v/>
      </c>
      <c r="AG33" s="207" t="str">
        <f ca="1">IF(AND($AD33=1,$U33&gt;0,$V33=1),ROUNDDOWN($AC33*1/2-'２個別表'!$CF33*1/2,0),"")</f>
        <v/>
      </c>
      <c r="AH33" s="207" t="str">
        <f t="shared" ca="1" si="26"/>
        <v/>
      </c>
      <c r="AI33" s="230" t="str">
        <f ca="1">IF(AND($AD33=1,$Q33=1),IF($AB33&gt;0,'２個別表'!$BX33-'２個別表'!$BZ33-'２個別表'!$CF33-'２個別表'!$CC33-'２個別表'!$CD33-'２個別表'!$CE33,0),"")</f>
        <v/>
      </c>
      <c r="AJ33" s="222">
        <f t="shared" ca="1" si="8"/>
        <v>0</v>
      </c>
      <c r="AK33" s="218" t="str">
        <f ca="1">IF($AD33=1,IF('２個別表'!$AQ33=1,1,IF('２個別表'!AQ33="","",)),"")</f>
        <v/>
      </c>
      <c r="AL33" s="207" t="str">
        <f ca="1">IF($AJ33=1,IF($AK33=1,'２個別表'!BU33,""),"")</f>
        <v/>
      </c>
      <c r="AM33" s="204" t="str">
        <f t="shared" ca="1" si="9"/>
        <v/>
      </c>
      <c r="AN33" s="223" t="str">
        <f ca="1">IF($AJ33=1,IF($AK33=1,ROUNDDOWN('２個別表'!$BX33-'２個別表'!$BZ33-'２個別表'!$CC33-'２個別表'!$CD33-'２個別表'!$CE33-'２個別表'!$CF33,0),""),"")</f>
        <v/>
      </c>
      <c r="AO33" s="222">
        <f t="shared" ca="1" si="0"/>
        <v>0</v>
      </c>
      <c r="AP33" s="218">
        <f t="shared" ca="1" si="10"/>
        <v>0</v>
      </c>
      <c r="AQ33" s="218">
        <f t="shared" ca="1" si="11"/>
        <v>0</v>
      </c>
      <c r="AR33" s="213">
        <f ca="1">IF('２個別表'!$AC33=1,1,0)</f>
        <v>0</v>
      </c>
      <c r="AS33" s="204" t="str">
        <f t="shared" ca="1" si="12"/>
        <v/>
      </c>
      <c r="AT33" s="204" t="str">
        <f t="shared" ca="1" si="13"/>
        <v/>
      </c>
      <c r="AU33" s="230" t="str">
        <f ca="1">IF($AD33=1,IF($AQ33=1,ROUNDDOWN('２個別表'!$BX33-'２個別表'!$BZ33-'２個別表'!$CC33-'２個別表'!$CD33-'２個別表'!$CE33-'２個別表'!$CF33,0),""),"")</f>
        <v/>
      </c>
      <c r="AV33" s="391">
        <f t="shared" ca="1" si="14"/>
        <v>0</v>
      </c>
      <c r="AW33" s="401" t="str">
        <f t="shared" ca="1" si="15"/>
        <v>-</v>
      </c>
      <c r="AX33" s="228">
        <f ca="1">IF($AD33=2,IF('２個別表'!$BS33=1,1,0),0)</f>
        <v>0</v>
      </c>
      <c r="AY33" s="213" t="str">
        <f t="shared" ca="1" si="16"/>
        <v/>
      </c>
      <c r="AZ33" s="409" t="str">
        <f ca="1">IF(AND($AD33=2,$AX33=1),'２個別表'!$BX33-('２個別表'!$BZ33+'２個別表'!$CC33+'２個別表'!$CD33+'２個別表'!$CE33+'２個別表'!$CF33),"")</f>
        <v/>
      </c>
      <c r="BA33" s="228">
        <f ca="1">IF($AD33=2,IF('２個別表'!$BS33&lt;&gt;1,1,0),0)</f>
        <v>0</v>
      </c>
      <c r="BB33" s="404">
        <f t="shared" ca="1" si="17"/>
        <v>0</v>
      </c>
      <c r="BC33" s="207" t="str">
        <f ca="1">IF(AND($AD33=2,$BA33=1),'２個別表'!$BT33,"")</f>
        <v/>
      </c>
      <c r="BD33" s="207" t="str">
        <f t="shared" ca="1" si="18"/>
        <v/>
      </c>
      <c r="BE33" s="207" t="str">
        <f ca="1">IF(AND($AD33=2,$BA33=1),'２個別表'!$BW33-('２個別表'!$BZ33+'２個別表'!$CC33+'２個別表'!$CD33+'２個別表'!$CE33+'２個別表'!$CF33),"")</f>
        <v/>
      </c>
      <c r="BF33" s="207" t="str">
        <f ca="1">IF(AND($AD33=2,$BA33=1),'２個別表'!$CC33+'２個別表'!$CD33,"")</f>
        <v/>
      </c>
      <c r="BG33" s="406" t="str">
        <f ca="1">IF($BB33=1,IF(SUM('２個別表'!$BY33,'２個別表'!$CF33*0.5)&lt;='２個別表'!$BX33*0.5,"〇","×"),"")</f>
        <v/>
      </c>
      <c r="BH33" s="405">
        <f t="shared" ca="1" si="19"/>
        <v>0</v>
      </c>
      <c r="BI33" s="229" t="str">
        <f ca="1">IF($AD33=2,IF($AX33=1,IF('２個別表'!$AO33=23,"〇","×"),IF(OR('２個別表'!$AO33&lt;19,'２個別表'!$AO33&gt;23),"",IF($BH33&lt;='２個別表'!$BT33,"〇","×"))),"-")</f>
        <v>-</v>
      </c>
      <c r="BJ33" s="414" t="str">
        <f t="shared" ca="1" si="20"/>
        <v>-</v>
      </c>
      <c r="BK33" s="228">
        <f t="shared" ca="1" si="21"/>
        <v>0</v>
      </c>
      <c r="BL33" s="229" t="str">
        <f ca="1">IF($AD33=3,IF(1&lt;='２個別表'!$F33,IF('２個別表'!$W33=1,"〇","×"),""),"")</f>
        <v/>
      </c>
      <c r="BM33" s="209" t="str">
        <f ca="1">IF(AD33=3,IF(AND(OR('２個別表'!BF33="附帯施設",AND(1&lt;='２個別表'!AO33,'２個別表'!AO33&lt;=3)),'２個別表'!BM33&lt;&gt;"",'２個別表'!BN33&lt;&gt;""),1,IF(AND(OR('２個別表'!BF33="附帯施設",AND(1&lt;='２個別表'!AO33,'２個別表'!AO33&lt;=3)),OR('２個別表'!BM33="",'２個別表'!BN33="")),"×",0)),"")</f>
        <v/>
      </c>
      <c r="BN33" s="229" t="str">
        <f ca="1">IF($AD33=3,IF('２個別表'!$BX33&gt;=500000,"〇","×"),"")</f>
        <v/>
      </c>
      <c r="BO33" s="204" t="str">
        <f ca="1">IF(AD33=3,'２個別表'!BY33,"")</f>
        <v/>
      </c>
      <c r="BP33" s="204" t="str">
        <f ca="1">IF(AD33=3,IF(COUNTIF('２個別表'!$Z$11:'２個別表'!Z33,'２個別表'!Z33)=1,BO33,SUMIF('２個別表'!$Z$11:$Z$510,'２個別表'!Z33,$BO$11:$BO$239)),"")</f>
        <v/>
      </c>
      <c r="BQ33" s="213" t="str">
        <f t="shared" ca="1" si="27"/>
        <v/>
      </c>
      <c r="BR33" s="207" t="str">
        <f t="shared" ca="1" si="23"/>
        <v/>
      </c>
      <c r="BS33" s="483" t="str">
        <f ca="1">IF($AD33=3,'２個別表'!$BX33-('２個別表'!$BZ33+'２個別表'!$CC33+'２個別表'!$CD33+'２個別表'!$CE33+'２個別表'!$CF33),"")</f>
        <v/>
      </c>
      <c r="BT33" s="486">
        <f t="shared" ca="1" si="28"/>
        <v>0</v>
      </c>
      <c r="BU33" s="480" t="str">
        <f t="shared" ca="1" si="24"/>
        <v/>
      </c>
    </row>
    <row r="34" spans="1:73">
      <c r="A34" s="770" t="str">
        <f t="shared" ca="1" si="1"/>
        <v>石川県</v>
      </c>
      <c r="B34" s="773">
        <f ca="1">'２個別表'!Q34</f>
        <v>24</v>
      </c>
      <c r="C34" s="774" t="str">
        <f>'２個別表'!$R34</f>
        <v>石川県</v>
      </c>
      <c r="D34" s="774" t="str">
        <f ca="1">'２個別表'!$S34</f>
        <v/>
      </c>
      <c r="E34" s="774" t="str">
        <f ca="1">'２個別表'!$T34</f>
        <v/>
      </c>
      <c r="F34" s="719" t="str">
        <f ca="1">'２個別表'!$W34</f>
        <v/>
      </c>
      <c r="G34" s="719" t="str">
        <f ca="1">IF($F34=1,IF(SUMIF('（様式１号）１総括表'!$B$16:$B$25,A34,'（様式１号）１総括表'!$A$16:$A$25)&gt;0,"〇","✕"),"-")</f>
        <v>-</v>
      </c>
      <c r="H34" s="716" t="str">
        <f ca="1">IF('２個別表'!$Y34=1,IF('２個別表'!$AC34=1,"〇","×"),IF(AND(2&lt;='２個別表'!$AC34,'２個別表'!$AC34&lt;=5),"〇","×"))</f>
        <v>×</v>
      </c>
      <c r="I34" s="716" t="str">
        <f t="shared" ca="1" si="2"/>
        <v>×</v>
      </c>
      <c r="J34" s="207" t="str">
        <f ca="1">'２個別表'!$Z34</f>
        <v/>
      </c>
      <c r="K34" s="207">
        <f ca="1">'２個別表'!$AK34</f>
        <v>0</v>
      </c>
      <c r="L34" s="207" t="str">
        <f ca="1">IF('２個別表'!$AL34=1,1,"")</f>
        <v/>
      </c>
      <c r="M34" s="207" t="str">
        <f ca="1">IF('２個別表'!$AL34="","",IF('２個別表'!$AL34=1,IF(OR('２個別表'!$AM34=1,'２個別表'!$AN34=1),"〇","×")))</f>
        <v/>
      </c>
      <c r="N34" s="204" t="str">
        <f ca="1">'２個別表'!AT34</f>
        <v/>
      </c>
      <c r="O34" s="220" t="str">
        <f ca="1">IF(1&lt;='２個別表'!$F34,IF(AND(1&lt;='２個別表'!$AO34,'２個別表'!$AO34&lt;=3),1,0),"")</f>
        <v/>
      </c>
      <c r="P34" s="229">
        <f ca="1">IF($O34=1,IF(AND('２個別表'!$BF34&lt;&gt;"",AND('２個別表'!$BI34&lt;&gt;1,'２個別表'!$BJ34)),0,1),0)</f>
        <v>0</v>
      </c>
      <c r="Q34" s="220">
        <f ca="1">IF('２個別表'!$BF34&lt;&gt;"",1,0)</f>
        <v>0</v>
      </c>
      <c r="R34" s="220" t="str">
        <f ca="1">IF($Q34=1,IF('２個別表'!$BI34=1,1,0),"")</f>
        <v/>
      </c>
      <c r="S34" s="220" t="str">
        <f ca="1">IF($R34=1,IF('２個別表'!$BJ34&lt;&gt;"","〇","×"),"")</f>
        <v/>
      </c>
      <c r="T34" s="220" t="str">
        <f t="shared" ca="1" si="3"/>
        <v/>
      </c>
      <c r="U34" s="381">
        <f ca="1">IF('２個別表'!$BH34&gt;0,'２個別表'!$BH34,0)</f>
        <v>0</v>
      </c>
      <c r="V34" s="220">
        <f ca="1">IF('２個別表'!$BJ34&lt;&gt;"",1,0)</f>
        <v>0</v>
      </c>
      <c r="W34" s="206">
        <f ca="1">IF(AND($Q34=1,$V34=1),'２個別表'!$CF34,0)</f>
        <v>0</v>
      </c>
      <c r="X34" s="219">
        <f t="shared" ca="1" si="4"/>
        <v>0</v>
      </c>
      <c r="Y34" s="220" t="str">
        <f ca="1">IF(1&lt;='２個別表'!$F34,'２個別表'!$BV34,"")</f>
        <v/>
      </c>
      <c r="Z34" s="220">
        <f ca="1">IF(1&lt;='２個別表'!$F34,'２個別表'!$CG34,0)</f>
        <v>0</v>
      </c>
      <c r="AA34" s="220">
        <f ca="1">IF(OR(0&lt;'２個別表'!$BZ34,0&lt;SUM('２個別表'!$CC34:$CD34)),1,0)</f>
        <v>1</v>
      </c>
      <c r="AB34" s="207">
        <f ca="1">IF(1&lt;='２個別表'!$F34,'２個別表'!$BX34,0)</f>
        <v>0</v>
      </c>
      <c r="AC34" s="207" t="str">
        <f ca="1">IF('２個別表'!$BX34&gt;0,IF(AND('２個別表'!$BV34=1,'２個別表'!$CG34="控除不可"),'２個別表'!$BX34,IF(AND('２個別表'!$BV34=1,'２個別表'!$CG34="80%控除対象"),ROUNDUP('２個別表'!$BX34*102/110,0),IF(AND('２個別表'!$BV34=1,'２個別表'!$CG34="全額控除"),ROUNDUP('２個別表'!$BX34*100/110,0),IF(OR('２個別表'!$BV34=2,'２個別表'!$BV34=3),'２個別表'!$BX34,'２個別表'!$BX34)))),"")</f>
        <v/>
      </c>
      <c r="AD34" s="221" t="str">
        <f ca="1">IF('２個別表'!$W34=1,3,IF(AND('２個別表'!$W34=2,AND(19&lt;='２個別表'!$AO34,'２個別表'!$AO34&lt;=23)),2,IF(AND('２個別表'!$W34=2,OR(AND(1&lt;='２個別表'!$AO34,'２個別表'!$AO34&lt;=18),AND(24&lt;='２個別表'!$AO34,'２個別表'!$AO34&lt;=25))),1,"判定不能")))</f>
        <v>判定不能</v>
      </c>
      <c r="AE34" s="228">
        <f t="shared" ca="1" si="5"/>
        <v>0</v>
      </c>
      <c r="AF34" s="204" t="str">
        <f t="shared" ca="1" si="6"/>
        <v/>
      </c>
      <c r="AG34" s="207" t="str">
        <f ca="1">IF(AND($AD34=1,$U34&gt;0,$V34=1),ROUNDDOWN($AC34*1/2-'２個別表'!$CF34*1/2,0),"")</f>
        <v/>
      </c>
      <c r="AH34" s="207" t="str">
        <f t="shared" ca="1" si="26"/>
        <v/>
      </c>
      <c r="AI34" s="230" t="str">
        <f ca="1">IF(AND($AD34=1,$Q34=1),IF($AB34&gt;0,'２個別表'!$BX34-'２個別表'!$BZ34-'２個別表'!$CF34-'２個別表'!$CC34-'２個別表'!$CD34-'２個別表'!$CE34,0),"")</f>
        <v/>
      </c>
      <c r="AJ34" s="222">
        <f t="shared" ca="1" si="8"/>
        <v>0</v>
      </c>
      <c r="AK34" s="218" t="str">
        <f ca="1">IF($AD34=1,IF('２個別表'!$AQ34=1,1,IF('２個別表'!AQ34="","",)),"")</f>
        <v/>
      </c>
      <c r="AL34" s="207" t="str">
        <f ca="1">IF($AJ34=1,IF($AK34=1,'２個別表'!BU34,""),"")</f>
        <v/>
      </c>
      <c r="AM34" s="204" t="str">
        <f t="shared" ca="1" si="9"/>
        <v/>
      </c>
      <c r="AN34" s="223" t="str">
        <f ca="1">IF($AJ34=1,IF($AK34=1,ROUNDDOWN('２個別表'!$BX34-'２個別表'!$BZ34-'２個別表'!$CC34-'２個別表'!$CD34-'２個別表'!$CE34-'２個別表'!$CF34,0),""),"")</f>
        <v/>
      </c>
      <c r="AO34" s="222">
        <f t="shared" ca="1" si="0"/>
        <v>0</v>
      </c>
      <c r="AP34" s="218">
        <f t="shared" ca="1" si="10"/>
        <v>0</v>
      </c>
      <c r="AQ34" s="218">
        <f t="shared" ca="1" si="11"/>
        <v>0</v>
      </c>
      <c r="AR34" s="213">
        <f ca="1">IF('２個別表'!$AC34=1,1,0)</f>
        <v>0</v>
      </c>
      <c r="AS34" s="204" t="str">
        <f t="shared" ca="1" si="12"/>
        <v/>
      </c>
      <c r="AT34" s="204" t="str">
        <f t="shared" ca="1" si="13"/>
        <v/>
      </c>
      <c r="AU34" s="230" t="str">
        <f ca="1">IF($AD34=1,IF($AQ34=1,ROUNDDOWN('２個別表'!$BX34-'２個別表'!$BZ34-'２個別表'!$CC34-'２個別表'!$CD34-'２個別表'!$CE34-'２個別表'!$CF34,0),""),"")</f>
        <v/>
      </c>
      <c r="AV34" s="391">
        <f t="shared" ca="1" si="14"/>
        <v>0</v>
      </c>
      <c r="AW34" s="401" t="str">
        <f t="shared" ca="1" si="15"/>
        <v>-</v>
      </c>
      <c r="AX34" s="228">
        <f ca="1">IF($AD34=2,IF('２個別表'!$BS34=1,1,0),0)</f>
        <v>0</v>
      </c>
      <c r="AY34" s="213" t="str">
        <f t="shared" ca="1" si="16"/>
        <v/>
      </c>
      <c r="AZ34" s="409" t="str">
        <f ca="1">IF(AND($AD34=2,$AX34=1),'２個別表'!$BX34-('２個別表'!$BZ34+'２個別表'!$CC34+'２個別表'!$CD34+'２個別表'!$CE34+'２個別表'!$CF34),"")</f>
        <v/>
      </c>
      <c r="BA34" s="228">
        <f ca="1">IF($AD34=2,IF('２個別表'!$BS34&lt;&gt;1,1,0),0)</f>
        <v>0</v>
      </c>
      <c r="BB34" s="404">
        <f t="shared" ca="1" si="17"/>
        <v>0</v>
      </c>
      <c r="BC34" s="207" t="str">
        <f ca="1">IF(AND($AD34=2,$BA34=1),'２個別表'!$BT34,"")</f>
        <v/>
      </c>
      <c r="BD34" s="207" t="str">
        <f t="shared" ca="1" si="18"/>
        <v/>
      </c>
      <c r="BE34" s="207" t="str">
        <f ca="1">IF(AND($AD34=2,$BA34=1),'２個別表'!$BW34-('２個別表'!$BZ34+'２個別表'!$CC34+'２個別表'!$CD34+'２個別表'!$CE34+'２個別表'!$CF34),"")</f>
        <v/>
      </c>
      <c r="BF34" s="207" t="str">
        <f ca="1">IF(AND($AD34=2,$BA34=1),'２個別表'!$CC34+'２個別表'!$CD34,"")</f>
        <v/>
      </c>
      <c r="BG34" s="406" t="str">
        <f ca="1">IF($BB34=1,IF(SUM('２個別表'!$BY34,'２個別表'!$CF34*0.5)&lt;='２個別表'!$BX34*0.5,"〇","×"),"")</f>
        <v/>
      </c>
      <c r="BH34" s="405">
        <f t="shared" ca="1" si="19"/>
        <v>0</v>
      </c>
      <c r="BI34" s="229" t="str">
        <f ca="1">IF($AD34=2,IF($AX34=1,IF('２個別表'!$AO34=23,"〇","×"),IF(OR('２個別表'!$AO34&lt;19,'２個別表'!$AO34&gt;23),"",IF($BH34&lt;='２個別表'!$BT34,"〇","×"))),"-")</f>
        <v>-</v>
      </c>
      <c r="BJ34" s="414" t="str">
        <f t="shared" ca="1" si="20"/>
        <v>-</v>
      </c>
      <c r="BK34" s="228">
        <f t="shared" ca="1" si="21"/>
        <v>0</v>
      </c>
      <c r="BL34" s="229" t="str">
        <f ca="1">IF($AD34=3,IF(1&lt;='２個別表'!$F34,IF('２個別表'!$W34=1,"〇","×"),""),"")</f>
        <v/>
      </c>
      <c r="BM34" s="209" t="str">
        <f ca="1">IF(AD34=3,IF(AND(OR('２個別表'!BF34="附帯施設",AND(1&lt;='２個別表'!AO34,'２個別表'!AO34&lt;=3)),'２個別表'!BM34&lt;&gt;"",'２個別表'!BN34&lt;&gt;""),1,IF(AND(OR('２個別表'!BF34="附帯施設",AND(1&lt;='２個別表'!AO34,'２個別表'!AO34&lt;=3)),OR('２個別表'!BM34="",'２個別表'!BN34="")),"×",0)),"")</f>
        <v/>
      </c>
      <c r="BN34" s="229" t="str">
        <f ca="1">IF($AD34=3,IF('２個別表'!$BX34&gt;=500000,"〇","×"),"")</f>
        <v/>
      </c>
      <c r="BO34" s="204" t="str">
        <f ca="1">IF(AD34=3,'２個別表'!BY34,"")</f>
        <v/>
      </c>
      <c r="BP34" s="204" t="str">
        <f ca="1">IF(AD34=3,IF(COUNTIF('２個別表'!$Z$11:'２個別表'!Z34,'２個別表'!Z34)=1,BO34,SUMIF('２個別表'!$Z$11:$Z$510,'２個別表'!Z34,$BO$11:$BO$239)),"")</f>
        <v/>
      </c>
      <c r="BQ34" s="213" t="str">
        <f t="shared" ca="1" si="27"/>
        <v/>
      </c>
      <c r="BR34" s="207" t="str">
        <f t="shared" ca="1" si="23"/>
        <v/>
      </c>
      <c r="BS34" s="483" t="str">
        <f ca="1">IF($AD34=3,'２個別表'!$BX34-('２個別表'!$BZ34+'２個別表'!$CC34+'２個別表'!$CD34+'２個別表'!$CE34+'２個別表'!$CF34),"")</f>
        <v/>
      </c>
      <c r="BT34" s="486">
        <f t="shared" ca="1" si="28"/>
        <v>0</v>
      </c>
      <c r="BU34" s="480" t="str">
        <f t="shared" ca="1" si="24"/>
        <v/>
      </c>
    </row>
    <row r="35" spans="1:73">
      <c r="A35" s="770" t="str">
        <f t="shared" ca="1" si="1"/>
        <v>石川県</v>
      </c>
      <c r="B35" s="773">
        <f ca="1">'２個別表'!Q35</f>
        <v>25</v>
      </c>
      <c r="C35" s="774" t="str">
        <f>'２個別表'!$R35</f>
        <v>石川県</v>
      </c>
      <c r="D35" s="774" t="str">
        <f ca="1">'２個別表'!$S35</f>
        <v/>
      </c>
      <c r="E35" s="774" t="str">
        <f ca="1">'２個別表'!$T35</f>
        <v/>
      </c>
      <c r="F35" s="719" t="str">
        <f ca="1">'２個別表'!$W35</f>
        <v/>
      </c>
      <c r="G35" s="719" t="str">
        <f ca="1">IF($F35=1,IF(SUMIF('（様式１号）１総括表'!$B$16:$B$25,A35,'（様式１号）１総括表'!$A$16:$A$25)&gt;0,"〇","✕"),"-")</f>
        <v>-</v>
      </c>
      <c r="H35" s="716" t="str">
        <f ca="1">IF('２個別表'!$Y35=1,IF('２個別表'!$AC35=1,"〇","×"),IF(AND(2&lt;='２個別表'!$AC35,'２個別表'!$AC35&lt;=5),"〇","×"))</f>
        <v>×</v>
      </c>
      <c r="I35" s="716" t="str">
        <f t="shared" ca="1" si="2"/>
        <v>×</v>
      </c>
      <c r="J35" s="207" t="str">
        <f ca="1">'２個別表'!$Z35</f>
        <v/>
      </c>
      <c r="K35" s="207">
        <f ca="1">'２個別表'!$AK35</f>
        <v>0</v>
      </c>
      <c r="L35" s="207" t="str">
        <f ca="1">IF('２個別表'!$AL35=1,1,"")</f>
        <v/>
      </c>
      <c r="M35" s="207" t="str">
        <f ca="1">IF('２個別表'!$AL35="","",IF('２個別表'!$AL35=1,IF(OR('２個別表'!$AM35=1,'２個別表'!$AN35=1),"〇","×")))</f>
        <v/>
      </c>
      <c r="N35" s="204" t="str">
        <f ca="1">'２個別表'!AT35</f>
        <v/>
      </c>
      <c r="O35" s="220" t="str">
        <f ca="1">IF(1&lt;='２個別表'!$F35,IF(AND(1&lt;='２個別表'!$AO35,'２個別表'!$AO35&lt;=3),1,0),"")</f>
        <v/>
      </c>
      <c r="P35" s="229">
        <f ca="1">IF($O35=1,IF(AND('２個別表'!$BF35&lt;&gt;"",AND('２個別表'!$BI35&lt;&gt;1,'２個別表'!$BJ35)),0,1),0)</f>
        <v>0</v>
      </c>
      <c r="Q35" s="220">
        <f ca="1">IF('２個別表'!$BF35&lt;&gt;"",1,0)</f>
        <v>0</v>
      </c>
      <c r="R35" s="220" t="str">
        <f ca="1">IF($Q35=1,IF('２個別表'!$BI35=1,1,0),"")</f>
        <v/>
      </c>
      <c r="S35" s="220" t="str">
        <f ca="1">IF($R35=1,IF('２個別表'!$BJ35&lt;&gt;"","〇","×"),"")</f>
        <v/>
      </c>
      <c r="T35" s="220" t="str">
        <f t="shared" ca="1" si="3"/>
        <v/>
      </c>
      <c r="U35" s="381">
        <f ca="1">IF('２個別表'!$BH35&gt;0,'２個別表'!$BH35,0)</f>
        <v>0</v>
      </c>
      <c r="V35" s="220">
        <f ca="1">IF('２個別表'!$BJ35&lt;&gt;"",1,0)</f>
        <v>0</v>
      </c>
      <c r="W35" s="206">
        <f ca="1">IF(AND($Q35=1,$V35=1),'２個別表'!$CF35,0)</f>
        <v>0</v>
      </c>
      <c r="X35" s="219">
        <f t="shared" ca="1" si="4"/>
        <v>0</v>
      </c>
      <c r="Y35" s="220" t="str">
        <f ca="1">IF(1&lt;='２個別表'!$F35,'２個別表'!$BV35,"")</f>
        <v/>
      </c>
      <c r="Z35" s="220">
        <f ca="1">IF(1&lt;='２個別表'!$F35,'２個別表'!$CG35,0)</f>
        <v>0</v>
      </c>
      <c r="AA35" s="220">
        <f ca="1">IF(OR(0&lt;'２個別表'!$BZ35,0&lt;SUM('２個別表'!$CC35:$CD35)),1,0)</f>
        <v>1</v>
      </c>
      <c r="AB35" s="207">
        <f ca="1">IF(1&lt;='２個別表'!$F35,'２個別表'!$BX35,0)</f>
        <v>0</v>
      </c>
      <c r="AC35" s="207" t="str">
        <f ca="1">IF('２個別表'!$BX35&gt;0,IF(AND('２個別表'!$BV35=1,'２個別表'!$CG35="控除不可"),'２個別表'!$BX35,IF(AND('２個別表'!$BV35=1,'２個別表'!$CG35="80%控除対象"),ROUNDUP('２個別表'!$BX35*102/110,0),IF(AND('２個別表'!$BV35=1,'２個別表'!$CG35="全額控除"),ROUNDUP('２個別表'!$BX35*100/110,0),IF(OR('２個別表'!$BV35=2,'２個別表'!$BV35=3),'２個別表'!$BX35,'２個別表'!$BX35)))),"")</f>
        <v/>
      </c>
      <c r="AD35" s="221" t="str">
        <f ca="1">IF('２個別表'!$W35=1,3,IF(AND('２個別表'!$W35=2,AND(19&lt;='２個別表'!$AO35,'２個別表'!$AO35&lt;=23)),2,IF(AND('２個別表'!$W35=2,OR(AND(1&lt;='２個別表'!$AO35,'２個別表'!$AO35&lt;=18),AND(24&lt;='２個別表'!$AO35,'２個別表'!$AO35&lt;=25))),1,"判定不能")))</f>
        <v>判定不能</v>
      </c>
      <c r="AE35" s="228">
        <f t="shared" ca="1" si="5"/>
        <v>0</v>
      </c>
      <c r="AF35" s="204" t="str">
        <f t="shared" ca="1" si="6"/>
        <v/>
      </c>
      <c r="AG35" s="207" t="str">
        <f ca="1">IF(AND($AD35=1,$U35&gt;0,$V35=1),ROUNDDOWN($AC35*1/2-'２個別表'!$CF35*1/2,0),"")</f>
        <v/>
      </c>
      <c r="AH35" s="207" t="str">
        <f t="shared" ca="1" si="26"/>
        <v/>
      </c>
      <c r="AI35" s="230" t="str">
        <f ca="1">IF(AND($AD35=1,$Q35=1),IF($AB35&gt;0,'２個別表'!$BX35-'２個別表'!$BZ35-'２個別表'!$CF35-'２個別表'!$CC35-'２個別表'!$CD35-'２個別表'!$CE35,0),"")</f>
        <v/>
      </c>
      <c r="AJ35" s="222">
        <f t="shared" ca="1" si="8"/>
        <v>0</v>
      </c>
      <c r="AK35" s="218" t="str">
        <f ca="1">IF($AD35=1,IF('２個別表'!$AQ35=1,1,IF('２個別表'!AQ35="","",)),"")</f>
        <v/>
      </c>
      <c r="AL35" s="207" t="str">
        <f ca="1">IF($AJ35=1,IF($AK35=1,'２個別表'!BU35,""),"")</f>
        <v/>
      </c>
      <c r="AM35" s="204" t="str">
        <f t="shared" ca="1" si="9"/>
        <v/>
      </c>
      <c r="AN35" s="223" t="str">
        <f ca="1">IF($AJ35=1,IF($AK35=1,ROUNDDOWN('２個別表'!$BX35-'２個別表'!$BZ35-'２個別表'!$CC35-'２個別表'!$CD35-'２個別表'!$CE35-'２個別表'!$CF35,0),""),"")</f>
        <v/>
      </c>
      <c r="AO35" s="222">
        <f t="shared" ca="1" si="0"/>
        <v>0</v>
      </c>
      <c r="AP35" s="218">
        <f t="shared" ca="1" si="10"/>
        <v>0</v>
      </c>
      <c r="AQ35" s="218">
        <f t="shared" ca="1" si="11"/>
        <v>0</v>
      </c>
      <c r="AR35" s="213">
        <f ca="1">IF('２個別表'!$AC35=1,1,0)</f>
        <v>0</v>
      </c>
      <c r="AS35" s="204" t="str">
        <f t="shared" ca="1" si="12"/>
        <v/>
      </c>
      <c r="AT35" s="204" t="str">
        <f t="shared" ca="1" si="13"/>
        <v/>
      </c>
      <c r="AU35" s="230" t="str">
        <f ca="1">IF($AD35=1,IF($AQ35=1,ROUNDDOWN('２個別表'!$BX35-'２個別表'!$BZ35-'２個別表'!$CC35-'２個別表'!$CD35-'２個別表'!$CE35-'２個別表'!$CF35,0),""),"")</f>
        <v/>
      </c>
      <c r="AV35" s="391">
        <f t="shared" ca="1" si="14"/>
        <v>0</v>
      </c>
      <c r="AW35" s="401" t="str">
        <f t="shared" ca="1" si="15"/>
        <v>-</v>
      </c>
      <c r="AX35" s="228">
        <f ca="1">IF($AD35=2,IF('２個別表'!$BS35=1,1,0),0)</f>
        <v>0</v>
      </c>
      <c r="AY35" s="213" t="str">
        <f t="shared" ca="1" si="16"/>
        <v/>
      </c>
      <c r="AZ35" s="409" t="str">
        <f ca="1">IF(AND($AD35=2,$AX35=1),'２個別表'!$BX35-('２個別表'!$BZ35+'２個別表'!$CC35+'２個別表'!$CD35+'２個別表'!$CE35+'２個別表'!$CF35),"")</f>
        <v/>
      </c>
      <c r="BA35" s="228">
        <f ca="1">IF($AD35=2,IF('２個別表'!$BS35&lt;&gt;1,1,0),0)</f>
        <v>0</v>
      </c>
      <c r="BB35" s="404">
        <f t="shared" ca="1" si="17"/>
        <v>0</v>
      </c>
      <c r="BC35" s="207" t="str">
        <f ca="1">IF(AND($AD35=2,$BA35=1),'２個別表'!$BT35,"")</f>
        <v/>
      </c>
      <c r="BD35" s="207" t="str">
        <f t="shared" ca="1" si="18"/>
        <v/>
      </c>
      <c r="BE35" s="207" t="str">
        <f ca="1">IF(AND($AD35=2,$BA35=1),'２個別表'!$BW35-('２個別表'!$BZ35+'２個別表'!$CC35+'２個別表'!$CD35+'２個別表'!$CE35+'２個別表'!$CF35),"")</f>
        <v/>
      </c>
      <c r="BF35" s="207" t="str">
        <f ca="1">IF(AND($AD35=2,$BA35=1),'２個別表'!$CC35+'２個別表'!$CD35,"")</f>
        <v/>
      </c>
      <c r="BG35" s="406" t="str">
        <f ca="1">IF($BB35=1,IF(SUM('２個別表'!$BY35,'２個別表'!$CF35*0.5)&lt;='２個別表'!$BX35*0.5,"〇","×"),"")</f>
        <v/>
      </c>
      <c r="BH35" s="405">
        <f t="shared" ca="1" si="19"/>
        <v>0</v>
      </c>
      <c r="BI35" s="229" t="str">
        <f ca="1">IF($AD35=2,IF($AX35=1,IF('２個別表'!$AO35=23,"〇","×"),IF(OR('２個別表'!$AO35&lt;19,'２個別表'!$AO35&gt;23),"",IF($BH35&lt;='２個別表'!$BT35,"〇","×"))),"-")</f>
        <v>-</v>
      </c>
      <c r="BJ35" s="414" t="str">
        <f t="shared" ca="1" si="20"/>
        <v>-</v>
      </c>
      <c r="BK35" s="228">
        <f t="shared" ca="1" si="21"/>
        <v>0</v>
      </c>
      <c r="BL35" s="229" t="str">
        <f ca="1">IF($AD35=3,IF(1&lt;='２個別表'!$F35,IF('２個別表'!$W35=1,"〇","×"),""),"")</f>
        <v/>
      </c>
      <c r="BM35" s="209" t="str">
        <f ca="1">IF(AD35=3,IF(AND(OR('２個別表'!BF35="附帯施設",AND(1&lt;='２個別表'!AO35,'２個別表'!AO35&lt;=3)),'２個別表'!BM35&lt;&gt;"",'２個別表'!BN35&lt;&gt;""),1,IF(AND(OR('２個別表'!BF35="附帯施設",AND(1&lt;='２個別表'!AO35,'２個別表'!AO35&lt;=3)),OR('２個別表'!BM35="",'２個別表'!BN35="")),"×",0)),"")</f>
        <v/>
      </c>
      <c r="BN35" s="229" t="str">
        <f ca="1">IF($AD35=3,IF('２個別表'!$BX35&gt;=500000,"〇","×"),"")</f>
        <v/>
      </c>
      <c r="BO35" s="204" t="str">
        <f ca="1">IF(AD35=3,'２個別表'!BY35,"")</f>
        <v/>
      </c>
      <c r="BP35" s="204" t="str">
        <f ca="1">IF(AD35=3,IF(COUNTIF('２個別表'!$Z$11:'２個別表'!Z35,'２個別表'!Z35)=1,BO35,SUMIF('２個別表'!$Z$11:$Z$510,'２個別表'!Z35,$BO$11:$BO$239)),"")</f>
        <v/>
      </c>
      <c r="BQ35" s="213" t="str">
        <f t="shared" ca="1" si="27"/>
        <v/>
      </c>
      <c r="BR35" s="207" t="str">
        <f t="shared" ca="1" si="23"/>
        <v/>
      </c>
      <c r="BS35" s="483" t="str">
        <f ca="1">IF($AD35=3,'２個別表'!$BX35-('２個別表'!$BZ35+'２個別表'!$CC35+'２個別表'!$CD35+'２個別表'!$CE35+'２個別表'!$CF35),"")</f>
        <v/>
      </c>
      <c r="BT35" s="486">
        <f t="shared" ca="1" si="28"/>
        <v>0</v>
      </c>
      <c r="BU35" s="480" t="str">
        <f t="shared" ca="1" si="24"/>
        <v/>
      </c>
    </row>
    <row r="36" spans="1:73">
      <c r="A36" s="770" t="str">
        <f t="shared" ca="1" si="1"/>
        <v>石川県</v>
      </c>
      <c r="B36" s="773">
        <f ca="1">'２個別表'!Q36</f>
        <v>26</v>
      </c>
      <c r="C36" s="774" t="str">
        <f>'２個別表'!$R36</f>
        <v>石川県</v>
      </c>
      <c r="D36" s="774" t="str">
        <f ca="1">'２個別表'!$S36</f>
        <v/>
      </c>
      <c r="E36" s="774" t="str">
        <f ca="1">'２個別表'!$T36</f>
        <v/>
      </c>
      <c r="F36" s="719" t="str">
        <f ca="1">'２個別表'!$W36</f>
        <v/>
      </c>
      <c r="G36" s="719" t="str">
        <f ca="1">IF($F36=1,IF(SUMIF('（様式１号）１総括表'!$B$16:$B$25,A36,'（様式１号）１総括表'!$A$16:$A$25)&gt;0,"〇","✕"),"-")</f>
        <v>-</v>
      </c>
      <c r="H36" s="716" t="str">
        <f ca="1">IF('２個別表'!$Y36=1,IF('２個別表'!$AC36=1,"〇","×"),IF(AND(2&lt;='２個別表'!$AC36,'２個別表'!$AC36&lt;=5),"〇","×"))</f>
        <v>×</v>
      </c>
      <c r="I36" s="716" t="str">
        <f t="shared" ca="1" si="2"/>
        <v>×</v>
      </c>
      <c r="J36" s="207" t="str">
        <f ca="1">'２個別表'!$Z36</f>
        <v/>
      </c>
      <c r="K36" s="207">
        <f ca="1">'２個別表'!$AK36</f>
        <v>0</v>
      </c>
      <c r="L36" s="207" t="str">
        <f ca="1">IF('２個別表'!$AL36=1,1,"")</f>
        <v/>
      </c>
      <c r="M36" s="207" t="str">
        <f ca="1">IF('２個別表'!$AL36="","",IF('２個別表'!$AL36=1,IF(OR('２個別表'!$AM36=1,'２個別表'!$AN36=1),"〇","×")))</f>
        <v/>
      </c>
      <c r="N36" s="204" t="str">
        <f ca="1">'２個別表'!AT36</f>
        <v/>
      </c>
      <c r="O36" s="220" t="str">
        <f ca="1">IF(1&lt;='２個別表'!$F36,IF(AND(1&lt;='２個別表'!$AO36,'２個別表'!$AO36&lt;=3),1,0),"")</f>
        <v/>
      </c>
      <c r="P36" s="229">
        <f ca="1">IF($O36=1,IF(AND('２個別表'!$BF36&lt;&gt;"",AND('２個別表'!$BI36&lt;&gt;1,'２個別表'!$BJ36)),0,1),0)</f>
        <v>0</v>
      </c>
      <c r="Q36" s="220">
        <f ca="1">IF('２個別表'!$BF36&lt;&gt;"",1,0)</f>
        <v>0</v>
      </c>
      <c r="R36" s="220" t="str">
        <f ca="1">IF($Q36=1,IF('２個別表'!$BI36=1,1,0),"")</f>
        <v/>
      </c>
      <c r="S36" s="220" t="str">
        <f ca="1">IF($R36=1,IF('２個別表'!$BJ36&lt;&gt;"","〇","×"),"")</f>
        <v/>
      </c>
      <c r="T36" s="220" t="str">
        <f t="shared" ca="1" si="3"/>
        <v/>
      </c>
      <c r="U36" s="381">
        <f ca="1">IF('２個別表'!$BH36&gt;0,'２個別表'!$BH36,0)</f>
        <v>0</v>
      </c>
      <c r="V36" s="220">
        <f ca="1">IF('２個別表'!$BJ36&lt;&gt;"",1,0)</f>
        <v>0</v>
      </c>
      <c r="W36" s="206">
        <f ca="1">IF(AND($Q36=1,$V36=1),'２個別表'!$CF36,0)</f>
        <v>0</v>
      </c>
      <c r="X36" s="219">
        <f t="shared" ca="1" si="4"/>
        <v>0</v>
      </c>
      <c r="Y36" s="220" t="str">
        <f ca="1">IF(1&lt;='２個別表'!$F36,'２個別表'!$BV36,"")</f>
        <v/>
      </c>
      <c r="Z36" s="220">
        <f ca="1">IF(1&lt;='２個別表'!$F36,'２個別表'!$CG36,0)</f>
        <v>0</v>
      </c>
      <c r="AA36" s="220">
        <f ca="1">IF(OR(0&lt;'２個別表'!$BZ36,0&lt;SUM('２個別表'!$CC36:$CD36)),1,0)</f>
        <v>1</v>
      </c>
      <c r="AB36" s="207">
        <f ca="1">IF(1&lt;='２個別表'!$F36,'２個別表'!$BX36,0)</f>
        <v>0</v>
      </c>
      <c r="AC36" s="207" t="str">
        <f ca="1">IF('２個別表'!$BX36&gt;0,IF(AND('２個別表'!$BV36=1,'２個別表'!$CG36="控除不可"),'２個別表'!$BX36,IF(AND('２個別表'!$BV36=1,'２個別表'!$CG36="80%控除対象"),ROUNDUP('２個別表'!$BX36*102/110,0),IF(AND('２個別表'!$BV36=1,'２個別表'!$CG36="全額控除"),ROUNDUP('２個別表'!$BX36*100/110,0),IF(OR('２個別表'!$BV36=2,'２個別表'!$BV36=3),'２個別表'!$BX36,'２個別表'!$BX36)))),"")</f>
        <v/>
      </c>
      <c r="AD36" s="221" t="str">
        <f ca="1">IF('２個別表'!$W36=1,3,IF(AND('２個別表'!$W36=2,AND(19&lt;='２個別表'!$AO36,'２個別表'!$AO36&lt;=23)),2,IF(AND('２個別表'!$W36=2,OR(AND(1&lt;='２個別表'!$AO36,'２個別表'!$AO36&lt;=18),AND(24&lt;='２個別表'!$AO36,'２個別表'!$AO36&lt;=25))),1,"判定不能")))</f>
        <v>判定不能</v>
      </c>
      <c r="AE36" s="228">
        <f t="shared" ca="1" si="5"/>
        <v>0</v>
      </c>
      <c r="AF36" s="204" t="str">
        <f t="shared" ca="1" si="6"/>
        <v/>
      </c>
      <c r="AG36" s="207" t="str">
        <f ca="1">IF(AND($AD36=1,$U36&gt;0,$V36=1),ROUNDDOWN($AC36*1/2-'２個別表'!$CF36*1/2,0),"")</f>
        <v/>
      </c>
      <c r="AH36" s="207" t="str">
        <f t="shared" ca="1" si="26"/>
        <v/>
      </c>
      <c r="AI36" s="230" t="str">
        <f ca="1">IF(AND($AD36=1,$Q36=1),IF($AB36&gt;0,'２個別表'!$BX36-'２個別表'!$BZ36-'２個別表'!$CF36-'２個別表'!$CC36-'２個別表'!$CD36-'２個別表'!$CE36,0),"")</f>
        <v/>
      </c>
      <c r="AJ36" s="222">
        <f t="shared" ca="1" si="8"/>
        <v>0</v>
      </c>
      <c r="AK36" s="218" t="str">
        <f ca="1">IF($AD36=1,IF('２個別表'!$AQ36=1,1,IF('２個別表'!AQ36="","",)),"")</f>
        <v/>
      </c>
      <c r="AL36" s="207" t="str">
        <f ca="1">IF($AJ36=1,IF($AK36=1,'２個別表'!BU36,""),"")</f>
        <v/>
      </c>
      <c r="AM36" s="204" t="str">
        <f t="shared" ca="1" si="9"/>
        <v/>
      </c>
      <c r="AN36" s="223" t="str">
        <f ca="1">IF($AJ36=1,IF($AK36=1,ROUNDDOWN('２個別表'!$BX36-'２個別表'!$BZ36-'２個別表'!$CC36-'２個別表'!$CD36-'２個別表'!$CE36-'２個別表'!$CF36,0),""),"")</f>
        <v/>
      </c>
      <c r="AO36" s="222">
        <f t="shared" ca="1" si="0"/>
        <v>0</v>
      </c>
      <c r="AP36" s="218">
        <f t="shared" ca="1" si="10"/>
        <v>0</v>
      </c>
      <c r="AQ36" s="218">
        <f t="shared" ca="1" si="11"/>
        <v>0</v>
      </c>
      <c r="AR36" s="213">
        <f ca="1">IF('２個別表'!$AC36=1,1,0)</f>
        <v>0</v>
      </c>
      <c r="AS36" s="204" t="str">
        <f t="shared" ca="1" si="12"/>
        <v/>
      </c>
      <c r="AT36" s="204" t="str">
        <f t="shared" ca="1" si="13"/>
        <v/>
      </c>
      <c r="AU36" s="230" t="str">
        <f ca="1">IF($AD36=1,IF($AQ36=1,ROUNDDOWN('２個別表'!$BX36-'２個別表'!$BZ36-'２個別表'!$CC36-'２個別表'!$CD36-'２個別表'!$CE36-'２個別表'!$CF36,0),""),"")</f>
        <v/>
      </c>
      <c r="AV36" s="391">
        <f t="shared" ca="1" si="14"/>
        <v>0</v>
      </c>
      <c r="AW36" s="401" t="str">
        <f t="shared" ca="1" si="15"/>
        <v>-</v>
      </c>
      <c r="AX36" s="228">
        <f ca="1">IF($AD36=2,IF('２個別表'!$BS36=1,1,0),0)</f>
        <v>0</v>
      </c>
      <c r="AY36" s="213" t="str">
        <f t="shared" ca="1" si="16"/>
        <v/>
      </c>
      <c r="AZ36" s="409" t="str">
        <f ca="1">IF(AND($AD36=2,$AX36=1),'２個別表'!$BX36-('２個別表'!$BZ36+'２個別表'!$CC36+'２個別表'!$CD36+'２個別表'!$CE36+'２個別表'!$CF36),"")</f>
        <v/>
      </c>
      <c r="BA36" s="228">
        <f ca="1">IF($AD36=2,IF('２個別表'!$BS36&lt;&gt;1,1,0),0)</f>
        <v>0</v>
      </c>
      <c r="BB36" s="404">
        <f t="shared" ca="1" si="17"/>
        <v>0</v>
      </c>
      <c r="BC36" s="207" t="str">
        <f ca="1">IF(AND($AD36=2,$BA36=1),'２個別表'!$BT36,"")</f>
        <v/>
      </c>
      <c r="BD36" s="207" t="str">
        <f t="shared" ca="1" si="18"/>
        <v/>
      </c>
      <c r="BE36" s="207" t="str">
        <f ca="1">IF(AND($AD36=2,$BA36=1),'２個別表'!$BW36-('２個別表'!$BZ36+'２個別表'!$CC36+'２個別表'!$CD36+'２個別表'!$CE36+'２個別表'!$CF36),"")</f>
        <v/>
      </c>
      <c r="BF36" s="207" t="str">
        <f ca="1">IF(AND($AD36=2,$BA36=1),'２個別表'!$CC36+'２個別表'!$CD36,"")</f>
        <v/>
      </c>
      <c r="BG36" s="406" t="str">
        <f ca="1">IF($BB36=1,IF(SUM('２個別表'!$BY36,'２個別表'!$CF36*0.5)&lt;='２個別表'!$BX36*0.5,"〇","×"),"")</f>
        <v/>
      </c>
      <c r="BH36" s="405">
        <f t="shared" ca="1" si="19"/>
        <v>0</v>
      </c>
      <c r="BI36" s="229" t="str">
        <f ca="1">IF($AD36=2,IF($AX36=1,IF('２個別表'!$AO36=23,"〇","×"),IF(OR('２個別表'!$AO36&lt;19,'２個別表'!$AO36&gt;23),"",IF($BH36&lt;='２個別表'!$BT36,"〇","×"))),"-")</f>
        <v>-</v>
      </c>
      <c r="BJ36" s="414" t="str">
        <f t="shared" ca="1" si="20"/>
        <v>-</v>
      </c>
      <c r="BK36" s="228">
        <f t="shared" ca="1" si="21"/>
        <v>0</v>
      </c>
      <c r="BL36" s="229" t="str">
        <f ca="1">IF($AD36=3,IF(1&lt;='２個別表'!$F36,IF('２個別表'!$W36=1,"〇","×"),""),"")</f>
        <v/>
      </c>
      <c r="BM36" s="209" t="str">
        <f ca="1">IF(AD36=3,IF(AND(OR('２個別表'!BF36="附帯施設",AND(1&lt;='２個別表'!AO36,'２個別表'!AO36&lt;=3)),'２個別表'!BM36&lt;&gt;"",'２個別表'!BN36&lt;&gt;""),1,IF(AND(OR('２個別表'!BF36="附帯施設",AND(1&lt;='２個別表'!AO36,'２個別表'!AO36&lt;=3)),OR('２個別表'!BM36="",'２個別表'!BN36="")),"×",0)),"")</f>
        <v/>
      </c>
      <c r="BN36" s="229" t="str">
        <f ca="1">IF($AD36=3,IF('２個別表'!$BX36&gt;=500000,"〇","×"),"")</f>
        <v/>
      </c>
      <c r="BO36" s="204" t="str">
        <f ca="1">IF(AD36=3,'２個別表'!BY36,"")</f>
        <v/>
      </c>
      <c r="BP36" s="204" t="str">
        <f ca="1">IF(AD36=3,IF(COUNTIF('２個別表'!$Z$11:'２個別表'!Z36,'２個別表'!Z36)=1,BO36,SUMIF('２個別表'!$Z$11:$Z$510,'２個別表'!Z36,$BO$11:$BO$239)),"")</f>
        <v/>
      </c>
      <c r="BQ36" s="213" t="str">
        <f t="shared" ca="1" si="27"/>
        <v/>
      </c>
      <c r="BR36" s="207" t="str">
        <f t="shared" ca="1" si="23"/>
        <v/>
      </c>
      <c r="BS36" s="483" t="str">
        <f ca="1">IF($AD36=3,'２個別表'!$BX36-('２個別表'!$BZ36+'２個別表'!$CC36+'２個別表'!$CD36+'２個別表'!$CE36+'２個別表'!$CF36),"")</f>
        <v/>
      </c>
      <c r="BT36" s="486">
        <f t="shared" ca="1" si="28"/>
        <v>0</v>
      </c>
      <c r="BU36" s="480" t="str">
        <f t="shared" ca="1" si="24"/>
        <v/>
      </c>
    </row>
    <row r="37" spans="1:73">
      <c r="A37" s="770" t="str">
        <f t="shared" ca="1" si="1"/>
        <v>石川県</v>
      </c>
      <c r="B37" s="773">
        <f ca="1">'２個別表'!Q37</f>
        <v>27</v>
      </c>
      <c r="C37" s="774" t="str">
        <f>'２個別表'!$R37</f>
        <v>石川県</v>
      </c>
      <c r="D37" s="774" t="str">
        <f ca="1">'２個別表'!$S37</f>
        <v/>
      </c>
      <c r="E37" s="774" t="str">
        <f ca="1">'２個別表'!$T37</f>
        <v/>
      </c>
      <c r="F37" s="719" t="str">
        <f ca="1">'２個別表'!$W37</f>
        <v/>
      </c>
      <c r="G37" s="719" t="str">
        <f ca="1">IF($F37=1,IF(SUMIF('（様式１号）１総括表'!$B$16:$B$25,A37,'（様式１号）１総括表'!$A$16:$A$25)&gt;0,"〇","✕"),"-")</f>
        <v>-</v>
      </c>
      <c r="H37" s="716" t="str">
        <f ca="1">IF('２個別表'!$Y37=1,IF('２個別表'!$AC37=1,"〇","×"),IF(AND(2&lt;='２個別表'!$AC37,'２個別表'!$AC37&lt;=5),"〇","×"))</f>
        <v>×</v>
      </c>
      <c r="I37" s="716" t="str">
        <f t="shared" ca="1" si="2"/>
        <v>×</v>
      </c>
      <c r="J37" s="207" t="str">
        <f ca="1">'２個別表'!$Z37</f>
        <v/>
      </c>
      <c r="K37" s="207">
        <f ca="1">'２個別表'!$AK37</f>
        <v>0</v>
      </c>
      <c r="L37" s="207" t="str">
        <f ca="1">IF('２個別表'!$AL37=1,1,"")</f>
        <v/>
      </c>
      <c r="M37" s="207" t="str">
        <f ca="1">IF('２個別表'!$AL37="","",IF('２個別表'!$AL37=1,IF(OR('２個別表'!$AM37=1,'２個別表'!$AN37=1),"〇","×")))</f>
        <v/>
      </c>
      <c r="N37" s="204" t="str">
        <f ca="1">'２個別表'!AT37</f>
        <v/>
      </c>
      <c r="O37" s="220" t="str">
        <f ca="1">IF(1&lt;='２個別表'!$F37,IF(AND(1&lt;='２個別表'!$AO37,'２個別表'!$AO37&lt;=3),1,0),"")</f>
        <v/>
      </c>
      <c r="P37" s="229">
        <f ca="1">IF($O37=1,IF(AND('２個別表'!$BF37&lt;&gt;"",AND('２個別表'!$BI37&lt;&gt;1,'２個別表'!$BJ37)),0,1),0)</f>
        <v>0</v>
      </c>
      <c r="Q37" s="220">
        <f ca="1">IF('２個別表'!$BF37&lt;&gt;"",1,0)</f>
        <v>0</v>
      </c>
      <c r="R37" s="220" t="str">
        <f ca="1">IF($Q37=1,IF('２個別表'!$BI37=1,1,0),"")</f>
        <v/>
      </c>
      <c r="S37" s="220" t="str">
        <f ca="1">IF($R37=1,IF('２個別表'!$BJ37&lt;&gt;"","〇","×"),"")</f>
        <v/>
      </c>
      <c r="T37" s="220" t="str">
        <f t="shared" ca="1" si="3"/>
        <v/>
      </c>
      <c r="U37" s="381">
        <f ca="1">IF('２個別表'!$BH37&gt;0,'２個別表'!$BH37,0)</f>
        <v>0</v>
      </c>
      <c r="V37" s="220">
        <f ca="1">IF('２個別表'!$BJ37&lt;&gt;"",1,0)</f>
        <v>0</v>
      </c>
      <c r="W37" s="206">
        <f ca="1">IF(AND($Q37=1,$V37=1),'２個別表'!$CF37,0)</f>
        <v>0</v>
      </c>
      <c r="X37" s="219">
        <f t="shared" ca="1" si="4"/>
        <v>0</v>
      </c>
      <c r="Y37" s="220" t="str">
        <f ca="1">IF(1&lt;='２個別表'!$F37,'２個別表'!$BV37,"")</f>
        <v/>
      </c>
      <c r="Z37" s="220">
        <f ca="1">IF(1&lt;='２個別表'!$F37,'２個別表'!$CG37,0)</f>
        <v>0</v>
      </c>
      <c r="AA37" s="220">
        <f ca="1">IF(OR(0&lt;'２個別表'!$BZ37,0&lt;SUM('２個別表'!$CC37:$CD37)),1,0)</f>
        <v>1</v>
      </c>
      <c r="AB37" s="207">
        <f ca="1">IF(1&lt;='２個別表'!$F37,'２個別表'!$BX37,0)</f>
        <v>0</v>
      </c>
      <c r="AC37" s="207" t="str">
        <f ca="1">IF('２個別表'!$BX37&gt;0,IF(AND('２個別表'!$BV37=1,'２個別表'!$CG37="控除不可"),'２個別表'!$BX37,IF(AND('２個別表'!$BV37=1,'２個別表'!$CG37="80%控除対象"),ROUNDUP('２個別表'!$BX37*102/110,0),IF(AND('２個別表'!$BV37=1,'２個別表'!$CG37="全額控除"),ROUNDUP('２個別表'!$BX37*100/110,0),IF(OR('２個別表'!$BV37=2,'２個別表'!$BV37=3),'２個別表'!$BX37,'２個別表'!$BX37)))),"")</f>
        <v/>
      </c>
      <c r="AD37" s="221" t="str">
        <f ca="1">IF('２個別表'!$W37=1,3,IF(AND('２個別表'!$W37=2,AND(19&lt;='２個別表'!$AO37,'２個別表'!$AO37&lt;=23)),2,IF(AND('２個別表'!$W37=2,OR(AND(1&lt;='２個別表'!$AO37,'２個別表'!$AO37&lt;=18),AND(24&lt;='２個別表'!$AO37,'２個別表'!$AO37&lt;=25))),1,"判定不能")))</f>
        <v>判定不能</v>
      </c>
      <c r="AE37" s="228">
        <f t="shared" ca="1" si="5"/>
        <v>0</v>
      </c>
      <c r="AF37" s="204" t="str">
        <f t="shared" ca="1" si="6"/>
        <v/>
      </c>
      <c r="AG37" s="207" t="str">
        <f ca="1">IF(AND($AD37=1,$U37&gt;0,$V37=1),ROUNDDOWN($AC37*1/2-'２個別表'!$CF37*1/2,0),"")</f>
        <v/>
      </c>
      <c r="AH37" s="207" t="str">
        <f t="shared" ca="1" si="26"/>
        <v/>
      </c>
      <c r="AI37" s="230" t="str">
        <f ca="1">IF(AND($AD37=1,$Q37=1),IF($AB37&gt;0,'２個別表'!$BX37-'２個別表'!$BZ37-'２個別表'!$CF37-'２個別表'!$CC37-'２個別表'!$CD37-'２個別表'!$CE37,0),"")</f>
        <v/>
      </c>
      <c r="AJ37" s="222">
        <f t="shared" ca="1" si="8"/>
        <v>0</v>
      </c>
      <c r="AK37" s="218" t="str">
        <f ca="1">IF($AD37=1,IF('２個別表'!$AQ37=1,1,IF('２個別表'!AQ37="","",)),"")</f>
        <v/>
      </c>
      <c r="AL37" s="207" t="str">
        <f ca="1">IF($AJ37=1,IF($AK37=1,'２個別表'!BU37,""),"")</f>
        <v/>
      </c>
      <c r="AM37" s="204" t="str">
        <f t="shared" ca="1" si="9"/>
        <v/>
      </c>
      <c r="AN37" s="223" t="str">
        <f ca="1">IF($AJ37=1,IF($AK37=1,ROUNDDOWN('２個別表'!$BX37-'２個別表'!$BZ37-'２個別表'!$CC37-'２個別表'!$CD37-'２個別表'!$CE37-'２個別表'!$CF37,0),""),"")</f>
        <v/>
      </c>
      <c r="AO37" s="222">
        <f t="shared" ca="1" si="0"/>
        <v>0</v>
      </c>
      <c r="AP37" s="218">
        <f t="shared" ca="1" si="10"/>
        <v>0</v>
      </c>
      <c r="AQ37" s="218">
        <f t="shared" ca="1" si="11"/>
        <v>0</v>
      </c>
      <c r="AR37" s="213">
        <f ca="1">IF('２個別表'!$AC37=1,1,0)</f>
        <v>0</v>
      </c>
      <c r="AS37" s="204" t="str">
        <f t="shared" ca="1" si="12"/>
        <v/>
      </c>
      <c r="AT37" s="204" t="str">
        <f t="shared" ca="1" si="13"/>
        <v/>
      </c>
      <c r="AU37" s="230" t="str">
        <f ca="1">IF($AD37=1,IF($AQ37=1,ROUNDDOWN('２個別表'!$BX37-'２個別表'!$BZ37-'２個別表'!$CC37-'２個別表'!$CD37-'２個別表'!$CE37-'２個別表'!$CF37,0),""),"")</f>
        <v/>
      </c>
      <c r="AV37" s="391">
        <f t="shared" ca="1" si="14"/>
        <v>0</v>
      </c>
      <c r="AW37" s="401" t="str">
        <f t="shared" ca="1" si="15"/>
        <v>-</v>
      </c>
      <c r="AX37" s="228">
        <f ca="1">IF($AD37=2,IF('２個別表'!$BS37=1,1,0),0)</f>
        <v>0</v>
      </c>
      <c r="AY37" s="213" t="str">
        <f t="shared" ca="1" si="16"/>
        <v/>
      </c>
      <c r="AZ37" s="409" t="str">
        <f ca="1">IF(AND($AD37=2,$AX37=1),'２個別表'!$BX37-('２個別表'!$BZ37+'２個別表'!$CC37+'２個別表'!$CD37+'２個別表'!$CE37+'２個別表'!$CF37),"")</f>
        <v/>
      </c>
      <c r="BA37" s="228">
        <f ca="1">IF($AD37=2,IF('２個別表'!$BS37&lt;&gt;1,1,0),0)</f>
        <v>0</v>
      </c>
      <c r="BB37" s="404">
        <f t="shared" ca="1" si="17"/>
        <v>0</v>
      </c>
      <c r="BC37" s="207" t="str">
        <f ca="1">IF(AND($AD37=2,$BA37=1),'２個別表'!$BT37,"")</f>
        <v/>
      </c>
      <c r="BD37" s="207" t="str">
        <f t="shared" ca="1" si="18"/>
        <v/>
      </c>
      <c r="BE37" s="207" t="str">
        <f ca="1">IF(AND($AD37=2,$BA37=1),'２個別表'!$BW37-('２個別表'!$BZ37+'２個別表'!$CC37+'２個別表'!$CD37+'２個別表'!$CE37+'２個別表'!$CF37),"")</f>
        <v/>
      </c>
      <c r="BF37" s="207" t="str">
        <f ca="1">IF(AND($AD37=2,$BA37=1),'２個別表'!$CC37+'２個別表'!$CD37,"")</f>
        <v/>
      </c>
      <c r="BG37" s="406" t="str">
        <f ca="1">IF($BB37=1,IF(SUM('２個別表'!$BY37,'２個別表'!$CF37*0.5)&lt;='２個別表'!$BX37*0.5,"〇","×"),"")</f>
        <v/>
      </c>
      <c r="BH37" s="405">
        <f t="shared" ca="1" si="19"/>
        <v>0</v>
      </c>
      <c r="BI37" s="229" t="str">
        <f ca="1">IF($AD37=2,IF($AX37=1,IF('２個別表'!$AO37=23,"〇","×"),IF(OR('２個別表'!$AO37&lt;19,'２個別表'!$AO37&gt;23),"",IF($BH37&lt;='２個別表'!$BT37,"〇","×"))),"-")</f>
        <v>-</v>
      </c>
      <c r="BJ37" s="414" t="str">
        <f t="shared" ca="1" si="20"/>
        <v>-</v>
      </c>
      <c r="BK37" s="228">
        <f t="shared" ca="1" si="21"/>
        <v>0</v>
      </c>
      <c r="BL37" s="229" t="str">
        <f ca="1">IF($AD37=3,IF(1&lt;='２個別表'!$F37,IF('２個別表'!$W37=1,"〇","×"),""),"")</f>
        <v/>
      </c>
      <c r="BM37" s="209" t="str">
        <f ca="1">IF(AD37=3,IF(AND(OR('２個別表'!BF37="附帯施設",AND(1&lt;='２個別表'!AO37,'２個別表'!AO37&lt;=3)),'２個別表'!BM37&lt;&gt;"",'２個別表'!BN37&lt;&gt;""),1,IF(AND(OR('２個別表'!BF37="附帯施設",AND(1&lt;='２個別表'!AO37,'２個別表'!AO37&lt;=3)),OR('２個別表'!BM37="",'２個別表'!BN37="")),"×",0)),"")</f>
        <v/>
      </c>
      <c r="BN37" s="229" t="str">
        <f ca="1">IF($AD37=3,IF('２個別表'!$BX37&gt;=500000,"〇","×"),"")</f>
        <v/>
      </c>
      <c r="BO37" s="204" t="str">
        <f ca="1">IF(AD37=3,'２個別表'!BY37,"")</f>
        <v/>
      </c>
      <c r="BP37" s="204" t="str">
        <f ca="1">IF(AD37=3,IF(COUNTIF('２個別表'!$Z$11:'２個別表'!Z37,'２個別表'!Z37)=1,BO37,SUMIF('２個別表'!$Z$11:$Z$510,'２個別表'!Z37,$BO$11:$BO$239)),"")</f>
        <v/>
      </c>
      <c r="BQ37" s="213" t="str">
        <f t="shared" ca="1" si="27"/>
        <v/>
      </c>
      <c r="BR37" s="207" t="str">
        <f t="shared" ca="1" si="23"/>
        <v/>
      </c>
      <c r="BS37" s="483" t="str">
        <f ca="1">IF($AD37=3,'２個別表'!$BX37-('２個別表'!$BZ37+'２個別表'!$CC37+'２個別表'!$CD37+'２個別表'!$CE37+'２個別表'!$CF37),"")</f>
        <v/>
      </c>
      <c r="BT37" s="486">
        <f t="shared" ca="1" si="28"/>
        <v>0</v>
      </c>
      <c r="BU37" s="480" t="str">
        <f t="shared" ca="1" si="24"/>
        <v/>
      </c>
    </row>
    <row r="38" spans="1:73">
      <c r="A38" s="770" t="str">
        <f t="shared" ca="1" si="1"/>
        <v>石川県</v>
      </c>
      <c r="B38" s="773">
        <f ca="1">'２個別表'!Q38</f>
        <v>28</v>
      </c>
      <c r="C38" s="774" t="str">
        <f>'２個別表'!$R38</f>
        <v>石川県</v>
      </c>
      <c r="D38" s="774" t="str">
        <f ca="1">'２個別表'!$S38</f>
        <v/>
      </c>
      <c r="E38" s="774" t="str">
        <f ca="1">'２個別表'!$T38</f>
        <v/>
      </c>
      <c r="F38" s="719" t="str">
        <f ca="1">'２個別表'!$W38</f>
        <v/>
      </c>
      <c r="G38" s="719" t="str">
        <f ca="1">IF($F38=1,IF(SUMIF('（様式１号）１総括表'!$B$16:$B$25,A38,'（様式１号）１総括表'!$A$16:$A$25)&gt;0,"〇","✕"),"-")</f>
        <v>-</v>
      </c>
      <c r="H38" s="716" t="str">
        <f ca="1">IF('２個別表'!$Y38=1,IF('２個別表'!$AC38=1,"〇","×"),IF(AND(2&lt;='２個別表'!$AC38,'２個別表'!$AC38&lt;=5),"〇","×"))</f>
        <v>×</v>
      </c>
      <c r="I38" s="716" t="str">
        <f t="shared" ca="1" si="2"/>
        <v>×</v>
      </c>
      <c r="J38" s="207" t="str">
        <f ca="1">'２個別表'!$Z38</f>
        <v/>
      </c>
      <c r="K38" s="207">
        <f ca="1">'２個別表'!$AK38</f>
        <v>0</v>
      </c>
      <c r="L38" s="207" t="str">
        <f ca="1">IF('２個別表'!$AL38=1,1,"")</f>
        <v/>
      </c>
      <c r="M38" s="207" t="str">
        <f ca="1">IF('２個別表'!$AL38="","",IF('２個別表'!$AL38=1,IF(OR('２個別表'!$AM38=1,'２個別表'!$AN38=1),"〇","×")))</f>
        <v/>
      </c>
      <c r="N38" s="204" t="str">
        <f ca="1">'２個別表'!AT38</f>
        <v/>
      </c>
      <c r="O38" s="220" t="str">
        <f ca="1">IF(1&lt;='２個別表'!$F38,IF(AND(1&lt;='２個別表'!$AO38,'２個別表'!$AO38&lt;=3),1,0),"")</f>
        <v/>
      </c>
      <c r="P38" s="229">
        <f ca="1">IF($O38=1,IF(AND('２個別表'!$BF38&lt;&gt;"",AND('２個別表'!$BI38&lt;&gt;1,'２個別表'!$BJ38)),0,1),0)</f>
        <v>0</v>
      </c>
      <c r="Q38" s="220">
        <f ca="1">IF('２個別表'!$BF38&lt;&gt;"",1,0)</f>
        <v>0</v>
      </c>
      <c r="R38" s="220" t="str">
        <f ca="1">IF($Q38=1,IF('２個別表'!$BI38=1,1,0),"")</f>
        <v/>
      </c>
      <c r="S38" s="220" t="str">
        <f ca="1">IF($R38=1,IF('２個別表'!$BJ38&lt;&gt;"","〇","×"),"")</f>
        <v/>
      </c>
      <c r="T38" s="220" t="str">
        <f t="shared" ca="1" si="3"/>
        <v/>
      </c>
      <c r="U38" s="381">
        <f ca="1">IF('２個別表'!$BH38&gt;0,'２個別表'!$BH38,0)</f>
        <v>0</v>
      </c>
      <c r="V38" s="220">
        <f ca="1">IF('２個別表'!$BJ38&lt;&gt;"",1,0)</f>
        <v>0</v>
      </c>
      <c r="W38" s="206">
        <f ca="1">IF(AND($Q38=1,$V38=1),'２個別表'!$CF38,0)</f>
        <v>0</v>
      </c>
      <c r="X38" s="219">
        <f t="shared" ca="1" si="4"/>
        <v>0</v>
      </c>
      <c r="Y38" s="220" t="str">
        <f ca="1">IF(1&lt;='２個別表'!$F38,'２個別表'!$BV38,"")</f>
        <v/>
      </c>
      <c r="Z38" s="220">
        <f ca="1">IF(1&lt;='２個別表'!$F38,'２個別表'!$CG38,0)</f>
        <v>0</v>
      </c>
      <c r="AA38" s="220">
        <f ca="1">IF(OR(0&lt;'２個別表'!$BZ38,0&lt;SUM('２個別表'!$CC38:$CD38)),1,0)</f>
        <v>1</v>
      </c>
      <c r="AB38" s="207">
        <f ca="1">IF(1&lt;='２個別表'!$F38,'２個別表'!$BX38,0)</f>
        <v>0</v>
      </c>
      <c r="AC38" s="207" t="str">
        <f ca="1">IF('２個別表'!$BX38&gt;0,IF(AND('２個別表'!$BV38=1,'２個別表'!$CG38="控除不可"),'２個別表'!$BX38,IF(AND('２個別表'!$BV38=1,'２個別表'!$CG38="80%控除対象"),ROUNDUP('２個別表'!$BX38*102/110,0),IF(AND('２個別表'!$BV38=1,'２個別表'!$CG38="全額控除"),ROUNDUP('２個別表'!$BX38*100/110,0),IF(OR('２個別表'!$BV38=2,'２個別表'!$BV38=3),'２個別表'!$BX38,'２個別表'!$BX38)))),"")</f>
        <v/>
      </c>
      <c r="AD38" s="221" t="str">
        <f ca="1">IF('２個別表'!$W38=1,3,IF(AND('２個別表'!$W38=2,AND(19&lt;='２個別表'!$AO38,'２個別表'!$AO38&lt;=23)),2,IF(AND('２個別表'!$W38=2,OR(AND(1&lt;='２個別表'!$AO38,'２個別表'!$AO38&lt;=18),AND(24&lt;='２個別表'!$AO38,'２個別表'!$AO38&lt;=25))),1,"判定不能")))</f>
        <v>判定不能</v>
      </c>
      <c r="AE38" s="228">
        <f t="shared" ca="1" si="5"/>
        <v>0</v>
      </c>
      <c r="AF38" s="204" t="str">
        <f t="shared" ca="1" si="6"/>
        <v/>
      </c>
      <c r="AG38" s="207" t="str">
        <f ca="1">IF(AND($AD38=1,$U38&gt;0,$V38=1),ROUNDDOWN($AC38*1/2-'２個別表'!$CF38*1/2,0),"")</f>
        <v/>
      </c>
      <c r="AH38" s="207" t="str">
        <f t="shared" ca="1" si="26"/>
        <v/>
      </c>
      <c r="AI38" s="230" t="str">
        <f ca="1">IF(AND($AD38=1,$Q38=1),IF($AB38&gt;0,'２個別表'!$BX38-'２個別表'!$BZ38-'２個別表'!$CF38-'２個別表'!$CC38-'２個別表'!$CD38-'２個別表'!$CE38,0),"")</f>
        <v/>
      </c>
      <c r="AJ38" s="222">
        <f t="shared" ca="1" si="8"/>
        <v>0</v>
      </c>
      <c r="AK38" s="218" t="str">
        <f ca="1">IF($AD38=1,IF('２個別表'!$AQ38=1,1,IF('２個別表'!AQ38="","",)),"")</f>
        <v/>
      </c>
      <c r="AL38" s="207" t="str">
        <f ca="1">IF($AJ38=1,IF($AK38=1,'２個別表'!BU38,""),"")</f>
        <v/>
      </c>
      <c r="AM38" s="204" t="str">
        <f t="shared" ca="1" si="9"/>
        <v/>
      </c>
      <c r="AN38" s="223" t="str">
        <f ca="1">IF($AJ38=1,IF($AK38=1,ROUNDDOWN('２個別表'!$BX38-'２個別表'!$BZ38-'２個別表'!$CC38-'２個別表'!$CD38-'２個別表'!$CE38-'２個別表'!$CF38,0),""),"")</f>
        <v/>
      </c>
      <c r="AO38" s="222">
        <f t="shared" ca="1" si="0"/>
        <v>0</v>
      </c>
      <c r="AP38" s="218">
        <f t="shared" ca="1" si="10"/>
        <v>0</v>
      </c>
      <c r="AQ38" s="218">
        <f t="shared" ca="1" si="11"/>
        <v>0</v>
      </c>
      <c r="AR38" s="213">
        <f ca="1">IF('２個別表'!$AC38=1,1,0)</f>
        <v>0</v>
      </c>
      <c r="AS38" s="204" t="str">
        <f t="shared" ca="1" si="12"/>
        <v/>
      </c>
      <c r="AT38" s="204" t="str">
        <f t="shared" ca="1" si="13"/>
        <v/>
      </c>
      <c r="AU38" s="230" t="str">
        <f ca="1">IF($AD38=1,IF($AQ38=1,ROUNDDOWN('２個別表'!$BX38-'２個別表'!$BZ38-'２個別表'!$CC38-'２個別表'!$CD38-'２個別表'!$CE38-'２個別表'!$CF38,0),""),"")</f>
        <v/>
      </c>
      <c r="AV38" s="391">
        <f t="shared" ca="1" si="14"/>
        <v>0</v>
      </c>
      <c r="AW38" s="401" t="str">
        <f t="shared" ca="1" si="15"/>
        <v>-</v>
      </c>
      <c r="AX38" s="228">
        <f ca="1">IF($AD38=2,IF('２個別表'!$BS38=1,1,0),0)</f>
        <v>0</v>
      </c>
      <c r="AY38" s="213" t="str">
        <f t="shared" ca="1" si="16"/>
        <v/>
      </c>
      <c r="AZ38" s="409" t="str">
        <f ca="1">IF(AND($AD38=2,$AX38=1),'２個別表'!$BX38-('２個別表'!$BZ38+'２個別表'!$CC38+'２個別表'!$CD38+'２個別表'!$CE38+'２個別表'!$CF38),"")</f>
        <v/>
      </c>
      <c r="BA38" s="228">
        <f ca="1">IF($AD38=2,IF('２個別表'!$BS38&lt;&gt;1,1,0),0)</f>
        <v>0</v>
      </c>
      <c r="BB38" s="404">
        <f t="shared" ca="1" si="17"/>
        <v>0</v>
      </c>
      <c r="BC38" s="207" t="str">
        <f ca="1">IF(AND($AD38=2,$BA38=1),'２個別表'!$BT38,"")</f>
        <v/>
      </c>
      <c r="BD38" s="207" t="str">
        <f t="shared" ca="1" si="18"/>
        <v/>
      </c>
      <c r="BE38" s="207" t="str">
        <f ca="1">IF(AND($AD38=2,$BA38=1),'２個別表'!$BW38-('２個別表'!$BZ38+'２個別表'!$CC38+'２個別表'!$CD38+'２個別表'!$CE38+'２個別表'!$CF38),"")</f>
        <v/>
      </c>
      <c r="BF38" s="207" t="str">
        <f ca="1">IF(AND($AD38=2,$BA38=1),'２個別表'!$CC38+'２個別表'!$CD38,"")</f>
        <v/>
      </c>
      <c r="BG38" s="406" t="str">
        <f ca="1">IF($BB38=1,IF(SUM('２個別表'!$BY38,'２個別表'!$CF38*0.5)&lt;='２個別表'!$BX38*0.5,"〇","×"),"")</f>
        <v/>
      </c>
      <c r="BH38" s="405">
        <f t="shared" ca="1" si="19"/>
        <v>0</v>
      </c>
      <c r="BI38" s="229" t="str">
        <f ca="1">IF($AD38=2,IF($AX38=1,IF('２個別表'!$AO38=23,"〇","×"),IF(OR('２個別表'!$AO38&lt;19,'２個別表'!$AO38&gt;23),"",IF($BH38&lt;='２個別表'!$BT38,"〇","×"))),"-")</f>
        <v>-</v>
      </c>
      <c r="BJ38" s="414" t="str">
        <f t="shared" ca="1" si="20"/>
        <v>-</v>
      </c>
      <c r="BK38" s="228">
        <f t="shared" ca="1" si="21"/>
        <v>0</v>
      </c>
      <c r="BL38" s="229" t="str">
        <f ca="1">IF($AD38=3,IF(1&lt;='２個別表'!$F38,IF('２個別表'!$W38=1,"〇","×"),""),"")</f>
        <v/>
      </c>
      <c r="BM38" s="209" t="str">
        <f ca="1">IF(AD38=3,IF(AND(OR('２個別表'!BF38="附帯施設",AND(1&lt;='２個別表'!AO38,'２個別表'!AO38&lt;=3)),'２個別表'!BM38&lt;&gt;"",'２個別表'!BN38&lt;&gt;""),1,IF(AND(OR('２個別表'!BF38="附帯施設",AND(1&lt;='２個別表'!AO38,'２個別表'!AO38&lt;=3)),OR('２個別表'!BM38="",'２個別表'!BN38="")),"×",0)),"")</f>
        <v/>
      </c>
      <c r="BN38" s="229" t="str">
        <f ca="1">IF($AD38=3,IF('２個別表'!$BX38&gt;=500000,"〇","×"),"")</f>
        <v/>
      </c>
      <c r="BO38" s="204" t="str">
        <f ca="1">IF(AD38=3,'２個別表'!BY38,"")</f>
        <v/>
      </c>
      <c r="BP38" s="204" t="str">
        <f ca="1">IF(AD38=3,IF(COUNTIF('２個別表'!$Z$11:'２個別表'!Z38,'２個別表'!Z38)=1,BO38,SUMIF('２個別表'!$Z$11:$Z$510,'２個別表'!Z38,$BO$11:$BO$239)),"")</f>
        <v/>
      </c>
      <c r="BQ38" s="213" t="str">
        <f t="shared" ca="1" si="27"/>
        <v/>
      </c>
      <c r="BR38" s="207" t="str">
        <f t="shared" ca="1" si="23"/>
        <v/>
      </c>
      <c r="BS38" s="483" t="str">
        <f ca="1">IF($AD38=3,'２個別表'!$BX38-('２個別表'!$BZ38+'２個別表'!$CC38+'２個別表'!$CD38+'２個別表'!$CE38+'２個別表'!$CF38),"")</f>
        <v/>
      </c>
      <c r="BT38" s="486">
        <f t="shared" ca="1" si="28"/>
        <v>0</v>
      </c>
      <c r="BU38" s="480" t="str">
        <f t="shared" ca="1" si="24"/>
        <v/>
      </c>
    </row>
    <row r="39" spans="1:73">
      <c r="A39" s="770" t="str">
        <f t="shared" ca="1" si="1"/>
        <v>石川県</v>
      </c>
      <c r="B39" s="773">
        <f ca="1">'２個別表'!Q39</f>
        <v>29</v>
      </c>
      <c r="C39" s="774" t="str">
        <f>'２個別表'!$R39</f>
        <v>石川県</v>
      </c>
      <c r="D39" s="774" t="str">
        <f ca="1">'２個別表'!$S39</f>
        <v/>
      </c>
      <c r="E39" s="774" t="str">
        <f ca="1">'２個別表'!$T39</f>
        <v/>
      </c>
      <c r="F39" s="719" t="str">
        <f ca="1">'２個別表'!$W39</f>
        <v/>
      </c>
      <c r="G39" s="719" t="str">
        <f ca="1">IF($F39=1,IF(SUMIF('（様式１号）１総括表'!$B$16:$B$25,A39,'（様式１号）１総括表'!$A$16:$A$25)&gt;0,"〇","✕"),"-")</f>
        <v>-</v>
      </c>
      <c r="H39" s="716" t="str">
        <f ca="1">IF('２個別表'!$Y39=1,IF('２個別表'!$AC39=1,"〇","×"),IF(AND(2&lt;='２個別表'!$AC39,'２個別表'!$AC39&lt;=5),"〇","×"))</f>
        <v>×</v>
      </c>
      <c r="I39" s="716" t="str">
        <f t="shared" ca="1" si="2"/>
        <v>×</v>
      </c>
      <c r="J39" s="207" t="str">
        <f ca="1">'２個別表'!$Z39</f>
        <v/>
      </c>
      <c r="K39" s="207">
        <f ca="1">'２個別表'!$AK39</f>
        <v>0</v>
      </c>
      <c r="L39" s="207" t="str">
        <f ca="1">IF('２個別表'!$AL39=1,1,"")</f>
        <v/>
      </c>
      <c r="M39" s="207" t="str">
        <f ca="1">IF('２個別表'!$AL39="","",IF('２個別表'!$AL39=1,IF(OR('２個別表'!$AM39=1,'２個別表'!$AN39=1),"〇","×")))</f>
        <v/>
      </c>
      <c r="N39" s="204" t="str">
        <f ca="1">'２個別表'!AT39</f>
        <v/>
      </c>
      <c r="O39" s="220" t="str">
        <f ca="1">IF(1&lt;='２個別表'!$F39,IF(AND(1&lt;='２個別表'!$AO39,'２個別表'!$AO39&lt;=3),1,0),"")</f>
        <v/>
      </c>
      <c r="P39" s="229">
        <f ca="1">IF($O39=1,IF(AND('２個別表'!$BF39&lt;&gt;"",AND('２個別表'!$BI39&lt;&gt;1,'２個別表'!$BJ39)),0,1),0)</f>
        <v>0</v>
      </c>
      <c r="Q39" s="220">
        <f ca="1">IF('２個別表'!$BF39&lt;&gt;"",1,0)</f>
        <v>0</v>
      </c>
      <c r="R39" s="220" t="str">
        <f ca="1">IF($Q39=1,IF('２個別表'!$BI39=1,1,0),"")</f>
        <v/>
      </c>
      <c r="S39" s="220" t="str">
        <f ca="1">IF($R39=1,IF('２個別表'!$BJ39&lt;&gt;"","〇","×"),"")</f>
        <v/>
      </c>
      <c r="T39" s="220" t="str">
        <f t="shared" ca="1" si="3"/>
        <v/>
      </c>
      <c r="U39" s="381">
        <f ca="1">IF('２個別表'!$BH39&gt;0,'２個別表'!$BH39,0)</f>
        <v>0</v>
      </c>
      <c r="V39" s="220">
        <f ca="1">IF('２個別表'!$BJ39&lt;&gt;"",1,0)</f>
        <v>0</v>
      </c>
      <c r="W39" s="206">
        <f ca="1">IF(AND($Q39=1,$V39=1),'２個別表'!$CF39,0)</f>
        <v>0</v>
      </c>
      <c r="X39" s="219">
        <f t="shared" ca="1" si="4"/>
        <v>0</v>
      </c>
      <c r="Y39" s="220" t="str">
        <f ca="1">IF(1&lt;='２個別表'!$F39,'２個別表'!$BV39,"")</f>
        <v/>
      </c>
      <c r="Z39" s="220">
        <f ca="1">IF(1&lt;='２個別表'!$F39,'２個別表'!$CG39,0)</f>
        <v>0</v>
      </c>
      <c r="AA39" s="220">
        <f ca="1">IF(OR(0&lt;'２個別表'!$BZ39,0&lt;SUM('２個別表'!$CC39:$CD39)),1,0)</f>
        <v>1</v>
      </c>
      <c r="AB39" s="207">
        <f ca="1">IF(1&lt;='２個別表'!$F39,'２個別表'!$BX39,0)</f>
        <v>0</v>
      </c>
      <c r="AC39" s="207" t="str">
        <f ca="1">IF('２個別表'!$BX39&gt;0,IF(AND('２個別表'!$BV39=1,'２個別表'!$CG39="控除不可"),'２個別表'!$BX39,IF(AND('２個別表'!$BV39=1,'２個別表'!$CG39="80%控除対象"),ROUNDUP('２個別表'!$BX39*102/110,0),IF(AND('２個別表'!$BV39=1,'２個別表'!$CG39="全額控除"),ROUNDUP('２個別表'!$BX39*100/110,0),IF(OR('２個別表'!$BV39=2,'２個別表'!$BV39=3),'２個別表'!$BX39,'２個別表'!$BX39)))),"")</f>
        <v/>
      </c>
      <c r="AD39" s="221" t="str">
        <f ca="1">IF('２個別表'!$W39=1,3,IF(AND('２個別表'!$W39=2,AND(19&lt;='２個別表'!$AO39,'２個別表'!$AO39&lt;=23)),2,IF(AND('２個別表'!$W39=2,OR(AND(1&lt;='２個別表'!$AO39,'２個別表'!$AO39&lt;=18),AND(24&lt;='２個別表'!$AO39,'２個別表'!$AO39&lt;=25))),1,"判定不能")))</f>
        <v>判定不能</v>
      </c>
      <c r="AE39" s="228">
        <f t="shared" ca="1" si="5"/>
        <v>0</v>
      </c>
      <c r="AF39" s="204" t="str">
        <f t="shared" ca="1" si="6"/>
        <v/>
      </c>
      <c r="AG39" s="207" t="str">
        <f ca="1">IF(AND($AD39=1,$U39&gt;0,$V39=1),ROUNDDOWN($AC39*1/2-'２個別表'!$CF39*1/2,0),"")</f>
        <v/>
      </c>
      <c r="AH39" s="207" t="str">
        <f t="shared" ca="1" si="26"/>
        <v/>
      </c>
      <c r="AI39" s="230" t="str">
        <f ca="1">IF(AND($AD39=1,$Q39=1),IF($AB39&gt;0,'２個別表'!$BX39-'２個別表'!$BZ39-'２個別表'!$CF39-'２個別表'!$CC39-'２個別表'!$CD39-'２個別表'!$CE39,0),"")</f>
        <v/>
      </c>
      <c r="AJ39" s="222">
        <f t="shared" ca="1" si="8"/>
        <v>0</v>
      </c>
      <c r="AK39" s="218" t="str">
        <f ca="1">IF($AD39=1,IF('２個別表'!$AQ39=1,1,IF('２個別表'!AQ39="","",)),"")</f>
        <v/>
      </c>
      <c r="AL39" s="207" t="str">
        <f ca="1">IF($AJ39=1,IF($AK39=1,'２個別表'!BU39,""),"")</f>
        <v/>
      </c>
      <c r="AM39" s="204" t="str">
        <f t="shared" ca="1" si="9"/>
        <v/>
      </c>
      <c r="AN39" s="223" t="str">
        <f ca="1">IF($AJ39=1,IF($AK39=1,ROUNDDOWN('２個別表'!$BX39-'２個別表'!$BZ39-'２個別表'!$CC39-'２個別表'!$CD39-'２個別表'!$CE39-'２個別表'!$CF39,0),""),"")</f>
        <v/>
      </c>
      <c r="AO39" s="222">
        <f t="shared" ca="1" si="0"/>
        <v>0</v>
      </c>
      <c r="AP39" s="218">
        <f t="shared" ca="1" si="10"/>
        <v>0</v>
      </c>
      <c r="AQ39" s="218">
        <f t="shared" ca="1" si="11"/>
        <v>0</v>
      </c>
      <c r="AR39" s="213">
        <f ca="1">IF('２個別表'!$AC39=1,1,0)</f>
        <v>0</v>
      </c>
      <c r="AS39" s="204" t="str">
        <f t="shared" ca="1" si="12"/>
        <v/>
      </c>
      <c r="AT39" s="204" t="str">
        <f t="shared" ca="1" si="13"/>
        <v/>
      </c>
      <c r="AU39" s="230" t="str">
        <f ca="1">IF($AD39=1,IF($AQ39=1,ROUNDDOWN('２個別表'!$BX39-'２個別表'!$BZ39-'２個別表'!$CC39-'２個別表'!$CD39-'２個別表'!$CE39-'２個別表'!$CF39,0),""),"")</f>
        <v/>
      </c>
      <c r="AV39" s="391">
        <f t="shared" ca="1" si="14"/>
        <v>0</v>
      </c>
      <c r="AW39" s="401" t="str">
        <f t="shared" ca="1" si="15"/>
        <v>-</v>
      </c>
      <c r="AX39" s="228">
        <f ca="1">IF($AD39=2,IF('２個別表'!$BS39=1,1,0),0)</f>
        <v>0</v>
      </c>
      <c r="AY39" s="213" t="str">
        <f t="shared" ca="1" si="16"/>
        <v/>
      </c>
      <c r="AZ39" s="409" t="str">
        <f ca="1">IF(AND($AD39=2,$AX39=1),'２個別表'!$BX39-('２個別表'!$BZ39+'２個別表'!$CC39+'２個別表'!$CD39+'２個別表'!$CE39+'２個別表'!$CF39),"")</f>
        <v/>
      </c>
      <c r="BA39" s="228">
        <f ca="1">IF($AD39=2,IF('２個別表'!$BS39&lt;&gt;1,1,0),0)</f>
        <v>0</v>
      </c>
      <c r="BB39" s="404">
        <f t="shared" ca="1" si="17"/>
        <v>0</v>
      </c>
      <c r="BC39" s="207" t="str">
        <f ca="1">IF(AND($AD39=2,$BA39=1),'２個別表'!$BT39,"")</f>
        <v/>
      </c>
      <c r="BD39" s="207" t="str">
        <f t="shared" ca="1" si="18"/>
        <v/>
      </c>
      <c r="BE39" s="207" t="str">
        <f ca="1">IF(AND($AD39=2,$BA39=1),'２個別表'!$BW39-('２個別表'!$BZ39+'２個別表'!$CC39+'２個別表'!$CD39+'２個別表'!$CE39+'２個別表'!$CF39),"")</f>
        <v/>
      </c>
      <c r="BF39" s="207" t="str">
        <f ca="1">IF(AND($AD39=2,$BA39=1),'２個別表'!$CC39+'２個別表'!$CD39,"")</f>
        <v/>
      </c>
      <c r="BG39" s="406" t="str">
        <f ca="1">IF($BB39=1,IF(SUM('２個別表'!$BY39,'２個別表'!$CF39*0.5)&lt;='２個別表'!$BX39*0.5,"〇","×"),"")</f>
        <v/>
      </c>
      <c r="BH39" s="405">
        <f t="shared" ca="1" si="19"/>
        <v>0</v>
      </c>
      <c r="BI39" s="229" t="str">
        <f ca="1">IF($AD39=2,IF($AX39=1,IF('２個別表'!$AO39=23,"〇","×"),IF(OR('２個別表'!$AO39&lt;19,'２個別表'!$AO39&gt;23),"",IF($BH39&lt;='２個別表'!$BT39,"〇","×"))),"-")</f>
        <v>-</v>
      </c>
      <c r="BJ39" s="414" t="str">
        <f t="shared" ca="1" si="20"/>
        <v>-</v>
      </c>
      <c r="BK39" s="228">
        <f t="shared" ca="1" si="21"/>
        <v>0</v>
      </c>
      <c r="BL39" s="229" t="str">
        <f ca="1">IF($AD39=3,IF(1&lt;='２個別表'!$F39,IF('２個別表'!$W39=1,"〇","×"),""),"")</f>
        <v/>
      </c>
      <c r="BM39" s="209" t="str">
        <f ca="1">IF(AD39=3,IF(AND(OR('２個別表'!BF39="附帯施設",AND(1&lt;='２個別表'!AO39,'２個別表'!AO39&lt;=3)),'２個別表'!BM39&lt;&gt;"",'２個別表'!BN39&lt;&gt;""),1,IF(AND(OR('２個別表'!BF39="附帯施設",AND(1&lt;='２個別表'!AO39,'２個別表'!AO39&lt;=3)),OR('２個別表'!BM39="",'２個別表'!BN39="")),"×",0)),"")</f>
        <v/>
      </c>
      <c r="BN39" s="229" t="str">
        <f ca="1">IF($AD39=3,IF('２個別表'!$BX39&gt;=500000,"〇","×"),"")</f>
        <v/>
      </c>
      <c r="BO39" s="204" t="str">
        <f ca="1">IF(AD39=3,'２個別表'!BY39,"")</f>
        <v/>
      </c>
      <c r="BP39" s="204" t="str">
        <f ca="1">IF(AD39=3,IF(COUNTIF('２個別表'!$Z$11:'２個別表'!Z39,'２個別表'!Z39)=1,BO39,SUMIF('２個別表'!$Z$11:$Z$510,'２個別表'!Z39,$BO$11:$BO$239)),"")</f>
        <v/>
      </c>
      <c r="BQ39" s="213" t="str">
        <f t="shared" ca="1" si="27"/>
        <v/>
      </c>
      <c r="BR39" s="207" t="str">
        <f t="shared" ca="1" si="23"/>
        <v/>
      </c>
      <c r="BS39" s="483" t="str">
        <f ca="1">IF($AD39=3,'２個別表'!$BX39-('２個別表'!$BZ39+'２個別表'!$CC39+'２個別表'!$CD39+'２個別表'!$CE39+'２個別表'!$CF39),"")</f>
        <v/>
      </c>
      <c r="BT39" s="486">
        <f t="shared" ca="1" si="28"/>
        <v>0</v>
      </c>
      <c r="BU39" s="480" t="str">
        <f t="shared" ca="1" si="24"/>
        <v/>
      </c>
    </row>
    <row r="40" spans="1:73">
      <c r="A40" s="770" t="str">
        <f t="shared" ca="1" si="1"/>
        <v>石川県</v>
      </c>
      <c r="B40" s="773">
        <f ca="1">'２個別表'!Q40</f>
        <v>30</v>
      </c>
      <c r="C40" s="774" t="str">
        <f>'２個別表'!$R40</f>
        <v>石川県</v>
      </c>
      <c r="D40" s="774" t="str">
        <f ca="1">'２個別表'!$S40</f>
        <v/>
      </c>
      <c r="E40" s="774" t="str">
        <f ca="1">'２個別表'!$T40</f>
        <v/>
      </c>
      <c r="F40" s="719" t="str">
        <f ca="1">'２個別表'!$W40</f>
        <v/>
      </c>
      <c r="G40" s="719" t="str">
        <f ca="1">IF($F40=1,IF(SUMIF('（様式１号）１総括表'!$B$16:$B$25,A40,'（様式１号）１総括表'!$A$16:$A$25)&gt;0,"〇","✕"),"-")</f>
        <v>-</v>
      </c>
      <c r="H40" s="716" t="str">
        <f ca="1">IF('２個別表'!$Y40=1,IF('２個別表'!$AC40=1,"〇","×"),IF(AND(2&lt;='２個別表'!$AC40,'２個別表'!$AC40&lt;=5),"〇","×"))</f>
        <v>×</v>
      </c>
      <c r="I40" s="716" t="str">
        <f t="shared" ca="1" si="2"/>
        <v>×</v>
      </c>
      <c r="J40" s="207" t="str">
        <f ca="1">'２個別表'!$Z40</f>
        <v/>
      </c>
      <c r="K40" s="207">
        <f ca="1">'２個別表'!$AK40</f>
        <v>0</v>
      </c>
      <c r="L40" s="207" t="str">
        <f ca="1">IF('２個別表'!$AL40=1,1,"")</f>
        <v/>
      </c>
      <c r="M40" s="207" t="str">
        <f ca="1">IF('２個別表'!$AL40="","",IF('２個別表'!$AL40=1,IF(OR('２個別表'!$AM40=1,'２個別表'!$AN40=1),"〇","×")))</f>
        <v/>
      </c>
      <c r="N40" s="204" t="str">
        <f ca="1">'２個別表'!AT40</f>
        <v/>
      </c>
      <c r="O40" s="220" t="str">
        <f ca="1">IF(1&lt;='２個別表'!$F40,IF(AND(1&lt;='２個別表'!$AO40,'２個別表'!$AO40&lt;=3),1,0),"")</f>
        <v/>
      </c>
      <c r="P40" s="229">
        <f ca="1">IF($O40=1,IF(AND('２個別表'!$BF40&lt;&gt;"",AND('２個別表'!$BI40&lt;&gt;1,'２個別表'!$BJ40)),0,1),0)</f>
        <v>0</v>
      </c>
      <c r="Q40" s="220">
        <f ca="1">IF('２個別表'!$BF40&lt;&gt;"",1,0)</f>
        <v>0</v>
      </c>
      <c r="R40" s="220" t="str">
        <f ca="1">IF($Q40=1,IF('２個別表'!$BI40=1,1,0),"")</f>
        <v/>
      </c>
      <c r="S40" s="220" t="str">
        <f ca="1">IF($R40=1,IF('２個別表'!$BJ40&lt;&gt;"","〇","×"),"")</f>
        <v/>
      </c>
      <c r="T40" s="220" t="str">
        <f t="shared" ca="1" si="3"/>
        <v/>
      </c>
      <c r="U40" s="381">
        <f ca="1">IF('２個別表'!$BH40&gt;0,'２個別表'!$BH40,0)</f>
        <v>0</v>
      </c>
      <c r="V40" s="220">
        <f ca="1">IF('２個別表'!$BJ40&lt;&gt;"",1,0)</f>
        <v>0</v>
      </c>
      <c r="W40" s="206">
        <f ca="1">IF(AND($Q40=1,$V40=1),'２個別表'!$CF40,0)</f>
        <v>0</v>
      </c>
      <c r="X40" s="219">
        <f t="shared" ca="1" si="4"/>
        <v>0</v>
      </c>
      <c r="Y40" s="220" t="str">
        <f ca="1">IF(1&lt;='２個別表'!$F40,'２個別表'!$BV40,"")</f>
        <v/>
      </c>
      <c r="Z40" s="220">
        <f ca="1">IF(1&lt;='２個別表'!$F40,'２個別表'!$CG40,0)</f>
        <v>0</v>
      </c>
      <c r="AA40" s="220">
        <f ca="1">IF(OR(0&lt;'２個別表'!$BZ40,0&lt;SUM('２個別表'!$CC40:$CD40)),1,0)</f>
        <v>1</v>
      </c>
      <c r="AB40" s="207">
        <f ca="1">IF(1&lt;='２個別表'!$F40,'２個別表'!$BX40,0)</f>
        <v>0</v>
      </c>
      <c r="AC40" s="207" t="str">
        <f ca="1">IF('２個別表'!$BX40&gt;0,IF(AND('２個別表'!$BV40=1,'２個別表'!$CG40="控除不可"),'２個別表'!$BX40,IF(AND('２個別表'!$BV40=1,'２個別表'!$CG40="80%控除対象"),ROUNDUP('２個別表'!$BX40*102/110,0),IF(AND('２個別表'!$BV40=1,'２個別表'!$CG40="全額控除"),ROUNDUP('２個別表'!$BX40*100/110,0),IF(OR('２個別表'!$BV40=2,'２個別表'!$BV40=3),'２個別表'!$BX40,'２個別表'!$BX40)))),"")</f>
        <v/>
      </c>
      <c r="AD40" s="221" t="str">
        <f ca="1">IF('２個別表'!$W40=1,3,IF(AND('２個別表'!$W40=2,AND(19&lt;='２個別表'!$AO40,'２個別表'!$AO40&lt;=23)),2,IF(AND('２個別表'!$W40=2,OR(AND(1&lt;='２個別表'!$AO40,'２個別表'!$AO40&lt;=18),AND(24&lt;='２個別表'!$AO40,'２個別表'!$AO40&lt;=25))),1,"判定不能")))</f>
        <v>判定不能</v>
      </c>
      <c r="AE40" s="228">
        <f t="shared" ca="1" si="5"/>
        <v>0</v>
      </c>
      <c r="AF40" s="204" t="str">
        <f t="shared" ca="1" si="6"/>
        <v/>
      </c>
      <c r="AG40" s="207" t="str">
        <f ca="1">IF(AND($AD40=1,$U40&gt;0,$V40=1),ROUNDDOWN($AC40*1/2-'２個別表'!$CF40*1/2,0),"")</f>
        <v/>
      </c>
      <c r="AH40" s="207" t="str">
        <f t="shared" ca="1" si="26"/>
        <v/>
      </c>
      <c r="AI40" s="230" t="str">
        <f ca="1">IF(AND($AD40=1,$Q40=1),IF($AB40&gt;0,'２個別表'!$BX40-'２個別表'!$BZ40-'２個別表'!$CF40-'２個別表'!$CC40-'２個別表'!$CD40-'２個別表'!$CE40,0),"")</f>
        <v/>
      </c>
      <c r="AJ40" s="222">
        <f t="shared" ca="1" si="8"/>
        <v>0</v>
      </c>
      <c r="AK40" s="218" t="str">
        <f ca="1">IF($AD40=1,IF('２個別表'!$AQ40=1,1,IF('２個別表'!AQ40="","",)),"")</f>
        <v/>
      </c>
      <c r="AL40" s="207" t="str">
        <f ca="1">IF($AJ40=1,IF($AK40=1,'２個別表'!BU40,""),"")</f>
        <v/>
      </c>
      <c r="AM40" s="204" t="str">
        <f t="shared" ca="1" si="9"/>
        <v/>
      </c>
      <c r="AN40" s="223" t="str">
        <f ca="1">IF($AJ40=1,IF($AK40=1,ROUNDDOWN('２個別表'!$BX40-'２個別表'!$BZ40-'２個別表'!$CC40-'２個別表'!$CD40-'２個別表'!$CE40-'２個別表'!$CF40,0),""),"")</f>
        <v/>
      </c>
      <c r="AO40" s="222">
        <f t="shared" ca="1" si="0"/>
        <v>0</v>
      </c>
      <c r="AP40" s="218">
        <f t="shared" ca="1" si="10"/>
        <v>0</v>
      </c>
      <c r="AQ40" s="218">
        <f t="shared" ca="1" si="11"/>
        <v>0</v>
      </c>
      <c r="AR40" s="213">
        <f ca="1">IF('２個別表'!$AC40=1,1,0)</f>
        <v>0</v>
      </c>
      <c r="AS40" s="204" t="str">
        <f t="shared" ca="1" si="12"/>
        <v/>
      </c>
      <c r="AT40" s="204" t="str">
        <f t="shared" ca="1" si="13"/>
        <v/>
      </c>
      <c r="AU40" s="230" t="str">
        <f ca="1">IF($AD40=1,IF($AQ40=1,ROUNDDOWN('２個別表'!$BX40-'２個別表'!$BZ40-'２個別表'!$CC40-'２個別表'!$CD40-'２個別表'!$CE40-'２個別表'!$CF40,0),""),"")</f>
        <v/>
      </c>
      <c r="AV40" s="391">
        <f t="shared" ca="1" si="14"/>
        <v>0</v>
      </c>
      <c r="AW40" s="401" t="str">
        <f t="shared" ca="1" si="15"/>
        <v>-</v>
      </c>
      <c r="AX40" s="228">
        <f ca="1">IF($AD40=2,IF('２個別表'!$BS40=1,1,0),0)</f>
        <v>0</v>
      </c>
      <c r="AY40" s="213" t="str">
        <f t="shared" ca="1" si="16"/>
        <v/>
      </c>
      <c r="AZ40" s="409" t="str">
        <f ca="1">IF(AND($AD40=2,$AX40=1),'２個別表'!$BX40-('２個別表'!$BZ40+'２個別表'!$CC40+'２個別表'!$CD40+'２個別表'!$CE40+'２個別表'!$CF40),"")</f>
        <v/>
      </c>
      <c r="BA40" s="228">
        <f ca="1">IF($AD40=2,IF('２個別表'!$BS40&lt;&gt;1,1,0),0)</f>
        <v>0</v>
      </c>
      <c r="BB40" s="404">
        <f t="shared" ca="1" si="17"/>
        <v>0</v>
      </c>
      <c r="BC40" s="207" t="str">
        <f ca="1">IF(AND($AD40=2,$BA40=1),'２個別表'!$BT40,"")</f>
        <v/>
      </c>
      <c r="BD40" s="207" t="str">
        <f t="shared" ca="1" si="18"/>
        <v/>
      </c>
      <c r="BE40" s="207" t="str">
        <f ca="1">IF(AND($AD40=2,$BA40=1),'２個別表'!$BW40-('２個別表'!$BZ40+'２個別表'!$CC40+'２個別表'!$CD40+'２個別表'!$CE40+'２個別表'!$CF40),"")</f>
        <v/>
      </c>
      <c r="BF40" s="207" t="str">
        <f ca="1">IF(AND($AD40=2,$BA40=1),'２個別表'!$CC40+'２個別表'!$CD40,"")</f>
        <v/>
      </c>
      <c r="BG40" s="406" t="str">
        <f ca="1">IF($BB40=1,IF(SUM('２個別表'!$BY40,'２個別表'!$CF40*0.5)&lt;='２個別表'!$BX40*0.5,"〇","×"),"")</f>
        <v/>
      </c>
      <c r="BH40" s="405">
        <f t="shared" ca="1" si="19"/>
        <v>0</v>
      </c>
      <c r="BI40" s="229" t="str">
        <f ca="1">IF($AD40=2,IF($AX40=1,IF('２個別表'!$AO40=23,"〇","×"),IF(OR('２個別表'!$AO40&lt;19,'２個別表'!$AO40&gt;23),"",IF($BH40&lt;='２個別表'!$BT40,"〇","×"))),"-")</f>
        <v>-</v>
      </c>
      <c r="BJ40" s="414" t="str">
        <f t="shared" ca="1" si="20"/>
        <v>-</v>
      </c>
      <c r="BK40" s="228">
        <f t="shared" ca="1" si="21"/>
        <v>0</v>
      </c>
      <c r="BL40" s="229" t="str">
        <f ca="1">IF($AD40=3,IF(1&lt;='２個別表'!$F40,IF('２個別表'!$W40=1,"〇","×"),""),"")</f>
        <v/>
      </c>
      <c r="BM40" s="209" t="str">
        <f ca="1">IF(AD40=3,IF(AND(OR('２個別表'!BF40="附帯施設",AND(1&lt;='２個別表'!AO40,'２個別表'!AO40&lt;=3)),'２個別表'!BM40&lt;&gt;"",'２個別表'!BN40&lt;&gt;""),1,IF(AND(OR('２個別表'!BF40="附帯施設",AND(1&lt;='２個別表'!AO40,'２個別表'!AO40&lt;=3)),OR('２個別表'!BM40="",'２個別表'!BN40="")),"×",0)),"")</f>
        <v/>
      </c>
      <c r="BN40" s="229" t="str">
        <f ca="1">IF($AD40=3,IF('２個別表'!$BX40&gt;=500000,"〇","×"),"")</f>
        <v/>
      </c>
      <c r="BO40" s="204" t="str">
        <f ca="1">IF(AD40=3,'２個別表'!BY40,"")</f>
        <v/>
      </c>
      <c r="BP40" s="204" t="str">
        <f ca="1">IF(AD40=3,IF(COUNTIF('２個別表'!$Z$11:'２個別表'!Z40,'２個別表'!Z40)=1,BO40,SUMIF('２個別表'!$Z$11:$Z$510,'２個別表'!Z40,$BO$11:$BO$239)),"")</f>
        <v/>
      </c>
      <c r="BQ40" s="213" t="str">
        <f t="shared" ca="1" si="27"/>
        <v/>
      </c>
      <c r="BR40" s="207" t="str">
        <f t="shared" ca="1" si="23"/>
        <v/>
      </c>
      <c r="BS40" s="483" t="str">
        <f ca="1">IF($AD40=3,'２個別表'!$BX40-('２個別表'!$BZ40+'２個別表'!$CC40+'２個別表'!$CD40+'２個別表'!$CE40+'２個別表'!$CF40),"")</f>
        <v/>
      </c>
      <c r="BT40" s="486">
        <f t="shared" ca="1" si="28"/>
        <v>0</v>
      </c>
      <c r="BU40" s="480" t="str">
        <f t="shared" ca="1" si="24"/>
        <v/>
      </c>
    </row>
    <row r="41" spans="1:73">
      <c r="A41" s="770" t="str">
        <f t="shared" ca="1" si="1"/>
        <v>石川県</v>
      </c>
      <c r="B41" s="773">
        <f ca="1">'２個別表'!Q41</f>
        <v>31</v>
      </c>
      <c r="C41" s="774" t="str">
        <f>'２個別表'!$R41</f>
        <v>石川県</v>
      </c>
      <c r="D41" s="774" t="str">
        <f ca="1">'２個別表'!$S41</f>
        <v/>
      </c>
      <c r="E41" s="774" t="str">
        <f ca="1">'２個別表'!$T41</f>
        <v/>
      </c>
      <c r="F41" s="719" t="str">
        <f ca="1">'２個別表'!$W41</f>
        <v/>
      </c>
      <c r="G41" s="719" t="str">
        <f ca="1">IF($F41=1,IF(SUMIF('（様式１号）１総括表'!$B$16:$B$25,A41,'（様式１号）１総括表'!$A$16:$A$25)&gt;0,"〇","✕"),"-")</f>
        <v>-</v>
      </c>
      <c r="H41" s="716" t="str">
        <f ca="1">IF('２個別表'!$Y41=1,IF('２個別表'!$AC41=1,"〇","×"),IF(AND(2&lt;='２個別表'!$AC41,'２個別表'!$AC41&lt;=5),"〇","×"))</f>
        <v>×</v>
      </c>
      <c r="I41" s="716" t="str">
        <f t="shared" ca="1" si="2"/>
        <v>×</v>
      </c>
      <c r="J41" s="207" t="str">
        <f ca="1">'２個別表'!$Z41</f>
        <v/>
      </c>
      <c r="K41" s="207">
        <f ca="1">'２個別表'!$AK41</f>
        <v>0</v>
      </c>
      <c r="L41" s="207" t="str">
        <f ca="1">IF('２個別表'!$AL41=1,1,"")</f>
        <v/>
      </c>
      <c r="M41" s="207" t="str">
        <f ca="1">IF('２個別表'!$AL41="","",IF('２個別表'!$AL41=1,IF(OR('２個別表'!$AM41=1,'２個別表'!$AN41=1),"〇","×")))</f>
        <v/>
      </c>
      <c r="N41" s="204" t="str">
        <f ca="1">'２個別表'!AT41</f>
        <v/>
      </c>
      <c r="O41" s="220" t="str">
        <f ca="1">IF(1&lt;='２個別表'!$F41,IF(AND(1&lt;='２個別表'!$AO41,'２個別表'!$AO41&lt;=3),1,0),"")</f>
        <v/>
      </c>
      <c r="P41" s="229">
        <f ca="1">IF($O41=1,IF(AND('２個別表'!$BF41&lt;&gt;"",AND('２個別表'!$BI41&lt;&gt;1,'２個別表'!$BJ41)),0,1),0)</f>
        <v>0</v>
      </c>
      <c r="Q41" s="220">
        <f ca="1">IF('２個別表'!$BF41&lt;&gt;"",1,0)</f>
        <v>0</v>
      </c>
      <c r="R41" s="220" t="str">
        <f ca="1">IF($Q41=1,IF('２個別表'!$BI41=1,1,0),"")</f>
        <v/>
      </c>
      <c r="S41" s="220" t="str">
        <f ca="1">IF($R41=1,IF('２個別表'!$BJ41&lt;&gt;"","〇","×"),"")</f>
        <v/>
      </c>
      <c r="T41" s="220" t="str">
        <f t="shared" ca="1" si="3"/>
        <v/>
      </c>
      <c r="U41" s="381">
        <f ca="1">IF('２個別表'!$BH41&gt;0,'２個別表'!$BH41,0)</f>
        <v>0</v>
      </c>
      <c r="V41" s="220">
        <f ca="1">IF('２個別表'!$BJ41&lt;&gt;"",1,0)</f>
        <v>0</v>
      </c>
      <c r="W41" s="206">
        <f ca="1">IF(AND($Q41=1,$V41=1),'２個別表'!$CF41,0)</f>
        <v>0</v>
      </c>
      <c r="X41" s="219">
        <f t="shared" ca="1" si="4"/>
        <v>0</v>
      </c>
      <c r="Y41" s="220" t="str">
        <f ca="1">IF(1&lt;='２個別表'!$F41,'２個別表'!$BV41,"")</f>
        <v/>
      </c>
      <c r="Z41" s="220">
        <f ca="1">IF(1&lt;='２個別表'!$F41,'２個別表'!$CG41,0)</f>
        <v>0</v>
      </c>
      <c r="AA41" s="220">
        <f ca="1">IF(OR(0&lt;'２個別表'!$BZ41,0&lt;SUM('２個別表'!$CC41:$CD41)),1,0)</f>
        <v>1</v>
      </c>
      <c r="AB41" s="207">
        <f ca="1">IF(1&lt;='２個別表'!$F41,'２個別表'!$BX41,0)</f>
        <v>0</v>
      </c>
      <c r="AC41" s="207" t="str">
        <f ca="1">IF('２個別表'!$BX41&gt;0,IF(AND('２個別表'!$BV41=1,'２個別表'!$CG41="控除不可"),'２個別表'!$BX41,IF(AND('２個別表'!$BV41=1,'２個別表'!$CG41="80%控除対象"),ROUNDUP('２個別表'!$BX41*102/110,0),IF(AND('２個別表'!$BV41=1,'２個別表'!$CG41="全額控除"),ROUNDUP('２個別表'!$BX41*100/110,0),IF(OR('２個別表'!$BV41=2,'２個別表'!$BV41=3),'２個別表'!$BX41,'２個別表'!$BX41)))),"")</f>
        <v/>
      </c>
      <c r="AD41" s="221" t="str">
        <f ca="1">IF('２個別表'!$W41=1,3,IF(AND('２個別表'!$W41=2,AND(19&lt;='２個別表'!$AO41,'２個別表'!$AO41&lt;=23)),2,IF(AND('２個別表'!$W41=2,OR(AND(1&lt;='２個別表'!$AO41,'２個別表'!$AO41&lt;=18),AND(24&lt;='２個別表'!$AO41,'２個別表'!$AO41&lt;=25))),1,"判定不能")))</f>
        <v>判定不能</v>
      </c>
      <c r="AE41" s="228">
        <f t="shared" ca="1" si="5"/>
        <v>0</v>
      </c>
      <c r="AF41" s="204" t="str">
        <f t="shared" ca="1" si="6"/>
        <v/>
      </c>
      <c r="AG41" s="207" t="str">
        <f ca="1">IF(AND($AD41=1,$U41&gt;0,$V41=1),ROUNDDOWN($AC41*1/2-'２個別表'!$CF41*1/2,0),"")</f>
        <v/>
      </c>
      <c r="AH41" s="207" t="str">
        <f t="shared" ca="1" si="26"/>
        <v/>
      </c>
      <c r="AI41" s="230" t="str">
        <f ca="1">IF(AND($AD41=1,$Q41=1),IF($AB41&gt;0,'２個別表'!$BX41-'２個別表'!$BZ41-'２個別表'!$CF41-'２個別表'!$CC41-'２個別表'!$CD41-'２個別表'!$CE41,0),"")</f>
        <v/>
      </c>
      <c r="AJ41" s="222">
        <f t="shared" ca="1" si="8"/>
        <v>0</v>
      </c>
      <c r="AK41" s="218" t="str">
        <f ca="1">IF($AD41=1,IF('２個別表'!$AQ41=1,1,IF('２個別表'!AQ41="","",)),"")</f>
        <v/>
      </c>
      <c r="AL41" s="207" t="str">
        <f ca="1">IF($AJ41=1,IF($AK41=1,'２個別表'!BU41,""),"")</f>
        <v/>
      </c>
      <c r="AM41" s="204" t="str">
        <f t="shared" ca="1" si="9"/>
        <v/>
      </c>
      <c r="AN41" s="223" t="str">
        <f ca="1">IF($AJ41=1,IF($AK41=1,ROUNDDOWN('２個別表'!$BX41-'２個別表'!$BZ41-'２個別表'!$CC41-'２個別表'!$CD41-'２個別表'!$CE41-'２個別表'!$CF41,0),""),"")</f>
        <v/>
      </c>
      <c r="AO41" s="222">
        <f t="shared" ca="1" si="0"/>
        <v>0</v>
      </c>
      <c r="AP41" s="218">
        <f t="shared" ca="1" si="10"/>
        <v>0</v>
      </c>
      <c r="AQ41" s="218">
        <f t="shared" ca="1" si="11"/>
        <v>0</v>
      </c>
      <c r="AR41" s="213">
        <f ca="1">IF('２個別表'!$AC41=1,1,0)</f>
        <v>0</v>
      </c>
      <c r="AS41" s="204" t="str">
        <f t="shared" ca="1" si="12"/>
        <v/>
      </c>
      <c r="AT41" s="204" t="str">
        <f t="shared" ca="1" si="13"/>
        <v/>
      </c>
      <c r="AU41" s="230" t="str">
        <f ca="1">IF($AD41=1,IF($AQ41=1,ROUNDDOWN('２個別表'!$BX41-'２個別表'!$BZ41-'２個別表'!$CC41-'２個別表'!$CD41-'２個別表'!$CE41-'２個別表'!$CF41,0),""),"")</f>
        <v/>
      </c>
      <c r="AV41" s="391">
        <f t="shared" ca="1" si="14"/>
        <v>0</v>
      </c>
      <c r="AW41" s="401" t="str">
        <f t="shared" ca="1" si="15"/>
        <v>-</v>
      </c>
      <c r="AX41" s="228">
        <f ca="1">IF($AD41=2,IF('２個別表'!$BS41=1,1,0),0)</f>
        <v>0</v>
      </c>
      <c r="AY41" s="213" t="str">
        <f t="shared" ca="1" si="16"/>
        <v/>
      </c>
      <c r="AZ41" s="409" t="str">
        <f ca="1">IF(AND($AD41=2,$AX41=1),'２個別表'!$BX41-('２個別表'!$BZ41+'２個別表'!$CC41+'２個別表'!$CD41+'２個別表'!$CE41+'２個別表'!$CF41),"")</f>
        <v/>
      </c>
      <c r="BA41" s="228">
        <f ca="1">IF($AD41=2,IF('２個別表'!$BS41&lt;&gt;1,1,0),0)</f>
        <v>0</v>
      </c>
      <c r="BB41" s="404">
        <f t="shared" ca="1" si="17"/>
        <v>0</v>
      </c>
      <c r="BC41" s="207" t="str">
        <f ca="1">IF(AND($AD41=2,$BA41=1),'２個別表'!$BT41,"")</f>
        <v/>
      </c>
      <c r="BD41" s="207" t="str">
        <f t="shared" ca="1" si="18"/>
        <v/>
      </c>
      <c r="BE41" s="207" t="str">
        <f ca="1">IF(AND($AD41=2,$BA41=1),'２個別表'!$BW41-('２個別表'!$BZ41+'２個別表'!$CC41+'２個別表'!$CD41+'２個別表'!$CE41+'２個別表'!$CF41),"")</f>
        <v/>
      </c>
      <c r="BF41" s="207" t="str">
        <f ca="1">IF(AND($AD41=2,$BA41=1),'２個別表'!$CC41+'２個別表'!$CD41,"")</f>
        <v/>
      </c>
      <c r="BG41" s="406" t="str">
        <f ca="1">IF($BB41=1,IF(SUM('２個別表'!$BY41,'２個別表'!$CF41*0.5)&lt;='２個別表'!$BX41*0.5,"〇","×"),"")</f>
        <v/>
      </c>
      <c r="BH41" s="405">
        <f t="shared" ca="1" si="19"/>
        <v>0</v>
      </c>
      <c r="BI41" s="229" t="str">
        <f ca="1">IF($AD41=2,IF($AX41=1,IF('２個別表'!$AO41=23,"〇","×"),IF(OR('２個別表'!$AO41&lt;19,'２個別表'!$AO41&gt;23),"",IF($BH41&lt;='２個別表'!$BT41,"〇","×"))),"-")</f>
        <v>-</v>
      </c>
      <c r="BJ41" s="414" t="str">
        <f t="shared" ca="1" si="20"/>
        <v>-</v>
      </c>
      <c r="BK41" s="228">
        <f t="shared" ca="1" si="21"/>
        <v>0</v>
      </c>
      <c r="BL41" s="229" t="str">
        <f ca="1">IF($AD41=3,IF(1&lt;='２個別表'!$F41,IF('２個別表'!$W41=1,"〇","×"),""),"")</f>
        <v/>
      </c>
      <c r="BM41" s="209" t="str">
        <f ca="1">IF(AD41=3,IF(AND(OR('２個別表'!BF41="附帯施設",AND(1&lt;='２個別表'!AO41,'２個別表'!AO41&lt;=3)),'２個別表'!BM41&lt;&gt;"",'２個別表'!BN41&lt;&gt;""),1,IF(AND(OR('２個別表'!BF41="附帯施設",AND(1&lt;='２個別表'!AO41,'２個別表'!AO41&lt;=3)),OR('２個別表'!BM41="",'２個別表'!BN41="")),"×",0)),"")</f>
        <v/>
      </c>
      <c r="BN41" s="229" t="str">
        <f ca="1">IF($AD41=3,IF('２個別表'!$BX41&gt;=500000,"〇","×"),"")</f>
        <v/>
      </c>
      <c r="BO41" s="204" t="str">
        <f ca="1">IF(AD41=3,'２個別表'!BY41,"")</f>
        <v/>
      </c>
      <c r="BP41" s="204" t="str">
        <f ca="1">IF(AD41=3,IF(COUNTIF('２個別表'!$Z$11:'２個別表'!Z41,'２個別表'!Z41)=1,BO41,SUMIF('２個別表'!$Z$11:$Z$510,'２個別表'!Z41,$BO$11:$BO$239)),"")</f>
        <v/>
      </c>
      <c r="BQ41" s="213" t="str">
        <f t="shared" ca="1" si="27"/>
        <v/>
      </c>
      <c r="BR41" s="207" t="str">
        <f t="shared" ca="1" si="23"/>
        <v/>
      </c>
      <c r="BS41" s="483" t="str">
        <f ca="1">IF($AD41=3,'２個別表'!$BX41-('２個別表'!$BZ41+'２個別表'!$CC41+'２個別表'!$CD41+'２個別表'!$CE41+'２個別表'!$CF41),"")</f>
        <v/>
      </c>
      <c r="BT41" s="486">
        <f t="shared" ca="1" si="28"/>
        <v>0</v>
      </c>
      <c r="BU41" s="480" t="str">
        <f t="shared" ca="1" si="24"/>
        <v/>
      </c>
    </row>
    <row r="42" spans="1:73">
      <c r="A42" s="770" t="str">
        <f t="shared" ca="1" si="1"/>
        <v>石川県</v>
      </c>
      <c r="B42" s="773">
        <f ca="1">'２個別表'!Q42</f>
        <v>32</v>
      </c>
      <c r="C42" s="774" t="str">
        <f>'２個別表'!$R42</f>
        <v>石川県</v>
      </c>
      <c r="D42" s="774" t="str">
        <f ca="1">'２個別表'!$S42</f>
        <v/>
      </c>
      <c r="E42" s="774" t="str">
        <f ca="1">'２個別表'!$T42</f>
        <v/>
      </c>
      <c r="F42" s="719" t="str">
        <f ca="1">'２個別表'!$W42</f>
        <v/>
      </c>
      <c r="G42" s="719" t="str">
        <f ca="1">IF($F42=1,IF(SUMIF('（様式１号）１総括表'!$B$16:$B$25,A42,'（様式１号）１総括表'!$A$16:$A$25)&gt;0,"〇","✕"),"-")</f>
        <v>-</v>
      </c>
      <c r="H42" s="716" t="str">
        <f ca="1">IF('２個別表'!$Y42=1,IF('２個別表'!$AC42=1,"〇","×"),IF(AND(2&lt;='２個別表'!$AC42,'２個別表'!$AC42&lt;=5),"〇","×"))</f>
        <v>×</v>
      </c>
      <c r="I42" s="716" t="str">
        <f t="shared" ca="1" si="2"/>
        <v>×</v>
      </c>
      <c r="J42" s="207" t="str">
        <f ca="1">'２個別表'!$Z42</f>
        <v/>
      </c>
      <c r="K42" s="207">
        <f ca="1">'２個別表'!$AK42</f>
        <v>0</v>
      </c>
      <c r="L42" s="207" t="str">
        <f ca="1">IF('２個別表'!$AL42=1,1,"")</f>
        <v/>
      </c>
      <c r="M42" s="207" t="str">
        <f ca="1">IF('２個別表'!$AL42="","",IF('２個別表'!$AL42=1,IF(OR('２個別表'!$AM42=1,'２個別表'!$AN42=1),"〇","×")))</f>
        <v/>
      </c>
      <c r="N42" s="204" t="str">
        <f ca="1">'２個別表'!AT42</f>
        <v/>
      </c>
      <c r="O42" s="220" t="str">
        <f ca="1">IF(1&lt;='２個別表'!$F42,IF(AND(1&lt;='２個別表'!$AO42,'２個別表'!$AO42&lt;=3),1,0),"")</f>
        <v/>
      </c>
      <c r="P42" s="229">
        <f ca="1">IF($O42=1,IF(AND('２個別表'!$BF42&lt;&gt;"",AND('２個別表'!$BI42&lt;&gt;1,'２個別表'!$BJ42)),0,1),0)</f>
        <v>0</v>
      </c>
      <c r="Q42" s="220">
        <f ca="1">IF('２個別表'!$BF42&lt;&gt;"",1,0)</f>
        <v>0</v>
      </c>
      <c r="R42" s="220" t="str">
        <f ca="1">IF($Q42=1,IF('２個別表'!$BI42=1,1,0),"")</f>
        <v/>
      </c>
      <c r="S42" s="220" t="str">
        <f ca="1">IF($R42=1,IF('２個別表'!$BJ42&lt;&gt;"","〇","×"),"")</f>
        <v/>
      </c>
      <c r="T42" s="220" t="str">
        <f t="shared" ca="1" si="3"/>
        <v/>
      </c>
      <c r="U42" s="381">
        <f ca="1">IF('２個別表'!$BH42&gt;0,'２個別表'!$BH42,0)</f>
        <v>0</v>
      </c>
      <c r="V42" s="220">
        <f ca="1">IF('２個別表'!$BJ42&lt;&gt;"",1,0)</f>
        <v>0</v>
      </c>
      <c r="W42" s="206">
        <f ca="1">IF(AND($Q42=1,$V42=1),'２個別表'!$CF42,0)</f>
        <v>0</v>
      </c>
      <c r="X42" s="219">
        <f t="shared" ca="1" si="4"/>
        <v>0</v>
      </c>
      <c r="Y42" s="220" t="str">
        <f ca="1">IF(1&lt;='２個別表'!$F42,'２個別表'!$BV42,"")</f>
        <v/>
      </c>
      <c r="Z42" s="220">
        <f ca="1">IF(1&lt;='２個別表'!$F42,'２個別表'!$CG42,0)</f>
        <v>0</v>
      </c>
      <c r="AA42" s="220">
        <f ca="1">IF(OR(0&lt;'２個別表'!$BZ42,0&lt;SUM('２個別表'!$CC42:$CD42)),1,0)</f>
        <v>1</v>
      </c>
      <c r="AB42" s="207">
        <f ca="1">IF(1&lt;='２個別表'!$F42,'２個別表'!$BX42,0)</f>
        <v>0</v>
      </c>
      <c r="AC42" s="207" t="str">
        <f ca="1">IF('２個別表'!$BX42&gt;0,IF(AND('２個別表'!$BV42=1,'２個別表'!$CG42="控除不可"),'２個別表'!$BX42,IF(AND('２個別表'!$BV42=1,'２個別表'!$CG42="80%控除対象"),ROUNDUP('２個別表'!$BX42*102/110,0),IF(AND('２個別表'!$BV42=1,'２個別表'!$CG42="全額控除"),ROUNDUP('２個別表'!$BX42*100/110,0),IF(OR('２個別表'!$BV42=2,'２個別表'!$BV42=3),'２個別表'!$BX42,'２個別表'!$BX42)))),"")</f>
        <v/>
      </c>
      <c r="AD42" s="221" t="str">
        <f ca="1">IF('２個別表'!$W42=1,3,IF(AND('２個別表'!$W42=2,AND(19&lt;='２個別表'!$AO42,'２個別表'!$AO42&lt;=23)),2,IF(AND('２個別表'!$W42=2,OR(AND(1&lt;='２個別表'!$AO42,'２個別表'!$AO42&lt;=18),AND(24&lt;='２個別表'!$AO42,'２個別表'!$AO42&lt;=25))),1,"判定不能")))</f>
        <v>判定不能</v>
      </c>
      <c r="AE42" s="228">
        <f t="shared" ca="1" si="5"/>
        <v>0</v>
      </c>
      <c r="AF42" s="204" t="str">
        <f t="shared" ca="1" si="6"/>
        <v/>
      </c>
      <c r="AG42" s="207" t="str">
        <f ca="1">IF(AND($AD42=1,$U42&gt;0,$V42=1),ROUNDDOWN($AC42*1/2-'２個別表'!$CF42*1/2,0),"")</f>
        <v/>
      </c>
      <c r="AH42" s="207" t="str">
        <f t="shared" ca="1" si="26"/>
        <v/>
      </c>
      <c r="AI42" s="230" t="str">
        <f ca="1">IF(AND($AD42=1,$Q42=1),IF($AB42&gt;0,'２個別表'!$BX42-'２個別表'!$BZ42-'２個別表'!$CF42-'２個別表'!$CC42-'２個別表'!$CD42-'２個別表'!$CE42,0),"")</f>
        <v/>
      </c>
      <c r="AJ42" s="222">
        <f t="shared" ca="1" si="8"/>
        <v>0</v>
      </c>
      <c r="AK42" s="218" t="str">
        <f ca="1">IF($AD42=1,IF('２個別表'!$AQ42=1,1,IF('２個別表'!AQ42="","",)),"")</f>
        <v/>
      </c>
      <c r="AL42" s="207" t="str">
        <f ca="1">IF($AJ42=1,IF($AK42=1,'２個別表'!BU42,""),"")</f>
        <v/>
      </c>
      <c r="AM42" s="204" t="str">
        <f t="shared" ca="1" si="9"/>
        <v/>
      </c>
      <c r="AN42" s="223" t="str">
        <f ca="1">IF($AJ42=1,IF($AK42=1,ROUNDDOWN('２個別表'!$BX42-'２個別表'!$BZ42-'２個別表'!$CC42-'２個別表'!$CD42-'２個別表'!$CE42-'２個別表'!$CF42,0),""),"")</f>
        <v/>
      </c>
      <c r="AO42" s="222">
        <f t="shared" ca="1" si="0"/>
        <v>0</v>
      </c>
      <c r="AP42" s="218">
        <f t="shared" ca="1" si="10"/>
        <v>0</v>
      </c>
      <c r="AQ42" s="218">
        <f t="shared" ca="1" si="11"/>
        <v>0</v>
      </c>
      <c r="AR42" s="213">
        <f ca="1">IF('２個別表'!$AC42=1,1,0)</f>
        <v>0</v>
      </c>
      <c r="AS42" s="204" t="str">
        <f t="shared" ca="1" si="12"/>
        <v/>
      </c>
      <c r="AT42" s="204" t="str">
        <f t="shared" ca="1" si="13"/>
        <v/>
      </c>
      <c r="AU42" s="230" t="str">
        <f ca="1">IF($AD42=1,IF($AQ42=1,ROUNDDOWN('２個別表'!$BX42-'２個別表'!$BZ42-'２個別表'!$CC42-'２個別表'!$CD42-'２個別表'!$CE42-'２個別表'!$CF42,0),""),"")</f>
        <v/>
      </c>
      <c r="AV42" s="391">
        <f t="shared" ca="1" si="14"/>
        <v>0</v>
      </c>
      <c r="AW42" s="401" t="str">
        <f t="shared" ca="1" si="15"/>
        <v>-</v>
      </c>
      <c r="AX42" s="228">
        <f ca="1">IF($AD42=2,IF('２個別表'!$BS42=1,1,0),0)</f>
        <v>0</v>
      </c>
      <c r="AY42" s="213" t="str">
        <f t="shared" ca="1" si="16"/>
        <v/>
      </c>
      <c r="AZ42" s="409" t="str">
        <f ca="1">IF(AND($AD42=2,$AX42=1),'２個別表'!$BX42-('２個別表'!$BZ42+'２個別表'!$CC42+'２個別表'!$CD42+'２個別表'!$CE42+'２個別表'!$CF42),"")</f>
        <v/>
      </c>
      <c r="BA42" s="228">
        <f ca="1">IF($AD42=2,IF('２個別表'!$BS42&lt;&gt;1,1,0),0)</f>
        <v>0</v>
      </c>
      <c r="BB42" s="404">
        <f t="shared" ca="1" si="17"/>
        <v>0</v>
      </c>
      <c r="BC42" s="207" t="str">
        <f ca="1">IF(AND($AD42=2,$BA42=1),'２個別表'!$BT42,"")</f>
        <v/>
      </c>
      <c r="BD42" s="207" t="str">
        <f t="shared" ca="1" si="18"/>
        <v/>
      </c>
      <c r="BE42" s="207" t="str">
        <f ca="1">IF(AND($AD42=2,$BA42=1),'２個別表'!$BW42-('２個別表'!$BZ42+'２個別表'!$CC42+'２個別表'!$CD42+'２個別表'!$CE42+'２個別表'!$CF42),"")</f>
        <v/>
      </c>
      <c r="BF42" s="207" t="str">
        <f ca="1">IF(AND($AD42=2,$BA42=1),'２個別表'!$CC42+'２個別表'!$CD42,"")</f>
        <v/>
      </c>
      <c r="BG42" s="406" t="str">
        <f ca="1">IF($BB42=1,IF(SUM('２個別表'!$BY42,'２個別表'!$CF42*0.5)&lt;='２個別表'!$BX42*0.5,"〇","×"),"")</f>
        <v/>
      </c>
      <c r="BH42" s="405">
        <f t="shared" ca="1" si="19"/>
        <v>0</v>
      </c>
      <c r="BI42" s="229" t="str">
        <f ca="1">IF($AD42=2,IF($AX42=1,IF('２個別表'!$AO42=23,"〇","×"),IF(OR('２個別表'!$AO42&lt;19,'２個別表'!$AO42&gt;23),"",IF($BH42&lt;='２個別表'!$BT42,"〇","×"))),"-")</f>
        <v>-</v>
      </c>
      <c r="BJ42" s="414" t="str">
        <f t="shared" ca="1" si="20"/>
        <v>-</v>
      </c>
      <c r="BK42" s="228">
        <f t="shared" ca="1" si="21"/>
        <v>0</v>
      </c>
      <c r="BL42" s="229" t="str">
        <f ca="1">IF($AD42=3,IF(1&lt;='２個別表'!$F42,IF('２個別表'!$W42=1,"〇","×"),""),"")</f>
        <v/>
      </c>
      <c r="BM42" s="209" t="str">
        <f ca="1">IF(AD42=3,IF(AND(OR('２個別表'!BF42="附帯施設",AND(1&lt;='２個別表'!AO42,'２個別表'!AO42&lt;=3)),'２個別表'!BM42&lt;&gt;"",'２個別表'!BN42&lt;&gt;""),1,IF(AND(OR('２個別表'!BF42="附帯施設",AND(1&lt;='２個別表'!AO42,'２個別表'!AO42&lt;=3)),OR('２個別表'!BM42="",'２個別表'!BN42="")),"×",0)),"")</f>
        <v/>
      </c>
      <c r="BN42" s="229" t="str">
        <f ca="1">IF($AD42=3,IF('２個別表'!$BX42&gt;=500000,"〇","×"),"")</f>
        <v/>
      </c>
      <c r="BO42" s="204" t="str">
        <f ca="1">IF(AD42=3,'２個別表'!BY42,"")</f>
        <v/>
      </c>
      <c r="BP42" s="204" t="str">
        <f ca="1">IF(AD42=3,IF(COUNTIF('２個別表'!$Z$11:'２個別表'!Z42,'２個別表'!Z42)=1,BO42,SUMIF('２個別表'!$Z$11:$Z$510,'２個別表'!Z42,$BO$11:$BO$239)),"")</f>
        <v/>
      </c>
      <c r="BQ42" s="213" t="str">
        <f t="shared" ca="1" si="27"/>
        <v/>
      </c>
      <c r="BR42" s="207" t="str">
        <f t="shared" ca="1" si="23"/>
        <v/>
      </c>
      <c r="BS42" s="483" t="str">
        <f ca="1">IF($AD42=3,'２個別表'!$BX42-('２個別表'!$BZ42+'２個別表'!$CC42+'２個別表'!$CD42+'２個別表'!$CE42+'２個別表'!$CF42),"")</f>
        <v/>
      </c>
      <c r="BT42" s="486">
        <f t="shared" ca="1" si="28"/>
        <v>0</v>
      </c>
      <c r="BU42" s="480" t="str">
        <f t="shared" ca="1" si="24"/>
        <v/>
      </c>
    </row>
    <row r="43" spans="1:73">
      <c r="A43" s="770" t="str">
        <f t="shared" ca="1" si="1"/>
        <v>石川県</v>
      </c>
      <c r="B43" s="773">
        <f ca="1">'２個別表'!Q43</f>
        <v>33</v>
      </c>
      <c r="C43" s="774" t="str">
        <f>'２個別表'!$R43</f>
        <v>石川県</v>
      </c>
      <c r="D43" s="774" t="str">
        <f ca="1">'２個別表'!$S43</f>
        <v/>
      </c>
      <c r="E43" s="774" t="str">
        <f ca="1">'２個別表'!$T43</f>
        <v/>
      </c>
      <c r="F43" s="719" t="str">
        <f ca="1">'２個別表'!$W43</f>
        <v/>
      </c>
      <c r="G43" s="719" t="str">
        <f ca="1">IF($F43=1,IF(SUMIF('（様式１号）１総括表'!$B$16:$B$25,A43,'（様式１号）１総括表'!$A$16:$A$25)&gt;0,"〇","✕"),"-")</f>
        <v>-</v>
      </c>
      <c r="H43" s="716" t="str">
        <f ca="1">IF('２個別表'!$Y43=1,IF('２個別表'!$AC43=1,"〇","×"),IF(AND(2&lt;='２個別表'!$AC43,'２個別表'!$AC43&lt;=5),"〇","×"))</f>
        <v>×</v>
      </c>
      <c r="I43" s="716" t="str">
        <f t="shared" ca="1" si="2"/>
        <v>×</v>
      </c>
      <c r="J43" s="207" t="str">
        <f ca="1">'２個別表'!$Z43</f>
        <v/>
      </c>
      <c r="K43" s="207">
        <f ca="1">'２個別表'!$AK43</f>
        <v>0</v>
      </c>
      <c r="L43" s="207" t="str">
        <f ca="1">IF('２個別表'!$AL43=1,1,"")</f>
        <v/>
      </c>
      <c r="M43" s="207" t="str">
        <f ca="1">IF('２個別表'!$AL43="","",IF('２個別表'!$AL43=1,IF(OR('２個別表'!$AM43=1,'２個別表'!$AN43=1),"〇","×")))</f>
        <v/>
      </c>
      <c r="N43" s="204" t="str">
        <f ca="1">'２個別表'!AT43</f>
        <v/>
      </c>
      <c r="O43" s="220" t="str">
        <f ca="1">IF(1&lt;='２個別表'!$F43,IF(AND(1&lt;='２個別表'!$AO43,'２個別表'!$AO43&lt;=3),1,0),"")</f>
        <v/>
      </c>
      <c r="P43" s="229">
        <f ca="1">IF($O43=1,IF(AND('２個別表'!$BF43&lt;&gt;"",AND('２個別表'!$BI43&lt;&gt;1,'２個別表'!$BJ43)),0,1),0)</f>
        <v>0</v>
      </c>
      <c r="Q43" s="220">
        <f ca="1">IF('２個別表'!$BF43&lt;&gt;"",1,0)</f>
        <v>0</v>
      </c>
      <c r="R43" s="220" t="str">
        <f ca="1">IF($Q43=1,IF('２個別表'!$BI43=1,1,0),"")</f>
        <v/>
      </c>
      <c r="S43" s="220" t="str">
        <f ca="1">IF($R43=1,IF('２個別表'!$BJ43&lt;&gt;"","〇","×"),"")</f>
        <v/>
      </c>
      <c r="T43" s="220" t="str">
        <f t="shared" ca="1" si="3"/>
        <v/>
      </c>
      <c r="U43" s="381">
        <f ca="1">IF('２個別表'!$BH43&gt;0,'２個別表'!$BH43,0)</f>
        <v>0</v>
      </c>
      <c r="V43" s="220">
        <f ca="1">IF('２個別表'!$BJ43&lt;&gt;"",1,0)</f>
        <v>0</v>
      </c>
      <c r="W43" s="206">
        <f ca="1">IF(AND($Q43=1,$V43=1),'２個別表'!$CF43,0)</f>
        <v>0</v>
      </c>
      <c r="X43" s="219">
        <f t="shared" ca="1" si="4"/>
        <v>0</v>
      </c>
      <c r="Y43" s="220" t="str">
        <f ca="1">IF(1&lt;='２個別表'!$F43,'２個別表'!$BV43,"")</f>
        <v/>
      </c>
      <c r="Z43" s="220">
        <f ca="1">IF(1&lt;='２個別表'!$F43,'２個別表'!$CG43,0)</f>
        <v>0</v>
      </c>
      <c r="AA43" s="220">
        <f ca="1">IF(OR(0&lt;'２個別表'!$BZ43,0&lt;SUM('２個別表'!$CC43:$CD43)),1,0)</f>
        <v>1</v>
      </c>
      <c r="AB43" s="207">
        <f ca="1">IF(1&lt;='２個別表'!$F43,'２個別表'!$BX43,0)</f>
        <v>0</v>
      </c>
      <c r="AC43" s="207" t="str">
        <f ca="1">IF('２個別表'!$BX43&gt;0,IF(AND('２個別表'!$BV43=1,'２個別表'!$CG43="控除不可"),'２個別表'!$BX43,IF(AND('２個別表'!$BV43=1,'２個別表'!$CG43="80%控除対象"),ROUNDUP('２個別表'!$BX43*102/110,0),IF(AND('２個別表'!$BV43=1,'２個別表'!$CG43="全額控除"),ROUNDUP('２個別表'!$BX43*100/110,0),IF(OR('２個別表'!$BV43=2,'２個別表'!$BV43=3),'２個別表'!$BX43,'２個別表'!$BX43)))),"")</f>
        <v/>
      </c>
      <c r="AD43" s="221" t="str">
        <f ca="1">IF('２個別表'!$W43=1,3,IF(AND('２個別表'!$W43=2,AND(19&lt;='２個別表'!$AO43,'２個別表'!$AO43&lt;=23)),2,IF(AND('２個別表'!$W43=2,OR(AND(1&lt;='２個別表'!$AO43,'２個別表'!$AO43&lt;=18),AND(24&lt;='２個別表'!$AO43,'２個別表'!$AO43&lt;=25))),1,"判定不能")))</f>
        <v>判定不能</v>
      </c>
      <c r="AE43" s="228">
        <f t="shared" ca="1" si="5"/>
        <v>0</v>
      </c>
      <c r="AF43" s="204" t="str">
        <f t="shared" ca="1" si="6"/>
        <v/>
      </c>
      <c r="AG43" s="207" t="str">
        <f ca="1">IF(AND($AD43=1,$U43&gt;0,$V43=1),ROUNDDOWN($AC43*1/2-'２個別表'!$CF43*1/2,0),"")</f>
        <v/>
      </c>
      <c r="AH43" s="207" t="str">
        <f t="shared" ca="1" si="26"/>
        <v/>
      </c>
      <c r="AI43" s="230" t="str">
        <f ca="1">IF(AND($AD43=1,$Q43=1),IF($AB43&gt;0,'２個別表'!$BX43-'２個別表'!$BZ43-'２個別表'!$CF43-'２個別表'!$CC43-'２個別表'!$CD43-'２個別表'!$CE43,0),"")</f>
        <v/>
      </c>
      <c r="AJ43" s="222">
        <f t="shared" ca="1" si="8"/>
        <v>0</v>
      </c>
      <c r="AK43" s="218" t="str">
        <f ca="1">IF($AD43=1,IF('２個別表'!$AQ43=1,1,IF('２個別表'!AQ43="","",)),"")</f>
        <v/>
      </c>
      <c r="AL43" s="207" t="str">
        <f ca="1">IF($AJ43=1,IF($AK43=1,'２個別表'!BU43,""),"")</f>
        <v/>
      </c>
      <c r="AM43" s="204" t="str">
        <f t="shared" ca="1" si="9"/>
        <v/>
      </c>
      <c r="AN43" s="223" t="str">
        <f ca="1">IF($AJ43=1,IF($AK43=1,ROUNDDOWN('２個別表'!$BX43-'２個別表'!$BZ43-'２個別表'!$CC43-'２個別表'!$CD43-'２個別表'!$CE43-'２個別表'!$CF43,0),""),"")</f>
        <v/>
      </c>
      <c r="AO43" s="222">
        <f t="shared" ca="1" si="0"/>
        <v>0</v>
      </c>
      <c r="AP43" s="218">
        <f t="shared" ca="1" si="10"/>
        <v>0</v>
      </c>
      <c r="AQ43" s="218">
        <f t="shared" ca="1" si="11"/>
        <v>0</v>
      </c>
      <c r="AR43" s="213">
        <f ca="1">IF('２個別表'!$AC43=1,1,0)</f>
        <v>0</v>
      </c>
      <c r="AS43" s="204" t="str">
        <f t="shared" ca="1" si="12"/>
        <v/>
      </c>
      <c r="AT43" s="204" t="str">
        <f t="shared" ca="1" si="13"/>
        <v/>
      </c>
      <c r="AU43" s="230" t="str">
        <f ca="1">IF($AD43=1,IF($AQ43=1,ROUNDDOWN('２個別表'!$BX43-'２個別表'!$BZ43-'２個別表'!$CC43-'２個別表'!$CD43-'２個別表'!$CE43-'２個別表'!$CF43,0),""),"")</f>
        <v/>
      </c>
      <c r="AV43" s="391">
        <f t="shared" ca="1" si="14"/>
        <v>0</v>
      </c>
      <c r="AW43" s="401" t="str">
        <f t="shared" ca="1" si="15"/>
        <v>-</v>
      </c>
      <c r="AX43" s="228">
        <f ca="1">IF($AD43=2,IF('２個別表'!$BS43=1,1,0),0)</f>
        <v>0</v>
      </c>
      <c r="AY43" s="213" t="str">
        <f t="shared" ca="1" si="16"/>
        <v/>
      </c>
      <c r="AZ43" s="409" t="str">
        <f ca="1">IF(AND($AD43=2,$AX43=1),'２個別表'!$BX43-('２個別表'!$BZ43+'２個別表'!$CC43+'２個別表'!$CD43+'２個別表'!$CE43+'２個別表'!$CF43),"")</f>
        <v/>
      </c>
      <c r="BA43" s="228">
        <f ca="1">IF($AD43=2,IF('２個別表'!$BS43&lt;&gt;1,1,0),0)</f>
        <v>0</v>
      </c>
      <c r="BB43" s="404">
        <f t="shared" ca="1" si="17"/>
        <v>0</v>
      </c>
      <c r="BC43" s="207" t="str">
        <f ca="1">IF(AND($AD43=2,$BA43=1),'２個別表'!$BT43,"")</f>
        <v/>
      </c>
      <c r="BD43" s="207" t="str">
        <f t="shared" ca="1" si="18"/>
        <v/>
      </c>
      <c r="BE43" s="207" t="str">
        <f ca="1">IF(AND($AD43=2,$BA43=1),'２個別表'!$BW43-('２個別表'!$BZ43+'２個別表'!$CC43+'２個別表'!$CD43+'２個別表'!$CE43+'２個別表'!$CF43),"")</f>
        <v/>
      </c>
      <c r="BF43" s="207" t="str">
        <f ca="1">IF(AND($AD43=2,$BA43=1),'２個別表'!$CC43+'２個別表'!$CD43,"")</f>
        <v/>
      </c>
      <c r="BG43" s="406" t="str">
        <f ca="1">IF($BB43=1,IF(SUM('２個別表'!$BY43,'２個別表'!$CF43*0.5)&lt;='２個別表'!$BX43*0.5,"〇","×"),"")</f>
        <v/>
      </c>
      <c r="BH43" s="405">
        <f t="shared" ca="1" si="19"/>
        <v>0</v>
      </c>
      <c r="BI43" s="229" t="str">
        <f ca="1">IF($AD43=2,IF($AX43=1,IF('２個別表'!$AO43=23,"〇","×"),IF(OR('２個別表'!$AO43&lt;19,'２個別表'!$AO43&gt;23),"",IF($BH43&lt;='２個別表'!$BT43,"〇","×"))),"-")</f>
        <v>-</v>
      </c>
      <c r="BJ43" s="414" t="str">
        <f t="shared" ca="1" si="20"/>
        <v>-</v>
      </c>
      <c r="BK43" s="228">
        <f t="shared" ca="1" si="21"/>
        <v>0</v>
      </c>
      <c r="BL43" s="229" t="str">
        <f ca="1">IF($AD43=3,IF(1&lt;='２個別表'!$F43,IF('２個別表'!$W43=1,"〇","×"),""),"")</f>
        <v/>
      </c>
      <c r="BM43" s="209" t="str">
        <f ca="1">IF(AD43=3,IF(AND(OR('２個別表'!BF43="附帯施設",AND(1&lt;='２個別表'!AO43,'２個別表'!AO43&lt;=3)),'２個別表'!BM43&lt;&gt;"",'２個別表'!BN43&lt;&gt;""),1,IF(AND(OR('２個別表'!BF43="附帯施設",AND(1&lt;='２個別表'!AO43,'２個別表'!AO43&lt;=3)),OR('２個別表'!BM43="",'２個別表'!BN43="")),"×",0)),"")</f>
        <v/>
      </c>
      <c r="BN43" s="229" t="str">
        <f ca="1">IF($AD43=3,IF('２個別表'!$BX43&gt;=500000,"〇","×"),"")</f>
        <v/>
      </c>
      <c r="BO43" s="204" t="str">
        <f ca="1">IF(AD43=3,'２個別表'!BY43,"")</f>
        <v/>
      </c>
      <c r="BP43" s="204" t="str">
        <f ca="1">IF(AD43=3,IF(COUNTIF('２個別表'!$Z$11:'２個別表'!Z43,'２個別表'!Z43)=1,BO43,SUMIF('２個別表'!$Z$11:$Z$510,'２個別表'!Z43,$BO$11:$BO$239)),"")</f>
        <v/>
      </c>
      <c r="BQ43" s="213" t="str">
        <f t="shared" ca="1" si="27"/>
        <v/>
      </c>
      <c r="BR43" s="207" t="str">
        <f t="shared" ca="1" si="23"/>
        <v/>
      </c>
      <c r="BS43" s="483" t="str">
        <f ca="1">IF($AD43=3,'２個別表'!$BX43-('２個別表'!$BZ43+'２個別表'!$CC43+'２個別表'!$CD43+'２個別表'!$CE43+'２個別表'!$CF43),"")</f>
        <v/>
      </c>
      <c r="BT43" s="486">
        <f t="shared" ca="1" si="28"/>
        <v>0</v>
      </c>
      <c r="BU43" s="480" t="str">
        <f t="shared" ca="1" si="24"/>
        <v/>
      </c>
    </row>
    <row r="44" spans="1:73">
      <c r="A44" s="770" t="str">
        <f t="shared" ca="1" si="1"/>
        <v>石川県</v>
      </c>
      <c r="B44" s="773">
        <f ca="1">'２個別表'!Q44</f>
        <v>34</v>
      </c>
      <c r="C44" s="774" t="str">
        <f>'２個別表'!$R44</f>
        <v>石川県</v>
      </c>
      <c r="D44" s="774" t="str">
        <f ca="1">'２個別表'!$S44</f>
        <v/>
      </c>
      <c r="E44" s="774" t="str">
        <f ca="1">'２個別表'!$T44</f>
        <v/>
      </c>
      <c r="F44" s="719" t="str">
        <f ca="1">'２個別表'!$W44</f>
        <v/>
      </c>
      <c r="G44" s="719" t="str">
        <f ca="1">IF($F44=1,IF(SUMIF('（様式１号）１総括表'!$B$16:$B$25,A44,'（様式１号）１総括表'!$A$16:$A$25)&gt;0,"〇","✕"),"-")</f>
        <v>-</v>
      </c>
      <c r="H44" s="716" t="str">
        <f ca="1">IF('２個別表'!$Y44=1,IF('２個別表'!$AC44=1,"〇","×"),IF(AND(2&lt;='２個別表'!$AC44,'２個別表'!$AC44&lt;=5),"〇","×"))</f>
        <v>×</v>
      </c>
      <c r="I44" s="716" t="str">
        <f t="shared" ca="1" si="2"/>
        <v>×</v>
      </c>
      <c r="J44" s="207" t="str">
        <f ca="1">'２個別表'!$Z44</f>
        <v/>
      </c>
      <c r="K44" s="207">
        <f ca="1">'２個別表'!$AK44</f>
        <v>0</v>
      </c>
      <c r="L44" s="207" t="str">
        <f ca="1">IF('２個別表'!$AL44=1,1,"")</f>
        <v/>
      </c>
      <c r="M44" s="207" t="str">
        <f ca="1">IF('２個別表'!$AL44="","",IF('２個別表'!$AL44=1,IF(OR('２個別表'!$AM44=1,'２個別表'!$AN44=1),"〇","×")))</f>
        <v/>
      </c>
      <c r="N44" s="204" t="str">
        <f ca="1">'２個別表'!AT44</f>
        <v/>
      </c>
      <c r="O44" s="220" t="str">
        <f ca="1">IF(1&lt;='２個別表'!$F44,IF(AND(1&lt;='２個別表'!$AO44,'２個別表'!$AO44&lt;=3),1,0),"")</f>
        <v/>
      </c>
      <c r="P44" s="229">
        <f ca="1">IF($O44=1,IF(AND('２個別表'!$BF44&lt;&gt;"",AND('２個別表'!$BI44&lt;&gt;1,'２個別表'!$BJ44)),0,1),0)</f>
        <v>0</v>
      </c>
      <c r="Q44" s="220">
        <f ca="1">IF('２個別表'!$BF44&lt;&gt;"",1,0)</f>
        <v>0</v>
      </c>
      <c r="R44" s="220" t="str">
        <f ca="1">IF($Q44=1,IF('２個別表'!$BI44=1,1,0),"")</f>
        <v/>
      </c>
      <c r="S44" s="220" t="str">
        <f ca="1">IF($R44=1,IF('２個別表'!$BJ44&lt;&gt;"","〇","×"),"")</f>
        <v/>
      </c>
      <c r="T44" s="220" t="str">
        <f t="shared" ca="1" si="3"/>
        <v/>
      </c>
      <c r="U44" s="381">
        <f ca="1">IF('２個別表'!$BH44&gt;0,'２個別表'!$BH44,0)</f>
        <v>0</v>
      </c>
      <c r="V44" s="220">
        <f ca="1">IF('２個別表'!$BJ44&lt;&gt;"",1,0)</f>
        <v>0</v>
      </c>
      <c r="W44" s="206">
        <f ca="1">IF(AND($Q44=1,$V44=1),'２個別表'!$CF44,0)</f>
        <v>0</v>
      </c>
      <c r="X44" s="219">
        <f t="shared" ca="1" si="4"/>
        <v>0</v>
      </c>
      <c r="Y44" s="220" t="str">
        <f ca="1">IF(1&lt;='２個別表'!$F44,'２個別表'!$BV44,"")</f>
        <v/>
      </c>
      <c r="Z44" s="220">
        <f ca="1">IF(1&lt;='２個別表'!$F44,'２個別表'!$CG44,0)</f>
        <v>0</v>
      </c>
      <c r="AA44" s="220">
        <f ca="1">IF(OR(0&lt;'２個別表'!$BZ44,0&lt;SUM('２個別表'!$CC44:$CD44)),1,0)</f>
        <v>1</v>
      </c>
      <c r="AB44" s="207">
        <f ca="1">IF(1&lt;='２個別表'!$F44,'２個別表'!$BX44,0)</f>
        <v>0</v>
      </c>
      <c r="AC44" s="207" t="str">
        <f ca="1">IF('２個別表'!$BX44&gt;0,IF(AND('２個別表'!$BV44=1,'２個別表'!$CG44="控除不可"),'２個別表'!$BX44,IF(AND('２個別表'!$BV44=1,'２個別表'!$CG44="80%控除対象"),ROUNDUP('２個別表'!$BX44*102/110,0),IF(AND('２個別表'!$BV44=1,'２個別表'!$CG44="全額控除"),ROUNDUP('２個別表'!$BX44*100/110,0),IF(OR('２個別表'!$BV44=2,'２個別表'!$BV44=3),'２個別表'!$BX44,'２個別表'!$BX44)))),"")</f>
        <v/>
      </c>
      <c r="AD44" s="221" t="str">
        <f ca="1">IF('２個別表'!$W44=1,3,IF(AND('２個別表'!$W44=2,AND(19&lt;='２個別表'!$AO44,'２個別表'!$AO44&lt;=23)),2,IF(AND('２個別表'!$W44=2,OR(AND(1&lt;='２個別表'!$AO44,'２個別表'!$AO44&lt;=18),AND(24&lt;='２個別表'!$AO44,'２個別表'!$AO44&lt;=25))),1,"判定不能")))</f>
        <v>判定不能</v>
      </c>
      <c r="AE44" s="228">
        <f t="shared" ca="1" si="5"/>
        <v>0</v>
      </c>
      <c r="AF44" s="204" t="str">
        <f t="shared" ca="1" si="6"/>
        <v/>
      </c>
      <c r="AG44" s="207" t="str">
        <f ca="1">IF(AND($AD44=1,$U44&gt;0,$V44=1),ROUNDDOWN($AC44*1/2-'２個別表'!$CF44*1/2,0),"")</f>
        <v/>
      </c>
      <c r="AH44" s="207" t="str">
        <f t="shared" ca="1" si="26"/>
        <v/>
      </c>
      <c r="AI44" s="230" t="str">
        <f ca="1">IF(AND($AD44=1,$Q44=1),IF($AB44&gt;0,'２個別表'!$BX44-'２個別表'!$BZ44-'２個別表'!$CF44-'２個別表'!$CC44-'２個別表'!$CD44-'２個別表'!$CE44,0),"")</f>
        <v/>
      </c>
      <c r="AJ44" s="222">
        <f t="shared" ca="1" si="8"/>
        <v>0</v>
      </c>
      <c r="AK44" s="218" t="str">
        <f ca="1">IF($AD44=1,IF('２個別表'!$AQ44=1,1,IF('２個別表'!AQ44="","",)),"")</f>
        <v/>
      </c>
      <c r="AL44" s="207" t="str">
        <f ca="1">IF($AJ44=1,IF($AK44=1,'２個別表'!BU44,""),"")</f>
        <v/>
      </c>
      <c r="AM44" s="204" t="str">
        <f t="shared" ca="1" si="9"/>
        <v/>
      </c>
      <c r="AN44" s="223" t="str">
        <f ca="1">IF($AJ44=1,IF($AK44=1,ROUNDDOWN('２個別表'!$BX44-'２個別表'!$BZ44-'２個別表'!$CC44-'２個別表'!$CD44-'２個別表'!$CE44-'２個別表'!$CF44,0),""),"")</f>
        <v/>
      </c>
      <c r="AO44" s="222">
        <f t="shared" ca="1" si="0"/>
        <v>0</v>
      </c>
      <c r="AP44" s="218">
        <f t="shared" ca="1" si="10"/>
        <v>0</v>
      </c>
      <c r="AQ44" s="218">
        <f t="shared" ca="1" si="11"/>
        <v>0</v>
      </c>
      <c r="AR44" s="213">
        <f ca="1">IF('２個別表'!$AC44=1,1,0)</f>
        <v>0</v>
      </c>
      <c r="AS44" s="204" t="str">
        <f t="shared" ca="1" si="12"/>
        <v/>
      </c>
      <c r="AT44" s="204" t="str">
        <f t="shared" ca="1" si="13"/>
        <v/>
      </c>
      <c r="AU44" s="230" t="str">
        <f ca="1">IF($AD44=1,IF($AQ44=1,ROUNDDOWN('２個別表'!$BX44-'２個別表'!$BZ44-'２個別表'!$CC44-'２個別表'!$CD44-'２個別表'!$CE44-'２個別表'!$CF44,0),""),"")</f>
        <v/>
      </c>
      <c r="AV44" s="391">
        <f t="shared" ca="1" si="14"/>
        <v>0</v>
      </c>
      <c r="AW44" s="401" t="str">
        <f t="shared" ca="1" si="15"/>
        <v>-</v>
      </c>
      <c r="AX44" s="228">
        <f ca="1">IF($AD44=2,IF('２個別表'!$BS44=1,1,0),0)</f>
        <v>0</v>
      </c>
      <c r="AY44" s="213" t="str">
        <f t="shared" ca="1" si="16"/>
        <v/>
      </c>
      <c r="AZ44" s="409" t="str">
        <f ca="1">IF(AND($AD44=2,$AX44=1),'２個別表'!$BX44-('２個別表'!$BZ44+'２個別表'!$CC44+'２個別表'!$CD44+'２個別表'!$CE44+'２個別表'!$CF44),"")</f>
        <v/>
      </c>
      <c r="BA44" s="228">
        <f ca="1">IF($AD44=2,IF('２個別表'!$BS44&lt;&gt;1,1,0),0)</f>
        <v>0</v>
      </c>
      <c r="BB44" s="404">
        <f t="shared" ca="1" si="17"/>
        <v>0</v>
      </c>
      <c r="BC44" s="207" t="str">
        <f ca="1">IF(AND($AD44=2,$BA44=1),'２個別表'!$BT44,"")</f>
        <v/>
      </c>
      <c r="BD44" s="207" t="str">
        <f t="shared" ca="1" si="18"/>
        <v/>
      </c>
      <c r="BE44" s="207" t="str">
        <f ca="1">IF(AND($AD44=2,$BA44=1),'２個別表'!$BW44-('２個別表'!$BZ44+'２個別表'!$CC44+'２個別表'!$CD44+'２個別表'!$CE44+'２個別表'!$CF44),"")</f>
        <v/>
      </c>
      <c r="BF44" s="207" t="str">
        <f ca="1">IF(AND($AD44=2,$BA44=1),'２個別表'!$CC44+'２個別表'!$CD44,"")</f>
        <v/>
      </c>
      <c r="BG44" s="406" t="str">
        <f ca="1">IF($BB44=1,IF(SUM('２個別表'!$BY44,'２個別表'!$CF44*0.5)&lt;='２個別表'!$BX44*0.5,"〇","×"),"")</f>
        <v/>
      </c>
      <c r="BH44" s="405">
        <f t="shared" ca="1" si="19"/>
        <v>0</v>
      </c>
      <c r="BI44" s="229" t="str">
        <f ca="1">IF($AD44=2,IF($AX44=1,IF('２個別表'!$AO44=23,"〇","×"),IF(OR('２個別表'!$AO44&lt;19,'２個別表'!$AO44&gt;23),"",IF($BH44&lt;='２個別表'!$BT44,"〇","×"))),"-")</f>
        <v>-</v>
      </c>
      <c r="BJ44" s="414" t="str">
        <f t="shared" ca="1" si="20"/>
        <v>-</v>
      </c>
      <c r="BK44" s="228">
        <f t="shared" ca="1" si="21"/>
        <v>0</v>
      </c>
      <c r="BL44" s="229" t="str">
        <f ca="1">IF($AD44=3,IF(1&lt;='２個別表'!$F44,IF('２個別表'!$W44=1,"〇","×"),""),"")</f>
        <v/>
      </c>
      <c r="BM44" s="209" t="str">
        <f ca="1">IF(AD44=3,IF(AND(OR('２個別表'!BF44="附帯施設",AND(1&lt;='２個別表'!AO44,'２個別表'!AO44&lt;=3)),'２個別表'!BM44&lt;&gt;"",'２個別表'!BN44&lt;&gt;""),1,IF(AND(OR('２個別表'!BF44="附帯施設",AND(1&lt;='２個別表'!AO44,'２個別表'!AO44&lt;=3)),OR('２個別表'!BM44="",'２個別表'!BN44="")),"×",0)),"")</f>
        <v/>
      </c>
      <c r="BN44" s="229" t="str">
        <f ca="1">IF($AD44=3,IF('２個別表'!$BX44&gt;=500000,"〇","×"),"")</f>
        <v/>
      </c>
      <c r="BO44" s="204" t="str">
        <f ca="1">IF(AD44=3,'２個別表'!BY44,"")</f>
        <v/>
      </c>
      <c r="BP44" s="204" t="str">
        <f ca="1">IF(AD44=3,IF(COUNTIF('２個別表'!$Z$11:'２個別表'!Z44,'２個別表'!Z44)=1,BO44,SUMIF('２個別表'!$Z$11:$Z$510,'２個別表'!Z44,$BO$11:$BO$239)),"")</f>
        <v/>
      </c>
      <c r="BQ44" s="213" t="str">
        <f t="shared" ca="1" si="27"/>
        <v/>
      </c>
      <c r="BR44" s="207" t="str">
        <f t="shared" ca="1" si="23"/>
        <v/>
      </c>
      <c r="BS44" s="483" t="str">
        <f ca="1">IF($AD44=3,'２個別表'!$BX44-('２個別表'!$BZ44+'２個別表'!$CC44+'２個別表'!$CD44+'２個別表'!$CE44+'２個別表'!$CF44),"")</f>
        <v/>
      </c>
      <c r="BT44" s="486">
        <f t="shared" ca="1" si="28"/>
        <v>0</v>
      </c>
      <c r="BU44" s="480" t="str">
        <f t="shared" ca="1" si="24"/>
        <v/>
      </c>
    </row>
    <row r="45" spans="1:73">
      <c r="A45" s="770" t="str">
        <f t="shared" ca="1" si="1"/>
        <v>石川県</v>
      </c>
      <c r="B45" s="773">
        <f ca="1">'２個別表'!Q45</f>
        <v>35</v>
      </c>
      <c r="C45" s="774" t="str">
        <f>'２個別表'!$R45</f>
        <v>石川県</v>
      </c>
      <c r="D45" s="774" t="str">
        <f ca="1">'２個別表'!$S45</f>
        <v/>
      </c>
      <c r="E45" s="774" t="str">
        <f ca="1">'２個別表'!$T45</f>
        <v/>
      </c>
      <c r="F45" s="719" t="str">
        <f ca="1">'２個別表'!$W45</f>
        <v/>
      </c>
      <c r="G45" s="719" t="str">
        <f ca="1">IF($F45=1,IF(SUMIF('（様式１号）１総括表'!$B$16:$B$25,A45,'（様式１号）１総括表'!$A$16:$A$25)&gt;0,"〇","✕"),"-")</f>
        <v>-</v>
      </c>
      <c r="H45" s="716" t="str">
        <f ca="1">IF('２個別表'!$Y45=1,IF('２個別表'!$AC45=1,"〇","×"),IF(AND(2&lt;='２個別表'!$AC45,'２個別表'!$AC45&lt;=5),"〇","×"))</f>
        <v>×</v>
      </c>
      <c r="I45" s="716" t="str">
        <f t="shared" ca="1" si="2"/>
        <v>×</v>
      </c>
      <c r="J45" s="207" t="str">
        <f ca="1">'２個別表'!$Z45</f>
        <v/>
      </c>
      <c r="K45" s="207">
        <f ca="1">'２個別表'!$AK45</f>
        <v>0</v>
      </c>
      <c r="L45" s="207" t="str">
        <f ca="1">IF('２個別表'!$AL45=1,1,"")</f>
        <v/>
      </c>
      <c r="M45" s="207" t="str">
        <f ca="1">IF('２個別表'!$AL45="","",IF('２個別表'!$AL45=1,IF(OR('２個別表'!$AM45=1,'２個別表'!$AN45=1),"〇","×")))</f>
        <v/>
      </c>
      <c r="N45" s="204" t="str">
        <f ca="1">'２個別表'!AT45</f>
        <v/>
      </c>
      <c r="O45" s="220" t="str">
        <f ca="1">IF(1&lt;='２個別表'!$F45,IF(AND(1&lt;='２個別表'!$AO45,'２個別表'!$AO45&lt;=3),1,0),"")</f>
        <v/>
      </c>
      <c r="P45" s="229">
        <f ca="1">IF($O45=1,IF(AND('２個別表'!$BF45&lt;&gt;"",AND('２個別表'!$BI45&lt;&gt;1,'２個別表'!$BJ45)),0,1),0)</f>
        <v>0</v>
      </c>
      <c r="Q45" s="220">
        <f ca="1">IF('２個別表'!$BF45&lt;&gt;"",1,0)</f>
        <v>0</v>
      </c>
      <c r="R45" s="220" t="str">
        <f ca="1">IF($Q45=1,IF('２個別表'!$BI45=1,1,0),"")</f>
        <v/>
      </c>
      <c r="S45" s="220" t="str">
        <f ca="1">IF($R45=1,IF('２個別表'!$BJ45&lt;&gt;"","〇","×"),"")</f>
        <v/>
      </c>
      <c r="T45" s="220" t="str">
        <f t="shared" ca="1" si="3"/>
        <v/>
      </c>
      <c r="U45" s="381">
        <f ca="1">IF('２個別表'!$BH45&gt;0,'２個別表'!$BH45,0)</f>
        <v>0</v>
      </c>
      <c r="V45" s="220">
        <f ca="1">IF('２個別表'!$BJ45&lt;&gt;"",1,0)</f>
        <v>0</v>
      </c>
      <c r="W45" s="206">
        <f ca="1">IF(AND($Q45=1,$V45=1),'２個別表'!$CF45,0)</f>
        <v>0</v>
      </c>
      <c r="X45" s="219">
        <f t="shared" ca="1" si="4"/>
        <v>0</v>
      </c>
      <c r="Y45" s="220" t="str">
        <f ca="1">IF(1&lt;='２個別表'!$F45,'２個別表'!$BV45,"")</f>
        <v/>
      </c>
      <c r="Z45" s="220">
        <f ca="1">IF(1&lt;='２個別表'!$F45,'２個別表'!$CG45,0)</f>
        <v>0</v>
      </c>
      <c r="AA45" s="220">
        <f ca="1">IF(OR(0&lt;'２個別表'!$BZ45,0&lt;SUM('２個別表'!$CC45:$CD45)),1,0)</f>
        <v>1</v>
      </c>
      <c r="AB45" s="207">
        <f ca="1">IF(1&lt;='２個別表'!$F45,'２個別表'!$BX45,0)</f>
        <v>0</v>
      </c>
      <c r="AC45" s="207" t="str">
        <f ca="1">IF('２個別表'!$BX45&gt;0,IF(AND('２個別表'!$BV45=1,'２個別表'!$CG45="控除不可"),'２個別表'!$BX45,IF(AND('２個別表'!$BV45=1,'２個別表'!$CG45="80%控除対象"),ROUNDUP('２個別表'!$BX45*102/110,0),IF(AND('２個別表'!$BV45=1,'２個別表'!$CG45="全額控除"),ROUNDUP('２個別表'!$BX45*100/110,0),IF(OR('２個別表'!$BV45=2,'２個別表'!$BV45=3),'２個別表'!$BX45,'２個別表'!$BX45)))),"")</f>
        <v/>
      </c>
      <c r="AD45" s="221" t="str">
        <f ca="1">IF('２個別表'!$W45=1,3,IF(AND('２個別表'!$W45=2,AND(19&lt;='２個別表'!$AO45,'２個別表'!$AO45&lt;=23)),2,IF(AND('２個別表'!$W45=2,OR(AND(1&lt;='２個別表'!$AO45,'２個別表'!$AO45&lt;=18),AND(24&lt;='２個別表'!$AO45,'２個別表'!$AO45&lt;=25))),1,"判定不能")))</f>
        <v>判定不能</v>
      </c>
      <c r="AE45" s="228">
        <f t="shared" ca="1" si="5"/>
        <v>0</v>
      </c>
      <c r="AF45" s="204" t="str">
        <f t="shared" ca="1" si="6"/>
        <v/>
      </c>
      <c r="AG45" s="207" t="str">
        <f ca="1">IF(AND($AD45=1,$U45&gt;0,$V45=1),ROUNDDOWN($AC45*1/2-'２個別表'!$CF45*1/2,0),"")</f>
        <v/>
      </c>
      <c r="AH45" s="207" t="str">
        <f t="shared" ca="1" si="26"/>
        <v/>
      </c>
      <c r="AI45" s="230" t="str">
        <f ca="1">IF(AND($AD45=1,$Q45=1),IF($AB45&gt;0,'２個別表'!$BX45-'２個別表'!$BZ45-'２個別表'!$CF45-'２個別表'!$CC45-'２個別表'!$CD45-'２個別表'!$CE45,0),"")</f>
        <v/>
      </c>
      <c r="AJ45" s="222">
        <f t="shared" ca="1" si="8"/>
        <v>0</v>
      </c>
      <c r="AK45" s="218" t="str">
        <f ca="1">IF($AD45=1,IF('２個別表'!$AQ45=1,1,IF('２個別表'!AQ45="","",)),"")</f>
        <v/>
      </c>
      <c r="AL45" s="207" t="str">
        <f ca="1">IF($AJ45=1,IF($AK45=1,'２個別表'!BU45,""),"")</f>
        <v/>
      </c>
      <c r="AM45" s="204" t="str">
        <f t="shared" ca="1" si="9"/>
        <v/>
      </c>
      <c r="AN45" s="223" t="str">
        <f ca="1">IF($AJ45=1,IF($AK45=1,ROUNDDOWN('２個別表'!$BX45-'２個別表'!$BZ45-'２個別表'!$CC45-'２個別表'!$CD45-'２個別表'!$CE45-'２個別表'!$CF45,0),""),"")</f>
        <v/>
      </c>
      <c r="AO45" s="222">
        <f t="shared" ca="1" si="0"/>
        <v>0</v>
      </c>
      <c r="AP45" s="218">
        <f t="shared" ca="1" si="10"/>
        <v>0</v>
      </c>
      <c r="AQ45" s="218">
        <f t="shared" ca="1" si="11"/>
        <v>0</v>
      </c>
      <c r="AR45" s="213">
        <f ca="1">IF('２個別表'!$AC45=1,1,0)</f>
        <v>0</v>
      </c>
      <c r="AS45" s="204" t="str">
        <f t="shared" ca="1" si="12"/>
        <v/>
      </c>
      <c r="AT45" s="204" t="str">
        <f t="shared" ca="1" si="13"/>
        <v/>
      </c>
      <c r="AU45" s="230" t="str">
        <f ca="1">IF($AD45=1,IF($AQ45=1,ROUNDDOWN('２個別表'!$BX45-'２個別表'!$BZ45-'２個別表'!$CC45-'２個別表'!$CD45-'２個別表'!$CE45-'２個別表'!$CF45,0),""),"")</f>
        <v/>
      </c>
      <c r="AV45" s="391">
        <f t="shared" ca="1" si="14"/>
        <v>0</v>
      </c>
      <c r="AW45" s="401" t="str">
        <f t="shared" ca="1" si="15"/>
        <v>-</v>
      </c>
      <c r="AX45" s="228">
        <f ca="1">IF($AD45=2,IF('２個別表'!$BS45=1,1,0),0)</f>
        <v>0</v>
      </c>
      <c r="AY45" s="213" t="str">
        <f t="shared" ca="1" si="16"/>
        <v/>
      </c>
      <c r="AZ45" s="409" t="str">
        <f ca="1">IF(AND($AD45=2,$AX45=1),'２個別表'!$BX45-('２個別表'!$BZ45+'２個別表'!$CC45+'２個別表'!$CD45+'２個別表'!$CE45+'２個別表'!$CF45),"")</f>
        <v/>
      </c>
      <c r="BA45" s="228">
        <f ca="1">IF($AD45=2,IF('２個別表'!$BS45&lt;&gt;1,1,0),0)</f>
        <v>0</v>
      </c>
      <c r="BB45" s="404">
        <f t="shared" ca="1" si="17"/>
        <v>0</v>
      </c>
      <c r="BC45" s="207" t="str">
        <f ca="1">IF(AND($AD45=2,$BA45=1),'２個別表'!$BT45,"")</f>
        <v/>
      </c>
      <c r="BD45" s="207" t="str">
        <f t="shared" ca="1" si="18"/>
        <v/>
      </c>
      <c r="BE45" s="207" t="str">
        <f ca="1">IF(AND($AD45=2,$BA45=1),'２個別表'!$BW45-('２個別表'!$BZ45+'２個別表'!$CC45+'２個別表'!$CD45+'２個別表'!$CE45+'２個別表'!$CF45),"")</f>
        <v/>
      </c>
      <c r="BF45" s="207" t="str">
        <f ca="1">IF(AND($AD45=2,$BA45=1),'２個別表'!$CC45+'２個別表'!$CD45,"")</f>
        <v/>
      </c>
      <c r="BG45" s="406" t="str">
        <f ca="1">IF($BB45=1,IF(SUM('２個別表'!$BY45,'２個別表'!$CF45*0.5)&lt;='２個別表'!$BX45*0.5,"〇","×"),"")</f>
        <v/>
      </c>
      <c r="BH45" s="405">
        <f t="shared" ca="1" si="19"/>
        <v>0</v>
      </c>
      <c r="BI45" s="229" t="str">
        <f ca="1">IF($AD45=2,IF($AX45=1,IF('２個別表'!$AO45=23,"〇","×"),IF(OR('２個別表'!$AO45&lt;19,'２個別表'!$AO45&gt;23),"",IF($BH45&lt;='２個別表'!$BT45,"〇","×"))),"-")</f>
        <v>-</v>
      </c>
      <c r="BJ45" s="414" t="str">
        <f t="shared" ca="1" si="20"/>
        <v>-</v>
      </c>
      <c r="BK45" s="228">
        <f t="shared" ca="1" si="21"/>
        <v>0</v>
      </c>
      <c r="BL45" s="229" t="str">
        <f ca="1">IF($AD45=3,IF(1&lt;='２個別表'!$F45,IF('２個別表'!$W45=1,"〇","×"),""),"")</f>
        <v/>
      </c>
      <c r="BM45" s="209" t="str">
        <f ca="1">IF(AD45=3,IF(AND(OR('２個別表'!BF45="附帯施設",AND(1&lt;='２個別表'!AO45,'２個別表'!AO45&lt;=3)),'２個別表'!BM45&lt;&gt;"",'２個別表'!BN45&lt;&gt;""),1,IF(AND(OR('２個別表'!BF45="附帯施設",AND(1&lt;='２個別表'!AO45,'２個別表'!AO45&lt;=3)),OR('２個別表'!BM45="",'２個別表'!BN45="")),"×",0)),"")</f>
        <v/>
      </c>
      <c r="BN45" s="229" t="str">
        <f ca="1">IF($AD45=3,IF('２個別表'!$BX45&gt;=500000,"〇","×"),"")</f>
        <v/>
      </c>
      <c r="BO45" s="204" t="str">
        <f ca="1">IF(AD45=3,'２個別表'!BY45,"")</f>
        <v/>
      </c>
      <c r="BP45" s="204" t="str">
        <f ca="1">IF(AD45=3,IF(COUNTIF('２個別表'!$Z$11:'２個別表'!Z45,'２個別表'!Z45)=1,BO45,SUMIF('２個別表'!$Z$11:$Z$510,'２個別表'!Z45,$BO$11:$BO$239)),"")</f>
        <v/>
      </c>
      <c r="BQ45" s="213" t="str">
        <f t="shared" ca="1" si="27"/>
        <v/>
      </c>
      <c r="BR45" s="207" t="str">
        <f t="shared" ca="1" si="23"/>
        <v/>
      </c>
      <c r="BS45" s="483" t="str">
        <f ca="1">IF($AD45=3,'２個別表'!$BX45-('２個別表'!$BZ45+'２個別表'!$CC45+'２個別表'!$CD45+'２個別表'!$CE45+'２個別表'!$CF45),"")</f>
        <v/>
      </c>
      <c r="BT45" s="486">
        <f t="shared" ca="1" si="28"/>
        <v>0</v>
      </c>
      <c r="BU45" s="480" t="str">
        <f t="shared" ca="1" si="24"/>
        <v/>
      </c>
    </row>
    <row r="46" spans="1:73">
      <c r="A46" s="770" t="str">
        <f t="shared" ca="1" si="1"/>
        <v>石川県</v>
      </c>
      <c r="B46" s="773">
        <f ca="1">'２個別表'!Q46</f>
        <v>36</v>
      </c>
      <c r="C46" s="774" t="str">
        <f>'２個別表'!$R46</f>
        <v>石川県</v>
      </c>
      <c r="D46" s="774" t="str">
        <f ca="1">'２個別表'!$S46</f>
        <v/>
      </c>
      <c r="E46" s="774" t="str">
        <f ca="1">'２個別表'!$T46</f>
        <v/>
      </c>
      <c r="F46" s="719" t="str">
        <f ca="1">'２個別表'!$W46</f>
        <v/>
      </c>
      <c r="G46" s="719" t="str">
        <f ca="1">IF($F46=1,IF(SUMIF('（様式１号）１総括表'!$B$16:$B$25,A46,'（様式１号）１総括表'!$A$16:$A$25)&gt;0,"〇","✕"),"-")</f>
        <v>-</v>
      </c>
      <c r="H46" s="716" t="str">
        <f ca="1">IF('２個別表'!$Y46=1,IF('２個別表'!$AC46=1,"〇","×"),IF(AND(2&lt;='２個別表'!$AC46,'２個別表'!$AC46&lt;=5),"〇","×"))</f>
        <v>×</v>
      </c>
      <c r="I46" s="716" t="str">
        <f t="shared" ca="1" si="2"/>
        <v>×</v>
      </c>
      <c r="J46" s="207" t="str">
        <f ca="1">'２個別表'!$Z46</f>
        <v/>
      </c>
      <c r="K46" s="207">
        <f ca="1">'２個別表'!$AK46</f>
        <v>0</v>
      </c>
      <c r="L46" s="207" t="str">
        <f ca="1">IF('２個別表'!$AL46=1,1,"")</f>
        <v/>
      </c>
      <c r="M46" s="207" t="str">
        <f ca="1">IF('２個別表'!$AL46="","",IF('２個別表'!$AL46=1,IF(OR('２個別表'!$AM46=1,'２個別表'!$AN46=1),"〇","×")))</f>
        <v/>
      </c>
      <c r="N46" s="204" t="str">
        <f ca="1">'２個別表'!AT46</f>
        <v/>
      </c>
      <c r="O46" s="220" t="str">
        <f ca="1">IF(1&lt;='２個別表'!$F46,IF(AND(1&lt;='２個別表'!$AO46,'２個別表'!$AO46&lt;=3),1,0),"")</f>
        <v/>
      </c>
      <c r="P46" s="229">
        <f ca="1">IF($O46=1,IF(AND('２個別表'!$BF46&lt;&gt;"",AND('２個別表'!$BI46&lt;&gt;1,'２個別表'!$BJ46)),0,1),0)</f>
        <v>0</v>
      </c>
      <c r="Q46" s="220">
        <f ca="1">IF('２個別表'!$BF46&lt;&gt;"",1,0)</f>
        <v>0</v>
      </c>
      <c r="R46" s="220" t="str">
        <f ca="1">IF($Q46=1,IF('２個別表'!$BI46=1,1,0),"")</f>
        <v/>
      </c>
      <c r="S46" s="220" t="str">
        <f ca="1">IF($R46=1,IF('２個別表'!$BJ46&lt;&gt;"","〇","×"),"")</f>
        <v/>
      </c>
      <c r="T46" s="220" t="str">
        <f t="shared" ca="1" si="3"/>
        <v/>
      </c>
      <c r="U46" s="381">
        <f ca="1">IF('２個別表'!$BH46&gt;0,'２個別表'!$BH46,0)</f>
        <v>0</v>
      </c>
      <c r="V46" s="220">
        <f ca="1">IF('２個別表'!$BJ46&lt;&gt;"",1,0)</f>
        <v>0</v>
      </c>
      <c r="W46" s="206">
        <f ca="1">IF(AND($Q46=1,$V46=1),'２個別表'!$CF46,0)</f>
        <v>0</v>
      </c>
      <c r="X46" s="219">
        <f t="shared" ca="1" si="4"/>
        <v>0</v>
      </c>
      <c r="Y46" s="220" t="str">
        <f ca="1">IF(1&lt;='２個別表'!$F46,'２個別表'!$BV46,"")</f>
        <v/>
      </c>
      <c r="Z46" s="220">
        <f ca="1">IF(1&lt;='２個別表'!$F46,'２個別表'!$CG46,0)</f>
        <v>0</v>
      </c>
      <c r="AA46" s="220">
        <f ca="1">IF(OR(0&lt;'２個別表'!$BZ46,0&lt;SUM('２個別表'!$CC46:$CD46)),1,0)</f>
        <v>1</v>
      </c>
      <c r="AB46" s="207">
        <f ca="1">IF(1&lt;='２個別表'!$F46,'２個別表'!$BX46,0)</f>
        <v>0</v>
      </c>
      <c r="AC46" s="207" t="str">
        <f ca="1">IF('２個別表'!$BX46&gt;0,IF(AND('２個別表'!$BV46=1,'２個別表'!$CG46="控除不可"),'２個別表'!$BX46,IF(AND('２個別表'!$BV46=1,'２個別表'!$CG46="80%控除対象"),ROUNDUP('２個別表'!$BX46*102/110,0),IF(AND('２個別表'!$BV46=1,'２個別表'!$CG46="全額控除"),ROUNDUP('２個別表'!$BX46*100/110,0),IF(OR('２個別表'!$BV46=2,'２個別表'!$BV46=3),'２個別表'!$BX46,'２個別表'!$BX46)))),"")</f>
        <v/>
      </c>
      <c r="AD46" s="221" t="str">
        <f ca="1">IF('２個別表'!$W46=1,3,IF(AND('２個別表'!$W46=2,AND(19&lt;='２個別表'!$AO46,'２個別表'!$AO46&lt;=23)),2,IF(AND('２個別表'!$W46=2,OR(AND(1&lt;='２個別表'!$AO46,'２個別表'!$AO46&lt;=18),AND(24&lt;='２個別表'!$AO46,'２個別表'!$AO46&lt;=25))),1,"判定不能")))</f>
        <v>判定不能</v>
      </c>
      <c r="AE46" s="228">
        <f t="shared" ca="1" si="5"/>
        <v>0</v>
      </c>
      <c r="AF46" s="204" t="str">
        <f t="shared" ca="1" si="6"/>
        <v/>
      </c>
      <c r="AG46" s="207" t="str">
        <f ca="1">IF(AND($AD46=1,$U46&gt;0,$V46=1),ROUNDDOWN($AC46*1/2-'２個別表'!$CF46*1/2,0),"")</f>
        <v/>
      </c>
      <c r="AH46" s="207" t="str">
        <f t="shared" ca="1" si="26"/>
        <v/>
      </c>
      <c r="AI46" s="230" t="str">
        <f ca="1">IF(AND($AD46=1,$Q46=1),IF($AB46&gt;0,'２個別表'!$BX46-'２個別表'!$BZ46-'２個別表'!$CF46-'２個別表'!$CC46-'２個別表'!$CD46-'２個別表'!$CE46,0),"")</f>
        <v/>
      </c>
      <c r="AJ46" s="222">
        <f t="shared" ca="1" si="8"/>
        <v>0</v>
      </c>
      <c r="AK46" s="218" t="str">
        <f ca="1">IF($AD46=1,IF('２個別表'!$AQ46=1,1,IF('２個別表'!AQ46="","",)),"")</f>
        <v/>
      </c>
      <c r="AL46" s="207" t="str">
        <f ca="1">IF($AJ46=1,IF($AK46=1,'２個別表'!BU46,""),"")</f>
        <v/>
      </c>
      <c r="AM46" s="204" t="str">
        <f t="shared" ca="1" si="9"/>
        <v/>
      </c>
      <c r="AN46" s="223" t="str">
        <f ca="1">IF($AJ46=1,IF($AK46=1,ROUNDDOWN('２個別表'!$BX46-'２個別表'!$BZ46-'２個別表'!$CC46-'２個別表'!$CD46-'２個別表'!$CE46-'２個別表'!$CF46,0),""),"")</f>
        <v/>
      </c>
      <c r="AO46" s="222">
        <f t="shared" ca="1" si="0"/>
        <v>0</v>
      </c>
      <c r="AP46" s="218">
        <f t="shared" ca="1" si="10"/>
        <v>0</v>
      </c>
      <c r="AQ46" s="218">
        <f t="shared" ca="1" si="11"/>
        <v>0</v>
      </c>
      <c r="AR46" s="213">
        <f ca="1">IF('２個別表'!$AC46=1,1,0)</f>
        <v>0</v>
      </c>
      <c r="AS46" s="204" t="str">
        <f t="shared" ca="1" si="12"/>
        <v/>
      </c>
      <c r="AT46" s="204" t="str">
        <f t="shared" ca="1" si="13"/>
        <v/>
      </c>
      <c r="AU46" s="230" t="str">
        <f ca="1">IF($AD46=1,IF($AQ46=1,ROUNDDOWN('２個別表'!$BX46-'２個別表'!$BZ46-'２個別表'!$CC46-'２個別表'!$CD46-'２個別表'!$CE46-'２個別表'!$CF46,0),""),"")</f>
        <v/>
      </c>
      <c r="AV46" s="391">
        <f t="shared" ca="1" si="14"/>
        <v>0</v>
      </c>
      <c r="AW46" s="401" t="str">
        <f t="shared" ca="1" si="15"/>
        <v>-</v>
      </c>
      <c r="AX46" s="228">
        <f ca="1">IF($AD46=2,IF('２個別表'!$BS46=1,1,0),0)</f>
        <v>0</v>
      </c>
      <c r="AY46" s="213" t="str">
        <f t="shared" ca="1" si="16"/>
        <v/>
      </c>
      <c r="AZ46" s="409" t="str">
        <f ca="1">IF(AND($AD46=2,$AX46=1),'２個別表'!$BX46-('２個別表'!$BZ46+'２個別表'!$CC46+'２個別表'!$CD46+'２個別表'!$CE46+'２個別表'!$CF46),"")</f>
        <v/>
      </c>
      <c r="BA46" s="228">
        <f ca="1">IF($AD46=2,IF('２個別表'!$BS46&lt;&gt;1,1,0),0)</f>
        <v>0</v>
      </c>
      <c r="BB46" s="404">
        <f t="shared" ca="1" si="17"/>
        <v>0</v>
      </c>
      <c r="BC46" s="207" t="str">
        <f ca="1">IF(AND($AD46=2,$BA46=1),'２個別表'!$BT46,"")</f>
        <v/>
      </c>
      <c r="BD46" s="207" t="str">
        <f t="shared" ca="1" si="18"/>
        <v/>
      </c>
      <c r="BE46" s="207" t="str">
        <f ca="1">IF(AND($AD46=2,$BA46=1),'２個別表'!$BW46-('２個別表'!$BZ46+'２個別表'!$CC46+'２個別表'!$CD46+'２個別表'!$CE46+'２個別表'!$CF46),"")</f>
        <v/>
      </c>
      <c r="BF46" s="207" t="str">
        <f ca="1">IF(AND($AD46=2,$BA46=1),'２個別表'!$CC46+'２個別表'!$CD46,"")</f>
        <v/>
      </c>
      <c r="BG46" s="406" t="str">
        <f ca="1">IF($BB46=1,IF(SUM('２個別表'!$BY46,'２個別表'!$CF46*0.5)&lt;='２個別表'!$BX46*0.5,"〇","×"),"")</f>
        <v/>
      </c>
      <c r="BH46" s="405">
        <f t="shared" ca="1" si="19"/>
        <v>0</v>
      </c>
      <c r="BI46" s="229" t="str">
        <f ca="1">IF($AD46=2,IF($AX46=1,IF('２個別表'!$AO46=23,"〇","×"),IF(OR('２個別表'!$AO46&lt;19,'２個別表'!$AO46&gt;23),"",IF($BH46&lt;='２個別表'!$BT46,"〇","×"))),"-")</f>
        <v>-</v>
      </c>
      <c r="BJ46" s="414" t="str">
        <f t="shared" ca="1" si="20"/>
        <v>-</v>
      </c>
      <c r="BK46" s="228">
        <f t="shared" ca="1" si="21"/>
        <v>0</v>
      </c>
      <c r="BL46" s="229" t="str">
        <f ca="1">IF($AD46=3,IF(1&lt;='２個別表'!$F46,IF('２個別表'!$W46=1,"〇","×"),""),"")</f>
        <v/>
      </c>
      <c r="BM46" s="209" t="str">
        <f ca="1">IF(AD46=3,IF(AND(OR('２個別表'!BF46="附帯施設",AND(1&lt;='２個別表'!AO46,'２個別表'!AO46&lt;=3)),'２個別表'!BM46&lt;&gt;"",'２個別表'!BN46&lt;&gt;""),1,IF(AND(OR('２個別表'!BF46="附帯施設",AND(1&lt;='２個別表'!AO46,'２個別表'!AO46&lt;=3)),OR('２個別表'!BM46="",'２個別表'!BN46="")),"×",0)),"")</f>
        <v/>
      </c>
      <c r="BN46" s="229" t="str">
        <f ca="1">IF($AD46=3,IF('２個別表'!$BX46&gt;=500000,"〇","×"),"")</f>
        <v/>
      </c>
      <c r="BO46" s="204" t="str">
        <f ca="1">IF(AD46=3,'２個別表'!BY46,"")</f>
        <v/>
      </c>
      <c r="BP46" s="204" t="str">
        <f ca="1">IF(AD46=3,IF(COUNTIF('２個別表'!$Z$11:'２個別表'!Z46,'２個別表'!Z46)=1,BO46,SUMIF('２個別表'!$Z$11:$Z$510,'２個別表'!Z46,$BO$11:$BO$239)),"")</f>
        <v/>
      </c>
      <c r="BQ46" s="213" t="str">
        <f t="shared" ca="1" si="27"/>
        <v/>
      </c>
      <c r="BR46" s="207" t="str">
        <f t="shared" ca="1" si="23"/>
        <v/>
      </c>
      <c r="BS46" s="483" t="str">
        <f ca="1">IF($AD46=3,'２個別表'!$BX46-('２個別表'!$BZ46+'２個別表'!$CC46+'２個別表'!$CD46+'２個別表'!$CE46+'２個別表'!$CF46),"")</f>
        <v/>
      </c>
      <c r="BT46" s="486">
        <f t="shared" ca="1" si="28"/>
        <v>0</v>
      </c>
      <c r="BU46" s="480" t="str">
        <f t="shared" ca="1" si="24"/>
        <v/>
      </c>
    </row>
    <row r="47" spans="1:73">
      <c r="A47" s="770" t="str">
        <f t="shared" ca="1" si="1"/>
        <v>石川県</v>
      </c>
      <c r="B47" s="773">
        <f ca="1">'２個別表'!Q47</f>
        <v>37</v>
      </c>
      <c r="C47" s="774" t="str">
        <f>'２個別表'!$R47</f>
        <v>石川県</v>
      </c>
      <c r="D47" s="774" t="str">
        <f ca="1">'２個別表'!$S47</f>
        <v/>
      </c>
      <c r="E47" s="774" t="str">
        <f ca="1">'２個別表'!$T47</f>
        <v/>
      </c>
      <c r="F47" s="719" t="str">
        <f ca="1">'２個別表'!$W47</f>
        <v/>
      </c>
      <c r="G47" s="719" t="str">
        <f ca="1">IF($F47=1,IF(SUMIF('（様式１号）１総括表'!$B$16:$B$25,A47,'（様式１号）１総括表'!$A$16:$A$25)&gt;0,"〇","✕"),"-")</f>
        <v>-</v>
      </c>
      <c r="H47" s="716" t="str">
        <f ca="1">IF('２個別表'!$Y47=1,IF('２個別表'!$AC47=1,"〇","×"),IF(AND(2&lt;='２個別表'!$AC47,'２個別表'!$AC47&lt;=5),"〇","×"))</f>
        <v>×</v>
      </c>
      <c r="I47" s="716" t="str">
        <f t="shared" ca="1" si="2"/>
        <v>×</v>
      </c>
      <c r="J47" s="207" t="str">
        <f ca="1">'２個別表'!$Z47</f>
        <v/>
      </c>
      <c r="K47" s="207">
        <f ca="1">'２個別表'!$AK47</f>
        <v>0</v>
      </c>
      <c r="L47" s="207" t="str">
        <f ca="1">IF('２個別表'!$AL47=1,1,"")</f>
        <v/>
      </c>
      <c r="M47" s="207" t="str">
        <f ca="1">IF('２個別表'!$AL47="","",IF('２個別表'!$AL47=1,IF(OR('２個別表'!$AM47=1,'２個別表'!$AN47=1),"〇","×")))</f>
        <v/>
      </c>
      <c r="N47" s="204" t="str">
        <f ca="1">'２個別表'!AT47</f>
        <v/>
      </c>
      <c r="O47" s="220" t="str">
        <f ca="1">IF(1&lt;='２個別表'!$F47,IF(AND(1&lt;='２個別表'!$AO47,'２個別表'!$AO47&lt;=3),1,0),"")</f>
        <v/>
      </c>
      <c r="P47" s="229">
        <f ca="1">IF($O47=1,IF(AND('２個別表'!$BF47&lt;&gt;"",AND('２個別表'!$BI47&lt;&gt;1,'２個別表'!$BJ47)),0,1),0)</f>
        <v>0</v>
      </c>
      <c r="Q47" s="220">
        <f ca="1">IF('２個別表'!$BF47&lt;&gt;"",1,0)</f>
        <v>0</v>
      </c>
      <c r="R47" s="220" t="str">
        <f ca="1">IF($Q47=1,IF('２個別表'!$BI47=1,1,0),"")</f>
        <v/>
      </c>
      <c r="S47" s="220" t="str">
        <f ca="1">IF($R47=1,IF('２個別表'!$BJ47&lt;&gt;"","〇","×"),"")</f>
        <v/>
      </c>
      <c r="T47" s="220" t="str">
        <f t="shared" ca="1" si="3"/>
        <v/>
      </c>
      <c r="U47" s="381">
        <f ca="1">IF('２個別表'!$BH47&gt;0,'２個別表'!$BH47,0)</f>
        <v>0</v>
      </c>
      <c r="V47" s="220">
        <f ca="1">IF('２個別表'!$BJ47&lt;&gt;"",1,0)</f>
        <v>0</v>
      </c>
      <c r="W47" s="206">
        <f ca="1">IF(AND($Q47=1,$V47=1),'２個別表'!$CF47,0)</f>
        <v>0</v>
      </c>
      <c r="X47" s="219">
        <f t="shared" ca="1" si="4"/>
        <v>0</v>
      </c>
      <c r="Y47" s="220" t="str">
        <f ca="1">IF(1&lt;='２個別表'!$F47,'２個別表'!$BV47,"")</f>
        <v/>
      </c>
      <c r="Z47" s="220">
        <f ca="1">IF(1&lt;='２個別表'!$F47,'２個別表'!$CG47,0)</f>
        <v>0</v>
      </c>
      <c r="AA47" s="220">
        <f ca="1">IF(OR(0&lt;'２個別表'!$BZ47,0&lt;SUM('２個別表'!$CC47:$CD47)),1,0)</f>
        <v>1</v>
      </c>
      <c r="AB47" s="207">
        <f ca="1">IF(1&lt;='２個別表'!$F47,'２個別表'!$BX47,0)</f>
        <v>0</v>
      </c>
      <c r="AC47" s="207" t="str">
        <f ca="1">IF('２個別表'!$BX47&gt;0,IF(AND('２個別表'!$BV47=1,'２個別表'!$CG47="控除不可"),'２個別表'!$BX47,IF(AND('２個別表'!$BV47=1,'２個別表'!$CG47="80%控除対象"),ROUNDUP('２個別表'!$BX47*102/110,0),IF(AND('２個別表'!$BV47=1,'２個別表'!$CG47="全額控除"),ROUNDUP('２個別表'!$BX47*100/110,0),IF(OR('２個別表'!$BV47=2,'２個別表'!$BV47=3),'２個別表'!$BX47,'２個別表'!$BX47)))),"")</f>
        <v/>
      </c>
      <c r="AD47" s="221" t="str">
        <f ca="1">IF('２個別表'!$W47=1,3,IF(AND('２個別表'!$W47=2,AND(19&lt;='２個別表'!$AO47,'２個別表'!$AO47&lt;=23)),2,IF(AND('２個別表'!$W47=2,OR(AND(1&lt;='２個別表'!$AO47,'２個別表'!$AO47&lt;=18),AND(24&lt;='２個別表'!$AO47,'２個別表'!$AO47&lt;=25))),1,"判定不能")))</f>
        <v>判定不能</v>
      </c>
      <c r="AE47" s="228">
        <f t="shared" ca="1" si="5"/>
        <v>0</v>
      </c>
      <c r="AF47" s="204" t="str">
        <f t="shared" ca="1" si="6"/>
        <v/>
      </c>
      <c r="AG47" s="207" t="str">
        <f ca="1">IF(AND($AD47=1,$U47&gt;0,$V47=1),ROUNDDOWN($AC47*1/2-'２個別表'!$CF47*1/2,0),"")</f>
        <v/>
      </c>
      <c r="AH47" s="207" t="str">
        <f t="shared" ca="1" si="26"/>
        <v/>
      </c>
      <c r="AI47" s="230" t="str">
        <f ca="1">IF(AND($AD47=1,$Q47=1),IF($AB47&gt;0,'２個別表'!$BX47-'２個別表'!$BZ47-'２個別表'!$CF47-'２個別表'!$CC47-'２個別表'!$CD47-'２個別表'!$CE47,0),"")</f>
        <v/>
      </c>
      <c r="AJ47" s="222">
        <f t="shared" ca="1" si="8"/>
        <v>0</v>
      </c>
      <c r="AK47" s="218" t="str">
        <f ca="1">IF($AD47=1,IF('２個別表'!$AQ47=1,1,IF('２個別表'!AQ47="","",)),"")</f>
        <v/>
      </c>
      <c r="AL47" s="207" t="str">
        <f ca="1">IF($AJ47=1,IF($AK47=1,'２個別表'!BU47,""),"")</f>
        <v/>
      </c>
      <c r="AM47" s="204" t="str">
        <f t="shared" ca="1" si="9"/>
        <v/>
      </c>
      <c r="AN47" s="223" t="str">
        <f ca="1">IF($AJ47=1,IF($AK47=1,ROUNDDOWN('２個別表'!$BX47-'２個別表'!$BZ47-'２個別表'!$CC47-'２個別表'!$CD47-'２個別表'!$CE47-'２個別表'!$CF47,0),""),"")</f>
        <v/>
      </c>
      <c r="AO47" s="222">
        <f t="shared" ca="1" si="0"/>
        <v>0</v>
      </c>
      <c r="AP47" s="218">
        <f t="shared" ca="1" si="10"/>
        <v>0</v>
      </c>
      <c r="AQ47" s="218">
        <f t="shared" ca="1" si="11"/>
        <v>0</v>
      </c>
      <c r="AR47" s="213">
        <f ca="1">IF('２個別表'!$AC47=1,1,0)</f>
        <v>0</v>
      </c>
      <c r="AS47" s="204" t="str">
        <f t="shared" ca="1" si="12"/>
        <v/>
      </c>
      <c r="AT47" s="204" t="str">
        <f t="shared" ca="1" si="13"/>
        <v/>
      </c>
      <c r="AU47" s="230" t="str">
        <f ca="1">IF($AD47=1,IF($AQ47=1,ROUNDDOWN('２個別表'!$BX47-'２個別表'!$BZ47-'２個別表'!$CC47-'２個別表'!$CD47-'２個別表'!$CE47-'２個別表'!$CF47,0),""),"")</f>
        <v/>
      </c>
      <c r="AV47" s="391">
        <f t="shared" ca="1" si="14"/>
        <v>0</v>
      </c>
      <c r="AW47" s="401" t="str">
        <f t="shared" ca="1" si="15"/>
        <v>-</v>
      </c>
      <c r="AX47" s="228">
        <f ca="1">IF($AD47=2,IF('２個別表'!$BS47=1,1,0),0)</f>
        <v>0</v>
      </c>
      <c r="AY47" s="213" t="str">
        <f t="shared" ca="1" si="16"/>
        <v/>
      </c>
      <c r="AZ47" s="409" t="str">
        <f ca="1">IF(AND($AD47=2,$AX47=1),'２個別表'!$BX47-('２個別表'!$BZ47+'２個別表'!$CC47+'２個別表'!$CD47+'２個別表'!$CE47+'２個別表'!$CF47),"")</f>
        <v/>
      </c>
      <c r="BA47" s="228">
        <f ca="1">IF($AD47=2,IF('２個別表'!$BS47&lt;&gt;1,1,0),0)</f>
        <v>0</v>
      </c>
      <c r="BB47" s="404">
        <f t="shared" ca="1" si="17"/>
        <v>0</v>
      </c>
      <c r="BC47" s="207" t="str">
        <f ca="1">IF(AND($AD47=2,$BA47=1),'２個別表'!$BT47,"")</f>
        <v/>
      </c>
      <c r="BD47" s="207" t="str">
        <f t="shared" ca="1" si="18"/>
        <v/>
      </c>
      <c r="BE47" s="207" t="str">
        <f ca="1">IF(AND($AD47=2,$BA47=1),'２個別表'!$BW47-('２個別表'!$BZ47+'２個別表'!$CC47+'２個別表'!$CD47+'２個別表'!$CE47+'２個別表'!$CF47),"")</f>
        <v/>
      </c>
      <c r="BF47" s="207" t="str">
        <f ca="1">IF(AND($AD47=2,$BA47=1),'２個別表'!$CC47+'２個別表'!$CD47,"")</f>
        <v/>
      </c>
      <c r="BG47" s="406" t="str">
        <f ca="1">IF($BB47=1,IF(SUM('２個別表'!$BY47,'２個別表'!$CF47*0.5)&lt;='２個別表'!$BX47*0.5,"〇","×"),"")</f>
        <v/>
      </c>
      <c r="BH47" s="405">
        <f t="shared" ca="1" si="19"/>
        <v>0</v>
      </c>
      <c r="BI47" s="229" t="str">
        <f ca="1">IF($AD47=2,IF($AX47=1,IF('２個別表'!$AO47=23,"〇","×"),IF(OR('２個別表'!$AO47&lt;19,'２個別表'!$AO47&gt;23),"",IF($BH47&lt;='２個別表'!$BT47,"〇","×"))),"-")</f>
        <v>-</v>
      </c>
      <c r="BJ47" s="414" t="str">
        <f t="shared" ca="1" si="20"/>
        <v>-</v>
      </c>
      <c r="BK47" s="228">
        <f t="shared" ca="1" si="21"/>
        <v>0</v>
      </c>
      <c r="BL47" s="229" t="str">
        <f ca="1">IF($AD47=3,IF(1&lt;='２個別表'!$F47,IF('２個別表'!$W47=1,"〇","×"),""),"")</f>
        <v/>
      </c>
      <c r="BM47" s="209" t="str">
        <f ca="1">IF(AD47=3,IF(AND(OR('２個別表'!BF47="附帯施設",AND(1&lt;='２個別表'!AO47,'２個別表'!AO47&lt;=3)),'２個別表'!BM47&lt;&gt;"",'２個別表'!BN47&lt;&gt;""),1,IF(AND(OR('２個別表'!BF47="附帯施設",AND(1&lt;='２個別表'!AO47,'２個別表'!AO47&lt;=3)),OR('２個別表'!BM47="",'２個別表'!BN47="")),"×",0)),"")</f>
        <v/>
      </c>
      <c r="BN47" s="229" t="str">
        <f ca="1">IF($AD47=3,IF('２個別表'!$BX47&gt;=500000,"〇","×"),"")</f>
        <v/>
      </c>
      <c r="BO47" s="204" t="str">
        <f ca="1">IF(AD47=3,'２個別表'!BY47,"")</f>
        <v/>
      </c>
      <c r="BP47" s="204" t="str">
        <f ca="1">IF(AD47=3,IF(COUNTIF('２個別表'!$Z$11:'２個別表'!Z47,'２個別表'!Z47)=1,BO47,SUMIF('２個別表'!$Z$11:$Z$510,'２個別表'!Z47,$BO$11:$BO$239)),"")</f>
        <v/>
      </c>
      <c r="BQ47" s="213" t="str">
        <f t="shared" ca="1" si="27"/>
        <v/>
      </c>
      <c r="BR47" s="207" t="str">
        <f t="shared" ca="1" si="23"/>
        <v/>
      </c>
      <c r="BS47" s="483" t="str">
        <f ca="1">IF($AD47=3,'２個別表'!$BX47-('２個別表'!$BZ47+'２個別表'!$CC47+'２個別表'!$CD47+'２個別表'!$CE47+'２個別表'!$CF47),"")</f>
        <v/>
      </c>
      <c r="BT47" s="486">
        <f t="shared" ca="1" si="28"/>
        <v>0</v>
      </c>
      <c r="BU47" s="480" t="str">
        <f t="shared" ca="1" si="24"/>
        <v/>
      </c>
    </row>
    <row r="48" spans="1:73">
      <c r="A48" s="770" t="str">
        <f t="shared" ca="1" si="1"/>
        <v>石川県</v>
      </c>
      <c r="B48" s="773">
        <f ca="1">'２個別表'!Q48</f>
        <v>38</v>
      </c>
      <c r="C48" s="774" t="str">
        <f>'２個別表'!$R48</f>
        <v>石川県</v>
      </c>
      <c r="D48" s="774" t="str">
        <f ca="1">'２個別表'!$S48</f>
        <v/>
      </c>
      <c r="E48" s="774" t="str">
        <f ca="1">'２個別表'!$T48</f>
        <v/>
      </c>
      <c r="F48" s="719" t="str">
        <f ca="1">'２個別表'!$W48</f>
        <v/>
      </c>
      <c r="G48" s="719" t="str">
        <f ca="1">IF($F48=1,IF(SUMIF('（様式１号）１総括表'!$B$16:$B$25,A48,'（様式１号）１総括表'!$A$16:$A$25)&gt;0,"〇","✕"),"-")</f>
        <v>-</v>
      </c>
      <c r="H48" s="716" t="str">
        <f ca="1">IF('２個別表'!$Y48=1,IF('２個別表'!$AC48=1,"〇","×"),IF(AND(2&lt;='２個別表'!$AC48,'２個別表'!$AC48&lt;=5),"〇","×"))</f>
        <v>×</v>
      </c>
      <c r="I48" s="716" t="str">
        <f t="shared" ca="1" si="2"/>
        <v>×</v>
      </c>
      <c r="J48" s="207" t="str">
        <f ca="1">'２個別表'!$Z48</f>
        <v/>
      </c>
      <c r="K48" s="207">
        <f ca="1">'２個別表'!$AK48</f>
        <v>0</v>
      </c>
      <c r="L48" s="207" t="str">
        <f ca="1">IF('２個別表'!$AL48=1,1,"")</f>
        <v/>
      </c>
      <c r="M48" s="207" t="str">
        <f ca="1">IF('２個別表'!$AL48="","",IF('２個別表'!$AL48=1,IF(OR('２個別表'!$AM48=1,'２個別表'!$AN48=1),"〇","×")))</f>
        <v/>
      </c>
      <c r="N48" s="204" t="str">
        <f ca="1">'２個別表'!AT48</f>
        <v/>
      </c>
      <c r="O48" s="220" t="str">
        <f ca="1">IF(1&lt;='２個別表'!$F48,IF(AND(1&lt;='２個別表'!$AO48,'２個別表'!$AO48&lt;=3),1,0),"")</f>
        <v/>
      </c>
      <c r="P48" s="229">
        <f ca="1">IF($O48=1,IF(AND('２個別表'!$BF48&lt;&gt;"",AND('２個別表'!$BI48&lt;&gt;1,'２個別表'!$BJ48)),0,1),0)</f>
        <v>0</v>
      </c>
      <c r="Q48" s="220">
        <f ca="1">IF('２個別表'!$BF48&lt;&gt;"",1,0)</f>
        <v>0</v>
      </c>
      <c r="R48" s="220" t="str">
        <f ca="1">IF($Q48=1,IF('２個別表'!$BI48=1,1,0),"")</f>
        <v/>
      </c>
      <c r="S48" s="220" t="str">
        <f ca="1">IF($R48=1,IF('２個別表'!$BJ48&lt;&gt;"","〇","×"),"")</f>
        <v/>
      </c>
      <c r="T48" s="220" t="str">
        <f t="shared" ca="1" si="3"/>
        <v/>
      </c>
      <c r="U48" s="381">
        <f ca="1">IF('２個別表'!$BH48&gt;0,'２個別表'!$BH48,0)</f>
        <v>0</v>
      </c>
      <c r="V48" s="220">
        <f ca="1">IF('２個別表'!$BJ48&lt;&gt;"",1,0)</f>
        <v>0</v>
      </c>
      <c r="W48" s="206">
        <f ca="1">IF(AND($Q48=1,$V48=1),'２個別表'!$CF48,0)</f>
        <v>0</v>
      </c>
      <c r="X48" s="219">
        <f t="shared" ca="1" si="4"/>
        <v>0</v>
      </c>
      <c r="Y48" s="220" t="str">
        <f ca="1">IF(1&lt;='２個別表'!$F48,'２個別表'!$BV48,"")</f>
        <v/>
      </c>
      <c r="Z48" s="220">
        <f ca="1">IF(1&lt;='２個別表'!$F48,'２個別表'!$CG48,0)</f>
        <v>0</v>
      </c>
      <c r="AA48" s="220">
        <f ca="1">IF(OR(0&lt;'２個別表'!$BZ48,0&lt;SUM('２個別表'!$CC48:$CD48)),1,0)</f>
        <v>1</v>
      </c>
      <c r="AB48" s="207">
        <f ca="1">IF(1&lt;='２個別表'!$F48,'２個別表'!$BX48,0)</f>
        <v>0</v>
      </c>
      <c r="AC48" s="207" t="str">
        <f ca="1">IF('２個別表'!$BX48&gt;0,IF(AND('２個別表'!$BV48=1,'２個別表'!$CG48="控除不可"),'２個別表'!$BX48,IF(AND('２個別表'!$BV48=1,'２個別表'!$CG48="80%控除対象"),ROUNDUP('２個別表'!$BX48*102/110,0),IF(AND('２個別表'!$BV48=1,'２個別表'!$CG48="全額控除"),ROUNDUP('２個別表'!$BX48*100/110,0),IF(OR('２個別表'!$BV48=2,'２個別表'!$BV48=3),'２個別表'!$BX48,'２個別表'!$BX48)))),"")</f>
        <v/>
      </c>
      <c r="AD48" s="221" t="str">
        <f ca="1">IF('２個別表'!$W48=1,3,IF(AND('２個別表'!$W48=2,AND(19&lt;='２個別表'!$AO48,'２個別表'!$AO48&lt;=23)),2,IF(AND('２個別表'!$W48=2,OR(AND(1&lt;='２個別表'!$AO48,'２個別表'!$AO48&lt;=18),AND(24&lt;='２個別表'!$AO48,'２個別表'!$AO48&lt;=25))),1,"判定不能")))</f>
        <v>判定不能</v>
      </c>
      <c r="AE48" s="228">
        <f t="shared" ca="1" si="5"/>
        <v>0</v>
      </c>
      <c r="AF48" s="204" t="str">
        <f t="shared" ca="1" si="6"/>
        <v/>
      </c>
      <c r="AG48" s="207" t="str">
        <f ca="1">IF(AND($AD48=1,$U48&gt;0,$V48=1),ROUNDDOWN($AC48*1/2-'２個別表'!$CF48*1/2,0),"")</f>
        <v/>
      </c>
      <c r="AH48" s="207" t="str">
        <f t="shared" ca="1" si="26"/>
        <v/>
      </c>
      <c r="AI48" s="230" t="str">
        <f ca="1">IF(AND($AD48=1,$Q48=1),IF($AB48&gt;0,'２個別表'!$BX48-'２個別表'!$BZ48-'２個別表'!$CF48-'２個別表'!$CC48-'２個別表'!$CD48-'２個別表'!$CE48,0),"")</f>
        <v/>
      </c>
      <c r="AJ48" s="222">
        <f t="shared" ca="1" si="8"/>
        <v>0</v>
      </c>
      <c r="AK48" s="218" t="str">
        <f ca="1">IF($AD48=1,IF('２個別表'!$AQ48=1,1,IF('２個別表'!AQ48="","",)),"")</f>
        <v/>
      </c>
      <c r="AL48" s="207" t="str">
        <f ca="1">IF($AJ48=1,IF($AK48=1,'２個別表'!BU48,""),"")</f>
        <v/>
      </c>
      <c r="AM48" s="204" t="str">
        <f t="shared" ca="1" si="9"/>
        <v/>
      </c>
      <c r="AN48" s="223" t="str">
        <f ca="1">IF($AJ48=1,IF($AK48=1,ROUNDDOWN('２個別表'!$BX48-'２個別表'!$BZ48-'２個別表'!$CC48-'２個別表'!$CD48-'２個別表'!$CE48-'２個別表'!$CF48,0),""),"")</f>
        <v/>
      </c>
      <c r="AO48" s="222">
        <f t="shared" ca="1" si="0"/>
        <v>0</v>
      </c>
      <c r="AP48" s="218">
        <f t="shared" ca="1" si="10"/>
        <v>0</v>
      </c>
      <c r="AQ48" s="218">
        <f t="shared" ca="1" si="11"/>
        <v>0</v>
      </c>
      <c r="AR48" s="213">
        <f ca="1">IF('２個別表'!$AC48=1,1,0)</f>
        <v>0</v>
      </c>
      <c r="AS48" s="204" t="str">
        <f t="shared" ca="1" si="12"/>
        <v/>
      </c>
      <c r="AT48" s="204" t="str">
        <f t="shared" ca="1" si="13"/>
        <v/>
      </c>
      <c r="AU48" s="230" t="str">
        <f ca="1">IF($AD48=1,IF($AQ48=1,ROUNDDOWN('２個別表'!$BX48-'２個別表'!$BZ48-'２個別表'!$CC48-'２個別表'!$CD48-'２個別表'!$CE48-'２個別表'!$CF48,0),""),"")</f>
        <v/>
      </c>
      <c r="AV48" s="391">
        <f t="shared" ca="1" si="14"/>
        <v>0</v>
      </c>
      <c r="AW48" s="401" t="str">
        <f t="shared" ca="1" si="15"/>
        <v>-</v>
      </c>
      <c r="AX48" s="228">
        <f ca="1">IF($AD48=2,IF('２個別表'!$BS48=1,1,0),0)</f>
        <v>0</v>
      </c>
      <c r="AY48" s="213" t="str">
        <f t="shared" ca="1" si="16"/>
        <v/>
      </c>
      <c r="AZ48" s="409" t="str">
        <f ca="1">IF(AND($AD48=2,$AX48=1),'２個別表'!$BX48-('２個別表'!$BZ48+'２個別表'!$CC48+'２個別表'!$CD48+'２個別表'!$CE48+'２個別表'!$CF48),"")</f>
        <v/>
      </c>
      <c r="BA48" s="228">
        <f ca="1">IF($AD48=2,IF('２個別表'!$BS48&lt;&gt;1,1,0),0)</f>
        <v>0</v>
      </c>
      <c r="BB48" s="404">
        <f t="shared" ca="1" si="17"/>
        <v>0</v>
      </c>
      <c r="BC48" s="207" t="str">
        <f ca="1">IF(AND($AD48=2,$BA48=1),'２個別表'!$BT48,"")</f>
        <v/>
      </c>
      <c r="BD48" s="207" t="str">
        <f t="shared" ca="1" si="18"/>
        <v/>
      </c>
      <c r="BE48" s="207" t="str">
        <f ca="1">IF(AND($AD48=2,$BA48=1),'２個別表'!$BW48-('２個別表'!$BZ48+'２個別表'!$CC48+'２個別表'!$CD48+'２個別表'!$CE48+'２個別表'!$CF48),"")</f>
        <v/>
      </c>
      <c r="BF48" s="207" t="str">
        <f ca="1">IF(AND($AD48=2,$BA48=1),'２個別表'!$CC48+'２個別表'!$CD48,"")</f>
        <v/>
      </c>
      <c r="BG48" s="406" t="str">
        <f ca="1">IF($BB48=1,IF(SUM('２個別表'!$BY48,'２個別表'!$CF48*0.5)&lt;='２個別表'!$BX48*0.5,"〇","×"),"")</f>
        <v/>
      </c>
      <c r="BH48" s="405">
        <f t="shared" ca="1" si="19"/>
        <v>0</v>
      </c>
      <c r="BI48" s="229" t="str">
        <f ca="1">IF($AD48=2,IF($AX48=1,IF('２個別表'!$AO48=23,"〇","×"),IF(OR('２個別表'!$AO48&lt;19,'２個別表'!$AO48&gt;23),"",IF($BH48&lt;='２個別表'!$BT48,"〇","×"))),"-")</f>
        <v>-</v>
      </c>
      <c r="BJ48" s="414" t="str">
        <f t="shared" ca="1" si="20"/>
        <v>-</v>
      </c>
      <c r="BK48" s="228">
        <f t="shared" ca="1" si="21"/>
        <v>0</v>
      </c>
      <c r="BL48" s="229" t="str">
        <f ca="1">IF($AD48=3,IF(1&lt;='２個別表'!$F48,IF('２個別表'!$W48=1,"〇","×"),""),"")</f>
        <v/>
      </c>
      <c r="BM48" s="209" t="str">
        <f ca="1">IF(AD48=3,IF(AND(OR('２個別表'!BF48="附帯施設",AND(1&lt;='２個別表'!AO48,'２個別表'!AO48&lt;=3)),'２個別表'!BM48&lt;&gt;"",'２個別表'!BN48&lt;&gt;""),1,IF(AND(OR('２個別表'!BF48="附帯施設",AND(1&lt;='２個別表'!AO48,'２個別表'!AO48&lt;=3)),OR('２個別表'!BM48="",'２個別表'!BN48="")),"×",0)),"")</f>
        <v/>
      </c>
      <c r="BN48" s="229" t="str">
        <f ca="1">IF($AD48=3,IF('２個別表'!$BX48&gt;=500000,"〇","×"),"")</f>
        <v/>
      </c>
      <c r="BO48" s="204" t="str">
        <f ca="1">IF(AD48=3,'２個別表'!BY48,"")</f>
        <v/>
      </c>
      <c r="BP48" s="204" t="str">
        <f ca="1">IF(AD48=3,IF(COUNTIF('２個別表'!$Z$11:'２個別表'!Z48,'２個別表'!Z48)=1,BO48,SUMIF('２個別表'!$Z$11:$Z$510,'２個別表'!Z48,$BO$11:$BO$239)),"")</f>
        <v/>
      </c>
      <c r="BQ48" s="213" t="str">
        <f t="shared" ca="1" si="27"/>
        <v/>
      </c>
      <c r="BR48" s="207" t="str">
        <f t="shared" ca="1" si="23"/>
        <v/>
      </c>
      <c r="BS48" s="483" t="str">
        <f ca="1">IF($AD48=3,'２個別表'!$BX48-('２個別表'!$BZ48+'２個別表'!$CC48+'２個別表'!$CD48+'２個別表'!$CE48+'２個別表'!$CF48),"")</f>
        <v/>
      </c>
      <c r="BT48" s="486">
        <f t="shared" ca="1" si="28"/>
        <v>0</v>
      </c>
      <c r="BU48" s="480" t="str">
        <f t="shared" ca="1" si="24"/>
        <v/>
      </c>
    </row>
    <row r="49" spans="1:73">
      <c r="A49" s="770" t="str">
        <f t="shared" ca="1" si="1"/>
        <v>石川県</v>
      </c>
      <c r="B49" s="773">
        <f ca="1">'２個別表'!Q49</f>
        <v>39</v>
      </c>
      <c r="C49" s="774" t="str">
        <f>'２個別表'!$R49</f>
        <v>石川県</v>
      </c>
      <c r="D49" s="774" t="str">
        <f ca="1">'２個別表'!$S49</f>
        <v/>
      </c>
      <c r="E49" s="774" t="str">
        <f ca="1">'２個別表'!$T49</f>
        <v/>
      </c>
      <c r="F49" s="719" t="str">
        <f ca="1">'２個別表'!$W49</f>
        <v/>
      </c>
      <c r="G49" s="719" t="str">
        <f ca="1">IF($F49=1,IF(SUMIF('（様式１号）１総括表'!$B$16:$B$25,A49,'（様式１号）１総括表'!$A$16:$A$25)&gt;0,"〇","✕"),"-")</f>
        <v>-</v>
      </c>
      <c r="H49" s="716" t="str">
        <f ca="1">IF('２個別表'!$Y49=1,IF('２個別表'!$AC49=1,"〇","×"),IF(AND(2&lt;='２個別表'!$AC49,'２個別表'!$AC49&lt;=5),"〇","×"))</f>
        <v>×</v>
      </c>
      <c r="I49" s="716" t="str">
        <f t="shared" ca="1" si="2"/>
        <v>×</v>
      </c>
      <c r="J49" s="207" t="str">
        <f ca="1">'２個別表'!$Z49</f>
        <v/>
      </c>
      <c r="K49" s="207">
        <f ca="1">'２個別表'!$AK49</f>
        <v>0</v>
      </c>
      <c r="L49" s="207" t="str">
        <f ca="1">IF('２個別表'!$AL49=1,1,"")</f>
        <v/>
      </c>
      <c r="M49" s="207" t="str">
        <f ca="1">IF('２個別表'!$AL49="","",IF('２個別表'!$AL49=1,IF(OR('２個別表'!$AM49=1,'２個別表'!$AN49=1),"〇","×")))</f>
        <v/>
      </c>
      <c r="N49" s="204" t="str">
        <f ca="1">'２個別表'!AT49</f>
        <v/>
      </c>
      <c r="O49" s="220" t="str">
        <f ca="1">IF(1&lt;='２個別表'!$F49,IF(AND(1&lt;='２個別表'!$AO49,'２個別表'!$AO49&lt;=3),1,0),"")</f>
        <v/>
      </c>
      <c r="P49" s="229">
        <f ca="1">IF($O49=1,IF(AND('２個別表'!$BF49&lt;&gt;"",AND('２個別表'!$BI49&lt;&gt;1,'２個別表'!$BJ49)),0,1),0)</f>
        <v>0</v>
      </c>
      <c r="Q49" s="220">
        <f ca="1">IF('２個別表'!$BF49&lt;&gt;"",1,0)</f>
        <v>0</v>
      </c>
      <c r="R49" s="220" t="str">
        <f ca="1">IF($Q49=1,IF('２個別表'!$BI49=1,1,0),"")</f>
        <v/>
      </c>
      <c r="S49" s="220" t="str">
        <f ca="1">IF($R49=1,IF('２個別表'!$BJ49&lt;&gt;"","〇","×"),"")</f>
        <v/>
      </c>
      <c r="T49" s="220" t="str">
        <f t="shared" ca="1" si="3"/>
        <v/>
      </c>
      <c r="U49" s="381">
        <f ca="1">IF('２個別表'!$BH49&gt;0,'２個別表'!$BH49,0)</f>
        <v>0</v>
      </c>
      <c r="V49" s="220">
        <f ca="1">IF('２個別表'!$BJ49&lt;&gt;"",1,0)</f>
        <v>0</v>
      </c>
      <c r="W49" s="206">
        <f ca="1">IF(AND($Q49=1,$V49=1),'２個別表'!$CF49,0)</f>
        <v>0</v>
      </c>
      <c r="X49" s="219">
        <f t="shared" ca="1" si="4"/>
        <v>0</v>
      </c>
      <c r="Y49" s="220" t="str">
        <f ca="1">IF(1&lt;='２個別表'!$F49,'２個別表'!$BV49,"")</f>
        <v/>
      </c>
      <c r="Z49" s="220">
        <f ca="1">IF(1&lt;='２個別表'!$F49,'２個別表'!$CG49,0)</f>
        <v>0</v>
      </c>
      <c r="AA49" s="220">
        <f ca="1">IF(OR(0&lt;'２個別表'!$BZ49,0&lt;SUM('２個別表'!$CC49:$CD49)),1,0)</f>
        <v>1</v>
      </c>
      <c r="AB49" s="207">
        <f ca="1">IF(1&lt;='２個別表'!$F49,'２個別表'!$BX49,0)</f>
        <v>0</v>
      </c>
      <c r="AC49" s="207" t="str">
        <f ca="1">IF('２個別表'!$BX49&gt;0,IF(AND('２個別表'!$BV49=1,'２個別表'!$CG49="控除不可"),'２個別表'!$BX49,IF(AND('２個別表'!$BV49=1,'２個別表'!$CG49="80%控除対象"),ROUNDUP('２個別表'!$BX49*102/110,0),IF(AND('２個別表'!$BV49=1,'２個別表'!$CG49="全額控除"),ROUNDUP('２個別表'!$BX49*100/110,0),IF(OR('２個別表'!$BV49=2,'２個別表'!$BV49=3),'２個別表'!$BX49,'２個別表'!$BX49)))),"")</f>
        <v/>
      </c>
      <c r="AD49" s="221" t="str">
        <f ca="1">IF('２個別表'!$W49=1,3,IF(AND('２個別表'!$W49=2,AND(19&lt;='２個別表'!$AO49,'２個別表'!$AO49&lt;=23)),2,IF(AND('２個別表'!$W49=2,OR(AND(1&lt;='２個別表'!$AO49,'２個別表'!$AO49&lt;=18),AND(24&lt;='２個別表'!$AO49,'２個別表'!$AO49&lt;=25))),1,"判定不能")))</f>
        <v>判定不能</v>
      </c>
      <c r="AE49" s="228">
        <f t="shared" ca="1" si="5"/>
        <v>0</v>
      </c>
      <c r="AF49" s="204" t="str">
        <f t="shared" ca="1" si="6"/>
        <v/>
      </c>
      <c r="AG49" s="207" t="str">
        <f ca="1">IF(AND($AD49=1,$U49&gt;0,$V49=1),ROUNDDOWN($AC49*1/2-'２個別表'!$CF49*1/2,0),"")</f>
        <v/>
      </c>
      <c r="AH49" s="207" t="str">
        <f t="shared" ca="1" si="26"/>
        <v/>
      </c>
      <c r="AI49" s="230" t="str">
        <f ca="1">IF(AND($AD49=1,$Q49=1),IF($AB49&gt;0,'２個別表'!$BX49-'２個別表'!$BZ49-'２個別表'!$CF49-'２個別表'!$CC49-'２個別表'!$CD49-'２個別表'!$CE49,0),"")</f>
        <v/>
      </c>
      <c r="AJ49" s="222">
        <f t="shared" ca="1" si="8"/>
        <v>0</v>
      </c>
      <c r="AK49" s="218" t="str">
        <f ca="1">IF($AD49=1,IF('２個別表'!$AQ49=1,1,IF('２個別表'!AQ49="","",)),"")</f>
        <v/>
      </c>
      <c r="AL49" s="207" t="str">
        <f ca="1">IF($AJ49=1,IF($AK49=1,'２個別表'!BU49,""),"")</f>
        <v/>
      </c>
      <c r="AM49" s="204" t="str">
        <f t="shared" ca="1" si="9"/>
        <v/>
      </c>
      <c r="AN49" s="223" t="str">
        <f ca="1">IF($AJ49=1,IF($AK49=1,ROUNDDOWN('２個別表'!$BX49-'２個別表'!$BZ49-'２個別表'!$CC49-'２個別表'!$CD49-'２個別表'!$CE49-'２個別表'!$CF49,0),""),"")</f>
        <v/>
      </c>
      <c r="AO49" s="222">
        <f t="shared" ca="1" si="0"/>
        <v>0</v>
      </c>
      <c r="AP49" s="218">
        <f t="shared" ca="1" si="10"/>
        <v>0</v>
      </c>
      <c r="AQ49" s="218">
        <f t="shared" ca="1" si="11"/>
        <v>0</v>
      </c>
      <c r="AR49" s="213">
        <f ca="1">IF('２個別表'!$AC49=1,1,0)</f>
        <v>0</v>
      </c>
      <c r="AS49" s="204" t="str">
        <f t="shared" ca="1" si="12"/>
        <v/>
      </c>
      <c r="AT49" s="204" t="str">
        <f t="shared" ca="1" si="13"/>
        <v/>
      </c>
      <c r="AU49" s="230" t="str">
        <f ca="1">IF($AD49=1,IF($AQ49=1,ROUNDDOWN('２個別表'!$BX49-'２個別表'!$BZ49-'２個別表'!$CC49-'２個別表'!$CD49-'２個別表'!$CE49-'２個別表'!$CF49,0),""),"")</f>
        <v/>
      </c>
      <c r="AV49" s="391">
        <f t="shared" ca="1" si="14"/>
        <v>0</v>
      </c>
      <c r="AW49" s="401" t="str">
        <f t="shared" ca="1" si="15"/>
        <v>-</v>
      </c>
      <c r="AX49" s="228">
        <f ca="1">IF($AD49=2,IF('２個別表'!$BS49=1,1,0),0)</f>
        <v>0</v>
      </c>
      <c r="AY49" s="213" t="str">
        <f t="shared" ca="1" si="16"/>
        <v/>
      </c>
      <c r="AZ49" s="409" t="str">
        <f ca="1">IF(AND($AD49=2,$AX49=1),'２個別表'!$BX49-('２個別表'!$BZ49+'２個別表'!$CC49+'２個別表'!$CD49+'２個別表'!$CE49+'２個別表'!$CF49),"")</f>
        <v/>
      </c>
      <c r="BA49" s="228">
        <f ca="1">IF($AD49=2,IF('２個別表'!$BS49&lt;&gt;1,1,0),0)</f>
        <v>0</v>
      </c>
      <c r="BB49" s="404">
        <f t="shared" ca="1" si="17"/>
        <v>0</v>
      </c>
      <c r="BC49" s="207" t="str">
        <f ca="1">IF(AND($AD49=2,$BA49=1),'２個別表'!$BT49,"")</f>
        <v/>
      </c>
      <c r="BD49" s="207" t="str">
        <f t="shared" ca="1" si="18"/>
        <v/>
      </c>
      <c r="BE49" s="207" t="str">
        <f ca="1">IF(AND($AD49=2,$BA49=1),'２個別表'!$BW49-('２個別表'!$BZ49+'２個別表'!$CC49+'２個別表'!$CD49+'２個別表'!$CE49+'２個別表'!$CF49),"")</f>
        <v/>
      </c>
      <c r="BF49" s="207" t="str">
        <f ca="1">IF(AND($AD49=2,$BA49=1),'２個別表'!$CC49+'２個別表'!$CD49,"")</f>
        <v/>
      </c>
      <c r="BG49" s="406" t="str">
        <f ca="1">IF($BB49=1,IF(SUM('２個別表'!$BY49,'２個別表'!$CF49*0.5)&lt;='２個別表'!$BX49*0.5,"〇","×"),"")</f>
        <v/>
      </c>
      <c r="BH49" s="405">
        <f t="shared" ca="1" si="19"/>
        <v>0</v>
      </c>
      <c r="BI49" s="229" t="str">
        <f ca="1">IF($AD49=2,IF($AX49=1,IF('２個別表'!$AO49=23,"〇","×"),IF(OR('２個別表'!$AO49&lt;19,'２個別表'!$AO49&gt;23),"",IF($BH49&lt;='２個別表'!$BT49,"〇","×"))),"-")</f>
        <v>-</v>
      </c>
      <c r="BJ49" s="414" t="str">
        <f t="shared" ca="1" si="20"/>
        <v>-</v>
      </c>
      <c r="BK49" s="228">
        <f t="shared" ca="1" si="21"/>
        <v>0</v>
      </c>
      <c r="BL49" s="229" t="str">
        <f ca="1">IF($AD49=3,IF(1&lt;='２個別表'!$F49,IF('２個別表'!$W49=1,"〇","×"),""),"")</f>
        <v/>
      </c>
      <c r="BM49" s="209" t="str">
        <f ca="1">IF(AD49=3,IF(AND(OR('２個別表'!BF49="附帯施設",AND(1&lt;='２個別表'!AO49,'２個別表'!AO49&lt;=3)),'２個別表'!BM49&lt;&gt;"",'２個別表'!BN49&lt;&gt;""),1,IF(AND(OR('２個別表'!BF49="附帯施設",AND(1&lt;='２個別表'!AO49,'２個別表'!AO49&lt;=3)),OR('２個別表'!BM49="",'２個別表'!BN49="")),"×",0)),"")</f>
        <v/>
      </c>
      <c r="BN49" s="229" t="str">
        <f ca="1">IF($AD49=3,IF('２個別表'!$BX49&gt;=500000,"〇","×"),"")</f>
        <v/>
      </c>
      <c r="BO49" s="204" t="str">
        <f ca="1">IF(AD49=3,'２個別表'!BY49,"")</f>
        <v/>
      </c>
      <c r="BP49" s="204" t="str">
        <f ca="1">IF(AD49=3,IF(COUNTIF('２個別表'!$Z$11:'２個別表'!Z49,'２個別表'!Z49)=1,BO49,SUMIF('２個別表'!$Z$11:$Z$510,'２個別表'!Z49,$BO$11:$BO$239)),"")</f>
        <v/>
      </c>
      <c r="BQ49" s="213" t="str">
        <f t="shared" ca="1" si="27"/>
        <v/>
      </c>
      <c r="BR49" s="207" t="str">
        <f t="shared" ca="1" si="23"/>
        <v/>
      </c>
      <c r="BS49" s="483" t="str">
        <f ca="1">IF($AD49=3,'２個別表'!$BX49-('２個別表'!$BZ49+'２個別表'!$CC49+'２個別表'!$CD49+'２個別表'!$CE49+'２個別表'!$CF49),"")</f>
        <v/>
      </c>
      <c r="BT49" s="486">
        <f t="shared" ca="1" si="28"/>
        <v>0</v>
      </c>
      <c r="BU49" s="480" t="str">
        <f t="shared" ca="1" si="24"/>
        <v/>
      </c>
    </row>
    <row r="50" spans="1:73">
      <c r="A50" s="770" t="str">
        <f t="shared" ca="1" si="1"/>
        <v>石川県</v>
      </c>
      <c r="B50" s="773">
        <f ca="1">'２個別表'!Q50</f>
        <v>40</v>
      </c>
      <c r="C50" s="774" t="str">
        <f>'２個別表'!$R50</f>
        <v>石川県</v>
      </c>
      <c r="D50" s="774" t="str">
        <f ca="1">'２個別表'!$S50</f>
        <v/>
      </c>
      <c r="E50" s="774" t="str">
        <f ca="1">'２個別表'!$T50</f>
        <v/>
      </c>
      <c r="F50" s="719" t="str">
        <f ca="1">'２個別表'!$W50</f>
        <v/>
      </c>
      <c r="G50" s="719" t="str">
        <f ca="1">IF($F50=1,IF(SUMIF('（様式１号）１総括表'!$B$16:$B$25,A50,'（様式１号）１総括表'!$A$16:$A$25)&gt;0,"〇","✕"),"-")</f>
        <v>-</v>
      </c>
      <c r="H50" s="716" t="str">
        <f ca="1">IF('２個別表'!$Y50=1,IF('２個別表'!$AC50=1,"〇","×"),IF(AND(2&lt;='２個別表'!$AC50,'２個別表'!$AC50&lt;=5),"〇","×"))</f>
        <v>×</v>
      </c>
      <c r="I50" s="716" t="str">
        <f t="shared" ca="1" si="2"/>
        <v>×</v>
      </c>
      <c r="J50" s="207" t="str">
        <f ca="1">'２個別表'!$Z50</f>
        <v/>
      </c>
      <c r="K50" s="207">
        <f ca="1">'２個別表'!$AK50</f>
        <v>0</v>
      </c>
      <c r="L50" s="207" t="str">
        <f ca="1">IF('２個別表'!$AL50=1,1,"")</f>
        <v/>
      </c>
      <c r="M50" s="207" t="str">
        <f ca="1">IF('２個別表'!$AL50="","",IF('２個別表'!$AL50=1,IF(OR('２個別表'!$AM50=1,'２個別表'!$AN50=1),"〇","×")))</f>
        <v/>
      </c>
      <c r="N50" s="204" t="str">
        <f ca="1">'２個別表'!AT50</f>
        <v/>
      </c>
      <c r="O50" s="220" t="str">
        <f ca="1">IF(1&lt;='２個別表'!$F50,IF(AND(1&lt;='２個別表'!$AO50,'２個別表'!$AO50&lt;=3),1,0),"")</f>
        <v/>
      </c>
      <c r="P50" s="229">
        <f ca="1">IF($O50=1,IF(AND('２個別表'!$BF50&lt;&gt;"",AND('２個別表'!$BI50&lt;&gt;1,'２個別表'!$BJ50)),0,1),0)</f>
        <v>0</v>
      </c>
      <c r="Q50" s="220">
        <f ca="1">IF('２個別表'!$BF50&lt;&gt;"",1,0)</f>
        <v>0</v>
      </c>
      <c r="R50" s="220" t="str">
        <f ca="1">IF($Q50=1,IF('２個別表'!$BI50=1,1,0),"")</f>
        <v/>
      </c>
      <c r="S50" s="220" t="str">
        <f ca="1">IF($R50=1,IF('２個別表'!$BJ50&lt;&gt;"","〇","×"),"")</f>
        <v/>
      </c>
      <c r="T50" s="220" t="str">
        <f t="shared" ca="1" si="3"/>
        <v/>
      </c>
      <c r="U50" s="381">
        <f ca="1">IF('２個別表'!$BH50&gt;0,'２個別表'!$BH50,0)</f>
        <v>0</v>
      </c>
      <c r="V50" s="220">
        <f ca="1">IF('２個別表'!$BJ50&lt;&gt;"",1,0)</f>
        <v>0</v>
      </c>
      <c r="W50" s="206">
        <f ca="1">IF(AND($Q50=1,$V50=1),'２個別表'!$CF50,0)</f>
        <v>0</v>
      </c>
      <c r="X50" s="219">
        <f t="shared" ca="1" si="4"/>
        <v>0</v>
      </c>
      <c r="Y50" s="220" t="str">
        <f ca="1">IF(1&lt;='２個別表'!$F50,'２個別表'!$BV50,"")</f>
        <v/>
      </c>
      <c r="Z50" s="220">
        <f ca="1">IF(1&lt;='２個別表'!$F50,'２個別表'!$CG50,0)</f>
        <v>0</v>
      </c>
      <c r="AA50" s="220">
        <f ca="1">IF(OR(0&lt;'２個別表'!$BZ50,0&lt;SUM('２個別表'!$CC50:$CD50)),1,0)</f>
        <v>1</v>
      </c>
      <c r="AB50" s="207">
        <f ca="1">IF(1&lt;='２個別表'!$F50,'２個別表'!$BX50,0)</f>
        <v>0</v>
      </c>
      <c r="AC50" s="207" t="str">
        <f ca="1">IF('２個別表'!$BX50&gt;0,IF(AND('２個別表'!$BV50=1,'２個別表'!$CG50="控除不可"),'２個別表'!$BX50,IF(AND('２個別表'!$BV50=1,'２個別表'!$CG50="80%控除対象"),ROUNDUP('２個別表'!$BX50*102/110,0),IF(AND('２個別表'!$BV50=1,'２個別表'!$CG50="全額控除"),ROUNDUP('２個別表'!$BX50*100/110,0),IF(OR('２個別表'!$BV50=2,'２個別表'!$BV50=3),'２個別表'!$BX50,'２個別表'!$BX50)))),"")</f>
        <v/>
      </c>
      <c r="AD50" s="221" t="str">
        <f ca="1">IF('２個別表'!$W50=1,3,IF(AND('２個別表'!$W50=2,AND(19&lt;='２個別表'!$AO50,'２個別表'!$AO50&lt;=23)),2,IF(AND('２個別表'!$W50=2,OR(AND(1&lt;='２個別表'!$AO50,'２個別表'!$AO50&lt;=18),AND(24&lt;='２個別表'!$AO50,'２個別表'!$AO50&lt;=25))),1,"判定不能")))</f>
        <v>判定不能</v>
      </c>
      <c r="AE50" s="228">
        <f t="shared" ca="1" si="5"/>
        <v>0</v>
      </c>
      <c r="AF50" s="204" t="str">
        <f t="shared" ca="1" si="6"/>
        <v/>
      </c>
      <c r="AG50" s="207" t="str">
        <f ca="1">IF(AND($AD50=1,$U50&gt;0,$V50=1),ROUNDDOWN($AC50*1/2-'２個別表'!$CF50*1/2,0),"")</f>
        <v/>
      </c>
      <c r="AH50" s="207" t="str">
        <f t="shared" ca="1" si="26"/>
        <v/>
      </c>
      <c r="AI50" s="230" t="str">
        <f ca="1">IF(AND($AD50=1,$Q50=1),IF($AB50&gt;0,'２個別表'!$BX50-'２個別表'!$BZ50-'２個別表'!$CF50-'２個別表'!$CC50-'２個別表'!$CD50-'２個別表'!$CE50,0),"")</f>
        <v/>
      </c>
      <c r="AJ50" s="222">
        <f t="shared" ca="1" si="8"/>
        <v>0</v>
      </c>
      <c r="AK50" s="218" t="str">
        <f ca="1">IF($AD50=1,IF('２個別表'!$AQ50=1,1,IF('２個別表'!AQ50="","",)),"")</f>
        <v/>
      </c>
      <c r="AL50" s="207" t="str">
        <f ca="1">IF($AJ50=1,IF($AK50=1,'２個別表'!BU50,""),"")</f>
        <v/>
      </c>
      <c r="AM50" s="204" t="str">
        <f t="shared" ca="1" si="9"/>
        <v/>
      </c>
      <c r="AN50" s="223" t="str">
        <f ca="1">IF($AJ50=1,IF($AK50=1,ROUNDDOWN('２個別表'!$BX50-'２個別表'!$BZ50-'２個別表'!$CC50-'２個別表'!$CD50-'２個別表'!$CE50-'２個別表'!$CF50,0),""),"")</f>
        <v/>
      </c>
      <c r="AO50" s="222">
        <f t="shared" ca="1" si="0"/>
        <v>0</v>
      </c>
      <c r="AP50" s="218">
        <f t="shared" ca="1" si="10"/>
        <v>0</v>
      </c>
      <c r="AQ50" s="218">
        <f t="shared" ca="1" si="11"/>
        <v>0</v>
      </c>
      <c r="AR50" s="213">
        <f ca="1">IF('２個別表'!$AC50=1,1,0)</f>
        <v>0</v>
      </c>
      <c r="AS50" s="204" t="str">
        <f t="shared" ca="1" si="12"/>
        <v/>
      </c>
      <c r="AT50" s="204" t="str">
        <f t="shared" ca="1" si="13"/>
        <v/>
      </c>
      <c r="AU50" s="230" t="str">
        <f ca="1">IF($AD50=1,IF($AQ50=1,ROUNDDOWN('２個別表'!$BX50-'２個別表'!$BZ50-'２個別表'!$CC50-'２個別表'!$CD50-'２個別表'!$CE50-'２個別表'!$CF50,0),""),"")</f>
        <v/>
      </c>
      <c r="AV50" s="391">
        <f t="shared" ca="1" si="14"/>
        <v>0</v>
      </c>
      <c r="AW50" s="401" t="str">
        <f t="shared" ca="1" si="15"/>
        <v>-</v>
      </c>
      <c r="AX50" s="228">
        <f ca="1">IF($AD50=2,IF('２個別表'!$BS50=1,1,0),0)</f>
        <v>0</v>
      </c>
      <c r="AY50" s="213" t="str">
        <f t="shared" ca="1" si="16"/>
        <v/>
      </c>
      <c r="AZ50" s="409" t="str">
        <f ca="1">IF(AND($AD50=2,$AX50=1),'２個別表'!$BX50-('２個別表'!$BZ50+'２個別表'!$CC50+'２個別表'!$CD50+'２個別表'!$CE50+'２個別表'!$CF50),"")</f>
        <v/>
      </c>
      <c r="BA50" s="228">
        <f ca="1">IF($AD50=2,IF('２個別表'!$BS50&lt;&gt;1,1,0),0)</f>
        <v>0</v>
      </c>
      <c r="BB50" s="404">
        <f t="shared" ca="1" si="17"/>
        <v>0</v>
      </c>
      <c r="BC50" s="207" t="str">
        <f ca="1">IF(AND($AD50=2,$BA50=1),'２個別表'!$BT50,"")</f>
        <v/>
      </c>
      <c r="BD50" s="207" t="str">
        <f t="shared" ca="1" si="18"/>
        <v/>
      </c>
      <c r="BE50" s="207" t="str">
        <f ca="1">IF(AND($AD50=2,$BA50=1),'２個別表'!$BW50-('２個別表'!$BZ50+'２個別表'!$CC50+'２個別表'!$CD50+'２個別表'!$CE50+'２個別表'!$CF50),"")</f>
        <v/>
      </c>
      <c r="BF50" s="207" t="str">
        <f ca="1">IF(AND($AD50=2,$BA50=1),'２個別表'!$CC50+'２個別表'!$CD50,"")</f>
        <v/>
      </c>
      <c r="BG50" s="406" t="str">
        <f ca="1">IF($BB50=1,IF(SUM('２個別表'!$BY50,'２個別表'!$CF50*0.5)&lt;='２個別表'!$BX50*0.5,"〇","×"),"")</f>
        <v/>
      </c>
      <c r="BH50" s="405">
        <f t="shared" ca="1" si="19"/>
        <v>0</v>
      </c>
      <c r="BI50" s="229" t="str">
        <f ca="1">IF($AD50=2,IF($AX50=1,IF('２個別表'!$AO50=23,"〇","×"),IF(OR('２個別表'!$AO50&lt;19,'２個別表'!$AO50&gt;23),"",IF($BH50&lt;='２個別表'!$BT50,"〇","×"))),"-")</f>
        <v>-</v>
      </c>
      <c r="BJ50" s="414" t="str">
        <f t="shared" ca="1" si="20"/>
        <v>-</v>
      </c>
      <c r="BK50" s="228">
        <f t="shared" ca="1" si="21"/>
        <v>0</v>
      </c>
      <c r="BL50" s="229" t="str">
        <f ca="1">IF($AD50=3,IF(1&lt;='２個別表'!$F50,IF('２個別表'!$W50=1,"〇","×"),""),"")</f>
        <v/>
      </c>
      <c r="BM50" s="209" t="str">
        <f ca="1">IF(AD50=3,IF(AND(OR('２個別表'!BF50="附帯施設",AND(1&lt;='２個別表'!AO50,'２個別表'!AO50&lt;=3)),'２個別表'!BM50&lt;&gt;"",'２個別表'!BN50&lt;&gt;""),1,IF(AND(OR('２個別表'!BF50="附帯施設",AND(1&lt;='２個別表'!AO50,'２個別表'!AO50&lt;=3)),OR('２個別表'!BM50="",'２個別表'!BN50="")),"×",0)),"")</f>
        <v/>
      </c>
      <c r="BN50" s="229" t="str">
        <f ca="1">IF($AD50=3,IF('２個別表'!$BX50&gt;=500000,"〇","×"),"")</f>
        <v/>
      </c>
      <c r="BO50" s="204" t="str">
        <f ca="1">IF(AD50=3,'２個別表'!BY50,"")</f>
        <v/>
      </c>
      <c r="BP50" s="204" t="str">
        <f ca="1">IF(AD50=3,IF(COUNTIF('２個別表'!$Z$11:'２個別表'!Z50,'２個別表'!Z50)=1,BO50,SUMIF('２個別表'!$Z$11:$Z$510,'２個別表'!Z50,$BO$11:$BO$239)),"")</f>
        <v/>
      </c>
      <c r="BQ50" s="213" t="str">
        <f t="shared" ca="1" si="27"/>
        <v/>
      </c>
      <c r="BR50" s="207" t="str">
        <f t="shared" ca="1" si="23"/>
        <v/>
      </c>
      <c r="BS50" s="483" t="str">
        <f ca="1">IF($AD50=3,'２個別表'!$BX50-('２個別表'!$BZ50+'２個別表'!$CC50+'２個別表'!$CD50+'２個別表'!$CE50+'２個別表'!$CF50),"")</f>
        <v/>
      </c>
      <c r="BT50" s="486">
        <f t="shared" ca="1" si="28"/>
        <v>0</v>
      </c>
      <c r="BU50" s="480" t="str">
        <f t="shared" ca="1" si="24"/>
        <v/>
      </c>
    </row>
    <row r="51" spans="1:73">
      <c r="A51" s="770" t="str">
        <f t="shared" ca="1" si="1"/>
        <v>石川県</v>
      </c>
      <c r="B51" s="773">
        <f ca="1">'２個別表'!Q51</f>
        <v>41</v>
      </c>
      <c r="C51" s="774" t="str">
        <f>'２個別表'!$R51</f>
        <v>石川県</v>
      </c>
      <c r="D51" s="774" t="str">
        <f ca="1">'２個別表'!$S51</f>
        <v/>
      </c>
      <c r="E51" s="774" t="str">
        <f ca="1">'２個別表'!$T51</f>
        <v/>
      </c>
      <c r="F51" s="719" t="str">
        <f ca="1">'２個別表'!$W51</f>
        <v/>
      </c>
      <c r="G51" s="719" t="str">
        <f ca="1">IF($F51=1,IF(SUMIF('（様式１号）１総括表'!$B$16:$B$25,A51,'（様式１号）１総括表'!$A$16:$A$25)&gt;0,"〇","✕"),"-")</f>
        <v>-</v>
      </c>
      <c r="H51" s="716" t="str">
        <f ca="1">IF('２個別表'!$Y51=1,IF('２個別表'!$AC51=1,"〇","×"),IF(AND(2&lt;='２個別表'!$AC51,'２個別表'!$AC51&lt;=5),"〇","×"))</f>
        <v>×</v>
      </c>
      <c r="I51" s="716" t="str">
        <f t="shared" ca="1" si="2"/>
        <v>×</v>
      </c>
      <c r="J51" s="207" t="str">
        <f ca="1">'２個別表'!$Z51</f>
        <v/>
      </c>
      <c r="K51" s="207">
        <f ca="1">'２個別表'!$AK51</f>
        <v>0</v>
      </c>
      <c r="L51" s="207" t="str">
        <f ca="1">IF('２個別表'!$AL51=1,1,"")</f>
        <v/>
      </c>
      <c r="M51" s="207" t="str">
        <f ca="1">IF('２個別表'!$AL51="","",IF('２個別表'!$AL51=1,IF(OR('２個別表'!$AM51=1,'２個別表'!$AN51=1),"〇","×")))</f>
        <v/>
      </c>
      <c r="N51" s="204" t="str">
        <f ca="1">'２個別表'!AT51</f>
        <v/>
      </c>
      <c r="O51" s="220" t="str">
        <f ca="1">IF(1&lt;='２個別表'!$F51,IF(AND(1&lt;='２個別表'!$AO51,'２個別表'!$AO51&lt;=3),1,0),"")</f>
        <v/>
      </c>
      <c r="P51" s="229">
        <f ca="1">IF($O51=1,IF(AND('２個別表'!$BF51&lt;&gt;"",AND('２個別表'!$BI51&lt;&gt;1,'２個別表'!$BJ51)),0,1),0)</f>
        <v>0</v>
      </c>
      <c r="Q51" s="220">
        <f ca="1">IF('２個別表'!$BF51&lt;&gt;"",1,0)</f>
        <v>0</v>
      </c>
      <c r="R51" s="220" t="str">
        <f ca="1">IF($Q51=1,IF('２個別表'!$BI51=1,1,0),"")</f>
        <v/>
      </c>
      <c r="S51" s="220" t="str">
        <f ca="1">IF($R51=1,IF('２個別表'!$BJ51&lt;&gt;"","〇","×"),"")</f>
        <v/>
      </c>
      <c r="T51" s="220" t="str">
        <f t="shared" ca="1" si="3"/>
        <v/>
      </c>
      <c r="U51" s="381">
        <f ca="1">IF('２個別表'!$BH51&gt;0,'２個別表'!$BH51,0)</f>
        <v>0</v>
      </c>
      <c r="V51" s="220">
        <f ca="1">IF('２個別表'!$BJ51&lt;&gt;"",1,0)</f>
        <v>0</v>
      </c>
      <c r="W51" s="206">
        <f ca="1">IF(AND($Q51=1,$V51=1),'２個別表'!$CF51,0)</f>
        <v>0</v>
      </c>
      <c r="X51" s="219">
        <f t="shared" ca="1" si="4"/>
        <v>0</v>
      </c>
      <c r="Y51" s="220" t="str">
        <f ca="1">IF(1&lt;='２個別表'!$F51,'２個別表'!$BV51,"")</f>
        <v/>
      </c>
      <c r="Z51" s="220">
        <f ca="1">IF(1&lt;='２個別表'!$F51,'２個別表'!$CG51,0)</f>
        <v>0</v>
      </c>
      <c r="AA51" s="220">
        <f ca="1">IF(OR(0&lt;'２個別表'!$BZ51,0&lt;SUM('２個別表'!$CC51:$CD51)),1,0)</f>
        <v>1</v>
      </c>
      <c r="AB51" s="207">
        <f ca="1">IF(1&lt;='２個別表'!$F51,'２個別表'!$BX51,0)</f>
        <v>0</v>
      </c>
      <c r="AC51" s="207" t="str">
        <f ca="1">IF('２個別表'!$BX51&gt;0,IF(AND('２個別表'!$BV51=1,'２個別表'!$CG51="控除不可"),'２個別表'!$BX51,IF(AND('２個別表'!$BV51=1,'２個別表'!$CG51="80%控除対象"),ROUNDUP('２個別表'!$BX51*102/110,0),IF(AND('２個別表'!$BV51=1,'２個別表'!$CG51="全額控除"),ROUNDUP('２個別表'!$BX51*100/110,0),IF(OR('２個別表'!$BV51=2,'２個別表'!$BV51=3),'２個別表'!$BX51,'２個別表'!$BX51)))),"")</f>
        <v/>
      </c>
      <c r="AD51" s="221" t="str">
        <f ca="1">IF('２個別表'!$W51=1,3,IF(AND('２個別表'!$W51=2,AND(19&lt;='２個別表'!$AO51,'２個別表'!$AO51&lt;=23)),2,IF(AND('２個別表'!$W51=2,OR(AND(1&lt;='２個別表'!$AO51,'２個別表'!$AO51&lt;=18),AND(24&lt;='２個別表'!$AO51,'２個別表'!$AO51&lt;=25))),1,"判定不能")))</f>
        <v>判定不能</v>
      </c>
      <c r="AE51" s="228">
        <f t="shared" ca="1" si="5"/>
        <v>0</v>
      </c>
      <c r="AF51" s="204" t="str">
        <f t="shared" ca="1" si="6"/>
        <v/>
      </c>
      <c r="AG51" s="207" t="str">
        <f ca="1">IF(AND($AD51=1,$U51&gt;0,$V51=1),ROUNDDOWN($AC51*1/2-'２個別表'!$CF51*1/2,0),"")</f>
        <v/>
      </c>
      <c r="AH51" s="207" t="str">
        <f t="shared" ca="1" si="26"/>
        <v/>
      </c>
      <c r="AI51" s="230" t="str">
        <f ca="1">IF(AND($AD51=1,$Q51=1),IF($AB51&gt;0,'２個別表'!$BX51-'２個別表'!$BZ51-'２個別表'!$CF51-'２個別表'!$CC51-'２個別表'!$CD51-'２個別表'!$CE51,0),"")</f>
        <v/>
      </c>
      <c r="AJ51" s="222">
        <f t="shared" ca="1" si="8"/>
        <v>0</v>
      </c>
      <c r="AK51" s="218" t="str">
        <f ca="1">IF($AD51=1,IF('２個別表'!$AQ51=1,1,IF('２個別表'!AQ51="","",)),"")</f>
        <v/>
      </c>
      <c r="AL51" s="207" t="str">
        <f ca="1">IF($AJ51=1,IF($AK51=1,'２個別表'!BU51,""),"")</f>
        <v/>
      </c>
      <c r="AM51" s="204" t="str">
        <f t="shared" ca="1" si="9"/>
        <v/>
      </c>
      <c r="AN51" s="223" t="str">
        <f ca="1">IF($AJ51=1,IF($AK51=1,ROUNDDOWN('２個別表'!$BX51-'２個別表'!$BZ51-'２個別表'!$CC51-'２個別表'!$CD51-'２個別表'!$CE51-'２個別表'!$CF51,0),""),"")</f>
        <v/>
      </c>
      <c r="AO51" s="222">
        <f t="shared" ca="1" si="0"/>
        <v>0</v>
      </c>
      <c r="AP51" s="218">
        <f t="shared" ca="1" si="10"/>
        <v>0</v>
      </c>
      <c r="AQ51" s="218">
        <f t="shared" ca="1" si="11"/>
        <v>0</v>
      </c>
      <c r="AR51" s="213">
        <f ca="1">IF('２個別表'!$AC51=1,1,0)</f>
        <v>0</v>
      </c>
      <c r="AS51" s="204" t="str">
        <f t="shared" ca="1" si="12"/>
        <v/>
      </c>
      <c r="AT51" s="204" t="str">
        <f t="shared" ca="1" si="13"/>
        <v/>
      </c>
      <c r="AU51" s="230" t="str">
        <f ca="1">IF($AD51=1,IF($AQ51=1,ROUNDDOWN('２個別表'!$BX51-'２個別表'!$BZ51-'２個別表'!$CC51-'２個別表'!$CD51-'２個別表'!$CE51-'２個別表'!$CF51,0),""),"")</f>
        <v/>
      </c>
      <c r="AV51" s="391">
        <f t="shared" ca="1" si="14"/>
        <v>0</v>
      </c>
      <c r="AW51" s="401" t="str">
        <f t="shared" ca="1" si="15"/>
        <v>-</v>
      </c>
      <c r="AX51" s="228">
        <f ca="1">IF($AD51=2,IF('２個別表'!$BS51=1,1,0),0)</f>
        <v>0</v>
      </c>
      <c r="AY51" s="213" t="str">
        <f t="shared" ca="1" si="16"/>
        <v/>
      </c>
      <c r="AZ51" s="409" t="str">
        <f ca="1">IF(AND($AD51=2,$AX51=1),'２個別表'!$BX51-('２個別表'!$BZ51+'２個別表'!$CC51+'２個別表'!$CD51+'２個別表'!$CE51+'２個別表'!$CF51),"")</f>
        <v/>
      </c>
      <c r="BA51" s="228">
        <f ca="1">IF($AD51=2,IF('２個別表'!$BS51&lt;&gt;1,1,0),0)</f>
        <v>0</v>
      </c>
      <c r="BB51" s="404">
        <f t="shared" ca="1" si="17"/>
        <v>0</v>
      </c>
      <c r="BC51" s="207" t="str">
        <f ca="1">IF(AND($AD51=2,$BA51=1),'２個別表'!$BT51,"")</f>
        <v/>
      </c>
      <c r="BD51" s="207" t="str">
        <f t="shared" ca="1" si="18"/>
        <v/>
      </c>
      <c r="BE51" s="207" t="str">
        <f ca="1">IF(AND($AD51=2,$BA51=1),'２個別表'!$BW51-('２個別表'!$BZ51+'２個別表'!$CC51+'２個別表'!$CD51+'２個別表'!$CE51+'２個別表'!$CF51),"")</f>
        <v/>
      </c>
      <c r="BF51" s="207" t="str">
        <f ca="1">IF(AND($AD51=2,$BA51=1),'２個別表'!$CC51+'２個別表'!$CD51,"")</f>
        <v/>
      </c>
      <c r="BG51" s="406" t="str">
        <f ca="1">IF($BB51=1,IF(SUM('２個別表'!$BY51,'２個別表'!$CF51*0.5)&lt;='２個別表'!$BX51*0.5,"〇","×"),"")</f>
        <v/>
      </c>
      <c r="BH51" s="405">
        <f t="shared" ca="1" si="19"/>
        <v>0</v>
      </c>
      <c r="BI51" s="229" t="str">
        <f ca="1">IF($AD51=2,IF($AX51=1,IF('２個別表'!$AO51=23,"〇","×"),IF(OR('２個別表'!$AO51&lt;19,'２個別表'!$AO51&gt;23),"",IF($BH51&lt;='２個別表'!$BT51,"〇","×"))),"-")</f>
        <v>-</v>
      </c>
      <c r="BJ51" s="414" t="str">
        <f t="shared" ca="1" si="20"/>
        <v>-</v>
      </c>
      <c r="BK51" s="228">
        <f t="shared" ca="1" si="21"/>
        <v>0</v>
      </c>
      <c r="BL51" s="229" t="str">
        <f ca="1">IF($AD51=3,IF(1&lt;='２個別表'!$F51,IF('２個別表'!$W51=1,"〇","×"),""),"")</f>
        <v/>
      </c>
      <c r="BM51" s="209" t="str">
        <f ca="1">IF(AD51=3,IF(AND(OR('２個別表'!BF51="附帯施設",AND(1&lt;='２個別表'!AO51,'２個別表'!AO51&lt;=3)),'２個別表'!BM51&lt;&gt;"",'２個別表'!BN51&lt;&gt;""),1,IF(AND(OR('２個別表'!BF51="附帯施設",AND(1&lt;='２個別表'!AO51,'２個別表'!AO51&lt;=3)),OR('２個別表'!BM51="",'２個別表'!BN51="")),"×",0)),"")</f>
        <v/>
      </c>
      <c r="BN51" s="229" t="str">
        <f ca="1">IF($AD51=3,IF('２個別表'!$BX51&gt;=500000,"〇","×"),"")</f>
        <v/>
      </c>
      <c r="BO51" s="204" t="str">
        <f ca="1">IF(AD51=3,'２個別表'!BY51,"")</f>
        <v/>
      </c>
      <c r="BP51" s="204" t="str">
        <f ca="1">IF(AD51=3,IF(COUNTIF('２個別表'!$Z$11:'２個別表'!Z51,'２個別表'!Z51)=1,BO51,SUMIF('２個別表'!$Z$11:$Z$510,'２個別表'!Z51,$BO$11:$BO$239)),"")</f>
        <v/>
      </c>
      <c r="BQ51" s="213" t="str">
        <f t="shared" ca="1" si="27"/>
        <v/>
      </c>
      <c r="BR51" s="207" t="str">
        <f t="shared" ca="1" si="23"/>
        <v/>
      </c>
      <c r="BS51" s="483" t="str">
        <f ca="1">IF($AD51=3,'２個別表'!$BX51-('２個別表'!$BZ51+'２個別表'!$CC51+'２個別表'!$CD51+'２個別表'!$CE51+'２個別表'!$CF51),"")</f>
        <v/>
      </c>
      <c r="BT51" s="486">
        <f t="shared" ca="1" si="28"/>
        <v>0</v>
      </c>
      <c r="BU51" s="480" t="str">
        <f t="shared" ca="1" si="24"/>
        <v/>
      </c>
    </row>
    <row r="52" spans="1:73">
      <c r="A52" s="770" t="str">
        <f t="shared" ca="1" si="1"/>
        <v>石川県</v>
      </c>
      <c r="B52" s="773">
        <f ca="1">'２個別表'!Q52</f>
        <v>42</v>
      </c>
      <c r="C52" s="774" t="str">
        <f>'２個別表'!$R52</f>
        <v>石川県</v>
      </c>
      <c r="D52" s="774" t="str">
        <f ca="1">'２個別表'!$S52</f>
        <v/>
      </c>
      <c r="E52" s="774" t="str">
        <f ca="1">'２個別表'!$T52</f>
        <v/>
      </c>
      <c r="F52" s="719" t="str">
        <f ca="1">'２個別表'!$W52</f>
        <v/>
      </c>
      <c r="G52" s="719" t="str">
        <f ca="1">IF($F52=1,IF(SUMIF('（様式１号）１総括表'!$B$16:$B$25,A52,'（様式１号）１総括表'!$A$16:$A$25)&gt;0,"〇","✕"),"-")</f>
        <v>-</v>
      </c>
      <c r="H52" s="716" t="str">
        <f ca="1">IF('２個別表'!$Y52=1,IF('２個別表'!$AC52=1,"〇","×"),IF(AND(2&lt;='２個別表'!$AC52,'２個別表'!$AC52&lt;=5),"〇","×"))</f>
        <v>×</v>
      </c>
      <c r="I52" s="716" t="str">
        <f t="shared" ca="1" si="2"/>
        <v>×</v>
      </c>
      <c r="J52" s="207" t="str">
        <f ca="1">'２個別表'!$Z52</f>
        <v/>
      </c>
      <c r="K52" s="207">
        <f ca="1">'２個別表'!$AK52</f>
        <v>0</v>
      </c>
      <c r="L52" s="207" t="str">
        <f ca="1">IF('２個別表'!$AL52=1,1,"")</f>
        <v/>
      </c>
      <c r="M52" s="207" t="str">
        <f ca="1">IF('２個別表'!$AL52="","",IF('２個別表'!$AL52=1,IF(OR('２個別表'!$AM52=1,'２個別表'!$AN52=1),"〇","×")))</f>
        <v/>
      </c>
      <c r="N52" s="204" t="str">
        <f ca="1">'２個別表'!AT52</f>
        <v/>
      </c>
      <c r="O52" s="220" t="str">
        <f ca="1">IF(1&lt;='２個別表'!$F52,IF(AND(1&lt;='２個別表'!$AO52,'２個別表'!$AO52&lt;=3),1,0),"")</f>
        <v/>
      </c>
      <c r="P52" s="229">
        <f ca="1">IF($O52=1,IF(AND('２個別表'!$BF52&lt;&gt;"",AND('２個別表'!$BI52&lt;&gt;1,'２個別表'!$BJ52)),0,1),0)</f>
        <v>0</v>
      </c>
      <c r="Q52" s="220">
        <f ca="1">IF('２個別表'!$BF52&lt;&gt;"",1,0)</f>
        <v>0</v>
      </c>
      <c r="R52" s="220" t="str">
        <f ca="1">IF($Q52=1,IF('２個別表'!$BI52=1,1,0),"")</f>
        <v/>
      </c>
      <c r="S52" s="220" t="str">
        <f ca="1">IF($R52=1,IF('２個別表'!$BJ52&lt;&gt;"","〇","×"),"")</f>
        <v/>
      </c>
      <c r="T52" s="220" t="str">
        <f t="shared" ca="1" si="3"/>
        <v/>
      </c>
      <c r="U52" s="381">
        <f ca="1">IF('２個別表'!$BH52&gt;0,'２個別表'!$BH52,0)</f>
        <v>0</v>
      </c>
      <c r="V52" s="220">
        <f ca="1">IF('２個別表'!$BJ52&lt;&gt;"",1,0)</f>
        <v>0</v>
      </c>
      <c r="W52" s="206">
        <f ca="1">IF(AND($Q52=1,$V52=1),'２個別表'!$CF52,0)</f>
        <v>0</v>
      </c>
      <c r="X52" s="219">
        <f t="shared" ca="1" si="4"/>
        <v>0</v>
      </c>
      <c r="Y52" s="220" t="str">
        <f ca="1">IF(1&lt;='２個別表'!$F52,'２個別表'!$BV52,"")</f>
        <v/>
      </c>
      <c r="Z52" s="220">
        <f ca="1">IF(1&lt;='２個別表'!$F52,'２個別表'!$CG52,0)</f>
        <v>0</v>
      </c>
      <c r="AA52" s="220">
        <f ca="1">IF(OR(0&lt;'２個別表'!$BZ52,0&lt;SUM('２個別表'!$CC52:$CD52)),1,0)</f>
        <v>1</v>
      </c>
      <c r="AB52" s="207">
        <f ca="1">IF(1&lt;='２個別表'!$F52,'２個別表'!$BX52,0)</f>
        <v>0</v>
      </c>
      <c r="AC52" s="207" t="str">
        <f ca="1">IF('２個別表'!$BX52&gt;0,IF(AND('２個別表'!$BV52=1,'２個別表'!$CG52="控除不可"),'２個別表'!$BX52,IF(AND('２個別表'!$BV52=1,'２個別表'!$CG52="80%控除対象"),ROUNDUP('２個別表'!$BX52*102/110,0),IF(AND('２個別表'!$BV52=1,'２個別表'!$CG52="全額控除"),ROUNDUP('２個別表'!$BX52*100/110,0),IF(OR('２個別表'!$BV52=2,'２個別表'!$BV52=3),'２個別表'!$BX52,'２個別表'!$BX52)))),"")</f>
        <v/>
      </c>
      <c r="AD52" s="221" t="str">
        <f ca="1">IF('２個別表'!$W52=1,3,IF(AND('２個別表'!$W52=2,AND(19&lt;='２個別表'!$AO52,'２個別表'!$AO52&lt;=23)),2,IF(AND('２個別表'!$W52=2,OR(AND(1&lt;='２個別表'!$AO52,'２個別表'!$AO52&lt;=18),AND(24&lt;='２個別表'!$AO52,'２個別表'!$AO52&lt;=25))),1,"判定不能")))</f>
        <v>判定不能</v>
      </c>
      <c r="AE52" s="228">
        <f t="shared" ca="1" si="5"/>
        <v>0</v>
      </c>
      <c r="AF52" s="204" t="str">
        <f t="shared" ca="1" si="6"/>
        <v/>
      </c>
      <c r="AG52" s="207" t="str">
        <f ca="1">IF(AND($AD52=1,$U52&gt;0,$V52=1),ROUNDDOWN($AC52*1/2-'２個別表'!$CF52*1/2,0),"")</f>
        <v/>
      </c>
      <c r="AH52" s="207" t="str">
        <f t="shared" ca="1" si="26"/>
        <v/>
      </c>
      <c r="AI52" s="230" t="str">
        <f ca="1">IF(AND($AD52=1,$Q52=1),IF($AB52&gt;0,'２個別表'!$BX52-'２個別表'!$BZ52-'２個別表'!$CF52-'２個別表'!$CC52-'２個別表'!$CD52-'２個別表'!$CE52,0),"")</f>
        <v/>
      </c>
      <c r="AJ52" s="222">
        <f t="shared" ca="1" si="8"/>
        <v>0</v>
      </c>
      <c r="AK52" s="218" t="str">
        <f ca="1">IF($AD52=1,IF('２個別表'!$AQ52=1,1,IF('２個別表'!AQ52="","",)),"")</f>
        <v/>
      </c>
      <c r="AL52" s="207" t="str">
        <f ca="1">IF($AJ52=1,IF($AK52=1,'２個別表'!BU52,""),"")</f>
        <v/>
      </c>
      <c r="AM52" s="204" t="str">
        <f t="shared" ca="1" si="9"/>
        <v/>
      </c>
      <c r="AN52" s="223" t="str">
        <f ca="1">IF($AJ52=1,IF($AK52=1,ROUNDDOWN('２個別表'!$BX52-'２個別表'!$BZ52-'２個別表'!$CC52-'２個別表'!$CD52-'２個別表'!$CE52-'２個別表'!$CF52,0),""),"")</f>
        <v/>
      </c>
      <c r="AO52" s="222">
        <f t="shared" ca="1" si="0"/>
        <v>0</v>
      </c>
      <c r="AP52" s="218">
        <f t="shared" ca="1" si="10"/>
        <v>0</v>
      </c>
      <c r="AQ52" s="218">
        <f t="shared" ca="1" si="11"/>
        <v>0</v>
      </c>
      <c r="AR52" s="213">
        <f ca="1">IF('２個別表'!$AC52=1,1,0)</f>
        <v>0</v>
      </c>
      <c r="AS52" s="204" t="str">
        <f t="shared" ca="1" si="12"/>
        <v/>
      </c>
      <c r="AT52" s="204" t="str">
        <f t="shared" ca="1" si="13"/>
        <v/>
      </c>
      <c r="AU52" s="230" t="str">
        <f ca="1">IF($AD52=1,IF($AQ52=1,ROUNDDOWN('２個別表'!$BX52-'２個別表'!$BZ52-'２個別表'!$CC52-'２個別表'!$CD52-'２個別表'!$CE52-'２個別表'!$CF52,0),""),"")</f>
        <v/>
      </c>
      <c r="AV52" s="391">
        <f t="shared" ca="1" si="14"/>
        <v>0</v>
      </c>
      <c r="AW52" s="401" t="str">
        <f t="shared" ca="1" si="15"/>
        <v>-</v>
      </c>
      <c r="AX52" s="228">
        <f ca="1">IF($AD52=2,IF('２個別表'!$BS52=1,1,0),0)</f>
        <v>0</v>
      </c>
      <c r="AY52" s="213" t="str">
        <f t="shared" ca="1" si="16"/>
        <v/>
      </c>
      <c r="AZ52" s="409" t="str">
        <f ca="1">IF(AND($AD52=2,$AX52=1),'２個別表'!$BX52-('２個別表'!$BZ52+'２個別表'!$CC52+'２個別表'!$CD52+'２個別表'!$CE52+'２個別表'!$CF52),"")</f>
        <v/>
      </c>
      <c r="BA52" s="228">
        <f ca="1">IF($AD52=2,IF('２個別表'!$BS52&lt;&gt;1,1,0),0)</f>
        <v>0</v>
      </c>
      <c r="BB52" s="404">
        <f t="shared" ca="1" si="17"/>
        <v>0</v>
      </c>
      <c r="BC52" s="207" t="str">
        <f ca="1">IF(AND($AD52=2,$BA52=1),'２個別表'!$BT52,"")</f>
        <v/>
      </c>
      <c r="BD52" s="207" t="str">
        <f t="shared" ca="1" si="18"/>
        <v/>
      </c>
      <c r="BE52" s="207" t="str">
        <f ca="1">IF(AND($AD52=2,$BA52=1),'２個別表'!$BW52-('２個別表'!$BZ52+'２個別表'!$CC52+'２個別表'!$CD52+'２個別表'!$CE52+'２個別表'!$CF52),"")</f>
        <v/>
      </c>
      <c r="BF52" s="207" t="str">
        <f ca="1">IF(AND($AD52=2,$BA52=1),'２個別表'!$CC52+'２個別表'!$CD52,"")</f>
        <v/>
      </c>
      <c r="BG52" s="406" t="str">
        <f ca="1">IF($BB52=1,IF(SUM('２個別表'!$BY52,'２個別表'!$CF52*0.5)&lt;='２個別表'!$BX52*0.5,"〇","×"),"")</f>
        <v/>
      </c>
      <c r="BH52" s="405">
        <f t="shared" ca="1" si="19"/>
        <v>0</v>
      </c>
      <c r="BI52" s="229" t="str">
        <f ca="1">IF($AD52=2,IF($AX52=1,IF('２個別表'!$AO52=23,"〇","×"),IF(OR('２個別表'!$AO52&lt;19,'２個別表'!$AO52&gt;23),"",IF($BH52&lt;='２個別表'!$BT52,"〇","×"))),"-")</f>
        <v>-</v>
      </c>
      <c r="BJ52" s="414" t="str">
        <f t="shared" ca="1" si="20"/>
        <v>-</v>
      </c>
      <c r="BK52" s="228">
        <f t="shared" ca="1" si="21"/>
        <v>0</v>
      </c>
      <c r="BL52" s="229" t="str">
        <f ca="1">IF($AD52=3,IF(1&lt;='２個別表'!$F52,IF('２個別表'!$W52=1,"〇","×"),""),"")</f>
        <v/>
      </c>
      <c r="BM52" s="209" t="str">
        <f ca="1">IF(AD52=3,IF(AND(OR('２個別表'!BF52="附帯施設",AND(1&lt;='２個別表'!AO52,'２個別表'!AO52&lt;=3)),'２個別表'!BM52&lt;&gt;"",'２個別表'!BN52&lt;&gt;""),1,IF(AND(OR('２個別表'!BF52="附帯施設",AND(1&lt;='２個別表'!AO52,'２個別表'!AO52&lt;=3)),OR('２個別表'!BM52="",'２個別表'!BN52="")),"×",0)),"")</f>
        <v/>
      </c>
      <c r="BN52" s="229" t="str">
        <f ca="1">IF($AD52=3,IF('２個別表'!$BX52&gt;=500000,"〇","×"),"")</f>
        <v/>
      </c>
      <c r="BO52" s="204" t="str">
        <f ca="1">IF(AD52=3,'２個別表'!BY52,"")</f>
        <v/>
      </c>
      <c r="BP52" s="204" t="str">
        <f ca="1">IF(AD52=3,IF(COUNTIF('２個別表'!$Z$11:'２個別表'!Z52,'２個別表'!Z52)=1,BO52,SUMIF('２個別表'!$Z$11:$Z$510,'２個別表'!Z52,$BO$11:$BO$239)),"")</f>
        <v/>
      </c>
      <c r="BQ52" s="213" t="str">
        <f t="shared" ca="1" si="27"/>
        <v/>
      </c>
      <c r="BR52" s="207" t="str">
        <f t="shared" ca="1" si="23"/>
        <v/>
      </c>
      <c r="BS52" s="483" t="str">
        <f ca="1">IF($AD52=3,'２個別表'!$BX52-('２個別表'!$BZ52+'２個別表'!$CC52+'２個別表'!$CD52+'２個別表'!$CE52+'２個別表'!$CF52),"")</f>
        <v/>
      </c>
      <c r="BT52" s="486">
        <f t="shared" ca="1" si="28"/>
        <v>0</v>
      </c>
      <c r="BU52" s="480" t="str">
        <f t="shared" ca="1" si="24"/>
        <v/>
      </c>
    </row>
    <row r="53" spans="1:73">
      <c r="A53" s="770" t="str">
        <f t="shared" ca="1" si="1"/>
        <v>石川県</v>
      </c>
      <c r="B53" s="773">
        <f ca="1">'２個別表'!Q53</f>
        <v>43</v>
      </c>
      <c r="C53" s="774" t="str">
        <f>'２個別表'!$R53</f>
        <v>石川県</v>
      </c>
      <c r="D53" s="774" t="str">
        <f ca="1">'２個別表'!$S53</f>
        <v/>
      </c>
      <c r="E53" s="774" t="str">
        <f ca="1">'２個別表'!$T53</f>
        <v/>
      </c>
      <c r="F53" s="719" t="str">
        <f ca="1">'２個別表'!$W53</f>
        <v/>
      </c>
      <c r="G53" s="719" t="str">
        <f ca="1">IF($F53=1,IF(SUMIF('（様式１号）１総括表'!$B$16:$B$25,A53,'（様式１号）１総括表'!$A$16:$A$25)&gt;0,"〇","✕"),"-")</f>
        <v>-</v>
      </c>
      <c r="H53" s="716" t="str">
        <f ca="1">IF('２個別表'!$Y53=1,IF('２個別表'!$AC53=1,"〇","×"),IF(AND(2&lt;='２個別表'!$AC53,'２個別表'!$AC53&lt;=5),"〇","×"))</f>
        <v>×</v>
      </c>
      <c r="I53" s="716" t="str">
        <f t="shared" ca="1" si="2"/>
        <v>×</v>
      </c>
      <c r="J53" s="207" t="str">
        <f ca="1">'２個別表'!$Z53</f>
        <v/>
      </c>
      <c r="K53" s="207">
        <f ca="1">'２個別表'!$AK53</f>
        <v>0</v>
      </c>
      <c r="L53" s="207" t="str">
        <f ca="1">IF('２個別表'!$AL53=1,1,"")</f>
        <v/>
      </c>
      <c r="M53" s="207" t="str">
        <f ca="1">IF('２個別表'!$AL53="","",IF('２個別表'!$AL53=1,IF(OR('２個別表'!$AM53=1,'２個別表'!$AN53=1),"〇","×")))</f>
        <v/>
      </c>
      <c r="N53" s="204" t="str">
        <f ca="1">'２個別表'!AT53</f>
        <v/>
      </c>
      <c r="O53" s="220" t="str">
        <f ca="1">IF(1&lt;='２個別表'!$F53,IF(AND(1&lt;='２個別表'!$AO53,'２個別表'!$AO53&lt;=3),1,0),"")</f>
        <v/>
      </c>
      <c r="P53" s="229">
        <f ca="1">IF($O53=1,IF(AND('２個別表'!$BF53&lt;&gt;"",AND('２個別表'!$BI53&lt;&gt;1,'２個別表'!$BJ53)),0,1),0)</f>
        <v>0</v>
      </c>
      <c r="Q53" s="220">
        <f ca="1">IF('２個別表'!$BF53&lt;&gt;"",1,0)</f>
        <v>0</v>
      </c>
      <c r="R53" s="220" t="str">
        <f ca="1">IF($Q53=1,IF('２個別表'!$BI53=1,1,0),"")</f>
        <v/>
      </c>
      <c r="S53" s="220" t="str">
        <f ca="1">IF($R53=1,IF('２個別表'!$BJ53&lt;&gt;"","〇","×"),"")</f>
        <v/>
      </c>
      <c r="T53" s="220" t="str">
        <f t="shared" ca="1" si="3"/>
        <v/>
      </c>
      <c r="U53" s="381">
        <f ca="1">IF('２個別表'!$BH53&gt;0,'２個別表'!$BH53,0)</f>
        <v>0</v>
      </c>
      <c r="V53" s="220">
        <f ca="1">IF('２個別表'!$BJ53&lt;&gt;"",1,0)</f>
        <v>0</v>
      </c>
      <c r="W53" s="206">
        <f ca="1">IF(AND($Q53=1,$V53=1),'２個別表'!$CF53,0)</f>
        <v>0</v>
      </c>
      <c r="X53" s="219">
        <f t="shared" ca="1" si="4"/>
        <v>0</v>
      </c>
      <c r="Y53" s="220" t="str">
        <f ca="1">IF(1&lt;='２個別表'!$F53,'２個別表'!$BV53,"")</f>
        <v/>
      </c>
      <c r="Z53" s="220">
        <f ca="1">IF(1&lt;='２個別表'!$F53,'２個別表'!$CG53,0)</f>
        <v>0</v>
      </c>
      <c r="AA53" s="220">
        <f ca="1">IF(OR(0&lt;'２個別表'!$BZ53,0&lt;SUM('２個別表'!$CC53:$CD53)),1,0)</f>
        <v>1</v>
      </c>
      <c r="AB53" s="207">
        <f ca="1">IF(1&lt;='２個別表'!$F53,'２個別表'!$BX53,0)</f>
        <v>0</v>
      </c>
      <c r="AC53" s="207" t="str">
        <f ca="1">IF('２個別表'!$BX53&gt;0,IF(AND('２個別表'!$BV53=1,'２個別表'!$CG53="控除不可"),'２個別表'!$BX53,IF(AND('２個別表'!$BV53=1,'２個別表'!$CG53="80%控除対象"),ROUNDUP('２個別表'!$BX53*102/110,0),IF(AND('２個別表'!$BV53=1,'２個別表'!$CG53="全額控除"),ROUNDUP('２個別表'!$BX53*100/110,0),IF(OR('２個別表'!$BV53=2,'２個別表'!$BV53=3),'２個別表'!$BX53,'２個別表'!$BX53)))),"")</f>
        <v/>
      </c>
      <c r="AD53" s="221" t="str">
        <f ca="1">IF('２個別表'!$W53=1,3,IF(AND('２個別表'!$W53=2,AND(19&lt;='２個別表'!$AO53,'２個別表'!$AO53&lt;=23)),2,IF(AND('２個別表'!$W53=2,OR(AND(1&lt;='２個別表'!$AO53,'２個別表'!$AO53&lt;=18),AND(24&lt;='２個別表'!$AO53,'２個別表'!$AO53&lt;=25))),1,"判定不能")))</f>
        <v>判定不能</v>
      </c>
      <c r="AE53" s="228">
        <f t="shared" ca="1" si="5"/>
        <v>0</v>
      </c>
      <c r="AF53" s="204" t="str">
        <f t="shared" ca="1" si="6"/>
        <v/>
      </c>
      <c r="AG53" s="207" t="str">
        <f ca="1">IF(AND($AD53=1,$U53&gt;0,$V53=1),ROUNDDOWN($AC53*1/2-'２個別表'!$CF53*1/2,0),"")</f>
        <v/>
      </c>
      <c r="AH53" s="207" t="str">
        <f t="shared" ca="1" si="26"/>
        <v/>
      </c>
      <c r="AI53" s="230" t="str">
        <f ca="1">IF(AND($AD53=1,$Q53=1),IF($AB53&gt;0,'２個別表'!$BX53-'２個別表'!$BZ53-'２個別表'!$CF53-'２個別表'!$CC53-'２個別表'!$CD53-'２個別表'!$CE53,0),"")</f>
        <v/>
      </c>
      <c r="AJ53" s="222">
        <f t="shared" ca="1" si="8"/>
        <v>0</v>
      </c>
      <c r="AK53" s="218" t="str">
        <f ca="1">IF($AD53=1,IF('２個別表'!$AQ53=1,1,IF('２個別表'!AQ53="","",)),"")</f>
        <v/>
      </c>
      <c r="AL53" s="207" t="str">
        <f ca="1">IF($AJ53=1,IF($AK53=1,'２個別表'!BU53,""),"")</f>
        <v/>
      </c>
      <c r="AM53" s="204" t="str">
        <f t="shared" ca="1" si="9"/>
        <v/>
      </c>
      <c r="AN53" s="223" t="str">
        <f ca="1">IF($AJ53=1,IF($AK53=1,ROUNDDOWN('２個別表'!$BX53-'２個別表'!$BZ53-'２個別表'!$CC53-'２個別表'!$CD53-'２個別表'!$CE53-'２個別表'!$CF53,0),""),"")</f>
        <v/>
      </c>
      <c r="AO53" s="222">
        <f t="shared" ca="1" si="0"/>
        <v>0</v>
      </c>
      <c r="AP53" s="218">
        <f t="shared" ca="1" si="10"/>
        <v>0</v>
      </c>
      <c r="AQ53" s="218">
        <f t="shared" ca="1" si="11"/>
        <v>0</v>
      </c>
      <c r="AR53" s="213">
        <f ca="1">IF('２個別表'!$AC53=1,1,0)</f>
        <v>0</v>
      </c>
      <c r="AS53" s="204" t="str">
        <f t="shared" ca="1" si="12"/>
        <v/>
      </c>
      <c r="AT53" s="204" t="str">
        <f t="shared" ca="1" si="13"/>
        <v/>
      </c>
      <c r="AU53" s="230" t="str">
        <f ca="1">IF($AD53=1,IF($AQ53=1,ROUNDDOWN('２個別表'!$BX53-'２個別表'!$BZ53-'２個別表'!$CC53-'２個別表'!$CD53-'２個別表'!$CE53-'２個別表'!$CF53,0),""),"")</f>
        <v/>
      </c>
      <c r="AV53" s="391">
        <f t="shared" ca="1" si="14"/>
        <v>0</v>
      </c>
      <c r="AW53" s="401" t="str">
        <f t="shared" ca="1" si="15"/>
        <v>-</v>
      </c>
      <c r="AX53" s="228">
        <f ca="1">IF($AD53=2,IF('２個別表'!$BS53=1,1,0),0)</f>
        <v>0</v>
      </c>
      <c r="AY53" s="213" t="str">
        <f t="shared" ca="1" si="16"/>
        <v/>
      </c>
      <c r="AZ53" s="409" t="str">
        <f ca="1">IF(AND($AD53=2,$AX53=1),'２個別表'!$BX53-('２個別表'!$BZ53+'２個別表'!$CC53+'２個別表'!$CD53+'２個別表'!$CE53+'２個別表'!$CF53),"")</f>
        <v/>
      </c>
      <c r="BA53" s="228">
        <f ca="1">IF($AD53=2,IF('２個別表'!$BS53&lt;&gt;1,1,0),0)</f>
        <v>0</v>
      </c>
      <c r="BB53" s="404">
        <f t="shared" ca="1" si="17"/>
        <v>0</v>
      </c>
      <c r="BC53" s="207" t="str">
        <f ca="1">IF(AND($AD53=2,$BA53=1),'２個別表'!$BT53,"")</f>
        <v/>
      </c>
      <c r="BD53" s="207" t="str">
        <f t="shared" ca="1" si="18"/>
        <v/>
      </c>
      <c r="BE53" s="207" t="str">
        <f ca="1">IF(AND($AD53=2,$BA53=1),'２個別表'!$BW53-('２個別表'!$BZ53+'２個別表'!$CC53+'２個別表'!$CD53+'２個別表'!$CE53+'２個別表'!$CF53),"")</f>
        <v/>
      </c>
      <c r="BF53" s="207" t="str">
        <f ca="1">IF(AND($AD53=2,$BA53=1),'２個別表'!$CC53+'２個別表'!$CD53,"")</f>
        <v/>
      </c>
      <c r="BG53" s="406" t="str">
        <f ca="1">IF($BB53=1,IF(SUM('２個別表'!$BY53,'２個別表'!$CF53*0.5)&lt;='２個別表'!$BX53*0.5,"〇","×"),"")</f>
        <v/>
      </c>
      <c r="BH53" s="405">
        <f t="shared" ca="1" si="19"/>
        <v>0</v>
      </c>
      <c r="BI53" s="229" t="str">
        <f ca="1">IF($AD53=2,IF($AX53=1,IF('２個別表'!$AO53=23,"〇","×"),IF(OR('２個別表'!$AO53&lt;19,'２個別表'!$AO53&gt;23),"",IF($BH53&lt;='２個別表'!$BT53,"〇","×"))),"-")</f>
        <v>-</v>
      </c>
      <c r="BJ53" s="414" t="str">
        <f t="shared" ca="1" si="20"/>
        <v>-</v>
      </c>
      <c r="BK53" s="228">
        <f t="shared" ca="1" si="21"/>
        <v>0</v>
      </c>
      <c r="BL53" s="229" t="str">
        <f ca="1">IF($AD53=3,IF(1&lt;='２個別表'!$F53,IF('２個別表'!$W53=1,"〇","×"),""),"")</f>
        <v/>
      </c>
      <c r="BM53" s="209" t="str">
        <f ca="1">IF(AD53=3,IF(AND(OR('２個別表'!BF53="附帯施設",AND(1&lt;='２個別表'!AO53,'２個別表'!AO53&lt;=3)),'２個別表'!BM53&lt;&gt;"",'２個別表'!BN53&lt;&gt;""),1,IF(AND(OR('２個別表'!BF53="附帯施設",AND(1&lt;='２個別表'!AO53,'２個別表'!AO53&lt;=3)),OR('２個別表'!BM53="",'２個別表'!BN53="")),"×",0)),"")</f>
        <v/>
      </c>
      <c r="BN53" s="229" t="str">
        <f ca="1">IF($AD53=3,IF('２個別表'!$BX53&gt;=500000,"〇","×"),"")</f>
        <v/>
      </c>
      <c r="BO53" s="204" t="str">
        <f ca="1">IF(AD53=3,'２個別表'!BY53,"")</f>
        <v/>
      </c>
      <c r="BP53" s="204" t="str">
        <f ca="1">IF(AD53=3,IF(COUNTIF('２個別表'!$Z$11:'２個別表'!Z53,'２個別表'!Z53)=1,BO53,SUMIF('２個別表'!$Z$11:$Z$510,'２個別表'!Z53,$BO$11:$BO$239)),"")</f>
        <v/>
      </c>
      <c r="BQ53" s="213" t="str">
        <f t="shared" ca="1" si="27"/>
        <v/>
      </c>
      <c r="BR53" s="207" t="str">
        <f t="shared" ca="1" si="23"/>
        <v/>
      </c>
      <c r="BS53" s="483" t="str">
        <f ca="1">IF($AD53=3,'２個別表'!$BX53-('２個別表'!$BZ53+'２個別表'!$CC53+'２個別表'!$CD53+'２個別表'!$CE53+'２個別表'!$CF53),"")</f>
        <v/>
      </c>
      <c r="BT53" s="486">
        <f t="shared" ca="1" si="28"/>
        <v>0</v>
      </c>
      <c r="BU53" s="480" t="str">
        <f t="shared" ca="1" si="24"/>
        <v/>
      </c>
    </row>
    <row r="54" spans="1:73">
      <c r="A54" s="770" t="str">
        <f t="shared" ca="1" si="1"/>
        <v>石川県</v>
      </c>
      <c r="B54" s="773">
        <f ca="1">'２個別表'!Q54</f>
        <v>44</v>
      </c>
      <c r="C54" s="774" t="str">
        <f>'２個別表'!$R54</f>
        <v>石川県</v>
      </c>
      <c r="D54" s="774" t="str">
        <f ca="1">'２個別表'!$S54</f>
        <v/>
      </c>
      <c r="E54" s="774" t="str">
        <f ca="1">'２個別表'!$T54</f>
        <v/>
      </c>
      <c r="F54" s="719" t="str">
        <f ca="1">'２個別表'!$W54</f>
        <v/>
      </c>
      <c r="G54" s="719" t="str">
        <f ca="1">IF($F54=1,IF(SUMIF('（様式１号）１総括表'!$B$16:$B$25,A54,'（様式１号）１総括表'!$A$16:$A$25)&gt;0,"〇","✕"),"-")</f>
        <v>-</v>
      </c>
      <c r="H54" s="716" t="str">
        <f ca="1">IF('２個別表'!$Y54=1,IF('２個別表'!$AC54=1,"〇","×"),IF(AND(2&lt;='２個別表'!$AC54,'２個別表'!$AC54&lt;=5),"〇","×"))</f>
        <v>×</v>
      </c>
      <c r="I54" s="716" t="str">
        <f t="shared" ca="1" si="2"/>
        <v>×</v>
      </c>
      <c r="J54" s="207" t="str">
        <f ca="1">'２個別表'!$Z54</f>
        <v/>
      </c>
      <c r="K54" s="207">
        <f ca="1">'２個別表'!$AK54</f>
        <v>0</v>
      </c>
      <c r="L54" s="207" t="str">
        <f ca="1">IF('２個別表'!$AL54=1,1,"")</f>
        <v/>
      </c>
      <c r="M54" s="207" t="str">
        <f ca="1">IF('２個別表'!$AL54="","",IF('２個別表'!$AL54=1,IF(OR('２個別表'!$AM54=1,'２個別表'!$AN54=1),"〇","×")))</f>
        <v/>
      </c>
      <c r="N54" s="204" t="str">
        <f ca="1">'２個別表'!AT54</f>
        <v/>
      </c>
      <c r="O54" s="220" t="str">
        <f ca="1">IF(1&lt;='２個別表'!$F54,IF(AND(1&lt;='２個別表'!$AO54,'２個別表'!$AO54&lt;=3),1,0),"")</f>
        <v/>
      </c>
      <c r="P54" s="229">
        <f ca="1">IF($O54=1,IF(AND('２個別表'!$BF54&lt;&gt;"",AND('２個別表'!$BI54&lt;&gt;1,'２個別表'!$BJ54)),0,1),0)</f>
        <v>0</v>
      </c>
      <c r="Q54" s="220">
        <f ca="1">IF('２個別表'!$BF54&lt;&gt;"",1,0)</f>
        <v>0</v>
      </c>
      <c r="R54" s="220" t="str">
        <f ca="1">IF($Q54=1,IF('２個別表'!$BI54=1,1,0),"")</f>
        <v/>
      </c>
      <c r="S54" s="220" t="str">
        <f ca="1">IF($R54=1,IF('２個別表'!$BJ54&lt;&gt;"","〇","×"),"")</f>
        <v/>
      </c>
      <c r="T54" s="220" t="str">
        <f t="shared" ca="1" si="3"/>
        <v/>
      </c>
      <c r="U54" s="381">
        <f ca="1">IF('２個別表'!$BH54&gt;0,'２個別表'!$BH54,0)</f>
        <v>0</v>
      </c>
      <c r="V54" s="220">
        <f ca="1">IF('２個別表'!$BJ54&lt;&gt;"",1,0)</f>
        <v>0</v>
      </c>
      <c r="W54" s="206">
        <f ca="1">IF(AND($Q54=1,$V54=1),'２個別表'!$CF54,0)</f>
        <v>0</v>
      </c>
      <c r="X54" s="219">
        <f t="shared" ca="1" si="4"/>
        <v>0</v>
      </c>
      <c r="Y54" s="220" t="str">
        <f ca="1">IF(1&lt;='２個別表'!$F54,'２個別表'!$BV54,"")</f>
        <v/>
      </c>
      <c r="Z54" s="220">
        <f ca="1">IF(1&lt;='２個別表'!$F54,'２個別表'!$CG54,0)</f>
        <v>0</v>
      </c>
      <c r="AA54" s="220">
        <f ca="1">IF(OR(0&lt;'２個別表'!$BZ54,0&lt;SUM('２個別表'!$CC54:$CD54)),1,0)</f>
        <v>1</v>
      </c>
      <c r="AB54" s="207">
        <f ca="1">IF(1&lt;='２個別表'!$F54,'２個別表'!$BX54,0)</f>
        <v>0</v>
      </c>
      <c r="AC54" s="207" t="str">
        <f ca="1">IF('２個別表'!$BX54&gt;0,IF(AND('２個別表'!$BV54=1,'２個別表'!$CG54="控除不可"),'２個別表'!$BX54,IF(AND('２個別表'!$BV54=1,'２個別表'!$CG54="80%控除対象"),ROUNDUP('２個別表'!$BX54*102/110,0),IF(AND('２個別表'!$BV54=1,'２個別表'!$CG54="全額控除"),ROUNDUP('２個別表'!$BX54*100/110,0),IF(OR('２個別表'!$BV54=2,'２個別表'!$BV54=3),'２個別表'!$BX54,'２個別表'!$BX54)))),"")</f>
        <v/>
      </c>
      <c r="AD54" s="221" t="str">
        <f ca="1">IF('２個別表'!$W54=1,3,IF(AND('２個別表'!$W54=2,AND(19&lt;='２個別表'!$AO54,'２個別表'!$AO54&lt;=23)),2,IF(AND('２個別表'!$W54=2,OR(AND(1&lt;='２個別表'!$AO54,'２個別表'!$AO54&lt;=18),AND(24&lt;='２個別表'!$AO54,'２個別表'!$AO54&lt;=25))),1,"判定不能")))</f>
        <v>判定不能</v>
      </c>
      <c r="AE54" s="228">
        <f t="shared" ca="1" si="5"/>
        <v>0</v>
      </c>
      <c r="AF54" s="204" t="str">
        <f t="shared" ca="1" si="6"/>
        <v/>
      </c>
      <c r="AG54" s="207" t="str">
        <f ca="1">IF(AND($AD54=1,$U54&gt;0,$V54=1),ROUNDDOWN($AC54*1/2-'２個別表'!$CF54*1/2,0),"")</f>
        <v/>
      </c>
      <c r="AH54" s="207" t="str">
        <f t="shared" ca="1" si="26"/>
        <v/>
      </c>
      <c r="AI54" s="230" t="str">
        <f ca="1">IF(AND($AD54=1,$Q54=1),IF($AB54&gt;0,'２個別表'!$BX54-'２個別表'!$BZ54-'２個別表'!$CF54-'２個別表'!$CC54-'２個別表'!$CD54-'２個別表'!$CE54,0),"")</f>
        <v/>
      </c>
      <c r="AJ54" s="222">
        <f t="shared" ca="1" si="8"/>
        <v>0</v>
      </c>
      <c r="AK54" s="218" t="str">
        <f ca="1">IF($AD54=1,IF('２個別表'!$AQ54=1,1,IF('２個別表'!AQ54="","",)),"")</f>
        <v/>
      </c>
      <c r="AL54" s="207" t="str">
        <f ca="1">IF($AJ54=1,IF($AK54=1,'２個別表'!BU54,""),"")</f>
        <v/>
      </c>
      <c r="AM54" s="204" t="str">
        <f t="shared" ca="1" si="9"/>
        <v/>
      </c>
      <c r="AN54" s="223" t="str">
        <f ca="1">IF($AJ54=1,IF($AK54=1,ROUNDDOWN('２個別表'!$BX54-'２個別表'!$BZ54-'２個別表'!$CC54-'２個別表'!$CD54-'２個別表'!$CE54-'２個別表'!$CF54,0),""),"")</f>
        <v/>
      </c>
      <c r="AO54" s="222">
        <f t="shared" ca="1" si="0"/>
        <v>0</v>
      </c>
      <c r="AP54" s="218">
        <f t="shared" ca="1" si="10"/>
        <v>0</v>
      </c>
      <c r="AQ54" s="218">
        <f t="shared" ca="1" si="11"/>
        <v>0</v>
      </c>
      <c r="AR54" s="213">
        <f ca="1">IF('２個別表'!$AC54=1,1,0)</f>
        <v>0</v>
      </c>
      <c r="AS54" s="204" t="str">
        <f t="shared" ca="1" si="12"/>
        <v/>
      </c>
      <c r="AT54" s="204" t="str">
        <f t="shared" ca="1" si="13"/>
        <v/>
      </c>
      <c r="AU54" s="230" t="str">
        <f ca="1">IF($AD54=1,IF($AQ54=1,ROUNDDOWN('２個別表'!$BX54-'２個別表'!$BZ54-'２個別表'!$CC54-'２個別表'!$CD54-'２個別表'!$CE54-'２個別表'!$CF54,0),""),"")</f>
        <v/>
      </c>
      <c r="AV54" s="391">
        <f t="shared" ca="1" si="14"/>
        <v>0</v>
      </c>
      <c r="AW54" s="401" t="str">
        <f t="shared" ca="1" si="15"/>
        <v>-</v>
      </c>
      <c r="AX54" s="228">
        <f ca="1">IF($AD54=2,IF('２個別表'!$BS54=1,1,0),0)</f>
        <v>0</v>
      </c>
      <c r="AY54" s="213" t="str">
        <f t="shared" ca="1" si="16"/>
        <v/>
      </c>
      <c r="AZ54" s="409" t="str">
        <f ca="1">IF(AND($AD54=2,$AX54=1),'２個別表'!$BX54-('２個別表'!$BZ54+'２個別表'!$CC54+'２個別表'!$CD54+'２個別表'!$CE54+'２個別表'!$CF54),"")</f>
        <v/>
      </c>
      <c r="BA54" s="228">
        <f ca="1">IF($AD54=2,IF('２個別表'!$BS54&lt;&gt;1,1,0),0)</f>
        <v>0</v>
      </c>
      <c r="BB54" s="404">
        <f t="shared" ca="1" si="17"/>
        <v>0</v>
      </c>
      <c r="BC54" s="207" t="str">
        <f ca="1">IF(AND($AD54=2,$BA54=1),'２個別表'!$BT54,"")</f>
        <v/>
      </c>
      <c r="BD54" s="207" t="str">
        <f t="shared" ca="1" si="18"/>
        <v/>
      </c>
      <c r="BE54" s="207" t="str">
        <f ca="1">IF(AND($AD54=2,$BA54=1),'２個別表'!$BW54-('２個別表'!$BZ54+'２個別表'!$CC54+'２個別表'!$CD54+'２個別表'!$CE54+'２個別表'!$CF54),"")</f>
        <v/>
      </c>
      <c r="BF54" s="207" t="str">
        <f ca="1">IF(AND($AD54=2,$BA54=1),'２個別表'!$CC54+'２個別表'!$CD54,"")</f>
        <v/>
      </c>
      <c r="BG54" s="406" t="str">
        <f ca="1">IF($BB54=1,IF(SUM('２個別表'!$BY54,'２個別表'!$CF54*0.5)&lt;='２個別表'!$BX54*0.5,"〇","×"),"")</f>
        <v/>
      </c>
      <c r="BH54" s="405">
        <f t="shared" ca="1" si="19"/>
        <v>0</v>
      </c>
      <c r="BI54" s="229" t="str">
        <f ca="1">IF($AD54=2,IF($AX54=1,IF('２個別表'!$AO54=23,"〇","×"),IF(OR('２個別表'!$AO54&lt;19,'２個別表'!$AO54&gt;23),"",IF($BH54&lt;='２個別表'!$BT54,"〇","×"))),"-")</f>
        <v>-</v>
      </c>
      <c r="BJ54" s="414" t="str">
        <f t="shared" ca="1" si="20"/>
        <v>-</v>
      </c>
      <c r="BK54" s="228">
        <f t="shared" ca="1" si="21"/>
        <v>0</v>
      </c>
      <c r="BL54" s="229" t="str">
        <f ca="1">IF($AD54=3,IF(1&lt;='２個別表'!$F54,IF('２個別表'!$W54=1,"〇","×"),""),"")</f>
        <v/>
      </c>
      <c r="BM54" s="209" t="str">
        <f ca="1">IF(AD54=3,IF(AND(OR('２個別表'!BF54="附帯施設",AND(1&lt;='２個別表'!AO54,'２個別表'!AO54&lt;=3)),'２個別表'!BM54&lt;&gt;"",'２個別表'!BN54&lt;&gt;""),1,IF(AND(OR('２個別表'!BF54="附帯施設",AND(1&lt;='２個別表'!AO54,'２個別表'!AO54&lt;=3)),OR('２個別表'!BM54="",'２個別表'!BN54="")),"×",0)),"")</f>
        <v/>
      </c>
      <c r="BN54" s="229" t="str">
        <f ca="1">IF($AD54=3,IF('２個別表'!$BX54&gt;=500000,"〇","×"),"")</f>
        <v/>
      </c>
      <c r="BO54" s="204" t="str">
        <f ca="1">IF(AD54=3,'２個別表'!BY54,"")</f>
        <v/>
      </c>
      <c r="BP54" s="204" t="str">
        <f ca="1">IF(AD54=3,IF(COUNTIF('２個別表'!$Z$11:'２個別表'!Z54,'２個別表'!Z54)=1,BO54,SUMIF('２個別表'!$Z$11:$Z$510,'２個別表'!Z54,$BO$11:$BO$239)),"")</f>
        <v/>
      </c>
      <c r="BQ54" s="213" t="str">
        <f t="shared" ca="1" si="27"/>
        <v/>
      </c>
      <c r="BR54" s="207" t="str">
        <f t="shared" ca="1" si="23"/>
        <v/>
      </c>
      <c r="BS54" s="483" t="str">
        <f ca="1">IF($AD54=3,'２個別表'!$BX54-('２個別表'!$BZ54+'２個別表'!$CC54+'２個別表'!$CD54+'２個別表'!$CE54+'２個別表'!$CF54),"")</f>
        <v/>
      </c>
      <c r="BT54" s="486">
        <f t="shared" ca="1" si="28"/>
        <v>0</v>
      </c>
      <c r="BU54" s="480" t="str">
        <f t="shared" ca="1" si="24"/>
        <v/>
      </c>
    </row>
    <row r="55" spans="1:73">
      <c r="A55" s="770" t="str">
        <f t="shared" ca="1" si="1"/>
        <v>石川県</v>
      </c>
      <c r="B55" s="773">
        <f ca="1">'２個別表'!Q55</f>
        <v>45</v>
      </c>
      <c r="C55" s="774" t="str">
        <f>'２個別表'!$R55</f>
        <v>石川県</v>
      </c>
      <c r="D55" s="774" t="str">
        <f ca="1">'２個別表'!$S55</f>
        <v/>
      </c>
      <c r="E55" s="774" t="str">
        <f ca="1">'２個別表'!$T55</f>
        <v/>
      </c>
      <c r="F55" s="719" t="str">
        <f ca="1">'２個別表'!$W55</f>
        <v/>
      </c>
      <c r="G55" s="719" t="str">
        <f ca="1">IF($F55=1,IF(SUMIF('（様式１号）１総括表'!$B$16:$B$25,A55,'（様式１号）１総括表'!$A$16:$A$25)&gt;0,"〇","✕"),"-")</f>
        <v>-</v>
      </c>
      <c r="H55" s="716" t="str">
        <f ca="1">IF('２個別表'!$Y55=1,IF('２個別表'!$AC55=1,"〇","×"),IF(AND(2&lt;='２個別表'!$AC55,'２個別表'!$AC55&lt;=5),"〇","×"))</f>
        <v>×</v>
      </c>
      <c r="I55" s="716" t="str">
        <f t="shared" ca="1" si="2"/>
        <v>×</v>
      </c>
      <c r="J55" s="207" t="str">
        <f ca="1">'２個別表'!$Z55</f>
        <v/>
      </c>
      <c r="K55" s="207">
        <f ca="1">'２個別表'!$AK55</f>
        <v>0</v>
      </c>
      <c r="L55" s="207" t="str">
        <f ca="1">IF('２個別表'!$AL55=1,1,"")</f>
        <v/>
      </c>
      <c r="M55" s="207" t="str">
        <f ca="1">IF('２個別表'!$AL55="","",IF('２個別表'!$AL55=1,IF(OR('２個別表'!$AM55=1,'２個別表'!$AN55=1),"〇","×")))</f>
        <v/>
      </c>
      <c r="N55" s="204" t="str">
        <f ca="1">'２個別表'!AT55</f>
        <v/>
      </c>
      <c r="O55" s="220" t="str">
        <f ca="1">IF(1&lt;='２個別表'!$F55,IF(AND(1&lt;='２個別表'!$AO55,'２個別表'!$AO55&lt;=3),1,0),"")</f>
        <v/>
      </c>
      <c r="P55" s="229">
        <f ca="1">IF($O55=1,IF(AND('２個別表'!$BF55&lt;&gt;"",AND('２個別表'!$BI55&lt;&gt;1,'２個別表'!$BJ55)),0,1),0)</f>
        <v>0</v>
      </c>
      <c r="Q55" s="220">
        <f ca="1">IF('２個別表'!$BF55&lt;&gt;"",1,0)</f>
        <v>0</v>
      </c>
      <c r="R55" s="220" t="str">
        <f ca="1">IF($Q55=1,IF('２個別表'!$BI55=1,1,0),"")</f>
        <v/>
      </c>
      <c r="S55" s="220" t="str">
        <f ca="1">IF($R55=1,IF('２個別表'!$BJ55&lt;&gt;"","〇","×"),"")</f>
        <v/>
      </c>
      <c r="T55" s="220" t="str">
        <f t="shared" ca="1" si="3"/>
        <v/>
      </c>
      <c r="U55" s="381">
        <f ca="1">IF('２個別表'!$BH55&gt;0,'２個別表'!$BH55,0)</f>
        <v>0</v>
      </c>
      <c r="V55" s="220">
        <f ca="1">IF('２個別表'!$BJ55&lt;&gt;"",1,0)</f>
        <v>0</v>
      </c>
      <c r="W55" s="206">
        <f ca="1">IF(AND($Q55=1,$V55=1),'２個別表'!$CF55,0)</f>
        <v>0</v>
      </c>
      <c r="X55" s="219">
        <f t="shared" ca="1" si="4"/>
        <v>0</v>
      </c>
      <c r="Y55" s="220" t="str">
        <f ca="1">IF(1&lt;='２個別表'!$F55,'２個別表'!$BV55,"")</f>
        <v/>
      </c>
      <c r="Z55" s="220">
        <f ca="1">IF(1&lt;='２個別表'!$F55,'２個別表'!$CG55,0)</f>
        <v>0</v>
      </c>
      <c r="AA55" s="220">
        <f ca="1">IF(OR(0&lt;'２個別表'!$BZ55,0&lt;SUM('２個別表'!$CC55:$CD55)),1,0)</f>
        <v>1</v>
      </c>
      <c r="AB55" s="207">
        <f ca="1">IF(1&lt;='２個別表'!$F55,'２個別表'!$BX55,0)</f>
        <v>0</v>
      </c>
      <c r="AC55" s="207" t="str">
        <f ca="1">IF('２個別表'!$BX55&gt;0,IF(AND('２個別表'!$BV55=1,'２個別表'!$CG55="控除不可"),'２個別表'!$BX55,IF(AND('２個別表'!$BV55=1,'２個別表'!$CG55="80%控除対象"),ROUNDUP('２個別表'!$BX55*102/110,0),IF(AND('２個別表'!$BV55=1,'２個別表'!$CG55="全額控除"),ROUNDUP('２個別表'!$BX55*100/110,0),IF(OR('２個別表'!$BV55=2,'２個別表'!$BV55=3),'２個別表'!$BX55,'２個別表'!$BX55)))),"")</f>
        <v/>
      </c>
      <c r="AD55" s="221" t="str">
        <f ca="1">IF('２個別表'!$W55=1,3,IF(AND('２個別表'!$W55=2,AND(19&lt;='２個別表'!$AO55,'２個別表'!$AO55&lt;=23)),2,IF(AND('２個別表'!$W55=2,OR(AND(1&lt;='２個別表'!$AO55,'２個別表'!$AO55&lt;=18),AND(24&lt;='２個別表'!$AO55,'２個別表'!$AO55&lt;=25))),1,"判定不能")))</f>
        <v>判定不能</v>
      </c>
      <c r="AE55" s="228">
        <f t="shared" ca="1" si="5"/>
        <v>0</v>
      </c>
      <c r="AF55" s="204" t="str">
        <f t="shared" ca="1" si="6"/>
        <v/>
      </c>
      <c r="AG55" s="207" t="str">
        <f ca="1">IF(AND($AD55=1,$U55&gt;0,$V55=1),ROUNDDOWN($AC55*1/2-'２個別表'!$CF55*1/2,0),"")</f>
        <v/>
      </c>
      <c r="AH55" s="207" t="str">
        <f t="shared" ca="1" si="26"/>
        <v/>
      </c>
      <c r="AI55" s="230" t="str">
        <f ca="1">IF(AND($AD55=1,$Q55=1),IF($AB55&gt;0,'２個別表'!$BX55-'２個別表'!$BZ55-'２個別表'!$CF55-'２個別表'!$CC55-'２個別表'!$CD55-'２個別表'!$CE55,0),"")</f>
        <v/>
      </c>
      <c r="AJ55" s="222">
        <f t="shared" ca="1" si="8"/>
        <v>0</v>
      </c>
      <c r="AK55" s="218" t="str">
        <f ca="1">IF($AD55=1,IF('２個別表'!$AQ55=1,1,IF('２個別表'!AQ55="","",)),"")</f>
        <v/>
      </c>
      <c r="AL55" s="207" t="str">
        <f ca="1">IF($AJ55=1,IF($AK55=1,'２個別表'!BU55,""),"")</f>
        <v/>
      </c>
      <c r="AM55" s="204" t="str">
        <f t="shared" ca="1" si="9"/>
        <v/>
      </c>
      <c r="AN55" s="223" t="str">
        <f ca="1">IF($AJ55=1,IF($AK55=1,ROUNDDOWN('２個別表'!$BX55-'２個別表'!$BZ55-'２個別表'!$CC55-'２個別表'!$CD55-'２個別表'!$CE55-'２個別表'!$CF55,0),""),"")</f>
        <v/>
      </c>
      <c r="AO55" s="222">
        <f t="shared" ca="1" si="0"/>
        <v>0</v>
      </c>
      <c r="AP55" s="218">
        <f t="shared" ca="1" si="10"/>
        <v>0</v>
      </c>
      <c r="AQ55" s="218">
        <f t="shared" ca="1" si="11"/>
        <v>0</v>
      </c>
      <c r="AR55" s="213">
        <f ca="1">IF('２個別表'!$AC55=1,1,0)</f>
        <v>0</v>
      </c>
      <c r="AS55" s="204" t="str">
        <f t="shared" ca="1" si="12"/>
        <v/>
      </c>
      <c r="AT55" s="204" t="str">
        <f t="shared" ca="1" si="13"/>
        <v/>
      </c>
      <c r="AU55" s="230" t="str">
        <f ca="1">IF($AD55=1,IF($AQ55=1,ROUNDDOWN('２個別表'!$BX55-'２個別表'!$BZ55-'２個別表'!$CC55-'２個別表'!$CD55-'２個別表'!$CE55-'２個別表'!$CF55,0),""),"")</f>
        <v/>
      </c>
      <c r="AV55" s="391">
        <f t="shared" ca="1" si="14"/>
        <v>0</v>
      </c>
      <c r="AW55" s="401" t="str">
        <f t="shared" ca="1" si="15"/>
        <v>-</v>
      </c>
      <c r="AX55" s="228">
        <f ca="1">IF($AD55=2,IF('２個別表'!$BS55=1,1,0),0)</f>
        <v>0</v>
      </c>
      <c r="AY55" s="213" t="str">
        <f t="shared" ca="1" si="16"/>
        <v/>
      </c>
      <c r="AZ55" s="409" t="str">
        <f ca="1">IF(AND($AD55=2,$AX55=1),'２個別表'!$BX55-('２個別表'!$BZ55+'２個別表'!$CC55+'２個別表'!$CD55+'２個別表'!$CE55+'２個別表'!$CF55),"")</f>
        <v/>
      </c>
      <c r="BA55" s="228">
        <f ca="1">IF($AD55=2,IF('２個別表'!$BS55&lt;&gt;1,1,0),0)</f>
        <v>0</v>
      </c>
      <c r="BB55" s="404">
        <f t="shared" ca="1" si="17"/>
        <v>0</v>
      </c>
      <c r="BC55" s="207" t="str">
        <f ca="1">IF(AND($AD55=2,$BA55=1),'２個別表'!$BT55,"")</f>
        <v/>
      </c>
      <c r="BD55" s="207" t="str">
        <f t="shared" ca="1" si="18"/>
        <v/>
      </c>
      <c r="BE55" s="207" t="str">
        <f ca="1">IF(AND($AD55=2,$BA55=1),'２個別表'!$BW55-('２個別表'!$BZ55+'２個別表'!$CC55+'２個別表'!$CD55+'２個別表'!$CE55+'２個別表'!$CF55),"")</f>
        <v/>
      </c>
      <c r="BF55" s="207" t="str">
        <f ca="1">IF(AND($AD55=2,$BA55=1),'２個別表'!$CC55+'２個別表'!$CD55,"")</f>
        <v/>
      </c>
      <c r="BG55" s="406" t="str">
        <f ca="1">IF($BB55=1,IF(SUM('２個別表'!$BY55,'２個別表'!$CF55*0.5)&lt;='２個別表'!$BX55*0.5,"〇","×"),"")</f>
        <v/>
      </c>
      <c r="BH55" s="405">
        <f t="shared" ca="1" si="19"/>
        <v>0</v>
      </c>
      <c r="BI55" s="229" t="str">
        <f ca="1">IF($AD55=2,IF($AX55=1,IF('２個別表'!$AO55=23,"〇","×"),IF(OR('２個別表'!$AO55&lt;19,'２個別表'!$AO55&gt;23),"",IF($BH55&lt;='２個別表'!$BT55,"〇","×"))),"-")</f>
        <v>-</v>
      </c>
      <c r="BJ55" s="414" t="str">
        <f t="shared" ca="1" si="20"/>
        <v>-</v>
      </c>
      <c r="BK55" s="228">
        <f t="shared" ca="1" si="21"/>
        <v>0</v>
      </c>
      <c r="BL55" s="229" t="str">
        <f ca="1">IF($AD55=3,IF(1&lt;='２個別表'!$F55,IF('２個別表'!$W55=1,"〇","×"),""),"")</f>
        <v/>
      </c>
      <c r="BM55" s="209" t="str">
        <f ca="1">IF(AD55=3,IF(AND(OR('２個別表'!BF55="附帯施設",AND(1&lt;='２個別表'!AO55,'２個別表'!AO55&lt;=3)),'２個別表'!BM55&lt;&gt;"",'２個別表'!BN55&lt;&gt;""),1,IF(AND(OR('２個別表'!BF55="附帯施設",AND(1&lt;='２個別表'!AO55,'２個別表'!AO55&lt;=3)),OR('２個別表'!BM55="",'２個別表'!BN55="")),"×",0)),"")</f>
        <v/>
      </c>
      <c r="BN55" s="229" t="str">
        <f ca="1">IF($AD55=3,IF('２個別表'!$BX55&gt;=500000,"〇","×"),"")</f>
        <v/>
      </c>
      <c r="BO55" s="204" t="str">
        <f ca="1">IF(AD55=3,'２個別表'!BY55,"")</f>
        <v/>
      </c>
      <c r="BP55" s="204" t="str">
        <f ca="1">IF(AD55=3,IF(COUNTIF('２個別表'!$Z$11:'２個別表'!Z55,'２個別表'!Z55)=1,BO55,SUMIF('２個別表'!$Z$11:$Z$510,'２個別表'!Z55,$BO$11:$BO$239)),"")</f>
        <v/>
      </c>
      <c r="BQ55" s="213" t="str">
        <f t="shared" ca="1" si="27"/>
        <v/>
      </c>
      <c r="BR55" s="207" t="str">
        <f t="shared" ca="1" si="23"/>
        <v/>
      </c>
      <c r="BS55" s="483" t="str">
        <f ca="1">IF($AD55=3,'２個別表'!$BX55-('２個別表'!$BZ55+'２個別表'!$CC55+'２個別表'!$CD55+'２個別表'!$CE55+'２個別表'!$CF55),"")</f>
        <v/>
      </c>
      <c r="BT55" s="486">
        <f t="shared" ca="1" si="28"/>
        <v>0</v>
      </c>
      <c r="BU55" s="480" t="str">
        <f t="shared" ca="1" si="24"/>
        <v/>
      </c>
    </row>
    <row r="56" spans="1:73">
      <c r="A56" s="770" t="str">
        <f t="shared" ca="1" si="1"/>
        <v>石川県</v>
      </c>
      <c r="B56" s="773">
        <f ca="1">'２個別表'!Q56</f>
        <v>46</v>
      </c>
      <c r="C56" s="774" t="str">
        <f>'２個別表'!$R56</f>
        <v>石川県</v>
      </c>
      <c r="D56" s="774" t="str">
        <f ca="1">'２個別表'!$S56</f>
        <v/>
      </c>
      <c r="E56" s="774" t="str">
        <f ca="1">'２個別表'!$T56</f>
        <v/>
      </c>
      <c r="F56" s="719" t="str">
        <f ca="1">'２個別表'!$W56</f>
        <v/>
      </c>
      <c r="G56" s="719" t="str">
        <f ca="1">IF($F56=1,IF(SUMIF('（様式１号）１総括表'!$B$16:$B$25,A56,'（様式１号）１総括表'!$A$16:$A$25)&gt;0,"〇","✕"),"-")</f>
        <v>-</v>
      </c>
      <c r="H56" s="716" t="str">
        <f ca="1">IF('２個別表'!$Y56=1,IF('２個別表'!$AC56=1,"〇","×"),IF(AND(2&lt;='２個別表'!$AC56,'２個別表'!$AC56&lt;=5),"〇","×"))</f>
        <v>×</v>
      </c>
      <c r="I56" s="716" t="str">
        <f t="shared" ca="1" si="2"/>
        <v>×</v>
      </c>
      <c r="J56" s="207" t="str">
        <f ca="1">'２個別表'!$Z56</f>
        <v/>
      </c>
      <c r="K56" s="207">
        <f ca="1">'２個別表'!$AK56</f>
        <v>0</v>
      </c>
      <c r="L56" s="207" t="str">
        <f ca="1">IF('２個別表'!$AL56=1,1,"")</f>
        <v/>
      </c>
      <c r="M56" s="207" t="str">
        <f ca="1">IF('２個別表'!$AL56="","",IF('２個別表'!$AL56=1,IF(OR('２個別表'!$AM56=1,'２個別表'!$AN56=1),"〇","×")))</f>
        <v/>
      </c>
      <c r="N56" s="204" t="str">
        <f ca="1">'２個別表'!AT56</f>
        <v/>
      </c>
      <c r="O56" s="220" t="str">
        <f ca="1">IF(1&lt;='２個別表'!$F56,IF(AND(1&lt;='２個別表'!$AO56,'２個別表'!$AO56&lt;=3),1,0),"")</f>
        <v/>
      </c>
      <c r="P56" s="229">
        <f ca="1">IF($O56=1,IF(AND('２個別表'!$BF56&lt;&gt;"",AND('２個別表'!$BI56&lt;&gt;1,'２個別表'!$BJ56)),0,1),0)</f>
        <v>0</v>
      </c>
      <c r="Q56" s="220">
        <f ca="1">IF('２個別表'!$BF56&lt;&gt;"",1,0)</f>
        <v>0</v>
      </c>
      <c r="R56" s="220" t="str">
        <f ca="1">IF($Q56=1,IF('２個別表'!$BI56=1,1,0),"")</f>
        <v/>
      </c>
      <c r="S56" s="220" t="str">
        <f ca="1">IF($R56=1,IF('２個別表'!$BJ56&lt;&gt;"","〇","×"),"")</f>
        <v/>
      </c>
      <c r="T56" s="220" t="str">
        <f t="shared" ca="1" si="3"/>
        <v/>
      </c>
      <c r="U56" s="381">
        <f ca="1">IF('２個別表'!$BH56&gt;0,'２個別表'!$BH56,0)</f>
        <v>0</v>
      </c>
      <c r="V56" s="220">
        <f ca="1">IF('２個別表'!$BJ56&lt;&gt;"",1,0)</f>
        <v>0</v>
      </c>
      <c r="W56" s="206">
        <f ca="1">IF(AND($Q56=1,$V56=1),'２個別表'!$CF56,0)</f>
        <v>0</v>
      </c>
      <c r="X56" s="219">
        <f t="shared" ca="1" si="4"/>
        <v>0</v>
      </c>
      <c r="Y56" s="220" t="str">
        <f ca="1">IF(1&lt;='２個別表'!$F56,'２個別表'!$BV56,"")</f>
        <v/>
      </c>
      <c r="Z56" s="220">
        <f ca="1">IF(1&lt;='２個別表'!$F56,'２個別表'!$CG56,0)</f>
        <v>0</v>
      </c>
      <c r="AA56" s="220">
        <f ca="1">IF(OR(0&lt;'２個別表'!$BZ56,0&lt;SUM('２個別表'!$CC56:$CD56)),1,0)</f>
        <v>1</v>
      </c>
      <c r="AB56" s="207">
        <f ca="1">IF(1&lt;='２個別表'!$F56,'２個別表'!$BX56,0)</f>
        <v>0</v>
      </c>
      <c r="AC56" s="207" t="str">
        <f ca="1">IF('２個別表'!$BX56&gt;0,IF(AND('２個別表'!$BV56=1,'２個別表'!$CG56="控除不可"),'２個別表'!$BX56,IF(AND('２個別表'!$BV56=1,'２個別表'!$CG56="80%控除対象"),ROUNDUP('２個別表'!$BX56*102/110,0),IF(AND('２個別表'!$BV56=1,'２個別表'!$CG56="全額控除"),ROUNDUP('２個別表'!$BX56*100/110,0),IF(OR('２個別表'!$BV56=2,'２個別表'!$BV56=3),'２個別表'!$BX56,'２個別表'!$BX56)))),"")</f>
        <v/>
      </c>
      <c r="AD56" s="221" t="str">
        <f ca="1">IF('２個別表'!$W56=1,3,IF(AND('２個別表'!$W56=2,AND(19&lt;='２個別表'!$AO56,'２個別表'!$AO56&lt;=23)),2,IF(AND('２個別表'!$W56=2,OR(AND(1&lt;='２個別表'!$AO56,'２個別表'!$AO56&lt;=18),AND(24&lt;='２個別表'!$AO56,'２個別表'!$AO56&lt;=25))),1,"判定不能")))</f>
        <v>判定不能</v>
      </c>
      <c r="AE56" s="228">
        <f t="shared" ca="1" si="5"/>
        <v>0</v>
      </c>
      <c r="AF56" s="204" t="str">
        <f t="shared" ca="1" si="6"/>
        <v/>
      </c>
      <c r="AG56" s="207" t="str">
        <f ca="1">IF(AND($AD56=1,$U56&gt;0,$V56=1),ROUNDDOWN($AC56*1/2-'２個別表'!$CF56*1/2,0),"")</f>
        <v/>
      </c>
      <c r="AH56" s="207" t="str">
        <f t="shared" ca="1" si="26"/>
        <v/>
      </c>
      <c r="AI56" s="230" t="str">
        <f ca="1">IF(AND($AD56=1,$Q56=1),IF($AB56&gt;0,'２個別表'!$BX56-'２個別表'!$BZ56-'２個別表'!$CF56-'２個別表'!$CC56-'２個別表'!$CD56-'２個別表'!$CE56,0),"")</f>
        <v/>
      </c>
      <c r="AJ56" s="222">
        <f t="shared" ca="1" si="8"/>
        <v>0</v>
      </c>
      <c r="AK56" s="218" t="str">
        <f ca="1">IF($AD56=1,IF('２個別表'!$AQ56=1,1,IF('２個別表'!AQ56="","",)),"")</f>
        <v/>
      </c>
      <c r="AL56" s="207" t="str">
        <f ca="1">IF($AJ56=1,IF($AK56=1,'２個別表'!BU56,""),"")</f>
        <v/>
      </c>
      <c r="AM56" s="204" t="str">
        <f t="shared" ca="1" si="9"/>
        <v/>
      </c>
      <c r="AN56" s="223" t="str">
        <f ca="1">IF($AJ56=1,IF($AK56=1,ROUNDDOWN('２個別表'!$BX56-'２個別表'!$BZ56-'２個別表'!$CC56-'２個別表'!$CD56-'２個別表'!$CE56-'２個別表'!$CF56,0),""),"")</f>
        <v/>
      </c>
      <c r="AO56" s="222">
        <f t="shared" ca="1" si="0"/>
        <v>0</v>
      </c>
      <c r="AP56" s="218">
        <f t="shared" ca="1" si="10"/>
        <v>0</v>
      </c>
      <c r="AQ56" s="218">
        <f t="shared" ca="1" si="11"/>
        <v>0</v>
      </c>
      <c r="AR56" s="213">
        <f ca="1">IF('２個別表'!$AC56=1,1,0)</f>
        <v>0</v>
      </c>
      <c r="AS56" s="204" t="str">
        <f t="shared" ca="1" si="12"/>
        <v/>
      </c>
      <c r="AT56" s="204" t="str">
        <f t="shared" ca="1" si="13"/>
        <v/>
      </c>
      <c r="AU56" s="230" t="str">
        <f ca="1">IF($AD56=1,IF($AQ56=1,ROUNDDOWN('２個別表'!$BX56-'２個別表'!$BZ56-'２個別表'!$CC56-'２個別表'!$CD56-'２個別表'!$CE56-'２個別表'!$CF56,0),""),"")</f>
        <v/>
      </c>
      <c r="AV56" s="391">
        <f t="shared" ca="1" si="14"/>
        <v>0</v>
      </c>
      <c r="AW56" s="401" t="str">
        <f t="shared" ca="1" si="15"/>
        <v>-</v>
      </c>
      <c r="AX56" s="228">
        <f ca="1">IF($AD56=2,IF('２個別表'!$BS56=1,1,0),0)</f>
        <v>0</v>
      </c>
      <c r="AY56" s="213" t="str">
        <f t="shared" ca="1" si="16"/>
        <v/>
      </c>
      <c r="AZ56" s="409" t="str">
        <f ca="1">IF(AND($AD56=2,$AX56=1),'２個別表'!$BX56-('２個別表'!$BZ56+'２個別表'!$CC56+'２個別表'!$CD56+'２個別表'!$CE56+'２個別表'!$CF56),"")</f>
        <v/>
      </c>
      <c r="BA56" s="228">
        <f ca="1">IF($AD56=2,IF('２個別表'!$BS56&lt;&gt;1,1,0),0)</f>
        <v>0</v>
      </c>
      <c r="BB56" s="404">
        <f t="shared" ca="1" si="17"/>
        <v>0</v>
      </c>
      <c r="BC56" s="207" t="str">
        <f ca="1">IF(AND($AD56=2,$BA56=1),'２個別表'!$BT56,"")</f>
        <v/>
      </c>
      <c r="BD56" s="207" t="str">
        <f t="shared" ca="1" si="18"/>
        <v/>
      </c>
      <c r="BE56" s="207" t="str">
        <f ca="1">IF(AND($AD56=2,$BA56=1),'２個別表'!$BW56-('２個別表'!$BZ56+'２個別表'!$CC56+'２個別表'!$CD56+'２個別表'!$CE56+'２個別表'!$CF56),"")</f>
        <v/>
      </c>
      <c r="BF56" s="207" t="str">
        <f ca="1">IF(AND($AD56=2,$BA56=1),'２個別表'!$CC56+'２個別表'!$CD56,"")</f>
        <v/>
      </c>
      <c r="BG56" s="406" t="str">
        <f ca="1">IF($BB56=1,IF(SUM('２個別表'!$BY56,'２個別表'!$CF56*0.5)&lt;='２個別表'!$BX56*0.5,"〇","×"),"")</f>
        <v/>
      </c>
      <c r="BH56" s="405">
        <f t="shared" ca="1" si="19"/>
        <v>0</v>
      </c>
      <c r="BI56" s="229" t="str">
        <f ca="1">IF($AD56=2,IF($AX56=1,IF('２個別表'!$AO56=23,"〇","×"),IF(OR('２個別表'!$AO56&lt;19,'２個別表'!$AO56&gt;23),"",IF($BH56&lt;='２個別表'!$BT56,"〇","×"))),"-")</f>
        <v>-</v>
      </c>
      <c r="BJ56" s="414" t="str">
        <f t="shared" ca="1" si="20"/>
        <v>-</v>
      </c>
      <c r="BK56" s="228">
        <f t="shared" ca="1" si="21"/>
        <v>0</v>
      </c>
      <c r="BL56" s="229" t="str">
        <f ca="1">IF($AD56=3,IF(1&lt;='２個別表'!$F56,IF('２個別表'!$W56=1,"〇","×"),""),"")</f>
        <v/>
      </c>
      <c r="BM56" s="209" t="str">
        <f ca="1">IF(AD56=3,IF(AND(OR('２個別表'!BF56="附帯施設",AND(1&lt;='２個別表'!AO56,'２個別表'!AO56&lt;=3)),'２個別表'!BM56&lt;&gt;"",'２個別表'!BN56&lt;&gt;""),1,IF(AND(OR('２個別表'!BF56="附帯施設",AND(1&lt;='２個別表'!AO56,'２個別表'!AO56&lt;=3)),OR('２個別表'!BM56="",'２個別表'!BN56="")),"×",0)),"")</f>
        <v/>
      </c>
      <c r="BN56" s="229" t="str">
        <f ca="1">IF($AD56=3,IF('２個別表'!$BX56&gt;=500000,"〇","×"),"")</f>
        <v/>
      </c>
      <c r="BO56" s="204" t="str">
        <f ca="1">IF(AD56=3,'２個別表'!BY56,"")</f>
        <v/>
      </c>
      <c r="BP56" s="204" t="str">
        <f ca="1">IF(AD56=3,IF(COUNTIF('２個別表'!$Z$11:'２個別表'!Z56,'２個別表'!Z56)=1,BO56,SUMIF('２個別表'!$Z$11:$Z$510,'２個別表'!Z56,$BO$11:$BO$239)),"")</f>
        <v/>
      </c>
      <c r="BQ56" s="213" t="str">
        <f t="shared" ca="1" si="27"/>
        <v/>
      </c>
      <c r="BR56" s="207" t="str">
        <f t="shared" ca="1" si="23"/>
        <v/>
      </c>
      <c r="BS56" s="483" t="str">
        <f ca="1">IF($AD56=3,'２個別表'!$BX56-('２個別表'!$BZ56+'２個別表'!$CC56+'２個別表'!$CD56+'２個別表'!$CE56+'２個別表'!$CF56),"")</f>
        <v/>
      </c>
      <c r="BT56" s="486">
        <f t="shared" ca="1" si="28"/>
        <v>0</v>
      </c>
      <c r="BU56" s="480" t="str">
        <f t="shared" ca="1" si="24"/>
        <v/>
      </c>
    </row>
    <row r="57" spans="1:73">
      <c r="A57" s="770" t="str">
        <f t="shared" ca="1" si="1"/>
        <v>石川県</v>
      </c>
      <c r="B57" s="773">
        <f ca="1">'２個別表'!Q57</f>
        <v>47</v>
      </c>
      <c r="C57" s="774" t="str">
        <f>'２個別表'!$R57</f>
        <v>石川県</v>
      </c>
      <c r="D57" s="774" t="str">
        <f ca="1">'２個別表'!$S57</f>
        <v/>
      </c>
      <c r="E57" s="774" t="str">
        <f ca="1">'２個別表'!$T57</f>
        <v/>
      </c>
      <c r="F57" s="719" t="str">
        <f ca="1">'２個別表'!$W57</f>
        <v/>
      </c>
      <c r="G57" s="719" t="str">
        <f ca="1">IF($F57=1,IF(SUMIF('（様式１号）１総括表'!$B$16:$B$25,A57,'（様式１号）１総括表'!$A$16:$A$25)&gt;0,"〇","✕"),"-")</f>
        <v>-</v>
      </c>
      <c r="H57" s="716" t="str">
        <f ca="1">IF('２個別表'!$Y57=1,IF('２個別表'!$AC57=1,"〇","×"),IF(AND(2&lt;='２個別表'!$AC57,'２個別表'!$AC57&lt;=5),"〇","×"))</f>
        <v>×</v>
      </c>
      <c r="I57" s="716" t="str">
        <f t="shared" ca="1" si="2"/>
        <v>×</v>
      </c>
      <c r="J57" s="207" t="str">
        <f ca="1">'２個別表'!$Z57</f>
        <v/>
      </c>
      <c r="K57" s="207">
        <f ca="1">'２個別表'!$AK57</f>
        <v>0</v>
      </c>
      <c r="L57" s="207" t="str">
        <f ca="1">IF('２個別表'!$AL57=1,1,"")</f>
        <v/>
      </c>
      <c r="M57" s="207" t="str">
        <f ca="1">IF('２個別表'!$AL57="","",IF('２個別表'!$AL57=1,IF(OR('２個別表'!$AM57=1,'２個別表'!$AN57=1),"〇","×")))</f>
        <v/>
      </c>
      <c r="N57" s="204" t="str">
        <f ca="1">'２個別表'!AT57</f>
        <v/>
      </c>
      <c r="O57" s="220" t="str">
        <f ca="1">IF(1&lt;='２個別表'!$F57,IF(AND(1&lt;='２個別表'!$AO57,'２個別表'!$AO57&lt;=3),1,0),"")</f>
        <v/>
      </c>
      <c r="P57" s="229">
        <f ca="1">IF($O57=1,IF(AND('２個別表'!$BF57&lt;&gt;"",AND('２個別表'!$BI57&lt;&gt;1,'２個別表'!$BJ57)),0,1),0)</f>
        <v>0</v>
      </c>
      <c r="Q57" s="220">
        <f ca="1">IF('２個別表'!$BF57&lt;&gt;"",1,0)</f>
        <v>0</v>
      </c>
      <c r="R57" s="220" t="str">
        <f ca="1">IF($Q57=1,IF('２個別表'!$BI57=1,1,0),"")</f>
        <v/>
      </c>
      <c r="S57" s="220" t="str">
        <f ca="1">IF($R57=1,IF('２個別表'!$BJ57&lt;&gt;"","〇","×"),"")</f>
        <v/>
      </c>
      <c r="T57" s="220" t="str">
        <f t="shared" ca="1" si="3"/>
        <v/>
      </c>
      <c r="U57" s="381">
        <f ca="1">IF('２個別表'!$BH57&gt;0,'２個別表'!$BH57,0)</f>
        <v>0</v>
      </c>
      <c r="V57" s="220">
        <f ca="1">IF('２個別表'!$BJ57&lt;&gt;"",1,0)</f>
        <v>0</v>
      </c>
      <c r="W57" s="206">
        <f ca="1">IF(AND($Q57=1,$V57=1),'２個別表'!$CF57,0)</f>
        <v>0</v>
      </c>
      <c r="X57" s="219">
        <f t="shared" ca="1" si="4"/>
        <v>0</v>
      </c>
      <c r="Y57" s="220" t="str">
        <f ca="1">IF(1&lt;='２個別表'!$F57,'２個別表'!$BV57,"")</f>
        <v/>
      </c>
      <c r="Z57" s="220">
        <f ca="1">IF(1&lt;='２個別表'!$F57,'２個別表'!$CG57,0)</f>
        <v>0</v>
      </c>
      <c r="AA57" s="220">
        <f ca="1">IF(OR(0&lt;'２個別表'!$BZ57,0&lt;SUM('２個別表'!$CC57:$CD57)),1,0)</f>
        <v>1</v>
      </c>
      <c r="AB57" s="207">
        <f ca="1">IF(1&lt;='２個別表'!$F57,'２個別表'!$BX57,0)</f>
        <v>0</v>
      </c>
      <c r="AC57" s="207" t="str">
        <f ca="1">IF('２個別表'!$BX57&gt;0,IF(AND('２個別表'!$BV57=1,'２個別表'!$CG57="控除不可"),'２個別表'!$BX57,IF(AND('２個別表'!$BV57=1,'２個別表'!$CG57="80%控除対象"),ROUNDUP('２個別表'!$BX57*102/110,0),IF(AND('２個別表'!$BV57=1,'２個別表'!$CG57="全額控除"),ROUNDUP('２個別表'!$BX57*100/110,0),IF(OR('２個別表'!$BV57=2,'２個別表'!$BV57=3),'２個別表'!$BX57,'２個別表'!$BX57)))),"")</f>
        <v/>
      </c>
      <c r="AD57" s="221" t="str">
        <f ca="1">IF('２個別表'!$W57=1,3,IF(AND('２個別表'!$W57=2,AND(19&lt;='２個別表'!$AO57,'２個別表'!$AO57&lt;=23)),2,IF(AND('２個別表'!$W57=2,OR(AND(1&lt;='２個別表'!$AO57,'２個別表'!$AO57&lt;=18),AND(24&lt;='２個別表'!$AO57,'２個別表'!$AO57&lt;=25))),1,"判定不能")))</f>
        <v>判定不能</v>
      </c>
      <c r="AE57" s="228">
        <f t="shared" ca="1" si="5"/>
        <v>0</v>
      </c>
      <c r="AF57" s="204" t="str">
        <f t="shared" ca="1" si="6"/>
        <v/>
      </c>
      <c r="AG57" s="207" t="str">
        <f ca="1">IF(AND($AD57=1,$U57&gt;0,$V57=1),ROUNDDOWN($AC57*1/2-'２個別表'!$CF57*1/2,0),"")</f>
        <v/>
      </c>
      <c r="AH57" s="207" t="str">
        <f t="shared" ca="1" si="26"/>
        <v/>
      </c>
      <c r="AI57" s="230" t="str">
        <f ca="1">IF(AND($AD57=1,$Q57=1),IF($AB57&gt;0,'２個別表'!$BX57-'２個別表'!$BZ57-'２個別表'!$CF57-'２個別表'!$CC57-'２個別表'!$CD57-'２個別表'!$CE57,0),"")</f>
        <v/>
      </c>
      <c r="AJ57" s="222">
        <f t="shared" ca="1" si="8"/>
        <v>0</v>
      </c>
      <c r="AK57" s="218" t="str">
        <f ca="1">IF($AD57=1,IF('２個別表'!$AQ57=1,1,IF('２個別表'!AQ57="","",)),"")</f>
        <v/>
      </c>
      <c r="AL57" s="207" t="str">
        <f ca="1">IF($AJ57=1,IF($AK57=1,'２個別表'!BU57,""),"")</f>
        <v/>
      </c>
      <c r="AM57" s="204" t="str">
        <f t="shared" ca="1" si="9"/>
        <v/>
      </c>
      <c r="AN57" s="223" t="str">
        <f ca="1">IF($AJ57=1,IF($AK57=1,ROUNDDOWN('２個別表'!$BX57-'２個別表'!$BZ57-'２個別表'!$CC57-'２個別表'!$CD57-'２個別表'!$CE57-'２個別表'!$CF57,0),""),"")</f>
        <v/>
      </c>
      <c r="AO57" s="222">
        <f t="shared" ca="1" si="0"/>
        <v>0</v>
      </c>
      <c r="AP57" s="218">
        <f t="shared" ca="1" si="10"/>
        <v>0</v>
      </c>
      <c r="AQ57" s="218">
        <f t="shared" ca="1" si="11"/>
        <v>0</v>
      </c>
      <c r="AR57" s="213">
        <f ca="1">IF('２個別表'!$AC57=1,1,0)</f>
        <v>0</v>
      </c>
      <c r="AS57" s="204" t="str">
        <f t="shared" ca="1" si="12"/>
        <v/>
      </c>
      <c r="AT57" s="204" t="str">
        <f t="shared" ca="1" si="13"/>
        <v/>
      </c>
      <c r="AU57" s="230" t="str">
        <f ca="1">IF($AD57=1,IF($AQ57=1,ROUNDDOWN('２個別表'!$BX57-'２個別表'!$BZ57-'２個別表'!$CC57-'２個別表'!$CD57-'２個別表'!$CE57-'２個別表'!$CF57,0),""),"")</f>
        <v/>
      </c>
      <c r="AV57" s="391">
        <f t="shared" ca="1" si="14"/>
        <v>0</v>
      </c>
      <c r="AW57" s="401" t="str">
        <f t="shared" ca="1" si="15"/>
        <v>-</v>
      </c>
      <c r="AX57" s="228">
        <f ca="1">IF($AD57=2,IF('２個別表'!$BS57=1,1,0),0)</f>
        <v>0</v>
      </c>
      <c r="AY57" s="213" t="str">
        <f t="shared" ca="1" si="16"/>
        <v/>
      </c>
      <c r="AZ57" s="409" t="str">
        <f ca="1">IF(AND($AD57=2,$AX57=1),'２個別表'!$BX57-('２個別表'!$BZ57+'２個別表'!$CC57+'２個別表'!$CD57+'２個別表'!$CE57+'２個別表'!$CF57),"")</f>
        <v/>
      </c>
      <c r="BA57" s="228">
        <f ca="1">IF($AD57=2,IF('２個別表'!$BS57&lt;&gt;1,1,0),0)</f>
        <v>0</v>
      </c>
      <c r="BB57" s="404">
        <f t="shared" ca="1" si="17"/>
        <v>0</v>
      </c>
      <c r="BC57" s="207" t="str">
        <f ca="1">IF(AND($AD57=2,$BA57=1),'２個別表'!$BT57,"")</f>
        <v/>
      </c>
      <c r="BD57" s="207" t="str">
        <f t="shared" ca="1" si="18"/>
        <v/>
      </c>
      <c r="BE57" s="207" t="str">
        <f ca="1">IF(AND($AD57=2,$BA57=1),'２個別表'!$BW57-('２個別表'!$BZ57+'２個別表'!$CC57+'２個別表'!$CD57+'２個別表'!$CE57+'２個別表'!$CF57),"")</f>
        <v/>
      </c>
      <c r="BF57" s="207" t="str">
        <f ca="1">IF(AND($AD57=2,$BA57=1),'２個別表'!$CC57+'２個別表'!$CD57,"")</f>
        <v/>
      </c>
      <c r="BG57" s="406" t="str">
        <f ca="1">IF($BB57=1,IF(SUM('２個別表'!$BY57,'２個別表'!$CF57*0.5)&lt;='２個別表'!$BX57*0.5,"〇","×"),"")</f>
        <v/>
      </c>
      <c r="BH57" s="405">
        <f t="shared" ca="1" si="19"/>
        <v>0</v>
      </c>
      <c r="BI57" s="229" t="str">
        <f ca="1">IF($AD57=2,IF($AX57=1,IF('２個別表'!$AO57=23,"〇","×"),IF(OR('２個別表'!$AO57&lt;19,'２個別表'!$AO57&gt;23),"",IF($BH57&lt;='２個別表'!$BT57,"〇","×"))),"-")</f>
        <v>-</v>
      </c>
      <c r="BJ57" s="414" t="str">
        <f t="shared" ca="1" si="20"/>
        <v>-</v>
      </c>
      <c r="BK57" s="228">
        <f t="shared" ca="1" si="21"/>
        <v>0</v>
      </c>
      <c r="BL57" s="229" t="str">
        <f ca="1">IF($AD57=3,IF(1&lt;='２個別表'!$F57,IF('２個別表'!$W57=1,"〇","×"),""),"")</f>
        <v/>
      </c>
      <c r="BM57" s="209" t="str">
        <f ca="1">IF(AD57=3,IF(AND(OR('２個別表'!BF57="附帯施設",AND(1&lt;='２個別表'!AO57,'２個別表'!AO57&lt;=3)),'２個別表'!BM57&lt;&gt;"",'２個別表'!BN57&lt;&gt;""),1,IF(AND(OR('２個別表'!BF57="附帯施設",AND(1&lt;='２個別表'!AO57,'２個別表'!AO57&lt;=3)),OR('２個別表'!BM57="",'２個別表'!BN57="")),"×",0)),"")</f>
        <v/>
      </c>
      <c r="BN57" s="229" t="str">
        <f ca="1">IF($AD57=3,IF('２個別表'!$BX57&gt;=500000,"〇","×"),"")</f>
        <v/>
      </c>
      <c r="BO57" s="204" t="str">
        <f ca="1">IF(AD57=3,'２個別表'!BY57,"")</f>
        <v/>
      </c>
      <c r="BP57" s="204" t="str">
        <f ca="1">IF(AD57=3,IF(COUNTIF('２個別表'!$Z$11:'２個別表'!Z57,'２個別表'!Z57)=1,BO57,SUMIF('２個別表'!$Z$11:$Z$510,'２個別表'!Z57,$BO$11:$BO$239)),"")</f>
        <v/>
      </c>
      <c r="BQ57" s="213" t="str">
        <f t="shared" ca="1" si="27"/>
        <v/>
      </c>
      <c r="BR57" s="207" t="str">
        <f t="shared" ca="1" si="23"/>
        <v/>
      </c>
      <c r="BS57" s="483" t="str">
        <f ca="1">IF($AD57=3,'２個別表'!$BX57-('２個別表'!$BZ57+'２個別表'!$CC57+'２個別表'!$CD57+'２個別表'!$CE57+'２個別表'!$CF57),"")</f>
        <v/>
      </c>
      <c r="BT57" s="486">
        <f t="shared" ca="1" si="28"/>
        <v>0</v>
      </c>
      <c r="BU57" s="480" t="str">
        <f t="shared" ca="1" si="24"/>
        <v/>
      </c>
    </row>
    <row r="58" spans="1:73">
      <c r="A58" s="770" t="str">
        <f t="shared" ca="1" si="1"/>
        <v>石川県</v>
      </c>
      <c r="B58" s="773">
        <f ca="1">'２個別表'!Q58</f>
        <v>48</v>
      </c>
      <c r="C58" s="774" t="str">
        <f>'２個別表'!$R58</f>
        <v>石川県</v>
      </c>
      <c r="D58" s="774" t="str">
        <f ca="1">'２個別表'!$S58</f>
        <v/>
      </c>
      <c r="E58" s="774" t="str">
        <f ca="1">'２個別表'!$T58</f>
        <v/>
      </c>
      <c r="F58" s="719" t="str">
        <f ca="1">'２個別表'!$W58</f>
        <v/>
      </c>
      <c r="G58" s="719" t="str">
        <f ca="1">IF($F58=1,IF(SUMIF('（様式１号）１総括表'!$B$16:$B$25,A58,'（様式１号）１総括表'!$A$16:$A$25)&gt;0,"〇","✕"),"-")</f>
        <v>-</v>
      </c>
      <c r="H58" s="716" t="str">
        <f ca="1">IF('２個別表'!$Y58=1,IF('２個別表'!$AC58=1,"〇","×"),IF(AND(2&lt;='２個別表'!$AC58,'２個別表'!$AC58&lt;=5),"〇","×"))</f>
        <v>×</v>
      </c>
      <c r="I58" s="716" t="str">
        <f t="shared" ca="1" si="2"/>
        <v>×</v>
      </c>
      <c r="J58" s="207" t="str">
        <f ca="1">'２個別表'!$Z58</f>
        <v/>
      </c>
      <c r="K58" s="207">
        <f ca="1">'２個別表'!$AK58</f>
        <v>0</v>
      </c>
      <c r="L58" s="207" t="str">
        <f ca="1">IF('２個別表'!$AL58=1,1,"")</f>
        <v/>
      </c>
      <c r="M58" s="207" t="str">
        <f ca="1">IF('２個別表'!$AL58="","",IF('２個別表'!$AL58=1,IF(OR('２個別表'!$AM58=1,'２個別表'!$AN58=1),"〇","×")))</f>
        <v/>
      </c>
      <c r="N58" s="204" t="str">
        <f ca="1">'２個別表'!AT58</f>
        <v/>
      </c>
      <c r="O58" s="220" t="str">
        <f ca="1">IF(1&lt;='２個別表'!$F58,IF(AND(1&lt;='２個別表'!$AO58,'２個別表'!$AO58&lt;=3),1,0),"")</f>
        <v/>
      </c>
      <c r="P58" s="229">
        <f ca="1">IF($O58=1,IF(AND('２個別表'!$BF58&lt;&gt;"",AND('２個別表'!$BI58&lt;&gt;1,'２個別表'!$BJ58)),0,1),0)</f>
        <v>0</v>
      </c>
      <c r="Q58" s="220">
        <f ca="1">IF('２個別表'!$BF58&lt;&gt;"",1,0)</f>
        <v>0</v>
      </c>
      <c r="R58" s="220" t="str">
        <f ca="1">IF($Q58=1,IF('２個別表'!$BI58=1,1,0),"")</f>
        <v/>
      </c>
      <c r="S58" s="220" t="str">
        <f ca="1">IF($R58=1,IF('２個別表'!$BJ58&lt;&gt;"","〇","×"),"")</f>
        <v/>
      </c>
      <c r="T58" s="220" t="str">
        <f t="shared" ca="1" si="3"/>
        <v/>
      </c>
      <c r="U58" s="381">
        <f ca="1">IF('２個別表'!$BH58&gt;0,'２個別表'!$BH58,0)</f>
        <v>0</v>
      </c>
      <c r="V58" s="220">
        <f ca="1">IF('２個別表'!$BJ58&lt;&gt;"",1,0)</f>
        <v>0</v>
      </c>
      <c r="W58" s="206">
        <f ca="1">IF(AND($Q58=1,$V58=1),'２個別表'!$CF58,0)</f>
        <v>0</v>
      </c>
      <c r="X58" s="219">
        <f t="shared" ca="1" si="4"/>
        <v>0</v>
      </c>
      <c r="Y58" s="220" t="str">
        <f ca="1">IF(1&lt;='２個別表'!$F58,'２個別表'!$BV58,"")</f>
        <v/>
      </c>
      <c r="Z58" s="220">
        <f ca="1">IF(1&lt;='２個別表'!$F58,'２個別表'!$CG58,0)</f>
        <v>0</v>
      </c>
      <c r="AA58" s="220">
        <f ca="1">IF(OR(0&lt;'２個別表'!$BZ58,0&lt;SUM('２個別表'!$CC58:$CD58)),1,0)</f>
        <v>1</v>
      </c>
      <c r="AB58" s="207">
        <f ca="1">IF(1&lt;='２個別表'!$F58,'２個別表'!$BX58,0)</f>
        <v>0</v>
      </c>
      <c r="AC58" s="207" t="str">
        <f ca="1">IF('２個別表'!$BX58&gt;0,IF(AND('２個別表'!$BV58=1,'２個別表'!$CG58="控除不可"),'２個別表'!$BX58,IF(AND('２個別表'!$BV58=1,'２個別表'!$CG58="80%控除対象"),ROUNDUP('２個別表'!$BX58*102/110,0),IF(AND('２個別表'!$BV58=1,'２個別表'!$CG58="全額控除"),ROUNDUP('２個別表'!$BX58*100/110,0),IF(OR('２個別表'!$BV58=2,'２個別表'!$BV58=3),'２個別表'!$BX58,'２個別表'!$BX58)))),"")</f>
        <v/>
      </c>
      <c r="AD58" s="221" t="str">
        <f ca="1">IF('２個別表'!$W58=1,3,IF(AND('２個別表'!$W58=2,AND(19&lt;='２個別表'!$AO58,'２個別表'!$AO58&lt;=23)),2,IF(AND('２個別表'!$W58=2,OR(AND(1&lt;='２個別表'!$AO58,'２個別表'!$AO58&lt;=18),AND(24&lt;='２個別表'!$AO58,'２個別表'!$AO58&lt;=25))),1,"判定不能")))</f>
        <v>判定不能</v>
      </c>
      <c r="AE58" s="228">
        <f t="shared" ca="1" si="5"/>
        <v>0</v>
      </c>
      <c r="AF58" s="204" t="str">
        <f t="shared" ca="1" si="6"/>
        <v/>
      </c>
      <c r="AG58" s="207" t="str">
        <f ca="1">IF(AND($AD58=1,$U58&gt;0,$V58=1),ROUNDDOWN($AC58*1/2-'２個別表'!$CF58*1/2,0),"")</f>
        <v/>
      </c>
      <c r="AH58" s="207" t="str">
        <f t="shared" ca="1" si="26"/>
        <v/>
      </c>
      <c r="AI58" s="230" t="str">
        <f ca="1">IF(AND($AD58=1,$Q58=1),IF($AB58&gt;0,'２個別表'!$BX58-'２個別表'!$BZ58-'２個別表'!$CF58-'２個別表'!$CC58-'２個別表'!$CD58-'２個別表'!$CE58,0),"")</f>
        <v/>
      </c>
      <c r="AJ58" s="222">
        <f t="shared" ca="1" si="8"/>
        <v>0</v>
      </c>
      <c r="AK58" s="218" t="str">
        <f ca="1">IF($AD58=1,IF('２個別表'!$AQ58=1,1,IF('２個別表'!AQ58="","",)),"")</f>
        <v/>
      </c>
      <c r="AL58" s="207" t="str">
        <f ca="1">IF($AJ58=1,IF($AK58=1,'２個別表'!BU58,""),"")</f>
        <v/>
      </c>
      <c r="AM58" s="204" t="str">
        <f t="shared" ca="1" si="9"/>
        <v/>
      </c>
      <c r="AN58" s="223" t="str">
        <f ca="1">IF($AJ58=1,IF($AK58=1,ROUNDDOWN('２個別表'!$BX58-'２個別表'!$BZ58-'２個別表'!$CC58-'２個別表'!$CD58-'２個別表'!$CE58-'２個別表'!$CF58,0),""),"")</f>
        <v/>
      </c>
      <c r="AO58" s="222">
        <f t="shared" ca="1" si="0"/>
        <v>0</v>
      </c>
      <c r="AP58" s="218">
        <f t="shared" ca="1" si="10"/>
        <v>0</v>
      </c>
      <c r="AQ58" s="218">
        <f t="shared" ca="1" si="11"/>
        <v>0</v>
      </c>
      <c r="AR58" s="213">
        <f ca="1">IF('２個別表'!$AC58=1,1,0)</f>
        <v>0</v>
      </c>
      <c r="AS58" s="204" t="str">
        <f t="shared" ca="1" si="12"/>
        <v/>
      </c>
      <c r="AT58" s="204" t="str">
        <f t="shared" ca="1" si="13"/>
        <v/>
      </c>
      <c r="AU58" s="230" t="str">
        <f ca="1">IF($AD58=1,IF($AQ58=1,ROUNDDOWN('２個別表'!$BX58-'２個別表'!$BZ58-'２個別表'!$CC58-'２個別表'!$CD58-'２個別表'!$CE58-'２個別表'!$CF58,0),""),"")</f>
        <v/>
      </c>
      <c r="AV58" s="391">
        <f t="shared" ca="1" si="14"/>
        <v>0</v>
      </c>
      <c r="AW58" s="401" t="str">
        <f t="shared" ca="1" si="15"/>
        <v>-</v>
      </c>
      <c r="AX58" s="228">
        <f ca="1">IF($AD58=2,IF('２個別表'!$BS58=1,1,0),0)</f>
        <v>0</v>
      </c>
      <c r="AY58" s="213" t="str">
        <f t="shared" ca="1" si="16"/>
        <v/>
      </c>
      <c r="AZ58" s="409" t="str">
        <f ca="1">IF(AND($AD58=2,$AX58=1),'２個別表'!$BX58-('２個別表'!$BZ58+'２個別表'!$CC58+'２個別表'!$CD58+'２個別表'!$CE58+'２個別表'!$CF58),"")</f>
        <v/>
      </c>
      <c r="BA58" s="228">
        <f ca="1">IF($AD58=2,IF('２個別表'!$BS58&lt;&gt;1,1,0),0)</f>
        <v>0</v>
      </c>
      <c r="BB58" s="404">
        <f t="shared" ca="1" si="17"/>
        <v>0</v>
      </c>
      <c r="BC58" s="207" t="str">
        <f ca="1">IF(AND($AD58=2,$BA58=1),'２個別表'!$BT58,"")</f>
        <v/>
      </c>
      <c r="BD58" s="207" t="str">
        <f t="shared" ca="1" si="18"/>
        <v/>
      </c>
      <c r="BE58" s="207" t="str">
        <f ca="1">IF(AND($AD58=2,$BA58=1),'２個別表'!$BW58-('２個別表'!$BZ58+'２個別表'!$CC58+'２個別表'!$CD58+'２個別表'!$CE58+'２個別表'!$CF58),"")</f>
        <v/>
      </c>
      <c r="BF58" s="207" t="str">
        <f ca="1">IF(AND($AD58=2,$BA58=1),'２個別表'!$CC58+'２個別表'!$CD58,"")</f>
        <v/>
      </c>
      <c r="BG58" s="406" t="str">
        <f ca="1">IF($BB58=1,IF(SUM('２個別表'!$BY58,'２個別表'!$CF58*0.5)&lt;='２個別表'!$BX58*0.5,"〇","×"),"")</f>
        <v/>
      </c>
      <c r="BH58" s="405">
        <f t="shared" ca="1" si="19"/>
        <v>0</v>
      </c>
      <c r="BI58" s="229" t="str">
        <f ca="1">IF($AD58=2,IF($AX58=1,IF('２個別表'!$AO58=23,"〇","×"),IF(OR('２個別表'!$AO58&lt;19,'２個別表'!$AO58&gt;23),"",IF($BH58&lt;='２個別表'!$BT58,"〇","×"))),"-")</f>
        <v>-</v>
      </c>
      <c r="BJ58" s="414" t="str">
        <f t="shared" ca="1" si="20"/>
        <v>-</v>
      </c>
      <c r="BK58" s="228">
        <f t="shared" ca="1" si="21"/>
        <v>0</v>
      </c>
      <c r="BL58" s="229" t="str">
        <f ca="1">IF($AD58=3,IF(1&lt;='２個別表'!$F58,IF('２個別表'!$W58=1,"〇","×"),""),"")</f>
        <v/>
      </c>
      <c r="BM58" s="209" t="str">
        <f ca="1">IF(AD58=3,IF(AND(OR('２個別表'!BF58="附帯施設",AND(1&lt;='２個別表'!AO58,'２個別表'!AO58&lt;=3)),'２個別表'!BM58&lt;&gt;"",'２個別表'!BN58&lt;&gt;""),1,IF(AND(OR('２個別表'!BF58="附帯施設",AND(1&lt;='２個別表'!AO58,'２個別表'!AO58&lt;=3)),OR('２個別表'!BM58="",'２個別表'!BN58="")),"×",0)),"")</f>
        <v/>
      </c>
      <c r="BN58" s="229" t="str">
        <f ca="1">IF($AD58=3,IF('２個別表'!$BX58&gt;=500000,"〇","×"),"")</f>
        <v/>
      </c>
      <c r="BO58" s="204" t="str">
        <f ca="1">IF(AD58=3,'２個別表'!BY58,"")</f>
        <v/>
      </c>
      <c r="BP58" s="204" t="str">
        <f ca="1">IF(AD58=3,IF(COUNTIF('２個別表'!$Z$11:'２個別表'!Z58,'２個別表'!Z58)=1,BO58,SUMIF('２個別表'!$Z$11:$Z$510,'２個別表'!Z58,$BO$11:$BO$239)),"")</f>
        <v/>
      </c>
      <c r="BQ58" s="213" t="str">
        <f t="shared" ca="1" si="27"/>
        <v/>
      </c>
      <c r="BR58" s="207" t="str">
        <f t="shared" ca="1" si="23"/>
        <v/>
      </c>
      <c r="BS58" s="483" t="str">
        <f ca="1">IF($AD58=3,'２個別表'!$BX58-('２個別表'!$BZ58+'２個別表'!$CC58+'２個別表'!$CD58+'２個別表'!$CE58+'２個別表'!$CF58),"")</f>
        <v/>
      </c>
      <c r="BT58" s="486">
        <f t="shared" ca="1" si="28"/>
        <v>0</v>
      </c>
      <c r="BU58" s="480" t="str">
        <f t="shared" ca="1" si="24"/>
        <v/>
      </c>
    </row>
    <row r="59" spans="1:73">
      <c r="A59" s="770" t="str">
        <f t="shared" ca="1" si="1"/>
        <v>石川県</v>
      </c>
      <c r="B59" s="773">
        <f ca="1">'２個別表'!Q59</f>
        <v>49</v>
      </c>
      <c r="C59" s="774" t="str">
        <f>'２個別表'!$R59</f>
        <v>石川県</v>
      </c>
      <c r="D59" s="774" t="str">
        <f ca="1">'２個別表'!$S59</f>
        <v/>
      </c>
      <c r="E59" s="774" t="str">
        <f ca="1">'２個別表'!$T59</f>
        <v/>
      </c>
      <c r="F59" s="719" t="str">
        <f ca="1">'２個別表'!$W59</f>
        <v/>
      </c>
      <c r="G59" s="719" t="str">
        <f ca="1">IF($F59=1,IF(SUMIF('（様式１号）１総括表'!$B$16:$B$25,A59,'（様式１号）１総括表'!$A$16:$A$25)&gt;0,"〇","✕"),"-")</f>
        <v>-</v>
      </c>
      <c r="H59" s="716" t="str">
        <f ca="1">IF('２個別表'!$Y59=1,IF('２個別表'!$AC59=1,"〇","×"),IF(AND(2&lt;='２個別表'!$AC59,'２個別表'!$AC59&lt;=5),"〇","×"))</f>
        <v>×</v>
      </c>
      <c r="I59" s="716" t="str">
        <f t="shared" ca="1" si="2"/>
        <v>×</v>
      </c>
      <c r="J59" s="207" t="str">
        <f ca="1">'２個別表'!$Z59</f>
        <v/>
      </c>
      <c r="K59" s="207">
        <f ca="1">'２個別表'!$AK59</f>
        <v>0</v>
      </c>
      <c r="L59" s="207" t="str">
        <f ca="1">IF('２個別表'!$AL59=1,1,"")</f>
        <v/>
      </c>
      <c r="M59" s="207" t="str">
        <f ca="1">IF('２個別表'!$AL59="","",IF('２個別表'!$AL59=1,IF(OR('２個別表'!$AM59=1,'２個別表'!$AN59=1),"〇","×")))</f>
        <v/>
      </c>
      <c r="N59" s="204" t="str">
        <f ca="1">'２個別表'!AT59</f>
        <v/>
      </c>
      <c r="O59" s="220" t="str">
        <f ca="1">IF(1&lt;='２個別表'!$F59,IF(AND(1&lt;='２個別表'!$AO59,'２個別表'!$AO59&lt;=3),1,0),"")</f>
        <v/>
      </c>
      <c r="P59" s="229">
        <f ca="1">IF($O59=1,IF(AND('２個別表'!$BF59&lt;&gt;"",AND('２個別表'!$BI59&lt;&gt;1,'２個別表'!$BJ59)),0,1),0)</f>
        <v>0</v>
      </c>
      <c r="Q59" s="220">
        <f ca="1">IF('２個別表'!$BF59&lt;&gt;"",1,0)</f>
        <v>0</v>
      </c>
      <c r="R59" s="220" t="str">
        <f ca="1">IF($Q59=1,IF('２個別表'!$BI59=1,1,0),"")</f>
        <v/>
      </c>
      <c r="S59" s="220" t="str">
        <f ca="1">IF($R59=1,IF('２個別表'!$BJ59&lt;&gt;"","〇","×"),"")</f>
        <v/>
      </c>
      <c r="T59" s="220" t="str">
        <f t="shared" ca="1" si="3"/>
        <v/>
      </c>
      <c r="U59" s="381">
        <f ca="1">IF('２個別表'!$BH59&gt;0,'２個別表'!$BH59,0)</f>
        <v>0</v>
      </c>
      <c r="V59" s="220">
        <f ca="1">IF('２個別表'!$BJ59&lt;&gt;"",1,0)</f>
        <v>0</v>
      </c>
      <c r="W59" s="206">
        <f ca="1">IF(AND($Q59=1,$V59=1),'２個別表'!$CF59,0)</f>
        <v>0</v>
      </c>
      <c r="X59" s="219">
        <f t="shared" ca="1" si="4"/>
        <v>0</v>
      </c>
      <c r="Y59" s="220" t="str">
        <f ca="1">IF(1&lt;='２個別表'!$F59,'２個別表'!$BV59,"")</f>
        <v/>
      </c>
      <c r="Z59" s="220">
        <f ca="1">IF(1&lt;='２個別表'!$F59,'２個別表'!$CG59,0)</f>
        <v>0</v>
      </c>
      <c r="AA59" s="220">
        <f ca="1">IF(OR(0&lt;'２個別表'!$BZ59,0&lt;SUM('２個別表'!$CC59:$CD59)),1,0)</f>
        <v>1</v>
      </c>
      <c r="AB59" s="207">
        <f ca="1">IF(1&lt;='２個別表'!$F59,'２個別表'!$BX59,0)</f>
        <v>0</v>
      </c>
      <c r="AC59" s="207" t="str">
        <f ca="1">IF('２個別表'!$BX59&gt;0,IF(AND('２個別表'!$BV59=1,'２個別表'!$CG59="控除不可"),'２個別表'!$BX59,IF(AND('２個別表'!$BV59=1,'２個別表'!$CG59="80%控除対象"),ROUNDUP('２個別表'!$BX59*102/110,0),IF(AND('２個別表'!$BV59=1,'２個別表'!$CG59="全額控除"),ROUNDUP('２個別表'!$BX59*100/110,0),IF(OR('２個別表'!$BV59=2,'２個別表'!$BV59=3),'２個別表'!$BX59,'２個別表'!$BX59)))),"")</f>
        <v/>
      </c>
      <c r="AD59" s="221" t="str">
        <f ca="1">IF('２個別表'!$W59=1,3,IF(AND('２個別表'!$W59=2,AND(19&lt;='２個別表'!$AO59,'２個別表'!$AO59&lt;=23)),2,IF(AND('２個別表'!$W59=2,OR(AND(1&lt;='２個別表'!$AO59,'２個別表'!$AO59&lt;=18),AND(24&lt;='２個別表'!$AO59,'２個別表'!$AO59&lt;=25))),1,"判定不能")))</f>
        <v>判定不能</v>
      </c>
      <c r="AE59" s="228">
        <f t="shared" ca="1" si="5"/>
        <v>0</v>
      </c>
      <c r="AF59" s="204" t="str">
        <f t="shared" ca="1" si="6"/>
        <v/>
      </c>
      <c r="AG59" s="207" t="str">
        <f ca="1">IF(AND($AD59=1,$U59&gt;0,$V59=1),ROUNDDOWN($AC59*1/2-'２個別表'!$CF59*1/2,0),"")</f>
        <v/>
      </c>
      <c r="AH59" s="207" t="str">
        <f t="shared" ca="1" si="26"/>
        <v/>
      </c>
      <c r="AI59" s="230" t="str">
        <f ca="1">IF(AND($AD59=1,$Q59=1),IF($AB59&gt;0,'２個別表'!$BX59-'２個別表'!$BZ59-'２個別表'!$CF59-'２個別表'!$CC59-'２個別表'!$CD59-'２個別表'!$CE59,0),"")</f>
        <v/>
      </c>
      <c r="AJ59" s="222">
        <f t="shared" ca="1" si="8"/>
        <v>0</v>
      </c>
      <c r="AK59" s="218" t="str">
        <f ca="1">IF($AD59=1,IF('２個別表'!$AQ59=1,1,IF('２個別表'!AQ59="","",)),"")</f>
        <v/>
      </c>
      <c r="AL59" s="207" t="str">
        <f ca="1">IF($AJ59=1,IF($AK59=1,'２個別表'!BU59,""),"")</f>
        <v/>
      </c>
      <c r="AM59" s="204" t="str">
        <f t="shared" ca="1" si="9"/>
        <v/>
      </c>
      <c r="AN59" s="223" t="str">
        <f ca="1">IF($AJ59=1,IF($AK59=1,ROUNDDOWN('２個別表'!$BX59-'２個別表'!$BZ59-'２個別表'!$CC59-'２個別表'!$CD59-'２個別表'!$CE59-'２個別表'!$CF59,0),""),"")</f>
        <v/>
      </c>
      <c r="AO59" s="222">
        <f t="shared" ca="1" si="0"/>
        <v>0</v>
      </c>
      <c r="AP59" s="218">
        <f t="shared" ca="1" si="10"/>
        <v>0</v>
      </c>
      <c r="AQ59" s="218">
        <f t="shared" ca="1" si="11"/>
        <v>0</v>
      </c>
      <c r="AR59" s="213">
        <f ca="1">IF('２個別表'!$AC59=1,1,0)</f>
        <v>0</v>
      </c>
      <c r="AS59" s="204" t="str">
        <f t="shared" ca="1" si="12"/>
        <v/>
      </c>
      <c r="AT59" s="204" t="str">
        <f t="shared" ca="1" si="13"/>
        <v/>
      </c>
      <c r="AU59" s="230" t="str">
        <f ca="1">IF($AD59=1,IF($AQ59=1,ROUNDDOWN('２個別表'!$BX59-'２個別表'!$BZ59-'２個別表'!$CC59-'２個別表'!$CD59-'２個別表'!$CE59-'２個別表'!$CF59,0),""),"")</f>
        <v/>
      </c>
      <c r="AV59" s="391">
        <f t="shared" ca="1" si="14"/>
        <v>0</v>
      </c>
      <c r="AW59" s="401" t="str">
        <f t="shared" ca="1" si="15"/>
        <v>-</v>
      </c>
      <c r="AX59" s="228">
        <f ca="1">IF($AD59=2,IF('２個別表'!$BS59=1,1,0),0)</f>
        <v>0</v>
      </c>
      <c r="AY59" s="213" t="str">
        <f t="shared" ca="1" si="16"/>
        <v/>
      </c>
      <c r="AZ59" s="409" t="str">
        <f ca="1">IF(AND($AD59=2,$AX59=1),'２個別表'!$BX59-('２個別表'!$BZ59+'２個別表'!$CC59+'２個別表'!$CD59+'２個別表'!$CE59+'２個別表'!$CF59),"")</f>
        <v/>
      </c>
      <c r="BA59" s="228">
        <f ca="1">IF($AD59=2,IF('２個別表'!$BS59&lt;&gt;1,1,0),0)</f>
        <v>0</v>
      </c>
      <c r="BB59" s="404">
        <f t="shared" ca="1" si="17"/>
        <v>0</v>
      </c>
      <c r="BC59" s="207" t="str">
        <f ca="1">IF(AND($AD59=2,$BA59=1),'２個別表'!$BT59,"")</f>
        <v/>
      </c>
      <c r="BD59" s="207" t="str">
        <f t="shared" ca="1" si="18"/>
        <v/>
      </c>
      <c r="BE59" s="207" t="str">
        <f ca="1">IF(AND($AD59=2,$BA59=1),'２個別表'!$BW59-('２個別表'!$BZ59+'２個別表'!$CC59+'２個別表'!$CD59+'２個別表'!$CE59+'２個別表'!$CF59),"")</f>
        <v/>
      </c>
      <c r="BF59" s="207" t="str">
        <f ca="1">IF(AND($AD59=2,$BA59=1),'２個別表'!$CC59+'２個別表'!$CD59,"")</f>
        <v/>
      </c>
      <c r="BG59" s="406" t="str">
        <f ca="1">IF($BB59=1,IF(SUM('２個別表'!$BY59,'２個別表'!$CF59*0.5)&lt;='２個別表'!$BX59*0.5,"〇","×"),"")</f>
        <v/>
      </c>
      <c r="BH59" s="405">
        <f t="shared" ca="1" si="19"/>
        <v>0</v>
      </c>
      <c r="BI59" s="229" t="str">
        <f ca="1">IF($AD59=2,IF($AX59=1,IF('２個別表'!$AO59=23,"〇","×"),IF(OR('２個別表'!$AO59&lt;19,'２個別表'!$AO59&gt;23),"",IF($BH59&lt;='２個別表'!$BT59,"〇","×"))),"-")</f>
        <v>-</v>
      </c>
      <c r="BJ59" s="414" t="str">
        <f t="shared" ca="1" si="20"/>
        <v>-</v>
      </c>
      <c r="BK59" s="228">
        <f t="shared" ca="1" si="21"/>
        <v>0</v>
      </c>
      <c r="BL59" s="229" t="str">
        <f ca="1">IF($AD59=3,IF(1&lt;='２個別表'!$F59,IF('２個別表'!$W59=1,"〇","×"),""),"")</f>
        <v/>
      </c>
      <c r="BM59" s="209" t="str">
        <f ca="1">IF(AD59=3,IF(AND(OR('２個別表'!BF59="附帯施設",AND(1&lt;='２個別表'!AO59,'２個別表'!AO59&lt;=3)),'２個別表'!BM59&lt;&gt;"",'２個別表'!BN59&lt;&gt;""),1,IF(AND(OR('２個別表'!BF59="附帯施設",AND(1&lt;='２個別表'!AO59,'２個別表'!AO59&lt;=3)),OR('２個別表'!BM59="",'２個別表'!BN59="")),"×",0)),"")</f>
        <v/>
      </c>
      <c r="BN59" s="229" t="str">
        <f ca="1">IF($AD59=3,IF('２個別表'!$BX59&gt;=500000,"〇","×"),"")</f>
        <v/>
      </c>
      <c r="BO59" s="204" t="str">
        <f ca="1">IF(AD59=3,'２個別表'!BY59,"")</f>
        <v/>
      </c>
      <c r="BP59" s="204" t="str">
        <f ca="1">IF(AD59=3,IF(COUNTIF('２個別表'!$Z$11:'２個別表'!Z59,'２個別表'!Z59)=1,BO59,SUMIF('２個別表'!$Z$11:$Z$510,'２個別表'!Z59,$BO$11:$BO$239)),"")</f>
        <v/>
      </c>
      <c r="BQ59" s="213" t="str">
        <f t="shared" ca="1" si="27"/>
        <v/>
      </c>
      <c r="BR59" s="207" t="str">
        <f t="shared" ca="1" si="23"/>
        <v/>
      </c>
      <c r="BS59" s="483" t="str">
        <f ca="1">IF($AD59=3,'２個別表'!$BX59-('２個別表'!$BZ59+'２個別表'!$CC59+'２個別表'!$CD59+'２個別表'!$CE59+'２個別表'!$CF59),"")</f>
        <v/>
      </c>
      <c r="BT59" s="486">
        <f t="shared" ca="1" si="28"/>
        <v>0</v>
      </c>
      <c r="BU59" s="480" t="str">
        <f t="shared" ca="1" si="24"/>
        <v/>
      </c>
    </row>
    <row r="60" spans="1:73">
      <c r="A60" s="770" t="str">
        <f t="shared" ca="1" si="1"/>
        <v>石川県</v>
      </c>
      <c r="B60" s="773">
        <f ca="1">'２個別表'!Q60</f>
        <v>50</v>
      </c>
      <c r="C60" s="774" t="str">
        <f>'２個別表'!$R60</f>
        <v>石川県</v>
      </c>
      <c r="D60" s="774" t="str">
        <f ca="1">'２個別表'!$S60</f>
        <v/>
      </c>
      <c r="E60" s="774" t="str">
        <f ca="1">'２個別表'!$T60</f>
        <v/>
      </c>
      <c r="F60" s="719" t="str">
        <f ca="1">'２個別表'!$W60</f>
        <v/>
      </c>
      <c r="G60" s="719" t="str">
        <f ca="1">IF($F60=1,IF(SUMIF('（様式１号）１総括表'!$B$16:$B$25,A60,'（様式１号）１総括表'!$A$16:$A$25)&gt;0,"〇","✕"),"-")</f>
        <v>-</v>
      </c>
      <c r="H60" s="716" t="str">
        <f ca="1">IF('２個別表'!$Y60=1,IF('２個別表'!$AC60=1,"〇","×"),IF(AND(2&lt;='２個別表'!$AC60,'２個別表'!$AC60&lt;=5),"〇","×"))</f>
        <v>×</v>
      </c>
      <c r="I60" s="716" t="str">
        <f t="shared" ca="1" si="2"/>
        <v>×</v>
      </c>
      <c r="J60" s="207" t="str">
        <f ca="1">'２個別表'!$Z60</f>
        <v/>
      </c>
      <c r="K60" s="207">
        <f ca="1">'２個別表'!$AK60</f>
        <v>0</v>
      </c>
      <c r="L60" s="207" t="str">
        <f ca="1">IF('２個別表'!$AL60=1,1,"")</f>
        <v/>
      </c>
      <c r="M60" s="207" t="str">
        <f ca="1">IF('２個別表'!$AL60="","",IF('２個別表'!$AL60=1,IF(OR('２個別表'!$AM60=1,'２個別表'!$AN60=1),"〇","×")))</f>
        <v/>
      </c>
      <c r="N60" s="204" t="str">
        <f ca="1">'２個別表'!AT60</f>
        <v/>
      </c>
      <c r="O60" s="220" t="str">
        <f ca="1">IF(1&lt;='２個別表'!$F60,IF(AND(1&lt;='２個別表'!$AO60,'２個別表'!$AO60&lt;=3),1,0),"")</f>
        <v/>
      </c>
      <c r="P60" s="229">
        <f ca="1">IF($O60=1,IF(AND('２個別表'!$BF60&lt;&gt;"",AND('２個別表'!$BI60&lt;&gt;1,'２個別表'!$BJ60)),0,1),0)</f>
        <v>0</v>
      </c>
      <c r="Q60" s="220">
        <f ca="1">IF('２個別表'!$BF60&lt;&gt;"",1,0)</f>
        <v>0</v>
      </c>
      <c r="R60" s="220" t="str">
        <f ca="1">IF($Q60=1,IF('２個別表'!$BI60=1,1,0),"")</f>
        <v/>
      </c>
      <c r="S60" s="220" t="str">
        <f ca="1">IF($R60=1,IF('２個別表'!$BJ60&lt;&gt;"","〇","×"),"")</f>
        <v/>
      </c>
      <c r="T60" s="220" t="str">
        <f t="shared" ca="1" si="3"/>
        <v/>
      </c>
      <c r="U60" s="381">
        <f ca="1">IF('２個別表'!$BH60&gt;0,'２個別表'!$BH60,0)</f>
        <v>0</v>
      </c>
      <c r="V60" s="220">
        <f ca="1">IF('２個別表'!$BJ60&lt;&gt;"",1,0)</f>
        <v>0</v>
      </c>
      <c r="W60" s="206">
        <f ca="1">IF(AND($Q60=1,$V60=1),'２個別表'!$CF60,0)</f>
        <v>0</v>
      </c>
      <c r="X60" s="219">
        <f t="shared" ca="1" si="4"/>
        <v>0</v>
      </c>
      <c r="Y60" s="220" t="str">
        <f ca="1">IF(1&lt;='２個別表'!$F60,'２個別表'!$BV60,"")</f>
        <v/>
      </c>
      <c r="Z60" s="220">
        <f ca="1">IF(1&lt;='２個別表'!$F60,'２個別表'!$CG60,0)</f>
        <v>0</v>
      </c>
      <c r="AA60" s="220">
        <f ca="1">IF(OR(0&lt;'２個別表'!$BZ60,0&lt;SUM('２個別表'!$CC60:$CD60)),1,0)</f>
        <v>1</v>
      </c>
      <c r="AB60" s="207">
        <f ca="1">IF(1&lt;='２個別表'!$F60,'２個別表'!$BX60,0)</f>
        <v>0</v>
      </c>
      <c r="AC60" s="207" t="str">
        <f ca="1">IF('２個別表'!$BX60&gt;0,IF(AND('２個別表'!$BV60=1,'２個別表'!$CG60="控除不可"),'２個別表'!$BX60,IF(AND('２個別表'!$BV60=1,'２個別表'!$CG60="80%控除対象"),ROUNDUP('２個別表'!$BX60*102/110,0),IF(AND('２個別表'!$BV60=1,'２個別表'!$CG60="全額控除"),ROUNDUP('２個別表'!$BX60*100/110,0),IF(OR('２個別表'!$BV60=2,'２個別表'!$BV60=3),'２個別表'!$BX60,'２個別表'!$BX60)))),"")</f>
        <v/>
      </c>
      <c r="AD60" s="221" t="str">
        <f ca="1">IF('２個別表'!$W60=1,3,IF(AND('２個別表'!$W60=2,AND(19&lt;='２個別表'!$AO60,'２個別表'!$AO60&lt;=23)),2,IF(AND('２個別表'!$W60=2,OR(AND(1&lt;='２個別表'!$AO60,'２個別表'!$AO60&lt;=18),AND(24&lt;='２個別表'!$AO60,'２個別表'!$AO60&lt;=25))),1,"判定不能")))</f>
        <v>判定不能</v>
      </c>
      <c r="AE60" s="228">
        <f t="shared" ca="1" si="5"/>
        <v>0</v>
      </c>
      <c r="AF60" s="204" t="str">
        <f t="shared" ca="1" si="6"/>
        <v/>
      </c>
      <c r="AG60" s="207" t="str">
        <f ca="1">IF(AND($AD60=1,$U60&gt;0,$V60=1),ROUNDDOWN($AC60*1/2-'２個別表'!$CF60*1/2,0),"")</f>
        <v/>
      </c>
      <c r="AH60" s="207" t="str">
        <f t="shared" ca="1" si="26"/>
        <v/>
      </c>
      <c r="AI60" s="230" t="str">
        <f ca="1">IF(AND($AD60=1,$Q60=1),IF($AB60&gt;0,'２個別表'!$BX60-'２個別表'!$BZ60-'２個別表'!$CF60-'２個別表'!$CC60-'２個別表'!$CD60-'２個別表'!$CE60,0),"")</f>
        <v/>
      </c>
      <c r="AJ60" s="222">
        <f t="shared" ca="1" si="8"/>
        <v>0</v>
      </c>
      <c r="AK60" s="218" t="str">
        <f ca="1">IF($AD60=1,IF('２個別表'!$AQ60=1,1,IF('２個別表'!AQ60="","",)),"")</f>
        <v/>
      </c>
      <c r="AL60" s="207" t="str">
        <f ca="1">IF($AJ60=1,IF($AK60=1,'２個別表'!BU60,""),"")</f>
        <v/>
      </c>
      <c r="AM60" s="204" t="str">
        <f t="shared" ca="1" si="9"/>
        <v/>
      </c>
      <c r="AN60" s="223" t="str">
        <f ca="1">IF($AJ60=1,IF($AK60=1,ROUNDDOWN('２個別表'!$BX60-'２個別表'!$BZ60-'２個別表'!$CC60-'２個別表'!$CD60-'２個別表'!$CE60-'２個別表'!$CF60,0),""),"")</f>
        <v/>
      </c>
      <c r="AO60" s="222">
        <f t="shared" ca="1" si="0"/>
        <v>0</v>
      </c>
      <c r="AP60" s="218">
        <f t="shared" ca="1" si="10"/>
        <v>0</v>
      </c>
      <c r="AQ60" s="218">
        <f t="shared" ca="1" si="11"/>
        <v>0</v>
      </c>
      <c r="AR60" s="213">
        <f ca="1">IF('２個別表'!$AC60=1,1,0)</f>
        <v>0</v>
      </c>
      <c r="AS60" s="204" t="str">
        <f t="shared" ca="1" si="12"/>
        <v/>
      </c>
      <c r="AT60" s="204" t="str">
        <f t="shared" ca="1" si="13"/>
        <v/>
      </c>
      <c r="AU60" s="230" t="str">
        <f ca="1">IF($AD60=1,IF($AQ60=1,ROUNDDOWN('２個別表'!$BX60-'２個別表'!$BZ60-'２個別表'!$CC60-'２個別表'!$CD60-'２個別表'!$CE60-'２個別表'!$CF60,0),""),"")</f>
        <v/>
      </c>
      <c r="AV60" s="391">
        <f t="shared" ca="1" si="14"/>
        <v>0</v>
      </c>
      <c r="AW60" s="401" t="str">
        <f t="shared" ca="1" si="15"/>
        <v>-</v>
      </c>
      <c r="AX60" s="228">
        <f ca="1">IF($AD60=2,IF('２個別表'!$BS60=1,1,0),0)</f>
        <v>0</v>
      </c>
      <c r="AY60" s="213" t="str">
        <f t="shared" ca="1" si="16"/>
        <v/>
      </c>
      <c r="AZ60" s="409" t="str">
        <f ca="1">IF(AND($AD60=2,$AX60=1),'２個別表'!$BX60-('２個別表'!$BZ60+'２個別表'!$CC60+'２個別表'!$CD60+'２個別表'!$CE60+'２個別表'!$CF60),"")</f>
        <v/>
      </c>
      <c r="BA60" s="228">
        <f ca="1">IF($AD60=2,IF('２個別表'!$BS60&lt;&gt;1,1,0),0)</f>
        <v>0</v>
      </c>
      <c r="BB60" s="404">
        <f t="shared" ca="1" si="17"/>
        <v>0</v>
      </c>
      <c r="BC60" s="207" t="str">
        <f ca="1">IF(AND($AD60=2,$BA60=1),'２個別表'!$BT60,"")</f>
        <v/>
      </c>
      <c r="BD60" s="207" t="str">
        <f t="shared" ca="1" si="18"/>
        <v/>
      </c>
      <c r="BE60" s="207" t="str">
        <f ca="1">IF(AND($AD60=2,$BA60=1),'２個別表'!$BW60-('２個別表'!$BZ60+'２個別表'!$CC60+'２個別表'!$CD60+'２個別表'!$CE60+'２個別表'!$CF60),"")</f>
        <v/>
      </c>
      <c r="BF60" s="207" t="str">
        <f ca="1">IF(AND($AD60=2,$BA60=1),'２個別表'!$CC60+'２個別表'!$CD60,"")</f>
        <v/>
      </c>
      <c r="BG60" s="406" t="str">
        <f ca="1">IF($BB60=1,IF(SUM('２個別表'!$BY60,'２個別表'!$CF60*0.5)&lt;='２個別表'!$BX60*0.5,"〇","×"),"")</f>
        <v/>
      </c>
      <c r="BH60" s="405">
        <f t="shared" ca="1" si="19"/>
        <v>0</v>
      </c>
      <c r="BI60" s="229" t="str">
        <f ca="1">IF($AD60=2,IF($AX60=1,IF('２個別表'!$AO60=23,"〇","×"),IF(OR('２個別表'!$AO60&lt;19,'２個別表'!$AO60&gt;23),"",IF($BH60&lt;='２個別表'!$BT60,"〇","×"))),"-")</f>
        <v>-</v>
      </c>
      <c r="BJ60" s="414" t="str">
        <f t="shared" ca="1" si="20"/>
        <v>-</v>
      </c>
      <c r="BK60" s="228">
        <f t="shared" ca="1" si="21"/>
        <v>0</v>
      </c>
      <c r="BL60" s="229" t="str">
        <f ca="1">IF($AD60=3,IF(1&lt;='２個別表'!$F60,IF('２個別表'!$W60=1,"〇","×"),""),"")</f>
        <v/>
      </c>
      <c r="BM60" s="209" t="str">
        <f ca="1">IF(AD60=3,IF(AND(OR('２個別表'!BF60="附帯施設",AND(1&lt;='２個別表'!AO60,'２個別表'!AO60&lt;=3)),'２個別表'!BM60&lt;&gt;"",'２個別表'!BN60&lt;&gt;""),1,IF(AND(OR('２個別表'!BF60="附帯施設",AND(1&lt;='２個別表'!AO60,'２個別表'!AO60&lt;=3)),OR('２個別表'!BM60="",'２個別表'!BN60="")),"×",0)),"")</f>
        <v/>
      </c>
      <c r="BN60" s="229" t="str">
        <f ca="1">IF($AD60=3,IF('２個別表'!$BX60&gt;=500000,"〇","×"),"")</f>
        <v/>
      </c>
      <c r="BO60" s="204" t="str">
        <f ca="1">IF(AD60=3,'２個別表'!BY60,"")</f>
        <v/>
      </c>
      <c r="BP60" s="204" t="str">
        <f ca="1">IF(AD60=3,IF(COUNTIF('２個別表'!$Z$11:'２個別表'!Z60,'２個別表'!Z60)=1,BO60,SUMIF('２個別表'!$Z$11:$Z$510,'２個別表'!Z60,$BO$11:$BO$239)),"")</f>
        <v/>
      </c>
      <c r="BQ60" s="213" t="str">
        <f t="shared" ca="1" si="27"/>
        <v/>
      </c>
      <c r="BR60" s="207" t="str">
        <f t="shared" ca="1" si="23"/>
        <v/>
      </c>
      <c r="BS60" s="483" t="str">
        <f ca="1">IF($AD60=3,'２個別表'!$BX60-('２個別表'!$BZ60+'２個別表'!$CC60+'２個別表'!$CD60+'２個別表'!$CE60+'２個別表'!$CF60),"")</f>
        <v/>
      </c>
      <c r="BT60" s="486">
        <f t="shared" ca="1" si="28"/>
        <v>0</v>
      </c>
      <c r="BU60" s="480" t="str">
        <f t="shared" ca="1" si="24"/>
        <v/>
      </c>
    </row>
    <row r="61" spans="1:73">
      <c r="A61" s="770" t="str">
        <f t="shared" ca="1" si="1"/>
        <v>石川県</v>
      </c>
      <c r="B61" s="773">
        <f ca="1">'２個別表'!Q61</f>
        <v>51</v>
      </c>
      <c r="C61" s="774" t="str">
        <f>'２個別表'!$R61</f>
        <v>石川県</v>
      </c>
      <c r="D61" s="774" t="str">
        <f ca="1">'２個別表'!$S61</f>
        <v/>
      </c>
      <c r="E61" s="774" t="str">
        <f ca="1">'２個別表'!$T61</f>
        <v/>
      </c>
      <c r="F61" s="719" t="str">
        <f ca="1">'２個別表'!$W61</f>
        <v/>
      </c>
      <c r="G61" s="719" t="str">
        <f ca="1">IF($F61=1,IF(SUMIF('（様式１号）１総括表'!$B$16:$B$25,A61,'（様式１号）１総括表'!$A$16:$A$25)&gt;0,"〇","✕"),"-")</f>
        <v>-</v>
      </c>
      <c r="H61" s="716" t="str">
        <f ca="1">IF('２個別表'!$Y61=1,IF('２個別表'!$AC61=1,"〇","×"),IF(AND(2&lt;='２個別表'!$AC61,'２個別表'!$AC61&lt;=5),"〇","×"))</f>
        <v>×</v>
      </c>
      <c r="I61" s="716" t="str">
        <f t="shared" ca="1" si="2"/>
        <v>×</v>
      </c>
      <c r="J61" s="207" t="str">
        <f ca="1">'２個別表'!$Z61</f>
        <v/>
      </c>
      <c r="K61" s="207">
        <f ca="1">'２個別表'!$AK61</f>
        <v>0</v>
      </c>
      <c r="L61" s="207" t="str">
        <f ca="1">IF('２個別表'!$AL61=1,1,"")</f>
        <v/>
      </c>
      <c r="M61" s="207" t="str">
        <f ca="1">IF('２個別表'!$AL61="","",IF('２個別表'!$AL61=1,IF(OR('２個別表'!$AM61=1,'２個別表'!$AN61=1),"〇","×")))</f>
        <v/>
      </c>
      <c r="N61" s="204" t="str">
        <f ca="1">'２個別表'!AT61</f>
        <v/>
      </c>
      <c r="O61" s="220" t="str">
        <f ca="1">IF(1&lt;='２個別表'!$F61,IF(AND(1&lt;='２個別表'!$AO61,'２個別表'!$AO61&lt;=3),1,0),"")</f>
        <v/>
      </c>
      <c r="P61" s="229">
        <f ca="1">IF($O61=1,IF(AND('２個別表'!$BF61&lt;&gt;"",AND('２個別表'!$BI61&lt;&gt;1,'２個別表'!$BJ61)),0,1),0)</f>
        <v>0</v>
      </c>
      <c r="Q61" s="220">
        <f ca="1">IF('２個別表'!$BF61&lt;&gt;"",1,0)</f>
        <v>0</v>
      </c>
      <c r="R61" s="220" t="str">
        <f ca="1">IF($Q61=1,IF('２個別表'!$BI61=1,1,0),"")</f>
        <v/>
      </c>
      <c r="S61" s="220" t="str">
        <f ca="1">IF($R61=1,IF('２個別表'!$BJ61&lt;&gt;"","〇","×"),"")</f>
        <v/>
      </c>
      <c r="T61" s="220" t="str">
        <f t="shared" ca="1" si="3"/>
        <v/>
      </c>
      <c r="U61" s="381">
        <f ca="1">IF('２個別表'!$BH61&gt;0,'２個別表'!$BH61,0)</f>
        <v>0</v>
      </c>
      <c r="V61" s="220">
        <f ca="1">IF('２個別表'!$BJ61&lt;&gt;"",1,0)</f>
        <v>0</v>
      </c>
      <c r="W61" s="206">
        <f ca="1">IF(AND($Q61=1,$V61=1),'２個別表'!$CF61,0)</f>
        <v>0</v>
      </c>
      <c r="X61" s="219">
        <f t="shared" ca="1" si="4"/>
        <v>0</v>
      </c>
      <c r="Y61" s="220" t="str">
        <f ca="1">IF(1&lt;='２個別表'!$F61,'２個別表'!$BV61,"")</f>
        <v/>
      </c>
      <c r="Z61" s="220">
        <f ca="1">IF(1&lt;='２個別表'!$F61,'２個別表'!$CG61,0)</f>
        <v>0</v>
      </c>
      <c r="AA61" s="220">
        <f ca="1">IF(OR(0&lt;'２個別表'!$BZ61,0&lt;SUM('２個別表'!$CC61:$CD61)),1,0)</f>
        <v>1</v>
      </c>
      <c r="AB61" s="207">
        <f ca="1">IF(1&lt;='２個別表'!$F61,'２個別表'!$BX61,0)</f>
        <v>0</v>
      </c>
      <c r="AC61" s="207" t="str">
        <f ca="1">IF('２個別表'!$BX61&gt;0,IF(AND('２個別表'!$BV61=1,'２個別表'!$CG61="控除不可"),'２個別表'!$BX61,IF(AND('２個別表'!$BV61=1,'２個別表'!$CG61="80%控除対象"),ROUNDUP('２個別表'!$BX61*102/110,0),IF(AND('２個別表'!$BV61=1,'２個別表'!$CG61="全額控除"),ROUNDUP('２個別表'!$BX61*100/110,0),IF(OR('２個別表'!$BV61=2,'２個別表'!$BV61=3),'２個別表'!$BX61,'２個別表'!$BX61)))),"")</f>
        <v/>
      </c>
      <c r="AD61" s="221" t="str">
        <f ca="1">IF('２個別表'!$W61=1,3,IF(AND('２個別表'!$W61=2,AND(19&lt;='２個別表'!$AO61,'２個別表'!$AO61&lt;=23)),2,IF(AND('２個別表'!$W61=2,OR(AND(1&lt;='２個別表'!$AO61,'２個別表'!$AO61&lt;=18),AND(24&lt;='２個別表'!$AO61,'２個別表'!$AO61&lt;=25))),1,"判定不能")))</f>
        <v>判定不能</v>
      </c>
      <c r="AE61" s="228">
        <f t="shared" ca="1" si="5"/>
        <v>0</v>
      </c>
      <c r="AF61" s="204" t="str">
        <f t="shared" ca="1" si="6"/>
        <v/>
      </c>
      <c r="AG61" s="207" t="str">
        <f ca="1">IF(AND($AD61=1,$U61&gt;0,$V61=1),ROUNDDOWN($AC61*1/2-'２個別表'!$CF61*1/2,0),"")</f>
        <v/>
      </c>
      <c r="AH61" s="207" t="str">
        <f t="shared" ca="1" si="26"/>
        <v/>
      </c>
      <c r="AI61" s="230" t="str">
        <f ca="1">IF(AND($AD61=1,$Q61=1),IF($AB61&gt;0,'２個別表'!$BX61-'２個別表'!$BZ61-'２個別表'!$CF61-'２個別表'!$CC61-'２個別表'!$CD61-'２個別表'!$CE61,0),"")</f>
        <v/>
      </c>
      <c r="AJ61" s="222">
        <f t="shared" ca="1" si="8"/>
        <v>0</v>
      </c>
      <c r="AK61" s="218" t="str">
        <f ca="1">IF($AD61=1,IF('２個別表'!$AQ61=1,1,IF('２個別表'!AQ61="","",)),"")</f>
        <v/>
      </c>
      <c r="AL61" s="207" t="str">
        <f ca="1">IF($AJ61=1,IF($AK61=1,'２個別表'!BU61,""),"")</f>
        <v/>
      </c>
      <c r="AM61" s="204" t="str">
        <f t="shared" ca="1" si="9"/>
        <v/>
      </c>
      <c r="AN61" s="223" t="str">
        <f ca="1">IF($AJ61=1,IF($AK61=1,ROUNDDOWN('２個別表'!$BX61-'２個別表'!$BZ61-'２個別表'!$CC61-'２個別表'!$CD61-'２個別表'!$CE61-'２個別表'!$CF61,0),""),"")</f>
        <v/>
      </c>
      <c r="AO61" s="222">
        <f t="shared" ca="1" si="0"/>
        <v>0</v>
      </c>
      <c r="AP61" s="218">
        <f t="shared" ca="1" si="10"/>
        <v>0</v>
      </c>
      <c r="AQ61" s="218">
        <f t="shared" ca="1" si="11"/>
        <v>0</v>
      </c>
      <c r="AR61" s="213">
        <f ca="1">IF('２個別表'!$AC61=1,1,0)</f>
        <v>0</v>
      </c>
      <c r="AS61" s="204" t="str">
        <f t="shared" ca="1" si="12"/>
        <v/>
      </c>
      <c r="AT61" s="204" t="str">
        <f t="shared" ca="1" si="13"/>
        <v/>
      </c>
      <c r="AU61" s="230" t="str">
        <f ca="1">IF($AD61=1,IF($AQ61=1,ROUNDDOWN('２個別表'!$BX61-'２個別表'!$BZ61-'２個別表'!$CC61-'２個別表'!$CD61-'２個別表'!$CE61-'２個別表'!$CF61,0),""),"")</f>
        <v/>
      </c>
      <c r="AV61" s="391">
        <f t="shared" ca="1" si="14"/>
        <v>0</v>
      </c>
      <c r="AW61" s="401" t="str">
        <f t="shared" ca="1" si="15"/>
        <v>-</v>
      </c>
      <c r="AX61" s="228">
        <f ca="1">IF($AD61=2,IF('２個別表'!$BS61=1,1,0),0)</f>
        <v>0</v>
      </c>
      <c r="AY61" s="213" t="str">
        <f t="shared" ca="1" si="16"/>
        <v/>
      </c>
      <c r="AZ61" s="409" t="str">
        <f ca="1">IF(AND($AD61=2,$AX61=1),'２個別表'!$BX61-('２個別表'!$BZ61+'２個別表'!$CC61+'２個別表'!$CD61+'２個別表'!$CE61+'２個別表'!$CF61),"")</f>
        <v/>
      </c>
      <c r="BA61" s="228">
        <f ca="1">IF($AD61=2,IF('２個別表'!$BS61&lt;&gt;1,1,0),0)</f>
        <v>0</v>
      </c>
      <c r="BB61" s="404">
        <f t="shared" ca="1" si="17"/>
        <v>0</v>
      </c>
      <c r="BC61" s="207" t="str">
        <f ca="1">IF(AND($AD61=2,$BA61=1),'２個別表'!$BT61,"")</f>
        <v/>
      </c>
      <c r="BD61" s="207" t="str">
        <f t="shared" ca="1" si="18"/>
        <v/>
      </c>
      <c r="BE61" s="207" t="str">
        <f ca="1">IF(AND($AD61=2,$BA61=1),'２個別表'!$BW61-('２個別表'!$BZ61+'２個別表'!$CC61+'２個別表'!$CD61+'２個別表'!$CE61+'２個別表'!$CF61),"")</f>
        <v/>
      </c>
      <c r="BF61" s="207" t="str">
        <f ca="1">IF(AND($AD61=2,$BA61=1),'２個別表'!$CC61+'２個別表'!$CD61,"")</f>
        <v/>
      </c>
      <c r="BG61" s="406" t="str">
        <f ca="1">IF($BB61=1,IF(SUM('２個別表'!$BY61,'２個別表'!$CF61*0.5)&lt;='２個別表'!$BX61*0.5,"〇","×"),"")</f>
        <v/>
      </c>
      <c r="BH61" s="405">
        <f t="shared" ca="1" si="19"/>
        <v>0</v>
      </c>
      <c r="BI61" s="229" t="str">
        <f ca="1">IF($AD61=2,IF($AX61=1,IF('２個別表'!$AO61=23,"〇","×"),IF(OR('２個別表'!$AO61&lt;19,'２個別表'!$AO61&gt;23),"",IF($BH61&lt;='２個別表'!$BT61,"〇","×"))),"-")</f>
        <v>-</v>
      </c>
      <c r="BJ61" s="414" t="str">
        <f t="shared" ca="1" si="20"/>
        <v>-</v>
      </c>
      <c r="BK61" s="228">
        <f t="shared" ca="1" si="21"/>
        <v>0</v>
      </c>
      <c r="BL61" s="229" t="str">
        <f ca="1">IF($AD61=3,IF(1&lt;='２個別表'!$F61,IF('２個別表'!$W61=1,"〇","×"),""),"")</f>
        <v/>
      </c>
      <c r="BM61" s="209" t="str">
        <f ca="1">IF(AD61=3,IF(AND(OR('２個別表'!BF61="附帯施設",AND(1&lt;='２個別表'!AO61,'２個別表'!AO61&lt;=3)),'２個別表'!BM61&lt;&gt;"",'２個別表'!BN61&lt;&gt;""),1,IF(AND(OR('２個別表'!BF61="附帯施設",AND(1&lt;='２個別表'!AO61,'２個別表'!AO61&lt;=3)),OR('２個別表'!BM61="",'２個別表'!BN61="")),"×",0)),"")</f>
        <v/>
      </c>
      <c r="BN61" s="229" t="str">
        <f ca="1">IF($AD61=3,IF('２個別表'!$BX61&gt;=500000,"〇","×"),"")</f>
        <v/>
      </c>
      <c r="BO61" s="204" t="str">
        <f ca="1">IF(AD61=3,'２個別表'!BY61,"")</f>
        <v/>
      </c>
      <c r="BP61" s="204" t="str">
        <f ca="1">IF(AD61=3,IF(COUNTIF('２個別表'!$Z$11:'２個別表'!Z61,'２個別表'!Z61)=1,BO61,SUMIF('２個別表'!$Z$11:$Z$510,'２個別表'!Z61,$BO$11:$BO$239)),"")</f>
        <v/>
      </c>
      <c r="BQ61" s="213" t="str">
        <f t="shared" ca="1" si="27"/>
        <v/>
      </c>
      <c r="BR61" s="207" t="str">
        <f t="shared" ca="1" si="23"/>
        <v/>
      </c>
      <c r="BS61" s="483" t="str">
        <f ca="1">IF($AD61=3,'２個別表'!$BX61-('２個別表'!$BZ61+'２個別表'!$CC61+'２個別表'!$CD61+'２個別表'!$CE61+'２個別表'!$CF61),"")</f>
        <v/>
      </c>
      <c r="BT61" s="486">
        <f t="shared" ca="1" si="28"/>
        <v>0</v>
      </c>
      <c r="BU61" s="480" t="str">
        <f t="shared" ca="1" si="24"/>
        <v/>
      </c>
    </row>
    <row r="62" spans="1:73">
      <c r="A62" s="770" t="str">
        <f t="shared" ca="1" si="1"/>
        <v>石川県</v>
      </c>
      <c r="B62" s="773">
        <f ca="1">'２個別表'!Q62</f>
        <v>52</v>
      </c>
      <c r="C62" s="774" t="str">
        <f>'２個別表'!$R62</f>
        <v>石川県</v>
      </c>
      <c r="D62" s="774" t="str">
        <f ca="1">'２個別表'!$S62</f>
        <v/>
      </c>
      <c r="E62" s="774" t="str">
        <f ca="1">'２個別表'!$T62</f>
        <v/>
      </c>
      <c r="F62" s="719" t="str">
        <f ca="1">'２個別表'!$W62</f>
        <v/>
      </c>
      <c r="G62" s="719" t="str">
        <f ca="1">IF($F62=1,IF(SUMIF('（様式１号）１総括表'!$B$16:$B$25,A62,'（様式１号）１総括表'!$A$16:$A$25)&gt;0,"〇","✕"),"-")</f>
        <v>-</v>
      </c>
      <c r="H62" s="716" t="str">
        <f ca="1">IF('２個別表'!$Y62=1,IF('２個別表'!$AC62=1,"〇","×"),IF(AND(2&lt;='２個別表'!$AC62,'２個別表'!$AC62&lt;=5),"〇","×"))</f>
        <v>×</v>
      </c>
      <c r="I62" s="716" t="str">
        <f t="shared" ca="1" si="2"/>
        <v>×</v>
      </c>
      <c r="J62" s="207" t="str">
        <f ca="1">'２個別表'!$Z62</f>
        <v/>
      </c>
      <c r="K62" s="207">
        <f ca="1">'２個別表'!$AK62</f>
        <v>0</v>
      </c>
      <c r="L62" s="207" t="str">
        <f ca="1">IF('２個別表'!$AL62=1,1,"")</f>
        <v/>
      </c>
      <c r="M62" s="207" t="str">
        <f ca="1">IF('２個別表'!$AL62="","",IF('２個別表'!$AL62=1,IF(OR('２個別表'!$AM62=1,'２個別表'!$AN62=1),"〇","×")))</f>
        <v/>
      </c>
      <c r="N62" s="204" t="str">
        <f ca="1">'２個別表'!AT62</f>
        <v/>
      </c>
      <c r="O62" s="220" t="str">
        <f ca="1">IF(1&lt;='２個別表'!$F62,IF(AND(1&lt;='２個別表'!$AO62,'２個別表'!$AO62&lt;=3),1,0),"")</f>
        <v/>
      </c>
      <c r="P62" s="229">
        <f ca="1">IF($O62=1,IF(AND('２個別表'!$BF62&lt;&gt;"",AND('２個別表'!$BI62&lt;&gt;1,'２個別表'!$BJ62)),0,1),0)</f>
        <v>0</v>
      </c>
      <c r="Q62" s="220">
        <f ca="1">IF('２個別表'!$BF62&lt;&gt;"",1,0)</f>
        <v>0</v>
      </c>
      <c r="R62" s="220" t="str">
        <f ca="1">IF($Q62=1,IF('２個別表'!$BI62=1,1,0),"")</f>
        <v/>
      </c>
      <c r="S62" s="220" t="str">
        <f ca="1">IF($R62=1,IF('２個別表'!$BJ62&lt;&gt;"","〇","×"),"")</f>
        <v/>
      </c>
      <c r="T62" s="220" t="str">
        <f t="shared" ca="1" si="3"/>
        <v/>
      </c>
      <c r="U62" s="381">
        <f ca="1">IF('２個別表'!$BH62&gt;0,'２個別表'!$BH62,0)</f>
        <v>0</v>
      </c>
      <c r="V62" s="220">
        <f ca="1">IF('２個別表'!$BJ62&lt;&gt;"",1,0)</f>
        <v>0</v>
      </c>
      <c r="W62" s="206">
        <f ca="1">IF(AND($Q62=1,$V62=1),'２個別表'!$CF62,0)</f>
        <v>0</v>
      </c>
      <c r="X62" s="219">
        <f t="shared" ca="1" si="4"/>
        <v>0</v>
      </c>
      <c r="Y62" s="220" t="str">
        <f ca="1">IF(1&lt;='２個別表'!$F62,'２個別表'!$BV62,"")</f>
        <v/>
      </c>
      <c r="Z62" s="220">
        <f ca="1">IF(1&lt;='２個別表'!$F62,'２個別表'!$CG62,0)</f>
        <v>0</v>
      </c>
      <c r="AA62" s="220">
        <f ca="1">IF(OR(0&lt;'２個別表'!$BZ62,0&lt;SUM('２個別表'!$CC62:$CD62)),1,0)</f>
        <v>1</v>
      </c>
      <c r="AB62" s="207">
        <f ca="1">IF(1&lt;='２個別表'!$F62,'２個別表'!$BX62,0)</f>
        <v>0</v>
      </c>
      <c r="AC62" s="207" t="str">
        <f ca="1">IF('２個別表'!$BX62&gt;0,IF(AND('２個別表'!$BV62=1,'２個別表'!$CG62="控除不可"),'２個別表'!$BX62,IF(AND('２個別表'!$BV62=1,'２個別表'!$CG62="80%控除対象"),ROUNDUP('２個別表'!$BX62*102/110,0),IF(AND('２個別表'!$BV62=1,'２個別表'!$CG62="全額控除"),ROUNDUP('２個別表'!$BX62*100/110,0),IF(OR('２個別表'!$BV62=2,'２個別表'!$BV62=3),'２個別表'!$BX62,'２個別表'!$BX62)))),"")</f>
        <v/>
      </c>
      <c r="AD62" s="221" t="str">
        <f ca="1">IF('２個別表'!$W62=1,3,IF(AND('２個別表'!$W62=2,AND(19&lt;='２個別表'!$AO62,'２個別表'!$AO62&lt;=23)),2,IF(AND('２個別表'!$W62=2,OR(AND(1&lt;='２個別表'!$AO62,'２個別表'!$AO62&lt;=18),AND(24&lt;='２個別表'!$AO62,'２個別表'!$AO62&lt;=25))),1,"判定不能")))</f>
        <v>判定不能</v>
      </c>
      <c r="AE62" s="228">
        <f t="shared" ca="1" si="5"/>
        <v>0</v>
      </c>
      <c r="AF62" s="204" t="str">
        <f t="shared" ca="1" si="6"/>
        <v/>
      </c>
      <c r="AG62" s="207" t="str">
        <f ca="1">IF(AND($AD62=1,$U62&gt;0,$V62=1),ROUNDDOWN($AC62*1/2-'２個別表'!$CF62*1/2,0),"")</f>
        <v/>
      </c>
      <c r="AH62" s="207" t="str">
        <f t="shared" ca="1" si="26"/>
        <v/>
      </c>
      <c r="AI62" s="230" t="str">
        <f ca="1">IF(AND($AD62=1,$Q62=1),IF($AB62&gt;0,'２個別表'!$BX62-'２個別表'!$BZ62-'２個別表'!$CF62-'２個別表'!$CC62-'２個別表'!$CD62-'２個別表'!$CE62,0),"")</f>
        <v/>
      </c>
      <c r="AJ62" s="222">
        <f t="shared" ca="1" si="8"/>
        <v>0</v>
      </c>
      <c r="AK62" s="218" t="str">
        <f ca="1">IF($AD62=1,IF('２個別表'!$AQ62=1,1,IF('２個別表'!AQ62="","",)),"")</f>
        <v/>
      </c>
      <c r="AL62" s="207" t="str">
        <f ca="1">IF($AJ62=1,IF($AK62=1,'２個別表'!BU62,""),"")</f>
        <v/>
      </c>
      <c r="AM62" s="204" t="str">
        <f t="shared" ca="1" si="9"/>
        <v/>
      </c>
      <c r="AN62" s="223" t="str">
        <f ca="1">IF($AJ62=1,IF($AK62=1,ROUNDDOWN('２個別表'!$BX62-'２個別表'!$BZ62-'２個別表'!$CC62-'２個別表'!$CD62-'２個別表'!$CE62-'２個別表'!$CF62,0),""),"")</f>
        <v/>
      </c>
      <c r="AO62" s="222">
        <f t="shared" ca="1" si="0"/>
        <v>0</v>
      </c>
      <c r="AP62" s="218">
        <f t="shared" ca="1" si="10"/>
        <v>0</v>
      </c>
      <c r="AQ62" s="218">
        <f t="shared" ca="1" si="11"/>
        <v>0</v>
      </c>
      <c r="AR62" s="213">
        <f ca="1">IF('２個別表'!$AC62=1,1,0)</f>
        <v>0</v>
      </c>
      <c r="AS62" s="204" t="str">
        <f t="shared" ca="1" si="12"/>
        <v/>
      </c>
      <c r="AT62" s="204" t="str">
        <f t="shared" ca="1" si="13"/>
        <v/>
      </c>
      <c r="AU62" s="230" t="str">
        <f ca="1">IF($AD62=1,IF($AQ62=1,ROUNDDOWN('２個別表'!$BX62-'２個別表'!$BZ62-'２個別表'!$CC62-'２個別表'!$CD62-'２個別表'!$CE62-'２個別表'!$CF62,0),""),"")</f>
        <v/>
      </c>
      <c r="AV62" s="391">
        <f t="shared" ca="1" si="14"/>
        <v>0</v>
      </c>
      <c r="AW62" s="401" t="str">
        <f t="shared" ca="1" si="15"/>
        <v>-</v>
      </c>
      <c r="AX62" s="228">
        <f ca="1">IF($AD62=2,IF('２個別表'!$BS62=1,1,0),0)</f>
        <v>0</v>
      </c>
      <c r="AY62" s="213" t="str">
        <f t="shared" ca="1" si="16"/>
        <v/>
      </c>
      <c r="AZ62" s="409" t="str">
        <f ca="1">IF(AND($AD62=2,$AX62=1),'２個別表'!$BX62-('２個別表'!$BZ62+'２個別表'!$CC62+'２個別表'!$CD62+'２個別表'!$CE62+'２個別表'!$CF62),"")</f>
        <v/>
      </c>
      <c r="BA62" s="228">
        <f ca="1">IF($AD62=2,IF('２個別表'!$BS62&lt;&gt;1,1,0),0)</f>
        <v>0</v>
      </c>
      <c r="BB62" s="404">
        <f t="shared" ca="1" si="17"/>
        <v>0</v>
      </c>
      <c r="BC62" s="207" t="str">
        <f ca="1">IF(AND($AD62=2,$BA62=1),'２個別表'!$BT62,"")</f>
        <v/>
      </c>
      <c r="BD62" s="207" t="str">
        <f t="shared" ca="1" si="18"/>
        <v/>
      </c>
      <c r="BE62" s="207" t="str">
        <f ca="1">IF(AND($AD62=2,$BA62=1),'２個別表'!$BW62-('２個別表'!$BZ62+'２個別表'!$CC62+'２個別表'!$CD62+'２個別表'!$CE62+'２個別表'!$CF62),"")</f>
        <v/>
      </c>
      <c r="BF62" s="207" t="str">
        <f ca="1">IF(AND($AD62=2,$BA62=1),'２個別表'!$CC62+'２個別表'!$CD62,"")</f>
        <v/>
      </c>
      <c r="BG62" s="406" t="str">
        <f ca="1">IF($BB62=1,IF(SUM('２個別表'!$BY62,'２個別表'!$CF62*0.5)&lt;='２個別表'!$BX62*0.5,"〇","×"),"")</f>
        <v/>
      </c>
      <c r="BH62" s="405">
        <f t="shared" ca="1" si="19"/>
        <v>0</v>
      </c>
      <c r="BI62" s="229" t="str">
        <f ca="1">IF($AD62=2,IF($AX62=1,IF('２個別表'!$AO62=23,"〇","×"),IF(OR('２個別表'!$AO62&lt;19,'２個別表'!$AO62&gt;23),"",IF($BH62&lt;='２個別表'!$BT62,"〇","×"))),"-")</f>
        <v>-</v>
      </c>
      <c r="BJ62" s="414" t="str">
        <f t="shared" ca="1" si="20"/>
        <v>-</v>
      </c>
      <c r="BK62" s="228">
        <f t="shared" ca="1" si="21"/>
        <v>0</v>
      </c>
      <c r="BL62" s="229" t="str">
        <f ca="1">IF($AD62=3,IF(1&lt;='２個別表'!$F62,IF('２個別表'!$W62=1,"〇","×"),""),"")</f>
        <v/>
      </c>
      <c r="BM62" s="209" t="str">
        <f ca="1">IF(AD62=3,IF(AND(OR('２個別表'!BF62="附帯施設",AND(1&lt;='２個別表'!AO62,'２個別表'!AO62&lt;=3)),'２個別表'!BM62&lt;&gt;"",'２個別表'!BN62&lt;&gt;""),1,IF(AND(OR('２個別表'!BF62="附帯施設",AND(1&lt;='２個別表'!AO62,'２個別表'!AO62&lt;=3)),OR('２個別表'!BM62="",'２個別表'!BN62="")),"×",0)),"")</f>
        <v/>
      </c>
      <c r="BN62" s="229" t="str">
        <f ca="1">IF($AD62=3,IF('２個別表'!$BX62&gt;=500000,"〇","×"),"")</f>
        <v/>
      </c>
      <c r="BO62" s="204" t="str">
        <f ca="1">IF(AD62=3,'２個別表'!BY62,"")</f>
        <v/>
      </c>
      <c r="BP62" s="204" t="str">
        <f ca="1">IF(AD62=3,IF(COUNTIF('２個別表'!$Z$11:'２個別表'!Z62,'２個別表'!Z62)=1,BO62,SUMIF('２個別表'!$Z$11:$Z$510,'２個別表'!Z62,$BO$11:$BO$239)),"")</f>
        <v/>
      </c>
      <c r="BQ62" s="213" t="str">
        <f t="shared" ca="1" si="27"/>
        <v/>
      </c>
      <c r="BR62" s="207" t="str">
        <f t="shared" ca="1" si="23"/>
        <v/>
      </c>
      <c r="BS62" s="483" t="str">
        <f ca="1">IF($AD62=3,'２個別表'!$BX62-('２個別表'!$BZ62+'２個別表'!$CC62+'２個別表'!$CD62+'２個別表'!$CE62+'２個別表'!$CF62),"")</f>
        <v/>
      </c>
      <c r="BT62" s="486">
        <f t="shared" ca="1" si="28"/>
        <v>0</v>
      </c>
      <c r="BU62" s="480" t="str">
        <f t="shared" ca="1" si="24"/>
        <v/>
      </c>
    </row>
    <row r="63" spans="1:73">
      <c r="A63" s="770" t="str">
        <f t="shared" ca="1" si="1"/>
        <v>石川県</v>
      </c>
      <c r="B63" s="773">
        <f ca="1">'２個別表'!Q63</f>
        <v>53</v>
      </c>
      <c r="C63" s="774" t="str">
        <f>'２個別表'!$R63</f>
        <v>石川県</v>
      </c>
      <c r="D63" s="774" t="str">
        <f ca="1">'２個別表'!$S63</f>
        <v/>
      </c>
      <c r="E63" s="774" t="str">
        <f ca="1">'２個別表'!$T63</f>
        <v/>
      </c>
      <c r="F63" s="719" t="str">
        <f ca="1">'２個別表'!$W63</f>
        <v/>
      </c>
      <c r="G63" s="719" t="str">
        <f ca="1">IF($F63=1,IF(SUMIF('（様式１号）１総括表'!$B$16:$B$25,A63,'（様式１号）１総括表'!$A$16:$A$25)&gt;0,"〇","✕"),"-")</f>
        <v>-</v>
      </c>
      <c r="H63" s="716" t="str">
        <f ca="1">IF('２個別表'!$Y63=1,IF('２個別表'!$AC63=1,"〇","×"),IF(AND(2&lt;='２個別表'!$AC63,'２個別表'!$AC63&lt;=5),"〇","×"))</f>
        <v>×</v>
      </c>
      <c r="I63" s="716" t="str">
        <f t="shared" ca="1" si="2"/>
        <v>×</v>
      </c>
      <c r="J63" s="207" t="str">
        <f ca="1">'２個別表'!$Z63</f>
        <v/>
      </c>
      <c r="K63" s="207">
        <f ca="1">'２個別表'!$AK63</f>
        <v>0</v>
      </c>
      <c r="L63" s="207" t="str">
        <f ca="1">IF('２個別表'!$AL63=1,1,"")</f>
        <v/>
      </c>
      <c r="M63" s="207" t="str">
        <f ca="1">IF('２個別表'!$AL63="","",IF('２個別表'!$AL63=1,IF(OR('２個別表'!$AM63=1,'２個別表'!$AN63=1),"〇","×")))</f>
        <v/>
      </c>
      <c r="N63" s="204" t="str">
        <f ca="1">'２個別表'!AT63</f>
        <v/>
      </c>
      <c r="O63" s="220" t="str">
        <f ca="1">IF(1&lt;='２個別表'!$F63,IF(AND(1&lt;='２個別表'!$AO63,'２個別表'!$AO63&lt;=3),1,0),"")</f>
        <v/>
      </c>
      <c r="P63" s="229">
        <f ca="1">IF($O63=1,IF(AND('２個別表'!$BF63&lt;&gt;"",AND('２個別表'!$BI63&lt;&gt;1,'２個別表'!$BJ63)),0,1),0)</f>
        <v>0</v>
      </c>
      <c r="Q63" s="220">
        <f ca="1">IF('２個別表'!$BF63&lt;&gt;"",1,0)</f>
        <v>0</v>
      </c>
      <c r="R63" s="220" t="str">
        <f ca="1">IF($Q63=1,IF('２個別表'!$BI63=1,1,0),"")</f>
        <v/>
      </c>
      <c r="S63" s="220" t="str">
        <f ca="1">IF($R63=1,IF('２個別表'!$BJ63&lt;&gt;"","〇","×"),"")</f>
        <v/>
      </c>
      <c r="T63" s="220" t="str">
        <f t="shared" ca="1" si="3"/>
        <v/>
      </c>
      <c r="U63" s="381">
        <f ca="1">IF('２個別表'!$BH63&gt;0,'２個別表'!$BH63,0)</f>
        <v>0</v>
      </c>
      <c r="V63" s="220">
        <f ca="1">IF('２個別表'!$BJ63&lt;&gt;"",1,0)</f>
        <v>0</v>
      </c>
      <c r="W63" s="206">
        <f ca="1">IF(AND($Q63=1,$V63=1),'２個別表'!$CF63,0)</f>
        <v>0</v>
      </c>
      <c r="X63" s="219">
        <f t="shared" ca="1" si="4"/>
        <v>0</v>
      </c>
      <c r="Y63" s="220" t="str">
        <f ca="1">IF(1&lt;='２個別表'!$F63,'２個別表'!$BV63,"")</f>
        <v/>
      </c>
      <c r="Z63" s="220">
        <f ca="1">IF(1&lt;='２個別表'!$F63,'２個別表'!$CG63,0)</f>
        <v>0</v>
      </c>
      <c r="AA63" s="220">
        <f ca="1">IF(OR(0&lt;'２個別表'!$BZ63,0&lt;SUM('２個別表'!$CC63:$CD63)),1,0)</f>
        <v>1</v>
      </c>
      <c r="AB63" s="207">
        <f ca="1">IF(1&lt;='２個別表'!$F63,'２個別表'!$BX63,0)</f>
        <v>0</v>
      </c>
      <c r="AC63" s="207" t="str">
        <f ca="1">IF('２個別表'!$BX63&gt;0,IF(AND('２個別表'!$BV63=1,'２個別表'!$CG63="控除不可"),'２個別表'!$BX63,IF(AND('２個別表'!$BV63=1,'２個別表'!$CG63="80%控除対象"),ROUNDUP('２個別表'!$BX63*102/110,0),IF(AND('２個別表'!$BV63=1,'２個別表'!$CG63="全額控除"),ROUNDUP('２個別表'!$BX63*100/110,0),IF(OR('２個別表'!$BV63=2,'２個別表'!$BV63=3),'２個別表'!$BX63,'２個別表'!$BX63)))),"")</f>
        <v/>
      </c>
      <c r="AD63" s="221" t="str">
        <f ca="1">IF('２個別表'!$W63=1,3,IF(AND('２個別表'!$W63=2,AND(19&lt;='２個別表'!$AO63,'２個別表'!$AO63&lt;=23)),2,IF(AND('２個別表'!$W63=2,OR(AND(1&lt;='２個別表'!$AO63,'２個別表'!$AO63&lt;=18),AND(24&lt;='２個別表'!$AO63,'２個別表'!$AO63&lt;=25))),1,"判定不能")))</f>
        <v>判定不能</v>
      </c>
      <c r="AE63" s="228">
        <f t="shared" ca="1" si="5"/>
        <v>0</v>
      </c>
      <c r="AF63" s="204" t="str">
        <f t="shared" ca="1" si="6"/>
        <v/>
      </c>
      <c r="AG63" s="207" t="str">
        <f ca="1">IF(AND($AD63=1,$U63&gt;0,$V63=1),ROUNDDOWN($AC63*1/2-'２個別表'!$CF63*1/2,0),"")</f>
        <v/>
      </c>
      <c r="AH63" s="207" t="str">
        <f t="shared" ca="1" si="26"/>
        <v/>
      </c>
      <c r="AI63" s="230" t="str">
        <f ca="1">IF(AND($AD63=1,$Q63=1),IF($AB63&gt;0,'２個別表'!$BX63-'２個別表'!$BZ63-'２個別表'!$CF63-'２個別表'!$CC63-'２個別表'!$CD63-'２個別表'!$CE63,0),"")</f>
        <v/>
      </c>
      <c r="AJ63" s="222">
        <f t="shared" ca="1" si="8"/>
        <v>0</v>
      </c>
      <c r="AK63" s="218" t="str">
        <f ca="1">IF($AD63=1,IF('２個別表'!$AQ63=1,1,IF('２個別表'!AQ63="","",)),"")</f>
        <v/>
      </c>
      <c r="AL63" s="207" t="str">
        <f ca="1">IF($AJ63=1,IF($AK63=1,'２個別表'!BU63,""),"")</f>
        <v/>
      </c>
      <c r="AM63" s="204" t="str">
        <f t="shared" ca="1" si="9"/>
        <v/>
      </c>
      <c r="AN63" s="223" t="str">
        <f ca="1">IF($AJ63=1,IF($AK63=1,ROUNDDOWN('２個別表'!$BX63-'２個別表'!$BZ63-'２個別表'!$CC63-'２個別表'!$CD63-'２個別表'!$CE63-'２個別表'!$CF63,0),""),"")</f>
        <v/>
      </c>
      <c r="AO63" s="222">
        <f t="shared" ca="1" si="0"/>
        <v>0</v>
      </c>
      <c r="AP63" s="218">
        <f t="shared" ca="1" si="10"/>
        <v>0</v>
      </c>
      <c r="AQ63" s="218">
        <f t="shared" ca="1" si="11"/>
        <v>0</v>
      </c>
      <c r="AR63" s="213">
        <f ca="1">IF('２個別表'!$AC63=1,1,0)</f>
        <v>0</v>
      </c>
      <c r="AS63" s="204" t="str">
        <f t="shared" ca="1" si="12"/>
        <v/>
      </c>
      <c r="AT63" s="204" t="str">
        <f t="shared" ca="1" si="13"/>
        <v/>
      </c>
      <c r="AU63" s="230" t="str">
        <f ca="1">IF($AD63=1,IF($AQ63=1,ROUNDDOWN('２個別表'!$BX63-'２個別表'!$BZ63-'２個別表'!$CC63-'２個別表'!$CD63-'２個別表'!$CE63-'２個別表'!$CF63,0),""),"")</f>
        <v/>
      </c>
      <c r="AV63" s="391">
        <f t="shared" ca="1" si="14"/>
        <v>0</v>
      </c>
      <c r="AW63" s="401" t="str">
        <f t="shared" ca="1" si="15"/>
        <v>-</v>
      </c>
      <c r="AX63" s="228">
        <f ca="1">IF($AD63=2,IF('２個別表'!$BS63=1,1,0),0)</f>
        <v>0</v>
      </c>
      <c r="AY63" s="213" t="str">
        <f t="shared" ca="1" si="16"/>
        <v/>
      </c>
      <c r="AZ63" s="409" t="str">
        <f ca="1">IF(AND($AD63=2,$AX63=1),'２個別表'!$BX63-('２個別表'!$BZ63+'２個別表'!$CC63+'２個別表'!$CD63+'２個別表'!$CE63+'２個別表'!$CF63),"")</f>
        <v/>
      </c>
      <c r="BA63" s="228">
        <f ca="1">IF($AD63=2,IF('２個別表'!$BS63&lt;&gt;1,1,0),0)</f>
        <v>0</v>
      </c>
      <c r="BB63" s="404">
        <f t="shared" ca="1" si="17"/>
        <v>0</v>
      </c>
      <c r="BC63" s="207" t="str">
        <f ca="1">IF(AND($AD63=2,$BA63=1),'２個別表'!$BT63,"")</f>
        <v/>
      </c>
      <c r="BD63" s="207" t="str">
        <f t="shared" ca="1" si="18"/>
        <v/>
      </c>
      <c r="BE63" s="207" t="str">
        <f ca="1">IF(AND($AD63=2,$BA63=1),'２個別表'!$BW63-('２個別表'!$BZ63+'２個別表'!$CC63+'２個別表'!$CD63+'２個別表'!$CE63+'２個別表'!$CF63),"")</f>
        <v/>
      </c>
      <c r="BF63" s="207" t="str">
        <f ca="1">IF(AND($AD63=2,$BA63=1),'２個別表'!$CC63+'２個別表'!$CD63,"")</f>
        <v/>
      </c>
      <c r="BG63" s="406" t="str">
        <f ca="1">IF($BB63=1,IF(SUM('２個別表'!$BY63,'２個別表'!$CF63*0.5)&lt;='２個別表'!$BX63*0.5,"〇","×"),"")</f>
        <v/>
      </c>
      <c r="BH63" s="405">
        <f t="shared" ca="1" si="19"/>
        <v>0</v>
      </c>
      <c r="BI63" s="229" t="str">
        <f ca="1">IF($AD63=2,IF($AX63=1,IF('２個別表'!$AO63=23,"〇","×"),IF(OR('２個別表'!$AO63&lt;19,'２個別表'!$AO63&gt;23),"",IF($BH63&lt;='２個別表'!$BT63,"〇","×"))),"-")</f>
        <v>-</v>
      </c>
      <c r="BJ63" s="414" t="str">
        <f t="shared" ca="1" si="20"/>
        <v>-</v>
      </c>
      <c r="BK63" s="228">
        <f t="shared" ca="1" si="21"/>
        <v>0</v>
      </c>
      <c r="BL63" s="229" t="str">
        <f ca="1">IF($AD63=3,IF(1&lt;='２個別表'!$F63,IF('２個別表'!$W63=1,"〇","×"),""),"")</f>
        <v/>
      </c>
      <c r="BM63" s="209" t="str">
        <f ca="1">IF(AD63=3,IF(AND(OR('２個別表'!BF63="附帯施設",AND(1&lt;='２個別表'!AO63,'２個別表'!AO63&lt;=3)),'２個別表'!BM63&lt;&gt;"",'２個別表'!BN63&lt;&gt;""),1,IF(AND(OR('２個別表'!BF63="附帯施設",AND(1&lt;='２個別表'!AO63,'２個別表'!AO63&lt;=3)),OR('２個別表'!BM63="",'２個別表'!BN63="")),"×",0)),"")</f>
        <v/>
      </c>
      <c r="BN63" s="229" t="str">
        <f ca="1">IF($AD63=3,IF('２個別表'!$BX63&gt;=500000,"〇","×"),"")</f>
        <v/>
      </c>
      <c r="BO63" s="204" t="str">
        <f ca="1">IF(AD63=3,'２個別表'!BY63,"")</f>
        <v/>
      </c>
      <c r="BP63" s="204" t="str">
        <f ca="1">IF(AD63=3,IF(COUNTIF('２個別表'!$Z$11:'２個別表'!Z63,'２個別表'!Z63)=1,BO63,SUMIF('２個別表'!$Z$11:$Z$510,'２個別表'!Z63,$BO$11:$BO$239)),"")</f>
        <v/>
      </c>
      <c r="BQ63" s="213" t="str">
        <f t="shared" ca="1" si="27"/>
        <v/>
      </c>
      <c r="BR63" s="207" t="str">
        <f t="shared" ca="1" si="23"/>
        <v/>
      </c>
      <c r="BS63" s="483" t="str">
        <f ca="1">IF($AD63=3,'２個別表'!$BX63-('２個別表'!$BZ63+'２個別表'!$CC63+'２個別表'!$CD63+'２個別表'!$CE63+'２個別表'!$CF63),"")</f>
        <v/>
      </c>
      <c r="BT63" s="486">
        <f t="shared" ca="1" si="28"/>
        <v>0</v>
      </c>
      <c r="BU63" s="480" t="str">
        <f t="shared" ca="1" si="24"/>
        <v/>
      </c>
    </row>
    <row r="64" spans="1:73">
      <c r="A64" s="770" t="str">
        <f t="shared" ca="1" si="1"/>
        <v>石川県</v>
      </c>
      <c r="B64" s="773">
        <f ca="1">'２個別表'!Q64</f>
        <v>54</v>
      </c>
      <c r="C64" s="774" t="str">
        <f>'２個別表'!$R64</f>
        <v>石川県</v>
      </c>
      <c r="D64" s="774" t="str">
        <f ca="1">'２個別表'!$S64</f>
        <v/>
      </c>
      <c r="E64" s="774" t="str">
        <f ca="1">'２個別表'!$T64</f>
        <v/>
      </c>
      <c r="F64" s="719" t="str">
        <f ca="1">'２個別表'!$W64</f>
        <v/>
      </c>
      <c r="G64" s="719" t="str">
        <f ca="1">IF($F64=1,IF(SUMIF('（様式１号）１総括表'!$B$16:$B$25,A64,'（様式１号）１総括表'!$A$16:$A$25)&gt;0,"〇","✕"),"-")</f>
        <v>-</v>
      </c>
      <c r="H64" s="716" t="str">
        <f ca="1">IF('２個別表'!$Y64=1,IF('２個別表'!$AC64=1,"〇","×"),IF(AND(2&lt;='２個別表'!$AC64,'２個別表'!$AC64&lt;=5),"〇","×"))</f>
        <v>×</v>
      </c>
      <c r="I64" s="716" t="str">
        <f t="shared" ca="1" si="2"/>
        <v>×</v>
      </c>
      <c r="J64" s="207" t="str">
        <f ca="1">'２個別表'!$Z64</f>
        <v/>
      </c>
      <c r="K64" s="207">
        <f ca="1">'２個別表'!$AK64</f>
        <v>0</v>
      </c>
      <c r="L64" s="207" t="str">
        <f ca="1">IF('２個別表'!$AL64=1,1,"")</f>
        <v/>
      </c>
      <c r="M64" s="207" t="str">
        <f ca="1">IF('２個別表'!$AL64="","",IF('２個別表'!$AL64=1,IF(OR('２個別表'!$AM64=1,'２個別表'!$AN64=1),"〇","×")))</f>
        <v/>
      </c>
      <c r="N64" s="204" t="str">
        <f ca="1">'２個別表'!AT64</f>
        <v/>
      </c>
      <c r="O64" s="220" t="str">
        <f ca="1">IF(1&lt;='２個別表'!$F64,IF(AND(1&lt;='２個別表'!$AO64,'２個別表'!$AO64&lt;=3),1,0),"")</f>
        <v/>
      </c>
      <c r="P64" s="229">
        <f ca="1">IF($O64=1,IF(AND('２個別表'!$BF64&lt;&gt;"",AND('２個別表'!$BI64&lt;&gt;1,'２個別表'!$BJ64)),0,1),0)</f>
        <v>0</v>
      </c>
      <c r="Q64" s="220">
        <f ca="1">IF('２個別表'!$BF64&lt;&gt;"",1,0)</f>
        <v>0</v>
      </c>
      <c r="R64" s="220" t="str">
        <f ca="1">IF($Q64=1,IF('２個別表'!$BI64=1,1,0),"")</f>
        <v/>
      </c>
      <c r="S64" s="220" t="str">
        <f ca="1">IF($R64=1,IF('２個別表'!$BJ64&lt;&gt;"","〇","×"),"")</f>
        <v/>
      </c>
      <c r="T64" s="220" t="str">
        <f t="shared" ca="1" si="3"/>
        <v/>
      </c>
      <c r="U64" s="381">
        <f ca="1">IF('２個別表'!$BH64&gt;0,'２個別表'!$BH64,0)</f>
        <v>0</v>
      </c>
      <c r="V64" s="220">
        <f ca="1">IF('２個別表'!$BJ64&lt;&gt;"",1,0)</f>
        <v>0</v>
      </c>
      <c r="W64" s="206">
        <f ca="1">IF(AND($Q64=1,$V64=1),'２個別表'!$CF64,0)</f>
        <v>0</v>
      </c>
      <c r="X64" s="219">
        <f t="shared" ca="1" si="4"/>
        <v>0</v>
      </c>
      <c r="Y64" s="220" t="str">
        <f ca="1">IF(1&lt;='２個別表'!$F64,'２個別表'!$BV64,"")</f>
        <v/>
      </c>
      <c r="Z64" s="220">
        <f ca="1">IF(1&lt;='２個別表'!$F64,'２個別表'!$CG64,0)</f>
        <v>0</v>
      </c>
      <c r="AA64" s="220">
        <f ca="1">IF(OR(0&lt;'２個別表'!$BZ64,0&lt;SUM('２個別表'!$CC64:$CD64)),1,0)</f>
        <v>1</v>
      </c>
      <c r="AB64" s="207">
        <f ca="1">IF(1&lt;='２個別表'!$F64,'２個別表'!$BX64,0)</f>
        <v>0</v>
      </c>
      <c r="AC64" s="207" t="str">
        <f ca="1">IF('２個別表'!$BX64&gt;0,IF(AND('２個別表'!$BV64=1,'２個別表'!$CG64="控除不可"),'２個別表'!$BX64,IF(AND('２個別表'!$BV64=1,'２個別表'!$CG64="80%控除対象"),ROUNDUP('２個別表'!$BX64*102/110,0),IF(AND('２個別表'!$BV64=1,'２個別表'!$CG64="全額控除"),ROUNDUP('２個別表'!$BX64*100/110,0),IF(OR('２個別表'!$BV64=2,'２個別表'!$BV64=3),'２個別表'!$BX64,'２個別表'!$BX64)))),"")</f>
        <v/>
      </c>
      <c r="AD64" s="221" t="str">
        <f ca="1">IF('２個別表'!$W64=1,3,IF(AND('２個別表'!$W64=2,AND(19&lt;='２個別表'!$AO64,'２個別表'!$AO64&lt;=23)),2,IF(AND('２個別表'!$W64=2,OR(AND(1&lt;='２個別表'!$AO64,'２個別表'!$AO64&lt;=18),AND(24&lt;='２個別表'!$AO64,'２個別表'!$AO64&lt;=25))),1,"判定不能")))</f>
        <v>判定不能</v>
      </c>
      <c r="AE64" s="228">
        <f t="shared" ca="1" si="5"/>
        <v>0</v>
      </c>
      <c r="AF64" s="204" t="str">
        <f t="shared" ca="1" si="6"/>
        <v/>
      </c>
      <c r="AG64" s="207" t="str">
        <f ca="1">IF(AND($AD64=1,$U64&gt;0,$V64=1),ROUNDDOWN($AC64*1/2-'２個別表'!$CF64*1/2,0),"")</f>
        <v/>
      </c>
      <c r="AH64" s="207" t="str">
        <f t="shared" ca="1" si="26"/>
        <v/>
      </c>
      <c r="AI64" s="230" t="str">
        <f ca="1">IF(AND($AD64=1,$Q64=1),IF($AB64&gt;0,'２個別表'!$BX64-'２個別表'!$BZ64-'２個別表'!$CF64-'２個別表'!$CC64-'２個別表'!$CD64-'２個別表'!$CE64,0),"")</f>
        <v/>
      </c>
      <c r="AJ64" s="222">
        <f t="shared" ca="1" si="8"/>
        <v>0</v>
      </c>
      <c r="AK64" s="218" t="str">
        <f ca="1">IF($AD64=1,IF('２個別表'!$AQ64=1,1,IF('２個別表'!AQ64="","",)),"")</f>
        <v/>
      </c>
      <c r="AL64" s="207" t="str">
        <f ca="1">IF($AJ64=1,IF($AK64=1,'２個別表'!BU64,""),"")</f>
        <v/>
      </c>
      <c r="AM64" s="204" t="str">
        <f t="shared" ca="1" si="9"/>
        <v/>
      </c>
      <c r="AN64" s="223" t="str">
        <f ca="1">IF($AJ64=1,IF($AK64=1,ROUNDDOWN('２個別表'!$BX64-'２個別表'!$BZ64-'２個別表'!$CC64-'２個別表'!$CD64-'２個別表'!$CE64-'２個別表'!$CF64,0),""),"")</f>
        <v/>
      </c>
      <c r="AO64" s="222">
        <f t="shared" ca="1" si="0"/>
        <v>0</v>
      </c>
      <c r="AP64" s="218">
        <f t="shared" ca="1" si="10"/>
        <v>0</v>
      </c>
      <c r="AQ64" s="218">
        <f t="shared" ca="1" si="11"/>
        <v>0</v>
      </c>
      <c r="AR64" s="213">
        <f ca="1">IF('２個別表'!$AC64=1,1,0)</f>
        <v>0</v>
      </c>
      <c r="AS64" s="204" t="str">
        <f t="shared" ca="1" si="12"/>
        <v/>
      </c>
      <c r="AT64" s="204" t="str">
        <f t="shared" ca="1" si="13"/>
        <v/>
      </c>
      <c r="AU64" s="230" t="str">
        <f ca="1">IF($AD64=1,IF($AQ64=1,ROUNDDOWN('２個別表'!$BX64-'２個別表'!$BZ64-'２個別表'!$CC64-'２個別表'!$CD64-'２個別表'!$CE64-'２個別表'!$CF64,0),""),"")</f>
        <v/>
      </c>
      <c r="AV64" s="391">
        <f t="shared" ca="1" si="14"/>
        <v>0</v>
      </c>
      <c r="AW64" s="401" t="str">
        <f t="shared" ca="1" si="15"/>
        <v>-</v>
      </c>
      <c r="AX64" s="228">
        <f ca="1">IF($AD64=2,IF('２個別表'!$BS64=1,1,0),0)</f>
        <v>0</v>
      </c>
      <c r="AY64" s="213" t="str">
        <f t="shared" ca="1" si="16"/>
        <v/>
      </c>
      <c r="AZ64" s="409" t="str">
        <f ca="1">IF(AND($AD64=2,$AX64=1),'２個別表'!$BX64-('２個別表'!$BZ64+'２個別表'!$CC64+'２個別表'!$CD64+'２個別表'!$CE64+'２個別表'!$CF64),"")</f>
        <v/>
      </c>
      <c r="BA64" s="228">
        <f ca="1">IF($AD64=2,IF('２個別表'!$BS64&lt;&gt;1,1,0),0)</f>
        <v>0</v>
      </c>
      <c r="BB64" s="404">
        <f t="shared" ca="1" si="17"/>
        <v>0</v>
      </c>
      <c r="BC64" s="207" t="str">
        <f ca="1">IF(AND($AD64=2,$BA64=1),'２個別表'!$BT64,"")</f>
        <v/>
      </c>
      <c r="BD64" s="207" t="str">
        <f t="shared" ca="1" si="18"/>
        <v/>
      </c>
      <c r="BE64" s="207" t="str">
        <f ca="1">IF(AND($AD64=2,$BA64=1),'２個別表'!$BW64-('２個別表'!$BZ64+'２個別表'!$CC64+'２個別表'!$CD64+'２個別表'!$CE64+'２個別表'!$CF64),"")</f>
        <v/>
      </c>
      <c r="BF64" s="207" t="str">
        <f ca="1">IF(AND($AD64=2,$BA64=1),'２個別表'!$CC64+'２個別表'!$CD64,"")</f>
        <v/>
      </c>
      <c r="BG64" s="406" t="str">
        <f ca="1">IF($BB64=1,IF(SUM('２個別表'!$BY64,'２個別表'!$CF64*0.5)&lt;='２個別表'!$BX64*0.5,"〇","×"),"")</f>
        <v/>
      </c>
      <c r="BH64" s="405">
        <f t="shared" ca="1" si="19"/>
        <v>0</v>
      </c>
      <c r="BI64" s="229" t="str">
        <f ca="1">IF($AD64=2,IF($AX64=1,IF('２個別表'!$AO64=23,"〇","×"),IF(OR('２個別表'!$AO64&lt;19,'２個別表'!$AO64&gt;23),"",IF($BH64&lt;='２個別表'!$BT64,"〇","×"))),"-")</f>
        <v>-</v>
      </c>
      <c r="BJ64" s="414" t="str">
        <f t="shared" ca="1" si="20"/>
        <v>-</v>
      </c>
      <c r="BK64" s="228">
        <f t="shared" ca="1" si="21"/>
        <v>0</v>
      </c>
      <c r="BL64" s="229" t="str">
        <f ca="1">IF($AD64=3,IF(1&lt;='２個別表'!$F64,IF('２個別表'!$W64=1,"〇","×"),""),"")</f>
        <v/>
      </c>
      <c r="BM64" s="209" t="str">
        <f ca="1">IF(AD64=3,IF(AND(OR('２個別表'!BF64="附帯施設",AND(1&lt;='２個別表'!AO64,'２個別表'!AO64&lt;=3)),'２個別表'!BM64&lt;&gt;"",'２個別表'!BN64&lt;&gt;""),1,IF(AND(OR('２個別表'!BF64="附帯施設",AND(1&lt;='２個別表'!AO64,'２個別表'!AO64&lt;=3)),OR('２個別表'!BM64="",'２個別表'!BN64="")),"×",0)),"")</f>
        <v/>
      </c>
      <c r="BN64" s="229" t="str">
        <f ca="1">IF($AD64=3,IF('２個別表'!$BX64&gt;=500000,"〇","×"),"")</f>
        <v/>
      </c>
      <c r="BO64" s="204" t="str">
        <f ca="1">IF(AD64=3,'２個別表'!BY64,"")</f>
        <v/>
      </c>
      <c r="BP64" s="204" t="str">
        <f ca="1">IF(AD64=3,IF(COUNTIF('２個別表'!$Z$11:'２個別表'!Z64,'２個別表'!Z64)=1,BO64,SUMIF('２個別表'!$Z$11:$Z$510,'２個別表'!Z64,$BO$11:$BO$239)),"")</f>
        <v/>
      </c>
      <c r="BQ64" s="213" t="str">
        <f t="shared" ca="1" si="27"/>
        <v/>
      </c>
      <c r="BR64" s="207" t="str">
        <f t="shared" ca="1" si="23"/>
        <v/>
      </c>
      <c r="BS64" s="483" t="str">
        <f ca="1">IF($AD64=3,'２個別表'!$BX64-('２個別表'!$BZ64+'２個別表'!$CC64+'２個別表'!$CD64+'２個別表'!$CE64+'２個別表'!$CF64),"")</f>
        <v/>
      </c>
      <c r="BT64" s="486">
        <f t="shared" ca="1" si="28"/>
        <v>0</v>
      </c>
      <c r="BU64" s="480" t="str">
        <f t="shared" ca="1" si="24"/>
        <v/>
      </c>
    </row>
    <row r="65" spans="1:73">
      <c r="A65" s="770" t="str">
        <f t="shared" ca="1" si="1"/>
        <v>石川県</v>
      </c>
      <c r="B65" s="773">
        <f ca="1">'２個別表'!Q65</f>
        <v>55</v>
      </c>
      <c r="C65" s="774" t="str">
        <f>'２個別表'!$R65</f>
        <v>石川県</v>
      </c>
      <c r="D65" s="774" t="str">
        <f ca="1">'２個別表'!$S65</f>
        <v/>
      </c>
      <c r="E65" s="774" t="str">
        <f ca="1">'２個別表'!$T65</f>
        <v/>
      </c>
      <c r="F65" s="719" t="str">
        <f ca="1">'２個別表'!$W65</f>
        <v/>
      </c>
      <c r="G65" s="719" t="str">
        <f ca="1">IF($F65=1,IF(SUMIF('（様式１号）１総括表'!$B$16:$B$25,A65,'（様式１号）１総括表'!$A$16:$A$25)&gt;0,"〇","✕"),"-")</f>
        <v>-</v>
      </c>
      <c r="H65" s="716" t="str">
        <f ca="1">IF('２個別表'!$Y65=1,IF('２個別表'!$AC65=1,"〇","×"),IF(AND(2&lt;='２個別表'!$AC65,'２個別表'!$AC65&lt;=5),"〇","×"))</f>
        <v>×</v>
      </c>
      <c r="I65" s="716" t="str">
        <f t="shared" ca="1" si="2"/>
        <v>×</v>
      </c>
      <c r="J65" s="207" t="str">
        <f ca="1">'２個別表'!$Z65</f>
        <v/>
      </c>
      <c r="K65" s="207">
        <f ca="1">'２個別表'!$AK65</f>
        <v>0</v>
      </c>
      <c r="L65" s="207" t="str">
        <f ca="1">IF('２個別表'!$AL65=1,1,"")</f>
        <v/>
      </c>
      <c r="M65" s="207" t="str">
        <f ca="1">IF('２個別表'!$AL65="","",IF('２個別表'!$AL65=1,IF(OR('２個別表'!$AM65=1,'２個別表'!$AN65=1),"〇","×")))</f>
        <v/>
      </c>
      <c r="N65" s="204" t="str">
        <f ca="1">'２個別表'!AT65</f>
        <v/>
      </c>
      <c r="O65" s="220" t="str">
        <f ca="1">IF(1&lt;='２個別表'!$F65,IF(AND(1&lt;='２個別表'!$AO65,'２個別表'!$AO65&lt;=3),1,0),"")</f>
        <v/>
      </c>
      <c r="P65" s="229">
        <f ca="1">IF($O65=1,IF(AND('２個別表'!$BF65&lt;&gt;"",AND('２個別表'!$BI65&lt;&gt;1,'２個別表'!$BJ65)),0,1),0)</f>
        <v>0</v>
      </c>
      <c r="Q65" s="220">
        <f ca="1">IF('２個別表'!$BF65&lt;&gt;"",1,0)</f>
        <v>0</v>
      </c>
      <c r="R65" s="220" t="str">
        <f ca="1">IF($Q65=1,IF('２個別表'!$BI65=1,1,0),"")</f>
        <v/>
      </c>
      <c r="S65" s="220" t="str">
        <f ca="1">IF($R65=1,IF('２個別表'!$BJ65&lt;&gt;"","〇","×"),"")</f>
        <v/>
      </c>
      <c r="T65" s="220" t="str">
        <f t="shared" ca="1" si="3"/>
        <v/>
      </c>
      <c r="U65" s="381">
        <f ca="1">IF('２個別表'!$BH65&gt;0,'２個別表'!$BH65,0)</f>
        <v>0</v>
      </c>
      <c r="V65" s="220">
        <f ca="1">IF('２個別表'!$BJ65&lt;&gt;"",1,0)</f>
        <v>0</v>
      </c>
      <c r="W65" s="206">
        <f ca="1">IF(AND($Q65=1,$V65=1),'２個別表'!$CF65,0)</f>
        <v>0</v>
      </c>
      <c r="X65" s="219">
        <f t="shared" ca="1" si="4"/>
        <v>0</v>
      </c>
      <c r="Y65" s="220" t="str">
        <f ca="1">IF(1&lt;='２個別表'!$F65,'２個別表'!$BV65,"")</f>
        <v/>
      </c>
      <c r="Z65" s="220">
        <f ca="1">IF(1&lt;='２個別表'!$F65,'２個別表'!$CG65,0)</f>
        <v>0</v>
      </c>
      <c r="AA65" s="220">
        <f ca="1">IF(OR(0&lt;'２個別表'!$BZ65,0&lt;SUM('２個別表'!$CC65:$CD65)),1,0)</f>
        <v>1</v>
      </c>
      <c r="AB65" s="207">
        <f ca="1">IF(1&lt;='２個別表'!$F65,'２個別表'!$BX65,0)</f>
        <v>0</v>
      </c>
      <c r="AC65" s="207" t="str">
        <f ca="1">IF('２個別表'!$BX65&gt;0,IF(AND('２個別表'!$BV65=1,'２個別表'!$CG65="控除不可"),'２個別表'!$BX65,IF(AND('２個別表'!$BV65=1,'２個別表'!$CG65="80%控除対象"),ROUNDUP('２個別表'!$BX65*102/110,0),IF(AND('２個別表'!$BV65=1,'２個別表'!$CG65="全額控除"),ROUNDUP('２個別表'!$BX65*100/110,0),IF(OR('２個別表'!$BV65=2,'２個別表'!$BV65=3),'２個別表'!$BX65,'２個別表'!$BX65)))),"")</f>
        <v/>
      </c>
      <c r="AD65" s="221" t="str">
        <f ca="1">IF('２個別表'!$W65=1,3,IF(AND('２個別表'!$W65=2,AND(19&lt;='２個別表'!$AO65,'２個別表'!$AO65&lt;=23)),2,IF(AND('２個別表'!$W65=2,OR(AND(1&lt;='２個別表'!$AO65,'２個別表'!$AO65&lt;=18),AND(24&lt;='２個別表'!$AO65,'２個別表'!$AO65&lt;=25))),1,"判定不能")))</f>
        <v>判定不能</v>
      </c>
      <c r="AE65" s="228">
        <f t="shared" ca="1" si="5"/>
        <v>0</v>
      </c>
      <c r="AF65" s="204" t="str">
        <f t="shared" ca="1" si="6"/>
        <v/>
      </c>
      <c r="AG65" s="207" t="str">
        <f ca="1">IF(AND($AD65=1,$U65&gt;0,$V65=1),ROUNDDOWN($AC65*1/2-'２個別表'!$CF65*1/2,0),"")</f>
        <v/>
      </c>
      <c r="AH65" s="207" t="str">
        <f t="shared" ca="1" si="26"/>
        <v/>
      </c>
      <c r="AI65" s="230" t="str">
        <f ca="1">IF(AND($AD65=1,$Q65=1),IF($AB65&gt;0,'２個別表'!$BX65-'２個別表'!$BZ65-'２個別表'!$CF65-'２個別表'!$CC65-'２個別表'!$CD65-'２個別表'!$CE65,0),"")</f>
        <v/>
      </c>
      <c r="AJ65" s="222">
        <f t="shared" ca="1" si="8"/>
        <v>0</v>
      </c>
      <c r="AK65" s="218" t="str">
        <f ca="1">IF($AD65=1,IF('２個別表'!$AQ65=1,1,IF('２個別表'!AQ65="","",)),"")</f>
        <v/>
      </c>
      <c r="AL65" s="207" t="str">
        <f ca="1">IF($AJ65=1,IF($AK65=1,'２個別表'!BU65,""),"")</f>
        <v/>
      </c>
      <c r="AM65" s="204" t="str">
        <f t="shared" ca="1" si="9"/>
        <v/>
      </c>
      <c r="AN65" s="223" t="str">
        <f ca="1">IF($AJ65=1,IF($AK65=1,ROUNDDOWN('２個別表'!$BX65-'２個別表'!$BZ65-'２個別表'!$CC65-'２個別表'!$CD65-'２個別表'!$CE65-'２個別表'!$CF65,0),""),"")</f>
        <v/>
      </c>
      <c r="AO65" s="222">
        <f t="shared" ca="1" si="0"/>
        <v>0</v>
      </c>
      <c r="AP65" s="218">
        <f t="shared" ca="1" si="10"/>
        <v>0</v>
      </c>
      <c r="AQ65" s="218">
        <f t="shared" ca="1" si="11"/>
        <v>0</v>
      </c>
      <c r="AR65" s="213">
        <f ca="1">IF('２個別表'!$AC65=1,1,0)</f>
        <v>0</v>
      </c>
      <c r="AS65" s="204" t="str">
        <f t="shared" ca="1" si="12"/>
        <v/>
      </c>
      <c r="AT65" s="204" t="str">
        <f t="shared" ca="1" si="13"/>
        <v/>
      </c>
      <c r="AU65" s="230" t="str">
        <f ca="1">IF($AD65=1,IF($AQ65=1,ROUNDDOWN('２個別表'!$BX65-'２個別表'!$BZ65-'２個別表'!$CC65-'２個別表'!$CD65-'２個別表'!$CE65-'２個別表'!$CF65,0),""),"")</f>
        <v/>
      </c>
      <c r="AV65" s="391">
        <f t="shared" ca="1" si="14"/>
        <v>0</v>
      </c>
      <c r="AW65" s="401" t="str">
        <f t="shared" ca="1" si="15"/>
        <v>-</v>
      </c>
      <c r="AX65" s="228">
        <f ca="1">IF($AD65=2,IF('２個別表'!$BS65=1,1,0),0)</f>
        <v>0</v>
      </c>
      <c r="AY65" s="213" t="str">
        <f t="shared" ca="1" si="16"/>
        <v/>
      </c>
      <c r="AZ65" s="409" t="str">
        <f ca="1">IF(AND($AD65=2,$AX65=1),'２個別表'!$BX65-('２個別表'!$BZ65+'２個別表'!$CC65+'２個別表'!$CD65+'２個別表'!$CE65+'２個別表'!$CF65),"")</f>
        <v/>
      </c>
      <c r="BA65" s="228">
        <f ca="1">IF($AD65=2,IF('２個別表'!$BS65&lt;&gt;1,1,0),0)</f>
        <v>0</v>
      </c>
      <c r="BB65" s="404">
        <f t="shared" ca="1" si="17"/>
        <v>0</v>
      </c>
      <c r="BC65" s="207" t="str">
        <f ca="1">IF(AND($AD65=2,$BA65=1),'２個別表'!$BT65,"")</f>
        <v/>
      </c>
      <c r="BD65" s="207" t="str">
        <f t="shared" ca="1" si="18"/>
        <v/>
      </c>
      <c r="BE65" s="207" t="str">
        <f ca="1">IF(AND($AD65=2,$BA65=1),'２個別表'!$BW65-('２個別表'!$BZ65+'２個別表'!$CC65+'２個別表'!$CD65+'２個別表'!$CE65+'２個別表'!$CF65),"")</f>
        <v/>
      </c>
      <c r="BF65" s="207" t="str">
        <f ca="1">IF(AND($AD65=2,$BA65=1),'２個別表'!$CC65+'２個別表'!$CD65,"")</f>
        <v/>
      </c>
      <c r="BG65" s="406" t="str">
        <f ca="1">IF($BB65=1,IF(SUM('２個別表'!$BY65,'２個別表'!$CF65*0.5)&lt;='２個別表'!$BX65*0.5,"〇","×"),"")</f>
        <v/>
      </c>
      <c r="BH65" s="405">
        <f t="shared" ca="1" si="19"/>
        <v>0</v>
      </c>
      <c r="BI65" s="229" t="str">
        <f ca="1">IF($AD65=2,IF($AX65=1,IF('２個別表'!$AO65=23,"〇","×"),IF(OR('２個別表'!$AO65&lt;19,'２個別表'!$AO65&gt;23),"",IF($BH65&lt;='２個別表'!$BT65,"〇","×"))),"-")</f>
        <v>-</v>
      </c>
      <c r="BJ65" s="414" t="str">
        <f t="shared" ca="1" si="20"/>
        <v>-</v>
      </c>
      <c r="BK65" s="228">
        <f t="shared" ca="1" si="21"/>
        <v>0</v>
      </c>
      <c r="BL65" s="229" t="str">
        <f ca="1">IF($AD65=3,IF(1&lt;='２個別表'!$F65,IF('２個別表'!$W65=1,"〇","×"),""),"")</f>
        <v/>
      </c>
      <c r="BM65" s="209" t="str">
        <f ca="1">IF(AD65=3,IF(AND(OR('２個別表'!BF65="附帯施設",AND(1&lt;='２個別表'!AO65,'２個別表'!AO65&lt;=3)),'２個別表'!BM65&lt;&gt;"",'２個別表'!BN65&lt;&gt;""),1,IF(AND(OR('２個別表'!BF65="附帯施設",AND(1&lt;='２個別表'!AO65,'２個別表'!AO65&lt;=3)),OR('２個別表'!BM65="",'２個別表'!BN65="")),"×",0)),"")</f>
        <v/>
      </c>
      <c r="BN65" s="229" t="str">
        <f ca="1">IF($AD65=3,IF('２個別表'!$BX65&gt;=500000,"〇","×"),"")</f>
        <v/>
      </c>
      <c r="BO65" s="204" t="str">
        <f ca="1">IF(AD65=3,'２個別表'!BY65,"")</f>
        <v/>
      </c>
      <c r="BP65" s="204" t="str">
        <f ca="1">IF(AD65=3,IF(COUNTIF('２個別表'!$Z$11:'２個別表'!Z65,'２個別表'!Z65)=1,BO65,SUMIF('２個別表'!$Z$11:$Z$510,'２個別表'!Z65,$BO$11:$BO$239)),"")</f>
        <v/>
      </c>
      <c r="BQ65" s="213" t="str">
        <f t="shared" ca="1" si="27"/>
        <v/>
      </c>
      <c r="BR65" s="207" t="str">
        <f t="shared" ca="1" si="23"/>
        <v/>
      </c>
      <c r="BS65" s="483" t="str">
        <f ca="1">IF($AD65=3,'２個別表'!$BX65-('２個別表'!$BZ65+'２個別表'!$CC65+'２個別表'!$CD65+'２個別表'!$CE65+'２個別表'!$CF65),"")</f>
        <v/>
      </c>
      <c r="BT65" s="486">
        <f t="shared" ca="1" si="28"/>
        <v>0</v>
      </c>
      <c r="BU65" s="480" t="str">
        <f t="shared" ca="1" si="24"/>
        <v/>
      </c>
    </row>
    <row r="66" spans="1:73">
      <c r="A66" s="770" t="str">
        <f t="shared" ca="1" si="1"/>
        <v>石川県</v>
      </c>
      <c r="B66" s="773">
        <f ca="1">'２個別表'!Q66</f>
        <v>56</v>
      </c>
      <c r="C66" s="774" t="str">
        <f>'２個別表'!$R66</f>
        <v>石川県</v>
      </c>
      <c r="D66" s="774" t="str">
        <f ca="1">'２個別表'!$S66</f>
        <v/>
      </c>
      <c r="E66" s="774" t="str">
        <f ca="1">'２個別表'!$T66</f>
        <v/>
      </c>
      <c r="F66" s="719" t="str">
        <f ca="1">'２個別表'!$W66</f>
        <v/>
      </c>
      <c r="G66" s="719" t="str">
        <f ca="1">IF($F66=1,IF(SUMIF('（様式１号）１総括表'!$B$16:$B$25,A66,'（様式１号）１総括表'!$A$16:$A$25)&gt;0,"〇","✕"),"-")</f>
        <v>-</v>
      </c>
      <c r="H66" s="716" t="str">
        <f ca="1">IF('２個別表'!$Y66=1,IF('２個別表'!$AC66=1,"〇","×"),IF(AND(2&lt;='２個別表'!$AC66,'２個別表'!$AC66&lt;=5),"〇","×"))</f>
        <v>×</v>
      </c>
      <c r="I66" s="716" t="str">
        <f t="shared" ca="1" si="2"/>
        <v>×</v>
      </c>
      <c r="J66" s="207" t="str">
        <f ca="1">'２個別表'!$Z66</f>
        <v/>
      </c>
      <c r="K66" s="207">
        <f ca="1">'２個別表'!$AK66</f>
        <v>0</v>
      </c>
      <c r="L66" s="207" t="str">
        <f ca="1">IF('２個別表'!$AL66=1,1,"")</f>
        <v/>
      </c>
      <c r="M66" s="207" t="str">
        <f ca="1">IF('２個別表'!$AL66="","",IF('２個別表'!$AL66=1,IF(OR('２個別表'!$AM66=1,'２個別表'!$AN66=1),"〇","×")))</f>
        <v/>
      </c>
      <c r="N66" s="204" t="str">
        <f ca="1">'２個別表'!AT66</f>
        <v/>
      </c>
      <c r="O66" s="220" t="str">
        <f ca="1">IF(1&lt;='２個別表'!$F66,IF(AND(1&lt;='２個別表'!$AO66,'２個別表'!$AO66&lt;=3),1,0),"")</f>
        <v/>
      </c>
      <c r="P66" s="229">
        <f ca="1">IF($O66=1,IF(AND('２個別表'!$BF66&lt;&gt;"",AND('２個別表'!$BI66&lt;&gt;1,'２個別表'!$BJ66)),0,1),0)</f>
        <v>0</v>
      </c>
      <c r="Q66" s="220">
        <f ca="1">IF('２個別表'!$BF66&lt;&gt;"",1,0)</f>
        <v>0</v>
      </c>
      <c r="R66" s="220" t="str">
        <f ca="1">IF($Q66=1,IF('２個別表'!$BI66=1,1,0),"")</f>
        <v/>
      </c>
      <c r="S66" s="220" t="str">
        <f ca="1">IF($R66=1,IF('２個別表'!$BJ66&lt;&gt;"","〇","×"),"")</f>
        <v/>
      </c>
      <c r="T66" s="220" t="str">
        <f t="shared" ca="1" si="3"/>
        <v/>
      </c>
      <c r="U66" s="381">
        <f ca="1">IF('２個別表'!$BH66&gt;0,'２個別表'!$BH66,0)</f>
        <v>0</v>
      </c>
      <c r="V66" s="220">
        <f ca="1">IF('２個別表'!$BJ66&lt;&gt;"",1,0)</f>
        <v>0</v>
      </c>
      <c r="W66" s="206">
        <f ca="1">IF(AND($Q66=1,$V66=1),'２個別表'!$CF66,0)</f>
        <v>0</v>
      </c>
      <c r="X66" s="219">
        <f t="shared" ca="1" si="4"/>
        <v>0</v>
      </c>
      <c r="Y66" s="220" t="str">
        <f ca="1">IF(1&lt;='２個別表'!$F66,'２個別表'!$BV66,"")</f>
        <v/>
      </c>
      <c r="Z66" s="220">
        <f ca="1">IF(1&lt;='２個別表'!$F66,'２個別表'!$CG66,0)</f>
        <v>0</v>
      </c>
      <c r="AA66" s="220">
        <f ca="1">IF(OR(0&lt;'２個別表'!$BZ66,0&lt;SUM('２個別表'!$CC66:$CD66)),1,0)</f>
        <v>1</v>
      </c>
      <c r="AB66" s="207">
        <f ca="1">IF(1&lt;='２個別表'!$F66,'２個別表'!$BX66,0)</f>
        <v>0</v>
      </c>
      <c r="AC66" s="207" t="str">
        <f ca="1">IF('２個別表'!$BX66&gt;0,IF(AND('２個別表'!$BV66=1,'２個別表'!$CG66="控除不可"),'２個別表'!$BX66,IF(AND('２個別表'!$BV66=1,'２個別表'!$CG66="80%控除対象"),ROUNDUP('２個別表'!$BX66*102/110,0),IF(AND('２個別表'!$BV66=1,'２個別表'!$CG66="全額控除"),ROUNDUP('２個別表'!$BX66*100/110,0),IF(OR('２個別表'!$BV66=2,'２個別表'!$BV66=3),'２個別表'!$BX66,'２個別表'!$BX66)))),"")</f>
        <v/>
      </c>
      <c r="AD66" s="221" t="str">
        <f ca="1">IF('２個別表'!$W66=1,3,IF(AND('２個別表'!$W66=2,AND(19&lt;='２個別表'!$AO66,'２個別表'!$AO66&lt;=23)),2,IF(AND('２個別表'!$W66=2,OR(AND(1&lt;='２個別表'!$AO66,'２個別表'!$AO66&lt;=18),AND(24&lt;='２個別表'!$AO66,'２個別表'!$AO66&lt;=25))),1,"判定不能")))</f>
        <v>判定不能</v>
      </c>
      <c r="AE66" s="228">
        <f t="shared" ca="1" si="5"/>
        <v>0</v>
      </c>
      <c r="AF66" s="204" t="str">
        <f t="shared" ca="1" si="6"/>
        <v/>
      </c>
      <c r="AG66" s="207" t="str">
        <f ca="1">IF(AND($AD66=1,$U66&gt;0,$V66=1),ROUNDDOWN($AC66*1/2-'２個別表'!$CF66*1/2,0),"")</f>
        <v/>
      </c>
      <c r="AH66" s="207" t="str">
        <f t="shared" ca="1" si="26"/>
        <v/>
      </c>
      <c r="AI66" s="230" t="str">
        <f ca="1">IF(AND($AD66=1,$Q66=1),IF($AB66&gt;0,'２個別表'!$BX66-'２個別表'!$BZ66-'２個別表'!$CF66-'２個別表'!$CC66-'２個別表'!$CD66-'２個別表'!$CE66,0),"")</f>
        <v/>
      </c>
      <c r="AJ66" s="222">
        <f t="shared" ca="1" si="8"/>
        <v>0</v>
      </c>
      <c r="AK66" s="218" t="str">
        <f ca="1">IF($AD66=1,IF('２個別表'!$AQ66=1,1,IF('２個別表'!AQ66="","",)),"")</f>
        <v/>
      </c>
      <c r="AL66" s="207" t="str">
        <f ca="1">IF($AJ66=1,IF($AK66=1,'２個別表'!BU66,""),"")</f>
        <v/>
      </c>
      <c r="AM66" s="204" t="str">
        <f t="shared" ca="1" si="9"/>
        <v/>
      </c>
      <c r="AN66" s="223" t="str">
        <f ca="1">IF($AJ66=1,IF($AK66=1,ROUNDDOWN('２個別表'!$BX66-'２個別表'!$BZ66-'２個別表'!$CC66-'２個別表'!$CD66-'２個別表'!$CE66-'２個別表'!$CF66,0),""),"")</f>
        <v/>
      </c>
      <c r="AO66" s="222">
        <f t="shared" ca="1" si="0"/>
        <v>0</v>
      </c>
      <c r="AP66" s="218">
        <f t="shared" ca="1" si="10"/>
        <v>0</v>
      </c>
      <c r="AQ66" s="218">
        <f t="shared" ca="1" si="11"/>
        <v>0</v>
      </c>
      <c r="AR66" s="213">
        <f ca="1">IF('２個別表'!$AC66=1,1,0)</f>
        <v>0</v>
      </c>
      <c r="AS66" s="204" t="str">
        <f t="shared" ca="1" si="12"/>
        <v/>
      </c>
      <c r="AT66" s="204" t="str">
        <f t="shared" ca="1" si="13"/>
        <v/>
      </c>
      <c r="AU66" s="230" t="str">
        <f ca="1">IF($AD66=1,IF($AQ66=1,ROUNDDOWN('２個別表'!$BX66-'２個別表'!$BZ66-'２個別表'!$CC66-'２個別表'!$CD66-'２個別表'!$CE66-'２個別表'!$CF66,0),""),"")</f>
        <v/>
      </c>
      <c r="AV66" s="391">
        <f t="shared" ca="1" si="14"/>
        <v>0</v>
      </c>
      <c r="AW66" s="401" t="str">
        <f t="shared" ca="1" si="15"/>
        <v>-</v>
      </c>
      <c r="AX66" s="228">
        <f ca="1">IF($AD66=2,IF('２個別表'!$BS66=1,1,0),0)</f>
        <v>0</v>
      </c>
      <c r="AY66" s="213" t="str">
        <f t="shared" ca="1" si="16"/>
        <v/>
      </c>
      <c r="AZ66" s="409" t="str">
        <f ca="1">IF(AND($AD66=2,$AX66=1),'２個別表'!$BX66-('２個別表'!$BZ66+'２個別表'!$CC66+'２個別表'!$CD66+'２個別表'!$CE66+'２個別表'!$CF66),"")</f>
        <v/>
      </c>
      <c r="BA66" s="228">
        <f ca="1">IF($AD66=2,IF('２個別表'!$BS66&lt;&gt;1,1,0),0)</f>
        <v>0</v>
      </c>
      <c r="BB66" s="404">
        <f t="shared" ca="1" si="17"/>
        <v>0</v>
      </c>
      <c r="BC66" s="207" t="str">
        <f ca="1">IF(AND($AD66=2,$BA66=1),'２個別表'!$BT66,"")</f>
        <v/>
      </c>
      <c r="BD66" s="207" t="str">
        <f t="shared" ca="1" si="18"/>
        <v/>
      </c>
      <c r="BE66" s="207" t="str">
        <f ca="1">IF(AND($AD66=2,$BA66=1),'２個別表'!$BW66-('２個別表'!$BZ66+'２個別表'!$CC66+'２個別表'!$CD66+'２個別表'!$CE66+'２個別表'!$CF66),"")</f>
        <v/>
      </c>
      <c r="BF66" s="207" t="str">
        <f ca="1">IF(AND($AD66=2,$BA66=1),'２個別表'!$CC66+'２個別表'!$CD66,"")</f>
        <v/>
      </c>
      <c r="BG66" s="406" t="str">
        <f ca="1">IF($BB66=1,IF(SUM('２個別表'!$BY66,'２個別表'!$CF66*0.5)&lt;='２個別表'!$BX66*0.5,"〇","×"),"")</f>
        <v/>
      </c>
      <c r="BH66" s="405">
        <f t="shared" ca="1" si="19"/>
        <v>0</v>
      </c>
      <c r="BI66" s="229" t="str">
        <f ca="1">IF($AD66=2,IF($AX66=1,IF('２個別表'!$AO66=23,"〇","×"),IF(OR('２個別表'!$AO66&lt;19,'２個別表'!$AO66&gt;23),"",IF($BH66&lt;='２個別表'!$BT66,"〇","×"))),"-")</f>
        <v>-</v>
      </c>
      <c r="BJ66" s="414" t="str">
        <f t="shared" ca="1" si="20"/>
        <v>-</v>
      </c>
      <c r="BK66" s="228">
        <f t="shared" ca="1" si="21"/>
        <v>0</v>
      </c>
      <c r="BL66" s="229" t="str">
        <f ca="1">IF($AD66=3,IF(1&lt;='２個別表'!$F66,IF('２個別表'!$W66=1,"〇","×"),""),"")</f>
        <v/>
      </c>
      <c r="BM66" s="209" t="str">
        <f ca="1">IF(AD66=3,IF(AND(OR('２個別表'!BF66="附帯施設",AND(1&lt;='２個別表'!AO66,'２個別表'!AO66&lt;=3)),'２個別表'!BM66&lt;&gt;"",'２個別表'!BN66&lt;&gt;""),1,IF(AND(OR('２個別表'!BF66="附帯施設",AND(1&lt;='２個別表'!AO66,'２個別表'!AO66&lt;=3)),OR('２個別表'!BM66="",'２個別表'!BN66="")),"×",0)),"")</f>
        <v/>
      </c>
      <c r="BN66" s="229" t="str">
        <f ca="1">IF($AD66=3,IF('２個別表'!$BX66&gt;=500000,"〇","×"),"")</f>
        <v/>
      </c>
      <c r="BO66" s="204" t="str">
        <f ca="1">IF(AD66=3,'２個別表'!BY66,"")</f>
        <v/>
      </c>
      <c r="BP66" s="204" t="str">
        <f ca="1">IF(AD66=3,IF(COUNTIF('２個別表'!$Z$11:'２個別表'!Z66,'２個別表'!Z66)=1,BO66,SUMIF('２個別表'!$Z$11:$Z$510,'２個別表'!Z66,$BO$11:$BO$239)),"")</f>
        <v/>
      </c>
      <c r="BQ66" s="213" t="str">
        <f t="shared" ca="1" si="27"/>
        <v/>
      </c>
      <c r="BR66" s="207" t="str">
        <f t="shared" ca="1" si="23"/>
        <v/>
      </c>
      <c r="BS66" s="483" t="str">
        <f ca="1">IF($AD66=3,'２個別表'!$BX66-('２個別表'!$BZ66+'２個別表'!$CC66+'２個別表'!$CD66+'２個別表'!$CE66+'２個別表'!$CF66),"")</f>
        <v/>
      </c>
      <c r="BT66" s="486">
        <f t="shared" ca="1" si="28"/>
        <v>0</v>
      </c>
      <c r="BU66" s="480" t="str">
        <f t="shared" ca="1" si="24"/>
        <v/>
      </c>
    </row>
    <row r="67" spans="1:73">
      <c r="A67" s="770" t="str">
        <f t="shared" ca="1" si="1"/>
        <v>石川県</v>
      </c>
      <c r="B67" s="773">
        <f ca="1">'２個別表'!Q67</f>
        <v>57</v>
      </c>
      <c r="C67" s="774" t="str">
        <f>'２個別表'!$R67</f>
        <v>石川県</v>
      </c>
      <c r="D67" s="774" t="str">
        <f ca="1">'２個別表'!$S67</f>
        <v/>
      </c>
      <c r="E67" s="774" t="str">
        <f ca="1">'２個別表'!$T67</f>
        <v/>
      </c>
      <c r="F67" s="719" t="str">
        <f ca="1">'２個別表'!$W67</f>
        <v/>
      </c>
      <c r="G67" s="719" t="str">
        <f ca="1">IF($F67=1,IF(SUMIF('（様式１号）１総括表'!$B$16:$B$25,A67,'（様式１号）１総括表'!$A$16:$A$25)&gt;0,"〇","✕"),"-")</f>
        <v>-</v>
      </c>
      <c r="H67" s="716" t="str">
        <f ca="1">IF('２個別表'!$Y67=1,IF('２個別表'!$AC67=1,"〇","×"),IF(AND(2&lt;='２個別表'!$AC67,'２個別表'!$AC67&lt;=5),"〇","×"))</f>
        <v>×</v>
      </c>
      <c r="I67" s="716" t="str">
        <f t="shared" ca="1" si="2"/>
        <v>×</v>
      </c>
      <c r="J67" s="207" t="str">
        <f ca="1">'２個別表'!$Z67</f>
        <v/>
      </c>
      <c r="K67" s="207">
        <f ca="1">'２個別表'!$AK67</f>
        <v>0</v>
      </c>
      <c r="L67" s="207" t="str">
        <f ca="1">IF('２個別表'!$AL67=1,1,"")</f>
        <v/>
      </c>
      <c r="M67" s="207" t="str">
        <f ca="1">IF('２個別表'!$AL67="","",IF('２個別表'!$AL67=1,IF(OR('２個別表'!$AM67=1,'２個別表'!$AN67=1),"〇","×")))</f>
        <v/>
      </c>
      <c r="N67" s="204" t="str">
        <f ca="1">'２個別表'!AT67</f>
        <v/>
      </c>
      <c r="O67" s="220" t="str">
        <f ca="1">IF(1&lt;='２個別表'!$F67,IF(AND(1&lt;='２個別表'!$AO67,'２個別表'!$AO67&lt;=3),1,0),"")</f>
        <v/>
      </c>
      <c r="P67" s="229">
        <f ca="1">IF($O67=1,IF(AND('２個別表'!$BF67&lt;&gt;"",AND('２個別表'!$BI67&lt;&gt;1,'２個別表'!$BJ67)),0,1),0)</f>
        <v>0</v>
      </c>
      <c r="Q67" s="220">
        <f ca="1">IF('２個別表'!$BF67&lt;&gt;"",1,0)</f>
        <v>0</v>
      </c>
      <c r="R67" s="220" t="str">
        <f ca="1">IF($Q67=1,IF('２個別表'!$BI67=1,1,0),"")</f>
        <v/>
      </c>
      <c r="S67" s="220" t="str">
        <f ca="1">IF($R67=1,IF('２個別表'!$BJ67&lt;&gt;"","〇","×"),"")</f>
        <v/>
      </c>
      <c r="T67" s="220" t="str">
        <f t="shared" ca="1" si="3"/>
        <v/>
      </c>
      <c r="U67" s="381">
        <f ca="1">IF('２個別表'!$BH67&gt;0,'２個別表'!$BH67,0)</f>
        <v>0</v>
      </c>
      <c r="V67" s="220">
        <f ca="1">IF('２個別表'!$BJ67&lt;&gt;"",1,0)</f>
        <v>0</v>
      </c>
      <c r="W67" s="206">
        <f ca="1">IF(AND($Q67=1,$V67=1),'２個別表'!$CF67,0)</f>
        <v>0</v>
      </c>
      <c r="X67" s="219">
        <f t="shared" ca="1" si="4"/>
        <v>0</v>
      </c>
      <c r="Y67" s="220" t="str">
        <f ca="1">IF(1&lt;='２個別表'!$F67,'２個別表'!$BV67,"")</f>
        <v/>
      </c>
      <c r="Z67" s="220">
        <f ca="1">IF(1&lt;='２個別表'!$F67,'２個別表'!$CG67,0)</f>
        <v>0</v>
      </c>
      <c r="AA67" s="220">
        <f ca="1">IF(OR(0&lt;'２個別表'!$BZ67,0&lt;SUM('２個別表'!$CC67:$CD67)),1,0)</f>
        <v>1</v>
      </c>
      <c r="AB67" s="207">
        <f ca="1">IF(1&lt;='２個別表'!$F67,'２個別表'!$BX67,0)</f>
        <v>0</v>
      </c>
      <c r="AC67" s="207" t="str">
        <f ca="1">IF('２個別表'!$BX67&gt;0,IF(AND('２個別表'!$BV67=1,'２個別表'!$CG67="控除不可"),'２個別表'!$BX67,IF(AND('２個別表'!$BV67=1,'２個別表'!$CG67="80%控除対象"),ROUNDUP('２個別表'!$BX67*102/110,0),IF(AND('２個別表'!$BV67=1,'２個別表'!$CG67="全額控除"),ROUNDUP('２個別表'!$BX67*100/110,0),IF(OR('２個別表'!$BV67=2,'２個別表'!$BV67=3),'２個別表'!$BX67,'２個別表'!$BX67)))),"")</f>
        <v/>
      </c>
      <c r="AD67" s="221" t="str">
        <f ca="1">IF('２個別表'!$W67=1,3,IF(AND('２個別表'!$W67=2,AND(19&lt;='２個別表'!$AO67,'２個別表'!$AO67&lt;=23)),2,IF(AND('２個別表'!$W67=2,OR(AND(1&lt;='２個別表'!$AO67,'２個別表'!$AO67&lt;=18),AND(24&lt;='２個別表'!$AO67,'２個別表'!$AO67&lt;=25))),1,"判定不能")))</f>
        <v>判定不能</v>
      </c>
      <c r="AE67" s="228">
        <f t="shared" ca="1" si="5"/>
        <v>0</v>
      </c>
      <c r="AF67" s="204" t="str">
        <f t="shared" ca="1" si="6"/>
        <v/>
      </c>
      <c r="AG67" s="207" t="str">
        <f ca="1">IF(AND($AD67=1,$U67&gt;0,$V67=1),ROUNDDOWN($AC67*1/2-'２個別表'!$CF67*1/2,0),"")</f>
        <v/>
      </c>
      <c r="AH67" s="207" t="str">
        <f t="shared" ca="1" si="26"/>
        <v/>
      </c>
      <c r="AI67" s="230" t="str">
        <f ca="1">IF(AND($AD67=1,$Q67=1),IF($AB67&gt;0,'２個別表'!$BX67-'２個別表'!$BZ67-'２個別表'!$CF67-'２個別表'!$CC67-'２個別表'!$CD67-'２個別表'!$CE67,0),"")</f>
        <v/>
      </c>
      <c r="AJ67" s="222">
        <f t="shared" ca="1" si="8"/>
        <v>0</v>
      </c>
      <c r="AK67" s="218" t="str">
        <f ca="1">IF($AD67=1,IF('２個別表'!$AQ67=1,1,IF('２個別表'!AQ67="","",)),"")</f>
        <v/>
      </c>
      <c r="AL67" s="207" t="str">
        <f ca="1">IF($AJ67=1,IF($AK67=1,'２個別表'!BU67,""),"")</f>
        <v/>
      </c>
      <c r="AM67" s="204" t="str">
        <f t="shared" ca="1" si="9"/>
        <v/>
      </c>
      <c r="AN67" s="223" t="str">
        <f ca="1">IF($AJ67=1,IF($AK67=1,ROUNDDOWN('２個別表'!$BX67-'２個別表'!$BZ67-'２個別表'!$CC67-'２個別表'!$CD67-'２個別表'!$CE67-'２個別表'!$CF67,0),""),"")</f>
        <v/>
      </c>
      <c r="AO67" s="222">
        <f t="shared" ca="1" si="0"/>
        <v>0</v>
      </c>
      <c r="AP67" s="218">
        <f t="shared" ca="1" si="10"/>
        <v>0</v>
      </c>
      <c r="AQ67" s="218">
        <f t="shared" ca="1" si="11"/>
        <v>0</v>
      </c>
      <c r="AR67" s="213">
        <f ca="1">IF('２個別表'!$AC67=1,1,0)</f>
        <v>0</v>
      </c>
      <c r="AS67" s="204" t="str">
        <f t="shared" ca="1" si="12"/>
        <v/>
      </c>
      <c r="AT67" s="204" t="str">
        <f t="shared" ca="1" si="13"/>
        <v/>
      </c>
      <c r="AU67" s="230" t="str">
        <f ca="1">IF($AD67=1,IF($AQ67=1,ROUNDDOWN('２個別表'!$BX67-'２個別表'!$BZ67-'２個別表'!$CC67-'２個別表'!$CD67-'２個別表'!$CE67-'２個別表'!$CF67,0),""),"")</f>
        <v/>
      </c>
      <c r="AV67" s="391">
        <f t="shared" ca="1" si="14"/>
        <v>0</v>
      </c>
      <c r="AW67" s="401" t="str">
        <f t="shared" ca="1" si="15"/>
        <v>-</v>
      </c>
      <c r="AX67" s="228">
        <f ca="1">IF($AD67=2,IF('２個別表'!$BS67=1,1,0),0)</f>
        <v>0</v>
      </c>
      <c r="AY67" s="213" t="str">
        <f t="shared" ca="1" si="16"/>
        <v/>
      </c>
      <c r="AZ67" s="409" t="str">
        <f ca="1">IF(AND($AD67=2,$AX67=1),'２個別表'!$BX67-('２個別表'!$BZ67+'２個別表'!$CC67+'２個別表'!$CD67+'２個別表'!$CE67+'２個別表'!$CF67),"")</f>
        <v/>
      </c>
      <c r="BA67" s="228">
        <f ca="1">IF($AD67=2,IF('２個別表'!$BS67&lt;&gt;1,1,0),0)</f>
        <v>0</v>
      </c>
      <c r="BB67" s="404">
        <f t="shared" ca="1" si="17"/>
        <v>0</v>
      </c>
      <c r="BC67" s="207" t="str">
        <f ca="1">IF(AND($AD67=2,$BA67=1),'２個別表'!$BT67,"")</f>
        <v/>
      </c>
      <c r="BD67" s="207" t="str">
        <f t="shared" ca="1" si="18"/>
        <v/>
      </c>
      <c r="BE67" s="207" t="str">
        <f ca="1">IF(AND($AD67=2,$BA67=1),'２個別表'!$BW67-('２個別表'!$BZ67+'２個別表'!$CC67+'２個別表'!$CD67+'２個別表'!$CE67+'２個別表'!$CF67),"")</f>
        <v/>
      </c>
      <c r="BF67" s="207" t="str">
        <f ca="1">IF(AND($AD67=2,$BA67=1),'２個別表'!$CC67+'２個別表'!$CD67,"")</f>
        <v/>
      </c>
      <c r="BG67" s="406" t="str">
        <f ca="1">IF($BB67=1,IF(SUM('２個別表'!$BY67,'２個別表'!$CF67*0.5)&lt;='２個別表'!$BX67*0.5,"〇","×"),"")</f>
        <v/>
      </c>
      <c r="BH67" s="405">
        <f t="shared" ca="1" si="19"/>
        <v>0</v>
      </c>
      <c r="BI67" s="229" t="str">
        <f ca="1">IF($AD67=2,IF($AX67=1,IF('２個別表'!$AO67=23,"〇","×"),IF(OR('２個別表'!$AO67&lt;19,'２個別表'!$AO67&gt;23),"",IF($BH67&lt;='２個別表'!$BT67,"〇","×"))),"-")</f>
        <v>-</v>
      </c>
      <c r="BJ67" s="414" t="str">
        <f t="shared" ca="1" si="20"/>
        <v>-</v>
      </c>
      <c r="BK67" s="228">
        <f t="shared" ca="1" si="21"/>
        <v>0</v>
      </c>
      <c r="BL67" s="229" t="str">
        <f ca="1">IF($AD67=3,IF(1&lt;='２個別表'!$F67,IF('２個別表'!$W67=1,"〇","×"),""),"")</f>
        <v/>
      </c>
      <c r="BM67" s="209" t="str">
        <f ca="1">IF(AD67=3,IF(AND(OR('２個別表'!BF67="附帯施設",AND(1&lt;='２個別表'!AO67,'２個別表'!AO67&lt;=3)),'２個別表'!BM67&lt;&gt;"",'２個別表'!BN67&lt;&gt;""),1,IF(AND(OR('２個別表'!BF67="附帯施設",AND(1&lt;='２個別表'!AO67,'２個別表'!AO67&lt;=3)),OR('２個別表'!BM67="",'２個別表'!BN67="")),"×",0)),"")</f>
        <v/>
      </c>
      <c r="BN67" s="229" t="str">
        <f ca="1">IF($AD67=3,IF('２個別表'!$BX67&gt;=500000,"〇","×"),"")</f>
        <v/>
      </c>
      <c r="BO67" s="204" t="str">
        <f ca="1">IF(AD67=3,'２個別表'!BY67,"")</f>
        <v/>
      </c>
      <c r="BP67" s="204" t="str">
        <f ca="1">IF(AD67=3,IF(COUNTIF('２個別表'!$Z$11:'２個別表'!Z67,'２個別表'!Z67)=1,BO67,SUMIF('２個別表'!$Z$11:$Z$510,'２個別表'!Z67,$BO$11:$BO$239)),"")</f>
        <v/>
      </c>
      <c r="BQ67" s="213" t="str">
        <f t="shared" ca="1" si="27"/>
        <v/>
      </c>
      <c r="BR67" s="207" t="str">
        <f t="shared" ca="1" si="23"/>
        <v/>
      </c>
      <c r="BS67" s="483" t="str">
        <f ca="1">IF($AD67=3,'２個別表'!$BX67-('２個別表'!$BZ67+'２個別表'!$CC67+'２個別表'!$CD67+'２個別表'!$CE67+'２個別表'!$CF67),"")</f>
        <v/>
      </c>
      <c r="BT67" s="486">
        <f t="shared" ca="1" si="28"/>
        <v>0</v>
      </c>
      <c r="BU67" s="480" t="str">
        <f t="shared" ca="1" si="24"/>
        <v/>
      </c>
    </row>
    <row r="68" spans="1:73">
      <c r="A68" s="770" t="str">
        <f t="shared" ca="1" si="1"/>
        <v>石川県</v>
      </c>
      <c r="B68" s="773">
        <f ca="1">'２個別表'!Q68</f>
        <v>58</v>
      </c>
      <c r="C68" s="774" t="str">
        <f>'２個別表'!$R68</f>
        <v>石川県</v>
      </c>
      <c r="D68" s="774" t="str">
        <f ca="1">'２個別表'!$S68</f>
        <v/>
      </c>
      <c r="E68" s="774" t="str">
        <f ca="1">'２個別表'!$T68</f>
        <v/>
      </c>
      <c r="F68" s="719" t="str">
        <f ca="1">'２個別表'!$W68</f>
        <v/>
      </c>
      <c r="G68" s="719" t="str">
        <f ca="1">IF($F68=1,IF(SUMIF('（様式１号）１総括表'!$B$16:$B$25,A68,'（様式１号）１総括表'!$A$16:$A$25)&gt;0,"〇","✕"),"-")</f>
        <v>-</v>
      </c>
      <c r="H68" s="716" t="str">
        <f ca="1">IF('２個別表'!$Y68=1,IF('２個別表'!$AC68=1,"〇","×"),IF(AND(2&lt;='２個別表'!$AC68,'２個別表'!$AC68&lt;=5),"〇","×"))</f>
        <v>×</v>
      </c>
      <c r="I68" s="716" t="str">
        <f t="shared" ca="1" si="2"/>
        <v>×</v>
      </c>
      <c r="J68" s="207" t="str">
        <f ca="1">'２個別表'!$Z68</f>
        <v/>
      </c>
      <c r="K68" s="207">
        <f ca="1">'２個別表'!$AK68</f>
        <v>0</v>
      </c>
      <c r="L68" s="207" t="str">
        <f ca="1">IF('２個別表'!$AL68=1,1,"")</f>
        <v/>
      </c>
      <c r="M68" s="207" t="str">
        <f ca="1">IF('２個別表'!$AL68="","",IF('２個別表'!$AL68=1,IF(OR('２個別表'!$AM68=1,'２個別表'!$AN68=1),"〇","×")))</f>
        <v/>
      </c>
      <c r="N68" s="204" t="str">
        <f ca="1">'２個別表'!AT68</f>
        <v/>
      </c>
      <c r="O68" s="220" t="str">
        <f ca="1">IF(1&lt;='２個別表'!$F68,IF(AND(1&lt;='２個別表'!$AO68,'２個別表'!$AO68&lt;=3),1,0),"")</f>
        <v/>
      </c>
      <c r="P68" s="229">
        <f ca="1">IF($O68=1,IF(AND('２個別表'!$BF68&lt;&gt;"",AND('２個別表'!$BI68&lt;&gt;1,'２個別表'!$BJ68)),0,1),0)</f>
        <v>0</v>
      </c>
      <c r="Q68" s="220">
        <f ca="1">IF('２個別表'!$BF68&lt;&gt;"",1,0)</f>
        <v>0</v>
      </c>
      <c r="R68" s="220" t="str">
        <f ca="1">IF($Q68=1,IF('２個別表'!$BI68=1,1,0),"")</f>
        <v/>
      </c>
      <c r="S68" s="220" t="str">
        <f ca="1">IF($R68=1,IF('２個別表'!$BJ68&lt;&gt;"","〇","×"),"")</f>
        <v/>
      </c>
      <c r="T68" s="220" t="str">
        <f t="shared" ca="1" si="3"/>
        <v/>
      </c>
      <c r="U68" s="381">
        <f ca="1">IF('２個別表'!$BH68&gt;0,'２個別表'!$BH68,0)</f>
        <v>0</v>
      </c>
      <c r="V68" s="220">
        <f ca="1">IF('２個別表'!$BJ68&lt;&gt;"",1,0)</f>
        <v>0</v>
      </c>
      <c r="W68" s="206">
        <f ca="1">IF(AND($Q68=1,$V68=1),'２個別表'!$CF68,0)</f>
        <v>0</v>
      </c>
      <c r="X68" s="219">
        <f t="shared" ca="1" si="4"/>
        <v>0</v>
      </c>
      <c r="Y68" s="220" t="str">
        <f ca="1">IF(1&lt;='２個別表'!$F68,'２個別表'!$BV68,"")</f>
        <v/>
      </c>
      <c r="Z68" s="220">
        <f ca="1">IF(1&lt;='２個別表'!$F68,'２個別表'!$CG68,0)</f>
        <v>0</v>
      </c>
      <c r="AA68" s="220">
        <f ca="1">IF(OR(0&lt;'２個別表'!$BZ68,0&lt;SUM('２個別表'!$CC68:$CD68)),1,0)</f>
        <v>1</v>
      </c>
      <c r="AB68" s="207">
        <f ca="1">IF(1&lt;='２個別表'!$F68,'２個別表'!$BX68,0)</f>
        <v>0</v>
      </c>
      <c r="AC68" s="207" t="str">
        <f ca="1">IF('２個別表'!$BX68&gt;0,IF(AND('２個別表'!$BV68=1,'２個別表'!$CG68="控除不可"),'２個別表'!$BX68,IF(AND('２個別表'!$BV68=1,'２個別表'!$CG68="80%控除対象"),ROUNDUP('２個別表'!$BX68*102/110,0),IF(AND('２個別表'!$BV68=1,'２個別表'!$CG68="全額控除"),ROUNDUP('２個別表'!$BX68*100/110,0),IF(OR('２個別表'!$BV68=2,'２個別表'!$BV68=3),'２個別表'!$BX68,'２個別表'!$BX68)))),"")</f>
        <v/>
      </c>
      <c r="AD68" s="221" t="str">
        <f ca="1">IF('２個別表'!$W68=1,3,IF(AND('２個別表'!$W68=2,AND(19&lt;='２個別表'!$AO68,'２個別表'!$AO68&lt;=23)),2,IF(AND('２個別表'!$W68=2,OR(AND(1&lt;='２個別表'!$AO68,'２個別表'!$AO68&lt;=18),AND(24&lt;='２個別表'!$AO68,'２個別表'!$AO68&lt;=25))),1,"判定不能")))</f>
        <v>判定不能</v>
      </c>
      <c r="AE68" s="228">
        <f t="shared" ca="1" si="5"/>
        <v>0</v>
      </c>
      <c r="AF68" s="204" t="str">
        <f t="shared" ca="1" si="6"/>
        <v/>
      </c>
      <c r="AG68" s="207" t="str">
        <f ca="1">IF(AND($AD68=1,$U68&gt;0,$V68=1),ROUNDDOWN($AC68*1/2-'２個別表'!$CF68*1/2,0),"")</f>
        <v/>
      </c>
      <c r="AH68" s="207" t="str">
        <f t="shared" ca="1" si="26"/>
        <v/>
      </c>
      <c r="AI68" s="230" t="str">
        <f ca="1">IF(AND($AD68=1,$Q68=1),IF($AB68&gt;0,'２個別表'!$BX68-'２個別表'!$BZ68-'２個別表'!$CF68-'２個別表'!$CC68-'２個別表'!$CD68-'２個別表'!$CE68,0),"")</f>
        <v/>
      </c>
      <c r="AJ68" s="222">
        <f t="shared" ca="1" si="8"/>
        <v>0</v>
      </c>
      <c r="AK68" s="218" t="str">
        <f ca="1">IF($AD68=1,IF('２個別表'!$AQ68=1,1,IF('２個別表'!AQ68="","",)),"")</f>
        <v/>
      </c>
      <c r="AL68" s="207" t="str">
        <f ca="1">IF($AJ68=1,IF($AK68=1,'２個別表'!BU68,""),"")</f>
        <v/>
      </c>
      <c r="AM68" s="204" t="str">
        <f t="shared" ca="1" si="9"/>
        <v/>
      </c>
      <c r="AN68" s="223" t="str">
        <f ca="1">IF($AJ68=1,IF($AK68=1,ROUNDDOWN('２個別表'!$BX68-'２個別表'!$BZ68-'２個別表'!$CC68-'２個別表'!$CD68-'２個別表'!$CE68-'２個別表'!$CF68,0),""),"")</f>
        <v/>
      </c>
      <c r="AO68" s="222">
        <f t="shared" ca="1" si="0"/>
        <v>0</v>
      </c>
      <c r="AP68" s="218">
        <f t="shared" ca="1" si="10"/>
        <v>0</v>
      </c>
      <c r="AQ68" s="218">
        <f t="shared" ca="1" si="11"/>
        <v>0</v>
      </c>
      <c r="AR68" s="213">
        <f ca="1">IF('２個別表'!$AC68=1,1,0)</f>
        <v>0</v>
      </c>
      <c r="AS68" s="204" t="str">
        <f t="shared" ca="1" si="12"/>
        <v/>
      </c>
      <c r="AT68" s="204" t="str">
        <f t="shared" ca="1" si="13"/>
        <v/>
      </c>
      <c r="AU68" s="230" t="str">
        <f ca="1">IF($AD68=1,IF($AQ68=1,ROUNDDOWN('２個別表'!$BX68-'２個別表'!$BZ68-'２個別表'!$CC68-'２個別表'!$CD68-'２個別表'!$CE68-'２個別表'!$CF68,0),""),"")</f>
        <v/>
      </c>
      <c r="AV68" s="391">
        <f t="shared" ca="1" si="14"/>
        <v>0</v>
      </c>
      <c r="AW68" s="401" t="str">
        <f t="shared" ca="1" si="15"/>
        <v>-</v>
      </c>
      <c r="AX68" s="228">
        <f ca="1">IF($AD68=2,IF('２個別表'!$BS68=1,1,0),0)</f>
        <v>0</v>
      </c>
      <c r="AY68" s="213" t="str">
        <f t="shared" ca="1" si="16"/>
        <v/>
      </c>
      <c r="AZ68" s="409" t="str">
        <f ca="1">IF(AND($AD68=2,$AX68=1),'２個別表'!$BX68-('２個別表'!$BZ68+'２個別表'!$CC68+'２個別表'!$CD68+'２個別表'!$CE68+'２個別表'!$CF68),"")</f>
        <v/>
      </c>
      <c r="BA68" s="228">
        <f ca="1">IF($AD68=2,IF('２個別表'!$BS68&lt;&gt;1,1,0),0)</f>
        <v>0</v>
      </c>
      <c r="BB68" s="404">
        <f t="shared" ca="1" si="17"/>
        <v>0</v>
      </c>
      <c r="BC68" s="207" t="str">
        <f ca="1">IF(AND($AD68=2,$BA68=1),'２個別表'!$BT68,"")</f>
        <v/>
      </c>
      <c r="BD68" s="207" t="str">
        <f t="shared" ca="1" si="18"/>
        <v/>
      </c>
      <c r="BE68" s="207" t="str">
        <f ca="1">IF(AND($AD68=2,$BA68=1),'２個別表'!$BW68-('２個別表'!$BZ68+'２個別表'!$CC68+'２個別表'!$CD68+'２個別表'!$CE68+'２個別表'!$CF68),"")</f>
        <v/>
      </c>
      <c r="BF68" s="207" t="str">
        <f ca="1">IF(AND($AD68=2,$BA68=1),'２個別表'!$CC68+'２個別表'!$CD68,"")</f>
        <v/>
      </c>
      <c r="BG68" s="406" t="str">
        <f ca="1">IF($BB68=1,IF(SUM('２個別表'!$BY68,'２個別表'!$CF68*0.5)&lt;='２個別表'!$BX68*0.5,"〇","×"),"")</f>
        <v/>
      </c>
      <c r="BH68" s="405">
        <f t="shared" ca="1" si="19"/>
        <v>0</v>
      </c>
      <c r="BI68" s="229" t="str">
        <f ca="1">IF($AD68=2,IF($AX68=1,IF('２個別表'!$AO68=23,"〇","×"),IF(OR('２個別表'!$AO68&lt;19,'２個別表'!$AO68&gt;23),"",IF($BH68&lt;='２個別表'!$BT68,"〇","×"))),"-")</f>
        <v>-</v>
      </c>
      <c r="BJ68" s="414" t="str">
        <f t="shared" ca="1" si="20"/>
        <v>-</v>
      </c>
      <c r="BK68" s="228">
        <f t="shared" ca="1" si="21"/>
        <v>0</v>
      </c>
      <c r="BL68" s="229" t="str">
        <f ca="1">IF($AD68=3,IF(1&lt;='２個別表'!$F68,IF('２個別表'!$W68=1,"〇","×"),""),"")</f>
        <v/>
      </c>
      <c r="BM68" s="209" t="str">
        <f ca="1">IF(AD68=3,IF(AND(OR('２個別表'!BF68="附帯施設",AND(1&lt;='２個別表'!AO68,'２個別表'!AO68&lt;=3)),'２個別表'!BM68&lt;&gt;"",'２個別表'!BN68&lt;&gt;""),1,IF(AND(OR('２個別表'!BF68="附帯施設",AND(1&lt;='２個別表'!AO68,'２個別表'!AO68&lt;=3)),OR('２個別表'!BM68="",'２個別表'!BN68="")),"×",0)),"")</f>
        <v/>
      </c>
      <c r="BN68" s="229" t="str">
        <f ca="1">IF($AD68=3,IF('２個別表'!$BX68&gt;=500000,"〇","×"),"")</f>
        <v/>
      </c>
      <c r="BO68" s="204" t="str">
        <f ca="1">IF(AD68=3,'２個別表'!BY68,"")</f>
        <v/>
      </c>
      <c r="BP68" s="204" t="str">
        <f ca="1">IF(AD68=3,IF(COUNTIF('２個別表'!$Z$11:'２個別表'!Z68,'２個別表'!Z68)=1,BO68,SUMIF('２個別表'!$Z$11:$Z$510,'２個別表'!Z68,$BO$11:$BO$239)),"")</f>
        <v/>
      </c>
      <c r="BQ68" s="213" t="str">
        <f t="shared" ca="1" si="27"/>
        <v/>
      </c>
      <c r="BR68" s="207" t="str">
        <f t="shared" ca="1" si="23"/>
        <v/>
      </c>
      <c r="BS68" s="483" t="str">
        <f ca="1">IF($AD68=3,'２個別表'!$BX68-('２個別表'!$BZ68+'２個別表'!$CC68+'２個別表'!$CD68+'２個別表'!$CE68+'２個別表'!$CF68),"")</f>
        <v/>
      </c>
      <c r="BT68" s="486">
        <f t="shared" ca="1" si="28"/>
        <v>0</v>
      </c>
      <c r="BU68" s="480" t="str">
        <f t="shared" ca="1" si="24"/>
        <v/>
      </c>
    </row>
    <row r="69" spans="1:73">
      <c r="A69" s="770" t="str">
        <f t="shared" ca="1" si="1"/>
        <v>石川県</v>
      </c>
      <c r="B69" s="773">
        <f ca="1">'２個別表'!Q69</f>
        <v>59</v>
      </c>
      <c r="C69" s="774" t="str">
        <f>'２個別表'!$R69</f>
        <v>石川県</v>
      </c>
      <c r="D69" s="774" t="str">
        <f ca="1">'２個別表'!$S69</f>
        <v/>
      </c>
      <c r="E69" s="774" t="str">
        <f ca="1">'２個別表'!$T69</f>
        <v/>
      </c>
      <c r="F69" s="719" t="str">
        <f ca="1">'２個別表'!$W69</f>
        <v/>
      </c>
      <c r="G69" s="719" t="str">
        <f ca="1">IF($F69=1,IF(SUMIF('（様式１号）１総括表'!$B$16:$B$25,A69,'（様式１号）１総括表'!$A$16:$A$25)&gt;0,"〇","✕"),"-")</f>
        <v>-</v>
      </c>
      <c r="H69" s="716" t="str">
        <f ca="1">IF('２個別表'!$Y69=1,IF('２個別表'!$AC69=1,"〇","×"),IF(AND(2&lt;='２個別表'!$AC69,'２個別表'!$AC69&lt;=5),"〇","×"))</f>
        <v>×</v>
      </c>
      <c r="I69" s="716" t="str">
        <f t="shared" ca="1" si="2"/>
        <v>×</v>
      </c>
      <c r="J69" s="207" t="str">
        <f ca="1">'２個別表'!$Z69</f>
        <v/>
      </c>
      <c r="K69" s="207">
        <f ca="1">'２個別表'!$AK69</f>
        <v>0</v>
      </c>
      <c r="L69" s="207" t="str">
        <f ca="1">IF('２個別表'!$AL69=1,1,"")</f>
        <v/>
      </c>
      <c r="M69" s="207" t="str">
        <f ca="1">IF('２個別表'!$AL69="","",IF('２個別表'!$AL69=1,IF(OR('２個別表'!$AM69=1,'２個別表'!$AN69=1),"〇","×")))</f>
        <v/>
      </c>
      <c r="N69" s="204" t="str">
        <f ca="1">'２個別表'!AT69</f>
        <v/>
      </c>
      <c r="O69" s="220" t="str">
        <f ca="1">IF(1&lt;='２個別表'!$F69,IF(AND(1&lt;='２個別表'!$AO69,'２個別表'!$AO69&lt;=3),1,0),"")</f>
        <v/>
      </c>
      <c r="P69" s="229">
        <f ca="1">IF($O69=1,IF(AND('２個別表'!$BF69&lt;&gt;"",AND('２個別表'!$BI69&lt;&gt;1,'２個別表'!$BJ69)),0,1),0)</f>
        <v>0</v>
      </c>
      <c r="Q69" s="220">
        <f ca="1">IF('２個別表'!$BF69&lt;&gt;"",1,0)</f>
        <v>0</v>
      </c>
      <c r="R69" s="220" t="str">
        <f ca="1">IF($Q69=1,IF('２個別表'!$BI69=1,1,0),"")</f>
        <v/>
      </c>
      <c r="S69" s="220" t="str">
        <f ca="1">IF($R69=1,IF('２個別表'!$BJ69&lt;&gt;"","〇","×"),"")</f>
        <v/>
      </c>
      <c r="T69" s="220" t="str">
        <f t="shared" ca="1" si="3"/>
        <v/>
      </c>
      <c r="U69" s="381">
        <f ca="1">IF('２個別表'!$BH69&gt;0,'２個別表'!$BH69,0)</f>
        <v>0</v>
      </c>
      <c r="V69" s="220">
        <f ca="1">IF('２個別表'!$BJ69&lt;&gt;"",1,0)</f>
        <v>0</v>
      </c>
      <c r="W69" s="206">
        <f ca="1">IF(AND($Q69=1,$V69=1),'２個別表'!$CF69,0)</f>
        <v>0</v>
      </c>
      <c r="X69" s="219">
        <f t="shared" ca="1" si="4"/>
        <v>0</v>
      </c>
      <c r="Y69" s="220" t="str">
        <f ca="1">IF(1&lt;='２個別表'!$F69,'２個別表'!$BV69,"")</f>
        <v/>
      </c>
      <c r="Z69" s="220">
        <f ca="1">IF(1&lt;='２個別表'!$F69,'２個別表'!$CG69,0)</f>
        <v>0</v>
      </c>
      <c r="AA69" s="220">
        <f ca="1">IF(OR(0&lt;'２個別表'!$BZ69,0&lt;SUM('２個別表'!$CC69:$CD69)),1,0)</f>
        <v>1</v>
      </c>
      <c r="AB69" s="207">
        <f ca="1">IF(1&lt;='２個別表'!$F69,'２個別表'!$BX69,0)</f>
        <v>0</v>
      </c>
      <c r="AC69" s="207" t="str">
        <f ca="1">IF('２個別表'!$BX69&gt;0,IF(AND('２個別表'!$BV69=1,'２個別表'!$CG69="控除不可"),'２個別表'!$BX69,IF(AND('２個別表'!$BV69=1,'２個別表'!$CG69="80%控除対象"),ROUNDUP('２個別表'!$BX69*102/110,0),IF(AND('２個別表'!$BV69=1,'２個別表'!$CG69="全額控除"),ROUNDUP('２個別表'!$BX69*100/110,0),IF(OR('２個別表'!$BV69=2,'２個別表'!$BV69=3),'２個別表'!$BX69,'２個別表'!$BX69)))),"")</f>
        <v/>
      </c>
      <c r="AD69" s="221" t="str">
        <f ca="1">IF('２個別表'!$W69=1,3,IF(AND('２個別表'!$W69=2,AND(19&lt;='２個別表'!$AO69,'２個別表'!$AO69&lt;=23)),2,IF(AND('２個別表'!$W69=2,OR(AND(1&lt;='２個別表'!$AO69,'２個別表'!$AO69&lt;=18),AND(24&lt;='２個別表'!$AO69,'２個別表'!$AO69&lt;=25))),1,"判定不能")))</f>
        <v>判定不能</v>
      </c>
      <c r="AE69" s="228">
        <f t="shared" ca="1" si="5"/>
        <v>0</v>
      </c>
      <c r="AF69" s="204" t="str">
        <f t="shared" ca="1" si="6"/>
        <v/>
      </c>
      <c r="AG69" s="207" t="str">
        <f ca="1">IF(AND($AD69=1,$U69&gt;0,$V69=1),ROUNDDOWN($AC69*1/2-'２個別表'!$CF69*1/2,0),"")</f>
        <v/>
      </c>
      <c r="AH69" s="207" t="str">
        <f t="shared" ca="1" si="26"/>
        <v/>
      </c>
      <c r="AI69" s="230" t="str">
        <f ca="1">IF(AND($AD69=1,$Q69=1),IF($AB69&gt;0,'２個別表'!$BX69-'２個別表'!$BZ69-'２個別表'!$CF69-'２個別表'!$CC69-'２個別表'!$CD69-'２個別表'!$CE69,0),"")</f>
        <v/>
      </c>
      <c r="AJ69" s="222">
        <f t="shared" ca="1" si="8"/>
        <v>0</v>
      </c>
      <c r="AK69" s="218" t="str">
        <f ca="1">IF($AD69=1,IF('２個別表'!$AQ69=1,1,IF('２個別表'!AQ69="","",)),"")</f>
        <v/>
      </c>
      <c r="AL69" s="207" t="str">
        <f ca="1">IF($AJ69=1,IF($AK69=1,'２個別表'!BU69,""),"")</f>
        <v/>
      </c>
      <c r="AM69" s="204" t="str">
        <f t="shared" ca="1" si="9"/>
        <v/>
      </c>
      <c r="AN69" s="223" t="str">
        <f ca="1">IF($AJ69=1,IF($AK69=1,ROUNDDOWN('２個別表'!$BX69-'２個別表'!$BZ69-'２個別表'!$CC69-'２個別表'!$CD69-'２個別表'!$CE69-'２個別表'!$CF69,0),""),"")</f>
        <v/>
      </c>
      <c r="AO69" s="222">
        <f t="shared" ca="1" si="0"/>
        <v>0</v>
      </c>
      <c r="AP69" s="218">
        <f t="shared" ca="1" si="10"/>
        <v>0</v>
      </c>
      <c r="AQ69" s="218">
        <f t="shared" ca="1" si="11"/>
        <v>0</v>
      </c>
      <c r="AR69" s="213">
        <f ca="1">IF('２個別表'!$AC69=1,1,0)</f>
        <v>0</v>
      </c>
      <c r="AS69" s="204" t="str">
        <f t="shared" ca="1" si="12"/>
        <v/>
      </c>
      <c r="AT69" s="204" t="str">
        <f t="shared" ca="1" si="13"/>
        <v/>
      </c>
      <c r="AU69" s="230" t="str">
        <f ca="1">IF($AD69=1,IF($AQ69=1,ROUNDDOWN('２個別表'!$BX69-'２個別表'!$BZ69-'２個別表'!$CC69-'２個別表'!$CD69-'２個別表'!$CE69-'２個別表'!$CF69,0),""),"")</f>
        <v/>
      </c>
      <c r="AV69" s="391">
        <f t="shared" ca="1" si="14"/>
        <v>0</v>
      </c>
      <c r="AW69" s="401" t="str">
        <f t="shared" ca="1" si="15"/>
        <v>-</v>
      </c>
      <c r="AX69" s="228">
        <f ca="1">IF($AD69=2,IF('２個別表'!$BS69=1,1,0),0)</f>
        <v>0</v>
      </c>
      <c r="AY69" s="213" t="str">
        <f t="shared" ca="1" si="16"/>
        <v/>
      </c>
      <c r="AZ69" s="409" t="str">
        <f ca="1">IF(AND($AD69=2,$AX69=1),'２個別表'!$BX69-('２個別表'!$BZ69+'２個別表'!$CC69+'２個別表'!$CD69+'２個別表'!$CE69+'２個別表'!$CF69),"")</f>
        <v/>
      </c>
      <c r="BA69" s="228">
        <f ca="1">IF($AD69=2,IF('２個別表'!$BS69&lt;&gt;1,1,0),0)</f>
        <v>0</v>
      </c>
      <c r="BB69" s="404">
        <f t="shared" ca="1" si="17"/>
        <v>0</v>
      </c>
      <c r="BC69" s="207" t="str">
        <f ca="1">IF(AND($AD69=2,$BA69=1),'２個別表'!$BT69,"")</f>
        <v/>
      </c>
      <c r="BD69" s="207" t="str">
        <f t="shared" ca="1" si="18"/>
        <v/>
      </c>
      <c r="BE69" s="207" t="str">
        <f ca="1">IF(AND($AD69=2,$BA69=1),'２個別表'!$BW69-('２個別表'!$BZ69+'２個別表'!$CC69+'２個別表'!$CD69+'２個別表'!$CE69+'２個別表'!$CF69),"")</f>
        <v/>
      </c>
      <c r="BF69" s="207" t="str">
        <f ca="1">IF(AND($AD69=2,$BA69=1),'２個別表'!$CC69+'２個別表'!$CD69,"")</f>
        <v/>
      </c>
      <c r="BG69" s="406" t="str">
        <f ca="1">IF($BB69=1,IF(SUM('２個別表'!$BY69,'２個別表'!$CF69*0.5)&lt;='２個別表'!$BX69*0.5,"〇","×"),"")</f>
        <v/>
      </c>
      <c r="BH69" s="405">
        <f t="shared" ca="1" si="19"/>
        <v>0</v>
      </c>
      <c r="BI69" s="229" t="str">
        <f ca="1">IF($AD69=2,IF($AX69=1,IF('２個別表'!$AO69=23,"〇","×"),IF(OR('２個別表'!$AO69&lt;19,'２個別表'!$AO69&gt;23),"",IF($BH69&lt;='２個別表'!$BT69,"〇","×"))),"-")</f>
        <v>-</v>
      </c>
      <c r="BJ69" s="414" t="str">
        <f t="shared" ca="1" si="20"/>
        <v>-</v>
      </c>
      <c r="BK69" s="228">
        <f t="shared" ca="1" si="21"/>
        <v>0</v>
      </c>
      <c r="BL69" s="229" t="str">
        <f ca="1">IF($AD69=3,IF(1&lt;='２個別表'!$F69,IF('２個別表'!$W69=1,"〇","×"),""),"")</f>
        <v/>
      </c>
      <c r="BM69" s="209" t="str">
        <f ca="1">IF(AD69=3,IF(AND(OR('２個別表'!BF69="附帯施設",AND(1&lt;='２個別表'!AO69,'２個別表'!AO69&lt;=3)),'２個別表'!BM69&lt;&gt;"",'２個別表'!BN69&lt;&gt;""),1,IF(AND(OR('２個別表'!BF69="附帯施設",AND(1&lt;='２個別表'!AO69,'２個別表'!AO69&lt;=3)),OR('２個別表'!BM69="",'２個別表'!BN69="")),"×",0)),"")</f>
        <v/>
      </c>
      <c r="BN69" s="229" t="str">
        <f ca="1">IF($AD69=3,IF('２個別表'!$BX69&gt;=500000,"〇","×"),"")</f>
        <v/>
      </c>
      <c r="BO69" s="204" t="str">
        <f ca="1">IF(AD69=3,'２個別表'!BY69,"")</f>
        <v/>
      </c>
      <c r="BP69" s="204" t="str">
        <f ca="1">IF(AD69=3,IF(COUNTIF('２個別表'!$Z$11:'２個別表'!Z69,'２個別表'!Z69)=1,BO69,SUMIF('２個別表'!$Z$11:$Z$510,'２個別表'!Z69,$BO$11:$BO$239)),"")</f>
        <v/>
      </c>
      <c r="BQ69" s="213" t="str">
        <f t="shared" ca="1" si="27"/>
        <v/>
      </c>
      <c r="BR69" s="207" t="str">
        <f t="shared" ca="1" si="23"/>
        <v/>
      </c>
      <c r="BS69" s="483" t="str">
        <f ca="1">IF($AD69=3,'２個別表'!$BX69-('２個別表'!$BZ69+'２個別表'!$CC69+'２個別表'!$CD69+'２個別表'!$CE69+'２個別表'!$CF69),"")</f>
        <v/>
      </c>
      <c r="BT69" s="486">
        <f t="shared" ca="1" si="28"/>
        <v>0</v>
      </c>
      <c r="BU69" s="480" t="str">
        <f t="shared" ca="1" si="24"/>
        <v/>
      </c>
    </row>
    <row r="70" spans="1:73">
      <c r="A70" s="770" t="str">
        <f t="shared" ca="1" si="1"/>
        <v>石川県</v>
      </c>
      <c r="B70" s="773">
        <f ca="1">'２個別表'!Q70</f>
        <v>60</v>
      </c>
      <c r="C70" s="774" t="str">
        <f>'２個別表'!$R70</f>
        <v>石川県</v>
      </c>
      <c r="D70" s="774" t="str">
        <f ca="1">'２個別表'!$S70</f>
        <v/>
      </c>
      <c r="E70" s="774" t="str">
        <f ca="1">'２個別表'!$T70</f>
        <v/>
      </c>
      <c r="F70" s="719" t="str">
        <f ca="1">'２個別表'!$W70</f>
        <v/>
      </c>
      <c r="G70" s="719" t="str">
        <f ca="1">IF($F70=1,IF(SUMIF('（様式１号）１総括表'!$B$16:$B$25,A70,'（様式１号）１総括表'!$A$16:$A$25)&gt;0,"〇","✕"),"-")</f>
        <v>-</v>
      </c>
      <c r="H70" s="716" t="str">
        <f ca="1">IF('２個別表'!$Y70=1,IF('２個別表'!$AC70=1,"〇","×"),IF(AND(2&lt;='２個別表'!$AC70,'２個別表'!$AC70&lt;=5),"〇","×"))</f>
        <v>×</v>
      </c>
      <c r="I70" s="716" t="str">
        <f t="shared" ca="1" si="2"/>
        <v>×</v>
      </c>
      <c r="J70" s="207" t="str">
        <f ca="1">'２個別表'!$Z70</f>
        <v/>
      </c>
      <c r="K70" s="207">
        <f ca="1">'２個別表'!$AK70</f>
        <v>0</v>
      </c>
      <c r="L70" s="207" t="str">
        <f ca="1">IF('２個別表'!$AL70=1,1,"")</f>
        <v/>
      </c>
      <c r="M70" s="207" t="str">
        <f ca="1">IF('２個別表'!$AL70="","",IF('２個別表'!$AL70=1,IF(OR('２個別表'!$AM70=1,'２個別表'!$AN70=1),"〇","×")))</f>
        <v/>
      </c>
      <c r="N70" s="204" t="str">
        <f ca="1">'２個別表'!AT70</f>
        <v/>
      </c>
      <c r="O70" s="220" t="str">
        <f ca="1">IF(1&lt;='２個別表'!$F70,IF(AND(1&lt;='２個別表'!$AO70,'２個別表'!$AO70&lt;=3),1,0),"")</f>
        <v/>
      </c>
      <c r="P70" s="229">
        <f ca="1">IF($O70=1,IF(AND('２個別表'!$BF70&lt;&gt;"",AND('２個別表'!$BI70&lt;&gt;1,'２個別表'!$BJ70)),0,1),0)</f>
        <v>0</v>
      </c>
      <c r="Q70" s="220">
        <f ca="1">IF('２個別表'!$BF70&lt;&gt;"",1,0)</f>
        <v>0</v>
      </c>
      <c r="R70" s="220" t="str">
        <f ca="1">IF($Q70=1,IF('２個別表'!$BI70=1,1,0),"")</f>
        <v/>
      </c>
      <c r="S70" s="220" t="str">
        <f ca="1">IF($R70=1,IF('２個別表'!$BJ70&lt;&gt;"","〇","×"),"")</f>
        <v/>
      </c>
      <c r="T70" s="220" t="str">
        <f t="shared" ca="1" si="3"/>
        <v/>
      </c>
      <c r="U70" s="381">
        <f ca="1">IF('２個別表'!$BH70&gt;0,'２個別表'!$BH70,0)</f>
        <v>0</v>
      </c>
      <c r="V70" s="220">
        <f ca="1">IF('２個別表'!$BJ70&lt;&gt;"",1,0)</f>
        <v>0</v>
      </c>
      <c r="W70" s="206">
        <f ca="1">IF(AND($Q70=1,$V70=1),'２個別表'!$CF70,0)</f>
        <v>0</v>
      </c>
      <c r="X70" s="219">
        <f t="shared" ca="1" si="4"/>
        <v>0</v>
      </c>
      <c r="Y70" s="220" t="str">
        <f ca="1">IF(1&lt;='２個別表'!$F70,'２個別表'!$BV70,"")</f>
        <v/>
      </c>
      <c r="Z70" s="220">
        <f ca="1">IF(1&lt;='２個別表'!$F70,'２個別表'!$CG70,0)</f>
        <v>0</v>
      </c>
      <c r="AA70" s="220">
        <f ca="1">IF(OR(0&lt;'２個別表'!$BZ70,0&lt;SUM('２個別表'!$CC70:$CD70)),1,0)</f>
        <v>1</v>
      </c>
      <c r="AB70" s="207">
        <f ca="1">IF(1&lt;='２個別表'!$F70,'２個別表'!$BX70,0)</f>
        <v>0</v>
      </c>
      <c r="AC70" s="207" t="str">
        <f ca="1">IF('２個別表'!$BX70&gt;0,IF(AND('２個別表'!$BV70=1,'２個別表'!$CG70="控除不可"),'２個別表'!$BX70,IF(AND('２個別表'!$BV70=1,'２個別表'!$CG70="80%控除対象"),ROUNDUP('２個別表'!$BX70*102/110,0),IF(AND('２個別表'!$BV70=1,'２個別表'!$CG70="全額控除"),ROUNDUP('２個別表'!$BX70*100/110,0),IF(OR('２個別表'!$BV70=2,'２個別表'!$BV70=3),'２個別表'!$BX70,'２個別表'!$BX70)))),"")</f>
        <v/>
      </c>
      <c r="AD70" s="221" t="str">
        <f ca="1">IF('２個別表'!$W70=1,3,IF(AND('２個別表'!$W70=2,AND(19&lt;='２個別表'!$AO70,'２個別表'!$AO70&lt;=23)),2,IF(AND('２個別表'!$W70=2,OR(AND(1&lt;='２個別表'!$AO70,'２個別表'!$AO70&lt;=18),AND(24&lt;='２個別表'!$AO70,'２個別表'!$AO70&lt;=25))),1,"判定不能")))</f>
        <v>判定不能</v>
      </c>
      <c r="AE70" s="228">
        <f t="shared" ca="1" si="5"/>
        <v>0</v>
      </c>
      <c r="AF70" s="204" t="str">
        <f t="shared" ca="1" si="6"/>
        <v/>
      </c>
      <c r="AG70" s="207" t="str">
        <f ca="1">IF(AND($AD70=1,$U70&gt;0,$V70=1),ROUNDDOWN($AC70*1/2-'２個別表'!$CF70*1/2,0),"")</f>
        <v/>
      </c>
      <c r="AH70" s="207" t="str">
        <f t="shared" ca="1" si="26"/>
        <v/>
      </c>
      <c r="AI70" s="230" t="str">
        <f ca="1">IF(AND($AD70=1,$Q70=1),IF($AB70&gt;0,'２個別表'!$BX70-'２個別表'!$BZ70-'２個別表'!$CF70-'２個別表'!$CC70-'２個別表'!$CD70-'２個別表'!$CE70,0),"")</f>
        <v/>
      </c>
      <c r="AJ70" s="222">
        <f t="shared" ca="1" si="8"/>
        <v>0</v>
      </c>
      <c r="AK70" s="218" t="str">
        <f ca="1">IF($AD70=1,IF('２個別表'!$AQ70=1,1,IF('２個別表'!AQ70="","",)),"")</f>
        <v/>
      </c>
      <c r="AL70" s="207" t="str">
        <f ca="1">IF($AJ70=1,IF($AK70=1,'２個別表'!BU70,""),"")</f>
        <v/>
      </c>
      <c r="AM70" s="204" t="str">
        <f t="shared" ca="1" si="9"/>
        <v/>
      </c>
      <c r="AN70" s="223" t="str">
        <f ca="1">IF($AJ70=1,IF($AK70=1,ROUNDDOWN('２個別表'!$BX70-'２個別表'!$BZ70-'２個別表'!$CC70-'２個別表'!$CD70-'２個別表'!$CE70-'２個別表'!$CF70,0),""),"")</f>
        <v/>
      </c>
      <c r="AO70" s="222">
        <f t="shared" ca="1" si="0"/>
        <v>0</v>
      </c>
      <c r="AP70" s="218">
        <f t="shared" ca="1" si="10"/>
        <v>0</v>
      </c>
      <c r="AQ70" s="218">
        <f t="shared" ca="1" si="11"/>
        <v>0</v>
      </c>
      <c r="AR70" s="213">
        <f ca="1">IF('２個別表'!$AC70=1,1,0)</f>
        <v>0</v>
      </c>
      <c r="AS70" s="204" t="str">
        <f t="shared" ca="1" si="12"/>
        <v/>
      </c>
      <c r="AT70" s="204" t="str">
        <f t="shared" ca="1" si="13"/>
        <v/>
      </c>
      <c r="AU70" s="230" t="str">
        <f ca="1">IF($AD70=1,IF($AQ70=1,ROUNDDOWN('２個別表'!$BX70-'２個別表'!$BZ70-'２個別表'!$CC70-'２個別表'!$CD70-'２個別表'!$CE70-'２個別表'!$CF70,0),""),"")</f>
        <v/>
      </c>
      <c r="AV70" s="391">
        <f t="shared" ca="1" si="14"/>
        <v>0</v>
      </c>
      <c r="AW70" s="401" t="str">
        <f t="shared" ca="1" si="15"/>
        <v>-</v>
      </c>
      <c r="AX70" s="228">
        <f ca="1">IF($AD70=2,IF('２個別表'!$BS70=1,1,0),0)</f>
        <v>0</v>
      </c>
      <c r="AY70" s="213" t="str">
        <f t="shared" ca="1" si="16"/>
        <v/>
      </c>
      <c r="AZ70" s="409" t="str">
        <f ca="1">IF(AND($AD70=2,$AX70=1),'２個別表'!$BX70-('２個別表'!$BZ70+'２個別表'!$CC70+'２個別表'!$CD70+'２個別表'!$CE70+'２個別表'!$CF70),"")</f>
        <v/>
      </c>
      <c r="BA70" s="228">
        <f ca="1">IF($AD70=2,IF('２個別表'!$BS70&lt;&gt;1,1,0),0)</f>
        <v>0</v>
      </c>
      <c r="BB70" s="404">
        <f t="shared" ca="1" si="17"/>
        <v>0</v>
      </c>
      <c r="BC70" s="207" t="str">
        <f ca="1">IF(AND($AD70=2,$BA70=1),'２個別表'!$BT70,"")</f>
        <v/>
      </c>
      <c r="BD70" s="207" t="str">
        <f t="shared" ca="1" si="18"/>
        <v/>
      </c>
      <c r="BE70" s="207" t="str">
        <f ca="1">IF(AND($AD70=2,$BA70=1),'２個別表'!$BW70-('２個別表'!$BZ70+'２個別表'!$CC70+'２個別表'!$CD70+'２個別表'!$CE70+'２個別表'!$CF70),"")</f>
        <v/>
      </c>
      <c r="BF70" s="207" t="str">
        <f ca="1">IF(AND($AD70=2,$BA70=1),'２個別表'!$CC70+'２個別表'!$CD70,"")</f>
        <v/>
      </c>
      <c r="BG70" s="406" t="str">
        <f ca="1">IF($BB70=1,IF(SUM('２個別表'!$BY70,'２個別表'!$CF70*0.5)&lt;='２個別表'!$BX70*0.5,"〇","×"),"")</f>
        <v/>
      </c>
      <c r="BH70" s="405">
        <f t="shared" ca="1" si="19"/>
        <v>0</v>
      </c>
      <c r="BI70" s="229" t="str">
        <f ca="1">IF($AD70=2,IF($AX70=1,IF('２個別表'!$AO70=23,"〇","×"),IF(OR('２個別表'!$AO70&lt;19,'２個別表'!$AO70&gt;23),"",IF($BH70&lt;='２個別表'!$BT70,"〇","×"))),"-")</f>
        <v>-</v>
      </c>
      <c r="BJ70" s="414" t="str">
        <f t="shared" ca="1" si="20"/>
        <v>-</v>
      </c>
      <c r="BK70" s="228">
        <f t="shared" ca="1" si="21"/>
        <v>0</v>
      </c>
      <c r="BL70" s="229" t="str">
        <f ca="1">IF($AD70=3,IF(1&lt;='２個別表'!$F70,IF('２個別表'!$W70=1,"〇","×"),""),"")</f>
        <v/>
      </c>
      <c r="BM70" s="209" t="str">
        <f ca="1">IF(AD70=3,IF(AND(OR('２個別表'!BF70="附帯施設",AND(1&lt;='２個別表'!AO70,'２個別表'!AO70&lt;=3)),'２個別表'!BM70&lt;&gt;"",'２個別表'!BN70&lt;&gt;""),1,IF(AND(OR('２個別表'!BF70="附帯施設",AND(1&lt;='２個別表'!AO70,'２個別表'!AO70&lt;=3)),OR('２個別表'!BM70="",'２個別表'!BN70="")),"×",0)),"")</f>
        <v/>
      </c>
      <c r="BN70" s="229" t="str">
        <f ca="1">IF($AD70=3,IF('２個別表'!$BX70&gt;=500000,"〇","×"),"")</f>
        <v/>
      </c>
      <c r="BO70" s="204" t="str">
        <f ca="1">IF(AD70=3,'２個別表'!BY70,"")</f>
        <v/>
      </c>
      <c r="BP70" s="204" t="str">
        <f ca="1">IF(AD70=3,IF(COUNTIF('２個別表'!$Z$11:'２個別表'!Z70,'２個別表'!Z70)=1,BO70,SUMIF('２個別表'!$Z$11:$Z$510,'２個別表'!Z70,$BO$11:$BO$239)),"")</f>
        <v/>
      </c>
      <c r="BQ70" s="213" t="str">
        <f t="shared" ca="1" si="27"/>
        <v/>
      </c>
      <c r="BR70" s="207" t="str">
        <f t="shared" ca="1" si="23"/>
        <v/>
      </c>
      <c r="BS70" s="483" t="str">
        <f ca="1">IF($AD70=3,'２個別表'!$BX70-('２個別表'!$BZ70+'２個別表'!$CC70+'２個別表'!$CD70+'２個別表'!$CE70+'２個別表'!$CF70),"")</f>
        <v/>
      </c>
      <c r="BT70" s="486">
        <f t="shared" ca="1" si="28"/>
        <v>0</v>
      </c>
      <c r="BU70" s="480" t="str">
        <f t="shared" ca="1" si="24"/>
        <v/>
      </c>
    </row>
    <row r="71" spans="1:73">
      <c r="A71" s="770" t="str">
        <f t="shared" ca="1" si="1"/>
        <v>石川県</v>
      </c>
      <c r="B71" s="773">
        <f ca="1">'２個別表'!Q71</f>
        <v>61</v>
      </c>
      <c r="C71" s="774" t="str">
        <f>'２個別表'!$R71</f>
        <v>石川県</v>
      </c>
      <c r="D71" s="774" t="str">
        <f ca="1">'２個別表'!$S71</f>
        <v/>
      </c>
      <c r="E71" s="774" t="str">
        <f ca="1">'２個別表'!$T71</f>
        <v/>
      </c>
      <c r="F71" s="719" t="str">
        <f ca="1">'２個別表'!$W71</f>
        <v/>
      </c>
      <c r="G71" s="719" t="str">
        <f ca="1">IF($F71=1,IF(SUMIF('（様式１号）１総括表'!$B$16:$B$25,A71,'（様式１号）１総括表'!$A$16:$A$25)&gt;0,"〇","✕"),"-")</f>
        <v>-</v>
      </c>
      <c r="H71" s="716" t="str">
        <f ca="1">IF('２個別表'!$Y71=1,IF('２個別表'!$AC71=1,"〇","×"),IF(AND(2&lt;='２個別表'!$AC71,'２個別表'!$AC71&lt;=5),"〇","×"))</f>
        <v>×</v>
      </c>
      <c r="I71" s="716" t="str">
        <f t="shared" ca="1" si="2"/>
        <v>×</v>
      </c>
      <c r="J71" s="207" t="str">
        <f ca="1">'２個別表'!$Z71</f>
        <v/>
      </c>
      <c r="K71" s="207">
        <f ca="1">'２個別表'!$AK71</f>
        <v>0</v>
      </c>
      <c r="L71" s="207" t="str">
        <f ca="1">IF('２個別表'!$AL71=1,1,"")</f>
        <v/>
      </c>
      <c r="M71" s="207" t="str">
        <f ca="1">IF('２個別表'!$AL71="","",IF('２個別表'!$AL71=1,IF(OR('２個別表'!$AM71=1,'２個別表'!$AN71=1),"〇","×")))</f>
        <v/>
      </c>
      <c r="N71" s="204" t="str">
        <f ca="1">'２個別表'!AT71</f>
        <v/>
      </c>
      <c r="O71" s="220" t="str">
        <f ca="1">IF(1&lt;='２個別表'!$F71,IF(AND(1&lt;='２個別表'!$AO71,'２個別表'!$AO71&lt;=3),1,0),"")</f>
        <v/>
      </c>
      <c r="P71" s="229">
        <f ca="1">IF($O71=1,IF(AND('２個別表'!$BF71&lt;&gt;"",AND('２個別表'!$BI71&lt;&gt;1,'２個別表'!$BJ71)),0,1),0)</f>
        <v>0</v>
      </c>
      <c r="Q71" s="220">
        <f ca="1">IF('２個別表'!$BF71&lt;&gt;"",1,0)</f>
        <v>0</v>
      </c>
      <c r="R71" s="220" t="str">
        <f ca="1">IF($Q71=1,IF('２個別表'!$BI71=1,1,0),"")</f>
        <v/>
      </c>
      <c r="S71" s="220" t="str">
        <f ca="1">IF($R71=1,IF('２個別表'!$BJ71&lt;&gt;"","〇","×"),"")</f>
        <v/>
      </c>
      <c r="T71" s="220" t="str">
        <f t="shared" ca="1" si="3"/>
        <v/>
      </c>
      <c r="U71" s="381">
        <f ca="1">IF('２個別表'!$BH71&gt;0,'２個別表'!$BH71,0)</f>
        <v>0</v>
      </c>
      <c r="V71" s="220">
        <f ca="1">IF('２個別表'!$BJ71&lt;&gt;"",1,0)</f>
        <v>0</v>
      </c>
      <c r="W71" s="206">
        <f ca="1">IF(AND($Q71=1,$V71=1),'２個別表'!$CF71,0)</f>
        <v>0</v>
      </c>
      <c r="X71" s="219">
        <f t="shared" ca="1" si="4"/>
        <v>0</v>
      </c>
      <c r="Y71" s="220" t="str">
        <f ca="1">IF(1&lt;='２個別表'!$F71,'２個別表'!$BV71,"")</f>
        <v/>
      </c>
      <c r="Z71" s="220">
        <f ca="1">IF(1&lt;='２個別表'!$F71,'２個別表'!$CG71,0)</f>
        <v>0</v>
      </c>
      <c r="AA71" s="220">
        <f ca="1">IF(OR(0&lt;'２個別表'!$BZ71,0&lt;SUM('２個別表'!$CC71:$CD71)),1,0)</f>
        <v>1</v>
      </c>
      <c r="AB71" s="207">
        <f ca="1">IF(1&lt;='２個別表'!$F71,'２個別表'!$BX71,0)</f>
        <v>0</v>
      </c>
      <c r="AC71" s="207" t="str">
        <f ca="1">IF('２個別表'!$BX71&gt;0,IF(AND('２個別表'!$BV71=1,'２個別表'!$CG71="控除不可"),'２個別表'!$BX71,IF(AND('２個別表'!$BV71=1,'２個別表'!$CG71="80%控除対象"),ROUNDUP('２個別表'!$BX71*102/110,0),IF(AND('２個別表'!$BV71=1,'２個別表'!$CG71="全額控除"),ROUNDUP('２個別表'!$BX71*100/110,0),IF(OR('２個別表'!$BV71=2,'２個別表'!$BV71=3),'２個別表'!$BX71,'２個別表'!$BX71)))),"")</f>
        <v/>
      </c>
      <c r="AD71" s="221" t="str">
        <f ca="1">IF('２個別表'!$W71=1,3,IF(AND('２個別表'!$W71=2,AND(19&lt;='２個別表'!$AO71,'２個別表'!$AO71&lt;=23)),2,IF(AND('２個別表'!$W71=2,OR(AND(1&lt;='２個別表'!$AO71,'２個別表'!$AO71&lt;=18),AND(24&lt;='２個別表'!$AO71,'２個別表'!$AO71&lt;=25))),1,"判定不能")))</f>
        <v>判定不能</v>
      </c>
      <c r="AE71" s="228">
        <f t="shared" ca="1" si="5"/>
        <v>0</v>
      </c>
      <c r="AF71" s="204" t="str">
        <f t="shared" ca="1" si="6"/>
        <v/>
      </c>
      <c r="AG71" s="207" t="str">
        <f ca="1">IF(AND($AD71=1,$U71&gt;0,$V71=1),ROUNDDOWN($AC71*1/2-'２個別表'!$CF71*1/2,0),"")</f>
        <v/>
      </c>
      <c r="AH71" s="207" t="str">
        <f t="shared" ca="1" si="26"/>
        <v/>
      </c>
      <c r="AI71" s="230" t="str">
        <f ca="1">IF(AND($AD71=1,$Q71=1),IF($AB71&gt;0,'２個別表'!$BX71-'２個別表'!$BZ71-'２個別表'!$CF71-'２個別表'!$CC71-'２個別表'!$CD71-'２個別表'!$CE71,0),"")</f>
        <v/>
      </c>
      <c r="AJ71" s="222">
        <f t="shared" ca="1" si="8"/>
        <v>0</v>
      </c>
      <c r="AK71" s="218" t="str">
        <f ca="1">IF($AD71=1,IF('２個別表'!$AQ71=1,1,IF('２個別表'!AQ71="","",)),"")</f>
        <v/>
      </c>
      <c r="AL71" s="207" t="str">
        <f ca="1">IF($AJ71=1,IF($AK71=1,'２個別表'!BU71,""),"")</f>
        <v/>
      </c>
      <c r="AM71" s="204" t="str">
        <f t="shared" ca="1" si="9"/>
        <v/>
      </c>
      <c r="AN71" s="223" t="str">
        <f ca="1">IF($AJ71=1,IF($AK71=1,ROUNDDOWN('２個別表'!$BX71-'２個別表'!$BZ71-'２個別表'!$CC71-'２個別表'!$CD71-'２個別表'!$CE71-'２個別表'!$CF71,0),""),"")</f>
        <v/>
      </c>
      <c r="AO71" s="222">
        <f t="shared" ca="1" si="0"/>
        <v>0</v>
      </c>
      <c r="AP71" s="218">
        <f t="shared" ca="1" si="10"/>
        <v>0</v>
      </c>
      <c r="AQ71" s="218">
        <f t="shared" ca="1" si="11"/>
        <v>0</v>
      </c>
      <c r="AR71" s="213">
        <f ca="1">IF('２個別表'!$AC71=1,1,0)</f>
        <v>0</v>
      </c>
      <c r="AS71" s="204" t="str">
        <f t="shared" ca="1" si="12"/>
        <v/>
      </c>
      <c r="AT71" s="204" t="str">
        <f t="shared" ca="1" si="13"/>
        <v/>
      </c>
      <c r="AU71" s="230" t="str">
        <f ca="1">IF($AD71=1,IF($AQ71=1,ROUNDDOWN('２個別表'!$BX71-'２個別表'!$BZ71-'２個別表'!$CC71-'２個別表'!$CD71-'２個別表'!$CE71-'２個別表'!$CF71,0),""),"")</f>
        <v/>
      </c>
      <c r="AV71" s="391">
        <f t="shared" ca="1" si="14"/>
        <v>0</v>
      </c>
      <c r="AW71" s="401" t="str">
        <f t="shared" ca="1" si="15"/>
        <v>-</v>
      </c>
      <c r="AX71" s="228">
        <f ca="1">IF($AD71=2,IF('２個別表'!$BS71=1,1,0),0)</f>
        <v>0</v>
      </c>
      <c r="AY71" s="213" t="str">
        <f t="shared" ca="1" si="16"/>
        <v/>
      </c>
      <c r="AZ71" s="409" t="str">
        <f ca="1">IF(AND($AD71=2,$AX71=1),'２個別表'!$BX71-('２個別表'!$BZ71+'２個別表'!$CC71+'２個別表'!$CD71+'２個別表'!$CE71+'２個別表'!$CF71),"")</f>
        <v/>
      </c>
      <c r="BA71" s="228">
        <f ca="1">IF($AD71=2,IF('２個別表'!$BS71&lt;&gt;1,1,0),0)</f>
        <v>0</v>
      </c>
      <c r="BB71" s="404">
        <f t="shared" ca="1" si="17"/>
        <v>0</v>
      </c>
      <c r="BC71" s="207" t="str">
        <f ca="1">IF(AND($AD71=2,$BA71=1),'２個別表'!$BT71,"")</f>
        <v/>
      </c>
      <c r="BD71" s="207" t="str">
        <f t="shared" ca="1" si="18"/>
        <v/>
      </c>
      <c r="BE71" s="207" t="str">
        <f ca="1">IF(AND($AD71=2,$BA71=1),'２個別表'!$BW71-('２個別表'!$BZ71+'２個別表'!$CC71+'２個別表'!$CD71+'２個別表'!$CE71+'２個別表'!$CF71),"")</f>
        <v/>
      </c>
      <c r="BF71" s="207" t="str">
        <f ca="1">IF(AND($AD71=2,$BA71=1),'２個別表'!$CC71+'２個別表'!$CD71,"")</f>
        <v/>
      </c>
      <c r="BG71" s="406" t="str">
        <f ca="1">IF($BB71=1,IF(SUM('２個別表'!$BY71,'２個別表'!$CF71*0.5)&lt;='２個別表'!$BX71*0.5,"〇","×"),"")</f>
        <v/>
      </c>
      <c r="BH71" s="405">
        <f t="shared" ca="1" si="19"/>
        <v>0</v>
      </c>
      <c r="BI71" s="229" t="str">
        <f ca="1">IF($AD71=2,IF($AX71=1,IF('２個別表'!$AO71=23,"〇","×"),IF(OR('２個別表'!$AO71&lt;19,'２個別表'!$AO71&gt;23),"",IF($BH71&lt;='２個別表'!$BT71,"〇","×"))),"-")</f>
        <v>-</v>
      </c>
      <c r="BJ71" s="414" t="str">
        <f t="shared" ca="1" si="20"/>
        <v>-</v>
      </c>
      <c r="BK71" s="228">
        <f t="shared" ca="1" si="21"/>
        <v>0</v>
      </c>
      <c r="BL71" s="229" t="str">
        <f ca="1">IF($AD71=3,IF(1&lt;='２個別表'!$F71,IF('２個別表'!$W71=1,"〇","×"),""),"")</f>
        <v/>
      </c>
      <c r="BM71" s="209" t="str">
        <f ca="1">IF(AD71=3,IF(AND(OR('２個別表'!BF71="附帯施設",AND(1&lt;='２個別表'!AO71,'２個別表'!AO71&lt;=3)),'２個別表'!BM71&lt;&gt;"",'２個別表'!BN71&lt;&gt;""),1,IF(AND(OR('２個別表'!BF71="附帯施設",AND(1&lt;='２個別表'!AO71,'２個別表'!AO71&lt;=3)),OR('２個別表'!BM71="",'２個別表'!BN71="")),"×",0)),"")</f>
        <v/>
      </c>
      <c r="BN71" s="229" t="str">
        <f ca="1">IF($AD71=3,IF('２個別表'!$BX71&gt;=500000,"〇","×"),"")</f>
        <v/>
      </c>
      <c r="BO71" s="204" t="str">
        <f ca="1">IF(AD71=3,'２個別表'!BY71,"")</f>
        <v/>
      </c>
      <c r="BP71" s="204" t="str">
        <f ca="1">IF(AD71=3,IF(COUNTIF('２個別表'!$Z$11:'２個別表'!Z71,'２個別表'!Z71)=1,BO71,SUMIF('２個別表'!$Z$11:$Z$510,'２個別表'!Z71,$BO$11:$BO$239)),"")</f>
        <v/>
      </c>
      <c r="BQ71" s="213" t="str">
        <f t="shared" ca="1" si="27"/>
        <v/>
      </c>
      <c r="BR71" s="207" t="str">
        <f t="shared" ca="1" si="23"/>
        <v/>
      </c>
      <c r="BS71" s="483" t="str">
        <f ca="1">IF($AD71=3,'２個別表'!$BX71-('２個別表'!$BZ71+'２個別表'!$CC71+'２個別表'!$CD71+'２個別表'!$CE71+'２個別表'!$CF71),"")</f>
        <v/>
      </c>
      <c r="BT71" s="486">
        <f t="shared" ca="1" si="28"/>
        <v>0</v>
      </c>
      <c r="BU71" s="480" t="str">
        <f t="shared" ca="1" si="24"/>
        <v/>
      </c>
    </row>
    <row r="72" spans="1:73">
      <c r="A72" s="770" t="str">
        <f t="shared" ca="1" si="1"/>
        <v>石川県</v>
      </c>
      <c r="B72" s="773">
        <f ca="1">'２個別表'!Q72</f>
        <v>62</v>
      </c>
      <c r="C72" s="774" t="str">
        <f>'２個別表'!$R72</f>
        <v>石川県</v>
      </c>
      <c r="D72" s="774" t="str">
        <f ca="1">'２個別表'!$S72</f>
        <v/>
      </c>
      <c r="E72" s="774" t="str">
        <f ca="1">'２個別表'!$T72</f>
        <v/>
      </c>
      <c r="F72" s="719" t="str">
        <f ca="1">'２個別表'!$W72</f>
        <v/>
      </c>
      <c r="G72" s="719" t="str">
        <f ca="1">IF($F72=1,IF(SUMIF('（様式１号）１総括表'!$B$16:$B$25,A72,'（様式１号）１総括表'!$A$16:$A$25)&gt;0,"〇","✕"),"-")</f>
        <v>-</v>
      </c>
      <c r="H72" s="716" t="str">
        <f ca="1">IF('２個別表'!$Y72=1,IF('２個別表'!$AC72=1,"〇","×"),IF(AND(2&lt;='２個別表'!$AC72,'２個別表'!$AC72&lt;=5),"〇","×"))</f>
        <v>×</v>
      </c>
      <c r="I72" s="716" t="str">
        <f t="shared" ca="1" si="2"/>
        <v>×</v>
      </c>
      <c r="J72" s="207" t="str">
        <f ca="1">'２個別表'!$Z72</f>
        <v/>
      </c>
      <c r="K72" s="207">
        <f ca="1">'２個別表'!$AK72</f>
        <v>0</v>
      </c>
      <c r="L72" s="207" t="str">
        <f ca="1">IF('２個別表'!$AL72=1,1,"")</f>
        <v/>
      </c>
      <c r="M72" s="207" t="str">
        <f ca="1">IF('２個別表'!$AL72="","",IF('２個別表'!$AL72=1,IF(OR('２個別表'!$AM72=1,'２個別表'!$AN72=1),"〇","×")))</f>
        <v/>
      </c>
      <c r="N72" s="204" t="str">
        <f ca="1">'２個別表'!AT72</f>
        <v/>
      </c>
      <c r="O72" s="220" t="str">
        <f ca="1">IF(1&lt;='２個別表'!$F72,IF(AND(1&lt;='２個別表'!$AO72,'２個別表'!$AO72&lt;=3),1,0),"")</f>
        <v/>
      </c>
      <c r="P72" s="229">
        <f ca="1">IF($O72=1,IF(AND('２個別表'!$BF72&lt;&gt;"",AND('２個別表'!$BI72&lt;&gt;1,'２個別表'!$BJ72)),0,1),0)</f>
        <v>0</v>
      </c>
      <c r="Q72" s="220">
        <f ca="1">IF('２個別表'!$BF72&lt;&gt;"",1,0)</f>
        <v>0</v>
      </c>
      <c r="R72" s="220" t="str">
        <f ca="1">IF($Q72=1,IF('２個別表'!$BI72=1,1,0),"")</f>
        <v/>
      </c>
      <c r="S72" s="220" t="str">
        <f ca="1">IF($R72=1,IF('２個別表'!$BJ72&lt;&gt;"","〇","×"),"")</f>
        <v/>
      </c>
      <c r="T72" s="220" t="str">
        <f t="shared" ca="1" si="3"/>
        <v/>
      </c>
      <c r="U72" s="381">
        <f ca="1">IF('２個別表'!$BH72&gt;0,'２個別表'!$BH72,0)</f>
        <v>0</v>
      </c>
      <c r="V72" s="220">
        <f ca="1">IF('２個別表'!$BJ72&lt;&gt;"",1,0)</f>
        <v>0</v>
      </c>
      <c r="W72" s="206">
        <f ca="1">IF(AND($Q72=1,$V72=1),'２個別表'!$CF72,0)</f>
        <v>0</v>
      </c>
      <c r="X72" s="219">
        <f t="shared" ca="1" si="4"/>
        <v>0</v>
      </c>
      <c r="Y72" s="220" t="str">
        <f ca="1">IF(1&lt;='２個別表'!$F72,'２個別表'!$BV72,"")</f>
        <v/>
      </c>
      <c r="Z72" s="220">
        <f ca="1">IF(1&lt;='２個別表'!$F72,'２個別表'!$CG72,0)</f>
        <v>0</v>
      </c>
      <c r="AA72" s="220">
        <f ca="1">IF(OR(0&lt;'２個別表'!$BZ72,0&lt;SUM('２個別表'!$CC72:$CD72)),1,0)</f>
        <v>1</v>
      </c>
      <c r="AB72" s="207">
        <f ca="1">IF(1&lt;='２個別表'!$F72,'２個別表'!$BX72,0)</f>
        <v>0</v>
      </c>
      <c r="AC72" s="207" t="str">
        <f ca="1">IF('２個別表'!$BX72&gt;0,IF(AND('２個別表'!$BV72=1,'２個別表'!$CG72="控除不可"),'２個別表'!$BX72,IF(AND('２個別表'!$BV72=1,'２個別表'!$CG72="80%控除対象"),ROUNDUP('２個別表'!$BX72*102/110,0),IF(AND('２個別表'!$BV72=1,'２個別表'!$CG72="全額控除"),ROUNDUP('２個別表'!$BX72*100/110,0),IF(OR('２個別表'!$BV72=2,'２個別表'!$BV72=3),'２個別表'!$BX72,'２個別表'!$BX72)))),"")</f>
        <v/>
      </c>
      <c r="AD72" s="221" t="str">
        <f ca="1">IF('２個別表'!$W72=1,3,IF(AND('２個別表'!$W72=2,AND(19&lt;='２個別表'!$AO72,'２個別表'!$AO72&lt;=23)),2,IF(AND('２個別表'!$W72=2,OR(AND(1&lt;='２個別表'!$AO72,'２個別表'!$AO72&lt;=18),AND(24&lt;='２個別表'!$AO72,'２個別表'!$AO72&lt;=25))),1,"判定不能")))</f>
        <v>判定不能</v>
      </c>
      <c r="AE72" s="228">
        <f t="shared" ca="1" si="5"/>
        <v>0</v>
      </c>
      <c r="AF72" s="204" t="str">
        <f t="shared" ca="1" si="6"/>
        <v/>
      </c>
      <c r="AG72" s="207" t="str">
        <f ca="1">IF(AND($AD72=1,$U72&gt;0,$V72=1),ROUNDDOWN($AC72*1/2-'２個別表'!$CF72*1/2,0),"")</f>
        <v/>
      </c>
      <c r="AH72" s="207" t="str">
        <f t="shared" ca="1" si="26"/>
        <v/>
      </c>
      <c r="AI72" s="230" t="str">
        <f ca="1">IF(AND($AD72=1,$Q72=1),IF($AB72&gt;0,'２個別表'!$BX72-'２個別表'!$BZ72-'２個別表'!$CF72-'２個別表'!$CC72-'２個別表'!$CD72-'２個別表'!$CE72,0),"")</f>
        <v/>
      </c>
      <c r="AJ72" s="222">
        <f t="shared" ca="1" si="8"/>
        <v>0</v>
      </c>
      <c r="AK72" s="218" t="str">
        <f ca="1">IF($AD72=1,IF('２個別表'!$AQ72=1,1,IF('２個別表'!AQ72="","",)),"")</f>
        <v/>
      </c>
      <c r="AL72" s="207" t="str">
        <f ca="1">IF($AJ72=1,IF($AK72=1,'２個別表'!BU72,""),"")</f>
        <v/>
      </c>
      <c r="AM72" s="204" t="str">
        <f t="shared" ca="1" si="9"/>
        <v/>
      </c>
      <c r="AN72" s="223" t="str">
        <f ca="1">IF($AJ72=1,IF($AK72=1,ROUNDDOWN('２個別表'!$BX72-'２個別表'!$BZ72-'２個別表'!$CC72-'２個別表'!$CD72-'２個別表'!$CE72-'２個別表'!$CF72,0),""),"")</f>
        <v/>
      </c>
      <c r="AO72" s="222">
        <f t="shared" ca="1" si="0"/>
        <v>0</v>
      </c>
      <c r="AP72" s="218">
        <f t="shared" ca="1" si="10"/>
        <v>0</v>
      </c>
      <c r="AQ72" s="218">
        <f t="shared" ca="1" si="11"/>
        <v>0</v>
      </c>
      <c r="AR72" s="213">
        <f ca="1">IF('２個別表'!$AC72=1,1,0)</f>
        <v>0</v>
      </c>
      <c r="AS72" s="204" t="str">
        <f t="shared" ca="1" si="12"/>
        <v/>
      </c>
      <c r="AT72" s="204" t="str">
        <f t="shared" ca="1" si="13"/>
        <v/>
      </c>
      <c r="AU72" s="230" t="str">
        <f ca="1">IF($AD72=1,IF($AQ72=1,ROUNDDOWN('２個別表'!$BX72-'２個別表'!$BZ72-'２個別表'!$CC72-'２個別表'!$CD72-'２個別表'!$CE72-'２個別表'!$CF72,0),""),"")</f>
        <v/>
      </c>
      <c r="AV72" s="391">
        <f t="shared" ca="1" si="14"/>
        <v>0</v>
      </c>
      <c r="AW72" s="401" t="str">
        <f t="shared" ca="1" si="15"/>
        <v>-</v>
      </c>
      <c r="AX72" s="228">
        <f ca="1">IF($AD72=2,IF('２個別表'!$BS72=1,1,0),0)</f>
        <v>0</v>
      </c>
      <c r="AY72" s="213" t="str">
        <f t="shared" ca="1" si="16"/>
        <v/>
      </c>
      <c r="AZ72" s="409" t="str">
        <f ca="1">IF(AND($AD72=2,$AX72=1),'２個別表'!$BX72-('２個別表'!$BZ72+'２個別表'!$CC72+'２個別表'!$CD72+'２個別表'!$CE72+'２個別表'!$CF72),"")</f>
        <v/>
      </c>
      <c r="BA72" s="228">
        <f ca="1">IF($AD72=2,IF('２個別表'!$BS72&lt;&gt;1,1,0),0)</f>
        <v>0</v>
      </c>
      <c r="BB72" s="404">
        <f t="shared" ca="1" si="17"/>
        <v>0</v>
      </c>
      <c r="BC72" s="207" t="str">
        <f ca="1">IF(AND($AD72=2,$BA72=1),'２個別表'!$BT72,"")</f>
        <v/>
      </c>
      <c r="BD72" s="207" t="str">
        <f t="shared" ca="1" si="18"/>
        <v/>
      </c>
      <c r="BE72" s="207" t="str">
        <f ca="1">IF(AND($AD72=2,$BA72=1),'２個別表'!$BW72-('２個別表'!$BZ72+'２個別表'!$CC72+'２個別表'!$CD72+'２個別表'!$CE72+'２個別表'!$CF72),"")</f>
        <v/>
      </c>
      <c r="BF72" s="207" t="str">
        <f ca="1">IF(AND($AD72=2,$BA72=1),'２個別表'!$CC72+'２個別表'!$CD72,"")</f>
        <v/>
      </c>
      <c r="BG72" s="406" t="str">
        <f ca="1">IF($BB72=1,IF(SUM('２個別表'!$BY72,'２個別表'!$CF72*0.5)&lt;='２個別表'!$BX72*0.5,"〇","×"),"")</f>
        <v/>
      </c>
      <c r="BH72" s="405">
        <f t="shared" ca="1" si="19"/>
        <v>0</v>
      </c>
      <c r="BI72" s="229" t="str">
        <f ca="1">IF($AD72=2,IF($AX72=1,IF('２個別表'!$AO72=23,"〇","×"),IF(OR('２個別表'!$AO72&lt;19,'２個別表'!$AO72&gt;23),"",IF($BH72&lt;='２個別表'!$BT72,"〇","×"))),"-")</f>
        <v>-</v>
      </c>
      <c r="BJ72" s="414" t="str">
        <f t="shared" ca="1" si="20"/>
        <v>-</v>
      </c>
      <c r="BK72" s="228">
        <f t="shared" ca="1" si="21"/>
        <v>0</v>
      </c>
      <c r="BL72" s="229" t="str">
        <f ca="1">IF($AD72=3,IF(1&lt;='２個別表'!$F72,IF('２個別表'!$W72=1,"〇","×"),""),"")</f>
        <v/>
      </c>
      <c r="BM72" s="209" t="str">
        <f ca="1">IF(AD72=3,IF(AND(OR('２個別表'!BF72="附帯施設",AND(1&lt;='２個別表'!AO72,'２個別表'!AO72&lt;=3)),'２個別表'!BM72&lt;&gt;"",'２個別表'!BN72&lt;&gt;""),1,IF(AND(OR('２個別表'!BF72="附帯施設",AND(1&lt;='２個別表'!AO72,'２個別表'!AO72&lt;=3)),OR('２個別表'!BM72="",'２個別表'!BN72="")),"×",0)),"")</f>
        <v/>
      </c>
      <c r="BN72" s="229" t="str">
        <f ca="1">IF($AD72=3,IF('２個別表'!$BX72&gt;=500000,"〇","×"),"")</f>
        <v/>
      </c>
      <c r="BO72" s="204" t="str">
        <f ca="1">IF(AD72=3,'２個別表'!BY72,"")</f>
        <v/>
      </c>
      <c r="BP72" s="204" t="str">
        <f ca="1">IF(AD72=3,IF(COUNTIF('２個別表'!$Z$11:'２個別表'!Z72,'２個別表'!Z72)=1,BO72,SUMIF('２個別表'!$Z$11:$Z$510,'２個別表'!Z72,$BO$11:$BO$239)),"")</f>
        <v/>
      </c>
      <c r="BQ72" s="213" t="str">
        <f t="shared" ca="1" si="27"/>
        <v/>
      </c>
      <c r="BR72" s="207" t="str">
        <f t="shared" ca="1" si="23"/>
        <v/>
      </c>
      <c r="BS72" s="483" t="str">
        <f ca="1">IF($AD72=3,'２個別表'!$BX72-('２個別表'!$BZ72+'２個別表'!$CC72+'２個別表'!$CD72+'２個別表'!$CE72+'２個別表'!$CF72),"")</f>
        <v/>
      </c>
      <c r="BT72" s="486">
        <f t="shared" ca="1" si="28"/>
        <v>0</v>
      </c>
      <c r="BU72" s="480" t="str">
        <f t="shared" ca="1" si="24"/>
        <v/>
      </c>
    </row>
    <row r="73" spans="1:73">
      <c r="A73" s="770" t="str">
        <f t="shared" ca="1" si="1"/>
        <v>石川県</v>
      </c>
      <c r="B73" s="773">
        <f ca="1">'２個別表'!Q73</f>
        <v>63</v>
      </c>
      <c r="C73" s="774" t="str">
        <f>'２個別表'!$R73</f>
        <v>石川県</v>
      </c>
      <c r="D73" s="774" t="str">
        <f ca="1">'２個別表'!$S73</f>
        <v/>
      </c>
      <c r="E73" s="774" t="str">
        <f ca="1">'２個別表'!$T73</f>
        <v/>
      </c>
      <c r="F73" s="719" t="str">
        <f ca="1">'２個別表'!$W73</f>
        <v/>
      </c>
      <c r="G73" s="719" t="str">
        <f ca="1">IF($F73=1,IF(SUMIF('（様式１号）１総括表'!$B$16:$B$25,A73,'（様式１号）１総括表'!$A$16:$A$25)&gt;0,"〇","✕"),"-")</f>
        <v>-</v>
      </c>
      <c r="H73" s="716" t="str">
        <f ca="1">IF('２個別表'!$Y73=1,IF('２個別表'!$AC73=1,"〇","×"),IF(AND(2&lt;='２個別表'!$AC73,'２個別表'!$AC73&lt;=5),"〇","×"))</f>
        <v>×</v>
      </c>
      <c r="I73" s="716" t="str">
        <f t="shared" ca="1" si="2"/>
        <v>×</v>
      </c>
      <c r="J73" s="207" t="str">
        <f ca="1">'２個別表'!$Z73</f>
        <v/>
      </c>
      <c r="K73" s="207">
        <f ca="1">'２個別表'!$AK73</f>
        <v>0</v>
      </c>
      <c r="L73" s="207" t="str">
        <f ca="1">IF('２個別表'!$AL73=1,1,"")</f>
        <v/>
      </c>
      <c r="M73" s="207" t="str">
        <f ca="1">IF('２個別表'!$AL73="","",IF('２個別表'!$AL73=1,IF(OR('２個別表'!$AM73=1,'２個別表'!$AN73=1),"〇","×")))</f>
        <v/>
      </c>
      <c r="N73" s="204" t="str">
        <f ca="1">'２個別表'!AT73</f>
        <v/>
      </c>
      <c r="O73" s="220" t="str">
        <f ca="1">IF(1&lt;='２個別表'!$F73,IF(AND(1&lt;='２個別表'!$AO73,'２個別表'!$AO73&lt;=3),1,0),"")</f>
        <v/>
      </c>
      <c r="P73" s="229">
        <f ca="1">IF($O73=1,IF(AND('２個別表'!$BF73&lt;&gt;"",AND('２個別表'!$BI73&lt;&gt;1,'２個別表'!$BJ73)),0,1),0)</f>
        <v>0</v>
      </c>
      <c r="Q73" s="220">
        <f ca="1">IF('２個別表'!$BF73&lt;&gt;"",1,0)</f>
        <v>0</v>
      </c>
      <c r="R73" s="220" t="str">
        <f ca="1">IF($Q73=1,IF('２個別表'!$BI73=1,1,0),"")</f>
        <v/>
      </c>
      <c r="S73" s="220" t="str">
        <f ca="1">IF($R73=1,IF('２個別表'!$BJ73&lt;&gt;"","〇","×"),"")</f>
        <v/>
      </c>
      <c r="T73" s="220" t="str">
        <f t="shared" ca="1" si="3"/>
        <v/>
      </c>
      <c r="U73" s="381">
        <f ca="1">IF('２個別表'!$BH73&gt;0,'２個別表'!$BH73,0)</f>
        <v>0</v>
      </c>
      <c r="V73" s="220">
        <f ca="1">IF('２個別表'!$BJ73&lt;&gt;"",1,0)</f>
        <v>0</v>
      </c>
      <c r="W73" s="206">
        <f ca="1">IF(AND($Q73=1,$V73=1),'２個別表'!$CF73,0)</f>
        <v>0</v>
      </c>
      <c r="X73" s="219">
        <f t="shared" ca="1" si="4"/>
        <v>0</v>
      </c>
      <c r="Y73" s="220" t="str">
        <f ca="1">IF(1&lt;='２個別表'!$F73,'２個別表'!$BV73,"")</f>
        <v/>
      </c>
      <c r="Z73" s="220">
        <f ca="1">IF(1&lt;='２個別表'!$F73,'２個別表'!$CG73,0)</f>
        <v>0</v>
      </c>
      <c r="AA73" s="220">
        <f ca="1">IF(OR(0&lt;'２個別表'!$BZ73,0&lt;SUM('２個別表'!$CC73:$CD73)),1,0)</f>
        <v>1</v>
      </c>
      <c r="AB73" s="207">
        <f ca="1">IF(1&lt;='２個別表'!$F73,'２個別表'!$BX73,0)</f>
        <v>0</v>
      </c>
      <c r="AC73" s="207" t="str">
        <f ca="1">IF('２個別表'!$BX73&gt;0,IF(AND('２個別表'!$BV73=1,'２個別表'!$CG73="控除不可"),'２個別表'!$BX73,IF(AND('２個別表'!$BV73=1,'２個別表'!$CG73="80%控除対象"),ROUNDUP('２個別表'!$BX73*102/110,0),IF(AND('２個別表'!$BV73=1,'２個別表'!$CG73="全額控除"),ROUNDUP('２個別表'!$BX73*100/110,0),IF(OR('２個別表'!$BV73=2,'２個別表'!$BV73=3),'２個別表'!$BX73,'２個別表'!$BX73)))),"")</f>
        <v/>
      </c>
      <c r="AD73" s="221" t="str">
        <f ca="1">IF('２個別表'!$W73=1,3,IF(AND('２個別表'!$W73=2,AND(19&lt;='２個別表'!$AO73,'２個別表'!$AO73&lt;=23)),2,IF(AND('２個別表'!$W73=2,OR(AND(1&lt;='２個別表'!$AO73,'２個別表'!$AO73&lt;=18),AND(24&lt;='２個別表'!$AO73,'２個別表'!$AO73&lt;=25))),1,"判定不能")))</f>
        <v>判定不能</v>
      </c>
      <c r="AE73" s="228">
        <f t="shared" ca="1" si="5"/>
        <v>0</v>
      </c>
      <c r="AF73" s="204" t="str">
        <f t="shared" ca="1" si="6"/>
        <v/>
      </c>
      <c r="AG73" s="207" t="str">
        <f ca="1">IF(AND($AD73=1,$U73&gt;0,$V73=1),ROUNDDOWN($AC73*1/2-'２個別表'!$CF73*1/2,0),"")</f>
        <v/>
      </c>
      <c r="AH73" s="207" t="str">
        <f t="shared" ca="1" si="26"/>
        <v/>
      </c>
      <c r="AI73" s="230" t="str">
        <f ca="1">IF(AND($AD73=1,$Q73=1),IF($AB73&gt;0,'２個別表'!$BX73-'２個別表'!$BZ73-'２個別表'!$CF73-'２個別表'!$CC73-'２個別表'!$CD73-'２個別表'!$CE73,0),"")</f>
        <v/>
      </c>
      <c r="AJ73" s="222">
        <f t="shared" ca="1" si="8"/>
        <v>0</v>
      </c>
      <c r="AK73" s="218" t="str">
        <f ca="1">IF($AD73=1,IF('２個別表'!$AQ73=1,1,IF('２個別表'!AQ73="","",)),"")</f>
        <v/>
      </c>
      <c r="AL73" s="207" t="str">
        <f ca="1">IF($AJ73=1,IF($AK73=1,'２個別表'!BU73,""),"")</f>
        <v/>
      </c>
      <c r="AM73" s="204" t="str">
        <f t="shared" ca="1" si="9"/>
        <v/>
      </c>
      <c r="AN73" s="223" t="str">
        <f ca="1">IF($AJ73=1,IF($AK73=1,ROUNDDOWN('２個別表'!$BX73-'２個別表'!$BZ73-'２個別表'!$CC73-'２個別表'!$CD73-'２個別表'!$CE73-'２個別表'!$CF73,0),""),"")</f>
        <v/>
      </c>
      <c r="AO73" s="222">
        <f t="shared" ca="1" si="0"/>
        <v>0</v>
      </c>
      <c r="AP73" s="218">
        <f t="shared" ca="1" si="10"/>
        <v>0</v>
      </c>
      <c r="AQ73" s="218">
        <f t="shared" ca="1" si="11"/>
        <v>0</v>
      </c>
      <c r="AR73" s="213">
        <f ca="1">IF('２個別表'!$AC73=1,1,0)</f>
        <v>0</v>
      </c>
      <c r="AS73" s="204" t="str">
        <f t="shared" ca="1" si="12"/>
        <v/>
      </c>
      <c r="AT73" s="204" t="str">
        <f t="shared" ca="1" si="13"/>
        <v/>
      </c>
      <c r="AU73" s="230" t="str">
        <f ca="1">IF($AD73=1,IF($AQ73=1,ROUNDDOWN('２個別表'!$BX73-'２個別表'!$BZ73-'２個別表'!$CC73-'２個別表'!$CD73-'２個別表'!$CE73-'２個別表'!$CF73,0),""),"")</f>
        <v/>
      </c>
      <c r="AV73" s="391">
        <f t="shared" ca="1" si="14"/>
        <v>0</v>
      </c>
      <c r="AW73" s="401" t="str">
        <f t="shared" ca="1" si="15"/>
        <v>-</v>
      </c>
      <c r="AX73" s="228">
        <f ca="1">IF($AD73=2,IF('２個別表'!$BS73=1,1,0),0)</f>
        <v>0</v>
      </c>
      <c r="AY73" s="213" t="str">
        <f t="shared" ca="1" si="16"/>
        <v/>
      </c>
      <c r="AZ73" s="409" t="str">
        <f ca="1">IF(AND($AD73=2,$AX73=1),'２個別表'!$BX73-('２個別表'!$BZ73+'２個別表'!$CC73+'２個別表'!$CD73+'２個別表'!$CE73+'２個別表'!$CF73),"")</f>
        <v/>
      </c>
      <c r="BA73" s="228">
        <f ca="1">IF($AD73=2,IF('２個別表'!$BS73&lt;&gt;1,1,0),0)</f>
        <v>0</v>
      </c>
      <c r="BB73" s="404">
        <f t="shared" ca="1" si="17"/>
        <v>0</v>
      </c>
      <c r="BC73" s="207" t="str">
        <f ca="1">IF(AND($AD73=2,$BA73=1),'２個別表'!$BT73,"")</f>
        <v/>
      </c>
      <c r="BD73" s="207" t="str">
        <f t="shared" ca="1" si="18"/>
        <v/>
      </c>
      <c r="BE73" s="207" t="str">
        <f ca="1">IF(AND($AD73=2,$BA73=1),'２個別表'!$BW73-('２個別表'!$BZ73+'２個別表'!$CC73+'２個別表'!$CD73+'２個別表'!$CE73+'２個別表'!$CF73),"")</f>
        <v/>
      </c>
      <c r="BF73" s="207" t="str">
        <f ca="1">IF(AND($AD73=2,$BA73=1),'２個別表'!$CC73+'２個別表'!$CD73,"")</f>
        <v/>
      </c>
      <c r="BG73" s="406" t="str">
        <f ca="1">IF($BB73=1,IF(SUM('２個別表'!$BY73,'２個別表'!$CF73*0.5)&lt;='２個別表'!$BX73*0.5,"〇","×"),"")</f>
        <v/>
      </c>
      <c r="BH73" s="405">
        <f t="shared" ca="1" si="19"/>
        <v>0</v>
      </c>
      <c r="BI73" s="229" t="str">
        <f ca="1">IF($AD73=2,IF($AX73=1,IF('２個別表'!$AO73=23,"〇","×"),IF(OR('２個別表'!$AO73&lt;19,'２個別表'!$AO73&gt;23),"",IF($BH73&lt;='２個別表'!$BT73,"〇","×"))),"-")</f>
        <v>-</v>
      </c>
      <c r="BJ73" s="414" t="str">
        <f t="shared" ca="1" si="20"/>
        <v>-</v>
      </c>
      <c r="BK73" s="228">
        <f t="shared" ca="1" si="21"/>
        <v>0</v>
      </c>
      <c r="BL73" s="229" t="str">
        <f ca="1">IF($AD73=3,IF(1&lt;='２個別表'!$F73,IF('２個別表'!$W73=1,"〇","×"),""),"")</f>
        <v/>
      </c>
      <c r="BM73" s="209" t="str">
        <f ca="1">IF(AD73=3,IF(AND(OR('２個別表'!BF73="附帯施設",AND(1&lt;='２個別表'!AO73,'２個別表'!AO73&lt;=3)),'２個別表'!BM73&lt;&gt;"",'２個別表'!BN73&lt;&gt;""),1,IF(AND(OR('２個別表'!BF73="附帯施設",AND(1&lt;='２個別表'!AO73,'２個別表'!AO73&lt;=3)),OR('２個別表'!BM73="",'２個別表'!BN73="")),"×",0)),"")</f>
        <v/>
      </c>
      <c r="BN73" s="229" t="str">
        <f ca="1">IF($AD73=3,IF('２個別表'!$BX73&gt;=500000,"〇","×"),"")</f>
        <v/>
      </c>
      <c r="BO73" s="204" t="str">
        <f ca="1">IF(AD73=3,'２個別表'!BY73,"")</f>
        <v/>
      </c>
      <c r="BP73" s="204" t="str">
        <f ca="1">IF(AD73=3,IF(COUNTIF('２個別表'!$Z$11:'２個別表'!Z73,'２個別表'!Z73)=1,BO73,SUMIF('２個別表'!$Z$11:$Z$510,'２個別表'!Z73,$BO$11:$BO$239)),"")</f>
        <v/>
      </c>
      <c r="BQ73" s="213" t="str">
        <f t="shared" ca="1" si="27"/>
        <v/>
      </c>
      <c r="BR73" s="207" t="str">
        <f t="shared" ca="1" si="23"/>
        <v/>
      </c>
      <c r="BS73" s="483" t="str">
        <f ca="1">IF($AD73=3,'２個別表'!$BX73-('２個別表'!$BZ73+'２個別表'!$CC73+'２個別表'!$CD73+'２個別表'!$CE73+'２個別表'!$CF73),"")</f>
        <v/>
      </c>
      <c r="BT73" s="486">
        <f t="shared" ca="1" si="28"/>
        <v>0</v>
      </c>
      <c r="BU73" s="480" t="str">
        <f t="shared" ca="1" si="24"/>
        <v/>
      </c>
    </row>
    <row r="74" spans="1:73">
      <c r="A74" s="770" t="str">
        <f t="shared" ca="1" si="1"/>
        <v>石川県</v>
      </c>
      <c r="B74" s="773">
        <f ca="1">'２個別表'!Q74</f>
        <v>64</v>
      </c>
      <c r="C74" s="774" t="str">
        <f>'２個別表'!$R74</f>
        <v>石川県</v>
      </c>
      <c r="D74" s="774" t="str">
        <f ca="1">'２個別表'!$S74</f>
        <v/>
      </c>
      <c r="E74" s="774" t="str">
        <f ca="1">'２個別表'!$T74</f>
        <v/>
      </c>
      <c r="F74" s="719" t="str">
        <f ca="1">'２個別表'!$W74</f>
        <v/>
      </c>
      <c r="G74" s="719" t="str">
        <f ca="1">IF($F74=1,IF(SUMIF('（様式１号）１総括表'!$B$16:$B$25,A74,'（様式１号）１総括表'!$A$16:$A$25)&gt;0,"〇","✕"),"-")</f>
        <v>-</v>
      </c>
      <c r="H74" s="716" t="str">
        <f ca="1">IF('２個別表'!$Y74=1,IF('２個別表'!$AC74=1,"〇","×"),IF(AND(2&lt;='２個別表'!$AC74,'２個別表'!$AC74&lt;=5),"〇","×"))</f>
        <v>×</v>
      </c>
      <c r="I74" s="716" t="str">
        <f t="shared" ca="1" si="2"/>
        <v>×</v>
      </c>
      <c r="J74" s="207" t="str">
        <f ca="1">'２個別表'!$Z74</f>
        <v/>
      </c>
      <c r="K74" s="207">
        <f ca="1">'２個別表'!$AK74</f>
        <v>0</v>
      </c>
      <c r="L74" s="207" t="str">
        <f ca="1">IF('２個別表'!$AL74=1,1,"")</f>
        <v/>
      </c>
      <c r="M74" s="207" t="str">
        <f ca="1">IF('２個別表'!$AL74="","",IF('２個別表'!$AL74=1,IF(OR('２個別表'!$AM74=1,'２個別表'!$AN74=1),"〇","×")))</f>
        <v/>
      </c>
      <c r="N74" s="204" t="str">
        <f ca="1">'２個別表'!AT74</f>
        <v/>
      </c>
      <c r="O74" s="220" t="str">
        <f ca="1">IF(1&lt;='２個別表'!$F74,IF(AND(1&lt;='２個別表'!$AO74,'２個別表'!$AO74&lt;=3),1,0),"")</f>
        <v/>
      </c>
      <c r="P74" s="229">
        <f ca="1">IF($O74=1,IF(AND('２個別表'!$BF74&lt;&gt;"",AND('２個別表'!$BI74&lt;&gt;1,'２個別表'!$BJ74)),0,1),0)</f>
        <v>0</v>
      </c>
      <c r="Q74" s="220">
        <f ca="1">IF('２個別表'!$BF74&lt;&gt;"",1,0)</f>
        <v>0</v>
      </c>
      <c r="R74" s="220" t="str">
        <f ca="1">IF($Q74=1,IF('２個別表'!$BI74=1,1,0),"")</f>
        <v/>
      </c>
      <c r="S74" s="220" t="str">
        <f ca="1">IF($R74=1,IF('２個別表'!$BJ74&lt;&gt;"","〇","×"),"")</f>
        <v/>
      </c>
      <c r="T74" s="220" t="str">
        <f t="shared" ca="1" si="3"/>
        <v/>
      </c>
      <c r="U74" s="381">
        <f ca="1">IF('２個別表'!$BH74&gt;0,'２個別表'!$BH74,0)</f>
        <v>0</v>
      </c>
      <c r="V74" s="220">
        <f ca="1">IF('２個別表'!$BJ74&lt;&gt;"",1,0)</f>
        <v>0</v>
      </c>
      <c r="W74" s="206">
        <f ca="1">IF(AND($Q74=1,$V74=1),'２個別表'!$CF74,0)</f>
        <v>0</v>
      </c>
      <c r="X74" s="219">
        <f t="shared" ca="1" si="4"/>
        <v>0</v>
      </c>
      <c r="Y74" s="220" t="str">
        <f ca="1">IF(1&lt;='２個別表'!$F74,'２個別表'!$BV74,"")</f>
        <v/>
      </c>
      <c r="Z74" s="220">
        <f ca="1">IF(1&lt;='２個別表'!$F74,'２個別表'!$CG74,0)</f>
        <v>0</v>
      </c>
      <c r="AA74" s="220">
        <f ca="1">IF(OR(0&lt;'２個別表'!$BZ74,0&lt;SUM('２個別表'!$CC74:$CD74)),1,0)</f>
        <v>1</v>
      </c>
      <c r="AB74" s="207">
        <f ca="1">IF(1&lt;='２個別表'!$F74,'２個別表'!$BX74,0)</f>
        <v>0</v>
      </c>
      <c r="AC74" s="207" t="str">
        <f ca="1">IF('２個別表'!$BX74&gt;0,IF(AND('２個別表'!$BV74=1,'２個別表'!$CG74="控除不可"),'２個別表'!$BX74,IF(AND('２個別表'!$BV74=1,'２個別表'!$CG74="80%控除対象"),ROUNDUP('２個別表'!$BX74*102/110,0),IF(AND('２個別表'!$BV74=1,'２個別表'!$CG74="全額控除"),ROUNDUP('２個別表'!$BX74*100/110,0),IF(OR('２個別表'!$BV74=2,'２個別表'!$BV74=3),'２個別表'!$BX74,'２個別表'!$BX74)))),"")</f>
        <v/>
      </c>
      <c r="AD74" s="221" t="str">
        <f ca="1">IF('２個別表'!$W74=1,3,IF(AND('２個別表'!$W74=2,AND(19&lt;='２個別表'!$AO74,'２個別表'!$AO74&lt;=23)),2,IF(AND('２個別表'!$W74=2,OR(AND(1&lt;='２個別表'!$AO74,'２個別表'!$AO74&lt;=18),AND(24&lt;='２個別表'!$AO74,'２個別表'!$AO74&lt;=25))),1,"判定不能")))</f>
        <v>判定不能</v>
      </c>
      <c r="AE74" s="228">
        <f t="shared" ca="1" si="5"/>
        <v>0</v>
      </c>
      <c r="AF74" s="204" t="str">
        <f t="shared" ca="1" si="6"/>
        <v/>
      </c>
      <c r="AG74" s="207" t="str">
        <f ca="1">IF(AND($AD74=1,$U74&gt;0,$V74=1),ROUNDDOWN($AC74*1/2-'２個別表'!$CF74*1/2,0),"")</f>
        <v/>
      </c>
      <c r="AH74" s="207" t="str">
        <f t="shared" ca="1" si="26"/>
        <v/>
      </c>
      <c r="AI74" s="230" t="str">
        <f ca="1">IF(AND($AD74=1,$Q74=1),IF($AB74&gt;0,'２個別表'!$BX74-'２個別表'!$BZ74-'２個別表'!$CF74-'２個別表'!$CC74-'２個別表'!$CD74-'２個別表'!$CE74,0),"")</f>
        <v/>
      </c>
      <c r="AJ74" s="222">
        <f t="shared" ca="1" si="8"/>
        <v>0</v>
      </c>
      <c r="AK74" s="218" t="str">
        <f ca="1">IF($AD74=1,IF('２個別表'!$AQ74=1,1,IF('２個別表'!AQ74="","",)),"")</f>
        <v/>
      </c>
      <c r="AL74" s="207" t="str">
        <f ca="1">IF($AJ74=1,IF($AK74=1,'２個別表'!BU74,""),"")</f>
        <v/>
      </c>
      <c r="AM74" s="204" t="str">
        <f t="shared" ca="1" si="9"/>
        <v/>
      </c>
      <c r="AN74" s="223" t="str">
        <f ca="1">IF($AJ74=1,IF($AK74=1,ROUNDDOWN('２個別表'!$BX74-'２個別表'!$BZ74-'２個別表'!$CC74-'２個別表'!$CD74-'２個別表'!$CE74-'２個別表'!$CF74,0),""),"")</f>
        <v/>
      </c>
      <c r="AO74" s="222">
        <f t="shared" ca="1" si="0"/>
        <v>0</v>
      </c>
      <c r="AP74" s="218">
        <f t="shared" ca="1" si="10"/>
        <v>0</v>
      </c>
      <c r="AQ74" s="218">
        <f t="shared" ca="1" si="11"/>
        <v>0</v>
      </c>
      <c r="AR74" s="213">
        <f ca="1">IF('２個別表'!$AC74=1,1,0)</f>
        <v>0</v>
      </c>
      <c r="AS74" s="204" t="str">
        <f t="shared" ca="1" si="12"/>
        <v/>
      </c>
      <c r="AT74" s="204" t="str">
        <f t="shared" ca="1" si="13"/>
        <v/>
      </c>
      <c r="AU74" s="230" t="str">
        <f ca="1">IF($AD74=1,IF($AQ74=1,ROUNDDOWN('２個別表'!$BX74-'２個別表'!$BZ74-'２個別表'!$CC74-'２個別表'!$CD74-'２個別表'!$CE74-'２個別表'!$CF74,0),""),"")</f>
        <v/>
      </c>
      <c r="AV74" s="391">
        <f t="shared" ca="1" si="14"/>
        <v>0</v>
      </c>
      <c r="AW74" s="401" t="str">
        <f t="shared" ca="1" si="15"/>
        <v>-</v>
      </c>
      <c r="AX74" s="228">
        <f ca="1">IF($AD74=2,IF('２個別表'!$BS74=1,1,0),0)</f>
        <v>0</v>
      </c>
      <c r="AY74" s="213" t="str">
        <f t="shared" ca="1" si="16"/>
        <v/>
      </c>
      <c r="AZ74" s="409" t="str">
        <f ca="1">IF(AND($AD74=2,$AX74=1),'２個別表'!$BX74-('２個別表'!$BZ74+'２個別表'!$CC74+'２個別表'!$CD74+'２個別表'!$CE74+'２個別表'!$CF74),"")</f>
        <v/>
      </c>
      <c r="BA74" s="228">
        <f ca="1">IF($AD74=2,IF('２個別表'!$BS74&lt;&gt;1,1,0),0)</f>
        <v>0</v>
      </c>
      <c r="BB74" s="404">
        <f t="shared" ca="1" si="17"/>
        <v>0</v>
      </c>
      <c r="BC74" s="207" t="str">
        <f ca="1">IF(AND($AD74=2,$BA74=1),'２個別表'!$BT74,"")</f>
        <v/>
      </c>
      <c r="BD74" s="207" t="str">
        <f t="shared" ca="1" si="18"/>
        <v/>
      </c>
      <c r="BE74" s="207" t="str">
        <f ca="1">IF(AND($AD74=2,$BA74=1),'２個別表'!$BW74-('２個別表'!$BZ74+'２個別表'!$CC74+'２個別表'!$CD74+'２個別表'!$CE74+'２個別表'!$CF74),"")</f>
        <v/>
      </c>
      <c r="BF74" s="207" t="str">
        <f ca="1">IF(AND($AD74=2,$BA74=1),'２個別表'!$CC74+'２個別表'!$CD74,"")</f>
        <v/>
      </c>
      <c r="BG74" s="406" t="str">
        <f ca="1">IF($BB74=1,IF(SUM('２個別表'!$BY74,'２個別表'!$CF74*0.5)&lt;='２個別表'!$BX74*0.5,"〇","×"),"")</f>
        <v/>
      </c>
      <c r="BH74" s="405">
        <f t="shared" ca="1" si="19"/>
        <v>0</v>
      </c>
      <c r="BI74" s="229" t="str">
        <f ca="1">IF($AD74=2,IF($AX74=1,IF('２個別表'!$AO74=23,"〇","×"),IF(OR('２個別表'!$AO74&lt;19,'２個別表'!$AO74&gt;23),"",IF($BH74&lt;='２個別表'!$BT74,"〇","×"))),"-")</f>
        <v>-</v>
      </c>
      <c r="BJ74" s="414" t="str">
        <f t="shared" ca="1" si="20"/>
        <v>-</v>
      </c>
      <c r="BK74" s="228">
        <f t="shared" ca="1" si="21"/>
        <v>0</v>
      </c>
      <c r="BL74" s="229" t="str">
        <f ca="1">IF($AD74=3,IF(1&lt;='２個別表'!$F74,IF('２個別表'!$W74=1,"〇","×"),""),"")</f>
        <v/>
      </c>
      <c r="BM74" s="209" t="str">
        <f ca="1">IF(AD74=3,IF(AND(OR('２個別表'!BF74="附帯施設",AND(1&lt;='２個別表'!AO74,'２個別表'!AO74&lt;=3)),'２個別表'!BM74&lt;&gt;"",'２個別表'!BN74&lt;&gt;""),1,IF(AND(OR('２個別表'!BF74="附帯施設",AND(1&lt;='２個別表'!AO74,'２個別表'!AO74&lt;=3)),OR('２個別表'!BM74="",'２個別表'!BN74="")),"×",0)),"")</f>
        <v/>
      </c>
      <c r="BN74" s="229" t="str">
        <f ca="1">IF($AD74=3,IF('２個別表'!$BX74&gt;=500000,"〇","×"),"")</f>
        <v/>
      </c>
      <c r="BO74" s="204" t="str">
        <f ca="1">IF(AD74=3,'２個別表'!BY74,"")</f>
        <v/>
      </c>
      <c r="BP74" s="204" t="str">
        <f ca="1">IF(AD74=3,IF(COUNTIF('２個別表'!$Z$11:'２個別表'!Z74,'２個別表'!Z74)=1,BO74,SUMIF('２個別表'!$Z$11:$Z$510,'２個別表'!Z74,$BO$11:$BO$239)),"")</f>
        <v/>
      </c>
      <c r="BQ74" s="213" t="str">
        <f t="shared" ca="1" si="27"/>
        <v/>
      </c>
      <c r="BR74" s="207" t="str">
        <f t="shared" ca="1" si="23"/>
        <v/>
      </c>
      <c r="BS74" s="483" t="str">
        <f ca="1">IF($AD74=3,'２個別表'!$BX74-('２個別表'!$BZ74+'２個別表'!$CC74+'２個別表'!$CD74+'２個別表'!$CE74+'２個別表'!$CF74),"")</f>
        <v/>
      </c>
      <c r="BT74" s="486">
        <f t="shared" ca="1" si="28"/>
        <v>0</v>
      </c>
      <c r="BU74" s="480" t="str">
        <f t="shared" ca="1" si="24"/>
        <v/>
      </c>
    </row>
    <row r="75" spans="1:73">
      <c r="A75" s="770" t="str">
        <f t="shared" ca="1" si="1"/>
        <v>石川県</v>
      </c>
      <c r="B75" s="773">
        <f ca="1">'２個別表'!Q75</f>
        <v>65</v>
      </c>
      <c r="C75" s="774" t="str">
        <f>'２個別表'!$R75</f>
        <v>石川県</v>
      </c>
      <c r="D75" s="774" t="str">
        <f ca="1">'２個別表'!$S75</f>
        <v/>
      </c>
      <c r="E75" s="774" t="str">
        <f ca="1">'２個別表'!$T75</f>
        <v/>
      </c>
      <c r="F75" s="719" t="str">
        <f ca="1">'２個別表'!$W75</f>
        <v/>
      </c>
      <c r="G75" s="719" t="str">
        <f ca="1">IF($F75=1,IF(SUMIF('（様式１号）１総括表'!$B$16:$B$25,A75,'（様式１号）１総括表'!$A$16:$A$25)&gt;0,"〇","✕"),"-")</f>
        <v>-</v>
      </c>
      <c r="H75" s="716" t="str">
        <f ca="1">IF('２個別表'!$Y75=1,IF('２個別表'!$AC75=1,"〇","×"),IF(AND(2&lt;='２個別表'!$AC75,'２個別表'!$AC75&lt;=5),"〇","×"))</f>
        <v>×</v>
      </c>
      <c r="I75" s="716" t="str">
        <f t="shared" ca="1" si="2"/>
        <v>×</v>
      </c>
      <c r="J75" s="207" t="str">
        <f ca="1">'２個別表'!$Z75</f>
        <v/>
      </c>
      <c r="K75" s="207">
        <f ca="1">'２個別表'!$AK75</f>
        <v>0</v>
      </c>
      <c r="L75" s="207" t="str">
        <f ca="1">IF('２個別表'!$AL75=1,1,"")</f>
        <v/>
      </c>
      <c r="M75" s="207" t="str">
        <f ca="1">IF('２個別表'!$AL75="","",IF('２個別表'!$AL75=1,IF(OR('２個別表'!$AM75=1,'２個別表'!$AN75=1),"〇","×")))</f>
        <v/>
      </c>
      <c r="N75" s="204" t="str">
        <f ca="1">'２個別表'!AT75</f>
        <v/>
      </c>
      <c r="O75" s="220" t="str">
        <f ca="1">IF(1&lt;='２個別表'!$F75,IF(AND(1&lt;='２個別表'!$AO75,'２個別表'!$AO75&lt;=3),1,0),"")</f>
        <v/>
      </c>
      <c r="P75" s="229">
        <f ca="1">IF($O75=1,IF(AND('２個別表'!$BF75&lt;&gt;"",AND('２個別表'!$BI75&lt;&gt;1,'２個別表'!$BJ75)),0,1),0)</f>
        <v>0</v>
      </c>
      <c r="Q75" s="220">
        <f ca="1">IF('２個別表'!$BF75&lt;&gt;"",1,0)</f>
        <v>0</v>
      </c>
      <c r="R75" s="220" t="str">
        <f ca="1">IF($Q75=1,IF('２個別表'!$BI75=1,1,0),"")</f>
        <v/>
      </c>
      <c r="S75" s="220" t="str">
        <f ca="1">IF($R75=1,IF('２個別表'!$BJ75&lt;&gt;"","〇","×"),"")</f>
        <v/>
      </c>
      <c r="T75" s="220" t="str">
        <f t="shared" ca="1" si="3"/>
        <v/>
      </c>
      <c r="U75" s="381">
        <f ca="1">IF('２個別表'!$BH75&gt;0,'２個別表'!$BH75,0)</f>
        <v>0</v>
      </c>
      <c r="V75" s="220">
        <f ca="1">IF('２個別表'!$BJ75&lt;&gt;"",1,0)</f>
        <v>0</v>
      </c>
      <c r="W75" s="206">
        <f ca="1">IF(AND($Q75=1,$V75=1),'２個別表'!$CF75,0)</f>
        <v>0</v>
      </c>
      <c r="X75" s="219">
        <f t="shared" ca="1" si="4"/>
        <v>0</v>
      </c>
      <c r="Y75" s="220" t="str">
        <f ca="1">IF(1&lt;='２個別表'!$F75,'２個別表'!$BV75,"")</f>
        <v/>
      </c>
      <c r="Z75" s="220">
        <f ca="1">IF(1&lt;='２個別表'!$F75,'２個別表'!$CG75,0)</f>
        <v>0</v>
      </c>
      <c r="AA75" s="220">
        <f ca="1">IF(OR(0&lt;'２個別表'!$BZ75,0&lt;SUM('２個別表'!$CC75:$CD75)),1,0)</f>
        <v>1</v>
      </c>
      <c r="AB75" s="207">
        <f ca="1">IF(1&lt;='２個別表'!$F75,'２個別表'!$BX75,0)</f>
        <v>0</v>
      </c>
      <c r="AC75" s="207" t="str">
        <f ca="1">IF('２個別表'!$BX75&gt;0,IF(AND('２個別表'!$BV75=1,'２個別表'!$CG75="控除不可"),'２個別表'!$BX75,IF(AND('２個別表'!$BV75=1,'２個別表'!$CG75="80%控除対象"),ROUNDUP('２個別表'!$BX75*102/110,0),IF(AND('２個別表'!$BV75=1,'２個別表'!$CG75="全額控除"),ROUNDUP('２個別表'!$BX75*100/110,0),IF(OR('２個別表'!$BV75=2,'２個別表'!$BV75=3),'２個別表'!$BX75,'２個別表'!$BX75)))),"")</f>
        <v/>
      </c>
      <c r="AD75" s="221" t="str">
        <f ca="1">IF('２個別表'!$W75=1,3,IF(AND('２個別表'!$W75=2,AND(19&lt;='２個別表'!$AO75,'２個別表'!$AO75&lt;=23)),2,IF(AND('２個別表'!$W75=2,OR(AND(1&lt;='２個別表'!$AO75,'２個別表'!$AO75&lt;=18),AND(24&lt;='２個別表'!$AO75,'２個別表'!$AO75&lt;=25))),1,"判定不能")))</f>
        <v>判定不能</v>
      </c>
      <c r="AE75" s="228">
        <f t="shared" ca="1" si="5"/>
        <v>0</v>
      </c>
      <c r="AF75" s="204" t="str">
        <f t="shared" ca="1" si="6"/>
        <v/>
      </c>
      <c r="AG75" s="207" t="str">
        <f ca="1">IF(AND($AD75=1,$U75&gt;0,$V75=1),ROUNDDOWN($AC75*1/2-'２個別表'!$CF75*1/2,0),"")</f>
        <v/>
      </c>
      <c r="AH75" s="207" t="str">
        <f t="shared" ca="1" si="26"/>
        <v/>
      </c>
      <c r="AI75" s="230" t="str">
        <f ca="1">IF(AND($AD75=1,$Q75=1),IF($AB75&gt;0,'２個別表'!$BX75-'２個別表'!$BZ75-'２個別表'!$CF75-'２個別表'!$CC75-'２個別表'!$CD75-'２個別表'!$CE75,0),"")</f>
        <v/>
      </c>
      <c r="AJ75" s="222">
        <f t="shared" ca="1" si="8"/>
        <v>0</v>
      </c>
      <c r="AK75" s="218" t="str">
        <f ca="1">IF($AD75=1,IF('２個別表'!$AQ75=1,1,IF('２個別表'!AQ75="","",)),"")</f>
        <v/>
      </c>
      <c r="AL75" s="207" t="str">
        <f ca="1">IF($AJ75=1,IF($AK75=1,'２個別表'!BU75,""),"")</f>
        <v/>
      </c>
      <c r="AM75" s="204" t="str">
        <f t="shared" ca="1" si="9"/>
        <v/>
      </c>
      <c r="AN75" s="223" t="str">
        <f ca="1">IF($AJ75=1,IF($AK75=1,ROUNDDOWN('２個別表'!$BX75-'２個別表'!$BZ75-'２個別表'!$CC75-'２個別表'!$CD75-'２個別表'!$CE75-'２個別表'!$CF75,0),""),"")</f>
        <v/>
      </c>
      <c r="AO75" s="222">
        <f t="shared" ca="1" si="0"/>
        <v>0</v>
      </c>
      <c r="AP75" s="218">
        <f t="shared" ca="1" si="10"/>
        <v>0</v>
      </c>
      <c r="AQ75" s="218">
        <f t="shared" ca="1" si="11"/>
        <v>0</v>
      </c>
      <c r="AR75" s="213">
        <f ca="1">IF('２個別表'!$AC75=1,1,0)</f>
        <v>0</v>
      </c>
      <c r="AS75" s="204" t="str">
        <f t="shared" ca="1" si="12"/>
        <v/>
      </c>
      <c r="AT75" s="204" t="str">
        <f t="shared" ca="1" si="13"/>
        <v/>
      </c>
      <c r="AU75" s="230" t="str">
        <f ca="1">IF($AD75=1,IF($AQ75=1,ROUNDDOWN('２個別表'!$BX75-'２個別表'!$BZ75-'２個別表'!$CC75-'２個別表'!$CD75-'２個別表'!$CE75-'２個別表'!$CF75,0),""),"")</f>
        <v/>
      </c>
      <c r="AV75" s="391">
        <f t="shared" ca="1" si="14"/>
        <v>0</v>
      </c>
      <c r="AW75" s="401" t="str">
        <f t="shared" ca="1" si="15"/>
        <v>-</v>
      </c>
      <c r="AX75" s="228">
        <f ca="1">IF($AD75=2,IF('２個別表'!$BS75=1,1,0),0)</f>
        <v>0</v>
      </c>
      <c r="AY75" s="213" t="str">
        <f t="shared" ca="1" si="16"/>
        <v/>
      </c>
      <c r="AZ75" s="409" t="str">
        <f ca="1">IF(AND($AD75=2,$AX75=1),'２個別表'!$BX75-('２個別表'!$BZ75+'２個別表'!$CC75+'２個別表'!$CD75+'２個別表'!$CE75+'２個別表'!$CF75),"")</f>
        <v/>
      </c>
      <c r="BA75" s="228">
        <f ca="1">IF($AD75=2,IF('２個別表'!$BS75&lt;&gt;1,1,0),0)</f>
        <v>0</v>
      </c>
      <c r="BB75" s="404">
        <f t="shared" ca="1" si="17"/>
        <v>0</v>
      </c>
      <c r="BC75" s="207" t="str">
        <f ca="1">IF(AND($AD75=2,$BA75=1),'２個別表'!$BT75,"")</f>
        <v/>
      </c>
      <c r="BD75" s="207" t="str">
        <f t="shared" ca="1" si="18"/>
        <v/>
      </c>
      <c r="BE75" s="207" t="str">
        <f ca="1">IF(AND($AD75=2,$BA75=1),'２個別表'!$BW75-('２個別表'!$BZ75+'２個別表'!$CC75+'２個別表'!$CD75+'２個別表'!$CE75+'２個別表'!$CF75),"")</f>
        <v/>
      </c>
      <c r="BF75" s="207" t="str">
        <f ca="1">IF(AND($AD75=2,$BA75=1),'２個別表'!$CC75+'２個別表'!$CD75,"")</f>
        <v/>
      </c>
      <c r="BG75" s="406" t="str">
        <f ca="1">IF($BB75=1,IF(SUM('２個別表'!$BY75,'２個別表'!$CF75*0.5)&lt;='２個別表'!$BX75*0.5,"〇","×"),"")</f>
        <v/>
      </c>
      <c r="BH75" s="405">
        <f t="shared" ca="1" si="19"/>
        <v>0</v>
      </c>
      <c r="BI75" s="229" t="str">
        <f ca="1">IF($AD75=2,IF($AX75=1,IF('２個別表'!$AO75=23,"〇","×"),IF(OR('２個別表'!$AO75&lt;19,'２個別表'!$AO75&gt;23),"",IF($BH75&lt;='２個別表'!$BT75,"〇","×"))),"-")</f>
        <v>-</v>
      </c>
      <c r="BJ75" s="414" t="str">
        <f t="shared" ca="1" si="20"/>
        <v>-</v>
      </c>
      <c r="BK75" s="228">
        <f t="shared" ca="1" si="21"/>
        <v>0</v>
      </c>
      <c r="BL75" s="229" t="str">
        <f ca="1">IF($AD75=3,IF(1&lt;='２個別表'!$F75,IF('２個別表'!$W75=1,"〇","×"),""),"")</f>
        <v/>
      </c>
      <c r="BM75" s="209" t="str">
        <f ca="1">IF(AD75=3,IF(AND(OR('２個別表'!BF75="附帯施設",AND(1&lt;='２個別表'!AO75,'２個別表'!AO75&lt;=3)),'２個別表'!BM75&lt;&gt;"",'２個別表'!BN75&lt;&gt;""),1,IF(AND(OR('２個別表'!BF75="附帯施設",AND(1&lt;='２個別表'!AO75,'２個別表'!AO75&lt;=3)),OR('２個別表'!BM75="",'２個別表'!BN75="")),"×",0)),"")</f>
        <v/>
      </c>
      <c r="BN75" s="229" t="str">
        <f ca="1">IF($AD75=3,IF('２個別表'!$BX75&gt;=500000,"〇","×"),"")</f>
        <v/>
      </c>
      <c r="BO75" s="204" t="str">
        <f ca="1">IF(AD75=3,'２個別表'!BY75,"")</f>
        <v/>
      </c>
      <c r="BP75" s="204" t="str">
        <f ca="1">IF(AD75=3,IF(COUNTIF('２個別表'!$Z$11:'２個別表'!Z75,'２個別表'!Z75)=1,BO75,SUMIF('２個別表'!$Z$11:$Z$510,'２個別表'!Z75,$BO$11:$BO$239)),"")</f>
        <v/>
      </c>
      <c r="BQ75" s="213" t="str">
        <f t="shared" ca="1" si="27"/>
        <v/>
      </c>
      <c r="BR75" s="207" t="str">
        <f t="shared" ca="1" si="23"/>
        <v/>
      </c>
      <c r="BS75" s="483" t="str">
        <f ca="1">IF($AD75=3,'２個別表'!$BX75-('２個別表'!$BZ75+'２個別表'!$CC75+'２個別表'!$CD75+'２個別表'!$CE75+'２個別表'!$CF75),"")</f>
        <v/>
      </c>
      <c r="BT75" s="486">
        <f t="shared" ca="1" si="28"/>
        <v>0</v>
      </c>
      <c r="BU75" s="480" t="str">
        <f t="shared" ca="1" si="24"/>
        <v/>
      </c>
    </row>
    <row r="76" spans="1:73">
      <c r="A76" s="770" t="str">
        <f t="shared" ref="A76:A139" ca="1" si="29">C76&amp;D76&amp;E76&amp;F76</f>
        <v>石川県</v>
      </c>
      <c r="B76" s="773">
        <f ca="1">'２個別表'!Q76</f>
        <v>66</v>
      </c>
      <c r="C76" s="774" t="str">
        <f>'２個別表'!$R76</f>
        <v>石川県</v>
      </c>
      <c r="D76" s="774" t="str">
        <f ca="1">'２個別表'!$S76</f>
        <v/>
      </c>
      <c r="E76" s="774" t="str">
        <f ca="1">'２個別表'!$T76</f>
        <v/>
      </c>
      <c r="F76" s="719" t="str">
        <f ca="1">'２個別表'!$W76</f>
        <v/>
      </c>
      <c r="G76" s="719" t="str">
        <f ca="1">IF($F76=1,IF(SUMIF('（様式１号）１総括表'!$B$16:$B$25,A76,'（様式１号）１総括表'!$A$16:$A$25)&gt;0,"〇","✕"),"-")</f>
        <v>-</v>
      </c>
      <c r="H76" s="716" t="str">
        <f ca="1">IF('２個別表'!$Y76=1,IF('２個別表'!$AC76=1,"〇","×"),IF(AND(2&lt;='２個別表'!$AC76,'２個別表'!$AC76&lt;=5),"〇","×"))</f>
        <v>×</v>
      </c>
      <c r="I76" s="716" t="str">
        <f t="shared" ref="I76:I139" ca="1" si="30">IF(OR($G76="×",$H76="×"),"×","〇")</f>
        <v>×</v>
      </c>
      <c r="J76" s="207" t="str">
        <f ca="1">'２個別表'!$Z76</f>
        <v/>
      </c>
      <c r="K76" s="207">
        <f ca="1">'２個別表'!$AK76</f>
        <v>0</v>
      </c>
      <c r="L76" s="207" t="str">
        <f ca="1">IF('２個別表'!$AL76=1,1,"")</f>
        <v/>
      </c>
      <c r="M76" s="207" t="str">
        <f ca="1">IF('２個別表'!$AL76="","",IF('２個別表'!$AL76=1,IF(OR('２個別表'!$AM76=1,'２個別表'!$AN76=1),"〇","×")))</f>
        <v/>
      </c>
      <c r="N76" s="204" t="str">
        <f ca="1">'２個別表'!AT76</f>
        <v/>
      </c>
      <c r="O76" s="220" t="str">
        <f ca="1">IF(1&lt;='２個別表'!$F76,IF(AND(1&lt;='２個別表'!$AO76,'２個別表'!$AO76&lt;=3),1,0),"")</f>
        <v/>
      </c>
      <c r="P76" s="229">
        <f ca="1">IF($O76=1,IF(AND('２個別表'!$BF76&lt;&gt;"",AND('２個別表'!$BI76&lt;&gt;1,'２個別表'!$BJ76)),0,1),0)</f>
        <v>0</v>
      </c>
      <c r="Q76" s="220">
        <f ca="1">IF('２個別表'!$BF76&lt;&gt;"",1,0)</f>
        <v>0</v>
      </c>
      <c r="R76" s="220" t="str">
        <f ca="1">IF($Q76=1,IF('２個別表'!$BI76=1,1,0),"")</f>
        <v/>
      </c>
      <c r="S76" s="220" t="str">
        <f ca="1">IF($R76=1,IF('２個別表'!$BJ76&lt;&gt;"","〇","×"),"")</f>
        <v/>
      </c>
      <c r="T76" s="220" t="str">
        <f t="shared" ca="1" si="3"/>
        <v/>
      </c>
      <c r="U76" s="381">
        <f ca="1">IF('２個別表'!$BH76&gt;0,'２個別表'!$BH76,0)</f>
        <v>0</v>
      </c>
      <c r="V76" s="220">
        <f ca="1">IF('２個別表'!$BJ76&lt;&gt;"",1,0)</f>
        <v>0</v>
      </c>
      <c r="W76" s="206">
        <f ca="1">IF(AND($Q76=1,$V76=1),'２個別表'!$CF76,0)</f>
        <v>0</v>
      </c>
      <c r="X76" s="219">
        <f t="shared" ref="X76:X139" ca="1" si="31">IFERROR(IF($U76&gt;0,$AC76*$U76*4/10,0),0)</f>
        <v>0</v>
      </c>
      <c r="Y76" s="220" t="str">
        <f ca="1">IF(1&lt;='２個別表'!$F76,'２個別表'!$BV76,"")</f>
        <v/>
      </c>
      <c r="Z76" s="220">
        <f ca="1">IF(1&lt;='２個別表'!$F76,'２個別表'!$CG76,0)</f>
        <v>0</v>
      </c>
      <c r="AA76" s="220">
        <f ca="1">IF(OR(0&lt;'２個別表'!$BZ76,0&lt;SUM('２個別表'!$CC76:$CD76)),1,0)</f>
        <v>1</v>
      </c>
      <c r="AB76" s="207">
        <f ca="1">IF(1&lt;='２個別表'!$F76,'２個別表'!$BX76,0)</f>
        <v>0</v>
      </c>
      <c r="AC76" s="207" t="str">
        <f ca="1">IF('２個別表'!$BX76&gt;0,IF(AND('２個別表'!$BV76=1,'２個別表'!$CG76="控除不可"),'２個別表'!$BX76,IF(AND('２個別表'!$BV76=1,'２個別表'!$CG76="80%控除対象"),ROUNDUP('２個別表'!$BX76*102/110,0),IF(AND('２個別表'!$BV76=1,'２個別表'!$CG76="全額控除"),ROUNDUP('２個別表'!$BX76*100/110,0),IF(OR('２個別表'!$BV76=2,'２個別表'!$BV76=3),'２個別表'!$BX76,'２個別表'!$BX76)))),"")</f>
        <v/>
      </c>
      <c r="AD76" s="221" t="str">
        <f ca="1">IF('２個別表'!$W76=1,3,IF(AND('２個別表'!$W76=2,AND(19&lt;='２個別表'!$AO76,'２個別表'!$AO76&lt;=23)),2,IF(AND('２個別表'!$W76=2,OR(AND(1&lt;='２個別表'!$AO76,'２個別表'!$AO76&lt;=18),AND(24&lt;='２個別表'!$AO76,'２個別表'!$AO76&lt;=25))),1,"判定不能")))</f>
        <v>判定不能</v>
      </c>
      <c r="AE76" s="228">
        <f t="shared" ca="1" si="5"/>
        <v>0</v>
      </c>
      <c r="AF76" s="204" t="str">
        <f t="shared" ca="1" si="6"/>
        <v/>
      </c>
      <c r="AG76" s="207" t="str">
        <f ca="1">IF(AND($AD76=1,$U76&gt;0,$V76=1),ROUNDDOWN($AC76*1/2-'２個別表'!$CF76*1/2,0),"")</f>
        <v/>
      </c>
      <c r="AH76" s="207" t="str">
        <f t="shared" ca="1" si="26"/>
        <v/>
      </c>
      <c r="AI76" s="230" t="str">
        <f ca="1">IF(AND($AD76=1,$Q76=1),IF($AB76&gt;0,'２個別表'!$BX76-'２個別表'!$BZ76-'２個別表'!$CF76-'２個別表'!$CC76-'２個別表'!$CD76-'２個別表'!$CE76,0),"")</f>
        <v/>
      </c>
      <c r="AJ76" s="222">
        <f t="shared" ca="1" si="8"/>
        <v>0</v>
      </c>
      <c r="AK76" s="218" t="str">
        <f ca="1">IF($AD76=1,IF('２個別表'!$AQ76=1,1,IF('２個別表'!AQ76="","",)),"")</f>
        <v/>
      </c>
      <c r="AL76" s="207" t="str">
        <f ca="1">IF($AJ76=1,IF($AK76=1,'２個別表'!BU76,""),"")</f>
        <v/>
      </c>
      <c r="AM76" s="204" t="str">
        <f t="shared" ca="1" si="9"/>
        <v/>
      </c>
      <c r="AN76" s="223" t="str">
        <f ca="1">IF($AJ76=1,IF($AK76=1,ROUNDDOWN('２個別表'!$BX76-'２個別表'!$BZ76-'２個別表'!$CC76-'２個別表'!$CD76-'２個別表'!$CE76-'２個別表'!$CF76,0),""),"")</f>
        <v/>
      </c>
      <c r="AO76" s="222">
        <f t="shared" ca="1" si="0"/>
        <v>0</v>
      </c>
      <c r="AP76" s="218">
        <f t="shared" ca="1" si="10"/>
        <v>0</v>
      </c>
      <c r="AQ76" s="218">
        <f t="shared" ca="1" si="11"/>
        <v>0</v>
      </c>
      <c r="AR76" s="213">
        <f ca="1">IF('２個別表'!$AC76=1,1,0)</f>
        <v>0</v>
      </c>
      <c r="AS76" s="204" t="str">
        <f t="shared" ca="1" si="12"/>
        <v/>
      </c>
      <c r="AT76" s="204" t="str">
        <f t="shared" ca="1" si="13"/>
        <v/>
      </c>
      <c r="AU76" s="230" t="str">
        <f ca="1">IF($AD76=1,IF($AQ76=1,ROUNDDOWN('２個別表'!$BX76-'２個別表'!$BZ76-'２個別表'!$CC76-'２個別表'!$CD76-'２個別表'!$CE76-'２個別表'!$CF76,0),""),"")</f>
        <v/>
      </c>
      <c r="AV76" s="391">
        <f t="shared" ca="1" si="14"/>
        <v>0</v>
      </c>
      <c r="AW76" s="401" t="str">
        <f t="shared" ca="1" si="15"/>
        <v>-</v>
      </c>
      <c r="AX76" s="228">
        <f ca="1">IF($AD76=2,IF('２個別表'!$BS76=1,1,0),0)</f>
        <v>0</v>
      </c>
      <c r="AY76" s="213" t="str">
        <f t="shared" ca="1" si="16"/>
        <v/>
      </c>
      <c r="AZ76" s="409" t="str">
        <f ca="1">IF(AND($AD76=2,$AX76=1),'２個別表'!$BX76-('２個別表'!$BZ76+'２個別表'!$CC76+'２個別表'!$CD76+'２個別表'!$CE76+'２個別表'!$CF76),"")</f>
        <v/>
      </c>
      <c r="BA76" s="228">
        <f ca="1">IF($AD76=2,IF('２個別表'!$BS76&lt;&gt;1,1,0),0)</f>
        <v>0</v>
      </c>
      <c r="BB76" s="404">
        <f t="shared" ca="1" si="17"/>
        <v>0</v>
      </c>
      <c r="BC76" s="207" t="str">
        <f ca="1">IF(AND($AD76=2,$BA76=1),'２個別表'!$BT76,"")</f>
        <v/>
      </c>
      <c r="BD76" s="207" t="str">
        <f t="shared" ca="1" si="18"/>
        <v/>
      </c>
      <c r="BE76" s="207" t="str">
        <f ca="1">IF(AND($AD76=2,$BA76=1),'２個別表'!$BW76-('２個別表'!$BZ76+'２個別表'!$CC76+'２個別表'!$CD76+'２個別表'!$CE76+'２個別表'!$CF76),"")</f>
        <v/>
      </c>
      <c r="BF76" s="207" t="str">
        <f ca="1">IF(AND($AD76=2,$BA76=1),'２個別表'!$CC76+'２個別表'!$CD76,"")</f>
        <v/>
      </c>
      <c r="BG76" s="406" t="str">
        <f ca="1">IF($BB76=1,IF(SUM('２個別表'!$BY76,'２個別表'!$CF76*0.5)&lt;='２個別表'!$BX76*0.5,"〇","×"),"")</f>
        <v/>
      </c>
      <c r="BH76" s="405">
        <f t="shared" ca="1" si="19"/>
        <v>0</v>
      </c>
      <c r="BI76" s="229" t="str">
        <f ca="1">IF($AD76=2,IF($AX76=1,IF('２個別表'!$AO76=23,"〇","×"),IF(OR('２個別表'!$AO76&lt;19,'２個別表'!$AO76&gt;23),"",IF($BH76&lt;='２個別表'!$BT76,"〇","×"))),"-")</f>
        <v>-</v>
      </c>
      <c r="BJ76" s="414" t="str">
        <f t="shared" ca="1" si="20"/>
        <v>-</v>
      </c>
      <c r="BK76" s="228">
        <f t="shared" ca="1" si="21"/>
        <v>0</v>
      </c>
      <c r="BL76" s="229" t="str">
        <f ca="1">IF($AD76=3,IF(1&lt;='２個別表'!$F76,IF('２個別表'!$W76=1,"〇","×"),""),"")</f>
        <v/>
      </c>
      <c r="BM76" s="209" t="str">
        <f ca="1">IF(AD76=3,IF(AND(OR('２個別表'!BF76="附帯施設",AND(1&lt;='２個別表'!AO76,'２個別表'!AO76&lt;=3)),'２個別表'!BM76&lt;&gt;"",'２個別表'!BN76&lt;&gt;""),1,IF(AND(OR('２個別表'!BF76="附帯施設",AND(1&lt;='２個別表'!AO76,'２個別表'!AO76&lt;=3)),OR('２個別表'!BM76="",'２個別表'!BN76="")),"×",0)),"")</f>
        <v/>
      </c>
      <c r="BN76" s="229" t="str">
        <f ca="1">IF($AD76=3,IF('２個別表'!$BX76&gt;=500000,"〇","×"),"")</f>
        <v/>
      </c>
      <c r="BO76" s="204" t="str">
        <f ca="1">IF(AD76=3,'２個別表'!BY76,"")</f>
        <v/>
      </c>
      <c r="BP76" s="204" t="str">
        <f ca="1">IF(AD76=3,IF(COUNTIF('２個別表'!$Z$11:'２個別表'!Z76,'２個別表'!Z76)=1,BO76,SUMIF('２個別表'!$Z$11:$Z$510,'２個別表'!Z76,$BO$11:$BO$239)),"")</f>
        <v/>
      </c>
      <c r="BQ76" s="213" t="str">
        <f t="shared" ca="1" si="27"/>
        <v/>
      </c>
      <c r="BR76" s="207" t="str">
        <f t="shared" ca="1" si="23"/>
        <v/>
      </c>
      <c r="BS76" s="483" t="str">
        <f ca="1">IF($AD76=3,'２個別表'!$BX76-('２個別表'!$BZ76+'２個別表'!$CC76+'２個別表'!$CD76+'２個別表'!$CE76+'２個別表'!$CF76),"")</f>
        <v/>
      </c>
      <c r="BT76" s="486">
        <f t="shared" ca="1" si="28"/>
        <v>0</v>
      </c>
      <c r="BU76" s="480" t="str">
        <f t="shared" ca="1" si="24"/>
        <v/>
      </c>
    </row>
    <row r="77" spans="1:73">
      <c r="A77" s="770" t="str">
        <f t="shared" ca="1" si="29"/>
        <v>石川県</v>
      </c>
      <c r="B77" s="773">
        <f ca="1">'２個別表'!Q77</f>
        <v>67</v>
      </c>
      <c r="C77" s="774" t="str">
        <f>'２個別表'!$R77</f>
        <v>石川県</v>
      </c>
      <c r="D77" s="774" t="str">
        <f ca="1">'２個別表'!$S77</f>
        <v/>
      </c>
      <c r="E77" s="774" t="str">
        <f ca="1">'２個別表'!$T77</f>
        <v/>
      </c>
      <c r="F77" s="719" t="str">
        <f ca="1">'２個別表'!$W77</f>
        <v/>
      </c>
      <c r="G77" s="719" t="str">
        <f ca="1">IF($F77=1,IF(SUMIF('（様式１号）１総括表'!$B$16:$B$25,A77,'（様式１号）１総括表'!$A$16:$A$25)&gt;0,"〇","✕"),"-")</f>
        <v>-</v>
      </c>
      <c r="H77" s="716" t="str">
        <f ca="1">IF('２個別表'!$Y77=1,IF('２個別表'!$AC77=1,"〇","×"),IF(AND(2&lt;='２個別表'!$AC77,'２個別表'!$AC77&lt;=5),"〇","×"))</f>
        <v>×</v>
      </c>
      <c r="I77" s="716" t="str">
        <f t="shared" ca="1" si="30"/>
        <v>×</v>
      </c>
      <c r="J77" s="207" t="str">
        <f ca="1">'２個別表'!$Z77</f>
        <v/>
      </c>
      <c r="K77" s="207">
        <f ca="1">'２個別表'!$AK77</f>
        <v>0</v>
      </c>
      <c r="L77" s="207" t="str">
        <f ca="1">IF('２個別表'!$AL77=1,1,"")</f>
        <v/>
      </c>
      <c r="M77" s="207" t="str">
        <f ca="1">IF('２個別表'!$AL77="","",IF('２個別表'!$AL77=1,IF(OR('２個別表'!$AM77=1,'２個別表'!$AN77=1),"〇","×")))</f>
        <v/>
      </c>
      <c r="N77" s="204" t="str">
        <f ca="1">'２個別表'!AT77</f>
        <v/>
      </c>
      <c r="O77" s="220" t="str">
        <f ca="1">IF(1&lt;='２個別表'!$F77,IF(AND(1&lt;='２個別表'!$AO77,'２個別表'!$AO77&lt;=3),1,0),"")</f>
        <v/>
      </c>
      <c r="P77" s="229">
        <f ca="1">IF($O77=1,IF(AND('２個別表'!$BF77&lt;&gt;"",AND('２個別表'!$BI77&lt;&gt;1,'２個別表'!$BJ77)),0,1),0)</f>
        <v>0</v>
      </c>
      <c r="Q77" s="220">
        <f ca="1">IF('２個別表'!$BF77&lt;&gt;"",1,0)</f>
        <v>0</v>
      </c>
      <c r="R77" s="220" t="str">
        <f ca="1">IF($Q77=1,IF('２個別表'!$BI77=1,1,0),"")</f>
        <v/>
      </c>
      <c r="S77" s="220" t="str">
        <f ca="1">IF($R77=1,IF('２個別表'!$BJ77&lt;&gt;"","〇","×"),"")</f>
        <v/>
      </c>
      <c r="T77" s="220" t="str">
        <f t="shared" ca="1" si="3"/>
        <v/>
      </c>
      <c r="U77" s="381">
        <f ca="1">IF('２個別表'!$BH77&gt;0,'２個別表'!$BH77,0)</f>
        <v>0</v>
      </c>
      <c r="V77" s="220">
        <f ca="1">IF('２個別表'!$BJ77&lt;&gt;"",1,0)</f>
        <v>0</v>
      </c>
      <c r="W77" s="206">
        <f ca="1">IF(AND($Q77=1,$V77=1),'２個別表'!$CF77,0)</f>
        <v>0</v>
      </c>
      <c r="X77" s="219">
        <f t="shared" ca="1" si="31"/>
        <v>0</v>
      </c>
      <c r="Y77" s="220" t="str">
        <f ca="1">IF(1&lt;='２個別表'!$F77,'２個別表'!$BV77,"")</f>
        <v/>
      </c>
      <c r="Z77" s="220">
        <f ca="1">IF(1&lt;='２個別表'!$F77,'２個別表'!$CG77,0)</f>
        <v>0</v>
      </c>
      <c r="AA77" s="220">
        <f ca="1">IF(OR(0&lt;'２個別表'!$BZ77,0&lt;SUM('２個別表'!$CC77:$CD77)),1,0)</f>
        <v>1</v>
      </c>
      <c r="AB77" s="207">
        <f ca="1">IF(1&lt;='２個別表'!$F77,'２個別表'!$BX77,0)</f>
        <v>0</v>
      </c>
      <c r="AC77" s="207" t="str">
        <f ca="1">IF('２個別表'!$BX77&gt;0,IF(AND('２個別表'!$BV77=1,'２個別表'!$CG77="控除不可"),'２個別表'!$BX77,IF(AND('２個別表'!$BV77=1,'２個別表'!$CG77="80%控除対象"),ROUNDUP('２個別表'!$BX77*102/110,0),IF(AND('２個別表'!$BV77=1,'２個別表'!$CG77="全額控除"),ROUNDUP('２個別表'!$BX77*100/110,0),IF(OR('２個別表'!$BV77=2,'２個別表'!$BV77=3),'２個別表'!$BX77,'２個別表'!$BX77)))),"")</f>
        <v/>
      </c>
      <c r="AD77" s="221" t="str">
        <f ca="1">IF('２個別表'!$W77=1,3,IF(AND('２個別表'!$W77=2,AND(19&lt;='２個別表'!$AO77,'２個別表'!$AO77&lt;=23)),2,IF(AND('２個別表'!$W77=2,OR(AND(1&lt;='２個別表'!$AO77,'２個別表'!$AO77&lt;=18),AND(24&lt;='２個別表'!$AO77,'２個別表'!$AO77&lt;=25))),1,"判定不能")))</f>
        <v>判定不能</v>
      </c>
      <c r="AE77" s="228">
        <f t="shared" ca="1" si="5"/>
        <v>0</v>
      </c>
      <c r="AF77" s="204" t="str">
        <f t="shared" ca="1" si="6"/>
        <v/>
      </c>
      <c r="AG77" s="207" t="str">
        <f ca="1">IF(AND($AD77=1,$U77&gt;0,$V77=1),ROUNDDOWN($AC77*1/2-'２個別表'!$CF77*1/2,0),"")</f>
        <v/>
      </c>
      <c r="AH77" s="207" t="str">
        <f t="shared" ref="AH77:AH140" ca="1" si="32">IF(AND($AD77=1,$U77&gt;0,$V77=0),ROUNDDOWN(AC77*1/2-$AC77*$U77*4/10,0),"")</f>
        <v/>
      </c>
      <c r="AI77" s="230" t="str">
        <f ca="1">IF(AND($AD77=1,$Q77=1),IF($AB77&gt;0,'２個別表'!$BX77-'２個別表'!$BZ77-'２個別表'!$CF77-'２個別表'!$CC77-'２個別表'!$CD77-'２個別表'!$CE77,0),"")</f>
        <v/>
      </c>
      <c r="AJ77" s="222">
        <f t="shared" ca="1" si="8"/>
        <v>0</v>
      </c>
      <c r="AK77" s="218" t="str">
        <f ca="1">IF($AD77=1,IF('２個別表'!$AQ77=1,1,IF('２個別表'!AQ77="","",)),"")</f>
        <v/>
      </c>
      <c r="AL77" s="207" t="str">
        <f ca="1">IF($AJ77=1,IF($AK77=1,'２個別表'!BU77,""),"")</f>
        <v/>
      </c>
      <c r="AM77" s="204" t="str">
        <f t="shared" ca="1" si="9"/>
        <v/>
      </c>
      <c r="AN77" s="223" t="str">
        <f ca="1">IF($AJ77=1,IF($AK77=1,ROUNDDOWN('２個別表'!$BX77-'２個別表'!$BZ77-'２個別表'!$CC77-'２個別表'!$CD77-'２個別表'!$CE77-'２個別表'!$CF77,0),""),"")</f>
        <v/>
      </c>
      <c r="AO77" s="222">
        <f t="shared" ca="1" si="0"/>
        <v>0</v>
      </c>
      <c r="AP77" s="218">
        <f t="shared" ca="1" si="10"/>
        <v>0</v>
      </c>
      <c r="AQ77" s="218">
        <f t="shared" ca="1" si="11"/>
        <v>0</v>
      </c>
      <c r="AR77" s="213">
        <f ca="1">IF('２個別表'!$AC77=1,1,0)</f>
        <v>0</v>
      </c>
      <c r="AS77" s="204" t="str">
        <f t="shared" ca="1" si="12"/>
        <v/>
      </c>
      <c r="AT77" s="204" t="str">
        <f t="shared" ca="1" si="13"/>
        <v/>
      </c>
      <c r="AU77" s="230" t="str">
        <f ca="1">IF($AD77=1,IF($AQ77=1,ROUNDDOWN('２個別表'!$BX77-'２個別表'!$BZ77-'２個別表'!$CC77-'２個別表'!$CD77-'２個別表'!$CE77-'２個別表'!$CF77,0),""),"")</f>
        <v/>
      </c>
      <c r="AV77" s="391">
        <f t="shared" ca="1" si="14"/>
        <v>0</v>
      </c>
      <c r="AW77" s="401" t="str">
        <f t="shared" ca="1" si="15"/>
        <v>-</v>
      </c>
      <c r="AX77" s="228">
        <f ca="1">IF($AD77=2,IF('２個別表'!$BS77=1,1,0),0)</f>
        <v>0</v>
      </c>
      <c r="AY77" s="213" t="str">
        <f t="shared" ca="1" si="16"/>
        <v/>
      </c>
      <c r="AZ77" s="409" t="str">
        <f ca="1">IF(AND($AD77=2,$AX77=1),'２個別表'!$BX77-('２個別表'!$BZ77+'２個別表'!$CC77+'２個別表'!$CD77+'２個別表'!$CE77+'２個別表'!$CF77),"")</f>
        <v/>
      </c>
      <c r="BA77" s="228">
        <f ca="1">IF($AD77=2,IF('２個別表'!$BS77&lt;&gt;1,1,0),0)</f>
        <v>0</v>
      </c>
      <c r="BB77" s="404">
        <f t="shared" ca="1" si="17"/>
        <v>0</v>
      </c>
      <c r="BC77" s="207" t="str">
        <f ca="1">IF(AND($AD77=2,$BA77=1),'２個別表'!$BT77,"")</f>
        <v/>
      </c>
      <c r="BD77" s="207" t="str">
        <f t="shared" ca="1" si="18"/>
        <v/>
      </c>
      <c r="BE77" s="207" t="str">
        <f ca="1">IF(AND($AD77=2,$BA77=1),'２個別表'!$BW77-('２個別表'!$BZ77+'２個別表'!$CC77+'２個別表'!$CD77+'２個別表'!$CE77+'２個別表'!$CF77),"")</f>
        <v/>
      </c>
      <c r="BF77" s="207" t="str">
        <f ca="1">IF(AND($AD77=2,$BA77=1),'２個別表'!$CC77+'２個別表'!$CD77,"")</f>
        <v/>
      </c>
      <c r="BG77" s="406" t="str">
        <f ca="1">IF($BB77=1,IF(SUM('２個別表'!$BY77,'２個別表'!$CF77*0.5)&lt;='２個別表'!$BX77*0.5,"〇","×"),"")</f>
        <v/>
      </c>
      <c r="BH77" s="405">
        <f t="shared" ca="1" si="19"/>
        <v>0</v>
      </c>
      <c r="BI77" s="229" t="str">
        <f ca="1">IF($AD77=2,IF($AX77=1,IF('２個別表'!$AO77=23,"〇","×"),IF(OR('２個別表'!$AO77&lt;19,'２個別表'!$AO77&gt;23),"",IF($BH77&lt;='２個別表'!$BT77,"〇","×"))),"-")</f>
        <v>-</v>
      </c>
      <c r="BJ77" s="414" t="str">
        <f t="shared" ca="1" si="20"/>
        <v>-</v>
      </c>
      <c r="BK77" s="228">
        <f t="shared" ca="1" si="21"/>
        <v>0</v>
      </c>
      <c r="BL77" s="229" t="str">
        <f ca="1">IF($AD77=3,IF(1&lt;='２個別表'!$F77,IF('２個別表'!$W77=1,"〇","×"),""),"")</f>
        <v/>
      </c>
      <c r="BM77" s="209" t="str">
        <f ca="1">IF(AD77=3,IF(AND(OR('２個別表'!BF77="附帯施設",AND(1&lt;='２個別表'!AO77,'２個別表'!AO77&lt;=3)),'２個別表'!BM77&lt;&gt;"",'２個別表'!BN77&lt;&gt;""),1,IF(AND(OR('２個別表'!BF77="附帯施設",AND(1&lt;='２個別表'!AO77,'２個別表'!AO77&lt;=3)),OR('２個別表'!BM77="",'２個別表'!BN77="")),"×",0)),"")</f>
        <v/>
      </c>
      <c r="BN77" s="229" t="str">
        <f ca="1">IF($AD77=3,IF('２個別表'!$BX77&gt;=500000,"〇","×"),"")</f>
        <v/>
      </c>
      <c r="BO77" s="204" t="str">
        <f ca="1">IF(AD77=3,'２個別表'!BY77,"")</f>
        <v/>
      </c>
      <c r="BP77" s="204" t="str">
        <f ca="1">IF(AD77=3,IF(COUNTIF('２個別表'!$Z$11:'２個別表'!Z77,'２個別表'!Z77)=1,BO77,SUMIF('２個別表'!$Z$11:$Z$510,'２個別表'!Z77,$BO$11:$BO$239)),"")</f>
        <v/>
      </c>
      <c r="BQ77" s="213" t="str">
        <f t="shared" ref="BQ77:BQ140" ca="1" si="33">IF(AD77=3,IF(OR(BO77&lt;&gt;0,BP77&lt;&gt;0),IF(BP77&lt;=3000000,"〇","×"),0),"")</f>
        <v/>
      </c>
      <c r="BR77" s="207" t="str">
        <f t="shared" ca="1" si="23"/>
        <v/>
      </c>
      <c r="BS77" s="483" t="str">
        <f ca="1">IF($AD77=3,'２個別表'!$BX77-('２個別表'!$BZ77+'２個別表'!$CC77+'２個別表'!$CD77+'２個別表'!$CE77+'２個別表'!$CF77),"")</f>
        <v/>
      </c>
      <c r="BT77" s="486">
        <f t="shared" ref="BT77:BT140" ca="1" si="34">IF(AD77=3,MIN(BR77,BS77),0)</f>
        <v>0</v>
      </c>
      <c r="BU77" s="480" t="str">
        <f t="shared" ca="1" si="24"/>
        <v/>
      </c>
    </row>
    <row r="78" spans="1:73">
      <c r="A78" s="770" t="str">
        <f t="shared" ca="1" si="29"/>
        <v>石川県</v>
      </c>
      <c r="B78" s="773">
        <f ca="1">'２個別表'!Q78</f>
        <v>68</v>
      </c>
      <c r="C78" s="774" t="str">
        <f>'２個別表'!$R78</f>
        <v>石川県</v>
      </c>
      <c r="D78" s="774" t="str">
        <f ca="1">'２個別表'!$S78</f>
        <v/>
      </c>
      <c r="E78" s="774" t="str">
        <f ca="1">'２個別表'!$T78</f>
        <v/>
      </c>
      <c r="F78" s="719" t="str">
        <f ca="1">'２個別表'!$W78</f>
        <v/>
      </c>
      <c r="G78" s="719" t="str">
        <f ca="1">IF($F78=1,IF(SUMIF('（様式１号）１総括表'!$B$16:$B$25,A78,'（様式１号）１総括表'!$A$16:$A$25)&gt;0,"〇","✕"),"-")</f>
        <v>-</v>
      </c>
      <c r="H78" s="716" t="str">
        <f ca="1">IF('２個別表'!$Y78=1,IF('２個別表'!$AC78=1,"〇","×"),IF(AND(2&lt;='２個別表'!$AC78,'２個別表'!$AC78&lt;=5),"〇","×"))</f>
        <v>×</v>
      </c>
      <c r="I78" s="716" t="str">
        <f t="shared" ca="1" si="30"/>
        <v>×</v>
      </c>
      <c r="J78" s="207" t="str">
        <f ca="1">'２個別表'!$Z78</f>
        <v/>
      </c>
      <c r="K78" s="207">
        <f ca="1">'２個別表'!$AK78</f>
        <v>0</v>
      </c>
      <c r="L78" s="207" t="str">
        <f ca="1">IF('２個別表'!$AL78=1,1,"")</f>
        <v/>
      </c>
      <c r="M78" s="207" t="str">
        <f ca="1">IF('２個別表'!$AL78="","",IF('２個別表'!$AL78=1,IF(OR('２個別表'!$AM78=1,'２個別表'!$AN78=1),"〇","×")))</f>
        <v/>
      </c>
      <c r="N78" s="204" t="str">
        <f ca="1">'２個別表'!AT78</f>
        <v/>
      </c>
      <c r="O78" s="220" t="str">
        <f ca="1">IF(1&lt;='２個別表'!$F78,IF(AND(1&lt;='２個別表'!$AO78,'２個別表'!$AO78&lt;=3),1,0),"")</f>
        <v/>
      </c>
      <c r="P78" s="229">
        <f ca="1">IF($O78=1,IF(AND('２個別表'!$BF78&lt;&gt;"",AND('２個別表'!$BI78&lt;&gt;1,'２個別表'!$BJ78)),0,1),0)</f>
        <v>0</v>
      </c>
      <c r="Q78" s="220">
        <f ca="1">IF('２個別表'!$BF78&lt;&gt;"",1,0)</f>
        <v>0</v>
      </c>
      <c r="R78" s="220" t="str">
        <f ca="1">IF($Q78=1,IF('２個別表'!$BI78=1,1,0),"")</f>
        <v/>
      </c>
      <c r="S78" s="220" t="str">
        <f ca="1">IF($R78=1,IF('２個別表'!$BJ78&lt;&gt;"","〇","×"),"")</f>
        <v/>
      </c>
      <c r="T78" s="220" t="str">
        <f t="shared" ca="1" si="3"/>
        <v/>
      </c>
      <c r="U78" s="381">
        <f ca="1">IF('２個別表'!$BH78&gt;0,'２個別表'!$BH78,0)</f>
        <v>0</v>
      </c>
      <c r="V78" s="220">
        <f ca="1">IF('２個別表'!$BJ78&lt;&gt;"",1,0)</f>
        <v>0</v>
      </c>
      <c r="W78" s="206">
        <f ca="1">IF(AND($Q78=1,$V78=1),'２個別表'!$CF78,0)</f>
        <v>0</v>
      </c>
      <c r="X78" s="219">
        <f t="shared" ca="1" si="31"/>
        <v>0</v>
      </c>
      <c r="Y78" s="220" t="str">
        <f ca="1">IF(1&lt;='２個別表'!$F78,'２個別表'!$BV78,"")</f>
        <v/>
      </c>
      <c r="Z78" s="220">
        <f ca="1">IF(1&lt;='２個別表'!$F78,'２個別表'!$CG78,0)</f>
        <v>0</v>
      </c>
      <c r="AA78" s="220">
        <f ca="1">IF(OR(0&lt;'２個別表'!$BZ78,0&lt;SUM('２個別表'!$CC78:$CD78)),1,0)</f>
        <v>1</v>
      </c>
      <c r="AB78" s="207">
        <f ca="1">IF(1&lt;='２個別表'!$F78,'２個別表'!$BX78,0)</f>
        <v>0</v>
      </c>
      <c r="AC78" s="207" t="str">
        <f ca="1">IF('２個別表'!$BX78&gt;0,IF(AND('２個別表'!$BV78=1,'２個別表'!$CG78="控除不可"),'２個別表'!$BX78,IF(AND('２個別表'!$BV78=1,'２個別表'!$CG78="80%控除対象"),ROUNDUP('２個別表'!$BX78*102/110,0),IF(AND('２個別表'!$BV78=1,'２個別表'!$CG78="全額控除"),ROUNDUP('２個別表'!$BX78*100/110,0),IF(OR('２個別表'!$BV78=2,'２個別表'!$BV78=3),'２個別表'!$BX78,'２個別表'!$BX78)))),"")</f>
        <v/>
      </c>
      <c r="AD78" s="221" t="str">
        <f ca="1">IF('２個別表'!$W78=1,3,IF(AND('２個別表'!$W78=2,AND(19&lt;='２個別表'!$AO78,'２個別表'!$AO78&lt;=23)),2,IF(AND('２個別表'!$W78=2,OR(AND(1&lt;='２個別表'!$AO78,'２個別表'!$AO78&lt;=18),AND(24&lt;='２個別表'!$AO78,'２個別表'!$AO78&lt;=25))),1,"判定不能")))</f>
        <v>判定不能</v>
      </c>
      <c r="AE78" s="228">
        <f t="shared" ca="1" si="5"/>
        <v>0</v>
      </c>
      <c r="AF78" s="204" t="str">
        <f t="shared" ca="1" si="6"/>
        <v/>
      </c>
      <c r="AG78" s="207" t="str">
        <f ca="1">IF(AND($AD78=1,$U78&gt;0,$V78=1),ROUNDDOWN($AC78*1/2-'２個別表'!$CF78*1/2,0),"")</f>
        <v/>
      </c>
      <c r="AH78" s="207" t="str">
        <f t="shared" ca="1" si="32"/>
        <v/>
      </c>
      <c r="AI78" s="230" t="str">
        <f ca="1">IF(AND($AD78=1,$Q78=1),IF($AB78&gt;0,'２個別表'!$BX78-'２個別表'!$BZ78-'２個別表'!$CF78-'２個別表'!$CC78-'２個別表'!$CD78-'２個別表'!$CE78,0),"")</f>
        <v/>
      </c>
      <c r="AJ78" s="222">
        <f t="shared" ca="1" si="8"/>
        <v>0</v>
      </c>
      <c r="AK78" s="218" t="str">
        <f ca="1">IF($AD78=1,IF('２個別表'!$AQ78=1,1,IF('２個別表'!AQ78="","",)),"")</f>
        <v/>
      </c>
      <c r="AL78" s="207" t="str">
        <f ca="1">IF($AJ78=1,IF($AK78=1,'２個別表'!BU78,""),"")</f>
        <v/>
      </c>
      <c r="AM78" s="204" t="str">
        <f t="shared" ca="1" si="9"/>
        <v/>
      </c>
      <c r="AN78" s="223" t="str">
        <f ca="1">IF($AJ78=1,IF($AK78=1,ROUNDDOWN('２個別表'!$BX78-'２個別表'!$BZ78-'２個別表'!$CC78-'２個別表'!$CD78-'２個別表'!$CE78-'２個別表'!$CF78,0),""),"")</f>
        <v/>
      </c>
      <c r="AO78" s="222">
        <f t="shared" ca="1" si="0"/>
        <v>0</v>
      </c>
      <c r="AP78" s="218">
        <f t="shared" ca="1" si="10"/>
        <v>0</v>
      </c>
      <c r="AQ78" s="218">
        <f t="shared" ca="1" si="11"/>
        <v>0</v>
      </c>
      <c r="AR78" s="213">
        <f ca="1">IF('２個別表'!$AC78=1,1,0)</f>
        <v>0</v>
      </c>
      <c r="AS78" s="204" t="str">
        <f t="shared" ca="1" si="12"/>
        <v/>
      </c>
      <c r="AT78" s="204" t="str">
        <f t="shared" ca="1" si="13"/>
        <v/>
      </c>
      <c r="AU78" s="230" t="str">
        <f ca="1">IF($AD78=1,IF($AQ78=1,ROUNDDOWN('２個別表'!$BX78-'２個別表'!$BZ78-'２個別表'!$CC78-'２個別表'!$CD78-'２個別表'!$CE78-'２個別表'!$CF78,0),""),"")</f>
        <v/>
      </c>
      <c r="AV78" s="391">
        <f t="shared" ca="1" si="14"/>
        <v>0</v>
      </c>
      <c r="AW78" s="401" t="str">
        <f t="shared" ca="1" si="15"/>
        <v>-</v>
      </c>
      <c r="AX78" s="228">
        <f ca="1">IF($AD78=2,IF('２個別表'!$BS78=1,1,0),0)</f>
        <v>0</v>
      </c>
      <c r="AY78" s="213" t="str">
        <f t="shared" ca="1" si="16"/>
        <v/>
      </c>
      <c r="AZ78" s="409" t="str">
        <f ca="1">IF(AND($AD78=2,$AX78=1),'２個別表'!$BX78-('２個別表'!$BZ78+'２個別表'!$CC78+'２個別表'!$CD78+'２個別表'!$CE78+'２個別表'!$CF78),"")</f>
        <v/>
      </c>
      <c r="BA78" s="228">
        <f ca="1">IF($AD78=2,IF('２個別表'!$BS78&lt;&gt;1,1,0),0)</f>
        <v>0</v>
      </c>
      <c r="BB78" s="404">
        <f t="shared" ca="1" si="17"/>
        <v>0</v>
      </c>
      <c r="BC78" s="207" t="str">
        <f ca="1">IF(AND($AD78=2,$BA78=1),'２個別表'!$BT78,"")</f>
        <v/>
      </c>
      <c r="BD78" s="207" t="str">
        <f t="shared" ca="1" si="18"/>
        <v/>
      </c>
      <c r="BE78" s="207" t="str">
        <f ca="1">IF(AND($AD78=2,$BA78=1),'２個別表'!$BW78-('２個別表'!$BZ78+'２個別表'!$CC78+'２個別表'!$CD78+'２個別表'!$CE78+'２個別表'!$CF78),"")</f>
        <v/>
      </c>
      <c r="BF78" s="207" t="str">
        <f ca="1">IF(AND($AD78=2,$BA78=1),'２個別表'!$CC78+'２個別表'!$CD78,"")</f>
        <v/>
      </c>
      <c r="BG78" s="406" t="str">
        <f ca="1">IF($BB78=1,IF(SUM('２個別表'!$BY78,'２個別表'!$CF78*0.5)&lt;='２個別表'!$BX78*0.5,"〇","×"),"")</f>
        <v/>
      </c>
      <c r="BH78" s="405">
        <f t="shared" ca="1" si="19"/>
        <v>0</v>
      </c>
      <c r="BI78" s="229" t="str">
        <f ca="1">IF($AD78=2,IF($AX78=1,IF('２個別表'!$AO78=23,"〇","×"),IF(OR('２個別表'!$AO78&lt;19,'２個別表'!$AO78&gt;23),"",IF($BH78&lt;='２個別表'!$BT78,"〇","×"))),"-")</f>
        <v>-</v>
      </c>
      <c r="BJ78" s="414" t="str">
        <f t="shared" ca="1" si="20"/>
        <v>-</v>
      </c>
      <c r="BK78" s="228">
        <f t="shared" ca="1" si="21"/>
        <v>0</v>
      </c>
      <c r="BL78" s="229" t="str">
        <f ca="1">IF($AD78=3,IF(1&lt;='２個別表'!$F78,IF('２個別表'!$W78=1,"〇","×"),""),"")</f>
        <v/>
      </c>
      <c r="BM78" s="209" t="str">
        <f ca="1">IF(AD78=3,IF(AND(OR('２個別表'!BF78="附帯施設",AND(1&lt;='２個別表'!AO78,'２個別表'!AO78&lt;=3)),'２個別表'!BM78&lt;&gt;"",'２個別表'!BN78&lt;&gt;""),1,IF(AND(OR('２個別表'!BF78="附帯施設",AND(1&lt;='２個別表'!AO78,'２個別表'!AO78&lt;=3)),OR('２個別表'!BM78="",'２個別表'!BN78="")),"×",0)),"")</f>
        <v/>
      </c>
      <c r="BN78" s="229" t="str">
        <f ca="1">IF($AD78=3,IF('２個別表'!$BX78&gt;=500000,"〇","×"),"")</f>
        <v/>
      </c>
      <c r="BO78" s="204" t="str">
        <f ca="1">IF(AD78=3,'２個別表'!BY78,"")</f>
        <v/>
      </c>
      <c r="BP78" s="204" t="str">
        <f ca="1">IF(AD78=3,IF(COUNTIF('２個別表'!$Z$11:'２個別表'!Z78,'２個別表'!Z78)=1,BO78,SUMIF('２個別表'!$Z$11:$Z$510,'２個別表'!Z78,$BO$11:$BO$239)),"")</f>
        <v/>
      </c>
      <c r="BQ78" s="213" t="str">
        <f t="shared" ca="1" si="33"/>
        <v/>
      </c>
      <c r="BR78" s="207" t="str">
        <f t="shared" ca="1" si="23"/>
        <v/>
      </c>
      <c r="BS78" s="483" t="str">
        <f ca="1">IF($AD78=3,'２個別表'!$BX78-('２個別表'!$BZ78+'２個別表'!$CC78+'２個別表'!$CD78+'２個別表'!$CE78+'２個別表'!$CF78),"")</f>
        <v/>
      </c>
      <c r="BT78" s="486">
        <f t="shared" ca="1" si="34"/>
        <v>0</v>
      </c>
      <c r="BU78" s="480" t="str">
        <f t="shared" ca="1" si="24"/>
        <v/>
      </c>
    </row>
    <row r="79" spans="1:73">
      <c r="A79" s="770" t="str">
        <f t="shared" ca="1" si="29"/>
        <v>石川県</v>
      </c>
      <c r="B79" s="773">
        <f ca="1">'２個別表'!Q79</f>
        <v>69</v>
      </c>
      <c r="C79" s="774" t="str">
        <f>'２個別表'!$R79</f>
        <v>石川県</v>
      </c>
      <c r="D79" s="774" t="str">
        <f ca="1">'２個別表'!$S79</f>
        <v/>
      </c>
      <c r="E79" s="774" t="str">
        <f ca="1">'２個別表'!$T79</f>
        <v/>
      </c>
      <c r="F79" s="719" t="str">
        <f ca="1">'２個別表'!$W79</f>
        <v/>
      </c>
      <c r="G79" s="719" t="str">
        <f ca="1">IF($F79=1,IF(SUMIF('（様式１号）１総括表'!$B$16:$B$25,A79,'（様式１号）１総括表'!$A$16:$A$25)&gt;0,"〇","✕"),"-")</f>
        <v>-</v>
      </c>
      <c r="H79" s="716" t="str">
        <f ca="1">IF('２個別表'!$Y79=1,IF('２個別表'!$AC79=1,"〇","×"),IF(AND(2&lt;='２個別表'!$AC79,'２個別表'!$AC79&lt;=5),"〇","×"))</f>
        <v>×</v>
      </c>
      <c r="I79" s="716" t="str">
        <f t="shared" ca="1" si="30"/>
        <v>×</v>
      </c>
      <c r="J79" s="207" t="str">
        <f ca="1">'２個別表'!$Z79</f>
        <v/>
      </c>
      <c r="K79" s="207">
        <f ca="1">'２個別表'!$AK79</f>
        <v>0</v>
      </c>
      <c r="L79" s="207" t="str">
        <f ca="1">IF('２個別表'!$AL79=1,1,"")</f>
        <v/>
      </c>
      <c r="M79" s="207" t="str">
        <f ca="1">IF('２個別表'!$AL79="","",IF('２個別表'!$AL79=1,IF(OR('２個別表'!$AM79=1,'２個別表'!$AN79=1),"〇","×")))</f>
        <v/>
      </c>
      <c r="N79" s="204" t="str">
        <f ca="1">'２個別表'!AT79</f>
        <v/>
      </c>
      <c r="O79" s="220" t="str">
        <f ca="1">IF(1&lt;='２個別表'!$F79,IF(AND(1&lt;='２個別表'!$AO79,'２個別表'!$AO79&lt;=3),1,0),"")</f>
        <v/>
      </c>
      <c r="P79" s="229">
        <f ca="1">IF($O79=1,IF(AND('２個別表'!$BF79&lt;&gt;"",AND('２個別表'!$BI79&lt;&gt;1,'２個別表'!$BJ79)),0,1),0)</f>
        <v>0</v>
      </c>
      <c r="Q79" s="220">
        <f ca="1">IF('２個別表'!$BF79&lt;&gt;"",1,0)</f>
        <v>0</v>
      </c>
      <c r="R79" s="220" t="str">
        <f ca="1">IF($Q79=1,IF('２個別表'!$BI79=1,1,0),"")</f>
        <v/>
      </c>
      <c r="S79" s="220" t="str">
        <f ca="1">IF($R79=1,IF('２個別表'!$BJ79&lt;&gt;"","〇","×"),"")</f>
        <v/>
      </c>
      <c r="T79" s="220" t="str">
        <f t="shared" ca="1" si="3"/>
        <v/>
      </c>
      <c r="U79" s="381">
        <f ca="1">IF('２個別表'!$BH79&gt;0,'２個別表'!$BH79,0)</f>
        <v>0</v>
      </c>
      <c r="V79" s="220">
        <f ca="1">IF('２個別表'!$BJ79&lt;&gt;"",1,0)</f>
        <v>0</v>
      </c>
      <c r="W79" s="206">
        <f ca="1">IF(AND($Q79=1,$V79=1),'２個別表'!$CF79,0)</f>
        <v>0</v>
      </c>
      <c r="X79" s="219">
        <f t="shared" ca="1" si="31"/>
        <v>0</v>
      </c>
      <c r="Y79" s="220" t="str">
        <f ca="1">IF(1&lt;='２個別表'!$F79,'２個別表'!$BV79,"")</f>
        <v/>
      </c>
      <c r="Z79" s="220">
        <f ca="1">IF(1&lt;='２個別表'!$F79,'２個別表'!$CG79,0)</f>
        <v>0</v>
      </c>
      <c r="AA79" s="220">
        <f ca="1">IF(OR(0&lt;'２個別表'!$BZ79,0&lt;SUM('２個別表'!$CC79:$CD79)),1,0)</f>
        <v>1</v>
      </c>
      <c r="AB79" s="207">
        <f ca="1">IF(1&lt;='２個別表'!$F79,'２個別表'!$BX79,0)</f>
        <v>0</v>
      </c>
      <c r="AC79" s="207" t="str">
        <f ca="1">IF('２個別表'!$BX79&gt;0,IF(AND('２個別表'!$BV79=1,'２個別表'!$CG79="控除不可"),'２個別表'!$BX79,IF(AND('２個別表'!$BV79=1,'２個別表'!$CG79="80%控除対象"),ROUNDUP('２個別表'!$BX79*102/110,0),IF(AND('２個別表'!$BV79=1,'２個別表'!$CG79="全額控除"),ROUNDUP('２個別表'!$BX79*100/110,0),IF(OR('２個別表'!$BV79=2,'２個別表'!$BV79=3),'２個別表'!$BX79,'２個別表'!$BX79)))),"")</f>
        <v/>
      </c>
      <c r="AD79" s="221" t="str">
        <f ca="1">IF('２個別表'!$W79=1,3,IF(AND('２個別表'!$W79=2,AND(19&lt;='２個別表'!$AO79,'２個別表'!$AO79&lt;=23)),2,IF(AND('２個別表'!$W79=2,OR(AND(1&lt;='２個別表'!$AO79,'２個別表'!$AO79&lt;=18),AND(24&lt;='２個別表'!$AO79,'２個別表'!$AO79&lt;=25))),1,"判定不能")))</f>
        <v>判定不能</v>
      </c>
      <c r="AE79" s="228">
        <f t="shared" ca="1" si="5"/>
        <v>0</v>
      </c>
      <c r="AF79" s="204" t="str">
        <f t="shared" ca="1" si="6"/>
        <v/>
      </c>
      <c r="AG79" s="207" t="str">
        <f ca="1">IF(AND($AD79=1,$U79&gt;0,$V79=1),ROUNDDOWN($AC79*1/2-'２個別表'!$CF79*1/2,0),"")</f>
        <v/>
      </c>
      <c r="AH79" s="207" t="str">
        <f t="shared" ca="1" si="32"/>
        <v/>
      </c>
      <c r="AI79" s="230" t="str">
        <f ca="1">IF(AND($AD79=1,$Q79=1),IF($AB79&gt;0,'２個別表'!$BX79-'２個別表'!$BZ79-'２個別表'!$CF79-'２個別表'!$CC79-'２個別表'!$CD79-'２個別表'!$CE79,0),"")</f>
        <v/>
      </c>
      <c r="AJ79" s="222">
        <f t="shared" ca="1" si="8"/>
        <v>0</v>
      </c>
      <c r="AK79" s="218" t="str">
        <f ca="1">IF($AD79=1,IF('２個別表'!$AQ79=1,1,IF('２個別表'!AQ79="","",)),"")</f>
        <v/>
      </c>
      <c r="AL79" s="207" t="str">
        <f ca="1">IF($AJ79=1,IF($AK79=1,'２個別表'!BU79,""),"")</f>
        <v/>
      </c>
      <c r="AM79" s="204" t="str">
        <f t="shared" ca="1" si="9"/>
        <v/>
      </c>
      <c r="AN79" s="223" t="str">
        <f ca="1">IF($AJ79=1,IF($AK79=1,ROUNDDOWN('２個別表'!$BX79-'２個別表'!$BZ79-'２個別表'!$CC79-'２個別表'!$CD79-'２個別表'!$CE79-'２個別表'!$CF79,0),""),"")</f>
        <v/>
      </c>
      <c r="AO79" s="222">
        <f t="shared" ca="1" si="0"/>
        <v>0</v>
      </c>
      <c r="AP79" s="218">
        <f t="shared" ca="1" si="10"/>
        <v>0</v>
      </c>
      <c r="AQ79" s="218">
        <f t="shared" ca="1" si="11"/>
        <v>0</v>
      </c>
      <c r="AR79" s="213">
        <f ca="1">IF('２個別表'!$AC79=1,1,0)</f>
        <v>0</v>
      </c>
      <c r="AS79" s="204" t="str">
        <f t="shared" ca="1" si="12"/>
        <v/>
      </c>
      <c r="AT79" s="204" t="str">
        <f t="shared" ca="1" si="13"/>
        <v/>
      </c>
      <c r="AU79" s="230" t="str">
        <f ca="1">IF($AD79=1,IF($AQ79=1,ROUNDDOWN('２個別表'!$BX79-'２個別表'!$BZ79-'２個別表'!$CC79-'２個別表'!$CD79-'２個別表'!$CE79-'２個別表'!$CF79,0),""),"")</f>
        <v/>
      </c>
      <c r="AV79" s="391">
        <f t="shared" ca="1" si="14"/>
        <v>0</v>
      </c>
      <c r="AW79" s="401" t="str">
        <f t="shared" ca="1" si="15"/>
        <v>-</v>
      </c>
      <c r="AX79" s="228">
        <f ca="1">IF($AD79=2,IF('２個別表'!$BS79=1,1,0),0)</f>
        <v>0</v>
      </c>
      <c r="AY79" s="213" t="str">
        <f t="shared" ca="1" si="16"/>
        <v/>
      </c>
      <c r="AZ79" s="409" t="str">
        <f ca="1">IF(AND($AD79=2,$AX79=1),'２個別表'!$BX79-('２個別表'!$BZ79+'２個別表'!$CC79+'２個別表'!$CD79+'２個別表'!$CE79+'２個別表'!$CF79),"")</f>
        <v/>
      </c>
      <c r="BA79" s="228">
        <f ca="1">IF($AD79=2,IF('２個別表'!$BS79&lt;&gt;1,1,0),0)</f>
        <v>0</v>
      </c>
      <c r="BB79" s="404">
        <f t="shared" ca="1" si="17"/>
        <v>0</v>
      </c>
      <c r="BC79" s="207" t="str">
        <f ca="1">IF(AND($AD79=2,$BA79=1),'２個別表'!$BT79,"")</f>
        <v/>
      </c>
      <c r="BD79" s="207" t="str">
        <f t="shared" ca="1" si="18"/>
        <v/>
      </c>
      <c r="BE79" s="207" t="str">
        <f ca="1">IF(AND($AD79=2,$BA79=1),'２個別表'!$BW79-('２個別表'!$BZ79+'２個別表'!$CC79+'２個別表'!$CD79+'２個別表'!$CE79+'２個別表'!$CF79),"")</f>
        <v/>
      </c>
      <c r="BF79" s="207" t="str">
        <f ca="1">IF(AND($AD79=2,$BA79=1),'２個別表'!$CC79+'２個別表'!$CD79,"")</f>
        <v/>
      </c>
      <c r="BG79" s="406" t="str">
        <f ca="1">IF($BB79=1,IF(SUM('２個別表'!$BY79,'２個別表'!$CF79*0.5)&lt;='２個別表'!$BX79*0.5,"〇","×"),"")</f>
        <v/>
      </c>
      <c r="BH79" s="405">
        <f t="shared" ca="1" si="19"/>
        <v>0</v>
      </c>
      <c r="BI79" s="229" t="str">
        <f ca="1">IF($AD79=2,IF($AX79=1,IF('２個別表'!$AO79=23,"〇","×"),IF(OR('２個別表'!$AO79&lt;19,'２個別表'!$AO79&gt;23),"",IF($BH79&lt;='２個別表'!$BT79,"〇","×"))),"-")</f>
        <v>-</v>
      </c>
      <c r="BJ79" s="414" t="str">
        <f t="shared" ca="1" si="20"/>
        <v>-</v>
      </c>
      <c r="BK79" s="228">
        <f t="shared" ca="1" si="21"/>
        <v>0</v>
      </c>
      <c r="BL79" s="229" t="str">
        <f ca="1">IF($AD79=3,IF(1&lt;='２個別表'!$F79,IF('２個別表'!$W79=1,"〇","×"),""),"")</f>
        <v/>
      </c>
      <c r="BM79" s="209" t="str">
        <f ca="1">IF(AD79=3,IF(AND(OR('２個別表'!BF79="附帯施設",AND(1&lt;='２個別表'!AO79,'２個別表'!AO79&lt;=3)),'２個別表'!BM79&lt;&gt;"",'２個別表'!BN79&lt;&gt;""),1,IF(AND(OR('２個別表'!BF79="附帯施設",AND(1&lt;='２個別表'!AO79,'２個別表'!AO79&lt;=3)),OR('２個別表'!BM79="",'２個別表'!BN79="")),"×",0)),"")</f>
        <v/>
      </c>
      <c r="BN79" s="229" t="str">
        <f ca="1">IF($AD79=3,IF('２個別表'!$BX79&gt;=500000,"〇","×"),"")</f>
        <v/>
      </c>
      <c r="BO79" s="204" t="str">
        <f ca="1">IF(AD79=3,'２個別表'!BY79,"")</f>
        <v/>
      </c>
      <c r="BP79" s="204" t="str">
        <f ca="1">IF(AD79=3,IF(COUNTIF('２個別表'!$Z$11:'２個別表'!Z79,'２個別表'!Z79)=1,BO79,SUMIF('２個別表'!$Z$11:$Z$510,'２個別表'!Z79,$BO$11:$BO$239)),"")</f>
        <v/>
      </c>
      <c r="BQ79" s="213" t="str">
        <f t="shared" ca="1" si="33"/>
        <v/>
      </c>
      <c r="BR79" s="207" t="str">
        <f t="shared" ca="1" si="23"/>
        <v/>
      </c>
      <c r="BS79" s="483" t="str">
        <f ca="1">IF($AD79=3,'２個別表'!$BX79-('２個別表'!$BZ79+'２個別表'!$CC79+'２個別表'!$CD79+'２個別表'!$CE79+'２個別表'!$CF79),"")</f>
        <v/>
      </c>
      <c r="BT79" s="486">
        <f t="shared" ca="1" si="34"/>
        <v>0</v>
      </c>
      <c r="BU79" s="480" t="str">
        <f t="shared" ca="1" si="24"/>
        <v/>
      </c>
    </row>
    <row r="80" spans="1:73">
      <c r="A80" s="770" t="str">
        <f t="shared" ca="1" si="29"/>
        <v>石川県</v>
      </c>
      <c r="B80" s="773">
        <f ca="1">'２個別表'!Q80</f>
        <v>70</v>
      </c>
      <c r="C80" s="774" t="str">
        <f>'２個別表'!$R80</f>
        <v>石川県</v>
      </c>
      <c r="D80" s="774" t="str">
        <f ca="1">'２個別表'!$S80</f>
        <v/>
      </c>
      <c r="E80" s="774" t="str">
        <f ca="1">'２個別表'!$T80</f>
        <v/>
      </c>
      <c r="F80" s="719" t="str">
        <f ca="1">'２個別表'!$W80</f>
        <v/>
      </c>
      <c r="G80" s="719" t="str">
        <f ca="1">IF($F80=1,IF(SUMIF('（様式１号）１総括表'!$B$16:$B$25,A80,'（様式１号）１総括表'!$A$16:$A$25)&gt;0,"〇","✕"),"-")</f>
        <v>-</v>
      </c>
      <c r="H80" s="716" t="str">
        <f ca="1">IF('２個別表'!$Y80=1,IF('２個別表'!$AC80=1,"〇","×"),IF(AND(2&lt;='２個別表'!$AC80,'２個別表'!$AC80&lt;=5),"〇","×"))</f>
        <v>×</v>
      </c>
      <c r="I80" s="716" t="str">
        <f t="shared" ca="1" si="30"/>
        <v>×</v>
      </c>
      <c r="J80" s="207" t="str">
        <f ca="1">'２個別表'!$Z80</f>
        <v/>
      </c>
      <c r="K80" s="207">
        <f ca="1">'２個別表'!$AK80</f>
        <v>0</v>
      </c>
      <c r="L80" s="207" t="str">
        <f ca="1">IF('２個別表'!$AL80=1,1,"")</f>
        <v/>
      </c>
      <c r="M80" s="207" t="str">
        <f ca="1">IF('２個別表'!$AL80="","",IF('２個別表'!$AL80=1,IF(OR('２個別表'!$AM80=1,'２個別表'!$AN80=1),"〇","×")))</f>
        <v/>
      </c>
      <c r="N80" s="204" t="str">
        <f ca="1">'２個別表'!AT80</f>
        <v/>
      </c>
      <c r="O80" s="220" t="str">
        <f ca="1">IF(1&lt;='２個別表'!$F80,IF(AND(1&lt;='２個別表'!$AO80,'２個別表'!$AO80&lt;=3),1,0),"")</f>
        <v/>
      </c>
      <c r="P80" s="229">
        <f ca="1">IF($O80=1,IF(AND('２個別表'!$BF80&lt;&gt;"",AND('２個別表'!$BI80&lt;&gt;1,'２個別表'!$BJ80)),0,1),0)</f>
        <v>0</v>
      </c>
      <c r="Q80" s="220">
        <f ca="1">IF('２個別表'!$BF80&lt;&gt;"",1,0)</f>
        <v>0</v>
      </c>
      <c r="R80" s="220" t="str">
        <f ca="1">IF($Q80=1,IF('２個別表'!$BI80=1,1,0),"")</f>
        <v/>
      </c>
      <c r="S80" s="220" t="str">
        <f ca="1">IF($R80=1,IF('２個別表'!$BJ80&lt;&gt;"","〇","×"),"")</f>
        <v/>
      </c>
      <c r="T80" s="220" t="str">
        <f t="shared" ca="1" si="3"/>
        <v/>
      </c>
      <c r="U80" s="381">
        <f ca="1">IF('２個別表'!$BH80&gt;0,'２個別表'!$BH80,0)</f>
        <v>0</v>
      </c>
      <c r="V80" s="220">
        <f ca="1">IF('２個別表'!$BJ80&lt;&gt;"",1,0)</f>
        <v>0</v>
      </c>
      <c r="W80" s="206">
        <f ca="1">IF(AND($Q80=1,$V80=1),'２個別表'!$CF80,0)</f>
        <v>0</v>
      </c>
      <c r="X80" s="219">
        <f t="shared" ca="1" si="31"/>
        <v>0</v>
      </c>
      <c r="Y80" s="220" t="str">
        <f ca="1">IF(1&lt;='２個別表'!$F80,'２個別表'!$BV80,"")</f>
        <v/>
      </c>
      <c r="Z80" s="220">
        <f ca="1">IF(1&lt;='２個別表'!$F80,'２個別表'!$CG80,0)</f>
        <v>0</v>
      </c>
      <c r="AA80" s="220">
        <f ca="1">IF(OR(0&lt;'２個別表'!$BZ80,0&lt;SUM('２個別表'!$CC80:$CD80)),1,0)</f>
        <v>1</v>
      </c>
      <c r="AB80" s="207">
        <f ca="1">IF(1&lt;='２個別表'!$F80,'２個別表'!$BX80,0)</f>
        <v>0</v>
      </c>
      <c r="AC80" s="207" t="str">
        <f ca="1">IF('２個別表'!$BX80&gt;0,IF(AND('２個別表'!$BV80=1,'２個別表'!$CG80="控除不可"),'２個別表'!$BX80,IF(AND('２個別表'!$BV80=1,'２個別表'!$CG80="80%控除対象"),ROUNDUP('２個別表'!$BX80*102/110,0),IF(AND('２個別表'!$BV80=1,'２個別表'!$CG80="全額控除"),ROUNDUP('２個別表'!$BX80*100/110,0),IF(OR('２個別表'!$BV80=2,'２個別表'!$BV80=3),'２個別表'!$BX80,'２個別表'!$BX80)))),"")</f>
        <v/>
      </c>
      <c r="AD80" s="221" t="str">
        <f ca="1">IF('２個別表'!$W80=1,3,IF(AND('２個別表'!$W80=2,AND(19&lt;='２個別表'!$AO80,'２個別表'!$AO80&lt;=23)),2,IF(AND('２個別表'!$W80=2,OR(AND(1&lt;='２個別表'!$AO80,'２個別表'!$AO80&lt;=18),AND(24&lt;='２個別表'!$AO80,'２個別表'!$AO80&lt;=25))),1,"判定不能")))</f>
        <v>判定不能</v>
      </c>
      <c r="AE80" s="228">
        <f t="shared" ca="1" si="5"/>
        <v>0</v>
      </c>
      <c r="AF80" s="204" t="str">
        <f t="shared" ca="1" si="6"/>
        <v/>
      </c>
      <c r="AG80" s="207" t="str">
        <f ca="1">IF(AND($AD80=1,$U80&gt;0,$V80=1),ROUNDDOWN($AC80*1/2-'２個別表'!$CF80*1/2,0),"")</f>
        <v/>
      </c>
      <c r="AH80" s="207" t="str">
        <f t="shared" ca="1" si="32"/>
        <v/>
      </c>
      <c r="AI80" s="230" t="str">
        <f ca="1">IF(AND($AD80=1,$Q80=1),IF($AB80&gt;0,'２個別表'!$BX80-'２個別表'!$BZ80-'２個別表'!$CF80-'２個別表'!$CC80-'２個別表'!$CD80-'２個別表'!$CE80,0),"")</f>
        <v/>
      </c>
      <c r="AJ80" s="222">
        <f t="shared" ca="1" si="8"/>
        <v>0</v>
      </c>
      <c r="AK80" s="218" t="str">
        <f ca="1">IF($AD80=1,IF('２個別表'!$AQ80=1,1,IF('２個別表'!AQ80="","",)),"")</f>
        <v/>
      </c>
      <c r="AL80" s="207" t="str">
        <f ca="1">IF($AJ80=1,IF($AK80=1,'２個別表'!BU80,""),"")</f>
        <v/>
      </c>
      <c r="AM80" s="204" t="str">
        <f t="shared" ca="1" si="9"/>
        <v/>
      </c>
      <c r="AN80" s="223" t="str">
        <f ca="1">IF($AJ80=1,IF($AK80=1,ROUNDDOWN('２個別表'!$BX80-'２個別表'!$BZ80-'２個別表'!$CC80-'２個別表'!$CD80-'２個別表'!$CE80-'２個別表'!$CF80,0),""),"")</f>
        <v/>
      </c>
      <c r="AO80" s="222">
        <f t="shared" ca="1" si="0"/>
        <v>0</v>
      </c>
      <c r="AP80" s="218">
        <f t="shared" ca="1" si="10"/>
        <v>0</v>
      </c>
      <c r="AQ80" s="218">
        <f t="shared" ca="1" si="11"/>
        <v>0</v>
      </c>
      <c r="AR80" s="213">
        <f ca="1">IF('２個別表'!$AC80=1,1,0)</f>
        <v>0</v>
      </c>
      <c r="AS80" s="204" t="str">
        <f t="shared" ca="1" si="12"/>
        <v/>
      </c>
      <c r="AT80" s="204" t="str">
        <f t="shared" ca="1" si="13"/>
        <v/>
      </c>
      <c r="AU80" s="230" t="str">
        <f ca="1">IF($AD80=1,IF($AQ80=1,ROUNDDOWN('２個別表'!$BX80-'２個別表'!$BZ80-'２個別表'!$CC80-'２個別表'!$CD80-'２個別表'!$CE80-'２個別表'!$CF80,0),""),"")</f>
        <v/>
      </c>
      <c r="AV80" s="391">
        <f t="shared" ca="1" si="14"/>
        <v>0</v>
      </c>
      <c r="AW80" s="401" t="str">
        <f t="shared" ca="1" si="15"/>
        <v>-</v>
      </c>
      <c r="AX80" s="228">
        <f ca="1">IF($AD80=2,IF('２個別表'!$BS80=1,1,0),0)</f>
        <v>0</v>
      </c>
      <c r="AY80" s="213" t="str">
        <f t="shared" ca="1" si="16"/>
        <v/>
      </c>
      <c r="AZ80" s="409" t="str">
        <f ca="1">IF(AND($AD80=2,$AX80=1),'２個別表'!$BX80-('２個別表'!$BZ80+'２個別表'!$CC80+'２個別表'!$CD80+'２個別表'!$CE80+'２個別表'!$CF80),"")</f>
        <v/>
      </c>
      <c r="BA80" s="228">
        <f ca="1">IF($AD80=2,IF('２個別表'!$BS80&lt;&gt;1,1,0),0)</f>
        <v>0</v>
      </c>
      <c r="BB80" s="404">
        <f t="shared" ca="1" si="17"/>
        <v>0</v>
      </c>
      <c r="BC80" s="207" t="str">
        <f ca="1">IF(AND($AD80=2,$BA80=1),'２個別表'!$BT80,"")</f>
        <v/>
      </c>
      <c r="BD80" s="207" t="str">
        <f t="shared" ca="1" si="18"/>
        <v/>
      </c>
      <c r="BE80" s="207" t="str">
        <f ca="1">IF(AND($AD80=2,$BA80=1),'２個別表'!$BW80-('２個別表'!$BZ80+'２個別表'!$CC80+'２個別表'!$CD80+'２個別表'!$CE80+'２個別表'!$CF80),"")</f>
        <v/>
      </c>
      <c r="BF80" s="207" t="str">
        <f ca="1">IF(AND($AD80=2,$BA80=1),'２個別表'!$CC80+'２個別表'!$CD80,"")</f>
        <v/>
      </c>
      <c r="BG80" s="406" t="str">
        <f ca="1">IF($BB80=1,IF(SUM('２個別表'!$BY80,'２個別表'!$CF80*0.5)&lt;='２個別表'!$BX80*0.5,"〇","×"),"")</f>
        <v/>
      </c>
      <c r="BH80" s="405">
        <f t="shared" ca="1" si="19"/>
        <v>0</v>
      </c>
      <c r="BI80" s="229" t="str">
        <f ca="1">IF($AD80=2,IF($AX80=1,IF('２個別表'!$AO80=23,"〇","×"),IF(OR('２個別表'!$AO80&lt;19,'２個別表'!$AO80&gt;23),"",IF($BH80&lt;='２個別表'!$BT80,"〇","×"))),"-")</f>
        <v>-</v>
      </c>
      <c r="BJ80" s="414" t="str">
        <f t="shared" ca="1" si="20"/>
        <v>-</v>
      </c>
      <c r="BK80" s="228">
        <f t="shared" ca="1" si="21"/>
        <v>0</v>
      </c>
      <c r="BL80" s="229" t="str">
        <f ca="1">IF($AD80=3,IF(1&lt;='２個別表'!$F80,IF('２個別表'!$W80=1,"〇","×"),""),"")</f>
        <v/>
      </c>
      <c r="BM80" s="209" t="str">
        <f ca="1">IF(AD80=3,IF(AND(OR('２個別表'!BF80="附帯施設",AND(1&lt;='２個別表'!AO80,'２個別表'!AO80&lt;=3)),'２個別表'!BM80&lt;&gt;"",'２個別表'!BN80&lt;&gt;""),1,IF(AND(OR('２個別表'!BF80="附帯施設",AND(1&lt;='２個別表'!AO80,'２個別表'!AO80&lt;=3)),OR('２個別表'!BM80="",'２個別表'!BN80="")),"×",0)),"")</f>
        <v/>
      </c>
      <c r="BN80" s="229" t="str">
        <f ca="1">IF($AD80=3,IF('２個別表'!$BX80&gt;=500000,"〇","×"),"")</f>
        <v/>
      </c>
      <c r="BO80" s="204" t="str">
        <f ca="1">IF(AD80=3,'２個別表'!BY80,"")</f>
        <v/>
      </c>
      <c r="BP80" s="204" t="str">
        <f ca="1">IF(AD80=3,IF(COUNTIF('２個別表'!$Z$11:'２個別表'!Z80,'２個別表'!Z80)=1,BO80,SUMIF('２個別表'!$Z$11:$Z$510,'２個別表'!Z80,$BO$11:$BO$239)),"")</f>
        <v/>
      </c>
      <c r="BQ80" s="213" t="str">
        <f t="shared" ca="1" si="33"/>
        <v/>
      </c>
      <c r="BR80" s="207" t="str">
        <f t="shared" ca="1" si="23"/>
        <v/>
      </c>
      <c r="BS80" s="483" t="str">
        <f ca="1">IF($AD80=3,'２個別表'!$BX80-('２個別表'!$BZ80+'２個別表'!$CC80+'２個別表'!$CD80+'２個別表'!$CE80+'２個別表'!$CF80),"")</f>
        <v/>
      </c>
      <c r="BT80" s="486">
        <f t="shared" ca="1" si="34"/>
        <v>0</v>
      </c>
      <c r="BU80" s="480" t="str">
        <f t="shared" ca="1" si="24"/>
        <v/>
      </c>
    </row>
    <row r="81" spans="1:73">
      <c r="A81" s="770" t="str">
        <f t="shared" ca="1" si="29"/>
        <v>石川県</v>
      </c>
      <c r="B81" s="773">
        <f ca="1">'２個別表'!Q81</f>
        <v>71</v>
      </c>
      <c r="C81" s="774" t="str">
        <f>'２個別表'!$R81</f>
        <v>石川県</v>
      </c>
      <c r="D81" s="774" t="str">
        <f ca="1">'２個別表'!$S81</f>
        <v/>
      </c>
      <c r="E81" s="774" t="str">
        <f ca="1">'２個別表'!$T81</f>
        <v/>
      </c>
      <c r="F81" s="719" t="str">
        <f ca="1">'２個別表'!$W81</f>
        <v/>
      </c>
      <c r="G81" s="719" t="str">
        <f ca="1">IF($F81=1,IF(SUMIF('（様式１号）１総括表'!$B$16:$B$25,A81,'（様式１号）１総括表'!$A$16:$A$25)&gt;0,"〇","✕"),"-")</f>
        <v>-</v>
      </c>
      <c r="H81" s="716" t="str">
        <f ca="1">IF('２個別表'!$Y81=1,IF('２個別表'!$AC81=1,"〇","×"),IF(AND(2&lt;='２個別表'!$AC81,'２個別表'!$AC81&lt;=5),"〇","×"))</f>
        <v>×</v>
      </c>
      <c r="I81" s="716" t="str">
        <f t="shared" ca="1" si="30"/>
        <v>×</v>
      </c>
      <c r="J81" s="207" t="str">
        <f ca="1">'２個別表'!$Z81</f>
        <v/>
      </c>
      <c r="K81" s="207">
        <f ca="1">'２個別表'!$AK81</f>
        <v>0</v>
      </c>
      <c r="L81" s="207" t="str">
        <f ca="1">IF('２個別表'!$AL81=1,1,"")</f>
        <v/>
      </c>
      <c r="M81" s="207" t="str">
        <f ca="1">IF('２個別表'!$AL81="","",IF('２個別表'!$AL81=1,IF(OR('２個別表'!$AM81=1,'２個別表'!$AN81=1),"〇","×")))</f>
        <v/>
      </c>
      <c r="N81" s="204" t="str">
        <f ca="1">'２個別表'!AT81</f>
        <v/>
      </c>
      <c r="O81" s="220" t="str">
        <f ca="1">IF(1&lt;='２個別表'!$F81,IF(AND(1&lt;='２個別表'!$AO81,'２個別表'!$AO81&lt;=3),1,0),"")</f>
        <v/>
      </c>
      <c r="P81" s="229">
        <f ca="1">IF($O81=1,IF(AND('２個別表'!$BF81&lt;&gt;"",AND('２個別表'!$BI81&lt;&gt;1,'２個別表'!$BJ81)),0,1),0)</f>
        <v>0</v>
      </c>
      <c r="Q81" s="220">
        <f ca="1">IF('２個別表'!$BF81&lt;&gt;"",1,0)</f>
        <v>0</v>
      </c>
      <c r="R81" s="220" t="str">
        <f ca="1">IF($Q81=1,IF('２個別表'!$BI81=1,1,0),"")</f>
        <v/>
      </c>
      <c r="S81" s="220" t="str">
        <f ca="1">IF($R81=1,IF('２個別表'!$BJ81&lt;&gt;"","〇","×"),"")</f>
        <v/>
      </c>
      <c r="T81" s="220" t="str">
        <f t="shared" ca="1" si="3"/>
        <v/>
      </c>
      <c r="U81" s="381">
        <f ca="1">IF('２個別表'!$BH81&gt;0,'２個別表'!$BH81,0)</f>
        <v>0</v>
      </c>
      <c r="V81" s="220">
        <f ca="1">IF('２個別表'!$BJ81&lt;&gt;"",1,0)</f>
        <v>0</v>
      </c>
      <c r="W81" s="206">
        <f ca="1">IF(AND($Q81=1,$V81=1),'２個別表'!$CF81,0)</f>
        <v>0</v>
      </c>
      <c r="X81" s="219">
        <f t="shared" ca="1" si="31"/>
        <v>0</v>
      </c>
      <c r="Y81" s="220" t="str">
        <f ca="1">IF(1&lt;='２個別表'!$F81,'２個別表'!$BV81,"")</f>
        <v/>
      </c>
      <c r="Z81" s="220">
        <f ca="1">IF(1&lt;='２個別表'!$F81,'２個別表'!$CG81,0)</f>
        <v>0</v>
      </c>
      <c r="AA81" s="220">
        <f ca="1">IF(OR(0&lt;'２個別表'!$BZ81,0&lt;SUM('２個別表'!$CC81:$CD81)),1,0)</f>
        <v>1</v>
      </c>
      <c r="AB81" s="207">
        <f ca="1">IF(1&lt;='２個別表'!$F81,'２個別表'!$BX81,0)</f>
        <v>0</v>
      </c>
      <c r="AC81" s="207" t="str">
        <f ca="1">IF('２個別表'!$BX81&gt;0,IF(AND('２個別表'!$BV81=1,'２個別表'!$CG81="控除不可"),'２個別表'!$BX81,IF(AND('２個別表'!$BV81=1,'２個別表'!$CG81="80%控除対象"),ROUNDUP('２個別表'!$BX81*102/110,0),IF(AND('２個別表'!$BV81=1,'２個別表'!$CG81="全額控除"),ROUNDUP('２個別表'!$BX81*100/110,0),IF(OR('２個別表'!$BV81=2,'２個別表'!$BV81=3),'２個別表'!$BX81,'２個別表'!$BX81)))),"")</f>
        <v/>
      </c>
      <c r="AD81" s="221" t="str">
        <f ca="1">IF('２個別表'!$W81=1,3,IF(AND('２個別表'!$W81=2,AND(19&lt;='２個別表'!$AO81,'２個別表'!$AO81&lt;=23)),2,IF(AND('２個別表'!$W81=2,OR(AND(1&lt;='２個別表'!$AO81,'２個別表'!$AO81&lt;=18),AND(24&lt;='２個別表'!$AO81,'２個別表'!$AO81&lt;=25))),1,"判定不能")))</f>
        <v>判定不能</v>
      </c>
      <c r="AE81" s="228">
        <f t="shared" ca="1" si="5"/>
        <v>0</v>
      </c>
      <c r="AF81" s="204" t="str">
        <f t="shared" ca="1" si="6"/>
        <v/>
      </c>
      <c r="AG81" s="207" t="str">
        <f ca="1">IF(AND($AD81=1,$U81&gt;0,$V81=1),ROUNDDOWN($AC81*1/2-'２個別表'!$CF81*1/2,0),"")</f>
        <v/>
      </c>
      <c r="AH81" s="207" t="str">
        <f t="shared" ca="1" si="32"/>
        <v/>
      </c>
      <c r="AI81" s="230" t="str">
        <f ca="1">IF(AND($AD81=1,$Q81=1),IF($AB81&gt;0,'２個別表'!$BX81-'２個別表'!$BZ81-'２個別表'!$CF81-'２個別表'!$CC81-'２個別表'!$CD81-'２個別表'!$CE81,0),"")</f>
        <v/>
      </c>
      <c r="AJ81" s="222">
        <f t="shared" ca="1" si="8"/>
        <v>0</v>
      </c>
      <c r="AK81" s="218" t="str">
        <f ca="1">IF($AD81=1,IF('２個別表'!$AQ81=1,1,IF('２個別表'!AQ81="","",)),"")</f>
        <v/>
      </c>
      <c r="AL81" s="207" t="str">
        <f ca="1">IF($AJ81=1,IF($AK81=1,'２個別表'!BU81,""),"")</f>
        <v/>
      </c>
      <c r="AM81" s="204" t="str">
        <f t="shared" ca="1" si="9"/>
        <v/>
      </c>
      <c r="AN81" s="223" t="str">
        <f ca="1">IF($AJ81=1,IF($AK81=1,ROUNDDOWN('２個別表'!$BX81-'２個別表'!$BZ81-'２個別表'!$CC81-'２個別表'!$CD81-'２個別表'!$CE81-'２個別表'!$CF81,0),""),"")</f>
        <v/>
      </c>
      <c r="AO81" s="222">
        <f t="shared" ca="1" si="0"/>
        <v>0</v>
      </c>
      <c r="AP81" s="218">
        <f t="shared" ca="1" si="10"/>
        <v>0</v>
      </c>
      <c r="AQ81" s="218">
        <f t="shared" ca="1" si="11"/>
        <v>0</v>
      </c>
      <c r="AR81" s="213">
        <f ca="1">IF('２個別表'!$AC81=1,1,0)</f>
        <v>0</v>
      </c>
      <c r="AS81" s="204" t="str">
        <f t="shared" ca="1" si="12"/>
        <v/>
      </c>
      <c r="AT81" s="204" t="str">
        <f t="shared" ca="1" si="13"/>
        <v/>
      </c>
      <c r="AU81" s="230" t="str">
        <f ca="1">IF($AD81=1,IF($AQ81=1,ROUNDDOWN('２個別表'!$BX81-'２個別表'!$BZ81-'２個別表'!$CC81-'２個別表'!$CD81-'２個別表'!$CE81-'２個別表'!$CF81,0),""),"")</f>
        <v/>
      </c>
      <c r="AV81" s="391">
        <f t="shared" ca="1" si="14"/>
        <v>0</v>
      </c>
      <c r="AW81" s="401" t="str">
        <f t="shared" ca="1" si="15"/>
        <v>-</v>
      </c>
      <c r="AX81" s="228">
        <f ca="1">IF($AD81=2,IF('２個別表'!$BS81=1,1,0),0)</f>
        <v>0</v>
      </c>
      <c r="AY81" s="213" t="str">
        <f t="shared" ca="1" si="16"/>
        <v/>
      </c>
      <c r="AZ81" s="409" t="str">
        <f ca="1">IF(AND($AD81=2,$AX81=1),'２個別表'!$BX81-('２個別表'!$BZ81+'２個別表'!$CC81+'２個別表'!$CD81+'２個別表'!$CE81+'２個別表'!$CF81),"")</f>
        <v/>
      </c>
      <c r="BA81" s="228">
        <f ca="1">IF($AD81=2,IF('２個別表'!$BS81&lt;&gt;1,1,0),0)</f>
        <v>0</v>
      </c>
      <c r="BB81" s="404">
        <f t="shared" ca="1" si="17"/>
        <v>0</v>
      </c>
      <c r="BC81" s="207" t="str">
        <f ca="1">IF(AND($AD81=2,$BA81=1),'２個別表'!$BT81,"")</f>
        <v/>
      </c>
      <c r="BD81" s="207" t="str">
        <f t="shared" ca="1" si="18"/>
        <v/>
      </c>
      <c r="BE81" s="207" t="str">
        <f ca="1">IF(AND($AD81=2,$BA81=1),'２個別表'!$BW81-('２個別表'!$BZ81+'２個別表'!$CC81+'２個別表'!$CD81+'２個別表'!$CE81+'２個別表'!$CF81),"")</f>
        <v/>
      </c>
      <c r="BF81" s="207" t="str">
        <f ca="1">IF(AND($AD81=2,$BA81=1),'２個別表'!$CC81+'２個別表'!$CD81,"")</f>
        <v/>
      </c>
      <c r="BG81" s="406" t="str">
        <f ca="1">IF($BB81=1,IF(SUM('２個別表'!$BY81,'２個別表'!$CF81*0.5)&lt;='２個別表'!$BX81*0.5,"〇","×"),"")</f>
        <v/>
      </c>
      <c r="BH81" s="405">
        <f t="shared" ca="1" si="19"/>
        <v>0</v>
      </c>
      <c r="BI81" s="229" t="str">
        <f ca="1">IF($AD81=2,IF($AX81=1,IF('２個別表'!$AO81=23,"〇","×"),IF(OR('２個別表'!$AO81&lt;19,'２個別表'!$AO81&gt;23),"",IF($BH81&lt;='２個別表'!$BT81,"〇","×"))),"-")</f>
        <v>-</v>
      </c>
      <c r="BJ81" s="414" t="str">
        <f t="shared" ca="1" si="20"/>
        <v>-</v>
      </c>
      <c r="BK81" s="228">
        <f t="shared" ca="1" si="21"/>
        <v>0</v>
      </c>
      <c r="BL81" s="229" t="str">
        <f ca="1">IF($AD81=3,IF(1&lt;='２個別表'!$F81,IF('２個別表'!$W81=1,"〇","×"),""),"")</f>
        <v/>
      </c>
      <c r="BM81" s="209" t="str">
        <f ca="1">IF(AD81=3,IF(AND(OR('２個別表'!BF81="附帯施設",AND(1&lt;='２個別表'!AO81,'２個別表'!AO81&lt;=3)),'２個別表'!BM81&lt;&gt;"",'２個別表'!BN81&lt;&gt;""),1,IF(AND(OR('２個別表'!BF81="附帯施設",AND(1&lt;='２個別表'!AO81,'２個別表'!AO81&lt;=3)),OR('２個別表'!BM81="",'２個別表'!BN81="")),"×",0)),"")</f>
        <v/>
      </c>
      <c r="BN81" s="229" t="str">
        <f ca="1">IF($AD81=3,IF('２個別表'!$BX81&gt;=500000,"〇","×"),"")</f>
        <v/>
      </c>
      <c r="BO81" s="204" t="str">
        <f ca="1">IF(AD81=3,'２個別表'!BY81,"")</f>
        <v/>
      </c>
      <c r="BP81" s="204" t="str">
        <f ca="1">IF(AD81=3,IF(COUNTIF('２個別表'!$Z$11:'２個別表'!Z81,'２個別表'!Z81)=1,BO81,SUMIF('２個別表'!$Z$11:$Z$510,'２個別表'!Z81,$BO$11:$BO$239)),"")</f>
        <v/>
      </c>
      <c r="BQ81" s="213" t="str">
        <f t="shared" ca="1" si="33"/>
        <v/>
      </c>
      <c r="BR81" s="207" t="str">
        <f t="shared" ca="1" si="23"/>
        <v/>
      </c>
      <c r="BS81" s="483" t="str">
        <f ca="1">IF($AD81=3,'２個別表'!$BX81-('２個別表'!$BZ81+'２個別表'!$CC81+'２個別表'!$CD81+'２個別表'!$CE81+'２個別表'!$CF81),"")</f>
        <v/>
      </c>
      <c r="BT81" s="486">
        <f t="shared" ca="1" si="34"/>
        <v>0</v>
      </c>
      <c r="BU81" s="480" t="str">
        <f t="shared" ca="1" si="24"/>
        <v/>
      </c>
    </row>
    <row r="82" spans="1:73">
      <c r="A82" s="770" t="str">
        <f t="shared" ca="1" si="29"/>
        <v>石川県</v>
      </c>
      <c r="B82" s="773">
        <f ca="1">'２個別表'!Q82</f>
        <v>72</v>
      </c>
      <c r="C82" s="774" t="str">
        <f>'２個別表'!$R82</f>
        <v>石川県</v>
      </c>
      <c r="D82" s="774" t="str">
        <f ca="1">'２個別表'!$S82</f>
        <v/>
      </c>
      <c r="E82" s="774" t="str">
        <f ca="1">'２個別表'!$T82</f>
        <v/>
      </c>
      <c r="F82" s="719" t="str">
        <f ca="1">'２個別表'!$W82</f>
        <v/>
      </c>
      <c r="G82" s="719" t="str">
        <f ca="1">IF($F82=1,IF(SUMIF('（様式１号）１総括表'!$B$16:$B$25,A82,'（様式１号）１総括表'!$A$16:$A$25)&gt;0,"〇","✕"),"-")</f>
        <v>-</v>
      </c>
      <c r="H82" s="716" t="str">
        <f ca="1">IF('２個別表'!$Y82=1,IF('２個別表'!$AC82=1,"〇","×"),IF(AND(2&lt;='２個別表'!$AC82,'２個別表'!$AC82&lt;=5),"〇","×"))</f>
        <v>×</v>
      </c>
      <c r="I82" s="716" t="str">
        <f t="shared" ca="1" si="30"/>
        <v>×</v>
      </c>
      <c r="J82" s="207" t="str">
        <f ca="1">'２個別表'!$Z82</f>
        <v/>
      </c>
      <c r="K82" s="207">
        <f ca="1">'２個別表'!$AK82</f>
        <v>0</v>
      </c>
      <c r="L82" s="207" t="str">
        <f ca="1">IF('２個別表'!$AL82=1,1,"")</f>
        <v/>
      </c>
      <c r="M82" s="207" t="str">
        <f ca="1">IF('２個別表'!$AL82="","",IF('２個別表'!$AL82=1,IF(OR('２個別表'!$AM82=1,'２個別表'!$AN82=1),"〇","×")))</f>
        <v/>
      </c>
      <c r="N82" s="204" t="str">
        <f ca="1">'２個別表'!AT82</f>
        <v/>
      </c>
      <c r="O82" s="220" t="str">
        <f ca="1">IF(1&lt;='２個別表'!$F82,IF(AND(1&lt;='２個別表'!$AO82,'２個別表'!$AO82&lt;=3),1,0),"")</f>
        <v/>
      </c>
      <c r="P82" s="229">
        <f ca="1">IF($O82=1,IF(AND('２個別表'!$BF82&lt;&gt;"",AND('２個別表'!$BI82&lt;&gt;1,'２個別表'!$BJ82)),0,1),0)</f>
        <v>0</v>
      </c>
      <c r="Q82" s="220">
        <f ca="1">IF('２個別表'!$BF82&lt;&gt;"",1,0)</f>
        <v>0</v>
      </c>
      <c r="R82" s="220" t="str">
        <f ca="1">IF($Q82=1,IF('２個別表'!$BI82=1,1,0),"")</f>
        <v/>
      </c>
      <c r="S82" s="220" t="str">
        <f ca="1">IF($R82=1,IF('２個別表'!$BJ82&lt;&gt;"","〇","×"),"")</f>
        <v/>
      </c>
      <c r="T82" s="220" t="str">
        <f t="shared" ca="1" si="3"/>
        <v/>
      </c>
      <c r="U82" s="381">
        <f ca="1">IF('２個別表'!$BH82&gt;0,'２個別表'!$BH82,0)</f>
        <v>0</v>
      </c>
      <c r="V82" s="220">
        <f ca="1">IF('２個別表'!$BJ82&lt;&gt;"",1,0)</f>
        <v>0</v>
      </c>
      <c r="W82" s="206">
        <f ca="1">IF(AND($Q82=1,$V82=1),'２個別表'!$CF82,0)</f>
        <v>0</v>
      </c>
      <c r="X82" s="219">
        <f t="shared" ca="1" si="31"/>
        <v>0</v>
      </c>
      <c r="Y82" s="220" t="str">
        <f ca="1">IF(1&lt;='２個別表'!$F82,'２個別表'!$BV82,"")</f>
        <v/>
      </c>
      <c r="Z82" s="220">
        <f ca="1">IF(1&lt;='２個別表'!$F82,'２個別表'!$CG82,0)</f>
        <v>0</v>
      </c>
      <c r="AA82" s="220">
        <f ca="1">IF(OR(0&lt;'２個別表'!$BZ82,0&lt;SUM('２個別表'!$CC82:$CD82)),1,0)</f>
        <v>1</v>
      </c>
      <c r="AB82" s="207">
        <f ca="1">IF(1&lt;='２個別表'!$F82,'２個別表'!$BX82,0)</f>
        <v>0</v>
      </c>
      <c r="AC82" s="207" t="str">
        <f ca="1">IF('２個別表'!$BX82&gt;0,IF(AND('２個別表'!$BV82=1,'２個別表'!$CG82="控除不可"),'２個別表'!$BX82,IF(AND('２個別表'!$BV82=1,'２個別表'!$CG82="80%控除対象"),ROUNDUP('２個別表'!$BX82*102/110,0),IF(AND('２個別表'!$BV82=1,'２個別表'!$CG82="全額控除"),ROUNDUP('２個別表'!$BX82*100/110,0),IF(OR('２個別表'!$BV82=2,'２個別表'!$BV82=3),'２個別表'!$BX82,'２個別表'!$BX82)))),"")</f>
        <v/>
      </c>
      <c r="AD82" s="221" t="str">
        <f ca="1">IF('２個別表'!$W82=1,3,IF(AND('２個別表'!$W82=2,AND(19&lt;='２個別表'!$AO82,'２個別表'!$AO82&lt;=23)),2,IF(AND('２個別表'!$W82=2,OR(AND(1&lt;='２個別表'!$AO82,'２個別表'!$AO82&lt;=18),AND(24&lt;='２個別表'!$AO82,'２個別表'!$AO82&lt;=25))),1,"判定不能")))</f>
        <v>判定不能</v>
      </c>
      <c r="AE82" s="228">
        <f t="shared" ca="1" si="5"/>
        <v>0</v>
      </c>
      <c r="AF82" s="204" t="str">
        <f t="shared" ca="1" si="6"/>
        <v/>
      </c>
      <c r="AG82" s="207" t="str">
        <f ca="1">IF(AND($AD82=1,$U82&gt;0,$V82=1),ROUNDDOWN($AC82*1/2-'２個別表'!$CF82*1/2,0),"")</f>
        <v/>
      </c>
      <c r="AH82" s="207" t="str">
        <f t="shared" ca="1" si="32"/>
        <v/>
      </c>
      <c r="AI82" s="230" t="str">
        <f ca="1">IF(AND($AD82=1,$Q82=1),IF($AB82&gt;0,'２個別表'!$BX82-'２個別表'!$BZ82-'２個別表'!$CF82-'２個別表'!$CC82-'２個別表'!$CD82-'２個別表'!$CE82,0),"")</f>
        <v/>
      </c>
      <c r="AJ82" s="222">
        <f t="shared" ca="1" si="8"/>
        <v>0</v>
      </c>
      <c r="AK82" s="218" t="str">
        <f ca="1">IF($AD82=1,IF('２個別表'!$AQ82=1,1,IF('２個別表'!AQ82="","",)),"")</f>
        <v/>
      </c>
      <c r="AL82" s="207" t="str">
        <f ca="1">IF($AJ82=1,IF($AK82=1,'２個別表'!BU82,""),"")</f>
        <v/>
      </c>
      <c r="AM82" s="204" t="str">
        <f t="shared" ca="1" si="9"/>
        <v/>
      </c>
      <c r="AN82" s="223" t="str">
        <f ca="1">IF($AJ82=1,IF($AK82=1,ROUNDDOWN('２個別表'!$BX82-'２個別表'!$BZ82-'２個別表'!$CC82-'２個別表'!$CD82-'２個別表'!$CE82-'２個別表'!$CF82,0),""),"")</f>
        <v/>
      </c>
      <c r="AO82" s="222">
        <f t="shared" ca="1" si="0"/>
        <v>0</v>
      </c>
      <c r="AP82" s="218">
        <f t="shared" ca="1" si="10"/>
        <v>0</v>
      </c>
      <c r="AQ82" s="218">
        <f t="shared" ca="1" si="11"/>
        <v>0</v>
      </c>
      <c r="AR82" s="213">
        <f ca="1">IF('２個別表'!$AC82=1,1,0)</f>
        <v>0</v>
      </c>
      <c r="AS82" s="204" t="str">
        <f t="shared" ca="1" si="12"/>
        <v/>
      </c>
      <c r="AT82" s="204" t="str">
        <f t="shared" ca="1" si="13"/>
        <v/>
      </c>
      <c r="AU82" s="230" t="str">
        <f ca="1">IF($AD82=1,IF($AQ82=1,ROUNDDOWN('２個別表'!$BX82-'２個別表'!$BZ82-'２個別表'!$CC82-'２個別表'!$CD82-'２個別表'!$CE82-'２個別表'!$CF82,0),""),"")</f>
        <v/>
      </c>
      <c r="AV82" s="391">
        <f t="shared" ca="1" si="14"/>
        <v>0</v>
      </c>
      <c r="AW82" s="401" t="str">
        <f t="shared" ca="1" si="15"/>
        <v>-</v>
      </c>
      <c r="AX82" s="228">
        <f ca="1">IF($AD82=2,IF('２個別表'!$BS82=1,1,0),0)</f>
        <v>0</v>
      </c>
      <c r="AY82" s="213" t="str">
        <f t="shared" ca="1" si="16"/>
        <v/>
      </c>
      <c r="AZ82" s="409" t="str">
        <f ca="1">IF(AND($AD82=2,$AX82=1),'２個別表'!$BX82-('２個別表'!$BZ82+'２個別表'!$CC82+'２個別表'!$CD82+'２個別表'!$CE82+'２個別表'!$CF82),"")</f>
        <v/>
      </c>
      <c r="BA82" s="228">
        <f ca="1">IF($AD82=2,IF('２個別表'!$BS82&lt;&gt;1,1,0),0)</f>
        <v>0</v>
      </c>
      <c r="BB82" s="404">
        <f t="shared" ca="1" si="17"/>
        <v>0</v>
      </c>
      <c r="BC82" s="207" t="str">
        <f ca="1">IF(AND($AD82=2,$BA82=1),'２個別表'!$BT82,"")</f>
        <v/>
      </c>
      <c r="BD82" s="207" t="str">
        <f t="shared" ca="1" si="18"/>
        <v/>
      </c>
      <c r="BE82" s="207" t="str">
        <f ca="1">IF(AND($AD82=2,$BA82=1),'２個別表'!$BW82-('２個別表'!$BZ82+'２個別表'!$CC82+'２個別表'!$CD82+'２個別表'!$CE82+'２個別表'!$CF82),"")</f>
        <v/>
      </c>
      <c r="BF82" s="207" t="str">
        <f ca="1">IF(AND($AD82=2,$BA82=1),'２個別表'!$CC82+'２個別表'!$CD82,"")</f>
        <v/>
      </c>
      <c r="BG82" s="406" t="str">
        <f ca="1">IF($BB82=1,IF(SUM('２個別表'!$BY82,'２個別表'!$CF82*0.5)&lt;='２個別表'!$BX82*0.5,"〇","×"),"")</f>
        <v/>
      </c>
      <c r="BH82" s="405">
        <f t="shared" ca="1" si="19"/>
        <v>0</v>
      </c>
      <c r="BI82" s="229" t="str">
        <f ca="1">IF($AD82=2,IF($AX82=1,IF('２個別表'!$AO82=23,"〇","×"),IF(OR('２個別表'!$AO82&lt;19,'２個別表'!$AO82&gt;23),"",IF($BH82&lt;='２個別表'!$BT82,"〇","×"))),"-")</f>
        <v>-</v>
      </c>
      <c r="BJ82" s="414" t="str">
        <f t="shared" ca="1" si="20"/>
        <v>-</v>
      </c>
      <c r="BK82" s="228">
        <f t="shared" ca="1" si="21"/>
        <v>0</v>
      </c>
      <c r="BL82" s="229" t="str">
        <f ca="1">IF($AD82=3,IF(1&lt;='２個別表'!$F82,IF('２個別表'!$W82=1,"〇","×"),""),"")</f>
        <v/>
      </c>
      <c r="BM82" s="209" t="str">
        <f ca="1">IF(AD82=3,IF(AND(OR('２個別表'!BF82="附帯施設",AND(1&lt;='２個別表'!AO82,'２個別表'!AO82&lt;=3)),'２個別表'!BM82&lt;&gt;"",'２個別表'!BN82&lt;&gt;""),1,IF(AND(OR('２個別表'!BF82="附帯施設",AND(1&lt;='２個別表'!AO82,'２個別表'!AO82&lt;=3)),OR('２個別表'!BM82="",'２個別表'!BN82="")),"×",0)),"")</f>
        <v/>
      </c>
      <c r="BN82" s="229" t="str">
        <f ca="1">IF($AD82=3,IF('２個別表'!$BX82&gt;=500000,"〇","×"),"")</f>
        <v/>
      </c>
      <c r="BO82" s="204" t="str">
        <f ca="1">IF(AD82=3,'２個別表'!BY82,"")</f>
        <v/>
      </c>
      <c r="BP82" s="204" t="str">
        <f ca="1">IF(AD82=3,IF(COUNTIF('２個別表'!$Z$11:'２個別表'!Z82,'２個別表'!Z82)=1,BO82,SUMIF('２個別表'!$Z$11:$Z$510,'２個別表'!Z82,$BO$11:$BO$239)),"")</f>
        <v/>
      </c>
      <c r="BQ82" s="213" t="str">
        <f t="shared" ca="1" si="33"/>
        <v/>
      </c>
      <c r="BR82" s="207" t="str">
        <f t="shared" ca="1" si="23"/>
        <v/>
      </c>
      <c r="BS82" s="483" t="str">
        <f ca="1">IF($AD82=3,'２個別表'!$BX82-('２個別表'!$BZ82+'２個別表'!$CC82+'２個別表'!$CD82+'２個別表'!$CE82+'２個別表'!$CF82),"")</f>
        <v/>
      </c>
      <c r="BT82" s="486">
        <f t="shared" ca="1" si="34"/>
        <v>0</v>
      </c>
      <c r="BU82" s="480" t="str">
        <f t="shared" ca="1" si="24"/>
        <v/>
      </c>
    </row>
    <row r="83" spans="1:73">
      <c r="A83" s="770" t="str">
        <f t="shared" ca="1" si="29"/>
        <v>石川県</v>
      </c>
      <c r="B83" s="773">
        <f ca="1">'２個別表'!Q83</f>
        <v>73</v>
      </c>
      <c r="C83" s="774" t="str">
        <f>'２個別表'!$R83</f>
        <v>石川県</v>
      </c>
      <c r="D83" s="774" t="str">
        <f ca="1">'２個別表'!$S83</f>
        <v/>
      </c>
      <c r="E83" s="774" t="str">
        <f ca="1">'２個別表'!$T83</f>
        <v/>
      </c>
      <c r="F83" s="719" t="str">
        <f ca="1">'２個別表'!$W83</f>
        <v/>
      </c>
      <c r="G83" s="719" t="str">
        <f ca="1">IF($F83=1,IF(SUMIF('（様式１号）１総括表'!$B$16:$B$25,A83,'（様式１号）１総括表'!$A$16:$A$25)&gt;0,"〇","✕"),"-")</f>
        <v>-</v>
      </c>
      <c r="H83" s="716" t="str">
        <f ca="1">IF('２個別表'!$Y83=1,IF('２個別表'!$AC83=1,"〇","×"),IF(AND(2&lt;='２個別表'!$AC83,'２個別表'!$AC83&lt;=5),"〇","×"))</f>
        <v>×</v>
      </c>
      <c r="I83" s="716" t="str">
        <f t="shared" ca="1" si="30"/>
        <v>×</v>
      </c>
      <c r="J83" s="207" t="str">
        <f ca="1">'２個別表'!$Z83</f>
        <v/>
      </c>
      <c r="K83" s="207">
        <f ca="1">'２個別表'!$AK83</f>
        <v>0</v>
      </c>
      <c r="L83" s="207" t="str">
        <f ca="1">IF('２個別表'!$AL83=1,1,"")</f>
        <v/>
      </c>
      <c r="M83" s="207" t="str">
        <f ca="1">IF('２個別表'!$AL83="","",IF('２個別表'!$AL83=1,IF(OR('２個別表'!$AM83=1,'２個別表'!$AN83=1),"〇","×")))</f>
        <v/>
      </c>
      <c r="N83" s="204" t="str">
        <f ca="1">'２個別表'!AT83</f>
        <v/>
      </c>
      <c r="O83" s="220" t="str">
        <f ca="1">IF(1&lt;='２個別表'!$F83,IF(AND(1&lt;='２個別表'!$AO83,'２個別表'!$AO83&lt;=3),1,0),"")</f>
        <v/>
      </c>
      <c r="P83" s="229">
        <f ca="1">IF($O83=1,IF(AND('２個別表'!$BF83&lt;&gt;"",AND('２個別表'!$BI83&lt;&gt;1,'２個別表'!$BJ83)),0,1),0)</f>
        <v>0</v>
      </c>
      <c r="Q83" s="220">
        <f ca="1">IF('２個別表'!$BF83&lt;&gt;"",1,0)</f>
        <v>0</v>
      </c>
      <c r="R83" s="220" t="str">
        <f ca="1">IF($Q83=1,IF('２個別表'!$BI83=1,1,0),"")</f>
        <v/>
      </c>
      <c r="S83" s="220" t="str">
        <f ca="1">IF($R83=1,IF('２個別表'!$BJ83&lt;&gt;"","〇","×"),"")</f>
        <v/>
      </c>
      <c r="T83" s="220" t="str">
        <f t="shared" ca="1" si="3"/>
        <v/>
      </c>
      <c r="U83" s="381">
        <f ca="1">IF('２個別表'!$BH83&gt;0,'２個別表'!$BH83,0)</f>
        <v>0</v>
      </c>
      <c r="V83" s="220">
        <f ca="1">IF('２個別表'!$BJ83&lt;&gt;"",1,0)</f>
        <v>0</v>
      </c>
      <c r="W83" s="206">
        <f ca="1">IF(AND($Q83=1,$V83=1),'２個別表'!$CF83,0)</f>
        <v>0</v>
      </c>
      <c r="X83" s="219">
        <f t="shared" ca="1" si="31"/>
        <v>0</v>
      </c>
      <c r="Y83" s="220" t="str">
        <f ca="1">IF(1&lt;='２個別表'!$F83,'２個別表'!$BV83,"")</f>
        <v/>
      </c>
      <c r="Z83" s="220">
        <f ca="1">IF(1&lt;='２個別表'!$F83,'２個別表'!$CG83,0)</f>
        <v>0</v>
      </c>
      <c r="AA83" s="220">
        <f ca="1">IF(OR(0&lt;'２個別表'!$BZ83,0&lt;SUM('２個別表'!$CC83:$CD83)),1,0)</f>
        <v>1</v>
      </c>
      <c r="AB83" s="207">
        <f ca="1">IF(1&lt;='２個別表'!$F83,'２個別表'!$BX83,0)</f>
        <v>0</v>
      </c>
      <c r="AC83" s="207" t="str">
        <f ca="1">IF('２個別表'!$BX83&gt;0,IF(AND('２個別表'!$BV83=1,'２個別表'!$CG83="控除不可"),'２個別表'!$BX83,IF(AND('２個別表'!$BV83=1,'２個別表'!$CG83="80%控除対象"),ROUNDUP('２個別表'!$BX83*102/110,0),IF(AND('２個別表'!$BV83=1,'２個別表'!$CG83="全額控除"),ROUNDUP('２個別表'!$BX83*100/110,0),IF(OR('２個別表'!$BV83=2,'２個別表'!$BV83=3),'２個別表'!$BX83,'２個別表'!$BX83)))),"")</f>
        <v/>
      </c>
      <c r="AD83" s="221" t="str">
        <f ca="1">IF('２個別表'!$W83=1,3,IF(AND('２個別表'!$W83=2,AND(19&lt;='２個別表'!$AO83,'２個別表'!$AO83&lt;=23)),2,IF(AND('２個別表'!$W83=2,OR(AND(1&lt;='２個別表'!$AO83,'２個別表'!$AO83&lt;=18),AND(24&lt;='２個別表'!$AO83,'２個別表'!$AO83&lt;=25))),1,"判定不能")))</f>
        <v>判定不能</v>
      </c>
      <c r="AE83" s="228">
        <f t="shared" ca="1" si="5"/>
        <v>0</v>
      </c>
      <c r="AF83" s="204" t="str">
        <f t="shared" ca="1" si="6"/>
        <v/>
      </c>
      <c r="AG83" s="207" t="str">
        <f ca="1">IF(AND($AD83=1,$U83&gt;0,$V83=1),ROUNDDOWN($AC83*1/2-'２個別表'!$CF83*1/2,0),"")</f>
        <v/>
      </c>
      <c r="AH83" s="207" t="str">
        <f t="shared" ca="1" si="32"/>
        <v/>
      </c>
      <c r="AI83" s="230" t="str">
        <f ca="1">IF(AND($AD83=1,$Q83=1),IF($AB83&gt;0,'２個別表'!$BX83-'２個別表'!$BZ83-'２個別表'!$CF83-'２個別表'!$CC83-'２個別表'!$CD83-'２個別表'!$CE83,0),"")</f>
        <v/>
      </c>
      <c r="AJ83" s="222">
        <f t="shared" ca="1" si="8"/>
        <v>0</v>
      </c>
      <c r="AK83" s="218" t="str">
        <f ca="1">IF($AD83=1,IF('２個別表'!$AQ83=1,1,IF('２個別表'!AQ83="","",)),"")</f>
        <v/>
      </c>
      <c r="AL83" s="207" t="str">
        <f ca="1">IF($AJ83=1,IF($AK83=1,'２個別表'!BU83,""),"")</f>
        <v/>
      </c>
      <c r="AM83" s="204" t="str">
        <f t="shared" ca="1" si="9"/>
        <v/>
      </c>
      <c r="AN83" s="223" t="str">
        <f ca="1">IF($AJ83=1,IF($AK83=1,ROUNDDOWN('２個別表'!$BX83-'２個別表'!$BZ83-'２個別表'!$CC83-'２個別表'!$CD83-'２個別表'!$CE83-'２個別表'!$CF83,0),""),"")</f>
        <v/>
      </c>
      <c r="AO83" s="222">
        <f t="shared" ca="1" si="0"/>
        <v>0</v>
      </c>
      <c r="AP83" s="218">
        <f t="shared" ca="1" si="10"/>
        <v>0</v>
      </c>
      <c r="AQ83" s="218">
        <f t="shared" ca="1" si="11"/>
        <v>0</v>
      </c>
      <c r="AR83" s="213">
        <f ca="1">IF('２個別表'!$AC83=1,1,0)</f>
        <v>0</v>
      </c>
      <c r="AS83" s="204" t="str">
        <f t="shared" ca="1" si="12"/>
        <v/>
      </c>
      <c r="AT83" s="204" t="str">
        <f t="shared" ca="1" si="13"/>
        <v/>
      </c>
      <c r="AU83" s="230" t="str">
        <f ca="1">IF($AD83=1,IF($AQ83=1,ROUNDDOWN('２個別表'!$BX83-'２個別表'!$BZ83-'２個別表'!$CC83-'２個別表'!$CD83-'２個別表'!$CE83-'２個別表'!$CF83,0),""),"")</f>
        <v/>
      </c>
      <c r="AV83" s="391">
        <f t="shared" ca="1" si="14"/>
        <v>0</v>
      </c>
      <c r="AW83" s="401" t="str">
        <f t="shared" ca="1" si="15"/>
        <v>-</v>
      </c>
      <c r="AX83" s="228">
        <f ca="1">IF($AD83=2,IF('２個別表'!$BS83=1,1,0),0)</f>
        <v>0</v>
      </c>
      <c r="AY83" s="213" t="str">
        <f t="shared" ca="1" si="16"/>
        <v/>
      </c>
      <c r="AZ83" s="409" t="str">
        <f ca="1">IF(AND($AD83=2,$AX83=1),'２個別表'!$BX83-('２個別表'!$BZ83+'２個別表'!$CC83+'２個別表'!$CD83+'２個別表'!$CE83+'２個別表'!$CF83),"")</f>
        <v/>
      </c>
      <c r="BA83" s="228">
        <f ca="1">IF($AD83=2,IF('２個別表'!$BS83&lt;&gt;1,1,0),0)</f>
        <v>0</v>
      </c>
      <c r="BB83" s="404">
        <f t="shared" ca="1" si="17"/>
        <v>0</v>
      </c>
      <c r="BC83" s="207" t="str">
        <f ca="1">IF(AND($AD83=2,$BA83=1),'２個別表'!$BT83,"")</f>
        <v/>
      </c>
      <c r="BD83" s="207" t="str">
        <f t="shared" ca="1" si="18"/>
        <v/>
      </c>
      <c r="BE83" s="207" t="str">
        <f ca="1">IF(AND($AD83=2,$BA83=1),'２個別表'!$BW83-('２個別表'!$BZ83+'２個別表'!$CC83+'２個別表'!$CD83+'２個別表'!$CE83+'２個別表'!$CF83),"")</f>
        <v/>
      </c>
      <c r="BF83" s="207" t="str">
        <f ca="1">IF(AND($AD83=2,$BA83=1),'２個別表'!$CC83+'２個別表'!$CD83,"")</f>
        <v/>
      </c>
      <c r="BG83" s="406" t="str">
        <f ca="1">IF($BB83=1,IF(SUM('２個別表'!$BY83,'２個別表'!$CF83*0.5)&lt;='２個別表'!$BX83*0.5,"〇","×"),"")</f>
        <v/>
      </c>
      <c r="BH83" s="405">
        <f t="shared" ca="1" si="19"/>
        <v>0</v>
      </c>
      <c r="BI83" s="229" t="str">
        <f ca="1">IF($AD83=2,IF($AX83=1,IF('２個別表'!$AO83=23,"〇","×"),IF(OR('２個別表'!$AO83&lt;19,'２個別表'!$AO83&gt;23),"",IF($BH83&lt;='２個別表'!$BT83,"〇","×"))),"-")</f>
        <v>-</v>
      </c>
      <c r="BJ83" s="414" t="str">
        <f t="shared" ca="1" si="20"/>
        <v>-</v>
      </c>
      <c r="BK83" s="228">
        <f t="shared" ca="1" si="21"/>
        <v>0</v>
      </c>
      <c r="BL83" s="229" t="str">
        <f ca="1">IF($AD83=3,IF(1&lt;='２個別表'!$F83,IF('２個別表'!$W83=1,"〇","×"),""),"")</f>
        <v/>
      </c>
      <c r="BM83" s="209" t="str">
        <f ca="1">IF(AD83=3,IF(AND(OR('２個別表'!BF83="附帯施設",AND(1&lt;='２個別表'!AO83,'２個別表'!AO83&lt;=3)),'２個別表'!BM83&lt;&gt;"",'２個別表'!BN83&lt;&gt;""),1,IF(AND(OR('２個別表'!BF83="附帯施設",AND(1&lt;='２個別表'!AO83,'２個別表'!AO83&lt;=3)),OR('２個別表'!BM83="",'２個別表'!BN83="")),"×",0)),"")</f>
        <v/>
      </c>
      <c r="BN83" s="229" t="str">
        <f ca="1">IF($AD83=3,IF('２個別表'!$BX83&gt;=500000,"〇","×"),"")</f>
        <v/>
      </c>
      <c r="BO83" s="204" t="str">
        <f ca="1">IF(AD83=3,'２個別表'!BY83,"")</f>
        <v/>
      </c>
      <c r="BP83" s="204" t="str">
        <f ca="1">IF(AD83=3,IF(COUNTIF('２個別表'!$Z$11:'２個別表'!Z83,'２個別表'!Z83)=1,BO83,SUMIF('２個別表'!$Z$11:$Z$510,'２個別表'!Z83,$BO$11:$BO$239)),"")</f>
        <v/>
      </c>
      <c r="BQ83" s="213" t="str">
        <f t="shared" ca="1" si="33"/>
        <v/>
      </c>
      <c r="BR83" s="207" t="str">
        <f t="shared" ca="1" si="23"/>
        <v/>
      </c>
      <c r="BS83" s="483" t="str">
        <f ca="1">IF($AD83=3,'２個別表'!$BX83-('２個別表'!$BZ83+'２個別表'!$CC83+'２個別表'!$CD83+'２個別表'!$CE83+'２個別表'!$CF83),"")</f>
        <v/>
      </c>
      <c r="BT83" s="486">
        <f t="shared" ca="1" si="34"/>
        <v>0</v>
      </c>
      <c r="BU83" s="480" t="str">
        <f t="shared" ca="1" si="24"/>
        <v/>
      </c>
    </row>
    <row r="84" spans="1:73">
      <c r="A84" s="770" t="str">
        <f t="shared" ca="1" si="29"/>
        <v>石川県</v>
      </c>
      <c r="B84" s="773">
        <f ca="1">'２個別表'!Q84</f>
        <v>74</v>
      </c>
      <c r="C84" s="774" t="str">
        <f>'２個別表'!$R84</f>
        <v>石川県</v>
      </c>
      <c r="D84" s="774" t="str">
        <f ca="1">'２個別表'!$S84</f>
        <v/>
      </c>
      <c r="E84" s="774" t="str">
        <f ca="1">'２個別表'!$T84</f>
        <v/>
      </c>
      <c r="F84" s="719" t="str">
        <f ca="1">'２個別表'!$W84</f>
        <v/>
      </c>
      <c r="G84" s="719" t="str">
        <f ca="1">IF($F84=1,IF(SUMIF('（様式１号）１総括表'!$B$16:$B$25,A84,'（様式１号）１総括表'!$A$16:$A$25)&gt;0,"〇","✕"),"-")</f>
        <v>-</v>
      </c>
      <c r="H84" s="716" t="str">
        <f ca="1">IF('２個別表'!$Y84=1,IF('２個別表'!$AC84=1,"〇","×"),IF(AND(2&lt;='２個別表'!$AC84,'２個別表'!$AC84&lt;=5),"〇","×"))</f>
        <v>×</v>
      </c>
      <c r="I84" s="716" t="str">
        <f t="shared" ca="1" si="30"/>
        <v>×</v>
      </c>
      <c r="J84" s="207" t="str">
        <f ca="1">'２個別表'!$Z84</f>
        <v/>
      </c>
      <c r="K84" s="207">
        <f ca="1">'２個別表'!$AK84</f>
        <v>0</v>
      </c>
      <c r="L84" s="207" t="str">
        <f ca="1">IF('２個別表'!$AL84=1,1,"")</f>
        <v/>
      </c>
      <c r="M84" s="207" t="str">
        <f ca="1">IF('２個別表'!$AL84="","",IF('２個別表'!$AL84=1,IF(OR('２個別表'!$AM84=1,'２個別表'!$AN84=1),"〇","×")))</f>
        <v/>
      </c>
      <c r="N84" s="204" t="str">
        <f ca="1">'２個別表'!AT84</f>
        <v/>
      </c>
      <c r="O84" s="220" t="str">
        <f ca="1">IF(1&lt;='２個別表'!$F84,IF(AND(1&lt;='２個別表'!$AO84,'２個別表'!$AO84&lt;=3),1,0),"")</f>
        <v/>
      </c>
      <c r="P84" s="229">
        <f ca="1">IF($O84=1,IF(AND('２個別表'!$BF84&lt;&gt;"",AND('２個別表'!$BI84&lt;&gt;1,'２個別表'!$BJ84)),0,1),0)</f>
        <v>0</v>
      </c>
      <c r="Q84" s="220">
        <f ca="1">IF('２個別表'!$BF84&lt;&gt;"",1,0)</f>
        <v>0</v>
      </c>
      <c r="R84" s="220" t="str">
        <f ca="1">IF($Q84=1,IF('２個別表'!$BI84=1,1,0),"")</f>
        <v/>
      </c>
      <c r="S84" s="220" t="str">
        <f ca="1">IF($R84=1,IF('２個別表'!$BJ84&lt;&gt;"","〇","×"),"")</f>
        <v/>
      </c>
      <c r="T84" s="220" t="str">
        <f t="shared" ca="1" si="3"/>
        <v/>
      </c>
      <c r="U84" s="381">
        <f ca="1">IF('２個別表'!$BH84&gt;0,'２個別表'!$BH84,0)</f>
        <v>0</v>
      </c>
      <c r="V84" s="220">
        <f ca="1">IF('２個別表'!$BJ84&lt;&gt;"",1,0)</f>
        <v>0</v>
      </c>
      <c r="W84" s="206">
        <f ca="1">IF(AND($Q84=1,$V84=1),'２個別表'!$CF84,0)</f>
        <v>0</v>
      </c>
      <c r="X84" s="219">
        <f t="shared" ca="1" si="31"/>
        <v>0</v>
      </c>
      <c r="Y84" s="220" t="str">
        <f ca="1">IF(1&lt;='２個別表'!$F84,'２個別表'!$BV84,"")</f>
        <v/>
      </c>
      <c r="Z84" s="220">
        <f ca="1">IF(1&lt;='２個別表'!$F84,'２個別表'!$CG84,0)</f>
        <v>0</v>
      </c>
      <c r="AA84" s="220">
        <f ca="1">IF(OR(0&lt;'２個別表'!$BZ84,0&lt;SUM('２個別表'!$CC84:$CD84)),1,0)</f>
        <v>1</v>
      </c>
      <c r="AB84" s="207">
        <f ca="1">IF(1&lt;='２個別表'!$F84,'２個別表'!$BX84,0)</f>
        <v>0</v>
      </c>
      <c r="AC84" s="207" t="str">
        <f ca="1">IF('２個別表'!$BX84&gt;0,IF(AND('２個別表'!$BV84=1,'２個別表'!$CG84="控除不可"),'２個別表'!$BX84,IF(AND('２個別表'!$BV84=1,'２個別表'!$CG84="80%控除対象"),ROUNDUP('２個別表'!$BX84*102/110,0),IF(AND('２個別表'!$BV84=1,'２個別表'!$CG84="全額控除"),ROUNDUP('２個別表'!$BX84*100/110,0),IF(OR('２個別表'!$BV84=2,'２個別表'!$BV84=3),'２個別表'!$BX84,'２個別表'!$BX84)))),"")</f>
        <v/>
      </c>
      <c r="AD84" s="221" t="str">
        <f ca="1">IF('２個別表'!$W84=1,3,IF(AND('２個別表'!$W84=2,AND(19&lt;='２個別表'!$AO84,'２個別表'!$AO84&lt;=23)),2,IF(AND('２個別表'!$W84=2,OR(AND(1&lt;='２個別表'!$AO84,'２個別表'!$AO84&lt;=18),AND(24&lt;='２個別表'!$AO84,'２個別表'!$AO84&lt;=25))),1,"判定不能")))</f>
        <v>判定不能</v>
      </c>
      <c r="AE84" s="228">
        <f t="shared" ca="1" si="5"/>
        <v>0</v>
      </c>
      <c r="AF84" s="204" t="str">
        <f t="shared" ca="1" si="6"/>
        <v/>
      </c>
      <c r="AG84" s="207" t="str">
        <f ca="1">IF(AND($AD84=1,$U84&gt;0,$V84=1),ROUNDDOWN($AC84*1/2-'２個別表'!$CF84*1/2,0),"")</f>
        <v/>
      </c>
      <c r="AH84" s="207" t="str">
        <f t="shared" ca="1" si="32"/>
        <v/>
      </c>
      <c r="AI84" s="230" t="str">
        <f ca="1">IF(AND($AD84=1,$Q84=1),IF($AB84&gt;0,'２個別表'!$BX84-'２個別表'!$BZ84-'２個別表'!$CF84-'２個別表'!$CC84-'２個別表'!$CD84-'２個別表'!$CE84,0),"")</f>
        <v/>
      </c>
      <c r="AJ84" s="222">
        <f t="shared" ca="1" si="8"/>
        <v>0</v>
      </c>
      <c r="AK84" s="218" t="str">
        <f ca="1">IF($AD84=1,IF('２個別表'!$AQ84=1,1,IF('２個別表'!AQ84="","",)),"")</f>
        <v/>
      </c>
      <c r="AL84" s="207" t="str">
        <f ca="1">IF($AJ84=1,IF($AK84=1,'２個別表'!BU84,""),"")</f>
        <v/>
      </c>
      <c r="AM84" s="204" t="str">
        <f t="shared" ca="1" si="9"/>
        <v/>
      </c>
      <c r="AN84" s="223" t="str">
        <f ca="1">IF($AJ84=1,IF($AK84=1,ROUNDDOWN('２個別表'!$BX84-'２個別表'!$BZ84-'２個別表'!$CC84-'２個別表'!$CD84-'２個別表'!$CE84-'２個別表'!$CF84,0),""),"")</f>
        <v/>
      </c>
      <c r="AO84" s="222">
        <f t="shared" ca="1" si="0"/>
        <v>0</v>
      </c>
      <c r="AP84" s="218">
        <f t="shared" ca="1" si="10"/>
        <v>0</v>
      </c>
      <c r="AQ84" s="218">
        <f t="shared" ca="1" si="11"/>
        <v>0</v>
      </c>
      <c r="AR84" s="213">
        <f ca="1">IF('２個別表'!$AC84=1,1,0)</f>
        <v>0</v>
      </c>
      <c r="AS84" s="204" t="str">
        <f t="shared" ca="1" si="12"/>
        <v/>
      </c>
      <c r="AT84" s="204" t="str">
        <f t="shared" ca="1" si="13"/>
        <v/>
      </c>
      <c r="AU84" s="230" t="str">
        <f ca="1">IF($AD84=1,IF($AQ84=1,ROUNDDOWN('２個別表'!$BX84-'２個別表'!$BZ84-'２個別表'!$CC84-'２個別表'!$CD84-'２個別表'!$CE84-'２個別表'!$CF84,0),""),"")</f>
        <v/>
      </c>
      <c r="AV84" s="391">
        <f t="shared" ca="1" si="14"/>
        <v>0</v>
      </c>
      <c r="AW84" s="401" t="str">
        <f t="shared" ca="1" si="15"/>
        <v>-</v>
      </c>
      <c r="AX84" s="228">
        <f ca="1">IF($AD84=2,IF('２個別表'!$BS84=1,1,0),0)</f>
        <v>0</v>
      </c>
      <c r="AY84" s="213" t="str">
        <f t="shared" ca="1" si="16"/>
        <v/>
      </c>
      <c r="AZ84" s="409" t="str">
        <f ca="1">IF(AND($AD84=2,$AX84=1),'２個別表'!$BX84-('２個別表'!$BZ84+'２個別表'!$CC84+'２個別表'!$CD84+'２個別表'!$CE84+'２個別表'!$CF84),"")</f>
        <v/>
      </c>
      <c r="BA84" s="228">
        <f ca="1">IF($AD84=2,IF('２個別表'!$BS84&lt;&gt;1,1,0),0)</f>
        <v>0</v>
      </c>
      <c r="BB84" s="404">
        <f t="shared" ca="1" si="17"/>
        <v>0</v>
      </c>
      <c r="BC84" s="207" t="str">
        <f ca="1">IF(AND($AD84=2,$BA84=1),'２個別表'!$BT84,"")</f>
        <v/>
      </c>
      <c r="BD84" s="207" t="str">
        <f t="shared" ca="1" si="18"/>
        <v/>
      </c>
      <c r="BE84" s="207" t="str">
        <f ca="1">IF(AND($AD84=2,$BA84=1),'２個別表'!$BW84-('２個別表'!$BZ84+'２個別表'!$CC84+'２個別表'!$CD84+'２個別表'!$CE84+'２個別表'!$CF84),"")</f>
        <v/>
      </c>
      <c r="BF84" s="207" t="str">
        <f ca="1">IF(AND($AD84=2,$BA84=1),'２個別表'!$CC84+'２個別表'!$CD84,"")</f>
        <v/>
      </c>
      <c r="BG84" s="406" t="str">
        <f ca="1">IF($BB84=1,IF(SUM('２個別表'!$BY84,'２個別表'!$CF84*0.5)&lt;='２個別表'!$BX84*0.5,"〇","×"),"")</f>
        <v/>
      </c>
      <c r="BH84" s="405">
        <f t="shared" ca="1" si="19"/>
        <v>0</v>
      </c>
      <c r="BI84" s="229" t="str">
        <f ca="1">IF($AD84=2,IF($AX84=1,IF('２個別表'!$AO84=23,"〇","×"),IF(OR('２個別表'!$AO84&lt;19,'２個別表'!$AO84&gt;23),"",IF($BH84&lt;='２個別表'!$BT84,"〇","×"))),"-")</f>
        <v>-</v>
      </c>
      <c r="BJ84" s="414" t="str">
        <f t="shared" ca="1" si="20"/>
        <v>-</v>
      </c>
      <c r="BK84" s="228">
        <f t="shared" ca="1" si="21"/>
        <v>0</v>
      </c>
      <c r="BL84" s="229" t="str">
        <f ca="1">IF($AD84=3,IF(1&lt;='２個別表'!$F84,IF('２個別表'!$W84=1,"〇","×"),""),"")</f>
        <v/>
      </c>
      <c r="BM84" s="209" t="str">
        <f ca="1">IF(AD84=3,IF(AND(OR('２個別表'!BF84="附帯施設",AND(1&lt;='２個別表'!AO84,'２個別表'!AO84&lt;=3)),'２個別表'!BM84&lt;&gt;"",'２個別表'!BN84&lt;&gt;""),1,IF(AND(OR('２個別表'!BF84="附帯施設",AND(1&lt;='２個別表'!AO84,'２個別表'!AO84&lt;=3)),OR('２個別表'!BM84="",'２個別表'!BN84="")),"×",0)),"")</f>
        <v/>
      </c>
      <c r="BN84" s="229" t="str">
        <f ca="1">IF($AD84=3,IF('２個別表'!$BX84&gt;=500000,"〇","×"),"")</f>
        <v/>
      </c>
      <c r="BO84" s="204" t="str">
        <f ca="1">IF(AD84=3,'２個別表'!BY84,"")</f>
        <v/>
      </c>
      <c r="BP84" s="204" t="str">
        <f ca="1">IF(AD84=3,IF(COUNTIF('２個別表'!$Z$11:'２個別表'!Z84,'２個別表'!Z84)=1,BO84,SUMIF('２個別表'!$Z$11:$Z$510,'２個別表'!Z84,$BO$11:$BO$239)),"")</f>
        <v/>
      </c>
      <c r="BQ84" s="213" t="str">
        <f t="shared" ca="1" si="33"/>
        <v/>
      </c>
      <c r="BR84" s="207" t="str">
        <f t="shared" ca="1" si="23"/>
        <v/>
      </c>
      <c r="BS84" s="483" t="str">
        <f ca="1">IF($AD84=3,'２個別表'!$BX84-('２個別表'!$BZ84+'２個別表'!$CC84+'２個別表'!$CD84+'２個別表'!$CE84+'２個別表'!$CF84),"")</f>
        <v/>
      </c>
      <c r="BT84" s="486">
        <f t="shared" ca="1" si="34"/>
        <v>0</v>
      </c>
      <c r="BU84" s="480" t="str">
        <f t="shared" ca="1" si="24"/>
        <v/>
      </c>
    </row>
    <row r="85" spans="1:73">
      <c r="A85" s="770" t="str">
        <f t="shared" ca="1" si="29"/>
        <v>石川県</v>
      </c>
      <c r="B85" s="773">
        <f ca="1">'２個別表'!Q85</f>
        <v>75</v>
      </c>
      <c r="C85" s="774" t="str">
        <f>'２個別表'!$R85</f>
        <v>石川県</v>
      </c>
      <c r="D85" s="774" t="str">
        <f ca="1">'２個別表'!$S85</f>
        <v/>
      </c>
      <c r="E85" s="774" t="str">
        <f ca="1">'２個別表'!$T85</f>
        <v/>
      </c>
      <c r="F85" s="719" t="str">
        <f ca="1">'２個別表'!$W85</f>
        <v/>
      </c>
      <c r="G85" s="719" t="str">
        <f ca="1">IF($F85=1,IF(SUMIF('（様式１号）１総括表'!$B$16:$B$25,A85,'（様式１号）１総括表'!$A$16:$A$25)&gt;0,"〇","✕"),"-")</f>
        <v>-</v>
      </c>
      <c r="H85" s="716" t="str">
        <f ca="1">IF('２個別表'!$Y85=1,IF('２個別表'!$AC85=1,"〇","×"),IF(AND(2&lt;='２個別表'!$AC85,'２個別表'!$AC85&lt;=5),"〇","×"))</f>
        <v>×</v>
      </c>
      <c r="I85" s="716" t="str">
        <f t="shared" ca="1" si="30"/>
        <v>×</v>
      </c>
      <c r="J85" s="207" t="str">
        <f ca="1">'２個別表'!$Z85</f>
        <v/>
      </c>
      <c r="K85" s="207">
        <f ca="1">'２個別表'!$AK85</f>
        <v>0</v>
      </c>
      <c r="L85" s="207" t="str">
        <f ca="1">IF('２個別表'!$AL85=1,1,"")</f>
        <v/>
      </c>
      <c r="M85" s="207" t="str">
        <f ca="1">IF('２個別表'!$AL85="","",IF('２個別表'!$AL85=1,IF(OR('２個別表'!$AM85=1,'２個別表'!$AN85=1),"〇","×")))</f>
        <v/>
      </c>
      <c r="N85" s="204" t="str">
        <f ca="1">'２個別表'!AT85</f>
        <v/>
      </c>
      <c r="O85" s="220" t="str">
        <f ca="1">IF(1&lt;='２個別表'!$F85,IF(AND(1&lt;='２個別表'!$AO85,'２個別表'!$AO85&lt;=3),1,0),"")</f>
        <v/>
      </c>
      <c r="P85" s="229">
        <f ca="1">IF($O85=1,IF(AND('２個別表'!$BF85&lt;&gt;"",AND('２個別表'!$BI85&lt;&gt;1,'２個別表'!$BJ85)),0,1),0)</f>
        <v>0</v>
      </c>
      <c r="Q85" s="220">
        <f ca="1">IF('２個別表'!$BF85&lt;&gt;"",1,0)</f>
        <v>0</v>
      </c>
      <c r="R85" s="220" t="str">
        <f ca="1">IF($Q85=1,IF('２個別表'!$BI85=1,1,0),"")</f>
        <v/>
      </c>
      <c r="S85" s="220" t="str">
        <f ca="1">IF($R85=1,IF('２個別表'!$BJ85&lt;&gt;"","〇","×"),"")</f>
        <v/>
      </c>
      <c r="T85" s="220" t="str">
        <f t="shared" ca="1" si="3"/>
        <v/>
      </c>
      <c r="U85" s="381">
        <f ca="1">IF('２個別表'!$BH85&gt;0,'２個別表'!$BH85,0)</f>
        <v>0</v>
      </c>
      <c r="V85" s="220">
        <f ca="1">IF('２個別表'!$BJ85&lt;&gt;"",1,0)</f>
        <v>0</v>
      </c>
      <c r="W85" s="206">
        <f ca="1">IF(AND($Q85=1,$V85=1),'２個別表'!$CF85,0)</f>
        <v>0</v>
      </c>
      <c r="X85" s="219">
        <f t="shared" ca="1" si="31"/>
        <v>0</v>
      </c>
      <c r="Y85" s="220" t="str">
        <f ca="1">IF(1&lt;='２個別表'!$F85,'２個別表'!$BV85,"")</f>
        <v/>
      </c>
      <c r="Z85" s="220">
        <f ca="1">IF(1&lt;='２個別表'!$F85,'２個別表'!$CG85,0)</f>
        <v>0</v>
      </c>
      <c r="AA85" s="220">
        <f ca="1">IF(OR(0&lt;'２個別表'!$BZ85,0&lt;SUM('２個別表'!$CC85:$CD85)),1,0)</f>
        <v>1</v>
      </c>
      <c r="AB85" s="207">
        <f ca="1">IF(1&lt;='２個別表'!$F85,'２個別表'!$BX85,0)</f>
        <v>0</v>
      </c>
      <c r="AC85" s="207" t="str">
        <f ca="1">IF('２個別表'!$BX85&gt;0,IF(AND('２個別表'!$BV85=1,'２個別表'!$CG85="控除不可"),'２個別表'!$BX85,IF(AND('２個別表'!$BV85=1,'２個別表'!$CG85="80%控除対象"),ROUNDUP('２個別表'!$BX85*102/110,0),IF(AND('２個別表'!$BV85=1,'２個別表'!$CG85="全額控除"),ROUNDUP('２個別表'!$BX85*100/110,0),IF(OR('２個別表'!$BV85=2,'２個別表'!$BV85=3),'２個別表'!$BX85,'２個別表'!$BX85)))),"")</f>
        <v/>
      </c>
      <c r="AD85" s="221" t="str">
        <f ca="1">IF('２個別表'!$W85=1,3,IF(AND('２個別表'!$W85=2,AND(19&lt;='２個別表'!$AO85,'２個別表'!$AO85&lt;=23)),2,IF(AND('２個別表'!$W85=2,OR(AND(1&lt;='２個別表'!$AO85,'２個別表'!$AO85&lt;=18),AND(24&lt;='２個別表'!$AO85,'２個別表'!$AO85&lt;=25))),1,"判定不能")))</f>
        <v>判定不能</v>
      </c>
      <c r="AE85" s="228">
        <f t="shared" ca="1" si="5"/>
        <v>0</v>
      </c>
      <c r="AF85" s="204" t="str">
        <f t="shared" ca="1" si="6"/>
        <v/>
      </c>
      <c r="AG85" s="207" t="str">
        <f ca="1">IF(AND($AD85=1,$U85&gt;0,$V85=1),ROUNDDOWN($AC85*1/2-'２個別表'!$CF85*1/2,0),"")</f>
        <v/>
      </c>
      <c r="AH85" s="207" t="str">
        <f t="shared" ca="1" si="32"/>
        <v/>
      </c>
      <c r="AI85" s="230" t="str">
        <f ca="1">IF(AND($AD85=1,$Q85=1),IF($AB85&gt;0,'２個別表'!$BX85-'２個別表'!$BZ85-'２個別表'!$CF85-'２個別表'!$CC85-'２個別表'!$CD85-'２個別表'!$CE85,0),"")</f>
        <v/>
      </c>
      <c r="AJ85" s="222">
        <f t="shared" ca="1" si="8"/>
        <v>0</v>
      </c>
      <c r="AK85" s="218" t="str">
        <f ca="1">IF($AD85=1,IF('２個別表'!$AQ85=1,1,IF('２個別表'!AQ85="","",)),"")</f>
        <v/>
      </c>
      <c r="AL85" s="207" t="str">
        <f ca="1">IF($AJ85=1,IF($AK85=1,'２個別表'!BU85,""),"")</f>
        <v/>
      </c>
      <c r="AM85" s="204" t="str">
        <f t="shared" ca="1" si="9"/>
        <v/>
      </c>
      <c r="AN85" s="223" t="str">
        <f ca="1">IF($AJ85=1,IF($AK85=1,ROUNDDOWN('２個別表'!$BX85-'２個別表'!$BZ85-'２個別表'!$CC85-'２個別表'!$CD85-'２個別表'!$CE85-'２個別表'!$CF85,0),""),"")</f>
        <v/>
      </c>
      <c r="AO85" s="222">
        <f t="shared" ca="1" si="0"/>
        <v>0</v>
      </c>
      <c r="AP85" s="218">
        <f t="shared" ca="1" si="10"/>
        <v>0</v>
      </c>
      <c r="AQ85" s="218">
        <f t="shared" ca="1" si="11"/>
        <v>0</v>
      </c>
      <c r="AR85" s="213">
        <f ca="1">IF('２個別表'!$AC85=1,1,0)</f>
        <v>0</v>
      </c>
      <c r="AS85" s="204" t="str">
        <f t="shared" ca="1" si="12"/>
        <v/>
      </c>
      <c r="AT85" s="204" t="str">
        <f t="shared" ca="1" si="13"/>
        <v/>
      </c>
      <c r="AU85" s="230" t="str">
        <f ca="1">IF($AD85=1,IF($AQ85=1,ROUNDDOWN('２個別表'!$BX85-'２個別表'!$BZ85-'２個別表'!$CC85-'２個別表'!$CD85-'２個別表'!$CE85-'２個別表'!$CF85,0),""),"")</f>
        <v/>
      </c>
      <c r="AV85" s="391">
        <f t="shared" ca="1" si="14"/>
        <v>0</v>
      </c>
      <c r="AW85" s="401" t="str">
        <f t="shared" ca="1" si="15"/>
        <v>-</v>
      </c>
      <c r="AX85" s="228">
        <f ca="1">IF($AD85=2,IF('２個別表'!$BS85=1,1,0),0)</f>
        <v>0</v>
      </c>
      <c r="AY85" s="213" t="str">
        <f t="shared" ca="1" si="16"/>
        <v/>
      </c>
      <c r="AZ85" s="409" t="str">
        <f ca="1">IF(AND($AD85=2,$AX85=1),'２個別表'!$BX85-('２個別表'!$BZ85+'２個別表'!$CC85+'２個別表'!$CD85+'２個別表'!$CE85+'２個別表'!$CF85),"")</f>
        <v/>
      </c>
      <c r="BA85" s="228">
        <f ca="1">IF($AD85=2,IF('２個別表'!$BS85&lt;&gt;1,1,0),0)</f>
        <v>0</v>
      </c>
      <c r="BB85" s="404">
        <f t="shared" ca="1" si="17"/>
        <v>0</v>
      </c>
      <c r="BC85" s="207" t="str">
        <f ca="1">IF(AND($AD85=2,$BA85=1),'２個別表'!$BT85,"")</f>
        <v/>
      </c>
      <c r="BD85" s="207" t="str">
        <f t="shared" ca="1" si="18"/>
        <v/>
      </c>
      <c r="BE85" s="207" t="str">
        <f ca="1">IF(AND($AD85=2,$BA85=1),'２個別表'!$BW85-('２個別表'!$BZ85+'２個別表'!$CC85+'２個別表'!$CD85+'２個別表'!$CE85+'２個別表'!$CF85),"")</f>
        <v/>
      </c>
      <c r="BF85" s="207" t="str">
        <f ca="1">IF(AND($AD85=2,$BA85=1),'２個別表'!$CC85+'２個別表'!$CD85,"")</f>
        <v/>
      </c>
      <c r="BG85" s="406" t="str">
        <f ca="1">IF($BB85=1,IF(SUM('２個別表'!$BY85,'２個別表'!$CF85*0.5)&lt;='２個別表'!$BX85*0.5,"〇","×"),"")</f>
        <v/>
      </c>
      <c r="BH85" s="405">
        <f t="shared" ca="1" si="19"/>
        <v>0</v>
      </c>
      <c r="BI85" s="229" t="str">
        <f ca="1">IF($AD85=2,IF($AX85=1,IF('２個別表'!$AO85=23,"〇","×"),IF(OR('２個別表'!$AO85&lt;19,'２個別表'!$AO85&gt;23),"",IF($BH85&lt;='２個別表'!$BT85,"〇","×"))),"-")</f>
        <v>-</v>
      </c>
      <c r="BJ85" s="414" t="str">
        <f t="shared" ca="1" si="20"/>
        <v>-</v>
      </c>
      <c r="BK85" s="228">
        <f t="shared" ca="1" si="21"/>
        <v>0</v>
      </c>
      <c r="BL85" s="229" t="str">
        <f ca="1">IF($AD85=3,IF(1&lt;='２個別表'!$F85,IF('２個別表'!$W85=1,"〇","×"),""),"")</f>
        <v/>
      </c>
      <c r="BM85" s="209" t="str">
        <f ca="1">IF(AD85=3,IF(AND(OR('２個別表'!BF85="附帯施設",AND(1&lt;='２個別表'!AO85,'２個別表'!AO85&lt;=3)),'２個別表'!BM85&lt;&gt;"",'２個別表'!BN85&lt;&gt;""),1,IF(AND(OR('２個別表'!BF85="附帯施設",AND(1&lt;='２個別表'!AO85,'２個別表'!AO85&lt;=3)),OR('２個別表'!BM85="",'２個別表'!BN85="")),"×",0)),"")</f>
        <v/>
      </c>
      <c r="BN85" s="229" t="str">
        <f ca="1">IF($AD85=3,IF('２個別表'!$BX85&gt;=500000,"〇","×"),"")</f>
        <v/>
      </c>
      <c r="BO85" s="204" t="str">
        <f ca="1">IF(AD85=3,'２個別表'!BY85,"")</f>
        <v/>
      </c>
      <c r="BP85" s="204" t="str">
        <f ca="1">IF(AD85=3,IF(COUNTIF('２個別表'!$Z$11:'２個別表'!Z85,'２個別表'!Z85)=1,BO85,SUMIF('２個別表'!$Z$11:$Z$510,'２個別表'!Z85,$BO$11:$BO$239)),"")</f>
        <v/>
      </c>
      <c r="BQ85" s="213" t="str">
        <f t="shared" ca="1" si="33"/>
        <v/>
      </c>
      <c r="BR85" s="207" t="str">
        <f t="shared" ca="1" si="23"/>
        <v/>
      </c>
      <c r="BS85" s="483" t="str">
        <f ca="1">IF($AD85=3,'２個別表'!$BX85-('２個別表'!$BZ85+'２個別表'!$CC85+'２個別表'!$CD85+'２個別表'!$CE85+'２個別表'!$CF85),"")</f>
        <v/>
      </c>
      <c r="BT85" s="486">
        <f t="shared" ca="1" si="34"/>
        <v>0</v>
      </c>
      <c r="BU85" s="480" t="str">
        <f t="shared" ca="1" si="24"/>
        <v/>
      </c>
    </row>
    <row r="86" spans="1:73">
      <c r="A86" s="770" t="str">
        <f t="shared" ca="1" si="29"/>
        <v>石川県</v>
      </c>
      <c r="B86" s="773">
        <f ca="1">'２個別表'!Q86</f>
        <v>76</v>
      </c>
      <c r="C86" s="774" t="str">
        <f>'２個別表'!$R86</f>
        <v>石川県</v>
      </c>
      <c r="D86" s="774" t="str">
        <f ca="1">'２個別表'!$S86</f>
        <v/>
      </c>
      <c r="E86" s="774" t="str">
        <f ca="1">'２個別表'!$T86</f>
        <v/>
      </c>
      <c r="F86" s="719" t="str">
        <f ca="1">'２個別表'!$W86</f>
        <v/>
      </c>
      <c r="G86" s="719" t="str">
        <f ca="1">IF($F86=1,IF(SUMIF('（様式１号）１総括表'!$B$16:$B$25,A86,'（様式１号）１総括表'!$A$16:$A$25)&gt;0,"〇","✕"),"-")</f>
        <v>-</v>
      </c>
      <c r="H86" s="716" t="str">
        <f ca="1">IF('２個別表'!$Y86=1,IF('２個別表'!$AC86=1,"〇","×"),IF(AND(2&lt;='２個別表'!$AC86,'２個別表'!$AC86&lt;=5),"〇","×"))</f>
        <v>×</v>
      </c>
      <c r="I86" s="716" t="str">
        <f t="shared" ca="1" si="30"/>
        <v>×</v>
      </c>
      <c r="J86" s="207" t="str">
        <f ca="1">'２個別表'!$Z86</f>
        <v/>
      </c>
      <c r="K86" s="207">
        <f ca="1">'２個別表'!$AK86</f>
        <v>0</v>
      </c>
      <c r="L86" s="207" t="str">
        <f ca="1">IF('２個別表'!$AL86=1,1,"")</f>
        <v/>
      </c>
      <c r="M86" s="207" t="str">
        <f ca="1">IF('２個別表'!$AL86="","",IF('２個別表'!$AL86=1,IF(OR('２個別表'!$AM86=1,'２個別表'!$AN86=1),"〇","×")))</f>
        <v/>
      </c>
      <c r="N86" s="204" t="str">
        <f ca="1">'２個別表'!AT86</f>
        <v/>
      </c>
      <c r="O86" s="220" t="str">
        <f ca="1">IF(1&lt;='２個別表'!$F86,IF(AND(1&lt;='２個別表'!$AO86,'２個別表'!$AO86&lt;=3),1,0),"")</f>
        <v/>
      </c>
      <c r="P86" s="229">
        <f ca="1">IF($O86=1,IF(AND('２個別表'!$BF86&lt;&gt;"",AND('２個別表'!$BI86&lt;&gt;1,'２個別表'!$BJ86)),0,1),0)</f>
        <v>0</v>
      </c>
      <c r="Q86" s="220">
        <f ca="1">IF('２個別表'!$BF86&lt;&gt;"",1,0)</f>
        <v>0</v>
      </c>
      <c r="R86" s="220" t="str">
        <f ca="1">IF($Q86=1,IF('２個別表'!$BI86=1,1,0),"")</f>
        <v/>
      </c>
      <c r="S86" s="220" t="str">
        <f ca="1">IF($R86=1,IF('２個別表'!$BJ86&lt;&gt;"","〇","×"),"")</f>
        <v/>
      </c>
      <c r="T86" s="220" t="str">
        <f t="shared" ca="1" si="3"/>
        <v/>
      </c>
      <c r="U86" s="381">
        <f ca="1">IF('２個別表'!$BH86&gt;0,'２個別表'!$BH86,0)</f>
        <v>0</v>
      </c>
      <c r="V86" s="220">
        <f ca="1">IF('２個別表'!$BJ86&lt;&gt;"",1,0)</f>
        <v>0</v>
      </c>
      <c r="W86" s="206">
        <f ca="1">IF(AND($Q86=1,$V86=1),'２個別表'!$CF86,0)</f>
        <v>0</v>
      </c>
      <c r="X86" s="219">
        <f t="shared" ca="1" si="31"/>
        <v>0</v>
      </c>
      <c r="Y86" s="220" t="str">
        <f ca="1">IF(1&lt;='２個別表'!$F86,'２個別表'!$BV86,"")</f>
        <v/>
      </c>
      <c r="Z86" s="220">
        <f ca="1">IF(1&lt;='２個別表'!$F86,'２個別表'!$CG86,0)</f>
        <v>0</v>
      </c>
      <c r="AA86" s="220">
        <f ca="1">IF(OR(0&lt;'２個別表'!$BZ86,0&lt;SUM('２個別表'!$CC86:$CD86)),1,0)</f>
        <v>1</v>
      </c>
      <c r="AB86" s="207">
        <f ca="1">IF(1&lt;='２個別表'!$F86,'２個別表'!$BX86,0)</f>
        <v>0</v>
      </c>
      <c r="AC86" s="207" t="str">
        <f ca="1">IF('２個別表'!$BX86&gt;0,IF(AND('２個別表'!$BV86=1,'２個別表'!$CG86="控除不可"),'２個別表'!$BX86,IF(AND('２個別表'!$BV86=1,'２個別表'!$CG86="80%控除対象"),ROUNDUP('２個別表'!$BX86*102/110,0),IF(AND('２個別表'!$BV86=1,'２個別表'!$CG86="全額控除"),ROUNDUP('２個別表'!$BX86*100/110,0),IF(OR('２個別表'!$BV86=2,'２個別表'!$BV86=3),'２個別表'!$BX86,'２個別表'!$BX86)))),"")</f>
        <v/>
      </c>
      <c r="AD86" s="221" t="str">
        <f ca="1">IF('２個別表'!$W86=1,3,IF(AND('２個別表'!$W86=2,AND(19&lt;='２個別表'!$AO86,'２個別表'!$AO86&lt;=23)),2,IF(AND('２個別表'!$W86=2,OR(AND(1&lt;='２個別表'!$AO86,'２個別表'!$AO86&lt;=18),AND(24&lt;='２個別表'!$AO86,'２個別表'!$AO86&lt;=25))),1,"判定不能")))</f>
        <v>判定不能</v>
      </c>
      <c r="AE86" s="228">
        <f t="shared" ca="1" si="5"/>
        <v>0</v>
      </c>
      <c r="AF86" s="204" t="str">
        <f t="shared" ca="1" si="6"/>
        <v/>
      </c>
      <c r="AG86" s="207" t="str">
        <f ca="1">IF(AND($AD86=1,$U86&gt;0,$V86=1),ROUNDDOWN($AC86*1/2-'２個別表'!$CF86*1/2,0),"")</f>
        <v/>
      </c>
      <c r="AH86" s="207" t="str">
        <f t="shared" ca="1" si="32"/>
        <v/>
      </c>
      <c r="AI86" s="230" t="str">
        <f ca="1">IF(AND($AD86=1,$Q86=1),IF($AB86&gt;0,'２個別表'!$BX86-'２個別表'!$BZ86-'２個別表'!$CF86-'２個別表'!$CC86-'２個別表'!$CD86-'２個別表'!$CE86,0),"")</f>
        <v/>
      </c>
      <c r="AJ86" s="222">
        <f t="shared" ca="1" si="8"/>
        <v>0</v>
      </c>
      <c r="AK86" s="218" t="str">
        <f ca="1">IF($AD86=1,IF('２個別表'!$AQ86=1,1,IF('２個別表'!AQ86="","",)),"")</f>
        <v/>
      </c>
      <c r="AL86" s="207" t="str">
        <f ca="1">IF($AJ86=1,IF($AK86=1,'２個別表'!BU86,""),"")</f>
        <v/>
      </c>
      <c r="AM86" s="204" t="str">
        <f t="shared" ca="1" si="9"/>
        <v/>
      </c>
      <c r="AN86" s="223" t="str">
        <f ca="1">IF($AJ86=1,IF($AK86=1,ROUNDDOWN('２個別表'!$BX86-'２個別表'!$BZ86-'２個別表'!$CC86-'２個別表'!$CD86-'２個別表'!$CE86-'２個別表'!$CF86,0),""),"")</f>
        <v/>
      </c>
      <c r="AO86" s="222">
        <f t="shared" ca="1" si="0"/>
        <v>0</v>
      </c>
      <c r="AP86" s="218">
        <f t="shared" ca="1" si="10"/>
        <v>0</v>
      </c>
      <c r="AQ86" s="218">
        <f t="shared" ca="1" si="11"/>
        <v>0</v>
      </c>
      <c r="AR86" s="213">
        <f ca="1">IF('２個別表'!$AC86=1,1,0)</f>
        <v>0</v>
      </c>
      <c r="AS86" s="204" t="str">
        <f t="shared" ca="1" si="12"/>
        <v/>
      </c>
      <c r="AT86" s="204" t="str">
        <f t="shared" ca="1" si="13"/>
        <v/>
      </c>
      <c r="AU86" s="230" t="str">
        <f ca="1">IF($AD86=1,IF($AQ86=1,ROUNDDOWN('２個別表'!$BX86-'２個別表'!$BZ86-'２個別表'!$CC86-'２個別表'!$CD86-'２個別表'!$CE86-'２個別表'!$CF86,0),""),"")</f>
        <v/>
      </c>
      <c r="AV86" s="391">
        <f t="shared" ca="1" si="14"/>
        <v>0</v>
      </c>
      <c r="AW86" s="401" t="str">
        <f t="shared" ca="1" si="15"/>
        <v>-</v>
      </c>
      <c r="AX86" s="228">
        <f ca="1">IF($AD86=2,IF('２個別表'!$BS86=1,1,0),0)</f>
        <v>0</v>
      </c>
      <c r="AY86" s="213" t="str">
        <f t="shared" ca="1" si="16"/>
        <v/>
      </c>
      <c r="AZ86" s="409" t="str">
        <f ca="1">IF(AND($AD86=2,$AX86=1),'２個別表'!$BX86-('２個別表'!$BZ86+'２個別表'!$CC86+'２個別表'!$CD86+'２個別表'!$CE86+'２個別表'!$CF86),"")</f>
        <v/>
      </c>
      <c r="BA86" s="228">
        <f ca="1">IF($AD86=2,IF('２個別表'!$BS86&lt;&gt;1,1,0),0)</f>
        <v>0</v>
      </c>
      <c r="BB86" s="404">
        <f t="shared" ca="1" si="17"/>
        <v>0</v>
      </c>
      <c r="BC86" s="207" t="str">
        <f ca="1">IF(AND($AD86=2,$BA86=1),'２個別表'!$BT86,"")</f>
        <v/>
      </c>
      <c r="BD86" s="207" t="str">
        <f t="shared" ca="1" si="18"/>
        <v/>
      </c>
      <c r="BE86" s="207" t="str">
        <f ca="1">IF(AND($AD86=2,$BA86=1),'２個別表'!$BW86-('２個別表'!$BZ86+'２個別表'!$CC86+'２個別表'!$CD86+'２個別表'!$CE86+'２個別表'!$CF86),"")</f>
        <v/>
      </c>
      <c r="BF86" s="207" t="str">
        <f ca="1">IF(AND($AD86=2,$BA86=1),'２個別表'!$CC86+'２個別表'!$CD86,"")</f>
        <v/>
      </c>
      <c r="BG86" s="406" t="str">
        <f ca="1">IF($BB86=1,IF(SUM('２個別表'!$BY86,'２個別表'!$CF86*0.5)&lt;='２個別表'!$BX86*0.5,"〇","×"),"")</f>
        <v/>
      </c>
      <c r="BH86" s="405">
        <f t="shared" ca="1" si="19"/>
        <v>0</v>
      </c>
      <c r="BI86" s="229" t="str">
        <f ca="1">IF($AD86=2,IF($AX86=1,IF('２個別表'!$AO86=23,"〇","×"),IF(OR('２個別表'!$AO86&lt;19,'２個別表'!$AO86&gt;23),"",IF($BH86&lt;='２個別表'!$BT86,"〇","×"))),"-")</f>
        <v>-</v>
      </c>
      <c r="BJ86" s="414" t="str">
        <f t="shared" ca="1" si="20"/>
        <v>-</v>
      </c>
      <c r="BK86" s="228">
        <f t="shared" ca="1" si="21"/>
        <v>0</v>
      </c>
      <c r="BL86" s="229" t="str">
        <f ca="1">IF($AD86=3,IF(1&lt;='２個別表'!$F86,IF('２個別表'!$W86=1,"〇","×"),""),"")</f>
        <v/>
      </c>
      <c r="BM86" s="209" t="str">
        <f ca="1">IF(AD86=3,IF(AND(OR('２個別表'!BF86="附帯施設",AND(1&lt;='２個別表'!AO86,'２個別表'!AO86&lt;=3)),'２個別表'!BM86&lt;&gt;"",'２個別表'!BN86&lt;&gt;""),1,IF(AND(OR('２個別表'!BF86="附帯施設",AND(1&lt;='２個別表'!AO86,'２個別表'!AO86&lt;=3)),OR('２個別表'!BM86="",'２個別表'!BN86="")),"×",0)),"")</f>
        <v/>
      </c>
      <c r="BN86" s="229" t="str">
        <f ca="1">IF($AD86=3,IF('２個別表'!$BX86&gt;=500000,"〇","×"),"")</f>
        <v/>
      </c>
      <c r="BO86" s="204" t="str">
        <f ca="1">IF(AD86=3,'２個別表'!BY86,"")</f>
        <v/>
      </c>
      <c r="BP86" s="204" t="str">
        <f ca="1">IF(AD86=3,IF(COUNTIF('２個別表'!$Z$11:'２個別表'!Z86,'２個別表'!Z86)=1,BO86,SUMIF('２個別表'!$Z$11:$Z$510,'２個別表'!Z86,$BO$11:$BO$239)),"")</f>
        <v/>
      </c>
      <c r="BQ86" s="213" t="str">
        <f t="shared" ca="1" si="33"/>
        <v/>
      </c>
      <c r="BR86" s="207" t="str">
        <f t="shared" ca="1" si="23"/>
        <v/>
      </c>
      <c r="BS86" s="483" t="str">
        <f ca="1">IF($AD86=3,'２個別表'!$BX86-('２個別表'!$BZ86+'２個別表'!$CC86+'２個別表'!$CD86+'２個別表'!$CE86+'２個別表'!$CF86),"")</f>
        <v/>
      </c>
      <c r="BT86" s="486">
        <f t="shared" ca="1" si="34"/>
        <v>0</v>
      </c>
      <c r="BU86" s="480" t="str">
        <f t="shared" ca="1" si="24"/>
        <v/>
      </c>
    </row>
    <row r="87" spans="1:73">
      <c r="A87" s="770" t="str">
        <f t="shared" ca="1" si="29"/>
        <v>石川県</v>
      </c>
      <c r="B87" s="773">
        <f ca="1">'２個別表'!Q87</f>
        <v>77</v>
      </c>
      <c r="C87" s="774" t="str">
        <f>'２個別表'!$R87</f>
        <v>石川県</v>
      </c>
      <c r="D87" s="774" t="str">
        <f ca="1">'２個別表'!$S87</f>
        <v/>
      </c>
      <c r="E87" s="774" t="str">
        <f ca="1">'２個別表'!$T87</f>
        <v/>
      </c>
      <c r="F87" s="719" t="str">
        <f ca="1">'２個別表'!$W87</f>
        <v/>
      </c>
      <c r="G87" s="719" t="str">
        <f ca="1">IF($F87=1,IF(SUMIF('（様式１号）１総括表'!$B$16:$B$25,A87,'（様式１号）１総括表'!$A$16:$A$25)&gt;0,"〇","✕"),"-")</f>
        <v>-</v>
      </c>
      <c r="H87" s="716" t="str">
        <f ca="1">IF('２個別表'!$Y87=1,IF('２個別表'!$AC87=1,"〇","×"),IF(AND(2&lt;='２個別表'!$AC87,'２個別表'!$AC87&lt;=5),"〇","×"))</f>
        <v>×</v>
      </c>
      <c r="I87" s="716" t="str">
        <f t="shared" ca="1" si="30"/>
        <v>×</v>
      </c>
      <c r="J87" s="207" t="str">
        <f ca="1">'２個別表'!$Z87</f>
        <v/>
      </c>
      <c r="K87" s="207">
        <f ca="1">'２個別表'!$AK87</f>
        <v>0</v>
      </c>
      <c r="L87" s="207" t="str">
        <f ca="1">IF('２個別表'!$AL87=1,1,"")</f>
        <v/>
      </c>
      <c r="M87" s="207" t="str">
        <f ca="1">IF('２個別表'!$AL87="","",IF('２個別表'!$AL87=1,IF(OR('２個別表'!$AM87=1,'２個別表'!$AN87=1),"〇","×")))</f>
        <v/>
      </c>
      <c r="N87" s="204" t="str">
        <f ca="1">'２個別表'!AT87</f>
        <v/>
      </c>
      <c r="O87" s="220" t="str">
        <f ca="1">IF(1&lt;='２個別表'!$F87,IF(AND(1&lt;='２個別表'!$AO87,'２個別表'!$AO87&lt;=3),1,0),"")</f>
        <v/>
      </c>
      <c r="P87" s="229">
        <f ca="1">IF($O87=1,IF(AND('２個別表'!$BF87&lt;&gt;"",AND('２個別表'!$BI87&lt;&gt;1,'２個別表'!$BJ87)),0,1),0)</f>
        <v>0</v>
      </c>
      <c r="Q87" s="220">
        <f ca="1">IF('２個別表'!$BF87&lt;&gt;"",1,0)</f>
        <v>0</v>
      </c>
      <c r="R87" s="220" t="str">
        <f ca="1">IF($Q87=1,IF('２個別表'!$BI87=1,1,0),"")</f>
        <v/>
      </c>
      <c r="S87" s="220" t="str">
        <f ca="1">IF($R87=1,IF('２個別表'!$BJ87&lt;&gt;"","〇","×"),"")</f>
        <v/>
      </c>
      <c r="T87" s="220" t="str">
        <f t="shared" ca="1" si="3"/>
        <v/>
      </c>
      <c r="U87" s="381">
        <f ca="1">IF('２個別表'!$BH87&gt;0,'２個別表'!$BH87,0)</f>
        <v>0</v>
      </c>
      <c r="V87" s="220">
        <f ca="1">IF('２個別表'!$BJ87&lt;&gt;"",1,0)</f>
        <v>0</v>
      </c>
      <c r="W87" s="206">
        <f ca="1">IF(AND($Q87=1,$V87=1),'２個別表'!$CF87,0)</f>
        <v>0</v>
      </c>
      <c r="X87" s="219">
        <f t="shared" ca="1" si="31"/>
        <v>0</v>
      </c>
      <c r="Y87" s="220" t="str">
        <f ca="1">IF(1&lt;='２個別表'!$F87,'２個別表'!$BV87,"")</f>
        <v/>
      </c>
      <c r="Z87" s="220">
        <f ca="1">IF(1&lt;='２個別表'!$F87,'２個別表'!$CG87,0)</f>
        <v>0</v>
      </c>
      <c r="AA87" s="220">
        <f ca="1">IF(OR(0&lt;'２個別表'!$BZ87,0&lt;SUM('２個別表'!$CC87:$CD87)),1,0)</f>
        <v>1</v>
      </c>
      <c r="AB87" s="207">
        <f ca="1">IF(1&lt;='２個別表'!$F87,'２個別表'!$BX87,0)</f>
        <v>0</v>
      </c>
      <c r="AC87" s="207" t="str">
        <f ca="1">IF('２個別表'!$BX87&gt;0,IF(AND('２個別表'!$BV87=1,'２個別表'!$CG87="控除不可"),'２個別表'!$BX87,IF(AND('２個別表'!$BV87=1,'２個別表'!$CG87="80%控除対象"),ROUNDUP('２個別表'!$BX87*102/110,0),IF(AND('２個別表'!$BV87=1,'２個別表'!$CG87="全額控除"),ROUNDUP('２個別表'!$BX87*100/110,0),IF(OR('２個別表'!$BV87=2,'２個別表'!$BV87=3),'２個別表'!$BX87,'２個別表'!$BX87)))),"")</f>
        <v/>
      </c>
      <c r="AD87" s="221" t="str">
        <f ca="1">IF('２個別表'!$W87=1,3,IF(AND('２個別表'!$W87=2,AND(19&lt;='２個別表'!$AO87,'２個別表'!$AO87&lt;=23)),2,IF(AND('２個別表'!$W87=2,OR(AND(1&lt;='２個別表'!$AO87,'２個別表'!$AO87&lt;=18),AND(24&lt;='２個別表'!$AO87,'２個別表'!$AO87&lt;=25))),1,"判定不能")))</f>
        <v>判定不能</v>
      </c>
      <c r="AE87" s="228">
        <f t="shared" ca="1" si="5"/>
        <v>0</v>
      </c>
      <c r="AF87" s="204" t="str">
        <f t="shared" ca="1" si="6"/>
        <v/>
      </c>
      <c r="AG87" s="207" t="str">
        <f ca="1">IF(AND($AD87=1,$U87&gt;0,$V87=1),ROUNDDOWN($AC87*1/2-'２個別表'!$CF87*1/2,0),"")</f>
        <v/>
      </c>
      <c r="AH87" s="207" t="str">
        <f t="shared" ca="1" si="32"/>
        <v/>
      </c>
      <c r="AI87" s="230" t="str">
        <f ca="1">IF(AND($AD87=1,$Q87=1),IF($AB87&gt;0,'２個別表'!$BX87-'２個別表'!$BZ87-'２個別表'!$CF87-'２個別表'!$CC87-'２個別表'!$CD87-'２個別表'!$CE87,0),"")</f>
        <v/>
      </c>
      <c r="AJ87" s="222">
        <f t="shared" ca="1" si="8"/>
        <v>0</v>
      </c>
      <c r="AK87" s="218" t="str">
        <f ca="1">IF($AD87=1,IF('２個別表'!$AQ87=1,1,IF('２個別表'!AQ87="","",)),"")</f>
        <v/>
      </c>
      <c r="AL87" s="207" t="str">
        <f ca="1">IF($AJ87=1,IF($AK87=1,'２個別表'!BU87,""),"")</f>
        <v/>
      </c>
      <c r="AM87" s="204" t="str">
        <f t="shared" ca="1" si="9"/>
        <v/>
      </c>
      <c r="AN87" s="223" t="str">
        <f ca="1">IF($AJ87=1,IF($AK87=1,ROUNDDOWN('２個別表'!$BX87-'２個別表'!$BZ87-'２個別表'!$CC87-'２個別表'!$CD87-'２個別表'!$CE87-'２個別表'!$CF87,0),""),"")</f>
        <v/>
      </c>
      <c r="AO87" s="222">
        <f t="shared" ca="1" si="0"/>
        <v>0</v>
      </c>
      <c r="AP87" s="218">
        <f t="shared" ca="1" si="10"/>
        <v>0</v>
      </c>
      <c r="AQ87" s="218">
        <f t="shared" ca="1" si="11"/>
        <v>0</v>
      </c>
      <c r="AR87" s="213">
        <f ca="1">IF('２個別表'!$AC87=1,1,0)</f>
        <v>0</v>
      </c>
      <c r="AS87" s="204" t="str">
        <f t="shared" ca="1" si="12"/>
        <v/>
      </c>
      <c r="AT87" s="204" t="str">
        <f t="shared" ca="1" si="13"/>
        <v/>
      </c>
      <c r="AU87" s="230" t="str">
        <f ca="1">IF($AD87=1,IF($AQ87=1,ROUNDDOWN('２個別表'!$BX87-'２個別表'!$BZ87-'２個別表'!$CC87-'２個別表'!$CD87-'２個別表'!$CE87-'２個別表'!$CF87,0),""),"")</f>
        <v/>
      </c>
      <c r="AV87" s="391">
        <f t="shared" ca="1" si="14"/>
        <v>0</v>
      </c>
      <c r="AW87" s="401" t="str">
        <f t="shared" ca="1" si="15"/>
        <v>-</v>
      </c>
      <c r="AX87" s="228">
        <f ca="1">IF($AD87=2,IF('２個別表'!$BS87=1,1,0),0)</f>
        <v>0</v>
      </c>
      <c r="AY87" s="213" t="str">
        <f t="shared" ca="1" si="16"/>
        <v/>
      </c>
      <c r="AZ87" s="409" t="str">
        <f ca="1">IF(AND($AD87=2,$AX87=1),'２個別表'!$BX87-('２個別表'!$BZ87+'２個別表'!$CC87+'２個別表'!$CD87+'２個別表'!$CE87+'２個別表'!$CF87),"")</f>
        <v/>
      </c>
      <c r="BA87" s="228">
        <f ca="1">IF($AD87=2,IF('２個別表'!$BS87&lt;&gt;1,1,0),0)</f>
        <v>0</v>
      </c>
      <c r="BB87" s="404">
        <f t="shared" ca="1" si="17"/>
        <v>0</v>
      </c>
      <c r="BC87" s="207" t="str">
        <f ca="1">IF(AND($AD87=2,$BA87=1),'２個別表'!$BT87,"")</f>
        <v/>
      </c>
      <c r="BD87" s="207" t="str">
        <f t="shared" ca="1" si="18"/>
        <v/>
      </c>
      <c r="BE87" s="207" t="str">
        <f ca="1">IF(AND($AD87=2,$BA87=1),'２個別表'!$BW87-('２個別表'!$BZ87+'２個別表'!$CC87+'２個別表'!$CD87+'２個別表'!$CE87+'２個別表'!$CF87),"")</f>
        <v/>
      </c>
      <c r="BF87" s="207" t="str">
        <f ca="1">IF(AND($AD87=2,$BA87=1),'２個別表'!$CC87+'２個別表'!$CD87,"")</f>
        <v/>
      </c>
      <c r="BG87" s="406" t="str">
        <f ca="1">IF($BB87=1,IF(SUM('２個別表'!$BY87,'２個別表'!$CF87*0.5)&lt;='２個別表'!$BX87*0.5,"〇","×"),"")</f>
        <v/>
      </c>
      <c r="BH87" s="405">
        <f t="shared" ca="1" si="19"/>
        <v>0</v>
      </c>
      <c r="BI87" s="229" t="str">
        <f ca="1">IF($AD87=2,IF($AX87=1,IF('２個別表'!$AO87=23,"〇","×"),IF(OR('２個別表'!$AO87&lt;19,'２個別表'!$AO87&gt;23),"",IF($BH87&lt;='２個別表'!$BT87,"〇","×"))),"-")</f>
        <v>-</v>
      </c>
      <c r="BJ87" s="414" t="str">
        <f t="shared" ca="1" si="20"/>
        <v>-</v>
      </c>
      <c r="BK87" s="228">
        <f t="shared" ca="1" si="21"/>
        <v>0</v>
      </c>
      <c r="BL87" s="229" t="str">
        <f ca="1">IF($AD87=3,IF(1&lt;='２個別表'!$F87,IF('２個別表'!$W87=1,"〇","×"),""),"")</f>
        <v/>
      </c>
      <c r="BM87" s="209" t="str">
        <f ca="1">IF(AD87=3,IF(AND(OR('２個別表'!BF87="附帯施設",AND(1&lt;='２個別表'!AO87,'２個別表'!AO87&lt;=3)),'２個別表'!BM87&lt;&gt;"",'２個別表'!BN87&lt;&gt;""),1,IF(AND(OR('２個別表'!BF87="附帯施設",AND(1&lt;='２個別表'!AO87,'２個別表'!AO87&lt;=3)),OR('２個別表'!BM87="",'２個別表'!BN87="")),"×",0)),"")</f>
        <v/>
      </c>
      <c r="BN87" s="229" t="str">
        <f ca="1">IF($AD87=3,IF('２個別表'!$BX87&gt;=500000,"〇","×"),"")</f>
        <v/>
      </c>
      <c r="BO87" s="204" t="str">
        <f ca="1">IF(AD87=3,'２個別表'!BY87,"")</f>
        <v/>
      </c>
      <c r="BP87" s="204" t="str">
        <f ca="1">IF(AD87=3,IF(COUNTIF('２個別表'!$Z$11:'２個別表'!Z87,'２個別表'!Z87)=1,BO87,SUMIF('２個別表'!$Z$11:$Z$510,'２個別表'!Z87,$BO$11:$BO$239)),"")</f>
        <v/>
      </c>
      <c r="BQ87" s="213" t="str">
        <f t="shared" ca="1" si="33"/>
        <v/>
      </c>
      <c r="BR87" s="207" t="str">
        <f t="shared" ca="1" si="23"/>
        <v/>
      </c>
      <c r="BS87" s="483" t="str">
        <f ca="1">IF($AD87=3,'２個別表'!$BX87-('２個別表'!$BZ87+'２個別表'!$CC87+'２個別表'!$CD87+'２個別表'!$CE87+'２個別表'!$CF87),"")</f>
        <v/>
      </c>
      <c r="BT87" s="486">
        <f t="shared" ca="1" si="34"/>
        <v>0</v>
      </c>
      <c r="BU87" s="480" t="str">
        <f t="shared" ca="1" si="24"/>
        <v/>
      </c>
    </row>
    <row r="88" spans="1:73">
      <c r="A88" s="770" t="str">
        <f t="shared" ca="1" si="29"/>
        <v>石川県</v>
      </c>
      <c r="B88" s="773">
        <f ca="1">'２個別表'!Q88</f>
        <v>78</v>
      </c>
      <c r="C88" s="774" t="str">
        <f>'２個別表'!$R88</f>
        <v>石川県</v>
      </c>
      <c r="D88" s="774" t="str">
        <f ca="1">'２個別表'!$S88</f>
        <v/>
      </c>
      <c r="E88" s="774" t="str">
        <f ca="1">'２個別表'!$T88</f>
        <v/>
      </c>
      <c r="F88" s="719" t="str">
        <f ca="1">'２個別表'!$W88</f>
        <v/>
      </c>
      <c r="G88" s="719" t="str">
        <f ca="1">IF($F88=1,IF(SUMIF('（様式１号）１総括表'!$B$16:$B$25,A88,'（様式１号）１総括表'!$A$16:$A$25)&gt;0,"〇","✕"),"-")</f>
        <v>-</v>
      </c>
      <c r="H88" s="716" t="str">
        <f ca="1">IF('２個別表'!$Y88=1,IF('２個別表'!$AC88=1,"〇","×"),IF(AND(2&lt;='２個別表'!$AC88,'２個別表'!$AC88&lt;=5),"〇","×"))</f>
        <v>×</v>
      </c>
      <c r="I88" s="716" t="str">
        <f t="shared" ca="1" si="30"/>
        <v>×</v>
      </c>
      <c r="J88" s="207" t="str">
        <f ca="1">'２個別表'!$Z88</f>
        <v/>
      </c>
      <c r="K88" s="207">
        <f ca="1">'２個別表'!$AK88</f>
        <v>0</v>
      </c>
      <c r="L88" s="207" t="str">
        <f ca="1">IF('２個別表'!$AL88=1,1,"")</f>
        <v/>
      </c>
      <c r="M88" s="207" t="str">
        <f ca="1">IF('２個別表'!$AL88="","",IF('２個別表'!$AL88=1,IF(OR('２個別表'!$AM88=1,'２個別表'!$AN88=1),"〇","×")))</f>
        <v/>
      </c>
      <c r="N88" s="204" t="str">
        <f ca="1">'２個別表'!AT88</f>
        <v/>
      </c>
      <c r="O88" s="220" t="str">
        <f ca="1">IF(1&lt;='２個別表'!$F88,IF(AND(1&lt;='２個別表'!$AO88,'２個別表'!$AO88&lt;=3),1,0),"")</f>
        <v/>
      </c>
      <c r="P88" s="229">
        <f ca="1">IF($O88=1,IF(AND('２個別表'!$BF88&lt;&gt;"",AND('２個別表'!$BI88&lt;&gt;1,'２個別表'!$BJ88)),0,1),0)</f>
        <v>0</v>
      </c>
      <c r="Q88" s="220">
        <f ca="1">IF('２個別表'!$BF88&lt;&gt;"",1,0)</f>
        <v>0</v>
      </c>
      <c r="R88" s="220" t="str">
        <f ca="1">IF($Q88=1,IF('２個別表'!$BI88=1,1,0),"")</f>
        <v/>
      </c>
      <c r="S88" s="220" t="str">
        <f ca="1">IF($R88=1,IF('２個別表'!$BJ88&lt;&gt;"","〇","×"),"")</f>
        <v/>
      </c>
      <c r="T88" s="220" t="str">
        <f t="shared" ca="1" si="3"/>
        <v/>
      </c>
      <c r="U88" s="381">
        <f ca="1">IF('２個別表'!$BH88&gt;0,'２個別表'!$BH88,0)</f>
        <v>0</v>
      </c>
      <c r="V88" s="220">
        <f ca="1">IF('２個別表'!$BJ88&lt;&gt;"",1,0)</f>
        <v>0</v>
      </c>
      <c r="W88" s="206">
        <f ca="1">IF(AND($Q88=1,$V88=1),'２個別表'!$CF88,0)</f>
        <v>0</v>
      </c>
      <c r="X88" s="219">
        <f t="shared" ca="1" si="31"/>
        <v>0</v>
      </c>
      <c r="Y88" s="220" t="str">
        <f ca="1">IF(1&lt;='２個別表'!$F88,'２個別表'!$BV88,"")</f>
        <v/>
      </c>
      <c r="Z88" s="220">
        <f ca="1">IF(1&lt;='２個別表'!$F88,'２個別表'!$CG88,0)</f>
        <v>0</v>
      </c>
      <c r="AA88" s="220">
        <f ca="1">IF(OR(0&lt;'２個別表'!$BZ88,0&lt;SUM('２個別表'!$CC88:$CD88)),1,0)</f>
        <v>1</v>
      </c>
      <c r="AB88" s="207">
        <f ca="1">IF(1&lt;='２個別表'!$F88,'２個別表'!$BX88,0)</f>
        <v>0</v>
      </c>
      <c r="AC88" s="207" t="str">
        <f ca="1">IF('２個別表'!$BX88&gt;0,IF(AND('２個別表'!$BV88=1,'２個別表'!$CG88="控除不可"),'２個別表'!$BX88,IF(AND('２個別表'!$BV88=1,'２個別表'!$CG88="80%控除対象"),ROUNDUP('２個別表'!$BX88*102/110,0),IF(AND('２個別表'!$BV88=1,'２個別表'!$CG88="全額控除"),ROUNDUP('２個別表'!$BX88*100/110,0),IF(OR('２個別表'!$BV88=2,'２個別表'!$BV88=3),'２個別表'!$BX88,'２個別表'!$BX88)))),"")</f>
        <v/>
      </c>
      <c r="AD88" s="221" t="str">
        <f ca="1">IF('２個別表'!$W88=1,3,IF(AND('２個別表'!$W88=2,AND(19&lt;='２個別表'!$AO88,'２個別表'!$AO88&lt;=23)),2,IF(AND('２個別表'!$W88=2,OR(AND(1&lt;='２個別表'!$AO88,'２個別表'!$AO88&lt;=18),AND(24&lt;='２個別表'!$AO88,'２個別表'!$AO88&lt;=25))),1,"判定不能")))</f>
        <v>判定不能</v>
      </c>
      <c r="AE88" s="228">
        <f t="shared" ca="1" si="5"/>
        <v>0</v>
      </c>
      <c r="AF88" s="204" t="str">
        <f t="shared" ca="1" si="6"/>
        <v/>
      </c>
      <c r="AG88" s="207" t="str">
        <f ca="1">IF(AND($AD88=1,$U88&gt;0,$V88=1),ROUNDDOWN($AC88*1/2-'２個別表'!$CF88*1/2,0),"")</f>
        <v/>
      </c>
      <c r="AH88" s="207" t="str">
        <f t="shared" ca="1" si="32"/>
        <v/>
      </c>
      <c r="AI88" s="230" t="str">
        <f ca="1">IF(AND($AD88=1,$Q88=1),IF($AB88&gt;0,'２個別表'!$BX88-'２個別表'!$BZ88-'２個別表'!$CF88-'２個別表'!$CC88-'２個別表'!$CD88-'２個別表'!$CE88,0),"")</f>
        <v/>
      </c>
      <c r="AJ88" s="222">
        <f t="shared" ca="1" si="8"/>
        <v>0</v>
      </c>
      <c r="AK88" s="218" t="str">
        <f ca="1">IF($AD88=1,IF('２個別表'!$AQ88=1,1,IF('２個別表'!AQ88="","",)),"")</f>
        <v/>
      </c>
      <c r="AL88" s="207" t="str">
        <f ca="1">IF($AJ88=1,IF($AK88=1,'２個別表'!BU88,""),"")</f>
        <v/>
      </c>
      <c r="AM88" s="204" t="str">
        <f t="shared" ca="1" si="9"/>
        <v/>
      </c>
      <c r="AN88" s="223" t="str">
        <f ca="1">IF($AJ88=1,IF($AK88=1,ROUNDDOWN('２個別表'!$BX88-'２個別表'!$BZ88-'２個別表'!$CC88-'２個別表'!$CD88-'２個別表'!$CE88-'２個別表'!$CF88,0),""),"")</f>
        <v/>
      </c>
      <c r="AO88" s="222">
        <f t="shared" ca="1" si="0"/>
        <v>0</v>
      </c>
      <c r="AP88" s="218">
        <f t="shared" ca="1" si="10"/>
        <v>0</v>
      </c>
      <c r="AQ88" s="218">
        <f t="shared" ca="1" si="11"/>
        <v>0</v>
      </c>
      <c r="AR88" s="213">
        <f ca="1">IF('２個別表'!$AC88=1,1,0)</f>
        <v>0</v>
      </c>
      <c r="AS88" s="204" t="str">
        <f t="shared" ca="1" si="12"/>
        <v/>
      </c>
      <c r="AT88" s="204" t="str">
        <f t="shared" ca="1" si="13"/>
        <v/>
      </c>
      <c r="AU88" s="230" t="str">
        <f ca="1">IF($AD88=1,IF($AQ88=1,ROUNDDOWN('２個別表'!$BX88-'２個別表'!$BZ88-'２個別表'!$CC88-'２個別表'!$CD88-'２個別表'!$CE88-'２個別表'!$CF88,0),""),"")</f>
        <v/>
      </c>
      <c r="AV88" s="391">
        <f t="shared" ca="1" si="14"/>
        <v>0</v>
      </c>
      <c r="AW88" s="401" t="str">
        <f t="shared" ca="1" si="15"/>
        <v>-</v>
      </c>
      <c r="AX88" s="228">
        <f ca="1">IF($AD88=2,IF('２個別表'!$BS88=1,1,0),0)</f>
        <v>0</v>
      </c>
      <c r="AY88" s="213" t="str">
        <f t="shared" ca="1" si="16"/>
        <v/>
      </c>
      <c r="AZ88" s="409" t="str">
        <f ca="1">IF(AND($AD88=2,$AX88=1),'２個別表'!$BX88-('２個別表'!$BZ88+'２個別表'!$CC88+'２個別表'!$CD88+'２個別表'!$CE88+'２個別表'!$CF88),"")</f>
        <v/>
      </c>
      <c r="BA88" s="228">
        <f ca="1">IF($AD88=2,IF('２個別表'!$BS88&lt;&gt;1,1,0),0)</f>
        <v>0</v>
      </c>
      <c r="BB88" s="404">
        <f t="shared" ca="1" si="17"/>
        <v>0</v>
      </c>
      <c r="BC88" s="207" t="str">
        <f ca="1">IF(AND($AD88=2,$BA88=1),'２個別表'!$BT88,"")</f>
        <v/>
      </c>
      <c r="BD88" s="207" t="str">
        <f t="shared" ca="1" si="18"/>
        <v/>
      </c>
      <c r="BE88" s="207" t="str">
        <f ca="1">IF(AND($AD88=2,$BA88=1),'２個別表'!$BW88-('２個別表'!$BZ88+'２個別表'!$CC88+'２個別表'!$CD88+'２個別表'!$CE88+'２個別表'!$CF88),"")</f>
        <v/>
      </c>
      <c r="BF88" s="207" t="str">
        <f ca="1">IF(AND($AD88=2,$BA88=1),'２個別表'!$CC88+'２個別表'!$CD88,"")</f>
        <v/>
      </c>
      <c r="BG88" s="406" t="str">
        <f ca="1">IF($BB88=1,IF(SUM('２個別表'!$BY88,'２個別表'!$CF88*0.5)&lt;='２個別表'!$BX88*0.5,"〇","×"),"")</f>
        <v/>
      </c>
      <c r="BH88" s="405">
        <f t="shared" ca="1" si="19"/>
        <v>0</v>
      </c>
      <c r="BI88" s="229" t="str">
        <f ca="1">IF($AD88=2,IF($AX88=1,IF('２個別表'!$AO88=23,"〇","×"),IF(OR('２個別表'!$AO88&lt;19,'２個別表'!$AO88&gt;23),"",IF($BH88&lt;='２個別表'!$BT88,"〇","×"))),"-")</f>
        <v>-</v>
      </c>
      <c r="BJ88" s="414" t="str">
        <f t="shared" ca="1" si="20"/>
        <v>-</v>
      </c>
      <c r="BK88" s="228">
        <f t="shared" ca="1" si="21"/>
        <v>0</v>
      </c>
      <c r="BL88" s="229" t="str">
        <f ca="1">IF($AD88=3,IF(1&lt;='２個別表'!$F88,IF('２個別表'!$W88=1,"〇","×"),""),"")</f>
        <v/>
      </c>
      <c r="BM88" s="209" t="str">
        <f ca="1">IF(AD88=3,IF(AND(OR('２個別表'!BF88="附帯施設",AND(1&lt;='２個別表'!AO88,'２個別表'!AO88&lt;=3)),'２個別表'!BM88&lt;&gt;"",'２個別表'!BN88&lt;&gt;""),1,IF(AND(OR('２個別表'!BF88="附帯施設",AND(1&lt;='２個別表'!AO88,'２個別表'!AO88&lt;=3)),OR('２個別表'!BM88="",'２個別表'!BN88="")),"×",0)),"")</f>
        <v/>
      </c>
      <c r="BN88" s="229" t="str">
        <f ca="1">IF($AD88=3,IF('２個別表'!$BX88&gt;=500000,"〇","×"),"")</f>
        <v/>
      </c>
      <c r="BO88" s="204" t="str">
        <f ca="1">IF(AD88=3,'２個別表'!BY88,"")</f>
        <v/>
      </c>
      <c r="BP88" s="204" t="str">
        <f ca="1">IF(AD88=3,IF(COUNTIF('２個別表'!$Z$11:'２個別表'!Z88,'２個別表'!Z88)=1,BO88,SUMIF('２個別表'!$Z$11:$Z$510,'２個別表'!Z88,$BO$11:$BO$239)),"")</f>
        <v/>
      </c>
      <c r="BQ88" s="213" t="str">
        <f t="shared" ca="1" si="33"/>
        <v/>
      </c>
      <c r="BR88" s="207" t="str">
        <f t="shared" ca="1" si="23"/>
        <v/>
      </c>
      <c r="BS88" s="483" t="str">
        <f ca="1">IF($AD88=3,'２個別表'!$BX88-('２個別表'!$BZ88+'２個別表'!$CC88+'２個別表'!$CD88+'２個別表'!$CE88+'２個別表'!$CF88),"")</f>
        <v/>
      </c>
      <c r="BT88" s="486">
        <f t="shared" ca="1" si="34"/>
        <v>0</v>
      </c>
      <c r="BU88" s="480" t="str">
        <f t="shared" ca="1" si="24"/>
        <v/>
      </c>
    </row>
    <row r="89" spans="1:73">
      <c r="A89" s="770" t="str">
        <f t="shared" ca="1" si="29"/>
        <v>石川県</v>
      </c>
      <c r="B89" s="773">
        <f ca="1">'２個別表'!Q89</f>
        <v>79</v>
      </c>
      <c r="C89" s="774" t="str">
        <f>'２個別表'!$R89</f>
        <v>石川県</v>
      </c>
      <c r="D89" s="774" t="str">
        <f ca="1">'２個別表'!$S89</f>
        <v/>
      </c>
      <c r="E89" s="774" t="str">
        <f ca="1">'２個別表'!$T89</f>
        <v/>
      </c>
      <c r="F89" s="719" t="str">
        <f ca="1">'２個別表'!$W89</f>
        <v/>
      </c>
      <c r="G89" s="719" t="str">
        <f ca="1">IF($F89=1,IF(SUMIF('（様式１号）１総括表'!$B$16:$B$25,A89,'（様式１号）１総括表'!$A$16:$A$25)&gt;0,"〇","✕"),"-")</f>
        <v>-</v>
      </c>
      <c r="H89" s="716" t="str">
        <f ca="1">IF('２個別表'!$Y89=1,IF('２個別表'!$AC89=1,"〇","×"),IF(AND(2&lt;='２個別表'!$AC89,'２個別表'!$AC89&lt;=5),"〇","×"))</f>
        <v>×</v>
      </c>
      <c r="I89" s="716" t="str">
        <f t="shared" ca="1" si="30"/>
        <v>×</v>
      </c>
      <c r="J89" s="207" t="str">
        <f ca="1">'２個別表'!$Z89</f>
        <v/>
      </c>
      <c r="K89" s="207">
        <f ca="1">'２個別表'!$AK89</f>
        <v>0</v>
      </c>
      <c r="L89" s="207" t="str">
        <f ca="1">IF('２個別表'!$AL89=1,1,"")</f>
        <v/>
      </c>
      <c r="M89" s="207" t="str">
        <f ca="1">IF('２個別表'!$AL89="","",IF('２個別表'!$AL89=1,IF(OR('２個別表'!$AM89=1,'２個別表'!$AN89=1),"〇","×")))</f>
        <v/>
      </c>
      <c r="N89" s="204" t="str">
        <f ca="1">'２個別表'!AT89</f>
        <v/>
      </c>
      <c r="O89" s="220" t="str">
        <f ca="1">IF(1&lt;='２個別表'!$F89,IF(AND(1&lt;='２個別表'!$AO89,'２個別表'!$AO89&lt;=3),1,0),"")</f>
        <v/>
      </c>
      <c r="P89" s="229">
        <f ca="1">IF($O89=1,IF(AND('２個別表'!$BF89&lt;&gt;"",AND('２個別表'!$BI89&lt;&gt;1,'２個別表'!$BJ89)),0,1),0)</f>
        <v>0</v>
      </c>
      <c r="Q89" s="220">
        <f ca="1">IF('２個別表'!$BF89&lt;&gt;"",1,0)</f>
        <v>0</v>
      </c>
      <c r="R89" s="220" t="str">
        <f ca="1">IF($Q89=1,IF('２個別表'!$BI89=1,1,0),"")</f>
        <v/>
      </c>
      <c r="S89" s="220" t="str">
        <f ca="1">IF($R89=1,IF('２個別表'!$BJ89&lt;&gt;"","〇","×"),"")</f>
        <v/>
      </c>
      <c r="T89" s="220" t="str">
        <f t="shared" ca="1" si="3"/>
        <v/>
      </c>
      <c r="U89" s="381">
        <f ca="1">IF('２個別表'!$BH89&gt;0,'２個別表'!$BH89,0)</f>
        <v>0</v>
      </c>
      <c r="V89" s="220">
        <f ca="1">IF('２個別表'!$BJ89&lt;&gt;"",1,0)</f>
        <v>0</v>
      </c>
      <c r="W89" s="206">
        <f ca="1">IF(AND($Q89=1,$V89=1),'２個別表'!$CF89,0)</f>
        <v>0</v>
      </c>
      <c r="X89" s="219">
        <f t="shared" ca="1" si="31"/>
        <v>0</v>
      </c>
      <c r="Y89" s="220" t="str">
        <f ca="1">IF(1&lt;='２個別表'!$F89,'２個別表'!$BV89,"")</f>
        <v/>
      </c>
      <c r="Z89" s="220">
        <f ca="1">IF(1&lt;='２個別表'!$F89,'２個別表'!$CG89,0)</f>
        <v>0</v>
      </c>
      <c r="AA89" s="220">
        <f ca="1">IF(OR(0&lt;'２個別表'!$BZ89,0&lt;SUM('２個別表'!$CC89:$CD89)),1,0)</f>
        <v>1</v>
      </c>
      <c r="AB89" s="207">
        <f ca="1">IF(1&lt;='２個別表'!$F89,'２個別表'!$BX89,0)</f>
        <v>0</v>
      </c>
      <c r="AC89" s="207" t="str">
        <f ca="1">IF('２個別表'!$BX89&gt;0,IF(AND('２個別表'!$BV89=1,'２個別表'!$CG89="控除不可"),'２個別表'!$BX89,IF(AND('２個別表'!$BV89=1,'２個別表'!$CG89="80%控除対象"),ROUNDUP('２個別表'!$BX89*102/110,0),IF(AND('２個別表'!$BV89=1,'２個別表'!$CG89="全額控除"),ROUNDUP('２個別表'!$BX89*100/110,0),IF(OR('２個別表'!$BV89=2,'２個別表'!$BV89=3),'２個別表'!$BX89,'２個別表'!$BX89)))),"")</f>
        <v/>
      </c>
      <c r="AD89" s="221" t="str">
        <f ca="1">IF('２個別表'!$W89=1,3,IF(AND('２個別表'!$W89=2,AND(19&lt;='２個別表'!$AO89,'２個別表'!$AO89&lt;=23)),2,IF(AND('２個別表'!$W89=2,OR(AND(1&lt;='２個別表'!$AO89,'２個別表'!$AO89&lt;=18),AND(24&lt;='２個別表'!$AO89,'２個別表'!$AO89&lt;=25))),1,"判定不能")))</f>
        <v>判定不能</v>
      </c>
      <c r="AE89" s="228">
        <f t="shared" ca="1" si="5"/>
        <v>0</v>
      </c>
      <c r="AF89" s="204" t="str">
        <f t="shared" ca="1" si="6"/>
        <v/>
      </c>
      <c r="AG89" s="207" t="str">
        <f ca="1">IF(AND($AD89=1,$U89&gt;0,$V89=1),ROUNDDOWN($AC89*1/2-'２個別表'!$CF89*1/2,0),"")</f>
        <v/>
      </c>
      <c r="AH89" s="207" t="str">
        <f t="shared" ca="1" si="32"/>
        <v/>
      </c>
      <c r="AI89" s="230" t="str">
        <f ca="1">IF(AND($AD89=1,$Q89=1),IF($AB89&gt;0,'２個別表'!$BX89-'２個別表'!$BZ89-'２個別表'!$CF89-'２個別表'!$CC89-'２個別表'!$CD89-'２個別表'!$CE89,0),"")</f>
        <v/>
      </c>
      <c r="AJ89" s="222">
        <f t="shared" ca="1" si="8"/>
        <v>0</v>
      </c>
      <c r="AK89" s="218" t="str">
        <f ca="1">IF($AD89=1,IF('２個別表'!$AQ89=1,1,IF('２個別表'!AQ89="","",)),"")</f>
        <v/>
      </c>
      <c r="AL89" s="207" t="str">
        <f ca="1">IF($AJ89=1,IF($AK89=1,'２個別表'!BU89,""),"")</f>
        <v/>
      </c>
      <c r="AM89" s="204" t="str">
        <f t="shared" ca="1" si="9"/>
        <v/>
      </c>
      <c r="AN89" s="223" t="str">
        <f ca="1">IF($AJ89=1,IF($AK89=1,ROUNDDOWN('２個別表'!$BX89-'２個別表'!$BZ89-'２個別表'!$CC89-'２個別表'!$CD89-'２個別表'!$CE89-'２個別表'!$CF89,0),""),"")</f>
        <v/>
      </c>
      <c r="AO89" s="222">
        <f t="shared" ca="1" si="0"/>
        <v>0</v>
      </c>
      <c r="AP89" s="218">
        <f t="shared" ca="1" si="10"/>
        <v>0</v>
      </c>
      <c r="AQ89" s="218">
        <f t="shared" ca="1" si="11"/>
        <v>0</v>
      </c>
      <c r="AR89" s="213">
        <f ca="1">IF('２個別表'!$AC89=1,1,0)</f>
        <v>0</v>
      </c>
      <c r="AS89" s="204" t="str">
        <f t="shared" ca="1" si="12"/>
        <v/>
      </c>
      <c r="AT89" s="204" t="str">
        <f t="shared" ca="1" si="13"/>
        <v/>
      </c>
      <c r="AU89" s="230" t="str">
        <f ca="1">IF($AD89=1,IF($AQ89=1,ROUNDDOWN('２個別表'!$BX89-'２個別表'!$BZ89-'２個別表'!$CC89-'２個別表'!$CD89-'２個別表'!$CE89-'２個別表'!$CF89,0),""),"")</f>
        <v/>
      </c>
      <c r="AV89" s="391">
        <f t="shared" ca="1" si="14"/>
        <v>0</v>
      </c>
      <c r="AW89" s="401" t="str">
        <f t="shared" ca="1" si="15"/>
        <v>-</v>
      </c>
      <c r="AX89" s="228">
        <f ca="1">IF($AD89=2,IF('２個別表'!$BS89=1,1,0),0)</f>
        <v>0</v>
      </c>
      <c r="AY89" s="213" t="str">
        <f t="shared" ca="1" si="16"/>
        <v/>
      </c>
      <c r="AZ89" s="409" t="str">
        <f ca="1">IF(AND($AD89=2,$AX89=1),'２個別表'!$BX89-('２個別表'!$BZ89+'２個別表'!$CC89+'２個別表'!$CD89+'２個別表'!$CE89+'２個別表'!$CF89),"")</f>
        <v/>
      </c>
      <c r="BA89" s="228">
        <f ca="1">IF($AD89=2,IF('２個別表'!$BS89&lt;&gt;1,1,0),0)</f>
        <v>0</v>
      </c>
      <c r="BB89" s="404">
        <f t="shared" ca="1" si="17"/>
        <v>0</v>
      </c>
      <c r="BC89" s="207" t="str">
        <f ca="1">IF(AND($AD89=2,$BA89=1),'２個別表'!$BT89,"")</f>
        <v/>
      </c>
      <c r="BD89" s="207" t="str">
        <f t="shared" ca="1" si="18"/>
        <v/>
      </c>
      <c r="BE89" s="207" t="str">
        <f ca="1">IF(AND($AD89=2,$BA89=1),'２個別表'!$BW89-('２個別表'!$BZ89+'２個別表'!$CC89+'２個別表'!$CD89+'２個別表'!$CE89+'２個別表'!$CF89),"")</f>
        <v/>
      </c>
      <c r="BF89" s="207" t="str">
        <f ca="1">IF(AND($AD89=2,$BA89=1),'２個別表'!$CC89+'２個別表'!$CD89,"")</f>
        <v/>
      </c>
      <c r="BG89" s="406" t="str">
        <f ca="1">IF($BB89=1,IF(SUM('２個別表'!$BY89,'２個別表'!$CF89*0.5)&lt;='２個別表'!$BX89*0.5,"〇","×"),"")</f>
        <v/>
      </c>
      <c r="BH89" s="405">
        <f t="shared" ca="1" si="19"/>
        <v>0</v>
      </c>
      <c r="BI89" s="229" t="str">
        <f ca="1">IF($AD89=2,IF($AX89=1,IF('２個別表'!$AO89=23,"〇","×"),IF(OR('２個別表'!$AO89&lt;19,'２個別表'!$AO89&gt;23),"",IF($BH89&lt;='２個別表'!$BT89,"〇","×"))),"-")</f>
        <v>-</v>
      </c>
      <c r="BJ89" s="414" t="str">
        <f t="shared" ca="1" si="20"/>
        <v>-</v>
      </c>
      <c r="BK89" s="228">
        <f t="shared" ca="1" si="21"/>
        <v>0</v>
      </c>
      <c r="BL89" s="229" t="str">
        <f ca="1">IF($AD89=3,IF(1&lt;='２個別表'!$F89,IF('２個別表'!$W89=1,"〇","×"),""),"")</f>
        <v/>
      </c>
      <c r="BM89" s="209" t="str">
        <f ca="1">IF(AD89=3,IF(AND(OR('２個別表'!BF89="附帯施設",AND(1&lt;='２個別表'!AO89,'２個別表'!AO89&lt;=3)),'２個別表'!BM89&lt;&gt;"",'２個別表'!BN89&lt;&gt;""),1,IF(AND(OR('２個別表'!BF89="附帯施設",AND(1&lt;='２個別表'!AO89,'２個別表'!AO89&lt;=3)),OR('２個別表'!BM89="",'２個別表'!BN89="")),"×",0)),"")</f>
        <v/>
      </c>
      <c r="BN89" s="229" t="str">
        <f ca="1">IF($AD89=3,IF('２個別表'!$BX89&gt;=500000,"〇","×"),"")</f>
        <v/>
      </c>
      <c r="BO89" s="204" t="str">
        <f ca="1">IF(AD89=3,'２個別表'!BY89,"")</f>
        <v/>
      </c>
      <c r="BP89" s="204" t="str">
        <f ca="1">IF(AD89=3,IF(COUNTIF('２個別表'!$Z$11:'２個別表'!Z89,'２個別表'!Z89)=1,BO89,SUMIF('２個別表'!$Z$11:$Z$510,'２個別表'!Z89,$BO$11:$BO$239)),"")</f>
        <v/>
      </c>
      <c r="BQ89" s="213" t="str">
        <f t="shared" ca="1" si="33"/>
        <v/>
      </c>
      <c r="BR89" s="207" t="str">
        <f t="shared" ca="1" si="23"/>
        <v/>
      </c>
      <c r="BS89" s="483" t="str">
        <f ca="1">IF($AD89=3,'２個別表'!$BX89-('２個別表'!$BZ89+'２個別表'!$CC89+'２個別表'!$CD89+'２個別表'!$CE89+'２個別表'!$CF89),"")</f>
        <v/>
      </c>
      <c r="BT89" s="486">
        <f t="shared" ca="1" si="34"/>
        <v>0</v>
      </c>
      <c r="BU89" s="480" t="str">
        <f t="shared" ca="1" si="24"/>
        <v/>
      </c>
    </row>
    <row r="90" spans="1:73">
      <c r="A90" s="770" t="str">
        <f t="shared" ca="1" si="29"/>
        <v>石川県</v>
      </c>
      <c r="B90" s="773">
        <f ca="1">'２個別表'!Q90</f>
        <v>80</v>
      </c>
      <c r="C90" s="774" t="str">
        <f>'２個別表'!$R90</f>
        <v>石川県</v>
      </c>
      <c r="D90" s="774" t="str">
        <f ca="1">'２個別表'!$S90</f>
        <v/>
      </c>
      <c r="E90" s="774" t="str">
        <f ca="1">'２個別表'!$T90</f>
        <v/>
      </c>
      <c r="F90" s="719" t="str">
        <f ca="1">'２個別表'!$W90</f>
        <v/>
      </c>
      <c r="G90" s="719" t="str">
        <f ca="1">IF($F90=1,IF(SUMIF('（様式１号）１総括表'!$B$16:$B$25,A90,'（様式１号）１総括表'!$A$16:$A$25)&gt;0,"〇","✕"),"-")</f>
        <v>-</v>
      </c>
      <c r="H90" s="716" t="str">
        <f ca="1">IF('２個別表'!$Y90=1,IF('２個別表'!$AC90=1,"〇","×"),IF(AND(2&lt;='２個別表'!$AC90,'２個別表'!$AC90&lt;=5),"〇","×"))</f>
        <v>×</v>
      </c>
      <c r="I90" s="716" t="str">
        <f t="shared" ca="1" si="30"/>
        <v>×</v>
      </c>
      <c r="J90" s="207" t="str">
        <f ca="1">'２個別表'!$Z90</f>
        <v/>
      </c>
      <c r="K90" s="207">
        <f ca="1">'２個別表'!$AK90</f>
        <v>0</v>
      </c>
      <c r="L90" s="207" t="str">
        <f ca="1">IF('２個別表'!$AL90=1,1,"")</f>
        <v/>
      </c>
      <c r="M90" s="207" t="str">
        <f ca="1">IF('２個別表'!$AL90="","",IF('２個別表'!$AL90=1,IF(OR('２個別表'!$AM90=1,'２個別表'!$AN90=1),"〇","×")))</f>
        <v/>
      </c>
      <c r="N90" s="204" t="str">
        <f ca="1">'２個別表'!AT90</f>
        <v/>
      </c>
      <c r="O90" s="220" t="str">
        <f ca="1">IF(1&lt;='２個別表'!$F90,IF(AND(1&lt;='２個別表'!$AO90,'２個別表'!$AO90&lt;=3),1,0),"")</f>
        <v/>
      </c>
      <c r="P90" s="229">
        <f ca="1">IF($O90=1,IF(AND('２個別表'!$BF90&lt;&gt;"",AND('２個別表'!$BI90&lt;&gt;1,'２個別表'!$BJ90)),0,1),0)</f>
        <v>0</v>
      </c>
      <c r="Q90" s="220">
        <f ca="1">IF('２個別表'!$BF90&lt;&gt;"",1,0)</f>
        <v>0</v>
      </c>
      <c r="R90" s="220" t="str">
        <f ca="1">IF($Q90=1,IF('２個別表'!$BI90=1,1,0),"")</f>
        <v/>
      </c>
      <c r="S90" s="220" t="str">
        <f ca="1">IF($R90=1,IF('２個別表'!$BJ90&lt;&gt;"","〇","×"),"")</f>
        <v/>
      </c>
      <c r="T90" s="220" t="str">
        <f t="shared" ca="1" si="3"/>
        <v/>
      </c>
      <c r="U90" s="381">
        <f ca="1">IF('２個別表'!$BH90&gt;0,'２個別表'!$BH90,0)</f>
        <v>0</v>
      </c>
      <c r="V90" s="220">
        <f ca="1">IF('２個別表'!$BJ90&lt;&gt;"",1,0)</f>
        <v>0</v>
      </c>
      <c r="W90" s="206">
        <f ca="1">IF(AND($Q90=1,$V90=1),'２個別表'!$CF90,0)</f>
        <v>0</v>
      </c>
      <c r="X90" s="219">
        <f t="shared" ca="1" si="31"/>
        <v>0</v>
      </c>
      <c r="Y90" s="220" t="str">
        <f ca="1">IF(1&lt;='２個別表'!$F90,'２個別表'!$BV90,"")</f>
        <v/>
      </c>
      <c r="Z90" s="220">
        <f ca="1">IF(1&lt;='２個別表'!$F90,'２個別表'!$CG90,0)</f>
        <v>0</v>
      </c>
      <c r="AA90" s="220">
        <f ca="1">IF(OR(0&lt;'２個別表'!$BZ90,0&lt;SUM('２個別表'!$CC90:$CD90)),1,0)</f>
        <v>1</v>
      </c>
      <c r="AB90" s="207">
        <f ca="1">IF(1&lt;='２個別表'!$F90,'２個別表'!$BX90,0)</f>
        <v>0</v>
      </c>
      <c r="AC90" s="207" t="str">
        <f ca="1">IF('２個別表'!$BX90&gt;0,IF(AND('２個別表'!$BV90=1,'２個別表'!$CG90="控除不可"),'２個別表'!$BX90,IF(AND('２個別表'!$BV90=1,'２個別表'!$CG90="80%控除対象"),ROUNDUP('２個別表'!$BX90*102/110,0),IF(AND('２個別表'!$BV90=1,'２個別表'!$CG90="全額控除"),ROUNDUP('２個別表'!$BX90*100/110,0),IF(OR('２個別表'!$BV90=2,'２個別表'!$BV90=3),'２個別表'!$BX90,'２個別表'!$BX90)))),"")</f>
        <v/>
      </c>
      <c r="AD90" s="221" t="str">
        <f ca="1">IF('２個別表'!$W90=1,3,IF(AND('２個別表'!$W90=2,AND(19&lt;='２個別表'!$AO90,'２個別表'!$AO90&lt;=23)),2,IF(AND('２個別表'!$W90=2,OR(AND(1&lt;='２個別表'!$AO90,'２個別表'!$AO90&lt;=18),AND(24&lt;='２個別表'!$AO90,'２個別表'!$AO90&lt;=25))),1,"判定不能")))</f>
        <v>判定不能</v>
      </c>
      <c r="AE90" s="228">
        <f t="shared" ca="1" si="5"/>
        <v>0</v>
      </c>
      <c r="AF90" s="204" t="str">
        <f t="shared" ca="1" si="6"/>
        <v/>
      </c>
      <c r="AG90" s="207" t="str">
        <f ca="1">IF(AND($AD90=1,$U90&gt;0,$V90=1),ROUNDDOWN($AC90*1/2-'２個別表'!$CF90*1/2,0),"")</f>
        <v/>
      </c>
      <c r="AH90" s="207" t="str">
        <f t="shared" ca="1" si="32"/>
        <v/>
      </c>
      <c r="AI90" s="230" t="str">
        <f ca="1">IF(AND($AD90=1,$Q90=1),IF($AB90&gt;0,'２個別表'!$BX90-'２個別表'!$BZ90-'２個別表'!$CF90-'２個別表'!$CC90-'２個別表'!$CD90-'２個別表'!$CE90,0),"")</f>
        <v/>
      </c>
      <c r="AJ90" s="222">
        <f t="shared" ca="1" si="8"/>
        <v>0</v>
      </c>
      <c r="AK90" s="218" t="str">
        <f ca="1">IF($AD90=1,IF('２個別表'!$AQ90=1,1,IF('２個別表'!AQ90="","",)),"")</f>
        <v/>
      </c>
      <c r="AL90" s="207" t="str">
        <f ca="1">IF($AJ90=1,IF($AK90=1,'２個別表'!BU90,""),"")</f>
        <v/>
      </c>
      <c r="AM90" s="204" t="str">
        <f t="shared" ca="1" si="9"/>
        <v/>
      </c>
      <c r="AN90" s="223" t="str">
        <f ca="1">IF($AJ90=1,IF($AK90=1,ROUNDDOWN('２個別表'!$BX90-'２個別表'!$BZ90-'２個別表'!$CC90-'２個別表'!$CD90-'２個別表'!$CE90-'２個別表'!$CF90,0),""),"")</f>
        <v/>
      </c>
      <c r="AO90" s="222">
        <f t="shared" ca="1" si="0"/>
        <v>0</v>
      </c>
      <c r="AP90" s="218">
        <f t="shared" ca="1" si="10"/>
        <v>0</v>
      </c>
      <c r="AQ90" s="218">
        <f t="shared" ca="1" si="11"/>
        <v>0</v>
      </c>
      <c r="AR90" s="213">
        <f ca="1">IF('２個別表'!$AC90=1,1,0)</f>
        <v>0</v>
      </c>
      <c r="AS90" s="204" t="str">
        <f t="shared" ca="1" si="12"/>
        <v/>
      </c>
      <c r="AT90" s="204" t="str">
        <f t="shared" ca="1" si="13"/>
        <v/>
      </c>
      <c r="AU90" s="230" t="str">
        <f ca="1">IF($AD90=1,IF($AQ90=1,ROUNDDOWN('２個別表'!$BX90-'２個別表'!$BZ90-'２個別表'!$CC90-'２個別表'!$CD90-'２個別表'!$CE90-'２個別表'!$CF90,0),""),"")</f>
        <v/>
      </c>
      <c r="AV90" s="391">
        <f t="shared" ca="1" si="14"/>
        <v>0</v>
      </c>
      <c r="AW90" s="401" t="str">
        <f t="shared" ca="1" si="15"/>
        <v>-</v>
      </c>
      <c r="AX90" s="228">
        <f ca="1">IF($AD90=2,IF('２個別表'!$BS90=1,1,0),0)</f>
        <v>0</v>
      </c>
      <c r="AY90" s="213" t="str">
        <f t="shared" ca="1" si="16"/>
        <v/>
      </c>
      <c r="AZ90" s="409" t="str">
        <f ca="1">IF(AND($AD90=2,$AX90=1),'２個別表'!$BX90-('２個別表'!$BZ90+'２個別表'!$CC90+'２個別表'!$CD90+'２個別表'!$CE90+'２個別表'!$CF90),"")</f>
        <v/>
      </c>
      <c r="BA90" s="228">
        <f ca="1">IF($AD90=2,IF('２個別表'!$BS90&lt;&gt;1,1,0),0)</f>
        <v>0</v>
      </c>
      <c r="BB90" s="404">
        <f t="shared" ca="1" si="17"/>
        <v>0</v>
      </c>
      <c r="BC90" s="207" t="str">
        <f ca="1">IF(AND($AD90=2,$BA90=1),'２個別表'!$BT90,"")</f>
        <v/>
      </c>
      <c r="BD90" s="207" t="str">
        <f t="shared" ca="1" si="18"/>
        <v/>
      </c>
      <c r="BE90" s="207" t="str">
        <f ca="1">IF(AND($AD90=2,$BA90=1),'２個別表'!$BW90-('２個別表'!$BZ90+'２個別表'!$CC90+'２個別表'!$CD90+'２個別表'!$CE90+'２個別表'!$CF90),"")</f>
        <v/>
      </c>
      <c r="BF90" s="207" t="str">
        <f ca="1">IF(AND($AD90=2,$BA90=1),'２個別表'!$CC90+'２個別表'!$CD90,"")</f>
        <v/>
      </c>
      <c r="BG90" s="406" t="str">
        <f ca="1">IF($BB90=1,IF(SUM('２個別表'!$BY90,'２個別表'!$CF90*0.5)&lt;='２個別表'!$BX90*0.5,"〇","×"),"")</f>
        <v/>
      </c>
      <c r="BH90" s="405">
        <f t="shared" ca="1" si="19"/>
        <v>0</v>
      </c>
      <c r="BI90" s="229" t="str">
        <f ca="1">IF($AD90=2,IF($AX90=1,IF('２個別表'!$AO90=23,"〇","×"),IF(OR('２個別表'!$AO90&lt;19,'２個別表'!$AO90&gt;23),"",IF($BH90&lt;='２個別表'!$BT90,"〇","×"))),"-")</f>
        <v>-</v>
      </c>
      <c r="BJ90" s="414" t="str">
        <f t="shared" ca="1" si="20"/>
        <v>-</v>
      </c>
      <c r="BK90" s="228">
        <f t="shared" ca="1" si="21"/>
        <v>0</v>
      </c>
      <c r="BL90" s="229" t="str">
        <f ca="1">IF($AD90=3,IF(1&lt;='２個別表'!$F90,IF('２個別表'!$W90=1,"〇","×"),""),"")</f>
        <v/>
      </c>
      <c r="BM90" s="209" t="str">
        <f ca="1">IF(AD90=3,IF(AND(OR('２個別表'!BF90="附帯施設",AND(1&lt;='２個別表'!AO90,'２個別表'!AO90&lt;=3)),'２個別表'!BM90&lt;&gt;"",'２個別表'!BN90&lt;&gt;""),1,IF(AND(OR('２個別表'!BF90="附帯施設",AND(1&lt;='２個別表'!AO90,'２個別表'!AO90&lt;=3)),OR('２個別表'!BM90="",'２個別表'!BN90="")),"×",0)),"")</f>
        <v/>
      </c>
      <c r="BN90" s="229" t="str">
        <f ca="1">IF($AD90=3,IF('２個別表'!$BX90&gt;=500000,"〇","×"),"")</f>
        <v/>
      </c>
      <c r="BO90" s="204" t="str">
        <f ca="1">IF(AD90=3,'２個別表'!BY90,"")</f>
        <v/>
      </c>
      <c r="BP90" s="204" t="str">
        <f ca="1">IF(AD90=3,IF(COUNTIF('２個別表'!$Z$11:'２個別表'!Z90,'２個別表'!Z90)=1,BO90,SUMIF('２個別表'!$Z$11:$Z$510,'２個別表'!Z90,$BO$11:$BO$239)),"")</f>
        <v/>
      </c>
      <c r="BQ90" s="213" t="str">
        <f t="shared" ca="1" si="33"/>
        <v/>
      </c>
      <c r="BR90" s="207" t="str">
        <f t="shared" ca="1" si="23"/>
        <v/>
      </c>
      <c r="BS90" s="483" t="str">
        <f ca="1">IF($AD90=3,'２個別表'!$BX90-('２個別表'!$BZ90+'２個別表'!$CC90+'２個別表'!$CD90+'２個別表'!$CE90+'２個別表'!$CF90),"")</f>
        <v/>
      </c>
      <c r="BT90" s="486">
        <f t="shared" ca="1" si="34"/>
        <v>0</v>
      </c>
      <c r="BU90" s="480" t="str">
        <f t="shared" ca="1" si="24"/>
        <v/>
      </c>
    </row>
    <row r="91" spans="1:73">
      <c r="A91" s="770" t="str">
        <f t="shared" ca="1" si="29"/>
        <v>石川県</v>
      </c>
      <c r="B91" s="773">
        <f ca="1">'２個別表'!Q91</f>
        <v>81</v>
      </c>
      <c r="C91" s="774" t="str">
        <f>'２個別表'!$R91</f>
        <v>石川県</v>
      </c>
      <c r="D91" s="774" t="str">
        <f ca="1">'２個別表'!$S91</f>
        <v/>
      </c>
      <c r="E91" s="774" t="str">
        <f ca="1">'２個別表'!$T91</f>
        <v/>
      </c>
      <c r="F91" s="719" t="str">
        <f ca="1">'２個別表'!$W91</f>
        <v/>
      </c>
      <c r="G91" s="719" t="str">
        <f ca="1">IF($F91=1,IF(SUMIF('（様式１号）１総括表'!$B$16:$B$25,A91,'（様式１号）１総括表'!$A$16:$A$25)&gt;0,"〇","✕"),"-")</f>
        <v>-</v>
      </c>
      <c r="H91" s="716" t="str">
        <f ca="1">IF('２個別表'!$Y91=1,IF('２個別表'!$AC91=1,"〇","×"),IF(AND(2&lt;='２個別表'!$AC91,'２個別表'!$AC91&lt;=5),"〇","×"))</f>
        <v>×</v>
      </c>
      <c r="I91" s="716" t="str">
        <f t="shared" ca="1" si="30"/>
        <v>×</v>
      </c>
      <c r="J91" s="207" t="str">
        <f ca="1">'２個別表'!$Z91</f>
        <v/>
      </c>
      <c r="K91" s="207">
        <f ca="1">'２個別表'!$AK91</f>
        <v>0</v>
      </c>
      <c r="L91" s="207" t="str">
        <f ca="1">IF('２個別表'!$AL91=1,1,"")</f>
        <v/>
      </c>
      <c r="M91" s="207" t="str">
        <f ca="1">IF('２個別表'!$AL91="","",IF('２個別表'!$AL91=1,IF(OR('２個別表'!$AM91=1,'２個別表'!$AN91=1),"〇","×")))</f>
        <v/>
      </c>
      <c r="N91" s="204" t="str">
        <f ca="1">'２個別表'!AT91</f>
        <v/>
      </c>
      <c r="O91" s="220" t="str">
        <f ca="1">IF(1&lt;='２個別表'!$F91,IF(AND(1&lt;='２個別表'!$AO91,'２個別表'!$AO91&lt;=3),1,0),"")</f>
        <v/>
      </c>
      <c r="P91" s="229">
        <f ca="1">IF($O91=1,IF(AND('２個別表'!$BF91&lt;&gt;"",AND('２個別表'!$BI91&lt;&gt;1,'２個別表'!$BJ91)),0,1),0)</f>
        <v>0</v>
      </c>
      <c r="Q91" s="220">
        <f ca="1">IF('２個別表'!$BF91&lt;&gt;"",1,0)</f>
        <v>0</v>
      </c>
      <c r="R91" s="220" t="str">
        <f ca="1">IF($Q91=1,IF('２個別表'!$BI91=1,1,0),"")</f>
        <v/>
      </c>
      <c r="S91" s="220" t="str">
        <f ca="1">IF($R91=1,IF('２個別表'!$BJ91&lt;&gt;"","〇","×"),"")</f>
        <v/>
      </c>
      <c r="T91" s="220" t="str">
        <f t="shared" ca="1" si="3"/>
        <v/>
      </c>
      <c r="U91" s="381">
        <f ca="1">IF('２個別表'!$BH91&gt;0,'２個別表'!$BH91,0)</f>
        <v>0</v>
      </c>
      <c r="V91" s="220">
        <f ca="1">IF('２個別表'!$BJ91&lt;&gt;"",1,0)</f>
        <v>0</v>
      </c>
      <c r="W91" s="206">
        <f ca="1">IF(AND($Q91=1,$V91=1),'２個別表'!$CF91,0)</f>
        <v>0</v>
      </c>
      <c r="X91" s="219">
        <f t="shared" ca="1" si="31"/>
        <v>0</v>
      </c>
      <c r="Y91" s="220" t="str">
        <f ca="1">IF(1&lt;='２個別表'!$F91,'２個別表'!$BV91,"")</f>
        <v/>
      </c>
      <c r="Z91" s="220">
        <f ca="1">IF(1&lt;='２個別表'!$F91,'２個別表'!$CG91,0)</f>
        <v>0</v>
      </c>
      <c r="AA91" s="220">
        <f ca="1">IF(OR(0&lt;'２個別表'!$BZ91,0&lt;SUM('２個別表'!$CC91:$CD91)),1,0)</f>
        <v>1</v>
      </c>
      <c r="AB91" s="207">
        <f ca="1">IF(1&lt;='２個別表'!$F91,'２個別表'!$BX91,0)</f>
        <v>0</v>
      </c>
      <c r="AC91" s="207" t="str">
        <f ca="1">IF('２個別表'!$BX91&gt;0,IF(AND('２個別表'!$BV91=1,'２個別表'!$CG91="控除不可"),'２個別表'!$BX91,IF(AND('２個別表'!$BV91=1,'２個別表'!$CG91="80%控除対象"),ROUNDUP('２個別表'!$BX91*102/110,0),IF(AND('２個別表'!$BV91=1,'２個別表'!$CG91="全額控除"),ROUNDUP('２個別表'!$BX91*100/110,0),IF(OR('２個別表'!$BV91=2,'２個別表'!$BV91=3),'２個別表'!$BX91,'２個別表'!$BX91)))),"")</f>
        <v/>
      </c>
      <c r="AD91" s="221" t="str">
        <f ca="1">IF('２個別表'!$W91=1,3,IF(AND('２個別表'!$W91=2,AND(19&lt;='２個別表'!$AO91,'２個別表'!$AO91&lt;=23)),2,IF(AND('２個別表'!$W91=2,OR(AND(1&lt;='２個別表'!$AO91,'２個別表'!$AO91&lt;=18),AND(24&lt;='２個別表'!$AO91,'２個別表'!$AO91&lt;=25))),1,"判定不能")))</f>
        <v>判定不能</v>
      </c>
      <c r="AE91" s="228">
        <f t="shared" ca="1" si="5"/>
        <v>0</v>
      </c>
      <c r="AF91" s="204" t="str">
        <f t="shared" ca="1" si="6"/>
        <v/>
      </c>
      <c r="AG91" s="207" t="str">
        <f ca="1">IF(AND($AD91=1,$U91&gt;0,$V91=1),ROUNDDOWN($AC91*1/2-'２個別表'!$CF91*1/2,0),"")</f>
        <v/>
      </c>
      <c r="AH91" s="207" t="str">
        <f t="shared" ca="1" si="32"/>
        <v/>
      </c>
      <c r="AI91" s="230" t="str">
        <f ca="1">IF(AND($AD91=1,$Q91=1),IF($AB91&gt;0,'２個別表'!$BX91-'２個別表'!$BZ91-'２個別表'!$CF91-'２個別表'!$CC91-'２個別表'!$CD91-'２個別表'!$CE91,0),"")</f>
        <v/>
      </c>
      <c r="AJ91" s="222">
        <f t="shared" ca="1" si="8"/>
        <v>0</v>
      </c>
      <c r="AK91" s="218" t="str">
        <f ca="1">IF($AD91=1,IF('２個別表'!$AQ91=1,1,IF('２個別表'!AQ91="","",)),"")</f>
        <v/>
      </c>
      <c r="AL91" s="207" t="str">
        <f ca="1">IF($AJ91=1,IF($AK91=1,'２個別表'!BU91,""),"")</f>
        <v/>
      </c>
      <c r="AM91" s="204" t="str">
        <f t="shared" ca="1" si="9"/>
        <v/>
      </c>
      <c r="AN91" s="223" t="str">
        <f ca="1">IF($AJ91=1,IF($AK91=1,ROUNDDOWN('２個別表'!$BX91-'２個別表'!$BZ91-'２個別表'!$CC91-'２個別表'!$CD91-'２個別表'!$CE91-'２個別表'!$CF91,0),""),"")</f>
        <v/>
      </c>
      <c r="AO91" s="222">
        <f t="shared" ca="1" si="0"/>
        <v>0</v>
      </c>
      <c r="AP91" s="218">
        <f t="shared" ca="1" si="10"/>
        <v>0</v>
      </c>
      <c r="AQ91" s="218">
        <f t="shared" ca="1" si="11"/>
        <v>0</v>
      </c>
      <c r="AR91" s="213">
        <f ca="1">IF('２個別表'!$AC91=1,1,0)</f>
        <v>0</v>
      </c>
      <c r="AS91" s="204" t="str">
        <f t="shared" ca="1" si="12"/>
        <v/>
      </c>
      <c r="AT91" s="204" t="str">
        <f t="shared" ca="1" si="13"/>
        <v/>
      </c>
      <c r="AU91" s="230" t="str">
        <f ca="1">IF($AD91=1,IF($AQ91=1,ROUNDDOWN('２個別表'!$BX91-'２個別表'!$BZ91-'２個別表'!$CC91-'２個別表'!$CD91-'２個別表'!$CE91-'２個別表'!$CF91,0),""),"")</f>
        <v/>
      </c>
      <c r="AV91" s="391">
        <f t="shared" ca="1" si="14"/>
        <v>0</v>
      </c>
      <c r="AW91" s="401" t="str">
        <f t="shared" ca="1" si="15"/>
        <v>-</v>
      </c>
      <c r="AX91" s="228">
        <f ca="1">IF($AD91=2,IF('２個別表'!$BS91=1,1,0),0)</f>
        <v>0</v>
      </c>
      <c r="AY91" s="213" t="str">
        <f t="shared" ca="1" si="16"/>
        <v/>
      </c>
      <c r="AZ91" s="409" t="str">
        <f ca="1">IF(AND($AD91=2,$AX91=1),'２個別表'!$BX91-('２個別表'!$BZ91+'２個別表'!$CC91+'２個別表'!$CD91+'２個別表'!$CE91+'２個別表'!$CF91),"")</f>
        <v/>
      </c>
      <c r="BA91" s="228">
        <f ca="1">IF($AD91=2,IF('２個別表'!$BS91&lt;&gt;1,1,0),0)</f>
        <v>0</v>
      </c>
      <c r="BB91" s="404">
        <f t="shared" ca="1" si="17"/>
        <v>0</v>
      </c>
      <c r="BC91" s="207" t="str">
        <f ca="1">IF(AND($AD91=2,$BA91=1),'２個別表'!$BT91,"")</f>
        <v/>
      </c>
      <c r="BD91" s="207" t="str">
        <f t="shared" ca="1" si="18"/>
        <v/>
      </c>
      <c r="BE91" s="207" t="str">
        <f ca="1">IF(AND($AD91=2,$BA91=1),'２個別表'!$BW91-('２個別表'!$BZ91+'２個別表'!$CC91+'２個別表'!$CD91+'２個別表'!$CE91+'２個別表'!$CF91),"")</f>
        <v/>
      </c>
      <c r="BF91" s="207" t="str">
        <f ca="1">IF(AND($AD91=2,$BA91=1),'２個別表'!$CC91+'２個別表'!$CD91,"")</f>
        <v/>
      </c>
      <c r="BG91" s="406" t="str">
        <f ca="1">IF($BB91=1,IF(SUM('２個別表'!$BY91,'２個別表'!$CF91*0.5)&lt;='２個別表'!$BX91*0.5,"〇","×"),"")</f>
        <v/>
      </c>
      <c r="BH91" s="405">
        <f t="shared" ca="1" si="19"/>
        <v>0</v>
      </c>
      <c r="BI91" s="229" t="str">
        <f ca="1">IF($AD91=2,IF($AX91=1,IF('２個別表'!$AO91=23,"〇","×"),IF(OR('２個別表'!$AO91&lt;19,'２個別表'!$AO91&gt;23),"",IF($BH91&lt;='２個別表'!$BT91,"〇","×"))),"-")</f>
        <v>-</v>
      </c>
      <c r="BJ91" s="414" t="str">
        <f t="shared" ca="1" si="20"/>
        <v>-</v>
      </c>
      <c r="BK91" s="228">
        <f t="shared" ca="1" si="21"/>
        <v>0</v>
      </c>
      <c r="BL91" s="229" t="str">
        <f ca="1">IF($AD91=3,IF(1&lt;='２個別表'!$F91,IF('２個別表'!$W91=1,"〇","×"),""),"")</f>
        <v/>
      </c>
      <c r="BM91" s="209" t="str">
        <f ca="1">IF(AD91=3,IF(AND(OR('２個別表'!BF91="附帯施設",AND(1&lt;='２個別表'!AO91,'２個別表'!AO91&lt;=3)),'２個別表'!BM91&lt;&gt;"",'２個別表'!BN91&lt;&gt;""),1,IF(AND(OR('２個別表'!BF91="附帯施設",AND(1&lt;='２個別表'!AO91,'２個別表'!AO91&lt;=3)),OR('２個別表'!BM91="",'２個別表'!BN91="")),"×",0)),"")</f>
        <v/>
      </c>
      <c r="BN91" s="229" t="str">
        <f ca="1">IF($AD91=3,IF('２個別表'!$BX91&gt;=500000,"〇","×"),"")</f>
        <v/>
      </c>
      <c r="BO91" s="204" t="str">
        <f ca="1">IF(AD91=3,'２個別表'!BY91,"")</f>
        <v/>
      </c>
      <c r="BP91" s="204" t="str">
        <f ca="1">IF(AD91=3,IF(COUNTIF('２個別表'!$Z$11:'２個別表'!Z91,'２個別表'!Z91)=1,BO91,SUMIF('２個別表'!$Z$11:$Z$510,'２個別表'!Z91,$BO$11:$BO$239)),"")</f>
        <v/>
      </c>
      <c r="BQ91" s="213" t="str">
        <f t="shared" ca="1" si="33"/>
        <v/>
      </c>
      <c r="BR91" s="207" t="str">
        <f t="shared" ca="1" si="23"/>
        <v/>
      </c>
      <c r="BS91" s="483" t="str">
        <f ca="1">IF($AD91=3,'２個別表'!$BX91-('２個別表'!$BZ91+'２個別表'!$CC91+'２個別表'!$CD91+'２個別表'!$CE91+'２個別表'!$CF91),"")</f>
        <v/>
      </c>
      <c r="BT91" s="486">
        <f t="shared" ca="1" si="34"/>
        <v>0</v>
      </c>
      <c r="BU91" s="480" t="str">
        <f t="shared" ca="1" si="24"/>
        <v/>
      </c>
    </row>
    <row r="92" spans="1:73">
      <c r="A92" s="770" t="str">
        <f t="shared" ca="1" si="29"/>
        <v>石川県</v>
      </c>
      <c r="B92" s="773">
        <f ca="1">'２個別表'!Q92</f>
        <v>82</v>
      </c>
      <c r="C92" s="774" t="str">
        <f>'２個別表'!$R92</f>
        <v>石川県</v>
      </c>
      <c r="D92" s="774" t="str">
        <f ca="1">'２個別表'!$S92</f>
        <v/>
      </c>
      <c r="E92" s="774" t="str">
        <f ca="1">'２個別表'!$T92</f>
        <v/>
      </c>
      <c r="F92" s="719" t="str">
        <f ca="1">'２個別表'!$W92</f>
        <v/>
      </c>
      <c r="G92" s="719" t="str">
        <f ca="1">IF($F92=1,IF(SUMIF('（様式１号）１総括表'!$B$16:$B$25,A92,'（様式１号）１総括表'!$A$16:$A$25)&gt;0,"〇","✕"),"-")</f>
        <v>-</v>
      </c>
      <c r="H92" s="716" t="str">
        <f ca="1">IF('２個別表'!$Y92=1,IF('２個別表'!$AC92=1,"〇","×"),IF(AND(2&lt;='２個別表'!$AC92,'２個別表'!$AC92&lt;=5),"〇","×"))</f>
        <v>×</v>
      </c>
      <c r="I92" s="716" t="str">
        <f t="shared" ca="1" si="30"/>
        <v>×</v>
      </c>
      <c r="J92" s="207" t="str">
        <f ca="1">'２個別表'!$Z92</f>
        <v/>
      </c>
      <c r="K92" s="207">
        <f ca="1">'２個別表'!$AK92</f>
        <v>0</v>
      </c>
      <c r="L92" s="207" t="str">
        <f ca="1">IF('２個別表'!$AL92=1,1,"")</f>
        <v/>
      </c>
      <c r="M92" s="207" t="str">
        <f ca="1">IF('２個別表'!$AL92="","",IF('２個別表'!$AL92=1,IF(OR('２個別表'!$AM92=1,'２個別表'!$AN92=1),"〇","×")))</f>
        <v/>
      </c>
      <c r="N92" s="204" t="str">
        <f ca="1">'２個別表'!AT92</f>
        <v/>
      </c>
      <c r="O92" s="220" t="str">
        <f ca="1">IF(1&lt;='２個別表'!$F92,IF(AND(1&lt;='２個別表'!$AO92,'２個別表'!$AO92&lt;=3),1,0),"")</f>
        <v/>
      </c>
      <c r="P92" s="229">
        <f ca="1">IF($O92=1,IF(AND('２個別表'!$BF92&lt;&gt;"",AND('２個別表'!$BI92&lt;&gt;1,'２個別表'!$BJ92)),0,1),0)</f>
        <v>0</v>
      </c>
      <c r="Q92" s="220">
        <f ca="1">IF('２個別表'!$BF92&lt;&gt;"",1,0)</f>
        <v>0</v>
      </c>
      <c r="R92" s="220" t="str">
        <f ca="1">IF($Q92=1,IF('２個別表'!$BI92=1,1,0),"")</f>
        <v/>
      </c>
      <c r="S92" s="220" t="str">
        <f ca="1">IF($R92=1,IF('２個別表'!$BJ92&lt;&gt;"","〇","×"),"")</f>
        <v/>
      </c>
      <c r="T92" s="220" t="str">
        <f t="shared" ca="1" si="3"/>
        <v/>
      </c>
      <c r="U92" s="381">
        <f ca="1">IF('２個別表'!$BH92&gt;0,'２個別表'!$BH92,0)</f>
        <v>0</v>
      </c>
      <c r="V92" s="220">
        <f ca="1">IF('２個別表'!$BJ92&lt;&gt;"",1,0)</f>
        <v>0</v>
      </c>
      <c r="W92" s="206">
        <f ca="1">IF(AND($Q92=1,$V92=1),'２個別表'!$CF92,0)</f>
        <v>0</v>
      </c>
      <c r="X92" s="219">
        <f t="shared" ca="1" si="31"/>
        <v>0</v>
      </c>
      <c r="Y92" s="220" t="str">
        <f ca="1">IF(1&lt;='２個別表'!$F92,'２個別表'!$BV92,"")</f>
        <v/>
      </c>
      <c r="Z92" s="220">
        <f ca="1">IF(1&lt;='２個別表'!$F92,'２個別表'!$CG92,0)</f>
        <v>0</v>
      </c>
      <c r="AA92" s="220">
        <f ca="1">IF(OR(0&lt;'２個別表'!$BZ92,0&lt;SUM('２個別表'!$CC92:$CD92)),1,0)</f>
        <v>1</v>
      </c>
      <c r="AB92" s="207">
        <f ca="1">IF(1&lt;='２個別表'!$F92,'２個別表'!$BX92,0)</f>
        <v>0</v>
      </c>
      <c r="AC92" s="207" t="str">
        <f ca="1">IF('２個別表'!$BX92&gt;0,IF(AND('２個別表'!$BV92=1,'２個別表'!$CG92="控除不可"),'２個別表'!$BX92,IF(AND('２個別表'!$BV92=1,'２個別表'!$CG92="80%控除対象"),ROUNDUP('２個別表'!$BX92*102/110,0),IF(AND('２個別表'!$BV92=1,'２個別表'!$CG92="全額控除"),ROUNDUP('２個別表'!$BX92*100/110,0),IF(OR('２個別表'!$BV92=2,'２個別表'!$BV92=3),'２個別表'!$BX92,'２個別表'!$BX92)))),"")</f>
        <v/>
      </c>
      <c r="AD92" s="221" t="str">
        <f ca="1">IF('２個別表'!$W92=1,3,IF(AND('２個別表'!$W92=2,AND(19&lt;='２個別表'!$AO92,'２個別表'!$AO92&lt;=23)),2,IF(AND('２個別表'!$W92=2,OR(AND(1&lt;='２個別表'!$AO92,'２個別表'!$AO92&lt;=18),AND(24&lt;='２個別表'!$AO92,'２個別表'!$AO92&lt;=25))),1,"判定不能")))</f>
        <v>判定不能</v>
      </c>
      <c r="AE92" s="228">
        <f t="shared" ca="1" si="5"/>
        <v>0</v>
      </c>
      <c r="AF92" s="204" t="str">
        <f t="shared" ca="1" si="6"/>
        <v/>
      </c>
      <c r="AG92" s="207" t="str">
        <f ca="1">IF(AND($AD92=1,$U92&gt;0,$V92=1),ROUNDDOWN($AC92*1/2-'２個別表'!$CF92*1/2,0),"")</f>
        <v/>
      </c>
      <c r="AH92" s="207" t="str">
        <f t="shared" ca="1" si="32"/>
        <v/>
      </c>
      <c r="AI92" s="230" t="str">
        <f ca="1">IF(AND($AD92=1,$Q92=1),IF($AB92&gt;0,'２個別表'!$BX92-'２個別表'!$BZ92-'２個別表'!$CF92-'２個別表'!$CC92-'２個別表'!$CD92-'２個別表'!$CE92,0),"")</f>
        <v/>
      </c>
      <c r="AJ92" s="222">
        <f t="shared" ca="1" si="8"/>
        <v>0</v>
      </c>
      <c r="AK92" s="218" t="str">
        <f ca="1">IF($AD92=1,IF('２個別表'!$AQ92=1,1,IF('２個別表'!AQ92="","",)),"")</f>
        <v/>
      </c>
      <c r="AL92" s="207" t="str">
        <f ca="1">IF($AJ92=1,IF($AK92=1,'２個別表'!BU92,""),"")</f>
        <v/>
      </c>
      <c r="AM92" s="204" t="str">
        <f t="shared" ca="1" si="9"/>
        <v/>
      </c>
      <c r="AN92" s="223" t="str">
        <f ca="1">IF($AJ92=1,IF($AK92=1,ROUNDDOWN('２個別表'!$BX92-'２個別表'!$BZ92-'２個別表'!$CC92-'２個別表'!$CD92-'２個別表'!$CE92-'２個別表'!$CF92,0),""),"")</f>
        <v/>
      </c>
      <c r="AO92" s="222">
        <f t="shared" ca="1" si="0"/>
        <v>0</v>
      </c>
      <c r="AP92" s="218">
        <f t="shared" ca="1" si="10"/>
        <v>0</v>
      </c>
      <c r="AQ92" s="218">
        <f t="shared" ca="1" si="11"/>
        <v>0</v>
      </c>
      <c r="AR92" s="213">
        <f ca="1">IF('２個別表'!$AC92=1,1,0)</f>
        <v>0</v>
      </c>
      <c r="AS92" s="204" t="str">
        <f t="shared" ca="1" si="12"/>
        <v/>
      </c>
      <c r="AT92" s="204" t="str">
        <f t="shared" ca="1" si="13"/>
        <v/>
      </c>
      <c r="AU92" s="230" t="str">
        <f ca="1">IF($AD92=1,IF($AQ92=1,ROUNDDOWN('２個別表'!$BX92-'２個別表'!$BZ92-'２個別表'!$CC92-'２個別表'!$CD92-'２個別表'!$CE92-'２個別表'!$CF92,0),""),"")</f>
        <v/>
      </c>
      <c r="AV92" s="391">
        <f t="shared" ca="1" si="14"/>
        <v>0</v>
      </c>
      <c r="AW92" s="401" t="str">
        <f t="shared" ca="1" si="15"/>
        <v>-</v>
      </c>
      <c r="AX92" s="228">
        <f ca="1">IF($AD92=2,IF('２個別表'!$BS92=1,1,0),0)</f>
        <v>0</v>
      </c>
      <c r="AY92" s="213" t="str">
        <f t="shared" ca="1" si="16"/>
        <v/>
      </c>
      <c r="AZ92" s="409" t="str">
        <f ca="1">IF(AND($AD92=2,$AX92=1),'２個別表'!$BX92-('２個別表'!$BZ92+'２個別表'!$CC92+'２個別表'!$CD92+'２個別表'!$CE92+'２個別表'!$CF92),"")</f>
        <v/>
      </c>
      <c r="BA92" s="228">
        <f ca="1">IF($AD92=2,IF('２個別表'!$BS92&lt;&gt;1,1,0),0)</f>
        <v>0</v>
      </c>
      <c r="BB92" s="404">
        <f t="shared" ca="1" si="17"/>
        <v>0</v>
      </c>
      <c r="BC92" s="207" t="str">
        <f ca="1">IF(AND($AD92=2,$BA92=1),'２個別表'!$BT92,"")</f>
        <v/>
      </c>
      <c r="BD92" s="207" t="str">
        <f t="shared" ca="1" si="18"/>
        <v/>
      </c>
      <c r="BE92" s="207" t="str">
        <f ca="1">IF(AND($AD92=2,$BA92=1),'２個別表'!$BW92-('２個別表'!$BZ92+'２個別表'!$CC92+'２個別表'!$CD92+'２個別表'!$CE92+'２個別表'!$CF92),"")</f>
        <v/>
      </c>
      <c r="BF92" s="207" t="str">
        <f ca="1">IF(AND($AD92=2,$BA92=1),'２個別表'!$CC92+'２個別表'!$CD92,"")</f>
        <v/>
      </c>
      <c r="BG92" s="406" t="str">
        <f ca="1">IF($BB92=1,IF(SUM('２個別表'!$BY92,'２個別表'!$CF92*0.5)&lt;='２個別表'!$BX92*0.5,"〇","×"),"")</f>
        <v/>
      </c>
      <c r="BH92" s="405">
        <f t="shared" ca="1" si="19"/>
        <v>0</v>
      </c>
      <c r="BI92" s="229" t="str">
        <f ca="1">IF($AD92=2,IF($AX92=1,IF('２個別表'!$AO92=23,"〇","×"),IF(OR('２個別表'!$AO92&lt;19,'２個別表'!$AO92&gt;23),"",IF($BH92&lt;='２個別表'!$BT92,"〇","×"))),"-")</f>
        <v>-</v>
      </c>
      <c r="BJ92" s="414" t="str">
        <f t="shared" ca="1" si="20"/>
        <v>-</v>
      </c>
      <c r="BK92" s="228">
        <f t="shared" ca="1" si="21"/>
        <v>0</v>
      </c>
      <c r="BL92" s="229" t="str">
        <f ca="1">IF($AD92=3,IF(1&lt;='２個別表'!$F92,IF('２個別表'!$W92=1,"〇","×"),""),"")</f>
        <v/>
      </c>
      <c r="BM92" s="209" t="str">
        <f ca="1">IF(AD92=3,IF(AND(OR('２個別表'!BF92="附帯施設",AND(1&lt;='２個別表'!AO92,'２個別表'!AO92&lt;=3)),'２個別表'!BM92&lt;&gt;"",'２個別表'!BN92&lt;&gt;""),1,IF(AND(OR('２個別表'!BF92="附帯施設",AND(1&lt;='２個別表'!AO92,'２個別表'!AO92&lt;=3)),OR('２個別表'!BM92="",'２個別表'!BN92="")),"×",0)),"")</f>
        <v/>
      </c>
      <c r="BN92" s="229" t="str">
        <f ca="1">IF($AD92=3,IF('２個別表'!$BX92&gt;=500000,"〇","×"),"")</f>
        <v/>
      </c>
      <c r="BO92" s="204" t="str">
        <f ca="1">IF(AD92=3,'２個別表'!BY92,"")</f>
        <v/>
      </c>
      <c r="BP92" s="204" t="str">
        <f ca="1">IF(AD92=3,IF(COUNTIF('２個別表'!$Z$11:'２個別表'!Z92,'２個別表'!Z92)=1,BO92,SUMIF('２個別表'!$Z$11:$Z$510,'２個別表'!Z92,$BO$11:$BO$239)),"")</f>
        <v/>
      </c>
      <c r="BQ92" s="213" t="str">
        <f t="shared" ca="1" si="33"/>
        <v/>
      </c>
      <c r="BR92" s="207" t="str">
        <f t="shared" ca="1" si="23"/>
        <v/>
      </c>
      <c r="BS92" s="483" t="str">
        <f ca="1">IF($AD92=3,'２個別表'!$BX92-('２個別表'!$BZ92+'２個別表'!$CC92+'２個別表'!$CD92+'２個別表'!$CE92+'２個別表'!$CF92),"")</f>
        <v/>
      </c>
      <c r="BT92" s="486">
        <f t="shared" ca="1" si="34"/>
        <v>0</v>
      </c>
      <c r="BU92" s="480" t="str">
        <f t="shared" ca="1" si="24"/>
        <v/>
      </c>
    </row>
    <row r="93" spans="1:73">
      <c r="A93" s="770" t="str">
        <f t="shared" ca="1" si="29"/>
        <v>石川県</v>
      </c>
      <c r="B93" s="773">
        <f ca="1">'２個別表'!Q93</f>
        <v>83</v>
      </c>
      <c r="C93" s="774" t="str">
        <f>'２個別表'!$R93</f>
        <v>石川県</v>
      </c>
      <c r="D93" s="774" t="str">
        <f ca="1">'２個別表'!$S93</f>
        <v/>
      </c>
      <c r="E93" s="774" t="str">
        <f ca="1">'２個別表'!$T93</f>
        <v/>
      </c>
      <c r="F93" s="719" t="str">
        <f ca="1">'２個別表'!$W93</f>
        <v/>
      </c>
      <c r="G93" s="719" t="str">
        <f ca="1">IF($F93=1,IF(SUMIF('（様式１号）１総括表'!$B$16:$B$25,A93,'（様式１号）１総括表'!$A$16:$A$25)&gt;0,"〇","✕"),"-")</f>
        <v>-</v>
      </c>
      <c r="H93" s="716" t="str">
        <f ca="1">IF('２個別表'!$Y93=1,IF('２個別表'!$AC93=1,"〇","×"),IF(AND(2&lt;='２個別表'!$AC93,'２個別表'!$AC93&lt;=5),"〇","×"))</f>
        <v>×</v>
      </c>
      <c r="I93" s="716" t="str">
        <f t="shared" ca="1" si="30"/>
        <v>×</v>
      </c>
      <c r="J93" s="207" t="str">
        <f ca="1">'２個別表'!$Z93</f>
        <v/>
      </c>
      <c r="K93" s="207">
        <f ca="1">'２個別表'!$AK93</f>
        <v>0</v>
      </c>
      <c r="L93" s="207" t="str">
        <f ca="1">IF('２個別表'!$AL93=1,1,"")</f>
        <v/>
      </c>
      <c r="M93" s="207" t="str">
        <f ca="1">IF('２個別表'!$AL93="","",IF('２個別表'!$AL93=1,IF(OR('２個別表'!$AM93=1,'２個別表'!$AN93=1),"〇","×")))</f>
        <v/>
      </c>
      <c r="N93" s="204" t="str">
        <f ca="1">'２個別表'!AT93</f>
        <v/>
      </c>
      <c r="O93" s="220" t="str">
        <f ca="1">IF(1&lt;='２個別表'!$F93,IF(AND(1&lt;='２個別表'!$AO93,'２個別表'!$AO93&lt;=3),1,0),"")</f>
        <v/>
      </c>
      <c r="P93" s="229">
        <f ca="1">IF($O93=1,IF(AND('２個別表'!$BF93&lt;&gt;"",AND('２個別表'!$BI93&lt;&gt;1,'２個別表'!$BJ93)),0,1),0)</f>
        <v>0</v>
      </c>
      <c r="Q93" s="220">
        <f ca="1">IF('２個別表'!$BF93&lt;&gt;"",1,0)</f>
        <v>0</v>
      </c>
      <c r="R93" s="220" t="str">
        <f ca="1">IF($Q93=1,IF('２個別表'!$BI93=1,1,0),"")</f>
        <v/>
      </c>
      <c r="S93" s="220" t="str">
        <f ca="1">IF($R93=1,IF('２個別表'!$BJ93&lt;&gt;"","〇","×"),"")</f>
        <v/>
      </c>
      <c r="T93" s="220" t="str">
        <f t="shared" ca="1" si="3"/>
        <v/>
      </c>
      <c r="U93" s="381">
        <f ca="1">IF('２個別表'!$BH93&gt;0,'２個別表'!$BH93,0)</f>
        <v>0</v>
      </c>
      <c r="V93" s="220">
        <f ca="1">IF('２個別表'!$BJ93&lt;&gt;"",1,0)</f>
        <v>0</v>
      </c>
      <c r="W93" s="206">
        <f ca="1">IF(AND($Q93=1,$V93=1),'２個別表'!$CF93,0)</f>
        <v>0</v>
      </c>
      <c r="X93" s="219">
        <f t="shared" ca="1" si="31"/>
        <v>0</v>
      </c>
      <c r="Y93" s="220" t="str">
        <f ca="1">IF(1&lt;='２個別表'!$F93,'２個別表'!$BV93,"")</f>
        <v/>
      </c>
      <c r="Z93" s="220">
        <f ca="1">IF(1&lt;='２個別表'!$F93,'２個別表'!$CG93,0)</f>
        <v>0</v>
      </c>
      <c r="AA93" s="220">
        <f ca="1">IF(OR(0&lt;'２個別表'!$BZ93,0&lt;SUM('２個別表'!$CC93:$CD93)),1,0)</f>
        <v>1</v>
      </c>
      <c r="AB93" s="207">
        <f ca="1">IF(1&lt;='２個別表'!$F93,'２個別表'!$BX93,0)</f>
        <v>0</v>
      </c>
      <c r="AC93" s="207" t="str">
        <f ca="1">IF('２個別表'!$BX93&gt;0,IF(AND('２個別表'!$BV93=1,'２個別表'!$CG93="控除不可"),'２個別表'!$BX93,IF(AND('２個別表'!$BV93=1,'２個別表'!$CG93="80%控除対象"),ROUNDUP('２個別表'!$BX93*102/110,0),IF(AND('２個別表'!$BV93=1,'２個別表'!$CG93="全額控除"),ROUNDUP('２個別表'!$BX93*100/110,0),IF(OR('２個別表'!$BV93=2,'２個別表'!$BV93=3),'２個別表'!$BX93,'２個別表'!$BX93)))),"")</f>
        <v/>
      </c>
      <c r="AD93" s="221" t="str">
        <f ca="1">IF('２個別表'!$W93=1,3,IF(AND('２個別表'!$W93=2,AND(19&lt;='２個別表'!$AO93,'２個別表'!$AO93&lt;=23)),2,IF(AND('２個別表'!$W93=2,OR(AND(1&lt;='２個別表'!$AO93,'２個別表'!$AO93&lt;=18),AND(24&lt;='２個別表'!$AO93,'２個別表'!$AO93&lt;=25))),1,"判定不能")))</f>
        <v>判定不能</v>
      </c>
      <c r="AE93" s="228">
        <f t="shared" ca="1" si="5"/>
        <v>0</v>
      </c>
      <c r="AF93" s="204" t="str">
        <f t="shared" ca="1" si="6"/>
        <v/>
      </c>
      <c r="AG93" s="207" t="str">
        <f ca="1">IF(AND($AD93=1,$U93&gt;0,$V93=1),ROUNDDOWN($AC93*1/2-'２個別表'!$CF93*1/2,0),"")</f>
        <v/>
      </c>
      <c r="AH93" s="207" t="str">
        <f t="shared" ca="1" si="32"/>
        <v/>
      </c>
      <c r="AI93" s="230" t="str">
        <f ca="1">IF(AND($AD93=1,$Q93=1),IF($AB93&gt;0,'２個別表'!$BX93-'２個別表'!$BZ93-'２個別表'!$CF93-'２個別表'!$CC93-'２個別表'!$CD93-'２個別表'!$CE93,0),"")</f>
        <v/>
      </c>
      <c r="AJ93" s="222">
        <f t="shared" ca="1" si="8"/>
        <v>0</v>
      </c>
      <c r="AK93" s="218" t="str">
        <f ca="1">IF($AD93=1,IF('２個別表'!$AQ93=1,1,IF('２個別表'!AQ93="","",)),"")</f>
        <v/>
      </c>
      <c r="AL93" s="207" t="str">
        <f ca="1">IF($AJ93=1,IF($AK93=1,'２個別表'!BU93,""),"")</f>
        <v/>
      </c>
      <c r="AM93" s="204" t="str">
        <f t="shared" ca="1" si="9"/>
        <v/>
      </c>
      <c r="AN93" s="223" t="str">
        <f ca="1">IF($AJ93=1,IF($AK93=1,ROUNDDOWN('２個別表'!$BX93-'２個別表'!$BZ93-'２個別表'!$CC93-'２個別表'!$CD93-'２個別表'!$CE93-'２個別表'!$CF93,0),""),"")</f>
        <v/>
      </c>
      <c r="AO93" s="222">
        <f t="shared" ca="1" si="0"/>
        <v>0</v>
      </c>
      <c r="AP93" s="218">
        <f t="shared" ca="1" si="10"/>
        <v>0</v>
      </c>
      <c r="AQ93" s="218">
        <f t="shared" ca="1" si="11"/>
        <v>0</v>
      </c>
      <c r="AR93" s="213">
        <f ca="1">IF('２個別表'!$AC93=1,1,0)</f>
        <v>0</v>
      </c>
      <c r="AS93" s="204" t="str">
        <f t="shared" ca="1" si="12"/>
        <v/>
      </c>
      <c r="AT93" s="204" t="str">
        <f t="shared" ca="1" si="13"/>
        <v/>
      </c>
      <c r="AU93" s="230" t="str">
        <f ca="1">IF($AD93=1,IF($AQ93=1,ROUNDDOWN('２個別表'!$BX93-'２個別表'!$BZ93-'２個別表'!$CC93-'２個別表'!$CD93-'２個別表'!$CE93-'２個別表'!$CF93,0),""),"")</f>
        <v/>
      </c>
      <c r="AV93" s="391">
        <f t="shared" ca="1" si="14"/>
        <v>0</v>
      </c>
      <c r="AW93" s="401" t="str">
        <f t="shared" ca="1" si="15"/>
        <v>-</v>
      </c>
      <c r="AX93" s="228">
        <f ca="1">IF($AD93=2,IF('２個別表'!$BS93=1,1,0),0)</f>
        <v>0</v>
      </c>
      <c r="AY93" s="213" t="str">
        <f t="shared" ca="1" si="16"/>
        <v/>
      </c>
      <c r="AZ93" s="409" t="str">
        <f ca="1">IF(AND($AD93=2,$AX93=1),'２個別表'!$BX93-('２個別表'!$BZ93+'２個別表'!$CC93+'２個別表'!$CD93+'２個別表'!$CE93+'２個別表'!$CF93),"")</f>
        <v/>
      </c>
      <c r="BA93" s="228">
        <f ca="1">IF($AD93=2,IF('２個別表'!$BS93&lt;&gt;1,1,0),0)</f>
        <v>0</v>
      </c>
      <c r="BB93" s="404">
        <f t="shared" ca="1" si="17"/>
        <v>0</v>
      </c>
      <c r="BC93" s="207" t="str">
        <f ca="1">IF(AND($AD93=2,$BA93=1),'２個別表'!$BT93,"")</f>
        <v/>
      </c>
      <c r="BD93" s="207" t="str">
        <f t="shared" ca="1" si="18"/>
        <v/>
      </c>
      <c r="BE93" s="207" t="str">
        <f ca="1">IF(AND($AD93=2,$BA93=1),'２個別表'!$BW93-('２個別表'!$BZ93+'２個別表'!$CC93+'２個別表'!$CD93+'２個別表'!$CE93+'２個別表'!$CF93),"")</f>
        <v/>
      </c>
      <c r="BF93" s="207" t="str">
        <f ca="1">IF(AND($AD93=2,$BA93=1),'２個別表'!$CC93+'２個別表'!$CD93,"")</f>
        <v/>
      </c>
      <c r="BG93" s="406" t="str">
        <f ca="1">IF($BB93=1,IF(SUM('２個別表'!$BY93,'２個別表'!$CF93*0.5)&lt;='２個別表'!$BX93*0.5,"〇","×"),"")</f>
        <v/>
      </c>
      <c r="BH93" s="405">
        <f t="shared" ca="1" si="19"/>
        <v>0</v>
      </c>
      <c r="BI93" s="229" t="str">
        <f ca="1">IF($AD93=2,IF($AX93=1,IF('２個別表'!$AO93=23,"〇","×"),IF(OR('２個別表'!$AO93&lt;19,'２個別表'!$AO93&gt;23),"",IF($BH93&lt;='２個別表'!$BT93,"〇","×"))),"-")</f>
        <v>-</v>
      </c>
      <c r="BJ93" s="414" t="str">
        <f t="shared" ca="1" si="20"/>
        <v>-</v>
      </c>
      <c r="BK93" s="228">
        <f t="shared" ca="1" si="21"/>
        <v>0</v>
      </c>
      <c r="BL93" s="229" t="str">
        <f ca="1">IF($AD93=3,IF(1&lt;='２個別表'!$F93,IF('２個別表'!$W93=1,"〇","×"),""),"")</f>
        <v/>
      </c>
      <c r="BM93" s="209" t="str">
        <f ca="1">IF(AD93=3,IF(AND(OR('２個別表'!BF93="附帯施設",AND(1&lt;='２個別表'!AO93,'２個別表'!AO93&lt;=3)),'２個別表'!BM93&lt;&gt;"",'２個別表'!BN93&lt;&gt;""),1,IF(AND(OR('２個別表'!BF93="附帯施設",AND(1&lt;='２個別表'!AO93,'２個別表'!AO93&lt;=3)),OR('２個別表'!BM93="",'２個別表'!BN93="")),"×",0)),"")</f>
        <v/>
      </c>
      <c r="BN93" s="229" t="str">
        <f ca="1">IF($AD93=3,IF('２個別表'!$BX93&gt;=500000,"〇","×"),"")</f>
        <v/>
      </c>
      <c r="BO93" s="204" t="str">
        <f ca="1">IF(AD93=3,'２個別表'!BY93,"")</f>
        <v/>
      </c>
      <c r="BP93" s="204" t="str">
        <f ca="1">IF(AD93=3,IF(COUNTIF('２個別表'!$Z$11:'２個別表'!Z93,'２個別表'!Z93)=1,BO93,SUMIF('２個別表'!$Z$11:$Z$510,'２個別表'!Z93,$BO$11:$BO$239)),"")</f>
        <v/>
      </c>
      <c r="BQ93" s="213" t="str">
        <f t="shared" ca="1" si="33"/>
        <v/>
      </c>
      <c r="BR93" s="207" t="str">
        <f t="shared" ca="1" si="23"/>
        <v/>
      </c>
      <c r="BS93" s="483" t="str">
        <f ca="1">IF($AD93=3,'２個別表'!$BX93-('２個別表'!$BZ93+'２個別表'!$CC93+'２個別表'!$CD93+'２個別表'!$CE93+'２個別表'!$CF93),"")</f>
        <v/>
      </c>
      <c r="BT93" s="486">
        <f t="shared" ca="1" si="34"/>
        <v>0</v>
      </c>
      <c r="BU93" s="480" t="str">
        <f t="shared" ca="1" si="24"/>
        <v/>
      </c>
    </row>
    <row r="94" spans="1:73">
      <c r="A94" s="770" t="str">
        <f t="shared" ca="1" si="29"/>
        <v>石川県</v>
      </c>
      <c r="B94" s="773">
        <f ca="1">'２個別表'!Q94</f>
        <v>84</v>
      </c>
      <c r="C94" s="774" t="str">
        <f>'２個別表'!$R94</f>
        <v>石川県</v>
      </c>
      <c r="D94" s="774" t="str">
        <f ca="1">'２個別表'!$S94</f>
        <v/>
      </c>
      <c r="E94" s="774" t="str">
        <f ca="1">'２個別表'!$T94</f>
        <v/>
      </c>
      <c r="F94" s="719" t="str">
        <f ca="1">'２個別表'!$W94</f>
        <v/>
      </c>
      <c r="G94" s="719" t="str">
        <f ca="1">IF($F94=1,IF(SUMIF('（様式１号）１総括表'!$B$16:$B$25,A94,'（様式１号）１総括表'!$A$16:$A$25)&gt;0,"〇","✕"),"-")</f>
        <v>-</v>
      </c>
      <c r="H94" s="716" t="str">
        <f ca="1">IF('２個別表'!$Y94=1,IF('２個別表'!$AC94=1,"〇","×"),IF(AND(2&lt;='２個別表'!$AC94,'２個別表'!$AC94&lt;=5),"〇","×"))</f>
        <v>×</v>
      </c>
      <c r="I94" s="716" t="str">
        <f t="shared" ca="1" si="30"/>
        <v>×</v>
      </c>
      <c r="J94" s="207" t="str">
        <f ca="1">'２個別表'!$Z94</f>
        <v/>
      </c>
      <c r="K94" s="207">
        <f ca="1">'２個別表'!$AK94</f>
        <v>0</v>
      </c>
      <c r="L94" s="207" t="str">
        <f ca="1">IF('２個別表'!$AL94=1,1,"")</f>
        <v/>
      </c>
      <c r="M94" s="207" t="str">
        <f ca="1">IF('２個別表'!$AL94="","",IF('２個別表'!$AL94=1,IF(OR('２個別表'!$AM94=1,'２個別表'!$AN94=1),"〇","×")))</f>
        <v/>
      </c>
      <c r="N94" s="204" t="str">
        <f ca="1">'２個別表'!AT94</f>
        <v/>
      </c>
      <c r="O94" s="220" t="str">
        <f ca="1">IF(1&lt;='２個別表'!$F94,IF(AND(1&lt;='２個別表'!$AO94,'２個別表'!$AO94&lt;=3),1,0),"")</f>
        <v/>
      </c>
      <c r="P94" s="229">
        <f ca="1">IF($O94=1,IF(AND('２個別表'!$BF94&lt;&gt;"",AND('２個別表'!$BI94&lt;&gt;1,'２個別表'!$BJ94)),0,1),0)</f>
        <v>0</v>
      </c>
      <c r="Q94" s="220">
        <f ca="1">IF('２個別表'!$BF94&lt;&gt;"",1,0)</f>
        <v>0</v>
      </c>
      <c r="R94" s="220" t="str">
        <f ca="1">IF($Q94=1,IF('２個別表'!$BI94=1,1,0),"")</f>
        <v/>
      </c>
      <c r="S94" s="220" t="str">
        <f ca="1">IF($R94=1,IF('２個別表'!$BJ94&lt;&gt;"","〇","×"),"")</f>
        <v/>
      </c>
      <c r="T94" s="220" t="str">
        <f t="shared" ca="1" si="3"/>
        <v/>
      </c>
      <c r="U94" s="381">
        <f ca="1">IF('２個別表'!$BH94&gt;0,'２個別表'!$BH94,0)</f>
        <v>0</v>
      </c>
      <c r="V94" s="220">
        <f ca="1">IF('２個別表'!$BJ94&lt;&gt;"",1,0)</f>
        <v>0</v>
      </c>
      <c r="W94" s="206">
        <f ca="1">IF(AND($Q94=1,$V94=1),'２個別表'!$CF94,0)</f>
        <v>0</v>
      </c>
      <c r="X94" s="219">
        <f t="shared" ca="1" si="31"/>
        <v>0</v>
      </c>
      <c r="Y94" s="220" t="str">
        <f ca="1">IF(1&lt;='２個別表'!$F94,'２個別表'!$BV94,"")</f>
        <v/>
      </c>
      <c r="Z94" s="220">
        <f ca="1">IF(1&lt;='２個別表'!$F94,'２個別表'!$CG94,0)</f>
        <v>0</v>
      </c>
      <c r="AA94" s="220">
        <f ca="1">IF(OR(0&lt;'２個別表'!$BZ94,0&lt;SUM('２個別表'!$CC94:$CD94)),1,0)</f>
        <v>1</v>
      </c>
      <c r="AB94" s="207">
        <f ca="1">IF(1&lt;='２個別表'!$F94,'２個別表'!$BX94,0)</f>
        <v>0</v>
      </c>
      <c r="AC94" s="207" t="str">
        <f ca="1">IF('２個別表'!$BX94&gt;0,IF(AND('２個別表'!$BV94=1,'２個別表'!$CG94="控除不可"),'２個別表'!$BX94,IF(AND('２個別表'!$BV94=1,'２個別表'!$CG94="80%控除対象"),ROUNDUP('２個別表'!$BX94*102/110,0),IF(AND('２個別表'!$BV94=1,'２個別表'!$CG94="全額控除"),ROUNDUP('２個別表'!$BX94*100/110,0),IF(OR('２個別表'!$BV94=2,'２個別表'!$BV94=3),'２個別表'!$BX94,'２個別表'!$BX94)))),"")</f>
        <v/>
      </c>
      <c r="AD94" s="221" t="str">
        <f ca="1">IF('２個別表'!$W94=1,3,IF(AND('２個別表'!$W94=2,AND(19&lt;='２個別表'!$AO94,'２個別表'!$AO94&lt;=23)),2,IF(AND('２個別表'!$W94=2,OR(AND(1&lt;='２個別表'!$AO94,'２個別表'!$AO94&lt;=18),AND(24&lt;='２個別表'!$AO94,'２個別表'!$AO94&lt;=25))),1,"判定不能")))</f>
        <v>判定不能</v>
      </c>
      <c r="AE94" s="228">
        <f t="shared" ca="1" si="5"/>
        <v>0</v>
      </c>
      <c r="AF94" s="204" t="str">
        <f t="shared" ca="1" si="6"/>
        <v/>
      </c>
      <c r="AG94" s="207" t="str">
        <f ca="1">IF(AND($AD94=1,$U94&gt;0,$V94=1),ROUNDDOWN($AC94*1/2-'２個別表'!$CF94*1/2,0),"")</f>
        <v/>
      </c>
      <c r="AH94" s="207" t="str">
        <f t="shared" ca="1" si="32"/>
        <v/>
      </c>
      <c r="AI94" s="230" t="str">
        <f ca="1">IF(AND($AD94=1,$Q94=1),IF($AB94&gt;0,'２個別表'!$BX94-'２個別表'!$BZ94-'２個別表'!$CF94-'２個別表'!$CC94-'２個別表'!$CD94-'２個別表'!$CE94,0),"")</f>
        <v/>
      </c>
      <c r="AJ94" s="222">
        <f t="shared" ca="1" si="8"/>
        <v>0</v>
      </c>
      <c r="AK94" s="218" t="str">
        <f ca="1">IF($AD94=1,IF('２個別表'!$AQ94=1,1,IF('２個別表'!AQ94="","",)),"")</f>
        <v/>
      </c>
      <c r="AL94" s="207" t="str">
        <f ca="1">IF($AJ94=1,IF($AK94=1,'２個別表'!BU94,""),"")</f>
        <v/>
      </c>
      <c r="AM94" s="204" t="str">
        <f t="shared" ca="1" si="9"/>
        <v/>
      </c>
      <c r="AN94" s="223" t="str">
        <f ca="1">IF($AJ94=1,IF($AK94=1,ROUNDDOWN('２個別表'!$BX94-'２個別表'!$BZ94-'２個別表'!$CC94-'２個別表'!$CD94-'２個別表'!$CE94-'２個別表'!$CF94,0),""),"")</f>
        <v/>
      </c>
      <c r="AO94" s="222">
        <f t="shared" ca="1" si="0"/>
        <v>0</v>
      </c>
      <c r="AP94" s="218">
        <f t="shared" ca="1" si="10"/>
        <v>0</v>
      </c>
      <c r="AQ94" s="218">
        <f t="shared" ca="1" si="11"/>
        <v>0</v>
      </c>
      <c r="AR94" s="213">
        <f ca="1">IF('２個別表'!$AC94=1,1,0)</f>
        <v>0</v>
      </c>
      <c r="AS94" s="204" t="str">
        <f t="shared" ca="1" si="12"/>
        <v/>
      </c>
      <c r="AT94" s="204" t="str">
        <f t="shared" ca="1" si="13"/>
        <v/>
      </c>
      <c r="AU94" s="230" t="str">
        <f ca="1">IF($AD94=1,IF($AQ94=1,ROUNDDOWN('２個別表'!$BX94-'２個別表'!$BZ94-'２個別表'!$CC94-'２個別表'!$CD94-'２個別表'!$CE94-'２個別表'!$CF94,0),""),"")</f>
        <v/>
      </c>
      <c r="AV94" s="391">
        <f t="shared" ca="1" si="14"/>
        <v>0</v>
      </c>
      <c r="AW94" s="401" t="str">
        <f t="shared" ca="1" si="15"/>
        <v>-</v>
      </c>
      <c r="AX94" s="228">
        <f ca="1">IF($AD94=2,IF('２個別表'!$BS94=1,1,0),0)</f>
        <v>0</v>
      </c>
      <c r="AY94" s="213" t="str">
        <f t="shared" ca="1" si="16"/>
        <v/>
      </c>
      <c r="AZ94" s="409" t="str">
        <f ca="1">IF(AND($AD94=2,$AX94=1),'２個別表'!$BX94-('２個別表'!$BZ94+'２個別表'!$CC94+'２個別表'!$CD94+'２個別表'!$CE94+'２個別表'!$CF94),"")</f>
        <v/>
      </c>
      <c r="BA94" s="228">
        <f ca="1">IF($AD94=2,IF('２個別表'!$BS94&lt;&gt;1,1,0),0)</f>
        <v>0</v>
      </c>
      <c r="BB94" s="404">
        <f t="shared" ca="1" si="17"/>
        <v>0</v>
      </c>
      <c r="BC94" s="207" t="str">
        <f ca="1">IF(AND($AD94=2,$BA94=1),'２個別表'!$BT94,"")</f>
        <v/>
      </c>
      <c r="BD94" s="207" t="str">
        <f t="shared" ca="1" si="18"/>
        <v/>
      </c>
      <c r="BE94" s="207" t="str">
        <f ca="1">IF(AND($AD94=2,$BA94=1),'２個別表'!$BW94-('２個別表'!$BZ94+'２個別表'!$CC94+'２個別表'!$CD94+'２個別表'!$CE94+'２個別表'!$CF94),"")</f>
        <v/>
      </c>
      <c r="BF94" s="207" t="str">
        <f ca="1">IF(AND($AD94=2,$BA94=1),'２個別表'!$CC94+'２個別表'!$CD94,"")</f>
        <v/>
      </c>
      <c r="BG94" s="406" t="str">
        <f ca="1">IF($BB94=1,IF(SUM('２個別表'!$BY94,'２個別表'!$CF94*0.5)&lt;='２個別表'!$BX94*0.5,"〇","×"),"")</f>
        <v/>
      </c>
      <c r="BH94" s="405">
        <f t="shared" ca="1" si="19"/>
        <v>0</v>
      </c>
      <c r="BI94" s="229" t="str">
        <f ca="1">IF($AD94=2,IF($AX94=1,IF('２個別表'!$AO94=23,"〇","×"),IF(OR('２個別表'!$AO94&lt;19,'２個別表'!$AO94&gt;23),"",IF($BH94&lt;='２個別表'!$BT94,"〇","×"))),"-")</f>
        <v>-</v>
      </c>
      <c r="BJ94" s="414" t="str">
        <f t="shared" ca="1" si="20"/>
        <v>-</v>
      </c>
      <c r="BK94" s="228">
        <f t="shared" ca="1" si="21"/>
        <v>0</v>
      </c>
      <c r="BL94" s="229" t="str">
        <f ca="1">IF($AD94=3,IF(1&lt;='２個別表'!$F94,IF('２個別表'!$W94=1,"〇","×"),""),"")</f>
        <v/>
      </c>
      <c r="BM94" s="209" t="str">
        <f ca="1">IF(AD94=3,IF(AND(OR('２個別表'!BF94="附帯施設",AND(1&lt;='２個別表'!AO94,'２個別表'!AO94&lt;=3)),'２個別表'!BM94&lt;&gt;"",'２個別表'!BN94&lt;&gt;""),1,IF(AND(OR('２個別表'!BF94="附帯施設",AND(1&lt;='２個別表'!AO94,'２個別表'!AO94&lt;=3)),OR('２個別表'!BM94="",'２個別表'!BN94="")),"×",0)),"")</f>
        <v/>
      </c>
      <c r="BN94" s="229" t="str">
        <f ca="1">IF($AD94=3,IF('２個別表'!$BX94&gt;=500000,"〇","×"),"")</f>
        <v/>
      </c>
      <c r="BO94" s="204" t="str">
        <f ca="1">IF(AD94=3,'２個別表'!BY94,"")</f>
        <v/>
      </c>
      <c r="BP94" s="204" t="str">
        <f ca="1">IF(AD94=3,IF(COUNTIF('２個別表'!$Z$11:'２個別表'!Z94,'２個別表'!Z94)=1,BO94,SUMIF('２個別表'!$Z$11:$Z$510,'２個別表'!Z94,$BO$11:$BO$239)),"")</f>
        <v/>
      </c>
      <c r="BQ94" s="213" t="str">
        <f t="shared" ca="1" si="33"/>
        <v/>
      </c>
      <c r="BR94" s="207" t="str">
        <f t="shared" ca="1" si="23"/>
        <v/>
      </c>
      <c r="BS94" s="483" t="str">
        <f ca="1">IF($AD94=3,'２個別表'!$BX94-('２個別表'!$BZ94+'２個別表'!$CC94+'２個別表'!$CD94+'２個別表'!$CE94+'２個別表'!$CF94),"")</f>
        <v/>
      </c>
      <c r="BT94" s="486">
        <f t="shared" ca="1" si="34"/>
        <v>0</v>
      </c>
      <c r="BU94" s="480" t="str">
        <f t="shared" ca="1" si="24"/>
        <v/>
      </c>
    </row>
    <row r="95" spans="1:73">
      <c r="A95" s="770" t="str">
        <f t="shared" ca="1" si="29"/>
        <v>石川県</v>
      </c>
      <c r="B95" s="773">
        <f ca="1">'２個別表'!Q95</f>
        <v>85</v>
      </c>
      <c r="C95" s="774" t="str">
        <f>'２個別表'!$R95</f>
        <v>石川県</v>
      </c>
      <c r="D95" s="774" t="str">
        <f ca="1">'２個別表'!$S95</f>
        <v/>
      </c>
      <c r="E95" s="774" t="str">
        <f ca="1">'２個別表'!$T95</f>
        <v/>
      </c>
      <c r="F95" s="719" t="str">
        <f ca="1">'２個別表'!$W95</f>
        <v/>
      </c>
      <c r="G95" s="719" t="str">
        <f ca="1">IF($F95=1,IF(SUMIF('（様式１号）１総括表'!$B$16:$B$25,A95,'（様式１号）１総括表'!$A$16:$A$25)&gt;0,"〇","✕"),"-")</f>
        <v>-</v>
      </c>
      <c r="H95" s="716" t="str">
        <f ca="1">IF('２個別表'!$Y95=1,IF('２個別表'!$AC95=1,"〇","×"),IF(AND(2&lt;='２個別表'!$AC95,'２個別表'!$AC95&lt;=5),"〇","×"))</f>
        <v>×</v>
      </c>
      <c r="I95" s="716" t="str">
        <f t="shared" ca="1" si="30"/>
        <v>×</v>
      </c>
      <c r="J95" s="207" t="str">
        <f ca="1">'２個別表'!$Z95</f>
        <v/>
      </c>
      <c r="K95" s="207">
        <f ca="1">'２個別表'!$AK95</f>
        <v>0</v>
      </c>
      <c r="L95" s="207" t="str">
        <f ca="1">IF('２個別表'!$AL95=1,1,"")</f>
        <v/>
      </c>
      <c r="M95" s="207" t="str">
        <f ca="1">IF('２個別表'!$AL95="","",IF('２個別表'!$AL95=1,IF(OR('２個別表'!$AM95=1,'２個別表'!$AN95=1),"〇","×")))</f>
        <v/>
      </c>
      <c r="N95" s="204" t="str">
        <f ca="1">'２個別表'!AT95</f>
        <v/>
      </c>
      <c r="O95" s="220" t="str">
        <f ca="1">IF(1&lt;='２個別表'!$F95,IF(AND(1&lt;='２個別表'!$AO95,'２個別表'!$AO95&lt;=3),1,0),"")</f>
        <v/>
      </c>
      <c r="P95" s="229">
        <f ca="1">IF($O95=1,IF(AND('２個別表'!$BF95&lt;&gt;"",AND('２個別表'!$BI95&lt;&gt;1,'２個別表'!$BJ95)),0,1),0)</f>
        <v>0</v>
      </c>
      <c r="Q95" s="220">
        <f ca="1">IF('２個別表'!$BF95&lt;&gt;"",1,0)</f>
        <v>0</v>
      </c>
      <c r="R95" s="220" t="str">
        <f ca="1">IF($Q95=1,IF('２個別表'!$BI95=1,1,0),"")</f>
        <v/>
      </c>
      <c r="S95" s="220" t="str">
        <f ca="1">IF($R95=1,IF('２個別表'!$BJ95&lt;&gt;"","〇","×"),"")</f>
        <v/>
      </c>
      <c r="T95" s="220" t="str">
        <f t="shared" ca="1" si="3"/>
        <v/>
      </c>
      <c r="U95" s="381">
        <f ca="1">IF('２個別表'!$BH95&gt;0,'２個別表'!$BH95,0)</f>
        <v>0</v>
      </c>
      <c r="V95" s="220">
        <f ca="1">IF('２個別表'!$BJ95&lt;&gt;"",1,0)</f>
        <v>0</v>
      </c>
      <c r="W95" s="206">
        <f ca="1">IF(AND($Q95=1,$V95=1),'２個別表'!$CF95,0)</f>
        <v>0</v>
      </c>
      <c r="X95" s="219">
        <f t="shared" ca="1" si="31"/>
        <v>0</v>
      </c>
      <c r="Y95" s="220" t="str">
        <f ca="1">IF(1&lt;='２個別表'!$F95,'２個別表'!$BV95,"")</f>
        <v/>
      </c>
      <c r="Z95" s="220">
        <f ca="1">IF(1&lt;='２個別表'!$F95,'２個別表'!$CG95,0)</f>
        <v>0</v>
      </c>
      <c r="AA95" s="220">
        <f ca="1">IF(OR(0&lt;'２個別表'!$BZ95,0&lt;SUM('２個別表'!$CC95:$CD95)),1,0)</f>
        <v>1</v>
      </c>
      <c r="AB95" s="207">
        <f ca="1">IF(1&lt;='２個別表'!$F95,'２個別表'!$BX95,0)</f>
        <v>0</v>
      </c>
      <c r="AC95" s="207" t="str">
        <f ca="1">IF('２個別表'!$BX95&gt;0,IF(AND('２個別表'!$BV95=1,'２個別表'!$CG95="控除不可"),'２個別表'!$BX95,IF(AND('２個別表'!$BV95=1,'２個別表'!$CG95="80%控除対象"),ROUNDUP('２個別表'!$BX95*102/110,0),IF(AND('２個別表'!$BV95=1,'２個別表'!$CG95="全額控除"),ROUNDUP('２個別表'!$BX95*100/110,0),IF(OR('２個別表'!$BV95=2,'２個別表'!$BV95=3),'２個別表'!$BX95,'２個別表'!$BX95)))),"")</f>
        <v/>
      </c>
      <c r="AD95" s="221" t="str">
        <f ca="1">IF('２個別表'!$W95=1,3,IF(AND('２個別表'!$W95=2,AND(19&lt;='２個別表'!$AO95,'２個別表'!$AO95&lt;=23)),2,IF(AND('２個別表'!$W95=2,OR(AND(1&lt;='２個別表'!$AO95,'２個別表'!$AO95&lt;=18),AND(24&lt;='２個別表'!$AO95,'２個別表'!$AO95&lt;=25))),1,"判定不能")))</f>
        <v>判定不能</v>
      </c>
      <c r="AE95" s="228">
        <f t="shared" ca="1" si="5"/>
        <v>0</v>
      </c>
      <c r="AF95" s="204" t="str">
        <f t="shared" ca="1" si="6"/>
        <v/>
      </c>
      <c r="AG95" s="207" t="str">
        <f ca="1">IF(AND($AD95=1,$U95&gt;0,$V95=1),ROUNDDOWN($AC95*1/2-'２個別表'!$CF95*1/2,0),"")</f>
        <v/>
      </c>
      <c r="AH95" s="207" t="str">
        <f t="shared" ca="1" si="32"/>
        <v/>
      </c>
      <c r="AI95" s="230" t="str">
        <f ca="1">IF(AND($AD95=1,$Q95=1),IF($AB95&gt;0,'２個別表'!$BX95-'２個別表'!$BZ95-'２個別表'!$CF95-'２個別表'!$CC95-'２個別表'!$CD95-'２個別表'!$CE95,0),"")</f>
        <v/>
      </c>
      <c r="AJ95" s="222">
        <f t="shared" ca="1" si="8"/>
        <v>0</v>
      </c>
      <c r="AK95" s="218" t="str">
        <f ca="1">IF($AD95=1,IF('２個別表'!$AQ95=1,1,IF('２個別表'!AQ95="","",)),"")</f>
        <v/>
      </c>
      <c r="AL95" s="207" t="str">
        <f ca="1">IF($AJ95=1,IF($AK95=1,'２個別表'!BU95,""),"")</f>
        <v/>
      </c>
      <c r="AM95" s="204" t="str">
        <f t="shared" ca="1" si="9"/>
        <v/>
      </c>
      <c r="AN95" s="223" t="str">
        <f ca="1">IF($AJ95=1,IF($AK95=1,ROUNDDOWN('２個別表'!$BX95-'２個別表'!$BZ95-'２個別表'!$CC95-'２個別表'!$CD95-'２個別表'!$CE95-'２個別表'!$CF95,0),""),"")</f>
        <v/>
      </c>
      <c r="AO95" s="222">
        <f t="shared" ca="1" si="0"/>
        <v>0</v>
      </c>
      <c r="AP95" s="218">
        <f t="shared" ca="1" si="10"/>
        <v>0</v>
      </c>
      <c r="AQ95" s="218">
        <f t="shared" ca="1" si="11"/>
        <v>0</v>
      </c>
      <c r="AR95" s="213">
        <f ca="1">IF('２個別表'!$AC95=1,1,0)</f>
        <v>0</v>
      </c>
      <c r="AS95" s="204" t="str">
        <f t="shared" ca="1" si="12"/>
        <v/>
      </c>
      <c r="AT95" s="204" t="str">
        <f t="shared" ca="1" si="13"/>
        <v/>
      </c>
      <c r="AU95" s="230" t="str">
        <f ca="1">IF($AD95=1,IF($AQ95=1,ROUNDDOWN('２個別表'!$BX95-'２個別表'!$BZ95-'２個別表'!$CC95-'２個別表'!$CD95-'２個別表'!$CE95-'２個別表'!$CF95,0),""),"")</f>
        <v/>
      </c>
      <c r="AV95" s="391">
        <f t="shared" ca="1" si="14"/>
        <v>0</v>
      </c>
      <c r="AW95" s="401" t="str">
        <f t="shared" ca="1" si="15"/>
        <v>-</v>
      </c>
      <c r="AX95" s="228">
        <f ca="1">IF($AD95=2,IF('２個別表'!$BS95=1,1,0),0)</f>
        <v>0</v>
      </c>
      <c r="AY95" s="213" t="str">
        <f t="shared" ca="1" si="16"/>
        <v/>
      </c>
      <c r="AZ95" s="409" t="str">
        <f ca="1">IF(AND($AD95=2,$AX95=1),'２個別表'!$BX95-('２個別表'!$BZ95+'２個別表'!$CC95+'２個別表'!$CD95+'２個別表'!$CE95+'２個別表'!$CF95),"")</f>
        <v/>
      </c>
      <c r="BA95" s="228">
        <f ca="1">IF($AD95=2,IF('２個別表'!$BS95&lt;&gt;1,1,0),0)</f>
        <v>0</v>
      </c>
      <c r="BB95" s="404">
        <f t="shared" ca="1" si="17"/>
        <v>0</v>
      </c>
      <c r="BC95" s="207" t="str">
        <f ca="1">IF(AND($AD95=2,$BA95=1),'２個別表'!$BT95,"")</f>
        <v/>
      </c>
      <c r="BD95" s="207" t="str">
        <f t="shared" ca="1" si="18"/>
        <v/>
      </c>
      <c r="BE95" s="207" t="str">
        <f ca="1">IF(AND($AD95=2,$BA95=1),'２個別表'!$BW95-('２個別表'!$BZ95+'２個別表'!$CC95+'２個別表'!$CD95+'２個別表'!$CE95+'２個別表'!$CF95),"")</f>
        <v/>
      </c>
      <c r="BF95" s="207" t="str">
        <f ca="1">IF(AND($AD95=2,$BA95=1),'２個別表'!$CC95+'２個別表'!$CD95,"")</f>
        <v/>
      </c>
      <c r="BG95" s="406" t="str">
        <f ca="1">IF($BB95=1,IF(SUM('２個別表'!$BY95,'２個別表'!$CF95*0.5)&lt;='２個別表'!$BX95*0.5,"〇","×"),"")</f>
        <v/>
      </c>
      <c r="BH95" s="405">
        <f t="shared" ca="1" si="19"/>
        <v>0</v>
      </c>
      <c r="BI95" s="229" t="str">
        <f ca="1">IF($AD95=2,IF($AX95=1,IF('２個別表'!$AO95=23,"〇","×"),IF(OR('２個別表'!$AO95&lt;19,'２個別表'!$AO95&gt;23),"",IF($BH95&lt;='２個別表'!$BT95,"〇","×"))),"-")</f>
        <v>-</v>
      </c>
      <c r="BJ95" s="414" t="str">
        <f t="shared" ca="1" si="20"/>
        <v>-</v>
      </c>
      <c r="BK95" s="228">
        <f t="shared" ca="1" si="21"/>
        <v>0</v>
      </c>
      <c r="BL95" s="229" t="str">
        <f ca="1">IF($AD95=3,IF(1&lt;='２個別表'!$F95,IF('２個別表'!$W95=1,"〇","×"),""),"")</f>
        <v/>
      </c>
      <c r="BM95" s="209" t="str">
        <f ca="1">IF(AD95=3,IF(AND(OR('２個別表'!BF95="附帯施設",AND(1&lt;='２個別表'!AO95,'２個別表'!AO95&lt;=3)),'２個別表'!BM95&lt;&gt;"",'２個別表'!BN95&lt;&gt;""),1,IF(AND(OR('２個別表'!BF95="附帯施設",AND(1&lt;='２個別表'!AO95,'２個別表'!AO95&lt;=3)),OR('２個別表'!BM95="",'２個別表'!BN95="")),"×",0)),"")</f>
        <v/>
      </c>
      <c r="BN95" s="229" t="str">
        <f ca="1">IF($AD95=3,IF('２個別表'!$BX95&gt;=500000,"〇","×"),"")</f>
        <v/>
      </c>
      <c r="BO95" s="204" t="str">
        <f ca="1">IF(AD95=3,'２個別表'!BY95,"")</f>
        <v/>
      </c>
      <c r="BP95" s="204" t="str">
        <f ca="1">IF(AD95=3,IF(COUNTIF('２個別表'!$Z$11:'２個別表'!Z95,'２個別表'!Z95)=1,BO95,SUMIF('２個別表'!$Z$11:$Z$510,'２個別表'!Z95,$BO$11:$BO$239)),"")</f>
        <v/>
      </c>
      <c r="BQ95" s="213" t="str">
        <f t="shared" ca="1" si="33"/>
        <v/>
      </c>
      <c r="BR95" s="207" t="str">
        <f t="shared" ca="1" si="23"/>
        <v/>
      </c>
      <c r="BS95" s="483" t="str">
        <f ca="1">IF($AD95=3,'２個別表'!$BX95-('２個別表'!$BZ95+'２個別表'!$CC95+'２個別表'!$CD95+'２個別表'!$CE95+'２個別表'!$CF95),"")</f>
        <v/>
      </c>
      <c r="BT95" s="486">
        <f t="shared" ca="1" si="34"/>
        <v>0</v>
      </c>
      <c r="BU95" s="480" t="str">
        <f t="shared" ca="1" si="24"/>
        <v/>
      </c>
    </row>
    <row r="96" spans="1:73">
      <c r="A96" s="770" t="str">
        <f t="shared" ca="1" si="29"/>
        <v>石川県</v>
      </c>
      <c r="B96" s="773">
        <f ca="1">'２個別表'!Q96</f>
        <v>86</v>
      </c>
      <c r="C96" s="774" t="str">
        <f>'２個別表'!$R96</f>
        <v>石川県</v>
      </c>
      <c r="D96" s="774" t="str">
        <f ca="1">'２個別表'!$S96</f>
        <v/>
      </c>
      <c r="E96" s="774" t="str">
        <f ca="1">'２個別表'!$T96</f>
        <v/>
      </c>
      <c r="F96" s="719" t="str">
        <f ca="1">'２個別表'!$W96</f>
        <v/>
      </c>
      <c r="G96" s="719" t="str">
        <f ca="1">IF($F96=1,IF(SUMIF('（様式１号）１総括表'!$B$16:$B$25,A96,'（様式１号）１総括表'!$A$16:$A$25)&gt;0,"〇","✕"),"-")</f>
        <v>-</v>
      </c>
      <c r="H96" s="716" t="str">
        <f ca="1">IF('２個別表'!$Y96=1,IF('２個別表'!$AC96=1,"〇","×"),IF(AND(2&lt;='２個別表'!$AC96,'２個別表'!$AC96&lt;=5),"〇","×"))</f>
        <v>×</v>
      </c>
      <c r="I96" s="716" t="str">
        <f t="shared" ca="1" si="30"/>
        <v>×</v>
      </c>
      <c r="J96" s="207" t="str">
        <f ca="1">'２個別表'!$Z96</f>
        <v/>
      </c>
      <c r="K96" s="207">
        <f ca="1">'２個別表'!$AK96</f>
        <v>0</v>
      </c>
      <c r="L96" s="207" t="str">
        <f ca="1">IF('２個別表'!$AL96=1,1,"")</f>
        <v/>
      </c>
      <c r="M96" s="207" t="str">
        <f ca="1">IF('２個別表'!$AL96="","",IF('２個別表'!$AL96=1,IF(OR('２個別表'!$AM96=1,'２個別表'!$AN96=1),"〇","×")))</f>
        <v/>
      </c>
      <c r="N96" s="204" t="str">
        <f ca="1">'２個別表'!AT96</f>
        <v/>
      </c>
      <c r="O96" s="220" t="str">
        <f ca="1">IF(1&lt;='２個別表'!$F96,IF(AND(1&lt;='２個別表'!$AO96,'２個別表'!$AO96&lt;=3),1,0),"")</f>
        <v/>
      </c>
      <c r="P96" s="229">
        <f ca="1">IF($O96=1,IF(AND('２個別表'!$BF96&lt;&gt;"",AND('２個別表'!$BI96&lt;&gt;1,'２個別表'!$BJ96)),0,1),0)</f>
        <v>0</v>
      </c>
      <c r="Q96" s="220">
        <f ca="1">IF('２個別表'!$BF96&lt;&gt;"",1,0)</f>
        <v>0</v>
      </c>
      <c r="R96" s="220" t="str">
        <f ca="1">IF($Q96=1,IF('２個別表'!$BI96=1,1,0),"")</f>
        <v/>
      </c>
      <c r="S96" s="220" t="str">
        <f ca="1">IF($R96=1,IF('２個別表'!$BJ96&lt;&gt;"","〇","×"),"")</f>
        <v/>
      </c>
      <c r="T96" s="220" t="str">
        <f t="shared" ca="1" si="3"/>
        <v/>
      </c>
      <c r="U96" s="381">
        <f ca="1">IF('２個別表'!$BH96&gt;0,'２個別表'!$BH96,0)</f>
        <v>0</v>
      </c>
      <c r="V96" s="220">
        <f ca="1">IF('２個別表'!$BJ96&lt;&gt;"",1,0)</f>
        <v>0</v>
      </c>
      <c r="W96" s="206">
        <f ca="1">IF(AND($Q96=1,$V96=1),'２個別表'!$CF96,0)</f>
        <v>0</v>
      </c>
      <c r="X96" s="219">
        <f t="shared" ca="1" si="31"/>
        <v>0</v>
      </c>
      <c r="Y96" s="220" t="str">
        <f ca="1">IF(1&lt;='２個別表'!$F96,'２個別表'!$BV96,"")</f>
        <v/>
      </c>
      <c r="Z96" s="220">
        <f ca="1">IF(1&lt;='２個別表'!$F96,'２個別表'!$CG96,0)</f>
        <v>0</v>
      </c>
      <c r="AA96" s="220">
        <f ca="1">IF(OR(0&lt;'２個別表'!$BZ96,0&lt;SUM('２個別表'!$CC96:$CD96)),1,0)</f>
        <v>1</v>
      </c>
      <c r="AB96" s="207">
        <f ca="1">IF(1&lt;='２個別表'!$F96,'２個別表'!$BX96,0)</f>
        <v>0</v>
      </c>
      <c r="AC96" s="207" t="str">
        <f ca="1">IF('２個別表'!$BX96&gt;0,IF(AND('２個別表'!$BV96=1,'２個別表'!$CG96="控除不可"),'２個別表'!$BX96,IF(AND('２個別表'!$BV96=1,'２個別表'!$CG96="80%控除対象"),ROUNDUP('２個別表'!$BX96*102/110,0),IF(AND('２個別表'!$BV96=1,'２個別表'!$CG96="全額控除"),ROUNDUP('２個別表'!$BX96*100/110,0),IF(OR('２個別表'!$BV96=2,'２個別表'!$BV96=3),'２個別表'!$BX96,'２個別表'!$BX96)))),"")</f>
        <v/>
      </c>
      <c r="AD96" s="221" t="str">
        <f ca="1">IF('２個別表'!$W96=1,3,IF(AND('２個別表'!$W96=2,AND(19&lt;='２個別表'!$AO96,'２個別表'!$AO96&lt;=23)),2,IF(AND('２個別表'!$W96=2,OR(AND(1&lt;='２個別表'!$AO96,'２個別表'!$AO96&lt;=18),AND(24&lt;='２個別表'!$AO96,'２個別表'!$AO96&lt;=25))),1,"判定不能")))</f>
        <v>判定不能</v>
      </c>
      <c r="AE96" s="228">
        <f t="shared" ca="1" si="5"/>
        <v>0</v>
      </c>
      <c r="AF96" s="204" t="str">
        <f t="shared" ca="1" si="6"/>
        <v/>
      </c>
      <c r="AG96" s="207" t="str">
        <f ca="1">IF(AND($AD96=1,$U96&gt;0,$V96=1),ROUNDDOWN($AC96*1/2-'２個別表'!$CF96*1/2,0),"")</f>
        <v/>
      </c>
      <c r="AH96" s="207" t="str">
        <f t="shared" ca="1" si="32"/>
        <v/>
      </c>
      <c r="AI96" s="230" t="str">
        <f ca="1">IF(AND($AD96=1,$Q96=1),IF($AB96&gt;0,'２個別表'!$BX96-'２個別表'!$BZ96-'２個別表'!$CF96-'２個別表'!$CC96-'２個別表'!$CD96-'２個別表'!$CE96,0),"")</f>
        <v/>
      </c>
      <c r="AJ96" s="222">
        <f t="shared" ca="1" si="8"/>
        <v>0</v>
      </c>
      <c r="AK96" s="218" t="str">
        <f ca="1">IF($AD96=1,IF('２個別表'!$AQ96=1,1,IF('２個別表'!AQ96="","",)),"")</f>
        <v/>
      </c>
      <c r="AL96" s="207" t="str">
        <f ca="1">IF($AJ96=1,IF($AK96=1,'２個別表'!BU96,""),"")</f>
        <v/>
      </c>
      <c r="AM96" s="204" t="str">
        <f t="shared" ca="1" si="9"/>
        <v/>
      </c>
      <c r="AN96" s="223" t="str">
        <f ca="1">IF($AJ96=1,IF($AK96=1,ROUNDDOWN('２個別表'!$BX96-'２個別表'!$BZ96-'２個別表'!$CC96-'２個別表'!$CD96-'２個別表'!$CE96-'２個別表'!$CF96,0),""),"")</f>
        <v/>
      </c>
      <c r="AO96" s="222">
        <f t="shared" ca="1" si="0"/>
        <v>0</v>
      </c>
      <c r="AP96" s="218">
        <f t="shared" ca="1" si="10"/>
        <v>0</v>
      </c>
      <c r="AQ96" s="218">
        <f t="shared" ca="1" si="11"/>
        <v>0</v>
      </c>
      <c r="AR96" s="213">
        <f ca="1">IF('２個別表'!$AC96=1,1,0)</f>
        <v>0</v>
      </c>
      <c r="AS96" s="204" t="str">
        <f t="shared" ca="1" si="12"/>
        <v/>
      </c>
      <c r="AT96" s="204" t="str">
        <f t="shared" ca="1" si="13"/>
        <v/>
      </c>
      <c r="AU96" s="230" t="str">
        <f ca="1">IF($AD96=1,IF($AQ96=1,ROUNDDOWN('２個別表'!$BX96-'２個別表'!$BZ96-'２個別表'!$CC96-'２個別表'!$CD96-'２個別表'!$CE96-'２個別表'!$CF96,0),""),"")</f>
        <v/>
      </c>
      <c r="AV96" s="391">
        <f t="shared" ca="1" si="14"/>
        <v>0</v>
      </c>
      <c r="AW96" s="401" t="str">
        <f t="shared" ca="1" si="15"/>
        <v>-</v>
      </c>
      <c r="AX96" s="228">
        <f ca="1">IF($AD96=2,IF('２個別表'!$BS96=1,1,0),0)</f>
        <v>0</v>
      </c>
      <c r="AY96" s="213" t="str">
        <f t="shared" ca="1" si="16"/>
        <v/>
      </c>
      <c r="AZ96" s="409" t="str">
        <f ca="1">IF(AND($AD96=2,$AX96=1),'２個別表'!$BX96-('２個別表'!$BZ96+'２個別表'!$CC96+'２個別表'!$CD96+'２個別表'!$CE96+'２個別表'!$CF96),"")</f>
        <v/>
      </c>
      <c r="BA96" s="228">
        <f ca="1">IF($AD96=2,IF('２個別表'!$BS96&lt;&gt;1,1,0),0)</f>
        <v>0</v>
      </c>
      <c r="BB96" s="404">
        <f t="shared" ca="1" si="17"/>
        <v>0</v>
      </c>
      <c r="BC96" s="207" t="str">
        <f ca="1">IF(AND($AD96=2,$BA96=1),'２個別表'!$BT96,"")</f>
        <v/>
      </c>
      <c r="BD96" s="207" t="str">
        <f t="shared" ca="1" si="18"/>
        <v/>
      </c>
      <c r="BE96" s="207" t="str">
        <f ca="1">IF(AND($AD96=2,$BA96=1),'２個別表'!$BW96-('２個別表'!$BZ96+'２個別表'!$CC96+'２個別表'!$CD96+'２個別表'!$CE96+'２個別表'!$CF96),"")</f>
        <v/>
      </c>
      <c r="BF96" s="207" t="str">
        <f ca="1">IF(AND($AD96=2,$BA96=1),'２個別表'!$CC96+'２個別表'!$CD96,"")</f>
        <v/>
      </c>
      <c r="BG96" s="406" t="str">
        <f ca="1">IF($BB96=1,IF(SUM('２個別表'!$BY96,'２個別表'!$CF96*0.5)&lt;='２個別表'!$BX96*0.5,"〇","×"),"")</f>
        <v/>
      </c>
      <c r="BH96" s="405">
        <f t="shared" ca="1" si="19"/>
        <v>0</v>
      </c>
      <c r="BI96" s="229" t="str">
        <f ca="1">IF($AD96=2,IF($AX96=1,IF('２個別表'!$AO96=23,"〇","×"),IF(OR('２個別表'!$AO96&lt;19,'２個別表'!$AO96&gt;23),"",IF($BH96&lt;='２個別表'!$BT96,"〇","×"))),"-")</f>
        <v>-</v>
      </c>
      <c r="BJ96" s="414" t="str">
        <f t="shared" ca="1" si="20"/>
        <v>-</v>
      </c>
      <c r="BK96" s="228">
        <f t="shared" ca="1" si="21"/>
        <v>0</v>
      </c>
      <c r="BL96" s="229" t="str">
        <f ca="1">IF($AD96=3,IF(1&lt;='２個別表'!$F96,IF('２個別表'!$W96=1,"〇","×"),""),"")</f>
        <v/>
      </c>
      <c r="BM96" s="209" t="str">
        <f ca="1">IF(AD96=3,IF(AND(OR('２個別表'!BF96="附帯施設",AND(1&lt;='２個別表'!AO96,'２個別表'!AO96&lt;=3)),'２個別表'!BM96&lt;&gt;"",'２個別表'!BN96&lt;&gt;""),1,IF(AND(OR('２個別表'!BF96="附帯施設",AND(1&lt;='２個別表'!AO96,'２個別表'!AO96&lt;=3)),OR('２個別表'!BM96="",'２個別表'!BN96="")),"×",0)),"")</f>
        <v/>
      </c>
      <c r="BN96" s="229" t="str">
        <f ca="1">IF($AD96=3,IF('２個別表'!$BX96&gt;=500000,"〇","×"),"")</f>
        <v/>
      </c>
      <c r="BO96" s="204" t="str">
        <f ca="1">IF(AD96=3,'２個別表'!BY96,"")</f>
        <v/>
      </c>
      <c r="BP96" s="204" t="str">
        <f ca="1">IF(AD96=3,IF(COUNTIF('２個別表'!$Z$11:'２個別表'!Z96,'２個別表'!Z96)=1,BO96,SUMIF('２個別表'!$Z$11:$Z$510,'２個別表'!Z96,$BO$11:$BO$239)),"")</f>
        <v/>
      </c>
      <c r="BQ96" s="213" t="str">
        <f t="shared" ca="1" si="33"/>
        <v/>
      </c>
      <c r="BR96" s="207" t="str">
        <f t="shared" ca="1" si="23"/>
        <v/>
      </c>
      <c r="BS96" s="483" t="str">
        <f ca="1">IF($AD96=3,'２個別表'!$BX96-('２個別表'!$BZ96+'２個別表'!$CC96+'２個別表'!$CD96+'２個別表'!$CE96+'２個別表'!$CF96),"")</f>
        <v/>
      </c>
      <c r="BT96" s="486">
        <f t="shared" ca="1" si="34"/>
        <v>0</v>
      </c>
      <c r="BU96" s="480" t="str">
        <f t="shared" ca="1" si="24"/>
        <v/>
      </c>
    </row>
    <row r="97" spans="1:73">
      <c r="A97" s="770" t="str">
        <f t="shared" ca="1" si="29"/>
        <v>石川県</v>
      </c>
      <c r="B97" s="773">
        <f ca="1">'２個別表'!Q97</f>
        <v>87</v>
      </c>
      <c r="C97" s="774" t="str">
        <f>'２個別表'!$R97</f>
        <v>石川県</v>
      </c>
      <c r="D97" s="774" t="str">
        <f ca="1">'２個別表'!$S97</f>
        <v/>
      </c>
      <c r="E97" s="774" t="str">
        <f ca="1">'２個別表'!$T97</f>
        <v/>
      </c>
      <c r="F97" s="719" t="str">
        <f ca="1">'２個別表'!$W97</f>
        <v/>
      </c>
      <c r="G97" s="719" t="str">
        <f ca="1">IF($F97=1,IF(SUMIF('（様式１号）１総括表'!$B$16:$B$25,A97,'（様式１号）１総括表'!$A$16:$A$25)&gt;0,"〇","✕"),"-")</f>
        <v>-</v>
      </c>
      <c r="H97" s="716" t="str">
        <f ca="1">IF('２個別表'!$Y97=1,IF('２個別表'!$AC97=1,"〇","×"),IF(AND(2&lt;='２個別表'!$AC97,'２個別表'!$AC97&lt;=5),"〇","×"))</f>
        <v>×</v>
      </c>
      <c r="I97" s="716" t="str">
        <f t="shared" ca="1" si="30"/>
        <v>×</v>
      </c>
      <c r="J97" s="207" t="str">
        <f ca="1">'２個別表'!$Z97</f>
        <v/>
      </c>
      <c r="K97" s="207">
        <f ca="1">'２個別表'!$AK97</f>
        <v>0</v>
      </c>
      <c r="L97" s="207" t="str">
        <f ca="1">IF('２個別表'!$AL97=1,1,"")</f>
        <v/>
      </c>
      <c r="M97" s="207" t="str">
        <f ca="1">IF('２個別表'!$AL97="","",IF('２個別表'!$AL97=1,IF(OR('２個別表'!$AM97=1,'２個別表'!$AN97=1),"〇","×")))</f>
        <v/>
      </c>
      <c r="N97" s="204" t="str">
        <f ca="1">'２個別表'!AT97</f>
        <v/>
      </c>
      <c r="O97" s="220" t="str">
        <f ca="1">IF(1&lt;='２個別表'!$F97,IF(AND(1&lt;='２個別表'!$AO97,'２個別表'!$AO97&lt;=3),1,0),"")</f>
        <v/>
      </c>
      <c r="P97" s="229">
        <f ca="1">IF($O97=1,IF(AND('２個別表'!$BF97&lt;&gt;"",AND('２個別表'!$BI97&lt;&gt;1,'２個別表'!$BJ97)),0,1),0)</f>
        <v>0</v>
      </c>
      <c r="Q97" s="220">
        <f ca="1">IF('２個別表'!$BF97&lt;&gt;"",1,0)</f>
        <v>0</v>
      </c>
      <c r="R97" s="220" t="str">
        <f ca="1">IF($Q97=1,IF('２個別表'!$BI97=1,1,0),"")</f>
        <v/>
      </c>
      <c r="S97" s="220" t="str">
        <f ca="1">IF($R97=1,IF('２個別表'!$BJ97&lt;&gt;"","〇","×"),"")</f>
        <v/>
      </c>
      <c r="T97" s="220" t="str">
        <f t="shared" ca="1" si="3"/>
        <v/>
      </c>
      <c r="U97" s="381">
        <f ca="1">IF('２個別表'!$BH97&gt;0,'２個別表'!$BH97,0)</f>
        <v>0</v>
      </c>
      <c r="V97" s="220">
        <f ca="1">IF('２個別表'!$BJ97&lt;&gt;"",1,0)</f>
        <v>0</v>
      </c>
      <c r="W97" s="206">
        <f ca="1">IF(AND($Q97=1,$V97=1),'２個別表'!$CF97,0)</f>
        <v>0</v>
      </c>
      <c r="X97" s="219">
        <f t="shared" ca="1" si="31"/>
        <v>0</v>
      </c>
      <c r="Y97" s="220" t="str">
        <f ca="1">IF(1&lt;='２個別表'!$F97,'２個別表'!$BV97,"")</f>
        <v/>
      </c>
      <c r="Z97" s="220">
        <f ca="1">IF(1&lt;='２個別表'!$F97,'２個別表'!$CG97,0)</f>
        <v>0</v>
      </c>
      <c r="AA97" s="220">
        <f ca="1">IF(OR(0&lt;'２個別表'!$BZ97,0&lt;SUM('２個別表'!$CC97:$CD97)),1,0)</f>
        <v>1</v>
      </c>
      <c r="AB97" s="207">
        <f ca="1">IF(1&lt;='２個別表'!$F97,'２個別表'!$BX97,0)</f>
        <v>0</v>
      </c>
      <c r="AC97" s="207" t="str">
        <f ca="1">IF('２個別表'!$BX97&gt;0,IF(AND('２個別表'!$BV97=1,'２個別表'!$CG97="控除不可"),'２個別表'!$BX97,IF(AND('２個別表'!$BV97=1,'２個別表'!$CG97="80%控除対象"),ROUNDUP('２個別表'!$BX97*102/110,0),IF(AND('２個別表'!$BV97=1,'２個別表'!$CG97="全額控除"),ROUNDUP('２個別表'!$BX97*100/110,0),IF(OR('２個別表'!$BV97=2,'２個別表'!$BV97=3),'２個別表'!$BX97,'２個別表'!$BX97)))),"")</f>
        <v/>
      </c>
      <c r="AD97" s="221" t="str">
        <f ca="1">IF('２個別表'!$W97=1,3,IF(AND('２個別表'!$W97=2,AND(19&lt;='２個別表'!$AO97,'２個別表'!$AO97&lt;=23)),2,IF(AND('２個別表'!$W97=2,OR(AND(1&lt;='２個別表'!$AO97,'２個別表'!$AO97&lt;=18),AND(24&lt;='２個別表'!$AO97,'２個別表'!$AO97&lt;=25))),1,"判定不能")))</f>
        <v>判定不能</v>
      </c>
      <c r="AE97" s="228">
        <f t="shared" ca="1" si="5"/>
        <v>0</v>
      </c>
      <c r="AF97" s="204" t="str">
        <f t="shared" ca="1" si="6"/>
        <v/>
      </c>
      <c r="AG97" s="207" t="str">
        <f ca="1">IF(AND($AD97=1,$U97&gt;0,$V97=1),ROUNDDOWN($AC97*1/2-'２個別表'!$CF97*1/2,0),"")</f>
        <v/>
      </c>
      <c r="AH97" s="207" t="str">
        <f t="shared" ca="1" si="32"/>
        <v/>
      </c>
      <c r="AI97" s="230" t="str">
        <f ca="1">IF(AND($AD97=1,$Q97=1),IF($AB97&gt;0,'２個別表'!$BX97-'２個別表'!$BZ97-'２個別表'!$CF97-'２個別表'!$CC97-'２個別表'!$CD97-'２個別表'!$CE97,0),"")</f>
        <v/>
      </c>
      <c r="AJ97" s="222">
        <f t="shared" ca="1" si="8"/>
        <v>0</v>
      </c>
      <c r="AK97" s="218" t="str">
        <f ca="1">IF($AD97=1,IF('２個別表'!$AQ97=1,1,IF('２個別表'!AQ97="","",)),"")</f>
        <v/>
      </c>
      <c r="AL97" s="207" t="str">
        <f ca="1">IF($AJ97=1,IF($AK97=1,'２個別表'!BU97,""),"")</f>
        <v/>
      </c>
      <c r="AM97" s="204" t="str">
        <f t="shared" ca="1" si="9"/>
        <v/>
      </c>
      <c r="AN97" s="223" t="str">
        <f ca="1">IF($AJ97=1,IF($AK97=1,ROUNDDOWN('２個別表'!$BX97-'２個別表'!$BZ97-'２個別表'!$CC97-'２個別表'!$CD97-'２個別表'!$CE97-'２個別表'!$CF97,0),""),"")</f>
        <v/>
      </c>
      <c r="AO97" s="222">
        <f t="shared" ca="1" si="0"/>
        <v>0</v>
      </c>
      <c r="AP97" s="218">
        <f t="shared" ca="1" si="10"/>
        <v>0</v>
      </c>
      <c r="AQ97" s="218">
        <f t="shared" ca="1" si="11"/>
        <v>0</v>
      </c>
      <c r="AR97" s="213">
        <f ca="1">IF('２個別表'!$AC97=1,1,0)</f>
        <v>0</v>
      </c>
      <c r="AS97" s="204" t="str">
        <f t="shared" ca="1" si="12"/>
        <v/>
      </c>
      <c r="AT97" s="204" t="str">
        <f t="shared" ca="1" si="13"/>
        <v/>
      </c>
      <c r="AU97" s="230" t="str">
        <f ca="1">IF($AD97=1,IF($AQ97=1,ROUNDDOWN('２個別表'!$BX97-'２個別表'!$BZ97-'２個別表'!$CC97-'２個別表'!$CD97-'２個別表'!$CE97-'２個別表'!$CF97,0),""),"")</f>
        <v/>
      </c>
      <c r="AV97" s="391">
        <f t="shared" ca="1" si="14"/>
        <v>0</v>
      </c>
      <c r="AW97" s="401" t="str">
        <f t="shared" ca="1" si="15"/>
        <v>-</v>
      </c>
      <c r="AX97" s="228">
        <f ca="1">IF($AD97=2,IF('２個別表'!$BS97=1,1,0),0)</f>
        <v>0</v>
      </c>
      <c r="AY97" s="213" t="str">
        <f t="shared" ca="1" si="16"/>
        <v/>
      </c>
      <c r="AZ97" s="409" t="str">
        <f ca="1">IF(AND($AD97=2,$AX97=1),'２個別表'!$BX97-('２個別表'!$BZ97+'２個別表'!$CC97+'２個別表'!$CD97+'２個別表'!$CE97+'２個別表'!$CF97),"")</f>
        <v/>
      </c>
      <c r="BA97" s="228">
        <f ca="1">IF($AD97=2,IF('２個別表'!$BS97&lt;&gt;1,1,0),0)</f>
        <v>0</v>
      </c>
      <c r="BB97" s="404">
        <f t="shared" ca="1" si="17"/>
        <v>0</v>
      </c>
      <c r="BC97" s="207" t="str">
        <f ca="1">IF(AND($AD97=2,$BA97=1),'２個別表'!$BT97,"")</f>
        <v/>
      </c>
      <c r="BD97" s="207" t="str">
        <f t="shared" ca="1" si="18"/>
        <v/>
      </c>
      <c r="BE97" s="207" t="str">
        <f ca="1">IF(AND($AD97=2,$BA97=1),'２個別表'!$BW97-('２個別表'!$BZ97+'２個別表'!$CC97+'２個別表'!$CD97+'２個別表'!$CE97+'２個別表'!$CF97),"")</f>
        <v/>
      </c>
      <c r="BF97" s="207" t="str">
        <f ca="1">IF(AND($AD97=2,$BA97=1),'２個別表'!$CC97+'２個別表'!$CD97,"")</f>
        <v/>
      </c>
      <c r="BG97" s="406" t="str">
        <f ca="1">IF($BB97=1,IF(SUM('２個別表'!$BY97,'２個別表'!$CF97*0.5)&lt;='２個別表'!$BX97*0.5,"〇","×"),"")</f>
        <v/>
      </c>
      <c r="BH97" s="405">
        <f t="shared" ca="1" si="19"/>
        <v>0</v>
      </c>
      <c r="BI97" s="229" t="str">
        <f ca="1">IF($AD97=2,IF($AX97=1,IF('２個別表'!$AO97=23,"〇","×"),IF(OR('２個別表'!$AO97&lt;19,'２個別表'!$AO97&gt;23),"",IF($BH97&lt;='２個別表'!$BT97,"〇","×"))),"-")</f>
        <v>-</v>
      </c>
      <c r="BJ97" s="414" t="str">
        <f t="shared" ca="1" si="20"/>
        <v>-</v>
      </c>
      <c r="BK97" s="228">
        <f t="shared" ca="1" si="21"/>
        <v>0</v>
      </c>
      <c r="BL97" s="229" t="str">
        <f ca="1">IF($AD97=3,IF(1&lt;='２個別表'!$F97,IF('２個別表'!$W97=1,"〇","×"),""),"")</f>
        <v/>
      </c>
      <c r="BM97" s="209" t="str">
        <f ca="1">IF(AD97=3,IF(AND(OR('２個別表'!BF97="附帯施設",AND(1&lt;='２個別表'!AO97,'２個別表'!AO97&lt;=3)),'２個別表'!BM97&lt;&gt;"",'２個別表'!BN97&lt;&gt;""),1,IF(AND(OR('２個別表'!BF97="附帯施設",AND(1&lt;='２個別表'!AO97,'２個別表'!AO97&lt;=3)),OR('２個別表'!BM97="",'２個別表'!BN97="")),"×",0)),"")</f>
        <v/>
      </c>
      <c r="BN97" s="229" t="str">
        <f ca="1">IF($AD97=3,IF('２個別表'!$BX97&gt;=500000,"〇","×"),"")</f>
        <v/>
      </c>
      <c r="BO97" s="204" t="str">
        <f ca="1">IF(AD97=3,'２個別表'!BY97,"")</f>
        <v/>
      </c>
      <c r="BP97" s="204" t="str">
        <f ca="1">IF(AD97=3,IF(COUNTIF('２個別表'!$Z$11:'２個別表'!Z97,'２個別表'!Z97)=1,BO97,SUMIF('２個別表'!$Z$11:$Z$510,'２個別表'!Z97,$BO$11:$BO$239)),"")</f>
        <v/>
      </c>
      <c r="BQ97" s="213" t="str">
        <f t="shared" ca="1" si="33"/>
        <v/>
      </c>
      <c r="BR97" s="207" t="str">
        <f t="shared" ca="1" si="23"/>
        <v/>
      </c>
      <c r="BS97" s="483" t="str">
        <f ca="1">IF($AD97=3,'２個別表'!$BX97-('２個別表'!$BZ97+'２個別表'!$CC97+'２個別表'!$CD97+'２個別表'!$CE97+'２個別表'!$CF97),"")</f>
        <v/>
      </c>
      <c r="BT97" s="486">
        <f t="shared" ca="1" si="34"/>
        <v>0</v>
      </c>
      <c r="BU97" s="480" t="str">
        <f t="shared" ca="1" si="24"/>
        <v/>
      </c>
    </row>
    <row r="98" spans="1:73">
      <c r="A98" s="770" t="str">
        <f t="shared" ca="1" si="29"/>
        <v>石川県</v>
      </c>
      <c r="B98" s="773">
        <f ca="1">'２個別表'!Q98</f>
        <v>88</v>
      </c>
      <c r="C98" s="774" t="str">
        <f>'２個別表'!$R98</f>
        <v>石川県</v>
      </c>
      <c r="D98" s="774" t="str">
        <f ca="1">'２個別表'!$S98</f>
        <v/>
      </c>
      <c r="E98" s="774" t="str">
        <f ca="1">'２個別表'!$T98</f>
        <v/>
      </c>
      <c r="F98" s="719" t="str">
        <f ca="1">'２個別表'!$W98</f>
        <v/>
      </c>
      <c r="G98" s="719" t="str">
        <f ca="1">IF($F98=1,IF(SUMIF('（様式１号）１総括表'!$B$16:$B$25,A98,'（様式１号）１総括表'!$A$16:$A$25)&gt;0,"〇","✕"),"-")</f>
        <v>-</v>
      </c>
      <c r="H98" s="716" t="str">
        <f ca="1">IF('２個別表'!$Y98=1,IF('２個別表'!$AC98=1,"〇","×"),IF(AND(2&lt;='２個別表'!$AC98,'２個別表'!$AC98&lt;=5),"〇","×"))</f>
        <v>×</v>
      </c>
      <c r="I98" s="716" t="str">
        <f t="shared" ca="1" si="30"/>
        <v>×</v>
      </c>
      <c r="J98" s="207" t="str">
        <f ca="1">'２個別表'!$Z98</f>
        <v/>
      </c>
      <c r="K98" s="207">
        <f ca="1">'２個別表'!$AK98</f>
        <v>0</v>
      </c>
      <c r="L98" s="207" t="str">
        <f ca="1">IF('２個別表'!$AL98=1,1,"")</f>
        <v/>
      </c>
      <c r="M98" s="207" t="str">
        <f ca="1">IF('２個別表'!$AL98="","",IF('２個別表'!$AL98=1,IF(OR('２個別表'!$AM98=1,'２個別表'!$AN98=1),"〇","×")))</f>
        <v/>
      </c>
      <c r="N98" s="204" t="str">
        <f ca="1">'２個別表'!AT98</f>
        <v/>
      </c>
      <c r="O98" s="220" t="str">
        <f ca="1">IF(1&lt;='２個別表'!$F98,IF(AND(1&lt;='２個別表'!$AO98,'２個別表'!$AO98&lt;=3),1,0),"")</f>
        <v/>
      </c>
      <c r="P98" s="229">
        <f ca="1">IF($O98=1,IF(AND('２個別表'!$BF98&lt;&gt;"",AND('２個別表'!$BI98&lt;&gt;1,'２個別表'!$BJ98)),0,1),0)</f>
        <v>0</v>
      </c>
      <c r="Q98" s="220">
        <f ca="1">IF('２個別表'!$BF98&lt;&gt;"",1,0)</f>
        <v>0</v>
      </c>
      <c r="R98" s="220" t="str">
        <f ca="1">IF($Q98=1,IF('２個別表'!$BI98=1,1,0),"")</f>
        <v/>
      </c>
      <c r="S98" s="220" t="str">
        <f ca="1">IF($R98=1,IF('２個別表'!$BJ98&lt;&gt;"","〇","×"),"")</f>
        <v/>
      </c>
      <c r="T98" s="220" t="str">
        <f t="shared" ca="1" si="3"/>
        <v/>
      </c>
      <c r="U98" s="381">
        <f ca="1">IF('２個別表'!$BH98&gt;0,'２個別表'!$BH98,0)</f>
        <v>0</v>
      </c>
      <c r="V98" s="220">
        <f ca="1">IF('２個別表'!$BJ98&lt;&gt;"",1,0)</f>
        <v>0</v>
      </c>
      <c r="W98" s="206">
        <f ca="1">IF(AND($Q98=1,$V98=1),'２個別表'!$CF98,0)</f>
        <v>0</v>
      </c>
      <c r="X98" s="219">
        <f t="shared" ca="1" si="31"/>
        <v>0</v>
      </c>
      <c r="Y98" s="220" t="str">
        <f ca="1">IF(1&lt;='２個別表'!$F98,'２個別表'!$BV98,"")</f>
        <v/>
      </c>
      <c r="Z98" s="220">
        <f ca="1">IF(1&lt;='２個別表'!$F98,'２個別表'!$CG98,0)</f>
        <v>0</v>
      </c>
      <c r="AA98" s="220">
        <f ca="1">IF(OR(0&lt;'２個別表'!$BZ98,0&lt;SUM('２個別表'!$CC98:$CD98)),1,0)</f>
        <v>1</v>
      </c>
      <c r="AB98" s="207">
        <f ca="1">IF(1&lt;='２個別表'!$F98,'２個別表'!$BX98,0)</f>
        <v>0</v>
      </c>
      <c r="AC98" s="207" t="str">
        <f ca="1">IF('２個別表'!$BX98&gt;0,IF(AND('２個別表'!$BV98=1,'２個別表'!$CG98="控除不可"),'２個別表'!$BX98,IF(AND('２個別表'!$BV98=1,'２個別表'!$CG98="80%控除対象"),ROUNDUP('２個別表'!$BX98*102/110,0),IF(AND('２個別表'!$BV98=1,'２個別表'!$CG98="全額控除"),ROUNDUP('２個別表'!$BX98*100/110,0),IF(OR('２個別表'!$BV98=2,'２個別表'!$BV98=3),'２個別表'!$BX98,'２個別表'!$BX98)))),"")</f>
        <v/>
      </c>
      <c r="AD98" s="221" t="str">
        <f ca="1">IF('２個別表'!$W98=1,3,IF(AND('２個別表'!$W98=2,AND(19&lt;='２個別表'!$AO98,'２個別表'!$AO98&lt;=23)),2,IF(AND('２個別表'!$W98=2,OR(AND(1&lt;='２個別表'!$AO98,'２個別表'!$AO98&lt;=18),AND(24&lt;='２個別表'!$AO98,'２個別表'!$AO98&lt;=25))),1,"判定不能")))</f>
        <v>判定不能</v>
      </c>
      <c r="AE98" s="228">
        <f t="shared" ca="1" si="5"/>
        <v>0</v>
      </c>
      <c r="AF98" s="204" t="str">
        <f t="shared" ca="1" si="6"/>
        <v/>
      </c>
      <c r="AG98" s="207" t="str">
        <f ca="1">IF(AND($AD98=1,$U98&gt;0,$V98=1),ROUNDDOWN($AC98*1/2-'２個別表'!$CF98*1/2,0),"")</f>
        <v/>
      </c>
      <c r="AH98" s="207" t="str">
        <f t="shared" ca="1" si="32"/>
        <v/>
      </c>
      <c r="AI98" s="230" t="str">
        <f ca="1">IF(AND($AD98=1,$Q98=1),IF($AB98&gt;0,'２個別表'!$BX98-'２個別表'!$BZ98-'２個別表'!$CF98-'２個別表'!$CC98-'２個別表'!$CD98-'２個別表'!$CE98,0),"")</f>
        <v/>
      </c>
      <c r="AJ98" s="222">
        <f t="shared" ca="1" si="8"/>
        <v>0</v>
      </c>
      <c r="AK98" s="218" t="str">
        <f ca="1">IF($AD98=1,IF('２個別表'!$AQ98=1,1,IF('２個別表'!AQ98="","",)),"")</f>
        <v/>
      </c>
      <c r="AL98" s="207" t="str">
        <f ca="1">IF($AJ98=1,IF($AK98=1,'２個別表'!BU98,""),"")</f>
        <v/>
      </c>
      <c r="AM98" s="204" t="str">
        <f t="shared" ca="1" si="9"/>
        <v/>
      </c>
      <c r="AN98" s="223" t="str">
        <f ca="1">IF($AJ98=1,IF($AK98=1,ROUNDDOWN('２個別表'!$BX98-'２個別表'!$BZ98-'２個別表'!$CC98-'２個別表'!$CD98-'２個別表'!$CE98-'２個別表'!$CF98,0),""),"")</f>
        <v/>
      </c>
      <c r="AO98" s="222">
        <f t="shared" ca="1" si="0"/>
        <v>0</v>
      </c>
      <c r="AP98" s="218">
        <f t="shared" ca="1" si="10"/>
        <v>0</v>
      </c>
      <c r="AQ98" s="218">
        <f t="shared" ca="1" si="11"/>
        <v>0</v>
      </c>
      <c r="AR98" s="213">
        <f ca="1">IF('２個別表'!$AC98=1,1,0)</f>
        <v>0</v>
      </c>
      <c r="AS98" s="204" t="str">
        <f t="shared" ca="1" si="12"/>
        <v/>
      </c>
      <c r="AT98" s="204" t="str">
        <f t="shared" ca="1" si="13"/>
        <v/>
      </c>
      <c r="AU98" s="230" t="str">
        <f ca="1">IF($AD98=1,IF($AQ98=1,ROUNDDOWN('２個別表'!$BX98-'２個別表'!$BZ98-'２個別表'!$CC98-'２個別表'!$CD98-'２個別表'!$CE98-'２個別表'!$CF98,0),""),"")</f>
        <v/>
      </c>
      <c r="AV98" s="391">
        <f t="shared" ca="1" si="14"/>
        <v>0</v>
      </c>
      <c r="AW98" s="401" t="str">
        <f t="shared" ca="1" si="15"/>
        <v>-</v>
      </c>
      <c r="AX98" s="228">
        <f ca="1">IF($AD98=2,IF('２個別表'!$BS98=1,1,0),0)</f>
        <v>0</v>
      </c>
      <c r="AY98" s="213" t="str">
        <f t="shared" ca="1" si="16"/>
        <v/>
      </c>
      <c r="AZ98" s="409" t="str">
        <f ca="1">IF(AND($AD98=2,$AX98=1),'２個別表'!$BX98-('２個別表'!$BZ98+'２個別表'!$CC98+'２個別表'!$CD98+'２個別表'!$CE98+'２個別表'!$CF98),"")</f>
        <v/>
      </c>
      <c r="BA98" s="228">
        <f ca="1">IF($AD98=2,IF('２個別表'!$BS98&lt;&gt;1,1,0),0)</f>
        <v>0</v>
      </c>
      <c r="BB98" s="404">
        <f t="shared" ca="1" si="17"/>
        <v>0</v>
      </c>
      <c r="BC98" s="207" t="str">
        <f ca="1">IF(AND($AD98=2,$BA98=1),'２個別表'!$BT98,"")</f>
        <v/>
      </c>
      <c r="BD98" s="207" t="str">
        <f t="shared" ca="1" si="18"/>
        <v/>
      </c>
      <c r="BE98" s="207" t="str">
        <f ca="1">IF(AND($AD98=2,$BA98=1),'２個別表'!$BW98-('２個別表'!$BZ98+'２個別表'!$CC98+'２個別表'!$CD98+'２個別表'!$CE98+'２個別表'!$CF98),"")</f>
        <v/>
      </c>
      <c r="BF98" s="207" t="str">
        <f ca="1">IF(AND($AD98=2,$BA98=1),'２個別表'!$CC98+'２個別表'!$CD98,"")</f>
        <v/>
      </c>
      <c r="BG98" s="406" t="str">
        <f ca="1">IF($BB98=1,IF(SUM('２個別表'!$BY98,'２個別表'!$CF98*0.5)&lt;='２個別表'!$BX98*0.5,"〇","×"),"")</f>
        <v/>
      </c>
      <c r="BH98" s="405">
        <f t="shared" ca="1" si="19"/>
        <v>0</v>
      </c>
      <c r="BI98" s="229" t="str">
        <f ca="1">IF($AD98=2,IF($AX98=1,IF('２個別表'!$AO98=23,"〇","×"),IF(OR('２個別表'!$AO98&lt;19,'２個別表'!$AO98&gt;23),"",IF($BH98&lt;='２個別表'!$BT98,"〇","×"))),"-")</f>
        <v>-</v>
      </c>
      <c r="BJ98" s="414" t="str">
        <f t="shared" ca="1" si="20"/>
        <v>-</v>
      </c>
      <c r="BK98" s="228">
        <f t="shared" ca="1" si="21"/>
        <v>0</v>
      </c>
      <c r="BL98" s="229" t="str">
        <f ca="1">IF($AD98=3,IF(1&lt;='２個別表'!$F98,IF('２個別表'!$W98=1,"〇","×"),""),"")</f>
        <v/>
      </c>
      <c r="BM98" s="209" t="str">
        <f ca="1">IF(AD98=3,IF(AND(OR('２個別表'!BF98="附帯施設",AND(1&lt;='２個別表'!AO98,'２個別表'!AO98&lt;=3)),'２個別表'!BM98&lt;&gt;"",'２個別表'!BN98&lt;&gt;""),1,IF(AND(OR('２個別表'!BF98="附帯施設",AND(1&lt;='２個別表'!AO98,'２個別表'!AO98&lt;=3)),OR('２個別表'!BM98="",'２個別表'!BN98="")),"×",0)),"")</f>
        <v/>
      </c>
      <c r="BN98" s="229" t="str">
        <f ca="1">IF($AD98=3,IF('２個別表'!$BX98&gt;=500000,"〇","×"),"")</f>
        <v/>
      </c>
      <c r="BO98" s="204" t="str">
        <f ca="1">IF(AD98=3,'２個別表'!BY98,"")</f>
        <v/>
      </c>
      <c r="BP98" s="204" t="str">
        <f ca="1">IF(AD98=3,IF(COUNTIF('２個別表'!$Z$11:'２個別表'!Z98,'２個別表'!Z98)=1,BO98,SUMIF('２個別表'!$Z$11:$Z$510,'２個別表'!Z98,$BO$11:$BO$239)),"")</f>
        <v/>
      </c>
      <c r="BQ98" s="213" t="str">
        <f t="shared" ca="1" si="33"/>
        <v/>
      </c>
      <c r="BR98" s="207" t="str">
        <f t="shared" ca="1" si="23"/>
        <v/>
      </c>
      <c r="BS98" s="483" t="str">
        <f ca="1">IF($AD98=3,'２個別表'!$BX98-('２個別表'!$BZ98+'２個別表'!$CC98+'２個別表'!$CD98+'２個別表'!$CE98+'２個別表'!$CF98),"")</f>
        <v/>
      </c>
      <c r="BT98" s="486">
        <f t="shared" ca="1" si="34"/>
        <v>0</v>
      </c>
      <c r="BU98" s="480" t="str">
        <f t="shared" ca="1" si="24"/>
        <v/>
      </c>
    </row>
    <row r="99" spans="1:73">
      <c r="A99" s="770" t="str">
        <f t="shared" ca="1" si="29"/>
        <v>石川県</v>
      </c>
      <c r="B99" s="773">
        <f ca="1">'２個別表'!Q99</f>
        <v>89</v>
      </c>
      <c r="C99" s="774" t="str">
        <f>'２個別表'!$R99</f>
        <v>石川県</v>
      </c>
      <c r="D99" s="774" t="str">
        <f ca="1">'２個別表'!$S99</f>
        <v/>
      </c>
      <c r="E99" s="774" t="str">
        <f ca="1">'２個別表'!$T99</f>
        <v/>
      </c>
      <c r="F99" s="719" t="str">
        <f ca="1">'２個別表'!$W99</f>
        <v/>
      </c>
      <c r="G99" s="719" t="str">
        <f ca="1">IF($F99=1,IF(SUMIF('（様式１号）１総括表'!$B$16:$B$25,A99,'（様式１号）１総括表'!$A$16:$A$25)&gt;0,"〇","✕"),"-")</f>
        <v>-</v>
      </c>
      <c r="H99" s="716" t="str">
        <f ca="1">IF('２個別表'!$Y99=1,IF('２個別表'!$AC99=1,"〇","×"),IF(AND(2&lt;='２個別表'!$AC99,'２個別表'!$AC99&lt;=5),"〇","×"))</f>
        <v>×</v>
      </c>
      <c r="I99" s="716" t="str">
        <f t="shared" ca="1" si="30"/>
        <v>×</v>
      </c>
      <c r="J99" s="207" t="str">
        <f ca="1">'２個別表'!$Z99</f>
        <v/>
      </c>
      <c r="K99" s="207">
        <f ca="1">'２個別表'!$AK99</f>
        <v>0</v>
      </c>
      <c r="L99" s="207" t="str">
        <f ca="1">IF('２個別表'!$AL99=1,1,"")</f>
        <v/>
      </c>
      <c r="M99" s="207" t="str">
        <f ca="1">IF('２個別表'!$AL99="","",IF('２個別表'!$AL99=1,IF(OR('２個別表'!$AM99=1,'２個別表'!$AN99=1),"〇","×")))</f>
        <v/>
      </c>
      <c r="N99" s="204" t="str">
        <f ca="1">'２個別表'!AT99</f>
        <v/>
      </c>
      <c r="O99" s="220" t="str">
        <f ca="1">IF(1&lt;='２個別表'!$F99,IF(AND(1&lt;='２個別表'!$AO99,'２個別表'!$AO99&lt;=3),1,0),"")</f>
        <v/>
      </c>
      <c r="P99" s="229">
        <f ca="1">IF($O99=1,IF(AND('２個別表'!$BF99&lt;&gt;"",AND('２個別表'!$BI99&lt;&gt;1,'２個別表'!$BJ99)),0,1),0)</f>
        <v>0</v>
      </c>
      <c r="Q99" s="220">
        <f ca="1">IF('２個別表'!$BF99&lt;&gt;"",1,0)</f>
        <v>0</v>
      </c>
      <c r="R99" s="220" t="str">
        <f ca="1">IF($Q99=1,IF('２個別表'!$BI99=1,1,0),"")</f>
        <v/>
      </c>
      <c r="S99" s="220" t="str">
        <f ca="1">IF($R99=1,IF('２個別表'!$BJ99&lt;&gt;"","〇","×"),"")</f>
        <v/>
      </c>
      <c r="T99" s="220" t="str">
        <f t="shared" ca="1" si="3"/>
        <v/>
      </c>
      <c r="U99" s="381">
        <f ca="1">IF('２個別表'!$BH99&gt;0,'２個別表'!$BH99,0)</f>
        <v>0</v>
      </c>
      <c r="V99" s="220">
        <f ca="1">IF('２個別表'!$BJ99&lt;&gt;"",1,0)</f>
        <v>0</v>
      </c>
      <c r="W99" s="206">
        <f ca="1">IF(AND($Q99=1,$V99=1),'２個別表'!$CF99,0)</f>
        <v>0</v>
      </c>
      <c r="X99" s="219">
        <f t="shared" ca="1" si="31"/>
        <v>0</v>
      </c>
      <c r="Y99" s="220" t="str">
        <f ca="1">IF(1&lt;='２個別表'!$F99,'２個別表'!$BV99,"")</f>
        <v/>
      </c>
      <c r="Z99" s="220">
        <f ca="1">IF(1&lt;='２個別表'!$F99,'２個別表'!$CG99,0)</f>
        <v>0</v>
      </c>
      <c r="AA99" s="220">
        <f ca="1">IF(OR(0&lt;'２個別表'!$BZ99,0&lt;SUM('２個別表'!$CC99:$CD99)),1,0)</f>
        <v>1</v>
      </c>
      <c r="AB99" s="207">
        <f ca="1">IF(1&lt;='２個別表'!$F99,'２個別表'!$BX99,0)</f>
        <v>0</v>
      </c>
      <c r="AC99" s="207" t="str">
        <f ca="1">IF('２個別表'!$BX99&gt;0,IF(AND('２個別表'!$BV99=1,'２個別表'!$CG99="控除不可"),'２個別表'!$BX99,IF(AND('２個別表'!$BV99=1,'２個別表'!$CG99="80%控除対象"),ROUNDUP('２個別表'!$BX99*102/110,0),IF(AND('２個別表'!$BV99=1,'２個別表'!$CG99="全額控除"),ROUNDUP('２個別表'!$BX99*100/110,0),IF(OR('２個別表'!$BV99=2,'２個別表'!$BV99=3),'２個別表'!$BX99,'２個別表'!$BX99)))),"")</f>
        <v/>
      </c>
      <c r="AD99" s="221" t="str">
        <f ca="1">IF('２個別表'!$W99=1,3,IF(AND('２個別表'!$W99=2,AND(19&lt;='２個別表'!$AO99,'２個別表'!$AO99&lt;=23)),2,IF(AND('２個別表'!$W99=2,OR(AND(1&lt;='２個別表'!$AO99,'２個別表'!$AO99&lt;=18),AND(24&lt;='２個別表'!$AO99,'２個別表'!$AO99&lt;=25))),1,"判定不能")))</f>
        <v>判定不能</v>
      </c>
      <c r="AE99" s="228">
        <f t="shared" ca="1" si="5"/>
        <v>0</v>
      </c>
      <c r="AF99" s="204" t="str">
        <f t="shared" ca="1" si="6"/>
        <v/>
      </c>
      <c r="AG99" s="207" t="str">
        <f ca="1">IF(AND($AD99=1,$U99&gt;0,$V99=1),ROUNDDOWN($AC99*1/2-'２個別表'!$CF99*1/2,0),"")</f>
        <v/>
      </c>
      <c r="AH99" s="207" t="str">
        <f t="shared" ca="1" si="32"/>
        <v/>
      </c>
      <c r="AI99" s="230" t="str">
        <f ca="1">IF(AND($AD99=1,$Q99=1),IF($AB99&gt;0,'２個別表'!$BX99-'２個別表'!$BZ99-'２個別表'!$CF99-'２個別表'!$CC99-'２個別表'!$CD99-'２個別表'!$CE99,0),"")</f>
        <v/>
      </c>
      <c r="AJ99" s="222">
        <f t="shared" ca="1" si="8"/>
        <v>0</v>
      </c>
      <c r="AK99" s="218" t="str">
        <f ca="1">IF($AD99=1,IF('２個別表'!$AQ99=1,1,IF('２個別表'!AQ99="","",)),"")</f>
        <v/>
      </c>
      <c r="AL99" s="207" t="str">
        <f ca="1">IF($AJ99=1,IF($AK99=1,'２個別表'!BU99,""),"")</f>
        <v/>
      </c>
      <c r="AM99" s="204" t="str">
        <f t="shared" ca="1" si="9"/>
        <v/>
      </c>
      <c r="AN99" s="223" t="str">
        <f ca="1">IF($AJ99=1,IF($AK99=1,ROUNDDOWN('２個別表'!$BX99-'２個別表'!$BZ99-'２個別表'!$CC99-'２個別表'!$CD99-'２個別表'!$CE99-'２個別表'!$CF99,0),""),"")</f>
        <v/>
      </c>
      <c r="AO99" s="222">
        <f t="shared" ca="1" si="0"/>
        <v>0</v>
      </c>
      <c r="AP99" s="218">
        <f t="shared" ca="1" si="10"/>
        <v>0</v>
      </c>
      <c r="AQ99" s="218">
        <f t="shared" ca="1" si="11"/>
        <v>0</v>
      </c>
      <c r="AR99" s="213">
        <f ca="1">IF('２個別表'!$AC99=1,1,0)</f>
        <v>0</v>
      </c>
      <c r="AS99" s="204" t="str">
        <f t="shared" ca="1" si="12"/>
        <v/>
      </c>
      <c r="AT99" s="204" t="str">
        <f t="shared" ca="1" si="13"/>
        <v/>
      </c>
      <c r="AU99" s="230" t="str">
        <f ca="1">IF($AD99=1,IF($AQ99=1,ROUNDDOWN('２個別表'!$BX99-'２個別表'!$BZ99-'２個別表'!$CC99-'２個別表'!$CD99-'２個別表'!$CE99-'２個別表'!$CF99,0),""),"")</f>
        <v/>
      </c>
      <c r="AV99" s="391">
        <f t="shared" ca="1" si="14"/>
        <v>0</v>
      </c>
      <c r="AW99" s="401" t="str">
        <f t="shared" ca="1" si="15"/>
        <v>-</v>
      </c>
      <c r="AX99" s="228">
        <f ca="1">IF($AD99=2,IF('２個別表'!$BS99=1,1,0),0)</f>
        <v>0</v>
      </c>
      <c r="AY99" s="213" t="str">
        <f t="shared" ca="1" si="16"/>
        <v/>
      </c>
      <c r="AZ99" s="409" t="str">
        <f ca="1">IF(AND($AD99=2,$AX99=1),'２個別表'!$BX99-('２個別表'!$BZ99+'２個別表'!$CC99+'２個別表'!$CD99+'２個別表'!$CE99+'２個別表'!$CF99),"")</f>
        <v/>
      </c>
      <c r="BA99" s="228">
        <f ca="1">IF($AD99=2,IF('２個別表'!$BS99&lt;&gt;1,1,0),0)</f>
        <v>0</v>
      </c>
      <c r="BB99" s="404">
        <f t="shared" ca="1" si="17"/>
        <v>0</v>
      </c>
      <c r="BC99" s="207" t="str">
        <f ca="1">IF(AND($AD99=2,$BA99=1),'２個別表'!$BT99,"")</f>
        <v/>
      </c>
      <c r="BD99" s="207" t="str">
        <f t="shared" ca="1" si="18"/>
        <v/>
      </c>
      <c r="BE99" s="207" t="str">
        <f ca="1">IF(AND($AD99=2,$BA99=1),'２個別表'!$BW99-('２個別表'!$BZ99+'２個別表'!$CC99+'２個別表'!$CD99+'２個別表'!$CE99+'２個別表'!$CF99),"")</f>
        <v/>
      </c>
      <c r="BF99" s="207" t="str">
        <f ca="1">IF(AND($AD99=2,$BA99=1),'２個別表'!$CC99+'２個別表'!$CD99,"")</f>
        <v/>
      </c>
      <c r="BG99" s="406" t="str">
        <f ca="1">IF($BB99=1,IF(SUM('２個別表'!$BY99,'２個別表'!$CF99*0.5)&lt;='２個別表'!$BX99*0.5,"〇","×"),"")</f>
        <v/>
      </c>
      <c r="BH99" s="405">
        <f t="shared" ca="1" si="19"/>
        <v>0</v>
      </c>
      <c r="BI99" s="229" t="str">
        <f ca="1">IF($AD99=2,IF($AX99=1,IF('２個別表'!$AO99=23,"〇","×"),IF(OR('２個別表'!$AO99&lt;19,'２個別表'!$AO99&gt;23),"",IF($BH99&lt;='２個別表'!$BT99,"〇","×"))),"-")</f>
        <v>-</v>
      </c>
      <c r="BJ99" s="414" t="str">
        <f t="shared" ca="1" si="20"/>
        <v>-</v>
      </c>
      <c r="BK99" s="228">
        <f t="shared" ca="1" si="21"/>
        <v>0</v>
      </c>
      <c r="BL99" s="229" t="str">
        <f ca="1">IF($AD99=3,IF(1&lt;='２個別表'!$F99,IF('２個別表'!$W99=1,"〇","×"),""),"")</f>
        <v/>
      </c>
      <c r="BM99" s="209" t="str">
        <f ca="1">IF(AD99=3,IF(AND(OR('２個別表'!BF99="附帯施設",AND(1&lt;='２個別表'!AO99,'２個別表'!AO99&lt;=3)),'２個別表'!BM99&lt;&gt;"",'２個別表'!BN99&lt;&gt;""),1,IF(AND(OR('２個別表'!BF99="附帯施設",AND(1&lt;='２個別表'!AO99,'２個別表'!AO99&lt;=3)),OR('２個別表'!BM99="",'２個別表'!BN99="")),"×",0)),"")</f>
        <v/>
      </c>
      <c r="BN99" s="229" t="str">
        <f ca="1">IF($AD99=3,IF('２個別表'!$BX99&gt;=500000,"〇","×"),"")</f>
        <v/>
      </c>
      <c r="BO99" s="204" t="str">
        <f ca="1">IF(AD99=3,'２個別表'!BY99,"")</f>
        <v/>
      </c>
      <c r="BP99" s="204" t="str">
        <f ca="1">IF(AD99=3,IF(COUNTIF('２個別表'!$Z$11:'２個別表'!Z99,'２個別表'!Z99)=1,BO99,SUMIF('２個別表'!$Z$11:$Z$510,'２個別表'!Z99,$BO$11:$BO$239)),"")</f>
        <v/>
      </c>
      <c r="BQ99" s="213" t="str">
        <f t="shared" ca="1" si="33"/>
        <v/>
      </c>
      <c r="BR99" s="207" t="str">
        <f t="shared" ca="1" si="23"/>
        <v/>
      </c>
      <c r="BS99" s="483" t="str">
        <f ca="1">IF($AD99=3,'２個別表'!$BX99-('２個別表'!$BZ99+'２個別表'!$CC99+'２個別表'!$CD99+'２個別表'!$CE99+'２個別表'!$CF99),"")</f>
        <v/>
      </c>
      <c r="BT99" s="486">
        <f t="shared" ca="1" si="34"/>
        <v>0</v>
      </c>
      <c r="BU99" s="480" t="str">
        <f t="shared" ca="1" si="24"/>
        <v/>
      </c>
    </row>
    <row r="100" spans="1:73">
      <c r="A100" s="770" t="str">
        <f t="shared" ca="1" si="29"/>
        <v>石川県</v>
      </c>
      <c r="B100" s="773">
        <f ca="1">'２個別表'!Q100</f>
        <v>90</v>
      </c>
      <c r="C100" s="774" t="str">
        <f>'２個別表'!$R100</f>
        <v>石川県</v>
      </c>
      <c r="D100" s="774" t="str">
        <f ca="1">'２個別表'!$S100</f>
        <v/>
      </c>
      <c r="E100" s="774" t="str">
        <f ca="1">'２個別表'!$T100</f>
        <v/>
      </c>
      <c r="F100" s="719" t="str">
        <f ca="1">'２個別表'!$W100</f>
        <v/>
      </c>
      <c r="G100" s="719" t="str">
        <f ca="1">IF($F100=1,IF(SUMIF('（様式１号）１総括表'!$B$16:$B$25,A100,'（様式１号）１総括表'!$A$16:$A$25)&gt;0,"〇","✕"),"-")</f>
        <v>-</v>
      </c>
      <c r="H100" s="716" t="str">
        <f ca="1">IF('２個別表'!$Y100=1,IF('２個別表'!$AC100=1,"〇","×"),IF(AND(2&lt;='２個別表'!$AC100,'２個別表'!$AC100&lt;=5),"〇","×"))</f>
        <v>×</v>
      </c>
      <c r="I100" s="716" t="str">
        <f t="shared" ca="1" si="30"/>
        <v>×</v>
      </c>
      <c r="J100" s="207" t="str">
        <f ca="1">'２個別表'!$Z100</f>
        <v/>
      </c>
      <c r="K100" s="207">
        <f ca="1">'２個別表'!$AK100</f>
        <v>0</v>
      </c>
      <c r="L100" s="207" t="str">
        <f ca="1">IF('２個別表'!$AL100=1,1,"")</f>
        <v/>
      </c>
      <c r="M100" s="207" t="str">
        <f ca="1">IF('２個別表'!$AL100="","",IF('２個別表'!$AL100=1,IF(OR('２個別表'!$AM100=1,'２個別表'!$AN100=1),"〇","×")))</f>
        <v/>
      </c>
      <c r="N100" s="204" t="str">
        <f ca="1">'２個別表'!AT100</f>
        <v/>
      </c>
      <c r="O100" s="220" t="str">
        <f ca="1">IF(1&lt;='２個別表'!$F100,IF(AND(1&lt;='２個別表'!$AO100,'２個別表'!$AO100&lt;=3),1,0),"")</f>
        <v/>
      </c>
      <c r="P100" s="229">
        <f ca="1">IF($O100=1,IF(AND('２個別表'!$BF100&lt;&gt;"",AND('２個別表'!$BI100&lt;&gt;1,'２個別表'!$BJ100)),0,1),0)</f>
        <v>0</v>
      </c>
      <c r="Q100" s="220">
        <f ca="1">IF('２個別表'!$BF100&lt;&gt;"",1,0)</f>
        <v>0</v>
      </c>
      <c r="R100" s="220" t="str">
        <f ca="1">IF($Q100=1,IF('２個別表'!$BI100=1,1,0),"")</f>
        <v/>
      </c>
      <c r="S100" s="220" t="str">
        <f ca="1">IF($R100=1,IF('２個別表'!$BJ100&lt;&gt;"","〇","×"),"")</f>
        <v/>
      </c>
      <c r="T100" s="220" t="str">
        <f t="shared" ca="1" si="3"/>
        <v/>
      </c>
      <c r="U100" s="381">
        <f ca="1">IF('２個別表'!$BH100&gt;0,'２個別表'!$BH100,0)</f>
        <v>0</v>
      </c>
      <c r="V100" s="220">
        <f ca="1">IF('２個別表'!$BJ100&lt;&gt;"",1,0)</f>
        <v>0</v>
      </c>
      <c r="W100" s="206">
        <f ca="1">IF(AND($Q100=1,$V100=1),'２個別表'!$CF100,0)</f>
        <v>0</v>
      </c>
      <c r="X100" s="219">
        <f t="shared" ca="1" si="31"/>
        <v>0</v>
      </c>
      <c r="Y100" s="220" t="str">
        <f ca="1">IF(1&lt;='２個別表'!$F100,'２個別表'!$BV100,"")</f>
        <v/>
      </c>
      <c r="Z100" s="220">
        <f ca="1">IF(1&lt;='２個別表'!$F100,'２個別表'!$CG100,0)</f>
        <v>0</v>
      </c>
      <c r="AA100" s="220">
        <f ca="1">IF(OR(0&lt;'２個別表'!$BZ100,0&lt;SUM('２個別表'!$CC100:$CD100)),1,0)</f>
        <v>1</v>
      </c>
      <c r="AB100" s="207">
        <f ca="1">IF(1&lt;='２個別表'!$F100,'２個別表'!$BX100,0)</f>
        <v>0</v>
      </c>
      <c r="AC100" s="207" t="str">
        <f ca="1">IF('２個別表'!$BX100&gt;0,IF(AND('２個別表'!$BV100=1,'２個別表'!$CG100="控除不可"),'２個別表'!$BX100,IF(AND('２個別表'!$BV100=1,'２個別表'!$CG100="80%控除対象"),ROUNDUP('２個別表'!$BX100*102/110,0),IF(AND('２個別表'!$BV100=1,'２個別表'!$CG100="全額控除"),ROUNDUP('２個別表'!$BX100*100/110,0),IF(OR('２個別表'!$BV100=2,'２個別表'!$BV100=3),'２個別表'!$BX100,'２個別表'!$BX100)))),"")</f>
        <v/>
      </c>
      <c r="AD100" s="221" t="str">
        <f ca="1">IF('２個別表'!$W100=1,3,IF(AND('２個別表'!$W100=2,AND(19&lt;='２個別表'!$AO100,'２個別表'!$AO100&lt;=23)),2,IF(AND('２個別表'!$W100=2,OR(AND(1&lt;='２個別表'!$AO100,'２個別表'!$AO100&lt;=18),AND(24&lt;='２個別表'!$AO100,'２個別表'!$AO100&lt;=25))),1,"判定不能")))</f>
        <v>判定不能</v>
      </c>
      <c r="AE100" s="228">
        <f t="shared" ca="1" si="5"/>
        <v>0</v>
      </c>
      <c r="AF100" s="204" t="str">
        <f t="shared" ca="1" si="6"/>
        <v/>
      </c>
      <c r="AG100" s="207" t="str">
        <f ca="1">IF(AND($AD100=1,$U100&gt;0,$V100=1),ROUNDDOWN($AC100*1/2-'２個別表'!$CF100*1/2,0),"")</f>
        <v/>
      </c>
      <c r="AH100" s="207" t="str">
        <f t="shared" ca="1" si="32"/>
        <v/>
      </c>
      <c r="AI100" s="230" t="str">
        <f ca="1">IF(AND($AD100=1,$Q100=1),IF($AB100&gt;0,'２個別表'!$BX100-'２個別表'!$BZ100-'２個別表'!$CF100-'２個別表'!$CC100-'２個別表'!$CD100-'２個別表'!$CE100,0),"")</f>
        <v/>
      </c>
      <c r="AJ100" s="222">
        <f t="shared" ca="1" si="8"/>
        <v>0</v>
      </c>
      <c r="AK100" s="218" t="str">
        <f ca="1">IF($AD100=1,IF('２個別表'!$AQ100=1,1,IF('２個別表'!AQ100="","",)),"")</f>
        <v/>
      </c>
      <c r="AL100" s="207" t="str">
        <f ca="1">IF($AJ100=1,IF($AK100=1,'２個別表'!BU100,""),"")</f>
        <v/>
      </c>
      <c r="AM100" s="204" t="str">
        <f t="shared" ca="1" si="9"/>
        <v/>
      </c>
      <c r="AN100" s="223" t="str">
        <f ca="1">IF($AJ100=1,IF($AK100=1,ROUNDDOWN('２個別表'!$BX100-'２個別表'!$BZ100-'２個別表'!$CC100-'２個別表'!$CD100-'２個別表'!$CE100-'２個別表'!$CF100,0),""),"")</f>
        <v/>
      </c>
      <c r="AO100" s="222">
        <f t="shared" ca="1" si="0"/>
        <v>0</v>
      </c>
      <c r="AP100" s="218">
        <f t="shared" ca="1" si="10"/>
        <v>0</v>
      </c>
      <c r="AQ100" s="218">
        <f t="shared" ca="1" si="11"/>
        <v>0</v>
      </c>
      <c r="AR100" s="213">
        <f ca="1">IF('２個別表'!$AC100=1,1,0)</f>
        <v>0</v>
      </c>
      <c r="AS100" s="204" t="str">
        <f t="shared" ca="1" si="12"/>
        <v/>
      </c>
      <c r="AT100" s="204" t="str">
        <f t="shared" ca="1" si="13"/>
        <v/>
      </c>
      <c r="AU100" s="230" t="str">
        <f ca="1">IF($AD100=1,IF($AQ100=1,ROUNDDOWN('２個別表'!$BX100-'２個別表'!$BZ100-'２個別表'!$CC100-'２個別表'!$CD100-'２個別表'!$CE100-'２個別表'!$CF100,0),""),"")</f>
        <v/>
      </c>
      <c r="AV100" s="391">
        <f t="shared" ca="1" si="14"/>
        <v>0</v>
      </c>
      <c r="AW100" s="401" t="str">
        <f t="shared" ca="1" si="15"/>
        <v>-</v>
      </c>
      <c r="AX100" s="228">
        <f ca="1">IF($AD100=2,IF('２個別表'!$BS100=1,1,0),0)</f>
        <v>0</v>
      </c>
      <c r="AY100" s="213" t="str">
        <f t="shared" ca="1" si="16"/>
        <v/>
      </c>
      <c r="AZ100" s="409" t="str">
        <f ca="1">IF(AND($AD100=2,$AX100=1),'２個別表'!$BX100-('２個別表'!$BZ100+'２個別表'!$CC100+'２個別表'!$CD100+'２個別表'!$CE100+'２個別表'!$CF100),"")</f>
        <v/>
      </c>
      <c r="BA100" s="228">
        <f ca="1">IF($AD100=2,IF('２個別表'!$BS100&lt;&gt;1,1,0),0)</f>
        <v>0</v>
      </c>
      <c r="BB100" s="404">
        <f t="shared" ca="1" si="17"/>
        <v>0</v>
      </c>
      <c r="BC100" s="207" t="str">
        <f ca="1">IF(AND($AD100=2,$BA100=1),'２個別表'!$BT100,"")</f>
        <v/>
      </c>
      <c r="BD100" s="207" t="str">
        <f t="shared" ca="1" si="18"/>
        <v/>
      </c>
      <c r="BE100" s="207" t="str">
        <f ca="1">IF(AND($AD100=2,$BA100=1),'２個別表'!$BW100-('２個別表'!$BZ100+'２個別表'!$CC100+'２個別表'!$CD100+'２個別表'!$CE100+'２個別表'!$CF100),"")</f>
        <v/>
      </c>
      <c r="BF100" s="207" t="str">
        <f ca="1">IF(AND($AD100=2,$BA100=1),'２個別表'!$CC100+'２個別表'!$CD100,"")</f>
        <v/>
      </c>
      <c r="BG100" s="406" t="str">
        <f ca="1">IF($BB100=1,IF(SUM('２個別表'!$BY100,'２個別表'!$CF100*0.5)&lt;='２個別表'!$BX100*0.5,"〇","×"),"")</f>
        <v/>
      </c>
      <c r="BH100" s="405">
        <f t="shared" ca="1" si="19"/>
        <v>0</v>
      </c>
      <c r="BI100" s="229" t="str">
        <f ca="1">IF($AD100=2,IF($AX100=1,IF('２個別表'!$AO100=23,"〇","×"),IF(OR('２個別表'!$AO100&lt;19,'２個別表'!$AO100&gt;23),"",IF($BH100&lt;='２個別表'!$BT100,"〇","×"))),"-")</f>
        <v>-</v>
      </c>
      <c r="BJ100" s="414" t="str">
        <f t="shared" ca="1" si="20"/>
        <v>-</v>
      </c>
      <c r="BK100" s="228">
        <f t="shared" ca="1" si="21"/>
        <v>0</v>
      </c>
      <c r="BL100" s="229" t="str">
        <f ca="1">IF($AD100=3,IF(1&lt;='２個別表'!$F100,IF('２個別表'!$W100=1,"〇","×"),""),"")</f>
        <v/>
      </c>
      <c r="BM100" s="209" t="str">
        <f ca="1">IF(AD100=3,IF(AND(OR('２個別表'!BF100="附帯施設",AND(1&lt;='２個別表'!AO100,'２個別表'!AO100&lt;=3)),'２個別表'!BM100&lt;&gt;"",'２個別表'!BN100&lt;&gt;""),1,IF(AND(OR('２個別表'!BF100="附帯施設",AND(1&lt;='２個別表'!AO100,'２個別表'!AO100&lt;=3)),OR('２個別表'!BM100="",'２個別表'!BN100="")),"×",0)),"")</f>
        <v/>
      </c>
      <c r="BN100" s="229" t="str">
        <f ca="1">IF($AD100=3,IF('２個別表'!$BX100&gt;=500000,"〇","×"),"")</f>
        <v/>
      </c>
      <c r="BO100" s="204" t="str">
        <f ca="1">IF(AD100=3,'２個別表'!BY100,"")</f>
        <v/>
      </c>
      <c r="BP100" s="204" t="str">
        <f ca="1">IF(AD100=3,IF(COUNTIF('２個別表'!$Z$11:'２個別表'!Z100,'２個別表'!Z100)=1,BO100,SUMIF('２個別表'!$Z$11:$Z$510,'２個別表'!Z100,$BO$11:$BO$239)),"")</f>
        <v/>
      </c>
      <c r="BQ100" s="213" t="str">
        <f t="shared" ca="1" si="33"/>
        <v/>
      </c>
      <c r="BR100" s="207" t="str">
        <f t="shared" ca="1" si="23"/>
        <v/>
      </c>
      <c r="BS100" s="483" t="str">
        <f ca="1">IF($AD100=3,'２個別表'!$BX100-('２個別表'!$BZ100+'２個別表'!$CC100+'２個別表'!$CD100+'２個別表'!$CE100+'２個別表'!$CF100),"")</f>
        <v/>
      </c>
      <c r="BT100" s="486">
        <f t="shared" ca="1" si="34"/>
        <v>0</v>
      </c>
      <c r="BU100" s="480" t="str">
        <f t="shared" ca="1" si="24"/>
        <v/>
      </c>
    </row>
    <row r="101" spans="1:73">
      <c r="A101" s="770" t="str">
        <f t="shared" ca="1" si="29"/>
        <v>石川県</v>
      </c>
      <c r="B101" s="773">
        <f ca="1">'２個別表'!Q101</f>
        <v>91</v>
      </c>
      <c r="C101" s="774" t="str">
        <f>'２個別表'!$R101</f>
        <v>石川県</v>
      </c>
      <c r="D101" s="774" t="str">
        <f ca="1">'２個別表'!$S101</f>
        <v/>
      </c>
      <c r="E101" s="774" t="str">
        <f ca="1">'２個別表'!$T101</f>
        <v/>
      </c>
      <c r="F101" s="719" t="str">
        <f ca="1">'２個別表'!$W101</f>
        <v/>
      </c>
      <c r="G101" s="719" t="str">
        <f ca="1">IF($F101=1,IF(SUMIF('（様式１号）１総括表'!$B$16:$B$25,A101,'（様式１号）１総括表'!$A$16:$A$25)&gt;0,"〇","✕"),"-")</f>
        <v>-</v>
      </c>
      <c r="H101" s="716" t="str">
        <f ca="1">IF('２個別表'!$Y101=1,IF('２個別表'!$AC101=1,"〇","×"),IF(AND(2&lt;='２個別表'!$AC101,'２個別表'!$AC101&lt;=5),"〇","×"))</f>
        <v>×</v>
      </c>
      <c r="I101" s="716" t="str">
        <f t="shared" ca="1" si="30"/>
        <v>×</v>
      </c>
      <c r="J101" s="207" t="str">
        <f ca="1">'２個別表'!$Z101</f>
        <v/>
      </c>
      <c r="K101" s="207">
        <f ca="1">'２個別表'!$AK101</f>
        <v>0</v>
      </c>
      <c r="L101" s="207" t="str">
        <f ca="1">IF('２個別表'!$AL101=1,1,"")</f>
        <v/>
      </c>
      <c r="M101" s="207" t="str">
        <f ca="1">IF('２個別表'!$AL101="","",IF('２個別表'!$AL101=1,IF(OR('２個別表'!$AM101=1,'２個別表'!$AN101=1),"〇","×")))</f>
        <v/>
      </c>
      <c r="N101" s="204" t="str">
        <f ca="1">'２個別表'!AT101</f>
        <v/>
      </c>
      <c r="O101" s="220" t="str">
        <f ca="1">IF(1&lt;='２個別表'!$F101,IF(AND(1&lt;='２個別表'!$AO101,'２個別表'!$AO101&lt;=3),1,0),"")</f>
        <v/>
      </c>
      <c r="P101" s="229">
        <f ca="1">IF($O101=1,IF(AND('２個別表'!$BF101&lt;&gt;"",AND('２個別表'!$BI101&lt;&gt;1,'２個別表'!$BJ101)),0,1),0)</f>
        <v>0</v>
      </c>
      <c r="Q101" s="220">
        <f ca="1">IF('２個別表'!$BF101&lt;&gt;"",1,0)</f>
        <v>0</v>
      </c>
      <c r="R101" s="220" t="str">
        <f ca="1">IF($Q101=1,IF('２個別表'!$BI101=1,1,0),"")</f>
        <v/>
      </c>
      <c r="S101" s="220" t="str">
        <f ca="1">IF($R101=1,IF('２個別表'!$BJ101&lt;&gt;"","〇","×"),"")</f>
        <v/>
      </c>
      <c r="T101" s="220" t="str">
        <f t="shared" ca="1" si="3"/>
        <v/>
      </c>
      <c r="U101" s="381">
        <f ca="1">IF('２個別表'!$BH101&gt;0,'２個別表'!$BH101,0)</f>
        <v>0</v>
      </c>
      <c r="V101" s="220">
        <f ca="1">IF('２個別表'!$BJ101&lt;&gt;"",1,0)</f>
        <v>0</v>
      </c>
      <c r="W101" s="206">
        <f ca="1">IF(AND($Q101=1,$V101=1),'２個別表'!$CF101,0)</f>
        <v>0</v>
      </c>
      <c r="X101" s="219">
        <f t="shared" ca="1" si="31"/>
        <v>0</v>
      </c>
      <c r="Y101" s="220" t="str">
        <f ca="1">IF(1&lt;='２個別表'!$F101,'２個別表'!$BV101,"")</f>
        <v/>
      </c>
      <c r="Z101" s="220">
        <f ca="1">IF(1&lt;='２個別表'!$F101,'２個別表'!$CG101,0)</f>
        <v>0</v>
      </c>
      <c r="AA101" s="220">
        <f ca="1">IF(OR(0&lt;'２個別表'!$BZ101,0&lt;SUM('２個別表'!$CC101:$CD101)),1,0)</f>
        <v>1</v>
      </c>
      <c r="AB101" s="207">
        <f ca="1">IF(1&lt;='２個別表'!$F101,'２個別表'!$BX101,0)</f>
        <v>0</v>
      </c>
      <c r="AC101" s="207" t="str">
        <f ca="1">IF('２個別表'!$BX101&gt;0,IF(AND('２個別表'!$BV101=1,'２個別表'!$CG101="控除不可"),'２個別表'!$BX101,IF(AND('２個別表'!$BV101=1,'２個別表'!$CG101="80%控除対象"),ROUNDUP('２個別表'!$BX101*102/110,0),IF(AND('２個別表'!$BV101=1,'２個別表'!$CG101="全額控除"),ROUNDUP('２個別表'!$BX101*100/110,0),IF(OR('２個別表'!$BV101=2,'２個別表'!$BV101=3),'２個別表'!$BX101,'２個別表'!$BX101)))),"")</f>
        <v/>
      </c>
      <c r="AD101" s="221" t="str">
        <f ca="1">IF('２個別表'!$W101=1,3,IF(AND('２個別表'!$W101=2,AND(19&lt;='２個別表'!$AO101,'２個別表'!$AO101&lt;=23)),2,IF(AND('２個別表'!$W101=2,OR(AND(1&lt;='２個別表'!$AO101,'２個別表'!$AO101&lt;=18),AND(24&lt;='２個別表'!$AO101,'２個別表'!$AO101&lt;=25))),1,"判定不能")))</f>
        <v>判定不能</v>
      </c>
      <c r="AE101" s="228">
        <f t="shared" ca="1" si="5"/>
        <v>0</v>
      </c>
      <c r="AF101" s="204" t="str">
        <f t="shared" ca="1" si="6"/>
        <v/>
      </c>
      <c r="AG101" s="207" t="str">
        <f ca="1">IF(AND($AD101=1,$U101&gt;0,$V101=1),ROUNDDOWN($AC101*1/2-'２個別表'!$CF101*1/2,0),"")</f>
        <v/>
      </c>
      <c r="AH101" s="207" t="str">
        <f t="shared" ca="1" si="32"/>
        <v/>
      </c>
      <c r="AI101" s="230" t="str">
        <f ca="1">IF(AND($AD101=1,$Q101=1),IF($AB101&gt;0,'２個別表'!$BX101-'２個別表'!$BZ101-'２個別表'!$CF101-'２個別表'!$CC101-'２個別表'!$CD101-'２個別表'!$CE101,0),"")</f>
        <v/>
      </c>
      <c r="AJ101" s="222">
        <f t="shared" ca="1" si="8"/>
        <v>0</v>
      </c>
      <c r="AK101" s="218" t="str">
        <f ca="1">IF($AD101=1,IF('２個別表'!$AQ101=1,1,IF('２個別表'!AQ101="","",)),"")</f>
        <v/>
      </c>
      <c r="AL101" s="207" t="str">
        <f ca="1">IF($AJ101=1,IF($AK101=1,'２個別表'!BU101,""),"")</f>
        <v/>
      </c>
      <c r="AM101" s="204" t="str">
        <f t="shared" ca="1" si="9"/>
        <v/>
      </c>
      <c r="AN101" s="223" t="str">
        <f ca="1">IF($AJ101=1,IF($AK101=1,ROUNDDOWN('２個別表'!$BX101-'２個別表'!$BZ101-'２個別表'!$CC101-'２個別表'!$CD101-'２個別表'!$CE101-'２個別表'!$CF101,0),""),"")</f>
        <v/>
      </c>
      <c r="AO101" s="222">
        <f t="shared" ca="1" si="0"/>
        <v>0</v>
      </c>
      <c r="AP101" s="218">
        <f t="shared" ca="1" si="10"/>
        <v>0</v>
      </c>
      <c r="AQ101" s="218">
        <f t="shared" ca="1" si="11"/>
        <v>0</v>
      </c>
      <c r="AR101" s="213">
        <f ca="1">IF('２個別表'!$AC101=1,1,0)</f>
        <v>0</v>
      </c>
      <c r="AS101" s="204" t="str">
        <f t="shared" ca="1" si="12"/>
        <v/>
      </c>
      <c r="AT101" s="204" t="str">
        <f t="shared" ca="1" si="13"/>
        <v/>
      </c>
      <c r="AU101" s="230" t="str">
        <f ca="1">IF($AD101=1,IF($AQ101=1,ROUNDDOWN('２個別表'!$BX101-'２個別表'!$BZ101-'２個別表'!$CC101-'２個別表'!$CD101-'２個別表'!$CE101-'２個別表'!$CF101,0),""),"")</f>
        <v/>
      </c>
      <c r="AV101" s="391">
        <f t="shared" ca="1" si="14"/>
        <v>0</v>
      </c>
      <c r="AW101" s="401" t="str">
        <f t="shared" ca="1" si="15"/>
        <v>-</v>
      </c>
      <c r="AX101" s="228">
        <f ca="1">IF($AD101=2,IF('２個別表'!$BS101=1,1,0),0)</f>
        <v>0</v>
      </c>
      <c r="AY101" s="213" t="str">
        <f t="shared" ca="1" si="16"/>
        <v/>
      </c>
      <c r="AZ101" s="409" t="str">
        <f ca="1">IF(AND($AD101=2,$AX101=1),'２個別表'!$BX101-('２個別表'!$BZ101+'２個別表'!$CC101+'２個別表'!$CD101+'２個別表'!$CE101+'２個別表'!$CF101),"")</f>
        <v/>
      </c>
      <c r="BA101" s="228">
        <f ca="1">IF($AD101=2,IF('２個別表'!$BS101&lt;&gt;1,1,0),0)</f>
        <v>0</v>
      </c>
      <c r="BB101" s="404">
        <f t="shared" ca="1" si="17"/>
        <v>0</v>
      </c>
      <c r="BC101" s="207" t="str">
        <f ca="1">IF(AND($AD101=2,$BA101=1),'２個別表'!$BT101,"")</f>
        <v/>
      </c>
      <c r="BD101" s="207" t="str">
        <f t="shared" ca="1" si="18"/>
        <v/>
      </c>
      <c r="BE101" s="207" t="str">
        <f ca="1">IF(AND($AD101=2,$BA101=1),'２個別表'!$BW101-('２個別表'!$BZ101+'２個別表'!$CC101+'２個別表'!$CD101+'２個別表'!$CE101+'２個別表'!$CF101),"")</f>
        <v/>
      </c>
      <c r="BF101" s="207" t="str">
        <f ca="1">IF(AND($AD101=2,$BA101=1),'２個別表'!$CC101+'２個別表'!$CD101,"")</f>
        <v/>
      </c>
      <c r="BG101" s="406" t="str">
        <f ca="1">IF($BB101=1,IF(SUM('２個別表'!$BY101,'２個別表'!$CF101*0.5)&lt;='２個別表'!$BX101*0.5,"〇","×"),"")</f>
        <v/>
      </c>
      <c r="BH101" s="405">
        <f t="shared" ca="1" si="19"/>
        <v>0</v>
      </c>
      <c r="BI101" s="229" t="str">
        <f ca="1">IF($AD101=2,IF($AX101=1,IF('２個別表'!$AO101=23,"〇","×"),IF(OR('２個別表'!$AO101&lt;19,'２個別表'!$AO101&gt;23),"",IF($BH101&lt;='２個別表'!$BT101,"〇","×"))),"-")</f>
        <v>-</v>
      </c>
      <c r="BJ101" s="414" t="str">
        <f t="shared" ca="1" si="20"/>
        <v>-</v>
      </c>
      <c r="BK101" s="228">
        <f t="shared" ca="1" si="21"/>
        <v>0</v>
      </c>
      <c r="BL101" s="229" t="str">
        <f ca="1">IF($AD101=3,IF(1&lt;='２個別表'!$F101,IF('２個別表'!$W101=1,"〇","×"),""),"")</f>
        <v/>
      </c>
      <c r="BM101" s="209" t="str">
        <f ca="1">IF(AD101=3,IF(AND(OR('２個別表'!BF101="附帯施設",AND(1&lt;='２個別表'!AO101,'２個別表'!AO101&lt;=3)),'２個別表'!BM101&lt;&gt;"",'２個別表'!BN101&lt;&gt;""),1,IF(AND(OR('２個別表'!BF101="附帯施設",AND(1&lt;='２個別表'!AO101,'２個別表'!AO101&lt;=3)),OR('２個別表'!BM101="",'２個別表'!BN101="")),"×",0)),"")</f>
        <v/>
      </c>
      <c r="BN101" s="229" t="str">
        <f ca="1">IF($AD101=3,IF('２個別表'!$BX101&gt;=500000,"〇","×"),"")</f>
        <v/>
      </c>
      <c r="BO101" s="204" t="str">
        <f ca="1">IF(AD101=3,'２個別表'!BY101,"")</f>
        <v/>
      </c>
      <c r="BP101" s="204" t="str">
        <f ca="1">IF(AD101=3,IF(COUNTIF('２個別表'!$Z$11:'２個別表'!Z101,'２個別表'!Z101)=1,BO101,SUMIF('２個別表'!$Z$11:$Z$510,'２個別表'!Z101,$BO$11:$BO$239)),"")</f>
        <v/>
      </c>
      <c r="BQ101" s="213" t="str">
        <f t="shared" ca="1" si="33"/>
        <v/>
      </c>
      <c r="BR101" s="207" t="str">
        <f t="shared" ca="1" si="23"/>
        <v/>
      </c>
      <c r="BS101" s="483" t="str">
        <f ca="1">IF($AD101=3,'２個別表'!$BX101-('２個別表'!$BZ101+'２個別表'!$CC101+'２個別表'!$CD101+'２個別表'!$CE101+'２個別表'!$CF101),"")</f>
        <v/>
      </c>
      <c r="BT101" s="486">
        <f t="shared" ca="1" si="34"/>
        <v>0</v>
      </c>
      <c r="BU101" s="480" t="str">
        <f t="shared" ca="1" si="24"/>
        <v/>
      </c>
    </row>
    <row r="102" spans="1:73">
      <c r="A102" s="770" t="str">
        <f t="shared" ca="1" si="29"/>
        <v>石川県</v>
      </c>
      <c r="B102" s="773">
        <f ca="1">'２個別表'!Q102</f>
        <v>92</v>
      </c>
      <c r="C102" s="774" t="str">
        <f>'２個別表'!$R102</f>
        <v>石川県</v>
      </c>
      <c r="D102" s="774" t="str">
        <f ca="1">'２個別表'!$S102</f>
        <v/>
      </c>
      <c r="E102" s="774" t="str">
        <f ca="1">'２個別表'!$T102</f>
        <v/>
      </c>
      <c r="F102" s="719" t="str">
        <f ca="1">'２個別表'!$W102</f>
        <v/>
      </c>
      <c r="G102" s="719" t="str">
        <f ca="1">IF($F102=1,IF(SUMIF('（様式１号）１総括表'!$B$16:$B$25,A102,'（様式１号）１総括表'!$A$16:$A$25)&gt;0,"〇","✕"),"-")</f>
        <v>-</v>
      </c>
      <c r="H102" s="716" t="str">
        <f ca="1">IF('２個別表'!$Y102=1,IF('２個別表'!$AC102=1,"〇","×"),IF(AND(2&lt;='２個別表'!$AC102,'２個別表'!$AC102&lt;=5),"〇","×"))</f>
        <v>×</v>
      </c>
      <c r="I102" s="716" t="str">
        <f t="shared" ca="1" si="30"/>
        <v>×</v>
      </c>
      <c r="J102" s="207" t="str">
        <f ca="1">'２個別表'!$Z102</f>
        <v/>
      </c>
      <c r="K102" s="207">
        <f ca="1">'２個別表'!$AK102</f>
        <v>0</v>
      </c>
      <c r="L102" s="207" t="str">
        <f ca="1">IF('２個別表'!$AL102=1,1,"")</f>
        <v/>
      </c>
      <c r="M102" s="207" t="str">
        <f ca="1">IF('２個別表'!$AL102="","",IF('２個別表'!$AL102=1,IF(OR('２個別表'!$AM102=1,'２個別表'!$AN102=1),"〇","×")))</f>
        <v/>
      </c>
      <c r="N102" s="204" t="str">
        <f ca="1">'２個別表'!AT102</f>
        <v/>
      </c>
      <c r="O102" s="220" t="str">
        <f ca="1">IF(1&lt;='２個別表'!$F102,IF(AND(1&lt;='２個別表'!$AO102,'２個別表'!$AO102&lt;=3),1,0),"")</f>
        <v/>
      </c>
      <c r="P102" s="229">
        <f ca="1">IF($O102=1,IF(AND('２個別表'!$BF102&lt;&gt;"",AND('２個別表'!$BI102&lt;&gt;1,'２個別表'!$BJ102)),0,1),0)</f>
        <v>0</v>
      </c>
      <c r="Q102" s="220">
        <f ca="1">IF('２個別表'!$BF102&lt;&gt;"",1,0)</f>
        <v>0</v>
      </c>
      <c r="R102" s="220" t="str">
        <f ca="1">IF($Q102=1,IF('２個別表'!$BI102=1,1,0),"")</f>
        <v/>
      </c>
      <c r="S102" s="220" t="str">
        <f ca="1">IF($R102=1,IF('２個別表'!$BJ102&lt;&gt;"","〇","×"),"")</f>
        <v/>
      </c>
      <c r="T102" s="220" t="str">
        <f t="shared" ca="1" si="3"/>
        <v/>
      </c>
      <c r="U102" s="381">
        <f ca="1">IF('２個別表'!$BH102&gt;0,'２個別表'!$BH102,0)</f>
        <v>0</v>
      </c>
      <c r="V102" s="220">
        <f ca="1">IF('２個別表'!$BJ102&lt;&gt;"",1,0)</f>
        <v>0</v>
      </c>
      <c r="W102" s="206">
        <f ca="1">IF(AND($Q102=1,$V102=1),'２個別表'!$CF102,0)</f>
        <v>0</v>
      </c>
      <c r="X102" s="219">
        <f t="shared" ca="1" si="31"/>
        <v>0</v>
      </c>
      <c r="Y102" s="220" t="str">
        <f ca="1">IF(1&lt;='２個別表'!$F102,'２個別表'!$BV102,"")</f>
        <v/>
      </c>
      <c r="Z102" s="220">
        <f ca="1">IF(1&lt;='２個別表'!$F102,'２個別表'!$CG102,0)</f>
        <v>0</v>
      </c>
      <c r="AA102" s="220">
        <f ca="1">IF(OR(0&lt;'２個別表'!$BZ102,0&lt;SUM('２個別表'!$CC102:$CD102)),1,0)</f>
        <v>1</v>
      </c>
      <c r="AB102" s="207">
        <f ca="1">IF(1&lt;='２個別表'!$F102,'２個別表'!$BX102,0)</f>
        <v>0</v>
      </c>
      <c r="AC102" s="207" t="str">
        <f ca="1">IF('２個別表'!$BX102&gt;0,IF(AND('２個別表'!$BV102=1,'２個別表'!$CG102="控除不可"),'２個別表'!$BX102,IF(AND('２個別表'!$BV102=1,'２個別表'!$CG102="80%控除対象"),ROUNDUP('２個別表'!$BX102*102/110,0),IF(AND('２個別表'!$BV102=1,'２個別表'!$CG102="全額控除"),ROUNDUP('２個別表'!$BX102*100/110,0),IF(OR('２個別表'!$BV102=2,'２個別表'!$BV102=3),'２個別表'!$BX102,'２個別表'!$BX102)))),"")</f>
        <v/>
      </c>
      <c r="AD102" s="221" t="str">
        <f ca="1">IF('２個別表'!$W102=1,3,IF(AND('２個別表'!$W102=2,AND(19&lt;='２個別表'!$AO102,'２個別表'!$AO102&lt;=23)),2,IF(AND('２個別表'!$W102=2,OR(AND(1&lt;='２個別表'!$AO102,'２個別表'!$AO102&lt;=18),AND(24&lt;='２個別表'!$AO102,'２個別表'!$AO102&lt;=25))),1,"判定不能")))</f>
        <v>判定不能</v>
      </c>
      <c r="AE102" s="228">
        <f t="shared" ca="1" si="5"/>
        <v>0</v>
      </c>
      <c r="AF102" s="204" t="str">
        <f t="shared" ca="1" si="6"/>
        <v/>
      </c>
      <c r="AG102" s="207" t="str">
        <f ca="1">IF(AND($AD102=1,$U102&gt;0,$V102=1),ROUNDDOWN($AC102*1/2-'２個別表'!$CF102*1/2,0),"")</f>
        <v/>
      </c>
      <c r="AH102" s="207" t="str">
        <f t="shared" ca="1" si="32"/>
        <v/>
      </c>
      <c r="AI102" s="230" t="str">
        <f ca="1">IF(AND($AD102=1,$Q102=1),IF($AB102&gt;0,'２個別表'!$BX102-'２個別表'!$BZ102-'２個別表'!$CF102-'２個別表'!$CC102-'２個別表'!$CD102-'２個別表'!$CE102,0),"")</f>
        <v/>
      </c>
      <c r="AJ102" s="222">
        <f t="shared" ca="1" si="8"/>
        <v>0</v>
      </c>
      <c r="AK102" s="218" t="str">
        <f ca="1">IF($AD102=1,IF('２個別表'!$AQ102=1,1,IF('２個別表'!AQ102="","",)),"")</f>
        <v/>
      </c>
      <c r="AL102" s="207" t="str">
        <f ca="1">IF($AJ102=1,IF($AK102=1,'２個別表'!BU102,""),"")</f>
        <v/>
      </c>
      <c r="AM102" s="204" t="str">
        <f t="shared" ca="1" si="9"/>
        <v/>
      </c>
      <c r="AN102" s="223" t="str">
        <f ca="1">IF($AJ102=1,IF($AK102=1,ROUNDDOWN('２個別表'!$BX102-'２個別表'!$BZ102-'２個別表'!$CC102-'２個別表'!$CD102-'２個別表'!$CE102-'２個別表'!$CF102,0),""),"")</f>
        <v/>
      </c>
      <c r="AO102" s="222">
        <f t="shared" ca="1" si="0"/>
        <v>0</v>
      </c>
      <c r="AP102" s="218">
        <f t="shared" ca="1" si="10"/>
        <v>0</v>
      </c>
      <c r="AQ102" s="218">
        <f t="shared" ca="1" si="11"/>
        <v>0</v>
      </c>
      <c r="AR102" s="213">
        <f ca="1">IF('２個別表'!$AC102=1,1,0)</f>
        <v>0</v>
      </c>
      <c r="AS102" s="204" t="str">
        <f t="shared" ca="1" si="12"/>
        <v/>
      </c>
      <c r="AT102" s="204" t="str">
        <f t="shared" ca="1" si="13"/>
        <v/>
      </c>
      <c r="AU102" s="230" t="str">
        <f ca="1">IF($AD102=1,IF($AQ102=1,ROUNDDOWN('２個別表'!$BX102-'２個別表'!$BZ102-'２個別表'!$CC102-'２個別表'!$CD102-'２個別表'!$CE102-'２個別表'!$CF102,0),""),"")</f>
        <v/>
      </c>
      <c r="AV102" s="391">
        <f t="shared" ca="1" si="14"/>
        <v>0</v>
      </c>
      <c r="AW102" s="401" t="str">
        <f t="shared" ca="1" si="15"/>
        <v>-</v>
      </c>
      <c r="AX102" s="228">
        <f ca="1">IF($AD102=2,IF('２個別表'!$BS102=1,1,0),0)</f>
        <v>0</v>
      </c>
      <c r="AY102" s="213" t="str">
        <f t="shared" ca="1" si="16"/>
        <v/>
      </c>
      <c r="AZ102" s="409" t="str">
        <f ca="1">IF(AND($AD102=2,$AX102=1),'２個別表'!$BX102-('２個別表'!$BZ102+'２個別表'!$CC102+'２個別表'!$CD102+'２個別表'!$CE102+'２個別表'!$CF102),"")</f>
        <v/>
      </c>
      <c r="BA102" s="228">
        <f ca="1">IF($AD102=2,IF('２個別表'!$BS102&lt;&gt;1,1,0),0)</f>
        <v>0</v>
      </c>
      <c r="BB102" s="404">
        <f t="shared" ca="1" si="17"/>
        <v>0</v>
      </c>
      <c r="BC102" s="207" t="str">
        <f ca="1">IF(AND($AD102=2,$BA102=1),'２個別表'!$BT102,"")</f>
        <v/>
      </c>
      <c r="BD102" s="207" t="str">
        <f t="shared" ca="1" si="18"/>
        <v/>
      </c>
      <c r="BE102" s="207" t="str">
        <f ca="1">IF(AND($AD102=2,$BA102=1),'２個別表'!$BW102-('２個別表'!$BZ102+'２個別表'!$CC102+'２個別表'!$CD102+'２個別表'!$CE102+'２個別表'!$CF102),"")</f>
        <v/>
      </c>
      <c r="BF102" s="207" t="str">
        <f ca="1">IF(AND($AD102=2,$BA102=1),'２個別表'!$CC102+'２個別表'!$CD102,"")</f>
        <v/>
      </c>
      <c r="BG102" s="406" t="str">
        <f ca="1">IF($BB102=1,IF(SUM('２個別表'!$BY102,'２個別表'!$CF102*0.5)&lt;='２個別表'!$BX102*0.5,"〇","×"),"")</f>
        <v/>
      </c>
      <c r="BH102" s="405">
        <f t="shared" ca="1" si="19"/>
        <v>0</v>
      </c>
      <c r="BI102" s="229" t="str">
        <f ca="1">IF($AD102=2,IF($AX102=1,IF('２個別表'!$AO102=23,"〇","×"),IF(OR('２個別表'!$AO102&lt;19,'２個別表'!$AO102&gt;23),"",IF($BH102&lt;='２個別表'!$BT102,"〇","×"))),"-")</f>
        <v>-</v>
      </c>
      <c r="BJ102" s="414" t="str">
        <f t="shared" ca="1" si="20"/>
        <v>-</v>
      </c>
      <c r="BK102" s="228">
        <f t="shared" ca="1" si="21"/>
        <v>0</v>
      </c>
      <c r="BL102" s="229" t="str">
        <f ca="1">IF($AD102=3,IF(1&lt;='２個別表'!$F102,IF('２個別表'!$W102=1,"〇","×"),""),"")</f>
        <v/>
      </c>
      <c r="BM102" s="209" t="str">
        <f ca="1">IF(AD102=3,IF(AND(OR('２個別表'!BF102="附帯施設",AND(1&lt;='２個別表'!AO102,'２個別表'!AO102&lt;=3)),'２個別表'!BM102&lt;&gt;"",'２個別表'!BN102&lt;&gt;""),1,IF(AND(OR('２個別表'!BF102="附帯施設",AND(1&lt;='２個別表'!AO102,'２個別表'!AO102&lt;=3)),OR('２個別表'!BM102="",'２個別表'!BN102="")),"×",0)),"")</f>
        <v/>
      </c>
      <c r="BN102" s="229" t="str">
        <f ca="1">IF($AD102=3,IF('２個別表'!$BX102&gt;=500000,"〇","×"),"")</f>
        <v/>
      </c>
      <c r="BO102" s="204" t="str">
        <f ca="1">IF(AD102=3,'２個別表'!BY102,"")</f>
        <v/>
      </c>
      <c r="BP102" s="204" t="str">
        <f ca="1">IF(AD102=3,IF(COUNTIF('２個別表'!$Z$11:'２個別表'!Z102,'２個別表'!Z102)=1,BO102,SUMIF('２個別表'!$Z$11:$Z$510,'２個別表'!Z102,$BO$11:$BO$239)),"")</f>
        <v/>
      </c>
      <c r="BQ102" s="213" t="str">
        <f t="shared" ca="1" si="33"/>
        <v/>
      </c>
      <c r="BR102" s="207" t="str">
        <f t="shared" ca="1" si="23"/>
        <v/>
      </c>
      <c r="BS102" s="483" t="str">
        <f ca="1">IF($AD102=3,'２個別表'!$BX102-('２個別表'!$BZ102+'２個別表'!$CC102+'２個別表'!$CD102+'２個別表'!$CE102+'２個別表'!$CF102),"")</f>
        <v/>
      </c>
      <c r="BT102" s="486">
        <f t="shared" ca="1" si="34"/>
        <v>0</v>
      </c>
      <c r="BU102" s="480" t="str">
        <f t="shared" ca="1" si="24"/>
        <v/>
      </c>
    </row>
    <row r="103" spans="1:73">
      <c r="A103" s="770" t="str">
        <f t="shared" ca="1" si="29"/>
        <v>石川県</v>
      </c>
      <c r="B103" s="773">
        <f ca="1">'２個別表'!Q103</f>
        <v>93</v>
      </c>
      <c r="C103" s="774" t="str">
        <f>'２個別表'!$R103</f>
        <v>石川県</v>
      </c>
      <c r="D103" s="774" t="str">
        <f ca="1">'２個別表'!$S103</f>
        <v/>
      </c>
      <c r="E103" s="774" t="str">
        <f ca="1">'２個別表'!$T103</f>
        <v/>
      </c>
      <c r="F103" s="719" t="str">
        <f ca="1">'２個別表'!$W103</f>
        <v/>
      </c>
      <c r="G103" s="719" t="str">
        <f ca="1">IF($F103=1,IF(SUMIF('（様式１号）１総括表'!$B$16:$B$25,A103,'（様式１号）１総括表'!$A$16:$A$25)&gt;0,"〇","✕"),"-")</f>
        <v>-</v>
      </c>
      <c r="H103" s="716" t="str">
        <f ca="1">IF('２個別表'!$Y103=1,IF('２個別表'!$AC103=1,"〇","×"),IF(AND(2&lt;='２個別表'!$AC103,'２個別表'!$AC103&lt;=5),"〇","×"))</f>
        <v>×</v>
      </c>
      <c r="I103" s="716" t="str">
        <f t="shared" ca="1" si="30"/>
        <v>×</v>
      </c>
      <c r="J103" s="207" t="str">
        <f ca="1">'２個別表'!$Z103</f>
        <v/>
      </c>
      <c r="K103" s="207">
        <f ca="1">'２個別表'!$AK103</f>
        <v>0</v>
      </c>
      <c r="L103" s="207" t="str">
        <f ca="1">IF('２個別表'!$AL103=1,1,"")</f>
        <v/>
      </c>
      <c r="M103" s="207" t="str">
        <f ca="1">IF('２個別表'!$AL103="","",IF('２個別表'!$AL103=1,IF(OR('２個別表'!$AM103=1,'２個別表'!$AN103=1),"〇","×")))</f>
        <v/>
      </c>
      <c r="N103" s="204" t="str">
        <f ca="1">'２個別表'!AT103</f>
        <v/>
      </c>
      <c r="O103" s="220" t="str">
        <f ca="1">IF(1&lt;='２個別表'!$F103,IF(AND(1&lt;='２個別表'!$AO103,'２個別表'!$AO103&lt;=3),1,0),"")</f>
        <v/>
      </c>
      <c r="P103" s="229">
        <f ca="1">IF($O103=1,IF(AND('２個別表'!$BF103&lt;&gt;"",AND('２個別表'!$BI103&lt;&gt;1,'２個別表'!$BJ103)),0,1),0)</f>
        <v>0</v>
      </c>
      <c r="Q103" s="220">
        <f ca="1">IF('２個別表'!$BF103&lt;&gt;"",1,0)</f>
        <v>0</v>
      </c>
      <c r="R103" s="220" t="str">
        <f ca="1">IF($Q103=1,IF('２個別表'!$BI103=1,1,0),"")</f>
        <v/>
      </c>
      <c r="S103" s="220" t="str">
        <f ca="1">IF($R103=1,IF('２個別表'!$BJ103&lt;&gt;"","〇","×"),"")</f>
        <v/>
      </c>
      <c r="T103" s="220" t="str">
        <f t="shared" ca="1" si="3"/>
        <v/>
      </c>
      <c r="U103" s="381">
        <f ca="1">IF('２個別表'!$BH103&gt;0,'２個別表'!$BH103,0)</f>
        <v>0</v>
      </c>
      <c r="V103" s="220">
        <f ca="1">IF('２個別表'!$BJ103&lt;&gt;"",1,0)</f>
        <v>0</v>
      </c>
      <c r="W103" s="206">
        <f ca="1">IF(AND($Q103=1,$V103=1),'２個別表'!$CF103,0)</f>
        <v>0</v>
      </c>
      <c r="X103" s="219">
        <f t="shared" ca="1" si="31"/>
        <v>0</v>
      </c>
      <c r="Y103" s="220" t="str">
        <f ca="1">IF(1&lt;='２個別表'!$F103,'２個別表'!$BV103,"")</f>
        <v/>
      </c>
      <c r="Z103" s="220">
        <f ca="1">IF(1&lt;='２個別表'!$F103,'２個別表'!$CG103,0)</f>
        <v>0</v>
      </c>
      <c r="AA103" s="220">
        <f ca="1">IF(OR(0&lt;'２個別表'!$BZ103,0&lt;SUM('２個別表'!$CC103:$CD103)),1,0)</f>
        <v>1</v>
      </c>
      <c r="AB103" s="207">
        <f ca="1">IF(1&lt;='２個別表'!$F103,'２個別表'!$BX103,0)</f>
        <v>0</v>
      </c>
      <c r="AC103" s="207" t="str">
        <f ca="1">IF('２個別表'!$BX103&gt;0,IF(AND('２個別表'!$BV103=1,'２個別表'!$CG103="控除不可"),'２個別表'!$BX103,IF(AND('２個別表'!$BV103=1,'２個別表'!$CG103="80%控除対象"),ROUNDUP('２個別表'!$BX103*102/110,0),IF(AND('２個別表'!$BV103=1,'２個別表'!$CG103="全額控除"),ROUNDUP('２個別表'!$BX103*100/110,0),IF(OR('２個別表'!$BV103=2,'２個別表'!$BV103=3),'２個別表'!$BX103,'２個別表'!$BX103)))),"")</f>
        <v/>
      </c>
      <c r="AD103" s="221" t="str">
        <f ca="1">IF('２個別表'!$W103=1,3,IF(AND('２個別表'!$W103=2,AND(19&lt;='２個別表'!$AO103,'２個別表'!$AO103&lt;=23)),2,IF(AND('２個別表'!$W103=2,OR(AND(1&lt;='２個別表'!$AO103,'２個別表'!$AO103&lt;=18),AND(24&lt;='２個別表'!$AO103,'２個別表'!$AO103&lt;=25))),1,"判定不能")))</f>
        <v>判定不能</v>
      </c>
      <c r="AE103" s="228">
        <f t="shared" ca="1" si="5"/>
        <v>0</v>
      </c>
      <c r="AF103" s="204" t="str">
        <f t="shared" ca="1" si="6"/>
        <v/>
      </c>
      <c r="AG103" s="207" t="str">
        <f ca="1">IF(AND($AD103=1,$U103&gt;0,$V103=1),ROUNDDOWN($AC103*1/2-'２個別表'!$CF103*1/2,0),"")</f>
        <v/>
      </c>
      <c r="AH103" s="207" t="str">
        <f t="shared" ca="1" si="32"/>
        <v/>
      </c>
      <c r="AI103" s="230" t="str">
        <f ca="1">IF(AND($AD103=1,$Q103=1),IF($AB103&gt;0,'２個別表'!$BX103-'２個別表'!$BZ103-'２個別表'!$CF103-'２個別表'!$CC103-'２個別表'!$CD103-'２個別表'!$CE103,0),"")</f>
        <v/>
      </c>
      <c r="AJ103" s="222">
        <f t="shared" ca="1" si="8"/>
        <v>0</v>
      </c>
      <c r="AK103" s="218" t="str">
        <f ca="1">IF($AD103=1,IF('２個別表'!$AQ103=1,1,IF('２個別表'!AQ103="","",)),"")</f>
        <v/>
      </c>
      <c r="AL103" s="207" t="str">
        <f ca="1">IF($AJ103=1,IF($AK103=1,'２個別表'!BU103,""),"")</f>
        <v/>
      </c>
      <c r="AM103" s="204" t="str">
        <f t="shared" ca="1" si="9"/>
        <v/>
      </c>
      <c r="AN103" s="223" t="str">
        <f ca="1">IF($AJ103=1,IF($AK103=1,ROUNDDOWN('２個別表'!$BX103-'２個別表'!$BZ103-'２個別表'!$CC103-'２個別表'!$CD103-'２個別表'!$CE103-'２個別表'!$CF103,0),""),"")</f>
        <v/>
      </c>
      <c r="AO103" s="222">
        <f t="shared" ref="AO103:AO166" ca="1" si="35">IF($AD103=1,IF($Q103&lt;&gt;1,1,0),0)</f>
        <v>0</v>
      </c>
      <c r="AP103" s="218">
        <f t="shared" ca="1" si="10"/>
        <v>0</v>
      </c>
      <c r="AQ103" s="218">
        <f t="shared" ca="1" si="11"/>
        <v>0</v>
      </c>
      <c r="AR103" s="213">
        <f ca="1">IF('２個別表'!$AC103=1,1,0)</f>
        <v>0</v>
      </c>
      <c r="AS103" s="204" t="str">
        <f t="shared" ca="1" si="12"/>
        <v/>
      </c>
      <c r="AT103" s="204" t="str">
        <f t="shared" ca="1" si="13"/>
        <v/>
      </c>
      <c r="AU103" s="230" t="str">
        <f ca="1">IF($AD103=1,IF($AQ103=1,ROUNDDOWN('２個別表'!$BX103-'２個別表'!$BZ103-'２個別表'!$CC103-'２個別表'!$CD103-'２個別表'!$CE103-'２個別表'!$CF103,0),""),"")</f>
        <v/>
      </c>
      <c r="AV103" s="391">
        <f t="shared" ca="1" si="14"/>
        <v>0</v>
      </c>
      <c r="AW103" s="401" t="str">
        <f t="shared" ca="1" si="15"/>
        <v>-</v>
      </c>
      <c r="AX103" s="228">
        <f ca="1">IF($AD103=2,IF('２個別表'!$BS103=1,1,0),0)</f>
        <v>0</v>
      </c>
      <c r="AY103" s="213" t="str">
        <f t="shared" ca="1" si="16"/>
        <v/>
      </c>
      <c r="AZ103" s="409" t="str">
        <f ca="1">IF(AND($AD103=2,$AX103=1),'２個別表'!$BX103-('２個別表'!$BZ103+'２個別表'!$CC103+'２個別表'!$CD103+'２個別表'!$CE103+'２個別表'!$CF103),"")</f>
        <v/>
      </c>
      <c r="BA103" s="228">
        <f ca="1">IF($AD103=2,IF('２個別表'!$BS103&lt;&gt;1,1,0),0)</f>
        <v>0</v>
      </c>
      <c r="BB103" s="404">
        <f t="shared" ca="1" si="17"/>
        <v>0</v>
      </c>
      <c r="BC103" s="207" t="str">
        <f ca="1">IF(AND($AD103=2,$BA103=1),'２個別表'!$BT103,"")</f>
        <v/>
      </c>
      <c r="BD103" s="207" t="str">
        <f t="shared" ca="1" si="18"/>
        <v/>
      </c>
      <c r="BE103" s="207" t="str">
        <f ca="1">IF(AND($AD103=2,$BA103=1),'２個別表'!$BW103-('２個別表'!$BZ103+'２個別表'!$CC103+'２個別表'!$CD103+'２個別表'!$CE103+'２個別表'!$CF103),"")</f>
        <v/>
      </c>
      <c r="BF103" s="207" t="str">
        <f ca="1">IF(AND($AD103=2,$BA103=1),'２個別表'!$CC103+'２個別表'!$CD103,"")</f>
        <v/>
      </c>
      <c r="BG103" s="406" t="str">
        <f ca="1">IF($BB103=1,IF(SUM('２個別表'!$BY103,'２個別表'!$CF103*0.5)&lt;='２個別表'!$BX103*0.5,"〇","×"),"")</f>
        <v/>
      </c>
      <c r="BH103" s="405">
        <f t="shared" ca="1" si="19"/>
        <v>0</v>
      </c>
      <c r="BI103" s="229" t="str">
        <f ca="1">IF($AD103=2,IF($AX103=1,IF('２個別表'!$AO103=23,"〇","×"),IF(OR('２個別表'!$AO103&lt;19,'２個別表'!$AO103&gt;23),"",IF($BH103&lt;='２個別表'!$BT103,"〇","×"))),"-")</f>
        <v>-</v>
      </c>
      <c r="BJ103" s="414" t="str">
        <f t="shared" ca="1" si="20"/>
        <v>-</v>
      </c>
      <c r="BK103" s="228">
        <f t="shared" ca="1" si="21"/>
        <v>0</v>
      </c>
      <c r="BL103" s="229" t="str">
        <f ca="1">IF($AD103=3,IF(1&lt;='２個別表'!$F103,IF('２個別表'!$W103=1,"〇","×"),""),"")</f>
        <v/>
      </c>
      <c r="BM103" s="209" t="str">
        <f ca="1">IF(AD103=3,IF(AND(OR('２個別表'!BF103="附帯施設",AND(1&lt;='２個別表'!AO103,'２個別表'!AO103&lt;=3)),'２個別表'!BM103&lt;&gt;"",'２個別表'!BN103&lt;&gt;""),1,IF(AND(OR('２個別表'!BF103="附帯施設",AND(1&lt;='２個別表'!AO103,'２個別表'!AO103&lt;=3)),OR('２個別表'!BM103="",'２個別表'!BN103="")),"×",0)),"")</f>
        <v/>
      </c>
      <c r="BN103" s="229" t="str">
        <f ca="1">IF($AD103=3,IF('２個別表'!$BX103&gt;=500000,"〇","×"),"")</f>
        <v/>
      </c>
      <c r="BO103" s="204" t="str">
        <f ca="1">IF(AD103=3,'２個別表'!BY103,"")</f>
        <v/>
      </c>
      <c r="BP103" s="204" t="str">
        <f ca="1">IF(AD103=3,IF(COUNTIF('２個別表'!$Z$11:'２個別表'!Z103,'２個別表'!Z103)=1,BO103,SUMIF('２個別表'!$Z$11:$Z$510,'２個別表'!Z103,$BO$11:$BO$239)),"")</f>
        <v/>
      </c>
      <c r="BQ103" s="213" t="str">
        <f t="shared" ca="1" si="33"/>
        <v/>
      </c>
      <c r="BR103" s="207" t="str">
        <f t="shared" ca="1" si="23"/>
        <v/>
      </c>
      <c r="BS103" s="483" t="str">
        <f ca="1">IF($AD103=3,'２個別表'!$BX103-('２個別表'!$BZ103+'２個別表'!$CC103+'２個別表'!$CD103+'２個別表'!$CE103+'２個別表'!$CF103),"")</f>
        <v/>
      </c>
      <c r="BT103" s="486">
        <f t="shared" ca="1" si="34"/>
        <v>0</v>
      </c>
      <c r="BU103" s="480" t="str">
        <f t="shared" ca="1" si="24"/>
        <v/>
      </c>
    </row>
    <row r="104" spans="1:73">
      <c r="A104" s="770" t="str">
        <f t="shared" ca="1" si="29"/>
        <v>石川県</v>
      </c>
      <c r="B104" s="773">
        <f ca="1">'２個別表'!Q104</f>
        <v>94</v>
      </c>
      <c r="C104" s="774" t="str">
        <f>'２個別表'!$R104</f>
        <v>石川県</v>
      </c>
      <c r="D104" s="774" t="str">
        <f ca="1">'２個別表'!$S104</f>
        <v/>
      </c>
      <c r="E104" s="774" t="str">
        <f ca="1">'２個別表'!$T104</f>
        <v/>
      </c>
      <c r="F104" s="719" t="str">
        <f ca="1">'２個別表'!$W104</f>
        <v/>
      </c>
      <c r="G104" s="719" t="str">
        <f ca="1">IF($F104=1,IF(SUMIF('（様式１号）１総括表'!$B$16:$B$25,A104,'（様式１号）１総括表'!$A$16:$A$25)&gt;0,"〇","✕"),"-")</f>
        <v>-</v>
      </c>
      <c r="H104" s="716" t="str">
        <f ca="1">IF('２個別表'!$Y104=1,IF('２個別表'!$AC104=1,"〇","×"),IF(AND(2&lt;='２個別表'!$AC104,'２個別表'!$AC104&lt;=5),"〇","×"))</f>
        <v>×</v>
      </c>
      <c r="I104" s="716" t="str">
        <f t="shared" ca="1" si="30"/>
        <v>×</v>
      </c>
      <c r="J104" s="207" t="str">
        <f ca="1">'２個別表'!$Z104</f>
        <v/>
      </c>
      <c r="K104" s="207">
        <f ca="1">'２個別表'!$AK104</f>
        <v>0</v>
      </c>
      <c r="L104" s="207" t="str">
        <f ca="1">IF('２個別表'!$AL104=1,1,"")</f>
        <v/>
      </c>
      <c r="M104" s="207" t="str">
        <f ca="1">IF('２個別表'!$AL104="","",IF('２個別表'!$AL104=1,IF(OR('２個別表'!$AM104=1,'２個別表'!$AN104=1),"〇","×")))</f>
        <v/>
      </c>
      <c r="N104" s="204" t="str">
        <f ca="1">'２個別表'!AT104</f>
        <v/>
      </c>
      <c r="O104" s="220" t="str">
        <f ca="1">IF(1&lt;='２個別表'!$F104,IF(AND(1&lt;='２個別表'!$AO104,'２個別表'!$AO104&lt;=3),1,0),"")</f>
        <v/>
      </c>
      <c r="P104" s="229">
        <f ca="1">IF($O104=1,IF(AND('２個別表'!$BF104&lt;&gt;"",AND('２個別表'!$BI104&lt;&gt;1,'２個別表'!$BJ104)),0,1),0)</f>
        <v>0</v>
      </c>
      <c r="Q104" s="220">
        <f ca="1">IF('２個別表'!$BF104&lt;&gt;"",1,0)</f>
        <v>0</v>
      </c>
      <c r="R104" s="220" t="str">
        <f ca="1">IF($Q104=1,IF('２個別表'!$BI104=1,1,0),"")</f>
        <v/>
      </c>
      <c r="S104" s="220" t="str">
        <f ca="1">IF($R104=1,IF('２個別表'!$BJ104&lt;&gt;"","〇","×"),"")</f>
        <v/>
      </c>
      <c r="T104" s="220" t="str">
        <f t="shared" ref="T104:T167" ca="1" si="36">IF($R104=1,IF($W104&gt;0,"〇","×"),"")</f>
        <v/>
      </c>
      <c r="U104" s="381">
        <f ca="1">IF('２個別表'!$BH104&gt;0,'２個別表'!$BH104,0)</f>
        <v>0</v>
      </c>
      <c r="V104" s="220">
        <f ca="1">IF('２個別表'!$BJ104&lt;&gt;"",1,0)</f>
        <v>0</v>
      </c>
      <c r="W104" s="206">
        <f ca="1">IF(AND($Q104=1,$V104=1),'２個別表'!$CF104,0)</f>
        <v>0</v>
      </c>
      <c r="X104" s="219">
        <f t="shared" ca="1" si="31"/>
        <v>0</v>
      </c>
      <c r="Y104" s="220" t="str">
        <f ca="1">IF(1&lt;='２個別表'!$F104,'２個別表'!$BV104,"")</f>
        <v/>
      </c>
      <c r="Z104" s="220">
        <f ca="1">IF(1&lt;='２個別表'!$F104,'２個別表'!$CG104,0)</f>
        <v>0</v>
      </c>
      <c r="AA104" s="220">
        <f ca="1">IF(OR(0&lt;'２個別表'!$BZ104,0&lt;SUM('２個別表'!$CC104:$CD104)),1,0)</f>
        <v>1</v>
      </c>
      <c r="AB104" s="207">
        <f ca="1">IF(1&lt;='２個別表'!$F104,'２個別表'!$BX104,0)</f>
        <v>0</v>
      </c>
      <c r="AC104" s="207" t="str">
        <f ca="1">IF('２個別表'!$BX104&gt;0,IF(AND('２個別表'!$BV104=1,'２個別表'!$CG104="控除不可"),'２個別表'!$BX104,IF(AND('２個別表'!$BV104=1,'２個別表'!$CG104="80%控除対象"),ROUNDUP('２個別表'!$BX104*102/110,0),IF(AND('２個別表'!$BV104=1,'２個別表'!$CG104="全額控除"),ROUNDUP('２個別表'!$BX104*100/110,0),IF(OR('２個別表'!$BV104=2,'２個別表'!$BV104=3),'２個別表'!$BX104,'２個別表'!$BX104)))),"")</f>
        <v/>
      </c>
      <c r="AD104" s="221" t="str">
        <f ca="1">IF('２個別表'!$W104=1,3,IF(AND('２個別表'!$W104=2,AND(19&lt;='２個別表'!$AO104,'２個別表'!$AO104&lt;=23)),2,IF(AND('２個別表'!$W104=2,OR(AND(1&lt;='２個別表'!$AO104,'２個別表'!$AO104&lt;=18),AND(24&lt;='２個別表'!$AO104,'２個別表'!$AO104&lt;=25))),1,"判定不能")))</f>
        <v>判定不能</v>
      </c>
      <c r="AE104" s="228">
        <f t="shared" ref="AE104:AE167" ca="1" si="37">IF($AD104=1,IF($Q104=1,1,0),0)</f>
        <v>0</v>
      </c>
      <c r="AF104" s="204" t="str">
        <f t="shared" ca="1" si="6"/>
        <v/>
      </c>
      <c r="AG104" s="207" t="str">
        <f ca="1">IF(AND($AD104=1,$U104&gt;0,$V104=1),ROUNDDOWN($AC104*1/2-'２個別表'!$CF104*1/2,0),"")</f>
        <v/>
      </c>
      <c r="AH104" s="207" t="str">
        <f t="shared" ca="1" si="32"/>
        <v/>
      </c>
      <c r="AI104" s="230" t="str">
        <f ca="1">IF(AND($AD104=1,$Q104=1),IF($AB104&gt;0,'２個別表'!$BX104-'２個別表'!$BZ104-'２個別表'!$CF104-'２個別表'!$CC104-'２個別表'!$CD104-'２個別表'!$CE104,0),"")</f>
        <v/>
      </c>
      <c r="AJ104" s="222">
        <f t="shared" ref="AJ104:AJ167" ca="1" si="38">IF($AD104=1,IF($Q104&lt;&gt;1,1,0),0)</f>
        <v>0</v>
      </c>
      <c r="AK104" s="218" t="str">
        <f ca="1">IF($AD104=1,IF('２個別表'!$AQ104=1,1,IF('２個別表'!AQ104="","",)),"")</f>
        <v/>
      </c>
      <c r="AL104" s="207" t="str">
        <f ca="1">IF($AJ104=1,IF($AK104=1,'２個別表'!BU104,""),"")</f>
        <v/>
      </c>
      <c r="AM104" s="204" t="str">
        <f t="shared" ref="AM104:AM167" ca="1" si="39">IF($AJ104=1,IF($AK104=1,ROUNDDOWN($AC104*1/2,0),""),"")</f>
        <v/>
      </c>
      <c r="AN104" s="223" t="str">
        <f ca="1">IF($AJ104=1,IF($AK104=1,ROUNDDOWN('２個別表'!$BX104-'２個別表'!$BZ104-'２個別表'!$CC104-'２個別表'!$CD104-'２個別表'!$CE104-'２個別表'!$CF104,0),""),"")</f>
        <v/>
      </c>
      <c r="AO104" s="222">
        <f t="shared" ca="1" si="35"/>
        <v>0</v>
      </c>
      <c r="AP104" s="218">
        <f t="shared" ref="AP104:AP167" ca="1" si="40">IF($AD104=1,IF($AK104&lt;&gt;1,1,0),0)</f>
        <v>0</v>
      </c>
      <c r="AQ104" s="218">
        <f t="shared" ref="AQ104:AQ167" ca="1" si="41">IF($AD104=1,IF(AND($AO104=1,$AP104=1),1,0),0)</f>
        <v>0</v>
      </c>
      <c r="AR104" s="213">
        <f ca="1">IF('２個別表'!$AC104=1,1,0)</f>
        <v>0</v>
      </c>
      <c r="AS104" s="204" t="str">
        <f t="shared" ref="AS104:AS167" ca="1" si="42">IF($AD104=1,IF($AQ104=1,IF($AR104&lt;&gt;1,ROUNDDOWN($AC104*3/10,0),""),""),"")</f>
        <v/>
      </c>
      <c r="AT104" s="204" t="str">
        <f t="shared" ref="AT104:AT167" ca="1" si="43">IF($AD104=1,IF($AQ104=1,IF($AR104=1,ROUNDDOWN($AC104*1/2,0),""),""),"")</f>
        <v/>
      </c>
      <c r="AU104" s="230" t="str">
        <f ca="1">IF($AD104=1,IF($AQ104=1,ROUNDDOWN('２個別表'!$BX104-'２個別表'!$BZ104-'２個別表'!$CC104-'２個別表'!$CD104-'２個別表'!$CE104-'２個別表'!$CF104,0),""),"")</f>
        <v/>
      </c>
      <c r="AV104" s="391">
        <f t="shared" ref="AV104:AV167" ca="1" si="44">IF($AD104=1,MIN($AF104:$AI104,$AL104:$AN104,$AS104:$AU104),0)</f>
        <v>0</v>
      </c>
      <c r="AW104" s="401" t="str">
        <f t="shared" ref="AW104:AW167" ca="1" si="45">IF($AD104=1,IF(AND($AA104=1,$AE104=1,$AV104=MIN($AF104:$AI104)),"〇",IF(AND($AA104=1,$AJ104=1,$AK104=1,$AV104=MIN($AL104:$AN104)),"〇",IF(AND($AA104=1,$AQ104=1,$AV104=MIN($AS104:$AU104)),"〇","×"))),"-")</f>
        <v>-</v>
      </c>
      <c r="AX104" s="228">
        <f ca="1">IF($AD104=2,IF('２個別表'!$BS104=1,1,0),0)</f>
        <v>0</v>
      </c>
      <c r="AY104" s="213" t="str">
        <f t="shared" ref="AY104:AY167" ca="1" si="46">IF(AND($AD104=2,$AX104=1),ROUNDDOWN($AC104*3/10,0),"")</f>
        <v/>
      </c>
      <c r="AZ104" s="409" t="str">
        <f ca="1">IF(AND($AD104=2,$AX104=1),'２個別表'!$BX104-('２個別表'!$BZ104+'２個別表'!$CC104+'２個別表'!$CD104+'２個別表'!$CE104+'２個別表'!$CF104),"")</f>
        <v/>
      </c>
      <c r="BA104" s="228">
        <f ca="1">IF($AD104=2,IF('２個別表'!$BS104&lt;&gt;1,1,0),0)</f>
        <v>0</v>
      </c>
      <c r="BB104" s="404">
        <f t="shared" ref="BB104:BB167" ca="1" si="47">IF(AND($BA104=1,$U104&gt;0,$V104&gt;0),1,0)</f>
        <v>0</v>
      </c>
      <c r="BC104" s="207" t="str">
        <f ca="1">IF(AND($AD104=2,$BA104=1),'２個別表'!$BT104,"")</f>
        <v/>
      </c>
      <c r="BD104" s="207" t="str">
        <f t="shared" ref="BD104:BD167" ca="1" si="48">IF(AND($AD104=2,$BA104=1),ROUNDDOWN($AC104*3/10,0),"")</f>
        <v/>
      </c>
      <c r="BE104" s="207" t="str">
        <f ca="1">IF(AND($AD104=2,$BA104=1),'２個別表'!$BW104-('２個別表'!$BZ104+'２個別表'!$CC104+'２個別表'!$CD104+'２個別表'!$CE104+'２個別表'!$CF104),"")</f>
        <v/>
      </c>
      <c r="BF104" s="207" t="str">
        <f ca="1">IF(AND($AD104=2,$BA104=1),'２個別表'!$CC104+'２個別表'!$CD104,"")</f>
        <v/>
      </c>
      <c r="BG104" s="406" t="str">
        <f ca="1">IF($BB104=1,IF(SUM('２個別表'!$BY104,'２個別表'!$CF104*0.5)&lt;='２個別表'!$BX104*0.5,"〇","×"),"")</f>
        <v/>
      </c>
      <c r="BH104" s="405">
        <f t="shared" ref="BH104:BH167" ca="1" si="49">IF($AD104=2,MIN($AY104:$AZ104,$BC104:$BF104),0)</f>
        <v>0</v>
      </c>
      <c r="BI104" s="229" t="str">
        <f ca="1">IF($AD104=2,IF($AX104=1,IF('２個別表'!$AO104=23,"〇","×"),IF(OR('２個別表'!$AO104&lt;19,'２個別表'!$AO104&gt;23),"",IF($BH104&lt;='２個別表'!$BT104,"〇","×"))),"-")</f>
        <v>-</v>
      </c>
      <c r="BJ104" s="414" t="str">
        <f t="shared" ref="BJ104:BJ167" ca="1" si="50">IF($AD104=2,IF(AND($AA104=1,$AX104=1,$BI104="〇",$BH104=MIN($AY104:$AZ104)),"〇",IF(AND($AA104=1,$BA104=1,$BG104="〇",$BI104="〇",$BH104=MIN($BC104:$BF104)),"〇",IF(AND($AA104=1,$AX104=1,$AV104=MIN($AS104:$AU104)),"〇","×"))),"-")</f>
        <v>-</v>
      </c>
      <c r="BK104" s="228">
        <f t="shared" ref="BK104:BK167" ca="1" si="51">IF($AD104=3,1,0)</f>
        <v>0</v>
      </c>
      <c r="BL104" s="229" t="str">
        <f ca="1">IF($AD104=3,IF(1&lt;='２個別表'!$F104,IF('２個別表'!$W104=1,"〇","×"),""),"")</f>
        <v/>
      </c>
      <c r="BM104" s="209" t="str">
        <f ca="1">IF(AD104=3,IF(AND(OR('２個別表'!BF104="附帯施設",AND(1&lt;='２個別表'!AO104,'２個別表'!AO104&lt;=3)),'２個別表'!BM104&lt;&gt;"",'２個別表'!BN104&lt;&gt;""),1,IF(AND(OR('２個別表'!BF104="附帯施設",AND(1&lt;='２個別表'!AO104,'２個別表'!AO104&lt;=3)),OR('２個別表'!BM104="",'２個別表'!BN104="")),"×",0)),"")</f>
        <v/>
      </c>
      <c r="BN104" s="229" t="str">
        <f ca="1">IF($AD104=3,IF('２個別表'!$BX104&gt;=500000,"〇","×"),"")</f>
        <v/>
      </c>
      <c r="BO104" s="204" t="str">
        <f ca="1">IF(AD104=3,'２個別表'!BY104,"")</f>
        <v/>
      </c>
      <c r="BP104" s="204" t="str">
        <f ca="1">IF(AD104=3,IF(COUNTIF('２個別表'!$Z$11:'２個別表'!Z104,'２個別表'!Z104)=1,BO104,SUMIF('２個別表'!$Z$11:$Z$510,'２個別表'!Z104,$BO$11:$BO$239)),"")</f>
        <v/>
      </c>
      <c r="BQ104" s="213" t="str">
        <f t="shared" ca="1" si="33"/>
        <v/>
      </c>
      <c r="BR104" s="207" t="str">
        <f t="shared" ref="BR104:BR167" ca="1" si="52">IF($AD104=3,ROUNDDOWN($AC104*3/10,0),"")</f>
        <v/>
      </c>
      <c r="BS104" s="483" t="str">
        <f ca="1">IF($AD104=3,'２個別表'!$BX104-('２個別表'!$BZ104+'２個別表'!$CC104+'２個別表'!$CD104+'２個別表'!$CE104+'２個別表'!$CF104),"")</f>
        <v/>
      </c>
      <c r="BT104" s="486">
        <f t="shared" ca="1" si="34"/>
        <v>0</v>
      </c>
      <c r="BU104" s="480" t="str">
        <f t="shared" ref="BU104:BU167" ca="1" si="53">IF($AD104=3,IF(AND($AD104=3,$BK104=1,$BQ104="〇",$BT104=MIN($BR104:$BS104)),"〇","×"),"")</f>
        <v/>
      </c>
    </row>
    <row r="105" spans="1:73">
      <c r="A105" s="770" t="str">
        <f t="shared" ca="1" si="29"/>
        <v>石川県</v>
      </c>
      <c r="B105" s="773">
        <f ca="1">'２個別表'!Q105</f>
        <v>95</v>
      </c>
      <c r="C105" s="774" t="str">
        <f>'２個別表'!$R105</f>
        <v>石川県</v>
      </c>
      <c r="D105" s="774" t="str">
        <f ca="1">'２個別表'!$S105</f>
        <v/>
      </c>
      <c r="E105" s="774" t="str">
        <f ca="1">'２個別表'!$T105</f>
        <v/>
      </c>
      <c r="F105" s="719" t="str">
        <f ca="1">'２個別表'!$W105</f>
        <v/>
      </c>
      <c r="G105" s="719" t="str">
        <f ca="1">IF($F105=1,IF(SUMIF('（様式１号）１総括表'!$B$16:$B$25,A105,'（様式１号）１総括表'!$A$16:$A$25)&gt;0,"〇","✕"),"-")</f>
        <v>-</v>
      </c>
      <c r="H105" s="716" t="str">
        <f ca="1">IF('２個別表'!$Y105=1,IF('２個別表'!$AC105=1,"〇","×"),IF(AND(2&lt;='２個別表'!$AC105,'２個別表'!$AC105&lt;=5),"〇","×"))</f>
        <v>×</v>
      </c>
      <c r="I105" s="716" t="str">
        <f t="shared" ca="1" si="30"/>
        <v>×</v>
      </c>
      <c r="J105" s="207" t="str">
        <f ca="1">'２個別表'!$Z105</f>
        <v/>
      </c>
      <c r="K105" s="207">
        <f ca="1">'２個別表'!$AK105</f>
        <v>0</v>
      </c>
      <c r="L105" s="207" t="str">
        <f ca="1">IF('２個別表'!$AL105=1,1,"")</f>
        <v/>
      </c>
      <c r="M105" s="207" t="str">
        <f ca="1">IF('２個別表'!$AL105="","",IF('２個別表'!$AL105=1,IF(OR('２個別表'!$AM105=1,'２個別表'!$AN105=1),"〇","×")))</f>
        <v/>
      </c>
      <c r="N105" s="204" t="str">
        <f ca="1">'２個別表'!AT105</f>
        <v/>
      </c>
      <c r="O105" s="220" t="str">
        <f ca="1">IF(1&lt;='２個別表'!$F105,IF(AND(1&lt;='２個別表'!$AO105,'２個別表'!$AO105&lt;=3),1,0),"")</f>
        <v/>
      </c>
      <c r="P105" s="229">
        <f ca="1">IF($O105=1,IF(AND('２個別表'!$BF105&lt;&gt;"",AND('２個別表'!$BI105&lt;&gt;1,'２個別表'!$BJ105)),0,1),0)</f>
        <v>0</v>
      </c>
      <c r="Q105" s="220">
        <f ca="1">IF('２個別表'!$BF105&lt;&gt;"",1,0)</f>
        <v>0</v>
      </c>
      <c r="R105" s="220" t="str">
        <f ca="1">IF($Q105=1,IF('２個別表'!$BI105=1,1,0),"")</f>
        <v/>
      </c>
      <c r="S105" s="220" t="str">
        <f ca="1">IF($R105=1,IF('２個別表'!$BJ105&lt;&gt;"","〇","×"),"")</f>
        <v/>
      </c>
      <c r="T105" s="220" t="str">
        <f t="shared" ca="1" si="36"/>
        <v/>
      </c>
      <c r="U105" s="381">
        <f ca="1">IF('２個別表'!$BH105&gt;0,'２個別表'!$BH105,0)</f>
        <v>0</v>
      </c>
      <c r="V105" s="220">
        <f ca="1">IF('２個別表'!$BJ105&lt;&gt;"",1,0)</f>
        <v>0</v>
      </c>
      <c r="W105" s="206">
        <f ca="1">IF(AND($Q105=1,$V105=1),'２個別表'!$CF105,0)</f>
        <v>0</v>
      </c>
      <c r="X105" s="219">
        <f t="shared" ca="1" si="31"/>
        <v>0</v>
      </c>
      <c r="Y105" s="220" t="str">
        <f ca="1">IF(1&lt;='２個別表'!$F105,'２個別表'!$BV105,"")</f>
        <v/>
      </c>
      <c r="Z105" s="220">
        <f ca="1">IF(1&lt;='２個別表'!$F105,'２個別表'!$CG105,0)</f>
        <v>0</v>
      </c>
      <c r="AA105" s="220">
        <f ca="1">IF(OR(0&lt;'２個別表'!$BZ105,0&lt;SUM('２個別表'!$CC105:$CD105)),1,0)</f>
        <v>1</v>
      </c>
      <c r="AB105" s="207">
        <f ca="1">IF(1&lt;='２個別表'!$F105,'２個別表'!$BX105,0)</f>
        <v>0</v>
      </c>
      <c r="AC105" s="207" t="str">
        <f ca="1">IF('２個別表'!$BX105&gt;0,IF(AND('２個別表'!$BV105=1,'２個別表'!$CG105="控除不可"),'２個別表'!$BX105,IF(AND('２個別表'!$BV105=1,'２個別表'!$CG105="80%控除対象"),ROUNDUP('２個別表'!$BX105*102/110,0),IF(AND('２個別表'!$BV105=1,'２個別表'!$CG105="全額控除"),ROUNDUP('２個別表'!$BX105*100/110,0),IF(OR('２個別表'!$BV105=2,'２個別表'!$BV105=3),'２個別表'!$BX105,'２個別表'!$BX105)))),"")</f>
        <v/>
      </c>
      <c r="AD105" s="221" t="str">
        <f ca="1">IF('２個別表'!$W105=1,3,IF(AND('２個別表'!$W105=2,AND(19&lt;='２個別表'!$AO105,'２個別表'!$AO105&lt;=23)),2,IF(AND('２個別表'!$W105=2,OR(AND(1&lt;='２個別表'!$AO105,'２個別表'!$AO105&lt;=18),AND(24&lt;='２個別表'!$AO105,'２個別表'!$AO105&lt;=25))),1,"判定不能")))</f>
        <v>判定不能</v>
      </c>
      <c r="AE105" s="228">
        <f t="shared" ca="1" si="37"/>
        <v>0</v>
      </c>
      <c r="AF105" s="204" t="str">
        <f t="shared" ref="AF105:AF168" ca="1" si="54">IF(AND($AD105=1,$Q105=1),ROUNDDOWN($AC105*3/10,0),"")</f>
        <v/>
      </c>
      <c r="AG105" s="207" t="str">
        <f ca="1">IF(AND($AD105=1,$U105&gt;0,$V105=1),ROUNDDOWN($AC105*1/2-'２個別表'!$CF105*1/2,0),"")</f>
        <v/>
      </c>
      <c r="AH105" s="207" t="str">
        <f t="shared" ca="1" si="32"/>
        <v/>
      </c>
      <c r="AI105" s="230" t="str">
        <f ca="1">IF(AND($AD105=1,$Q105=1),IF($AB105&gt;0,'２個別表'!$BX105-'２個別表'!$BZ105-'２個別表'!$CF105-'２個別表'!$CC105-'２個別表'!$CD105-'２個別表'!$CE105,0),"")</f>
        <v/>
      </c>
      <c r="AJ105" s="222">
        <f t="shared" ca="1" si="38"/>
        <v>0</v>
      </c>
      <c r="AK105" s="218" t="str">
        <f ca="1">IF($AD105=1,IF('２個別表'!$AQ105=1,1,IF('２個別表'!AQ105="","",)),"")</f>
        <v/>
      </c>
      <c r="AL105" s="207" t="str">
        <f ca="1">IF($AJ105=1,IF($AK105=1,'２個別表'!BU105,""),"")</f>
        <v/>
      </c>
      <c r="AM105" s="204" t="str">
        <f t="shared" ca="1" si="39"/>
        <v/>
      </c>
      <c r="AN105" s="223" t="str">
        <f ca="1">IF($AJ105=1,IF($AK105=1,ROUNDDOWN('２個別表'!$BX105-'２個別表'!$BZ105-'２個別表'!$CC105-'２個別表'!$CD105-'２個別表'!$CE105-'２個別表'!$CF105,0),""),"")</f>
        <v/>
      </c>
      <c r="AO105" s="222">
        <f t="shared" ca="1" si="35"/>
        <v>0</v>
      </c>
      <c r="AP105" s="218">
        <f t="shared" ca="1" si="40"/>
        <v>0</v>
      </c>
      <c r="AQ105" s="218">
        <f t="shared" ca="1" si="41"/>
        <v>0</v>
      </c>
      <c r="AR105" s="213">
        <f ca="1">IF('２個別表'!$AC105=1,1,0)</f>
        <v>0</v>
      </c>
      <c r="AS105" s="204" t="str">
        <f t="shared" ca="1" si="42"/>
        <v/>
      </c>
      <c r="AT105" s="204" t="str">
        <f t="shared" ca="1" si="43"/>
        <v/>
      </c>
      <c r="AU105" s="230" t="str">
        <f ca="1">IF($AD105=1,IF($AQ105=1,ROUNDDOWN('２個別表'!$BX105-'２個別表'!$BZ105-'２個別表'!$CC105-'２個別表'!$CD105-'２個別表'!$CE105-'２個別表'!$CF105,0),""),"")</f>
        <v/>
      </c>
      <c r="AV105" s="391">
        <f t="shared" ca="1" si="44"/>
        <v>0</v>
      </c>
      <c r="AW105" s="401" t="str">
        <f t="shared" ca="1" si="45"/>
        <v>-</v>
      </c>
      <c r="AX105" s="228">
        <f ca="1">IF($AD105=2,IF('２個別表'!$BS105=1,1,0),0)</f>
        <v>0</v>
      </c>
      <c r="AY105" s="213" t="str">
        <f t="shared" ca="1" si="46"/>
        <v/>
      </c>
      <c r="AZ105" s="409" t="str">
        <f ca="1">IF(AND($AD105=2,$AX105=1),'２個別表'!$BX105-('２個別表'!$BZ105+'２個別表'!$CC105+'２個別表'!$CD105+'２個別表'!$CE105+'２個別表'!$CF105),"")</f>
        <v/>
      </c>
      <c r="BA105" s="228">
        <f ca="1">IF($AD105=2,IF('２個別表'!$BS105&lt;&gt;1,1,0),0)</f>
        <v>0</v>
      </c>
      <c r="BB105" s="404">
        <f t="shared" ca="1" si="47"/>
        <v>0</v>
      </c>
      <c r="BC105" s="207" t="str">
        <f ca="1">IF(AND($AD105=2,$BA105=1),'２個別表'!$BT105,"")</f>
        <v/>
      </c>
      <c r="BD105" s="207" t="str">
        <f t="shared" ca="1" si="48"/>
        <v/>
      </c>
      <c r="BE105" s="207" t="str">
        <f ca="1">IF(AND($AD105=2,$BA105=1),'２個別表'!$BW105-('２個別表'!$BZ105+'２個別表'!$CC105+'２個別表'!$CD105+'２個別表'!$CE105+'２個別表'!$CF105),"")</f>
        <v/>
      </c>
      <c r="BF105" s="207" t="str">
        <f ca="1">IF(AND($AD105=2,$BA105=1),'２個別表'!$CC105+'２個別表'!$CD105,"")</f>
        <v/>
      </c>
      <c r="BG105" s="406" t="str">
        <f ca="1">IF($BB105=1,IF(SUM('２個別表'!$BY105,'２個別表'!$CF105*0.5)&lt;='２個別表'!$BX105*0.5,"〇","×"),"")</f>
        <v/>
      </c>
      <c r="BH105" s="405">
        <f t="shared" ca="1" si="49"/>
        <v>0</v>
      </c>
      <c r="BI105" s="229" t="str">
        <f ca="1">IF($AD105=2,IF($AX105=1,IF('２個別表'!$AO105=23,"〇","×"),IF(OR('２個別表'!$AO105&lt;19,'２個別表'!$AO105&gt;23),"",IF($BH105&lt;='２個別表'!$BT105,"〇","×"))),"-")</f>
        <v>-</v>
      </c>
      <c r="BJ105" s="414" t="str">
        <f t="shared" ca="1" si="50"/>
        <v>-</v>
      </c>
      <c r="BK105" s="228">
        <f t="shared" ca="1" si="51"/>
        <v>0</v>
      </c>
      <c r="BL105" s="229" t="str">
        <f ca="1">IF($AD105=3,IF(1&lt;='２個別表'!$F105,IF('２個別表'!$W105=1,"〇","×"),""),"")</f>
        <v/>
      </c>
      <c r="BM105" s="209" t="str">
        <f ca="1">IF(AD105=3,IF(AND(OR('２個別表'!BF105="附帯施設",AND(1&lt;='２個別表'!AO105,'２個別表'!AO105&lt;=3)),'２個別表'!BM105&lt;&gt;"",'２個別表'!BN105&lt;&gt;""),1,IF(AND(OR('２個別表'!BF105="附帯施設",AND(1&lt;='２個別表'!AO105,'２個別表'!AO105&lt;=3)),OR('２個別表'!BM105="",'２個別表'!BN105="")),"×",0)),"")</f>
        <v/>
      </c>
      <c r="BN105" s="229" t="str">
        <f ca="1">IF($AD105=3,IF('２個別表'!$BX105&gt;=500000,"〇","×"),"")</f>
        <v/>
      </c>
      <c r="BO105" s="204" t="str">
        <f ca="1">IF(AD105=3,'２個別表'!BY105,"")</f>
        <v/>
      </c>
      <c r="BP105" s="204" t="str">
        <f ca="1">IF(AD105=3,IF(COUNTIF('２個別表'!$Z$11:'２個別表'!Z105,'２個別表'!Z105)=1,BO105,SUMIF('２個別表'!$Z$11:$Z$510,'２個別表'!Z105,$BO$11:$BO$239)),"")</f>
        <v/>
      </c>
      <c r="BQ105" s="213" t="str">
        <f t="shared" ca="1" si="33"/>
        <v/>
      </c>
      <c r="BR105" s="207" t="str">
        <f t="shared" ca="1" si="52"/>
        <v/>
      </c>
      <c r="BS105" s="483" t="str">
        <f ca="1">IF($AD105=3,'２個別表'!$BX105-('２個別表'!$BZ105+'２個別表'!$CC105+'２個別表'!$CD105+'２個別表'!$CE105+'２個別表'!$CF105),"")</f>
        <v/>
      </c>
      <c r="BT105" s="486">
        <f t="shared" ca="1" si="34"/>
        <v>0</v>
      </c>
      <c r="BU105" s="480" t="str">
        <f t="shared" ca="1" si="53"/>
        <v/>
      </c>
    </row>
    <row r="106" spans="1:73">
      <c r="A106" s="770" t="str">
        <f t="shared" ca="1" si="29"/>
        <v>石川県</v>
      </c>
      <c r="B106" s="773">
        <f ca="1">'２個別表'!Q106</f>
        <v>96</v>
      </c>
      <c r="C106" s="774" t="str">
        <f>'２個別表'!$R106</f>
        <v>石川県</v>
      </c>
      <c r="D106" s="774" t="str">
        <f ca="1">'２個別表'!$S106</f>
        <v/>
      </c>
      <c r="E106" s="774" t="str">
        <f ca="1">'２個別表'!$T106</f>
        <v/>
      </c>
      <c r="F106" s="719" t="str">
        <f ca="1">'２個別表'!$W106</f>
        <v/>
      </c>
      <c r="G106" s="719" t="str">
        <f ca="1">IF($F106=1,IF(SUMIF('（様式１号）１総括表'!$B$16:$B$25,A106,'（様式１号）１総括表'!$A$16:$A$25)&gt;0,"〇","✕"),"-")</f>
        <v>-</v>
      </c>
      <c r="H106" s="716" t="str">
        <f ca="1">IF('２個別表'!$Y106=1,IF('２個別表'!$AC106=1,"〇","×"),IF(AND(2&lt;='２個別表'!$AC106,'２個別表'!$AC106&lt;=5),"〇","×"))</f>
        <v>×</v>
      </c>
      <c r="I106" s="716" t="str">
        <f t="shared" ca="1" si="30"/>
        <v>×</v>
      </c>
      <c r="J106" s="207" t="str">
        <f ca="1">'２個別表'!$Z106</f>
        <v/>
      </c>
      <c r="K106" s="207">
        <f ca="1">'２個別表'!$AK106</f>
        <v>0</v>
      </c>
      <c r="L106" s="207" t="str">
        <f ca="1">IF('２個別表'!$AL106=1,1,"")</f>
        <v/>
      </c>
      <c r="M106" s="207" t="str">
        <f ca="1">IF('２個別表'!$AL106="","",IF('２個別表'!$AL106=1,IF(OR('２個別表'!$AM106=1,'２個別表'!$AN106=1),"〇","×")))</f>
        <v/>
      </c>
      <c r="N106" s="204" t="str">
        <f ca="1">'２個別表'!AT106</f>
        <v/>
      </c>
      <c r="O106" s="220" t="str">
        <f ca="1">IF(1&lt;='２個別表'!$F106,IF(AND(1&lt;='２個別表'!$AO106,'２個別表'!$AO106&lt;=3),1,0),"")</f>
        <v/>
      </c>
      <c r="P106" s="229">
        <f ca="1">IF($O106=1,IF(AND('２個別表'!$BF106&lt;&gt;"",AND('２個別表'!$BI106&lt;&gt;1,'２個別表'!$BJ106)),0,1),0)</f>
        <v>0</v>
      </c>
      <c r="Q106" s="220">
        <f ca="1">IF('２個別表'!$BF106&lt;&gt;"",1,0)</f>
        <v>0</v>
      </c>
      <c r="R106" s="220" t="str">
        <f ca="1">IF($Q106=1,IF('２個別表'!$BI106=1,1,0),"")</f>
        <v/>
      </c>
      <c r="S106" s="220" t="str">
        <f ca="1">IF($R106=1,IF('２個別表'!$BJ106&lt;&gt;"","〇","×"),"")</f>
        <v/>
      </c>
      <c r="T106" s="220" t="str">
        <f t="shared" ca="1" si="36"/>
        <v/>
      </c>
      <c r="U106" s="381">
        <f ca="1">IF('２個別表'!$BH106&gt;0,'２個別表'!$BH106,0)</f>
        <v>0</v>
      </c>
      <c r="V106" s="220">
        <f ca="1">IF('２個別表'!$BJ106&lt;&gt;"",1,0)</f>
        <v>0</v>
      </c>
      <c r="W106" s="206">
        <f ca="1">IF(AND($Q106=1,$V106=1),'２個別表'!$CF106,0)</f>
        <v>0</v>
      </c>
      <c r="X106" s="219">
        <f t="shared" ca="1" si="31"/>
        <v>0</v>
      </c>
      <c r="Y106" s="220" t="str">
        <f ca="1">IF(1&lt;='２個別表'!$F106,'２個別表'!$BV106,"")</f>
        <v/>
      </c>
      <c r="Z106" s="220">
        <f ca="1">IF(1&lt;='２個別表'!$F106,'２個別表'!$CG106,0)</f>
        <v>0</v>
      </c>
      <c r="AA106" s="220">
        <f ca="1">IF(OR(0&lt;'２個別表'!$BZ106,0&lt;SUM('２個別表'!$CC106:$CD106)),1,0)</f>
        <v>1</v>
      </c>
      <c r="AB106" s="207">
        <f ca="1">IF(1&lt;='２個別表'!$F106,'２個別表'!$BX106,0)</f>
        <v>0</v>
      </c>
      <c r="AC106" s="207" t="str">
        <f ca="1">IF('２個別表'!$BX106&gt;0,IF(AND('２個別表'!$BV106=1,'２個別表'!$CG106="控除不可"),'２個別表'!$BX106,IF(AND('２個別表'!$BV106=1,'２個別表'!$CG106="80%控除対象"),ROUNDUP('２個別表'!$BX106*102/110,0),IF(AND('２個別表'!$BV106=1,'２個別表'!$CG106="全額控除"),ROUNDUP('２個別表'!$BX106*100/110,0),IF(OR('２個別表'!$BV106=2,'２個別表'!$BV106=3),'２個別表'!$BX106,'２個別表'!$BX106)))),"")</f>
        <v/>
      </c>
      <c r="AD106" s="221" t="str">
        <f ca="1">IF('２個別表'!$W106=1,3,IF(AND('２個別表'!$W106=2,AND(19&lt;='２個別表'!$AO106,'２個別表'!$AO106&lt;=23)),2,IF(AND('２個別表'!$W106=2,OR(AND(1&lt;='２個別表'!$AO106,'２個別表'!$AO106&lt;=18),AND(24&lt;='２個別表'!$AO106,'２個別表'!$AO106&lt;=25))),1,"判定不能")))</f>
        <v>判定不能</v>
      </c>
      <c r="AE106" s="228">
        <f t="shared" ca="1" si="37"/>
        <v>0</v>
      </c>
      <c r="AF106" s="204" t="str">
        <f t="shared" ca="1" si="54"/>
        <v/>
      </c>
      <c r="AG106" s="207" t="str">
        <f ca="1">IF(AND($AD106=1,$U106&gt;0,$V106=1),ROUNDDOWN($AC106*1/2-'２個別表'!$CF106*1/2,0),"")</f>
        <v/>
      </c>
      <c r="AH106" s="207" t="str">
        <f t="shared" ca="1" si="32"/>
        <v/>
      </c>
      <c r="AI106" s="230" t="str">
        <f ca="1">IF(AND($AD106=1,$Q106=1),IF($AB106&gt;0,'２個別表'!$BX106-'２個別表'!$BZ106-'２個別表'!$CF106-'２個別表'!$CC106-'２個別表'!$CD106-'２個別表'!$CE106,0),"")</f>
        <v/>
      </c>
      <c r="AJ106" s="222">
        <f t="shared" ca="1" si="38"/>
        <v>0</v>
      </c>
      <c r="AK106" s="218" t="str">
        <f ca="1">IF($AD106=1,IF('２個別表'!$AQ106=1,1,IF('２個別表'!AQ106="","",)),"")</f>
        <v/>
      </c>
      <c r="AL106" s="207" t="str">
        <f ca="1">IF($AJ106=1,IF($AK106=1,'２個別表'!BU106,""),"")</f>
        <v/>
      </c>
      <c r="AM106" s="204" t="str">
        <f t="shared" ca="1" si="39"/>
        <v/>
      </c>
      <c r="AN106" s="223" t="str">
        <f ca="1">IF($AJ106=1,IF($AK106=1,ROUNDDOWN('２個別表'!$BX106-'２個別表'!$BZ106-'２個別表'!$CC106-'２個別表'!$CD106-'２個別表'!$CE106-'２個別表'!$CF106,0),""),"")</f>
        <v/>
      </c>
      <c r="AO106" s="222">
        <f t="shared" ca="1" si="35"/>
        <v>0</v>
      </c>
      <c r="AP106" s="218">
        <f t="shared" ca="1" si="40"/>
        <v>0</v>
      </c>
      <c r="AQ106" s="218">
        <f t="shared" ca="1" si="41"/>
        <v>0</v>
      </c>
      <c r="AR106" s="213">
        <f ca="1">IF('２個別表'!$AC106=1,1,0)</f>
        <v>0</v>
      </c>
      <c r="AS106" s="204" t="str">
        <f t="shared" ca="1" si="42"/>
        <v/>
      </c>
      <c r="AT106" s="204" t="str">
        <f t="shared" ca="1" si="43"/>
        <v/>
      </c>
      <c r="AU106" s="230" t="str">
        <f ca="1">IF($AD106=1,IF($AQ106=1,ROUNDDOWN('２個別表'!$BX106-'２個別表'!$BZ106-'２個別表'!$CC106-'２個別表'!$CD106-'２個別表'!$CE106-'２個別表'!$CF106,0),""),"")</f>
        <v/>
      </c>
      <c r="AV106" s="391">
        <f t="shared" ca="1" si="44"/>
        <v>0</v>
      </c>
      <c r="AW106" s="401" t="str">
        <f t="shared" ca="1" si="45"/>
        <v>-</v>
      </c>
      <c r="AX106" s="228">
        <f ca="1">IF($AD106=2,IF('２個別表'!$BS106=1,1,0),0)</f>
        <v>0</v>
      </c>
      <c r="AY106" s="213" t="str">
        <f t="shared" ca="1" si="46"/>
        <v/>
      </c>
      <c r="AZ106" s="409" t="str">
        <f ca="1">IF(AND($AD106=2,$AX106=1),'２個別表'!$BX106-('２個別表'!$BZ106+'２個別表'!$CC106+'２個別表'!$CD106+'２個別表'!$CE106+'２個別表'!$CF106),"")</f>
        <v/>
      </c>
      <c r="BA106" s="228">
        <f ca="1">IF($AD106=2,IF('２個別表'!$BS106&lt;&gt;1,1,0),0)</f>
        <v>0</v>
      </c>
      <c r="BB106" s="404">
        <f t="shared" ca="1" si="47"/>
        <v>0</v>
      </c>
      <c r="BC106" s="207" t="str">
        <f ca="1">IF(AND($AD106=2,$BA106=1),'２個別表'!$BT106,"")</f>
        <v/>
      </c>
      <c r="BD106" s="207" t="str">
        <f t="shared" ca="1" si="48"/>
        <v/>
      </c>
      <c r="BE106" s="207" t="str">
        <f ca="1">IF(AND($AD106=2,$BA106=1),'２個別表'!$BW106-('２個別表'!$BZ106+'２個別表'!$CC106+'２個別表'!$CD106+'２個別表'!$CE106+'２個別表'!$CF106),"")</f>
        <v/>
      </c>
      <c r="BF106" s="207" t="str">
        <f ca="1">IF(AND($AD106=2,$BA106=1),'２個別表'!$CC106+'２個別表'!$CD106,"")</f>
        <v/>
      </c>
      <c r="BG106" s="406" t="str">
        <f ca="1">IF($BB106=1,IF(SUM('２個別表'!$BY106,'２個別表'!$CF106*0.5)&lt;='２個別表'!$BX106*0.5,"〇","×"),"")</f>
        <v/>
      </c>
      <c r="BH106" s="405">
        <f t="shared" ca="1" si="49"/>
        <v>0</v>
      </c>
      <c r="BI106" s="229" t="str">
        <f ca="1">IF($AD106=2,IF($AX106=1,IF('２個別表'!$AO106=23,"〇","×"),IF(OR('２個別表'!$AO106&lt;19,'２個別表'!$AO106&gt;23),"",IF($BH106&lt;='２個別表'!$BT106,"〇","×"))),"-")</f>
        <v>-</v>
      </c>
      <c r="BJ106" s="414" t="str">
        <f t="shared" ca="1" si="50"/>
        <v>-</v>
      </c>
      <c r="BK106" s="228">
        <f t="shared" ca="1" si="51"/>
        <v>0</v>
      </c>
      <c r="BL106" s="229" t="str">
        <f ca="1">IF($AD106=3,IF(1&lt;='２個別表'!$F106,IF('２個別表'!$W106=1,"〇","×"),""),"")</f>
        <v/>
      </c>
      <c r="BM106" s="209" t="str">
        <f ca="1">IF(AD106=3,IF(AND(OR('２個別表'!BF106="附帯施設",AND(1&lt;='２個別表'!AO106,'２個別表'!AO106&lt;=3)),'２個別表'!BM106&lt;&gt;"",'２個別表'!BN106&lt;&gt;""),1,IF(AND(OR('２個別表'!BF106="附帯施設",AND(1&lt;='２個別表'!AO106,'２個別表'!AO106&lt;=3)),OR('２個別表'!BM106="",'２個別表'!BN106="")),"×",0)),"")</f>
        <v/>
      </c>
      <c r="BN106" s="229" t="str">
        <f ca="1">IF($AD106=3,IF('２個別表'!$BX106&gt;=500000,"〇","×"),"")</f>
        <v/>
      </c>
      <c r="BO106" s="204" t="str">
        <f ca="1">IF(AD106=3,'２個別表'!BY106,"")</f>
        <v/>
      </c>
      <c r="BP106" s="204" t="str">
        <f ca="1">IF(AD106=3,IF(COUNTIF('２個別表'!$Z$11:'２個別表'!Z106,'２個別表'!Z106)=1,BO106,SUMIF('２個別表'!$Z$11:$Z$510,'２個別表'!Z106,$BO$11:$BO$239)),"")</f>
        <v/>
      </c>
      <c r="BQ106" s="213" t="str">
        <f t="shared" ca="1" si="33"/>
        <v/>
      </c>
      <c r="BR106" s="207" t="str">
        <f t="shared" ca="1" si="52"/>
        <v/>
      </c>
      <c r="BS106" s="483" t="str">
        <f ca="1">IF($AD106=3,'２個別表'!$BX106-('２個別表'!$BZ106+'２個別表'!$CC106+'２個別表'!$CD106+'２個別表'!$CE106+'２個別表'!$CF106),"")</f>
        <v/>
      </c>
      <c r="BT106" s="486">
        <f t="shared" ca="1" si="34"/>
        <v>0</v>
      </c>
      <c r="BU106" s="480" t="str">
        <f t="shared" ca="1" si="53"/>
        <v/>
      </c>
    </row>
    <row r="107" spans="1:73">
      <c r="A107" s="770" t="str">
        <f t="shared" ca="1" si="29"/>
        <v>石川県</v>
      </c>
      <c r="B107" s="773">
        <f ca="1">'２個別表'!Q107</f>
        <v>97</v>
      </c>
      <c r="C107" s="774" t="str">
        <f>'２個別表'!$R107</f>
        <v>石川県</v>
      </c>
      <c r="D107" s="774" t="str">
        <f ca="1">'２個別表'!$S107</f>
        <v/>
      </c>
      <c r="E107" s="774" t="str">
        <f ca="1">'２個別表'!$T107</f>
        <v/>
      </c>
      <c r="F107" s="719" t="str">
        <f ca="1">'２個別表'!$W107</f>
        <v/>
      </c>
      <c r="G107" s="719" t="str">
        <f ca="1">IF($F107=1,IF(SUMIF('（様式１号）１総括表'!$B$16:$B$25,A107,'（様式１号）１総括表'!$A$16:$A$25)&gt;0,"〇","✕"),"-")</f>
        <v>-</v>
      </c>
      <c r="H107" s="716" t="str">
        <f ca="1">IF('２個別表'!$Y107=1,IF('２個別表'!$AC107=1,"〇","×"),IF(AND(2&lt;='２個別表'!$AC107,'２個別表'!$AC107&lt;=5),"〇","×"))</f>
        <v>×</v>
      </c>
      <c r="I107" s="716" t="str">
        <f t="shared" ca="1" si="30"/>
        <v>×</v>
      </c>
      <c r="J107" s="207" t="str">
        <f ca="1">'２個別表'!$Z107</f>
        <v/>
      </c>
      <c r="K107" s="207">
        <f ca="1">'２個別表'!$AK107</f>
        <v>0</v>
      </c>
      <c r="L107" s="207" t="str">
        <f ca="1">IF('２個別表'!$AL107=1,1,"")</f>
        <v/>
      </c>
      <c r="M107" s="207" t="str">
        <f ca="1">IF('２個別表'!$AL107="","",IF('２個別表'!$AL107=1,IF(OR('２個別表'!$AM107=1,'２個別表'!$AN107=1),"〇","×")))</f>
        <v/>
      </c>
      <c r="N107" s="204" t="str">
        <f ca="1">'２個別表'!AT107</f>
        <v/>
      </c>
      <c r="O107" s="220" t="str">
        <f ca="1">IF(1&lt;='２個別表'!$F107,IF(AND(1&lt;='２個別表'!$AO107,'２個別表'!$AO107&lt;=3),1,0),"")</f>
        <v/>
      </c>
      <c r="P107" s="229">
        <f ca="1">IF($O107=1,IF(AND('２個別表'!$BF107&lt;&gt;"",AND('２個別表'!$BI107&lt;&gt;1,'２個別表'!$BJ107)),0,1),0)</f>
        <v>0</v>
      </c>
      <c r="Q107" s="220">
        <f ca="1">IF('２個別表'!$BF107&lt;&gt;"",1,0)</f>
        <v>0</v>
      </c>
      <c r="R107" s="220" t="str">
        <f ca="1">IF($Q107=1,IF('２個別表'!$BI107=1,1,0),"")</f>
        <v/>
      </c>
      <c r="S107" s="220" t="str">
        <f ca="1">IF($R107=1,IF('２個別表'!$BJ107&lt;&gt;"","〇","×"),"")</f>
        <v/>
      </c>
      <c r="T107" s="220" t="str">
        <f t="shared" ca="1" si="36"/>
        <v/>
      </c>
      <c r="U107" s="381">
        <f ca="1">IF('２個別表'!$BH107&gt;0,'２個別表'!$BH107,0)</f>
        <v>0</v>
      </c>
      <c r="V107" s="220">
        <f ca="1">IF('２個別表'!$BJ107&lt;&gt;"",1,0)</f>
        <v>0</v>
      </c>
      <c r="W107" s="206">
        <f ca="1">IF(AND($Q107=1,$V107=1),'２個別表'!$CF107,0)</f>
        <v>0</v>
      </c>
      <c r="X107" s="219">
        <f t="shared" ca="1" si="31"/>
        <v>0</v>
      </c>
      <c r="Y107" s="220" t="str">
        <f ca="1">IF(1&lt;='２個別表'!$F107,'２個別表'!$BV107,"")</f>
        <v/>
      </c>
      <c r="Z107" s="220">
        <f ca="1">IF(1&lt;='２個別表'!$F107,'２個別表'!$CG107,0)</f>
        <v>0</v>
      </c>
      <c r="AA107" s="220">
        <f ca="1">IF(OR(0&lt;'２個別表'!$BZ107,0&lt;SUM('２個別表'!$CC107:$CD107)),1,0)</f>
        <v>1</v>
      </c>
      <c r="AB107" s="207">
        <f ca="1">IF(1&lt;='２個別表'!$F107,'２個別表'!$BX107,0)</f>
        <v>0</v>
      </c>
      <c r="AC107" s="207" t="str">
        <f ca="1">IF('２個別表'!$BX107&gt;0,IF(AND('２個別表'!$BV107=1,'２個別表'!$CG107="控除不可"),'２個別表'!$BX107,IF(AND('２個別表'!$BV107=1,'２個別表'!$CG107="80%控除対象"),ROUNDUP('２個別表'!$BX107*102/110,0),IF(AND('２個別表'!$BV107=1,'２個別表'!$CG107="全額控除"),ROUNDUP('２個別表'!$BX107*100/110,0),IF(OR('２個別表'!$BV107=2,'２個別表'!$BV107=3),'２個別表'!$BX107,'２個別表'!$BX107)))),"")</f>
        <v/>
      </c>
      <c r="AD107" s="221" t="str">
        <f ca="1">IF('２個別表'!$W107=1,3,IF(AND('２個別表'!$W107=2,AND(19&lt;='２個別表'!$AO107,'２個別表'!$AO107&lt;=23)),2,IF(AND('２個別表'!$W107=2,OR(AND(1&lt;='２個別表'!$AO107,'２個別表'!$AO107&lt;=18),AND(24&lt;='２個別表'!$AO107,'２個別表'!$AO107&lt;=25))),1,"判定不能")))</f>
        <v>判定不能</v>
      </c>
      <c r="AE107" s="228">
        <f t="shared" ca="1" si="37"/>
        <v>0</v>
      </c>
      <c r="AF107" s="204" t="str">
        <f t="shared" ca="1" si="54"/>
        <v/>
      </c>
      <c r="AG107" s="207" t="str">
        <f ca="1">IF(AND($AD107=1,$U107&gt;0,$V107=1),ROUNDDOWN($AC107*1/2-'２個別表'!$CF107*1/2,0),"")</f>
        <v/>
      </c>
      <c r="AH107" s="207" t="str">
        <f t="shared" ca="1" si="32"/>
        <v/>
      </c>
      <c r="AI107" s="230" t="str">
        <f ca="1">IF(AND($AD107=1,$Q107=1),IF($AB107&gt;0,'２個別表'!$BX107-'２個別表'!$BZ107-'２個別表'!$CF107-'２個別表'!$CC107-'２個別表'!$CD107-'２個別表'!$CE107,0),"")</f>
        <v/>
      </c>
      <c r="AJ107" s="222">
        <f t="shared" ca="1" si="38"/>
        <v>0</v>
      </c>
      <c r="AK107" s="218" t="str">
        <f ca="1">IF($AD107=1,IF('２個別表'!$AQ107=1,1,IF('２個別表'!AQ107="","",)),"")</f>
        <v/>
      </c>
      <c r="AL107" s="207" t="str">
        <f ca="1">IF($AJ107=1,IF($AK107=1,'２個別表'!BU107,""),"")</f>
        <v/>
      </c>
      <c r="AM107" s="204" t="str">
        <f t="shared" ca="1" si="39"/>
        <v/>
      </c>
      <c r="AN107" s="223" t="str">
        <f ca="1">IF($AJ107=1,IF($AK107=1,ROUNDDOWN('２個別表'!$BX107-'２個別表'!$BZ107-'２個別表'!$CC107-'２個別表'!$CD107-'２個別表'!$CE107-'２個別表'!$CF107,0),""),"")</f>
        <v/>
      </c>
      <c r="AO107" s="222">
        <f t="shared" ca="1" si="35"/>
        <v>0</v>
      </c>
      <c r="AP107" s="218">
        <f t="shared" ca="1" si="40"/>
        <v>0</v>
      </c>
      <c r="AQ107" s="218">
        <f t="shared" ca="1" si="41"/>
        <v>0</v>
      </c>
      <c r="AR107" s="213">
        <f ca="1">IF('２個別表'!$AC107=1,1,0)</f>
        <v>0</v>
      </c>
      <c r="AS107" s="204" t="str">
        <f t="shared" ca="1" si="42"/>
        <v/>
      </c>
      <c r="AT107" s="204" t="str">
        <f t="shared" ca="1" si="43"/>
        <v/>
      </c>
      <c r="AU107" s="230" t="str">
        <f ca="1">IF($AD107=1,IF($AQ107=1,ROUNDDOWN('２個別表'!$BX107-'２個別表'!$BZ107-'２個別表'!$CC107-'２個別表'!$CD107-'２個別表'!$CE107-'２個別表'!$CF107,0),""),"")</f>
        <v/>
      </c>
      <c r="AV107" s="391">
        <f t="shared" ca="1" si="44"/>
        <v>0</v>
      </c>
      <c r="AW107" s="401" t="str">
        <f t="shared" ca="1" si="45"/>
        <v>-</v>
      </c>
      <c r="AX107" s="228">
        <f ca="1">IF($AD107=2,IF('２個別表'!$BS107=1,1,0),0)</f>
        <v>0</v>
      </c>
      <c r="AY107" s="213" t="str">
        <f t="shared" ca="1" si="46"/>
        <v/>
      </c>
      <c r="AZ107" s="409" t="str">
        <f ca="1">IF(AND($AD107=2,$AX107=1),'２個別表'!$BX107-('２個別表'!$BZ107+'２個別表'!$CC107+'２個別表'!$CD107+'２個別表'!$CE107+'２個別表'!$CF107),"")</f>
        <v/>
      </c>
      <c r="BA107" s="228">
        <f ca="1">IF($AD107=2,IF('２個別表'!$BS107&lt;&gt;1,1,0),0)</f>
        <v>0</v>
      </c>
      <c r="BB107" s="404">
        <f t="shared" ca="1" si="47"/>
        <v>0</v>
      </c>
      <c r="BC107" s="207" t="str">
        <f ca="1">IF(AND($AD107=2,$BA107=1),'２個別表'!$BT107,"")</f>
        <v/>
      </c>
      <c r="BD107" s="207" t="str">
        <f t="shared" ca="1" si="48"/>
        <v/>
      </c>
      <c r="BE107" s="207" t="str">
        <f ca="1">IF(AND($AD107=2,$BA107=1),'２個別表'!$BW107-('２個別表'!$BZ107+'２個別表'!$CC107+'２個別表'!$CD107+'２個別表'!$CE107+'２個別表'!$CF107),"")</f>
        <v/>
      </c>
      <c r="BF107" s="207" t="str">
        <f ca="1">IF(AND($AD107=2,$BA107=1),'２個別表'!$CC107+'２個別表'!$CD107,"")</f>
        <v/>
      </c>
      <c r="BG107" s="406" t="str">
        <f ca="1">IF($BB107=1,IF(SUM('２個別表'!$BY107,'２個別表'!$CF107*0.5)&lt;='２個別表'!$BX107*0.5,"〇","×"),"")</f>
        <v/>
      </c>
      <c r="BH107" s="405">
        <f t="shared" ca="1" si="49"/>
        <v>0</v>
      </c>
      <c r="BI107" s="229" t="str">
        <f ca="1">IF($AD107=2,IF($AX107=1,IF('２個別表'!$AO107=23,"〇","×"),IF(OR('２個別表'!$AO107&lt;19,'２個別表'!$AO107&gt;23),"",IF($BH107&lt;='２個別表'!$BT107,"〇","×"))),"-")</f>
        <v>-</v>
      </c>
      <c r="BJ107" s="414" t="str">
        <f t="shared" ca="1" si="50"/>
        <v>-</v>
      </c>
      <c r="BK107" s="228">
        <f t="shared" ca="1" si="51"/>
        <v>0</v>
      </c>
      <c r="BL107" s="229" t="str">
        <f ca="1">IF($AD107=3,IF(1&lt;='２個別表'!$F107,IF('２個別表'!$W107=1,"〇","×"),""),"")</f>
        <v/>
      </c>
      <c r="BM107" s="209" t="str">
        <f ca="1">IF(AD107=3,IF(AND(OR('２個別表'!BF107="附帯施設",AND(1&lt;='２個別表'!AO107,'２個別表'!AO107&lt;=3)),'２個別表'!BM107&lt;&gt;"",'２個別表'!BN107&lt;&gt;""),1,IF(AND(OR('２個別表'!BF107="附帯施設",AND(1&lt;='２個別表'!AO107,'２個別表'!AO107&lt;=3)),OR('２個別表'!BM107="",'２個別表'!BN107="")),"×",0)),"")</f>
        <v/>
      </c>
      <c r="BN107" s="229" t="str">
        <f ca="1">IF($AD107=3,IF('２個別表'!$BX107&gt;=500000,"〇","×"),"")</f>
        <v/>
      </c>
      <c r="BO107" s="204" t="str">
        <f ca="1">IF(AD107=3,'２個別表'!BY107,"")</f>
        <v/>
      </c>
      <c r="BP107" s="204" t="str">
        <f ca="1">IF(AD107=3,IF(COUNTIF('２個別表'!$Z$11:'２個別表'!Z107,'２個別表'!Z107)=1,BO107,SUMIF('２個別表'!$Z$11:$Z$510,'２個別表'!Z107,$BO$11:$BO$239)),"")</f>
        <v/>
      </c>
      <c r="BQ107" s="213" t="str">
        <f t="shared" ca="1" si="33"/>
        <v/>
      </c>
      <c r="BR107" s="207" t="str">
        <f t="shared" ca="1" si="52"/>
        <v/>
      </c>
      <c r="BS107" s="483" t="str">
        <f ca="1">IF($AD107=3,'２個別表'!$BX107-('２個別表'!$BZ107+'２個別表'!$CC107+'２個別表'!$CD107+'２個別表'!$CE107+'２個別表'!$CF107),"")</f>
        <v/>
      </c>
      <c r="BT107" s="486">
        <f t="shared" ca="1" si="34"/>
        <v>0</v>
      </c>
      <c r="BU107" s="480" t="str">
        <f t="shared" ca="1" si="53"/>
        <v/>
      </c>
    </row>
    <row r="108" spans="1:73">
      <c r="A108" s="770" t="str">
        <f t="shared" ca="1" si="29"/>
        <v>石川県</v>
      </c>
      <c r="B108" s="773">
        <f ca="1">'２個別表'!Q108</f>
        <v>98</v>
      </c>
      <c r="C108" s="774" t="str">
        <f>'２個別表'!$R108</f>
        <v>石川県</v>
      </c>
      <c r="D108" s="774" t="str">
        <f ca="1">'２個別表'!$S108</f>
        <v/>
      </c>
      <c r="E108" s="774" t="str">
        <f ca="1">'２個別表'!$T108</f>
        <v/>
      </c>
      <c r="F108" s="719" t="str">
        <f ca="1">'２個別表'!$W108</f>
        <v/>
      </c>
      <c r="G108" s="719" t="str">
        <f ca="1">IF($F108=1,IF(SUMIF('（様式１号）１総括表'!$B$16:$B$25,A108,'（様式１号）１総括表'!$A$16:$A$25)&gt;0,"〇","✕"),"-")</f>
        <v>-</v>
      </c>
      <c r="H108" s="716" t="str">
        <f ca="1">IF('２個別表'!$Y108=1,IF('２個別表'!$AC108=1,"〇","×"),IF(AND(2&lt;='２個別表'!$AC108,'２個別表'!$AC108&lt;=5),"〇","×"))</f>
        <v>×</v>
      </c>
      <c r="I108" s="716" t="str">
        <f t="shared" ca="1" si="30"/>
        <v>×</v>
      </c>
      <c r="J108" s="207" t="str">
        <f ca="1">'２個別表'!$Z108</f>
        <v/>
      </c>
      <c r="K108" s="207">
        <f ca="1">'２個別表'!$AK108</f>
        <v>0</v>
      </c>
      <c r="L108" s="207" t="str">
        <f ca="1">IF('２個別表'!$AL108=1,1,"")</f>
        <v/>
      </c>
      <c r="M108" s="207" t="str">
        <f ca="1">IF('２個別表'!$AL108="","",IF('２個別表'!$AL108=1,IF(OR('２個別表'!$AM108=1,'２個別表'!$AN108=1),"〇","×")))</f>
        <v/>
      </c>
      <c r="N108" s="204" t="str">
        <f ca="1">'２個別表'!AT108</f>
        <v/>
      </c>
      <c r="O108" s="220" t="str">
        <f ca="1">IF(1&lt;='２個別表'!$F108,IF(AND(1&lt;='２個別表'!$AO108,'２個別表'!$AO108&lt;=3),1,0),"")</f>
        <v/>
      </c>
      <c r="P108" s="229">
        <f ca="1">IF($O108=1,IF(AND('２個別表'!$BF108&lt;&gt;"",AND('２個別表'!$BI108&lt;&gt;1,'２個別表'!$BJ108)),0,1),0)</f>
        <v>0</v>
      </c>
      <c r="Q108" s="220">
        <f ca="1">IF('２個別表'!$BF108&lt;&gt;"",1,0)</f>
        <v>0</v>
      </c>
      <c r="R108" s="220" t="str">
        <f ca="1">IF($Q108=1,IF('２個別表'!$BI108=1,1,0),"")</f>
        <v/>
      </c>
      <c r="S108" s="220" t="str">
        <f ca="1">IF($R108=1,IF('２個別表'!$BJ108&lt;&gt;"","〇","×"),"")</f>
        <v/>
      </c>
      <c r="T108" s="220" t="str">
        <f t="shared" ca="1" si="36"/>
        <v/>
      </c>
      <c r="U108" s="381">
        <f ca="1">IF('２個別表'!$BH108&gt;0,'２個別表'!$BH108,0)</f>
        <v>0</v>
      </c>
      <c r="V108" s="220">
        <f ca="1">IF('２個別表'!$BJ108&lt;&gt;"",1,0)</f>
        <v>0</v>
      </c>
      <c r="W108" s="206">
        <f ca="1">IF(AND($Q108=1,$V108=1),'２個別表'!$CF108,0)</f>
        <v>0</v>
      </c>
      <c r="X108" s="219">
        <f t="shared" ca="1" si="31"/>
        <v>0</v>
      </c>
      <c r="Y108" s="220" t="str">
        <f ca="1">IF(1&lt;='２個別表'!$F108,'２個別表'!$BV108,"")</f>
        <v/>
      </c>
      <c r="Z108" s="220">
        <f ca="1">IF(1&lt;='２個別表'!$F108,'２個別表'!$CG108,0)</f>
        <v>0</v>
      </c>
      <c r="AA108" s="220">
        <f ca="1">IF(OR(0&lt;'２個別表'!$BZ108,0&lt;SUM('２個別表'!$CC108:$CD108)),1,0)</f>
        <v>1</v>
      </c>
      <c r="AB108" s="207">
        <f ca="1">IF(1&lt;='２個別表'!$F108,'２個別表'!$BX108,0)</f>
        <v>0</v>
      </c>
      <c r="AC108" s="207" t="str">
        <f ca="1">IF('２個別表'!$BX108&gt;0,IF(AND('２個別表'!$BV108=1,'２個別表'!$CG108="控除不可"),'２個別表'!$BX108,IF(AND('２個別表'!$BV108=1,'２個別表'!$CG108="80%控除対象"),ROUNDUP('２個別表'!$BX108*102/110,0),IF(AND('２個別表'!$BV108=1,'２個別表'!$CG108="全額控除"),ROUNDUP('２個別表'!$BX108*100/110,0),IF(OR('２個別表'!$BV108=2,'２個別表'!$BV108=3),'２個別表'!$BX108,'２個別表'!$BX108)))),"")</f>
        <v/>
      </c>
      <c r="AD108" s="221" t="str">
        <f ca="1">IF('２個別表'!$W108=1,3,IF(AND('２個別表'!$W108=2,AND(19&lt;='２個別表'!$AO108,'２個別表'!$AO108&lt;=23)),2,IF(AND('２個別表'!$W108=2,OR(AND(1&lt;='２個別表'!$AO108,'２個別表'!$AO108&lt;=18),AND(24&lt;='２個別表'!$AO108,'２個別表'!$AO108&lt;=25))),1,"判定不能")))</f>
        <v>判定不能</v>
      </c>
      <c r="AE108" s="228">
        <f t="shared" ca="1" si="37"/>
        <v>0</v>
      </c>
      <c r="AF108" s="204" t="str">
        <f t="shared" ca="1" si="54"/>
        <v/>
      </c>
      <c r="AG108" s="207" t="str">
        <f ca="1">IF(AND($AD108=1,$U108&gt;0,$V108=1),ROUNDDOWN($AC108*1/2-'２個別表'!$CF108*1/2,0),"")</f>
        <v/>
      </c>
      <c r="AH108" s="207" t="str">
        <f t="shared" ca="1" si="32"/>
        <v/>
      </c>
      <c r="AI108" s="230" t="str">
        <f ca="1">IF(AND($AD108=1,$Q108=1),IF($AB108&gt;0,'２個別表'!$BX108-'２個別表'!$BZ108-'２個別表'!$CF108-'２個別表'!$CC108-'２個別表'!$CD108-'２個別表'!$CE108,0),"")</f>
        <v/>
      </c>
      <c r="AJ108" s="222">
        <f t="shared" ca="1" si="38"/>
        <v>0</v>
      </c>
      <c r="AK108" s="218" t="str">
        <f ca="1">IF($AD108=1,IF('２個別表'!$AQ108=1,1,IF('２個別表'!AQ108="","",)),"")</f>
        <v/>
      </c>
      <c r="AL108" s="207" t="str">
        <f ca="1">IF($AJ108=1,IF($AK108=1,'２個別表'!BU108,""),"")</f>
        <v/>
      </c>
      <c r="AM108" s="204" t="str">
        <f t="shared" ca="1" si="39"/>
        <v/>
      </c>
      <c r="AN108" s="223" t="str">
        <f ca="1">IF($AJ108=1,IF($AK108=1,ROUNDDOWN('２個別表'!$BX108-'２個別表'!$BZ108-'２個別表'!$CC108-'２個別表'!$CD108-'２個別表'!$CE108-'２個別表'!$CF108,0),""),"")</f>
        <v/>
      </c>
      <c r="AO108" s="222">
        <f t="shared" ca="1" si="35"/>
        <v>0</v>
      </c>
      <c r="AP108" s="218">
        <f t="shared" ca="1" si="40"/>
        <v>0</v>
      </c>
      <c r="AQ108" s="218">
        <f t="shared" ca="1" si="41"/>
        <v>0</v>
      </c>
      <c r="AR108" s="213">
        <f ca="1">IF('２個別表'!$AC108=1,1,0)</f>
        <v>0</v>
      </c>
      <c r="AS108" s="204" t="str">
        <f t="shared" ca="1" si="42"/>
        <v/>
      </c>
      <c r="AT108" s="204" t="str">
        <f t="shared" ca="1" si="43"/>
        <v/>
      </c>
      <c r="AU108" s="230" t="str">
        <f ca="1">IF($AD108=1,IF($AQ108=1,ROUNDDOWN('２個別表'!$BX108-'２個別表'!$BZ108-'２個別表'!$CC108-'２個別表'!$CD108-'２個別表'!$CE108-'２個別表'!$CF108,0),""),"")</f>
        <v/>
      </c>
      <c r="AV108" s="391">
        <f t="shared" ca="1" si="44"/>
        <v>0</v>
      </c>
      <c r="AW108" s="401" t="str">
        <f t="shared" ca="1" si="45"/>
        <v>-</v>
      </c>
      <c r="AX108" s="228">
        <f ca="1">IF($AD108=2,IF('２個別表'!$BS108=1,1,0),0)</f>
        <v>0</v>
      </c>
      <c r="AY108" s="213" t="str">
        <f t="shared" ca="1" si="46"/>
        <v/>
      </c>
      <c r="AZ108" s="409" t="str">
        <f ca="1">IF(AND($AD108=2,$AX108=1),'２個別表'!$BX108-('２個別表'!$BZ108+'２個別表'!$CC108+'２個別表'!$CD108+'２個別表'!$CE108+'２個別表'!$CF108),"")</f>
        <v/>
      </c>
      <c r="BA108" s="228">
        <f ca="1">IF($AD108=2,IF('２個別表'!$BS108&lt;&gt;1,1,0),0)</f>
        <v>0</v>
      </c>
      <c r="BB108" s="404">
        <f t="shared" ca="1" si="47"/>
        <v>0</v>
      </c>
      <c r="BC108" s="207" t="str">
        <f ca="1">IF(AND($AD108=2,$BA108=1),'２個別表'!$BT108,"")</f>
        <v/>
      </c>
      <c r="BD108" s="207" t="str">
        <f t="shared" ca="1" si="48"/>
        <v/>
      </c>
      <c r="BE108" s="207" t="str">
        <f ca="1">IF(AND($AD108=2,$BA108=1),'２個別表'!$BW108-('２個別表'!$BZ108+'２個別表'!$CC108+'２個別表'!$CD108+'２個別表'!$CE108+'２個別表'!$CF108),"")</f>
        <v/>
      </c>
      <c r="BF108" s="207" t="str">
        <f ca="1">IF(AND($AD108=2,$BA108=1),'２個別表'!$CC108+'２個別表'!$CD108,"")</f>
        <v/>
      </c>
      <c r="BG108" s="406" t="str">
        <f ca="1">IF($BB108=1,IF(SUM('２個別表'!$BY108,'２個別表'!$CF108*0.5)&lt;='２個別表'!$BX108*0.5,"〇","×"),"")</f>
        <v/>
      </c>
      <c r="BH108" s="405">
        <f t="shared" ca="1" si="49"/>
        <v>0</v>
      </c>
      <c r="BI108" s="229" t="str">
        <f ca="1">IF($AD108=2,IF($AX108=1,IF('２個別表'!$AO108=23,"〇","×"),IF(OR('２個別表'!$AO108&lt;19,'２個別表'!$AO108&gt;23),"",IF($BH108&lt;='２個別表'!$BT108,"〇","×"))),"-")</f>
        <v>-</v>
      </c>
      <c r="BJ108" s="414" t="str">
        <f t="shared" ca="1" si="50"/>
        <v>-</v>
      </c>
      <c r="BK108" s="228">
        <f t="shared" ca="1" si="51"/>
        <v>0</v>
      </c>
      <c r="BL108" s="229" t="str">
        <f ca="1">IF($AD108=3,IF(1&lt;='２個別表'!$F108,IF('２個別表'!$W108=1,"〇","×"),""),"")</f>
        <v/>
      </c>
      <c r="BM108" s="209" t="str">
        <f ca="1">IF(AD108=3,IF(AND(OR('２個別表'!BF108="附帯施設",AND(1&lt;='２個別表'!AO108,'２個別表'!AO108&lt;=3)),'２個別表'!BM108&lt;&gt;"",'２個別表'!BN108&lt;&gt;""),1,IF(AND(OR('２個別表'!BF108="附帯施設",AND(1&lt;='２個別表'!AO108,'２個別表'!AO108&lt;=3)),OR('２個別表'!BM108="",'２個別表'!BN108="")),"×",0)),"")</f>
        <v/>
      </c>
      <c r="BN108" s="229" t="str">
        <f ca="1">IF($AD108=3,IF('２個別表'!$BX108&gt;=500000,"〇","×"),"")</f>
        <v/>
      </c>
      <c r="BO108" s="204" t="str">
        <f ca="1">IF(AD108=3,'２個別表'!BY108,"")</f>
        <v/>
      </c>
      <c r="BP108" s="204" t="str">
        <f ca="1">IF(AD108=3,IF(COUNTIF('２個別表'!$Z$11:'２個別表'!Z108,'２個別表'!Z108)=1,BO108,SUMIF('２個別表'!$Z$11:$Z$510,'２個別表'!Z108,$BO$11:$BO$239)),"")</f>
        <v/>
      </c>
      <c r="BQ108" s="213" t="str">
        <f t="shared" ca="1" si="33"/>
        <v/>
      </c>
      <c r="BR108" s="207" t="str">
        <f t="shared" ca="1" si="52"/>
        <v/>
      </c>
      <c r="BS108" s="483" t="str">
        <f ca="1">IF($AD108=3,'２個別表'!$BX108-('２個別表'!$BZ108+'２個別表'!$CC108+'２個別表'!$CD108+'２個別表'!$CE108+'２個別表'!$CF108),"")</f>
        <v/>
      </c>
      <c r="BT108" s="486">
        <f t="shared" ca="1" si="34"/>
        <v>0</v>
      </c>
      <c r="BU108" s="480" t="str">
        <f t="shared" ca="1" si="53"/>
        <v/>
      </c>
    </row>
    <row r="109" spans="1:73">
      <c r="A109" s="770" t="str">
        <f t="shared" ca="1" si="29"/>
        <v>石川県</v>
      </c>
      <c r="B109" s="773">
        <f ca="1">'２個別表'!Q109</f>
        <v>99</v>
      </c>
      <c r="C109" s="774" t="str">
        <f>'２個別表'!$R109</f>
        <v>石川県</v>
      </c>
      <c r="D109" s="774" t="str">
        <f ca="1">'２個別表'!$S109</f>
        <v/>
      </c>
      <c r="E109" s="774" t="str">
        <f ca="1">'２個別表'!$T109</f>
        <v/>
      </c>
      <c r="F109" s="719" t="str">
        <f ca="1">'２個別表'!$W109</f>
        <v/>
      </c>
      <c r="G109" s="719" t="str">
        <f ca="1">IF($F109=1,IF(SUMIF('（様式１号）１総括表'!$B$16:$B$25,A109,'（様式１号）１総括表'!$A$16:$A$25)&gt;0,"〇","✕"),"-")</f>
        <v>-</v>
      </c>
      <c r="H109" s="716" t="str">
        <f ca="1">IF('２個別表'!$Y109=1,IF('２個別表'!$AC109=1,"〇","×"),IF(AND(2&lt;='２個別表'!$AC109,'２個別表'!$AC109&lt;=5),"〇","×"))</f>
        <v>×</v>
      </c>
      <c r="I109" s="716" t="str">
        <f t="shared" ca="1" si="30"/>
        <v>×</v>
      </c>
      <c r="J109" s="207" t="str">
        <f ca="1">'２個別表'!$Z109</f>
        <v/>
      </c>
      <c r="K109" s="207">
        <f ca="1">'２個別表'!$AK109</f>
        <v>0</v>
      </c>
      <c r="L109" s="207" t="str">
        <f ca="1">IF('２個別表'!$AL109=1,1,"")</f>
        <v/>
      </c>
      <c r="M109" s="207" t="str">
        <f ca="1">IF('２個別表'!$AL109="","",IF('２個別表'!$AL109=1,IF(OR('２個別表'!$AM109=1,'２個別表'!$AN109=1),"〇","×")))</f>
        <v/>
      </c>
      <c r="N109" s="204" t="str">
        <f ca="1">'２個別表'!AT109</f>
        <v/>
      </c>
      <c r="O109" s="220" t="str">
        <f ca="1">IF(1&lt;='２個別表'!$F109,IF(AND(1&lt;='２個別表'!$AO109,'２個別表'!$AO109&lt;=3),1,0),"")</f>
        <v/>
      </c>
      <c r="P109" s="229">
        <f ca="1">IF($O109=1,IF(AND('２個別表'!$BF109&lt;&gt;"",AND('２個別表'!$BI109&lt;&gt;1,'２個別表'!$BJ109)),0,1),0)</f>
        <v>0</v>
      </c>
      <c r="Q109" s="220">
        <f ca="1">IF('２個別表'!$BF109&lt;&gt;"",1,0)</f>
        <v>0</v>
      </c>
      <c r="R109" s="220" t="str">
        <f ca="1">IF($Q109=1,IF('２個別表'!$BI109=1,1,0),"")</f>
        <v/>
      </c>
      <c r="S109" s="220" t="str">
        <f ca="1">IF($R109=1,IF('２個別表'!$BJ109&lt;&gt;"","〇","×"),"")</f>
        <v/>
      </c>
      <c r="T109" s="220" t="str">
        <f t="shared" ca="1" si="36"/>
        <v/>
      </c>
      <c r="U109" s="381">
        <f ca="1">IF('２個別表'!$BH109&gt;0,'２個別表'!$BH109,0)</f>
        <v>0</v>
      </c>
      <c r="V109" s="220">
        <f ca="1">IF('２個別表'!$BJ109&lt;&gt;"",1,0)</f>
        <v>0</v>
      </c>
      <c r="W109" s="206">
        <f ca="1">IF(AND($Q109=1,$V109=1),'２個別表'!$CF109,0)</f>
        <v>0</v>
      </c>
      <c r="X109" s="219">
        <f t="shared" ca="1" si="31"/>
        <v>0</v>
      </c>
      <c r="Y109" s="220" t="str">
        <f ca="1">IF(1&lt;='２個別表'!$F109,'２個別表'!$BV109,"")</f>
        <v/>
      </c>
      <c r="Z109" s="220">
        <f ca="1">IF(1&lt;='２個別表'!$F109,'２個別表'!$CG109,0)</f>
        <v>0</v>
      </c>
      <c r="AA109" s="220">
        <f ca="1">IF(OR(0&lt;'２個別表'!$BZ109,0&lt;SUM('２個別表'!$CC109:$CD109)),1,0)</f>
        <v>1</v>
      </c>
      <c r="AB109" s="207">
        <f ca="1">IF(1&lt;='２個別表'!$F109,'２個別表'!$BX109,0)</f>
        <v>0</v>
      </c>
      <c r="AC109" s="207" t="str">
        <f ca="1">IF('２個別表'!$BX109&gt;0,IF(AND('２個別表'!$BV109=1,'２個別表'!$CG109="控除不可"),'２個別表'!$BX109,IF(AND('２個別表'!$BV109=1,'２個別表'!$CG109="80%控除対象"),ROUNDUP('２個別表'!$BX109*102/110,0),IF(AND('２個別表'!$BV109=1,'２個別表'!$CG109="全額控除"),ROUNDUP('２個別表'!$BX109*100/110,0),IF(OR('２個別表'!$BV109=2,'２個別表'!$BV109=3),'２個別表'!$BX109,'２個別表'!$BX109)))),"")</f>
        <v/>
      </c>
      <c r="AD109" s="221" t="str">
        <f ca="1">IF('２個別表'!$W109=1,3,IF(AND('２個別表'!$W109=2,AND(19&lt;='２個別表'!$AO109,'２個別表'!$AO109&lt;=23)),2,IF(AND('２個別表'!$W109=2,OR(AND(1&lt;='２個別表'!$AO109,'２個別表'!$AO109&lt;=18),AND(24&lt;='２個別表'!$AO109,'２個別表'!$AO109&lt;=25))),1,"判定不能")))</f>
        <v>判定不能</v>
      </c>
      <c r="AE109" s="228">
        <f t="shared" ca="1" si="37"/>
        <v>0</v>
      </c>
      <c r="AF109" s="204" t="str">
        <f t="shared" ca="1" si="54"/>
        <v/>
      </c>
      <c r="AG109" s="207" t="str">
        <f ca="1">IF(AND($AD109=1,$U109&gt;0,$V109=1),ROUNDDOWN($AC109*1/2-'２個別表'!$CF109*1/2,0),"")</f>
        <v/>
      </c>
      <c r="AH109" s="207" t="str">
        <f t="shared" ca="1" si="32"/>
        <v/>
      </c>
      <c r="AI109" s="230" t="str">
        <f ca="1">IF(AND($AD109=1,$Q109=1),IF($AB109&gt;0,'２個別表'!$BX109-'２個別表'!$BZ109-'２個別表'!$CF109-'２個別表'!$CC109-'２個別表'!$CD109-'２個別表'!$CE109,0),"")</f>
        <v/>
      </c>
      <c r="AJ109" s="222">
        <f t="shared" ca="1" si="38"/>
        <v>0</v>
      </c>
      <c r="AK109" s="218" t="str">
        <f ca="1">IF($AD109=1,IF('２個別表'!$AQ109=1,1,IF('２個別表'!AQ109="","",)),"")</f>
        <v/>
      </c>
      <c r="AL109" s="207" t="str">
        <f ca="1">IF($AJ109=1,IF($AK109=1,'２個別表'!BU109,""),"")</f>
        <v/>
      </c>
      <c r="AM109" s="204" t="str">
        <f t="shared" ca="1" si="39"/>
        <v/>
      </c>
      <c r="AN109" s="223" t="str">
        <f ca="1">IF($AJ109=1,IF($AK109=1,ROUNDDOWN('２個別表'!$BX109-'２個別表'!$BZ109-'２個別表'!$CC109-'２個別表'!$CD109-'２個別表'!$CE109-'２個別表'!$CF109,0),""),"")</f>
        <v/>
      </c>
      <c r="AO109" s="222">
        <f t="shared" ca="1" si="35"/>
        <v>0</v>
      </c>
      <c r="AP109" s="218">
        <f t="shared" ca="1" si="40"/>
        <v>0</v>
      </c>
      <c r="AQ109" s="218">
        <f t="shared" ca="1" si="41"/>
        <v>0</v>
      </c>
      <c r="AR109" s="213">
        <f ca="1">IF('２個別表'!$AC109=1,1,0)</f>
        <v>0</v>
      </c>
      <c r="AS109" s="204" t="str">
        <f t="shared" ca="1" si="42"/>
        <v/>
      </c>
      <c r="AT109" s="204" t="str">
        <f t="shared" ca="1" si="43"/>
        <v/>
      </c>
      <c r="AU109" s="230" t="str">
        <f ca="1">IF($AD109=1,IF($AQ109=1,ROUNDDOWN('２個別表'!$BX109-'２個別表'!$BZ109-'２個別表'!$CC109-'２個別表'!$CD109-'２個別表'!$CE109-'２個別表'!$CF109,0),""),"")</f>
        <v/>
      </c>
      <c r="AV109" s="391">
        <f t="shared" ca="1" si="44"/>
        <v>0</v>
      </c>
      <c r="AW109" s="401" t="str">
        <f t="shared" ca="1" si="45"/>
        <v>-</v>
      </c>
      <c r="AX109" s="228">
        <f ca="1">IF($AD109=2,IF('２個別表'!$BS109=1,1,0),0)</f>
        <v>0</v>
      </c>
      <c r="AY109" s="213" t="str">
        <f t="shared" ca="1" si="46"/>
        <v/>
      </c>
      <c r="AZ109" s="409" t="str">
        <f ca="1">IF(AND($AD109=2,$AX109=1),'２個別表'!$BX109-('２個別表'!$BZ109+'２個別表'!$CC109+'２個別表'!$CD109+'２個別表'!$CE109+'２個別表'!$CF109),"")</f>
        <v/>
      </c>
      <c r="BA109" s="228">
        <f ca="1">IF($AD109=2,IF('２個別表'!$BS109&lt;&gt;1,1,0),0)</f>
        <v>0</v>
      </c>
      <c r="BB109" s="404">
        <f t="shared" ca="1" si="47"/>
        <v>0</v>
      </c>
      <c r="BC109" s="207" t="str">
        <f ca="1">IF(AND($AD109=2,$BA109=1),'２個別表'!$BT109,"")</f>
        <v/>
      </c>
      <c r="BD109" s="207" t="str">
        <f t="shared" ca="1" si="48"/>
        <v/>
      </c>
      <c r="BE109" s="207" t="str">
        <f ca="1">IF(AND($AD109=2,$BA109=1),'２個別表'!$BW109-('２個別表'!$BZ109+'２個別表'!$CC109+'２個別表'!$CD109+'２個別表'!$CE109+'２個別表'!$CF109),"")</f>
        <v/>
      </c>
      <c r="BF109" s="207" t="str">
        <f ca="1">IF(AND($AD109=2,$BA109=1),'２個別表'!$CC109+'２個別表'!$CD109,"")</f>
        <v/>
      </c>
      <c r="BG109" s="406" t="str">
        <f ca="1">IF($BB109=1,IF(SUM('２個別表'!$BY109,'２個別表'!$CF109*0.5)&lt;='２個別表'!$BX109*0.5,"〇","×"),"")</f>
        <v/>
      </c>
      <c r="BH109" s="405">
        <f t="shared" ca="1" si="49"/>
        <v>0</v>
      </c>
      <c r="BI109" s="229" t="str">
        <f ca="1">IF($AD109=2,IF($AX109=1,IF('２個別表'!$AO109=23,"〇","×"),IF(OR('２個別表'!$AO109&lt;19,'２個別表'!$AO109&gt;23),"",IF($BH109&lt;='２個別表'!$BT109,"〇","×"))),"-")</f>
        <v>-</v>
      </c>
      <c r="BJ109" s="414" t="str">
        <f t="shared" ca="1" si="50"/>
        <v>-</v>
      </c>
      <c r="BK109" s="228">
        <f t="shared" ca="1" si="51"/>
        <v>0</v>
      </c>
      <c r="BL109" s="229" t="str">
        <f ca="1">IF($AD109=3,IF(1&lt;='２個別表'!$F109,IF('２個別表'!$W109=1,"〇","×"),""),"")</f>
        <v/>
      </c>
      <c r="BM109" s="209" t="str">
        <f ca="1">IF(AD109=3,IF(AND(OR('２個別表'!BF109="附帯施設",AND(1&lt;='２個別表'!AO109,'２個別表'!AO109&lt;=3)),'２個別表'!BM109&lt;&gt;"",'２個別表'!BN109&lt;&gt;""),1,IF(AND(OR('２個別表'!BF109="附帯施設",AND(1&lt;='２個別表'!AO109,'２個別表'!AO109&lt;=3)),OR('２個別表'!BM109="",'２個別表'!BN109="")),"×",0)),"")</f>
        <v/>
      </c>
      <c r="BN109" s="229" t="str">
        <f ca="1">IF($AD109=3,IF('２個別表'!$BX109&gt;=500000,"〇","×"),"")</f>
        <v/>
      </c>
      <c r="BO109" s="204" t="str">
        <f ca="1">IF(AD109=3,'２個別表'!BY109,"")</f>
        <v/>
      </c>
      <c r="BP109" s="204" t="str">
        <f ca="1">IF(AD109=3,IF(COUNTIF('２個別表'!$Z$11:'２個別表'!Z109,'２個別表'!Z109)=1,BO109,SUMIF('２個別表'!$Z$11:$Z$510,'２個別表'!Z109,$BO$11:$BO$239)),"")</f>
        <v/>
      </c>
      <c r="BQ109" s="213" t="str">
        <f t="shared" ca="1" si="33"/>
        <v/>
      </c>
      <c r="BR109" s="207" t="str">
        <f t="shared" ca="1" si="52"/>
        <v/>
      </c>
      <c r="BS109" s="483" t="str">
        <f ca="1">IF($AD109=3,'２個別表'!$BX109-('２個別表'!$BZ109+'２個別表'!$CC109+'２個別表'!$CD109+'２個別表'!$CE109+'２個別表'!$CF109),"")</f>
        <v/>
      </c>
      <c r="BT109" s="486">
        <f t="shared" ca="1" si="34"/>
        <v>0</v>
      </c>
      <c r="BU109" s="480" t="str">
        <f t="shared" ca="1" si="53"/>
        <v/>
      </c>
    </row>
    <row r="110" spans="1:73">
      <c r="A110" s="770" t="str">
        <f t="shared" ca="1" si="29"/>
        <v>石川県</v>
      </c>
      <c r="B110" s="773">
        <f ca="1">'２個別表'!Q110</f>
        <v>100</v>
      </c>
      <c r="C110" s="774" t="str">
        <f>'２個別表'!$R110</f>
        <v>石川県</v>
      </c>
      <c r="D110" s="774" t="str">
        <f ca="1">'２個別表'!$S110</f>
        <v/>
      </c>
      <c r="E110" s="774" t="str">
        <f ca="1">'２個別表'!$T110</f>
        <v/>
      </c>
      <c r="F110" s="719" t="str">
        <f ca="1">'２個別表'!$W110</f>
        <v/>
      </c>
      <c r="G110" s="719" t="str">
        <f ca="1">IF($F110=1,IF(SUMIF('（様式１号）１総括表'!$B$16:$B$25,A110,'（様式１号）１総括表'!$A$16:$A$25)&gt;0,"〇","✕"),"-")</f>
        <v>-</v>
      </c>
      <c r="H110" s="716" t="str">
        <f ca="1">IF('２個別表'!$Y110=1,IF('２個別表'!$AC110=1,"〇","×"),IF(AND(2&lt;='２個別表'!$AC110,'２個別表'!$AC110&lt;=5),"〇","×"))</f>
        <v>×</v>
      </c>
      <c r="I110" s="716" t="str">
        <f t="shared" ca="1" si="30"/>
        <v>×</v>
      </c>
      <c r="J110" s="207" t="str">
        <f ca="1">'２個別表'!$Z110</f>
        <v/>
      </c>
      <c r="K110" s="207">
        <f ca="1">'２個別表'!$AK110</f>
        <v>0</v>
      </c>
      <c r="L110" s="207" t="str">
        <f ca="1">IF('２個別表'!$AL110=1,1,"")</f>
        <v/>
      </c>
      <c r="M110" s="207" t="str">
        <f ca="1">IF('２個別表'!$AL110="","",IF('２個別表'!$AL110=1,IF(OR('２個別表'!$AM110=1,'２個別表'!$AN110=1),"〇","×")))</f>
        <v/>
      </c>
      <c r="N110" s="204" t="str">
        <f ca="1">'２個別表'!AT110</f>
        <v/>
      </c>
      <c r="O110" s="220" t="str">
        <f ca="1">IF(1&lt;='２個別表'!$F110,IF(AND(1&lt;='２個別表'!$AO110,'２個別表'!$AO110&lt;=3),1,0),"")</f>
        <v/>
      </c>
      <c r="P110" s="229">
        <f ca="1">IF($O110=1,IF(AND('２個別表'!$BF110&lt;&gt;"",AND('２個別表'!$BI110&lt;&gt;1,'２個別表'!$BJ110)),0,1),0)</f>
        <v>0</v>
      </c>
      <c r="Q110" s="220">
        <f ca="1">IF('２個別表'!$BF110&lt;&gt;"",1,0)</f>
        <v>0</v>
      </c>
      <c r="R110" s="220" t="str">
        <f ca="1">IF($Q110=1,IF('２個別表'!$BI110=1,1,0),"")</f>
        <v/>
      </c>
      <c r="S110" s="220" t="str">
        <f ca="1">IF($R110=1,IF('２個別表'!$BJ110&lt;&gt;"","〇","×"),"")</f>
        <v/>
      </c>
      <c r="T110" s="220" t="str">
        <f t="shared" ca="1" si="36"/>
        <v/>
      </c>
      <c r="U110" s="381">
        <f ca="1">IF('２個別表'!$BH110&gt;0,'２個別表'!$BH110,0)</f>
        <v>0</v>
      </c>
      <c r="V110" s="220">
        <f ca="1">IF('２個別表'!$BJ110&lt;&gt;"",1,0)</f>
        <v>0</v>
      </c>
      <c r="W110" s="206">
        <f ca="1">IF(AND($Q110=1,$V110=1),'２個別表'!$CF110,0)</f>
        <v>0</v>
      </c>
      <c r="X110" s="219">
        <f t="shared" ca="1" si="31"/>
        <v>0</v>
      </c>
      <c r="Y110" s="220" t="str">
        <f ca="1">IF(1&lt;='２個別表'!$F110,'２個別表'!$BV110,"")</f>
        <v/>
      </c>
      <c r="Z110" s="220">
        <f ca="1">IF(1&lt;='２個別表'!$F110,'２個別表'!$CG110,0)</f>
        <v>0</v>
      </c>
      <c r="AA110" s="220">
        <f ca="1">IF(OR(0&lt;'２個別表'!$BZ110,0&lt;SUM('２個別表'!$CC110:$CD110)),1,0)</f>
        <v>1</v>
      </c>
      <c r="AB110" s="207">
        <f ca="1">IF(1&lt;='２個別表'!$F110,'２個別表'!$BX110,0)</f>
        <v>0</v>
      </c>
      <c r="AC110" s="207" t="str">
        <f ca="1">IF('２個別表'!$BX110&gt;0,IF(AND('２個別表'!$BV110=1,'２個別表'!$CG110="控除不可"),'２個別表'!$BX110,IF(AND('２個別表'!$BV110=1,'２個別表'!$CG110="80%控除対象"),ROUNDUP('２個別表'!$BX110*102/110,0),IF(AND('２個別表'!$BV110=1,'２個別表'!$CG110="全額控除"),ROUNDUP('２個別表'!$BX110*100/110,0),IF(OR('２個別表'!$BV110=2,'２個別表'!$BV110=3),'２個別表'!$BX110,'２個別表'!$BX110)))),"")</f>
        <v/>
      </c>
      <c r="AD110" s="221" t="str">
        <f ca="1">IF('２個別表'!$W110=1,3,IF(AND('２個別表'!$W110=2,AND(19&lt;='２個別表'!$AO110,'２個別表'!$AO110&lt;=23)),2,IF(AND('２個別表'!$W110=2,OR(AND(1&lt;='２個別表'!$AO110,'２個別表'!$AO110&lt;=18),AND(24&lt;='２個別表'!$AO110,'２個別表'!$AO110&lt;=25))),1,"判定不能")))</f>
        <v>判定不能</v>
      </c>
      <c r="AE110" s="228">
        <f t="shared" ca="1" si="37"/>
        <v>0</v>
      </c>
      <c r="AF110" s="204" t="str">
        <f t="shared" ca="1" si="54"/>
        <v/>
      </c>
      <c r="AG110" s="207" t="str">
        <f ca="1">IF(AND($AD110=1,$U110&gt;0,$V110=1),ROUNDDOWN($AC110*1/2-'２個別表'!$CF110*1/2,0),"")</f>
        <v/>
      </c>
      <c r="AH110" s="207" t="str">
        <f t="shared" ca="1" si="32"/>
        <v/>
      </c>
      <c r="AI110" s="230" t="str">
        <f ca="1">IF(AND($AD110=1,$Q110=1),IF($AB110&gt;0,'２個別表'!$BX110-'２個別表'!$BZ110-'２個別表'!$CF110-'２個別表'!$CC110-'２個別表'!$CD110-'２個別表'!$CE110,0),"")</f>
        <v/>
      </c>
      <c r="AJ110" s="222">
        <f t="shared" ca="1" si="38"/>
        <v>0</v>
      </c>
      <c r="AK110" s="218" t="str">
        <f ca="1">IF($AD110=1,IF('２個別表'!$AQ110=1,1,IF('２個別表'!AQ110="","",)),"")</f>
        <v/>
      </c>
      <c r="AL110" s="207" t="str">
        <f ca="1">IF($AJ110=1,IF($AK110=1,'２個別表'!BU110,""),"")</f>
        <v/>
      </c>
      <c r="AM110" s="204" t="str">
        <f t="shared" ca="1" si="39"/>
        <v/>
      </c>
      <c r="AN110" s="223" t="str">
        <f ca="1">IF($AJ110=1,IF($AK110=1,ROUNDDOWN('２個別表'!$BX110-'２個別表'!$BZ110-'２個別表'!$CC110-'２個別表'!$CD110-'２個別表'!$CE110-'２個別表'!$CF110,0),""),"")</f>
        <v/>
      </c>
      <c r="AO110" s="222">
        <f t="shared" ca="1" si="35"/>
        <v>0</v>
      </c>
      <c r="AP110" s="218">
        <f t="shared" ca="1" si="40"/>
        <v>0</v>
      </c>
      <c r="AQ110" s="218">
        <f t="shared" ca="1" si="41"/>
        <v>0</v>
      </c>
      <c r="AR110" s="213">
        <f ca="1">IF('２個別表'!$AC110=1,1,0)</f>
        <v>0</v>
      </c>
      <c r="AS110" s="204" t="str">
        <f t="shared" ca="1" si="42"/>
        <v/>
      </c>
      <c r="AT110" s="204" t="str">
        <f t="shared" ca="1" si="43"/>
        <v/>
      </c>
      <c r="AU110" s="230" t="str">
        <f ca="1">IF($AD110=1,IF($AQ110=1,ROUNDDOWN('２個別表'!$BX110-'２個別表'!$BZ110-'２個別表'!$CC110-'２個別表'!$CD110-'２個別表'!$CE110-'２個別表'!$CF110,0),""),"")</f>
        <v/>
      </c>
      <c r="AV110" s="391">
        <f t="shared" ca="1" si="44"/>
        <v>0</v>
      </c>
      <c r="AW110" s="401" t="str">
        <f t="shared" ca="1" si="45"/>
        <v>-</v>
      </c>
      <c r="AX110" s="228">
        <f ca="1">IF($AD110=2,IF('２個別表'!$BS110=1,1,0),0)</f>
        <v>0</v>
      </c>
      <c r="AY110" s="213" t="str">
        <f t="shared" ca="1" si="46"/>
        <v/>
      </c>
      <c r="AZ110" s="409" t="str">
        <f ca="1">IF(AND($AD110=2,$AX110=1),'２個別表'!$BX110-('２個別表'!$BZ110+'２個別表'!$CC110+'２個別表'!$CD110+'２個別表'!$CE110+'２個別表'!$CF110),"")</f>
        <v/>
      </c>
      <c r="BA110" s="228">
        <f ca="1">IF($AD110=2,IF('２個別表'!$BS110&lt;&gt;1,1,0),0)</f>
        <v>0</v>
      </c>
      <c r="BB110" s="404">
        <f t="shared" ca="1" si="47"/>
        <v>0</v>
      </c>
      <c r="BC110" s="207" t="str">
        <f ca="1">IF(AND($AD110=2,$BA110=1),'２個別表'!$BT110,"")</f>
        <v/>
      </c>
      <c r="BD110" s="207" t="str">
        <f t="shared" ca="1" si="48"/>
        <v/>
      </c>
      <c r="BE110" s="207" t="str">
        <f ca="1">IF(AND($AD110=2,$BA110=1),'２個別表'!$BW110-('２個別表'!$BZ110+'２個別表'!$CC110+'２個別表'!$CD110+'２個別表'!$CE110+'２個別表'!$CF110),"")</f>
        <v/>
      </c>
      <c r="BF110" s="207" t="str">
        <f ca="1">IF(AND($AD110=2,$BA110=1),'２個別表'!$CC110+'２個別表'!$CD110,"")</f>
        <v/>
      </c>
      <c r="BG110" s="406" t="str">
        <f ca="1">IF($BB110=1,IF(SUM('２個別表'!$BY110,'２個別表'!$CF110*0.5)&lt;='２個別表'!$BX110*0.5,"〇","×"),"")</f>
        <v/>
      </c>
      <c r="BH110" s="405">
        <f t="shared" ca="1" si="49"/>
        <v>0</v>
      </c>
      <c r="BI110" s="229" t="str">
        <f ca="1">IF($AD110=2,IF($AX110=1,IF('２個別表'!$AO110=23,"〇","×"),IF(OR('２個別表'!$AO110&lt;19,'２個別表'!$AO110&gt;23),"",IF($BH110&lt;='２個別表'!$BT110,"〇","×"))),"-")</f>
        <v>-</v>
      </c>
      <c r="BJ110" s="414" t="str">
        <f t="shared" ca="1" si="50"/>
        <v>-</v>
      </c>
      <c r="BK110" s="228">
        <f t="shared" ca="1" si="51"/>
        <v>0</v>
      </c>
      <c r="BL110" s="229" t="str">
        <f ca="1">IF($AD110=3,IF(1&lt;='２個別表'!$F110,IF('２個別表'!$W110=1,"〇","×"),""),"")</f>
        <v/>
      </c>
      <c r="BM110" s="209" t="str">
        <f ca="1">IF(AD110=3,IF(AND(OR('２個別表'!BF110="附帯施設",AND(1&lt;='２個別表'!AO110,'２個別表'!AO110&lt;=3)),'２個別表'!BM110&lt;&gt;"",'２個別表'!BN110&lt;&gt;""),1,IF(AND(OR('２個別表'!BF110="附帯施設",AND(1&lt;='２個別表'!AO110,'２個別表'!AO110&lt;=3)),OR('２個別表'!BM110="",'２個別表'!BN110="")),"×",0)),"")</f>
        <v/>
      </c>
      <c r="BN110" s="229" t="str">
        <f ca="1">IF($AD110=3,IF('２個別表'!$BX110&gt;=500000,"〇","×"),"")</f>
        <v/>
      </c>
      <c r="BO110" s="204" t="str">
        <f ca="1">IF(AD110=3,'２個別表'!BY110,"")</f>
        <v/>
      </c>
      <c r="BP110" s="204" t="str">
        <f ca="1">IF(AD110=3,IF(COUNTIF('２個別表'!$Z$11:'２個別表'!Z110,'２個別表'!Z110)=1,BO110,SUMIF('２個別表'!$Z$11:$Z$510,'２個別表'!Z110,$BO$11:$BO$239)),"")</f>
        <v/>
      </c>
      <c r="BQ110" s="213" t="str">
        <f t="shared" ca="1" si="33"/>
        <v/>
      </c>
      <c r="BR110" s="207" t="str">
        <f t="shared" ca="1" si="52"/>
        <v/>
      </c>
      <c r="BS110" s="483" t="str">
        <f ca="1">IF($AD110=3,'２個別表'!$BX110-('２個別表'!$BZ110+'２個別表'!$CC110+'２個別表'!$CD110+'２個別表'!$CE110+'２個別表'!$CF110),"")</f>
        <v/>
      </c>
      <c r="BT110" s="486">
        <f t="shared" ca="1" si="34"/>
        <v>0</v>
      </c>
      <c r="BU110" s="480" t="str">
        <f t="shared" ca="1" si="53"/>
        <v/>
      </c>
    </row>
    <row r="111" spans="1:73">
      <c r="A111" s="770" t="str">
        <f t="shared" ca="1" si="29"/>
        <v>石川県</v>
      </c>
      <c r="B111" s="773">
        <f ca="1">'２個別表'!Q111</f>
        <v>101</v>
      </c>
      <c r="C111" s="774" t="str">
        <f>'２個別表'!$R111</f>
        <v>石川県</v>
      </c>
      <c r="D111" s="774" t="str">
        <f ca="1">'２個別表'!$S111</f>
        <v/>
      </c>
      <c r="E111" s="774" t="str">
        <f ca="1">'２個別表'!$T111</f>
        <v/>
      </c>
      <c r="F111" s="719" t="str">
        <f ca="1">'２個別表'!$W111</f>
        <v/>
      </c>
      <c r="G111" s="719" t="str">
        <f ca="1">IF($F111=1,IF(SUMIF('（様式１号）１総括表'!$B$16:$B$25,A111,'（様式１号）１総括表'!$A$16:$A$25)&gt;0,"〇","✕"),"-")</f>
        <v>-</v>
      </c>
      <c r="H111" s="716" t="str">
        <f ca="1">IF('２個別表'!$Y111=1,IF('２個別表'!$AC111=1,"〇","×"),IF(AND(2&lt;='２個別表'!$AC111,'２個別表'!$AC111&lt;=5),"〇","×"))</f>
        <v>×</v>
      </c>
      <c r="I111" s="716" t="str">
        <f t="shared" ca="1" si="30"/>
        <v>×</v>
      </c>
      <c r="J111" s="207" t="str">
        <f ca="1">'２個別表'!$Z111</f>
        <v/>
      </c>
      <c r="K111" s="207">
        <f ca="1">'２個別表'!$AK111</f>
        <v>0</v>
      </c>
      <c r="L111" s="207" t="str">
        <f ca="1">IF('２個別表'!$AL111=1,1,"")</f>
        <v/>
      </c>
      <c r="M111" s="207" t="str">
        <f ca="1">IF('２個別表'!$AL111="","",IF('２個別表'!$AL111=1,IF(OR('２個別表'!$AM111=1,'２個別表'!$AN111=1),"〇","×")))</f>
        <v/>
      </c>
      <c r="N111" s="204" t="str">
        <f ca="1">'２個別表'!AT111</f>
        <v/>
      </c>
      <c r="O111" s="220" t="str">
        <f ca="1">IF(1&lt;='２個別表'!$F111,IF(AND(1&lt;='２個別表'!$AO111,'２個別表'!$AO111&lt;=3),1,0),"")</f>
        <v/>
      </c>
      <c r="P111" s="229">
        <f ca="1">IF($O111=1,IF(AND('２個別表'!$BF111&lt;&gt;"",AND('２個別表'!$BI111&lt;&gt;1,'２個別表'!$BJ111)),0,1),0)</f>
        <v>0</v>
      </c>
      <c r="Q111" s="220">
        <f ca="1">IF('２個別表'!$BF111&lt;&gt;"",1,0)</f>
        <v>0</v>
      </c>
      <c r="R111" s="220" t="str">
        <f ca="1">IF($Q111=1,IF('２個別表'!$BI111=1,1,0),"")</f>
        <v/>
      </c>
      <c r="S111" s="220" t="str">
        <f ca="1">IF($R111=1,IF('２個別表'!$BJ111&lt;&gt;"","〇","×"),"")</f>
        <v/>
      </c>
      <c r="T111" s="220" t="str">
        <f t="shared" ca="1" si="36"/>
        <v/>
      </c>
      <c r="U111" s="381">
        <f ca="1">IF('２個別表'!$BH111&gt;0,'２個別表'!$BH111,0)</f>
        <v>0</v>
      </c>
      <c r="V111" s="220">
        <f ca="1">IF('２個別表'!$BJ111&lt;&gt;"",1,0)</f>
        <v>0</v>
      </c>
      <c r="W111" s="206">
        <f ca="1">IF(AND($Q111=1,$V111=1),'２個別表'!$CF111,0)</f>
        <v>0</v>
      </c>
      <c r="X111" s="219">
        <f t="shared" ca="1" si="31"/>
        <v>0</v>
      </c>
      <c r="Y111" s="220" t="str">
        <f ca="1">IF(1&lt;='２個別表'!$F111,'２個別表'!$BV111,"")</f>
        <v/>
      </c>
      <c r="Z111" s="220">
        <f ca="1">IF(1&lt;='２個別表'!$F111,'２個別表'!$CG111,0)</f>
        <v>0</v>
      </c>
      <c r="AA111" s="220">
        <f ca="1">IF(OR(0&lt;'２個別表'!$BZ111,0&lt;SUM('２個別表'!$CC111:$CD111)),1,0)</f>
        <v>1</v>
      </c>
      <c r="AB111" s="207">
        <f ca="1">IF(1&lt;='２個別表'!$F111,'２個別表'!$BX111,0)</f>
        <v>0</v>
      </c>
      <c r="AC111" s="207" t="str">
        <f ca="1">IF('２個別表'!$BX111&gt;0,IF(AND('２個別表'!$BV111=1,'２個別表'!$CG111="控除不可"),'２個別表'!$BX111,IF(AND('２個別表'!$BV111=1,'２個別表'!$CG111="80%控除対象"),ROUNDUP('２個別表'!$BX111*102/110,0),IF(AND('２個別表'!$BV111=1,'２個別表'!$CG111="全額控除"),ROUNDUP('２個別表'!$BX111*100/110,0),IF(OR('２個別表'!$BV111=2,'２個別表'!$BV111=3),'２個別表'!$BX111,'２個別表'!$BX111)))),"")</f>
        <v/>
      </c>
      <c r="AD111" s="221" t="str">
        <f ca="1">IF('２個別表'!$W111=1,3,IF(AND('２個別表'!$W111=2,AND(19&lt;='２個別表'!$AO111,'２個別表'!$AO111&lt;=23)),2,IF(AND('２個別表'!$W111=2,OR(AND(1&lt;='２個別表'!$AO111,'２個別表'!$AO111&lt;=18),AND(24&lt;='２個別表'!$AO111,'２個別表'!$AO111&lt;=25))),1,"判定不能")))</f>
        <v>判定不能</v>
      </c>
      <c r="AE111" s="228">
        <f t="shared" ca="1" si="37"/>
        <v>0</v>
      </c>
      <c r="AF111" s="204" t="str">
        <f t="shared" ca="1" si="54"/>
        <v/>
      </c>
      <c r="AG111" s="207" t="str">
        <f ca="1">IF(AND($AD111=1,$U111&gt;0,$V111=1),ROUNDDOWN($AC111*1/2-'２個別表'!$CF111*1/2,0),"")</f>
        <v/>
      </c>
      <c r="AH111" s="207" t="str">
        <f t="shared" ca="1" si="32"/>
        <v/>
      </c>
      <c r="AI111" s="230" t="str">
        <f ca="1">IF(AND($AD111=1,$Q111=1),IF($AB111&gt;0,'２個別表'!$BX111-'２個別表'!$BZ111-'２個別表'!$CF111-'２個別表'!$CC111-'２個別表'!$CD111-'２個別表'!$CE111,0),"")</f>
        <v/>
      </c>
      <c r="AJ111" s="222">
        <f t="shared" ca="1" si="38"/>
        <v>0</v>
      </c>
      <c r="AK111" s="218" t="str">
        <f ca="1">IF($AD111=1,IF('２個別表'!$AQ111=1,1,IF('２個別表'!AQ111="","",)),"")</f>
        <v/>
      </c>
      <c r="AL111" s="207" t="str">
        <f ca="1">IF($AJ111=1,IF($AK111=1,'２個別表'!BU111,""),"")</f>
        <v/>
      </c>
      <c r="AM111" s="204" t="str">
        <f t="shared" ca="1" si="39"/>
        <v/>
      </c>
      <c r="AN111" s="223" t="str">
        <f ca="1">IF($AJ111=1,IF($AK111=1,ROUNDDOWN('２個別表'!$BX111-'２個別表'!$BZ111-'２個別表'!$CC111-'２個別表'!$CD111-'２個別表'!$CE111-'２個別表'!$CF111,0),""),"")</f>
        <v/>
      </c>
      <c r="AO111" s="222">
        <f t="shared" ca="1" si="35"/>
        <v>0</v>
      </c>
      <c r="AP111" s="218">
        <f t="shared" ca="1" si="40"/>
        <v>0</v>
      </c>
      <c r="AQ111" s="218">
        <f t="shared" ca="1" si="41"/>
        <v>0</v>
      </c>
      <c r="AR111" s="213">
        <f ca="1">IF('２個別表'!$AC111=1,1,0)</f>
        <v>0</v>
      </c>
      <c r="AS111" s="204" t="str">
        <f t="shared" ca="1" si="42"/>
        <v/>
      </c>
      <c r="AT111" s="204" t="str">
        <f t="shared" ca="1" si="43"/>
        <v/>
      </c>
      <c r="AU111" s="230" t="str">
        <f ca="1">IF($AD111=1,IF($AQ111=1,ROUNDDOWN('２個別表'!$BX111-'２個別表'!$BZ111-'２個別表'!$CC111-'２個別表'!$CD111-'２個別表'!$CE111-'２個別表'!$CF111,0),""),"")</f>
        <v/>
      </c>
      <c r="AV111" s="391">
        <f t="shared" ca="1" si="44"/>
        <v>0</v>
      </c>
      <c r="AW111" s="401" t="str">
        <f t="shared" ca="1" si="45"/>
        <v>-</v>
      </c>
      <c r="AX111" s="228">
        <f ca="1">IF($AD111=2,IF('２個別表'!$BS111=1,1,0),0)</f>
        <v>0</v>
      </c>
      <c r="AY111" s="213" t="str">
        <f t="shared" ca="1" si="46"/>
        <v/>
      </c>
      <c r="AZ111" s="409" t="str">
        <f ca="1">IF(AND($AD111=2,$AX111=1),'２個別表'!$BX111-('２個別表'!$BZ111+'２個別表'!$CC111+'２個別表'!$CD111+'２個別表'!$CE111+'２個別表'!$CF111),"")</f>
        <v/>
      </c>
      <c r="BA111" s="228">
        <f ca="1">IF($AD111=2,IF('２個別表'!$BS111&lt;&gt;1,1,0),0)</f>
        <v>0</v>
      </c>
      <c r="BB111" s="404">
        <f t="shared" ca="1" si="47"/>
        <v>0</v>
      </c>
      <c r="BC111" s="207" t="str">
        <f ca="1">IF(AND($AD111=2,$BA111=1),'２個別表'!$BT111,"")</f>
        <v/>
      </c>
      <c r="BD111" s="207" t="str">
        <f t="shared" ca="1" si="48"/>
        <v/>
      </c>
      <c r="BE111" s="207" t="str">
        <f ca="1">IF(AND($AD111=2,$BA111=1),'２個別表'!$BW111-('２個別表'!$BZ111+'２個別表'!$CC111+'２個別表'!$CD111+'２個別表'!$CE111+'２個別表'!$CF111),"")</f>
        <v/>
      </c>
      <c r="BF111" s="207" t="str">
        <f ca="1">IF(AND($AD111=2,$BA111=1),'２個別表'!$CC111+'２個別表'!$CD111,"")</f>
        <v/>
      </c>
      <c r="BG111" s="406" t="str">
        <f ca="1">IF($BB111=1,IF(SUM('２個別表'!$BY111,'２個別表'!$CF111*0.5)&lt;='２個別表'!$BX111*0.5,"〇","×"),"")</f>
        <v/>
      </c>
      <c r="BH111" s="405">
        <f t="shared" ca="1" si="49"/>
        <v>0</v>
      </c>
      <c r="BI111" s="229" t="str">
        <f ca="1">IF($AD111=2,IF($AX111=1,IF('２個別表'!$AO111=23,"〇","×"),IF(OR('２個別表'!$AO111&lt;19,'２個別表'!$AO111&gt;23),"",IF($BH111&lt;='２個別表'!$BT111,"〇","×"))),"-")</f>
        <v>-</v>
      </c>
      <c r="BJ111" s="414" t="str">
        <f t="shared" ca="1" si="50"/>
        <v>-</v>
      </c>
      <c r="BK111" s="228">
        <f t="shared" ca="1" si="51"/>
        <v>0</v>
      </c>
      <c r="BL111" s="229" t="str">
        <f ca="1">IF($AD111=3,IF(1&lt;='２個別表'!$F111,IF('２個別表'!$W111=1,"〇","×"),""),"")</f>
        <v/>
      </c>
      <c r="BM111" s="209" t="str">
        <f ca="1">IF(AD111=3,IF(AND(OR('２個別表'!BF111="附帯施設",AND(1&lt;='２個別表'!AO111,'２個別表'!AO111&lt;=3)),'２個別表'!BM111&lt;&gt;"",'２個別表'!BN111&lt;&gt;""),1,IF(AND(OR('２個別表'!BF111="附帯施設",AND(1&lt;='２個別表'!AO111,'２個別表'!AO111&lt;=3)),OR('２個別表'!BM111="",'２個別表'!BN111="")),"×",0)),"")</f>
        <v/>
      </c>
      <c r="BN111" s="229" t="str">
        <f ca="1">IF($AD111=3,IF('２個別表'!$BX111&gt;=500000,"〇","×"),"")</f>
        <v/>
      </c>
      <c r="BO111" s="204" t="str">
        <f ca="1">IF(AD111=3,'２個別表'!BY111,"")</f>
        <v/>
      </c>
      <c r="BP111" s="204" t="str">
        <f ca="1">IF(AD111=3,IF(COUNTIF('２個別表'!$Z$11:'２個別表'!Z111,'２個別表'!Z111)=1,BO111,SUMIF('２個別表'!$Z$11:$Z$510,'２個別表'!Z111,$BO$11:$BO$239)),"")</f>
        <v/>
      </c>
      <c r="BQ111" s="213" t="str">
        <f t="shared" ca="1" si="33"/>
        <v/>
      </c>
      <c r="BR111" s="207" t="str">
        <f t="shared" ca="1" si="52"/>
        <v/>
      </c>
      <c r="BS111" s="483" t="str">
        <f ca="1">IF($AD111=3,'２個別表'!$BX111-('２個別表'!$BZ111+'２個別表'!$CC111+'２個別表'!$CD111+'２個別表'!$CE111+'２個別表'!$CF111),"")</f>
        <v/>
      </c>
      <c r="BT111" s="486">
        <f t="shared" ca="1" si="34"/>
        <v>0</v>
      </c>
      <c r="BU111" s="480" t="str">
        <f t="shared" ca="1" si="53"/>
        <v/>
      </c>
    </row>
    <row r="112" spans="1:73">
      <c r="A112" s="770" t="str">
        <f t="shared" ca="1" si="29"/>
        <v>石川県</v>
      </c>
      <c r="B112" s="773">
        <f ca="1">'２個別表'!Q112</f>
        <v>102</v>
      </c>
      <c r="C112" s="774" t="str">
        <f>'２個別表'!$R112</f>
        <v>石川県</v>
      </c>
      <c r="D112" s="774" t="str">
        <f ca="1">'２個別表'!$S112</f>
        <v/>
      </c>
      <c r="E112" s="774" t="str">
        <f ca="1">'２個別表'!$T112</f>
        <v/>
      </c>
      <c r="F112" s="719" t="str">
        <f ca="1">'２個別表'!$W112</f>
        <v/>
      </c>
      <c r="G112" s="719" t="str">
        <f ca="1">IF($F112=1,IF(SUMIF('（様式１号）１総括表'!$B$16:$B$25,A112,'（様式１号）１総括表'!$A$16:$A$25)&gt;0,"〇","✕"),"-")</f>
        <v>-</v>
      </c>
      <c r="H112" s="716" t="str">
        <f ca="1">IF('２個別表'!$Y112=1,IF('２個別表'!$AC112=1,"〇","×"),IF(AND(2&lt;='２個別表'!$AC112,'２個別表'!$AC112&lt;=5),"〇","×"))</f>
        <v>×</v>
      </c>
      <c r="I112" s="716" t="str">
        <f t="shared" ca="1" si="30"/>
        <v>×</v>
      </c>
      <c r="J112" s="207" t="str">
        <f ca="1">'２個別表'!$Z112</f>
        <v/>
      </c>
      <c r="K112" s="207">
        <f ca="1">'２個別表'!$AK112</f>
        <v>0</v>
      </c>
      <c r="L112" s="207" t="str">
        <f ca="1">IF('２個別表'!$AL112=1,1,"")</f>
        <v/>
      </c>
      <c r="M112" s="207" t="str">
        <f ca="1">IF('２個別表'!$AL112="","",IF('２個別表'!$AL112=1,IF(OR('２個別表'!$AM112=1,'２個別表'!$AN112=1),"〇","×")))</f>
        <v/>
      </c>
      <c r="N112" s="204" t="str">
        <f ca="1">'２個別表'!AT112</f>
        <v/>
      </c>
      <c r="O112" s="220" t="str">
        <f ca="1">IF(1&lt;='２個別表'!$F112,IF(AND(1&lt;='２個別表'!$AO112,'２個別表'!$AO112&lt;=3),1,0),"")</f>
        <v/>
      </c>
      <c r="P112" s="229">
        <f ca="1">IF($O112=1,IF(AND('２個別表'!$BF112&lt;&gt;"",AND('２個別表'!$BI112&lt;&gt;1,'２個別表'!$BJ112)),0,1),0)</f>
        <v>0</v>
      </c>
      <c r="Q112" s="220">
        <f ca="1">IF('２個別表'!$BF112&lt;&gt;"",1,0)</f>
        <v>0</v>
      </c>
      <c r="R112" s="220" t="str">
        <f ca="1">IF($Q112=1,IF('２個別表'!$BI112=1,1,0),"")</f>
        <v/>
      </c>
      <c r="S112" s="220" t="str">
        <f ca="1">IF($R112=1,IF('２個別表'!$BJ112&lt;&gt;"","〇","×"),"")</f>
        <v/>
      </c>
      <c r="T112" s="220" t="str">
        <f t="shared" ca="1" si="36"/>
        <v/>
      </c>
      <c r="U112" s="381">
        <f ca="1">IF('２個別表'!$BH112&gt;0,'２個別表'!$BH112,0)</f>
        <v>0</v>
      </c>
      <c r="V112" s="220">
        <f ca="1">IF('２個別表'!$BJ112&lt;&gt;"",1,0)</f>
        <v>0</v>
      </c>
      <c r="W112" s="206">
        <f ca="1">IF(AND($Q112=1,$V112=1),'２個別表'!$CF112,0)</f>
        <v>0</v>
      </c>
      <c r="X112" s="219">
        <f t="shared" ca="1" si="31"/>
        <v>0</v>
      </c>
      <c r="Y112" s="220" t="str">
        <f ca="1">IF(1&lt;='２個別表'!$F112,'２個別表'!$BV112,"")</f>
        <v/>
      </c>
      <c r="Z112" s="220">
        <f ca="1">IF(1&lt;='２個別表'!$F112,'２個別表'!$CG112,0)</f>
        <v>0</v>
      </c>
      <c r="AA112" s="220">
        <f ca="1">IF(OR(0&lt;'２個別表'!$BZ112,0&lt;SUM('２個別表'!$CC112:$CD112)),1,0)</f>
        <v>1</v>
      </c>
      <c r="AB112" s="207">
        <f ca="1">IF(1&lt;='２個別表'!$F112,'２個別表'!$BX112,0)</f>
        <v>0</v>
      </c>
      <c r="AC112" s="207" t="str">
        <f ca="1">IF('２個別表'!$BX112&gt;0,IF(AND('２個別表'!$BV112=1,'２個別表'!$CG112="控除不可"),'２個別表'!$BX112,IF(AND('２個別表'!$BV112=1,'２個別表'!$CG112="80%控除対象"),ROUNDUP('２個別表'!$BX112*102/110,0),IF(AND('２個別表'!$BV112=1,'２個別表'!$CG112="全額控除"),ROUNDUP('２個別表'!$BX112*100/110,0),IF(OR('２個別表'!$BV112=2,'２個別表'!$BV112=3),'２個別表'!$BX112,'２個別表'!$BX112)))),"")</f>
        <v/>
      </c>
      <c r="AD112" s="221" t="str">
        <f ca="1">IF('２個別表'!$W112=1,3,IF(AND('２個別表'!$W112=2,AND(19&lt;='２個別表'!$AO112,'２個別表'!$AO112&lt;=23)),2,IF(AND('２個別表'!$W112=2,OR(AND(1&lt;='２個別表'!$AO112,'２個別表'!$AO112&lt;=18),AND(24&lt;='２個別表'!$AO112,'２個別表'!$AO112&lt;=25))),1,"判定不能")))</f>
        <v>判定不能</v>
      </c>
      <c r="AE112" s="228">
        <f t="shared" ca="1" si="37"/>
        <v>0</v>
      </c>
      <c r="AF112" s="204" t="str">
        <f t="shared" ca="1" si="54"/>
        <v/>
      </c>
      <c r="AG112" s="207" t="str">
        <f ca="1">IF(AND($AD112=1,$U112&gt;0,$V112=1),ROUNDDOWN($AC112*1/2-'２個別表'!$CF112*1/2,0),"")</f>
        <v/>
      </c>
      <c r="AH112" s="207" t="str">
        <f t="shared" ca="1" si="32"/>
        <v/>
      </c>
      <c r="AI112" s="230" t="str">
        <f ca="1">IF(AND($AD112=1,$Q112=1),IF($AB112&gt;0,'２個別表'!$BX112-'２個別表'!$BZ112-'２個別表'!$CF112-'２個別表'!$CC112-'２個別表'!$CD112-'２個別表'!$CE112,0),"")</f>
        <v/>
      </c>
      <c r="AJ112" s="222">
        <f t="shared" ca="1" si="38"/>
        <v>0</v>
      </c>
      <c r="AK112" s="218" t="str">
        <f ca="1">IF($AD112=1,IF('２個別表'!$AQ112=1,1,IF('２個別表'!AQ112="","",)),"")</f>
        <v/>
      </c>
      <c r="AL112" s="207" t="str">
        <f ca="1">IF($AJ112=1,IF($AK112=1,'２個別表'!BU112,""),"")</f>
        <v/>
      </c>
      <c r="AM112" s="204" t="str">
        <f t="shared" ca="1" si="39"/>
        <v/>
      </c>
      <c r="AN112" s="223" t="str">
        <f ca="1">IF($AJ112=1,IF($AK112=1,ROUNDDOWN('２個別表'!$BX112-'２個別表'!$BZ112-'２個別表'!$CC112-'２個別表'!$CD112-'２個別表'!$CE112-'２個別表'!$CF112,0),""),"")</f>
        <v/>
      </c>
      <c r="AO112" s="222">
        <f t="shared" ca="1" si="35"/>
        <v>0</v>
      </c>
      <c r="AP112" s="218">
        <f t="shared" ca="1" si="40"/>
        <v>0</v>
      </c>
      <c r="AQ112" s="218">
        <f t="shared" ca="1" si="41"/>
        <v>0</v>
      </c>
      <c r="AR112" s="213">
        <f ca="1">IF('２個別表'!$AC112=1,1,0)</f>
        <v>0</v>
      </c>
      <c r="AS112" s="204" t="str">
        <f t="shared" ca="1" si="42"/>
        <v/>
      </c>
      <c r="AT112" s="204" t="str">
        <f t="shared" ca="1" si="43"/>
        <v/>
      </c>
      <c r="AU112" s="230" t="str">
        <f ca="1">IF($AD112=1,IF($AQ112=1,ROUNDDOWN('２個別表'!$BX112-'２個別表'!$BZ112-'２個別表'!$CC112-'２個別表'!$CD112-'２個別表'!$CE112-'２個別表'!$CF112,0),""),"")</f>
        <v/>
      </c>
      <c r="AV112" s="391">
        <f t="shared" ca="1" si="44"/>
        <v>0</v>
      </c>
      <c r="AW112" s="401" t="str">
        <f t="shared" ca="1" si="45"/>
        <v>-</v>
      </c>
      <c r="AX112" s="228">
        <f ca="1">IF($AD112=2,IF('２個別表'!$BS112=1,1,0),0)</f>
        <v>0</v>
      </c>
      <c r="AY112" s="213" t="str">
        <f t="shared" ca="1" si="46"/>
        <v/>
      </c>
      <c r="AZ112" s="409" t="str">
        <f ca="1">IF(AND($AD112=2,$AX112=1),'２個別表'!$BX112-('２個別表'!$BZ112+'２個別表'!$CC112+'２個別表'!$CD112+'２個別表'!$CE112+'２個別表'!$CF112),"")</f>
        <v/>
      </c>
      <c r="BA112" s="228">
        <f ca="1">IF($AD112=2,IF('２個別表'!$BS112&lt;&gt;1,1,0),0)</f>
        <v>0</v>
      </c>
      <c r="BB112" s="404">
        <f t="shared" ca="1" si="47"/>
        <v>0</v>
      </c>
      <c r="BC112" s="207" t="str">
        <f ca="1">IF(AND($AD112=2,$BA112=1),'２個別表'!$BT112,"")</f>
        <v/>
      </c>
      <c r="BD112" s="207" t="str">
        <f t="shared" ca="1" si="48"/>
        <v/>
      </c>
      <c r="BE112" s="207" t="str">
        <f ca="1">IF(AND($AD112=2,$BA112=1),'２個別表'!$BW112-('２個別表'!$BZ112+'２個別表'!$CC112+'２個別表'!$CD112+'２個別表'!$CE112+'２個別表'!$CF112),"")</f>
        <v/>
      </c>
      <c r="BF112" s="207" t="str">
        <f ca="1">IF(AND($AD112=2,$BA112=1),'２個別表'!$CC112+'２個別表'!$CD112,"")</f>
        <v/>
      </c>
      <c r="BG112" s="406" t="str">
        <f ca="1">IF($BB112=1,IF(SUM('２個別表'!$BY112,'２個別表'!$CF112*0.5)&lt;='２個別表'!$BX112*0.5,"〇","×"),"")</f>
        <v/>
      </c>
      <c r="BH112" s="405">
        <f t="shared" ca="1" si="49"/>
        <v>0</v>
      </c>
      <c r="BI112" s="229" t="str">
        <f ca="1">IF($AD112=2,IF($AX112=1,IF('２個別表'!$AO112=23,"〇","×"),IF(OR('２個別表'!$AO112&lt;19,'２個別表'!$AO112&gt;23),"",IF($BH112&lt;='２個別表'!$BT112,"〇","×"))),"-")</f>
        <v>-</v>
      </c>
      <c r="BJ112" s="414" t="str">
        <f t="shared" ca="1" si="50"/>
        <v>-</v>
      </c>
      <c r="BK112" s="228">
        <f t="shared" ca="1" si="51"/>
        <v>0</v>
      </c>
      <c r="BL112" s="229" t="str">
        <f ca="1">IF($AD112=3,IF(1&lt;='２個別表'!$F112,IF('２個別表'!$W112=1,"〇","×"),""),"")</f>
        <v/>
      </c>
      <c r="BM112" s="209" t="str">
        <f ca="1">IF(AD112=3,IF(AND(OR('２個別表'!BF112="附帯施設",AND(1&lt;='２個別表'!AO112,'２個別表'!AO112&lt;=3)),'２個別表'!BM112&lt;&gt;"",'２個別表'!BN112&lt;&gt;""),1,IF(AND(OR('２個別表'!BF112="附帯施設",AND(1&lt;='２個別表'!AO112,'２個別表'!AO112&lt;=3)),OR('２個別表'!BM112="",'２個別表'!BN112="")),"×",0)),"")</f>
        <v/>
      </c>
      <c r="BN112" s="229" t="str">
        <f ca="1">IF($AD112=3,IF('２個別表'!$BX112&gt;=500000,"〇","×"),"")</f>
        <v/>
      </c>
      <c r="BO112" s="204" t="str">
        <f ca="1">IF(AD112=3,'２個別表'!BY112,"")</f>
        <v/>
      </c>
      <c r="BP112" s="204" t="str">
        <f ca="1">IF(AD112=3,IF(COUNTIF('２個別表'!$Z$11:'２個別表'!Z112,'２個別表'!Z112)=1,BO112,SUMIF('２個別表'!$Z$11:$Z$510,'２個別表'!Z112,$BO$11:$BO$239)),"")</f>
        <v/>
      </c>
      <c r="BQ112" s="213" t="str">
        <f t="shared" ca="1" si="33"/>
        <v/>
      </c>
      <c r="BR112" s="207" t="str">
        <f t="shared" ca="1" si="52"/>
        <v/>
      </c>
      <c r="BS112" s="483" t="str">
        <f ca="1">IF($AD112=3,'２個別表'!$BX112-('２個別表'!$BZ112+'２個別表'!$CC112+'２個別表'!$CD112+'２個別表'!$CE112+'２個別表'!$CF112),"")</f>
        <v/>
      </c>
      <c r="BT112" s="486">
        <f t="shared" ca="1" si="34"/>
        <v>0</v>
      </c>
      <c r="BU112" s="480" t="str">
        <f t="shared" ca="1" si="53"/>
        <v/>
      </c>
    </row>
    <row r="113" spans="1:73">
      <c r="A113" s="770" t="str">
        <f t="shared" ca="1" si="29"/>
        <v>石川県</v>
      </c>
      <c r="B113" s="773">
        <f ca="1">'２個別表'!Q113</f>
        <v>103</v>
      </c>
      <c r="C113" s="774" t="str">
        <f>'２個別表'!$R113</f>
        <v>石川県</v>
      </c>
      <c r="D113" s="774" t="str">
        <f ca="1">'２個別表'!$S113</f>
        <v/>
      </c>
      <c r="E113" s="774" t="str">
        <f ca="1">'２個別表'!$T113</f>
        <v/>
      </c>
      <c r="F113" s="719" t="str">
        <f ca="1">'２個別表'!$W113</f>
        <v/>
      </c>
      <c r="G113" s="719" t="str">
        <f ca="1">IF($F113=1,IF(SUMIF('（様式１号）１総括表'!$B$16:$B$25,A113,'（様式１号）１総括表'!$A$16:$A$25)&gt;0,"〇","✕"),"-")</f>
        <v>-</v>
      </c>
      <c r="H113" s="716" t="str">
        <f ca="1">IF('２個別表'!$Y113=1,IF('２個別表'!$AC113=1,"〇","×"),IF(AND(2&lt;='２個別表'!$AC113,'２個別表'!$AC113&lt;=5),"〇","×"))</f>
        <v>×</v>
      </c>
      <c r="I113" s="716" t="str">
        <f t="shared" ca="1" si="30"/>
        <v>×</v>
      </c>
      <c r="J113" s="207" t="str">
        <f ca="1">'２個別表'!$Z113</f>
        <v/>
      </c>
      <c r="K113" s="207">
        <f ca="1">'２個別表'!$AK113</f>
        <v>0</v>
      </c>
      <c r="L113" s="207" t="str">
        <f ca="1">IF('２個別表'!$AL113=1,1,"")</f>
        <v/>
      </c>
      <c r="M113" s="207" t="str">
        <f ca="1">IF('２個別表'!$AL113="","",IF('２個別表'!$AL113=1,IF(OR('２個別表'!$AM113=1,'２個別表'!$AN113=1),"〇","×")))</f>
        <v/>
      </c>
      <c r="N113" s="204" t="str">
        <f ca="1">'２個別表'!AT113</f>
        <v/>
      </c>
      <c r="O113" s="220" t="str">
        <f ca="1">IF(1&lt;='２個別表'!$F113,IF(AND(1&lt;='２個別表'!$AO113,'２個別表'!$AO113&lt;=3),1,0),"")</f>
        <v/>
      </c>
      <c r="P113" s="229">
        <f ca="1">IF($O113=1,IF(AND('２個別表'!$BF113&lt;&gt;"",AND('２個別表'!$BI113&lt;&gt;1,'２個別表'!$BJ113)),0,1),0)</f>
        <v>0</v>
      </c>
      <c r="Q113" s="220">
        <f ca="1">IF('２個別表'!$BF113&lt;&gt;"",1,0)</f>
        <v>0</v>
      </c>
      <c r="R113" s="220" t="str">
        <f ca="1">IF($Q113=1,IF('２個別表'!$BI113=1,1,0),"")</f>
        <v/>
      </c>
      <c r="S113" s="220" t="str">
        <f ca="1">IF($R113=1,IF('２個別表'!$BJ113&lt;&gt;"","〇","×"),"")</f>
        <v/>
      </c>
      <c r="T113" s="220" t="str">
        <f t="shared" ca="1" si="36"/>
        <v/>
      </c>
      <c r="U113" s="381">
        <f ca="1">IF('２個別表'!$BH113&gt;0,'２個別表'!$BH113,0)</f>
        <v>0</v>
      </c>
      <c r="V113" s="220">
        <f ca="1">IF('２個別表'!$BJ113&lt;&gt;"",1,0)</f>
        <v>0</v>
      </c>
      <c r="W113" s="206">
        <f ca="1">IF(AND($Q113=1,$V113=1),'２個別表'!$CF113,0)</f>
        <v>0</v>
      </c>
      <c r="X113" s="219">
        <f t="shared" ca="1" si="31"/>
        <v>0</v>
      </c>
      <c r="Y113" s="220" t="str">
        <f ca="1">IF(1&lt;='２個別表'!$F113,'２個別表'!$BV113,"")</f>
        <v/>
      </c>
      <c r="Z113" s="220">
        <f ca="1">IF(1&lt;='２個別表'!$F113,'２個別表'!$CG113,0)</f>
        <v>0</v>
      </c>
      <c r="AA113" s="220">
        <f ca="1">IF(OR(0&lt;'２個別表'!$BZ113,0&lt;SUM('２個別表'!$CC113:$CD113)),1,0)</f>
        <v>1</v>
      </c>
      <c r="AB113" s="207">
        <f ca="1">IF(1&lt;='２個別表'!$F113,'２個別表'!$BX113,0)</f>
        <v>0</v>
      </c>
      <c r="AC113" s="207" t="str">
        <f ca="1">IF('２個別表'!$BX113&gt;0,IF(AND('２個別表'!$BV113=1,'２個別表'!$CG113="控除不可"),'２個別表'!$BX113,IF(AND('２個別表'!$BV113=1,'２個別表'!$CG113="80%控除対象"),ROUNDUP('２個別表'!$BX113*102/110,0),IF(AND('２個別表'!$BV113=1,'２個別表'!$CG113="全額控除"),ROUNDUP('２個別表'!$BX113*100/110,0),IF(OR('２個別表'!$BV113=2,'２個別表'!$BV113=3),'２個別表'!$BX113,'２個別表'!$BX113)))),"")</f>
        <v/>
      </c>
      <c r="AD113" s="221" t="str">
        <f ca="1">IF('２個別表'!$W113=1,3,IF(AND('２個別表'!$W113=2,AND(19&lt;='２個別表'!$AO113,'２個別表'!$AO113&lt;=23)),2,IF(AND('２個別表'!$W113=2,OR(AND(1&lt;='２個別表'!$AO113,'２個別表'!$AO113&lt;=18),AND(24&lt;='２個別表'!$AO113,'２個別表'!$AO113&lt;=25))),1,"判定不能")))</f>
        <v>判定不能</v>
      </c>
      <c r="AE113" s="228">
        <f t="shared" ca="1" si="37"/>
        <v>0</v>
      </c>
      <c r="AF113" s="204" t="str">
        <f t="shared" ca="1" si="54"/>
        <v/>
      </c>
      <c r="AG113" s="207" t="str">
        <f ca="1">IF(AND($AD113=1,$U113&gt;0,$V113=1),ROUNDDOWN($AC113*1/2-'２個別表'!$CF113*1/2,0),"")</f>
        <v/>
      </c>
      <c r="AH113" s="207" t="str">
        <f t="shared" ca="1" si="32"/>
        <v/>
      </c>
      <c r="AI113" s="230" t="str">
        <f ca="1">IF(AND($AD113=1,$Q113=1),IF($AB113&gt;0,'２個別表'!$BX113-'２個別表'!$BZ113-'２個別表'!$CF113-'２個別表'!$CC113-'２個別表'!$CD113-'２個別表'!$CE113,0),"")</f>
        <v/>
      </c>
      <c r="AJ113" s="222">
        <f t="shared" ca="1" si="38"/>
        <v>0</v>
      </c>
      <c r="AK113" s="218" t="str">
        <f ca="1">IF($AD113=1,IF('２個別表'!$AQ113=1,1,IF('２個別表'!AQ113="","",)),"")</f>
        <v/>
      </c>
      <c r="AL113" s="207" t="str">
        <f ca="1">IF($AJ113=1,IF($AK113=1,'２個別表'!BU113,""),"")</f>
        <v/>
      </c>
      <c r="AM113" s="204" t="str">
        <f t="shared" ca="1" si="39"/>
        <v/>
      </c>
      <c r="AN113" s="223" t="str">
        <f ca="1">IF($AJ113=1,IF($AK113=1,ROUNDDOWN('２個別表'!$BX113-'２個別表'!$BZ113-'２個別表'!$CC113-'２個別表'!$CD113-'２個別表'!$CE113-'２個別表'!$CF113,0),""),"")</f>
        <v/>
      </c>
      <c r="AO113" s="222">
        <f t="shared" ca="1" si="35"/>
        <v>0</v>
      </c>
      <c r="AP113" s="218">
        <f t="shared" ca="1" si="40"/>
        <v>0</v>
      </c>
      <c r="AQ113" s="218">
        <f t="shared" ca="1" si="41"/>
        <v>0</v>
      </c>
      <c r="AR113" s="213">
        <f ca="1">IF('２個別表'!$AC113=1,1,0)</f>
        <v>0</v>
      </c>
      <c r="AS113" s="204" t="str">
        <f t="shared" ca="1" si="42"/>
        <v/>
      </c>
      <c r="AT113" s="204" t="str">
        <f t="shared" ca="1" si="43"/>
        <v/>
      </c>
      <c r="AU113" s="230" t="str">
        <f ca="1">IF($AD113=1,IF($AQ113=1,ROUNDDOWN('２個別表'!$BX113-'２個別表'!$BZ113-'２個別表'!$CC113-'２個別表'!$CD113-'２個別表'!$CE113-'２個別表'!$CF113,0),""),"")</f>
        <v/>
      </c>
      <c r="AV113" s="391">
        <f t="shared" ca="1" si="44"/>
        <v>0</v>
      </c>
      <c r="AW113" s="401" t="str">
        <f t="shared" ca="1" si="45"/>
        <v>-</v>
      </c>
      <c r="AX113" s="228">
        <f ca="1">IF($AD113=2,IF('２個別表'!$BS113=1,1,0),0)</f>
        <v>0</v>
      </c>
      <c r="AY113" s="213" t="str">
        <f t="shared" ca="1" si="46"/>
        <v/>
      </c>
      <c r="AZ113" s="409" t="str">
        <f ca="1">IF(AND($AD113=2,$AX113=1),'２個別表'!$BX113-('２個別表'!$BZ113+'２個別表'!$CC113+'２個別表'!$CD113+'２個別表'!$CE113+'２個別表'!$CF113),"")</f>
        <v/>
      </c>
      <c r="BA113" s="228">
        <f ca="1">IF($AD113=2,IF('２個別表'!$BS113&lt;&gt;1,1,0),0)</f>
        <v>0</v>
      </c>
      <c r="BB113" s="404">
        <f t="shared" ca="1" si="47"/>
        <v>0</v>
      </c>
      <c r="BC113" s="207" t="str">
        <f ca="1">IF(AND($AD113=2,$BA113=1),'２個別表'!$BT113,"")</f>
        <v/>
      </c>
      <c r="BD113" s="207" t="str">
        <f t="shared" ca="1" si="48"/>
        <v/>
      </c>
      <c r="BE113" s="207" t="str">
        <f ca="1">IF(AND($AD113=2,$BA113=1),'２個別表'!$BW113-('２個別表'!$BZ113+'２個別表'!$CC113+'２個別表'!$CD113+'２個別表'!$CE113+'２個別表'!$CF113),"")</f>
        <v/>
      </c>
      <c r="BF113" s="207" t="str">
        <f ca="1">IF(AND($AD113=2,$BA113=1),'２個別表'!$CC113+'２個別表'!$CD113,"")</f>
        <v/>
      </c>
      <c r="BG113" s="406" t="str">
        <f ca="1">IF($BB113=1,IF(SUM('２個別表'!$BY113,'２個別表'!$CF113*0.5)&lt;='２個別表'!$BX113*0.5,"〇","×"),"")</f>
        <v/>
      </c>
      <c r="BH113" s="405">
        <f t="shared" ca="1" si="49"/>
        <v>0</v>
      </c>
      <c r="BI113" s="229" t="str">
        <f ca="1">IF($AD113=2,IF($AX113=1,IF('２個別表'!$AO113=23,"〇","×"),IF(OR('２個別表'!$AO113&lt;19,'２個別表'!$AO113&gt;23),"",IF($BH113&lt;='２個別表'!$BT113,"〇","×"))),"-")</f>
        <v>-</v>
      </c>
      <c r="BJ113" s="414" t="str">
        <f t="shared" ca="1" si="50"/>
        <v>-</v>
      </c>
      <c r="BK113" s="228">
        <f t="shared" ca="1" si="51"/>
        <v>0</v>
      </c>
      <c r="BL113" s="229" t="str">
        <f ca="1">IF($AD113=3,IF(1&lt;='２個別表'!$F113,IF('２個別表'!$W113=1,"〇","×"),""),"")</f>
        <v/>
      </c>
      <c r="BM113" s="209" t="str">
        <f ca="1">IF(AD113=3,IF(AND(OR('２個別表'!BF113="附帯施設",AND(1&lt;='２個別表'!AO113,'２個別表'!AO113&lt;=3)),'２個別表'!BM113&lt;&gt;"",'２個別表'!BN113&lt;&gt;""),1,IF(AND(OR('２個別表'!BF113="附帯施設",AND(1&lt;='２個別表'!AO113,'２個別表'!AO113&lt;=3)),OR('２個別表'!BM113="",'２個別表'!BN113="")),"×",0)),"")</f>
        <v/>
      </c>
      <c r="BN113" s="229" t="str">
        <f ca="1">IF($AD113=3,IF('２個別表'!$BX113&gt;=500000,"〇","×"),"")</f>
        <v/>
      </c>
      <c r="BO113" s="204" t="str">
        <f ca="1">IF(AD113=3,'２個別表'!BY113,"")</f>
        <v/>
      </c>
      <c r="BP113" s="204" t="str">
        <f ca="1">IF(AD113=3,IF(COUNTIF('２個別表'!$Z$11:'２個別表'!Z113,'２個別表'!Z113)=1,BO113,SUMIF('２個別表'!$Z$11:$Z$510,'２個別表'!Z113,$BO$11:$BO$239)),"")</f>
        <v/>
      </c>
      <c r="BQ113" s="213" t="str">
        <f t="shared" ca="1" si="33"/>
        <v/>
      </c>
      <c r="BR113" s="207" t="str">
        <f t="shared" ca="1" si="52"/>
        <v/>
      </c>
      <c r="BS113" s="483" t="str">
        <f ca="1">IF($AD113=3,'２個別表'!$BX113-('２個別表'!$BZ113+'２個別表'!$CC113+'２個別表'!$CD113+'２個別表'!$CE113+'２個別表'!$CF113),"")</f>
        <v/>
      </c>
      <c r="BT113" s="486">
        <f t="shared" ca="1" si="34"/>
        <v>0</v>
      </c>
      <c r="BU113" s="480" t="str">
        <f t="shared" ca="1" si="53"/>
        <v/>
      </c>
    </row>
    <row r="114" spans="1:73">
      <c r="A114" s="770" t="str">
        <f t="shared" ca="1" si="29"/>
        <v>石川県</v>
      </c>
      <c r="B114" s="773">
        <f ca="1">'２個別表'!Q114</f>
        <v>104</v>
      </c>
      <c r="C114" s="774" t="str">
        <f>'２個別表'!$R114</f>
        <v>石川県</v>
      </c>
      <c r="D114" s="774" t="str">
        <f ca="1">'２個別表'!$S114</f>
        <v/>
      </c>
      <c r="E114" s="774" t="str">
        <f ca="1">'２個別表'!$T114</f>
        <v/>
      </c>
      <c r="F114" s="719" t="str">
        <f ca="1">'２個別表'!$W114</f>
        <v/>
      </c>
      <c r="G114" s="719" t="str">
        <f ca="1">IF($F114=1,IF(SUMIF('（様式１号）１総括表'!$B$16:$B$25,A114,'（様式１号）１総括表'!$A$16:$A$25)&gt;0,"〇","✕"),"-")</f>
        <v>-</v>
      </c>
      <c r="H114" s="716" t="str">
        <f ca="1">IF('２個別表'!$Y114=1,IF('２個別表'!$AC114=1,"〇","×"),IF(AND(2&lt;='２個別表'!$AC114,'２個別表'!$AC114&lt;=5),"〇","×"))</f>
        <v>×</v>
      </c>
      <c r="I114" s="716" t="str">
        <f t="shared" ca="1" si="30"/>
        <v>×</v>
      </c>
      <c r="J114" s="207" t="str">
        <f ca="1">'２個別表'!$Z114</f>
        <v/>
      </c>
      <c r="K114" s="207">
        <f ca="1">'２個別表'!$AK114</f>
        <v>0</v>
      </c>
      <c r="L114" s="207" t="str">
        <f ca="1">IF('２個別表'!$AL114=1,1,"")</f>
        <v/>
      </c>
      <c r="M114" s="207" t="str">
        <f ca="1">IF('２個別表'!$AL114="","",IF('２個別表'!$AL114=1,IF(OR('２個別表'!$AM114=1,'２個別表'!$AN114=1),"〇","×")))</f>
        <v/>
      </c>
      <c r="N114" s="204" t="str">
        <f ca="1">'２個別表'!AT114</f>
        <v/>
      </c>
      <c r="O114" s="220" t="str">
        <f ca="1">IF(1&lt;='２個別表'!$F114,IF(AND(1&lt;='２個別表'!$AO114,'２個別表'!$AO114&lt;=3),1,0),"")</f>
        <v/>
      </c>
      <c r="P114" s="229">
        <f ca="1">IF($O114=1,IF(AND('２個別表'!$BF114&lt;&gt;"",AND('２個別表'!$BI114&lt;&gt;1,'２個別表'!$BJ114)),0,1),0)</f>
        <v>0</v>
      </c>
      <c r="Q114" s="220">
        <f ca="1">IF('２個別表'!$BF114&lt;&gt;"",1,0)</f>
        <v>0</v>
      </c>
      <c r="R114" s="220" t="str">
        <f ca="1">IF($Q114=1,IF('２個別表'!$BI114=1,1,0),"")</f>
        <v/>
      </c>
      <c r="S114" s="220" t="str">
        <f ca="1">IF($R114=1,IF('２個別表'!$BJ114&lt;&gt;"","〇","×"),"")</f>
        <v/>
      </c>
      <c r="T114" s="220" t="str">
        <f t="shared" ca="1" si="36"/>
        <v/>
      </c>
      <c r="U114" s="381">
        <f ca="1">IF('２個別表'!$BH114&gt;0,'２個別表'!$BH114,0)</f>
        <v>0</v>
      </c>
      <c r="V114" s="220">
        <f ca="1">IF('２個別表'!$BJ114&lt;&gt;"",1,0)</f>
        <v>0</v>
      </c>
      <c r="W114" s="206">
        <f ca="1">IF(AND($Q114=1,$V114=1),'２個別表'!$CF114,0)</f>
        <v>0</v>
      </c>
      <c r="X114" s="219">
        <f t="shared" ca="1" si="31"/>
        <v>0</v>
      </c>
      <c r="Y114" s="220" t="str">
        <f ca="1">IF(1&lt;='２個別表'!$F114,'２個別表'!$BV114,"")</f>
        <v/>
      </c>
      <c r="Z114" s="220">
        <f ca="1">IF(1&lt;='２個別表'!$F114,'２個別表'!$CG114,0)</f>
        <v>0</v>
      </c>
      <c r="AA114" s="220">
        <f ca="1">IF(OR(0&lt;'２個別表'!$BZ114,0&lt;SUM('２個別表'!$CC114:$CD114)),1,0)</f>
        <v>1</v>
      </c>
      <c r="AB114" s="207">
        <f ca="1">IF(1&lt;='２個別表'!$F114,'２個別表'!$BX114,0)</f>
        <v>0</v>
      </c>
      <c r="AC114" s="207" t="str">
        <f ca="1">IF('２個別表'!$BX114&gt;0,IF(AND('２個別表'!$BV114=1,'２個別表'!$CG114="控除不可"),'２個別表'!$BX114,IF(AND('２個別表'!$BV114=1,'２個別表'!$CG114="80%控除対象"),ROUNDUP('２個別表'!$BX114*102/110,0),IF(AND('２個別表'!$BV114=1,'２個別表'!$CG114="全額控除"),ROUNDUP('２個別表'!$BX114*100/110,0),IF(OR('２個別表'!$BV114=2,'２個別表'!$BV114=3),'２個別表'!$BX114,'２個別表'!$BX114)))),"")</f>
        <v/>
      </c>
      <c r="AD114" s="221" t="str">
        <f ca="1">IF('２個別表'!$W114=1,3,IF(AND('２個別表'!$W114=2,AND(19&lt;='２個別表'!$AO114,'２個別表'!$AO114&lt;=23)),2,IF(AND('２個別表'!$W114=2,OR(AND(1&lt;='２個別表'!$AO114,'２個別表'!$AO114&lt;=18),AND(24&lt;='２個別表'!$AO114,'２個別表'!$AO114&lt;=25))),1,"判定不能")))</f>
        <v>判定不能</v>
      </c>
      <c r="AE114" s="228">
        <f t="shared" ca="1" si="37"/>
        <v>0</v>
      </c>
      <c r="AF114" s="204" t="str">
        <f t="shared" ca="1" si="54"/>
        <v/>
      </c>
      <c r="AG114" s="207" t="str">
        <f ca="1">IF(AND($AD114=1,$U114&gt;0,$V114=1),ROUNDDOWN($AC114*1/2-'２個別表'!$CF114*1/2,0),"")</f>
        <v/>
      </c>
      <c r="AH114" s="207" t="str">
        <f t="shared" ca="1" si="32"/>
        <v/>
      </c>
      <c r="AI114" s="230" t="str">
        <f ca="1">IF(AND($AD114=1,$Q114=1),IF($AB114&gt;0,'２個別表'!$BX114-'２個別表'!$BZ114-'２個別表'!$CF114-'２個別表'!$CC114-'２個別表'!$CD114-'２個別表'!$CE114,0),"")</f>
        <v/>
      </c>
      <c r="AJ114" s="222">
        <f t="shared" ca="1" si="38"/>
        <v>0</v>
      </c>
      <c r="AK114" s="218" t="str">
        <f ca="1">IF($AD114=1,IF('２個別表'!$AQ114=1,1,IF('２個別表'!AQ114="","",)),"")</f>
        <v/>
      </c>
      <c r="AL114" s="207" t="str">
        <f ca="1">IF($AJ114=1,IF($AK114=1,'２個別表'!BU114,""),"")</f>
        <v/>
      </c>
      <c r="AM114" s="204" t="str">
        <f t="shared" ca="1" si="39"/>
        <v/>
      </c>
      <c r="AN114" s="223" t="str">
        <f ca="1">IF($AJ114=1,IF($AK114=1,ROUNDDOWN('２個別表'!$BX114-'２個別表'!$BZ114-'２個別表'!$CC114-'２個別表'!$CD114-'２個別表'!$CE114-'２個別表'!$CF114,0),""),"")</f>
        <v/>
      </c>
      <c r="AO114" s="222">
        <f t="shared" ca="1" si="35"/>
        <v>0</v>
      </c>
      <c r="AP114" s="218">
        <f t="shared" ca="1" si="40"/>
        <v>0</v>
      </c>
      <c r="AQ114" s="218">
        <f t="shared" ca="1" si="41"/>
        <v>0</v>
      </c>
      <c r="AR114" s="213">
        <f ca="1">IF('２個別表'!$AC114=1,1,0)</f>
        <v>0</v>
      </c>
      <c r="AS114" s="204" t="str">
        <f t="shared" ca="1" si="42"/>
        <v/>
      </c>
      <c r="AT114" s="204" t="str">
        <f t="shared" ca="1" si="43"/>
        <v/>
      </c>
      <c r="AU114" s="230" t="str">
        <f ca="1">IF($AD114=1,IF($AQ114=1,ROUNDDOWN('２個別表'!$BX114-'２個別表'!$BZ114-'２個別表'!$CC114-'２個別表'!$CD114-'２個別表'!$CE114-'２個別表'!$CF114,0),""),"")</f>
        <v/>
      </c>
      <c r="AV114" s="391">
        <f t="shared" ca="1" si="44"/>
        <v>0</v>
      </c>
      <c r="AW114" s="401" t="str">
        <f t="shared" ca="1" si="45"/>
        <v>-</v>
      </c>
      <c r="AX114" s="228">
        <f ca="1">IF($AD114=2,IF('２個別表'!$BS114=1,1,0),0)</f>
        <v>0</v>
      </c>
      <c r="AY114" s="213" t="str">
        <f t="shared" ca="1" si="46"/>
        <v/>
      </c>
      <c r="AZ114" s="409" t="str">
        <f ca="1">IF(AND($AD114=2,$AX114=1),'２個別表'!$BX114-('２個別表'!$BZ114+'２個別表'!$CC114+'２個別表'!$CD114+'２個別表'!$CE114+'２個別表'!$CF114),"")</f>
        <v/>
      </c>
      <c r="BA114" s="228">
        <f ca="1">IF($AD114=2,IF('２個別表'!$BS114&lt;&gt;1,1,0),0)</f>
        <v>0</v>
      </c>
      <c r="BB114" s="404">
        <f t="shared" ca="1" si="47"/>
        <v>0</v>
      </c>
      <c r="BC114" s="207" t="str">
        <f ca="1">IF(AND($AD114=2,$BA114=1),'２個別表'!$BT114,"")</f>
        <v/>
      </c>
      <c r="BD114" s="207" t="str">
        <f t="shared" ca="1" si="48"/>
        <v/>
      </c>
      <c r="BE114" s="207" t="str">
        <f ca="1">IF(AND($AD114=2,$BA114=1),'２個別表'!$BW114-('２個別表'!$BZ114+'２個別表'!$CC114+'２個別表'!$CD114+'２個別表'!$CE114+'２個別表'!$CF114),"")</f>
        <v/>
      </c>
      <c r="BF114" s="207" t="str">
        <f ca="1">IF(AND($AD114=2,$BA114=1),'２個別表'!$CC114+'２個別表'!$CD114,"")</f>
        <v/>
      </c>
      <c r="BG114" s="406" t="str">
        <f ca="1">IF($BB114=1,IF(SUM('２個別表'!$BY114,'２個別表'!$CF114*0.5)&lt;='２個別表'!$BX114*0.5,"〇","×"),"")</f>
        <v/>
      </c>
      <c r="BH114" s="405">
        <f t="shared" ca="1" si="49"/>
        <v>0</v>
      </c>
      <c r="BI114" s="229" t="str">
        <f ca="1">IF($AD114=2,IF($AX114=1,IF('２個別表'!$AO114=23,"〇","×"),IF(OR('２個別表'!$AO114&lt;19,'２個別表'!$AO114&gt;23),"",IF($BH114&lt;='２個別表'!$BT114,"〇","×"))),"-")</f>
        <v>-</v>
      </c>
      <c r="BJ114" s="414" t="str">
        <f t="shared" ca="1" si="50"/>
        <v>-</v>
      </c>
      <c r="BK114" s="228">
        <f t="shared" ca="1" si="51"/>
        <v>0</v>
      </c>
      <c r="BL114" s="229" t="str">
        <f ca="1">IF($AD114=3,IF(1&lt;='２個別表'!$F114,IF('２個別表'!$W114=1,"〇","×"),""),"")</f>
        <v/>
      </c>
      <c r="BM114" s="209" t="str">
        <f ca="1">IF(AD114=3,IF(AND(OR('２個別表'!BF114="附帯施設",AND(1&lt;='２個別表'!AO114,'２個別表'!AO114&lt;=3)),'２個別表'!BM114&lt;&gt;"",'２個別表'!BN114&lt;&gt;""),1,IF(AND(OR('２個別表'!BF114="附帯施設",AND(1&lt;='２個別表'!AO114,'２個別表'!AO114&lt;=3)),OR('２個別表'!BM114="",'２個別表'!BN114="")),"×",0)),"")</f>
        <v/>
      </c>
      <c r="BN114" s="229" t="str">
        <f ca="1">IF($AD114=3,IF('２個別表'!$BX114&gt;=500000,"〇","×"),"")</f>
        <v/>
      </c>
      <c r="BO114" s="204" t="str">
        <f ca="1">IF(AD114=3,'２個別表'!BY114,"")</f>
        <v/>
      </c>
      <c r="BP114" s="204" t="str">
        <f ca="1">IF(AD114=3,IF(COUNTIF('２個別表'!$Z$11:'２個別表'!Z114,'２個別表'!Z114)=1,BO114,SUMIF('２個別表'!$Z$11:$Z$510,'２個別表'!Z114,$BO$11:$BO$239)),"")</f>
        <v/>
      </c>
      <c r="BQ114" s="213" t="str">
        <f t="shared" ca="1" si="33"/>
        <v/>
      </c>
      <c r="BR114" s="207" t="str">
        <f t="shared" ca="1" si="52"/>
        <v/>
      </c>
      <c r="BS114" s="483" t="str">
        <f ca="1">IF($AD114=3,'２個別表'!$BX114-('２個別表'!$BZ114+'２個別表'!$CC114+'２個別表'!$CD114+'２個別表'!$CE114+'２個別表'!$CF114),"")</f>
        <v/>
      </c>
      <c r="BT114" s="486">
        <f t="shared" ca="1" si="34"/>
        <v>0</v>
      </c>
      <c r="BU114" s="480" t="str">
        <f t="shared" ca="1" si="53"/>
        <v/>
      </c>
    </row>
    <row r="115" spans="1:73">
      <c r="A115" s="770" t="str">
        <f t="shared" ca="1" si="29"/>
        <v>石川県</v>
      </c>
      <c r="B115" s="773">
        <f ca="1">'２個別表'!Q115</f>
        <v>105</v>
      </c>
      <c r="C115" s="774" t="str">
        <f>'２個別表'!$R115</f>
        <v>石川県</v>
      </c>
      <c r="D115" s="774" t="str">
        <f ca="1">'２個別表'!$S115</f>
        <v/>
      </c>
      <c r="E115" s="774" t="str">
        <f ca="1">'２個別表'!$T115</f>
        <v/>
      </c>
      <c r="F115" s="719" t="str">
        <f ca="1">'２個別表'!$W115</f>
        <v/>
      </c>
      <c r="G115" s="719" t="str">
        <f ca="1">IF($F115=1,IF(SUMIF('（様式１号）１総括表'!$B$16:$B$25,A115,'（様式１号）１総括表'!$A$16:$A$25)&gt;0,"〇","✕"),"-")</f>
        <v>-</v>
      </c>
      <c r="H115" s="716" t="str">
        <f ca="1">IF('２個別表'!$Y115=1,IF('２個別表'!$AC115=1,"〇","×"),IF(AND(2&lt;='２個別表'!$AC115,'２個別表'!$AC115&lt;=5),"〇","×"))</f>
        <v>×</v>
      </c>
      <c r="I115" s="716" t="str">
        <f t="shared" ca="1" si="30"/>
        <v>×</v>
      </c>
      <c r="J115" s="207" t="str">
        <f ca="1">'２個別表'!$Z115</f>
        <v/>
      </c>
      <c r="K115" s="207">
        <f ca="1">'２個別表'!$AK115</f>
        <v>0</v>
      </c>
      <c r="L115" s="207" t="str">
        <f ca="1">IF('２個別表'!$AL115=1,1,"")</f>
        <v/>
      </c>
      <c r="M115" s="207" t="str">
        <f ca="1">IF('２個別表'!$AL115="","",IF('２個別表'!$AL115=1,IF(OR('２個別表'!$AM115=1,'２個別表'!$AN115=1),"〇","×")))</f>
        <v/>
      </c>
      <c r="N115" s="204" t="str">
        <f ca="1">'２個別表'!AT115</f>
        <v/>
      </c>
      <c r="O115" s="220" t="str">
        <f ca="1">IF(1&lt;='２個別表'!$F115,IF(AND(1&lt;='２個別表'!$AO115,'２個別表'!$AO115&lt;=3),1,0),"")</f>
        <v/>
      </c>
      <c r="P115" s="229">
        <f ca="1">IF($O115=1,IF(AND('２個別表'!$BF115&lt;&gt;"",AND('２個別表'!$BI115&lt;&gt;1,'２個別表'!$BJ115)),0,1),0)</f>
        <v>0</v>
      </c>
      <c r="Q115" s="220">
        <f ca="1">IF('２個別表'!$BF115&lt;&gt;"",1,0)</f>
        <v>0</v>
      </c>
      <c r="R115" s="220" t="str">
        <f ca="1">IF($Q115=1,IF('２個別表'!$BI115=1,1,0),"")</f>
        <v/>
      </c>
      <c r="S115" s="220" t="str">
        <f ca="1">IF($R115=1,IF('２個別表'!$BJ115&lt;&gt;"","〇","×"),"")</f>
        <v/>
      </c>
      <c r="T115" s="220" t="str">
        <f t="shared" ca="1" si="36"/>
        <v/>
      </c>
      <c r="U115" s="381">
        <f ca="1">IF('２個別表'!$BH115&gt;0,'２個別表'!$BH115,0)</f>
        <v>0</v>
      </c>
      <c r="V115" s="220">
        <f ca="1">IF('２個別表'!$BJ115&lt;&gt;"",1,0)</f>
        <v>0</v>
      </c>
      <c r="W115" s="206">
        <f ca="1">IF(AND($Q115=1,$V115=1),'２個別表'!$CF115,0)</f>
        <v>0</v>
      </c>
      <c r="X115" s="219">
        <f t="shared" ca="1" si="31"/>
        <v>0</v>
      </c>
      <c r="Y115" s="220" t="str">
        <f ca="1">IF(1&lt;='２個別表'!$F115,'２個別表'!$BV115,"")</f>
        <v/>
      </c>
      <c r="Z115" s="220">
        <f ca="1">IF(1&lt;='２個別表'!$F115,'２個別表'!$CG115,0)</f>
        <v>0</v>
      </c>
      <c r="AA115" s="220">
        <f ca="1">IF(OR(0&lt;'２個別表'!$BZ115,0&lt;SUM('２個別表'!$CC115:$CD115)),1,0)</f>
        <v>1</v>
      </c>
      <c r="AB115" s="207">
        <f ca="1">IF(1&lt;='２個別表'!$F115,'２個別表'!$BX115,0)</f>
        <v>0</v>
      </c>
      <c r="AC115" s="207" t="str">
        <f ca="1">IF('２個別表'!$BX115&gt;0,IF(AND('２個別表'!$BV115=1,'２個別表'!$CG115="控除不可"),'２個別表'!$BX115,IF(AND('２個別表'!$BV115=1,'２個別表'!$CG115="80%控除対象"),ROUNDUP('２個別表'!$BX115*102/110,0),IF(AND('２個別表'!$BV115=1,'２個別表'!$CG115="全額控除"),ROUNDUP('２個別表'!$BX115*100/110,0),IF(OR('２個別表'!$BV115=2,'２個別表'!$BV115=3),'２個別表'!$BX115,'２個別表'!$BX115)))),"")</f>
        <v/>
      </c>
      <c r="AD115" s="221" t="str">
        <f ca="1">IF('２個別表'!$W115=1,3,IF(AND('２個別表'!$W115=2,AND(19&lt;='２個別表'!$AO115,'２個別表'!$AO115&lt;=23)),2,IF(AND('２個別表'!$W115=2,OR(AND(1&lt;='２個別表'!$AO115,'２個別表'!$AO115&lt;=18),AND(24&lt;='２個別表'!$AO115,'２個別表'!$AO115&lt;=25))),1,"判定不能")))</f>
        <v>判定不能</v>
      </c>
      <c r="AE115" s="228">
        <f t="shared" ca="1" si="37"/>
        <v>0</v>
      </c>
      <c r="AF115" s="204" t="str">
        <f t="shared" ca="1" si="54"/>
        <v/>
      </c>
      <c r="AG115" s="207" t="str">
        <f ca="1">IF(AND($AD115=1,$U115&gt;0,$V115=1),ROUNDDOWN($AC115*1/2-'２個別表'!$CF115*1/2,0),"")</f>
        <v/>
      </c>
      <c r="AH115" s="207" t="str">
        <f t="shared" ca="1" si="32"/>
        <v/>
      </c>
      <c r="AI115" s="230" t="str">
        <f ca="1">IF(AND($AD115=1,$Q115=1),IF($AB115&gt;0,'２個別表'!$BX115-'２個別表'!$BZ115-'２個別表'!$CF115-'２個別表'!$CC115-'２個別表'!$CD115-'２個別表'!$CE115,0),"")</f>
        <v/>
      </c>
      <c r="AJ115" s="222">
        <f t="shared" ca="1" si="38"/>
        <v>0</v>
      </c>
      <c r="AK115" s="218" t="str">
        <f ca="1">IF($AD115=1,IF('２個別表'!$AQ115=1,1,IF('２個別表'!AQ115="","",)),"")</f>
        <v/>
      </c>
      <c r="AL115" s="207" t="str">
        <f ca="1">IF($AJ115=1,IF($AK115=1,'２個別表'!BU115,""),"")</f>
        <v/>
      </c>
      <c r="AM115" s="204" t="str">
        <f t="shared" ca="1" si="39"/>
        <v/>
      </c>
      <c r="AN115" s="223" t="str">
        <f ca="1">IF($AJ115=1,IF($AK115=1,ROUNDDOWN('２個別表'!$BX115-'２個別表'!$BZ115-'２個別表'!$CC115-'２個別表'!$CD115-'２個別表'!$CE115-'２個別表'!$CF115,0),""),"")</f>
        <v/>
      </c>
      <c r="AO115" s="222">
        <f t="shared" ca="1" si="35"/>
        <v>0</v>
      </c>
      <c r="AP115" s="218">
        <f t="shared" ca="1" si="40"/>
        <v>0</v>
      </c>
      <c r="AQ115" s="218">
        <f t="shared" ca="1" si="41"/>
        <v>0</v>
      </c>
      <c r="AR115" s="213">
        <f ca="1">IF('２個別表'!$AC115=1,1,0)</f>
        <v>0</v>
      </c>
      <c r="AS115" s="204" t="str">
        <f t="shared" ca="1" si="42"/>
        <v/>
      </c>
      <c r="AT115" s="204" t="str">
        <f t="shared" ca="1" si="43"/>
        <v/>
      </c>
      <c r="AU115" s="230" t="str">
        <f ca="1">IF($AD115=1,IF($AQ115=1,ROUNDDOWN('２個別表'!$BX115-'２個別表'!$BZ115-'２個別表'!$CC115-'２個別表'!$CD115-'２個別表'!$CE115-'２個別表'!$CF115,0),""),"")</f>
        <v/>
      </c>
      <c r="AV115" s="391">
        <f t="shared" ca="1" si="44"/>
        <v>0</v>
      </c>
      <c r="AW115" s="401" t="str">
        <f t="shared" ca="1" si="45"/>
        <v>-</v>
      </c>
      <c r="AX115" s="228">
        <f ca="1">IF($AD115=2,IF('２個別表'!$BS115=1,1,0),0)</f>
        <v>0</v>
      </c>
      <c r="AY115" s="213" t="str">
        <f t="shared" ca="1" si="46"/>
        <v/>
      </c>
      <c r="AZ115" s="409" t="str">
        <f ca="1">IF(AND($AD115=2,$AX115=1),'２個別表'!$BX115-('２個別表'!$BZ115+'２個別表'!$CC115+'２個別表'!$CD115+'２個別表'!$CE115+'２個別表'!$CF115),"")</f>
        <v/>
      </c>
      <c r="BA115" s="228">
        <f ca="1">IF($AD115=2,IF('２個別表'!$BS115&lt;&gt;1,1,0),0)</f>
        <v>0</v>
      </c>
      <c r="BB115" s="404">
        <f t="shared" ca="1" si="47"/>
        <v>0</v>
      </c>
      <c r="BC115" s="207" t="str">
        <f ca="1">IF(AND($AD115=2,$BA115=1),'２個別表'!$BT115,"")</f>
        <v/>
      </c>
      <c r="BD115" s="207" t="str">
        <f t="shared" ca="1" si="48"/>
        <v/>
      </c>
      <c r="BE115" s="207" t="str">
        <f ca="1">IF(AND($AD115=2,$BA115=1),'２個別表'!$BW115-('２個別表'!$BZ115+'２個別表'!$CC115+'２個別表'!$CD115+'２個別表'!$CE115+'２個別表'!$CF115),"")</f>
        <v/>
      </c>
      <c r="BF115" s="207" t="str">
        <f ca="1">IF(AND($AD115=2,$BA115=1),'２個別表'!$CC115+'２個別表'!$CD115,"")</f>
        <v/>
      </c>
      <c r="BG115" s="406" t="str">
        <f ca="1">IF($BB115=1,IF(SUM('２個別表'!$BY115,'２個別表'!$CF115*0.5)&lt;='２個別表'!$BX115*0.5,"〇","×"),"")</f>
        <v/>
      </c>
      <c r="BH115" s="405">
        <f t="shared" ca="1" si="49"/>
        <v>0</v>
      </c>
      <c r="BI115" s="229" t="str">
        <f ca="1">IF($AD115=2,IF($AX115=1,IF('２個別表'!$AO115=23,"〇","×"),IF(OR('２個別表'!$AO115&lt;19,'２個別表'!$AO115&gt;23),"",IF($BH115&lt;='２個別表'!$BT115,"〇","×"))),"-")</f>
        <v>-</v>
      </c>
      <c r="BJ115" s="414" t="str">
        <f t="shared" ca="1" si="50"/>
        <v>-</v>
      </c>
      <c r="BK115" s="228">
        <f t="shared" ca="1" si="51"/>
        <v>0</v>
      </c>
      <c r="BL115" s="229" t="str">
        <f ca="1">IF($AD115=3,IF(1&lt;='２個別表'!$F115,IF('２個別表'!$W115=1,"〇","×"),""),"")</f>
        <v/>
      </c>
      <c r="BM115" s="209" t="str">
        <f ca="1">IF(AD115=3,IF(AND(OR('２個別表'!BF115="附帯施設",AND(1&lt;='２個別表'!AO115,'２個別表'!AO115&lt;=3)),'２個別表'!BM115&lt;&gt;"",'２個別表'!BN115&lt;&gt;""),1,IF(AND(OR('２個別表'!BF115="附帯施設",AND(1&lt;='２個別表'!AO115,'２個別表'!AO115&lt;=3)),OR('２個別表'!BM115="",'２個別表'!BN115="")),"×",0)),"")</f>
        <v/>
      </c>
      <c r="BN115" s="229" t="str">
        <f ca="1">IF($AD115=3,IF('２個別表'!$BX115&gt;=500000,"〇","×"),"")</f>
        <v/>
      </c>
      <c r="BO115" s="204" t="str">
        <f ca="1">IF(AD115=3,'２個別表'!BY115,"")</f>
        <v/>
      </c>
      <c r="BP115" s="204" t="str">
        <f ca="1">IF(AD115=3,IF(COUNTIF('２個別表'!$Z$11:'２個別表'!Z115,'２個別表'!Z115)=1,BO115,SUMIF('２個別表'!$Z$11:$Z$510,'２個別表'!Z115,$BO$11:$BO$239)),"")</f>
        <v/>
      </c>
      <c r="BQ115" s="213" t="str">
        <f t="shared" ca="1" si="33"/>
        <v/>
      </c>
      <c r="BR115" s="207" t="str">
        <f t="shared" ca="1" si="52"/>
        <v/>
      </c>
      <c r="BS115" s="483" t="str">
        <f ca="1">IF($AD115=3,'２個別表'!$BX115-('２個別表'!$BZ115+'２個別表'!$CC115+'２個別表'!$CD115+'２個別表'!$CE115+'２個別表'!$CF115),"")</f>
        <v/>
      </c>
      <c r="BT115" s="486">
        <f t="shared" ca="1" si="34"/>
        <v>0</v>
      </c>
      <c r="BU115" s="480" t="str">
        <f t="shared" ca="1" si="53"/>
        <v/>
      </c>
    </row>
    <row r="116" spans="1:73">
      <c r="A116" s="770" t="str">
        <f t="shared" ca="1" si="29"/>
        <v>石川県</v>
      </c>
      <c r="B116" s="773">
        <f ca="1">'２個別表'!Q116</f>
        <v>106</v>
      </c>
      <c r="C116" s="774" t="str">
        <f>'２個別表'!$R116</f>
        <v>石川県</v>
      </c>
      <c r="D116" s="774" t="str">
        <f ca="1">'２個別表'!$S116</f>
        <v/>
      </c>
      <c r="E116" s="774" t="str">
        <f ca="1">'２個別表'!$T116</f>
        <v/>
      </c>
      <c r="F116" s="719" t="str">
        <f ca="1">'２個別表'!$W116</f>
        <v/>
      </c>
      <c r="G116" s="719" t="str">
        <f ca="1">IF($F116=1,IF(SUMIF('（様式１号）１総括表'!$B$16:$B$25,A116,'（様式１号）１総括表'!$A$16:$A$25)&gt;0,"〇","✕"),"-")</f>
        <v>-</v>
      </c>
      <c r="H116" s="716" t="str">
        <f ca="1">IF('２個別表'!$Y116=1,IF('２個別表'!$AC116=1,"〇","×"),IF(AND(2&lt;='２個別表'!$AC116,'２個別表'!$AC116&lt;=5),"〇","×"))</f>
        <v>×</v>
      </c>
      <c r="I116" s="716" t="str">
        <f t="shared" ca="1" si="30"/>
        <v>×</v>
      </c>
      <c r="J116" s="207" t="str">
        <f ca="1">'２個別表'!$Z116</f>
        <v/>
      </c>
      <c r="K116" s="207">
        <f ca="1">'２個別表'!$AK116</f>
        <v>0</v>
      </c>
      <c r="L116" s="207" t="str">
        <f ca="1">IF('２個別表'!$AL116=1,1,"")</f>
        <v/>
      </c>
      <c r="M116" s="207" t="str">
        <f ca="1">IF('２個別表'!$AL116="","",IF('２個別表'!$AL116=1,IF(OR('２個別表'!$AM116=1,'２個別表'!$AN116=1),"〇","×")))</f>
        <v/>
      </c>
      <c r="N116" s="204" t="str">
        <f ca="1">'２個別表'!AT116</f>
        <v/>
      </c>
      <c r="O116" s="220" t="str">
        <f ca="1">IF(1&lt;='２個別表'!$F116,IF(AND(1&lt;='２個別表'!$AO116,'２個別表'!$AO116&lt;=3),1,0),"")</f>
        <v/>
      </c>
      <c r="P116" s="229">
        <f ca="1">IF($O116=1,IF(AND('２個別表'!$BF116&lt;&gt;"",AND('２個別表'!$BI116&lt;&gt;1,'２個別表'!$BJ116)),0,1),0)</f>
        <v>0</v>
      </c>
      <c r="Q116" s="220">
        <f ca="1">IF('２個別表'!$BF116&lt;&gt;"",1,0)</f>
        <v>0</v>
      </c>
      <c r="R116" s="220" t="str">
        <f ca="1">IF($Q116=1,IF('２個別表'!$BI116=1,1,0),"")</f>
        <v/>
      </c>
      <c r="S116" s="220" t="str">
        <f ca="1">IF($R116=1,IF('２個別表'!$BJ116&lt;&gt;"","〇","×"),"")</f>
        <v/>
      </c>
      <c r="T116" s="220" t="str">
        <f t="shared" ca="1" si="36"/>
        <v/>
      </c>
      <c r="U116" s="381">
        <f ca="1">IF('２個別表'!$BH116&gt;0,'２個別表'!$BH116,0)</f>
        <v>0</v>
      </c>
      <c r="V116" s="220">
        <f ca="1">IF('２個別表'!$BJ116&lt;&gt;"",1,0)</f>
        <v>0</v>
      </c>
      <c r="W116" s="206">
        <f ca="1">IF(AND($Q116=1,$V116=1),'２個別表'!$CF116,0)</f>
        <v>0</v>
      </c>
      <c r="X116" s="219">
        <f t="shared" ca="1" si="31"/>
        <v>0</v>
      </c>
      <c r="Y116" s="220" t="str">
        <f ca="1">IF(1&lt;='２個別表'!$F116,'２個別表'!$BV116,"")</f>
        <v/>
      </c>
      <c r="Z116" s="220">
        <f ca="1">IF(1&lt;='２個別表'!$F116,'２個別表'!$CG116,0)</f>
        <v>0</v>
      </c>
      <c r="AA116" s="220">
        <f ca="1">IF(OR(0&lt;'２個別表'!$BZ116,0&lt;SUM('２個別表'!$CC116:$CD116)),1,0)</f>
        <v>1</v>
      </c>
      <c r="AB116" s="207">
        <f ca="1">IF(1&lt;='２個別表'!$F116,'２個別表'!$BX116,0)</f>
        <v>0</v>
      </c>
      <c r="AC116" s="207" t="str">
        <f ca="1">IF('２個別表'!$BX116&gt;0,IF(AND('２個別表'!$BV116=1,'２個別表'!$CG116="控除不可"),'２個別表'!$BX116,IF(AND('２個別表'!$BV116=1,'２個別表'!$CG116="80%控除対象"),ROUNDUP('２個別表'!$BX116*102/110,0),IF(AND('２個別表'!$BV116=1,'２個別表'!$CG116="全額控除"),ROUNDUP('２個別表'!$BX116*100/110,0),IF(OR('２個別表'!$BV116=2,'２個別表'!$BV116=3),'２個別表'!$BX116,'２個別表'!$BX116)))),"")</f>
        <v/>
      </c>
      <c r="AD116" s="221" t="str">
        <f ca="1">IF('２個別表'!$W116=1,3,IF(AND('２個別表'!$W116=2,AND(19&lt;='２個別表'!$AO116,'２個別表'!$AO116&lt;=23)),2,IF(AND('２個別表'!$W116=2,OR(AND(1&lt;='２個別表'!$AO116,'２個別表'!$AO116&lt;=18),AND(24&lt;='２個別表'!$AO116,'２個別表'!$AO116&lt;=25))),1,"判定不能")))</f>
        <v>判定不能</v>
      </c>
      <c r="AE116" s="228">
        <f t="shared" ca="1" si="37"/>
        <v>0</v>
      </c>
      <c r="AF116" s="204" t="str">
        <f t="shared" ca="1" si="54"/>
        <v/>
      </c>
      <c r="AG116" s="207" t="str">
        <f ca="1">IF(AND($AD116=1,$U116&gt;0,$V116=1),ROUNDDOWN($AC116*1/2-'２個別表'!$CF116*1/2,0),"")</f>
        <v/>
      </c>
      <c r="AH116" s="207" t="str">
        <f t="shared" ca="1" si="32"/>
        <v/>
      </c>
      <c r="AI116" s="230" t="str">
        <f ca="1">IF(AND($AD116=1,$Q116=1),IF($AB116&gt;0,'２個別表'!$BX116-'２個別表'!$BZ116-'２個別表'!$CF116-'２個別表'!$CC116-'２個別表'!$CD116-'２個別表'!$CE116,0),"")</f>
        <v/>
      </c>
      <c r="AJ116" s="222">
        <f t="shared" ca="1" si="38"/>
        <v>0</v>
      </c>
      <c r="AK116" s="218" t="str">
        <f ca="1">IF($AD116=1,IF('２個別表'!$AQ116=1,1,IF('２個別表'!AQ116="","",)),"")</f>
        <v/>
      </c>
      <c r="AL116" s="207" t="str">
        <f ca="1">IF($AJ116=1,IF($AK116=1,'２個別表'!BU116,""),"")</f>
        <v/>
      </c>
      <c r="AM116" s="204" t="str">
        <f t="shared" ca="1" si="39"/>
        <v/>
      </c>
      <c r="AN116" s="223" t="str">
        <f ca="1">IF($AJ116=1,IF($AK116=1,ROUNDDOWN('２個別表'!$BX116-'２個別表'!$BZ116-'２個別表'!$CC116-'２個別表'!$CD116-'２個別表'!$CE116-'２個別表'!$CF116,0),""),"")</f>
        <v/>
      </c>
      <c r="AO116" s="222">
        <f t="shared" ca="1" si="35"/>
        <v>0</v>
      </c>
      <c r="AP116" s="218">
        <f t="shared" ca="1" si="40"/>
        <v>0</v>
      </c>
      <c r="AQ116" s="218">
        <f t="shared" ca="1" si="41"/>
        <v>0</v>
      </c>
      <c r="AR116" s="213">
        <f ca="1">IF('２個別表'!$AC116=1,1,0)</f>
        <v>0</v>
      </c>
      <c r="AS116" s="204" t="str">
        <f t="shared" ca="1" si="42"/>
        <v/>
      </c>
      <c r="AT116" s="204" t="str">
        <f t="shared" ca="1" si="43"/>
        <v/>
      </c>
      <c r="AU116" s="230" t="str">
        <f ca="1">IF($AD116=1,IF($AQ116=1,ROUNDDOWN('２個別表'!$BX116-'２個別表'!$BZ116-'２個別表'!$CC116-'２個別表'!$CD116-'２個別表'!$CE116-'２個別表'!$CF116,0),""),"")</f>
        <v/>
      </c>
      <c r="AV116" s="391">
        <f t="shared" ca="1" si="44"/>
        <v>0</v>
      </c>
      <c r="AW116" s="401" t="str">
        <f t="shared" ca="1" si="45"/>
        <v>-</v>
      </c>
      <c r="AX116" s="228">
        <f ca="1">IF($AD116=2,IF('２個別表'!$BS116=1,1,0),0)</f>
        <v>0</v>
      </c>
      <c r="AY116" s="213" t="str">
        <f t="shared" ca="1" si="46"/>
        <v/>
      </c>
      <c r="AZ116" s="409" t="str">
        <f ca="1">IF(AND($AD116=2,$AX116=1),'２個別表'!$BX116-('２個別表'!$BZ116+'２個別表'!$CC116+'２個別表'!$CD116+'２個別表'!$CE116+'２個別表'!$CF116),"")</f>
        <v/>
      </c>
      <c r="BA116" s="228">
        <f ca="1">IF($AD116=2,IF('２個別表'!$BS116&lt;&gt;1,1,0),0)</f>
        <v>0</v>
      </c>
      <c r="BB116" s="404">
        <f t="shared" ca="1" si="47"/>
        <v>0</v>
      </c>
      <c r="BC116" s="207" t="str">
        <f ca="1">IF(AND($AD116=2,$BA116=1),'２個別表'!$BT116,"")</f>
        <v/>
      </c>
      <c r="BD116" s="207" t="str">
        <f t="shared" ca="1" si="48"/>
        <v/>
      </c>
      <c r="BE116" s="207" t="str">
        <f ca="1">IF(AND($AD116=2,$BA116=1),'２個別表'!$BW116-('２個別表'!$BZ116+'２個別表'!$CC116+'２個別表'!$CD116+'２個別表'!$CE116+'２個別表'!$CF116),"")</f>
        <v/>
      </c>
      <c r="BF116" s="207" t="str">
        <f ca="1">IF(AND($AD116=2,$BA116=1),'２個別表'!$CC116+'２個別表'!$CD116,"")</f>
        <v/>
      </c>
      <c r="BG116" s="406" t="str">
        <f ca="1">IF($BB116=1,IF(SUM('２個別表'!$BY116,'２個別表'!$CF116*0.5)&lt;='２個別表'!$BX116*0.5,"〇","×"),"")</f>
        <v/>
      </c>
      <c r="BH116" s="405">
        <f t="shared" ca="1" si="49"/>
        <v>0</v>
      </c>
      <c r="BI116" s="229" t="str">
        <f ca="1">IF($AD116=2,IF($AX116=1,IF('２個別表'!$AO116=23,"〇","×"),IF(OR('２個別表'!$AO116&lt;19,'２個別表'!$AO116&gt;23),"",IF($BH116&lt;='２個別表'!$BT116,"〇","×"))),"-")</f>
        <v>-</v>
      </c>
      <c r="BJ116" s="414" t="str">
        <f t="shared" ca="1" si="50"/>
        <v>-</v>
      </c>
      <c r="BK116" s="228">
        <f t="shared" ca="1" si="51"/>
        <v>0</v>
      </c>
      <c r="BL116" s="229" t="str">
        <f ca="1">IF($AD116=3,IF(1&lt;='２個別表'!$F116,IF('２個別表'!$W116=1,"〇","×"),""),"")</f>
        <v/>
      </c>
      <c r="BM116" s="209" t="str">
        <f ca="1">IF(AD116=3,IF(AND(OR('２個別表'!BF116="附帯施設",AND(1&lt;='２個別表'!AO116,'２個別表'!AO116&lt;=3)),'２個別表'!BM116&lt;&gt;"",'２個別表'!BN116&lt;&gt;""),1,IF(AND(OR('２個別表'!BF116="附帯施設",AND(1&lt;='２個別表'!AO116,'２個別表'!AO116&lt;=3)),OR('２個別表'!BM116="",'２個別表'!BN116="")),"×",0)),"")</f>
        <v/>
      </c>
      <c r="BN116" s="229" t="str">
        <f ca="1">IF($AD116=3,IF('２個別表'!$BX116&gt;=500000,"〇","×"),"")</f>
        <v/>
      </c>
      <c r="BO116" s="204" t="str">
        <f ca="1">IF(AD116=3,'２個別表'!BY116,"")</f>
        <v/>
      </c>
      <c r="BP116" s="204" t="str">
        <f ca="1">IF(AD116=3,IF(COUNTIF('２個別表'!$Z$11:'２個別表'!Z116,'２個別表'!Z116)=1,BO116,SUMIF('２個別表'!$Z$11:$Z$510,'２個別表'!Z116,$BO$11:$BO$239)),"")</f>
        <v/>
      </c>
      <c r="BQ116" s="213" t="str">
        <f t="shared" ca="1" si="33"/>
        <v/>
      </c>
      <c r="BR116" s="207" t="str">
        <f t="shared" ca="1" si="52"/>
        <v/>
      </c>
      <c r="BS116" s="483" t="str">
        <f ca="1">IF($AD116=3,'２個別表'!$BX116-('２個別表'!$BZ116+'２個別表'!$CC116+'２個別表'!$CD116+'２個別表'!$CE116+'２個別表'!$CF116),"")</f>
        <v/>
      </c>
      <c r="BT116" s="486">
        <f t="shared" ca="1" si="34"/>
        <v>0</v>
      </c>
      <c r="BU116" s="480" t="str">
        <f t="shared" ca="1" si="53"/>
        <v/>
      </c>
    </row>
    <row r="117" spans="1:73">
      <c r="A117" s="770" t="str">
        <f t="shared" ca="1" si="29"/>
        <v>石川県</v>
      </c>
      <c r="B117" s="773">
        <f ca="1">'２個別表'!Q117</f>
        <v>107</v>
      </c>
      <c r="C117" s="774" t="str">
        <f>'２個別表'!$R117</f>
        <v>石川県</v>
      </c>
      <c r="D117" s="774" t="str">
        <f ca="1">'２個別表'!$S117</f>
        <v/>
      </c>
      <c r="E117" s="774" t="str">
        <f ca="1">'２個別表'!$T117</f>
        <v/>
      </c>
      <c r="F117" s="719" t="str">
        <f ca="1">'２個別表'!$W117</f>
        <v/>
      </c>
      <c r="G117" s="719" t="str">
        <f ca="1">IF($F117=1,IF(SUMIF('（様式１号）１総括表'!$B$16:$B$25,A117,'（様式１号）１総括表'!$A$16:$A$25)&gt;0,"〇","✕"),"-")</f>
        <v>-</v>
      </c>
      <c r="H117" s="716" t="str">
        <f ca="1">IF('２個別表'!$Y117=1,IF('２個別表'!$AC117=1,"〇","×"),IF(AND(2&lt;='２個別表'!$AC117,'２個別表'!$AC117&lt;=5),"〇","×"))</f>
        <v>×</v>
      </c>
      <c r="I117" s="716" t="str">
        <f t="shared" ca="1" si="30"/>
        <v>×</v>
      </c>
      <c r="J117" s="207" t="str">
        <f ca="1">'２個別表'!$Z117</f>
        <v/>
      </c>
      <c r="K117" s="207">
        <f ca="1">'２個別表'!$AK117</f>
        <v>0</v>
      </c>
      <c r="L117" s="207" t="str">
        <f ca="1">IF('２個別表'!$AL117=1,1,"")</f>
        <v/>
      </c>
      <c r="M117" s="207" t="str">
        <f ca="1">IF('２個別表'!$AL117="","",IF('２個別表'!$AL117=1,IF(OR('２個別表'!$AM117=1,'２個別表'!$AN117=1),"〇","×")))</f>
        <v/>
      </c>
      <c r="N117" s="204" t="str">
        <f ca="1">'２個別表'!AT117</f>
        <v/>
      </c>
      <c r="O117" s="220" t="str">
        <f ca="1">IF(1&lt;='２個別表'!$F117,IF(AND(1&lt;='２個別表'!$AO117,'２個別表'!$AO117&lt;=3),1,0),"")</f>
        <v/>
      </c>
      <c r="P117" s="229">
        <f ca="1">IF($O117=1,IF(AND('２個別表'!$BF117&lt;&gt;"",AND('２個別表'!$BI117&lt;&gt;1,'２個別表'!$BJ117)),0,1),0)</f>
        <v>0</v>
      </c>
      <c r="Q117" s="220">
        <f ca="1">IF('２個別表'!$BF117&lt;&gt;"",1,0)</f>
        <v>0</v>
      </c>
      <c r="R117" s="220" t="str">
        <f ca="1">IF($Q117=1,IF('２個別表'!$BI117=1,1,0),"")</f>
        <v/>
      </c>
      <c r="S117" s="220" t="str">
        <f ca="1">IF($R117=1,IF('２個別表'!$BJ117&lt;&gt;"","〇","×"),"")</f>
        <v/>
      </c>
      <c r="T117" s="220" t="str">
        <f t="shared" ca="1" si="36"/>
        <v/>
      </c>
      <c r="U117" s="381">
        <f ca="1">IF('２個別表'!$BH117&gt;0,'２個別表'!$BH117,0)</f>
        <v>0</v>
      </c>
      <c r="V117" s="220">
        <f ca="1">IF('２個別表'!$BJ117&lt;&gt;"",1,0)</f>
        <v>0</v>
      </c>
      <c r="W117" s="206">
        <f ca="1">IF(AND($Q117=1,$V117=1),'２個別表'!$CF117,0)</f>
        <v>0</v>
      </c>
      <c r="X117" s="219">
        <f t="shared" ca="1" si="31"/>
        <v>0</v>
      </c>
      <c r="Y117" s="220" t="str">
        <f ca="1">IF(1&lt;='２個別表'!$F117,'２個別表'!$BV117,"")</f>
        <v/>
      </c>
      <c r="Z117" s="220">
        <f ca="1">IF(1&lt;='２個別表'!$F117,'２個別表'!$CG117,0)</f>
        <v>0</v>
      </c>
      <c r="AA117" s="220">
        <f ca="1">IF(OR(0&lt;'２個別表'!$BZ117,0&lt;SUM('２個別表'!$CC117:$CD117)),1,0)</f>
        <v>1</v>
      </c>
      <c r="AB117" s="207">
        <f ca="1">IF(1&lt;='２個別表'!$F117,'２個別表'!$BX117,0)</f>
        <v>0</v>
      </c>
      <c r="AC117" s="207" t="str">
        <f ca="1">IF('２個別表'!$BX117&gt;0,IF(AND('２個別表'!$BV117=1,'２個別表'!$CG117="控除不可"),'２個別表'!$BX117,IF(AND('２個別表'!$BV117=1,'２個別表'!$CG117="80%控除対象"),ROUNDUP('２個別表'!$BX117*102/110,0),IF(AND('２個別表'!$BV117=1,'２個別表'!$CG117="全額控除"),ROUNDUP('２個別表'!$BX117*100/110,0),IF(OR('２個別表'!$BV117=2,'２個別表'!$BV117=3),'２個別表'!$BX117,'２個別表'!$BX117)))),"")</f>
        <v/>
      </c>
      <c r="AD117" s="221" t="str">
        <f ca="1">IF('２個別表'!$W117=1,3,IF(AND('２個別表'!$W117=2,AND(19&lt;='２個別表'!$AO117,'２個別表'!$AO117&lt;=23)),2,IF(AND('２個別表'!$W117=2,OR(AND(1&lt;='２個別表'!$AO117,'２個別表'!$AO117&lt;=18),AND(24&lt;='２個別表'!$AO117,'２個別表'!$AO117&lt;=25))),1,"判定不能")))</f>
        <v>判定不能</v>
      </c>
      <c r="AE117" s="228">
        <f t="shared" ca="1" si="37"/>
        <v>0</v>
      </c>
      <c r="AF117" s="204" t="str">
        <f t="shared" ca="1" si="54"/>
        <v/>
      </c>
      <c r="AG117" s="207" t="str">
        <f ca="1">IF(AND($AD117=1,$U117&gt;0,$V117=1),ROUNDDOWN($AC117*1/2-'２個別表'!$CF117*1/2,0),"")</f>
        <v/>
      </c>
      <c r="AH117" s="207" t="str">
        <f t="shared" ca="1" si="32"/>
        <v/>
      </c>
      <c r="AI117" s="230" t="str">
        <f ca="1">IF(AND($AD117=1,$Q117=1),IF($AB117&gt;0,'２個別表'!$BX117-'２個別表'!$BZ117-'２個別表'!$CF117-'２個別表'!$CC117-'２個別表'!$CD117-'２個別表'!$CE117,0),"")</f>
        <v/>
      </c>
      <c r="AJ117" s="222">
        <f t="shared" ca="1" si="38"/>
        <v>0</v>
      </c>
      <c r="AK117" s="218" t="str">
        <f ca="1">IF($AD117=1,IF('２個別表'!$AQ117=1,1,IF('２個別表'!AQ117="","",)),"")</f>
        <v/>
      </c>
      <c r="AL117" s="207" t="str">
        <f ca="1">IF($AJ117=1,IF($AK117=1,'２個別表'!BU117,""),"")</f>
        <v/>
      </c>
      <c r="AM117" s="204" t="str">
        <f t="shared" ca="1" si="39"/>
        <v/>
      </c>
      <c r="AN117" s="223" t="str">
        <f ca="1">IF($AJ117=1,IF($AK117=1,ROUNDDOWN('２個別表'!$BX117-'２個別表'!$BZ117-'２個別表'!$CC117-'２個別表'!$CD117-'２個別表'!$CE117-'２個別表'!$CF117,0),""),"")</f>
        <v/>
      </c>
      <c r="AO117" s="222">
        <f t="shared" ca="1" si="35"/>
        <v>0</v>
      </c>
      <c r="AP117" s="218">
        <f t="shared" ca="1" si="40"/>
        <v>0</v>
      </c>
      <c r="AQ117" s="218">
        <f t="shared" ca="1" si="41"/>
        <v>0</v>
      </c>
      <c r="AR117" s="213">
        <f ca="1">IF('２個別表'!$AC117=1,1,0)</f>
        <v>0</v>
      </c>
      <c r="AS117" s="204" t="str">
        <f t="shared" ca="1" si="42"/>
        <v/>
      </c>
      <c r="AT117" s="204" t="str">
        <f t="shared" ca="1" si="43"/>
        <v/>
      </c>
      <c r="AU117" s="230" t="str">
        <f ca="1">IF($AD117=1,IF($AQ117=1,ROUNDDOWN('２個別表'!$BX117-'２個別表'!$BZ117-'２個別表'!$CC117-'２個別表'!$CD117-'２個別表'!$CE117-'２個別表'!$CF117,0),""),"")</f>
        <v/>
      </c>
      <c r="AV117" s="391">
        <f t="shared" ca="1" si="44"/>
        <v>0</v>
      </c>
      <c r="AW117" s="401" t="str">
        <f t="shared" ca="1" si="45"/>
        <v>-</v>
      </c>
      <c r="AX117" s="228">
        <f ca="1">IF($AD117=2,IF('２個別表'!$BS117=1,1,0),0)</f>
        <v>0</v>
      </c>
      <c r="AY117" s="213" t="str">
        <f t="shared" ca="1" si="46"/>
        <v/>
      </c>
      <c r="AZ117" s="409" t="str">
        <f ca="1">IF(AND($AD117=2,$AX117=1),'２個別表'!$BX117-('２個別表'!$BZ117+'２個別表'!$CC117+'２個別表'!$CD117+'２個別表'!$CE117+'２個別表'!$CF117),"")</f>
        <v/>
      </c>
      <c r="BA117" s="228">
        <f ca="1">IF($AD117=2,IF('２個別表'!$BS117&lt;&gt;1,1,0),0)</f>
        <v>0</v>
      </c>
      <c r="BB117" s="404">
        <f t="shared" ca="1" si="47"/>
        <v>0</v>
      </c>
      <c r="BC117" s="207" t="str">
        <f ca="1">IF(AND($AD117=2,$BA117=1),'２個別表'!$BT117,"")</f>
        <v/>
      </c>
      <c r="BD117" s="207" t="str">
        <f t="shared" ca="1" si="48"/>
        <v/>
      </c>
      <c r="BE117" s="207" t="str">
        <f ca="1">IF(AND($AD117=2,$BA117=1),'２個別表'!$BW117-('２個別表'!$BZ117+'２個別表'!$CC117+'２個別表'!$CD117+'２個別表'!$CE117+'２個別表'!$CF117),"")</f>
        <v/>
      </c>
      <c r="BF117" s="207" t="str">
        <f ca="1">IF(AND($AD117=2,$BA117=1),'２個別表'!$CC117+'２個別表'!$CD117,"")</f>
        <v/>
      </c>
      <c r="BG117" s="406" t="str">
        <f ca="1">IF($BB117=1,IF(SUM('２個別表'!$BY117,'２個別表'!$CF117*0.5)&lt;='２個別表'!$BX117*0.5,"〇","×"),"")</f>
        <v/>
      </c>
      <c r="BH117" s="405">
        <f t="shared" ca="1" si="49"/>
        <v>0</v>
      </c>
      <c r="BI117" s="229" t="str">
        <f ca="1">IF($AD117=2,IF($AX117=1,IF('２個別表'!$AO117=23,"〇","×"),IF(OR('２個別表'!$AO117&lt;19,'２個別表'!$AO117&gt;23),"",IF($BH117&lt;='２個別表'!$BT117,"〇","×"))),"-")</f>
        <v>-</v>
      </c>
      <c r="BJ117" s="414" t="str">
        <f t="shared" ca="1" si="50"/>
        <v>-</v>
      </c>
      <c r="BK117" s="228">
        <f t="shared" ca="1" si="51"/>
        <v>0</v>
      </c>
      <c r="BL117" s="229" t="str">
        <f ca="1">IF($AD117=3,IF(1&lt;='２個別表'!$F117,IF('２個別表'!$W117=1,"〇","×"),""),"")</f>
        <v/>
      </c>
      <c r="BM117" s="209" t="str">
        <f ca="1">IF(AD117=3,IF(AND(OR('２個別表'!BF117="附帯施設",AND(1&lt;='２個別表'!AO117,'２個別表'!AO117&lt;=3)),'２個別表'!BM117&lt;&gt;"",'２個別表'!BN117&lt;&gt;""),1,IF(AND(OR('２個別表'!BF117="附帯施設",AND(1&lt;='２個別表'!AO117,'２個別表'!AO117&lt;=3)),OR('２個別表'!BM117="",'２個別表'!BN117="")),"×",0)),"")</f>
        <v/>
      </c>
      <c r="BN117" s="229" t="str">
        <f ca="1">IF($AD117=3,IF('２個別表'!$BX117&gt;=500000,"〇","×"),"")</f>
        <v/>
      </c>
      <c r="BO117" s="204" t="str">
        <f ca="1">IF(AD117=3,'２個別表'!BY117,"")</f>
        <v/>
      </c>
      <c r="BP117" s="204" t="str">
        <f ca="1">IF(AD117=3,IF(COUNTIF('２個別表'!$Z$11:'２個別表'!Z117,'２個別表'!Z117)=1,BO117,SUMIF('２個別表'!$Z$11:$Z$510,'２個別表'!Z117,$BO$11:$BO$239)),"")</f>
        <v/>
      </c>
      <c r="BQ117" s="213" t="str">
        <f t="shared" ca="1" si="33"/>
        <v/>
      </c>
      <c r="BR117" s="207" t="str">
        <f t="shared" ca="1" si="52"/>
        <v/>
      </c>
      <c r="BS117" s="483" t="str">
        <f ca="1">IF($AD117=3,'２個別表'!$BX117-('２個別表'!$BZ117+'２個別表'!$CC117+'２個別表'!$CD117+'２個別表'!$CE117+'２個別表'!$CF117),"")</f>
        <v/>
      </c>
      <c r="BT117" s="486">
        <f t="shared" ca="1" si="34"/>
        <v>0</v>
      </c>
      <c r="BU117" s="480" t="str">
        <f t="shared" ca="1" si="53"/>
        <v/>
      </c>
    </row>
    <row r="118" spans="1:73">
      <c r="A118" s="770" t="str">
        <f t="shared" ca="1" si="29"/>
        <v>石川県</v>
      </c>
      <c r="B118" s="773">
        <f ca="1">'２個別表'!Q118</f>
        <v>108</v>
      </c>
      <c r="C118" s="774" t="str">
        <f>'２個別表'!$R118</f>
        <v>石川県</v>
      </c>
      <c r="D118" s="774" t="str">
        <f ca="1">'２個別表'!$S118</f>
        <v/>
      </c>
      <c r="E118" s="774" t="str">
        <f ca="1">'２個別表'!$T118</f>
        <v/>
      </c>
      <c r="F118" s="719" t="str">
        <f ca="1">'２個別表'!$W118</f>
        <v/>
      </c>
      <c r="G118" s="719" t="str">
        <f ca="1">IF($F118=1,IF(SUMIF('（様式１号）１総括表'!$B$16:$B$25,A118,'（様式１号）１総括表'!$A$16:$A$25)&gt;0,"〇","✕"),"-")</f>
        <v>-</v>
      </c>
      <c r="H118" s="716" t="str">
        <f ca="1">IF('２個別表'!$Y118=1,IF('２個別表'!$AC118=1,"〇","×"),IF(AND(2&lt;='２個別表'!$AC118,'２個別表'!$AC118&lt;=5),"〇","×"))</f>
        <v>×</v>
      </c>
      <c r="I118" s="716" t="str">
        <f t="shared" ca="1" si="30"/>
        <v>×</v>
      </c>
      <c r="J118" s="207" t="str">
        <f ca="1">'２個別表'!$Z118</f>
        <v/>
      </c>
      <c r="K118" s="207">
        <f ca="1">'２個別表'!$AK118</f>
        <v>0</v>
      </c>
      <c r="L118" s="207" t="str">
        <f ca="1">IF('２個別表'!$AL118=1,1,"")</f>
        <v/>
      </c>
      <c r="M118" s="207" t="str">
        <f ca="1">IF('２個別表'!$AL118="","",IF('２個別表'!$AL118=1,IF(OR('２個別表'!$AM118=1,'２個別表'!$AN118=1),"〇","×")))</f>
        <v/>
      </c>
      <c r="N118" s="204" t="str">
        <f ca="1">'２個別表'!AT118</f>
        <v/>
      </c>
      <c r="O118" s="220" t="str">
        <f ca="1">IF(1&lt;='２個別表'!$F118,IF(AND(1&lt;='２個別表'!$AO118,'２個別表'!$AO118&lt;=3),1,0),"")</f>
        <v/>
      </c>
      <c r="P118" s="229">
        <f ca="1">IF($O118=1,IF(AND('２個別表'!$BF118&lt;&gt;"",AND('２個別表'!$BI118&lt;&gt;1,'２個別表'!$BJ118)),0,1),0)</f>
        <v>0</v>
      </c>
      <c r="Q118" s="220">
        <f ca="1">IF('２個別表'!$BF118&lt;&gt;"",1,0)</f>
        <v>0</v>
      </c>
      <c r="R118" s="220" t="str">
        <f ca="1">IF($Q118=1,IF('２個別表'!$BI118=1,1,0),"")</f>
        <v/>
      </c>
      <c r="S118" s="220" t="str">
        <f ca="1">IF($R118=1,IF('２個別表'!$BJ118&lt;&gt;"","〇","×"),"")</f>
        <v/>
      </c>
      <c r="T118" s="220" t="str">
        <f t="shared" ca="1" si="36"/>
        <v/>
      </c>
      <c r="U118" s="381">
        <f ca="1">IF('２個別表'!$BH118&gt;0,'２個別表'!$BH118,0)</f>
        <v>0</v>
      </c>
      <c r="V118" s="220">
        <f ca="1">IF('２個別表'!$BJ118&lt;&gt;"",1,0)</f>
        <v>0</v>
      </c>
      <c r="W118" s="206">
        <f ca="1">IF(AND($Q118=1,$V118=1),'２個別表'!$CF118,0)</f>
        <v>0</v>
      </c>
      <c r="X118" s="219">
        <f t="shared" ca="1" si="31"/>
        <v>0</v>
      </c>
      <c r="Y118" s="220" t="str">
        <f ca="1">IF(1&lt;='２個別表'!$F118,'２個別表'!$BV118,"")</f>
        <v/>
      </c>
      <c r="Z118" s="220">
        <f ca="1">IF(1&lt;='２個別表'!$F118,'２個別表'!$CG118,0)</f>
        <v>0</v>
      </c>
      <c r="AA118" s="220">
        <f ca="1">IF(OR(0&lt;'２個別表'!$BZ118,0&lt;SUM('２個別表'!$CC118:$CD118)),1,0)</f>
        <v>1</v>
      </c>
      <c r="AB118" s="207">
        <f ca="1">IF(1&lt;='２個別表'!$F118,'２個別表'!$BX118,0)</f>
        <v>0</v>
      </c>
      <c r="AC118" s="207" t="str">
        <f ca="1">IF('２個別表'!$BX118&gt;0,IF(AND('２個別表'!$BV118=1,'２個別表'!$CG118="控除不可"),'２個別表'!$BX118,IF(AND('２個別表'!$BV118=1,'２個別表'!$CG118="80%控除対象"),ROUNDUP('２個別表'!$BX118*102/110,0),IF(AND('２個別表'!$BV118=1,'２個別表'!$CG118="全額控除"),ROUNDUP('２個別表'!$BX118*100/110,0),IF(OR('２個別表'!$BV118=2,'２個別表'!$BV118=3),'２個別表'!$BX118,'２個別表'!$BX118)))),"")</f>
        <v/>
      </c>
      <c r="AD118" s="221" t="str">
        <f ca="1">IF('２個別表'!$W118=1,3,IF(AND('２個別表'!$W118=2,AND(19&lt;='２個別表'!$AO118,'２個別表'!$AO118&lt;=23)),2,IF(AND('２個別表'!$W118=2,OR(AND(1&lt;='２個別表'!$AO118,'２個別表'!$AO118&lt;=18),AND(24&lt;='２個別表'!$AO118,'２個別表'!$AO118&lt;=25))),1,"判定不能")))</f>
        <v>判定不能</v>
      </c>
      <c r="AE118" s="228">
        <f t="shared" ca="1" si="37"/>
        <v>0</v>
      </c>
      <c r="AF118" s="204" t="str">
        <f t="shared" ca="1" si="54"/>
        <v/>
      </c>
      <c r="AG118" s="207" t="str">
        <f ca="1">IF(AND($AD118=1,$U118&gt;0,$V118=1),ROUNDDOWN($AC118*1/2-'２個別表'!$CF118*1/2,0),"")</f>
        <v/>
      </c>
      <c r="AH118" s="207" t="str">
        <f t="shared" ca="1" si="32"/>
        <v/>
      </c>
      <c r="AI118" s="230" t="str">
        <f ca="1">IF(AND($AD118=1,$Q118=1),IF($AB118&gt;0,'２個別表'!$BX118-'２個別表'!$BZ118-'２個別表'!$CF118-'２個別表'!$CC118-'２個別表'!$CD118-'２個別表'!$CE118,0),"")</f>
        <v/>
      </c>
      <c r="AJ118" s="222">
        <f t="shared" ca="1" si="38"/>
        <v>0</v>
      </c>
      <c r="AK118" s="218" t="str">
        <f ca="1">IF($AD118=1,IF('２個別表'!$AQ118=1,1,IF('２個別表'!AQ118="","",)),"")</f>
        <v/>
      </c>
      <c r="AL118" s="207" t="str">
        <f ca="1">IF($AJ118=1,IF($AK118=1,'２個別表'!BU118,""),"")</f>
        <v/>
      </c>
      <c r="AM118" s="204" t="str">
        <f t="shared" ca="1" si="39"/>
        <v/>
      </c>
      <c r="AN118" s="223" t="str">
        <f ca="1">IF($AJ118=1,IF($AK118=1,ROUNDDOWN('２個別表'!$BX118-'２個別表'!$BZ118-'２個別表'!$CC118-'２個別表'!$CD118-'２個別表'!$CE118-'２個別表'!$CF118,0),""),"")</f>
        <v/>
      </c>
      <c r="AO118" s="222">
        <f t="shared" ca="1" si="35"/>
        <v>0</v>
      </c>
      <c r="AP118" s="218">
        <f t="shared" ca="1" si="40"/>
        <v>0</v>
      </c>
      <c r="AQ118" s="218">
        <f t="shared" ca="1" si="41"/>
        <v>0</v>
      </c>
      <c r="AR118" s="213">
        <f ca="1">IF('２個別表'!$AC118=1,1,0)</f>
        <v>0</v>
      </c>
      <c r="AS118" s="204" t="str">
        <f t="shared" ca="1" si="42"/>
        <v/>
      </c>
      <c r="AT118" s="204" t="str">
        <f t="shared" ca="1" si="43"/>
        <v/>
      </c>
      <c r="AU118" s="230" t="str">
        <f ca="1">IF($AD118=1,IF($AQ118=1,ROUNDDOWN('２個別表'!$BX118-'２個別表'!$BZ118-'２個別表'!$CC118-'２個別表'!$CD118-'２個別表'!$CE118-'２個別表'!$CF118,0),""),"")</f>
        <v/>
      </c>
      <c r="AV118" s="391">
        <f t="shared" ca="1" si="44"/>
        <v>0</v>
      </c>
      <c r="AW118" s="401" t="str">
        <f t="shared" ca="1" si="45"/>
        <v>-</v>
      </c>
      <c r="AX118" s="228">
        <f ca="1">IF($AD118=2,IF('２個別表'!$BS118=1,1,0),0)</f>
        <v>0</v>
      </c>
      <c r="AY118" s="213" t="str">
        <f t="shared" ca="1" si="46"/>
        <v/>
      </c>
      <c r="AZ118" s="409" t="str">
        <f ca="1">IF(AND($AD118=2,$AX118=1),'２個別表'!$BX118-('２個別表'!$BZ118+'２個別表'!$CC118+'２個別表'!$CD118+'２個別表'!$CE118+'２個別表'!$CF118),"")</f>
        <v/>
      </c>
      <c r="BA118" s="228">
        <f ca="1">IF($AD118=2,IF('２個別表'!$BS118&lt;&gt;1,1,0),0)</f>
        <v>0</v>
      </c>
      <c r="BB118" s="404">
        <f t="shared" ca="1" si="47"/>
        <v>0</v>
      </c>
      <c r="BC118" s="207" t="str">
        <f ca="1">IF(AND($AD118=2,$BA118=1),'２個別表'!$BT118,"")</f>
        <v/>
      </c>
      <c r="BD118" s="207" t="str">
        <f t="shared" ca="1" si="48"/>
        <v/>
      </c>
      <c r="BE118" s="207" t="str">
        <f ca="1">IF(AND($AD118=2,$BA118=1),'２個別表'!$BW118-('２個別表'!$BZ118+'２個別表'!$CC118+'２個別表'!$CD118+'２個別表'!$CE118+'２個別表'!$CF118),"")</f>
        <v/>
      </c>
      <c r="BF118" s="207" t="str">
        <f ca="1">IF(AND($AD118=2,$BA118=1),'２個別表'!$CC118+'２個別表'!$CD118,"")</f>
        <v/>
      </c>
      <c r="BG118" s="406" t="str">
        <f ca="1">IF($BB118=1,IF(SUM('２個別表'!$BY118,'２個別表'!$CF118*0.5)&lt;='２個別表'!$BX118*0.5,"〇","×"),"")</f>
        <v/>
      </c>
      <c r="BH118" s="405">
        <f t="shared" ca="1" si="49"/>
        <v>0</v>
      </c>
      <c r="BI118" s="229" t="str">
        <f ca="1">IF($AD118=2,IF($AX118=1,IF('２個別表'!$AO118=23,"〇","×"),IF(OR('２個別表'!$AO118&lt;19,'２個別表'!$AO118&gt;23),"",IF($BH118&lt;='２個別表'!$BT118,"〇","×"))),"-")</f>
        <v>-</v>
      </c>
      <c r="BJ118" s="414" t="str">
        <f t="shared" ca="1" si="50"/>
        <v>-</v>
      </c>
      <c r="BK118" s="228">
        <f t="shared" ca="1" si="51"/>
        <v>0</v>
      </c>
      <c r="BL118" s="229" t="str">
        <f ca="1">IF($AD118=3,IF(1&lt;='２個別表'!$F118,IF('２個別表'!$W118=1,"〇","×"),""),"")</f>
        <v/>
      </c>
      <c r="BM118" s="209" t="str">
        <f ca="1">IF(AD118=3,IF(AND(OR('２個別表'!BF118="附帯施設",AND(1&lt;='２個別表'!AO118,'２個別表'!AO118&lt;=3)),'２個別表'!BM118&lt;&gt;"",'２個別表'!BN118&lt;&gt;""),1,IF(AND(OR('２個別表'!BF118="附帯施設",AND(1&lt;='２個別表'!AO118,'２個別表'!AO118&lt;=3)),OR('２個別表'!BM118="",'２個別表'!BN118="")),"×",0)),"")</f>
        <v/>
      </c>
      <c r="BN118" s="229" t="str">
        <f ca="1">IF($AD118=3,IF('２個別表'!$BX118&gt;=500000,"〇","×"),"")</f>
        <v/>
      </c>
      <c r="BO118" s="204" t="str">
        <f ca="1">IF(AD118=3,'２個別表'!BY118,"")</f>
        <v/>
      </c>
      <c r="BP118" s="204" t="str">
        <f ca="1">IF(AD118=3,IF(COUNTIF('２個別表'!$Z$11:'２個別表'!Z118,'２個別表'!Z118)=1,BO118,SUMIF('２個別表'!$Z$11:$Z$510,'２個別表'!Z118,$BO$11:$BO$239)),"")</f>
        <v/>
      </c>
      <c r="BQ118" s="213" t="str">
        <f t="shared" ca="1" si="33"/>
        <v/>
      </c>
      <c r="BR118" s="207" t="str">
        <f t="shared" ca="1" si="52"/>
        <v/>
      </c>
      <c r="BS118" s="483" t="str">
        <f ca="1">IF($AD118=3,'２個別表'!$BX118-('２個別表'!$BZ118+'２個別表'!$CC118+'２個別表'!$CD118+'２個別表'!$CE118+'２個別表'!$CF118),"")</f>
        <v/>
      </c>
      <c r="BT118" s="486">
        <f t="shared" ca="1" si="34"/>
        <v>0</v>
      </c>
      <c r="BU118" s="480" t="str">
        <f t="shared" ca="1" si="53"/>
        <v/>
      </c>
    </row>
    <row r="119" spans="1:73">
      <c r="A119" s="770" t="str">
        <f t="shared" ca="1" si="29"/>
        <v>石川県</v>
      </c>
      <c r="B119" s="773">
        <f ca="1">'２個別表'!Q119</f>
        <v>109</v>
      </c>
      <c r="C119" s="774" t="str">
        <f>'２個別表'!$R119</f>
        <v>石川県</v>
      </c>
      <c r="D119" s="774" t="str">
        <f ca="1">'２個別表'!$S119</f>
        <v/>
      </c>
      <c r="E119" s="774" t="str">
        <f ca="1">'２個別表'!$T119</f>
        <v/>
      </c>
      <c r="F119" s="719" t="str">
        <f ca="1">'２個別表'!$W119</f>
        <v/>
      </c>
      <c r="G119" s="719" t="str">
        <f ca="1">IF($F119=1,IF(SUMIF('（様式１号）１総括表'!$B$16:$B$25,A119,'（様式１号）１総括表'!$A$16:$A$25)&gt;0,"〇","✕"),"-")</f>
        <v>-</v>
      </c>
      <c r="H119" s="716" t="str">
        <f ca="1">IF('２個別表'!$Y119=1,IF('２個別表'!$AC119=1,"〇","×"),IF(AND(2&lt;='２個別表'!$AC119,'２個別表'!$AC119&lt;=5),"〇","×"))</f>
        <v>×</v>
      </c>
      <c r="I119" s="716" t="str">
        <f t="shared" ca="1" si="30"/>
        <v>×</v>
      </c>
      <c r="J119" s="207" t="str">
        <f ca="1">'２個別表'!$Z119</f>
        <v/>
      </c>
      <c r="K119" s="207">
        <f ca="1">'２個別表'!$AK119</f>
        <v>0</v>
      </c>
      <c r="L119" s="207" t="str">
        <f ca="1">IF('２個別表'!$AL119=1,1,"")</f>
        <v/>
      </c>
      <c r="M119" s="207" t="str">
        <f ca="1">IF('２個別表'!$AL119="","",IF('２個別表'!$AL119=1,IF(OR('２個別表'!$AM119=1,'２個別表'!$AN119=1),"〇","×")))</f>
        <v/>
      </c>
      <c r="N119" s="204" t="str">
        <f ca="1">'２個別表'!AT119</f>
        <v/>
      </c>
      <c r="O119" s="220" t="str">
        <f ca="1">IF(1&lt;='２個別表'!$F119,IF(AND(1&lt;='２個別表'!$AO119,'２個別表'!$AO119&lt;=3),1,0),"")</f>
        <v/>
      </c>
      <c r="P119" s="229">
        <f ca="1">IF($O119=1,IF(AND('２個別表'!$BF119&lt;&gt;"",AND('２個別表'!$BI119&lt;&gt;1,'２個別表'!$BJ119)),0,1),0)</f>
        <v>0</v>
      </c>
      <c r="Q119" s="220">
        <f ca="1">IF('２個別表'!$BF119&lt;&gt;"",1,0)</f>
        <v>0</v>
      </c>
      <c r="R119" s="220" t="str">
        <f ca="1">IF($Q119=1,IF('２個別表'!$BI119=1,1,0),"")</f>
        <v/>
      </c>
      <c r="S119" s="220" t="str">
        <f ca="1">IF($R119=1,IF('２個別表'!$BJ119&lt;&gt;"","〇","×"),"")</f>
        <v/>
      </c>
      <c r="T119" s="220" t="str">
        <f t="shared" ca="1" si="36"/>
        <v/>
      </c>
      <c r="U119" s="381">
        <f ca="1">IF('２個別表'!$BH119&gt;0,'２個別表'!$BH119,0)</f>
        <v>0</v>
      </c>
      <c r="V119" s="220">
        <f ca="1">IF('２個別表'!$BJ119&lt;&gt;"",1,0)</f>
        <v>0</v>
      </c>
      <c r="W119" s="206">
        <f ca="1">IF(AND($Q119=1,$V119=1),'２個別表'!$CF119,0)</f>
        <v>0</v>
      </c>
      <c r="X119" s="219">
        <f t="shared" ca="1" si="31"/>
        <v>0</v>
      </c>
      <c r="Y119" s="220" t="str">
        <f ca="1">IF(1&lt;='２個別表'!$F119,'２個別表'!$BV119,"")</f>
        <v/>
      </c>
      <c r="Z119" s="220">
        <f ca="1">IF(1&lt;='２個別表'!$F119,'２個別表'!$CG119,0)</f>
        <v>0</v>
      </c>
      <c r="AA119" s="220">
        <f ca="1">IF(OR(0&lt;'２個別表'!$BZ119,0&lt;SUM('２個別表'!$CC119:$CD119)),1,0)</f>
        <v>1</v>
      </c>
      <c r="AB119" s="207">
        <f ca="1">IF(1&lt;='２個別表'!$F119,'２個別表'!$BX119,0)</f>
        <v>0</v>
      </c>
      <c r="AC119" s="207" t="str">
        <f ca="1">IF('２個別表'!$BX119&gt;0,IF(AND('２個別表'!$BV119=1,'２個別表'!$CG119="控除不可"),'２個別表'!$BX119,IF(AND('２個別表'!$BV119=1,'２個別表'!$CG119="80%控除対象"),ROUNDUP('２個別表'!$BX119*102/110,0),IF(AND('２個別表'!$BV119=1,'２個別表'!$CG119="全額控除"),ROUNDUP('２個別表'!$BX119*100/110,0),IF(OR('２個別表'!$BV119=2,'２個別表'!$BV119=3),'２個別表'!$BX119,'２個別表'!$BX119)))),"")</f>
        <v/>
      </c>
      <c r="AD119" s="221" t="str">
        <f ca="1">IF('２個別表'!$W119=1,3,IF(AND('２個別表'!$W119=2,AND(19&lt;='２個別表'!$AO119,'２個別表'!$AO119&lt;=23)),2,IF(AND('２個別表'!$W119=2,OR(AND(1&lt;='２個別表'!$AO119,'２個別表'!$AO119&lt;=18),AND(24&lt;='２個別表'!$AO119,'２個別表'!$AO119&lt;=25))),1,"判定不能")))</f>
        <v>判定不能</v>
      </c>
      <c r="AE119" s="228">
        <f t="shared" ca="1" si="37"/>
        <v>0</v>
      </c>
      <c r="AF119" s="204" t="str">
        <f t="shared" ca="1" si="54"/>
        <v/>
      </c>
      <c r="AG119" s="207" t="str">
        <f ca="1">IF(AND($AD119=1,$U119&gt;0,$V119=1),ROUNDDOWN($AC119*1/2-'２個別表'!$CF119*1/2,0),"")</f>
        <v/>
      </c>
      <c r="AH119" s="207" t="str">
        <f t="shared" ca="1" si="32"/>
        <v/>
      </c>
      <c r="AI119" s="230" t="str">
        <f ca="1">IF(AND($AD119=1,$Q119=1),IF($AB119&gt;0,'２個別表'!$BX119-'２個別表'!$BZ119-'２個別表'!$CF119-'２個別表'!$CC119-'２個別表'!$CD119-'２個別表'!$CE119,0),"")</f>
        <v/>
      </c>
      <c r="AJ119" s="222">
        <f t="shared" ca="1" si="38"/>
        <v>0</v>
      </c>
      <c r="AK119" s="218" t="str">
        <f ca="1">IF($AD119=1,IF('２個別表'!$AQ119=1,1,IF('２個別表'!AQ119="","",)),"")</f>
        <v/>
      </c>
      <c r="AL119" s="207" t="str">
        <f ca="1">IF($AJ119=1,IF($AK119=1,'２個別表'!BU119,""),"")</f>
        <v/>
      </c>
      <c r="AM119" s="204" t="str">
        <f t="shared" ca="1" si="39"/>
        <v/>
      </c>
      <c r="AN119" s="223" t="str">
        <f ca="1">IF($AJ119=1,IF($AK119=1,ROUNDDOWN('２個別表'!$BX119-'２個別表'!$BZ119-'２個別表'!$CC119-'２個別表'!$CD119-'２個別表'!$CE119-'２個別表'!$CF119,0),""),"")</f>
        <v/>
      </c>
      <c r="AO119" s="222">
        <f t="shared" ca="1" si="35"/>
        <v>0</v>
      </c>
      <c r="AP119" s="218">
        <f t="shared" ca="1" si="40"/>
        <v>0</v>
      </c>
      <c r="AQ119" s="218">
        <f t="shared" ca="1" si="41"/>
        <v>0</v>
      </c>
      <c r="AR119" s="213">
        <f ca="1">IF('２個別表'!$AC119=1,1,0)</f>
        <v>0</v>
      </c>
      <c r="AS119" s="204" t="str">
        <f t="shared" ca="1" si="42"/>
        <v/>
      </c>
      <c r="AT119" s="204" t="str">
        <f t="shared" ca="1" si="43"/>
        <v/>
      </c>
      <c r="AU119" s="230" t="str">
        <f ca="1">IF($AD119=1,IF($AQ119=1,ROUNDDOWN('２個別表'!$BX119-'２個別表'!$BZ119-'２個別表'!$CC119-'２個別表'!$CD119-'２個別表'!$CE119-'２個別表'!$CF119,0),""),"")</f>
        <v/>
      </c>
      <c r="AV119" s="391">
        <f t="shared" ca="1" si="44"/>
        <v>0</v>
      </c>
      <c r="AW119" s="401" t="str">
        <f t="shared" ca="1" si="45"/>
        <v>-</v>
      </c>
      <c r="AX119" s="228">
        <f ca="1">IF($AD119=2,IF('２個別表'!$BS119=1,1,0),0)</f>
        <v>0</v>
      </c>
      <c r="AY119" s="213" t="str">
        <f t="shared" ca="1" si="46"/>
        <v/>
      </c>
      <c r="AZ119" s="409" t="str">
        <f ca="1">IF(AND($AD119=2,$AX119=1),'２個別表'!$BX119-('２個別表'!$BZ119+'２個別表'!$CC119+'２個別表'!$CD119+'２個別表'!$CE119+'２個別表'!$CF119),"")</f>
        <v/>
      </c>
      <c r="BA119" s="228">
        <f ca="1">IF($AD119=2,IF('２個別表'!$BS119&lt;&gt;1,1,0),0)</f>
        <v>0</v>
      </c>
      <c r="BB119" s="404">
        <f t="shared" ca="1" si="47"/>
        <v>0</v>
      </c>
      <c r="BC119" s="207" t="str">
        <f ca="1">IF(AND($AD119=2,$BA119=1),'２個別表'!$BT119,"")</f>
        <v/>
      </c>
      <c r="BD119" s="207" t="str">
        <f t="shared" ca="1" si="48"/>
        <v/>
      </c>
      <c r="BE119" s="207" t="str">
        <f ca="1">IF(AND($AD119=2,$BA119=1),'２個別表'!$BW119-('２個別表'!$BZ119+'２個別表'!$CC119+'２個別表'!$CD119+'２個別表'!$CE119+'２個別表'!$CF119),"")</f>
        <v/>
      </c>
      <c r="BF119" s="207" t="str">
        <f ca="1">IF(AND($AD119=2,$BA119=1),'２個別表'!$CC119+'２個別表'!$CD119,"")</f>
        <v/>
      </c>
      <c r="BG119" s="406" t="str">
        <f ca="1">IF($BB119=1,IF(SUM('２個別表'!$BY119,'２個別表'!$CF119*0.5)&lt;='２個別表'!$BX119*0.5,"〇","×"),"")</f>
        <v/>
      </c>
      <c r="BH119" s="405">
        <f t="shared" ca="1" si="49"/>
        <v>0</v>
      </c>
      <c r="BI119" s="229" t="str">
        <f ca="1">IF($AD119=2,IF($AX119=1,IF('２個別表'!$AO119=23,"〇","×"),IF(OR('２個別表'!$AO119&lt;19,'２個別表'!$AO119&gt;23),"",IF($BH119&lt;='２個別表'!$BT119,"〇","×"))),"-")</f>
        <v>-</v>
      </c>
      <c r="BJ119" s="414" t="str">
        <f t="shared" ca="1" si="50"/>
        <v>-</v>
      </c>
      <c r="BK119" s="228">
        <f t="shared" ca="1" si="51"/>
        <v>0</v>
      </c>
      <c r="BL119" s="229" t="str">
        <f ca="1">IF($AD119=3,IF(1&lt;='２個別表'!$F119,IF('２個別表'!$W119=1,"〇","×"),""),"")</f>
        <v/>
      </c>
      <c r="BM119" s="209" t="str">
        <f ca="1">IF(AD119=3,IF(AND(OR('２個別表'!BF119="附帯施設",AND(1&lt;='２個別表'!AO119,'２個別表'!AO119&lt;=3)),'２個別表'!BM119&lt;&gt;"",'２個別表'!BN119&lt;&gt;""),1,IF(AND(OR('２個別表'!BF119="附帯施設",AND(1&lt;='２個別表'!AO119,'２個別表'!AO119&lt;=3)),OR('２個別表'!BM119="",'２個別表'!BN119="")),"×",0)),"")</f>
        <v/>
      </c>
      <c r="BN119" s="229" t="str">
        <f ca="1">IF($AD119=3,IF('２個別表'!$BX119&gt;=500000,"〇","×"),"")</f>
        <v/>
      </c>
      <c r="BO119" s="204" t="str">
        <f ca="1">IF(AD119=3,'２個別表'!BY119,"")</f>
        <v/>
      </c>
      <c r="BP119" s="204" t="str">
        <f ca="1">IF(AD119=3,IF(COUNTIF('２個別表'!$Z$11:'２個別表'!Z119,'２個別表'!Z119)=1,BO119,SUMIF('２個別表'!$Z$11:$Z$510,'２個別表'!Z119,$BO$11:$BO$239)),"")</f>
        <v/>
      </c>
      <c r="BQ119" s="213" t="str">
        <f t="shared" ca="1" si="33"/>
        <v/>
      </c>
      <c r="BR119" s="207" t="str">
        <f t="shared" ca="1" si="52"/>
        <v/>
      </c>
      <c r="BS119" s="483" t="str">
        <f ca="1">IF($AD119=3,'２個別表'!$BX119-('２個別表'!$BZ119+'２個別表'!$CC119+'２個別表'!$CD119+'２個別表'!$CE119+'２個別表'!$CF119),"")</f>
        <v/>
      </c>
      <c r="BT119" s="486">
        <f t="shared" ca="1" si="34"/>
        <v>0</v>
      </c>
      <c r="BU119" s="480" t="str">
        <f t="shared" ca="1" si="53"/>
        <v/>
      </c>
    </row>
    <row r="120" spans="1:73">
      <c r="A120" s="770" t="str">
        <f t="shared" ca="1" si="29"/>
        <v>石川県</v>
      </c>
      <c r="B120" s="773">
        <f ca="1">'２個別表'!Q120</f>
        <v>110</v>
      </c>
      <c r="C120" s="774" t="str">
        <f>'２個別表'!$R120</f>
        <v>石川県</v>
      </c>
      <c r="D120" s="774" t="str">
        <f ca="1">'２個別表'!$S120</f>
        <v/>
      </c>
      <c r="E120" s="774" t="str">
        <f ca="1">'２個別表'!$T120</f>
        <v/>
      </c>
      <c r="F120" s="719" t="str">
        <f ca="1">'２個別表'!$W120</f>
        <v/>
      </c>
      <c r="G120" s="719" t="str">
        <f ca="1">IF($F120=1,IF(SUMIF('（様式１号）１総括表'!$B$16:$B$25,A120,'（様式１号）１総括表'!$A$16:$A$25)&gt;0,"〇","✕"),"-")</f>
        <v>-</v>
      </c>
      <c r="H120" s="716" t="str">
        <f ca="1">IF('２個別表'!$Y120=1,IF('２個別表'!$AC120=1,"〇","×"),IF(AND(2&lt;='２個別表'!$AC120,'２個別表'!$AC120&lt;=5),"〇","×"))</f>
        <v>×</v>
      </c>
      <c r="I120" s="716" t="str">
        <f t="shared" ca="1" si="30"/>
        <v>×</v>
      </c>
      <c r="J120" s="207" t="str">
        <f ca="1">'２個別表'!$Z120</f>
        <v/>
      </c>
      <c r="K120" s="207">
        <f ca="1">'２個別表'!$AK120</f>
        <v>0</v>
      </c>
      <c r="L120" s="207" t="str">
        <f ca="1">IF('２個別表'!$AL120=1,1,"")</f>
        <v/>
      </c>
      <c r="M120" s="207" t="str">
        <f ca="1">IF('２個別表'!$AL120="","",IF('２個別表'!$AL120=1,IF(OR('２個別表'!$AM120=1,'２個別表'!$AN120=1),"〇","×")))</f>
        <v/>
      </c>
      <c r="N120" s="204" t="str">
        <f ca="1">'２個別表'!AT120</f>
        <v/>
      </c>
      <c r="O120" s="220" t="str">
        <f ca="1">IF(1&lt;='２個別表'!$F120,IF(AND(1&lt;='２個別表'!$AO120,'２個別表'!$AO120&lt;=3),1,0),"")</f>
        <v/>
      </c>
      <c r="P120" s="229">
        <f ca="1">IF($O120=1,IF(AND('２個別表'!$BF120&lt;&gt;"",AND('２個別表'!$BI120&lt;&gt;1,'２個別表'!$BJ120)),0,1),0)</f>
        <v>0</v>
      </c>
      <c r="Q120" s="220">
        <f ca="1">IF('２個別表'!$BF120&lt;&gt;"",1,0)</f>
        <v>0</v>
      </c>
      <c r="R120" s="220" t="str">
        <f ca="1">IF($Q120=1,IF('２個別表'!$BI120=1,1,0),"")</f>
        <v/>
      </c>
      <c r="S120" s="220" t="str">
        <f ca="1">IF($R120=1,IF('２個別表'!$BJ120&lt;&gt;"","〇","×"),"")</f>
        <v/>
      </c>
      <c r="T120" s="220" t="str">
        <f t="shared" ca="1" si="36"/>
        <v/>
      </c>
      <c r="U120" s="381">
        <f ca="1">IF('２個別表'!$BH120&gt;0,'２個別表'!$BH120,0)</f>
        <v>0</v>
      </c>
      <c r="V120" s="220">
        <f ca="1">IF('２個別表'!$BJ120&lt;&gt;"",1,0)</f>
        <v>0</v>
      </c>
      <c r="W120" s="206">
        <f ca="1">IF(AND($Q120=1,$V120=1),'２個別表'!$CF120,0)</f>
        <v>0</v>
      </c>
      <c r="X120" s="219">
        <f t="shared" ca="1" si="31"/>
        <v>0</v>
      </c>
      <c r="Y120" s="220" t="str">
        <f ca="1">IF(1&lt;='２個別表'!$F120,'２個別表'!$BV120,"")</f>
        <v/>
      </c>
      <c r="Z120" s="220">
        <f ca="1">IF(1&lt;='２個別表'!$F120,'２個別表'!$CG120,0)</f>
        <v>0</v>
      </c>
      <c r="AA120" s="220">
        <f ca="1">IF(OR(0&lt;'２個別表'!$BZ120,0&lt;SUM('２個別表'!$CC120:$CD120)),1,0)</f>
        <v>1</v>
      </c>
      <c r="AB120" s="207">
        <f ca="1">IF(1&lt;='２個別表'!$F120,'２個別表'!$BX120,0)</f>
        <v>0</v>
      </c>
      <c r="AC120" s="207" t="str">
        <f ca="1">IF('２個別表'!$BX120&gt;0,IF(AND('２個別表'!$BV120=1,'２個別表'!$CG120="控除不可"),'２個別表'!$BX120,IF(AND('２個別表'!$BV120=1,'２個別表'!$CG120="80%控除対象"),ROUNDUP('２個別表'!$BX120*102/110,0),IF(AND('２個別表'!$BV120=1,'２個別表'!$CG120="全額控除"),ROUNDUP('２個別表'!$BX120*100/110,0),IF(OR('２個別表'!$BV120=2,'２個別表'!$BV120=3),'２個別表'!$BX120,'２個別表'!$BX120)))),"")</f>
        <v/>
      </c>
      <c r="AD120" s="221" t="str">
        <f ca="1">IF('２個別表'!$W120=1,3,IF(AND('２個別表'!$W120=2,AND(19&lt;='２個別表'!$AO120,'２個別表'!$AO120&lt;=23)),2,IF(AND('２個別表'!$W120=2,OR(AND(1&lt;='２個別表'!$AO120,'２個別表'!$AO120&lt;=18),AND(24&lt;='２個別表'!$AO120,'２個別表'!$AO120&lt;=25))),1,"判定不能")))</f>
        <v>判定不能</v>
      </c>
      <c r="AE120" s="228">
        <f t="shared" ca="1" si="37"/>
        <v>0</v>
      </c>
      <c r="AF120" s="204" t="str">
        <f t="shared" ca="1" si="54"/>
        <v/>
      </c>
      <c r="AG120" s="207" t="str">
        <f ca="1">IF(AND($AD120=1,$U120&gt;0,$V120=1),ROUNDDOWN($AC120*1/2-'２個別表'!$CF120*1/2,0),"")</f>
        <v/>
      </c>
      <c r="AH120" s="207" t="str">
        <f t="shared" ca="1" si="32"/>
        <v/>
      </c>
      <c r="AI120" s="230" t="str">
        <f ca="1">IF(AND($AD120=1,$Q120=1),IF($AB120&gt;0,'２個別表'!$BX120-'２個別表'!$BZ120-'２個別表'!$CF120-'２個別表'!$CC120-'２個別表'!$CD120-'２個別表'!$CE120,0),"")</f>
        <v/>
      </c>
      <c r="AJ120" s="222">
        <f t="shared" ca="1" si="38"/>
        <v>0</v>
      </c>
      <c r="AK120" s="218" t="str">
        <f ca="1">IF($AD120=1,IF('２個別表'!$AQ120=1,1,IF('２個別表'!AQ120="","",)),"")</f>
        <v/>
      </c>
      <c r="AL120" s="207" t="str">
        <f ca="1">IF($AJ120=1,IF($AK120=1,'２個別表'!BU120,""),"")</f>
        <v/>
      </c>
      <c r="AM120" s="204" t="str">
        <f t="shared" ca="1" si="39"/>
        <v/>
      </c>
      <c r="AN120" s="223" t="str">
        <f ca="1">IF($AJ120=1,IF($AK120=1,ROUNDDOWN('２個別表'!$BX120-'２個別表'!$BZ120-'２個別表'!$CC120-'２個別表'!$CD120-'２個別表'!$CE120-'２個別表'!$CF120,0),""),"")</f>
        <v/>
      </c>
      <c r="AO120" s="222">
        <f t="shared" ca="1" si="35"/>
        <v>0</v>
      </c>
      <c r="AP120" s="218">
        <f t="shared" ca="1" si="40"/>
        <v>0</v>
      </c>
      <c r="AQ120" s="218">
        <f t="shared" ca="1" si="41"/>
        <v>0</v>
      </c>
      <c r="AR120" s="213">
        <f ca="1">IF('２個別表'!$AC120=1,1,0)</f>
        <v>0</v>
      </c>
      <c r="AS120" s="204" t="str">
        <f t="shared" ca="1" si="42"/>
        <v/>
      </c>
      <c r="AT120" s="204" t="str">
        <f t="shared" ca="1" si="43"/>
        <v/>
      </c>
      <c r="AU120" s="230" t="str">
        <f ca="1">IF($AD120=1,IF($AQ120=1,ROUNDDOWN('２個別表'!$BX120-'２個別表'!$BZ120-'２個別表'!$CC120-'２個別表'!$CD120-'２個別表'!$CE120-'２個別表'!$CF120,0),""),"")</f>
        <v/>
      </c>
      <c r="AV120" s="391">
        <f t="shared" ca="1" si="44"/>
        <v>0</v>
      </c>
      <c r="AW120" s="401" t="str">
        <f t="shared" ca="1" si="45"/>
        <v>-</v>
      </c>
      <c r="AX120" s="228">
        <f ca="1">IF($AD120=2,IF('２個別表'!$BS120=1,1,0),0)</f>
        <v>0</v>
      </c>
      <c r="AY120" s="213" t="str">
        <f t="shared" ca="1" si="46"/>
        <v/>
      </c>
      <c r="AZ120" s="409" t="str">
        <f ca="1">IF(AND($AD120=2,$AX120=1),'２個別表'!$BX120-('２個別表'!$BZ120+'２個別表'!$CC120+'２個別表'!$CD120+'２個別表'!$CE120+'２個別表'!$CF120),"")</f>
        <v/>
      </c>
      <c r="BA120" s="228">
        <f ca="1">IF($AD120=2,IF('２個別表'!$BS120&lt;&gt;1,1,0),0)</f>
        <v>0</v>
      </c>
      <c r="BB120" s="404">
        <f t="shared" ca="1" si="47"/>
        <v>0</v>
      </c>
      <c r="BC120" s="207" t="str">
        <f ca="1">IF(AND($AD120=2,$BA120=1),'２個別表'!$BT120,"")</f>
        <v/>
      </c>
      <c r="BD120" s="207" t="str">
        <f t="shared" ca="1" si="48"/>
        <v/>
      </c>
      <c r="BE120" s="207" t="str">
        <f ca="1">IF(AND($AD120=2,$BA120=1),'２個別表'!$BW120-('２個別表'!$BZ120+'２個別表'!$CC120+'２個別表'!$CD120+'２個別表'!$CE120+'２個別表'!$CF120),"")</f>
        <v/>
      </c>
      <c r="BF120" s="207" t="str">
        <f ca="1">IF(AND($AD120=2,$BA120=1),'２個別表'!$CC120+'２個別表'!$CD120,"")</f>
        <v/>
      </c>
      <c r="BG120" s="406" t="str">
        <f ca="1">IF($BB120=1,IF(SUM('２個別表'!$BY120,'２個別表'!$CF120*0.5)&lt;='２個別表'!$BX120*0.5,"〇","×"),"")</f>
        <v/>
      </c>
      <c r="BH120" s="405">
        <f t="shared" ca="1" si="49"/>
        <v>0</v>
      </c>
      <c r="BI120" s="229" t="str">
        <f ca="1">IF($AD120=2,IF($AX120=1,IF('２個別表'!$AO120=23,"〇","×"),IF(OR('２個別表'!$AO120&lt;19,'２個別表'!$AO120&gt;23),"",IF($BH120&lt;='２個別表'!$BT120,"〇","×"))),"-")</f>
        <v>-</v>
      </c>
      <c r="BJ120" s="414" t="str">
        <f t="shared" ca="1" si="50"/>
        <v>-</v>
      </c>
      <c r="BK120" s="228">
        <f t="shared" ca="1" si="51"/>
        <v>0</v>
      </c>
      <c r="BL120" s="229" t="str">
        <f ca="1">IF($AD120=3,IF(1&lt;='２個別表'!$F120,IF('２個別表'!$W120=1,"〇","×"),""),"")</f>
        <v/>
      </c>
      <c r="BM120" s="209" t="str">
        <f ca="1">IF(AD120=3,IF(AND(OR('２個別表'!BF120="附帯施設",AND(1&lt;='２個別表'!AO120,'２個別表'!AO120&lt;=3)),'２個別表'!BM120&lt;&gt;"",'２個別表'!BN120&lt;&gt;""),1,IF(AND(OR('２個別表'!BF120="附帯施設",AND(1&lt;='２個別表'!AO120,'２個別表'!AO120&lt;=3)),OR('２個別表'!BM120="",'２個別表'!BN120="")),"×",0)),"")</f>
        <v/>
      </c>
      <c r="BN120" s="229" t="str">
        <f ca="1">IF($AD120=3,IF('２個別表'!$BX120&gt;=500000,"〇","×"),"")</f>
        <v/>
      </c>
      <c r="BO120" s="204" t="str">
        <f ca="1">IF(AD120=3,'２個別表'!BY120,"")</f>
        <v/>
      </c>
      <c r="BP120" s="204" t="str">
        <f ca="1">IF(AD120=3,IF(COUNTIF('２個別表'!$Z$11:'２個別表'!Z120,'２個別表'!Z120)=1,BO120,SUMIF('２個別表'!$Z$11:$Z$510,'２個別表'!Z120,$BO$11:$BO$239)),"")</f>
        <v/>
      </c>
      <c r="BQ120" s="213" t="str">
        <f t="shared" ca="1" si="33"/>
        <v/>
      </c>
      <c r="BR120" s="207" t="str">
        <f t="shared" ca="1" si="52"/>
        <v/>
      </c>
      <c r="BS120" s="483" t="str">
        <f ca="1">IF($AD120=3,'２個別表'!$BX120-('２個別表'!$BZ120+'２個別表'!$CC120+'２個別表'!$CD120+'２個別表'!$CE120+'２個別表'!$CF120),"")</f>
        <v/>
      </c>
      <c r="BT120" s="486">
        <f t="shared" ca="1" si="34"/>
        <v>0</v>
      </c>
      <c r="BU120" s="480" t="str">
        <f t="shared" ca="1" si="53"/>
        <v/>
      </c>
    </row>
    <row r="121" spans="1:73">
      <c r="A121" s="770" t="str">
        <f t="shared" ca="1" si="29"/>
        <v>石川県</v>
      </c>
      <c r="B121" s="773">
        <f ca="1">'２個別表'!Q121</f>
        <v>111</v>
      </c>
      <c r="C121" s="774" t="str">
        <f>'２個別表'!$R121</f>
        <v>石川県</v>
      </c>
      <c r="D121" s="774" t="str">
        <f ca="1">'２個別表'!$S121</f>
        <v/>
      </c>
      <c r="E121" s="774" t="str">
        <f ca="1">'２個別表'!$T121</f>
        <v/>
      </c>
      <c r="F121" s="719" t="str">
        <f ca="1">'２個別表'!$W121</f>
        <v/>
      </c>
      <c r="G121" s="719" t="str">
        <f ca="1">IF($F121=1,IF(SUMIF('（様式１号）１総括表'!$B$16:$B$25,A121,'（様式１号）１総括表'!$A$16:$A$25)&gt;0,"〇","✕"),"-")</f>
        <v>-</v>
      </c>
      <c r="H121" s="716" t="str">
        <f ca="1">IF('２個別表'!$Y121=1,IF('２個別表'!$AC121=1,"〇","×"),IF(AND(2&lt;='２個別表'!$AC121,'２個別表'!$AC121&lt;=5),"〇","×"))</f>
        <v>×</v>
      </c>
      <c r="I121" s="716" t="str">
        <f t="shared" ca="1" si="30"/>
        <v>×</v>
      </c>
      <c r="J121" s="207" t="str">
        <f ca="1">'２個別表'!$Z121</f>
        <v/>
      </c>
      <c r="K121" s="207">
        <f ca="1">'２個別表'!$AK121</f>
        <v>0</v>
      </c>
      <c r="L121" s="207" t="str">
        <f ca="1">IF('２個別表'!$AL121=1,1,"")</f>
        <v/>
      </c>
      <c r="M121" s="207" t="str">
        <f ca="1">IF('２個別表'!$AL121="","",IF('２個別表'!$AL121=1,IF(OR('２個別表'!$AM121=1,'２個別表'!$AN121=1),"〇","×")))</f>
        <v/>
      </c>
      <c r="N121" s="204" t="str">
        <f ca="1">'２個別表'!AT121</f>
        <v/>
      </c>
      <c r="O121" s="220" t="str">
        <f ca="1">IF(1&lt;='２個別表'!$F121,IF(AND(1&lt;='２個別表'!$AO121,'２個別表'!$AO121&lt;=3),1,0),"")</f>
        <v/>
      </c>
      <c r="P121" s="229">
        <f ca="1">IF($O121=1,IF(AND('２個別表'!$BF121&lt;&gt;"",AND('２個別表'!$BI121&lt;&gt;1,'２個別表'!$BJ121)),0,1),0)</f>
        <v>0</v>
      </c>
      <c r="Q121" s="220">
        <f ca="1">IF('２個別表'!$BF121&lt;&gt;"",1,0)</f>
        <v>0</v>
      </c>
      <c r="R121" s="220" t="str">
        <f ca="1">IF($Q121=1,IF('２個別表'!$BI121=1,1,0),"")</f>
        <v/>
      </c>
      <c r="S121" s="220" t="str">
        <f ca="1">IF($R121=1,IF('２個別表'!$BJ121&lt;&gt;"","〇","×"),"")</f>
        <v/>
      </c>
      <c r="T121" s="220" t="str">
        <f t="shared" ca="1" si="36"/>
        <v/>
      </c>
      <c r="U121" s="381">
        <f ca="1">IF('２個別表'!$BH121&gt;0,'２個別表'!$BH121,0)</f>
        <v>0</v>
      </c>
      <c r="V121" s="220">
        <f ca="1">IF('２個別表'!$BJ121&lt;&gt;"",1,0)</f>
        <v>0</v>
      </c>
      <c r="W121" s="206">
        <f ca="1">IF(AND($Q121=1,$V121=1),'２個別表'!$CF121,0)</f>
        <v>0</v>
      </c>
      <c r="X121" s="219">
        <f t="shared" ca="1" si="31"/>
        <v>0</v>
      </c>
      <c r="Y121" s="220" t="str">
        <f ca="1">IF(1&lt;='２個別表'!$F121,'２個別表'!$BV121,"")</f>
        <v/>
      </c>
      <c r="Z121" s="220">
        <f ca="1">IF(1&lt;='２個別表'!$F121,'２個別表'!$CG121,0)</f>
        <v>0</v>
      </c>
      <c r="AA121" s="220">
        <f ca="1">IF(OR(0&lt;'２個別表'!$BZ121,0&lt;SUM('２個別表'!$CC121:$CD121)),1,0)</f>
        <v>1</v>
      </c>
      <c r="AB121" s="207">
        <f ca="1">IF(1&lt;='２個別表'!$F121,'２個別表'!$BX121,0)</f>
        <v>0</v>
      </c>
      <c r="AC121" s="207" t="str">
        <f ca="1">IF('２個別表'!$BX121&gt;0,IF(AND('２個別表'!$BV121=1,'２個別表'!$CG121="控除不可"),'２個別表'!$BX121,IF(AND('２個別表'!$BV121=1,'２個別表'!$CG121="80%控除対象"),ROUNDUP('２個別表'!$BX121*102/110,0),IF(AND('２個別表'!$BV121=1,'２個別表'!$CG121="全額控除"),ROUNDUP('２個別表'!$BX121*100/110,0),IF(OR('２個別表'!$BV121=2,'２個別表'!$BV121=3),'２個別表'!$BX121,'２個別表'!$BX121)))),"")</f>
        <v/>
      </c>
      <c r="AD121" s="221" t="str">
        <f ca="1">IF('２個別表'!$W121=1,3,IF(AND('２個別表'!$W121=2,AND(19&lt;='２個別表'!$AO121,'２個別表'!$AO121&lt;=23)),2,IF(AND('２個別表'!$W121=2,OR(AND(1&lt;='２個別表'!$AO121,'２個別表'!$AO121&lt;=18),AND(24&lt;='２個別表'!$AO121,'２個別表'!$AO121&lt;=25))),1,"判定不能")))</f>
        <v>判定不能</v>
      </c>
      <c r="AE121" s="228">
        <f t="shared" ca="1" si="37"/>
        <v>0</v>
      </c>
      <c r="AF121" s="204" t="str">
        <f t="shared" ca="1" si="54"/>
        <v/>
      </c>
      <c r="AG121" s="207" t="str">
        <f ca="1">IF(AND($AD121=1,$U121&gt;0,$V121=1),ROUNDDOWN($AC121*1/2-'２個別表'!$CF121*1/2,0),"")</f>
        <v/>
      </c>
      <c r="AH121" s="207" t="str">
        <f t="shared" ca="1" si="32"/>
        <v/>
      </c>
      <c r="AI121" s="230" t="str">
        <f ca="1">IF(AND($AD121=1,$Q121=1),IF($AB121&gt;0,'２個別表'!$BX121-'２個別表'!$BZ121-'２個別表'!$CF121-'２個別表'!$CC121-'２個別表'!$CD121-'２個別表'!$CE121,0),"")</f>
        <v/>
      </c>
      <c r="AJ121" s="222">
        <f t="shared" ca="1" si="38"/>
        <v>0</v>
      </c>
      <c r="AK121" s="218" t="str">
        <f ca="1">IF($AD121=1,IF('２個別表'!$AQ121=1,1,IF('２個別表'!AQ121="","",)),"")</f>
        <v/>
      </c>
      <c r="AL121" s="207" t="str">
        <f ca="1">IF($AJ121=1,IF($AK121=1,'２個別表'!BU121,""),"")</f>
        <v/>
      </c>
      <c r="AM121" s="204" t="str">
        <f t="shared" ca="1" si="39"/>
        <v/>
      </c>
      <c r="AN121" s="223" t="str">
        <f ca="1">IF($AJ121=1,IF($AK121=1,ROUNDDOWN('２個別表'!$BX121-'２個別表'!$BZ121-'２個別表'!$CC121-'２個別表'!$CD121-'２個別表'!$CE121-'２個別表'!$CF121,0),""),"")</f>
        <v/>
      </c>
      <c r="AO121" s="222">
        <f t="shared" ca="1" si="35"/>
        <v>0</v>
      </c>
      <c r="AP121" s="218">
        <f t="shared" ca="1" si="40"/>
        <v>0</v>
      </c>
      <c r="AQ121" s="218">
        <f t="shared" ca="1" si="41"/>
        <v>0</v>
      </c>
      <c r="AR121" s="213">
        <f ca="1">IF('２個別表'!$AC121=1,1,0)</f>
        <v>0</v>
      </c>
      <c r="AS121" s="204" t="str">
        <f t="shared" ca="1" si="42"/>
        <v/>
      </c>
      <c r="AT121" s="204" t="str">
        <f t="shared" ca="1" si="43"/>
        <v/>
      </c>
      <c r="AU121" s="230" t="str">
        <f ca="1">IF($AD121=1,IF($AQ121=1,ROUNDDOWN('２個別表'!$BX121-'２個別表'!$BZ121-'２個別表'!$CC121-'２個別表'!$CD121-'２個別表'!$CE121-'２個別表'!$CF121,0),""),"")</f>
        <v/>
      </c>
      <c r="AV121" s="391">
        <f t="shared" ca="1" si="44"/>
        <v>0</v>
      </c>
      <c r="AW121" s="401" t="str">
        <f t="shared" ca="1" si="45"/>
        <v>-</v>
      </c>
      <c r="AX121" s="228">
        <f ca="1">IF($AD121=2,IF('２個別表'!$BS121=1,1,0),0)</f>
        <v>0</v>
      </c>
      <c r="AY121" s="213" t="str">
        <f t="shared" ca="1" si="46"/>
        <v/>
      </c>
      <c r="AZ121" s="409" t="str">
        <f ca="1">IF(AND($AD121=2,$AX121=1),'２個別表'!$BX121-('２個別表'!$BZ121+'２個別表'!$CC121+'２個別表'!$CD121+'２個別表'!$CE121+'２個別表'!$CF121),"")</f>
        <v/>
      </c>
      <c r="BA121" s="228">
        <f ca="1">IF($AD121=2,IF('２個別表'!$BS121&lt;&gt;1,1,0),0)</f>
        <v>0</v>
      </c>
      <c r="BB121" s="404">
        <f t="shared" ca="1" si="47"/>
        <v>0</v>
      </c>
      <c r="BC121" s="207" t="str">
        <f ca="1">IF(AND($AD121=2,$BA121=1),'２個別表'!$BT121,"")</f>
        <v/>
      </c>
      <c r="BD121" s="207" t="str">
        <f t="shared" ca="1" si="48"/>
        <v/>
      </c>
      <c r="BE121" s="207" t="str">
        <f ca="1">IF(AND($AD121=2,$BA121=1),'２個別表'!$BW121-('２個別表'!$BZ121+'２個別表'!$CC121+'２個別表'!$CD121+'２個別表'!$CE121+'２個別表'!$CF121),"")</f>
        <v/>
      </c>
      <c r="BF121" s="207" t="str">
        <f ca="1">IF(AND($AD121=2,$BA121=1),'２個別表'!$CC121+'２個別表'!$CD121,"")</f>
        <v/>
      </c>
      <c r="BG121" s="406" t="str">
        <f ca="1">IF($BB121=1,IF(SUM('２個別表'!$BY121,'２個別表'!$CF121*0.5)&lt;='２個別表'!$BX121*0.5,"〇","×"),"")</f>
        <v/>
      </c>
      <c r="BH121" s="405">
        <f t="shared" ca="1" si="49"/>
        <v>0</v>
      </c>
      <c r="BI121" s="229" t="str">
        <f ca="1">IF($AD121=2,IF($AX121=1,IF('２個別表'!$AO121=23,"〇","×"),IF(OR('２個別表'!$AO121&lt;19,'２個別表'!$AO121&gt;23),"",IF($BH121&lt;='２個別表'!$BT121,"〇","×"))),"-")</f>
        <v>-</v>
      </c>
      <c r="BJ121" s="414" t="str">
        <f t="shared" ca="1" si="50"/>
        <v>-</v>
      </c>
      <c r="BK121" s="228">
        <f t="shared" ca="1" si="51"/>
        <v>0</v>
      </c>
      <c r="BL121" s="229" t="str">
        <f ca="1">IF($AD121=3,IF(1&lt;='２個別表'!$F121,IF('２個別表'!$W121=1,"〇","×"),""),"")</f>
        <v/>
      </c>
      <c r="BM121" s="209" t="str">
        <f ca="1">IF(AD121=3,IF(AND(OR('２個別表'!BF121="附帯施設",AND(1&lt;='２個別表'!AO121,'２個別表'!AO121&lt;=3)),'２個別表'!BM121&lt;&gt;"",'２個別表'!BN121&lt;&gt;""),1,IF(AND(OR('２個別表'!BF121="附帯施設",AND(1&lt;='２個別表'!AO121,'２個別表'!AO121&lt;=3)),OR('２個別表'!BM121="",'２個別表'!BN121="")),"×",0)),"")</f>
        <v/>
      </c>
      <c r="BN121" s="229" t="str">
        <f ca="1">IF($AD121=3,IF('２個別表'!$BX121&gt;=500000,"〇","×"),"")</f>
        <v/>
      </c>
      <c r="BO121" s="204" t="str">
        <f ca="1">IF(AD121=3,'２個別表'!BY121,"")</f>
        <v/>
      </c>
      <c r="BP121" s="204" t="str">
        <f ca="1">IF(AD121=3,IF(COUNTIF('２個別表'!$Z$11:'２個別表'!Z121,'２個別表'!Z121)=1,BO121,SUMIF('２個別表'!$Z$11:$Z$510,'２個別表'!Z121,$BO$11:$BO$239)),"")</f>
        <v/>
      </c>
      <c r="BQ121" s="213" t="str">
        <f t="shared" ca="1" si="33"/>
        <v/>
      </c>
      <c r="BR121" s="207" t="str">
        <f t="shared" ca="1" si="52"/>
        <v/>
      </c>
      <c r="BS121" s="483" t="str">
        <f ca="1">IF($AD121=3,'２個別表'!$BX121-('２個別表'!$BZ121+'２個別表'!$CC121+'２個別表'!$CD121+'２個別表'!$CE121+'２個別表'!$CF121),"")</f>
        <v/>
      </c>
      <c r="BT121" s="486">
        <f t="shared" ca="1" si="34"/>
        <v>0</v>
      </c>
      <c r="BU121" s="480" t="str">
        <f t="shared" ca="1" si="53"/>
        <v/>
      </c>
    </row>
    <row r="122" spans="1:73">
      <c r="A122" s="770" t="str">
        <f t="shared" ca="1" si="29"/>
        <v>石川県</v>
      </c>
      <c r="B122" s="773">
        <f ca="1">'２個別表'!Q122</f>
        <v>112</v>
      </c>
      <c r="C122" s="774" t="str">
        <f>'２個別表'!$R122</f>
        <v>石川県</v>
      </c>
      <c r="D122" s="774" t="str">
        <f ca="1">'２個別表'!$S122</f>
        <v/>
      </c>
      <c r="E122" s="774" t="str">
        <f ca="1">'２個別表'!$T122</f>
        <v/>
      </c>
      <c r="F122" s="719" t="str">
        <f ca="1">'２個別表'!$W122</f>
        <v/>
      </c>
      <c r="G122" s="719" t="str">
        <f ca="1">IF($F122=1,IF(SUMIF('（様式１号）１総括表'!$B$16:$B$25,A122,'（様式１号）１総括表'!$A$16:$A$25)&gt;0,"〇","✕"),"-")</f>
        <v>-</v>
      </c>
      <c r="H122" s="716" t="str">
        <f ca="1">IF('２個別表'!$Y122=1,IF('２個別表'!$AC122=1,"〇","×"),IF(AND(2&lt;='２個別表'!$AC122,'２個別表'!$AC122&lt;=5),"〇","×"))</f>
        <v>×</v>
      </c>
      <c r="I122" s="716" t="str">
        <f t="shared" ca="1" si="30"/>
        <v>×</v>
      </c>
      <c r="J122" s="207" t="str">
        <f ca="1">'２個別表'!$Z122</f>
        <v/>
      </c>
      <c r="K122" s="207">
        <f ca="1">'２個別表'!$AK122</f>
        <v>0</v>
      </c>
      <c r="L122" s="207" t="str">
        <f ca="1">IF('２個別表'!$AL122=1,1,"")</f>
        <v/>
      </c>
      <c r="M122" s="207" t="str">
        <f ca="1">IF('２個別表'!$AL122="","",IF('２個別表'!$AL122=1,IF(OR('２個別表'!$AM122=1,'２個別表'!$AN122=1),"〇","×")))</f>
        <v/>
      </c>
      <c r="N122" s="204" t="str">
        <f ca="1">'２個別表'!AT122</f>
        <v/>
      </c>
      <c r="O122" s="220" t="str">
        <f ca="1">IF(1&lt;='２個別表'!$F122,IF(AND(1&lt;='２個別表'!$AO122,'２個別表'!$AO122&lt;=3),1,0),"")</f>
        <v/>
      </c>
      <c r="P122" s="229">
        <f ca="1">IF($O122=1,IF(AND('２個別表'!$BF122&lt;&gt;"",AND('２個別表'!$BI122&lt;&gt;1,'２個別表'!$BJ122)),0,1),0)</f>
        <v>0</v>
      </c>
      <c r="Q122" s="220">
        <f ca="1">IF('２個別表'!$BF122&lt;&gt;"",1,0)</f>
        <v>0</v>
      </c>
      <c r="R122" s="220" t="str">
        <f ca="1">IF($Q122=1,IF('２個別表'!$BI122=1,1,0),"")</f>
        <v/>
      </c>
      <c r="S122" s="220" t="str">
        <f ca="1">IF($R122=1,IF('２個別表'!$BJ122&lt;&gt;"","〇","×"),"")</f>
        <v/>
      </c>
      <c r="T122" s="220" t="str">
        <f t="shared" ca="1" si="36"/>
        <v/>
      </c>
      <c r="U122" s="381">
        <f ca="1">IF('２個別表'!$BH122&gt;0,'２個別表'!$BH122,0)</f>
        <v>0</v>
      </c>
      <c r="V122" s="220">
        <f ca="1">IF('２個別表'!$BJ122&lt;&gt;"",1,0)</f>
        <v>0</v>
      </c>
      <c r="W122" s="206">
        <f ca="1">IF(AND($Q122=1,$V122=1),'２個別表'!$CF122,0)</f>
        <v>0</v>
      </c>
      <c r="X122" s="219">
        <f t="shared" ca="1" si="31"/>
        <v>0</v>
      </c>
      <c r="Y122" s="220" t="str">
        <f ca="1">IF(1&lt;='２個別表'!$F122,'２個別表'!$BV122,"")</f>
        <v/>
      </c>
      <c r="Z122" s="220">
        <f ca="1">IF(1&lt;='２個別表'!$F122,'２個別表'!$CG122,0)</f>
        <v>0</v>
      </c>
      <c r="AA122" s="220">
        <f ca="1">IF(OR(0&lt;'２個別表'!$BZ122,0&lt;SUM('２個別表'!$CC122:$CD122)),1,0)</f>
        <v>1</v>
      </c>
      <c r="AB122" s="207">
        <f ca="1">IF(1&lt;='２個別表'!$F122,'２個別表'!$BX122,0)</f>
        <v>0</v>
      </c>
      <c r="AC122" s="207" t="str">
        <f ca="1">IF('２個別表'!$BX122&gt;0,IF(AND('２個別表'!$BV122=1,'２個別表'!$CG122="控除不可"),'２個別表'!$BX122,IF(AND('２個別表'!$BV122=1,'２個別表'!$CG122="80%控除対象"),ROUNDUP('２個別表'!$BX122*102/110,0),IF(AND('２個別表'!$BV122=1,'２個別表'!$CG122="全額控除"),ROUNDUP('２個別表'!$BX122*100/110,0),IF(OR('２個別表'!$BV122=2,'２個別表'!$BV122=3),'２個別表'!$BX122,'２個別表'!$BX122)))),"")</f>
        <v/>
      </c>
      <c r="AD122" s="221" t="str">
        <f ca="1">IF('２個別表'!$W122=1,3,IF(AND('２個別表'!$W122=2,AND(19&lt;='２個別表'!$AO122,'２個別表'!$AO122&lt;=23)),2,IF(AND('２個別表'!$W122=2,OR(AND(1&lt;='２個別表'!$AO122,'２個別表'!$AO122&lt;=18),AND(24&lt;='２個別表'!$AO122,'２個別表'!$AO122&lt;=25))),1,"判定不能")))</f>
        <v>判定不能</v>
      </c>
      <c r="AE122" s="228">
        <f t="shared" ca="1" si="37"/>
        <v>0</v>
      </c>
      <c r="AF122" s="204" t="str">
        <f t="shared" ca="1" si="54"/>
        <v/>
      </c>
      <c r="AG122" s="207" t="str">
        <f ca="1">IF(AND($AD122=1,$U122&gt;0,$V122=1),ROUNDDOWN($AC122*1/2-'２個別表'!$CF122*1/2,0),"")</f>
        <v/>
      </c>
      <c r="AH122" s="207" t="str">
        <f t="shared" ca="1" si="32"/>
        <v/>
      </c>
      <c r="AI122" s="230" t="str">
        <f ca="1">IF(AND($AD122=1,$Q122=1),IF($AB122&gt;0,'２個別表'!$BX122-'２個別表'!$BZ122-'２個別表'!$CF122-'２個別表'!$CC122-'２個別表'!$CD122-'２個別表'!$CE122,0),"")</f>
        <v/>
      </c>
      <c r="AJ122" s="222">
        <f t="shared" ca="1" si="38"/>
        <v>0</v>
      </c>
      <c r="AK122" s="218" t="str">
        <f ca="1">IF($AD122=1,IF('２個別表'!$AQ122=1,1,IF('２個別表'!AQ122="","",)),"")</f>
        <v/>
      </c>
      <c r="AL122" s="207" t="str">
        <f ca="1">IF($AJ122=1,IF($AK122=1,'２個別表'!BU122,""),"")</f>
        <v/>
      </c>
      <c r="AM122" s="204" t="str">
        <f t="shared" ca="1" si="39"/>
        <v/>
      </c>
      <c r="AN122" s="223" t="str">
        <f ca="1">IF($AJ122=1,IF($AK122=1,ROUNDDOWN('２個別表'!$BX122-'２個別表'!$BZ122-'２個別表'!$CC122-'２個別表'!$CD122-'２個別表'!$CE122-'２個別表'!$CF122,0),""),"")</f>
        <v/>
      </c>
      <c r="AO122" s="222">
        <f t="shared" ca="1" si="35"/>
        <v>0</v>
      </c>
      <c r="AP122" s="218">
        <f t="shared" ca="1" si="40"/>
        <v>0</v>
      </c>
      <c r="AQ122" s="218">
        <f t="shared" ca="1" si="41"/>
        <v>0</v>
      </c>
      <c r="AR122" s="213">
        <f ca="1">IF('２個別表'!$AC122=1,1,0)</f>
        <v>0</v>
      </c>
      <c r="AS122" s="204" t="str">
        <f t="shared" ca="1" si="42"/>
        <v/>
      </c>
      <c r="AT122" s="204" t="str">
        <f t="shared" ca="1" si="43"/>
        <v/>
      </c>
      <c r="AU122" s="230" t="str">
        <f ca="1">IF($AD122=1,IF($AQ122=1,ROUNDDOWN('２個別表'!$BX122-'２個別表'!$BZ122-'２個別表'!$CC122-'２個別表'!$CD122-'２個別表'!$CE122-'２個別表'!$CF122,0),""),"")</f>
        <v/>
      </c>
      <c r="AV122" s="391">
        <f t="shared" ca="1" si="44"/>
        <v>0</v>
      </c>
      <c r="AW122" s="401" t="str">
        <f t="shared" ca="1" si="45"/>
        <v>-</v>
      </c>
      <c r="AX122" s="228">
        <f ca="1">IF($AD122=2,IF('２個別表'!$BS122=1,1,0),0)</f>
        <v>0</v>
      </c>
      <c r="AY122" s="213" t="str">
        <f t="shared" ca="1" si="46"/>
        <v/>
      </c>
      <c r="AZ122" s="409" t="str">
        <f ca="1">IF(AND($AD122=2,$AX122=1),'２個別表'!$BX122-('２個別表'!$BZ122+'２個別表'!$CC122+'２個別表'!$CD122+'２個別表'!$CE122+'２個別表'!$CF122),"")</f>
        <v/>
      </c>
      <c r="BA122" s="228">
        <f ca="1">IF($AD122=2,IF('２個別表'!$BS122&lt;&gt;1,1,0),0)</f>
        <v>0</v>
      </c>
      <c r="BB122" s="404">
        <f t="shared" ca="1" si="47"/>
        <v>0</v>
      </c>
      <c r="BC122" s="207" t="str">
        <f ca="1">IF(AND($AD122=2,$BA122=1),'２個別表'!$BT122,"")</f>
        <v/>
      </c>
      <c r="BD122" s="207" t="str">
        <f t="shared" ca="1" si="48"/>
        <v/>
      </c>
      <c r="BE122" s="207" t="str">
        <f ca="1">IF(AND($AD122=2,$BA122=1),'２個別表'!$BW122-('２個別表'!$BZ122+'２個別表'!$CC122+'２個別表'!$CD122+'２個別表'!$CE122+'２個別表'!$CF122),"")</f>
        <v/>
      </c>
      <c r="BF122" s="207" t="str">
        <f ca="1">IF(AND($AD122=2,$BA122=1),'２個別表'!$CC122+'２個別表'!$CD122,"")</f>
        <v/>
      </c>
      <c r="BG122" s="406" t="str">
        <f ca="1">IF($BB122=1,IF(SUM('２個別表'!$BY122,'２個別表'!$CF122*0.5)&lt;='２個別表'!$BX122*0.5,"〇","×"),"")</f>
        <v/>
      </c>
      <c r="BH122" s="405">
        <f t="shared" ca="1" si="49"/>
        <v>0</v>
      </c>
      <c r="BI122" s="229" t="str">
        <f ca="1">IF($AD122=2,IF($AX122=1,IF('２個別表'!$AO122=23,"〇","×"),IF(OR('２個別表'!$AO122&lt;19,'２個別表'!$AO122&gt;23),"",IF($BH122&lt;='２個別表'!$BT122,"〇","×"))),"-")</f>
        <v>-</v>
      </c>
      <c r="BJ122" s="414" t="str">
        <f t="shared" ca="1" si="50"/>
        <v>-</v>
      </c>
      <c r="BK122" s="228">
        <f t="shared" ca="1" si="51"/>
        <v>0</v>
      </c>
      <c r="BL122" s="229" t="str">
        <f ca="1">IF($AD122=3,IF(1&lt;='２個別表'!$F122,IF('２個別表'!$W122=1,"〇","×"),""),"")</f>
        <v/>
      </c>
      <c r="BM122" s="209" t="str">
        <f ca="1">IF(AD122=3,IF(AND(OR('２個別表'!BF122="附帯施設",AND(1&lt;='２個別表'!AO122,'２個別表'!AO122&lt;=3)),'２個別表'!BM122&lt;&gt;"",'２個別表'!BN122&lt;&gt;""),1,IF(AND(OR('２個別表'!BF122="附帯施設",AND(1&lt;='２個別表'!AO122,'２個別表'!AO122&lt;=3)),OR('２個別表'!BM122="",'２個別表'!BN122="")),"×",0)),"")</f>
        <v/>
      </c>
      <c r="BN122" s="229" t="str">
        <f ca="1">IF($AD122=3,IF('２個別表'!$BX122&gt;=500000,"〇","×"),"")</f>
        <v/>
      </c>
      <c r="BO122" s="204" t="str">
        <f ca="1">IF(AD122=3,'２個別表'!BY122,"")</f>
        <v/>
      </c>
      <c r="BP122" s="204" t="str">
        <f ca="1">IF(AD122=3,IF(COUNTIF('２個別表'!$Z$11:'２個別表'!Z122,'２個別表'!Z122)=1,BO122,SUMIF('２個別表'!$Z$11:$Z$510,'２個別表'!Z122,$BO$11:$BO$239)),"")</f>
        <v/>
      </c>
      <c r="BQ122" s="213" t="str">
        <f t="shared" ca="1" si="33"/>
        <v/>
      </c>
      <c r="BR122" s="207" t="str">
        <f t="shared" ca="1" si="52"/>
        <v/>
      </c>
      <c r="BS122" s="483" t="str">
        <f ca="1">IF($AD122=3,'２個別表'!$BX122-('２個別表'!$BZ122+'２個別表'!$CC122+'２個別表'!$CD122+'２個別表'!$CE122+'２個別表'!$CF122),"")</f>
        <v/>
      </c>
      <c r="BT122" s="486">
        <f t="shared" ca="1" si="34"/>
        <v>0</v>
      </c>
      <c r="BU122" s="480" t="str">
        <f t="shared" ca="1" si="53"/>
        <v/>
      </c>
    </row>
    <row r="123" spans="1:73">
      <c r="A123" s="770" t="str">
        <f t="shared" ca="1" si="29"/>
        <v>石川県</v>
      </c>
      <c r="B123" s="773">
        <f ca="1">'２個別表'!Q123</f>
        <v>113</v>
      </c>
      <c r="C123" s="774" t="str">
        <f>'２個別表'!$R123</f>
        <v>石川県</v>
      </c>
      <c r="D123" s="774" t="str">
        <f ca="1">'２個別表'!$S123</f>
        <v/>
      </c>
      <c r="E123" s="774" t="str">
        <f ca="1">'２個別表'!$T123</f>
        <v/>
      </c>
      <c r="F123" s="719" t="str">
        <f ca="1">'２個別表'!$W123</f>
        <v/>
      </c>
      <c r="G123" s="719" t="str">
        <f ca="1">IF($F123=1,IF(SUMIF('（様式１号）１総括表'!$B$16:$B$25,A123,'（様式１号）１総括表'!$A$16:$A$25)&gt;0,"〇","✕"),"-")</f>
        <v>-</v>
      </c>
      <c r="H123" s="716" t="str">
        <f ca="1">IF('２個別表'!$Y123=1,IF('２個別表'!$AC123=1,"〇","×"),IF(AND(2&lt;='２個別表'!$AC123,'２個別表'!$AC123&lt;=5),"〇","×"))</f>
        <v>×</v>
      </c>
      <c r="I123" s="716" t="str">
        <f t="shared" ca="1" si="30"/>
        <v>×</v>
      </c>
      <c r="J123" s="207" t="str">
        <f ca="1">'２個別表'!$Z123</f>
        <v/>
      </c>
      <c r="K123" s="207">
        <f ca="1">'２個別表'!$AK123</f>
        <v>0</v>
      </c>
      <c r="L123" s="207" t="str">
        <f ca="1">IF('２個別表'!$AL123=1,1,"")</f>
        <v/>
      </c>
      <c r="M123" s="207" t="str">
        <f ca="1">IF('２個別表'!$AL123="","",IF('２個別表'!$AL123=1,IF(OR('２個別表'!$AM123=1,'２個別表'!$AN123=1),"〇","×")))</f>
        <v/>
      </c>
      <c r="N123" s="204" t="str">
        <f ca="1">'２個別表'!AT123</f>
        <v/>
      </c>
      <c r="O123" s="220" t="str">
        <f ca="1">IF(1&lt;='２個別表'!$F123,IF(AND(1&lt;='２個別表'!$AO123,'２個別表'!$AO123&lt;=3),1,0),"")</f>
        <v/>
      </c>
      <c r="P123" s="229">
        <f ca="1">IF($O123=1,IF(AND('２個別表'!$BF123&lt;&gt;"",AND('２個別表'!$BI123&lt;&gt;1,'２個別表'!$BJ123)),0,1),0)</f>
        <v>0</v>
      </c>
      <c r="Q123" s="220">
        <f ca="1">IF('２個別表'!$BF123&lt;&gt;"",1,0)</f>
        <v>0</v>
      </c>
      <c r="R123" s="220" t="str">
        <f ca="1">IF($Q123=1,IF('２個別表'!$BI123=1,1,0),"")</f>
        <v/>
      </c>
      <c r="S123" s="220" t="str">
        <f ca="1">IF($R123=1,IF('２個別表'!$BJ123&lt;&gt;"","〇","×"),"")</f>
        <v/>
      </c>
      <c r="T123" s="220" t="str">
        <f t="shared" ca="1" si="36"/>
        <v/>
      </c>
      <c r="U123" s="381">
        <f ca="1">IF('２個別表'!$BH123&gt;0,'２個別表'!$BH123,0)</f>
        <v>0</v>
      </c>
      <c r="V123" s="220">
        <f ca="1">IF('２個別表'!$BJ123&lt;&gt;"",1,0)</f>
        <v>0</v>
      </c>
      <c r="W123" s="206">
        <f ca="1">IF(AND($Q123=1,$V123=1),'２個別表'!$CF123,0)</f>
        <v>0</v>
      </c>
      <c r="X123" s="219">
        <f t="shared" ca="1" si="31"/>
        <v>0</v>
      </c>
      <c r="Y123" s="220" t="str">
        <f ca="1">IF(1&lt;='２個別表'!$F123,'２個別表'!$BV123,"")</f>
        <v/>
      </c>
      <c r="Z123" s="220">
        <f ca="1">IF(1&lt;='２個別表'!$F123,'２個別表'!$CG123,0)</f>
        <v>0</v>
      </c>
      <c r="AA123" s="220">
        <f ca="1">IF(OR(0&lt;'２個別表'!$BZ123,0&lt;SUM('２個別表'!$CC123:$CD123)),1,0)</f>
        <v>1</v>
      </c>
      <c r="AB123" s="207">
        <f ca="1">IF(1&lt;='２個別表'!$F123,'２個別表'!$BX123,0)</f>
        <v>0</v>
      </c>
      <c r="AC123" s="207" t="str">
        <f ca="1">IF('２個別表'!$BX123&gt;0,IF(AND('２個別表'!$BV123=1,'２個別表'!$CG123="控除不可"),'２個別表'!$BX123,IF(AND('２個別表'!$BV123=1,'２個別表'!$CG123="80%控除対象"),ROUNDUP('２個別表'!$BX123*102/110,0),IF(AND('２個別表'!$BV123=1,'２個別表'!$CG123="全額控除"),ROUNDUP('２個別表'!$BX123*100/110,0),IF(OR('２個別表'!$BV123=2,'２個別表'!$BV123=3),'２個別表'!$BX123,'２個別表'!$BX123)))),"")</f>
        <v/>
      </c>
      <c r="AD123" s="221" t="str">
        <f ca="1">IF('２個別表'!$W123=1,3,IF(AND('２個別表'!$W123=2,AND(19&lt;='２個別表'!$AO123,'２個別表'!$AO123&lt;=23)),2,IF(AND('２個別表'!$W123=2,OR(AND(1&lt;='２個別表'!$AO123,'２個別表'!$AO123&lt;=18),AND(24&lt;='２個別表'!$AO123,'２個別表'!$AO123&lt;=25))),1,"判定不能")))</f>
        <v>判定不能</v>
      </c>
      <c r="AE123" s="228">
        <f t="shared" ca="1" si="37"/>
        <v>0</v>
      </c>
      <c r="AF123" s="204" t="str">
        <f t="shared" ca="1" si="54"/>
        <v/>
      </c>
      <c r="AG123" s="207" t="str">
        <f ca="1">IF(AND($AD123=1,$U123&gt;0,$V123=1),ROUNDDOWN($AC123*1/2-'２個別表'!$CF123*1/2,0),"")</f>
        <v/>
      </c>
      <c r="AH123" s="207" t="str">
        <f t="shared" ca="1" si="32"/>
        <v/>
      </c>
      <c r="AI123" s="230" t="str">
        <f ca="1">IF(AND($AD123=1,$Q123=1),IF($AB123&gt;0,'２個別表'!$BX123-'２個別表'!$BZ123-'２個別表'!$CF123-'２個別表'!$CC123-'２個別表'!$CD123-'２個別表'!$CE123,0),"")</f>
        <v/>
      </c>
      <c r="AJ123" s="222">
        <f t="shared" ca="1" si="38"/>
        <v>0</v>
      </c>
      <c r="AK123" s="218" t="str">
        <f ca="1">IF($AD123=1,IF('２個別表'!$AQ123=1,1,IF('２個別表'!AQ123="","",)),"")</f>
        <v/>
      </c>
      <c r="AL123" s="207" t="str">
        <f ca="1">IF($AJ123=1,IF($AK123=1,'２個別表'!BU123,""),"")</f>
        <v/>
      </c>
      <c r="AM123" s="204" t="str">
        <f t="shared" ca="1" si="39"/>
        <v/>
      </c>
      <c r="AN123" s="223" t="str">
        <f ca="1">IF($AJ123=1,IF($AK123=1,ROUNDDOWN('２個別表'!$BX123-'２個別表'!$BZ123-'２個別表'!$CC123-'２個別表'!$CD123-'２個別表'!$CE123-'２個別表'!$CF123,0),""),"")</f>
        <v/>
      </c>
      <c r="AO123" s="222">
        <f t="shared" ca="1" si="35"/>
        <v>0</v>
      </c>
      <c r="AP123" s="218">
        <f t="shared" ca="1" si="40"/>
        <v>0</v>
      </c>
      <c r="AQ123" s="218">
        <f t="shared" ca="1" si="41"/>
        <v>0</v>
      </c>
      <c r="AR123" s="213">
        <f ca="1">IF('２個別表'!$AC123=1,1,0)</f>
        <v>0</v>
      </c>
      <c r="AS123" s="204" t="str">
        <f t="shared" ca="1" si="42"/>
        <v/>
      </c>
      <c r="AT123" s="204" t="str">
        <f t="shared" ca="1" si="43"/>
        <v/>
      </c>
      <c r="AU123" s="230" t="str">
        <f ca="1">IF($AD123=1,IF($AQ123=1,ROUNDDOWN('２個別表'!$BX123-'２個別表'!$BZ123-'２個別表'!$CC123-'２個別表'!$CD123-'２個別表'!$CE123-'２個別表'!$CF123,0),""),"")</f>
        <v/>
      </c>
      <c r="AV123" s="391">
        <f t="shared" ca="1" si="44"/>
        <v>0</v>
      </c>
      <c r="AW123" s="401" t="str">
        <f t="shared" ca="1" si="45"/>
        <v>-</v>
      </c>
      <c r="AX123" s="228">
        <f ca="1">IF($AD123=2,IF('２個別表'!$BS123=1,1,0),0)</f>
        <v>0</v>
      </c>
      <c r="AY123" s="213" t="str">
        <f t="shared" ca="1" si="46"/>
        <v/>
      </c>
      <c r="AZ123" s="409" t="str">
        <f ca="1">IF(AND($AD123=2,$AX123=1),'２個別表'!$BX123-('２個別表'!$BZ123+'２個別表'!$CC123+'２個別表'!$CD123+'２個別表'!$CE123+'２個別表'!$CF123),"")</f>
        <v/>
      </c>
      <c r="BA123" s="228">
        <f ca="1">IF($AD123=2,IF('２個別表'!$BS123&lt;&gt;1,1,0),0)</f>
        <v>0</v>
      </c>
      <c r="BB123" s="404">
        <f t="shared" ca="1" si="47"/>
        <v>0</v>
      </c>
      <c r="BC123" s="207" t="str">
        <f ca="1">IF(AND($AD123=2,$BA123=1),'２個別表'!$BT123,"")</f>
        <v/>
      </c>
      <c r="BD123" s="207" t="str">
        <f t="shared" ca="1" si="48"/>
        <v/>
      </c>
      <c r="BE123" s="207" t="str">
        <f ca="1">IF(AND($AD123=2,$BA123=1),'２個別表'!$BW123-('２個別表'!$BZ123+'２個別表'!$CC123+'２個別表'!$CD123+'２個別表'!$CE123+'２個別表'!$CF123),"")</f>
        <v/>
      </c>
      <c r="BF123" s="207" t="str">
        <f ca="1">IF(AND($AD123=2,$BA123=1),'２個別表'!$CC123+'２個別表'!$CD123,"")</f>
        <v/>
      </c>
      <c r="BG123" s="406" t="str">
        <f ca="1">IF($BB123=1,IF(SUM('２個別表'!$BY123,'２個別表'!$CF123*0.5)&lt;='２個別表'!$BX123*0.5,"〇","×"),"")</f>
        <v/>
      </c>
      <c r="BH123" s="405">
        <f t="shared" ca="1" si="49"/>
        <v>0</v>
      </c>
      <c r="BI123" s="229" t="str">
        <f ca="1">IF($AD123=2,IF($AX123=1,IF('２個別表'!$AO123=23,"〇","×"),IF(OR('２個別表'!$AO123&lt;19,'２個別表'!$AO123&gt;23),"",IF($BH123&lt;='２個別表'!$BT123,"〇","×"))),"-")</f>
        <v>-</v>
      </c>
      <c r="BJ123" s="414" t="str">
        <f t="shared" ca="1" si="50"/>
        <v>-</v>
      </c>
      <c r="BK123" s="228">
        <f t="shared" ca="1" si="51"/>
        <v>0</v>
      </c>
      <c r="BL123" s="229" t="str">
        <f ca="1">IF($AD123=3,IF(1&lt;='２個別表'!$F123,IF('２個別表'!$W123=1,"〇","×"),""),"")</f>
        <v/>
      </c>
      <c r="BM123" s="209" t="str">
        <f ca="1">IF(AD123=3,IF(AND(OR('２個別表'!BF123="附帯施設",AND(1&lt;='２個別表'!AO123,'２個別表'!AO123&lt;=3)),'２個別表'!BM123&lt;&gt;"",'２個別表'!BN123&lt;&gt;""),1,IF(AND(OR('２個別表'!BF123="附帯施設",AND(1&lt;='２個別表'!AO123,'２個別表'!AO123&lt;=3)),OR('２個別表'!BM123="",'２個別表'!BN123="")),"×",0)),"")</f>
        <v/>
      </c>
      <c r="BN123" s="229" t="str">
        <f ca="1">IF($AD123=3,IF('２個別表'!$BX123&gt;=500000,"〇","×"),"")</f>
        <v/>
      </c>
      <c r="BO123" s="204" t="str">
        <f ca="1">IF(AD123=3,'２個別表'!BY123,"")</f>
        <v/>
      </c>
      <c r="BP123" s="204" t="str">
        <f ca="1">IF(AD123=3,IF(COUNTIF('２個別表'!$Z$11:'２個別表'!Z123,'２個別表'!Z123)=1,BO123,SUMIF('２個別表'!$Z$11:$Z$510,'２個別表'!Z123,$BO$11:$BO$239)),"")</f>
        <v/>
      </c>
      <c r="BQ123" s="213" t="str">
        <f t="shared" ca="1" si="33"/>
        <v/>
      </c>
      <c r="BR123" s="207" t="str">
        <f t="shared" ca="1" si="52"/>
        <v/>
      </c>
      <c r="BS123" s="483" t="str">
        <f ca="1">IF($AD123=3,'２個別表'!$BX123-('２個別表'!$BZ123+'２個別表'!$CC123+'２個別表'!$CD123+'２個別表'!$CE123+'２個別表'!$CF123),"")</f>
        <v/>
      </c>
      <c r="BT123" s="486">
        <f t="shared" ca="1" si="34"/>
        <v>0</v>
      </c>
      <c r="BU123" s="480" t="str">
        <f t="shared" ca="1" si="53"/>
        <v/>
      </c>
    </row>
    <row r="124" spans="1:73">
      <c r="A124" s="770" t="str">
        <f t="shared" ca="1" si="29"/>
        <v>石川県</v>
      </c>
      <c r="B124" s="773">
        <f ca="1">'２個別表'!Q124</f>
        <v>114</v>
      </c>
      <c r="C124" s="774" t="str">
        <f>'２個別表'!$R124</f>
        <v>石川県</v>
      </c>
      <c r="D124" s="774" t="str">
        <f ca="1">'２個別表'!$S124</f>
        <v/>
      </c>
      <c r="E124" s="774" t="str">
        <f ca="1">'２個別表'!$T124</f>
        <v/>
      </c>
      <c r="F124" s="719" t="str">
        <f ca="1">'２個別表'!$W124</f>
        <v/>
      </c>
      <c r="G124" s="719" t="str">
        <f ca="1">IF($F124=1,IF(SUMIF('（様式１号）１総括表'!$B$16:$B$25,A124,'（様式１号）１総括表'!$A$16:$A$25)&gt;0,"〇","✕"),"-")</f>
        <v>-</v>
      </c>
      <c r="H124" s="716" t="str">
        <f ca="1">IF('２個別表'!$Y124=1,IF('２個別表'!$AC124=1,"〇","×"),IF(AND(2&lt;='２個別表'!$AC124,'２個別表'!$AC124&lt;=5),"〇","×"))</f>
        <v>×</v>
      </c>
      <c r="I124" s="716" t="str">
        <f t="shared" ca="1" si="30"/>
        <v>×</v>
      </c>
      <c r="J124" s="207" t="str">
        <f ca="1">'２個別表'!$Z124</f>
        <v/>
      </c>
      <c r="K124" s="207">
        <f ca="1">'２個別表'!$AK124</f>
        <v>0</v>
      </c>
      <c r="L124" s="207" t="str">
        <f ca="1">IF('２個別表'!$AL124=1,1,"")</f>
        <v/>
      </c>
      <c r="M124" s="207" t="str">
        <f ca="1">IF('２個別表'!$AL124="","",IF('２個別表'!$AL124=1,IF(OR('２個別表'!$AM124=1,'２個別表'!$AN124=1),"〇","×")))</f>
        <v/>
      </c>
      <c r="N124" s="204" t="str">
        <f ca="1">'２個別表'!AT124</f>
        <v/>
      </c>
      <c r="O124" s="220" t="str">
        <f ca="1">IF(1&lt;='２個別表'!$F124,IF(AND(1&lt;='２個別表'!$AO124,'２個別表'!$AO124&lt;=3),1,0),"")</f>
        <v/>
      </c>
      <c r="P124" s="229">
        <f ca="1">IF($O124=1,IF(AND('２個別表'!$BF124&lt;&gt;"",AND('２個別表'!$BI124&lt;&gt;1,'２個別表'!$BJ124)),0,1),0)</f>
        <v>0</v>
      </c>
      <c r="Q124" s="220">
        <f ca="1">IF('２個別表'!$BF124&lt;&gt;"",1,0)</f>
        <v>0</v>
      </c>
      <c r="R124" s="220" t="str">
        <f ca="1">IF($Q124=1,IF('２個別表'!$BI124=1,1,0),"")</f>
        <v/>
      </c>
      <c r="S124" s="220" t="str">
        <f ca="1">IF($R124=1,IF('２個別表'!$BJ124&lt;&gt;"","〇","×"),"")</f>
        <v/>
      </c>
      <c r="T124" s="220" t="str">
        <f t="shared" ca="1" si="36"/>
        <v/>
      </c>
      <c r="U124" s="381">
        <f ca="1">IF('２個別表'!$BH124&gt;0,'２個別表'!$BH124,0)</f>
        <v>0</v>
      </c>
      <c r="V124" s="220">
        <f ca="1">IF('２個別表'!$BJ124&lt;&gt;"",1,0)</f>
        <v>0</v>
      </c>
      <c r="W124" s="206">
        <f ca="1">IF(AND($Q124=1,$V124=1),'２個別表'!$CF124,0)</f>
        <v>0</v>
      </c>
      <c r="X124" s="219">
        <f t="shared" ca="1" si="31"/>
        <v>0</v>
      </c>
      <c r="Y124" s="220" t="str">
        <f ca="1">IF(1&lt;='２個別表'!$F124,'２個別表'!$BV124,"")</f>
        <v/>
      </c>
      <c r="Z124" s="220">
        <f ca="1">IF(1&lt;='２個別表'!$F124,'２個別表'!$CG124,0)</f>
        <v>0</v>
      </c>
      <c r="AA124" s="220">
        <f ca="1">IF(OR(0&lt;'２個別表'!$BZ124,0&lt;SUM('２個別表'!$CC124:$CD124)),1,0)</f>
        <v>1</v>
      </c>
      <c r="AB124" s="207">
        <f ca="1">IF(1&lt;='２個別表'!$F124,'２個別表'!$BX124,0)</f>
        <v>0</v>
      </c>
      <c r="AC124" s="207" t="str">
        <f ca="1">IF('２個別表'!$BX124&gt;0,IF(AND('２個別表'!$BV124=1,'２個別表'!$CG124="控除不可"),'２個別表'!$BX124,IF(AND('２個別表'!$BV124=1,'２個別表'!$CG124="80%控除対象"),ROUNDUP('２個別表'!$BX124*102/110,0),IF(AND('２個別表'!$BV124=1,'２個別表'!$CG124="全額控除"),ROUNDUP('２個別表'!$BX124*100/110,0),IF(OR('２個別表'!$BV124=2,'２個別表'!$BV124=3),'２個別表'!$BX124,'２個別表'!$BX124)))),"")</f>
        <v/>
      </c>
      <c r="AD124" s="221" t="str">
        <f ca="1">IF('２個別表'!$W124=1,3,IF(AND('２個別表'!$W124=2,AND(19&lt;='２個別表'!$AO124,'２個別表'!$AO124&lt;=23)),2,IF(AND('２個別表'!$W124=2,OR(AND(1&lt;='２個別表'!$AO124,'２個別表'!$AO124&lt;=18),AND(24&lt;='２個別表'!$AO124,'２個別表'!$AO124&lt;=25))),1,"判定不能")))</f>
        <v>判定不能</v>
      </c>
      <c r="AE124" s="228">
        <f t="shared" ca="1" si="37"/>
        <v>0</v>
      </c>
      <c r="AF124" s="204" t="str">
        <f t="shared" ca="1" si="54"/>
        <v/>
      </c>
      <c r="AG124" s="207" t="str">
        <f ca="1">IF(AND($AD124=1,$U124&gt;0,$V124=1),ROUNDDOWN($AC124*1/2-'２個別表'!$CF124*1/2,0),"")</f>
        <v/>
      </c>
      <c r="AH124" s="207" t="str">
        <f t="shared" ca="1" si="32"/>
        <v/>
      </c>
      <c r="AI124" s="230" t="str">
        <f ca="1">IF(AND($AD124=1,$Q124=1),IF($AB124&gt;0,'２個別表'!$BX124-'２個別表'!$BZ124-'２個別表'!$CF124-'２個別表'!$CC124-'２個別表'!$CD124-'２個別表'!$CE124,0),"")</f>
        <v/>
      </c>
      <c r="AJ124" s="222">
        <f t="shared" ca="1" si="38"/>
        <v>0</v>
      </c>
      <c r="AK124" s="218" t="str">
        <f ca="1">IF($AD124=1,IF('２個別表'!$AQ124=1,1,IF('２個別表'!AQ124="","",)),"")</f>
        <v/>
      </c>
      <c r="AL124" s="207" t="str">
        <f ca="1">IF($AJ124=1,IF($AK124=1,'２個別表'!BU124,""),"")</f>
        <v/>
      </c>
      <c r="AM124" s="204" t="str">
        <f t="shared" ca="1" si="39"/>
        <v/>
      </c>
      <c r="AN124" s="223" t="str">
        <f ca="1">IF($AJ124=1,IF($AK124=1,ROUNDDOWN('２個別表'!$BX124-'２個別表'!$BZ124-'２個別表'!$CC124-'２個別表'!$CD124-'２個別表'!$CE124-'２個別表'!$CF124,0),""),"")</f>
        <v/>
      </c>
      <c r="AO124" s="222">
        <f t="shared" ca="1" si="35"/>
        <v>0</v>
      </c>
      <c r="AP124" s="218">
        <f t="shared" ca="1" si="40"/>
        <v>0</v>
      </c>
      <c r="AQ124" s="218">
        <f t="shared" ca="1" si="41"/>
        <v>0</v>
      </c>
      <c r="AR124" s="213">
        <f ca="1">IF('２個別表'!$AC124=1,1,0)</f>
        <v>0</v>
      </c>
      <c r="AS124" s="204" t="str">
        <f t="shared" ca="1" si="42"/>
        <v/>
      </c>
      <c r="AT124" s="204" t="str">
        <f t="shared" ca="1" si="43"/>
        <v/>
      </c>
      <c r="AU124" s="230" t="str">
        <f ca="1">IF($AD124=1,IF($AQ124=1,ROUNDDOWN('２個別表'!$BX124-'２個別表'!$BZ124-'２個別表'!$CC124-'２個別表'!$CD124-'２個別表'!$CE124-'２個別表'!$CF124,0),""),"")</f>
        <v/>
      </c>
      <c r="AV124" s="391">
        <f t="shared" ca="1" si="44"/>
        <v>0</v>
      </c>
      <c r="AW124" s="401" t="str">
        <f t="shared" ca="1" si="45"/>
        <v>-</v>
      </c>
      <c r="AX124" s="228">
        <f ca="1">IF($AD124=2,IF('２個別表'!$BS124=1,1,0),0)</f>
        <v>0</v>
      </c>
      <c r="AY124" s="213" t="str">
        <f t="shared" ca="1" si="46"/>
        <v/>
      </c>
      <c r="AZ124" s="409" t="str">
        <f ca="1">IF(AND($AD124=2,$AX124=1),'２個別表'!$BX124-('２個別表'!$BZ124+'２個別表'!$CC124+'２個別表'!$CD124+'２個別表'!$CE124+'２個別表'!$CF124),"")</f>
        <v/>
      </c>
      <c r="BA124" s="228">
        <f ca="1">IF($AD124=2,IF('２個別表'!$BS124&lt;&gt;1,1,0),0)</f>
        <v>0</v>
      </c>
      <c r="BB124" s="404">
        <f t="shared" ca="1" si="47"/>
        <v>0</v>
      </c>
      <c r="BC124" s="207" t="str">
        <f ca="1">IF(AND($AD124=2,$BA124=1),'２個別表'!$BT124,"")</f>
        <v/>
      </c>
      <c r="BD124" s="207" t="str">
        <f t="shared" ca="1" si="48"/>
        <v/>
      </c>
      <c r="BE124" s="207" t="str">
        <f ca="1">IF(AND($AD124=2,$BA124=1),'２個別表'!$BW124-('２個別表'!$BZ124+'２個別表'!$CC124+'２個別表'!$CD124+'２個別表'!$CE124+'２個別表'!$CF124),"")</f>
        <v/>
      </c>
      <c r="BF124" s="207" t="str">
        <f ca="1">IF(AND($AD124=2,$BA124=1),'２個別表'!$CC124+'２個別表'!$CD124,"")</f>
        <v/>
      </c>
      <c r="BG124" s="406" t="str">
        <f ca="1">IF($BB124=1,IF(SUM('２個別表'!$BY124,'２個別表'!$CF124*0.5)&lt;='２個別表'!$BX124*0.5,"〇","×"),"")</f>
        <v/>
      </c>
      <c r="BH124" s="405">
        <f t="shared" ca="1" si="49"/>
        <v>0</v>
      </c>
      <c r="BI124" s="229" t="str">
        <f ca="1">IF($AD124=2,IF($AX124=1,IF('２個別表'!$AO124=23,"〇","×"),IF(OR('２個別表'!$AO124&lt;19,'２個別表'!$AO124&gt;23),"",IF($BH124&lt;='２個別表'!$BT124,"〇","×"))),"-")</f>
        <v>-</v>
      </c>
      <c r="BJ124" s="414" t="str">
        <f t="shared" ca="1" si="50"/>
        <v>-</v>
      </c>
      <c r="BK124" s="228">
        <f t="shared" ca="1" si="51"/>
        <v>0</v>
      </c>
      <c r="BL124" s="229" t="str">
        <f ca="1">IF($AD124=3,IF(1&lt;='２個別表'!$F124,IF('２個別表'!$W124=1,"〇","×"),""),"")</f>
        <v/>
      </c>
      <c r="BM124" s="209" t="str">
        <f ca="1">IF(AD124=3,IF(AND(OR('２個別表'!BF124="附帯施設",AND(1&lt;='２個別表'!AO124,'２個別表'!AO124&lt;=3)),'２個別表'!BM124&lt;&gt;"",'２個別表'!BN124&lt;&gt;""),1,IF(AND(OR('２個別表'!BF124="附帯施設",AND(1&lt;='２個別表'!AO124,'２個別表'!AO124&lt;=3)),OR('２個別表'!BM124="",'２個別表'!BN124="")),"×",0)),"")</f>
        <v/>
      </c>
      <c r="BN124" s="229" t="str">
        <f ca="1">IF($AD124=3,IF('２個別表'!$BX124&gt;=500000,"〇","×"),"")</f>
        <v/>
      </c>
      <c r="BO124" s="204" t="str">
        <f ca="1">IF(AD124=3,'２個別表'!BY124,"")</f>
        <v/>
      </c>
      <c r="BP124" s="204" t="str">
        <f ca="1">IF(AD124=3,IF(COUNTIF('２個別表'!$Z$11:'２個別表'!Z124,'２個別表'!Z124)=1,BO124,SUMIF('２個別表'!$Z$11:$Z$510,'２個別表'!Z124,$BO$11:$BO$239)),"")</f>
        <v/>
      </c>
      <c r="BQ124" s="213" t="str">
        <f t="shared" ca="1" si="33"/>
        <v/>
      </c>
      <c r="BR124" s="207" t="str">
        <f t="shared" ca="1" si="52"/>
        <v/>
      </c>
      <c r="BS124" s="483" t="str">
        <f ca="1">IF($AD124=3,'２個別表'!$BX124-('２個別表'!$BZ124+'２個別表'!$CC124+'２個別表'!$CD124+'２個別表'!$CE124+'２個別表'!$CF124),"")</f>
        <v/>
      </c>
      <c r="BT124" s="486">
        <f t="shared" ca="1" si="34"/>
        <v>0</v>
      </c>
      <c r="BU124" s="480" t="str">
        <f t="shared" ca="1" si="53"/>
        <v/>
      </c>
    </row>
    <row r="125" spans="1:73">
      <c r="A125" s="770" t="str">
        <f t="shared" ca="1" si="29"/>
        <v>石川県</v>
      </c>
      <c r="B125" s="773">
        <f ca="1">'２個別表'!Q125</f>
        <v>115</v>
      </c>
      <c r="C125" s="774" t="str">
        <f>'２個別表'!$R125</f>
        <v>石川県</v>
      </c>
      <c r="D125" s="774" t="str">
        <f ca="1">'２個別表'!$S125</f>
        <v/>
      </c>
      <c r="E125" s="774" t="str">
        <f ca="1">'２個別表'!$T125</f>
        <v/>
      </c>
      <c r="F125" s="719" t="str">
        <f ca="1">'２個別表'!$W125</f>
        <v/>
      </c>
      <c r="G125" s="719" t="str">
        <f ca="1">IF($F125=1,IF(SUMIF('（様式１号）１総括表'!$B$16:$B$25,A125,'（様式１号）１総括表'!$A$16:$A$25)&gt;0,"〇","✕"),"-")</f>
        <v>-</v>
      </c>
      <c r="H125" s="716" t="str">
        <f ca="1">IF('２個別表'!$Y125=1,IF('２個別表'!$AC125=1,"〇","×"),IF(AND(2&lt;='２個別表'!$AC125,'２個別表'!$AC125&lt;=5),"〇","×"))</f>
        <v>×</v>
      </c>
      <c r="I125" s="716" t="str">
        <f t="shared" ca="1" si="30"/>
        <v>×</v>
      </c>
      <c r="J125" s="207" t="str">
        <f ca="1">'２個別表'!$Z125</f>
        <v/>
      </c>
      <c r="K125" s="207">
        <f ca="1">'２個別表'!$AK125</f>
        <v>0</v>
      </c>
      <c r="L125" s="207" t="str">
        <f ca="1">IF('２個別表'!$AL125=1,1,"")</f>
        <v/>
      </c>
      <c r="M125" s="207" t="str">
        <f ca="1">IF('２個別表'!$AL125="","",IF('２個別表'!$AL125=1,IF(OR('２個別表'!$AM125=1,'２個別表'!$AN125=1),"〇","×")))</f>
        <v/>
      </c>
      <c r="N125" s="204" t="str">
        <f ca="1">'２個別表'!AT125</f>
        <v/>
      </c>
      <c r="O125" s="220" t="str">
        <f ca="1">IF(1&lt;='２個別表'!$F125,IF(AND(1&lt;='２個別表'!$AO125,'２個別表'!$AO125&lt;=3),1,0),"")</f>
        <v/>
      </c>
      <c r="P125" s="229">
        <f ca="1">IF($O125=1,IF(AND('２個別表'!$BF125&lt;&gt;"",AND('２個別表'!$BI125&lt;&gt;1,'２個別表'!$BJ125)),0,1),0)</f>
        <v>0</v>
      </c>
      <c r="Q125" s="220">
        <f ca="1">IF('２個別表'!$BF125&lt;&gt;"",1,0)</f>
        <v>0</v>
      </c>
      <c r="R125" s="220" t="str">
        <f ca="1">IF($Q125=1,IF('２個別表'!$BI125=1,1,0),"")</f>
        <v/>
      </c>
      <c r="S125" s="220" t="str">
        <f ca="1">IF($R125=1,IF('２個別表'!$BJ125&lt;&gt;"","〇","×"),"")</f>
        <v/>
      </c>
      <c r="T125" s="220" t="str">
        <f t="shared" ca="1" si="36"/>
        <v/>
      </c>
      <c r="U125" s="381">
        <f ca="1">IF('２個別表'!$BH125&gt;0,'２個別表'!$BH125,0)</f>
        <v>0</v>
      </c>
      <c r="V125" s="220">
        <f ca="1">IF('２個別表'!$BJ125&lt;&gt;"",1,0)</f>
        <v>0</v>
      </c>
      <c r="W125" s="206">
        <f ca="1">IF(AND($Q125=1,$V125=1),'２個別表'!$CF125,0)</f>
        <v>0</v>
      </c>
      <c r="X125" s="219">
        <f t="shared" ca="1" si="31"/>
        <v>0</v>
      </c>
      <c r="Y125" s="220" t="str">
        <f ca="1">IF(1&lt;='２個別表'!$F125,'２個別表'!$BV125,"")</f>
        <v/>
      </c>
      <c r="Z125" s="220">
        <f ca="1">IF(1&lt;='２個別表'!$F125,'２個別表'!$CG125,0)</f>
        <v>0</v>
      </c>
      <c r="AA125" s="220">
        <f ca="1">IF(OR(0&lt;'２個別表'!$BZ125,0&lt;SUM('２個別表'!$CC125:$CD125)),1,0)</f>
        <v>1</v>
      </c>
      <c r="AB125" s="207">
        <f ca="1">IF(1&lt;='２個別表'!$F125,'２個別表'!$BX125,0)</f>
        <v>0</v>
      </c>
      <c r="AC125" s="207" t="str">
        <f ca="1">IF('２個別表'!$BX125&gt;0,IF(AND('２個別表'!$BV125=1,'２個別表'!$CG125="控除不可"),'２個別表'!$BX125,IF(AND('２個別表'!$BV125=1,'２個別表'!$CG125="80%控除対象"),ROUNDUP('２個別表'!$BX125*102/110,0),IF(AND('２個別表'!$BV125=1,'２個別表'!$CG125="全額控除"),ROUNDUP('２個別表'!$BX125*100/110,0),IF(OR('２個別表'!$BV125=2,'２個別表'!$BV125=3),'２個別表'!$BX125,'２個別表'!$BX125)))),"")</f>
        <v/>
      </c>
      <c r="AD125" s="221" t="str">
        <f ca="1">IF('２個別表'!$W125=1,3,IF(AND('２個別表'!$W125=2,AND(19&lt;='２個別表'!$AO125,'２個別表'!$AO125&lt;=23)),2,IF(AND('２個別表'!$W125=2,OR(AND(1&lt;='２個別表'!$AO125,'２個別表'!$AO125&lt;=18),AND(24&lt;='２個別表'!$AO125,'２個別表'!$AO125&lt;=25))),1,"判定不能")))</f>
        <v>判定不能</v>
      </c>
      <c r="AE125" s="228">
        <f t="shared" ca="1" si="37"/>
        <v>0</v>
      </c>
      <c r="AF125" s="204" t="str">
        <f t="shared" ca="1" si="54"/>
        <v/>
      </c>
      <c r="AG125" s="207" t="str">
        <f ca="1">IF(AND($AD125=1,$U125&gt;0,$V125=1),ROUNDDOWN($AC125*1/2-'２個別表'!$CF125*1/2,0),"")</f>
        <v/>
      </c>
      <c r="AH125" s="207" t="str">
        <f t="shared" ca="1" si="32"/>
        <v/>
      </c>
      <c r="AI125" s="230" t="str">
        <f ca="1">IF(AND($AD125=1,$Q125=1),IF($AB125&gt;0,'２個別表'!$BX125-'２個別表'!$BZ125-'２個別表'!$CF125-'２個別表'!$CC125-'２個別表'!$CD125-'２個別表'!$CE125,0),"")</f>
        <v/>
      </c>
      <c r="AJ125" s="222">
        <f t="shared" ca="1" si="38"/>
        <v>0</v>
      </c>
      <c r="AK125" s="218" t="str">
        <f ca="1">IF($AD125=1,IF('２個別表'!$AQ125=1,1,IF('２個別表'!AQ125="","",)),"")</f>
        <v/>
      </c>
      <c r="AL125" s="207" t="str">
        <f ca="1">IF($AJ125=1,IF($AK125=1,'２個別表'!BU125,""),"")</f>
        <v/>
      </c>
      <c r="AM125" s="204" t="str">
        <f t="shared" ca="1" si="39"/>
        <v/>
      </c>
      <c r="AN125" s="223" t="str">
        <f ca="1">IF($AJ125=1,IF($AK125=1,ROUNDDOWN('２個別表'!$BX125-'２個別表'!$BZ125-'２個別表'!$CC125-'２個別表'!$CD125-'２個別表'!$CE125-'２個別表'!$CF125,0),""),"")</f>
        <v/>
      </c>
      <c r="AO125" s="222">
        <f t="shared" ca="1" si="35"/>
        <v>0</v>
      </c>
      <c r="AP125" s="218">
        <f t="shared" ca="1" si="40"/>
        <v>0</v>
      </c>
      <c r="AQ125" s="218">
        <f t="shared" ca="1" si="41"/>
        <v>0</v>
      </c>
      <c r="AR125" s="213">
        <f ca="1">IF('２個別表'!$AC125=1,1,0)</f>
        <v>0</v>
      </c>
      <c r="AS125" s="204" t="str">
        <f t="shared" ca="1" si="42"/>
        <v/>
      </c>
      <c r="AT125" s="204" t="str">
        <f t="shared" ca="1" si="43"/>
        <v/>
      </c>
      <c r="AU125" s="230" t="str">
        <f ca="1">IF($AD125=1,IF($AQ125=1,ROUNDDOWN('２個別表'!$BX125-'２個別表'!$BZ125-'２個別表'!$CC125-'２個別表'!$CD125-'２個別表'!$CE125-'２個別表'!$CF125,0),""),"")</f>
        <v/>
      </c>
      <c r="AV125" s="391">
        <f t="shared" ca="1" si="44"/>
        <v>0</v>
      </c>
      <c r="AW125" s="401" t="str">
        <f t="shared" ca="1" si="45"/>
        <v>-</v>
      </c>
      <c r="AX125" s="228">
        <f ca="1">IF($AD125=2,IF('２個別表'!$BS125=1,1,0),0)</f>
        <v>0</v>
      </c>
      <c r="AY125" s="213" t="str">
        <f t="shared" ca="1" si="46"/>
        <v/>
      </c>
      <c r="AZ125" s="409" t="str">
        <f ca="1">IF(AND($AD125=2,$AX125=1),'２個別表'!$BX125-('２個別表'!$BZ125+'２個別表'!$CC125+'２個別表'!$CD125+'２個別表'!$CE125+'２個別表'!$CF125),"")</f>
        <v/>
      </c>
      <c r="BA125" s="228">
        <f ca="1">IF($AD125=2,IF('２個別表'!$BS125&lt;&gt;1,1,0),0)</f>
        <v>0</v>
      </c>
      <c r="BB125" s="404">
        <f t="shared" ca="1" si="47"/>
        <v>0</v>
      </c>
      <c r="BC125" s="207" t="str">
        <f ca="1">IF(AND($AD125=2,$BA125=1),'２個別表'!$BT125,"")</f>
        <v/>
      </c>
      <c r="BD125" s="207" t="str">
        <f t="shared" ca="1" si="48"/>
        <v/>
      </c>
      <c r="BE125" s="207" t="str">
        <f ca="1">IF(AND($AD125=2,$BA125=1),'２個別表'!$BW125-('２個別表'!$BZ125+'２個別表'!$CC125+'２個別表'!$CD125+'２個別表'!$CE125+'２個別表'!$CF125),"")</f>
        <v/>
      </c>
      <c r="BF125" s="207" t="str">
        <f ca="1">IF(AND($AD125=2,$BA125=1),'２個別表'!$CC125+'２個別表'!$CD125,"")</f>
        <v/>
      </c>
      <c r="BG125" s="406" t="str">
        <f ca="1">IF($BB125=1,IF(SUM('２個別表'!$BY125,'２個別表'!$CF125*0.5)&lt;='２個別表'!$BX125*0.5,"〇","×"),"")</f>
        <v/>
      </c>
      <c r="BH125" s="405">
        <f t="shared" ca="1" si="49"/>
        <v>0</v>
      </c>
      <c r="BI125" s="229" t="str">
        <f ca="1">IF($AD125=2,IF($AX125=1,IF('２個別表'!$AO125=23,"〇","×"),IF(OR('２個別表'!$AO125&lt;19,'２個別表'!$AO125&gt;23),"",IF($BH125&lt;='２個別表'!$BT125,"〇","×"))),"-")</f>
        <v>-</v>
      </c>
      <c r="BJ125" s="414" t="str">
        <f t="shared" ca="1" si="50"/>
        <v>-</v>
      </c>
      <c r="BK125" s="228">
        <f t="shared" ca="1" si="51"/>
        <v>0</v>
      </c>
      <c r="BL125" s="229" t="str">
        <f ca="1">IF($AD125=3,IF(1&lt;='２個別表'!$F125,IF('２個別表'!$W125=1,"〇","×"),""),"")</f>
        <v/>
      </c>
      <c r="BM125" s="209" t="str">
        <f ca="1">IF(AD125=3,IF(AND(OR('２個別表'!BF125="附帯施設",AND(1&lt;='２個別表'!AO125,'２個別表'!AO125&lt;=3)),'２個別表'!BM125&lt;&gt;"",'２個別表'!BN125&lt;&gt;""),1,IF(AND(OR('２個別表'!BF125="附帯施設",AND(1&lt;='２個別表'!AO125,'２個別表'!AO125&lt;=3)),OR('２個別表'!BM125="",'２個別表'!BN125="")),"×",0)),"")</f>
        <v/>
      </c>
      <c r="BN125" s="229" t="str">
        <f ca="1">IF($AD125=3,IF('２個別表'!$BX125&gt;=500000,"〇","×"),"")</f>
        <v/>
      </c>
      <c r="BO125" s="204" t="str">
        <f ca="1">IF(AD125=3,'２個別表'!BY125,"")</f>
        <v/>
      </c>
      <c r="BP125" s="204" t="str">
        <f ca="1">IF(AD125=3,IF(COUNTIF('２個別表'!$Z$11:'２個別表'!Z125,'２個別表'!Z125)=1,BO125,SUMIF('２個別表'!$Z$11:$Z$510,'２個別表'!Z125,$BO$11:$BO$239)),"")</f>
        <v/>
      </c>
      <c r="BQ125" s="213" t="str">
        <f t="shared" ca="1" si="33"/>
        <v/>
      </c>
      <c r="BR125" s="207" t="str">
        <f t="shared" ca="1" si="52"/>
        <v/>
      </c>
      <c r="BS125" s="483" t="str">
        <f ca="1">IF($AD125=3,'２個別表'!$BX125-('２個別表'!$BZ125+'２個別表'!$CC125+'２個別表'!$CD125+'２個別表'!$CE125+'２個別表'!$CF125),"")</f>
        <v/>
      </c>
      <c r="BT125" s="486">
        <f t="shared" ca="1" si="34"/>
        <v>0</v>
      </c>
      <c r="BU125" s="480" t="str">
        <f t="shared" ca="1" si="53"/>
        <v/>
      </c>
    </row>
    <row r="126" spans="1:73">
      <c r="A126" s="770" t="str">
        <f t="shared" ca="1" si="29"/>
        <v>石川県</v>
      </c>
      <c r="B126" s="773">
        <f ca="1">'２個別表'!Q126</f>
        <v>116</v>
      </c>
      <c r="C126" s="774" t="str">
        <f>'２個別表'!$R126</f>
        <v>石川県</v>
      </c>
      <c r="D126" s="774" t="str">
        <f ca="1">'２個別表'!$S126</f>
        <v/>
      </c>
      <c r="E126" s="774" t="str">
        <f ca="1">'２個別表'!$T126</f>
        <v/>
      </c>
      <c r="F126" s="719" t="str">
        <f ca="1">'２個別表'!$W126</f>
        <v/>
      </c>
      <c r="G126" s="719" t="str">
        <f ca="1">IF($F126=1,IF(SUMIF('（様式１号）１総括表'!$B$16:$B$25,A126,'（様式１号）１総括表'!$A$16:$A$25)&gt;0,"〇","✕"),"-")</f>
        <v>-</v>
      </c>
      <c r="H126" s="716" t="str">
        <f ca="1">IF('２個別表'!$Y126=1,IF('２個別表'!$AC126=1,"〇","×"),IF(AND(2&lt;='２個別表'!$AC126,'２個別表'!$AC126&lt;=5),"〇","×"))</f>
        <v>×</v>
      </c>
      <c r="I126" s="716" t="str">
        <f t="shared" ca="1" si="30"/>
        <v>×</v>
      </c>
      <c r="J126" s="207" t="str">
        <f ca="1">'２個別表'!$Z126</f>
        <v/>
      </c>
      <c r="K126" s="207">
        <f ca="1">'２個別表'!$AK126</f>
        <v>0</v>
      </c>
      <c r="L126" s="207" t="str">
        <f ca="1">IF('２個別表'!$AL126=1,1,"")</f>
        <v/>
      </c>
      <c r="M126" s="207" t="str">
        <f ca="1">IF('２個別表'!$AL126="","",IF('２個別表'!$AL126=1,IF(OR('２個別表'!$AM126=1,'２個別表'!$AN126=1),"〇","×")))</f>
        <v/>
      </c>
      <c r="N126" s="204" t="str">
        <f ca="1">'２個別表'!AT126</f>
        <v/>
      </c>
      <c r="O126" s="220" t="str">
        <f ca="1">IF(1&lt;='２個別表'!$F126,IF(AND(1&lt;='２個別表'!$AO126,'２個別表'!$AO126&lt;=3),1,0),"")</f>
        <v/>
      </c>
      <c r="P126" s="229">
        <f ca="1">IF($O126=1,IF(AND('２個別表'!$BF126&lt;&gt;"",AND('２個別表'!$BI126&lt;&gt;1,'２個別表'!$BJ126)),0,1),0)</f>
        <v>0</v>
      </c>
      <c r="Q126" s="220">
        <f ca="1">IF('２個別表'!$BF126&lt;&gt;"",1,0)</f>
        <v>0</v>
      </c>
      <c r="R126" s="220" t="str">
        <f ca="1">IF($Q126=1,IF('２個別表'!$BI126=1,1,0),"")</f>
        <v/>
      </c>
      <c r="S126" s="220" t="str">
        <f ca="1">IF($R126=1,IF('２個別表'!$BJ126&lt;&gt;"","〇","×"),"")</f>
        <v/>
      </c>
      <c r="T126" s="220" t="str">
        <f t="shared" ca="1" si="36"/>
        <v/>
      </c>
      <c r="U126" s="381">
        <f ca="1">IF('２個別表'!$BH126&gt;0,'２個別表'!$BH126,0)</f>
        <v>0</v>
      </c>
      <c r="V126" s="220">
        <f ca="1">IF('２個別表'!$BJ126&lt;&gt;"",1,0)</f>
        <v>0</v>
      </c>
      <c r="W126" s="206">
        <f ca="1">IF(AND($Q126=1,$V126=1),'２個別表'!$CF126,0)</f>
        <v>0</v>
      </c>
      <c r="X126" s="219">
        <f t="shared" ca="1" si="31"/>
        <v>0</v>
      </c>
      <c r="Y126" s="220" t="str">
        <f ca="1">IF(1&lt;='２個別表'!$F126,'２個別表'!$BV126,"")</f>
        <v/>
      </c>
      <c r="Z126" s="220">
        <f ca="1">IF(1&lt;='２個別表'!$F126,'２個別表'!$CG126,0)</f>
        <v>0</v>
      </c>
      <c r="AA126" s="220">
        <f ca="1">IF(OR(0&lt;'２個別表'!$BZ126,0&lt;SUM('２個別表'!$CC126:$CD126)),1,0)</f>
        <v>1</v>
      </c>
      <c r="AB126" s="207">
        <f ca="1">IF(1&lt;='２個別表'!$F126,'２個別表'!$BX126,0)</f>
        <v>0</v>
      </c>
      <c r="AC126" s="207" t="str">
        <f ca="1">IF('２個別表'!$BX126&gt;0,IF(AND('２個別表'!$BV126=1,'２個別表'!$CG126="控除不可"),'２個別表'!$BX126,IF(AND('２個別表'!$BV126=1,'２個別表'!$CG126="80%控除対象"),ROUNDUP('２個別表'!$BX126*102/110,0),IF(AND('２個別表'!$BV126=1,'２個別表'!$CG126="全額控除"),ROUNDUP('２個別表'!$BX126*100/110,0),IF(OR('２個別表'!$BV126=2,'２個別表'!$BV126=3),'２個別表'!$BX126,'２個別表'!$BX126)))),"")</f>
        <v/>
      </c>
      <c r="AD126" s="221" t="str">
        <f ca="1">IF('２個別表'!$W126=1,3,IF(AND('２個別表'!$W126=2,AND(19&lt;='２個別表'!$AO126,'２個別表'!$AO126&lt;=23)),2,IF(AND('２個別表'!$W126=2,OR(AND(1&lt;='２個別表'!$AO126,'２個別表'!$AO126&lt;=18),AND(24&lt;='２個別表'!$AO126,'２個別表'!$AO126&lt;=25))),1,"判定不能")))</f>
        <v>判定不能</v>
      </c>
      <c r="AE126" s="228">
        <f t="shared" ca="1" si="37"/>
        <v>0</v>
      </c>
      <c r="AF126" s="204" t="str">
        <f t="shared" ca="1" si="54"/>
        <v/>
      </c>
      <c r="AG126" s="207" t="str">
        <f ca="1">IF(AND($AD126=1,$U126&gt;0,$V126=1),ROUNDDOWN($AC126*1/2-'２個別表'!$CF126*1/2,0),"")</f>
        <v/>
      </c>
      <c r="AH126" s="207" t="str">
        <f t="shared" ca="1" si="32"/>
        <v/>
      </c>
      <c r="AI126" s="230" t="str">
        <f ca="1">IF(AND($AD126=1,$Q126=1),IF($AB126&gt;0,'２個別表'!$BX126-'２個別表'!$BZ126-'２個別表'!$CF126-'２個別表'!$CC126-'２個別表'!$CD126-'２個別表'!$CE126,0),"")</f>
        <v/>
      </c>
      <c r="AJ126" s="222">
        <f t="shared" ca="1" si="38"/>
        <v>0</v>
      </c>
      <c r="AK126" s="218" t="str">
        <f ca="1">IF($AD126=1,IF('２個別表'!$AQ126=1,1,IF('２個別表'!AQ126="","",)),"")</f>
        <v/>
      </c>
      <c r="AL126" s="207" t="str">
        <f ca="1">IF($AJ126=1,IF($AK126=1,'２個別表'!BU126,""),"")</f>
        <v/>
      </c>
      <c r="AM126" s="204" t="str">
        <f t="shared" ca="1" si="39"/>
        <v/>
      </c>
      <c r="AN126" s="223" t="str">
        <f ca="1">IF($AJ126=1,IF($AK126=1,ROUNDDOWN('２個別表'!$BX126-'２個別表'!$BZ126-'２個別表'!$CC126-'２個別表'!$CD126-'２個別表'!$CE126-'２個別表'!$CF126,0),""),"")</f>
        <v/>
      </c>
      <c r="AO126" s="222">
        <f t="shared" ca="1" si="35"/>
        <v>0</v>
      </c>
      <c r="AP126" s="218">
        <f t="shared" ca="1" si="40"/>
        <v>0</v>
      </c>
      <c r="AQ126" s="218">
        <f t="shared" ca="1" si="41"/>
        <v>0</v>
      </c>
      <c r="AR126" s="213">
        <f ca="1">IF('２個別表'!$AC126=1,1,0)</f>
        <v>0</v>
      </c>
      <c r="AS126" s="204" t="str">
        <f t="shared" ca="1" si="42"/>
        <v/>
      </c>
      <c r="AT126" s="204" t="str">
        <f t="shared" ca="1" si="43"/>
        <v/>
      </c>
      <c r="AU126" s="230" t="str">
        <f ca="1">IF($AD126=1,IF($AQ126=1,ROUNDDOWN('２個別表'!$BX126-'２個別表'!$BZ126-'２個別表'!$CC126-'２個別表'!$CD126-'２個別表'!$CE126-'２個別表'!$CF126,0),""),"")</f>
        <v/>
      </c>
      <c r="AV126" s="391">
        <f t="shared" ca="1" si="44"/>
        <v>0</v>
      </c>
      <c r="AW126" s="401" t="str">
        <f t="shared" ca="1" si="45"/>
        <v>-</v>
      </c>
      <c r="AX126" s="228">
        <f ca="1">IF($AD126=2,IF('２個別表'!$BS126=1,1,0),0)</f>
        <v>0</v>
      </c>
      <c r="AY126" s="213" t="str">
        <f t="shared" ca="1" si="46"/>
        <v/>
      </c>
      <c r="AZ126" s="409" t="str">
        <f ca="1">IF(AND($AD126=2,$AX126=1),'２個別表'!$BX126-('２個別表'!$BZ126+'２個別表'!$CC126+'２個別表'!$CD126+'２個別表'!$CE126+'２個別表'!$CF126),"")</f>
        <v/>
      </c>
      <c r="BA126" s="228">
        <f ca="1">IF($AD126=2,IF('２個別表'!$BS126&lt;&gt;1,1,0),0)</f>
        <v>0</v>
      </c>
      <c r="BB126" s="404">
        <f t="shared" ca="1" si="47"/>
        <v>0</v>
      </c>
      <c r="BC126" s="207" t="str">
        <f ca="1">IF(AND($AD126=2,$BA126=1),'２個別表'!$BT126,"")</f>
        <v/>
      </c>
      <c r="BD126" s="207" t="str">
        <f t="shared" ca="1" si="48"/>
        <v/>
      </c>
      <c r="BE126" s="207" t="str">
        <f ca="1">IF(AND($AD126=2,$BA126=1),'２個別表'!$BW126-('２個別表'!$BZ126+'２個別表'!$CC126+'２個別表'!$CD126+'２個別表'!$CE126+'２個別表'!$CF126),"")</f>
        <v/>
      </c>
      <c r="BF126" s="207" t="str">
        <f ca="1">IF(AND($AD126=2,$BA126=1),'２個別表'!$CC126+'２個別表'!$CD126,"")</f>
        <v/>
      </c>
      <c r="BG126" s="406" t="str">
        <f ca="1">IF($BB126=1,IF(SUM('２個別表'!$BY126,'２個別表'!$CF126*0.5)&lt;='２個別表'!$BX126*0.5,"〇","×"),"")</f>
        <v/>
      </c>
      <c r="BH126" s="405">
        <f t="shared" ca="1" si="49"/>
        <v>0</v>
      </c>
      <c r="BI126" s="229" t="str">
        <f ca="1">IF($AD126=2,IF($AX126=1,IF('２個別表'!$AO126=23,"〇","×"),IF(OR('２個別表'!$AO126&lt;19,'２個別表'!$AO126&gt;23),"",IF($BH126&lt;='２個別表'!$BT126,"〇","×"))),"-")</f>
        <v>-</v>
      </c>
      <c r="BJ126" s="414" t="str">
        <f t="shared" ca="1" si="50"/>
        <v>-</v>
      </c>
      <c r="BK126" s="228">
        <f t="shared" ca="1" si="51"/>
        <v>0</v>
      </c>
      <c r="BL126" s="229" t="str">
        <f ca="1">IF($AD126=3,IF(1&lt;='２個別表'!$F126,IF('２個別表'!$W126=1,"〇","×"),""),"")</f>
        <v/>
      </c>
      <c r="BM126" s="209" t="str">
        <f ca="1">IF(AD126=3,IF(AND(OR('２個別表'!BF126="附帯施設",AND(1&lt;='２個別表'!AO126,'２個別表'!AO126&lt;=3)),'２個別表'!BM126&lt;&gt;"",'２個別表'!BN126&lt;&gt;""),1,IF(AND(OR('２個別表'!BF126="附帯施設",AND(1&lt;='２個別表'!AO126,'２個別表'!AO126&lt;=3)),OR('２個別表'!BM126="",'２個別表'!BN126="")),"×",0)),"")</f>
        <v/>
      </c>
      <c r="BN126" s="229" t="str">
        <f ca="1">IF($AD126=3,IF('２個別表'!$BX126&gt;=500000,"〇","×"),"")</f>
        <v/>
      </c>
      <c r="BO126" s="204" t="str">
        <f ca="1">IF(AD126=3,'２個別表'!BY126,"")</f>
        <v/>
      </c>
      <c r="BP126" s="204" t="str">
        <f ca="1">IF(AD126=3,IF(COUNTIF('２個別表'!$Z$11:'２個別表'!Z126,'２個別表'!Z126)=1,BO126,SUMIF('２個別表'!$Z$11:$Z$510,'２個別表'!Z126,$BO$11:$BO$239)),"")</f>
        <v/>
      </c>
      <c r="BQ126" s="213" t="str">
        <f t="shared" ca="1" si="33"/>
        <v/>
      </c>
      <c r="BR126" s="207" t="str">
        <f t="shared" ca="1" si="52"/>
        <v/>
      </c>
      <c r="BS126" s="483" t="str">
        <f ca="1">IF($AD126=3,'２個別表'!$BX126-('２個別表'!$BZ126+'２個別表'!$CC126+'２個別表'!$CD126+'２個別表'!$CE126+'２個別表'!$CF126),"")</f>
        <v/>
      </c>
      <c r="BT126" s="486">
        <f t="shared" ca="1" si="34"/>
        <v>0</v>
      </c>
      <c r="BU126" s="480" t="str">
        <f t="shared" ca="1" si="53"/>
        <v/>
      </c>
    </row>
    <row r="127" spans="1:73">
      <c r="A127" s="770" t="str">
        <f t="shared" ca="1" si="29"/>
        <v>石川県</v>
      </c>
      <c r="B127" s="773">
        <f ca="1">'２個別表'!Q127</f>
        <v>117</v>
      </c>
      <c r="C127" s="774" t="str">
        <f>'２個別表'!$R127</f>
        <v>石川県</v>
      </c>
      <c r="D127" s="774" t="str">
        <f ca="1">'２個別表'!$S127</f>
        <v/>
      </c>
      <c r="E127" s="774" t="str">
        <f ca="1">'２個別表'!$T127</f>
        <v/>
      </c>
      <c r="F127" s="719" t="str">
        <f ca="1">'２個別表'!$W127</f>
        <v/>
      </c>
      <c r="G127" s="719" t="str">
        <f ca="1">IF($F127=1,IF(SUMIF('（様式１号）１総括表'!$B$16:$B$25,A127,'（様式１号）１総括表'!$A$16:$A$25)&gt;0,"〇","✕"),"-")</f>
        <v>-</v>
      </c>
      <c r="H127" s="716" t="str">
        <f ca="1">IF('２個別表'!$Y127=1,IF('２個別表'!$AC127=1,"〇","×"),IF(AND(2&lt;='２個別表'!$AC127,'２個別表'!$AC127&lt;=5),"〇","×"))</f>
        <v>×</v>
      </c>
      <c r="I127" s="716" t="str">
        <f t="shared" ca="1" si="30"/>
        <v>×</v>
      </c>
      <c r="J127" s="207" t="str">
        <f ca="1">'２個別表'!$Z127</f>
        <v/>
      </c>
      <c r="K127" s="207">
        <f ca="1">'２個別表'!$AK127</f>
        <v>0</v>
      </c>
      <c r="L127" s="207" t="str">
        <f ca="1">IF('２個別表'!$AL127=1,1,"")</f>
        <v/>
      </c>
      <c r="M127" s="207" t="str">
        <f ca="1">IF('２個別表'!$AL127="","",IF('２個別表'!$AL127=1,IF(OR('２個別表'!$AM127=1,'２個別表'!$AN127=1),"〇","×")))</f>
        <v/>
      </c>
      <c r="N127" s="204" t="str">
        <f ca="1">'２個別表'!AT127</f>
        <v/>
      </c>
      <c r="O127" s="220" t="str">
        <f ca="1">IF(1&lt;='２個別表'!$F127,IF(AND(1&lt;='２個別表'!$AO127,'２個別表'!$AO127&lt;=3),1,0),"")</f>
        <v/>
      </c>
      <c r="P127" s="229">
        <f ca="1">IF($O127=1,IF(AND('２個別表'!$BF127&lt;&gt;"",AND('２個別表'!$BI127&lt;&gt;1,'２個別表'!$BJ127)),0,1),0)</f>
        <v>0</v>
      </c>
      <c r="Q127" s="220">
        <f ca="1">IF('２個別表'!$BF127&lt;&gt;"",1,0)</f>
        <v>0</v>
      </c>
      <c r="R127" s="220" t="str">
        <f ca="1">IF($Q127=1,IF('２個別表'!$BI127=1,1,0),"")</f>
        <v/>
      </c>
      <c r="S127" s="220" t="str">
        <f ca="1">IF($R127=1,IF('２個別表'!$BJ127&lt;&gt;"","〇","×"),"")</f>
        <v/>
      </c>
      <c r="T127" s="220" t="str">
        <f t="shared" ca="1" si="36"/>
        <v/>
      </c>
      <c r="U127" s="381">
        <f ca="1">IF('２個別表'!$BH127&gt;0,'２個別表'!$BH127,0)</f>
        <v>0</v>
      </c>
      <c r="V127" s="220">
        <f ca="1">IF('２個別表'!$BJ127&lt;&gt;"",1,0)</f>
        <v>0</v>
      </c>
      <c r="W127" s="206">
        <f ca="1">IF(AND($Q127=1,$V127=1),'２個別表'!$CF127,0)</f>
        <v>0</v>
      </c>
      <c r="X127" s="219">
        <f t="shared" ca="1" si="31"/>
        <v>0</v>
      </c>
      <c r="Y127" s="220" t="str">
        <f ca="1">IF(1&lt;='２個別表'!$F127,'２個別表'!$BV127,"")</f>
        <v/>
      </c>
      <c r="Z127" s="220">
        <f ca="1">IF(1&lt;='２個別表'!$F127,'２個別表'!$CG127,0)</f>
        <v>0</v>
      </c>
      <c r="AA127" s="220">
        <f ca="1">IF(OR(0&lt;'２個別表'!$BZ127,0&lt;SUM('２個別表'!$CC127:$CD127)),1,0)</f>
        <v>1</v>
      </c>
      <c r="AB127" s="207">
        <f ca="1">IF(1&lt;='２個別表'!$F127,'２個別表'!$BX127,0)</f>
        <v>0</v>
      </c>
      <c r="AC127" s="207" t="str">
        <f ca="1">IF('２個別表'!$BX127&gt;0,IF(AND('２個別表'!$BV127=1,'２個別表'!$CG127="控除不可"),'２個別表'!$BX127,IF(AND('２個別表'!$BV127=1,'２個別表'!$CG127="80%控除対象"),ROUNDUP('２個別表'!$BX127*102/110,0),IF(AND('２個別表'!$BV127=1,'２個別表'!$CG127="全額控除"),ROUNDUP('２個別表'!$BX127*100/110,0),IF(OR('２個別表'!$BV127=2,'２個別表'!$BV127=3),'２個別表'!$BX127,'２個別表'!$BX127)))),"")</f>
        <v/>
      </c>
      <c r="AD127" s="221" t="str">
        <f ca="1">IF('２個別表'!$W127=1,3,IF(AND('２個別表'!$W127=2,AND(19&lt;='２個別表'!$AO127,'２個別表'!$AO127&lt;=23)),2,IF(AND('２個別表'!$W127=2,OR(AND(1&lt;='２個別表'!$AO127,'２個別表'!$AO127&lt;=18),AND(24&lt;='２個別表'!$AO127,'２個別表'!$AO127&lt;=25))),1,"判定不能")))</f>
        <v>判定不能</v>
      </c>
      <c r="AE127" s="228">
        <f t="shared" ca="1" si="37"/>
        <v>0</v>
      </c>
      <c r="AF127" s="204" t="str">
        <f t="shared" ca="1" si="54"/>
        <v/>
      </c>
      <c r="AG127" s="207" t="str">
        <f ca="1">IF(AND($AD127=1,$U127&gt;0,$V127=1),ROUNDDOWN($AC127*1/2-'２個別表'!$CF127*1/2,0),"")</f>
        <v/>
      </c>
      <c r="AH127" s="207" t="str">
        <f t="shared" ca="1" si="32"/>
        <v/>
      </c>
      <c r="AI127" s="230" t="str">
        <f ca="1">IF(AND($AD127=1,$Q127=1),IF($AB127&gt;0,'２個別表'!$BX127-'２個別表'!$BZ127-'２個別表'!$CF127-'２個別表'!$CC127-'２個別表'!$CD127-'２個別表'!$CE127,0),"")</f>
        <v/>
      </c>
      <c r="AJ127" s="222">
        <f t="shared" ca="1" si="38"/>
        <v>0</v>
      </c>
      <c r="AK127" s="218" t="str">
        <f ca="1">IF($AD127=1,IF('２個別表'!$AQ127=1,1,IF('２個別表'!AQ127="","",)),"")</f>
        <v/>
      </c>
      <c r="AL127" s="207" t="str">
        <f ca="1">IF($AJ127=1,IF($AK127=1,'２個別表'!BU127,""),"")</f>
        <v/>
      </c>
      <c r="AM127" s="204" t="str">
        <f t="shared" ca="1" si="39"/>
        <v/>
      </c>
      <c r="AN127" s="223" t="str">
        <f ca="1">IF($AJ127=1,IF($AK127=1,ROUNDDOWN('２個別表'!$BX127-'２個別表'!$BZ127-'２個別表'!$CC127-'２個別表'!$CD127-'２個別表'!$CE127-'２個別表'!$CF127,0),""),"")</f>
        <v/>
      </c>
      <c r="AO127" s="222">
        <f t="shared" ca="1" si="35"/>
        <v>0</v>
      </c>
      <c r="AP127" s="218">
        <f t="shared" ca="1" si="40"/>
        <v>0</v>
      </c>
      <c r="AQ127" s="218">
        <f t="shared" ca="1" si="41"/>
        <v>0</v>
      </c>
      <c r="AR127" s="213">
        <f ca="1">IF('２個別表'!$AC127=1,1,0)</f>
        <v>0</v>
      </c>
      <c r="AS127" s="204" t="str">
        <f t="shared" ca="1" si="42"/>
        <v/>
      </c>
      <c r="AT127" s="204" t="str">
        <f t="shared" ca="1" si="43"/>
        <v/>
      </c>
      <c r="AU127" s="230" t="str">
        <f ca="1">IF($AD127=1,IF($AQ127=1,ROUNDDOWN('２個別表'!$BX127-'２個別表'!$BZ127-'２個別表'!$CC127-'２個別表'!$CD127-'２個別表'!$CE127-'２個別表'!$CF127,0),""),"")</f>
        <v/>
      </c>
      <c r="AV127" s="391">
        <f t="shared" ca="1" si="44"/>
        <v>0</v>
      </c>
      <c r="AW127" s="401" t="str">
        <f t="shared" ca="1" si="45"/>
        <v>-</v>
      </c>
      <c r="AX127" s="228">
        <f ca="1">IF($AD127=2,IF('２個別表'!$BS127=1,1,0),0)</f>
        <v>0</v>
      </c>
      <c r="AY127" s="213" t="str">
        <f t="shared" ca="1" si="46"/>
        <v/>
      </c>
      <c r="AZ127" s="409" t="str">
        <f ca="1">IF(AND($AD127=2,$AX127=1),'２個別表'!$BX127-('２個別表'!$BZ127+'２個別表'!$CC127+'２個別表'!$CD127+'２個別表'!$CE127+'２個別表'!$CF127),"")</f>
        <v/>
      </c>
      <c r="BA127" s="228">
        <f ca="1">IF($AD127=2,IF('２個別表'!$BS127&lt;&gt;1,1,0),0)</f>
        <v>0</v>
      </c>
      <c r="BB127" s="404">
        <f t="shared" ca="1" si="47"/>
        <v>0</v>
      </c>
      <c r="BC127" s="207" t="str">
        <f ca="1">IF(AND($AD127=2,$BA127=1),'２個別表'!$BT127,"")</f>
        <v/>
      </c>
      <c r="BD127" s="207" t="str">
        <f t="shared" ca="1" si="48"/>
        <v/>
      </c>
      <c r="BE127" s="207" t="str">
        <f ca="1">IF(AND($AD127=2,$BA127=1),'２個別表'!$BW127-('２個別表'!$BZ127+'２個別表'!$CC127+'２個別表'!$CD127+'２個別表'!$CE127+'２個別表'!$CF127),"")</f>
        <v/>
      </c>
      <c r="BF127" s="207" t="str">
        <f ca="1">IF(AND($AD127=2,$BA127=1),'２個別表'!$CC127+'２個別表'!$CD127,"")</f>
        <v/>
      </c>
      <c r="BG127" s="406" t="str">
        <f ca="1">IF($BB127=1,IF(SUM('２個別表'!$BY127,'２個別表'!$CF127*0.5)&lt;='２個別表'!$BX127*0.5,"〇","×"),"")</f>
        <v/>
      </c>
      <c r="BH127" s="405">
        <f t="shared" ca="1" si="49"/>
        <v>0</v>
      </c>
      <c r="BI127" s="229" t="str">
        <f ca="1">IF($AD127=2,IF($AX127=1,IF('２個別表'!$AO127=23,"〇","×"),IF(OR('２個別表'!$AO127&lt;19,'２個別表'!$AO127&gt;23),"",IF($BH127&lt;='２個別表'!$BT127,"〇","×"))),"-")</f>
        <v>-</v>
      </c>
      <c r="BJ127" s="414" t="str">
        <f t="shared" ca="1" si="50"/>
        <v>-</v>
      </c>
      <c r="BK127" s="228">
        <f t="shared" ca="1" si="51"/>
        <v>0</v>
      </c>
      <c r="BL127" s="229" t="str">
        <f ca="1">IF($AD127=3,IF(1&lt;='２個別表'!$F127,IF('２個別表'!$W127=1,"〇","×"),""),"")</f>
        <v/>
      </c>
      <c r="BM127" s="209" t="str">
        <f ca="1">IF(AD127=3,IF(AND(OR('２個別表'!BF127="附帯施設",AND(1&lt;='２個別表'!AO127,'２個別表'!AO127&lt;=3)),'２個別表'!BM127&lt;&gt;"",'２個別表'!BN127&lt;&gt;""),1,IF(AND(OR('２個別表'!BF127="附帯施設",AND(1&lt;='２個別表'!AO127,'２個別表'!AO127&lt;=3)),OR('２個別表'!BM127="",'２個別表'!BN127="")),"×",0)),"")</f>
        <v/>
      </c>
      <c r="BN127" s="229" t="str">
        <f ca="1">IF($AD127=3,IF('２個別表'!$BX127&gt;=500000,"〇","×"),"")</f>
        <v/>
      </c>
      <c r="BO127" s="204" t="str">
        <f ca="1">IF(AD127=3,'２個別表'!BY127,"")</f>
        <v/>
      </c>
      <c r="BP127" s="204" t="str">
        <f ca="1">IF(AD127=3,IF(COUNTIF('２個別表'!$Z$11:'２個別表'!Z127,'２個別表'!Z127)=1,BO127,SUMIF('２個別表'!$Z$11:$Z$510,'２個別表'!Z127,$BO$11:$BO$239)),"")</f>
        <v/>
      </c>
      <c r="BQ127" s="213" t="str">
        <f t="shared" ca="1" si="33"/>
        <v/>
      </c>
      <c r="BR127" s="207" t="str">
        <f t="shared" ca="1" si="52"/>
        <v/>
      </c>
      <c r="BS127" s="483" t="str">
        <f ca="1">IF($AD127=3,'２個別表'!$BX127-('２個別表'!$BZ127+'２個別表'!$CC127+'２個別表'!$CD127+'２個別表'!$CE127+'２個別表'!$CF127),"")</f>
        <v/>
      </c>
      <c r="BT127" s="486">
        <f t="shared" ca="1" si="34"/>
        <v>0</v>
      </c>
      <c r="BU127" s="480" t="str">
        <f t="shared" ca="1" si="53"/>
        <v/>
      </c>
    </row>
    <row r="128" spans="1:73">
      <c r="A128" s="770" t="str">
        <f t="shared" ca="1" si="29"/>
        <v>石川県</v>
      </c>
      <c r="B128" s="773">
        <f ca="1">'２個別表'!Q128</f>
        <v>118</v>
      </c>
      <c r="C128" s="774" t="str">
        <f>'２個別表'!$R128</f>
        <v>石川県</v>
      </c>
      <c r="D128" s="774" t="str">
        <f ca="1">'２個別表'!$S128</f>
        <v/>
      </c>
      <c r="E128" s="774" t="str">
        <f ca="1">'２個別表'!$T128</f>
        <v/>
      </c>
      <c r="F128" s="719" t="str">
        <f ca="1">'２個別表'!$W128</f>
        <v/>
      </c>
      <c r="G128" s="719" t="str">
        <f ca="1">IF($F128=1,IF(SUMIF('（様式１号）１総括表'!$B$16:$B$25,A128,'（様式１号）１総括表'!$A$16:$A$25)&gt;0,"〇","✕"),"-")</f>
        <v>-</v>
      </c>
      <c r="H128" s="716" t="str">
        <f ca="1">IF('２個別表'!$Y128=1,IF('２個別表'!$AC128=1,"〇","×"),IF(AND(2&lt;='２個別表'!$AC128,'２個別表'!$AC128&lt;=5),"〇","×"))</f>
        <v>×</v>
      </c>
      <c r="I128" s="716" t="str">
        <f t="shared" ca="1" si="30"/>
        <v>×</v>
      </c>
      <c r="J128" s="207" t="str">
        <f ca="1">'２個別表'!$Z128</f>
        <v/>
      </c>
      <c r="K128" s="207">
        <f ca="1">'２個別表'!$AK128</f>
        <v>0</v>
      </c>
      <c r="L128" s="207" t="str">
        <f ca="1">IF('２個別表'!$AL128=1,1,"")</f>
        <v/>
      </c>
      <c r="M128" s="207" t="str">
        <f ca="1">IF('２個別表'!$AL128="","",IF('２個別表'!$AL128=1,IF(OR('２個別表'!$AM128=1,'２個別表'!$AN128=1),"〇","×")))</f>
        <v/>
      </c>
      <c r="N128" s="204" t="str">
        <f ca="1">'２個別表'!AT128</f>
        <v/>
      </c>
      <c r="O128" s="220" t="str">
        <f ca="1">IF(1&lt;='２個別表'!$F128,IF(AND(1&lt;='２個別表'!$AO128,'２個別表'!$AO128&lt;=3),1,0),"")</f>
        <v/>
      </c>
      <c r="P128" s="229">
        <f ca="1">IF($O128=1,IF(AND('２個別表'!$BF128&lt;&gt;"",AND('２個別表'!$BI128&lt;&gt;1,'２個別表'!$BJ128)),0,1),0)</f>
        <v>0</v>
      </c>
      <c r="Q128" s="220">
        <f ca="1">IF('２個別表'!$BF128&lt;&gt;"",1,0)</f>
        <v>0</v>
      </c>
      <c r="R128" s="220" t="str">
        <f ca="1">IF($Q128=1,IF('２個別表'!$BI128=1,1,0),"")</f>
        <v/>
      </c>
      <c r="S128" s="220" t="str">
        <f ca="1">IF($R128=1,IF('２個別表'!$BJ128&lt;&gt;"","〇","×"),"")</f>
        <v/>
      </c>
      <c r="T128" s="220" t="str">
        <f t="shared" ca="1" si="36"/>
        <v/>
      </c>
      <c r="U128" s="381">
        <f ca="1">IF('２個別表'!$BH128&gt;0,'２個別表'!$BH128,0)</f>
        <v>0</v>
      </c>
      <c r="V128" s="220">
        <f ca="1">IF('２個別表'!$BJ128&lt;&gt;"",1,0)</f>
        <v>0</v>
      </c>
      <c r="W128" s="206">
        <f ca="1">IF(AND($Q128=1,$V128=1),'２個別表'!$CF128,0)</f>
        <v>0</v>
      </c>
      <c r="X128" s="219">
        <f t="shared" ca="1" si="31"/>
        <v>0</v>
      </c>
      <c r="Y128" s="220" t="str">
        <f ca="1">IF(1&lt;='２個別表'!$F128,'２個別表'!$BV128,"")</f>
        <v/>
      </c>
      <c r="Z128" s="220">
        <f ca="1">IF(1&lt;='２個別表'!$F128,'２個別表'!$CG128,0)</f>
        <v>0</v>
      </c>
      <c r="AA128" s="220">
        <f ca="1">IF(OR(0&lt;'２個別表'!$BZ128,0&lt;SUM('２個別表'!$CC128:$CD128)),1,0)</f>
        <v>1</v>
      </c>
      <c r="AB128" s="207">
        <f ca="1">IF(1&lt;='２個別表'!$F128,'２個別表'!$BX128,0)</f>
        <v>0</v>
      </c>
      <c r="AC128" s="207" t="str">
        <f ca="1">IF('２個別表'!$BX128&gt;0,IF(AND('２個別表'!$BV128=1,'２個別表'!$CG128="控除不可"),'２個別表'!$BX128,IF(AND('２個別表'!$BV128=1,'２個別表'!$CG128="80%控除対象"),ROUNDUP('２個別表'!$BX128*102/110,0),IF(AND('２個別表'!$BV128=1,'２個別表'!$CG128="全額控除"),ROUNDUP('２個別表'!$BX128*100/110,0),IF(OR('２個別表'!$BV128=2,'２個別表'!$BV128=3),'２個別表'!$BX128,'２個別表'!$BX128)))),"")</f>
        <v/>
      </c>
      <c r="AD128" s="221" t="str">
        <f ca="1">IF('２個別表'!$W128=1,3,IF(AND('２個別表'!$W128=2,AND(19&lt;='２個別表'!$AO128,'２個別表'!$AO128&lt;=23)),2,IF(AND('２個別表'!$W128=2,OR(AND(1&lt;='２個別表'!$AO128,'２個別表'!$AO128&lt;=18),AND(24&lt;='２個別表'!$AO128,'２個別表'!$AO128&lt;=25))),1,"判定不能")))</f>
        <v>判定不能</v>
      </c>
      <c r="AE128" s="228">
        <f t="shared" ca="1" si="37"/>
        <v>0</v>
      </c>
      <c r="AF128" s="204" t="str">
        <f t="shared" ca="1" si="54"/>
        <v/>
      </c>
      <c r="AG128" s="207" t="str">
        <f ca="1">IF(AND($AD128=1,$U128&gt;0,$V128=1),ROUNDDOWN($AC128*1/2-'２個別表'!$CF128*1/2,0),"")</f>
        <v/>
      </c>
      <c r="AH128" s="207" t="str">
        <f t="shared" ca="1" si="32"/>
        <v/>
      </c>
      <c r="AI128" s="230" t="str">
        <f ca="1">IF(AND($AD128=1,$Q128=1),IF($AB128&gt;0,'２個別表'!$BX128-'２個別表'!$BZ128-'２個別表'!$CF128-'２個別表'!$CC128-'２個別表'!$CD128-'２個別表'!$CE128,0),"")</f>
        <v/>
      </c>
      <c r="AJ128" s="222">
        <f t="shared" ca="1" si="38"/>
        <v>0</v>
      </c>
      <c r="AK128" s="218" t="str">
        <f ca="1">IF($AD128=1,IF('２個別表'!$AQ128=1,1,IF('２個別表'!AQ128="","",)),"")</f>
        <v/>
      </c>
      <c r="AL128" s="207" t="str">
        <f ca="1">IF($AJ128=1,IF($AK128=1,'２個別表'!BU128,""),"")</f>
        <v/>
      </c>
      <c r="AM128" s="204" t="str">
        <f t="shared" ca="1" si="39"/>
        <v/>
      </c>
      <c r="AN128" s="223" t="str">
        <f ca="1">IF($AJ128=1,IF($AK128=1,ROUNDDOWN('２個別表'!$BX128-'２個別表'!$BZ128-'２個別表'!$CC128-'２個別表'!$CD128-'２個別表'!$CE128-'２個別表'!$CF128,0),""),"")</f>
        <v/>
      </c>
      <c r="AO128" s="222">
        <f t="shared" ca="1" si="35"/>
        <v>0</v>
      </c>
      <c r="AP128" s="218">
        <f t="shared" ca="1" si="40"/>
        <v>0</v>
      </c>
      <c r="AQ128" s="218">
        <f t="shared" ca="1" si="41"/>
        <v>0</v>
      </c>
      <c r="AR128" s="213">
        <f ca="1">IF('２個別表'!$AC128=1,1,0)</f>
        <v>0</v>
      </c>
      <c r="AS128" s="204" t="str">
        <f t="shared" ca="1" si="42"/>
        <v/>
      </c>
      <c r="AT128" s="204" t="str">
        <f t="shared" ca="1" si="43"/>
        <v/>
      </c>
      <c r="AU128" s="230" t="str">
        <f ca="1">IF($AD128=1,IF($AQ128=1,ROUNDDOWN('２個別表'!$BX128-'２個別表'!$BZ128-'２個別表'!$CC128-'２個別表'!$CD128-'２個別表'!$CE128-'２個別表'!$CF128,0),""),"")</f>
        <v/>
      </c>
      <c r="AV128" s="391">
        <f t="shared" ca="1" si="44"/>
        <v>0</v>
      </c>
      <c r="AW128" s="401" t="str">
        <f t="shared" ca="1" si="45"/>
        <v>-</v>
      </c>
      <c r="AX128" s="228">
        <f ca="1">IF($AD128=2,IF('２個別表'!$BS128=1,1,0),0)</f>
        <v>0</v>
      </c>
      <c r="AY128" s="213" t="str">
        <f t="shared" ca="1" si="46"/>
        <v/>
      </c>
      <c r="AZ128" s="409" t="str">
        <f ca="1">IF(AND($AD128=2,$AX128=1),'２個別表'!$BX128-('２個別表'!$BZ128+'２個別表'!$CC128+'２個別表'!$CD128+'２個別表'!$CE128+'２個別表'!$CF128),"")</f>
        <v/>
      </c>
      <c r="BA128" s="228">
        <f ca="1">IF($AD128=2,IF('２個別表'!$BS128&lt;&gt;1,1,0),0)</f>
        <v>0</v>
      </c>
      <c r="BB128" s="404">
        <f t="shared" ca="1" si="47"/>
        <v>0</v>
      </c>
      <c r="BC128" s="207" t="str">
        <f ca="1">IF(AND($AD128=2,$BA128=1),'２個別表'!$BT128,"")</f>
        <v/>
      </c>
      <c r="BD128" s="207" t="str">
        <f t="shared" ca="1" si="48"/>
        <v/>
      </c>
      <c r="BE128" s="207" t="str">
        <f ca="1">IF(AND($AD128=2,$BA128=1),'２個別表'!$BW128-('２個別表'!$BZ128+'２個別表'!$CC128+'２個別表'!$CD128+'２個別表'!$CE128+'２個別表'!$CF128),"")</f>
        <v/>
      </c>
      <c r="BF128" s="207" t="str">
        <f ca="1">IF(AND($AD128=2,$BA128=1),'２個別表'!$CC128+'２個別表'!$CD128,"")</f>
        <v/>
      </c>
      <c r="BG128" s="406" t="str">
        <f ca="1">IF($BB128=1,IF(SUM('２個別表'!$BY128,'２個別表'!$CF128*0.5)&lt;='２個別表'!$BX128*0.5,"〇","×"),"")</f>
        <v/>
      </c>
      <c r="BH128" s="405">
        <f t="shared" ca="1" si="49"/>
        <v>0</v>
      </c>
      <c r="BI128" s="229" t="str">
        <f ca="1">IF($AD128=2,IF($AX128=1,IF('２個別表'!$AO128=23,"〇","×"),IF(OR('２個別表'!$AO128&lt;19,'２個別表'!$AO128&gt;23),"",IF($BH128&lt;='２個別表'!$BT128,"〇","×"))),"-")</f>
        <v>-</v>
      </c>
      <c r="BJ128" s="414" t="str">
        <f t="shared" ca="1" si="50"/>
        <v>-</v>
      </c>
      <c r="BK128" s="228">
        <f t="shared" ca="1" si="51"/>
        <v>0</v>
      </c>
      <c r="BL128" s="229" t="str">
        <f ca="1">IF($AD128=3,IF(1&lt;='２個別表'!$F128,IF('２個別表'!$W128=1,"〇","×"),""),"")</f>
        <v/>
      </c>
      <c r="BM128" s="209" t="str">
        <f ca="1">IF(AD128=3,IF(AND(OR('２個別表'!BF128="附帯施設",AND(1&lt;='２個別表'!AO128,'２個別表'!AO128&lt;=3)),'２個別表'!BM128&lt;&gt;"",'２個別表'!BN128&lt;&gt;""),1,IF(AND(OR('２個別表'!BF128="附帯施設",AND(1&lt;='２個別表'!AO128,'２個別表'!AO128&lt;=3)),OR('２個別表'!BM128="",'２個別表'!BN128="")),"×",0)),"")</f>
        <v/>
      </c>
      <c r="BN128" s="229" t="str">
        <f ca="1">IF($AD128=3,IF('２個別表'!$BX128&gt;=500000,"〇","×"),"")</f>
        <v/>
      </c>
      <c r="BO128" s="204" t="str">
        <f ca="1">IF(AD128=3,'２個別表'!BY128,"")</f>
        <v/>
      </c>
      <c r="BP128" s="204" t="str">
        <f ca="1">IF(AD128=3,IF(COUNTIF('２個別表'!$Z$11:'２個別表'!Z128,'２個別表'!Z128)=1,BO128,SUMIF('２個別表'!$Z$11:$Z$510,'２個別表'!Z128,$BO$11:$BO$239)),"")</f>
        <v/>
      </c>
      <c r="BQ128" s="213" t="str">
        <f t="shared" ca="1" si="33"/>
        <v/>
      </c>
      <c r="BR128" s="207" t="str">
        <f t="shared" ca="1" si="52"/>
        <v/>
      </c>
      <c r="BS128" s="483" t="str">
        <f ca="1">IF($AD128=3,'２個別表'!$BX128-('２個別表'!$BZ128+'２個別表'!$CC128+'２個別表'!$CD128+'２個別表'!$CE128+'２個別表'!$CF128),"")</f>
        <v/>
      </c>
      <c r="BT128" s="486">
        <f t="shared" ca="1" si="34"/>
        <v>0</v>
      </c>
      <c r="BU128" s="480" t="str">
        <f t="shared" ca="1" si="53"/>
        <v/>
      </c>
    </row>
    <row r="129" spans="1:73">
      <c r="A129" s="770" t="str">
        <f t="shared" ca="1" si="29"/>
        <v>石川県</v>
      </c>
      <c r="B129" s="773">
        <f ca="1">'２個別表'!Q129</f>
        <v>119</v>
      </c>
      <c r="C129" s="774" t="str">
        <f>'２個別表'!$R129</f>
        <v>石川県</v>
      </c>
      <c r="D129" s="774" t="str">
        <f ca="1">'２個別表'!$S129</f>
        <v/>
      </c>
      <c r="E129" s="774" t="str">
        <f ca="1">'２個別表'!$T129</f>
        <v/>
      </c>
      <c r="F129" s="719" t="str">
        <f ca="1">'２個別表'!$W129</f>
        <v/>
      </c>
      <c r="G129" s="719" t="str">
        <f ca="1">IF($F129=1,IF(SUMIF('（様式１号）１総括表'!$B$16:$B$25,A129,'（様式１号）１総括表'!$A$16:$A$25)&gt;0,"〇","✕"),"-")</f>
        <v>-</v>
      </c>
      <c r="H129" s="716" t="str">
        <f ca="1">IF('２個別表'!$Y129=1,IF('２個別表'!$AC129=1,"〇","×"),IF(AND(2&lt;='２個別表'!$AC129,'２個別表'!$AC129&lt;=5),"〇","×"))</f>
        <v>×</v>
      </c>
      <c r="I129" s="716" t="str">
        <f t="shared" ca="1" si="30"/>
        <v>×</v>
      </c>
      <c r="J129" s="207" t="str">
        <f ca="1">'２個別表'!$Z129</f>
        <v/>
      </c>
      <c r="K129" s="207">
        <f ca="1">'２個別表'!$AK129</f>
        <v>0</v>
      </c>
      <c r="L129" s="207" t="str">
        <f ca="1">IF('２個別表'!$AL129=1,1,"")</f>
        <v/>
      </c>
      <c r="M129" s="207" t="str">
        <f ca="1">IF('２個別表'!$AL129="","",IF('２個別表'!$AL129=1,IF(OR('２個別表'!$AM129=1,'２個別表'!$AN129=1),"〇","×")))</f>
        <v/>
      </c>
      <c r="N129" s="204" t="str">
        <f ca="1">'２個別表'!AT129</f>
        <v/>
      </c>
      <c r="O129" s="220" t="str">
        <f ca="1">IF(1&lt;='２個別表'!$F129,IF(AND(1&lt;='２個別表'!$AO129,'２個別表'!$AO129&lt;=3),1,0),"")</f>
        <v/>
      </c>
      <c r="P129" s="229">
        <f ca="1">IF($O129=1,IF(AND('２個別表'!$BF129&lt;&gt;"",AND('２個別表'!$BI129&lt;&gt;1,'２個別表'!$BJ129)),0,1),0)</f>
        <v>0</v>
      </c>
      <c r="Q129" s="220">
        <f ca="1">IF('２個別表'!$BF129&lt;&gt;"",1,0)</f>
        <v>0</v>
      </c>
      <c r="R129" s="220" t="str">
        <f ca="1">IF($Q129=1,IF('２個別表'!$BI129=1,1,0),"")</f>
        <v/>
      </c>
      <c r="S129" s="220" t="str">
        <f ca="1">IF($R129=1,IF('２個別表'!$BJ129&lt;&gt;"","〇","×"),"")</f>
        <v/>
      </c>
      <c r="T129" s="220" t="str">
        <f t="shared" ca="1" si="36"/>
        <v/>
      </c>
      <c r="U129" s="381">
        <f ca="1">IF('２個別表'!$BH129&gt;0,'２個別表'!$BH129,0)</f>
        <v>0</v>
      </c>
      <c r="V129" s="220">
        <f ca="1">IF('２個別表'!$BJ129&lt;&gt;"",1,0)</f>
        <v>0</v>
      </c>
      <c r="W129" s="206">
        <f ca="1">IF(AND($Q129=1,$V129=1),'２個別表'!$CF129,0)</f>
        <v>0</v>
      </c>
      <c r="X129" s="219">
        <f t="shared" ca="1" si="31"/>
        <v>0</v>
      </c>
      <c r="Y129" s="220" t="str">
        <f ca="1">IF(1&lt;='２個別表'!$F129,'２個別表'!$BV129,"")</f>
        <v/>
      </c>
      <c r="Z129" s="220">
        <f ca="1">IF(1&lt;='２個別表'!$F129,'２個別表'!$CG129,0)</f>
        <v>0</v>
      </c>
      <c r="AA129" s="220">
        <f ca="1">IF(OR(0&lt;'２個別表'!$BZ129,0&lt;SUM('２個別表'!$CC129:$CD129)),1,0)</f>
        <v>1</v>
      </c>
      <c r="AB129" s="207">
        <f ca="1">IF(1&lt;='２個別表'!$F129,'２個別表'!$BX129,0)</f>
        <v>0</v>
      </c>
      <c r="AC129" s="207" t="str">
        <f ca="1">IF('２個別表'!$BX129&gt;0,IF(AND('２個別表'!$BV129=1,'２個別表'!$CG129="控除不可"),'２個別表'!$BX129,IF(AND('２個別表'!$BV129=1,'２個別表'!$CG129="80%控除対象"),ROUNDUP('２個別表'!$BX129*102/110,0),IF(AND('２個別表'!$BV129=1,'２個別表'!$CG129="全額控除"),ROUNDUP('２個別表'!$BX129*100/110,0),IF(OR('２個別表'!$BV129=2,'２個別表'!$BV129=3),'２個別表'!$BX129,'２個別表'!$BX129)))),"")</f>
        <v/>
      </c>
      <c r="AD129" s="221" t="str">
        <f ca="1">IF('２個別表'!$W129=1,3,IF(AND('２個別表'!$W129=2,AND(19&lt;='２個別表'!$AO129,'２個別表'!$AO129&lt;=23)),2,IF(AND('２個別表'!$W129=2,OR(AND(1&lt;='２個別表'!$AO129,'２個別表'!$AO129&lt;=18),AND(24&lt;='２個別表'!$AO129,'２個別表'!$AO129&lt;=25))),1,"判定不能")))</f>
        <v>判定不能</v>
      </c>
      <c r="AE129" s="228">
        <f t="shared" ca="1" si="37"/>
        <v>0</v>
      </c>
      <c r="AF129" s="204" t="str">
        <f t="shared" ca="1" si="54"/>
        <v/>
      </c>
      <c r="AG129" s="207" t="str">
        <f ca="1">IF(AND($AD129=1,$U129&gt;0,$V129=1),ROUNDDOWN($AC129*1/2-'２個別表'!$CF129*1/2,0),"")</f>
        <v/>
      </c>
      <c r="AH129" s="207" t="str">
        <f t="shared" ca="1" si="32"/>
        <v/>
      </c>
      <c r="AI129" s="230" t="str">
        <f ca="1">IF(AND($AD129=1,$Q129=1),IF($AB129&gt;0,'２個別表'!$BX129-'２個別表'!$BZ129-'２個別表'!$CF129-'２個別表'!$CC129-'２個別表'!$CD129-'２個別表'!$CE129,0),"")</f>
        <v/>
      </c>
      <c r="AJ129" s="222">
        <f t="shared" ca="1" si="38"/>
        <v>0</v>
      </c>
      <c r="AK129" s="218" t="str">
        <f ca="1">IF($AD129=1,IF('２個別表'!$AQ129=1,1,IF('２個別表'!AQ129="","",)),"")</f>
        <v/>
      </c>
      <c r="AL129" s="207" t="str">
        <f ca="1">IF($AJ129=1,IF($AK129=1,'２個別表'!BU129,""),"")</f>
        <v/>
      </c>
      <c r="AM129" s="204" t="str">
        <f t="shared" ca="1" si="39"/>
        <v/>
      </c>
      <c r="AN129" s="223" t="str">
        <f ca="1">IF($AJ129=1,IF($AK129=1,ROUNDDOWN('２個別表'!$BX129-'２個別表'!$BZ129-'２個別表'!$CC129-'２個別表'!$CD129-'２個別表'!$CE129-'２個別表'!$CF129,0),""),"")</f>
        <v/>
      </c>
      <c r="AO129" s="222">
        <f t="shared" ca="1" si="35"/>
        <v>0</v>
      </c>
      <c r="AP129" s="218">
        <f t="shared" ca="1" si="40"/>
        <v>0</v>
      </c>
      <c r="AQ129" s="218">
        <f t="shared" ca="1" si="41"/>
        <v>0</v>
      </c>
      <c r="AR129" s="213">
        <f ca="1">IF('２個別表'!$AC129=1,1,0)</f>
        <v>0</v>
      </c>
      <c r="AS129" s="204" t="str">
        <f t="shared" ca="1" si="42"/>
        <v/>
      </c>
      <c r="AT129" s="204" t="str">
        <f t="shared" ca="1" si="43"/>
        <v/>
      </c>
      <c r="AU129" s="230" t="str">
        <f ca="1">IF($AD129=1,IF($AQ129=1,ROUNDDOWN('２個別表'!$BX129-'２個別表'!$BZ129-'２個別表'!$CC129-'２個別表'!$CD129-'２個別表'!$CE129-'２個別表'!$CF129,0),""),"")</f>
        <v/>
      </c>
      <c r="AV129" s="391">
        <f t="shared" ca="1" si="44"/>
        <v>0</v>
      </c>
      <c r="AW129" s="401" t="str">
        <f t="shared" ca="1" si="45"/>
        <v>-</v>
      </c>
      <c r="AX129" s="228">
        <f ca="1">IF($AD129=2,IF('２個別表'!$BS129=1,1,0),0)</f>
        <v>0</v>
      </c>
      <c r="AY129" s="213" t="str">
        <f t="shared" ca="1" si="46"/>
        <v/>
      </c>
      <c r="AZ129" s="409" t="str">
        <f ca="1">IF(AND($AD129=2,$AX129=1),'２個別表'!$BX129-('２個別表'!$BZ129+'２個別表'!$CC129+'２個別表'!$CD129+'２個別表'!$CE129+'２個別表'!$CF129),"")</f>
        <v/>
      </c>
      <c r="BA129" s="228">
        <f ca="1">IF($AD129=2,IF('２個別表'!$BS129&lt;&gt;1,1,0),0)</f>
        <v>0</v>
      </c>
      <c r="BB129" s="404">
        <f t="shared" ca="1" si="47"/>
        <v>0</v>
      </c>
      <c r="BC129" s="207" t="str">
        <f ca="1">IF(AND($AD129=2,$BA129=1),'２個別表'!$BT129,"")</f>
        <v/>
      </c>
      <c r="BD129" s="207" t="str">
        <f t="shared" ca="1" si="48"/>
        <v/>
      </c>
      <c r="BE129" s="207" t="str">
        <f ca="1">IF(AND($AD129=2,$BA129=1),'２個別表'!$BW129-('２個別表'!$BZ129+'２個別表'!$CC129+'２個別表'!$CD129+'２個別表'!$CE129+'２個別表'!$CF129),"")</f>
        <v/>
      </c>
      <c r="BF129" s="207" t="str">
        <f ca="1">IF(AND($AD129=2,$BA129=1),'２個別表'!$CC129+'２個別表'!$CD129,"")</f>
        <v/>
      </c>
      <c r="BG129" s="406" t="str">
        <f ca="1">IF($BB129=1,IF(SUM('２個別表'!$BY129,'２個別表'!$CF129*0.5)&lt;='２個別表'!$BX129*0.5,"〇","×"),"")</f>
        <v/>
      </c>
      <c r="BH129" s="405">
        <f t="shared" ca="1" si="49"/>
        <v>0</v>
      </c>
      <c r="BI129" s="229" t="str">
        <f ca="1">IF($AD129=2,IF($AX129=1,IF('２個別表'!$AO129=23,"〇","×"),IF(OR('２個別表'!$AO129&lt;19,'２個別表'!$AO129&gt;23),"",IF($BH129&lt;='２個別表'!$BT129,"〇","×"))),"-")</f>
        <v>-</v>
      </c>
      <c r="BJ129" s="414" t="str">
        <f t="shared" ca="1" si="50"/>
        <v>-</v>
      </c>
      <c r="BK129" s="228">
        <f t="shared" ca="1" si="51"/>
        <v>0</v>
      </c>
      <c r="BL129" s="229" t="str">
        <f ca="1">IF($AD129=3,IF(1&lt;='２個別表'!$F129,IF('２個別表'!$W129=1,"〇","×"),""),"")</f>
        <v/>
      </c>
      <c r="BM129" s="209" t="str">
        <f ca="1">IF(AD129=3,IF(AND(OR('２個別表'!BF129="附帯施設",AND(1&lt;='２個別表'!AO129,'２個別表'!AO129&lt;=3)),'２個別表'!BM129&lt;&gt;"",'２個別表'!BN129&lt;&gt;""),1,IF(AND(OR('２個別表'!BF129="附帯施設",AND(1&lt;='２個別表'!AO129,'２個別表'!AO129&lt;=3)),OR('２個別表'!BM129="",'２個別表'!BN129="")),"×",0)),"")</f>
        <v/>
      </c>
      <c r="BN129" s="229" t="str">
        <f ca="1">IF($AD129=3,IF('２個別表'!$BX129&gt;=500000,"〇","×"),"")</f>
        <v/>
      </c>
      <c r="BO129" s="204" t="str">
        <f ca="1">IF(AD129=3,'２個別表'!BY129,"")</f>
        <v/>
      </c>
      <c r="BP129" s="204" t="str">
        <f ca="1">IF(AD129=3,IF(COUNTIF('２個別表'!$Z$11:'２個別表'!Z129,'２個別表'!Z129)=1,BO129,SUMIF('２個別表'!$Z$11:$Z$510,'２個別表'!Z129,$BO$11:$BO$239)),"")</f>
        <v/>
      </c>
      <c r="BQ129" s="213" t="str">
        <f t="shared" ca="1" si="33"/>
        <v/>
      </c>
      <c r="BR129" s="207" t="str">
        <f t="shared" ca="1" si="52"/>
        <v/>
      </c>
      <c r="BS129" s="483" t="str">
        <f ca="1">IF($AD129=3,'２個別表'!$BX129-('２個別表'!$BZ129+'２個別表'!$CC129+'２個別表'!$CD129+'２個別表'!$CE129+'２個別表'!$CF129),"")</f>
        <v/>
      </c>
      <c r="BT129" s="486">
        <f t="shared" ca="1" si="34"/>
        <v>0</v>
      </c>
      <c r="BU129" s="480" t="str">
        <f t="shared" ca="1" si="53"/>
        <v/>
      </c>
    </row>
    <row r="130" spans="1:73">
      <c r="A130" s="770" t="str">
        <f t="shared" ca="1" si="29"/>
        <v>石川県</v>
      </c>
      <c r="B130" s="773">
        <f ca="1">'２個別表'!Q130</f>
        <v>120</v>
      </c>
      <c r="C130" s="774" t="str">
        <f>'２個別表'!$R130</f>
        <v>石川県</v>
      </c>
      <c r="D130" s="774" t="str">
        <f ca="1">'２個別表'!$S130</f>
        <v/>
      </c>
      <c r="E130" s="774" t="str">
        <f ca="1">'２個別表'!$T130</f>
        <v/>
      </c>
      <c r="F130" s="719" t="str">
        <f ca="1">'２個別表'!$W130</f>
        <v/>
      </c>
      <c r="G130" s="719" t="str">
        <f ca="1">IF($F130=1,IF(SUMIF('（様式１号）１総括表'!$B$16:$B$25,A130,'（様式１号）１総括表'!$A$16:$A$25)&gt;0,"〇","✕"),"-")</f>
        <v>-</v>
      </c>
      <c r="H130" s="716" t="str">
        <f ca="1">IF('２個別表'!$Y130=1,IF('２個別表'!$AC130=1,"〇","×"),IF(AND(2&lt;='２個別表'!$AC130,'２個別表'!$AC130&lt;=5),"〇","×"))</f>
        <v>×</v>
      </c>
      <c r="I130" s="716" t="str">
        <f t="shared" ca="1" si="30"/>
        <v>×</v>
      </c>
      <c r="J130" s="207" t="str">
        <f ca="1">'２個別表'!$Z130</f>
        <v/>
      </c>
      <c r="K130" s="207">
        <f ca="1">'２個別表'!$AK130</f>
        <v>0</v>
      </c>
      <c r="L130" s="207" t="str">
        <f ca="1">IF('２個別表'!$AL130=1,1,"")</f>
        <v/>
      </c>
      <c r="M130" s="207" t="str">
        <f ca="1">IF('２個別表'!$AL130="","",IF('２個別表'!$AL130=1,IF(OR('２個別表'!$AM130=1,'２個別表'!$AN130=1),"〇","×")))</f>
        <v/>
      </c>
      <c r="N130" s="204" t="str">
        <f ca="1">'２個別表'!AT130</f>
        <v/>
      </c>
      <c r="O130" s="220" t="str">
        <f ca="1">IF(1&lt;='２個別表'!$F130,IF(AND(1&lt;='２個別表'!$AO130,'２個別表'!$AO130&lt;=3),1,0),"")</f>
        <v/>
      </c>
      <c r="P130" s="229">
        <f ca="1">IF($O130=1,IF(AND('２個別表'!$BF130&lt;&gt;"",AND('２個別表'!$BI130&lt;&gt;1,'２個別表'!$BJ130)),0,1),0)</f>
        <v>0</v>
      </c>
      <c r="Q130" s="220">
        <f ca="1">IF('２個別表'!$BF130&lt;&gt;"",1,0)</f>
        <v>0</v>
      </c>
      <c r="R130" s="220" t="str">
        <f ca="1">IF($Q130=1,IF('２個別表'!$BI130=1,1,0),"")</f>
        <v/>
      </c>
      <c r="S130" s="220" t="str">
        <f ca="1">IF($R130=1,IF('２個別表'!$BJ130&lt;&gt;"","〇","×"),"")</f>
        <v/>
      </c>
      <c r="T130" s="220" t="str">
        <f t="shared" ca="1" si="36"/>
        <v/>
      </c>
      <c r="U130" s="381">
        <f ca="1">IF('２個別表'!$BH130&gt;0,'２個別表'!$BH130,0)</f>
        <v>0</v>
      </c>
      <c r="V130" s="220">
        <f ca="1">IF('２個別表'!$BJ130&lt;&gt;"",1,0)</f>
        <v>0</v>
      </c>
      <c r="W130" s="206">
        <f ca="1">IF(AND($Q130=1,$V130=1),'２個別表'!$CF130,0)</f>
        <v>0</v>
      </c>
      <c r="X130" s="219">
        <f t="shared" ca="1" si="31"/>
        <v>0</v>
      </c>
      <c r="Y130" s="220" t="str">
        <f ca="1">IF(1&lt;='２個別表'!$F130,'２個別表'!$BV130,"")</f>
        <v/>
      </c>
      <c r="Z130" s="220">
        <f ca="1">IF(1&lt;='２個別表'!$F130,'２個別表'!$CG130,0)</f>
        <v>0</v>
      </c>
      <c r="AA130" s="220">
        <f ca="1">IF(OR(0&lt;'２個別表'!$BZ130,0&lt;SUM('２個別表'!$CC130:$CD130)),1,0)</f>
        <v>1</v>
      </c>
      <c r="AB130" s="207">
        <f ca="1">IF(1&lt;='２個別表'!$F130,'２個別表'!$BX130,0)</f>
        <v>0</v>
      </c>
      <c r="AC130" s="207" t="str">
        <f ca="1">IF('２個別表'!$BX130&gt;0,IF(AND('２個別表'!$BV130=1,'２個別表'!$CG130="控除不可"),'２個別表'!$BX130,IF(AND('２個別表'!$BV130=1,'２個別表'!$CG130="80%控除対象"),ROUNDUP('２個別表'!$BX130*102/110,0),IF(AND('２個別表'!$BV130=1,'２個別表'!$CG130="全額控除"),ROUNDUP('２個別表'!$BX130*100/110,0),IF(OR('２個別表'!$BV130=2,'２個別表'!$BV130=3),'２個別表'!$BX130,'２個別表'!$BX130)))),"")</f>
        <v/>
      </c>
      <c r="AD130" s="221" t="str">
        <f ca="1">IF('２個別表'!$W130=1,3,IF(AND('２個別表'!$W130=2,AND(19&lt;='２個別表'!$AO130,'２個別表'!$AO130&lt;=23)),2,IF(AND('２個別表'!$W130=2,OR(AND(1&lt;='２個別表'!$AO130,'２個別表'!$AO130&lt;=18),AND(24&lt;='２個別表'!$AO130,'２個別表'!$AO130&lt;=25))),1,"判定不能")))</f>
        <v>判定不能</v>
      </c>
      <c r="AE130" s="228">
        <f t="shared" ca="1" si="37"/>
        <v>0</v>
      </c>
      <c r="AF130" s="204" t="str">
        <f t="shared" ca="1" si="54"/>
        <v/>
      </c>
      <c r="AG130" s="207" t="str">
        <f ca="1">IF(AND($AD130=1,$U130&gt;0,$V130=1),ROUNDDOWN($AC130*1/2-'２個別表'!$CF130*1/2,0),"")</f>
        <v/>
      </c>
      <c r="AH130" s="207" t="str">
        <f t="shared" ca="1" si="32"/>
        <v/>
      </c>
      <c r="AI130" s="230" t="str">
        <f ca="1">IF(AND($AD130=1,$Q130=1),IF($AB130&gt;0,'２個別表'!$BX130-'２個別表'!$BZ130-'２個別表'!$CF130-'２個別表'!$CC130-'２個別表'!$CD130-'２個別表'!$CE130,0),"")</f>
        <v/>
      </c>
      <c r="AJ130" s="222">
        <f t="shared" ca="1" si="38"/>
        <v>0</v>
      </c>
      <c r="AK130" s="218" t="str">
        <f ca="1">IF($AD130=1,IF('２個別表'!$AQ130=1,1,IF('２個別表'!AQ130="","",)),"")</f>
        <v/>
      </c>
      <c r="AL130" s="207" t="str">
        <f ca="1">IF($AJ130=1,IF($AK130=1,'２個別表'!BU130,""),"")</f>
        <v/>
      </c>
      <c r="AM130" s="204" t="str">
        <f t="shared" ca="1" si="39"/>
        <v/>
      </c>
      <c r="AN130" s="223" t="str">
        <f ca="1">IF($AJ130=1,IF($AK130=1,ROUNDDOWN('２個別表'!$BX130-'２個別表'!$BZ130-'２個別表'!$CC130-'２個別表'!$CD130-'２個別表'!$CE130-'２個別表'!$CF130,0),""),"")</f>
        <v/>
      </c>
      <c r="AO130" s="222">
        <f t="shared" ca="1" si="35"/>
        <v>0</v>
      </c>
      <c r="AP130" s="218">
        <f t="shared" ca="1" si="40"/>
        <v>0</v>
      </c>
      <c r="AQ130" s="218">
        <f t="shared" ca="1" si="41"/>
        <v>0</v>
      </c>
      <c r="AR130" s="213">
        <f ca="1">IF('２個別表'!$AC130=1,1,0)</f>
        <v>0</v>
      </c>
      <c r="AS130" s="204" t="str">
        <f t="shared" ca="1" si="42"/>
        <v/>
      </c>
      <c r="AT130" s="204" t="str">
        <f t="shared" ca="1" si="43"/>
        <v/>
      </c>
      <c r="AU130" s="230" t="str">
        <f ca="1">IF($AD130=1,IF($AQ130=1,ROUNDDOWN('２個別表'!$BX130-'２個別表'!$BZ130-'２個別表'!$CC130-'２個別表'!$CD130-'２個別表'!$CE130-'２個別表'!$CF130,0),""),"")</f>
        <v/>
      </c>
      <c r="AV130" s="391">
        <f t="shared" ca="1" si="44"/>
        <v>0</v>
      </c>
      <c r="AW130" s="401" t="str">
        <f t="shared" ca="1" si="45"/>
        <v>-</v>
      </c>
      <c r="AX130" s="228">
        <f ca="1">IF($AD130=2,IF('２個別表'!$BS130=1,1,0),0)</f>
        <v>0</v>
      </c>
      <c r="AY130" s="213" t="str">
        <f t="shared" ca="1" si="46"/>
        <v/>
      </c>
      <c r="AZ130" s="409" t="str">
        <f ca="1">IF(AND($AD130=2,$AX130=1),'２個別表'!$BX130-('２個別表'!$BZ130+'２個別表'!$CC130+'２個別表'!$CD130+'２個別表'!$CE130+'２個別表'!$CF130),"")</f>
        <v/>
      </c>
      <c r="BA130" s="228">
        <f ca="1">IF($AD130=2,IF('２個別表'!$BS130&lt;&gt;1,1,0),0)</f>
        <v>0</v>
      </c>
      <c r="BB130" s="404">
        <f t="shared" ca="1" si="47"/>
        <v>0</v>
      </c>
      <c r="BC130" s="207" t="str">
        <f ca="1">IF(AND($AD130=2,$BA130=1),'２個別表'!$BT130,"")</f>
        <v/>
      </c>
      <c r="BD130" s="207" t="str">
        <f t="shared" ca="1" si="48"/>
        <v/>
      </c>
      <c r="BE130" s="207" t="str">
        <f ca="1">IF(AND($AD130=2,$BA130=1),'２個別表'!$BW130-('２個別表'!$BZ130+'２個別表'!$CC130+'２個別表'!$CD130+'２個別表'!$CE130+'２個別表'!$CF130),"")</f>
        <v/>
      </c>
      <c r="BF130" s="207" t="str">
        <f ca="1">IF(AND($AD130=2,$BA130=1),'２個別表'!$CC130+'２個別表'!$CD130,"")</f>
        <v/>
      </c>
      <c r="BG130" s="406" t="str">
        <f ca="1">IF($BB130=1,IF(SUM('２個別表'!$BY130,'２個別表'!$CF130*0.5)&lt;='２個別表'!$BX130*0.5,"〇","×"),"")</f>
        <v/>
      </c>
      <c r="BH130" s="405">
        <f t="shared" ca="1" si="49"/>
        <v>0</v>
      </c>
      <c r="BI130" s="229" t="str">
        <f ca="1">IF($AD130=2,IF($AX130=1,IF('２個別表'!$AO130=23,"〇","×"),IF(OR('２個別表'!$AO130&lt;19,'２個別表'!$AO130&gt;23),"",IF($BH130&lt;='２個別表'!$BT130,"〇","×"))),"-")</f>
        <v>-</v>
      </c>
      <c r="BJ130" s="414" t="str">
        <f t="shared" ca="1" si="50"/>
        <v>-</v>
      </c>
      <c r="BK130" s="228">
        <f t="shared" ca="1" si="51"/>
        <v>0</v>
      </c>
      <c r="BL130" s="229" t="str">
        <f ca="1">IF($AD130=3,IF(1&lt;='２個別表'!$F130,IF('２個別表'!$W130=1,"〇","×"),""),"")</f>
        <v/>
      </c>
      <c r="BM130" s="209" t="str">
        <f ca="1">IF(AD130=3,IF(AND(OR('２個別表'!BF130="附帯施設",AND(1&lt;='２個別表'!AO130,'２個別表'!AO130&lt;=3)),'２個別表'!BM130&lt;&gt;"",'２個別表'!BN130&lt;&gt;""),1,IF(AND(OR('２個別表'!BF130="附帯施設",AND(1&lt;='２個別表'!AO130,'２個別表'!AO130&lt;=3)),OR('２個別表'!BM130="",'２個別表'!BN130="")),"×",0)),"")</f>
        <v/>
      </c>
      <c r="BN130" s="229" t="str">
        <f ca="1">IF($AD130=3,IF('２個別表'!$BX130&gt;=500000,"〇","×"),"")</f>
        <v/>
      </c>
      <c r="BO130" s="204" t="str">
        <f ca="1">IF(AD130=3,'２個別表'!BY130,"")</f>
        <v/>
      </c>
      <c r="BP130" s="204" t="str">
        <f ca="1">IF(AD130=3,IF(COUNTIF('２個別表'!$Z$11:'２個別表'!Z130,'２個別表'!Z130)=1,BO130,SUMIF('２個別表'!$Z$11:$Z$510,'２個別表'!Z130,$BO$11:$BO$239)),"")</f>
        <v/>
      </c>
      <c r="BQ130" s="213" t="str">
        <f t="shared" ca="1" si="33"/>
        <v/>
      </c>
      <c r="BR130" s="207" t="str">
        <f t="shared" ca="1" si="52"/>
        <v/>
      </c>
      <c r="BS130" s="483" t="str">
        <f ca="1">IF($AD130=3,'２個別表'!$BX130-('２個別表'!$BZ130+'２個別表'!$CC130+'２個別表'!$CD130+'２個別表'!$CE130+'２個別表'!$CF130),"")</f>
        <v/>
      </c>
      <c r="BT130" s="486">
        <f t="shared" ca="1" si="34"/>
        <v>0</v>
      </c>
      <c r="BU130" s="480" t="str">
        <f t="shared" ca="1" si="53"/>
        <v/>
      </c>
    </row>
    <row r="131" spans="1:73">
      <c r="A131" s="770" t="str">
        <f t="shared" ca="1" si="29"/>
        <v>石川県</v>
      </c>
      <c r="B131" s="773">
        <f ca="1">'２個別表'!Q131</f>
        <v>121</v>
      </c>
      <c r="C131" s="774" t="str">
        <f>'２個別表'!$R131</f>
        <v>石川県</v>
      </c>
      <c r="D131" s="774" t="str">
        <f ca="1">'２個別表'!$S131</f>
        <v/>
      </c>
      <c r="E131" s="774" t="str">
        <f ca="1">'２個別表'!$T131</f>
        <v/>
      </c>
      <c r="F131" s="719" t="str">
        <f ca="1">'２個別表'!$W131</f>
        <v/>
      </c>
      <c r="G131" s="719" t="str">
        <f ca="1">IF($F131=1,IF(SUMIF('（様式１号）１総括表'!$B$16:$B$25,A131,'（様式１号）１総括表'!$A$16:$A$25)&gt;0,"〇","✕"),"-")</f>
        <v>-</v>
      </c>
      <c r="H131" s="716" t="str">
        <f ca="1">IF('２個別表'!$Y131=1,IF('２個別表'!$AC131=1,"〇","×"),IF(AND(2&lt;='２個別表'!$AC131,'２個別表'!$AC131&lt;=5),"〇","×"))</f>
        <v>×</v>
      </c>
      <c r="I131" s="716" t="str">
        <f t="shared" ca="1" si="30"/>
        <v>×</v>
      </c>
      <c r="J131" s="207" t="str">
        <f ca="1">'２個別表'!$Z131</f>
        <v/>
      </c>
      <c r="K131" s="207">
        <f ca="1">'２個別表'!$AK131</f>
        <v>0</v>
      </c>
      <c r="L131" s="207" t="str">
        <f ca="1">IF('２個別表'!$AL131=1,1,"")</f>
        <v/>
      </c>
      <c r="M131" s="207" t="str">
        <f ca="1">IF('２個別表'!$AL131="","",IF('２個別表'!$AL131=1,IF(OR('２個別表'!$AM131=1,'２個別表'!$AN131=1),"〇","×")))</f>
        <v/>
      </c>
      <c r="N131" s="204" t="str">
        <f ca="1">'２個別表'!AT131</f>
        <v/>
      </c>
      <c r="O131" s="220" t="str">
        <f ca="1">IF(1&lt;='２個別表'!$F131,IF(AND(1&lt;='２個別表'!$AO131,'２個別表'!$AO131&lt;=3),1,0),"")</f>
        <v/>
      </c>
      <c r="P131" s="229">
        <f ca="1">IF($O131=1,IF(AND('２個別表'!$BF131&lt;&gt;"",AND('２個別表'!$BI131&lt;&gt;1,'２個別表'!$BJ131)),0,1),0)</f>
        <v>0</v>
      </c>
      <c r="Q131" s="220">
        <f ca="1">IF('２個別表'!$BF131&lt;&gt;"",1,0)</f>
        <v>0</v>
      </c>
      <c r="R131" s="220" t="str">
        <f ca="1">IF($Q131=1,IF('２個別表'!$BI131=1,1,0),"")</f>
        <v/>
      </c>
      <c r="S131" s="220" t="str">
        <f ca="1">IF($R131=1,IF('２個別表'!$BJ131&lt;&gt;"","〇","×"),"")</f>
        <v/>
      </c>
      <c r="T131" s="220" t="str">
        <f t="shared" ca="1" si="36"/>
        <v/>
      </c>
      <c r="U131" s="381">
        <f ca="1">IF('２個別表'!$BH131&gt;0,'２個別表'!$BH131,0)</f>
        <v>0</v>
      </c>
      <c r="V131" s="220">
        <f ca="1">IF('２個別表'!$BJ131&lt;&gt;"",1,0)</f>
        <v>0</v>
      </c>
      <c r="W131" s="206">
        <f ca="1">IF(AND($Q131=1,$V131=1),'２個別表'!$CF131,0)</f>
        <v>0</v>
      </c>
      <c r="X131" s="219">
        <f t="shared" ca="1" si="31"/>
        <v>0</v>
      </c>
      <c r="Y131" s="220" t="str">
        <f ca="1">IF(1&lt;='２個別表'!$F131,'２個別表'!$BV131,"")</f>
        <v/>
      </c>
      <c r="Z131" s="220">
        <f ca="1">IF(1&lt;='２個別表'!$F131,'２個別表'!$CG131,0)</f>
        <v>0</v>
      </c>
      <c r="AA131" s="220">
        <f ca="1">IF(OR(0&lt;'２個別表'!$BZ131,0&lt;SUM('２個別表'!$CC131:$CD131)),1,0)</f>
        <v>1</v>
      </c>
      <c r="AB131" s="207">
        <f ca="1">IF(1&lt;='２個別表'!$F131,'２個別表'!$BX131,0)</f>
        <v>0</v>
      </c>
      <c r="AC131" s="207" t="str">
        <f ca="1">IF('２個別表'!$BX131&gt;0,IF(AND('２個別表'!$BV131=1,'２個別表'!$CG131="控除不可"),'２個別表'!$BX131,IF(AND('２個別表'!$BV131=1,'２個別表'!$CG131="80%控除対象"),ROUNDUP('２個別表'!$BX131*102/110,0),IF(AND('２個別表'!$BV131=1,'２個別表'!$CG131="全額控除"),ROUNDUP('２個別表'!$BX131*100/110,0),IF(OR('２個別表'!$BV131=2,'２個別表'!$BV131=3),'２個別表'!$BX131,'２個別表'!$BX131)))),"")</f>
        <v/>
      </c>
      <c r="AD131" s="221" t="str">
        <f ca="1">IF('２個別表'!$W131=1,3,IF(AND('２個別表'!$W131=2,AND(19&lt;='２個別表'!$AO131,'２個別表'!$AO131&lt;=23)),2,IF(AND('２個別表'!$W131=2,OR(AND(1&lt;='２個別表'!$AO131,'２個別表'!$AO131&lt;=18),AND(24&lt;='２個別表'!$AO131,'２個別表'!$AO131&lt;=25))),1,"判定不能")))</f>
        <v>判定不能</v>
      </c>
      <c r="AE131" s="228">
        <f t="shared" ca="1" si="37"/>
        <v>0</v>
      </c>
      <c r="AF131" s="204" t="str">
        <f t="shared" ca="1" si="54"/>
        <v/>
      </c>
      <c r="AG131" s="207" t="str">
        <f ca="1">IF(AND($AD131=1,$U131&gt;0,$V131=1),ROUNDDOWN($AC131*1/2-'２個別表'!$CF131*1/2,0),"")</f>
        <v/>
      </c>
      <c r="AH131" s="207" t="str">
        <f t="shared" ca="1" si="32"/>
        <v/>
      </c>
      <c r="AI131" s="230" t="str">
        <f ca="1">IF(AND($AD131=1,$Q131=1),IF($AB131&gt;0,'２個別表'!$BX131-'２個別表'!$BZ131-'２個別表'!$CF131-'２個別表'!$CC131-'２個別表'!$CD131-'２個別表'!$CE131,0),"")</f>
        <v/>
      </c>
      <c r="AJ131" s="222">
        <f t="shared" ca="1" si="38"/>
        <v>0</v>
      </c>
      <c r="AK131" s="218" t="str">
        <f ca="1">IF($AD131=1,IF('２個別表'!$AQ131=1,1,IF('２個別表'!AQ131="","",)),"")</f>
        <v/>
      </c>
      <c r="AL131" s="207" t="str">
        <f ca="1">IF($AJ131=1,IF($AK131=1,'２個別表'!BU131,""),"")</f>
        <v/>
      </c>
      <c r="AM131" s="204" t="str">
        <f t="shared" ca="1" si="39"/>
        <v/>
      </c>
      <c r="AN131" s="223" t="str">
        <f ca="1">IF($AJ131=1,IF($AK131=1,ROUNDDOWN('２個別表'!$BX131-'２個別表'!$BZ131-'２個別表'!$CC131-'２個別表'!$CD131-'２個別表'!$CE131-'２個別表'!$CF131,0),""),"")</f>
        <v/>
      </c>
      <c r="AO131" s="222">
        <f t="shared" ca="1" si="35"/>
        <v>0</v>
      </c>
      <c r="AP131" s="218">
        <f t="shared" ca="1" si="40"/>
        <v>0</v>
      </c>
      <c r="AQ131" s="218">
        <f t="shared" ca="1" si="41"/>
        <v>0</v>
      </c>
      <c r="AR131" s="213">
        <f ca="1">IF('２個別表'!$AC131=1,1,0)</f>
        <v>0</v>
      </c>
      <c r="AS131" s="204" t="str">
        <f t="shared" ca="1" si="42"/>
        <v/>
      </c>
      <c r="AT131" s="204" t="str">
        <f t="shared" ca="1" si="43"/>
        <v/>
      </c>
      <c r="AU131" s="230" t="str">
        <f ca="1">IF($AD131=1,IF($AQ131=1,ROUNDDOWN('２個別表'!$BX131-'２個別表'!$BZ131-'２個別表'!$CC131-'２個別表'!$CD131-'２個別表'!$CE131-'２個別表'!$CF131,0),""),"")</f>
        <v/>
      </c>
      <c r="AV131" s="391">
        <f t="shared" ca="1" si="44"/>
        <v>0</v>
      </c>
      <c r="AW131" s="401" t="str">
        <f t="shared" ca="1" si="45"/>
        <v>-</v>
      </c>
      <c r="AX131" s="228">
        <f ca="1">IF($AD131=2,IF('２個別表'!$BS131=1,1,0),0)</f>
        <v>0</v>
      </c>
      <c r="AY131" s="213" t="str">
        <f t="shared" ca="1" si="46"/>
        <v/>
      </c>
      <c r="AZ131" s="409" t="str">
        <f ca="1">IF(AND($AD131=2,$AX131=1),'２個別表'!$BX131-('２個別表'!$BZ131+'２個別表'!$CC131+'２個別表'!$CD131+'２個別表'!$CE131+'２個別表'!$CF131),"")</f>
        <v/>
      </c>
      <c r="BA131" s="228">
        <f ca="1">IF($AD131=2,IF('２個別表'!$BS131&lt;&gt;1,1,0),0)</f>
        <v>0</v>
      </c>
      <c r="BB131" s="404">
        <f t="shared" ca="1" si="47"/>
        <v>0</v>
      </c>
      <c r="BC131" s="207" t="str">
        <f ca="1">IF(AND($AD131=2,$BA131=1),'２個別表'!$BT131,"")</f>
        <v/>
      </c>
      <c r="BD131" s="207" t="str">
        <f t="shared" ca="1" si="48"/>
        <v/>
      </c>
      <c r="BE131" s="207" t="str">
        <f ca="1">IF(AND($AD131=2,$BA131=1),'２個別表'!$BW131-('２個別表'!$BZ131+'２個別表'!$CC131+'２個別表'!$CD131+'２個別表'!$CE131+'２個別表'!$CF131),"")</f>
        <v/>
      </c>
      <c r="BF131" s="207" t="str">
        <f ca="1">IF(AND($AD131=2,$BA131=1),'２個別表'!$CC131+'２個別表'!$CD131,"")</f>
        <v/>
      </c>
      <c r="BG131" s="406" t="str">
        <f ca="1">IF($BB131=1,IF(SUM('２個別表'!$BY131,'２個別表'!$CF131*0.5)&lt;='２個別表'!$BX131*0.5,"〇","×"),"")</f>
        <v/>
      </c>
      <c r="BH131" s="405">
        <f t="shared" ca="1" si="49"/>
        <v>0</v>
      </c>
      <c r="BI131" s="229" t="str">
        <f ca="1">IF($AD131=2,IF($AX131=1,IF('２個別表'!$AO131=23,"〇","×"),IF(OR('２個別表'!$AO131&lt;19,'２個別表'!$AO131&gt;23),"",IF($BH131&lt;='２個別表'!$BT131,"〇","×"))),"-")</f>
        <v>-</v>
      </c>
      <c r="BJ131" s="414" t="str">
        <f t="shared" ca="1" si="50"/>
        <v>-</v>
      </c>
      <c r="BK131" s="228">
        <f t="shared" ca="1" si="51"/>
        <v>0</v>
      </c>
      <c r="BL131" s="229" t="str">
        <f ca="1">IF($AD131=3,IF(1&lt;='２個別表'!$F131,IF('２個別表'!$W131=1,"〇","×"),""),"")</f>
        <v/>
      </c>
      <c r="BM131" s="209" t="str">
        <f ca="1">IF(AD131=3,IF(AND(OR('２個別表'!BF131="附帯施設",AND(1&lt;='２個別表'!AO131,'２個別表'!AO131&lt;=3)),'２個別表'!BM131&lt;&gt;"",'２個別表'!BN131&lt;&gt;""),1,IF(AND(OR('２個別表'!BF131="附帯施設",AND(1&lt;='２個別表'!AO131,'２個別表'!AO131&lt;=3)),OR('２個別表'!BM131="",'２個別表'!BN131="")),"×",0)),"")</f>
        <v/>
      </c>
      <c r="BN131" s="229" t="str">
        <f ca="1">IF($AD131=3,IF('２個別表'!$BX131&gt;=500000,"〇","×"),"")</f>
        <v/>
      </c>
      <c r="BO131" s="204" t="str">
        <f ca="1">IF(AD131=3,'２個別表'!BY131,"")</f>
        <v/>
      </c>
      <c r="BP131" s="204" t="str">
        <f ca="1">IF(AD131=3,IF(COUNTIF('２個別表'!$Z$11:'２個別表'!Z131,'２個別表'!Z131)=1,BO131,SUMIF('２個別表'!$Z$11:$Z$510,'２個別表'!Z131,$BO$11:$BO$239)),"")</f>
        <v/>
      </c>
      <c r="BQ131" s="213" t="str">
        <f t="shared" ca="1" si="33"/>
        <v/>
      </c>
      <c r="BR131" s="207" t="str">
        <f t="shared" ca="1" si="52"/>
        <v/>
      </c>
      <c r="BS131" s="483" t="str">
        <f ca="1">IF($AD131=3,'２個別表'!$BX131-('２個別表'!$BZ131+'２個別表'!$CC131+'２個別表'!$CD131+'２個別表'!$CE131+'２個別表'!$CF131),"")</f>
        <v/>
      </c>
      <c r="BT131" s="486">
        <f t="shared" ca="1" si="34"/>
        <v>0</v>
      </c>
      <c r="BU131" s="480" t="str">
        <f t="shared" ca="1" si="53"/>
        <v/>
      </c>
    </row>
    <row r="132" spans="1:73">
      <c r="A132" s="770" t="str">
        <f t="shared" ca="1" si="29"/>
        <v>石川県</v>
      </c>
      <c r="B132" s="773">
        <f ca="1">'２個別表'!Q132</f>
        <v>122</v>
      </c>
      <c r="C132" s="774" t="str">
        <f>'２個別表'!$R132</f>
        <v>石川県</v>
      </c>
      <c r="D132" s="774" t="str">
        <f ca="1">'２個別表'!$S132</f>
        <v/>
      </c>
      <c r="E132" s="774" t="str">
        <f ca="1">'２個別表'!$T132</f>
        <v/>
      </c>
      <c r="F132" s="719" t="str">
        <f ca="1">'２個別表'!$W132</f>
        <v/>
      </c>
      <c r="G132" s="719" t="str">
        <f ca="1">IF($F132=1,IF(SUMIF('（様式１号）１総括表'!$B$16:$B$25,A132,'（様式１号）１総括表'!$A$16:$A$25)&gt;0,"〇","✕"),"-")</f>
        <v>-</v>
      </c>
      <c r="H132" s="716" t="str">
        <f ca="1">IF('２個別表'!$Y132=1,IF('２個別表'!$AC132=1,"〇","×"),IF(AND(2&lt;='２個別表'!$AC132,'２個別表'!$AC132&lt;=5),"〇","×"))</f>
        <v>×</v>
      </c>
      <c r="I132" s="716" t="str">
        <f t="shared" ca="1" si="30"/>
        <v>×</v>
      </c>
      <c r="J132" s="207" t="str">
        <f ca="1">'２個別表'!$Z132</f>
        <v/>
      </c>
      <c r="K132" s="207">
        <f ca="1">'２個別表'!$AK132</f>
        <v>0</v>
      </c>
      <c r="L132" s="207" t="str">
        <f ca="1">IF('２個別表'!$AL132=1,1,"")</f>
        <v/>
      </c>
      <c r="M132" s="207" t="str">
        <f ca="1">IF('２個別表'!$AL132="","",IF('２個別表'!$AL132=1,IF(OR('２個別表'!$AM132=1,'２個別表'!$AN132=1),"〇","×")))</f>
        <v/>
      </c>
      <c r="N132" s="204" t="str">
        <f ca="1">'２個別表'!AT132</f>
        <v/>
      </c>
      <c r="O132" s="220" t="str">
        <f ca="1">IF(1&lt;='２個別表'!$F132,IF(AND(1&lt;='２個別表'!$AO132,'２個別表'!$AO132&lt;=3),1,0),"")</f>
        <v/>
      </c>
      <c r="P132" s="229">
        <f ca="1">IF($O132=1,IF(AND('２個別表'!$BF132&lt;&gt;"",AND('２個別表'!$BI132&lt;&gt;1,'２個別表'!$BJ132)),0,1),0)</f>
        <v>0</v>
      </c>
      <c r="Q132" s="220">
        <f ca="1">IF('２個別表'!$BF132&lt;&gt;"",1,0)</f>
        <v>0</v>
      </c>
      <c r="R132" s="220" t="str">
        <f ca="1">IF($Q132=1,IF('２個別表'!$BI132=1,1,0),"")</f>
        <v/>
      </c>
      <c r="S132" s="220" t="str">
        <f ca="1">IF($R132=1,IF('２個別表'!$BJ132&lt;&gt;"","〇","×"),"")</f>
        <v/>
      </c>
      <c r="T132" s="220" t="str">
        <f t="shared" ca="1" si="36"/>
        <v/>
      </c>
      <c r="U132" s="381">
        <f ca="1">IF('２個別表'!$BH132&gt;0,'２個別表'!$BH132,0)</f>
        <v>0</v>
      </c>
      <c r="V132" s="220">
        <f ca="1">IF('２個別表'!$BJ132&lt;&gt;"",1,0)</f>
        <v>0</v>
      </c>
      <c r="W132" s="206">
        <f ca="1">IF(AND($Q132=1,$V132=1),'２個別表'!$CF132,0)</f>
        <v>0</v>
      </c>
      <c r="X132" s="219">
        <f t="shared" ca="1" si="31"/>
        <v>0</v>
      </c>
      <c r="Y132" s="220" t="str">
        <f ca="1">IF(1&lt;='２個別表'!$F132,'２個別表'!$BV132,"")</f>
        <v/>
      </c>
      <c r="Z132" s="220">
        <f ca="1">IF(1&lt;='２個別表'!$F132,'２個別表'!$CG132,0)</f>
        <v>0</v>
      </c>
      <c r="AA132" s="220">
        <f ca="1">IF(OR(0&lt;'２個別表'!$BZ132,0&lt;SUM('２個別表'!$CC132:$CD132)),1,0)</f>
        <v>1</v>
      </c>
      <c r="AB132" s="207">
        <f ca="1">IF(1&lt;='２個別表'!$F132,'２個別表'!$BX132,0)</f>
        <v>0</v>
      </c>
      <c r="AC132" s="207" t="str">
        <f ca="1">IF('２個別表'!$BX132&gt;0,IF(AND('２個別表'!$BV132=1,'２個別表'!$CG132="控除不可"),'２個別表'!$BX132,IF(AND('２個別表'!$BV132=1,'２個別表'!$CG132="80%控除対象"),ROUNDUP('２個別表'!$BX132*102/110,0),IF(AND('２個別表'!$BV132=1,'２個別表'!$CG132="全額控除"),ROUNDUP('２個別表'!$BX132*100/110,0),IF(OR('２個別表'!$BV132=2,'２個別表'!$BV132=3),'２個別表'!$BX132,'２個別表'!$BX132)))),"")</f>
        <v/>
      </c>
      <c r="AD132" s="221" t="str">
        <f ca="1">IF('２個別表'!$W132=1,3,IF(AND('２個別表'!$W132=2,AND(19&lt;='２個別表'!$AO132,'２個別表'!$AO132&lt;=23)),2,IF(AND('２個別表'!$W132=2,OR(AND(1&lt;='２個別表'!$AO132,'２個別表'!$AO132&lt;=18),AND(24&lt;='２個別表'!$AO132,'２個別表'!$AO132&lt;=25))),1,"判定不能")))</f>
        <v>判定不能</v>
      </c>
      <c r="AE132" s="228">
        <f t="shared" ca="1" si="37"/>
        <v>0</v>
      </c>
      <c r="AF132" s="204" t="str">
        <f t="shared" ca="1" si="54"/>
        <v/>
      </c>
      <c r="AG132" s="207" t="str">
        <f ca="1">IF(AND($AD132=1,$U132&gt;0,$V132=1),ROUNDDOWN($AC132*1/2-'２個別表'!$CF132*1/2,0),"")</f>
        <v/>
      </c>
      <c r="AH132" s="207" t="str">
        <f t="shared" ca="1" si="32"/>
        <v/>
      </c>
      <c r="AI132" s="230" t="str">
        <f ca="1">IF(AND($AD132=1,$Q132=1),IF($AB132&gt;0,'２個別表'!$BX132-'２個別表'!$BZ132-'２個別表'!$CF132-'２個別表'!$CC132-'２個別表'!$CD132-'２個別表'!$CE132,0),"")</f>
        <v/>
      </c>
      <c r="AJ132" s="222">
        <f t="shared" ca="1" si="38"/>
        <v>0</v>
      </c>
      <c r="AK132" s="218" t="str">
        <f ca="1">IF($AD132=1,IF('２個別表'!$AQ132=1,1,IF('２個別表'!AQ132="","",)),"")</f>
        <v/>
      </c>
      <c r="AL132" s="207" t="str">
        <f ca="1">IF($AJ132=1,IF($AK132=1,'２個別表'!BU132,""),"")</f>
        <v/>
      </c>
      <c r="AM132" s="204" t="str">
        <f t="shared" ca="1" si="39"/>
        <v/>
      </c>
      <c r="AN132" s="223" t="str">
        <f ca="1">IF($AJ132=1,IF($AK132=1,ROUNDDOWN('２個別表'!$BX132-'２個別表'!$BZ132-'２個別表'!$CC132-'２個別表'!$CD132-'２個別表'!$CE132-'２個別表'!$CF132,0),""),"")</f>
        <v/>
      </c>
      <c r="AO132" s="222">
        <f t="shared" ca="1" si="35"/>
        <v>0</v>
      </c>
      <c r="AP132" s="218">
        <f t="shared" ca="1" si="40"/>
        <v>0</v>
      </c>
      <c r="AQ132" s="218">
        <f t="shared" ca="1" si="41"/>
        <v>0</v>
      </c>
      <c r="AR132" s="213">
        <f ca="1">IF('２個別表'!$AC132=1,1,0)</f>
        <v>0</v>
      </c>
      <c r="AS132" s="204" t="str">
        <f t="shared" ca="1" si="42"/>
        <v/>
      </c>
      <c r="AT132" s="204" t="str">
        <f t="shared" ca="1" si="43"/>
        <v/>
      </c>
      <c r="AU132" s="230" t="str">
        <f ca="1">IF($AD132=1,IF($AQ132=1,ROUNDDOWN('２個別表'!$BX132-'２個別表'!$BZ132-'２個別表'!$CC132-'２個別表'!$CD132-'２個別表'!$CE132-'２個別表'!$CF132,0),""),"")</f>
        <v/>
      </c>
      <c r="AV132" s="391">
        <f t="shared" ca="1" si="44"/>
        <v>0</v>
      </c>
      <c r="AW132" s="401" t="str">
        <f t="shared" ca="1" si="45"/>
        <v>-</v>
      </c>
      <c r="AX132" s="228">
        <f ca="1">IF($AD132=2,IF('２個別表'!$BS132=1,1,0),0)</f>
        <v>0</v>
      </c>
      <c r="AY132" s="213" t="str">
        <f t="shared" ca="1" si="46"/>
        <v/>
      </c>
      <c r="AZ132" s="409" t="str">
        <f ca="1">IF(AND($AD132=2,$AX132=1),'２個別表'!$BX132-('２個別表'!$BZ132+'２個別表'!$CC132+'２個別表'!$CD132+'２個別表'!$CE132+'２個別表'!$CF132),"")</f>
        <v/>
      </c>
      <c r="BA132" s="228">
        <f ca="1">IF($AD132=2,IF('２個別表'!$BS132&lt;&gt;1,1,0),0)</f>
        <v>0</v>
      </c>
      <c r="BB132" s="404">
        <f t="shared" ca="1" si="47"/>
        <v>0</v>
      </c>
      <c r="BC132" s="207" t="str">
        <f ca="1">IF(AND($AD132=2,$BA132=1),'２個別表'!$BT132,"")</f>
        <v/>
      </c>
      <c r="BD132" s="207" t="str">
        <f t="shared" ca="1" si="48"/>
        <v/>
      </c>
      <c r="BE132" s="207" t="str">
        <f ca="1">IF(AND($AD132=2,$BA132=1),'２個別表'!$BW132-('２個別表'!$BZ132+'２個別表'!$CC132+'２個別表'!$CD132+'２個別表'!$CE132+'２個別表'!$CF132),"")</f>
        <v/>
      </c>
      <c r="BF132" s="207" t="str">
        <f ca="1">IF(AND($AD132=2,$BA132=1),'２個別表'!$CC132+'２個別表'!$CD132,"")</f>
        <v/>
      </c>
      <c r="BG132" s="406" t="str">
        <f ca="1">IF($BB132=1,IF(SUM('２個別表'!$BY132,'２個別表'!$CF132*0.5)&lt;='２個別表'!$BX132*0.5,"〇","×"),"")</f>
        <v/>
      </c>
      <c r="BH132" s="405">
        <f t="shared" ca="1" si="49"/>
        <v>0</v>
      </c>
      <c r="BI132" s="229" t="str">
        <f ca="1">IF($AD132=2,IF($AX132=1,IF('２個別表'!$AO132=23,"〇","×"),IF(OR('２個別表'!$AO132&lt;19,'２個別表'!$AO132&gt;23),"",IF($BH132&lt;='２個別表'!$BT132,"〇","×"))),"-")</f>
        <v>-</v>
      </c>
      <c r="BJ132" s="414" t="str">
        <f t="shared" ca="1" si="50"/>
        <v>-</v>
      </c>
      <c r="BK132" s="228">
        <f t="shared" ca="1" si="51"/>
        <v>0</v>
      </c>
      <c r="BL132" s="229" t="str">
        <f ca="1">IF($AD132=3,IF(1&lt;='２個別表'!$F132,IF('２個別表'!$W132=1,"〇","×"),""),"")</f>
        <v/>
      </c>
      <c r="BM132" s="209" t="str">
        <f ca="1">IF(AD132=3,IF(AND(OR('２個別表'!BF132="附帯施設",AND(1&lt;='２個別表'!AO132,'２個別表'!AO132&lt;=3)),'２個別表'!BM132&lt;&gt;"",'２個別表'!BN132&lt;&gt;""),1,IF(AND(OR('２個別表'!BF132="附帯施設",AND(1&lt;='２個別表'!AO132,'２個別表'!AO132&lt;=3)),OR('２個別表'!BM132="",'２個別表'!BN132="")),"×",0)),"")</f>
        <v/>
      </c>
      <c r="BN132" s="229" t="str">
        <f ca="1">IF($AD132=3,IF('２個別表'!$BX132&gt;=500000,"〇","×"),"")</f>
        <v/>
      </c>
      <c r="BO132" s="204" t="str">
        <f ca="1">IF(AD132=3,'２個別表'!BY132,"")</f>
        <v/>
      </c>
      <c r="BP132" s="204" t="str">
        <f ca="1">IF(AD132=3,IF(COUNTIF('２個別表'!$Z$11:'２個別表'!Z132,'２個別表'!Z132)=1,BO132,SUMIF('２個別表'!$Z$11:$Z$510,'２個別表'!Z132,$BO$11:$BO$239)),"")</f>
        <v/>
      </c>
      <c r="BQ132" s="213" t="str">
        <f t="shared" ca="1" si="33"/>
        <v/>
      </c>
      <c r="BR132" s="207" t="str">
        <f t="shared" ca="1" si="52"/>
        <v/>
      </c>
      <c r="BS132" s="483" t="str">
        <f ca="1">IF($AD132=3,'２個別表'!$BX132-('２個別表'!$BZ132+'２個別表'!$CC132+'２個別表'!$CD132+'２個別表'!$CE132+'２個別表'!$CF132),"")</f>
        <v/>
      </c>
      <c r="BT132" s="486">
        <f t="shared" ca="1" si="34"/>
        <v>0</v>
      </c>
      <c r="BU132" s="480" t="str">
        <f t="shared" ca="1" si="53"/>
        <v/>
      </c>
    </row>
    <row r="133" spans="1:73">
      <c r="A133" s="770" t="str">
        <f t="shared" ca="1" si="29"/>
        <v>石川県</v>
      </c>
      <c r="B133" s="773">
        <f ca="1">'２個別表'!Q133</f>
        <v>123</v>
      </c>
      <c r="C133" s="774" t="str">
        <f>'２個別表'!$R133</f>
        <v>石川県</v>
      </c>
      <c r="D133" s="774" t="str">
        <f ca="1">'２個別表'!$S133</f>
        <v/>
      </c>
      <c r="E133" s="774" t="str">
        <f ca="1">'２個別表'!$T133</f>
        <v/>
      </c>
      <c r="F133" s="719" t="str">
        <f ca="1">'２個別表'!$W133</f>
        <v/>
      </c>
      <c r="G133" s="719" t="str">
        <f ca="1">IF($F133=1,IF(SUMIF('（様式１号）１総括表'!$B$16:$B$25,A133,'（様式１号）１総括表'!$A$16:$A$25)&gt;0,"〇","✕"),"-")</f>
        <v>-</v>
      </c>
      <c r="H133" s="716" t="str">
        <f ca="1">IF('２個別表'!$Y133=1,IF('２個別表'!$AC133=1,"〇","×"),IF(AND(2&lt;='２個別表'!$AC133,'２個別表'!$AC133&lt;=5),"〇","×"))</f>
        <v>×</v>
      </c>
      <c r="I133" s="716" t="str">
        <f t="shared" ca="1" si="30"/>
        <v>×</v>
      </c>
      <c r="J133" s="207" t="str">
        <f ca="1">'２個別表'!$Z133</f>
        <v/>
      </c>
      <c r="K133" s="207">
        <f ca="1">'２個別表'!$AK133</f>
        <v>0</v>
      </c>
      <c r="L133" s="207" t="str">
        <f ca="1">IF('２個別表'!$AL133=1,1,"")</f>
        <v/>
      </c>
      <c r="M133" s="207" t="str">
        <f ca="1">IF('２個別表'!$AL133="","",IF('２個別表'!$AL133=1,IF(OR('２個別表'!$AM133=1,'２個別表'!$AN133=1),"〇","×")))</f>
        <v/>
      </c>
      <c r="N133" s="204" t="str">
        <f ca="1">'２個別表'!AT133</f>
        <v/>
      </c>
      <c r="O133" s="220" t="str">
        <f ca="1">IF(1&lt;='２個別表'!$F133,IF(AND(1&lt;='２個別表'!$AO133,'２個別表'!$AO133&lt;=3),1,0),"")</f>
        <v/>
      </c>
      <c r="P133" s="229">
        <f ca="1">IF($O133=1,IF(AND('２個別表'!$BF133&lt;&gt;"",AND('２個別表'!$BI133&lt;&gt;1,'２個別表'!$BJ133)),0,1),0)</f>
        <v>0</v>
      </c>
      <c r="Q133" s="220">
        <f ca="1">IF('２個別表'!$BF133&lt;&gt;"",1,0)</f>
        <v>0</v>
      </c>
      <c r="R133" s="220" t="str">
        <f ca="1">IF($Q133=1,IF('２個別表'!$BI133=1,1,0),"")</f>
        <v/>
      </c>
      <c r="S133" s="220" t="str">
        <f ca="1">IF($R133=1,IF('２個別表'!$BJ133&lt;&gt;"","〇","×"),"")</f>
        <v/>
      </c>
      <c r="T133" s="220" t="str">
        <f t="shared" ca="1" si="36"/>
        <v/>
      </c>
      <c r="U133" s="381">
        <f ca="1">IF('２個別表'!$BH133&gt;0,'２個別表'!$BH133,0)</f>
        <v>0</v>
      </c>
      <c r="V133" s="220">
        <f ca="1">IF('２個別表'!$BJ133&lt;&gt;"",1,0)</f>
        <v>0</v>
      </c>
      <c r="W133" s="206">
        <f ca="1">IF(AND($Q133=1,$V133=1),'２個別表'!$CF133,0)</f>
        <v>0</v>
      </c>
      <c r="X133" s="219">
        <f t="shared" ca="1" si="31"/>
        <v>0</v>
      </c>
      <c r="Y133" s="220" t="str">
        <f ca="1">IF(1&lt;='２個別表'!$F133,'２個別表'!$BV133,"")</f>
        <v/>
      </c>
      <c r="Z133" s="220">
        <f ca="1">IF(1&lt;='２個別表'!$F133,'２個別表'!$CG133,0)</f>
        <v>0</v>
      </c>
      <c r="AA133" s="220">
        <f ca="1">IF(OR(0&lt;'２個別表'!$BZ133,0&lt;SUM('２個別表'!$CC133:$CD133)),1,0)</f>
        <v>1</v>
      </c>
      <c r="AB133" s="207">
        <f ca="1">IF(1&lt;='２個別表'!$F133,'２個別表'!$BX133,0)</f>
        <v>0</v>
      </c>
      <c r="AC133" s="207" t="str">
        <f ca="1">IF('２個別表'!$BX133&gt;0,IF(AND('２個別表'!$BV133=1,'２個別表'!$CG133="控除不可"),'２個別表'!$BX133,IF(AND('２個別表'!$BV133=1,'２個別表'!$CG133="80%控除対象"),ROUNDUP('２個別表'!$BX133*102/110,0),IF(AND('２個別表'!$BV133=1,'２個別表'!$CG133="全額控除"),ROUNDUP('２個別表'!$BX133*100/110,0),IF(OR('２個別表'!$BV133=2,'２個別表'!$BV133=3),'２個別表'!$BX133,'２個別表'!$BX133)))),"")</f>
        <v/>
      </c>
      <c r="AD133" s="221" t="str">
        <f ca="1">IF('２個別表'!$W133=1,3,IF(AND('２個別表'!$W133=2,AND(19&lt;='２個別表'!$AO133,'２個別表'!$AO133&lt;=23)),2,IF(AND('２個別表'!$W133=2,OR(AND(1&lt;='２個別表'!$AO133,'２個別表'!$AO133&lt;=18),AND(24&lt;='２個別表'!$AO133,'２個別表'!$AO133&lt;=25))),1,"判定不能")))</f>
        <v>判定不能</v>
      </c>
      <c r="AE133" s="228">
        <f t="shared" ca="1" si="37"/>
        <v>0</v>
      </c>
      <c r="AF133" s="204" t="str">
        <f t="shared" ca="1" si="54"/>
        <v/>
      </c>
      <c r="AG133" s="207" t="str">
        <f ca="1">IF(AND($AD133=1,$U133&gt;0,$V133=1),ROUNDDOWN($AC133*1/2-'２個別表'!$CF133*1/2,0),"")</f>
        <v/>
      </c>
      <c r="AH133" s="207" t="str">
        <f t="shared" ca="1" si="32"/>
        <v/>
      </c>
      <c r="AI133" s="230" t="str">
        <f ca="1">IF(AND($AD133=1,$Q133=1),IF($AB133&gt;0,'２個別表'!$BX133-'２個別表'!$BZ133-'２個別表'!$CF133-'２個別表'!$CC133-'２個別表'!$CD133-'２個別表'!$CE133,0),"")</f>
        <v/>
      </c>
      <c r="AJ133" s="222">
        <f t="shared" ca="1" si="38"/>
        <v>0</v>
      </c>
      <c r="AK133" s="218" t="str">
        <f ca="1">IF($AD133=1,IF('２個別表'!$AQ133=1,1,IF('２個別表'!AQ133="","",)),"")</f>
        <v/>
      </c>
      <c r="AL133" s="207" t="str">
        <f ca="1">IF($AJ133=1,IF($AK133=1,'２個別表'!BU133,""),"")</f>
        <v/>
      </c>
      <c r="AM133" s="204" t="str">
        <f t="shared" ca="1" si="39"/>
        <v/>
      </c>
      <c r="AN133" s="223" t="str">
        <f ca="1">IF($AJ133=1,IF($AK133=1,ROUNDDOWN('２個別表'!$BX133-'２個別表'!$BZ133-'２個別表'!$CC133-'２個別表'!$CD133-'２個別表'!$CE133-'２個別表'!$CF133,0),""),"")</f>
        <v/>
      </c>
      <c r="AO133" s="222">
        <f t="shared" ca="1" si="35"/>
        <v>0</v>
      </c>
      <c r="AP133" s="218">
        <f t="shared" ca="1" si="40"/>
        <v>0</v>
      </c>
      <c r="AQ133" s="218">
        <f t="shared" ca="1" si="41"/>
        <v>0</v>
      </c>
      <c r="AR133" s="213">
        <f ca="1">IF('２個別表'!$AC133=1,1,0)</f>
        <v>0</v>
      </c>
      <c r="AS133" s="204" t="str">
        <f t="shared" ca="1" si="42"/>
        <v/>
      </c>
      <c r="AT133" s="204" t="str">
        <f t="shared" ca="1" si="43"/>
        <v/>
      </c>
      <c r="AU133" s="230" t="str">
        <f ca="1">IF($AD133=1,IF($AQ133=1,ROUNDDOWN('２個別表'!$BX133-'２個別表'!$BZ133-'２個別表'!$CC133-'２個別表'!$CD133-'２個別表'!$CE133-'２個別表'!$CF133,0),""),"")</f>
        <v/>
      </c>
      <c r="AV133" s="391">
        <f t="shared" ca="1" si="44"/>
        <v>0</v>
      </c>
      <c r="AW133" s="401" t="str">
        <f t="shared" ca="1" si="45"/>
        <v>-</v>
      </c>
      <c r="AX133" s="228">
        <f ca="1">IF($AD133=2,IF('２個別表'!$BS133=1,1,0),0)</f>
        <v>0</v>
      </c>
      <c r="AY133" s="213" t="str">
        <f t="shared" ca="1" si="46"/>
        <v/>
      </c>
      <c r="AZ133" s="409" t="str">
        <f ca="1">IF(AND($AD133=2,$AX133=1),'２個別表'!$BX133-('２個別表'!$BZ133+'２個別表'!$CC133+'２個別表'!$CD133+'２個別表'!$CE133+'２個別表'!$CF133),"")</f>
        <v/>
      </c>
      <c r="BA133" s="228">
        <f ca="1">IF($AD133=2,IF('２個別表'!$BS133&lt;&gt;1,1,0),0)</f>
        <v>0</v>
      </c>
      <c r="BB133" s="404">
        <f t="shared" ca="1" si="47"/>
        <v>0</v>
      </c>
      <c r="BC133" s="207" t="str">
        <f ca="1">IF(AND($AD133=2,$BA133=1),'２個別表'!$BT133,"")</f>
        <v/>
      </c>
      <c r="BD133" s="207" t="str">
        <f t="shared" ca="1" si="48"/>
        <v/>
      </c>
      <c r="BE133" s="207" t="str">
        <f ca="1">IF(AND($AD133=2,$BA133=1),'２個別表'!$BW133-('２個別表'!$BZ133+'２個別表'!$CC133+'２個別表'!$CD133+'２個別表'!$CE133+'２個別表'!$CF133),"")</f>
        <v/>
      </c>
      <c r="BF133" s="207" t="str">
        <f ca="1">IF(AND($AD133=2,$BA133=1),'２個別表'!$CC133+'２個別表'!$CD133,"")</f>
        <v/>
      </c>
      <c r="BG133" s="406" t="str">
        <f ca="1">IF($BB133=1,IF(SUM('２個別表'!$BY133,'２個別表'!$CF133*0.5)&lt;='２個別表'!$BX133*0.5,"〇","×"),"")</f>
        <v/>
      </c>
      <c r="BH133" s="405">
        <f t="shared" ca="1" si="49"/>
        <v>0</v>
      </c>
      <c r="BI133" s="229" t="str">
        <f ca="1">IF($AD133=2,IF($AX133=1,IF('２個別表'!$AO133=23,"〇","×"),IF(OR('２個別表'!$AO133&lt;19,'２個別表'!$AO133&gt;23),"",IF($BH133&lt;='２個別表'!$BT133,"〇","×"))),"-")</f>
        <v>-</v>
      </c>
      <c r="BJ133" s="414" t="str">
        <f t="shared" ca="1" si="50"/>
        <v>-</v>
      </c>
      <c r="BK133" s="228">
        <f t="shared" ca="1" si="51"/>
        <v>0</v>
      </c>
      <c r="BL133" s="229" t="str">
        <f ca="1">IF($AD133=3,IF(1&lt;='２個別表'!$F133,IF('２個別表'!$W133=1,"〇","×"),""),"")</f>
        <v/>
      </c>
      <c r="BM133" s="209" t="str">
        <f ca="1">IF(AD133=3,IF(AND(OR('２個別表'!BF133="附帯施設",AND(1&lt;='２個別表'!AO133,'２個別表'!AO133&lt;=3)),'２個別表'!BM133&lt;&gt;"",'２個別表'!BN133&lt;&gt;""),1,IF(AND(OR('２個別表'!BF133="附帯施設",AND(1&lt;='２個別表'!AO133,'２個別表'!AO133&lt;=3)),OR('２個別表'!BM133="",'２個別表'!BN133="")),"×",0)),"")</f>
        <v/>
      </c>
      <c r="BN133" s="229" t="str">
        <f ca="1">IF($AD133=3,IF('２個別表'!$BX133&gt;=500000,"〇","×"),"")</f>
        <v/>
      </c>
      <c r="BO133" s="204" t="str">
        <f ca="1">IF(AD133=3,'２個別表'!BY133,"")</f>
        <v/>
      </c>
      <c r="BP133" s="204" t="str">
        <f ca="1">IF(AD133=3,IF(COUNTIF('２個別表'!$Z$11:'２個別表'!Z133,'２個別表'!Z133)=1,BO133,SUMIF('２個別表'!$Z$11:$Z$510,'２個別表'!Z133,$BO$11:$BO$239)),"")</f>
        <v/>
      </c>
      <c r="BQ133" s="213" t="str">
        <f t="shared" ca="1" si="33"/>
        <v/>
      </c>
      <c r="BR133" s="207" t="str">
        <f t="shared" ca="1" si="52"/>
        <v/>
      </c>
      <c r="BS133" s="483" t="str">
        <f ca="1">IF($AD133=3,'２個別表'!$BX133-('２個別表'!$BZ133+'２個別表'!$CC133+'２個別表'!$CD133+'２個別表'!$CE133+'２個別表'!$CF133),"")</f>
        <v/>
      </c>
      <c r="BT133" s="486">
        <f t="shared" ca="1" si="34"/>
        <v>0</v>
      </c>
      <c r="BU133" s="480" t="str">
        <f t="shared" ca="1" si="53"/>
        <v/>
      </c>
    </row>
    <row r="134" spans="1:73">
      <c r="A134" s="770" t="str">
        <f t="shared" ca="1" si="29"/>
        <v>石川県</v>
      </c>
      <c r="B134" s="773">
        <f ca="1">'２個別表'!Q134</f>
        <v>124</v>
      </c>
      <c r="C134" s="774" t="str">
        <f>'２個別表'!$R134</f>
        <v>石川県</v>
      </c>
      <c r="D134" s="774" t="str">
        <f ca="1">'２個別表'!$S134</f>
        <v/>
      </c>
      <c r="E134" s="774" t="str">
        <f ca="1">'２個別表'!$T134</f>
        <v/>
      </c>
      <c r="F134" s="719" t="str">
        <f ca="1">'２個別表'!$W134</f>
        <v/>
      </c>
      <c r="G134" s="719" t="str">
        <f ca="1">IF($F134=1,IF(SUMIF('（様式１号）１総括表'!$B$16:$B$25,A134,'（様式１号）１総括表'!$A$16:$A$25)&gt;0,"〇","✕"),"-")</f>
        <v>-</v>
      </c>
      <c r="H134" s="716" t="str">
        <f ca="1">IF('２個別表'!$Y134=1,IF('２個別表'!$AC134=1,"〇","×"),IF(AND(2&lt;='２個別表'!$AC134,'２個別表'!$AC134&lt;=5),"〇","×"))</f>
        <v>×</v>
      </c>
      <c r="I134" s="716" t="str">
        <f t="shared" ca="1" si="30"/>
        <v>×</v>
      </c>
      <c r="J134" s="207" t="str">
        <f ca="1">'２個別表'!$Z134</f>
        <v/>
      </c>
      <c r="K134" s="207">
        <f ca="1">'２個別表'!$AK134</f>
        <v>0</v>
      </c>
      <c r="L134" s="207" t="str">
        <f ca="1">IF('２個別表'!$AL134=1,1,"")</f>
        <v/>
      </c>
      <c r="M134" s="207" t="str">
        <f ca="1">IF('２個別表'!$AL134="","",IF('２個別表'!$AL134=1,IF(OR('２個別表'!$AM134=1,'２個別表'!$AN134=1),"〇","×")))</f>
        <v/>
      </c>
      <c r="N134" s="204" t="str">
        <f ca="1">'２個別表'!AT134</f>
        <v/>
      </c>
      <c r="O134" s="220" t="str">
        <f ca="1">IF(1&lt;='２個別表'!$F134,IF(AND(1&lt;='２個別表'!$AO134,'２個別表'!$AO134&lt;=3),1,0),"")</f>
        <v/>
      </c>
      <c r="P134" s="229">
        <f ca="1">IF($O134=1,IF(AND('２個別表'!$BF134&lt;&gt;"",AND('２個別表'!$BI134&lt;&gt;1,'２個別表'!$BJ134)),0,1),0)</f>
        <v>0</v>
      </c>
      <c r="Q134" s="220">
        <f ca="1">IF('２個別表'!$BF134&lt;&gt;"",1,0)</f>
        <v>0</v>
      </c>
      <c r="R134" s="220" t="str">
        <f ca="1">IF($Q134=1,IF('２個別表'!$BI134=1,1,0),"")</f>
        <v/>
      </c>
      <c r="S134" s="220" t="str">
        <f ca="1">IF($R134=1,IF('２個別表'!$BJ134&lt;&gt;"","〇","×"),"")</f>
        <v/>
      </c>
      <c r="T134" s="220" t="str">
        <f t="shared" ca="1" si="36"/>
        <v/>
      </c>
      <c r="U134" s="381">
        <f ca="1">IF('２個別表'!$BH134&gt;0,'２個別表'!$BH134,0)</f>
        <v>0</v>
      </c>
      <c r="V134" s="220">
        <f ca="1">IF('２個別表'!$BJ134&lt;&gt;"",1,0)</f>
        <v>0</v>
      </c>
      <c r="W134" s="206">
        <f ca="1">IF(AND($Q134=1,$V134=1),'２個別表'!$CF134,0)</f>
        <v>0</v>
      </c>
      <c r="X134" s="219">
        <f t="shared" ca="1" si="31"/>
        <v>0</v>
      </c>
      <c r="Y134" s="220" t="str">
        <f ca="1">IF(1&lt;='２個別表'!$F134,'２個別表'!$BV134,"")</f>
        <v/>
      </c>
      <c r="Z134" s="220">
        <f ca="1">IF(1&lt;='２個別表'!$F134,'２個別表'!$CG134,0)</f>
        <v>0</v>
      </c>
      <c r="AA134" s="220">
        <f ca="1">IF(OR(0&lt;'２個別表'!$BZ134,0&lt;SUM('２個別表'!$CC134:$CD134)),1,0)</f>
        <v>1</v>
      </c>
      <c r="AB134" s="207">
        <f ca="1">IF(1&lt;='２個別表'!$F134,'２個別表'!$BX134,0)</f>
        <v>0</v>
      </c>
      <c r="AC134" s="207" t="str">
        <f ca="1">IF('２個別表'!$BX134&gt;0,IF(AND('２個別表'!$BV134=1,'２個別表'!$CG134="控除不可"),'２個別表'!$BX134,IF(AND('２個別表'!$BV134=1,'２個別表'!$CG134="80%控除対象"),ROUNDUP('２個別表'!$BX134*102/110,0),IF(AND('２個別表'!$BV134=1,'２個別表'!$CG134="全額控除"),ROUNDUP('２個別表'!$BX134*100/110,0),IF(OR('２個別表'!$BV134=2,'２個別表'!$BV134=3),'２個別表'!$BX134,'２個別表'!$BX134)))),"")</f>
        <v/>
      </c>
      <c r="AD134" s="221" t="str">
        <f ca="1">IF('２個別表'!$W134=1,3,IF(AND('２個別表'!$W134=2,AND(19&lt;='２個別表'!$AO134,'２個別表'!$AO134&lt;=23)),2,IF(AND('２個別表'!$W134=2,OR(AND(1&lt;='２個別表'!$AO134,'２個別表'!$AO134&lt;=18),AND(24&lt;='２個別表'!$AO134,'２個別表'!$AO134&lt;=25))),1,"判定不能")))</f>
        <v>判定不能</v>
      </c>
      <c r="AE134" s="228">
        <f t="shared" ca="1" si="37"/>
        <v>0</v>
      </c>
      <c r="AF134" s="204" t="str">
        <f t="shared" ca="1" si="54"/>
        <v/>
      </c>
      <c r="AG134" s="207" t="str">
        <f ca="1">IF(AND($AD134=1,$U134&gt;0,$V134=1),ROUNDDOWN($AC134*1/2-'２個別表'!$CF134*1/2,0),"")</f>
        <v/>
      </c>
      <c r="AH134" s="207" t="str">
        <f t="shared" ca="1" si="32"/>
        <v/>
      </c>
      <c r="AI134" s="230" t="str">
        <f ca="1">IF(AND($AD134=1,$Q134=1),IF($AB134&gt;0,'２個別表'!$BX134-'２個別表'!$BZ134-'２個別表'!$CF134-'２個別表'!$CC134-'２個別表'!$CD134-'２個別表'!$CE134,0),"")</f>
        <v/>
      </c>
      <c r="AJ134" s="222">
        <f t="shared" ca="1" si="38"/>
        <v>0</v>
      </c>
      <c r="AK134" s="218" t="str">
        <f ca="1">IF($AD134=1,IF('２個別表'!$AQ134=1,1,IF('２個別表'!AQ134="","",)),"")</f>
        <v/>
      </c>
      <c r="AL134" s="207" t="str">
        <f ca="1">IF($AJ134=1,IF($AK134=1,'２個別表'!BU134,""),"")</f>
        <v/>
      </c>
      <c r="AM134" s="204" t="str">
        <f t="shared" ca="1" si="39"/>
        <v/>
      </c>
      <c r="AN134" s="223" t="str">
        <f ca="1">IF($AJ134=1,IF($AK134=1,ROUNDDOWN('２個別表'!$BX134-'２個別表'!$BZ134-'２個別表'!$CC134-'２個別表'!$CD134-'２個別表'!$CE134-'２個別表'!$CF134,0),""),"")</f>
        <v/>
      </c>
      <c r="AO134" s="222">
        <f t="shared" ca="1" si="35"/>
        <v>0</v>
      </c>
      <c r="AP134" s="218">
        <f t="shared" ca="1" si="40"/>
        <v>0</v>
      </c>
      <c r="AQ134" s="218">
        <f t="shared" ca="1" si="41"/>
        <v>0</v>
      </c>
      <c r="AR134" s="213">
        <f ca="1">IF('２個別表'!$AC134=1,1,0)</f>
        <v>0</v>
      </c>
      <c r="AS134" s="204" t="str">
        <f t="shared" ca="1" si="42"/>
        <v/>
      </c>
      <c r="AT134" s="204" t="str">
        <f t="shared" ca="1" si="43"/>
        <v/>
      </c>
      <c r="AU134" s="230" t="str">
        <f ca="1">IF($AD134=1,IF($AQ134=1,ROUNDDOWN('２個別表'!$BX134-'２個別表'!$BZ134-'２個別表'!$CC134-'２個別表'!$CD134-'２個別表'!$CE134-'２個別表'!$CF134,0),""),"")</f>
        <v/>
      </c>
      <c r="AV134" s="391">
        <f t="shared" ca="1" si="44"/>
        <v>0</v>
      </c>
      <c r="AW134" s="401" t="str">
        <f t="shared" ca="1" si="45"/>
        <v>-</v>
      </c>
      <c r="AX134" s="228">
        <f ca="1">IF($AD134=2,IF('２個別表'!$BS134=1,1,0),0)</f>
        <v>0</v>
      </c>
      <c r="AY134" s="213" t="str">
        <f t="shared" ca="1" si="46"/>
        <v/>
      </c>
      <c r="AZ134" s="409" t="str">
        <f ca="1">IF(AND($AD134=2,$AX134=1),'２個別表'!$BX134-('２個別表'!$BZ134+'２個別表'!$CC134+'２個別表'!$CD134+'２個別表'!$CE134+'２個別表'!$CF134),"")</f>
        <v/>
      </c>
      <c r="BA134" s="228">
        <f ca="1">IF($AD134=2,IF('２個別表'!$BS134&lt;&gt;1,1,0),0)</f>
        <v>0</v>
      </c>
      <c r="BB134" s="404">
        <f t="shared" ca="1" si="47"/>
        <v>0</v>
      </c>
      <c r="BC134" s="207" t="str">
        <f ca="1">IF(AND($AD134=2,$BA134=1),'２個別表'!$BT134,"")</f>
        <v/>
      </c>
      <c r="BD134" s="207" t="str">
        <f t="shared" ca="1" si="48"/>
        <v/>
      </c>
      <c r="BE134" s="207" t="str">
        <f ca="1">IF(AND($AD134=2,$BA134=1),'２個別表'!$BW134-('２個別表'!$BZ134+'２個別表'!$CC134+'２個別表'!$CD134+'２個別表'!$CE134+'２個別表'!$CF134),"")</f>
        <v/>
      </c>
      <c r="BF134" s="207" t="str">
        <f ca="1">IF(AND($AD134=2,$BA134=1),'２個別表'!$CC134+'２個別表'!$CD134,"")</f>
        <v/>
      </c>
      <c r="BG134" s="406" t="str">
        <f ca="1">IF($BB134=1,IF(SUM('２個別表'!$BY134,'２個別表'!$CF134*0.5)&lt;='２個別表'!$BX134*0.5,"〇","×"),"")</f>
        <v/>
      </c>
      <c r="BH134" s="405">
        <f t="shared" ca="1" si="49"/>
        <v>0</v>
      </c>
      <c r="BI134" s="229" t="str">
        <f ca="1">IF($AD134=2,IF($AX134=1,IF('２個別表'!$AO134=23,"〇","×"),IF(OR('２個別表'!$AO134&lt;19,'２個別表'!$AO134&gt;23),"",IF($BH134&lt;='２個別表'!$BT134,"〇","×"))),"-")</f>
        <v>-</v>
      </c>
      <c r="BJ134" s="414" t="str">
        <f t="shared" ca="1" si="50"/>
        <v>-</v>
      </c>
      <c r="BK134" s="228">
        <f t="shared" ca="1" si="51"/>
        <v>0</v>
      </c>
      <c r="BL134" s="229" t="str">
        <f ca="1">IF($AD134=3,IF(1&lt;='２個別表'!$F134,IF('２個別表'!$W134=1,"〇","×"),""),"")</f>
        <v/>
      </c>
      <c r="BM134" s="209" t="str">
        <f ca="1">IF(AD134=3,IF(AND(OR('２個別表'!BF134="附帯施設",AND(1&lt;='２個別表'!AO134,'２個別表'!AO134&lt;=3)),'２個別表'!BM134&lt;&gt;"",'２個別表'!BN134&lt;&gt;""),1,IF(AND(OR('２個別表'!BF134="附帯施設",AND(1&lt;='２個別表'!AO134,'２個別表'!AO134&lt;=3)),OR('２個別表'!BM134="",'２個別表'!BN134="")),"×",0)),"")</f>
        <v/>
      </c>
      <c r="BN134" s="229" t="str">
        <f ca="1">IF($AD134=3,IF('２個別表'!$BX134&gt;=500000,"〇","×"),"")</f>
        <v/>
      </c>
      <c r="BO134" s="204" t="str">
        <f ca="1">IF(AD134=3,'２個別表'!BY134,"")</f>
        <v/>
      </c>
      <c r="BP134" s="204" t="str">
        <f ca="1">IF(AD134=3,IF(COUNTIF('２個別表'!$Z$11:'２個別表'!Z134,'２個別表'!Z134)=1,BO134,SUMIF('２個別表'!$Z$11:$Z$510,'２個別表'!Z134,$BO$11:$BO$239)),"")</f>
        <v/>
      </c>
      <c r="BQ134" s="213" t="str">
        <f t="shared" ca="1" si="33"/>
        <v/>
      </c>
      <c r="BR134" s="207" t="str">
        <f t="shared" ca="1" si="52"/>
        <v/>
      </c>
      <c r="BS134" s="483" t="str">
        <f ca="1">IF($AD134=3,'２個別表'!$BX134-('２個別表'!$BZ134+'２個別表'!$CC134+'２個別表'!$CD134+'２個別表'!$CE134+'２個別表'!$CF134),"")</f>
        <v/>
      </c>
      <c r="BT134" s="486">
        <f t="shared" ca="1" si="34"/>
        <v>0</v>
      </c>
      <c r="BU134" s="480" t="str">
        <f t="shared" ca="1" si="53"/>
        <v/>
      </c>
    </row>
    <row r="135" spans="1:73">
      <c r="A135" s="770" t="str">
        <f t="shared" ca="1" si="29"/>
        <v>石川県</v>
      </c>
      <c r="B135" s="773">
        <f ca="1">'２個別表'!Q135</f>
        <v>125</v>
      </c>
      <c r="C135" s="774" t="str">
        <f>'２個別表'!$R135</f>
        <v>石川県</v>
      </c>
      <c r="D135" s="774" t="str">
        <f ca="1">'２個別表'!$S135</f>
        <v/>
      </c>
      <c r="E135" s="774" t="str">
        <f ca="1">'２個別表'!$T135</f>
        <v/>
      </c>
      <c r="F135" s="719" t="str">
        <f ca="1">'２個別表'!$W135</f>
        <v/>
      </c>
      <c r="G135" s="719" t="str">
        <f ca="1">IF($F135=1,IF(SUMIF('（様式１号）１総括表'!$B$16:$B$25,A135,'（様式１号）１総括表'!$A$16:$A$25)&gt;0,"〇","✕"),"-")</f>
        <v>-</v>
      </c>
      <c r="H135" s="716" t="str">
        <f ca="1">IF('２個別表'!$Y135=1,IF('２個別表'!$AC135=1,"〇","×"),IF(AND(2&lt;='２個別表'!$AC135,'２個別表'!$AC135&lt;=5),"〇","×"))</f>
        <v>×</v>
      </c>
      <c r="I135" s="716" t="str">
        <f t="shared" ca="1" si="30"/>
        <v>×</v>
      </c>
      <c r="J135" s="207" t="str">
        <f ca="1">'２個別表'!$Z135</f>
        <v/>
      </c>
      <c r="K135" s="207">
        <f ca="1">'２個別表'!$AK135</f>
        <v>0</v>
      </c>
      <c r="L135" s="207" t="str">
        <f ca="1">IF('２個別表'!$AL135=1,1,"")</f>
        <v/>
      </c>
      <c r="M135" s="207" t="str">
        <f ca="1">IF('２個別表'!$AL135="","",IF('２個別表'!$AL135=1,IF(OR('２個別表'!$AM135=1,'２個別表'!$AN135=1),"〇","×")))</f>
        <v/>
      </c>
      <c r="N135" s="204" t="str">
        <f ca="1">'２個別表'!AT135</f>
        <v/>
      </c>
      <c r="O135" s="220" t="str">
        <f ca="1">IF(1&lt;='２個別表'!$F135,IF(AND(1&lt;='２個別表'!$AO135,'２個別表'!$AO135&lt;=3),1,0),"")</f>
        <v/>
      </c>
      <c r="P135" s="229">
        <f ca="1">IF($O135=1,IF(AND('２個別表'!$BF135&lt;&gt;"",AND('２個別表'!$BI135&lt;&gt;1,'２個別表'!$BJ135)),0,1),0)</f>
        <v>0</v>
      </c>
      <c r="Q135" s="220">
        <f ca="1">IF('２個別表'!$BF135&lt;&gt;"",1,0)</f>
        <v>0</v>
      </c>
      <c r="R135" s="220" t="str">
        <f ca="1">IF($Q135=1,IF('２個別表'!$BI135=1,1,0),"")</f>
        <v/>
      </c>
      <c r="S135" s="220" t="str">
        <f ca="1">IF($R135=1,IF('２個別表'!$BJ135&lt;&gt;"","〇","×"),"")</f>
        <v/>
      </c>
      <c r="T135" s="220" t="str">
        <f t="shared" ca="1" si="36"/>
        <v/>
      </c>
      <c r="U135" s="381">
        <f ca="1">IF('２個別表'!$BH135&gt;0,'２個別表'!$BH135,0)</f>
        <v>0</v>
      </c>
      <c r="V135" s="220">
        <f ca="1">IF('２個別表'!$BJ135&lt;&gt;"",1,0)</f>
        <v>0</v>
      </c>
      <c r="W135" s="206">
        <f ca="1">IF(AND($Q135=1,$V135=1),'２個別表'!$CF135,0)</f>
        <v>0</v>
      </c>
      <c r="X135" s="219">
        <f t="shared" ca="1" si="31"/>
        <v>0</v>
      </c>
      <c r="Y135" s="220" t="str">
        <f ca="1">IF(1&lt;='２個別表'!$F135,'２個別表'!$BV135,"")</f>
        <v/>
      </c>
      <c r="Z135" s="220">
        <f ca="1">IF(1&lt;='２個別表'!$F135,'２個別表'!$CG135,0)</f>
        <v>0</v>
      </c>
      <c r="AA135" s="220">
        <f ca="1">IF(OR(0&lt;'２個別表'!$BZ135,0&lt;SUM('２個別表'!$CC135:$CD135)),1,0)</f>
        <v>1</v>
      </c>
      <c r="AB135" s="207">
        <f ca="1">IF(1&lt;='２個別表'!$F135,'２個別表'!$BX135,0)</f>
        <v>0</v>
      </c>
      <c r="AC135" s="207" t="str">
        <f ca="1">IF('２個別表'!$BX135&gt;0,IF(AND('２個別表'!$BV135=1,'２個別表'!$CG135="控除不可"),'２個別表'!$BX135,IF(AND('２個別表'!$BV135=1,'２個別表'!$CG135="80%控除対象"),ROUNDUP('２個別表'!$BX135*102/110,0),IF(AND('２個別表'!$BV135=1,'２個別表'!$CG135="全額控除"),ROUNDUP('２個別表'!$BX135*100/110,0),IF(OR('２個別表'!$BV135=2,'２個別表'!$BV135=3),'２個別表'!$BX135,'２個別表'!$BX135)))),"")</f>
        <v/>
      </c>
      <c r="AD135" s="221" t="str">
        <f ca="1">IF('２個別表'!$W135=1,3,IF(AND('２個別表'!$W135=2,AND(19&lt;='２個別表'!$AO135,'２個別表'!$AO135&lt;=23)),2,IF(AND('２個別表'!$W135=2,OR(AND(1&lt;='２個別表'!$AO135,'２個別表'!$AO135&lt;=18),AND(24&lt;='２個別表'!$AO135,'２個別表'!$AO135&lt;=25))),1,"判定不能")))</f>
        <v>判定不能</v>
      </c>
      <c r="AE135" s="228">
        <f t="shared" ca="1" si="37"/>
        <v>0</v>
      </c>
      <c r="AF135" s="204" t="str">
        <f t="shared" ca="1" si="54"/>
        <v/>
      </c>
      <c r="AG135" s="207" t="str">
        <f ca="1">IF(AND($AD135=1,$U135&gt;0,$V135=1),ROUNDDOWN($AC135*1/2-'２個別表'!$CF135*1/2,0),"")</f>
        <v/>
      </c>
      <c r="AH135" s="207" t="str">
        <f t="shared" ca="1" si="32"/>
        <v/>
      </c>
      <c r="AI135" s="230" t="str">
        <f ca="1">IF(AND($AD135=1,$Q135=1),IF($AB135&gt;0,'２個別表'!$BX135-'２個別表'!$BZ135-'２個別表'!$CF135-'２個別表'!$CC135-'２個別表'!$CD135-'２個別表'!$CE135,0),"")</f>
        <v/>
      </c>
      <c r="AJ135" s="222">
        <f t="shared" ca="1" si="38"/>
        <v>0</v>
      </c>
      <c r="AK135" s="218" t="str">
        <f ca="1">IF($AD135=1,IF('２個別表'!$AQ135=1,1,IF('２個別表'!AQ135="","",)),"")</f>
        <v/>
      </c>
      <c r="AL135" s="207" t="str">
        <f ca="1">IF($AJ135=1,IF($AK135=1,'２個別表'!BU135,""),"")</f>
        <v/>
      </c>
      <c r="AM135" s="204" t="str">
        <f t="shared" ca="1" si="39"/>
        <v/>
      </c>
      <c r="AN135" s="223" t="str">
        <f ca="1">IF($AJ135=1,IF($AK135=1,ROUNDDOWN('２個別表'!$BX135-'２個別表'!$BZ135-'２個別表'!$CC135-'２個別表'!$CD135-'２個別表'!$CE135-'２個別表'!$CF135,0),""),"")</f>
        <v/>
      </c>
      <c r="AO135" s="222">
        <f t="shared" ca="1" si="35"/>
        <v>0</v>
      </c>
      <c r="AP135" s="218">
        <f t="shared" ca="1" si="40"/>
        <v>0</v>
      </c>
      <c r="AQ135" s="218">
        <f t="shared" ca="1" si="41"/>
        <v>0</v>
      </c>
      <c r="AR135" s="213">
        <f ca="1">IF('２個別表'!$AC135=1,1,0)</f>
        <v>0</v>
      </c>
      <c r="AS135" s="204" t="str">
        <f t="shared" ca="1" si="42"/>
        <v/>
      </c>
      <c r="AT135" s="204" t="str">
        <f t="shared" ca="1" si="43"/>
        <v/>
      </c>
      <c r="AU135" s="230" t="str">
        <f ca="1">IF($AD135=1,IF($AQ135=1,ROUNDDOWN('２個別表'!$BX135-'２個別表'!$BZ135-'２個別表'!$CC135-'２個別表'!$CD135-'２個別表'!$CE135-'２個別表'!$CF135,0),""),"")</f>
        <v/>
      </c>
      <c r="AV135" s="391">
        <f t="shared" ca="1" si="44"/>
        <v>0</v>
      </c>
      <c r="AW135" s="401" t="str">
        <f t="shared" ca="1" si="45"/>
        <v>-</v>
      </c>
      <c r="AX135" s="228">
        <f ca="1">IF($AD135=2,IF('２個別表'!$BS135=1,1,0),0)</f>
        <v>0</v>
      </c>
      <c r="AY135" s="213" t="str">
        <f t="shared" ca="1" si="46"/>
        <v/>
      </c>
      <c r="AZ135" s="409" t="str">
        <f ca="1">IF(AND($AD135=2,$AX135=1),'２個別表'!$BX135-('２個別表'!$BZ135+'２個別表'!$CC135+'２個別表'!$CD135+'２個別表'!$CE135+'２個別表'!$CF135),"")</f>
        <v/>
      </c>
      <c r="BA135" s="228">
        <f ca="1">IF($AD135=2,IF('２個別表'!$BS135&lt;&gt;1,1,0),0)</f>
        <v>0</v>
      </c>
      <c r="BB135" s="404">
        <f t="shared" ca="1" si="47"/>
        <v>0</v>
      </c>
      <c r="BC135" s="207" t="str">
        <f ca="1">IF(AND($AD135=2,$BA135=1),'２個別表'!$BT135,"")</f>
        <v/>
      </c>
      <c r="BD135" s="207" t="str">
        <f t="shared" ca="1" si="48"/>
        <v/>
      </c>
      <c r="BE135" s="207" t="str">
        <f ca="1">IF(AND($AD135=2,$BA135=1),'２個別表'!$BW135-('２個別表'!$BZ135+'２個別表'!$CC135+'２個別表'!$CD135+'２個別表'!$CE135+'２個別表'!$CF135),"")</f>
        <v/>
      </c>
      <c r="BF135" s="207" t="str">
        <f ca="1">IF(AND($AD135=2,$BA135=1),'２個別表'!$CC135+'２個別表'!$CD135,"")</f>
        <v/>
      </c>
      <c r="BG135" s="406" t="str">
        <f ca="1">IF($BB135=1,IF(SUM('２個別表'!$BY135,'２個別表'!$CF135*0.5)&lt;='２個別表'!$BX135*0.5,"〇","×"),"")</f>
        <v/>
      </c>
      <c r="BH135" s="405">
        <f t="shared" ca="1" si="49"/>
        <v>0</v>
      </c>
      <c r="BI135" s="229" t="str">
        <f ca="1">IF($AD135=2,IF($AX135=1,IF('２個別表'!$AO135=23,"〇","×"),IF(OR('２個別表'!$AO135&lt;19,'２個別表'!$AO135&gt;23),"",IF($BH135&lt;='２個別表'!$BT135,"〇","×"))),"-")</f>
        <v>-</v>
      </c>
      <c r="BJ135" s="414" t="str">
        <f t="shared" ca="1" si="50"/>
        <v>-</v>
      </c>
      <c r="BK135" s="228">
        <f t="shared" ca="1" si="51"/>
        <v>0</v>
      </c>
      <c r="BL135" s="229" t="str">
        <f ca="1">IF($AD135=3,IF(1&lt;='２個別表'!$F135,IF('２個別表'!$W135=1,"〇","×"),""),"")</f>
        <v/>
      </c>
      <c r="BM135" s="209" t="str">
        <f ca="1">IF(AD135=3,IF(AND(OR('２個別表'!BF135="附帯施設",AND(1&lt;='２個別表'!AO135,'２個別表'!AO135&lt;=3)),'２個別表'!BM135&lt;&gt;"",'２個別表'!BN135&lt;&gt;""),1,IF(AND(OR('２個別表'!BF135="附帯施設",AND(1&lt;='２個別表'!AO135,'２個別表'!AO135&lt;=3)),OR('２個別表'!BM135="",'２個別表'!BN135="")),"×",0)),"")</f>
        <v/>
      </c>
      <c r="BN135" s="229" t="str">
        <f ca="1">IF($AD135=3,IF('２個別表'!$BX135&gt;=500000,"〇","×"),"")</f>
        <v/>
      </c>
      <c r="BO135" s="204" t="str">
        <f ca="1">IF(AD135=3,'２個別表'!BY135,"")</f>
        <v/>
      </c>
      <c r="BP135" s="204" t="str">
        <f ca="1">IF(AD135=3,IF(COUNTIF('２個別表'!$Z$11:'２個別表'!Z135,'２個別表'!Z135)=1,BO135,SUMIF('２個別表'!$Z$11:$Z$510,'２個別表'!Z135,$BO$11:$BO$239)),"")</f>
        <v/>
      </c>
      <c r="BQ135" s="213" t="str">
        <f t="shared" ca="1" si="33"/>
        <v/>
      </c>
      <c r="BR135" s="207" t="str">
        <f t="shared" ca="1" si="52"/>
        <v/>
      </c>
      <c r="BS135" s="483" t="str">
        <f ca="1">IF($AD135=3,'２個別表'!$BX135-('２個別表'!$BZ135+'２個別表'!$CC135+'２個別表'!$CD135+'２個別表'!$CE135+'２個別表'!$CF135),"")</f>
        <v/>
      </c>
      <c r="BT135" s="486">
        <f t="shared" ca="1" si="34"/>
        <v>0</v>
      </c>
      <c r="BU135" s="480" t="str">
        <f t="shared" ca="1" si="53"/>
        <v/>
      </c>
    </row>
    <row r="136" spans="1:73">
      <c r="A136" s="770" t="str">
        <f t="shared" ca="1" si="29"/>
        <v>石川県</v>
      </c>
      <c r="B136" s="773">
        <f ca="1">'２個別表'!Q136</f>
        <v>126</v>
      </c>
      <c r="C136" s="774" t="str">
        <f>'２個別表'!$R136</f>
        <v>石川県</v>
      </c>
      <c r="D136" s="774" t="str">
        <f ca="1">'２個別表'!$S136</f>
        <v/>
      </c>
      <c r="E136" s="774" t="str">
        <f ca="1">'２個別表'!$T136</f>
        <v/>
      </c>
      <c r="F136" s="719" t="str">
        <f ca="1">'２個別表'!$W136</f>
        <v/>
      </c>
      <c r="G136" s="719" t="str">
        <f ca="1">IF($F136=1,IF(SUMIF('（様式１号）１総括表'!$B$16:$B$25,A136,'（様式１号）１総括表'!$A$16:$A$25)&gt;0,"〇","✕"),"-")</f>
        <v>-</v>
      </c>
      <c r="H136" s="716" t="str">
        <f ca="1">IF('２個別表'!$Y136=1,IF('２個別表'!$AC136=1,"〇","×"),IF(AND(2&lt;='２個別表'!$AC136,'２個別表'!$AC136&lt;=5),"〇","×"))</f>
        <v>×</v>
      </c>
      <c r="I136" s="716" t="str">
        <f t="shared" ca="1" si="30"/>
        <v>×</v>
      </c>
      <c r="J136" s="207" t="str">
        <f ca="1">'２個別表'!$Z136</f>
        <v/>
      </c>
      <c r="K136" s="207">
        <f ca="1">'２個別表'!$AK136</f>
        <v>0</v>
      </c>
      <c r="L136" s="207" t="str">
        <f ca="1">IF('２個別表'!$AL136=1,1,"")</f>
        <v/>
      </c>
      <c r="M136" s="207" t="str">
        <f ca="1">IF('２個別表'!$AL136="","",IF('２個別表'!$AL136=1,IF(OR('２個別表'!$AM136=1,'２個別表'!$AN136=1),"〇","×")))</f>
        <v/>
      </c>
      <c r="N136" s="204" t="str">
        <f ca="1">'２個別表'!AT136</f>
        <v/>
      </c>
      <c r="O136" s="220" t="str">
        <f ca="1">IF(1&lt;='２個別表'!$F136,IF(AND(1&lt;='２個別表'!$AO136,'２個別表'!$AO136&lt;=3),1,0),"")</f>
        <v/>
      </c>
      <c r="P136" s="229">
        <f ca="1">IF($O136=1,IF(AND('２個別表'!$BF136&lt;&gt;"",AND('２個別表'!$BI136&lt;&gt;1,'２個別表'!$BJ136)),0,1),0)</f>
        <v>0</v>
      </c>
      <c r="Q136" s="220">
        <f ca="1">IF('２個別表'!$BF136&lt;&gt;"",1,0)</f>
        <v>0</v>
      </c>
      <c r="R136" s="220" t="str">
        <f ca="1">IF($Q136=1,IF('２個別表'!$BI136=1,1,0),"")</f>
        <v/>
      </c>
      <c r="S136" s="220" t="str">
        <f ca="1">IF($R136=1,IF('２個別表'!$BJ136&lt;&gt;"","〇","×"),"")</f>
        <v/>
      </c>
      <c r="T136" s="220" t="str">
        <f t="shared" ca="1" si="36"/>
        <v/>
      </c>
      <c r="U136" s="381">
        <f ca="1">IF('２個別表'!$BH136&gt;0,'２個別表'!$BH136,0)</f>
        <v>0</v>
      </c>
      <c r="V136" s="220">
        <f ca="1">IF('２個別表'!$BJ136&lt;&gt;"",1,0)</f>
        <v>0</v>
      </c>
      <c r="W136" s="206">
        <f ca="1">IF(AND($Q136=1,$V136=1),'２個別表'!$CF136,0)</f>
        <v>0</v>
      </c>
      <c r="X136" s="219">
        <f t="shared" ca="1" si="31"/>
        <v>0</v>
      </c>
      <c r="Y136" s="220" t="str">
        <f ca="1">IF(1&lt;='２個別表'!$F136,'２個別表'!$BV136,"")</f>
        <v/>
      </c>
      <c r="Z136" s="220">
        <f ca="1">IF(1&lt;='２個別表'!$F136,'２個別表'!$CG136,0)</f>
        <v>0</v>
      </c>
      <c r="AA136" s="220">
        <f ca="1">IF(OR(0&lt;'２個別表'!$BZ136,0&lt;SUM('２個別表'!$CC136:$CD136)),1,0)</f>
        <v>1</v>
      </c>
      <c r="AB136" s="207">
        <f ca="1">IF(1&lt;='２個別表'!$F136,'２個別表'!$BX136,0)</f>
        <v>0</v>
      </c>
      <c r="AC136" s="207" t="str">
        <f ca="1">IF('２個別表'!$BX136&gt;0,IF(AND('２個別表'!$BV136=1,'２個別表'!$CG136="控除不可"),'２個別表'!$BX136,IF(AND('２個別表'!$BV136=1,'２個別表'!$CG136="80%控除対象"),ROUNDUP('２個別表'!$BX136*102/110,0),IF(AND('２個別表'!$BV136=1,'２個別表'!$CG136="全額控除"),ROUNDUP('２個別表'!$BX136*100/110,0),IF(OR('２個別表'!$BV136=2,'２個別表'!$BV136=3),'２個別表'!$BX136,'２個別表'!$BX136)))),"")</f>
        <v/>
      </c>
      <c r="AD136" s="221" t="str">
        <f ca="1">IF('２個別表'!$W136=1,3,IF(AND('２個別表'!$W136=2,AND(19&lt;='２個別表'!$AO136,'２個別表'!$AO136&lt;=23)),2,IF(AND('２個別表'!$W136=2,OR(AND(1&lt;='２個別表'!$AO136,'２個別表'!$AO136&lt;=18),AND(24&lt;='２個別表'!$AO136,'２個別表'!$AO136&lt;=25))),1,"判定不能")))</f>
        <v>判定不能</v>
      </c>
      <c r="AE136" s="228">
        <f t="shared" ca="1" si="37"/>
        <v>0</v>
      </c>
      <c r="AF136" s="204" t="str">
        <f t="shared" ca="1" si="54"/>
        <v/>
      </c>
      <c r="AG136" s="207" t="str">
        <f ca="1">IF(AND($AD136=1,$U136&gt;0,$V136=1),ROUNDDOWN($AC136*1/2-'２個別表'!$CF136*1/2,0),"")</f>
        <v/>
      </c>
      <c r="AH136" s="207" t="str">
        <f t="shared" ca="1" si="32"/>
        <v/>
      </c>
      <c r="AI136" s="230" t="str">
        <f ca="1">IF(AND($AD136=1,$Q136=1),IF($AB136&gt;0,'２個別表'!$BX136-'２個別表'!$BZ136-'２個別表'!$CF136-'２個別表'!$CC136-'２個別表'!$CD136-'２個別表'!$CE136,0),"")</f>
        <v/>
      </c>
      <c r="AJ136" s="222">
        <f t="shared" ca="1" si="38"/>
        <v>0</v>
      </c>
      <c r="AK136" s="218" t="str">
        <f ca="1">IF($AD136=1,IF('２個別表'!$AQ136=1,1,IF('２個別表'!AQ136="","",)),"")</f>
        <v/>
      </c>
      <c r="AL136" s="207" t="str">
        <f ca="1">IF($AJ136=1,IF($AK136=1,'２個別表'!BU136,""),"")</f>
        <v/>
      </c>
      <c r="AM136" s="204" t="str">
        <f t="shared" ca="1" si="39"/>
        <v/>
      </c>
      <c r="AN136" s="223" t="str">
        <f ca="1">IF($AJ136=1,IF($AK136=1,ROUNDDOWN('２個別表'!$BX136-'２個別表'!$BZ136-'２個別表'!$CC136-'２個別表'!$CD136-'２個別表'!$CE136-'２個別表'!$CF136,0),""),"")</f>
        <v/>
      </c>
      <c r="AO136" s="222">
        <f t="shared" ca="1" si="35"/>
        <v>0</v>
      </c>
      <c r="AP136" s="218">
        <f t="shared" ca="1" si="40"/>
        <v>0</v>
      </c>
      <c r="AQ136" s="218">
        <f t="shared" ca="1" si="41"/>
        <v>0</v>
      </c>
      <c r="AR136" s="213">
        <f ca="1">IF('２個別表'!$AC136=1,1,0)</f>
        <v>0</v>
      </c>
      <c r="AS136" s="204" t="str">
        <f t="shared" ca="1" si="42"/>
        <v/>
      </c>
      <c r="AT136" s="204" t="str">
        <f t="shared" ca="1" si="43"/>
        <v/>
      </c>
      <c r="AU136" s="230" t="str">
        <f ca="1">IF($AD136=1,IF($AQ136=1,ROUNDDOWN('２個別表'!$BX136-'２個別表'!$BZ136-'２個別表'!$CC136-'２個別表'!$CD136-'２個別表'!$CE136-'２個別表'!$CF136,0),""),"")</f>
        <v/>
      </c>
      <c r="AV136" s="391">
        <f t="shared" ca="1" si="44"/>
        <v>0</v>
      </c>
      <c r="AW136" s="401" t="str">
        <f t="shared" ca="1" si="45"/>
        <v>-</v>
      </c>
      <c r="AX136" s="228">
        <f ca="1">IF($AD136=2,IF('２個別表'!$BS136=1,1,0),0)</f>
        <v>0</v>
      </c>
      <c r="AY136" s="213" t="str">
        <f t="shared" ca="1" si="46"/>
        <v/>
      </c>
      <c r="AZ136" s="409" t="str">
        <f ca="1">IF(AND($AD136=2,$AX136=1),'２個別表'!$BX136-('２個別表'!$BZ136+'２個別表'!$CC136+'２個別表'!$CD136+'２個別表'!$CE136+'２個別表'!$CF136),"")</f>
        <v/>
      </c>
      <c r="BA136" s="228">
        <f ca="1">IF($AD136=2,IF('２個別表'!$BS136&lt;&gt;1,1,0),0)</f>
        <v>0</v>
      </c>
      <c r="BB136" s="404">
        <f t="shared" ca="1" si="47"/>
        <v>0</v>
      </c>
      <c r="BC136" s="207" t="str">
        <f ca="1">IF(AND($AD136=2,$BA136=1),'２個別表'!$BT136,"")</f>
        <v/>
      </c>
      <c r="BD136" s="207" t="str">
        <f t="shared" ca="1" si="48"/>
        <v/>
      </c>
      <c r="BE136" s="207" t="str">
        <f ca="1">IF(AND($AD136=2,$BA136=1),'２個別表'!$BW136-('２個別表'!$BZ136+'２個別表'!$CC136+'２個別表'!$CD136+'２個別表'!$CE136+'２個別表'!$CF136),"")</f>
        <v/>
      </c>
      <c r="BF136" s="207" t="str">
        <f ca="1">IF(AND($AD136=2,$BA136=1),'２個別表'!$CC136+'２個別表'!$CD136,"")</f>
        <v/>
      </c>
      <c r="BG136" s="406" t="str">
        <f ca="1">IF($BB136=1,IF(SUM('２個別表'!$BY136,'２個別表'!$CF136*0.5)&lt;='２個別表'!$BX136*0.5,"〇","×"),"")</f>
        <v/>
      </c>
      <c r="BH136" s="405">
        <f t="shared" ca="1" si="49"/>
        <v>0</v>
      </c>
      <c r="BI136" s="229" t="str">
        <f ca="1">IF($AD136=2,IF($AX136=1,IF('２個別表'!$AO136=23,"〇","×"),IF(OR('２個別表'!$AO136&lt;19,'２個別表'!$AO136&gt;23),"",IF($BH136&lt;='２個別表'!$BT136,"〇","×"))),"-")</f>
        <v>-</v>
      </c>
      <c r="BJ136" s="414" t="str">
        <f t="shared" ca="1" si="50"/>
        <v>-</v>
      </c>
      <c r="BK136" s="228">
        <f t="shared" ca="1" si="51"/>
        <v>0</v>
      </c>
      <c r="BL136" s="229" t="str">
        <f ca="1">IF($AD136=3,IF(1&lt;='２個別表'!$F136,IF('２個別表'!$W136=1,"〇","×"),""),"")</f>
        <v/>
      </c>
      <c r="BM136" s="209" t="str">
        <f ca="1">IF(AD136=3,IF(AND(OR('２個別表'!BF136="附帯施設",AND(1&lt;='２個別表'!AO136,'２個別表'!AO136&lt;=3)),'２個別表'!BM136&lt;&gt;"",'２個別表'!BN136&lt;&gt;""),1,IF(AND(OR('２個別表'!BF136="附帯施設",AND(1&lt;='２個別表'!AO136,'２個別表'!AO136&lt;=3)),OR('２個別表'!BM136="",'２個別表'!BN136="")),"×",0)),"")</f>
        <v/>
      </c>
      <c r="BN136" s="229" t="str">
        <f ca="1">IF($AD136=3,IF('２個別表'!$BX136&gt;=500000,"〇","×"),"")</f>
        <v/>
      </c>
      <c r="BO136" s="204" t="str">
        <f ca="1">IF(AD136=3,'２個別表'!BY136,"")</f>
        <v/>
      </c>
      <c r="BP136" s="204" t="str">
        <f ca="1">IF(AD136=3,IF(COUNTIF('２個別表'!$Z$11:'２個別表'!Z136,'２個別表'!Z136)=1,BO136,SUMIF('２個別表'!$Z$11:$Z$510,'２個別表'!Z136,$BO$11:$BO$239)),"")</f>
        <v/>
      </c>
      <c r="BQ136" s="213" t="str">
        <f t="shared" ca="1" si="33"/>
        <v/>
      </c>
      <c r="BR136" s="207" t="str">
        <f t="shared" ca="1" si="52"/>
        <v/>
      </c>
      <c r="BS136" s="483" t="str">
        <f ca="1">IF($AD136=3,'２個別表'!$BX136-('２個別表'!$BZ136+'２個別表'!$CC136+'２個別表'!$CD136+'２個別表'!$CE136+'２個別表'!$CF136),"")</f>
        <v/>
      </c>
      <c r="BT136" s="486">
        <f t="shared" ca="1" si="34"/>
        <v>0</v>
      </c>
      <c r="BU136" s="480" t="str">
        <f t="shared" ca="1" si="53"/>
        <v/>
      </c>
    </row>
    <row r="137" spans="1:73">
      <c r="A137" s="770" t="str">
        <f t="shared" ca="1" si="29"/>
        <v>石川県</v>
      </c>
      <c r="B137" s="773">
        <f ca="1">'２個別表'!Q137</f>
        <v>127</v>
      </c>
      <c r="C137" s="774" t="str">
        <f>'２個別表'!$R137</f>
        <v>石川県</v>
      </c>
      <c r="D137" s="774" t="str">
        <f ca="1">'２個別表'!$S137</f>
        <v/>
      </c>
      <c r="E137" s="774" t="str">
        <f ca="1">'２個別表'!$T137</f>
        <v/>
      </c>
      <c r="F137" s="719" t="str">
        <f ca="1">'２個別表'!$W137</f>
        <v/>
      </c>
      <c r="G137" s="719" t="str">
        <f ca="1">IF($F137=1,IF(SUMIF('（様式１号）１総括表'!$B$16:$B$25,A137,'（様式１号）１総括表'!$A$16:$A$25)&gt;0,"〇","✕"),"-")</f>
        <v>-</v>
      </c>
      <c r="H137" s="716" t="str">
        <f ca="1">IF('２個別表'!$Y137=1,IF('２個別表'!$AC137=1,"〇","×"),IF(AND(2&lt;='２個別表'!$AC137,'２個別表'!$AC137&lt;=5),"〇","×"))</f>
        <v>×</v>
      </c>
      <c r="I137" s="716" t="str">
        <f t="shared" ca="1" si="30"/>
        <v>×</v>
      </c>
      <c r="J137" s="207" t="str">
        <f ca="1">'２個別表'!$Z137</f>
        <v/>
      </c>
      <c r="K137" s="207">
        <f ca="1">'２個別表'!$AK137</f>
        <v>0</v>
      </c>
      <c r="L137" s="207" t="str">
        <f ca="1">IF('２個別表'!$AL137=1,1,"")</f>
        <v/>
      </c>
      <c r="M137" s="207" t="str">
        <f ca="1">IF('２個別表'!$AL137="","",IF('２個別表'!$AL137=1,IF(OR('２個別表'!$AM137=1,'２個別表'!$AN137=1),"〇","×")))</f>
        <v/>
      </c>
      <c r="N137" s="204" t="str">
        <f ca="1">'２個別表'!AT137</f>
        <v/>
      </c>
      <c r="O137" s="220" t="str">
        <f ca="1">IF(1&lt;='２個別表'!$F137,IF(AND(1&lt;='２個別表'!$AO137,'２個別表'!$AO137&lt;=3),1,0),"")</f>
        <v/>
      </c>
      <c r="P137" s="229">
        <f ca="1">IF($O137=1,IF(AND('２個別表'!$BF137&lt;&gt;"",AND('２個別表'!$BI137&lt;&gt;1,'２個別表'!$BJ137)),0,1),0)</f>
        <v>0</v>
      </c>
      <c r="Q137" s="220">
        <f ca="1">IF('２個別表'!$BF137&lt;&gt;"",1,0)</f>
        <v>0</v>
      </c>
      <c r="R137" s="220" t="str">
        <f ca="1">IF($Q137=1,IF('２個別表'!$BI137=1,1,0),"")</f>
        <v/>
      </c>
      <c r="S137" s="220" t="str">
        <f ca="1">IF($R137=1,IF('２個別表'!$BJ137&lt;&gt;"","〇","×"),"")</f>
        <v/>
      </c>
      <c r="T137" s="220" t="str">
        <f t="shared" ca="1" si="36"/>
        <v/>
      </c>
      <c r="U137" s="381">
        <f ca="1">IF('２個別表'!$BH137&gt;0,'２個別表'!$BH137,0)</f>
        <v>0</v>
      </c>
      <c r="V137" s="220">
        <f ca="1">IF('２個別表'!$BJ137&lt;&gt;"",1,0)</f>
        <v>0</v>
      </c>
      <c r="W137" s="206">
        <f ca="1">IF(AND($Q137=1,$V137=1),'２個別表'!$CF137,0)</f>
        <v>0</v>
      </c>
      <c r="X137" s="219">
        <f t="shared" ca="1" si="31"/>
        <v>0</v>
      </c>
      <c r="Y137" s="220" t="str">
        <f ca="1">IF(1&lt;='２個別表'!$F137,'２個別表'!$BV137,"")</f>
        <v/>
      </c>
      <c r="Z137" s="220">
        <f ca="1">IF(1&lt;='２個別表'!$F137,'２個別表'!$CG137,0)</f>
        <v>0</v>
      </c>
      <c r="AA137" s="220">
        <f ca="1">IF(OR(0&lt;'２個別表'!$BZ137,0&lt;SUM('２個別表'!$CC137:$CD137)),1,0)</f>
        <v>1</v>
      </c>
      <c r="AB137" s="207">
        <f ca="1">IF(1&lt;='２個別表'!$F137,'２個別表'!$BX137,0)</f>
        <v>0</v>
      </c>
      <c r="AC137" s="207" t="str">
        <f ca="1">IF('２個別表'!$BX137&gt;0,IF(AND('２個別表'!$BV137=1,'２個別表'!$CG137="控除不可"),'２個別表'!$BX137,IF(AND('２個別表'!$BV137=1,'２個別表'!$CG137="80%控除対象"),ROUNDUP('２個別表'!$BX137*102/110,0),IF(AND('２個別表'!$BV137=1,'２個別表'!$CG137="全額控除"),ROUNDUP('２個別表'!$BX137*100/110,0),IF(OR('２個別表'!$BV137=2,'２個別表'!$BV137=3),'２個別表'!$BX137,'２個別表'!$BX137)))),"")</f>
        <v/>
      </c>
      <c r="AD137" s="221" t="str">
        <f ca="1">IF('２個別表'!$W137=1,3,IF(AND('２個別表'!$W137=2,AND(19&lt;='２個別表'!$AO137,'２個別表'!$AO137&lt;=23)),2,IF(AND('２個別表'!$W137=2,OR(AND(1&lt;='２個別表'!$AO137,'２個別表'!$AO137&lt;=18),AND(24&lt;='２個別表'!$AO137,'２個別表'!$AO137&lt;=25))),1,"判定不能")))</f>
        <v>判定不能</v>
      </c>
      <c r="AE137" s="228">
        <f t="shared" ca="1" si="37"/>
        <v>0</v>
      </c>
      <c r="AF137" s="204" t="str">
        <f t="shared" ca="1" si="54"/>
        <v/>
      </c>
      <c r="AG137" s="207" t="str">
        <f ca="1">IF(AND($AD137=1,$U137&gt;0,$V137=1),ROUNDDOWN($AC137*1/2-'２個別表'!$CF137*1/2,0),"")</f>
        <v/>
      </c>
      <c r="AH137" s="207" t="str">
        <f t="shared" ca="1" si="32"/>
        <v/>
      </c>
      <c r="AI137" s="230" t="str">
        <f ca="1">IF(AND($AD137=1,$Q137=1),IF($AB137&gt;0,'２個別表'!$BX137-'２個別表'!$BZ137-'２個別表'!$CF137-'２個別表'!$CC137-'２個別表'!$CD137-'２個別表'!$CE137,0),"")</f>
        <v/>
      </c>
      <c r="AJ137" s="222">
        <f t="shared" ca="1" si="38"/>
        <v>0</v>
      </c>
      <c r="AK137" s="218" t="str">
        <f ca="1">IF($AD137=1,IF('２個別表'!$AQ137=1,1,IF('２個別表'!AQ137="","",)),"")</f>
        <v/>
      </c>
      <c r="AL137" s="207" t="str">
        <f ca="1">IF($AJ137=1,IF($AK137=1,'２個別表'!BU137,""),"")</f>
        <v/>
      </c>
      <c r="AM137" s="204" t="str">
        <f t="shared" ca="1" si="39"/>
        <v/>
      </c>
      <c r="AN137" s="223" t="str">
        <f ca="1">IF($AJ137=1,IF($AK137=1,ROUNDDOWN('２個別表'!$BX137-'２個別表'!$BZ137-'２個別表'!$CC137-'２個別表'!$CD137-'２個別表'!$CE137-'２個別表'!$CF137,0),""),"")</f>
        <v/>
      </c>
      <c r="AO137" s="222">
        <f t="shared" ca="1" si="35"/>
        <v>0</v>
      </c>
      <c r="AP137" s="218">
        <f t="shared" ca="1" si="40"/>
        <v>0</v>
      </c>
      <c r="AQ137" s="218">
        <f t="shared" ca="1" si="41"/>
        <v>0</v>
      </c>
      <c r="AR137" s="213">
        <f ca="1">IF('２個別表'!$AC137=1,1,0)</f>
        <v>0</v>
      </c>
      <c r="AS137" s="204" t="str">
        <f t="shared" ca="1" si="42"/>
        <v/>
      </c>
      <c r="AT137" s="204" t="str">
        <f t="shared" ca="1" si="43"/>
        <v/>
      </c>
      <c r="AU137" s="230" t="str">
        <f ca="1">IF($AD137=1,IF($AQ137=1,ROUNDDOWN('２個別表'!$BX137-'２個別表'!$BZ137-'２個別表'!$CC137-'２個別表'!$CD137-'２個別表'!$CE137-'２個別表'!$CF137,0),""),"")</f>
        <v/>
      </c>
      <c r="AV137" s="391">
        <f t="shared" ca="1" si="44"/>
        <v>0</v>
      </c>
      <c r="AW137" s="401" t="str">
        <f t="shared" ca="1" si="45"/>
        <v>-</v>
      </c>
      <c r="AX137" s="228">
        <f ca="1">IF($AD137=2,IF('２個別表'!$BS137=1,1,0),0)</f>
        <v>0</v>
      </c>
      <c r="AY137" s="213" t="str">
        <f t="shared" ca="1" si="46"/>
        <v/>
      </c>
      <c r="AZ137" s="409" t="str">
        <f ca="1">IF(AND($AD137=2,$AX137=1),'２個別表'!$BX137-('２個別表'!$BZ137+'２個別表'!$CC137+'２個別表'!$CD137+'２個別表'!$CE137+'２個別表'!$CF137),"")</f>
        <v/>
      </c>
      <c r="BA137" s="228">
        <f ca="1">IF($AD137=2,IF('２個別表'!$BS137&lt;&gt;1,1,0),0)</f>
        <v>0</v>
      </c>
      <c r="BB137" s="404">
        <f t="shared" ca="1" si="47"/>
        <v>0</v>
      </c>
      <c r="BC137" s="207" t="str">
        <f ca="1">IF(AND($AD137=2,$BA137=1),'２個別表'!$BT137,"")</f>
        <v/>
      </c>
      <c r="BD137" s="207" t="str">
        <f t="shared" ca="1" si="48"/>
        <v/>
      </c>
      <c r="BE137" s="207" t="str">
        <f ca="1">IF(AND($AD137=2,$BA137=1),'２個別表'!$BW137-('２個別表'!$BZ137+'２個別表'!$CC137+'２個別表'!$CD137+'２個別表'!$CE137+'２個別表'!$CF137),"")</f>
        <v/>
      </c>
      <c r="BF137" s="207" t="str">
        <f ca="1">IF(AND($AD137=2,$BA137=1),'２個別表'!$CC137+'２個別表'!$CD137,"")</f>
        <v/>
      </c>
      <c r="BG137" s="406" t="str">
        <f ca="1">IF($BB137=1,IF(SUM('２個別表'!$BY137,'２個別表'!$CF137*0.5)&lt;='２個別表'!$BX137*0.5,"〇","×"),"")</f>
        <v/>
      </c>
      <c r="BH137" s="405">
        <f t="shared" ca="1" si="49"/>
        <v>0</v>
      </c>
      <c r="BI137" s="229" t="str">
        <f ca="1">IF($AD137=2,IF($AX137=1,IF('２個別表'!$AO137=23,"〇","×"),IF(OR('２個別表'!$AO137&lt;19,'２個別表'!$AO137&gt;23),"",IF($BH137&lt;='２個別表'!$BT137,"〇","×"))),"-")</f>
        <v>-</v>
      </c>
      <c r="BJ137" s="414" t="str">
        <f t="shared" ca="1" si="50"/>
        <v>-</v>
      </c>
      <c r="BK137" s="228">
        <f t="shared" ca="1" si="51"/>
        <v>0</v>
      </c>
      <c r="BL137" s="229" t="str">
        <f ca="1">IF($AD137=3,IF(1&lt;='２個別表'!$F137,IF('２個別表'!$W137=1,"〇","×"),""),"")</f>
        <v/>
      </c>
      <c r="BM137" s="209" t="str">
        <f ca="1">IF(AD137=3,IF(AND(OR('２個別表'!BF137="附帯施設",AND(1&lt;='２個別表'!AO137,'２個別表'!AO137&lt;=3)),'２個別表'!BM137&lt;&gt;"",'２個別表'!BN137&lt;&gt;""),1,IF(AND(OR('２個別表'!BF137="附帯施設",AND(1&lt;='２個別表'!AO137,'２個別表'!AO137&lt;=3)),OR('２個別表'!BM137="",'２個別表'!BN137="")),"×",0)),"")</f>
        <v/>
      </c>
      <c r="BN137" s="229" t="str">
        <f ca="1">IF($AD137=3,IF('２個別表'!$BX137&gt;=500000,"〇","×"),"")</f>
        <v/>
      </c>
      <c r="BO137" s="204" t="str">
        <f ca="1">IF(AD137=3,'２個別表'!BY137,"")</f>
        <v/>
      </c>
      <c r="BP137" s="204" t="str">
        <f ca="1">IF(AD137=3,IF(COUNTIF('２個別表'!$Z$11:'２個別表'!Z137,'２個別表'!Z137)=1,BO137,SUMIF('２個別表'!$Z$11:$Z$510,'２個別表'!Z137,$BO$11:$BO$239)),"")</f>
        <v/>
      </c>
      <c r="BQ137" s="213" t="str">
        <f t="shared" ca="1" si="33"/>
        <v/>
      </c>
      <c r="BR137" s="207" t="str">
        <f t="shared" ca="1" si="52"/>
        <v/>
      </c>
      <c r="BS137" s="483" t="str">
        <f ca="1">IF($AD137=3,'２個別表'!$BX137-('２個別表'!$BZ137+'２個別表'!$CC137+'２個別表'!$CD137+'２個別表'!$CE137+'２個別表'!$CF137),"")</f>
        <v/>
      </c>
      <c r="BT137" s="486">
        <f t="shared" ca="1" si="34"/>
        <v>0</v>
      </c>
      <c r="BU137" s="480" t="str">
        <f t="shared" ca="1" si="53"/>
        <v/>
      </c>
    </row>
    <row r="138" spans="1:73">
      <c r="A138" s="770" t="str">
        <f t="shared" ca="1" si="29"/>
        <v>石川県</v>
      </c>
      <c r="B138" s="773">
        <f ca="1">'２個別表'!Q138</f>
        <v>128</v>
      </c>
      <c r="C138" s="774" t="str">
        <f>'２個別表'!$R138</f>
        <v>石川県</v>
      </c>
      <c r="D138" s="774" t="str">
        <f ca="1">'２個別表'!$S138</f>
        <v/>
      </c>
      <c r="E138" s="774" t="str">
        <f ca="1">'２個別表'!$T138</f>
        <v/>
      </c>
      <c r="F138" s="719" t="str">
        <f ca="1">'２個別表'!$W138</f>
        <v/>
      </c>
      <c r="G138" s="719" t="str">
        <f ca="1">IF($F138=1,IF(SUMIF('（様式１号）１総括表'!$B$16:$B$25,A138,'（様式１号）１総括表'!$A$16:$A$25)&gt;0,"〇","✕"),"-")</f>
        <v>-</v>
      </c>
      <c r="H138" s="716" t="str">
        <f ca="1">IF('２個別表'!$Y138=1,IF('２個別表'!$AC138=1,"〇","×"),IF(AND(2&lt;='２個別表'!$AC138,'２個別表'!$AC138&lt;=5),"〇","×"))</f>
        <v>×</v>
      </c>
      <c r="I138" s="716" t="str">
        <f t="shared" ca="1" si="30"/>
        <v>×</v>
      </c>
      <c r="J138" s="207" t="str">
        <f ca="1">'２個別表'!$Z138</f>
        <v/>
      </c>
      <c r="K138" s="207">
        <f ca="1">'２個別表'!$AK138</f>
        <v>0</v>
      </c>
      <c r="L138" s="207" t="str">
        <f ca="1">IF('２個別表'!$AL138=1,1,"")</f>
        <v/>
      </c>
      <c r="M138" s="207" t="str">
        <f ca="1">IF('２個別表'!$AL138="","",IF('２個別表'!$AL138=1,IF(OR('２個別表'!$AM138=1,'２個別表'!$AN138=1),"〇","×")))</f>
        <v/>
      </c>
      <c r="N138" s="204" t="str">
        <f ca="1">'２個別表'!AT138</f>
        <v/>
      </c>
      <c r="O138" s="220" t="str">
        <f ca="1">IF(1&lt;='２個別表'!$F138,IF(AND(1&lt;='２個別表'!$AO138,'２個別表'!$AO138&lt;=3),1,0),"")</f>
        <v/>
      </c>
      <c r="P138" s="229">
        <f ca="1">IF($O138=1,IF(AND('２個別表'!$BF138&lt;&gt;"",AND('２個別表'!$BI138&lt;&gt;1,'２個別表'!$BJ138)),0,1),0)</f>
        <v>0</v>
      </c>
      <c r="Q138" s="220">
        <f ca="1">IF('２個別表'!$BF138&lt;&gt;"",1,0)</f>
        <v>0</v>
      </c>
      <c r="R138" s="220" t="str">
        <f ca="1">IF($Q138=1,IF('２個別表'!$BI138=1,1,0),"")</f>
        <v/>
      </c>
      <c r="S138" s="220" t="str">
        <f ca="1">IF($R138=1,IF('２個別表'!$BJ138&lt;&gt;"","〇","×"),"")</f>
        <v/>
      </c>
      <c r="T138" s="220" t="str">
        <f t="shared" ca="1" si="36"/>
        <v/>
      </c>
      <c r="U138" s="381">
        <f ca="1">IF('２個別表'!$BH138&gt;0,'２個別表'!$BH138,0)</f>
        <v>0</v>
      </c>
      <c r="V138" s="220">
        <f ca="1">IF('２個別表'!$BJ138&lt;&gt;"",1,0)</f>
        <v>0</v>
      </c>
      <c r="W138" s="206">
        <f ca="1">IF(AND($Q138=1,$V138=1),'２個別表'!$CF138,0)</f>
        <v>0</v>
      </c>
      <c r="X138" s="219">
        <f t="shared" ca="1" si="31"/>
        <v>0</v>
      </c>
      <c r="Y138" s="220" t="str">
        <f ca="1">IF(1&lt;='２個別表'!$F138,'２個別表'!$BV138,"")</f>
        <v/>
      </c>
      <c r="Z138" s="220">
        <f ca="1">IF(1&lt;='２個別表'!$F138,'２個別表'!$CG138,0)</f>
        <v>0</v>
      </c>
      <c r="AA138" s="220">
        <f ca="1">IF(OR(0&lt;'２個別表'!$BZ138,0&lt;SUM('２個別表'!$CC138:$CD138)),1,0)</f>
        <v>1</v>
      </c>
      <c r="AB138" s="207">
        <f ca="1">IF(1&lt;='２個別表'!$F138,'２個別表'!$BX138,0)</f>
        <v>0</v>
      </c>
      <c r="AC138" s="207" t="str">
        <f ca="1">IF('２個別表'!$BX138&gt;0,IF(AND('２個別表'!$BV138=1,'２個別表'!$CG138="控除不可"),'２個別表'!$BX138,IF(AND('２個別表'!$BV138=1,'２個別表'!$CG138="80%控除対象"),ROUNDUP('２個別表'!$BX138*102/110,0),IF(AND('２個別表'!$BV138=1,'２個別表'!$CG138="全額控除"),ROUNDUP('２個別表'!$BX138*100/110,0),IF(OR('２個別表'!$BV138=2,'２個別表'!$BV138=3),'２個別表'!$BX138,'２個別表'!$BX138)))),"")</f>
        <v/>
      </c>
      <c r="AD138" s="221" t="str">
        <f ca="1">IF('２個別表'!$W138=1,3,IF(AND('２個別表'!$W138=2,AND(19&lt;='２個別表'!$AO138,'２個別表'!$AO138&lt;=23)),2,IF(AND('２個別表'!$W138=2,OR(AND(1&lt;='２個別表'!$AO138,'２個別表'!$AO138&lt;=18),AND(24&lt;='２個別表'!$AO138,'２個別表'!$AO138&lt;=25))),1,"判定不能")))</f>
        <v>判定不能</v>
      </c>
      <c r="AE138" s="228">
        <f t="shared" ca="1" si="37"/>
        <v>0</v>
      </c>
      <c r="AF138" s="204" t="str">
        <f t="shared" ca="1" si="54"/>
        <v/>
      </c>
      <c r="AG138" s="207" t="str">
        <f ca="1">IF(AND($AD138=1,$U138&gt;0,$V138=1),ROUNDDOWN($AC138*1/2-'２個別表'!$CF138*1/2,0),"")</f>
        <v/>
      </c>
      <c r="AH138" s="207" t="str">
        <f t="shared" ca="1" si="32"/>
        <v/>
      </c>
      <c r="AI138" s="230" t="str">
        <f ca="1">IF(AND($AD138=1,$Q138=1),IF($AB138&gt;0,'２個別表'!$BX138-'２個別表'!$BZ138-'２個別表'!$CF138-'２個別表'!$CC138-'２個別表'!$CD138-'２個別表'!$CE138,0),"")</f>
        <v/>
      </c>
      <c r="AJ138" s="222">
        <f t="shared" ca="1" si="38"/>
        <v>0</v>
      </c>
      <c r="AK138" s="218" t="str">
        <f ca="1">IF($AD138=1,IF('２個別表'!$AQ138=1,1,IF('２個別表'!AQ138="","",)),"")</f>
        <v/>
      </c>
      <c r="AL138" s="207" t="str">
        <f ca="1">IF($AJ138=1,IF($AK138=1,'２個別表'!BU138,""),"")</f>
        <v/>
      </c>
      <c r="AM138" s="204" t="str">
        <f t="shared" ca="1" si="39"/>
        <v/>
      </c>
      <c r="AN138" s="223" t="str">
        <f ca="1">IF($AJ138=1,IF($AK138=1,ROUNDDOWN('２個別表'!$BX138-'２個別表'!$BZ138-'２個別表'!$CC138-'２個別表'!$CD138-'２個別表'!$CE138-'２個別表'!$CF138,0),""),"")</f>
        <v/>
      </c>
      <c r="AO138" s="222">
        <f t="shared" ca="1" si="35"/>
        <v>0</v>
      </c>
      <c r="AP138" s="218">
        <f t="shared" ca="1" si="40"/>
        <v>0</v>
      </c>
      <c r="AQ138" s="218">
        <f t="shared" ca="1" si="41"/>
        <v>0</v>
      </c>
      <c r="AR138" s="213">
        <f ca="1">IF('２個別表'!$AC138=1,1,0)</f>
        <v>0</v>
      </c>
      <c r="AS138" s="204" t="str">
        <f t="shared" ca="1" si="42"/>
        <v/>
      </c>
      <c r="AT138" s="204" t="str">
        <f t="shared" ca="1" si="43"/>
        <v/>
      </c>
      <c r="AU138" s="230" t="str">
        <f ca="1">IF($AD138=1,IF($AQ138=1,ROUNDDOWN('２個別表'!$BX138-'２個別表'!$BZ138-'２個別表'!$CC138-'２個別表'!$CD138-'２個別表'!$CE138-'２個別表'!$CF138,0),""),"")</f>
        <v/>
      </c>
      <c r="AV138" s="391">
        <f t="shared" ca="1" si="44"/>
        <v>0</v>
      </c>
      <c r="AW138" s="401" t="str">
        <f t="shared" ca="1" si="45"/>
        <v>-</v>
      </c>
      <c r="AX138" s="228">
        <f ca="1">IF($AD138=2,IF('２個別表'!$BS138=1,1,0),0)</f>
        <v>0</v>
      </c>
      <c r="AY138" s="213" t="str">
        <f t="shared" ca="1" si="46"/>
        <v/>
      </c>
      <c r="AZ138" s="409" t="str">
        <f ca="1">IF(AND($AD138=2,$AX138=1),'２個別表'!$BX138-('２個別表'!$BZ138+'２個別表'!$CC138+'２個別表'!$CD138+'２個別表'!$CE138+'２個別表'!$CF138),"")</f>
        <v/>
      </c>
      <c r="BA138" s="228">
        <f ca="1">IF($AD138=2,IF('２個別表'!$BS138&lt;&gt;1,1,0),0)</f>
        <v>0</v>
      </c>
      <c r="BB138" s="404">
        <f t="shared" ca="1" si="47"/>
        <v>0</v>
      </c>
      <c r="BC138" s="207" t="str">
        <f ca="1">IF(AND($AD138=2,$BA138=1),'２個別表'!$BT138,"")</f>
        <v/>
      </c>
      <c r="BD138" s="207" t="str">
        <f t="shared" ca="1" si="48"/>
        <v/>
      </c>
      <c r="BE138" s="207" t="str">
        <f ca="1">IF(AND($AD138=2,$BA138=1),'２個別表'!$BW138-('２個別表'!$BZ138+'２個別表'!$CC138+'２個別表'!$CD138+'２個別表'!$CE138+'２個別表'!$CF138),"")</f>
        <v/>
      </c>
      <c r="BF138" s="207" t="str">
        <f ca="1">IF(AND($AD138=2,$BA138=1),'２個別表'!$CC138+'２個別表'!$CD138,"")</f>
        <v/>
      </c>
      <c r="BG138" s="406" t="str">
        <f ca="1">IF($BB138=1,IF(SUM('２個別表'!$BY138,'２個別表'!$CF138*0.5)&lt;='２個別表'!$BX138*0.5,"〇","×"),"")</f>
        <v/>
      </c>
      <c r="BH138" s="405">
        <f t="shared" ca="1" si="49"/>
        <v>0</v>
      </c>
      <c r="BI138" s="229" t="str">
        <f ca="1">IF($AD138=2,IF($AX138=1,IF('２個別表'!$AO138=23,"〇","×"),IF(OR('２個別表'!$AO138&lt;19,'２個別表'!$AO138&gt;23),"",IF($BH138&lt;='２個別表'!$BT138,"〇","×"))),"-")</f>
        <v>-</v>
      </c>
      <c r="BJ138" s="414" t="str">
        <f t="shared" ca="1" si="50"/>
        <v>-</v>
      </c>
      <c r="BK138" s="228">
        <f t="shared" ca="1" si="51"/>
        <v>0</v>
      </c>
      <c r="BL138" s="229" t="str">
        <f ca="1">IF($AD138=3,IF(1&lt;='２個別表'!$F138,IF('２個別表'!$W138=1,"〇","×"),""),"")</f>
        <v/>
      </c>
      <c r="BM138" s="209" t="str">
        <f ca="1">IF(AD138=3,IF(AND(OR('２個別表'!BF138="附帯施設",AND(1&lt;='２個別表'!AO138,'２個別表'!AO138&lt;=3)),'２個別表'!BM138&lt;&gt;"",'２個別表'!BN138&lt;&gt;""),1,IF(AND(OR('２個別表'!BF138="附帯施設",AND(1&lt;='２個別表'!AO138,'２個別表'!AO138&lt;=3)),OR('２個別表'!BM138="",'２個別表'!BN138="")),"×",0)),"")</f>
        <v/>
      </c>
      <c r="BN138" s="229" t="str">
        <f ca="1">IF($AD138=3,IF('２個別表'!$BX138&gt;=500000,"〇","×"),"")</f>
        <v/>
      </c>
      <c r="BO138" s="204" t="str">
        <f ca="1">IF(AD138=3,'２個別表'!BY138,"")</f>
        <v/>
      </c>
      <c r="BP138" s="204" t="str">
        <f ca="1">IF(AD138=3,IF(COUNTIF('２個別表'!$Z$11:'２個別表'!Z138,'２個別表'!Z138)=1,BO138,SUMIF('２個別表'!$Z$11:$Z$510,'２個別表'!Z138,$BO$11:$BO$239)),"")</f>
        <v/>
      </c>
      <c r="BQ138" s="213" t="str">
        <f t="shared" ca="1" si="33"/>
        <v/>
      </c>
      <c r="BR138" s="207" t="str">
        <f t="shared" ca="1" si="52"/>
        <v/>
      </c>
      <c r="BS138" s="483" t="str">
        <f ca="1">IF($AD138=3,'２個別表'!$BX138-('２個別表'!$BZ138+'２個別表'!$CC138+'２個別表'!$CD138+'２個別表'!$CE138+'２個別表'!$CF138),"")</f>
        <v/>
      </c>
      <c r="BT138" s="486">
        <f t="shared" ca="1" si="34"/>
        <v>0</v>
      </c>
      <c r="BU138" s="480" t="str">
        <f t="shared" ca="1" si="53"/>
        <v/>
      </c>
    </row>
    <row r="139" spans="1:73">
      <c r="A139" s="770" t="str">
        <f t="shared" ca="1" si="29"/>
        <v>石川県</v>
      </c>
      <c r="B139" s="773">
        <f ca="1">'２個別表'!Q139</f>
        <v>129</v>
      </c>
      <c r="C139" s="774" t="str">
        <f>'２個別表'!$R139</f>
        <v>石川県</v>
      </c>
      <c r="D139" s="774" t="str">
        <f ca="1">'２個別表'!$S139</f>
        <v/>
      </c>
      <c r="E139" s="774" t="str">
        <f ca="1">'２個別表'!$T139</f>
        <v/>
      </c>
      <c r="F139" s="719" t="str">
        <f ca="1">'２個別表'!$W139</f>
        <v/>
      </c>
      <c r="G139" s="719" t="str">
        <f ca="1">IF($F139=1,IF(SUMIF('（様式１号）１総括表'!$B$16:$B$25,A139,'（様式１号）１総括表'!$A$16:$A$25)&gt;0,"〇","✕"),"-")</f>
        <v>-</v>
      </c>
      <c r="H139" s="716" t="str">
        <f ca="1">IF('２個別表'!$Y139=1,IF('２個別表'!$AC139=1,"〇","×"),IF(AND(2&lt;='２個別表'!$AC139,'２個別表'!$AC139&lt;=5),"〇","×"))</f>
        <v>×</v>
      </c>
      <c r="I139" s="716" t="str">
        <f t="shared" ca="1" si="30"/>
        <v>×</v>
      </c>
      <c r="J139" s="207" t="str">
        <f ca="1">'２個別表'!$Z139</f>
        <v/>
      </c>
      <c r="K139" s="207">
        <f ca="1">'２個別表'!$AK139</f>
        <v>0</v>
      </c>
      <c r="L139" s="207" t="str">
        <f ca="1">IF('２個別表'!$AL139=1,1,"")</f>
        <v/>
      </c>
      <c r="M139" s="207" t="str">
        <f ca="1">IF('２個別表'!$AL139="","",IF('２個別表'!$AL139=1,IF(OR('２個別表'!$AM139=1,'２個別表'!$AN139=1),"〇","×")))</f>
        <v/>
      </c>
      <c r="N139" s="204" t="str">
        <f ca="1">'２個別表'!AT139</f>
        <v/>
      </c>
      <c r="O139" s="220" t="str">
        <f ca="1">IF(1&lt;='２個別表'!$F139,IF(AND(1&lt;='２個別表'!$AO139,'２個別表'!$AO139&lt;=3),1,0),"")</f>
        <v/>
      </c>
      <c r="P139" s="229">
        <f ca="1">IF($O139=1,IF(AND('２個別表'!$BF139&lt;&gt;"",AND('２個別表'!$BI139&lt;&gt;1,'２個別表'!$BJ139)),0,1),0)</f>
        <v>0</v>
      </c>
      <c r="Q139" s="220">
        <f ca="1">IF('２個別表'!$BF139&lt;&gt;"",1,0)</f>
        <v>0</v>
      </c>
      <c r="R139" s="220" t="str">
        <f ca="1">IF($Q139=1,IF('２個別表'!$BI139=1,1,0),"")</f>
        <v/>
      </c>
      <c r="S139" s="220" t="str">
        <f ca="1">IF($R139=1,IF('２個別表'!$BJ139&lt;&gt;"","〇","×"),"")</f>
        <v/>
      </c>
      <c r="T139" s="220" t="str">
        <f t="shared" ca="1" si="36"/>
        <v/>
      </c>
      <c r="U139" s="381">
        <f ca="1">IF('２個別表'!$BH139&gt;0,'２個別表'!$BH139,0)</f>
        <v>0</v>
      </c>
      <c r="V139" s="220">
        <f ca="1">IF('２個別表'!$BJ139&lt;&gt;"",1,0)</f>
        <v>0</v>
      </c>
      <c r="W139" s="206">
        <f ca="1">IF(AND($Q139=1,$V139=1),'２個別表'!$CF139,0)</f>
        <v>0</v>
      </c>
      <c r="X139" s="219">
        <f t="shared" ca="1" si="31"/>
        <v>0</v>
      </c>
      <c r="Y139" s="220" t="str">
        <f ca="1">IF(1&lt;='２個別表'!$F139,'２個別表'!$BV139,"")</f>
        <v/>
      </c>
      <c r="Z139" s="220">
        <f ca="1">IF(1&lt;='２個別表'!$F139,'２個別表'!$CG139,0)</f>
        <v>0</v>
      </c>
      <c r="AA139" s="220">
        <f ca="1">IF(OR(0&lt;'２個別表'!$BZ139,0&lt;SUM('２個別表'!$CC139:$CD139)),1,0)</f>
        <v>1</v>
      </c>
      <c r="AB139" s="207">
        <f ca="1">IF(1&lt;='２個別表'!$F139,'２個別表'!$BX139,0)</f>
        <v>0</v>
      </c>
      <c r="AC139" s="207" t="str">
        <f ca="1">IF('２個別表'!$BX139&gt;0,IF(AND('２個別表'!$BV139=1,'２個別表'!$CG139="控除不可"),'２個別表'!$BX139,IF(AND('２個別表'!$BV139=1,'２個別表'!$CG139="80%控除対象"),ROUNDUP('２個別表'!$BX139*102/110,0),IF(AND('２個別表'!$BV139=1,'２個別表'!$CG139="全額控除"),ROUNDUP('２個別表'!$BX139*100/110,0),IF(OR('２個別表'!$BV139=2,'２個別表'!$BV139=3),'２個別表'!$BX139,'２個別表'!$BX139)))),"")</f>
        <v/>
      </c>
      <c r="AD139" s="221" t="str">
        <f ca="1">IF('２個別表'!$W139=1,3,IF(AND('２個別表'!$W139=2,AND(19&lt;='２個別表'!$AO139,'２個別表'!$AO139&lt;=23)),2,IF(AND('２個別表'!$W139=2,OR(AND(1&lt;='２個別表'!$AO139,'２個別表'!$AO139&lt;=18),AND(24&lt;='２個別表'!$AO139,'２個別表'!$AO139&lt;=25))),1,"判定不能")))</f>
        <v>判定不能</v>
      </c>
      <c r="AE139" s="228">
        <f t="shared" ca="1" si="37"/>
        <v>0</v>
      </c>
      <c r="AF139" s="204" t="str">
        <f t="shared" ca="1" si="54"/>
        <v/>
      </c>
      <c r="AG139" s="207" t="str">
        <f ca="1">IF(AND($AD139=1,$U139&gt;0,$V139=1),ROUNDDOWN($AC139*1/2-'２個別表'!$CF139*1/2,0),"")</f>
        <v/>
      </c>
      <c r="AH139" s="207" t="str">
        <f t="shared" ca="1" si="32"/>
        <v/>
      </c>
      <c r="AI139" s="230" t="str">
        <f ca="1">IF(AND($AD139=1,$Q139=1),IF($AB139&gt;0,'２個別表'!$BX139-'２個別表'!$BZ139-'２個別表'!$CF139-'２個別表'!$CC139-'２個別表'!$CD139-'２個別表'!$CE139,0),"")</f>
        <v/>
      </c>
      <c r="AJ139" s="222">
        <f t="shared" ca="1" si="38"/>
        <v>0</v>
      </c>
      <c r="AK139" s="218" t="str">
        <f ca="1">IF($AD139=1,IF('２個別表'!$AQ139=1,1,IF('２個別表'!AQ139="","",)),"")</f>
        <v/>
      </c>
      <c r="AL139" s="207" t="str">
        <f ca="1">IF($AJ139=1,IF($AK139=1,'２個別表'!BU139,""),"")</f>
        <v/>
      </c>
      <c r="AM139" s="204" t="str">
        <f t="shared" ca="1" si="39"/>
        <v/>
      </c>
      <c r="AN139" s="223" t="str">
        <f ca="1">IF($AJ139=1,IF($AK139=1,ROUNDDOWN('２個別表'!$BX139-'２個別表'!$BZ139-'２個別表'!$CC139-'２個別表'!$CD139-'２個別表'!$CE139-'２個別表'!$CF139,0),""),"")</f>
        <v/>
      </c>
      <c r="AO139" s="222">
        <f t="shared" ca="1" si="35"/>
        <v>0</v>
      </c>
      <c r="AP139" s="218">
        <f t="shared" ca="1" si="40"/>
        <v>0</v>
      </c>
      <c r="AQ139" s="218">
        <f t="shared" ca="1" si="41"/>
        <v>0</v>
      </c>
      <c r="AR139" s="213">
        <f ca="1">IF('２個別表'!$AC139=1,1,0)</f>
        <v>0</v>
      </c>
      <c r="AS139" s="204" t="str">
        <f t="shared" ca="1" si="42"/>
        <v/>
      </c>
      <c r="AT139" s="204" t="str">
        <f t="shared" ca="1" si="43"/>
        <v/>
      </c>
      <c r="AU139" s="230" t="str">
        <f ca="1">IF($AD139=1,IF($AQ139=1,ROUNDDOWN('２個別表'!$BX139-'２個別表'!$BZ139-'２個別表'!$CC139-'２個別表'!$CD139-'２個別表'!$CE139-'２個別表'!$CF139,0),""),"")</f>
        <v/>
      </c>
      <c r="AV139" s="391">
        <f t="shared" ca="1" si="44"/>
        <v>0</v>
      </c>
      <c r="AW139" s="401" t="str">
        <f t="shared" ca="1" si="45"/>
        <v>-</v>
      </c>
      <c r="AX139" s="228">
        <f ca="1">IF($AD139=2,IF('２個別表'!$BS139=1,1,0),0)</f>
        <v>0</v>
      </c>
      <c r="AY139" s="213" t="str">
        <f t="shared" ca="1" si="46"/>
        <v/>
      </c>
      <c r="AZ139" s="409" t="str">
        <f ca="1">IF(AND($AD139=2,$AX139=1),'２個別表'!$BX139-('２個別表'!$BZ139+'２個別表'!$CC139+'２個別表'!$CD139+'２個別表'!$CE139+'２個別表'!$CF139),"")</f>
        <v/>
      </c>
      <c r="BA139" s="228">
        <f ca="1">IF($AD139=2,IF('２個別表'!$BS139&lt;&gt;1,1,0),0)</f>
        <v>0</v>
      </c>
      <c r="BB139" s="404">
        <f t="shared" ca="1" si="47"/>
        <v>0</v>
      </c>
      <c r="BC139" s="207" t="str">
        <f ca="1">IF(AND($AD139=2,$BA139=1),'２個別表'!$BT139,"")</f>
        <v/>
      </c>
      <c r="BD139" s="207" t="str">
        <f t="shared" ca="1" si="48"/>
        <v/>
      </c>
      <c r="BE139" s="207" t="str">
        <f ca="1">IF(AND($AD139=2,$BA139=1),'２個別表'!$BW139-('２個別表'!$BZ139+'２個別表'!$CC139+'２個別表'!$CD139+'２個別表'!$CE139+'２個別表'!$CF139),"")</f>
        <v/>
      </c>
      <c r="BF139" s="207" t="str">
        <f ca="1">IF(AND($AD139=2,$BA139=1),'２個別表'!$CC139+'２個別表'!$CD139,"")</f>
        <v/>
      </c>
      <c r="BG139" s="406" t="str">
        <f ca="1">IF($BB139=1,IF(SUM('２個別表'!$BY139,'２個別表'!$CF139*0.5)&lt;='２個別表'!$BX139*0.5,"〇","×"),"")</f>
        <v/>
      </c>
      <c r="BH139" s="405">
        <f t="shared" ca="1" si="49"/>
        <v>0</v>
      </c>
      <c r="BI139" s="229" t="str">
        <f ca="1">IF($AD139=2,IF($AX139=1,IF('２個別表'!$AO139=23,"〇","×"),IF(OR('２個別表'!$AO139&lt;19,'２個別表'!$AO139&gt;23),"",IF($BH139&lt;='２個別表'!$BT139,"〇","×"))),"-")</f>
        <v>-</v>
      </c>
      <c r="BJ139" s="414" t="str">
        <f t="shared" ca="1" si="50"/>
        <v>-</v>
      </c>
      <c r="BK139" s="228">
        <f t="shared" ca="1" si="51"/>
        <v>0</v>
      </c>
      <c r="BL139" s="229" t="str">
        <f ca="1">IF($AD139=3,IF(1&lt;='２個別表'!$F139,IF('２個別表'!$W139=1,"〇","×"),""),"")</f>
        <v/>
      </c>
      <c r="BM139" s="209" t="str">
        <f ca="1">IF(AD139=3,IF(AND(OR('２個別表'!BF139="附帯施設",AND(1&lt;='２個別表'!AO139,'２個別表'!AO139&lt;=3)),'２個別表'!BM139&lt;&gt;"",'２個別表'!BN139&lt;&gt;""),1,IF(AND(OR('２個別表'!BF139="附帯施設",AND(1&lt;='２個別表'!AO139,'２個別表'!AO139&lt;=3)),OR('２個別表'!BM139="",'２個別表'!BN139="")),"×",0)),"")</f>
        <v/>
      </c>
      <c r="BN139" s="229" t="str">
        <f ca="1">IF($AD139=3,IF('２個別表'!$BX139&gt;=500000,"〇","×"),"")</f>
        <v/>
      </c>
      <c r="BO139" s="204" t="str">
        <f ca="1">IF(AD139=3,'２個別表'!BY139,"")</f>
        <v/>
      </c>
      <c r="BP139" s="204" t="str">
        <f ca="1">IF(AD139=3,IF(COUNTIF('２個別表'!$Z$11:'２個別表'!Z139,'２個別表'!Z139)=1,BO139,SUMIF('２個別表'!$Z$11:$Z$510,'２個別表'!Z139,$BO$11:$BO$239)),"")</f>
        <v/>
      </c>
      <c r="BQ139" s="213" t="str">
        <f t="shared" ca="1" si="33"/>
        <v/>
      </c>
      <c r="BR139" s="207" t="str">
        <f t="shared" ca="1" si="52"/>
        <v/>
      </c>
      <c r="BS139" s="483" t="str">
        <f ca="1">IF($AD139=3,'２個別表'!$BX139-('２個別表'!$BZ139+'２個別表'!$CC139+'２個別表'!$CD139+'２個別表'!$CE139+'２個別表'!$CF139),"")</f>
        <v/>
      </c>
      <c r="BT139" s="486">
        <f t="shared" ca="1" si="34"/>
        <v>0</v>
      </c>
      <c r="BU139" s="480" t="str">
        <f t="shared" ca="1" si="53"/>
        <v/>
      </c>
    </row>
    <row r="140" spans="1:73">
      <c r="A140" s="770" t="str">
        <f t="shared" ref="A140:A203" ca="1" si="55">C140&amp;D140&amp;E140&amp;F140</f>
        <v>石川県</v>
      </c>
      <c r="B140" s="773">
        <f ca="1">'２個別表'!Q140</f>
        <v>130</v>
      </c>
      <c r="C140" s="774" t="str">
        <f>'２個別表'!$R140</f>
        <v>石川県</v>
      </c>
      <c r="D140" s="774" t="str">
        <f ca="1">'２個別表'!$S140</f>
        <v/>
      </c>
      <c r="E140" s="774" t="str">
        <f ca="1">'２個別表'!$T140</f>
        <v/>
      </c>
      <c r="F140" s="719" t="str">
        <f ca="1">'２個別表'!$W140</f>
        <v/>
      </c>
      <c r="G140" s="719" t="str">
        <f ca="1">IF($F140=1,IF(SUMIF('（様式１号）１総括表'!$B$16:$B$25,A140,'（様式１号）１総括表'!$A$16:$A$25)&gt;0,"〇","✕"),"-")</f>
        <v>-</v>
      </c>
      <c r="H140" s="716" t="str">
        <f ca="1">IF('２個別表'!$Y140=1,IF('２個別表'!$AC140=1,"〇","×"),IF(AND(2&lt;='２個別表'!$AC140,'２個別表'!$AC140&lt;=5),"〇","×"))</f>
        <v>×</v>
      </c>
      <c r="I140" s="716" t="str">
        <f t="shared" ref="I140:I203" ca="1" si="56">IF(OR($G140="×",$H140="×"),"×","〇")</f>
        <v>×</v>
      </c>
      <c r="J140" s="207" t="str">
        <f ca="1">'２個別表'!$Z140</f>
        <v/>
      </c>
      <c r="K140" s="207">
        <f ca="1">'２個別表'!$AK140</f>
        <v>0</v>
      </c>
      <c r="L140" s="207" t="str">
        <f ca="1">IF('２個別表'!$AL140=1,1,"")</f>
        <v/>
      </c>
      <c r="M140" s="207" t="str">
        <f ca="1">IF('２個別表'!$AL140="","",IF('２個別表'!$AL140=1,IF(OR('２個別表'!$AM140=1,'２個別表'!$AN140=1),"〇","×")))</f>
        <v/>
      </c>
      <c r="N140" s="204" t="str">
        <f ca="1">'２個別表'!AT140</f>
        <v/>
      </c>
      <c r="O140" s="220" t="str">
        <f ca="1">IF(1&lt;='２個別表'!$F140,IF(AND(1&lt;='２個別表'!$AO140,'２個別表'!$AO140&lt;=3),1,0),"")</f>
        <v/>
      </c>
      <c r="P140" s="229">
        <f ca="1">IF($O140=1,IF(AND('２個別表'!$BF140&lt;&gt;"",AND('２個別表'!$BI140&lt;&gt;1,'２個別表'!$BJ140)),0,1),0)</f>
        <v>0</v>
      </c>
      <c r="Q140" s="220">
        <f ca="1">IF('２個別表'!$BF140&lt;&gt;"",1,0)</f>
        <v>0</v>
      </c>
      <c r="R140" s="220" t="str">
        <f ca="1">IF($Q140=1,IF('２個別表'!$BI140=1,1,0),"")</f>
        <v/>
      </c>
      <c r="S140" s="220" t="str">
        <f ca="1">IF($R140=1,IF('２個別表'!$BJ140&lt;&gt;"","〇","×"),"")</f>
        <v/>
      </c>
      <c r="T140" s="220" t="str">
        <f t="shared" ca="1" si="36"/>
        <v/>
      </c>
      <c r="U140" s="381">
        <f ca="1">IF('２個別表'!$BH140&gt;0,'２個別表'!$BH140,0)</f>
        <v>0</v>
      </c>
      <c r="V140" s="220">
        <f ca="1">IF('２個別表'!$BJ140&lt;&gt;"",1,0)</f>
        <v>0</v>
      </c>
      <c r="W140" s="206">
        <f ca="1">IF(AND($Q140=1,$V140=1),'２個別表'!$CF140,0)</f>
        <v>0</v>
      </c>
      <c r="X140" s="219">
        <f t="shared" ref="X140:X203" ca="1" si="57">IFERROR(IF($U140&gt;0,$AC140*$U140*4/10,0),0)</f>
        <v>0</v>
      </c>
      <c r="Y140" s="220" t="str">
        <f ca="1">IF(1&lt;='２個別表'!$F140,'２個別表'!$BV140,"")</f>
        <v/>
      </c>
      <c r="Z140" s="220">
        <f ca="1">IF(1&lt;='２個別表'!$F140,'２個別表'!$CG140,0)</f>
        <v>0</v>
      </c>
      <c r="AA140" s="220">
        <f ca="1">IF(OR(0&lt;'２個別表'!$BZ140,0&lt;SUM('２個別表'!$CC140:$CD140)),1,0)</f>
        <v>1</v>
      </c>
      <c r="AB140" s="207">
        <f ca="1">IF(1&lt;='２個別表'!$F140,'２個別表'!$BX140,0)</f>
        <v>0</v>
      </c>
      <c r="AC140" s="207" t="str">
        <f ca="1">IF('２個別表'!$BX140&gt;0,IF(AND('２個別表'!$BV140=1,'２個別表'!$CG140="控除不可"),'２個別表'!$BX140,IF(AND('２個別表'!$BV140=1,'２個別表'!$CG140="80%控除対象"),ROUNDUP('２個別表'!$BX140*102/110,0),IF(AND('２個別表'!$BV140=1,'２個別表'!$CG140="全額控除"),ROUNDUP('２個別表'!$BX140*100/110,0),IF(OR('２個別表'!$BV140=2,'２個別表'!$BV140=3),'２個別表'!$BX140,'２個別表'!$BX140)))),"")</f>
        <v/>
      </c>
      <c r="AD140" s="221" t="str">
        <f ca="1">IF('２個別表'!$W140=1,3,IF(AND('２個別表'!$W140=2,AND(19&lt;='２個別表'!$AO140,'２個別表'!$AO140&lt;=23)),2,IF(AND('２個別表'!$W140=2,OR(AND(1&lt;='２個別表'!$AO140,'２個別表'!$AO140&lt;=18),AND(24&lt;='２個別表'!$AO140,'２個別表'!$AO140&lt;=25))),1,"判定不能")))</f>
        <v>判定不能</v>
      </c>
      <c r="AE140" s="228">
        <f t="shared" ca="1" si="37"/>
        <v>0</v>
      </c>
      <c r="AF140" s="204" t="str">
        <f t="shared" ca="1" si="54"/>
        <v/>
      </c>
      <c r="AG140" s="207" t="str">
        <f ca="1">IF(AND($AD140=1,$U140&gt;0,$V140=1),ROUNDDOWN($AC140*1/2-'２個別表'!$CF140*1/2,0),"")</f>
        <v/>
      </c>
      <c r="AH140" s="207" t="str">
        <f t="shared" ca="1" si="32"/>
        <v/>
      </c>
      <c r="AI140" s="230" t="str">
        <f ca="1">IF(AND($AD140=1,$Q140=1),IF($AB140&gt;0,'２個別表'!$BX140-'２個別表'!$BZ140-'２個別表'!$CF140-'２個別表'!$CC140-'２個別表'!$CD140-'２個別表'!$CE140,0),"")</f>
        <v/>
      </c>
      <c r="AJ140" s="222">
        <f t="shared" ca="1" si="38"/>
        <v>0</v>
      </c>
      <c r="AK140" s="218" t="str">
        <f ca="1">IF($AD140=1,IF('２個別表'!$AQ140=1,1,IF('２個別表'!AQ140="","",)),"")</f>
        <v/>
      </c>
      <c r="AL140" s="207" t="str">
        <f ca="1">IF($AJ140=1,IF($AK140=1,'２個別表'!BU140,""),"")</f>
        <v/>
      </c>
      <c r="AM140" s="204" t="str">
        <f t="shared" ca="1" si="39"/>
        <v/>
      </c>
      <c r="AN140" s="223" t="str">
        <f ca="1">IF($AJ140=1,IF($AK140=1,ROUNDDOWN('２個別表'!$BX140-'２個別表'!$BZ140-'２個別表'!$CC140-'２個別表'!$CD140-'２個別表'!$CE140-'２個別表'!$CF140,0),""),"")</f>
        <v/>
      </c>
      <c r="AO140" s="222">
        <f t="shared" ca="1" si="35"/>
        <v>0</v>
      </c>
      <c r="AP140" s="218">
        <f t="shared" ca="1" si="40"/>
        <v>0</v>
      </c>
      <c r="AQ140" s="218">
        <f t="shared" ca="1" si="41"/>
        <v>0</v>
      </c>
      <c r="AR140" s="213">
        <f ca="1">IF('２個別表'!$AC140=1,1,0)</f>
        <v>0</v>
      </c>
      <c r="AS140" s="204" t="str">
        <f t="shared" ca="1" si="42"/>
        <v/>
      </c>
      <c r="AT140" s="204" t="str">
        <f t="shared" ca="1" si="43"/>
        <v/>
      </c>
      <c r="AU140" s="230" t="str">
        <f ca="1">IF($AD140=1,IF($AQ140=1,ROUNDDOWN('２個別表'!$BX140-'２個別表'!$BZ140-'２個別表'!$CC140-'２個別表'!$CD140-'２個別表'!$CE140-'２個別表'!$CF140,0),""),"")</f>
        <v/>
      </c>
      <c r="AV140" s="391">
        <f t="shared" ca="1" si="44"/>
        <v>0</v>
      </c>
      <c r="AW140" s="401" t="str">
        <f t="shared" ca="1" si="45"/>
        <v>-</v>
      </c>
      <c r="AX140" s="228">
        <f ca="1">IF($AD140=2,IF('２個別表'!$BS140=1,1,0),0)</f>
        <v>0</v>
      </c>
      <c r="AY140" s="213" t="str">
        <f t="shared" ca="1" si="46"/>
        <v/>
      </c>
      <c r="AZ140" s="409" t="str">
        <f ca="1">IF(AND($AD140=2,$AX140=1),'２個別表'!$BX140-('２個別表'!$BZ140+'２個別表'!$CC140+'２個別表'!$CD140+'２個別表'!$CE140+'２個別表'!$CF140),"")</f>
        <v/>
      </c>
      <c r="BA140" s="228">
        <f ca="1">IF($AD140=2,IF('２個別表'!$BS140&lt;&gt;1,1,0),0)</f>
        <v>0</v>
      </c>
      <c r="BB140" s="404">
        <f t="shared" ca="1" si="47"/>
        <v>0</v>
      </c>
      <c r="BC140" s="207" t="str">
        <f ca="1">IF(AND($AD140=2,$BA140=1),'２個別表'!$BT140,"")</f>
        <v/>
      </c>
      <c r="BD140" s="207" t="str">
        <f t="shared" ca="1" si="48"/>
        <v/>
      </c>
      <c r="BE140" s="207" t="str">
        <f ca="1">IF(AND($AD140=2,$BA140=1),'２個別表'!$BW140-('２個別表'!$BZ140+'２個別表'!$CC140+'２個別表'!$CD140+'２個別表'!$CE140+'２個別表'!$CF140),"")</f>
        <v/>
      </c>
      <c r="BF140" s="207" t="str">
        <f ca="1">IF(AND($AD140=2,$BA140=1),'２個別表'!$CC140+'２個別表'!$CD140,"")</f>
        <v/>
      </c>
      <c r="BG140" s="406" t="str">
        <f ca="1">IF($BB140=1,IF(SUM('２個別表'!$BY140,'２個別表'!$CF140*0.5)&lt;='２個別表'!$BX140*0.5,"〇","×"),"")</f>
        <v/>
      </c>
      <c r="BH140" s="405">
        <f t="shared" ca="1" si="49"/>
        <v>0</v>
      </c>
      <c r="BI140" s="229" t="str">
        <f ca="1">IF($AD140=2,IF($AX140=1,IF('２個別表'!$AO140=23,"〇","×"),IF(OR('２個別表'!$AO140&lt;19,'２個別表'!$AO140&gt;23),"",IF($BH140&lt;='２個別表'!$BT140,"〇","×"))),"-")</f>
        <v>-</v>
      </c>
      <c r="BJ140" s="414" t="str">
        <f t="shared" ca="1" si="50"/>
        <v>-</v>
      </c>
      <c r="BK140" s="228">
        <f t="shared" ca="1" si="51"/>
        <v>0</v>
      </c>
      <c r="BL140" s="229" t="str">
        <f ca="1">IF($AD140=3,IF(1&lt;='２個別表'!$F140,IF('２個別表'!$W140=1,"〇","×"),""),"")</f>
        <v/>
      </c>
      <c r="BM140" s="209" t="str">
        <f ca="1">IF(AD140=3,IF(AND(OR('２個別表'!BF140="附帯施設",AND(1&lt;='２個別表'!AO140,'２個別表'!AO140&lt;=3)),'２個別表'!BM140&lt;&gt;"",'２個別表'!BN140&lt;&gt;""),1,IF(AND(OR('２個別表'!BF140="附帯施設",AND(1&lt;='２個別表'!AO140,'２個別表'!AO140&lt;=3)),OR('２個別表'!BM140="",'２個別表'!BN140="")),"×",0)),"")</f>
        <v/>
      </c>
      <c r="BN140" s="229" t="str">
        <f ca="1">IF($AD140=3,IF('２個別表'!$BX140&gt;=500000,"〇","×"),"")</f>
        <v/>
      </c>
      <c r="BO140" s="204" t="str">
        <f ca="1">IF(AD140=3,'２個別表'!BY140,"")</f>
        <v/>
      </c>
      <c r="BP140" s="204" t="str">
        <f ca="1">IF(AD140=3,IF(COUNTIF('２個別表'!$Z$11:'２個別表'!Z140,'２個別表'!Z140)=1,BO140,SUMIF('２個別表'!$Z$11:$Z$510,'２個別表'!Z140,$BO$11:$BO$239)),"")</f>
        <v/>
      </c>
      <c r="BQ140" s="213" t="str">
        <f t="shared" ca="1" si="33"/>
        <v/>
      </c>
      <c r="BR140" s="207" t="str">
        <f t="shared" ca="1" si="52"/>
        <v/>
      </c>
      <c r="BS140" s="483" t="str">
        <f ca="1">IF($AD140=3,'２個別表'!$BX140-('２個別表'!$BZ140+'２個別表'!$CC140+'２個別表'!$CD140+'２個別表'!$CE140+'２個別表'!$CF140),"")</f>
        <v/>
      </c>
      <c r="BT140" s="486">
        <f t="shared" ca="1" si="34"/>
        <v>0</v>
      </c>
      <c r="BU140" s="480" t="str">
        <f t="shared" ca="1" si="53"/>
        <v/>
      </c>
    </row>
    <row r="141" spans="1:73">
      <c r="A141" s="770" t="str">
        <f t="shared" ca="1" si="55"/>
        <v>石川県</v>
      </c>
      <c r="B141" s="773">
        <f ca="1">'２個別表'!Q141</f>
        <v>131</v>
      </c>
      <c r="C141" s="774" t="str">
        <f>'２個別表'!$R141</f>
        <v>石川県</v>
      </c>
      <c r="D141" s="774" t="str">
        <f ca="1">'２個別表'!$S141</f>
        <v/>
      </c>
      <c r="E141" s="774" t="str">
        <f ca="1">'２個別表'!$T141</f>
        <v/>
      </c>
      <c r="F141" s="719" t="str">
        <f ca="1">'２個別表'!$W141</f>
        <v/>
      </c>
      <c r="G141" s="719" t="str">
        <f ca="1">IF($F141=1,IF(SUMIF('（様式１号）１総括表'!$B$16:$B$25,A141,'（様式１号）１総括表'!$A$16:$A$25)&gt;0,"〇","✕"),"-")</f>
        <v>-</v>
      </c>
      <c r="H141" s="716" t="str">
        <f ca="1">IF('２個別表'!$Y141=1,IF('２個別表'!$AC141=1,"〇","×"),IF(AND(2&lt;='２個別表'!$AC141,'２個別表'!$AC141&lt;=5),"〇","×"))</f>
        <v>×</v>
      </c>
      <c r="I141" s="716" t="str">
        <f t="shared" ca="1" si="56"/>
        <v>×</v>
      </c>
      <c r="J141" s="207" t="str">
        <f ca="1">'２個別表'!$Z141</f>
        <v/>
      </c>
      <c r="K141" s="207">
        <f ca="1">'２個別表'!$AK141</f>
        <v>0</v>
      </c>
      <c r="L141" s="207" t="str">
        <f ca="1">IF('２個別表'!$AL141=1,1,"")</f>
        <v/>
      </c>
      <c r="M141" s="207" t="str">
        <f ca="1">IF('２個別表'!$AL141="","",IF('２個別表'!$AL141=1,IF(OR('２個別表'!$AM141=1,'２個別表'!$AN141=1),"〇","×")))</f>
        <v/>
      </c>
      <c r="N141" s="204" t="str">
        <f ca="1">'２個別表'!AT141</f>
        <v/>
      </c>
      <c r="O141" s="220" t="str">
        <f ca="1">IF(1&lt;='２個別表'!$F141,IF(AND(1&lt;='２個別表'!$AO141,'２個別表'!$AO141&lt;=3),1,0),"")</f>
        <v/>
      </c>
      <c r="P141" s="229">
        <f ca="1">IF($O141=1,IF(AND('２個別表'!$BF141&lt;&gt;"",AND('２個別表'!$BI141&lt;&gt;1,'２個別表'!$BJ141)),0,1),0)</f>
        <v>0</v>
      </c>
      <c r="Q141" s="220">
        <f ca="1">IF('２個別表'!$BF141&lt;&gt;"",1,0)</f>
        <v>0</v>
      </c>
      <c r="R141" s="220" t="str">
        <f ca="1">IF($Q141=1,IF('２個別表'!$BI141=1,1,0),"")</f>
        <v/>
      </c>
      <c r="S141" s="220" t="str">
        <f ca="1">IF($R141=1,IF('２個別表'!$BJ141&lt;&gt;"","〇","×"),"")</f>
        <v/>
      </c>
      <c r="T141" s="220" t="str">
        <f t="shared" ca="1" si="36"/>
        <v/>
      </c>
      <c r="U141" s="381">
        <f ca="1">IF('２個別表'!$BH141&gt;0,'２個別表'!$BH141,0)</f>
        <v>0</v>
      </c>
      <c r="V141" s="220">
        <f ca="1">IF('２個別表'!$BJ141&lt;&gt;"",1,0)</f>
        <v>0</v>
      </c>
      <c r="W141" s="206">
        <f ca="1">IF(AND($Q141=1,$V141=1),'２個別表'!$CF141,0)</f>
        <v>0</v>
      </c>
      <c r="X141" s="219">
        <f t="shared" ca="1" si="57"/>
        <v>0</v>
      </c>
      <c r="Y141" s="220" t="str">
        <f ca="1">IF(1&lt;='２個別表'!$F141,'２個別表'!$BV141,"")</f>
        <v/>
      </c>
      <c r="Z141" s="220">
        <f ca="1">IF(1&lt;='２個別表'!$F141,'２個別表'!$CG141,0)</f>
        <v>0</v>
      </c>
      <c r="AA141" s="220">
        <f ca="1">IF(OR(0&lt;'２個別表'!$BZ141,0&lt;SUM('２個別表'!$CC141:$CD141)),1,0)</f>
        <v>1</v>
      </c>
      <c r="AB141" s="207">
        <f ca="1">IF(1&lt;='２個別表'!$F141,'２個別表'!$BX141,0)</f>
        <v>0</v>
      </c>
      <c r="AC141" s="207" t="str">
        <f ca="1">IF('２個別表'!$BX141&gt;0,IF(AND('２個別表'!$BV141=1,'２個別表'!$CG141="控除不可"),'２個別表'!$BX141,IF(AND('２個別表'!$BV141=1,'２個別表'!$CG141="80%控除対象"),ROUNDUP('２個別表'!$BX141*102/110,0),IF(AND('２個別表'!$BV141=1,'２個別表'!$CG141="全額控除"),ROUNDUP('２個別表'!$BX141*100/110,0),IF(OR('２個別表'!$BV141=2,'２個別表'!$BV141=3),'２個別表'!$BX141,'２個別表'!$BX141)))),"")</f>
        <v/>
      </c>
      <c r="AD141" s="221" t="str">
        <f ca="1">IF('２個別表'!$W141=1,3,IF(AND('２個別表'!$W141=2,AND(19&lt;='２個別表'!$AO141,'２個別表'!$AO141&lt;=23)),2,IF(AND('２個別表'!$W141=2,OR(AND(1&lt;='２個別表'!$AO141,'２個別表'!$AO141&lt;=18),AND(24&lt;='２個別表'!$AO141,'２個別表'!$AO141&lt;=25))),1,"判定不能")))</f>
        <v>判定不能</v>
      </c>
      <c r="AE141" s="228">
        <f t="shared" ca="1" si="37"/>
        <v>0</v>
      </c>
      <c r="AF141" s="204" t="str">
        <f t="shared" ca="1" si="54"/>
        <v/>
      </c>
      <c r="AG141" s="207" t="str">
        <f ca="1">IF(AND($AD141=1,$U141&gt;0,$V141=1),ROUNDDOWN($AC141*1/2-'２個別表'!$CF141*1/2,0),"")</f>
        <v/>
      </c>
      <c r="AH141" s="207" t="str">
        <f t="shared" ref="AH141:AH204" ca="1" si="58">IF(AND($AD141=1,$U141&gt;0,$V141=0),ROUNDDOWN(AC141*1/2-$AC141*$U141*4/10,0),"")</f>
        <v/>
      </c>
      <c r="AI141" s="230" t="str">
        <f ca="1">IF(AND($AD141=1,$Q141=1),IF($AB141&gt;0,'２個別表'!$BX141-'２個別表'!$BZ141-'２個別表'!$CF141-'２個別表'!$CC141-'２個別表'!$CD141-'２個別表'!$CE141,0),"")</f>
        <v/>
      </c>
      <c r="AJ141" s="222">
        <f t="shared" ca="1" si="38"/>
        <v>0</v>
      </c>
      <c r="AK141" s="218" t="str">
        <f ca="1">IF($AD141=1,IF('２個別表'!$AQ141=1,1,IF('２個別表'!AQ141="","",)),"")</f>
        <v/>
      </c>
      <c r="AL141" s="207" t="str">
        <f ca="1">IF($AJ141=1,IF($AK141=1,'２個別表'!BU141,""),"")</f>
        <v/>
      </c>
      <c r="AM141" s="204" t="str">
        <f t="shared" ca="1" si="39"/>
        <v/>
      </c>
      <c r="AN141" s="223" t="str">
        <f ca="1">IF($AJ141=1,IF($AK141=1,ROUNDDOWN('２個別表'!$BX141-'２個別表'!$BZ141-'２個別表'!$CC141-'２個別表'!$CD141-'２個別表'!$CE141-'２個別表'!$CF141,0),""),"")</f>
        <v/>
      </c>
      <c r="AO141" s="222">
        <f t="shared" ca="1" si="35"/>
        <v>0</v>
      </c>
      <c r="AP141" s="218">
        <f t="shared" ca="1" si="40"/>
        <v>0</v>
      </c>
      <c r="AQ141" s="218">
        <f t="shared" ca="1" si="41"/>
        <v>0</v>
      </c>
      <c r="AR141" s="213">
        <f ca="1">IF('２個別表'!$AC141=1,1,0)</f>
        <v>0</v>
      </c>
      <c r="AS141" s="204" t="str">
        <f t="shared" ca="1" si="42"/>
        <v/>
      </c>
      <c r="AT141" s="204" t="str">
        <f t="shared" ca="1" si="43"/>
        <v/>
      </c>
      <c r="AU141" s="230" t="str">
        <f ca="1">IF($AD141=1,IF($AQ141=1,ROUNDDOWN('２個別表'!$BX141-'２個別表'!$BZ141-'２個別表'!$CC141-'２個別表'!$CD141-'２個別表'!$CE141-'２個別表'!$CF141,0),""),"")</f>
        <v/>
      </c>
      <c r="AV141" s="391">
        <f t="shared" ca="1" si="44"/>
        <v>0</v>
      </c>
      <c r="AW141" s="401" t="str">
        <f t="shared" ca="1" si="45"/>
        <v>-</v>
      </c>
      <c r="AX141" s="228">
        <f ca="1">IF($AD141=2,IF('２個別表'!$BS141=1,1,0),0)</f>
        <v>0</v>
      </c>
      <c r="AY141" s="213" t="str">
        <f t="shared" ca="1" si="46"/>
        <v/>
      </c>
      <c r="AZ141" s="409" t="str">
        <f ca="1">IF(AND($AD141=2,$AX141=1),'２個別表'!$BX141-('２個別表'!$BZ141+'２個別表'!$CC141+'２個別表'!$CD141+'２個別表'!$CE141+'２個別表'!$CF141),"")</f>
        <v/>
      </c>
      <c r="BA141" s="228">
        <f ca="1">IF($AD141=2,IF('２個別表'!$BS141&lt;&gt;1,1,0),0)</f>
        <v>0</v>
      </c>
      <c r="BB141" s="404">
        <f t="shared" ca="1" si="47"/>
        <v>0</v>
      </c>
      <c r="BC141" s="207" t="str">
        <f ca="1">IF(AND($AD141=2,$BA141=1),'２個別表'!$BT141,"")</f>
        <v/>
      </c>
      <c r="BD141" s="207" t="str">
        <f t="shared" ca="1" si="48"/>
        <v/>
      </c>
      <c r="BE141" s="207" t="str">
        <f ca="1">IF(AND($AD141=2,$BA141=1),'２個別表'!$BW141-('２個別表'!$BZ141+'２個別表'!$CC141+'２個別表'!$CD141+'２個別表'!$CE141+'２個別表'!$CF141),"")</f>
        <v/>
      </c>
      <c r="BF141" s="207" t="str">
        <f ca="1">IF(AND($AD141=2,$BA141=1),'２個別表'!$CC141+'２個別表'!$CD141,"")</f>
        <v/>
      </c>
      <c r="BG141" s="406" t="str">
        <f ca="1">IF($BB141=1,IF(SUM('２個別表'!$BY141,'２個別表'!$CF141*0.5)&lt;='２個別表'!$BX141*0.5,"〇","×"),"")</f>
        <v/>
      </c>
      <c r="BH141" s="405">
        <f t="shared" ca="1" si="49"/>
        <v>0</v>
      </c>
      <c r="BI141" s="229" t="str">
        <f ca="1">IF($AD141=2,IF($AX141=1,IF('２個別表'!$AO141=23,"〇","×"),IF(OR('２個別表'!$AO141&lt;19,'２個別表'!$AO141&gt;23),"",IF($BH141&lt;='２個別表'!$BT141,"〇","×"))),"-")</f>
        <v>-</v>
      </c>
      <c r="BJ141" s="414" t="str">
        <f t="shared" ca="1" si="50"/>
        <v>-</v>
      </c>
      <c r="BK141" s="228">
        <f t="shared" ca="1" si="51"/>
        <v>0</v>
      </c>
      <c r="BL141" s="229" t="str">
        <f ca="1">IF($AD141=3,IF(1&lt;='２個別表'!$F141,IF('２個別表'!$W141=1,"〇","×"),""),"")</f>
        <v/>
      </c>
      <c r="BM141" s="209" t="str">
        <f ca="1">IF(AD141=3,IF(AND(OR('２個別表'!BF141="附帯施設",AND(1&lt;='２個別表'!AO141,'２個別表'!AO141&lt;=3)),'２個別表'!BM141&lt;&gt;"",'２個別表'!BN141&lt;&gt;""),1,IF(AND(OR('２個別表'!BF141="附帯施設",AND(1&lt;='２個別表'!AO141,'２個別表'!AO141&lt;=3)),OR('２個別表'!BM141="",'２個別表'!BN141="")),"×",0)),"")</f>
        <v/>
      </c>
      <c r="BN141" s="229" t="str">
        <f ca="1">IF($AD141=3,IF('２個別表'!$BX141&gt;=500000,"〇","×"),"")</f>
        <v/>
      </c>
      <c r="BO141" s="204" t="str">
        <f ca="1">IF(AD141=3,'２個別表'!BY141,"")</f>
        <v/>
      </c>
      <c r="BP141" s="204" t="str">
        <f ca="1">IF(AD141=3,IF(COUNTIF('２個別表'!$Z$11:'２個別表'!Z141,'２個別表'!Z141)=1,BO141,SUMIF('２個別表'!$Z$11:$Z$510,'２個別表'!Z141,$BO$11:$BO$239)),"")</f>
        <v/>
      </c>
      <c r="BQ141" s="213" t="str">
        <f t="shared" ref="BQ141:BQ204" ca="1" si="59">IF(AD141=3,IF(OR(BO141&lt;&gt;0,BP141&lt;&gt;0),IF(BP141&lt;=3000000,"〇","×"),0),"")</f>
        <v/>
      </c>
      <c r="BR141" s="207" t="str">
        <f t="shared" ca="1" si="52"/>
        <v/>
      </c>
      <c r="BS141" s="483" t="str">
        <f ca="1">IF($AD141=3,'２個別表'!$BX141-('２個別表'!$BZ141+'２個別表'!$CC141+'２個別表'!$CD141+'２個別表'!$CE141+'２個別表'!$CF141),"")</f>
        <v/>
      </c>
      <c r="BT141" s="486">
        <f t="shared" ref="BT141:BT204" ca="1" si="60">IF(AD141=3,MIN(BR141,BS141),0)</f>
        <v>0</v>
      </c>
      <c r="BU141" s="480" t="str">
        <f t="shared" ca="1" si="53"/>
        <v/>
      </c>
    </row>
    <row r="142" spans="1:73">
      <c r="A142" s="770" t="str">
        <f t="shared" ca="1" si="55"/>
        <v>石川県</v>
      </c>
      <c r="B142" s="773">
        <f ca="1">'２個別表'!Q142</f>
        <v>132</v>
      </c>
      <c r="C142" s="774" t="str">
        <f>'２個別表'!$R142</f>
        <v>石川県</v>
      </c>
      <c r="D142" s="774" t="str">
        <f ca="1">'２個別表'!$S142</f>
        <v/>
      </c>
      <c r="E142" s="774" t="str">
        <f ca="1">'２個別表'!$T142</f>
        <v/>
      </c>
      <c r="F142" s="719" t="str">
        <f ca="1">'２個別表'!$W142</f>
        <v/>
      </c>
      <c r="G142" s="719" t="str">
        <f ca="1">IF($F142=1,IF(SUMIF('（様式１号）１総括表'!$B$16:$B$25,A142,'（様式１号）１総括表'!$A$16:$A$25)&gt;0,"〇","✕"),"-")</f>
        <v>-</v>
      </c>
      <c r="H142" s="716" t="str">
        <f ca="1">IF('２個別表'!$Y142=1,IF('２個別表'!$AC142=1,"〇","×"),IF(AND(2&lt;='２個別表'!$AC142,'２個別表'!$AC142&lt;=5),"〇","×"))</f>
        <v>×</v>
      </c>
      <c r="I142" s="716" t="str">
        <f t="shared" ca="1" si="56"/>
        <v>×</v>
      </c>
      <c r="J142" s="207" t="str">
        <f ca="1">'２個別表'!$Z142</f>
        <v/>
      </c>
      <c r="K142" s="207">
        <f ca="1">'２個別表'!$AK142</f>
        <v>0</v>
      </c>
      <c r="L142" s="207" t="str">
        <f ca="1">IF('２個別表'!$AL142=1,1,"")</f>
        <v/>
      </c>
      <c r="M142" s="207" t="str">
        <f ca="1">IF('２個別表'!$AL142="","",IF('２個別表'!$AL142=1,IF(OR('２個別表'!$AM142=1,'２個別表'!$AN142=1),"〇","×")))</f>
        <v/>
      </c>
      <c r="N142" s="204" t="str">
        <f ca="1">'２個別表'!AT142</f>
        <v/>
      </c>
      <c r="O142" s="220" t="str">
        <f ca="1">IF(1&lt;='２個別表'!$F142,IF(AND(1&lt;='２個別表'!$AO142,'２個別表'!$AO142&lt;=3),1,0),"")</f>
        <v/>
      </c>
      <c r="P142" s="229">
        <f ca="1">IF($O142=1,IF(AND('２個別表'!$BF142&lt;&gt;"",AND('２個別表'!$BI142&lt;&gt;1,'２個別表'!$BJ142)),0,1),0)</f>
        <v>0</v>
      </c>
      <c r="Q142" s="220">
        <f ca="1">IF('２個別表'!$BF142&lt;&gt;"",1,0)</f>
        <v>0</v>
      </c>
      <c r="R142" s="220" t="str">
        <f ca="1">IF($Q142=1,IF('２個別表'!$BI142=1,1,0),"")</f>
        <v/>
      </c>
      <c r="S142" s="220" t="str">
        <f ca="1">IF($R142=1,IF('２個別表'!$BJ142&lt;&gt;"","〇","×"),"")</f>
        <v/>
      </c>
      <c r="T142" s="220" t="str">
        <f t="shared" ca="1" si="36"/>
        <v/>
      </c>
      <c r="U142" s="381">
        <f ca="1">IF('２個別表'!$BH142&gt;0,'２個別表'!$BH142,0)</f>
        <v>0</v>
      </c>
      <c r="V142" s="220">
        <f ca="1">IF('２個別表'!$BJ142&lt;&gt;"",1,0)</f>
        <v>0</v>
      </c>
      <c r="W142" s="206">
        <f ca="1">IF(AND($Q142=1,$V142=1),'２個別表'!$CF142,0)</f>
        <v>0</v>
      </c>
      <c r="X142" s="219">
        <f t="shared" ca="1" si="57"/>
        <v>0</v>
      </c>
      <c r="Y142" s="220" t="str">
        <f ca="1">IF(1&lt;='２個別表'!$F142,'２個別表'!$BV142,"")</f>
        <v/>
      </c>
      <c r="Z142" s="220">
        <f ca="1">IF(1&lt;='２個別表'!$F142,'２個別表'!$CG142,0)</f>
        <v>0</v>
      </c>
      <c r="AA142" s="220">
        <f ca="1">IF(OR(0&lt;'２個別表'!$BZ142,0&lt;SUM('２個別表'!$CC142:$CD142)),1,0)</f>
        <v>1</v>
      </c>
      <c r="AB142" s="207">
        <f ca="1">IF(1&lt;='２個別表'!$F142,'２個別表'!$BX142,0)</f>
        <v>0</v>
      </c>
      <c r="AC142" s="207" t="str">
        <f ca="1">IF('２個別表'!$BX142&gt;0,IF(AND('２個別表'!$BV142=1,'２個別表'!$CG142="控除不可"),'２個別表'!$BX142,IF(AND('２個別表'!$BV142=1,'２個別表'!$CG142="80%控除対象"),ROUNDUP('２個別表'!$BX142*102/110,0),IF(AND('２個別表'!$BV142=1,'２個別表'!$CG142="全額控除"),ROUNDUP('２個別表'!$BX142*100/110,0),IF(OR('２個別表'!$BV142=2,'２個別表'!$BV142=3),'２個別表'!$BX142,'２個別表'!$BX142)))),"")</f>
        <v/>
      </c>
      <c r="AD142" s="221" t="str">
        <f ca="1">IF('２個別表'!$W142=1,3,IF(AND('２個別表'!$W142=2,AND(19&lt;='２個別表'!$AO142,'２個別表'!$AO142&lt;=23)),2,IF(AND('２個別表'!$W142=2,OR(AND(1&lt;='２個別表'!$AO142,'２個別表'!$AO142&lt;=18),AND(24&lt;='２個別表'!$AO142,'２個別表'!$AO142&lt;=25))),1,"判定不能")))</f>
        <v>判定不能</v>
      </c>
      <c r="AE142" s="228">
        <f t="shared" ca="1" si="37"/>
        <v>0</v>
      </c>
      <c r="AF142" s="204" t="str">
        <f t="shared" ca="1" si="54"/>
        <v/>
      </c>
      <c r="AG142" s="207" t="str">
        <f ca="1">IF(AND($AD142=1,$U142&gt;0,$V142=1),ROUNDDOWN($AC142*1/2-'２個別表'!$CF142*1/2,0),"")</f>
        <v/>
      </c>
      <c r="AH142" s="207" t="str">
        <f t="shared" ca="1" si="58"/>
        <v/>
      </c>
      <c r="AI142" s="230" t="str">
        <f ca="1">IF(AND($AD142=1,$Q142=1),IF($AB142&gt;0,'２個別表'!$BX142-'２個別表'!$BZ142-'２個別表'!$CF142-'２個別表'!$CC142-'２個別表'!$CD142-'２個別表'!$CE142,0),"")</f>
        <v/>
      </c>
      <c r="AJ142" s="222">
        <f t="shared" ca="1" si="38"/>
        <v>0</v>
      </c>
      <c r="AK142" s="218" t="str">
        <f ca="1">IF($AD142=1,IF('２個別表'!$AQ142=1,1,IF('２個別表'!AQ142="","",)),"")</f>
        <v/>
      </c>
      <c r="AL142" s="207" t="str">
        <f ca="1">IF($AJ142=1,IF($AK142=1,'２個別表'!BU142,""),"")</f>
        <v/>
      </c>
      <c r="AM142" s="204" t="str">
        <f t="shared" ca="1" si="39"/>
        <v/>
      </c>
      <c r="AN142" s="223" t="str">
        <f ca="1">IF($AJ142=1,IF($AK142=1,ROUNDDOWN('２個別表'!$BX142-'２個別表'!$BZ142-'２個別表'!$CC142-'２個別表'!$CD142-'２個別表'!$CE142-'２個別表'!$CF142,0),""),"")</f>
        <v/>
      </c>
      <c r="AO142" s="222">
        <f t="shared" ca="1" si="35"/>
        <v>0</v>
      </c>
      <c r="AP142" s="218">
        <f t="shared" ca="1" si="40"/>
        <v>0</v>
      </c>
      <c r="AQ142" s="218">
        <f t="shared" ca="1" si="41"/>
        <v>0</v>
      </c>
      <c r="AR142" s="213">
        <f ca="1">IF('２個別表'!$AC142=1,1,0)</f>
        <v>0</v>
      </c>
      <c r="AS142" s="204" t="str">
        <f t="shared" ca="1" si="42"/>
        <v/>
      </c>
      <c r="AT142" s="204" t="str">
        <f t="shared" ca="1" si="43"/>
        <v/>
      </c>
      <c r="AU142" s="230" t="str">
        <f ca="1">IF($AD142=1,IF($AQ142=1,ROUNDDOWN('２個別表'!$BX142-'２個別表'!$BZ142-'２個別表'!$CC142-'２個別表'!$CD142-'２個別表'!$CE142-'２個別表'!$CF142,0),""),"")</f>
        <v/>
      </c>
      <c r="AV142" s="391">
        <f t="shared" ca="1" si="44"/>
        <v>0</v>
      </c>
      <c r="AW142" s="401" t="str">
        <f t="shared" ca="1" si="45"/>
        <v>-</v>
      </c>
      <c r="AX142" s="228">
        <f ca="1">IF($AD142=2,IF('２個別表'!$BS142=1,1,0),0)</f>
        <v>0</v>
      </c>
      <c r="AY142" s="213" t="str">
        <f t="shared" ca="1" si="46"/>
        <v/>
      </c>
      <c r="AZ142" s="409" t="str">
        <f ca="1">IF(AND($AD142=2,$AX142=1),'２個別表'!$BX142-('２個別表'!$BZ142+'２個別表'!$CC142+'２個別表'!$CD142+'２個別表'!$CE142+'２個別表'!$CF142),"")</f>
        <v/>
      </c>
      <c r="BA142" s="228">
        <f ca="1">IF($AD142=2,IF('２個別表'!$BS142&lt;&gt;1,1,0),0)</f>
        <v>0</v>
      </c>
      <c r="BB142" s="404">
        <f t="shared" ca="1" si="47"/>
        <v>0</v>
      </c>
      <c r="BC142" s="207" t="str">
        <f ca="1">IF(AND($AD142=2,$BA142=1),'２個別表'!$BT142,"")</f>
        <v/>
      </c>
      <c r="BD142" s="207" t="str">
        <f t="shared" ca="1" si="48"/>
        <v/>
      </c>
      <c r="BE142" s="207" t="str">
        <f ca="1">IF(AND($AD142=2,$BA142=1),'２個別表'!$BW142-('２個別表'!$BZ142+'２個別表'!$CC142+'２個別表'!$CD142+'２個別表'!$CE142+'２個別表'!$CF142),"")</f>
        <v/>
      </c>
      <c r="BF142" s="207" t="str">
        <f ca="1">IF(AND($AD142=2,$BA142=1),'２個別表'!$CC142+'２個別表'!$CD142,"")</f>
        <v/>
      </c>
      <c r="BG142" s="406" t="str">
        <f ca="1">IF($BB142=1,IF(SUM('２個別表'!$BY142,'２個別表'!$CF142*0.5)&lt;='２個別表'!$BX142*0.5,"〇","×"),"")</f>
        <v/>
      </c>
      <c r="BH142" s="405">
        <f t="shared" ca="1" si="49"/>
        <v>0</v>
      </c>
      <c r="BI142" s="229" t="str">
        <f ca="1">IF($AD142=2,IF($AX142=1,IF('２個別表'!$AO142=23,"〇","×"),IF(OR('２個別表'!$AO142&lt;19,'２個別表'!$AO142&gt;23),"",IF($BH142&lt;='２個別表'!$BT142,"〇","×"))),"-")</f>
        <v>-</v>
      </c>
      <c r="BJ142" s="414" t="str">
        <f t="shared" ca="1" si="50"/>
        <v>-</v>
      </c>
      <c r="BK142" s="228">
        <f t="shared" ca="1" si="51"/>
        <v>0</v>
      </c>
      <c r="BL142" s="229" t="str">
        <f ca="1">IF($AD142=3,IF(1&lt;='２個別表'!$F142,IF('２個別表'!$W142=1,"〇","×"),""),"")</f>
        <v/>
      </c>
      <c r="BM142" s="209" t="str">
        <f ca="1">IF(AD142=3,IF(AND(OR('２個別表'!BF142="附帯施設",AND(1&lt;='２個別表'!AO142,'２個別表'!AO142&lt;=3)),'２個別表'!BM142&lt;&gt;"",'２個別表'!BN142&lt;&gt;""),1,IF(AND(OR('２個別表'!BF142="附帯施設",AND(1&lt;='２個別表'!AO142,'２個別表'!AO142&lt;=3)),OR('２個別表'!BM142="",'２個別表'!BN142="")),"×",0)),"")</f>
        <v/>
      </c>
      <c r="BN142" s="229" t="str">
        <f ca="1">IF($AD142=3,IF('２個別表'!$BX142&gt;=500000,"〇","×"),"")</f>
        <v/>
      </c>
      <c r="BO142" s="204" t="str">
        <f ca="1">IF(AD142=3,'２個別表'!BY142,"")</f>
        <v/>
      </c>
      <c r="BP142" s="204" t="str">
        <f ca="1">IF(AD142=3,IF(COUNTIF('２個別表'!$Z$11:'２個別表'!Z142,'２個別表'!Z142)=1,BO142,SUMIF('２個別表'!$Z$11:$Z$510,'２個別表'!Z142,$BO$11:$BO$239)),"")</f>
        <v/>
      </c>
      <c r="BQ142" s="213" t="str">
        <f t="shared" ca="1" si="59"/>
        <v/>
      </c>
      <c r="BR142" s="207" t="str">
        <f t="shared" ca="1" si="52"/>
        <v/>
      </c>
      <c r="BS142" s="483" t="str">
        <f ca="1">IF($AD142=3,'２個別表'!$BX142-('２個別表'!$BZ142+'２個別表'!$CC142+'２個別表'!$CD142+'２個別表'!$CE142+'２個別表'!$CF142),"")</f>
        <v/>
      </c>
      <c r="BT142" s="486">
        <f t="shared" ca="1" si="60"/>
        <v>0</v>
      </c>
      <c r="BU142" s="480" t="str">
        <f t="shared" ca="1" si="53"/>
        <v/>
      </c>
    </row>
    <row r="143" spans="1:73">
      <c r="A143" s="770" t="str">
        <f t="shared" ca="1" si="55"/>
        <v>石川県</v>
      </c>
      <c r="B143" s="773">
        <f ca="1">'２個別表'!Q143</f>
        <v>133</v>
      </c>
      <c r="C143" s="774" t="str">
        <f>'２個別表'!$R143</f>
        <v>石川県</v>
      </c>
      <c r="D143" s="774" t="str">
        <f ca="1">'２個別表'!$S143</f>
        <v/>
      </c>
      <c r="E143" s="774" t="str">
        <f ca="1">'２個別表'!$T143</f>
        <v/>
      </c>
      <c r="F143" s="719" t="str">
        <f ca="1">'２個別表'!$W143</f>
        <v/>
      </c>
      <c r="G143" s="719" t="str">
        <f ca="1">IF($F143=1,IF(SUMIF('（様式１号）１総括表'!$B$16:$B$25,A143,'（様式１号）１総括表'!$A$16:$A$25)&gt;0,"〇","✕"),"-")</f>
        <v>-</v>
      </c>
      <c r="H143" s="716" t="str">
        <f ca="1">IF('２個別表'!$Y143=1,IF('２個別表'!$AC143=1,"〇","×"),IF(AND(2&lt;='２個別表'!$AC143,'２個別表'!$AC143&lt;=5),"〇","×"))</f>
        <v>×</v>
      </c>
      <c r="I143" s="716" t="str">
        <f t="shared" ca="1" si="56"/>
        <v>×</v>
      </c>
      <c r="J143" s="207" t="str">
        <f ca="1">'２個別表'!$Z143</f>
        <v/>
      </c>
      <c r="K143" s="207">
        <f ca="1">'２個別表'!$AK143</f>
        <v>0</v>
      </c>
      <c r="L143" s="207" t="str">
        <f ca="1">IF('２個別表'!$AL143=1,1,"")</f>
        <v/>
      </c>
      <c r="M143" s="207" t="str">
        <f ca="1">IF('２個別表'!$AL143="","",IF('２個別表'!$AL143=1,IF(OR('２個別表'!$AM143=1,'２個別表'!$AN143=1),"〇","×")))</f>
        <v/>
      </c>
      <c r="N143" s="204" t="str">
        <f ca="1">'２個別表'!AT143</f>
        <v/>
      </c>
      <c r="O143" s="220" t="str">
        <f ca="1">IF(1&lt;='２個別表'!$F143,IF(AND(1&lt;='２個別表'!$AO143,'２個別表'!$AO143&lt;=3),1,0),"")</f>
        <v/>
      </c>
      <c r="P143" s="229">
        <f ca="1">IF($O143=1,IF(AND('２個別表'!$BF143&lt;&gt;"",AND('２個別表'!$BI143&lt;&gt;1,'２個別表'!$BJ143)),0,1),0)</f>
        <v>0</v>
      </c>
      <c r="Q143" s="220">
        <f ca="1">IF('２個別表'!$BF143&lt;&gt;"",1,0)</f>
        <v>0</v>
      </c>
      <c r="R143" s="220" t="str">
        <f ca="1">IF($Q143=1,IF('２個別表'!$BI143=1,1,0),"")</f>
        <v/>
      </c>
      <c r="S143" s="220" t="str">
        <f ca="1">IF($R143=1,IF('２個別表'!$BJ143&lt;&gt;"","〇","×"),"")</f>
        <v/>
      </c>
      <c r="T143" s="220" t="str">
        <f t="shared" ca="1" si="36"/>
        <v/>
      </c>
      <c r="U143" s="381">
        <f ca="1">IF('２個別表'!$BH143&gt;0,'２個別表'!$BH143,0)</f>
        <v>0</v>
      </c>
      <c r="V143" s="220">
        <f ca="1">IF('２個別表'!$BJ143&lt;&gt;"",1,0)</f>
        <v>0</v>
      </c>
      <c r="W143" s="206">
        <f ca="1">IF(AND($Q143=1,$V143=1),'２個別表'!$CF143,0)</f>
        <v>0</v>
      </c>
      <c r="X143" s="219">
        <f t="shared" ca="1" si="57"/>
        <v>0</v>
      </c>
      <c r="Y143" s="220" t="str">
        <f ca="1">IF(1&lt;='２個別表'!$F143,'２個別表'!$BV143,"")</f>
        <v/>
      </c>
      <c r="Z143" s="220">
        <f ca="1">IF(1&lt;='２個別表'!$F143,'２個別表'!$CG143,0)</f>
        <v>0</v>
      </c>
      <c r="AA143" s="220">
        <f ca="1">IF(OR(0&lt;'２個別表'!$BZ143,0&lt;SUM('２個別表'!$CC143:$CD143)),1,0)</f>
        <v>1</v>
      </c>
      <c r="AB143" s="207">
        <f ca="1">IF(1&lt;='２個別表'!$F143,'２個別表'!$BX143,0)</f>
        <v>0</v>
      </c>
      <c r="AC143" s="207" t="str">
        <f ca="1">IF('２個別表'!$BX143&gt;0,IF(AND('２個別表'!$BV143=1,'２個別表'!$CG143="控除不可"),'２個別表'!$BX143,IF(AND('２個別表'!$BV143=1,'２個別表'!$CG143="80%控除対象"),ROUNDUP('２個別表'!$BX143*102/110,0),IF(AND('２個別表'!$BV143=1,'２個別表'!$CG143="全額控除"),ROUNDUP('２個別表'!$BX143*100/110,0),IF(OR('２個別表'!$BV143=2,'２個別表'!$BV143=3),'２個別表'!$BX143,'２個別表'!$BX143)))),"")</f>
        <v/>
      </c>
      <c r="AD143" s="221" t="str">
        <f ca="1">IF('２個別表'!$W143=1,3,IF(AND('２個別表'!$W143=2,AND(19&lt;='２個別表'!$AO143,'２個別表'!$AO143&lt;=23)),2,IF(AND('２個別表'!$W143=2,OR(AND(1&lt;='２個別表'!$AO143,'２個別表'!$AO143&lt;=18),AND(24&lt;='２個別表'!$AO143,'２個別表'!$AO143&lt;=25))),1,"判定不能")))</f>
        <v>判定不能</v>
      </c>
      <c r="AE143" s="228">
        <f t="shared" ca="1" si="37"/>
        <v>0</v>
      </c>
      <c r="AF143" s="204" t="str">
        <f t="shared" ca="1" si="54"/>
        <v/>
      </c>
      <c r="AG143" s="207" t="str">
        <f ca="1">IF(AND($AD143=1,$U143&gt;0,$V143=1),ROUNDDOWN($AC143*1/2-'２個別表'!$CF143*1/2,0),"")</f>
        <v/>
      </c>
      <c r="AH143" s="207" t="str">
        <f t="shared" ca="1" si="58"/>
        <v/>
      </c>
      <c r="AI143" s="230" t="str">
        <f ca="1">IF(AND($AD143=1,$Q143=1),IF($AB143&gt;0,'２個別表'!$BX143-'２個別表'!$BZ143-'２個別表'!$CF143-'２個別表'!$CC143-'２個別表'!$CD143-'２個別表'!$CE143,0),"")</f>
        <v/>
      </c>
      <c r="AJ143" s="222">
        <f t="shared" ca="1" si="38"/>
        <v>0</v>
      </c>
      <c r="AK143" s="218" t="str">
        <f ca="1">IF($AD143=1,IF('２個別表'!$AQ143=1,1,IF('２個別表'!AQ143="","",)),"")</f>
        <v/>
      </c>
      <c r="AL143" s="207" t="str">
        <f ca="1">IF($AJ143=1,IF($AK143=1,'２個別表'!BU143,""),"")</f>
        <v/>
      </c>
      <c r="AM143" s="204" t="str">
        <f t="shared" ca="1" si="39"/>
        <v/>
      </c>
      <c r="AN143" s="223" t="str">
        <f ca="1">IF($AJ143=1,IF($AK143=1,ROUNDDOWN('２個別表'!$BX143-'２個別表'!$BZ143-'２個別表'!$CC143-'２個別表'!$CD143-'２個別表'!$CE143-'２個別表'!$CF143,0),""),"")</f>
        <v/>
      </c>
      <c r="AO143" s="222">
        <f t="shared" ca="1" si="35"/>
        <v>0</v>
      </c>
      <c r="AP143" s="218">
        <f t="shared" ca="1" si="40"/>
        <v>0</v>
      </c>
      <c r="AQ143" s="218">
        <f t="shared" ca="1" si="41"/>
        <v>0</v>
      </c>
      <c r="AR143" s="213">
        <f ca="1">IF('２個別表'!$AC143=1,1,0)</f>
        <v>0</v>
      </c>
      <c r="AS143" s="204" t="str">
        <f t="shared" ca="1" si="42"/>
        <v/>
      </c>
      <c r="AT143" s="204" t="str">
        <f t="shared" ca="1" si="43"/>
        <v/>
      </c>
      <c r="AU143" s="230" t="str">
        <f ca="1">IF($AD143=1,IF($AQ143=1,ROUNDDOWN('２個別表'!$BX143-'２個別表'!$BZ143-'２個別表'!$CC143-'２個別表'!$CD143-'２個別表'!$CE143-'２個別表'!$CF143,0),""),"")</f>
        <v/>
      </c>
      <c r="AV143" s="391">
        <f t="shared" ca="1" si="44"/>
        <v>0</v>
      </c>
      <c r="AW143" s="401" t="str">
        <f t="shared" ca="1" si="45"/>
        <v>-</v>
      </c>
      <c r="AX143" s="228">
        <f ca="1">IF($AD143=2,IF('２個別表'!$BS143=1,1,0),0)</f>
        <v>0</v>
      </c>
      <c r="AY143" s="213" t="str">
        <f t="shared" ca="1" si="46"/>
        <v/>
      </c>
      <c r="AZ143" s="409" t="str">
        <f ca="1">IF(AND($AD143=2,$AX143=1),'２個別表'!$BX143-('２個別表'!$BZ143+'２個別表'!$CC143+'２個別表'!$CD143+'２個別表'!$CE143+'２個別表'!$CF143),"")</f>
        <v/>
      </c>
      <c r="BA143" s="228">
        <f ca="1">IF($AD143=2,IF('２個別表'!$BS143&lt;&gt;1,1,0),0)</f>
        <v>0</v>
      </c>
      <c r="BB143" s="404">
        <f t="shared" ca="1" si="47"/>
        <v>0</v>
      </c>
      <c r="BC143" s="207" t="str">
        <f ca="1">IF(AND($AD143=2,$BA143=1),'２個別表'!$BT143,"")</f>
        <v/>
      </c>
      <c r="BD143" s="207" t="str">
        <f t="shared" ca="1" si="48"/>
        <v/>
      </c>
      <c r="BE143" s="207" t="str">
        <f ca="1">IF(AND($AD143=2,$BA143=1),'２個別表'!$BW143-('２個別表'!$BZ143+'２個別表'!$CC143+'２個別表'!$CD143+'２個別表'!$CE143+'２個別表'!$CF143),"")</f>
        <v/>
      </c>
      <c r="BF143" s="207" t="str">
        <f ca="1">IF(AND($AD143=2,$BA143=1),'２個別表'!$CC143+'２個別表'!$CD143,"")</f>
        <v/>
      </c>
      <c r="BG143" s="406" t="str">
        <f ca="1">IF($BB143=1,IF(SUM('２個別表'!$BY143,'２個別表'!$CF143*0.5)&lt;='２個別表'!$BX143*0.5,"〇","×"),"")</f>
        <v/>
      </c>
      <c r="BH143" s="405">
        <f t="shared" ca="1" si="49"/>
        <v>0</v>
      </c>
      <c r="BI143" s="229" t="str">
        <f ca="1">IF($AD143=2,IF($AX143=1,IF('２個別表'!$AO143=23,"〇","×"),IF(OR('２個別表'!$AO143&lt;19,'２個別表'!$AO143&gt;23),"",IF($BH143&lt;='２個別表'!$BT143,"〇","×"))),"-")</f>
        <v>-</v>
      </c>
      <c r="BJ143" s="414" t="str">
        <f t="shared" ca="1" si="50"/>
        <v>-</v>
      </c>
      <c r="BK143" s="228">
        <f t="shared" ca="1" si="51"/>
        <v>0</v>
      </c>
      <c r="BL143" s="229" t="str">
        <f ca="1">IF($AD143=3,IF(1&lt;='２個別表'!$F143,IF('２個別表'!$W143=1,"〇","×"),""),"")</f>
        <v/>
      </c>
      <c r="BM143" s="209" t="str">
        <f ca="1">IF(AD143=3,IF(AND(OR('２個別表'!BF143="附帯施設",AND(1&lt;='２個別表'!AO143,'２個別表'!AO143&lt;=3)),'２個別表'!BM143&lt;&gt;"",'２個別表'!BN143&lt;&gt;""),1,IF(AND(OR('２個別表'!BF143="附帯施設",AND(1&lt;='２個別表'!AO143,'２個別表'!AO143&lt;=3)),OR('２個別表'!BM143="",'２個別表'!BN143="")),"×",0)),"")</f>
        <v/>
      </c>
      <c r="BN143" s="229" t="str">
        <f ca="1">IF($AD143=3,IF('２個別表'!$BX143&gt;=500000,"〇","×"),"")</f>
        <v/>
      </c>
      <c r="BO143" s="204" t="str">
        <f ca="1">IF(AD143=3,'２個別表'!BY143,"")</f>
        <v/>
      </c>
      <c r="BP143" s="204" t="str">
        <f ca="1">IF(AD143=3,IF(COUNTIF('２個別表'!$Z$11:'２個別表'!Z143,'２個別表'!Z143)=1,BO143,SUMIF('２個別表'!$Z$11:$Z$510,'２個別表'!Z143,$BO$11:$BO$239)),"")</f>
        <v/>
      </c>
      <c r="BQ143" s="213" t="str">
        <f t="shared" ca="1" si="59"/>
        <v/>
      </c>
      <c r="BR143" s="207" t="str">
        <f t="shared" ca="1" si="52"/>
        <v/>
      </c>
      <c r="BS143" s="483" t="str">
        <f ca="1">IF($AD143=3,'２個別表'!$BX143-('２個別表'!$BZ143+'２個別表'!$CC143+'２個別表'!$CD143+'２個別表'!$CE143+'２個別表'!$CF143),"")</f>
        <v/>
      </c>
      <c r="BT143" s="486">
        <f t="shared" ca="1" si="60"/>
        <v>0</v>
      </c>
      <c r="BU143" s="480" t="str">
        <f t="shared" ca="1" si="53"/>
        <v/>
      </c>
    </row>
    <row r="144" spans="1:73">
      <c r="A144" s="770" t="str">
        <f t="shared" ca="1" si="55"/>
        <v>石川県</v>
      </c>
      <c r="B144" s="773">
        <f ca="1">'２個別表'!Q144</f>
        <v>134</v>
      </c>
      <c r="C144" s="774" t="str">
        <f>'２個別表'!$R144</f>
        <v>石川県</v>
      </c>
      <c r="D144" s="774" t="str">
        <f ca="1">'２個別表'!$S144</f>
        <v/>
      </c>
      <c r="E144" s="774" t="str">
        <f ca="1">'２個別表'!$T144</f>
        <v/>
      </c>
      <c r="F144" s="719" t="str">
        <f ca="1">'２個別表'!$W144</f>
        <v/>
      </c>
      <c r="G144" s="719" t="str">
        <f ca="1">IF($F144=1,IF(SUMIF('（様式１号）１総括表'!$B$16:$B$25,A144,'（様式１号）１総括表'!$A$16:$A$25)&gt;0,"〇","✕"),"-")</f>
        <v>-</v>
      </c>
      <c r="H144" s="716" t="str">
        <f ca="1">IF('２個別表'!$Y144=1,IF('２個別表'!$AC144=1,"〇","×"),IF(AND(2&lt;='２個別表'!$AC144,'２個別表'!$AC144&lt;=5),"〇","×"))</f>
        <v>×</v>
      </c>
      <c r="I144" s="716" t="str">
        <f t="shared" ca="1" si="56"/>
        <v>×</v>
      </c>
      <c r="J144" s="207" t="str">
        <f ca="1">'２個別表'!$Z144</f>
        <v/>
      </c>
      <c r="K144" s="207">
        <f ca="1">'２個別表'!$AK144</f>
        <v>0</v>
      </c>
      <c r="L144" s="207" t="str">
        <f ca="1">IF('２個別表'!$AL144=1,1,"")</f>
        <v/>
      </c>
      <c r="M144" s="207" t="str">
        <f ca="1">IF('２個別表'!$AL144="","",IF('２個別表'!$AL144=1,IF(OR('２個別表'!$AM144=1,'２個別表'!$AN144=1),"〇","×")))</f>
        <v/>
      </c>
      <c r="N144" s="204" t="str">
        <f ca="1">'２個別表'!AT144</f>
        <v/>
      </c>
      <c r="O144" s="220" t="str">
        <f ca="1">IF(1&lt;='２個別表'!$F144,IF(AND(1&lt;='２個別表'!$AO144,'２個別表'!$AO144&lt;=3),1,0),"")</f>
        <v/>
      </c>
      <c r="P144" s="229">
        <f ca="1">IF($O144=1,IF(AND('２個別表'!$BF144&lt;&gt;"",AND('２個別表'!$BI144&lt;&gt;1,'２個別表'!$BJ144)),0,1),0)</f>
        <v>0</v>
      </c>
      <c r="Q144" s="220">
        <f ca="1">IF('２個別表'!$BF144&lt;&gt;"",1,0)</f>
        <v>0</v>
      </c>
      <c r="R144" s="220" t="str">
        <f ca="1">IF($Q144=1,IF('２個別表'!$BI144=1,1,0),"")</f>
        <v/>
      </c>
      <c r="S144" s="220" t="str">
        <f ca="1">IF($R144=1,IF('２個別表'!$BJ144&lt;&gt;"","〇","×"),"")</f>
        <v/>
      </c>
      <c r="T144" s="220" t="str">
        <f t="shared" ca="1" si="36"/>
        <v/>
      </c>
      <c r="U144" s="381">
        <f ca="1">IF('２個別表'!$BH144&gt;0,'２個別表'!$BH144,0)</f>
        <v>0</v>
      </c>
      <c r="V144" s="220">
        <f ca="1">IF('２個別表'!$BJ144&lt;&gt;"",1,0)</f>
        <v>0</v>
      </c>
      <c r="W144" s="206">
        <f ca="1">IF(AND($Q144=1,$V144=1),'２個別表'!$CF144,0)</f>
        <v>0</v>
      </c>
      <c r="X144" s="219">
        <f t="shared" ca="1" si="57"/>
        <v>0</v>
      </c>
      <c r="Y144" s="220" t="str">
        <f ca="1">IF(1&lt;='２個別表'!$F144,'２個別表'!$BV144,"")</f>
        <v/>
      </c>
      <c r="Z144" s="220">
        <f ca="1">IF(1&lt;='２個別表'!$F144,'２個別表'!$CG144,0)</f>
        <v>0</v>
      </c>
      <c r="AA144" s="220">
        <f ca="1">IF(OR(0&lt;'２個別表'!$BZ144,0&lt;SUM('２個別表'!$CC144:$CD144)),1,0)</f>
        <v>1</v>
      </c>
      <c r="AB144" s="207">
        <f ca="1">IF(1&lt;='２個別表'!$F144,'２個別表'!$BX144,0)</f>
        <v>0</v>
      </c>
      <c r="AC144" s="207" t="str">
        <f ca="1">IF('２個別表'!$BX144&gt;0,IF(AND('２個別表'!$BV144=1,'２個別表'!$CG144="控除不可"),'２個別表'!$BX144,IF(AND('２個別表'!$BV144=1,'２個別表'!$CG144="80%控除対象"),ROUNDUP('２個別表'!$BX144*102/110,0),IF(AND('２個別表'!$BV144=1,'２個別表'!$CG144="全額控除"),ROUNDUP('２個別表'!$BX144*100/110,0),IF(OR('２個別表'!$BV144=2,'２個別表'!$BV144=3),'２個別表'!$BX144,'２個別表'!$BX144)))),"")</f>
        <v/>
      </c>
      <c r="AD144" s="221" t="str">
        <f ca="1">IF('２個別表'!$W144=1,3,IF(AND('２個別表'!$W144=2,AND(19&lt;='２個別表'!$AO144,'２個別表'!$AO144&lt;=23)),2,IF(AND('２個別表'!$W144=2,OR(AND(1&lt;='２個別表'!$AO144,'２個別表'!$AO144&lt;=18),AND(24&lt;='２個別表'!$AO144,'２個別表'!$AO144&lt;=25))),1,"判定不能")))</f>
        <v>判定不能</v>
      </c>
      <c r="AE144" s="228">
        <f t="shared" ca="1" si="37"/>
        <v>0</v>
      </c>
      <c r="AF144" s="204" t="str">
        <f t="shared" ca="1" si="54"/>
        <v/>
      </c>
      <c r="AG144" s="207" t="str">
        <f ca="1">IF(AND($AD144=1,$U144&gt;0,$V144=1),ROUNDDOWN($AC144*1/2-'２個別表'!$CF144*1/2,0),"")</f>
        <v/>
      </c>
      <c r="AH144" s="207" t="str">
        <f t="shared" ca="1" si="58"/>
        <v/>
      </c>
      <c r="AI144" s="230" t="str">
        <f ca="1">IF(AND($AD144=1,$Q144=1),IF($AB144&gt;0,'２個別表'!$BX144-'２個別表'!$BZ144-'２個別表'!$CF144-'２個別表'!$CC144-'２個別表'!$CD144-'２個別表'!$CE144,0),"")</f>
        <v/>
      </c>
      <c r="AJ144" s="222">
        <f t="shared" ca="1" si="38"/>
        <v>0</v>
      </c>
      <c r="AK144" s="218" t="str">
        <f ca="1">IF($AD144=1,IF('２個別表'!$AQ144=1,1,IF('２個別表'!AQ144="","",)),"")</f>
        <v/>
      </c>
      <c r="AL144" s="207" t="str">
        <f ca="1">IF($AJ144=1,IF($AK144=1,'２個別表'!BU144,""),"")</f>
        <v/>
      </c>
      <c r="AM144" s="204" t="str">
        <f t="shared" ca="1" si="39"/>
        <v/>
      </c>
      <c r="AN144" s="223" t="str">
        <f ca="1">IF($AJ144=1,IF($AK144=1,ROUNDDOWN('２個別表'!$BX144-'２個別表'!$BZ144-'２個別表'!$CC144-'２個別表'!$CD144-'２個別表'!$CE144-'２個別表'!$CF144,0),""),"")</f>
        <v/>
      </c>
      <c r="AO144" s="222">
        <f t="shared" ca="1" si="35"/>
        <v>0</v>
      </c>
      <c r="AP144" s="218">
        <f t="shared" ca="1" si="40"/>
        <v>0</v>
      </c>
      <c r="AQ144" s="218">
        <f t="shared" ca="1" si="41"/>
        <v>0</v>
      </c>
      <c r="AR144" s="213">
        <f ca="1">IF('２個別表'!$AC144=1,1,0)</f>
        <v>0</v>
      </c>
      <c r="AS144" s="204" t="str">
        <f t="shared" ca="1" si="42"/>
        <v/>
      </c>
      <c r="AT144" s="204" t="str">
        <f t="shared" ca="1" si="43"/>
        <v/>
      </c>
      <c r="AU144" s="230" t="str">
        <f ca="1">IF($AD144=1,IF($AQ144=1,ROUNDDOWN('２個別表'!$BX144-'２個別表'!$BZ144-'２個別表'!$CC144-'２個別表'!$CD144-'２個別表'!$CE144-'２個別表'!$CF144,0),""),"")</f>
        <v/>
      </c>
      <c r="AV144" s="391">
        <f t="shared" ca="1" si="44"/>
        <v>0</v>
      </c>
      <c r="AW144" s="401" t="str">
        <f t="shared" ca="1" si="45"/>
        <v>-</v>
      </c>
      <c r="AX144" s="228">
        <f ca="1">IF($AD144=2,IF('２個別表'!$BS144=1,1,0),0)</f>
        <v>0</v>
      </c>
      <c r="AY144" s="213" t="str">
        <f t="shared" ca="1" si="46"/>
        <v/>
      </c>
      <c r="AZ144" s="409" t="str">
        <f ca="1">IF(AND($AD144=2,$AX144=1),'２個別表'!$BX144-('２個別表'!$BZ144+'２個別表'!$CC144+'２個別表'!$CD144+'２個別表'!$CE144+'２個別表'!$CF144),"")</f>
        <v/>
      </c>
      <c r="BA144" s="228">
        <f ca="1">IF($AD144=2,IF('２個別表'!$BS144&lt;&gt;1,1,0),0)</f>
        <v>0</v>
      </c>
      <c r="BB144" s="404">
        <f t="shared" ca="1" si="47"/>
        <v>0</v>
      </c>
      <c r="BC144" s="207" t="str">
        <f ca="1">IF(AND($AD144=2,$BA144=1),'２個別表'!$BT144,"")</f>
        <v/>
      </c>
      <c r="BD144" s="207" t="str">
        <f t="shared" ca="1" si="48"/>
        <v/>
      </c>
      <c r="BE144" s="207" t="str">
        <f ca="1">IF(AND($AD144=2,$BA144=1),'２個別表'!$BW144-('２個別表'!$BZ144+'２個別表'!$CC144+'２個別表'!$CD144+'２個別表'!$CE144+'２個別表'!$CF144),"")</f>
        <v/>
      </c>
      <c r="BF144" s="207" t="str">
        <f ca="1">IF(AND($AD144=2,$BA144=1),'２個別表'!$CC144+'２個別表'!$CD144,"")</f>
        <v/>
      </c>
      <c r="BG144" s="406" t="str">
        <f ca="1">IF($BB144=1,IF(SUM('２個別表'!$BY144,'２個別表'!$CF144*0.5)&lt;='２個別表'!$BX144*0.5,"〇","×"),"")</f>
        <v/>
      </c>
      <c r="BH144" s="405">
        <f t="shared" ca="1" si="49"/>
        <v>0</v>
      </c>
      <c r="BI144" s="229" t="str">
        <f ca="1">IF($AD144=2,IF($AX144=1,IF('２個別表'!$AO144=23,"〇","×"),IF(OR('２個別表'!$AO144&lt;19,'２個別表'!$AO144&gt;23),"",IF($BH144&lt;='２個別表'!$BT144,"〇","×"))),"-")</f>
        <v>-</v>
      </c>
      <c r="BJ144" s="414" t="str">
        <f t="shared" ca="1" si="50"/>
        <v>-</v>
      </c>
      <c r="BK144" s="228">
        <f t="shared" ca="1" si="51"/>
        <v>0</v>
      </c>
      <c r="BL144" s="229" t="str">
        <f ca="1">IF($AD144=3,IF(1&lt;='２個別表'!$F144,IF('２個別表'!$W144=1,"〇","×"),""),"")</f>
        <v/>
      </c>
      <c r="BM144" s="209" t="str">
        <f ca="1">IF(AD144=3,IF(AND(OR('２個別表'!BF144="附帯施設",AND(1&lt;='２個別表'!AO144,'２個別表'!AO144&lt;=3)),'２個別表'!BM144&lt;&gt;"",'２個別表'!BN144&lt;&gt;""),1,IF(AND(OR('２個別表'!BF144="附帯施設",AND(1&lt;='２個別表'!AO144,'２個別表'!AO144&lt;=3)),OR('２個別表'!BM144="",'２個別表'!BN144="")),"×",0)),"")</f>
        <v/>
      </c>
      <c r="BN144" s="229" t="str">
        <f ca="1">IF($AD144=3,IF('２個別表'!$BX144&gt;=500000,"〇","×"),"")</f>
        <v/>
      </c>
      <c r="BO144" s="204" t="str">
        <f ca="1">IF(AD144=3,'２個別表'!BY144,"")</f>
        <v/>
      </c>
      <c r="BP144" s="204" t="str">
        <f ca="1">IF(AD144=3,IF(COUNTIF('２個別表'!$Z$11:'２個別表'!Z144,'２個別表'!Z144)=1,BO144,SUMIF('２個別表'!$Z$11:$Z$510,'２個別表'!Z144,$BO$11:$BO$239)),"")</f>
        <v/>
      </c>
      <c r="BQ144" s="213" t="str">
        <f t="shared" ca="1" si="59"/>
        <v/>
      </c>
      <c r="BR144" s="207" t="str">
        <f t="shared" ca="1" si="52"/>
        <v/>
      </c>
      <c r="BS144" s="483" t="str">
        <f ca="1">IF($AD144=3,'２個別表'!$BX144-('２個別表'!$BZ144+'２個別表'!$CC144+'２個別表'!$CD144+'２個別表'!$CE144+'２個別表'!$CF144),"")</f>
        <v/>
      </c>
      <c r="BT144" s="486">
        <f t="shared" ca="1" si="60"/>
        <v>0</v>
      </c>
      <c r="BU144" s="480" t="str">
        <f t="shared" ca="1" si="53"/>
        <v/>
      </c>
    </row>
    <row r="145" spans="1:73">
      <c r="A145" s="770" t="str">
        <f t="shared" ca="1" si="55"/>
        <v>石川県</v>
      </c>
      <c r="B145" s="773">
        <f ca="1">'２個別表'!Q145</f>
        <v>135</v>
      </c>
      <c r="C145" s="774" t="str">
        <f>'２個別表'!$R145</f>
        <v>石川県</v>
      </c>
      <c r="D145" s="774" t="str">
        <f ca="1">'２個別表'!$S145</f>
        <v/>
      </c>
      <c r="E145" s="774" t="str">
        <f ca="1">'２個別表'!$T145</f>
        <v/>
      </c>
      <c r="F145" s="719" t="str">
        <f ca="1">'２個別表'!$W145</f>
        <v/>
      </c>
      <c r="G145" s="719" t="str">
        <f ca="1">IF($F145=1,IF(SUMIF('（様式１号）１総括表'!$B$16:$B$25,A145,'（様式１号）１総括表'!$A$16:$A$25)&gt;0,"〇","✕"),"-")</f>
        <v>-</v>
      </c>
      <c r="H145" s="716" t="str">
        <f ca="1">IF('２個別表'!$Y145=1,IF('２個別表'!$AC145=1,"〇","×"),IF(AND(2&lt;='２個別表'!$AC145,'２個別表'!$AC145&lt;=5),"〇","×"))</f>
        <v>×</v>
      </c>
      <c r="I145" s="716" t="str">
        <f t="shared" ca="1" si="56"/>
        <v>×</v>
      </c>
      <c r="J145" s="207" t="str">
        <f ca="1">'２個別表'!$Z145</f>
        <v/>
      </c>
      <c r="K145" s="207">
        <f ca="1">'２個別表'!$AK145</f>
        <v>0</v>
      </c>
      <c r="L145" s="207" t="str">
        <f ca="1">IF('２個別表'!$AL145=1,1,"")</f>
        <v/>
      </c>
      <c r="M145" s="207" t="str">
        <f ca="1">IF('２個別表'!$AL145="","",IF('２個別表'!$AL145=1,IF(OR('２個別表'!$AM145=1,'２個別表'!$AN145=1),"〇","×")))</f>
        <v/>
      </c>
      <c r="N145" s="204" t="str">
        <f ca="1">'２個別表'!AT145</f>
        <v/>
      </c>
      <c r="O145" s="220" t="str">
        <f ca="1">IF(1&lt;='２個別表'!$F145,IF(AND(1&lt;='２個別表'!$AO145,'２個別表'!$AO145&lt;=3),1,0),"")</f>
        <v/>
      </c>
      <c r="P145" s="229">
        <f ca="1">IF($O145=1,IF(AND('２個別表'!$BF145&lt;&gt;"",AND('２個別表'!$BI145&lt;&gt;1,'２個別表'!$BJ145)),0,1),0)</f>
        <v>0</v>
      </c>
      <c r="Q145" s="220">
        <f ca="1">IF('２個別表'!$BF145&lt;&gt;"",1,0)</f>
        <v>0</v>
      </c>
      <c r="R145" s="220" t="str">
        <f ca="1">IF($Q145=1,IF('２個別表'!$BI145=1,1,0),"")</f>
        <v/>
      </c>
      <c r="S145" s="220" t="str">
        <f ca="1">IF($R145=1,IF('２個別表'!$BJ145&lt;&gt;"","〇","×"),"")</f>
        <v/>
      </c>
      <c r="T145" s="220" t="str">
        <f t="shared" ca="1" si="36"/>
        <v/>
      </c>
      <c r="U145" s="381">
        <f ca="1">IF('２個別表'!$BH145&gt;0,'２個別表'!$BH145,0)</f>
        <v>0</v>
      </c>
      <c r="V145" s="220">
        <f ca="1">IF('２個別表'!$BJ145&lt;&gt;"",1,0)</f>
        <v>0</v>
      </c>
      <c r="W145" s="206">
        <f ca="1">IF(AND($Q145=1,$V145=1),'２個別表'!$CF145,0)</f>
        <v>0</v>
      </c>
      <c r="X145" s="219">
        <f t="shared" ca="1" si="57"/>
        <v>0</v>
      </c>
      <c r="Y145" s="220" t="str">
        <f ca="1">IF(1&lt;='２個別表'!$F145,'２個別表'!$BV145,"")</f>
        <v/>
      </c>
      <c r="Z145" s="220">
        <f ca="1">IF(1&lt;='２個別表'!$F145,'２個別表'!$CG145,0)</f>
        <v>0</v>
      </c>
      <c r="AA145" s="220">
        <f ca="1">IF(OR(0&lt;'２個別表'!$BZ145,0&lt;SUM('２個別表'!$CC145:$CD145)),1,0)</f>
        <v>1</v>
      </c>
      <c r="AB145" s="207">
        <f ca="1">IF(1&lt;='２個別表'!$F145,'２個別表'!$BX145,0)</f>
        <v>0</v>
      </c>
      <c r="AC145" s="207" t="str">
        <f ca="1">IF('２個別表'!$BX145&gt;0,IF(AND('２個別表'!$BV145=1,'２個別表'!$CG145="控除不可"),'２個別表'!$BX145,IF(AND('２個別表'!$BV145=1,'２個別表'!$CG145="80%控除対象"),ROUNDUP('２個別表'!$BX145*102/110,0),IF(AND('２個別表'!$BV145=1,'２個別表'!$CG145="全額控除"),ROUNDUP('２個別表'!$BX145*100/110,0),IF(OR('２個別表'!$BV145=2,'２個別表'!$BV145=3),'２個別表'!$BX145,'２個別表'!$BX145)))),"")</f>
        <v/>
      </c>
      <c r="AD145" s="221" t="str">
        <f ca="1">IF('２個別表'!$W145=1,3,IF(AND('２個別表'!$W145=2,AND(19&lt;='２個別表'!$AO145,'２個別表'!$AO145&lt;=23)),2,IF(AND('２個別表'!$W145=2,OR(AND(1&lt;='２個別表'!$AO145,'２個別表'!$AO145&lt;=18),AND(24&lt;='２個別表'!$AO145,'２個別表'!$AO145&lt;=25))),1,"判定不能")))</f>
        <v>判定不能</v>
      </c>
      <c r="AE145" s="228">
        <f t="shared" ca="1" si="37"/>
        <v>0</v>
      </c>
      <c r="AF145" s="204" t="str">
        <f t="shared" ca="1" si="54"/>
        <v/>
      </c>
      <c r="AG145" s="207" t="str">
        <f ca="1">IF(AND($AD145=1,$U145&gt;0,$V145=1),ROUNDDOWN($AC145*1/2-'２個別表'!$CF145*1/2,0),"")</f>
        <v/>
      </c>
      <c r="AH145" s="207" t="str">
        <f t="shared" ca="1" si="58"/>
        <v/>
      </c>
      <c r="AI145" s="230" t="str">
        <f ca="1">IF(AND($AD145=1,$Q145=1),IF($AB145&gt;0,'２個別表'!$BX145-'２個別表'!$BZ145-'２個別表'!$CF145-'２個別表'!$CC145-'２個別表'!$CD145-'２個別表'!$CE145,0),"")</f>
        <v/>
      </c>
      <c r="AJ145" s="222">
        <f t="shared" ca="1" si="38"/>
        <v>0</v>
      </c>
      <c r="AK145" s="218" t="str">
        <f ca="1">IF($AD145=1,IF('２個別表'!$AQ145=1,1,IF('２個別表'!AQ145="","",)),"")</f>
        <v/>
      </c>
      <c r="AL145" s="207" t="str">
        <f ca="1">IF($AJ145=1,IF($AK145=1,'２個別表'!BU145,""),"")</f>
        <v/>
      </c>
      <c r="AM145" s="204" t="str">
        <f t="shared" ca="1" si="39"/>
        <v/>
      </c>
      <c r="AN145" s="223" t="str">
        <f ca="1">IF($AJ145=1,IF($AK145=1,ROUNDDOWN('２個別表'!$BX145-'２個別表'!$BZ145-'２個別表'!$CC145-'２個別表'!$CD145-'２個別表'!$CE145-'２個別表'!$CF145,0),""),"")</f>
        <v/>
      </c>
      <c r="AO145" s="222">
        <f t="shared" ca="1" si="35"/>
        <v>0</v>
      </c>
      <c r="AP145" s="218">
        <f t="shared" ca="1" si="40"/>
        <v>0</v>
      </c>
      <c r="AQ145" s="218">
        <f t="shared" ca="1" si="41"/>
        <v>0</v>
      </c>
      <c r="AR145" s="213">
        <f ca="1">IF('２個別表'!$AC145=1,1,0)</f>
        <v>0</v>
      </c>
      <c r="AS145" s="204" t="str">
        <f t="shared" ca="1" si="42"/>
        <v/>
      </c>
      <c r="AT145" s="204" t="str">
        <f t="shared" ca="1" si="43"/>
        <v/>
      </c>
      <c r="AU145" s="230" t="str">
        <f ca="1">IF($AD145=1,IF($AQ145=1,ROUNDDOWN('２個別表'!$BX145-'２個別表'!$BZ145-'２個別表'!$CC145-'２個別表'!$CD145-'２個別表'!$CE145-'２個別表'!$CF145,0),""),"")</f>
        <v/>
      </c>
      <c r="AV145" s="391">
        <f t="shared" ca="1" si="44"/>
        <v>0</v>
      </c>
      <c r="AW145" s="401" t="str">
        <f t="shared" ca="1" si="45"/>
        <v>-</v>
      </c>
      <c r="AX145" s="228">
        <f ca="1">IF($AD145=2,IF('２個別表'!$BS145=1,1,0),0)</f>
        <v>0</v>
      </c>
      <c r="AY145" s="213" t="str">
        <f t="shared" ca="1" si="46"/>
        <v/>
      </c>
      <c r="AZ145" s="409" t="str">
        <f ca="1">IF(AND($AD145=2,$AX145=1),'２個別表'!$BX145-('２個別表'!$BZ145+'２個別表'!$CC145+'２個別表'!$CD145+'２個別表'!$CE145+'２個別表'!$CF145),"")</f>
        <v/>
      </c>
      <c r="BA145" s="228">
        <f ca="1">IF($AD145=2,IF('２個別表'!$BS145&lt;&gt;1,1,0),0)</f>
        <v>0</v>
      </c>
      <c r="BB145" s="404">
        <f t="shared" ca="1" si="47"/>
        <v>0</v>
      </c>
      <c r="BC145" s="207" t="str">
        <f ca="1">IF(AND($AD145=2,$BA145=1),'２個別表'!$BT145,"")</f>
        <v/>
      </c>
      <c r="BD145" s="207" t="str">
        <f t="shared" ca="1" si="48"/>
        <v/>
      </c>
      <c r="BE145" s="207" t="str">
        <f ca="1">IF(AND($AD145=2,$BA145=1),'２個別表'!$BW145-('２個別表'!$BZ145+'２個別表'!$CC145+'２個別表'!$CD145+'２個別表'!$CE145+'２個別表'!$CF145),"")</f>
        <v/>
      </c>
      <c r="BF145" s="207" t="str">
        <f ca="1">IF(AND($AD145=2,$BA145=1),'２個別表'!$CC145+'２個別表'!$CD145,"")</f>
        <v/>
      </c>
      <c r="BG145" s="406" t="str">
        <f ca="1">IF($BB145=1,IF(SUM('２個別表'!$BY145,'２個別表'!$CF145*0.5)&lt;='２個別表'!$BX145*0.5,"〇","×"),"")</f>
        <v/>
      </c>
      <c r="BH145" s="405">
        <f t="shared" ca="1" si="49"/>
        <v>0</v>
      </c>
      <c r="BI145" s="229" t="str">
        <f ca="1">IF($AD145=2,IF($AX145=1,IF('２個別表'!$AO145=23,"〇","×"),IF(OR('２個別表'!$AO145&lt;19,'２個別表'!$AO145&gt;23),"",IF($BH145&lt;='２個別表'!$BT145,"〇","×"))),"-")</f>
        <v>-</v>
      </c>
      <c r="BJ145" s="414" t="str">
        <f t="shared" ca="1" si="50"/>
        <v>-</v>
      </c>
      <c r="BK145" s="228">
        <f t="shared" ca="1" si="51"/>
        <v>0</v>
      </c>
      <c r="BL145" s="229" t="str">
        <f ca="1">IF($AD145=3,IF(1&lt;='２個別表'!$F145,IF('２個別表'!$W145=1,"〇","×"),""),"")</f>
        <v/>
      </c>
      <c r="BM145" s="209" t="str">
        <f ca="1">IF(AD145=3,IF(AND(OR('２個別表'!BF145="附帯施設",AND(1&lt;='２個別表'!AO145,'２個別表'!AO145&lt;=3)),'２個別表'!BM145&lt;&gt;"",'２個別表'!BN145&lt;&gt;""),1,IF(AND(OR('２個別表'!BF145="附帯施設",AND(1&lt;='２個別表'!AO145,'２個別表'!AO145&lt;=3)),OR('２個別表'!BM145="",'２個別表'!BN145="")),"×",0)),"")</f>
        <v/>
      </c>
      <c r="BN145" s="229" t="str">
        <f ca="1">IF($AD145=3,IF('２個別表'!$BX145&gt;=500000,"〇","×"),"")</f>
        <v/>
      </c>
      <c r="BO145" s="204" t="str">
        <f ca="1">IF(AD145=3,'２個別表'!BY145,"")</f>
        <v/>
      </c>
      <c r="BP145" s="204" t="str">
        <f ca="1">IF(AD145=3,IF(COUNTIF('２個別表'!$Z$11:'２個別表'!Z145,'２個別表'!Z145)=1,BO145,SUMIF('２個別表'!$Z$11:$Z$510,'２個別表'!Z145,$BO$11:$BO$239)),"")</f>
        <v/>
      </c>
      <c r="BQ145" s="213" t="str">
        <f t="shared" ca="1" si="59"/>
        <v/>
      </c>
      <c r="BR145" s="207" t="str">
        <f t="shared" ca="1" si="52"/>
        <v/>
      </c>
      <c r="BS145" s="483" t="str">
        <f ca="1">IF($AD145=3,'２個別表'!$BX145-('２個別表'!$BZ145+'２個別表'!$CC145+'２個別表'!$CD145+'２個別表'!$CE145+'２個別表'!$CF145),"")</f>
        <v/>
      </c>
      <c r="BT145" s="486">
        <f t="shared" ca="1" si="60"/>
        <v>0</v>
      </c>
      <c r="BU145" s="480" t="str">
        <f t="shared" ca="1" si="53"/>
        <v/>
      </c>
    </row>
    <row r="146" spans="1:73">
      <c r="A146" s="770" t="str">
        <f t="shared" ca="1" si="55"/>
        <v>石川県</v>
      </c>
      <c r="B146" s="773">
        <f ca="1">'２個別表'!Q146</f>
        <v>136</v>
      </c>
      <c r="C146" s="774" t="str">
        <f>'２個別表'!$R146</f>
        <v>石川県</v>
      </c>
      <c r="D146" s="774" t="str">
        <f ca="1">'２個別表'!$S146</f>
        <v/>
      </c>
      <c r="E146" s="774" t="str">
        <f ca="1">'２個別表'!$T146</f>
        <v/>
      </c>
      <c r="F146" s="719" t="str">
        <f ca="1">'２個別表'!$W146</f>
        <v/>
      </c>
      <c r="G146" s="719" t="str">
        <f ca="1">IF($F146=1,IF(SUMIF('（様式１号）１総括表'!$B$16:$B$25,A146,'（様式１号）１総括表'!$A$16:$A$25)&gt;0,"〇","✕"),"-")</f>
        <v>-</v>
      </c>
      <c r="H146" s="716" t="str">
        <f ca="1">IF('２個別表'!$Y146=1,IF('２個別表'!$AC146=1,"〇","×"),IF(AND(2&lt;='２個別表'!$AC146,'２個別表'!$AC146&lt;=5),"〇","×"))</f>
        <v>×</v>
      </c>
      <c r="I146" s="716" t="str">
        <f t="shared" ca="1" si="56"/>
        <v>×</v>
      </c>
      <c r="J146" s="207" t="str">
        <f ca="1">'２個別表'!$Z146</f>
        <v/>
      </c>
      <c r="K146" s="207">
        <f ca="1">'２個別表'!$AK146</f>
        <v>0</v>
      </c>
      <c r="L146" s="207" t="str">
        <f ca="1">IF('２個別表'!$AL146=1,1,"")</f>
        <v/>
      </c>
      <c r="M146" s="207" t="str">
        <f ca="1">IF('２個別表'!$AL146="","",IF('２個別表'!$AL146=1,IF(OR('２個別表'!$AM146=1,'２個別表'!$AN146=1),"〇","×")))</f>
        <v/>
      </c>
      <c r="N146" s="204" t="str">
        <f ca="1">'２個別表'!AT146</f>
        <v/>
      </c>
      <c r="O146" s="220" t="str">
        <f ca="1">IF(1&lt;='２個別表'!$F146,IF(AND(1&lt;='２個別表'!$AO146,'２個別表'!$AO146&lt;=3),1,0),"")</f>
        <v/>
      </c>
      <c r="P146" s="229">
        <f ca="1">IF($O146=1,IF(AND('２個別表'!$BF146&lt;&gt;"",AND('２個別表'!$BI146&lt;&gt;1,'２個別表'!$BJ146)),0,1),0)</f>
        <v>0</v>
      </c>
      <c r="Q146" s="220">
        <f ca="1">IF('２個別表'!$BF146&lt;&gt;"",1,0)</f>
        <v>0</v>
      </c>
      <c r="R146" s="220" t="str">
        <f ca="1">IF($Q146=1,IF('２個別表'!$BI146=1,1,0),"")</f>
        <v/>
      </c>
      <c r="S146" s="220" t="str">
        <f ca="1">IF($R146=1,IF('２個別表'!$BJ146&lt;&gt;"","〇","×"),"")</f>
        <v/>
      </c>
      <c r="T146" s="220" t="str">
        <f t="shared" ca="1" si="36"/>
        <v/>
      </c>
      <c r="U146" s="381">
        <f ca="1">IF('２個別表'!$BH146&gt;0,'２個別表'!$BH146,0)</f>
        <v>0</v>
      </c>
      <c r="V146" s="220">
        <f ca="1">IF('２個別表'!$BJ146&lt;&gt;"",1,0)</f>
        <v>0</v>
      </c>
      <c r="W146" s="206">
        <f ca="1">IF(AND($Q146=1,$V146=1),'２個別表'!$CF146,0)</f>
        <v>0</v>
      </c>
      <c r="X146" s="219">
        <f t="shared" ca="1" si="57"/>
        <v>0</v>
      </c>
      <c r="Y146" s="220" t="str">
        <f ca="1">IF(1&lt;='２個別表'!$F146,'２個別表'!$BV146,"")</f>
        <v/>
      </c>
      <c r="Z146" s="220">
        <f ca="1">IF(1&lt;='２個別表'!$F146,'２個別表'!$CG146,0)</f>
        <v>0</v>
      </c>
      <c r="AA146" s="220">
        <f ca="1">IF(OR(0&lt;'２個別表'!$BZ146,0&lt;SUM('２個別表'!$CC146:$CD146)),1,0)</f>
        <v>1</v>
      </c>
      <c r="AB146" s="207">
        <f ca="1">IF(1&lt;='２個別表'!$F146,'２個別表'!$BX146,0)</f>
        <v>0</v>
      </c>
      <c r="AC146" s="207" t="str">
        <f ca="1">IF('２個別表'!$BX146&gt;0,IF(AND('２個別表'!$BV146=1,'２個別表'!$CG146="控除不可"),'２個別表'!$BX146,IF(AND('２個別表'!$BV146=1,'２個別表'!$CG146="80%控除対象"),ROUNDUP('２個別表'!$BX146*102/110,0),IF(AND('２個別表'!$BV146=1,'２個別表'!$CG146="全額控除"),ROUNDUP('２個別表'!$BX146*100/110,0),IF(OR('２個別表'!$BV146=2,'２個別表'!$BV146=3),'２個別表'!$BX146,'２個別表'!$BX146)))),"")</f>
        <v/>
      </c>
      <c r="AD146" s="221" t="str">
        <f ca="1">IF('２個別表'!$W146=1,3,IF(AND('２個別表'!$W146=2,AND(19&lt;='２個別表'!$AO146,'２個別表'!$AO146&lt;=23)),2,IF(AND('２個別表'!$W146=2,OR(AND(1&lt;='２個別表'!$AO146,'２個別表'!$AO146&lt;=18),AND(24&lt;='２個別表'!$AO146,'２個別表'!$AO146&lt;=25))),1,"判定不能")))</f>
        <v>判定不能</v>
      </c>
      <c r="AE146" s="228">
        <f t="shared" ca="1" si="37"/>
        <v>0</v>
      </c>
      <c r="AF146" s="204" t="str">
        <f t="shared" ca="1" si="54"/>
        <v/>
      </c>
      <c r="AG146" s="207" t="str">
        <f ca="1">IF(AND($AD146=1,$U146&gt;0,$V146=1),ROUNDDOWN($AC146*1/2-'２個別表'!$CF146*1/2,0),"")</f>
        <v/>
      </c>
      <c r="AH146" s="207" t="str">
        <f t="shared" ca="1" si="58"/>
        <v/>
      </c>
      <c r="AI146" s="230" t="str">
        <f ca="1">IF(AND($AD146=1,$Q146=1),IF($AB146&gt;0,'２個別表'!$BX146-'２個別表'!$BZ146-'２個別表'!$CF146-'２個別表'!$CC146-'２個別表'!$CD146-'２個別表'!$CE146,0),"")</f>
        <v/>
      </c>
      <c r="AJ146" s="222">
        <f t="shared" ca="1" si="38"/>
        <v>0</v>
      </c>
      <c r="AK146" s="218" t="str">
        <f ca="1">IF($AD146=1,IF('２個別表'!$AQ146=1,1,IF('２個別表'!AQ146="","",)),"")</f>
        <v/>
      </c>
      <c r="AL146" s="207" t="str">
        <f ca="1">IF($AJ146=1,IF($AK146=1,'２個別表'!BU146,""),"")</f>
        <v/>
      </c>
      <c r="AM146" s="204" t="str">
        <f t="shared" ca="1" si="39"/>
        <v/>
      </c>
      <c r="AN146" s="223" t="str">
        <f ca="1">IF($AJ146=1,IF($AK146=1,ROUNDDOWN('２個別表'!$BX146-'２個別表'!$BZ146-'２個別表'!$CC146-'２個別表'!$CD146-'２個別表'!$CE146-'２個別表'!$CF146,0),""),"")</f>
        <v/>
      </c>
      <c r="AO146" s="222">
        <f t="shared" ca="1" si="35"/>
        <v>0</v>
      </c>
      <c r="AP146" s="218">
        <f t="shared" ca="1" si="40"/>
        <v>0</v>
      </c>
      <c r="AQ146" s="218">
        <f t="shared" ca="1" si="41"/>
        <v>0</v>
      </c>
      <c r="AR146" s="213">
        <f ca="1">IF('２個別表'!$AC146=1,1,0)</f>
        <v>0</v>
      </c>
      <c r="AS146" s="204" t="str">
        <f t="shared" ca="1" si="42"/>
        <v/>
      </c>
      <c r="AT146" s="204" t="str">
        <f t="shared" ca="1" si="43"/>
        <v/>
      </c>
      <c r="AU146" s="230" t="str">
        <f ca="1">IF($AD146=1,IF($AQ146=1,ROUNDDOWN('２個別表'!$BX146-'２個別表'!$BZ146-'２個別表'!$CC146-'２個別表'!$CD146-'２個別表'!$CE146-'２個別表'!$CF146,0),""),"")</f>
        <v/>
      </c>
      <c r="AV146" s="391">
        <f t="shared" ca="1" si="44"/>
        <v>0</v>
      </c>
      <c r="AW146" s="401" t="str">
        <f t="shared" ca="1" si="45"/>
        <v>-</v>
      </c>
      <c r="AX146" s="228">
        <f ca="1">IF($AD146=2,IF('２個別表'!$BS146=1,1,0),0)</f>
        <v>0</v>
      </c>
      <c r="AY146" s="213" t="str">
        <f t="shared" ca="1" si="46"/>
        <v/>
      </c>
      <c r="AZ146" s="409" t="str">
        <f ca="1">IF(AND($AD146=2,$AX146=1),'２個別表'!$BX146-('２個別表'!$BZ146+'２個別表'!$CC146+'２個別表'!$CD146+'２個別表'!$CE146+'２個別表'!$CF146),"")</f>
        <v/>
      </c>
      <c r="BA146" s="228">
        <f ca="1">IF($AD146=2,IF('２個別表'!$BS146&lt;&gt;1,1,0),0)</f>
        <v>0</v>
      </c>
      <c r="BB146" s="404">
        <f t="shared" ca="1" si="47"/>
        <v>0</v>
      </c>
      <c r="BC146" s="207" t="str">
        <f ca="1">IF(AND($AD146=2,$BA146=1),'２個別表'!$BT146,"")</f>
        <v/>
      </c>
      <c r="BD146" s="207" t="str">
        <f t="shared" ca="1" si="48"/>
        <v/>
      </c>
      <c r="BE146" s="207" t="str">
        <f ca="1">IF(AND($AD146=2,$BA146=1),'２個別表'!$BW146-('２個別表'!$BZ146+'２個別表'!$CC146+'２個別表'!$CD146+'２個別表'!$CE146+'２個別表'!$CF146),"")</f>
        <v/>
      </c>
      <c r="BF146" s="207" t="str">
        <f ca="1">IF(AND($AD146=2,$BA146=1),'２個別表'!$CC146+'２個別表'!$CD146,"")</f>
        <v/>
      </c>
      <c r="BG146" s="406" t="str">
        <f ca="1">IF($BB146=1,IF(SUM('２個別表'!$BY146,'２個別表'!$CF146*0.5)&lt;='２個別表'!$BX146*0.5,"〇","×"),"")</f>
        <v/>
      </c>
      <c r="BH146" s="405">
        <f t="shared" ca="1" si="49"/>
        <v>0</v>
      </c>
      <c r="BI146" s="229" t="str">
        <f ca="1">IF($AD146=2,IF($AX146=1,IF('２個別表'!$AO146=23,"〇","×"),IF(OR('２個別表'!$AO146&lt;19,'２個別表'!$AO146&gt;23),"",IF($BH146&lt;='２個別表'!$BT146,"〇","×"))),"-")</f>
        <v>-</v>
      </c>
      <c r="BJ146" s="414" t="str">
        <f t="shared" ca="1" si="50"/>
        <v>-</v>
      </c>
      <c r="BK146" s="228">
        <f t="shared" ca="1" si="51"/>
        <v>0</v>
      </c>
      <c r="BL146" s="229" t="str">
        <f ca="1">IF($AD146=3,IF(1&lt;='２個別表'!$F146,IF('２個別表'!$W146=1,"〇","×"),""),"")</f>
        <v/>
      </c>
      <c r="BM146" s="209" t="str">
        <f ca="1">IF(AD146=3,IF(AND(OR('２個別表'!BF146="附帯施設",AND(1&lt;='２個別表'!AO146,'２個別表'!AO146&lt;=3)),'２個別表'!BM146&lt;&gt;"",'２個別表'!BN146&lt;&gt;""),1,IF(AND(OR('２個別表'!BF146="附帯施設",AND(1&lt;='２個別表'!AO146,'２個別表'!AO146&lt;=3)),OR('２個別表'!BM146="",'２個別表'!BN146="")),"×",0)),"")</f>
        <v/>
      </c>
      <c r="BN146" s="229" t="str">
        <f ca="1">IF($AD146=3,IF('２個別表'!$BX146&gt;=500000,"〇","×"),"")</f>
        <v/>
      </c>
      <c r="BO146" s="204" t="str">
        <f ca="1">IF(AD146=3,'２個別表'!BY146,"")</f>
        <v/>
      </c>
      <c r="BP146" s="204" t="str">
        <f ca="1">IF(AD146=3,IF(COUNTIF('２個別表'!$Z$11:'２個別表'!Z146,'２個別表'!Z146)=1,BO146,SUMIF('２個別表'!$Z$11:$Z$510,'２個別表'!Z146,$BO$11:$BO$239)),"")</f>
        <v/>
      </c>
      <c r="BQ146" s="213" t="str">
        <f t="shared" ca="1" si="59"/>
        <v/>
      </c>
      <c r="BR146" s="207" t="str">
        <f t="shared" ca="1" si="52"/>
        <v/>
      </c>
      <c r="BS146" s="483" t="str">
        <f ca="1">IF($AD146=3,'２個別表'!$BX146-('２個別表'!$BZ146+'２個別表'!$CC146+'２個別表'!$CD146+'２個別表'!$CE146+'２個別表'!$CF146),"")</f>
        <v/>
      </c>
      <c r="BT146" s="486">
        <f t="shared" ca="1" si="60"/>
        <v>0</v>
      </c>
      <c r="BU146" s="480" t="str">
        <f t="shared" ca="1" si="53"/>
        <v/>
      </c>
    </row>
    <row r="147" spans="1:73">
      <c r="A147" s="770" t="str">
        <f t="shared" ca="1" si="55"/>
        <v>石川県</v>
      </c>
      <c r="B147" s="773">
        <f ca="1">'２個別表'!Q147</f>
        <v>137</v>
      </c>
      <c r="C147" s="774" t="str">
        <f>'２個別表'!$R147</f>
        <v>石川県</v>
      </c>
      <c r="D147" s="774" t="str">
        <f ca="1">'２個別表'!$S147</f>
        <v/>
      </c>
      <c r="E147" s="774" t="str">
        <f ca="1">'２個別表'!$T147</f>
        <v/>
      </c>
      <c r="F147" s="719" t="str">
        <f ca="1">'２個別表'!$W147</f>
        <v/>
      </c>
      <c r="G147" s="719" t="str">
        <f ca="1">IF($F147=1,IF(SUMIF('（様式１号）１総括表'!$B$16:$B$25,A147,'（様式１号）１総括表'!$A$16:$A$25)&gt;0,"〇","✕"),"-")</f>
        <v>-</v>
      </c>
      <c r="H147" s="716" t="str">
        <f ca="1">IF('２個別表'!$Y147=1,IF('２個別表'!$AC147=1,"〇","×"),IF(AND(2&lt;='２個別表'!$AC147,'２個別表'!$AC147&lt;=5),"〇","×"))</f>
        <v>×</v>
      </c>
      <c r="I147" s="716" t="str">
        <f t="shared" ca="1" si="56"/>
        <v>×</v>
      </c>
      <c r="J147" s="207" t="str">
        <f ca="1">'２個別表'!$Z147</f>
        <v/>
      </c>
      <c r="K147" s="207">
        <f ca="1">'２個別表'!$AK147</f>
        <v>0</v>
      </c>
      <c r="L147" s="207" t="str">
        <f ca="1">IF('２個別表'!$AL147=1,1,"")</f>
        <v/>
      </c>
      <c r="M147" s="207" t="str">
        <f ca="1">IF('２個別表'!$AL147="","",IF('２個別表'!$AL147=1,IF(OR('２個別表'!$AM147=1,'２個別表'!$AN147=1),"〇","×")))</f>
        <v/>
      </c>
      <c r="N147" s="204" t="str">
        <f ca="1">'２個別表'!AT147</f>
        <v/>
      </c>
      <c r="O147" s="220" t="str">
        <f ca="1">IF(1&lt;='２個別表'!$F147,IF(AND(1&lt;='２個別表'!$AO147,'２個別表'!$AO147&lt;=3),1,0),"")</f>
        <v/>
      </c>
      <c r="P147" s="229">
        <f ca="1">IF($O147=1,IF(AND('２個別表'!$BF147&lt;&gt;"",AND('２個別表'!$BI147&lt;&gt;1,'２個別表'!$BJ147)),0,1),0)</f>
        <v>0</v>
      </c>
      <c r="Q147" s="220">
        <f ca="1">IF('２個別表'!$BF147&lt;&gt;"",1,0)</f>
        <v>0</v>
      </c>
      <c r="R147" s="220" t="str">
        <f ca="1">IF($Q147=1,IF('２個別表'!$BI147=1,1,0),"")</f>
        <v/>
      </c>
      <c r="S147" s="220" t="str">
        <f ca="1">IF($R147=1,IF('２個別表'!$BJ147&lt;&gt;"","〇","×"),"")</f>
        <v/>
      </c>
      <c r="T147" s="220" t="str">
        <f t="shared" ca="1" si="36"/>
        <v/>
      </c>
      <c r="U147" s="381">
        <f ca="1">IF('２個別表'!$BH147&gt;0,'２個別表'!$BH147,0)</f>
        <v>0</v>
      </c>
      <c r="V147" s="220">
        <f ca="1">IF('２個別表'!$BJ147&lt;&gt;"",1,0)</f>
        <v>0</v>
      </c>
      <c r="W147" s="206">
        <f ca="1">IF(AND($Q147=1,$V147=1),'２個別表'!$CF147,0)</f>
        <v>0</v>
      </c>
      <c r="X147" s="219">
        <f t="shared" ca="1" si="57"/>
        <v>0</v>
      </c>
      <c r="Y147" s="220" t="str">
        <f ca="1">IF(1&lt;='２個別表'!$F147,'２個別表'!$BV147,"")</f>
        <v/>
      </c>
      <c r="Z147" s="220">
        <f ca="1">IF(1&lt;='２個別表'!$F147,'２個別表'!$CG147,0)</f>
        <v>0</v>
      </c>
      <c r="AA147" s="220">
        <f ca="1">IF(OR(0&lt;'２個別表'!$BZ147,0&lt;SUM('２個別表'!$CC147:$CD147)),1,0)</f>
        <v>1</v>
      </c>
      <c r="AB147" s="207">
        <f ca="1">IF(1&lt;='２個別表'!$F147,'２個別表'!$BX147,0)</f>
        <v>0</v>
      </c>
      <c r="AC147" s="207" t="str">
        <f ca="1">IF('２個別表'!$BX147&gt;0,IF(AND('２個別表'!$BV147=1,'２個別表'!$CG147="控除不可"),'２個別表'!$BX147,IF(AND('２個別表'!$BV147=1,'２個別表'!$CG147="80%控除対象"),ROUNDUP('２個別表'!$BX147*102/110,0),IF(AND('２個別表'!$BV147=1,'２個別表'!$CG147="全額控除"),ROUNDUP('２個別表'!$BX147*100/110,0),IF(OR('２個別表'!$BV147=2,'２個別表'!$BV147=3),'２個別表'!$BX147,'２個別表'!$BX147)))),"")</f>
        <v/>
      </c>
      <c r="AD147" s="221" t="str">
        <f ca="1">IF('２個別表'!$W147=1,3,IF(AND('２個別表'!$W147=2,AND(19&lt;='２個別表'!$AO147,'２個別表'!$AO147&lt;=23)),2,IF(AND('２個別表'!$W147=2,OR(AND(1&lt;='２個別表'!$AO147,'２個別表'!$AO147&lt;=18),AND(24&lt;='２個別表'!$AO147,'２個別表'!$AO147&lt;=25))),1,"判定不能")))</f>
        <v>判定不能</v>
      </c>
      <c r="AE147" s="228">
        <f t="shared" ca="1" si="37"/>
        <v>0</v>
      </c>
      <c r="AF147" s="204" t="str">
        <f t="shared" ca="1" si="54"/>
        <v/>
      </c>
      <c r="AG147" s="207" t="str">
        <f ca="1">IF(AND($AD147=1,$U147&gt;0,$V147=1),ROUNDDOWN($AC147*1/2-'２個別表'!$CF147*1/2,0),"")</f>
        <v/>
      </c>
      <c r="AH147" s="207" t="str">
        <f t="shared" ca="1" si="58"/>
        <v/>
      </c>
      <c r="AI147" s="230" t="str">
        <f ca="1">IF(AND($AD147=1,$Q147=1),IF($AB147&gt;0,'２個別表'!$BX147-'２個別表'!$BZ147-'２個別表'!$CF147-'２個別表'!$CC147-'２個別表'!$CD147-'２個別表'!$CE147,0),"")</f>
        <v/>
      </c>
      <c r="AJ147" s="222">
        <f t="shared" ca="1" si="38"/>
        <v>0</v>
      </c>
      <c r="AK147" s="218" t="str">
        <f ca="1">IF($AD147=1,IF('２個別表'!$AQ147=1,1,IF('２個別表'!AQ147="","",)),"")</f>
        <v/>
      </c>
      <c r="AL147" s="207" t="str">
        <f ca="1">IF($AJ147=1,IF($AK147=1,'２個別表'!BU147,""),"")</f>
        <v/>
      </c>
      <c r="AM147" s="204" t="str">
        <f t="shared" ca="1" si="39"/>
        <v/>
      </c>
      <c r="AN147" s="223" t="str">
        <f ca="1">IF($AJ147=1,IF($AK147=1,ROUNDDOWN('２個別表'!$BX147-'２個別表'!$BZ147-'２個別表'!$CC147-'２個別表'!$CD147-'２個別表'!$CE147-'２個別表'!$CF147,0),""),"")</f>
        <v/>
      </c>
      <c r="AO147" s="222">
        <f t="shared" ca="1" si="35"/>
        <v>0</v>
      </c>
      <c r="AP147" s="218">
        <f t="shared" ca="1" si="40"/>
        <v>0</v>
      </c>
      <c r="AQ147" s="218">
        <f t="shared" ca="1" si="41"/>
        <v>0</v>
      </c>
      <c r="AR147" s="213">
        <f ca="1">IF('２個別表'!$AC147=1,1,0)</f>
        <v>0</v>
      </c>
      <c r="AS147" s="204" t="str">
        <f t="shared" ca="1" si="42"/>
        <v/>
      </c>
      <c r="AT147" s="204" t="str">
        <f t="shared" ca="1" si="43"/>
        <v/>
      </c>
      <c r="AU147" s="230" t="str">
        <f ca="1">IF($AD147=1,IF($AQ147=1,ROUNDDOWN('２個別表'!$BX147-'２個別表'!$BZ147-'２個別表'!$CC147-'２個別表'!$CD147-'２個別表'!$CE147-'２個別表'!$CF147,0),""),"")</f>
        <v/>
      </c>
      <c r="AV147" s="391">
        <f t="shared" ca="1" si="44"/>
        <v>0</v>
      </c>
      <c r="AW147" s="401" t="str">
        <f t="shared" ca="1" si="45"/>
        <v>-</v>
      </c>
      <c r="AX147" s="228">
        <f ca="1">IF($AD147=2,IF('２個別表'!$BS147=1,1,0),0)</f>
        <v>0</v>
      </c>
      <c r="AY147" s="213" t="str">
        <f t="shared" ca="1" si="46"/>
        <v/>
      </c>
      <c r="AZ147" s="409" t="str">
        <f ca="1">IF(AND($AD147=2,$AX147=1),'２個別表'!$BX147-('２個別表'!$BZ147+'２個別表'!$CC147+'２個別表'!$CD147+'２個別表'!$CE147+'２個別表'!$CF147),"")</f>
        <v/>
      </c>
      <c r="BA147" s="228">
        <f ca="1">IF($AD147=2,IF('２個別表'!$BS147&lt;&gt;1,1,0),0)</f>
        <v>0</v>
      </c>
      <c r="BB147" s="404">
        <f t="shared" ca="1" si="47"/>
        <v>0</v>
      </c>
      <c r="BC147" s="207" t="str">
        <f ca="1">IF(AND($AD147=2,$BA147=1),'２個別表'!$BT147,"")</f>
        <v/>
      </c>
      <c r="BD147" s="207" t="str">
        <f t="shared" ca="1" si="48"/>
        <v/>
      </c>
      <c r="BE147" s="207" t="str">
        <f ca="1">IF(AND($AD147=2,$BA147=1),'２個別表'!$BW147-('２個別表'!$BZ147+'２個別表'!$CC147+'２個別表'!$CD147+'２個別表'!$CE147+'２個別表'!$CF147),"")</f>
        <v/>
      </c>
      <c r="BF147" s="207" t="str">
        <f ca="1">IF(AND($AD147=2,$BA147=1),'２個別表'!$CC147+'２個別表'!$CD147,"")</f>
        <v/>
      </c>
      <c r="BG147" s="406" t="str">
        <f ca="1">IF($BB147=1,IF(SUM('２個別表'!$BY147,'２個別表'!$CF147*0.5)&lt;='２個別表'!$BX147*0.5,"〇","×"),"")</f>
        <v/>
      </c>
      <c r="BH147" s="405">
        <f t="shared" ca="1" si="49"/>
        <v>0</v>
      </c>
      <c r="BI147" s="229" t="str">
        <f ca="1">IF($AD147=2,IF($AX147=1,IF('２個別表'!$AO147=23,"〇","×"),IF(OR('２個別表'!$AO147&lt;19,'２個別表'!$AO147&gt;23),"",IF($BH147&lt;='２個別表'!$BT147,"〇","×"))),"-")</f>
        <v>-</v>
      </c>
      <c r="BJ147" s="414" t="str">
        <f t="shared" ca="1" si="50"/>
        <v>-</v>
      </c>
      <c r="BK147" s="228">
        <f t="shared" ca="1" si="51"/>
        <v>0</v>
      </c>
      <c r="BL147" s="229" t="str">
        <f ca="1">IF($AD147=3,IF(1&lt;='２個別表'!$F147,IF('２個別表'!$W147=1,"〇","×"),""),"")</f>
        <v/>
      </c>
      <c r="BM147" s="209" t="str">
        <f ca="1">IF(AD147=3,IF(AND(OR('２個別表'!BF147="附帯施設",AND(1&lt;='２個別表'!AO147,'２個別表'!AO147&lt;=3)),'２個別表'!BM147&lt;&gt;"",'２個別表'!BN147&lt;&gt;""),1,IF(AND(OR('２個別表'!BF147="附帯施設",AND(1&lt;='２個別表'!AO147,'２個別表'!AO147&lt;=3)),OR('２個別表'!BM147="",'２個別表'!BN147="")),"×",0)),"")</f>
        <v/>
      </c>
      <c r="BN147" s="229" t="str">
        <f ca="1">IF($AD147=3,IF('２個別表'!$BX147&gt;=500000,"〇","×"),"")</f>
        <v/>
      </c>
      <c r="BO147" s="204" t="str">
        <f ca="1">IF(AD147=3,'２個別表'!BY147,"")</f>
        <v/>
      </c>
      <c r="BP147" s="204" t="str">
        <f ca="1">IF(AD147=3,IF(COUNTIF('２個別表'!$Z$11:'２個別表'!Z147,'２個別表'!Z147)=1,BO147,SUMIF('２個別表'!$Z$11:$Z$510,'２個別表'!Z147,$BO$11:$BO$239)),"")</f>
        <v/>
      </c>
      <c r="BQ147" s="213" t="str">
        <f t="shared" ca="1" si="59"/>
        <v/>
      </c>
      <c r="BR147" s="207" t="str">
        <f t="shared" ca="1" si="52"/>
        <v/>
      </c>
      <c r="BS147" s="483" t="str">
        <f ca="1">IF($AD147=3,'２個別表'!$BX147-('２個別表'!$BZ147+'２個別表'!$CC147+'２個別表'!$CD147+'２個別表'!$CE147+'２個別表'!$CF147),"")</f>
        <v/>
      </c>
      <c r="BT147" s="486">
        <f t="shared" ca="1" si="60"/>
        <v>0</v>
      </c>
      <c r="BU147" s="480" t="str">
        <f t="shared" ca="1" si="53"/>
        <v/>
      </c>
    </row>
    <row r="148" spans="1:73">
      <c r="A148" s="770" t="str">
        <f t="shared" ca="1" si="55"/>
        <v>石川県</v>
      </c>
      <c r="B148" s="773">
        <f ca="1">'２個別表'!Q148</f>
        <v>138</v>
      </c>
      <c r="C148" s="774" t="str">
        <f>'２個別表'!$R148</f>
        <v>石川県</v>
      </c>
      <c r="D148" s="774" t="str">
        <f ca="1">'２個別表'!$S148</f>
        <v/>
      </c>
      <c r="E148" s="774" t="str">
        <f ca="1">'２個別表'!$T148</f>
        <v/>
      </c>
      <c r="F148" s="719" t="str">
        <f ca="1">'２個別表'!$W148</f>
        <v/>
      </c>
      <c r="G148" s="719" t="str">
        <f ca="1">IF($F148=1,IF(SUMIF('（様式１号）１総括表'!$B$16:$B$25,A148,'（様式１号）１総括表'!$A$16:$A$25)&gt;0,"〇","✕"),"-")</f>
        <v>-</v>
      </c>
      <c r="H148" s="716" t="str">
        <f ca="1">IF('２個別表'!$Y148=1,IF('２個別表'!$AC148=1,"〇","×"),IF(AND(2&lt;='２個別表'!$AC148,'２個別表'!$AC148&lt;=5),"〇","×"))</f>
        <v>×</v>
      </c>
      <c r="I148" s="716" t="str">
        <f t="shared" ca="1" si="56"/>
        <v>×</v>
      </c>
      <c r="J148" s="207" t="str">
        <f ca="1">'２個別表'!$Z148</f>
        <v/>
      </c>
      <c r="K148" s="207">
        <f ca="1">'２個別表'!$AK148</f>
        <v>0</v>
      </c>
      <c r="L148" s="207" t="str">
        <f ca="1">IF('２個別表'!$AL148=1,1,"")</f>
        <v/>
      </c>
      <c r="M148" s="207" t="str">
        <f ca="1">IF('２個別表'!$AL148="","",IF('２個別表'!$AL148=1,IF(OR('２個別表'!$AM148=1,'２個別表'!$AN148=1),"〇","×")))</f>
        <v/>
      </c>
      <c r="N148" s="204" t="str">
        <f ca="1">'２個別表'!AT148</f>
        <v/>
      </c>
      <c r="O148" s="220" t="str">
        <f ca="1">IF(1&lt;='２個別表'!$F148,IF(AND(1&lt;='２個別表'!$AO148,'２個別表'!$AO148&lt;=3),1,0),"")</f>
        <v/>
      </c>
      <c r="P148" s="229">
        <f ca="1">IF($O148=1,IF(AND('２個別表'!$BF148&lt;&gt;"",AND('２個別表'!$BI148&lt;&gt;1,'２個別表'!$BJ148)),0,1),0)</f>
        <v>0</v>
      </c>
      <c r="Q148" s="220">
        <f ca="1">IF('２個別表'!$BF148&lt;&gt;"",1,0)</f>
        <v>0</v>
      </c>
      <c r="R148" s="220" t="str">
        <f ca="1">IF($Q148=1,IF('２個別表'!$BI148=1,1,0),"")</f>
        <v/>
      </c>
      <c r="S148" s="220" t="str">
        <f ca="1">IF($R148=1,IF('２個別表'!$BJ148&lt;&gt;"","〇","×"),"")</f>
        <v/>
      </c>
      <c r="T148" s="220" t="str">
        <f t="shared" ca="1" si="36"/>
        <v/>
      </c>
      <c r="U148" s="381">
        <f ca="1">IF('２個別表'!$BH148&gt;0,'２個別表'!$BH148,0)</f>
        <v>0</v>
      </c>
      <c r="V148" s="220">
        <f ca="1">IF('２個別表'!$BJ148&lt;&gt;"",1,0)</f>
        <v>0</v>
      </c>
      <c r="W148" s="206">
        <f ca="1">IF(AND($Q148=1,$V148=1),'２個別表'!$CF148,0)</f>
        <v>0</v>
      </c>
      <c r="X148" s="219">
        <f t="shared" ca="1" si="57"/>
        <v>0</v>
      </c>
      <c r="Y148" s="220" t="str">
        <f ca="1">IF(1&lt;='２個別表'!$F148,'２個別表'!$BV148,"")</f>
        <v/>
      </c>
      <c r="Z148" s="220">
        <f ca="1">IF(1&lt;='２個別表'!$F148,'２個別表'!$CG148,0)</f>
        <v>0</v>
      </c>
      <c r="AA148" s="220">
        <f ca="1">IF(OR(0&lt;'２個別表'!$BZ148,0&lt;SUM('２個別表'!$CC148:$CD148)),1,0)</f>
        <v>1</v>
      </c>
      <c r="AB148" s="207">
        <f ca="1">IF(1&lt;='２個別表'!$F148,'２個別表'!$BX148,0)</f>
        <v>0</v>
      </c>
      <c r="AC148" s="207" t="str">
        <f ca="1">IF('２個別表'!$BX148&gt;0,IF(AND('２個別表'!$BV148=1,'２個別表'!$CG148="控除不可"),'２個別表'!$BX148,IF(AND('２個別表'!$BV148=1,'２個別表'!$CG148="80%控除対象"),ROUNDUP('２個別表'!$BX148*102/110,0),IF(AND('２個別表'!$BV148=1,'２個別表'!$CG148="全額控除"),ROUNDUP('２個別表'!$BX148*100/110,0),IF(OR('２個別表'!$BV148=2,'２個別表'!$BV148=3),'２個別表'!$BX148,'２個別表'!$BX148)))),"")</f>
        <v/>
      </c>
      <c r="AD148" s="221" t="str">
        <f ca="1">IF('２個別表'!$W148=1,3,IF(AND('２個別表'!$W148=2,AND(19&lt;='２個別表'!$AO148,'２個別表'!$AO148&lt;=23)),2,IF(AND('２個別表'!$W148=2,OR(AND(1&lt;='２個別表'!$AO148,'２個別表'!$AO148&lt;=18),AND(24&lt;='２個別表'!$AO148,'２個別表'!$AO148&lt;=25))),1,"判定不能")))</f>
        <v>判定不能</v>
      </c>
      <c r="AE148" s="228">
        <f t="shared" ca="1" si="37"/>
        <v>0</v>
      </c>
      <c r="AF148" s="204" t="str">
        <f t="shared" ca="1" si="54"/>
        <v/>
      </c>
      <c r="AG148" s="207" t="str">
        <f ca="1">IF(AND($AD148=1,$U148&gt;0,$V148=1),ROUNDDOWN($AC148*1/2-'２個別表'!$CF148*1/2,0),"")</f>
        <v/>
      </c>
      <c r="AH148" s="207" t="str">
        <f t="shared" ca="1" si="58"/>
        <v/>
      </c>
      <c r="AI148" s="230" t="str">
        <f ca="1">IF(AND($AD148=1,$Q148=1),IF($AB148&gt;0,'２個別表'!$BX148-'２個別表'!$BZ148-'２個別表'!$CF148-'２個別表'!$CC148-'２個別表'!$CD148-'２個別表'!$CE148,0),"")</f>
        <v/>
      </c>
      <c r="AJ148" s="222">
        <f t="shared" ca="1" si="38"/>
        <v>0</v>
      </c>
      <c r="AK148" s="218" t="str">
        <f ca="1">IF($AD148=1,IF('２個別表'!$AQ148=1,1,IF('２個別表'!AQ148="","",)),"")</f>
        <v/>
      </c>
      <c r="AL148" s="207" t="str">
        <f ca="1">IF($AJ148=1,IF($AK148=1,'２個別表'!BU148,""),"")</f>
        <v/>
      </c>
      <c r="AM148" s="204" t="str">
        <f t="shared" ca="1" si="39"/>
        <v/>
      </c>
      <c r="AN148" s="223" t="str">
        <f ca="1">IF($AJ148=1,IF($AK148=1,ROUNDDOWN('２個別表'!$BX148-'２個別表'!$BZ148-'２個別表'!$CC148-'２個別表'!$CD148-'２個別表'!$CE148-'２個別表'!$CF148,0),""),"")</f>
        <v/>
      </c>
      <c r="AO148" s="222">
        <f t="shared" ca="1" si="35"/>
        <v>0</v>
      </c>
      <c r="AP148" s="218">
        <f t="shared" ca="1" si="40"/>
        <v>0</v>
      </c>
      <c r="AQ148" s="218">
        <f t="shared" ca="1" si="41"/>
        <v>0</v>
      </c>
      <c r="AR148" s="213">
        <f ca="1">IF('２個別表'!$AC148=1,1,0)</f>
        <v>0</v>
      </c>
      <c r="AS148" s="204" t="str">
        <f t="shared" ca="1" si="42"/>
        <v/>
      </c>
      <c r="AT148" s="204" t="str">
        <f t="shared" ca="1" si="43"/>
        <v/>
      </c>
      <c r="AU148" s="230" t="str">
        <f ca="1">IF($AD148=1,IF($AQ148=1,ROUNDDOWN('２個別表'!$BX148-'２個別表'!$BZ148-'２個別表'!$CC148-'２個別表'!$CD148-'２個別表'!$CE148-'２個別表'!$CF148,0),""),"")</f>
        <v/>
      </c>
      <c r="AV148" s="391">
        <f t="shared" ca="1" si="44"/>
        <v>0</v>
      </c>
      <c r="AW148" s="401" t="str">
        <f t="shared" ca="1" si="45"/>
        <v>-</v>
      </c>
      <c r="AX148" s="228">
        <f ca="1">IF($AD148=2,IF('２個別表'!$BS148=1,1,0),0)</f>
        <v>0</v>
      </c>
      <c r="AY148" s="213" t="str">
        <f t="shared" ca="1" si="46"/>
        <v/>
      </c>
      <c r="AZ148" s="409" t="str">
        <f ca="1">IF(AND($AD148=2,$AX148=1),'２個別表'!$BX148-('２個別表'!$BZ148+'２個別表'!$CC148+'２個別表'!$CD148+'２個別表'!$CE148+'２個別表'!$CF148),"")</f>
        <v/>
      </c>
      <c r="BA148" s="228">
        <f ca="1">IF($AD148=2,IF('２個別表'!$BS148&lt;&gt;1,1,0),0)</f>
        <v>0</v>
      </c>
      <c r="BB148" s="404">
        <f t="shared" ca="1" si="47"/>
        <v>0</v>
      </c>
      <c r="BC148" s="207" t="str">
        <f ca="1">IF(AND($AD148=2,$BA148=1),'２個別表'!$BT148,"")</f>
        <v/>
      </c>
      <c r="BD148" s="207" t="str">
        <f t="shared" ca="1" si="48"/>
        <v/>
      </c>
      <c r="BE148" s="207" t="str">
        <f ca="1">IF(AND($AD148=2,$BA148=1),'２個別表'!$BW148-('２個別表'!$BZ148+'２個別表'!$CC148+'２個別表'!$CD148+'２個別表'!$CE148+'２個別表'!$CF148),"")</f>
        <v/>
      </c>
      <c r="BF148" s="207" t="str">
        <f ca="1">IF(AND($AD148=2,$BA148=1),'２個別表'!$CC148+'２個別表'!$CD148,"")</f>
        <v/>
      </c>
      <c r="BG148" s="406" t="str">
        <f ca="1">IF($BB148=1,IF(SUM('２個別表'!$BY148,'２個別表'!$CF148*0.5)&lt;='２個別表'!$BX148*0.5,"〇","×"),"")</f>
        <v/>
      </c>
      <c r="BH148" s="405">
        <f t="shared" ca="1" si="49"/>
        <v>0</v>
      </c>
      <c r="BI148" s="229" t="str">
        <f ca="1">IF($AD148=2,IF($AX148=1,IF('２個別表'!$AO148=23,"〇","×"),IF(OR('２個別表'!$AO148&lt;19,'２個別表'!$AO148&gt;23),"",IF($BH148&lt;='２個別表'!$BT148,"〇","×"))),"-")</f>
        <v>-</v>
      </c>
      <c r="BJ148" s="414" t="str">
        <f t="shared" ca="1" si="50"/>
        <v>-</v>
      </c>
      <c r="BK148" s="228">
        <f t="shared" ca="1" si="51"/>
        <v>0</v>
      </c>
      <c r="BL148" s="229" t="str">
        <f ca="1">IF($AD148=3,IF(1&lt;='２個別表'!$F148,IF('２個別表'!$W148=1,"〇","×"),""),"")</f>
        <v/>
      </c>
      <c r="BM148" s="209" t="str">
        <f ca="1">IF(AD148=3,IF(AND(OR('２個別表'!BF148="附帯施設",AND(1&lt;='２個別表'!AO148,'２個別表'!AO148&lt;=3)),'２個別表'!BM148&lt;&gt;"",'２個別表'!BN148&lt;&gt;""),1,IF(AND(OR('２個別表'!BF148="附帯施設",AND(1&lt;='２個別表'!AO148,'２個別表'!AO148&lt;=3)),OR('２個別表'!BM148="",'２個別表'!BN148="")),"×",0)),"")</f>
        <v/>
      </c>
      <c r="BN148" s="229" t="str">
        <f ca="1">IF($AD148=3,IF('２個別表'!$BX148&gt;=500000,"〇","×"),"")</f>
        <v/>
      </c>
      <c r="BO148" s="204" t="str">
        <f ca="1">IF(AD148=3,'２個別表'!BY148,"")</f>
        <v/>
      </c>
      <c r="BP148" s="204" t="str">
        <f ca="1">IF(AD148=3,IF(COUNTIF('２個別表'!$Z$11:'２個別表'!Z148,'２個別表'!Z148)=1,BO148,SUMIF('２個別表'!$Z$11:$Z$510,'２個別表'!Z148,$BO$11:$BO$239)),"")</f>
        <v/>
      </c>
      <c r="BQ148" s="213" t="str">
        <f t="shared" ca="1" si="59"/>
        <v/>
      </c>
      <c r="BR148" s="207" t="str">
        <f t="shared" ca="1" si="52"/>
        <v/>
      </c>
      <c r="BS148" s="483" t="str">
        <f ca="1">IF($AD148=3,'２個別表'!$BX148-('２個別表'!$BZ148+'２個別表'!$CC148+'２個別表'!$CD148+'２個別表'!$CE148+'２個別表'!$CF148),"")</f>
        <v/>
      </c>
      <c r="BT148" s="486">
        <f t="shared" ca="1" si="60"/>
        <v>0</v>
      </c>
      <c r="BU148" s="480" t="str">
        <f t="shared" ca="1" si="53"/>
        <v/>
      </c>
    </row>
    <row r="149" spans="1:73">
      <c r="A149" s="770" t="str">
        <f t="shared" ca="1" si="55"/>
        <v>石川県</v>
      </c>
      <c r="B149" s="773">
        <f ca="1">'２個別表'!Q149</f>
        <v>139</v>
      </c>
      <c r="C149" s="774" t="str">
        <f>'２個別表'!$R149</f>
        <v>石川県</v>
      </c>
      <c r="D149" s="774" t="str">
        <f ca="1">'２個別表'!$S149</f>
        <v/>
      </c>
      <c r="E149" s="774" t="str">
        <f ca="1">'２個別表'!$T149</f>
        <v/>
      </c>
      <c r="F149" s="719" t="str">
        <f ca="1">'２個別表'!$W149</f>
        <v/>
      </c>
      <c r="G149" s="719" t="str">
        <f ca="1">IF($F149=1,IF(SUMIF('（様式１号）１総括表'!$B$16:$B$25,A149,'（様式１号）１総括表'!$A$16:$A$25)&gt;0,"〇","✕"),"-")</f>
        <v>-</v>
      </c>
      <c r="H149" s="716" t="str">
        <f ca="1">IF('２個別表'!$Y149=1,IF('２個別表'!$AC149=1,"〇","×"),IF(AND(2&lt;='２個別表'!$AC149,'２個別表'!$AC149&lt;=5),"〇","×"))</f>
        <v>×</v>
      </c>
      <c r="I149" s="716" t="str">
        <f t="shared" ca="1" si="56"/>
        <v>×</v>
      </c>
      <c r="J149" s="207" t="str">
        <f ca="1">'２個別表'!$Z149</f>
        <v/>
      </c>
      <c r="K149" s="207">
        <f ca="1">'２個別表'!$AK149</f>
        <v>0</v>
      </c>
      <c r="L149" s="207" t="str">
        <f ca="1">IF('２個別表'!$AL149=1,1,"")</f>
        <v/>
      </c>
      <c r="M149" s="207" t="str">
        <f ca="1">IF('２個別表'!$AL149="","",IF('２個別表'!$AL149=1,IF(OR('２個別表'!$AM149=1,'２個別表'!$AN149=1),"〇","×")))</f>
        <v/>
      </c>
      <c r="N149" s="204" t="str">
        <f ca="1">'２個別表'!AT149</f>
        <v/>
      </c>
      <c r="O149" s="220" t="str">
        <f ca="1">IF(1&lt;='２個別表'!$F149,IF(AND(1&lt;='２個別表'!$AO149,'２個別表'!$AO149&lt;=3),1,0),"")</f>
        <v/>
      </c>
      <c r="P149" s="229">
        <f ca="1">IF($O149=1,IF(AND('２個別表'!$BF149&lt;&gt;"",AND('２個別表'!$BI149&lt;&gt;1,'２個別表'!$BJ149)),0,1),0)</f>
        <v>0</v>
      </c>
      <c r="Q149" s="220">
        <f ca="1">IF('２個別表'!$BF149&lt;&gt;"",1,0)</f>
        <v>0</v>
      </c>
      <c r="R149" s="220" t="str">
        <f ca="1">IF($Q149=1,IF('２個別表'!$BI149=1,1,0),"")</f>
        <v/>
      </c>
      <c r="S149" s="220" t="str">
        <f ca="1">IF($R149=1,IF('２個別表'!$BJ149&lt;&gt;"","〇","×"),"")</f>
        <v/>
      </c>
      <c r="T149" s="220" t="str">
        <f t="shared" ca="1" si="36"/>
        <v/>
      </c>
      <c r="U149" s="381">
        <f ca="1">IF('２個別表'!$BH149&gt;0,'２個別表'!$BH149,0)</f>
        <v>0</v>
      </c>
      <c r="V149" s="220">
        <f ca="1">IF('２個別表'!$BJ149&lt;&gt;"",1,0)</f>
        <v>0</v>
      </c>
      <c r="W149" s="206">
        <f ca="1">IF(AND($Q149=1,$V149=1),'２個別表'!$CF149,0)</f>
        <v>0</v>
      </c>
      <c r="X149" s="219">
        <f t="shared" ca="1" si="57"/>
        <v>0</v>
      </c>
      <c r="Y149" s="220" t="str">
        <f ca="1">IF(1&lt;='２個別表'!$F149,'２個別表'!$BV149,"")</f>
        <v/>
      </c>
      <c r="Z149" s="220">
        <f ca="1">IF(1&lt;='２個別表'!$F149,'２個別表'!$CG149,0)</f>
        <v>0</v>
      </c>
      <c r="AA149" s="220">
        <f ca="1">IF(OR(0&lt;'２個別表'!$BZ149,0&lt;SUM('２個別表'!$CC149:$CD149)),1,0)</f>
        <v>1</v>
      </c>
      <c r="AB149" s="207">
        <f ca="1">IF(1&lt;='２個別表'!$F149,'２個別表'!$BX149,0)</f>
        <v>0</v>
      </c>
      <c r="AC149" s="207" t="str">
        <f ca="1">IF('２個別表'!$BX149&gt;0,IF(AND('２個別表'!$BV149=1,'２個別表'!$CG149="控除不可"),'２個別表'!$BX149,IF(AND('２個別表'!$BV149=1,'２個別表'!$CG149="80%控除対象"),ROUNDUP('２個別表'!$BX149*102/110,0),IF(AND('２個別表'!$BV149=1,'２個別表'!$CG149="全額控除"),ROUNDUP('２個別表'!$BX149*100/110,0),IF(OR('２個別表'!$BV149=2,'２個別表'!$BV149=3),'２個別表'!$BX149,'２個別表'!$BX149)))),"")</f>
        <v/>
      </c>
      <c r="AD149" s="221" t="str">
        <f ca="1">IF('２個別表'!$W149=1,3,IF(AND('２個別表'!$W149=2,AND(19&lt;='２個別表'!$AO149,'２個別表'!$AO149&lt;=23)),2,IF(AND('２個別表'!$W149=2,OR(AND(1&lt;='２個別表'!$AO149,'２個別表'!$AO149&lt;=18),AND(24&lt;='２個別表'!$AO149,'２個別表'!$AO149&lt;=25))),1,"判定不能")))</f>
        <v>判定不能</v>
      </c>
      <c r="AE149" s="228">
        <f t="shared" ca="1" si="37"/>
        <v>0</v>
      </c>
      <c r="AF149" s="204" t="str">
        <f t="shared" ca="1" si="54"/>
        <v/>
      </c>
      <c r="AG149" s="207" t="str">
        <f ca="1">IF(AND($AD149=1,$U149&gt;0,$V149=1),ROUNDDOWN($AC149*1/2-'２個別表'!$CF149*1/2,0),"")</f>
        <v/>
      </c>
      <c r="AH149" s="207" t="str">
        <f t="shared" ca="1" si="58"/>
        <v/>
      </c>
      <c r="AI149" s="230" t="str">
        <f ca="1">IF(AND($AD149=1,$Q149=1),IF($AB149&gt;0,'２個別表'!$BX149-'２個別表'!$BZ149-'２個別表'!$CF149-'２個別表'!$CC149-'２個別表'!$CD149-'２個別表'!$CE149,0),"")</f>
        <v/>
      </c>
      <c r="AJ149" s="222">
        <f t="shared" ca="1" si="38"/>
        <v>0</v>
      </c>
      <c r="AK149" s="218" t="str">
        <f ca="1">IF($AD149=1,IF('２個別表'!$AQ149=1,1,IF('２個別表'!AQ149="","",)),"")</f>
        <v/>
      </c>
      <c r="AL149" s="207" t="str">
        <f ca="1">IF($AJ149=1,IF($AK149=1,'２個別表'!BU149,""),"")</f>
        <v/>
      </c>
      <c r="AM149" s="204" t="str">
        <f t="shared" ca="1" si="39"/>
        <v/>
      </c>
      <c r="AN149" s="223" t="str">
        <f ca="1">IF($AJ149=1,IF($AK149=1,ROUNDDOWN('２個別表'!$BX149-'２個別表'!$BZ149-'２個別表'!$CC149-'２個別表'!$CD149-'２個別表'!$CE149-'２個別表'!$CF149,0),""),"")</f>
        <v/>
      </c>
      <c r="AO149" s="222">
        <f t="shared" ca="1" si="35"/>
        <v>0</v>
      </c>
      <c r="AP149" s="218">
        <f t="shared" ca="1" si="40"/>
        <v>0</v>
      </c>
      <c r="AQ149" s="218">
        <f t="shared" ca="1" si="41"/>
        <v>0</v>
      </c>
      <c r="AR149" s="213">
        <f ca="1">IF('２個別表'!$AC149=1,1,0)</f>
        <v>0</v>
      </c>
      <c r="AS149" s="204" t="str">
        <f t="shared" ca="1" si="42"/>
        <v/>
      </c>
      <c r="AT149" s="204" t="str">
        <f t="shared" ca="1" si="43"/>
        <v/>
      </c>
      <c r="AU149" s="230" t="str">
        <f ca="1">IF($AD149=1,IF($AQ149=1,ROUNDDOWN('２個別表'!$BX149-'２個別表'!$BZ149-'２個別表'!$CC149-'２個別表'!$CD149-'２個別表'!$CE149-'２個別表'!$CF149,0),""),"")</f>
        <v/>
      </c>
      <c r="AV149" s="391">
        <f t="shared" ca="1" si="44"/>
        <v>0</v>
      </c>
      <c r="AW149" s="401" t="str">
        <f t="shared" ca="1" si="45"/>
        <v>-</v>
      </c>
      <c r="AX149" s="228">
        <f ca="1">IF($AD149=2,IF('２個別表'!$BS149=1,1,0),0)</f>
        <v>0</v>
      </c>
      <c r="AY149" s="213" t="str">
        <f t="shared" ca="1" si="46"/>
        <v/>
      </c>
      <c r="AZ149" s="409" t="str">
        <f ca="1">IF(AND($AD149=2,$AX149=1),'２個別表'!$BX149-('２個別表'!$BZ149+'２個別表'!$CC149+'２個別表'!$CD149+'２個別表'!$CE149+'２個別表'!$CF149),"")</f>
        <v/>
      </c>
      <c r="BA149" s="228">
        <f ca="1">IF($AD149=2,IF('２個別表'!$BS149&lt;&gt;1,1,0),0)</f>
        <v>0</v>
      </c>
      <c r="BB149" s="404">
        <f t="shared" ca="1" si="47"/>
        <v>0</v>
      </c>
      <c r="BC149" s="207" t="str">
        <f ca="1">IF(AND($AD149=2,$BA149=1),'２個別表'!$BT149,"")</f>
        <v/>
      </c>
      <c r="BD149" s="207" t="str">
        <f t="shared" ca="1" si="48"/>
        <v/>
      </c>
      <c r="BE149" s="207" t="str">
        <f ca="1">IF(AND($AD149=2,$BA149=1),'２個別表'!$BW149-('２個別表'!$BZ149+'２個別表'!$CC149+'２個別表'!$CD149+'２個別表'!$CE149+'２個別表'!$CF149),"")</f>
        <v/>
      </c>
      <c r="BF149" s="207" t="str">
        <f ca="1">IF(AND($AD149=2,$BA149=1),'２個別表'!$CC149+'２個別表'!$CD149,"")</f>
        <v/>
      </c>
      <c r="BG149" s="406" t="str">
        <f ca="1">IF($BB149=1,IF(SUM('２個別表'!$BY149,'２個別表'!$CF149*0.5)&lt;='２個別表'!$BX149*0.5,"〇","×"),"")</f>
        <v/>
      </c>
      <c r="BH149" s="405">
        <f t="shared" ca="1" si="49"/>
        <v>0</v>
      </c>
      <c r="BI149" s="229" t="str">
        <f ca="1">IF($AD149=2,IF($AX149=1,IF('２個別表'!$AO149=23,"〇","×"),IF(OR('２個別表'!$AO149&lt;19,'２個別表'!$AO149&gt;23),"",IF($BH149&lt;='２個別表'!$BT149,"〇","×"))),"-")</f>
        <v>-</v>
      </c>
      <c r="BJ149" s="414" t="str">
        <f t="shared" ca="1" si="50"/>
        <v>-</v>
      </c>
      <c r="BK149" s="228">
        <f t="shared" ca="1" si="51"/>
        <v>0</v>
      </c>
      <c r="BL149" s="229" t="str">
        <f ca="1">IF($AD149=3,IF(1&lt;='２個別表'!$F149,IF('２個別表'!$W149=1,"〇","×"),""),"")</f>
        <v/>
      </c>
      <c r="BM149" s="209" t="str">
        <f ca="1">IF(AD149=3,IF(AND(OR('２個別表'!BF149="附帯施設",AND(1&lt;='２個別表'!AO149,'２個別表'!AO149&lt;=3)),'２個別表'!BM149&lt;&gt;"",'２個別表'!BN149&lt;&gt;""),1,IF(AND(OR('２個別表'!BF149="附帯施設",AND(1&lt;='２個別表'!AO149,'２個別表'!AO149&lt;=3)),OR('２個別表'!BM149="",'２個別表'!BN149="")),"×",0)),"")</f>
        <v/>
      </c>
      <c r="BN149" s="229" t="str">
        <f ca="1">IF($AD149=3,IF('２個別表'!$BX149&gt;=500000,"〇","×"),"")</f>
        <v/>
      </c>
      <c r="BO149" s="204" t="str">
        <f ca="1">IF(AD149=3,'２個別表'!BY149,"")</f>
        <v/>
      </c>
      <c r="BP149" s="204" t="str">
        <f ca="1">IF(AD149=3,IF(COUNTIF('２個別表'!$Z$11:'２個別表'!Z149,'２個別表'!Z149)=1,BO149,SUMIF('２個別表'!$Z$11:$Z$510,'２個別表'!Z149,$BO$11:$BO$239)),"")</f>
        <v/>
      </c>
      <c r="BQ149" s="213" t="str">
        <f t="shared" ca="1" si="59"/>
        <v/>
      </c>
      <c r="BR149" s="207" t="str">
        <f t="shared" ca="1" si="52"/>
        <v/>
      </c>
      <c r="BS149" s="483" t="str">
        <f ca="1">IF($AD149=3,'２個別表'!$BX149-('２個別表'!$BZ149+'２個別表'!$CC149+'２個別表'!$CD149+'２個別表'!$CE149+'２個別表'!$CF149),"")</f>
        <v/>
      </c>
      <c r="BT149" s="486">
        <f t="shared" ca="1" si="60"/>
        <v>0</v>
      </c>
      <c r="BU149" s="480" t="str">
        <f t="shared" ca="1" si="53"/>
        <v/>
      </c>
    </row>
    <row r="150" spans="1:73">
      <c r="A150" s="770" t="str">
        <f t="shared" ca="1" si="55"/>
        <v>石川県</v>
      </c>
      <c r="B150" s="773">
        <f ca="1">'２個別表'!Q150</f>
        <v>140</v>
      </c>
      <c r="C150" s="774" t="str">
        <f>'２個別表'!$R150</f>
        <v>石川県</v>
      </c>
      <c r="D150" s="774" t="str">
        <f ca="1">'２個別表'!$S150</f>
        <v/>
      </c>
      <c r="E150" s="774" t="str">
        <f ca="1">'２個別表'!$T150</f>
        <v/>
      </c>
      <c r="F150" s="719" t="str">
        <f ca="1">'２個別表'!$W150</f>
        <v/>
      </c>
      <c r="G150" s="719" t="str">
        <f ca="1">IF($F150=1,IF(SUMIF('（様式１号）１総括表'!$B$16:$B$25,A150,'（様式１号）１総括表'!$A$16:$A$25)&gt;0,"〇","✕"),"-")</f>
        <v>-</v>
      </c>
      <c r="H150" s="716" t="str">
        <f ca="1">IF('２個別表'!$Y150=1,IF('２個別表'!$AC150=1,"〇","×"),IF(AND(2&lt;='２個別表'!$AC150,'２個別表'!$AC150&lt;=5),"〇","×"))</f>
        <v>×</v>
      </c>
      <c r="I150" s="716" t="str">
        <f t="shared" ca="1" si="56"/>
        <v>×</v>
      </c>
      <c r="J150" s="207" t="str">
        <f ca="1">'２個別表'!$Z150</f>
        <v/>
      </c>
      <c r="K150" s="207">
        <f ca="1">'２個別表'!$AK150</f>
        <v>0</v>
      </c>
      <c r="L150" s="207" t="str">
        <f ca="1">IF('２個別表'!$AL150=1,1,"")</f>
        <v/>
      </c>
      <c r="M150" s="207" t="str">
        <f ca="1">IF('２個別表'!$AL150="","",IF('２個別表'!$AL150=1,IF(OR('２個別表'!$AM150=1,'２個別表'!$AN150=1),"〇","×")))</f>
        <v/>
      </c>
      <c r="N150" s="204" t="str">
        <f ca="1">'２個別表'!AT150</f>
        <v/>
      </c>
      <c r="O150" s="220" t="str">
        <f ca="1">IF(1&lt;='２個別表'!$F150,IF(AND(1&lt;='２個別表'!$AO150,'２個別表'!$AO150&lt;=3),1,0),"")</f>
        <v/>
      </c>
      <c r="P150" s="229">
        <f ca="1">IF($O150=1,IF(AND('２個別表'!$BF150&lt;&gt;"",AND('２個別表'!$BI150&lt;&gt;1,'２個別表'!$BJ150)),0,1),0)</f>
        <v>0</v>
      </c>
      <c r="Q150" s="220">
        <f ca="1">IF('２個別表'!$BF150&lt;&gt;"",1,0)</f>
        <v>0</v>
      </c>
      <c r="R150" s="220" t="str">
        <f ca="1">IF($Q150=1,IF('２個別表'!$BI150=1,1,0),"")</f>
        <v/>
      </c>
      <c r="S150" s="220" t="str">
        <f ca="1">IF($R150=1,IF('２個別表'!$BJ150&lt;&gt;"","〇","×"),"")</f>
        <v/>
      </c>
      <c r="T150" s="220" t="str">
        <f t="shared" ca="1" si="36"/>
        <v/>
      </c>
      <c r="U150" s="381">
        <f ca="1">IF('２個別表'!$BH150&gt;0,'２個別表'!$BH150,0)</f>
        <v>0</v>
      </c>
      <c r="V150" s="220">
        <f ca="1">IF('２個別表'!$BJ150&lt;&gt;"",1,0)</f>
        <v>0</v>
      </c>
      <c r="W150" s="206">
        <f ca="1">IF(AND($Q150=1,$V150=1),'２個別表'!$CF150,0)</f>
        <v>0</v>
      </c>
      <c r="X150" s="219">
        <f t="shared" ca="1" si="57"/>
        <v>0</v>
      </c>
      <c r="Y150" s="220" t="str">
        <f ca="1">IF(1&lt;='２個別表'!$F150,'２個別表'!$BV150,"")</f>
        <v/>
      </c>
      <c r="Z150" s="220">
        <f ca="1">IF(1&lt;='２個別表'!$F150,'２個別表'!$CG150,0)</f>
        <v>0</v>
      </c>
      <c r="AA150" s="220">
        <f ca="1">IF(OR(0&lt;'２個別表'!$BZ150,0&lt;SUM('２個別表'!$CC150:$CD150)),1,0)</f>
        <v>1</v>
      </c>
      <c r="AB150" s="207">
        <f ca="1">IF(1&lt;='２個別表'!$F150,'２個別表'!$BX150,0)</f>
        <v>0</v>
      </c>
      <c r="AC150" s="207" t="str">
        <f ca="1">IF('２個別表'!$BX150&gt;0,IF(AND('２個別表'!$BV150=1,'２個別表'!$CG150="控除不可"),'２個別表'!$BX150,IF(AND('２個別表'!$BV150=1,'２個別表'!$CG150="80%控除対象"),ROUNDUP('２個別表'!$BX150*102/110,0),IF(AND('２個別表'!$BV150=1,'２個別表'!$CG150="全額控除"),ROUNDUP('２個別表'!$BX150*100/110,0),IF(OR('２個別表'!$BV150=2,'２個別表'!$BV150=3),'２個別表'!$BX150,'２個別表'!$BX150)))),"")</f>
        <v/>
      </c>
      <c r="AD150" s="221" t="str">
        <f ca="1">IF('２個別表'!$W150=1,3,IF(AND('２個別表'!$W150=2,AND(19&lt;='２個別表'!$AO150,'２個別表'!$AO150&lt;=23)),2,IF(AND('２個別表'!$W150=2,OR(AND(1&lt;='２個別表'!$AO150,'２個別表'!$AO150&lt;=18),AND(24&lt;='２個別表'!$AO150,'２個別表'!$AO150&lt;=25))),1,"判定不能")))</f>
        <v>判定不能</v>
      </c>
      <c r="AE150" s="228">
        <f t="shared" ca="1" si="37"/>
        <v>0</v>
      </c>
      <c r="AF150" s="204" t="str">
        <f t="shared" ca="1" si="54"/>
        <v/>
      </c>
      <c r="AG150" s="207" t="str">
        <f ca="1">IF(AND($AD150=1,$U150&gt;0,$V150=1),ROUNDDOWN($AC150*1/2-'２個別表'!$CF150*1/2,0),"")</f>
        <v/>
      </c>
      <c r="AH150" s="207" t="str">
        <f t="shared" ca="1" si="58"/>
        <v/>
      </c>
      <c r="AI150" s="230" t="str">
        <f ca="1">IF(AND($AD150=1,$Q150=1),IF($AB150&gt;0,'２個別表'!$BX150-'２個別表'!$BZ150-'２個別表'!$CF150-'２個別表'!$CC150-'２個別表'!$CD150-'２個別表'!$CE150,0),"")</f>
        <v/>
      </c>
      <c r="AJ150" s="222">
        <f t="shared" ca="1" si="38"/>
        <v>0</v>
      </c>
      <c r="AK150" s="218" t="str">
        <f ca="1">IF($AD150=1,IF('２個別表'!$AQ150=1,1,IF('２個別表'!AQ150="","",)),"")</f>
        <v/>
      </c>
      <c r="AL150" s="207" t="str">
        <f ca="1">IF($AJ150=1,IF($AK150=1,'２個別表'!BU150,""),"")</f>
        <v/>
      </c>
      <c r="AM150" s="204" t="str">
        <f t="shared" ca="1" si="39"/>
        <v/>
      </c>
      <c r="AN150" s="223" t="str">
        <f ca="1">IF($AJ150=1,IF($AK150=1,ROUNDDOWN('２個別表'!$BX150-'２個別表'!$BZ150-'２個別表'!$CC150-'２個別表'!$CD150-'２個別表'!$CE150-'２個別表'!$CF150,0),""),"")</f>
        <v/>
      </c>
      <c r="AO150" s="222">
        <f t="shared" ca="1" si="35"/>
        <v>0</v>
      </c>
      <c r="AP150" s="218">
        <f t="shared" ca="1" si="40"/>
        <v>0</v>
      </c>
      <c r="AQ150" s="218">
        <f t="shared" ca="1" si="41"/>
        <v>0</v>
      </c>
      <c r="AR150" s="213">
        <f ca="1">IF('２個別表'!$AC150=1,1,0)</f>
        <v>0</v>
      </c>
      <c r="AS150" s="204" t="str">
        <f t="shared" ca="1" si="42"/>
        <v/>
      </c>
      <c r="AT150" s="204" t="str">
        <f t="shared" ca="1" si="43"/>
        <v/>
      </c>
      <c r="AU150" s="230" t="str">
        <f ca="1">IF($AD150=1,IF($AQ150=1,ROUNDDOWN('２個別表'!$BX150-'２個別表'!$BZ150-'２個別表'!$CC150-'２個別表'!$CD150-'２個別表'!$CE150-'２個別表'!$CF150,0),""),"")</f>
        <v/>
      </c>
      <c r="AV150" s="391">
        <f t="shared" ca="1" si="44"/>
        <v>0</v>
      </c>
      <c r="AW150" s="401" t="str">
        <f t="shared" ca="1" si="45"/>
        <v>-</v>
      </c>
      <c r="AX150" s="228">
        <f ca="1">IF($AD150=2,IF('２個別表'!$BS150=1,1,0),0)</f>
        <v>0</v>
      </c>
      <c r="AY150" s="213" t="str">
        <f t="shared" ca="1" si="46"/>
        <v/>
      </c>
      <c r="AZ150" s="409" t="str">
        <f ca="1">IF(AND($AD150=2,$AX150=1),'２個別表'!$BX150-('２個別表'!$BZ150+'２個別表'!$CC150+'２個別表'!$CD150+'２個別表'!$CE150+'２個別表'!$CF150),"")</f>
        <v/>
      </c>
      <c r="BA150" s="228">
        <f ca="1">IF($AD150=2,IF('２個別表'!$BS150&lt;&gt;1,1,0),0)</f>
        <v>0</v>
      </c>
      <c r="BB150" s="404">
        <f t="shared" ca="1" si="47"/>
        <v>0</v>
      </c>
      <c r="BC150" s="207" t="str">
        <f ca="1">IF(AND($AD150=2,$BA150=1),'２個別表'!$BT150,"")</f>
        <v/>
      </c>
      <c r="BD150" s="207" t="str">
        <f t="shared" ca="1" si="48"/>
        <v/>
      </c>
      <c r="BE150" s="207" t="str">
        <f ca="1">IF(AND($AD150=2,$BA150=1),'２個別表'!$BW150-('２個別表'!$BZ150+'２個別表'!$CC150+'２個別表'!$CD150+'２個別表'!$CE150+'２個別表'!$CF150),"")</f>
        <v/>
      </c>
      <c r="BF150" s="207" t="str">
        <f ca="1">IF(AND($AD150=2,$BA150=1),'２個別表'!$CC150+'２個別表'!$CD150,"")</f>
        <v/>
      </c>
      <c r="BG150" s="406" t="str">
        <f ca="1">IF($BB150=1,IF(SUM('２個別表'!$BY150,'２個別表'!$CF150*0.5)&lt;='２個別表'!$BX150*0.5,"〇","×"),"")</f>
        <v/>
      </c>
      <c r="BH150" s="405">
        <f t="shared" ca="1" si="49"/>
        <v>0</v>
      </c>
      <c r="BI150" s="229" t="str">
        <f ca="1">IF($AD150=2,IF($AX150=1,IF('２個別表'!$AO150=23,"〇","×"),IF(OR('２個別表'!$AO150&lt;19,'２個別表'!$AO150&gt;23),"",IF($BH150&lt;='２個別表'!$BT150,"〇","×"))),"-")</f>
        <v>-</v>
      </c>
      <c r="BJ150" s="414" t="str">
        <f t="shared" ca="1" si="50"/>
        <v>-</v>
      </c>
      <c r="BK150" s="228">
        <f t="shared" ca="1" si="51"/>
        <v>0</v>
      </c>
      <c r="BL150" s="229" t="str">
        <f ca="1">IF($AD150=3,IF(1&lt;='２個別表'!$F150,IF('２個別表'!$W150=1,"〇","×"),""),"")</f>
        <v/>
      </c>
      <c r="BM150" s="209" t="str">
        <f ca="1">IF(AD150=3,IF(AND(OR('２個別表'!BF150="附帯施設",AND(1&lt;='２個別表'!AO150,'２個別表'!AO150&lt;=3)),'２個別表'!BM150&lt;&gt;"",'２個別表'!BN150&lt;&gt;""),1,IF(AND(OR('２個別表'!BF150="附帯施設",AND(1&lt;='２個別表'!AO150,'２個別表'!AO150&lt;=3)),OR('２個別表'!BM150="",'２個別表'!BN150="")),"×",0)),"")</f>
        <v/>
      </c>
      <c r="BN150" s="229" t="str">
        <f ca="1">IF($AD150=3,IF('２個別表'!$BX150&gt;=500000,"〇","×"),"")</f>
        <v/>
      </c>
      <c r="BO150" s="204" t="str">
        <f ca="1">IF(AD150=3,'２個別表'!BY150,"")</f>
        <v/>
      </c>
      <c r="BP150" s="204" t="str">
        <f ca="1">IF(AD150=3,IF(COUNTIF('２個別表'!$Z$11:'２個別表'!Z150,'２個別表'!Z150)=1,BO150,SUMIF('２個別表'!$Z$11:$Z$510,'２個別表'!Z150,$BO$11:$BO$239)),"")</f>
        <v/>
      </c>
      <c r="BQ150" s="213" t="str">
        <f t="shared" ca="1" si="59"/>
        <v/>
      </c>
      <c r="BR150" s="207" t="str">
        <f t="shared" ca="1" si="52"/>
        <v/>
      </c>
      <c r="BS150" s="483" t="str">
        <f ca="1">IF($AD150=3,'２個別表'!$BX150-('２個別表'!$BZ150+'２個別表'!$CC150+'２個別表'!$CD150+'２個別表'!$CE150+'２個別表'!$CF150),"")</f>
        <v/>
      </c>
      <c r="BT150" s="486">
        <f t="shared" ca="1" si="60"/>
        <v>0</v>
      </c>
      <c r="BU150" s="480" t="str">
        <f t="shared" ca="1" si="53"/>
        <v/>
      </c>
    </row>
    <row r="151" spans="1:73">
      <c r="A151" s="770" t="str">
        <f t="shared" ca="1" si="55"/>
        <v>石川県</v>
      </c>
      <c r="B151" s="773">
        <f ca="1">'２個別表'!Q151</f>
        <v>141</v>
      </c>
      <c r="C151" s="774" t="str">
        <f>'２個別表'!$R151</f>
        <v>石川県</v>
      </c>
      <c r="D151" s="774" t="str">
        <f ca="1">'２個別表'!$S151</f>
        <v/>
      </c>
      <c r="E151" s="774" t="str">
        <f ca="1">'２個別表'!$T151</f>
        <v/>
      </c>
      <c r="F151" s="719" t="str">
        <f ca="1">'２個別表'!$W151</f>
        <v/>
      </c>
      <c r="G151" s="719" t="str">
        <f ca="1">IF($F151=1,IF(SUMIF('（様式１号）１総括表'!$B$16:$B$25,A151,'（様式１号）１総括表'!$A$16:$A$25)&gt;0,"〇","✕"),"-")</f>
        <v>-</v>
      </c>
      <c r="H151" s="716" t="str">
        <f ca="1">IF('２個別表'!$Y151=1,IF('２個別表'!$AC151=1,"〇","×"),IF(AND(2&lt;='２個別表'!$AC151,'２個別表'!$AC151&lt;=5),"〇","×"))</f>
        <v>×</v>
      </c>
      <c r="I151" s="716" t="str">
        <f t="shared" ca="1" si="56"/>
        <v>×</v>
      </c>
      <c r="J151" s="207" t="str">
        <f ca="1">'２個別表'!$Z151</f>
        <v/>
      </c>
      <c r="K151" s="207">
        <f ca="1">'２個別表'!$AK151</f>
        <v>0</v>
      </c>
      <c r="L151" s="207" t="str">
        <f ca="1">IF('２個別表'!$AL151=1,1,"")</f>
        <v/>
      </c>
      <c r="M151" s="207" t="str">
        <f ca="1">IF('２個別表'!$AL151="","",IF('２個別表'!$AL151=1,IF(OR('２個別表'!$AM151=1,'２個別表'!$AN151=1),"〇","×")))</f>
        <v/>
      </c>
      <c r="N151" s="204" t="str">
        <f ca="1">'２個別表'!AT151</f>
        <v/>
      </c>
      <c r="O151" s="220" t="str">
        <f ca="1">IF(1&lt;='２個別表'!$F151,IF(AND(1&lt;='２個別表'!$AO151,'２個別表'!$AO151&lt;=3),1,0),"")</f>
        <v/>
      </c>
      <c r="P151" s="229">
        <f ca="1">IF($O151=1,IF(AND('２個別表'!$BF151&lt;&gt;"",AND('２個別表'!$BI151&lt;&gt;1,'２個別表'!$BJ151)),0,1),0)</f>
        <v>0</v>
      </c>
      <c r="Q151" s="220">
        <f ca="1">IF('２個別表'!$BF151&lt;&gt;"",1,0)</f>
        <v>0</v>
      </c>
      <c r="R151" s="220" t="str">
        <f ca="1">IF($Q151=1,IF('２個別表'!$BI151=1,1,0),"")</f>
        <v/>
      </c>
      <c r="S151" s="220" t="str">
        <f ca="1">IF($R151=1,IF('２個別表'!$BJ151&lt;&gt;"","〇","×"),"")</f>
        <v/>
      </c>
      <c r="T151" s="220" t="str">
        <f t="shared" ca="1" si="36"/>
        <v/>
      </c>
      <c r="U151" s="381">
        <f ca="1">IF('２個別表'!$BH151&gt;0,'２個別表'!$BH151,0)</f>
        <v>0</v>
      </c>
      <c r="V151" s="220">
        <f ca="1">IF('２個別表'!$BJ151&lt;&gt;"",1,0)</f>
        <v>0</v>
      </c>
      <c r="W151" s="206">
        <f ca="1">IF(AND($Q151=1,$V151=1),'２個別表'!$CF151,0)</f>
        <v>0</v>
      </c>
      <c r="X151" s="219">
        <f t="shared" ca="1" si="57"/>
        <v>0</v>
      </c>
      <c r="Y151" s="220" t="str">
        <f ca="1">IF(1&lt;='２個別表'!$F151,'２個別表'!$BV151,"")</f>
        <v/>
      </c>
      <c r="Z151" s="220">
        <f ca="1">IF(1&lt;='２個別表'!$F151,'２個別表'!$CG151,0)</f>
        <v>0</v>
      </c>
      <c r="AA151" s="220">
        <f ca="1">IF(OR(0&lt;'２個別表'!$BZ151,0&lt;SUM('２個別表'!$CC151:$CD151)),1,0)</f>
        <v>1</v>
      </c>
      <c r="AB151" s="207">
        <f ca="1">IF(1&lt;='２個別表'!$F151,'２個別表'!$BX151,0)</f>
        <v>0</v>
      </c>
      <c r="AC151" s="207" t="str">
        <f ca="1">IF('２個別表'!$BX151&gt;0,IF(AND('２個別表'!$BV151=1,'２個別表'!$CG151="控除不可"),'２個別表'!$BX151,IF(AND('２個別表'!$BV151=1,'２個別表'!$CG151="80%控除対象"),ROUNDUP('２個別表'!$BX151*102/110,0),IF(AND('２個別表'!$BV151=1,'２個別表'!$CG151="全額控除"),ROUNDUP('２個別表'!$BX151*100/110,0),IF(OR('２個別表'!$BV151=2,'２個別表'!$BV151=3),'２個別表'!$BX151,'２個別表'!$BX151)))),"")</f>
        <v/>
      </c>
      <c r="AD151" s="221" t="str">
        <f ca="1">IF('２個別表'!$W151=1,3,IF(AND('２個別表'!$W151=2,AND(19&lt;='２個別表'!$AO151,'２個別表'!$AO151&lt;=23)),2,IF(AND('２個別表'!$W151=2,OR(AND(1&lt;='２個別表'!$AO151,'２個別表'!$AO151&lt;=18),AND(24&lt;='２個別表'!$AO151,'２個別表'!$AO151&lt;=25))),1,"判定不能")))</f>
        <v>判定不能</v>
      </c>
      <c r="AE151" s="228">
        <f t="shared" ca="1" si="37"/>
        <v>0</v>
      </c>
      <c r="AF151" s="204" t="str">
        <f t="shared" ca="1" si="54"/>
        <v/>
      </c>
      <c r="AG151" s="207" t="str">
        <f ca="1">IF(AND($AD151=1,$U151&gt;0,$V151=1),ROUNDDOWN($AC151*1/2-'２個別表'!$CF151*1/2,0),"")</f>
        <v/>
      </c>
      <c r="AH151" s="207" t="str">
        <f t="shared" ca="1" si="58"/>
        <v/>
      </c>
      <c r="AI151" s="230" t="str">
        <f ca="1">IF(AND($AD151=1,$Q151=1),IF($AB151&gt;0,'２個別表'!$BX151-'２個別表'!$BZ151-'２個別表'!$CF151-'２個別表'!$CC151-'２個別表'!$CD151-'２個別表'!$CE151,0),"")</f>
        <v/>
      </c>
      <c r="AJ151" s="222">
        <f t="shared" ca="1" si="38"/>
        <v>0</v>
      </c>
      <c r="AK151" s="218" t="str">
        <f ca="1">IF($AD151=1,IF('２個別表'!$AQ151=1,1,IF('２個別表'!AQ151="","",)),"")</f>
        <v/>
      </c>
      <c r="AL151" s="207" t="str">
        <f ca="1">IF($AJ151=1,IF($AK151=1,'２個別表'!BU151,""),"")</f>
        <v/>
      </c>
      <c r="AM151" s="204" t="str">
        <f t="shared" ca="1" si="39"/>
        <v/>
      </c>
      <c r="AN151" s="223" t="str">
        <f ca="1">IF($AJ151=1,IF($AK151=1,ROUNDDOWN('２個別表'!$BX151-'２個別表'!$BZ151-'２個別表'!$CC151-'２個別表'!$CD151-'２個別表'!$CE151-'２個別表'!$CF151,0),""),"")</f>
        <v/>
      </c>
      <c r="AO151" s="222">
        <f t="shared" ca="1" si="35"/>
        <v>0</v>
      </c>
      <c r="AP151" s="218">
        <f t="shared" ca="1" si="40"/>
        <v>0</v>
      </c>
      <c r="AQ151" s="218">
        <f t="shared" ca="1" si="41"/>
        <v>0</v>
      </c>
      <c r="AR151" s="213">
        <f ca="1">IF('２個別表'!$AC151=1,1,0)</f>
        <v>0</v>
      </c>
      <c r="AS151" s="204" t="str">
        <f t="shared" ca="1" si="42"/>
        <v/>
      </c>
      <c r="AT151" s="204" t="str">
        <f t="shared" ca="1" si="43"/>
        <v/>
      </c>
      <c r="AU151" s="230" t="str">
        <f ca="1">IF($AD151=1,IF($AQ151=1,ROUNDDOWN('２個別表'!$BX151-'２個別表'!$BZ151-'２個別表'!$CC151-'２個別表'!$CD151-'２個別表'!$CE151-'２個別表'!$CF151,0),""),"")</f>
        <v/>
      </c>
      <c r="AV151" s="391">
        <f t="shared" ca="1" si="44"/>
        <v>0</v>
      </c>
      <c r="AW151" s="401" t="str">
        <f t="shared" ca="1" si="45"/>
        <v>-</v>
      </c>
      <c r="AX151" s="228">
        <f ca="1">IF($AD151=2,IF('２個別表'!$BS151=1,1,0),0)</f>
        <v>0</v>
      </c>
      <c r="AY151" s="213" t="str">
        <f t="shared" ca="1" si="46"/>
        <v/>
      </c>
      <c r="AZ151" s="409" t="str">
        <f ca="1">IF(AND($AD151=2,$AX151=1),'２個別表'!$BX151-('２個別表'!$BZ151+'２個別表'!$CC151+'２個別表'!$CD151+'２個別表'!$CE151+'２個別表'!$CF151),"")</f>
        <v/>
      </c>
      <c r="BA151" s="228">
        <f ca="1">IF($AD151=2,IF('２個別表'!$BS151&lt;&gt;1,1,0),0)</f>
        <v>0</v>
      </c>
      <c r="BB151" s="404">
        <f t="shared" ca="1" si="47"/>
        <v>0</v>
      </c>
      <c r="BC151" s="207" t="str">
        <f ca="1">IF(AND($AD151=2,$BA151=1),'２個別表'!$BT151,"")</f>
        <v/>
      </c>
      <c r="BD151" s="207" t="str">
        <f t="shared" ca="1" si="48"/>
        <v/>
      </c>
      <c r="BE151" s="207" t="str">
        <f ca="1">IF(AND($AD151=2,$BA151=1),'２個別表'!$BW151-('２個別表'!$BZ151+'２個別表'!$CC151+'２個別表'!$CD151+'２個別表'!$CE151+'２個別表'!$CF151),"")</f>
        <v/>
      </c>
      <c r="BF151" s="207" t="str">
        <f ca="1">IF(AND($AD151=2,$BA151=1),'２個別表'!$CC151+'２個別表'!$CD151,"")</f>
        <v/>
      </c>
      <c r="BG151" s="406" t="str">
        <f ca="1">IF($BB151=1,IF(SUM('２個別表'!$BY151,'２個別表'!$CF151*0.5)&lt;='２個別表'!$BX151*0.5,"〇","×"),"")</f>
        <v/>
      </c>
      <c r="BH151" s="405">
        <f t="shared" ca="1" si="49"/>
        <v>0</v>
      </c>
      <c r="BI151" s="229" t="str">
        <f ca="1">IF($AD151=2,IF($AX151=1,IF('２個別表'!$AO151=23,"〇","×"),IF(OR('２個別表'!$AO151&lt;19,'２個別表'!$AO151&gt;23),"",IF($BH151&lt;='２個別表'!$BT151,"〇","×"))),"-")</f>
        <v>-</v>
      </c>
      <c r="BJ151" s="414" t="str">
        <f t="shared" ca="1" si="50"/>
        <v>-</v>
      </c>
      <c r="BK151" s="228">
        <f t="shared" ca="1" si="51"/>
        <v>0</v>
      </c>
      <c r="BL151" s="229" t="str">
        <f ca="1">IF($AD151=3,IF(1&lt;='２個別表'!$F151,IF('２個別表'!$W151=1,"〇","×"),""),"")</f>
        <v/>
      </c>
      <c r="BM151" s="209" t="str">
        <f ca="1">IF(AD151=3,IF(AND(OR('２個別表'!BF151="附帯施設",AND(1&lt;='２個別表'!AO151,'２個別表'!AO151&lt;=3)),'２個別表'!BM151&lt;&gt;"",'２個別表'!BN151&lt;&gt;""),1,IF(AND(OR('２個別表'!BF151="附帯施設",AND(1&lt;='２個別表'!AO151,'２個別表'!AO151&lt;=3)),OR('２個別表'!BM151="",'２個別表'!BN151="")),"×",0)),"")</f>
        <v/>
      </c>
      <c r="BN151" s="229" t="str">
        <f ca="1">IF($AD151=3,IF('２個別表'!$BX151&gt;=500000,"〇","×"),"")</f>
        <v/>
      </c>
      <c r="BO151" s="204" t="str">
        <f ca="1">IF(AD151=3,'２個別表'!BY151,"")</f>
        <v/>
      </c>
      <c r="BP151" s="204" t="str">
        <f ca="1">IF(AD151=3,IF(COUNTIF('２個別表'!$Z$11:'２個別表'!Z151,'２個別表'!Z151)=1,BO151,SUMIF('２個別表'!$Z$11:$Z$510,'２個別表'!Z151,$BO$11:$BO$239)),"")</f>
        <v/>
      </c>
      <c r="BQ151" s="213" t="str">
        <f t="shared" ca="1" si="59"/>
        <v/>
      </c>
      <c r="BR151" s="207" t="str">
        <f t="shared" ca="1" si="52"/>
        <v/>
      </c>
      <c r="BS151" s="483" t="str">
        <f ca="1">IF($AD151=3,'２個別表'!$BX151-('２個別表'!$BZ151+'２個別表'!$CC151+'２個別表'!$CD151+'２個別表'!$CE151+'２個別表'!$CF151),"")</f>
        <v/>
      </c>
      <c r="BT151" s="486">
        <f t="shared" ca="1" si="60"/>
        <v>0</v>
      </c>
      <c r="BU151" s="480" t="str">
        <f t="shared" ca="1" si="53"/>
        <v/>
      </c>
    </row>
    <row r="152" spans="1:73">
      <c r="A152" s="770" t="str">
        <f t="shared" ca="1" si="55"/>
        <v>石川県</v>
      </c>
      <c r="B152" s="773">
        <f ca="1">'２個別表'!Q152</f>
        <v>142</v>
      </c>
      <c r="C152" s="774" t="str">
        <f>'２個別表'!$R152</f>
        <v>石川県</v>
      </c>
      <c r="D152" s="774" t="str">
        <f ca="1">'２個別表'!$S152</f>
        <v/>
      </c>
      <c r="E152" s="774" t="str">
        <f ca="1">'２個別表'!$T152</f>
        <v/>
      </c>
      <c r="F152" s="719" t="str">
        <f ca="1">'２個別表'!$W152</f>
        <v/>
      </c>
      <c r="G152" s="719" t="str">
        <f ca="1">IF($F152=1,IF(SUMIF('（様式１号）１総括表'!$B$16:$B$25,A152,'（様式１号）１総括表'!$A$16:$A$25)&gt;0,"〇","✕"),"-")</f>
        <v>-</v>
      </c>
      <c r="H152" s="716" t="str">
        <f ca="1">IF('２個別表'!$Y152=1,IF('２個別表'!$AC152=1,"〇","×"),IF(AND(2&lt;='２個別表'!$AC152,'２個別表'!$AC152&lt;=5),"〇","×"))</f>
        <v>×</v>
      </c>
      <c r="I152" s="716" t="str">
        <f t="shared" ca="1" si="56"/>
        <v>×</v>
      </c>
      <c r="J152" s="207" t="str">
        <f ca="1">'２個別表'!$Z152</f>
        <v/>
      </c>
      <c r="K152" s="207">
        <f ca="1">'２個別表'!$AK152</f>
        <v>0</v>
      </c>
      <c r="L152" s="207" t="str">
        <f ca="1">IF('２個別表'!$AL152=1,1,"")</f>
        <v/>
      </c>
      <c r="M152" s="207" t="str">
        <f ca="1">IF('２個別表'!$AL152="","",IF('２個別表'!$AL152=1,IF(OR('２個別表'!$AM152=1,'２個別表'!$AN152=1),"〇","×")))</f>
        <v/>
      </c>
      <c r="N152" s="204" t="str">
        <f ca="1">'２個別表'!AT152</f>
        <v/>
      </c>
      <c r="O152" s="220" t="str">
        <f ca="1">IF(1&lt;='２個別表'!$F152,IF(AND(1&lt;='２個別表'!$AO152,'２個別表'!$AO152&lt;=3),1,0),"")</f>
        <v/>
      </c>
      <c r="P152" s="229">
        <f ca="1">IF($O152=1,IF(AND('２個別表'!$BF152&lt;&gt;"",AND('２個別表'!$BI152&lt;&gt;1,'２個別表'!$BJ152)),0,1),0)</f>
        <v>0</v>
      </c>
      <c r="Q152" s="220">
        <f ca="1">IF('２個別表'!$BF152&lt;&gt;"",1,0)</f>
        <v>0</v>
      </c>
      <c r="R152" s="220" t="str">
        <f ca="1">IF($Q152=1,IF('２個別表'!$BI152=1,1,0),"")</f>
        <v/>
      </c>
      <c r="S152" s="220" t="str">
        <f ca="1">IF($R152=1,IF('２個別表'!$BJ152&lt;&gt;"","〇","×"),"")</f>
        <v/>
      </c>
      <c r="T152" s="220" t="str">
        <f t="shared" ca="1" si="36"/>
        <v/>
      </c>
      <c r="U152" s="381">
        <f ca="1">IF('２個別表'!$BH152&gt;0,'２個別表'!$BH152,0)</f>
        <v>0</v>
      </c>
      <c r="V152" s="220">
        <f ca="1">IF('２個別表'!$BJ152&lt;&gt;"",1,0)</f>
        <v>0</v>
      </c>
      <c r="W152" s="206">
        <f ca="1">IF(AND($Q152=1,$V152=1),'２個別表'!$CF152,0)</f>
        <v>0</v>
      </c>
      <c r="X152" s="219">
        <f t="shared" ca="1" si="57"/>
        <v>0</v>
      </c>
      <c r="Y152" s="220" t="str">
        <f ca="1">IF(1&lt;='２個別表'!$F152,'２個別表'!$BV152,"")</f>
        <v/>
      </c>
      <c r="Z152" s="220">
        <f ca="1">IF(1&lt;='２個別表'!$F152,'２個別表'!$CG152,0)</f>
        <v>0</v>
      </c>
      <c r="AA152" s="220">
        <f ca="1">IF(OR(0&lt;'２個別表'!$BZ152,0&lt;SUM('２個別表'!$CC152:$CD152)),1,0)</f>
        <v>1</v>
      </c>
      <c r="AB152" s="207">
        <f ca="1">IF(1&lt;='２個別表'!$F152,'２個別表'!$BX152,0)</f>
        <v>0</v>
      </c>
      <c r="AC152" s="207" t="str">
        <f ca="1">IF('２個別表'!$BX152&gt;0,IF(AND('２個別表'!$BV152=1,'２個別表'!$CG152="控除不可"),'２個別表'!$BX152,IF(AND('２個別表'!$BV152=1,'２個別表'!$CG152="80%控除対象"),ROUNDUP('２個別表'!$BX152*102/110,0),IF(AND('２個別表'!$BV152=1,'２個別表'!$CG152="全額控除"),ROUNDUP('２個別表'!$BX152*100/110,0),IF(OR('２個別表'!$BV152=2,'２個別表'!$BV152=3),'２個別表'!$BX152,'２個別表'!$BX152)))),"")</f>
        <v/>
      </c>
      <c r="AD152" s="221" t="str">
        <f ca="1">IF('２個別表'!$W152=1,3,IF(AND('２個別表'!$W152=2,AND(19&lt;='２個別表'!$AO152,'２個別表'!$AO152&lt;=23)),2,IF(AND('２個別表'!$W152=2,OR(AND(1&lt;='２個別表'!$AO152,'２個別表'!$AO152&lt;=18),AND(24&lt;='２個別表'!$AO152,'２個別表'!$AO152&lt;=25))),1,"判定不能")))</f>
        <v>判定不能</v>
      </c>
      <c r="AE152" s="228">
        <f t="shared" ca="1" si="37"/>
        <v>0</v>
      </c>
      <c r="AF152" s="204" t="str">
        <f t="shared" ca="1" si="54"/>
        <v/>
      </c>
      <c r="AG152" s="207" t="str">
        <f ca="1">IF(AND($AD152=1,$U152&gt;0,$V152=1),ROUNDDOWN($AC152*1/2-'２個別表'!$CF152*1/2,0),"")</f>
        <v/>
      </c>
      <c r="AH152" s="207" t="str">
        <f t="shared" ca="1" si="58"/>
        <v/>
      </c>
      <c r="AI152" s="230" t="str">
        <f ca="1">IF(AND($AD152=1,$Q152=1),IF($AB152&gt;0,'２個別表'!$BX152-'２個別表'!$BZ152-'２個別表'!$CF152-'２個別表'!$CC152-'２個別表'!$CD152-'２個別表'!$CE152,0),"")</f>
        <v/>
      </c>
      <c r="AJ152" s="222">
        <f t="shared" ca="1" si="38"/>
        <v>0</v>
      </c>
      <c r="AK152" s="218" t="str">
        <f ca="1">IF($AD152=1,IF('２個別表'!$AQ152=1,1,IF('２個別表'!AQ152="","",)),"")</f>
        <v/>
      </c>
      <c r="AL152" s="207" t="str">
        <f ca="1">IF($AJ152=1,IF($AK152=1,'２個別表'!BU152,""),"")</f>
        <v/>
      </c>
      <c r="AM152" s="204" t="str">
        <f t="shared" ca="1" si="39"/>
        <v/>
      </c>
      <c r="AN152" s="223" t="str">
        <f ca="1">IF($AJ152=1,IF($AK152=1,ROUNDDOWN('２個別表'!$BX152-'２個別表'!$BZ152-'２個別表'!$CC152-'２個別表'!$CD152-'２個別表'!$CE152-'２個別表'!$CF152,0),""),"")</f>
        <v/>
      </c>
      <c r="AO152" s="222">
        <f t="shared" ca="1" si="35"/>
        <v>0</v>
      </c>
      <c r="AP152" s="218">
        <f t="shared" ca="1" si="40"/>
        <v>0</v>
      </c>
      <c r="AQ152" s="218">
        <f t="shared" ca="1" si="41"/>
        <v>0</v>
      </c>
      <c r="AR152" s="213">
        <f ca="1">IF('２個別表'!$AC152=1,1,0)</f>
        <v>0</v>
      </c>
      <c r="AS152" s="204" t="str">
        <f t="shared" ca="1" si="42"/>
        <v/>
      </c>
      <c r="AT152" s="204" t="str">
        <f t="shared" ca="1" si="43"/>
        <v/>
      </c>
      <c r="AU152" s="230" t="str">
        <f ca="1">IF($AD152=1,IF($AQ152=1,ROUNDDOWN('２個別表'!$BX152-'２個別表'!$BZ152-'２個別表'!$CC152-'２個別表'!$CD152-'２個別表'!$CE152-'２個別表'!$CF152,0),""),"")</f>
        <v/>
      </c>
      <c r="AV152" s="391">
        <f t="shared" ca="1" si="44"/>
        <v>0</v>
      </c>
      <c r="AW152" s="401" t="str">
        <f t="shared" ca="1" si="45"/>
        <v>-</v>
      </c>
      <c r="AX152" s="228">
        <f ca="1">IF($AD152=2,IF('２個別表'!$BS152=1,1,0),0)</f>
        <v>0</v>
      </c>
      <c r="AY152" s="213" t="str">
        <f t="shared" ca="1" si="46"/>
        <v/>
      </c>
      <c r="AZ152" s="409" t="str">
        <f ca="1">IF(AND($AD152=2,$AX152=1),'２個別表'!$BX152-('２個別表'!$BZ152+'２個別表'!$CC152+'２個別表'!$CD152+'２個別表'!$CE152+'２個別表'!$CF152),"")</f>
        <v/>
      </c>
      <c r="BA152" s="228">
        <f ca="1">IF($AD152=2,IF('２個別表'!$BS152&lt;&gt;1,1,0),0)</f>
        <v>0</v>
      </c>
      <c r="BB152" s="404">
        <f t="shared" ca="1" si="47"/>
        <v>0</v>
      </c>
      <c r="BC152" s="207" t="str">
        <f ca="1">IF(AND($AD152=2,$BA152=1),'２個別表'!$BT152,"")</f>
        <v/>
      </c>
      <c r="BD152" s="207" t="str">
        <f t="shared" ca="1" si="48"/>
        <v/>
      </c>
      <c r="BE152" s="207" t="str">
        <f ca="1">IF(AND($AD152=2,$BA152=1),'２個別表'!$BW152-('２個別表'!$BZ152+'２個別表'!$CC152+'２個別表'!$CD152+'２個別表'!$CE152+'２個別表'!$CF152),"")</f>
        <v/>
      </c>
      <c r="BF152" s="207" t="str">
        <f ca="1">IF(AND($AD152=2,$BA152=1),'２個別表'!$CC152+'２個別表'!$CD152,"")</f>
        <v/>
      </c>
      <c r="BG152" s="406" t="str">
        <f ca="1">IF($BB152=1,IF(SUM('２個別表'!$BY152,'２個別表'!$CF152*0.5)&lt;='２個別表'!$BX152*0.5,"〇","×"),"")</f>
        <v/>
      </c>
      <c r="BH152" s="405">
        <f t="shared" ca="1" si="49"/>
        <v>0</v>
      </c>
      <c r="BI152" s="229" t="str">
        <f ca="1">IF($AD152=2,IF($AX152=1,IF('２個別表'!$AO152=23,"〇","×"),IF(OR('２個別表'!$AO152&lt;19,'２個別表'!$AO152&gt;23),"",IF($BH152&lt;='２個別表'!$BT152,"〇","×"))),"-")</f>
        <v>-</v>
      </c>
      <c r="BJ152" s="414" t="str">
        <f t="shared" ca="1" si="50"/>
        <v>-</v>
      </c>
      <c r="BK152" s="228">
        <f t="shared" ca="1" si="51"/>
        <v>0</v>
      </c>
      <c r="BL152" s="229" t="str">
        <f ca="1">IF($AD152=3,IF(1&lt;='２個別表'!$F152,IF('２個別表'!$W152=1,"〇","×"),""),"")</f>
        <v/>
      </c>
      <c r="BM152" s="209" t="str">
        <f ca="1">IF(AD152=3,IF(AND(OR('２個別表'!BF152="附帯施設",AND(1&lt;='２個別表'!AO152,'２個別表'!AO152&lt;=3)),'２個別表'!BM152&lt;&gt;"",'２個別表'!BN152&lt;&gt;""),1,IF(AND(OR('２個別表'!BF152="附帯施設",AND(1&lt;='２個別表'!AO152,'２個別表'!AO152&lt;=3)),OR('２個別表'!BM152="",'２個別表'!BN152="")),"×",0)),"")</f>
        <v/>
      </c>
      <c r="BN152" s="229" t="str">
        <f ca="1">IF($AD152=3,IF('２個別表'!$BX152&gt;=500000,"〇","×"),"")</f>
        <v/>
      </c>
      <c r="BO152" s="204" t="str">
        <f ca="1">IF(AD152=3,'２個別表'!BY152,"")</f>
        <v/>
      </c>
      <c r="BP152" s="204" t="str">
        <f ca="1">IF(AD152=3,IF(COUNTIF('２個別表'!$Z$11:'２個別表'!Z152,'２個別表'!Z152)=1,BO152,SUMIF('２個別表'!$Z$11:$Z$510,'２個別表'!Z152,$BO$11:$BO$239)),"")</f>
        <v/>
      </c>
      <c r="BQ152" s="213" t="str">
        <f t="shared" ca="1" si="59"/>
        <v/>
      </c>
      <c r="BR152" s="207" t="str">
        <f t="shared" ca="1" si="52"/>
        <v/>
      </c>
      <c r="BS152" s="483" t="str">
        <f ca="1">IF($AD152=3,'２個別表'!$BX152-('２個別表'!$BZ152+'２個別表'!$CC152+'２個別表'!$CD152+'２個別表'!$CE152+'２個別表'!$CF152),"")</f>
        <v/>
      </c>
      <c r="BT152" s="486">
        <f t="shared" ca="1" si="60"/>
        <v>0</v>
      </c>
      <c r="BU152" s="480" t="str">
        <f t="shared" ca="1" si="53"/>
        <v/>
      </c>
    </row>
    <row r="153" spans="1:73">
      <c r="A153" s="770" t="str">
        <f t="shared" ca="1" si="55"/>
        <v>石川県</v>
      </c>
      <c r="B153" s="773">
        <f ca="1">'２個別表'!Q153</f>
        <v>143</v>
      </c>
      <c r="C153" s="774" t="str">
        <f>'２個別表'!$R153</f>
        <v>石川県</v>
      </c>
      <c r="D153" s="774" t="str">
        <f ca="1">'２個別表'!$S153</f>
        <v/>
      </c>
      <c r="E153" s="774" t="str">
        <f ca="1">'２個別表'!$T153</f>
        <v/>
      </c>
      <c r="F153" s="719" t="str">
        <f ca="1">'２個別表'!$W153</f>
        <v/>
      </c>
      <c r="G153" s="719" t="str">
        <f ca="1">IF($F153=1,IF(SUMIF('（様式１号）１総括表'!$B$16:$B$25,A153,'（様式１号）１総括表'!$A$16:$A$25)&gt;0,"〇","✕"),"-")</f>
        <v>-</v>
      </c>
      <c r="H153" s="716" t="str">
        <f ca="1">IF('２個別表'!$Y153=1,IF('２個別表'!$AC153=1,"〇","×"),IF(AND(2&lt;='２個別表'!$AC153,'２個別表'!$AC153&lt;=5),"〇","×"))</f>
        <v>×</v>
      </c>
      <c r="I153" s="716" t="str">
        <f t="shared" ca="1" si="56"/>
        <v>×</v>
      </c>
      <c r="J153" s="207" t="str">
        <f ca="1">'２個別表'!$Z153</f>
        <v/>
      </c>
      <c r="K153" s="207">
        <f ca="1">'２個別表'!$AK153</f>
        <v>0</v>
      </c>
      <c r="L153" s="207" t="str">
        <f ca="1">IF('２個別表'!$AL153=1,1,"")</f>
        <v/>
      </c>
      <c r="M153" s="207" t="str">
        <f ca="1">IF('２個別表'!$AL153="","",IF('２個別表'!$AL153=1,IF(OR('２個別表'!$AM153=1,'２個別表'!$AN153=1),"〇","×")))</f>
        <v/>
      </c>
      <c r="N153" s="204" t="str">
        <f ca="1">'２個別表'!AT153</f>
        <v/>
      </c>
      <c r="O153" s="220" t="str">
        <f ca="1">IF(1&lt;='２個別表'!$F153,IF(AND(1&lt;='２個別表'!$AO153,'２個別表'!$AO153&lt;=3),1,0),"")</f>
        <v/>
      </c>
      <c r="P153" s="229">
        <f ca="1">IF($O153=1,IF(AND('２個別表'!$BF153&lt;&gt;"",AND('２個別表'!$BI153&lt;&gt;1,'２個別表'!$BJ153)),0,1),0)</f>
        <v>0</v>
      </c>
      <c r="Q153" s="220">
        <f ca="1">IF('２個別表'!$BF153&lt;&gt;"",1,0)</f>
        <v>0</v>
      </c>
      <c r="R153" s="220" t="str">
        <f ca="1">IF($Q153=1,IF('２個別表'!$BI153=1,1,0),"")</f>
        <v/>
      </c>
      <c r="S153" s="220" t="str">
        <f ca="1">IF($R153=1,IF('２個別表'!$BJ153&lt;&gt;"","〇","×"),"")</f>
        <v/>
      </c>
      <c r="T153" s="220" t="str">
        <f t="shared" ca="1" si="36"/>
        <v/>
      </c>
      <c r="U153" s="381">
        <f ca="1">IF('２個別表'!$BH153&gt;0,'２個別表'!$BH153,0)</f>
        <v>0</v>
      </c>
      <c r="V153" s="220">
        <f ca="1">IF('２個別表'!$BJ153&lt;&gt;"",1,0)</f>
        <v>0</v>
      </c>
      <c r="W153" s="206">
        <f ca="1">IF(AND($Q153=1,$V153=1),'２個別表'!$CF153,0)</f>
        <v>0</v>
      </c>
      <c r="X153" s="219">
        <f t="shared" ca="1" si="57"/>
        <v>0</v>
      </c>
      <c r="Y153" s="220" t="str">
        <f ca="1">IF(1&lt;='２個別表'!$F153,'２個別表'!$BV153,"")</f>
        <v/>
      </c>
      <c r="Z153" s="220">
        <f ca="1">IF(1&lt;='２個別表'!$F153,'２個別表'!$CG153,0)</f>
        <v>0</v>
      </c>
      <c r="AA153" s="220">
        <f ca="1">IF(OR(0&lt;'２個別表'!$BZ153,0&lt;SUM('２個別表'!$CC153:$CD153)),1,0)</f>
        <v>1</v>
      </c>
      <c r="AB153" s="207">
        <f ca="1">IF(1&lt;='２個別表'!$F153,'２個別表'!$BX153,0)</f>
        <v>0</v>
      </c>
      <c r="AC153" s="207" t="str">
        <f ca="1">IF('２個別表'!$BX153&gt;0,IF(AND('２個別表'!$BV153=1,'２個別表'!$CG153="控除不可"),'２個別表'!$BX153,IF(AND('２個別表'!$BV153=1,'２個別表'!$CG153="80%控除対象"),ROUNDUP('２個別表'!$BX153*102/110,0),IF(AND('２個別表'!$BV153=1,'２個別表'!$CG153="全額控除"),ROUNDUP('２個別表'!$BX153*100/110,0),IF(OR('２個別表'!$BV153=2,'２個別表'!$BV153=3),'２個別表'!$BX153,'２個別表'!$BX153)))),"")</f>
        <v/>
      </c>
      <c r="AD153" s="221" t="str">
        <f ca="1">IF('２個別表'!$W153=1,3,IF(AND('２個別表'!$W153=2,AND(19&lt;='２個別表'!$AO153,'２個別表'!$AO153&lt;=23)),2,IF(AND('２個別表'!$W153=2,OR(AND(1&lt;='２個別表'!$AO153,'２個別表'!$AO153&lt;=18),AND(24&lt;='２個別表'!$AO153,'２個別表'!$AO153&lt;=25))),1,"判定不能")))</f>
        <v>判定不能</v>
      </c>
      <c r="AE153" s="228">
        <f t="shared" ca="1" si="37"/>
        <v>0</v>
      </c>
      <c r="AF153" s="204" t="str">
        <f t="shared" ca="1" si="54"/>
        <v/>
      </c>
      <c r="AG153" s="207" t="str">
        <f ca="1">IF(AND($AD153=1,$U153&gt;0,$V153=1),ROUNDDOWN($AC153*1/2-'２個別表'!$CF153*1/2,0),"")</f>
        <v/>
      </c>
      <c r="AH153" s="207" t="str">
        <f t="shared" ca="1" si="58"/>
        <v/>
      </c>
      <c r="AI153" s="230" t="str">
        <f ca="1">IF(AND($AD153=1,$Q153=1),IF($AB153&gt;0,'２個別表'!$BX153-'２個別表'!$BZ153-'２個別表'!$CF153-'２個別表'!$CC153-'２個別表'!$CD153-'２個別表'!$CE153,0),"")</f>
        <v/>
      </c>
      <c r="AJ153" s="222">
        <f t="shared" ca="1" si="38"/>
        <v>0</v>
      </c>
      <c r="AK153" s="218" t="str">
        <f ca="1">IF($AD153=1,IF('２個別表'!$AQ153=1,1,IF('２個別表'!AQ153="","",)),"")</f>
        <v/>
      </c>
      <c r="AL153" s="207" t="str">
        <f ca="1">IF($AJ153=1,IF($AK153=1,'２個別表'!BU153,""),"")</f>
        <v/>
      </c>
      <c r="AM153" s="204" t="str">
        <f t="shared" ca="1" si="39"/>
        <v/>
      </c>
      <c r="AN153" s="223" t="str">
        <f ca="1">IF($AJ153=1,IF($AK153=1,ROUNDDOWN('２個別表'!$BX153-'２個別表'!$BZ153-'２個別表'!$CC153-'２個別表'!$CD153-'２個別表'!$CE153-'２個別表'!$CF153,0),""),"")</f>
        <v/>
      </c>
      <c r="AO153" s="222">
        <f t="shared" ca="1" si="35"/>
        <v>0</v>
      </c>
      <c r="AP153" s="218">
        <f t="shared" ca="1" si="40"/>
        <v>0</v>
      </c>
      <c r="AQ153" s="218">
        <f t="shared" ca="1" si="41"/>
        <v>0</v>
      </c>
      <c r="AR153" s="213">
        <f ca="1">IF('２個別表'!$AC153=1,1,0)</f>
        <v>0</v>
      </c>
      <c r="AS153" s="204" t="str">
        <f t="shared" ca="1" si="42"/>
        <v/>
      </c>
      <c r="AT153" s="204" t="str">
        <f t="shared" ca="1" si="43"/>
        <v/>
      </c>
      <c r="AU153" s="230" t="str">
        <f ca="1">IF($AD153=1,IF($AQ153=1,ROUNDDOWN('２個別表'!$BX153-'２個別表'!$BZ153-'２個別表'!$CC153-'２個別表'!$CD153-'２個別表'!$CE153-'２個別表'!$CF153,0),""),"")</f>
        <v/>
      </c>
      <c r="AV153" s="391">
        <f t="shared" ca="1" si="44"/>
        <v>0</v>
      </c>
      <c r="AW153" s="401" t="str">
        <f t="shared" ca="1" si="45"/>
        <v>-</v>
      </c>
      <c r="AX153" s="228">
        <f ca="1">IF($AD153=2,IF('２個別表'!$BS153=1,1,0),0)</f>
        <v>0</v>
      </c>
      <c r="AY153" s="213" t="str">
        <f t="shared" ca="1" si="46"/>
        <v/>
      </c>
      <c r="AZ153" s="409" t="str">
        <f ca="1">IF(AND($AD153=2,$AX153=1),'２個別表'!$BX153-('２個別表'!$BZ153+'２個別表'!$CC153+'２個別表'!$CD153+'２個別表'!$CE153+'２個別表'!$CF153),"")</f>
        <v/>
      </c>
      <c r="BA153" s="228">
        <f ca="1">IF($AD153=2,IF('２個別表'!$BS153&lt;&gt;1,1,0),0)</f>
        <v>0</v>
      </c>
      <c r="BB153" s="404">
        <f t="shared" ca="1" si="47"/>
        <v>0</v>
      </c>
      <c r="BC153" s="207" t="str">
        <f ca="1">IF(AND($AD153=2,$BA153=1),'２個別表'!$BT153,"")</f>
        <v/>
      </c>
      <c r="BD153" s="207" t="str">
        <f t="shared" ca="1" si="48"/>
        <v/>
      </c>
      <c r="BE153" s="207" t="str">
        <f ca="1">IF(AND($AD153=2,$BA153=1),'２個別表'!$BW153-('２個別表'!$BZ153+'２個別表'!$CC153+'２個別表'!$CD153+'２個別表'!$CE153+'２個別表'!$CF153),"")</f>
        <v/>
      </c>
      <c r="BF153" s="207" t="str">
        <f ca="1">IF(AND($AD153=2,$BA153=1),'２個別表'!$CC153+'２個別表'!$CD153,"")</f>
        <v/>
      </c>
      <c r="BG153" s="406" t="str">
        <f ca="1">IF($BB153=1,IF(SUM('２個別表'!$BY153,'２個別表'!$CF153*0.5)&lt;='２個別表'!$BX153*0.5,"〇","×"),"")</f>
        <v/>
      </c>
      <c r="BH153" s="405">
        <f t="shared" ca="1" si="49"/>
        <v>0</v>
      </c>
      <c r="BI153" s="229" t="str">
        <f ca="1">IF($AD153=2,IF($AX153=1,IF('２個別表'!$AO153=23,"〇","×"),IF(OR('２個別表'!$AO153&lt;19,'２個別表'!$AO153&gt;23),"",IF($BH153&lt;='２個別表'!$BT153,"〇","×"))),"-")</f>
        <v>-</v>
      </c>
      <c r="BJ153" s="414" t="str">
        <f t="shared" ca="1" si="50"/>
        <v>-</v>
      </c>
      <c r="BK153" s="228">
        <f t="shared" ca="1" si="51"/>
        <v>0</v>
      </c>
      <c r="BL153" s="229" t="str">
        <f ca="1">IF($AD153=3,IF(1&lt;='２個別表'!$F153,IF('２個別表'!$W153=1,"〇","×"),""),"")</f>
        <v/>
      </c>
      <c r="BM153" s="209" t="str">
        <f ca="1">IF(AD153=3,IF(AND(OR('２個別表'!BF153="附帯施設",AND(1&lt;='２個別表'!AO153,'２個別表'!AO153&lt;=3)),'２個別表'!BM153&lt;&gt;"",'２個別表'!BN153&lt;&gt;""),1,IF(AND(OR('２個別表'!BF153="附帯施設",AND(1&lt;='２個別表'!AO153,'２個別表'!AO153&lt;=3)),OR('２個別表'!BM153="",'２個別表'!BN153="")),"×",0)),"")</f>
        <v/>
      </c>
      <c r="BN153" s="229" t="str">
        <f ca="1">IF($AD153=3,IF('２個別表'!$BX153&gt;=500000,"〇","×"),"")</f>
        <v/>
      </c>
      <c r="BO153" s="204" t="str">
        <f ca="1">IF(AD153=3,'２個別表'!BY153,"")</f>
        <v/>
      </c>
      <c r="BP153" s="204" t="str">
        <f ca="1">IF(AD153=3,IF(COUNTIF('２個別表'!$Z$11:'２個別表'!Z153,'２個別表'!Z153)=1,BO153,SUMIF('２個別表'!$Z$11:$Z$510,'２個別表'!Z153,$BO$11:$BO$239)),"")</f>
        <v/>
      </c>
      <c r="BQ153" s="213" t="str">
        <f t="shared" ca="1" si="59"/>
        <v/>
      </c>
      <c r="BR153" s="207" t="str">
        <f t="shared" ca="1" si="52"/>
        <v/>
      </c>
      <c r="BS153" s="483" t="str">
        <f ca="1">IF($AD153=3,'２個別表'!$BX153-('２個別表'!$BZ153+'２個別表'!$CC153+'２個別表'!$CD153+'２個別表'!$CE153+'２個別表'!$CF153),"")</f>
        <v/>
      </c>
      <c r="BT153" s="486">
        <f t="shared" ca="1" si="60"/>
        <v>0</v>
      </c>
      <c r="BU153" s="480" t="str">
        <f t="shared" ca="1" si="53"/>
        <v/>
      </c>
    </row>
    <row r="154" spans="1:73">
      <c r="A154" s="770" t="str">
        <f t="shared" ca="1" si="55"/>
        <v>石川県</v>
      </c>
      <c r="B154" s="773">
        <f ca="1">'２個別表'!Q154</f>
        <v>144</v>
      </c>
      <c r="C154" s="774" t="str">
        <f>'２個別表'!$R154</f>
        <v>石川県</v>
      </c>
      <c r="D154" s="774" t="str">
        <f ca="1">'２個別表'!$S154</f>
        <v/>
      </c>
      <c r="E154" s="774" t="str">
        <f ca="1">'２個別表'!$T154</f>
        <v/>
      </c>
      <c r="F154" s="719" t="str">
        <f ca="1">'２個別表'!$W154</f>
        <v/>
      </c>
      <c r="G154" s="719" t="str">
        <f ca="1">IF($F154=1,IF(SUMIF('（様式１号）１総括表'!$B$16:$B$25,A154,'（様式１号）１総括表'!$A$16:$A$25)&gt;0,"〇","✕"),"-")</f>
        <v>-</v>
      </c>
      <c r="H154" s="716" t="str">
        <f ca="1">IF('２個別表'!$Y154=1,IF('２個別表'!$AC154=1,"〇","×"),IF(AND(2&lt;='２個別表'!$AC154,'２個別表'!$AC154&lt;=5),"〇","×"))</f>
        <v>×</v>
      </c>
      <c r="I154" s="716" t="str">
        <f t="shared" ca="1" si="56"/>
        <v>×</v>
      </c>
      <c r="J154" s="207" t="str">
        <f ca="1">'２個別表'!$Z154</f>
        <v/>
      </c>
      <c r="K154" s="207">
        <f ca="1">'２個別表'!$AK154</f>
        <v>0</v>
      </c>
      <c r="L154" s="207" t="str">
        <f ca="1">IF('２個別表'!$AL154=1,1,"")</f>
        <v/>
      </c>
      <c r="M154" s="207" t="str">
        <f ca="1">IF('２個別表'!$AL154="","",IF('２個別表'!$AL154=1,IF(OR('２個別表'!$AM154=1,'２個別表'!$AN154=1),"〇","×")))</f>
        <v/>
      </c>
      <c r="N154" s="204" t="str">
        <f ca="1">'２個別表'!AT154</f>
        <v/>
      </c>
      <c r="O154" s="220" t="str">
        <f ca="1">IF(1&lt;='２個別表'!$F154,IF(AND(1&lt;='２個別表'!$AO154,'２個別表'!$AO154&lt;=3),1,0),"")</f>
        <v/>
      </c>
      <c r="P154" s="229">
        <f ca="1">IF($O154=1,IF(AND('２個別表'!$BF154&lt;&gt;"",AND('２個別表'!$BI154&lt;&gt;1,'２個別表'!$BJ154)),0,1),0)</f>
        <v>0</v>
      </c>
      <c r="Q154" s="220">
        <f ca="1">IF('２個別表'!$BF154&lt;&gt;"",1,0)</f>
        <v>0</v>
      </c>
      <c r="R154" s="220" t="str">
        <f ca="1">IF($Q154=1,IF('２個別表'!$BI154=1,1,0),"")</f>
        <v/>
      </c>
      <c r="S154" s="220" t="str">
        <f ca="1">IF($R154=1,IF('２個別表'!$BJ154&lt;&gt;"","〇","×"),"")</f>
        <v/>
      </c>
      <c r="T154" s="220" t="str">
        <f t="shared" ca="1" si="36"/>
        <v/>
      </c>
      <c r="U154" s="381">
        <f ca="1">IF('２個別表'!$BH154&gt;0,'２個別表'!$BH154,0)</f>
        <v>0</v>
      </c>
      <c r="V154" s="220">
        <f ca="1">IF('２個別表'!$BJ154&lt;&gt;"",1,0)</f>
        <v>0</v>
      </c>
      <c r="W154" s="206">
        <f ca="1">IF(AND($Q154=1,$V154=1),'２個別表'!$CF154,0)</f>
        <v>0</v>
      </c>
      <c r="X154" s="219">
        <f t="shared" ca="1" si="57"/>
        <v>0</v>
      </c>
      <c r="Y154" s="220" t="str">
        <f ca="1">IF(1&lt;='２個別表'!$F154,'２個別表'!$BV154,"")</f>
        <v/>
      </c>
      <c r="Z154" s="220">
        <f ca="1">IF(1&lt;='２個別表'!$F154,'２個別表'!$CG154,0)</f>
        <v>0</v>
      </c>
      <c r="AA154" s="220">
        <f ca="1">IF(OR(0&lt;'２個別表'!$BZ154,0&lt;SUM('２個別表'!$CC154:$CD154)),1,0)</f>
        <v>1</v>
      </c>
      <c r="AB154" s="207">
        <f ca="1">IF(1&lt;='２個別表'!$F154,'２個別表'!$BX154,0)</f>
        <v>0</v>
      </c>
      <c r="AC154" s="207" t="str">
        <f ca="1">IF('２個別表'!$BX154&gt;0,IF(AND('２個別表'!$BV154=1,'２個別表'!$CG154="控除不可"),'２個別表'!$BX154,IF(AND('２個別表'!$BV154=1,'２個別表'!$CG154="80%控除対象"),ROUNDUP('２個別表'!$BX154*102/110,0),IF(AND('２個別表'!$BV154=1,'２個別表'!$CG154="全額控除"),ROUNDUP('２個別表'!$BX154*100/110,0),IF(OR('２個別表'!$BV154=2,'２個別表'!$BV154=3),'２個別表'!$BX154,'２個別表'!$BX154)))),"")</f>
        <v/>
      </c>
      <c r="AD154" s="221" t="str">
        <f ca="1">IF('２個別表'!$W154=1,3,IF(AND('２個別表'!$W154=2,AND(19&lt;='２個別表'!$AO154,'２個別表'!$AO154&lt;=23)),2,IF(AND('２個別表'!$W154=2,OR(AND(1&lt;='２個別表'!$AO154,'２個別表'!$AO154&lt;=18),AND(24&lt;='２個別表'!$AO154,'２個別表'!$AO154&lt;=25))),1,"判定不能")))</f>
        <v>判定不能</v>
      </c>
      <c r="AE154" s="228">
        <f t="shared" ca="1" si="37"/>
        <v>0</v>
      </c>
      <c r="AF154" s="204" t="str">
        <f t="shared" ca="1" si="54"/>
        <v/>
      </c>
      <c r="AG154" s="207" t="str">
        <f ca="1">IF(AND($AD154=1,$U154&gt;0,$V154=1),ROUNDDOWN($AC154*1/2-'２個別表'!$CF154*1/2,0),"")</f>
        <v/>
      </c>
      <c r="AH154" s="207" t="str">
        <f t="shared" ca="1" si="58"/>
        <v/>
      </c>
      <c r="AI154" s="230" t="str">
        <f ca="1">IF(AND($AD154=1,$Q154=1),IF($AB154&gt;0,'２個別表'!$BX154-'２個別表'!$BZ154-'２個別表'!$CF154-'２個別表'!$CC154-'２個別表'!$CD154-'２個別表'!$CE154,0),"")</f>
        <v/>
      </c>
      <c r="AJ154" s="222">
        <f t="shared" ca="1" si="38"/>
        <v>0</v>
      </c>
      <c r="AK154" s="218" t="str">
        <f ca="1">IF($AD154=1,IF('２個別表'!$AQ154=1,1,IF('２個別表'!AQ154="","",)),"")</f>
        <v/>
      </c>
      <c r="AL154" s="207" t="str">
        <f ca="1">IF($AJ154=1,IF($AK154=1,'２個別表'!BU154,""),"")</f>
        <v/>
      </c>
      <c r="AM154" s="204" t="str">
        <f t="shared" ca="1" si="39"/>
        <v/>
      </c>
      <c r="AN154" s="223" t="str">
        <f ca="1">IF($AJ154=1,IF($AK154=1,ROUNDDOWN('２個別表'!$BX154-'２個別表'!$BZ154-'２個別表'!$CC154-'２個別表'!$CD154-'２個別表'!$CE154-'２個別表'!$CF154,0),""),"")</f>
        <v/>
      </c>
      <c r="AO154" s="222">
        <f t="shared" ca="1" si="35"/>
        <v>0</v>
      </c>
      <c r="AP154" s="218">
        <f t="shared" ca="1" si="40"/>
        <v>0</v>
      </c>
      <c r="AQ154" s="218">
        <f t="shared" ca="1" si="41"/>
        <v>0</v>
      </c>
      <c r="AR154" s="213">
        <f ca="1">IF('２個別表'!$AC154=1,1,0)</f>
        <v>0</v>
      </c>
      <c r="AS154" s="204" t="str">
        <f t="shared" ca="1" si="42"/>
        <v/>
      </c>
      <c r="AT154" s="204" t="str">
        <f t="shared" ca="1" si="43"/>
        <v/>
      </c>
      <c r="AU154" s="230" t="str">
        <f ca="1">IF($AD154=1,IF($AQ154=1,ROUNDDOWN('２個別表'!$BX154-'２個別表'!$BZ154-'２個別表'!$CC154-'２個別表'!$CD154-'２個別表'!$CE154-'２個別表'!$CF154,0),""),"")</f>
        <v/>
      </c>
      <c r="AV154" s="391">
        <f t="shared" ca="1" si="44"/>
        <v>0</v>
      </c>
      <c r="AW154" s="401" t="str">
        <f t="shared" ca="1" si="45"/>
        <v>-</v>
      </c>
      <c r="AX154" s="228">
        <f ca="1">IF($AD154=2,IF('２個別表'!$BS154=1,1,0),0)</f>
        <v>0</v>
      </c>
      <c r="AY154" s="213" t="str">
        <f t="shared" ca="1" si="46"/>
        <v/>
      </c>
      <c r="AZ154" s="409" t="str">
        <f ca="1">IF(AND($AD154=2,$AX154=1),'２個別表'!$BX154-('２個別表'!$BZ154+'２個別表'!$CC154+'２個別表'!$CD154+'２個別表'!$CE154+'２個別表'!$CF154),"")</f>
        <v/>
      </c>
      <c r="BA154" s="228">
        <f ca="1">IF($AD154=2,IF('２個別表'!$BS154&lt;&gt;1,1,0),0)</f>
        <v>0</v>
      </c>
      <c r="BB154" s="404">
        <f t="shared" ca="1" si="47"/>
        <v>0</v>
      </c>
      <c r="BC154" s="207" t="str">
        <f ca="1">IF(AND($AD154=2,$BA154=1),'２個別表'!$BT154,"")</f>
        <v/>
      </c>
      <c r="BD154" s="207" t="str">
        <f t="shared" ca="1" si="48"/>
        <v/>
      </c>
      <c r="BE154" s="207" t="str">
        <f ca="1">IF(AND($AD154=2,$BA154=1),'２個別表'!$BW154-('２個別表'!$BZ154+'２個別表'!$CC154+'２個別表'!$CD154+'２個別表'!$CE154+'２個別表'!$CF154),"")</f>
        <v/>
      </c>
      <c r="BF154" s="207" t="str">
        <f ca="1">IF(AND($AD154=2,$BA154=1),'２個別表'!$CC154+'２個別表'!$CD154,"")</f>
        <v/>
      </c>
      <c r="BG154" s="406" t="str">
        <f ca="1">IF($BB154=1,IF(SUM('２個別表'!$BY154,'２個別表'!$CF154*0.5)&lt;='２個別表'!$BX154*0.5,"〇","×"),"")</f>
        <v/>
      </c>
      <c r="BH154" s="405">
        <f t="shared" ca="1" si="49"/>
        <v>0</v>
      </c>
      <c r="BI154" s="229" t="str">
        <f ca="1">IF($AD154=2,IF($AX154=1,IF('２個別表'!$AO154=23,"〇","×"),IF(OR('２個別表'!$AO154&lt;19,'２個別表'!$AO154&gt;23),"",IF($BH154&lt;='２個別表'!$BT154,"〇","×"))),"-")</f>
        <v>-</v>
      </c>
      <c r="BJ154" s="414" t="str">
        <f t="shared" ca="1" si="50"/>
        <v>-</v>
      </c>
      <c r="BK154" s="228">
        <f t="shared" ca="1" si="51"/>
        <v>0</v>
      </c>
      <c r="BL154" s="229" t="str">
        <f ca="1">IF($AD154=3,IF(1&lt;='２個別表'!$F154,IF('２個別表'!$W154=1,"〇","×"),""),"")</f>
        <v/>
      </c>
      <c r="BM154" s="209" t="str">
        <f ca="1">IF(AD154=3,IF(AND(OR('２個別表'!BF154="附帯施設",AND(1&lt;='２個別表'!AO154,'２個別表'!AO154&lt;=3)),'２個別表'!BM154&lt;&gt;"",'２個別表'!BN154&lt;&gt;""),1,IF(AND(OR('２個別表'!BF154="附帯施設",AND(1&lt;='２個別表'!AO154,'２個別表'!AO154&lt;=3)),OR('２個別表'!BM154="",'２個別表'!BN154="")),"×",0)),"")</f>
        <v/>
      </c>
      <c r="BN154" s="229" t="str">
        <f ca="1">IF($AD154=3,IF('２個別表'!$BX154&gt;=500000,"〇","×"),"")</f>
        <v/>
      </c>
      <c r="BO154" s="204" t="str">
        <f ca="1">IF(AD154=3,'２個別表'!BY154,"")</f>
        <v/>
      </c>
      <c r="BP154" s="204" t="str">
        <f ca="1">IF(AD154=3,IF(COUNTIF('２個別表'!$Z$11:'２個別表'!Z154,'２個別表'!Z154)=1,BO154,SUMIF('２個別表'!$Z$11:$Z$510,'２個別表'!Z154,$BO$11:$BO$239)),"")</f>
        <v/>
      </c>
      <c r="BQ154" s="213" t="str">
        <f t="shared" ca="1" si="59"/>
        <v/>
      </c>
      <c r="BR154" s="207" t="str">
        <f t="shared" ca="1" si="52"/>
        <v/>
      </c>
      <c r="BS154" s="483" t="str">
        <f ca="1">IF($AD154=3,'２個別表'!$BX154-('２個別表'!$BZ154+'２個別表'!$CC154+'２個別表'!$CD154+'２個別表'!$CE154+'２個別表'!$CF154),"")</f>
        <v/>
      </c>
      <c r="BT154" s="486">
        <f t="shared" ca="1" si="60"/>
        <v>0</v>
      </c>
      <c r="BU154" s="480" t="str">
        <f t="shared" ca="1" si="53"/>
        <v/>
      </c>
    </row>
    <row r="155" spans="1:73">
      <c r="A155" s="770" t="str">
        <f t="shared" ca="1" si="55"/>
        <v>石川県</v>
      </c>
      <c r="B155" s="773">
        <f ca="1">'２個別表'!Q155</f>
        <v>145</v>
      </c>
      <c r="C155" s="774" t="str">
        <f>'２個別表'!$R155</f>
        <v>石川県</v>
      </c>
      <c r="D155" s="774" t="str">
        <f ca="1">'２個別表'!$S155</f>
        <v/>
      </c>
      <c r="E155" s="774" t="str">
        <f ca="1">'２個別表'!$T155</f>
        <v/>
      </c>
      <c r="F155" s="719" t="str">
        <f ca="1">'２個別表'!$W155</f>
        <v/>
      </c>
      <c r="G155" s="719" t="str">
        <f ca="1">IF($F155=1,IF(SUMIF('（様式１号）１総括表'!$B$16:$B$25,A155,'（様式１号）１総括表'!$A$16:$A$25)&gt;0,"〇","✕"),"-")</f>
        <v>-</v>
      </c>
      <c r="H155" s="716" t="str">
        <f ca="1">IF('２個別表'!$Y155=1,IF('２個別表'!$AC155=1,"〇","×"),IF(AND(2&lt;='２個別表'!$AC155,'２個別表'!$AC155&lt;=5),"〇","×"))</f>
        <v>×</v>
      </c>
      <c r="I155" s="716" t="str">
        <f t="shared" ca="1" si="56"/>
        <v>×</v>
      </c>
      <c r="J155" s="207" t="str">
        <f ca="1">'２個別表'!$Z155</f>
        <v/>
      </c>
      <c r="K155" s="207">
        <f ca="1">'２個別表'!$AK155</f>
        <v>0</v>
      </c>
      <c r="L155" s="207" t="str">
        <f ca="1">IF('２個別表'!$AL155=1,1,"")</f>
        <v/>
      </c>
      <c r="M155" s="207" t="str">
        <f ca="1">IF('２個別表'!$AL155="","",IF('２個別表'!$AL155=1,IF(OR('２個別表'!$AM155=1,'２個別表'!$AN155=1),"〇","×")))</f>
        <v/>
      </c>
      <c r="N155" s="204" t="str">
        <f ca="1">'２個別表'!AT155</f>
        <v/>
      </c>
      <c r="O155" s="220" t="str">
        <f ca="1">IF(1&lt;='２個別表'!$F155,IF(AND(1&lt;='２個別表'!$AO155,'２個別表'!$AO155&lt;=3),1,0),"")</f>
        <v/>
      </c>
      <c r="P155" s="229">
        <f ca="1">IF($O155=1,IF(AND('２個別表'!$BF155&lt;&gt;"",AND('２個別表'!$BI155&lt;&gt;1,'２個別表'!$BJ155)),0,1),0)</f>
        <v>0</v>
      </c>
      <c r="Q155" s="220">
        <f ca="1">IF('２個別表'!$BF155&lt;&gt;"",1,0)</f>
        <v>0</v>
      </c>
      <c r="R155" s="220" t="str">
        <f ca="1">IF($Q155=1,IF('２個別表'!$BI155=1,1,0),"")</f>
        <v/>
      </c>
      <c r="S155" s="220" t="str">
        <f ca="1">IF($R155=1,IF('２個別表'!$BJ155&lt;&gt;"","〇","×"),"")</f>
        <v/>
      </c>
      <c r="T155" s="220" t="str">
        <f t="shared" ca="1" si="36"/>
        <v/>
      </c>
      <c r="U155" s="381">
        <f ca="1">IF('２個別表'!$BH155&gt;0,'２個別表'!$BH155,0)</f>
        <v>0</v>
      </c>
      <c r="V155" s="220">
        <f ca="1">IF('２個別表'!$BJ155&lt;&gt;"",1,0)</f>
        <v>0</v>
      </c>
      <c r="W155" s="206">
        <f ca="1">IF(AND($Q155=1,$V155=1),'２個別表'!$CF155,0)</f>
        <v>0</v>
      </c>
      <c r="X155" s="219">
        <f t="shared" ca="1" si="57"/>
        <v>0</v>
      </c>
      <c r="Y155" s="220" t="str">
        <f ca="1">IF(1&lt;='２個別表'!$F155,'２個別表'!$BV155,"")</f>
        <v/>
      </c>
      <c r="Z155" s="220">
        <f ca="1">IF(1&lt;='２個別表'!$F155,'２個別表'!$CG155,0)</f>
        <v>0</v>
      </c>
      <c r="AA155" s="220">
        <f ca="1">IF(OR(0&lt;'２個別表'!$BZ155,0&lt;SUM('２個別表'!$CC155:$CD155)),1,0)</f>
        <v>1</v>
      </c>
      <c r="AB155" s="207">
        <f ca="1">IF(1&lt;='２個別表'!$F155,'２個別表'!$BX155,0)</f>
        <v>0</v>
      </c>
      <c r="AC155" s="207" t="str">
        <f ca="1">IF('２個別表'!$BX155&gt;0,IF(AND('２個別表'!$BV155=1,'２個別表'!$CG155="控除不可"),'２個別表'!$BX155,IF(AND('２個別表'!$BV155=1,'２個別表'!$CG155="80%控除対象"),ROUNDUP('２個別表'!$BX155*102/110,0),IF(AND('２個別表'!$BV155=1,'２個別表'!$CG155="全額控除"),ROUNDUP('２個別表'!$BX155*100/110,0),IF(OR('２個別表'!$BV155=2,'２個別表'!$BV155=3),'２個別表'!$BX155,'２個別表'!$BX155)))),"")</f>
        <v/>
      </c>
      <c r="AD155" s="221" t="str">
        <f ca="1">IF('２個別表'!$W155=1,3,IF(AND('２個別表'!$W155=2,AND(19&lt;='２個別表'!$AO155,'２個別表'!$AO155&lt;=23)),2,IF(AND('２個別表'!$W155=2,OR(AND(1&lt;='２個別表'!$AO155,'２個別表'!$AO155&lt;=18),AND(24&lt;='２個別表'!$AO155,'２個別表'!$AO155&lt;=25))),1,"判定不能")))</f>
        <v>判定不能</v>
      </c>
      <c r="AE155" s="228">
        <f t="shared" ca="1" si="37"/>
        <v>0</v>
      </c>
      <c r="AF155" s="204" t="str">
        <f t="shared" ca="1" si="54"/>
        <v/>
      </c>
      <c r="AG155" s="207" t="str">
        <f ca="1">IF(AND($AD155=1,$U155&gt;0,$V155=1),ROUNDDOWN($AC155*1/2-'２個別表'!$CF155*1/2,0),"")</f>
        <v/>
      </c>
      <c r="AH155" s="207" t="str">
        <f t="shared" ca="1" si="58"/>
        <v/>
      </c>
      <c r="AI155" s="230" t="str">
        <f ca="1">IF(AND($AD155=1,$Q155=1),IF($AB155&gt;0,'２個別表'!$BX155-'２個別表'!$BZ155-'２個別表'!$CF155-'２個別表'!$CC155-'２個別表'!$CD155-'２個別表'!$CE155,0),"")</f>
        <v/>
      </c>
      <c r="AJ155" s="222">
        <f t="shared" ca="1" si="38"/>
        <v>0</v>
      </c>
      <c r="AK155" s="218" t="str">
        <f ca="1">IF($AD155=1,IF('２個別表'!$AQ155=1,1,IF('２個別表'!AQ155="","",)),"")</f>
        <v/>
      </c>
      <c r="AL155" s="207" t="str">
        <f ca="1">IF($AJ155=1,IF($AK155=1,'２個別表'!BU155,""),"")</f>
        <v/>
      </c>
      <c r="AM155" s="204" t="str">
        <f t="shared" ca="1" si="39"/>
        <v/>
      </c>
      <c r="AN155" s="223" t="str">
        <f ca="1">IF($AJ155=1,IF($AK155=1,ROUNDDOWN('２個別表'!$BX155-'２個別表'!$BZ155-'２個別表'!$CC155-'２個別表'!$CD155-'２個別表'!$CE155-'２個別表'!$CF155,0),""),"")</f>
        <v/>
      </c>
      <c r="AO155" s="222">
        <f t="shared" ca="1" si="35"/>
        <v>0</v>
      </c>
      <c r="AP155" s="218">
        <f t="shared" ca="1" si="40"/>
        <v>0</v>
      </c>
      <c r="AQ155" s="218">
        <f t="shared" ca="1" si="41"/>
        <v>0</v>
      </c>
      <c r="AR155" s="213">
        <f ca="1">IF('２個別表'!$AC155=1,1,0)</f>
        <v>0</v>
      </c>
      <c r="AS155" s="204" t="str">
        <f t="shared" ca="1" si="42"/>
        <v/>
      </c>
      <c r="AT155" s="204" t="str">
        <f t="shared" ca="1" si="43"/>
        <v/>
      </c>
      <c r="AU155" s="230" t="str">
        <f ca="1">IF($AD155=1,IF($AQ155=1,ROUNDDOWN('２個別表'!$BX155-'２個別表'!$BZ155-'２個別表'!$CC155-'２個別表'!$CD155-'２個別表'!$CE155-'２個別表'!$CF155,0),""),"")</f>
        <v/>
      </c>
      <c r="AV155" s="391">
        <f t="shared" ca="1" si="44"/>
        <v>0</v>
      </c>
      <c r="AW155" s="401" t="str">
        <f t="shared" ca="1" si="45"/>
        <v>-</v>
      </c>
      <c r="AX155" s="228">
        <f ca="1">IF($AD155=2,IF('２個別表'!$BS155=1,1,0),0)</f>
        <v>0</v>
      </c>
      <c r="AY155" s="213" t="str">
        <f t="shared" ca="1" si="46"/>
        <v/>
      </c>
      <c r="AZ155" s="409" t="str">
        <f ca="1">IF(AND($AD155=2,$AX155=1),'２個別表'!$BX155-('２個別表'!$BZ155+'２個別表'!$CC155+'２個別表'!$CD155+'２個別表'!$CE155+'２個別表'!$CF155),"")</f>
        <v/>
      </c>
      <c r="BA155" s="228">
        <f ca="1">IF($AD155=2,IF('２個別表'!$BS155&lt;&gt;1,1,0),0)</f>
        <v>0</v>
      </c>
      <c r="BB155" s="404">
        <f t="shared" ca="1" si="47"/>
        <v>0</v>
      </c>
      <c r="BC155" s="207" t="str">
        <f ca="1">IF(AND($AD155=2,$BA155=1),'２個別表'!$BT155,"")</f>
        <v/>
      </c>
      <c r="BD155" s="207" t="str">
        <f t="shared" ca="1" si="48"/>
        <v/>
      </c>
      <c r="BE155" s="207" t="str">
        <f ca="1">IF(AND($AD155=2,$BA155=1),'２個別表'!$BW155-('２個別表'!$BZ155+'２個別表'!$CC155+'２個別表'!$CD155+'２個別表'!$CE155+'２個別表'!$CF155),"")</f>
        <v/>
      </c>
      <c r="BF155" s="207" t="str">
        <f ca="1">IF(AND($AD155=2,$BA155=1),'２個別表'!$CC155+'２個別表'!$CD155,"")</f>
        <v/>
      </c>
      <c r="BG155" s="406" t="str">
        <f ca="1">IF($BB155=1,IF(SUM('２個別表'!$BY155,'２個別表'!$CF155*0.5)&lt;='２個別表'!$BX155*0.5,"〇","×"),"")</f>
        <v/>
      </c>
      <c r="BH155" s="405">
        <f t="shared" ca="1" si="49"/>
        <v>0</v>
      </c>
      <c r="BI155" s="229" t="str">
        <f ca="1">IF($AD155=2,IF($AX155=1,IF('２個別表'!$AO155=23,"〇","×"),IF(OR('２個別表'!$AO155&lt;19,'２個別表'!$AO155&gt;23),"",IF($BH155&lt;='２個別表'!$BT155,"〇","×"))),"-")</f>
        <v>-</v>
      </c>
      <c r="BJ155" s="414" t="str">
        <f t="shared" ca="1" si="50"/>
        <v>-</v>
      </c>
      <c r="BK155" s="228">
        <f t="shared" ca="1" si="51"/>
        <v>0</v>
      </c>
      <c r="BL155" s="229" t="str">
        <f ca="1">IF($AD155=3,IF(1&lt;='２個別表'!$F155,IF('２個別表'!$W155=1,"〇","×"),""),"")</f>
        <v/>
      </c>
      <c r="BM155" s="209" t="str">
        <f ca="1">IF(AD155=3,IF(AND(OR('２個別表'!BF155="附帯施設",AND(1&lt;='２個別表'!AO155,'２個別表'!AO155&lt;=3)),'２個別表'!BM155&lt;&gt;"",'２個別表'!BN155&lt;&gt;""),1,IF(AND(OR('２個別表'!BF155="附帯施設",AND(1&lt;='２個別表'!AO155,'２個別表'!AO155&lt;=3)),OR('２個別表'!BM155="",'２個別表'!BN155="")),"×",0)),"")</f>
        <v/>
      </c>
      <c r="BN155" s="229" t="str">
        <f ca="1">IF($AD155=3,IF('２個別表'!$BX155&gt;=500000,"〇","×"),"")</f>
        <v/>
      </c>
      <c r="BO155" s="204" t="str">
        <f ca="1">IF(AD155=3,'２個別表'!BY155,"")</f>
        <v/>
      </c>
      <c r="BP155" s="204" t="str">
        <f ca="1">IF(AD155=3,IF(COUNTIF('２個別表'!$Z$11:'２個別表'!Z155,'２個別表'!Z155)=1,BO155,SUMIF('２個別表'!$Z$11:$Z$510,'２個別表'!Z155,$BO$11:$BO$239)),"")</f>
        <v/>
      </c>
      <c r="BQ155" s="213" t="str">
        <f t="shared" ca="1" si="59"/>
        <v/>
      </c>
      <c r="BR155" s="207" t="str">
        <f t="shared" ca="1" si="52"/>
        <v/>
      </c>
      <c r="BS155" s="483" t="str">
        <f ca="1">IF($AD155=3,'２個別表'!$BX155-('２個別表'!$BZ155+'２個別表'!$CC155+'２個別表'!$CD155+'２個別表'!$CE155+'２個別表'!$CF155),"")</f>
        <v/>
      </c>
      <c r="BT155" s="486">
        <f t="shared" ca="1" si="60"/>
        <v>0</v>
      </c>
      <c r="BU155" s="480" t="str">
        <f t="shared" ca="1" si="53"/>
        <v/>
      </c>
    </row>
    <row r="156" spans="1:73">
      <c r="A156" s="770" t="str">
        <f t="shared" ca="1" si="55"/>
        <v>石川県</v>
      </c>
      <c r="B156" s="773">
        <f ca="1">'２個別表'!Q156</f>
        <v>146</v>
      </c>
      <c r="C156" s="774" t="str">
        <f>'２個別表'!$R156</f>
        <v>石川県</v>
      </c>
      <c r="D156" s="774" t="str">
        <f ca="1">'２個別表'!$S156</f>
        <v/>
      </c>
      <c r="E156" s="774" t="str">
        <f ca="1">'２個別表'!$T156</f>
        <v/>
      </c>
      <c r="F156" s="719" t="str">
        <f ca="1">'２個別表'!$W156</f>
        <v/>
      </c>
      <c r="G156" s="719" t="str">
        <f ca="1">IF($F156=1,IF(SUMIF('（様式１号）１総括表'!$B$16:$B$25,A156,'（様式１号）１総括表'!$A$16:$A$25)&gt;0,"〇","✕"),"-")</f>
        <v>-</v>
      </c>
      <c r="H156" s="716" t="str">
        <f ca="1">IF('２個別表'!$Y156=1,IF('２個別表'!$AC156=1,"〇","×"),IF(AND(2&lt;='２個別表'!$AC156,'２個別表'!$AC156&lt;=5),"〇","×"))</f>
        <v>×</v>
      </c>
      <c r="I156" s="716" t="str">
        <f t="shared" ca="1" si="56"/>
        <v>×</v>
      </c>
      <c r="J156" s="207" t="str">
        <f ca="1">'２個別表'!$Z156</f>
        <v/>
      </c>
      <c r="K156" s="207">
        <f ca="1">'２個別表'!$AK156</f>
        <v>0</v>
      </c>
      <c r="L156" s="207" t="str">
        <f ca="1">IF('２個別表'!$AL156=1,1,"")</f>
        <v/>
      </c>
      <c r="M156" s="207" t="str">
        <f ca="1">IF('２個別表'!$AL156="","",IF('２個別表'!$AL156=1,IF(OR('２個別表'!$AM156=1,'２個別表'!$AN156=1),"〇","×")))</f>
        <v/>
      </c>
      <c r="N156" s="204" t="str">
        <f ca="1">'２個別表'!AT156</f>
        <v/>
      </c>
      <c r="O156" s="220" t="str">
        <f ca="1">IF(1&lt;='２個別表'!$F156,IF(AND(1&lt;='２個別表'!$AO156,'２個別表'!$AO156&lt;=3),1,0),"")</f>
        <v/>
      </c>
      <c r="P156" s="229">
        <f ca="1">IF($O156=1,IF(AND('２個別表'!$BF156&lt;&gt;"",AND('２個別表'!$BI156&lt;&gt;1,'２個別表'!$BJ156)),0,1),0)</f>
        <v>0</v>
      </c>
      <c r="Q156" s="220">
        <f ca="1">IF('２個別表'!$BF156&lt;&gt;"",1,0)</f>
        <v>0</v>
      </c>
      <c r="R156" s="220" t="str">
        <f ca="1">IF($Q156=1,IF('２個別表'!$BI156=1,1,0),"")</f>
        <v/>
      </c>
      <c r="S156" s="220" t="str">
        <f ca="1">IF($R156=1,IF('２個別表'!$BJ156&lt;&gt;"","〇","×"),"")</f>
        <v/>
      </c>
      <c r="T156" s="220" t="str">
        <f t="shared" ca="1" si="36"/>
        <v/>
      </c>
      <c r="U156" s="381">
        <f ca="1">IF('２個別表'!$BH156&gt;0,'２個別表'!$BH156,0)</f>
        <v>0</v>
      </c>
      <c r="V156" s="220">
        <f ca="1">IF('２個別表'!$BJ156&lt;&gt;"",1,0)</f>
        <v>0</v>
      </c>
      <c r="W156" s="206">
        <f ca="1">IF(AND($Q156=1,$V156=1),'２個別表'!$CF156,0)</f>
        <v>0</v>
      </c>
      <c r="X156" s="219">
        <f t="shared" ca="1" si="57"/>
        <v>0</v>
      </c>
      <c r="Y156" s="220" t="str">
        <f ca="1">IF(1&lt;='２個別表'!$F156,'２個別表'!$BV156,"")</f>
        <v/>
      </c>
      <c r="Z156" s="220">
        <f ca="1">IF(1&lt;='２個別表'!$F156,'２個別表'!$CG156,0)</f>
        <v>0</v>
      </c>
      <c r="AA156" s="220">
        <f ca="1">IF(OR(0&lt;'２個別表'!$BZ156,0&lt;SUM('２個別表'!$CC156:$CD156)),1,0)</f>
        <v>1</v>
      </c>
      <c r="AB156" s="207">
        <f ca="1">IF(1&lt;='２個別表'!$F156,'２個別表'!$BX156,0)</f>
        <v>0</v>
      </c>
      <c r="AC156" s="207" t="str">
        <f ca="1">IF('２個別表'!$BX156&gt;0,IF(AND('２個別表'!$BV156=1,'２個別表'!$CG156="控除不可"),'２個別表'!$BX156,IF(AND('２個別表'!$BV156=1,'２個別表'!$CG156="80%控除対象"),ROUNDUP('２個別表'!$BX156*102/110,0),IF(AND('２個別表'!$BV156=1,'２個別表'!$CG156="全額控除"),ROUNDUP('２個別表'!$BX156*100/110,0),IF(OR('２個別表'!$BV156=2,'２個別表'!$BV156=3),'２個別表'!$BX156,'２個別表'!$BX156)))),"")</f>
        <v/>
      </c>
      <c r="AD156" s="221" t="str">
        <f ca="1">IF('２個別表'!$W156=1,3,IF(AND('２個別表'!$W156=2,AND(19&lt;='２個別表'!$AO156,'２個別表'!$AO156&lt;=23)),2,IF(AND('２個別表'!$W156=2,OR(AND(1&lt;='２個別表'!$AO156,'２個別表'!$AO156&lt;=18),AND(24&lt;='２個別表'!$AO156,'２個別表'!$AO156&lt;=25))),1,"判定不能")))</f>
        <v>判定不能</v>
      </c>
      <c r="AE156" s="228">
        <f t="shared" ca="1" si="37"/>
        <v>0</v>
      </c>
      <c r="AF156" s="204" t="str">
        <f t="shared" ca="1" si="54"/>
        <v/>
      </c>
      <c r="AG156" s="207" t="str">
        <f ca="1">IF(AND($AD156=1,$U156&gt;0,$V156=1),ROUNDDOWN($AC156*1/2-'２個別表'!$CF156*1/2,0),"")</f>
        <v/>
      </c>
      <c r="AH156" s="207" t="str">
        <f t="shared" ca="1" si="58"/>
        <v/>
      </c>
      <c r="AI156" s="230" t="str">
        <f ca="1">IF(AND($AD156=1,$Q156=1),IF($AB156&gt;0,'２個別表'!$BX156-'２個別表'!$BZ156-'２個別表'!$CF156-'２個別表'!$CC156-'２個別表'!$CD156-'２個別表'!$CE156,0),"")</f>
        <v/>
      </c>
      <c r="AJ156" s="222">
        <f t="shared" ca="1" si="38"/>
        <v>0</v>
      </c>
      <c r="AK156" s="218" t="str">
        <f ca="1">IF($AD156=1,IF('２個別表'!$AQ156=1,1,IF('２個別表'!AQ156="","",)),"")</f>
        <v/>
      </c>
      <c r="AL156" s="207" t="str">
        <f ca="1">IF($AJ156=1,IF($AK156=1,'２個別表'!BU156,""),"")</f>
        <v/>
      </c>
      <c r="AM156" s="204" t="str">
        <f t="shared" ca="1" si="39"/>
        <v/>
      </c>
      <c r="AN156" s="223" t="str">
        <f ca="1">IF($AJ156=1,IF($AK156=1,ROUNDDOWN('２個別表'!$BX156-'２個別表'!$BZ156-'２個別表'!$CC156-'２個別表'!$CD156-'２個別表'!$CE156-'２個別表'!$CF156,0),""),"")</f>
        <v/>
      </c>
      <c r="AO156" s="222">
        <f t="shared" ca="1" si="35"/>
        <v>0</v>
      </c>
      <c r="AP156" s="218">
        <f t="shared" ca="1" si="40"/>
        <v>0</v>
      </c>
      <c r="AQ156" s="218">
        <f t="shared" ca="1" si="41"/>
        <v>0</v>
      </c>
      <c r="AR156" s="213">
        <f ca="1">IF('２個別表'!$AC156=1,1,0)</f>
        <v>0</v>
      </c>
      <c r="AS156" s="204" t="str">
        <f t="shared" ca="1" si="42"/>
        <v/>
      </c>
      <c r="AT156" s="204" t="str">
        <f t="shared" ca="1" si="43"/>
        <v/>
      </c>
      <c r="AU156" s="230" t="str">
        <f ca="1">IF($AD156=1,IF($AQ156=1,ROUNDDOWN('２個別表'!$BX156-'２個別表'!$BZ156-'２個別表'!$CC156-'２個別表'!$CD156-'２個別表'!$CE156-'２個別表'!$CF156,0),""),"")</f>
        <v/>
      </c>
      <c r="AV156" s="391">
        <f t="shared" ca="1" si="44"/>
        <v>0</v>
      </c>
      <c r="AW156" s="401" t="str">
        <f t="shared" ca="1" si="45"/>
        <v>-</v>
      </c>
      <c r="AX156" s="228">
        <f ca="1">IF($AD156=2,IF('２個別表'!$BS156=1,1,0),0)</f>
        <v>0</v>
      </c>
      <c r="AY156" s="213" t="str">
        <f t="shared" ca="1" si="46"/>
        <v/>
      </c>
      <c r="AZ156" s="409" t="str">
        <f ca="1">IF(AND($AD156=2,$AX156=1),'２個別表'!$BX156-('２個別表'!$BZ156+'２個別表'!$CC156+'２個別表'!$CD156+'２個別表'!$CE156+'２個別表'!$CF156),"")</f>
        <v/>
      </c>
      <c r="BA156" s="228">
        <f ca="1">IF($AD156=2,IF('２個別表'!$BS156&lt;&gt;1,1,0),0)</f>
        <v>0</v>
      </c>
      <c r="BB156" s="404">
        <f t="shared" ca="1" si="47"/>
        <v>0</v>
      </c>
      <c r="BC156" s="207" t="str">
        <f ca="1">IF(AND($AD156=2,$BA156=1),'２個別表'!$BT156,"")</f>
        <v/>
      </c>
      <c r="BD156" s="207" t="str">
        <f t="shared" ca="1" si="48"/>
        <v/>
      </c>
      <c r="BE156" s="207" t="str">
        <f ca="1">IF(AND($AD156=2,$BA156=1),'２個別表'!$BW156-('２個別表'!$BZ156+'２個別表'!$CC156+'２個別表'!$CD156+'２個別表'!$CE156+'２個別表'!$CF156),"")</f>
        <v/>
      </c>
      <c r="BF156" s="207" t="str">
        <f ca="1">IF(AND($AD156=2,$BA156=1),'２個別表'!$CC156+'２個別表'!$CD156,"")</f>
        <v/>
      </c>
      <c r="BG156" s="406" t="str">
        <f ca="1">IF($BB156=1,IF(SUM('２個別表'!$BY156,'２個別表'!$CF156*0.5)&lt;='２個別表'!$BX156*0.5,"〇","×"),"")</f>
        <v/>
      </c>
      <c r="BH156" s="405">
        <f t="shared" ca="1" si="49"/>
        <v>0</v>
      </c>
      <c r="BI156" s="229" t="str">
        <f ca="1">IF($AD156=2,IF($AX156=1,IF('２個別表'!$AO156=23,"〇","×"),IF(OR('２個別表'!$AO156&lt;19,'２個別表'!$AO156&gt;23),"",IF($BH156&lt;='２個別表'!$BT156,"〇","×"))),"-")</f>
        <v>-</v>
      </c>
      <c r="BJ156" s="414" t="str">
        <f t="shared" ca="1" si="50"/>
        <v>-</v>
      </c>
      <c r="BK156" s="228">
        <f t="shared" ca="1" si="51"/>
        <v>0</v>
      </c>
      <c r="BL156" s="229" t="str">
        <f ca="1">IF($AD156=3,IF(1&lt;='２個別表'!$F156,IF('２個別表'!$W156=1,"〇","×"),""),"")</f>
        <v/>
      </c>
      <c r="BM156" s="209" t="str">
        <f ca="1">IF(AD156=3,IF(AND(OR('２個別表'!BF156="附帯施設",AND(1&lt;='２個別表'!AO156,'２個別表'!AO156&lt;=3)),'２個別表'!BM156&lt;&gt;"",'２個別表'!BN156&lt;&gt;""),1,IF(AND(OR('２個別表'!BF156="附帯施設",AND(1&lt;='２個別表'!AO156,'２個別表'!AO156&lt;=3)),OR('２個別表'!BM156="",'２個別表'!BN156="")),"×",0)),"")</f>
        <v/>
      </c>
      <c r="BN156" s="229" t="str">
        <f ca="1">IF($AD156=3,IF('２個別表'!$BX156&gt;=500000,"〇","×"),"")</f>
        <v/>
      </c>
      <c r="BO156" s="204" t="str">
        <f ca="1">IF(AD156=3,'２個別表'!BY156,"")</f>
        <v/>
      </c>
      <c r="BP156" s="204" t="str">
        <f ca="1">IF(AD156=3,IF(COUNTIF('２個別表'!$Z$11:'２個別表'!Z156,'２個別表'!Z156)=1,BO156,SUMIF('２個別表'!$Z$11:$Z$510,'２個別表'!Z156,$BO$11:$BO$239)),"")</f>
        <v/>
      </c>
      <c r="BQ156" s="213" t="str">
        <f t="shared" ca="1" si="59"/>
        <v/>
      </c>
      <c r="BR156" s="207" t="str">
        <f t="shared" ca="1" si="52"/>
        <v/>
      </c>
      <c r="BS156" s="483" t="str">
        <f ca="1">IF($AD156=3,'２個別表'!$BX156-('２個別表'!$BZ156+'２個別表'!$CC156+'２個別表'!$CD156+'２個別表'!$CE156+'２個別表'!$CF156),"")</f>
        <v/>
      </c>
      <c r="BT156" s="486">
        <f t="shared" ca="1" si="60"/>
        <v>0</v>
      </c>
      <c r="BU156" s="480" t="str">
        <f t="shared" ca="1" si="53"/>
        <v/>
      </c>
    </row>
    <row r="157" spans="1:73">
      <c r="A157" s="770" t="str">
        <f t="shared" ca="1" si="55"/>
        <v>石川県</v>
      </c>
      <c r="B157" s="773">
        <f ca="1">'２個別表'!Q157</f>
        <v>147</v>
      </c>
      <c r="C157" s="774" t="str">
        <f>'２個別表'!$R157</f>
        <v>石川県</v>
      </c>
      <c r="D157" s="774" t="str">
        <f ca="1">'２個別表'!$S157</f>
        <v/>
      </c>
      <c r="E157" s="774" t="str">
        <f ca="1">'２個別表'!$T157</f>
        <v/>
      </c>
      <c r="F157" s="719" t="str">
        <f ca="1">'２個別表'!$W157</f>
        <v/>
      </c>
      <c r="G157" s="719" t="str">
        <f ca="1">IF($F157=1,IF(SUMIF('（様式１号）１総括表'!$B$16:$B$25,A157,'（様式１号）１総括表'!$A$16:$A$25)&gt;0,"〇","✕"),"-")</f>
        <v>-</v>
      </c>
      <c r="H157" s="716" t="str">
        <f ca="1">IF('２個別表'!$Y157=1,IF('２個別表'!$AC157=1,"〇","×"),IF(AND(2&lt;='２個別表'!$AC157,'２個別表'!$AC157&lt;=5),"〇","×"))</f>
        <v>×</v>
      </c>
      <c r="I157" s="716" t="str">
        <f t="shared" ca="1" si="56"/>
        <v>×</v>
      </c>
      <c r="J157" s="207" t="str">
        <f ca="1">'２個別表'!$Z157</f>
        <v/>
      </c>
      <c r="K157" s="207">
        <f ca="1">'２個別表'!$AK157</f>
        <v>0</v>
      </c>
      <c r="L157" s="207" t="str">
        <f ca="1">IF('２個別表'!$AL157=1,1,"")</f>
        <v/>
      </c>
      <c r="M157" s="207" t="str">
        <f ca="1">IF('２個別表'!$AL157="","",IF('２個別表'!$AL157=1,IF(OR('２個別表'!$AM157=1,'２個別表'!$AN157=1),"〇","×")))</f>
        <v/>
      </c>
      <c r="N157" s="204" t="str">
        <f ca="1">'２個別表'!AT157</f>
        <v/>
      </c>
      <c r="O157" s="220" t="str">
        <f ca="1">IF(1&lt;='２個別表'!$F157,IF(AND(1&lt;='２個別表'!$AO157,'２個別表'!$AO157&lt;=3),1,0),"")</f>
        <v/>
      </c>
      <c r="P157" s="229">
        <f ca="1">IF($O157=1,IF(AND('２個別表'!$BF157&lt;&gt;"",AND('２個別表'!$BI157&lt;&gt;1,'２個別表'!$BJ157)),0,1),0)</f>
        <v>0</v>
      </c>
      <c r="Q157" s="220">
        <f ca="1">IF('２個別表'!$BF157&lt;&gt;"",1,0)</f>
        <v>0</v>
      </c>
      <c r="R157" s="220" t="str">
        <f ca="1">IF($Q157=1,IF('２個別表'!$BI157=1,1,0),"")</f>
        <v/>
      </c>
      <c r="S157" s="220" t="str">
        <f ca="1">IF($R157=1,IF('２個別表'!$BJ157&lt;&gt;"","〇","×"),"")</f>
        <v/>
      </c>
      <c r="T157" s="220" t="str">
        <f t="shared" ca="1" si="36"/>
        <v/>
      </c>
      <c r="U157" s="381">
        <f ca="1">IF('２個別表'!$BH157&gt;0,'２個別表'!$BH157,0)</f>
        <v>0</v>
      </c>
      <c r="V157" s="220">
        <f ca="1">IF('２個別表'!$BJ157&lt;&gt;"",1,0)</f>
        <v>0</v>
      </c>
      <c r="W157" s="206">
        <f ca="1">IF(AND($Q157=1,$V157=1),'２個別表'!$CF157,0)</f>
        <v>0</v>
      </c>
      <c r="X157" s="219">
        <f t="shared" ca="1" si="57"/>
        <v>0</v>
      </c>
      <c r="Y157" s="220" t="str">
        <f ca="1">IF(1&lt;='２個別表'!$F157,'２個別表'!$BV157,"")</f>
        <v/>
      </c>
      <c r="Z157" s="220">
        <f ca="1">IF(1&lt;='２個別表'!$F157,'２個別表'!$CG157,0)</f>
        <v>0</v>
      </c>
      <c r="AA157" s="220">
        <f ca="1">IF(OR(0&lt;'２個別表'!$BZ157,0&lt;SUM('２個別表'!$CC157:$CD157)),1,0)</f>
        <v>1</v>
      </c>
      <c r="AB157" s="207">
        <f ca="1">IF(1&lt;='２個別表'!$F157,'２個別表'!$BX157,0)</f>
        <v>0</v>
      </c>
      <c r="AC157" s="207" t="str">
        <f ca="1">IF('２個別表'!$BX157&gt;0,IF(AND('２個別表'!$BV157=1,'２個別表'!$CG157="控除不可"),'２個別表'!$BX157,IF(AND('２個別表'!$BV157=1,'２個別表'!$CG157="80%控除対象"),ROUNDUP('２個別表'!$BX157*102/110,0),IF(AND('２個別表'!$BV157=1,'２個別表'!$CG157="全額控除"),ROUNDUP('２個別表'!$BX157*100/110,0),IF(OR('２個別表'!$BV157=2,'２個別表'!$BV157=3),'２個別表'!$BX157,'２個別表'!$BX157)))),"")</f>
        <v/>
      </c>
      <c r="AD157" s="221" t="str">
        <f ca="1">IF('２個別表'!$W157=1,3,IF(AND('２個別表'!$W157=2,AND(19&lt;='２個別表'!$AO157,'２個別表'!$AO157&lt;=23)),2,IF(AND('２個別表'!$W157=2,OR(AND(1&lt;='２個別表'!$AO157,'２個別表'!$AO157&lt;=18),AND(24&lt;='２個別表'!$AO157,'２個別表'!$AO157&lt;=25))),1,"判定不能")))</f>
        <v>判定不能</v>
      </c>
      <c r="AE157" s="228">
        <f t="shared" ca="1" si="37"/>
        <v>0</v>
      </c>
      <c r="AF157" s="204" t="str">
        <f t="shared" ca="1" si="54"/>
        <v/>
      </c>
      <c r="AG157" s="207" t="str">
        <f ca="1">IF(AND($AD157=1,$U157&gt;0,$V157=1),ROUNDDOWN($AC157*1/2-'２個別表'!$CF157*1/2,0),"")</f>
        <v/>
      </c>
      <c r="AH157" s="207" t="str">
        <f t="shared" ca="1" si="58"/>
        <v/>
      </c>
      <c r="AI157" s="230" t="str">
        <f ca="1">IF(AND($AD157=1,$Q157=1),IF($AB157&gt;0,'２個別表'!$BX157-'２個別表'!$BZ157-'２個別表'!$CF157-'２個別表'!$CC157-'２個別表'!$CD157-'２個別表'!$CE157,0),"")</f>
        <v/>
      </c>
      <c r="AJ157" s="222">
        <f t="shared" ca="1" si="38"/>
        <v>0</v>
      </c>
      <c r="AK157" s="218" t="str">
        <f ca="1">IF($AD157=1,IF('２個別表'!$AQ157=1,1,IF('２個別表'!AQ157="","",)),"")</f>
        <v/>
      </c>
      <c r="AL157" s="207" t="str">
        <f ca="1">IF($AJ157=1,IF($AK157=1,'２個別表'!BU157,""),"")</f>
        <v/>
      </c>
      <c r="AM157" s="204" t="str">
        <f t="shared" ca="1" si="39"/>
        <v/>
      </c>
      <c r="AN157" s="223" t="str">
        <f ca="1">IF($AJ157=1,IF($AK157=1,ROUNDDOWN('２個別表'!$BX157-'２個別表'!$BZ157-'２個別表'!$CC157-'２個別表'!$CD157-'２個別表'!$CE157-'２個別表'!$CF157,0),""),"")</f>
        <v/>
      </c>
      <c r="AO157" s="222">
        <f t="shared" ca="1" si="35"/>
        <v>0</v>
      </c>
      <c r="AP157" s="218">
        <f t="shared" ca="1" si="40"/>
        <v>0</v>
      </c>
      <c r="AQ157" s="218">
        <f t="shared" ca="1" si="41"/>
        <v>0</v>
      </c>
      <c r="AR157" s="213">
        <f ca="1">IF('２個別表'!$AC157=1,1,0)</f>
        <v>0</v>
      </c>
      <c r="AS157" s="204" t="str">
        <f t="shared" ca="1" si="42"/>
        <v/>
      </c>
      <c r="AT157" s="204" t="str">
        <f t="shared" ca="1" si="43"/>
        <v/>
      </c>
      <c r="AU157" s="230" t="str">
        <f ca="1">IF($AD157=1,IF($AQ157=1,ROUNDDOWN('２個別表'!$BX157-'２個別表'!$BZ157-'２個別表'!$CC157-'２個別表'!$CD157-'２個別表'!$CE157-'２個別表'!$CF157,0),""),"")</f>
        <v/>
      </c>
      <c r="AV157" s="391">
        <f t="shared" ca="1" si="44"/>
        <v>0</v>
      </c>
      <c r="AW157" s="401" t="str">
        <f t="shared" ca="1" si="45"/>
        <v>-</v>
      </c>
      <c r="AX157" s="228">
        <f ca="1">IF($AD157=2,IF('２個別表'!$BS157=1,1,0),0)</f>
        <v>0</v>
      </c>
      <c r="AY157" s="213" t="str">
        <f t="shared" ca="1" si="46"/>
        <v/>
      </c>
      <c r="AZ157" s="409" t="str">
        <f ca="1">IF(AND($AD157=2,$AX157=1),'２個別表'!$BX157-('２個別表'!$BZ157+'２個別表'!$CC157+'２個別表'!$CD157+'２個別表'!$CE157+'２個別表'!$CF157),"")</f>
        <v/>
      </c>
      <c r="BA157" s="228">
        <f ca="1">IF($AD157=2,IF('２個別表'!$BS157&lt;&gt;1,1,0),0)</f>
        <v>0</v>
      </c>
      <c r="BB157" s="404">
        <f t="shared" ca="1" si="47"/>
        <v>0</v>
      </c>
      <c r="BC157" s="207" t="str">
        <f ca="1">IF(AND($AD157=2,$BA157=1),'２個別表'!$BT157,"")</f>
        <v/>
      </c>
      <c r="BD157" s="207" t="str">
        <f t="shared" ca="1" si="48"/>
        <v/>
      </c>
      <c r="BE157" s="207" t="str">
        <f ca="1">IF(AND($AD157=2,$BA157=1),'２個別表'!$BW157-('２個別表'!$BZ157+'２個別表'!$CC157+'２個別表'!$CD157+'２個別表'!$CE157+'２個別表'!$CF157),"")</f>
        <v/>
      </c>
      <c r="BF157" s="207" t="str">
        <f ca="1">IF(AND($AD157=2,$BA157=1),'２個別表'!$CC157+'２個別表'!$CD157,"")</f>
        <v/>
      </c>
      <c r="BG157" s="406" t="str">
        <f ca="1">IF($BB157=1,IF(SUM('２個別表'!$BY157,'２個別表'!$CF157*0.5)&lt;='２個別表'!$BX157*0.5,"〇","×"),"")</f>
        <v/>
      </c>
      <c r="BH157" s="405">
        <f t="shared" ca="1" si="49"/>
        <v>0</v>
      </c>
      <c r="BI157" s="229" t="str">
        <f ca="1">IF($AD157=2,IF($AX157=1,IF('２個別表'!$AO157=23,"〇","×"),IF(OR('２個別表'!$AO157&lt;19,'２個別表'!$AO157&gt;23),"",IF($BH157&lt;='２個別表'!$BT157,"〇","×"))),"-")</f>
        <v>-</v>
      </c>
      <c r="BJ157" s="414" t="str">
        <f t="shared" ca="1" si="50"/>
        <v>-</v>
      </c>
      <c r="BK157" s="228">
        <f t="shared" ca="1" si="51"/>
        <v>0</v>
      </c>
      <c r="BL157" s="229" t="str">
        <f ca="1">IF($AD157=3,IF(1&lt;='２個別表'!$F157,IF('２個別表'!$W157=1,"〇","×"),""),"")</f>
        <v/>
      </c>
      <c r="BM157" s="209" t="str">
        <f ca="1">IF(AD157=3,IF(AND(OR('２個別表'!BF157="附帯施設",AND(1&lt;='２個別表'!AO157,'２個別表'!AO157&lt;=3)),'２個別表'!BM157&lt;&gt;"",'２個別表'!BN157&lt;&gt;""),1,IF(AND(OR('２個別表'!BF157="附帯施設",AND(1&lt;='２個別表'!AO157,'２個別表'!AO157&lt;=3)),OR('２個別表'!BM157="",'２個別表'!BN157="")),"×",0)),"")</f>
        <v/>
      </c>
      <c r="BN157" s="229" t="str">
        <f ca="1">IF($AD157=3,IF('２個別表'!$BX157&gt;=500000,"〇","×"),"")</f>
        <v/>
      </c>
      <c r="BO157" s="204" t="str">
        <f ca="1">IF(AD157=3,'２個別表'!BY157,"")</f>
        <v/>
      </c>
      <c r="BP157" s="204" t="str">
        <f ca="1">IF(AD157=3,IF(COUNTIF('２個別表'!$Z$11:'２個別表'!Z157,'２個別表'!Z157)=1,BO157,SUMIF('２個別表'!$Z$11:$Z$510,'２個別表'!Z157,$BO$11:$BO$239)),"")</f>
        <v/>
      </c>
      <c r="BQ157" s="213" t="str">
        <f t="shared" ca="1" si="59"/>
        <v/>
      </c>
      <c r="BR157" s="207" t="str">
        <f t="shared" ca="1" si="52"/>
        <v/>
      </c>
      <c r="BS157" s="483" t="str">
        <f ca="1">IF($AD157=3,'２個別表'!$BX157-('２個別表'!$BZ157+'２個別表'!$CC157+'２個別表'!$CD157+'２個別表'!$CE157+'２個別表'!$CF157),"")</f>
        <v/>
      </c>
      <c r="BT157" s="486">
        <f t="shared" ca="1" si="60"/>
        <v>0</v>
      </c>
      <c r="BU157" s="480" t="str">
        <f t="shared" ca="1" si="53"/>
        <v/>
      </c>
    </row>
    <row r="158" spans="1:73">
      <c r="A158" s="770" t="str">
        <f t="shared" ca="1" si="55"/>
        <v>石川県</v>
      </c>
      <c r="B158" s="773">
        <f ca="1">'２個別表'!Q158</f>
        <v>148</v>
      </c>
      <c r="C158" s="774" t="str">
        <f>'２個別表'!$R158</f>
        <v>石川県</v>
      </c>
      <c r="D158" s="774" t="str">
        <f ca="1">'２個別表'!$S158</f>
        <v/>
      </c>
      <c r="E158" s="774" t="str">
        <f ca="1">'２個別表'!$T158</f>
        <v/>
      </c>
      <c r="F158" s="719" t="str">
        <f ca="1">'２個別表'!$W158</f>
        <v/>
      </c>
      <c r="G158" s="719" t="str">
        <f ca="1">IF($F158=1,IF(SUMIF('（様式１号）１総括表'!$B$16:$B$25,A158,'（様式１号）１総括表'!$A$16:$A$25)&gt;0,"〇","✕"),"-")</f>
        <v>-</v>
      </c>
      <c r="H158" s="716" t="str">
        <f ca="1">IF('２個別表'!$Y158=1,IF('２個別表'!$AC158=1,"〇","×"),IF(AND(2&lt;='２個別表'!$AC158,'２個別表'!$AC158&lt;=5),"〇","×"))</f>
        <v>×</v>
      </c>
      <c r="I158" s="716" t="str">
        <f t="shared" ca="1" si="56"/>
        <v>×</v>
      </c>
      <c r="J158" s="207" t="str">
        <f ca="1">'２個別表'!$Z158</f>
        <v/>
      </c>
      <c r="K158" s="207">
        <f ca="1">'２個別表'!$AK158</f>
        <v>0</v>
      </c>
      <c r="L158" s="207" t="str">
        <f ca="1">IF('２個別表'!$AL158=1,1,"")</f>
        <v/>
      </c>
      <c r="M158" s="207" t="str">
        <f ca="1">IF('２個別表'!$AL158="","",IF('２個別表'!$AL158=1,IF(OR('２個別表'!$AM158=1,'２個別表'!$AN158=1),"〇","×")))</f>
        <v/>
      </c>
      <c r="N158" s="204" t="str">
        <f ca="1">'２個別表'!AT158</f>
        <v/>
      </c>
      <c r="O158" s="220" t="str">
        <f ca="1">IF(1&lt;='２個別表'!$F158,IF(AND(1&lt;='２個別表'!$AO158,'２個別表'!$AO158&lt;=3),1,0),"")</f>
        <v/>
      </c>
      <c r="P158" s="229">
        <f ca="1">IF($O158=1,IF(AND('２個別表'!$BF158&lt;&gt;"",AND('２個別表'!$BI158&lt;&gt;1,'２個別表'!$BJ158)),0,1),0)</f>
        <v>0</v>
      </c>
      <c r="Q158" s="220">
        <f ca="1">IF('２個別表'!$BF158&lt;&gt;"",1,0)</f>
        <v>0</v>
      </c>
      <c r="R158" s="220" t="str">
        <f ca="1">IF($Q158=1,IF('２個別表'!$BI158=1,1,0),"")</f>
        <v/>
      </c>
      <c r="S158" s="220" t="str">
        <f ca="1">IF($R158=1,IF('２個別表'!$BJ158&lt;&gt;"","〇","×"),"")</f>
        <v/>
      </c>
      <c r="T158" s="220" t="str">
        <f t="shared" ca="1" si="36"/>
        <v/>
      </c>
      <c r="U158" s="381">
        <f ca="1">IF('２個別表'!$BH158&gt;0,'２個別表'!$BH158,0)</f>
        <v>0</v>
      </c>
      <c r="V158" s="220">
        <f ca="1">IF('２個別表'!$BJ158&lt;&gt;"",1,0)</f>
        <v>0</v>
      </c>
      <c r="W158" s="206">
        <f ca="1">IF(AND($Q158=1,$V158=1),'２個別表'!$CF158,0)</f>
        <v>0</v>
      </c>
      <c r="X158" s="219">
        <f t="shared" ca="1" si="57"/>
        <v>0</v>
      </c>
      <c r="Y158" s="220" t="str">
        <f ca="1">IF(1&lt;='２個別表'!$F158,'２個別表'!$BV158,"")</f>
        <v/>
      </c>
      <c r="Z158" s="220">
        <f ca="1">IF(1&lt;='２個別表'!$F158,'２個別表'!$CG158,0)</f>
        <v>0</v>
      </c>
      <c r="AA158" s="220">
        <f ca="1">IF(OR(0&lt;'２個別表'!$BZ158,0&lt;SUM('２個別表'!$CC158:$CD158)),1,0)</f>
        <v>1</v>
      </c>
      <c r="AB158" s="207">
        <f ca="1">IF(1&lt;='２個別表'!$F158,'２個別表'!$BX158,0)</f>
        <v>0</v>
      </c>
      <c r="AC158" s="207" t="str">
        <f ca="1">IF('２個別表'!$BX158&gt;0,IF(AND('２個別表'!$BV158=1,'２個別表'!$CG158="控除不可"),'２個別表'!$BX158,IF(AND('２個別表'!$BV158=1,'２個別表'!$CG158="80%控除対象"),ROUNDUP('２個別表'!$BX158*102/110,0),IF(AND('２個別表'!$BV158=1,'２個別表'!$CG158="全額控除"),ROUNDUP('２個別表'!$BX158*100/110,0),IF(OR('２個別表'!$BV158=2,'２個別表'!$BV158=3),'２個別表'!$BX158,'２個別表'!$BX158)))),"")</f>
        <v/>
      </c>
      <c r="AD158" s="221" t="str">
        <f ca="1">IF('２個別表'!$W158=1,3,IF(AND('２個別表'!$W158=2,AND(19&lt;='２個別表'!$AO158,'２個別表'!$AO158&lt;=23)),2,IF(AND('２個別表'!$W158=2,OR(AND(1&lt;='２個別表'!$AO158,'２個別表'!$AO158&lt;=18),AND(24&lt;='２個別表'!$AO158,'２個別表'!$AO158&lt;=25))),1,"判定不能")))</f>
        <v>判定不能</v>
      </c>
      <c r="AE158" s="228">
        <f t="shared" ca="1" si="37"/>
        <v>0</v>
      </c>
      <c r="AF158" s="204" t="str">
        <f t="shared" ca="1" si="54"/>
        <v/>
      </c>
      <c r="AG158" s="207" t="str">
        <f ca="1">IF(AND($AD158=1,$U158&gt;0,$V158=1),ROUNDDOWN($AC158*1/2-'２個別表'!$CF158*1/2,0),"")</f>
        <v/>
      </c>
      <c r="AH158" s="207" t="str">
        <f t="shared" ca="1" si="58"/>
        <v/>
      </c>
      <c r="AI158" s="230" t="str">
        <f ca="1">IF(AND($AD158=1,$Q158=1),IF($AB158&gt;0,'２個別表'!$BX158-'２個別表'!$BZ158-'２個別表'!$CF158-'２個別表'!$CC158-'２個別表'!$CD158-'２個別表'!$CE158,0),"")</f>
        <v/>
      </c>
      <c r="AJ158" s="222">
        <f t="shared" ca="1" si="38"/>
        <v>0</v>
      </c>
      <c r="AK158" s="218" t="str">
        <f ca="1">IF($AD158=1,IF('２個別表'!$AQ158=1,1,IF('２個別表'!AQ158="","",)),"")</f>
        <v/>
      </c>
      <c r="AL158" s="207" t="str">
        <f ca="1">IF($AJ158=1,IF($AK158=1,'２個別表'!BU158,""),"")</f>
        <v/>
      </c>
      <c r="AM158" s="204" t="str">
        <f t="shared" ca="1" si="39"/>
        <v/>
      </c>
      <c r="AN158" s="223" t="str">
        <f ca="1">IF($AJ158=1,IF($AK158=1,ROUNDDOWN('２個別表'!$BX158-'２個別表'!$BZ158-'２個別表'!$CC158-'２個別表'!$CD158-'２個別表'!$CE158-'２個別表'!$CF158,0),""),"")</f>
        <v/>
      </c>
      <c r="AO158" s="222">
        <f t="shared" ca="1" si="35"/>
        <v>0</v>
      </c>
      <c r="AP158" s="218">
        <f t="shared" ca="1" si="40"/>
        <v>0</v>
      </c>
      <c r="AQ158" s="218">
        <f t="shared" ca="1" si="41"/>
        <v>0</v>
      </c>
      <c r="AR158" s="213">
        <f ca="1">IF('２個別表'!$AC158=1,1,0)</f>
        <v>0</v>
      </c>
      <c r="AS158" s="204" t="str">
        <f t="shared" ca="1" si="42"/>
        <v/>
      </c>
      <c r="AT158" s="204" t="str">
        <f t="shared" ca="1" si="43"/>
        <v/>
      </c>
      <c r="AU158" s="230" t="str">
        <f ca="1">IF($AD158=1,IF($AQ158=1,ROUNDDOWN('２個別表'!$BX158-'２個別表'!$BZ158-'２個別表'!$CC158-'２個別表'!$CD158-'２個別表'!$CE158-'２個別表'!$CF158,0),""),"")</f>
        <v/>
      </c>
      <c r="AV158" s="391">
        <f t="shared" ca="1" si="44"/>
        <v>0</v>
      </c>
      <c r="AW158" s="401" t="str">
        <f t="shared" ca="1" si="45"/>
        <v>-</v>
      </c>
      <c r="AX158" s="228">
        <f ca="1">IF($AD158=2,IF('２個別表'!$BS158=1,1,0),0)</f>
        <v>0</v>
      </c>
      <c r="AY158" s="213" t="str">
        <f t="shared" ca="1" si="46"/>
        <v/>
      </c>
      <c r="AZ158" s="409" t="str">
        <f ca="1">IF(AND($AD158=2,$AX158=1),'２個別表'!$BX158-('２個別表'!$BZ158+'２個別表'!$CC158+'２個別表'!$CD158+'２個別表'!$CE158+'２個別表'!$CF158),"")</f>
        <v/>
      </c>
      <c r="BA158" s="228">
        <f ca="1">IF($AD158=2,IF('２個別表'!$BS158&lt;&gt;1,1,0),0)</f>
        <v>0</v>
      </c>
      <c r="BB158" s="404">
        <f t="shared" ca="1" si="47"/>
        <v>0</v>
      </c>
      <c r="BC158" s="207" t="str">
        <f ca="1">IF(AND($AD158=2,$BA158=1),'２個別表'!$BT158,"")</f>
        <v/>
      </c>
      <c r="BD158" s="207" t="str">
        <f t="shared" ca="1" si="48"/>
        <v/>
      </c>
      <c r="BE158" s="207" t="str">
        <f ca="1">IF(AND($AD158=2,$BA158=1),'２個別表'!$BW158-('２個別表'!$BZ158+'２個別表'!$CC158+'２個別表'!$CD158+'２個別表'!$CE158+'２個別表'!$CF158),"")</f>
        <v/>
      </c>
      <c r="BF158" s="207" t="str">
        <f ca="1">IF(AND($AD158=2,$BA158=1),'２個別表'!$CC158+'２個別表'!$CD158,"")</f>
        <v/>
      </c>
      <c r="BG158" s="406" t="str">
        <f ca="1">IF($BB158=1,IF(SUM('２個別表'!$BY158,'２個別表'!$CF158*0.5)&lt;='２個別表'!$BX158*0.5,"〇","×"),"")</f>
        <v/>
      </c>
      <c r="BH158" s="405">
        <f t="shared" ca="1" si="49"/>
        <v>0</v>
      </c>
      <c r="BI158" s="229" t="str">
        <f ca="1">IF($AD158=2,IF($AX158=1,IF('２個別表'!$AO158=23,"〇","×"),IF(OR('２個別表'!$AO158&lt;19,'２個別表'!$AO158&gt;23),"",IF($BH158&lt;='２個別表'!$BT158,"〇","×"))),"-")</f>
        <v>-</v>
      </c>
      <c r="BJ158" s="414" t="str">
        <f t="shared" ca="1" si="50"/>
        <v>-</v>
      </c>
      <c r="BK158" s="228">
        <f t="shared" ca="1" si="51"/>
        <v>0</v>
      </c>
      <c r="BL158" s="229" t="str">
        <f ca="1">IF($AD158=3,IF(1&lt;='２個別表'!$F158,IF('２個別表'!$W158=1,"〇","×"),""),"")</f>
        <v/>
      </c>
      <c r="BM158" s="209" t="str">
        <f ca="1">IF(AD158=3,IF(AND(OR('２個別表'!BF158="附帯施設",AND(1&lt;='２個別表'!AO158,'２個別表'!AO158&lt;=3)),'２個別表'!BM158&lt;&gt;"",'２個別表'!BN158&lt;&gt;""),1,IF(AND(OR('２個別表'!BF158="附帯施設",AND(1&lt;='２個別表'!AO158,'２個別表'!AO158&lt;=3)),OR('２個別表'!BM158="",'２個別表'!BN158="")),"×",0)),"")</f>
        <v/>
      </c>
      <c r="BN158" s="229" t="str">
        <f ca="1">IF($AD158=3,IF('２個別表'!$BX158&gt;=500000,"〇","×"),"")</f>
        <v/>
      </c>
      <c r="BO158" s="204" t="str">
        <f ca="1">IF(AD158=3,'２個別表'!BY158,"")</f>
        <v/>
      </c>
      <c r="BP158" s="204" t="str">
        <f ca="1">IF(AD158=3,IF(COUNTIF('２個別表'!$Z$11:'２個別表'!Z158,'２個別表'!Z158)=1,BO158,SUMIF('２個別表'!$Z$11:$Z$510,'２個別表'!Z158,$BO$11:$BO$239)),"")</f>
        <v/>
      </c>
      <c r="BQ158" s="213" t="str">
        <f t="shared" ca="1" si="59"/>
        <v/>
      </c>
      <c r="BR158" s="207" t="str">
        <f t="shared" ca="1" si="52"/>
        <v/>
      </c>
      <c r="BS158" s="483" t="str">
        <f ca="1">IF($AD158=3,'２個別表'!$BX158-('２個別表'!$BZ158+'２個別表'!$CC158+'２個別表'!$CD158+'２個別表'!$CE158+'２個別表'!$CF158),"")</f>
        <v/>
      </c>
      <c r="BT158" s="486">
        <f t="shared" ca="1" si="60"/>
        <v>0</v>
      </c>
      <c r="BU158" s="480" t="str">
        <f t="shared" ca="1" si="53"/>
        <v/>
      </c>
    </row>
    <row r="159" spans="1:73">
      <c r="A159" s="770" t="str">
        <f t="shared" ca="1" si="55"/>
        <v>石川県</v>
      </c>
      <c r="B159" s="773">
        <f ca="1">'２個別表'!Q159</f>
        <v>149</v>
      </c>
      <c r="C159" s="774" t="str">
        <f>'２個別表'!$R159</f>
        <v>石川県</v>
      </c>
      <c r="D159" s="774" t="str">
        <f ca="1">'２個別表'!$S159</f>
        <v/>
      </c>
      <c r="E159" s="774" t="str">
        <f ca="1">'２個別表'!$T159</f>
        <v/>
      </c>
      <c r="F159" s="719" t="str">
        <f ca="1">'２個別表'!$W159</f>
        <v/>
      </c>
      <c r="G159" s="719" t="str">
        <f ca="1">IF($F159=1,IF(SUMIF('（様式１号）１総括表'!$B$16:$B$25,A159,'（様式１号）１総括表'!$A$16:$A$25)&gt;0,"〇","✕"),"-")</f>
        <v>-</v>
      </c>
      <c r="H159" s="716" t="str">
        <f ca="1">IF('２個別表'!$Y159=1,IF('２個別表'!$AC159=1,"〇","×"),IF(AND(2&lt;='２個別表'!$AC159,'２個別表'!$AC159&lt;=5),"〇","×"))</f>
        <v>×</v>
      </c>
      <c r="I159" s="716" t="str">
        <f t="shared" ca="1" si="56"/>
        <v>×</v>
      </c>
      <c r="J159" s="207" t="str">
        <f ca="1">'２個別表'!$Z159</f>
        <v/>
      </c>
      <c r="K159" s="207">
        <f ca="1">'２個別表'!$AK159</f>
        <v>0</v>
      </c>
      <c r="L159" s="207" t="str">
        <f ca="1">IF('２個別表'!$AL159=1,1,"")</f>
        <v/>
      </c>
      <c r="M159" s="207" t="str">
        <f ca="1">IF('２個別表'!$AL159="","",IF('２個別表'!$AL159=1,IF(OR('２個別表'!$AM159=1,'２個別表'!$AN159=1),"〇","×")))</f>
        <v/>
      </c>
      <c r="N159" s="204" t="str">
        <f ca="1">'２個別表'!AT159</f>
        <v/>
      </c>
      <c r="O159" s="220" t="str">
        <f ca="1">IF(1&lt;='２個別表'!$F159,IF(AND(1&lt;='２個別表'!$AO159,'２個別表'!$AO159&lt;=3),1,0),"")</f>
        <v/>
      </c>
      <c r="P159" s="229">
        <f ca="1">IF($O159=1,IF(AND('２個別表'!$BF159&lt;&gt;"",AND('２個別表'!$BI159&lt;&gt;1,'２個別表'!$BJ159)),0,1),0)</f>
        <v>0</v>
      </c>
      <c r="Q159" s="220">
        <f ca="1">IF('２個別表'!$BF159&lt;&gt;"",1,0)</f>
        <v>0</v>
      </c>
      <c r="R159" s="220" t="str">
        <f ca="1">IF($Q159=1,IF('２個別表'!$BI159=1,1,0),"")</f>
        <v/>
      </c>
      <c r="S159" s="220" t="str">
        <f ca="1">IF($R159=1,IF('２個別表'!$BJ159&lt;&gt;"","〇","×"),"")</f>
        <v/>
      </c>
      <c r="T159" s="220" t="str">
        <f t="shared" ca="1" si="36"/>
        <v/>
      </c>
      <c r="U159" s="381">
        <f ca="1">IF('２個別表'!$BH159&gt;0,'２個別表'!$BH159,0)</f>
        <v>0</v>
      </c>
      <c r="V159" s="220">
        <f ca="1">IF('２個別表'!$BJ159&lt;&gt;"",1,0)</f>
        <v>0</v>
      </c>
      <c r="W159" s="206">
        <f ca="1">IF(AND($Q159=1,$V159=1),'２個別表'!$CF159,0)</f>
        <v>0</v>
      </c>
      <c r="X159" s="219">
        <f t="shared" ca="1" si="57"/>
        <v>0</v>
      </c>
      <c r="Y159" s="220" t="str">
        <f ca="1">IF(1&lt;='２個別表'!$F159,'２個別表'!$BV159,"")</f>
        <v/>
      </c>
      <c r="Z159" s="220">
        <f ca="1">IF(1&lt;='２個別表'!$F159,'２個別表'!$CG159,0)</f>
        <v>0</v>
      </c>
      <c r="AA159" s="220">
        <f ca="1">IF(OR(0&lt;'２個別表'!$BZ159,0&lt;SUM('２個別表'!$CC159:$CD159)),1,0)</f>
        <v>1</v>
      </c>
      <c r="AB159" s="207">
        <f ca="1">IF(1&lt;='２個別表'!$F159,'２個別表'!$BX159,0)</f>
        <v>0</v>
      </c>
      <c r="AC159" s="207" t="str">
        <f ca="1">IF('２個別表'!$BX159&gt;0,IF(AND('２個別表'!$BV159=1,'２個別表'!$CG159="控除不可"),'２個別表'!$BX159,IF(AND('２個別表'!$BV159=1,'２個別表'!$CG159="80%控除対象"),ROUNDUP('２個別表'!$BX159*102/110,0),IF(AND('２個別表'!$BV159=1,'２個別表'!$CG159="全額控除"),ROUNDUP('２個別表'!$BX159*100/110,0),IF(OR('２個別表'!$BV159=2,'２個別表'!$BV159=3),'２個別表'!$BX159,'２個別表'!$BX159)))),"")</f>
        <v/>
      </c>
      <c r="AD159" s="221" t="str">
        <f ca="1">IF('２個別表'!$W159=1,3,IF(AND('２個別表'!$W159=2,AND(19&lt;='２個別表'!$AO159,'２個別表'!$AO159&lt;=23)),2,IF(AND('２個別表'!$W159=2,OR(AND(1&lt;='２個別表'!$AO159,'２個別表'!$AO159&lt;=18),AND(24&lt;='２個別表'!$AO159,'２個別表'!$AO159&lt;=25))),1,"判定不能")))</f>
        <v>判定不能</v>
      </c>
      <c r="AE159" s="228">
        <f t="shared" ca="1" si="37"/>
        <v>0</v>
      </c>
      <c r="AF159" s="204" t="str">
        <f t="shared" ca="1" si="54"/>
        <v/>
      </c>
      <c r="AG159" s="207" t="str">
        <f ca="1">IF(AND($AD159=1,$U159&gt;0,$V159=1),ROUNDDOWN($AC159*1/2-'２個別表'!$CF159*1/2,0),"")</f>
        <v/>
      </c>
      <c r="AH159" s="207" t="str">
        <f t="shared" ca="1" si="58"/>
        <v/>
      </c>
      <c r="AI159" s="230" t="str">
        <f ca="1">IF(AND($AD159=1,$Q159=1),IF($AB159&gt;0,'２個別表'!$BX159-'２個別表'!$BZ159-'２個別表'!$CF159-'２個別表'!$CC159-'２個別表'!$CD159-'２個別表'!$CE159,0),"")</f>
        <v/>
      </c>
      <c r="AJ159" s="222">
        <f t="shared" ca="1" si="38"/>
        <v>0</v>
      </c>
      <c r="AK159" s="218" t="str">
        <f ca="1">IF($AD159=1,IF('２個別表'!$AQ159=1,1,IF('２個別表'!AQ159="","",)),"")</f>
        <v/>
      </c>
      <c r="AL159" s="207" t="str">
        <f ca="1">IF($AJ159=1,IF($AK159=1,'２個別表'!BU159,""),"")</f>
        <v/>
      </c>
      <c r="AM159" s="204" t="str">
        <f t="shared" ca="1" si="39"/>
        <v/>
      </c>
      <c r="AN159" s="223" t="str">
        <f ca="1">IF($AJ159=1,IF($AK159=1,ROUNDDOWN('２個別表'!$BX159-'２個別表'!$BZ159-'２個別表'!$CC159-'２個別表'!$CD159-'２個別表'!$CE159-'２個別表'!$CF159,0),""),"")</f>
        <v/>
      </c>
      <c r="AO159" s="222">
        <f t="shared" ca="1" si="35"/>
        <v>0</v>
      </c>
      <c r="AP159" s="218">
        <f t="shared" ca="1" si="40"/>
        <v>0</v>
      </c>
      <c r="AQ159" s="218">
        <f t="shared" ca="1" si="41"/>
        <v>0</v>
      </c>
      <c r="AR159" s="213">
        <f ca="1">IF('２個別表'!$AC159=1,1,0)</f>
        <v>0</v>
      </c>
      <c r="AS159" s="204" t="str">
        <f t="shared" ca="1" si="42"/>
        <v/>
      </c>
      <c r="AT159" s="204" t="str">
        <f t="shared" ca="1" si="43"/>
        <v/>
      </c>
      <c r="AU159" s="230" t="str">
        <f ca="1">IF($AD159=1,IF($AQ159=1,ROUNDDOWN('２個別表'!$BX159-'２個別表'!$BZ159-'２個別表'!$CC159-'２個別表'!$CD159-'２個別表'!$CE159-'２個別表'!$CF159,0),""),"")</f>
        <v/>
      </c>
      <c r="AV159" s="391">
        <f t="shared" ca="1" si="44"/>
        <v>0</v>
      </c>
      <c r="AW159" s="401" t="str">
        <f t="shared" ca="1" si="45"/>
        <v>-</v>
      </c>
      <c r="AX159" s="228">
        <f ca="1">IF($AD159=2,IF('２個別表'!$BS159=1,1,0),0)</f>
        <v>0</v>
      </c>
      <c r="AY159" s="213" t="str">
        <f t="shared" ca="1" si="46"/>
        <v/>
      </c>
      <c r="AZ159" s="409" t="str">
        <f ca="1">IF(AND($AD159=2,$AX159=1),'２個別表'!$BX159-('２個別表'!$BZ159+'２個別表'!$CC159+'２個別表'!$CD159+'２個別表'!$CE159+'２個別表'!$CF159),"")</f>
        <v/>
      </c>
      <c r="BA159" s="228">
        <f ca="1">IF($AD159=2,IF('２個別表'!$BS159&lt;&gt;1,1,0),0)</f>
        <v>0</v>
      </c>
      <c r="BB159" s="404">
        <f t="shared" ca="1" si="47"/>
        <v>0</v>
      </c>
      <c r="BC159" s="207" t="str">
        <f ca="1">IF(AND($AD159=2,$BA159=1),'２個別表'!$BT159,"")</f>
        <v/>
      </c>
      <c r="BD159" s="207" t="str">
        <f t="shared" ca="1" si="48"/>
        <v/>
      </c>
      <c r="BE159" s="207" t="str">
        <f ca="1">IF(AND($AD159=2,$BA159=1),'２個別表'!$BW159-('２個別表'!$BZ159+'２個別表'!$CC159+'２個別表'!$CD159+'２個別表'!$CE159+'２個別表'!$CF159),"")</f>
        <v/>
      </c>
      <c r="BF159" s="207" t="str">
        <f ca="1">IF(AND($AD159=2,$BA159=1),'２個別表'!$CC159+'２個別表'!$CD159,"")</f>
        <v/>
      </c>
      <c r="BG159" s="406" t="str">
        <f ca="1">IF($BB159=1,IF(SUM('２個別表'!$BY159,'２個別表'!$CF159*0.5)&lt;='２個別表'!$BX159*0.5,"〇","×"),"")</f>
        <v/>
      </c>
      <c r="BH159" s="405">
        <f t="shared" ca="1" si="49"/>
        <v>0</v>
      </c>
      <c r="BI159" s="229" t="str">
        <f ca="1">IF($AD159=2,IF($AX159=1,IF('２個別表'!$AO159=23,"〇","×"),IF(OR('２個別表'!$AO159&lt;19,'２個別表'!$AO159&gt;23),"",IF($BH159&lt;='２個別表'!$BT159,"〇","×"))),"-")</f>
        <v>-</v>
      </c>
      <c r="BJ159" s="414" t="str">
        <f t="shared" ca="1" si="50"/>
        <v>-</v>
      </c>
      <c r="BK159" s="228">
        <f t="shared" ca="1" si="51"/>
        <v>0</v>
      </c>
      <c r="BL159" s="229" t="str">
        <f ca="1">IF($AD159=3,IF(1&lt;='２個別表'!$F159,IF('２個別表'!$W159=1,"〇","×"),""),"")</f>
        <v/>
      </c>
      <c r="BM159" s="209" t="str">
        <f ca="1">IF(AD159=3,IF(AND(OR('２個別表'!BF159="附帯施設",AND(1&lt;='２個別表'!AO159,'２個別表'!AO159&lt;=3)),'２個別表'!BM159&lt;&gt;"",'２個別表'!BN159&lt;&gt;""),1,IF(AND(OR('２個別表'!BF159="附帯施設",AND(1&lt;='２個別表'!AO159,'２個別表'!AO159&lt;=3)),OR('２個別表'!BM159="",'２個別表'!BN159="")),"×",0)),"")</f>
        <v/>
      </c>
      <c r="BN159" s="229" t="str">
        <f ca="1">IF($AD159=3,IF('２個別表'!$BX159&gt;=500000,"〇","×"),"")</f>
        <v/>
      </c>
      <c r="BO159" s="204" t="str">
        <f ca="1">IF(AD159=3,'２個別表'!BY159,"")</f>
        <v/>
      </c>
      <c r="BP159" s="204" t="str">
        <f ca="1">IF(AD159=3,IF(COUNTIF('２個別表'!$Z$11:'２個別表'!Z159,'２個別表'!Z159)=1,BO159,SUMIF('２個別表'!$Z$11:$Z$510,'２個別表'!Z159,$BO$11:$BO$239)),"")</f>
        <v/>
      </c>
      <c r="BQ159" s="213" t="str">
        <f t="shared" ca="1" si="59"/>
        <v/>
      </c>
      <c r="BR159" s="207" t="str">
        <f t="shared" ca="1" si="52"/>
        <v/>
      </c>
      <c r="BS159" s="483" t="str">
        <f ca="1">IF($AD159=3,'２個別表'!$BX159-('２個別表'!$BZ159+'２個別表'!$CC159+'２個別表'!$CD159+'２個別表'!$CE159+'２個別表'!$CF159),"")</f>
        <v/>
      </c>
      <c r="BT159" s="486">
        <f t="shared" ca="1" si="60"/>
        <v>0</v>
      </c>
      <c r="BU159" s="480" t="str">
        <f t="shared" ca="1" si="53"/>
        <v/>
      </c>
    </row>
    <row r="160" spans="1:73">
      <c r="A160" s="770" t="str">
        <f t="shared" ca="1" si="55"/>
        <v>石川県</v>
      </c>
      <c r="B160" s="773">
        <f ca="1">'２個別表'!Q160</f>
        <v>150</v>
      </c>
      <c r="C160" s="774" t="str">
        <f>'２個別表'!$R160</f>
        <v>石川県</v>
      </c>
      <c r="D160" s="774" t="str">
        <f ca="1">'２個別表'!$S160</f>
        <v/>
      </c>
      <c r="E160" s="774" t="str">
        <f ca="1">'２個別表'!$T160</f>
        <v/>
      </c>
      <c r="F160" s="719" t="str">
        <f ca="1">'２個別表'!$W160</f>
        <v/>
      </c>
      <c r="G160" s="719" t="str">
        <f ca="1">IF($F160=1,IF(SUMIF('（様式１号）１総括表'!$B$16:$B$25,A160,'（様式１号）１総括表'!$A$16:$A$25)&gt;0,"〇","✕"),"-")</f>
        <v>-</v>
      </c>
      <c r="H160" s="716" t="str">
        <f ca="1">IF('２個別表'!$Y160=1,IF('２個別表'!$AC160=1,"〇","×"),IF(AND(2&lt;='２個別表'!$AC160,'２個別表'!$AC160&lt;=5),"〇","×"))</f>
        <v>×</v>
      </c>
      <c r="I160" s="716" t="str">
        <f t="shared" ca="1" si="56"/>
        <v>×</v>
      </c>
      <c r="J160" s="207" t="str">
        <f ca="1">'２個別表'!$Z160</f>
        <v/>
      </c>
      <c r="K160" s="207">
        <f ca="1">'２個別表'!$AK160</f>
        <v>0</v>
      </c>
      <c r="L160" s="207" t="str">
        <f ca="1">IF('２個別表'!$AL160=1,1,"")</f>
        <v/>
      </c>
      <c r="M160" s="207" t="str">
        <f ca="1">IF('２個別表'!$AL160="","",IF('２個別表'!$AL160=1,IF(OR('２個別表'!$AM160=1,'２個別表'!$AN160=1),"〇","×")))</f>
        <v/>
      </c>
      <c r="N160" s="204" t="str">
        <f ca="1">'２個別表'!AT160</f>
        <v/>
      </c>
      <c r="O160" s="220" t="str">
        <f ca="1">IF(1&lt;='２個別表'!$F160,IF(AND(1&lt;='２個別表'!$AO160,'２個別表'!$AO160&lt;=3),1,0),"")</f>
        <v/>
      </c>
      <c r="P160" s="229">
        <f ca="1">IF($O160=1,IF(AND('２個別表'!$BF160&lt;&gt;"",AND('２個別表'!$BI160&lt;&gt;1,'２個別表'!$BJ160)),0,1),0)</f>
        <v>0</v>
      </c>
      <c r="Q160" s="220">
        <f ca="1">IF('２個別表'!$BF160&lt;&gt;"",1,0)</f>
        <v>0</v>
      </c>
      <c r="R160" s="220" t="str">
        <f ca="1">IF($Q160=1,IF('２個別表'!$BI160=1,1,0),"")</f>
        <v/>
      </c>
      <c r="S160" s="220" t="str">
        <f ca="1">IF($R160=1,IF('２個別表'!$BJ160&lt;&gt;"","〇","×"),"")</f>
        <v/>
      </c>
      <c r="T160" s="220" t="str">
        <f t="shared" ca="1" si="36"/>
        <v/>
      </c>
      <c r="U160" s="381">
        <f ca="1">IF('２個別表'!$BH160&gt;0,'２個別表'!$BH160,0)</f>
        <v>0</v>
      </c>
      <c r="V160" s="220">
        <f ca="1">IF('２個別表'!$BJ160&lt;&gt;"",1,0)</f>
        <v>0</v>
      </c>
      <c r="W160" s="206">
        <f ca="1">IF(AND($Q160=1,$V160=1),'２個別表'!$CF160,0)</f>
        <v>0</v>
      </c>
      <c r="X160" s="219">
        <f t="shared" ca="1" si="57"/>
        <v>0</v>
      </c>
      <c r="Y160" s="220" t="str">
        <f ca="1">IF(1&lt;='２個別表'!$F160,'２個別表'!$BV160,"")</f>
        <v/>
      </c>
      <c r="Z160" s="220">
        <f ca="1">IF(1&lt;='２個別表'!$F160,'２個別表'!$CG160,0)</f>
        <v>0</v>
      </c>
      <c r="AA160" s="220">
        <f ca="1">IF(OR(0&lt;'２個別表'!$BZ160,0&lt;SUM('２個別表'!$CC160:$CD160)),1,0)</f>
        <v>1</v>
      </c>
      <c r="AB160" s="207">
        <f ca="1">IF(1&lt;='２個別表'!$F160,'２個別表'!$BX160,0)</f>
        <v>0</v>
      </c>
      <c r="AC160" s="207" t="str">
        <f ca="1">IF('２個別表'!$BX160&gt;0,IF(AND('２個別表'!$BV160=1,'２個別表'!$CG160="控除不可"),'２個別表'!$BX160,IF(AND('２個別表'!$BV160=1,'２個別表'!$CG160="80%控除対象"),ROUNDUP('２個別表'!$BX160*102/110,0),IF(AND('２個別表'!$BV160=1,'２個別表'!$CG160="全額控除"),ROUNDUP('２個別表'!$BX160*100/110,0),IF(OR('２個別表'!$BV160=2,'２個別表'!$BV160=3),'２個別表'!$BX160,'２個別表'!$BX160)))),"")</f>
        <v/>
      </c>
      <c r="AD160" s="221" t="str">
        <f ca="1">IF('２個別表'!$W160=1,3,IF(AND('２個別表'!$W160=2,AND(19&lt;='２個別表'!$AO160,'２個別表'!$AO160&lt;=23)),2,IF(AND('２個別表'!$W160=2,OR(AND(1&lt;='２個別表'!$AO160,'２個別表'!$AO160&lt;=18),AND(24&lt;='２個別表'!$AO160,'２個別表'!$AO160&lt;=25))),1,"判定不能")))</f>
        <v>判定不能</v>
      </c>
      <c r="AE160" s="228">
        <f t="shared" ca="1" si="37"/>
        <v>0</v>
      </c>
      <c r="AF160" s="204" t="str">
        <f t="shared" ca="1" si="54"/>
        <v/>
      </c>
      <c r="AG160" s="207" t="str">
        <f ca="1">IF(AND($AD160=1,$U160&gt;0,$V160=1),ROUNDDOWN($AC160*1/2-'２個別表'!$CF160*1/2,0),"")</f>
        <v/>
      </c>
      <c r="AH160" s="207" t="str">
        <f t="shared" ca="1" si="58"/>
        <v/>
      </c>
      <c r="AI160" s="230" t="str">
        <f ca="1">IF(AND($AD160=1,$Q160=1),IF($AB160&gt;0,'２個別表'!$BX160-'２個別表'!$BZ160-'２個別表'!$CF160-'２個別表'!$CC160-'２個別表'!$CD160-'２個別表'!$CE160,0),"")</f>
        <v/>
      </c>
      <c r="AJ160" s="222">
        <f t="shared" ca="1" si="38"/>
        <v>0</v>
      </c>
      <c r="AK160" s="218" t="str">
        <f ca="1">IF($AD160=1,IF('２個別表'!$AQ160=1,1,IF('２個別表'!AQ160="","",)),"")</f>
        <v/>
      </c>
      <c r="AL160" s="207" t="str">
        <f ca="1">IF($AJ160=1,IF($AK160=1,'２個別表'!BU160,""),"")</f>
        <v/>
      </c>
      <c r="AM160" s="204" t="str">
        <f t="shared" ca="1" si="39"/>
        <v/>
      </c>
      <c r="AN160" s="223" t="str">
        <f ca="1">IF($AJ160=1,IF($AK160=1,ROUNDDOWN('２個別表'!$BX160-'２個別表'!$BZ160-'２個別表'!$CC160-'２個別表'!$CD160-'２個別表'!$CE160-'２個別表'!$CF160,0),""),"")</f>
        <v/>
      </c>
      <c r="AO160" s="222">
        <f t="shared" ca="1" si="35"/>
        <v>0</v>
      </c>
      <c r="AP160" s="218">
        <f t="shared" ca="1" si="40"/>
        <v>0</v>
      </c>
      <c r="AQ160" s="218">
        <f t="shared" ca="1" si="41"/>
        <v>0</v>
      </c>
      <c r="AR160" s="213">
        <f ca="1">IF('２個別表'!$AC160=1,1,0)</f>
        <v>0</v>
      </c>
      <c r="AS160" s="204" t="str">
        <f t="shared" ca="1" si="42"/>
        <v/>
      </c>
      <c r="AT160" s="204" t="str">
        <f t="shared" ca="1" si="43"/>
        <v/>
      </c>
      <c r="AU160" s="230" t="str">
        <f ca="1">IF($AD160=1,IF($AQ160=1,ROUNDDOWN('２個別表'!$BX160-'２個別表'!$BZ160-'２個別表'!$CC160-'２個別表'!$CD160-'２個別表'!$CE160-'２個別表'!$CF160,0),""),"")</f>
        <v/>
      </c>
      <c r="AV160" s="391">
        <f t="shared" ca="1" si="44"/>
        <v>0</v>
      </c>
      <c r="AW160" s="401" t="str">
        <f t="shared" ca="1" si="45"/>
        <v>-</v>
      </c>
      <c r="AX160" s="228">
        <f ca="1">IF($AD160=2,IF('２個別表'!$BS160=1,1,0),0)</f>
        <v>0</v>
      </c>
      <c r="AY160" s="213" t="str">
        <f t="shared" ca="1" si="46"/>
        <v/>
      </c>
      <c r="AZ160" s="409" t="str">
        <f ca="1">IF(AND($AD160=2,$AX160=1),'２個別表'!$BX160-('２個別表'!$BZ160+'２個別表'!$CC160+'２個別表'!$CD160+'２個別表'!$CE160+'２個別表'!$CF160),"")</f>
        <v/>
      </c>
      <c r="BA160" s="228">
        <f ca="1">IF($AD160=2,IF('２個別表'!$BS160&lt;&gt;1,1,0),0)</f>
        <v>0</v>
      </c>
      <c r="BB160" s="404">
        <f t="shared" ca="1" si="47"/>
        <v>0</v>
      </c>
      <c r="BC160" s="207" t="str">
        <f ca="1">IF(AND($AD160=2,$BA160=1),'２個別表'!$BT160,"")</f>
        <v/>
      </c>
      <c r="BD160" s="207" t="str">
        <f t="shared" ca="1" si="48"/>
        <v/>
      </c>
      <c r="BE160" s="207" t="str">
        <f ca="1">IF(AND($AD160=2,$BA160=1),'２個別表'!$BW160-('２個別表'!$BZ160+'２個別表'!$CC160+'２個別表'!$CD160+'２個別表'!$CE160+'２個別表'!$CF160),"")</f>
        <v/>
      </c>
      <c r="BF160" s="207" t="str">
        <f ca="1">IF(AND($AD160=2,$BA160=1),'２個別表'!$CC160+'２個別表'!$CD160,"")</f>
        <v/>
      </c>
      <c r="BG160" s="406" t="str">
        <f ca="1">IF($BB160=1,IF(SUM('２個別表'!$BY160,'２個別表'!$CF160*0.5)&lt;='２個別表'!$BX160*0.5,"〇","×"),"")</f>
        <v/>
      </c>
      <c r="BH160" s="405">
        <f t="shared" ca="1" si="49"/>
        <v>0</v>
      </c>
      <c r="BI160" s="229" t="str">
        <f ca="1">IF($AD160=2,IF($AX160=1,IF('２個別表'!$AO160=23,"〇","×"),IF(OR('２個別表'!$AO160&lt;19,'２個別表'!$AO160&gt;23),"",IF($BH160&lt;='２個別表'!$BT160,"〇","×"))),"-")</f>
        <v>-</v>
      </c>
      <c r="BJ160" s="414" t="str">
        <f t="shared" ca="1" si="50"/>
        <v>-</v>
      </c>
      <c r="BK160" s="228">
        <f t="shared" ca="1" si="51"/>
        <v>0</v>
      </c>
      <c r="BL160" s="229" t="str">
        <f ca="1">IF($AD160=3,IF(1&lt;='２個別表'!$F160,IF('２個別表'!$W160=1,"〇","×"),""),"")</f>
        <v/>
      </c>
      <c r="BM160" s="209" t="str">
        <f ca="1">IF(AD160=3,IF(AND(OR('２個別表'!BF160="附帯施設",AND(1&lt;='２個別表'!AO160,'２個別表'!AO160&lt;=3)),'２個別表'!BM160&lt;&gt;"",'２個別表'!BN160&lt;&gt;""),1,IF(AND(OR('２個別表'!BF160="附帯施設",AND(1&lt;='２個別表'!AO160,'２個別表'!AO160&lt;=3)),OR('２個別表'!BM160="",'２個別表'!BN160="")),"×",0)),"")</f>
        <v/>
      </c>
      <c r="BN160" s="229" t="str">
        <f ca="1">IF($AD160=3,IF('２個別表'!$BX160&gt;=500000,"〇","×"),"")</f>
        <v/>
      </c>
      <c r="BO160" s="204" t="str">
        <f ca="1">IF(AD160=3,'２個別表'!BY160,"")</f>
        <v/>
      </c>
      <c r="BP160" s="204" t="str">
        <f ca="1">IF(AD160=3,IF(COUNTIF('２個別表'!$Z$11:'２個別表'!Z160,'２個別表'!Z160)=1,BO160,SUMIF('２個別表'!$Z$11:$Z$510,'２個別表'!Z160,$BO$11:$BO$239)),"")</f>
        <v/>
      </c>
      <c r="BQ160" s="213" t="str">
        <f t="shared" ca="1" si="59"/>
        <v/>
      </c>
      <c r="BR160" s="207" t="str">
        <f t="shared" ca="1" si="52"/>
        <v/>
      </c>
      <c r="BS160" s="483" t="str">
        <f ca="1">IF($AD160=3,'２個別表'!$BX160-('２個別表'!$BZ160+'２個別表'!$CC160+'２個別表'!$CD160+'２個別表'!$CE160+'２個別表'!$CF160),"")</f>
        <v/>
      </c>
      <c r="BT160" s="486">
        <f t="shared" ca="1" si="60"/>
        <v>0</v>
      </c>
      <c r="BU160" s="480" t="str">
        <f t="shared" ca="1" si="53"/>
        <v/>
      </c>
    </row>
    <row r="161" spans="1:73">
      <c r="A161" s="770" t="str">
        <f t="shared" ca="1" si="55"/>
        <v>石川県</v>
      </c>
      <c r="B161" s="773">
        <f ca="1">'２個別表'!Q161</f>
        <v>151</v>
      </c>
      <c r="C161" s="774" t="str">
        <f>'２個別表'!$R161</f>
        <v>石川県</v>
      </c>
      <c r="D161" s="774" t="str">
        <f ca="1">'２個別表'!$S161</f>
        <v/>
      </c>
      <c r="E161" s="774" t="str">
        <f ca="1">'２個別表'!$T161</f>
        <v/>
      </c>
      <c r="F161" s="719" t="str">
        <f ca="1">'２個別表'!$W161</f>
        <v/>
      </c>
      <c r="G161" s="719" t="str">
        <f ca="1">IF($F161=1,IF(SUMIF('（様式１号）１総括表'!$B$16:$B$25,A161,'（様式１号）１総括表'!$A$16:$A$25)&gt;0,"〇","✕"),"-")</f>
        <v>-</v>
      </c>
      <c r="H161" s="716" t="str">
        <f ca="1">IF('２個別表'!$Y161=1,IF('２個別表'!$AC161=1,"〇","×"),IF(AND(2&lt;='２個別表'!$AC161,'２個別表'!$AC161&lt;=5),"〇","×"))</f>
        <v>×</v>
      </c>
      <c r="I161" s="716" t="str">
        <f t="shared" ca="1" si="56"/>
        <v>×</v>
      </c>
      <c r="J161" s="207" t="str">
        <f ca="1">'２個別表'!$Z161</f>
        <v/>
      </c>
      <c r="K161" s="207">
        <f ca="1">'２個別表'!$AK161</f>
        <v>0</v>
      </c>
      <c r="L161" s="207" t="str">
        <f ca="1">IF('２個別表'!$AL161=1,1,"")</f>
        <v/>
      </c>
      <c r="M161" s="207" t="str">
        <f ca="1">IF('２個別表'!$AL161="","",IF('２個別表'!$AL161=1,IF(OR('２個別表'!$AM161=1,'２個別表'!$AN161=1),"〇","×")))</f>
        <v/>
      </c>
      <c r="N161" s="204" t="str">
        <f ca="1">'２個別表'!AT161</f>
        <v/>
      </c>
      <c r="O161" s="220" t="str">
        <f ca="1">IF(1&lt;='２個別表'!$F161,IF(AND(1&lt;='２個別表'!$AO161,'２個別表'!$AO161&lt;=3),1,0),"")</f>
        <v/>
      </c>
      <c r="P161" s="229">
        <f ca="1">IF($O161=1,IF(AND('２個別表'!$BF161&lt;&gt;"",AND('２個別表'!$BI161&lt;&gt;1,'２個別表'!$BJ161)),0,1),0)</f>
        <v>0</v>
      </c>
      <c r="Q161" s="220">
        <f ca="1">IF('２個別表'!$BF161&lt;&gt;"",1,0)</f>
        <v>0</v>
      </c>
      <c r="R161" s="220" t="str">
        <f ca="1">IF($Q161=1,IF('２個別表'!$BI161=1,1,0),"")</f>
        <v/>
      </c>
      <c r="S161" s="220" t="str">
        <f ca="1">IF($R161=1,IF('２個別表'!$BJ161&lt;&gt;"","〇","×"),"")</f>
        <v/>
      </c>
      <c r="T161" s="220" t="str">
        <f t="shared" ca="1" si="36"/>
        <v/>
      </c>
      <c r="U161" s="381">
        <f ca="1">IF('２個別表'!$BH161&gt;0,'２個別表'!$BH161,0)</f>
        <v>0</v>
      </c>
      <c r="V161" s="220">
        <f ca="1">IF('２個別表'!$BJ161&lt;&gt;"",1,0)</f>
        <v>0</v>
      </c>
      <c r="W161" s="206">
        <f ca="1">IF(AND($Q161=1,$V161=1),'２個別表'!$CF161,0)</f>
        <v>0</v>
      </c>
      <c r="X161" s="219">
        <f t="shared" ca="1" si="57"/>
        <v>0</v>
      </c>
      <c r="Y161" s="220" t="str">
        <f ca="1">IF(1&lt;='２個別表'!$F161,'２個別表'!$BV161,"")</f>
        <v/>
      </c>
      <c r="Z161" s="220">
        <f ca="1">IF(1&lt;='２個別表'!$F161,'２個別表'!$CG161,0)</f>
        <v>0</v>
      </c>
      <c r="AA161" s="220">
        <f ca="1">IF(OR(0&lt;'２個別表'!$BZ161,0&lt;SUM('２個別表'!$CC161:$CD161)),1,0)</f>
        <v>1</v>
      </c>
      <c r="AB161" s="207">
        <f ca="1">IF(1&lt;='２個別表'!$F161,'２個別表'!$BX161,0)</f>
        <v>0</v>
      </c>
      <c r="AC161" s="207" t="str">
        <f ca="1">IF('２個別表'!$BX161&gt;0,IF(AND('２個別表'!$BV161=1,'２個別表'!$CG161="控除不可"),'２個別表'!$BX161,IF(AND('２個別表'!$BV161=1,'２個別表'!$CG161="80%控除対象"),ROUNDUP('２個別表'!$BX161*102/110,0),IF(AND('２個別表'!$BV161=1,'２個別表'!$CG161="全額控除"),ROUNDUP('２個別表'!$BX161*100/110,0),IF(OR('２個別表'!$BV161=2,'２個別表'!$BV161=3),'２個別表'!$BX161,'２個別表'!$BX161)))),"")</f>
        <v/>
      </c>
      <c r="AD161" s="221" t="str">
        <f ca="1">IF('２個別表'!$W161=1,3,IF(AND('２個別表'!$W161=2,AND(19&lt;='２個別表'!$AO161,'２個別表'!$AO161&lt;=23)),2,IF(AND('２個別表'!$W161=2,OR(AND(1&lt;='２個別表'!$AO161,'２個別表'!$AO161&lt;=18),AND(24&lt;='２個別表'!$AO161,'２個別表'!$AO161&lt;=25))),1,"判定不能")))</f>
        <v>判定不能</v>
      </c>
      <c r="AE161" s="228">
        <f t="shared" ca="1" si="37"/>
        <v>0</v>
      </c>
      <c r="AF161" s="204" t="str">
        <f t="shared" ca="1" si="54"/>
        <v/>
      </c>
      <c r="AG161" s="207" t="str">
        <f ca="1">IF(AND($AD161=1,$U161&gt;0,$V161=1),ROUNDDOWN($AC161*1/2-'２個別表'!$CF161*1/2,0),"")</f>
        <v/>
      </c>
      <c r="AH161" s="207" t="str">
        <f t="shared" ca="1" si="58"/>
        <v/>
      </c>
      <c r="AI161" s="230" t="str">
        <f ca="1">IF(AND($AD161=1,$Q161=1),IF($AB161&gt;0,'２個別表'!$BX161-'２個別表'!$BZ161-'２個別表'!$CF161-'２個別表'!$CC161-'２個別表'!$CD161-'２個別表'!$CE161,0),"")</f>
        <v/>
      </c>
      <c r="AJ161" s="222">
        <f t="shared" ca="1" si="38"/>
        <v>0</v>
      </c>
      <c r="AK161" s="218" t="str">
        <f ca="1">IF($AD161=1,IF('２個別表'!$AQ161=1,1,IF('２個別表'!AQ161="","",)),"")</f>
        <v/>
      </c>
      <c r="AL161" s="207" t="str">
        <f ca="1">IF($AJ161=1,IF($AK161=1,'２個別表'!BU161,""),"")</f>
        <v/>
      </c>
      <c r="AM161" s="204" t="str">
        <f t="shared" ca="1" si="39"/>
        <v/>
      </c>
      <c r="AN161" s="223" t="str">
        <f ca="1">IF($AJ161=1,IF($AK161=1,ROUNDDOWN('２個別表'!$BX161-'２個別表'!$BZ161-'２個別表'!$CC161-'２個別表'!$CD161-'２個別表'!$CE161-'２個別表'!$CF161,0),""),"")</f>
        <v/>
      </c>
      <c r="AO161" s="222">
        <f t="shared" ca="1" si="35"/>
        <v>0</v>
      </c>
      <c r="AP161" s="218">
        <f t="shared" ca="1" si="40"/>
        <v>0</v>
      </c>
      <c r="AQ161" s="218">
        <f t="shared" ca="1" si="41"/>
        <v>0</v>
      </c>
      <c r="AR161" s="213">
        <f ca="1">IF('２個別表'!$AC161=1,1,0)</f>
        <v>0</v>
      </c>
      <c r="AS161" s="204" t="str">
        <f t="shared" ca="1" si="42"/>
        <v/>
      </c>
      <c r="AT161" s="204" t="str">
        <f t="shared" ca="1" si="43"/>
        <v/>
      </c>
      <c r="AU161" s="230" t="str">
        <f ca="1">IF($AD161=1,IF($AQ161=1,ROUNDDOWN('２個別表'!$BX161-'２個別表'!$BZ161-'２個別表'!$CC161-'２個別表'!$CD161-'２個別表'!$CE161-'２個別表'!$CF161,0),""),"")</f>
        <v/>
      </c>
      <c r="AV161" s="391">
        <f t="shared" ca="1" si="44"/>
        <v>0</v>
      </c>
      <c r="AW161" s="401" t="str">
        <f t="shared" ca="1" si="45"/>
        <v>-</v>
      </c>
      <c r="AX161" s="228">
        <f ca="1">IF($AD161=2,IF('２個別表'!$BS161=1,1,0),0)</f>
        <v>0</v>
      </c>
      <c r="AY161" s="213" t="str">
        <f t="shared" ca="1" si="46"/>
        <v/>
      </c>
      <c r="AZ161" s="409" t="str">
        <f ca="1">IF(AND($AD161=2,$AX161=1),'２個別表'!$BX161-('２個別表'!$BZ161+'２個別表'!$CC161+'２個別表'!$CD161+'２個別表'!$CE161+'２個別表'!$CF161),"")</f>
        <v/>
      </c>
      <c r="BA161" s="228">
        <f ca="1">IF($AD161=2,IF('２個別表'!$BS161&lt;&gt;1,1,0),0)</f>
        <v>0</v>
      </c>
      <c r="BB161" s="404">
        <f t="shared" ca="1" si="47"/>
        <v>0</v>
      </c>
      <c r="BC161" s="207" t="str">
        <f ca="1">IF(AND($AD161=2,$BA161=1),'２個別表'!$BT161,"")</f>
        <v/>
      </c>
      <c r="BD161" s="207" t="str">
        <f t="shared" ca="1" si="48"/>
        <v/>
      </c>
      <c r="BE161" s="207" t="str">
        <f ca="1">IF(AND($AD161=2,$BA161=1),'２個別表'!$BW161-('２個別表'!$BZ161+'２個別表'!$CC161+'２個別表'!$CD161+'２個別表'!$CE161+'２個別表'!$CF161),"")</f>
        <v/>
      </c>
      <c r="BF161" s="207" t="str">
        <f ca="1">IF(AND($AD161=2,$BA161=1),'２個別表'!$CC161+'２個別表'!$CD161,"")</f>
        <v/>
      </c>
      <c r="BG161" s="406" t="str">
        <f ca="1">IF($BB161=1,IF(SUM('２個別表'!$BY161,'２個別表'!$CF161*0.5)&lt;='２個別表'!$BX161*0.5,"〇","×"),"")</f>
        <v/>
      </c>
      <c r="BH161" s="405">
        <f t="shared" ca="1" si="49"/>
        <v>0</v>
      </c>
      <c r="BI161" s="229" t="str">
        <f ca="1">IF($AD161=2,IF($AX161=1,IF('２個別表'!$AO161=23,"〇","×"),IF(OR('２個別表'!$AO161&lt;19,'２個別表'!$AO161&gt;23),"",IF($BH161&lt;='２個別表'!$BT161,"〇","×"))),"-")</f>
        <v>-</v>
      </c>
      <c r="BJ161" s="414" t="str">
        <f t="shared" ca="1" si="50"/>
        <v>-</v>
      </c>
      <c r="BK161" s="228">
        <f t="shared" ca="1" si="51"/>
        <v>0</v>
      </c>
      <c r="BL161" s="229" t="str">
        <f ca="1">IF($AD161=3,IF(1&lt;='２個別表'!$F161,IF('２個別表'!$W161=1,"〇","×"),""),"")</f>
        <v/>
      </c>
      <c r="BM161" s="209" t="str">
        <f ca="1">IF(AD161=3,IF(AND(OR('２個別表'!BF161="附帯施設",AND(1&lt;='２個別表'!AO161,'２個別表'!AO161&lt;=3)),'２個別表'!BM161&lt;&gt;"",'２個別表'!BN161&lt;&gt;""),1,IF(AND(OR('２個別表'!BF161="附帯施設",AND(1&lt;='２個別表'!AO161,'２個別表'!AO161&lt;=3)),OR('２個別表'!BM161="",'２個別表'!BN161="")),"×",0)),"")</f>
        <v/>
      </c>
      <c r="BN161" s="229" t="str">
        <f ca="1">IF($AD161=3,IF('２個別表'!$BX161&gt;=500000,"〇","×"),"")</f>
        <v/>
      </c>
      <c r="BO161" s="204" t="str">
        <f ca="1">IF(AD161=3,'２個別表'!BY161,"")</f>
        <v/>
      </c>
      <c r="BP161" s="204" t="str">
        <f ca="1">IF(AD161=3,IF(COUNTIF('２個別表'!$Z$11:'２個別表'!Z161,'２個別表'!Z161)=1,BO161,SUMIF('２個別表'!$Z$11:$Z$510,'２個別表'!Z161,$BO$11:$BO$239)),"")</f>
        <v/>
      </c>
      <c r="BQ161" s="213" t="str">
        <f t="shared" ca="1" si="59"/>
        <v/>
      </c>
      <c r="BR161" s="207" t="str">
        <f t="shared" ca="1" si="52"/>
        <v/>
      </c>
      <c r="BS161" s="483" t="str">
        <f ca="1">IF($AD161=3,'２個別表'!$BX161-('２個別表'!$BZ161+'２個別表'!$CC161+'２個別表'!$CD161+'２個別表'!$CE161+'２個別表'!$CF161),"")</f>
        <v/>
      </c>
      <c r="BT161" s="486">
        <f t="shared" ca="1" si="60"/>
        <v>0</v>
      </c>
      <c r="BU161" s="480" t="str">
        <f t="shared" ca="1" si="53"/>
        <v/>
      </c>
    </row>
    <row r="162" spans="1:73">
      <c r="A162" s="770" t="str">
        <f t="shared" ca="1" si="55"/>
        <v>石川県</v>
      </c>
      <c r="B162" s="773">
        <f ca="1">'２個別表'!Q162</f>
        <v>152</v>
      </c>
      <c r="C162" s="774" t="str">
        <f>'２個別表'!$R162</f>
        <v>石川県</v>
      </c>
      <c r="D162" s="774" t="str">
        <f ca="1">'２個別表'!$S162</f>
        <v/>
      </c>
      <c r="E162" s="774" t="str">
        <f ca="1">'２個別表'!$T162</f>
        <v/>
      </c>
      <c r="F162" s="719" t="str">
        <f ca="1">'２個別表'!$W162</f>
        <v/>
      </c>
      <c r="G162" s="719" t="str">
        <f ca="1">IF($F162=1,IF(SUMIF('（様式１号）１総括表'!$B$16:$B$25,A162,'（様式１号）１総括表'!$A$16:$A$25)&gt;0,"〇","✕"),"-")</f>
        <v>-</v>
      </c>
      <c r="H162" s="716" t="str">
        <f ca="1">IF('２個別表'!$Y162=1,IF('２個別表'!$AC162=1,"〇","×"),IF(AND(2&lt;='２個別表'!$AC162,'２個別表'!$AC162&lt;=5),"〇","×"))</f>
        <v>×</v>
      </c>
      <c r="I162" s="716" t="str">
        <f t="shared" ca="1" si="56"/>
        <v>×</v>
      </c>
      <c r="J162" s="207" t="str">
        <f ca="1">'２個別表'!$Z162</f>
        <v/>
      </c>
      <c r="K162" s="207">
        <f ca="1">'２個別表'!$AK162</f>
        <v>0</v>
      </c>
      <c r="L162" s="207" t="str">
        <f ca="1">IF('２個別表'!$AL162=1,1,"")</f>
        <v/>
      </c>
      <c r="M162" s="207" t="str">
        <f ca="1">IF('２個別表'!$AL162="","",IF('２個別表'!$AL162=1,IF(OR('２個別表'!$AM162=1,'２個別表'!$AN162=1),"〇","×")))</f>
        <v/>
      </c>
      <c r="N162" s="204" t="str">
        <f ca="1">'２個別表'!AT162</f>
        <v/>
      </c>
      <c r="O162" s="220" t="str">
        <f ca="1">IF(1&lt;='２個別表'!$F162,IF(AND(1&lt;='２個別表'!$AO162,'２個別表'!$AO162&lt;=3),1,0),"")</f>
        <v/>
      </c>
      <c r="P162" s="229">
        <f ca="1">IF($O162=1,IF(AND('２個別表'!$BF162&lt;&gt;"",AND('２個別表'!$BI162&lt;&gt;1,'２個別表'!$BJ162)),0,1),0)</f>
        <v>0</v>
      </c>
      <c r="Q162" s="220">
        <f ca="1">IF('２個別表'!$BF162&lt;&gt;"",1,0)</f>
        <v>0</v>
      </c>
      <c r="R162" s="220" t="str">
        <f ca="1">IF($Q162=1,IF('２個別表'!$BI162=1,1,0),"")</f>
        <v/>
      </c>
      <c r="S162" s="220" t="str">
        <f ca="1">IF($R162=1,IF('２個別表'!$BJ162&lt;&gt;"","〇","×"),"")</f>
        <v/>
      </c>
      <c r="T162" s="220" t="str">
        <f t="shared" ca="1" si="36"/>
        <v/>
      </c>
      <c r="U162" s="381">
        <f ca="1">IF('２個別表'!$BH162&gt;0,'２個別表'!$BH162,0)</f>
        <v>0</v>
      </c>
      <c r="V162" s="220">
        <f ca="1">IF('２個別表'!$BJ162&lt;&gt;"",1,0)</f>
        <v>0</v>
      </c>
      <c r="W162" s="206">
        <f ca="1">IF(AND($Q162=1,$V162=1),'２個別表'!$CF162,0)</f>
        <v>0</v>
      </c>
      <c r="X162" s="219">
        <f t="shared" ca="1" si="57"/>
        <v>0</v>
      </c>
      <c r="Y162" s="220" t="str">
        <f ca="1">IF(1&lt;='２個別表'!$F162,'２個別表'!$BV162,"")</f>
        <v/>
      </c>
      <c r="Z162" s="220">
        <f ca="1">IF(1&lt;='２個別表'!$F162,'２個別表'!$CG162,0)</f>
        <v>0</v>
      </c>
      <c r="AA162" s="220">
        <f ca="1">IF(OR(0&lt;'２個別表'!$BZ162,0&lt;SUM('２個別表'!$CC162:$CD162)),1,0)</f>
        <v>1</v>
      </c>
      <c r="AB162" s="207">
        <f ca="1">IF(1&lt;='２個別表'!$F162,'２個別表'!$BX162,0)</f>
        <v>0</v>
      </c>
      <c r="AC162" s="207" t="str">
        <f ca="1">IF('２個別表'!$BX162&gt;0,IF(AND('２個別表'!$BV162=1,'２個別表'!$CG162="控除不可"),'２個別表'!$BX162,IF(AND('２個別表'!$BV162=1,'２個別表'!$CG162="80%控除対象"),ROUNDUP('２個別表'!$BX162*102/110,0),IF(AND('２個別表'!$BV162=1,'２個別表'!$CG162="全額控除"),ROUNDUP('２個別表'!$BX162*100/110,0),IF(OR('２個別表'!$BV162=2,'２個別表'!$BV162=3),'２個別表'!$BX162,'２個別表'!$BX162)))),"")</f>
        <v/>
      </c>
      <c r="AD162" s="221" t="str">
        <f ca="1">IF('２個別表'!$W162=1,3,IF(AND('２個別表'!$W162=2,AND(19&lt;='２個別表'!$AO162,'２個別表'!$AO162&lt;=23)),2,IF(AND('２個別表'!$W162=2,OR(AND(1&lt;='２個別表'!$AO162,'２個別表'!$AO162&lt;=18),AND(24&lt;='２個別表'!$AO162,'２個別表'!$AO162&lt;=25))),1,"判定不能")))</f>
        <v>判定不能</v>
      </c>
      <c r="AE162" s="228">
        <f t="shared" ca="1" si="37"/>
        <v>0</v>
      </c>
      <c r="AF162" s="204" t="str">
        <f t="shared" ca="1" si="54"/>
        <v/>
      </c>
      <c r="AG162" s="207" t="str">
        <f ca="1">IF(AND($AD162=1,$U162&gt;0,$V162=1),ROUNDDOWN($AC162*1/2-'２個別表'!$CF162*1/2,0),"")</f>
        <v/>
      </c>
      <c r="AH162" s="207" t="str">
        <f t="shared" ca="1" si="58"/>
        <v/>
      </c>
      <c r="AI162" s="230" t="str">
        <f ca="1">IF(AND($AD162=1,$Q162=1),IF($AB162&gt;0,'２個別表'!$BX162-'２個別表'!$BZ162-'２個別表'!$CF162-'２個別表'!$CC162-'２個別表'!$CD162-'２個別表'!$CE162,0),"")</f>
        <v/>
      </c>
      <c r="AJ162" s="222">
        <f t="shared" ca="1" si="38"/>
        <v>0</v>
      </c>
      <c r="AK162" s="218" t="str">
        <f ca="1">IF($AD162=1,IF('２個別表'!$AQ162=1,1,IF('２個別表'!AQ162="","",)),"")</f>
        <v/>
      </c>
      <c r="AL162" s="207" t="str">
        <f ca="1">IF($AJ162=1,IF($AK162=1,'２個別表'!BU162,""),"")</f>
        <v/>
      </c>
      <c r="AM162" s="204" t="str">
        <f t="shared" ca="1" si="39"/>
        <v/>
      </c>
      <c r="AN162" s="223" t="str">
        <f ca="1">IF($AJ162=1,IF($AK162=1,ROUNDDOWN('２個別表'!$BX162-'２個別表'!$BZ162-'２個別表'!$CC162-'２個別表'!$CD162-'２個別表'!$CE162-'２個別表'!$CF162,0),""),"")</f>
        <v/>
      </c>
      <c r="AO162" s="222">
        <f t="shared" ca="1" si="35"/>
        <v>0</v>
      </c>
      <c r="AP162" s="218">
        <f t="shared" ca="1" si="40"/>
        <v>0</v>
      </c>
      <c r="AQ162" s="218">
        <f t="shared" ca="1" si="41"/>
        <v>0</v>
      </c>
      <c r="AR162" s="213">
        <f ca="1">IF('２個別表'!$AC162=1,1,0)</f>
        <v>0</v>
      </c>
      <c r="AS162" s="204" t="str">
        <f t="shared" ca="1" si="42"/>
        <v/>
      </c>
      <c r="AT162" s="204" t="str">
        <f t="shared" ca="1" si="43"/>
        <v/>
      </c>
      <c r="AU162" s="230" t="str">
        <f ca="1">IF($AD162=1,IF($AQ162=1,ROUNDDOWN('２個別表'!$BX162-'２個別表'!$BZ162-'２個別表'!$CC162-'２個別表'!$CD162-'２個別表'!$CE162-'２個別表'!$CF162,0),""),"")</f>
        <v/>
      </c>
      <c r="AV162" s="391">
        <f t="shared" ca="1" si="44"/>
        <v>0</v>
      </c>
      <c r="AW162" s="401" t="str">
        <f t="shared" ca="1" si="45"/>
        <v>-</v>
      </c>
      <c r="AX162" s="228">
        <f ca="1">IF($AD162=2,IF('２個別表'!$BS162=1,1,0),0)</f>
        <v>0</v>
      </c>
      <c r="AY162" s="213" t="str">
        <f t="shared" ca="1" si="46"/>
        <v/>
      </c>
      <c r="AZ162" s="409" t="str">
        <f ca="1">IF(AND($AD162=2,$AX162=1),'２個別表'!$BX162-('２個別表'!$BZ162+'２個別表'!$CC162+'２個別表'!$CD162+'２個別表'!$CE162+'２個別表'!$CF162),"")</f>
        <v/>
      </c>
      <c r="BA162" s="228">
        <f ca="1">IF($AD162=2,IF('２個別表'!$BS162&lt;&gt;1,1,0),0)</f>
        <v>0</v>
      </c>
      <c r="BB162" s="404">
        <f t="shared" ca="1" si="47"/>
        <v>0</v>
      </c>
      <c r="BC162" s="207" t="str">
        <f ca="1">IF(AND($AD162=2,$BA162=1),'２個別表'!$BT162,"")</f>
        <v/>
      </c>
      <c r="BD162" s="207" t="str">
        <f t="shared" ca="1" si="48"/>
        <v/>
      </c>
      <c r="BE162" s="207" t="str">
        <f ca="1">IF(AND($AD162=2,$BA162=1),'２個別表'!$BW162-('２個別表'!$BZ162+'２個別表'!$CC162+'２個別表'!$CD162+'２個別表'!$CE162+'２個別表'!$CF162),"")</f>
        <v/>
      </c>
      <c r="BF162" s="207" t="str">
        <f ca="1">IF(AND($AD162=2,$BA162=1),'２個別表'!$CC162+'２個別表'!$CD162,"")</f>
        <v/>
      </c>
      <c r="BG162" s="406" t="str">
        <f ca="1">IF($BB162=1,IF(SUM('２個別表'!$BY162,'２個別表'!$CF162*0.5)&lt;='２個別表'!$BX162*0.5,"〇","×"),"")</f>
        <v/>
      </c>
      <c r="BH162" s="405">
        <f t="shared" ca="1" si="49"/>
        <v>0</v>
      </c>
      <c r="BI162" s="229" t="str">
        <f ca="1">IF($AD162=2,IF($AX162=1,IF('２個別表'!$AO162=23,"〇","×"),IF(OR('２個別表'!$AO162&lt;19,'２個別表'!$AO162&gt;23),"",IF($BH162&lt;='２個別表'!$BT162,"〇","×"))),"-")</f>
        <v>-</v>
      </c>
      <c r="BJ162" s="414" t="str">
        <f t="shared" ca="1" si="50"/>
        <v>-</v>
      </c>
      <c r="BK162" s="228">
        <f t="shared" ca="1" si="51"/>
        <v>0</v>
      </c>
      <c r="BL162" s="229" t="str">
        <f ca="1">IF($AD162=3,IF(1&lt;='２個別表'!$F162,IF('２個別表'!$W162=1,"〇","×"),""),"")</f>
        <v/>
      </c>
      <c r="BM162" s="209" t="str">
        <f ca="1">IF(AD162=3,IF(AND(OR('２個別表'!BF162="附帯施設",AND(1&lt;='２個別表'!AO162,'２個別表'!AO162&lt;=3)),'２個別表'!BM162&lt;&gt;"",'２個別表'!BN162&lt;&gt;""),1,IF(AND(OR('２個別表'!BF162="附帯施設",AND(1&lt;='２個別表'!AO162,'２個別表'!AO162&lt;=3)),OR('２個別表'!BM162="",'２個別表'!BN162="")),"×",0)),"")</f>
        <v/>
      </c>
      <c r="BN162" s="229" t="str">
        <f ca="1">IF($AD162=3,IF('２個別表'!$BX162&gt;=500000,"〇","×"),"")</f>
        <v/>
      </c>
      <c r="BO162" s="204" t="str">
        <f ca="1">IF(AD162=3,'２個別表'!BY162,"")</f>
        <v/>
      </c>
      <c r="BP162" s="204" t="str">
        <f ca="1">IF(AD162=3,IF(COUNTIF('２個別表'!$Z$11:'２個別表'!Z162,'２個別表'!Z162)=1,BO162,SUMIF('２個別表'!$Z$11:$Z$510,'２個別表'!Z162,$BO$11:$BO$239)),"")</f>
        <v/>
      </c>
      <c r="BQ162" s="213" t="str">
        <f t="shared" ca="1" si="59"/>
        <v/>
      </c>
      <c r="BR162" s="207" t="str">
        <f t="shared" ca="1" si="52"/>
        <v/>
      </c>
      <c r="BS162" s="483" t="str">
        <f ca="1">IF($AD162=3,'２個別表'!$BX162-('２個別表'!$BZ162+'２個別表'!$CC162+'２個別表'!$CD162+'２個別表'!$CE162+'２個別表'!$CF162),"")</f>
        <v/>
      </c>
      <c r="BT162" s="486">
        <f t="shared" ca="1" si="60"/>
        <v>0</v>
      </c>
      <c r="BU162" s="480" t="str">
        <f t="shared" ca="1" si="53"/>
        <v/>
      </c>
    </row>
    <row r="163" spans="1:73">
      <c r="A163" s="770" t="str">
        <f t="shared" ca="1" si="55"/>
        <v>石川県</v>
      </c>
      <c r="B163" s="773">
        <f ca="1">'２個別表'!Q163</f>
        <v>153</v>
      </c>
      <c r="C163" s="774" t="str">
        <f>'２個別表'!$R163</f>
        <v>石川県</v>
      </c>
      <c r="D163" s="774" t="str">
        <f ca="1">'２個別表'!$S163</f>
        <v/>
      </c>
      <c r="E163" s="774" t="str">
        <f ca="1">'２個別表'!$T163</f>
        <v/>
      </c>
      <c r="F163" s="719" t="str">
        <f ca="1">'２個別表'!$W163</f>
        <v/>
      </c>
      <c r="G163" s="719" t="str">
        <f ca="1">IF($F163=1,IF(SUMIF('（様式１号）１総括表'!$B$16:$B$25,A163,'（様式１号）１総括表'!$A$16:$A$25)&gt;0,"〇","✕"),"-")</f>
        <v>-</v>
      </c>
      <c r="H163" s="716" t="str">
        <f ca="1">IF('２個別表'!$Y163=1,IF('２個別表'!$AC163=1,"〇","×"),IF(AND(2&lt;='２個別表'!$AC163,'２個別表'!$AC163&lt;=5),"〇","×"))</f>
        <v>×</v>
      </c>
      <c r="I163" s="716" t="str">
        <f t="shared" ca="1" si="56"/>
        <v>×</v>
      </c>
      <c r="J163" s="207" t="str">
        <f ca="1">'２個別表'!$Z163</f>
        <v/>
      </c>
      <c r="K163" s="207">
        <f ca="1">'２個別表'!$AK163</f>
        <v>0</v>
      </c>
      <c r="L163" s="207" t="str">
        <f ca="1">IF('２個別表'!$AL163=1,1,"")</f>
        <v/>
      </c>
      <c r="M163" s="207" t="str">
        <f ca="1">IF('２個別表'!$AL163="","",IF('２個別表'!$AL163=1,IF(OR('２個別表'!$AM163=1,'２個別表'!$AN163=1),"〇","×")))</f>
        <v/>
      </c>
      <c r="N163" s="204" t="str">
        <f ca="1">'２個別表'!AT163</f>
        <v/>
      </c>
      <c r="O163" s="220" t="str">
        <f ca="1">IF(1&lt;='２個別表'!$F163,IF(AND(1&lt;='２個別表'!$AO163,'２個別表'!$AO163&lt;=3),1,0),"")</f>
        <v/>
      </c>
      <c r="P163" s="229">
        <f ca="1">IF($O163=1,IF(AND('２個別表'!$BF163&lt;&gt;"",AND('２個別表'!$BI163&lt;&gt;1,'２個別表'!$BJ163)),0,1),0)</f>
        <v>0</v>
      </c>
      <c r="Q163" s="220">
        <f ca="1">IF('２個別表'!$BF163&lt;&gt;"",1,0)</f>
        <v>0</v>
      </c>
      <c r="R163" s="220" t="str">
        <f ca="1">IF($Q163=1,IF('２個別表'!$BI163=1,1,0),"")</f>
        <v/>
      </c>
      <c r="S163" s="220" t="str">
        <f ca="1">IF($R163=1,IF('２個別表'!$BJ163&lt;&gt;"","〇","×"),"")</f>
        <v/>
      </c>
      <c r="T163" s="220" t="str">
        <f t="shared" ca="1" si="36"/>
        <v/>
      </c>
      <c r="U163" s="381">
        <f ca="1">IF('２個別表'!$BH163&gt;0,'２個別表'!$BH163,0)</f>
        <v>0</v>
      </c>
      <c r="V163" s="220">
        <f ca="1">IF('２個別表'!$BJ163&lt;&gt;"",1,0)</f>
        <v>0</v>
      </c>
      <c r="W163" s="206">
        <f ca="1">IF(AND($Q163=1,$V163=1),'２個別表'!$CF163,0)</f>
        <v>0</v>
      </c>
      <c r="X163" s="219">
        <f t="shared" ca="1" si="57"/>
        <v>0</v>
      </c>
      <c r="Y163" s="220" t="str">
        <f ca="1">IF(1&lt;='２個別表'!$F163,'２個別表'!$BV163,"")</f>
        <v/>
      </c>
      <c r="Z163" s="220">
        <f ca="1">IF(1&lt;='２個別表'!$F163,'２個別表'!$CG163,0)</f>
        <v>0</v>
      </c>
      <c r="AA163" s="220">
        <f ca="1">IF(OR(0&lt;'２個別表'!$BZ163,0&lt;SUM('２個別表'!$CC163:$CD163)),1,0)</f>
        <v>1</v>
      </c>
      <c r="AB163" s="207">
        <f ca="1">IF(1&lt;='２個別表'!$F163,'２個別表'!$BX163,0)</f>
        <v>0</v>
      </c>
      <c r="AC163" s="207" t="str">
        <f ca="1">IF('２個別表'!$BX163&gt;0,IF(AND('２個別表'!$BV163=1,'２個別表'!$CG163="控除不可"),'２個別表'!$BX163,IF(AND('２個別表'!$BV163=1,'２個別表'!$CG163="80%控除対象"),ROUNDUP('２個別表'!$BX163*102/110,0),IF(AND('２個別表'!$BV163=1,'２個別表'!$CG163="全額控除"),ROUNDUP('２個別表'!$BX163*100/110,0),IF(OR('２個別表'!$BV163=2,'２個別表'!$BV163=3),'２個別表'!$BX163,'２個別表'!$BX163)))),"")</f>
        <v/>
      </c>
      <c r="AD163" s="221" t="str">
        <f ca="1">IF('２個別表'!$W163=1,3,IF(AND('２個別表'!$W163=2,AND(19&lt;='２個別表'!$AO163,'２個別表'!$AO163&lt;=23)),2,IF(AND('２個別表'!$W163=2,OR(AND(1&lt;='２個別表'!$AO163,'２個別表'!$AO163&lt;=18),AND(24&lt;='２個別表'!$AO163,'２個別表'!$AO163&lt;=25))),1,"判定不能")))</f>
        <v>判定不能</v>
      </c>
      <c r="AE163" s="228">
        <f t="shared" ca="1" si="37"/>
        <v>0</v>
      </c>
      <c r="AF163" s="204" t="str">
        <f t="shared" ca="1" si="54"/>
        <v/>
      </c>
      <c r="AG163" s="207" t="str">
        <f ca="1">IF(AND($AD163=1,$U163&gt;0,$V163=1),ROUNDDOWN($AC163*1/2-'２個別表'!$CF163*1/2,0),"")</f>
        <v/>
      </c>
      <c r="AH163" s="207" t="str">
        <f t="shared" ca="1" si="58"/>
        <v/>
      </c>
      <c r="AI163" s="230" t="str">
        <f ca="1">IF(AND($AD163=1,$Q163=1),IF($AB163&gt;0,'２個別表'!$BX163-'２個別表'!$BZ163-'２個別表'!$CF163-'２個別表'!$CC163-'２個別表'!$CD163-'２個別表'!$CE163,0),"")</f>
        <v/>
      </c>
      <c r="AJ163" s="222">
        <f t="shared" ca="1" si="38"/>
        <v>0</v>
      </c>
      <c r="AK163" s="218" t="str">
        <f ca="1">IF($AD163=1,IF('２個別表'!$AQ163=1,1,IF('２個別表'!AQ163="","",)),"")</f>
        <v/>
      </c>
      <c r="AL163" s="207" t="str">
        <f ca="1">IF($AJ163=1,IF($AK163=1,'２個別表'!BU163,""),"")</f>
        <v/>
      </c>
      <c r="AM163" s="204" t="str">
        <f t="shared" ca="1" si="39"/>
        <v/>
      </c>
      <c r="AN163" s="223" t="str">
        <f ca="1">IF($AJ163=1,IF($AK163=1,ROUNDDOWN('２個別表'!$BX163-'２個別表'!$BZ163-'２個別表'!$CC163-'２個別表'!$CD163-'２個別表'!$CE163-'２個別表'!$CF163,0),""),"")</f>
        <v/>
      </c>
      <c r="AO163" s="222">
        <f t="shared" ca="1" si="35"/>
        <v>0</v>
      </c>
      <c r="AP163" s="218">
        <f t="shared" ca="1" si="40"/>
        <v>0</v>
      </c>
      <c r="AQ163" s="218">
        <f t="shared" ca="1" si="41"/>
        <v>0</v>
      </c>
      <c r="AR163" s="213">
        <f ca="1">IF('２個別表'!$AC163=1,1,0)</f>
        <v>0</v>
      </c>
      <c r="AS163" s="204" t="str">
        <f t="shared" ca="1" si="42"/>
        <v/>
      </c>
      <c r="AT163" s="204" t="str">
        <f t="shared" ca="1" si="43"/>
        <v/>
      </c>
      <c r="AU163" s="230" t="str">
        <f ca="1">IF($AD163=1,IF($AQ163=1,ROUNDDOWN('２個別表'!$BX163-'２個別表'!$BZ163-'２個別表'!$CC163-'２個別表'!$CD163-'２個別表'!$CE163-'２個別表'!$CF163,0),""),"")</f>
        <v/>
      </c>
      <c r="AV163" s="391">
        <f t="shared" ca="1" si="44"/>
        <v>0</v>
      </c>
      <c r="AW163" s="401" t="str">
        <f t="shared" ca="1" si="45"/>
        <v>-</v>
      </c>
      <c r="AX163" s="228">
        <f ca="1">IF($AD163=2,IF('２個別表'!$BS163=1,1,0),0)</f>
        <v>0</v>
      </c>
      <c r="AY163" s="213" t="str">
        <f t="shared" ca="1" si="46"/>
        <v/>
      </c>
      <c r="AZ163" s="409" t="str">
        <f ca="1">IF(AND($AD163=2,$AX163=1),'２個別表'!$BX163-('２個別表'!$BZ163+'２個別表'!$CC163+'２個別表'!$CD163+'２個別表'!$CE163+'２個別表'!$CF163),"")</f>
        <v/>
      </c>
      <c r="BA163" s="228">
        <f ca="1">IF($AD163=2,IF('２個別表'!$BS163&lt;&gt;1,1,0),0)</f>
        <v>0</v>
      </c>
      <c r="BB163" s="404">
        <f t="shared" ca="1" si="47"/>
        <v>0</v>
      </c>
      <c r="BC163" s="207" t="str">
        <f ca="1">IF(AND($AD163=2,$BA163=1),'２個別表'!$BT163,"")</f>
        <v/>
      </c>
      <c r="BD163" s="207" t="str">
        <f t="shared" ca="1" si="48"/>
        <v/>
      </c>
      <c r="BE163" s="207" t="str">
        <f ca="1">IF(AND($AD163=2,$BA163=1),'２個別表'!$BW163-('２個別表'!$BZ163+'２個別表'!$CC163+'２個別表'!$CD163+'２個別表'!$CE163+'２個別表'!$CF163),"")</f>
        <v/>
      </c>
      <c r="BF163" s="207" t="str">
        <f ca="1">IF(AND($AD163=2,$BA163=1),'２個別表'!$CC163+'２個別表'!$CD163,"")</f>
        <v/>
      </c>
      <c r="BG163" s="406" t="str">
        <f ca="1">IF($BB163=1,IF(SUM('２個別表'!$BY163,'２個別表'!$CF163*0.5)&lt;='２個別表'!$BX163*0.5,"〇","×"),"")</f>
        <v/>
      </c>
      <c r="BH163" s="405">
        <f t="shared" ca="1" si="49"/>
        <v>0</v>
      </c>
      <c r="BI163" s="229" t="str">
        <f ca="1">IF($AD163=2,IF($AX163=1,IF('２個別表'!$AO163=23,"〇","×"),IF(OR('２個別表'!$AO163&lt;19,'２個別表'!$AO163&gt;23),"",IF($BH163&lt;='２個別表'!$BT163,"〇","×"))),"-")</f>
        <v>-</v>
      </c>
      <c r="BJ163" s="414" t="str">
        <f t="shared" ca="1" si="50"/>
        <v>-</v>
      </c>
      <c r="BK163" s="228">
        <f t="shared" ca="1" si="51"/>
        <v>0</v>
      </c>
      <c r="BL163" s="229" t="str">
        <f ca="1">IF($AD163=3,IF(1&lt;='２個別表'!$F163,IF('２個別表'!$W163=1,"〇","×"),""),"")</f>
        <v/>
      </c>
      <c r="BM163" s="209" t="str">
        <f ca="1">IF(AD163=3,IF(AND(OR('２個別表'!BF163="附帯施設",AND(1&lt;='２個別表'!AO163,'２個別表'!AO163&lt;=3)),'２個別表'!BM163&lt;&gt;"",'２個別表'!BN163&lt;&gt;""),1,IF(AND(OR('２個別表'!BF163="附帯施設",AND(1&lt;='２個別表'!AO163,'２個別表'!AO163&lt;=3)),OR('２個別表'!BM163="",'２個別表'!BN163="")),"×",0)),"")</f>
        <v/>
      </c>
      <c r="BN163" s="229" t="str">
        <f ca="1">IF($AD163=3,IF('２個別表'!$BX163&gt;=500000,"〇","×"),"")</f>
        <v/>
      </c>
      <c r="BO163" s="204" t="str">
        <f ca="1">IF(AD163=3,'２個別表'!BY163,"")</f>
        <v/>
      </c>
      <c r="BP163" s="204" t="str">
        <f ca="1">IF(AD163=3,IF(COUNTIF('２個別表'!$Z$11:'２個別表'!Z163,'２個別表'!Z163)=1,BO163,SUMIF('２個別表'!$Z$11:$Z$510,'２個別表'!Z163,$BO$11:$BO$239)),"")</f>
        <v/>
      </c>
      <c r="BQ163" s="213" t="str">
        <f t="shared" ca="1" si="59"/>
        <v/>
      </c>
      <c r="BR163" s="207" t="str">
        <f t="shared" ca="1" si="52"/>
        <v/>
      </c>
      <c r="BS163" s="483" t="str">
        <f ca="1">IF($AD163=3,'２個別表'!$BX163-('２個別表'!$BZ163+'２個別表'!$CC163+'２個別表'!$CD163+'２個別表'!$CE163+'２個別表'!$CF163),"")</f>
        <v/>
      </c>
      <c r="BT163" s="486">
        <f t="shared" ca="1" si="60"/>
        <v>0</v>
      </c>
      <c r="BU163" s="480" t="str">
        <f t="shared" ca="1" si="53"/>
        <v/>
      </c>
    </row>
    <row r="164" spans="1:73">
      <c r="A164" s="770" t="str">
        <f t="shared" ca="1" si="55"/>
        <v>石川県</v>
      </c>
      <c r="B164" s="773">
        <f ca="1">'２個別表'!Q164</f>
        <v>154</v>
      </c>
      <c r="C164" s="774" t="str">
        <f>'２個別表'!$R164</f>
        <v>石川県</v>
      </c>
      <c r="D164" s="774" t="str">
        <f ca="1">'２個別表'!$S164</f>
        <v/>
      </c>
      <c r="E164" s="774" t="str">
        <f ca="1">'２個別表'!$T164</f>
        <v/>
      </c>
      <c r="F164" s="719" t="str">
        <f ca="1">'２個別表'!$W164</f>
        <v/>
      </c>
      <c r="G164" s="719" t="str">
        <f ca="1">IF($F164=1,IF(SUMIF('（様式１号）１総括表'!$B$16:$B$25,A164,'（様式１号）１総括表'!$A$16:$A$25)&gt;0,"〇","✕"),"-")</f>
        <v>-</v>
      </c>
      <c r="H164" s="716" t="str">
        <f ca="1">IF('２個別表'!$Y164=1,IF('２個別表'!$AC164=1,"〇","×"),IF(AND(2&lt;='２個別表'!$AC164,'２個別表'!$AC164&lt;=5),"〇","×"))</f>
        <v>×</v>
      </c>
      <c r="I164" s="716" t="str">
        <f t="shared" ca="1" si="56"/>
        <v>×</v>
      </c>
      <c r="J164" s="207" t="str">
        <f ca="1">'２個別表'!$Z164</f>
        <v/>
      </c>
      <c r="K164" s="207">
        <f ca="1">'２個別表'!$AK164</f>
        <v>0</v>
      </c>
      <c r="L164" s="207" t="str">
        <f ca="1">IF('２個別表'!$AL164=1,1,"")</f>
        <v/>
      </c>
      <c r="M164" s="207" t="str">
        <f ca="1">IF('２個別表'!$AL164="","",IF('２個別表'!$AL164=1,IF(OR('２個別表'!$AM164=1,'２個別表'!$AN164=1),"〇","×")))</f>
        <v/>
      </c>
      <c r="N164" s="204" t="str">
        <f ca="1">'２個別表'!AT164</f>
        <v/>
      </c>
      <c r="O164" s="220" t="str">
        <f ca="1">IF(1&lt;='２個別表'!$F164,IF(AND(1&lt;='２個別表'!$AO164,'２個別表'!$AO164&lt;=3),1,0),"")</f>
        <v/>
      </c>
      <c r="P164" s="229">
        <f ca="1">IF($O164=1,IF(AND('２個別表'!$BF164&lt;&gt;"",AND('２個別表'!$BI164&lt;&gt;1,'２個別表'!$BJ164)),0,1),0)</f>
        <v>0</v>
      </c>
      <c r="Q164" s="220">
        <f ca="1">IF('２個別表'!$BF164&lt;&gt;"",1,0)</f>
        <v>0</v>
      </c>
      <c r="R164" s="220" t="str">
        <f ca="1">IF($Q164=1,IF('２個別表'!$BI164=1,1,0),"")</f>
        <v/>
      </c>
      <c r="S164" s="220" t="str">
        <f ca="1">IF($R164=1,IF('２個別表'!$BJ164&lt;&gt;"","〇","×"),"")</f>
        <v/>
      </c>
      <c r="T164" s="220" t="str">
        <f t="shared" ca="1" si="36"/>
        <v/>
      </c>
      <c r="U164" s="381">
        <f ca="1">IF('２個別表'!$BH164&gt;0,'２個別表'!$BH164,0)</f>
        <v>0</v>
      </c>
      <c r="V164" s="220">
        <f ca="1">IF('２個別表'!$BJ164&lt;&gt;"",1,0)</f>
        <v>0</v>
      </c>
      <c r="W164" s="206">
        <f ca="1">IF(AND($Q164=1,$V164=1),'２個別表'!$CF164,0)</f>
        <v>0</v>
      </c>
      <c r="X164" s="219">
        <f t="shared" ca="1" si="57"/>
        <v>0</v>
      </c>
      <c r="Y164" s="220" t="str">
        <f ca="1">IF(1&lt;='２個別表'!$F164,'２個別表'!$BV164,"")</f>
        <v/>
      </c>
      <c r="Z164" s="220">
        <f ca="1">IF(1&lt;='２個別表'!$F164,'２個別表'!$CG164,0)</f>
        <v>0</v>
      </c>
      <c r="AA164" s="220">
        <f ca="1">IF(OR(0&lt;'２個別表'!$BZ164,0&lt;SUM('２個別表'!$CC164:$CD164)),1,0)</f>
        <v>1</v>
      </c>
      <c r="AB164" s="207">
        <f ca="1">IF(1&lt;='２個別表'!$F164,'２個別表'!$BX164,0)</f>
        <v>0</v>
      </c>
      <c r="AC164" s="207" t="str">
        <f ca="1">IF('２個別表'!$BX164&gt;0,IF(AND('２個別表'!$BV164=1,'２個別表'!$CG164="控除不可"),'２個別表'!$BX164,IF(AND('２個別表'!$BV164=1,'２個別表'!$CG164="80%控除対象"),ROUNDUP('２個別表'!$BX164*102/110,0),IF(AND('２個別表'!$BV164=1,'２個別表'!$CG164="全額控除"),ROUNDUP('２個別表'!$BX164*100/110,0),IF(OR('２個別表'!$BV164=2,'２個別表'!$BV164=3),'２個別表'!$BX164,'２個別表'!$BX164)))),"")</f>
        <v/>
      </c>
      <c r="AD164" s="221" t="str">
        <f ca="1">IF('２個別表'!$W164=1,3,IF(AND('２個別表'!$W164=2,AND(19&lt;='２個別表'!$AO164,'２個別表'!$AO164&lt;=23)),2,IF(AND('２個別表'!$W164=2,OR(AND(1&lt;='２個別表'!$AO164,'２個別表'!$AO164&lt;=18),AND(24&lt;='２個別表'!$AO164,'２個別表'!$AO164&lt;=25))),1,"判定不能")))</f>
        <v>判定不能</v>
      </c>
      <c r="AE164" s="228">
        <f t="shared" ca="1" si="37"/>
        <v>0</v>
      </c>
      <c r="AF164" s="204" t="str">
        <f t="shared" ca="1" si="54"/>
        <v/>
      </c>
      <c r="AG164" s="207" t="str">
        <f ca="1">IF(AND($AD164=1,$U164&gt;0,$V164=1),ROUNDDOWN($AC164*1/2-'２個別表'!$CF164*1/2,0),"")</f>
        <v/>
      </c>
      <c r="AH164" s="207" t="str">
        <f t="shared" ca="1" si="58"/>
        <v/>
      </c>
      <c r="AI164" s="230" t="str">
        <f ca="1">IF(AND($AD164=1,$Q164=1),IF($AB164&gt;0,'２個別表'!$BX164-'２個別表'!$BZ164-'２個別表'!$CF164-'２個別表'!$CC164-'２個別表'!$CD164-'２個別表'!$CE164,0),"")</f>
        <v/>
      </c>
      <c r="AJ164" s="222">
        <f t="shared" ca="1" si="38"/>
        <v>0</v>
      </c>
      <c r="AK164" s="218" t="str">
        <f ca="1">IF($AD164=1,IF('２個別表'!$AQ164=1,1,IF('２個別表'!AQ164="","",)),"")</f>
        <v/>
      </c>
      <c r="AL164" s="207" t="str">
        <f ca="1">IF($AJ164=1,IF($AK164=1,'２個別表'!BU164,""),"")</f>
        <v/>
      </c>
      <c r="AM164" s="204" t="str">
        <f t="shared" ca="1" si="39"/>
        <v/>
      </c>
      <c r="AN164" s="223" t="str">
        <f ca="1">IF($AJ164=1,IF($AK164=1,ROUNDDOWN('２個別表'!$BX164-'２個別表'!$BZ164-'２個別表'!$CC164-'２個別表'!$CD164-'２個別表'!$CE164-'２個別表'!$CF164,0),""),"")</f>
        <v/>
      </c>
      <c r="AO164" s="222">
        <f t="shared" ca="1" si="35"/>
        <v>0</v>
      </c>
      <c r="AP164" s="218">
        <f t="shared" ca="1" si="40"/>
        <v>0</v>
      </c>
      <c r="AQ164" s="218">
        <f t="shared" ca="1" si="41"/>
        <v>0</v>
      </c>
      <c r="AR164" s="213">
        <f ca="1">IF('２個別表'!$AC164=1,1,0)</f>
        <v>0</v>
      </c>
      <c r="AS164" s="204" t="str">
        <f t="shared" ca="1" si="42"/>
        <v/>
      </c>
      <c r="AT164" s="204" t="str">
        <f t="shared" ca="1" si="43"/>
        <v/>
      </c>
      <c r="AU164" s="230" t="str">
        <f ca="1">IF($AD164=1,IF($AQ164=1,ROUNDDOWN('２個別表'!$BX164-'２個別表'!$BZ164-'２個別表'!$CC164-'２個別表'!$CD164-'２個別表'!$CE164-'２個別表'!$CF164,0),""),"")</f>
        <v/>
      </c>
      <c r="AV164" s="391">
        <f t="shared" ca="1" si="44"/>
        <v>0</v>
      </c>
      <c r="AW164" s="401" t="str">
        <f t="shared" ca="1" si="45"/>
        <v>-</v>
      </c>
      <c r="AX164" s="228">
        <f ca="1">IF($AD164=2,IF('２個別表'!$BS164=1,1,0),0)</f>
        <v>0</v>
      </c>
      <c r="AY164" s="213" t="str">
        <f t="shared" ca="1" si="46"/>
        <v/>
      </c>
      <c r="AZ164" s="409" t="str">
        <f ca="1">IF(AND($AD164=2,$AX164=1),'２個別表'!$BX164-('２個別表'!$BZ164+'２個別表'!$CC164+'２個別表'!$CD164+'２個別表'!$CE164+'２個別表'!$CF164),"")</f>
        <v/>
      </c>
      <c r="BA164" s="228">
        <f ca="1">IF($AD164=2,IF('２個別表'!$BS164&lt;&gt;1,1,0),0)</f>
        <v>0</v>
      </c>
      <c r="BB164" s="404">
        <f t="shared" ca="1" si="47"/>
        <v>0</v>
      </c>
      <c r="BC164" s="207" t="str">
        <f ca="1">IF(AND($AD164=2,$BA164=1),'２個別表'!$BT164,"")</f>
        <v/>
      </c>
      <c r="BD164" s="207" t="str">
        <f t="shared" ca="1" si="48"/>
        <v/>
      </c>
      <c r="BE164" s="207" t="str">
        <f ca="1">IF(AND($AD164=2,$BA164=1),'２個別表'!$BW164-('２個別表'!$BZ164+'２個別表'!$CC164+'２個別表'!$CD164+'２個別表'!$CE164+'２個別表'!$CF164),"")</f>
        <v/>
      </c>
      <c r="BF164" s="207" t="str">
        <f ca="1">IF(AND($AD164=2,$BA164=1),'２個別表'!$CC164+'２個別表'!$CD164,"")</f>
        <v/>
      </c>
      <c r="BG164" s="406" t="str">
        <f ca="1">IF($BB164=1,IF(SUM('２個別表'!$BY164,'２個別表'!$CF164*0.5)&lt;='２個別表'!$BX164*0.5,"〇","×"),"")</f>
        <v/>
      </c>
      <c r="BH164" s="405">
        <f t="shared" ca="1" si="49"/>
        <v>0</v>
      </c>
      <c r="BI164" s="229" t="str">
        <f ca="1">IF($AD164=2,IF($AX164=1,IF('２個別表'!$AO164=23,"〇","×"),IF(OR('２個別表'!$AO164&lt;19,'２個別表'!$AO164&gt;23),"",IF($BH164&lt;='２個別表'!$BT164,"〇","×"))),"-")</f>
        <v>-</v>
      </c>
      <c r="BJ164" s="414" t="str">
        <f t="shared" ca="1" si="50"/>
        <v>-</v>
      </c>
      <c r="BK164" s="228">
        <f t="shared" ca="1" si="51"/>
        <v>0</v>
      </c>
      <c r="BL164" s="229" t="str">
        <f ca="1">IF($AD164=3,IF(1&lt;='２個別表'!$F164,IF('２個別表'!$W164=1,"〇","×"),""),"")</f>
        <v/>
      </c>
      <c r="BM164" s="209" t="str">
        <f ca="1">IF(AD164=3,IF(AND(OR('２個別表'!BF164="附帯施設",AND(1&lt;='２個別表'!AO164,'２個別表'!AO164&lt;=3)),'２個別表'!BM164&lt;&gt;"",'２個別表'!BN164&lt;&gt;""),1,IF(AND(OR('２個別表'!BF164="附帯施設",AND(1&lt;='２個別表'!AO164,'２個別表'!AO164&lt;=3)),OR('２個別表'!BM164="",'２個別表'!BN164="")),"×",0)),"")</f>
        <v/>
      </c>
      <c r="BN164" s="229" t="str">
        <f ca="1">IF($AD164=3,IF('２個別表'!$BX164&gt;=500000,"〇","×"),"")</f>
        <v/>
      </c>
      <c r="BO164" s="204" t="str">
        <f ca="1">IF(AD164=3,'２個別表'!BY164,"")</f>
        <v/>
      </c>
      <c r="BP164" s="204" t="str">
        <f ca="1">IF(AD164=3,IF(COUNTIF('２個別表'!$Z$11:'２個別表'!Z164,'２個別表'!Z164)=1,BO164,SUMIF('２個別表'!$Z$11:$Z$510,'２個別表'!Z164,$BO$11:$BO$239)),"")</f>
        <v/>
      </c>
      <c r="BQ164" s="213" t="str">
        <f t="shared" ca="1" si="59"/>
        <v/>
      </c>
      <c r="BR164" s="207" t="str">
        <f t="shared" ca="1" si="52"/>
        <v/>
      </c>
      <c r="BS164" s="483" t="str">
        <f ca="1">IF($AD164=3,'２個別表'!$BX164-('２個別表'!$BZ164+'２個別表'!$CC164+'２個別表'!$CD164+'２個別表'!$CE164+'２個別表'!$CF164),"")</f>
        <v/>
      </c>
      <c r="BT164" s="486">
        <f t="shared" ca="1" si="60"/>
        <v>0</v>
      </c>
      <c r="BU164" s="480" t="str">
        <f t="shared" ca="1" si="53"/>
        <v/>
      </c>
    </row>
    <row r="165" spans="1:73">
      <c r="A165" s="770" t="str">
        <f t="shared" ca="1" si="55"/>
        <v>石川県</v>
      </c>
      <c r="B165" s="773">
        <f ca="1">'２個別表'!Q165</f>
        <v>155</v>
      </c>
      <c r="C165" s="774" t="str">
        <f>'２個別表'!$R165</f>
        <v>石川県</v>
      </c>
      <c r="D165" s="774" t="str">
        <f ca="1">'２個別表'!$S165</f>
        <v/>
      </c>
      <c r="E165" s="774" t="str">
        <f ca="1">'２個別表'!$T165</f>
        <v/>
      </c>
      <c r="F165" s="719" t="str">
        <f ca="1">'２個別表'!$W165</f>
        <v/>
      </c>
      <c r="G165" s="719" t="str">
        <f ca="1">IF($F165=1,IF(SUMIF('（様式１号）１総括表'!$B$16:$B$25,A165,'（様式１号）１総括表'!$A$16:$A$25)&gt;0,"〇","✕"),"-")</f>
        <v>-</v>
      </c>
      <c r="H165" s="716" t="str">
        <f ca="1">IF('２個別表'!$Y165=1,IF('２個別表'!$AC165=1,"〇","×"),IF(AND(2&lt;='２個別表'!$AC165,'２個別表'!$AC165&lt;=5),"〇","×"))</f>
        <v>×</v>
      </c>
      <c r="I165" s="716" t="str">
        <f t="shared" ca="1" si="56"/>
        <v>×</v>
      </c>
      <c r="J165" s="207" t="str">
        <f ca="1">'２個別表'!$Z165</f>
        <v/>
      </c>
      <c r="K165" s="207">
        <f ca="1">'２個別表'!$AK165</f>
        <v>0</v>
      </c>
      <c r="L165" s="207" t="str">
        <f ca="1">IF('２個別表'!$AL165=1,1,"")</f>
        <v/>
      </c>
      <c r="M165" s="207" t="str">
        <f ca="1">IF('２個別表'!$AL165="","",IF('２個別表'!$AL165=1,IF(OR('２個別表'!$AM165=1,'２個別表'!$AN165=1),"〇","×")))</f>
        <v/>
      </c>
      <c r="N165" s="204" t="str">
        <f ca="1">'２個別表'!AT165</f>
        <v/>
      </c>
      <c r="O165" s="220" t="str">
        <f ca="1">IF(1&lt;='２個別表'!$F165,IF(AND(1&lt;='２個別表'!$AO165,'２個別表'!$AO165&lt;=3),1,0),"")</f>
        <v/>
      </c>
      <c r="P165" s="229">
        <f ca="1">IF($O165=1,IF(AND('２個別表'!$BF165&lt;&gt;"",AND('２個別表'!$BI165&lt;&gt;1,'２個別表'!$BJ165)),0,1),0)</f>
        <v>0</v>
      </c>
      <c r="Q165" s="220">
        <f ca="1">IF('２個別表'!$BF165&lt;&gt;"",1,0)</f>
        <v>0</v>
      </c>
      <c r="R165" s="220" t="str">
        <f ca="1">IF($Q165=1,IF('２個別表'!$BI165=1,1,0),"")</f>
        <v/>
      </c>
      <c r="S165" s="220" t="str">
        <f ca="1">IF($R165=1,IF('２個別表'!$BJ165&lt;&gt;"","〇","×"),"")</f>
        <v/>
      </c>
      <c r="T165" s="220" t="str">
        <f t="shared" ca="1" si="36"/>
        <v/>
      </c>
      <c r="U165" s="381">
        <f ca="1">IF('２個別表'!$BH165&gt;0,'２個別表'!$BH165,0)</f>
        <v>0</v>
      </c>
      <c r="V165" s="220">
        <f ca="1">IF('２個別表'!$BJ165&lt;&gt;"",1,0)</f>
        <v>0</v>
      </c>
      <c r="W165" s="206">
        <f ca="1">IF(AND($Q165=1,$V165=1),'２個別表'!$CF165,0)</f>
        <v>0</v>
      </c>
      <c r="X165" s="219">
        <f t="shared" ca="1" si="57"/>
        <v>0</v>
      </c>
      <c r="Y165" s="220" t="str">
        <f ca="1">IF(1&lt;='２個別表'!$F165,'２個別表'!$BV165,"")</f>
        <v/>
      </c>
      <c r="Z165" s="220">
        <f ca="1">IF(1&lt;='２個別表'!$F165,'２個別表'!$CG165,0)</f>
        <v>0</v>
      </c>
      <c r="AA165" s="220">
        <f ca="1">IF(OR(0&lt;'２個別表'!$BZ165,0&lt;SUM('２個別表'!$CC165:$CD165)),1,0)</f>
        <v>1</v>
      </c>
      <c r="AB165" s="207">
        <f ca="1">IF(1&lt;='２個別表'!$F165,'２個別表'!$BX165,0)</f>
        <v>0</v>
      </c>
      <c r="AC165" s="207" t="str">
        <f ca="1">IF('２個別表'!$BX165&gt;0,IF(AND('２個別表'!$BV165=1,'２個別表'!$CG165="控除不可"),'２個別表'!$BX165,IF(AND('２個別表'!$BV165=1,'２個別表'!$CG165="80%控除対象"),ROUNDUP('２個別表'!$BX165*102/110,0),IF(AND('２個別表'!$BV165=1,'２個別表'!$CG165="全額控除"),ROUNDUP('２個別表'!$BX165*100/110,0),IF(OR('２個別表'!$BV165=2,'２個別表'!$BV165=3),'２個別表'!$BX165,'２個別表'!$BX165)))),"")</f>
        <v/>
      </c>
      <c r="AD165" s="221" t="str">
        <f ca="1">IF('２個別表'!$W165=1,3,IF(AND('２個別表'!$W165=2,AND(19&lt;='２個別表'!$AO165,'２個別表'!$AO165&lt;=23)),2,IF(AND('２個別表'!$W165=2,OR(AND(1&lt;='２個別表'!$AO165,'２個別表'!$AO165&lt;=18),AND(24&lt;='２個別表'!$AO165,'２個別表'!$AO165&lt;=25))),1,"判定不能")))</f>
        <v>判定不能</v>
      </c>
      <c r="AE165" s="228">
        <f t="shared" ca="1" si="37"/>
        <v>0</v>
      </c>
      <c r="AF165" s="204" t="str">
        <f t="shared" ca="1" si="54"/>
        <v/>
      </c>
      <c r="AG165" s="207" t="str">
        <f ca="1">IF(AND($AD165=1,$U165&gt;0,$V165=1),ROUNDDOWN($AC165*1/2-'２個別表'!$CF165*1/2,0),"")</f>
        <v/>
      </c>
      <c r="AH165" s="207" t="str">
        <f t="shared" ca="1" si="58"/>
        <v/>
      </c>
      <c r="AI165" s="230" t="str">
        <f ca="1">IF(AND($AD165=1,$Q165=1),IF($AB165&gt;0,'２個別表'!$BX165-'２個別表'!$BZ165-'２個別表'!$CF165-'２個別表'!$CC165-'２個別表'!$CD165-'２個別表'!$CE165,0),"")</f>
        <v/>
      </c>
      <c r="AJ165" s="222">
        <f t="shared" ca="1" si="38"/>
        <v>0</v>
      </c>
      <c r="AK165" s="218" t="str">
        <f ca="1">IF($AD165=1,IF('２個別表'!$AQ165=1,1,IF('２個別表'!AQ165="","",)),"")</f>
        <v/>
      </c>
      <c r="AL165" s="207" t="str">
        <f ca="1">IF($AJ165=1,IF($AK165=1,'２個別表'!BU165,""),"")</f>
        <v/>
      </c>
      <c r="AM165" s="204" t="str">
        <f t="shared" ca="1" si="39"/>
        <v/>
      </c>
      <c r="AN165" s="223" t="str">
        <f ca="1">IF($AJ165=1,IF($AK165=1,ROUNDDOWN('２個別表'!$BX165-'２個別表'!$BZ165-'２個別表'!$CC165-'２個別表'!$CD165-'２個別表'!$CE165-'２個別表'!$CF165,0),""),"")</f>
        <v/>
      </c>
      <c r="AO165" s="222">
        <f t="shared" ca="1" si="35"/>
        <v>0</v>
      </c>
      <c r="AP165" s="218">
        <f t="shared" ca="1" si="40"/>
        <v>0</v>
      </c>
      <c r="AQ165" s="218">
        <f t="shared" ca="1" si="41"/>
        <v>0</v>
      </c>
      <c r="AR165" s="213">
        <f ca="1">IF('２個別表'!$AC165=1,1,0)</f>
        <v>0</v>
      </c>
      <c r="AS165" s="204" t="str">
        <f t="shared" ca="1" si="42"/>
        <v/>
      </c>
      <c r="AT165" s="204" t="str">
        <f t="shared" ca="1" si="43"/>
        <v/>
      </c>
      <c r="AU165" s="230" t="str">
        <f ca="1">IF($AD165=1,IF($AQ165=1,ROUNDDOWN('２個別表'!$BX165-'２個別表'!$BZ165-'２個別表'!$CC165-'２個別表'!$CD165-'２個別表'!$CE165-'２個別表'!$CF165,0),""),"")</f>
        <v/>
      </c>
      <c r="AV165" s="391">
        <f t="shared" ca="1" si="44"/>
        <v>0</v>
      </c>
      <c r="AW165" s="401" t="str">
        <f t="shared" ca="1" si="45"/>
        <v>-</v>
      </c>
      <c r="AX165" s="228">
        <f ca="1">IF($AD165=2,IF('２個別表'!$BS165=1,1,0),0)</f>
        <v>0</v>
      </c>
      <c r="AY165" s="213" t="str">
        <f t="shared" ca="1" si="46"/>
        <v/>
      </c>
      <c r="AZ165" s="409" t="str">
        <f ca="1">IF(AND($AD165=2,$AX165=1),'２個別表'!$BX165-('２個別表'!$BZ165+'２個別表'!$CC165+'２個別表'!$CD165+'２個別表'!$CE165+'２個別表'!$CF165),"")</f>
        <v/>
      </c>
      <c r="BA165" s="228">
        <f ca="1">IF($AD165=2,IF('２個別表'!$BS165&lt;&gt;1,1,0),0)</f>
        <v>0</v>
      </c>
      <c r="BB165" s="404">
        <f t="shared" ca="1" si="47"/>
        <v>0</v>
      </c>
      <c r="BC165" s="207" t="str">
        <f ca="1">IF(AND($AD165=2,$BA165=1),'２個別表'!$BT165,"")</f>
        <v/>
      </c>
      <c r="BD165" s="207" t="str">
        <f t="shared" ca="1" si="48"/>
        <v/>
      </c>
      <c r="BE165" s="207" t="str">
        <f ca="1">IF(AND($AD165=2,$BA165=1),'２個別表'!$BW165-('２個別表'!$BZ165+'２個別表'!$CC165+'２個別表'!$CD165+'２個別表'!$CE165+'２個別表'!$CF165),"")</f>
        <v/>
      </c>
      <c r="BF165" s="207" t="str">
        <f ca="1">IF(AND($AD165=2,$BA165=1),'２個別表'!$CC165+'２個別表'!$CD165,"")</f>
        <v/>
      </c>
      <c r="BG165" s="406" t="str">
        <f ca="1">IF($BB165=1,IF(SUM('２個別表'!$BY165,'２個別表'!$CF165*0.5)&lt;='２個別表'!$BX165*0.5,"〇","×"),"")</f>
        <v/>
      </c>
      <c r="BH165" s="405">
        <f t="shared" ca="1" si="49"/>
        <v>0</v>
      </c>
      <c r="BI165" s="229" t="str">
        <f ca="1">IF($AD165=2,IF($AX165=1,IF('２個別表'!$AO165=23,"〇","×"),IF(OR('２個別表'!$AO165&lt;19,'２個別表'!$AO165&gt;23),"",IF($BH165&lt;='２個別表'!$BT165,"〇","×"))),"-")</f>
        <v>-</v>
      </c>
      <c r="BJ165" s="414" t="str">
        <f t="shared" ca="1" si="50"/>
        <v>-</v>
      </c>
      <c r="BK165" s="228">
        <f t="shared" ca="1" si="51"/>
        <v>0</v>
      </c>
      <c r="BL165" s="229" t="str">
        <f ca="1">IF($AD165=3,IF(1&lt;='２個別表'!$F165,IF('２個別表'!$W165=1,"〇","×"),""),"")</f>
        <v/>
      </c>
      <c r="BM165" s="209" t="str">
        <f ca="1">IF(AD165=3,IF(AND(OR('２個別表'!BF165="附帯施設",AND(1&lt;='２個別表'!AO165,'２個別表'!AO165&lt;=3)),'２個別表'!BM165&lt;&gt;"",'２個別表'!BN165&lt;&gt;""),1,IF(AND(OR('２個別表'!BF165="附帯施設",AND(1&lt;='２個別表'!AO165,'２個別表'!AO165&lt;=3)),OR('２個別表'!BM165="",'２個別表'!BN165="")),"×",0)),"")</f>
        <v/>
      </c>
      <c r="BN165" s="229" t="str">
        <f ca="1">IF($AD165=3,IF('２個別表'!$BX165&gt;=500000,"〇","×"),"")</f>
        <v/>
      </c>
      <c r="BO165" s="204" t="str">
        <f ca="1">IF(AD165=3,'２個別表'!BY165,"")</f>
        <v/>
      </c>
      <c r="BP165" s="204" t="str">
        <f ca="1">IF(AD165=3,IF(COUNTIF('２個別表'!$Z$11:'２個別表'!Z165,'２個別表'!Z165)=1,BO165,SUMIF('２個別表'!$Z$11:$Z$510,'２個別表'!Z165,$BO$11:$BO$239)),"")</f>
        <v/>
      </c>
      <c r="BQ165" s="213" t="str">
        <f t="shared" ca="1" si="59"/>
        <v/>
      </c>
      <c r="BR165" s="207" t="str">
        <f t="shared" ca="1" si="52"/>
        <v/>
      </c>
      <c r="BS165" s="483" t="str">
        <f ca="1">IF($AD165=3,'２個別表'!$BX165-('２個別表'!$BZ165+'２個別表'!$CC165+'２個別表'!$CD165+'２個別表'!$CE165+'２個別表'!$CF165),"")</f>
        <v/>
      </c>
      <c r="BT165" s="486">
        <f t="shared" ca="1" si="60"/>
        <v>0</v>
      </c>
      <c r="BU165" s="480" t="str">
        <f t="shared" ca="1" si="53"/>
        <v/>
      </c>
    </row>
    <row r="166" spans="1:73">
      <c r="A166" s="770" t="str">
        <f t="shared" ca="1" si="55"/>
        <v>石川県</v>
      </c>
      <c r="B166" s="773">
        <f ca="1">'２個別表'!Q166</f>
        <v>156</v>
      </c>
      <c r="C166" s="774" t="str">
        <f>'２個別表'!$R166</f>
        <v>石川県</v>
      </c>
      <c r="D166" s="774" t="str">
        <f ca="1">'２個別表'!$S166</f>
        <v/>
      </c>
      <c r="E166" s="774" t="str">
        <f ca="1">'２個別表'!$T166</f>
        <v/>
      </c>
      <c r="F166" s="719" t="str">
        <f ca="1">'２個別表'!$W166</f>
        <v/>
      </c>
      <c r="G166" s="719" t="str">
        <f ca="1">IF($F166=1,IF(SUMIF('（様式１号）１総括表'!$B$16:$B$25,A166,'（様式１号）１総括表'!$A$16:$A$25)&gt;0,"〇","✕"),"-")</f>
        <v>-</v>
      </c>
      <c r="H166" s="716" t="str">
        <f ca="1">IF('２個別表'!$Y166=1,IF('２個別表'!$AC166=1,"〇","×"),IF(AND(2&lt;='２個別表'!$AC166,'２個別表'!$AC166&lt;=5),"〇","×"))</f>
        <v>×</v>
      </c>
      <c r="I166" s="716" t="str">
        <f t="shared" ca="1" si="56"/>
        <v>×</v>
      </c>
      <c r="J166" s="207" t="str">
        <f ca="1">'２個別表'!$Z166</f>
        <v/>
      </c>
      <c r="K166" s="207">
        <f ca="1">'２個別表'!$AK166</f>
        <v>0</v>
      </c>
      <c r="L166" s="207" t="str">
        <f ca="1">IF('２個別表'!$AL166=1,1,"")</f>
        <v/>
      </c>
      <c r="M166" s="207" t="str">
        <f ca="1">IF('２個別表'!$AL166="","",IF('２個別表'!$AL166=1,IF(OR('２個別表'!$AM166=1,'２個別表'!$AN166=1),"〇","×")))</f>
        <v/>
      </c>
      <c r="N166" s="204" t="str">
        <f ca="1">'２個別表'!AT166</f>
        <v/>
      </c>
      <c r="O166" s="220" t="str">
        <f ca="1">IF(1&lt;='２個別表'!$F166,IF(AND(1&lt;='２個別表'!$AO166,'２個別表'!$AO166&lt;=3),1,0),"")</f>
        <v/>
      </c>
      <c r="P166" s="229">
        <f ca="1">IF($O166=1,IF(AND('２個別表'!$BF166&lt;&gt;"",AND('２個別表'!$BI166&lt;&gt;1,'２個別表'!$BJ166)),0,1),0)</f>
        <v>0</v>
      </c>
      <c r="Q166" s="220">
        <f ca="1">IF('２個別表'!$BF166&lt;&gt;"",1,0)</f>
        <v>0</v>
      </c>
      <c r="R166" s="220" t="str">
        <f ca="1">IF($Q166=1,IF('２個別表'!$BI166=1,1,0),"")</f>
        <v/>
      </c>
      <c r="S166" s="220" t="str">
        <f ca="1">IF($R166=1,IF('２個別表'!$BJ166&lt;&gt;"","〇","×"),"")</f>
        <v/>
      </c>
      <c r="T166" s="220" t="str">
        <f t="shared" ca="1" si="36"/>
        <v/>
      </c>
      <c r="U166" s="381">
        <f ca="1">IF('２個別表'!$BH166&gt;0,'２個別表'!$BH166,0)</f>
        <v>0</v>
      </c>
      <c r="V166" s="220">
        <f ca="1">IF('２個別表'!$BJ166&lt;&gt;"",1,0)</f>
        <v>0</v>
      </c>
      <c r="W166" s="206">
        <f ca="1">IF(AND($Q166=1,$V166=1),'２個別表'!$CF166,0)</f>
        <v>0</v>
      </c>
      <c r="X166" s="219">
        <f t="shared" ca="1" si="57"/>
        <v>0</v>
      </c>
      <c r="Y166" s="220" t="str">
        <f ca="1">IF(1&lt;='２個別表'!$F166,'２個別表'!$BV166,"")</f>
        <v/>
      </c>
      <c r="Z166" s="220">
        <f ca="1">IF(1&lt;='２個別表'!$F166,'２個別表'!$CG166,0)</f>
        <v>0</v>
      </c>
      <c r="AA166" s="220">
        <f ca="1">IF(OR(0&lt;'２個別表'!$BZ166,0&lt;SUM('２個別表'!$CC166:$CD166)),1,0)</f>
        <v>1</v>
      </c>
      <c r="AB166" s="207">
        <f ca="1">IF(1&lt;='２個別表'!$F166,'２個別表'!$BX166,0)</f>
        <v>0</v>
      </c>
      <c r="AC166" s="207" t="str">
        <f ca="1">IF('２個別表'!$BX166&gt;0,IF(AND('２個別表'!$BV166=1,'２個別表'!$CG166="控除不可"),'２個別表'!$BX166,IF(AND('２個別表'!$BV166=1,'２個別表'!$CG166="80%控除対象"),ROUNDUP('２個別表'!$BX166*102/110,0),IF(AND('２個別表'!$BV166=1,'２個別表'!$CG166="全額控除"),ROUNDUP('２個別表'!$BX166*100/110,0),IF(OR('２個別表'!$BV166=2,'２個別表'!$BV166=3),'２個別表'!$BX166,'２個別表'!$BX166)))),"")</f>
        <v/>
      </c>
      <c r="AD166" s="221" t="str">
        <f ca="1">IF('２個別表'!$W166=1,3,IF(AND('２個別表'!$W166=2,AND(19&lt;='２個別表'!$AO166,'２個別表'!$AO166&lt;=23)),2,IF(AND('２個別表'!$W166=2,OR(AND(1&lt;='２個別表'!$AO166,'２個別表'!$AO166&lt;=18),AND(24&lt;='２個別表'!$AO166,'２個別表'!$AO166&lt;=25))),1,"判定不能")))</f>
        <v>判定不能</v>
      </c>
      <c r="AE166" s="228">
        <f t="shared" ca="1" si="37"/>
        <v>0</v>
      </c>
      <c r="AF166" s="204" t="str">
        <f t="shared" ca="1" si="54"/>
        <v/>
      </c>
      <c r="AG166" s="207" t="str">
        <f ca="1">IF(AND($AD166=1,$U166&gt;0,$V166=1),ROUNDDOWN($AC166*1/2-'２個別表'!$CF166*1/2,0),"")</f>
        <v/>
      </c>
      <c r="AH166" s="207" t="str">
        <f t="shared" ca="1" si="58"/>
        <v/>
      </c>
      <c r="AI166" s="230" t="str">
        <f ca="1">IF(AND($AD166=1,$Q166=1),IF($AB166&gt;0,'２個別表'!$BX166-'２個別表'!$BZ166-'２個別表'!$CF166-'２個別表'!$CC166-'２個別表'!$CD166-'２個別表'!$CE166,0),"")</f>
        <v/>
      </c>
      <c r="AJ166" s="222">
        <f t="shared" ca="1" si="38"/>
        <v>0</v>
      </c>
      <c r="AK166" s="218" t="str">
        <f ca="1">IF($AD166=1,IF('２個別表'!$AQ166=1,1,IF('２個別表'!AQ166="","",)),"")</f>
        <v/>
      </c>
      <c r="AL166" s="207" t="str">
        <f ca="1">IF($AJ166=1,IF($AK166=1,'２個別表'!BU166,""),"")</f>
        <v/>
      </c>
      <c r="AM166" s="204" t="str">
        <f t="shared" ca="1" si="39"/>
        <v/>
      </c>
      <c r="AN166" s="223" t="str">
        <f ca="1">IF($AJ166=1,IF($AK166=1,ROUNDDOWN('２個別表'!$BX166-'２個別表'!$BZ166-'２個別表'!$CC166-'２個別表'!$CD166-'２個別表'!$CE166-'２個別表'!$CF166,0),""),"")</f>
        <v/>
      </c>
      <c r="AO166" s="222">
        <f t="shared" ca="1" si="35"/>
        <v>0</v>
      </c>
      <c r="AP166" s="218">
        <f t="shared" ca="1" si="40"/>
        <v>0</v>
      </c>
      <c r="AQ166" s="218">
        <f t="shared" ca="1" si="41"/>
        <v>0</v>
      </c>
      <c r="AR166" s="213">
        <f ca="1">IF('２個別表'!$AC166=1,1,0)</f>
        <v>0</v>
      </c>
      <c r="AS166" s="204" t="str">
        <f t="shared" ca="1" si="42"/>
        <v/>
      </c>
      <c r="AT166" s="204" t="str">
        <f t="shared" ca="1" si="43"/>
        <v/>
      </c>
      <c r="AU166" s="230" t="str">
        <f ca="1">IF($AD166=1,IF($AQ166=1,ROUNDDOWN('２個別表'!$BX166-'２個別表'!$BZ166-'２個別表'!$CC166-'２個別表'!$CD166-'２個別表'!$CE166-'２個別表'!$CF166,0),""),"")</f>
        <v/>
      </c>
      <c r="AV166" s="391">
        <f t="shared" ca="1" si="44"/>
        <v>0</v>
      </c>
      <c r="AW166" s="401" t="str">
        <f t="shared" ca="1" si="45"/>
        <v>-</v>
      </c>
      <c r="AX166" s="228">
        <f ca="1">IF($AD166=2,IF('２個別表'!$BS166=1,1,0),0)</f>
        <v>0</v>
      </c>
      <c r="AY166" s="213" t="str">
        <f t="shared" ca="1" si="46"/>
        <v/>
      </c>
      <c r="AZ166" s="409" t="str">
        <f ca="1">IF(AND($AD166=2,$AX166=1),'２個別表'!$BX166-('２個別表'!$BZ166+'２個別表'!$CC166+'２個別表'!$CD166+'２個別表'!$CE166+'２個別表'!$CF166),"")</f>
        <v/>
      </c>
      <c r="BA166" s="228">
        <f ca="1">IF($AD166=2,IF('２個別表'!$BS166&lt;&gt;1,1,0),0)</f>
        <v>0</v>
      </c>
      <c r="BB166" s="404">
        <f t="shared" ca="1" si="47"/>
        <v>0</v>
      </c>
      <c r="BC166" s="207" t="str">
        <f ca="1">IF(AND($AD166=2,$BA166=1),'２個別表'!$BT166,"")</f>
        <v/>
      </c>
      <c r="BD166" s="207" t="str">
        <f t="shared" ca="1" si="48"/>
        <v/>
      </c>
      <c r="BE166" s="207" t="str">
        <f ca="1">IF(AND($AD166=2,$BA166=1),'２個別表'!$BW166-('２個別表'!$BZ166+'２個別表'!$CC166+'２個別表'!$CD166+'２個別表'!$CE166+'２個別表'!$CF166),"")</f>
        <v/>
      </c>
      <c r="BF166" s="207" t="str">
        <f ca="1">IF(AND($AD166=2,$BA166=1),'２個別表'!$CC166+'２個別表'!$CD166,"")</f>
        <v/>
      </c>
      <c r="BG166" s="406" t="str">
        <f ca="1">IF($BB166=1,IF(SUM('２個別表'!$BY166,'２個別表'!$CF166*0.5)&lt;='２個別表'!$BX166*0.5,"〇","×"),"")</f>
        <v/>
      </c>
      <c r="BH166" s="405">
        <f t="shared" ca="1" si="49"/>
        <v>0</v>
      </c>
      <c r="BI166" s="229" t="str">
        <f ca="1">IF($AD166=2,IF($AX166=1,IF('２個別表'!$AO166=23,"〇","×"),IF(OR('２個別表'!$AO166&lt;19,'２個別表'!$AO166&gt;23),"",IF($BH166&lt;='２個別表'!$BT166,"〇","×"))),"-")</f>
        <v>-</v>
      </c>
      <c r="BJ166" s="414" t="str">
        <f t="shared" ca="1" si="50"/>
        <v>-</v>
      </c>
      <c r="BK166" s="228">
        <f t="shared" ca="1" si="51"/>
        <v>0</v>
      </c>
      <c r="BL166" s="229" t="str">
        <f ca="1">IF($AD166=3,IF(1&lt;='２個別表'!$F166,IF('２個別表'!$W166=1,"〇","×"),""),"")</f>
        <v/>
      </c>
      <c r="BM166" s="209" t="str">
        <f ca="1">IF(AD166=3,IF(AND(OR('２個別表'!BF166="附帯施設",AND(1&lt;='２個別表'!AO166,'２個別表'!AO166&lt;=3)),'２個別表'!BM166&lt;&gt;"",'２個別表'!BN166&lt;&gt;""),1,IF(AND(OR('２個別表'!BF166="附帯施設",AND(1&lt;='２個別表'!AO166,'２個別表'!AO166&lt;=3)),OR('２個別表'!BM166="",'２個別表'!BN166="")),"×",0)),"")</f>
        <v/>
      </c>
      <c r="BN166" s="229" t="str">
        <f ca="1">IF($AD166=3,IF('２個別表'!$BX166&gt;=500000,"〇","×"),"")</f>
        <v/>
      </c>
      <c r="BO166" s="204" t="str">
        <f ca="1">IF(AD166=3,'２個別表'!BY166,"")</f>
        <v/>
      </c>
      <c r="BP166" s="204" t="str">
        <f ca="1">IF(AD166=3,IF(COUNTIF('２個別表'!$Z$11:'２個別表'!Z166,'２個別表'!Z166)=1,BO166,SUMIF('２個別表'!$Z$11:$Z$510,'２個別表'!Z166,$BO$11:$BO$239)),"")</f>
        <v/>
      </c>
      <c r="BQ166" s="213" t="str">
        <f t="shared" ca="1" si="59"/>
        <v/>
      </c>
      <c r="BR166" s="207" t="str">
        <f t="shared" ca="1" si="52"/>
        <v/>
      </c>
      <c r="BS166" s="483" t="str">
        <f ca="1">IF($AD166=3,'２個別表'!$BX166-('２個別表'!$BZ166+'２個別表'!$CC166+'２個別表'!$CD166+'２個別表'!$CE166+'２個別表'!$CF166),"")</f>
        <v/>
      </c>
      <c r="BT166" s="486">
        <f t="shared" ca="1" si="60"/>
        <v>0</v>
      </c>
      <c r="BU166" s="480" t="str">
        <f t="shared" ca="1" si="53"/>
        <v/>
      </c>
    </row>
    <row r="167" spans="1:73">
      <c r="A167" s="770" t="str">
        <f t="shared" ca="1" si="55"/>
        <v>石川県</v>
      </c>
      <c r="B167" s="773">
        <f ca="1">'２個別表'!Q167</f>
        <v>157</v>
      </c>
      <c r="C167" s="774" t="str">
        <f>'２個別表'!$R167</f>
        <v>石川県</v>
      </c>
      <c r="D167" s="774" t="str">
        <f ca="1">'２個別表'!$S167</f>
        <v/>
      </c>
      <c r="E167" s="774" t="str">
        <f ca="1">'２個別表'!$T167</f>
        <v/>
      </c>
      <c r="F167" s="719" t="str">
        <f ca="1">'２個別表'!$W167</f>
        <v/>
      </c>
      <c r="G167" s="719" t="str">
        <f ca="1">IF($F167=1,IF(SUMIF('（様式１号）１総括表'!$B$16:$B$25,A167,'（様式１号）１総括表'!$A$16:$A$25)&gt;0,"〇","✕"),"-")</f>
        <v>-</v>
      </c>
      <c r="H167" s="716" t="str">
        <f ca="1">IF('２個別表'!$Y167=1,IF('２個別表'!$AC167=1,"〇","×"),IF(AND(2&lt;='２個別表'!$AC167,'２個別表'!$AC167&lt;=5),"〇","×"))</f>
        <v>×</v>
      </c>
      <c r="I167" s="716" t="str">
        <f t="shared" ca="1" si="56"/>
        <v>×</v>
      </c>
      <c r="J167" s="207" t="str">
        <f ca="1">'２個別表'!$Z167</f>
        <v/>
      </c>
      <c r="K167" s="207">
        <f ca="1">'２個別表'!$AK167</f>
        <v>0</v>
      </c>
      <c r="L167" s="207" t="str">
        <f ca="1">IF('２個別表'!$AL167=1,1,"")</f>
        <v/>
      </c>
      <c r="M167" s="207" t="str">
        <f ca="1">IF('２個別表'!$AL167="","",IF('２個別表'!$AL167=1,IF(OR('２個別表'!$AM167=1,'２個別表'!$AN167=1),"〇","×")))</f>
        <v/>
      </c>
      <c r="N167" s="204" t="str">
        <f ca="1">'２個別表'!AT167</f>
        <v/>
      </c>
      <c r="O167" s="220" t="str">
        <f ca="1">IF(1&lt;='２個別表'!$F167,IF(AND(1&lt;='２個別表'!$AO167,'２個別表'!$AO167&lt;=3),1,0),"")</f>
        <v/>
      </c>
      <c r="P167" s="229">
        <f ca="1">IF($O167=1,IF(AND('２個別表'!$BF167&lt;&gt;"",AND('２個別表'!$BI167&lt;&gt;1,'２個別表'!$BJ167)),0,1),0)</f>
        <v>0</v>
      </c>
      <c r="Q167" s="220">
        <f ca="1">IF('２個別表'!$BF167&lt;&gt;"",1,0)</f>
        <v>0</v>
      </c>
      <c r="R167" s="220" t="str">
        <f ca="1">IF($Q167=1,IF('２個別表'!$BI167=1,1,0),"")</f>
        <v/>
      </c>
      <c r="S167" s="220" t="str">
        <f ca="1">IF($R167=1,IF('２個別表'!$BJ167&lt;&gt;"","〇","×"),"")</f>
        <v/>
      </c>
      <c r="T167" s="220" t="str">
        <f t="shared" ca="1" si="36"/>
        <v/>
      </c>
      <c r="U167" s="381">
        <f ca="1">IF('２個別表'!$BH167&gt;0,'２個別表'!$BH167,0)</f>
        <v>0</v>
      </c>
      <c r="V167" s="220">
        <f ca="1">IF('２個別表'!$BJ167&lt;&gt;"",1,0)</f>
        <v>0</v>
      </c>
      <c r="W167" s="206">
        <f ca="1">IF(AND($Q167=1,$V167=1),'２個別表'!$CF167,0)</f>
        <v>0</v>
      </c>
      <c r="X167" s="219">
        <f t="shared" ca="1" si="57"/>
        <v>0</v>
      </c>
      <c r="Y167" s="220" t="str">
        <f ca="1">IF(1&lt;='２個別表'!$F167,'２個別表'!$BV167,"")</f>
        <v/>
      </c>
      <c r="Z167" s="220">
        <f ca="1">IF(1&lt;='２個別表'!$F167,'２個別表'!$CG167,0)</f>
        <v>0</v>
      </c>
      <c r="AA167" s="220">
        <f ca="1">IF(OR(0&lt;'２個別表'!$BZ167,0&lt;SUM('２個別表'!$CC167:$CD167)),1,0)</f>
        <v>1</v>
      </c>
      <c r="AB167" s="207">
        <f ca="1">IF(1&lt;='２個別表'!$F167,'２個別表'!$BX167,0)</f>
        <v>0</v>
      </c>
      <c r="AC167" s="207" t="str">
        <f ca="1">IF('２個別表'!$BX167&gt;0,IF(AND('２個別表'!$BV167=1,'２個別表'!$CG167="控除不可"),'２個別表'!$BX167,IF(AND('２個別表'!$BV167=1,'２個別表'!$CG167="80%控除対象"),ROUNDUP('２個別表'!$BX167*102/110,0),IF(AND('２個別表'!$BV167=1,'２個別表'!$CG167="全額控除"),ROUNDUP('２個別表'!$BX167*100/110,0),IF(OR('２個別表'!$BV167=2,'２個別表'!$BV167=3),'２個別表'!$BX167,'２個別表'!$BX167)))),"")</f>
        <v/>
      </c>
      <c r="AD167" s="221" t="str">
        <f ca="1">IF('２個別表'!$W167=1,3,IF(AND('２個別表'!$W167=2,AND(19&lt;='２個別表'!$AO167,'２個別表'!$AO167&lt;=23)),2,IF(AND('２個別表'!$W167=2,OR(AND(1&lt;='２個別表'!$AO167,'２個別表'!$AO167&lt;=18),AND(24&lt;='２個別表'!$AO167,'２個別表'!$AO167&lt;=25))),1,"判定不能")))</f>
        <v>判定不能</v>
      </c>
      <c r="AE167" s="228">
        <f t="shared" ca="1" si="37"/>
        <v>0</v>
      </c>
      <c r="AF167" s="204" t="str">
        <f t="shared" ca="1" si="54"/>
        <v/>
      </c>
      <c r="AG167" s="207" t="str">
        <f ca="1">IF(AND($AD167=1,$U167&gt;0,$V167=1),ROUNDDOWN($AC167*1/2-'２個別表'!$CF167*1/2,0),"")</f>
        <v/>
      </c>
      <c r="AH167" s="207" t="str">
        <f t="shared" ca="1" si="58"/>
        <v/>
      </c>
      <c r="AI167" s="230" t="str">
        <f ca="1">IF(AND($AD167=1,$Q167=1),IF($AB167&gt;0,'２個別表'!$BX167-'２個別表'!$BZ167-'２個別表'!$CF167-'２個別表'!$CC167-'２個別表'!$CD167-'２個別表'!$CE167,0),"")</f>
        <v/>
      </c>
      <c r="AJ167" s="222">
        <f t="shared" ca="1" si="38"/>
        <v>0</v>
      </c>
      <c r="AK167" s="218" t="str">
        <f ca="1">IF($AD167=1,IF('２個別表'!$AQ167=1,1,IF('２個別表'!AQ167="","",)),"")</f>
        <v/>
      </c>
      <c r="AL167" s="207" t="str">
        <f ca="1">IF($AJ167=1,IF($AK167=1,'２個別表'!BU167,""),"")</f>
        <v/>
      </c>
      <c r="AM167" s="204" t="str">
        <f t="shared" ca="1" si="39"/>
        <v/>
      </c>
      <c r="AN167" s="223" t="str">
        <f ca="1">IF($AJ167=1,IF($AK167=1,ROUNDDOWN('２個別表'!$BX167-'２個別表'!$BZ167-'２個別表'!$CC167-'２個別表'!$CD167-'２個別表'!$CE167-'２個別表'!$CF167,0),""),"")</f>
        <v/>
      </c>
      <c r="AO167" s="222">
        <f t="shared" ref="AO167:AO230" ca="1" si="61">IF($AD167=1,IF($Q167&lt;&gt;1,1,0),0)</f>
        <v>0</v>
      </c>
      <c r="AP167" s="218">
        <f t="shared" ca="1" si="40"/>
        <v>0</v>
      </c>
      <c r="AQ167" s="218">
        <f t="shared" ca="1" si="41"/>
        <v>0</v>
      </c>
      <c r="AR167" s="213">
        <f ca="1">IF('２個別表'!$AC167=1,1,0)</f>
        <v>0</v>
      </c>
      <c r="AS167" s="204" t="str">
        <f t="shared" ca="1" si="42"/>
        <v/>
      </c>
      <c r="AT167" s="204" t="str">
        <f t="shared" ca="1" si="43"/>
        <v/>
      </c>
      <c r="AU167" s="230" t="str">
        <f ca="1">IF($AD167=1,IF($AQ167=1,ROUNDDOWN('２個別表'!$BX167-'２個別表'!$BZ167-'２個別表'!$CC167-'２個別表'!$CD167-'２個別表'!$CE167-'２個別表'!$CF167,0),""),"")</f>
        <v/>
      </c>
      <c r="AV167" s="391">
        <f t="shared" ca="1" si="44"/>
        <v>0</v>
      </c>
      <c r="AW167" s="401" t="str">
        <f t="shared" ca="1" si="45"/>
        <v>-</v>
      </c>
      <c r="AX167" s="228">
        <f ca="1">IF($AD167=2,IF('２個別表'!$BS167=1,1,0),0)</f>
        <v>0</v>
      </c>
      <c r="AY167" s="213" t="str">
        <f t="shared" ca="1" si="46"/>
        <v/>
      </c>
      <c r="AZ167" s="409" t="str">
        <f ca="1">IF(AND($AD167=2,$AX167=1),'２個別表'!$BX167-('２個別表'!$BZ167+'２個別表'!$CC167+'２個別表'!$CD167+'２個別表'!$CE167+'２個別表'!$CF167),"")</f>
        <v/>
      </c>
      <c r="BA167" s="228">
        <f ca="1">IF($AD167=2,IF('２個別表'!$BS167&lt;&gt;1,1,0),0)</f>
        <v>0</v>
      </c>
      <c r="BB167" s="404">
        <f t="shared" ca="1" si="47"/>
        <v>0</v>
      </c>
      <c r="BC167" s="207" t="str">
        <f ca="1">IF(AND($AD167=2,$BA167=1),'２個別表'!$BT167,"")</f>
        <v/>
      </c>
      <c r="BD167" s="207" t="str">
        <f t="shared" ca="1" si="48"/>
        <v/>
      </c>
      <c r="BE167" s="207" t="str">
        <f ca="1">IF(AND($AD167=2,$BA167=1),'２個別表'!$BW167-('２個別表'!$BZ167+'２個別表'!$CC167+'２個別表'!$CD167+'２個別表'!$CE167+'２個別表'!$CF167),"")</f>
        <v/>
      </c>
      <c r="BF167" s="207" t="str">
        <f ca="1">IF(AND($AD167=2,$BA167=1),'２個別表'!$CC167+'２個別表'!$CD167,"")</f>
        <v/>
      </c>
      <c r="BG167" s="406" t="str">
        <f ca="1">IF($BB167=1,IF(SUM('２個別表'!$BY167,'２個別表'!$CF167*0.5)&lt;='２個別表'!$BX167*0.5,"〇","×"),"")</f>
        <v/>
      </c>
      <c r="BH167" s="405">
        <f t="shared" ca="1" si="49"/>
        <v>0</v>
      </c>
      <c r="BI167" s="229" t="str">
        <f ca="1">IF($AD167=2,IF($AX167=1,IF('２個別表'!$AO167=23,"〇","×"),IF(OR('２個別表'!$AO167&lt;19,'２個別表'!$AO167&gt;23),"",IF($BH167&lt;='２個別表'!$BT167,"〇","×"))),"-")</f>
        <v>-</v>
      </c>
      <c r="BJ167" s="414" t="str">
        <f t="shared" ca="1" si="50"/>
        <v>-</v>
      </c>
      <c r="BK167" s="228">
        <f t="shared" ca="1" si="51"/>
        <v>0</v>
      </c>
      <c r="BL167" s="229" t="str">
        <f ca="1">IF($AD167=3,IF(1&lt;='２個別表'!$F167,IF('２個別表'!$W167=1,"〇","×"),""),"")</f>
        <v/>
      </c>
      <c r="BM167" s="209" t="str">
        <f ca="1">IF(AD167=3,IF(AND(OR('２個別表'!BF167="附帯施設",AND(1&lt;='２個別表'!AO167,'２個別表'!AO167&lt;=3)),'２個別表'!BM167&lt;&gt;"",'２個別表'!BN167&lt;&gt;""),1,IF(AND(OR('２個別表'!BF167="附帯施設",AND(1&lt;='２個別表'!AO167,'２個別表'!AO167&lt;=3)),OR('２個別表'!BM167="",'２個別表'!BN167="")),"×",0)),"")</f>
        <v/>
      </c>
      <c r="BN167" s="229" t="str">
        <f ca="1">IF($AD167=3,IF('２個別表'!$BX167&gt;=500000,"〇","×"),"")</f>
        <v/>
      </c>
      <c r="BO167" s="204" t="str">
        <f ca="1">IF(AD167=3,'２個別表'!BY167,"")</f>
        <v/>
      </c>
      <c r="BP167" s="204" t="str">
        <f ca="1">IF(AD167=3,IF(COUNTIF('２個別表'!$Z$11:'２個別表'!Z167,'２個別表'!Z167)=1,BO167,SUMIF('２個別表'!$Z$11:$Z$510,'２個別表'!Z167,$BO$11:$BO$239)),"")</f>
        <v/>
      </c>
      <c r="BQ167" s="213" t="str">
        <f t="shared" ca="1" si="59"/>
        <v/>
      </c>
      <c r="BR167" s="207" t="str">
        <f t="shared" ca="1" si="52"/>
        <v/>
      </c>
      <c r="BS167" s="483" t="str">
        <f ca="1">IF($AD167=3,'２個別表'!$BX167-('２個別表'!$BZ167+'２個別表'!$CC167+'２個別表'!$CD167+'２個別表'!$CE167+'２個別表'!$CF167),"")</f>
        <v/>
      </c>
      <c r="BT167" s="486">
        <f t="shared" ca="1" si="60"/>
        <v>0</v>
      </c>
      <c r="BU167" s="480" t="str">
        <f t="shared" ca="1" si="53"/>
        <v/>
      </c>
    </row>
    <row r="168" spans="1:73">
      <c r="A168" s="770" t="str">
        <f t="shared" ca="1" si="55"/>
        <v>石川県</v>
      </c>
      <c r="B168" s="773">
        <f ca="1">'２個別表'!Q168</f>
        <v>158</v>
      </c>
      <c r="C168" s="774" t="str">
        <f>'２個別表'!$R168</f>
        <v>石川県</v>
      </c>
      <c r="D168" s="774" t="str">
        <f ca="1">'２個別表'!$S168</f>
        <v/>
      </c>
      <c r="E168" s="774" t="str">
        <f ca="1">'２個別表'!$T168</f>
        <v/>
      </c>
      <c r="F168" s="719" t="str">
        <f ca="1">'２個別表'!$W168</f>
        <v/>
      </c>
      <c r="G168" s="719" t="str">
        <f ca="1">IF($F168=1,IF(SUMIF('（様式１号）１総括表'!$B$16:$B$25,A168,'（様式１号）１総括表'!$A$16:$A$25)&gt;0,"〇","✕"),"-")</f>
        <v>-</v>
      </c>
      <c r="H168" s="716" t="str">
        <f ca="1">IF('２個別表'!$Y168=1,IF('２個別表'!$AC168=1,"〇","×"),IF(AND(2&lt;='２個別表'!$AC168,'２個別表'!$AC168&lt;=5),"〇","×"))</f>
        <v>×</v>
      </c>
      <c r="I168" s="716" t="str">
        <f t="shared" ca="1" si="56"/>
        <v>×</v>
      </c>
      <c r="J168" s="207" t="str">
        <f ca="1">'２個別表'!$Z168</f>
        <v/>
      </c>
      <c r="K168" s="207">
        <f ca="1">'２個別表'!$AK168</f>
        <v>0</v>
      </c>
      <c r="L168" s="207" t="str">
        <f ca="1">IF('２個別表'!$AL168=1,1,"")</f>
        <v/>
      </c>
      <c r="M168" s="207" t="str">
        <f ca="1">IF('２個別表'!$AL168="","",IF('２個別表'!$AL168=1,IF(OR('２個別表'!$AM168=1,'２個別表'!$AN168=1),"〇","×")))</f>
        <v/>
      </c>
      <c r="N168" s="204" t="str">
        <f ca="1">'２個別表'!AT168</f>
        <v/>
      </c>
      <c r="O168" s="220" t="str">
        <f ca="1">IF(1&lt;='２個別表'!$F168,IF(AND(1&lt;='２個別表'!$AO168,'２個別表'!$AO168&lt;=3),1,0),"")</f>
        <v/>
      </c>
      <c r="P168" s="229">
        <f ca="1">IF($O168=1,IF(AND('２個別表'!$BF168&lt;&gt;"",AND('２個別表'!$BI168&lt;&gt;1,'２個別表'!$BJ168)),0,1),0)</f>
        <v>0</v>
      </c>
      <c r="Q168" s="220">
        <f ca="1">IF('２個別表'!$BF168&lt;&gt;"",1,0)</f>
        <v>0</v>
      </c>
      <c r="R168" s="220" t="str">
        <f ca="1">IF($Q168=1,IF('２個別表'!$BI168=1,1,0),"")</f>
        <v/>
      </c>
      <c r="S168" s="220" t="str">
        <f ca="1">IF($R168=1,IF('２個別表'!$BJ168&lt;&gt;"","〇","×"),"")</f>
        <v/>
      </c>
      <c r="T168" s="220" t="str">
        <f t="shared" ref="T168:T231" ca="1" si="62">IF($R168=1,IF($W168&gt;0,"〇","×"),"")</f>
        <v/>
      </c>
      <c r="U168" s="381">
        <f ca="1">IF('２個別表'!$BH168&gt;0,'２個別表'!$BH168,0)</f>
        <v>0</v>
      </c>
      <c r="V168" s="220">
        <f ca="1">IF('２個別表'!$BJ168&lt;&gt;"",1,0)</f>
        <v>0</v>
      </c>
      <c r="W168" s="206">
        <f ca="1">IF(AND($Q168=1,$V168=1),'２個別表'!$CF168,0)</f>
        <v>0</v>
      </c>
      <c r="X168" s="219">
        <f t="shared" ca="1" si="57"/>
        <v>0</v>
      </c>
      <c r="Y168" s="220" t="str">
        <f ca="1">IF(1&lt;='２個別表'!$F168,'２個別表'!$BV168,"")</f>
        <v/>
      </c>
      <c r="Z168" s="220">
        <f ca="1">IF(1&lt;='２個別表'!$F168,'２個別表'!$CG168,0)</f>
        <v>0</v>
      </c>
      <c r="AA168" s="220">
        <f ca="1">IF(OR(0&lt;'２個別表'!$BZ168,0&lt;SUM('２個別表'!$CC168:$CD168)),1,0)</f>
        <v>1</v>
      </c>
      <c r="AB168" s="207">
        <f ca="1">IF(1&lt;='２個別表'!$F168,'２個別表'!$BX168,0)</f>
        <v>0</v>
      </c>
      <c r="AC168" s="207" t="str">
        <f ca="1">IF('２個別表'!$BX168&gt;0,IF(AND('２個別表'!$BV168=1,'２個別表'!$CG168="控除不可"),'２個別表'!$BX168,IF(AND('２個別表'!$BV168=1,'２個別表'!$CG168="80%控除対象"),ROUNDUP('２個別表'!$BX168*102/110,0),IF(AND('２個別表'!$BV168=1,'２個別表'!$CG168="全額控除"),ROUNDUP('２個別表'!$BX168*100/110,0),IF(OR('２個別表'!$BV168=2,'２個別表'!$BV168=3),'２個別表'!$BX168,'２個別表'!$BX168)))),"")</f>
        <v/>
      </c>
      <c r="AD168" s="221" t="str">
        <f ca="1">IF('２個別表'!$W168=1,3,IF(AND('２個別表'!$W168=2,AND(19&lt;='２個別表'!$AO168,'２個別表'!$AO168&lt;=23)),2,IF(AND('２個別表'!$W168=2,OR(AND(1&lt;='２個別表'!$AO168,'２個別表'!$AO168&lt;=18),AND(24&lt;='２個別表'!$AO168,'２個別表'!$AO168&lt;=25))),1,"判定不能")))</f>
        <v>判定不能</v>
      </c>
      <c r="AE168" s="228">
        <f t="shared" ref="AE168:AE231" ca="1" si="63">IF($AD168=1,IF($Q168=1,1,0),0)</f>
        <v>0</v>
      </c>
      <c r="AF168" s="204" t="str">
        <f t="shared" ca="1" si="54"/>
        <v/>
      </c>
      <c r="AG168" s="207" t="str">
        <f ca="1">IF(AND($AD168=1,$U168&gt;0,$V168=1),ROUNDDOWN($AC168*1/2-'２個別表'!$CF168*1/2,0),"")</f>
        <v/>
      </c>
      <c r="AH168" s="207" t="str">
        <f t="shared" ca="1" si="58"/>
        <v/>
      </c>
      <c r="AI168" s="230" t="str">
        <f ca="1">IF(AND($AD168=1,$Q168=1),IF($AB168&gt;0,'２個別表'!$BX168-'２個別表'!$BZ168-'２個別表'!$CF168-'２個別表'!$CC168-'２個別表'!$CD168-'２個別表'!$CE168,0),"")</f>
        <v/>
      </c>
      <c r="AJ168" s="222">
        <f t="shared" ref="AJ168:AJ231" ca="1" si="64">IF($AD168=1,IF($Q168&lt;&gt;1,1,0),0)</f>
        <v>0</v>
      </c>
      <c r="AK168" s="218" t="str">
        <f ca="1">IF($AD168=1,IF('２個別表'!$AQ168=1,1,IF('２個別表'!AQ168="","",)),"")</f>
        <v/>
      </c>
      <c r="AL168" s="207" t="str">
        <f ca="1">IF($AJ168=1,IF($AK168=1,'２個別表'!BU168,""),"")</f>
        <v/>
      </c>
      <c r="AM168" s="204" t="str">
        <f t="shared" ref="AM168:AM231" ca="1" si="65">IF($AJ168=1,IF($AK168=1,ROUNDDOWN($AC168*1/2,0),""),"")</f>
        <v/>
      </c>
      <c r="AN168" s="223" t="str">
        <f ca="1">IF($AJ168=1,IF($AK168=1,ROUNDDOWN('２個別表'!$BX168-'２個別表'!$BZ168-'２個別表'!$CC168-'２個別表'!$CD168-'２個別表'!$CE168-'２個別表'!$CF168,0),""),"")</f>
        <v/>
      </c>
      <c r="AO168" s="222">
        <f t="shared" ca="1" si="61"/>
        <v>0</v>
      </c>
      <c r="AP168" s="218">
        <f t="shared" ref="AP168:AP231" ca="1" si="66">IF($AD168=1,IF($AK168&lt;&gt;1,1,0),0)</f>
        <v>0</v>
      </c>
      <c r="AQ168" s="218">
        <f t="shared" ref="AQ168:AQ231" ca="1" si="67">IF($AD168=1,IF(AND($AO168=1,$AP168=1),1,0),0)</f>
        <v>0</v>
      </c>
      <c r="AR168" s="213">
        <f ca="1">IF('２個別表'!$AC168=1,1,0)</f>
        <v>0</v>
      </c>
      <c r="AS168" s="204" t="str">
        <f t="shared" ref="AS168:AS231" ca="1" si="68">IF($AD168=1,IF($AQ168=1,IF($AR168&lt;&gt;1,ROUNDDOWN($AC168*3/10,0),""),""),"")</f>
        <v/>
      </c>
      <c r="AT168" s="204" t="str">
        <f t="shared" ref="AT168:AT231" ca="1" si="69">IF($AD168=1,IF($AQ168=1,IF($AR168=1,ROUNDDOWN($AC168*1/2,0),""),""),"")</f>
        <v/>
      </c>
      <c r="AU168" s="230" t="str">
        <f ca="1">IF($AD168=1,IF($AQ168=1,ROUNDDOWN('２個別表'!$BX168-'２個別表'!$BZ168-'２個別表'!$CC168-'２個別表'!$CD168-'２個別表'!$CE168-'２個別表'!$CF168,0),""),"")</f>
        <v/>
      </c>
      <c r="AV168" s="391">
        <f t="shared" ref="AV168:AV231" ca="1" si="70">IF($AD168=1,MIN($AF168:$AI168,$AL168:$AN168,$AS168:$AU168),0)</f>
        <v>0</v>
      </c>
      <c r="AW168" s="401" t="str">
        <f t="shared" ref="AW168:AW231" ca="1" si="71">IF($AD168=1,IF(AND($AA168=1,$AE168=1,$AV168=MIN($AF168:$AI168)),"〇",IF(AND($AA168=1,$AJ168=1,$AK168=1,$AV168=MIN($AL168:$AN168)),"〇",IF(AND($AA168=1,$AQ168=1,$AV168=MIN($AS168:$AU168)),"〇","×"))),"-")</f>
        <v>-</v>
      </c>
      <c r="AX168" s="228">
        <f ca="1">IF($AD168=2,IF('２個別表'!$BS168=1,1,0),0)</f>
        <v>0</v>
      </c>
      <c r="AY168" s="213" t="str">
        <f t="shared" ref="AY168:AY231" ca="1" si="72">IF(AND($AD168=2,$AX168=1),ROUNDDOWN($AC168*3/10,0),"")</f>
        <v/>
      </c>
      <c r="AZ168" s="409" t="str">
        <f ca="1">IF(AND($AD168=2,$AX168=1),'２個別表'!$BX168-('２個別表'!$BZ168+'２個別表'!$CC168+'２個別表'!$CD168+'２個別表'!$CE168+'２個別表'!$CF168),"")</f>
        <v/>
      </c>
      <c r="BA168" s="228">
        <f ca="1">IF($AD168=2,IF('２個別表'!$BS168&lt;&gt;1,1,0),0)</f>
        <v>0</v>
      </c>
      <c r="BB168" s="404">
        <f t="shared" ref="BB168:BB231" ca="1" si="73">IF(AND($BA168=1,$U168&gt;0,$V168&gt;0),1,0)</f>
        <v>0</v>
      </c>
      <c r="BC168" s="207" t="str">
        <f ca="1">IF(AND($AD168=2,$BA168=1),'２個別表'!$BT168,"")</f>
        <v/>
      </c>
      <c r="BD168" s="207" t="str">
        <f t="shared" ref="BD168:BD231" ca="1" si="74">IF(AND($AD168=2,$BA168=1),ROUNDDOWN($AC168*3/10,0),"")</f>
        <v/>
      </c>
      <c r="BE168" s="207" t="str">
        <f ca="1">IF(AND($AD168=2,$BA168=1),'２個別表'!$BW168-('２個別表'!$BZ168+'２個別表'!$CC168+'２個別表'!$CD168+'２個別表'!$CE168+'２個別表'!$CF168),"")</f>
        <v/>
      </c>
      <c r="BF168" s="207" t="str">
        <f ca="1">IF(AND($AD168=2,$BA168=1),'２個別表'!$CC168+'２個別表'!$CD168,"")</f>
        <v/>
      </c>
      <c r="BG168" s="406" t="str">
        <f ca="1">IF($BB168=1,IF(SUM('２個別表'!$BY168,'２個別表'!$CF168*0.5)&lt;='２個別表'!$BX168*0.5,"〇","×"),"")</f>
        <v/>
      </c>
      <c r="BH168" s="405">
        <f t="shared" ref="BH168:BH231" ca="1" si="75">IF($AD168=2,MIN($AY168:$AZ168,$BC168:$BF168),0)</f>
        <v>0</v>
      </c>
      <c r="BI168" s="229" t="str">
        <f ca="1">IF($AD168=2,IF($AX168=1,IF('２個別表'!$AO168=23,"〇","×"),IF(OR('２個別表'!$AO168&lt;19,'２個別表'!$AO168&gt;23),"",IF($BH168&lt;='２個別表'!$BT168,"〇","×"))),"-")</f>
        <v>-</v>
      </c>
      <c r="BJ168" s="414" t="str">
        <f t="shared" ref="BJ168:BJ231" ca="1" si="76">IF($AD168=2,IF(AND($AA168=1,$AX168=1,$BI168="〇",$BH168=MIN($AY168:$AZ168)),"〇",IF(AND($AA168=1,$BA168=1,$BG168="〇",$BI168="〇",$BH168=MIN($BC168:$BF168)),"〇",IF(AND($AA168=1,$AX168=1,$AV168=MIN($AS168:$AU168)),"〇","×"))),"-")</f>
        <v>-</v>
      </c>
      <c r="BK168" s="228">
        <f t="shared" ref="BK168:BK231" ca="1" si="77">IF($AD168=3,1,0)</f>
        <v>0</v>
      </c>
      <c r="BL168" s="229" t="str">
        <f ca="1">IF($AD168=3,IF(1&lt;='２個別表'!$F168,IF('２個別表'!$W168=1,"〇","×"),""),"")</f>
        <v/>
      </c>
      <c r="BM168" s="209" t="str">
        <f ca="1">IF(AD168=3,IF(AND(OR('２個別表'!BF168="附帯施設",AND(1&lt;='２個別表'!AO168,'２個別表'!AO168&lt;=3)),'２個別表'!BM168&lt;&gt;"",'２個別表'!BN168&lt;&gt;""),1,IF(AND(OR('２個別表'!BF168="附帯施設",AND(1&lt;='２個別表'!AO168,'２個別表'!AO168&lt;=3)),OR('２個別表'!BM168="",'２個別表'!BN168="")),"×",0)),"")</f>
        <v/>
      </c>
      <c r="BN168" s="229" t="str">
        <f ca="1">IF($AD168=3,IF('２個別表'!$BX168&gt;=500000,"〇","×"),"")</f>
        <v/>
      </c>
      <c r="BO168" s="204" t="str">
        <f ca="1">IF(AD168=3,'２個別表'!BY168,"")</f>
        <v/>
      </c>
      <c r="BP168" s="204" t="str">
        <f ca="1">IF(AD168=3,IF(COUNTIF('２個別表'!$Z$11:'２個別表'!Z168,'２個別表'!Z168)=1,BO168,SUMIF('２個別表'!$Z$11:$Z$510,'２個別表'!Z168,$BO$11:$BO$239)),"")</f>
        <v/>
      </c>
      <c r="BQ168" s="213" t="str">
        <f t="shared" ca="1" si="59"/>
        <v/>
      </c>
      <c r="BR168" s="207" t="str">
        <f t="shared" ref="BR168:BR231" ca="1" si="78">IF($AD168=3,ROUNDDOWN($AC168*3/10,0),"")</f>
        <v/>
      </c>
      <c r="BS168" s="483" t="str">
        <f ca="1">IF($AD168=3,'２個別表'!$BX168-('２個別表'!$BZ168+'２個別表'!$CC168+'２個別表'!$CD168+'２個別表'!$CE168+'２個別表'!$CF168),"")</f>
        <v/>
      </c>
      <c r="BT168" s="486">
        <f t="shared" ca="1" si="60"/>
        <v>0</v>
      </c>
      <c r="BU168" s="480" t="str">
        <f t="shared" ref="BU168:BU231" ca="1" si="79">IF($AD168=3,IF(AND($AD168=3,$BK168=1,$BQ168="〇",$BT168=MIN($BR168:$BS168)),"〇","×"),"")</f>
        <v/>
      </c>
    </row>
    <row r="169" spans="1:73">
      <c r="A169" s="770" t="str">
        <f t="shared" ca="1" si="55"/>
        <v>石川県</v>
      </c>
      <c r="B169" s="773">
        <f ca="1">'２個別表'!Q169</f>
        <v>159</v>
      </c>
      <c r="C169" s="774" t="str">
        <f>'２個別表'!$R169</f>
        <v>石川県</v>
      </c>
      <c r="D169" s="774" t="str">
        <f ca="1">'２個別表'!$S169</f>
        <v/>
      </c>
      <c r="E169" s="774" t="str">
        <f ca="1">'２個別表'!$T169</f>
        <v/>
      </c>
      <c r="F169" s="719" t="str">
        <f ca="1">'２個別表'!$W169</f>
        <v/>
      </c>
      <c r="G169" s="719" t="str">
        <f ca="1">IF($F169=1,IF(SUMIF('（様式１号）１総括表'!$B$16:$B$25,A169,'（様式１号）１総括表'!$A$16:$A$25)&gt;0,"〇","✕"),"-")</f>
        <v>-</v>
      </c>
      <c r="H169" s="716" t="str">
        <f ca="1">IF('２個別表'!$Y169=1,IF('２個別表'!$AC169=1,"〇","×"),IF(AND(2&lt;='２個別表'!$AC169,'２個別表'!$AC169&lt;=5),"〇","×"))</f>
        <v>×</v>
      </c>
      <c r="I169" s="716" t="str">
        <f t="shared" ca="1" si="56"/>
        <v>×</v>
      </c>
      <c r="J169" s="207" t="str">
        <f ca="1">'２個別表'!$Z169</f>
        <v/>
      </c>
      <c r="K169" s="207">
        <f ca="1">'２個別表'!$AK169</f>
        <v>0</v>
      </c>
      <c r="L169" s="207" t="str">
        <f ca="1">IF('２個別表'!$AL169=1,1,"")</f>
        <v/>
      </c>
      <c r="M169" s="207" t="str">
        <f ca="1">IF('２個別表'!$AL169="","",IF('２個別表'!$AL169=1,IF(OR('２個別表'!$AM169=1,'２個別表'!$AN169=1),"〇","×")))</f>
        <v/>
      </c>
      <c r="N169" s="204" t="str">
        <f ca="1">'２個別表'!AT169</f>
        <v/>
      </c>
      <c r="O169" s="220" t="str">
        <f ca="1">IF(1&lt;='２個別表'!$F169,IF(AND(1&lt;='２個別表'!$AO169,'２個別表'!$AO169&lt;=3),1,0),"")</f>
        <v/>
      </c>
      <c r="P169" s="229">
        <f ca="1">IF($O169=1,IF(AND('２個別表'!$BF169&lt;&gt;"",AND('２個別表'!$BI169&lt;&gt;1,'２個別表'!$BJ169)),0,1),0)</f>
        <v>0</v>
      </c>
      <c r="Q169" s="220">
        <f ca="1">IF('２個別表'!$BF169&lt;&gt;"",1,0)</f>
        <v>0</v>
      </c>
      <c r="R169" s="220" t="str">
        <f ca="1">IF($Q169=1,IF('２個別表'!$BI169=1,1,0),"")</f>
        <v/>
      </c>
      <c r="S169" s="220" t="str">
        <f ca="1">IF($R169=1,IF('２個別表'!$BJ169&lt;&gt;"","〇","×"),"")</f>
        <v/>
      </c>
      <c r="T169" s="220" t="str">
        <f t="shared" ca="1" si="62"/>
        <v/>
      </c>
      <c r="U169" s="381">
        <f ca="1">IF('２個別表'!$BH169&gt;0,'２個別表'!$BH169,0)</f>
        <v>0</v>
      </c>
      <c r="V169" s="220">
        <f ca="1">IF('２個別表'!$BJ169&lt;&gt;"",1,0)</f>
        <v>0</v>
      </c>
      <c r="W169" s="206">
        <f ca="1">IF(AND($Q169=1,$V169=1),'２個別表'!$CF169,0)</f>
        <v>0</v>
      </c>
      <c r="X169" s="219">
        <f t="shared" ca="1" si="57"/>
        <v>0</v>
      </c>
      <c r="Y169" s="220" t="str">
        <f ca="1">IF(1&lt;='２個別表'!$F169,'２個別表'!$BV169,"")</f>
        <v/>
      </c>
      <c r="Z169" s="220">
        <f ca="1">IF(1&lt;='２個別表'!$F169,'２個別表'!$CG169,0)</f>
        <v>0</v>
      </c>
      <c r="AA169" s="220">
        <f ca="1">IF(OR(0&lt;'２個別表'!$BZ169,0&lt;SUM('２個別表'!$CC169:$CD169)),1,0)</f>
        <v>1</v>
      </c>
      <c r="AB169" s="207">
        <f ca="1">IF(1&lt;='２個別表'!$F169,'２個別表'!$BX169,0)</f>
        <v>0</v>
      </c>
      <c r="AC169" s="207" t="str">
        <f ca="1">IF('２個別表'!$BX169&gt;0,IF(AND('２個別表'!$BV169=1,'２個別表'!$CG169="控除不可"),'２個別表'!$BX169,IF(AND('２個別表'!$BV169=1,'２個別表'!$CG169="80%控除対象"),ROUNDUP('２個別表'!$BX169*102/110,0),IF(AND('２個別表'!$BV169=1,'２個別表'!$CG169="全額控除"),ROUNDUP('２個別表'!$BX169*100/110,0),IF(OR('２個別表'!$BV169=2,'２個別表'!$BV169=3),'２個別表'!$BX169,'２個別表'!$BX169)))),"")</f>
        <v/>
      </c>
      <c r="AD169" s="221" t="str">
        <f ca="1">IF('２個別表'!$W169=1,3,IF(AND('２個別表'!$W169=2,AND(19&lt;='２個別表'!$AO169,'２個別表'!$AO169&lt;=23)),2,IF(AND('２個別表'!$W169=2,OR(AND(1&lt;='２個別表'!$AO169,'２個別表'!$AO169&lt;=18),AND(24&lt;='２個別表'!$AO169,'２個別表'!$AO169&lt;=25))),1,"判定不能")))</f>
        <v>判定不能</v>
      </c>
      <c r="AE169" s="228">
        <f t="shared" ca="1" si="63"/>
        <v>0</v>
      </c>
      <c r="AF169" s="204" t="str">
        <f t="shared" ref="AF169:AF232" ca="1" si="80">IF(AND($AD169=1,$Q169=1),ROUNDDOWN($AC169*3/10,0),"")</f>
        <v/>
      </c>
      <c r="AG169" s="207" t="str">
        <f ca="1">IF(AND($AD169=1,$U169&gt;0,$V169=1),ROUNDDOWN($AC169*1/2-'２個別表'!$CF169*1/2,0),"")</f>
        <v/>
      </c>
      <c r="AH169" s="207" t="str">
        <f t="shared" ca="1" si="58"/>
        <v/>
      </c>
      <c r="AI169" s="230" t="str">
        <f ca="1">IF(AND($AD169=1,$Q169=1),IF($AB169&gt;0,'２個別表'!$BX169-'２個別表'!$BZ169-'２個別表'!$CF169-'２個別表'!$CC169-'２個別表'!$CD169-'２個別表'!$CE169,0),"")</f>
        <v/>
      </c>
      <c r="AJ169" s="222">
        <f t="shared" ca="1" si="64"/>
        <v>0</v>
      </c>
      <c r="AK169" s="218" t="str">
        <f ca="1">IF($AD169=1,IF('２個別表'!$AQ169=1,1,IF('２個別表'!AQ169="","",)),"")</f>
        <v/>
      </c>
      <c r="AL169" s="207" t="str">
        <f ca="1">IF($AJ169=1,IF($AK169=1,'２個別表'!BU169,""),"")</f>
        <v/>
      </c>
      <c r="AM169" s="204" t="str">
        <f t="shared" ca="1" si="65"/>
        <v/>
      </c>
      <c r="AN169" s="223" t="str">
        <f ca="1">IF($AJ169=1,IF($AK169=1,ROUNDDOWN('２個別表'!$BX169-'２個別表'!$BZ169-'２個別表'!$CC169-'２個別表'!$CD169-'２個別表'!$CE169-'２個別表'!$CF169,0),""),"")</f>
        <v/>
      </c>
      <c r="AO169" s="222">
        <f t="shared" ca="1" si="61"/>
        <v>0</v>
      </c>
      <c r="AP169" s="218">
        <f t="shared" ca="1" si="66"/>
        <v>0</v>
      </c>
      <c r="AQ169" s="218">
        <f t="shared" ca="1" si="67"/>
        <v>0</v>
      </c>
      <c r="AR169" s="213">
        <f ca="1">IF('２個別表'!$AC169=1,1,0)</f>
        <v>0</v>
      </c>
      <c r="AS169" s="204" t="str">
        <f t="shared" ca="1" si="68"/>
        <v/>
      </c>
      <c r="AT169" s="204" t="str">
        <f t="shared" ca="1" si="69"/>
        <v/>
      </c>
      <c r="AU169" s="230" t="str">
        <f ca="1">IF($AD169=1,IF($AQ169=1,ROUNDDOWN('２個別表'!$BX169-'２個別表'!$BZ169-'２個別表'!$CC169-'２個別表'!$CD169-'２個別表'!$CE169-'２個別表'!$CF169,0),""),"")</f>
        <v/>
      </c>
      <c r="AV169" s="391">
        <f t="shared" ca="1" si="70"/>
        <v>0</v>
      </c>
      <c r="AW169" s="401" t="str">
        <f t="shared" ca="1" si="71"/>
        <v>-</v>
      </c>
      <c r="AX169" s="228">
        <f ca="1">IF($AD169=2,IF('２個別表'!$BS169=1,1,0),0)</f>
        <v>0</v>
      </c>
      <c r="AY169" s="213" t="str">
        <f t="shared" ca="1" si="72"/>
        <v/>
      </c>
      <c r="AZ169" s="409" t="str">
        <f ca="1">IF(AND($AD169=2,$AX169=1),'２個別表'!$BX169-('２個別表'!$BZ169+'２個別表'!$CC169+'２個別表'!$CD169+'２個別表'!$CE169+'２個別表'!$CF169),"")</f>
        <v/>
      </c>
      <c r="BA169" s="228">
        <f ca="1">IF($AD169=2,IF('２個別表'!$BS169&lt;&gt;1,1,0),0)</f>
        <v>0</v>
      </c>
      <c r="BB169" s="404">
        <f t="shared" ca="1" si="73"/>
        <v>0</v>
      </c>
      <c r="BC169" s="207" t="str">
        <f ca="1">IF(AND($AD169=2,$BA169=1),'２個別表'!$BT169,"")</f>
        <v/>
      </c>
      <c r="BD169" s="207" t="str">
        <f t="shared" ca="1" si="74"/>
        <v/>
      </c>
      <c r="BE169" s="207" t="str">
        <f ca="1">IF(AND($AD169=2,$BA169=1),'２個別表'!$BW169-('２個別表'!$BZ169+'２個別表'!$CC169+'２個別表'!$CD169+'２個別表'!$CE169+'２個別表'!$CF169),"")</f>
        <v/>
      </c>
      <c r="BF169" s="207" t="str">
        <f ca="1">IF(AND($AD169=2,$BA169=1),'２個別表'!$CC169+'２個別表'!$CD169,"")</f>
        <v/>
      </c>
      <c r="BG169" s="406" t="str">
        <f ca="1">IF($BB169=1,IF(SUM('２個別表'!$BY169,'２個別表'!$CF169*0.5)&lt;='２個別表'!$BX169*0.5,"〇","×"),"")</f>
        <v/>
      </c>
      <c r="BH169" s="405">
        <f t="shared" ca="1" si="75"/>
        <v>0</v>
      </c>
      <c r="BI169" s="229" t="str">
        <f ca="1">IF($AD169=2,IF($AX169=1,IF('２個別表'!$AO169=23,"〇","×"),IF(OR('２個別表'!$AO169&lt;19,'２個別表'!$AO169&gt;23),"",IF($BH169&lt;='２個別表'!$BT169,"〇","×"))),"-")</f>
        <v>-</v>
      </c>
      <c r="BJ169" s="414" t="str">
        <f t="shared" ca="1" si="76"/>
        <v>-</v>
      </c>
      <c r="BK169" s="228">
        <f t="shared" ca="1" si="77"/>
        <v>0</v>
      </c>
      <c r="BL169" s="229" t="str">
        <f ca="1">IF($AD169=3,IF(1&lt;='２個別表'!$F169,IF('２個別表'!$W169=1,"〇","×"),""),"")</f>
        <v/>
      </c>
      <c r="BM169" s="209" t="str">
        <f ca="1">IF(AD169=3,IF(AND(OR('２個別表'!BF169="附帯施設",AND(1&lt;='２個別表'!AO169,'２個別表'!AO169&lt;=3)),'２個別表'!BM169&lt;&gt;"",'２個別表'!BN169&lt;&gt;""),1,IF(AND(OR('２個別表'!BF169="附帯施設",AND(1&lt;='２個別表'!AO169,'２個別表'!AO169&lt;=3)),OR('２個別表'!BM169="",'２個別表'!BN169="")),"×",0)),"")</f>
        <v/>
      </c>
      <c r="BN169" s="229" t="str">
        <f ca="1">IF($AD169=3,IF('２個別表'!$BX169&gt;=500000,"〇","×"),"")</f>
        <v/>
      </c>
      <c r="BO169" s="204" t="str">
        <f ca="1">IF(AD169=3,'２個別表'!BY169,"")</f>
        <v/>
      </c>
      <c r="BP169" s="204" t="str">
        <f ca="1">IF(AD169=3,IF(COUNTIF('２個別表'!$Z$11:'２個別表'!Z169,'２個別表'!Z169)=1,BO169,SUMIF('２個別表'!$Z$11:$Z$510,'２個別表'!Z169,$BO$11:$BO$239)),"")</f>
        <v/>
      </c>
      <c r="BQ169" s="213" t="str">
        <f t="shared" ca="1" si="59"/>
        <v/>
      </c>
      <c r="BR169" s="207" t="str">
        <f t="shared" ca="1" si="78"/>
        <v/>
      </c>
      <c r="BS169" s="483" t="str">
        <f ca="1">IF($AD169=3,'２個別表'!$BX169-('２個別表'!$BZ169+'２個別表'!$CC169+'２個別表'!$CD169+'２個別表'!$CE169+'２個別表'!$CF169),"")</f>
        <v/>
      </c>
      <c r="BT169" s="486">
        <f t="shared" ca="1" si="60"/>
        <v>0</v>
      </c>
      <c r="BU169" s="480" t="str">
        <f t="shared" ca="1" si="79"/>
        <v/>
      </c>
    </row>
    <row r="170" spans="1:73">
      <c r="A170" s="770" t="str">
        <f t="shared" ca="1" si="55"/>
        <v>石川県</v>
      </c>
      <c r="B170" s="773">
        <f ca="1">'２個別表'!Q170</f>
        <v>160</v>
      </c>
      <c r="C170" s="774" t="str">
        <f>'２個別表'!$R170</f>
        <v>石川県</v>
      </c>
      <c r="D170" s="774" t="str">
        <f ca="1">'２個別表'!$S170</f>
        <v/>
      </c>
      <c r="E170" s="774" t="str">
        <f ca="1">'２個別表'!$T170</f>
        <v/>
      </c>
      <c r="F170" s="719" t="str">
        <f ca="1">'２個別表'!$W170</f>
        <v/>
      </c>
      <c r="G170" s="719" t="str">
        <f ca="1">IF($F170=1,IF(SUMIF('（様式１号）１総括表'!$B$16:$B$25,A170,'（様式１号）１総括表'!$A$16:$A$25)&gt;0,"〇","✕"),"-")</f>
        <v>-</v>
      </c>
      <c r="H170" s="716" t="str">
        <f ca="1">IF('２個別表'!$Y170=1,IF('２個別表'!$AC170=1,"〇","×"),IF(AND(2&lt;='２個別表'!$AC170,'２個別表'!$AC170&lt;=5),"〇","×"))</f>
        <v>×</v>
      </c>
      <c r="I170" s="716" t="str">
        <f t="shared" ca="1" si="56"/>
        <v>×</v>
      </c>
      <c r="J170" s="207" t="str">
        <f ca="1">'２個別表'!$Z170</f>
        <v/>
      </c>
      <c r="K170" s="207">
        <f ca="1">'２個別表'!$AK170</f>
        <v>0</v>
      </c>
      <c r="L170" s="207" t="str">
        <f ca="1">IF('２個別表'!$AL170=1,1,"")</f>
        <v/>
      </c>
      <c r="M170" s="207" t="str">
        <f ca="1">IF('２個別表'!$AL170="","",IF('２個別表'!$AL170=1,IF(OR('２個別表'!$AM170=1,'２個別表'!$AN170=1),"〇","×")))</f>
        <v/>
      </c>
      <c r="N170" s="204" t="str">
        <f ca="1">'２個別表'!AT170</f>
        <v/>
      </c>
      <c r="O170" s="220" t="str">
        <f ca="1">IF(1&lt;='２個別表'!$F170,IF(AND(1&lt;='２個別表'!$AO170,'２個別表'!$AO170&lt;=3),1,0),"")</f>
        <v/>
      </c>
      <c r="P170" s="229">
        <f ca="1">IF($O170=1,IF(AND('２個別表'!$BF170&lt;&gt;"",AND('２個別表'!$BI170&lt;&gt;1,'２個別表'!$BJ170)),0,1),0)</f>
        <v>0</v>
      </c>
      <c r="Q170" s="220">
        <f ca="1">IF('２個別表'!$BF170&lt;&gt;"",1,0)</f>
        <v>0</v>
      </c>
      <c r="R170" s="220" t="str">
        <f ca="1">IF($Q170=1,IF('２個別表'!$BI170=1,1,0),"")</f>
        <v/>
      </c>
      <c r="S170" s="220" t="str">
        <f ca="1">IF($R170=1,IF('２個別表'!$BJ170&lt;&gt;"","〇","×"),"")</f>
        <v/>
      </c>
      <c r="T170" s="220" t="str">
        <f t="shared" ca="1" si="62"/>
        <v/>
      </c>
      <c r="U170" s="381">
        <f ca="1">IF('２個別表'!$BH170&gt;0,'２個別表'!$BH170,0)</f>
        <v>0</v>
      </c>
      <c r="V170" s="220">
        <f ca="1">IF('２個別表'!$BJ170&lt;&gt;"",1,0)</f>
        <v>0</v>
      </c>
      <c r="W170" s="206">
        <f ca="1">IF(AND($Q170=1,$V170=1),'２個別表'!$CF170,0)</f>
        <v>0</v>
      </c>
      <c r="X170" s="219">
        <f t="shared" ca="1" si="57"/>
        <v>0</v>
      </c>
      <c r="Y170" s="220" t="str">
        <f ca="1">IF(1&lt;='２個別表'!$F170,'２個別表'!$BV170,"")</f>
        <v/>
      </c>
      <c r="Z170" s="220">
        <f ca="1">IF(1&lt;='２個別表'!$F170,'２個別表'!$CG170,0)</f>
        <v>0</v>
      </c>
      <c r="AA170" s="220">
        <f ca="1">IF(OR(0&lt;'２個別表'!$BZ170,0&lt;SUM('２個別表'!$CC170:$CD170)),1,0)</f>
        <v>1</v>
      </c>
      <c r="AB170" s="207">
        <f ca="1">IF(1&lt;='２個別表'!$F170,'２個別表'!$BX170,0)</f>
        <v>0</v>
      </c>
      <c r="AC170" s="207" t="str">
        <f ca="1">IF('２個別表'!$BX170&gt;0,IF(AND('２個別表'!$BV170=1,'２個別表'!$CG170="控除不可"),'２個別表'!$BX170,IF(AND('２個別表'!$BV170=1,'２個別表'!$CG170="80%控除対象"),ROUNDUP('２個別表'!$BX170*102/110,0),IF(AND('２個別表'!$BV170=1,'２個別表'!$CG170="全額控除"),ROUNDUP('２個別表'!$BX170*100/110,0),IF(OR('２個別表'!$BV170=2,'２個別表'!$BV170=3),'２個別表'!$BX170,'２個別表'!$BX170)))),"")</f>
        <v/>
      </c>
      <c r="AD170" s="221" t="str">
        <f ca="1">IF('２個別表'!$W170=1,3,IF(AND('２個別表'!$W170=2,AND(19&lt;='２個別表'!$AO170,'２個別表'!$AO170&lt;=23)),2,IF(AND('２個別表'!$W170=2,OR(AND(1&lt;='２個別表'!$AO170,'２個別表'!$AO170&lt;=18),AND(24&lt;='２個別表'!$AO170,'２個別表'!$AO170&lt;=25))),1,"判定不能")))</f>
        <v>判定不能</v>
      </c>
      <c r="AE170" s="228">
        <f t="shared" ca="1" si="63"/>
        <v>0</v>
      </c>
      <c r="AF170" s="204" t="str">
        <f t="shared" ca="1" si="80"/>
        <v/>
      </c>
      <c r="AG170" s="207" t="str">
        <f ca="1">IF(AND($AD170=1,$U170&gt;0,$V170=1),ROUNDDOWN($AC170*1/2-'２個別表'!$CF170*1/2,0),"")</f>
        <v/>
      </c>
      <c r="AH170" s="207" t="str">
        <f t="shared" ca="1" si="58"/>
        <v/>
      </c>
      <c r="AI170" s="230" t="str">
        <f ca="1">IF(AND($AD170=1,$Q170=1),IF($AB170&gt;0,'２個別表'!$BX170-'２個別表'!$BZ170-'２個別表'!$CF170-'２個別表'!$CC170-'２個別表'!$CD170-'２個別表'!$CE170,0),"")</f>
        <v/>
      </c>
      <c r="AJ170" s="222">
        <f t="shared" ca="1" si="64"/>
        <v>0</v>
      </c>
      <c r="AK170" s="218" t="str">
        <f ca="1">IF($AD170=1,IF('２個別表'!$AQ170=1,1,IF('２個別表'!AQ170="","",)),"")</f>
        <v/>
      </c>
      <c r="AL170" s="207" t="str">
        <f ca="1">IF($AJ170=1,IF($AK170=1,'２個別表'!BU170,""),"")</f>
        <v/>
      </c>
      <c r="AM170" s="204" t="str">
        <f t="shared" ca="1" si="65"/>
        <v/>
      </c>
      <c r="AN170" s="223" t="str">
        <f ca="1">IF($AJ170=1,IF($AK170=1,ROUNDDOWN('２個別表'!$BX170-'２個別表'!$BZ170-'２個別表'!$CC170-'２個別表'!$CD170-'２個別表'!$CE170-'２個別表'!$CF170,0),""),"")</f>
        <v/>
      </c>
      <c r="AO170" s="222">
        <f t="shared" ca="1" si="61"/>
        <v>0</v>
      </c>
      <c r="AP170" s="218">
        <f t="shared" ca="1" si="66"/>
        <v>0</v>
      </c>
      <c r="AQ170" s="218">
        <f t="shared" ca="1" si="67"/>
        <v>0</v>
      </c>
      <c r="AR170" s="213">
        <f ca="1">IF('２個別表'!$AC170=1,1,0)</f>
        <v>0</v>
      </c>
      <c r="AS170" s="204" t="str">
        <f t="shared" ca="1" si="68"/>
        <v/>
      </c>
      <c r="AT170" s="204" t="str">
        <f t="shared" ca="1" si="69"/>
        <v/>
      </c>
      <c r="AU170" s="230" t="str">
        <f ca="1">IF($AD170=1,IF($AQ170=1,ROUNDDOWN('２個別表'!$BX170-'２個別表'!$BZ170-'２個別表'!$CC170-'２個別表'!$CD170-'２個別表'!$CE170-'２個別表'!$CF170,0),""),"")</f>
        <v/>
      </c>
      <c r="AV170" s="391">
        <f t="shared" ca="1" si="70"/>
        <v>0</v>
      </c>
      <c r="AW170" s="401" t="str">
        <f t="shared" ca="1" si="71"/>
        <v>-</v>
      </c>
      <c r="AX170" s="228">
        <f ca="1">IF($AD170=2,IF('２個別表'!$BS170=1,1,0),0)</f>
        <v>0</v>
      </c>
      <c r="AY170" s="213" t="str">
        <f t="shared" ca="1" si="72"/>
        <v/>
      </c>
      <c r="AZ170" s="409" t="str">
        <f ca="1">IF(AND($AD170=2,$AX170=1),'２個別表'!$BX170-('２個別表'!$BZ170+'２個別表'!$CC170+'２個別表'!$CD170+'２個別表'!$CE170+'２個別表'!$CF170),"")</f>
        <v/>
      </c>
      <c r="BA170" s="228">
        <f ca="1">IF($AD170=2,IF('２個別表'!$BS170&lt;&gt;1,1,0),0)</f>
        <v>0</v>
      </c>
      <c r="BB170" s="404">
        <f t="shared" ca="1" si="73"/>
        <v>0</v>
      </c>
      <c r="BC170" s="207" t="str">
        <f ca="1">IF(AND($AD170=2,$BA170=1),'２個別表'!$BT170,"")</f>
        <v/>
      </c>
      <c r="BD170" s="207" t="str">
        <f t="shared" ca="1" si="74"/>
        <v/>
      </c>
      <c r="BE170" s="207" t="str">
        <f ca="1">IF(AND($AD170=2,$BA170=1),'２個別表'!$BW170-('２個別表'!$BZ170+'２個別表'!$CC170+'２個別表'!$CD170+'２個別表'!$CE170+'２個別表'!$CF170),"")</f>
        <v/>
      </c>
      <c r="BF170" s="207" t="str">
        <f ca="1">IF(AND($AD170=2,$BA170=1),'２個別表'!$CC170+'２個別表'!$CD170,"")</f>
        <v/>
      </c>
      <c r="BG170" s="406" t="str">
        <f ca="1">IF($BB170=1,IF(SUM('２個別表'!$BY170,'２個別表'!$CF170*0.5)&lt;='２個別表'!$BX170*0.5,"〇","×"),"")</f>
        <v/>
      </c>
      <c r="BH170" s="405">
        <f t="shared" ca="1" si="75"/>
        <v>0</v>
      </c>
      <c r="BI170" s="229" t="str">
        <f ca="1">IF($AD170=2,IF($AX170=1,IF('２個別表'!$AO170=23,"〇","×"),IF(OR('２個別表'!$AO170&lt;19,'２個別表'!$AO170&gt;23),"",IF($BH170&lt;='２個別表'!$BT170,"〇","×"))),"-")</f>
        <v>-</v>
      </c>
      <c r="BJ170" s="414" t="str">
        <f t="shared" ca="1" si="76"/>
        <v>-</v>
      </c>
      <c r="BK170" s="228">
        <f t="shared" ca="1" si="77"/>
        <v>0</v>
      </c>
      <c r="BL170" s="229" t="str">
        <f ca="1">IF($AD170=3,IF(1&lt;='２個別表'!$F170,IF('２個別表'!$W170=1,"〇","×"),""),"")</f>
        <v/>
      </c>
      <c r="BM170" s="209" t="str">
        <f ca="1">IF(AD170=3,IF(AND(OR('２個別表'!BF170="附帯施設",AND(1&lt;='２個別表'!AO170,'２個別表'!AO170&lt;=3)),'２個別表'!BM170&lt;&gt;"",'２個別表'!BN170&lt;&gt;""),1,IF(AND(OR('２個別表'!BF170="附帯施設",AND(1&lt;='２個別表'!AO170,'２個別表'!AO170&lt;=3)),OR('２個別表'!BM170="",'２個別表'!BN170="")),"×",0)),"")</f>
        <v/>
      </c>
      <c r="BN170" s="229" t="str">
        <f ca="1">IF($AD170=3,IF('２個別表'!$BX170&gt;=500000,"〇","×"),"")</f>
        <v/>
      </c>
      <c r="BO170" s="204" t="str">
        <f ca="1">IF(AD170=3,'２個別表'!BY170,"")</f>
        <v/>
      </c>
      <c r="BP170" s="204" t="str">
        <f ca="1">IF(AD170=3,IF(COUNTIF('２個別表'!$Z$11:'２個別表'!Z170,'２個別表'!Z170)=1,BO170,SUMIF('２個別表'!$Z$11:$Z$510,'２個別表'!Z170,$BO$11:$BO$239)),"")</f>
        <v/>
      </c>
      <c r="BQ170" s="213" t="str">
        <f t="shared" ca="1" si="59"/>
        <v/>
      </c>
      <c r="BR170" s="207" t="str">
        <f t="shared" ca="1" si="78"/>
        <v/>
      </c>
      <c r="BS170" s="483" t="str">
        <f ca="1">IF($AD170=3,'２個別表'!$BX170-('２個別表'!$BZ170+'２個別表'!$CC170+'２個別表'!$CD170+'２個別表'!$CE170+'２個別表'!$CF170),"")</f>
        <v/>
      </c>
      <c r="BT170" s="486">
        <f t="shared" ca="1" si="60"/>
        <v>0</v>
      </c>
      <c r="BU170" s="480" t="str">
        <f t="shared" ca="1" si="79"/>
        <v/>
      </c>
    </row>
    <row r="171" spans="1:73">
      <c r="A171" s="770" t="str">
        <f t="shared" ca="1" si="55"/>
        <v>石川県</v>
      </c>
      <c r="B171" s="773">
        <f ca="1">'２個別表'!Q171</f>
        <v>161</v>
      </c>
      <c r="C171" s="774" t="str">
        <f>'２個別表'!$R171</f>
        <v>石川県</v>
      </c>
      <c r="D171" s="774" t="str">
        <f ca="1">'２個別表'!$S171</f>
        <v/>
      </c>
      <c r="E171" s="774" t="str">
        <f ca="1">'２個別表'!$T171</f>
        <v/>
      </c>
      <c r="F171" s="719" t="str">
        <f ca="1">'２個別表'!$W171</f>
        <v/>
      </c>
      <c r="G171" s="719" t="str">
        <f ca="1">IF($F171=1,IF(SUMIF('（様式１号）１総括表'!$B$16:$B$25,A171,'（様式１号）１総括表'!$A$16:$A$25)&gt;0,"〇","✕"),"-")</f>
        <v>-</v>
      </c>
      <c r="H171" s="716" t="str">
        <f ca="1">IF('２個別表'!$Y171=1,IF('２個別表'!$AC171=1,"〇","×"),IF(AND(2&lt;='２個別表'!$AC171,'２個別表'!$AC171&lt;=5),"〇","×"))</f>
        <v>×</v>
      </c>
      <c r="I171" s="716" t="str">
        <f t="shared" ca="1" si="56"/>
        <v>×</v>
      </c>
      <c r="J171" s="207" t="str">
        <f ca="1">'２個別表'!$Z171</f>
        <v/>
      </c>
      <c r="K171" s="207">
        <f ca="1">'２個別表'!$AK171</f>
        <v>0</v>
      </c>
      <c r="L171" s="207" t="str">
        <f ca="1">IF('２個別表'!$AL171=1,1,"")</f>
        <v/>
      </c>
      <c r="M171" s="207" t="str">
        <f ca="1">IF('２個別表'!$AL171="","",IF('２個別表'!$AL171=1,IF(OR('２個別表'!$AM171=1,'２個別表'!$AN171=1),"〇","×")))</f>
        <v/>
      </c>
      <c r="N171" s="204" t="str">
        <f ca="1">'２個別表'!AT171</f>
        <v/>
      </c>
      <c r="O171" s="220" t="str">
        <f ca="1">IF(1&lt;='２個別表'!$F171,IF(AND(1&lt;='２個別表'!$AO171,'２個別表'!$AO171&lt;=3),1,0),"")</f>
        <v/>
      </c>
      <c r="P171" s="229">
        <f ca="1">IF($O171=1,IF(AND('２個別表'!$BF171&lt;&gt;"",AND('２個別表'!$BI171&lt;&gt;1,'２個別表'!$BJ171)),0,1),0)</f>
        <v>0</v>
      </c>
      <c r="Q171" s="220">
        <f ca="1">IF('２個別表'!$BF171&lt;&gt;"",1,0)</f>
        <v>0</v>
      </c>
      <c r="R171" s="220" t="str">
        <f ca="1">IF($Q171=1,IF('２個別表'!$BI171=1,1,0),"")</f>
        <v/>
      </c>
      <c r="S171" s="220" t="str">
        <f ca="1">IF($R171=1,IF('２個別表'!$BJ171&lt;&gt;"","〇","×"),"")</f>
        <v/>
      </c>
      <c r="T171" s="220" t="str">
        <f t="shared" ca="1" si="62"/>
        <v/>
      </c>
      <c r="U171" s="381">
        <f ca="1">IF('２個別表'!$BH171&gt;0,'２個別表'!$BH171,0)</f>
        <v>0</v>
      </c>
      <c r="V171" s="220">
        <f ca="1">IF('２個別表'!$BJ171&lt;&gt;"",1,0)</f>
        <v>0</v>
      </c>
      <c r="W171" s="206">
        <f ca="1">IF(AND($Q171=1,$V171=1),'２個別表'!$CF171,0)</f>
        <v>0</v>
      </c>
      <c r="X171" s="219">
        <f t="shared" ca="1" si="57"/>
        <v>0</v>
      </c>
      <c r="Y171" s="220" t="str">
        <f ca="1">IF(1&lt;='２個別表'!$F171,'２個別表'!$BV171,"")</f>
        <v/>
      </c>
      <c r="Z171" s="220">
        <f ca="1">IF(1&lt;='２個別表'!$F171,'２個別表'!$CG171,0)</f>
        <v>0</v>
      </c>
      <c r="AA171" s="220">
        <f ca="1">IF(OR(0&lt;'２個別表'!$BZ171,0&lt;SUM('２個別表'!$CC171:$CD171)),1,0)</f>
        <v>1</v>
      </c>
      <c r="AB171" s="207">
        <f ca="1">IF(1&lt;='２個別表'!$F171,'２個別表'!$BX171,0)</f>
        <v>0</v>
      </c>
      <c r="AC171" s="207" t="str">
        <f ca="1">IF('２個別表'!$BX171&gt;0,IF(AND('２個別表'!$BV171=1,'２個別表'!$CG171="控除不可"),'２個別表'!$BX171,IF(AND('２個別表'!$BV171=1,'２個別表'!$CG171="80%控除対象"),ROUNDUP('２個別表'!$BX171*102/110,0),IF(AND('２個別表'!$BV171=1,'２個別表'!$CG171="全額控除"),ROUNDUP('２個別表'!$BX171*100/110,0),IF(OR('２個別表'!$BV171=2,'２個別表'!$BV171=3),'２個別表'!$BX171,'２個別表'!$BX171)))),"")</f>
        <v/>
      </c>
      <c r="AD171" s="221" t="str">
        <f ca="1">IF('２個別表'!$W171=1,3,IF(AND('２個別表'!$W171=2,AND(19&lt;='２個別表'!$AO171,'２個別表'!$AO171&lt;=23)),2,IF(AND('２個別表'!$W171=2,OR(AND(1&lt;='２個別表'!$AO171,'２個別表'!$AO171&lt;=18),AND(24&lt;='２個別表'!$AO171,'２個別表'!$AO171&lt;=25))),1,"判定不能")))</f>
        <v>判定不能</v>
      </c>
      <c r="AE171" s="228">
        <f t="shared" ca="1" si="63"/>
        <v>0</v>
      </c>
      <c r="AF171" s="204" t="str">
        <f t="shared" ca="1" si="80"/>
        <v/>
      </c>
      <c r="AG171" s="207" t="str">
        <f ca="1">IF(AND($AD171=1,$U171&gt;0,$V171=1),ROUNDDOWN($AC171*1/2-'２個別表'!$CF171*1/2,0),"")</f>
        <v/>
      </c>
      <c r="AH171" s="207" t="str">
        <f t="shared" ca="1" si="58"/>
        <v/>
      </c>
      <c r="AI171" s="230" t="str">
        <f ca="1">IF(AND($AD171=1,$Q171=1),IF($AB171&gt;0,'２個別表'!$BX171-'２個別表'!$BZ171-'２個別表'!$CF171-'２個別表'!$CC171-'２個別表'!$CD171-'２個別表'!$CE171,0),"")</f>
        <v/>
      </c>
      <c r="AJ171" s="222">
        <f t="shared" ca="1" si="64"/>
        <v>0</v>
      </c>
      <c r="AK171" s="218" t="str">
        <f ca="1">IF($AD171=1,IF('２個別表'!$AQ171=1,1,IF('２個別表'!AQ171="","",)),"")</f>
        <v/>
      </c>
      <c r="AL171" s="207" t="str">
        <f ca="1">IF($AJ171=1,IF($AK171=1,'２個別表'!BU171,""),"")</f>
        <v/>
      </c>
      <c r="AM171" s="204" t="str">
        <f t="shared" ca="1" si="65"/>
        <v/>
      </c>
      <c r="AN171" s="223" t="str">
        <f ca="1">IF($AJ171=1,IF($AK171=1,ROUNDDOWN('２個別表'!$BX171-'２個別表'!$BZ171-'２個別表'!$CC171-'２個別表'!$CD171-'２個別表'!$CE171-'２個別表'!$CF171,0),""),"")</f>
        <v/>
      </c>
      <c r="AO171" s="222">
        <f t="shared" ca="1" si="61"/>
        <v>0</v>
      </c>
      <c r="AP171" s="218">
        <f t="shared" ca="1" si="66"/>
        <v>0</v>
      </c>
      <c r="AQ171" s="218">
        <f t="shared" ca="1" si="67"/>
        <v>0</v>
      </c>
      <c r="AR171" s="213">
        <f ca="1">IF('２個別表'!$AC171=1,1,0)</f>
        <v>0</v>
      </c>
      <c r="AS171" s="204" t="str">
        <f t="shared" ca="1" si="68"/>
        <v/>
      </c>
      <c r="AT171" s="204" t="str">
        <f t="shared" ca="1" si="69"/>
        <v/>
      </c>
      <c r="AU171" s="230" t="str">
        <f ca="1">IF($AD171=1,IF($AQ171=1,ROUNDDOWN('２個別表'!$BX171-'２個別表'!$BZ171-'２個別表'!$CC171-'２個別表'!$CD171-'２個別表'!$CE171-'２個別表'!$CF171,0),""),"")</f>
        <v/>
      </c>
      <c r="AV171" s="391">
        <f t="shared" ca="1" si="70"/>
        <v>0</v>
      </c>
      <c r="AW171" s="401" t="str">
        <f t="shared" ca="1" si="71"/>
        <v>-</v>
      </c>
      <c r="AX171" s="228">
        <f ca="1">IF($AD171=2,IF('２個別表'!$BS171=1,1,0),0)</f>
        <v>0</v>
      </c>
      <c r="AY171" s="213" t="str">
        <f t="shared" ca="1" si="72"/>
        <v/>
      </c>
      <c r="AZ171" s="409" t="str">
        <f ca="1">IF(AND($AD171=2,$AX171=1),'２個別表'!$BX171-('２個別表'!$BZ171+'２個別表'!$CC171+'２個別表'!$CD171+'２個別表'!$CE171+'２個別表'!$CF171),"")</f>
        <v/>
      </c>
      <c r="BA171" s="228">
        <f ca="1">IF($AD171=2,IF('２個別表'!$BS171&lt;&gt;1,1,0),0)</f>
        <v>0</v>
      </c>
      <c r="BB171" s="404">
        <f t="shared" ca="1" si="73"/>
        <v>0</v>
      </c>
      <c r="BC171" s="207" t="str">
        <f ca="1">IF(AND($AD171=2,$BA171=1),'２個別表'!$BT171,"")</f>
        <v/>
      </c>
      <c r="BD171" s="207" t="str">
        <f t="shared" ca="1" si="74"/>
        <v/>
      </c>
      <c r="BE171" s="207" t="str">
        <f ca="1">IF(AND($AD171=2,$BA171=1),'２個別表'!$BW171-('２個別表'!$BZ171+'２個別表'!$CC171+'２個別表'!$CD171+'２個別表'!$CE171+'２個別表'!$CF171),"")</f>
        <v/>
      </c>
      <c r="BF171" s="207" t="str">
        <f ca="1">IF(AND($AD171=2,$BA171=1),'２個別表'!$CC171+'２個別表'!$CD171,"")</f>
        <v/>
      </c>
      <c r="BG171" s="406" t="str">
        <f ca="1">IF($BB171=1,IF(SUM('２個別表'!$BY171,'２個別表'!$CF171*0.5)&lt;='２個別表'!$BX171*0.5,"〇","×"),"")</f>
        <v/>
      </c>
      <c r="BH171" s="405">
        <f t="shared" ca="1" si="75"/>
        <v>0</v>
      </c>
      <c r="BI171" s="229" t="str">
        <f ca="1">IF($AD171=2,IF($AX171=1,IF('２個別表'!$AO171=23,"〇","×"),IF(OR('２個別表'!$AO171&lt;19,'２個別表'!$AO171&gt;23),"",IF($BH171&lt;='２個別表'!$BT171,"〇","×"))),"-")</f>
        <v>-</v>
      </c>
      <c r="BJ171" s="414" t="str">
        <f t="shared" ca="1" si="76"/>
        <v>-</v>
      </c>
      <c r="BK171" s="228">
        <f t="shared" ca="1" si="77"/>
        <v>0</v>
      </c>
      <c r="BL171" s="229" t="str">
        <f ca="1">IF($AD171=3,IF(1&lt;='２個別表'!$F171,IF('２個別表'!$W171=1,"〇","×"),""),"")</f>
        <v/>
      </c>
      <c r="BM171" s="209" t="str">
        <f ca="1">IF(AD171=3,IF(AND(OR('２個別表'!BF171="附帯施設",AND(1&lt;='２個別表'!AO171,'２個別表'!AO171&lt;=3)),'２個別表'!BM171&lt;&gt;"",'２個別表'!BN171&lt;&gt;""),1,IF(AND(OR('２個別表'!BF171="附帯施設",AND(1&lt;='２個別表'!AO171,'２個別表'!AO171&lt;=3)),OR('２個別表'!BM171="",'２個別表'!BN171="")),"×",0)),"")</f>
        <v/>
      </c>
      <c r="BN171" s="229" t="str">
        <f ca="1">IF($AD171=3,IF('２個別表'!$BX171&gt;=500000,"〇","×"),"")</f>
        <v/>
      </c>
      <c r="BO171" s="204" t="str">
        <f ca="1">IF(AD171=3,'２個別表'!BY171,"")</f>
        <v/>
      </c>
      <c r="BP171" s="204" t="str">
        <f ca="1">IF(AD171=3,IF(COUNTIF('２個別表'!$Z$11:'２個別表'!Z171,'２個別表'!Z171)=1,BO171,SUMIF('２個別表'!$Z$11:$Z$510,'２個別表'!Z171,$BO$11:$BO$239)),"")</f>
        <v/>
      </c>
      <c r="BQ171" s="213" t="str">
        <f t="shared" ca="1" si="59"/>
        <v/>
      </c>
      <c r="BR171" s="207" t="str">
        <f t="shared" ca="1" si="78"/>
        <v/>
      </c>
      <c r="BS171" s="483" t="str">
        <f ca="1">IF($AD171=3,'２個別表'!$BX171-('２個別表'!$BZ171+'２個別表'!$CC171+'２個別表'!$CD171+'２個別表'!$CE171+'２個別表'!$CF171),"")</f>
        <v/>
      </c>
      <c r="BT171" s="486">
        <f t="shared" ca="1" si="60"/>
        <v>0</v>
      </c>
      <c r="BU171" s="480" t="str">
        <f t="shared" ca="1" si="79"/>
        <v/>
      </c>
    </row>
    <row r="172" spans="1:73">
      <c r="A172" s="770" t="str">
        <f t="shared" ca="1" si="55"/>
        <v>石川県</v>
      </c>
      <c r="B172" s="773">
        <f ca="1">'２個別表'!Q172</f>
        <v>162</v>
      </c>
      <c r="C172" s="774" t="str">
        <f>'２個別表'!$R172</f>
        <v>石川県</v>
      </c>
      <c r="D172" s="774" t="str">
        <f ca="1">'２個別表'!$S172</f>
        <v/>
      </c>
      <c r="E172" s="774" t="str">
        <f ca="1">'２個別表'!$T172</f>
        <v/>
      </c>
      <c r="F172" s="719" t="str">
        <f ca="1">'２個別表'!$W172</f>
        <v/>
      </c>
      <c r="G172" s="719" t="str">
        <f ca="1">IF($F172=1,IF(SUMIF('（様式１号）１総括表'!$B$16:$B$25,A172,'（様式１号）１総括表'!$A$16:$A$25)&gt;0,"〇","✕"),"-")</f>
        <v>-</v>
      </c>
      <c r="H172" s="716" t="str">
        <f ca="1">IF('２個別表'!$Y172=1,IF('２個別表'!$AC172=1,"〇","×"),IF(AND(2&lt;='２個別表'!$AC172,'２個別表'!$AC172&lt;=5),"〇","×"))</f>
        <v>×</v>
      </c>
      <c r="I172" s="716" t="str">
        <f t="shared" ca="1" si="56"/>
        <v>×</v>
      </c>
      <c r="J172" s="207" t="str">
        <f ca="1">'２個別表'!$Z172</f>
        <v/>
      </c>
      <c r="K172" s="207">
        <f ca="1">'２個別表'!$AK172</f>
        <v>0</v>
      </c>
      <c r="L172" s="207" t="str">
        <f ca="1">IF('２個別表'!$AL172=1,1,"")</f>
        <v/>
      </c>
      <c r="M172" s="207" t="str">
        <f ca="1">IF('２個別表'!$AL172="","",IF('２個別表'!$AL172=1,IF(OR('２個別表'!$AM172=1,'２個別表'!$AN172=1),"〇","×")))</f>
        <v/>
      </c>
      <c r="N172" s="204" t="str">
        <f ca="1">'２個別表'!AT172</f>
        <v/>
      </c>
      <c r="O172" s="220" t="str">
        <f ca="1">IF(1&lt;='２個別表'!$F172,IF(AND(1&lt;='２個別表'!$AO172,'２個別表'!$AO172&lt;=3),1,0),"")</f>
        <v/>
      </c>
      <c r="P172" s="229">
        <f ca="1">IF($O172=1,IF(AND('２個別表'!$BF172&lt;&gt;"",AND('２個別表'!$BI172&lt;&gt;1,'２個別表'!$BJ172)),0,1),0)</f>
        <v>0</v>
      </c>
      <c r="Q172" s="220">
        <f ca="1">IF('２個別表'!$BF172&lt;&gt;"",1,0)</f>
        <v>0</v>
      </c>
      <c r="R172" s="220" t="str">
        <f ca="1">IF($Q172=1,IF('２個別表'!$BI172=1,1,0),"")</f>
        <v/>
      </c>
      <c r="S172" s="220" t="str">
        <f ca="1">IF($R172=1,IF('２個別表'!$BJ172&lt;&gt;"","〇","×"),"")</f>
        <v/>
      </c>
      <c r="T172" s="220" t="str">
        <f t="shared" ca="1" si="62"/>
        <v/>
      </c>
      <c r="U172" s="381">
        <f ca="1">IF('２個別表'!$BH172&gt;0,'２個別表'!$BH172,0)</f>
        <v>0</v>
      </c>
      <c r="V172" s="220">
        <f ca="1">IF('２個別表'!$BJ172&lt;&gt;"",1,0)</f>
        <v>0</v>
      </c>
      <c r="W172" s="206">
        <f ca="1">IF(AND($Q172=1,$V172=1),'２個別表'!$CF172,0)</f>
        <v>0</v>
      </c>
      <c r="X172" s="219">
        <f t="shared" ca="1" si="57"/>
        <v>0</v>
      </c>
      <c r="Y172" s="220" t="str">
        <f ca="1">IF(1&lt;='２個別表'!$F172,'２個別表'!$BV172,"")</f>
        <v/>
      </c>
      <c r="Z172" s="220">
        <f ca="1">IF(1&lt;='２個別表'!$F172,'２個別表'!$CG172,0)</f>
        <v>0</v>
      </c>
      <c r="AA172" s="220">
        <f ca="1">IF(OR(0&lt;'２個別表'!$BZ172,0&lt;SUM('２個別表'!$CC172:$CD172)),1,0)</f>
        <v>1</v>
      </c>
      <c r="AB172" s="207">
        <f ca="1">IF(1&lt;='２個別表'!$F172,'２個別表'!$BX172,0)</f>
        <v>0</v>
      </c>
      <c r="AC172" s="207" t="str">
        <f ca="1">IF('２個別表'!$BX172&gt;0,IF(AND('２個別表'!$BV172=1,'２個別表'!$CG172="控除不可"),'２個別表'!$BX172,IF(AND('２個別表'!$BV172=1,'２個別表'!$CG172="80%控除対象"),ROUNDUP('２個別表'!$BX172*102/110,0),IF(AND('２個別表'!$BV172=1,'２個別表'!$CG172="全額控除"),ROUNDUP('２個別表'!$BX172*100/110,0),IF(OR('２個別表'!$BV172=2,'２個別表'!$BV172=3),'２個別表'!$BX172,'２個別表'!$BX172)))),"")</f>
        <v/>
      </c>
      <c r="AD172" s="221" t="str">
        <f ca="1">IF('２個別表'!$W172=1,3,IF(AND('２個別表'!$W172=2,AND(19&lt;='２個別表'!$AO172,'２個別表'!$AO172&lt;=23)),2,IF(AND('２個別表'!$W172=2,OR(AND(1&lt;='２個別表'!$AO172,'２個別表'!$AO172&lt;=18),AND(24&lt;='２個別表'!$AO172,'２個別表'!$AO172&lt;=25))),1,"判定不能")))</f>
        <v>判定不能</v>
      </c>
      <c r="AE172" s="228">
        <f t="shared" ca="1" si="63"/>
        <v>0</v>
      </c>
      <c r="AF172" s="204" t="str">
        <f t="shared" ca="1" si="80"/>
        <v/>
      </c>
      <c r="AG172" s="207" t="str">
        <f ca="1">IF(AND($AD172=1,$U172&gt;0,$V172=1),ROUNDDOWN($AC172*1/2-'２個別表'!$CF172*1/2,0),"")</f>
        <v/>
      </c>
      <c r="AH172" s="207" t="str">
        <f t="shared" ca="1" si="58"/>
        <v/>
      </c>
      <c r="AI172" s="230" t="str">
        <f ca="1">IF(AND($AD172=1,$Q172=1),IF($AB172&gt;0,'２個別表'!$BX172-'２個別表'!$BZ172-'２個別表'!$CF172-'２個別表'!$CC172-'２個別表'!$CD172-'２個別表'!$CE172,0),"")</f>
        <v/>
      </c>
      <c r="AJ172" s="222">
        <f t="shared" ca="1" si="64"/>
        <v>0</v>
      </c>
      <c r="AK172" s="218" t="str">
        <f ca="1">IF($AD172=1,IF('２個別表'!$AQ172=1,1,IF('２個別表'!AQ172="","",)),"")</f>
        <v/>
      </c>
      <c r="AL172" s="207" t="str">
        <f ca="1">IF($AJ172=1,IF($AK172=1,'２個別表'!BU172,""),"")</f>
        <v/>
      </c>
      <c r="AM172" s="204" t="str">
        <f t="shared" ca="1" si="65"/>
        <v/>
      </c>
      <c r="AN172" s="223" t="str">
        <f ca="1">IF($AJ172=1,IF($AK172=1,ROUNDDOWN('２個別表'!$BX172-'２個別表'!$BZ172-'２個別表'!$CC172-'２個別表'!$CD172-'２個別表'!$CE172-'２個別表'!$CF172,0),""),"")</f>
        <v/>
      </c>
      <c r="AO172" s="222">
        <f t="shared" ca="1" si="61"/>
        <v>0</v>
      </c>
      <c r="AP172" s="218">
        <f t="shared" ca="1" si="66"/>
        <v>0</v>
      </c>
      <c r="AQ172" s="218">
        <f t="shared" ca="1" si="67"/>
        <v>0</v>
      </c>
      <c r="AR172" s="213">
        <f ca="1">IF('２個別表'!$AC172=1,1,0)</f>
        <v>0</v>
      </c>
      <c r="AS172" s="204" t="str">
        <f t="shared" ca="1" si="68"/>
        <v/>
      </c>
      <c r="AT172" s="204" t="str">
        <f t="shared" ca="1" si="69"/>
        <v/>
      </c>
      <c r="AU172" s="230" t="str">
        <f ca="1">IF($AD172=1,IF($AQ172=1,ROUNDDOWN('２個別表'!$BX172-'２個別表'!$BZ172-'２個別表'!$CC172-'２個別表'!$CD172-'２個別表'!$CE172-'２個別表'!$CF172,0),""),"")</f>
        <v/>
      </c>
      <c r="AV172" s="391">
        <f t="shared" ca="1" si="70"/>
        <v>0</v>
      </c>
      <c r="AW172" s="401" t="str">
        <f t="shared" ca="1" si="71"/>
        <v>-</v>
      </c>
      <c r="AX172" s="228">
        <f ca="1">IF($AD172=2,IF('２個別表'!$BS172=1,1,0),0)</f>
        <v>0</v>
      </c>
      <c r="AY172" s="213" t="str">
        <f t="shared" ca="1" si="72"/>
        <v/>
      </c>
      <c r="AZ172" s="409" t="str">
        <f ca="1">IF(AND($AD172=2,$AX172=1),'２個別表'!$BX172-('２個別表'!$BZ172+'２個別表'!$CC172+'２個別表'!$CD172+'２個別表'!$CE172+'２個別表'!$CF172),"")</f>
        <v/>
      </c>
      <c r="BA172" s="228">
        <f ca="1">IF($AD172=2,IF('２個別表'!$BS172&lt;&gt;1,1,0),0)</f>
        <v>0</v>
      </c>
      <c r="BB172" s="404">
        <f t="shared" ca="1" si="73"/>
        <v>0</v>
      </c>
      <c r="BC172" s="207" t="str">
        <f ca="1">IF(AND($AD172=2,$BA172=1),'２個別表'!$BT172,"")</f>
        <v/>
      </c>
      <c r="BD172" s="207" t="str">
        <f t="shared" ca="1" si="74"/>
        <v/>
      </c>
      <c r="BE172" s="207" t="str">
        <f ca="1">IF(AND($AD172=2,$BA172=1),'２個別表'!$BW172-('２個別表'!$BZ172+'２個別表'!$CC172+'２個別表'!$CD172+'２個別表'!$CE172+'２個別表'!$CF172),"")</f>
        <v/>
      </c>
      <c r="BF172" s="207" t="str">
        <f ca="1">IF(AND($AD172=2,$BA172=1),'２個別表'!$CC172+'２個別表'!$CD172,"")</f>
        <v/>
      </c>
      <c r="BG172" s="406" t="str">
        <f ca="1">IF($BB172=1,IF(SUM('２個別表'!$BY172,'２個別表'!$CF172*0.5)&lt;='２個別表'!$BX172*0.5,"〇","×"),"")</f>
        <v/>
      </c>
      <c r="BH172" s="405">
        <f t="shared" ca="1" si="75"/>
        <v>0</v>
      </c>
      <c r="BI172" s="229" t="str">
        <f ca="1">IF($AD172=2,IF($AX172=1,IF('２個別表'!$AO172=23,"〇","×"),IF(OR('２個別表'!$AO172&lt;19,'２個別表'!$AO172&gt;23),"",IF($BH172&lt;='２個別表'!$BT172,"〇","×"))),"-")</f>
        <v>-</v>
      </c>
      <c r="BJ172" s="414" t="str">
        <f t="shared" ca="1" si="76"/>
        <v>-</v>
      </c>
      <c r="BK172" s="228">
        <f t="shared" ca="1" si="77"/>
        <v>0</v>
      </c>
      <c r="BL172" s="229" t="str">
        <f ca="1">IF($AD172=3,IF(1&lt;='２個別表'!$F172,IF('２個別表'!$W172=1,"〇","×"),""),"")</f>
        <v/>
      </c>
      <c r="BM172" s="209" t="str">
        <f ca="1">IF(AD172=3,IF(AND(OR('２個別表'!BF172="附帯施設",AND(1&lt;='２個別表'!AO172,'２個別表'!AO172&lt;=3)),'２個別表'!BM172&lt;&gt;"",'２個別表'!BN172&lt;&gt;""),1,IF(AND(OR('２個別表'!BF172="附帯施設",AND(1&lt;='２個別表'!AO172,'２個別表'!AO172&lt;=3)),OR('２個別表'!BM172="",'２個別表'!BN172="")),"×",0)),"")</f>
        <v/>
      </c>
      <c r="BN172" s="229" t="str">
        <f ca="1">IF($AD172=3,IF('２個別表'!$BX172&gt;=500000,"〇","×"),"")</f>
        <v/>
      </c>
      <c r="BO172" s="204" t="str">
        <f ca="1">IF(AD172=3,'２個別表'!BY172,"")</f>
        <v/>
      </c>
      <c r="BP172" s="204" t="str">
        <f ca="1">IF(AD172=3,IF(COUNTIF('２個別表'!$Z$11:'２個別表'!Z172,'２個別表'!Z172)=1,BO172,SUMIF('２個別表'!$Z$11:$Z$510,'２個別表'!Z172,$BO$11:$BO$239)),"")</f>
        <v/>
      </c>
      <c r="BQ172" s="213" t="str">
        <f t="shared" ca="1" si="59"/>
        <v/>
      </c>
      <c r="BR172" s="207" t="str">
        <f t="shared" ca="1" si="78"/>
        <v/>
      </c>
      <c r="BS172" s="483" t="str">
        <f ca="1">IF($AD172=3,'２個別表'!$BX172-('２個別表'!$BZ172+'２個別表'!$CC172+'２個別表'!$CD172+'２個別表'!$CE172+'２個別表'!$CF172),"")</f>
        <v/>
      </c>
      <c r="BT172" s="486">
        <f t="shared" ca="1" si="60"/>
        <v>0</v>
      </c>
      <c r="BU172" s="480" t="str">
        <f t="shared" ca="1" si="79"/>
        <v/>
      </c>
    </row>
    <row r="173" spans="1:73">
      <c r="A173" s="770" t="str">
        <f t="shared" ca="1" si="55"/>
        <v>石川県</v>
      </c>
      <c r="B173" s="773">
        <f ca="1">'２個別表'!Q173</f>
        <v>163</v>
      </c>
      <c r="C173" s="774" t="str">
        <f>'２個別表'!$R173</f>
        <v>石川県</v>
      </c>
      <c r="D173" s="774" t="str">
        <f ca="1">'２個別表'!$S173</f>
        <v/>
      </c>
      <c r="E173" s="774" t="str">
        <f ca="1">'２個別表'!$T173</f>
        <v/>
      </c>
      <c r="F173" s="719" t="str">
        <f ca="1">'２個別表'!$W173</f>
        <v/>
      </c>
      <c r="G173" s="719" t="str">
        <f ca="1">IF($F173=1,IF(SUMIF('（様式１号）１総括表'!$B$16:$B$25,A173,'（様式１号）１総括表'!$A$16:$A$25)&gt;0,"〇","✕"),"-")</f>
        <v>-</v>
      </c>
      <c r="H173" s="716" t="str">
        <f ca="1">IF('２個別表'!$Y173=1,IF('２個別表'!$AC173=1,"〇","×"),IF(AND(2&lt;='２個別表'!$AC173,'２個別表'!$AC173&lt;=5),"〇","×"))</f>
        <v>×</v>
      </c>
      <c r="I173" s="716" t="str">
        <f t="shared" ca="1" si="56"/>
        <v>×</v>
      </c>
      <c r="J173" s="207" t="str">
        <f ca="1">'２個別表'!$Z173</f>
        <v/>
      </c>
      <c r="K173" s="207">
        <f ca="1">'２個別表'!$AK173</f>
        <v>0</v>
      </c>
      <c r="L173" s="207" t="str">
        <f ca="1">IF('２個別表'!$AL173=1,1,"")</f>
        <v/>
      </c>
      <c r="M173" s="207" t="str">
        <f ca="1">IF('２個別表'!$AL173="","",IF('２個別表'!$AL173=1,IF(OR('２個別表'!$AM173=1,'２個別表'!$AN173=1),"〇","×")))</f>
        <v/>
      </c>
      <c r="N173" s="204" t="str">
        <f ca="1">'２個別表'!AT173</f>
        <v/>
      </c>
      <c r="O173" s="220" t="str">
        <f ca="1">IF(1&lt;='２個別表'!$F173,IF(AND(1&lt;='２個別表'!$AO173,'２個別表'!$AO173&lt;=3),1,0),"")</f>
        <v/>
      </c>
      <c r="P173" s="229">
        <f ca="1">IF($O173=1,IF(AND('２個別表'!$BF173&lt;&gt;"",AND('２個別表'!$BI173&lt;&gt;1,'２個別表'!$BJ173)),0,1),0)</f>
        <v>0</v>
      </c>
      <c r="Q173" s="220">
        <f ca="1">IF('２個別表'!$BF173&lt;&gt;"",1,0)</f>
        <v>0</v>
      </c>
      <c r="R173" s="220" t="str">
        <f ca="1">IF($Q173=1,IF('２個別表'!$BI173=1,1,0),"")</f>
        <v/>
      </c>
      <c r="S173" s="220" t="str">
        <f ca="1">IF($R173=1,IF('２個別表'!$BJ173&lt;&gt;"","〇","×"),"")</f>
        <v/>
      </c>
      <c r="T173" s="220" t="str">
        <f t="shared" ca="1" si="62"/>
        <v/>
      </c>
      <c r="U173" s="381">
        <f ca="1">IF('２個別表'!$BH173&gt;0,'２個別表'!$BH173,0)</f>
        <v>0</v>
      </c>
      <c r="V173" s="220">
        <f ca="1">IF('２個別表'!$BJ173&lt;&gt;"",1,0)</f>
        <v>0</v>
      </c>
      <c r="W173" s="206">
        <f ca="1">IF(AND($Q173=1,$V173=1),'２個別表'!$CF173,0)</f>
        <v>0</v>
      </c>
      <c r="X173" s="219">
        <f t="shared" ca="1" si="57"/>
        <v>0</v>
      </c>
      <c r="Y173" s="220" t="str">
        <f ca="1">IF(1&lt;='２個別表'!$F173,'２個別表'!$BV173,"")</f>
        <v/>
      </c>
      <c r="Z173" s="220">
        <f ca="1">IF(1&lt;='２個別表'!$F173,'２個別表'!$CG173,0)</f>
        <v>0</v>
      </c>
      <c r="AA173" s="220">
        <f ca="1">IF(OR(0&lt;'２個別表'!$BZ173,0&lt;SUM('２個別表'!$CC173:$CD173)),1,0)</f>
        <v>1</v>
      </c>
      <c r="AB173" s="207">
        <f ca="1">IF(1&lt;='２個別表'!$F173,'２個別表'!$BX173,0)</f>
        <v>0</v>
      </c>
      <c r="AC173" s="207" t="str">
        <f ca="1">IF('２個別表'!$BX173&gt;0,IF(AND('２個別表'!$BV173=1,'２個別表'!$CG173="控除不可"),'２個別表'!$BX173,IF(AND('２個別表'!$BV173=1,'２個別表'!$CG173="80%控除対象"),ROUNDUP('２個別表'!$BX173*102/110,0),IF(AND('２個別表'!$BV173=1,'２個別表'!$CG173="全額控除"),ROUNDUP('２個別表'!$BX173*100/110,0),IF(OR('２個別表'!$BV173=2,'２個別表'!$BV173=3),'２個別表'!$BX173,'２個別表'!$BX173)))),"")</f>
        <v/>
      </c>
      <c r="AD173" s="221" t="str">
        <f ca="1">IF('２個別表'!$W173=1,3,IF(AND('２個別表'!$W173=2,AND(19&lt;='２個別表'!$AO173,'２個別表'!$AO173&lt;=23)),2,IF(AND('２個別表'!$W173=2,OR(AND(1&lt;='２個別表'!$AO173,'２個別表'!$AO173&lt;=18),AND(24&lt;='２個別表'!$AO173,'２個別表'!$AO173&lt;=25))),1,"判定不能")))</f>
        <v>判定不能</v>
      </c>
      <c r="AE173" s="228">
        <f t="shared" ca="1" si="63"/>
        <v>0</v>
      </c>
      <c r="AF173" s="204" t="str">
        <f t="shared" ca="1" si="80"/>
        <v/>
      </c>
      <c r="AG173" s="207" t="str">
        <f ca="1">IF(AND($AD173=1,$U173&gt;0,$V173=1),ROUNDDOWN($AC173*1/2-'２個別表'!$CF173*1/2,0),"")</f>
        <v/>
      </c>
      <c r="AH173" s="207" t="str">
        <f t="shared" ca="1" si="58"/>
        <v/>
      </c>
      <c r="AI173" s="230" t="str">
        <f ca="1">IF(AND($AD173=1,$Q173=1),IF($AB173&gt;0,'２個別表'!$BX173-'２個別表'!$BZ173-'２個別表'!$CF173-'２個別表'!$CC173-'２個別表'!$CD173-'２個別表'!$CE173,0),"")</f>
        <v/>
      </c>
      <c r="AJ173" s="222">
        <f t="shared" ca="1" si="64"/>
        <v>0</v>
      </c>
      <c r="AK173" s="218" t="str">
        <f ca="1">IF($AD173=1,IF('２個別表'!$AQ173=1,1,IF('２個別表'!AQ173="","",)),"")</f>
        <v/>
      </c>
      <c r="AL173" s="207" t="str">
        <f ca="1">IF($AJ173=1,IF($AK173=1,'２個別表'!BU173,""),"")</f>
        <v/>
      </c>
      <c r="AM173" s="204" t="str">
        <f t="shared" ca="1" si="65"/>
        <v/>
      </c>
      <c r="AN173" s="223" t="str">
        <f ca="1">IF($AJ173=1,IF($AK173=1,ROUNDDOWN('２個別表'!$BX173-'２個別表'!$BZ173-'２個別表'!$CC173-'２個別表'!$CD173-'２個別表'!$CE173-'２個別表'!$CF173,0),""),"")</f>
        <v/>
      </c>
      <c r="AO173" s="222">
        <f t="shared" ca="1" si="61"/>
        <v>0</v>
      </c>
      <c r="AP173" s="218">
        <f t="shared" ca="1" si="66"/>
        <v>0</v>
      </c>
      <c r="AQ173" s="218">
        <f t="shared" ca="1" si="67"/>
        <v>0</v>
      </c>
      <c r="AR173" s="213">
        <f ca="1">IF('２個別表'!$AC173=1,1,0)</f>
        <v>0</v>
      </c>
      <c r="AS173" s="204" t="str">
        <f t="shared" ca="1" si="68"/>
        <v/>
      </c>
      <c r="AT173" s="204" t="str">
        <f t="shared" ca="1" si="69"/>
        <v/>
      </c>
      <c r="AU173" s="230" t="str">
        <f ca="1">IF($AD173=1,IF($AQ173=1,ROUNDDOWN('２個別表'!$BX173-'２個別表'!$BZ173-'２個別表'!$CC173-'２個別表'!$CD173-'２個別表'!$CE173-'２個別表'!$CF173,0),""),"")</f>
        <v/>
      </c>
      <c r="AV173" s="391">
        <f t="shared" ca="1" si="70"/>
        <v>0</v>
      </c>
      <c r="AW173" s="401" t="str">
        <f t="shared" ca="1" si="71"/>
        <v>-</v>
      </c>
      <c r="AX173" s="228">
        <f ca="1">IF($AD173=2,IF('２個別表'!$BS173=1,1,0),0)</f>
        <v>0</v>
      </c>
      <c r="AY173" s="213" t="str">
        <f t="shared" ca="1" si="72"/>
        <v/>
      </c>
      <c r="AZ173" s="409" t="str">
        <f ca="1">IF(AND($AD173=2,$AX173=1),'２個別表'!$BX173-('２個別表'!$BZ173+'２個別表'!$CC173+'２個別表'!$CD173+'２個別表'!$CE173+'２個別表'!$CF173),"")</f>
        <v/>
      </c>
      <c r="BA173" s="228">
        <f ca="1">IF($AD173=2,IF('２個別表'!$BS173&lt;&gt;1,1,0),0)</f>
        <v>0</v>
      </c>
      <c r="BB173" s="404">
        <f t="shared" ca="1" si="73"/>
        <v>0</v>
      </c>
      <c r="BC173" s="207" t="str">
        <f ca="1">IF(AND($AD173=2,$BA173=1),'２個別表'!$BT173,"")</f>
        <v/>
      </c>
      <c r="BD173" s="207" t="str">
        <f t="shared" ca="1" si="74"/>
        <v/>
      </c>
      <c r="BE173" s="207" t="str">
        <f ca="1">IF(AND($AD173=2,$BA173=1),'２個別表'!$BW173-('２個別表'!$BZ173+'２個別表'!$CC173+'２個別表'!$CD173+'２個別表'!$CE173+'２個別表'!$CF173),"")</f>
        <v/>
      </c>
      <c r="BF173" s="207" t="str">
        <f ca="1">IF(AND($AD173=2,$BA173=1),'２個別表'!$CC173+'２個別表'!$CD173,"")</f>
        <v/>
      </c>
      <c r="BG173" s="406" t="str">
        <f ca="1">IF($BB173=1,IF(SUM('２個別表'!$BY173,'２個別表'!$CF173*0.5)&lt;='２個別表'!$BX173*0.5,"〇","×"),"")</f>
        <v/>
      </c>
      <c r="BH173" s="405">
        <f t="shared" ca="1" si="75"/>
        <v>0</v>
      </c>
      <c r="BI173" s="229" t="str">
        <f ca="1">IF($AD173=2,IF($AX173=1,IF('２個別表'!$AO173=23,"〇","×"),IF(OR('２個別表'!$AO173&lt;19,'２個別表'!$AO173&gt;23),"",IF($BH173&lt;='２個別表'!$BT173,"〇","×"))),"-")</f>
        <v>-</v>
      </c>
      <c r="BJ173" s="414" t="str">
        <f t="shared" ca="1" si="76"/>
        <v>-</v>
      </c>
      <c r="BK173" s="228">
        <f t="shared" ca="1" si="77"/>
        <v>0</v>
      </c>
      <c r="BL173" s="229" t="str">
        <f ca="1">IF($AD173=3,IF(1&lt;='２個別表'!$F173,IF('２個別表'!$W173=1,"〇","×"),""),"")</f>
        <v/>
      </c>
      <c r="BM173" s="209" t="str">
        <f ca="1">IF(AD173=3,IF(AND(OR('２個別表'!BF173="附帯施設",AND(1&lt;='２個別表'!AO173,'２個別表'!AO173&lt;=3)),'２個別表'!BM173&lt;&gt;"",'２個別表'!BN173&lt;&gt;""),1,IF(AND(OR('２個別表'!BF173="附帯施設",AND(1&lt;='２個別表'!AO173,'２個別表'!AO173&lt;=3)),OR('２個別表'!BM173="",'２個別表'!BN173="")),"×",0)),"")</f>
        <v/>
      </c>
      <c r="BN173" s="229" t="str">
        <f ca="1">IF($AD173=3,IF('２個別表'!$BX173&gt;=500000,"〇","×"),"")</f>
        <v/>
      </c>
      <c r="BO173" s="204" t="str">
        <f ca="1">IF(AD173=3,'２個別表'!BY173,"")</f>
        <v/>
      </c>
      <c r="BP173" s="204" t="str">
        <f ca="1">IF(AD173=3,IF(COUNTIF('２個別表'!$Z$11:'２個別表'!Z173,'２個別表'!Z173)=1,BO173,SUMIF('２個別表'!$Z$11:$Z$510,'２個別表'!Z173,$BO$11:$BO$239)),"")</f>
        <v/>
      </c>
      <c r="BQ173" s="213" t="str">
        <f t="shared" ca="1" si="59"/>
        <v/>
      </c>
      <c r="BR173" s="207" t="str">
        <f t="shared" ca="1" si="78"/>
        <v/>
      </c>
      <c r="BS173" s="483" t="str">
        <f ca="1">IF($AD173=3,'２個別表'!$BX173-('２個別表'!$BZ173+'２個別表'!$CC173+'２個別表'!$CD173+'２個別表'!$CE173+'２個別表'!$CF173),"")</f>
        <v/>
      </c>
      <c r="BT173" s="486">
        <f t="shared" ca="1" si="60"/>
        <v>0</v>
      </c>
      <c r="BU173" s="480" t="str">
        <f t="shared" ca="1" si="79"/>
        <v/>
      </c>
    </row>
    <row r="174" spans="1:73">
      <c r="A174" s="770" t="str">
        <f t="shared" ca="1" si="55"/>
        <v>石川県</v>
      </c>
      <c r="B174" s="773">
        <f ca="1">'２個別表'!Q174</f>
        <v>164</v>
      </c>
      <c r="C174" s="774" t="str">
        <f>'２個別表'!$R174</f>
        <v>石川県</v>
      </c>
      <c r="D174" s="774" t="str">
        <f ca="1">'２個別表'!$S174</f>
        <v/>
      </c>
      <c r="E174" s="774" t="str">
        <f ca="1">'２個別表'!$T174</f>
        <v/>
      </c>
      <c r="F174" s="719" t="str">
        <f ca="1">'２個別表'!$W174</f>
        <v/>
      </c>
      <c r="G174" s="719" t="str">
        <f ca="1">IF($F174=1,IF(SUMIF('（様式１号）１総括表'!$B$16:$B$25,A174,'（様式１号）１総括表'!$A$16:$A$25)&gt;0,"〇","✕"),"-")</f>
        <v>-</v>
      </c>
      <c r="H174" s="716" t="str">
        <f ca="1">IF('２個別表'!$Y174=1,IF('２個別表'!$AC174=1,"〇","×"),IF(AND(2&lt;='２個別表'!$AC174,'２個別表'!$AC174&lt;=5),"〇","×"))</f>
        <v>×</v>
      </c>
      <c r="I174" s="716" t="str">
        <f t="shared" ca="1" si="56"/>
        <v>×</v>
      </c>
      <c r="J174" s="207" t="str">
        <f ca="1">'２個別表'!$Z174</f>
        <v/>
      </c>
      <c r="K174" s="207">
        <f ca="1">'２個別表'!$AK174</f>
        <v>0</v>
      </c>
      <c r="L174" s="207" t="str">
        <f ca="1">IF('２個別表'!$AL174=1,1,"")</f>
        <v/>
      </c>
      <c r="M174" s="207" t="str">
        <f ca="1">IF('２個別表'!$AL174="","",IF('２個別表'!$AL174=1,IF(OR('２個別表'!$AM174=1,'２個別表'!$AN174=1),"〇","×")))</f>
        <v/>
      </c>
      <c r="N174" s="204" t="str">
        <f ca="1">'２個別表'!AT174</f>
        <v/>
      </c>
      <c r="O174" s="220" t="str">
        <f ca="1">IF(1&lt;='２個別表'!$F174,IF(AND(1&lt;='２個別表'!$AO174,'２個別表'!$AO174&lt;=3),1,0),"")</f>
        <v/>
      </c>
      <c r="P174" s="229">
        <f ca="1">IF($O174=1,IF(AND('２個別表'!$BF174&lt;&gt;"",AND('２個別表'!$BI174&lt;&gt;1,'２個別表'!$BJ174)),0,1),0)</f>
        <v>0</v>
      </c>
      <c r="Q174" s="220">
        <f ca="1">IF('２個別表'!$BF174&lt;&gt;"",1,0)</f>
        <v>0</v>
      </c>
      <c r="R174" s="220" t="str">
        <f ca="1">IF($Q174=1,IF('２個別表'!$BI174=1,1,0),"")</f>
        <v/>
      </c>
      <c r="S174" s="220" t="str">
        <f ca="1">IF($R174=1,IF('２個別表'!$BJ174&lt;&gt;"","〇","×"),"")</f>
        <v/>
      </c>
      <c r="T174" s="220" t="str">
        <f t="shared" ca="1" si="62"/>
        <v/>
      </c>
      <c r="U174" s="381">
        <f ca="1">IF('２個別表'!$BH174&gt;0,'２個別表'!$BH174,0)</f>
        <v>0</v>
      </c>
      <c r="V174" s="220">
        <f ca="1">IF('２個別表'!$BJ174&lt;&gt;"",1,0)</f>
        <v>0</v>
      </c>
      <c r="W174" s="206">
        <f ca="1">IF(AND($Q174=1,$V174=1),'２個別表'!$CF174,0)</f>
        <v>0</v>
      </c>
      <c r="X174" s="219">
        <f t="shared" ca="1" si="57"/>
        <v>0</v>
      </c>
      <c r="Y174" s="220" t="str">
        <f ca="1">IF(1&lt;='２個別表'!$F174,'２個別表'!$BV174,"")</f>
        <v/>
      </c>
      <c r="Z174" s="220">
        <f ca="1">IF(1&lt;='２個別表'!$F174,'２個別表'!$CG174,0)</f>
        <v>0</v>
      </c>
      <c r="AA174" s="220">
        <f ca="1">IF(OR(0&lt;'２個別表'!$BZ174,0&lt;SUM('２個別表'!$CC174:$CD174)),1,0)</f>
        <v>1</v>
      </c>
      <c r="AB174" s="207">
        <f ca="1">IF(1&lt;='２個別表'!$F174,'２個別表'!$BX174,0)</f>
        <v>0</v>
      </c>
      <c r="AC174" s="207" t="str">
        <f ca="1">IF('２個別表'!$BX174&gt;0,IF(AND('２個別表'!$BV174=1,'２個別表'!$CG174="控除不可"),'２個別表'!$BX174,IF(AND('２個別表'!$BV174=1,'２個別表'!$CG174="80%控除対象"),ROUNDUP('２個別表'!$BX174*102/110,0),IF(AND('２個別表'!$BV174=1,'２個別表'!$CG174="全額控除"),ROUNDUP('２個別表'!$BX174*100/110,0),IF(OR('２個別表'!$BV174=2,'２個別表'!$BV174=3),'２個別表'!$BX174,'２個別表'!$BX174)))),"")</f>
        <v/>
      </c>
      <c r="AD174" s="221" t="str">
        <f ca="1">IF('２個別表'!$W174=1,3,IF(AND('２個別表'!$W174=2,AND(19&lt;='２個別表'!$AO174,'２個別表'!$AO174&lt;=23)),2,IF(AND('２個別表'!$W174=2,OR(AND(1&lt;='２個別表'!$AO174,'２個別表'!$AO174&lt;=18),AND(24&lt;='２個別表'!$AO174,'２個別表'!$AO174&lt;=25))),1,"判定不能")))</f>
        <v>判定不能</v>
      </c>
      <c r="AE174" s="228">
        <f t="shared" ca="1" si="63"/>
        <v>0</v>
      </c>
      <c r="AF174" s="204" t="str">
        <f t="shared" ca="1" si="80"/>
        <v/>
      </c>
      <c r="AG174" s="207" t="str">
        <f ca="1">IF(AND($AD174=1,$U174&gt;0,$V174=1),ROUNDDOWN($AC174*1/2-'２個別表'!$CF174*1/2,0),"")</f>
        <v/>
      </c>
      <c r="AH174" s="207" t="str">
        <f t="shared" ca="1" si="58"/>
        <v/>
      </c>
      <c r="AI174" s="230" t="str">
        <f ca="1">IF(AND($AD174=1,$Q174=1),IF($AB174&gt;0,'２個別表'!$BX174-'２個別表'!$BZ174-'２個別表'!$CF174-'２個別表'!$CC174-'２個別表'!$CD174-'２個別表'!$CE174,0),"")</f>
        <v/>
      </c>
      <c r="AJ174" s="222">
        <f t="shared" ca="1" si="64"/>
        <v>0</v>
      </c>
      <c r="AK174" s="218" t="str">
        <f ca="1">IF($AD174=1,IF('２個別表'!$AQ174=1,1,IF('２個別表'!AQ174="","",)),"")</f>
        <v/>
      </c>
      <c r="AL174" s="207" t="str">
        <f ca="1">IF($AJ174=1,IF($AK174=1,'２個別表'!BU174,""),"")</f>
        <v/>
      </c>
      <c r="AM174" s="204" t="str">
        <f t="shared" ca="1" si="65"/>
        <v/>
      </c>
      <c r="AN174" s="223" t="str">
        <f ca="1">IF($AJ174=1,IF($AK174=1,ROUNDDOWN('２個別表'!$BX174-'２個別表'!$BZ174-'２個別表'!$CC174-'２個別表'!$CD174-'２個別表'!$CE174-'２個別表'!$CF174,0),""),"")</f>
        <v/>
      </c>
      <c r="AO174" s="222">
        <f t="shared" ca="1" si="61"/>
        <v>0</v>
      </c>
      <c r="AP174" s="218">
        <f t="shared" ca="1" si="66"/>
        <v>0</v>
      </c>
      <c r="AQ174" s="218">
        <f t="shared" ca="1" si="67"/>
        <v>0</v>
      </c>
      <c r="AR174" s="213">
        <f ca="1">IF('２個別表'!$AC174=1,1,0)</f>
        <v>0</v>
      </c>
      <c r="AS174" s="204" t="str">
        <f t="shared" ca="1" si="68"/>
        <v/>
      </c>
      <c r="AT174" s="204" t="str">
        <f t="shared" ca="1" si="69"/>
        <v/>
      </c>
      <c r="AU174" s="230" t="str">
        <f ca="1">IF($AD174=1,IF($AQ174=1,ROUNDDOWN('２個別表'!$BX174-'２個別表'!$BZ174-'２個別表'!$CC174-'２個別表'!$CD174-'２個別表'!$CE174-'２個別表'!$CF174,0),""),"")</f>
        <v/>
      </c>
      <c r="AV174" s="391">
        <f t="shared" ca="1" si="70"/>
        <v>0</v>
      </c>
      <c r="AW174" s="401" t="str">
        <f t="shared" ca="1" si="71"/>
        <v>-</v>
      </c>
      <c r="AX174" s="228">
        <f ca="1">IF($AD174=2,IF('２個別表'!$BS174=1,1,0),0)</f>
        <v>0</v>
      </c>
      <c r="AY174" s="213" t="str">
        <f t="shared" ca="1" si="72"/>
        <v/>
      </c>
      <c r="AZ174" s="409" t="str">
        <f ca="1">IF(AND($AD174=2,$AX174=1),'２個別表'!$BX174-('２個別表'!$BZ174+'２個別表'!$CC174+'２個別表'!$CD174+'２個別表'!$CE174+'２個別表'!$CF174),"")</f>
        <v/>
      </c>
      <c r="BA174" s="228">
        <f ca="1">IF($AD174=2,IF('２個別表'!$BS174&lt;&gt;1,1,0),0)</f>
        <v>0</v>
      </c>
      <c r="BB174" s="404">
        <f t="shared" ca="1" si="73"/>
        <v>0</v>
      </c>
      <c r="BC174" s="207" t="str">
        <f ca="1">IF(AND($AD174=2,$BA174=1),'２個別表'!$BT174,"")</f>
        <v/>
      </c>
      <c r="BD174" s="207" t="str">
        <f t="shared" ca="1" si="74"/>
        <v/>
      </c>
      <c r="BE174" s="207" t="str">
        <f ca="1">IF(AND($AD174=2,$BA174=1),'２個別表'!$BW174-('２個別表'!$BZ174+'２個別表'!$CC174+'２個別表'!$CD174+'２個別表'!$CE174+'２個別表'!$CF174),"")</f>
        <v/>
      </c>
      <c r="BF174" s="207" t="str">
        <f ca="1">IF(AND($AD174=2,$BA174=1),'２個別表'!$CC174+'２個別表'!$CD174,"")</f>
        <v/>
      </c>
      <c r="BG174" s="406" t="str">
        <f ca="1">IF($BB174=1,IF(SUM('２個別表'!$BY174,'２個別表'!$CF174*0.5)&lt;='２個別表'!$BX174*0.5,"〇","×"),"")</f>
        <v/>
      </c>
      <c r="BH174" s="405">
        <f t="shared" ca="1" si="75"/>
        <v>0</v>
      </c>
      <c r="BI174" s="229" t="str">
        <f ca="1">IF($AD174=2,IF($AX174=1,IF('２個別表'!$AO174=23,"〇","×"),IF(OR('２個別表'!$AO174&lt;19,'２個別表'!$AO174&gt;23),"",IF($BH174&lt;='２個別表'!$BT174,"〇","×"))),"-")</f>
        <v>-</v>
      </c>
      <c r="BJ174" s="414" t="str">
        <f t="shared" ca="1" si="76"/>
        <v>-</v>
      </c>
      <c r="BK174" s="228">
        <f t="shared" ca="1" si="77"/>
        <v>0</v>
      </c>
      <c r="BL174" s="229" t="str">
        <f ca="1">IF($AD174=3,IF(1&lt;='２個別表'!$F174,IF('２個別表'!$W174=1,"〇","×"),""),"")</f>
        <v/>
      </c>
      <c r="BM174" s="209" t="str">
        <f ca="1">IF(AD174=3,IF(AND(OR('２個別表'!BF174="附帯施設",AND(1&lt;='２個別表'!AO174,'２個別表'!AO174&lt;=3)),'２個別表'!BM174&lt;&gt;"",'２個別表'!BN174&lt;&gt;""),1,IF(AND(OR('２個別表'!BF174="附帯施設",AND(1&lt;='２個別表'!AO174,'２個別表'!AO174&lt;=3)),OR('２個別表'!BM174="",'２個別表'!BN174="")),"×",0)),"")</f>
        <v/>
      </c>
      <c r="BN174" s="229" t="str">
        <f ca="1">IF($AD174=3,IF('２個別表'!$BX174&gt;=500000,"〇","×"),"")</f>
        <v/>
      </c>
      <c r="BO174" s="204" t="str">
        <f ca="1">IF(AD174=3,'２個別表'!BY174,"")</f>
        <v/>
      </c>
      <c r="BP174" s="204" t="str">
        <f ca="1">IF(AD174=3,IF(COUNTIF('２個別表'!$Z$11:'２個別表'!Z174,'２個別表'!Z174)=1,BO174,SUMIF('２個別表'!$Z$11:$Z$510,'２個別表'!Z174,$BO$11:$BO$239)),"")</f>
        <v/>
      </c>
      <c r="BQ174" s="213" t="str">
        <f t="shared" ca="1" si="59"/>
        <v/>
      </c>
      <c r="BR174" s="207" t="str">
        <f t="shared" ca="1" si="78"/>
        <v/>
      </c>
      <c r="BS174" s="483" t="str">
        <f ca="1">IF($AD174=3,'２個別表'!$BX174-('２個別表'!$BZ174+'２個別表'!$CC174+'２個別表'!$CD174+'２個別表'!$CE174+'２個別表'!$CF174),"")</f>
        <v/>
      </c>
      <c r="BT174" s="486">
        <f t="shared" ca="1" si="60"/>
        <v>0</v>
      </c>
      <c r="BU174" s="480" t="str">
        <f t="shared" ca="1" si="79"/>
        <v/>
      </c>
    </row>
    <row r="175" spans="1:73">
      <c r="A175" s="770" t="str">
        <f t="shared" ca="1" si="55"/>
        <v>石川県</v>
      </c>
      <c r="B175" s="773">
        <f ca="1">'２個別表'!Q175</f>
        <v>165</v>
      </c>
      <c r="C175" s="774" t="str">
        <f>'２個別表'!$R175</f>
        <v>石川県</v>
      </c>
      <c r="D175" s="774" t="str">
        <f ca="1">'２個別表'!$S175</f>
        <v/>
      </c>
      <c r="E175" s="774" t="str">
        <f ca="1">'２個別表'!$T175</f>
        <v/>
      </c>
      <c r="F175" s="719" t="str">
        <f ca="1">'２個別表'!$W175</f>
        <v/>
      </c>
      <c r="G175" s="719" t="str">
        <f ca="1">IF($F175=1,IF(SUMIF('（様式１号）１総括表'!$B$16:$B$25,A175,'（様式１号）１総括表'!$A$16:$A$25)&gt;0,"〇","✕"),"-")</f>
        <v>-</v>
      </c>
      <c r="H175" s="716" t="str">
        <f ca="1">IF('２個別表'!$Y175=1,IF('２個別表'!$AC175=1,"〇","×"),IF(AND(2&lt;='２個別表'!$AC175,'２個別表'!$AC175&lt;=5),"〇","×"))</f>
        <v>×</v>
      </c>
      <c r="I175" s="716" t="str">
        <f t="shared" ca="1" si="56"/>
        <v>×</v>
      </c>
      <c r="J175" s="207" t="str">
        <f ca="1">'２個別表'!$Z175</f>
        <v/>
      </c>
      <c r="K175" s="207">
        <f ca="1">'２個別表'!$AK175</f>
        <v>0</v>
      </c>
      <c r="L175" s="207" t="str">
        <f ca="1">IF('２個別表'!$AL175=1,1,"")</f>
        <v/>
      </c>
      <c r="M175" s="207" t="str">
        <f ca="1">IF('２個別表'!$AL175="","",IF('２個別表'!$AL175=1,IF(OR('２個別表'!$AM175=1,'２個別表'!$AN175=1),"〇","×")))</f>
        <v/>
      </c>
      <c r="N175" s="204" t="str">
        <f ca="1">'２個別表'!AT175</f>
        <v/>
      </c>
      <c r="O175" s="220" t="str">
        <f ca="1">IF(1&lt;='２個別表'!$F175,IF(AND(1&lt;='２個別表'!$AO175,'２個別表'!$AO175&lt;=3),1,0),"")</f>
        <v/>
      </c>
      <c r="P175" s="229">
        <f ca="1">IF($O175=1,IF(AND('２個別表'!$BF175&lt;&gt;"",AND('２個別表'!$BI175&lt;&gt;1,'２個別表'!$BJ175)),0,1),0)</f>
        <v>0</v>
      </c>
      <c r="Q175" s="220">
        <f ca="1">IF('２個別表'!$BF175&lt;&gt;"",1,0)</f>
        <v>0</v>
      </c>
      <c r="R175" s="220" t="str">
        <f ca="1">IF($Q175=1,IF('２個別表'!$BI175=1,1,0),"")</f>
        <v/>
      </c>
      <c r="S175" s="220" t="str">
        <f ca="1">IF($R175=1,IF('２個別表'!$BJ175&lt;&gt;"","〇","×"),"")</f>
        <v/>
      </c>
      <c r="T175" s="220" t="str">
        <f t="shared" ca="1" si="62"/>
        <v/>
      </c>
      <c r="U175" s="381">
        <f ca="1">IF('２個別表'!$BH175&gt;0,'２個別表'!$BH175,0)</f>
        <v>0</v>
      </c>
      <c r="V175" s="220">
        <f ca="1">IF('２個別表'!$BJ175&lt;&gt;"",1,0)</f>
        <v>0</v>
      </c>
      <c r="W175" s="206">
        <f ca="1">IF(AND($Q175=1,$V175=1),'２個別表'!$CF175,0)</f>
        <v>0</v>
      </c>
      <c r="X175" s="219">
        <f t="shared" ca="1" si="57"/>
        <v>0</v>
      </c>
      <c r="Y175" s="220" t="str">
        <f ca="1">IF(1&lt;='２個別表'!$F175,'２個別表'!$BV175,"")</f>
        <v/>
      </c>
      <c r="Z175" s="220">
        <f ca="1">IF(1&lt;='２個別表'!$F175,'２個別表'!$CG175,0)</f>
        <v>0</v>
      </c>
      <c r="AA175" s="220">
        <f ca="1">IF(OR(0&lt;'２個別表'!$BZ175,0&lt;SUM('２個別表'!$CC175:$CD175)),1,0)</f>
        <v>1</v>
      </c>
      <c r="AB175" s="207">
        <f ca="1">IF(1&lt;='２個別表'!$F175,'２個別表'!$BX175,0)</f>
        <v>0</v>
      </c>
      <c r="AC175" s="207" t="str">
        <f ca="1">IF('２個別表'!$BX175&gt;0,IF(AND('２個別表'!$BV175=1,'２個別表'!$CG175="控除不可"),'２個別表'!$BX175,IF(AND('２個別表'!$BV175=1,'２個別表'!$CG175="80%控除対象"),ROUNDUP('２個別表'!$BX175*102/110,0),IF(AND('２個別表'!$BV175=1,'２個別表'!$CG175="全額控除"),ROUNDUP('２個別表'!$BX175*100/110,0),IF(OR('２個別表'!$BV175=2,'２個別表'!$BV175=3),'２個別表'!$BX175,'２個別表'!$BX175)))),"")</f>
        <v/>
      </c>
      <c r="AD175" s="221" t="str">
        <f ca="1">IF('２個別表'!$W175=1,3,IF(AND('２個別表'!$W175=2,AND(19&lt;='２個別表'!$AO175,'２個別表'!$AO175&lt;=23)),2,IF(AND('２個別表'!$W175=2,OR(AND(1&lt;='２個別表'!$AO175,'２個別表'!$AO175&lt;=18),AND(24&lt;='２個別表'!$AO175,'２個別表'!$AO175&lt;=25))),1,"判定不能")))</f>
        <v>判定不能</v>
      </c>
      <c r="AE175" s="228">
        <f t="shared" ca="1" si="63"/>
        <v>0</v>
      </c>
      <c r="AF175" s="204" t="str">
        <f t="shared" ca="1" si="80"/>
        <v/>
      </c>
      <c r="AG175" s="207" t="str">
        <f ca="1">IF(AND($AD175=1,$U175&gt;0,$V175=1),ROUNDDOWN($AC175*1/2-'２個別表'!$CF175*1/2,0),"")</f>
        <v/>
      </c>
      <c r="AH175" s="207" t="str">
        <f t="shared" ca="1" si="58"/>
        <v/>
      </c>
      <c r="AI175" s="230" t="str">
        <f ca="1">IF(AND($AD175=1,$Q175=1),IF($AB175&gt;0,'２個別表'!$BX175-'２個別表'!$BZ175-'２個別表'!$CF175-'２個別表'!$CC175-'２個別表'!$CD175-'２個別表'!$CE175,0),"")</f>
        <v/>
      </c>
      <c r="AJ175" s="222">
        <f t="shared" ca="1" si="64"/>
        <v>0</v>
      </c>
      <c r="AK175" s="218" t="str">
        <f ca="1">IF($AD175=1,IF('２個別表'!$AQ175=1,1,IF('２個別表'!AQ175="","",)),"")</f>
        <v/>
      </c>
      <c r="AL175" s="207" t="str">
        <f ca="1">IF($AJ175=1,IF($AK175=1,'２個別表'!BU175,""),"")</f>
        <v/>
      </c>
      <c r="AM175" s="204" t="str">
        <f t="shared" ca="1" si="65"/>
        <v/>
      </c>
      <c r="AN175" s="223" t="str">
        <f ca="1">IF($AJ175=1,IF($AK175=1,ROUNDDOWN('２個別表'!$BX175-'２個別表'!$BZ175-'２個別表'!$CC175-'２個別表'!$CD175-'２個別表'!$CE175-'２個別表'!$CF175,0),""),"")</f>
        <v/>
      </c>
      <c r="AO175" s="222">
        <f t="shared" ca="1" si="61"/>
        <v>0</v>
      </c>
      <c r="AP175" s="218">
        <f t="shared" ca="1" si="66"/>
        <v>0</v>
      </c>
      <c r="AQ175" s="218">
        <f t="shared" ca="1" si="67"/>
        <v>0</v>
      </c>
      <c r="AR175" s="213">
        <f ca="1">IF('２個別表'!$AC175=1,1,0)</f>
        <v>0</v>
      </c>
      <c r="AS175" s="204" t="str">
        <f t="shared" ca="1" si="68"/>
        <v/>
      </c>
      <c r="AT175" s="204" t="str">
        <f t="shared" ca="1" si="69"/>
        <v/>
      </c>
      <c r="AU175" s="230" t="str">
        <f ca="1">IF($AD175=1,IF($AQ175=1,ROUNDDOWN('２個別表'!$BX175-'２個別表'!$BZ175-'２個別表'!$CC175-'２個別表'!$CD175-'２個別表'!$CE175-'２個別表'!$CF175,0),""),"")</f>
        <v/>
      </c>
      <c r="AV175" s="391">
        <f t="shared" ca="1" si="70"/>
        <v>0</v>
      </c>
      <c r="AW175" s="401" t="str">
        <f t="shared" ca="1" si="71"/>
        <v>-</v>
      </c>
      <c r="AX175" s="228">
        <f ca="1">IF($AD175=2,IF('２個別表'!$BS175=1,1,0),0)</f>
        <v>0</v>
      </c>
      <c r="AY175" s="213" t="str">
        <f t="shared" ca="1" si="72"/>
        <v/>
      </c>
      <c r="AZ175" s="409" t="str">
        <f ca="1">IF(AND($AD175=2,$AX175=1),'２個別表'!$BX175-('２個別表'!$BZ175+'２個別表'!$CC175+'２個別表'!$CD175+'２個別表'!$CE175+'２個別表'!$CF175),"")</f>
        <v/>
      </c>
      <c r="BA175" s="228">
        <f ca="1">IF($AD175=2,IF('２個別表'!$BS175&lt;&gt;1,1,0),0)</f>
        <v>0</v>
      </c>
      <c r="BB175" s="404">
        <f t="shared" ca="1" si="73"/>
        <v>0</v>
      </c>
      <c r="BC175" s="207" t="str">
        <f ca="1">IF(AND($AD175=2,$BA175=1),'２個別表'!$BT175,"")</f>
        <v/>
      </c>
      <c r="BD175" s="207" t="str">
        <f t="shared" ca="1" si="74"/>
        <v/>
      </c>
      <c r="BE175" s="207" t="str">
        <f ca="1">IF(AND($AD175=2,$BA175=1),'２個別表'!$BW175-('２個別表'!$BZ175+'２個別表'!$CC175+'２個別表'!$CD175+'２個別表'!$CE175+'２個別表'!$CF175),"")</f>
        <v/>
      </c>
      <c r="BF175" s="207" t="str">
        <f ca="1">IF(AND($AD175=2,$BA175=1),'２個別表'!$CC175+'２個別表'!$CD175,"")</f>
        <v/>
      </c>
      <c r="BG175" s="406" t="str">
        <f ca="1">IF($BB175=1,IF(SUM('２個別表'!$BY175,'２個別表'!$CF175*0.5)&lt;='２個別表'!$BX175*0.5,"〇","×"),"")</f>
        <v/>
      </c>
      <c r="BH175" s="405">
        <f t="shared" ca="1" si="75"/>
        <v>0</v>
      </c>
      <c r="BI175" s="229" t="str">
        <f ca="1">IF($AD175=2,IF($AX175=1,IF('２個別表'!$AO175=23,"〇","×"),IF(OR('２個別表'!$AO175&lt;19,'２個別表'!$AO175&gt;23),"",IF($BH175&lt;='２個別表'!$BT175,"〇","×"))),"-")</f>
        <v>-</v>
      </c>
      <c r="BJ175" s="414" t="str">
        <f t="shared" ca="1" si="76"/>
        <v>-</v>
      </c>
      <c r="BK175" s="228">
        <f t="shared" ca="1" si="77"/>
        <v>0</v>
      </c>
      <c r="BL175" s="229" t="str">
        <f ca="1">IF($AD175=3,IF(1&lt;='２個別表'!$F175,IF('２個別表'!$W175=1,"〇","×"),""),"")</f>
        <v/>
      </c>
      <c r="BM175" s="209" t="str">
        <f ca="1">IF(AD175=3,IF(AND(OR('２個別表'!BF175="附帯施設",AND(1&lt;='２個別表'!AO175,'２個別表'!AO175&lt;=3)),'２個別表'!BM175&lt;&gt;"",'２個別表'!BN175&lt;&gt;""),1,IF(AND(OR('２個別表'!BF175="附帯施設",AND(1&lt;='２個別表'!AO175,'２個別表'!AO175&lt;=3)),OR('２個別表'!BM175="",'２個別表'!BN175="")),"×",0)),"")</f>
        <v/>
      </c>
      <c r="BN175" s="229" t="str">
        <f ca="1">IF($AD175=3,IF('２個別表'!$BX175&gt;=500000,"〇","×"),"")</f>
        <v/>
      </c>
      <c r="BO175" s="204" t="str">
        <f ca="1">IF(AD175=3,'２個別表'!BY175,"")</f>
        <v/>
      </c>
      <c r="BP175" s="204" t="str">
        <f ca="1">IF(AD175=3,IF(COUNTIF('２個別表'!$Z$11:'２個別表'!Z175,'２個別表'!Z175)=1,BO175,SUMIF('２個別表'!$Z$11:$Z$510,'２個別表'!Z175,$BO$11:$BO$239)),"")</f>
        <v/>
      </c>
      <c r="BQ175" s="213" t="str">
        <f t="shared" ca="1" si="59"/>
        <v/>
      </c>
      <c r="BR175" s="207" t="str">
        <f t="shared" ca="1" si="78"/>
        <v/>
      </c>
      <c r="BS175" s="483" t="str">
        <f ca="1">IF($AD175=3,'２個別表'!$BX175-('２個別表'!$BZ175+'２個別表'!$CC175+'２個別表'!$CD175+'２個別表'!$CE175+'２個別表'!$CF175),"")</f>
        <v/>
      </c>
      <c r="BT175" s="486">
        <f t="shared" ca="1" si="60"/>
        <v>0</v>
      </c>
      <c r="BU175" s="480" t="str">
        <f t="shared" ca="1" si="79"/>
        <v/>
      </c>
    </row>
    <row r="176" spans="1:73">
      <c r="A176" s="770" t="str">
        <f t="shared" ca="1" si="55"/>
        <v>石川県</v>
      </c>
      <c r="B176" s="773">
        <f ca="1">'２個別表'!Q176</f>
        <v>166</v>
      </c>
      <c r="C176" s="774" t="str">
        <f>'２個別表'!$R176</f>
        <v>石川県</v>
      </c>
      <c r="D176" s="774" t="str">
        <f ca="1">'２個別表'!$S176</f>
        <v/>
      </c>
      <c r="E176" s="774" t="str">
        <f ca="1">'２個別表'!$T176</f>
        <v/>
      </c>
      <c r="F176" s="719" t="str">
        <f ca="1">'２個別表'!$W176</f>
        <v/>
      </c>
      <c r="G176" s="719" t="str">
        <f ca="1">IF($F176=1,IF(SUMIF('（様式１号）１総括表'!$B$16:$B$25,A176,'（様式１号）１総括表'!$A$16:$A$25)&gt;0,"〇","✕"),"-")</f>
        <v>-</v>
      </c>
      <c r="H176" s="716" t="str">
        <f ca="1">IF('２個別表'!$Y176=1,IF('２個別表'!$AC176=1,"〇","×"),IF(AND(2&lt;='２個別表'!$AC176,'２個別表'!$AC176&lt;=5),"〇","×"))</f>
        <v>×</v>
      </c>
      <c r="I176" s="716" t="str">
        <f t="shared" ca="1" si="56"/>
        <v>×</v>
      </c>
      <c r="J176" s="207" t="str">
        <f ca="1">'２個別表'!$Z176</f>
        <v/>
      </c>
      <c r="K176" s="207">
        <f ca="1">'２個別表'!$AK176</f>
        <v>0</v>
      </c>
      <c r="L176" s="207" t="str">
        <f ca="1">IF('２個別表'!$AL176=1,1,"")</f>
        <v/>
      </c>
      <c r="M176" s="207" t="str">
        <f ca="1">IF('２個別表'!$AL176="","",IF('２個別表'!$AL176=1,IF(OR('２個別表'!$AM176=1,'２個別表'!$AN176=1),"〇","×")))</f>
        <v/>
      </c>
      <c r="N176" s="204" t="str">
        <f ca="1">'２個別表'!AT176</f>
        <v/>
      </c>
      <c r="O176" s="220" t="str">
        <f ca="1">IF(1&lt;='２個別表'!$F176,IF(AND(1&lt;='２個別表'!$AO176,'２個別表'!$AO176&lt;=3),1,0),"")</f>
        <v/>
      </c>
      <c r="P176" s="229">
        <f ca="1">IF($O176=1,IF(AND('２個別表'!$BF176&lt;&gt;"",AND('２個別表'!$BI176&lt;&gt;1,'２個別表'!$BJ176)),0,1),0)</f>
        <v>0</v>
      </c>
      <c r="Q176" s="220">
        <f ca="1">IF('２個別表'!$BF176&lt;&gt;"",1,0)</f>
        <v>0</v>
      </c>
      <c r="R176" s="220" t="str">
        <f ca="1">IF($Q176=1,IF('２個別表'!$BI176=1,1,0),"")</f>
        <v/>
      </c>
      <c r="S176" s="220" t="str">
        <f ca="1">IF($R176=1,IF('２個別表'!$BJ176&lt;&gt;"","〇","×"),"")</f>
        <v/>
      </c>
      <c r="T176" s="220" t="str">
        <f t="shared" ca="1" si="62"/>
        <v/>
      </c>
      <c r="U176" s="381">
        <f ca="1">IF('２個別表'!$BH176&gt;0,'２個別表'!$BH176,0)</f>
        <v>0</v>
      </c>
      <c r="V176" s="220">
        <f ca="1">IF('２個別表'!$BJ176&lt;&gt;"",1,0)</f>
        <v>0</v>
      </c>
      <c r="W176" s="206">
        <f ca="1">IF(AND($Q176=1,$V176=1),'２個別表'!$CF176,0)</f>
        <v>0</v>
      </c>
      <c r="X176" s="219">
        <f t="shared" ca="1" si="57"/>
        <v>0</v>
      </c>
      <c r="Y176" s="220" t="str">
        <f ca="1">IF(1&lt;='２個別表'!$F176,'２個別表'!$BV176,"")</f>
        <v/>
      </c>
      <c r="Z176" s="220">
        <f ca="1">IF(1&lt;='２個別表'!$F176,'２個別表'!$CG176,0)</f>
        <v>0</v>
      </c>
      <c r="AA176" s="220">
        <f ca="1">IF(OR(0&lt;'２個別表'!$BZ176,0&lt;SUM('２個別表'!$CC176:$CD176)),1,0)</f>
        <v>1</v>
      </c>
      <c r="AB176" s="207">
        <f ca="1">IF(1&lt;='２個別表'!$F176,'２個別表'!$BX176,0)</f>
        <v>0</v>
      </c>
      <c r="AC176" s="207" t="str">
        <f ca="1">IF('２個別表'!$BX176&gt;0,IF(AND('２個別表'!$BV176=1,'２個別表'!$CG176="控除不可"),'２個別表'!$BX176,IF(AND('２個別表'!$BV176=1,'２個別表'!$CG176="80%控除対象"),ROUNDUP('２個別表'!$BX176*102/110,0),IF(AND('２個別表'!$BV176=1,'２個別表'!$CG176="全額控除"),ROUNDUP('２個別表'!$BX176*100/110,0),IF(OR('２個別表'!$BV176=2,'２個別表'!$BV176=3),'２個別表'!$BX176,'２個別表'!$BX176)))),"")</f>
        <v/>
      </c>
      <c r="AD176" s="221" t="str">
        <f ca="1">IF('２個別表'!$W176=1,3,IF(AND('２個別表'!$W176=2,AND(19&lt;='２個別表'!$AO176,'２個別表'!$AO176&lt;=23)),2,IF(AND('２個別表'!$W176=2,OR(AND(1&lt;='２個別表'!$AO176,'２個別表'!$AO176&lt;=18),AND(24&lt;='２個別表'!$AO176,'２個別表'!$AO176&lt;=25))),1,"判定不能")))</f>
        <v>判定不能</v>
      </c>
      <c r="AE176" s="228">
        <f t="shared" ca="1" si="63"/>
        <v>0</v>
      </c>
      <c r="AF176" s="204" t="str">
        <f t="shared" ca="1" si="80"/>
        <v/>
      </c>
      <c r="AG176" s="207" t="str">
        <f ca="1">IF(AND($AD176=1,$U176&gt;0,$V176=1),ROUNDDOWN($AC176*1/2-'２個別表'!$CF176*1/2,0),"")</f>
        <v/>
      </c>
      <c r="AH176" s="207" t="str">
        <f t="shared" ca="1" si="58"/>
        <v/>
      </c>
      <c r="AI176" s="230" t="str">
        <f ca="1">IF(AND($AD176=1,$Q176=1),IF($AB176&gt;0,'２個別表'!$BX176-'２個別表'!$BZ176-'２個別表'!$CF176-'２個別表'!$CC176-'２個別表'!$CD176-'２個別表'!$CE176,0),"")</f>
        <v/>
      </c>
      <c r="AJ176" s="222">
        <f t="shared" ca="1" si="64"/>
        <v>0</v>
      </c>
      <c r="AK176" s="218" t="str">
        <f ca="1">IF($AD176=1,IF('２個別表'!$AQ176=1,1,IF('２個別表'!AQ176="","",)),"")</f>
        <v/>
      </c>
      <c r="AL176" s="207" t="str">
        <f ca="1">IF($AJ176=1,IF($AK176=1,'２個別表'!BU176,""),"")</f>
        <v/>
      </c>
      <c r="AM176" s="204" t="str">
        <f t="shared" ca="1" si="65"/>
        <v/>
      </c>
      <c r="AN176" s="223" t="str">
        <f ca="1">IF($AJ176=1,IF($AK176=1,ROUNDDOWN('２個別表'!$BX176-'２個別表'!$BZ176-'２個別表'!$CC176-'２個別表'!$CD176-'２個別表'!$CE176-'２個別表'!$CF176,0),""),"")</f>
        <v/>
      </c>
      <c r="AO176" s="222">
        <f t="shared" ca="1" si="61"/>
        <v>0</v>
      </c>
      <c r="AP176" s="218">
        <f t="shared" ca="1" si="66"/>
        <v>0</v>
      </c>
      <c r="AQ176" s="218">
        <f t="shared" ca="1" si="67"/>
        <v>0</v>
      </c>
      <c r="AR176" s="213">
        <f ca="1">IF('２個別表'!$AC176=1,1,0)</f>
        <v>0</v>
      </c>
      <c r="AS176" s="204" t="str">
        <f t="shared" ca="1" si="68"/>
        <v/>
      </c>
      <c r="AT176" s="204" t="str">
        <f t="shared" ca="1" si="69"/>
        <v/>
      </c>
      <c r="AU176" s="230" t="str">
        <f ca="1">IF($AD176=1,IF($AQ176=1,ROUNDDOWN('２個別表'!$BX176-'２個別表'!$BZ176-'２個別表'!$CC176-'２個別表'!$CD176-'２個別表'!$CE176-'２個別表'!$CF176,0),""),"")</f>
        <v/>
      </c>
      <c r="AV176" s="391">
        <f t="shared" ca="1" si="70"/>
        <v>0</v>
      </c>
      <c r="AW176" s="401" t="str">
        <f t="shared" ca="1" si="71"/>
        <v>-</v>
      </c>
      <c r="AX176" s="228">
        <f ca="1">IF($AD176=2,IF('２個別表'!$BS176=1,1,0),0)</f>
        <v>0</v>
      </c>
      <c r="AY176" s="213" t="str">
        <f t="shared" ca="1" si="72"/>
        <v/>
      </c>
      <c r="AZ176" s="409" t="str">
        <f ca="1">IF(AND($AD176=2,$AX176=1),'２個別表'!$BX176-('２個別表'!$BZ176+'２個別表'!$CC176+'２個別表'!$CD176+'２個別表'!$CE176+'２個別表'!$CF176),"")</f>
        <v/>
      </c>
      <c r="BA176" s="228">
        <f ca="1">IF($AD176=2,IF('２個別表'!$BS176&lt;&gt;1,1,0),0)</f>
        <v>0</v>
      </c>
      <c r="BB176" s="404">
        <f t="shared" ca="1" si="73"/>
        <v>0</v>
      </c>
      <c r="BC176" s="207" t="str">
        <f ca="1">IF(AND($AD176=2,$BA176=1),'２個別表'!$BT176,"")</f>
        <v/>
      </c>
      <c r="BD176" s="207" t="str">
        <f t="shared" ca="1" si="74"/>
        <v/>
      </c>
      <c r="BE176" s="207" t="str">
        <f ca="1">IF(AND($AD176=2,$BA176=1),'２個別表'!$BW176-('２個別表'!$BZ176+'２個別表'!$CC176+'２個別表'!$CD176+'２個別表'!$CE176+'２個別表'!$CF176),"")</f>
        <v/>
      </c>
      <c r="BF176" s="207" t="str">
        <f ca="1">IF(AND($AD176=2,$BA176=1),'２個別表'!$CC176+'２個別表'!$CD176,"")</f>
        <v/>
      </c>
      <c r="BG176" s="406" t="str">
        <f ca="1">IF($BB176=1,IF(SUM('２個別表'!$BY176,'２個別表'!$CF176*0.5)&lt;='２個別表'!$BX176*0.5,"〇","×"),"")</f>
        <v/>
      </c>
      <c r="BH176" s="405">
        <f t="shared" ca="1" si="75"/>
        <v>0</v>
      </c>
      <c r="BI176" s="229" t="str">
        <f ca="1">IF($AD176=2,IF($AX176=1,IF('２個別表'!$AO176=23,"〇","×"),IF(OR('２個別表'!$AO176&lt;19,'２個別表'!$AO176&gt;23),"",IF($BH176&lt;='２個別表'!$BT176,"〇","×"))),"-")</f>
        <v>-</v>
      </c>
      <c r="BJ176" s="414" t="str">
        <f t="shared" ca="1" si="76"/>
        <v>-</v>
      </c>
      <c r="BK176" s="228">
        <f t="shared" ca="1" si="77"/>
        <v>0</v>
      </c>
      <c r="BL176" s="229" t="str">
        <f ca="1">IF($AD176=3,IF(1&lt;='２個別表'!$F176,IF('２個別表'!$W176=1,"〇","×"),""),"")</f>
        <v/>
      </c>
      <c r="BM176" s="209" t="str">
        <f ca="1">IF(AD176=3,IF(AND(OR('２個別表'!BF176="附帯施設",AND(1&lt;='２個別表'!AO176,'２個別表'!AO176&lt;=3)),'２個別表'!BM176&lt;&gt;"",'２個別表'!BN176&lt;&gt;""),1,IF(AND(OR('２個別表'!BF176="附帯施設",AND(1&lt;='２個別表'!AO176,'２個別表'!AO176&lt;=3)),OR('２個別表'!BM176="",'２個別表'!BN176="")),"×",0)),"")</f>
        <v/>
      </c>
      <c r="BN176" s="229" t="str">
        <f ca="1">IF($AD176=3,IF('２個別表'!$BX176&gt;=500000,"〇","×"),"")</f>
        <v/>
      </c>
      <c r="BO176" s="204" t="str">
        <f ca="1">IF(AD176=3,'２個別表'!BY176,"")</f>
        <v/>
      </c>
      <c r="BP176" s="204" t="str">
        <f ca="1">IF(AD176=3,IF(COUNTIF('２個別表'!$Z$11:'２個別表'!Z176,'２個別表'!Z176)=1,BO176,SUMIF('２個別表'!$Z$11:$Z$510,'２個別表'!Z176,$BO$11:$BO$239)),"")</f>
        <v/>
      </c>
      <c r="BQ176" s="213" t="str">
        <f t="shared" ca="1" si="59"/>
        <v/>
      </c>
      <c r="BR176" s="207" t="str">
        <f t="shared" ca="1" si="78"/>
        <v/>
      </c>
      <c r="BS176" s="483" t="str">
        <f ca="1">IF($AD176=3,'２個別表'!$BX176-('２個別表'!$BZ176+'２個別表'!$CC176+'２個別表'!$CD176+'２個別表'!$CE176+'２個別表'!$CF176),"")</f>
        <v/>
      </c>
      <c r="BT176" s="486">
        <f t="shared" ca="1" si="60"/>
        <v>0</v>
      </c>
      <c r="BU176" s="480" t="str">
        <f t="shared" ca="1" si="79"/>
        <v/>
      </c>
    </row>
    <row r="177" spans="1:73">
      <c r="A177" s="770" t="str">
        <f t="shared" ca="1" si="55"/>
        <v>石川県</v>
      </c>
      <c r="B177" s="773">
        <f ca="1">'２個別表'!Q177</f>
        <v>167</v>
      </c>
      <c r="C177" s="774" t="str">
        <f>'２個別表'!$R177</f>
        <v>石川県</v>
      </c>
      <c r="D177" s="774" t="str">
        <f ca="1">'２個別表'!$S177</f>
        <v/>
      </c>
      <c r="E177" s="774" t="str">
        <f ca="1">'２個別表'!$T177</f>
        <v/>
      </c>
      <c r="F177" s="719" t="str">
        <f ca="1">'２個別表'!$W177</f>
        <v/>
      </c>
      <c r="G177" s="719" t="str">
        <f ca="1">IF($F177=1,IF(SUMIF('（様式１号）１総括表'!$B$16:$B$25,A177,'（様式１号）１総括表'!$A$16:$A$25)&gt;0,"〇","✕"),"-")</f>
        <v>-</v>
      </c>
      <c r="H177" s="716" t="str">
        <f ca="1">IF('２個別表'!$Y177=1,IF('２個別表'!$AC177=1,"〇","×"),IF(AND(2&lt;='２個別表'!$AC177,'２個別表'!$AC177&lt;=5),"〇","×"))</f>
        <v>×</v>
      </c>
      <c r="I177" s="716" t="str">
        <f t="shared" ca="1" si="56"/>
        <v>×</v>
      </c>
      <c r="J177" s="207" t="str">
        <f ca="1">'２個別表'!$Z177</f>
        <v/>
      </c>
      <c r="K177" s="207">
        <f ca="1">'２個別表'!$AK177</f>
        <v>0</v>
      </c>
      <c r="L177" s="207" t="str">
        <f ca="1">IF('２個別表'!$AL177=1,1,"")</f>
        <v/>
      </c>
      <c r="M177" s="207" t="str">
        <f ca="1">IF('２個別表'!$AL177="","",IF('２個別表'!$AL177=1,IF(OR('２個別表'!$AM177=1,'２個別表'!$AN177=1),"〇","×")))</f>
        <v/>
      </c>
      <c r="N177" s="204" t="str">
        <f ca="1">'２個別表'!AT177</f>
        <v/>
      </c>
      <c r="O177" s="220" t="str">
        <f ca="1">IF(1&lt;='２個別表'!$F177,IF(AND(1&lt;='２個別表'!$AO177,'２個別表'!$AO177&lt;=3),1,0),"")</f>
        <v/>
      </c>
      <c r="P177" s="229">
        <f ca="1">IF($O177=1,IF(AND('２個別表'!$BF177&lt;&gt;"",AND('２個別表'!$BI177&lt;&gt;1,'２個別表'!$BJ177)),0,1),0)</f>
        <v>0</v>
      </c>
      <c r="Q177" s="220">
        <f ca="1">IF('２個別表'!$BF177&lt;&gt;"",1,0)</f>
        <v>0</v>
      </c>
      <c r="R177" s="220" t="str">
        <f ca="1">IF($Q177=1,IF('２個別表'!$BI177=1,1,0),"")</f>
        <v/>
      </c>
      <c r="S177" s="220" t="str">
        <f ca="1">IF($R177=1,IF('２個別表'!$BJ177&lt;&gt;"","〇","×"),"")</f>
        <v/>
      </c>
      <c r="T177" s="220" t="str">
        <f t="shared" ca="1" si="62"/>
        <v/>
      </c>
      <c r="U177" s="381">
        <f ca="1">IF('２個別表'!$BH177&gt;0,'２個別表'!$BH177,0)</f>
        <v>0</v>
      </c>
      <c r="V177" s="220">
        <f ca="1">IF('２個別表'!$BJ177&lt;&gt;"",1,0)</f>
        <v>0</v>
      </c>
      <c r="W177" s="206">
        <f ca="1">IF(AND($Q177=1,$V177=1),'２個別表'!$CF177,0)</f>
        <v>0</v>
      </c>
      <c r="X177" s="219">
        <f t="shared" ca="1" si="57"/>
        <v>0</v>
      </c>
      <c r="Y177" s="220" t="str">
        <f ca="1">IF(1&lt;='２個別表'!$F177,'２個別表'!$BV177,"")</f>
        <v/>
      </c>
      <c r="Z177" s="220">
        <f ca="1">IF(1&lt;='２個別表'!$F177,'２個別表'!$CG177,0)</f>
        <v>0</v>
      </c>
      <c r="AA177" s="220">
        <f ca="1">IF(OR(0&lt;'２個別表'!$BZ177,0&lt;SUM('２個別表'!$CC177:$CD177)),1,0)</f>
        <v>1</v>
      </c>
      <c r="AB177" s="207">
        <f ca="1">IF(1&lt;='２個別表'!$F177,'２個別表'!$BX177,0)</f>
        <v>0</v>
      </c>
      <c r="AC177" s="207" t="str">
        <f ca="1">IF('２個別表'!$BX177&gt;0,IF(AND('２個別表'!$BV177=1,'２個別表'!$CG177="控除不可"),'２個別表'!$BX177,IF(AND('２個別表'!$BV177=1,'２個別表'!$CG177="80%控除対象"),ROUNDUP('２個別表'!$BX177*102/110,0),IF(AND('２個別表'!$BV177=1,'２個別表'!$CG177="全額控除"),ROUNDUP('２個別表'!$BX177*100/110,0),IF(OR('２個別表'!$BV177=2,'２個別表'!$BV177=3),'２個別表'!$BX177,'２個別表'!$BX177)))),"")</f>
        <v/>
      </c>
      <c r="AD177" s="221" t="str">
        <f ca="1">IF('２個別表'!$W177=1,3,IF(AND('２個別表'!$W177=2,AND(19&lt;='２個別表'!$AO177,'２個別表'!$AO177&lt;=23)),2,IF(AND('２個別表'!$W177=2,OR(AND(1&lt;='２個別表'!$AO177,'２個別表'!$AO177&lt;=18),AND(24&lt;='２個別表'!$AO177,'２個別表'!$AO177&lt;=25))),1,"判定不能")))</f>
        <v>判定不能</v>
      </c>
      <c r="AE177" s="228">
        <f t="shared" ca="1" si="63"/>
        <v>0</v>
      </c>
      <c r="AF177" s="204" t="str">
        <f t="shared" ca="1" si="80"/>
        <v/>
      </c>
      <c r="AG177" s="207" t="str">
        <f ca="1">IF(AND($AD177=1,$U177&gt;0,$V177=1),ROUNDDOWN($AC177*1/2-'２個別表'!$CF177*1/2,0),"")</f>
        <v/>
      </c>
      <c r="AH177" s="207" t="str">
        <f t="shared" ca="1" si="58"/>
        <v/>
      </c>
      <c r="AI177" s="230" t="str">
        <f ca="1">IF(AND($AD177=1,$Q177=1),IF($AB177&gt;0,'２個別表'!$BX177-'２個別表'!$BZ177-'２個別表'!$CF177-'２個別表'!$CC177-'２個別表'!$CD177-'２個別表'!$CE177,0),"")</f>
        <v/>
      </c>
      <c r="AJ177" s="222">
        <f t="shared" ca="1" si="64"/>
        <v>0</v>
      </c>
      <c r="AK177" s="218" t="str">
        <f ca="1">IF($AD177=1,IF('２個別表'!$AQ177=1,1,IF('２個別表'!AQ177="","",)),"")</f>
        <v/>
      </c>
      <c r="AL177" s="207" t="str">
        <f ca="1">IF($AJ177=1,IF($AK177=1,'２個別表'!BU177,""),"")</f>
        <v/>
      </c>
      <c r="AM177" s="204" t="str">
        <f t="shared" ca="1" si="65"/>
        <v/>
      </c>
      <c r="AN177" s="223" t="str">
        <f ca="1">IF($AJ177=1,IF($AK177=1,ROUNDDOWN('２個別表'!$BX177-'２個別表'!$BZ177-'２個別表'!$CC177-'２個別表'!$CD177-'２個別表'!$CE177-'２個別表'!$CF177,0),""),"")</f>
        <v/>
      </c>
      <c r="AO177" s="222">
        <f t="shared" ca="1" si="61"/>
        <v>0</v>
      </c>
      <c r="AP177" s="218">
        <f t="shared" ca="1" si="66"/>
        <v>0</v>
      </c>
      <c r="AQ177" s="218">
        <f t="shared" ca="1" si="67"/>
        <v>0</v>
      </c>
      <c r="AR177" s="213">
        <f ca="1">IF('２個別表'!$AC177=1,1,0)</f>
        <v>0</v>
      </c>
      <c r="AS177" s="204" t="str">
        <f t="shared" ca="1" si="68"/>
        <v/>
      </c>
      <c r="AT177" s="204" t="str">
        <f t="shared" ca="1" si="69"/>
        <v/>
      </c>
      <c r="AU177" s="230" t="str">
        <f ca="1">IF($AD177=1,IF($AQ177=1,ROUNDDOWN('２個別表'!$BX177-'２個別表'!$BZ177-'２個別表'!$CC177-'２個別表'!$CD177-'２個別表'!$CE177-'２個別表'!$CF177,0),""),"")</f>
        <v/>
      </c>
      <c r="AV177" s="391">
        <f t="shared" ca="1" si="70"/>
        <v>0</v>
      </c>
      <c r="AW177" s="401" t="str">
        <f t="shared" ca="1" si="71"/>
        <v>-</v>
      </c>
      <c r="AX177" s="228">
        <f ca="1">IF($AD177=2,IF('２個別表'!$BS177=1,1,0),0)</f>
        <v>0</v>
      </c>
      <c r="AY177" s="213" t="str">
        <f t="shared" ca="1" si="72"/>
        <v/>
      </c>
      <c r="AZ177" s="409" t="str">
        <f ca="1">IF(AND($AD177=2,$AX177=1),'２個別表'!$BX177-('２個別表'!$BZ177+'２個別表'!$CC177+'２個別表'!$CD177+'２個別表'!$CE177+'２個別表'!$CF177),"")</f>
        <v/>
      </c>
      <c r="BA177" s="228">
        <f ca="1">IF($AD177=2,IF('２個別表'!$BS177&lt;&gt;1,1,0),0)</f>
        <v>0</v>
      </c>
      <c r="BB177" s="404">
        <f t="shared" ca="1" si="73"/>
        <v>0</v>
      </c>
      <c r="BC177" s="207" t="str">
        <f ca="1">IF(AND($AD177=2,$BA177=1),'２個別表'!$BT177,"")</f>
        <v/>
      </c>
      <c r="BD177" s="207" t="str">
        <f t="shared" ca="1" si="74"/>
        <v/>
      </c>
      <c r="BE177" s="207" t="str">
        <f ca="1">IF(AND($AD177=2,$BA177=1),'２個別表'!$BW177-('２個別表'!$BZ177+'２個別表'!$CC177+'２個別表'!$CD177+'２個別表'!$CE177+'２個別表'!$CF177),"")</f>
        <v/>
      </c>
      <c r="BF177" s="207" t="str">
        <f ca="1">IF(AND($AD177=2,$BA177=1),'２個別表'!$CC177+'２個別表'!$CD177,"")</f>
        <v/>
      </c>
      <c r="BG177" s="406" t="str">
        <f ca="1">IF($BB177=1,IF(SUM('２個別表'!$BY177,'２個別表'!$CF177*0.5)&lt;='２個別表'!$BX177*0.5,"〇","×"),"")</f>
        <v/>
      </c>
      <c r="BH177" s="405">
        <f t="shared" ca="1" si="75"/>
        <v>0</v>
      </c>
      <c r="BI177" s="229" t="str">
        <f ca="1">IF($AD177=2,IF($AX177=1,IF('２個別表'!$AO177=23,"〇","×"),IF(OR('２個別表'!$AO177&lt;19,'２個別表'!$AO177&gt;23),"",IF($BH177&lt;='２個別表'!$BT177,"〇","×"))),"-")</f>
        <v>-</v>
      </c>
      <c r="BJ177" s="414" t="str">
        <f t="shared" ca="1" si="76"/>
        <v>-</v>
      </c>
      <c r="BK177" s="228">
        <f t="shared" ca="1" si="77"/>
        <v>0</v>
      </c>
      <c r="BL177" s="229" t="str">
        <f ca="1">IF($AD177=3,IF(1&lt;='２個別表'!$F177,IF('２個別表'!$W177=1,"〇","×"),""),"")</f>
        <v/>
      </c>
      <c r="BM177" s="209" t="str">
        <f ca="1">IF(AD177=3,IF(AND(OR('２個別表'!BF177="附帯施設",AND(1&lt;='２個別表'!AO177,'２個別表'!AO177&lt;=3)),'２個別表'!BM177&lt;&gt;"",'２個別表'!BN177&lt;&gt;""),1,IF(AND(OR('２個別表'!BF177="附帯施設",AND(1&lt;='２個別表'!AO177,'２個別表'!AO177&lt;=3)),OR('２個別表'!BM177="",'２個別表'!BN177="")),"×",0)),"")</f>
        <v/>
      </c>
      <c r="BN177" s="229" t="str">
        <f ca="1">IF($AD177=3,IF('２個別表'!$BX177&gt;=500000,"〇","×"),"")</f>
        <v/>
      </c>
      <c r="BO177" s="204" t="str">
        <f ca="1">IF(AD177=3,'２個別表'!BY177,"")</f>
        <v/>
      </c>
      <c r="BP177" s="204" t="str">
        <f ca="1">IF(AD177=3,IF(COUNTIF('２個別表'!$Z$11:'２個別表'!Z177,'２個別表'!Z177)=1,BO177,SUMIF('２個別表'!$Z$11:$Z$510,'２個別表'!Z177,$BO$11:$BO$239)),"")</f>
        <v/>
      </c>
      <c r="BQ177" s="213" t="str">
        <f t="shared" ca="1" si="59"/>
        <v/>
      </c>
      <c r="BR177" s="207" t="str">
        <f t="shared" ca="1" si="78"/>
        <v/>
      </c>
      <c r="BS177" s="483" t="str">
        <f ca="1">IF($AD177=3,'２個別表'!$BX177-('２個別表'!$BZ177+'２個別表'!$CC177+'２個別表'!$CD177+'２個別表'!$CE177+'２個別表'!$CF177),"")</f>
        <v/>
      </c>
      <c r="BT177" s="486">
        <f t="shared" ca="1" si="60"/>
        <v>0</v>
      </c>
      <c r="BU177" s="480" t="str">
        <f t="shared" ca="1" si="79"/>
        <v/>
      </c>
    </row>
    <row r="178" spans="1:73">
      <c r="A178" s="770" t="str">
        <f t="shared" ca="1" si="55"/>
        <v>石川県</v>
      </c>
      <c r="B178" s="773">
        <f ca="1">'２個別表'!Q178</f>
        <v>168</v>
      </c>
      <c r="C178" s="774" t="str">
        <f>'２個別表'!$R178</f>
        <v>石川県</v>
      </c>
      <c r="D178" s="774" t="str">
        <f ca="1">'２個別表'!$S178</f>
        <v/>
      </c>
      <c r="E178" s="774" t="str">
        <f ca="1">'２個別表'!$T178</f>
        <v/>
      </c>
      <c r="F178" s="719" t="str">
        <f ca="1">'２個別表'!$W178</f>
        <v/>
      </c>
      <c r="G178" s="719" t="str">
        <f ca="1">IF($F178=1,IF(SUMIF('（様式１号）１総括表'!$B$16:$B$25,A178,'（様式１号）１総括表'!$A$16:$A$25)&gt;0,"〇","✕"),"-")</f>
        <v>-</v>
      </c>
      <c r="H178" s="716" t="str">
        <f ca="1">IF('２個別表'!$Y178=1,IF('２個別表'!$AC178=1,"〇","×"),IF(AND(2&lt;='２個別表'!$AC178,'２個別表'!$AC178&lt;=5),"〇","×"))</f>
        <v>×</v>
      </c>
      <c r="I178" s="716" t="str">
        <f t="shared" ca="1" si="56"/>
        <v>×</v>
      </c>
      <c r="J178" s="207" t="str">
        <f ca="1">'２個別表'!$Z178</f>
        <v/>
      </c>
      <c r="K178" s="207">
        <f ca="1">'２個別表'!$AK178</f>
        <v>0</v>
      </c>
      <c r="L178" s="207" t="str">
        <f ca="1">IF('２個別表'!$AL178=1,1,"")</f>
        <v/>
      </c>
      <c r="M178" s="207" t="str">
        <f ca="1">IF('２個別表'!$AL178="","",IF('２個別表'!$AL178=1,IF(OR('２個別表'!$AM178=1,'２個別表'!$AN178=1),"〇","×")))</f>
        <v/>
      </c>
      <c r="N178" s="204" t="str">
        <f ca="1">'２個別表'!AT178</f>
        <v/>
      </c>
      <c r="O178" s="220" t="str">
        <f ca="1">IF(1&lt;='２個別表'!$F178,IF(AND(1&lt;='２個別表'!$AO178,'２個別表'!$AO178&lt;=3),1,0),"")</f>
        <v/>
      </c>
      <c r="P178" s="229">
        <f ca="1">IF($O178=1,IF(AND('２個別表'!$BF178&lt;&gt;"",AND('２個別表'!$BI178&lt;&gt;1,'２個別表'!$BJ178)),0,1),0)</f>
        <v>0</v>
      </c>
      <c r="Q178" s="220">
        <f ca="1">IF('２個別表'!$BF178&lt;&gt;"",1,0)</f>
        <v>0</v>
      </c>
      <c r="R178" s="220" t="str">
        <f ca="1">IF($Q178=1,IF('２個別表'!$BI178=1,1,0),"")</f>
        <v/>
      </c>
      <c r="S178" s="220" t="str">
        <f ca="1">IF($R178=1,IF('２個別表'!$BJ178&lt;&gt;"","〇","×"),"")</f>
        <v/>
      </c>
      <c r="T178" s="220" t="str">
        <f t="shared" ca="1" si="62"/>
        <v/>
      </c>
      <c r="U178" s="381">
        <f ca="1">IF('２個別表'!$BH178&gt;0,'２個別表'!$BH178,0)</f>
        <v>0</v>
      </c>
      <c r="V178" s="220">
        <f ca="1">IF('２個別表'!$BJ178&lt;&gt;"",1,0)</f>
        <v>0</v>
      </c>
      <c r="W178" s="206">
        <f ca="1">IF(AND($Q178=1,$V178=1),'２個別表'!$CF178,0)</f>
        <v>0</v>
      </c>
      <c r="X178" s="219">
        <f t="shared" ca="1" si="57"/>
        <v>0</v>
      </c>
      <c r="Y178" s="220" t="str">
        <f ca="1">IF(1&lt;='２個別表'!$F178,'２個別表'!$BV178,"")</f>
        <v/>
      </c>
      <c r="Z178" s="220">
        <f ca="1">IF(1&lt;='２個別表'!$F178,'２個別表'!$CG178,0)</f>
        <v>0</v>
      </c>
      <c r="AA178" s="220">
        <f ca="1">IF(OR(0&lt;'２個別表'!$BZ178,0&lt;SUM('２個別表'!$CC178:$CD178)),1,0)</f>
        <v>1</v>
      </c>
      <c r="AB178" s="207">
        <f ca="1">IF(1&lt;='２個別表'!$F178,'２個別表'!$BX178,0)</f>
        <v>0</v>
      </c>
      <c r="AC178" s="207" t="str">
        <f ca="1">IF('２個別表'!$BX178&gt;0,IF(AND('２個別表'!$BV178=1,'２個別表'!$CG178="控除不可"),'２個別表'!$BX178,IF(AND('２個別表'!$BV178=1,'２個別表'!$CG178="80%控除対象"),ROUNDUP('２個別表'!$BX178*102/110,0),IF(AND('２個別表'!$BV178=1,'２個別表'!$CG178="全額控除"),ROUNDUP('２個別表'!$BX178*100/110,0),IF(OR('２個別表'!$BV178=2,'２個別表'!$BV178=3),'２個別表'!$BX178,'２個別表'!$BX178)))),"")</f>
        <v/>
      </c>
      <c r="AD178" s="221" t="str">
        <f ca="1">IF('２個別表'!$W178=1,3,IF(AND('２個別表'!$W178=2,AND(19&lt;='２個別表'!$AO178,'２個別表'!$AO178&lt;=23)),2,IF(AND('２個別表'!$W178=2,OR(AND(1&lt;='２個別表'!$AO178,'２個別表'!$AO178&lt;=18),AND(24&lt;='２個別表'!$AO178,'２個別表'!$AO178&lt;=25))),1,"判定不能")))</f>
        <v>判定不能</v>
      </c>
      <c r="AE178" s="228">
        <f t="shared" ca="1" si="63"/>
        <v>0</v>
      </c>
      <c r="AF178" s="204" t="str">
        <f t="shared" ca="1" si="80"/>
        <v/>
      </c>
      <c r="AG178" s="207" t="str">
        <f ca="1">IF(AND($AD178=1,$U178&gt;0,$V178=1),ROUNDDOWN($AC178*1/2-'２個別表'!$CF178*1/2,0),"")</f>
        <v/>
      </c>
      <c r="AH178" s="207" t="str">
        <f t="shared" ca="1" si="58"/>
        <v/>
      </c>
      <c r="AI178" s="230" t="str">
        <f ca="1">IF(AND($AD178=1,$Q178=1),IF($AB178&gt;0,'２個別表'!$BX178-'２個別表'!$BZ178-'２個別表'!$CF178-'２個別表'!$CC178-'２個別表'!$CD178-'２個別表'!$CE178,0),"")</f>
        <v/>
      </c>
      <c r="AJ178" s="222">
        <f t="shared" ca="1" si="64"/>
        <v>0</v>
      </c>
      <c r="AK178" s="218" t="str">
        <f ca="1">IF($AD178=1,IF('２個別表'!$AQ178=1,1,IF('２個別表'!AQ178="","",)),"")</f>
        <v/>
      </c>
      <c r="AL178" s="207" t="str">
        <f ca="1">IF($AJ178=1,IF($AK178=1,'２個別表'!BU178,""),"")</f>
        <v/>
      </c>
      <c r="AM178" s="204" t="str">
        <f t="shared" ca="1" si="65"/>
        <v/>
      </c>
      <c r="AN178" s="223" t="str">
        <f ca="1">IF($AJ178=1,IF($AK178=1,ROUNDDOWN('２個別表'!$BX178-'２個別表'!$BZ178-'２個別表'!$CC178-'２個別表'!$CD178-'２個別表'!$CE178-'２個別表'!$CF178,0),""),"")</f>
        <v/>
      </c>
      <c r="AO178" s="222">
        <f t="shared" ca="1" si="61"/>
        <v>0</v>
      </c>
      <c r="AP178" s="218">
        <f t="shared" ca="1" si="66"/>
        <v>0</v>
      </c>
      <c r="AQ178" s="218">
        <f t="shared" ca="1" si="67"/>
        <v>0</v>
      </c>
      <c r="AR178" s="213">
        <f ca="1">IF('２個別表'!$AC178=1,1,0)</f>
        <v>0</v>
      </c>
      <c r="AS178" s="204" t="str">
        <f t="shared" ca="1" si="68"/>
        <v/>
      </c>
      <c r="AT178" s="204" t="str">
        <f t="shared" ca="1" si="69"/>
        <v/>
      </c>
      <c r="AU178" s="230" t="str">
        <f ca="1">IF($AD178=1,IF($AQ178=1,ROUNDDOWN('２個別表'!$BX178-'２個別表'!$BZ178-'２個別表'!$CC178-'２個別表'!$CD178-'２個別表'!$CE178-'２個別表'!$CF178,0),""),"")</f>
        <v/>
      </c>
      <c r="AV178" s="391">
        <f t="shared" ca="1" si="70"/>
        <v>0</v>
      </c>
      <c r="AW178" s="401" t="str">
        <f t="shared" ca="1" si="71"/>
        <v>-</v>
      </c>
      <c r="AX178" s="228">
        <f ca="1">IF($AD178=2,IF('２個別表'!$BS178=1,1,0),0)</f>
        <v>0</v>
      </c>
      <c r="AY178" s="213" t="str">
        <f t="shared" ca="1" si="72"/>
        <v/>
      </c>
      <c r="AZ178" s="409" t="str">
        <f ca="1">IF(AND($AD178=2,$AX178=1),'２個別表'!$BX178-('２個別表'!$BZ178+'２個別表'!$CC178+'２個別表'!$CD178+'２個別表'!$CE178+'２個別表'!$CF178),"")</f>
        <v/>
      </c>
      <c r="BA178" s="228">
        <f ca="1">IF($AD178=2,IF('２個別表'!$BS178&lt;&gt;1,1,0),0)</f>
        <v>0</v>
      </c>
      <c r="BB178" s="404">
        <f t="shared" ca="1" si="73"/>
        <v>0</v>
      </c>
      <c r="BC178" s="207" t="str">
        <f ca="1">IF(AND($AD178=2,$BA178=1),'２個別表'!$BT178,"")</f>
        <v/>
      </c>
      <c r="BD178" s="207" t="str">
        <f t="shared" ca="1" si="74"/>
        <v/>
      </c>
      <c r="BE178" s="207" t="str">
        <f ca="1">IF(AND($AD178=2,$BA178=1),'２個別表'!$BW178-('２個別表'!$BZ178+'２個別表'!$CC178+'２個別表'!$CD178+'２個別表'!$CE178+'２個別表'!$CF178),"")</f>
        <v/>
      </c>
      <c r="BF178" s="207" t="str">
        <f ca="1">IF(AND($AD178=2,$BA178=1),'２個別表'!$CC178+'２個別表'!$CD178,"")</f>
        <v/>
      </c>
      <c r="BG178" s="406" t="str">
        <f ca="1">IF($BB178=1,IF(SUM('２個別表'!$BY178,'２個別表'!$CF178*0.5)&lt;='２個別表'!$BX178*0.5,"〇","×"),"")</f>
        <v/>
      </c>
      <c r="BH178" s="405">
        <f t="shared" ca="1" si="75"/>
        <v>0</v>
      </c>
      <c r="BI178" s="229" t="str">
        <f ca="1">IF($AD178=2,IF($AX178=1,IF('２個別表'!$AO178=23,"〇","×"),IF(OR('２個別表'!$AO178&lt;19,'２個別表'!$AO178&gt;23),"",IF($BH178&lt;='２個別表'!$BT178,"〇","×"))),"-")</f>
        <v>-</v>
      </c>
      <c r="BJ178" s="414" t="str">
        <f t="shared" ca="1" si="76"/>
        <v>-</v>
      </c>
      <c r="BK178" s="228">
        <f t="shared" ca="1" si="77"/>
        <v>0</v>
      </c>
      <c r="BL178" s="229" t="str">
        <f ca="1">IF($AD178=3,IF(1&lt;='２個別表'!$F178,IF('２個別表'!$W178=1,"〇","×"),""),"")</f>
        <v/>
      </c>
      <c r="BM178" s="209" t="str">
        <f ca="1">IF(AD178=3,IF(AND(OR('２個別表'!BF178="附帯施設",AND(1&lt;='２個別表'!AO178,'２個別表'!AO178&lt;=3)),'２個別表'!BM178&lt;&gt;"",'２個別表'!BN178&lt;&gt;""),1,IF(AND(OR('２個別表'!BF178="附帯施設",AND(1&lt;='２個別表'!AO178,'２個別表'!AO178&lt;=3)),OR('２個別表'!BM178="",'２個別表'!BN178="")),"×",0)),"")</f>
        <v/>
      </c>
      <c r="BN178" s="229" t="str">
        <f ca="1">IF($AD178=3,IF('２個別表'!$BX178&gt;=500000,"〇","×"),"")</f>
        <v/>
      </c>
      <c r="BO178" s="204" t="str">
        <f ca="1">IF(AD178=3,'２個別表'!BY178,"")</f>
        <v/>
      </c>
      <c r="BP178" s="204" t="str">
        <f ca="1">IF(AD178=3,IF(COUNTIF('２個別表'!$Z$11:'２個別表'!Z178,'２個別表'!Z178)=1,BO178,SUMIF('２個別表'!$Z$11:$Z$510,'２個別表'!Z178,$BO$11:$BO$239)),"")</f>
        <v/>
      </c>
      <c r="BQ178" s="213" t="str">
        <f t="shared" ca="1" si="59"/>
        <v/>
      </c>
      <c r="BR178" s="207" t="str">
        <f t="shared" ca="1" si="78"/>
        <v/>
      </c>
      <c r="BS178" s="483" t="str">
        <f ca="1">IF($AD178=3,'２個別表'!$BX178-('２個別表'!$BZ178+'２個別表'!$CC178+'２個別表'!$CD178+'２個別表'!$CE178+'２個別表'!$CF178),"")</f>
        <v/>
      </c>
      <c r="BT178" s="486">
        <f t="shared" ca="1" si="60"/>
        <v>0</v>
      </c>
      <c r="BU178" s="480" t="str">
        <f t="shared" ca="1" si="79"/>
        <v/>
      </c>
    </row>
    <row r="179" spans="1:73">
      <c r="A179" s="770" t="str">
        <f t="shared" ca="1" si="55"/>
        <v>石川県</v>
      </c>
      <c r="B179" s="773">
        <f ca="1">'２個別表'!Q179</f>
        <v>169</v>
      </c>
      <c r="C179" s="774" t="str">
        <f>'２個別表'!$R179</f>
        <v>石川県</v>
      </c>
      <c r="D179" s="774" t="str">
        <f ca="1">'２個別表'!$S179</f>
        <v/>
      </c>
      <c r="E179" s="774" t="str">
        <f ca="1">'２個別表'!$T179</f>
        <v/>
      </c>
      <c r="F179" s="719" t="str">
        <f ca="1">'２個別表'!$W179</f>
        <v/>
      </c>
      <c r="G179" s="719" t="str">
        <f ca="1">IF($F179=1,IF(SUMIF('（様式１号）１総括表'!$B$16:$B$25,A179,'（様式１号）１総括表'!$A$16:$A$25)&gt;0,"〇","✕"),"-")</f>
        <v>-</v>
      </c>
      <c r="H179" s="716" t="str">
        <f ca="1">IF('２個別表'!$Y179=1,IF('２個別表'!$AC179=1,"〇","×"),IF(AND(2&lt;='２個別表'!$AC179,'２個別表'!$AC179&lt;=5),"〇","×"))</f>
        <v>×</v>
      </c>
      <c r="I179" s="716" t="str">
        <f t="shared" ca="1" si="56"/>
        <v>×</v>
      </c>
      <c r="J179" s="207" t="str">
        <f ca="1">'２個別表'!$Z179</f>
        <v/>
      </c>
      <c r="K179" s="207">
        <f ca="1">'２個別表'!$AK179</f>
        <v>0</v>
      </c>
      <c r="L179" s="207" t="str">
        <f ca="1">IF('２個別表'!$AL179=1,1,"")</f>
        <v/>
      </c>
      <c r="M179" s="207" t="str">
        <f ca="1">IF('２個別表'!$AL179="","",IF('２個別表'!$AL179=1,IF(OR('２個別表'!$AM179=1,'２個別表'!$AN179=1),"〇","×")))</f>
        <v/>
      </c>
      <c r="N179" s="204" t="str">
        <f ca="1">'２個別表'!AT179</f>
        <v/>
      </c>
      <c r="O179" s="220" t="str">
        <f ca="1">IF(1&lt;='２個別表'!$F179,IF(AND(1&lt;='２個別表'!$AO179,'２個別表'!$AO179&lt;=3),1,0),"")</f>
        <v/>
      </c>
      <c r="P179" s="229">
        <f ca="1">IF($O179=1,IF(AND('２個別表'!$BF179&lt;&gt;"",AND('２個別表'!$BI179&lt;&gt;1,'２個別表'!$BJ179)),0,1),0)</f>
        <v>0</v>
      </c>
      <c r="Q179" s="220">
        <f ca="1">IF('２個別表'!$BF179&lt;&gt;"",1,0)</f>
        <v>0</v>
      </c>
      <c r="R179" s="220" t="str">
        <f ca="1">IF($Q179=1,IF('２個別表'!$BI179=1,1,0),"")</f>
        <v/>
      </c>
      <c r="S179" s="220" t="str">
        <f ca="1">IF($R179=1,IF('２個別表'!$BJ179&lt;&gt;"","〇","×"),"")</f>
        <v/>
      </c>
      <c r="T179" s="220" t="str">
        <f t="shared" ca="1" si="62"/>
        <v/>
      </c>
      <c r="U179" s="381">
        <f ca="1">IF('２個別表'!$BH179&gt;0,'２個別表'!$BH179,0)</f>
        <v>0</v>
      </c>
      <c r="V179" s="220">
        <f ca="1">IF('２個別表'!$BJ179&lt;&gt;"",1,0)</f>
        <v>0</v>
      </c>
      <c r="W179" s="206">
        <f ca="1">IF(AND($Q179=1,$V179=1),'２個別表'!$CF179,0)</f>
        <v>0</v>
      </c>
      <c r="X179" s="219">
        <f t="shared" ca="1" si="57"/>
        <v>0</v>
      </c>
      <c r="Y179" s="220" t="str">
        <f ca="1">IF(1&lt;='２個別表'!$F179,'２個別表'!$BV179,"")</f>
        <v/>
      </c>
      <c r="Z179" s="220">
        <f ca="1">IF(1&lt;='２個別表'!$F179,'２個別表'!$CG179,0)</f>
        <v>0</v>
      </c>
      <c r="AA179" s="220">
        <f ca="1">IF(OR(0&lt;'２個別表'!$BZ179,0&lt;SUM('２個別表'!$CC179:$CD179)),1,0)</f>
        <v>1</v>
      </c>
      <c r="AB179" s="207">
        <f ca="1">IF(1&lt;='２個別表'!$F179,'２個別表'!$BX179,0)</f>
        <v>0</v>
      </c>
      <c r="AC179" s="207" t="str">
        <f ca="1">IF('２個別表'!$BX179&gt;0,IF(AND('２個別表'!$BV179=1,'２個別表'!$CG179="控除不可"),'２個別表'!$BX179,IF(AND('２個別表'!$BV179=1,'２個別表'!$CG179="80%控除対象"),ROUNDUP('２個別表'!$BX179*102/110,0),IF(AND('２個別表'!$BV179=1,'２個別表'!$CG179="全額控除"),ROUNDUP('２個別表'!$BX179*100/110,0),IF(OR('２個別表'!$BV179=2,'２個別表'!$BV179=3),'２個別表'!$BX179,'２個別表'!$BX179)))),"")</f>
        <v/>
      </c>
      <c r="AD179" s="221" t="str">
        <f ca="1">IF('２個別表'!$W179=1,3,IF(AND('２個別表'!$W179=2,AND(19&lt;='２個別表'!$AO179,'２個別表'!$AO179&lt;=23)),2,IF(AND('２個別表'!$W179=2,OR(AND(1&lt;='２個別表'!$AO179,'２個別表'!$AO179&lt;=18),AND(24&lt;='２個別表'!$AO179,'２個別表'!$AO179&lt;=25))),1,"判定不能")))</f>
        <v>判定不能</v>
      </c>
      <c r="AE179" s="228">
        <f t="shared" ca="1" si="63"/>
        <v>0</v>
      </c>
      <c r="AF179" s="204" t="str">
        <f t="shared" ca="1" si="80"/>
        <v/>
      </c>
      <c r="AG179" s="207" t="str">
        <f ca="1">IF(AND($AD179=1,$U179&gt;0,$V179=1),ROUNDDOWN($AC179*1/2-'２個別表'!$CF179*1/2,0),"")</f>
        <v/>
      </c>
      <c r="AH179" s="207" t="str">
        <f t="shared" ca="1" si="58"/>
        <v/>
      </c>
      <c r="AI179" s="230" t="str">
        <f ca="1">IF(AND($AD179=1,$Q179=1),IF($AB179&gt;0,'２個別表'!$BX179-'２個別表'!$BZ179-'２個別表'!$CF179-'２個別表'!$CC179-'２個別表'!$CD179-'２個別表'!$CE179,0),"")</f>
        <v/>
      </c>
      <c r="AJ179" s="222">
        <f t="shared" ca="1" si="64"/>
        <v>0</v>
      </c>
      <c r="AK179" s="218" t="str">
        <f ca="1">IF($AD179=1,IF('２個別表'!$AQ179=1,1,IF('２個別表'!AQ179="","",)),"")</f>
        <v/>
      </c>
      <c r="AL179" s="207" t="str">
        <f ca="1">IF($AJ179=1,IF($AK179=1,'２個別表'!BU179,""),"")</f>
        <v/>
      </c>
      <c r="AM179" s="204" t="str">
        <f t="shared" ca="1" si="65"/>
        <v/>
      </c>
      <c r="AN179" s="223" t="str">
        <f ca="1">IF($AJ179=1,IF($AK179=1,ROUNDDOWN('２個別表'!$BX179-'２個別表'!$BZ179-'２個別表'!$CC179-'２個別表'!$CD179-'２個別表'!$CE179-'２個別表'!$CF179,0),""),"")</f>
        <v/>
      </c>
      <c r="AO179" s="222">
        <f t="shared" ca="1" si="61"/>
        <v>0</v>
      </c>
      <c r="AP179" s="218">
        <f t="shared" ca="1" si="66"/>
        <v>0</v>
      </c>
      <c r="AQ179" s="218">
        <f t="shared" ca="1" si="67"/>
        <v>0</v>
      </c>
      <c r="AR179" s="213">
        <f ca="1">IF('２個別表'!$AC179=1,1,0)</f>
        <v>0</v>
      </c>
      <c r="AS179" s="204" t="str">
        <f t="shared" ca="1" si="68"/>
        <v/>
      </c>
      <c r="AT179" s="204" t="str">
        <f t="shared" ca="1" si="69"/>
        <v/>
      </c>
      <c r="AU179" s="230" t="str">
        <f ca="1">IF($AD179=1,IF($AQ179=1,ROUNDDOWN('２個別表'!$BX179-'２個別表'!$BZ179-'２個別表'!$CC179-'２個別表'!$CD179-'２個別表'!$CE179-'２個別表'!$CF179,0),""),"")</f>
        <v/>
      </c>
      <c r="AV179" s="391">
        <f t="shared" ca="1" si="70"/>
        <v>0</v>
      </c>
      <c r="AW179" s="401" t="str">
        <f t="shared" ca="1" si="71"/>
        <v>-</v>
      </c>
      <c r="AX179" s="228">
        <f ca="1">IF($AD179=2,IF('２個別表'!$BS179=1,1,0),0)</f>
        <v>0</v>
      </c>
      <c r="AY179" s="213" t="str">
        <f t="shared" ca="1" si="72"/>
        <v/>
      </c>
      <c r="AZ179" s="409" t="str">
        <f ca="1">IF(AND($AD179=2,$AX179=1),'２個別表'!$BX179-('２個別表'!$BZ179+'２個別表'!$CC179+'２個別表'!$CD179+'２個別表'!$CE179+'２個別表'!$CF179),"")</f>
        <v/>
      </c>
      <c r="BA179" s="228">
        <f ca="1">IF($AD179=2,IF('２個別表'!$BS179&lt;&gt;1,1,0),0)</f>
        <v>0</v>
      </c>
      <c r="BB179" s="404">
        <f t="shared" ca="1" si="73"/>
        <v>0</v>
      </c>
      <c r="BC179" s="207" t="str">
        <f ca="1">IF(AND($AD179=2,$BA179=1),'２個別表'!$BT179,"")</f>
        <v/>
      </c>
      <c r="BD179" s="207" t="str">
        <f t="shared" ca="1" si="74"/>
        <v/>
      </c>
      <c r="BE179" s="207" t="str">
        <f ca="1">IF(AND($AD179=2,$BA179=1),'２個別表'!$BW179-('２個別表'!$BZ179+'２個別表'!$CC179+'２個別表'!$CD179+'２個別表'!$CE179+'２個別表'!$CF179),"")</f>
        <v/>
      </c>
      <c r="BF179" s="207" t="str">
        <f ca="1">IF(AND($AD179=2,$BA179=1),'２個別表'!$CC179+'２個別表'!$CD179,"")</f>
        <v/>
      </c>
      <c r="BG179" s="406" t="str">
        <f ca="1">IF($BB179=1,IF(SUM('２個別表'!$BY179,'２個別表'!$CF179*0.5)&lt;='２個別表'!$BX179*0.5,"〇","×"),"")</f>
        <v/>
      </c>
      <c r="BH179" s="405">
        <f t="shared" ca="1" si="75"/>
        <v>0</v>
      </c>
      <c r="BI179" s="229" t="str">
        <f ca="1">IF($AD179=2,IF($AX179=1,IF('２個別表'!$AO179=23,"〇","×"),IF(OR('２個別表'!$AO179&lt;19,'２個別表'!$AO179&gt;23),"",IF($BH179&lt;='２個別表'!$BT179,"〇","×"))),"-")</f>
        <v>-</v>
      </c>
      <c r="BJ179" s="414" t="str">
        <f t="shared" ca="1" si="76"/>
        <v>-</v>
      </c>
      <c r="BK179" s="228">
        <f t="shared" ca="1" si="77"/>
        <v>0</v>
      </c>
      <c r="BL179" s="229" t="str">
        <f ca="1">IF($AD179=3,IF(1&lt;='２個別表'!$F179,IF('２個別表'!$W179=1,"〇","×"),""),"")</f>
        <v/>
      </c>
      <c r="BM179" s="209" t="str">
        <f ca="1">IF(AD179=3,IF(AND(OR('２個別表'!BF179="附帯施設",AND(1&lt;='２個別表'!AO179,'２個別表'!AO179&lt;=3)),'２個別表'!BM179&lt;&gt;"",'２個別表'!BN179&lt;&gt;""),1,IF(AND(OR('２個別表'!BF179="附帯施設",AND(1&lt;='２個別表'!AO179,'２個別表'!AO179&lt;=3)),OR('２個別表'!BM179="",'２個別表'!BN179="")),"×",0)),"")</f>
        <v/>
      </c>
      <c r="BN179" s="229" t="str">
        <f ca="1">IF($AD179=3,IF('２個別表'!$BX179&gt;=500000,"〇","×"),"")</f>
        <v/>
      </c>
      <c r="BO179" s="204" t="str">
        <f ca="1">IF(AD179=3,'２個別表'!BY179,"")</f>
        <v/>
      </c>
      <c r="BP179" s="204" t="str">
        <f ca="1">IF(AD179=3,IF(COUNTIF('２個別表'!$Z$11:'２個別表'!Z179,'２個別表'!Z179)=1,BO179,SUMIF('２個別表'!$Z$11:$Z$510,'２個別表'!Z179,$BO$11:$BO$239)),"")</f>
        <v/>
      </c>
      <c r="BQ179" s="213" t="str">
        <f t="shared" ca="1" si="59"/>
        <v/>
      </c>
      <c r="BR179" s="207" t="str">
        <f t="shared" ca="1" si="78"/>
        <v/>
      </c>
      <c r="BS179" s="483" t="str">
        <f ca="1">IF($AD179=3,'２個別表'!$BX179-('２個別表'!$BZ179+'２個別表'!$CC179+'２個別表'!$CD179+'２個別表'!$CE179+'２個別表'!$CF179),"")</f>
        <v/>
      </c>
      <c r="BT179" s="486">
        <f t="shared" ca="1" si="60"/>
        <v>0</v>
      </c>
      <c r="BU179" s="480" t="str">
        <f t="shared" ca="1" si="79"/>
        <v/>
      </c>
    </row>
    <row r="180" spans="1:73">
      <c r="A180" s="770" t="str">
        <f t="shared" ca="1" si="55"/>
        <v>石川県</v>
      </c>
      <c r="B180" s="773">
        <f ca="1">'２個別表'!Q180</f>
        <v>170</v>
      </c>
      <c r="C180" s="774" t="str">
        <f>'２個別表'!$R180</f>
        <v>石川県</v>
      </c>
      <c r="D180" s="774" t="str">
        <f ca="1">'２個別表'!$S180</f>
        <v/>
      </c>
      <c r="E180" s="774" t="str">
        <f ca="1">'２個別表'!$T180</f>
        <v/>
      </c>
      <c r="F180" s="719" t="str">
        <f ca="1">'２個別表'!$W180</f>
        <v/>
      </c>
      <c r="G180" s="719" t="str">
        <f ca="1">IF($F180=1,IF(SUMIF('（様式１号）１総括表'!$B$16:$B$25,A180,'（様式１号）１総括表'!$A$16:$A$25)&gt;0,"〇","✕"),"-")</f>
        <v>-</v>
      </c>
      <c r="H180" s="716" t="str">
        <f ca="1">IF('２個別表'!$Y180=1,IF('２個別表'!$AC180=1,"〇","×"),IF(AND(2&lt;='２個別表'!$AC180,'２個別表'!$AC180&lt;=5),"〇","×"))</f>
        <v>×</v>
      </c>
      <c r="I180" s="716" t="str">
        <f t="shared" ca="1" si="56"/>
        <v>×</v>
      </c>
      <c r="J180" s="207" t="str">
        <f ca="1">'２個別表'!$Z180</f>
        <v/>
      </c>
      <c r="K180" s="207">
        <f ca="1">'２個別表'!$AK180</f>
        <v>0</v>
      </c>
      <c r="L180" s="207" t="str">
        <f ca="1">IF('２個別表'!$AL180=1,1,"")</f>
        <v/>
      </c>
      <c r="M180" s="207" t="str">
        <f ca="1">IF('２個別表'!$AL180="","",IF('２個別表'!$AL180=1,IF(OR('２個別表'!$AM180=1,'２個別表'!$AN180=1),"〇","×")))</f>
        <v/>
      </c>
      <c r="N180" s="204" t="str">
        <f ca="1">'２個別表'!AT180</f>
        <v/>
      </c>
      <c r="O180" s="220" t="str">
        <f ca="1">IF(1&lt;='２個別表'!$F180,IF(AND(1&lt;='２個別表'!$AO180,'２個別表'!$AO180&lt;=3),1,0),"")</f>
        <v/>
      </c>
      <c r="P180" s="229">
        <f ca="1">IF($O180=1,IF(AND('２個別表'!$BF180&lt;&gt;"",AND('２個別表'!$BI180&lt;&gt;1,'２個別表'!$BJ180)),0,1),0)</f>
        <v>0</v>
      </c>
      <c r="Q180" s="220">
        <f ca="1">IF('２個別表'!$BF180&lt;&gt;"",1,0)</f>
        <v>0</v>
      </c>
      <c r="R180" s="220" t="str">
        <f ca="1">IF($Q180=1,IF('２個別表'!$BI180=1,1,0),"")</f>
        <v/>
      </c>
      <c r="S180" s="220" t="str">
        <f ca="1">IF($R180=1,IF('２個別表'!$BJ180&lt;&gt;"","〇","×"),"")</f>
        <v/>
      </c>
      <c r="T180" s="220" t="str">
        <f t="shared" ca="1" si="62"/>
        <v/>
      </c>
      <c r="U180" s="381">
        <f ca="1">IF('２個別表'!$BH180&gt;0,'２個別表'!$BH180,0)</f>
        <v>0</v>
      </c>
      <c r="V180" s="220">
        <f ca="1">IF('２個別表'!$BJ180&lt;&gt;"",1,0)</f>
        <v>0</v>
      </c>
      <c r="W180" s="206">
        <f ca="1">IF(AND($Q180=1,$V180=1),'２個別表'!$CF180,0)</f>
        <v>0</v>
      </c>
      <c r="X180" s="219">
        <f t="shared" ca="1" si="57"/>
        <v>0</v>
      </c>
      <c r="Y180" s="220" t="str">
        <f ca="1">IF(1&lt;='２個別表'!$F180,'２個別表'!$BV180,"")</f>
        <v/>
      </c>
      <c r="Z180" s="220">
        <f ca="1">IF(1&lt;='２個別表'!$F180,'２個別表'!$CG180,0)</f>
        <v>0</v>
      </c>
      <c r="AA180" s="220">
        <f ca="1">IF(OR(0&lt;'２個別表'!$BZ180,0&lt;SUM('２個別表'!$CC180:$CD180)),1,0)</f>
        <v>1</v>
      </c>
      <c r="AB180" s="207">
        <f ca="1">IF(1&lt;='２個別表'!$F180,'２個別表'!$BX180,0)</f>
        <v>0</v>
      </c>
      <c r="AC180" s="207" t="str">
        <f ca="1">IF('２個別表'!$BX180&gt;0,IF(AND('２個別表'!$BV180=1,'２個別表'!$CG180="控除不可"),'２個別表'!$BX180,IF(AND('２個別表'!$BV180=1,'２個別表'!$CG180="80%控除対象"),ROUNDUP('２個別表'!$BX180*102/110,0),IF(AND('２個別表'!$BV180=1,'２個別表'!$CG180="全額控除"),ROUNDUP('２個別表'!$BX180*100/110,0),IF(OR('２個別表'!$BV180=2,'２個別表'!$BV180=3),'２個別表'!$BX180,'２個別表'!$BX180)))),"")</f>
        <v/>
      </c>
      <c r="AD180" s="221" t="str">
        <f ca="1">IF('２個別表'!$W180=1,3,IF(AND('２個別表'!$W180=2,AND(19&lt;='２個別表'!$AO180,'２個別表'!$AO180&lt;=23)),2,IF(AND('２個別表'!$W180=2,OR(AND(1&lt;='２個別表'!$AO180,'２個別表'!$AO180&lt;=18),AND(24&lt;='２個別表'!$AO180,'２個別表'!$AO180&lt;=25))),1,"判定不能")))</f>
        <v>判定不能</v>
      </c>
      <c r="AE180" s="228">
        <f t="shared" ca="1" si="63"/>
        <v>0</v>
      </c>
      <c r="AF180" s="204" t="str">
        <f t="shared" ca="1" si="80"/>
        <v/>
      </c>
      <c r="AG180" s="207" t="str">
        <f ca="1">IF(AND($AD180=1,$U180&gt;0,$V180=1),ROUNDDOWN($AC180*1/2-'２個別表'!$CF180*1/2,0),"")</f>
        <v/>
      </c>
      <c r="AH180" s="207" t="str">
        <f t="shared" ca="1" si="58"/>
        <v/>
      </c>
      <c r="AI180" s="230" t="str">
        <f ca="1">IF(AND($AD180=1,$Q180=1),IF($AB180&gt;0,'２個別表'!$BX180-'２個別表'!$BZ180-'２個別表'!$CF180-'２個別表'!$CC180-'２個別表'!$CD180-'２個別表'!$CE180,0),"")</f>
        <v/>
      </c>
      <c r="AJ180" s="222">
        <f t="shared" ca="1" si="64"/>
        <v>0</v>
      </c>
      <c r="AK180" s="218" t="str">
        <f ca="1">IF($AD180=1,IF('２個別表'!$AQ180=1,1,IF('２個別表'!AQ180="","",)),"")</f>
        <v/>
      </c>
      <c r="AL180" s="207" t="str">
        <f ca="1">IF($AJ180=1,IF($AK180=1,'２個別表'!BU180,""),"")</f>
        <v/>
      </c>
      <c r="AM180" s="204" t="str">
        <f t="shared" ca="1" si="65"/>
        <v/>
      </c>
      <c r="AN180" s="223" t="str">
        <f ca="1">IF($AJ180=1,IF($AK180=1,ROUNDDOWN('２個別表'!$BX180-'２個別表'!$BZ180-'２個別表'!$CC180-'２個別表'!$CD180-'２個別表'!$CE180-'２個別表'!$CF180,0),""),"")</f>
        <v/>
      </c>
      <c r="AO180" s="222">
        <f t="shared" ca="1" si="61"/>
        <v>0</v>
      </c>
      <c r="AP180" s="218">
        <f t="shared" ca="1" si="66"/>
        <v>0</v>
      </c>
      <c r="AQ180" s="218">
        <f t="shared" ca="1" si="67"/>
        <v>0</v>
      </c>
      <c r="AR180" s="213">
        <f ca="1">IF('２個別表'!$AC180=1,1,0)</f>
        <v>0</v>
      </c>
      <c r="AS180" s="204" t="str">
        <f t="shared" ca="1" si="68"/>
        <v/>
      </c>
      <c r="AT180" s="204" t="str">
        <f t="shared" ca="1" si="69"/>
        <v/>
      </c>
      <c r="AU180" s="230" t="str">
        <f ca="1">IF($AD180=1,IF($AQ180=1,ROUNDDOWN('２個別表'!$BX180-'２個別表'!$BZ180-'２個別表'!$CC180-'２個別表'!$CD180-'２個別表'!$CE180-'２個別表'!$CF180,0),""),"")</f>
        <v/>
      </c>
      <c r="AV180" s="391">
        <f t="shared" ca="1" si="70"/>
        <v>0</v>
      </c>
      <c r="AW180" s="401" t="str">
        <f t="shared" ca="1" si="71"/>
        <v>-</v>
      </c>
      <c r="AX180" s="228">
        <f ca="1">IF($AD180=2,IF('２個別表'!$BS180=1,1,0),0)</f>
        <v>0</v>
      </c>
      <c r="AY180" s="213" t="str">
        <f t="shared" ca="1" si="72"/>
        <v/>
      </c>
      <c r="AZ180" s="409" t="str">
        <f ca="1">IF(AND($AD180=2,$AX180=1),'２個別表'!$BX180-('２個別表'!$BZ180+'２個別表'!$CC180+'２個別表'!$CD180+'２個別表'!$CE180+'２個別表'!$CF180),"")</f>
        <v/>
      </c>
      <c r="BA180" s="228">
        <f ca="1">IF($AD180=2,IF('２個別表'!$BS180&lt;&gt;1,1,0),0)</f>
        <v>0</v>
      </c>
      <c r="BB180" s="404">
        <f t="shared" ca="1" si="73"/>
        <v>0</v>
      </c>
      <c r="BC180" s="207" t="str">
        <f ca="1">IF(AND($AD180=2,$BA180=1),'２個別表'!$BT180,"")</f>
        <v/>
      </c>
      <c r="BD180" s="207" t="str">
        <f t="shared" ca="1" si="74"/>
        <v/>
      </c>
      <c r="BE180" s="207" t="str">
        <f ca="1">IF(AND($AD180=2,$BA180=1),'２個別表'!$BW180-('２個別表'!$BZ180+'２個別表'!$CC180+'２個別表'!$CD180+'２個別表'!$CE180+'２個別表'!$CF180),"")</f>
        <v/>
      </c>
      <c r="BF180" s="207" t="str">
        <f ca="1">IF(AND($AD180=2,$BA180=1),'２個別表'!$CC180+'２個別表'!$CD180,"")</f>
        <v/>
      </c>
      <c r="BG180" s="406" t="str">
        <f ca="1">IF($BB180=1,IF(SUM('２個別表'!$BY180,'２個別表'!$CF180*0.5)&lt;='２個別表'!$BX180*0.5,"〇","×"),"")</f>
        <v/>
      </c>
      <c r="BH180" s="405">
        <f t="shared" ca="1" si="75"/>
        <v>0</v>
      </c>
      <c r="BI180" s="229" t="str">
        <f ca="1">IF($AD180=2,IF($AX180=1,IF('２個別表'!$AO180=23,"〇","×"),IF(OR('２個別表'!$AO180&lt;19,'２個別表'!$AO180&gt;23),"",IF($BH180&lt;='２個別表'!$BT180,"〇","×"))),"-")</f>
        <v>-</v>
      </c>
      <c r="BJ180" s="414" t="str">
        <f t="shared" ca="1" si="76"/>
        <v>-</v>
      </c>
      <c r="BK180" s="228">
        <f t="shared" ca="1" si="77"/>
        <v>0</v>
      </c>
      <c r="BL180" s="229" t="str">
        <f ca="1">IF($AD180=3,IF(1&lt;='２個別表'!$F180,IF('２個別表'!$W180=1,"〇","×"),""),"")</f>
        <v/>
      </c>
      <c r="BM180" s="209" t="str">
        <f ca="1">IF(AD180=3,IF(AND(OR('２個別表'!BF180="附帯施設",AND(1&lt;='２個別表'!AO180,'２個別表'!AO180&lt;=3)),'２個別表'!BM180&lt;&gt;"",'２個別表'!BN180&lt;&gt;""),1,IF(AND(OR('２個別表'!BF180="附帯施設",AND(1&lt;='２個別表'!AO180,'２個別表'!AO180&lt;=3)),OR('２個別表'!BM180="",'２個別表'!BN180="")),"×",0)),"")</f>
        <v/>
      </c>
      <c r="BN180" s="229" t="str">
        <f ca="1">IF($AD180=3,IF('２個別表'!$BX180&gt;=500000,"〇","×"),"")</f>
        <v/>
      </c>
      <c r="BO180" s="204" t="str">
        <f ca="1">IF(AD180=3,'２個別表'!BY180,"")</f>
        <v/>
      </c>
      <c r="BP180" s="204" t="str">
        <f ca="1">IF(AD180=3,IF(COUNTIF('２個別表'!$Z$11:'２個別表'!Z180,'２個別表'!Z180)=1,BO180,SUMIF('２個別表'!$Z$11:$Z$510,'２個別表'!Z180,$BO$11:$BO$239)),"")</f>
        <v/>
      </c>
      <c r="BQ180" s="213" t="str">
        <f t="shared" ca="1" si="59"/>
        <v/>
      </c>
      <c r="BR180" s="207" t="str">
        <f t="shared" ca="1" si="78"/>
        <v/>
      </c>
      <c r="BS180" s="483" t="str">
        <f ca="1">IF($AD180=3,'２個別表'!$BX180-('２個別表'!$BZ180+'２個別表'!$CC180+'２個別表'!$CD180+'２個別表'!$CE180+'２個別表'!$CF180),"")</f>
        <v/>
      </c>
      <c r="BT180" s="486">
        <f t="shared" ca="1" si="60"/>
        <v>0</v>
      </c>
      <c r="BU180" s="480" t="str">
        <f t="shared" ca="1" si="79"/>
        <v/>
      </c>
    </row>
    <row r="181" spans="1:73">
      <c r="A181" s="770" t="str">
        <f t="shared" ca="1" si="55"/>
        <v>石川県</v>
      </c>
      <c r="B181" s="773">
        <f ca="1">'２個別表'!Q181</f>
        <v>171</v>
      </c>
      <c r="C181" s="774" t="str">
        <f>'２個別表'!$R181</f>
        <v>石川県</v>
      </c>
      <c r="D181" s="774" t="str">
        <f ca="1">'２個別表'!$S181</f>
        <v/>
      </c>
      <c r="E181" s="774" t="str">
        <f ca="1">'２個別表'!$T181</f>
        <v/>
      </c>
      <c r="F181" s="719" t="str">
        <f ca="1">'２個別表'!$W181</f>
        <v/>
      </c>
      <c r="G181" s="719" t="str">
        <f ca="1">IF($F181=1,IF(SUMIF('（様式１号）１総括表'!$B$16:$B$25,A181,'（様式１号）１総括表'!$A$16:$A$25)&gt;0,"〇","✕"),"-")</f>
        <v>-</v>
      </c>
      <c r="H181" s="716" t="str">
        <f ca="1">IF('２個別表'!$Y181=1,IF('２個別表'!$AC181=1,"〇","×"),IF(AND(2&lt;='２個別表'!$AC181,'２個別表'!$AC181&lt;=5),"〇","×"))</f>
        <v>×</v>
      </c>
      <c r="I181" s="716" t="str">
        <f t="shared" ca="1" si="56"/>
        <v>×</v>
      </c>
      <c r="J181" s="207" t="str">
        <f ca="1">'２個別表'!$Z181</f>
        <v/>
      </c>
      <c r="K181" s="207">
        <f ca="1">'２個別表'!$AK181</f>
        <v>0</v>
      </c>
      <c r="L181" s="207" t="str">
        <f ca="1">IF('２個別表'!$AL181=1,1,"")</f>
        <v/>
      </c>
      <c r="M181" s="207" t="str">
        <f ca="1">IF('２個別表'!$AL181="","",IF('２個別表'!$AL181=1,IF(OR('２個別表'!$AM181=1,'２個別表'!$AN181=1),"〇","×")))</f>
        <v/>
      </c>
      <c r="N181" s="204" t="str">
        <f ca="1">'２個別表'!AT181</f>
        <v/>
      </c>
      <c r="O181" s="220" t="str">
        <f ca="1">IF(1&lt;='２個別表'!$F181,IF(AND(1&lt;='２個別表'!$AO181,'２個別表'!$AO181&lt;=3),1,0),"")</f>
        <v/>
      </c>
      <c r="P181" s="229">
        <f ca="1">IF($O181=1,IF(AND('２個別表'!$BF181&lt;&gt;"",AND('２個別表'!$BI181&lt;&gt;1,'２個別表'!$BJ181)),0,1),0)</f>
        <v>0</v>
      </c>
      <c r="Q181" s="220">
        <f ca="1">IF('２個別表'!$BF181&lt;&gt;"",1,0)</f>
        <v>0</v>
      </c>
      <c r="R181" s="220" t="str">
        <f ca="1">IF($Q181=1,IF('２個別表'!$BI181=1,1,0),"")</f>
        <v/>
      </c>
      <c r="S181" s="220" t="str">
        <f ca="1">IF($R181=1,IF('２個別表'!$BJ181&lt;&gt;"","〇","×"),"")</f>
        <v/>
      </c>
      <c r="T181" s="220" t="str">
        <f t="shared" ca="1" si="62"/>
        <v/>
      </c>
      <c r="U181" s="381">
        <f ca="1">IF('２個別表'!$BH181&gt;0,'２個別表'!$BH181,0)</f>
        <v>0</v>
      </c>
      <c r="V181" s="220">
        <f ca="1">IF('２個別表'!$BJ181&lt;&gt;"",1,0)</f>
        <v>0</v>
      </c>
      <c r="W181" s="206">
        <f ca="1">IF(AND($Q181=1,$V181=1),'２個別表'!$CF181,0)</f>
        <v>0</v>
      </c>
      <c r="X181" s="219">
        <f t="shared" ca="1" si="57"/>
        <v>0</v>
      </c>
      <c r="Y181" s="220" t="str">
        <f ca="1">IF(1&lt;='２個別表'!$F181,'２個別表'!$BV181,"")</f>
        <v/>
      </c>
      <c r="Z181" s="220">
        <f ca="1">IF(1&lt;='２個別表'!$F181,'２個別表'!$CG181,0)</f>
        <v>0</v>
      </c>
      <c r="AA181" s="220">
        <f ca="1">IF(OR(0&lt;'２個別表'!$BZ181,0&lt;SUM('２個別表'!$CC181:$CD181)),1,0)</f>
        <v>1</v>
      </c>
      <c r="AB181" s="207">
        <f ca="1">IF(1&lt;='２個別表'!$F181,'２個別表'!$BX181,0)</f>
        <v>0</v>
      </c>
      <c r="AC181" s="207" t="str">
        <f ca="1">IF('２個別表'!$BX181&gt;0,IF(AND('２個別表'!$BV181=1,'２個別表'!$CG181="控除不可"),'２個別表'!$BX181,IF(AND('２個別表'!$BV181=1,'２個別表'!$CG181="80%控除対象"),ROUNDUP('２個別表'!$BX181*102/110,0),IF(AND('２個別表'!$BV181=1,'２個別表'!$CG181="全額控除"),ROUNDUP('２個別表'!$BX181*100/110,0),IF(OR('２個別表'!$BV181=2,'２個別表'!$BV181=3),'２個別表'!$BX181,'２個別表'!$BX181)))),"")</f>
        <v/>
      </c>
      <c r="AD181" s="221" t="str">
        <f ca="1">IF('２個別表'!$W181=1,3,IF(AND('２個別表'!$W181=2,AND(19&lt;='２個別表'!$AO181,'２個別表'!$AO181&lt;=23)),2,IF(AND('２個別表'!$W181=2,OR(AND(1&lt;='２個別表'!$AO181,'２個別表'!$AO181&lt;=18),AND(24&lt;='２個別表'!$AO181,'２個別表'!$AO181&lt;=25))),1,"判定不能")))</f>
        <v>判定不能</v>
      </c>
      <c r="AE181" s="228">
        <f t="shared" ca="1" si="63"/>
        <v>0</v>
      </c>
      <c r="AF181" s="204" t="str">
        <f t="shared" ca="1" si="80"/>
        <v/>
      </c>
      <c r="AG181" s="207" t="str">
        <f ca="1">IF(AND($AD181=1,$U181&gt;0,$V181=1),ROUNDDOWN($AC181*1/2-'２個別表'!$CF181*1/2,0),"")</f>
        <v/>
      </c>
      <c r="AH181" s="207" t="str">
        <f t="shared" ca="1" si="58"/>
        <v/>
      </c>
      <c r="AI181" s="230" t="str">
        <f ca="1">IF(AND($AD181=1,$Q181=1),IF($AB181&gt;0,'２個別表'!$BX181-'２個別表'!$BZ181-'２個別表'!$CF181-'２個別表'!$CC181-'２個別表'!$CD181-'２個別表'!$CE181,0),"")</f>
        <v/>
      </c>
      <c r="AJ181" s="222">
        <f t="shared" ca="1" si="64"/>
        <v>0</v>
      </c>
      <c r="AK181" s="218" t="str">
        <f ca="1">IF($AD181=1,IF('２個別表'!$AQ181=1,1,IF('２個別表'!AQ181="","",)),"")</f>
        <v/>
      </c>
      <c r="AL181" s="207" t="str">
        <f ca="1">IF($AJ181=1,IF($AK181=1,'２個別表'!BU181,""),"")</f>
        <v/>
      </c>
      <c r="AM181" s="204" t="str">
        <f t="shared" ca="1" si="65"/>
        <v/>
      </c>
      <c r="AN181" s="223" t="str">
        <f ca="1">IF($AJ181=1,IF($AK181=1,ROUNDDOWN('２個別表'!$BX181-'２個別表'!$BZ181-'２個別表'!$CC181-'２個別表'!$CD181-'２個別表'!$CE181-'２個別表'!$CF181,0),""),"")</f>
        <v/>
      </c>
      <c r="AO181" s="222">
        <f t="shared" ca="1" si="61"/>
        <v>0</v>
      </c>
      <c r="AP181" s="218">
        <f t="shared" ca="1" si="66"/>
        <v>0</v>
      </c>
      <c r="AQ181" s="218">
        <f t="shared" ca="1" si="67"/>
        <v>0</v>
      </c>
      <c r="AR181" s="213">
        <f ca="1">IF('２個別表'!$AC181=1,1,0)</f>
        <v>0</v>
      </c>
      <c r="AS181" s="204" t="str">
        <f t="shared" ca="1" si="68"/>
        <v/>
      </c>
      <c r="AT181" s="204" t="str">
        <f t="shared" ca="1" si="69"/>
        <v/>
      </c>
      <c r="AU181" s="230" t="str">
        <f ca="1">IF($AD181=1,IF($AQ181=1,ROUNDDOWN('２個別表'!$BX181-'２個別表'!$BZ181-'２個別表'!$CC181-'２個別表'!$CD181-'２個別表'!$CE181-'２個別表'!$CF181,0),""),"")</f>
        <v/>
      </c>
      <c r="AV181" s="391">
        <f t="shared" ca="1" si="70"/>
        <v>0</v>
      </c>
      <c r="AW181" s="401" t="str">
        <f t="shared" ca="1" si="71"/>
        <v>-</v>
      </c>
      <c r="AX181" s="228">
        <f ca="1">IF($AD181=2,IF('２個別表'!$BS181=1,1,0),0)</f>
        <v>0</v>
      </c>
      <c r="AY181" s="213" t="str">
        <f t="shared" ca="1" si="72"/>
        <v/>
      </c>
      <c r="AZ181" s="409" t="str">
        <f ca="1">IF(AND($AD181=2,$AX181=1),'２個別表'!$BX181-('２個別表'!$BZ181+'２個別表'!$CC181+'２個別表'!$CD181+'２個別表'!$CE181+'２個別表'!$CF181),"")</f>
        <v/>
      </c>
      <c r="BA181" s="228">
        <f ca="1">IF($AD181=2,IF('２個別表'!$BS181&lt;&gt;1,1,0),0)</f>
        <v>0</v>
      </c>
      <c r="BB181" s="404">
        <f t="shared" ca="1" si="73"/>
        <v>0</v>
      </c>
      <c r="BC181" s="207" t="str">
        <f ca="1">IF(AND($AD181=2,$BA181=1),'２個別表'!$BT181,"")</f>
        <v/>
      </c>
      <c r="BD181" s="207" t="str">
        <f t="shared" ca="1" si="74"/>
        <v/>
      </c>
      <c r="BE181" s="207" t="str">
        <f ca="1">IF(AND($AD181=2,$BA181=1),'２個別表'!$BW181-('２個別表'!$BZ181+'２個別表'!$CC181+'２個別表'!$CD181+'２個別表'!$CE181+'２個別表'!$CF181),"")</f>
        <v/>
      </c>
      <c r="BF181" s="207" t="str">
        <f ca="1">IF(AND($AD181=2,$BA181=1),'２個別表'!$CC181+'２個別表'!$CD181,"")</f>
        <v/>
      </c>
      <c r="BG181" s="406" t="str">
        <f ca="1">IF($BB181=1,IF(SUM('２個別表'!$BY181,'２個別表'!$CF181*0.5)&lt;='２個別表'!$BX181*0.5,"〇","×"),"")</f>
        <v/>
      </c>
      <c r="BH181" s="405">
        <f t="shared" ca="1" si="75"/>
        <v>0</v>
      </c>
      <c r="BI181" s="229" t="str">
        <f ca="1">IF($AD181=2,IF($AX181=1,IF('２個別表'!$AO181=23,"〇","×"),IF(OR('２個別表'!$AO181&lt;19,'２個別表'!$AO181&gt;23),"",IF($BH181&lt;='２個別表'!$BT181,"〇","×"))),"-")</f>
        <v>-</v>
      </c>
      <c r="BJ181" s="414" t="str">
        <f t="shared" ca="1" si="76"/>
        <v>-</v>
      </c>
      <c r="BK181" s="228">
        <f t="shared" ca="1" si="77"/>
        <v>0</v>
      </c>
      <c r="BL181" s="229" t="str">
        <f ca="1">IF($AD181=3,IF(1&lt;='２個別表'!$F181,IF('２個別表'!$W181=1,"〇","×"),""),"")</f>
        <v/>
      </c>
      <c r="BM181" s="209" t="str">
        <f ca="1">IF(AD181=3,IF(AND(OR('２個別表'!BF181="附帯施設",AND(1&lt;='２個別表'!AO181,'２個別表'!AO181&lt;=3)),'２個別表'!BM181&lt;&gt;"",'２個別表'!BN181&lt;&gt;""),1,IF(AND(OR('２個別表'!BF181="附帯施設",AND(1&lt;='２個別表'!AO181,'２個別表'!AO181&lt;=3)),OR('２個別表'!BM181="",'２個別表'!BN181="")),"×",0)),"")</f>
        <v/>
      </c>
      <c r="BN181" s="229" t="str">
        <f ca="1">IF($AD181=3,IF('２個別表'!$BX181&gt;=500000,"〇","×"),"")</f>
        <v/>
      </c>
      <c r="BO181" s="204" t="str">
        <f ca="1">IF(AD181=3,'２個別表'!BY181,"")</f>
        <v/>
      </c>
      <c r="BP181" s="204" t="str">
        <f ca="1">IF(AD181=3,IF(COUNTIF('２個別表'!$Z$11:'２個別表'!Z181,'２個別表'!Z181)=1,BO181,SUMIF('２個別表'!$Z$11:$Z$510,'２個別表'!Z181,$BO$11:$BO$239)),"")</f>
        <v/>
      </c>
      <c r="BQ181" s="213" t="str">
        <f t="shared" ca="1" si="59"/>
        <v/>
      </c>
      <c r="BR181" s="207" t="str">
        <f t="shared" ca="1" si="78"/>
        <v/>
      </c>
      <c r="BS181" s="483" t="str">
        <f ca="1">IF($AD181=3,'２個別表'!$BX181-('２個別表'!$BZ181+'２個別表'!$CC181+'２個別表'!$CD181+'２個別表'!$CE181+'２個別表'!$CF181),"")</f>
        <v/>
      </c>
      <c r="BT181" s="486">
        <f t="shared" ca="1" si="60"/>
        <v>0</v>
      </c>
      <c r="BU181" s="480" t="str">
        <f t="shared" ca="1" si="79"/>
        <v/>
      </c>
    </row>
    <row r="182" spans="1:73">
      <c r="A182" s="770" t="str">
        <f t="shared" ca="1" si="55"/>
        <v>石川県</v>
      </c>
      <c r="B182" s="773">
        <f ca="1">'２個別表'!Q182</f>
        <v>172</v>
      </c>
      <c r="C182" s="774" t="str">
        <f>'２個別表'!$R182</f>
        <v>石川県</v>
      </c>
      <c r="D182" s="774" t="str">
        <f ca="1">'２個別表'!$S182</f>
        <v/>
      </c>
      <c r="E182" s="774" t="str">
        <f ca="1">'２個別表'!$T182</f>
        <v/>
      </c>
      <c r="F182" s="719" t="str">
        <f ca="1">'２個別表'!$W182</f>
        <v/>
      </c>
      <c r="G182" s="719" t="str">
        <f ca="1">IF($F182=1,IF(SUMIF('（様式１号）１総括表'!$B$16:$B$25,A182,'（様式１号）１総括表'!$A$16:$A$25)&gt;0,"〇","✕"),"-")</f>
        <v>-</v>
      </c>
      <c r="H182" s="716" t="str">
        <f ca="1">IF('２個別表'!$Y182=1,IF('２個別表'!$AC182=1,"〇","×"),IF(AND(2&lt;='２個別表'!$AC182,'２個別表'!$AC182&lt;=5),"〇","×"))</f>
        <v>×</v>
      </c>
      <c r="I182" s="716" t="str">
        <f t="shared" ca="1" si="56"/>
        <v>×</v>
      </c>
      <c r="J182" s="207" t="str">
        <f ca="1">'２個別表'!$Z182</f>
        <v/>
      </c>
      <c r="K182" s="207">
        <f ca="1">'２個別表'!$AK182</f>
        <v>0</v>
      </c>
      <c r="L182" s="207" t="str">
        <f ca="1">IF('２個別表'!$AL182=1,1,"")</f>
        <v/>
      </c>
      <c r="M182" s="207" t="str">
        <f ca="1">IF('２個別表'!$AL182="","",IF('２個別表'!$AL182=1,IF(OR('２個別表'!$AM182=1,'２個別表'!$AN182=1),"〇","×")))</f>
        <v/>
      </c>
      <c r="N182" s="204" t="str">
        <f ca="1">'２個別表'!AT182</f>
        <v/>
      </c>
      <c r="O182" s="220" t="str">
        <f ca="1">IF(1&lt;='２個別表'!$F182,IF(AND(1&lt;='２個別表'!$AO182,'２個別表'!$AO182&lt;=3),1,0),"")</f>
        <v/>
      </c>
      <c r="P182" s="229">
        <f ca="1">IF($O182=1,IF(AND('２個別表'!$BF182&lt;&gt;"",AND('２個別表'!$BI182&lt;&gt;1,'２個別表'!$BJ182)),0,1),0)</f>
        <v>0</v>
      </c>
      <c r="Q182" s="220">
        <f ca="1">IF('２個別表'!$BF182&lt;&gt;"",1,0)</f>
        <v>0</v>
      </c>
      <c r="R182" s="220" t="str">
        <f ca="1">IF($Q182=1,IF('２個別表'!$BI182=1,1,0),"")</f>
        <v/>
      </c>
      <c r="S182" s="220" t="str">
        <f ca="1">IF($R182=1,IF('２個別表'!$BJ182&lt;&gt;"","〇","×"),"")</f>
        <v/>
      </c>
      <c r="T182" s="220" t="str">
        <f t="shared" ca="1" si="62"/>
        <v/>
      </c>
      <c r="U182" s="381">
        <f ca="1">IF('２個別表'!$BH182&gt;0,'２個別表'!$BH182,0)</f>
        <v>0</v>
      </c>
      <c r="V182" s="220">
        <f ca="1">IF('２個別表'!$BJ182&lt;&gt;"",1,0)</f>
        <v>0</v>
      </c>
      <c r="W182" s="206">
        <f ca="1">IF(AND($Q182=1,$V182=1),'２個別表'!$CF182,0)</f>
        <v>0</v>
      </c>
      <c r="X182" s="219">
        <f t="shared" ca="1" si="57"/>
        <v>0</v>
      </c>
      <c r="Y182" s="220" t="str">
        <f ca="1">IF(1&lt;='２個別表'!$F182,'２個別表'!$BV182,"")</f>
        <v/>
      </c>
      <c r="Z182" s="220">
        <f ca="1">IF(1&lt;='２個別表'!$F182,'２個別表'!$CG182,0)</f>
        <v>0</v>
      </c>
      <c r="AA182" s="220">
        <f ca="1">IF(OR(0&lt;'２個別表'!$BZ182,0&lt;SUM('２個別表'!$CC182:$CD182)),1,0)</f>
        <v>1</v>
      </c>
      <c r="AB182" s="207">
        <f ca="1">IF(1&lt;='２個別表'!$F182,'２個別表'!$BX182,0)</f>
        <v>0</v>
      </c>
      <c r="AC182" s="207" t="str">
        <f ca="1">IF('２個別表'!$BX182&gt;0,IF(AND('２個別表'!$BV182=1,'２個別表'!$CG182="控除不可"),'２個別表'!$BX182,IF(AND('２個別表'!$BV182=1,'２個別表'!$CG182="80%控除対象"),ROUNDUP('２個別表'!$BX182*102/110,0),IF(AND('２個別表'!$BV182=1,'２個別表'!$CG182="全額控除"),ROUNDUP('２個別表'!$BX182*100/110,0),IF(OR('２個別表'!$BV182=2,'２個別表'!$BV182=3),'２個別表'!$BX182,'２個別表'!$BX182)))),"")</f>
        <v/>
      </c>
      <c r="AD182" s="221" t="str">
        <f ca="1">IF('２個別表'!$W182=1,3,IF(AND('２個別表'!$W182=2,AND(19&lt;='２個別表'!$AO182,'２個別表'!$AO182&lt;=23)),2,IF(AND('２個別表'!$W182=2,OR(AND(1&lt;='２個別表'!$AO182,'２個別表'!$AO182&lt;=18),AND(24&lt;='２個別表'!$AO182,'２個別表'!$AO182&lt;=25))),1,"判定不能")))</f>
        <v>判定不能</v>
      </c>
      <c r="AE182" s="228">
        <f t="shared" ca="1" si="63"/>
        <v>0</v>
      </c>
      <c r="AF182" s="204" t="str">
        <f t="shared" ca="1" si="80"/>
        <v/>
      </c>
      <c r="AG182" s="207" t="str">
        <f ca="1">IF(AND($AD182=1,$U182&gt;0,$V182=1),ROUNDDOWN($AC182*1/2-'２個別表'!$CF182*1/2,0),"")</f>
        <v/>
      </c>
      <c r="AH182" s="207" t="str">
        <f t="shared" ca="1" si="58"/>
        <v/>
      </c>
      <c r="AI182" s="230" t="str">
        <f ca="1">IF(AND($AD182=1,$Q182=1),IF($AB182&gt;0,'２個別表'!$BX182-'２個別表'!$BZ182-'２個別表'!$CF182-'２個別表'!$CC182-'２個別表'!$CD182-'２個別表'!$CE182,0),"")</f>
        <v/>
      </c>
      <c r="AJ182" s="222">
        <f t="shared" ca="1" si="64"/>
        <v>0</v>
      </c>
      <c r="AK182" s="218" t="str">
        <f ca="1">IF($AD182=1,IF('２個別表'!$AQ182=1,1,IF('２個別表'!AQ182="","",)),"")</f>
        <v/>
      </c>
      <c r="AL182" s="207" t="str">
        <f ca="1">IF($AJ182=1,IF($AK182=1,'２個別表'!BU182,""),"")</f>
        <v/>
      </c>
      <c r="AM182" s="204" t="str">
        <f t="shared" ca="1" si="65"/>
        <v/>
      </c>
      <c r="AN182" s="223" t="str">
        <f ca="1">IF($AJ182=1,IF($AK182=1,ROUNDDOWN('２個別表'!$BX182-'２個別表'!$BZ182-'２個別表'!$CC182-'２個別表'!$CD182-'２個別表'!$CE182-'２個別表'!$CF182,0),""),"")</f>
        <v/>
      </c>
      <c r="AO182" s="222">
        <f t="shared" ca="1" si="61"/>
        <v>0</v>
      </c>
      <c r="AP182" s="218">
        <f t="shared" ca="1" si="66"/>
        <v>0</v>
      </c>
      <c r="AQ182" s="218">
        <f t="shared" ca="1" si="67"/>
        <v>0</v>
      </c>
      <c r="AR182" s="213">
        <f ca="1">IF('２個別表'!$AC182=1,1,0)</f>
        <v>0</v>
      </c>
      <c r="AS182" s="204" t="str">
        <f t="shared" ca="1" si="68"/>
        <v/>
      </c>
      <c r="AT182" s="204" t="str">
        <f t="shared" ca="1" si="69"/>
        <v/>
      </c>
      <c r="AU182" s="230" t="str">
        <f ca="1">IF($AD182=1,IF($AQ182=1,ROUNDDOWN('２個別表'!$BX182-'２個別表'!$BZ182-'２個別表'!$CC182-'２個別表'!$CD182-'２個別表'!$CE182-'２個別表'!$CF182,0),""),"")</f>
        <v/>
      </c>
      <c r="AV182" s="391">
        <f t="shared" ca="1" si="70"/>
        <v>0</v>
      </c>
      <c r="AW182" s="401" t="str">
        <f t="shared" ca="1" si="71"/>
        <v>-</v>
      </c>
      <c r="AX182" s="228">
        <f ca="1">IF($AD182=2,IF('２個別表'!$BS182=1,1,0),0)</f>
        <v>0</v>
      </c>
      <c r="AY182" s="213" t="str">
        <f t="shared" ca="1" si="72"/>
        <v/>
      </c>
      <c r="AZ182" s="409" t="str">
        <f ca="1">IF(AND($AD182=2,$AX182=1),'２個別表'!$BX182-('２個別表'!$BZ182+'２個別表'!$CC182+'２個別表'!$CD182+'２個別表'!$CE182+'２個別表'!$CF182),"")</f>
        <v/>
      </c>
      <c r="BA182" s="228">
        <f ca="1">IF($AD182=2,IF('２個別表'!$BS182&lt;&gt;1,1,0),0)</f>
        <v>0</v>
      </c>
      <c r="BB182" s="404">
        <f t="shared" ca="1" si="73"/>
        <v>0</v>
      </c>
      <c r="BC182" s="207" t="str">
        <f ca="1">IF(AND($AD182=2,$BA182=1),'２個別表'!$BT182,"")</f>
        <v/>
      </c>
      <c r="BD182" s="207" t="str">
        <f t="shared" ca="1" si="74"/>
        <v/>
      </c>
      <c r="BE182" s="207" t="str">
        <f ca="1">IF(AND($AD182=2,$BA182=1),'２個別表'!$BW182-('２個別表'!$BZ182+'２個別表'!$CC182+'２個別表'!$CD182+'２個別表'!$CE182+'２個別表'!$CF182),"")</f>
        <v/>
      </c>
      <c r="BF182" s="207" t="str">
        <f ca="1">IF(AND($AD182=2,$BA182=1),'２個別表'!$CC182+'２個別表'!$CD182,"")</f>
        <v/>
      </c>
      <c r="BG182" s="406" t="str">
        <f ca="1">IF($BB182=1,IF(SUM('２個別表'!$BY182,'２個別表'!$CF182*0.5)&lt;='２個別表'!$BX182*0.5,"〇","×"),"")</f>
        <v/>
      </c>
      <c r="BH182" s="405">
        <f t="shared" ca="1" si="75"/>
        <v>0</v>
      </c>
      <c r="BI182" s="229" t="str">
        <f ca="1">IF($AD182=2,IF($AX182=1,IF('２個別表'!$AO182=23,"〇","×"),IF(OR('２個別表'!$AO182&lt;19,'２個別表'!$AO182&gt;23),"",IF($BH182&lt;='２個別表'!$BT182,"〇","×"))),"-")</f>
        <v>-</v>
      </c>
      <c r="BJ182" s="414" t="str">
        <f t="shared" ca="1" si="76"/>
        <v>-</v>
      </c>
      <c r="BK182" s="228">
        <f t="shared" ca="1" si="77"/>
        <v>0</v>
      </c>
      <c r="BL182" s="229" t="str">
        <f ca="1">IF($AD182=3,IF(1&lt;='２個別表'!$F182,IF('２個別表'!$W182=1,"〇","×"),""),"")</f>
        <v/>
      </c>
      <c r="BM182" s="209" t="str">
        <f ca="1">IF(AD182=3,IF(AND(OR('２個別表'!BF182="附帯施設",AND(1&lt;='２個別表'!AO182,'２個別表'!AO182&lt;=3)),'２個別表'!BM182&lt;&gt;"",'２個別表'!BN182&lt;&gt;""),1,IF(AND(OR('２個別表'!BF182="附帯施設",AND(1&lt;='２個別表'!AO182,'２個別表'!AO182&lt;=3)),OR('２個別表'!BM182="",'２個別表'!BN182="")),"×",0)),"")</f>
        <v/>
      </c>
      <c r="BN182" s="229" t="str">
        <f ca="1">IF($AD182=3,IF('２個別表'!$BX182&gt;=500000,"〇","×"),"")</f>
        <v/>
      </c>
      <c r="BO182" s="204" t="str">
        <f ca="1">IF(AD182=3,'２個別表'!BY182,"")</f>
        <v/>
      </c>
      <c r="BP182" s="204" t="str">
        <f ca="1">IF(AD182=3,IF(COUNTIF('２個別表'!$Z$11:'２個別表'!Z182,'２個別表'!Z182)=1,BO182,SUMIF('２個別表'!$Z$11:$Z$510,'２個別表'!Z182,$BO$11:$BO$239)),"")</f>
        <v/>
      </c>
      <c r="BQ182" s="213" t="str">
        <f t="shared" ca="1" si="59"/>
        <v/>
      </c>
      <c r="BR182" s="207" t="str">
        <f t="shared" ca="1" si="78"/>
        <v/>
      </c>
      <c r="BS182" s="483" t="str">
        <f ca="1">IF($AD182=3,'２個別表'!$BX182-('２個別表'!$BZ182+'２個別表'!$CC182+'２個別表'!$CD182+'２個別表'!$CE182+'２個別表'!$CF182),"")</f>
        <v/>
      </c>
      <c r="BT182" s="486">
        <f t="shared" ca="1" si="60"/>
        <v>0</v>
      </c>
      <c r="BU182" s="480" t="str">
        <f t="shared" ca="1" si="79"/>
        <v/>
      </c>
    </row>
    <row r="183" spans="1:73">
      <c r="A183" s="770" t="str">
        <f t="shared" ca="1" si="55"/>
        <v>石川県</v>
      </c>
      <c r="B183" s="773">
        <f ca="1">'２個別表'!Q183</f>
        <v>173</v>
      </c>
      <c r="C183" s="774" t="str">
        <f>'２個別表'!$R183</f>
        <v>石川県</v>
      </c>
      <c r="D183" s="774" t="str">
        <f ca="1">'２個別表'!$S183</f>
        <v/>
      </c>
      <c r="E183" s="774" t="str">
        <f ca="1">'２個別表'!$T183</f>
        <v/>
      </c>
      <c r="F183" s="719" t="str">
        <f ca="1">'２個別表'!$W183</f>
        <v/>
      </c>
      <c r="G183" s="719" t="str">
        <f ca="1">IF($F183=1,IF(SUMIF('（様式１号）１総括表'!$B$16:$B$25,A183,'（様式１号）１総括表'!$A$16:$A$25)&gt;0,"〇","✕"),"-")</f>
        <v>-</v>
      </c>
      <c r="H183" s="716" t="str">
        <f ca="1">IF('２個別表'!$Y183=1,IF('２個別表'!$AC183=1,"〇","×"),IF(AND(2&lt;='２個別表'!$AC183,'２個別表'!$AC183&lt;=5),"〇","×"))</f>
        <v>×</v>
      </c>
      <c r="I183" s="716" t="str">
        <f t="shared" ca="1" si="56"/>
        <v>×</v>
      </c>
      <c r="J183" s="207" t="str">
        <f ca="1">'２個別表'!$Z183</f>
        <v/>
      </c>
      <c r="K183" s="207">
        <f ca="1">'２個別表'!$AK183</f>
        <v>0</v>
      </c>
      <c r="L183" s="207" t="str">
        <f ca="1">IF('２個別表'!$AL183=1,1,"")</f>
        <v/>
      </c>
      <c r="M183" s="207" t="str">
        <f ca="1">IF('２個別表'!$AL183="","",IF('２個別表'!$AL183=1,IF(OR('２個別表'!$AM183=1,'２個別表'!$AN183=1),"〇","×")))</f>
        <v/>
      </c>
      <c r="N183" s="204" t="str">
        <f ca="1">'２個別表'!AT183</f>
        <v/>
      </c>
      <c r="O183" s="220" t="str">
        <f ca="1">IF(1&lt;='２個別表'!$F183,IF(AND(1&lt;='２個別表'!$AO183,'２個別表'!$AO183&lt;=3),1,0),"")</f>
        <v/>
      </c>
      <c r="P183" s="229">
        <f ca="1">IF($O183=1,IF(AND('２個別表'!$BF183&lt;&gt;"",AND('２個別表'!$BI183&lt;&gt;1,'２個別表'!$BJ183)),0,1),0)</f>
        <v>0</v>
      </c>
      <c r="Q183" s="220">
        <f ca="1">IF('２個別表'!$BF183&lt;&gt;"",1,0)</f>
        <v>0</v>
      </c>
      <c r="R183" s="220" t="str">
        <f ca="1">IF($Q183=1,IF('２個別表'!$BI183=1,1,0),"")</f>
        <v/>
      </c>
      <c r="S183" s="220" t="str">
        <f ca="1">IF($R183=1,IF('２個別表'!$BJ183&lt;&gt;"","〇","×"),"")</f>
        <v/>
      </c>
      <c r="T183" s="220" t="str">
        <f t="shared" ca="1" si="62"/>
        <v/>
      </c>
      <c r="U183" s="381">
        <f ca="1">IF('２個別表'!$BH183&gt;0,'２個別表'!$BH183,0)</f>
        <v>0</v>
      </c>
      <c r="V183" s="220">
        <f ca="1">IF('２個別表'!$BJ183&lt;&gt;"",1,0)</f>
        <v>0</v>
      </c>
      <c r="W183" s="206">
        <f ca="1">IF(AND($Q183=1,$V183=1),'２個別表'!$CF183,0)</f>
        <v>0</v>
      </c>
      <c r="X183" s="219">
        <f t="shared" ca="1" si="57"/>
        <v>0</v>
      </c>
      <c r="Y183" s="220" t="str">
        <f ca="1">IF(1&lt;='２個別表'!$F183,'２個別表'!$BV183,"")</f>
        <v/>
      </c>
      <c r="Z183" s="220">
        <f ca="1">IF(1&lt;='２個別表'!$F183,'２個別表'!$CG183,0)</f>
        <v>0</v>
      </c>
      <c r="AA183" s="220">
        <f ca="1">IF(OR(0&lt;'２個別表'!$BZ183,0&lt;SUM('２個別表'!$CC183:$CD183)),1,0)</f>
        <v>1</v>
      </c>
      <c r="AB183" s="207">
        <f ca="1">IF(1&lt;='２個別表'!$F183,'２個別表'!$BX183,0)</f>
        <v>0</v>
      </c>
      <c r="AC183" s="207" t="str">
        <f ca="1">IF('２個別表'!$BX183&gt;0,IF(AND('２個別表'!$BV183=1,'２個別表'!$CG183="控除不可"),'２個別表'!$BX183,IF(AND('２個別表'!$BV183=1,'２個別表'!$CG183="80%控除対象"),ROUNDUP('２個別表'!$BX183*102/110,0),IF(AND('２個別表'!$BV183=1,'２個別表'!$CG183="全額控除"),ROUNDUP('２個別表'!$BX183*100/110,0),IF(OR('２個別表'!$BV183=2,'２個別表'!$BV183=3),'２個別表'!$BX183,'２個別表'!$BX183)))),"")</f>
        <v/>
      </c>
      <c r="AD183" s="221" t="str">
        <f ca="1">IF('２個別表'!$W183=1,3,IF(AND('２個別表'!$W183=2,AND(19&lt;='２個別表'!$AO183,'２個別表'!$AO183&lt;=23)),2,IF(AND('２個別表'!$W183=2,OR(AND(1&lt;='２個別表'!$AO183,'２個別表'!$AO183&lt;=18),AND(24&lt;='２個別表'!$AO183,'２個別表'!$AO183&lt;=25))),1,"判定不能")))</f>
        <v>判定不能</v>
      </c>
      <c r="AE183" s="228">
        <f t="shared" ca="1" si="63"/>
        <v>0</v>
      </c>
      <c r="AF183" s="204" t="str">
        <f t="shared" ca="1" si="80"/>
        <v/>
      </c>
      <c r="AG183" s="207" t="str">
        <f ca="1">IF(AND($AD183=1,$U183&gt;0,$V183=1),ROUNDDOWN($AC183*1/2-'２個別表'!$CF183*1/2,0),"")</f>
        <v/>
      </c>
      <c r="AH183" s="207" t="str">
        <f t="shared" ca="1" si="58"/>
        <v/>
      </c>
      <c r="AI183" s="230" t="str">
        <f ca="1">IF(AND($AD183=1,$Q183=1),IF($AB183&gt;0,'２個別表'!$BX183-'２個別表'!$BZ183-'２個別表'!$CF183-'２個別表'!$CC183-'２個別表'!$CD183-'２個別表'!$CE183,0),"")</f>
        <v/>
      </c>
      <c r="AJ183" s="222">
        <f t="shared" ca="1" si="64"/>
        <v>0</v>
      </c>
      <c r="AK183" s="218" t="str">
        <f ca="1">IF($AD183=1,IF('２個別表'!$AQ183=1,1,IF('２個別表'!AQ183="","",)),"")</f>
        <v/>
      </c>
      <c r="AL183" s="207" t="str">
        <f ca="1">IF($AJ183=1,IF($AK183=1,'２個別表'!BU183,""),"")</f>
        <v/>
      </c>
      <c r="AM183" s="204" t="str">
        <f t="shared" ca="1" si="65"/>
        <v/>
      </c>
      <c r="AN183" s="223" t="str">
        <f ca="1">IF($AJ183=1,IF($AK183=1,ROUNDDOWN('２個別表'!$BX183-'２個別表'!$BZ183-'２個別表'!$CC183-'２個別表'!$CD183-'２個別表'!$CE183-'２個別表'!$CF183,0),""),"")</f>
        <v/>
      </c>
      <c r="AO183" s="222">
        <f t="shared" ca="1" si="61"/>
        <v>0</v>
      </c>
      <c r="AP183" s="218">
        <f t="shared" ca="1" si="66"/>
        <v>0</v>
      </c>
      <c r="AQ183" s="218">
        <f t="shared" ca="1" si="67"/>
        <v>0</v>
      </c>
      <c r="AR183" s="213">
        <f ca="1">IF('２個別表'!$AC183=1,1,0)</f>
        <v>0</v>
      </c>
      <c r="AS183" s="204" t="str">
        <f t="shared" ca="1" si="68"/>
        <v/>
      </c>
      <c r="AT183" s="204" t="str">
        <f t="shared" ca="1" si="69"/>
        <v/>
      </c>
      <c r="AU183" s="230" t="str">
        <f ca="1">IF($AD183=1,IF($AQ183=1,ROUNDDOWN('２個別表'!$BX183-'２個別表'!$BZ183-'２個別表'!$CC183-'２個別表'!$CD183-'２個別表'!$CE183-'２個別表'!$CF183,0),""),"")</f>
        <v/>
      </c>
      <c r="AV183" s="391">
        <f t="shared" ca="1" si="70"/>
        <v>0</v>
      </c>
      <c r="AW183" s="401" t="str">
        <f t="shared" ca="1" si="71"/>
        <v>-</v>
      </c>
      <c r="AX183" s="228">
        <f ca="1">IF($AD183=2,IF('２個別表'!$BS183=1,1,0),0)</f>
        <v>0</v>
      </c>
      <c r="AY183" s="213" t="str">
        <f t="shared" ca="1" si="72"/>
        <v/>
      </c>
      <c r="AZ183" s="409" t="str">
        <f ca="1">IF(AND($AD183=2,$AX183=1),'２個別表'!$BX183-('２個別表'!$BZ183+'２個別表'!$CC183+'２個別表'!$CD183+'２個別表'!$CE183+'２個別表'!$CF183),"")</f>
        <v/>
      </c>
      <c r="BA183" s="228">
        <f ca="1">IF($AD183=2,IF('２個別表'!$BS183&lt;&gt;1,1,0),0)</f>
        <v>0</v>
      </c>
      <c r="BB183" s="404">
        <f t="shared" ca="1" si="73"/>
        <v>0</v>
      </c>
      <c r="BC183" s="207" t="str">
        <f ca="1">IF(AND($AD183=2,$BA183=1),'２個別表'!$BT183,"")</f>
        <v/>
      </c>
      <c r="BD183" s="207" t="str">
        <f t="shared" ca="1" si="74"/>
        <v/>
      </c>
      <c r="BE183" s="207" t="str">
        <f ca="1">IF(AND($AD183=2,$BA183=1),'２個別表'!$BW183-('２個別表'!$BZ183+'２個別表'!$CC183+'２個別表'!$CD183+'２個別表'!$CE183+'２個別表'!$CF183),"")</f>
        <v/>
      </c>
      <c r="BF183" s="207" t="str">
        <f ca="1">IF(AND($AD183=2,$BA183=1),'２個別表'!$CC183+'２個別表'!$CD183,"")</f>
        <v/>
      </c>
      <c r="BG183" s="406" t="str">
        <f ca="1">IF($BB183=1,IF(SUM('２個別表'!$BY183,'２個別表'!$CF183*0.5)&lt;='２個別表'!$BX183*0.5,"〇","×"),"")</f>
        <v/>
      </c>
      <c r="BH183" s="405">
        <f t="shared" ca="1" si="75"/>
        <v>0</v>
      </c>
      <c r="BI183" s="229" t="str">
        <f ca="1">IF($AD183=2,IF($AX183=1,IF('２個別表'!$AO183=23,"〇","×"),IF(OR('２個別表'!$AO183&lt;19,'２個別表'!$AO183&gt;23),"",IF($BH183&lt;='２個別表'!$BT183,"〇","×"))),"-")</f>
        <v>-</v>
      </c>
      <c r="BJ183" s="414" t="str">
        <f t="shared" ca="1" si="76"/>
        <v>-</v>
      </c>
      <c r="BK183" s="228">
        <f t="shared" ca="1" si="77"/>
        <v>0</v>
      </c>
      <c r="BL183" s="229" t="str">
        <f ca="1">IF($AD183=3,IF(1&lt;='２個別表'!$F183,IF('２個別表'!$W183=1,"〇","×"),""),"")</f>
        <v/>
      </c>
      <c r="BM183" s="209" t="str">
        <f ca="1">IF(AD183=3,IF(AND(OR('２個別表'!BF183="附帯施設",AND(1&lt;='２個別表'!AO183,'２個別表'!AO183&lt;=3)),'２個別表'!BM183&lt;&gt;"",'２個別表'!BN183&lt;&gt;""),1,IF(AND(OR('２個別表'!BF183="附帯施設",AND(1&lt;='２個別表'!AO183,'２個別表'!AO183&lt;=3)),OR('２個別表'!BM183="",'２個別表'!BN183="")),"×",0)),"")</f>
        <v/>
      </c>
      <c r="BN183" s="229" t="str">
        <f ca="1">IF($AD183=3,IF('２個別表'!$BX183&gt;=500000,"〇","×"),"")</f>
        <v/>
      </c>
      <c r="BO183" s="204" t="str">
        <f ca="1">IF(AD183=3,'２個別表'!BY183,"")</f>
        <v/>
      </c>
      <c r="BP183" s="204" t="str">
        <f ca="1">IF(AD183=3,IF(COUNTIF('２個別表'!$Z$11:'２個別表'!Z183,'２個別表'!Z183)=1,BO183,SUMIF('２個別表'!$Z$11:$Z$510,'２個別表'!Z183,$BO$11:$BO$239)),"")</f>
        <v/>
      </c>
      <c r="BQ183" s="213" t="str">
        <f t="shared" ca="1" si="59"/>
        <v/>
      </c>
      <c r="BR183" s="207" t="str">
        <f t="shared" ca="1" si="78"/>
        <v/>
      </c>
      <c r="BS183" s="483" t="str">
        <f ca="1">IF($AD183=3,'２個別表'!$BX183-('２個別表'!$BZ183+'２個別表'!$CC183+'２個別表'!$CD183+'２個別表'!$CE183+'２個別表'!$CF183),"")</f>
        <v/>
      </c>
      <c r="BT183" s="486">
        <f t="shared" ca="1" si="60"/>
        <v>0</v>
      </c>
      <c r="BU183" s="480" t="str">
        <f t="shared" ca="1" si="79"/>
        <v/>
      </c>
    </row>
    <row r="184" spans="1:73">
      <c r="A184" s="770" t="str">
        <f t="shared" ca="1" si="55"/>
        <v>石川県</v>
      </c>
      <c r="B184" s="773">
        <f ca="1">'２個別表'!Q184</f>
        <v>174</v>
      </c>
      <c r="C184" s="774" t="str">
        <f>'２個別表'!$R184</f>
        <v>石川県</v>
      </c>
      <c r="D184" s="774" t="str">
        <f ca="1">'２個別表'!$S184</f>
        <v/>
      </c>
      <c r="E184" s="774" t="str">
        <f ca="1">'２個別表'!$T184</f>
        <v/>
      </c>
      <c r="F184" s="719" t="str">
        <f ca="1">'２個別表'!$W184</f>
        <v/>
      </c>
      <c r="G184" s="719" t="str">
        <f ca="1">IF($F184=1,IF(SUMIF('（様式１号）１総括表'!$B$16:$B$25,A184,'（様式１号）１総括表'!$A$16:$A$25)&gt;0,"〇","✕"),"-")</f>
        <v>-</v>
      </c>
      <c r="H184" s="716" t="str">
        <f ca="1">IF('２個別表'!$Y184=1,IF('２個別表'!$AC184=1,"〇","×"),IF(AND(2&lt;='２個別表'!$AC184,'２個別表'!$AC184&lt;=5),"〇","×"))</f>
        <v>×</v>
      </c>
      <c r="I184" s="716" t="str">
        <f t="shared" ca="1" si="56"/>
        <v>×</v>
      </c>
      <c r="J184" s="207" t="str">
        <f ca="1">'２個別表'!$Z184</f>
        <v/>
      </c>
      <c r="K184" s="207">
        <f ca="1">'２個別表'!$AK184</f>
        <v>0</v>
      </c>
      <c r="L184" s="207" t="str">
        <f ca="1">IF('２個別表'!$AL184=1,1,"")</f>
        <v/>
      </c>
      <c r="M184" s="207" t="str">
        <f ca="1">IF('２個別表'!$AL184="","",IF('２個別表'!$AL184=1,IF(OR('２個別表'!$AM184=1,'２個別表'!$AN184=1),"〇","×")))</f>
        <v/>
      </c>
      <c r="N184" s="204" t="str">
        <f ca="1">'２個別表'!AT184</f>
        <v/>
      </c>
      <c r="O184" s="220" t="str">
        <f ca="1">IF(1&lt;='２個別表'!$F184,IF(AND(1&lt;='２個別表'!$AO184,'２個別表'!$AO184&lt;=3),1,0),"")</f>
        <v/>
      </c>
      <c r="P184" s="229">
        <f ca="1">IF($O184=1,IF(AND('２個別表'!$BF184&lt;&gt;"",AND('２個別表'!$BI184&lt;&gt;1,'２個別表'!$BJ184)),0,1),0)</f>
        <v>0</v>
      </c>
      <c r="Q184" s="220">
        <f ca="1">IF('２個別表'!$BF184&lt;&gt;"",1,0)</f>
        <v>0</v>
      </c>
      <c r="R184" s="220" t="str">
        <f ca="1">IF($Q184=1,IF('２個別表'!$BI184=1,1,0),"")</f>
        <v/>
      </c>
      <c r="S184" s="220" t="str">
        <f ca="1">IF($R184=1,IF('２個別表'!$BJ184&lt;&gt;"","〇","×"),"")</f>
        <v/>
      </c>
      <c r="T184" s="220" t="str">
        <f t="shared" ca="1" si="62"/>
        <v/>
      </c>
      <c r="U184" s="381">
        <f ca="1">IF('２個別表'!$BH184&gt;0,'２個別表'!$BH184,0)</f>
        <v>0</v>
      </c>
      <c r="V184" s="220">
        <f ca="1">IF('２個別表'!$BJ184&lt;&gt;"",1,0)</f>
        <v>0</v>
      </c>
      <c r="W184" s="206">
        <f ca="1">IF(AND($Q184=1,$V184=1),'２個別表'!$CF184,0)</f>
        <v>0</v>
      </c>
      <c r="X184" s="219">
        <f t="shared" ca="1" si="57"/>
        <v>0</v>
      </c>
      <c r="Y184" s="220" t="str">
        <f ca="1">IF(1&lt;='２個別表'!$F184,'２個別表'!$BV184,"")</f>
        <v/>
      </c>
      <c r="Z184" s="220">
        <f ca="1">IF(1&lt;='２個別表'!$F184,'２個別表'!$CG184,0)</f>
        <v>0</v>
      </c>
      <c r="AA184" s="220">
        <f ca="1">IF(OR(0&lt;'２個別表'!$BZ184,0&lt;SUM('２個別表'!$CC184:$CD184)),1,0)</f>
        <v>1</v>
      </c>
      <c r="AB184" s="207">
        <f ca="1">IF(1&lt;='２個別表'!$F184,'２個別表'!$BX184,0)</f>
        <v>0</v>
      </c>
      <c r="AC184" s="207" t="str">
        <f ca="1">IF('２個別表'!$BX184&gt;0,IF(AND('２個別表'!$BV184=1,'２個別表'!$CG184="控除不可"),'２個別表'!$BX184,IF(AND('２個別表'!$BV184=1,'２個別表'!$CG184="80%控除対象"),ROUNDUP('２個別表'!$BX184*102/110,0),IF(AND('２個別表'!$BV184=1,'２個別表'!$CG184="全額控除"),ROUNDUP('２個別表'!$BX184*100/110,0),IF(OR('２個別表'!$BV184=2,'２個別表'!$BV184=3),'２個別表'!$BX184,'２個別表'!$BX184)))),"")</f>
        <v/>
      </c>
      <c r="AD184" s="221" t="str">
        <f ca="1">IF('２個別表'!$W184=1,3,IF(AND('２個別表'!$W184=2,AND(19&lt;='２個別表'!$AO184,'２個別表'!$AO184&lt;=23)),2,IF(AND('２個別表'!$W184=2,OR(AND(1&lt;='２個別表'!$AO184,'２個別表'!$AO184&lt;=18),AND(24&lt;='２個別表'!$AO184,'２個別表'!$AO184&lt;=25))),1,"判定不能")))</f>
        <v>判定不能</v>
      </c>
      <c r="AE184" s="228">
        <f t="shared" ca="1" si="63"/>
        <v>0</v>
      </c>
      <c r="AF184" s="204" t="str">
        <f t="shared" ca="1" si="80"/>
        <v/>
      </c>
      <c r="AG184" s="207" t="str">
        <f ca="1">IF(AND($AD184=1,$U184&gt;0,$V184=1),ROUNDDOWN($AC184*1/2-'２個別表'!$CF184*1/2,0),"")</f>
        <v/>
      </c>
      <c r="AH184" s="207" t="str">
        <f t="shared" ca="1" si="58"/>
        <v/>
      </c>
      <c r="AI184" s="230" t="str">
        <f ca="1">IF(AND($AD184=1,$Q184=1),IF($AB184&gt;0,'２個別表'!$BX184-'２個別表'!$BZ184-'２個別表'!$CF184-'２個別表'!$CC184-'２個別表'!$CD184-'２個別表'!$CE184,0),"")</f>
        <v/>
      </c>
      <c r="AJ184" s="222">
        <f t="shared" ca="1" si="64"/>
        <v>0</v>
      </c>
      <c r="AK184" s="218" t="str">
        <f ca="1">IF($AD184=1,IF('２個別表'!$AQ184=1,1,IF('２個別表'!AQ184="","",)),"")</f>
        <v/>
      </c>
      <c r="AL184" s="207" t="str">
        <f ca="1">IF($AJ184=1,IF($AK184=1,'２個別表'!BU184,""),"")</f>
        <v/>
      </c>
      <c r="AM184" s="204" t="str">
        <f t="shared" ca="1" si="65"/>
        <v/>
      </c>
      <c r="AN184" s="223" t="str">
        <f ca="1">IF($AJ184=1,IF($AK184=1,ROUNDDOWN('２個別表'!$BX184-'２個別表'!$BZ184-'２個別表'!$CC184-'２個別表'!$CD184-'２個別表'!$CE184-'２個別表'!$CF184,0),""),"")</f>
        <v/>
      </c>
      <c r="AO184" s="222">
        <f t="shared" ca="1" si="61"/>
        <v>0</v>
      </c>
      <c r="AP184" s="218">
        <f t="shared" ca="1" si="66"/>
        <v>0</v>
      </c>
      <c r="AQ184" s="218">
        <f t="shared" ca="1" si="67"/>
        <v>0</v>
      </c>
      <c r="AR184" s="213">
        <f ca="1">IF('２個別表'!$AC184=1,1,0)</f>
        <v>0</v>
      </c>
      <c r="AS184" s="204" t="str">
        <f t="shared" ca="1" si="68"/>
        <v/>
      </c>
      <c r="AT184" s="204" t="str">
        <f t="shared" ca="1" si="69"/>
        <v/>
      </c>
      <c r="AU184" s="230" t="str">
        <f ca="1">IF($AD184=1,IF($AQ184=1,ROUNDDOWN('２個別表'!$BX184-'２個別表'!$BZ184-'２個別表'!$CC184-'２個別表'!$CD184-'２個別表'!$CE184-'２個別表'!$CF184,0),""),"")</f>
        <v/>
      </c>
      <c r="AV184" s="391">
        <f t="shared" ca="1" si="70"/>
        <v>0</v>
      </c>
      <c r="AW184" s="401" t="str">
        <f t="shared" ca="1" si="71"/>
        <v>-</v>
      </c>
      <c r="AX184" s="228">
        <f ca="1">IF($AD184=2,IF('２個別表'!$BS184=1,1,0),0)</f>
        <v>0</v>
      </c>
      <c r="AY184" s="213" t="str">
        <f t="shared" ca="1" si="72"/>
        <v/>
      </c>
      <c r="AZ184" s="409" t="str">
        <f ca="1">IF(AND($AD184=2,$AX184=1),'２個別表'!$BX184-('２個別表'!$BZ184+'２個別表'!$CC184+'２個別表'!$CD184+'２個別表'!$CE184+'２個別表'!$CF184),"")</f>
        <v/>
      </c>
      <c r="BA184" s="228">
        <f ca="1">IF($AD184=2,IF('２個別表'!$BS184&lt;&gt;1,1,0),0)</f>
        <v>0</v>
      </c>
      <c r="BB184" s="404">
        <f t="shared" ca="1" si="73"/>
        <v>0</v>
      </c>
      <c r="BC184" s="207" t="str">
        <f ca="1">IF(AND($AD184=2,$BA184=1),'２個別表'!$BT184,"")</f>
        <v/>
      </c>
      <c r="BD184" s="207" t="str">
        <f t="shared" ca="1" si="74"/>
        <v/>
      </c>
      <c r="BE184" s="207" t="str">
        <f ca="1">IF(AND($AD184=2,$BA184=1),'２個別表'!$BW184-('２個別表'!$BZ184+'２個別表'!$CC184+'２個別表'!$CD184+'２個別表'!$CE184+'２個別表'!$CF184),"")</f>
        <v/>
      </c>
      <c r="BF184" s="207" t="str">
        <f ca="1">IF(AND($AD184=2,$BA184=1),'２個別表'!$CC184+'２個別表'!$CD184,"")</f>
        <v/>
      </c>
      <c r="BG184" s="406" t="str">
        <f ca="1">IF($BB184=1,IF(SUM('２個別表'!$BY184,'２個別表'!$CF184*0.5)&lt;='２個別表'!$BX184*0.5,"〇","×"),"")</f>
        <v/>
      </c>
      <c r="BH184" s="405">
        <f t="shared" ca="1" si="75"/>
        <v>0</v>
      </c>
      <c r="BI184" s="229" t="str">
        <f ca="1">IF($AD184=2,IF($AX184=1,IF('２個別表'!$AO184=23,"〇","×"),IF(OR('２個別表'!$AO184&lt;19,'２個別表'!$AO184&gt;23),"",IF($BH184&lt;='２個別表'!$BT184,"〇","×"))),"-")</f>
        <v>-</v>
      </c>
      <c r="BJ184" s="414" t="str">
        <f t="shared" ca="1" si="76"/>
        <v>-</v>
      </c>
      <c r="BK184" s="228">
        <f t="shared" ca="1" si="77"/>
        <v>0</v>
      </c>
      <c r="BL184" s="229" t="str">
        <f ca="1">IF($AD184=3,IF(1&lt;='２個別表'!$F184,IF('２個別表'!$W184=1,"〇","×"),""),"")</f>
        <v/>
      </c>
      <c r="BM184" s="209" t="str">
        <f ca="1">IF(AD184=3,IF(AND(OR('２個別表'!BF184="附帯施設",AND(1&lt;='２個別表'!AO184,'２個別表'!AO184&lt;=3)),'２個別表'!BM184&lt;&gt;"",'２個別表'!BN184&lt;&gt;""),1,IF(AND(OR('２個別表'!BF184="附帯施設",AND(1&lt;='２個別表'!AO184,'２個別表'!AO184&lt;=3)),OR('２個別表'!BM184="",'２個別表'!BN184="")),"×",0)),"")</f>
        <v/>
      </c>
      <c r="BN184" s="229" t="str">
        <f ca="1">IF($AD184=3,IF('２個別表'!$BX184&gt;=500000,"〇","×"),"")</f>
        <v/>
      </c>
      <c r="BO184" s="204" t="str">
        <f ca="1">IF(AD184=3,'２個別表'!BY184,"")</f>
        <v/>
      </c>
      <c r="BP184" s="204" t="str">
        <f ca="1">IF(AD184=3,IF(COUNTIF('２個別表'!$Z$11:'２個別表'!Z184,'２個別表'!Z184)=1,BO184,SUMIF('２個別表'!$Z$11:$Z$510,'２個別表'!Z184,$BO$11:$BO$239)),"")</f>
        <v/>
      </c>
      <c r="BQ184" s="213" t="str">
        <f t="shared" ca="1" si="59"/>
        <v/>
      </c>
      <c r="BR184" s="207" t="str">
        <f t="shared" ca="1" si="78"/>
        <v/>
      </c>
      <c r="BS184" s="483" t="str">
        <f ca="1">IF($AD184=3,'２個別表'!$BX184-('２個別表'!$BZ184+'２個別表'!$CC184+'２個別表'!$CD184+'２個別表'!$CE184+'２個別表'!$CF184),"")</f>
        <v/>
      </c>
      <c r="BT184" s="486">
        <f t="shared" ca="1" si="60"/>
        <v>0</v>
      </c>
      <c r="BU184" s="480" t="str">
        <f t="shared" ca="1" si="79"/>
        <v/>
      </c>
    </row>
    <row r="185" spans="1:73">
      <c r="A185" s="770" t="str">
        <f t="shared" ca="1" si="55"/>
        <v>石川県</v>
      </c>
      <c r="B185" s="773">
        <f ca="1">'２個別表'!Q185</f>
        <v>175</v>
      </c>
      <c r="C185" s="774" t="str">
        <f>'２個別表'!$R185</f>
        <v>石川県</v>
      </c>
      <c r="D185" s="774" t="str">
        <f ca="1">'２個別表'!$S185</f>
        <v/>
      </c>
      <c r="E185" s="774" t="str">
        <f ca="1">'２個別表'!$T185</f>
        <v/>
      </c>
      <c r="F185" s="719" t="str">
        <f ca="1">'２個別表'!$W185</f>
        <v/>
      </c>
      <c r="G185" s="719" t="str">
        <f ca="1">IF($F185=1,IF(SUMIF('（様式１号）１総括表'!$B$16:$B$25,A185,'（様式１号）１総括表'!$A$16:$A$25)&gt;0,"〇","✕"),"-")</f>
        <v>-</v>
      </c>
      <c r="H185" s="716" t="str">
        <f ca="1">IF('２個別表'!$Y185=1,IF('２個別表'!$AC185=1,"〇","×"),IF(AND(2&lt;='２個別表'!$AC185,'２個別表'!$AC185&lt;=5),"〇","×"))</f>
        <v>×</v>
      </c>
      <c r="I185" s="716" t="str">
        <f t="shared" ca="1" si="56"/>
        <v>×</v>
      </c>
      <c r="J185" s="207" t="str">
        <f ca="1">'２個別表'!$Z185</f>
        <v/>
      </c>
      <c r="K185" s="207">
        <f ca="1">'２個別表'!$AK185</f>
        <v>0</v>
      </c>
      <c r="L185" s="207" t="str">
        <f ca="1">IF('２個別表'!$AL185=1,1,"")</f>
        <v/>
      </c>
      <c r="M185" s="207" t="str">
        <f ca="1">IF('２個別表'!$AL185="","",IF('２個別表'!$AL185=1,IF(OR('２個別表'!$AM185=1,'２個別表'!$AN185=1),"〇","×")))</f>
        <v/>
      </c>
      <c r="N185" s="204" t="str">
        <f ca="1">'２個別表'!AT185</f>
        <v/>
      </c>
      <c r="O185" s="220" t="str">
        <f ca="1">IF(1&lt;='２個別表'!$F185,IF(AND(1&lt;='２個別表'!$AO185,'２個別表'!$AO185&lt;=3),1,0),"")</f>
        <v/>
      </c>
      <c r="P185" s="229">
        <f ca="1">IF($O185=1,IF(AND('２個別表'!$BF185&lt;&gt;"",AND('２個別表'!$BI185&lt;&gt;1,'２個別表'!$BJ185)),0,1),0)</f>
        <v>0</v>
      </c>
      <c r="Q185" s="220">
        <f ca="1">IF('２個別表'!$BF185&lt;&gt;"",1,0)</f>
        <v>0</v>
      </c>
      <c r="R185" s="220" t="str">
        <f ca="1">IF($Q185=1,IF('２個別表'!$BI185=1,1,0),"")</f>
        <v/>
      </c>
      <c r="S185" s="220" t="str">
        <f ca="1">IF($R185=1,IF('２個別表'!$BJ185&lt;&gt;"","〇","×"),"")</f>
        <v/>
      </c>
      <c r="T185" s="220" t="str">
        <f t="shared" ca="1" si="62"/>
        <v/>
      </c>
      <c r="U185" s="381">
        <f ca="1">IF('２個別表'!$BH185&gt;0,'２個別表'!$BH185,0)</f>
        <v>0</v>
      </c>
      <c r="V185" s="220">
        <f ca="1">IF('２個別表'!$BJ185&lt;&gt;"",1,0)</f>
        <v>0</v>
      </c>
      <c r="W185" s="206">
        <f ca="1">IF(AND($Q185=1,$V185=1),'２個別表'!$CF185,0)</f>
        <v>0</v>
      </c>
      <c r="X185" s="219">
        <f t="shared" ca="1" si="57"/>
        <v>0</v>
      </c>
      <c r="Y185" s="220" t="str">
        <f ca="1">IF(1&lt;='２個別表'!$F185,'２個別表'!$BV185,"")</f>
        <v/>
      </c>
      <c r="Z185" s="220">
        <f ca="1">IF(1&lt;='２個別表'!$F185,'２個別表'!$CG185,0)</f>
        <v>0</v>
      </c>
      <c r="AA185" s="220">
        <f ca="1">IF(OR(0&lt;'２個別表'!$BZ185,0&lt;SUM('２個別表'!$CC185:$CD185)),1,0)</f>
        <v>1</v>
      </c>
      <c r="AB185" s="207">
        <f ca="1">IF(1&lt;='２個別表'!$F185,'２個別表'!$BX185,0)</f>
        <v>0</v>
      </c>
      <c r="AC185" s="207" t="str">
        <f ca="1">IF('２個別表'!$BX185&gt;0,IF(AND('２個別表'!$BV185=1,'２個別表'!$CG185="控除不可"),'２個別表'!$BX185,IF(AND('２個別表'!$BV185=1,'２個別表'!$CG185="80%控除対象"),ROUNDUP('２個別表'!$BX185*102/110,0),IF(AND('２個別表'!$BV185=1,'２個別表'!$CG185="全額控除"),ROUNDUP('２個別表'!$BX185*100/110,0),IF(OR('２個別表'!$BV185=2,'２個別表'!$BV185=3),'２個別表'!$BX185,'２個別表'!$BX185)))),"")</f>
        <v/>
      </c>
      <c r="AD185" s="221" t="str">
        <f ca="1">IF('２個別表'!$W185=1,3,IF(AND('２個別表'!$W185=2,AND(19&lt;='２個別表'!$AO185,'２個別表'!$AO185&lt;=23)),2,IF(AND('２個別表'!$W185=2,OR(AND(1&lt;='２個別表'!$AO185,'２個別表'!$AO185&lt;=18),AND(24&lt;='２個別表'!$AO185,'２個別表'!$AO185&lt;=25))),1,"判定不能")))</f>
        <v>判定不能</v>
      </c>
      <c r="AE185" s="228">
        <f t="shared" ca="1" si="63"/>
        <v>0</v>
      </c>
      <c r="AF185" s="204" t="str">
        <f t="shared" ca="1" si="80"/>
        <v/>
      </c>
      <c r="AG185" s="207" t="str">
        <f ca="1">IF(AND($AD185=1,$U185&gt;0,$V185=1),ROUNDDOWN($AC185*1/2-'２個別表'!$CF185*1/2,0),"")</f>
        <v/>
      </c>
      <c r="AH185" s="207" t="str">
        <f t="shared" ca="1" si="58"/>
        <v/>
      </c>
      <c r="AI185" s="230" t="str">
        <f ca="1">IF(AND($AD185=1,$Q185=1),IF($AB185&gt;0,'２個別表'!$BX185-'２個別表'!$BZ185-'２個別表'!$CF185-'２個別表'!$CC185-'２個別表'!$CD185-'２個別表'!$CE185,0),"")</f>
        <v/>
      </c>
      <c r="AJ185" s="222">
        <f t="shared" ca="1" si="64"/>
        <v>0</v>
      </c>
      <c r="AK185" s="218" t="str">
        <f ca="1">IF($AD185=1,IF('２個別表'!$AQ185=1,1,IF('２個別表'!AQ185="","",)),"")</f>
        <v/>
      </c>
      <c r="AL185" s="207" t="str">
        <f ca="1">IF($AJ185=1,IF($AK185=1,'２個別表'!BU185,""),"")</f>
        <v/>
      </c>
      <c r="AM185" s="204" t="str">
        <f t="shared" ca="1" si="65"/>
        <v/>
      </c>
      <c r="AN185" s="223" t="str">
        <f ca="1">IF($AJ185=1,IF($AK185=1,ROUNDDOWN('２個別表'!$BX185-'２個別表'!$BZ185-'２個別表'!$CC185-'２個別表'!$CD185-'２個別表'!$CE185-'２個別表'!$CF185,0),""),"")</f>
        <v/>
      </c>
      <c r="AO185" s="222">
        <f t="shared" ca="1" si="61"/>
        <v>0</v>
      </c>
      <c r="AP185" s="218">
        <f t="shared" ca="1" si="66"/>
        <v>0</v>
      </c>
      <c r="AQ185" s="218">
        <f t="shared" ca="1" si="67"/>
        <v>0</v>
      </c>
      <c r="AR185" s="213">
        <f ca="1">IF('２個別表'!$AC185=1,1,0)</f>
        <v>0</v>
      </c>
      <c r="AS185" s="204" t="str">
        <f t="shared" ca="1" si="68"/>
        <v/>
      </c>
      <c r="AT185" s="204" t="str">
        <f t="shared" ca="1" si="69"/>
        <v/>
      </c>
      <c r="AU185" s="230" t="str">
        <f ca="1">IF($AD185=1,IF($AQ185=1,ROUNDDOWN('２個別表'!$BX185-'２個別表'!$BZ185-'２個別表'!$CC185-'２個別表'!$CD185-'２個別表'!$CE185-'２個別表'!$CF185,0),""),"")</f>
        <v/>
      </c>
      <c r="AV185" s="391">
        <f t="shared" ca="1" si="70"/>
        <v>0</v>
      </c>
      <c r="AW185" s="401" t="str">
        <f t="shared" ca="1" si="71"/>
        <v>-</v>
      </c>
      <c r="AX185" s="228">
        <f ca="1">IF($AD185=2,IF('２個別表'!$BS185=1,1,0),0)</f>
        <v>0</v>
      </c>
      <c r="AY185" s="213" t="str">
        <f t="shared" ca="1" si="72"/>
        <v/>
      </c>
      <c r="AZ185" s="409" t="str">
        <f ca="1">IF(AND($AD185=2,$AX185=1),'２個別表'!$BX185-('２個別表'!$BZ185+'２個別表'!$CC185+'２個別表'!$CD185+'２個別表'!$CE185+'２個別表'!$CF185),"")</f>
        <v/>
      </c>
      <c r="BA185" s="228">
        <f ca="1">IF($AD185=2,IF('２個別表'!$BS185&lt;&gt;1,1,0),0)</f>
        <v>0</v>
      </c>
      <c r="BB185" s="404">
        <f t="shared" ca="1" si="73"/>
        <v>0</v>
      </c>
      <c r="BC185" s="207" t="str">
        <f ca="1">IF(AND($AD185=2,$BA185=1),'２個別表'!$BT185,"")</f>
        <v/>
      </c>
      <c r="BD185" s="207" t="str">
        <f t="shared" ca="1" si="74"/>
        <v/>
      </c>
      <c r="BE185" s="207" t="str">
        <f ca="1">IF(AND($AD185=2,$BA185=1),'２個別表'!$BW185-('２個別表'!$BZ185+'２個別表'!$CC185+'２個別表'!$CD185+'２個別表'!$CE185+'２個別表'!$CF185),"")</f>
        <v/>
      </c>
      <c r="BF185" s="207" t="str">
        <f ca="1">IF(AND($AD185=2,$BA185=1),'２個別表'!$CC185+'２個別表'!$CD185,"")</f>
        <v/>
      </c>
      <c r="BG185" s="406" t="str">
        <f ca="1">IF($BB185=1,IF(SUM('２個別表'!$BY185,'２個別表'!$CF185*0.5)&lt;='２個別表'!$BX185*0.5,"〇","×"),"")</f>
        <v/>
      </c>
      <c r="BH185" s="405">
        <f t="shared" ca="1" si="75"/>
        <v>0</v>
      </c>
      <c r="BI185" s="229" t="str">
        <f ca="1">IF($AD185=2,IF($AX185=1,IF('２個別表'!$AO185=23,"〇","×"),IF(OR('２個別表'!$AO185&lt;19,'２個別表'!$AO185&gt;23),"",IF($BH185&lt;='２個別表'!$BT185,"〇","×"))),"-")</f>
        <v>-</v>
      </c>
      <c r="BJ185" s="414" t="str">
        <f t="shared" ca="1" si="76"/>
        <v>-</v>
      </c>
      <c r="BK185" s="228">
        <f t="shared" ca="1" si="77"/>
        <v>0</v>
      </c>
      <c r="BL185" s="229" t="str">
        <f ca="1">IF($AD185=3,IF(1&lt;='２個別表'!$F185,IF('２個別表'!$W185=1,"〇","×"),""),"")</f>
        <v/>
      </c>
      <c r="BM185" s="209" t="str">
        <f ca="1">IF(AD185=3,IF(AND(OR('２個別表'!BF185="附帯施設",AND(1&lt;='２個別表'!AO185,'２個別表'!AO185&lt;=3)),'２個別表'!BM185&lt;&gt;"",'２個別表'!BN185&lt;&gt;""),1,IF(AND(OR('２個別表'!BF185="附帯施設",AND(1&lt;='２個別表'!AO185,'２個別表'!AO185&lt;=3)),OR('２個別表'!BM185="",'２個別表'!BN185="")),"×",0)),"")</f>
        <v/>
      </c>
      <c r="BN185" s="229" t="str">
        <f ca="1">IF($AD185=3,IF('２個別表'!$BX185&gt;=500000,"〇","×"),"")</f>
        <v/>
      </c>
      <c r="BO185" s="204" t="str">
        <f ca="1">IF(AD185=3,'２個別表'!BY185,"")</f>
        <v/>
      </c>
      <c r="BP185" s="204" t="str">
        <f ca="1">IF(AD185=3,IF(COUNTIF('２個別表'!$Z$11:'２個別表'!Z185,'２個別表'!Z185)=1,BO185,SUMIF('２個別表'!$Z$11:$Z$510,'２個別表'!Z185,$BO$11:$BO$239)),"")</f>
        <v/>
      </c>
      <c r="BQ185" s="213" t="str">
        <f t="shared" ca="1" si="59"/>
        <v/>
      </c>
      <c r="BR185" s="207" t="str">
        <f t="shared" ca="1" si="78"/>
        <v/>
      </c>
      <c r="BS185" s="483" t="str">
        <f ca="1">IF($AD185=3,'２個別表'!$BX185-('２個別表'!$BZ185+'２個別表'!$CC185+'２個別表'!$CD185+'２個別表'!$CE185+'２個別表'!$CF185),"")</f>
        <v/>
      </c>
      <c r="BT185" s="486">
        <f t="shared" ca="1" si="60"/>
        <v>0</v>
      </c>
      <c r="BU185" s="480" t="str">
        <f t="shared" ca="1" si="79"/>
        <v/>
      </c>
    </row>
    <row r="186" spans="1:73">
      <c r="A186" s="770" t="str">
        <f t="shared" ca="1" si="55"/>
        <v>石川県</v>
      </c>
      <c r="B186" s="773">
        <f ca="1">'２個別表'!Q186</f>
        <v>176</v>
      </c>
      <c r="C186" s="774" t="str">
        <f>'２個別表'!$R186</f>
        <v>石川県</v>
      </c>
      <c r="D186" s="774" t="str">
        <f ca="1">'２個別表'!$S186</f>
        <v/>
      </c>
      <c r="E186" s="774" t="str">
        <f ca="1">'２個別表'!$T186</f>
        <v/>
      </c>
      <c r="F186" s="719" t="str">
        <f ca="1">'２個別表'!$W186</f>
        <v/>
      </c>
      <c r="G186" s="719" t="str">
        <f ca="1">IF($F186=1,IF(SUMIF('（様式１号）１総括表'!$B$16:$B$25,A186,'（様式１号）１総括表'!$A$16:$A$25)&gt;0,"〇","✕"),"-")</f>
        <v>-</v>
      </c>
      <c r="H186" s="716" t="str">
        <f ca="1">IF('２個別表'!$Y186=1,IF('２個別表'!$AC186=1,"〇","×"),IF(AND(2&lt;='２個別表'!$AC186,'２個別表'!$AC186&lt;=5),"〇","×"))</f>
        <v>×</v>
      </c>
      <c r="I186" s="716" t="str">
        <f t="shared" ca="1" si="56"/>
        <v>×</v>
      </c>
      <c r="J186" s="207" t="str">
        <f ca="1">'２個別表'!$Z186</f>
        <v/>
      </c>
      <c r="K186" s="207">
        <f ca="1">'２個別表'!$AK186</f>
        <v>0</v>
      </c>
      <c r="L186" s="207" t="str">
        <f ca="1">IF('２個別表'!$AL186=1,1,"")</f>
        <v/>
      </c>
      <c r="M186" s="207" t="str">
        <f ca="1">IF('２個別表'!$AL186="","",IF('２個別表'!$AL186=1,IF(OR('２個別表'!$AM186=1,'２個別表'!$AN186=1),"〇","×")))</f>
        <v/>
      </c>
      <c r="N186" s="204" t="str">
        <f ca="1">'２個別表'!AT186</f>
        <v/>
      </c>
      <c r="O186" s="220" t="str">
        <f ca="1">IF(1&lt;='２個別表'!$F186,IF(AND(1&lt;='２個別表'!$AO186,'２個別表'!$AO186&lt;=3),1,0),"")</f>
        <v/>
      </c>
      <c r="P186" s="229">
        <f ca="1">IF($O186=1,IF(AND('２個別表'!$BF186&lt;&gt;"",AND('２個別表'!$BI186&lt;&gt;1,'２個別表'!$BJ186)),0,1),0)</f>
        <v>0</v>
      </c>
      <c r="Q186" s="220">
        <f ca="1">IF('２個別表'!$BF186&lt;&gt;"",1,0)</f>
        <v>0</v>
      </c>
      <c r="R186" s="220" t="str">
        <f ca="1">IF($Q186=1,IF('２個別表'!$BI186=1,1,0),"")</f>
        <v/>
      </c>
      <c r="S186" s="220" t="str">
        <f ca="1">IF($R186=1,IF('２個別表'!$BJ186&lt;&gt;"","〇","×"),"")</f>
        <v/>
      </c>
      <c r="T186" s="220" t="str">
        <f t="shared" ca="1" si="62"/>
        <v/>
      </c>
      <c r="U186" s="381">
        <f ca="1">IF('２個別表'!$BH186&gt;0,'２個別表'!$BH186,0)</f>
        <v>0</v>
      </c>
      <c r="V186" s="220">
        <f ca="1">IF('２個別表'!$BJ186&lt;&gt;"",1,0)</f>
        <v>0</v>
      </c>
      <c r="W186" s="206">
        <f ca="1">IF(AND($Q186=1,$V186=1),'２個別表'!$CF186,0)</f>
        <v>0</v>
      </c>
      <c r="X186" s="219">
        <f t="shared" ca="1" si="57"/>
        <v>0</v>
      </c>
      <c r="Y186" s="220" t="str">
        <f ca="1">IF(1&lt;='２個別表'!$F186,'２個別表'!$BV186,"")</f>
        <v/>
      </c>
      <c r="Z186" s="220">
        <f ca="1">IF(1&lt;='２個別表'!$F186,'２個別表'!$CG186,0)</f>
        <v>0</v>
      </c>
      <c r="AA186" s="220">
        <f ca="1">IF(OR(0&lt;'２個別表'!$BZ186,0&lt;SUM('２個別表'!$CC186:$CD186)),1,0)</f>
        <v>1</v>
      </c>
      <c r="AB186" s="207">
        <f ca="1">IF(1&lt;='２個別表'!$F186,'２個別表'!$BX186,0)</f>
        <v>0</v>
      </c>
      <c r="AC186" s="207" t="str">
        <f ca="1">IF('２個別表'!$BX186&gt;0,IF(AND('２個別表'!$BV186=1,'２個別表'!$CG186="控除不可"),'２個別表'!$BX186,IF(AND('２個別表'!$BV186=1,'２個別表'!$CG186="80%控除対象"),ROUNDUP('２個別表'!$BX186*102/110,0),IF(AND('２個別表'!$BV186=1,'２個別表'!$CG186="全額控除"),ROUNDUP('２個別表'!$BX186*100/110,0),IF(OR('２個別表'!$BV186=2,'２個別表'!$BV186=3),'２個別表'!$BX186,'２個別表'!$BX186)))),"")</f>
        <v/>
      </c>
      <c r="AD186" s="221" t="str">
        <f ca="1">IF('２個別表'!$W186=1,3,IF(AND('２個別表'!$W186=2,AND(19&lt;='２個別表'!$AO186,'２個別表'!$AO186&lt;=23)),2,IF(AND('２個別表'!$W186=2,OR(AND(1&lt;='２個別表'!$AO186,'２個別表'!$AO186&lt;=18),AND(24&lt;='２個別表'!$AO186,'２個別表'!$AO186&lt;=25))),1,"判定不能")))</f>
        <v>判定不能</v>
      </c>
      <c r="AE186" s="228">
        <f t="shared" ca="1" si="63"/>
        <v>0</v>
      </c>
      <c r="AF186" s="204" t="str">
        <f t="shared" ca="1" si="80"/>
        <v/>
      </c>
      <c r="AG186" s="207" t="str">
        <f ca="1">IF(AND($AD186=1,$U186&gt;0,$V186=1),ROUNDDOWN($AC186*1/2-'２個別表'!$CF186*1/2,0),"")</f>
        <v/>
      </c>
      <c r="AH186" s="207" t="str">
        <f t="shared" ca="1" si="58"/>
        <v/>
      </c>
      <c r="AI186" s="230" t="str">
        <f ca="1">IF(AND($AD186=1,$Q186=1),IF($AB186&gt;0,'２個別表'!$BX186-'２個別表'!$BZ186-'２個別表'!$CF186-'２個別表'!$CC186-'２個別表'!$CD186-'２個別表'!$CE186,0),"")</f>
        <v/>
      </c>
      <c r="AJ186" s="222">
        <f t="shared" ca="1" si="64"/>
        <v>0</v>
      </c>
      <c r="AK186" s="218" t="str">
        <f ca="1">IF($AD186=1,IF('２個別表'!$AQ186=1,1,IF('２個別表'!AQ186="","",)),"")</f>
        <v/>
      </c>
      <c r="AL186" s="207" t="str">
        <f ca="1">IF($AJ186=1,IF($AK186=1,'２個別表'!BU186,""),"")</f>
        <v/>
      </c>
      <c r="AM186" s="204" t="str">
        <f t="shared" ca="1" si="65"/>
        <v/>
      </c>
      <c r="AN186" s="223" t="str">
        <f ca="1">IF($AJ186=1,IF($AK186=1,ROUNDDOWN('２個別表'!$BX186-'２個別表'!$BZ186-'２個別表'!$CC186-'２個別表'!$CD186-'２個別表'!$CE186-'２個別表'!$CF186,0),""),"")</f>
        <v/>
      </c>
      <c r="AO186" s="222">
        <f t="shared" ca="1" si="61"/>
        <v>0</v>
      </c>
      <c r="AP186" s="218">
        <f t="shared" ca="1" si="66"/>
        <v>0</v>
      </c>
      <c r="AQ186" s="218">
        <f t="shared" ca="1" si="67"/>
        <v>0</v>
      </c>
      <c r="AR186" s="213">
        <f ca="1">IF('２個別表'!$AC186=1,1,0)</f>
        <v>0</v>
      </c>
      <c r="AS186" s="204" t="str">
        <f t="shared" ca="1" si="68"/>
        <v/>
      </c>
      <c r="AT186" s="204" t="str">
        <f t="shared" ca="1" si="69"/>
        <v/>
      </c>
      <c r="AU186" s="230" t="str">
        <f ca="1">IF($AD186=1,IF($AQ186=1,ROUNDDOWN('２個別表'!$BX186-'２個別表'!$BZ186-'２個別表'!$CC186-'２個別表'!$CD186-'２個別表'!$CE186-'２個別表'!$CF186,0),""),"")</f>
        <v/>
      </c>
      <c r="AV186" s="391">
        <f t="shared" ca="1" si="70"/>
        <v>0</v>
      </c>
      <c r="AW186" s="401" t="str">
        <f t="shared" ca="1" si="71"/>
        <v>-</v>
      </c>
      <c r="AX186" s="228">
        <f ca="1">IF($AD186=2,IF('２個別表'!$BS186=1,1,0),0)</f>
        <v>0</v>
      </c>
      <c r="AY186" s="213" t="str">
        <f t="shared" ca="1" si="72"/>
        <v/>
      </c>
      <c r="AZ186" s="409" t="str">
        <f ca="1">IF(AND($AD186=2,$AX186=1),'２個別表'!$BX186-('２個別表'!$BZ186+'２個別表'!$CC186+'２個別表'!$CD186+'２個別表'!$CE186+'２個別表'!$CF186),"")</f>
        <v/>
      </c>
      <c r="BA186" s="228">
        <f ca="1">IF($AD186=2,IF('２個別表'!$BS186&lt;&gt;1,1,0),0)</f>
        <v>0</v>
      </c>
      <c r="BB186" s="404">
        <f t="shared" ca="1" si="73"/>
        <v>0</v>
      </c>
      <c r="BC186" s="207" t="str">
        <f ca="1">IF(AND($AD186=2,$BA186=1),'２個別表'!$BT186,"")</f>
        <v/>
      </c>
      <c r="BD186" s="207" t="str">
        <f t="shared" ca="1" si="74"/>
        <v/>
      </c>
      <c r="BE186" s="207" t="str">
        <f ca="1">IF(AND($AD186=2,$BA186=1),'２個別表'!$BW186-('２個別表'!$BZ186+'２個別表'!$CC186+'２個別表'!$CD186+'２個別表'!$CE186+'２個別表'!$CF186),"")</f>
        <v/>
      </c>
      <c r="BF186" s="207" t="str">
        <f ca="1">IF(AND($AD186=2,$BA186=1),'２個別表'!$CC186+'２個別表'!$CD186,"")</f>
        <v/>
      </c>
      <c r="BG186" s="406" t="str">
        <f ca="1">IF($BB186=1,IF(SUM('２個別表'!$BY186,'２個別表'!$CF186*0.5)&lt;='２個別表'!$BX186*0.5,"〇","×"),"")</f>
        <v/>
      </c>
      <c r="BH186" s="405">
        <f t="shared" ca="1" si="75"/>
        <v>0</v>
      </c>
      <c r="BI186" s="229" t="str">
        <f ca="1">IF($AD186=2,IF($AX186=1,IF('２個別表'!$AO186=23,"〇","×"),IF(OR('２個別表'!$AO186&lt;19,'２個別表'!$AO186&gt;23),"",IF($BH186&lt;='２個別表'!$BT186,"〇","×"))),"-")</f>
        <v>-</v>
      </c>
      <c r="BJ186" s="414" t="str">
        <f t="shared" ca="1" si="76"/>
        <v>-</v>
      </c>
      <c r="BK186" s="228">
        <f t="shared" ca="1" si="77"/>
        <v>0</v>
      </c>
      <c r="BL186" s="229" t="str">
        <f ca="1">IF($AD186=3,IF(1&lt;='２個別表'!$F186,IF('２個別表'!$W186=1,"〇","×"),""),"")</f>
        <v/>
      </c>
      <c r="BM186" s="209" t="str">
        <f ca="1">IF(AD186=3,IF(AND(OR('２個別表'!BF186="附帯施設",AND(1&lt;='２個別表'!AO186,'２個別表'!AO186&lt;=3)),'２個別表'!BM186&lt;&gt;"",'２個別表'!BN186&lt;&gt;""),1,IF(AND(OR('２個別表'!BF186="附帯施設",AND(1&lt;='２個別表'!AO186,'２個別表'!AO186&lt;=3)),OR('２個別表'!BM186="",'２個別表'!BN186="")),"×",0)),"")</f>
        <v/>
      </c>
      <c r="BN186" s="229" t="str">
        <f ca="1">IF($AD186=3,IF('２個別表'!$BX186&gt;=500000,"〇","×"),"")</f>
        <v/>
      </c>
      <c r="BO186" s="204" t="str">
        <f ca="1">IF(AD186=3,'２個別表'!BY186,"")</f>
        <v/>
      </c>
      <c r="BP186" s="204" t="str">
        <f ca="1">IF(AD186=3,IF(COUNTIF('２個別表'!$Z$11:'２個別表'!Z186,'２個別表'!Z186)=1,BO186,SUMIF('２個別表'!$Z$11:$Z$510,'２個別表'!Z186,$BO$11:$BO$239)),"")</f>
        <v/>
      </c>
      <c r="BQ186" s="213" t="str">
        <f t="shared" ca="1" si="59"/>
        <v/>
      </c>
      <c r="BR186" s="207" t="str">
        <f t="shared" ca="1" si="78"/>
        <v/>
      </c>
      <c r="BS186" s="483" t="str">
        <f ca="1">IF($AD186=3,'２個別表'!$BX186-('２個別表'!$BZ186+'２個別表'!$CC186+'２個別表'!$CD186+'２個別表'!$CE186+'２個別表'!$CF186),"")</f>
        <v/>
      </c>
      <c r="BT186" s="486">
        <f t="shared" ca="1" si="60"/>
        <v>0</v>
      </c>
      <c r="BU186" s="480" t="str">
        <f t="shared" ca="1" si="79"/>
        <v/>
      </c>
    </row>
    <row r="187" spans="1:73">
      <c r="A187" s="770" t="str">
        <f t="shared" ca="1" si="55"/>
        <v>石川県</v>
      </c>
      <c r="B187" s="773">
        <f ca="1">'２個別表'!Q187</f>
        <v>177</v>
      </c>
      <c r="C187" s="774" t="str">
        <f>'２個別表'!$R187</f>
        <v>石川県</v>
      </c>
      <c r="D187" s="774" t="str">
        <f ca="1">'２個別表'!$S187</f>
        <v/>
      </c>
      <c r="E187" s="774" t="str">
        <f ca="1">'２個別表'!$T187</f>
        <v/>
      </c>
      <c r="F187" s="719" t="str">
        <f ca="1">'２個別表'!$W187</f>
        <v/>
      </c>
      <c r="G187" s="719" t="str">
        <f ca="1">IF($F187=1,IF(SUMIF('（様式１号）１総括表'!$B$16:$B$25,A187,'（様式１号）１総括表'!$A$16:$A$25)&gt;0,"〇","✕"),"-")</f>
        <v>-</v>
      </c>
      <c r="H187" s="716" t="str">
        <f ca="1">IF('２個別表'!$Y187=1,IF('２個別表'!$AC187=1,"〇","×"),IF(AND(2&lt;='２個別表'!$AC187,'２個別表'!$AC187&lt;=5),"〇","×"))</f>
        <v>×</v>
      </c>
      <c r="I187" s="716" t="str">
        <f t="shared" ca="1" si="56"/>
        <v>×</v>
      </c>
      <c r="J187" s="207" t="str">
        <f ca="1">'２個別表'!$Z187</f>
        <v/>
      </c>
      <c r="K187" s="207">
        <f ca="1">'２個別表'!$AK187</f>
        <v>0</v>
      </c>
      <c r="L187" s="207" t="str">
        <f ca="1">IF('２個別表'!$AL187=1,1,"")</f>
        <v/>
      </c>
      <c r="M187" s="207" t="str">
        <f ca="1">IF('２個別表'!$AL187="","",IF('２個別表'!$AL187=1,IF(OR('２個別表'!$AM187=1,'２個別表'!$AN187=1),"〇","×")))</f>
        <v/>
      </c>
      <c r="N187" s="204" t="str">
        <f ca="1">'２個別表'!AT187</f>
        <v/>
      </c>
      <c r="O187" s="220" t="str">
        <f ca="1">IF(1&lt;='２個別表'!$F187,IF(AND(1&lt;='２個別表'!$AO187,'２個別表'!$AO187&lt;=3),1,0),"")</f>
        <v/>
      </c>
      <c r="P187" s="229">
        <f ca="1">IF($O187=1,IF(AND('２個別表'!$BF187&lt;&gt;"",AND('２個別表'!$BI187&lt;&gt;1,'２個別表'!$BJ187)),0,1),0)</f>
        <v>0</v>
      </c>
      <c r="Q187" s="220">
        <f ca="1">IF('２個別表'!$BF187&lt;&gt;"",1,0)</f>
        <v>0</v>
      </c>
      <c r="R187" s="220" t="str">
        <f ca="1">IF($Q187=1,IF('２個別表'!$BI187=1,1,0),"")</f>
        <v/>
      </c>
      <c r="S187" s="220" t="str">
        <f ca="1">IF($R187=1,IF('２個別表'!$BJ187&lt;&gt;"","〇","×"),"")</f>
        <v/>
      </c>
      <c r="T187" s="220" t="str">
        <f t="shared" ca="1" si="62"/>
        <v/>
      </c>
      <c r="U187" s="381">
        <f ca="1">IF('２個別表'!$BH187&gt;0,'２個別表'!$BH187,0)</f>
        <v>0</v>
      </c>
      <c r="V187" s="220">
        <f ca="1">IF('２個別表'!$BJ187&lt;&gt;"",1,0)</f>
        <v>0</v>
      </c>
      <c r="W187" s="206">
        <f ca="1">IF(AND($Q187=1,$V187=1),'２個別表'!$CF187,0)</f>
        <v>0</v>
      </c>
      <c r="X187" s="219">
        <f t="shared" ca="1" si="57"/>
        <v>0</v>
      </c>
      <c r="Y187" s="220" t="str">
        <f ca="1">IF(1&lt;='２個別表'!$F187,'２個別表'!$BV187,"")</f>
        <v/>
      </c>
      <c r="Z187" s="220">
        <f ca="1">IF(1&lt;='２個別表'!$F187,'２個別表'!$CG187,0)</f>
        <v>0</v>
      </c>
      <c r="AA187" s="220">
        <f ca="1">IF(OR(0&lt;'２個別表'!$BZ187,0&lt;SUM('２個別表'!$CC187:$CD187)),1,0)</f>
        <v>1</v>
      </c>
      <c r="AB187" s="207">
        <f ca="1">IF(1&lt;='２個別表'!$F187,'２個別表'!$BX187,0)</f>
        <v>0</v>
      </c>
      <c r="AC187" s="207" t="str">
        <f ca="1">IF('２個別表'!$BX187&gt;0,IF(AND('２個別表'!$BV187=1,'２個別表'!$CG187="控除不可"),'２個別表'!$BX187,IF(AND('２個別表'!$BV187=1,'２個別表'!$CG187="80%控除対象"),ROUNDUP('２個別表'!$BX187*102/110,0),IF(AND('２個別表'!$BV187=1,'２個別表'!$CG187="全額控除"),ROUNDUP('２個別表'!$BX187*100/110,0),IF(OR('２個別表'!$BV187=2,'２個別表'!$BV187=3),'２個別表'!$BX187,'２個別表'!$BX187)))),"")</f>
        <v/>
      </c>
      <c r="AD187" s="221" t="str">
        <f ca="1">IF('２個別表'!$W187=1,3,IF(AND('２個別表'!$W187=2,AND(19&lt;='２個別表'!$AO187,'２個別表'!$AO187&lt;=23)),2,IF(AND('２個別表'!$W187=2,OR(AND(1&lt;='２個別表'!$AO187,'２個別表'!$AO187&lt;=18),AND(24&lt;='２個別表'!$AO187,'２個別表'!$AO187&lt;=25))),1,"判定不能")))</f>
        <v>判定不能</v>
      </c>
      <c r="AE187" s="228">
        <f t="shared" ca="1" si="63"/>
        <v>0</v>
      </c>
      <c r="AF187" s="204" t="str">
        <f t="shared" ca="1" si="80"/>
        <v/>
      </c>
      <c r="AG187" s="207" t="str">
        <f ca="1">IF(AND($AD187=1,$U187&gt;0,$V187=1),ROUNDDOWN($AC187*1/2-'２個別表'!$CF187*1/2,0),"")</f>
        <v/>
      </c>
      <c r="AH187" s="207" t="str">
        <f t="shared" ca="1" si="58"/>
        <v/>
      </c>
      <c r="AI187" s="230" t="str">
        <f ca="1">IF(AND($AD187=1,$Q187=1),IF($AB187&gt;0,'２個別表'!$BX187-'２個別表'!$BZ187-'２個別表'!$CF187-'２個別表'!$CC187-'２個別表'!$CD187-'２個別表'!$CE187,0),"")</f>
        <v/>
      </c>
      <c r="AJ187" s="222">
        <f t="shared" ca="1" si="64"/>
        <v>0</v>
      </c>
      <c r="AK187" s="218" t="str">
        <f ca="1">IF($AD187=1,IF('２個別表'!$AQ187=1,1,IF('２個別表'!AQ187="","",)),"")</f>
        <v/>
      </c>
      <c r="AL187" s="207" t="str">
        <f ca="1">IF($AJ187=1,IF($AK187=1,'２個別表'!BU187,""),"")</f>
        <v/>
      </c>
      <c r="AM187" s="204" t="str">
        <f t="shared" ca="1" si="65"/>
        <v/>
      </c>
      <c r="AN187" s="223" t="str">
        <f ca="1">IF($AJ187=1,IF($AK187=1,ROUNDDOWN('２個別表'!$BX187-'２個別表'!$BZ187-'２個別表'!$CC187-'２個別表'!$CD187-'２個別表'!$CE187-'２個別表'!$CF187,0),""),"")</f>
        <v/>
      </c>
      <c r="AO187" s="222">
        <f t="shared" ca="1" si="61"/>
        <v>0</v>
      </c>
      <c r="AP187" s="218">
        <f t="shared" ca="1" si="66"/>
        <v>0</v>
      </c>
      <c r="AQ187" s="218">
        <f t="shared" ca="1" si="67"/>
        <v>0</v>
      </c>
      <c r="AR187" s="213">
        <f ca="1">IF('２個別表'!$AC187=1,1,0)</f>
        <v>0</v>
      </c>
      <c r="AS187" s="204" t="str">
        <f t="shared" ca="1" si="68"/>
        <v/>
      </c>
      <c r="AT187" s="204" t="str">
        <f t="shared" ca="1" si="69"/>
        <v/>
      </c>
      <c r="AU187" s="230" t="str">
        <f ca="1">IF($AD187=1,IF($AQ187=1,ROUNDDOWN('２個別表'!$BX187-'２個別表'!$BZ187-'２個別表'!$CC187-'２個別表'!$CD187-'２個別表'!$CE187-'２個別表'!$CF187,0),""),"")</f>
        <v/>
      </c>
      <c r="AV187" s="391">
        <f t="shared" ca="1" si="70"/>
        <v>0</v>
      </c>
      <c r="AW187" s="401" t="str">
        <f t="shared" ca="1" si="71"/>
        <v>-</v>
      </c>
      <c r="AX187" s="228">
        <f ca="1">IF($AD187=2,IF('２個別表'!$BS187=1,1,0),0)</f>
        <v>0</v>
      </c>
      <c r="AY187" s="213" t="str">
        <f t="shared" ca="1" si="72"/>
        <v/>
      </c>
      <c r="AZ187" s="409" t="str">
        <f ca="1">IF(AND($AD187=2,$AX187=1),'２個別表'!$BX187-('２個別表'!$BZ187+'２個別表'!$CC187+'２個別表'!$CD187+'２個別表'!$CE187+'２個別表'!$CF187),"")</f>
        <v/>
      </c>
      <c r="BA187" s="228">
        <f ca="1">IF($AD187=2,IF('２個別表'!$BS187&lt;&gt;1,1,0),0)</f>
        <v>0</v>
      </c>
      <c r="BB187" s="404">
        <f t="shared" ca="1" si="73"/>
        <v>0</v>
      </c>
      <c r="BC187" s="207" t="str">
        <f ca="1">IF(AND($AD187=2,$BA187=1),'２個別表'!$BT187,"")</f>
        <v/>
      </c>
      <c r="BD187" s="207" t="str">
        <f t="shared" ca="1" si="74"/>
        <v/>
      </c>
      <c r="BE187" s="207" t="str">
        <f ca="1">IF(AND($AD187=2,$BA187=1),'２個別表'!$BW187-('２個別表'!$BZ187+'２個別表'!$CC187+'２個別表'!$CD187+'２個別表'!$CE187+'２個別表'!$CF187),"")</f>
        <v/>
      </c>
      <c r="BF187" s="207" t="str">
        <f ca="1">IF(AND($AD187=2,$BA187=1),'２個別表'!$CC187+'２個別表'!$CD187,"")</f>
        <v/>
      </c>
      <c r="BG187" s="406" t="str">
        <f ca="1">IF($BB187=1,IF(SUM('２個別表'!$BY187,'２個別表'!$CF187*0.5)&lt;='２個別表'!$BX187*0.5,"〇","×"),"")</f>
        <v/>
      </c>
      <c r="BH187" s="405">
        <f t="shared" ca="1" si="75"/>
        <v>0</v>
      </c>
      <c r="BI187" s="229" t="str">
        <f ca="1">IF($AD187=2,IF($AX187=1,IF('２個別表'!$AO187=23,"〇","×"),IF(OR('２個別表'!$AO187&lt;19,'２個別表'!$AO187&gt;23),"",IF($BH187&lt;='２個別表'!$BT187,"〇","×"))),"-")</f>
        <v>-</v>
      </c>
      <c r="BJ187" s="414" t="str">
        <f t="shared" ca="1" si="76"/>
        <v>-</v>
      </c>
      <c r="BK187" s="228">
        <f t="shared" ca="1" si="77"/>
        <v>0</v>
      </c>
      <c r="BL187" s="229" t="str">
        <f ca="1">IF($AD187=3,IF(1&lt;='２個別表'!$F187,IF('２個別表'!$W187=1,"〇","×"),""),"")</f>
        <v/>
      </c>
      <c r="BM187" s="209" t="str">
        <f ca="1">IF(AD187=3,IF(AND(OR('２個別表'!BF187="附帯施設",AND(1&lt;='２個別表'!AO187,'２個別表'!AO187&lt;=3)),'２個別表'!BM187&lt;&gt;"",'２個別表'!BN187&lt;&gt;""),1,IF(AND(OR('２個別表'!BF187="附帯施設",AND(1&lt;='２個別表'!AO187,'２個別表'!AO187&lt;=3)),OR('２個別表'!BM187="",'２個別表'!BN187="")),"×",0)),"")</f>
        <v/>
      </c>
      <c r="BN187" s="229" t="str">
        <f ca="1">IF($AD187=3,IF('２個別表'!$BX187&gt;=500000,"〇","×"),"")</f>
        <v/>
      </c>
      <c r="BO187" s="204" t="str">
        <f ca="1">IF(AD187=3,'２個別表'!BY187,"")</f>
        <v/>
      </c>
      <c r="BP187" s="204" t="str">
        <f ca="1">IF(AD187=3,IF(COUNTIF('２個別表'!$Z$11:'２個別表'!Z187,'２個別表'!Z187)=1,BO187,SUMIF('２個別表'!$Z$11:$Z$510,'２個別表'!Z187,$BO$11:$BO$239)),"")</f>
        <v/>
      </c>
      <c r="BQ187" s="213" t="str">
        <f t="shared" ca="1" si="59"/>
        <v/>
      </c>
      <c r="BR187" s="207" t="str">
        <f t="shared" ca="1" si="78"/>
        <v/>
      </c>
      <c r="BS187" s="483" t="str">
        <f ca="1">IF($AD187=3,'２個別表'!$BX187-('２個別表'!$BZ187+'２個別表'!$CC187+'２個別表'!$CD187+'２個別表'!$CE187+'２個別表'!$CF187),"")</f>
        <v/>
      </c>
      <c r="BT187" s="486">
        <f t="shared" ca="1" si="60"/>
        <v>0</v>
      </c>
      <c r="BU187" s="480" t="str">
        <f t="shared" ca="1" si="79"/>
        <v/>
      </c>
    </row>
    <row r="188" spans="1:73">
      <c r="A188" s="770" t="str">
        <f t="shared" ca="1" si="55"/>
        <v>石川県</v>
      </c>
      <c r="B188" s="773">
        <f ca="1">'２個別表'!Q188</f>
        <v>178</v>
      </c>
      <c r="C188" s="774" t="str">
        <f>'２個別表'!$R188</f>
        <v>石川県</v>
      </c>
      <c r="D188" s="774" t="str">
        <f ca="1">'２個別表'!$S188</f>
        <v/>
      </c>
      <c r="E188" s="774" t="str">
        <f ca="1">'２個別表'!$T188</f>
        <v/>
      </c>
      <c r="F188" s="719" t="str">
        <f ca="1">'２個別表'!$W188</f>
        <v/>
      </c>
      <c r="G188" s="719" t="str">
        <f ca="1">IF($F188=1,IF(SUMIF('（様式１号）１総括表'!$B$16:$B$25,A188,'（様式１号）１総括表'!$A$16:$A$25)&gt;0,"〇","✕"),"-")</f>
        <v>-</v>
      </c>
      <c r="H188" s="716" t="str">
        <f ca="1">IF('２個別表'!$Y188=1,IF('２個別表'!$AC188=1,"〇","×"),IF(AND(2&lt;='２個別表'!$AC188,'２個別表'!$AC188&lt;=5),"〇","×"))</f>
        <v>×</v>
      </c>
      <c r="I188" s="716" t="str">
        <f t="shared" ca="1" si="56"/>
        <v>×</v>
      </c>
      <c r="J188" s="207" t="str">
        <f ca="1">'２個別表'!$Z188</f>
        <v/>
      </c>
      <c r="K188" s="207">
        <f ca="1">'２個別表'!$AK188</f>
        <v>0</v>
      </c>
      <c r="L188" s="207" t="str">
        <f ca="1">IF('２個別表'!$AL188=1,1,"")</f>
        <v/>
      </c>
      <c r="M188" s="207" t="str">
        <f ca="1">IF('２個別表'!$AL188="","",IF('２個別表'!$AL188=1,IF(OR('２個別表'!$AM188=1,'２個別表'!$AN188=1),"〇","×")))</f>
        <v/>
      </c>
      <c r="N188" s="204" t="str">
        <f ca="1">'２個別表'!AT188</f>
        <v/>
      </c>
      <c r="O188" s="220" t="str">
        <f ca="1">IF(1&lt;='２個別表'!$F188,IF(AND(1&lt;='２個別表'!$AO188,'２個別表'!$AO188&lt;=3),1,0),"")</f>
        <v/>
      </c>
      <c r="P188" s="229">
        <f ca="1">IF($O188=1,IF(AND('２個別表'!$BF188&lt;&gt;"",AND('２個別表'!$BI188&lt;&gt;1,'２個別表'!$BJ188)),0,1),0)</f>
        <v>0</v>
      </c>
      <c r="Q188" s="220">
        <f ca="1">IF('２個別表'!$BF188&lt;&gt;"",1,0)</f>
        <v>0</v>
      </c>
      <c r="R188" s="220" t="str">
        <f ca="1">IF($Q188=1,IF('２個別表'!$BI188=1,1,0),"")</f>
        <v/>
      </c>
      <c r="S188" s="220" t="str">
        <f ca="1">IF($R188=1,IF('２個別表'!$BJ188&lt;&gt;"","〇","×"),"")</f>
        <v/>
      </c>
      <c r="T188" s="220" t="str">
        <f t="shared" ca="1" si="62"/>
        <v/>
      </c>
      <c r="U188" s="381">
        <f ca="1">IF('２個別表'!$BH188&gt;0,'２個別表'!$BH188,0)</f>
        <v>0</v>
      </c>
      <c r="V188" s="220">
        <f ca="1">IF('２個別表'!$BJ188&lt;&gt;"",1,0)</f>
        <v>0</v>
      </c>
      <c r="W188" s="206">
        <f ca="1">IF(AND($Q188=1,$V188=1),'２個別表'!$CF188,0)</f>
        <v>0</v>
      </c>
      <c r="X188" s="219">
        <f t="shared" ca="1" si="57"/>
        <v>0</v>
      </c>
      <c r="Y188" s="220" t="str">
        <f ca="1">IF(1&lt;='２個別表'!$F188,'２個別表'!$BV188,"")</f>
        <v/>
      </c>
      <c r="Z188" s="220">
        <f ca="1">IF(1&lt;='２個別表'!$F188,'２個別表'!$CG188,0)</f>
        <v>0</v>
      </c>
      <c r="AA188" s="220">
        <f ca="1">IF(OR(0&lt;'２個別表'!$BZ188,0&lt;SUM('２個別表'!$CC188:$CD188)),1,0)</f>
        <v>1</v>
      </c>
      <c r="AB188" s="207">
        <f ca="1">IF(1&lt;='２個別表'!$F188,'２個別表'!$BX188,0)</f>
        <v>0</v>
      </c>
      <c r="AC188" s="207" t="str">
        <f ca="1">IF('２個別表'!$BX188&gt;0,IF(AND('２個別表'!$BV188=1,'２個別表'!$CG188="控除不可"),'２個別表'!$BX188,IF(AND('２個別表'!$BV188=1,'２個別表'!$CG188="80%控除対象"),ROUNDUP('２個別表'!$BX188*102/110,0),IF(AND('２個別表'!$BV188=1,'２個別表'!$CG188="全額控除"),ROUNDUP('２個別表'!$BX188*100/110,0),IF(OR('２個別表'!$BV188=2,'２個別表'!$BV188=3),'２個別表'!$BX188,'２個別表'!$BX188)))),"")</f>
        <v/>
      </c>
      <c r="AD188" s="221" t="str">
        <f ca="1">IF('２個別表'!$W188=1,3,IF(AND('２個別表'!$W188=2,AND(19&lt;='２個別表'!$AO188,'２個別表'!$AO188&lt;=23)),2,IF(AND('２個別表'!$W188=2,OR(AND(1&lt;='２個別表'!$AO188,'２個別表'!$AO188&lt;=18),AND(24&lt;='２個別表'!$AO188,'２個別表'!$AO188&lt;=25))),1,"判定不能")))</f>
        <v>判定不能</v>
      </c>
      <c r="AE188" s="228">
        <f t="shared" ca="1" si="63"/>
        <v>0</v>
      </c>
      <c r="AF188" s="204" t="str">
        <f t="shared" ca="1" si="80"/>
        <v/>
      </c>
      <c r="AG188" s="207" t="str">
        <f ca="1">IF(AND($AD188=1,$U188&gt;0,$V188=1),ROUNDDOWN($AC188*1/2-'２個別表'!$CF188*1/2,0),"")</f>
        <v/>
      </c>
      <c r="AH188" s="207" t="str">
        <f t="shared" ca="1" si="58"/>
        <v/>
      </c>
      <c r="AI188" s="230" t="str">
        <f ca="1">IF(AND($AD188=1,$Q188=1),IF($AB188&gt;0,'２個別表'!$BX188-'２個別表'!$BZ188-'２個別表'!$CF188-'２個別表'!$CC188-'２個別表'!$CD188-'２個別表'!$CE188,0),"")</f>
        <v/>
      </c>
      <c r="AJ188" s="222">
        <f t="shared" ca="1" si="64"/>
        <v>0</v>
      </c>
      <c r="AK188" s="218" t="str">
        <f ca="1">IF($AD188=1,IF('２個別表'!$AQ188=1,1,IF('２個別表'!AQ188="","",)),"")</f>
        <v/>
      </c>
      <c r="AL188" s="207" t="str">
        <f ca="1">IF($AJ188=1,IF($AK188=1,'２個別表'!BU188,""),"")</f>
        <v/>
      </c>
      <c r="AM188" s="204" t="str">
        <f t="shared" ca="1" si="65"/>
        <v/>
      </c>
      <c r="AN188" s="223" t="str">
        <f ca="1">IF($AJ188=1,IF($AK188=1,ROUNDDOWN('２個別表'!$BX188-'２個別表'!$BZ188-'２個別表'!$CC188-'２個別表'!$CD188-'２個別表'!$CE188-'２個別表'!$CF188,0),""),"")</f>
        <v/>
      </c>
      <c r="AO188" s="222">
        <f t="shared" ca="1" si="61"/>
        <v>0</v>
      </c>
      <c r="AP188" s="218">
        <f t="shared" ca="1" si="66"/>
        <v>0</v>
      </c>
      <c r="AQ188" s="218">
        <f t="shared" ca="1" si="67"/>
        <v>0</v>
      </c>
      <c r="AR188" s="213">
        <f ca="1">IF('２個別表'!$AC188=1,1,0)</f>
        <v>0</v>
      </c>
      <c r="AS188" s="204" t="str">
        <f t="shared" ca="1" si="68"/>
        <v/>
      </c>
      <c r="AT188" s="204" t="str">
        <f t="shared" ca="1" si="69"/>
        <v/>
      </c>
      <c r="AU188" s="230" t="str">
        <f ca="1">IF($AD188=1,IF($AQ188=1,ROUNDDOWN('２個別表'!$BX188-'２個別表'!$BZ188-'２個別表'!$CC188-'２個別表'!$CD188-'２個別表'!$CE188-'２個別表'!$CF188,0),""),"")</f>
        <v/>
      </c>
      <c r="AV188" s="391">
        <f t="shared" ca="1" si="70"/>
        <v>0</v>
      </c>
      <c r="AW188" s="401" t="str">
        <f t="shared" ca="1" si="71"/>
        <v>-</v>
      </c>
      <c r="AX188" s="228">
        <f ca="1">IF($AD188=2,IF('２個別表'!$BS188=1,1,0),0)</f>
        <v>0</v>
      </c>
      <c r="AY188" s="213" t="str">
        <f t="shared" ca="1" si="72"/>
        <v/>
      </c>
      <c r="AZ188" s="409" t="str">
        <f ca="1">IF(AND($AD188=2,$AX188=1),'２個別表'!$BX188-('２個別表'!$BZ188+'２個別表'!$CC188+'２個別表'!$CD188+'２個別表'!$CE188+'２個別表'!$CF188),"")</f>
        <v/>
      </c>
      <c r="BA188" s="228">
        <f ca="1">IF($AD188=2,IF('２個別表'!$BS188&lt;&gt;1,1,0),0)</f>
        <v>0</v>
      </c>
      <c r="BB188" s="404">
        <f t="shared" ca="1" si="73"/>
        <v>0</v>
      </c>
      <c r="BC188" s="207" t="str">
        <f ca="1">IF(AND($AD188=2,$BA188=1),'２個別表'!$BT188,"")</f>
        <v/>
      </c>
      <c r="BD188" s="207" t="str">
        <f t="shared" ca="1" si="74"/>
        <v/>
      </c>
      <c r="BE188" s="207" t="str">
        <f ca="1">IF(AND($AD188=2,$BA188=1),'２個別表'!$BW188-('２個別表'!$BZ188+'２個別表'!$CC188+'２個別表'!$CD188+'２個別表'!$CE188+'２個別表'!$CF188),"")</f>
        <v/>
      </c>
      <c r="BF188" s="207" t="str">
        <f ca="1">IF(AND($AD188=2,$BA188=1),'２個別表'!$CC188+'２個別表'!$CD188,"")</f>
        <v/>
      </c>
      <c r="BG188" s="406" t="str">
        <f ca="1">IF($BB188=1,IF(SUM('２個別表'!$BY188,'２個別表'!$CF188*0.5)&lt;='２個別表'!$BX188*0.5,"〇","×"),"")</f>
        <v/>
      </c>
      <c r="BH188" s="405">
        <f t="shared" ca="1" si="75"/>
        <v>0</v>
      </c>
      <c r="BI188" s="229" t="str">
        <f ca="1">IF($AD188=2,IF($AX188=1,IF('２個別表'!$AO188=23,"〇","×"),IF(OR('２個別表'!$AO188&lt;19,'２個別表'!$AO188&gt;23),"",IF($BH188&lt;='２個別表'!$BT188,"〇","×"))),"-")</f>
        <v>-</v>
      </c>
      <c r="BJ188" s="414" t="str">
        <f t="shared" ca="1" si="76"/>
        <v>-</v>
      </c>
      <c r="BK188" s="228">
        <f t="shared" ca="1" si="77"/>
        <v>0</v>
      </c>
      <c r="BL188" s="229" t="str">
        <f ca="1">IF($AD188=3,IF(1&lt;='２個別表'!$F188,IF('２個別表'!$W188=1,"〇","×"),""),"")</f>
        <v/>
      </c>
      <c r="BM188" s="209" t="str">
        <f ca="1">IF(AD188=3,IF(AND(OR('２個別表'!BF188="附帯施設",AND(1&lt;='２個別表'!AO188,'２個別表'!AO188&lt;=3)),'２個別表'!BM188&lt;&gt;"",'２個別表'!BN188&lt;&gt;""),1,IF(AND(OR('２個別表'!BF188="附帯施設",AND(1&lt;='２個別表'!AO188,'２個別表'!AO188&lt;=3)),OR('２個別表'!BM188="",'２個別表'!BN188="")),"×",0)),"")</f>
        <v/>
      </c>
      <c r="BN188" s="229" t="str">
        <f ca="1">IF($AD188=3,IF('２個別表'!$BX188&gt;=500000,"〇","×"),"")</f>
        <v/>
      </c>
      <c r="BO188" s="204" t="str">
        <f ca="1">IF(AD188=3,'２個別表'!BY188,"")</f>
        <v/>
      </c>
      <c r="BP188" s="204" t="str">
        <f ca="1">IF(AD188=3,IF(COUNTIF('２個別表'!$Z$11:'２個別表'!Z188,'２個別表'!Z188)=1,BO188,SUMIF('２個別表'!$Z$11:$Z$510,'２個別表'!Z188,$BO$11:$BO$239)),"")</f>
        <v/>
      </c>
      <c r="BQ188" s="213" t="str">
        <f t="shared" ca="1" si="59"/>
        <v/>
      </c>
      <c r="BR188" s="207" t="str">
        <f t="shared" ca="1" si="78"/>
        <v/>
      </c>
      <c r="BS188" s="483" t="str">
        <f ca="1">IF($AD188=3,'２個別表'!$BX188-('２個別表'!$BZ188+'２個別表'!$CC188+'２個別表'!$CD188+'２個別表'!$CE188+'２個別表'!$CF188),"")</f>
        <v/>
      </c>
      <c r="BT188" s="486">
        <f t="shared" ca="1" si="60"/>
        <v>0</v>
      </c>
      <c r="BU188" s="480" t="str">
        <f t="shared" ca="1" si="79"/>
        <v/>
      </c>
    </row>
    <row r="189" spans="1:73">
      <c r="A189" s="770" t="str">
        <f t="shared" ca="1" si="55"/>
        <v>石川県</v>
      </c>
      <c r="B189" s="773">
        <f ca="1">'２個別表'!Q189</f>
        <v>179</v>
      </c>
      <c r="C189" s="774" t="str">
        <f>'２個別表'!$R189</f>
        <v>石川県</v>
      </c>
      <c r="D189" s="774" t="str">
        <f ca="1">'２個別表'!$S189</f>
        <v/>
      </c>
      <c r="E189" s="774" t="str">
        <f ca="1">'２個別表'!$T189</f>
        <v/>
      </c>
      <c r="F189" s="719" t="str">
        <f ca="1">'２個別表'!$W189</f>
        <v/>
      </c>
      <c r="G189" s="719" t="str">
        <f ca="1">IF($F189=1,IF(SUMIF('（様式１号）１総括表'!$B$16:$B$25,A189,'（様式１号）１総括表'!$A$16:$A$25)&gt;0,"〇","✕"),"-")</f>
        <v>-</v>
      </c>
      <c r="H189" s="716" t="str">
        <f ca="1">IF('２個別表'!$Y189=1,IF('２個別表'!$AC189=1,"〇","×"),IF(AND(2&lt;='２個別表'!$AC189,'２個別表'!$AC189&lt;=5),"〇","×"))</f>
        <v>×</v>
      </c>
      <c r="I189" s="716" t="str">
        <f t="shared" ca="1" si="56"/>
        <v>×</v>
      </c>
      <c r="J189" s="207" t="str">
        <f ca="1">'２個別表'!$Z189</f>
        <v/>
      </c>
      <c r="K189" s="207">
        <f ca="1">'２個別表'!$AK189</f>
        <v>0</v>
      </c>
      <c r="L189" s="207" t="str">
        <f ca="1">IF('２個別表'!$AL189=1,1,"")</f>
        <v/>
      </c>
      <c r="M189" s="207" t="str">
        <f ca="1">IF('２個別表'!$AL189="","",IF('２個別表'!$AL189=1,IF(OR('２個別表'!$AM189=1,'２個別表'!$AN189=1),"〇","×")))</f>
        <v/>
      </c>
      <c r="N189" s="204" t="str">
        <f ca="1">'２個別表'!AT189</f>
        <v/>
      </c>
      <c r="O189" s="220" t="str">
        <f ca="1">IF(1&lt;='２個別表'!$F189,IF(AND(1&lt;='２個別表'!$AO189,'２個別表'!$AO189&lt;=3),1,0),"")</f>
        <v/>
      </c>
      <c r="P189" s="229">
        <f ca="1">IF($O189=1,IF(AND('２個別表'!$BF189&lt;&gt;"",AND('２個別表'!$BI189&lt;&gt;1,'２個別表'!$BJ189)),0,1),0)</f>
        <v>0</v>
      </c>
      <c r="Q189" s="220">
        <f ca="1">IF('２個別表'!$BF189&lt;&gt;"",1,0)</f>
        <v>0</v>
      </c>
      <c r="R189" s="220" t="str">
        <f ca="1">IF($Q189=1,IF('２個別表'!$BI189=1,1,0),"")</f>
        <v/>
      </c>
      <c r="S189" s="220" t="str">
        <f ca="1">IF($R189=1,IF('２個別表'!$BJ189&lt;&gt;"","〇","×"),"")</f>
        <v/>
      </c>
      <c r="T189" s="220" t="str">
        <f t="shared" ca="1" si="62"/>
        <v/>
      </c>
      <c r="U189" s="381">
        <f ca="1">IF('２個別表'!$BH189&gt;0,'２個別表'!$BH189,0)</f>
        <v>0</v>
      </c>
      <c r="V189" s="220">
        <f ca="1">IF('２個別表'!$BJ189&lt;&gt;"",1,0)</f>
        <v>0</v>
      </c>
      <c r="W189" s="206">
        <f ca="1">IF(AND($Q189=1,$V189=1),'２個別表'!$CF189,0)</f>
        <v>0</v>
      </c>
      <c r="X189" s="219">
        <f t="shared" ca="1" si="57"/>
        <v>0</v>
      </c>
      <c r="Y189" s="220" t="str">
        <f ca="1">IF(1&lt;='２個別表'!$F189,'２個別表'!$BV189,"")</f>
        <v/>
      </c>
      <c r="Z189" s="220">
        <f ca="1">IF(1&lt;='２個別表'!$F189,'２個別表'!$CG189,0)</f>
        <v>0</v>
      </c>
      <c r="AA189" s="220">
        <f ca="1">IF(OR(0&lt;'２個別表'!$BZ189,0&lt;SUM('２個別表'!$CC189:$CD189)),1,0)</f>
        <v>1</v>
      </c>
      <c r="AB189" s="207">
        <f ca="1">IF(1&lt;='２個別表'!$F189,'２個別表'!$BX189,0)</f>
        <v>0</v>
      </c>
      <c r="AC189" s="207" t="str">
        <f ca="1">IF('２個別表'!$BX189&gt;0,IF(AND('２個別表'!$BV189=1,'２個別表'!$CG189="控除不可"),'２個別表'!$BX189,IF(AND('２個別表'!$BV189=1,'２個別表'!$CG189="80%控除対象"),ROUNDUP('２個別表'!$BX189*102/110,0),IF(AND('２個別表'!$BV189=1,'２個別表'!$CG189="全額控除"),ROUNDUP('２個別表'!$BX189*100/110,0),IF(OR('２個別表'!$BV189=2,'２個別表'!$BV189=3),'２個別表'!$BX189,'２個別表'!$BX189)))),"")</f>
        <v/>
      </c>
      <c r="AD189" s="221" t="str">
        <f ca="1">IF('２個別表'!$W189=1,3,IF(AND('２個別表'!$W189=2,AND(19&lt;='２個別表'!$AO189,'２個別表'!$AO189&lt;=23)),2,IF(AND('２個別表'!$W189=2,OR(AND(1&lt;='２個別表'!$AO189,'２個別表'!$AO189&lt;=18),AND(24&lt;='２個別表'!$AO189,'２個別表'!$AO189&lt;=25))),1,"判定不能")))</f>
        <v>判定不能</v>
      </c>
      <c r="AE189" s="228">
        <f t="shared" ca="1" si="63"/>
        <v>0</v>
      </c>
      <c r="AF189" s="204" t="str">
        <f t="shared" ca="1" si="80"/>
        <v/>
      </c>
      <c r="AG189" s="207" t="str">
        <f ca="1">IF(AND($AD189=1,$U189&gt;0,$V189=1),ROUNDDOWN($AC189*1/2-'２個別表'!$CF189*1/2,0),"")</f>
        <v/>
      </c>
      <c r="AH189" s="207" t="str">
        <f t="shared" ca="1" si="58"/>
        <v/>
      </c>
      <c r="AI189" s="230" t="str">
        <f ca="1">IF(AND($AD189=1,$Q189=1),IF($AB189&gt;0,'２個別表'!$BX189-'２個別表'!$BZ189-'２個別表'!$CF189-'２個別表'!$CC189-'２個別表'!$CD189-'２個別表'!$CE189,0),"")</f>
        <v/>
      </c>
      <c r="AJ189" s="222">
        <f t="shared" ca="1" si="64"/>
        <v>0</v>
      </c>
      <c r="AK189" s="218" t="str">
        <f ca="1">IF($AD189=1,IF('２個別表'!$AQ189=1,1,IF('２個別表'!AQ189="","",)),"")</f>
        <v/>
      </c>
      <c r="AL189" s="207" t="str">
        <f ca="1">IF($AJ189=1,IF($AK189=1,'２個別表'!BU189,""),"")</f>
        <v/>
      </c>
      <c r="AM189" s="204" t="str">
        <f t="shared" ca="1" si="65"/>
        <v/>
      </c>
      <c r="AN189" s="223" t="str">
        <f ca="1">IF($AJ189=1,IF($AK189=1,ROUNDDOWN('２個別表'!$BX189-'２個別表'!$BZ189-'２個別表'!$CC189-'２個別表'!$CD189-'２個別表'!$CE189-'２個別表'!$CF189,0),""),"")</f>
        <v/>
      </c>
      <c r="AO189" s="222">
        <f t="shared" ca="1" si="61"/>
        <v>0</v>
      </c>
      <c r="AP189" s="218">
        <f t="shared" ca="1" si="66"/>
        <v>0</v>
      </c>
      <c r="AQ189" s="218">
        <f t="shared" ca="1" si="67"/>
        <v>0</v>
      </c>
      <c r="AR189" s="213">
        <f ca="1">IF('２個別表'!$AC189=1,1,0)</f>
        <v>0</v>
      </c>
      <c r="AS189" s="204" t="str">
        <f t="shared" ca="1" si="68"/>
        <v/>
      </c>
      <c r="AT189" s="204" t="str">
        <f t="shared" ca="1" si="69"/>
        <v/>
      </c>
      <c r="AU189" s="230" t="str">
        <f ca="1">IF($AD189=1,IF($AQ189=1,ROUNDDOWN('２個別表'!$BX189-'２個別表'!$BZ189-'２個別表'!$CC189-'２個別表'!$CD189-'２個別表'!$CE189-'２個別表'!$CF189,0),""),"")</f>
        <v/>
      </c>
      <c r="AV189" s="391">
        <f t="shared" ca="1" si="70"/>
        <v>0</v>
      </c>
      <c r="AW189" s="401" t="str">
        <f t="shared" ca="1" si="71"/>
        <v>-</v>
      </c>
      <c r="AX189" s="228">
        <f ca="1">IF($AD189=2,IF('２個別表'!$BS189=1,1,0),0)</f>
        <v>0</v>
      </c>
      <c r="AY189" s="213" t="str">
        <f t="shared" ca="1" si="72"/>
        <v/>
      </c>
      <c r="AZ189" s="409" t="str">
        <f ca="1">IF(AND($AD189=2,$AX189=1),'２個別表'!$BX189-('２個別表'!$BZ189+'２個別表'!$CC189+'２個別表'!$CD189+'２個別表'!$CE189+'２個別表'!$CF189),"")</f>
        <v/>
      </c>
      <c r="BA189" s="228">
        <f ca="1">IF($AD189=2,IF('２個別表'!$BS189&lt;&gt;1,1,0),0)</f>
        <v>0</v>
      </c>
      <c r="BB189" s="404">
        <f t="shared" ca="1" si="73"/>
        <v>0</v>
      </c>
      <c r="BC189" s="207" t="str">
        <f ca="1">IF(AND($AD189=2,$BA189=1),'２個別表'!$BT189,"")</f>
        <v/>
      </c>
      <c r="BD189" s="207" t="str">
        <f t="shared" ca="1" si="74"/>
        <v/>
      </c>
      <c r="BE189" s="207" t="str">
        <f ca="1">IF(AND($AD189=2,$BA189=1),'２個別表'!$BW189-('２個別表'!$BZ189+'２個別表'!$CC189+'２個別表'!$CD189+'２個別表'!$CE189+'２個別表'!$CF189),"")</f>
        <v/>
      </c>
      <c r="BF189" s="207" t="str">
        <f ca="1">IF(AND($AD189=2,$BA189=1),'２個別表'!$CC189+'２個別表'!$CD189,"")</f>
        <v/>
      </c>
      <c r="BG189" s="406" t="str">
        <f ca="1">IF($BB189=1,IF(SUM('２個別表'!$BY189,'２個別表'!$CF189*0.5)&lt;='２個別表'!$BX189*0.5,"〇","×"),"")</f>
        <v/>
      </c>
      <c r="BH189" s="405">
        <f t="shared" ca="1" si="75"/>
        <v>0</v>
      </c>
      <c r="BI189" s="229" t="str">
        <f ca="1">IF($AD189=2,IF($AX189=1,IF('２個別表'!$AO189=23,"〇","×"),IF(OR('２個別表'!$AO189&lt;19,'２個別表'!$AO189&gt;23),"",IF($BH189&lt;='２個別表'!$BT189,"〇","×"))),"-")</f>
        <v>-</v>
      </c>
      <c r="BJ189" s="414" t="str">
        <f t="shared" ca="1" si="76"/>
        <v>-</v>
      </c>
      <c r="BK189" s="228">
        <f t="shared" ca="1" si="77"/>
        <v>0</v>
      </c>
      <c r="BL189" s="229" t="str">
        <f ca="1">IF($AD189=3,IF(1&lt;='２個別表'!$F189,IF('２個別表'!$W189=1,"〇","×"),""),"")</f>
        <v/>
      </c>
      <c r="BM189" s="209" t="str">
        <f ca="1">IF(AD189=3,IF(AND(OR('２個別表'!BF189="附帯施設",AND(1&lt;='２個別表'!AO189,'２個別表'!AO189&lt;=3)),'２個別表'!BM189&lt;&gt;"",'２個別表'!BN189&lt;&gt;""),1,IF(AND(OR('２個別表'!BF189="附帯施設",AND(1&lt;='２個別表'!AO189,'２個別表'!AO189&lt;=3)),OR('２個別表'!BM189="",'２個別表'!BN189="")),"×",0)),"")</f>
        <v/>
      </c>
      <c r="BN189" s="229" t="str">
        <f ca="1">IF($AD189=3,IF('２個別表'!$BX189&gt;=500000,"〇","×"),"")</f>
        <v/>
      </c>
      <c r="BO189" s="204" t="str">
        <f ca="1">IF(AD189=3,'２個別表'!BY189,"")</f>
        <v/>
      </c>
      <c r="BP189" s="204" t="str">
        <f ca="1">IF(AD189=3,IF(COUNTIF('２個別表'!$Z$11:'２個別表'!Z189,'２個別表'!Z189)=1,BO189,SUMIF('２個別表'!$Z$11:$Z$510,'２個別表'!Z189,$BO$11:$BO$239)),"")</f>
        <v/>
      </c>
      <c r="BQ189" s="213" t="str">
        <f t="shared" ca="1" si="59"/>
        <v/>
      </c>
      <c r="BR189" s="207" t="str">
        <f t="shared" ca="1" si="78"/>
        <v/>
      </c>
      <c r="BS189" s="483" t="str">
        <f ca="1">IF($AD189=3,'２個別表'!$BX189-('２個別表'!$BZ189+'２個別表'!$CC189+'２個別表'!$CD189+'２個別表'!$CE189+'２個別表'!$CF189),"")</f>
        <v/>
      </c>
      <c r="BT189" s="486">
        <f t="shared" ca="1" si="60"/>
        <v>0</v>
      </c>
      <c r="BU189" s="480" t="str">
        <f t="shared" ca="1" si="79"/>
        <v/>
      </c>
    </row>
    <row r="190" spans="1:73">
      <c r="A190" s="770" t="str">
        <f t="shared" ca="1" si="55"/>
        <v>石川県</v>
      </c>
      <c r="B190" s="773">
        <f ca="1">'２個別表'!Q190</f>
        <v>180</v>
      </c>
      <c r="C190" s="774" t="str">
        <f>'２個別表'!$R190</f>
        <v>石川県</v>
      </c>
      <c r="D190" s="774" t="str">
        <f ca="1">'２個別表'!$S190</f>
        <v/>
      </c>
      <c r="E190" s="774" t="str">
        <f ca="1">'２個別表'!$T190</f>
        <v/>
      </c>
      <c r="F190" s="719" t="str">
        <f ca="1">'２個別表'!$W190</f>
        <v/>
      </c>
      <c r="G190" s="719" t="str">
        <f ca="1">IF($F190=1,IF(SUMIF('（様式１号）１総括表'!$B$16:$B$25,A190,'（様式１号）１総括表'!$A$16:$A$25)&gt;0,"〇","✕"),"-")</f>
        <v>-</v>
      </c>
      <c r="H190" s="716" t="str">
        <f ca="1">IF('２個別表'!$Y190=1,IF('２個別表'!$AC190=1,"〇","×"),IF(AND(2&lt;='２個別表'!$AC190,'２個別表'!$AC190&lt;=5),"〇","×"))</f>
        <v>×</v>
      </c>
      <c r="I190" s="716" t="str">
        <f t="shared" ca="1" si="56"/>
        <v>×</v>
      </c>
      <c r="J190" s="207" t="str">
        <f ca="1">'２個別表'!$Z190</f>
        <v/>
      </c>
      <c r="K190" s="207">
        <f ca="1">'２個別表'!$AK190</f>
        <v>0</v>
      </c>
      <c r="L190" s="207" t="str">
        <f ca="1">IF('２個別表'!$AL190=1,1,"")</f>
        <v/>
      </c>
      <c r="M190" s="207" t="str">
        <f ca="1">IF('２個別表'!$AL190="","",IF('２個別表'!$AL190=1,IF(OR('２個別表'!$AM190=1,'２個別表'!$AN190=1),"〇","×")))</f>
        <v/>
      </c>
      <c r="N190" s="204" t="str">
        <f ca="1">'２個別表'!AT190</f>
        <v/>
      </c>
      <c r="O190" s="220" t="str">
        <f ca="1">IF(1&lt;='２個別表'!$F190,IF(AND(1&lt;='２個別表'!$AO190,'２個別表'!$AO190&lt;=3),1,0),"")</f>
        <v/>
      </c>
      <c r="P190" s="229">
        <f ca="1">IF($O190=1,IF(AND('２個別表'!$BF190&lt;&gt;"",AND('２個別表'!$BI190&lt;&gt;1,'２個別表'!$BJ190)),0,1),0)</f>
        <v>0</v>
      </c>
      <c r="Q190" s="220">
        <f ca="1">IF('２個別表'!$BF190&lt;&gt;"",1,0)</f>
        <v>0</v>
      </c>
      <c r="R190" s="220" t="str">
        <f ca="1">IF($Q190=1,IF('２個別表'!$BI190=1,1,0),"")</f>
        <v/>
      </c>
      <c r="S190" s="220" t="str">
        <f ca="1">IF($R190=1,IF('２個別表'!$BJ190&lt;&gt;"","〇","×"),"")</f>
        <v/>
      </c>
      <c r="T190" s="220" t="str">
        <f t="shared" ca="1" si="62"/>
        <v/>
      </c>
      <c r="U190" s="381">
        <f ca="1">IF('２個別表'!$BH190&gt;0,'２個別表'!$BH190,0)</f>
        <v>0</v>
      </c>
      <c r="V190" s="220">
        <f ca="1">IF('２個別表'!$BJ190&lt;&gt;"",1,0)</f>
        <v>0</v>
      </c>
      <c r="W190" s="206">
        <f ca="1">IF(AND($Q190=1,$V190=1),'２個別表'!$CF190,0)</f>
        <v>0</v>
      </c>
      <c r="X190" s="219">
        <f t="shared" ca="1" si="57"/>
        <v>0</v>
      </c>
      <c r="Y190" s="220" t="str">
        <f ca="1">IF(1&lt;='２個別表'!$F190,'２個別表'!$BV190,"")</f>
        <v/>
      </c>
      <c r="Z190" s="220">
        <f ca="1">IF(1&lt;='２個別表'!$F190,'２個別表'!$CG190,0)</f>
        <v>0</v>
      </c>
      <c r="AA190" s="220">
        <f ca="1">IF(OR(0&lt;'２個別表'!$BZ190,0&lt;SUM('２個別表'!$CC190:$CD190)),1,0)</f>
        <v>1</v>
      </c>
      <c r="AB190" s="207">
        <f ca="1">IF(1&lt;='２個別表'!$F190,'２個別表'!$BX190,0)</f>
        <v>0</v>
      </c>
      <c r="AC190" s="207" t="str">
        <f ca="1">IF('２個別表'!$BX190&gt;0,IF(AND('２個別表'!$BV190=1,'２個別表'!$CG190="控除不可"),'２個別表'!$BX190,IF(AND('２個別表'!$BV190=1,'２個別表'!$CG190="80%控除対象"),ROUNDUP('２個別表'!$BX190*102/110,0),IF(AND('２個別表'!$BV190=1,'２個別表'!$CG190="全額控除"),ROUNDUP('２個別表'!$BX190*100/110,0),IF(OR('２個別表'!$BV190=2,'２個別表'!$BV190=3),'２個別表'!$BX190,'２個別表'!$BX190)))),"")</f>
        <v/>
      </c>
      <c r="AD190" s="221" t="str">
        <f ca="1">IF('２個別表'!$W190=1,3,IF(AND('２個別表'!$W190=2,AND(19&lt;='２個別表'!$AO190,'２個別表'!$AO190&lt;=23)),2,IF(AND('２個別表'!$W190=2,OR(AND(1&lt;='２個別表'!$AO190,'２個別表'!$AO190&lt;=18),AND(24&lt;='２個別表'!$AO190,'２個別表'!$AO190&lt;=25))),1,"判定不能")))</f>
        <v>判定不能</v>
      </c>
      <c r="AE190" s="228">
        <f t="shared" ca="1" si="63"/>
        <v>0</v>
      </c>
      <c r="AF190" s="204" t="str">
        <f t="shared" ca="1" si="80"/>
        <v/>
      </c>
      <c r="AG190" s="207" t="str">
        <f ca="1">IF(AND($AD190=1,$U190&gt;0,$V190=1),ROUNDDOWN($AC190*1/2-'２個別表'!$CF190*1/2,0),"")</f>
        <v/>
      </c>
      <c r="AH190" s="207" t="str">
        <f t="shared" ca="1" si="58"/>
        <v/>
      </c>
      <c r="AI190" s="230" t="str">
        <f ca="1">IF(AND($AD190=1,$Q190=1),IF($AB190&gt;0,'２個別表'!$BX190-'２個別表'!$BZ190-'２個別表'!$CF190-'２個別表'!$CC190-'２個別表'!$CD190-'２個別表'!$CE190,0),"")</f>
        <v/>
      </c>
      <c r="AJ190" s="222">
        <f t="shared" ca="1" si="64"/>
        <v>0</v>
      </c>
      <c r="AK190" s="218" t="str">
        <f ca="1">IF($AD190=1,IF('２個別表'!$AQ190=1,1,IF('２個別表'!AQ190="","",)),"")</f>
        <v/>
      </c>
      <c r="AL190" s="207" t="str">
        <f ca="1">IF($AJ190=1,IF($AK190=1,'２個別表'!BU190,""),"")</f>
        <v/>
      </c>
      <c r="AM190" s="204" t="str">
        <f t="shared" ca="1" si="65"/>
        <v/>
      </c>
      <c r="AN190" s="223" t="str">
        <f ca="1">IF($AJ190=1,IF($AK190=1,ROUNDDOWN('２個別表'!$BX190-'２個別表'!$BZ190-'２個別表'!$CC190-'２個別表'!$CD190-'２個別表'!$CE190-'２個別表'!$CF190,0),""),"")</f>
        <v/>
      </c>
      <c r="AO190" s="222">
        <f t="shared" ca="1" si="61"/>
        <v>0</v>
      </c>
      <c r="AP190" s="218">
        <f t="shared" ca="1" si="66"/>
        <v>0</v>
      </c>
      <c r="AQ190" s="218">
        <f t="shared" ca="1" si="67"/>
        <v>0</v>
      </c>
      <c r="AR190" s="213">
        <f ca="1">IF('２個別表'!$AC190=1,1,0)</f>
        <v>0</v>
      </c>
      <c r="AS190" s="204" t="str">
        <f t="shared" ca="1" si="68"/>
        <v/>
      </c>
      <c r="AT190" s="204" t="str">
        <f t="shared" ca="1" si="69"/>
        <v/>
      </c>
      <c r="AU190" s="230" t="str">
        <f ca="1">IF($AD190=1,IF($AQ190=1,ROUNDDOWN('２個別表'!$BX190-'２個別表'!$BZ190-'２個別表'!$CC190-'２個別表'!$CD190-'２個別表'!$CE190-'２個別表'!$CF190,0),""),"")</f>
        <v/>
      </c>
      <c r="AV190" s="391">
        <f t="shared" ca="1" si="70"/>
        <v>0</v>
      </c>
      <c r="AW190" s="401" t="str">
        <f t="shared" ca="1" si="71"/>
        <v>-</v>
      </c>
      <c r="AX190" s="228">
        <f ca="1">IF($AD190=2,IF('２個別表'!$BS190=1,1,0),0)</f>
        <v>0</v>
      </c>
      <c r="AY190" s="213" t="str">
        <f t="shared" ca="1" si="72"/>
        <v/>
      </c>
      <c r="AZ190" s="409" t="str">
        <f ca="1">IF(AND($AD190=2,$AX190=1),'２個別表'!$BX190-('２個別表'!$BZ190+'２個別表'!$CC190+'２個別表'!$CD190+'２個別表'!$CE190+'２個別表'!$CF190),"")</f>
        <v/>
      </c>
      <c r="BA190" s="228">
        <f ca="1">IF($AD190=2,IF('２個別表'!$BS190&lt;&gt;1,1,0),0)</f>
        <v>0</v>
      </c>
      <c r="BB190" s="404">
        <f t="shared" ca="1" si="73"/>
        <v>0</v>
      </c>
      <c r="BC190" s="207" t="str">
        <f ca="1">IF(AND($AD190=2,$BA190=1),'２個別表'!$BT190,"")</f>
        <v/>
      </c>
      <c r="BD190" s="207" t="str">
        <f t="shared" ca="1" si="74"/>
        <v/>
      </c>
      <c r="BE190" s="207" t="str">
        <f ca="1">IF(AND($AD190=2,$BA190=1),'２個別表'!$BW190-('２個別表'!$BZ190+'２個別表'!$CC190+'２個別表'!$CD190+'２個別表'!$CE190+'２個別表'!$CF190),"")</f>
        <v/>
      </c>
      <c r="BF190" s="207" t="str">
        <f ca="1">IF(AND($AD190=2,$BA190=1),'２個別表'!$CC190+'２個別表'!$CD190,"")</f>
        <v/>
      </c>
      <c r="BG190" s="406" t="str">
        <f ca="1">IF($BB190=1,IF(SUM('２個別表'!$BY190,'２個別表'!$CF190*0.5)&lt;='２個別表'!$BX190*0.5,"〇","×"),"")</f>
        <v/>
      </c>
      <c r="BH190" s="405">
        <f t="shared" ca="1" si="75"/>
        <v>0</v>
      </c>
      <c r="BI190" s="229" t="str">
        <f ca="1">IF($AD190=2,IF($AX190=1,IF('２個別表'!$AO190=23,"〇","×"),IF(OR('２個別表'!$AO190&lt;19,'２個別表'!$AO190&gt;23),"",IF($BH190&lt;='２個別表'!$BT190,"〇","×"))),"-")</f>
        <v>-</v>
      </c>
      <c r="BJ190" s="414" t="str">
        <f t="shared" ca="1" si="76"/>
        <v>-</v>
      </c>
      <c r="BK190" s="228">
        <f t="shared" ca="1" si="77"/>
        <v>0</v>
      </c>
      <c r="BL190" s="229" t="str">
        <f ca="1">IF($AD190=3,IF(1&lt;='２個別表'!$F190,IF('２個別表'!$W190=1,"〇","×"),""),"")</f>
        <v/>
      </c>
      <c r="BM190" s="209" t="str">
        <f ca="1">IF(AD190=3,IF(AND(OR('２個別表'!BF190="附帯施設",AND(1&lt;='２個別表'!AO190,'２個別表'!AO190&lt;=3)),'２個別表'!BM190&lt;&gt;"",'２個別表'!BN190&lt;&gt;""),1,IF(AND(OR('２個別表'!BF190="附帯施設",AND(1&lt;='２個別表'!AO190,'２個別表'!AO190&lt;=3)),OR('２個別表'!BM190="",'２個別表'!BN190="")),"×",0)),"")</f>
        <v/>
      </c>
      <c r="BN190" s="229" t="str">
        <f ca="1">IF($AD190=3,IF('２個別表'!$BX190&gt;=500000,"〇","×"),"")</f>
        <v/>
      </c>
      <c r="BO190" s="204" t="str">
        <f ca="1">IF(AD190=3,'２個別表'!BY190,"")</f>
        <v/>
      </c>
      <c r="BP190" s="204" t="str">
        <f ca="1">IF(AD190=3,IF(COUNTIF('２個別表'!$Z$11:'２個別表'!Z190,'２個別表'!Z190)=1,BO190,SUMIF('２個別表'!$Z$11:$Z$510,'２個別表'!Z190,$BO$11:$BO$239)),"")</f>
        <v/>
      </c>
      <c r="BQ190" s="213" t="str">
        <f t="shared" ca="1" si="59"/>
        <v/>
      </c>
      <c r="BR190" s="207" t="str">
        <f t="shared" ca="1" si="78"/>
        <v/>
      </c>
      <c r="BS190" s="483" t="str">
        <f ca="1">IF($AD190=3,'２個別表'!$BX190-('２個別表'!$BZ190+'２個別表'!$CC190+'２個別表'!$CD190+'２個別表'!$CE190+'２個別表'!$CF190),"")</f>
        <v/>
      </c>
      <c r="BT190" s="486">
        <f t="shared" ca="1" si="60"/>
        <v>0</v>
      </c>
      <c r="BU190" s="480" t="str">
        <f t="shared" ca="1" si="79"/>
        <v/>
      </c>
    </row>
    <row r="191" spans="1:73">
      <c r="A191" s="770" t="str">
        <f t="shared" ca="1" si="55"/>
        <v>石川県</v>
      </c>
      <c r="B191" s="773">
        <f ca="1">'２個別表'!Q191</f>
        <v>181</v>
      </c>
      <c r="C191" s="774" t="str">
        <f>'２個別表'!$R191</f>
        <v>石川県</v>
      </c>
      <c r="D191" s="774" t="str">
        <f ca="1">'２個別表'!$S191</f>
        <v/>
      </c>
      <c r="E191" s="774" t="str">
        <f ca="1">'２個別表'!$T191</f>
        <v/>
      </c>
      <c r="F191" s="719" t="str">
        <f ca="1">'２個別表'!$W191</f>
        <v/>
      </c>
      <c r="G191" s="719" t="str">
        <f ca="1">IF($F191=1,IF(SUMIF('（様式１号）１総括表'!$B$16:$B$25,A191,'（様式１号）１総括表'!$A$16:$A$25)&gt;0,"〇","✕"),"-")</f>
        <v>-</v>
      </c>
      <c r="H191" s="716" t="str">
        <f ca="1">IF('２個別表'!$Y191=1,IF('２個別表'!$AC191=1,"〇","×"),IF(AND(2&lt;='２個別表'!$AC191,'２個別表'!$AC191&lt;=5),"〇","×"))</f>
        <v>×</v>
      </c>
      <c r="I191" s="716" t="str">
        <f t="shared" ca="1" si="56"/>
        <v>×</v>
      </c>
      <c r="J191" s="207" t="str">
        <f ca="1">'２個別表'!$Z191</f>
        <v/>
      </c>
      <c r="K191" s="207">
        <f ca="1">'２個別表'!$AK191</f>
        <v>0</v>
      </c>
      <c r="L191" s="207" t="str">
        <f ca="1">IF('２個別表'!$AL191=1,1,"")</f>
        <v/>
      </c>
      <c r="M191" s="207" t="str">
        <f ca="1">IF('２個別表'!$AL191="","",IF('２個別表'!$AL191=1,IF(OR('２個別表'!$AM191=1,'２個別表'!$AN191=1),"〇","×")))</f>
        <v/>
      </c>
      <c r="N191" s="204" t="str">
        <f ca="1">'２個別表'!AT191</f>
        <v/>
      </c>
      <c r="O191" s="220" t="str">
        <f ca="1">IF(1&lt;='２個別表'!$F191,IF(AND(1&lt;='２個別表'!$AO191,'２個別表'!$AO191&lt;=3),1,0),"")</f>
        <v/>
      </c>
      <c r="P191" s="229">
        <f ca="1">IF($O191=1,IF(AND('２個別表'!$BF191&lt;&gt;"",AND('２個別表'!$BI191&lt;&gt;1,'２個別表'!$BJ191)),0,1),0)</f>
        <v>0</v>
      </c>
      <c r="Q191" s="220">
        <f ca="1">IF('２個別表'!$BF191&lt;&gt;"",1,0)</f>
        <v>0</v>
      </c>
      <c r="R191" s="220" t="str">
        <f ca="1">IF($Q191=1,IF('２個別表'!$BI191=1,1,0),"")</f>
        <v/>
      </c>
      <c r="S191" s="220" t="str">
        <f ca="1">IF($R191=1,IF('２個別表'!$BJ191&lt;&gt;"","〇","×"),"")</f>
        <v/>
      </c>
      <c r="T191" s="220" t="str">
        <f t="shared" ca="1" si="62"/>
        <v/>
      </c>
      <c r="U191" s="381">
        <f ca="1">IF('２個別表'!$BH191&gt;0,'２個別表'!$BH191,0)</f>
        <v>0</v>
      </c>
      <c r="V191" s="220">
        <f ca="1">IF('２個別表'!$BJ191&lt;&gt;"",1,0)</f>
        <v>0</v>
      </c>
      <c r="W191" s="206">
        <f ca="1">IF(AND($Q191=1,$V191=1),'２個別表'!$CF191,0)</f>
        <v>0</v>
      </c>
      <c r="X191" s="219">
        <f t="shared" ca="1" si="57"/>
        <v>0</v>
      </c>
      <c r="Y191" s="220" t="str">
        <f ca="1">IF(1&lt;='２個別表'!$F191,'２個別表'!$BV191,"")</f>
        <v/>
      </c>
      <c r="Z191" s="220">
        <f ca="1">IF(1&lt;='２個別表'!$F191,'２個別表'!$CG191,0)</f>
        <v>0</v>
      </c>
      <c r="AA191" s="220">
        <f ca="1">IF(OR(0&lt;'２個別表'!$BZ191,0&lt;SUM('２個別表'!$CC191:$CD191)),1,0)</f>
        <v>1</v>
      </c>
      <c r="AB191" s="207">
        <f ca="1">IF(1&lt;='２個別表'!$F191,'２個別表'!$BX191,0)</f>
        <v>0</v>
      </c>
      <c r="AC191" s="207" t="str">
        <f ca="1">IF('２個別表'!$BX191&gt;0,IF(AND('２個別表'!$BV191=1,'２個別表'!$CG191="控除不可"),'２個別表'!$BX191,IF(AND('２個別表'!$BV191=1,'２個別表'!$CG191="80%控除対象"),ROUNDUP('２個別表'!$BX191*102/110,0),IF(AND('２個別表'!$BV191=1,'２個別表'!$CG191="全額控除"),ROUNDUP('２個別表'!$BX191*100/110,0),IF(OR('２個別表'!$BV191=2,'２個別表'!$BV191=3),'２個別表'!$BX191,'２個別表'!$BX191)))),"")</f>
        <v/>
      </c>
      <c r="AD191" s="221" t="str">
        <f ca="1">IF('２個別表'!$W191=1,3,IF(AND('２個別表'!$W191=2,AND(19&lt;='２個別表'!$AO191,'２個別表'!$AO191&lt;=23)),2,IF(AND('２個別表'!$W191=2,OR(AND(1&lt;='２個別表'!$AO191,'２個別表'!$AO191&lt;=18),AND(24&lt;='２個別表'!$AO191,'２個別表'!$AO191&lt;=25))),1,"判定不能")))</f>
        <v>判定不能</v>
      </c>
      <c r="AE191" s="228">
        <f t="shared" ca="1" si="63"/>
        <v>0</v>
      </c>
      <c r="AF191" s="204" t="str">
        <f t="shared" ca="1" si="80"/>
        <v/>
      </c>
      <c r="AG191" s="207" t="str">
        <f ca="1">IF(AND($AD191=1,$U191&gt;0,$V191=1),ROUNDDOWN($AC191*1/2-'２個別表'!$CF191*1/2,0),"")</f>
        <v/>
      </c>
      <c r="AH191" s="207" t="str">
        <f t="shared" ca="1" si="58"/>
        <v/>
      </c>
      <c r="AI191" s="230" t="str">
        <f ca="1">IF(AND($AD191=1,$Q191=1),IF($AB191&gt;0,'２個別表'!$BX191-'２個別表'!$BZ191-'２個別表'!$CF191-'２個別表'!$CC191-'２個別表'!$CD191-'２個別表'!$CE191,0),"")</f>
        <v/>
      </c>
      <c r="AJ191" s="222">
        <f t="shared" ca="1" si="64"/>
        <v>0</v>
      </c>
      <c r="AK191" s="218" t="str">
        <f ca="1">IF($AD191=1,IF('２個別表'!$AQ191=1,1,IF('２個別表'!AQ191="","",)),"")</f>
        <v/>
      </c>
      <c r="AL191" s="207" t="str">
        <f ca="1">IF($AJ191=1,IF($AK191=1,'２個別表'!BU191,""),"")</f>
        <v/>
      </c>
      <c r="AM191" s="204" t="str">
        <f t="shared" ca="1" si="65"/>
        <v/>
      </c>
      <c r="AN191" s="223" t="str">
        <f ca="1">IF($AJ191=1,IF($AK191=1,ROUNDDOWN('２個別表'!$BX191-'２個別表'!$BZ191-'２個別表'!$CC191-'２個別表'!$CD191-'２個別表'!$CE191-'２個別表'!$CF191,0),""),"")</f>
        <v/>
      </c>
      <c r="AO191" s="222">
        <f t="shared" ca="1" si="61"/>
        <v>0</v>
      </c>
      <c r="AP191" s="218">
        <f t="shared" ca="1" si="66"/>
        <v>0</v>
      </c>
      <c r="AQ191" s="218">
        <f t="shared" ca="1" si="67"/>
        <v>0</v>
      </c>
      <c r="AR191" s="213">
        <f ca="1">IF('２個別表'!$AC191=1,1,0)</f>
        <v>0</v>
      </c>
      <c r="AS191" s="204" t="str">
        <f t="shared" ca="1" si="68"/>
        <v/>
      </c>
      <c r="AT191" s="204" t="str">
        <f t="shared" ca="1" si="69"/>
        <v/>
      </c>
      <c r="AU191" s="230" t="str">
        <f ca="1">IF($AD191=1,IF($AQ191=1,ROUNDDOWN('２個別表'!$BX191-'２個別表'!$BZ191-'２個別表'!$CC191-'２個別表'!$CD191-'２個別表'!$CE191-'２個別表'!$CF191,0),""),"")</f>
        <v/>
      </c>
      <c r="AV191" s="391">
        <f t="shared" ca="1" si="70"/>
        <v>0</v>
      </c>
      <c r="AW191" s="401" t="str">
        <f t="shared" ca="1" si="71"/>
        <v>-</v>
      </c>
      <c r="AX191" s="228">
        <f ca="1">IF($AD191=2,IF('２個別表'!$BS191=1,1,0),0)</f>
        <v>0</v>
      </c>
      <c r="AY191" s="213" t="str">
        <f t="shared" ca="1" si="72"/>
        <v/>
      </c>
      <c r="AZ191" s="409" t="str">
        <f ca="1">IF(AND($AD191=2,$AX191=1),'２個別表'!$BX191-('２個別表'!$BZ191+'２個別表'!$CC191+'２個別表'!$CD191+'２個別表'!$CE191+'２個別表'!$CF191),"")</f>
        <v/>
      </c>
      <c r="BA191" s="228">
        <f ca="1">IF($AD191=2,IF('２個別表'!$BS191&lt;&gt;1,1,0),0)</f>
        <v>0</v>
      </c>
      <c r="BB191" s="404">
        <f t="shared" ca="1" si="73"/>
        <v>0</v>
      </c>
      <c r="BC191" s="207" t="str">
        <f ca="1">IF(AND($AD191=2,$BA191=1),'２個別表'!$BT191,"")</f>
        <v/>
      </c>
      <c r="BD191" s="207" t="str">
        <f t="shared" ca="1" si="74"/>
        <v/>
      </c>
      <c r="BE191" s="207" t="str">
        <f ca="1">IF(AND($AD191=2,$BA191=1),'２個別表'!$BW191-('２個別表'!$BZ191+'２個別表'!$CC191+'２個別表'!$CD191+'２個別表'!$CE191+'２個別表'!$CF191),"")</f>
        <v/>
      </c>
      <c r="BF191" s="207" t="str">
        <f ca="1">IF(AND($AD191=2,$BA191=1),'２個別表'!$CC191+'２個別表'!$CD191,"")</f>
        <v/>
      </c>
      <c r="BG191" s="406" t="str">
        <f ca="1">IF($BB191=1,IF(SUM('２個別表'!$BY191,'２個別表'!$CF191*0.5)&lt;='２個別表'!$BX191*0.5,"〇","×"),"")</f>
        <v/>
      </c>
      <c r="BH191" s="405">
        <f t="shared" ca="1" si="75"/>
        <v>0</v>
      </c>
      <c r="BI191" s="229" t="str">
        <f ca="1">IF($AD191=2,IF($AX191=1,IF('２個別表'!$AO191=23,"〇","×"),IF(OR('２個別表'!$AO191&lt;19,'２個別表'!$AO191&gt;23),"",IF($BH191&lt;='２個別表'!$BT191,"〇","×"))),"-")</f>
        <v>-</v>
      </c>
      <c r="BJ191" s="414" t="str">
        <f t="shared" ca="1" si="76"/>
        <v>-</v>
      </c>
      <c r="BK191" s="228">
        <f t="shared" ca="1" si="77"/>
        <v>0</v>
      </c>
      <c r="BL191" s="229" t="str">
        <f ca="1">IF($AD191=3,IF(1&lt;='２個別表'!$F191,IF('２個別表'!$W191=1,"〇","×"),""),"")</f>
        <v/>
      </c>
      <c r="BM191" s="209" t="str">
        <f ca="1">IF(AD191=3,IF(AND(OR('２個別表'!BF191="附帯施設",AND(1&lt;='２個別表'!AO191,'２個別表'!AO191&lt;=3)),'２個別表'!BM191&lt;&gt;"",'２個別表'!BN191&lt;&gt;""),1,IF(AND(OR('２個別表'!BF191="附帯施設",AND(1&lt;='２個別表'!AO191,'２個別表'!AO191&lt;=3)),OR('２個別表'!BM191="",'２個別表'!BN191="")),"×",0)),"")</f>
        <v/>
      </c>
      <c r="BN191" s="229" t="str">
        <f ca="1">IF($AD191=3,IF('２個別表'!$BX191&gt;=500000,"〇","×"),"")</f>
        <v/>
      </c>
      <c r="BO191" s="204" t="str">
        <f ca="1">IF(AD191=3,'２個別表'!BY191,"")</f>
        <v/>
      </c>
      <c r="BP191" s="204" t="str">
        <f ca="1">IF(AD191=3,IF(COUNTIF('２個別表'!$Z$11:'２個別表'!Z191,'２個別表'!Z191)=1,BO191,SUMIF('２個別表'!$Z$11:$Z$510,'２個別表'!Z191,$BO$11:$BO$239)),"")</f>
        <v/>
      </c>
      <c r="BQ191" s="213" t="str">
        <f t="shared" ca="1" si="59"/>
        <v/>
      </c>
      <c r="BR191" s="207" t="str">
        <f t="shared" ca="1" si="78"/>
        <v/>
      </c>
      <c r="BS191" s="483" t="str">
        <f ca="1">IF($AD191=3,'２個別表'!$BX191-('２個別表'!$BZ191+'２個別表'!$CC191+'２個別表'!$CD191+'２個別表'!$CE191+'２個別表'!$CF191),"")</f>
        <v/>
      </c>
      <c r="BT191" s="486">
        <f t="shared" ca="1" si="60"/>
        <v>0</v>
      </c>
      <c r="BU191" s="480" t="str">
        <f t="shared" ca="1" si="79"/>
        <v/>
      </c>
    </row>
    <row r="192" spans="1:73">
      <c r="A192" s="770" t="str">
        <f t="shared" ca="1" si="55"/>
        <v>石川県</v>
      </c>
      <c r="B192" s="773">
        <f ca="1">'２個別表'!Q192</f>
        <v>182</v>
      </c>
      <c r="C192" s="774" t="str">
        <f>'２個別表'!$R192</f>
        <v>石川県</v>
      </c>
      <c r="D192" s="774" t="str">
        <f ca="1">'２個別表'!$S192</f>
        <v/>
      </c>
      <c r="E192" s="774" t="str">
        <f ca="1">'２個別表'!$T192</f>
        <v/>
      </c>
      <c r="F192" s="719" t="str">
        <f ca="1">'２個別表'!$W192</f>
        <v/>
      </c>
      <c r="G192" s="719" t="str">
        <f ca="1">IF($F192=1,IF(SUMIF('（様式１号）１総括表'!$B$16:$B$25,A192,'（様式１号）１総括表'!$A$16:$A$25)&gt;0,"〇","✕"),"-")</f>
        <v>-</v>
      </c>
      <c r="H192" s="716" t="str">
        <f ca="1">IF('２個別表'!$Y192=1,IF('２個別表'!$AC192=1,"〇","×"),IF(AND(2&lt;='２個別表'!$AC192,'２個別表'!$AC192&lt;=5),"〇","×"))</f>
        <v>×</v>
      </c>
      <c r="I192" s="716" t="str">
        <f t="shared" ca="1" si="56"/>
        <v>×</v>
      </c>
      <c r="J192" s="207" t="str">
        <f ca="1">'２個別表'!$Z192</f>
        <v/>
      </c>
      <c r="K192" s="207">
        <f ca="1">'２個別表'!$AK192</f>
        <v>0</v>
      </c>
      <c r="L192" s="207" t="str">
        <f ca="1">IF('２個別表'!$AL192=1,1,"")</f>
        <v/>
      </c>
      <c r="M192" s="207" t="str">
        <f ca="1">IF('２個別表'!$AL192="","",IF('２個別表'!$AL192=1,IF(OR('２個別表'!$AM192=1,'２個別表'!$AN192=1),"〇","×")))</f>
        <v/>
      </c>
      <c r="N192" s="204" t="str">
        <f ca="1">'２個別表'!AT192</f>
        <v/>
      </c>
      <c r="O192" s="220" t="str">
        <f ca="1">IF(1&lt;='２個別表'!$F192,IF(AND(1&lt;='２個別表'!$AO192,'２個別表'!$AO192&lt;=3),1,0),"")</f>
        <v/>
      </c>
      <c r="P192" s="229">
        <f ca="1">IF($O192=1,IF(AND('２個別表'!$BF192&lt;&gt;"",AND('２個別表'!$BI192&lt;&gt;1,'２個別表'!$BJ192)),0,1),0)</f>
        <v>0</v>
      </c>
      <c r="Q192" s="220">
        <f ca="1">IF('２個別表'!$BF192&lt;&gt;"",1,0)</f>
        <v>0</v>
      </c>
      <c r="R192" s="220" t="str">
        <f ca="1">IF($Q192=1,IF('２個別表'!$BI192=1,1,0),"")</f>
        <v/>
      </c>
      <c r="S192" s="220" t="str">
        <f ca="1">IF($R192=1,IF('２個別表'!$BJ192&lt;&gt;"","〇","×"),"")</f>
        <v/>
      </c>
      <c r="T192" s="220" t="str">
        <f t="shared" ca="1" si="62"/>
        <v/>
      </c>
      <c r="U192" s="381">
        <f ca="1">IF('２個別表'!$BH192&gt;0,'２個別表'!$BH192,0)</f>
        <v>0</v>
      </c>
      <c r="V192" s="220">
        <f ca="1">IF('２個別表'!$BJ192&lt;&gt;"",1,0)</f>
        <v>0</v>
      </c>
      <c r="W192" s="206">
        <f ca="1">IF(AND($Q192=1,$V192=1),'２個別表'!$CF192,0)</f>
        <v>0</v>
      </c>
      <c r="X192" s="219">
        <f t="shared" ca="1" si="57"/>
        <v>0</v>
      </c>
      <c r="Y192" s="220" t="str">
        <f ca="1">IF(1&lt;='２個別表'!$F192,'２個別表'!$BV192,"")</f>
        <v/>
      </c>
      <c r="Z192" s="220">
        <f ca="1">IF(1&lt;='２個別表'!$F192,'２個別表'!$CG192,0)</f>
        <v>0</v>
      </c>
      <c r="AA192" s="220">
        <f ca="1">IF(OR(0&lt;'２個別表'!$BZ192,0&lt;SUM('２個別表'!$CC192:$CD192)),1,0)</f>
        <v>1</v>
      </c>
      <c r="AB192" s="207">
        <f ca="1">IF(1&lt;='２個別表'!$F192,'２個別表'!$BX192,0)</f>
        <v>0</v>
      </c>
      <c r="AC192" s="207" t="str">
        <f ca="1">IF('２個別表'!$BX192&gt;0,IF(AND('２個別表'!$BV192=1,'２個別表'!$CG192="控除不可"),'２個別表'!$BX192,IF(AND('２個別表'!$BV192=1,'２個別表'!$CG192="80%控除対象"),ROUNDUP('２個別表'!$BX192*102/110,0),IF(AND('２個別表'!$BV192=1,'２個別表'!$CG192="全額控除"),ROUNDUP('２個別表'!$BX192*100/110,0),IF(OR('２個別表'!$BV192=2,'２個別表'!$BV192=3),'２個別表'!$BX192,'２個別表'!$BX192)))),"")</f>
        <v/>
      </c>
      <c r="AD192" s="221" t="str">
        <f ca="1">IF('２個別表'!$W192=1,3,IF(AND('２個別表'!$W192=2,AND(19&lt;='２個別表'!$AO192,'２個別表'!$AO192&lt;=23)),2,IF(AND('２個別表'!$W192=2,OR(AND(1&lt;='２個別表'!$AO192,'２個別表'!$AO192&lt;=18),AND(24&lt;='２個別表'!$AO192,'２個別表'!$AO192&lt;=25))),1,"判定不能")))</f>
        <v>判定不能</v>
      </c>
      <c r="AE192" s="228">
        <f t="shared" ca="1" si="63"/>
        <v>0</v>
      </c>
      <c r="AF192" s="204" t="str">
        <f t="shared" ca="1" si="80"/>
        <v/>
      </c>
      <c r="AG192" s="207" t="str">
        <f ca="1">IF(AND($AD192=1,$U192&gt;0,$V192=1),ROUNDDOWN($AC192*1/2-'２個別表'!$CF192*1/2,0),"")</f>
        <v/>
      </c>
      <c r="AH192" s="207" t="str">
        <f t="shared" ca="1" si="58"/>
        <v/>
      </c>
      <c r="AI192" s="230" t="str">
        <f ca="1">IF(AND($AD192=1,$Q192=1),IF($AB192&gt;0,'２個別表'!$BX192-'２個別表'!$BZ192-'２個別表'!$CF192-'２個別表'!$CC192-'２個別表'!$CD192-'２個別表'!$CE192,0),"")</f>
        <v/>
      </c>
      <c r="AJ192" s="222">
        <f t="shared" ca="1" si="64"/>
        <v>0</v>
      </c>
      <c r="AK192" s="218" t="str">
        <f ca="1">IF($AD192=1,IF('２個別表'!$AQ192=1,1,IF('２個別表'!AQ192="","",)),"")</f>
        <v/>
      </c>
      <c r="AL192" s="207" t="str">
        <f ca="1">IF($AJ192=1,IF($AK192=1,'２個別表'!BU192,""),"")</f>
        <v/>
      </c>
      <c r="AM192" s="204" t="str">
        <f t="shared" ca="1" si="65"/>
        <v/>
      </c>
      <c r="AN192" s="223" t="str">
        <f ca="1">IF($AJ192=1,IF($AK192=1,ROUNDDOWN('２個別表'!$BX192-'２個別表'!$BZ192-'２個別表'!$CC192-'２個別表'!$CD192-'２個別表'!$CE192-'２個別表'!$CF192,0),""),"")</f>
        <v/>
      </c>
      <c r="AO192" s="222">
        <f t="shared" ca="1" si="61"/>
        <v>0</v>
      </c>
      <c r="AP192" s="218">
        <f t="shared" ca="1" si="66"/>
        <v>0</v>
      </c>
      <c r="AQ192" s="218">
        <f t="shared" ca="1" si="67"/>
        <v>0</v>
      </c>
      <c r="AR192" s="213">
        <f ca="1">IF('２個別表'!$AC192=1,1,0)</f>
        <v>0</v>
      </c>
      <c r="AS192" s="204" t="str">
        <f t="shared" ca="1" si="68"/>
        <v/>
      </c>
      <c r="AT192" s="204" t="str">
        <f t="shared" ca="1" si="69"/>
        <v/>
      </c>
      <c r="AU192" s="230" t="str">
        <f ca="1">IF($AD192=1,IF($AQ192=1,ROUNDDOWN('２個別表'!$BX192-'２個別表'!$BZ192-'２個別表'!$CC192-'２個別表'!$CD192-'２個別表'!$CE192-'２個別表'!$CF192,0),""),"")</f>
        <v/>
      </c>
      <c r="AV192" s="391">
        <f t="shared" ca="1" si="70"/>
        <v>0</v>
      </c>
      <c r="AW192" s="401" t="str">
        <f t="shared" ca="1" si="71"/>
        <v>-</v>
      </c>
      <c r="AX192" s="228">
        <f ca="1">IF($AD192=2,IF('２個別表'!$BS192=1,1,0),0)</f>
        <v>0</v>
      </c>
      <c r="AY192" s="213" t="str">
        <f t="shared" ca="1" si="72"/>
        <v/>
      </c>
      <c r="AZ192" s="409" t="str">
        <f ca="1">IF(AND($AD192=2,$AX192=1),'２個別表'!$BX192-('２個別表'!$BZ192+'２個別表'!$CC192+'２個別表'!$CD192+'２個別表'!$CE192+'２個別表'!$CF192),"")</f>
        <v/>
      </c>
      <c r="BA192" s="228">
        <f ca="1">IF($AD192=2,IF('２個別表'!$BS192&lt;&gt;1,1,0),0)</f>
        <v>0</v>
      </c>
      <c r="BB192" s="404">
        <f t="shared" ca="1" si="73"/>
        <v>0</v>
      </c>
      <c r="BC192" s="207" t="str">
        <f ca="1">IF(AND($AD192=2,$BA192=1),'２個別表'!$BT192,"")</f>
        <v/>
      </c>
      <c r="BD192" s="207" t="str">
        <f t="shared" ca="1" si="74"/>
        <v/>
      </c>
      <c r="BE192" s="207" t="str">
        <f ca="1">IF(AND($AD192=2,$BA192=1),'２個別表'!$BW192-('２個別表'!$BZ192+'２個別表'!$CC192+'２個別表'!$CD192+'２個別表'!$CE192+'２個別表'!$CF192),"")</f>
        <v/>
      </c>
      <c r="BF192" s="207" t="str">
        <f ca="1">IF(AND($AD192=2,$BA192=1),'２個別表'!$CC192+'２個別表'!$CD192,"")</f>
        <v/>
      </c>
      <c r="BG192" s="406" t="str">
        <f ca="1">IF($BB192=1,IF(SUM('２個別表'!$BY192,'２個別表'!$CF192*0.5)&lt;='２個別表'!$BX192*0.5,"〇","×"),"")</f>
        <v/>
      </c>
      <c r="BH192" s="405">
        <f t="shared" ca="1" si="75"/>
        <v>0</v>
      </c>
      <c r="BI192" s="229" t="str">
        <f ca="1">IF($AD192=2,IF($AX192=1,IF('２個別表'!$AO192=23,"〇","×"),IF(OR('２個別表'!$AO192&lt;19,'２個別表'!$AO192&gt;23),"",IF($BH192&lt;='２個別表'!$BT192,"〇","×"))),"-")</f>
        <v>-</v>
      </c>
      <c r="BJ192" s="414" t="str">
        <f t="shared" ca="1" si="76"/>
        <v>-</v>
      </c>
      <c r="BK192" s="228">
        <f t="shared" ca="1" si="77"/>
        <v>0</v>
      </c>
      <c r="BL192" s="229" t="str">
        <f ca="1">IF($AD192=3,IF(1&lt;='２個別表'!$F192,IF('２個別表'!$W192=1,"〇","×"),""),"")</f>
        <v/>
      </c>
      <c r="BM192" s="209" t="str">
        <f ca="1">IF(AD192=3,IF(AND(OR('２個別表'!BF192="附帯施設",AND(1&lt;='２個別表'!AO192,'２個別表'!AO192&lt;=3)),'２個別表'!BM192&lt;&gt;"",'２個別表'!BN192&lt;&gt;""),1,IF(AND(OR('２個別表'!BF192="附帯施設",AND(1&lt;='２個別表'!AO192,'２個別表'!AO192&lt;=3)),OR('２個別表'!BM192="",'２個別表'!BN192="")),"×",0)),"")</f>
        <v/>
      </c>
      <c r="BN192" s="229" t="str">
        <f ca="1">IF($AD192=3,IF('２個別表'!$BX192&gt;=500000,"〇","×"),"")</f>
        <v/>
      </c>
      <c r="BO192" s="204" t="str">
        <f ca="1">IF(AD192=3,'２個別表'!BY192,"")</f>
        <v/>
      </c>
      <c r="BP192" s="204" t="str">
        <f ca="1">IF(AD192=3,IF(COUNTIF('２個別表'!$Z$11:'２個別表'!Z192,'２個別表'!Z192)=1,BO192,SUMIF('２個別表'!$Z$11:$Z$510,'２個別表'!Z192,$BO$11:$BO$239)),"")</f>
        <v/>
      </c>
      <c r="BQ192" s="213" t="str">
        <f t="shared" ca="1" si="59"/>
        <v/>
      </c>
      <c r="BR192" s="207" t="str">
        <f t="shared" ca="1" si="78"/>
        <v/>
      </c>
      <c r="BS192" s="483" t="str">
        <f ca="1">IF($AD192=3,'２個別表'!$BX192-('２個別表'!$BZ192+'２個別表'!$CC192+'２個別表'!$CD192+'２個別表'!$CE192+'２個別表'!$CF192),"")</f>
        <v/>
      </c>
      <c r="BT192" s="486">
        <f t="shared" ca="1" si="60"/>
        <v>0</v>
      </c>
      <c r="BU192" s="480" t="str">
        <f t="shared" ca="1" si="79"/>
        <v/>
      </c>
    </row>
    <row r="193" spans="1:73">
      <c r="A193" s="770" t="str">
        <f t="shared" ca="1" si="55"/>
        <v>石川県</v>
      </c>
      <c r="B193" s="773">
        <f ca="1">'２個別表'!Q193</f>
        <v>183</v>
      </c>
      <c r="C193" s="774" t="str">
        <f>'２個別表'!$R193</f>
        <v>石川県</v>
      </c>
      <c r="D193" s="774" t="str">
        <f ca="1">'２個別表'!$S193</f>
        <v/>
      </c>
      <c r="E193" s="774" t="str">
        <f ca="1">'２個別表'!$T193</f>
        <v/>
      </c>
      <c r="F193" s="719" t="str">
        <f ca="1">'２個別表'!$W193</f>
        <v/>
      </c>
      <c r="G193" s="719" t="str">
        <f ca="1">IF($F193=1,IF(SUMIF('（様式１号）１総括表'!$B$16:$B$25,A193,'（様式１号）１総括表'!$A$16:$A$25)&gt;0,"〇","✕"),"-")</f>
        <v>-</v>
      </c>
      <c r="H193" s="716" t="str">
        <f ca="1">IF('２個別表'!$Y193=1,IF('２個別表'!$AC193=1,"〇","×"),IF(AND(2&lt;='２個別表'!$AC193,'２個別表'!$AC193&lt;=5),"〇","×"))</f>
        <v>×</v>
      </c>
      <c r="I193" s="716" t="str">
        <f t="shared" ca="1" si="56"/>
        <v>×</v>
      </c>
      <c r="J193" s="207" t="str">
        <f ca="1">'２個別表'!$Z193</f>
        <v/>
      </c>
      <c r="K193" s="207">
        <f ca="1">'２個別表'!$AK193</f>
        <v>0</v>
      </c>
      <c r="L193" s="207" t="str">
        <f ca="1">IF('２個別表'!$AL193=1,1,"")</f>
        <v/>
      </c>
      <c r="M193" s="207" t="str">
        <f ca="1">IF('２個別表'!$AL193="","",IF('２個別表'!$AL193=1,IF(OR('２個別表'!$AM193=1,'２個別表'!$AN193=1),"〇","×")))</f>
        <v/>
      </c>
      <c r="N193" s="204" t="str">
        <f ca="1">'２個別表'!AT193</f>
        <v/>
      </c>
      <c r="O193" s="220" t="str">
        <f ca="1">IF(1&lt;='２個別表'!$F193,IF(AND(1&lt;='２個別表'!$AO193,'２個別表'!$AO193&lt;=3),1,0),"")</f>
        <v/>
      </c>
      <c r="P193" s="229">
        <f ca="1">IF($O193=1,IF(AND('２個別表'!$BF193&lt;&gt;"",AND('２個別表'!$BI193&lt;&gt;1,'２個別表'!$BJ193)),0,1),0)</f>
        <v>0</v>
      </c>
      <c r="Q193" s="220">
        <f ca="1">IF('２個別表'!$BF193&lt;&gt;"",1,0)</f>
        <v>0</v>
      </c>
      <c r="R193" s="220" t="str">
        <f ca="1">IF($Q193=1,IF('２個別表'!$BI193=1,1,0),"")</f>
        <v/>
      </c>
      <c r="S193" s="220" t="str">
        <f ca="1">IF($R193=1,IF('２個別表'!$BJ193&lt;&gt;"","〇","×"),"")</f>
        <v/>
      </c>
      <c r="T193" s="220" t="str">
        <f t="shared" ca="1" si="62"/>
        <v/>
      </c>
      <c r="U193" s="381">
        <f ca="1">IF('２個別表'!$BH193&gt;0,'２個別表'!$BH193,0)</f>
        <v>0</v>
      </c>
      <c r="V193" s="220">
        <f ca="1">IF('２個別表'!$BJ193&lt;&gt;"",1,0)</f>
        <v>0</v>
      </c>
      <c r="W193" s="206">
        <f ca="1">IF(AND($Q193=1,$V193=1),'２個別表'!$CF193,0)</f>
        <v>0</v>
      </c>
      <c r="X193" s="219">
        <f t="shared" ca="1" si="57"/>
        <v>0</v>
      </c>
      <c r="Y193" s="220" t="str">
        <f ca="1">IF(1&lt;='２個別表'!$F193,'２個別表'!$BV193,"")</f>
        <v/>
      </c>
      <c r="Z193" s="220">
        <f ca="1">IF(1&lt;='２個別表'!$F193,'２個別表'!$CG193,0)</f>
        <v>0</v>
      </c>
      <c r="AA193" s="220">
        <f ca="1">IF(OR(0&lt;'２個別表'!$BZ193,0&lt;SUM('２個別表'!$CC193:$CD193)),1,0)</f>
        <v>1</v>
      </c>
      <c r="AB193" s="207">
        <f ca="1">IF(1&lt;='２個別表'!$F193,'２個別表'!$BX193,0)</f>
        <v>0</v>
      </c>
      <c r="AC193" s="207" t="str">
        <f ca="1">IF('２個別表'!$BX193&gt;0,IF(AND('２個別表'!$BV193=1,'２個別表'!$CG193="控除不可"),'２個別表'!$BX193,IF(AND('２個別表'!$BV193=1,'２個別表'!$CG193="80%控除対象"),ROUNDUP('２個別表'!$BX193*102/110,0),IF(AND('２個別表'!$BV193=1,'２個別表'!$CG193="全額控除"),ROUNDUP('２個別表'!$BX193*100/110,0),IF(OR('２個別表'!$BV193=2,'２個別表'!$BV193=3),'２個別表'!$BX193,'２個別表'!$BX193)))),"")</f>
        <v/>
      </c>
      <c r="AD193" s="221" t="str">
        <f ca="1">IF('２個別表'!$W193=1,3,IF(AND('２個別表'!$W193=2,AND(19&lt;='２個別表'!$AO193,'２個別表'!$AO193&lt;=23)),2,IF(AND('２個別表'!$W193=2,OR(AND(1&lt;='２個別表'!$AO193,'２個別表'!$AO193&lt;=18),AND(24&lt;='２個別表'!$AO193,'２個別表'!$AO193&lt;=25))),1,"判定不能")))</f>
        <v>判定不能</v>
      </c>
      <c r="AE193" s="228">
        <f t="shared" ca="1" si="63"/>
        <v>0</v>
      </c>
      <c r="AF193" s="204" t="str">
        <f t="shared" ca="1" si="80"/>
        <v/>
      </c>
      <c r="AG193" s="207" t="str">
        <f ca="1">IF(AND($AD193=1,$U193&gt;0,$V193=1),ROUNDDOWN($AC193*1/2-'２個別表'!$CF193*1/2,0),"")</f>
        <v/>
      </c>
      <c r="AH193" s="207" t="str">
        <f t="shared" ca="1" si="58"/>
        <v/>
      </c>
      <c r="AI193" s="230" t="str">
        <f ca="1">IF(AND($AD193=1,$Q193=1),IF($AB193&gt;0,'２個別表'!$BX193-'２個別表'!$BZ193-'２個別表'!$CF193-'２個別表'!$CC193-'２個別表'!$CD193-'２個別表'!$CE193,0),"")</f>
        <v/>
      </c>
      <c r="AJ193" s="222">
        <f t="shared" ca="1" si="64"/>
        <v>0</v>
      </c>
      <c r="AK193" s="218" t="str">
        <f ca="1">IF($AD193=1,IF('２個別表'!$AQ193=1,1,IF('２個別表'!AQ193="","",)),"")</f>
        <v/>
      </c>
      <c r="AL193" s="207" t="str">
        <f ca="1">IF($AJ193=1,IF($AK193=1,'２個別表'!BU193,""),"")</f>
        <v/>
      </c>
      <c r="AM193" s="204" t="str">
        <f t="shared" ca="1" si="65"/>
        <v/>
      </c>
      <c r="AN193" s="223" t="str">
        <f ca="1">IF($AJ193=1,IF($AK193=1,ROUNDDOWN('２個別表'!$BX193-'２個別表'!$BZ193-'２個別表'!$CC193-'２個別表'!$CD193-'２個別表'!$CE193-'２個別表'!$CF193,0),""),"")</f>
        <v/>
      </c>
      <c r="AO193" s="222">
        <f t="shared" ca="1" si="61"/>
        <v>0</v>
      </c>
      <c r="AP193" s="218">
        <f t="shared" ca="1" si="66"/>
        <v>0</v>
      </c>
      <c r="AQ193" s="218">
        <f t="shared" ca="1" si="67"/>
        <v>0</v>
      </c>
      <c r="AR193" s="213">
        <f ca="1">IF('２個別表'!$AC193=1,1,0)</f>
        <v>0</v>
      </c>
      <c r="AS193" s="204" t="str">
        <f t="shared" ca="1" si="68"/>
        <v/>
      </c>
      <c r="AT193" s="204" t="str">
        <f t="shared" ca="1" si="69"/>
        <v/>
      </c>
      <c r="AU193" s="230" t="str">
        <f ca="1">IF($AD193=1,IF($AQ193=1,ROUNDDOWN('２個別表'!$BX193-'２個別表'!$BZ193-'２個別表'!$CC193-'２個別表'!$CD193-'２個別表'!$CE193-'２個別表'!$CF193,0),""),"")</f>
        <v/>
      </c>
      <c r="AV193" s="391">
        <f t="shared" ca="1" si="70"/>
        <v>0</v>
      </c>
      <c r="AW193" s="401" t="str">
        <f t="shared" ca="1" si="71"/>
        <v>-</v>
      </c>
      <c r="AX193" s="228">
        <f ca="1">IF($AD193=2,IF('２個別表'!$BS193=1,1,0),0)</f>
        <v>0</v>
      </c>
      <c r="AY193" s="213" t="str">
        <f t="shared" ca="1" si="72"/>
        <v/>
      </c>
      <c r="AZ193" s="409" t="str">
        <f ca="1">IF(AND($AD193=2,$AX193=1),'２個別表'!$BX193-('２個別表'!$BZ193+'２個別表'!$CC193+'２個別表'!$CD193+'２個別表'!$CE193+'２個別表'!$CF193),"")</f>
        <v/>
      </c>
      <c r="BA193" s="228">
        <f ca="1">IF($AD193=2,IF('２個別表'!$BS193&lt;&gt;1,1,0),0)</f>
        <v>0</v>
      </c>
      <c r="BB193" s="404">
        <f t="shared" ca="1" si="73"/>
        <v>0</v>
      </c>
      <c r="BC193" s="207" t="str">
        <f ca="1">IF(AND($AD193=2,$BA193=1),'２個別表'!$BT193,"")</f>
        <v/>
      </c>
      <c r="BD193" s="207" t="str">
        <f t="shared" ca="1" si="74"/>
        <v/>
      </c>
      <c r="BE193" s="207" t="str">
        <f ca="1">IF(AND($AD193=2,$BA193=1),'２個別表'!$BW193-('２個別表'!$BZ193+'２個別表'!$CC193+'２個別表'!$CD193+'２個別表'!$CE193+'２個別表'!$CF193),"")</f>
        <v/>
      </c>
      <c r="BF193" s="207" t="str">
        <f ca="1">IF(AND($AD193=2,$BA193=1),'２個別表'!$CC193+'２個別表'!$CD193,"")</f>
        <v/>
      </c>
      <c r="BG193" s="406" t="str">
        <f ca="1">IF($BB193=1,IF(SUM('２個別表'!$BY193,'２個別表'!$CF193*0.5)&lt;='２個別表'!$BX193*0.5,"〇","×"),"")</f>
        <v/>
      </c>
      <c r="BH193" s="405">
        <f t="shared" ca="1" si="75"/>
        <v>0</v>
      </c>
      <c r="BI193" s="229" t="str">
        <f ca="1">IF($AD193=2,IF($AX193=1,IF('２個別表'!$AO193=23,"〇","×"),IF(OR('２個別表'!$AO193&lt;19,'２個別表'!$AO193&gt;23),"",IF($BH193&lt;='２個別表'!$BT193,"〇","×"))),"-")</f>
        <v>-</v>
      </c>
      <c r="BJ193" s="414" t="str">
        <f t="shared" ca="1" si="76"/>
        <v>-</v>
      </c>
      <c r="BK193" s="228">
        <f t="shared" ca="1" si="77"/>
        <v>0</v>
      </c>
      <c r="BL193" s="229" t="str">
        <f ca="1">IF($AD193=3,IF(1&lt;='２個別表'!$F193,IF('２個別表'!$W193=1,"〇","×"),""),"")</f>
        <v/>
      </c>
      <c r="BM193" s="209" t="str">
        <f ca="1">IF(AD193=3,IF(AND(OR('２個別表'!BF193="附帯施設",AND(1&lt;='２個別表'!AO193,'２個別表'!AO193&lt;=3)),'２個別表'!BM193&lt;&gt;"",'２個別表'!BN193&lt;&gt;""),1,IF(AND(OR('２個別表'!BF193="附帯施設",AND(1&lt;='２個別表'!AO193,'２個別表'!AO193&lt;=3)),OR('２個別表'!BM193="",'２個別表'!BN193="")),"×",0)),"")</f>
        <v/>
      </c>
      <c r="BN193" s="229" t="str">
        <f ca="1">IF($AD193=3,IF('２個別表'!$BX193&gt;=500000,"〇","×"),"")</f>
        <v/>
      </c>
      <c r="BO193" s="204" t="str">
        <f ca="1">IF(AD193=3,'２個別表'!BY193,"")</f>
        <v/>
      </c>
      <c r="BP193" s="204" t="str">
        <f ca="1">IF(AD193=3,IF(COUNTIF('２個別表'!$Z$11:'２個別表'!Z193,'２個別表'!Z193)=1,BO193,SUMIF('２個別表'!$Z$11:$Z$510,'２個別表'!Z193,$BO$11:$BO$239)),"")</f>
        <v/>
      </c>
      <c r="BQ193" s="213" t="str">
        <f t="shared" ca="1" si="59"/>
        <v/>
      </c>
      <c r="BR193" s="207" t="str">
        <f t="shared" ca="1" si="78"/>
        <v/>
      </c>
      <c r="BS193" s="483" t="str">
        <f ca="1">IF($AD193=3,'２個別表'!$BX193-('２個別表'!$BZ193+'２個別表'!$CC193+'２個別表'!$CD193+'２個別表'!$CE193+'２個別表'!$CF193),"")</f>
        <v/>
      </c>
      <c r="BT193" s="486">
        <f t="shared" ca="1" si="60"/>
        <v>0</v>
      </c>
      <c r="BU193" s="480" t="str">
        <f t="shared" ca="1" si="79"/>
        <v/>
      </c>
    </row>
    <row r="194" spans="1:73">
      <c r="A194" s="770" t="str">
        <f t="shared" ca="1" si="55"/>
        <v>石川県</v>
      </c>
      <c r="B194" s="773">
        <f ca="1">'２個別表'!Q194</f>
        <v>184</v>
      </c>
      <c r="C194" s="774" t="str">
        <f>'２個別表'!$R194</f>
        <v>石川県</v>
      </c>
      <c r="D194" s="774" t="str">
        <f ca="1">'２個別表'!$S194</f>
        <v/>
      </c>
      <c r="E194" s="774" t="str">
        <f ca="1">'２個別表'!$T194</f>
        <v/>
      </c>
      <c r="F194" s="719" t="str">
        <f ca="1">'２個別表'!$W194</f>
        <v/>
      </c>
      <c r="G194" s="719" t="str">
        <f ca="1">IF($F194=1,IF(SUMIF('（様式１号）１総括表'!$B$16:$B$25,A194,'（様式１号）１総括表'!$A$16:$A$25)&gt;0,"〇","✕"),"-")</f>
        <v>-</v>
      </c>
      <c r="H194" s="716" t="str">
        <f ca="1">IF('２個別表'!$Y194=1,IF('２個別表'!$AC194=1,"〇","×"),IF(AND(2&lt;='２個別表'!$AC194,'２個別表'!$AC194&lt;=5),"〇","×"))</f>
        <v>×</v>
      </c>
      <c r="I194" s="716" t="str">
        <f t="shared" ca="1" si="56"/>
        <v>×</v>
      </c>
      <c r="J194" s="207" t="str">
        <f ca="1">'２個別表'!$Z194</f>
        <v/>
      </c>
      <c r="K194" s="207">
        <f ca="1">'２個別表'!$AK194</f>
        <v>0</v>
      </c>
      <c r="L194" s="207" t="str">
        <f ca="1">IF('２個別表'!$AL194=1,1,"")</f>
        <v/>
      </c>
      <c r="M194" s="207" t="str">
        <f ca="1">IF('２個別表'!$AL194="","",IF('２個別表'!$AL194=1,IF(OR('２個別表'!$AM194=1,'２個別表'!$AN194=1),"〇","×")))</f>
        <v/>
      </c>
      <c r="N194" s="204" t="str">
        <f ca="1">'２個別表'!AT194</f>
        <v/>
      </c>
      <c r="O194" s="220" t="str">
        <f ca="1">IF(1&lt;='２個別表'!$F194,IF(AND(1&lt;='２個別表'!$AO194,'２個別表'!$AO194&lt;=3),1,0),"")</f>
        <v/>
      </c>
      <c r="P194" s="229">
        <f ca="1">IF($O194=1,IF(AND('２個別表'!$BF194&lt;&gt;"",AND('２個別表'!$BI194&lt;&gt;1,'２個別表'!$BJ194)),0,1),0)</f>
        <v>0</v>
      </c>
      <c r="Q194" s="220">
        <f ca="1">IF('２個別表'!$BF194&lt;&gt;"",1,0)</f>
        <v>0</v>
      </c>
      <c r="R194" s="220" t="str">
        <f ca="1">IF($Q194=1,IF('２個別表'!$BI194=1,1,0),"")</f>
        <v/>
      </c>
      <c r="S194" s="220" t="str">
        <f ca="1">IF($R194=1,IF('２個別表'!$BJ194&lt;&gt;"","〇","×"),"")</f>
        <v/>
      </c>
      <c r="T194" s="220" t="str">
        <f t="shared" ca="1" si="62"/>
        <v/>
      </c>
      <c r="U194" s="381">
        <f ca="1">IF('２個別表'!$BH194&gt;0,'２個別表'!$BH194,0)</f>
        <v>0</v>
      </c>
      <c r="V194" s="220">
        <f ca="1">IF('２個別表'!$BJ194&lt;&gt;"",1,0)</f>
        <v>0</v>
      </c>
      <c r="W194" s="206">
        <f ca="1">IF(AND($Q194=1,$V194=1),'２個別表'!$CF194,0)</f>
        <v>0</v>
      </c>
      <c r="X194" s="219">
        <f t="shared" ca="1" si="57"/>
        <v>0</v>
      </c>
      <c r="Y194" s="220" t="str">
        <f ca="1">IF(1&lt;='２個別表'!$F194,'２個別表'!$BV194,"")</f>
        <v/>
      </c>
      <c r="Z194" s="220">
        <f ca="1">IF(1&lt;='２個別表'!$F194,'２個別表'!$CG194,0)</f>
        <v>0</v>
      </c>
      <c r="AA194" s="220">
        <f ca="1">IF(OR(0&lt;'２個別表'!$BZ194,0&lt;SUM('２個別表'!$CC194:$CD194)),1,0)</f>
        <v>1</v>
      </c>
      <c r="AB194" s="207">
        <f ca="1">IF(1&lt;='２個別表'!$F194,'２個別表'!$BX194,0)</f>
        <v>0</v>
      </c>
      <c r="AC194" s="207" t="str">
        <f ca="1">IF('２個別表'!$BX194&gt;0,IF(AND('２個別表'!$BV194=1,'２個別表'!$CG194="控除不可"),'２個別表'!$BX194,IF(AND('２個別表'!$BV194=1,'２個別表'!$CG194="80%控除対象"),ROUNDUP('２個別表'!$BX194*102/110,0),IF(AND('２個別表'!$BV194=1,'２個別表'!$CG194="全額控除"),ROUNDUP('２個別表'!$BX194*100/110,0),IF(OR('２個別表'!$BV194=2,'２個別表'!$BV194=3),'２個別表'!$BX194,'２個別表'!$BX194)))),"")</f>
        <v/>
      </c>
      <c r="AD194" s="221" t="str">
        <f ca="1">IF('２個別表'!$W194=1,3,IF(AND('２個別表'!$W194=2,AND(19&lt;='２個別表'!$AO194,'２個別表'!$AO194&lt;=23)),2,IF(AND('２個別表'!$W194=2,OR(AND(1&lt;='２個別表'!$AO194,'２個別表'!$AO194&lt;=18),AND(24&lt;='２個別表'!$AO194,'２個別表'!$AO194&lt;=25))),1,"判定不能")))</f>
        <v>判定不能</v>
      </c>
      <c r="AE194" s="228">
        <f t="shared" ca="1" si="63"/>
        <v>0</v>
      </c>
      <c r="AF194" s="204" t="str">
        <f t="shared" ca="1" si="80"/>
        <v/>
      </c>
      <c r="AG194" s="207" t="str">
        <f ca="1">IF(AND($AD194=1,$U194&gt;0,$V194=1),ROUNDDOWN($AC194*1/2-'２個別表'!$CF194*1/2,0),"")</f>
        <v/>
      </c>
      <c r="AH194" s="207" t="str">
        <f t="shared" ca="1" si="58"/>
        <v/>
      </c>
      <c r="AI194" s="230" t="str">
        <f ca="1">IF(AND($AD194=1,$Q194=1),IF($AB194&gt;0,'２個別表'!$BX194-'２個別表'!$BZ194-'２個別表'!$CF194-'２個別表'!$CC194-'２個別表'!$CD194-'２個別表'!$CE194,0),"")</f>
        <v/>
      </c>
      <c r="AJ194" s="222">
        <f t="shared" ca="1" si="64"/>
        <v>0</v>
      </c>
      <c r="AK194" s="218" t="str">
        <f ca="1">IF($AD194=1,IF('２個別表'!$AQ194=1,1,IF('２個別表'!AQ194="","",)),"")</f>
        <v/>
      </c>
      <c r="AL194" s="207" t="str">
        <f ca="1">IF($AJ194=1,IF($AK194=1,'２個別表'!BU194,""),"")</f>
        <v/>
      </c>
      <c r="AM194" s="204" t="str">
        <f t="shared" ca="1" si="65"/>
        <v/>
      </c>
      <c r="AN194" s="223" t="str">
        <f ca="1">IF($AJ194=1,IF($AK194=1,ROUNDDOWN('２個別表'!$BX194-'２個別表'!$BZ194-'２個別表'!$CC194-'２個別表'!$CD194-'２個別表'!$CE194-'２個別表'!$CF194,0),""),"")</f>
        <v/>
      </c>
      <c r="AO194" s="222">
        <f t="shared" ca="1" si="61"/>
        <v>0</v>
      </c>
      <c r="AP194" s="218">
        <f t="shared" ca="1" si="66"/>
        <v>0</v>
      </c>
      <c r="AQ194" s="218">
        <f t="shared" ca="1" si="67"/>
        <v>0</v>
      </c>
      <c r="AR194" s="213">
        <f ca="1">IF('２個別表'!$AC194=1,1,0)</f>
        <v>0</v>
      </c>
      <c r="AS194" s="204" t="str">
        <f t="shared" ca="1" si="68"/>
        <v/>
      </c>
      <c r="AT194" s="204" t="str">
        <f t="shared" ca="1" si="69"/>
        <v/>
      </c>
      <c r="AU194" s="230" t="str">
        <f ca="1">IF($AD194=1,IF($AQ194=1,ROUNDDOWN('２個別表'!$BX194-'２個別表'!$BZ194-'２個別表'!$CC194-'２個別表'!$CD194-'２個別表'!$CE194-'２個別表'!$CF194,0),""),"")</f>
        <v/>
      </c>
      <c r="AV194" s="391">
        <f t="shared" ca="1" si="70"/>
        <v>0</v>
      </c>
      <c r="AW194" s="401" t="str">
        <f t="shared" ca="1" si="71"/>
        <v>-</v>
      </c>
      <c r="AX194" s="228">
        <f ca="1">IF($AD194=2,IF('２個別表'!$BS194=1,1,0),0)</f>
        <v>0</v>
      </c>
      <c r="AY194" s="213" t="str">
        <f t="shared" ca="1" si="72"/>
        <v/>
      </c>
      <c r="AZ194" s="409" t="str">
        <f ca="1">IF(AND($AD194=2,$AX194=1),'２個別表'!$BX194-('２個別表'!$BZ194+'２個別表'!$CC194+'２個別表'!$CD194+'２個別表'!$CE194+'２個別表'!$CF194),"")</f>
        <v/>
      </c>
      <c r="BA194" s="228">
        <f ca="1">IF($AD194=2,IF('２個別表'!$BS194&lt;&gt;1,1,0),0)</f>
        <v>0</v>
      </c>
      <c r="BB194" s="404">
        <f t="shared" ca="1" si="73"/>
        <v>0</v>
      </c>
      <c r="BC194" s="207" t="str">
        <f ca="1">IF(AND($AD194=2,$BA194=1),'２個別表'!$BT194,"")</f>
        <v/>
      </c>
      <c r="BD194" s="207" t="str">
        <f t="shared" ca="1" si="74"/>
        <v/>
      </c>
      <c r="BE194" s="207" t="str">
        <f ca="1">IF(AND($AD194=2,$BA194=1),'２個別表'!$BW194-('２個別表'!$BZ194+'２個別表'!$CC194+'２個別表'!$CD194+'２個別表'!$CE194+'２個別表'!$CF194),"")</f>
        <v/>
      </c>
      <c r="BF194" s="207" t="str">
        <f ca="1">IF(AND($AD194=2,$BA194=1),'２個別表'!$CC194+'２個別表'!$CD194,"")</f>
        <v/>
      </c>
      <c r="BG194" s="406" t="str">
        <f ca="1">IF($BB194=1,IF(SUM('２個別表'!$BY194,'２個別表'!$CF194*0.5)&lt;='２個別表'!$BX194*0.5,"〇","×"),"")</f>
        <v/>
      </c>
      <c r="BH194" s="405">
        <f t="shared" ca="1" si="75"/>
        <v>0</v>
      </c>
      <c r="BI194" s="229" t="str">
        <f ca="1">IF($AD194=2,IF($AX194=1,IF('２個別表'!$AO194=23,"〇","×"),IF(OR('２個別表'!$AO194&lt;19,'２個別表'!$AO194&gt;23),"",IF($BH194&lt;='２個別表'!$BT194,"〇","×"))),"-")</f>
        <v>-</v>
      </c>
      <c r="BJ194" s="414" t="str">
        <f t="shared" ca="1" si="76"/>
        <v>-</v>
      </c>
      <c r="BK194" s="228">
        <f t="shared" ca="1" si="77"/>
        <v>0</v>
      </c>
      <c r="BL194" s="229" t="str">
        <f ca="1">IF($AD194=3,IF(1&lt;='２個別表'!$F194,IF('２個別表'!$W194=1,"〇","×"),""),"")</f>
        <v/>
      </c>
      <c r="BM194" s="209" t="str">
        <f ca="1">IF(AD194=3,IF(AND(OR('２個別表'!BF194="附帯施設",AND(1&lt;='２個別表'!AO194,'２個別表'!AO194&lt;=3)),'２個別表'!BM194&lt;&gt;"",'２個別表'!BN194&lt;&gt;""),1,IF(AND(OR('２個別表'!BF194="附帯施設",AND(1&lt;='２個別表'!AO194,'２個別表'!AO194&lt;=3)),OR('２個別表'!BM194="",'２個別表'!BN194="")),"×",0)),"")</f>
        <v/>
      </c>
      <c r="BN194" s="229" t="str">
        <f ca="1">IF($AD194=3,IF('２個別表'!$BX194&gt;=500000,"〇","×"),"")</f>
        <v/>
      </c>
      <c r="BO194" s="204" t="str">
        <f ca="1">IF(AD194=3,'２個別表'!BY194,"")</f>
        <v/>
      </c>
      <c r="BP194" s="204" t="str">
        <f ca="1">IF(AD194=3,IF(COUNTIF('２個別表'!$Z$11:'２個別表'!Z194,'２個別表'!Z194)=1,BO194,SUMIF('２個別表'!$Z$11:$Z$510,'２個別表'!Z194,$BO$11:$BO$239)),"")</f>
        <v/>
      </c>
      <c r="BQ194" s="213" t="str">
        <f t="shared" ca="1" si="59"/>
        <v/>
      </c>
      <c r="BR194" s="207" t="str">
        <f t="shared" ca="1" si="78"/>
        <v/>
      </c>
      <c r="BS194" s="483" t="str">
        <f ca="1">IF($AD194=3,'２個別表'!$BX194-('２個別表'!$BZ194+'２個別表'!$CC194+'２個別表'!$CD194+'２個別表'!$CE194+'２個別表'!$CF194),"")</f>
        <v/>
      </c>
      <c r="BT194" s="486">
        <f t="shared" ca="1" si="60"/>
        <v>0</v>
      </c>
      <c r="BU194" s="480" t="str">
        <f t="shared" ca="1" si="79"/>
        <v/>
      </c>
    </row>
    <row r="195" spans="1:73">
      <c r="A195" s="770" t="str">
        <f t="shared" ca="1" si="55"/>
        <v>石川県</v>
      </c>
      <c r="B195" s="773">
        <f ca="1">'２個別表'!Q195</f>
        <v>185</v>
      </c>
      <c r="C195" s="774" t="str">
        <f>'２個別表'!$R195</f>
        <v>石川県</v>
      </c>
      <c r="D195" s="774" t="str">
        <f ca="1">'２個別表'!$S195</f>
        <v/>
      </c>
      <c r="E195" s="774" t="str">
        <f ca="1">'２個別表'!$T195</f>
        <v/>
      </c>
      <c r="F195" s="719" t="str">
        <f ca="1">'２個別表'!$W195</f>
        <v/>
      </c>
      <c r="G195" s="719" t="str">
        <f ca="1">IF($F195=1,IF(SUMIF('（様式１号）１総括表'!$B$16:$B$25,A195,'（様式１号）１総括表'!$A$16:$A$25)&gt;0,"〇","✕"),"-")</f>
        <v>-</v>
      </c>
      <c r="H195" s="716" t="str">
        <f ca="1">IF('２個別表'!$Y195=1,IF('２個別表'!$AC195=1,"〇","×"),IF(AND(2&lt;='２個別表'!$AC195,'２個別表'!$AC195&lt;=5),"〇","×"))</f>
        <v>×</v>
      </c>
      <c r="I195" s="716" t="str">
        <f t="shared" ca="1" si="56"/>
        <v>×</v>
      </c>
      <c r="J195" s="207" t="str">
        <f ca="1">'２個別表'!$Z195</f>
        <v/>
      </c>
      <c r="K195" s="207">
        <f ca="1">'２個別表'!$AK195</f>
        <v>0</v>
      </c>
      <c r="L195" s="207" t="str">
        <f ca="1">IF('２個別表'!$AL195=1,1,"")</f>
        <v/>
      </c>
      <c r="M195" s="207" t="str">
        <f ca="1">IF('２個別表'!$AL195="","",IF('２個別表'!$AL195=1,IF(OR('２個別表'!$AM195=1,'２個別表'!$AN195=1),"〇","×")))</f>
        <v/>
      </c>
      <c r="N195" s="204" t="str">
        <f ca="1">'２個別表'!AT195</f>
        <v/>
      </c>
      <c r="O195" s="220" t="str">
        <f ca="1">IF(1&lt;='２個別表'!$F195,IF(AND(1&lt;='２個別表'!$AO195,'２個別表'!$AO195&lt;=3),1,0),"")</f>
        <v/>
      </c>
      <c r="P195" s="229">
        <f ca="1">IF($O195=1,IF(AND('２個別表'!$BF195&lt;&gt;"",AND('２個別表'!$BI195&lt;&gt;1,'２個別表'!$BJ195)),0,1),0)</f>
        <v>0</v>
      </c>
      <c r="Q195" s="220">
        <f ca="1">IF('２個別表'!$BF195&lt;&gt;"",1,0)</f>
        <v>0</v>
      </c>
      <c r="R195" s="220" t="str">
        <f ca="1">IF($Q195=1,IF('２個別表'!$BI195=1,1,0),"")</f>
        <v/>
      </c>
      <c r="S195" s="220" t="str">
        <f ca="1">IF($R195=1,IF('２個別表'!$BJ195&lt;&gt;"","〇","×"),"")</f>
        <v/>
      </c>
      <c r="T195" s="220" t="str">
        <f t="shared" ca="1" si="62"/>
        <v/>
      </c>
      <c r="U195" s="381">
        <f ca="1">IF('２個別表'!$BH195&gt;0,'２個別表'!$BH195,0)</f>
        <v>0</v>
      </c>
      <c r="V195" s="220">
        <f ca="1">IF('２個別表'!$BJ195&lt;&gt;"",1,0)</f>
        <v>0</v>
      </c>
      <c r="W195" s="206">
        <f ca="1">IF(AND($Q195=1,$V195=1),'２個別表'!$CF195,0)</f>
        <v>0</v>
      </c>
      <c r="X195" s="219">
        <f t="shared" ca="1" si="57"/>
        <v>0</v>
      </c>
      <c r="Y195" s="220" t="str">
        <f ca="1">IF(1&lt;='２個別表'!$F195,'２個別表'!$BV195,"")</f>
        <v/>
      </c>
      <c r="Z195" s="220">
        <f ca="1">IF(1&lt;='２個別表'!$F195,'２個別表'!$CG195,0)</f>
        <v>0</v>
      </c>
      <c r="AA195" s="220">
        <f ca="1">IF(OR(0&lt;'２個別表'!$BZ195,0&lt;SUM('２個別表'!$CC195:$CD195)),1,0)</f>
        <v>1</v>
      </c>
      <c r="AB195" s="207">
        <f ca="1">IF(1&lt;='２個別表'!$F195,'２個別表'!$BX195,0)</f>
        <v>0</v>
      </c>
      <c r="AC195" s="207" t="str">
        <f ca="1">IF('２個別表'!$BX195&gt;0,IF(AND('２個別表'!$BV195=1,'２個別表'!$CG195="控除不可"),'２個別表'!$BX195,IF(AND('２個別表'!$BV195=1,'２個別表'!$CG195="80%控除対象"),ROUNDUP('２個別表'!$BX195*102/110,0),IF(AND('２個別表'!$BV195=1,'２個別表'!$CG195="全額控除"),ROUNDUP('２個別表'!$BX195*100/110,0),IF(OR('２個別表'!$BV195=2,'２個別表'!$BV195=3),'２個別表'!$BX195,'２個別表'!$BX195)))),"")</f>
        <v/>
      </c>
      <c r="AD195" s="221" t="str">
        <f ca="1">IF('２個別表'!$W195=1,3,IF(AND('２個別表'!$W195=2,AND(19&lt;='２個別表'!$AO195,'２個別表'!$AO195&lt;=23)),2,IF(AND('２個別表'!$W195=2,OR(AND(1&lt;='２個別表'!$AO195,'２個別表'!$AO195&lt;=18),AND(24&lt;='２個別表'!$AO195,'２個別表'!$AO195&lt;=25))),1,"判定不能")))</f>
        <v>判定不能</v>
      </c>
      <c r="AE195" s="228">
        <f t="shared" ca="1" si="63"/>
        <v>0</v>
      </c>
      <c r="AF195" s="204" t="str">
        <f t="shared" ca="1" si="80"/>
        <v/>
      </c>
      <c r="AG195" s="207" t="str">
        <f ca="1">IF(AND($AD195=1,$U195&gt;0,$V195=1),ROUNDDOWN($AC195*1/2-'２個別表'!$CF195*1/2,0),"")</f>
        <v/>
      </c>
      <c r="AH195" s="207" t="str">
        <f t="shared" ca="1" si="58"/>
        <v/>
      </c>
      <c r="AI195" s="230" t="str">
        <f ca="1">IF(AND($AD195=1,$Q195=1),IF($AB195&gt;0,'２個別表'!$BX195-'２個別表'!$BZ195-'２個別表'!$CF195-'２個別表'!$CC195-'２個別表'!$CD195-'２個別表'!$CE195,0),"")</f>
        <v/>
      </c>
      <c r="AJ195" s="222">
        <f t="shared" ca="1" si="64"/>
        <v>0</v>
      </c>
      <c r="AK195" s="218" t="str">
        <f ca="1">IF($AD195=1,IF('２個別表'!$AQ195=1,1,IF('２個別表'!AQ195="","",)),"")</f>
        <v/>
      </c>
      <c r="AL195" s="207" t="str">
        <f ca="1">IF($AJ195=1,IF($AK195=1,'２個別表'!BU195,""),"")</f>
        <v/>
      </c>
      <c r="AM195" s="204" t="str">
        <f t="shared" ca="1" si="65"/>
        <v/>
      </c>
      <c r="AN195" s="223" t="str">
        <f ca="1">IF($AJ195=1,IF($AK195=1,ROUNDDOWN('２個別表'!$BX195-'２個別表'!$BZ195-'２個別表'!$CC195-'２個別表'!$CD195-'２個別表'!$CE195-'２個別表'!$CF195,0),""),"")</f>
        <v/>
      </c>
      <c r="AO195" s="222">
        <f t="shared" ca="1" si="61"/>
        <v>0</v>
      </c>
      <c r="AP195" s="218">
        <f t="shared" ca="1" si="66"/>
        <v>0</v>
      </c>
      <c r="AQ195" s="218">
        <f t="shared" ca="1" si="67"/>
        <v>0</v>
      </c>
      <c r="AR195" s="213">
        <f ca="1">IF('２個別表'!$AC195=1,1,0)</f>
        <v>0</v>
      </c>
      <c r="AS195" s="204" t="str">
        <f t="shared" ca="1" si="68"/>
        <v/>
      </c>
      <c r="AT195" s="204" t="str">
        <f t="shared" ca="1" si="69"/>
        <v/>
      </c>
      <c r="AU195" s="230" t="str">
        <f ca="1">IF($AD195=1,IF($AQ195=1,ROUNDDOWN('２個別表'!$BX195-'２個別表'!$BZ195-'２個別表'!$CC195-'２個別表'!$CD195-'２個別表'!$CE195-'２個別表'!$CF195,0),""),"")</f>
        <v/>
      </c>
      <c r="AV195" s="391">
        <f t="shared" ca="1" si="70"/>
        <v>0</v>
      </c>
      <c r="AW195" s="401" t="str">
        <f t="shared" ca="1" si="71"/>
        <v>-</v>
      </c>
      <c r="AX195" s="228">
        <f ca="1">IF($AD195=2,IF('２個別表'!$BS195=1,1,0),0)</f>
        <v>0</v>
      </c>
      <c r="AY195" s="213" t="str">
        <f t="shared" ca="1" si="72"/>
        <v/>
      </c>
      <c r="AZ195" s="409" t="str">
        <f ca="1">IF(AND($AD195=2,$AX195=1),'２個別表'!$BX195-('２個別表'!$BZ195+'２個別表'!$CC195+'２個別表'!$CD195+'２個別表'!$CE195+'２個別表'!$CF195),"")</f>
        <v/>
      </c>
      <c r="BA195" s="228">
        <f ca="1">IF($AD195=2,IF('２個別表'!$BS195&lt;&gt;1,1,0),0)</f>
        <v>0</v>
      </c>
      <c r="BB195" s="404">
        <f t="shared" ca="1" si="73"/>
        <v>0</v>
      </c>
      <c r="BC195" s="207" t="str">
        <f ca="1">IF(AND($AD195=2,$BA195=1),'２個別表'!$BT195,"")</f>
        <v/>
      </c>
      <c r="BD195" s="207" t="str">
        <f t="shared" ca="1" si="74"/>
        <v/>
      </c>
      <c r="BE195" s="207" t="str">
        <f ca="1">IF(AND($AD195=2,$BA195=1),'２個別表'!$BW195-('２個別表'!$BZ195+'２個別表'!$CC195+'２個別表'!$CD195+'２個別表'!$CE195+'２個別表'!$CF195),"")</f>
        <v/>
      </c>
      <c r="BF195" s="207" t="str">
        <f ca="1">IF(AND($AD195=2,$BA195=1),'２個別表'!$CC195+'２個別表'!$CD195,"")</f>
        <v/>
      </c>
      <c r="BG195" s="406" t="str">
        <f ca="1">IF($BB195=1,IF(SUM('２個別表'!$BY195,'２個別表'!$CF195*0.5)&lt;='２個別表'!$BX195*0.5,"〇","×"),"")</f>
        <v/>
      </c>
      <c r="BH195" s="405">
        <f t="shared" ca="1" si="75"/>
        <v>0</v>
      </c>
      <c r="BI195" s="229" t="str">
        <f ca="1">IF($AD195=2,IF($AX195=1,IF('２個別表'!$AO195=23,"〇","×"),IF(OR('２個別表'!$AO195&lt;19,'２個別表'!$AO195&gt;23),"",IF($BH195&lt;='２個別表'!$BT195,"〇","×"))),"-")</f>
        <v>-</v>
      </c>
      <c r="BJ195" s="414" t="str">
        <f t="shared" ca="1" si="76"/>
        <v>-</v>
      </c>
      <c r="BK195" s="228">
        <f t="shared" ca="1" si="77"/>
        <v>0</v>
      </c>
      <c r="BL195" s="229" t="str">
        <f ca="1">IF($AD195=3,IF(1&lt;='２個別表'!$F195,IF('２個別表'!$W195=1,"〇","×"),""),"")</f>
        <v/>
      </c>
      <c r="BM195" s="209" t="str">
        <f ca="1">IF(AD195=3,IF(AND(OR('２個別表'!BF195="附帯施設",AND(1&lt;='２個別表'!AO195,'２個別表'!AO195&lt;=3)),'２個別表'!BM195&lt;&gt;"",'２個別表'!BN195&lt;&gt;""),1,IF(AND(OR('２個別表'!BF195="附帯施設",AND(1&lt;='２個別表'!AO195,'２個別表'!AO195&lt;=3)),OR('２個別表'!BM195="",'２個別表'!BN195="")),"×",0)),"")</f>
        <v/>
      </c>
      <c r="BN195" s="229" t="str">
        <f ca="1">IF($AD195=3,IF('２個別表'!$BX195&gt;=500000,"〇","×"),"")</f>
        <v/>
      </c>
      <c r="BO195" s="204" t="str">
        <f ca="1">IF(AD195=3,'２個別表'!BY195,"")</f>
        <v/>
      </c>
      <c r="BP195" s="204" t="str">
        <f ca="1">IF(AD195=3,IF(COUNTIF('２個別表'!$Z$11:'２個別表'!Z195,'２個別表'!Z195)=1,BO195,SUMIF('２個別表'!$Z$11:$Z$510,'２個別表'!Z195,$BO$11:$BO$239)),"")</f>
        <v/>
      </c>
      <c r="BQ195" s="213" t="str">
        <f t="shared" ca="1" si="59"/>
        <v/>
      </c>
      <c r="BR195" s="207" t="str">
        <f t="shared" ca="1" si="78"/>
        <v/>
      </c>
      <c r="BS195" s="483" t="str">
        <f ca="1">IF($AD195=3,'２個別表'!$BX195-('２個別表'!$BZ195+'２個別表'!$CC195+'２個別表'!$CD195+'２個別表'!$CE195+'２個別表'!$CF195),"")</f>
        <v/>
      </c>
      <c r="BT195" s="486">
        <f t="shared" ca="1" si="60"/>
        <v>0</v>
      </c>
      <c r="BU195" s="480" t="str">
        <f t="shared" ca="1" si="79"/>
        <v/>
      </c>
    </row>
    <row r="196" spans="1:73">
      <c r="A196" s="770" t="str">
        <f t="shared" ca="1" si="55"/>
        <v>石川県</v>
      </c>
      <c r="B196" s="773">
        <f ca="1">'２個別表'!Q196</f>
        <v>186</v>
      </c>
      <c r="C196" s="774" t="str">
        <f>'２個別表'!$R196</f>
        <v>石川県</v>
      </c>
      <c r="D196" s="774" t="str">
        <f ca="1">'２個別表'!$S196</f>
        <v/>
      </c>
      <c r="E196" s="774" t="str">
        <f ca="1">'２個別表'!$T196</f>
        <v/>
      </c>
      <c r="F196" s="719" t="str">
        <f ca="1">'２個別表'!$W196</f>
        <v/>
      </c>
      <c r="G196" s="719" t="str">
        <f ca="1">IF($F196=1,IF(SUMIF('（様式１号）１総括表'!$B$16:$B$25,A196,'（様式１号）１総括表'!$A$16:$A$25)&gt;0,"〇","✕"),"-")</f>
        <v>-</v>
      </c>
      <c r="H196" s="716" t="str">
        <f ca="1">IF('２個別表'!$Y196=1,IF('２個別表'!$AC196=1,"〇","×"),IF(AND(2&lt;='２個別表'!$AC196,'２個別表'!$AC196&lt;=5),"〇","×"))</f>
        <v>×</v>
      </c>
      <c r="I196" s="716" t="str">
        <f t="shared" ca="1" si="56"/>
        <v>×</v>
      </c>
      <c r="J196" s="207" t="str">
        <f ca="1">'２個別表'!$Z196</f>
        <v/>
      </c>
      <c r="K196" s="207">
        <f ca="1">'２個別表'!$AK196</f>
        <v>0</v>
      </c>
      <c r="L196" s="207" t="str">
        <f ca="1">IF('２個別表'!$AL196=1,1,"")</f>
        <v/>
      </c>
      <c r="M196" s="207" t="str">
        <f ca="1">IF('２個別表'!$AL196="","",IF('２個別表'!$AL196=1,IF(OR('２個別表'!$AM196=1,'２個別表'!$AN196=1),"〇","×")))</f>
        <v/>
      </c>
      <c r="N196" s="204" t="str">
        <f ca="1">'２個別表'!AT196</f>
        <v/>
      </c>
      <c r="O196" s="220" t="str">
        <f ca="1">IF(1&lt;='２個別表'!$F196,IF(AND(1&lt;='２個別表'!$AO196,'２個別表'!$AO196&lt;=3),1,0),"")</f>
        <v/>
      </c>
      <c r="P196" s="229">
        <f ca="1">IF($O196=1,IF(AND('２個別表'!$BF196&lt;&gt;"",AND('２個別表'!$BI196&lt;&gt;1,'２個別表'!$BJ196)),0,1),0)</f>
        <v>0</v>
      </c>
      <c r="Q196" s="220">
        <f ca="1">IF('２個別表'!$BF196&lt;&gt;"",1,0)</f>
        <v>0</v>
      </c>
      <c r="R196" s="220" t="str">
        <f ca="1">IF($Q196=1,IF('２個別表'!$BI196=1,1,0),"")</f>
        <v/>
      </c>
      <c r="S196" s="220" t="str">
        <f ca="1">IF($R196=1,IF('２個別表'!$BJ196&lt;&gt;"","〇","×"),"")</f>
        <v/>
      </c>
      <c r="T196" s="220" t="str">
        <f t="shared" ca="1" si="62"/>
        <v/>
      </c>
      <c r="U196" s="381">
        <f ca="1">IF('２個別表'!$BH196&gt;0,'２個別表'!$BH196,0)</f>
        <v>0</v>
      </c>
      <c r="V196" s="220">
        <f ca="1">IF('２個別表'!$BJ196&lt;&gt;"",1,0)</f>
        <v>0</v>
      </c>
      <c r="W196" s="206">
        <f ca="1">IF(AND($Q196=1,$V196=1),'２個別表'!$CF196,0)</f>
        <v>0</v>
      </c>
      <c r="X196" s="219">
        <f t="shared" ca="1" si="57"/>
        <v>0</v>
      </c>
      <c r="Y196" s="220" t="str">
        <f ca="1">IF(1&lt;='２個別表'!$F196,'２個別表'!$BV196,"")</f>
        <v/>
      </c>
      <c r="Z196" s="220">
        <f ca="1">IF(1&lt;='２個別表'!$F196,'２個別表'!$CG196,0)</f>
        <v>0</v>
      </c>
      <c r="AA196" s="220">
        <f ca="1">IF(OR(0&lt;'２個別表'!$BZ196,0&lt;SUM('２個別表'!$CC196:$CD196)),1,0)</f>
        <v>1</v>
      </c>
      <c r="AB196" s="207">
        <f ca="1">IF(1&lt;='２個別表'!$F196,'２個別表'!$BX196,0)</f>
        <v>0</v>
      </c>
      <c r="AC196" s="207" t="str">
        <f ca="1">IF('２個別表'!$BX196&gt;0,IF(AND('２個別表'!$BV196=1,'２個別表'!$CG196="控除不可"),'２個別表'!$BX196,IF(AND('２個別表'!$BV196=1,'２個別表'!$CG196="80%控除対象"),ROUNDUP('２個別表'!$BX196*102/110,0),IF(AND('２個別表'!$BV196=1,'２個別表'!$CG196="全額控除"),ROUNDUP('２個別表'!$BX196*100/110,0),IF(OR('２個別表'!$BV196=2,'２個別表'!$BV196=3),'２個別表'!$BX196,'２個別表'!$BX196)))),"")</f>
        <v/>
      </c>
      <c r="AD196" s="221" t="str">
        <f ca="1">IF('２個別表'!$W196=1,3,IF(AND('２個別表'!$W196=2,AND(19&lt;='２個別表'!$AO196,'２個別表'!$AO196&lt;=23)),2,IF(AND('２個別表'!$W196=2,OR(AND(1&lt;='２個別表'!$AO196,'２個別表'!$AO196&lt;=18),AND(24&lt;='２個別表'!$AO196,'２個別表'!$AO196&lt;=25))),1,"判定不能")))</f>
        <v>判定不能</v>
      </c>
      <c r="AE196" s="228">
        <f t="shared" ca="1" si="63"/>
        <v>0</v>
      </c>
      <c r="AF196" s="204" t="str">
        <f t="shared" ca="1" si="80"/>
        <v/>
      </c>
      <c r="AG196" s="207" t="str">
        <f ca="1">IF(AND($AD196=1,$U196&gt;0,$V196=1),ROUNDDOWN($AC196*1/2-'２個別表'!$CF196*1/2,0),"")</f>
        <v/>
      </c>
      <c r="AH196" s="207" t="str">
        <f t="shared" ca="1" si="58"/>
        <v/>
      </c>
      <c r="AI196" s="230" t="str">
        <f ca="1">IF(AND($AD196=1,$Q196=1),IF($AB196&gt;0,'２個別表'!$BX196-'２個別表'!$BZ196-'２個別表'!$CF196-'２個別表'!$CC196-'２個別表'!$CD196-'２個別表'!$CE196,0),"")</f>
        <v/>
      </c>
      <c r="AJ196" s="222">
        <f t="shared" ca="1" si="64"/>
        <v>0</v>
      </c>
      <c r="AK196" s="218" t="str">
        <f ca="1">IF($AD196=1,IF('２個別表'!$AQ196=1,1,IF('２個別表'!AQ196="","",)),"")</f>
        <v/>
      </c>
      <c r="AL196" s="207" t="str">
        <f ca="1">IF($AJ196=1,IF($AK196=1,'２個別表'!BU196,""),"")</f>
        <v/>
      </c>
      <c r="AM196" s="204" t="str">
        <f t="shared" ca="1" si="65"/>
        <v/>
      </c>
      <c r="AN196" s="223" t="str">
        <f ca="1">IF($AJ196=1,IF($AK196=1,ROUNDDOWN('２個別表'!$BX196-'２個別表'!$BZ196-'２個別表'!$CC196-'２個別表'!$CD196-'２個別表'!$CE196-'２個別表'!$CF196,0),""),"")</f>
        <v/>
      </c>
      <c r="AO196" s="222">
        <f t="shared" ca="1" si="61"/>
        <v>0</v>
      </c>
      <c r="AP196" s="218">
        <f t="shared" ca="1" si="66"/>
        <v>0</v>
      </c>
      <c r="AQ196" s="218">
        <f t="shared" ca="1" si="67"/>
        <v>0</v>
      </c>
      <c r="AR196" s="213">
        <f ca="1">IF('２個別表'!$AC196=1,1,0)</f>
        <v>0</v>
      </c>
      <c r="AS196" s="204" t="str">
        <f t="shared" ca="1" si="68"/>
        <v/>
      </c>
      <c r="AT196" s="204" t="str">
        <f t="shared" ca="1" si="69"/>
        <v/>
      </c>
      <c r="AU196" s="230" t="str">
        <f ca="1">IF($AD196=1,IF($AQ196=1,ROUNDDOWN('２個別表'!$BX196-'２個別表'!$BZ196-'２個別表'!$CC196-'２個別表'!$CD196-'２個別表'!$CE196-'２個別表'!$CF196,0),""),"")</f>
        <v/>
      </c>
      <c r="AV196" s="391">
        <f t="shared" ca="1" si="70"/>
        <v>0</v>
      </c>
      <c r="AW196" s="401" t="str">
        <f t="shared" ca="1" si="71"/>
        <v>-</v>
      </c>
      <c r="AX196" s="228">
        <f ca="1">IF($AD196=2,IF('２個別表'!$BS196=1,1,0),0)</f>
        <v>0</v>
      </c>
      <c r="AY196" s="213" t="str">
        <f t="shared" ca="1" si="72"/>
        <v/>
      </c>
      <c r="AZ196" s="409" t="str">
        <f ca="1">IF(AND($AD196=2,$AX196=1),'２個別表'!$BX196-('２個別表'!$BZ196+'２個別表'!$CC196+'２個別表'!$CD196+'２個別表'!$CE196+'２個別表'!$CF196),"")</f>
        <v/>
      </c>
      <c r="BA196" s="228">
        <f ca="1">IF($AD196=2,IF('２個別表'!$BS196&lt;&gt;1,1,0),0)</f>
        <v>0</v>
      </c>
      <c r="BB196" s="404">
        <f t="shared" ca="1" si="73"/>
        <v>0</v>
      </c>
      <c r="BC196" s="207" t="str">
        <f ca="1">IF(AND($AD196=2,$BA196=1),'２個別表'!$BT196,"")</f>
        <v/>
      </c>
      <c r="BD196" s="207" t="str">
        <f t="shared" ca="1" si="74"/>
        <v/>
      </c>
      <c r="BE196" s="207" t="str">
        <f ca="1">IF(AND($AD196=2,$BA196=1),'２個別表'!$BW196-('２個別表'!$BZ196+'２個別表'!$CC196+'２個別表'!$CD196+'２個別表'!$CE196+'２個別表'!$CF196),"")</f>
        <v/>
      </c>
      <c r="BF196" s="207" t="str">
        <f ca="1">IF(AND($AD196=2,$BA196=1),'２個別表'!$CC196+'２個別表'!$CD196,"")</f>
        <v/>
      </c>
      <c r="BG196" s="406" t="str">
        <f ca="1">IF($BB196=1,IF(SUM('２個別表'!$BY196,'２個別表'!$CF196*0.5)&lt;='２個別表'!$BX196*0.5,"〇","×"),"")</f>
        <v/>
      </c>
      <c r="BH196" s="405">
        <f t="shared" ca="1" si="75"/>
        <v>0</v>
      </c>
      <c r="BI196" s="229" t="str">
        <f ca="1">IF($AD196=2,IF($AX196=1,IF('２個別表'!$AO196=23,"〇","×"),IF(OR('２個別表'!$AO196&lt;19,'２個別表'!$AO196&gt;23),"",IF($BH196&lt;='２個別表'!$BT196,"〇","×"))),"-")</f>
        <v>-</v>
      </c>
      <c r="BJ196" s="414" t="str">
        <f t="shared" ca="1" si="76"/>
        <v>-</v>
      </c>
      <c r="BK196" s="228">
        <f t="shared" ca="1" si="77"/>
        <v>0</v>
      </c>
      <c r="BL196" s="229" t="str">
        <f ca="1">IF($AD196=3,IF(1&lt;='２個別表'!$F196,IF('２個別表'!$W196=1,"〇","×"),""),"")</f>
        <v/>
      </c>
      <c r="BM196" s="209" t="str">
        <f ca="1">IF(AD196=3,IF(AND(OR('２個別表'!BF196="附帯施設",AND(1&lt;='２個別表'!AO196,'２個別表'!AO196&lt;=3)),'２個別表'!BM196&lt;&gt;"",'２個別表'!BN196&lt;&gt;""),1,IF(AND(OR('２個別表'!BF196="附帯施設",AND(1&lt;='２個別表'!AO196,'２個別表'!AO196&lt;=3)),OR('２個別表'!BM196="",'２個別表'!BN196="")),"×",0)),"")</f>
        <v/>
      </c>
      <c r="BN196" s="229" t="str">
        <f ca="1">IF($AD196=3,IF('２個別表'!$BX196&gt;=500000,"〇","×"),"")</f>
        <v/>
      </c>
      <c r="BO196" s="204" t="str">
        <f ca="1">IF(AD196=3,'２個別表'!BY196,"")</f>
        <v/>
      </c>
      <c r="BP196" s="204" t="str">
        <f ca="1">IF(AD196=3,IF(COUNTIF('２個別表'!$Z$11:'２個別表'!Z196,'２個別表'!Z196)=1,BO196,SUMIF('２個別表'!$Z$11:$Z$510,'２個別表'!Z196,$BO$11:$BO$239)),"")</f>
        <v/>
      </c>
      <c r="BQ196" s="213" t="str">
        <f t="shared" ca="1" si="59"/>
        <v/>
      </c>
      <c r="BR196" s="207" t="str">
        <f t="shared" ca="1" si="78"/>
        <v/>
      </c>
      <c r="BS196" s="483" t="str">
        <f ca="1">IF($AD196=3,'２個別表'!$BX196-('２個別表'!$BZ196+'２個別表'!$CC196+'２個別表'!$CD196+'２個別表'!$CE196+'２個別表'!$CF196),"")</f>
        <v/>
      </c>
      <c r="BT196" s="486">
        <f t="shared" ca="1" si="60"/>
        <v>0</v>
      </c>
      <c r="BU196" s="480" t="str">
        <f t="shared" ca="1" si="79"/>
        <v/>
      </c>
    </row>
    <row r="197" spans="1:73">
      <c r="A197" s="770" t="str">
        <f t="shared" ca="1" si="55"/>
        <v>石川県</v>
      </c>
      <c r="B197" s="773">
        <f ca="1">'２個別表'!Q197</f>
        <v>187</v>
      </c>
      <c r="C197" s="774" t="str">
        <f>'２個別表'!$R197</f>
        <v>石川県</v>
      </c>
      <c r="D197" s="774" t="str">
        <f ca="1">'２個別表'!$S197</f>
        <v/>
      </c>
      <c r="E197" s="774" t="str">
        <f ca="1">'２個別表'!$T197</f>
        <v/>
      </c>
      <c r="F197" s="719" t="str">
        <f ca="1">'２個別表'!$W197</f>
        <v/>
      </c>
      <c r="G197" s="719" t="str">
        <f ca="1">IF($F197=1,IF(SUMIF('（様式１号）１総括表'!$B$16:$B$25,A197,'（様式１号）１総括表'!$A$16:$A$25)&gt;0,"〇","✕"),"-")</f>
        <v>-</v>
      </c>
      <c r="H197" s="716" t="str">
        <f ca="1">IF('２個別表'!$Y197=1,IF('２個別表'!$AC197=1,"〇","×"),IF(AND(2&lt;='２個別表'!$AC197,'２個別表'!$AC197&lt;=5),"〇","×"))</f>
        <v>×</v>
      </c>
      <c r="I197" s="716" t="str">
        <f t="shared" ca="1" si="56"/>
        <v>×</v>
      </c>
      <c r="J197" s="207" t="str">
        <f ca="1">'２個別表'!$Z197</f>
        <v/>
      </c>
      <c r="K197" s="207">
        <f ca="1">'２個別表'!$AK197</f>
        <v>0</v>
      </c>
      <c r="L197" s="207" t="str">
        <f ca="1">IF('２個別表'!$AL197=1,1,"")</f>
        <v/>
      </c>
      <c r="M197" s="207" t="str">
        <f ca="1">IF('２個別表'!$AL197="","",IF('２個別表'!$AL197=1,IF(OR('２個別表'!$AM197=1,'２個別表'!$AN197=1),"〇","×")))</f>
        <v/>
      </c>
      <c r="N197" s="204" t="str">
        <f ca="1">'２個別表'!AT197</f>
        <v/>
      </c>
      <c r="O197" s="220" t="str">
        <f ca="1">IF(1&lt;='２個別表'!$F197,IF(AND(1&lt;='２個別表'!$AO197,'２個別表'!$AO197&lt;=3),1,0),"")</f>
        <v/>
      </c>
      <c r="P197" s="229">
        <f ca="1">IF($O197=1,IF(AND('２個別表'!$BF197&lt;&gt;"",AND('２個別表'!$BI197&lt;&gt;1,'２個別表'!$BJ197)),0,1),0)</f>
        <v>0</v>
      </c>
      <c r="Q197" s="220">
        <f ca="1">IF('２個別表'!$BF197&lt;&gt;"",1,0)</f>
        <v>0</v>
      </c>
      <c r="R197" s="220" t="str">
        <f ca="1">IF($Q197=1,IF('２個別表'!$BI197=1,1,0),"")</f>
        <v/>
      </c>
      <c r="S197" s="220" t="str">
        <f ca="1">IF($R197=1,IF('２個別表'!$BJ197&lt;&gt;"","〇","×"),"")</f>
        <v/>
      </c>
      <c r="T197" s="220" t="str">
        <f t="shared" ca="1" si="62"/>
        <v/>
      </c>
      <c r="U197" s="381">
        <f ca="1">IF('２個別表'!$BH197&gt;0,'２個別表'!$BH197,0)</f>
        <v>0</v>
      </c>
      <c r="V197" s="220">
        <f ca="1">IF('２個別表'!$BJ197&lt;&gt;"",1,0)</f>
        <v>0</v>
      </c>
      <c r="W197" s="206">
        <f ca="1">IF(AND($Q197=1,$V197=1),'２個別表'!$CF197,0)</f>
        <v>0</v>
      </c>
      <c r="X197" s="219">
        <f t="shared" ca="1" si="57"/>
        <v>0</v>
      </c>
      <c r="Y197" s="220" t="str">
        <f ca="1">IF(1&lt;='２個別表'!$F197,'２個別表'!$BV197,"")</f>
        <v/>
      </c>
      <c r="Z197" s="220">
        <f ca="1">IF(1&lt;='２個別表'!$F197,'２個別表'!$CG197,0)</f>
        <v>0</v>
      </c>
      <c r="AA197" s="220">
        <f ca="1">IF(OR(0&lt;'２個別表'!$BZ197,0&lt;SUM('２個別表'!$CC197:$CD197)),1,0)</f>
        <v>1</v>
      </c>
      <c r="AB197" s="207">
        <f ca="1">IF(1&lt;='２個別表'!$F197,'２個別表'!$BX197,0)</f>
        <v>0</v>
      </c>
      <c r="AC197" s="207" t="str">
        <f ca="1">IF('２個別表'!$BX197&gt;0,IF(AND('２個別表'!$BV197=1,'２個別表'!$CG197="控除不可"),'２個別表'!$BX197,IF(AND('２個別表'!$BV197=1,'２個別表'!$CG197="80%控除対象"),ROUNDUP('２個別表'!$BX197*102/110,0),IF(AND('２個別表'!$BV197=1,'２個別表'!$CG197="全額控除"),ROUNDUP('２個別表'!$BX197*100/110,0),IF(OR('２個別表'!$BV197=2,'２個別表'!$BV197=3),'２個別表'!$BX197,'２個別表'!$BX197)))),"")</f>
        <v/>
      </c>
      <c r="AD197" s="221" t="str">
        <f ca="1">IF('２個別表'!$W197=1,3,IF(AND('２個別表'!$W197=2,AND(19&lt;='２個別表'!$AO197,'２個別表'!$AO197&lt;=23)),2,IF(AND('２個別表'!$W197=2,OR(AND(1&lt;='２個別表'!$AO197,'２個別表'!$AO197&lt;=18),AND(24&lt;='２個別表'!$AO197,'２個別表'!$AO197&lt;=25))),1,"判定不能")))</f>
        <v>判定不能</v>
      </c>
      <c r="AE197" s="228">
        <f t="shared" ca="1" si="63"/>
        <v>0</v>
      </c>
      <c r="AF197" s="204" t="str">
        <f t="shared" ca="1" si="80"/>
        <v/>
      </c>
      <c r="AG197" s="207" t="str">
        <f ca="1">IF(AND($AD197=1,$U197&gt;0,$V197=1),ROUNDDOWN($AC197*1/2-'２個別表'!$CF197*1/2,0),"")</f>
        <v/>
      </c>
      <c r="AH197" s="207" t="str">
        <f t="shared" ca="1" si="58"/>
        <v/>
      </c>
      <c r="AI197" s="230" t="str">
        <f ca="1">IF(AND($AD197=1,$Q197=1),IF($AB197&gt;0,'２個別表'!$BX197-'２個別表'!$BZ197-'２個別表'!$CF197-'２個別表'!$CC197-'２個別表'!$CD197-'２個別表'!$CE197,0),"")</f>
        <v/>
      </c>
      <c r="AJ197" s="222">
        <f t="shared" ca="1" si="64"/>
        <v>0</v>
      </c>
      <c r="AK197" s="218" t="str">
        <f ca="1">IF($AD197=1,IF('２個別表'!$AQ197=1,1,IF('２個別表'!AQ197="","",)),"")</f>
        <v/>
      </c>
      <c r="AL197" s="207" t="str">
        <f ca="1">IF($AJ197=1,IF($AK197=1,'２個別表'!BU197,""),"")</f>
        <v/>
      </c>
      <c r="AM197" s="204" t="str">
        <f t="shared" ca="1" si="65"/>
        <v/>
      </c>
      <c r="AN197" s="223" t="str">
        <f ca="1">IF($AJ197=1,IF($AK197=1,ROUNDDOWN('２個別表'!$BX197-'２個別表'!$BZ197-'２個別表'!$CC197-'２個別表'!$CD197-'２個別表'!$CE197-'２個別表'!$CF197,0),""),"")</f>
        <v/>
      </c>
      <c r="AO197" s="222">
        <f t="shared" ca="1" si="61"/>
        <v>0</v>
      </c>
      <c r="AP197" s="218">
        <f t="shared" ca="1" si="66"/>
        <v>0</v>
      </c>
      <c r="AQ197" s="218">
        <f t="shared" ca="1" si="67"/>
        <v>0</v>
      </c>
      <c r="AR197" s="213">
        <f ca="1">IF('２個別表'!$AC197=1,1,0)</f>
        <v>0</v>
      </c>
      <c r="AS197" s="204" t="str">
        <f t="shared" ca="1" si="68"/>
        <v/>
      </c>
      <c r="AT197" s="204" t="str">
        <f t="shared" ca="1" si="69"/>
        <v/>
      </c>
      <c r="AU197" s="230" t="str">
        <f ca="1">IF($AD197=1,IF($AQ197=1,ROUNDDOWN('２個別表'!$BX197-'２個別表'!$BZ197-'２個別表'!$CC197-'２個別表'!$CD197-'２個別表'!$CE197-'２個別表'!$CF197,0),""),"")</f>
        <v/>
      </c>
      <c r="AV197" s="391">
        <f t="shared" ca="1" si="70"/>
        <v>0</v>
      </c>
      <c r="AW197" s="401" t="str">
        <f t="shared" ca="1" si="71"/>
        <v>-</v>
      </c>
      <c r="AX197" s="228">
        <f ca="1">IF($AD197=2,IF('２個別表'!$BS197=1,1,0),0)</f>
        <v>0</v>
      </c>
      <c r="AY197" s="213" t="str">
        <f t="shared" ca="1" si="72"/>
        <v/>
      </c>
      <c r="AZ197" s="409" t="str">
        <f ca="1">IF(AND($AD197=2,$AX197=1),'２個別表'!$BX197-('２個別表'!$BZ197+'２個別表'!$CC197+'２個別表'!$CD197+'２個別表'!$CE197+'２個別表'!$CF197),"")</f>
        <v/>
      </c>
      <c r="BA197" s="228">
        <f ca="1">IF($AD197=2,IF('２個別表'!$BS197&lt;&gt;1,1,0),0)</f>
        <v>0</v>
      </c>
      <c r="BB197" s="404">
        <f t="shared" ca="1" si="73"/>
        <v>0</v>
      </c>
      <c r="BC197" s="207" t="str">
        <f ca="1">IF(AND($AD197=2,$BA197=1),'２個別表'!$BT197,"")</f>
        <v/>
      </c>
      <c r="BD197" s="207" t="str">
        <f t="shared" ca="1" si="74"/>
        <v/>
      </c>
      <c r="BE197" s="207" t="str">
        <f ca="1">IF(AND($AD197=2,$BA197=1),'２個別表'!$BW197-('２個別表'!$BZ197+'２個別表'!$CC197+'２個別表'!$CD197+'２個別表'!$CE197+'２個別表'!$CF197),"")</f>
        <v/>
      </c>
      <c r="BF197" s="207" t="str">
        <f ca="1">IF(AND($AD197=2,$BA197=1),'２個別表'!$CC197+'２個別表'!$CD197,"")</f>
        <v/>
      </c>
      <c r="BG197" s="406" t="str">
        <f ca="1">IF($BB197=1,IF(SUM('２個別表'!$BY197,'２個別表'!$CF197*0.5)&lt;='２個別表'!$BX197*0.5,"〇","×"),"")</f>
        <v/>
      </c>
      <c r="BH197" s="405">
        <f t="shared" ca="1" si="75"/>
        <v>0</v>
      </c>
      <c r="BI197" s="229" t="str">
        <f ca="1">IF($AD197=2,IF($AX197=1,IF('２個別表'!$AO197=23,"〇","×"),IF(OR('２個別表'!$AO197&lt;19,'２個別表'!$AO197&gt;23),"",IF($BH197&lt;='２個別表'!$BT197,"〇","×"))),"-")</f>
        <v>-</v>
      </c>
      <c r="BJ197" s="414" t="str">
        <f t="shared" ca="1" si="76"/>
        <v>-</v>
      </c>
      <c r="BK197" s="228">
        <f t="shared" ca="1" si="77"/>
        <v>0</v>
      </c>
      <c r="BL197" s="229" t="str">
        <f ca="1">IF($AD197=3,IF(1&lt;='２個別表'!$F197,IF('２個別表'!$W197=1,"〇","×"),""),"")</f>
        <v/>
      </c>
      <c r="BM197" s="209" t="str">
        <f ca="1">IF(AD197=3,IF(AND(OR('２個別表'!BF197="附帯施設",AND(1&lt;='２個別表'!AO197,'２個別表'!AO197&lt;=3)),'２個別表'!BM197&lt;&gt;"",'２個別表'!BN197&lt;&gt;""),1,IF(AND(OR('２個別表'!BF197="附帯施設",AND(1&lt;='２個別表'!AO197,'２個別表'!AO197&lt;=3)),OR('２個別表'!BM197="",'２個別表'!BN197="")),"×",0)),"")</f>
        <v/>
      </c>
      <c r="BN197" s="229" t="str">
        <f ca="1">IF($AD197=3,IF('２個別表'!$BX197&gt;=500000,"〇","×"),"")</f>
        <v/>
      </c>
      <c r="BO197" s="204" t="str">
        <f ca="1">IF(AD197=3,'２個別表'!BY197,"")</f>
        <v/>
      </c>
      <c r="BP197" s="204" t="str">
        <f ca="1">IF(AD197=3,IF(COUNTIF('２個別表'!$Z$11:'２個別表'!Z197,'２個別表'!Z197)=1,BO197,SUMIF('２個別表'!$Z$11:$Z$510,'２個別表'!Z197,$BO$11:$BO$239)),"")</f>
        <v/>
      </c>
      <c r="BQ197" s="213" t="str">
        <f t="shared" ca="1" si="59"/>
        <v/>
      </c>
      <c r="BR197" s="207" t="str">
        <f t="shared" ca="1" si="78"/>
        <v/>
      </c>
      <c r="BS197" s="483" t="str">
        <f ca="1">IF($AD197=3,'２個別表'!$BX197-('２個別表'!$BZ197+'２個別表'!$CC197+'２個別表'!$CD197+'２個別表'!$CE197+'２個別表'!$CF197),"")</f>
        <v/>
      </c>
      <c r="BT197" s="486">
        <f t="shared" ca="1" si="60"/>
        <v>0</v>
      </c>
      <c r="BU197" s="480" t="str">
        <f t="shared" ca="1" si="79"/>
        <v/>
      </c>
    </row>
    <row r="198" spans="1:73">
      <c r="A198" s="770" t="str">
        <f t="shared" ca="1" si="55"/>
        <v>石川県</v>
      </c>
      <c r="B198" s="773">
        <f ca="1">'２個別表'!Q198</f>
        <v>188</v>
      </c>
      <c r="C198" s="774" t="str">
        <f>'２個別表'!$R198</f>
        <v>石川県</v>
      </c>
      <c r="D198" s="774" t="str">
        <f ca="1">'２個別表'!$S198</f>
        <v/>
      </c>
      <c r="E198" s="774" t="str">
        <f ca="1">'２個別表'!$T198</f>
        <v/>
      </c>
      <c r="F198" s="719" t="str">
        <f ca="1">'２個別表'!$W198</f>
        <v/>
      </c>
      <c r="G198" s="719" t="str">
        <f ca="1">IF($F198=1,IF(SUMIF('（様式１号）１総括表'!$B$16:$B$25,A198,'（様式１号）１総括表'!$A$16:$A$25)&gt;0,"〇","✕"),"-")</f>
        <v>-</v>
      </c>
      <c r="H198" s="716" t="str">
        <f ca="1">IF('２個別表'!$Y198=1,IF('２個別表'!$AC198=1,"〇","×"),IF(AND(2&lt;='２個別表'!$AC198,'２個別表'!$AC198&lt;=5),"〇","×"))</f>
        <v>×</v>
      </c>
      <c r="I198" s="716" t="str">
        <f t="shared" ca="1" si="56"/>
        <v>×</v>
      </c>
      <c r="J198" s="207" t="str">
        <f ca="1">'２個別表'!$Z198</f>
        <v/>
      </c>
      <c r="K198" s="207">
        <f ca="1">'２個別表'!$AK198</f>
        <v>0</v>
      </c>
      <c r="L198" s="207" t="str">
        <f ca="1">IF('２個別表'!$AL198=1,1,"")</f>
        <v/>
      </c>
      <c r="M198" s="207" t="str">
        <f ca="1">IF('２個別表'!$AL198="","",IF('２個別表'!$AL198=1,IF(OR('２個別表'!$AM198=1,'２個別表'!$AN198=1),"〇","×")))</f>
        <v/>
      </c>
      <c r="N198" s="204" t="str">
        <f ca="1">'２個別表'!AT198</f>
        <v/>
      </c>
      <c r="O198" s="220" t="str">
        <f ca="1">IF(1&lt;='２個別表'!$F198,IF(AND(1&lt;='２個別表'!$AO198,'２個別表'!$AO198&lt;=3),1,0),"")</f>
        <v/>
      </c>
      <c r="P198" s="229">
        <f ca="1">IF($O198=1,IF(AND('２個別表'!$BF198&lt;&gt;"",AND('２個別表'!$BI198&lt;&gt;1,'２個別表'!$BJ198)),0,1),0)</f>
        <v>0</v>
      </c>
      <c r="Q198" s="220">
        <f ca="1">IF('２個別表'!$BF198&lt;&gt;"",1,0)</f>
        <v>0</v>
      </c>
      <c r="R198" s="220" t="str">
        <f ca="1">IF($Q198=1,IF('２個別表'!$BI198=1,1,0),"")</f>
        <v/>
      </c>
      <c r="S198" s="220" t="str">
        <f ca="1">IF($R198=1,IF('２個別表'!$BJ198&lt;&gt;"","〇","×"),"")</f>
        <v/>
      </c>
      <c r="T198" s="220" t="str">
        <f t="shared" ca="1" si="62"/>
        <v/>
      </c>
      <c r="U198" s="381">
        <f ca="1">IF('２個別表'!$BH198&gt;0,'２個別表'!$BH198,0)</f>
        <v>0</v>
      </c>
      <c r="V198" s="220">
        <f ca="1">IF('２個別表'!$BJ198&lt;&gt;"",1,0)</f>
        <v>0</v>
      </c>
      <c r="W198" s="206">
        <f ca="1">IF(AND($Q198=1,$V198=1),'２個別表'!$CF198,0)</f>
        <v>0</v>
      </c>
      <c r="X198" s="219">
        <f t="shared" ca="1" si="57"/>
        <v>0</v>
      </c>
      <c r="Y198" s="220" t="str">
        <f ca="1">IF(1&lt;='２個別表'!$F198,'２個別表'!$BV198,"")</f>
        <v/>
      </c>
      <c r="Z198" s="220">
        <f ca="1">IF(1&lt;='２個別表'!$F198,'２個別表'!$CG198,0)</f>
        <v>0</v>
      </c>
      <c r="AA198" s="220">
        <f ca="1">IF(OR(0&lt;'２個別表'!$BZ198,0&lt;SUM('２個別表'!$CC198:$CD198)),1,0)</f>
        <v>1</v>
      </c>
      <c r="AB198" s="207">
        <f ca="1">IF(1&lt;='２個別表'!$F198,'２個別表'!$BX198,0)</f>
        <v>0</v>
      </c>
      <c r="AC198" s="207" t="str">
        <f ca="1">IF('２個別表'!$BX198&gt;0,IF(AND('２個別表'!$BV198=1,'２個別表'!$CG198="控除不可"),'２個別表'!$BX198,IF(AND('２個別表'!$BV198=1,'２個別表'!$CG198="80%控除対象"),ROUNDUP('２個別表'!$BX198*102/110,0),IF(AND('２個別表'!$BV198=1,'２個別表'!$CG198="全額控除"),ROUNDUP('２個別表'!$BX198*100/110,0),IF(OR('２個別表'!$BV198=2,'２個別表'!$BV198=3),'２個別表'!$BX198,'２個別表'!$BX198)))),"")</f>
        <v/>
      </c>
      <c r="AD198" s="221" t="str">
        <f ca="1">IF('２個別表'!$W198=1,3,IF(AND('２個別表'!$W198=2,AND(19&lt;='２個別表'!$AO198,'２個別表'!$AO198&lt;=23)),2,IF(AND('２個別表'!$W198=2,OR(AND(1&lt;='２個別表'!$AO198,'２個別表'!$AO198&lt;=18),AND(24&lt;='２個別表'!$AO198,'２個別表'!$AO198&lt;=25))),1,"判定不能")))</f>
        <v>判定不能</v>
      </c>
      <c r="AE198" s="228">
        <f t="shared" ca="1" si="63"/>
        <v>0</v>
      </c>
      <c r="AF198" s="204" t="str">
        <f t="shared" ca="1" si="80"/>
        <v/>
      </c>
      <c r="AG198" s="207" t="str">
        <f ca="1">IF(AND($AD198=1,$U198&gt;0,$V198=1),ROUNDDOWN($AC198*1/2-'２個別表'!$CF198*1/2,0),"")</f>
        <v/>
      </c>
      <c r="AH198" s="207" t="str">
        <f t="shared" ca="1" si="58"/>
        <v/>
      </c>
      <c r="AI198" s="230" t="str">
        <f ca="1">IF(AND($AD198=1,$Q198=1),IF($AB198&gt;0,'２個別表'!$BX198-'２個別表'!$BZ198-'２個別表'!$CF198-'２個別表'!$CC198-'２個別表'!$CD198-'２個別表'!$CE198,0),"")</f>
        <v/>
      </c>
      <c r="AJ198" s="222">
        <f t="shared" ca="1" si="64"/>
        <v>0</v>
      </c>
      <c r="AK198" s="218" t="str">
        <f ca="1">IF($AD198=1,IF('２個別表'!$AQ198=1,1,IF('２個別表'!AQ198="","",)),"")</f>
        <v/>
      </c>
      <c r="AL198" s="207" t="str">
        <f ca="1">IF($AJ198=1,IF($AK198=1,'２個別表'!BU198,""),"")</f>
        <v/>
      </c>
      <c r="AM198" s="204" t="str">
        <f t="shared" ca="1" si="65"/>
        <v/>
      </c>
      <c r="AN198" s="223" t="str">
        <f ca="1">IF($AJ198=1,IF($AK198=1,ROUNDDOWN('２個別表'!$BX198-'２個別表'!$BZ198-'２個別表'!$CC198-'２個別表'!$CD198-'２個別表'!$CE198-'２個別表'!$CF198,0),""),"")</f>
        <v/>
      </c>
      <c r="AO198" s="222">
        <f t="shared" ca="1" si="61"/>
        <v>0</v>
      </c>
      <c r="AP198" s="218">
        <f t="shared" ca="1" si="66"/>
        <v>0</v>
      </c>
      <c r="AQ198" s="218">
        <f t="shared" ca="1" si="67"/>
        <v>0</v>
      </c>
      <c r="AR198" s="213">
        <f ca="1">IF('２個別表'!$AC198=1,1,0)</f>
        <v>0</v>
      </c>
      <c r="AS198" s="204" t="str">
        <f t="shared" ca="1" si="68"/>
        <v/>
      </c>
      <c r="AT198" s="204" t="str">
        <f t="shared" ca="1" si="69"/>
        <v/>
      </c>
      <c r="AU198" s="230" t="str">
        <f ca="1">IF($AD198=1,IF($AQ198=1,ROUNDDOWN('２個別表'!$BX198-'２個別表'!$BZ198-'２個別表'!$CC198-'２個別表'!$CD198-'２個別表'!$CE198-'２個別表'!$CF198,0),""),"")</f>
        <v/>
      </c>
      <c r="AV198" s="391">
        <f t="shared" ca="1" si="70"/>
        <v>0</v>
      </c>
      <c r="AW198" s="401" t="str">
        <f t="shared" ca="1" si="71"/>
        <v>-</v>
      </c>
      <c r="AX198" s="228">
        <f ca="1">IF($AD198=2,IF('２個別表'!$BS198=1,1,0),0)</f>
        <v>0</v>
      </c>
      <c r="AY198" s="213" t="str">
        <f t="shared" ca="1" si="72"/>
        <v/>
      </c>
      <c r="AZ198" s="409" t="str">
        <f ca="1">IF(AND($AD198=2,$AX198=1),'２個別表'!$BX198-('２個別表'!$BZ198+'２個別表'!$CC198+'２個別表'!$CD198+'２個別表'!$CE198+'２個別表'!$CF198),"")</f>
        <v/>
      </c>
      <c r="BA198" s="228">
        <f ca="1">IF($AD198=2,IF('２個別表'!$BS198&lt;&gt;1,1,0),0)</f>
        <v>0</v>
      </c>
      <c r="BB198" s="404">
        <f t="shared" ca="1" si="73"/>
        <v>0</v>
      </c>
      <c r="BC198" s="207" t="str">
        <f ca="1">IF(AND($AD198=2,$BA198=1),'２個別表'!$BT198,"")</f>
        <v/>
      </c>
      <c r="BD198" s="207" t="str">
        <f t="shared" ca="1" si="74"/>
        <v/>
      </c>
      <c r="BE198" s="207" t="str">
        <f ca="1">IF(AND($AD198=2,$BA198=1),'２個別表'!$BW198-('２個別表'!$BZ198+'２個別表'!$CC198+'２個別表'!$CD198+'２個別表'!$CE198+'２個別表'!$CF198),"")</f>
        <v/>
      </c>
      <c r="BF198" s="207" t="str">
        <f ca="1">IF(AND($AD198=2,$BA198=1),'２個別表'!$CC198+'２個別表'!$CD198,"")</f>
        <v/>
      </c>
      <c r="BG198" s="406" t="str">
        <f ca="1">IF($BB198=1,IF(SUM('２個別表'!$BY198,'２個別表'!$CF198*0.5)&lt;='２個別表'!$BX198*0.5,"〇","×"),"")</f>
        <v/>
      </c>
      <c r="BH198" s="405">
        <f t="shared" ca="1" si="75"/>
        <v>0</v>
      </c>
      <c r="BI198" s="229" t="str">
        <f ca="1">IF($AD198=2,IF($AX198=1,IF('２個別表'!$AO198=23,"〇","×"),IF(OR('２個別表'!$AO198&lt;19,'２個別表'!$AO198&gt;23),"",IF($BH198&lt;='２個別表'!$BT198,"〇","×"))),"-")</f>
        <v>-</v>
      </c>
      <c r="BJ198" s="414" t="str">
        <f t="shared" ca="1" si="76"/>
        <v>-</v>
      </c>
      <c r="BK198" s="228">
        <f t="shared" ca="1" si="77"/>
        <v>0</v>
      </c>
      <c r="BL198" s="229" t="str">
        <f ca="1">IF($AD198=3,IF(1&lt;='２個別表'!$F198,IF('２個別表'!$W198=1,"〇","×"),""),"")</f>
        <v/>
      </c>
      <c r="BM198" s="209" t="str">
        <f ca="1">IF(AD198=3,IF(AND(OR('２個別表'!BF198="附帯施設",AND(1&lt;='２個別表'!AO198,'２個別表'!AO198&lt;=3)),'２個別表'!BM198&lt;&gt;"",'２個別表'!BN198&lt;&gt;""),1,IF(AND(OR('２個別表'!BF198="附帯施設",AND(1&lt;='２個別表'!AO198,'２個別表'!AO198&lt;=3)),OR('２個別表'!BM198="",'２個別表'!BN198="")),"×",0)),"")</f>
        <v/>
      </c>
      <c r="BN198" s="229" t="str">
        <f ca="1">IF($AD198=3,IF('２個別表'!$BX198&gt;=500000,"〇","×"),"")</f>
        <v/>
      </c>
      <c r="BO198" s="204" t="str">
        <f ca="1">IF(AD198=3,'２個別表'!BY198,"")</f>
        <v/>
      </c>
      <c r="BP198" s="204" t="str">
        <f ca="1">IF(AD198=3,IF(COUNTIF('２個別表'!$Z$11:'２個別表'!Z198,'２個別表'!Z198)=1,BO198,SUMIF('２個別表'!$Z$11:$Z$510,'２個別表'!Z198,$BO$11:$BO$239)),"")</f>
        <v/>
      </c>
      <c r="BQ198" s="213" t="str">
        <f t="shared" ca="1" si="59"/>
        <v/>
      </c>
      <c r="BR198" s="207" t="str">
        <f t="shared" ca="1" si="78"/>
        <v/>
      </c>
      <c r="BS198" s="483" t="str">
        <f ca="1">IF($AD198=3,'２個別表'!$BX198-('２個別表'!$BZ198+'２個別表'!$CC198+'２個別表'!$CD198+'２個別表'!$CE198+'２個別表'!$CF198),"")</f>
        <v/>
      </c>
      <c r="BT198" s="486">
        <f t="shared" ca="1" si="60"/>
        <v>0</v>
      </c>
      <c r="BU198" s="480" t="str">
        <f t="shared" ca="1" si="79"/>
        <v/>
      </c>
    </row>
    <row r="199" spans="1:73">
      <c r="A199" s="770" t="str">
        <f t="shared" ca="1" si="55"/>
        <v>石川県</v>
      </c>
      <c r="B199" s="773">
        <f ca="1">'２個別表'!Q199</f>
        <v>189</v>
      </c>
      <c r="C199" s="774" t="str">
        <f>'２個別表'!$R199</f>
        <v>石川県</v>
      </c>
      <c r="D199" s="774" t="str">
        <f ca="1">'２個別表'!$S199</f>
        <v/>
      </c>
      <c r="E199" s="774" t="str">
        <f ca="1">'２個別表'!$T199</f>
        <v/>
      </c>
      <c r="F199" s="719" t="str">
        <f ca="1">'２個別表'!$W199</f>
        <v/>
      </c>
      <c r="G199" s="719" t="str">
        <f ca="1">IF($F199=1,IF(SUMIF('（様式１号）１総括表'!$B$16:$B$25,A199,'（様式１号）１総括表'!$A$16:$A$25)&gt;0,"〇","✕"),"-")</f>
        <v>-</v>
      </c>
      <c r="H199" s="716" t="str">
        <f ca="1">IF('２個別表'!$Y199=1,IF('２個別表'!$AC199=1,"〇","×"),IF(AND(2&lt;='２個別表'!$AC199,'２個別表'!$AC199&lt;=5),"〇","×"))</f>
        <v>×</v>
      </c>
      <c r="I199" s="716" t="str">
        <f t="shared" ca="1" si="56"/>
        <v>×</v>
      </c>
      <c r="J199" s="207" t="str">
        <f ca="1">'２個別表'!$Z199</f>
        <v/>
      </c>
      <c r="K199" s="207">
        <f ca="1">'２個別表'!$AK199</f>
        <v>0</v>
      </c>
      <c r="L199" s="207" t="str">
        <f ca="1">IF('２個別表'!$AL199=1,1,"")</f>
        <v/>
      </c>
      <c r="M199" s="207" t="str">
        <f ca="1">IF('２個別表'!$AL199="","",IF('２個別表'!$AL199=1,IF(OR('２個別表'!$AM199=1,'２個別表'!$AN199=1),"〇","×")))</f>
        <v/>
      </c>
      <c r="N199" s="204" t="str">
        <f ca="1">'２個別表'!AT199</f>
        <v/>
      </c>
      <c r="O199" s="220" t="str">
        <f ca="1">IF(1&lt;='２個別表'!$F199,IF(AND(1&lt;='２個別表'!$AO199,'２個別表'!$AO199&lt;=3),1,0),"")</f>
        <v/>
      </c>
      <c r="P199" s="229">
        <f ca="1">IF($O199=1,IF(AND('２個別表'!$BF199&lt;&gt;"",AND('２個別表'!$BI199&lt;&gt;1,'２個別表'!$BJ199)),0,1),0)</f>
        <v>0</v>
      </c>
      <c r="Q199" s="220">
        <f ca="1">IF('２個別表'!$BF199&lt;&gt;"",1,0)</f>
        <v>0</v>
      </c>
      <c r="R199" s="220" t="str">
        <f ca="1">IF($Q199=1,IF('２個別表'!$BI199=1,1,0),"")</f>
        <v/>
      </c>
      <c r="S199" s="220" t="str">
        <f ca="1">IF($R199=1,IF('２個別表'!$BJ199&lt;&gt;"","〇","×"),"")</f>
        <v/>
      </c>
      <c r="T199" s="220" t="str">
        <f t="shared" ca="1" si="62"/>
        <v/>
      </c>
      <c r="U199" s="381">
        <f ca="1">IF('２個別表'!$BH199&gt;0,'２個別表'!$BH199,0)</f>
        <v>0</v>
      </c>
      <c r="V199" s="220">
        <f ca="1">IF('２個別表'!$BJ199&lt;&gt;"",1,0)</f>
        <v>0</v>
      </c>
      <c r="W199" s="206">
        <f ca="1">IF(AND($Q199=1,$V199=1),'２個別表'!$CF199,0)</f>
        <v>0</v>
      </c>
      <c r="X199" s="219">
        <f t="shared" ca="1" si="57"/>
        <v>0</v>
      </c>
      <c r="Y199" s="220" t="str">
        <f ca="1">IF(1&lt;='２個別表'!$F199,'２個別表'!$BV199,"")</f>
        <v/>
      </c>
      <c r="Z199" s="220">
        <f ca="1">IF(1&lt;='２個別表'!$F199,'２個別表'!$CG199,0)</f>
        <v>0</v>
      </c>
      <c r="AA199" s="220">
        <f ca="1">IF(OR(0&lt;'２個別表'!$BZ199,0&lt;SUM('２個別表'!$CC199:$CD199)),1,0)</f>
        <v>1</v>
      </c>
      <c r="AB199" s="207">
        <f ca="1">IF(1&lt;='２個別表'!$F199,'２個別表'!$BX199,0)</f>
        <v>0</v>
      </c>
      <c r="AC199" s="207" t="str">
        <f ca="1">IF('２個別表'!$BX199&gt;0,IF(AND('２個別表'!$BV199=1,'２個別表'!$CG199="控除不可"),'２個別表'!$BX199,IF(AND('２個別表'!$BV199=1,'２個別表'!$CG199="80%控除対象"),ROUNDUP('２個別表'!$BX199*102/110,0),IF(AND('２個別表'!$BV199=1,'２個別表'!$CG199="全額控除"),ROUNDUP('２個別表'!$BX199*100/110,0),IF(OR('２個別表'!$BV199=2,'２個別表'!$BV199=3),'２個別表'!$BX199,'２個別表'!$BX199)))),"")</f>
        <v/>
      </c>
      <c r="AD199" s="221" t="str">
        <f ca="1">IF('２個別表'!$W199=1,3,IF(AND('２個別表'!$W199=2,AND(19&lt;='２個別表'!$AO199,'２個別表'!$AO199&lt;=23)),2,IF(AND('２個別表'!$W199=2,OR(AND(1&lt;='２個別表'!$AO199,'２個別表'!$AO199&lt;=18),AND(24&lt;='２個別表'!$AO199,'２個別表'!$AO199&lt;=25))),1,"判定不能")))</f>
        <v>判定不能</v>
      </c>
      <c r="AE199" s="228">
        <f t="shared" ca="1" si="63"/>
        <v>0</v>
      </c>
      <c r="AF199" s="204" t="str">
        <f t="shared" ca="1" si="80"/>
        <v/>
      </c>
      <c r="AG199" s="207" t="str">
        <f ca="1">IF(AND($AD199=1,$U199&gt;0,$V199=1),ROUNDDOWN($AC199*1/2-'２個別表'!$CF199*1/2,0),"")</f>
        <v/>
      </c>
      <c r="AH199" s="207" t="str">
        <f t="shared" ca="1" si="58"/>
        <v/>
      </c>
      <c r="AI199" s="230" t="str">
        <f ca="1">IF(AND($AD199=1,$Q199=1),IF($AB199&gt;0,'２個別表'!$BX199-'２個別表'!$BZ199-'２個別表'!$CF199-'２個別表'!$CC199-'２個別表'!$CD199-'２個別表'!$CE199,0),"")</f>
        <v/>
      </c>
      <c r="AJ199" s="222">
        <f t="shared" ca="1" si="64"/>
        <v>0</v>
      </c>
      <c r="AK199" s="218" t="str">
        <f ca="1">IF($AD199=1,IF('２個別表'!$AQ199=1,1,IF('２個別表'!AQ199="","",)),"")</f>
        <v/>
      </c>
      <c r="AL199" s="207" t="str">
        <f ca="1">IF($AJ199=1,IF($AK199=1,'２個別表'!BU199,""),"")</f>
        <v/>
      </c>
      <c r="AM199" s="204" t="str">
        <f t="shared" ca="1" si="65"/>
        <v/>
      </c>
      <c r="AN199" s="223" t="str">
        <f ca="1">IF($AJ199=1,IF($AK199=1,ROUNDDOWN('２個別表'!$BX199-'２個別表'!$BZ199-'２個別表'!$CC199-'２個別表'!$CD199-'２個別表'!$CE199-'２個別表'!$CF199,0),""),"")</f>
        <v/>
      </c>
      <c r="AO199" s="222">
        <f t="shared" ca="1" si="61"/>
        <v>0</v>
      </c>
      <c r="AP199" s="218">
        <f t="shared" ca="1" si="66"/>
        <v>0</v>
      </c>
      <c r="AQ199" s="218">
        <f t="shared" ca="1" si="67"/>
        <v>0</v>
      </c>
      <c r="AR199" s="213">
        <f ca="1">IF('２個別表'!$AC199=1,1,0)</f>
        <v>0</v>
      </c>
      <c r="AS199" s="204" t="str">
        <f t="shared" ca="1" si="68"/>
        <v/>
      </c>
      <c r="AT199" s="204" t="str">
        <f t="shared" ca="1" si="69"/>
        <v/>
      </c>
      <c r="AU199" s="230" t="str">
        <f ca="1">IF($AD199=1,IF($AQ199=1,ROUNDDOWN('２個別表'!$BX199-'２個別表'!$BZ199-'２個別表'!$CC199-'２個別表'!$CD199-'２個別表'!$CE199-'２個別表'!$CF199,0),""),"")</f>
        <v/>
      </c>
      <c r="AV199" s="391">
        <f t="shared" ca="1" si="70"/>
        <v>0</v>
      </c>
      <c r="AW199" s="401" t="str">
        <f t="shared" ca="1" si="71"/>
        <v>-</v>
      </c>
      <c r="AX199" s="228">
        <f ca="1">IF($AD199=2,IF('２個別表'!$BS199=1,1,0),0)</f>
        <v>0</v>
      </c>
      <c r="AY199" s="213" t="str">
        <f t="shared" ca="1" si="72"/>
        <v/>
      </c>
      <c r="AZ199" s="409" t="str">
        <f ca="1">IF(AND($AD199=2,$AX199=1),'２個別表'!$BX199-('２個別表'!$BZ199+'２個別表'!$CC199+'２個別表'!$CD199+'２個別表'!$CE199+'２個別表'!$CF199),"")</f>
        <v/>
      </c>
      <c r="BA199" s="228">
        <f ca="1">IF($AD199=2,IF('２個別表'!$BS199&lt;&gt;1,1,0),0)</f>
        <v>0</v>
      </c>
      <c r="BB199" s="404">
        <f t="shared" ca="1" si="73"/>
        <v>0</v>
      </c>
      <c r="BC199" s="207" t="str">
        <f ca="1">IF(AND($AD199=2,$BA199=1),'２個別表'!$BT199,"")</f>
        <v/>
      </c>
      <c r="BD199" s="207" t="str">
        <f t="shared" ca="1" si="74"/>
        <v/>
      </c>
      <c r="BE199" s="207" t="str">
        <f ca="1">IF(AND($AD199=2,$BA199=1),'２個別表'!$BW199-('２個別表'!$BZ199+'２個別表'!$CC199+'２個別表'!$CD199+'２個別表'!$CE199+'２個別表'!$CF199),"")</f>
        <v/>
      </c>
      <c r="BF199" s="207" t="str">
        <f ca="1">IF(AND($AD199=2,$BA199=1),'２個別表'!$CC199+'２個別表'!$CD199,"")</f>
        <v/>
      </c>
      <c r="BG199" s="406" t="str">
        <f ca="1">IF($BB199=1,IF(SUM('２個別表'!$BY199,'２個別表'!$CF199*0.5)&lt;='２個別表'!$BX199*0.5,"〇","×"),"")</f>
        <v/>
      </c>
      <c r="BH199" s="405">
        <f t="shared" ca="1" si="75"/>
        <v>0</v>
      </c>
      <c r="BI199" s="229" t="str">
        <f ca="1">IF($AD199=2,IF($AX199=1,IF('２個別表'!$AO199=23,"〇","×"),IF(OR('２個別表'!$AO199&lt;19,'２個別表'!$AO199&gt;23),"",IF($BH199&lt;='２個別表'!$BT199,"〇","×"))),"-")</f>
        <v>-</v>
      </c>
      <c r="BJ199" s="414" t="str">
        <f t="shared" ca="1" si="76"/>
        <v>-</v>
      </c>
      <c r="BK199" s="228">
        <f t="shared" ca="1" si="77"/>
        <v>0</v>
      </c>
      <c r="BL199" s="229" t="str">
        <f ca="1">IF($AD199=3,IF(1&lt;='２個別表'!$F199,IF('２個別表'!$W199=1,"〇","×"),""),"")</f>
        <v/>
      </c>
      <c r="BM199" s="209" t="str">
        <f ca="1">IF(AD199=3,IF(AND(OR('２個別表'!BF199="附帯施設",AND(1&lt;='２個別表'!AO199,'２個別表'!AO199&lt;=3)),'２個別表'!BM199&lt;&gt;"",'２個別表'!BN199&lt;&gt;""),1,IF(AND(OR('２個別表'!BF199="附帯施設",AND(1&lt;='２個別表'!AO199,'２個別表'!AO199&lt;=3)),OR('２個別表'!BM199="",'２個別表'!BN199="")),"×",0)),"")</f>
        <v/>
      </c>
      <c r="BN199" s="229" t="str">
        <f ca="1">IF($AD199=3,IF('２個別表'!$BX199&gt;=500000,"〇","×"),"")</f>
        <v/>
      </c>
      <c r="BO199" s="204" t="str">
        <f ca="1">IF(AD199=3,'２個別表'!BY199,"")</f>
        <v/>
      </c>
      <c r="BP199" s="204" t="str">
        <f ca="1">IF(AD199=3,IF(COUNTIF('２個別表'!$Z$11:'２個別表'!Z199,'２個別表'!Z199)=1,BO199,SUMIF('２個別表'!$Z$11:$Z$510,'２個別表'!Z199,$BO$11:$BO$239)),"")</f>
        <v/>
      </c>
      <c r="BQ199" s="213" t="str">
        <f t="shared" ca="1" si="59"/>
        <v/>
      </c>
      <c r="BR199" s="207" t="str">
        <f t="shared" ca="1" si="78"/>
        <v/>
      </c>
      <c r="BS199" s="483" t="str">
        <f ca="1">IF($AD199=3,'２個別表'!$BX199-('２個別表'!$BZ199+'２個別表'!$CC199+'２個別表'!$CD199+'２個別表'!$CE199+'２個別表'!$CF199),"")</f>
        <v/>
      </c>
      <c r="BT199" s="486">
        <f t="shared" ca="1" si="60"/>
        <v>0</v>
      </c>
      <c r="BU199" s="480" t="str">
        <f t="shared" ca="1" si="79"/>
        <v/>
      </c>
    </row>
    <row r="200" spans="1:73">
      <c r="A200" s="770" t="str">
        <f t="shared" ca="1" si="55"/>
        <v>石川県</v>
      </c>
      <c r="B200" s="773">
        <f ca="1">'２個別表'!Q200</f>
        <v>190</v>
      </c>
      <c r="C200" s="774" t="str">
        <f>'２個別表'!$R200</f>
        <v>石川県</v>
      </c>
      <c r="D200" s="774" t="str">
        <f ca="1">'２個別表'!$S200</f>
        <v/>
      </c>
      <c r="E200" s="774" t="str">
        <f ca="1">'２個別表'!$T200</f>
        <v/>
      </c>
      <c r="F200" s="719" t="str">
        <f ca="1">'２個別表'!$W200</f>
        <v/>
      </c>
      <c r="G200" s="719" t="str">
        <f ca="1">IF($F200=1,IF(SUMIF('（様式１号）１総括表'!$B$16:$B$25,A200,'（様式１号）１総括表'!$A$16:$A$25)&gt;0,"〇","✕"),"-")</f>
        <v>-</v>
      </c>
      <c r="H200" s="716" t="str">
        <f ca="1">IF('２個別表'!$Y200=1,IF('２個別表'!$AC200=1,"〇","×"),IF(AND(2&lt;='２個別表'!$AC200,'２個別表'!$AC200&lt;=5),"〇","×"))</f>
        <v>×</v>
      </c>
      <c r="I200" s="716" t="str">
        <f t="shared" ca="1" si="56"/>
        <v>×</v>
      </c>
      <c r="J200" s="207" t="str">
        <f ca="1">'２個別表'!$Z200</f>
        <v/>
      </c>
      <c r="K200" s="207">
        <f ca="1">'２個別表'!$AK200</f>
        <v>0</v>
      </c>
      <c r="L200" s="207" t="str">
        <f ca="1">IF('２個別表'!$AL200=1,1,"")</f>
        <v/>
      </c>
      <c r="M200" s="207" t="str">
        <f ca="1">IF('２個別表'!$AL200="","",IF('２個別表'!$AL200=1,IF(OR('２個別表'!$AM200=1,'２個別表'!$AN200=1),"〇","×")))</f>
        <v/>
      </c>
      <c r="N200" s="204" t="str">
        <f ca="1">'２個別表'!AT200</f>
        <v/>
      </c>
      <c r="O200" s="220" t="str">
        <f ca="1">IF(1&lt;='２個別表'!$F200,IF(AND(1&lt;='２個別表'!$AO200,'２個別表'!$AO200&lt;=3),1,0),"")</f>
        <v/>
      </c>
      <c r="P200" s="229">
        <f ca="1">IF($O200=1,IF(AND('２個別表'!$BF200&lt;&gt;"",AND('２個別表'!$BI200&lt;&gt;1,'２個別表'!$BJ200)),0,1),0)</f>
        <v>0</v>
      </c>
      <c r="Q200" s="220">
        <f ca="1">IF('２個別表'!$BF200&lt;&gt;"",1,0)</f>
        <v>0</v>
      </c>
      <c r="R200" s="220" t="str">
        <f ca="1">IF($Q200=1,IF('２個別表'!$BI200=1,1,0),"")</f>
        <v/>
      </c>
      <c r="S200" s="220" t="str">
        <f ca="1">IF($R200=1,IF('２個別表'!$BJ200&lt;&gt;"","〇","×"),"")</f>
        <v/>
      </c>
      <c r="T200" s="220" t="str">
        <f t="shared" ca="1" si="62"/>
        <v/>
      </c>
      <c r="U200" s="381">
        <f ca="1">IF('２個別表'!$BH200&gt;0,'２個別表'!$BH200,0)</f>
        <v>0</v>
      </c>
      <c r="V200" s="220">
        <f ca="1">IF('２個別表'!$BJ200&lt;&gt;"",1,0)</f>
        <v>0</v>
      </c>
      <c r="W200" s="206">
        <f ca="1">IF(AND($Q200=1,$V200=1),'２個別表'!$CF200,0)</f>
        <v>0</v>
      </c>
      <c r="X200" s="219">
        <f t="shared" ca="1" si="57"/>
        <v>0</v>
      </c>
      <c r="Y200" s="220" t="str">
        <f ca="1">IF(1&lt;='２個別表'!$F200,'２個別表'!$BV200,"")</f>
        <v/>
      </c>
      <c r="Z200" s="220">
        <f ca="1">IF(1&lt;='２個別表'!$F200,'２個別表'!$CG200,0)</f>
        <v>0</v>
      </c>
      <c r="AA200" s="220">
        <f ca="1">IF(OR(0&lt;'２個別表'!$BZ200,0&lt;SUM('２個別表'!$CC200:$CD200)),1,0)</f>
        <v>1</v>
      </c>
      <c r="AB200" s="207">
        <f ca="1">IF(1&lt;='２個別表'!$F200,'２個別表'!$BX200,0)</f>
        <v>0</v>
      </c>
      <c r="AC200" s="207" t="str">
        <f ca="1">IF('２個別表'!$BX200&gt;0,IF(AND('２個別表'!$BV200=1,'２個別表'!$CG200="控除不可"),'２個別表'!$BX200,IF(AND('２個別表'!$BV200=1,'２個別表'!$CG200="80%控除対象"),ROUNDUP('２個別表'!$BX200*102/110,0),IF(AND('２個別表'!$BV200=1,'２個別表'!$CG200="全額控除"),ROUNDUP('２個別表'!$BX200*100/110,0),IF(OR('２個別表'!$BV200=2,'２個別表'!$BV200=3),'２個別表'!$BX200,'２個別表'!$BX200)))),"")</f>
        <v/>
      </c>
      <c r="AD200" s="221" t="str">
        <f ca="1">IF('２個別表'!$W200=1,3,IF(AND('２個別表'!$W200=2,AND(19&lt;='２個別表'!$AO200,'２個別表'!$AO200&lt;=23)),2,IF(AND('２個別表'!$W200=2,OR(AND(1&lt;='２個別表'!$AO200,'２個別表'!$AO200&lt;=18),AND(24&lt;='２個別表'!$AO200,'２個別表'!$AO200&lt;=25))),1,"判定不能")))</f>
        <v>判定不能</v>
      </c>
      <c r="AE200" s="228">
        <f t="shared" ca="1" si="63"/>
        <v>0</v>
      </c>
      <c r="AF200" s="204" t="str">
        <f t="shared" ca="1" si="80"/>
        <v/>
      </c>
      <c r="AG200" s="207" t="str">
        <f ca="1">IF(AND($AD200=1,$U200&gt;0,$V200=1),ROUNDDOWN($AC200*1/2-'２個別表'!$CF200*1/2,0),"")</f>
        <v/>
      </c>
      <c r="AH200" s="207" t="str">
        <f t="shared" ca="1" si="58"/>
        <v/>
      </c>
      <c r="AI200" s="230" t="str">
        <f ca="1">IF(AND($AD200=1,$Q200=1),IF($AB200&gt;0,'２個別表'!$BX200-'２個別表'!$BZ200-'２個別表'!$CF200-'２個別表'!$CC200-'２個別表'!$CD200-'２個別表'!$CE200,0),"")</f>
        <v/>
      </c>
      <c r="AJ200" s="222">
        <f t="shared" ca="1" si="64"/>
        <v>0</v>
      </c>
      <c r="AK200" s="218" t="str">
        <f ca="1">IF($AD200=1,IF('２個別表'!$AQ200=1,1,IF('２個別表'!AQ200="","",)),"")</f>
        <v/>
      </c>
      <c r="AL200" s="207" t="str">
        <f ca="1">IF($AJ200=1,IF($AK200=1,'２個別表'!BU200,""),"")</f>
        <v/>
      </c>
      <c r="AM200" s="204" t="str">
        <f t="shared" ca="1" si="65"/>
        <v/>
      </c>
      <c r="AN200" s="223" t="str">
        <f ca="1">IF($AJ200=1,IF($AK200=1,ROUNDDOWN('２個別表'!$BX200-'２個別表'!$BZ200-'２個別表'!$CC200-'２個別表'!$CD200-'２個別表'!$CE200-'２個別表'!$CF200,0),""),"")</f>
        <v/>
      </c>
      <c r="AO200" s="222">
        <f t="shared" ca="1" si="61"/>
        <v>0</v>
      </c>
      <c r="AP200" s="218">
        <f t="shared" ca="1" si="66"/>
        <v>0</v>
      </c>
      <c r="AQ200" s="218">
        <f t="shared" ca="1" si="67"/>
        <v>0</v>
      </c>
      <c r="AR200" s="213">
        <f ca="1">IF('２個別表'!$AC200=1,1,0)</f>
        <v>0</v>
      </c>
      <c r="AS200" s="204" t="str">
        <f t="shared" ca="1" si="68"/>
        <v/>
      </c>
      <c r="AT200" s="204" t="str">
        <f t="shared" ca="1" si="69"/>
        <v/>
      </c>
      <c r="AU200" s="230" t="str">
        <f ca="1">IF($AD200=1,IF($AQ200=1,ROUNDDOWN('２個別表'!$BX200-'２個別表'!$BZ200-'２個別表'!$CC200-'２個別表'!$CD200-'２個別表'!$CE200-'２個別表'!$CF200,0),""),"")</f>
        <v/>
      </c>
      <c r="AV200" s="391">
        <f t="shared" ca="1" si="70"/>
        <v>0</v>
      </c>
      <c r="AW200" s="401" t="str">
        <f t="shared" ca="1" si="71"/>
        <v>-</v>
      </c>
      <c r="AX200" s="228">
        <f ca="1">IF($AD200=2,IF('２個別表'!$BS200=1,1,0),0)</f>
        <v>0</v>
      </c>
      <c r="AY200" s="213" t="str">
        <f t="shared" ca="1" si="72"/>
        <v/>
      </c>
      <c r="AZ200" s="409" t="str">
        <f ca="1">IF(AND($AD200=2,$AX200=1),'２個別表'!$BX200-('２個別表'!$BZ200+'２個別表'!$CC200+'２個別表'!$CD200+'２個別表'!$CE200+'２個別表'!$CF200),"")</f>
        <v/>
      </c>
      <c r="BA200" s="228">
        <f ca="1">IF($AD200=2,IF('２個別表'!$BS200&lt;&gt;1,1,0),0)</f>
        <v>0</v>
      </c>
      <c r="BB200" s="404">
        <f t="shared" ca="1" si="73"/>
        <v>0</v>
      </c>
      <c r="BC200" s="207" t="str">
        <f ca="1">IF(AND($AD200=2,$BA200=1),'２個別表'!$BT200,"")</f>
        <v/>
      </c>
      <c r="BD200" s="207" t="str">
        <f t="shared" ca="1" si="74"/>
        <v/>
      </c>
      <c r="BE200" s="207" t="str">
        <f ca="1">IF(AND($AD200=2,$BA200=1),'２個別表'!$BW200-('２個別表'!$BZ200+'２個別表'!$CC200+'２個別表'!$CD200+'２個別表'!$CE200+'２個別表'!$CF200),"")</f>
        <v/>
      </c>
      <c r="BF200" s="207" t="str">
        <f ca="1">IF(AND($AD200=2,$BA200=1),'２個別表'!$CC200+'２個別表'!$CD200,"")</f>
        <v/>
      </c>
      <c r="BG200" s="406" t="str">
        <f ca="1">IF($BB200=1,IF(SUM('２個別表'!$BY200,'２個別表'!$CF200*0.5)&lt;='２個別表'!$BX200*0.5,"〇","×"),"")</f>
        <v/>
      </c>
      <c r="BH200" s="405">
        <f t="shared" ca="1" si="75"/>
        <v>0</v>
      </c>
      <c r="BI200" s="229" t="str">
        <f ca="1">IF($AD200=2,IF($AX200=1,IF('２個別表'!$AO200=23,"〇","×"),IF(OR('２個別表'!$AO200&lt;19,'２個別表'!$AO200&gt;23),"",IF($BH200&lt;='２個別表'!$BT200,"〇","×"))),"-")</f>
        <v>-</v>
      </c>
      <c r="BJ200" s="414" t="str">
        <f t="shared" ca="1" si="76"/>
        <v>-</v>
      </c>
      <c r="BK200" s="228">
        <f t="shared" ca="1" si="77"/>
        <v>0</v>
      </c>
      <c r="BL200" s="229" t="str">
        <f ca="1">IF($AD200=3,IF(1&lt;='２個別表'!$F200,IF('２個別表'!$W200=1,"〇","×"),""),"")</f>
        <v/>
      </c>
      <c r="BM200" s="209" t="str">
        <f ca="1">IF(AD200=3,IF(AND(OR('２個別表'!BF200="附帯施設",AND(1&lt;='２個別表'!AO200,'２個別表'!AO200&lt;=3)),'２個別表'!BM200&lt;&gt;"",'２個別表'!BN200&lt;&gt;""),1,IF(AND(OR('２個別表'!BF200="附帯施設",AND(1&lt;='２個別表'!AO200,'２個別表'!AO200&lt;=3)),OR('２個別表'!BM200="",'２個別表'!BN200="")),"×",0)),"")</f>
        <v/>
      </c>
      <c r="BN200" s="229" t="str">
        <f ca="1">IF($AD200=3,IF('２個別表'!$BX200&gt;=500000,"〇","×"),"")</f>
        <v/>
      </c>
      <c r="BO200" s="204" t="str">
        <f ca="1">IF(AD200=3,'２個別表'!BY200,"")</f>
        <v/>
      </c>
      <c r="BP200" s="204" t="str">
        <f ca="1">IF(AD200=3,IF(COUNTIF('２個別表'!$Z$11:'２個別表'!Z200,'２個別表'!Z200)=1,BO200,SUMIF('２個別表'!$Z$11:$Z$510,'２個別表'!Z200,$BO$11:$BO$239)),"")</f>
        <v/>
      </c>
      <c r="BQ200" s="213" t="str">
        <f t="shared" ca="1" si="59"/>
        <v/>
      </c>
      <c r="BR200" s="207" t="str">
        <f t="shared" ca="1" si="78"/>
        <v/>
      </c>
      <c r="BS200" s="483" t="str">
        <f ca="1">IF($AD200=3,'２個別表'!$BX200-('２個別表'!$BZ200+'２個別表'!$CC200+'２個別表'!$CD200+'２個別表'!$CE200+'２個別表'!$CF200),"")</f>
        <v/>
      </c>
      <c r="BT200" s="486">
        <f t="shared" ca="1" si="60"/>
        <v>0</v>
      </c>
      <c r="BU200" s="480" t="str">
        <f t="shared" ca="1" si="79"/>
        <v/>
      </c>
    </row>
    <row r="201" spans="1:73">
      <c r="A201" s="770" t="str">
        <f t="shared" ca="1" si="55"/>
        <v>石川県</v>
      </c>
      <c r="B201" s="773">
        <f ca="1">'２個別表'!Q201</f>
        <v>191</v>
      </c>
      <c r="C201" s="774" t="str">
        <f>'２個別表'!$R201</f>
        <v>石川県</v>
      </c>
      <c r="D201" s="774" t="str">
        <f ca="1">'２個別表'!$S201</f>
        <v/>
      </c>
      <c r="E201" s="774" t="str">
        <f ca="1">'２個別表'!$T201</f>
        <v/>
      </c>
      <c r="F201" s="719" t="str">
        <f ca="1">'２個別表'!$W201</f>
        <v/>
      </c>
      <c r="G201" s="719" t="str">
        <f ca="1">IF($F201=1,IF(SUMIF('（様式１号）１総括表'!$B$16:$B$25,A201,'（様式１号）１総括表'!$A$16:$A$25)&gt;0,"〇","✕"),"-")</f>
        <v>-</v>
      </c>
      <c r="H201" s="716" t="str">
        <f ca="1">IF('２個別表'!$Y201=1,IF('２個別表'!$AC201=1,"〇","×"),IF(AND(2&lt;='２個別表'!$AC201,'２個別表'!$AC201&lt;=5),"〇","×"))</f>
        <v>×</v>
      </c>
      <c r="I201" s="716" t="str">
        <f t="shared" ca="1" si="56"/>
        <v>×</v>
      </c>
      <c r="J201" s="207" t="str">
        <f ca="1">'２個別表'!$Z201</f>
        <v/>
      </c>
      <c r="K201" s="207">
        <f ca="1">'２個別表'!$AK201</f>
        <v>0</v>
      </c>
      <c r="L201" s="207" t="str">
        <f ca="1">IF('２個別表'!$AL201=1,1,"")</f>
        <v/>
      </c>
      <c r="M201" s="207" t="str">
        <f ca="1">IF('２個別表'!$AL201="","",IF('２個別表'!$AL201=1,IF(OR('２個別表'!$AM201=1,'２個別表'!$AN201=1),"〇","×")))</f>
        <v/>
      </c>
      <c r="N201" s="204" t="str">
        <f ca="1">'２個別表'!AT201</f>
        <v/>
      </c>
      <c r="O201" s="220" t="str">
        <f ca="1">IF(1&lt;='２個別表'!$F201,IF(AND(1&lt;='２個別表'!$AO201,'２個別表'!$AO201&lt;=3),1,0),"")</f>
        <v/>
      </c>
      <c r="P201" s="229">
        <f ca="1">IF($O201=1,IF(AND('２個別表'!$BF201&lt;&gt;"",AND('２個別表'!$BI201&lt;&gt;1,'２個別表'!$BJ201)),0,1),0)</f>
        <v>0</v>
      </c>
      <c r="Q201" s="220">
        <f ca="1">IF('２個別表'!$BF201&lt;&gt;"",1,0)</f>
        <v>0</v>
      </c>
      <c r="R201" s="220" t="str">
        <f ca="1">IF($Q201=1,IF('２個別表'!$BI201=1,1,0),"")</f>
        <v/>
      </c>
      <c r="S201" s="220" t="str">
        <f ca="1">IF($R201=1,IF('２個別表'!$BJ201&lt;&gt;"","〇","×"),"")</f>
        <v/>
      </c>
      <c r="T201" s="220" t="str">
        <f t="shared" ca="1" si="62"/>
        <v/>
      </c>
      <c r="U201" s="381">
        <f ca="1">IF('２個別表'!$BH201&gt;0,'２個別表'!$BH201,0)</f>
        <v>0</v>
      </c>
      <c r="V201" s="220">
        <f ca="1">IF('２個別表'!$BJ201&lt;&gt;"",1,0)</f>
        <v>0</v>
      </c>
      <c r="W201" s="206">
        <f ca="1">IF(AND($Q201=1,$V201=1),'２個別表'!$CF201,0)</f>
        <v>0</v>
      </c>
      <c r="X201" s="219">
        <f t="shared" ca="1" si="57"/>
        <v>0</v>
      </c>
      <c r="Y201" s="220" t="str">
        <f ca="1">IF(1&lt;='２個別表'!$F201,'２個別表'!$BV201,"")</f>
        <v/>
      </c>
      <c r="Z201" s="220">
        <f ca="1">IF(1&lt;='２個別表'!$F201,'２個別表'!$CG201,0)</f>
        <v>0</v>
      </c>
      <c r="AA201" s="220">
        <f ca="1">IF(OR(0&lt;'２個別表'!$BZ201,0&lt;SUM('２個別表'!$CC201:$CD201)),1,0)</f>
        <v>1</v>
      </c>
      <c r="AB201" s="207">
        <f ca="1">IF(1&lt;='２個別表'!$F201,'２個別表'!$BX201,0)</f>
        <v>0</v>
      </c>
      <c r="AC201" s="207" t="str">
        <f ca="1">IF('２個別表'!$BX201&gt;0,IF(AND('２個別表'!$BV201=1,'２個別表'!$CG201="控除不可"),'２個別表'!$BX201,IF(AND('２個別表'!$BV201=1,'２個別表'!$CG201="80%控除対象"),ROUNDUP('２個別表'!$BX201*102/110,0),IF(AND('２個別表'!$BV201=1,'２個別表'!$CG201="全額控除"),ROUNDUP('２個別表'!$BX201*100/110,0),IF(OR('２個別表'!$BV201=2,'２個別表'!$BV201=3),'２個別表'!$BX201,'２個別表'!$BX201)))),"")</f>
        <v/>
      </c>
      <c r="AD201" s="221" t="str">
        <f ca="1">IF('２個別表'!$W201=1,3,IF(AND('２個別表'!$W201=2,AND(19&lt;='２個別表'!$AO201,'２個別表'!$AO201&lt;=23)),2,IF(AND('２個別表'!$W201=2,OR(AND(1&lt;='２個別表'!$AO201,'２個別表'!$AO201&lt;=18),AND(24&lt;='２個別表'!$AO201,'２個別表'!$AO201&lt;=25))),1,"判定不能")))</f>
        <v>判定不能</v>
      </c>
      <c r="AE201" s="228">
        <f t="shared" ca="1" si="63"/>
        <v>0</v>
      </c>
      <c r="AF201" s="204" t="str">
        <f t="shared" ca="1" si="80"/>
        <v/>
      </c>
      <c r="AG201" s="207" t="str">
        <f ca="1">IF(AND($AD201=1,$U201&gt;0,$V201=1),ROUNDDOWN($AC201*1/2-'２個別表'!$CF201*1/2,0),"")</f>
        <v/>
      </c>
      <c r="AH201" s="207" t="str">
        <f t="shared" ca="1" si="58"/>
        <v/>
      </c>
      <c r="AI201" s="230" t="str">
        <f ca="1">IF(AND($AD201=1,$Q201=1),IF($AB201&gt;0,'２個別表'!$BX201-'２個別表'!$BZ201-'２個別表'!$CF201-'２個別表'!$CC201-'２個別表'!$CD201-'２個別表'!$CE201,0),"")</f>
        <v/>
      </c>
      <c r="AJ201" s="222">
        <f t="shared" ca="1" si="64"/>
        <v>0</v>
      </c>
      <c r="AK201" s="218" t="str">
        <f ca="1">IF($AD201=1,IF('２個別表'!$AQ201=1,1,IF('２個別表'!AQ201="","",)),"")</f>
        <v/>
      </c>
      <c r="AL201" s="207" t="str">
        <f ca="1">IF($AJ201=1,IF($AK201=1,'２個別表'!BU201,""),"")</f>
        <v/>
      </c>
      <c r="AM201" s="204" t="str">
        <f t="shared" ca="1" si="65"/>
        <v/>
      </c>
      <c r="AN201" s="223" t="str">
        <f ca="1">IF($AJ201=1,IF($AK201=1,ROUNDDOWN('２個別表'!$BX201-'２個別表'!$BZ201-'２個別表'!$CC201-'２個別表'!$CD201-'２個別表'!$CE201-'２個別表'!$CF201,0),""),"")</f>
        <v/>
      </c>
      <c r="AO201" s="222">
        <f t="shared" ca="1" si="61"/>
        <v>0</v>
      </c>
      <c r="AP201" s="218">
        <f t="shared" ca="1" si="66"/>
        <v>0</v>
      </c>
      <c r="AQ201" s="218">
        <f t="shared" ca="1" si="67"/>
        <v>0</v>
      </c>
      <c r="AR201" s="213">
        <f ca="1">IF('２個別表'!$AC201=1,1,0)</f>
        <v>0</v>
      </c>
      <c r="AS201" s="204" t="str">
        <f t="shared" ca="1" si="68"/>
        <v/>
      </c>
      <c r="AT201" s="204" t="str">
        <f t="shared" ca="1" si="69"/>
        <v/>
      </c>
      <c r="AU201" s="230" t="str">
        <f ca="1">IF($AD201=1,IF($AQ201=1,ROUNDDOWN('２個別表'!$BX201-'２個別表'!$BZ201-'２個別表'!$CC201-'２個別表'!$CD201-'２個別表'!$CE201-'２個別表'!$CF201,0),""),"")</f>
        <v/>
      </c>
      <c r="AV201" s="391">
        <f t="shared" ca="1" si="70"/>
        <v>0</v>
      </c>
      <c r="AW201" s="401" t="str">
        <f t="shared" ca="1" si="71"/>
        <v>-</v>
      </c>
      <c r="AX201" s="228">
        <f ca="1">IF($AD201=2,IF('２個別表'!$BS201=1,1,0),0)</f>
        <v>0</v>
      </c>
      <c r="AY201" s="213" t="str">
        <f t="shared" ca="1" si="72"/>
        <v/>
      </c>
      <c r="AZ201" s="409" t="str">
        <f ca="1">IF(AND($AD201=2,$AX201=1),'２個別表'!$BX201-('２個別表'!$BZ201+'２個別表'!$CC201+'２個別表'!$CD201+'２個別表'!$CE201+'２個別表'!$CF201),"")</f>
        <v/>
      </c>
      <c r="BA201" s="228">
        <f ca="1">IF($AD201=2,IF('２個別表'!$BS201&lt;&gt;1,1,0),0)</f>
        <v>0</v>
      </c>
      <c r="BB201" s="404">
        <f t="shared" ca="1" si="73"/>
        <v>0</v>
      </c>
      <c r="BC201" s="207" t="str">
        <f ca="1">IF(AND($AD201=2,$BA201=1),'２個別表'!$BT201,"")</f>
        <v/>
      </c>
      <c r="BD201" s="207" t="str">
        <f t="shared" ca="1" si="74"/>
        <v/>
      </c>
      <c r="BE201" s="207" t="str">
        <f ca="1">IF(AND($AD201=2,$BA201=1),'２個別表'!$BW201-('２個別表'!$BZ201+'２個別表'!$CC201+'２個別表'!$CD201+'２個別表'!$CE201+'２個別表'!$CF201),"")</f>
        <v/>
      </c>
      <c r="BF201" s="207" t="str">
        <f ca="1">IF(AND($AD201=2,$BA201=1),'２個別表'!$CC201+'２個別表'!$CD201,"")</f>
        <v/>
      </c>
      <c r="BG201" s="406" t="str">
        <f ca="1">IF($BB201=1,IF(SUM('２個別表'!$BY201,'２個別表'!$CF201*0.5)&lt;='２個別表'!$BX201*0.5,"〇","×"),"")</f>
        <v/>
      </c>
      <c r="BH201" s="405">
        <f t="shared" ca="1" si="75"/>
        <v>0</v>
      </c>
      <c r="BI201" s="229" t="str">
        <f ca="1">IF($AD201=2,IF($AX201=1,IF('２個別表'!$AO201=23,"〇","×"),IF(OR('２個別表'!$AO201&lt;19,'２個別表'!$AO201&gt;23),"",IF($BH201&lt;='２個別表'!$BT201,"〇","×"))),"-")</f>
        <v>-</v>
      </c>
      <c r="BJ201" s="414" t="str">
        <f t="shared" ca="1" si="76"/>
        <v>-</v>
      </c>
      <c r="BK201" s="228">
        <f t="shared" ca="1" si="77"/>
        <v>0</v>
      </c>
      <c r="BL201" s="229" t="str">
        <f ca="1">IF($AD201=3,IF(1&lt;='２個別表'!$F201,IF('２個別表'!$W201=1,"〇","×"),""),"")</f>
        <v/>
      </c>
      <c r="BM201" s="209" t="str">
        <f ca="1">IF(AD201=3,IF(AND(OR('２個別表'!BF201="附帯施設",AND(1&lt;='２個別表'!AO201,'２個別表'!AO201&lt;=3)),'２個別表'!BM201&lt;&gt;"",'２個別表'!BN201&lt;&gt;""),1,IF(AND(OR('２個別表'!BF201="附帯施設",AND(1&lt;='２個別表'!AO201,'２個別表'!AO201&lt;=3)),OR('２個別表'!BM201="",'２個別表'!BN201="")),"×",0)),"")</f>
        <v/>
      </c>
      <c r="BN201" s="229" t="str">
        <f ca="1">IF($AD201=3,IF('２個別表'!$BX201&gt;=500000,"〇","×"),"")</f>
        <v/>
      </c>
      <c r="BO201" s="204" t="str">
        <f ca="1">IF(AD201=3,'２個別表'!BY201,"")</f>
        <v/>
      </c>
      <c r="BP201" s="204" t="str">
        <f ca="1">IF(AD201=3,IF(COUNTIF('２個別表'!$Z$11:'２個別表'!Z201,'２個別表'!Z201)=1,BO201,SUMIF('２個別表'!$Z$11:$Z$510,'２個別表'!Z201,$BO$11:$BO$239)),"")</f>
        <v/>
      </c>
      <c r="BQ201" s="213" t="str">
        <f t="shared" ca="1" si="59"/>
        <v/>
      </c>
      <c r="BR201" s="207" t="str">
        <f t="shared" ca="1" si="78"/>
        <v/>
      </c>
      <c r="BS201" s="483" t="str">
        <f ca="1">IF($AD201=3,'２個別表'!$BX201-('２個別表'!$BZ201+'２個別表'!$CC201+'２個別表'!$CD201+'２個別表'!$CE201+'２個別表'!$CF201),"")</f>
        <v/>
      </c>
      <c r="BT201" s="486">
        <f t="shared" ca="1" si="60"/>
        <v>0</v>
      </c>
      <c r="BU201" s="480" t="str">
        <f t="shared" ca="1" si="79"/>
        <v/>
      </c>
    </row>
    <row r="202" spans="1:73">
      <c r="A202" s="770" t="str">
        <f t="shared" ca="1" si="55"/>
        <v>石川県</v>
      </c>
      <c r="B202" s="773">
        <f ca="1">'２個別表'!Q202</f>
        <v>192</v>
      </c>
      <c r="C202" s="774" t="str">
        <f>'２個別表'!$R202</f>
        <v>石川県</v>
      </c>
      <c r="D202" s="774" t="str">
        <f ca="1">'２個別表'!$S202</f>
        <v/>
      </c>
      <c r="E202" s="774" t="str">
        <f ca="1">'２個別表'!$T202</f>
        <v/>
      </c>
      <c r="F202" s="719" t="str">
        <f ca="1">'２個別表'!$W202</f>
        <v/>
      </c>
      <c r="G202" s="719" t="str">
        <f ca="1">IF($F202=1,IF(SUMIF('（様式１号）１総括表'!$B$16:$B$25,A202,'（様式１号）１総括表'!$A$16:$A$25)&gt;0,"〇","✕"),"-")</f>
        <v>-</v>
      </c>
      <c r="H202" s="716" t="str">
        <f ca="1">IF('２個別表'!$Y202=1,IF('２個別表'!$AC202=1,"〇","×"),IF(AND(2&lt;='２個別表'!$AC202,'２個別表'!$AC202&lt;=5),"〇","×"))</f>
        <v>×</v>
      </c>
      <c r="I202" s="716" t="str">
        <f t="shared" ca="1" si="56"/>
        <v>×</v>
      </c>
      <c r="J202" s="207" t="str">
        <f ca="1">'２個別表'!$Z202</f>
        <v/>
      </c>
      <c r="K202" s="207">
        <f ca="1">'２個別表'!$AK202</f>
        <v>0</v>
      </c>
      <c r="L202" s="207" t="str">
        <f ca="1">IF('２個別表'!$AL202=1,1,"")</f>
        <v/>
      </c>
      <c r="M202" s="207" t="str">
        <f ca="1">IF('２個別表'!$AL202="","",IF('２個別表'!$AL202=1,IF(OR('２個別表'!$AM202=1,'２個別表'!$AN202=1),"〇","×")))</f>
        <v/>
      </c>
      <c r="N202" s="204" t="str">
        <f ca="1">'２個別表'!AT202</f>
        <v/>
      </c>
      <c r="O202" s="220" t="str">
        <f ca="1">IF(1&lt;='２個別表'!$F202,IF(AND(1&lt;='２個別表'!$AO202,'２個別表'!$AO202&lt;=3),1,0),"")</f>
        <v/>
      </c>
      <c r="P202" s="229">
        <f ca="1">IF($O202=1,IF(AND('２個別表'!$BF202&lt;&gt;"",AND('２個別表'!$BI202&lt;&gt;1,'２個別表'!$BJ202)),0,1),0)</f>
        <v>0</v>
      </c>
      <c r="Q202" s="220">
        <f ca="1">IF('２個別表'!$BF202&lt;&gt;"",1,0)</f>
        <v>0</v>
      </c>
      <c r="R202" s="220" t="str">
        <f ca="1">IF($Q202=1,IF('２個別表'!$BI202=1,1,0),"")</f>
        <v/>
      </c>
      <c r="S202" s="220" t="str">
        <f ca="1">IF($R202=1,IF('２個別表'!$BJ202&lt;&gt;"","〇","×"),"")</f>
        <v/>
      </c>
      <c r="T202" s="220" t="str">
        <f t="shared" ca="1" si="62"/>
        <v/>
      </c>
      <c r="U202" s="381">
        <f ca="1">IF('２個別表'!$BH202&gt;0,'２個別表'!$BH202,0)</f>
        <v>0</v>
      </c>
      <c r="V202" s="220">
        <f ca="1">IF('２個別表'!$BJ202&lt;&gt;"",1,0)</f>
        <v>0</v>
      </c>
      <c r="W202" s="206">
        <f ca="1">IF(AND($Q202=1,$V202=1),'２個別表'!$CF202,0)</f>
        <v>0</v>
      </c>
      <c r="X202" s="219">
        <f t="shared" ca="1" si="57"/>
        <v>0</v>
      </c>
      <c r="Y202" s="220" t="str">
        <f ca="1">IF(1&lt;='２個別表'!$F202,'２個別表'!$BV202,"")</f>
        <v/>
      </c>
      <c r="Z202" s="220">
        <f ca="1">IF(1&lt;='２個別表'!$F202,'２個別表'!$CG202,0)</f>
        <v>0</v>
      </c>
      <c r="AA202" s="220">
        <f ca="1">IF(OR(0&lt;'２個別表'!$BZ202,0&lt;SUM('２個別表'!$CC202:$CD202)),1,0)</f>
        <v>1</v>
      </c>
      <c r="AB202" s="207">
        <f ca="1">IF(1&lt;='２個別表'!$F202,'２個別表'!$BX202,0)</f>
        <v>0</v>
      </c>
      <c r="AC202" s="207" t="str">
        <f ca="1">IF('２個別表'!$BX202&gt;0,IF(AND('２個別表'!$BV202=1,'２個別表'!$CG202="控除不可"),'２個別表'!$BX202,IF(AND('２個別表'!$BV202=1,'２個別表'!$CG202="80%控除対象"),ROUNDUP('２個別表'!$BX202*102/110,0),IF(AND('２個別表'!$BV202=1,'２個別表'!$CG202="全額控除"),ROUNDUP('２個別表'!$BX202*100/110,0),IF(OR('２個別表'!$BV202=2,'２個別表'!$BV202=3),'２個別表'!$BX202,'２個別表'!$BX202)))),"")</f>
        <v/>
      </c>
      <c r="AD202" s="221" t="str">
        <f ca="1">IF('２個別表'!$W202=1,3,IF(AND('２個別表'!$W202=2,AND(19&lt;='２個別表'!$AO202,'２個別表'!$AO202&lt;=23)),2,IF(AND('２個別表'!$W202=2,OR(AND(1&lt;='２個別表'!$AO202,'２個別表'!$AO202&lt;=18),AND(24&lt;='２個別表'!$AO202,'２個別表'!$AO202&lt;=25))),1,"判定不能")))</f>
        <v>判定不能</v>
      </c>
      <c r="AE202" s="228">
        <f t="shared" ca="1" si="63"/>
        <v>0</v>
      </c>
      <c r="AF202" s="204" t="str">
        <f t="shared" ca="1" si="80"/>
        <v/>
      </c>
      <c r="AG202" s="207" t="str">
        <f ca="1">IF(AND($AD202=1,$U202&gt;0,$V202=1),ROUNDDOWN($AC202*1/2-'２個別表'!$CF202*1/2,0),"")</f>
        <v/>
      </c>
      <c r="AH202" s="207" t="str">
        <f t="shared" ca="1" si="58"/>
        <v/>
      </c>
      <c r="AI202" s="230" t="str">
        <f ca="1">IF(AND($AD202=1,$Q202=1),IF($AB202&gt;0,'２個別表'!$BX202-'２個別表'!$BZ202-'２個別表'!$CF202-'２個別表'!$CC202-'２個別表'!$CD202-'２個別表'!$CE202,0),"")</f>
        <v/>
      </c>
      <c r="AJ202" s="222">
        <f t="shared" ca="1" si="64"/>
        <v>0</v>
      </c>
      <c r="AK202" s="218" t="str">
        <f ca="1">IF($AD202=1,IF('２個別表'!$AQ202=1,1,IF('２個別表'!AQ202="","",)),"")</f>
        <v/>
      </c>
      <c r="AL202" s="207" t="str">
        <f ca="1">IF($AJ202=1,IF($AK202=1,'２個別表'!BU202,""),"")</f>
        <v/>
      </c>
      <c r="AM202" s="204" t="str">
        <f t="shared" ca="1" si="65"/>
        <v/>
      </c>
      <c r="AN202" s="223" t="str">
        <f ca="1">IF($AJ202=1,IF($AK202=1,ROUNDDOWN('２個別表'!$BX202-'２個別表'!$BZ202-'２個別表'!$CC202-'２個別表'!$CD202-'２個別表'!$CE202-'２個別表'!$CF202,0),""),"")</f>
        <v/>
      </c>
      <c r="AO202" s="222">
        <f t="shared" ca="1" si="61"/>
        <v>0</v>
      </c>
      <c r="AP202" s="218">
        <f t="shared" ca="1" si="66"/>
        <v>0</v>
      </c>
      <c r="AQ202" s="218">
        <f t="shared" ca="1" si="67"/>
        <v>0</v>
      </c>
      <c r="AR202" s="213">
        <f ca="1">IF('２個別表'!$AC202=1,1,0)</f>
        <v>0</v>
      </c>
      <c r="AS202" s="204" t="str">
        <f t="shared" ca="1" si="68"/>
        <v/>
      </c>
      <c r="AT202" s="204" t="str">
        <f t="shared" ca="1" si="69"/>
        <v/>
      </c>
      <c r="AU202" s="230" t="str">
        <f ca="1">IF($AD202=1,IF($AQ202=1,ROUNDDOWN('２個別表'!$BX202-'２個別表'!$BZ202-'２個別表'!$CC202-'２個別表'!$CD202-'２個別表'!$CE202-'２個別表'!$CF202,0),""),"")</f>
        <v/>
      </c>
      <c r="AV202" s="391">
        <f t="shared" ca="1" si="70"/>
        <v>0</v>
      </c>
      <c r="AW202" s="401" t="str">
        <f t="shared" ca="1" si="71"/>
        <v>-</v>
      </c>
      <c r="AX202" s="228">
        <f ca="1">IF($AD202=2,IF('２個別表'!$BS202=1,1,0),0)</f>
        <v>0</v>
      </c>
      <c r="AY202" s="213" t="str">
        <f t="shared" ca="1" si="72"/>
        <v/>
      </c>
      <c r="AZ202" s="409" t="str">
        <f ca="1">IF(AND($AD202=2,$AX202=1),'２個別表'!$BX202-('２個別表'!$BZ202+'２個別表'!$CC202+'２個別表'!$CD202+'２個別表'!$CE202+'２個別表'!$CF202),"")</f>
        <v/>
      </c>
      <c r="BA202" s="228">
        <f ca="1">IF($AD202=2,IF('２個別表'!$BS202&lt;&gt;1,1,0),0)</f>
        <v>0</v>
      </c>
      <c r="BB202" s="404">
        <f t="shared" ca="1" si="73"/>
        <v>0</v>
      </c>
      <c r="BC202" s="207" t="str">
        <f ca="1">IF(AND($AD202=2,$BA202=1),'２個別表'!$BT202,"")</f>
        <v/>
      </c>
      <c r="BD202" s="207" t="str">
        <f t="shared" ca="1" si="74"/>
        <v/>
      </c>
      <c r="BE202" s="207" t="str">
        <f ca="1">IF(AND($AD202=2,$BA202=1),'２個別表'!$BW202-('２個別表'!$BZ202+'２個別表'!$CC202+'２個別表'!$CD202+'２個別表'!$CE202+'２個別表'!$CF202),"")</f>
        <v/>
      </c>
      <c r="BF202" s="207" t="str">
        <f ca="1">IF(AND($AD202=2,$BA202=1),'２個別表'!$CC202+'２個別表'!$CD202,"")</f>
        <v/>
      </c>
      <c r="BG202" s="406" t="str">
        <f ca="1">IF($BB202=1,IF(SUM('２個別表'!$BY202,'２個別表'!$CF202*0.5)&lt;='２個別表'!$BX202*0.5,"〇","×"),"")</f>
        <v/>
      </c>
      <c r="BH202" s="405">
        <f t="shared" ca="1" si="75"/>
        <v>0</v>
      </c>
      <c r="BI202" s="229" t="str">
        <f ca="1">IF($AD202=2,IF($AX202=1,IF('２個別表'!$AO202=23,"〇","×"),IF(OR('２個別表'!$AO202&lt;19,'２個別表'!$AO202&gt;23),"",IF($BH202&lt;='２個別表'!$BT202,"〇","×"))),"-")</f>
        <v>-</v>
      </c>
      <c r="BJ202" s="414" t="str">
        <f t="shared" ca="1" si="76"/>
        <v>-</v>
      </c>
      <c r="BK202" s="228">
        <f t="shared" ca="1" si="77"/>
        <v>0</v>
      </c>
      <c r="BL202" s="229" t="str">
        <f ca="1">IF($AD202=3,IF(1&lt;='２個別表'!$F202,IF('２個別表'!$W202=1,"〇","×"),""),"")</f>
        <v/>
      </c>
      <c r="BM202" s="209" t="str">
        <f ca="1">IF(AD202=3,IF(AND(OR('２個別表'!BF202="附帯施設",AND(1&lt;='２個別表'!AO202,'２個別表'!AO202&lt;=3)),'２個別表'!BM202&lt;&gt;"",'２個別表'!BN202&lt;&gt;""),1,IF(AND(OR('２個別表'!BF202="附帯施設",AND(1&lt;='２個別表'!AO202,'２個別表'!AO202&lt;=3)),OR('２個別表'!BM202="",'２個別表'!BN202="")),"×",0)),"")</f>
        <v/>
      </c>
      <c r="BN202" s="229" t="str">
        <f ca="1">IF($AD202=3,IF('２個別表'!$BX202&gt;=500000,"〇","×"),"")</f>
        <v/>
      </c>
      <c r="BO202" s="204" t="str">
        <f ca="1">IF(AD202=3,'２個別表'!BY202,"")</f>
        <v/>
      </c>
      <c r="BP202" s="204" t="str">
        <f ca="1">IF(AD202=3,IF(COUNTIF('２個別表'!$Z$11:'２個別表'!Z202,'２個別表'!Z202)=1,BO202,SUMIF('２個別表'!$Z$11:$Z$510,'２個別表'!Z202,$BO$11:$BO$239)),"")</f>
        <v/>
      </c>
      <c r="BQ202" s="213" t="str">
        <f t="shared" ca="1" si="59"/>
        <v/>
      </c>
      <c r="BR202" s="207" t="str">
        <f t="shared" ca="1" si="78"/>
        <v/>
      </c>
      <c r="BS202" s="483" t="str">
        <f ca="1">IF($AD202=3,'２個別表'!$BX202-('２個別表'!$BZ202+'２個別表'!$CC202+'２個別表'!$CD202+'２個別表'!$CE202+'２個別表'!$CF202),"")</f>
        <v/>
      </c>
      <c r="BT202" s="486">
        <f t="shared" ca="1" si="60"/>
        <v>0</v>
      </c>
      <c r="BU202" s="480" t="str">
        <f t="shared" ca="1" si="79"/>
        <v/>
      </c>
    </row>
    <row r="203" spans="1:73">
      <c r="A203" s="770" t="str">
        <f t="shared" ca="1" si="55"/>
        <v>石川県</v>
      </c>
      <c r="B203" s="773">
        <f ca="1">'２個別表'!Q203</f>
        <v>193</v>
      </c>
      <c r="C203" s="774" t="str">
        <f>'２個別表'!$R203</f>
        <v>石川県</v>
      </c>
      <c r="D203" s="774" t="str">
        <f ca="1">'２個別表'!$S203</f>
        <v/>
      </c>
      <c r="E203" s="774" t="str">
        <f ca="1">'２個別表'!$T203</f>
        <v/>
      </c>
      <c r="F203" s="719" t="str">
        <f ca="1">'２個別表'!$W203</f>
        <v/>
      </c>
      <c r="G203" s="719" t="str">
        <f ca="1">IF($F203=1,IF(SUMIF('（様式１号）１総括表'!$B$16:$B$25,A203,'（様式１号）１総括表'!$A$16:$A$25)&gt;0,"〇","✕"),"-")</f>
        <v>-</v>
      </c>
      <c r="H203" s="716" t="str">
        <f ca="1">IF('２個別表'!$Y203=1,IF('２個別表'!$AC203=1,"〇","×"),IF(AND(2&lt;='２個別表'!$AC203,'２個別表'!$AC203&lt;=5),"〇","×"))</f>
        <v>×</v>
      </c>
      <c r="I203" s="716" t="str">
        <f t="shared" ca="1" si="56"/>
        <v>×</v>
      </c>
      <c r="J203" s="207" t="str">
        <f ca="1">'２個別表'!$Z203</f>
        <v/>
      </c>
      <c r="K203" s="207">
        <f ca="1">'２個別表'!$AK203</f>
        <v>0</v>
      </c>
      <c r="L203" s="207" t="str">
        <f ca="1">IF('２個別表'!$AL203=1,1,"")</f>
        <v/>
      </c>
      <c r="M203" s="207" t="str">
        <f ca="1">IF('２個別表'!$AL203="","",IF('２個別表'!$AL203=1,IF(OR('２個別表'!$AM203=1,'２個別表'!$AN203=1),"〇","×")))</f>
        <v/>
      </c>
      <c r="N203" s="204" t="str">
        <f ca="1">'２個別表'!AT203</f>
        <v/>
      </c>
      <c r="O203" s="220" t="str">
        <f ca="1">IF(1&lt;='２個別表'!$F203,IF(AND(1&lt;='２個別表'!$AO203,'２個別表'!$AO203&lt;=3),1,0),"")</f>
        <v/>
      </c>
      <c r="P203" s="229">
        <f ca="1">IF($O203=1,IF(AND('２個別表'!$BF203&lt;&gt;"",AND('２個別表'!$BI203&lt;&gt;1,'２個別表'!$BJ203)),0,1),0)</f>
        <v>0</v>
      </c>
      <c r="Q203" s="220">
        <f ca="1">IF('２個別表'!$BF203&lt;&gt;"",1,0)</f>
        <v>0</v>
      </c>
      <c r="R203" s="220" t="str">
        <f ca="1">IF($Q203=1,IF('２個別表'!$BI203=1,1,0),"")</f>
        <v/>
      </c>
      <c r="S203" s="220" t="str">
        <f ca="1">IF($R203=1,IF('２個別表'!$BJ203&lt;&gt;"","〇","×"),"")</f>
        <v/>
      </c>
      <c r="T203" s="220" t="str">
        <f t="shared" ca="1" si="62"/>
        <v/>
      </c>
      <c r="U203" s="381">
        <f ca="1">IF('２個別表'!$BH203&gt;0,'２個別表'!$BH203,0)</f>
        <v>0</v>
      </c>
      <c r="V203" s="220">
        <f ca="1">IF('２個別表'!$BJ203&lt;&gt;"",1,0)</f>
        <v>0</v>
      </c>
      <c r="W203" s="206">
        <f ca="1">IF(AND($Q203=1,$V203=1),'２個別表'!$CF203,0)</f>
        <v>0</v>
      </c>
      <c r="X203" s="219">
        <f t="shared" ca="1" si="57"/>
        <v>0</v>
      </c>
      <c r="Y203" s="220" t="str">
        <f ca="1">IF(1&lt;='２個別表'!$F203,'２個別表'!$BV203,"")</f>
        <v/>
      </c>
      <c r="Z203" s="220">
        <f ca="1">IF(1&lt;='２個別表'!$F203,'２個別表'!$CG203,0)</f>
        <v>0</v>
      </c>
      <c r="AA203" s="220">
        <f ca="1">IF(OR(0&lt;'２個別表'!$BZ203,0&lt;SUM('２個別表'!$CC203:$CD203)),1,0)</f>
        <v>1</v>
      </c>
      <c r="AB203" s="207">
        <f ca="1">IF(1&lt;='２個別表'!$F203,'２個別表'!$BX203,0)</f>
        <v>0</v>
      </c>
      <c r="AC203" s="207" t="str">
        <f ca="1">IF('２個別表'!$BX203&gt;0,IF(AND('２個別表'!$BV203=1,'２個別表'!$CG203="控除不可"),'２個別表'!$BX203,IF(AND('２個別表'!$BV203=1,'２個別表'!$CG203="80%控除対象"),ROUNDUP('２個別表'!$BX203*102/110,0),IF(AND('２個別表'!$BV203=1,'２個別表'!$CG203="全額控除"),ROUNDUP('２個別表'!$BX203*100/110,0),IF(OR('２個別表'!$BV203=2,'２個別表'!$BV203=3),'２個別表'!$BX203,'２個別表'!$BX203)))),"")</f>
        <v/>
      </c>
      <c r="AD203" s="221" t="str">
        <f ca="1">IF('２個別表'!$W203=1,3,IF(AND('２個別表'!$W203=2,AND(19&lt;='２個別表'!$AO203,'２個別表'!$AO203&lt;=23)),2,IF(AND('２個別表'!$W203=2,OR(AND(1&lt;='２個別表'!$AO203,'２個別表'!$AO203&lt;=18),AND(24&lt;='２個別表'!$AO203,'２個別表'!$AO203&lt;=25))),1,"判定不能")))</f>
        <v>判定不能</v>
      </c>
      <c r="AE203" s="228">
        <f t="shared" ca="1" si="63"/>
        <v>0</v>
      </c>
      <c r="AF203" s="204" t="str">
        <f t="shared" ca="1" si="80"/>
        <v/>
      </c>
      <c r="AG203" s="207" t="str">
        <f ca="1">IF(AND($AD203=1,$U203&gt;0,$V203=1),ROUNDDOWN($AC203*1/2-'２個別表'!$CF203*1/2,0),"")</f>
        <v/>
      </c>
      <c r="AH203" s="207" t="str">
        <f t="shared" ca="1" si="58"/>
        <v/>
      </c>
      <c r="AI203" s="230" t="str">
        <f ca="1">IF(AND($AD203=1,$Q203=1),IF($AB203&gt;0,'２個別表'!$BX203-'２個別表'!$BZ203-'２個別表'!$CF203-'２個別表'!$CC203-'２個別表'!$CD203-'２個別表'!$CE203,0),"")</f>
        <v/>
      </c>
      <c r="AJ203" s="222">
        <f t="shared" ca="1" si="64"/>
        <v>0</v>
      </c>
      <c r="AK203" s="218" t="str">
        <f ca="1">IF($AD203=1,IF('２個別表'!$AQ203=1,1,IF('２個別表'!AQ203="","",)),"")</f>
        <v/>
      </c>
      <c r="AL203" s="207" t="str">
        <f ca="1">IF($AJ203=1,IF($AK203=1,'２個別表'!BU203,""),"")</f>
        <v/>
      </c>
      <c r="AM203" s="204" t="str">
        <f t="shared" ca="1" si="65"/>
        <v/>
      </c>
      <c r="AN203" s="223" t="str">
        <f ca="1">IF($AJ203=1,IF($AK203=1,ROUNDDOWN('２個別表'!$BX203-'２個別表'!$BZ203-'２個別表'!$CC203-'２個別表'!$CD203-'２個別表'!$CE203-'２個別表'!$CF203,0),""),"")</f>
        <v/>
      </c>
      <c r="AO203" s="222">
        <f t="shared" ca="1" si="61"/>
        <v>0</v>
      </c>
      <c r="AP203" s="218">
        <f t="shared" ca="1" si="66"/>
        <v>0</v>
      </c>
      <c r="AQ203" s="218">
        <f t="shared" ca="1" si="67"/>
        <v>0</v>
      </c>
      <c r="AR203" s="213">
        <f ca="1">IF('２個別表'!$AC203=1,1,0)</f>
        <v>0</v>
      </c>
      <c r="AS203" s="204" t="str">
        <f t="shared" ca="1" si="68"/>
        <v/>
      </c>
      <c r="AT203" s="204" t="str">
        <f t="shared" ca="1" si="69"/>
        <v/>
      </c>
      <c r="AU203" s="230" t="str">
        <f ca="1">IF($AD203=1,IF($AQ203=1,ROUNDDOWN('２個別表'!$BX203-'２個別表'!$BZ203-'２個別表'!$CC203-'２個別表'!$CD203-'２個別表'!$CE203-'２個別表'!$CF203,0),""),"")</f>
        <v/>
      </c>
      <c r="AV203" s="391">
        <f t="shared" ca="1" si="70"/>
        <v>0</v>
      </c>
      <c r="AW203" s="401" t="str">
        <f t="shared" ca="1" si="71"/>
        <v>-</v>
      </c>
      <c r="AX203" s="228">
        <f ca="1">IF($AD203=2,IF('２個別表'!$BS203=1,1,0),0)</f>
        <v>0</v>
      </c>
      <c r="AY203" s="213" t="str">
        <f t="shared" ca="1" si="72"/>
        <v/>
      </c>
      <c r="AZ203" s="409" t="str">
        <f ca="1">IF(AND($AD203=2,$AX203=1),'２個別表'!$BX203-('２個別表'!$BZ203+'２個別表'!$CC203+'２個別表'!$CD203+'２個別表'!$CE203+'２個別表'!$CF203),"")</f>
        <v/>
      </c>
      <c r="BA203" s="228">
        <f ca="1">IF($AD203=2,IF('２個別表'!$BS203&lt;&gt;1,1,0),0)</f>
        <v>0</v>
      </c>
      <c r="BB203" s="404">
        <f t="shared" ca="1" si="73"/>
        <v>0</v>
      </c>
      <c r="BC203" s="207" t="str">
        <f ca="1">IF(AND($AD203=2,$BA203=1),'２個別表'!$BT203,"")</f>
        <v/>
      </c>
      <c r="BD203" s="207" t="str">
        <f t="shared" ca="1" si="74"/>
        <v/>
      </c>
      <c r="BE203" s="207" t="str">
        <f ca="1">IF(AND($AD203=2,$BA203=1),'２個別表'!$BW203-('２個別表'!$BZ203+'２個別表'!$CC203+'２個別表'!$CD203+'２個別表'!$CE203+'２個別表'!$CF203),"")</f>
        <v/>
      </c>
      <c r="BF203" s="207" t="str">
        <f ca="1">IF(AND($AD203=2,$BA203=1),'２個別表'!$CC203+'２個別表'!$CD203,"")</f>
        <v/>
      </c>
      <c r="BG203" s="406" t="str">
        <f ca="1">IF($BB203=1,IF(SUM('２個別表'!$BY203,'２個別表'!$CF203*0.5)&lt;='２個別表'!$BX203*0.5,"〇","×"),"")</f>
        <v/>
      </c>
      <c r="BH203" s="405">
        <f t="shared" ca="1" si="75"/>
        <v>0</v>
      </c>
      <c r="BI203" s="229" t="str">
        <f ca="1">IF($AD203=2,IF($AX203=1,IF('２個別表'!$AO203=23,"〇","×"),IF(OR('２個別表'!$AO203&lt;19,'２個別表'!$AO203&gt;23),"",IF($BH203&lt;='２個別表'!$BT203,"〇","×"))),"-")</f>
        <v>-</v>
      </c>
      <c r="BJ203" s="414" t="str">
        <f t="shared" ca="1" si="76"/>
        <v>-</v>
      </c>
      <c r="BK203" s="228">
        <f t="shared" ca="1" si="77"/>
        <v>0</v>
      </c>
      <c r="BL203" s="229" t="str">
        <f ca="1">IF($AD203=3,IF(1&lt;='２個別表'!$F203,IF('２個別表'!$W203=1,"〇","×"),""),"")</f>
        <v/>
      </c>
      <c r="BM203" s="209" t="str">
        <f ca="1">IF(AD203=3,IF(AND(OR('２個別表'!BF203="附帯施設",AND(1&lt;='２個別表'!AO203,'２個別表'!AO203&lt;=3)),'２個別表'!BM203&lt;&gt;"",'２個別表'!BN203&lt;&gt;""),1,IF(AND(OR('２個別表'!BF203="附帯施設",AND(1&lt;='２個別表'!AO203,'２個別表'!AO203&lt;=3)),OR('２個別表'!BM203="",'２個別表'!BN203="")),"×",0)),"")</f>
        <v/>
      </c>
      <c r="BN203" s="229" t="str">
        <f ca="1">IF($AD203=3,IF('２個別表'!$BX203&gt;=500000,"〇","×"),"")</f>
        <v/>
      </c>
      <c r="BO203" s="204" t="str">
        <f ca="1">IF(AD203=3,'２個別表'!BY203,"")</f>
        <v/>
      </c>
      <c r="BP203" s="204" t="str">
        <f ca="1">IF(AD203=3,IF(COUNTIF('２個別表'!$Z$11:'２個別表'!Z203,'２個別表'!Z203)=1,BO203,SUMIF('２個別表'!$Z$11:$Z$510,'２個別表'!Z203,$BO$11:$BO$239)),"")</f>
        <v/>
      </c>
      <c r="BQ203" s="213" t="str">
        <f t="shared" ca="1" si="59"/>
        <v/>
      </c>
      <c r="BR203" s="207" t="str">
        <f t="shared" ca="1" si="78"/>
        <v/>
      </c>
      <c r="BS203" s="483" t="str">
        <f ca="1">IF($AD203=3,'２個別表'!$BX203-('２個別表'!$BZ203+'２個別表'!$CC203+'２個別表'!$CD203+'２個別表'!$CE203+'２個別表'!$CF203),"")</f>
        <v/>
      </c>
      <c r="BT203" s="486">
        <f t="shared" ca="1" si="60"/>
        <v>0</v>
      </c>
      <c r="BU203" s="480" t="str">
        <f t="shared" ca="1" si="79"/>
        <v/>
      </c>
    </row>
    <row r="204" spans="1:73">
      <c r="A204" s="770" t="str">
        <f t="shared" ref="A204:A267" ca="1" si="81">C204&amp;D204&amp;E204&amp;F204</f>
        <v>石川県</v>
      </c>
      <c r="B204" s="773">
        <f ca="1">'２個別表'!Q204</f>
        <v>194</v>
      </c>
      <c r="C204" s="774" t="str">
        <f>'２個別表'!$R204</f>
        <v>石川県</v>
      </c>
      <c r="D204" s="774" t="str">
        <f ca="1">'２個別表'!$S204</f>
        <v/>
      </c>
      <c r="E204" s="774" t="str">
        <f ca="1">'２個別表'!$T204</f>
        <v/>
      </c>
      <c r="F204" s="719" t="str">
        <f ca="1">'２個別表'!$W204</f>
        <v/>
      </c>
      <c r="G204" s="719" t="str">
        <f ca="1">IF($F204=1,IF(SUMIF('（様式１号）１総括表'!$B$16:$B$25,A204,'（様式１号）１総括表'!$A$16:$A$25)&gt;0,"〇","✕"),"-")</f>
        <v>-</v>
      </c>
      <c r="H204" s="716" t="str">
        <f ca="1">IF('２個別表'!$Y204=1,IF('２個別表'!$AC204=1,"〇","×"),IF(AND(2&lt;='２個別表'!$AC204,'２個別表'!$AC204&lt;=5),"〇","×"))</f>
        <v>×</v>
      </c>
      <c r="I204" s="716" t="str">
        <f t="shared" ref="I204:I267" ca="1" si="82">IF(OR($G204="×",$H204="×"),"×","〇")</f>
        <v>×</v>
      </c>
      <c r="J204" s="207" t="str">
        <f ca="1">'２個別表'!$Z204</f>
        <v/>
      </c>
      <c r="K204" s="207">
        <f ca="1">'２個別表'!$AK204</f>
        <v>0</v>
      </c>
      <c r="L204" s="207" t="str">
        <f ca="1">IF('２個別表'!$AL204=1,1,"")</f>
        <v/>
      </c>
      <c r="M204" s="207" t="str">
        <f ca="1">IF('２個別表'!$AL204="","",IF('２個別表'!$AL204=1,IF(OR('２個別表'!$AM204=1,'２個別表'!$AN204=1),"〇","×")))</f>
        <v/>
      </c>
      <c r="N204" s="204" t="str">
        <f ca="1">'２個別表'!AT204</f>
        <v/>
      </c>
      <c r="O204" s="220" t="str">
        <f ca="1">IF(1&lt;='２個別表'!$F204,IF(AND(1&lt;='２個別表'!$AO204,'２個別表'!$AO204&lt;=3),1,0),"")</f>
        <v/>
      </c>
      <c r="P204" s="229">
        <f ca="1">IF($O204=1,IF(AND('２個別表'!$BF204&lt;&gt;"",AND('２個別表'!$BI204&lt;&gt;1,'２個別表'!$BJ204)),0,1),0)</f>
        <v>0</v>
      </c>
      <c r="Q204" s="220">
        <f ca="1">IF('２個別表'!$BF204&lt;&gt;"",1,0)</f>
        <v>0</v>
      </c>
      <c r="R204" s="220" t="str">
        <f ca="1">IF($Q204=1,IF('２個別表'!$BI204=1,1,0),"")</f>
        <v/>
      </c>
      <c r="S204" s="220" t="str">
        <f ca="1">IF($R204=1,IF('２個別表'!$BJ204&lt;&gt;"","〇","×"),"")</f>
        <v/>
      </c>
      <c r="T204" s="220" t="str">
        <f t="shared" ca="1" si="62"/>
        <v/>
      </c>
      <c r="U204" s="381">
        <f ca="1">IF('２個別表'!$BH204&gt;0,'２個別表'!$BH204,0)</f>
        <v>0</v>
      </c>
      <c r="V204" s="220">
        <f ca="1">IF('２個別表'!$BJ204&lt;&gt;"",1,0)</f>
        <v>0</v>
      </c>
      <c r="W204" s="206">
        <f ca="1">IF(AND($Q204=1,$V204=1),'２個別表'!$CF204,0)</f>
        <v>0</v>
      </c>
      <c r="X204" s="219">
        <f t="shared" ref="X204:X267" ca="1" si="83">IFERROR(IF($U204&gt;0,$AC204*$U204*4/10,0),0)</f>
        <v>0</v>
      </c>
      <c r="Y204" s="220" t="str">
        <f ca="1">IF(1&lt;='２個別表'!$F204,'２個別表'!$BV204,"")</f>
        <v/>
      </c>
      <c r="Z204" s="220">
        <f ca="1">IF(1&lt;='２個別表'!$F204,'２個別表'!$CG204,0)</f>
        <v>0</v>
      </c>
      <c r="AA204" s="220">
        <f ca="1">IF(OR(0&lt;'２個別表'!$BZ204,0&lt;SUM('２個別表'!$CC204:$CD204)),1,0)</f>
        <v>1</v>
      </c>
      <c r="AB204" s="207">
        <f ca="1">IF(1&lt;='２個別表'!$F204,'２個別表'!$BX204,0)</f>
        <v>0</v>
      </c>
      <c r="AC204" s="207" t="str">
        <f ca="1">IF('２個別表'!$BX204&gt;0,IF(AND('２個別表'!$BV204=1,'２個別表'!$CG204="控除不可"),'２個別表'!$BX204,IF(AND('２個別表'!$BV204=1,'２個別表'!$CG204="80%控除対象"),ROUNDUP('２個別表'!$BX204*102/110,0),IF(AND('２個別表'!$BV204=1,'２個別表'!$CG204="全額控除"),ROUNDUP('２個別表'!$BX204*100/110,0),IF(OR('２個別表'!$BV204=2,'２個別表'!$BV204=3),'２個別表'!$BX204,'２個別表'!$BX204)))),"")</f>
        <v/>
      </c>
      <c r="AD204" s="221" t="str">
        <f ca="1">IF('２個別表'!$W204=1,3,IF(AND('２個別表'!$W204=2,AND(19&lt;='２個別表'!$AO204,'２個別表'!$AO204&lt;=23)),2,IF(AND('２個別表'!$W204=2,OR(AND(1&lt;='２個別表'!$AO204,'２個別表'!$AO204&lt;=18),AND(24&lt;='２個別表'!$AO204,'２個別表'!$AO204&lt;=25))),1,"判定不能")))</f>
        <v>判定不能</v>
      </c>
      <c r="AE204" s="228">
        <f t="shared" ca="1" si="63"/>
        <v>0</v>
      </c>
      <c r="AF204" s="204" t="str">
        <f t="shared" ca="1" si="80"/>
        <v/>
      </c>
      <c r="AG204" s="207" t="str">
        <f ca="1">IF(AND($AD204=1,$U204&gt;0,$V204=1),ROUNDDOWN($AC204*1/2-'２個別表'!$CF204*1/2,0),"")</f>
        <v/>
      </c>
      <c r="AH204" s="207" t="str">
        <f t="shared" ca="1" si="58"/>
        <v/>
      </c>
      <c r="AI204" s="230" t="str">
        <f ca="1">IF(AND($AD204=1,$Q204=1),IF($AB204&gt;0,'２個別表'!$BX204-'２個別表'!$BZ204-'２個別表'!$CF204-'２個別表'!$CC204-'２個別表'!$CD204-'２個別表'!$CE204,0),"")</f>
        <v/>
      </c>
      <c r="AJ204" s="222">
        <f t="shared" ca="1" si="64"/>
        <v>0</v>
      </c>
      <c r="AK204" s="218" t="str">
        <f ca="1">IF($AD204=1,IF('２個別表'!$AQ204=1,1,IF('２個別表'!AQ204="","",)),"")</f>
        <v/>
      </c>
      <c r="AL204" s="207" t="str">
        <f ca="1">IF($AJ204=1,IF($AK204=1,'２個別表'!BU204,""),"")</f>
        <v/>
      </c>
      <c r="AM204" s="204" t="str">
        <f t="shared" ca="1" si="65"/>
        <v/>
      </c>
      <c r="AN204" s="223" t="str">
        <f ca="1">IF($AJ204=1,IF($AK204=1,ROUNDDOWN('２個別表'!$BX204-'２個別表'!$BZ204-'２個別表'!$CC204-'２個別表'!$CD204-'２個別表'!$CE204-'２個別表'!$CF204,0),""),"")</f>
        <v/>
      </c>
      <c r="AO204" s="222">
        <f t="shared" ca="1" si="61"/>
        <v>0</v>
      </c>
      <c r="AP204" s="218">
        <f t="shared" ca="1" si="66"/>
        <v>0</v>
      </c>
      <c r="AQ204" s="218">
        <f t="shared" ca="1" si="67"/>
        <v>0</v>
      </c>
      <c r="AR204" s="213">
        <f ca="1">IF('２個別表'!$AC204=1,1,0)</f>
        <v>0</v>
      </c>
      <c r="AS204" s="204" t="str">
        <f t="shared" ca="1" si="68"/>
        <v/>
      </c>
      <c r="AT204" s="204" t="str">
        <f t="shared" ca="1" si="69"/>
        <v/>
      </c>
      <c r="AU204" s="230" t="str">
        <f ca="1">IF($AD204=1,IF($AQ204=1,ROUNDDOWN('２個別表'!$BX204-'２個別表'!$BZ204-'２個別表'!$CC204-'２個別表'!$CD204-'２個別表'!$CE204-'２個別表'!$CF204,0),""),"")</f>
        <v/>
      </c>
      <c r="AV204" s="391">
        <f t="shared" ca="1" si="70"/>
        <v>0</v>
      </c>
      <c r="AW204" s="401" t="str">
        <f t="shared" ca="1" si="71"/>
        <v>-</v>
      </c>
      <c r="AX204" s="228">
        <f ca="1">IF($AD204=2,IF('２個別表'!$BS204=1,1,0),0)</f>
        <v>0</v>
      </c>
      <c r="AY204" s="213" t="str">
        <f t="shared" ca="1" si="72"/>
        <v/>
      </c>
      <c r="AZ204" s="409" t="str">
        <f ca="1">IF(AND($AD204=2,$AX204=1),'２個別表'!$BX204-('２個別表'!$BZ204+'２個別表'!$CC204+'２個別表'!$CD204+'２個別表'!$CE204+'２個別表'!$CF204),"")</f>
        <v/>
      </c>
      <c r="BA204" s="228">
        <f ca="1">IF($AD204=2,IF('２個別表'!$BS204&lt;&gt;1,1,0),0)</f>
        <v>0</v>
      </c>
      <c r="BB204" s="404">
        <f t="shared" ca="1" si="73"/>
        <v>0</v>
      </c>
      <c r="BC204" s="207" t="str">
        <f ca="1">IF(AND($AD204=2,$BA204=1),'２個別表'!$BT204,"")</f>
        <v/>
      </c>
      <c r="BD204" s="207" t="str">
        <f t="shared" ca="1" si="74"/>
        <v/>
      </c>
      <c r="BE204" s="207" t="str">
        <f ca="1">IF(AND($AD204=2,$BA204=1),'２個別表'!$BW204-('２個別表'!$BZ204+'２個別表'!$CC204+'２個別表'!$CD204+'２個別表'!$CE204+'２個別表'!$CF204),"")</f>
        <v/>
      </c>
      <c r="BF204" s="207" t="str">
        <f ca="1">IF(AND($AD204=2,$BA204=1),'２個別表'!$CC204+'２個別表'!$CD204,"")</f>
        <v/>
      </c>
      <c r="BG204" s="406" t="str">
        <f ca="1">IF($BB204=1,IF(SUM('２個別表'!$BY204,'２個別表'!$CF204*0.5)&lt;='２個別表'!$BX204*0.5,"〇","×"),"")</f>
        <v/>
      </c>
      <c r="BH204" s="405">
        <f t="shared" ca="1" si="75"/>
        <v>0</v>
      </c>
      <c r="BI204" s="229" t="str">
        <f ca="1">IF($AD204=2,IF($AX204=1,IF('２個別表'!$AO204=23,"〇","×"),IF(OR('２個別表'!$AO204&lt;19,'２個別表'!$AO204&gt;23),"",IF($BH204&lt;='２個別表'!$BT204,"〇","×"))),"-")</f>
        <v>-</v>
      </c>
      <c r="BJ204" s="414" t="str">
        <f t="shared" ca="1" si="76"/>
        <v>-</v>
      </c>
      <c r="BK204" s="228">
        <f t="shared" ca="1" si="77"/>
        <v>0</v>
      </c>
      <c r="BL204" s="229" t="str">
        <f ca="1">IF($AD204=3,IF(1&lt;='２個別表'!$F204,IF('２個別表'!$W204=1,"〇","×"),""),"")</f>
        <v/>
      </c>
      <c r="BM204" s="209" t="str">
        <f ca="1">IF(AD204=3,IF(AND(OR('２個別表'!BF204="附帯施設",AND(1&lt;='２個別表'!AO204,'２個別表'!AO204&lt;=3)),'２個別表'!BM204&lt;&gt;"",'２個別表'!BN204&lt;&gt;""),1,IF(AND(OR('２個別表'!BF204="附帯施設",AND(1&lt;='２個別表'!AO204,'２個別表'!AO204&lt;=3)),OR('２個別表'!BM204="",'２個別表'!BN204="")),"×",0)),"")</f>
        <v/>
      </c>
      <c r="BN204" s="229" t="str">
        <f ca="1">IF($AD204=3,IF('２個別表'!$BX204&gt;=500000,"〇","×"),"")</f>
        <v/>
      </c>
      <c r="BO204" s="204" t="str">
        <f ca="1">IF(AD204=3,'２個別表'!BY204,"")</f>
        <v/>
      </c>
      <c r="BP204" s="204" t="str">
        <f ca="1">IF(AD204=3,IF(COUNTIF('２個別表'!$Z$11:'２個別表'!Z204,'２個別表'!Z204)=1,BO204,SUMIF('２個別表'!$Z$11:$Z$510,'２個別表'!Z204,$BO$11:$BO$239)),"")</f>
        <v/>
      </c>
      <c r="BQ204" s="213" t="str">
        <f t="shared" ca="1" si="59"/>
        <v/>
      </c>
      <c r="BR204" s="207" t="str">
        <f t="shared" ca="1" si="78"/>
        <v/>
      </c>
      <c r="BS204" s="483" t="str">
        <f ca="1">IF($AD204=3,'２個別表'!$BX204-('２個別表'!$BZ204+'２個別表'!$CC204+'２個別表'!$CD204+'２個別表'!$CE204+'２個別表'!$CF204),"")</f>
        <v/>
      </c>
      <c r="BT204" s="486">
        <f t="shared" ca="1" si="60"/>
        <v>0</v>
      </c>
      <c r="BU204" s="480" t="str">
        <f t="shared" ca="1" si="79"/>
        <v/>
      </c>
    </row>
    <row r="205" spans="1:73">
      <c r="A205" s="770" t="str">
        <f t="shared" ca="1" si="81"/>
        <v>石川県</v>
      </c>
      <c r="B205" s="773">
        <f ca="1">'２個別表'!Q205</f>
        <v>195</v>
      </c>
      <c r="C205" s="774" t="str">
        <f>'２個別表'!$R205</f>
        <v>石川県</v>
      </c>
      <c r="D205" s="774" t="str">
        <f ca="1">'２個別表'!$S205</f>
        <v/>
      </c>
      <c r="E205" s="774" t="str">
        <f ca="1">'２個別表'!$T205</f>
        <v/>
      </c>
      <c r="F205" s="719" t="str">
        <f ca="1">'２個別表'!$W205</f>
        <v/>
      </c>
      <c r="G205" s="719" t="str">
        <f ca="1">IF($F205=1,IF(SUMIF('（様式１号）１総括表'!$B$16:$B$25,A205,'（様式１号）１総括表'!$A$16:$A$25)&gt;0,"〇","✕"),"-")</f>
        <v>-</v>
      </c>
      <c r="H205" s="716" t="str">
        <f ca="1">IF('２個別表'!$Y205=1,IF('２個別表'!$AC205=1,"〇","×"),IF(AND(2&lt;='２個別表'!$AC205,'２個別表'!$AC205&lt;=5),"〇","×"))</f>
        <v>×</v>
      </c>
      <c r="I205" s="716" t="str">
        <f t="shared" ca="1" si="82"/>
        <v>×</v>
      </c>
      <c r="J205" s="207" t="str">
        <f ca="1">'２個別表'!$Z205</f>
        <v/>
      </c>
      <c r="K205" s="207">
        <f ca="1">'２個別表'!$AK205</f>
        <v>0</v>
      </c>
      <c r="L205" s="207" t="str">
        <f ca="1">IF('２個別表'!$AL205=1,1,"")</f>
        <v/>
      </c>
      <c r="M205" s="207" t="str">
        <f ca="1">IF('２個別表'!$AL205="","",IF('２個別表'!$AL205=1,IF(OR('２個別表'!$AM205=1,'２個別表'!$AN205=1),"〇","×")))</f>
        <v/>
      </c>
      <c r="N205" s="204" t="str">
        <f ca="1">'２個別表'!AT205</f>
        <v/>
      </c>
      <c r="O205" s="220" t="str">
        <f ca="1">IF(1&lt;='２個別表'!$F205,IF(AND(1&lt;='２個別表'!$AO205,'２個別表'!$AO205&lt;=3),1,0),"")</f>
        <v/>
      </c>
      <c r="P205" s="229">
        <f ca="1">IF($O205=1,IF(AND('２個別表'!$BF205&lt;&gt;"",AND('２個別表'!$BI205&lt;&gt;1,'２個別表'!$BJ205)),0,1),0)</f>
        <v>0</v>
      </c>
      <c r="Q205" s="220">
        <f ca="1">IF('２個別表'!$BF205&lt;&gt;"",1,0)</f>
        <v>0</v>
      </c>
      <c r="R205" s="220" t="str">
        <f ca="1">IF($Q205=1,IF('２個別表'!$BI205=1,1,0),"")</f>
        <v/>
      </c>
      <c r="S205" s="220" t="str">
        <f ca="1">IF($R205=1,IF('２個別表'!$BJ205&lt;&gt;"","〇","×"),"")</f>
        <v/>
      </c>
      <c r="T205" s="220" t="str">
        <f t="shared" ca="1" si="62"/>
        <v/>
      </c>
      <c r="U205" s="381">
        <f ca="1">IF('２個別表'!$BH205&gt;0,'２個別表'!$BH205,0)</f>
        <v>0</v>
      </c>
      <c r="V205" s="220">
        <f ca="1">IF('２個別表'!$BJ205&lt;&gt;"",1,0)</f>
        <v>0</v>
      </c>
      <c r="W205" s="206">
        <f ca="1">IF(AND($Q205=1,$V205=1),'２個別表'!$CF205,0)</f>
        <v>0</v>
      </c>
      <c r="X205" s="219">
        <f t="shared" ca="1" si="83"/>
        <v>0</v>
      </c>
      <c r="Y205" s="220" t="str">
        <f ca="1">IF(1&lt;='２個別表'!$F205,'２個別表'!$BV205,"")</f>
        <v/>
      </c>
      <c r="Z205" s="220">
        <f ca="1">IF(1&lt;='２個別表'!$F205,'２個別表'!$CG205,0)</f>
        <v>0</v>
      </c>
      <c r="AA205" s="220">
        <f ca="1">IF(OR(0&lt;'２個別表'!$BZ205,0&lt;SUM('２個別表'!$CC205:$CD205)),1,0)</f>
        <v>1</v>
      </c>
      <c r="AB205" s="207">
        <f ca="1">IF(1&lt;='２個別表'!$F205,'２個別表'!$BX205,0)</f>
        <v>0</v>
      </c>
      <c r="AC205" s="207" t="str">
        <f ca="1">IF('２個別表'!$BX205&gt;0,IF(AND('２個別表'!$BV205=1,'２個別表'!$CG205="控除不可"),'２個別表'!$BX205,IF(AND('２個別表'!$BV205=1,'２個別表'!$CG205="80%控除対象"),ROUNDUP('２個別表'!$BX205*102/110,0),IF(AND('２個別表'!$BV205=1,'２個別表'!$CG205="全額控除"),ROUNDUP('２個別表'!$BX205*100/110,0),IF(OR('２個別表'!$BV205=2,'２個別表'!$BV205=3),'２個別表'!$BX205,'２個別表'!$BX205)))),"")</f>
        <v/>
      </c>
      <c r="AD205" s="221" t="str">
        <f ca="1">IF('２個別表'!$W205=1,3,IF(AND('２個別表'!$W205=2,AND(19&lt;='２個別表'!$AO205,'２個別表'!$AO205&lt;=23)),2,IF(AND('２個別表'!$W205=2,OR(AND(1&lt;='２個別表'!$AO205,'２個別表'!$AO205&lt;=18),AND(24&lt;='２個別表'!$AO205,'２個別表'!$AO205&lt;=25))),1,"判定不能")))</f>
        <v>判定不能</v>
      </c>
      <c r="AE205" s="228">
        <f t="shared" ca="1" si="63"/>
        <v>0</v>
      </c>
      <c r="AF205" s="204" t="str">
        <f t="shared" ca="1" si="80"/>
        <v/>
      </c>
      <c r="AG205" s="207" t="str">
        <f ca="1">IF(AND($AD205=1,$U205&gt;0,$V205=1),ROUNDDOWN($AC205*1/2-'２個別表'!$CF205*1/2,0),"")</f>
        <v/>
      </c>
      <c r="AH205" s="207" t="str">
        <f t="shared" ref="AH205:AH268" ca="1" si="84">IF(AND($AD205=1,$U205&gt;0,$V205=0),ROUNDDOWN(AC205*1/2-$AC205*$U205*4/10,0),"")</f>
        <v/>
      </c>
      <c r="AI205" s="230" t="str">
        <f ca="1">IF(AND($AD205=1,$Q205=1),IF($AB205&gt;0,'２個別表'!$BX205-'２個別表'!$BZ205-'２個別表'!$CF205-'２個別表'!$CC205-'２個別表'!$CD205-'２個別表'!$CE205,0),"")</f>
        <v/>
      </c>
      <c r="AJ205" s="222">
        <f t="shared" ca="1" si="64"/>
        <v>0</v>
      </c>
      <c r="AK205" s="218" t="str">
        <f ca="1">IF($AD205=1,IF('２個別表'!$AQ205=1,1,IF('２個別表'!AQ205="","",)),"")</f>
        <v/>
      </c>
      <c r="AL205" s="207" t="str">
        <f ca="1">IF($AJ205=1,IF($AK205=1,'２個別表'!BU205,""),"")</f>
        <v/>
      </c>
      <c r="AM205" s="204" t="str">
        <f t="shared" ca="1" si="65"/>
        <v/>
      </c>
      <c r="AN205" s="223" t="str">
        <f ca="1">IF($AJ205=1,IF($AK205=1,ROUNDDOWN('２個別表'!$BX205-'２個別表'!$BZ205-'２個別表'!$CC205-'２個別表'!$CD205-'２個別表'!$CE205-'２個別表'!$CF205,0),""),"")</f>
        <v/>
      </c>
      <c r="AO205" s="222">
        <f t="shared" ca="1" si="61"/>
        <v>0</v>
      </c>
      <c r="AP205" s="218">
        <f t="shared" ca="1" si="66"/>
        <v>0</v>
      </c>
      <c r="AQ205" s="218">
        <f t="shared" ca="1" si="67"/>
        <v>0</v>
      </c>
      <c r="AR205" s="213">
        <f ca="1">IF('２個別表'!$AC205=1,1,0)</f>
        <v>0</v>
      </c>
      <c r="AS205" s="204" t="str">
        <f t="shared" ca="1" si="68"/>
        <v/>
      </c>
      <c r="AT205" s="204" t="str">
        <f t="shared" ca="1" si="69"/>
        <v/>
      </c>
      <c r="AU205" s="230" t="str">
        <f ca="1">IF($AD205=1,IF($AQ205=1,ROUNDDOWN('２個別表'!$BX205-'２個別表'!$BZ205-'２個別表'!$CC205-'２個別表'!$CD205-'２個別表'!$CE205-'２個別表'!$CF205,0),""),"")</f>
        <v/>
      </c>
      <c r="AV205" s="391">
        <f t="shared" ca="1" si="70"/>
        <v>0</v>
      </c>
      <c r="AW205" s="401" t="str">
        <f t="shared" ca="1" si="71"/>
        <v>-</v>
      </c>
      <c r="AX205" s="228">
        <f ca="1">IF($AD205=2,IF('２個別表'!$BS205=1,1,0),0)</f>
        <v>0</v>
      </c>
      <c r="AY205" s="213" t="str">
        <f t="shared" ca="1" si="72"/>
        <v/>
      </c>
      <c r="AZ205" s="409" t="str">
        <f ca="1">IF(AND($AD205=2,$AX205=1),'２個別表'!$BX205-('２個別表'!$BZ205+'２個別表'!$CC205+'２個別表'!$CD205+'２個別表'!$CE205+'２個別表'!$CF205),"")</f>
        <v/>
      </c>
      <c r="BA205" s="228">
        <f ca="1">IF($AD205=2,IF('２個別表'!$BS205&lt;&gt;1,1,0),0)</f>
        <v>0</v>
      </c>
      <c r="BB205" s="404">
        <f t="shared" ca="1" si="73"/>
        <v>0</v>
      </c>
      <c r="BC205" s="207" t="str">
        <f ca="1">IF(AND($AD205=2,$BA205=1),'２個別表'!$BT205,"")</f>
        <v/>
      </c>
      <c r="BD205" s="207" t="str">
        <f t="shared" ca="1" si="74"/>
        <v/>
      </c>
      <c r="BE205" s="207" t="str">
        <f ca="1">IF(AND($AD205=2,$BA205=1),'２個別表'!$BW205-('２個別表'!$BZ205+'２個別表'!$CC205+'２個別表'!$CD205+'２個別表'!$CE205+'２個別表'!$CF205),"")</f>
        <v/>
      </c>
      <c r="BF205" s="207" t="str">
        <f ca="1">IF(AND($AD205=2,$BA205=1),'２個別表'!$CC205+'２個別表'!$CD205,"")</f>
        <v/>
      </c>
      <c r="BG205" s="406" t="str">
        <f ca="1">IF($BB205=1,IF(SUM('２個別表'!$BY205,'２個別表'!$CF205*0.5)&lt;='２個別表'!$BX205*0.5,"〇","×"),"")</f>
        <v/>
      </c>
      <c r="BH205" s="405">
        <f t="shared" ca="1" si="75"/>
        <v>0</v>
      </c>
      <c r="BI205" s="229" t="str">
        <f ca="1">IF($AD205=2,IF($AX205=1,IF('２個別表'!$AO205=23,"〇","×"),IF(OR('２個別表'!$AO205&lt;19,'２個別表'!$AO205&gt;23),"",IF($BH205&lt;='２個別表'!$BT205,"〇","×"))),"-")</f>
        <v>-</v>
      </c>
      <c r="BJ205" s="414" t="str">
        <f t="shared" ca="1" si="76"/>
        <v>-</v>
      </c>
      <c r="BK205" s="228">
        <f t="shared" ca="1" si="77"/>
        <v>0</v>
      </c>
      <c r="BL205" s="229" t="str">
        <f ca="1">IF($AD205=3,IF(1&lt;='２個別表'!$F205,IF('２個別表'!$W205=1,"〇","×"),""),"")</f>
        <v/>
      </c>
      <c r="BM205" s="209" t="str">
        <f ca="1">IF(AD205=3,IF(AND(OR('２個別表'!BF205="附帯施設",AND(1&lt;='２個別表'!AO205,'２個別表'!AO205&lt;=3)),'２個別表'!BM205&lt;&gt;"",'２個別表'!BN205&lt;&gt;""),1,IF(AND(OR('２個別表'!BF205="附帯施設",AND(1&lt;='２個別表'!AO205,'２個別表'!AO205&lt;=3)),OR('２個別表'!BM205="",'２個別表'!BN205="")),"×",0)),"")</f>
        <v/>
      </c>
      <c r="BN205" s="229" t="str">
        <f ca="1">IF($AD205=3,IF('２個別表'!$BX205&gt;=500000,"〇","×"),"")</f>
        <v/>
      </c>
      <c r="BO205" s="204" t="str">
        <f ca="1">IF(AD205=3,'２個別表'!BY205,"")</f>
        <v/>
      </c>
      <c r="BP205" s="204" t="str">
        <f ca="1">IF(AD205=3,IF(COUNTIF('２個別表'!$Z$11:'２個別表'!Z205,'２個別表'!Z205)=1,BO205,SUMIF('２個別表'!$Z$11:$Z$510,'２個別表'!Z205,$BO$11:$BO$239)),"")</f>
        <v/>
      </c>
      <c r="BQ205" s="213" t="str">
        <f t="shared" ref="BQ205:BQ268" ca="1" si="85">IF(AD205=3,IF(OR(BO205&lt;&gt;0,BP205&lt;&gt;0),IF(BP205&lt;=3000000,"〇","×"),0),"")</f>
        <v/>
      </c>
      <c r="BR205" s="207" t="str">
        <f t="shared" ca="1" si="78"/>
        <v/>
      </c>
      <c r="BS205" s="483" t="str">
        <f ca="1">IF($AD205=3,'２個別表'!$BX205-('２個別表'!$BZ205+'２個別表'!$CC205+'２個別表'!$CD205+'２個別表'!$CE205+'２個別表'!$CF205),"")</f>
        <v/>
      </c>
      <c r="BT205" s="486">
        <f t="shared" ref="BT205:BT268" ca="1" si="86">IF(AD205=3,MIN(BR205,BS205),0)</f>
        <v>0</v>
      </c>
      <c r="BU205" s="480" t="str">
        <f t="shared" ca="1" si="79"/>
        <v/>
      </c>
    </row>
    <row r="206" spans="1:73">
      <c r="A206" s="770" t="str">
        <f t="shared" ca="1" si="81"/>
        <v>石川県</v>
      </c>
      <c r="B206" s="773">
        <f ca="1">'２個別表'!Q206</f>
        <v>196</v>
      </c>
      <c r="C206" s="774" t="str">
        <f>'２個別表'!$R206</f>
        <v>石川県</v>
      </c>
      <c r="D206" s="774" t="str">
        <f ca="1">'２個別表'!$S206</f>
        <v/>
      </c>
      <c r="E206" s="774" t="str">
        <f ca="1">'２個別表'!$T206</f>
        <v/>
      </c>
      <c r="F206" s="719" t="str">
        <f ca="1">'２個別表'!$W206</f>
        <v/>
      </c>
      <c r="G206" s="719" t="str">
        <f ca="1">IF($F206=1,IF(SUMIF('（様式１号）１総括表'!$B$16:$B$25,A206,'（様式１号）１総括表'!$A$16:$A$25)&gt;0,"〇","✕"),"-")</f>
        <v>-</v>
      </c>
      <c r="H206" s="716" t="str">
        <f ca="1">IF('２個別表'!$Y206=1,IF('２個別表'!$AC206=1,"〇","×"),IF(AND(2&lt;='２個別表'!$AC206,'２個別表'!$AC206&lt;=5),"〇","×"))</f>
        <v>×</v>
      </c>
      <c r="I206" s="716" t="str">
        <f t="shared" ca="1" si="82"/>
        <v>×</v>
      </c>
      <c r="J206" s="207" t="str">
        <f ca="1">'２個別表'!$Z206</f>
        <v/>
      </c>
      <c r="K206" s="207">
        <f ca="1">'２個別表'!$AK206</f>
        <v>0</v>
      </c>
      <c r="L206" s="207" t="str">
        <f ca="1">IF('２個別表'!$AL206=1,1,"")</f>
        <v/>
      </c>
      <c r="M206" s="207" t="str">
        <f ca="1">IF('２個別表'!$AL206="","",IF('２個別表'!$AL206=1,IF(OR('２個別表'!$AM206=1,'２個別表'!$AN206=1),"〇","×")))</f>
        <v/>
      </c>
      <c r="N206" s="204" t="str">
        <f ca="1">'２個別表'!AT206</f>
        <v/>
      </c>
      <c r="O206" s="220" t="str">
        <f ca="1">IF(1&lt;='２個別表'!$F206,IF(AND(1&lt;='２個別表'!$AO206,'２個別表'!$AO206&lt;=3),1,0),"")</f>
        <v/>
      </c>
      <c r="P206" s="229">
        <f ca="1">IF($O206=1,IF(AND('２個別表'!$BF206&lt;&gt;"",AND('２個別表'!$BI206&lt;&gt;1,'２個別表'!$BJ206)),0,1),0)</f>
        <v>0</v>
      </c>
      <c r="Q206" s="220">
        <f ca="1">IF('２個別表'!$BF206&lt;&gt;"",1,0)</f>
        <v>0</v>
      </c>
      <c r="R206" s="220" t="str">
        <f ca="1">IF($Q206=1,IF('２個別表'!$BI206=1,1,0),"")</f>
        <v/>
      </c>
      <c r="S206" s="220" t="str">
        <f ca="1">IF($R206=1,IF('２個別表'!$BJ206&lt;&gt;"","〇","×"),"")</f>
        <v/>
      </c>
      <c r="T206" s="220" t="str">
        <f t="shared" ca="1" si="62"/>
        <v/>
      </c>
      <c r="U206" s="381">
        <f ca="1">IF('２個別表'!$BH206&gt;0,'２個別表'!$BH206,0)</f>
        <v>0</v>
      </c>
      <c r="V206" s="220">
        <f ca="1">IF('２個別表'!$BJ206&lt;&gt;"",1,0)</f>
        <v>0</v>
      </c>
      <c r="W206" s="206">
        <f ca="1">IF(AND($Q206=1,$V206=1),'２個別表'!$CF206,0)</f>
        <v>0</v>
      </c>
      <c r="X206" s="219">
        <f t="shared" ca="1" si="83"/>
        <v>0</v>
      </c>
      <c r="Y206" s="220" t="str">
        <f ca="1">IF(1&lt;='２個別表'!$F206,'２個別表'!$BV206,"")</f>
        <v/>
      </c>
      <c r="Z206" s="220">
        <f ca="1">IF(1&lt;='２個別表'!$F206,'２個別表'!$CG206,0)</f>
        <v>0</v>
      </c>
      <c r="AA206" s="220">
        <f ca="1">IF(OR(0&lt;'２個別表'!$BZ206,0&lt;SUM('２個別表'!$CC206:$CD206)),1,0)</f>
        <v>1</v>
      </c>
      <c r="AB206" s="207">
        <f ca="1">IF(1&lt;='２個別表'!$F206,'２個別表'!$BX206,0)</f>
        <v>0</v>
      </c>
      <c r="AC206" s="207" t="str">
        <f ca="1">IF('２個別表'!$BX206&gt;0,IF(AND('２個別表'!$BV206=1,'２個別表'!$CG206="控除不可"),'２個別表'!$BX206,IF(AND('２個別表'!$BV206=1,'２個別表'!$CG206="80%控除対象"),ROUNDUP('２個別表'!$BX206*102/110,0),IF(AND('２個別表'!$BV206=1,'２個別表'!$CG206="全額控除"),ROUNDUP('２個別表'!$BX206*100/110,0),IF(OR('２個別表'!$BV206=2,'２個別表'!$BV206=3),'２個別表'!$BX206,'２個別表'!$BX206)))),"")</f>
        <v/>
      </c>
      <c r="AD206" s="221" t="str">
        <f ca="1">IF('２個別表'!$W206=1,3,IF(AND('２個別表'!$W206=2,AND(19&lt;='２個別表'!$AO206,'２個別表'!$AO206&lt;=23)),2,IF(AND('２個別表'!$W206=2,OR(AND(1&lt;='２個別表'!$AO206,'２個別表'!$AO206&lt;=18),AND(24&lt;='２個別表'!$AO206,'２個別表'!$AO206&lt;=25))),1,"判定不能")))</f>
        <v>判定不能</v>
      </c>
      <c r="AE206" s="228">
        <f t="shared" ca="1" si="63"/>
        <v>0</v>
      </c>
      <c r="AF206" s="204" t="str">
        <f t="shared" ca="1" si="80"/>
        <v/>
      </c>
      <c r="AG206" s="207" t="str">
        <f ca="1">IF(AND($AD206=1,$U206&gt;0,$V206=1),ROUNDDOWN($AC206*1/2-'２個別表'!$CF206*1/2,0),"")</f>
        <v/>
      </c>
      <c r="AH206" s="207" t="str">
        <f t="shared" ca="1" si="84"/>
        <v/>
      </c>
      <c r="AI206" s="230" t="str">
        <f ca="1">IF(AND($AD206=1,$Q206=1),IF($AB206&gt;0,'２個別表'!$BX206-'２個別表'!$BZ206-'２個別表'!$CF206-'２個別表'!$CC206-'２個別表'!$CD206-'２個別表'!$CE206,0),"")</f>
        <v/>
      </c>
      <c r="AJ206" s="222">
        <f t="shared" ca="1" si="64"/>
        <v>0</v>
      </c>
      <c r="AK206" s="218" t="str">
        <f ca="1">IF($AD206=1,IF('２個別表'!$AQ206=1,1,IF('２個別表'!AQ206="","",)),"")</f>
        <v/>
      </c>
      <c r="AL206" s="207" t="str">
        <f ca="1">IF($AJ206=1,IF($AK206=1,'２個別表'!BU206,""),"")</f>
        <v/>
      </c>
      <c r="AM206" s="204" t="str">
        <f t="shared" ca="1" si="65"/>
        <v/>
      </c>
      <c r="AN206" s="223" t="str">
        <f ca="1">IF($AJ206=1,IF($AK206=1,ROUNDDOWN('２個別表'!$BX206-'２個別表'!$BZ206-'２個別表'!$CC206-'２個別表'!$CD206-'２個別表'!$CE206-'２個別表'!$CF206,0),""),"")</f>
        <v/>
      </c>
      <c r="AO206" s="222">
        <f t="shared" ca="1" si="61"/>
        <v>0</v>
      </c>
      <c r="AP206" s="218">
        <f t="shared" ca="1" si="66"/>
        <v>0</v>
      </c>
      <c r="AQ206" s="218">
        <f t="shared" ca="1" si="67"/>
        <v>0</v>
      </c>
      <c r="AR206" s="213">
        <f ca="1">IF('２個別表'!$AC206=1,1,0)</f>
        <v>0</v>
      </c>
      <c r="AS206" s="204" t="str">
        <f t="shared" ca="1" si="68"/>
        <v/>
      </c>
      <c r="AT206" s="204" t="str">
        <f t="shared" ca="1" si="69"/>
        <v/>
      </c>
      <c r="AU206" s="230" t="str">
        <f ca="1">IF($AD206=1,IF($AQ206=1,ROUNDDOWN('２個別表'!$BX206-'２個別表'!$BZ206-'２個別表'!$CC206-'２個別表'!$CD206-'２個別表'!$CE206-'２個別表'!$CF206,0),""),"")</f>
        <v/>
      </c>
      <c r="AV206" s="391">
        <f t="shared" ca="1" si="70"/>
        <v>0</v>
      </c>
      <c r="AW206" s="401" t="str">
        <f t="shared" ca="1" si="71"/>
        <v>-</v>
      </c>
      <c r="AX206" s="228">
        <f ca="1">IF($AD206=2,IF('２個別表'!$BS206=1,1,0),0)</f>
        <v>0</v>
      </c>
      <c r="AY206" s="213" t="str">
        <f t="shared" ca="1" si="72"/>
        <v/>
      </c>
      <c r="AZ206" s="409" t="str">
        <f ca="1">IF(AND($AD206=2,$AX206=1),'２個別表'!$BX206-('２個別表'!$BZ206+'２個別表'!$CC206+'２個別表'!$CD206+'２個別表'!$CE206+'２個別表'!$CF206),"")</f>
        <v/>
      </c>
      <c r="BA206" s="228">
        <f ca="1">IF($AD206=2,IF('２個別表'!$BS206&lt;&gt;1,1,0),0)</f>
        <v>0</v>
      </c>
      <c r="BB206" s="404">
        <f t="shared" ca="1" si="73"/>
        <v>0</v>
      </c>
      <c r="BC206" s="207" t="str">
        <f ca="1">IF(AND($AD206=2,$BA206=1),'２個別表'!$BT206,"")</f>
        <v/>
      </c>
      <c r="BD206" s="207" t="str">
        <f t="shared" ca="1" si="74"/>
        <v/>
      </c>
      <c r="BE206" s="207" t="str">
        <f ca="1">IF(AND($AD206=2,$BA206=1),'２個別表'!$BW206-('２個別表'!$BZ206+'２個別表'!$CC206+'２個別表'!$CD206+'２個別表'!$CE206+'２個別表'!$CF206),"")</f>
        <v/>
      </c>
      <c r="BF206" s="207" t="str">
        <f ca="1">IF(AND($AD206=2,$BA206=1),'２個別表'!$CC206+'２個別表'!$CD206,"")</f>
        <v/>
      </c>
      <c r="BG206" s="406" t="str">
        <f ca="1">IF($BB206=1,IF(SUM('２個別表'!$BY206,'２個別表'!$CF206*0.5)&lt;='２個別表'!$BX206*0.5,"〇","×"),"")</f>
        <v/>
      </c>
      <c r="BH206" s="405">
        <f t="shared" ca="1" si="75"/>
        <v>0</v>
      </c>
      <c r="BI206" s="229" t="str">
        <f ca="1">IF($AD206=2,IF($AX206=1,IF('２個別表'!$AO206=23,"〇","×"),IF(OR('２個別表'!$AO206&lt;19,'２個別表'!$AO206&gt;23),"",IF($BH206&lt;='２個別表'!$BT206,"〇","×"))),"-")</f>
        <v>-</v>
      </c>
      <c r="BJ206" s="414" t="str">
        <f t="shared" ca="1" si="76"/>
        <v>-</v>
      </c>
      <c r="BK206" s="228">
        <f t="shared" ca="1" si="77"/>
        <v>0</v>
      </c>
      <c r="BL206" s="229" t="str">
        <f ca="1">IF($AD206=3,IF(1&lt;='２個別表'!$F206,IF('２個別表'!$W206=1,"〇","×"),""),"")</f>
        <v/>
      </c>
      <c r="BM206" s="209" t="str">
        <f ca="1">IF(AD206=3,IF(AND(OR('２個別表'!BF206="附帯施設",AND(1&lt;='２個別表'!AO206,'２個別表'!AO206&lt;=3)),'２個別表'!BM206&lt;&gt;"",'２個別表'!BN206&lt;&gt;""),1,IF(AND(OR('２個別表'!BF206="附帯施設",AND(1&lt;='２個別表'!AO206,'２個別表'!AO206&lt;=3)),OR('２個別表'!BM206="",'２個別表'!BN206="")),"×",0)),"")</f>
        <v/>
      </c>
      <c r="BN206" s="229" t="str">
        <f ca="1">IF($AD206=3,IF('２個別表'!$BX206&gt;=500000,"〇","×"),"")</f>
        <v/>
      </c>
      <c r="BO206" s="204" t="str">
        <f ca="1">IF(AD206=3,'２個別表'!BY206,"")</f>
        <v/>
      </c>
      <c r="BP206" s="204" t="str">
        <f ca="1">IF(AD206=3,IF(COUNTIF('２個別表'!$Z$11:'２個別表'!Z206,'２個別表'!Z206)=1,BO206,SUMIF('２個別表'!$Z$11:$Z$510,'２個別表'!Z206,$BO$11:$BO$239)),"")</f>
        <v/>
      </c>
      <c r="BQ206" s="213" t="str">
        <f t="shared" ca="1" si="85"/>
        <v/>
      </c>
      <c r="BR206" s="207" t="str">
        <f t="shared" ca="1" si="78"/>
        <v/>
      </c>
      <c r="BS206" s="483" t="str">
        <f ca="1">IF($AD206=3,'２個別表'!$BX206-('２個別表'!$BZ206+'２個別表'!$CC206+'２個別表'!$CD206+'２個別表'!$CE206+'２個別表'!$CF206),"")</f>
        <v/>
      </c>
      <c r="BT206" s="486">
        <f t="shared" ca="1" si="86"/>
        <v>0</v>
      </c>
      <c r="BU206" s="480" t="str">
        <f t="shared" ca="1" si="79"/>
        <v/>
      </c>
    </row>
    <row r="207" spans="1:73">
      <c r="A207" s="770" t="str">
        <f t="shared" ca="1" si="81"/>
        <v>石川県</v>
      </c>
      <c r="B207" s="773">
        <f ca="1">'２個別表'!Q207</f>
        <v>197</v>
      </c>
      <c r="C207" s="774" t="str">
        <f>'２個別表'!$R207</f>
        <v>石川県</v>
      </c>
      <c r="D207" s="774" t="str">
        <f ca="1">'２個別表'!$S207</f>
        <v/>
      </c>
      <c r="E207" s="774" t="str">
        <f ca="1">'２個別表'!$T207</f>
        <v/>
      </c>
      <c r="F207" s="719" t="str">
        <f ca="1">'２個別表'!$W207</f>
        <v/>
      </c>
      <c r="G207" s="719" t="str">
        <f ca="1">IF($F207=1,IF(SUMIF('（様式１号）１総括表'!$B$16:$B$25,A207,'（様式１号）１総括表'!$A$16:$A$25)&gt;0,"〇","✕"),"-")</f>
        <v>-</v>
      </c>
      <c r="H207" s="716" t="str">
        <f ca="1">IF('２個別表'!$Y207=1,IF('２個別表'!$AC207=1,"〇","×"),IF(AND(2&lt;='２個別表'!$AC207,'２個別表'!$AC207&lt;=5),"〇","×"))</f>
        <v>×</v>
      </c>
      <c r="I207" s="716" t="str">
        <f t="shared" ca="1" si="82"/>
        <v>×</v>
      </c>
      <c r="J207" s="207" t="str">
        <f ca="1">'２個別表'!$Z207</f>
        <v/>
      </c>
      <c r="K207" s="207">
        <f ca="1">'２個別表'!$AK207</f>
        <v>0</v>
      </c>
      <c r="L207" s="207" t="str">
        <f ca="1">IF('２個別表'!$AL207=1,1,"")</f>
        <v/>
      </c>
      <c r="M207" s="207" t="str">
        <f ca="1">IF('２個別表'!$AL207="","",IF('２個別表'!$AL207=1,IF(OR('２個別表'!$AM207=1,'２個別表'!$AN207=1),"〇","×")))</f>
        <v/>
      </c>
      <c r="N207" s="204" t="str">
        <f ca="1">'２個別表'!AT207</f>
        <v/>
      </c>
      <c r="O207" s="220" t="str">
        <f ca="1">IF(1&lt;='２個別表'!$F207,IF(AND(1&lt;='２個別表'!$AO207,'２個別表'!$AO207&lt;=3),1,0),"")</f>
        <v/>
      </c>
      <c r="P207" s="229">
        <f ca="1">IF($O207=1,IF(AND('２個別表'!$BF207&lt;&gt;"",AND('２個別表'!$BI207&lt;&gt;1,'２個別表'!$BJ207)),0,1),0)</f>
        <v>0</v>
      </c>
      <c r="Q207" s="220">
        <f ca="1">IF('２個別表'!$BF207&lt;&gt;"",1,0)</f>
        <v>0</v>
      </c>
      <c r="R207" s="220" t="str">
        <f ca="1">IF($Q207=1,IF('２個別表'!$BI207=1,1,0),"")</f>
        <v/>
      </c>
      <c r="S207" s="220" t="str">
        <f ca="1">IF($R207=1,IF('２個別表'!$BJ207&lt;&gt;"","〇","×"),"")</f>
        <v/>
      </c>
      <c r="T207" s="220" t="str">
        <f t="shared" ca="1" si="62"/>
        <v/>
      </c>
      <c r="U207" s="381">
        <f ca="1">IF('２個別表'!$BH207&gt;0,'２個別表'!$BH207,0)</f>
        <v>0</v>
      </c>
      <c r="V207" s="220">
        <f ca="1">IF('２個別表'!$BJ207&lt;&gt;"",1,0)</f>
        <v>0</v>
      </c>
      <c r="W207" s="206">
        <f ca="1">IF(AND($Q207=1,$V207=1),'２個別表'!$CF207,0)</f>
        <v>0</v>
      </c>
      <c r="X207" s="219">
        <f t="shared" ca="1" si="83"/>
        <v>0</v>
      </c>
      <c r="Y207" s="220" t="str">
        <f ca="1">IF(1&lt;='２個別表'!$F207,'２個別表'!$BV207,"")</f>
        <v/>
      </c>
      <c r="Z207" s="220">
        <f ca="1">IF(1&lt;='２個別表'!$F207,'２個別表'!$CG207,0)</f>
        <v>0</v>
      </c>
      <c r="AA207" s="220">
        <f ca="1">IF(OR(0&lt;'２個別表'!$BZ207,0&lt;SUM('２個別表'!$CC207:$CD207)),1,0)</f>
        <v>1</v>
      </c>
      <c r="AB207" s="207">
        <f ca="1">IF(1&lt;='２個別表'!$F207,'２個別表'!$BX207,0)</f>
        <v>0</v>
      </c>
      <c r="AC207" s="207" t="str">
        <f ca="1">IF('２個別表'!$BX207&gt;0,IF(AND('２個別表'!$BV207=1,'２個別表'!$CG207="控除不可"),'２個別表'!$BX207,IF(AND('２個別表'!$BV207=1,'２個別表'!$CG207="80%控除対象"),ROUNDUP('２個別表'!$BX207*102/110,0),IF(AND('２個別表'!$BV207=1,'２個別表'!$CG207="全額控除"),ROUNDUP('２個別表'!$BX207*100/110,0),IF(OR('２個別表'!$BV207=2,'２個別表'!$BV207=3),'２個別表'!$BX207,'２個別表'!$BX207)))),"")</f>
        <v/>
      </c>
      <c r="AD207" s="221" t="str">
        <f ca="1">IF('２個別表'!$W207=1,3,IF(AND('２個別表'!$W207=2,AND(19&lt;='２個別表'!$AO207,'２個別表'!$AO207&lt;=23)),2,IF(AND('２個別表'!$W207=2,OR(AND(1&lt;='２個別表'!$AO207,'２個別表'!$AO207&lt;=18),AND(24&lt;='２個別表'!$AO207,'２個別表'!$AO207&lt;=25))),1,"判定不能")))</f>
        <v>判定不能</v>
      </c>
      <c r="AE207" s="228">
        <f t="shared" ca="1" si="63"/>
        <v>0</v>
      </c>
      <c r="AF207" s="204" t="str">
        <f t="shared" ca="1" si="80"/>
        <v/>
      </c>
      <c r="AG207" s="207" t="str">
        <f ca="1">IF(AND($AD207=1,$U207&gt;0,$V207=1),ROUNDDOWN($AC207*1/2-'２個別表'!$CF207*1/2,0),"")</f>
        <v/>
      </c>
      <c r="AH207" s="207" t="str">
        <f t="shared" ca="1" si="84"/>
        <v/>
      </c>
      <c r="AI207" s="230" t="str">
        <f ca="1">IF(AND($AD207=1,$Q207=1),IF($AB207&gt;0,'２個別表'!$BX207-'２個別表'!$BZ207-'２個別表'!$CF207-'２個別表'!$CC207-'２個別表'!$CD207-'２個別表'!$CE207,0),"")</f>
        <v/>
      </c>
      <c r="AJ207" s="222">
        <f t="shared" ca="1" si="64"/>
        <v>0</v>
      </c>
      <c r="AK207" s="218" t="str">
        <f ca="1">IF($AD207=1,IF('２個別表'!$AQ207=1,1,IF('２個別表'!AQ207="","",)),"")</f>
        <v/>
      </c>
      <c r="AL207" s="207" t="str">
        <f ca="1">IF($AJ207=1,IF($AK207=1,'２個別表'!BU207,""),"")</f>
        <v/>
      </c>
      <c r="AM207" s="204" t="str">
        <f t="shared" ca="1" si="65"/>
        <v/>
      </c>
      <c r="AN207" s="223" t="str">
        <f ca="1">IF($AJ207=1,IF($AK207=1,ROUNDDOWN('２個別表'!$BX207-'２個別表'!$BZ207-'２個別表'!$CC207-'２個別表'!$CD207-'２個別表'!$CE207-'２個別表'!$CF207,0),""),"")</f>
        <v/>
      </c>
      <c r="AO207" s="222">
        <f t="shared" ca="1" si="61"/>
        <v>0</v>
      </c>
      <c r="AP207" s="218">
        <f t="shared" ca="1" si="66"/>
        <v>0</v>
      </c>
      <c r="AQ207" s="218">
        <f t="shared" ca="1" si="67"/>
        <v>0</v>
      </c>
      <c r="AR207" s="213">
        <f ca="1">IF('２個別表'!$AC207=1,1,0)</f>
        <v>0</v>
      </c>
      <c r="AS207" s="204" t="str">
        <f t="shared" ca="1" si="68"/>
        <v/>
      </c>
      <c r="AT207" s="204" t="str">
        <f t="shared" ca="1" si="69"/>
        <v/>
      </c>
      <c r="AU207" s="230" t="str">
        <f ca="1">IF($AD207=1,IF($AQ207=1,ROUNDDOWN('２個別表'!$BX207-'２個別表'!$BZ207-'２個別表'!$CC207-'２個別表'!$CD207-'２個別表'!$CE207-'２個別表'!$CF207,0),""),"")</f>
        <v/>
      </c>
      <c r="AV207" s="391">
        <f t="shared" ca="1" si="70"/>
        <v>0</v>
      </c>
      <c r="AW207" s="401" t="str">
        <f t="shared" ca="1" si="71"/>
        <v>-</v>
      </c>
      <c r="AX207" s="228">
        <f ca="1">IF($AD207=2,IF('２個別表'!$BS207=1,1,0),0)</f>
        <v>0</v>
      </c>
      <c r="AY207" s="213" t="str">
        <f t="shared" ca="1" si="72"/>
        <v/>
      </c>
      <c r="AZ207" s="409" t="str">
        <f ca="1">IF(AND($AD207=2,$AX207=1),'２個別表'!$BX207-('２個別表'!$BZ207+'２個別表'!$CC207+'２個別表'!$CD207+'２個別表'!$CE207+'２個別表'!$CF207),"")</f>
        <v/>
      </c>
      <c r="BA207" s="228">
        <f ca="1">IF($AD207=2,IF('２個別表'!$BS207&lt;&gt;1,1,0),0)</f>
        <v>0</v>
      </c>
      <c r="BB207" s="404">
        <f t="shared" ca="1" si="73"/>
        <v>0</v>
      </c>
      <c r="BC207" s="207" t="str">
        <f ca="1">IF(AND($AD207=2,$BA207=1),'２個別表'!$BT207,"")</f>
        <v/>
      </c>
      <c r="BD207" s="207" t="str">
        <f t="shared" ca="1" si="74"/>
        <v/>
      </c>
      <c r="BE207" s="207" t="str">
        <f ca="1">IF(AND($AD207=2,$BA207=1),'２個別表'!$BW207-('２個別表'!$BZ207+'２個別表'!$CC207+'２個別表'!$CD207+'２個別表'!$CE207+'２個別表'!$CF207),"")</f>
        <v/>
      </c>
      <c r="BF207" s="207" t="str">
        <f ca="1">IF(AND($AD207=2,$BA207=1),'２個別表'!$CC207+'２個別表'!$CD207,"")</f>
        <v/>
      </c>
      <c r="BG207" s="406" t="str">
        <f ca="1">IF($BB207=1,IF(SUM('２個別表'!$BY207,'２個別表'!$CF207*0.5)&lt;='２個別表'!$BX207*0.5,"〇","×"),"")</f>
        <v/>
      </c>
      <c r="BH207" s="405">
        <f t="shared" ca="1" si="75"/>
        <v>0</v>
      </c>
      <c r="BI207" s="229" t="str">
        <f ca="1">IF($AD207=2,IF($AX207=1,IF('２個別表'!$AO207=23,"〇","×"),IF(OR('２個別表'!$AO207&lt;19,'２個別表'!$AO207&gt;23),"",IF($BH207&lt;='２個別表'!$BT207,"〇","×"))),"-")</f>
        <v>-</v>
      </c>
      <c r="BJ207" s="414" t="str">
        <f t="shared" ca="1" si="76"/>
        <v>-</v>
      </c>
      <c r="BK207" s="228">
        <f t="shared" ca="1" si="77"/>
        <v>0</v>
      </c>
      <c r="BL207" s="229" t="str">
        <f ca="1">IF($AD207=3,IF(1&lt;='２個別表'!$F207,IF('２個別表'!$W207=1,"〇","×"),""),"")</f>
        <v/>
      </c>
      <c r="BM207" s="209" t="str">
        <f ca="1">IF(AD207=3,IF(AND(OR('２個別表'!BF207="附帯施設",AND(1&lt;='２個別表'!AO207,'２個別表'!AO207&lt;=3)),'２個別表'!BM207&lt;&gt;"",'２個別表'!BN207&lt;&gt;""),1,IF(AND(OR('２個別表'!BF207="附帯施設",AND(1&lt;='２個別表'!AO207,'２個別表'!AO207&lt;=3)),OR('２個別表'!BM207="",'２個別表'!BN207="")),"×",0)),"")</f>
        <v/>
      </c>
      <c r="BN207" s="229" t="str">
        <f ca="1">IF($AD207=3,IF('２個別表'!$BX207&gt;=500000,"〇","×"),"")</f>
        <v/>
      </c>
      <c r="BO207" s="204" t="str">
        <f ca="1">IF(AD207=3,'２個別表'!BY207,"")</f>
        <v/>
      </c>
      <c r="BP207" s="204" t="str">
        <f ca="1">IF(AD207=3,IF(COUNTIF('２個別表'!$Z$11:'２個別表'!Z207,'２個別表'!Z207)=1,BO207,SUMIF('２個別表'!$Z$11:$Z$510,'２個別表'!Z207,$BO$11:$BO$239)),"")</f>
        <v/>
      </c>
      <c r="BQ207" s="213" t="str">
        <f t="shared" ca="1" si="85"/>
        <v/>
      </c>
      <c r="BR207" s="207" t="str">
        <f t="shared" ca="1" si="78"/>
        <v/>
      </c>
      <c r="BS207" s="483" t="str">
        <f ca="1">IF($AD207=3,'２個別表'!$BX207-('２個別表'!$BZ207+'２個別表'!$CC207+'２個別表'!$CD207+'２個別表'!$CE207+'２個別表'!$CF207),"")</f>
        <v/>
      </c>
      <c r="BT207" s="486">
        <f t="shared" ca="1" si="86"/>
        <v>0</v>
      </c>
      <c r="BU207" s="480" t="str">
        <f t="shared" ca="1" si="79"/>
        <v/>
      </c>
    </row>
    <row r="208" spans="1:73">
      <c r="A208" s="770" t="str">
        <f t="shared" ca="1" si="81"/>
        <v>石川県</v>
      </c>
      <c r="B208" s="773">
        <f ca="1">'２個別表'!Q208</f>
        <v>198</v>
      </c>
      <c r="C208" s="774" t="str">
        <f>'２個別表'!$R208</f>
        <v>石川県</v>
      </c>
      <c r="D208" s="774" t="str">
        <f ca="1">'２個別表'!$S208</f>
        <v/>
      </c>
      <c r="E208" s="774" t="str">
        <f ca="1">'２個別表'!$T208</f>
        <v/>
      </c>
      <c r="F208" s="719" t="str">
        <f ca="1">'２個別表'!$W208</f>
        <v/>
      </c>
      <c r="G208" s="719" t="str">
        <f ca="1">IF($F208=1,IF(SUMIF('（様式１号）１総括表'!$B$16:$B$25,A208,'（様式１号）１総括表'!$A$16:$A$25)&gt;0,"〇","✕"),"-")</f>
        <v>-</v>
      </c>
      <c r="H208" s="716" t="str">
        <f ca="1">IF('２個別表'!$Y208=1,IF('２個別表'!$AC208=1,"〇","×"),IF(AND(2&lt;='２個別表'!$AC208,'２個別表'!$AC208&lt;=5),"〇","×"))</f>
        <v>×</v>
      </c>
      <c r="I208" s="716" t="str">
        <f t="shared" ca="1" si="82"/>
        <v>×</v>
      </c>
      <c r="J208" s="207" t="str">
        <f ca="1">'２個別表'!$Z208</f>
        <v/>
      </c>
      <c r="K208" s="207">
        <f ca="1">'２個別表'!$AK208</f>
        <v>0</v>
      </c>
      <c r="L208" s="207" t="str">
        <f ca="1">IF('２個別表'!$AL208=1,1,"")</f>
        <v/>
      </c>
      <c r="M208" s="207" t="str">
        <f ca="1">IF('２個別表'!$AL208="","",IF('２個別表'!$AL208=1,IF(OR('２個別表'!$AM208=1,'２個別表'!$AN208=1),"〇","×")))</f>
        <v/>
      </c>
      <c r="N208" s="204" t="str">
        <f ca="1">'２個別表'!AT208</f>
        <v/>
      </c>
      <c r="O208" s="220" t="str">
        <f ca="1">IF(1&lt;='２個別表'!$F208,IF(AND(1&lt;='２個別表'!$AO208,'２個別表'!$AO208&lt;=3),1,0),"")</f>
        <v/>
      </c>
      <c r="P208" s="229">
        <f ca="1">IF($O208=1,IF(AND('２個別表'!$BF208&lt;&gt;"",AND('２個別表'!$BI208&lt;&gt;1,'２個別表'!$BJ208)),0,1),0)</f>
        <v>0</v>
      </c>
      <c r="Q208" s="220">
        <f ca="1">IF('２個別表'!$BF208&lt;&gt;"",1,0)</f>
        <v>0</v>
      </c>
      <c r="R208" s="220" t="str">
        <f ca="1">IF($Q208=1,IF('２個別表'!$BI208=1,1,0),"")</f>
        <v/>
      </c>
      <c r="S208" s="220" t="str">
        <f ca="1">IF($R208=1,IF('２個別表'!$BJ208&lt;&gt;"","〇","×"),"")</f>
        <v/>
      </c>
      <c r="T208" s="220" t="str">
        <f t="shared" ca="1" si="62"/>
        <v/>
      </c>
      <c r="U208" s="381">
        <f ca="1">IF('２個別表'!$BH208&gt;0,'２個別表'!$BH208,0)</f>
        <v>0</v>
      </c>
      <c r="V208" s="220">
        <f ca="1">IF('２個別表'!$BJ208&lt;&gt;"",1,0)</f>
        <v>0</v>
      </c>
      <c r="W208" s="206">
        <f ca="1">IF(AND($Q208=1,$V208=1),'２個別表'!$CF208,0)</f>
        <v>0</v>
      </c>
      <c r="X208" s="219">
        <f t="shared" ca="1" si="83"/>
        <v>0</v>
      </c>
      <c r="Y208" s="220" t="str">
        <f ca="1">IF(1&lt;='２個別表'!$F208,'２個別表'!$BV208,"")</f>
        <v/>
      </c>
      <c r="Z208" s="220">
        <f ca="1">IF(1&lt;='２個別表'!$F208,'２個別表'!$CG208,0)</f>
        <v>0</v>
      </c>
      <c r="AA208" s="220">
        <f ca="1">IF(OR(0&lt;'２個別表'!$BZ208,0&lt;SUM('２個別表'!$CC208:$CD208)),1,0)</f>
        <v>1</v>
      </c>
      <c r="AB208" s="207">
        <f ca="1">IF(1&lt;='２個別表'!$F208,'２個別表'!$BX208,0)</f>
        <v>0</v>
      </c>
      <c r="AC208" s="207" t="str">
        <f ca="1">IF('２個別表'!$BX208&gt;0,IF(AND('２個別表'!$BV208=1,'２個別表'!$CG208="控除不可"),'２個別表'!$BX208,IF(AND('２個別表'!$BV208=1,'２個別表'!$CG208="80%控除対象"),ROUNDUP('２個別表'!$BX208*102/110,0),IF(AND('２個別表'!$BV208=1,'２個別表'!$CG208="全額控除"),ROUNDUP('２個別表'!$BX208*100/110,0),IF(OR('２個別表'!$BV208=2,'２個別表'!$BV208=3),'２個別表'!$BX208,'２個別表'!$BX208)))),"")</f>
        <v/>
      </c>
      <c r="AD208" s="221" t="str">
        <f ca="1">IF('２個別表'!$W208=1,3,IF(AND('２個別表'!$W208=2,AND(19&lt;='２個別表'!$AO208,'２個別表'!$AO208&lt;=23)),2,IF(AND('２個別表'!$W208=2,OR(AND(1&lt;='２個別表'!$AO208,'２個別表'!$AO208&lt;=18),AND(24&lt;='２個別表'!$AO208,'２個別表'!$AO208&lt;=25))),1,"判定不能")))</f>
        <v>判定不能</v>
      </c>
      <c r="AE208" s="228">
        <f t="shared" ca="1" si="63"/>
        <v>0</v>
      </c>
      <c r="AF208" s="204" t="str">
        <f t="shared" ca="1" si="80"/>
        <v/>
      </c>
      <c r="AG208" s="207" t="str">
        <f ca="1">IF(AND($AD208=1,$U208&gt;0,$V208=1),ROUNDDOWN($AC208*1/2-'２個別表'!$CF208*1/2,0),"")</f>
        <v/>
      </c>
      <c r="AH208" s="207" t="str">
        <f t="shared" ca="1" si="84"/>
        <v/>
      </c>
      <c r="AI208" s="230" t="str">
        <f ca="1">IF(AND($AD208=1,$Q208=1),IF($AB208&gt;0,'２個別表'!$BX208-'２個別表'!$BZ208-'２個別表'!$CF208-'２個別表'!$CC208-'２個別表'!$CD208-'２個別表'!$CE208,0),"")</f>
        <v/>
      </c>
      <c r="AJ208" s="222">
        <f t="shared" ca="1" si="64"/>
        <v>0</v>
      </c>
      <c r="AK208" s="218" t="str">
        <f ca="1">IF($AD208=1,IF('２個別表'!$AQ208=1,1,IF('２個別表'!AQ208="","",)),"")</f>
        <v/>
      </c>
      <c r="AL208" s="207" t="str">
        <f ca="1">IF($AJ208=1,IF($AK208=1,'２個別表'!BU208,""),"")</f>
        <v/>
      </c>
      <c r="AM208" s="204" t="str">
        <f t="shared" ca="1" si="65"/>
        <v/>
      </c>
      <c r="AN208" s="223" t="str">
        <f ca="1">IF($AJ208=1,IF($AK208=1,ROUNDDOWN('２個別表'!$BX208-'２個別表'!$BZ208-'２個別表'!$CC208-'２個別表'!$CD208-'２個別表'!$CE208-'２個別表'!$CF208,0),""),"")</f>
        <v/>
      </c>
      <c r="AO208" s="222">
        <f t="shared" ca="1" si="61"/>
        <v>0</v>
      </c>
      <c r="AP208" s="218">
        <f t="shared" ca="1" si="66"/>
        <v>0</v>
      </c>
      <c r="AQ208" s="218">
        <f t="shared" ca="1" si="67"/>
        <v>0</v>
      </c>
      <c r="AR208" s="213">
        <f ca="1">IF('２個別表'!$AC208=1,1,0)</f>
        <v>0</v>
      </c>
      <c r="AS208" s="204" t="str">
        <f t="shared" ca="1" si="68"/>
        <v/>
      </c>
      <c r="AT208" s="204" t="str">
        <f t="shared" ca="1" si="69"/>
        <v/>
      </c>
      <c r="AU208" s="230" t="str">
        <f ca="1">IF($AD208=1,IF($AQ208=1,ROUNDDOWN('２個別表'!$BX208-'２個別表'!$BZ208-'２個別表'!$CC208-'２個別表'!$CD208-'２個別表'!$CE208-'２個別表'!$CF208,0),""),"")</f>
        <v/>
      </c>
      <c r="AV208" s="391">
        <f t="shared" ca="1" si="70"/>
        <v>0</v>
      </c>
      <c r="AW208" s="401" t="str">
        <f t="shared" ca="1" si="71"/>
        <v>-</v>
      </c>
      <c r="AX208" s="228">
        <f ca="1">IF($AD208=2,IF('２個別表'!$BS208=1,1,0),0)</f>
        <v>0</v>
      </c>
      <c r="AY208" s="213" t="str">
        <f t="shared" ca="1" si="72"/>
        <v/>
      </c>
      <c r="AZ208" s="409" t="str">
        <f ca="1">IF(AND($AD208=2,$AX208=1),'２個別表'!$BX208-('２個別表'!$BZ208+'２個別表'!$CC208+'２個別表'!$CD208+'２個別表'!$CE208+'２個別表'!$CF208),"")</f>
        <v/>
      </c>
      <c r="BA208" s="228">
        <f ca="1">IF($AD208=2,IF('２個別表'!$BS208&lt;&gt;1,1,0),0)</f>
        <v>0</v>
      </c>
      <c r="BB208" s="404">
        <f t="shared" ca="1" si="73"/>
        <v>0</v>
      </c>
      <c r="BC208" s="207" t="str">
        <f ca="1">IF(AND($AD208=2,$BA208=1),'２個別表'!$BT208,"")</f>
        <v/>
      </c>
      <c r="BD208" s="207" t="str">
        <f t="shared" ca="1" si="74"/>
        <v/>
      </c>
      <c r="BE208" s="207" t="str">
        <f ca="1">IF(AND($AD208=2,$BA208=1),'２個別表'!$BW208-('２個別表'!$BZ208+'２個別表'!$CC208+'２個別表'!$CD208+'２個別表'!$CE208+'２個別表'!$CF208),"")</f>
        <v/>
      </c>
      <c r="BF208" s="207" t="str">
        <f ca="1">IF(AND($AD208=2,$BA208=1),'２個別表'!$CC208+'２個別表'!$CD208,"")</f>
        <v/>
      </c>
      <c r="BG208" s="406" t="str">
        <f ca="1">IF($BB208=1,IF(SUM('２個別表'!$BY208,'２個別表'!$CF208*0.5)&lt;='２個別表'!$BX208*0.5,"〇","×"),"")</f>
        <v/>
      </c>
      <c r="BH208" s="405">
        <f t="shared" ca="1" si="75"/>
        <v>0</v>
      </c>
      <c r="BI208" s="229" t="str">
        <f ca="1">IF($AD208=2,IF($AX208=1,IF('２個別表'!$AO208=23,"〇","×"),IF(OR('２個別表'!$AO208&lt;19,'２個別表'!$AO208&gt;23),"",IF($BH208&lt;='２個別表'!$BT208,"〇","×"))),"-")</f>
        <v>-</v>
      </c>
      <c r="BJ208" s="414" t="str">
        <f t="shared" ca="1" si="76"/>
        <v>-</v>
      </c>
      <c r="BK208" s="228">
        <f t="shared" ca="1" si="77"/>
        <v>0</v>
      </c>
      <c r="BL208" s="229" t="str">
        <f ca="1">IF($AD208=3,IF(1&lt;='２個別表'!$F208,IF('２個別表'!$W208=1,"〇","×"),""),"")</f>
        <v/>
      </c>
      <c r="BM208" s="209" t="str">
        <f ca="1">IF(AD208=3,IF(AND(OR('２個別表'!BF208="附帯施設",AND(1&lt;='２個別表'!AO208,'２個別表'!AO208&lt;=3)),'２個別表'!BM208&lt;&gt;"",'２個別表'!BN208&lt;&gt;""),1,IF(AND(OR('２個別表'!BF208="附帯施設",AND(1&lt;='２個別表'!AO208,'２個別表'!AO208&lt;=3)),OR('２個別表'!BM208="",'２個別表'!BN208="")),"×",0)),"")</f>
        <v/>
      </c>
      <c r="BN208" s="229" t="str">
        <f ca="1">IF($AD208=3,IF('２個別表'!$BX208&gt;=500000,"〇","×"),"")</f>
        <v/>
      </c>
      <c r="BO208" s="204" t="str">
        <f ca="1">IF(AD208=3,'２個別表'!BY208,"")</f>
        <v/>
      </c>
      <c r="BP208" s="204" t="str">
        <f ca="1">IF(AD208=3,IF(COUNTIF('２個別表'!$Z$11:'２個別表'!Z208,'２個別表'!Z208)=1,BO208,SUMIF('２個別表'!$Z$11:$Z$510,'２個別表'!Z208,$BO$11:$BO$239)),"")</f>
        <v/>
      </c>
      <c r="BQ208" s="213" t="str">
        <f t="shared" ca="1" si="85"/>
        <v/>
      </c>
      <c r="BR208" s="207" t="str">
        <f t="shared" ca="1" si="78"/>
        <v/>
      </c>
      <c r="BS208" s="483" t="str">
        <f ca="1">IF($AD208=3,'２個別表'!$BX208-('２個別表'!$BZ208+'２個別表'!$CC208+'２個別表'!$CD208+'２個別表'!$CE208+'２個別表'!$CF208),"")</f>
        <v/>
      </c>
      <c r="BT208" s="486">
        <f t="shared" ca="1" si="86"/>
        <v>0</v>
      </c>
      <c r="BU208" s="480" t="str">
        <f t="shared" ca="1" si="79"/>
        <v/>
      </c>
    </row>
    <row r="209" spans="1:73">
      <c r="A209" s="770" t="str">
        <f t="shared" ca="1" si="81"/>
        <v>石川県</v>
      </c>
      <c r="B209" s="773">
        <f ca="1">'２個別表'!Q209</f>
        <v>199</v>
      </c>
      <c r="C209" s="774" t="str">
        <f>'２個別表'!$R209</f>
        <v>石川県</v>
      </c>
      <c r="D209" s="774" t="str">
        <f ca="1">'２個別表'!$S209</f>
        <v/>
      </c>
      <c r="E209" s="774" t="str">
        <f ca="1">'２個別表'!$T209</f>
        <v/>
      </c>
      <c r="F209" s="719" t="str">
        <f ca="1">'２個別表'!$W209</f>
        <v/>
      </c>
      <c r="G209" s="719" t="str">
        <f ca="1">IF($F209=1,IF(SUMIF('（様式１号）１総括表'!$B$16:$B$25,A209,'（様式１号）１総括表'!$A$16:$A$25)&gt;0,"〇","✕"),"-")</f>
        <v>-</v>
      </c>
      <c r="H209" s="716" t="str">
        <f ca="1">IF('２個別表'!$Y209=1,IF('２個別表'!$AC209=1,"〇","×"),IF(AND(2&lt;='２個別表'!$AC209,'２個別表'!$AC209&lt;=5),"〇","×"))</f>
        <v>×</v>
      </c>
      <c r="I209" s="716" t="str">
        <f t="shared" ca="1" si="82"/>
        <v>×</v>
      </c>
      <c r="J209" s="207" t="str">
        <f ca="1">'２個別表'!$Z209</f>
        <v/>
      </c>
      <c r="K209" s="207">
        <f ca="1">'２個別表'!$AK209</f>
        <v>0</v>
      </c>
      <c r="L209" s="207" t="str">
        <f ca="1">IF('２個別表'!$AL209=1,1,"")</f>
        <v/>
      </c>
      <c r="M209" s="207" t="str">
        <f ca="1">IF('２個別表'!$AL209="","",IF('２個別表'!$AL209=1,IF(OR('２個別表'!$AM209=1,'２個別表'!$AN209=1),"〇","×")))</f>
        <v/>
      </c>
      <c r="N209" s="204" t="str">
        <f ca="1">'２個別表'!AT209</f>
        <v/>
      </c>
      <c r="O209" s="220" t="str">
        <f ca="1">IF(1&lt;='２個別表'!$F209,IF(AND(1&lt;='２個別表'!$AO209,'２個別表'!$AO209&lt;=3),1,0),"")</f>
        <v/>
      </c>
      <c r="P209" s="229">
        <f ca="1">IF($O209=1,IF(AND('２個別表'!$BF209&lt;&gt;"",AND('２個別表'!$BI209&lt;&gt;1,'２個別表'!$BJ209)),0,1),0)</f>
        <v>0</v>
      </c>
      <c r="Q209" s="220">
        <f ca="1">IF('２個別表'!$BF209&lt;&gt;"",1,0)</f>
        <v>0</v>
      </c>
      <c r="R209" s="220" t="str">
        <f ca="1">IF($Q209=1,IF('２個別表'!$BI209=1,1,0),"")</f>
        <v/>
      </c>
      <c r="S209" s="220" t="str">
        <f ca="1">IF($R209=1,IF('２個別表'!$BJ209&lt;&gt;"","〇","×"),"")</f>
        <v/>
      </c>
      <c r="T209" s="220" t="str">
        <f t="shared" ca="1" si="62"/>
        <v/>
      </c>
      <c r="U209" s="381">
        <f ca="1">IF('２個別表'!$BH209&gt;0,'２個別表'!$BH209,0)</f>
        <v>0</v>
      </c>
      <c r="V209" s="220">
        <f ca="1">IF('２個別表'!$BJ209&lt;&gt;"",1,0)</f>
        <v>0</v>
      </c>
      <c r="W209" s="206">
        <f ca="1">IF(AND($Q209=1,$V209=1),'２個別表'!$CF209,0)</f>
        <v>0</v>
      </c>
      <c r="X209" s="219">
        <f t="shared" ca="1" si="83"/>
        <v>0</v>
      </c>
      <c r="Y209" s="220" t="str">
        <f ca="1">IF(1&lt;='２個別表'!$F209,'２個別表'!$BV209,"")</f>
        <v/>
      </c>
      <c r="Z209" s="220">
        <f ca="1">IF(1&lt;='２個別表'!$F209,'２個別表'!$CG209,0)</f>
        <v>0</v>
      </c>
      <c r="AA209" s="220">
        <f ca="1">IF(OR(0&lt;'２個別表'!$BZ209,0&lt;SUM('２個別表'!$CC209:$CD209)),1,0)</f>
        <v>1</v>
      </c>
      <c r="AB209" s="207">
        <f ca="1">IF(1&lt;='２個別表'!$F209,'２個別表'!$BX209,0)</f>
        <v>0</v>
      </c>
      <c r="AC209" s="207" t="str">
        <f ca="1">IF('２個別表'!$BX209&gt;0,IF(AND('２個別表'!$BV209=1,'２個別表'!$CG209="控除不可"),'２個別表'!$BX209,IF(AND('２個別表'!$BV209=1,'２個別表'!$CG209="80%控除対象"),ROUNDUP('２個別表'!$BX209*102/110,0),IF(AND('２個別表'!$BV209=1,'２個別表'!$CG209="全額控除"),ROUNDUP('２個別表'!$BX209*100/110,0),IF(OR('２個別表'!$BV209=2,'２個別表'!$BV209=3),'２個別表'!$BX209,'２個別表'!$BX209)))),"")</f>
        <v/>
      </c>
      <c r="AD209" s="221" t="str">
        <f ca="1">IF('２個別表'!$W209=1,3,IF(AND('２個別表'!$W209=2,AND(19&lt;='２個別表'!$AO209,'２個別表'!$AO209&lt;=23)),2,IF(AND('２個別表'!$W209=2,OR(AND(1&lt;='２個別表'!$AO209,'２個別表'!$AO209&lt;=18),AND(24&lt;='２個別表'!$AO209,'２個別表'!$AO209&lt;=25))),1,"判定不能")))</f>
        <v>判定不能</v>
      </c>
      <c r="AE209" s="228">
        <f t="shared" ca="1" si="63"/>
        <v>0</v>
      </c>
      <c r="AF209" s="204" t="str">
        <f t="shared" ca="1" si="80"/>
        <v/>
      </c>
      <c r="AG209" s="207" t="str">
        <f ca="1">IF(AND($AD209=1,$U209&gt;0,$V209=1),ROUNDDOWN($AC209*1/2-'２個別表'!$CF209*1/2,0),"")</f>
        <v/>
      </c>
      <c r="AH209" s="207" t="str">
        <f t="shared" ca="1" si="84"/>
        <v/>
      </c>
      <c r="AI209" s="230" t="str">
        <f ca="1">IF(AND($AD209=1,$Q209=1),IF($AB209&gt;0,'２個別表'!$BX209-'２個別表'!$BZ209-'２個別表'!$CF209-'２個別表'!$CC209-'２個別表'!$CD209-'２個別表'!$CE209,0),"")</f>
        <v/>
      </c>
      <c r="AJ209" s="222">
        <f t="shared" ca="1" si="64"/>
        <v>0</v>
      </c>
      <c r="AK209" s="218" t="str">
        <f ca="1">IF($AD209=1,IF('２個別表'!$AQ209=1,1,IF('２個別表'!AQ209="","",)),"")</f>
        <v/>
      </c>
      <c r="AL209" s="207" t="str">
        <f ca="1">IF($AJ209=1,IF($AK209=1,'２個別表'!BU209,""),"")</f>
        <v/>
      </c>
      <c r="AM209" s="204" t="str">
        <f t="shared" ca="1" si="65"/>
        <v/>
      </c>
      <c r="AN209" s="223" t="str">
        <f ca="1">IF($AJ209=1,IF($AK209=1,ROUNDDOWN('２個別表'!$BX209-'２個別表'!$BZ209-'２個別表'!$CC209-'２個別表'!$CD209-'２個別表'!$CE209-'２個別表'!$CF209,0),""),"")</f>
        <v/>
      </c>
      <c r="AO209" s="222">
        <f t="shared" ca="1" si="61"/>
        <v>0</v>
      </c>
      <c r="AP209" s="218">
        <f t="shared" ca="1" si="66"/>
        <v>0</v>
      </c>
      <c r="AQ209" s="218">
        <f t="shared" ca="1" si="67"/>
        <v>0</v>
      </c>
      <c r="AR209" s="213">
        <f ca="1">IF('２個別表'!$AC209=1,1,0)</f>
        <v>0</v>
      </c>
      <c r="AS209" s="204" t="str">
        <f t="shared" ca="1" si="68"/>
        <v/>
      </c>
      <c r="AT209" s="204" t="str">
        <f t="shared" ca="1" si="69"/>
        <v/>
      </c>
      <c r="AU209" s="230" t="str">
        <f ca="1">IF($AD209=1,IF($AQ209=1,ROUNDDOWN('２個別表'!$BX209-'２個別表'!$BZ209-'２個別表'!$CC209-'２個別表'!$CD209-'２個別表'!$CE209-'２個別表'!$CF209,0),""),"")</f>
        <v/>
      </c>
      <c r="AV209" s="391">
        <f t="shared" ca="1" si="70"/>
        <v>0</v>
      </c>
      <c r="AW209" s="401" t="str">
        <f t="shared" ca="1" si="71"/>
        <v>-</v>
      </c>
      <c r="AX209" s="228">
        <f ca="1">IF($AD209=2,IF('２個別表'!$BS209=1,1,0),0)</f>
        <v>0</v>
      </c>
      <c r="AY209" s="213" t="str">
        <f t="shared" ca="1" si="72"/>
        <v/>
      </c>
      <c r="AZ209" s="409" t="str">
        <f ca="1">IF(AND($AD209=2,$AX209=1),'２個別表'!$BX209-('２個別表'!$BZ209+'２個別表'!$CC209+'２個別表'!$CD209+'２個別表'!$CE209+'２個別表'!$CF209),"")</f>
        <v/>
      </c>
      <c r="BA209" s="228">
        <f ca="1">IF($AD209=2,IF('２個別表'!$BS209&lt;&gt;1,1,0),0)</f>
        <v>0</v>
      </c>
      <c r="BB209" s="404">
        <f t="shared" ca="1" si="73"/>
        <v>0</v>
      </c>
      <c r="BC209" s="207" t="str">
        <f ca="1">IF(AND($AD209=2,$BA209=1),'２個別表'!$BT209,"")</f>
        <v/>
      </c>
      <c r="BD209" s="207" t="str">
        <f t="shared" ca="1" si="74"/>
        <v/>
      </c>
      <c r="BE209" s="207" t="str">
        <f ca="1">IF(AND($AD209=2,$BA209=1),'２個別表'!$BW209-('２個別表'!$BZ209+'２個別表'!$CC209+'２個別表'!$CD209+'２個別表'!$CE209+'２個別表'!$CF209),"")</f>
        <v/>
      </c>
      <c r="BF209" s="207" t="str">
        <f ca="1">IF(AND($AD209=2,$BA209=1),'２個別表'!$CC209+'２個別表'!$CD209,"")</f>
        <v/>
      </c>
      <c r="BG209" s="406" t="str">
        <f ca="1">IF($BB209=1,IF(SUM('２個別表'!$BY209,'２個別表'!$CF209*0.5)&lt;='２個別表'!$BX209*0.5,"〇","×"),"")</f>
        <v/>
      </c>
      <c r="BH209" s="405">
        <f t="shared" ca="1" si="75"/>
        <v>0</v>
      </c>
      <c r="BI209" s="229" t="str">
        <f ca="1">IF($AD209=2,IF($AX209=1,IF('２個別表'!$AO209=23,"〇","×"),IF(OR('２個別表'!$AO209&lt;19,'２個別表'!$AO209&gt;23),"",IF($BH209&lt;='２個別表'!$BT209,"〇","×"))),"-")</f>
        <v>-</v>
      </c>
      <c r="BJ209" s="414" t="str">
        <f t="shared" ca="1" si="76"/>
        <v>-</v>
      </c>
      <c r="BK209" s="228">
        <f t="shared" ca="1" si="77"/>
        <v>0</v>
      </c>
      <c r="BL209" s="229" t="str">
        <f ca="1">IF($AD209=3,IF(1&lt;='２個別表'!$F209,IF('２個別表'!$W209=1,"〇","×"),""),"")</f>
        <v/>
      </c>
      <c r="BM209" s="209" t="str">
        <f ca="1">IF(AD209=3,IF(AND(OR('２個別表'!BF209="附帯施設",AND(1&lt;='２個別表'!AO209,'２個別表'!AO209&lt;=3)),'２個別表'!BM209&lt;&gt;"",'２個別表'!BN209&lt;&gt;""),1,IF(AND(OR('２個別表'!BF209="附帯施設",AND(1&lt;='２個別表'!AO209,'２個別表'!AO209&lt;=3)),OR('２個別表'!BM209="",'２個別表'!BN209="")),"×",0)),"")</f>
        <v/>
      </c>
      <c r="BN209" s="229" t="str">
        <f ca="1">IF($AD209=3,IF('２個別表'!$BX209&gt;=500000,"〇","×"),"")</f>
        <v/>
      </c>
      <c r="BO209" s="204" t="str">
        <f ca="1">IF(AD209=3,'２個別表'!BY209,"")</f>
        <v/>
      </c>
      <c r="BP209" s="204" t="str">
        <f ca="1">IF(AD209=3,IF(COUNTIF('２個別表'!$Z$11:'２個別表'!Z209,'２個別表'!Z209)=1,BO209,SUMIF('２個別表'!$Z$11:$Z$510,'２個別表'!Z209,$BO$11:$BO$239)),"")</f>
        <v/>
      </c>
      <c r="BQ209" s="213" t="str">
        <f t="shared" ca="1" si="85"/>
        <v/>
      </c>
      <c r="BR209" s="207" t="str">
        <f t="shared" ca="1" si="78"/>
        <v/>
      </c>
      <c r="BS209" s="483" t="str">
        <f ca="1">IF($AD209=3,'２個別表'!$BX209-('２個別表'!$BZ209+'２個別表'!$CC209+'２個別表'!$CD209+'２個別表'!$CE209+'２個別表'!$CF209),"")</f>
        <v/>
      </c>
      <c r="BT209" s="486">
        <f t="shared" ca="1" si="86"/>
        <v>0</v>
      </c>
      <c r="BU209" s="480" t="str">
        <f t="shared" ca="1" si="79"/>
        <v/>
      </c>
    </row>
    <row r="210" spans="1:73">
      <c r="A210" s="770" t="str">
        <f t="shared" ca="1" si="81"/>
        <v>石川県</v>
      </c>
      <c r="B210" s="773">
        <f ca="1">'２個別表'!Q210</f>
        <v>200</v>
      </c>
      <c r="C210" s="774" t="str">
        <f>'２個別表'!$R210</f>
        <v>石川県</v>
      </c>
      <c r="D210" s="774" t="str">
        <f ca="1">'２個別表'!$S210</f>
        <v/>
      </c>
      <c r="E210" s="774" t="str">
        <f ca="1">'２個別表'!$T210</f>
        <v/>
      </c>
      <c r="F210" s="719" t="str">
        <f ca="1">'２個別表'!$W210</f>
        <v/>
      </c>
      <c r="G210" s="719" t="str">
        <f ca="1">IF($F210=1,IF(SUMIF('（様式１号）１総括表'!$B$16:$B$25,A210,'（様式１号）１総括表'!$A$16:$A$25)&gt;0,"〇","✕"),"-")</f>
        <v>-</v>
      </c>
      <c r="H210" s="716" t="str">
        <f ca="1">IF('２個別表'!$Y210=1,IF('２個別表'!$AC210=1,"〇","×"),IF(AND(2&lt;='２個別表'!$AC210,'２個別表'!$AC210&lt;=5),"〇","×"))</f>
        <v>×</v>
      </c>
      <c r="I210" s="716" t="str">
        <f t="shared" ca="1" si="82"/>
        <v>×</v>
      </c>
      <c r="J210" s="207" t="str">
        <f ca="1">'２個別表'!$Z210</f>
        <v/>
      </c>
      <c r="K210" s="207">
        <f ca="1">'２個別表'!$AK210</f>
        <v>0</v>
      </c>
      <c r="L210" s="207" t="str">
        <f ca="1">IF('２個別表'!$AL210=1,1,"")</f>
        <v/>
      </c>
      <c r="M210" s="207" t="str">
        <f ca="1">IF('２個別表'!$AL210="","",IF('２個別表'!$AL210=1,IF(OR('２個別表'!$AM210=1,'２個別表'!$AN210=1),"〇","×")))</f>
        <v/>
      </c>
      <c r="N210" s="204" t="str">
        <f ca="1">'２個別表'!AT210</f>
        <v/>
      </c>
      <c r="O210" s="220" t="str">
        <f ca="1">IF(1&lt;='２個別表'!$F210,IF(AND(1&lt;='２個別表'!$AO210,'２個別表'!$AO210&lt;=3),1,0),"")</f>
        <v/>
      </c>
      <c r="P210" s="229">
        <f ca="1">IF($O210=1,IF(AND('２個別表'!$BF210&lt;&gt;"",AND('２個別表'!$BI210&lt;&gt;1,'２個別表'!$BJ210)),0,1),0)</f>
        <v>0</v>
      </c>
      <c r="Q210" s="220">
        <f ca="1">IF('２個別表'!$BF210&lt;&gt;"",1,0)</f>
        <v>0</v>
      </c>
      <c r="R210" s="220" t="str">
        <f ca="1">IF($Q210=1,IF('２個別表'!$BI210=1,1,0),"")</f>
        <v/>
      </c>
      <c r="S210" s="220" t="str">
        <f ca="1">IF($R210=1,IF('２個別表'!$BJ210&lt;&gt;"","〇","×"),"")</f>
        <v/>
      </c>
      <c r="T210" s="220" t="str">
        <f t="shared" ca="1" si="62"/>
        <v/>
      </c>
      <c r="U210" s="381">
        <f ca="1">IF('２個別表'!$BH210&gt;0,'２個別表'!$BH210,0)</f>
        <v>0</v>
      </c>
      <c r="V210" s="220">
        <f ca="1">IF('２個別表'!$BJ210&lt;&gt;"",1,0)</f>
        <v>0</v>
      </c>
      <c r="W210" s="206">
        <f ca="1">IF(AND($Q210=1,$V210=1),'２個別表'!$CF210,0)</f>
        <v>0</v>
      </c>
      <c r="X210" s="219">
        <f t="shared" ca="1" si="83"/>
        <v>0</v>
      </c>
      <c r="Y210" s="220" t="str">
        <f ca="1">IF(1&lt;='２個別表'!$F210,'２個別表'!$BV210,"")</f>
        <v/>
      </c>
      <c r="Z210" s="220">
        <f ca="1">IF(1&lt;='２個別表'!$F210,'２個別表'!$CG210,0)</f>
        <v>0</v>
      </c>
      <c r="AA210" s="220">
        <f ca="1">IF(OR(0&lt;'２個別表'!$BZ210,0&lt;SUM('２個別表'!$CC210:$CD210)),1,0)</f>
        <v>1</v>
      </c>
      <c r="AB210" s="207">
        <f ca="1">IF(1&lt;='２個別表'!$F210,'２個別表'!$BX210,0)</f>
        <v>0</v>
      </c>
      <c r="AC210" s="207" t="str">
        <f ca="1">IF('２個別表'!$BX210&gt;0,IF(AND('２個別表'!$BV210=1,'２個別表'!$CG210="控除不可"),'２個別表'!$BX210,IF(AND('２個別表'!$BV210=1,'２個別表'!$CG210="80%控除対象"),ROUNDUP('２個別表'!$BX210*102/110,0),IF(AND('２個別表'!$BV210=1,'２個別表'!$CG210="全額控除"),ROUNDUP('２個別表'!$BX210*100/110,0),IF(OR('２個別表'!$BV210=2,'２個別表'!$BV210=3),'２個別表'!$BX210,'２個別表'!$BX210)))),"")</f>
        <v/>
      </c>
      <c r="AD210" s="221" t="str">
        <f ca="1">IF('２個別表'!$W210=1,3,IF(AND('２個別表'!$W210=2,AND(19&lt;='２個別表'!$AO210,'２個別表'!$AO210&lt;=23)),2,IF(AND('２個別表'!$W210=2,OR(AND(1&lt;='２個別表'!$AO210,'２個別表'!$AO210&lt;=18),AND(24&lt;='２個別表'!$AO210,'２個別表'!$AO210&lt;=25))),1,"判定不能")))</f>
        <v>判定不能</v>
      </c>
      <c r="AE210" s="228">
        <f t="shared" ca="1" si="63"/>
        <v>0</v>
      </c>
      <c r="AF210" s="204" t="str">
        <f t="shared" ca="1" si="80"/>
        <v/>
      </c>
      <c r="AG210" s="207" t="str">
        <f ca="1">IF(AND($AD210=1,$U210&gt;0,$V210=1),ROUNDDOWN($AC210*1/2-'２個別表'!$CF210*1/2,0),"")</f>
        <v/>
      </c>
      <c r="AH210" s="207" t="str">
        <f t="shared" ca="1" si="84"/>
        <v/>
      </c>
      <c r="AI210" s="230" t="str">
        <f ca="1">IF(AND($AD210=1,$Q210=1),IF($AB210&gt;0,'２個別表'!$BX210-'２個別表'!$BZ210-'２個別表'!$CF210-'２個別表'!$CC210-'２個別表'!$CD210-'２個別表'!$CE210,0),"")</f>
        <v/>
      </c>
      <c r="AJ210" s="222">
        <f t="shared" ca="1" si="64"/>
        <v>0</v>
      </c>
      <c r="AK210" s="218" t="str">
        <f ca="1">IF($AD210=1,IF('２個別表'!$AQ210=1,1,IF('２個別表'!AQ210="","",)),"")</f>
        <v/>
      </c>
      <c r="AL210" s="207" t="str">
        <f ca="1">IF($AJ210=1,IF($AK210=1,'２個別表'!BU210,""),"")</f>
        <v/>
      </c>
      <c r="AM210" s="204" t="str">
        <f t="shared" ca="1" si="65"/>
        <v/>
      </c>
      <c r="AN210" s="223" t="str">
        <f ca="1">IF($AJ210=1,IF($AK210=1,ROUNDDOWN('２個別表'!$BX210-'２個別表'!$BZ210-'２個別表'!$CC210-'２個別表'!$CD210-'２個別表'!$CE210-'２個別表'!$CF210,0),""),"")</f>
        <v/>
      </c>
      <c r="AO210" s="222">
        <f t="shared" ca="1" si="61"/>
        <v>0</v>
      </c>
      <c r="AP210" s="218">
        <f t="shared" ca="1" si="66"/>
        <v>0</v>
      </c>
      <c r="AQ210" s="218">
        <f t="shared" ca="1" si="67"/>
        <v>0</v>
      </c>
      <c r="AR210" s="213">
        <f ca="1">IF('２個別表'!$AC210=1,1,0)</f>
        <v>0</v>
      </c>
      <c r="AS210" s="204" t="str">
        <f t="shared" ca="1" si="68"/>
        <v/>
      </c>
      <c r="AT210" s="204" t="str">
        <f t="shared" ca="1" si="69"/>
        <v/>
      </c>
      <c r="AU210" s="230" t="str">
        <f ca="1">IF($AD210=1,IF($AQ210=1,ROUNDDOWN('２個別表'!$BX210-'２個別表'!$BZ210-'２個別表'!$CC210-'２個別表'!$CD210-'２個別表'!$CE210-'２個別表'!$CF210,0),""),"")</f>
        <v/>
      </c>
      <c r="AV210" s="391">
        <f t="shared" ca="1" si="70"/>
        <v>0</v>
      </c>
      <c r="AW210" s="401" t="str">
        <f t="shared" ca="1" si="71"/>
        <v>-</v>
      </c>
      <c r="AX210" s="228">
        <f ca="1">IF($AD210=2,IF('２個別表'!$BS210=1,1,0),0)</f>
        <v>0</v>
      </c>
      <c r="AY210" s="213" t="str">
        <f t="shared" ca="1" si="72"/>
        <v/>
      </c>
      <c r="AZ210" s="409" t="str">
        <f ca="1">IF(AND($AD210=2,$AX210=1),'２個別表'!$BX210-('２個別表'!$BZ210+'２個別表'!$CC210+'２個別表'!$CD210+'２個別表'!$CE210+'２個別表'!$CF210),"")</f>
        <v/>
      </c>
      <c r="BA210" s="228">
        <f ca="1">IF($AD210=2,IF('２個別表'!$BS210&lt;&gt;1,1,0),0)</f>
        <v>0</v>
      </c>
      <c r="BB210" s="404">
        <f t="shared" ca="1" si="73"/>
        <v>0</v>
      </c>
      <c r="BC210" s="207" t="str">
        <f ca="1">IF(AND($AD210=2,$BA210=1),'２個別表'!$BT210,"")</f>
        <v/>
      </c>
      <c r="BD210" s="207" t="str">
        <f t="shared" ca="1" si="74"/>
        <v/>
      </c>
      <c r="BE210" s="207" t="str">
        <f ca="1">IF(AND($AD210=2,$BA210=1),'２個別表'!$BW210-('２個別表'!$BZ210+'２個別表'!$CC210+'２個別表'!$CD210+'２個別表'!$CE210+'２個別表'!$CF210),"")</f>
        <v/>
      </c>
      <c r="BF210" s="207" t="str">
        <f ca="1">IF(AND($AD210=2,$BA210=1),'２個別表'!$CC210+'２個別表'!$CD210,"")</f>
        <v/>
      </c>
      <c r="BG210" s="406" t="str">
        <f ca="1">IF($BB210=1,IF(SUM('２個別表'!$BY210,'２個別表'!$CF210*0.5)&lt;='２個別表'!$BX210*0.5,"〇","×"),"")</f>
        <v/>
      </c>
      <c r="BH210" s="405">
        <f t="shared" ca="1" si="75"/>
        <v>0</v>
      </c>
      <c r="BI210" s="229" t="str">
        <f ca="1">IF($AD210=2,IF($AX210=1,IF('２個別表'!$AO210=23,"〇","×"),IF(OR('２個別表'!$AO210&lt;19,'２個別表'!$AO210&gt;23),"",IF($BH210&lt;='２個別表'!$BT210,"〇","×"))),"-")</f>
        <v>-</v>
      </c>
      <c r="BJ210" s="414" t="str">
        <f t="shared" ca="1" si="76"/>
        <v>-</v>
      </c>
      <c r="BK210" s="228">
        <f t="shared" ca="1" si="77"/>
        <v>0</v>
      </c>
      <c r="BL210" s="229" t="str">
        <f ca="1">IF($AD210=3,IF(1&lt;='２個別表'!$F210,IF('２個別表'!$W210=1,"〇","×"),""),"")</f>
        <v/>
      </c>
      <c r="BM210" s="209" t="str">
        <f ca="1">IF(AD210=3,IF(AND(OR('２個別表'!BF210="附帯施設",AND(1&lt;='２個別表'!AO210,'２個別表'!AO210&lt;=3)),'２個別表'!BM210&lt;&gt;"",'２個別表'!BN210&lt;&gt;""),1,IF(AND(OR('２個別表'!BF210="附帯施設",AND(1&lt;='２個別表'!AO210,'２個別表'!AO210&lt;=3)),OR('２個別表'!BM210="",'２個別表'!BN210="")),"×",0)),"")</f>
        <v/>
      </c>
      <c r="BN210" s="229" t="str">
        <f ca="1">IF($AD210=3,IF('２個別表'!$BX210&gt;=500000,"〇","×"),"")</f>
        <v/>
      </c>
      <c r="BO210" s="204" t="str">
        <f ca="1">IF(AD210=3,'２個別表'!BY210,"")</f>
        <v/>
      </c>
      <c r="BP210" s="204" t="str">
        <f ca="1">IF(AD210=3,IF(COUNTIF('２個別表'!$Z$11:'２個別表'!Z210,'２個別表'!Z210)=1,BO210,SUMIF('２個別表'!$Z$11:$Z$510,'２個別表'!Z210,$BO$11:$BO$239)),"")</f>
        <v/>
      </c>
      <c r="BQ210" s="213" t="str">
        <f t="shared" ca="1" si="85"/>
        <v/>
      </c>
      <c r="BR210" s="207" t="str">
        <f t="shared" ca="1" si="78"/>
        <v/>
      </c>
      <c r="BS210" s="483" t="str">
        <f ca="1">IF($AD210=3,'２個別表'!$BX210-('２個別表'!$BZ210+'２個別表'!$CC210+'２個別表'!$CD210+'２個別表'!$CE210+'２個別表'!$CF210),"")</f>
        <v/>
      </c>
      <c r="BT210" s="486">
        <f t="shared" ca="1" si="86"/>
        <v>0</v>
      </c>
      <c r="BU210" s="480" t="str">
        <f t="shared" ca="1" si="79"/>
        <v/>
      </c>
    </row>
    <row r="211" spans="1:73">
      <c r="A211" s="770" t="str">
        <f t="shared" ca="1" si="81"/>
        <v>石川県</v>
      </c>
      <c r="B211" s="773">
        <f ca="1">'２個別表'!Q211</f>
        <v>201</v>
      </c>
      <c r="C211" s="774" t="str">
        <f>'２個別表'!$R211</f>
        <v>石川県</v>
      </c>
      <c r="D211" s="774" t="str">
        <f ca="1">'２個別表'!$S211</f>
        <v/>
      </c>
      <c r="E211" s="774" t="str">
        <f ca="1">'２個別表'!$T211</f>
        <v/>
      </c>
      <c r="F211" s="719" t="str">
        <f ca="1">'２個別表'!$W211</f>
        <v/>
      </c>
      <c r="G211" s="719" t="str">
        <f ca="1">IF($F211=1,IF(SUMIF('（様式１号）１総括表'!$B$16:$B$25,A211,'（様式１号）１総括表'!$A$16:$A$25)&gt;0,"〇","✕"),"-")</f>
        <v>-</v>
      </c>
      <c r="H211" s="716" t="str">
        <f ca="1">IF('２個別表'!$Y211=1,IF('２個別表'!$AC211=1,"〇","×"),IF(AND(2&lt;='２個別表'!$AC211,'２個別表'!$AC211&lt;=5),"〇","×"))</f>
        <v>×</v>
      </c>
      <c r="I211" s="716" t="str">
        <f t="shared" ca="1" si="82"/>
        <v>×</v>
      </c>
      <c r="J211" s="207" t="str">
        <f ca="1">'２個別表'!$Z211</f>
        <v/>
      </c>
      <c r="K211" s="207">
        <f ca="1">'２個別表'!$AK211</f>
        <v>0</v>
      </c>
      <c r="L211" s="207" t="str">
        <f ca="1">IF('２個別表'!$AL211=1,1,"")</f>
        <v/>
      </c>
      <c r="M211" s="207" t="str">
        <f ca="1">IF('２個別表'!$AL211="","",IF('２個別表'!$AL211=1,IF(OR('２個別表'!$AM211=1,'２個別表'!$AN211=1),"〇","×")))</f>
        <v/>
      </c>
      <c r="N211" s="204" t="str">
        <f ca="1">'２個別表'!AT211</f>
        <v/>
      </c>
      <c r="O211" s="220" t="str">
        <f ca="1">IF(1&lt;='２個別表'!$F211,IF(AND(1&lt;='２個別表'!$AO211,'２個別表'!$AO211&lt;=3),1,0),"")</f>
        <v/>
      </c>
      <c r="P211" s="229">
        <f ca="1">IF($O211=1,IF(AND('２個別表'!$BF211&lt;&gt;"",AND('２個別表'!$BI211&lt;&gt;1,'２個別表'!$BJ211)),0,1),0)</f>
        <v>0</v>
      </c>
      <c r="Q211" s="220">
        <f ca="1">IF('２個別表'!$BF211&lt;&gt;"",1,0)</f>
        <v>0</v>
      </c>
      <c r="R211" s="220" t="str">
        <f ca="1">IF($Q211=1,IF('２個別表'!$BI211=1,1,0),"")</f>
        <v/>
      </c>
      <c r="S211" s="220" t="str">
        <f ca="1">IF($R211=1,IF('２個別表'!$BJ211&lt;&gt;"","〇","×"),"")</f>
        <v/>
      </c>
      <c r="T211" s="220" t="str">
        <f t="shared" ca="1" si="62"/>
        <v/>
      </c>
      <c r="U211" s="381">
        <f ca="1">IF('２個別表'!$BH211&gt;0,'２個別表'!$BH211,0)</f>
        <v>0</v>
      </c>
      <c r="V211" s="220">
        <f ca="1">IF('２個別表'!$BJ211&lt;&gt;"",1,0)</f>
        <v>0</v>
      </c>
      <c r="W211" s="206">
        <f ca="1">IF(AND($Q211=1,$V211=1),'２個別表'!$CF211,0)</f>
        <v>0</v>
      </c>
      <c r="X211" s="219">
        <f t="shared" ca="1" si="83"/>
        <v>0</v>
      </c>
      <c r="Y211" s="220" t="str">
        <f ca="1">IF(1&lt;='２個別表'!$F211,'２個別表'!$BV211,"")</f>
        <v/>
      </c>
      <c r="Z211" s="220">
        <f ca="1">IF(1&lt;='２個別表'!$F211,'２個別表'!$CG211,0)</f>
        <v>0</v>
      </c>
      <c r="AA211" s="220">
        <f ca="1">IF(OR(0&lt;'２個別表'!$BZ211,0&lt;SUM('２個別表'!$CC211:$CD211)),1,0)</f>
        <v>1</v>
      </c>
      <c r="AB211" s="207">
        <f ca="1">IF(1&lt;='２個別表'!$F211,'２個別表'!$BX211,0)</f>
        <v>0</v>
      </c>
      <c r="AC211" s="207" t="str">
        <f ca="1">IF('２個別表'!$BX211&gt;0,IF(AND('２個別表'!$BV211=1,'２個別表'!$CG211="控除不可"),'２個別表'!$BX211,IF(AND('２個別表'!$BV211=1,'２個別表'!$CG211="80%控除対象"),ROUNDUP('２個別表'!$BX211*102/110,0),IF(AND('２個別表'!$BV211=1,'２個別表'!$CG211="全額控除"),ROUNDUP('２個別表'!$BX211*100/110,0),IF(OR('２個別表'!$BV211=2,'２個別表'!$BV211=3),'２個別表'!$BX211,'２個別表'!$BX211)))),"")</f>
        <v/>
      </c>
      <c r="AD211" s="221" t="str">
        <f ca="1">IF('２個別表'!$W211=1,3,IF(AND('２個別表'!$W211=2,AND(19&lt;='２個別表'!$AO211,'２個別表'!$AO211&lt;=23)),2,IF(AND('２個別表'!$W211=2,OR(AND(1&lt;='２個別表'!$AO211,'２個別表'!$AO211&lt;=18),AND(24&lt;='２個別表'!$AO211,'２個別表'!$AO211&lt;=25))),1,"判定不能")))</f>
        <v>判定不能</v>
      </c>
      <c r="AE211" s="228">
        <f t="shared" ca="1" si="63"/>
        <v>0</v>
      </c>
      <c r="AF211" s="204" t="str">
        <f t="shared" ca="1" si="80"/>
        <v/>
      </c>
      <c r="AG211" s="207" t="str">
        <f ca="1">IF(AND($AD211=1,$U211&gt;0,$V211=1),ROUNDDOWN($AC211*1/2-'２個別表'!$CF211*1/2,0),"")</f>
        <v/>
      </c>
      <c r="AH211" s="207" t="str">
        <f t="shared" ca="1" si="84"/>
        <v/>
      </c>
      <c r="AI211" s="230" t="str">
        <f ca="1">IF(AND($AD211=1,$Q211=1),IF($AB211&gt;0,'２個別表'!$BX211-'２個別表'!$BZ211-'２個別表'!$CF211-'２個別表'!$CC211-'２個別表'!$CD211-'２個別表'!$CE211,0),"")</f>
        <v/>
      </c>
      <c r="AJ211" s="222">
        <f t="shared" ca="1" si="64"/>
        <v>0</v>
      </c>
      <c r="AK211" s="218" t="str">
        <f ca="1">IF($AD211=1,IF('２個別表'!$AQ211=1,1,IF('２個別表'!AQ211="","",)),"")</f>
        <v/>
      </c>
      <c r="AL211" s="207" t="str">
        <f ca="1">IF($AJ211=1,IF($AK211=1,'２個別表'!BU211,""),"")</f>
        <v/>
      </c>
      <c r="AM211" s="204" t="str">
        <f t="shared" ca="1" si="65"/>
        <v/>
      </c>
      <c r="AN211" s="223" t="str">
        <f ca="1">IF($AJ211=1,IF($AK211=1,ROUNDDOWN('２個別表'!$BX211-'２個別表'!$BZ211-'２個別表'!$CC211-'２個別表'!$CD211-'２個別表'!$CE211-'２個別表'!$CF211,0),""),"")</f>
        <v/>
      </c>
      <c r="AO211" s="222">
        <f t="shared" ca="1" si="61"/>
        <v>0</v>
      </c>
      <c r="AP211" s="218">
        <f t="shared" ca="1" si="66"/>
        <v>0</v>
      </c>
      <c r="AQ211" s="218">
        <f t="shared" ca="1" si="67"/>
        <v>0</v>
      </c>
      <c r="AR211" s="213">
        <f ca="1">IF('２個別表'!$AC211=1,1,0)</f>
        <v>0</v>
      </c>
      <c r="AS211" s="204" t="str">
        <f t="shared" ca="1" si="68"/>
        <v/>
      </c>
      <c r="AT211" s="204" t="str">
        <f t="shared" ca="1" si="69"/>
        <v/>
      </c>
      <c r="AU211" s="230" t="str">
        <f ca="1">IF($AD211=1,IF($AQ211=1,ROUNDDOWN('２個別表'!$BX211-'２個別表'!$BZ211-'２個別表'!$CC211-'２個別表'!$CD211-'２個別表'!$CE211-'２個別表'!$CF211,0),""),"")</f>
        <v/>
      </c>
      <c r="AV211" s="391">
        <f t="shared" ca="1" si="70"/>
        <v>0</v>
      </c>
      <c r="AW211" s="401" t="str">
        <f t="shared" ca="1" si="71"/>
        <v>-</v>
      </c>
      <c r="AX211" s="228">
        <f ca="1">IF($AD211=2,IF('２個別表'!$BS211=1,1,0),0)</f>
        <v>0</v>
      </c>
      <c r="AY211" s="213" t="str">
        <f t="shared" ca="1" si="72"/>
        <v/>
      </c>
      <c r="AZ211" s="409" t="str">
        <f ca="1">IF(AND($AD211=2,$AX211=1),'２個別表'!$BX211-('２個別表'!$BZ211+'２個別表'!$CC211+'２個別表'!$CD211+'２個別表'!$CE211+'２個別表'!$CF211),"")</f>
        <v/>
      </c>
      <c r="BA211" s="228">
        <f ca="1">IF($AD211=2,IF('２個別表'!$BS211&lt;&gt;1,1,0),0)</f>
        <v>0</v>
      </c>
      <c r="BB211" s="404">
        <f t="shared" ca="1" si="73"/>
        <v>0</v>
      </c>
      <c r="BC211" s="207" t="str">
        <f ca="1">IF(AND($AD211=2,$BA211=1),'２個別表'!$BT211,"")</f>
        <v/>
      </c>
      <c r="BD211" s="207" t="str">
        <f t="shared" ca="1" si="74"/>
        <v/>
      </c>
      <c r="BE211" s="207" t="str">
        <f ca="1">IF(AND($AD211=2,$BA211=1),'２個別表'!$BW211-('２個別表'!$BZ211+'２個別表'!$CC211+'２個別表'!$CD211+'２個別表'!$CE211+'２個別表'!$CF211),"")</f>
        <v/>
      </c>
      <c r="BF211" s="207" t="str">
        <f ca="1">IF(AND($AD211=2,$BA211=1),'２個別表'!$CC211+'２個別表'!$CD211,"")</f>
        <v/>
      </c>
      <c r="BG211" s="406" t="str">
        <f ca="1">IF($BB211=1,IF(SUM('２個別表'!$BY211,'２個別表'!$CF211*0.5)&lt;='２個別表'!$BX211*0.5,"〇","×"),"")</f>
        <v/>
      </c>
      <c r="BH211" s="405">
        <f t="shared" ca="1" si="75"/>
        <v>0</v>
      </c>
      <c r="BI211" s="229" t="str">
        <f ca="1">IF($AD211=2,IF($AX211=1,IF('２個別表'!$AO211=23,"〇","×"),IF(OR('２個別表'!$AO211&lt;19,'２個別表'!$AO211&gt;23),"",IF($BH211&lt;='２個別表'!$BT211,"〇","×"))),"-")</f>
        <v>-</v>
      </c>
      <c r="BJ211" s="414" t="str">
        <f t="shared" ca="1" si="76"/>
        <v>-</v>
      </c>
      <c r="BK211" s="228">
        <f t="shared" ca="1" si="77"/>
        <v>0</v>
      </c>
      <c r="BL211" s="229" t="str">
        <f ca="1">IF($AD211=3,IF(1&lt;='２個別表'!$F211,IF('２個別表'!$W211=1,"〇","×"),""),"")</f>
        <v/>
      </c>
      <c r="BM211" s="209" t="str">
        <f ca="1">IF(AD211=3,IF(AND(OR('２個別表'!BF211="附帯施設",AND(1&lt;='２個別表'!AO211,'２個別表'!AO211&lt;=3)),'２個別表'!BM211&lt;&gt;"",'２個別表'!BN211&lt;&gt;""),1,IF(AND(OR('２個別表'!BF211="附帯施設",AND(1&lt;='２個別表'!AO211,'２個別表'!AO211&lt;=3)),OR('２個別表'!BM211="",'２個別表'!BN211="")),"×",0)),"")</f>
        <v/>
      </c>
      <c r="BN211" s="229" t="str">
        <f ca="1">IF($AD211=3,IF('２個別表'!$BX211&gt;=500000,"〇","×"),"")</f>
        <v/>
      </c>
      <c r="BO211" s="204" t="str">
        <f ca="1">IF(AD211=3,'２個別表'!BY211,"")</f>
        <v/>
      </c>
      <c r="BP211" s="204" t="str">
        <f ca="1">IF(AD211=3,IF(COUNTIF('２個別表'!$Z$11:'２個別表'!Z211,'２個別表'!Z211)=1,BO211,SUMIF('２個別表'!$Z$11:$Z$510,'２個別表'!Z211,$BO$11:$BO$239)),"")</f>
        <v/>
      </c>
      <c r="BQ211" s="213" t="str">
        <f t="shared" ca="1" si="85"/>
        <v/>
      </c>
      <c r="BR211" s="207" t="str">
        <f t="shared" ca="1" si="78"/>
        <v/>
      </c>
      <c r="BS211" s="483" t="str">
        <f ca="1">IF($AD211=3,'２個別表'!$BX211-('２個別表'!$BZ211+'２個別表'!$CC211+'２個別表'!$CD211+'２個別表'!$CE211+'２個別表'!$CF211),"")</f>
        <v/>
      </c>
      <c r="BT211" s="486">
        <f t="shared" ca="1" si="86"/>
        <v>0</v>
      </c>
      <c r="BU211" s="480" t="str">
        <f t="shared" ca="1" si="79"/>
        <v/>
      </c>
    </row>
    <row r="212" spans="1:73">
      <c r="A212" s="770" t="str">
        <f t="shared" ca="1" si="81"/>
        <v>石川県</v>
      </c>
      <c r="B212" s="773">
        <f ca="1">'２個別表'!Q212</f>
        <v>202</v>
      </c>
      <c r="C212" s="774" t="str">
        <f>'２個別表'!$R212</f>
        <v>石川県</v>
      </c>
      <c r="D212" s="774" t="str">
        <f ca="1">'２個別表'!$S212</f>
        <v/>
      </c>
      <c r="E212" s="774" t="str">
        <f ca="1">'２個別表'!$T212</f>
        <v/>
      </c>
      <c r="F212" s="719" t="str">
        <f ca="1">'２個別表'!$W212</f>
        <v/>
      </c>
      <c r="G212" s="719" t="str">
        <f ca="1">IF($F212=1,IF(SUMIF('（様式１号）１総括表'!$B$16:$B$25,A212,'（様式１号）１総括表'!$A$16:$A$25)&gt;0,"〇","✕"),"-")</f>
        <v>-</v>
      </c>
      <c r="H212" s="716" t="str">
        <f ca="1">IF('２個別表'!$Y212=1,IF('２個別表'!$AC212=1,"〇","×"),IF(AND(2&lt;='２個別表'!$AC212,'２個別表'!$AC212&lt;=5),"〇","×"))</f>
        <v>×</v>
      </c>
      <c r="I212" s="716" t="str">
        <f t="shared" ca="1" si="82"/>
        <v>×</v>
      </c>
      <c r="J212" s="207" t="str">
        <f ca="1">'２個別表'!$Z212</f>
        <v/>
      </c>
      <c r="K212" s="207">
        <f ca="1">'２個別表'!$AK212</f>
        <v>0</v>
      </c>
      <c r="L212" s="207" t="str">
        <f ca="1">IF('２個別表'!$AL212=1,1,"")</f>
        <v/>
      </c>
      <c r="M212" s="207" t="str">
        <f ca="1">IF('２個別表'!$AL212="","",IF('２個別表'!$AL212=1,IF(OR('２個別表'!$AM212=1,'２個別表'!$AN212=1),"〇","×")))</f>
        <v/>
      </c>
      <c r="N212" s="204" t="str">
        <f ca="1">'２個別表'!AT212</f>
        <v/>
      </c>
      <c r="O212" s="220" t="str">
        <f ca="1">IF(1&lt;='２個別表'!$F212,IF(AND(1&lt;='２個別表'!$AO212,'２個別表'!$AO212&lt;=3),1,0),"")</f>
        <v/>
      </c>
      <c r="P212" s="229">
        <f ca="1">IF($O212=1,IF(AND('２個別表'!$BF212&lt;&gt;"",AND('２個別表'!$BI212&lt;&gt;1,'２個別表'!$BJ212)),0,1),0)</f>
        <v>0</v>
      </c>
      <c r="Q212" s="220">
        <f ca="1">IF('２個別表'!$BF212&lt;&gt;"",1,0)</f>
        <v>0</v>
      </c>
      <c r="R212" s="220" t="str">
        <f ca="1">IF($Q212=1,IF('２個別表'!$BI212=1,1,0),"")</f>
        <v/>
      </c>
      <c r="S212" s="220" t="str">
        <f ca="1">IF($R212=1,IF('２個別表'!$BJ212&lt;&gt;"","〇","×"),"")</f>
        <v/>
      </c>
      <c r="T212" s="220" t="str">
        <f t="shared" ca="1" si="62"/>
        <v/>
      </c>
      <c r="U212" s="381">
        <f ca="1">IF('２個別表'!$BH212&gt;0,'２個別表'!$BH212,0)</f>
        <v>0</v>
      </c>
      <c r="V212" s="220">
        <f ca="1">IF('２個別表'!$BJ212&lt;&gt;"",1,0)</f>
        <v>0</v>
      </c>
      <c r="W212" s="206">
        <f ca="1">IF(AND($Q212=1,$V212=1),'２個別表'!$CF212,0)</f>
        <v>0</v>
      </c>
      <c r="X212" s="219">
        <f t="shared" ca="1" si="83"/>
        <v>0</v>
      </c>
      <c r="Y212" s="220" t="str">
        <f ca="1">IF(1&lt;='２個別表'!$F212,'２個別表'!$BV212,"")</f>
        <v/>
      </c>
      <c r="Z212" s="220">
        <f ca="1">IF(1&lt;='２個別表'!$F212,'２個別表'!$CG212,0)</f>
        <v>0</v>
      </c>
      <c r="AA212" s="220">
        <f ca="1">IF(OR(0&lt;'２個別表'!$BZ212,0&lt;SUM('２個別表'!$CC212:$CD212)),1,0)</f>
        <v>1</v>
      </c>
      <c r="AB212" s="207">
        <f ca="1">IF(1&lt;='２個別表'!$F212,'２個別表'!$BX212,0)</f>
        <v>0</v>
      </c>
      <c r="AC212" s="207" t="str">
        <f ca="1">IF('２個別表'!$BX212&gt;0,IF(AND('２個別表'!$BV212=1,'２個別表'!$CG212="控除不可"),'２個別表'!$BX212,IF(AND('２個別表'!$BV212=1,'２個別表'!$CG212="80%控除対象"),ROUNDUP('２個別表'!$BX212*102/110,0),IF(AND('２個別表'!$BV212=1,'２個別表'!$CG212="全額控除"),ROUNDUP('２個別表'!$BX212*100/110,0),IF(OR('２個別表'!$BV212=2,'２個別表'!$BV212=3),'２個別表'!$BX212,'２個別表'!$BX212)))),"")</f>
        <v/>
      </c>
      <c r="AD212" s="221" t="str">
        <f ca="1">IF('２個別表'!$W212=1,3,IF(AND('２個別表'!$W212=2,AND(19&lt;='２個別表'!$AO212,'２個別表'!$AO212&lt;=23)),2,IF(AND('２個別表'!$W212=2,OR(AND(1&lt;='２個別表'!$AO212,'２個別表'!$AO212&lt;=18),AND(24&lt;='２個別表'!$AO212,'２個別表'!$AO212&lt;=25))),1,"判定不能")))</f>
        <v>判定不能</v>
      </c>
      <c r="AE212" s="228">
        <f t="shared" ca="1" si="63"/>
        <v>0</v>
      </c>
      <c r="AF212" s="204" t="str">
        <f t="shared" ca="1" si="80"/>
        <v/>
      </c>
      <c r="AG212" s="207" t="str">
        <f ca="1">IF(AND($AD212=1,$U212&gt;0,$V212=1),ROUNDDOWN($AC212*1/2-'２個別表'!$CF212*1/2,0),"")</f>
        <v/>
      </c>
      <c r="AH212" s="207" t="str">
        <f t="shared" ca="1" si="84"/>
        <v/>
      </c>
      <c r="AI212" s="230" t="str">
        <f ca="1">IF(AND($AD212=1,$Q212=1),IF($AB212&gt;0,'２個別表'!$BX212-'２個別表'!$BZ212-'２個別表'!$CF212-'２個別表'!$CC212-'２個別表'!$CD212-'２個別表'!$CE212,0),"")</f>
        <v/>
      </c>
      <c r="AJ212" s="222">
        <f t="shared" ca="1" si="64"/>
        <v>0</v>
      </c>
      <c r="AK212" s="218" t="str">
        <f ca="1">IF($AD212=1,IF('２個別表'!$AQ212=1,1,IF('２個別表'!AQ212="","",)),"")</f>
        <v/>
      </c>
      <c r="AL212" s="207" t="str">
        <f ca="1">IF($AJ212=1,IF($AK212=1,'２個別表'!BU212,""),"")</f>
        <v/>
      </c>
      <c r="AM212" s="204" t="str">
        <f t="shared" ca="1" si="65"/>
        <v/>
      </c>
      <c r="AN212" s="223" t="str">
        <f ca="1">IF($AJ212=1,IF($AK212=1,ROUNDDOWN('２個別表'!$BX212-'２個別表'!$BZ212-'２個別表'!$CC212-'２個別表'!$CD212-'２個別表'!$CE212-'２個別表'!$CF212,0),""),"")</f>
        <v/>
      </c>
      <c r="AO212" s="222">
        <f t="shared" ca="1" si="61"/>
        <v>0</v>
      </c>
      <c r="AP212" s="218">
        <f t="shared" ca="1" si="66"/>
        <v>0</v>
      </c>
      <c r="AQ212" s="218">
        <f t="shared" ca="1" si="67"/>
        <v>0</v>
      </c>
      <c r="AR212" s="213">
        <f ca="1">IF('２個別表'!$AC212=1,1,0)</f>
        <v>0</v>
      </c>
      <c r="AS212" s="204" t="str">
        <f t="shared" ca="1" si="68"/>
        <v/>
      </c>
      <c r="AT212" s="204" t="str">
        <f t="shared" ca="1" si="69"/>
        <v/>
      </c>
      <c r="AU212" s="230" t="str">
        <f ca="1">IF($AD212=1,IF($AQ212=1,ROUNDDOWN('２個別表'!$BX212-'２個別表'!$BZ212-'２個別表'!$CC212-'２個別表'!$CD212-'２個別表'!$CE212-'２個別表'!$CF212,0),""),"")</f>
        <v/>
      </c>
      <c r="AV212" s="391">
        <f t="shared" ca="1" si="70"/>
        <v>0</v>
      </c>
      <c r="AW212" s="401" t="str">
        <f t="shared" ca="1" si="71"/>
        <v>-</v>
      </c>
      <c r="AX212" s="228">
        <f ca="1">IF($AD212=2,IF('２個別表'!$BS212=1,1,0),0)</f>
        <v>0</v>
      </c>
      <c r="AY212" s="213" t="str">
        <f t="shared" ca="1" si="72"/>
        <v/>
      </c>
      <c r="AZ212" s="409" t="str">
        <f ca="1">IF(AND($AD212=2,$AX212=1),'２個別表'!$BX212-('２個別表'!$BZ212+'２個別表'!$CC212+'２個別表'!$CD212+'２個別表'!$CE212+'２個別表'!$CF212),"")</f>
        <v/>
      </c>
      <c r="BA212" s="228">
        <f ca="1">IF($AD212=2,IF('２個別表'!$BS212&lt;&gt;1,1,0),0)</f>
        <v>0</v>
      </c>
      <c r="BB212" s="404">
        <f t="shared" ca="1" si="73"/>
        <v>0</v>
      </c>
      <c r="BC212" s="207" t="str">
        <f ca="1">IF(AND($AD212=2,$BA212=1),'２個別表'!$BT212,"")</f>
        <v/>
      </c>
      <c r="BD212" s="207" t="str">
        <f t="shared" ca="1" si="74"/>
        <v/>
      </c>
      <c r="BE212" s="207" t="str">
        <f ca="1">IF(AND($AD212=2,$BA212=1),'２個別表'!$BW212-('２個別表'!$BZ212+'２個別表'!$CC212+'２個別表'!$CD212+'２個別表'!$CE212+'２個別表'!$CF212),"")</f>
        <v/>
      </c>
      <c r="BF212" s="207" t="str">
        <f ca="1">IF(AND($AD212=2,$BA212=1),'２個別表'!$CC212+'２個別表'!$CD212,"")</f>
        <v/>
      </c>
      <c r="BG212" s="406" t="str">
        <f ca="1">IF($BB212=1,IF(SUM('２個別表'!$BY212,'２個別表'!$CF212*0.5)&lt;='２個別表'!$BX212*0.5,"〇","×"),"")</f>
        <v/>
      </c>
      <c r="BH212" s="405">
        <f t="shared" ca="1" si="75"/>
        <v>0</v>
      </c>
      <c r="BI212" s="229" t="str">
        <f ca="1">IF($AD212=2,IF($AX212=1,IF('２個別表'!$AO212=23,"〇","×"),IF(OR('２個別表'!$AO212&lt;19,'２個別表'!$AO212&gt;23),"",IF($BH212&lt;='２個別表'!$BT212,"〇","×"))),"-")</f>
        <v>-</v>
      </c>
      <c r="BJ212" s="414" t="str">
        <f t="shared" ca="1" si="76"/>
        <v>-</v>
      </c>
      <c r="BK212" s="228">
        <f t="shared" ca="1" si="77"/>
        <v>0</v>
      </c>
      <c r="BL212" s="229" t="str">
        <f ca="1">IF($AD212=3,IF(1&lt;='２個別表'!$F212,IF('２個別表'!$W212=1,"〇","×"),""),"")</f>
        <v/>
      </c>
      <c r="BM212" s="209" t="str">
        <f ca="1">IF(AD212=3,IF(AND(OR('２個別表'!BF212="附帯施設",AND(1&lt;='２個別表'!AO212,'２個別表'!AO212&lt;=3)),'２個別表'!BM212&lt;&gt;"",'２個別表'!BN212&lt;&gt;""),1,IF(AND(OR('２個別表'!BF212="附帯施設",AND(1&lt;='２個別表'!AO212,'２個別表'!AO212&lt;=3)),OR('２個別表'!BM212="",'２個別表'!BN212="")),"×",0)),"")</f>
        <v/>
      </c>
      <c r="BN212" s="229" t="str">
        <f ca="1">IF($AD212=3,IF('２個別表'!$BX212&gt;=500000,"〇","×"),"")</f>
        <v/>
      </c>
      <c r="BO212" s="204" t="str">
        <f ca="1">IF(AD212=3,'２個別表'!BY212,"")</f>
        <v/>
      </c>
      <c r="BP212" s="204" t="str">
        <f ca="1">IF(AD212=3,IF(COUNTIF('２個別表'!$Z$11:'２個別表'!Z212,'２個別表'!Z212)=1,BO212,SUMIF('２個別表'!$Z$11:$Z$510,'２個別表'!Z212,$BO$11:$BO$239)),"")</f>
        <v/>
      </c>
      <c r="BQ212" s="213" t="str">
        <f t="shared" ca="1" si="85"/>
        <v/>
      </c>
      <c r="BR212" s="207" t="str">
        <f t="shared" ca="1" si="78"/>
        <v/>
      </c>
      <c r="BS212" s="483" t="str">
        <f ca="1">IF($AD212=3,'２個別表'!$BX212-('２個別表'!$BZ212+'２個別表'!$CC212+'２個別表'!$CD212+'２個別表'!$CE212+'２個別表'!$CF212),"")</f>
        <v/>
      </c>
      <c r="BT212" s="486">
        <f t="shared" ca="1" si="86"/>
        <v>0</v>
      </c>
      <c r="BU212" s="480" t="str">
        <f t="shared" ca="1" si="79"/>
        <v/>
      </c>
    </row>
    <row r="213" spans="1:73">
      <c r="A213" s="770" t="str">
        <f t="shared" ca="1" si="81"/>
        <v>石川県</v>
      </c>
      <c r="B213" s="773">
        <f ca="1">'２個別表'!Q213</f>
        <v>203</v>
      </c>
      <c r="C213" s="774" t="str">
        <f>'２個別表'!$R213</f>
        <v>石川県</v>
      </c>
      <c r="D213" s="774" t="str">
        <f ca="1">'２個別表'!$S213</f>
        <v/>
      </c>
      <c r="E213" s="774" t="str">
        <f ca="1">'２個別表'!$T213</f>
        <v/>
      </c>
      <c r="F213" s="719" t="str">
        <f ca="1">'２個別表'!$W213</f>
        <v/>
      </c>
      <c r="G213" s="719" t="str">
        <f ca="1">IF($F213=1,IF(SUMIF('（様式１号）１総括表'!$B$16:$B$25,A213,'（様式１号）１総括表'!$A$16:$A$25)&gt;0,"〇","✕"),"-")</f>
        <v>-</v>
      </c>
      <c r="H213" s="716" t="str">
        <f ca="1">IF('２個別表'!$Y213=1,IF('２個別表'!$AC213=1,"〇","×"),IF(AND(2&lt;='２個別表'!$AC213,'２個別表'!$AC213&lt;=5),"〇","×"))</f>
        <v>×</v>
      </c>
      <c r="I213" s="716" t="str">
        <f t="shared" ca="1" si="82"/>
        <v>×</v>
      </c>
      <c r="J213" s="207" t="str">
        <f ca="1">'２個別表'!$Z213</f>
        <v/>
      </c>
      <c r="K213" s="207">
        <f ca="1">'２個別表'!$AK213</f>
        <v>0</v>
      </c>
      <c r="L213" s="207" t="str">
        <f ca="1">IF('２個別表'!$AL213=1,1,"")</f>
        <v/>
      </c>
      <c r="M213" s="207" t="str">
        <f ca="1">IF('２個別表'!$AL213="","",IF('２個別表'!$AL213=1,IF(OR('２個別表'!$AM213=1,'２個別表'!$AN213=1),"〇","×")))</f>
        <v/>
      </c>
      <c r="N213" s="204" t="str">
        <f ca="1">'２個別表'!AT213</f>
        <v/>
      </c>
      <c r="O213" s="220" t="str">
        <f ca="1">IF(1&lt;='２個別表'!$F213,IF(AND(1&lt;='２個別表'!$AO213,'２個別表'!$AO213&lt;=3),1,0),"")</f>
        <v/>
      </c>
      <c r="P213" s="229">
        <f ca="1">IF($O213=1,IF(AND('２個別表'!$BF213&lt;&gt;"",AND('２個別表'!$BI213&lt;&gt;1,'２個別表'!$BJ213)),0,1),0)</f>
        <v>0</v>
      </c>
      <c r="Q213" s="220">
        <f ca="1">IF('２個別表'!$BF213&lt;&gt;"",1,0)</f>
        <v>0</v>
      </c>
      <c r="R213" s="220" t="str">
        <f ca="1">IF($Q213=1,IF('２個別表'!$BI213=1,1,0),"")</f>
        <v/>
      </c>
      <c r="S213" s="220" t="str">
        <f ca="1">IF($R213=1,IF('２個別表'!$BJ213&lt;&gt;"","〇","×"),"")</f>
        <v/>
      </c>
      <c r="T213" s="220" t="str">
        <f t="shared" ca="1" si="62"/>
        <v/>
      </c>
      <c r="U213" s="381">
        <f ca="1">IF('２個別表'!$BH213&gt;0,'２個別表'!$BH213,0)</f>
        <v>0</v>
      </c>
      <c r="V213" s="220">
        <f ca="1">IF('２個別表'!$BJ213&lt;&gt;"",1,0)</f>
        <v>0</v>
      </c>
      <c r="W213" s="206">
        <f ca="1">IF(AND($Q213=1,$V213=1),'２個別表'!$CF213,0)</f>
        <v>0</v>
      </c>
      <c r="X213" s="219">
        <f t="shared" ca="1" si="83"/>
        <v>0</v>
      </c>
      <c r="Y213" s="220" t="str">
        <f ca="1">IF(1&lt;='２個別表'!$F213,'２個別表'!$BV213,"")</f>
        <v/>
      </c>
      <c r="Z213" s="220">
        <f ca="1">IF(1&lt;='２個別表'!$F213,'２個別表'!$CG213,0)</f>
        <v>0</v>
      </c>
      <c r="AA213" s="220">
        <f ca="1">IF(OR(0&lt;'２個別表'!$BZ213,0&lt;SUM('２個別表'!$CC213:$CD213)),1,0)</f>
        <v>1</v>
      </c>
      <c r="AB213" s="207">
        <f ca="1">IF(1&lt;='２個別表'!$F213,'２個別表'!$BX213,0)</f>
        <v>0</v>
      </c>
      <c r="AC213" s="207" t="str">
        <f ca="1">IF('２個別表'!$BX213&gt;0,IF(AND('２個別表'!$BV213=1,'２個別表'!$CG213="控除不可"),'２個別表'!$BX213,IF(AND('２個別表'!$BV213=1,'２個別表'!$CG213="80%控除対象"),ROUNDUP('２個別表'!$BX213*102/110,0),IF(AND('２個別表'!$BV213=1,'２個別表'!$CG213="全額控除"),ROUNDUP('２個別表'!$BX213*100/110,0),IF(OR('２個別表'!$BV213=2,'２個別表'!$BV213=3),'２個別表'!$BX213,'２個別表'!$BX213)))),"")</f>
        <v/>
      </c>
      <c r="AD213" s="221" t="str">
        <f ca="1">IF('２個別表'!$W213=1,3,IF(AND('２個別表'!$W213=2,AND(19&lt;='２個別表'!$AO213,'２個別表'!$AO213&lt;=23)),2,IF(AND('２個別表'!$W213=2,OR(AND(1&lt;='２個別表'!$AO213,'２個別表'!$AO213&lt;=18),AND(24&lt;='２個別表'!$AO213,'２個別表'!$AO213&lt;=25))),1,"判定不能")))</f>
        <v>判定不能</v>
      </c>
      <c r="AE213" s="228">
        <f t="shared" ca="1" si="63"/>
        <v>0</v>
      </c>
      <c r="AF213" s="204" t="str">
        <f t="shared" ca="1" si="80"/>
        <v/>
      </c>
      <c r="AG213" s="207" t="str">
        <f ca="1">IF(AND($AD213=1,$U213&gt;0,$V213=1),ROUNDDOWN($AC213*1/2-'２個別表'!$CF213*1/2,0),"")</f>
        <v/>
      </c>
      <c r="AH213" s="207" t="str">
        <f t="shared" ca="1" si="84"/>
        <v/>
      </c>
      <c r="AI213" s="230" t="str">
        <f ca="1">IF(AND($AD213=1,$Q213=1),IF($AB213&gt;0,'２個別表'!$BX213-'２個別表'!$BZ213-'２個別表'!$CF213-'２個別表'!$CC213-'２個別表'!$CD213-'２個別表'!$CE213,0),"")</f>
        <v/>
      </c>
      <c r="AJ213" s="222">
        <f t="shared" ca="1" si="64"/>
        <v>0</v>
      </c>
      <c r="AK213" s="218" t="str">
        <f ca="1">IF($AD213=1,IF('２個別表'!$AQ213=1,1,IF('２個別表'!AQ213="","",)),"")</f>
        <v/>
      </c>
      <c r="AL213" s="207" t="str">
        <f ca="1">IF($AJ213=1,IF($AK213=1,'２個別表'!BU213,""),"")</f>
        <v/>
      </c>
      <c r="AM213" s="204" t="str">
        <f t="shared" ca="1" si="65"/>
        <v/>
      </c>
      <c r="AN213" s="223" t="str">
        <f ca="1">IF($AJ213=1,IF($AK213=1,ROUNDDOWN('２個別表'!$BX213-'２個別表'!$BZ213-'２個別表'!$CC213-'２個別表'!$CD213-'２個別表'!$CE213-'２個別表'!$CF213,0),""),"")</f>
        <v/>
      </c>
      <c r="AO213" s="222">
        <f t="shared" ca="1" si="61"/>
        <v>0</v>
      </c>
      <c r="AP213" s="218">
        <f t="shared" ca="1" si="66"/>
        <v>0</v>
      </c>
      <c r="AQ213" s="218">
        <f t="shared" ca="1" si="67"/>
        <v>0</v>
      </c>
      <c r="AR213" s="213">
        <f ca="1">IF('２個別表'!$AC213=1,1,0)</f>
        <v>0</v>
      </c>
      <c r="AS213" s="204" t="str">
        <f t="shared" ca="1" si="68"/>
        <v/>
      </c>
      <c r="AT213" s="204" t="str">
        <f t="shared" ca="1" si="69"/>
        <v/>
      </c>
      <c r="AU213" s="230" t="str">
        <f ca="1">IF($AD213=1,IF($AQ213=1,ROUNDDOWN('２個別表'!$BX213-'２個別表'!$BZ213-'２個別表'!$CC213-'２個別表'!$CD213-'２個別表'!$CE213-'２個別表'!$CF213,0),""),"")</f>
        <v/>
      </c>
      <c r="AV213" s="391">
        <f t="shared" ca="1" si="70"/>
        <v>0</v>
      </c>
      <c r="AW213" s="401" t="str">
        <f t="shared" ca="1" si="71"/>
        <v>-</v>
      </c>
      <c r="AX213" s="228">
        <f ca="1">IF($AD213=2,IF('２個別表'!$BS213=1,1,0),0)</f>
        <v>0</v>
      </c>
      <c r="AY213" s="213" t="str">
        <f t="shared" ca="1" si="72"/>
        <v/>
      </c>
      <c r="AZ213" s="409" t="str">
        <f ca="1">IF(AND($AD213=2,$AX213=1),'２個別表'!$BX213-('２個別表'!$BZ213+'２個別表'!$CC213+'２個別表'!$CD213+'２個別表'!$CE213+'２個別表'!$CF213),"")</f>
        <v/>
      </c>
      <c r="BA213" s="228">
        <f ca="1">IF($AD213=2,IF('２個別表'!$BS213&lt;&gt;1,1,0),0)</f>
        <v>0</v>
      </c>
      <c r="BB213" s="404">
        <f t="shared" ca="1" si="73"/>
        <v>0</v>
      </c>
      <c r="BC213" s="207" t="str">
        <f ca="1">IF(AND($AD213=2,$BA213=1),'２個別表'!$BT213,"")</f>
        <v/>
      </c>
      <c r="BD213" s="207" t="str">
        <f t="shared" ca="1" si="74"/>
        <v/>
      </c>
      <c r="BE213" s="207" t="str">
        <f ca="1">IF(AND($AD213=2,$BA213=1),'２個別表'!$BW213-('２個別表'!$BZ213+'２個別表'!$CC213+'２個別表'!$CD213+'２個別表'!$CE213+'２個別表'!$CF213),"")</f>
        <v/>
      </c>
      <c r="BF213" s="207" t="str">
        <f ca="1">IF(AND($AD213=2,$BA213=1),'２個別表'!$CC213+'２個別表'!$CD213,"")</f>
        <v/>
      </c>
      <c r="BG213" s="406" t="str">
        <f ca="1">IF($BB213=1,IF(SUM('２個別表'!$BY213,'２個別表'!$CF213*0.5)&lt;='２個別表'!$BX213*0.5,"〇","×"),"")</f>
        <v/>
      </c>
      <c r="BH213" s="405">
        <f t="shared" ca="1" si="75"/>
        <v>0</v>
      </c>
      <c r="BI213" s="229" t="str">
        <f ca="1">IF($AD213=2,IF($AX213=1,IF('２個別表'!$AO213=23,"〇","×"),IF(OR('２個別表'!$AO213&lt;19,'２個別表'!$AO213&gt;23),"",IF($BH213&lt;='２個別表'!$BT213,"〇","×"))),"-")</f>
        <v>-</v>
      </c>
      <c r="BJ213" s="414" t="str">
        <f t="shared" ca="1" si="76"/>
        <v>-</v>
      </c>
      <c r="BK213" s="228">
        <f t="shared" ca="1" si="77"/>
        <v>0</v>
      </c>
      <c r="BL213" s="229" t="str">
        <f ca="1">IF($AD213=3,IF(1&lt;='２個別表'!$F213,IF('２個別表'!$W213=1,"〇","×"),""),"")</f>
        <v/>
      </c>
      <c r="BM213" s="209" t="str">
        <f ca="1">IF(AD213=3,IF(AND(OR('２個別表'!BF213="附帯施設",AND(1&lt;='２個別表'!AO213,'２個別表'!AO213&lt;=3)),'２個別表'!BM213&lt;&gt;"",'２個別表'!BN213&lt;&gt;""),1,IF(AND(OR('２個別表'!BF213="附帯施設",AND(1&lt;='２個別表'!AO213,'２個別表'!AO213&lt;=3)),OR('２個別表'!BM213="",'２個別表'!BN213="")),"×",0)),"")</f>
        <v/>
      </c>
      <c r="BN213" s="229" t="str">
        <f ca="1">IF($AD213=3,IF('２個別表'!$BX213&gt;=500000,"〇","×"),"")</f>
        <v/>
      </c>
      <c r="BO213" s="204" t="str">
        <f ca="1">IF(AD213=3,'２個別表'!BY213,"")</f>
        <v/>
      </c>
      <c r="BP213" s="204" t="str">
        <f ca="1">IF(AD213=3,IF(COUNTIF('２個別表'!$Z$11:'２個別表'!Z213,'２個別表'!Z213)=1,BO213,SUMIF('２個別表'!$Z$11:$Z$510,'２個別表'!Z213,$BO$11:$BO$239)),"")</f>
        <v/>
      </c>
      <c r="BQ213" s="213" t="str">
        <f t="shared" ca="1" si="85"/>
        <v/>
      </c>
      <c r="BR213" s="207" t="str">
        <f t="shared" ca="1" si="78"/>
        <v/>
      </c>
      <c r="BS213" s="483" t="str">
        <f ca="1">IF($AD213=3,'２個別表'!$BX213-('２個別表'!$BZ213+'２個別表'!$CC213+'２個別表'!$CD213+'２個別表'!$CE213+'２個別表'!$CF213),"")</f>
        <v/>
      </c>
      <c r="BT213" s="486">
        <f t="shared" ca="1" si="86"/>
        <v>0</v>
      </c>
      <c r="BU213" s="480" t="str">
        <f t="shared" ca="1" si="79"/>
        <v/>
      </c>
    </row>
    <row r="214" spans="1:73">
      <c r="A214" s="770" t="str">
        <f t="shared" ca="1" si="81"/>
        <v>石川県</v>
      </c>
      <c r="B214" s="773">
        <f ca="1">'２個別表'!Q214</f>
        <v>204</v>
      </c>
      <c r="C214" s="774" t="str">
        <f>'２個別表'!$R214</f>
        <v>石川県</v>
      </c>
      <c r="D214" s="774" t="str">
        <f ca="1">'２個別表'!$S214</f>
        <v/>
      </c>
      <c r="E214" s="774" t="str">
        <f ca="1">'２個別表'!$T214</f>
        <v/>
      </c>
      <c r="F214" s="719" t="str">
        <f ca="1">'２個別表'!$W214</f>
        <v/>
      </c>
      <c r="G214" s="719" t="str">
        <f ca="1">IF($F214=1,IF(SUMIF('（様式１号）１総括表'!$B$16:$B$25,A214,'（様式１号）１総括表'!$A$16:$A$25)&gt;0,"〇","✕"),"-")</f>
        <v>-</v>
      </c>
      <c r="H214" s="716" t="str">
        <f ca="1">IF('２個別表'!$Y214=1,IF('２個別表'!$AC214=1,"〇","×"),IF(AND(2&lt;='２個別表'!$AC214,'２個別表'!$AC214&lt;=5),"〇","×"))</f>
        <v>×</v>
      </c>
      <c r="I214" s="716" t="str">
        <f t="shared" ca="1" si="82"/>
        <v>×</v>
      </c>
      <c r="J214" s="207" t="str">
        <f ca="1">'２個別表'!$Z214</f>
        <v/>
      </c>
      <c r="K214" s="207">
        <f ca="1">'２個別表'!$AK214</f>
        <v>0</v>
      </c>
      <c r="L214" s="207" t="str">
        <f ca="1">IF('２個別表'!$AL214=1,1,"")</f>
        <v/>
      </c>
      <c r="M214" s="207" t="str">
        <f ca="1">IF('２個別表'!$AL214="","",IF('２個別表'!$AL214=1,IF(OR('２個別表'!$AM214=1,'２個別表'!$AN214=1),"〇","×")))</f>
        <v/>
      </c>
      <c r="N214" s="204" t="str">
        <f ca="1">'２個別表'!AT214</f>
        <v/>
      </c>
      <c r="O214" s="220" t="str">
        <f ca="1">IF(1&lt;='２個別表'!$F214,IF(AND(1&lt;='２個別表'!$AO214,'２個別表'!$AO214&lt;=3),1,0),"")</f>
        <v/>
      </c>
      <c r="P214" s="229">
        <f ca="1">IF($O214=1,IF(AND('２個別表'!$BF214&lt;&gt;"",AND('２個別表'!$BI214&lt;&gt;1,'２個別表'!$BJ214)),0,1),0)</f>
        <v>0</v>
      </c>
      <c r="Q214" s="220">
        <f ca="1">IF('２個別表'!$BF214&lt;&gt;"",1,0)</f>
        <v>0</v>
      </c>
      <c r="R214" s="220" t="str">
        <f ca="1">IF($Q214=1,IF('２個別表'!$BI214=1,1,0),"")</f>
        <v/>
      </c>
      <c r="S214" s="220" t="str">
        <f ca="1">IF($R214=1,IF('２個別表'!$BJ214&lt;&gt;"","〇","×"),"")</f>
        <v/>
      </c>
      <c r="T214" s="220" t="str">
        <f t="shared" ca="1" si="62"/>
        <v/>
      </c>
      <c r="U214" s="381">
        <f ca="1">IF('２個別表'!$BH214&gt;0,'２個別表'!$BH214,0)</f>
        <v>0</v>
      </c>
      <c r="V214" s="220">
        <f ca="1">IF('２個別表'!$BJ214&lt;&gt;"",1,0)</f>
        <v>0</v>
      </c>
      <c r="W214" s="206">
        <f ca="1">IF(AND($Q214=1,$V214=1),'２個別表'!$CF214,0)</f>
        <v>0</v>
      </c>
      <c r="X214" s="219">
        <f t="shared" ca="1" si="83"/>
        <v>0</v>
      </c>
      <c r="Y214" s="220" t="str">
        <f ca="1">IF(1&lt;='２個別表'!$F214,'２個別表'!$BV214,"")</f>
        <v/>
      </c>
      <c r="Z214" s="220">
        <f ca="1">IF(1&lt;='２個別表'!$F214,'２個別表'!$CG214,0)</f>
        <v>0</v>
      </c>
      <c r="AA214" s="220">
        <f ca="1">IF(OR(0&lt;'２個別表'!$BZ214,0&lt;SUM('２個別表'!$CC214:$CD214)),1,0)</f>
        <v>1</v>
      </c>
      <c r="AB214" s="207">
        <f ca="1">IF(1&lt;='２個別表'!$F214,'２個別表'!$BX214,0)</f>
        <v>0</v>
      </c>
      <c r="AC214" s="207" t="str">
        <f ca="1">IF('２個別表'!$BX214&gt;0,IF(AND('２個別表'!$BV214=1,'２個別表'!$CG214="控除不可"),'２個別表'!$BX214,IF(AND('２個別表'!$BV214=1,'２個別表'!$CG214="80%控除対象"),ROUNDUP('２個別表'!$BX214*102/110,0),IF(AND('２個別表'!$BV214=1,'２個別表'!$CG214="全額控除"),ROUNDUP('２個別表'!$BX214*100/110,0),IF(OR('２個別表'!$BV214=2,'２個別表'!$BV214=3),'２個別表'!$BX214,'２個別表'!$BX214)))),"")</f>
        <v/>
      </c>
      <c r="AD214" s="221" t="str">
        <f ca="1">IF('２個別表'!$W214=1,3,IF(AND('２個別表'!$W214=2,AND(19&lt;='２個別表'!$AO214,'２個別表'!$AO214&lt;=23)),2,IF(AND('２個別表'!$W214=2,OR(AND(1&lt;='２個別表'!$AO214,'２個別表'!$AO214&lt;=18),AND(24&lt;='２個別表'!$AO214,'２個別表'!$AO214&lt;=25))),1,"判定不能")))</f>
        <v>判定不能</v>
      </c>
      <c r="AE214" s="228">
        <f t="shared" ca="1" si="63"/>
        <v>0</v>
      </c>
      <c r="AF214" s="204" t="str">
        <f t="shared" ca="1" si="80"/>
        <v/>
      </c>
      <c r="AG214" s="207" t="str">
        <f ca="1">IF(AND($AD214=1,$U214&gt;0,$V214=1),ROUNDDOWN($AC214*1/2-'２個別表'!$CF214*1/2,0),"")</f>
        <v/>
      </c>
      <c r="AH214" s="207" t="str">
        <f t="shared" ca="1" si="84"/>
        <v/>
      </c>
      <c r="AI214" s="230" t="str">
        <f ca="1">IF(AND($AD214=1,$Q214=1),IF($AB214&gt;0,'２個別表'!$BX214-'２個別表'!$BZ214-'２個別表'!$CF214-'２個別表'!$CC214-'２個別表'!$CD214-'２個別表'!$CE214,0),"")</f>
        <v/>
      </c>
      <c r="AJ214" s="222">
        <f t="shared" ca="1" si="64"/>
        <v>0</v>
      </c>
      <c r="AK214" s="218" t="str">
        <f ca="1">IF($AD214=1,IF('２個別表'!$AQ214=1,1,IF('２個別表'!AQ214="","",)),"")</f>
        <v/>
      </c>
      <c r="AL214" s="207" t="str">
        <f ca="1">IF($AJ214=1,IF($AK214=1,'２個別表'!BU214,""),"")</f>
        <v/>
      </c>
      <c r="AM214" s="204" t="str">
        <f t="shared" ca="1" si="65"/>
        <v/>
      </c>
      <c r="AN214" s="223" t="str">
        <f ca="1">IF($AJ214=1,IF($AK214=1,ROUNDDOWN('２個別表'!$BX214-'２個別表'!$BZ214-'２個別表'!$CC214-'２個別表'!$CD214-'２個別表'!$CE214-'２個別表'!$CF214,0),""),"")</f>
        <v/>
      </c>
      <c r="AO214" s="222">
        <f t="shared" ca="1" si="61"/>
        <v>0</v>
      </c>
      <c r="AP214" s="218">
        <f t="shared" ca="1" si="66"/>
        <v>0</v>
      </c>
      <c r="AQ214" s="218">
        <f t="shared" ca="1" si="67"/>
        <v>0</v>
      </c>
      <c r="AR214" s="213">
        <f ca="1">IF('２個別表'!$AC214=1,1,0)</f>
        <v>0</v>
      </c>
      <c r="AS214" s="204" t="str">
        <f t="shared" ca="1" si="68"/>
        <v/>
      </c>
      <c r="AT214" s="204" t="str">
        <f t="shared" ca="1" si="69"/>
        <v/>
      </c>
      <c r="AU214" s="230" t="str">
        <f ca="1">IF($AD214=1,IF($AQ214=1,ROUNDDOWN('２個別表'!$BX214-'２個別表'!$BZ214-'２個別表'!$CC214-'２個別表'!$CD214-'２個別表'!$CE214-'２個別表'!$CF214,0),""),"")</f>
        <v/>
      </c>
      <c r="AV214" s="391">
        <f t="shared" ca="1" si="70"/>
        <v>0</v>
      </c>
      <c r="AW214" s="401" t="str">
        <f t="shared" ca="1" si="71"/>
        <v>-</v>
      </c>
      <c r="AX214" s="228">
        <f ca="1">IF($AD214=2,IF('２個別表'!$BS214=1,1,0),0)</f>
        <v>0</v>
      </c>
      <c r="AY214" s="213" t="str">
        <f t="shared" ca="1" si="72"/>
        <v/>
      </c>
      <c r="AZ214" s="409" t="str">
        <f ca="1">IF(AND($AD214=2,$AX214=1),'２個別表'!$BX214-('２個別表'!$BZ214+'２個別表'!$CC214+'２個別表'!$CD214+'２個別表'!$CE214+'２個別表'!$CF214),"")</f>
        <v/>
      </c>
      <c r="BA214" s="228">
        <f ca="1">IF($AD214=2,IF('２個別表'!$BS214&lt;&gt;1,1,0),0)</f>
        <v>0</v>
      </c>
      <c r="BB214" s="404">
        <f t="shared" ca="1" si="73"/>
        <v>0</v>
      </c>
      <c r="BC214" s="207" t="str">
        <f ca="1">IF(AND($AD214=2,$BA214=1),'２個別表'!$BT214,"")</f>
        <v/>
      </c>
      <c r="BD214" s="207" t="str">
        <f t="shared" ca="1" si="74"/>
        <v/>
      </c>
      <c r="BE214" s="207" t="str">
        <f ca="1">IF(AND($AD214=2,$BA214=1),'２個別表'!$BW214-('２個別表'!$BZ214+'２個別表'!$CC214+'２個別表'!$CD214+'２個別表'!$CE214+'２個別表'!$CF214),"")</f>
        <v/>
      </c>
      <c r="BF214" s="207" t="str">
        <f ca="1">IF(AND($AD214=2,$BA214=1),'２個別表'!$CC214+'２個別表'!$CD214,"")</f>
        <v/>
      </c>
      <c r="BG214" s="406" t="str">
        <f ca="1">IF($BB214=1,IF(SUM('２個別表'!$BY214,'２個別表'!$CF214*0.5)&lt;='２個別表'!$BX214*0.5,"〇","×"),"")</f>
        <v/>
      </c>
      <c r="BH214" s="405">
        <f t="shared" ca="1" si="75"/>
        <v>0</v>
      </c>
      <c r="BI214" s="229" t="str">
        <f ca="1">IF($AD214=2,IF($AX214=1,IF('２個別表'!$AO214=23,"〇","×"),IF(OR('２個別表'!$AO214&lt;19,'２個別表'!$AO214&gt;23),"",IF($BH214&lt;='２個別表'!$BT214,"〇","×"))),"-")</f>
        <v>-</v>
      </c>
      <c r="BJ214" s="414" t="str">
        <f t="shared" ca="1" si="76"/>
        <v>-</v>
      </c>
      <c r="BK214" s="228">
        <f t="shared" ca="1" si="77"/>
        <v>0</v>
      </c>
      <c r="BL214" s="229" t="str">
        <f ca="1">IF($AD214=3,IF(1&lt;='２個別表'!$F214,IF('２個別表'!$W214=1,"〇","×"),""),"")</f>
        <v/>
      </c>
      <c r="BM214" s="209" t="str">
        <f ca="1">IF(AD214=3,IF(AND(OR('２個別表'!BF214="附帯施設",AND(1&lt;='２個別表'!AO214,'２個別表'!AO214&lt;=3)),'２個別表'!BM214&lt;&gt;"",'２個別表'!BN214&lt;&gt;""),1,IF(AND(OR('２個別表'!BF214="附帯施設",AND(1&lt;='２個別表'!AO214,'２個別表'!AO214&lt;=3)),OR('２個別表'!BM214="",'２個別表'!BN214="")),"×",0)),"")</f>
        <v/>
      </c>
      <c r="BN214" s="229" t="str">
        <f ca="1">IF($AD214=3,IF('２個別表'!$BX214&gt;=500000,"〇","×"),"")</f>
        <v/>
      </c>
      <c r="BO214" s="204" t="str">
        <f ca="1">IF(AD214=3,'２個別表'!BY214,"")</f>
        <v/>
      </c>
      <c r="BP214" s="204" t="str">
        <f ca="1">IF(AD214=3,IF(COUNTIF('２個別表'!$Z$11:'２個別表'!Z214,'２個別表'!Z214)=1,BO214,SUMIF('２個別表'!$Z$11:$Z$510,'２個別表'!Z214,$BO$11:$BO$239)),"")</f>
        <v/>
      </c>
      <c r="BQ214" s="213" t="str">
        <f t="shared" ca="1" si="85"/>
        <v/>
      </c>
      <c r="BR214" s="207" t="str">
        <f t="shared" ca="1" si="78"/>
        <v/>
      </c>
      <c r="BS214" s="483" t="str">
        <f ca="1">IF($AD214=3,'２個別表'!$BX214-('２個別表'!$BZ214+'２個別表'!$CC214+'２個別表'!$CD214+'２個別表'!$CE214+'２個別表'!$CF214),"")</f>
        <v/>
      </c>
      <c r="BT214" s="486">
        <f t="shared" ca="1" si="86"/>
        <v>0</v>
      </c>
      <c r="BU214" s="480" t="str">
        <f t="shared" ca="1" si="79"/>
        <v/>
      </c>
    </row>
    <row r="215" spans="1:73">
      <c r="A215" s="770" t="str">
        <f t="shared" ca="1" si="81"/>
        <v>石川県</v>
      </c>
      <c r="B215" s="773">
        <f ca="1">'２個別表'!Q215</f>
        <v>205</v>
      </c>
      <c r="C215" s="774" t="str">
        <f>'２個別表'!$R215</f>
        <v>石川県</v>
      </c>
      <c r="D215" s="774" t="str">
        <f ca="1">'２個別表'!$S215</f>
        <v/>
      </c>
      <c r="E215" s="774" t="str">
        <f ca="1">'２個別表'!$T215</f>
        <v/>
      </c>
      <c r="F215" s="719" t="str">
        <f ca="1">'２個別表'!$W215</f>
        <v/>
      </c>
      <c r="G215" s="719" t="str">
        <f ca="1">IF($F215=1,IF(SUMIF('（様式１号）１総括表'!$B$16:$B$25,A215,'（様式１号）１総括表'!$A$16:$A$25)&gt;0,"〇","✕"),"-")</f>
        <v>-</v>
      </c>
      <c r="H215" s="716" t="str">
        <f ca="1">IF('２個別表'!$Y215=1,IF('２個別表'!$AC215=1,"〇","×"),IF(AND(2&lt;='２個別表'!$AC215,'２個別表'!$AC215&lt;=5),"〇","×"))</f>
        <v>×</v>
      </c>
      <c r="I215" s="716" t="str">
        <f t="shared" ca="1" si="82"/>
        <v>×</v>
      </c>
      <c r="J215" s="207" t="str">
        <f ca="1">'２個別表'!$Z215</f>
        <v/>
      </c>
      <c r="K215" s="207">
        <f ca="1">'２個別表'!$AK215</f>
        <v>0</v>
      </c>
      <c r="L215" s="207" t="str">
        <f ca="1">IF('２個別表'!$AL215=1,1,"")</f>
        <v/>
      </c>
      <c r="M215" s="207" t="str">
        <f ca="1">IF('２個別表'!$AL215="","",IF('２個別表'!$AL215=1,IF(OR('２個別表'!$AM215=1,'２個別表'!$AN215=1),"〇","×")))</f>
        <v/>
      </c>
      <c r="N215" s="204" t="str">
        <f ca="1">'２個別表'!AT215</f>
        <v/>
      </c>
      <c r="O215" s="220" t="str">
        <f ca="1">IF(1&lt;='２個別表'!$F215,IF(AND(1&lt;='２個別表'!$AO215,'２個別表'!$AO215&lt;=3),1,0),"")</f>
        <v/>
      </c>
      <c r="P215" s="229">
        <f ca="1">IF($O215=1,IF(AND('２個別表'!$BF215&lt;&gt;"",AND('２個別表'!$BI215&lt;&gt;1,'２個別表'!$BJ215)),0,1),0)</f>
        <v>0</v>
      </c>
      <c r="Q215" s="220">
        <f ca="1">IF('２個別表'!$BF215&lt;&gt;"",1,0)</f>
        <v>0</v>
      </c>
      <c r="R215" s="220" t="str">
        <f ca="1">IF($Q215=1,IF('２個別表'!$BI215=1,1,0),"")</f>
        <v/>
      </c>
      <c r="S215" s="220" t="str">
        <f ca="1">IF($R215=1,IF('２個別表'!$BJ215&lt;&gt;"","〇","×"),"")</f>
        <v/>
      </c>
      <c r="T215" s="220" t="str">
        <f t="shared" ca="1" si="62"/>
        <v/>
      </c>
      <c r="U215" s="381">
        <f ca="1">IF('２個別表'!$BH215&gt;0,'２個別表'!$BH215,0)</f>
        <v>0</v>
      </c>
      <c r="V215" s="220">
        <f ca="1">IF('２個別表'!$BJ215&lt;&gt;"",1,0)</f>
        <v>0</v>
      </c>
      <c r="W215" s="206">
        <f ca="1">IF(AND($Q215=1,$V215=1),'２個別表'!$CF215,0)</f>
        <v>0</v>
      </c>
      <c r="X215" s="219">
        <f t="shared" ca="1" si="83"/>
        <v>0</v>
      </c>
      <c r="Y215" s="220" t="str">
        <f ca="1">IF(1&lt;='２個別表'!$F215,'２個別表'!$BV215,"")</f>
        <v/>
      </c>
      <c r="Z215" s="220">
        <f ca="1">IF(1&lt;='２個別表'!$F215,'２個別表'!$CG215,0)</f>
        <v>0</v>
      </c>
      <c r="AA215" s="220">
        <f ca="1">IF(OR(0&lt;'２個別表'!$BZ215,0&lt;SUM('２個別表'!$CC215:$CD215)),1,0)</f>
        <v>1</v>
      </c>
      <c r="AB215" s="207">
        <f ca="1">IF(1&lt;='２個別表'!$F215,'２個別表'!$BX215,0)</f>
        <v>0</v>
      </c>
      <c r="AC215" s="207" t="str">
        <f ca="1">IF('２個別表'!$BX215&gt;0,IF(AND('２個別表'!$BV215=1,'２個別表'!$CG215="控除不可"),'２個別表'!$BX215,IF(AND('２個別表'!$BV215=1,'２個別表'!$CG215="80%控除対象"),ROUNDUP('２個別表'!$BX215*102/110,0),IF(AND('２個別表'!$BV215=1,'２個別表'!$CG215="全額控除"),ROUNDUP('２個別表'!$BX215*100/110,0),IF(OR('２個別表'!$BV215=2,'２個別表'!$BV215=3),'２個別表'!$BX215,'２個別表'!$BX215)))),"")</f>
        <v/>
      </c>
      <c r="AD215" s="221" t="str">
        <f ca="1">IF('２個別表'!$W215=1,3,IF(AND('２個別表'!$W215=2,AND(19&lt;='２個別表'!$AO215,'２個別表'!$AO215&lt;=23)),2,IF(AND('２個別表'!$W215=2,OR(AND(1&lt;='２個別表'!$AO215,'２個別表'!$AO215&lt;=18),AND(24&lt;='２個別表'!$AO215,'２個別表'!$AO215&lt;=25))),1,"判定不能")))</f>
        <v>判定不能</v>
      </c>
      <c r="AE215" s="228">
        <f t="shared" ca="1" si="63"/>
        <v>0</v>
      </c>
      <c r="AF215" s="204" t="str">
        <f t="shared" ca="1" si="80"/>
        <v/>
      </c>
      <c r="AG215" s="207" t="str">
        <f ca="1">IF(AND($AD215=1,$U215&gt;0,$V215=1),ROUNDDOWN($AC215*1/2-'２個別表'!$CF215*1/2,0),"")</f>
        <v/>
      </c>
      <c r="AH215" s="207" t="str">
        <f t="shared" ca="1" si="84"/>
        <v/>
      </c>
      <c r="AI215" s="230" t="str">
        <f ca="1">IF(AND($AD215=1,$Q215=1),IF($AB215&gt;0,'２個別表'!$BX215-'２個別表'!$BZ215-'２個別表'!$CF215-'２個別表'!$CC215-'２個別表'!$CD215-'２個別表'!$CE215,0),"")</f>
        <v/>
      </c>
      <c r="AJ215" s="222">
        <f t="shared" ca="1" si="64"/>
        <v>0</v>
      </c>
      <c r="AK215" s="218" t="str">
        <f ca="1">IF($AD215=1,IF('２個別表'!$AQ215=1,1,IF('２個別表'!AQ215="","",)),"")</f>
        <v/>
      </c>
      <c r="AL215" s="207" t="str">
        <f ca="1">IF($AJ215=1,IF($AK215=1,'２個別表'!BU215,""),"")</f>
        <v/>
      </c>
      <c r="AM215" s="204" t="str">
        <f t="shared" ca="1" si="65"/>
        <v/>
      </c>
      <c r="AN215" s="223" t="str">
        <f ca="1">IF($AJ215=1,IF($AK215=1,ROUNDDOWN('２個別表'!$BX215-'２個別表'!$BZ215-'２個別表'!$CC215-'２個別表'!$CD215-'２個別表'!$CE215-'２個別表'!$CF215,0),""),"")</f>
        <v/>
      </c>
      <c r="AO215" s="222">
        <f t="shared" ca="1" si="61"/>
        <v>0</v>
      </c>
      <c r="AP215" s="218">
        <f t="shared" ca="1" si="66"/>
        <v>0</v>
      </c>
      <c r="AQ215" s="218">
        <f t="shared" ca="1" si="67"/>
        <v>0</v>
      </c>
      <c r="AR215" s="213">
        <f ca="1">IF('２個別表'!$AC215=1,1,0)</f>
        <v>0</v>
      </c>
      <c r="AS215" s="204" t="str">
        <f t="shared" ca="1" si="68"/>
        <v/>
      </c>
      <c r="AT215" s="204" t="str">
        <f t="shared" ca="1" si="69"/>
        <v/>
      </c>
      <c r="AU215" s="230" t="str">
        <f ca="1">IF($AD215=1,IF($AQ215=1,ROUNDDOWN('２個別表'!$BX215-'２個別表'!$BZ215-'２個別表'!$CC215-'２個別表'!$CD215-'２個別表'!$CE215-'２個別表'!$CF215,0),""),"")</f>
        <v/>
      </c>
      <c r="AV215" s="391">
        <f t="shared" ca="1" si="70"/>
        <v>0</v>
      </c>
      <c r="AW215" s="401" t="str">
        <f t="shared" ca="1" si="71"/>
        <v>-</v>
      </c>
      <c r="AX215" s="228">
        <f ca="1">IF($AD215=2,IF('２個別表'!$BS215=1,1,0),0)</f>
        <v>0</v>
      </c>
      <c r="AY215" s="213" t="str">
        <f t="shared" ca="1" si="72"/>
        <v/>
      </c>
      <c r="AZ215" s="409" t="str">
        <f ca="1">IF(AND($AD215=2,$AX215=1),'２個別表'!$BX215-('２個別表'!$BZ215+'２個別表'!$CC215+'２個別表'!$CD215+'２個別表'!$CE215+'２個別表'!$CF215),"")</f>
        <v/>
      </c>
      <c r="BA215" s="228">
        <f ca="1">IF($AD215=2,IF('２個別表'!$BS215&lt;&gt;1,1,0),0)</f>
        <v>0</v>
      </c>
      <c r="BB215" s="404">
        <f t="shared" ca="1" si="73"/>
        <v>0</v>
      </c>
      <c r="BC215" s="207" t="str">
        <f ca="1">IF(AND($AD215=2,$BA215=1),'２個別表'!$BT215,"")</f>
        <v/>
      </c>
      <c r="BD215" s="207" t="str">
        <f t="shared" ca="1" si="74"/>
        <v/>
      </c>
      <c r="BE215" s="207" t="str">
        <f ca="1">IF(AND($AD215=2,$BA215=1),'２個別表'!$BW215-('２個別表'!$BZ215+'２個別表'!$CC215+'２個別表'!$CD215+'２個別表'!$CE215+'２個別表'!$CF215),"")</f>
        <v/>
      </c>
      <c r="BF215" s="207" t="str">
        <f ca="1">IF(AND($AD215=2,$BA215=1),'２個別表'!$CC215+'２個別表'!$CD215,"")</f>
        <v/>
      </c>
      <c r="BG215" s="406" t="str">
        <f ca="1">IF($BB215=1,IF(SUM('２個別表'!$BY215,'２個別表'!$CF215*0.5)&lt;='２個別表'!$BX215*0.5,"〇","×"),"")</f>
        <v/>
      </c>
      <c r="BH215" s="405">
        <f t="shared" ca="1" si="75"/>
        <v>0</v>
      </c>
      <c r="BI215" s="229" t="str">
        <f ca="1">IF($AD215=2,IF($AX215=1,IF('２個別表'!$AO215=23,"〇","×"),IF(OR('２個別表'!$AO215&lt;19,'２個別表'!$AO215&gt;23),"",IF($BH215&lt;='２個別表'!$BT215,"〇","×"))),"-")</f>
        <v>-</v>
      </c>
      <c r="BJ215" s="414" t="str">
        <f t="shared" ca="1" si="76"/>
        <v>-</v>
      </c>
      <c r="BK215" s="228">
        <f t="shared" ca="1" si="77"/>
        <v>0</v>
      </c>
      <c r="BL215" s="229" t="str">
        <f ca="1">IF($AD215=3,IF(1&lt;='２個別表'!$F215,IF('２個別表'!$W215=1,"〇","×"),""),"")</f>
        <v/>
      </c>
      <c r="BM215" s="209" t="str">
        <f ca="1">IF(AD215=3,IF(AND(OR('２個別表'!BF215="附帯施設",AND(1&lt;='２個別表'!AO215,'２個別表'!AO215&lt;=3)),'２個別表'!BM215&lt;&gt;"",'２個別表'!BN215&lt;&gt;""),1,IF(AND(OR('２個別表'!BF215="附帯施設",AND(1&lt;='２個別表'!AO215,'２個別表'!AO215&lt;=3)),OR('２個別表'!BM215="",'２個別表'!BN215="")),"×",0)),"")</f>
        <v/>
      </c>
      <c r="BN215" s="229" t="str">
        <f ca="1">IF($AD215=3,IF('２個別表'!$BX215&gt;=500000,"〇","×"),"")</f>
        <v/>
      </c>
      <c r="BO215" s="204" t="str">
        <f ca="1">IF(AD215=3,'２個別表'!BY215,"")</f>
        <v/>
      </c>
      <c r="BP215" s="204" t="str">
        <f ca="1">IF(AD215=3,IF(COUNTIF('２個別表'!$Z$11:'２個別表'!Z215,'２個別表'!Z215)=1,BO215,SUMIF('２個別表'!$Z$11:$Z$510,'２個別表'!Z215,$BO$11:$BO$239)),"")</f>
        <v/>
      </c>
      <c r="BQ215" s="213" t="str">
        <f t="shared" ca="1" si="85"/>
        <v/>
      </c>
      <c r="BR215" s="207" t="str">
        <f t="shared" ca="1" si="78"/>
        <v/>
      </c>
      <c r="BS215" s="483" t="str">
        <f ca="1">IF($AD215=3,'２個別表'!$BX215-('２個別表'!$BZ215+'２個別表'!$CC215+'２個別表'!$CD215+'２個別表'!$CE215+'２個別表'!$CF215),"")</f>
        <v/>
      </c>
      <c r="BT215" s="486">
        <f t="shared" ca="1" si="86"/>
        <v>0</v>
      </c>
      <c r="BU215" s="480" t="str">
        <f t="shared" ca="1" si="79"/>
        <v/>
      </c>
    </row>
    <row r="216" spans="1:73">
      <c r="A216" s="770" t="str">
        <f t="shared" ca="1" si="81"/>
        <v>石川県</v>
      </c>
      <c r="B216" s="773">
        <f ca="1">'２個別表'!Q216</f>
        <v>206</v>
      </c>
      <c r="C216" s="774" t="str">
        <f>'２個別表'!$R216</f>
        <v>石川県</v>
      </c>
      <c r="D216" s="774" t="str">
        <f ca="1">'２個別表'!$S216</f>
        <v/>
      </c>
      <c r="E216" s="774" t="str">
        <f ca="1">'２個別表'!$T216</f>
        <v/>
      </c>
      <c r="F216" s="719" t="str">
        <f ca="1">'２個別表'!$W216</f>
        <v/>
      </c>
      <c r="G216" s="719" t="str">
        <f ca="1">IF($F216=1,IF(SUMIF('（様式１号）１総括表'!$B$16:$B$25,A216,'（様式１号）１総括表'!$A$16:$A$25)&gt;0,"〇","✕"),"-")</f>
        <v>-</v>
      </c>
      <c r="H216" s="716" t="str">
        <f ca="1">IF('２個別表'!$Y216=1,IF('２個別表'!$AC216=1,"〇","×"),IF(AND(2&lt;='２個別表'!$AC216,'２個別表'!$AC216&lt;=5),"〇","×"))</f>
        <v>×</v>
      </c>
      <c r="I216" s="716" t="str">
        <f t="shared" ca="1" si="82"/>
        <v>×</v>
      </c>
      <c r="J216" s="207" t="str">
        <f ca="1">'２個別表'!$Z216</f>
        <v/>
      </c>
      <c r="K216" s="207">
        <f ca="1">'２個別表'!$AK216</f>
        <v>0</v>
      </c>
      <c r="L216" s="207" t="str">
        <f ca="1">IF('２個別表'!$AL216=1,1,"")</f>
        <v/>
      </c>
      <c r="M216" s="207" t="str">
        <f ca="1">IF('２個別表'!$AL216="","",IF('２個別表'!$AL216=1,IF(OR('２個別表'!$AM216=1,'２個別表'!$AN216=1),"〇","×")))</f>
        <v/>
      </c>
      <c r="N216" s="204" t="str">
        <f ca="1">'２個別表'!AT216</f>
        <v/>
      </c>
      <c r="O216" s="220" t="str">
        <f ca="1">IF(1&lt;='２個別表'!$F216,IF(AND(1&lt;='２個別表'!$AO216,'２個別表'!$AO216&lt;=3),1,0),"")</f>
        <v/>
      </c>
      <c r="P216" s="229">
        <f ca="1">IF($O216=1,IF(AND('２個別表'!$BF216&lt;&gt;"",AND('２個別表'!$BI216&lt;&gt;1,'２個別表'!$BJ216)),0,1),0)</f>
        <v>0</v>
      </c>
      <c r="Q216" s="220">
        <f ca="1">IF('２個別表'!$BF216&lt;&gt;"",1,0)</f>
        <v>0</v>
      </c>
      <c r="R216" s="220" t="str">
        <f ca="1">IF($Q216=1,IF('２個別表'!$BI216=1,1,0),"")</f>
        <v/>
      </c>
      <c r="S216" s="220" t="str">
        <f ca="1">IF($R216=1,IF('２個別表'!$BJ216&lt;&gt;"","〇","×"),"")</f>
        <v/>
      </c>
      <c r="T216" s="220" t="str">
        <f t="shared" ca="1" si="62"/>
        <v/>
      </c>
      <c r="U216" s="381">
        <f ca="1">IF('２個別表'!$BH216&gt;0,'２個別表'!$BH216,0)</f>
        <v>0</v>
      </c>
      <c r="V216" s="220">
        <f ca="1">IF('２個別表'!$BJ216&lt;&gt;"",1,0)</f>
        <v>0</v>
      </c>
      <c r="W216" s="206">
        <f ca="1">IF(AND($Q216=1,$V216=1),'２個別表'!$CF216,0)</f>
        <v>0</v>
      </c>
      <c r="X216" s="219">
        <f t="shared" ca="1" si="83"/>
        <v>0</v>
      </c>
      <c r="Y216" s="220" t="str">
        <f ca="1">IF(1&lt;='２個別表'!$F216,'２個別表'!$BV216,"")</f>
        <v/>
      </c>
      <c r="Z216" s="220">
        <f ca="1">IF(1&lt;='２個別表'!$F216,'２個別表'!$CG216,0)</f>
        <v>0</v>
      </c>
      <c r="AA216" s="220">
        <f ca="1">IF(OR(0&lt;'２個別表'!$BZ216,0&lt;SUM('２個別表'!$CC216:$CD216)),1,0)</f>
        <v>1</v>
      </c>
      <c r="AB216" s="207">
        <f ca="1">IF(1&lt;='２個別表'!$F216,'２個別表'!$BX216,0)</f>
        <v>0</v>
      </c>
      <c r="AC216" s="207" t="str">
        <f ca="1">IF('２個別表'!$BX216&gt;0,IF(AND('２個別表'!$BV216=1,'２個別表'!$CG216="控除不可"),'２個別表'!$BX216,IF(AND('２個別表'!$BV216=1,'２個別表'!$CG216="80%控除対象"),ROUNDUP('２個別表'!$BX216*102/110,0),IF(AND('２個別表'!$BV216=1,'２個別表'!$CG216="全額控除"),ROUNDUP('２個別表'!$BX216*100/110,0),IF(OR('２個別表'!$BV216=2,'２個別表'!$BV216=3),'２個別表'!$BX216,'２個別表'!$BX216)))),"")</f>
        <v/>
      </c>
      <c r="AD216" s="221" t="str">
        <f ca="1">IF('２個別表'!$W216=1,3,IF(AND('２個別表'!$W216=2,AND(19&lt;='２個別表'!$AO216,'２個別表'!$AO216&lt;=23)),2,IF(AND('２個別表'!$W216=2,OR(AND(1&lt;='２個別表'!$AO216,'２個別表'!$AO216&lt;=18),AND(24&lt;='２個別表'!$AO216,'２個別表'!$AO216&lt;=25))),1,"判定不能")))</f>
        <v>判定不能</v>
      </c>
      <c r="AE216" s="228">
        <f t="shared" ca="1" si="63"/>
        <v>0</v>
      </c>
      <c r="AF216" s="204" t="str">
        <f t="shared" ca="1" si="80"/>
        <v/>
      </c>
      <c r="AG216" s="207" t="str">
        <f ca="1">IF(AND($AD216=1,$U216&gt;0,$V216=1),ROUNDDOWN($AC216*1/2-'２個別表'!$CF216*1/2,0),"")</f>
        <v/>
      </c>
      <c r="AH216" s="207" t="str">
        <f t="shared" ca="1" si="84"/>
        <v/>
      </c>
      <c r="AI216" s="230" t="str">
        <f ca="1">IF(AND($AD216=1,$Q216=1),IF($AB216&gt;0,'２個別表'!$BX216-'２個別表'!$BZ216-'２個別表'!$CF216-'２個別表'!$CC216-'２個別表'!$CD216-'２個別表'!$CE216,0),"")</f>
        <v/>
      </c>
      <c r="AJ216" s="222">
        <f t="shared" ca="1" si="64"/>
        <v>0</v>
      </c>
      <c r="AK216" s="218" t="str">
        <f ca="1">IF($AD216=1,IF('２個別表'!$AQ216=1,1,IF('２個別表'!AQ216="","",)),"")</f>
        <v/>
      </c>
      <c r="AL216" s="207" t="str">
        <f ca="1">IF($AJ216=1,IF($AK216=1,'２個別表'!BU216,""),"")</f>
        <v/>
      </c>
      <c r="AM216" s="204" t="str">
        <f t="shared" ca="1" si="65"/>
        <v/>
      </c>
      <c r="AN216" s="223" t="str">
        <f ca="1">IF($AJ216=1,IF($AK216=1,ROUNDDOWN('２個別表'!$BX216-'２個別表'!$BZ216-'２個別表'!$CC216-'２個別表'!$CD216-'２個別表'!$CE216-'２個別表'!$CF216,0),""),"")</f>
        <v/>
      </c>
      <c r="AO216" s="222">
        <f t="shared" ca="1" si="61"/>
        <v>0</v>
      </c>
      <c r="AP216" s="218">
        <f t="shared" ca="1" si="66"/>
        <v>0</v>
      </c>
      <c r="AQ216" s="218">
        <f t="shared" ca="1" si="67"/>
        <v>0</v>
      </c>
      <c r="AR216" s="213">
        <f ca="1">IF('２個別表'!$AC216=1,1,0)</f>
        <v>0</v>
      </c>
      <c r="AS216" s="204" t="str">
        <f t="shared" ca="1" si="68"/>
        <v/>
      </c>
      <c r="AT216" s="204" t="str">
        <f t="shared" ca="1" si="69"/>
        <v/>
      </c>
      <c r="AU216" s="230" t="str">
        <f ca="1">IF($AD216=1,IF($AQ216=1,ROUNDDOWN('２個別表'!$BX216-'２個別表'!$BZ216-'２個別表'!$CC216-'２個別表'!$CD216-'２個別表'!$CE216-'２個別表'!$CF216,0),""),"")</f>
        <v/>
      </c>
      <c r="AV216" s="391">
        <f t="shared" ca="1" si="70"/>
        <v>0</v>
      </c>
      <c r="AW216" s="401" t="str">
        <f t="shared" ca="1" si="71"/>
        <v>-</v>
      </c>
      <c r="AX216" s="228">
        <f ca="1">IF($AD216=2,IF('２個別表'!$BS216=1,1,0),0)</f>
        <v>0</v>
      </c>
      <c r="AY216" s="213" t="str">
        <f t="shared" ca="1" si="72"/>
        <v/>
      </c>
      <c r="AZ216" s="409" t="str">
        <f ca="1">IF(AND($AD216=2,$AX216=1),'２個別表'!$BX216-('２個別表'!$BZ216+'２個別表'!$CC216+'２個別表'!$CD216+'２個別表'!$CE216+'２個別表'!$CF216),"")</f>
        <v/>
      </c>
      <c r="BA216" s="228">
        <f ca="1">IF($AD216=2,IF('２個別表'!$BS216&lt;&gt;1,1,0),0)</f>
        <v>0</v>
      </c>
      <c r="BB216" s="404">
        <f t="shared" ca="1" si="73"/>
        <v>0</v>
      </c>
      <c r="BC216" s="207" t="str">
        <f ca="1">IF(AND($AD216=2,$BA216=1),'２個別表'!$BT216,"")</f>
        <v/>
      </c>
      <c r="BD216" s="207" t="str">
        <f t="shared" ca="1" si="74"/>
        <v/>
      </c>
      <c r="BE216" s="207" t="str">
        <f ca="1">IF(AND($AD216=2,$BA216=1),'２個別表'!$BW216-('２個別表'!$BZ216+'２個別表'!$CC216+'２個別表'!$CD216+'２個別表'!$CE216+'２個別表'!$CF216),"")</f>
        <v/>
      </c>
      <c r="BF216" s="207" t="str">
        <f ca="1">IF(AND($AD216=2,$BA216=1),'２個別表'!$CC216+'２個別表'!$CD216,"")</f>
        <v/>
      </c>
      <c r="BG216" s="406" t="str">
        <f ca="1">IF($BB216=1,IF(SUM('２個別表'!$BY216,'２個別表'!$CF216*0.5)&lt;='２個別表'!$BX216*0.5,"〇","×"),"")</f>
        <v/>
      </c>
      <c r="BH216" s="405">
        <f t="shared" ca="1" si="75"/>
        <v>0</v>
      </c>
      <c r="BI216" s="229" t="str">
        <f ca="1">IF($AD216=2,IF($AX216=1,IF('２個別表'!$AO216=23,"〇","×"),IF(OR('２個別表'!$AO216&lt;19,'２個別表'!$AO216&gt;23),"",IF($BH216&lt;='２個別表'!$BT216,"〇","×"))),"-")</f>
        <v>-</v>
      </c>
      <c r="BJ216" s="414" t="str">
        <f t="shared" ca="1" si="76"/>
        <v>-</v>
      </c>
      <c r="BK216" s="228">
        <f t="shared" ca="1" si="77"/>
        <v>0</v>
      </c>
      <c r="BL216" s="229" t="str">
        <f ca="1">IF($AD216=3,IF(1&lt;='２個別表'!$F216,IF('２個別表'!$W216=1,"〇","×"),""),"")</f>
        <v/>
      </c>
      <c r="BM216" s="209" t="str">
        <f ca="1">IF(AD216=3,IF(AND(OR('２個別表'!BF216="附帯施設",AND(1&lt;='２個別表'!AO216,'２個別表'!AO216&lt;=3)),'２個別表'!BM216&lt;&gt;"",'２個別表'!BN216&lt;&gt;""),1,IF(AND(OR('２個別表'!BF216="附帯施設",AND(1&lt;='２個別表'!AO216,'２個別表'!AO216&lt;=3)),OR('２個別表'!BM216="",'２個別表'!BN216="")),"×",0)),"")</f>
        <v/>
      </c>
      <c r="BN216" s="229" t="str">
        <f ca="1">IF($AD216=3,IF('２個別表'!$BX216&gt;=500000,"〇","×"),"")</f>
        <v/>
      </c>
      <c r="BO216" s="204" t="str">
        <f ca="1">IF(AD216=3,'２個別表'!BY216,"")</f>
        <v/>
      </c>
      <c r="BP216" s="204" t="str">
        <f ca="1">IF(AD216=3,IF(COUNTIF('２個別表'!$Z$11:'２個別表'!Z216,'２個別表'!Z216)=1,BO216,SUMIF('２個別表'!$Z$11:$Z$510,'２個別表'!Z216,$BO$11:$BO$239)),"")</f>
        <v/>
      </c>
      <c r="BQ216" s="213" t="str">
        <f t="shared" ca="1" si="85"/>
        <v/>
      </c>
      <c r="BR216" s="207" t="str">
        <f t="shared" ca="1" si="78"/>
        <v/>
      </c>
      <c r="BS216" s="483" t="str">
        <f ca="1">IF($AD216=3,'２個別表'!$BX216-('２個別表'!$BZ216+'２個別表'!$CC216+'２個別表'!$CD216+'２個別表'!$CE216+'２個別表'!$CF216),"")</f>
        <v/>
      </c>
      <c r="BT216" s="486">
        <f t="shared" ca="1" si="86"/>
        <v>0</v>
      </c>
      <c r="BU216" s="480" t="str">
        <f t="shared" ca="1" si="79"/>
        <v/>
      </c>
    </row>
    <row r="217" spans="1:73">
      <c r="A217" s="770" t="str">
        <f t="shared" ca="1" si="81"/>
        <v>石川県</v>
      </c>
      <c r="B217" s="773">
        <f ca="1">'２個別表'!Q217</f>
        <v>207</v>
      </c>
      <c r="C217" s="774" t="str">
        <f>'２個別表'!$R217</f>
        <v>石川県</v>
      </c>
      <c r="D217" s="774" t="str">
        <f ca="1">'２個別表'!$S217</f>
        <v/>
      </c>
      <c r="E217" s="774" t="str">
        <f ca="1">'２個別表'!$T217</f>
        <v/>
      </c>
      <c r="F217" s="719" t="str">
        <f ca="1">'２個別表'!$W217</f>
        <v/>
      </c>
      <c r="G217" s="719" t="str">
        <f ca="1">IF($F217=1,IF(SUMIF('（様式１号）１総括表'!$B$16:$B$25,A217,'（様式１号）１総括表'!$A$16:$A$25)&gt;0,"〇","✕"),"-")</f>
        <v>-</v>
      </c>
      <c r="H217" s="716" t="str">
        <f ca="1">IF('２個別表'!$Y217=1,IF('２個別表'!$AC217=1,"〇","×"),IF(AND(2&lt;='２個別表'!$AC217,'２個別表'!$AC217&lt;=5),"〇","×"))</f>
        <v>×</v>
      </c>
      <c r="I217" s="716" t="str">
        <f t="shared" ca="1" si="82"/>
        <v>×</v>
      </c>
      <c r="J217" s="207" t="str">
        <f ca="1">'２個別表'!$Z217</f>
        <v/>
      </c>
      <c r="K217" s="207">
        <f ca="1">'２個別表'!$AK217</f>
        <v>0</v>
      </c>
      <c r="L217" s="207" t="str">
        <f ca="1">IF('２個別表'!$AL217=1,1,"")</f>
        <v/>
      </c>
      <c r="M217" s="207" t="str">
        <f ca="1">IF('２個別表'!$AL217="","",IF('２個別表'!$AL217=1,IF(OR('２個別表'!$AM217=1,'２個別表'!$AN217=1),"〇","×")))</f>
        <v/>
      </c>
      <c r="N217" s="204" t="str">
        <f ca="1">'２個別表'!AT217</f>
        <v/>
      </c>
      <c r="O217" s="220" t="str">
        <f ca="1">IF(1&lt;='２個別表'!$F217,IF(AND(1&lt;='２個別表'!$AO217,'２個別表'!$AO217&lt;=3),1,0),"")</f>
        <v/>
      </c>
      <c r="P217" s="229">
        <f ca="1">IF($O217=1,IF(AND('２個別表'!$BF217&lt;&gt;"",AND('２個別表'!$BI217&lt;&gt;1,'２個別表'!$BJ217)),0,1),0)</f>
        <v>0</v>
      </c>
      <c r="Q217" s="220">
        <f ca="1">IF('２個別表'!$BF217&lt;&gt;"",1,0)</f>
        <v>0</v>
      </c>
      <c r="R217" s="220" t="str">
        <f ca="1">IF($Q217=1,IF('２個別表'!$BI217=1,1,0),"")</f>
        <v/>
      </c>
      <c r="S217" s="220" t="str">
        <f ca="1">IF($R217=1,IF('２個別表'!$BJ217&lt;&gt;"","〇","×"),"")</f>
        <v/>
      </c>
      <c r="T217" s="220" t="str">
        <f t="shared" ca="1" si="62"/>
        <v/>
      </c>
      <c r="U217" s="381">
        <f ca="1">IF('２個別表'!$BH217&gt;0,'２個別表'!$BH217,0)</f>
        <v>0</v>
      </c>
      <c r="V217" s="220">
        <f ca="1">IF('２個別表'!$BJ217&lt;&gt;"",1,0)</f>
        <v>0</v>
      </c>
      <c r="W217" s="206">
        <f ca="1">IF(AND($Q217=1,$V217=1),'２個別表'!$CF217,0)</f>
        <v>0</v>
      </c>
      <c r="X217" s="219">
        <f t="shared" ca="1" si="83"/>
        <v>0</v>
      </c>
      <c r="Y217" s="220" t="str">
        <f ca="1">IF(1&lt;='２個別表'!$F217,'２個別表'!$BV217,"")</f>
        <v/>
      </c>
      <c r="Z217" s="220">
        <f ca="1">IF(1&lt;='２個別表'!$F217,'２個別表'!$CG217,0)</f>
        <v>0</v>
      </c>
      <c r="AA217" s="220">
        <f ca="1">IF(OR(0&lt;'２個別表'!$BZ217,0&lt;SUM('２個別表'!$CC217:$CD217)),1,0)</f>
        <v>1</v>
      </c>
      <c r="AB217" s="207">
        <f ca="1">IF(1&lt;='２個別表'!$F217,'２個別表'!$BX217,0)</f>
        <v>0</v>
      </c>
      <c r="AC217" s="207" t="str">
        <f ca="1">IF('２個別表'!$BX217&gt;0,IF(AND('２個別表'!$BV217=1,'２個別表'!$CG217="控除不可"),'２個別表'!$BX217,IF(AND('２個別表'!$BV217=1,'２個別表'!$CG217="80%控除対象"),ROUNDUP('２個別表'!$BX217*102/110,0),IF(AND('２個別表'!$BV217=1,'２個別表'!$CG217="全額控除"),ROUNDUP('２個別表'!$BX217*100/110,0),IF(OR('２個別表'!$BV217=2,'２個別表'!$BV217=3),'２個別表'!$BX217,'２個別表'!$BX217)))),"")</f>
        <v/>
      </c>
      <c r="AD217" s="221" t="str">
        <f ca="1">IF('２個別表'!$W217=1,3,IF(AND('２個別表'!$W217=2,AND(19&lt;='２個別表'!$AO217,'２個別表'!$AO217&lt;=23)),2,IF(AND('２個別表'!$W217=2,OR(AND(1&lt;='２個別表'!$AO217,'２個別表'!$AO217&lt;=18),AND(24&lt;='２個別表'!$AO217,'２個別表'!$AO217&lt;=25))),1,"判定不能")))</f>
        <v>判定不能</v>
      </c>
      <c r="AE217" s="228">
        <f t="shared" ca="1" si="63"/>
        <v>0</v>
      </c>
      <c r="AF217" s="204" t="str">
        <f t="shared" ca="1" si="80"/>
        <v/>
      </c>
      <c r="AG217" s="207" t="str">
        <f ca="1">IF(AND($AD217=1,$U217&gt;0,$V217=1),ROUNDDOWN($AC217*1/2-'２個別表'!$CF217*1/2,0),"")</f>
        <v/>
      </c>
      <c r="AH217" s="207" t="str">
        <f t="shared" ca="1" si="84"/>
        <v/>
      </c>
      <c r="AI217" s="230" t="str">
        <f ca="1">IF(AND($AD217=1,$Q217=1),IF($AB217&gt;0,'２個別表'!$BX217-'２個別表'!$BZ217-'２個別表'!$CF217-'２個別表'!$CC217-'２個別表'!$CD217-'２個別表'!$CE217,0),"")</f>
        <v/>
      </c>
      <c r="AJ217" s="222">
        <f t="shared" ca="1" si="64"/>
        <v>0</v>
      </c>
      <c r="AK217" s="218" t="str">
        <f ca="1">IF($AD217=1,IF('２個別表'!$AQ217=1,1,IF('２個別表'!AQ217="","",)),"")</f>
        <v/>
      </c>
      <c r="AL217" s="207" t="str">
        <f ca="1">IF($AJ217=1,IF($AK217=1,'２個別表'!BU217,""),"")</f>
        <v/>
      </c>
      <c r="AM217" s="204" t="str">
        <f t="shared" ca="1" si="65"/>
        <v/>
      </c>
      <c r="AN217" s="223" t="str">
        <f ca="1">IF($AJ217=1,IF($AK217=1,ROUNDDOWN('２個別表'!$BX217-'２個別表'!$BZ217-'２個別表'!$CC217-'２個別表'!$CD217-'２個別表'!$CE217-'２個別表'!$CF217,0),""),"")</f>
        <v/>
      </c>
      <c r="AO217" s="222">
        <f t="shared" ca="1" si="61"/>
        <v>0</v>
      </c>
      <c r="AP217" s="218">
        <f t="shared" ca="1" si="66"/>
        <v>0</v>
      </c>
      <c r="AQ217" s="218">
        <f t="shared" ca="1" si="67"/>
        <v>0</v>
      </c>
      <c r="AR217" s="213">
        <f ca="1">IF('２個別表'!$AC217=1,1,0)</f>
        <v>0</v>
      </c>
      <c r="AS217" s="204" t="str">
        <f t="shared" ca="1" si="68"/>
        <v/>
      </c>
      <c r="AT217" s="204" t="str">
        <f t="shared" ca="1" si="69"/>
        <v/>
      </c>
      <c r="AU217" s="230" t="str">
        <f ca="1">IF($AD217=1,IF($AQ217=1,ROUNDDOWN('２個別表'!$BX217-'２個別表'!$BZ217-'２個別表'!$CC217-'２個別表'!$CD217-'２個別表'!$CE217-'２個別表'!$CF217,0),""),"")</f>
        <v/>
      </c>
      <c r="AV217" s="391">
        <f t="shared" ca="1" si="70"/>
        <v>0</v>
      </c>
      <c r="AW217" s="401" t="str">
        <f t="shared" ca="1" si="71"/>
        <v>-</v>
      </c>
      <c r="AX217" s="228">
        <f ca="1">IF($AD217=2,IF('２個別表'!$BS217=1,1,0),0)</f>
        <v>0</v>
      </c>
      <c r="AY217" s="213" t="str">
        <f t="shared" ca="1" si="72"/>
        <v/>
      </c>
      <c r="AZ217" s="409" t="str">
        <f ca="1">IF(AND($AD217=2,$AX217=1),'２個別表'!$BX217-('２個別表'!$BZ217+'２個別表'!$CC217+'２個別表'!$CD217+'２個別表'!$CE217+'２個別表'!$CF217),"")</f>
        <v/>
      </c>
      <c r="BA217" s="228">
        <f ca="1">IF($AD217=2,IF('２個別表'!$BS217&lt;&gt;1,1,0),0)</f>
        <v>0</v>
      </c>
      <c r="BB217" s="404">
        <f t="shared" ca="1" si="73"/>
        <v>0</v>
      </c>
      <c r="BC217" s="207" t="str">
        <f ca="1">IF(AND($AD217=2,$BA217=1),'２個別表'!$BT217,"")</f>
        <v/>
      </c>
      <c r="BD217" s="207" t="str">
        <f t="shared" ca="1" si="74"/>
        <v/>
      </c>
      <c r="BE217" s="207" t="str">
        <f ca="1">IF(AND($AD217=2,$BA217=1),'２個別表'!$BW217-('２個別表'!$BZ217+'２個別表'!$CC217+'２個別表'!$CD217+'２個別表'!$CE217+'２個別表'!$CF217),"")</f>
        <v/>
      </c>
      <c r="BF217" s="207" t="str">
        <f ca="1">IF(AND($AD217=2,$BA217=1),'２個別表'!$CC217+'２個別表'!$CD217,"")</f>
        <v/>
      </c>
      <c r="BG217" s="406" t="str">
        <f ca="1">IF($BB217=1,IF(SUM('２個別表'!$BY217,'２個別表'!$CF217*0.5)&lt;='２個別表'!$BX217*0.5,"〇","×"),"")</f>
        <v/>
      </c>
      <c r="BH217" s="405">
        <f t="shared" ca="1" si="75"/>
        <v>0</v>
      </c>
      <c r="BI217" s="229" t="str">
        <f ca="1">IF($AD217=2,IF($AX217=1,IF('２個別表'!$AO217=23,"〇","×"),IF(OR('２個別表'!$AO217&lt;19,'２個別表'!$AO217&gt;23),"",IF($BH217&lt;='２個別表'!$BT217,"〇","×"))),"-")</f>
        <v>-</v>
      </c>
      <c r="BJ217" s="414" t="str">
        <f t="shared" ca="1" si="76"/>
        <v>-</v>
      </c>
      <c r="BK217" s="228">
        <f t="shared" ca="1" si="77"/>
        <v>0</v>
      </c>
      <c r="BL217" s="229" t="str">
        <f ca="1">IF($AD217=3,IF(1&lt;='２個別表'!$F217,IF('２個別表'!$W217=1,"〇","×"),""),"")</f>
        <v/>
      </c>
      <c r="BM217" s="209" t="str">
        <f ca="1">IF(AD217=3,IF(AND(OR('２個別表'!BF217="附帯施設",AND(1&lt;='２個別表'!AO217,'２個別表'!AO217&lt;=3)),'２個別表'!BM217&lt;&gt;"",'２個別表'!BN217&lt;&gt;""),1,IF(AND(OR('２個別表'!BF217="附帯施設",AND(1&lt;='２個別表'!AO217,'２個別表'!AO217&lt;=3)),OR('２個別表'!BM217="",'２個別表'!BN217="")),"×",0)),"")</f>
        <v/>
      </c>
      <c r="BN217" s="229" t="str">
        <f ca="1">IF($AD217=3,IF('２個別表'!$BX217&gt;=500000,"〇","×"),"")</f>
        <v/>
      </c>
      <c r="BO217" s="204" t="str">
        <f ca="1">IF(AD217=3,'２個別表'!BY217,"")</f>
        <v/>
      </c>
      <c r="BP217" s="204" t="str">
        <f ca="1">IF(AD217=3,IF(COUNTIF('２個別表'!$Z$11:'２個別表'!Z217,'２個別表'!Z217)=1,BO217,SUMIF('２個別表'!$Z$11:$Z$510,'２個別表'!Z217,$BO$11:$BO$239)),"")</f>
        <v/>
      </c>
      <c r="BQ217" s="213" t="str">
        <f t="shared" ca="1" si="85"/>
        <v/>
      </c>
      <c r="BR217" s="207" t="str">
        <f t="shared" ca="1" si="78"/>
        <v/>
      </c>
      <c r="BS217" s="483" t="str">
        <f ca="1">IF($AD217=3,'２個別表'!$BX217-('２個別表'!$BZ217+'２個別表'!$CC217+'２個別表'!$CD217+'２個別表'!$CE217+'２個別表'!$CF217),"")</f>
        <v/>
      </c>
      <c r="BT217" s="486">
        <f t="shared" ca="1" si="86"/>
        <v>0</v>
      </c>
      <c r="BU217" s="480" t="str">
        <f t="shared" ca="1" si="79"/>
        <v/>
      </c>
    </row>
    <row r="218" spans="1:73">
      <c r="A218" s="770" t="str">
        <f t="shared" ca="1" si="81"/>
        <v>石川県</v>
      </c>
      <c r="B218" s="773">
        <f ca="1">'２個別表'!Q218</f>
        <v>208</v>
      </c>
      <c r="C218" s="774" t="str">
        <f>'２個別表'!$R218</f>
        <v>石川県</v>
      </c>
      <c r="D218" s="774" t="str">
        <f ca="1">'２個別表'!$S218</f>
        <v/>
      </c>
      <c r="E218" s="774" t="str">
        <f ca="1">'２個別表'!$T218</f>
        <v/>
      </c>
      <c r="F218" s="719" t="str">
        <f ca="1">'２個別表'!$W218</f>
        <v/>
      </c>
      <c r="G218" s="719" t="str">
        <f ca="1">IF($F218=1,IF(SUMIF('（様式１号）１総括表'!$B$16:$B$25,A218,'（様式１号）１総括表'!$A$16:$A$25)&gt;0,"〇","✕"),"-")</f>
        <v>-</v>
      </c>
      <c r="H218" s="716" t="str">
        <f ca="1">IF('２個別表'!$Y218=1,IF('２個別表'!$AC218=1,"〇","×"),IF(AND(2&lt;='２個別表'!$AC218,'２個別表'!$AC218&lt;=5),"〇","×"))</f>
        <v>×</v>
      </c>
      <c r="I218" s="716" t="str">
        <f t="shared" ca="1" si="82"/>
        <v>×</v>
      </c>
      <c r="J218" s="207" t="str">
        <f ca="1">'２個別表'!$Z218</f>
        <v/>
      </c>
      <c r="K218" s="207">
        <f ca="1">'２個別表'!$AK218</f>
        <v>0</v>
      </c>
      <c r="L218" s="207" t="str">
        <f ca="1">IF('２個別表'!$AL218=1,1,"")</f>
        <v/>
      </c>
      <c r="M218" s="207" t="str">
        <f ca="1">IF('２個別表'!$AL218="","",IF('２個別表'!$AL218=1,IF(OR('２個別表'!$AM218=1,'２個別表'!$AN218=1),"〇","×")))</f>
        <v/>
      </c>
      <c r="N218" s="204" t="str">
        <f ca="1">'２個別表'!AT218</f>
        <v/>
      </c>
      <c r="O218" s="220" t="str">
        <f ca="1">IF(1&lt;='２個別表'!$F218,IF(AND(1&lt;='２個別表'!$AO218,'２個別表'!$AO218&lt;=3),1,0),"")</f>
        <v/>
      </c>
      <c r="P218" s="229">
        <f ca="1">IF($O218=1,IF(AND('２個別表'!$BF218&lt;&gt;"",AND('２個別表'!$BI218&lt;&gt;1,'２個別表'!$BJ218)),0,1),0)</f>
        <v>0</v>
      </c>
      <c r="Q218" s="220">
        <f ca="1">IF('２個別表'!$BF218&lt;&gt;"",1,0)</f>
        <v>0</v>
      </c>
      <c r="R218" s="220" t="str">
        <f ca="1">IF($Q218=1,IF('２個別表'!$BI218=1,1,0),"")</f>
        <v/>
      </c>
      <c r="S218" s="220" t="str">
        <f ca="1">IF($R218=1,IF('２個別表'!$BJ218&lt;&gt;"","〇","×"),"")</f>
        <v/>
      </c>
      <c r="T218" s="220" t="str">
        <f t="shared" ca="1" si="62"/>
        <v/>
      </c>
      <c r="U218" s="381">
        <f ca="1">IF('２個別表'!$BH218&gt;0,'２個別表'!$BH218,0)</f>
        <v>0</v>
      </c>
      <c r="V218" s="220">
        <f ca="1">IF('２個別表'!$BJ218&lt;&gt;"",1,0)</f>
        <v>0</v>
      </c>
      <c r="W218" s="206">
        <f ca="1">IF(AND($Q218=1,$V218=1),'２個別表'!$CF218,0)</f>
        <v>0</v>
      </c>
      <c r="X218" s="219">
        <f t="shared" ca="1" si="83"/>
        <v>0</v>
      </c>
      <c r="Y218" s="220" t="str">
        <f ca="1">IF(1&lt;='２個別表'!$F218,'２個別表'!$BV218,"")</f>
        <v/>
      </c>
      <c r="Z218" s="220">
        <f ca="1">IF(1&lt;='２個別表'!$F218,'２個別表'!$CG218,0)</f>
        <v>0</v>
      </c>
      <c r="AA218" s="220">
        <f ca="1">IF(OR(0&lt;'２個別表'!$BZ218,0&lt;SUM('２個別表'!$CC218:$CD218)),1,0)</f>
        <v>1</v>
      </c>
      <c r="AB218" s="207">
        <f ca="1">IF(1&lt;='２個別表'!$F218,'２個別表'!$BX218,0)</f>
        <v>0</v>
      </c>
      <c r="AC218" s="207" t="str">
        <f ca="1">IF('２個別表'!$BX218&gt;0,IF(AND('２個別表'!$BV218=1,'２個別表'!$CG218="控除不可"),'２個別表'!$BX218,IF(AND('２個別表'!$BV218=1,'２個別表'!$CG218="80%控除対象"),ROUNDUP('２個別表'!$BX218*102/110,0),IF(AND('２個別表'!$BV218=1,'２個別表'!$CG218="全額控除"),ROUNDUP('２個別表'!$BX218*100/110,0),IF(OR('２個別表'!$BV218=2,'２個別表'!$BV218=3),'２個別表'!$BX218,'２個別表'!$BX218)))),"")</f>
        <v/>
      </c>
      <c r="AD218" s="221" t="str">
        <f ca="1">IF('２個別表'!$W218=1,3,IF(AND('２個別表'!$W218=2,AND(19&lt;='２個別表'!$AO218,'２個別表'!$AO218&lt;=23)),2,IF(AND('２個別表'!$W218=2,OR(AND(1&lt;='２個別表'!$AO218,'２個別表'!$AO218&lt;=18),AND(24&lt;='２個別表'!$AO218,'２個別表'!$AO218&lt;=25))),1,"判定不能")))</f>
        <v>判定不能</v>
      </c>
      <c r="AE218" s="228">
        <f t="shared" ca="1" si="63"/>
        <v>0</v>
      </c>
      <c r="AF218" s="204" t="str">
        <f t="shared" ca="1" si="80"/>
        <v/>
      </c>
      <c r="AG218" s="207" t="str">
        <f ca="1">IF(AND($AD218=1,$U218&gt;0,$V218=1),ROUNDDOWN($AC218*1/2-'２個別表'!$CF218*1/2,0),"")</f>
        <v/>
      </c>
      <c r="AH218" s="207" t="str">
        <f t="shared" ca="1" si="84"/>
        <v/>
      </c>
      <c r="AI218" s="230" t="str">
        <f ca="1">IF(AND($AD218=1,$Q218=1),IF($AB218&gt;0,'２個別表'!$BX218-'２個別表'!$BZ218-'２個別表'!$CF218-'２個別表'!$CC218-'２個別表'!$CD218-'２個別表'!$CE218,0),"")</f>
        <v/>
      </c>
      <c r="AJ218" s="222">
        <f t="shared" ca="1" si="64"/>
        <v>0</v>
      </c>
      <c r="AK218" s="218" t="str">
        <f ca="1">IF($AD218=1,IF('２個別表'!$AQ218=1,1,IF('２個別表'!AQ218="","",)),"")</f>
        <v/>
      </c>
      <c r="AL218" s="207" t="str">
        <f ca="1">IF($AJ218=1,IF($AK218=1,'２個別表'!BU218,""),"")</f>
        <v/>
      </c>
      <c r="AM218" s="204" t="str">
        <f t="shared" ca="1" si="65"/>
        <v/>
      </c>
      <c r="AN218" s="223" t="str">
        <f ca="1">IF($AJ218=1,IF($AK218=1,ROUNDDOWN('２個別表'!$BX218-'２個別表'!$BZ218-'２個別表'!$CC218-'２個別表'!$CD218-'２個別表'!$CE218-'２個別表'!$CF218,0),""),"")</f>
        <v/>
      </c>
      <c r="AO218" s="222">
        <f t="shared" ca="1" si="61"/>
        <v>0</v>
      </c>
      <c r="AP218" s="218">
        <f t="shared" ca="1" si="66"/>
        <v>0</v>
      </c>
      <c r="AQ218" s="218">
        <f t="shared" ca="1" si="67"/>
        <v>0</v>
      </c>
      <c r="AR218" s="213">
        <f ca="1">IF('２個別表'!$AC218=1,1,0)</f>
        <v>0</v>
      </c>
      <c r="AS218" s="204" t="str">
        <f t="shared" ca="1" si="68"/>
        <v/>
      </c>
      <c r="AT218" s="204" t="str">
        <f t="shared" ca="1" si="69"/>
        <v/>
      </c>
      <c r="AU218" s="230" t="str">
        <f ca="1">IF($AD218=1,IF($AQ218=1,ROUNDDOWN('２個別表'!$BX218-'２個別表'!$BZ218-'２個別表'!$CC218-'２個別表'!$CD218-'２個別表'!$CE218-'２個別表'!$CF218,0),""),"")</f>
        <v/>
      </c>
      <c r="AV218" s="391">
        <f t="shared" ca="1" si="70"/>
        <v>0</v>
      </c>
      <c r="AW218" s="401" t="str">
        <f t="shared" ca="1" si="71"/>
        <v>-</v>
      </c>
      <c r="AX218" s="228">
        <f ca="1">IF($AD218=2,IF('２個別表'!$BS218=1,1,0),0)</f>
        <v>0</v>
      </c>
      <c r="AY218" s="213" t="str">
        <f t="shared" ca="1" si="72"/>
        <v/>
      </c>
      <c r="AZ218" s="409" t="str">
        <f ca="1">IF(AND($AD218=2,$AX218=1),'２個別表'!$BX218-('２個別表'!$BZ218+'２個別表'!$CC218+'２個別表'!$CD218+'２個別表'!$CE218+'２個別表'!$CF218),"")</f>
        <v/>
      </c>
      <c r="BA218" s="228">
        <f ca="1">IF($AD218=2,IF('２個別表'!$BS218&lt;&gt;1,1,0),0)</f>
        <v>0</v>
      </c>
      <c r="BB218" s="404">
        <f t="shared" ca="1" si="73"/>
        <v>0</v>
      </c>
      <c r="BC218" s="207" t="str">
        <f ca="1">IF(AND($AD218=2,$BA218=1),'２個別表'!$BT218,"")</f>
        <v/>
      </c>
      <c r="BD218" s="207" t="str">
        <f t="shared" ca="1" si="74"/>
        <v/>
      </c>
      <c r="BE218" s="207" t="str">
        <f ca="1">IF(AND($AD218=2,$BA218=1),'２個別表'!$BW218-('２個別表'!$BZ218+'２個別表'!$CC218+'２個別表'!$CD218+'２個別表'!$CE218+'２個別表'!$CF218),"")</f>
        <v/>
      </c>
      <c r="BF218" s="207" t="str">
        <f ca="1">IF(AND($AD218=2,$BA218=1),'２個別表'!$CC218+'２個別表'!$CD218,"")</f>
        <v/>
      </c>
      <c r="BG218" s="406" t="str">
        <f ca="1">IF($BB218=1,IF(SUM('２個別表'!$BY218,'２個別表'!$CF218*0.5)&lt;='２個別表'!$BX218*0.5,"〇","×"),"")</f>
        <v/>
      </c>
      <c r="BH218" s="405">
        <f t="shared" ca="1" si="75"/>
        <v>0</v>
      </c>
      <c r="BI218" s="229" t="str">
        <f ca="1">IF($AD218=2,IF($AX218=1,IF('２個別表'!$AO218=23,"〇","×"),IF(OR('２個別表'!$AO218&lt;19,'２個別表'!$AO218&gt;23),"",IF($BH218&lt;='２個別表'!$BT218,"〇","×"))),"-")</f>
        <v>-</v>
      </c>
      <c r="BJ218" s="414" t="str">
        <f t="shared" ca="1" si="76"/>
        <v>-</v>
      </c>
      <c r="BK218" s="228">
        <f t="shared" ca="1" si="77"/>
        <v>0</v>
      </c>
      <c r="BL218" s="229" t="str">
        <f ca="1">IF($AD218=3,IF(1&lt;='２個別表'!$F218,IF('２個別表'!$W218=1,"〇","×"),""),"")</f>
        <v/>
      </c>
      <c r="BM218" s="209" t="str">
        <f ca="1">IF(AD218=3,IF(AND(OR('２個別表'!BF218="附帯施設",AND(1&lt;='２個別表'!AO218,'２個別表'!AO218&lt;=3)),'２個別表'!BM218&lt;&gt;"",'２個別表'!BN218&lt;&gt;""),1,IF(AND(OR('２個別表'!BF218="附帯施設",AND(1&lt;='２個別表'!AO218,'２個別表'!AO218&lt;=3)),OR('２個別表'!BM218="",'２個別表'!BN218="")),"×",0)),"")</f>
        <v/>
      </c>
      <c r="BN218" s="229" t="str">
        <f ca="1">IF($AD218=3,IF('２個別表'!$BX218&gt;=500000,"〇","×"),"")</f>
        <v/>
      </c>
      <c r="BO218" s="204" t="str">
        <f ca="1">IF(AD218=3,'２個別表'!BY218,"")</f>
        <v/>
      </c>
      <c r="BP218" s="204" t="str">
        <f ca="1">IF(AD218=3,IF(COUNTIF('２個別表'!$Z$11:'２個別表'!Z218,'２個別表'!Z218)=1,BO218,SUMIF('２個別表'!$Z$11:$Z$510,'２個別表'!Z218,$BO$11:$BO$239)),"")</f>
        <v/>
      </c>
      <c r="BQ218" s="213" t="str">
        <f t="shared" ca="1" si="85"/>
        <v/>
      </c>
      <c r="BR218" s="207" t="str">
        <f t="shared" ca="1" si="78"/>
        <v/>
      </c>
      <c r="BS218" s="483" t="str">
        <f ca="1">IF($AD218=3,'２個別表'!$BX218-('２個別表'!$BZ218+'２個別表'!$CC218+'２個別表'!$CD218+'２個別表'!$CE218+'２個別表'!$CF218),"")</f>
        <v/>
      </c>
      <c r="BT218" s="486">
        <f t="shared" ca="1" si="86"/>
        <v>0</v>
      </c>
      <c r="BU218" s="480" t="str">
        <f t="shared" ca="1" si="79"/>
        <v/>
      </c>
    </row>
    <row r="219" spans="1:73">
      <c r="A219" s="770" t="str">
        <f t="shared" ca="1" si="81"/>
        <v>石川県</v>
      </c>
      <c r="B219" s="773">
        <f ca="1">'２個別表'!Q219</f>
        <v>209</v>
      </c>
      <c r="C219" s="774" t="str">
        <f>'２個別表'!$R219</f>
        <v>石川県</v>
      </c>
      <c r="D219" s="774" t="str">
        <f ca="1">'２個別表'!$S219</f>
        <v/>
      </c>
      <c r="E219" s="774" t="str">
        <f ca="1">'２個別表'!$T219</f>
        <v/>
      </c>
      <c r="F219" s="719" t="str">
        <f ca="1">'２個別表'!$W219</f>
        <v/>
      </c>
      <c r="G219" s="719" t="str">
        <f ca="1">IF($F219=1,IF(SUMIF('（様式１号）１総括表'!$B$16:$B$25,A219,'（様式１号）１総括表'!$A$16:$A$25)&gt;0,"〇","✕"),"-")</f>
        <v>-</v>
      </c>
      <c r="H219" s="716" t="str">
        <f ca="1">IF('２個別表'!$Y219=1,IF('２個別表'!$AC219=1,"〇","×"),IF(AND(2&lt;='２個別表'!$AC219,'２個別表'!$AC219&lt;=5),"〇","×"))</f>
        <v>×</v>
      </c>
      <c r="I219" s="716" t="str">
        <f t="shared" ca="1" si="82"/>
        <v>×</v>
      </c>
      <c r="J219" s="207" t="str">
        <f ca="1">'２個別表'!$Z219</f>
        <v/>
      </c>
      <c r="K219" s="207">
        <f ca="1">'２個別表'!$AK219</f>
        <v>0</v>
      </c>
      <c r="L219" s="207" t="str">
        <f ca="1">IF('２個別表'!$AL219=1,1,"")</f>
        <v/>
      </c>
      <c r="M219" s="207" t="str">
        <f ca="1">IF('２個別表'!$AL219="","",IF('２個別表'!$AL219=1,IF(OR('２個別表'!$AM219=1,'２個別表'!$AN219=1),"〇","×")))</f>
        <v/>
      </c>
      <c r="N219" s="204" t="str">
        <f ca="1">'２個別表'!AT219</f>
        <v/>
      </c>
      <c r="O219" s="220" t="str">
        <f ca="1">IF(1&lt;='２個別表'!$F219,IF(AND(1&lt;='２個別表'!$AO219,'２個別表'!$AO219&lt;=3),1,0),"")</f>
        <v/>
      </c>
      <c r="P219" s="229">
        <f ca="1">IF($O219=1,IF(AND('２個別表'!$BF219&lt;&gt;"",AND('２個別表'!$BI219&lt;&gt;1,'２個別表'!$BJ219)),0,1),0)</f>
        <v>0</v>
      </c>
      <c r="Q219" s="220">
        <f ca="1">IF('２個別表'!$BF219&lt;&gt;"",1,0)</f>
        <v>0</v>
      </c>
      <c r="R219" s="220" t="str">
        <f ca="1">IF($Q219=1,IF('２個別表'!$BI219=1,1,0),"")</f>
        <v/>
      </c>
      <c r="S219" s="220" t="str">
        <f ca="1">IF($R219=1,IF('２個別表'!$BJ219&lt;&gt;"","〇","×"),"")</f>
        <v/>
      </c>
      <c r="T219" s="220" t="str">
        <f t="shared" ca="1" si="62"/>
        <v/>
      </c>
      <c r="U219" s="381">
        <f ca="1">IF('２個別表'!$BH219&gt;0,'２個別表'!$BH219,0)</f>
        <v>0</v>
      </c>
      <c r="V219" s="220">
        <f ca="1">IF('２個別表'!$BJ219&lt;&gt;"",1,0)</f>
        <v>0</v>
      </c>
      <c r="W219" s="206">
        <f ca="1">IF(AND($Q219=1,$V219=1),'２個別表'!$CF219,0)</f>
        <v>0</v>
      </c>
      <c r="X219" s="219">
        <f t="shared" ca="1" si="83"/>
        <v>0</v>
      </c>
      <c r="Y219" s="220" t="str">
        <f ca="1">IF(1&lt;='２個別表'!$F219,'２個別表'!$BV219,"")</f>
        <v/>
      </c>
      <c r="Z219" s="220">
        <f ca="1">IF(1&lt;='２個別表'!$F219,'２個別表'!$CG219,0)</f>
        <v>0</v>
      </c>
      <c r="AA219" s="220">
        <f ca="1">IF(OR(0&lt;'２個別表'!$BZ219,0&lt;SUM('２個別表'!$CC219:$CD219)),1,0)</f>
        <v>1</v>
      </c>
      <c r="AB219" s="207">
        <f ca="1">IF(1&lt;='２個別表'!$F219,'２個別表'!$BX219,0)</f>
        <v>0</v>
      </c>
      <c r="AC219" s="207" t="str">
        <f ca="1">IF('２個別表'!$BX219&gt;0,IF(AND('２個別表'!$BV219=1,'２個別表'!$CG219="控除不可"),'２個別表'!$BX219,IF(AND('２個別表'!$BV219=1,'２個別表'!$CG219="80%控除対象"),ROUNDUP('２個別表'!$BX219*102/110,0),IF(AND('２個別表'!$BV219=1,'２個別表'!$CG219="全額控除"),ROUNDUP('２個別表'!$BX219*100/110,0),IF(OR('２個別表'!$BV219=2,'２個別表'!$BV219=3),'２個別表'!$BX219,'２個別表'!$BX219)))),"")</f>
        <v/>
      </c>
      <c r="AD219" s="221" t="str">
        <f ca="1">IF('２個別表'!$W219=1,3,IF(AND('２個別表'!$W219=2,AND(19&lt;='２個別表'!$AO219,'２個別表'!$AO219&lt;=23)),2,IF(AND('２個別表'!$W219=2,OR(AND(1&lt;='２個別表'!$AO219,'２個別表'!$AO219&lt;=18),AND(24&lt;='２個別表'!$AO219,'２個別表'!$AO219&lt;=25))),1,"判定不能")))</f>
        <v>判定不能</v>
      </c>
      <c r="AE219" s="228">
        <f t="shared" ca="1" si="63"/>
        <v>0</v>
      </c>
      <c r="AF219" s="204" t="str">
        <f t="shared" ca="1" si="80"/>
        <v/>
      </c>
      <c r="AG219" s="207" t="str">
        <f ca="1">IF(AND($AD219=1,$U219&gt;0,$V219=1),ROUNDDOWN($AC219*1/2-'２個別表'!$CF219*1/2,0),"")</f>
        <v/>
      </c>
      <c r="AH219" s="207" t="str">
        <f t="shared" ca="1" si="84"/>
        <v/>
      </c>
      <c r="AI219" s="230" t="str">
        <f ca="1">IF(AND($AD219=1,$Q219=1),IF($AB219&gt;0,'２個別表'!$BX219-'２個別表'!$BZ219-'２個別表'!$CF219-'２個別表'!$CC219-'２個別表'!$CD219-'２個別表'!$CE219,0),"")</f>
        <v/>
      </c>
      <c r="AJ219" s="222">
        <f t="shared" ca="1" si="64"/>
        <v>0</v>
      </c>
      <c r="AK219" s="218" t="str">
        <f ca="1">IF($AD219=1,IF('２個別表'!$AQ219=1,1,IF('２個別表'!AQ219="","",)),"")</f>
        <v/>
      </c>
      <c r="AL219" s="207" t="str">
        <f ca="1">IF($AJ219=1,IF($AK219=1,'２個別表'!BU219,""),"")</f>
        <v/>
      </c>
      <c r="AM219" s="204" t="str">
        <f t="shared" ca="1" si="65"/>
        <v/>
      </c>
      <c r="AN219" s="223" t="str">
        <f ca="1">IF($AJ219=1,IF($AK219=1,ROUNDDOWN('２個別表'!$BX219-'２個別表'!$BZ219-'２個別表'!$CC219-'２個別表'!$CD219-'２個別表'!$CE219-'２個別表'!$CF219,0),""),"")</f>
        <v/>
      </c>
      <c r="AO219" s="222">
        <f t="shared" ca="1" si="61"/>
        <v>0</v>
      </c>
      <c r="AP219" s="218">
        <f t="shared" ca="1" si="66"/>
        <v>0</v>
      </c>
      <c r="AQ219" s="218">
        <f t="shared" ca="1" si="67"/>
        <v>0</v>
      </c>
      <c r="AR219" s="213">
        <f ca="1">IF('２個別表'!$AC219=1,1,0)</f>
        <v>0</v>
      </c>
      <c r="AS219" s="204" t="str">
        <f t="shared" ca="1" si="68"/>
        <v/>
      </c>
      <c r="AT219" s="204" t="str">
        <f t="shared" ca="1" si="69"/>
        <v/>
      </c>
      <c r="AU219" s="230" t="str">
        <f ca="1">IF($AD219=1,IF($AQ219=1,ROUNDDOWN('２個別表'!$BX219-'２個別表'!$BZ219-'２個別表'!$CC219-'２個別表'!$CD219-'２個別表'!$CE219-'２個別表'!$CF219,0),""),"")</f>
        <v/>
      </c>
      <c r="AV219" s="391">
        <f t="shared" ca="1" si="70"/>
        <v>0</v>
      </c>
      <c r="AW219" s="401" t="str">
        <f t="shared" ca="1" si="71"/>
        <v>-</v>
      </c>
      <c r="AX219" s="228">
        <f ca="1">IF($AD219=2,IF('２個別表'!$BS219=1,1,0),0)</f>
        <v>0</v>
      </c>
      <c r="AY219" s="213" t="str">
        <f t="shared" ca="1" si="72"/>
        <v/>
      </c>
      <c r="AZ219" s="409" t="str">
        <f ca="1">IF(AND($AD219=2,$AX219=1),'２個別表'!$BX219-('２個別表'!$BZ219+'２個別表'!$CC219+'２個別表'!$CD219+'２個別表'!$CE219+'２個別表'!$CF219),"")</f>
        <v/>
      </c>
      <c r="BA219" s="228">
        <f ca="1">IF($AD219=2,IF('２個別表'!$BS219&lt;&gt;1,1,0),0)</f>
        <v>0</v>
      </c>
      <c r="BB219" s="404">
        <f t="shared" ca="1" si="73"/>
        <v>0</v>
      </c>
      <c r="BC219" s="207" t="str">
        <f ca="1">IF(AND($AD219=2,$BA219=1),'２個別表'!$BT219,"")</f>
        <v/>
      </c>
      <c r="BD219" s="207" t="str">
        <f t="shared" ca="1" si="74"/>
        <v/>
      </c>
      <c r="BE219" s="207" t="str">
        <f ca="1">IF(AND($AD219=2,$BA219=1),'２個別表'!$BW219-('２個別表'!$BZ219+'２個別表'!$CC219+'２個別表'!$CD219+'２個別表'!$CE219+'２個別表'!$CF219),"")</f>
        <v/>
      </c>
      <c r="BF219" s="207" t="str">
        <f ca="1">IF(AND($AD219=2,$BA219=1),'２個別表'!$CC219+'２個別表'!$CD219,"")</f>
        <v/>
      </c>
      <c r="BG219" s="406" t="str">
        <f ca="1">IF($BB219=1,IF(SUM('２個別表'!$BY219,'２個別表'!$CF219*0.5)&lt;='２個別表'!$BX219*0.5,"〇","×"),"")</f>
        <v/>
      </c>
      <c r="BH219" s="405">
        <f t="shared" ca="1" si="75"/>
        <v>0</v>
      </c>
      <c r="BI219" s="229" t="str">
        <f ca="1">IF($AD219=2,IF($AX219=1,IF('２個別表'!$AO219=23,"〇","×"),IF(OR('２個別表'!$AO219&lt;19,'２個別表'!$AO219&gt;23),"",IF($BH219&lt;='２個別表'!$BT219,"〇","×"))),"-")</f>
        <v>-</v>
      </c>
      <c r="BJ219" s="414" t="str">
        <f t="shared" ca="1" si="76"/>
        <v>-</v>
      </c>
      <c r="BK219" s="228">
        <f t="shared" ca="1" si="77"/>
        <v>0</v>
      </c>
      <c r="BL219" s="229" t="str">
        <f ca="1">IF($AD219=3,IF(1&lt;='２個別表'!$F219,IF('２個別表'!$W219=1,"〇","×"),""),"")</f>
        <v/>
      </c>
      <c r="BM219" s="209" t="str">
        <f ca="1">IF(AD219=3,IF(AND(OR('２個別表'!BF219="附帯施設",AND(1&lt;='２個別表'!AO219,'２個別表'!AO219&lt;=3)),'２個別表'!BM219&lt;&gt;"",'２個別表'!BN219&lt;&gt;""),1,IF(AND(OR('２個別表'!BF219="附帯施設",AND(1&lt;='２個別表'!AO219,'２個別表'!AO219&lt;=3)),OR('２個別表'!BM219="",'２個別表'!BN219="")),"×",0)),"")</f>
        <v/>
      </c>
      <c r="BN219" s="229" t="str">
        <f ca="1">IF($AD219=3,IF('２個別表'!$BX219&gt;=500000,"〇","×"),"")</f>
        <v/>
      </c>
      <c r="BO219" s="204" t="str">
        <f ca="1">IF(AD219=3,'２個別表'!BY219,"")</f>
        <v/>
      </c>
      <c r="BP219" s="204" t="str">
        <f ca="1">IF(AD219=3,IF(COUNTIF('２個別表'!$Z$11:'２個別表'!Z219,'２個別表'!Z219)=1,BO219,SUMIF('２個別表'!$Z$11:$Z$510,'２個別表'!Z219,$BO$11:$BO$239)),"")</f>
        <v/>
      </c>
      <c r="BQ219" s="213" t="str">
        <f t="shared" ca="1" si="85"/>
        <v/>
      </c>
      <c r="BR219" s="207" t="str">
        <f t="shared" ca="1" si="78"/>
        <v/>
      </c>
      <c r="BS219" s="483" t="str">
        <f ca="1">IF($AD219=3,'２個別表'!$BX219-('２個別表'!$BZ219+'２個別表'!$CC219+'２個別表'!$CD219+'２個別表'!$CE219+'２個別表'!$CF219),"")</f>
        <v/>
      </c>
      <c r="BT219" s="486">
        <f t="shared" ca="1" si="86"/>
        <v>0</v>
      </c>
      <c r="BU219" s="480" t="str">
        <f t="shared" ca="1" si="79"/>
        <v/>
      </c>
    </row>
    <row r="220" spans="1:73">
      <c r="A220" s="770" t="str">
        <f t="shared" ca="1" si="81"/>
        <v>石川県</v>
      </c>
      <c r="B220" s="773">
        <f ca="1">'２個別表'!Q220</f>
        <v>210</v>
      </c>
      <c r="C220" s="774" t="str">
        <f>'２個別表'!$R220</f>
        <v>石川県</v>
      </c>
      <c r="D220" s="774" t="str">
        <f ca="1">'２個別表'!$S220</f>
        <v/>
      </c>
      <c r="E220" s="774" t="str">
        <f ca="1">'２個別表'!$T220</f>
        <v/>
      </c>
      <c r="F220" s="719" t="str">
        <f ca="1">'２個別表'!$W220</f>
        <v/>
      </c>
      <c r="G220" s="719" t="str">
        <f ca="1">IF($F220=1,IF(SUMIF('（様式１号）１総括表'!$B$16:$B$25,A220,'（様式１号）１総括表'!$A$16:$A$25)&gt;0,"〇","✕"),"-")</f>
        <v>-</v>
      </c>
      <c r="H220" s="716" t="str">
        <f ca="1">IF('２個別表'!$Y220=1,IF('２個別表'!$AC220=1,"〇","×"),IF(AND(2&lt;='２個別表'!$AC220,'２個別表'!$AC220&lt;=5),"〇","×"))</f>
        <v>×</v>
      </c>
      <c r="I220" s="716" t="str">
        <f t="shared" ca="1" si="82"/>
        <v>×</v>
      </c>
      <c r="J220" s="207" t="str">
        <f ca="1">'２個別表'!$Z220</f>
        <v/>
      </c>
      <c r="K220" s="207">
        <f ca="1">'２個別表'!$AK220</f>
        <v>0</v>
      </c>
      <c r="L220" s="207" t="str">
        <f ca="1">IF('２個別表'!$AL220=1,1,"")</f>
        <v/>
      </c>
      <c r="M220" s="207" t="str">
        <f ca="1">IF('２個別表'!$AL220="","",IF('２個別表'!$AL220=1,IF(OR('２個別表'!$AM220=1,'２個別表'!$AN220=1),"〇","×")))</f>
        <v/>
      </c>
      <c r="N220" s="204" t="str">
        <f ca="1">'２個別表'!AT220</f>
        <v/>
      </c>
      <c r="O220" s="220" t="str">
        <f ca="1">IF(1&lt;='２個別表'!$F220,IF(AND(1&lt;='２個別表'!$AO220,'２個別表'!$AO220&lt;=3),1,0),"")</f>
        <v/>
      </c>
      <c r="P220" s="229">
        <f ca="1">IF($O220=1,IF(AND('２個別表'!$BF220&lt;&gt;"",AND('２個別表'!$BI220&lt;&gt;1,'２個別表'!$BJ220)),0,1),0)</f>
        <v>0</v>
      </c>
      <c r="Q220" s="220">
        <f ca="1">IF('２個別表'!$BF220&lt;&gt;"",1,0)</f>
        <v>0</v>
      </c>
      <c r="R220" s="220" t="str">
        <f ca="1">IF($Q220=1,IF('２個別表'!$BI220=1,1,0),"")</f>
        <v/>
      </c>
      <c r="S220" s="220" t="str">
        <f ca="1">IF($R220=1,IF('２個別表'!$BJ220&lt;&gt;"","〇","×"),"")</f>
        <v/>
      </c>
      <c r="T220" s="220" t="str">
        <f t="shared" ca="1" si="62"/>
        <v/>
      </c>
      <c r="U220" s="381">
        <f ca="1">IF('２個別表'!$BH220&gt;0,'２個別表'!$BH220,0)</f>
        <v>0</v>
      </c>
      <c r="V220" s="220">
        <f ca="1">IF('２個別表'!$BJ220&lt;&gt;"",1,0)</f>
        <v>0</v>
      </c>
      <c r="W220" s="206">
        <f ca="1">IF(AND($Q220=1,$V220=1),'２個別表'!$CF220,0)</f>
        <v>0</v>
      </c>
      <c r="X220" s="219">
        <f t="shared" ca="1" si="83"/>
        <v>0</v>
      </c>
      <c r="Y220" s="220" t="str">
        <f ca="1">IF(1&lt;='２個別表'!$F220,'２個別表'!$BV220,"")</f>
        <v/>
      </c>
      <c r="Z220" s="220">
        <f ca="1">IF(1&lt;='２個別表'!$F220,'２個別表'!$CG220,0)</f>
        <v>0</v>
      </c>
      <c r="AA220" s="220">
        <f ca="1">IF(OR(0&lt;'２個別表'!$BZ220,0&lt;SUM('２個別表'!$CC220:$CD220)),1,0)</f>
        <v>1</v>
      </c>
      <c r="AB220" s="207">
        <f ca="1">IF(1&lt;='２個別表'!$F220,'２個別表'!$BX220,0)</f>
        <v>0</v>
      </c>
      <c r="AC220" s="207" t="str">
        <f ca="1">IF('２個別表'!$BX220&gt;0,IF(AND('２個別表'!$BV220=1,'２個別表'!$CG220="控除不可"),'２個別表'!$BX220,IF(AND('２個別表'!$BV220=1,'２個別表'!$CG220="80%控除対象"),ROUNDUP('２個別表'!$BX220*102/110,0),IF(AND('２個別表'!$BV220=1,'２個別表'!$CG220="全額控除"),ROUNDUP('２個別表'!$BX220*100/110,0),IF(OR('２個別表'!$BV220=2,'２個別表'!$BV220=3),'２個別表'!$BX220,'２個別表'!$BX220)))),"")</f>
        <v/>
      </c>
      <c r="AD220" s="221" t="str">
        <f ca="1">IF('２個別表'!$W220=1,3,IF(AND('２個別表'!$W220=2,AND(19&lt;='２個別表'!$AO220,'２個別表'!$AO220&lt;=23)),2,IF(AND('２個別表'!$W220=2,OR(AND(1&lt;='２個別表'!$AO220,'２個別表'!$AO220&lt;=18),AND(24&lt;='２個別表'!$AO220,'２個別表'!$AO220&lt;=25))),1,"判定不能")))</f>
        <v>判定不能</v>
      </c>
      <c r="AE220" s="228">
        <f t="shared" ca="1" si="63"/>
        <v>0</v>
      </c>
      <c r="AF220" s="204" t="str">
        <f t="shared" ca="1" si="80"/>
        <v/>
      </c>
      <c r="AG220" s="207" t="str">
        <f ca="1">IF(AND($AD220=1,$U220&gt;0,$V220=1),ROUNDDOWN($AC220*1/2-'２個別表'!$CF220*1/2,0),"")</f>
        <v/>
      </c>
      <c r="AH220" s="207" t="str">
        <f t="shared" ca="1" si="84"/>
        <v/>
      </c>
      <c r="AI220" s="230" t="str">
        <f ca="1">IF(AND($AD220=1,$Q220=1),IF($AB220&gt;0,'２個別表'!$BX220-'２個別表'!$BZ220-'２個別表'!$CF220-'２個別表'!$CC220-'２個別表'!$CD220-'２個別表'!$CE220,0),"")</f>
        <v/>
      </c>
      <c r="AJ220" s="222">
        <f t="shared" ca="1" si="64"/>
        <v>0</v>
      </c>
      <c r="AK220" s="218" t="str">
        <f ca="1">IF($AD220=1,IF('２個別表'!$AQ220=1,1,IF('２個別表'!AQ220="","",)),"")</f>
        <v/>
      </c>
      <c r="AL220" s="207" t="str">
        <f ca="1">IF($AJ220=1,IF($AK220=1,'２個別表'!BU220,""),"")</f>
        <v/>
      </c>
      <c r="AM220" s="204" t="str">
        <f t="shared" ca="1" si="65"/>
        <v/>
      </c>
      <c r="AN220" s="223" t="str">
        <f ca="1">IF($AJ220=1,IF($AK220=1,ROUNDDOWN('２個別表'!$BX220-'２個別表'!$BZ220-'２個別表'!$CC220-'２個別表'!$CD220-'２個別表'!$CE220-'２個別表'!$CF220,0),""),"")</f>
        <v/>
      </c>
      <c r="AO220" s="222">
        <f t="shared" ca="1" si="61"/>
        <v>0</v>
      </c>
      <c r="AP220" s="218">
        <f t="shared" ca="1" si="66"/>
        <v>0</v>
      </c>
      <c r="AQ220" s="218">
        <f t="shared" ca="1" si="67"/>
        <v>0</v>
      </c>
      <c r="AR220" s="213">
        <f ca="1">IF('２個別表'!$AC220=1,1,0)</f>
        <v>0</v>
      </c>
      <c r="AS220" s="204" t="str">
        <f t="shared" ca="1" si="68"/>
        <v/>
      </c>
      <c r="AT220" s="204" t="str">
        <f t="shared" ca="1" si="69"/>
        <v/>
      </c>
      <c r="AU220" s="230" t="str">
        <f ca="1">IF($AD220=1,IF($AQ220=1,ROUNDDOWN('２個別表'!$BX220-'２個別表'!$BZ220-'２個別表'!$CC220-'２個別表'!$CD220-'２個別表'!$CE220-'２個別表'!$CF220,0),""),"")</f>
        <v/>
      </c>
      <c r="AV220" s="391">
        <f t="shared" ca="1" si="70"/>
        <v>0</v>
      </c>
      <c r="AW220" s="401" t="str">
        <f t="shared" ca="1" si="71"/>
        <v>-</v>
      </c>
      <c r="AX220" s="228">
        <f ca="1">IF($AD220=2,IF('２個別表'!$BS220=1,1,0),0)</f>
        <v>0</v>
      </c>
      <c r="AY220" s="213" t="str">
        <f t="shared" ca="1" si="72"/>
        <v/>
      </c>
      <c r="AZ220" s="409" t="str">
        <f ca="1">IF(AND($AD220=2,$AX220=1),'２個別表'!$BX220-('２個別表'!$BZ220+'２個別表'!$CC220+'２個別表'!$CD220+'２個別表'!$CE220+'２個別表'!$CF220),"")</f>
        <v/>
      </c>
      <c r="BA220" s="228">
        <f ca="1">IF($AD220=2,IF('２個別表'!$BS220&lt;&gt;1,1,0),0)</f>
        <v>0</v>
      </c>
      <c r="BB220" s="404">
        <f t="shared" ca="1" si="73"/>
        <v>0</v>
      </c>
      <c r="BC220" s="207" t="str">
        <f ca="1">IF(AND($AD220=2,$BA220=1),'２個別表'!$BT220,"")</f>
        <v/>
      </c>
      <c r="BD220" s="207" t="str">
        <f t="shared" ca="1" si="74"/>
        <v/>
      </c>
      <c r="BE220" s="207" t="str">
        <f ca="1">IF(AND($AD220=2,$BA220=1),'２個別表'!$BW220-('２個別表'!$BZ220+'２個別表'!$CC220+'２個別表'!$CD220+'２個別表'!$CE220+'２個別表'!$CF220),"")</f>
        <v/>
      </c>
      <c r="BF220" s="207" t="str">
        <f ca="1">IF(AND($AD220=2,$BA220=1),'２個別表'!$CC220+'２個別表'!$CD220,"")</f>
        <v/>
      </c>
      <c r="BG220" s="406" t="str">
        <f ca="1">IF($BB220=1,IF(SUM('２個別表'!$BY220,'２個別表'!$CF220*0.5)&lt;='２個別表'!$BX220*0.5,"〇","×"),"")</f>
        <v/>
      </c>
      <c r="BH220" s="405">
        <f t="shared" ca="1" si="75"/>
        <v>0</v>
      </c>
      <c r="BI220" s="229" t="str">
        <f ca="1">IF($AD220=2,IF($AX220=1,IF('２個別表'!$AO220=23,"〇","×"),IF(OR('２個別表'!$AO220&lt;19,'２個別表'!$AO220&gt;23),"",IF($BH220&lt;='２個別表'!$BT220,"〇","×"))),"-")</f>
        <v>-</v>
      </c>
      <c r="BJ220" s="414" t="str">
        <f t="shared" ca="1" si="76"/>
        <v>-</v>
      </c>
      <c r="BK220" s="228">
        <f t="shared" ca="1" si="77"/>
        <v>0</v>
      </c>
      <c r="BL220" s="229" t="str">
        <f ca="1">IF($AD220=3,IF(1&lt;='２個別表'!$F220,IF('２個別表'!$W220=1,"〇","×"),""),"")</f>
        <v/>
      </c>
      <c r="BM220" s="209" t="str">
        <f ca="1">IF(AD220=3,IF(AND(OR('２個別表'!BF220="附帯施設",AND(1&lt;='２個別表'!AO220,'２個別表'!AO220&lt;=3)),'２個別表'!BM220&lt;&gt;"",'２個別表'!BN220&lt;&gt;""),1,IF(AND(OR('２個別表'!BF220="附帯施設",AND(1&lt;='２個別表'!AO220,'２個別表'!AO220&lt;=3)),OR('２個別表'!BM220="",'２個別表'!BN220="")),"×",0)),"")</f>
        <v/>
      </c>
      <c r="BN220" s="229" t="str">
        <f ca="1">IF($AD220=3,IF('２個別表'!$BX220&gt;=500000,"〇","×"),"")</f>
        <v/>
      </c>
      <c r="BO220" s="204" t="str">
        <f ca="1">IF(AD220=3,'２個別表'!BY220,"")</f>
        <v/>
      </c>
      <c r="BP220" s="204" t="str">
        <f ca="1">IF(AD220=3,IF(COUNTIF('２個別表'!$Z$11:'２個別表'!Z220,'２個別表'!Z220)=1,BO220,SUMIF('２個別表'!$Z$11:$Z$510,'２個別表'!Z220,$BO$11:$BO$239)),"")</f>
        <v/>
      </c>
      <c r="BQ220" s="213" t="str">
        <f t="shared" ca="1" si="85"/>
        <v/>
      </c>
      <c r="BR220" s="207" t="str">
        <f t="shared" ca="1" si="78"/>
        <v/>
      </c>
      <c r="BS220" s="483" t="str">
        <f ca="1">IF($AD220=3,'２個別表'!$BX220-('２個別表'!$BZ220+'２個別表'!$CC220+'２個別表'!$CD220+'２個別表'!$CE220+'２個別表'!$CF220),"")</f>
        <v/>
      </c>
      <c r="BT220" s="486">
        <f t="shared" ca="1" si="86"/>
        <v>0</v>
      </c>
      <c r="BU220" s="480" t="str">
        <f t="shared" ca="1" si="79"/>
        <v/>
      </c>
    </row>
    <row r="221" spans="1:73">
      <c r="A221" s="770" t="str">
        <f t="shared" ca="1" si="81"/>
        <v>石川県</v>
      </c>
      <c r="B221" s="773">
        <f ca="1">'２個別表'!Q221</f>
        <v>211</v>
      </c>
      <c r="C221" s="774" t="str">
        <f>'２個別表'!$R221</f>
        <v>石川県</v>
      </c>
      <c r="D221" s="774" t="str">
        <f ca="1">'２個別表'!$S221</f>
        <v/>
      </c>
      <c r="E221" s="774" t="str">
        <f ca="1">'２個別表'!$T221</f>
        <v/>
      </c>
      <c r="F221" s="719" t="str">
        <f ca="1">'２個別表'!$W221</f>
        <v/>
      </c>
      <c r="G221" s="719" t="str">
        <f ca="1">IF($F221=1,IF(SUMIF('（様式１号）１総括表'!$B$16:$B$25,A221,'（様式１号）１総括表'!$A$16:$A$25)&gt;0,"〇","✕"),"-")</f>
        <v>-</v>
      </c>
      <c r="H221" s="716" t="str">
        <f ca="1">IF('２個別表'!$Y221=1,IF('２個別表'!$AC221=1,"〇","×"),IF(AND(2&lt;='２個別表'!$AC221,'２個別表'!$AC221&lt;=5),"〇","×"))</f>
        <v>×</v>
      </c>
      <c r="I221" s="716" t="str">
        <f t="shared" ca="1" si="82"/>
        <v>×</v>
      </c>
      <c r="J221" s="207" t="str">
        <f ca="1">'２個別表'!$Z221</f>
        <v/>
      </c>
      <c r="K221" s="207">
        <f ca="1">'２個別表'!$AK221</f>
        <v>0</v>
      </c>
      <c r="L221" s="207" t="str">
        <f ca="1">IF('２個別表'!$AL221=1,1,"")</f>
        <v/>
      </c>
      <c r="M221" s="207" t="str">
        <f ca="1">IF('２個別表'!$AL221="","",IF('２個別表'!$AL221=1,IF(OR('２個別表'!$AM221=1,'２個別表'!$AN221=1),"〇","×")))</f>
        <v/>
      </c>
      <c r="N221" s="204" t="str">
        <f ca="1">'２個別表'!AT221</f>
        <v/>
      </c>
      <c r="O221" s="220" t="str">
        <f ca="1">IF(1&lt;='２個別表'!$F221,IF(AND(1&lt;='２個別表'!$AO221,'２個別表'!$AO221&lt;=3),1,0),"")</f>
        <v/>
      </c>
      <c r="P221" s="229">
        <f ca="1">IF($O221=1,IF(AND('２個別表'!$BF221&lt;&gt;"",AND('２個別表'!$BI221&lt;&gt;1,'２個別表'!$BJ221)),0,1),0)</f>
        <v>0</v>
      </c>
      <c r="Q221" s="220">
        <f ca="1">IF('２個別表'!$BF221&lt;&gt;"",1,0)</f>
        <v>0</v>
      </c>
      <c r="R221" s="220" t="str">
        <f ca="1">IF($Q221=1,IF('２個別表'!$BI221=1,1,0),"")</f>
        <v/>
      </c>
      <c r="S221" s="220" t="str">
        <f ca="1">IF($R221=1,IF('２個別表'!$BJ221&lt;&gt;"","〇","×"),"")</f>
        <v/>
      </c>
      <c r="T221" s="220" t="str">
        <f t="shared" ca="1" si="62"/>
        <v/>
      </c>
      <c r="U221" s="381">
        <f ca="1">IF('２個別表'!$BH221&gt;0,'２個別表'!$BH221,0)</f>
        <v>0</v>
      </c>
      <c r="V221" s="220">
        <f ca="1">IF('２個別表'!$BJ221&lt;&gt;"",1,0)</f>
        <v>0</v>
      </c>
      <c r="W221" s="206">
        <f ca="1">IF(AND($Q221=1,$V221=1),'２個別表'!$CF221,0)</f>
        <v>0</v>
      </c>
      <c r="X221" s="219">
        <f t="shared" ca="1" si="83"/>
        <v>0</v>
      </c>
      <c r="Y221" s="220" t="str">
        <f ca="1">IF(1&lt;='２個別表'!$F221,'２個別表'!$BV221,"")</f>
        <v/>
      </c>
      <c r="Z221" s="220">
        <f ca="1">IF(1&lt;='２個別表'!$F221,'２個別表'!$CG221,0)</f>
        <v>0</v>
      </c>
      <c r="AA221" s="220">
        <f ca="1">IF(OR(0&lt;'２個別表'!$BZ221,0&lt;SUM('２個別表'!$CC221:$CD221)),1,0)</f>
        <v>1</v>
      </c>
      <c r="AB221" s="207">
        <f ca="1">IF(1&lt;='２個別表'!$F221,'２個別表'!$BX221,0)</f>
        <v>0</v>
      </c>
      <c r="AC221" s="207" t="str">
        <f ca="1">IF('２個別表'!$BX221&gt;0,IF(AND('２個別表'!$BV221=1,'２個別表'!$CG221="控除不可"),'２個別表'!$BX221,IF(AND('２個別表'!$BV221=1,'２個別表'!$CG221="80%控除対象"),ROUNDUP('２個別表'!$BX221*102/110,0),IF(AND('２個別表'!$BV221=1,'２個別表'!$CG221="全額控除"),ROUNDUP('２個別表'!$BX221*100/110,0),IF(OR('２個別表'!$BV221=2,'２個別表'!$BV221=3),'２個別表'!$BX221,'２個別表'!$BX221)))),"")</f>
        <v/>
      </c>
      <c r="AD221" s="221" t="str">
        <f ca="1">IF('２個別表'!$W221=1,3,IF(AND('２個別表'!$W221=2,AND(19&lt;='２個別表'!$AO221,'２個別表'!$AO221&lt;=23)),2,IF(AND('２個別表'!$W221=2,OR(AND(1&lt;='２個別表'!$AO221,'２個別表'!$AO221&lt;=18),AND(24&lt;='２個別表'!$AO221,'２個別表'!$AO221&lt;=25))),1,"判定不能")))</f>
        <v>判定不能</v>
      </c>
      <c r="AE221" s="228">
        <f t="shared" ca="1" si="63"/>
        <v>0</v>
      </c>
      <c r="AF221" s="204" t="str">
        <f t="shared" ca="1" si="80"/>
        <v/>
      </c>
      <c r="AG221" s="207" t="str">
        <f ca="1">IF(AND($AD221=1,$U221&gt;0,$V221=1),ROUNDDOWN($AC221*1/2-'２個別表'!$CF221*1/2,0),"")</f>
        <v/>
      </c>
      <c r="AH221" s="207" t="str">
        <f t="shared" ca="1" si="84"/>
        <v/>
      </c>
      <c r="AI221" s="230" t="str">
        <f ca="1">IF(AND($AD221=1,$Q221=1),IF($AB221&gt;0,'２個別表'!$BX221-'２個別表'!$BZ221-'２個別表'!$CF221-'２個別表'!$CC221-'２個別表'!$CD221-'２個別表'!$CE221,0),"")</f>
        <v/>
      </c>
      <c r="AJ221" s="222">
        <f t="shared" ca="1" si="64"/>
        <v>0</v>
      </c>
      <c r="AK221" s="218" t="str">
        <f ca="1">IF($AD221=1,IF('２個別表'!$AQ221=1,1,IF('２個別表'!AQ221="","",)),"")</f>
        <v/>
      </c>
      <c r="AL221" s="207" t="str">
        <f ca="1">IF($AJ221=1,IF($AK221=1,'２個別表'!BU221,""),"")</f>
        <v/>
      </c>
      <c r="AM221" s="204" t="str">
        <f t="shared" ca="1" si="65"/>
        <v/>
      </c>
      <c r="AN221" s="223" t="str">
        <f ca="1">IF($AJ221=1,IF($AK221=1,ROUNDDOWN('２個別表'!$BX221-'２個別表'!$BZ221-'２個別表'!$CC221-'２個別表'!$CD221-'２個別表'!$CE221-'２個別表'!$CF221,0),""),"")</f>
        <v/>
      </c>
      <c r="AO221" s="222">
        <f t="shared" ca="1" si="61"/>
        <v>0</v>
      </c>
      <c r="AP221" s="218">
        <f t="shared" ca="1" si="66"/>
        <v>0</v>
      </c>
      <c r="AQ221" s="218">
        <f t="shared" ca="1" si="67"/>
        <v>0</v>
      </c>
      <c r="AR221" s="213">
        <f ca="1">IF('２個別表'!$AC221=1,1,0)</f>
        <v>0</v>
      </c>
      <c r="AS221" s="204" t="str">
        <f t="shared" ca="1" si="68"/>
        <v/>
      </c>
      <c r="AT221" s="204" t="str">
        <f t="shared" ca="1" si="69"/>
        <v/>
      </c>
      <c r="AU221" s="230" t="str">
        <f ca="1">IF($AD221=1,IF($AQ221=1,ROUNDDOWN('２個別表'!$BX221-'２個別表'!$BZ221-'２個別表'!$CC221-'２個別表'!$CD221-'２個別表'!$CE221-'２個別表'!$CF221,0),""),"")</f>
        <v/>
      </c>
      <c r="AV221" s="391">
        <f t="shared" ca="1" si="70"/>
        <v>0</v>
      </c>
      <c r="AW221" s="401" t="str">
        <f t="shared" ca="1" si="71"/>
        <v>-</v>
      </c>
      <c r="AX221" s="228">
        <f ca="1">IF($AD221=2,IF('２個別表'!$BS221=1,1,0),0)</f>
        <v>0</v>
      </c>
      <c r="AY221" s="213" t="str">
        <f t="shared" ca="1" si="72"/>
        <v/>
      </c>
      <c r="AZ221" s="409" t="str">
        <f ca="1">IF(AND($AD221=2,$AX221=1),'２個別表'!$BX221-('２個別表'!$BZ221+'２個別表'!$CC221+'２個別表'!$CD221+'２個別表'!$CE221+'２個別表'!$CF221),"")</f>
        <v/>
      </c>
      <c r="BA221" s="228">
        <f ca="1">IF($AD221=2,IF('２個別表'!$BS221&lt;&gt;1,1,0),0)</f>
        <v>0</v>
      </c>
      <c r="BB221" s="404">
        <f t="shared" ca="1" si="73"/>
        <v>0</v>
      </c>
      <c r="BC221" s="207" t="str">
        <f ca="1">IF(AND($AD221=2,$BA221=1),'２個別表'!$BT221,"")</f>
        <v/>
      </c>
      <c r="BD221" s="207" t="str">
        <f t="shared" ca="1" si="74"/>
        <v/>
      </c>
      <c r="BE221" s="207" t="str">
        <f ca="1">IF(AND($AD221=2,$BA221=1),'２個別表'!$BW221-('２個別表'!$BZ221+'２個別表'!$CC221+'２個別表'!$CD221+'２個別表'!$CE221+'２個別表'!$CF221),"")</f>
        <v/>
      </c>
      <c r="BF221" s="207" t="str">
        <f ca="1">IF(AND($AD221=2,$BA221=1),'２個別表'!$CC221+'２個別表'!$CD221,"")</f>
        <v/>
      </c>
      <c r="BG221" s="406" t="str">
        <f ca="1">IF($BB221=1,IF(SUM('２個別表'!$BY221,'２個別表'!$CF221*0.5)&lt;='２個別表'!$BX221*0.5,"〇","×"),"")</f>
        <v/>
      </c>
      <c r="BH221" s="405">
        <f t="shared" ca="1" si="75"/>
        <v>0</v>
      </c>
      <c r="BI221" s="229" t="str">
        <f ca="1">IF($AD221=2,IF($AX221=1,IF('２個別表'!$AO221=23,"〇","×"),IF(OR('２個別表'!$AO221&lt;19,'２個別表'!$AO221&gt;23),"",IF($BH221&lt;='２個別表'!$BT221,"〇","×"))),"-")</f>
        <v>-</v>
      </c>
      <c r="BJ221" s="414" t="str">
        <f t="shared" ca="1" si="76"/>
        <v>-</v>
      </c>
      <c r="BK221" s="228">
        <f t="shared" ca="1" si="77"/>
        <v>0</v>
      </c>
      <c r="BL221" s="229" t="str">
        <f ca="1">IF($AD221=3,IF(1&lt;='２個別表'!$F221,IF('２個別表'!$W221=1,"〇","×"),""),"")</f>
        <v/>
      </c>
      <c r="BM221" s="209" t="str">
        <f ca="1">IF(AD221=3,IF(AND(OR('２個別表'!BF221="附帯施設",AND(1&lt;='２個別表'!AO221,'２個別表'!AO221&lt;=3)),'２個別表'!BM221&lt;&gt;"",'２個別表'!BN221&lt;&gt;""),1,IF(AND(OR('２個別表'!BF221="附帯施設",AND(1&lt;='２個別表'!AO221,'２個別表'!AO221&lt;=3)),OR('２個別表'!BM221="",'２個別表'!BN221="")),"×",0)),"")</f>
        <v/>
      </c>
      <c r="BN221" s="229" t="str">
        <f ca="1">IF($AD221=3,IF('２個別表'!$BX221&gt;=500000,"〇","×"),"")</f>
        <v/>
      </c>
      <c r="BO221" s="204" t="str">
        <f ca="1">IF(AD221=3,'２個別表'!BY221,"")</f>
        <v/>
      </c>
      <c r="BP221" s="204" t="str">
        <f ca="1">IF(AD221=3,IF(COUNTIF('２個別表'!$Z$11:'２個別表'!Z221,'２個別表'!Z221)=1,BO221,SUMIF('２個別表'!$Z$11:$Z$510,'２個別表'!Z221,$BO$11:$BO$239)),"")</f>
        <v/>
      </c>
      <c r="BQ221" s="213" t="str">
        <f t="shared" ca="1" si="85"/>
        <v/>
      </c>
      <c r="BR221" s="207" t="str">
        <f t="shared" ca="1" si="78"/>
        <v/>
      </c>
      <c r="BS221" s="483" t="str">
        <f ca="1">IF($AD221=3,'２個別表'!$BX221-('２個別表'!$BZ221+'２個別表'!$CC221+'２個別表'!$CD221+'２個別表'!$CE221+'２個別表'!$CF221),"")</f>
        <v/>
      </c>
      <c r="BT221" s="486">
        <f t="shared" ca="1" si="86"/>
        <v>0</v>
      </c>
      <c r="BU221" s="480" t="str">
        <f t="shared" ca="1" si="79"/>
        <v/>
      </c>
    </row>
    <row r="222" spans="1:73">
      <c r="A222" s="770" t="str">
        <f t="shared" ca="1" si="81"/>
        <v>石川県</v>
      </c>
      <c r="B222" s="773">
        <f ca="1">'２個別表'!Q222</f>
        <v>212</v>
      </c>
      <c r="C222" s="774" t="str">
        <f>'２個別表'!$R222</f>
        <v>石川県</v>
      </c>
      <c r="D222" s="774" t="str">
        <f ca="1">'２個別表'!$S222</f>
        <v/>
      </c>
      <c r="E222" s="774" t="str">
        <f ca="1">'２個別表'!$T222</f>
        <v/>
      </c>
      <c r="F222" s="719" t="str">
        <f ca="1">'２個別表'!$W222</f>
        <v/>
      </c>
      <c r="G222" s="719" t="str">
        <f ca="1">IF($F222=1,IF(SUMIF('（様式１号）１総括表'!$B$16:$B$25,A222,'（様式１号）１総括表'!$A$16:$A$25)&gt;0,"〇","✕"),"-")</f>
        <v>-</v>
      </c>
      <c r="H222" s="716" t="str">
        <f ca="1">IF('２個別表'!$Y222=1,IF('２個別表'!$AC222=1,"〇","×"),IF(AND(2&lt;='２個別表'!$AC222,'２個別表'!$AC222&lt;=5),"〇","×"))</f>
        <v>×</v>
      </c>
      <c r="I222" s="716" t="str">
        <f t="shared" ca="1" si="82"/>
        <v>×</v>
      </c>
      <c r="J222" s="207" t="str">
        <f ca="1">'２個別表'!$Z222</f>
        <v/>
      </c>
      <c r="K222" s="207">
        <f ca="1">'２個別表'!$AK222</f>
        <v>0</v>
      </c>
      <c r="L222" s="207" t="str">
        <f ca="1">IF('２個別表'!$AL222=1,1,"")</f>
        <v/>
      </c>
      <c r="M222" s="207" t="str">
        <f ca="1">IF('２個別表'!$AL222="","",IF('２個別表'!$AL222=1,IF(OR('２個別表'!$AM222=1,'２個別表'!$AN222=1),"〇","×")))</f>
        <v/>
      </c>
      <c r="N222" s="204" t="str">
        <f ca="1">'２個別表'!AT222</f>
        <v/>
      </c>
      <c r="O222" s="220" t="str">
        <f ca="1">IF(1&lt;='２個別表'!$F222,IF(AND(1&lt;='２個別表'!$AO222,'２個別表'!$AO222&lt;=3),1,0),"")</f>
        <v/>
      </c>
      <c r="P222" s="229">
        <f ca="1">IF($O222=1,IF(AND('２個別表'!$BF222&lt;&gt;"",AND('２個別表'!$BI222&lt;&gt;1,'２個別表'!$BJ222)),0,1),0)</f>
        <v>0</v>
      </c>
      <c r="Q222" s="220">
        <f ca="1">IF('２個別表'!$BF222&lt;&gt;"",1,0)</f>
        <v>0</v>
      </c>
      <c r="R222" s="220" t="str">
        <f ca="1">IF($Q222=1,IF('２個別表'!$BI222=1,1,0),"")</f>
        <v/>
      </c>
      <c r="S222" s="220" t="str">
        <f ca="1">IF($R222=1,IF('２個別表'!$BJ222&lt;&gt;"","〇","×"),"")</f>
        <v/>
      </c>
      <c r="T222" s="220" t="str">
        <f t="shared" ca="1" si="62"/>
        <v/>
      </c>
      <c r="U222" s="381">
        <f ca="1">IF('２個別表'!$BH222&gt;0,'２個別表'!$BH222,0)</f>
        <v>0</v>
      </c>
      <c r="V222" s="220">
        <f ca="1">IF('２個別表'!$BJ222&lt;&gt;"",1,0)</f>
        <v>0</v>
      </c>
      <c r="W222" s="206">
        <f ca="1">IF(AND($Q222=1,$V222=1),'２個別表'!$CF222,0)</f>
        <v>0</v>
      </c>
      <c r="X222" s="219">
        <f t="shared" ca="1" si="83"/>
        <v>0</v>
      </c>
      <c r="Y222" s="220" t="str">
        <f ca="1">IF(1&lt;='２個別表'!$F222,'２個別表'!$BV222,"")</f>
        <v/>
      </c>
      <c r="Z222" s="220">
        <f ca="1">IF(1&lt;='２個別表'!$F222,'２個別表'!$CG222,0)</f>
        <v>0</v>
      </c>
      <c r="AA222" s="220">
        <f ca="1">IF(OR(0&lt;'２個別表'!$BZ222,0&lt;SUM('２個別表'!$CC222:$CD222)),1,0)</f>
        <v>1</v>
      </c>
      <c r="AB222" s="207">
        <f ca="1">IF(1&lt;='２個別表'!$F222,'２個別表'!$BX222,0)</f>
        <v>0</v>
      </c>
      <c r="AC222" s="207" t="str">
        <f ca="1">IF('２個別表'!$BX222&gt;0,IF(AND('２個別表'!$BV222=1,'２個別表'!$CG222="控除不可"),'２個別表'!$BX222,IF(AND('２個別表'!$BV222=1,'２個別表'!$CG222="80%控除対象"),ROUNDUP('２個別表'!$BX222*102/110,0),IF(AND('２個別表'!$BV222=1,'２個別表'!$CG222="全額控除"),ROUNDUP('２個別表'!$BX222*100/110,0),IF(OR('２個別表'!$BV222=2,'２個別表'!$BV222=3),'２個別表'!$BX222,'２個別表'!$BX222)))),"")</f>
        <v/>
      </c>
      <c r="AD222" s="221" t="str">
        <f ca="1">IF('２個別表'!$W222=1,3,IF(AND('２個別表'!$W222=2,AND(19&lt;='２個別表'!$AO222,'２個別表'!$AO222&lt;=23)),2,IF(AND('２個別表'!$W222=2,OR(AND(1&lt;='２個別表'!$AO222,'２個別表'!$AO222&lt;=18),AND(24&lt;='２個別表'!$AO222,'２個別表'!$AO222&lt;=25))),1,"判定不能")))</f>
        <v>判定不能</v>
      </c>
      <c r="AE222" s="228">
        <f t="shared" ca="1" si="63"/>
        <v>0</v>
      </c>
      <c r="AF222" s="204" t="str">
        <f t="shared" ca="1" si="80"/>
        <v/>
      </c>
      <c r="AG222" s="207" t="str">
        <f ca="1">IF(AND($AD222=1,$U222&gt;0,$V222=1),ROUNDDOWN($AC222*1/2-'２個別表'!$CF222*1/2,0),"")</f>
        <v/>
      </c>
      <c r="AH222" s="207" t="str">
        <f t="shared" ca="1" si="84"/>
        <v/>
      </c>
      <c r="AI222" s="230" t="str">
        <f ca="1">IF(AND($AD222=1,$Q222=1),IF($AB222&gt;0,'２個別表'!$BX222-'２個別表'!$BZ222-'２個別表'!$CF222-'２個別表'!$CC222-'２個別表'!$CD222-'２個別表'!$CE222,0),"")</f>
        <v/>
      </c>
      <c r="AJ222" s="222">
        <f t="shared" ca="1" si="64"/>
        <v>0</v>
      </c>
      <c r="AK222" s="218" t="str">
        <f ca="1">IF($AD222=1,IF('２個別表'!$AQ222=1,1,IF('２個別表'!AQ222="","",)),"")</f>
        <v/>
      </c>
      <c r="AL222" s="207" t="str">
        <f ca="1">IF($AJ222=1,IF($AK222=1,'２個別表'!BU222,""),"")</f>
        <v/>
      </c>
      <c r="AM222" s="204" t="str">
        <f t="shared" ca="1" si="65"/>
        <v/>
      </c>
      <c r="AN222" s="223" t="str">
        <f ca="1">IF($AJ222=1,IF($AK222=1,ROUNDDOWN('２個別表'!$BX222-'２個別表'!$BZ222-'２個別表'!$CC222-'２個別表'!$CD222-'２個別表'!$CE222-'２個別表'!$CF222,0),""),"")</f>
        <v/>
      </c>
      <c r="AO222" s="222">
        <f t="shared" ca="1" si="61"/>
        <v>0</v>
      </c>
      <c r="AP222" s="218">
        <f t="shared" ca="1" si="66"/>
        <v>0</v>
      </c>
      <c r="AQ222" s="218">
        <f t="shared" ca="1" si="67"/>
        <v>0</v>
      </c>
      <c r="AR222" s="213">
        <f ca="1">IF('２個別表'!$AC222=1,1,0)</f>
        <v>0</v>
      </c>
      <c r="AS222" s="204" t="str">
        <f t="shared" ca="1" si="68"/>
        <v/>
      </c>
      <c r="AT222" s="204" t="str">
        <f t="shared" ca="1" si="69"/>
        <v/>
      </c>
      <c r="AU222" s="230" t="str">
        <f ca="1">IF($AD222=1,IF($AQ222=1,ROUNDDOWN('２個別表'!$BX222-'２個別表'!$BZ222-'２個別表'!$CC222-'２個別表'!$CD222-'２個別表'!$CE222-'２個別表'!$CF222,0),""),"")</f>
        <v/>
      </c>
      <c r="AV222" s="391">
        <f t="shared" ca="1" si="70"/>
        <v>0</v>
      </c>
      <c r="AW222" s="401" t="str">
        <f t="shared" ca="1" si="71"/>
        <v>-</v>
      </c>
      <c r="AX222" s="228">
        <f ca="1">IF($AD222=2,IF('２個別表'!$BS222=1,1,0),0)</f>
        <v>0</v>
      </c>
      <c r="AY222" s="213" t="str">
        <f t="shared" ca="1" si="72"/>
        <v/>
      </c>
      <c r="AZ222" s="409" t="str">
        <f ca="1">IF(AND($AD222=2,$AX222=1),'２個別表'!$BX222-('２個別表'!$BZ222+'２個別表'!$CC222+'２個別表'!$CD222+'２個別表'!$CE222+'２個別表'!$CF222),"")</f>
        <v/>
      </c>
      <c r="BA222" s="228">
        <f ca="1">IF($AD222=2,IF('２個別表'!$BS222&lt;&gt;1,1,0),0)</f>
        <v>0</v>
      </c>
      <c r="BB222" s="404">
        <f t="shared" ca="1" si="73"/>
        <v>0</v>
      </c>
      <c r="BC222" s="207" t="str">
        <f ca="1">IF(AND($AD222=2,$BA222=1),'２個別表'!$BT222,"")</f>
        <v/>
      </c>
      <c r="BD222" s="207" t="str">
        <f t="shared" ca="1" si="74"/>
        <v/>
      </c>
      <c r="BE222" s="207" t="str">
        <f ca="1">IF(AND($AD222=2,$BA222=1),'２個別表'!$BW222-('２個別表'!$BZ222+'２個別表'!$CC222+'２個別表'!$CD222+'２個別表'!$CE222+'２個別表'!$CF222),"")</f>
        <v/>
      </c>
      <c r="BF222" s="207" t="str">
        <f ca="1">IF(AND($AD222=2,$BA222=1),'２個別表'!$CC222+'２個別表'!$CD222,"")</f>
        <v/>
      </c>
      <c r="BG222" s="406" t="str">
        <f ca="1">IF($BB222=1,IF(SUM('２個別表'!$BY222,'２個別表'!$CF222*0.5)&lt;='２個別表'!$BX222*0.5,"〇","×"),"")</f>
        <v/>
      </c>
      <c r="BH222" s="405">
        <f t="shared" ca="1" si="75"/>
        <v>0</v>
      </c>
      <c r="BI222" s="229" t="str">
        <f ca="1">IF($AD222=2,IF($AX222=1,IF('２個別表'!$AO222=23,"〇","×"),IF(OR('２個別表'!$AO222&lt;19,'２個別表'!$AO222&gt;23),"",IF($BH222&lt;='２個別表'!$BT222,"〇","×"))),"-")</f>
        <v>-</v>
      </c>
      <c r="BJ222" s="414" t="str">
        <f t="shared" ca="1" si="76"/>
        <v>-</v>
      </c>
      <c r="BK222" s="228">
        <f t="shared" ca="1" si="77"/>
        <v>0</v>
      </c>
      <c r="BL222" s="229" t="str">
        <f ca="1">IF($AD222=3,IF(1&lt;='２個別表'!$F222,IF('２個別表'!$W222=1,"〇","×"),""),"")</f>
        <v/>
      </c>
      <c r="BM222" s="209" t="str">
        <f ca="1">IF(AD222=3,IF(AND(OR('２個別表'!BF222="附帯施設",AND(1&lt;='２個別表'!AO222,'２個別表'!AO222&lt;=3)),'２個別表'!BM222&lt;&gt;"",'２個別表'!BN222&lt;&gt;""),1,IF(AND(OR('２個別表'!BF222="附帯施設",AND(1&lt;='２個別表'!AO222,'２個別表'!AO222&lt;=3)),OR('２個別表'!BM222="",'２個別表'!BN222="")),"×",0)),"")</f>
        <v/>
      </c>
      <c r="BN222" s="229" t="str">
        <f ca="1">IF($AD222=3,IF('２個別表'!$BX222&gt;=500000,"〇","×"),"")</f>
        <v/>
      </c>
      <c r="BO222" s="204" t="str">
        <f ca="1">IF(AD222=3,'２個別表'!BY222,"")</f>
        <v/>
      </c>
      <c r="BP222" s="204" t="str">
        <f ca="1">IF(AD222=3,IF(COUNTIF('２個別表'!$Z$11:'２個別表'!Z222,'２個別表'!Z222)=1,BO222,SUMIF('２個別表'!$Z$11:$Z$510,'２個別表'!Z222,$BO$11:$BO$239)),"")</f>
        <v/>
      </c>
      <c r="BQ222" s="213" t="str">
        <f t="shared" ca="1" si="85"/>
        <v/>
      </c>
      <c r="BR222" s="207" t="str">
        <f t="shared" ca="1" si="78"/>
        <v/>
      </c>
      <c r="BS222" s="483" t="str">
        <f ca="1">IF($AD222=3,'２個別表'!$BX222-('２個別表'!$BZ222+'２個別表'!$CC222+'２個別表'!$CD222+'２個別表'!$CE222+'２個別表'!$CF222),"")</f>
        <v/>
      </c>
      <c r="BT222" s="486">
        <f t="shared" ca="1" si="86"/>
        <v>0</v>
      </c>
      <c r="BU222" s="480" t="str">
        <f t="shared" ca="1" si="79"/>
        <v/>
      </c>
    </row>
    <row r="223" spans="1:73">
      <c r="A223" s="770" t="str">
        <f t="shared" ca="1" si="81"/>
        <v>石川県</v>
      </c>
      <c r="B223" s="773">
        <f ca="1">'２個別表'!Q223</f>
        <v>213</v>
      </c>
      <c r="C223" s="774" t="str">
        <f>'２個別表'!$R223</f>
        <v>石川県</v>
      </c>
      <c r="D223" s="774" t="str">
        <f ca="1">'２個別表'!$S223</f>
        <v/>
      </c>
      <c r="E223" s="774" t="str">
        <f ca="1">'２個別表'!$T223</f>
        <v/>
      </c>
      <c r="F223" s="719" t="str">
        <f ca="1">'２個別表'!$W223</f>
        <v/>
      </c>
      <c r="G223" s="719" t="str">
        <f ca="1">IF($F223=1,IF(SUMIF('（様式１号）１総括表'!$B$16:$B$25,A223,'（様式１号）１総括表'!$A$16:$A$25)&gt;0,"〇","✕"),"-")</f>
        <v>-</v>
      </c>
      <c r="H223" s="716" t="str">
        <f ca="1">IF('２個別表'!$Y223=1,IF('２個別表'!$AC223=1,"〇","×"),IF(AND(2&lt;='２個別表'!$AC223,'２個別表'!$AC223&lt;=5),"〇","×"))</f>
        <v>×</v>
      </c>
      <c r="I223" s="716" t="str">
        <f t="shared" ca="1" si="82"/>
        <v>×</v>
      </c>
      <c r="J223" s="207" t="str">
        <f ca="1">'２個別表'!$Z223</f>
        <v/>
      </c>
      <c r="K223" s="207">
        <f ca="1">'２個別表'!$AK223</f>
        <v>0</v>
      </c>
      <c r="L223" s="207" t="str">
        <f ca="1">IF('２個別表'!$AL223=1,1,"")</f>
        <v/>
      </c>
      <c r="M223" s="207" t="str">
        <f ca="1">IF('２個別表'!$AL223="","",IF('２個別表'!$AL223=1,IF(OR('２個別表'!$AM223=1,'２個別表'!$AN223=1),"〇","×")))</f>
        <v/>
      </c>
      <c r="N223" s="204" t="str">
        <f ca="1">'２個別表'!AT223</f>
        <v/>
      </c>
      <c r="O223" s="220" t="str">
        <f ca="1">IF(1&lt;='２個別表'!$F223,IF(AND(1&lt;='２個別表'!$AO223,'２個別表'!$AO223&lt;=3),1,0),"")</f>
        <v/>
      </c>
      <c r="P223" s="229">
        <f ca="1">IF($O223=1,IF(AND('２個別表'!$BF223&lt;&gt;"",AND('２個別表'!$BI223&lt;&gt;1,'２個別表'!$BJ223)),0,1),0)</f>
        <v>0</v>
      </c>
      <c r="Q223" s="220">
        <f ca="1">IF('２個別表'!$BF223&lt;&gt;"",1,0)</f>
        <v>0</v>
      </c>
      <c r="R223" s="220" t="str">
        <f ca="1">IF($Q223=1,IF('２個別表'!$BI223=1,1,0),"")</f>
        <v/>
      </c>
      <c r="S223" s="220" t="str">
        <f ca="1">IF($R223=1,IF('２個別表'!$BJ223&lt;&gt;"","〇","×"),"")</f>
        <v/>
      </c>
      <c r="T223" s="220" t="str">
        <f t="shared" ca="1" si="62"/>
        <v/>
      </c>
      <c r="U223" s="381">
        <f ca="1">IF('２個別表'!$BH223&gt;0,'２個別表'!$BH223,0)</f>
        <v>0</v>
      </c>
      <c r="V223" s="220">
        <f ca="1">IF('２個別表'!$BJ223&lt;&gt;"",1,0)</f>
        <v>0</v>
      </c>
      <c r="W223" s="206">
        <f ca="1">IF(AND($Q223=1,$V223=1),'２個別表'!$CF223,0)</f>
        <v>0</v>
      </c>
      <c r="X223" s="219">
        <f t="shared" ca="1" si="83"/>
        <v>0</v>
      </c>
      <c r="Y223" s="220" t="str">
        <f ca="1">IF(1&lt;='２個別表'!$F223,'２個別表'!$BV223,"")</f>
        <v/>
      </c>
      <c r="Z223" s="220">
        <f ca="1">IF(1&lt;='２個別表'!$F223,'２個別表'!$CG223,0)</f>
        <v>0</v>
      </c>
      <c r="AA223" s="220">
        <f ca="1">IF(OR(0&lt;'２個別表'!$BZ223,0&lt;SUM('２個別表'!$CC223:$CD223)),1,0)</f>
        <v>1</v>
      </c>
      <c r="AB223" s="207">
        <f ca="1">IF(1&lt;='２個別表'!$F223,'２個別表'!$BX223,0)</f>
        <v>0</v>
      </c>
      <c r="AC223" s="207" t="str">
        <f ca="1">IF('２個別表'!$BX223&gt;0,IF(AND('２個別表'!$BV223=1,'２個別表'!$CG223="控除不可"),'２個別表'!$BX223,IF(AND('２個別表'!$BV223=1,'２個別表'!$CG223="80%控除対象"),ROUNDUP('２個別表'!$BX223*102/110,0),IF(AND('２個別表'!$BV223=1,'２個別表'!$CG223="全額控除"),ROUNDUP('２個別表'!$BX223*100/110,0),IF(OR('２個別表'!$BV223=2,'２個別表'!$BV223=3),'２個別表'!$BX223,'２個別表'!$BX223)))),"")</f>
        <v/>
      </c>
      <c r="AD223" s="221" t="str">
        <f ca="1">IF('２個別表'!$W223=1,3,IF(AND('２個別表'!$W223=2,AND(19&lt;='２個別表'!$AO223,'２個別表'!$AO223&lt;=23)),2,IF(AND('２個別表'!$W223=2,OR(AND(1&lt;='２個別表'!$AO223,'２個別表'!$AO223&lt;=18),AND(24&lt;='２個別表'!$AO223,'２個別表'!$AO223&lt;=25))),1,"判定不能")))</f>
        <v>判定不能</v>
      </c>
      <c r="AE223" s="228">
        <f t="shared" ca="1" si="63"/>
        <v>0</v>
      </c>
      <c r="AF223" s="204" t="str">
        <f t="shared" ca="1" si="80"/>
        <v/>
      </c>
      <c r="AG223" s="207" t="str">
        <f ca="1">IF(AND($AD223=1,$U223&gt;0,$V223=1),ROUNDDOWN($AC223*1/2-'２個別表'!$CF223*1/2,0),"")</f>
        <v/>
      </c>
      <c r="AH223" s="207" t="str">
        <f t="shared" ca="1" si="84"/>
        <v/>
      </c>
      <c r="AI223" s="230" t="str">
        <f ca="1">IF(AND($AD223=1,$Q223=1),IF($AB223&gt;0,'２個別表'!$BX223-'２個別表'!$BZ223-'２個別表'!$CF223-'２個別表'!$CC223-'２個別表'!$CD223-'２個別表'!$CE223,0),"")</f>
        <v/>
      </c>
      <c r="AJ223" s="222">
        <f t="shared" ca="1" si="64"/>
        <v>0</v>
      </c>
      <c r="AK223" s="218" t="str">
        <f ca="1">IF($AD223=1,IF('２個別表'!$AQ223=1,1,IF('２個別表'!AQ223="","",)),"")</f>
        <v/>
      </c>
      <c r="AL223" s="207" t="str">
        <f ca="1">IF($AJ223=1,IF($AK223=1,'２個別表'!BU223,""),"")</f>
        <v/>
      </c>
      <c r="AM223" s="204" t="str">
        <f t="shared" ca="1" si="65"/>
        <v/>
      </c>
      <c r="AN223" s="223" t="str">
        <f ca="1">IF($AJ223=1,IF($AK223=1,ROUNDDOWN('２個別表'!$BX223-'２個別表'!$BZ223-'２個別表'!$CC223-'２個別表'!$CD223-'２個別表'!$CE223-'２個別表'!$CF223,0),""),"")</f>
        <v/>
      </c>
      <c r="AO223" s="222">
        <f t="shared" ca="1" si="61"/>
        <v>0</v>
      </c>
      <c r="AP223" s="218">
        <f t="shared" ca="1" si="66"/>
        <v>0</v>
      </c>
      <c r="AQ223" s="218">
        <f t="shared" ca="1" si="67"/>
        <v>0</v>
      </c>
      <c r="AR223" s="213">
        <f ca="1">IF('２個別表'!$AC223=1,1,0)</f>
        <v>0</v>
      </c>
      <c r="AS223" s="204" t="str">
        <f t="shared" ca="1" si="68"/>
        <v/>
      </c>
      <c r="AT223" s="204" t="str">
        <f t="shared" ca="1" si="69"/>
        <v/>
      </c>
      <c r="AU223" s="230" t="str">
        <f ca="1">IF($AD223=1,IF($AQ223=1,ROUNDDOWN('２個別表'!$BX223-'２個別表'!$BZ223-'２個別表'!$CC223-'２個別表'!$CD223-'２個別表'!$CE223-'２個別表'!$CF223,0),""),"")</f>
        <v/>
      </c>
      <c r="AV223" s="391">
        <f t="shared" ca="1" si="70"/>
        <v>0</v>
      </c>
      <c r="AW223" s="401" t="str">
        <f t="shared" ca="1" si="71"/>
        <v>-</v>
      </c>
      <c r="AX223" s="228">
        <f ca="1">IF($AD223=2,IF('２個別表'!$BS223=1,1,0),0)</f>
        <v>0</v>
      </c>
      <c r="AY223" s="213" t="str">
        <f t="shared" ca="1" si="72"/>
        <v/>
      </c>
      <c r="AZ223" s="409" t="str">
        <f ca="1">IF(AND($AD223=2,$AX223=1),'２個別表'!$BX223-('２個別表'!$BZ223+'２個別表'!$CC223+'２個別表'!$CD223+'２個別表'!$CE223+'２個別表'!$CF223),"")</f>
        <v/>
      </c>
      <c r="BA223" s="228">
        <f ca="1">IF($AD223=2,IF('２個別表'!$BS223&lt;&gt;1,1,0),0)</f>
        <v>0</v>
      </c>
      <c r="BB223" s="404">
        <f t="shared" ca="1" si="73"/>
        <v>0</v>
      </c>
      <c r="BC223" s="207" t="str">
        <f ca="1">IF(AND($AD223=2,$BA223=1),'２個別表'!$BT223,"")</f>
        <v/>
      </c>
      <c r="BD223" s="207" t="str">
        <f t="shared" ca="1" si="74"/>
        <v/>
      </c>
      <c r="BE223" s="207" t="str">
        <f ca="1">IF(AND($AD223=2,$BA223=1),'２個別表'!$BW223-('２個別表'!$BZ223+'２個別表'!$CC223+'２個別表'!$CD223+'２個別表'!$CE223+'２個別表'!$CF223),"")</f>
        <v/>
      </c>
      <c r="BF223" s="207" t="str">
        <f ca="1">IF(AND($AD223=2,$BA223=1),'２個別表'!$CC223+'２個別表'!$CD223,"")</f>
        <v/>
      </c>
      <c r="BG223" s="406" t="str">
        <f ca="1">IF($BB223=1,IF(SUM('２個別表'!$BY223,'２個別表'!$CF223*0.5)&lt;='２個別表'!$BX223*0.5,"〇","×"),"")</f>
        <v/>
      </c>
      <c r="BH223" s="405">
        <f t="shared" ca="1" si="75"/>
        <v>0</v>
      </c>
      <c r="BI223" s="229" t="str">
        <f ca="1">IF($AD223=2,IF($AX223=1,IF('２個別表'!$AO223=23,"〇","×"),IF(OR('２個別表'!$AO223&lt;19,'２個別表'!$AO223&gt;23),"",IF($BH223&lt;='２個別表'!$BT223,"〇","×"))),"-")</f>
        <v>-</v>
      </c>
      <c r="BJ223" s="414" t="str">
        <f t="shared" ca="1" si="76"/>
        <v>-</v>
      </c>
      <c r="BK223" s="228">
        <f t="shared" ca="1" si="77"/>
        <v>0</v>
      </c>
      <c r="BL223" s="229" t="str">
        <f ca="1">IF($AD223=3,IF(1&lt;='２個別表'!$F223,IF('２個別表'!$W223=1,"〇","×"),""),"")</f>
        <v/>
      </c>
      <c r="BM223" s="209" t="str">
        <f ca="1">IF(AD223=3,IF(AND(OR('２個別表'!BF223="附帯施設",AND(1&lt;='２個別表'!AO223,'２個別表'!AO223&lt;=3)),'２個別表'!BM223&lt;&gt;"",'２個別表'!BN223&lt;&gt;""),1,IF(AND(OR('２個別表'!BF223="附帯施設",AND(1&lt;='２個別表'!AO223,'２個別表'!AO223&lt;=3)),OR('２個別表'!BM223="",'２個別表'!BN223="")),"×",0)),"")</f>
        <v/>
      </c>
      <c r="BN223" s="229" t="str">
        <f ca="1">IF($AD223=3,IF('２個別表'!$BX223&gt;=500000,"〇","×"),"")</f>
        <v/>
      </c>
      <c r="BO223" s="204" t="str">
        <f ca="1">IF(AD223=3,'２個別表'!BY223,"")</f>
        <v/>
      </c>
      <c r="BP223" s="204" t="str">
        <f ca="1">IF(AD223=3,IF(COUNTIF('２個別表'!$Z$11:'２個別表'!Z223,'２個別表'!Z223)=1,BO223,SUMIF('２個別表'!$Z$11:$Z$510,'２個別表'!Z223,$BO$11:$BO$239)),"")</f>
        <v/>
      </c>
      <c r="BQ223" s="213" t="str">
        <f t="shared" ca="1" si="85"/>
        <v/>
      </c>
      <c r="BR223" s="207" t="str">
        <f t="shared" ca="1" si="78"/>
        <v/>
      </c>
      <c r="BS223" s="483" t="str">
        <f ca="1">IF($AD223=3,'２個別表'!$BX223-('２個別表'!$BZ223+'２個別表'!$CC223+'２個別表'!$CD223+'２個別表'!$CE223+'２個別表'!$CF223),"")</f>
        <v/>
      </c>
      <c r="BT223" s="486">
        <f t="shared" ca="1" si="86"/>
        <v>0</v>
      </c>
      <c r="BU223" s="480" t="str">
        <f t="shared" ca="1" si="79"/>
        <v/>
      </c>
    </row>
    <row r="224" spans="1:73">
      <c r="A224" s="770" t="str">
        <f t="shared" ca="1" si="81"/>
        <v>石川県</v>
      </c>
      <c r="B224" s="773">
        <f ca="1">'２個別表'!Q224</f>
        <v>214</v>
      </c>
      <c r="C224" s="774" t="str">
        <f>'２個別表'!$R224</f>
        <v>石川県</v>
      </c>
      <c r="D224" s="774" t="str">
        <f ca="1">'２個別表'!$S224</f>
        <v/>
      </c>
      <c r="E224" s="774" t="str">
        <f ca="1">'２個別表'!$T224</f>
        <v/>
      </c>
      <c r="F224" s="719" t="str">
        <f ca="1">'２個別表'!$W224</f>
        <v/>
      </c>
      <c r="G224" s="719" t="str">
        <f ca="1">IF($F224=1,IF(SUMIF('（様式１号）１総括表'!$B$16:$B$25,A224,'（様式１号）１総括表'!$A$16:$A$25)&gt;0,"〇","✕"),"-")</f>
        <v>-</v>
      </c>
      <c r="H224" s="716" t="str">
        <f ca="1">IF('２個別表'!$Y224=1,IF('２個別表'!$AC224=1,"〇","×"),IF(AND(2&lt;='２個別表'!$AC224,'２個別表'!$AC224&lt;=5),"〇","×"))</f>
        <v>×</v>
      </c>
      <c r="I224" s="716" t="str">
        <f t="shared" ca="1" si="82"/>
        <v>×</v>
      </c>
      <c r="J224" s="207" t="str">
        <f ca="1">'２個別表'!$Z224</f>
        <v/>
      </c>
      <c r="K224" s="207">
        <f ca="1">'２個別表'!$AK224</f>
        <v>0</v>
      </c>
      <c r="L224" s="207" t="str">
        <f ca="1">IF('２個別表'!$AL224=1,1,"")</f>
        <v/>
      </c>
      <c r="M224" s="207" t="str">
        <f ca="1">IF('２個別表'!$AL224="","",IF('２個別表'!$AL224=1,IF(OR('２個別表'!$AM224=1,'２個別表'!$AN224=1),"〇","×")))</f>
        <v/>
      </c>
      <c r="N224" s="204" t="str">
        <f ca="1">'２個別表'!AT224</f>
        <v/>
      </c>
      <c r="O224" s="220" t="str">
        <f ca="1">IF(1&lt;='２個別表'!$F224,IF(AND(1&lt;='２個別表'!$AO224,'２個別表'!$AO224&lt;=3),1,0),"")</f>
        <v/>
      </c>
      <c r="P224" s="229">
        <f ca="1">IF($O224=1,IF(AND('２個別表'!$BF224&lt;&gt;"",AND('２個別表'!$BI224&lt;&gt;1,'２個別表'!$BJ224)),0,1),0)</f>
        <v>0</v>
      </c>
      <c r="Q224" s="220">
        <f ca="1">IF('２個別表'!$BF224&lt;&gt;"",1,0)</f>
        <v>0</v>
      </c>
      <c r="R224" s="220" t="str">
        <f ca="1">IF($Q224=1,IF('２個別表'!$BI224=1,1,0),"")</f>
        <v/>
      </c>
      <c r="S224" s="220" t="str">
        <f ca="1">IF($R224=1,IF('２個別表'!$BJ224&lt;&gt;"","〇","×"),"")</f>
        <v/>
      </c>
      <c r="T224" s="220" t="str">
        <f t="shared" ca="1" si="62"/>
        <v/>
      </c>
      <c r="U224" s="381">
        <f ca="1">IF('２個別表'!$BH224&gt;0,'２個別表'!$BH224,0)</f>
        <v>0</v>
      </c>
      <c r="V224" s="220">
        <f ca="1">IF('２個別表'!$BJ224&lt;&gt;"",1,0)</f>
        <v>0</v>
      </c>
      <c r="W224" s="206">
        <f ca="1">IF(AND($Q224=1,$V224=1),'２個別表'!$CF224,0)</f>
        <v>0</v>
      </c>
      <c r="X224" s="219">
        <f t="shared" ca="1" si="83"/>
        <v>0</v>
      </c>
      <c r="Y224" s="220" t="str">
        <f ca="1">IF(1&lt;='２個別表'!$F224,'２個別表'!$BV224,"")</f>
        <v/>
      </c>
      <c r="Z224" s="220">
        <f ca="1">IF(1&lt;='２個別表'!$F224,'２個別表'!$CG224,0)</f>
        <v>0</v>
      </c>
      <c r="AA224" s="220">
        <f ca="1">IF(OR(0&lt;'２個別表'!$BZ224,0&lt;SUM('２個別表'!$CC224:$CD224)),1,0)</f>
        <v>1</v>
      </c>
      <c r="AB224" s="207">
        <f ca="1">IF(1&lt;='２個別表'!$F224,'２個別表'!$BX224,0)</f>
        <v>0</v>
      </c>
      <c r="AC224" s="207" t="str">
        <f ca="1">IF('２個別表'!$BX224&gt;0,IF(AND('２個別表'!$BV224=1,'２個別表'!$CG224="控除不可"),'２個別表'!$BX224,IF(AND('２個別表'!$BV224=1,'２個別表'!$CG224="80%控除対象"),ROUNDUP('２個別表'!$BX224*102/110,0),IF(AND('２個別表'!$BV224=1,'２個別表'!$CG224="全額控除"),ROUNDUP('２個別表'!$BX224*100/110,0),IF(OR('２個別表'!$BV224=2,'２個別表'!$BV224=3),'２個別表'!$BX224,'２個別表'!$BX224)))),"")</f>
        <v/>
      </c>
      <c r="AD224" s="221" t="str">
        <f ca="1">IF('２個別表'!$W224=1,3,IF(AND('２個別表'!$W224=2,AND(19&lt;='２個別表'!$AO224,'２個別表'!$AO224&lt;=23)),2,IF(AND('２個別表'!$W224=2,OR(AND(1&lt;='２個別表'!$AO224,'２個別表'!$AO224&lt;=18),AND(24&lt;='２個別表'!$AO224,'２個別表'!$AO224&lt;=25))),1,"判定不能")))</f>
        <v>判定不能</v>
      </c>
      <c r="AE224" s="228">
        <f t="shared" ca="1" si="63"/>
        <v>0</v>
      </c>
      <c r="AF224" s="204" t="str">
        <f t="shared" ca="1" si="80"/>
        <v/>
      </c>
      <c r="AG224" s="207" t="str">
        <f ca="1">IF(AND($AD224=1,$U224&gt;0,$V224=1),ROUNDDOWN($AC224*1/2-'２個別表'!$CF224*1/2,0),"")</f>
        <v/>
      </c>
      <c r="AH224" s="207" t="str">
        <f t="shared" ca="1" si="84"/>
        <v/>
      </c>
      <c r="AI224" s="230" t="str">
        <f ca="1">IF(AND($AD224=1,$Q224=1),IF($AB224&gt;0,'２個別表'!$BX224-'２個別表'!$BZ224-'２個別表'!$CF224-'２個別表'!$CC224-'２個別表'!$CD224-'２個別表'!$CE224,0),"")</f>
        <v/>
      </c>
      <c r="AJ224" s="222">
        <f t="shared" ca="1" si="64"/>
        <v>0</v>
      </c>
      <c r="AK224" s="218" t="str">
        <f ca="1">IF($AD224=1,IF('２個別表'!$AQ224=1,1,IF('２個別表'!AQ224="","",)),"")</f>
        <v/>
      </c>
      <c r="AL224" s="207" t="str">
        <f ca="1">IF($AJ224=1,IF($AK224=1,'２個別表'!BU224,""),"")</f>
        <v/>
      </c>
      <c r="AM224" s="204" t="str">
        <f t="shared" ca="1" si="65"/>
        <v/>
      </c>
      <c r="AN224" s="223" t="str">
        <f ca="1">IF($AJ224=1,IF($AK224=1,ROUNDDOWN('２個別表'!$BX224-'２個別表'!$BZ224-'２個別表'!$CC224-'２個別表'!$CD224-'２個別表'!$CE224-'２個別表'!$CF224,0),""),"")</f>
        <v/>
      </c>
      <c r="AO224" s="222">
        <f t="shared" ca="1" si="61"/>
        <v>0</v>
      </c>
      <c r="AP224" s="218">
        <f t="shared" ca="1" si="66"/>
        <v>0</v>
      </c>
      <c r="AQ224" s="218">
        <f t="shared" ca="1" si="67"/>
        <v>0</v>
      </c>
      <c r="AR224" s="213">
        <f ca="1">IF('２個別表'!$AC224=1,1,0)</f>
        <v>0</v>
      </c>
      <c r="AS224" s="204" t="str">
        <f t="shared" ca="1" si="68"/>
        <v/>
      </c>
      <c r="AT224" s="204" t="str">
        <f t="shared" ca="1" si="69"/>
        <v/>
      </c>
      <c r="AU224" s="230" t="str">
        <f ca="1">IF($AD224=1,IF($AQ224=1,ROUNDDOWN('２個別表'!$BX224-'２個別表'!$BZ224-'２個別表'!$CC224-'２個別表'!$CD224-'２個別表'!$CE224-'２個別表'!$CF224,0),""),"")</f>
        <v/>
      </c>
      <c r="AV224" s="391">
        <f t="shared" ca="1" si="70"/>
        <v>0</v>
      </c>
      <c r="AW224" s="401" t="str">
        <f t="shared" ca="1" si="71"/>
        <v>-</v>
      </c>
      <c r="AX224" s="228">
        <f ca="1">IF($AD224=2,IF('２個別表'!$BS224=1,1,0),0)</f>
        <v>0</v>
      </c>
      <c r="AY224" s="213" t="str">
        <f t="shared" ca="1" si="72"/>
        <v/>
      </c>
      <c r="AZ224" s="409" t="str">
        <f ca="1">IF(AND($AD224=2,$AX224=1),'２個別表'!$BX224-('２個別表'!$BZ224+'２個別表'!$CC224+'２個別表'!$CD224+'２個別表'!$CE224+'２個別表'!$CF224),"")</f>
        <v/>
      </c>
      <c r="BA224" s="228">
        <f ca="1">IF($AD224=2,IF('２個別表'!$BS224&lt;&gt;1,1,0),0)</f>
        <v>0</v>
      </c>
      <c r="BB224" s="404">
        <f t="shared" ca="1" si="73"/>
        <v>0</v>
      </c>
      <c r="BC224" s="207" t="str">
        <f ca="1">IF(AND($AD224=2,$BA224=1),'２個別表'!$BT224,"")</f>
        <v/>
      </c>
      <c r="BD224" s="207" t="str">
        <f t="shared" ca="1" si="74"/>
        <v/>
      </c>
      <c r="BE224" s="207" t="str">
        <f ca="1">IF(AND($AD224=2,$BA224=1),'２個別表'!$BW224-('２個別表'!$BZ224+'２個別表'!$CC224+'２個別表'!$CD224+'２個別表'!$CE224+'２個別表'!$CF224),"")</f>
        <v/>
      </c>
      <c r="BF224" s="207" t="str">
        <f ca="1">IF(AND($AD224=2,$BA224=1),'２個別表'!$CC224+'２個別表'!$CD224,"")</f>
        <v/>
      </c>
      <c r="BG224" s="406" t="str">
        <f ca="1">IF($BB224=1,IF(SUM('２個別表'!$BY224,'２個別表'!$CF224*0.5)&lt;='２個別表'!$BX224*0.5,"〇","×"),"")</f>
        <v/>
      </c>
      <c r="BH224" s="405">
        <f t="shared" ca="1" si="75"/>
        <v>0</v>
      </c>
      <c r="BI224" s="229" t="str">
        <f ca="1">IF($AD224=2,IF($AX224=1,IF('２個別表'!$AO224=23,"〇","×"),IF(OR('２個別表'!$AO224&lt;19,'２個別表'!$AO224&gt;23),"",IF($BH224&lt;='２個別表'!$BT224,"〇","×"))),"-")</f>
        <v>-</v>
      </c>
      <c r="BJ224" s="414" t="str">
        <f t="shared" ca="1" si="76"/>
        <v>-</v>
      </c>
      <c r="BK224" s="228">
        <f t="shared" ca="1" si="77"/>
        <v>0</v>
      </c>
      <c r="BL224" s="229" t="str">
        <f ca="1">IF($AD224=3,IF(1&lt;='２個別表'!$F224,IF('２個別表'!$W224=1,"〇","×"),""),"")</f>
        <v/>
      </c>
      <c r="BM224" s="209" t="str">
        <f ca="1">IF(AD224=3,IF(AND(OR('２個別表'!BF224="附帯施設",AND(1&lt;='２個別表'!AO224,'２個別表'!AO224&lt;=3)),'２個別表'!BM224&lt;&gt;"",'２個別表'!BN224&lt;&gt;""),1,IF(AND(OR('２個別表'!BF224="附帯施設",AND(1&lt;='２個別表'!AO224,'２個別表'!AO224&lt;=3)),OR('２個別表'!BM224="",'２個別表'!BN224="")),"×",0)),"")</f>
        <v/>
      </c>
      <c r="BN224" s="229" t="str">
        <f ca="1">IF($AD224=3,IF('２個別表'!$BX224&gt;=500000,"〇","×"),"")</f>
        <v/>
      </c>
      <c r="BO224" s="204" t="str">
        <f ca="1">IF(AD224=3,'２個別表'!BY224,"")</f>
        <v/>
      </c>
      <c r="BP224" s="204" t="str">
        <f ca="1">IF(AD224=3,IF(COUNTIF('２個別表'!$Z$11:'２個別表'!Z224,'２個別表'!Z224)=1,BO224,SUMIF('２個別表'!$Z$11:$Z$510,'２個別表'!Z224,$BO$11:$BO$239)),"")</f>
        <v/>
      </c>
      <c r="BQ224" s="213" t="str">
        <f t="shared" ca="1" si="85"/>
        <v/>
      </c>
      <c r="BR224" s="207" t="str">
        <f t="shared" ca="1" si="78"/>
        <v/>
      </c>
      <c r="BS224" s="483" t="str">
        <f ca="1">IF($AD224=3,'２個別表'!$BX224-('２個別表'!$BZ224+'２個別表'!$CC224+'２個別表'!$CD224+'２個別表'!$CE224+'２個別表'!$CF224),"")</f>
        <v/>
      </c>
      <c r="BT224" s="486">
        <f t="shared" ca="1" si="86"/>
        <v>0</v>
      </c>
      <c r="BU224" s="480" t="str">
        <f t="shared" ca="1" si="79"/>
        <v/>
      </c>
    </row>
    <row r="225" spans="1:73">
      <c r="A225" s="770" t="str">
        <f t="shared" ca="1" si="81"/>
        <v>石川県</v>
      </c>
      <c r="B225" s="773">
        <f ca="1">'２個別表'!Q225</f>
        <v>215</v>
      </c>
      <c r="C225" s="774" t="str">
        <f>'２個別表'!$R225</f>
        <v>石川県</v>
      </c>
      <c r="D225" s="774" t="str">
        <f ca="1">'２個別表'!$S225</f>
        <v/>
      </c>
      <c r="E225" s="774" t="str">
        <f ca="1">'２個別表'!$T225</f>
        <v/>
      </c>
      <c r="F225" s="719" t="str">
        <f ca="1">'２個別表'!$W225</f>
        <v/>
      </c>
      <c r="G225" s="719" t="str">
        <f ca="1">IF($F225=1,IF(SUMIF('（様式１号）１総括表'!$B$16:$B$25,A225,'（様式１号）１総括表'!$A$16:$A$25)&gt;0,"〇","✕"),"-")</f>
        <v>-</v>
      </c>
      <c r="H225" s="716" t="str">
        <f ca="1">IF('２個別表'!$Y225=1,IF('２個別表'!$AC225=1,"〇","×"),IF(AND(2&lt;='２個別表'!$AC225,'２個別表'!$AC225&lt;=5),"〇","×"))</f>
        <v>×</v>
      </c>
      <c r="I225" s="716" t="str">
        <f t="shared" ca="1" si="82"/>
        <v>×</v>
      </c>
      <c r="J225" s="207" t="str">
        <f ca="1">'２個別表'!$Z225</f>
        <v/>
      </c>
      <c r="K225" s="207">
        <f ca="1">'２個別表'!$AK225</f>
        <v>0</v>
      </c>
      <c r="L225" s="207" t="str">
        <f ca="1">IF('２個別表'!$AL225=1,1,"")</f>
        <v/>
      </c>
      <c r="M225" s="207" t="str">
        <f ca="1">IF('２個別表'!$AL225="","",IF('２個別表'!$AL225=1,IF(OR('２個別表'!$AM225=1,'２個別表'!$AN225=1),"〇","×")))</f>
        <v/>
      </c>
      <c r="N225" s="204" t="str">
        <f ca="1">'２個別表'!AT225</f>
        <v/>
      </c>
      <c r="O225" s="220" t="str">
        <f ca="1">IF(1&lt;='２個別表'!$F225,IF(AND(1&lt;='２個別表'!$AO225,'２個別表'!$AO225&lt;=3),1,0),"")</f>
        <v/>
      </c>
      <c r="P225" s="229">
        <f ca="1">IF($O225=1,IF(AND('２個別表'!$BF225&lt;&gt;"",AND('２個別表'!$BI225&lt;&gt;1,'２個別表'!$BJ225)),0,1),0)</f>
        <v>0</v>
      </c>
      <c r="Q225" s="220">
        <f ca="1">IF('２個別表'!$BF225&lt;&gt;"",1,0)</f>
        <v>0</v>
      </c>
      <c r="R225" s="220" t="str">
        <f ca="1">IF($Q225=1,IF('２個別表'!$BI225=1,1,0),"")</f>
        <v/>
      </c>
      <c r="S225" s="220" t="str">
        <f ca="1">IF($R225=1,IF('２個別表'!$BJ225&lt;&gt;"","〇","×"),"")</f>
        <v/>
      </c>
      <c r="T225" s="220" t="str">
        <f t="shared" ca="1" si="62"/>
        <v/>
      </c>
      <c r="U225" s="381">
        <f ca="1">IF('２個別表'!$BH225&gt;0,'２個別表'!$BH225,0)</f>
        <v>0</v>
      </c>
      <c r="V225" s="220">
        <f ca="1">IF('２個別表'!$BJ225&lt;&gt;"",1,0)</f>
        <v>0</v>
      </c>
      <c r="W225" s="206">
        <f ca="1">IF(AND($Q225=1,$V225=1),'２個別表'!$CF225,0)</f>
        <v>0</v>
      </c>
      <c r="X225" s="219">
        <f t="shared" ca="1" si="83"/>
        <v>0</v>
      </c>
      <c r="Y225" s="220" t="str">
        <f ca="1">IF(1&lt;='２個別表'!$F225,'２個別表'!$BV225,"")</f>
        <v/>
      </c>
      <c r="Z225" s="220">
        <f ca="1">IF(1&lt;='２個別表'!$F225,'２個別表'!$CG225,0)</f>
        <v>0</v>
      </c>
      <c r="AA225" s="220">
        <f ca="1">IF(OR(0&lt;'２個別表'!$BZ225,0&lt;SUM('２個別表'!$CC225:$CD225)),1,0)</f>
        <v>1</v>
      </c>
      <c r="AB225" s="207">
        <f ca="1">IF(1&lt;='２個別表'!$F225,'２個別表'!$BX225,0)</f>
        <v>0</v>
      </c>
      <c r="AC225" s="207" t="str">
        <f ca="1">IF('２個別表'!$BX225&gt;0,IF(AND('２個別表'!$BV225=1,'２個別表'!$CG225="控除不可"),'２個別表'!$BX225,IF(AND('２個別表'!$BV225=1,'２個別表'!$CG225="80%控除対象"),ROUNDUP('２個別表'!$BX225*102/110,0),IF(AND('２個別表'!$BV225=1,'２個別表'!$CG225="全額控除"),ROUNDUP('２個別表'!$BX225*100/110,0),IF(OR('２個別表'!$BV225=2,'２個別表'!$BV225=3),'２個別表'!$BX225,'２個別表'!$BX225)))),"")</f>
        <v/>
      </c>
      <c r="AD225" s="221" t="str">
        <f ca="1">IF('２個別表'!$W225=1,3,IF(AND('２個別表'!$W225=2,AND(19&lt;='２個別表'!$AO225,'２個別表'!$AO225&lt;=23)),2,IF(AND('２個別表'!$W225=2,OR(AND(1&lt;='２個別表'!$AO225,'２個別表'!$AO225&lt;=18),AND(24&lt;='２個別表'!$AO225,'２個別表'!$AO225&lt;=25))),1,"判定不能")))</f>
        <v>判定不能</v>
      </c>
      <c r="AE225" s="228">
        <f t="shared" ca="1" si="63"/>
        <v>0</v>
      </c>
      <c r="AF225" s="204" t="str">
        <f t="shared" ca="1" si="80"/>
        <v/>
      </c>
      <c r="AG225" s="207" t="str">
        <f ca="1">IF(AND($AD225=1,$U225&gt;0,$V225=1),ROUNDDOWN($AC225*1/2-'２個別表'!$CF225*1/2,0),"")</f>
        <v/>
      </c>
      <c r="AH225" s="207" t="str">
        <f t="shared" ca="1" si="84"/>
        <v/>
      </c>
      <c r="AI225" s="230" t="str">
        <f ca="1">IF(AND($AD225=1,$Q225=1),IF($AB225&gt;0,'２個別表'!$BX225-'２個別表'!$BZ225-'２個別表'!$CF225-'２個別表'!$CC225-'２個別表'!$CD225-'２個別表'!$CE225,0),"")</f>
        <v/>
      </c>
      <c r="AJ225" s="222">
        <f t="shared" ca="1" si="64"/>
        <v>0</v>
      </c>
      <c r="AK225" s="218" t="str">
        <f ca="1">IF($AD225=1,IF('２個別表'!$AQ225=1,1,IF('２個別表'!AQ225="","",)),"")</f>
        <v/>
      </c>
      <c r="AL225" s="207" t="str">
        <f ca="1">IF($AJ225=1,IF($AK225=1,'２個別表'!BU225,""),"")</f>
        <v/>
      </c>
      <c r="AM225" s="204" t="str">
        <f t="shared" ca="1" si="65"/>
        <v/>
      </c>
      <c r="AN225" s="223" t="str">
        <f ca="1">IF($AJ225=1,IF($AK225=1,ROUNDDOWN('２個別表'!$BX225-'２個別表'!$BZ225-'２個別表'!$CC225-'２個別表'!$CD225-'２個別表'!$CE225-'２個別表'!$CF225,0),""),"")</f>
        <v/>
      </c>
      <c r="AO225" s="222">
        <f t="shared" ca="1" si="61"/>
        <v>0</v>
      </c>
      <c r="AP225" s="218">
        <f t="shared" ca="1" si="66"/>
        <v>0</v>
      </c>
      <c r="AQ225" s="218">
        <f t="shared" ca="1" si="67"/>
        <v>0</v>
      </c>
      <c r="AR225" s="213">
        <f ca="1">IF('２個別表'!$AC225=1,1,0)</f>
        <v>0</v>
      </c>
      <c r="AS225" s="204" t="str">
        <f t="shared" ca="1" si="68"/>
        <v/>
      </c>
      <c r="AT225" s="204" t="str">
        <f t="shared" ca="1" si="69"/>
        <v/>
      </c>
      <c r="AU225" s="230" t="str">
        <f ca="1">IF($AD225=1,IF($AQ225=1,ROUNDDOWN('２個別表'!$BX225-'２個別表'!$BZ225-'２個別表'!$CC225-'２個別表'!$CD225-'２個別表'!$CE225-'２個別表'!$CF225,0),""),"")</f>
        <v/>
      </c>
      <c r="AV225" s="391">
        <f t="shared" ca="1" si="70"/>
        <v>0</v>
      </c>
      <c r="AW225" s="401" t="str">
        <f t="shared" ca="1" si="71"/>
        <v>-</v>
      </c>
      <c r="AX225" s="228">
        <f ca="1">IF($AD225=2,IF('２個別表'!$BS225=1,1,0),0)</f>
        <v>0</v>
      </c>
      <c r="AY225" s="213" t="str">
        <f t="shared" ca="1" si="72"/>
        <v/>
      </c>
      <c r="AZ225" s="409" t="str">
        <f ca="1">IF(AND($AD225=2,$AX225=1),'２個別表'!$BX225-('２個別表'!$BZ225+'２個別表'!$CC225+'２個別表'!$CD225+'２個別表'!$CE225+'２個別表'!$CF225),"")</f>
        <v/>
      </c>
      <c r="BA225" s="228">
        <f ca="1">IF($AD225=2,IF('２個別表'!$BS225&lt;&gt;1,1,0),0)</f>
        <v>0</v>
      </c>
      <c r="BB225" s="404">
        <f t="shared" ca="1" si="73"/>
        <v>0</v>
      </c>
      <c r="BC225" s="207" t="str">
        <f ca="1">IF(AND($AD225=2,$BA225=1),'２個別表'!$BT225,"")</f>
        <v/>
      </c>
      <c r="BD225" s="207" t="str">
        <f t="shared" ca="1" si="74"/>
        <v/>
      </c>
      <c r="BE225" s="207" t="str">
        <f ca="1">IF(AND($AD225=2,$BA225=1),'２個別表'!$BW225-('２個別表'!$BZ225+'２個別表'!$CC225+'２個別表'!$CD225+'２個別表'!$CE225+'２個別表'!$CF225),"")</f>
        <v/>
      </c>
      <c r="BF225" s="207" t="str">
        <f ca="1">IF(AND($AD225=2,$BA225=1),'２個別表'!$CC225+'２個別表'!$CD225,"")</f>
        <v/>
      </c>
      <c r="BG225" s="406" t="str">
        <f ca="1">IF($BB225=1,IF(SUM('２個別表'!$BY225,'２個別表'!$CF225*0.5)&lt;='２個別表'!$BX225*0.5,"〇","×"),"")</f>
        <v/>
      </c>
      <c r="BH225" s="405">
        <f t="shared" ca="1" si="75"/>
        <v>0</v>
      </c>
      <c r="BI225" s="229" t="str">
        <f ca="1">IF($AD225=2,IF($AX225=1,IF('２個別表'!$AO225=23,"〇","×"),IF(OR('２個別表'!$AO225&lt;19,'２個別表'!$AO225&gt;23),"",IF($BH225&lt;='２個別表'!$BT225,"〇","×"))),"-")</f>
        <v>-</v>
      </c>
      <c r="BJ225" s="414" t="str">
        <f t="shared" ca="1" si="76"/>
        <v>-</v>
      </c>
      <c r="BK225" s="228">
        <f t="shared" ca="1" si="77"/>
        <v>0</v>
      </c>
      <c r="BL225" s="229" t="str">
        <f ca="1">IF($AD225=3,IF(1&lt;='２個別表'!$F225,IF('２個別表'!$W225=1,"〇","×"),""),"")</f>
        <v/>
      </c>
      <c r="BM225" s="209" t="str">
        <f ca="1">IF(AD225=3,IF(AND(OR('２個別表'!BF225="附帯施設",AND(1&lt;='２個別表'!AO225,'２個別表'!AO225&lt;=3)),'２個別表'!BM225&lt;&gt;"",'２個別表'!BN225&lt;&gt;""),1,IF(AND(OR('２個別表'!BF225="附帯施設",AND(1&lt;='２個別表'!AO225,'２個別表'!AO225&lt;=3)),OR('２個別表'!BM225="",'２個別表'!BN225="")),"×",0)),"")</f>
        <v/>
      </c>
      <c r="BN225" s="229" t="str">
        <f ca="1">IF($AD225=3,IF('２個別表'!$BX225&gt;=500000,"〇","×"),"")</f>
        <v/>
      </c>
      <c r="BO225" s="204" t="str">
        <f ca="1">IF(AD225=3,'２個別表'!BY225,"")</f>
        <v/>
      </c>
      <c r="BP225" s="204" t="str">
        <f ca="1">IF(AD225=3,IF(COUNTIF('２個別表'!$Z$11:'２個別表'!Z225,'２個別表'!Z225)=1,BO225,SUMIF('２個別表'!$Z$11:$Z$510,'２個別表'!Z225,$BO$11:$BO$239)),"")</f>
        <v/>
      </c>
      <c r="BQ225" s="213" t="str">
        <f t="shared" ca="1" si="85"/>
        <v/>
      </c>
      <c r="BR225" s="207" t="str">
        <f t="shared" ca="1" si="78"/>
        <v/>
      </c>
      <c r="BS225" s="483" t="str">
        <f ca="1">IF($AD225=3,'２個別表'!$BX225-('２個別表'!$BZ225+'２個別表'!$CC225+'２個別表'!$CD225+'２個別表'!$CE225+'２個別表'!$CF225),"")</f>
        <v/>
      </c>
      <c r="BT225" s="486">
        <f t="shared" ca="1" si="86"/>
        <v>0</v>
      </c>
      <c r="BU225" s="480" t="str">
        <f t="shared" ca="1" si="79"/>
        <v/>
      </c>
    </row>
    <row r="226" spans="1:73">
      <c r="A226" s="770" t="str">
        <f t="shared" ca="1" si="81"/>
        <v>石川県</v>
      </c>
      <c r="B226" s="773">
        <f ca="1">'２個別表'!Q226</f>
        <v>216</v>
      </c>
      <c r="C226" s="774" t="str">
        <f>'２個別表'!$R226</f>
        <v>石川県</v>
      </c>
      <c r="D226" s="774" t="str">
        <f ca="1">'２個別表'!$S226</f>
        <v/>
      </c>
      <c r="E226" s="774" t="str">
        <f ca="1">'２個別表'!$T226</f>
        <v/>
      </c>
      <c r="F226" s="719" t="str">
        <f ca="1">'２個別表'!$W226</f>
        <v/>
      </c>
      <c r="G226" s="719" t="str">
        <f ca="1">IF($F226=1,IF(SUMIF('（様式１号）１総括表'!$B$16:$B$25,A226,'（様式１号）１総括表'!$A$16:$A$25)&gt;0,"〇","✕"),"-")</f>
        <v>-</v>
      </c>
      <c r="H226" s="716" t="str">
        <f ca="1">IF('２個別表'!$Y226=1,IF('２個別表'!$AC226=1,"〇","×"),IF(AND(2&lt;='２個別表'!$AC226,'２個別表'!$AC226&lt;=5),"〇","×"))</f>
        <v>×</v>
      </c>
      <c r="I226" s="716" t="str">
        <f t="shared" ca="1" si="82"/>
        <v>×</v>
      </c>
      <c r="J226" s="207" t="str">
        <f ca="1">'２個別表'!$Z226</f>
        <v/>
      </c>
      <c r="K226" s="207">
        <f ca="1">'２個別表'!$AK226</f>
        <v>0</v>
      </c>
      <c r="L226" s="207" t="str">
        <f ca="1">IF('２個別表'!$AL226=1,1,"")</f>
        <v/>
      </c>
      <c r="M226" s="207" t="str">
        <f ca="1">IF('２個別表'!$AL226="","",IF('２個別表'!$AL226=1,IF(OR('２個別表'!$AM226=1,'２個別表'!$AN226=1),"〇","×")))</f>
        <v/>
      </c>
      <c r="N226" s="204" t="str">
        <f ca="1">'２個別表'!AT226</f>
        <v/>
      </c>
      <c r="O226" s="220" t="str">
        <f ca="1">IF(1&lt;='２個別表'!$F226,IF(AND(1&lt;='２個別表'!$AO226,'２個別表'!$AO226&lt;=3),1,0),"")</f>
        <v/>
      </c>
      <c r="P226" s="229">
        <f ca="1">IF($O226=1,IF(AND('２個別表'!$BF226&lt;&gt;"",AND('２個別表'!$BI226&lt;&gt;1,'２個別表'!$BJ226)),0,1),0)</f>
        <v>0</v>
      </c>
      <c r="Q226" s="220">
        <f ca="1">IF('２個別表'!$BF226&lt;&gt;"",1,0)</f>
        <v>0</v>
      </c>
      <c r="R226" s="220" t="str">
        <f ca="1">IF($Q226=1,IF('２個別表'!$BI226=1,1,0),"")</f>
        <v/>
      </c>
      <c r="S226" s="220" t="str">
        <f ca="1">IF($R226=1,IF('２個別表'!$BJ226&lt;&gt;"","〇","×"),"")</f>
        <v/>
      </c>
      <c r="T226" s="220" t="str">
        <f t="shared" ca="1" si="62"/>
        <v/>
      </c>
      <c r="U226" s="381">
        <f ca="1">IF('２個別表'!$BH226&gt;0,'２個別表'!$BH226,0)</f>
        <v>0</v>
      </c>
      <c r="V226" s="220">
        <f ca="1">IF('２個別表'!$BJ226&lt;&gt;"",1,0)</f>
        <v>0</v>
      </c>
      <c r="W226" s="206">
        <f ca="1">IF(AND($Q226=1,$V226=1),'２個別表'!$CF226,0)</f>
        <v>0</v>
      </c>
      <c r="X226" s="219">
        <f t="shared" ca="1" si="83"/>
        <v>0</v>
      </c>
      <c r="Y226" s="220" t="str">
        <f ca="1">IF(1&lt;='２個別表'!$F226,'２個別表'!$BV226,"")</f>
        <v/>
      </c>
      <c r="Z226" s="220">
        <f ca="1">IF(1&lt;='２個別表'!$F226,'２個別表'!$CG226,0)</f>
        <v>0</v>
      </c>
      <c r="AA226" s="220">
        <f ca="1">IF(OR(0&lt;'２個別表'!$BZ226,0&lt;SUM('２個別表'!$CC226:$CD226)),1,0)</f>
        <v>1</v>
      </c>
      <c r="AB226" s="207">
        <f ca="1">IF(1&lt;='２個別表'!$F226,'２個別表'!$BX226,0)</f>
        <v>0</v>
      </c>
      <c r="AC226" s="207" t="str">
        <f ca="1">IF('２個別表'!$BX226&gt;0,IF(AND('２個別表'!$BV226=1,'２個別表'!$CG226="控除不可"),'２個別表'!$BX226,IF(AND('２個別表'!$BV226=1,'２個別表'!$CG226="80%控除対象"),ROUNDUP('２個別表'!$BX226*102/110,0),IF(AND('２個別表'!$BV226=1,'２個別表'!$CG226="全額控除"),ROUNDUP('２個別表'!$BX226*100/110,0),IF(OR('２個別表'!$BV226=2,'２個別表'!$BV226=3),'２個別表'!$BX226,'２個別表'!$BX226)))),"")</f>
        <v/>
      </c>
      <c r="AD226" s="221" t="str">
        <f ca="1">IF('２個別表'!$W226=1,3,IF(AND('２個別表'!$W226=2,AND(19&lt;='２個別表'!$AO226,'２個別表'!$AO226&lt;=23)),2,IF(AND('２個別表'!$W226=2,OR(AND(1&lt;='２個別表'!$AO226,'２個別表'!$AO226&lt;=18),AND(24&lt;='２個別表'!$AO226,'２個別表'!$AO226&lt;=25))),1,"判定不能")))</f>
        <v>判定不能</v>
      </c>
      <c r="AE226" s="228">
        <f t="shared" ca="1" si="63"/>
        <v>0</v>
      </c>
      <c r="AF226" s="204" t="str">
        <f t="shared" ca="1" si="80"/>
        <v/>
      </c>
      <c r="AG226" s="207" t="str">
        <f ca="1">IF(AND($AD226=1,$U226&gt;0,$V226=1),ROUNDDOWN($AC226*1/2-'２個別表'!$CF226*1/2,0),"")</f>
        <v/>
      </c>
      <c r="AH226" s="207" t="str">
        <f t="shared" ca="1" si="84"/>
        <v/>
      </c>
      <c r="AI226" s="230" t="str">
        <f ca="1">IF(AND($AD226=1,$Q226=1),IF($AB226&gt;0,'２個別表'!$BX226-'２個別表'!$BZ226-'２個別表'!$CF226-'２個別表'!$CC226-'２個別表'!$CD226-'２個別表'!$CE226,0),"")</f>
        <v/>
      </c>
      <c r="AJ226" s="222">
        <f t="shared" ca="1" si="64"/>
        <v>0</v>
      </c>
      <c r="AK226" s="218" t="str">
        <f ca="1">IF($AD226=1,IF('２個別表'!$AQ226=1,1,IF('２個別表'!AQ226="","",)),"")</f>
        <v/>
      </c>
      <c r="AL226" s="207" t="str">
        <f ca="1">IF($AJ226=1,IF($AK226=1,'２個別表'!BU226,""),"")</f>
        <v/>
      </c>
      <c r="AM226" s="204" t="str">
        <f t="shared" ca="1" si="65"/>
        <v/>
      </c>
      <c r="AN226" s="223" t="str">
        <f ca="1">IF($AJ226=1,IF($AK226=1,ROUNDDOWN('２個別表'!$BX226-'２個別表'!$BZ226-'２個別表'!$CC226-'２個別表'!$CD226-'２個別表'!$CE226-'２個別表'!$CF226,0),""),"")</f>
        <v/>
      </c>
      <c r="AO226" s="222">
        <f t="shared" ca="1" si="61"/>
        <v>0</v>
      </c>
      <c r="AP226" s="218">
        <f t="shared" ca="1" si="66"/>
        <v>0</v>
      </c>
      <c r="AQ226" s="218">
        <f t="shared" ca="1" si="67"/>
        <v>0</v>
      </c>
      <c r="AR226" s="213">
        <f ca="1">IF('２個別表'!$AC226=1,1,0)</f>
        <v>0</v>
      </c>
      <c r="AS226" s="204" t="str">
        <f t="shared" ca="1" si="68"/>
        <v/>
      </c>
      <c r="AT226" s="204" t="str">
        <f t="shared" ca="1" si="69"/>
        <v/>
      </c>
      <c r="AU226" s="230" t="str">
        <f ca="1">IF($AD226=1,IF($AQ226=1,ROUNDDOWN('２個別表'!$BX226-'２個別表'!$BZ226-'２個別表'!$CC226-'２個別表'!$CD226-'２個別表'!$CE226-'２個別表'!$CF226,0),""),"")</f>
        <v/>
      </c>
      <c r="AV226" s="391">
        <f t="shared" ca="1" si="70"/>
        <v>0</v>
      </c>
      <c r="AW226" s="401" t="str">
        <f t="shared" ca="1" si="71"/>
        <v>-</v>
      </c>
      <c r="AX226" s="228">
        <f ca="1">IF($AD226=2,IF('２個別表'!$BS226=1,1,0),0)</f>
        <v>0</v>
      </c>
      <c r="AY226" s="213" t="str">
        <f t="shared" ca="1" si="72"/>
        <v/>
      </c>
      <c r="AZ226" s="409" t="str">
        <f ca="1">IF(AND($AD226=2,$AX226=1),'２個別表'!$BX226-('２個別表'!$BZ226+'２個別表'!$CC226+'２個別表'!$CD226+'２個別表'!$CE226+'２個別表'!$CF226),"")</f>
        <v/>
      </c>
      <c r="BA226" s="228">
        <f ca="1">IF($AD226=2,IF('２個別表'!$BS226&lt;&gt;1,1,0),0)</f>
        <v>0</v>
      </c>
      <c r="BB226" s="404">
        <f t="shared" ca="1" si="73"/>
        <v>0</v>
      </c>
      <c r="BC226" s="207" t="str">
        <f ca="1">IF(AND($AD226=2,$BA226=1),'２個別表'!$BT226,"")</f>
        <v/>
      </c>
      <c r="BD226" s="207" t="str">
        <f t="shared" ca="1" si="74"/>
        <v/>
      </c>
      <c r="BE226" s="207" t="str">
        <f ca="1">IF(AND($AD226=2,$BA226=1),'２個別表'!$BW226-('２個別表'!$BZ226+'２個別表'!$CC226+'２個別表'!$CD226+'２個別表'!$CE226+'２個別表'!$CF226),"")</f>
        <v/>
      </c>
      <c r="BF226" s="207" t="str">
        <f ca="1">IF(AND($AD226=2,$BA226=1),'２個別表'!$CC226+'２個別表'!$CD226,"")</f>
        <v/>
      </c>
      <c r="BG226" s="406" t="str">
        <f ca="1">IF($BB226=1,IF(SUM('２個別表'!$BY226,'２個別表'!$CF226*0.5)&lt;='２個別表'!$BX226*0.5,"〇","×"),"")</f>
        <v/>
      </c>
      <c r="BH226" s="405">
        <f t="shared" ca="1" si="75"/>
        <v>0</v>
      </c>
      <c r="BI226" s="229" t="str">
        <f ca="1">IF($AD226=2,IF($AX226=1,IF('２個別表'!$AO226=23,"〇","×"),IF(OR('２個別表'!$AO226&lt;19,'２個別表'!$AO226&gt;23),"",IF($BH226&lt;='２個別表'!$BT226,"〇","×"))),"-")</f>
        <v>-</v>
      </c>
      <c r="BJ226" s="414" t="str">
        <f t="shared" ca="1" si="76"/>
        <v>-</v>
      </c>
      <c r="BK226" s="228">
        <f t="shared" ca="1" si="77"/>
        <v>0</v>
      </c>
      <c r="BL226" s="229" t="str">
        <f ca="1">IF($AD226=3,IF(1&lt;='２個別表'!$F226,IF('２個別表'!$W226=1,"〇","×"),""),"")</f>
        <v/>
      </c>
      <c r="BM226" s="209" t="str">
        <f ca="1">IF(AD226=3,IF(AND(OR('２個別表'!BF226="附帯施設",AND(1&lt;='２個別表'!AO226,'２個別表'!AO226&lt;=3)),'２個別表'!BM226&lt;&gt;"",'２個別表'!BN226&lt;&gt;""),1,IF(AND(OR('２個別表'!BF226="附帯施設",AND(1&lt;='２個別表'!AO226,'２個別表'!AO226&lt;=3)),OR('２個別表'!BM226="",'２個別表'!BN226="")),"×",0)),"")</f>
        <v/>
      </c>
      <c r="BN226" s="229" t="str">
        <f ca="1">IF($AD226=3,IF('２個別表'!$BX226&gt;=500000,"〇","×"),"")</f>
        <v/>
      </c>
      <c r="BO226" s="204" t="str">
        <f ca="1">IF(AD226=3,'２個別表'!BY226,"")</f>
        <v/>
      </c>
      <c r="BP226" s="204" t="str">
        <f ca="1">IF(AD226=3,IF(COUNTIF('２個別表'!$Z$11:'２個別表'!Z226,'２個別表'!Z226)=1,BO226,SUMIF('２個別表'!$Z$11:$Z$510,'２個別表'!Z226,$BO$11:$BO$239)),"")</f>
        <v/>
      </c>
      <c r="BQ226" s="213" t="str">
        <f t="shared" ca="1" si="85"/>
        <v/>
      </c>
      <c r="BR226" s="207" t="str">
        <f t="shared" ca="1" si="78"/>
        <v/>
      </c>
      <c r="BS226" s="483" t="str">
        <f ca="1">IF($AD226=3,'２個別表'!$BX226-('２個別表'!$BZ226+'２個別表'!$CC226+'２個別表'!$CD226+'２個別表'!$CE226+'２個別表'!$CF226),"")</f>
        <v/>
      </c>
      <c r="BT226" s="486">
        <f t="shared" ca="1" si="86"/>
        <v>0</v>
      </c>
      <c r="BU226" s="480" t="str">
        <f t="shared" ca="1" si="79"/>
        <v/>
      </c>
    </row>
    <row r="227" spans="1:73">
      <c r="A227" s="770" t="str">
        <f t="shared" ca="1" si="81"/>
        <v>石川県</v>
      </c>
      <c r="B227" s="773">
        <f ca="1">'２個別表'!Q227</f>
        <v>217</v>
      </c>
      <c r="C227" s="774" t="str">
        <f>'２個別表'!$R227</f>
        <v>石川県</v>
      </c>
      <c r="D227" s="774" t="str">
        <f ca="1">'２個別表'!$S227</f>
        <v/>
      </c>
      <c r="E227" s="774" t="str">
        <f ca="1">'２個別表'!$T227</f>
        <v/>
      </c>
      <c r="F227" s="719" t="str">
        <f ca="1">'２個別表'!$W227</f>
        <v/>
      </c>
      <c r="G227" s="719" t="str">
        <f ca="1">IF($F227=1,IF(SUMIF('（様式１号）１総括表'!$B$16:$B$25,A227,'（様式１号）１総括表'!$A$16:$A$25)&gt;0,"〇","✕"),"-")</f>
        <v>-</v>
      </c>
      <c r="H227" s="716" t="str">
        <f ca="1">IF('２個別表'!$Y227=1,IF('２個別表'!$AC227=1,"〇","×"),IF(AND(2&lt;='２個別表'!$AC227,'２個別表'!$AC227&lt;=5),"〇","×"))</f>
        <v>×</v>
      </c>
      <c r="I227" s="716" t="str">
        <f t="shared" ca="1" si="82"/>
        <v>×</v>
      </c>
      <c r="J227" s="207" t="str">
        <f ca="1">'２個別表'!$Z227</f>
        <v/>
      </c>
      <c r="K227" s="207">
        <f ca="1">'２個別表'!$AK227</f>
        <v>0</v>
      </c>
      <c r="L227" s="207" t="str">
        <f ca="1">IF('２個別表'!$AL227=1,1,"")</f>
        <v/>
      </c>
      <c r="M227" s="207" t="str">
        <f ca="1">IF('２個別表'!$AL227="","",IF('２個別表'!$AL227=1,IF(OR('２個別表'!$AM227=1,'２個別表'!$AN227=1),"〇","×")))</f>
        <v/>
      </c>
      <c r="N227" s="204" t="str">
        <f ca="1">'２個別表'!AT227</f>
        <v/>
      </c>
      <c r="O227" s="220" t="str">
        <f ca="1">IF(1&lt;='２個別表'!$F227,IF(AND(1&lt;='２個別表'!$AO227,'２個別表'!$AO227&lt;=3),1,0),"")</f>
        <v/>
      </c>
      <c r="P227" s="229">
        <f ca="1">IF($O227=1,IF(AND('２個別表'!$BF227&lt;&gt;"",AND('２個別表'!$BI227&lt;&gt;1,'２個別表'!$BJ227)),0,1),0)</f>
        <v>0</v>
      </c>
      <c r="Q227" s="220">
        <f ca="1">IF('２個別表'!$BF227&lt;&gt;"",1,0)</f>
        <v>0</v>
      </c>
      <c r="R227" s="220" t="str">
        <f ca="1">IF($Q227=1,IF('２個別表'!$BI227=1,1,0),"")</f>
        <v/>
      </c>
      <c r="S227" s="220" t="str">
        <f ca="1">IF($R227=1,IF('２個別表'!$BJ227&lt;&gt;"","〇","×"),"")</f>
        <v/>
      </c>
      <c r="T227" s="220" t="str">
        <f t="shared" ca="1" si="62"/>
        <v/>
      </c>
      <c r="U227" s="381">
        <f ca="1">IF('２個別表'!$BH227&gt;0,'２個別表'!$BH227,0)</f>
        <v>0</v>
      </c>
      <c r="V227" s="220">
        <f ca="1">IF('２個別表'!$BJ227&lt;&gt;"",1,0)</f>
        <v>0</v>
      </c>
      <c r="W227" s="206">
        <f ca="1">IF(AND($Q227=1,$V227=1),'２個別表'!$CF227,0)</f>
        <v>0</v>
      </c>
      <c r="X227" s="219">
        <f t="shared" ca="1" si="83"/>
        <v>0</v>
      </c>
      <c r="Y227" s="220" t="str">
        <f ca="1">IF(1&lt;='２個別表'!$F227,'２個別表'!$BV227,"")</f>
        <v/>
      </c>
      <c r="Z227" s="220">
        <f ca="1">IF(1&lt;='２個別表'!$F227,'２個別表'!$CG227,0)</f>
        <v>0</v>
      </c>
      <c r="AA227" s="220">
        <f ca="1">IF(OR(0&lt;'２個別表'!$BZ227,0&lt;SUM('２個別表'!$CC227:$CD227)),1,0)</f>
        <v>1</v>
      </c>
      <c r="AB227" s="207">
        <f ca="1">IF(1&lt;='２個別表'!$F227,'２個別表'!$BX227,0)</f>
        <v>0</v>
      </c>
      <c r="AC227" s="207" t="str">
        <f ca="1">IF('２個別表'!$BX227&gt;0,IF(AND('２個別表'!$BV227=1,'２個別表'!$CG227="控除不可"),'２個別表'!$BX227,IF(AND('２個別表'!$BV227=1,'２個別表'!$CG227="80%控除対象"),ROUNDUP('２個別表'!$BX227*102/110,0),IF(AND('２個別表'!$BV227=1,'２個別表'!$CG227="全額控除"),ROUNDUP('２個別表'!$BX227*100/110,0),IF(OR('２個別表'!$BV227=2,'２個別表'!$BV227=3),'２個別表'!$BX227,'２個別表'!$BX227)))),"")</f>
        <v/>
      </c>
      <c r="AD227" s="221" t="str">
        <f ca="1">IF('２個別表'!$W227=1,3,IF(AND('２個別表'!$W227=2,AND(19&lt;='２個別表'!$AO227,'２個別表'!$AO227&lt;=23)),2,IF(AND('２個別表'!$W227=2,OR(AND(1&lt;='２個別表'!$AO227,'２個別表'!$AO227&lt;=18),AND(24&lt;='２個別表'!$AO227,'２個別表'!$AO227&lt;=25))),1,"判定不能")))</f>
        <v>判定不能</v>
      </c>
      <c r="AE227" s="228">
        <f t="shared" ca="1" si="63"/>
        <v>0</v>
      </c>
      <c r="AF227" s="204" t="str">
        <f t="shared" ca="1" si="80"/>
        <v/>
      </c>
      <c r="AG227" s="207" t="str">
        <f ca="1">IF(AND($AD227=1,$U227&gt;0,$V227=1),ROUNDDOWN($AC227*1/2-'２個別表'!$CF227*1/2,0),"")</f>
        <v/>
      </c>
      <c r="AH227" s="207" t="str">
        <f t="shared" ca="1" si="84"/>
        <v/>
      </c>
      <c r="AI227" s="230" t="str">
        <f ca="1">IF(AND($AD227=1,$Q227=1),IF($AB227&gt;0,'２個別表'!$BX227-'２個別表'!$BZ227-'２個別表'!$CF227-'２個別表'!$CC227-'２個別表'!$CD227-'２個別表'!$CE227,0),"")</f>
        <v/>
      </c>
      <c r="AJ227" s="222">
        <f t="shared" ca="1" si="64"/>
        <v>0</v>
      </c>
      <c r="AK227" s="218" t="str">
        <f ca="1">IF($AD227=1,IF('２個別表'!$AQ227=1,1,IF('２個別表'!AQ227="","",)),"")</f>
        <v/>
      </c>
      <c r="AL227" s="207" t="str">
        <f ca="1">IF($AJ227=1,IF($AK227=1,'２個別表'!BU227,""),"")</f>
        <v/>
      </c>
      <c r="AM227" s="204" t="str">
        <f t="shared" ca="1" si="65"/>
        <v/>
      </c>
      <c r="AN227" s="223" t="str">
        <f ca="1">IF($AJ227=1,IF($AK227=1,ROUNDDOWN('２個別表'!$BX227-'２個別表'!$BZ227-'２個別表'!$CC227-'２個別表'!$CD227-'２個別表'!$CE227-'２個別表'!$CF227,0),""),"")</f>
        <v/>
      </c>
      <c r="AO227" s="222">
        <f t="shared" ca="1" si="61"/>
        <v>0</v>
      </c>
      <c r="AP227" s="218">
        <f t="shared" ca="1" si="66"/>
        <v>0</v>
      </c>
      <c r="AQ227" s="218">
        <f t="shared" ca="1" si="67"/>
        <v>0</v>
      </c>
      <c r="AR227" s="213">
        <f ca="1">IF('２個別表'!$AC227=1,1,0)</f>
        <v>0</v>
      </c>
      <c r="AS227" s="204" t="str">
        <f t="shared" ca="1" si="68"/>
        <v/>
      </c>
      <c r="AT227" s="204" t="str">
        <f t="shared" ca="1" si="69"/>
        <v/>
      </c>
      <c r="AU227" s="230" t="str">
        <f ca="1">IF($AD227=1,IF($AQ227=1,ROUNDDOWN('２個別表'!$BX227-'２個別表'!$BZ227-'２個別表'!$CC227-'２個別表'!$CD227-'２個別表'!$CE227-'２個別表'!$CF227,0),""),"")</f>
        <v/>
      </c>
      <c r="AV227" s="391">
        <f t="shared" ca="1" si="70"/>
        <v>0</v>
      </c>
      <c r="AW227" s="401" t="str">
        <f t="shared" ca="1" si="71"/>
        <v>-</v>
      </c>
      <c r="AX227" s="228">
        <f ca="1">IF($AD227=2,IF('２個別表'!$BS227=1,1,0),0)</f>
        <v>0</v>
      </c>
      <c r="AY227" s="213" t="str">
        <f t="shared" ca="1" si="72"/>
        <v/>
      </c>
      <c r="AZ227" s="409" t="str">
        <f ca="1">IF(AND($AD227=2,$AX227=1),'２個別表'!$BX227-('２個別表'!$BZ227+'２個別表'!$CC227+'２個別表'!$CD227+'２個別表'!$CE227+'２個別表'!$CF227),"")</f>
        <v/>
      </c>
      <c r="BA227" s="228">
        <f ca="1">IF($AD227=2,IF('２個別表'!$BS227&lt;&gt;1,1,0),0)</f>
        <v>0</v>
      </c>
      <c r="BB227" s="404">
        <f t="shared" ca="1" si="73"/>
        <v>0</v>
      </c>
      <c r="BC227" s="207" t="str">
        <f ca="1">IF(AND($AD227=2,$BA227=1),'２個別表'!$BT227,"")</f>
        <v/>
      </c>
      <c r="BD227" s="207" t="str">
        <f t="shared" ca="1" si="74"/>
        <v/>
      </c>
      <c r="BE227" s="207" t="str">
        <f ca="1">IF(AND($AD227=2,$BA227=1),'２個別表'!$BW227-('２個別表'!$BZ227+'２個別表'!$CC227+'２個別表'!$CD227+'２個別表'!$CE227+'２個別表'!$CF227),"")</f>
        <v/>
      </c>
      <c r="BF227" s="207" t="str">
        <f ca="1">IF(AND($AD227=2,$BA227=1),'２個別表'!$CC227+'２個別表'!$CD227,"")</f>
        <v/>
      </c>
      <c r="BG227" s="406" t="str">
        <f ca="1">IF($BB227=1,IF(SUM('２個別表'!$BY227,'２個別表'!$CF227*0.5)&lt;='２個別表'!$BX227*0.5,"〇","×"),"")</f>
        <v/>
      </c>
      <c r="BH227" s="405">
        <f t="shared" ca="1" si="75"/>
        <v>0</v>
      </c>
      <c r="BI227" s="229" t="str">
        <f ca="1">IF($AD227=2,IF($AX227=1,IF('２個別表'!$AO227=23,"〇","×"),IF(OR('２個別表'!$AO227&lt;19,'２個別表'!$AO227&gt;23),"",IF($BH227&lt;='２個別表'!$BT227,"〇","×"))),"-")</f>
        <v>-</v>
      </c>
      <c r="BJ227" s="414" t="str">
        <f t="shared" ca="1" si="76"/>
        <v>-</v>
      </c>
      <c r="BK227" s="228">
        <f t="shared" ca="1" si="77"/>
        <v>0</v>
      </c>
      <c r="BL227" s="229" t="str">
        <f ca="1">IF($AD227=3,IF(1&lt;='２個別表'!$F227,IF('２個別表'!$W227=1,"〇","×"),""),"")</f>
        <v/>
      </c>
      <c r="BM227" s="209" t="str">
        <f ca="1">IF(AD227=3,IF(AND(OR('２個別表'!BF227="附帯施設",AND(1&lt;='２個別表'!AO227,'２個別表'!AO227&lt;=3)),'２個別表'!BM227&lt;&gt;"",'２個別表'!BN227&lt;&gt;""),1,IF(AND(OR('２個別表'!BF227="附帯施設",AND(1&lt;='２個別表'!AO227,'２個別表'!AO227&lt;=3)),OR('２個別表'!BM227="",'２個別表'!BN227="")),"×",0)),"")</f>
        <v/>
      </c>
      <c r="BN227" s="229" t="str">
        <f ca="1">IF($AD227=3,IF('２個別表'!$BX227&gt;=500000,"〇","×"),"")</f>
        <v/>
      </c>
      <c r="BO227" s="204" t="str">
        <f ca="1">IF(AD227=3,'２個別表'!BY227,"")</f>
        <v/>
      </c>
      <c r="BP227" s="204" t="str">
        <f ca="1">IF(AD227=3,IF(COUNTIF('２個別表'!$Z$11:'２個別表'!Z227,'２個別表'!Z227)=1,BO227,SUMIF('２個別表'!$Z$11:$Z$510,'２個別表'!Z227,$BO$11:$BO$239)),"")</f>
        <v/>
      </c>
      <c r="BQ227" s="213" t="str">
        <f t="shared" ca="1" si="85"/>
        <v/>
      </c>
      <c r="BR227" s="207" t="str">
        <f t="shared" ca="1" si="78"/>
        <v/>
      </c>
      <c r="BS227" s="483" t="str">
        <f ca="1">IF($AD227=3,'２個別表'!$BX227-('２個別表'!$BZ227+'２個別表'!$CC227+'２個別表'!$CD227+'２個別表'!$CE227+'２個別表'!$CF227),"")</f>
        <v/>
      </c>
      <c r="BT227" s="486">
        <f t="shared" ca="1" si="86"/>
        <v>0</v>
      </c>
      <c r="BU227" s="480" t="str">
        <f t="shared" ca="1" si="79"/>
        <v/>
      </c>
    </row>
    <row r="228" spans="1:73">
      <c r="A228" s="770" t="str">
        <f t="shared" ca="1" si="81"/>
        <v>石川県</v>
      </c>
      <c r="B228" s="773">
        <f ca="1">'２個別表'!Q228</f>
        <v>218</v>
      </c>
      <c r="C228" s="774" t="str">
        <f>'２個別表'!$R228</f>
        <v>石川県</v>
      </c>
      <c r="D228" s="774" t="str">
        <f ca="1">'２個別表'!$S228</f>
        <v/>
      </c>
      <c r="E228" s="774" t="str">
        <f ca="1">'２個別表'!$T228</f>
        <v/>
      </c>
      <c r="F228" s="719" t="str">
        <f ca="1">'２個別表'!$W228</f>
        <v/>
      </c>
      <c r="G228" s="719" t="str">
        <f ca="1">IF($F228=1,IF(SUMIF('（様式１号）１総括表'!$B$16:$B$25,A228,'（様式１号）１総括表'!$A$16:$A$25)&gt;0,"〇","✕"),"-")</f>
        <v>-</v>
      </c>
      <c r="H228" s="716" t="str">
        <f ca="1">IF('２個別表'!$Y228=1,IF('２個別表'!$AC228=1,"〇","×"),IF(AND(2&lt;='２個別表'!$AC228,'２個別表'!$AC228&lt;=5),"〇","×"))</f>
        <v>×</v>
      </c>
      <c r="I228" s="716" t="str">
        <f t="shared" ca="1" si="82"/>
        <v>×</v>
      </c>
      <c r="J228" s="207" t="str">
        <f ca="1">'２個別表'!$Z228</f>
        <v/>
      </c>
      <c r="K228" s="207">
        <f ca="1">'２個別表'!$AK228</f>
        <v>0</v>
      </c>
      <c r="L228" s="207" t="str">
        <f ca="1">IF('２個別表'!$AL228=1,1,"")</f>
        <v/>
      </c>
      <c r="M228" s="207" t="str">
        <f ca="1">IF('２個別表'!$AL228="","",IF('２個別表'!$AL228=1,IF(OR('２個別表'!$AM228=1,'２個別表'!$AN228=1),"〇","×")))</f>
        <v/>
      </c>
      <c r="N228" s="204" t="str">
        <f ca="1">'２個別表'!AT228</f>
        <v/>
      </c>
      <c r="O228" s="220" t="str">
        <f ca="1">IF(1&lt;='２個別表'!$F228,IF(AND(1&lt;='２個別表'!$AO228,'２個別表'!$AO228&lt;=3),1,0),"")</f>
        <v/>
      </c>
      <c r="P228" s="229">
        <f ca="1">IF($O228=1,IF(AND('２個別表'!$BF228&lt;&gt;"",AND('２個別表'!$BI228&lt;&gt;1,'２個別表'!$BJ228)),0,1),0)</f>
        <v>0</v>
      </c>
      <c r="Q228" s="220">
        <f ca="1">IF('２個別表'!$BF228&lt;&gt;"",1,0)</f>
        <v>0</v>
      </c>
      <c r="R228" s="220" t="str">
        <f ca="1">IF($Q228=1,IF('２個別表'!$BI228=1,1,0),"")</f>
        <v/>
      </c>
      <c r="S228" s="220" t="str">
        <f ca="1">IF($R228=1,IF('２個別表'!$BJ228&lt;&gt;"","〇","×"),"")</f>
        <v/>
      </c>
      <c r="T228" s="220" t="str">
        <f t="shared" ca="1" si="62"/>
        <v/>
      </c>
      <c r="U228" s="381">
        <f ca="1">IF('２個別表'!$BH228&gt;0,'２個別表'!$BH228,0)</f>
        <v>0</v>
      </c>
      <c r="V228" s="220">
        <f ca="1">IF('２個別表'!$BJ228&lt;&gt;"",1,0)</f>
        <v>0</v>
      </c>
      <c r="W228" s="206">
        <f ca="1">IF(AND($Q228=1,$V228=1),'２個別表'!$CF228,0)</f>
        <v>0</v>
      </c>
      <c r="X228" s="219">
        <f t="shared" ca="1" si="83"/>
        <v>0</v>
      </c>
      <c r="Y228" s="220" t="str">
        <f ca="1">IF(1&lt;='２個別表'!$F228,'２個別表'!$BV228,"")</f>
        <v/>
      </c>
      <c r="Z228" s="220">
        <f ca="1">IF(1&lt;='２個別表'!$F228,'２個別表'!$CG228,0)</f>
        <v>0</v>
      </c>
      <c r="AA228" s="220">
        <f ca="1">IF(OR(0&lt;'２個別表'!$BZ228,0&lt;SUM('２個別表'!$CC228:$CD228)),1,0)</f>
        <v>1</v>
      </c>
      <c r="AB228" s="207">
        <f ca="1">IF(1&lt;='２個別表'!$F228,'２個別表'!$BX228,0)</f>
        <v>0</v>
      </c>
      <c r="AC228" s="207" t="str">
        <f ca="1">IF('２個別表'!$BX228&gt;0,IF(AND('２個別表'!$BV228=1,'２個別表'!$CG228="控除不可"),'２個別表'!$BX228,IF(AND('２個別表'!$BV228=1,'２個別表'!$CG228="80%控除対象"),ROUNDUP('２個別表'!$BX228*102/110,0),IF(AND('２個別表'!$BV228=1,'２個別表'!$CG228="全額控除"),ROUNDUP('２個別表'!$BX228*100/110,0),IF(OR('２個別表'!$BV228=2,'２個別表'!$BV228=3),'２個別表'!$BX228,'２個別表'!$BX228)))),"")</f>
        <v/>
      </c>
      <c r="AD228" s="221" t="str">
        <f ca="1">IF('２個別表'!$W228=1,3,IF(AND('２個別表'!$W228=2,AND(19&lt;='２個別表'!$AO228,'２個別表'!$AO228&lt;=23)),2,IF(AND('２個別表'!$W228=2,OR(AND(1&lt;='２個別表'!$AO228,'２個別表'!$AO228&lt;=18),AND(24&lt;='２個別表'!$AO228,'２個別表'!$AO228&lt;=25))),1,"判定不能")))</f>
        <v>判定不能</v>
      </c>
      <c r="AE228" s="228">
        <f t="shared" ca="1" si="63"/>
        <v>0</v>
      </c>
      <c r="AF228" s="204" t="str">
        <f t="shared" ca="1" si="80"/>
        <v/>
      </c>
      <c r="AG228" s="207" t="str">
        <f ca="1">IF(AND($AD228=1,$U228&gt;0,$V228=1),ROUNDDOWN($AC228*1/2-'２個別表'!$CF228*1/2,0),"")</f>
        <v/>
      </c>
      <c r="AH228" s="207" t="str">
        <f t="shared" ca="1" si="84"/>
        <v/>
      </c>
      <c r="AI228" s="230" t="str">
        <f ca="1">IF(AND($AD228=1,$Q228=1),IF($AB228&gt;0,'２個別表'!$BX228-'２個別表'!$BZ228-'２個別表'!$CF228-'２個別表'!$CC228-'２個別表'!$CD228-'２個別表'!$CE228,0),"")</f>
        <v/>
      </c>
      <c r="AJ228" s="222">
        <f t="shared" ca="1" si="64"/>
        <v>0</v>
      </c>
      <c r="AK228" s="218" t="str">
        <f ca="1">IF($AD228=1,IF('２個別表'!$AQ228=1,1,IF('２個別表'!AQ228="","",)),"")</f>
        <v/>
      </c>
      <c r="AL228" s="207" t="str">
        <f ca="1">IF($AJ228=1,IF($AK228=1,'２個別表'!BU228,""),"")</f>
        <v/>
      </c>
      <c r="AM228" s="204" t="str">
        <f t="shared" ca="1" si="65"/>
        <v/>
      </c>
      <c r="AN228" s="223" t="str">
        <f ca="1">IF($AJ228=1,IF($AK228=1,ROUNDDOWN('２個別表'!$BX228-'２個別表'!$BZ228-'２個別表'!$CC228-'２個別表'!$CD228-'２個別表'!$CE228-'２個別表'!$CF228,0),""),"")</f>
        <v/>
      </c>
      <c r="AO228" s="222">
        <f t="shared" ca="1" si="61"/>
        <v>0</v>
      </c>
      <c r="AP228" s="218">
        <f t="shared" ca="1" si="66"/>
        <v>0</v>
      </c>
      <c r="AQ228" s="218">
        <f t="shared" ca="1" si="67"/>
        <v>0</v>
      </c>
      <c r="AR228" s="213">
        <f ca="1">IF('２個別表'!$AC228=1,1,0)</f>
        <v>0</v>
      </c>
      <c r="AS228" s="204" t="str">
        <f t="shared" ca="1" si="68"/>
        <v/>
      </c>
      <c r="AT228" s="204" t="str">
        <f t="shared" ca="1" si="69"/>
        <v/>
      </c>
      <c r="AU228" s="230" t="str">
        <f ca="1">IF($AD228=1,IF($AQ228=1,ROUNDDOWN('２個別表'!$BX228-'２個別表'!$BZ228-'２個別表'!$CC228-'２個別表'!$CD228-'２個別表'!$CE228-'２個別表'!$CF228,0),""),"")</f>
        <v/>
      </c>
      <c r="AV228" s="391">
        <f t="shared" ca="1" si="70"/>
        <v>0</v>
      </c>
      <c r="AW228" s="401" t="str">
        <f t="shared" ca="1" si="71"/>
        <v>-</v>
      </c>
      <c r="AX228" s="228">
        <f ca="1">IF($AD228=2,IF('２個別表'!$BS228=1,1,0),0)</f>
        <v>0</v>
      </c>
      <c r="AY228" s="213" t="str">
        <f t="shared" ca="1" si="72"/>
        <v/>
      </c>
      <c r="AZ228" s="409" t="str">
        <f ca="1">IF(AND($AD228=2,$AX228=1),'２個別表'!$BX228-('２個別表'!$BZ228+'２個別表'!$CC228+'２個別表'!$CD228+'２個別表'!$CE228+'２個別表'!$CF228),"")</f>
        <v/>
      </c>
      <c r="BA228" s="228">
        <f ca="1">IF($AD228=2,IF('２個別表'!$BS228&lt;&gt;1,1,0),0)</f>
        <v>0</v>
      </c>
      <c r="BB228" s="404">
        <f t="shared" ca="1" si="73"/>
        <v>0</v>
      </c>
      <c r="BC228" s="207" t="str">
        <f ca="1">IF(AND($AD228=2,$BA228=1),'２個別表'!$BT228,"")</f>
        <v/>
      </c>
      <c r="BD228" s="207" t="str">
        <f t="shared" ca="1" si="74"/>
        <v/>
      </c>
      <c r="BE228" s="207" t="str">
        <f ca="1">IF(AND($AD228=2,$BA228=1),'２個別表'!$BW228-('２個別表'!$BZ228+'２個別表'!$CC228+'２個別表'!$CD228+'２個別表'!$CE228+'２個別表'!$CF228),"")</f>
        <v/>
      </c>
      <c r="BF228" s="207" t="str">
        <f ca="1">IF(AND($AD228=2,$BA228=1),'２個別表'!$CC228+'２個別表'!$CD228,"")</f>
        <v/>
      </c>
      <c r="BG228" s="406" t="str">
        <f ca="1">IF($BB228=1,IF(SUM('２個別表'!$BY228,'２個別表'!$CF228*0.5)&lt;='２個別表'!$BX228*0.5,"〇","×"),"")</f>
        <v/>
      </c>
      <c r="BH228" s="405">
        <f t="shared" ca="1" si="75"/>
        <v>0</v>
      </c>
      <c r="BI228" s="229" t="str">
        <f ca="1">IF($AD228=2,IF($AX228=1,IF('２個別表'!$AO228=23,"〇","×"),IF(OR('２個別表'!$AO228&lt;19,'２個別表'!$AO228&gt;23),"",IF($BH228&lt;='２個別表'!$BT228,"〇","×"))),"-")</f>
        <v>-</v>
      </c>
      <c r="BJ228" s="414" t="str">
        <f t="shared" ca="1" si="76"/>
        <v>-</v>
      </c>
      <c r="BK228" s="228">
        <f t="shared" ca="1" si="77"/>
        <v>0</v>
      </c>
      <c r="BL228" s="229" t="str">
        <f ca="1">IF($AD228=3,IF(1&lt;='２個別表'!$F228,IF('２個別表'!$W228=1,"〇","×"),""),"")</f>
        <v/>
      </c>
      <c r="BM228" s="209" t="str">
        <f ca="1">IF(AD228=3,IF(AND(OR('２個別表'!BF228="附帯施設",AND(1&lt;='２個別表'!AO228,'２個別表'!AO228&lt;=3)),'２個別表'!BM228&lt;&gt;"",'２個別表'!BN228&lt;&gt;""),1,IF(AND(OR('２個別表'!BF228="附帯施設",AND(1&lt;='２個別表'!AO228,'２個別表'!AO228&lt;=3)),OR('２個別表'!BM228="",'２個別表'!BN228="")),"×",0)),"")</f>
        <v/>
      </c>
      <c r="BN228" s="229" t="str">
        <f ca="1">IF($AD228=3,IF('２個別表'!$BX228&gt;=500000,"〇","×"),"")</f>
        <v/>
      </c>
      <c r="BO228" s="204" t="str">
        <f ca="1">IF(AD228=3,'２個別表'!BY228,"")</f>
        <v/>
      </c>
      <c r="BP228" s="204" t="str">
        <f ca="1">IF(AD228=3,IF(COUNTIF('２個別表'!$Z$11:'２個別表'!Z228,'２個別表'!Z228)=1,BO228,SUMIF('２個別表'!$Z$11:$Z$510,'２個別表'!Z228,$BO$11:$BO$239)),"")</f>
        <v/>
      </c>
      <c r="BQ228" s="213" t="str">
        <f t="shared" ca="1" si="85"/>
        <v/>
      </c>
      <c r="BR228" s="207" t="str">
        <f t="shared" ca="1" si="78"/>
        <v/>
      </c>
      <c r="BS228" s="483" t="str">
        <f ca="1">IF($AD228=3,'２個別表'!$BX228-('２個別表'!$BZ228+'２個別表'!$CC228+'２個別表'!$CD228+'２個別表'!$CE228+'２個別表'!$CF228),"")</f>
        <v/>
      </c>
      <c r="BT228" s="486">
        <f t="shared" ca="1" si="86"/>
        <v>0</v>
      </c>
      <c r="BU228" s="480" t="str">
        <f t="shared" ca="1" si="79"/>
        <v/>
      </c>
    </row>
    <row r="229" spans="1:73">
      <c r="A229" s="770" t="str">
        <f t="shared" ca="1" si="81"/>
        <v>石川県</v>
      </c>
      <c r="B229" s="773">
        <f ca="1">'２個別表'!Q229</f>
        <v>219</v>
      </c>
      <c r="C229" s="774" t="str">
        <f>'２個別表'!$R229</f>
        <v>石川県</v>
      </c>
      <c r="D229" s="774" t="str">
        <f ca="1">'２個別表'!$S229</f>
        <v/>
      </c>
      <c r="E229" s="774" t="str">
        <f ca="1">'２個別表'!$T229</f>
        <v/>
      </c>
      <c r="F229" s="719" t="str">
        <f ca="1">'２個別表'!$W229</f>
        <v/>
      </c>
      <c r="G229" s="719" t="str">
        <f ca="1">IF($F229=1,IF(SUMIF('（様式１号）１総括表'!$B$16:$B$25,A229,'（様式１号）１総括表'!$A$16:$A$25)&gt;0,"〇","✕"),"-")</f>
        <v>-</v>
      </c>
      <c r="H229" s="716" t="str">
        <f ca="1">IF('２個別表'!$Y229=1,IF('２個別表'!$AC229=1,"〇","×"),IF(AND(2&lt;='２個別表'!$AC229,'２個別表'!$AC229&lt;=5),"〇","×"))</f>
        <v>×</v>
      </c>
      <c r="I229" s="716" t="str">
        <f t="shared" ca="1" si="82"/>
        <v>×</v>
      </c>
      <c r="J229" s="207" t="str">
        <f ca="1">'２個別表'!$Z229</f>
        <v/>
      </c>
      <c r="K229" s="207">
        <f ca="1">'２個別表'!$AK229</f>
        <v>0</v>
      </c>
      <c r="L229" s="207" t="str">
        <f ca="1">IF('２個別表'!$AL229=1,1,"")</f>
        <v/>
      </c>
      <c r="M229" s="207" t="str">
        <f ca="1">IF('２個別表'!$AL229="","",IF('２個別表'!$AL229=1,IF(OR('２個別表'!$AM229=1,'２個別表'!$AN229=1),"〇","×")))</f>
        <v/>
      </c>
      <c r="N229" s="204" t="str">
        <f ca="1">'２個別表'!AT229</f>
        <v/>
      </c>
      <c r="O229" s="220" t="str">
        <f ca="1">IF(1&lt;='２個別表'!$F229,IF(AND(1&lt;='２個別表'!$AO229,'２個別表'!$AO229&lt;=3),1,0),"")</f>
        <v/>
      </c>
      <c r="P229" s="229">
        <f ca="1">IF($O229=1,IF(AND('２個別表'!$BF229&lt;&gt;"",AND('２個別表'!$BI229&lt;&gt;1,'２個別表'!$BJ229)),0,1),0)</f>
        <v>0</v>
      </c>
      <c r="Q229" s="220">
        <f ca="1">IF('２個別表'!$BF229&lt;&gt;"",1,0)</f>
        <v>0</v>
      </c>
      <c r="R229" s="220" t="str">
        <f ca="1">IF($Q229=1,IF('２個別表'!$BI229=1,1,0),"")</f>
        <v/>
      </c>
      <c r="S229" s="220" t="str">
        <f ca="1">IF($R229=1,IF('２個別表'!$BJ229&lt;&gt;"","〇","×"),"")</f>
        <v/>
      </c>
      <c r="T229" s="220" t="str">
        <f t="shared" ca="1" si="62"/>
        <v/>
      </c>
      <c r="U229" s="381">
        <f ca="1">IF('２個別表'!$BH229&gt;0,'２個別表'!$BH229,0)</f>
        <v>0</v>
      </c>
      <c r="V229" s="220">
        <f ca="1">IF('２個別表'!$BJ229&lt;&gt;"",1,0)</f>
        <v>0</v>
      </c>
      <c r="W229" s="206">
        <f ca="1">IF(AND($Q229=1,$V229=1),'２個別表'!$CF229,0)</f>
        <v>0</v>
      </c>
      <c r="X229" s="219">
        <f t="shared" ca="1" si="83"/>
        <v>0</v>
      </c>
      <c r="Y229" s="220" t="str">
        <f ca="1">IF(1&lt;='２個別表'!$F229,'２個別表'!$BV229,"")</f>
        <v/>
      </c>
      <c r="Z229" s="220">
        <f ca="1">IF(1&lt;='２個別表'!$F229,'２個別表'!$CG229,0)</f>
        <v>0</v>
      </c>
      <c r="AA229" s="220">
        <f ca="1">IF(OR(0&lt;'２個別表'!$BZ229,0&lt;SUM('２個別表'!$CC229:$CD229)),1,0)</f>
        <v>1</v>
      </c>
      <c r="AB229" s="207">
        <f ca="1">IF(1&lt;='２個別表'!$F229,'２個別表'!$BX229,0)</f>
        <v>0</v>
      </c>
      <c r="AC229" s="207" t="str">
        <f ca="1">IF('２個別表'!$BX229&gt;0,IF(AND('２個別表'!$BV229=1,'２個別表'!$CG229="控除不可"),'２個別表'!$BX229,IF(AND('２個別表'!$BV229=1,'２個別表'!$CG229="80%控除対象"),ROUNDUP('２個別表'!$BX229*102/110,0),IF(AND('２個別表'!$BV229=1,'２個別表'!$CG229="全額控除"),ROUNDUP('２個別表'!$BX229*100/110,0),IF(OR('２個別表'!$BV229=2,'２個別表'!$BV229=3),'２個別表'!$BX229,'２個別表'!$BX229)))),"")</f>
        <v/>
      </c>
      <c r="AD229" s="221" t="str">
        <f ca="1">IF('２個別表'!$W229=1,3,IF(AND('２個別表'!$W229=2,AND(19&lt;='２個別表'!$AO229,'２個別表'!$AO229&lt;=23)),2,IF(AND('２個別表'!$W229=2,OR(AND(1&lt;='２個別表'!$AO229,'２個別表'!$AO229&lt;=18),AND(24&lt;='２個別表'!$AO229,'２個別表'!$AO229&lt;=25))),1,"判定不能")))</f>
        <v>判定不能</v>
      </c>
      <c r="AE229" s="228">
        <f t="shared" ca="1" si="63"/>
        <v>0</v>
      </c>
      <c r="AF229" s="204" t="str">
        <f t="shared" ca="1" si="80"/>
        <v/>
      </c>
      <c r="AG229" s="207" t="str">
        <f ca="1">IF(AND($AD229=1,$U229&gt;0,$V229=1),ROUNDDOWN($AC229*1/2-'２個別表'!$CF229*1/2,0),"")</f>
        <v/>
      </c>
      <c r="AH229" s="207" t="str">
        <f t="shared" ca="1" si="84"/>
        <v/>
      </c>
      <c r="AI229" s="230" t="str">
        <f ca="1">IF(AND($AD229=1,$Q229=1),IF($AB229&gt;0,'２個別表'!$BX229-'２個別表'!$BZ229-'２個別表'!$CF229-'２個別表'!$CC229-'２個別表'!$CD229-'２個別表'!$CE229,0),"")</f>
        <v/>
      </c>
      <c r="AJ229" s="222">
        <f t="shared" ca="1" si="64"/>
        <v>0</v>
      </c>
      <c r="AK229" s="218" t="str">
        <f ca="1">IF($AD229=1,IF('２個別表'!$AQ229=1,1,IF('２個別表'!AQ229="","",)),"")</f>
        <v/>
      </c>
      <c r="AL229" s="207" t="str">
        <f ca="1">IF($AJ229=1,IF($AK229=1,'２個別表'!BU229,""),"")</f>
        <v/>
      </c>
      <c r="AM229" s="204" t="str">
        <f t="shared" ca="1" si="65"/>
        <v/>
      </c>
      <c r="AN229" s="223" t="str">
        <f ca="1">IF($AJ229=1,IF($AK229=1,ROUNDDOWN('２個別表'!$BX229-'２個別表'!$BZ229-'２個別表'!$CC229-'２個別表'!$CD229-'２個別表'!$CE229-'２個別表'!$CF229,0),""),"")</f>
        <v/>
      </c>
      <c r="AO229" s="222">
        <f t="shared" ca="1" si="61"/>
        <v>0</v>
      </c>
      <c r="AP229" s="218">
        <f t="shared" ca="1" si="66"/>
        <v>0</v>
      </c>
      <c r="AQ229" s="218">
        <f t="shared" ca="1" si="67"/>
        <v>0</v>
      </c>
      <c r="AR229" s="213">
        <f ca="1">IF('２個別表'!$AC229=1,1,0)</f>
        <v>0</v>
      </c>
      <c r="AS229" s="204" t="str">
        <f t="shared" ca="1" si="68"/>
        <v/>
      </c>
      <c r="AT229" s="204" t="str">
        <f t="shared" ca="1" si="69"/>
        <v/>
      </c>
      <c r="AU229" s="230" t="str">
        <f ca="1">IF($AD229=1,IF($AQ229=1,ROUNDDOWN('２個別表'!$BX229-'２個別表'!$BZ229-'２個別表'!$CC229-'２個別表'!$CD229-'２個別表'!$CE229-'２個別表'!$CF229,0),""),"")</f>
        <v/>
      </c>
      <c r="AV229" s="391">
        <f t="shared" ca="1" si="70"/>
        <v>0</v>
      </c>
      <c r="AW229" s="401" t="str">
        <f t="shared" ca="1" si="71"/>
        <v>-</v>
      </c>
      <c r="AX229" s="228">
        <f ca="1">IF($AD229=2,IF('２個別表'!$BS229=1,1,0),0)</f>
        <v>0</v>
      </c>
      <c r="AY229" s="213" t="str">
        <f t="shared" ca="1" si="72"/>
        <v/>
      </c>
      <c r="AZ229" s="409" t="str">
        <f ca="1">IF(AND($AD229=2,$AX229=1),'２個別表'!$BX229-('２個別表'!$BZ229+'２個別表'!$CC229+'２個別表'!$CD229+'２個別表'!$CE229+'２個別表'!$CF229),"")</f>
        <v/>
      </c>
      <c r="BA229" s="228">
        <f ca="1">IF($AD229=2,IF('２個別表'!$BS229&lt;&gt;1,1,0),0)</f>
        <v>0</v>
      </c>
      <c r="BB229" s="404">
        <f t="shared" ca="1" si="73"/>
        <v>0</v>
      </c>
      <c r="BC229" s="207" t="str">
        <f ca="1">IF(AND($AD229=2,$BA229=1),'２個別表'!$BT229,"")</f>
        <v/>
      </c>
      <c r="BD229" s="207" t="str">
        <f t="shared" ca="1" si="74"/>
        <v/>
      </c>
      <c r="BE229" s="207" t="str">
        <f ca="1">IF(AND($AD229=2,$BA229=1),'２個別表'!$BW229-('２個別表'!$BZ229+'２個別表'!$CC229+'２個別表'!$CD229+'２個別表'!$CE229+'２個別表'!$CF229),"")</f>
        <v/>
      </c>
      <c r="BF229" s="207" t="str">
        <f ca="1">IF(AND($AD229=2,$BA229=1),'２個別表'!$CC229+'２個別表'!$CD229,"")</f>
        <v/>
      </c>
      <c r="BG229" s="406" t="str">
        <f ca="1">IF($BB229=1,IF(SUM('２個別表'!$BY229,'２個別表'!$CF229*0.5)&lt;='２個別表'!$BX229*0.5,"〇","×"),"")</f>
        <v/>
      </c>
      <c r="BH229" s="405">
        <f t="shared" ca="1" si="75"/>
        <v>0</v>
      </c>
      <c r="BI229" s="229" t="str">
        <f ca="1">IF($AD229=2,IF($AX229=1,IF('２個別表'!$AO229=23,"〇","×"),IF(OR('２個別表'!$AO229&lt;19,'２個別表'!$AO229&gt;23),"",IF($BH229&lt;='２個別表'!$BT229,"〇","×"))),"-")</f>
        <v>-</v>
      </c>
      <c r="BJ229" s="414" t="str">
        <f t="shared" ca="1" si="76"/>
        <v>-</v>
      </c>
      <c r="BK229" s="228">
        <f t="shared" ca="1" si="77"/>
        <v>0</v>
      </c>
      <c r="BL229" s="229" t="str">
        <f ca="1">IF($AD229=3,IF(1&lt;='２個別表'!$F229,IF('２個別表'!$W229=1,"〇","×"),""),"")</f>
        <v/>
      </c>
      <c r="BM229" s="209" t="str">
        <f ca="1">IF(AD229=3,IF(AND(OR('２個別表'!BF229="附帯施設",AND(1&lt;='２個別表'!AO229,'２個別表'!AO229&lt;=3)),'２個別表'!BM229&lt;&gt;"",'２個別表'!BN229&lt;&gt;""),1,IF(AND(OR('２個別表'!BF229="附帯施設",AND(1&lt;='２個別表'!AO229,'２個別表'!AO229&lt;=3)),OR('２個別表'!BM229="",'２個別表'!BN229="")),"×",0)),"")</f>
        <v/>
      </c>
      <c r="BN229" s="229" t="str">
        <f ca="1">IF($AD229=3,IF('２個別表'!$BX229&gt;=500000,"〇","×"),"")</f>
        <v/>
      </c>
      <c r="BO229" s="204" t="str">
        <f ca="1">IF(AD229=3,'２個別表'!BY229,"")</f>
        <v/>
      </c>
      <c r="BP229" s="204" t="str">
        <f ca="1">IF(AD229=3,IF(COUNTIF('２個別表'!$Z$11:'２個別表'!Z229,'２個別表'!Z229)=1,BO229,SUMIF('２個別表'!$Z$11:$Z$510,'２個別表'!Z229,$BO$11:$BO$239)),"")</f>
        <v/>
      </c>
      <c r="BQ229" s="213" t="str">
        <f t="shared" ca="1" si="85"/>
        <v/>
      </c>
      <c r="BR229" s="207" t="str">
        <f t="shared" ca="1" si="78"/>
        <v/>
      </c>
      <c r="BS229" s="483" t="str">
        <f ca="1">IF($AD229=3,'２個別表'!$BX229-('２個別表'!$BZ229+'２個別表'!$CC229+'２個別表'!$CD229+'２個別表'!$CE229+'２個別表'!$CF229),"")</f>
        <v/>
      </c>
      <c r="BT229" s="486">
        <f t="shared" ca="1" si="86"/>
        <v>0</v>
      </c>
      <c r="BU229" s="480" t="str">
        <f t="shared" ca="1" si="79"/>
        <v/>
      </c>
    </row>
    <row r="230" spans="1:73">
      <c r="A230" s="770" t="str">
        <f t="shared" ca="1" si="81"/>
        <v>石川県</v>
      </c>
      <c r="B230" s="773">
        <f ca="1">'２個別表'!Q230</f>
        <v>220</v>
      </c>
      <c r="C230" s="774" t="str">
        <f>'２個別表'!$R230</f>
        <v>石川県</v>
      </c>
      <c r="D230" s="774" t="str">
        <f ca="1">'２個別表'!$S230</f>
        <v/>
      </c>
      <c r="E230" s="774" t="str">
        <f ca="1">'２個別表'!$T230</f>
        <v/>
      </c>
      <c r="F230" s="719" t="str">
        <f ca="1">'２個別表'!$W230</f>
        <v/>
      </c>
      <c r="G230" s="719" t="str">
        <f ca="1">IF($F230=1,IF(SUMIF('（様式１号）１総括表'!$B$16:$B$25,A230,'（様式１号）１総括表'!$A$16:$A$25)&gt;0,"〇","✕"),"-")</f>
        <v>-</v>
      </c>
      <c r="H230" s="716" t="str">
        <f ca="1">IF('２個別表'!$Y230=1,IF('２個別表'!$AC230=1,"〇","×"),IF(AND(2&lt;='２個別表'!$AC230,'２個別表'!$AC230&lt;=5),"〇","×"))</f>
        <v>×</v>
      </c>
      <c r="I230" s="716" t="str">
        <f t="shared" ca="1" si="82"/>
        <v>×</v>
      </c>
      <c r="J230" s="207" t="str">
        <f ca="1">'２個別表'!$Z230</f>
        <v/>
      </c>
      <c r="K230" s="207">
        <f ca="1">'２個別表'!$AK230</f>
        <v>0</v>
      </c>
      <c r="L230" s="207" t="str">
        <f ca="1">IF('２個別表'!$AL230=1,1,"")</f>
        <v/>
      </c>
      <c r="M230" s="207" t="str">
        <f ca="1">IF('２個別表'!$AL230="","",IF('２個別表'!$AL230=1,IF(OR('２個別表'!$AM230=1,'２個別表'!$AN230=1),"〇","×")))</f>
        <v/>
      </c>
      <c r="N230" s="204" t="str">
        <f ca="1">'２個別表'!AT230</f>
        <v/>
      </c>
      <c r="O230" s="220" t="str">
        <f ca="1">IF(1&lt;='２個別表'!$F230,IF(AND(1&lt;='２個別表'!$AO230,'２個別表'!$AO230&lt;=3),1,0),"")</f>
        <v/>
      </c>
      <c r="P230" s="229">
        <f ca="1">IF($O230=1,IF(AND('２個別表'!$BF230&lt;&gt;"",AND('２個別表'!$BI230&lt;&gt;1,'２個別表'!$BJ230)),0,1),0)</f>
        <v>0</v>
      </c>
      <c r="Q230" s="220">
        <f ca="1">IF('２個別表'!$BF230&lt;&gt;"",1,0)</f>
        <v>0</v>
      </c>
      <c r="R230" s="220" t="str">
        <f ca="1">IF($Q230=1,IF('２個別表'!$BI230=1,1,0),"")</f>
        <v/>
      </c>
      <c r="S230" s="220" t="str">
        <f ca="1">IF($R230=1,IF('２個別表'!$BJ230&lt;&gt;"","〇","×"),"")</f>
        <v/>
      </c>
      <c r="T230" s="220" t="str">
        <f t="shared" ca="1" si="62"/>
        <v/>
      </c>
      <c r="U230" s="381">
        <f ca="1">IF('２個別表'!$BH230&gt;0,'２個別表'!$BH230,0)</f>
        <v>0</v>
      </c>
      <c r="V230" s="220">
        <f ca="1">IF('２個別表'!$BJ230&lt;&gt;"",1,0)</f>
        <v>0</v>
      </c>
      <c r="W230" s="206">
        <f ca="1">IF(AND($Q230=1,$V230=1),'２個別表'!$CF230,0)</f>
        <v>0</v>
      </c>
      <c r="X230" s="219">
        <f t="shared" ca="1" si="83"/>
        <v>0</v>
      </c>
      <c r="Y230" s="220" t="str">
        <f ca="1">IF(1&lt;='２個別表'!$F230,'２個別表'!$BV230,"")</f>
        <v/>
      </c>
      <c r="Z230" s="220">
        <f ca="1">IF(1&lt;='２個別表'!$F230,'２個別表'!$CG230,0)</f>
        <v>0</v>
      </c>
      <c r="AA230" s="220">
        <f ca="1">IF(OR(0&lt;'２個別表'!$BZ230,0&lt;SUM('２個別表'!$CC230:$CD230)),1,0)</f>
        <v>1</v>
      </c>
      <c r="AB230" s="207">
        <f ca="1">IF(1&lt;='２個別表'!$F230,'２個別表'!$BX230,0)</f>
        <v>0</v>
      </c>
      <c r="AC230" s="207" t="str">
        <f ca="1">IF('２個別表'!$BX230&gt;0,IF(AND('２個別表'!$BV230=1,'２個別表'!$CG230="控除不可"),'２個別表'!$BX230,IF(AND('２個別表'!$BV230=1,'２個別表'!$CG230="80%控除対象"),ROUNDUP('２個別表'!$BX230*102/110,0),IF(AND('２個別表'!$BV230=1,'２個別表'!$CG230="全額控除"),ROUNDUP('２個別表'!$BX230*100/110,0),IF(OR('２個別表'!$BV230=2,'２個別表'!$BV230=3),'２個別表'!$BX230,'２個別表'!$BX230)))),"")</f>
        <v/>
      </c>
      <c r="AD230" s="221" t="str">
        <f ca="1">IF('２個別表'!$W230=1,3,IF(AND('２個別表'!$W230=2,AND(19&lt;='２個別表'!$AO230,'２個別表'!$AO230&lt;=23)),2,IF(AND('２個別表'!$W230=2,OR(AND(1&lt;='２個別表'!$AO230,'２個別表'!$AO230&lt;=18),AND(24&lt;='２個別表'!$AO230,'２個別表'!$AO230&lt;=25))),1,"判定不能")))</f>
        <v>判定不能</v>
      </c>
      <c r="AE230" s="228">
        <f t="shared" ca="1" si="63"/>
        <v>0</v>
      </c>
      <c r="AF230" s="204" t="str">
        <f t="shared" ca="1" si="80"/>
        <v/>
      </c>
      <c r="AG230" s="207" t="str">
        <f ca="1">IF(AND($AD230=1,$U230&gt;0,$V230=1),ROUNDDOWN($AC230*1/2-'２個別表'!$CF230*1/2,0),"")</f>
        <v/>
      </c>
      <c r="AH230" s="207" t="str">
        <f t="shared" ca="1" si="84"/>
        <v/>
      </c>
      <c r="AI230" s="230" t="str">
        <f ca="1">IF(AND($AD230=1,$Q230=1),IF($AB230&gt;0,'２個別表'!$BX230-'２個別表'!$BZ230-'２個別表'!$CF230-'２個別表'!$CC230-'２個別表'!$CD230-'２個別表'!$CE230,0),"")</f>
        <v/>
      </c>
      <c r="AJ230" s="222">
        <f t="shared" ca="1" si="64"/>
        <v>0</v>
      </c>
      <c r="AK230" s="218" t="str">
        <f ca="1">IF($AD230=1,IF('２個別表'!$AQ230=1,1,IF('２個別表'!AQ230="","",)),"")</f>
        <v/>
      </c>
      <c r="AL230" s="207" t="str">
        <f ca="1">IF($AJ230=1,IF($AK230=1,'２個別表'!BU230,""),"")</f>
        <v/>
      </c>
      <c r="AM230" s="204" t="str">
        <f t="shared" ca="1" si="65"/>
        <v/>
      </c>
      <c r="AN230" s="223" t="str">
        <f ca="1">IF($AJ230=1,IF($AK230=1,ROUNDDOWN('２個別表'!$BX230-'２個別表'!$BZ230-'２個別表'!$CC230-'２個別表'!$CD230-'２個別表'!$CE230-'２個別表'!$CF230,0),""),"")</f>
        <v/>
      </c>
      <c r="AO230" s="222">
        <f t="shared" ca="1" si="61"/>
        <v>0</v>
      </c>
      <c r="AP230" s="218">
        <f t="shared" ca="1" si="66"/>
        <v>0</v>
      </c>
      <c r="AQ230" s="218">
        <f t="shared" ca="1" si="67"/>
        <v>0</v>
      </c>
      <c r="AR230" s="213">
        <f ca="1">IF('２個別表'!$AC230=1,1,0)</f>
        <v>0</v>
      </c>
      <c r="AS230" s="204" t="str">
        <f t="shared" ca="1" si="68"/>
        <v/>
      </c>
      <c r="AT230" s="204" t="str">
        <f t="shared" ca="1" si="69"/>
        <v/>
      </c>
      <c r="AU230" s="230" t="str">
        <f ca="1">IF($AD230=1,IF($AQ230=1,ROUNDDOWN('２個別表'!$BX230-'２個別表'!$BZ230-'２個別表'!$CC230-'２個別表'!$CD230-'２個別表'!$CE230-'２個別表'!$CF230,0),""),"")</f>
        <v/>
      </c>
      <c r="AV230" s="391">
        <f t="shared" ca="1" si="70"/>
        <v>0</v>
      </c>
      <c r="AW230" s="401" t="str">
        <f t="shared" ca="1" si="71"/>
        <v>-</v>
      </c>
      <c r="AX230" s="228">
        <f ca="1">IF($AD230=2,IF('２個別表'!$BS230=1,1,0),0)</f>
        <v>0</v>
      </c>
      <c r="AY230" s="213" t="str">
        <f t="shared" ca="1" si="72"/>
        <v/>
      </c>
      <c r="AZ230" s="409" t="str">
        <f ca="1">IF(AND($AD230=2,$AX230=1),'２個別表'!$BX230-('２個別表'!$BZ230+'２個別表'!$CC230+'２個別表'!$CD230+'２個別表'!$CE230+'２個別表'!$CF230),"")</f>
        <v/>
      </c>
      <c r="BA230" s="228">
        <f ca="1">IF($AD230=2,IF('２個別表'!$BS230&lt;&gt;1,1,0),0)</f>
        <v>0</v>
      </c>
      <c r="BB230" s="404">
        <f t="shared" ca="1" si="73"/>
        <v>0</v>
      </c>
      <c r="BC230" s="207" t="str">
        <f ca="1">IF(AND($AD230=2,$BA230=1),'２個別表'!$BT230,"")</f>
        <v/>
      </c>
      <c r="BD230" s="207" t="str">
        <f t="shared" ca="1" si="74"/>
        <v/>
      </c>
      <c r="BE230" s="207" t="str">
        <f ca="1">IF(AND($AD230=2,$BA230=1),'２個別表'!$BW230-('２個別表'!$BZ230+'２個別表'!$CC230+'２個別表'!$CD230+'２個別表'!$CE230+'２個別表'!$CF230),"")</f>
        <v/>
      </c>
      <c r="BF230" s="207" t="str">
        <f ca="1">IF(AND($AD230=2,$BA230=1),'２個別表'!$CC230+'２個別表'!$CD230,"")</f>
        <v/>
      </c>
      <c r="BG230" s="406" t="str">
        <f ca="1">IF($BB230=1,IF(SUM('２個別表'!$BY230,'２個別表'!$CF230*0.5)&lt;='２個別表'!$BX230*0.5,"〇","×"),"")</f>
        <v/>
      </c>
      <c r="BH230" s="405">
        <f t="shared" ca="1" si="75"/>
        <v>0</v>
      </c>
      <c r="BI230" s="229" t="str">
        <f ca="1">IF($AD230=2,IF($AX230=1,IF('２個別表'!$AO230=23,"〇","×"),IF(OR('２個別表'!$AO230&lt;19,'２個別表'!$AO230&gt;23),"",IF($BH230&lt;='２個別表'!$BT230,"〇","×"))),"-")</f>
        <v>-</v>
      </c>
      <c r="BJ230" s="414" t="str">
        <f t="shared" ca="1" si="76"/>
        <v>-</v>
      </c>
      <c r="BK230" s="228">
        <f t="shared" ca="1" si="77"/>
        <v>0</v>
      </c>
      <c r="BL230" s="229" t="str">
        <f ca="1">IF($AD230=3,IF(1&lt;='２個別表'!$F230,IF('２個別表'!$W230=1,"〇","×"),""),"")</f>
        <v/>
      </c>
      <c r="BM230" s="209" t="str">
        <f ca="1">IF(AD230=3,IF(AND(OR('２個別表'!BF230="附帯施設",AND(1&lt;='２個別表'!AO230,'２個別表'!AO230&lt;=3)),'２個別表'!BM230&lt;&gt;"",'２個別表'!BN230&lt;&gt;""),1,IF(AND(OR('２個別表'!BF230="附帯施設",AND(1&lt;='２個別表'!AO230,'２個別表'!AO230&lt;=3)),OR('２個別表'!BM230="",'２個別表'!BN230="")),"×",0)),"")</f>
        <v/>
      </c>
      <c r="BN230" s="229" t="str">
        <f ca="1">IF($AD230=3,IF('２個別表'!$BX230&gt;=500000,"〇","×"),"")</f>
        <v/>
      </c>
      <c r="BO230" s="204" t="str">
        <f ca="1">IF(AD230=3,'２個別表'!BY230,"")</f>
        <v/>
      </c>
      <c r="BP230" s="204" t="str">
        <f ca="1">IF(AD230=3,IF(COUNTIF('２個別表'!$Z$11:'２個別表'!Z230,'２個別表'!Z230)=1,BO230,SUMIF('２個別表'!$Z$11:$Z$510,'２個別表'!Z230,$BO$11:$BO$239)),"")</f>
        <v/>
      </c>
      <c r="BQ230" s="213" t="str">
        <f t="shared" ca="1" si="85"/>
        <v/>
      </c>
      <c r="BR230" s="207" t="str">
        <f t="shared" ca="1" si="78"/>
        <v/>
      </c>
      <c r="BS230" s="483" t="str">
        <f ca="1">IF($AD230=3,'２個別表'!$BX230-('２個別表'!$BZ230+'２個別表'!$CC230+'２個別表'!$CD230+'２個別表'!$CE230+'２個別表'!$CF230),"")</f>
        <v/>
      </c>
      <c r="BT230" s="486">
        <f t="shared" ca="1" si="86"/>
        <v>0</v>
      </c>
      <c r="BU230" s="480" t="str">
        <f t="shared" ca="1" si="79"/>
        <v/>
      </c>
    </row>
    <row r="231" spans="1:73">
      <c r="A231" s="770" t="str">
        <f t="shared" ca="1" si="81"/>
        <v>石川県</v>
      </c>
      <c r="B231" s="773">
        <f ca="1">'２個別表'!Q231</f>
        <v>221</v>
      </c>
      <c r="C231" s="774" t="str">
        <f>'２個別表'!$R231</f>
        <v>石川県</v>
      </c>
      <c r="D231" s="774" t="str">
        <f ca="1">'２個別表'!$S231</f>
        <v/>
      </c>
      <c r="E231" s="774" t="str">
        <f ca="1">'２個別表'!$T231</f>
        <v/>
      </c>
      <c r="F231" s="719" t="str">
        <f ca="1">'２個別表'!$W231</f>
        <v/>
      </c>
      <c r="G231" s="719" t="str">
        <f ca="1">IF($F231=1,IF(SUMIF('（様式１号）１総括表'!$B$16:$B$25,A231,'（様式１号）１総括表'!$A$16:$A$25)&gt;0,"〇","✕"),"-")</f>
        <v>-</v>
      </c>
      <c r="H231" s="716" t="str">
        <f ca="1">IF('２個別表'!$Y231=1,IF('２個別表'!$AC231=1,"〇","×"),IF(AND(2&lt;='２個別表'!$AC231,'２個別表'!$AC231&lt;=5),"〇","×"))</f>
        <v>×</v>
      </c>
      <c r="I231" s="716" t="str">
        <f t="shared" ca="1" si="82"/>
        <v>×</v>
      </c>
      <c r="J231" s="207" t="str">
        <f ca="1">'２個別表'!$Z231</f>
        <v/>
      </c>
      <c r="K231" s="207">
        <f ca="1">'２個別表'!$AK231</f>
        <v>0</v>
      </c>
      <c r="L231" s="207" t="str">
        <f ca="1">IF('２個別表'!$AL231=1,1,"")</f>
        <v/>
      </c>
      <c r="M231" s="207" t="str">
        <f ca="1">IF('２個別表'!$AL231="","",IF('２個別表'!$AL231=1,IF(OR('２個別表'!$AM231=1,'２個別表'!$AN231=1),"〇","×")))</f>
        <v/>
      </c>
      <c r="N231" s="204" t="str">
        <f ca="1">'２個別表'!AT231</f>
        <v/>
      </c>
      <c r="O231" s="220" t="str">
        <f ca="1">IF(1&lt;='２個別表'!$F231,IF(AND(1&lt;='２個別表'!$AO231,'２個別表'!$AO231&lt;=3),1,0),"")</f>
        <v/>
      </c>
      <c r="P231" s="229">
        <f ca="1">IF($O231=1,IF(AND('２個別表'!$BF231&lt;&gt;"",AND('２個別表'!$BI231&lt;&gt;1,'２個別表'!$BJ231)),0,1),0)</f>
        <v>0</v>
      </c>
      <c r="Q231" s="220">
        <f ca="1">IF('２個別表'!$BF231&lt;&gt;"",1,0)</f>
        <v>0</v>
      </c>
      <c r="R231" s="220" t="str">
        <f ca="1">IF($Q231=1,IF('２個別表'!$BI231=1,1,0),"")</f>
        <v/>
      </c>
      <c r="S231" s="220" t="str">
        <f ca="1">IF($R231=1,IF('２個別表'!$BJ231&lt;&gt;"","〇","×"),"")</f>
        <v/>
      </c>
      <c r="T231" s="220" t="str">
        <f t="shared" ca="1" si="62"/>
        <v/>
      </c>
      <c r="U231" s="381">
        <f ca="1">IF('２個別表'!$BH231&gt;0,'２個別表'!$BH231,0)</f>
        <v>0</v>
      </c>
      <c r="V231" s="220">
        <f ca="1">IF('２個別表'!$BJ231&lt;&gt;"",1,0)</f>
        <v>0</v>
      </c>
      <c r="W231" s="206">
        <f ca="1">IF(AND($Q231=1,$V231=1),'２個別表'!$CF231,0)</f>
        <v>0</v>
      </c>
      <c r="X231" s="219">
        <f t="shared" ca="1" si="83"/>
        <v>0</v>
      </c>
      <c r="Y231" s="220" t="str">
        <f ca="1">IF(1&lt;='２個別表'!$F231,'２個別表'!$BV231,"")</f>
        <v/>
      </c>
      <c r="Z231" s="220">
        <f ca="1">IF(1&lt;='２個別表'!$F231,'２個別表'!$CG231,0)</f>
        <v>0</v>
      </c>
      <c r="AA231" s="220">
        <f ca="1">IF(OR(0&lt;'２個別表'!$BZ231,0&lt;SUM('２個別表'!$CC231:$CD231)),1,0)</f>
        <v>1</v>
      </c>
      <c r="AB231" s="207">
        <f ca="1">IF(1&lt;='２個別表'!$F231,'２個別表'!$BX231,0)</f>
        <v>0</v>
      </c>
      <c r="AC231" s="207" t="str">
        <f ca="1">IF('２個別表'!$BX231&gt;0,IF(AND('２個別表'!$BV231=1,'２個別表'!$CG231="控除不可"),'２個別表'!$BX231,IF(AND('２個別表'!$BV231=1,'２個別表'!$CG231="80%控除対象"),ROUNDUP('２個別表'!$BX231*102/110,0),IF(AND('２個別表'!$BV231=1,'２個別表'!$CG231="全額控除"),ROUNDUP('２個別表'!$BX231*100/110,0),IF(OR('２個別表'!$BV231=2,'２個別表'!$BV231=3),'２個別表'!$BX231,'２個別表'!$BX231)))),"")</f>
        <v/>
      </c>
      <c r="AD231" s="221" t="str">
        <f ca="1">IF('２個別表'!$W231=1,3,IF(AND('２個別表'!$W231=2,AND(19&lt;='２個別表'!$AO231,'２個別表'!$AO231&lt;=23)),2,IF(AND('２個別表'!$W231=2,OR(AND(1&lt;='２個別表'!$AO231,'２個別表'!$AO231&lt;=18),AND(24&lt;='２個別表'!$AO231,'２個別表'!$AO231&lt;=25))),1,"判定不能")))</f>
        <v>判定不能</v>
      </c>
      <c r="AE231" s="228">
        <f t="shared" ca="1" si="63"/>
        <v>0</v>
      </c>
      <c r="AF231" s="204" t="str">
        <f t="shared" ca="1" si="80"/>
        <v/>
      </c>
      <c r="AG231" s="207" t="str">
        <f ca="1">IF(AND($AD231=1,$U231&gt;0,$V231=1),ROUNDDOWN($AC231*1/2-'２個別表'!$CF231*1/2,0),"")</f>
        <v/>
      </c>
      <c r="AH231" s="207" t="str">
        <f t="shared" ca="1" si="84"/>
        <v/>
      </c>
      <c r="AI231" s="230" t="str">
        <f ca="1">IF(AND($AD231=1,$Q231=1),IF($AB231&gt;0,'２個別表'!$BX231-'２個別表'!$BZ231-'２個別表'!$CF231-'２個別表'!$CC231-'２個別表'!$CD231-'２個別表'!$CE231,0),"")</f>
        <v/>
      </c>
      <c r="AJ231" s="222">
        <f t="shared" ca="1" si="64"/>
        <v>0</v>
      </c>
      <c r="AK231" s="218" t="str">
        <f ca="1">IF($AD231=1,IF('２個別表'!$AQ231=1,1,IF('２個別表'!AQ231="","",)),"")</f>
        <v/>
      </c>
      <c r="AL231" s="207" t="str">
        <f ca="1">IF($AJ231=1,IF($AK231=1,'２個別表'!BU231,""),"")</f>
        <v/>
      </c>
      <c r="AM231" s="204" t="str">
        <f t="shared" ca="1" si="65"/>
        <v/>
      </c>
      <c r="AN231" s="223" t="str">
        <f ca="1">IF($AJ231=1,IF($AK231=1,ROUNDDOWN('２個別表'!$BX231-'２個別表'!$BZ231-'２個別表'!$CC231-'２個別表'!$CD231-'２個別表'!$CE231-'２個別表'!$CF231,0),""),"")</f>
        <v/>
      </c>
      <c r="AO231" s="222">
        <f t="shared" ref="AO231:AO294" ca="1" si="87">IF($AD231=1,IF($Q231&lt;&gt;1,1,0),0)</f>
        <v>0</v>
      </c>
      <c r="AP231" s="218">
        <f t="shared" ca="1" si="66"/>
        <v>0</v>
      </c>
      <c r="AQ231" s="218">
        <f t="shared" ca="1" si="67"/>
        <v>0</v>
      </c>
      <c r="AR231" s="213">
        <f ca="1">IF('２個別表'!$AC231=1,1,0)</f>
        <v>0</v>
      </c>
      <c r="AS231" s="204" t="str">
        <f t="shared" ca="1" si="68"/>
        <v/>
      </c>
      <c r="AT231" s="204" t="str">
        <f t="shared" ca="1" si="69"/>
        <v/>
      </c>
      <c r="AU231" s="230" t="str">
        <f ca="1">IF($AD231=1,IF($AQ231=1,ROUNDDOWN('２個別表'!$BX231-'２個別表'!$BZ231-'２個別表'!$CC231-'２個別表'!$CD231-'２個別表'!$CE231-'２個別表'!$CF231,0),""),"")</f>
        <v/>
      </c>
      <c r="AV231" s="391">
        <f t="shared" ca="1" si="70"/>
        <v>0</v>
      </c>
      <c r="AW231" s="401" t="str">
        <f t="shared" ca="1" si="71"/>
        <v>-</v>
      </c>
      <c r="AX231" s="228">
        <f ca="1">IF($AD231=2,IF('２個別表'!$BS231=1,1,0),0)</f>
        <v>0</v>
      </c>
      <c r="AY231" s="213" t="str">
        <f t="shared" ca="1" si="72"/>
        <v/>
      </c>
      <c r="AZ231" s="409" t="str">
        <f ca="1">IF(AND($AD231=2,$AX231=1),'２個別表'!$BX231-('２個別表'!$BZ231+'２個別表'!$CC231+'２個別表'!$CD231+'２個別表'!$CE231+'２個別表'!$CF231),"")</f>
        <v/>
      </c>
      <c r="BA231" s="228">
        <f ca="1">IF($AD231=2,IF('２個別表'!$BS231&lt;&gt;1,1,0),0)</f>
        <v>0</v>
      </c>
      <c r="BB231" s="404">
        <f t="shared" ca="1" si="73"/>
        <v>0</v>
      </c>
      <c r="BC231" s="207" t="str">
        <f ca="1">IF(AND($AD231=2,$BA231=1),'２個別表'!$BT231,"")</f>
        <v/>
      </c>
      <c r="BD231" s="207" t="str">
        <f t="shared" ca="1" si="74"/>
        <v/>
      </c>
      <c r="BE231" s="207" t="str">
        <f ca="1">IF(AND($AD231=2,$BA231=1),'２個別表'!$BW231-('２個別表'!$BZ231+'２個別表'!$CC231+'２個別表'!$CD231+'２個別表'!$CE231+'２個別表'!$CF231),"")</f>
        <v/>
      </c>
      <c r="BF231" s="207" t="str">
        <f ca="1">IF(AND($AD231=2,$BA231=1),'２個別表'!$CC231+'２個別表'!$CD231,"")</f>
        <v/>
      </c>
      <c r="BG231" s="406" t="str">
        <f ca="1">IF($BB231=1,IF(SUM('２個別表'!$BY231,'２個別表'!$CF231*0.5)&lt;='２個別表'!$BX231*0.5,"〇","×"),"")</f>
        <v/>
      </c>
      <c r="BH231" s="405">
        <f t="shared" ca="1" si="75"/>
        <v>0</v>
      </c>
      <c r="BI231" s="229" t="str">
        <f ca="1">IF($AD231=2,IF($AX231=1,IF('２個別表'!$AO231=23,"〇","×"),IF(OR('２個別表'!$AO231&lt;19,'２個別表'!$AO231&gt;23),"",IF($BH231&lt;='２個別表'!$BT231,"〇","×"))),"-")</f>
        <v>-</v>
      </c>
      <c r="BJ231" s="414" t="str">
        <f t="shared" ca="1" si="76"/>
        <v>-</v>
      </c>
      <c r="BK231" s="228">
        <f t="shared" ca="1" si="77"/>
        <v>0</v>
      </c>
      <c r="BL231" s="229" t="str">
        <f ca="1">IF($AD231=3,IF(1&lt;='２個別表'!$F231,IF('２個別表'!$W231=1,"〇","×"),""),"")</f>
        <v/>
      </c>
      <c r="BM231" s="209" t="str">
        <f ca="1">IF(AD231=3,IF(AND(OR('２個別表'!BF231="附帯施設",AND(1&lt;='２個別表'!AO231,'２個別表'!AO231&lt;=3)),'２個別表'!BM231&lt;&gt;"",'２個別表'!BN231&lt;&gt;""),1,IF(AND(OR('２個別表'!BF231="附帯施設",AND(1&lt;='２個別表'!AO231,'２個別表'!AO231&lt;=3)),OR('２個別表'!BM231="",'２個別表'!BN231="")),"×",0)),"")</f>
        <v/>
      </c>
      <c r="BN231" s="229" t="str">
        <f ca="1">IF($AD231=3,IF('２個別表'!$BX231&gt;=500000,"〇","×"),"")</f>
        <v/>
      </c>
      <c r="BO231" s="204" t="str">
        <f ca="1">IF(AD231=3,'２個別表'!BY231,"")</f>
        <v/>
      </c>
      <c r="BP231" s="204" t="str">
        <f ca="1">IF(AD231=3,IF(COUNTIF('２個別表'!$Z$11:'２個別表'!Z231,'２個別表'!Z231)=1,BO231,SUMIF('２個別表'!$Z$11:$Z$510,'２個別表'!Z231,$BO$11:$BO$239)),"")</f>
        <v/>
      </c>
      <c r="BQ231" s="213" t="str">
        <f t="shared" ca="1" si="85"/>
        <v/>
      </c>
      <c r="BR231" s="207" t="str">
        <f t="shared" ca="1" si="78"/>
        <v/>
      </c>
      <c r="BS231" s="483" t="str">
        <f ca="1">IF($AD231=3,'２個別表'!$BX231-('２個別表'!$BZ231+'２個別表'!$CC231+'２個別表'!$CD231+'２個別表'!$CE231+'２個別表'!$CF231),"")</f>
        <v/>
      </c>
      <c r="BT231" s="486">
        <f t="shared" ca="1" si="86"/>
        <v>0</v>
      </c>
      <c r="BU231" s="480" t="str">
        <f t="shared" ca="1" si="79"/>
        <v/>
      </c>
    </row>
    <row r="232" spans="1:73">
      <c r="A232" s="770" t="str">
        <f t="shared" ca="1" si="81"/>
        <v>石川県</v>
      </c>
      <c r="B232" s="773">
        <f ca="1">'２個別表'!Q232</f>
        <v>222</v>
      </c>
      <c r="C232" s="774" t="str">
        <f>'２個別表'!$R232</f>
        <v>石川県</v>
      </c>
      <c r="D232" s="774" t="str">
        <f ca="1">'２個別表'!$S232</f>
        <v/>
      </c>
      <c r="E232" s="774" t="str">
        <f ca="1">'２個別表'!$T232</f>
        <v/>
      </c>
      <c r="F232" s="719" t="str">
        <f ca="1">'２個別表'!$W232</f>
        <v/>
      </c>
      <c r="G232" s="719" t="str">
        <f ca="1">IF($F232=1,IF(SUMIF('（様式１号）１総括表'!$B$16:$B$25,A232,'（様式１号）１総括表'!$A$16:$A$25)&gt;0,"〇","✕"),"-")</f>
        <v>-</v>
      </c>
      <c r="H232" s="716" t="str">
        <f ca="1">IF('２個別表'!$Y232=1,IF('２個別表'!$AC232=1,"〇","×"),IF(AND(2&lt;='２個別表'!$AC232,'２個別表'!$AC232&lt;=5),"〇","×"))</f>
        <v>×</v>
      </c>
      <c r="I232" s="716" t="str">
        <f t="shared" ca="1" si="82"/>
        <v>×</v>
      </c>
      <c r="J232" s="207" t="str">
        <f ca="1">'２個別表'!$Z232</f>
        <v/>
      </c>
      <c r="K232" s="207">
        <f ca="1">'２個別表'!$AK232</f>
        <v>0</v>
      </c>
      <c r="L232" s="207" t="str">
        <f ca="1">IF('２個別表'!$AL232=1,1,"")</f>
        <v/>
      </c>
      <c r="M232" s="207" t="str">
        <f ca="1">IF('２個別表'!$AL232="","",IF('２個別表'!$AL232=1,IF(OR('２個別表'!$AM232=1,'２個別表'!$AN232=1),"〇","×")))</f>
        <v/>
      </c>
      <c r="N232" s="204" t="str">
        <f ca="1">'２個別表'!AT232</f>
        <v/>
      </c>
      <c r="O232" s="220" t="str">
        <f ca="1">IF(1&lt;='２個別表'!$F232,IF(AND(1&lt;='２個別表'!$AO232,'２個別表'!$AO232&lt;=3),1,0),"")</f>
        <v/>
      </c>
      <c r="P232" s="229">
        <f ca="1">IF($O232=1,IF(AND('２個別表'!$BF232&lt;&gt;"",AND('２個別表'!$BI232&lt;&gt;1,'２個別表'!$BJ232)),0,1),0)</f>
        <v>0</v>
      </c>
      <c r="Q232" s="220">
        <f ca="1">IF('２個別表'!$BF232&lt;&gt;"",1,0)</f>
        <v>0</v>
      </c>
      <c r="R232" s="220" t="str">
        <f ca="1">IF($Q232=1,IF('２個別表'!$BI232=1,1,0),"")</f>
        <v/>
      </c>
      <c r="S232" s="220" t="str">
        <f ca="1">IF($R232=1,IF('２個別表'!$BJ232&lt;&gt;"","〇","×"),"")</f>
        <v/>
      </c>
      <c r="T232" s="220" t="str">
        <f t="shared" ref="T232:T295" ca="1" si="88">IF($R232=1,IF($W232&gt;0,"〇","×"),"")</f>
        <v/>
      </c>
      <c r="U232" s="381">
        <f ca="1">IF('２個別表'!$BH232&gt;0,'２個別表'!$BH232,0)</f>
        <v>0</v>
      </c>
      <c r="V232" s="220">
        <f ca="1">IF('２個別表'!$BJ232&lt;&gt;"",1,0)</f>
        <v>0</v>
      </c>
      <c r="W232" s="206">
        <f ca="1">IF(AND($Q232=1,$V232=1),'２個別表'!$CF232,0)</f>
        <v>0</v>
      </c>
      <c r="X232" s="219">
        <f t="shared" ca="1" si="83"/>
        <v>0</v>
      </c>
      <c r="Y232" s="220" t="str">
        <f ca="1">IF(1&lt;='２個別表'!$F232,'２個別表'!$BV232,"")</f>
        <v/>
      </c>
      <c r="Z232" s="220">
        <f ca="1">IF(1&lt;='２個別表'!$F232,'２個別表'!$CG232,0)</f>
        <v>0</v>
      </c>
      <c r="AA232" s="220">
        <f ca="1">IF(OR(0&lt;'２個別表'!$BZ232,0&lt;SUM('２個別表'!$CC232:$CD232)),1,0)</f>
        <v>1</v>
      </c>
      <c r="AB232" s="207">
        <f ca="1">IF(1&lt;='２個別表'!$F232,'２個別表'!$BX232,0)</f>
        <v>0</v>
      </c>
      <c r="AC232" s="207" t="str">
        <f ca="1">IF('２個別表'!$BX232&gt;0,IF(AND('２個別表'!$BV232=1,'２個別表'!$CG232="控除不可"),'２個別表'!$BX232,IF(AND('２個別表'!$BV232=1,'２個別表'!$CG232="80%控除対象"),ROUNDUP('２個別表'!$BX232*102/110,0),IF(AND('２個別表'!$BV232=1,'２個別表'!$CG232="全額控除"),ROUNDUP('２個別表'!$BX232*100/110,0),IF(OR('２個別表'!$BV232=2,'２個別表'!$BV232=3),'２個別表'!$BX232,'２個別表'!$BX232)))),"")</f>
        <v/>
      </c>
      <c r="AD232" s="221" t="str">
        <f ca="1">IF('２個別表'!$W232=1,3,IF(AND('２個別表'!$W232=2,AND(19&lt;='２個別表'!$AO232,'２個別表'!$AO232&lt;=23)),2,IF(AND('２個別表'!$W232=2,OR(AND(1&lt;='２個別表'!$AO232,'２個別表'!$AO232&lt;=18),AND(24&lt;='２個別表'!$AO232,'２個別表'!$AO232&lt;=25))),1,"判定不能")))</f>
        <v>判定不能</v>
      </c>
      <c r="AE232" s="228">
        <f t="shared" ref="AE232:AE295" ca="1" si="89">IF($AD232=1,IF($Q232=1,1,0),0)</f>
        <v>0</v>
      </c>
      <c r="AF232" s="204" t="str">
        <f t="shared" ca="1" si="80"/>
        <v/>
      </c>
      <c r="AG232" s="207" t="str">
        <f ca="1">IF(AND($AD232=1,$U232&gt;0,$V232=1),ROUNDDOWN($AC232*1/2-'２個別表'!$CF232*1/2,0),"")</f>
        <v/>
      </c>
      <c r="AH232" s="207" t="str">
        <f t="shared" ca="1" si="84"/>
        <v/>
      </c>
      <c r="AI232" s="230" t="str">
        <f ca="1">IF(AND($AD232=1,$Q232=1),IF($AB232&gt;0,'２個別表'!$BX232-'２個別表'!$BZ232-'２個別表'!$CF232-'２個別表'!$CC232-'２個別表'!$CD232-'２個別表'!$CE232,0),"")</f>
        <v/>
      </c>
      <c r="AJ232" s="222">
        <f t="shared" ref="AJ232:AJ295" ca="1" si="90">IF($AD232=1,IF($Q232&lt;&gt;1,1,0),0)</f>
        <v>0</v>
      </c>
      <c r="AK232" s="218" t="str">
        <f ca="1">IF($AD232=1,IF('２個別表'!$AQ232=1,1,IF('２個別表'!AQ232="","",)),"")</f>
        <v/>
      </c>
      <c r="AL232" s="207" t="str">
        <f ca="1">IF($AJ232=1,IF($AK232=1,'２個別表'!BU232,""),"")</f>
        <v/>
      </c>
      <c r="AM232" s="204" t="str">
        <f t="shared" ref="AM232:AM295" ca="1" si="91">IF($AJ232=1,IF($AK232=1,ROUNDDOWN($AC232*1/2,0),""),"")</f>
        <v/>
      </c>
      <c r="AN232" s="223" t="str">
        <f ca="1">IF($AJ232=1,IF($AK232=1,ROUNDDOWN('２個別表'!$BX232-'２個別表'!$BZ232-'２個別表'!$CC232-'２個別表'!$CD232-'２個別表'!$CE232-'２個別表'!$CF232,0),""),"")</f>
        <v/>
      </c>
      <c r="AO232" s="222">
        <f t="shared" ca="1" si="87"/>
        <v>0</v>
      </c>
      <c r="AP232" s="218">
        <f t="shared" ref="AP232:AP295" ca="1" si="92">IF($AD232=1,IF($AK232&lt;&gt;1,1,0),0)</f>
        <v>0</v>
      </c>
      <c r="AQ232" s="218">
        <f t="shared" ref="AQ232:AQ295" ca="1" si="93">IF($AD232=1,IF(AND($AO232=1,$AP232=1),1,0),0)</f>
        <v>0</v>
      </c>
      <c r="AR232" s="213">
        <f ca="1">IF('２個別表'!$AC232=1,1,0)</f>
        <v>0</v>
      </c>
      <c r="AS232" s="204" t="str">
        <f t="shared" ref="AS232:AS295" ca="1" si="94">IF($AD232=1,IF($AQ232=1,IF($AR232&lt;&gt;1,ROUNDDOWN($AC232*3/10,0),""),""),"")</f>
        <v/>
      </c>
      <c r="AT232" s="204" t="str">
        <f t="shared" ref="AT232:AT295" ca="1" si="95">IF($AD232=1,IF($AQ232=1,IF($AR232=1,ROUNDDOWN($AC232*1/2,0),""),""),"")</f>
        <v/>
      </c>
      <c r="AU232" s="230" t="str">
        <f ca="1">IF($AD232=1,IF($AQ232=1,ROUNDDOWN('２個別表'!$BX232-'２個別表'!$BZ232-'２個別表'!$CC232-'２個別表'!$CD232-'２個別表'!$CE232-'２個別表'!$CF232,0),""),"")</f>
        <v/>
      </c>
      <c r="AV232" s="391">
        <f t="shared" ref="AV232:AV295" ca="1" si="96">IF($AD232=1,MIN($AF232:$AI232,$AL232:$AN232,$AS232:$AU232),0)</f>
        <v>0</v>
      </c>
      <c r="AW232" s="401" t="str">
        <f t="shared" ref="AW232:AW295" ca="1" si="97">IF($AD232=1,IF(AND($AA232=1,$AE232=1,$AV232=MIN($AF232:$AI232)),"〇",IF(AND($AA232=1,$AJ232=1,$AK232=1,$AV232=MIN($AL232:$AN232)),"〇",IF(AND($AA232=1,$AQ232=1,$AV232=MIN($AS232:$AU232)),"〇","×"))),"-")</f>
        <v>-</v>
      </c>
      <c r="AX232" s="228">
        <f ca="1">IF($AD232=2,IF('２個別表'!$BS232=1,1,0),0)</f>
        <v>0</v>
      </c>
      <c r="AY232" s="213" t="str">
        <f t="shared" ref="AY232:AY295" ca="1" si="98">IF(AND($AD232=2,$AX232=1),ROUNDDOWN($AC232*3/10,0),"")</f>
        <v/>
      </c>
      <c r="AZ232" s="409" t="str">
        <f ca="1">IF(AND($AD232=2,$AX232=1),'２個別表'!$BX232-('２個別表'!$BZ232+'２個別表'!$CC232+'２個別表'!$CD232+'２個別表'!$CE232+'２個別表'!$CF232),"")</f>
        <v/>
      </c>
      <c r="BA232" s="228">
        <f ca="1">IF($AD232=2,IF('２個別表'!$BS232&lt;&gt;1,1,0),0)</f>
        <v>0</v>
      </c>
      <c r="BB232" s="404">
        <f t="shared" ref="BB232:BB295" ca="1" si="99">IF(AND($BA232=1,$U232&gt;0,$V232&gt;0),1,0)</f>
        <v>0</v>
      </c>
      <c r="BC232" s="207" t="str">
        <f ca="1">IF(AND($AD232=2,$BA232=1),'２個別表'!$BT232,"")</f>
        <v/>
      </c>
      <c r="BD232" s="207" t="str">
        <f t="shared" ref="BD232:BD295" ca="1" si="100">IF(AND($AD232=2,$BA232=1),ROUNDDOWN($AC232*3/10,0),"")</f>
        <v/>
      </c>
      <c r="BE232" s="207" t="str">
        <f ca="1">IF(AND($AD232=2,$BA232=1),'２個別表'!$BW232-('２個別表'!$BZ232+'２個別表'!$CC232+'２個別表'!$CD232+'２個別表'!$CE232+'２個別表'!$CF232),"")</f>
        <v/>
      </c>
      <c r="BF232" s="207" t="str">
        <f ca="1">IF(AND($AD232=2,$BA232=1),'２個別表'!$CC232+'２個別表'!$CD232,"")</f>
        <v/>
      </c>
      <c r="BG232" s="406" t="str">
        <f ca="1">IF($BB232=1,IF(SUM('２個別表'!$BY232,'２個別表'!$CF232*0.5)&lt;='２個別表'!$BX232*0.5,"〇","×"),"")</f>
        <v/>
      </c>
      <c r="BH232" s="405">
        <f t="shared" ref="BH232:BH295" ca="1" si="101">IF($AD232=2,MIN($AY232:$AZ232,$BC232:$BF232),0)</f>
        <v>0</v>
      </c>
      <c r="BI232" s="229" t="str">
        <f ca="1">IF($AD232=2,IF($AX232=1,IF('２個別表'!$AO232=23,"〇","×"),IF(OR('２個別表'!$AO232&lt;19,'２個別表'!$AO232&gt;23),"",IF($BH232&lt;='２個別表'!$BT232,"〇","×"))),"-")</f>
        <v>-</v>
      </c>
      <c r="BJ232" s="414" t="str">
        <f t="shared" ref="BJ232:BJ295" ca="1" si="102">IF($AD232=2,IF(AND($AA232=1,$AX232=1,$BI232="〇",$BH232=MIN($AY232:$AZ232)),"〇",IF(AND($AA232=1,$BA232=1,$BG232="〇",$BI232="〇",$BH232=MIN($BC232:$BF232)),"〇",IF(AND($AA232=1,$AX232=1,$AV232=MIN($AS232:$AU232)),"〇","×"))),"-")</f>
        <v>-</v>
      </c>
      <c r="BK232" s="228">
        <f t="shared" ref="BK232:BK295" ca="1" si="103">IF($AD232=3,1,0)</f>
        <v>0</v>
      </c>
      <c r="BL232" s="229" t="str">
        <f ca="1">IF($AD232=3,IF(1&lt;='２個別表'!$F232,IF('２個別表'!$W232=1,"〇","×"),""),"")</f>
        <v/>
      </c>
      <c r="BM232" s="209" t="str">
        <f ca="1">IF(AD232=3,IF(AND(OR('２個別表'!BF232="附帯施設",AND(1&lt;='２個別表'!AO232,'２個別表'!AO232&lt;=3)),'２個別表'!BM232&lt;&gt;"",'２個別表'!BN232&lt;&gt;""),1,IF(AND(OR('２個別表'!BF232="附帯施設",AND(1&lt;='２個別表'!AO232,'２個別表'!AO232&lt;=3)),OR('２個別表'!BM232="",'２個別表'!BN232="")),"×",0)),"")</f>
        <v/>
      </c>
      <c r="BN232" s="229" t="str">
        <f ca="1">IF($AD232=3,IF('２個別表'!$BX232&gt;=500000,"〇","×"),"")</f>
        <v/>
      </c>
      <c r="BO232" s="204" t="str">
        <f ca="1">IF(AD232=3,'２個別表'!BY232,"")</f>
        <v/>
      </c>
      <c r="BP232" s="204" t="str">
        <f ca="1">IF(AD232=3,IF(COUNTIF('２個別表'!$Z$11:'２個別表'!Z232,'２個別表'!Z232)=1,BO232,SUMIF('２個別表'!$Z$11:$Z$510,'２個別表'!Z232,$BO$11:$BO$239)),"")</f>
        <v/>
      </c>
      <c r="BQ232" s="213" t="str">
        <f t="shared" ca="1" si="85"/>
        <v/>
      </c>
      <c r="BR232" s="207" t="str">
        <f t="shared" ref="BR232:BR295" ca="1" si="104">IF($AD232=3,ROUNDDOWN($AC232*3/10,0),"")</f>
        <v/>
      </c>
      <c r="BS232" s="483" t="str">
        <f ca="1">IF($AD232=3,'２個別表'!$BX232-('２個別表'!$BZ232+'２個別表'!$CC232+'２個別表'!$CD232+'２個別表'!$CE232+'２個別表'!$CF232),"")</f>
        <v/>
      </c>
      <c r="BT232" s="486">
        <f t="shared" ca="1" si="86"/>
        <v>0</v>
      </c>
      <c r="BU232" s="480" t="str">
        <f t="shared" ref="BU232:BU295" ca="1" si="105">IF($AD232=3,IF(AND($AD232=3,$BK232=1,$BQ232="〇",$BT232=MIN($BR232:$BS232)),"〇","×"),"")</f>
        <v/>
      </c>
    </row>
    <row r="233" spans="1:73">
      <c r="A233" s="770" t="str">
        <f t="shared" ca="1" si="81"/>
        <v>石川県</v>
      </c>
      <c r="B233" s="773">
        <f ca="1">'２個別表'!Q233</f>
        <v>223</v>
      </c>
      <c r="C233" s="774" t="str">
        <f>'２個別表'!$R233</f>
        <v>石川県</v>
      </c>
      <c r="D233" s="774" t="str">
        <f ca="1">'２個別表'!$S233</f>
        <v/>
      </c>
      <c r="E233" s="774" t="str">
        <f ca="1">'２個別表'!$T233</f>
        <v/>
      </c>
      <c r="F233" s="719" t="str">
        <f ca="1">'２個別表'!$W233</f>
        <v/>
      </c>
      <c r="G233" s="719" t="str">
        <f ca="1">IF($F233=1,IF(SUMIF('（様式１号）１総括表'!$B$16:$B$25,A233,'（様式１号）１総括表'!$A$16:$A$25)&gt;0,"〇","✕"),"-")</f>
        <v>-</v>
      </c>
      <c r="H233" s="716" t="str">
        <f ca="1">IF('２個別表'!$Y233=1,IF('２個別表'!$AC233=1,"〇","×"),IF(AND(2&lt;='２個別表'!$AC233,'２個別表'!$AC233&lt;=5),"〇","×"))</f>
        <v>×</v>
      </c>
      <c r="I233" s="716" t="str">
        <f t="shared" ca="1" si="82"/>
        <v>×</v>
      </c>
      <c r="J233" s="207" t="str">
        <f ca="1">'２個別表'!$Z233</f>
        <v/>
      </c>
      <c r="K233" s="207">
        <f ca="1">'２個別表'!$AK233</f>
        <v>0</v>
      </c>
      <c r="L233" s="207" t="str">
        <f ca="1">IF('２個別表'!$AL233=1,1,"")</f>
        <v/>
      </c>
      <c r="M233" s="207" t="str">
        <f ca="1">IF('２個別表'!$AL233="","",IF('２個別表'!$AL233=1,IF(OR('２個別表'!$AM233=1,'２個別表'!$AN233=1),"〇","×")))</f>
        <v/>
      </c>
      <c r="N233" s="204" t="str">
        <f ca="1">'２個別表'!AT233</f>
        <v/>
      </c>
      <c r="O233" s="220" t="str">
        <f ca="1">IF(1&lt;='２個別表'!$F233,IF(AND(1&lt;='２個別表'!$AO233,'２個別表'!$AO233&lt;=3),1,0),"")</f>
        <v/>
      </c>
      <c r="P233" s="229">
        <f ca="1">IF($O233=1,IF(AND('２個別表'!$BF233&lt;&gt;"",AND('２個別表'!$BI233&lt;&gt;1,'２個別表'!$BJ233)),0,1),0)</f>
        <v>0</v>
      </c>
      <c r="Q233" s="220">
        <f ca="1">IF('２個別表'!$BF233&lt;&gt;"",1,0)</f>
        <v>0</v>
      </c>
      <c r="R233" s="220" t="str">
        <f ca="1">IF($Q233=1,IF('２個別表'!$BI233=1,1,0),"")</f>
        <v/>
      </c>
      <c r="S233" s="220" t="str">
        <f ca="1">IF($R233=1,IF('２個別表'!$BJ233&lt;&gt;"","〇","×"),"")</f>
        <v/>
      </c>
      <c r="T233" s="220" t="str">
        <f t="shared" ca="1" si="88"/>
        <v/>
      </c>
      <c r="U233" s="381">
        <f ca="1">IF('２個別表'!$BH233&gt;0,'２個別表'!$BH233,0)</f>
        <v>0</v>
      </c>
      <c r="V233" s="220">
        <f ca="1">IF('２個別表'!$BJ233&lt;&gt;"",1,0)</f>
        <v>0</v>
      </c>
      <c r="W233" s="206">
        <f ca="1">IF(AND($Q233=1,$V233=1),'２個別表'!$CF233,0)</f>
        <v>0</v>
      </c>
      <c r="X233" s="219">
        <f t="shared" ca="1" si="83"/>
        <v>0</v>
      </c>
      <c r="Y233" s="220" t="str">
        <f ca="1">IF(1&lt;='２個別表'!$F233,'２個別表'!$BV233,"")</f>
        <v/>
      </c>
      <c r="Z233" s="220">
        <f ca="1">IF(1&lt;='２個別表'!$F233,'２個別表'!$CG233,0)</f>
        <v>0</v>
      </c>
      <c r="AA233" s="220">
        <f ca="1">IF(OR(0&lt;'２個別表'!$BZ233,0&lt;SUM('２個別表'!$CC233:$CD233)),1,0)</f>
        <v>1</v>
      </c>
      <c r="AB233" s="207">
        <f ca="1">IF(1&lt;='２個別表'!$F233,'２個別表'!$BX233,0)</f>
        <v>0</v>
      </c>
      <c r="AC233" s="207" t="str">
        <f ca="1">IF('２個別表'!$BX233&gt;0,IF(AND('２個別表'!$BV233=1,'２個別表'!$CG233="控除不可"),'２個別表'!$BX233,IF(AND('２個別表'!$BV233=1,'２個別表'!$CG233="80%控除対象"),ROUNDUP('２個別表'!$BX233*102/110,0),IF(AND('２個別表'!$BV233=1,'２個別表'!$CG233="全額控除"),ROUNDUP('２個別表'!$BX233*100/110,0),IF(OR('２個別表'!$BV233=2,'２個別表'!$BV233=3),'２個別表'!$BX233,'２個別表'!$BX233)))),"")</f>
        <v/>
      </c>
      <c r="AD233" s="221" t="str">
        <f ca="1">IF('２個別表'!$W233=1,3,IF(AND('２個別表'!$W233=2,AND(19&lt;='２個別表'!$AO233,'２個別表'!$AO233&lt;=23)),2,IF(AND('２個別表'!$W233=2,OR(AND(1&lt;='２個別表'!$AO233,'２個別表'!$AO233&lt;=18),AND(24&lt;='２個別表'!$AO233,'２個別表'!$AO233&lt;=25))),1,"判定不能")))</f>
        <v>判定不能</v>
      </c>
      <c r="AE233" s="228">
        <f t="shared" ca="1" si="89"/>
        <v>0</v>
      </c>
      <c r="AF233" s="204" t="str">
        <f t="shared" ref="AF233:AF296" ca="1" si="106">IF(AND($AD233=1,$Q233=1),ROUNDDOWN($AC233*3/10,0),"")</f>
        <v/>
      </c>
      <c r="AG233" s="207" t="str">
        <f ca="1">IF(AND($AD233=1,$U233&gt;0,$V233=1),ROUNDDOWN($AC233*1/2-'２個別表'!$CF233*1/2,0),"")</f>
        <v/>
      </c>
      <c r="AH233" s="207" t="str">
        <f t="shared" ca="1" si="84"/>
        <v/>
      </c>
      <c r="AI233" s="230" t="str">
        <f ca="1">IF(AND($AD233=1,$Q233=1),IF($AB233&gt;0,'２個別表'!$BX233-'２個別表'!$BZ233-'２個別表'!$CF233-'２個別表'!$CC233-'２個別表'!$CD233-'２個別表'!$CE233,0),"")</f>
        <v/>
      </c>
      <c r="AJ233" s="222">
        <f t="shared" ca="1" si="90"/>
        <v>0</v>
      </c>
      <c r="AK233" s="218" t="str">
        <f ca="1">IF($AD233=1,IF('２個別表'!$AQ233=1,1,IF('２個別表'!AQ233="","",)),"")</f>
        <v/>
      </c>
      <c r="AL233" s="207" t="str">
        <f ca="1">IF($AJ233=1,IF($AK233=1,'２個別表'!BU233,""),"")</f>
        <v/>
      </c>
      <c r="AM233" s="204" t="str">
        <f t="shared" ca="1" si="91"/>
        <v/>
      </c>
      <c r="AN233" s="223" t="str">
        <f ca="1">IF($AJ233=1,IF($AK233=1,ROUNDDOWN('２個別表'!$BX233-'２個別表'!$BZ233-'２個別表'!$CC233-'２個別表'!$CD233-'２個別表'!$CE233-'２個別表'!$CF233,0),""),"")</f>
        <v/>
      </c>
      <c r="AO233" s="222">
        <f t="shared" ca="1" si="87"/>
        <v>0</v>
      </c>
      <c r="AP233" s="218">
        <f t="shared" ca="1" si="92"/>
        <v>0</v>
      </c>
      <c r="AQ233" s="218">
        <f t="shared" ca="1" si="93"/>
        <v>0</v>
      </c>
      <c r="AR233" s="213">
        <f ca="1">IF('２個別表'!$AC233=1,1,0)</f>
        <v>0</v>
      </c>
      <c r="AS233" s="204" t="str">
        <f t="shared" ca="1" si="94"/>
        <v/>
      </c>
      <c r="AT233" s="204" t="str">
        <f t="shared" ca="1" si="95"/>
        <v/>
      </c>
      <c r="AU233" s="230" t="str">
        <f ca="1">IF($AD233=1,IF($AQ233=1,ROUNDDOWN('２個別表'!$BX233-'２個別表'!$BZ233-'２個別表'!$CC233-'２個別表'!$CD233-'２個別表'!$CE233-'２個別表'!$CF233,0),""),"")</f>
        <v/>
      </c>
      <c r="AV233" s="391">
        <f t="shared" ca="1" si="96"/>
        <v>0</v>
      </c>
      <c r="AW233" s="401" t="str">
        <f t="shared" ca="1" si="97"/>
        <v>-</v>
      </c>
      <c r="AX233" s="228">
        <f ca="1">IF($AD233=2,IF('２個別表'!$BS233=1,1,0),0)</f>
        <v>0</v>
      </c>
      <c r="AY233" s="213" t="str">
        <f t="shared" ca="1" si="98"/>
        <v/>
      </c>
      <c r="AZ233" s="409" t="str">
        <f ca="1">IF(AND($AD233=2,$AX233=1),'２個別表'!$BX233-('２個別表'!$BZ233+'２個別表'!$CC233+'２個別表'!$CD233+'２個別表'!$CE233+'２個別表'!$CF233),"")</f>
        <v/>
      </c>
      <c r="BA233" s="228">
        <f ca="1">IF($AD233=2,IF('２個別表'!$BS233&lt;&gt;1,1,0),0)</f>
        <v>0</v>
      </c>
      <c r="BB233" s="404">
        <f t="shared" ca="1" si="99"/>
        <v>0</v>
      </c>
      <c r="BC233" s="207" t="str">
        <f ca="1">IF(AND($AD233=2,$BA233=1),'２個別表'!$BT233,"")</f>
        <v/>
      </c>
      <c r="BD233" s="207" t="str">
        <f t="shared" ca="1" si="100"/>
        <v/>
      </c>
      <c r="BE233" s="207" t="str">
        <f ca="1">IF(AND($AD233=2,$BA233=1),'２個別表'!$BW233-('２個別表'!$BZ233+'２個別表'!$CC233+'２個別表'!$CD233+'２個別表'!$CE233+'２個別表'!$CF233),"")</f>
        <v/>
      </c>
      <c r="BF233" s="207" t="str">
        <f ca="1">IF(AND($AD233=2,$BA233=1),'２個別表'!$CC233+'２個別表'!$CD233,"")</f>
        <v/>
      </c>
      <c r="BG233" s="406" t="str">
        <f ca="1">IF($BB233=1,IF(SUM('２個別表'!$BY233,'２個別表'!$CF233*0.5)&lt;='２個別表'!$BX233*0.5,"〇","×"),"")</f>
        <v/>
      </c>
      <c r="BH233" s="405">
        <f t="shared" ca="1" si="101"/>
        <v>0</v>
      </c>
      <c r="BI233" s="229" t="str">
        <f ca="1">IF($AD233=2,IF($AX233=1,IF('２個別表'!$AO233=23,"〇","×"),IF(OR('２個別表'!$AO233&lt;19,'２個別表'!$AO233&gt;23),"",IF($BH233&lt;='２個別表'!$BT233,"〇","×"))),"-")</f>
        <v>-</v>
      </c>
      <c r="BJ233" s="414" t="str">
        <f t="shared" ca="1" si="102"/>
        <v>-</v>
      </c>
      <c r="BK233" s="228">
        <f t="shared" ca="1" si="103"/>
        <v>0</v>
      </c>
      <c r="BL233" s="229" t="str">
        <f ca="1">IF($AD233=3,IF(1&lt;='２個別表'!$F233,IF('２個別表'!$W233=1,"〇","×"),""),"")</f>
        <v/>
      </c>
      <c r="BM233" s="209" t="str">
        <f ca="1">IF(AD233=3,IF(AND(OR('２個別表'!BF233="附帯施設",AND(1&lt;='２個別表'!AO233,'２個別表'!AO233&lt;=3)),'２個別表'!BM233&lt;&gt;"",'２個別表'!BN233&lt;&gt;""),1,IF(AND(OR('２個別表'!BF233="附帯施設",AND(1&lt;='２個別表'!AO233,'２個別表'!AO233&lt;=3)),OR('２個別表'!BM233="",'２個別表'!BN233="")),"×",0)),"")</f>
        <v/>
      </c>
      <c r="BN233" s="229" t="str">
        <f ca="1">IF($AD233=3,IF('２個別表'!$BX233&gt;=500000,"〇","×"),"")</f>
        <v/>
      </c>
      <c r="BO233" s="204" t="str">
        <f ca="1">IF(AD233=3,'２個別表'!BY233,"")</f>
        <v/>
      </c>
      <c r="BP233" s="204" t="str">
        <f ca="1">IF(AD233=3,IF(COUNTIF('２個別表'!$Z$11:'２個別表'!Z233,'２個別表'!Z233)=1,BO233,SUMIF('２個別表'!$Z$11:$Z$510,'２個別表'!Z233,$BO$11:$BO$239)),"")</f>
        <v/>
      </c>
      <c r="BQ233" s="213" t="str">
        <f t="shared" ca="1" si="85"/>
        <v/>
      </c>
      <c r="BR233" s="207" t="str">
        <f t="shared" ca="1" si="104"/>
        <v/>
      </c>
      <c r="BS233" s="483" t="str">
        <f ca="1">IF($AD233=3,'２個別表'!$BX233-('２個別表'!$BZ233+'２個別表'!$CC233+'２個別表'!$CD233+'２個別表'!$CE233+'２個別表'!$CF233),"")</f>
        <v/>
      </c>
      <c r="BT233" s="486">
        <f t="shared" ca="1" si="86"/>
        <v>0</v>
      </c>
      <c r="BU233" s="480" t="str">
        <f t="shared" ca="1" si="105"/>
        <v/>
      </c>
    </row>
    <row r="234" spans="1:73">
      <c r="A234" s="770" t="str">
        <f t="shared" ca="1" si="81"/>
        <v>石川県</v>
      </c>
      <c r="B234" s="773">
        <f ca="1">'２個別表'!Q234</f>
        <v>224</v>
      </c>
      <c r="C234" s="774" t="str">
        <f>'２個別表'!$R234</f>
        <v>石川県</v>
      </c>
      <c r="D234" s="774" t="str">
        <f ca="1">'２個別表'!$S234</f>
        <v/>
      </c>
      <c r="E234" s="774" t="str">
        <f ca="1">'２個別表'!$T234</f>
        <v/>
      </c>
      <c r="F234" s="719" t="str">
        <f ca="1">'２個別表'!$W234</f>
        <v/>
      </c>
      <c r="G234" s="719" t="str">
        <f ca="1">IF($F234=1,IF(SUMIF('（様式１号）１総括表'!$B$16:$B$25,A234,'（様式１号）１総括表'!$A$16:$A$25)&gt;0,"〇","✕"),"-")</f>
        <v>-</v>
      </c>
      <c r="H234" s="716" t="str">
        <f ca="1">IF('２個別表'!$Y234=1,IF('２個別表'!$AC234=1,"〇","×"),IF(AND(2&lt;='２個別表'!$AC234,'２個別表'!$AC234&lt;=5),"〇","×"))</f>
        <v>×</v>
      </c>
      <c r="I234" s="716" t="str">
        <f t="shared" ca="1" si="82"/>
        <v>×</v>
      </c>
      <c r="J234" s="207" t="str">
        <f ca="1">'２個別表'!$Z234</f>
        <v/>
      </c>
      <c r="K234" s="207">
        <f ca="1">'２個別表'!$AK234</f>
        <v>0</v>
      </c>
      <c r="L234" s="207" t="str">
        <f ca="1">IF('２個別表'!$AL234=1,1,"")</f>
        <v/>
      </c>
      <c r="M234" s="207" t="str">
        <f ca="1">IF('２個別表'!$AL234="","",IF('２個別表'!$AL234=1,IF(OR('２個別表'!$AM234=1,'２個別表'!$AN234=1),"〇","×")))</f>
        <v/>
      </c>
      <c r="N234" s="204" t="str">
        <f ca="1">'２個別表'!AT234</f>
        <v/>
      </c>
      <c r="O234" s="220" t="str">
        <f ca="1">IF(1&lt;='２個別表'!$F234,IF(AND(1&lt;='２個別表'!$AO234,'２個別表'!$AO234&lt;=3),1,0),"")</f>
        <v/>
      </c>
      <c r="P234" s="229">
        <f ca="1">IF($O234=1,IF(AND('２個別表'!$BF234&lt;&gt;"",AND('２個別表'!$BI234&lt;&gt;1,'２個別表'!$BJ234)),0,1),0)</f>
        <v>0</v>
      </c>
      <c r="Q234" s="220">
        <f ca="1">IF('２個別表'!$BF234&lt;&gt;"",1,0)</f>
        <v>0</v>
      </c>
      <c r="R234" s="220" t="str">
        <f ca="1">IF($Q234=1,IF('２個別表'!$BI234=1,1,0),"")</f>
        <v/>
      </c>
      <c r="S234" s="220" t="str">
        <f ca="1">IF($R234=1,IF('２個別表'!$BJ234&lt;&gt;"","〇","×"),"")</f>
        <v/>
      </c>
      <c r="T234" s="220" t="str">
        <f t="shared" ca="1" si="88"/>
        <v/>
      </c>
      <c r="U234" s="381">
        <f ca="1">IF('２個別表'!$BH234&gt;0,'２個別表'!$BH234,0)</f>
        <v>0</v>
      </c>
      <c r="V234" s="220">
        <f ca="1">IF('２個別表'!$BJ234&lt;&gt;"",1,0)</f>
        <v>0</v>
      </c>
      <c r="W234" s="206">
        <f ca="1">IF(AND($Q234=1,$V234=1),'２個別表'!$CF234,0)</f>
        <v>0</v>
      </c>
      <c r="X234" s="219">
        <f t="shared" ca="1" si="83"/>
        <v>0</v>
      </c>
      <c r="Y234" s="220" t="str">
        <f ca="1">IF(1&lt;='２個別表'!$F234,'２個別表'!$BV234,"")</f>
        <v/>
      </c>
      <c r="Z234" s="220">
        <f ca="1">IF(1&lt;='２個別表'!$F234,'２個別表'!$CG234,0)</f>
        <v>0</v>
      </c>
      <c r="AA234" s="220">
        <f ca="1">IF(OR(0&lt;'２個別表'!$BZ234,0&lt;SUM('２個別表'!$CC234:$CD234)),1,0)</f>
        <v>1</v>
      </c>
      <c r="AB234" s="207">
        <f ca="1">IF(1&lt;='２個別表'!$F234,'２個別表'!$BX234,0)</f>
        <v>0</v>
      </c>
      <c r="AC234" s="207" t="str">
        <f ca="1">IF('２個別表'!$BX234&gt;0,IF(AND('２個別表'!$BV234=1,'２個別表'!$CG234="控除不可"),'２個別表'!$BX234,IF(AND('２個別表'!$BV234=1,'２個別表'!$CG234="80%控除対象"),ROUNDUP('２個別表'!$BX234*102/110,0),IF(AND('２個別表'!$BV234=1,'２個別表'!$CG234="全額控除"),ROUNDUP('２個別表'!$BX234*100/110,0),IF(OR('２個別表'!$BV234=2,'２個別表'!$BV234=3),'２個別表'!$BX234,'２個別表'!$BX234)))),"")</f>
        <v/>
      </c>
      <c r="AD234" s="221" t="str">
        <f ca="1">IF('２個別表'!$W234=1,3,IF(AND('２個別表'!$W234=2,AND(19&lt;='２個別表'!$AO234,'２個別表'!$AO234&lt;=23)),2,IF(AND('２個別表'!$W234=2,OR(AND(1&lt;='２個別表'!$AO234,'２個別表'!$AO234&lt;=18),AND(24&lt;='２個別表'!$AO234,'２個別表'!$AO234&lt;=25))),1,"判定不能")))</f>
        <v>判定不能</v>
      </c>
      <c r="AE234" s="228">
        <f t="shared" ca="1" si="89"/>
        <v>0</v>
      </c>
      <c r="AF234" s="204" t="str">
        <f t="shared" ca="1" si="106"/>
        <v/>
      </c>
      <c r="AG234" s="207" t="str">
        <f ca="1">IF(AND($AD234=1,$U234&gt;0,$V234=1),ROUNDDOWN($AC234*1/2-'２個別表'!$CF234*1/2,0),"")</f>
        <v/>
      </c>
      <c r="AH234" s="207" t="str">
        <f t="shared" ca="1" si="84"/>
        <v/>
      </c>
      <c r="AI234" s="230" t="str">
        <f ca="1">IF(AND($AD234=1,$Q234=1),IF($AB234&gt;0,'２個別表'!$BX234-'２個別表'!$BZ234-'２個別表'!$CF234-'２個別表'!$CC234-'２個別表'!$CD234-'２個別表'!$CE234,0),"")</f>
        <v/>
      </c>
      <c r="AJ234" s="222">
        <f t="shared" ca="1" si="90"/>
        <v>0</v>
      </c>
      <c r="AK234" s="218" t="str">
        <f ca="1">IF($AD234=1,IF('２個別表'!$AQ234=1,1,IF('２個別表'!AQ234="","",)),"")</f>
        <v/>
      </c>
      <c r="AL234" s="207" t="str">
        <f ca="1">IF($AJ234=1,IF($AK234=1,'２個別表'!BU234,""),"")</f>
        <v/>
      </c>
      <c r="AM234" s="204" t="str">
        <f t="shared" ca="1" si="91"/>
        <v/>
      </c>
      <c r="AN234" s="223" t="str">
        <f ca="1">IF($AJ234=1,IF($AK234=1,ROUNDDOWN('２個別表'!$BX234-'２個別表'!$BZ234-'２個別表'!$CC234-'２個別表'!$CD234-'２個別表'!$CE234-'２個別表'!$CF234,0),""),"")</f>
        <v/>
      </c>
      <c r="AO234" s="222">
        <f t="shared" ca="1" si="87"/>
        <v>0</v>
      </c>
      <c r="AP234" s="218">
        <f t="shared" ca="1" si="92"/>
        <v>0</v>
      </c>
      <c r="AQ234" s="218">
        <f t="shared" ca="1" si="93"/>
        <v>0</v>
      </c>
      <c r="AR234" s="213">
        <f ca="1">IF('２個別表'!$AC234=1,1,0)</f>
        <v>0</v>
      </c>
      <c r="AS234" s="204" t="str">
        <f t="shared" ca="1" si="94"/>
        <v/>
      </c>
      <c r="AT234" s="204" t="str">
        <f t="shared" ca="1" si="95"/>
        <v/>
      </c>
      <c r="AU234" s="230" t="str">
        <f ca="1">IF($AD234=1,IF($AQ234=1,ROUNDDOWN('２個別表'!$BX234-'２個別表'!$BZ234-'２個別表'!$CC234-'２個別表'!$CD234-'２個別表'!$CE234-'２個別表'!$CF234,0),""),"")</f>
        <v/>
      </c>
      <c r="AV234" s="391">
        <f t="shared" ca="1" si="96"/>
        <v>0</v>
      </c>
      <c r="AW234" s="401" t="str">
        <f t="shared" ca="1" si="97"/>
        <v>-</v>
      </c>
      <c r="AX234" s="228">
        <f ca="1">IF($AD234=2,IF('２個別表'!$BS234=1,1,0),0)</f>
        <v>0</v>
      </c>
      <c r="AY234" s="213" t="str">
        <f t="shared" ca="1" si="98"/>
        <v/>
      </c>
      <c r="AZ234" s="409" t="str">
        <f ca="1">IF(AND($AD234=2,$AX234=1),'２個別表'!$BX234-('２個別表'!$BZ234+'２個別表'!$CC234+'２個別表'!$CD234+'２個別表'!$CE234+'２個別表'!$CF234),"")</f>
        <v/>
      </c>
      <c r="BA234" s="228">
        <f ca="1">IF($AD234=2,IF('２個別表'!$BS234&lt;&gt;1,1,0),0)</f>
        <v>0</v>
      </c>
      <c r="BB234" s="404">
        <f t="shared" ca="1" si="99"/>
        <v>0</v>
      </c>
      <c r="BC234" s="207" t="str">
        <f ca="1">IF(AND($AD234=2,$BA234=1),'２個別表'!$BT234,"")</f>
        <v/>
      </c>
      <c r="BD234" s="207" t="str">
        <f t="shared" ca="1" si="100"/>
        <v/>
      </c>
      <c r="BE234" s="207" t="str">
        <f ca="1">IF(AND($AD234=2,$BA234=1),'２個別表'!$BW234-('２個別表'!$BZ234+'２個別表'!$CC234+'２個別表'!$CD234+'２個別表'!$CE234+'２個別表'!$CF234),"")</f>
        <v/>
      </c>
      <c r="BF234" s="207" t="str">
        <f ca="1">IF(AND($AD234=2,$BA234=1),'２個別表'!$CC234+'２個別表'!$CD234,"")</f>
        <v/>
      </c>
      <c r="BG234" s="406" t="str">
        <f ca="1">IF($BB234=1,IF(SUM('２個別表'!$BY234,'２個別表'!$CF234*0.5)&lt;='２個別表'!$BX234*0.5,"〇","×"),"")</f>
        <v/>
      </c>
      <c r="BH234" s="405">
        <f t="shared" ca="1" si="101"/>
        <v>0</v>
      </c>
      <c r="BI234" s="229" t="str">
        <f ca="1">IF($AD234=2,IF($AX234=1,IF('２個別表'!$AO234=23,"〇","×"),IF(OR('２個別表'!$AO234&lt;19,'２個別表'!$AO234&gt;23),"",IF($BH234&lt;='２個別表'!$BT234,"〇","×"))),"-")</f>
        <v>-</v>
      </c>
      <c r="BJ234" s="414" t="str">
        <f t="shared" ca="1" si="102"/>
        <v>-</v>
      </c>
      <c r="BK234" s="228">
        <f t="shared" ca="1" si="103"/>
        <v>0</v>
      </c>
      <c r="BL234" s="229" t="str">
        <f ca="1">IF($AD234=3,IF(1&lt;='２個別表'!$F234,IF('２個別表'!$W234=1,"〇","×"),""),"")</f>
        <v/>
      </c>
      <c r="BM234" s="209" t="str">
        <f ca="1">IF(AD234=3,IF(AND(OR('２個別表'!BF234="附帯施設",AND(1&lt;='２個別表'!AO234,'２個別表'!AO234&lt;=3)),'２個別表'!BM234&lt;&gt;"",'２個別表'!BN234&lt;&gt;""),1,IF(AND(OR('２個別表'!BF234="附帯施設",AND(1&lt;='２個別表'!AO234,'２個別表'!AO234&lt;=3)),OR('２個別表'!BM234="",'２個別表'!BN234="")),"×",0)),"")</f>
        <v/>
      </c>
      <c r="BN234" s="229" t="str">
        <f ca="1">IF($AD234=3,IF('２個別表'!$BX234&gt;=500000,"〇","×"),"")</f>
        <v/>
      </c>
      <c r="BO234" s="204" t="str">
        <f ca="1">IF(AD234=3,'２個別表'!BY234,"")</f>
        <v/>
      </c>
      <c r="BP234" s="204" t="str">
        <f ca="1">IF(AD234=3,IF(COUNTIF('２個別表'!$Z$11:'２個別表'!Z234,'２個別表'!Z234)=1,BO234,SUMIF('２個別表'!$Z$11:$Z$510,'２個別表'!Z234,$BO$11:$BO$239)),"")</f>
        <v/>
      </c>
      <c r="BQ234" s="213" t="str">
        <f t="shared" ca="1" si="85"/>
        <v/>
      </c>
      <c r="BR234" s="207" t="str">
        <f t="shared" ca="1" si="104"/>
        <v/>
      </c>
      <c r="BS234" s="483" t="str">
        <f ca="1">IF($AD234=3,'２個別表'!$BX234-('２個別表'!$BZ234+'２個別表'!$CC234+'２個別表'!$CD234+'２個別表'!$CE234+'２個別表'!$CF234),"")</f>
        <v/>
      </c>
      <c r="BT234" s="486">
        <f t="shared" ca="1" si="86"/>
        <v>0</v>
      </c>
      <c r="BU234" s="480" t="str">
        <f t="shared" ca="1" si="105"/>
        <v/>
      </c>
    </row>
    <row r="235" spans="1:73">
      <c r="A235" s="770" t="str">
        <f t="shared" ca="1" si="81"/>
        <v>石川県</v>
      </c>
      <c r="B235" s="773">
        <f ca="1">'２個別表'!Q235</f>
        <v>225</v>
      </c>
      <c r="C235" s="774" t="str">
        <f>'２個別表'!$R235</f>
        <v>石川県</v>
      </c>
      <c r="D235" s="774" t="str">
        <f ca="1">'２個別表'!$S235</f>
        <v/>
      </c>
      <c r="E235" s="774" t="str">
        <f ca="1">'２個別表'!$T235</f>
        <v/>
      </c>
      <c r="F235" s="719" t="str">
        <f ca="1">'２個別表'!$W235</f>
        <v/>
      </c>
      <c r="G235" s="719" t="str">
        <f ca="1">IF($F235=1,IF(SUMIF('（様式１号）１総括表'!$B$16:$B$25,A235,'（様式１号）１総括表'!$A$16:$A$25)&gt;0,"〇","✕"),"-")</f>
        <v>-</v>
      </c>
      <c r="H235" s="716" t="str">
        <f ca="1">IF('２個別表'!$Y235=1,IF('２個別表'!$AC235=1,"〇","×"),IF(AND(2&lt;='２個別表'!$AC235,'２個別表'!$AC235&lt;=5),"〇","×"))</f>
        <v>×</v>
      </c>
      <c r="I235" s="716" t="str">
        <f t="shared" ca="1" si="82"/>
        <v>×</v>
      </c>
      <c r="J235" s="207" t="str">
        <f ca="1">'２個別表'!$Z235</f>
        <v/>
      </c>
      <c r="K235" s="207">
        <f ca="1">'２個別表'!$AK235</f>
        <v>0</v>
      </c>
      <c r="L235" s="207" t="str">
        <f ca="1">IF('２個別表'!$AL235=1,1,"")</f>
        <v/>
      </c>
      <c r="M235" s="207" t="str">
        <f ca="1">IF('２個別表'!$AL235="","",IF('２個別表'!$AL235=1,IF(OR('２個別表'!$AM235=1,'２個別表'!$AN235=1),"〇","×")))</f>
        <v/>
      </c>
      <c r="N235" s="204" t="str">
        <f ca="1">'２個別表'!AT235</f>
        <v/>
      </c>
      <c r="O235" s="220" t="str">
        <f ca="1">IF(1&lt;='２個別表'!$F235,IF(AND(1&lt;='２個別表'!$AO235,'２個別表'!$AO235&lt;=3),1,0),"")</f>
        <v/>
      </c>
      <c r="P235" s="229">
        <f ca="1">IF($O235=1,IF(AND('２個別表'!$BF235&lt;&gt;"",AND('２個別表'!$BI235&lt;&gt;1,'２個別表'!$BJ235)),0,1),0)</f>
        <v>0</v>
      </c>
      <c r="Q235" s="220">
        <f ca="1">IF('２個別表'!$BF235&lt;&gt;"",1,0)</f>
        <v>0</v>
      </c>
      <c r="R235" s="220" t="str">
        <f ca="1">IF($Q235=1,IF('２個別表'!$BI235=1,1,0),"")</f>
        <v/>
      </c>
      <c r="S235" s="220" t="str">
        <f ca="1">IF($R235=1,IF('２個別表'!$BJ235&lt;&gt;"","〇","×"),"")</f>
        <v/>
      </c>
      <c r="T235" s="220" t="str">
        <f t="shared" ca="1" si="88"/>
        <v/>
      </c>
      <c r="U235" s="381">
        <f ca="1">IF('２個別表'!$BH235&gt;0,'２個別表'!$BH235,0)</f>
        <v>0</v>
      </c>
      <c r="V235" s="220">
        <f ca="1">IF('２個別表'!$BJ235&lt;&gt;"",1,0)</f>
        <v>0</v>
      </c>
      <c r="W235" s="206">
        <f ca="1">IF(AND($Q235=1,$V235=1),'２個別表'!$CF235,0)</f>
        <v>0</v>
      </c>
      <c r="X235" s="219">
        <f t="shared" ca="1" si="83"/>
        <v>0</v>
      </c>
      <c r="Y235" s="220" t="str">
        <f ca="1">IF(1&lt;='２個別表'!$F235,'２個別表'!$BV235,"")</f>
        <v/>
      </c>
      <c r="Z235" s="220">
        <f ca="1">IF(1&lt;='２個別表'!$F235,'２個別表'!$CG235,0)</f>
        <v>0</v>
      </c>
      <c r="AA235" s="220">
        <f ca="1">IF(OR(0&lt;'２個別表'!$BZ235,0&lt;SUM('２個別表'!$CC235:$CD235)),1,0)</f>
        <v>1</v>
      </c>
      <c r="AB235" s="207">
        <f ca="1">IF(1&lt;='２個別表'!$F235,'２個別表'!$BX235,0)</f>
        <v>0</v>
      </c>
      <c r="AC235" s="207" t="str">
        <f ca="1">IF('２個別表'!$BX235&gt;0,IF(AND('２個別表'!$BV235=1,'２個別表'!$CG235="控除不可"),'２個別表'!$BX235,IF(AND('２個別表'!$BV235=1,'２個別表'!$CG235="80%控除対象"),ROUNDUP('２個別表'!$BX235*102/110,0),IF(AND('２個別表'!$BV235=1,'２個別表'!$CG235="全額控除"),ROUNDUP('２個別表'!$BX235*100/110,0),IF(OR('２個別表'!$BV235=2,'２個別表'!$BV235=3),'２個別表'!$BX235,'２個別表'!$BX235)))),"")</f>
        <v/>
      </c>
      <c r="AD235" s="221" t="str">
        <f ca="1">IF('２個別表'!$W235=1,3,IF(AND('２個別表'!$W235=2,AND(19&lt;='２個別表'!$AO235,'２個別表'!$AO235&lt;=23)),2,IF(AND('２個別表'!$W235=2,OR(AND(1&lt;='２個別表'!$AO235,'２個別表'!$AO235&lt;=18),AND(24&lt;='２個別表'!$AO235,'２個別表'!$AO235&lt;=25))),1,"判定不能")))</f>
        <v>判定不能</v>
      </c>
      <c r="AE235" s="228">
        <f t="shared" ca="1" si="89"/>
        <v>0</v>
      </c>
      <c r="AF235" s="204" t="str">
        <f t="shared" ca="1" si="106"/>
        <v/>
      </c>
      <c r="AG235" s="207" t="str">
        <f ca="1">IF(AND($AD235=1,$U235&gt;0,$V235=1),ROUNDDOWN($AC235*1/2-'２個別表'!$CF235*1/2,0),"")</f>
        <v/>
      </c>
      <c r="AH235" s="207" t="str">
        <f t="shared" ca="1" si="84"/>
        <v/>
      </c>
      <c r="AI235" s="230" t="str">
        <f ca="1">IF(AND($AD235=1,$Q235=1),IF($AB235&gt;0,'２個別表'!$BX235-'２個別表'!$BZ235-'２個別表'!$CF235-'２個別表'!$CC235-'２個別表'!$CD235-'２個別表'!$CE235,0),"")</f>
        <v/>
      </c>
      <c r="AJ235" s="222">
        <f t="shared" ca="1" si="90"/>
        <v>0</v>
      </c>
      <c r="AK235" s="218" t="str">
        <f ca="1">IF($AD235=1,IF('２個別表'!$AQ235=1,1,IF('２個別表'!AQ235="","",)),"")</f>
        <v/>
      </c>
      <c r="AL235" s="207" t="str">
        <f ca="1">IF($AJ235=1,IF($AK235=1,'２個別表'!BU235,""),"")</f>
        <v/>
      </c>
      <c r="AM235" s="204" t="str">
        <f t="shared" ca="1" si="91"/>
        <v/>
      </c>
      <c r="AN235" s="223" t="str">
        <f ca="1">IF($AJ235=1,IF($AK235=1,ROUNDDOWN('２個別表'!$BX235-'２個別表'!$BZ235-'２個別表'!$CC235-'２個別表'!$CD235-'２個別表'!$CE235-'２個別表'!$CF235,0),""),"")</f>
        <v/>
      </c>
      <c r="AO235" s="222">
        <f t="shared" ca="1" si="87"/>
        <v>0</v>
      </c>
      <c r="AP235" s="218">
        <f t="shared" ca="1" si="92"/>
        <v>0</v>
      </c>
      <c r="AQ235" s="218">
        <f t="shared" ca="1" si="93"/>
        <v>0</v>
      </c>
      <c r="AR235" s="213">
        <f ca="1">IF('２個別表'!$AC235=1,1,0)</f>
        <v>0</v>
      </c>
      <c r="AS235" s="204" t="str">
        <f t="shared" ca="1" si="94"/>
        <v/>
      </c>
      <c r="AT235" s="204" t="str">
        <f t="shared" ca="1" si="95"/>
        <v/>
      </c>
      <c r="AU235" s="230" t="str">
        <f ca="1">IF($AD235=1,IF($AQ235=1,ROUNDDOWN('２個別表'!$BX235-'２個別表'!$BZ235-'２個別表'!$CC235-'２個別表'!$CD235-'２個別表'!$CE235-'２個別表'!$CF235,0),""),"")</f>
        <v/>
      </c>
      <c r="AV235" s="391">
        <f t="shared" ca="1" si="96"/>
        <v>0</v>
      </c>
      <c r="AW235" s="401" t="str">
        <f t="shared" ca="1" si="97"/>
        <v>-</v>
      </c>
      <c r="AX235" s="228">
        <f ca="1">IF($AD235=2,IF('２個別表'!$BS235=1,1,0),0)</f>
        <v>0</v>
      </c>
      <c r="AY235" s="213" t="str">
        <f t="shared" ca="1" si="98"/>
        <v/>
      </c>
      <c r="AZ235" s="409" t="str">
        <f ca="1">IF(AND($AD235=2,$AX235=1),'２個別表'!$BX235-('２個別表'!$BZ235+'２個別表'!$CC235+'２個別表'!$CD235+'２個別表'!$CE235+'２個別表'!$CF235),"")</f>
        <v/>
      </c>
      <c r="BA235" s="228">
        <f ca="1">IF($AD235=2,IF('２個別表'!$BS235&lt;&gt;1,1,0),0)</f>
        <v>0</v>
      </c>
      <c r="BB235" s="404">
        <f t="shared" ca="1" si="99"/>
        <v>0</v>
      </c>
      <c r="BC235" s="207" t="str">
        <f ca="1">IF(AND($AD235=2,$BA235=1),'２個別表'!$BT235,"")</f>
        <v/>
      </c>
      <c r="BD235" s="207" t="str">
        <f t="shared" ca="1" si="100"/>
        <v/>
      </c>
      <c r="BE235" s="207" t="str">
        <f ca="1">IF(AND($AD235=2,$BA235=1),'２個別表'!$BW235-('２個別表'!$BZ235+'２個別表'!$CC235+'２個別表'!$CD235+'２個別表'!$CE235+'２個別表'!$CF235),"")</f>
        <v/>
      </c>
      <c r="BF235" s="207" t="str">
        <f ca="1">IF(AND($AD235=2,$BA235=1),'２個別表'!$CC235+'２個別表'!$CD235,"")</f>
        <v/>
      </c>
      <c r="BG235" s="406" t="str">
        <f ca="1">IF($BB235=1,IF(SUM('２個別表'!$BY235,'２個別表'!$CF235*0.5)&lt;='２個別表'!$BX235*0.5,"〇","×"),"")</f>
        <v/>
      </c>
      <c r="BH235" s="405">
        <f t="shared" ca="1" si="101"/>
        <v>0</v>
      </c>
      <c r="BI235" s="229" t="str">
        <f ca="1">IF($AD235=2,IF($AX235=1,IF('２個別表'!$AO235=23,"〇","×"),IF(OR('２個別表'!$AO235&lt;19,'２個別表'!$AO235&gt;23),"",IF($BH235&lt;='２個別表'!$BT235,"〇","×"))),"-")</f>
        <v>-</v>
      </c>
      <c r="BJ235" s="414" t="str">
        <f t="shared" ca="1" si="102"/>
        <v>-</v>
      </c>
      <c r="BK235" s="228">
        <f t="shared" ca="1" si="103"/>
        <v>0</v>
      </c>
      <c r="BL235" s="229" t="str">
        <f ca="1">IF($AD235=3,IF(1&lt;='２個別表'!$F235,IF('２個別表'!$W235=1,"〇","×"),""),"")</f>
        <v/>
      </c>
      <c r="BM235" s="209" t="str">
        <f ca="1">IF(AD235=3,IF(AND(OR('２個別表'!BF235="附帯施設",AND(1&lt;='２個別表'!AO235,'２個別表'!AO235&lt;=3)),'２個別表'!BM235&lt;&gt;"",'２個別表'!BN235&lt;&gt;""),1,IF(AND(OR('２個別表'!BF235="附帯施設",AND(1&lt;='２個別表'!AO235,'２個別表'!AO235&lt;=3)),OR('２個別表'!BM235="",'２個別表'!BN235="")),"×",0)),"")</f>
        <v/>
      </c>
      <c r="BN235" s="229" t="str">
        <f ca="1">IF($AD235=3,IF('２個別表'!$BX235&gt;=500000,"〇","×"),"")</f>
        <v/>
      </c>
      <c r="BO235" s="204" t="str">
        <f ca="1">IF(AD235=3,'２個別表'!BY235,"")</f>
        <v/>
      </c>
      <c r="BP235" s="204" t="str">
        <f ca="1">IF(AD235=3,IF(COUNTIF('２個別表'!$Z$11:'２個別表'!Z235,'２個別表'!Z235)=1,BO235,SUMIF('２個別表'!$Z$11:$Z$510,'２個別表'!Z235,$BO$11:$BO$239)),"")</f>
        <v/>
      </c>
      <c r="BQ235" s="213" t="str">
        <f t="shared" ca="1" si="85"/>
        <v/>
      </c>
      <c r="BR235" s="207" t="str">
        <f t="shared" ca="1" si="104"/>
        <v/>
      </c>
      <c r="BS235" s="483" t="str">
        <f ca="1">IF($AD235=3,'２個別表'!$BX235-('２個別表'!$BZ235+'２個別表'!$CC235+'２個別表'!$CD235+'２個別表'!$CE235+'２個別表'!$CF235),"")</f>
        <v/>
      </c>
      <c r="BT235" s="486">
        <f t="shared" ca="1" si="86"/>
        <v>0</v>
      </c>
      <c r="BU235" s="480" t="str">
        <f t="shared" ca="1" si="105"/>
        <v/>
      </c>
    </row>
    <row r="236" spans="1:73">
      <c r="A236" s="770" t="str">
        <f t="shared" ca="1" si="81"/>
        <v>石川県</v>
      </c>
      <c r="B236" s="773">
        <f ca="1">'２個別表'!Q236</f>
        <v>226</v>
      </c>
      <c r="C236" s="774" t="str">
        <f>'２個別表'!$R236</f>
        <v>石川県</v>
      </c>
      <c r="D236" s="774" t="str">
        <f ca="1">'２個別表'!$S236</f>
        <v/>
      </c>
      <c r="E236" s="774" t="str">
        <f ca="1">'２個別表'!$T236</f>
        <v/>
      </c>
      <c r="F236" s="719" t="str">
        <f ca="1">'２個別表'!$W236</f>
        <v/>
      </c>
      <c r="G236" s="719" t="str">
        <f ca="1">IF($F236=1,IF(SUMIF('（様式１号）１総括表'!$B$16:$B$25,A236,'（様式１号）１総括表'!$A$16:$A$25)&gt;0,"〇","✕"),"-")</f>
        <v>-</v>
      </c>
      <c r="H236" s="716" t="str">
        <f ca="1">IF('２個別表'!$Y236=1,IF('２個別表'!$AC236=1,"〇","×"),IF(AND(2&lt;='２個別表'!$AC236,'２個別表'!$AC236&lt;=5),"〇","×"))</f>
        <v>×</v>
      </c>
      <c r="I236" s="716" t="str">
        <f t="shared" ca="1" si="82"/>
        <v>×</v>
      </c>
      <c r="J236" s="207" t="str">
        <f ca="1">'２個別表'!$Z236</f>
        <v/>
      </c>
      <c r="K236" s="207">
        <f ca="1">'２個別表'!$AK236</f>
        <v>0</v>
      </c>
      <c r="L236" s="207" t="str">
        <f ca="1">IF('２個別表'!$AL236=1,1,"")</f>
        <v/>
      </c>
      <c r="M236" s="207" t="str">
        <f ca="1">IF('２個別表'!$AL236="","",IF('２個別表'!$AL236=1,IF(OR('２個別表'!$AM236=1,'２個別表'!$AN236=1),"〇","×")))</f>
        <v/>
      </c>
      <c r="N236" s="204" t="str">
        <f ca="1">'２個別表'!AT236</f>
        <v/>
      </c>
      <c r="O236" s="220" t="str">
        <f ca="1">IF(1&lt;='２個別表'!$F236,IF(AND(1&lt;='２個別表'!$AO236,'２個別表'!$AO236&lt;=3),1,0),"")</f>
        <v/>
      </c>
      <c r="P236" s="229">
        <f ca="1">IF($O236=1,IF(AND('２個別表'!$BF236&lt;&gt;"",AND('２個別表'!$BI236&lt;&gt;1,'２個別表'!$BJ236)),0,1),0)</f>
        <v>0</v>
      </c>
      <c r="Q236" s="220">
        <f ca="1">IF('２個別表'!$BF236&lt;&gt;"",1,0)</f>
        <v>0</v>
      </c>
      <c r="R236" s="220" t="str">
        <f ca="1">IF($Q236=1,IF('２個別表'!$BI236=1,1,0),"")</f>
        <v/>
      </c>
      <c r="S236" s="220" t="str">
        <f ca="1">IF($R236=1,IF('２個別表'!$BJ236&lt;&gt;"","〇","×"),"")</f>
        <v/>
      </c>
      <c r="T236" s="220" t="str">
        <f t="shared" ca="1" si="88"/>
        <v/>
      </c>
      <c r="U236" s="381">
        <f ca="1">IF('２個別表'!$BH236&gt;0,'２個別表'!$BH236,0)</f>
        <v>0</v>
      </c>
      <c r="V236" s="220">
        <f ca="1">IF('２個別表'!$BJ236&lt;&gt;"",1,0)</f>
        <v>0</v>
      </c>
      <c r="W236" s="206">
        <f ca="1">IF(AND($Q236=1,$V236=1),'２個別表'!$CF236,0)</f>
        <v>0</v>
      </c>
      <c r="X236" s="219">
        <f t="shared" ca="1" si="83"/>
        <v>0</v>
      </c>
      <c r="Y236" s="220" t="str">
        <f ca="1">IF(1&lt;='２個別表'!$F236,'２個別表'!$BV236,"")</f>
        <v/>
      </c>
      <c r="Z236" s="220">
        <f ca="1">IF(1&lt;='２個別表'!$F236,'２個別表'!$CG236,0)</f>
        <v>0</v>
      </c>
      <c r="AA236" s="220">
        <f ca="1">IF(OR(0&lt;'２個別表'!$BZ236,0&lt;SUM('２個別表'!$CC236:$CD236)),1,0)</f>
        <v>1</v>
      </c>
      <c r="AB236" s="207">
        <f ca="1">IF(1&lt;='２個別表'!$F236,'２個別表'!$BX236,0)</f>
        <v>0</v>
      </c>
      <c r="AC236" s="207" t="str">
        <f ca="1">IF('２個別表'!$BX236&gt;0,IF(AND('２個別表'!$BV236=1,'２個別表'!$CG236="控除不可"),'２個別表'!$BX236,IF(AND('２個別表'!$BV236=1,'２個別表'!$CG236="80%控除対象"),ROUNDUP('２個別表'!$BX236*102/110,0),IF(AND('２個別表'!$BV236=1,'２個別表'!$CG236="全額控除"),ROUNDUP('２個別表'!$BX236*100/110,0),IF(OR('２個別表'!$BV236=2,'２個別表'!$BV236=3),'２個別表'!$BX236,'２個別表'!$BX236)))),"")</f>
        <v/>
      </c>
      <c r="AD236" s="221" t="str">
        <f ca="1">IF('２個別表'!$W236=1,3,IF(AND('２個別表'!$W236=2,AND(19&lt;='２個別表'!$AO236,'２個別表'!$AO236&lt;=23)),2,IF(AND('２個別表'!$W236=2,OR(AND(1&lt;='２個別表'!$AO236,'２個別表'!$AO236&lt;=18),AND(24&lt;='２個別表'!$AO236,'２個別表'!$AO236&lt;=25))),1,"判定不能")))</f>
        <v>判定不能</v>
      </c>
      <c r="AE236" s="228">
        <f t="shared" ca="1" si="89"/>
        <v>0</v>
      </c>
      <c r="AF236" s="204" t="str">
        <f t="shared" ca="1" si="106"/>
        <v/>
      </c>
      <c r="AG236" s="207" t="str">
        <f ca="1">IF(AND($AD236=1,$U236&gt;0,$V236=1),ROUNDDOWN($AC236*1/2-'２個別表'!$CF236*1/2,0),"")</f>
        <v/>
      </c>
      <c r="AH236" s="207" t="str">
        <f t="shared" ca="1" si="84"/>
        <v/>
      </c>
      <c r="AI236" s="230" t="str">
        <f ca="1">IF(AND($AD236=1,$Q236=1),IF($AB236&gt;0,'２個別表'!$BX236-'２個別表'!$BZ236-'２個別表'!$CF236-'２個別表'!$CC236-'２個別表'!$CD236-'２個別表'!$CE236,0),"")</f>
        <v/>
      </c>
      <c r="AJ236" s="222">
        <f t="shared" ca="1" si="90"/>
        <v>0</v>
      </c>
      <c r="AK236" s="218" t="str">
        <f ca="1">IF($AD236=1,IF('２個別表'!$AQ236=1,1,IF('２個別表'!AQ236="","",)),"")</f>
        <v/>
      </c>
      <c r="AL236" s="207" t="str">
        <f ca="1">IF($AJ236=1,IF($AK236=1,'２個別表'!BU236,""),"")</f>
        <v/>
      </c>
      <c r="AM236" s="204" t="str">
        <f t="shared" ca="1" si="91"/>
        <v/>
      </c>
      <c r="AN236" s="223" t="str">
        <f ca="1">IF($AJ236=1,IF($AK236=1,ROUNDDOWN('２個別表'!$BX236-'２個別表'!$BZ236-'２個別表'!$CC236-'２個別表'!$CD236-'２個別表'!$CE236-'２個別表'!$CF236,0),""),"")</f>
        <v/>
      </c>
      <c r="AO236" s="222">
        <f t="shared" ca="1" si="87"/>
        <v>0</v>
      </c>
      <c r="AP236" s="218">
        <f t="shared" ca="1" si="92"/>
        <v>0</v>
      </c>
      <c r="AQ236" s="218">
        <f t="shared" ca="1" si="93"/>
        <v>0</v>
      </c>
      <c r="AR236" s="213">
        <f ca="1">IF('２個別表'!$AC236=1,1,0)</f>
        <v>0</v>
      </c>
      <c r="AS236" s="204" t="str">
        <f t="shared" ca="1" si="94"/>
        <v/>
      </c>
      <c r="AT236" s="204" t="str">
        <f t="shared" ca="1" si="95"/>
        <v/>
      </c>
      <c r="AU236" s="230" t="str">
        <f ca="1">IF($AD236=1,IF($AQ236=1,ROUNDDOWN('２個別表'!$BX236-'２個別表'!$BZ236-'２個別表'!$CC236-'２個別表'!$CD236-'２個別表'!$CE236-'２個別表'!$CF236,0),""),"")</f>
        <v/>
      </c>
      <c r="AV236" s="391">
        <f t="shared" ca="1" si="96"/>
        <v>0</v>
      </c>
      <c r="AW236" s="401" t="str">
        <f t="shared" ca="1" si="97"/>
        <v>-</v>
      </c>
      <c r="AX236" s="228">
        <f ca="1">IF($AD236=2,IF('２個別表'!$BS236=1,1,0),0)</f>
        <v>0</v>
      </c>
      <c r="AY236" s="213" t="str">
        <f t="shared" ca="1" si="98"/>
        <v/>
      </c>
      <c r="AZ236" s="409" t="str">
        <f ca="1">IF(AND($AD236=2,$AX236=1),'２個別表'!$BX236-('２個別表'!$BZ236+'２個別表'!$CC236+'２個別表'!$CD236+'２個別表'!$CE236+'２個別表'!$CF236),"")</f>
        <v/>
      </c>
      <c r="BA236" s="228">
        <f ca="1">IF($AD236=2,IF('２個別表'!$BS236&lt;&gt;1,1,0),0)</f>
        <v>0</v>
      </c>
      <c r="BB236" s="404">
        <f t="shared" ca="1" si="99"/>
        <v>0</v>
      </c>
      <c r="BC236" s="207" t="str">
        <f ca="1">IF(AND($AD236=2,$BA236=1),'２個別表'!$BT236,"")</f>
        <v/>
      </c>
      <c r="BD236" s="207" t="str">
        <f t="shared" ca="1" si="100"/>
        <v/>
      </c>
      <c r="BE236" s="207" t="str">
        <f ca="1">IF(AND($AD236=2,$BA236=1),'２個別表'!$BW236-('２個別表'!$BZ236+'２個別表'!$CC236+'２個別表'!$CD236+'２個別表'!$CE236+'２個別表'!$CF236),"")</f>
        <v/>
      </c>
      <c r="BF236" s="207" t="str">
        <f ca="1">IF(AND($AD236=2,$BA236=1),'２個別表'!$CC236+'２個別表'!$CD236,"")</f>
        <v/>
      </c>
      <c r="BG236" s="406" t="str">
        <f ca="1">IF($BB236=1,IF(SUM('２個別表'!$BY236,'２個別表'!$CF236*0.5)&lt;='２個別表'!$BX236*0.5,"〇","×"),"")</f>
        <v/>
      </c>
      <c r="BH236" s="405">
        <f t="shared" ca="1" si="101"/>
        <v>0</v>
      </c>
      <c r="BI236" s="229" t="str">
        <f ca="1">IF($AD236=2,IF($AX236=1,IF('２個別表'!$AO236=23,"〇","×"),IF(OR('２個別表'!$AO236&lt;19,'２個別表'!$AO236&gt;23),"",IF($BH236&lt;='２個別表'!$BT236,"〇","×"))),"-")</f>
        <v>-</v>
      </c>
      <c r="BJ236" s="414" t="str">
        <f t="shared" ca="1" si="102"/>
        <v>-</v>
      </c>
      <c r="BK236" s="228">
        <f t="shared" ca="1" si="103"/>
        <v>0</v>
      </c>
      <c r="BL236" s="229" t="str">
        <f ca="1">IF($AD236=3,IF(1&lt;='２個別表'!$F236,IF('２個別表'!$W236=1,"〇","×"),""),"")</f>
        <v/>
      </c>
      <c r="BM236" s="209" t="str">
        <f ca="1">IF(AD236=3,IF(AND(OR('２個別表'!BF236="附帯施設",AND(1&lt;='２個別表'!AO236,'２個別表'!AO236&lt;=3)),'２個別表'!BM236&lt;&gt;"",'２個別表'!BN236&lt;&gt;""),1,IF(AND(OR('２個別表'!BF236="附帯施設",AND(1&lt;='２個別表'!AO236,'２個別表'!AO236&lt;=3)),OR('２個別表'!BM236="",'２個別表'!BN236="")),"×",0)),"")</f>
        <v/>
      </c>
      <c r="BN236" s="229" t="str">
        <f ca="1">IF($AD236=3,IF('２個別表'!$BX236&gt;=500000,"〇","×"),"")</f>
        <v/>
      </c>
      <c r="BO236" s="204" t="str">
        <f ca="1">IF(AD236=3,'２個別表'!BY236,"")</f>
        <v/>
      </c>
      <c r="BP236" s="204" t="str">
        <f ca="1">IF(AD236=3,IF(COUNTIF('２個別表'!$Z$11:'２個別表'!Z236,'２個別表'!Z236)=1,BO236,SUMIF('２個別表'!$Z$11:$Z$510,'２個別表'!Z236,$BO$11:$BO$239)),"")</f>
        <v/>
      </c>
      <c r="BQ236" s="213" t="str">
        <f t="shared" ca="1" si="85"/>
        <v/>
      </c>
      <c r="BR236" s="207" t="str">
        <f t="shared" ca="1" si="104"/>
        <v/>
      </c>
      <c r="BS236" s="483" t="str">
        <f ca="1">IF($AD236=3,'２個別表'!$BX236-('２個別表'!$BZ236+'２個別表'!$CC236+'２個別表'!$CD236+'２個別表'!$CE236+'２個別表'!$CF236),"")</f>
        <v/>
      </c>
      <c r="BT236" s="486">
        <f t="shared" ca="1" si="86"/>
        <v>0</v>
      </c>
      <c r="BU236" s="480" t="str">
        <f t="shared" ca="1" si="105"/>
        <v/>
      </c>
    </row>
    <row r="237" spans="1:73">
      <c r="A237" s="770" t="str">
        <f t="shared" ca="1" si="81"/>
        <v>石川県</v>
      </c>
      <c r="B237" s="773">
        <f ca="1">'２個別表'!Q237</f>
        <v>227</v>
      </c>
      <c r="C237" s="774" t="str">
        <f>'２個別表'!$R237</f>
        <v>石川県</v>
      </c>
      <c r="D237" s="774" t="str">
        <f ca="1">'２個別表'!$S237</f>
        <v/>
      </c>
      <c r="E237" s="774" t="str">
        <f ca="1">'２個別表'!$T237</f>
        <v/>
      </c>
      <c r="F237" s="719" t="str">
        <f ca="1">'２個別表'!$W237</f>
        <v/>
      </c>
      <c r="G237" s="719" t="str">
        <f ca="1">IF($F237=1,IF(SUMIF('（様式１号）１総括表'!$B$16:$B$25,A237,'（様式１号）１総括表'!$A$16:$A$25)&gt;0,"〇","✕"),"-")</f>
        <v>-</v>
      </c>
      <c r="H237" s="716" t="str">
        <f ca="1">IF('２個別表'!$Y237=1,IF('２個別表'!$AC237=1,"〇","×"),IF(AND(2&lt;='２個別表'!$AC237,'２個別表'!$AC237&lt;=5),"〇","×"))</f>
        <v>×</v>
      </c>
      <c r="I237" s="716" t="str">
        <f t="shared" ca="1" si="82"/>
        <v>×</v>
      </c>
      <c r="J237" s="207" t="str">
        <f ca="1">'２個別表'!$Z237</f>
        <v/>
      </c>
      <c r="K237" s="207">
        <f ca="1">'２個別表'!$AK237</f>
        <v>0</v>
      </c>
      <c r="L237" s="207" t="str">
        <f ca="1">IF('２個別表'!$AL237=1,1,"")</f>
        <v/>
      </c>
      <c r="M237" s="207" t="str">
        <f ca="1">IF('２個別表'!$AL237="","",IF('２個別表'!$AL237=1,IF(OR('２個別表'!$AM237=1,'２個別表'!$AN237=1),"〇","×")))</f>
        <v/>
      </c>
      <c r="N237" s="204" t="str">
        <f ca="1">'２個別表'!AT237</f>
        <v/>
      </c>
      <c r="O237" s="220" t="str">
        <f ca="1">IF(1&lt;='２個別表'!$F237,IF(AND(1&lt;='２個別表'!$AO237,'２個別表'!$AO237&lt;=3),1,0),"")</f>
        <v/>
      </c>
      <c r="P237" s="229">
        <f ca="1">IF($O237=1,IF(AND('２個別表'!$BF237&lt;&gt;"",AND('２個別表'!$BI237&lt;&gt;1,'２個別表'!$BJ237)),0,1),0)</f>
        <v>0</v>
      </c>
      <c r="Q237" s="220">
        <f ca="1">IF('２個別表'!$BF237&lt;&gt;"",1,0)</f>
        <v>0</v>
      </c>
      <c r="R237" s="220" t="str">
        <f ca="1">IF($Q237=1,IF('２個別表'!$BI237=1,1,0),"")</f>
        <v/>
      </c>
      <c r="S237" s="220" t="str">
        <f ca="1">IF($R237=1,IF('２個別表'!$BJ237&lt;&gt;"","〇","×"),"")</f>
        <v/>
      </c>
      <c r="T237" s="220" t="str">
        <f t="shared" ca="1" si="88"/>
        <v/>
      </c>
      <c r="U237" s="381">
        <f ca="1">IF('２個別表'!$BH237&gt;0,'２個別表'!$BH237,0)</f>
        <v>0</v>
      </c>
      <c r="V237" s="220">
        <f ca="1">IF('２個別表'!$BJ237&lt;&gt;"",1,0)</f>
        <v>0</v>
      </c>
      <c r="W237" s="206">
        <f ca="1">IF(AND($Q237=1,$V237=1),'２個別表'!$CF237,0)</f>
        <v>0</v>
      </c>
      <c r="X237" s="219">
        <f t="shared" ca="1" si="83"/>
        <v>0</v>
      </c>
      <c r="Y237" s="220" t="str">
        <f ca="1">IF(1&lt;='２個別表'!$F237,'２個別表'!$BV237,"")</f>
        <v/>
      </c>
      <c r="Z237" s="220">
        <f ca="1">IF(1&lt;='２個別表'!$F237,'２個別表'!$CG237,0)</f>
        <v>0</v>
      </c>
      <c r="AA237" s="220">
        <f ca="1">IF(OR(0&lt;'２個別表'!$BZ237,0&lt;SUM('２個別表'!$CC237:$CD237)),1,0)</f>
        <v>1</v>
      </c>
      <c r="AB237" s="207">
        <f ca="1">IF(1&lt;='２個別表'!$F237,'２個別表'!$BX237,0)</f>
        <v>0</v>
      </c>
      <c r="AC237" s="207" t="str">
        <f ca="1">IF('２個別表'!$BX237&gt;0,IF(AND('２個別表'!$BV237=1,'２個別表'!$CG237="控除不可"),'２個別表'!$BX237,IF(AND('２個別表'!$BV237=1,'２個別表'!$CG237="80%控除対象"),ROUNDUP('２個別表'!$BX237*102/110,0),IF(AND('２個別表'!$BV237=1,'２個別表'!$CG237="全額控除"),ROUNDUP('２個別表'!$BX237*100/110,0),IF(OR('２個別表'!$BV237=2,'２個別表'!$BV237=3),'２個別表'!$BX237,'２個別表'!$BX237)))),"")</f>
        <v/>
      </c>
      <c r="AD237" s="221" t="str">
        <f ca="1">IF('２個別表'!$W237=1,3,IF(AND('２個別表'!$W237=2,AND(19&lt;='２個別表'!$AO237,'２個別表'!$AO237&lt;=23)),2,IF(AND('２個別表'!$W237=2,OR(AND(1&lt;='２個別表'!$AO237,'２個別表'!$AO237&lt;=18),AND(24&lt;='２個別表'!$AO237,'２個別表'!$AO237&lt;=25))),1,"判定不能")))</f>
        <v>判定不能</v>
      </c>
      <c r="AE237" s="228">
        <f t="shared" ca="1" si="89"/>
        <v>0</v>
      </c>
      <c r="AF237" s="204" t="str">
        <f t="shared" ca="1" si="106"/>
        <v/>
      </c>
      <c r="AG237" s="207" t="str">
        <f ca="1">IF(AND($AD237=1,$U237&gt;0,$V237=1),ROUNDDOWN($AC237*1/2-'２個別表'!$CF237*1/2,0),"")</f>
        <v/>
      </c>
      <c r="AH237" s="207" t="str">
        <f t="shared" ca="1" si="84"/>
        <v/>
      </c>
      <c r="AI237" s="230" t="str">
        <f ca="1">IF(AND($AD237=1,$Q237=1),IF($AB237&gt;0,'２個別表'!$BX237-'２個別表'!$BZ237-'２個別表'!$CF237-'２個別表'!$CC237-'２個別表'!$CD237-'２個別表'!$CE237,0),"")</f>
        <v/>
      </c>
      <c r="AJ237" s="222">
        <f t="shared" ca="1" si="90"/>
        <v>0</v>
      </c>
      <c r="AK237" s="218" t="str">
        <f ca="1">IF($AD237=1,IF('２個別表'!$AQ237=1,1,IF('２個別表'!AQ237="","",)),"")</f>
        <v/>
      </c>
      <c r="AL237" s="207" t="str">
        <f ca="1">IF($AJ237=1,IF($AK237=1,'２個別表'!BU237,""),"")</f>
        <v/>
      </c>
      <c r="AM237" s="204" t="str">
        <f t="shared" ca="1" si="91"/>
        <v/>
      </c>
      <c r="AN237" s="223" t="str">
        <f ca="1">IF($AJ237=1,IF($AK237=1,ROUNDDOWN('２個別表'!$BX237-'２個別表'!$BZ237-'２個別表'!$CC237-'２個別表'!$CD237-'２個別表'!$CE237-'２個別表'!$CF237,0),""),"")</f>
        <v/>
      </c>
      <c r="AO237" s="222">
        <f t="shared" ca="1" si="87"/>
        <v>0</v>
      </c>
      <c r="AP237" s="218">
        <f t="shared" ca="1" si="92"/>
        <v>0</v>
      </c>
      <c r="AQ237" s="218">
        <f t="shared" ca="1" si="93"/>
        <v>0</v>
      </c>
      <c r="AR237" s="213">
        <f ca="1">IF('２個別表'!$AC237=1,1,0)</f>
        <v>0</v>
      </c>
      <c r="AS237" s="204" t="str">
        <f t="shared" ca="1" si="94"/>
        <v/>
      </c>
      <c r="AT237" s="204" t="str">
        <f t="shared" ca="1" si="95"/>
        <v/>
      </c>
      <c r="AU237" s="230" t="str">
        <f ca="1">IF($AD237=1,IF($AQ237=1,ROUNDDOWN('２個別表'!$BX237-'２個別表'!$BZ237-'２個別表'!$CC237-'２個別表'!$CD237-'２個別表'!$CE237-'２個別表'!$CF237,0),""),"")</f>
        <v/>
      </c>
      <c r="AV237" s="391">
        <f t="shared" ca="1" si="96"/>
        <v>0</v>
      </c>
      <c r="AW237" s="401" t="str">
        <f t="shared" ca="1" si="97"/>
        <v>-</v>
      </c>
      <c r="AX237" s="228">
        <f ca="1">IF($AD237=2,IF('２個別表'!$BS237=1,1,0),0)</f>
        <v>0</v>
      </c>
      <c r="AY237" s="213" t="str">
        <f t="shared" ca="1" si="98"/>
        <v/>
      </c>
      <c r="AZ237" s="409" t="str">
        <f ca="1">IF(AND($AD237=2,$AX237=1),'２個別表'!$BX237-('２個別表'!$BZ237+'２個別表'!$CC237+'２個別表'!$CD237+'２個別表'!$CE237+'２個別表'!$CF237),"")</f>
        <v/>
      </c>
      <c r="BA237" s="228">
        <f ca="1">IF($AD237=2,IF('２個別表'!$BS237&lt;&gt;1,1,0),0)</f>
        <v>0</v>
      </c>
      <c r="BB237" s="404">
        <f t="shared" ca="1" si="99"/>
        <v>0</v>
      </c>
      <c r="BC237" s="207" t="str">
        <f ca="1">IF(AND($AD237=2,$BA237=1),'２個別表'!$BT237,"")</f>
        <v/>
      </c>
      <c r="BD237" s="207" t="str">
        <f t="shared" ca="1" si="100"/>
        <v/>
      </c>
      <c r="BE237" s="207" t="str">
        <f ca="1">IF(AND($AD237=2,$BA237=1),'２個別表'!$BW237-('２個別表'!$BZ237+'２個別表'!$CC237+'２個別表'!$CD237+'２個別表'!$CE237+'２個別表'!$CF237),"")</f>
        <v/>
      </c>
      <c r="BF237" s="207" t="str">
        <f ca="1">IF(AND($AD237=2,$BA237=1),'２個別表'!$CC237+'２個別表'!$CD237,"")</f>
        <v/>
      </c>
      <c r="BG237" s="406" t="str">
        <f ca="1">IF($BB237=1,IF(SUM('２個別表'!$BY237,'２個別表'!$CF237*0.5)&lt;='２個別表'!$BX237*0.5,"〇","×"),"")</f>
        <v/>
      </c>
      <c r="BH237" s="405">
        <f t="shared" ca="1" si="101"/>
        <v>0</v>
      </c>
      <c r="BI237" s="229" t="str">
        <f ca="1">IF($AD237=2,IF($AX237=1,IF('２個別表'!$AO237=23,"〇","×"),IF(OR('２個別表'!$AO237&lt;19,'２個別表'!$AO237&gt;23),"",IF($BH237&lt;='２個別表'!$BT237,"〇","×"))),"-")</f>
        <v>-</v>
      </c>
      <c r="BJ237" s="414" t="str">
        <f t="shared" ca="1" si="102"/>
        <v>-</v>
      </c>
      <c r="BK237" s="228">
        <f t="shared" ca="1" si="103"/>
        <v>0</v>
      </c>
      <c r="BL237" s="229" t="str">
        <f ca="1">IF($AD237=3,IF(1&lt;='２個別表'!$F237,IF('２個別表'!$W237=1,"〇","×"),""),"")</f>
        <v/>
      </c>
      <c r="BM237" s="209" t="str">
        <f ca="1">IF(AD237=3,IF(AND(OR('２個別表'!BF237="附帯施設",AND(1&lt;='２個別表'!AO237,'２個別表'!AO237&lt;=3)),'２個別表'!BM237&lt;&gt;"",'２個別表'!BN237&lt;&gt;""),1,IF(AND(OR('２個別表'!BF237="附帯施設",AND(1&lt;='２個別表'!AO237,'２個別表'!AO237&lt;=3)),OR('２個別表'!BM237="",'２個別表'!BN237="")),"×",0)),"")</f>
        <v/>
      </c>
      <c r="BN237" s="229" t="str">
        <f ca="1">IF($AD237=3,IF('２個別表'!$BX237&gt;=500000,"〇","×"),"")</f>
        <v/>
      </c>
      <c r="BO237" s="204" t="str">
        <f ca="1">IF(AD237=3,'２個別表'!BY237,"")</f>
        <v/>
      </c>
      <c r="BP237" s="204" t="str">
        <f ca="1">IF(AD237=3,IF(COUNTIF('２個別表'!$Z$11:'２個別表'!Z237,'２個別表'!Z237)=1,BO237,SUMIF('２個別表'!$Z$11:$Z$510,'２個別表'!Z237,$BO$11:$BO$239)),"")</f>
        <v/>
      </c>
      <c r="BQ237" s="213" t="str">
        <f t="shared" ca="1" si="85"/>
        <v/>
      </c>
      <c r="BR237" s="207" t="str">
        <f t="shared" ca="1" si="104"/>
        <v/>
      </c>
      <c r="BS237" s="483" t="str">
        <f ca="1">IF($AD237=3,'２個別表'!$BX237-('２個別表'!$BZ237+'２個別表'!$CC237+'２個別表'!$CD237+'２個別表'!$CE237+'２個別表'!$CF237),"")</f>
        <v/>
      </c>
      <c r="BT237" s="486">
        <f t="shared" ca="1" si="86"/>
        <v>0</v>
      </c>
      <c r="BU237" s="480" t="str">
        <f t="shared" ca="1" si="105"/>
        <v/>
      </c>
    </row>
    <row r="238" spans="1:73">
      <c r="A238" s="770" t="str">
        <f t="shared" ca="1" si="81"/>
        <v>石川県</v>
      </c>
      <c r="B238" s="773">
        <f ca="1">'２個別表'!Q238</f>
        <v>228</v>
      </c>
      <c r="C238" s="774" t="str">
        <f>'２個別表'!$R238</f>
        <v>石川県</v>
      </c>
      <c r="D238" s="774" t="str">
        <f ca="1">'２個別表'!$S238</f>
        <v/>
      </c>
      <c r="E238" s="774" t="str">
        <f ca="1">'２個別表'!$T238</f>
        <v/>
      </c>
      <c r="F238" s="719" t="str">
        <f ca="1">'２個別表'!$W238</f>
        <v/>
      </c>
      <c r="G238" s="719" t="str">
        <f ca="1">IF($F238=1,IF(SUMIF('（様式１号）１総括表'!$B$16:$B$25,A238,'（様式１号）１総括表'!$A$16:$A$25)&gt;0,"〇","✕"),"-")</f>
        <v>-</v>
      </c>
      <c r="H238" s="716" t="str">
        <f ca="1">IF('２個別表'!$Y238=1,IF('２個別表'!$AC238=1,"〇","×"),IF(AND(2&lt;='２個別表'!$AC238,'２個別表'!$AC238&lt;=5),"〇","×"))</f>
        <v>×</v>
      </c>
      <c r="I238" s="716" t="str">
        <f t="shared" ca="1" si="82"/>
        <v>×</v>
      </c>
      <c r="J238" s="207" t="str">
        <f ca="1">'２個別表'!$Z238</f>
        <v/>
      </c>
      <c r="K238" s="207">
        <f ca="1">'２個別表'!$AK238</f>
        <v>0</v>
      </c>
      <c r="L238" s="207" t="str">
        <f ca="1">IF('２個別表'!$AL238=1,1,"")</f>
        <v/>
      </c>
      <c r="M238" s="207" t="str">
        <f ca="1">IF('２個別表'!$AL238="","",IF('２個別表'!$AL238=1,IF(OR('２個別表'!$AM238=1,'２個別表'!$AN238=1),"〇","×")))</f>
        <v/>
      </c>
      <c r="N238" s="204" t="str">
        <f ca="1">'２個別表'!AT238</f>
        <v/>
      </c>
      <c r="O238" s="220" t="str">
        <f ca="1">IF(1&lt;='２個別表'!$F238,IF(AND(1&lt;='２個別表'!$AO238,'２個別表'!$AO238&lt;=3),1,0),"")</f>
        <v/>
      </c>
      <c r="P238" s="229">
        <f ca="1">IF($O238=1,IF(AND('２個別表'!$BF238&lt;&gt;"",AND('２個別表'!$BI238&lt;&gt;1,'２個別表'!$BJ238)),0,1),0)</f>
        <v>0</v>
      </c>
      <c r="Q238" s="220">
        <f ca="1">IF('２個別表'!$BF238&lt;&gt;"",1,0)</f>
        <v>0</v>
      </c>
      <c r="R238" s="220" t="str">
        <f ca="1">IF($Q238=1,IF('２個別表'!$BI238=1,1,0),"")</f>
        <v/>
      </c>
      <c r="S238" s="220" t="str">
        <f ca="1">IF($R238=1,IF('２個別表'!$BJ238&lt;&gt;"","〇","×"),"")</f>
        <v/>
      </c>
      <c r="T238" s="220" t="str">
        <f t="shared" ca="1" si="88"/>
        <v/>
      </c>
      <c r="U238" s="381">
        <f ca="1">IF('２個別表'!$BH238&gt;0,'２個別表'!$BH238,0)</f>
        <v>0</v>
      </c>
      <c r="V238" s="220">
        <f ca="1">IF('２個別表'!$BJ238&lt;&gt;"",1,0)</f>
        <v>0</v>
      </c>
      <c r="W238" s="206">
        <f ca="1">IF(AND($Q238=1,$V238=1),'２個別表'!$CF238,0)</f>
        <v>0</v>
      </c>
      <c r="X238" s="219">
        <f t="shared" ca="1" si="83"/>
        <v>0</v>
      </c>
      <c r="Y238" s="220" t="str">
        <f ca="1">IF(1&lt;='２個別表'!$F238,'２個別表'!$BV238,"")</f>
        <v/>
      </c>
      <c r="Z238" s="220">
        <f ca="1">IF(1&lt;='２個別表'!$F238,'２個別表'!$CG238,0)</f>
        <v>0</v>
      </c>
      <c r="AA238" s="220">
        <f ca="1">IF(OR(0&lt;'２個別表'!$BZ238,0&lt;SUM('２個別表'!$CC238:$CD238)),1,0)</f>
        <v>1</v>
      </c>
      <c r="AB238" s="207">
        <f ca="1">IF(1&lt;='２個別表'!$F238,'２個別表'!$BX238,0)</f>
        <v>0</v>
      </c>
      <c r="AC238" s="207" t="str">
        <f ca="1">IF('２個別表'!$BX238&gt;0,IF(AND('２個別表'!$BV238=1,'２個別表'!$CG238="控除不可"),'２個別表'!$BX238,IF(AND('２個別表'!$BV238=1,'２個別表'!$CG238="80%控除対象"),ROUNDUP('２個別表'!$BX238*102/110,0),IF(AND('２個別表'!$BV238=1,'２個別表'!$CG238="全額控除"),ROUNDUP('２個別表'!$BX238*100/110,0),IF(OR('２個別表'!$BV238=2,'２個別表'!$BV238=3),'２個別表'!$BX238,'２個別表'!$BX238)))),"")</f>
        <v/>
      </c>
      <c r="AD238" s="221" t="str">
        <f ca="1">IF('２個別表'!$W238=1,3,IF(AND('２個別表'!$W238=2,AND(19&lt;='２個別表'!$AO238,'２個別表'!$AO238&lt;=23)),2,IF(AND('２個別表'!$W238=2,OR(AND(1&lt;='２個別表'!$AO238,'２個別表'!$AO238&lt;=18),AND(24&lt;='２個別表'!$AO238,'２個別表'!$AO238&lt;=25))),1,"判定不能")))</f>
        <v>判定不能</v>
      </c>
      <c r="AE238" s="228">
        <f t="shared" ca="1" si="89"/>
        <v>0</v>
      </c>
      <c r="AF238" s="204" t="str">
        <f t="shared" ca="1" si="106"/>
        <v/>
      </c>
      <c r="AG238" s="207" t="str">
        <f ca="1">IF(AND($AD238=1,$U238&gt;0,$V238=1),ROUNDDOWN($AC238*1/2-'２個別表'!$CF238*1/2,0),"")</f>
        <v/>
      </c>
      <c r="AH238" s="207" t="str">
        <f t="shared" ca="1" si="84"/>
        <v/>
      </c>
      <c r="AI238" s="230" t="str">
        <f ca="1">IF(AND($AD238=1,$Q238=1),IF($AB238&gt;0,'２個別表'!$BX238-'２個別表'!$BZ238-'２個別表'!$CF238-'２個別表'!$CC238-'２個別表'!$CD238-'２個別表'!$CE238,0),"")</f>
        <v/>
      </c>
      <c r="AJ238" s="222">
        <f t="shared" ca="1" si="90"/>
        <v>0</v>
      </c>
      <c r="AK238" s="218" t="str">
        <f ca="1">IF($AD238=1,IF('２個別表'!$AQ238=1,1,IF('２個別表'!AQ238="","",)),"")</f>
        <v/>
      </c>
      <c r="AL238" s="207" t="str">
        <f ca="1">IF($AJ238=1,IF($AK238=1,'２個別表'!BU238,""),"")</f>
        <v/>
      </c>
      <c r="AM238" s="204" t="str">
        <f t="shared" ca="1" si="91"/>
        <v/>
      </c>
      <c r="AN238" s="223" t="str">
        <f ca="1">IF($AJ238=1,IF($AK238=1,ROUNDDOWN('２個別表'!$BX238-'２個別表'!$BZ238-'２個別表'!$CC238-'２個別表'!$CD238-'２個別表'!$CE238-'２個別表'!$CF238,0),""),"")</f>
        <v/>
      </c>
      <c r="AO238" s="222">
        <f t="shared" ca="1" si="87"/>
        <v>0</v>
      </c>
      <c r="AP238" s="218">
        <f t="shared" ca="1" si="92"/>
        <v>0</v>
      </c>
      <c r="AQ238" s="218">
        <f t="shared" ca="1" si="93"/>
        <v>0</v>
      </c>
      <c r="AR238" s="213">
        <f ca="1">IF('２個別表'!$AC238=1,1,0)</f>
        <v>0</v>
      </c>
      <c r="AS238" s="204" t="str">
        <f t="shared" ca="1" si="94"/>
        <v/>
      </c>
      <c r="AT238" s="204" t="str">
        <f t="shared" ca="1" si="95"/>
        <v/>
      </c>
      <c r="AU238" s="230" t="str">
        <f ca="1">IF($AD238=1,IF($AQ238=1,ROUNDDOWN('２個別表'!$BX238-'２個別表'!$BZ238-'２個別表'!$CC238-'２個別表'!$CD238-'２個別表'!$CE238-'２個別表'!$CF238,0),""),"")</f>
        <v/>
      </c>
      <c r="AV238" s="391">
        <f t="shared" ca="1" si="96"/>
        <v>0</v>
      </c>
      <c r="AW238" s="401" t="str">
        <f t="shared" ca="1" si="97"/>
        <v>-</v>
      </c>
      <c r="AX238" s="228">
        <f ca="1">IF($AD238=2,IF('２個別表'!$BS238=1,1,0),0)</f>
        <v>0</v>
      </c>
      <c r="AY238" s="213" t="str">
        <f t="shared" ca="1" si="98"/>
        <v/>
      </c>
      <c r="AZ238" s="409" t="str">
        <f ca="1">IF(AND($AD238=2,$AX238=1),'２個別表'!$BX238-('２個別表'!$BZ238+'２個別表'!$CC238+'２個別表'!$CD238+'２個別表'!$CE238+'２個別表'!$CF238),"")</f>
        <v/>
      </c>
      <c r="BA238" s="228">
        <f ca="1">IF($AD238=2,IF('２個別表'!$BS238&lt;&gt;1,1,0),0)</f>
        <v>0</v>
      </c>
      <c r="BB238" s="404">
        <f t="shared" ca="1" si="99"/>
        <v>0</v>
      </c>
      <c r="BC238" s="207" t="str">
        <f ca="1">IF(AND($AD238=2,$BA238=1),'２個別表'!$BT238,"")</f>
        <v/>
      </c>
      <c r="BD238" s="207" t="str">
        <f t="shared" ca="1" si="100"/>
        <v/>
      </c>
      <c r="BE238" s="207" t="str">
        <f ca="1">IF(AND($AD238=2,$BA238=1),'２個別表'!$BW238-('２個別表'!$BZ238+'２個別表'!$CC238+'２個別表'!$CD238+'２個別表'!$CE238+'２個別表'!$CF238),"")</f>
        <v/>
      </c>
      <c r="BF238" s="207" t="str">
        <f ca="1">IF(AND($AD238=2,$BA238=1),'２個別表'!$CC238+'２個別表'!$CD238,"")</f>
        <v/>
      </c>
      <c r="BG238" s="406" t="str">
        <f ca="1">IF($BB238=1,IF(SUM('２個別表'!$BY238,'２個別表'!$CF238*0.5)&lt;='２個別表'!$BX238*0.5,"〇","×"),"")</f>
        <v/>
      </c>
      <c r="BH238" s="405">
        <f t="shared" ca="1" si="101"/>
        <v>0</v>
      </c>
      <c r="BI238" s="229" t="str">
        <f ca="1">IF($AD238=2,IF($AX238=1,IF('２個別表'!$AO238=23,"〇","×"),IF(OR('２個別表'!$AO238&lt;19,'２個別表'!$AO238&gt;23),"",IF($BH238&lt;='２個別表'!$BT238,"〇","×"))),"-")</f>
        <v>-</v>
      </c>
      <c r="BJ238" s="414" t="str">
        <f t="shared" ca="1" si="102"/>
        <v>-</v>
      </c>
      <c r="BK238" s="228">
        <f t="shared" ca="1" si="103"/>
        <v>0</v>
      </c>
      <c r="BL238" s="229" t="str">
        <f ca="1">IF($AD238=3,IF(1&lt;='２個別表'!$F238,IF('２個別表'!$W238=1,"〇","×"),""),"")</f>
        <v/>
      </c>
      <c r="BM238" s="209" t="str">
        <f ca="1">IF(AD238=3,IF(AND(OR('２個別表'!BF238="附帯施設",AND(1&lt;='２個別表'!AO238,'２個別表'!AO238&lt;=3)),'２個別表'!BM238&lt;&gt;"",'２個別表'!BN238&lt;&gt;""),1,IF(AND(OR('２個別表'!BF238="附帯施設",AND(1&lt;='２個別表'!AO238,'２個別表'!AO238&lt;=3)),OR('２個別表'!BM238="",'２個別表'!BN238="")),"×",0)),"")</f>
        <v/>
      </c>
      <c r="BN238" s="229" t="str">
        <f ca="1">IF($AD238=3,IF('２個別表'!$BX238&gt;=500000,"〇","×"),"")</f>
        <v/>
      </c>
      <c r="BO238" s="204" t="str">
        <f ca="1">IF(AD238=3,'２個別表'!BY238,"")</f>
        <v/>
      </c>
      <c r="BP238" s="204" t="str">
        <f ca="1">IF(AD238=3,IF(COUNTIF('２個別表'!$Z$11:'２個別表'!Z238,'２個別表'!Z238)=1,BO238,SUMIF('２個別表'!$Z$11:$Z$510,'２個別表'!Z238,$BO$11:$BO$239)),"")</f>
        <v/>
      </c>
      <c r="BQ238" s="213" t="str">
        <f t="shared" ca="1" si="85"/>
        <v/>
      </c>
      <c r="BR238" s="207" t="str">
        <f t="shared" ca="1" si="104"/>
        <v/>
      </c>
      <c r="BS238" s="483" t="str">
        <f ca="1">IF($AD238=3,'２個別表'!$BX238-('２個別表'!$BZ238+'２個別表'!$CC238+'２個別表'!$CD238+'２個別表'!$CE238+'２個別表'!$CF238),"")</f>
        <v/>
      </c>
      <c r="BT238" s="486">
        <f t="shared" ca="1" si="86"/>
        <v>0</v>
      </c>
      <c r="BU238" s="480" t="str">
        <f t="shared" ca="1" si="105"/>
        <v/>
      </c>
    </row>
    <row r="239" spans="1:73">
      <c r="A239" s="770" t="str">
        <f t="shared" ca="1" si="81"/>
        <v>石川県</v>
      </c>
      <c r="B239" s="773">
        <f ca="1">'２個別表'!Q239</f>
        <v>229</v>
      </c>
      <c r="C239" s="774" t="str">
        <f>'２個別表'!$R239</f>
        <v>石川県</v>
      </c>
      <c r="D239" s="774" t="str">
        <f ca="1">'２個別表'!$S239</f>
        <v/>
      </c>
      <c r="E239" s="774" t="str">
        <f ca="1">'２個別表'!$T239</f>
        <v/>
      </c>
      <c r="F239" s="719" t="str">
        <f ca="1">'２個別表'!$W239</f>
        <v/>
      </c>
      <c r="G239" s="719" t="str">
        <f ca="1">IF($F239=1,IF(SUMIF('（様式１号）１総括表'!$B$16:$B$25,A239,'（様式１号）１総括表'!$A$16:$A$25)&gt;0,"〇","✕"),"-")</f>
        <v>-</v>
      </c>
      <c r="H239" s="716" t="str">
        <f ca="1">IF('２個別表'!$Y239=1,IF('２個別表'!$AC239=1,"〇","×"),IF(AND(2&lt;='２個別表'!$AC239,'２個別表'!$AC239&lt;=5),"〇","×"))</f>
        <v>×</v>
      </c>
      <c r="I239" s="716" t="str">
        <f t="shared" ca="1" si="82"/>
        <v>×</v>
      </c>
      <c r="J239" s="207" t="str">
        <f ca="1">'２個別表'!$Z239</f>
        <v/>
      </c>
      <c r="K239" s="207">
        <f ca="1">'２個別表'!$AK239</f>
        <v>0</v>
      </c>
      <c r="L239" s="207" t="str">
        <f ca="1">IF('２個別表'!$AL239=1,1,"")</f>
        <v/>
      </c>
      <c r="M239" s="207" t="str">
        <f ca="1">IF('２個別表'!$AL239="","",IF('２個別表'!$AL239=1,IF(OR('２個別表'!$AM239=1,'２個別表'!$AN239=1),"〇","×")))</f>
        <v/>
      </c>
      <c r="N239" s="204" t="str">
        <f ca="1">'２個別表'!AT239</f>
        <v/>
      </c>
      <c r="O239" s="220" t="str">
        <f ca="1">IF(1&lt;='２個別表'!$F239,IF(AND(1&lt;='２個別表'!$AO239,'２個別表'!$AO239&lt;=3),1,0),"")</f>
        <v/>
      </c>
      <c r="P239" s="229">
        <f ca="1">IF($O239=1,IF(AND('２個別表'!$BF239&lt;&gt;"",AND('２個別表'!$BI239&lt;&gt;1,'２個別表'!$BJ239)),0,1),0)</f>
        <v>0</v>
      </c>
      <c r="Q239" s="220">
        <f ca="1">IF('２個別表'!$BF239&lt;&gt;"",1,0)</f>
        <v>0</v>
      </c>
      <c r="R239" s="220" t="str">
        <f ca="1">IF($Q239=1,IF('２個別表'!$BI239=1,1,0),"")</f>
        <v/>
      </c>
      <c r="S239" s="220" t="str">
        <f ca="1">IF($R239=1,IF('２個別表'!$BJ239&lt;&gt;"","〇","×"),"")</f>
        <v/>
      </c>
      <c r="T239" s="220" t="str">
        <f t="shared" ca="1" si="88"/>
        <v/>
      </c>
      <c r="U239" s="381">
        <f ca="1">IF('２個別表'!$BH239&gt;0,'２個別表'!$BH239,0)</f>
        <v>0</v>
      </c>
      <c r="V239" s="220">
        <f ca="1">IF('２個別表'!$BJ239&lt;&gt;"",1,0)</f>
        <v>0</v>
      </c>
      <c r="W239" s="206">
        <f ca="1">IF(AND($Q239=1,$V239=1),'２個別表'!$CF239,0)</f>
        <v>0</v>
      </c>
      <c r="X239" s="219">
        <f t="shared" ca="1" si="83"/>
        <v>0</v>
      </c>
      <c r="Y239" s="220" t="str">
        <f ca="1">IF(1&lt;='２個別表'!$F239,'２個別表'!$BV239,"")</f>
        <v/>
      </c>
      <c r="Z239" s="220">
        <f ca="1">IF(1&lt;='２個別表'!$F239,'２個別表'!$CG239,0)</f>
        <v>0</v>
      </c>
      <c r="AA239" s="220">
        <f ca="1">IF(OR(0&lt;'２個別表'!$BZ239,0&lt;SUM('２個別表'!$CC239:$CD239)),1,0)</f>
        <v>1</v>
      </c>
      <c r="AB239" s="207">
        <f ca="1">IF(1&lt;='２個別表'!$F239,'２個別表'!$BX239,0)</f>
        <v>0</v>
      </c>
      <c r="AC239" s="207" t="str">
        <f ca="1">IF('２個別表'!$BX239&gt;0,IF(AND('２個別表'!$BV239=1,'２個別表'!$CG239="控除不可"),'２個別表'!$BX239,IF(AND('２個別表'!$BV239=1,'２個別表'!$CG239="80%控除対象"),ROUNDUP('２個別表'!$BX239*102/110,0),IF(AND('２個別表'!$BV239=1,'２個別表'!$CG239="全額控除"),ROUNDUP('２個別表'!$BX239*100/110,0),IF(OR('２個別表'!$BV239=2,'２個別表'!$BV239=3),'２個別表'!$BX239,'２個別表'!$BX239)))),"")</f>
        <v/>
      </c>
      <c r="AD239" s="221" t="str">
        <f ca="1">IF('２個別表'!$W239=1,3,IF(AND('２個別表'!$W239=2,AND(19&lt;='２個別表'!$AO239,'２個別表'!$AO239&lt;=23)),2,IF(AND('２個別表'!$W239=2,OR(AND(1&lt;='２個別表'!$AO239,'２個別表'!$AO239&lt;=18),AND(24&lt;='２個別表'!$AO239,'２個別表'!$AO239&lt;=25))),1,"判定不能")))</f>
        <v>判定不能</v>
      </c>
      <c r="AE239" s="228">
        <f t="shared" ca="1" si="89"/>
        <v>0</v>
      </c>
      <c r="AF239" s="204" t="str">
        <f t="shared" ca="1" si="106"/>
        <v/>
      </c>
      <c r="AG239" s="207" t="str">
        <f ca="1">IF(AND($AD239=1,$U239&gt;0,$V239=1),ROUNDDOWN($AC239*1/2-'２個別表'!$CF239*1/2,0),"")</f>
        <v/>
      </c>
      <c r="AH239" s="207" t="str">
        <f t="shared" ca="1" si="84"/>
        <v/>
      </c>
      <c r="AI239" s="230" t="str">
        <f ca="1">IF(AND($AD239=1,$Q239=1),IF($AB239&gt;0,'２個別表'!$BX239-'２個別表'!$BZ239-'２個別表'!$CF239-'２個別表'!$CC239-'２個別表'!$CD239-'２個別表'!$CE239,0),"")</f>
        <v/>
      </c>
      <c r="AJ239" s="222">
        <f t="shared" ca="1" si="90"/>
        <v>0</v>
      </c>
      <c r="AK239" s="218" t="str">
        <f ca="1">IF($AD239=1,IF('２個別表'!$AQ239=1,1,IF('２個別表'!AQ239="","",)),"")</f>
        <v/>
      </c>
      <c r="AL239" s="207" t="str">
        <f ca="1">IF($AJ239=1,IF($AK239=1,'２個別表'!BU239,""),"")</f>
        <v/>
      </c>
      <c r="AM239" s="204" t="str">
        <f t="shared" ca="1" si="91"/>
        <v/>
      </c>
      <c r="AN239" s="223" t="str">
        <f ca="1">IF($AJ239=1,IF($AK239=1,ROUNDDOWN('２個別表'!$BX239-'２個別表'!$BZ239-'２個別表'!$CC239-'２個別表'!$CD239-'２個別表'!$CE239-'２個別表'!$CF239,0),""),"")</f>
        <v/>
      </c>
      <c r="AO239" s="222">
        <f t="shared" ca="1" si="87"/>
        <v>0</v>
      </c>
      <c r="AP239" s="218">
        <f t="shared" ca="1" si="92"/>
        <v>0</v>
      </c>
      <c r="AQ239" s="218">
        <f t="shared" ca="1" si="93"/>
        <v>0</v>
      </c>
      <c r="AR239" s="213">
        <f ca="1">IF('２個別表'!$AC239=1,1,0)</f>
        <v>0</v>
      </c>
      <c r="AS239" s="204" t="str">
        <f t="shared" ca="1" si="94"/>
        <v/>
      </c>
      <c r="AT239" s="204" t="str">
        <f t="shared" ca="1" si="95"/>
        <v/>
      </c>
      <c r="AU239" s="230" t="str">
        <f ca="1">IF($AD239=1,IF($AQ239=1,ROUNDDOWN('２個別表'!$BX239-'２個別表'!$BZ239-'２個別表'!$CC239-'２個別表'!$CD239-'２個別表'!$CE239-'２個別表'!$CF239,0),""),"")</f>
        <v/>
      </c>
      <c r="AV239" s="391">
        <f t="shared" ca="1" si="96"/>
        <v>0</v>
      </c>
      <c r="AW239" s="401" t="str">
        <f t="shared" ca="1" si="97"/>
        <v>-</v>
      </c>
      <c r="AX239" s="228">
        <f ca="1">IF($AD239=2,IF('２個別表'!$BS239=1,1,0),0)</f>
        <v>0</v>
      </c>
      <c r="AY239" s="213" t="str">
        <f t="shared" ca="1" si="98"/>
        <v/>
      </c>
      <c r="AZ239" s="409" t="str">
        <f ca="1">IF(AND($AD239=2,$AX239=1),'２個別表'!$BX239-('２個別表'!$BZ239+'２個別表'!$CC239+'２個別表'!$CD239+'２個別表'!$CE239+'２個別表'!$CF239),"")</f>
        <v/>
      </c>
      <c r="BA239" s="228">
        <f ca="1">IF($AD239=2,IF('２個別表'!$BS239&lt;&gt;1,1,0),0)</f>
        <v>0</v>
      </c>
      <c r="BB239" s="404">
        <f t="shared" ca="1" si="99"/>
        <v>0</v>
      </c>
      <c r="BC239" s="207" t="str">
        <f ca="1">IF(AND($AD239=2,$BA239=1),'２個別表'!$BT239,"")</f>
        <v/>
      </c>
      <c r="BD239" s="207" t="str">
        <f t="shared" ca="1" si="100"/>
        <v/>
      </c>
      <c r="BE239" s="207" t="str">
        <f ca="1">IF(AND($AD239=2,$BA239=1),'２個別表'!$BW239-('２個別表'!$BZ239+'２個別表'!$CC239+'２個別表'!$CD239+'２個別表'!$CE239+'２個別表'!$CF239),"")</f>
        <v/>
      </c>
      <c r="BF239" s="207" t="str">
        <f ca="1">IF(AND($AD239=2,$BA239=1),'２個別表'!$CC239+'２個別表'!$CD239,"")</f>
        <v/>
      </c>
      <c r="BG239" s="406" t="str">
        <f ca="1">IF($BB239=1,IF(SUM('２個別表'!$BY239,'２個別表'!$CF239*0.5)&lt;='２個別表'!$BX239*0.5,"〇","×"),"")</f>
        <v/>
      </c>
      <c r="BH239" s="405">
        <f t="shared" ca="1" si="101"/>
        <v>0</v>
      </c>
      <c r="BI239" s="229" t="str">
        <f ca="1">IF($AD239=2,IF($AX239=1,IF('２個別表'!$AO239=23,"〇","×"),IF(OR('２個別表'!$AO239&lt;19,'２個別表'!$AO239&gt;23),"",IF($BH239&lt;='２個別表'!$BT239,"〇","×"))),"-")</f>
        <v>-</v>
      </c>
      <c r="BJ239" s="414" t="str">
        <f t="shared" ca="1" si="102"/>
        <v>-</v>
      </c>
      <c r="BK239" s="228">
        <f t="shared" ca="1" si="103"/>
        <v>0</v>
      </c>
      <c r="BL239" s="229" t="str">
        <f ca="1">IF($AD239=3,IF(1&lt;='２個別表'!$F239,IF('２個別表'!$W239=1,"〇","×"),""),"")</f>
        <v/>
      </c>
      <c r="BM239" s="209" t="str">
        <f ca="1">IF(AD239=3,IF(AND(OR('２個別表'!BF239="附帯施設",AND(1&lt;='２個別表'!AO239,'２個別表'!AO239&lt;=3)),'２個別表'!BM239&lt;&gt;"",'２個別表'!BN239&lt;&gt;""),1,IF(AND(OR('２個別表'!BF239="附帯施設",AND(1&lt;='２個別表'!AO239,'２個別表'!AO239&lt;=3)),OR('２個別表'!BM239="",'２個別表'!BN239="")),"×",0)),"")</f>
        <v/>
      </c>
      <c r="BN239" s="229" t="str">
        <f ca="1">IF($AD239=3,IF('２個別表'!$BX239&gt;=500000,"〇","×"),"")</f>
        <v/>
      </c>
      <c r="BO239" s="204" t="str">
        <f ca="1">IF(AD239=3,'２個別表'!BY239,"")</f>
        <v/>
      </c>
      <c r="BP239" s="204" t="str">
        <f ca="1">IF(AD239=3,IF(COUNTIF('２個別表'!$Z$11:'２個別表'!Z239,'２個別表'!Z239)=1,BO239,SUMIF('２個別表'!$Z$11:$Z$510,'２個別表'!Z239,$BO$11:$BO$239)),"")</f>
        <v/>
      </c>
      <c r="BQ239" s="213" t="str">
        <f t="shared" ca="1" si="85"/>
        <v/>
      </c>
      <c r="BR239" s="207" t="str">
        <f t="shared" ca="1" si="104"/>
        <v/>
      </c>
      <c r="BS239" s="483" t="str">
        <f ca="1">IF($AD239=3,'２個別表'!$BX239-('２個別表'!$BZ239+'２個別表'!$CC239+'２個別表'!$CD239+'２個別表'!$CE239+'２個別表'!$CF239),"")</f>
        <v/>
      </c>
      <c r="BT239" s="486">
        <f t="shared" ca="1" si="86"/>
        <v>0</v>
      </c>
      <c r="BU239" s="480" t="str">
        <f t="shared" ca="1" si="105"/>
        <v/>
      </c>
    </row>
    <row r="240" spans="1:73">
      <c r="A240" s="770" t="str">
        <f t="shared" ca="1" si="81"/>
        <v>石川県</v>
      </c>
      <c r="B240" s="773">
        <f ca="1">'２個別表'!Q240</f>
        <v>230</v>
      </c>
      <c r="C240" s="774" t="str">
        <f>'２個別表'!$R240</f>
        <v>石川県</v>
      </c>
      <c r="D240" s="774" t="str">
        <f ca="1">'２個別表'!$S240</f>
        <v/>
      </c>
      <c r="E240" s="774" t="str">
        <f ca="1">'２個別表'!$T240</f>
        <v/>
      </c>
      <c r="F240" s="719" t="str">
        <f ca="1">'２個別表'!$W240</f>
        <v/>
      </c>
      <c r="G240" s="719" t="str">
        <f ca="1">IF($F240=1,IF(SUMIF('（様式１号）１総括表'!$B$16:$B$25,A240,'（様式１号）１総括表'!$A$16:$A$25)&gt;0,"〇","✕"),"-")</f>
        <v>-</v>
      </c>
      <c r="H240" s="716" t="str">
        <f ca="1">IF('２個別表'!$Y240=1,IF('２個別表'!$AC240=1,"〇","×"),IF(AND(2&lt;='２個別表'!$AC240,'２個別表'!$AC240&lt;=5),"〇","×"))</f>
        <v>×</v>
      </c>
      <c r="I240" s="716" t="str">
        <f t="shared" ca="1" si="82"/>
        <v>×</v>
      </c>
      <c r="J240" s="207" t="str">
        <f ca="1">'２個別表'!$Z240</f>
        <v/>
      </c>
      <c r="K240" s="207">
        <f ca="1">'２個別表'!$AK240</f>
        <v>0</v>
      </c>
      <c r="L240" s="207" t="str">
        <f ca="1">IF('２個別表'!$AL240=1,1,"")</f>
        <v/>
      </c>
      <c r="M240" s="207" t="str">
        <f ca="1">IF('２個別表'!$AL240="","",IF('２個別表'!$AL240=1,IF(OR('２個別表'!$AM240=1,'２個別表'!$AN240=1),"〇","×")))</f>
        <v/>
      </c>
      <c r="N240" s="204" t="str">
        <f ca="1">'２個別表'!AT240</f>
        <v/>
      </c>
      <c r="O240" s="220" t="str">
        <f ca="1">IF(1&lt;='２個別表'!$F240,IF(AND(1&lt;='２個別表'!$AO240,'２個別表'!$AO240&lt;=3),1,0),"")</f>
        <v/>
      </c>
      <c r="P240" s="229">
        <f ca="1">IF($O240=1,IF(AND('２個別表'!$BF240&lt;&gt;"",AND('２個別表'!$BI240&lt;&gt;1,'２個別表'!$BJ240)),0,1),0)</f>
        <v>0</v>
      </c>
      <c r="Q240" s="220">
        <f ca="1">IF('２個別表'!$BF240&lt;&gt;"",1,0)</f>
        <v>0</v>
      </c>
      <c r="R240" s="220" t="str">
        <f ca="1">IF($Q240=1,IF('２個別表'!$BI240=1,1,0),"")</f>
        <v/>
      </c>
      <c r="S240" s="220" t="str">
        <f ca="1">IF($R240=1,IF('２個別表'!$BJ240&lt;&gt;"","〇","×"),"")</f>
        <v/>
      </c>
      <c r="T240" s="220" t="str">
        <f t="shared" ca="1" si="88"/>
        <v/>
      </c>
      <c r="U240" s="381">
        <f ca="1">IF('２個別表'!$BH240&gt;0,'２個別表'!$BH240,0)</f>
        <v>0</v>
      </c>
      <c r="V240" s="220">
        <f ca="1">IF('２個別表'!$BJ240&lt;&gt;"",1,0)</f>
        <v>0</v>
      </c>
      <c r="W240" s="206">
        <f ca="1">IF(AND($Q240=1,$V240=1),'２個別表'!$CF240,0)</f>
        <v>0</v>
      </c>
      <c r="X240" s="219">
        <f t="shared" ca="1" si="83"/>
        <v>0</v>
      </c>
      <c r="Y240" s="220" t="str">
        <f ca="1">IF(1&lt;='２個別表'!$F240,'２個別表'!$BV240,"")</f>
        <v/>
      </c>
      <c r="Z240" s="220">
        <f ca="1">IF(1&lt;='２個別表'!$F240,'２個別表'!$CG240,0)</f>
        <v>0</v>
      </c>
      <c r="AA240" s="220">
        <f ca="1">IF(OR(0&lt;'２個別表'!$BZ240,0&lt;SUM('２個別表'!$CC240:$CD240)),1,0)</f>
        <v>1</v>
      </c>
      <c r="AB240" s="207">
        <f ca="1">IF(1&lt;='２個別表'!$F240,'２個別表'!$BX240,0)</f>
        <v>0</v>
      </c>
      <c r="AC240" s="207" t="str">
        <f ca="1">IF('２個別表'!$BX240&gt;0,IF(AND('２個別表'!$BV240=1,'２個別表'!$CG240="控除不可"),'２個別表'!$BX240,IF(AND('２個別表'!$BV240=1,'２個別表'!$CG240="80%控除対象"),ROUNDUP('２個別表'!$BX240*102/110,0),IF(AND('２個別表'!$BV240=1,'２個別表'!$CG240="全額控除"),ROUNDUP('２個別表'!$BX240*100/110,0),IF(OR('２個別表'!$BV240=2,'２個別表'!$BV240=3),'２個別表'!$BX240,'２個別表'!$BX240)))),"")</f>
        <v/>
      </c>
      <c r="AD240" s="221" t="str">
        <f ca="1">IF('２個別表'!$W240=1,3,IF(AND('２個別表'!$W240=2,AND(19&lt;='２個別表'!$AO240,'２個別表'!$AO240&lt;=23)),2,IF(AND('２個別表'!$W240=2,OR(AND(1&lt;='２個別表'!$AO240,'２個別表'!$AO240&lt;=18),AND(24&lt;='２個別表'!$AO240,'２個別表'!$AO240&lt;=25))),1,"判定不能")))</f>
        <v>判定不能</v>
      </c>
      <c r="AE240" s="228">
        <f t="shared" ca="1" si="89"/>
        <v>0</v>
      </c>
      <c r="AF240" s="204" t="str">
        <f t="shared" ca="1" si="106"/>
        <v/>
      </c>
      <c r="AG240" s="207" t="str">
        <f ca="1">IF(AND($AD240=1,$U240&gt;0,$V240=1),ROUNDDOWN($AC240*1/2-'２個別表'!$CF240*1/2,0),"")</f>
        <v/>
      </c>
      <c r="AH240" s="207" t="str">
        <f t="shared" ca="1" si="84"/>
        <v/>
      </c>
      <c r="AI240" s="230" t="str">
        <f ca="1">IF(AND($AD240=1,$Q240=1),IF($AB240&gt;0,'２個別表'!$BX240-'２個別表'!$BZ240-'２個別表'!$CF240-'２個別表'!$CC240-'２個別表'!$CD240-'２個別表'!$CE240,0),"")</f>
        <v/>
      </c>
      <c r="AJ240" s="222">
        <f t="shared" ca="1" si="90"/>
        <v>0</v>
      </c>
      <c r="AK240" s="218" t="str">
        <f ca="1">IF($AD240=1,IF('２個別表'!$AQ240=1,1,IF('２個別表'!AQ240="","",)),"")</f>
        <v/>
      </c>
      <c r="AL240" s="207" t="str">
        <f ca="1">IF($AJ240=1,IF($AK240=1,'２個別表'!BU240,""),"")</f>
        <v/>
      </c>
      <c r="AM240" s="204" t="str">
        <f t="shared" ca="1" si="91"/>
        <v/>
      </c>
      <c r="AN240" s="223" t="str">
        <f ca="1">IF($AJ240=1,IF($AK240=1,ROUNDDOWN('２個別表'!$BX240-'２個別表'!$BZ240-'２個別表'!$CC240-'２個別表'!$CD240-'２個別表'!$CE240-'２個別表'!$CF240,0),""),"")</f>
        <v/>
      </c>
      <c r="AO240" s="222">
        <f t="shared" ca="1" si="87"/>
        <v>0</v>
      </c>
      <c r="AP240" s="218">
        <f t="shared" ca="1" si="92"/>
        <v>0</v>
      </c>
      <c r="AQ240" s="218">
        <f t="shared" ca="1" si="93"/>
        <v>0</v>
      </c>
      <c r="AR240" s="213">
        <f ca="1">IF('２個別表'!$AC240=1,1,0)</f>
        <v>0</v>
      </c>
      <c r="AS240" s="204" t="str">
        <f t="shared" ca="1" si="94"/>
        <v/>
      </c>
      <c r="AT240" s="204" t="str">
        <f t="shared" ca="1" si="95"/>
        <v/>
      </c>
      <c r="AU240" s="230" t="str">
        <f ca="1">IF($AD240=1,IF($AQ240=1,ROUNDDOWN('２個別表'!$BX240-'２個別表'!$BZ240-'２個別表'!$CC240-'２個別表'!$CD240-'２個別表'!$CE240-'２個別表'!$CF240,0),""),"")</f>
        <v/>
      </c>
      <c r="AV240" s="391">
        <f t="shared" ca="1" si="96"/>
        <v>0</v>
      </c>
      <c r="AW240" s="401" t="str">
        <f t="shared" ca="1" si="97"/>
        <v>-</v>
      </c>
      <c r="AX240" s="228">
        <f ca="1">IF($AD240=2,IF('２個別表'!$BS240=1,1,0),0)</f>
        <v>0</v>
      </c>
      <c r="AY240" s="213" t="str">
        <f t="shared" ca="1" si="98"/>
        <v/>
      </c>
      <c r="AZ240" s="409" t="str">
        <f ca="1">IF(AND($AD240=2,$AX240=1),'２個別表'!$BX240-('２個別表'!$BZ240+'２個別表'!$CC240+'２個別表'!$CD240+'２個別表'!$CE240+'２個別表'!$CF240),"")</f>
        <v/>
      </c>
      <c r="BA240" s="228">
        <f ca="1">IF($AD240=2,IF('２個別表'!$BS240&lt;&gt;1,1,0),0)</f>
        <v>0</v>
      </c>
      <c r="BB240" s="404">
        <f t="shared" ca="1" si="99"/>
        <v>0</v>
      </c>
      <c r="BC240" s="207" t="str">
        <f ca="1">IF(AND($AD240=2,$BA240=1),'２個別表'!$BT240,"")</f>
        <v/>
      </c>
      <c r="BD240" s="207" t="str">
        <f t="shared" ca="1" si="100"/>
        <v/>
      </c>
      <c r="BE240" s="207" t="str">
        <f ca="1">IF(AND($AD240=2,$BA240=1),'２個別表'!$BW240-('２個別表'!$BZ240+'２個別表'!$CC240+'２個別表'!$CD240+'２個別表'!$CE240+'２個別表'!$CF240),"")</f>
        <v/>
      </c>
      <c r="BF240" s="207" t="str">
        <f ca="1">IF(AND($AD240=2,$BA240=1),'２個別表'!$CC240+'２個別表'!$CD240,"")</f>
        <v/>
      </c>
      <c r="BG240" s="406" t="str">
        <f ca="1">IF($BB240=1,IF(SUM('２個別表'!$BY240,'２個別表'!$CF240*0.5)&lt;='２個別表'!$BX240*0.5,"〇","×"),"")</f>
        <v/>
      </c>
      <c r="BH240" s="405">
        <f t="shared" ca="1" si="101"/>
        <v>0</v>
      </c>
      <c r="BI240" s="229" t="str">
        <f ca="1">IF($AD240=2,IF($AX240=1,IF('２個別表'!$AO240=23,"〇","×"),IF(OR('２個別表'!$AO240&lt;19,'２個別表'!$AO240&gt;23),"",IF($BH240&lt;='２個別表'!$BT240,"〇","×"))),"-")</f>
        <v>-</v>
      </c>
      <c r="BJ240" s="414" t="str">
        <f t="shared" ca="1" si="102"/>
        <v>-</v>
      </c>
      <c r="BK240" s="228">
        <f t="shared" ca="1" si="103"/>
        <v>0</v>
      </c>
      <c r="BL240" s="229" t="str">
        <f ca="1">IF($AD240=3,IF(1&lt;='２個別表'!$F240,IF('２個別表'!$W240=1,"〇","×"),""),"")</f>
        <v/>
      </c>
      <c r="BM240" s="209" t="str">
        <f ca="1">IF(AD240=3,IF(AND(OR('２個別表'!BF240="附帯施設",AND(1&lt;='２個別表'!AO240,'２個別表'!AO240&lt;=3)),'２個別表'!BM240&lt;&gt;"",'２個別表'!BN240&lt;&gt;""),1,IF(AND(OR('２個別表'!BF240="附帯施設",AND(1&lt;='２個別表'!AO240,'２個別表'!AO240&lt;=3)),OR('２個別表'!BM240="",'２個別表'!BN240="")),"×",0)),"")</f>
        <v/>
      </c>
      <c r="BN240" s="229" t="str">
        <f ca="1">IF($AD240=3,IF('２個別表'!$BX240&gt;=500000,"〇","×"),"")</f>
        <v/>
      </c>
      <c r="BO240" s="204" t="str">
        <f ca="1">IF(AD240=3,'２個別表'!BY240,"")</f>
        <v/>
      </c>
      <c r="BP240" s="204" t="str">
        <f ca="1">IF(AD240=3,IF(COUNTIF('２個別表'!$Z$11:'２個別表'!Z240,'２個別表'!Z240)=1,BO240,SUMIF('２個別表'!$Z$11:$Z$510,'２個別表'!Z240,$BO$11:$BO$239)),"")</f>
        <v/>
      </c>
      <c r="BQ240" s="213" t="str">
        <f t="shared" ca="1" si="85"/>
        <v/>
      </c>
      <c r="BR240" s="207" t="str">
        <f t="shared" ca="1" si="104"/>
        <v/>
      </c>
      <c r="BS240" s="483" t="str">
        <f ca="1">IF($AD240=3,'２個別表'!$BX240-('２個別表'!$BZ240+'２個別表'!$CC240+'２個別表'!$CD240+'２個別表'!$CE240+'２個別表'!$CF240),"")</f>
        <v/>
      </c>
      <c r="BT240" s="486">
        <f t="shared" ca="1" si="86"/>
        <v>0</v>
      </c>
      <c r="BU240" s="480" t="str">
        <f t="shared" ca="1" si="105"/>
        <v/>
      </c>
    </row>
    <row r="241" spans="1:73">
      <c r="A241" s="770" t="str">
        <f t="shared" ca="1" si="81"/>
        <v>石川県</v>
      </c>
      <c r="B241" s="773">
        <f ca="1">'２個別表'!Q241</f>
        <v>231</v>
      </c>
      <c r="C241" s="774" t="str">
        <f>'２個別表'!$R241</f>
        <v>石川県</v>
      </c>
      <c r="D241" s="774" t="str">
        <f ca="1">'２個別表'!$S241</f>
        <v/>
      </c>
      <c r="E241" s="774" t="str">
        <f ca="1">'２個別表'!$T241</f>
        <v/>
      </c>
      <c r="F241" s="719" t="str">
        <f ca="1">'２個別表'!$W241</f>
        <v/>
      </c>
      <c r="G241" s="719" t="str">
        <f ca="1">IF($F241=1,IF(SUMIF('（様式１号）１総括表'!$B$16:$B$25,A241,'（様式１号）１総括表'!$A$16:$A$25)&gt;0,"〇","✕"),"-")</f>
        <v>-</v>
      </c>
      <c r="H241" s="716" t="str">
        <f ca="1">IF('２個別表'!$Y241=1,IF('２個別表'!$AC241=1,"〇","×"),IF(AND(2&lt;='２個別表'!$AC241,'２個別表'!$AC241&lt;=5),"〇","×"))</f>
        <v>×</v>
      </c>
      <c r="I241" s="716" t="str">
        <f t="shared" ca="1" si="82"/>
        <v>×</v>
      </c>
      <c r="J241" s="207" t="str">
        <f ca="1">'２個別表'!$Z241</f>
        <v/>
      </c>
      <c r="K241" s="207">
        <f ca="1">'２個別表'!$AK241</f>
        <v>0</v>
      </c>
      <c r="L241" s="207" t="str">
        <f ca="1">IF('２個別表'!$AL241=1,1,"")</f>
        <v/>
      </c>
      <c r="M241" s="207" t="str">
        <f ca="1">IF('２個別表'!$AL241="","",IF('２個別表'!$AL241=1,IF(OR('２個別表'!$AM241=1,'２個別表'!$AN241=1),"〇","×")))</f>
        <v/>
      </c>
      <c r="N241" s="204" t="str">
        <f ca="1">'２個別表'!AT241</f>
        <v/>
      </c>
      <c r="O241" s="220" t="str">
        <f ca="1">IF(1&lt;='２個別表'!$F241,IF(AND(1&lt;='２個別表'!$AO241,'２個別表'!$AO241&lt;=3),1,0),"")</f>
        <v/>
      </c>
      <c r="P241" s="229">
        <f ca="1">IF($O241=1,IF(AND('２個別表'!$BF241&lt;&gt;"",AND('２個別表'!$BI241&lt;&gt;1,'２個別表'!$BJ241)),0,1),0)</f>
        <v>0</v>
      </c>
      <c r="Q241" s="220">
        <f ca="1">IF('２個別表'!$BF241&lt;&gt;"",1,0)</f>
        <v>0</v>
      </c>
      <c r="R241" s="220" t="str">
        <f ca="1">IF($Q241=1,IF('２個別表'!$BI241=1,1,0),"")</f>
        <v/>
      </c>
      <c r="S241" s="220" t="str">
        <f ca="1">IF($R241=1,IF('２個別表'!$BJ241&lt;&gt;"","〇","×"),"")</f>
        <v/>
      </c>
      <c r="T241" s="220" t="str">
        <f t="shared" ca="1" si="88"/>
        <v/>
      </c>
      <c r="U241" s="381">
        <f ca="1">IF('２個別表'!$BH241&gt;0,'２個別表'!$BH241,0)</f>
        <v>0</v>
      </c>
      <c r="V241" s="220">
        <f ca="1">IF('２個別表'!$BJ241&lt;&gt;"",1,0)</f>
        <v>0</v>
      </c>
      <c r="W241" s="206">
        <f ca="1">IF(AND($Q241=1,$V241=1),'２個別表'!$CF241,0)</f>
        <v>0</v>
      </c>
      <c r="X241" s="219">
        <f t="shared" ca="1" si="83"/>
        <v>0</v>
      </c>
      <c r="Y241" s="220" t="str">
        <f ca="1">IF(1&lt;='２個別表'!$F241,'２個別表'!$BV241,"")</f>
        <v/>
      </c>
      <c r="Z241" s="220">
        <f ca="1">IF(1&lt;='２個別表'!$F241,'２個別表'!$CG241,0)</f>
        <v>0</v>
      </c>
      <c r="AA241" s="220">
        <f ca="1">IF(OR(0&lt;'２個別表'!$BZ241,0&lt;SUM('２個別表'!$CC241:$CD241)),1,0)</f>
        <v>1</v>
      </c>
      <c r="AB241" s="207">
        <f ca="1">IF(1&lt;='２個別表'!$F241,'２個別表'!$BX241,0)</f>
        <v>0</v>
      </c>
      <c r="AC241" s="207" t="str">
        <f ca="1">IF('２個別表'!$BX241&gt;0,IF(AND('２個別表'!$BV241=1,'２個別表'!$CG241="控除不可"),'２個別表'!$BX241,IF(AND('２個別表'!$BV241=1,'２個別表'!$CG241="80%控除対象"),ROUNDUP('２個別表'!$BX241*102/110,0),IF(AND('２個別表'!$BV241=1,'２個別表'!$CG241="全額控除"),ROUNDUP('２個別表'!$BX241*100/110,0),IF(OR('２個別表'!$BV241=2,'２個別表'!$BV241=3),'２個別表'!$BX241,'２個別表'!$BX241)))),"")</f>
        <v/>
      </c>
      <c r="AD241" s="221" t="str">
        <f ca="1">IF('２個別表'!$W241=1,3,IF(AND('２個別表'!$W241=2,AND(19&lt;='２個別表'!$AO241,'２個別表'!$AO241&lt;=23)),2,IF(AND('２個別表'!$W241=2,OR(AND(1&lt;='２個別表'!$AO241,'２個別表'!$AO241&lt;=18),AND(24&lt;='２個別表'!$AO241,'２個別表'!$AO241&lt;=25))),1,"判定不能")))</f>
        <v>判定不能</v>
      </c>
      <c r="AE241" s="228">
        <f t="shared" ca="1" si="89"/>
        <v>0</v>
      </c>
      <c r="AF241" s="204" t="str">
        <f t="shared" ca="1" si="106"/>
        <v/>
      </c>
      <c r="AG241" s="207" t="str">
        <f ca="1">IF(AND($AD241=1,$U241&gt;0,$V241=1),ROUNDDOWN($AC241*1/2-'２個別表'!$CF241*1/2,0),"")</f>
        <v/>
      </c>
      <c r="AH241" s="207" t="str">
        <f t="shared" ca="1" si="84"/>
        <v/>
      </c>
      <c r="AI241" s="230" t="str">
        <f ca="1">IF(AND($AD241=1,$Q241=1),IF($AB241&gt;0,'２個別表'!$BX241-'２個別表'!$BZ241-'２個別表'!$CF241-'２個別表'!$CC241-'２個別表'!$CD241-'２個別表'!$CE241,0),"")</f>
        <v/>
      </c>
      <c r="AJ241" s="222">
        <f t="shared" ca="1" si="90"/>
        <v>0</v>
      </c>
      <c r="AK241" s="218" t="str">
        <f ca="1">IF($AD241=1,IF('２個別表'!$AQ241=1,1,IF('２個別表'!AQ241="","",)),"")</f>
        <v/>
      </c>
      <c r="AL241" s="207" t="str">
        <f ca="1">IF($AJ241=1,IF($AK241=1,'２個別表'!BU241,""),"")</f>
        <v/>
      </c>
      <c r="AM241" s="204" t="str">
        <f t="shared" ca="1" si="91"/>
        <v/>
      </c>
      <c r="AN241" s="223" t="str">
        <f ca="1">IF($AJ241=1,IF($AK241=1,ROUNDDOWN('２個別表'!$BX241-'２個別表'!$BZ241-'２個別表'!$CC241-'２個別表'!$CD241-'２個別表'!$CE241-'２個別表'!$CF241,0),""),"")</f>
        <v/>
      </c>
      <c r="AO241" s="222">
        <f t="shared" ca="1" si="87"/>
        <v>0</v>
      </c>
      <c r="AP241" s="218">
        <f t="shared" ca="1" si="92"/>
        <v>0</v>
      </c>
      <c r="AQ241" s="218">
        <f t="shared" ca="1" si="93"/>
        <v>0</v>
      </c>
      <c r="AR241" s="213">
        <f ca="1">IF('２個別表'!$AC241=1,1,0)</f>
        <v>0</v>
      </c>
      <c r="AS241" s="204" t="str">
        <f t="shared" ca="1" si="94"/>
        <v/>
      </c>
      <c r="AT241" s="204" t="str">
        <f t="shared" ca="1" si="95"/>
        <v/>
      </c>
      <c r="AU241" s="230" t="str">
        <f ca="1">IF($AD241=1,IF($AQ241=1,ROUNDDOWN('２個別表'!$BX241-'２個別表'!$BZ241-'２個別表'!$CC241-'２個別表'!$CD241-'２個別表'!$CE241-'２個別表'!$CF241,0),""),"")</f>
        <v/>
      </c>
      <c r="AV241" s="391">
        <f t="shared" ca="1" si="96"/>
        <v>0</v>
      </c>
      <c r="AW241" s="401" t="str">
        <f t="shared" ca="1" si="97"/>
        <v>-</v>
      </c>
      <c r="AX241" s="228">
        <f ca="1">IF($AD241=2,IF('２個別表'!$BS241=1,1,0),0)</f>
        <v>0</v>
      </c>
      <c r="AY241" s="213" t="str">
        <f t="shared" ca="1" si="98"/>
        <v/>
      </c>
      <c r="AZ241" s="409" t="str">
        <f ca="1">IF(AND($AD241=2,$AX241=1),'２個別表'!$BX241-('２個別表'!$BZ241+'２個別表'!$CC241+'２個別表'!$CD241+'２個別表'!$CE241+'２個別表'!$CF241),"")</f>
        <v/>
      </c>
      <c r="BA241" s="228">
        <f ca="1">IF($AD241=2,IF('２個別表'!$BS241&lt;&gt;1,1,0),0)</f>
        <v>0</v>
      </c>
      <c r="BB241" s="404">
        <f t="shared" ca="1" si="99"/>
        <v>0</v>
      </c>
      <c r="BC241" s="207" t="str">
        <f ca="1">IF(AND($AD241=2,$BA241=1),'２個別表'!$BT241,"")</f>
        <v/>
      </c>
      <c r="BD241" s="207" t="str">
        <f t="shared" ca="1" si="100"/>
        <v/>
      </c>
      <c r="BE241" s="207" t="str">
        <f ca="1">IF(AND($AD241=2,$BA241=1),'２個別表'!$BW241-('２個別表'!$BZ241+'２個別表'!$CC241+'２個別表'!$CD241+'２個別表'!$CE241+'２個別表'!$CF241),"")</f>
        <v/>
      </c>
      <c r="BF241" s="207" t="str">
        <f ca="1">IF(AND($AD241=2,$BA241=1),'２個別表'!$CC241+'２個別表'!$CD241,"")</f>
        <v/>
      </c>
      <c r="BG241" s="406" t="str">
        <f ca="1">IF($BB241=1,IF(SUM('２個別表'!$BY241,'２個別表'!$CF241*0.5)&lt;='２個別表'!$BX241*0.5,"〇","×"),"")</f>
        <v/>
      </c>
      <c r="BH241" s="405">
        <f t="shared" ca="1" si="101"/>
        <v>0</v>
      </c>
      <c r="BI241" s="229" t="str">
        <f ca="1">IF($AD241=2,IF($AX241=1,IF('２個別表'!$AO241=23,"〇","×"),IF(OR('２個別表'!$AO241&lt;19,'２個別表'!$AO241&gt;23),"",IF($BH241&lt;='２個別表'!$BT241,"〇","×"))),"-")</f>
        <v>-</v>
      </c>
      <c r="BJ241" s="414" t="str">
        <f t="shared" ca="1" si="102"/>
        <v>-</v>
      </c>
      <c r="BK241" s="228">
        <f t="shared" ca="1" si="103"/>
        <v>0</v>
      </c>
      <c r="BL241" s="229" t="str">
        <f ca="1">IF($AD241=3,IF(1&lt;='２個別表'!$F241,IF('２個別表'!$W241=1,"〇","×"),""),"")</f>
        <v/>
      </c>
      <c r="BM241" s="209" t="str">
        <f ca="1">IF(AD241=3,IF(AND(OR('２個別表'!BF241="附帯施設",AND(1&lt;='２個別表'!AO241,'２個別表'!AO241&lt;=3)),'２個別表'!BM241&lt;&gt;"",'２個別表'!BN241&lt;&gt;""),1,IF(AND(OR('２個別表'!BF241="附帯施設",AND(1&lt;='２個別表'!AO241,'２個別表'!AO241&lt;=3)),OR('２個別表'!BM241="",'２個別表'!BN241="")),"×",0)),"")</f>
        <v/>
      </c>
      <c r="BN241" s="229" t="str">
        <f ca="1">IF($AD241=3,IF('２個別表'!$BX241&gt;=500000,"〇","×"),"")</f>
        <v/>
      </c>
      <c r="BO241" s="204" t="str">
        <f ca="1">IF(AD241=3,'２個別表'!BY241,"")</f>
        <v/>
      </c>
      <c r="BP241" s="204" t="str">
        <f ca="1">IF(AD241=3,IF(COUNTIF('２個別表'!$Z$11:'２個別表'!Z241,'２個別表'!Z241)=1,BO241,SUMIF('２個別表'!$Z$11:$Z$510,'２個別表'!Z241,$BO$11:$BO$239)),"")</f>
        <v/>
      </c>
      <c r="BQ241" s="213" t="str">
        <f t="shared" ca="1" si="85"/>
        <v/>
      </c>
      <c r="BR241" s="207" t="str">
        <f t="shared" ca="1" si="104"/>
        <v/>
      </c>
      <c r="BS241" s="483" t="str">
        <f ca="1">IF($AD241=3,'２個別表'!$BX241-('２個別表'!$BZ241+'２個別表'!$CC241+'２個別表'!$CD241+'２個別表'!$CE241+'２個別表'!$CF241),"")</f>
        <v/>
      </c>
      <c r="BT241" s="486">
        <f t="shared" ca="1" si="86"/>
        <v>0</v>
      </c>
      <c r="BU241" s="480" t="str">
        <f t="shared" ca="1" si="105"/>
        <v/>
      </c>
    </row>
    <row r="242" spans="1:73">
      <c r="A242" s="770" t="str">
        <f t="shared" ca="1" si="81"/>
        <v>石川県</v>
      </c>
      <c r="B242" s="773">
        <f ca="1">'２個別表'!Q242</f>
        <v>232</v>
      </c>
      <c r="C242" s="774" t="str">
        <f>'２個別表'!$R242</f>
        <v>石川県</v>
      </c>
      <c r="D242" s="774" t="str">
        <f ca="1">'２個別表'!$S242</f>
        <v/>
      </c>
      <c r="E242" s="774" t="str">
        <f ca="1">'２個別表'!$T242</f>
        <v/>
      </c>
      <c r="F242" s="719" t="str">
        <f ca="1">'２個別表'!$W242</f>
        <v/>
      </c>
      <c r="G242" s="719" t="str">
        <f ca="1">IF($F242=1,IF(SUMIF('（様式１号）１総括表'!$B$16:$B$25,A242,'（様式１号）１総括表'!$A$16:$A$25)&gt;0,"〇","✕"),"-")</f>
        <v>-</v>
      </c>
      <c r="H242" s="716" t="str">
        <f ca="1">IF('２個別表'!$Y242=1,IF('２個別表'!$AC242=1,"〇","×"),IF(AND(2&lt;='２個別表'!$AC242,'２個別表'!$AC242&lt;=5),"〇","×"))</f>
        <v>×</v>
      </c>
      <c r="I242" s="716" t="str">
        <f t="shared" ca="1" si="82"/>
        <v>×</v>
      </c>
      <c r="J242" s="207" t="str">
        <f ca="1">'２個別表'!$Z242</f>
        <v/>
      </c>
      <c r="K242" s="207">
        <f ca="1">'２個別表'!$AK242</f>
        <v>0</v>
      </c>
      <c r="L242" s="207" t="str">
        <f ca="1">IF('２個別表'!$AL242=1,1,"")</f>
        <v/>
      </c>
      <c r="M242" s="207" t="str">
        <f ca="1">IF('２個別表'!$AL242="","",IF('２個別表'!$AL242=1,IF(OR('２個別表'!$AM242=1,'２個別表'!$AN242=1),"〇","×")))</f>
        <v/>
      </c>
      <c r="N242" s="204" t="str">
        <f ca="1">'２個別表'!AT242</f>
        <v/>
      </c>
      <c r="O242" s="220" t="str">
        <f ca="1">IF(1&lt;='２個別表'!$F242,IF(AND(1&lt;='２個別表'!$AO242,'２個別表'!$AO242&lt;=3),1,0),"")</f>
        <v/>
      </c>
      <c r="P242" s="229">
        <f ca="1">IF($O242=1,IF(AND('２個別表'!$BF242&lt;&gt;"",AND('２個別表'!$BI242&lt;&gt;1,'２個別表'!$BJ242)),0,1),0)</f>
        <v>0</v>
      </c>
      <c r="Q242" s="220">
        <f ca="1">IF('２個別表'!$BF242&lt;&gt;"",1,0)</f>
        <v>0</v>
      </c>
      <c r="R242" s="220" t="str">
        <f ca="1">IF($Q242=1,IF('２個別表'!$BI242=1,1,0),"")</f>
        <v/>
      </c>
      <c r="S242" s="220" t="str">
        <f ca="1">IF($R242=1,IF('２個別表'!$BJ242&lt;&gt;"","〇","×"),"")</f>
        <v/>
      </c>
      <c r="T242" s="220" t="str">
        <f t="shared" ca="1" si="88"/>
        <v/>
      </c>
      <c r="U242" s="381">
        <f ca="1">IF('２個別表'!$BH242&gt;0,'２個別表'!$BH242,0)</f>
        <v>0</v>
      </c>
      <c r="V242" s="220">
        <f ca="1">IF('２個別表'!$BJ242&lt;&gt;"",1,0)</f>
        <v>0</v>
      </c>
      <c r="W242" s="206">
        <f ca="1">IF(AND($Q242=1,$V242=1),'２個別表'!$CF242,0)</f>
        <v>0</v>
      </c>
      <c r="X242" s="219">
        <f t="shared" ca="1" si="83"/>
        <v>0</v>
      </c>
      <c r="Y242" s="220" t="str">
        <f ca="1">IF(1&lt;='２個別表'!$F242,'２個別表'!$BV242,"")</f>
        <v/>
      </c>
      <c r="Z242" s="220">
        <f ca="1">IF(1&lt;='２個別表'!$F242,'２個別表'!$CG242,0)</f>
        <v>0</v>
      </c>
      <c r="AA242" s="220">
        <f ca="1">IF(OR(0&lt;'２個別表'!$BZ242,0&lt;SUM('２個別表'!$CC242:$CD242)),1,0)</f>
        <v>1</v>
      </c>
      <c r="AB242" s="207">
        <f ca="1">IF(1&lt;='２個別表'!$F242,'２個別表'!$BX242,0)</f>
        <v>0</v>
      </c>
      <c r="AC242" s="207" t="str">
        <f ca="1">IF('２個別表'!$BX242&gt;0,IF(AND('２個別表'!$BV242=1,'２個別表'!$CG242="控除不可"),'２個別表'!$BX242,IF(AND('２個別表'!$BV242=1,'２個別表'!$CG242="80%控除対象"),ROUNDUP('２個別表'!$BX242*102/110,0),IF(AND('２個別表'!$BV242=1,'２個別表'!$CG242="全額控除"),ROUNDUP('２個別表'!$BX242*100/110,0),IF(OR('２個別表'!$BV242=2,'２個別表'!$BV242=3),'２個別表'!$BX242,'２個別表'!$BX242)))),"")</f>
        <v/>
      </c>
      <c r="AD242" s="221" t="str">
        <f ca="1">IF('２個別表'!$W242=1,3,IF(AND('２個別表'!$W242=2,AND(19&lt;='２個別表'!$AO242,'２個別表'!$AO242&lt;=23)),2,IF(AND('２個別表'!$W242=2,OR(AND(1&lt;='２個別表'!$AO242,'２個別表'!$AO242&lt;=18),AND(24&lt;='２個別表'!$AO242,'２個別表'!$AO242&lt;=25))),1,"判定不能")))</f>
        <v>判定不能</v>
      </c>
      <c r="AE242" s="228">
        <f t="shared" ca="1" si="89"/>
        <v>0</v>
      </c>
      <c r="AF242" s="204" t="str">
        <f t="shared" ca="1" si="106"/>
        <v/>
      </c>
      <c r="AG242" s="207" t="str">
        <f ca="1">IF(AND($AD242=1,$U242&gt;0,$V242=1),ROUNDDOWN($AC242*1/2-'２個別表'!$CF242*1/2,0),"")</f>
        <v/>
      </c>
      <c r="AH242" s="207" t="str">
        <f t="shared" ca="1" si="84"/>
        <v/>
      </c>
      <c r="AI242" s="230" t="str">
        <f ca="1">IF(AND($AD242=1,$Q242=1),IF($AB242&gt;0,'２個別表'!$BX242-'２個別表'!$BZ242-'２個別表'!$CF242-'２個別表'!$CC242-'２個別表'!$CD242-'２個別表'!$CE242,0),"")</f>
        <v/>
      </c>
      <c r="AJ242" s="222">
        <f t="shared" ca="1" si="90"/>
        <v>0</v>
      </c>
      <c r="AK242" s="218" t="str">
        <f ca="1">IF($AD242=1,IF('２個別表'!$AQ242=1,1,IF('２個別表'!AQ242="","",)),"")</f>
        <v/>
      </c>
      <c r="AL242" s="207" t="str">
        <f ca="1">IF($AJ242=1,IF($AK242=1,'２個別表'!BU242,""),"")</f>
        <v/>
      </c>
      <c r="AM242" s="204" t="str">
        <f t="shared" ca="1" si="91"/>
        <v/>
      </c>
      <c r="AN242" s="223" t="str">
        <f ca="1">IF($AJ242=1,IF($AK242=1,ROUNDDOWN('２個別表'!$BX242-'２個別表'!$BZ242-'２個別表'!$CC242-'２個別表'!$CD242-'２個別表'!$CE242-'２個別表'!$CF242,0),""),"")</f>
        <v/>
      </c>
      <c r="AO242" s="222">
        <f t="shared" ca="1" si="87"/>
        <v>0</v>
      </c>
      <c r="AP242" s="218">
        <f t="shared" ca="1" si="92"/>
        <v>0</v>
      </c>
      <c r="AQ242" s="218">
        <f t="shared" ca="1" si="93"/>
        <v>0</v>
      </c>
      <c r="AR242" s="213">
        <f ca="1">IF('２個別表'!$AC242=1,1,0)</f>
        <v>0</v>
      </c>
      <c r="AS242" s="204" t="str">
        <f t="shared" ca="1" si="94"/>
        <v/>
      </c>
      <c r="AT242" s="204" t="str">
        <f t="shared" ca="1" si="95"/>
        <v/>
      </c>
      <c r="AU242" s="230" t="str">
        <f ca="1">IF($AD242=1,IF($AQ242=1,ROUNDDOWN('２個別表'!$BX242-'２個別表'!$BZ242-'２個別表'!$CC242-'２個別表'!$CD242-'２個別表'!$CE242-'２個別表'!$CF242,0),""),"")</f>
        <v/>
      </c>
      <c r="AV242" s="391">
        <f t="shared" ca="1" si="96"/>
        <v>0</v>
      </c>
      <c r="AW242" s="401" t="str">
        <f t="shared" ca="1" si="97"/>
        <v>-</v>
      </c>
      <c r="AX242" s="228">
        <f ca="1">IF($AD242=2,IF('２個別表'!$BS242=1,1,0),0)</f>
        <v>0</v>
      </c>
      <c r="AY242" s="213" t="str">
        <f t="shared" ca="1" si="98"/>
        <v/>
      </c>
      <c r="AZ242" s="409" t="str">
        <f ca="1">IF(AND($AD242=2,$AX242=1),'２個別表'!$BX242-('２個別表'!$BZ242+'２個別表'!$CC242+'２個別表'!$CD242+'２個別表'!$CE242+'２個別表'!$CF242),"")</f>
        <v/>
      </c>
      <c r="BA242" s="228">
        <f ca="1">IF($AD242=2,IF('２個別表'!$BS242&lt;&gt;1,1,0),0)</f>
        <v>0</v>
      </c>
      <c r="BB242" s="404">
        <f t="shared" ca="1" si="99"/>
        <v>0</v>
      </c>
      <c r="BC242" s="207" t="str">
        <f ca="1">IF(AND($AD242=2,$BA242=1),'２個別表'!$BT242,"")</f>
        <v/>
      </c>
      <c r="BD242" s="207" t="str">
        <f t="shared" ca="1" si="100"/>
        <v/>
      </c>
      <c r="BE242" s="207" t="str">
        <f ca="1">IF(AND($AD242=2,$BA242=1),'２個別表'!$BW242-('２個別表'!$BZ242+'２個別表'!$CC242+'２個別表'!$CD242+'２個別表'!$CE242+'２個別表'!$CF242),"")</f>
        <v/>
      </c>
      <c r="BF242" s="207" t="str">
        <f ca="1">IF(AND($AD242=2,$BA242=1),'２個別表'!$CC242+'２個別表'!$CD242,"")</f>
        <v/>
      </c>
      <c r="BG242" s="406" t="str">
        <f ca="1">IF($BB242=1,IF(SUM('２個別表'!$BY242,'２個別表'!$CF242*0.5)&lt;='２個別表'!$BX242*0.5,"〇","×"),"")</f>
        <v/>
      </c>
      <c r="BH242" s="405">
        <f t="shared" ca="1" si="101"/>
        <v>0</v>
      </c>
      <c r="BI242" s="229" t="str">
        <f ca="1">IF($AD242=2,IF($AX242=1,IF('２個別表'!$AO242=23,"〇","×"),IF(OR('２個別表'!$AO242&lt;19,'２個別表'!$AO242&gt;23),"",IF($BH242&lt;='２個別表'!$BT242,"〇","×"))),"-")</f>
        <v>-</v>
      </c>
      <c r="BJ242" s="414" t="str">
        <f t="shared" ca="1" si="102"/>
        <v>-</v>
      </c>
      <c r="BK242" s="228">
        <f t="shared" ca="1" si="103"/>
        <v>0</v>
      </c>
      <c r="BL242" s="229" t="str">
        <f ca="1">IF($AD242=3,IF(1&lt;='２個別表'!$F242,IF('２個別表'!$W242=1,"〇","×"),""),"")</f>
        <v/>
      </c>
      <c r="BM242" s="209" t="str">
        <f ca="1">IF(AD242=3,IF(AND(OR('２個別表'!BF242="附帯施設",AND(1&lt;='２個別表'!AO242,'２個別表'!AO242&lt;=3)),'２個別表'!BM242&lt;&gt;"",'２個別表'!BN242&lt;&gt;""),1,IF(AND(OR('２個別表'!BF242="附帯施設",AND(1&lt;='２個別表'!AO242,'２個別表'!AO242&lt;=3)),OR('２個別表'!BM242="",'２個別表'!BN242="")),"×",0)),"")</f>
        <v/>
      </c>
      <c r="BN242" s="229" t="str">
        <f ca="1">IF($AD242=3,IF('２個別表'!$BX242&gt;=500000,"〇","×"),"")</f>
        <v/>
      </c>
      <c r="BO242" s="204" t="str">
        <f ca="1">IF(AD242=3,'２個別表'!BY242,"")</f>
        <v/>
      </c>
      <c r="BP242" s="204" t="str">
        <f ca="1">IF(AD242=3,IF(COUNTIF('２個別表'!$Z$11:'２個別表'!Z242,'２個別表'!Z242)=1,BO242,SUMIF('２個別表'!$Z$11:$Z$510,'２個別表'!Z242,$BO$11:$BO$239)),"")</f>
        <v/>
      </c>
      <c r="BQ242" s="213" t="str">
        <f t="shared" ca="1" si="85"/>
        <v/>
      </c>
      <c r="BR242" s="207" t="str">
        <f t="shared" ca="1" si="104"/>
        <v/>
      </c>
      <c r="BS242" s="483" t="str">
        <f ca="1">IF($AD242=3,'２個別表'!$BX242-('２個別表'!$BZ242+'２個別表'!$CC242+'２個別表'!$CD242+'２個別表'!$CE242+'２個別表'!$CF242),"")</f>
        <v/>
      </c>
      <c r="BT242" s="486">
        <f t="shared" ca="1" si="86"/>
        <v>0</v>
      </c>
      <c r="BU242" s="480" t="str">
        <f t="shared" ca="1" si="105"/>
        <v/>
      </c>
    </row>
    <row r="243" spans="1:73">
      <c r="A243" s="770" t="str">
        <f t="shared" ca="1" si="81"/>
        <v>石川県</v>
      </c>
      <c r="B243" s="773">
        <f ca="1">'２個別表'!Q243</f>
        <v>233</v>
      </c>
      <c r="C243" s="774" t="str">
        <f>'２個別表'!$R243</f>
        <v>石川県</v>
      </c>
      <c r="D243" s="774" t="str">
        <f ca="1">'２個別表'!$S243</f>
        <v/>
      </c>
      <c r="E243" s="774" t="str">
        <f ca="1">'２個別表'!$T243</f>
        <v/>
      </c>
      <c r="F243" s="719" t="str">
        <f ca="1">'２個別表'!$W243</f>
        <v/>
      </c>
      <c r="G243" s="719" t="str">
        <f ca="1">IF($F243=1,IF(SUMIF('（様式１号）１総括表'!$B$16:$B$25,A243,'（様式１号）１総括表'!$A$16:$A$25)&gt;0,"〇","✕"),"-")</f>
        <v>-</v>
      </c>
      <c r="H243" s="716" t="str">
        <f ca="1">IF('２個別表'!$Y243=1,IF('２個別表'!$AC243=1,"〇","×"),IF(AND(2&lt;='２個別表'!$AC243,'２個別表'!$AC243&lt;=5),"〇","×"))</f>
        <v>×</v>
      </c>
      <c r="I243" s="716" t="str">
        <f t="shared" ca="1" si="82"/>
        <v>×</v>
      </c>
      <c r="J243" s="207" t="str">
        <f ca="1">'２個別表'!$Z243</f>
        <v/>
      </c>
      <c r="K243" s="207">
        <f ca="1">'２個別表'!$AK243</f>
        <v>0</v>
      </c>
      <c r="L243" s="207" t="str">
        <f ca="1">IF('２個別表'!$AL243=1,1,"")</f>
        <v/>
      </c>
      <c r="M243" s="207" t="str">
        <f ca="1">IF('２個別表'!$AL243="","",IF('２個別表'!$AL243=1,IF(OR('２個別表'!$AM243=1,'２個別表'!$AN243=1),"〇","×")))</f>
        <v/>
      </c>
      <c r="N243" s="204" t="str">
        <f ca="1">'２個別表'!AT243</f>
        <v/>
      </c>
      <c r="O243" s="220" t="str">
        <f ca="1">IF(1&lt;='２個別表'!$F243,IF(AND(1&lt;='２個別表'!$AO243,'２個別表'!$AO243&lt;=3),1,0),"")</f>
        <v/>
      </c>
      <c r="P243" s="229">
        <f ca="1">IF($O243=1,IF(AND('２個別表'!$BF243&lt;&gt;"",AND('２個別表'!$BI243&lt;&gt;1,'２個別表'!$BJ243)),0,1),0)</f>
        <v>0</v>
      </c>
      <c r="Q243" s="220">
        <f ca="1">IF('２個別表'!$BF243&lt;&gt;"",1,0)</f>
        <v>0</v>
      </c>
      <c r="R243" s="220" t="str">
        <f ca="1">IF($Q243=1,IF('２個別表'!$BI243=1,1,0),"")</f>
        <v/>
      </c>
      <c r="S243" s="220" t="str">
        <f ca="1">IF($R243=1,IF('２個別表'!$BJ243&lt;&gt;"","〇","×"),"")</f>
        <v/>
      </c>
      <c r="T243" s="220" t="str">
        <f t="shared" ca="1" si="88"/>
        <v/>
      </c>
      <c r="U243" s="381">
        <f ca="1">IF('２個別表'!$BH243&gt;0,'２個別表'!$BH243,0)</f>
        <v>0</v>
      </c>
      <c r="V243" s="220">
        <f ca="1">IF('２個別表'!$BJ243&lt;&gt;"",1,0)</f>
        <v>0</v>
      </c>
      <c r="W243" s="206">
        <f ca="1">IF(AND($Q243=1,$V243=1),'２個別表'!$CF243,0)</f>
        <v>0</v>
      </c>
      <c r="X243" s="219">
        <f t="shared" ca="1" si="83"/>
        <v>0</v>
      </c>
      <c r="Y243" s="220" t="str">
        <f ca="1">IF(1&lt;='２個別表'!$F243,'２個別表'!$BV243,"")</f>
        <v/>
      </c>
      <c r="Z243" s="220">
        <f ca="1">IF(1&lt;='２個別表'!$F243,'２個別表'!$CG243,0)</f>
        <v>0</v>
      </c>
      <c r="AA243" s="220">
        <f ca="1">IF(OR(0&lt;'２個別表'!$BZ243,0&lt;SUM('２個別表'!$CC243:$CD243)),1,0)</f>
        <v>1</v>
      </c>
      <c r="AB243" s="207">
        <f ca="1">IF(1&lt;='２個別表'!$F243,'２個別表'!$BX243,0)</f>
        <v>0</v>
      </c>
      <c r="AC243" s="207" t="str">
        <f ca="1">IF('２個別表'!$BX243&gt;0,IF(AND('２個別表'!$BV243=1,'２個別表'!$CG243="控除不可"),'２個別表'!$BX243,IF(AND('２個別表'!$BV243=1,'２個別表'!$CG243="80%控除対象"),ROUNDUP('２個別表'!$BX243*102/110,0),IF(AND('２個別表'!$BV243=1,'２個別表'!$CG243="全額控除"),ROUNDUP('２個別表'!$BX243*100/110,0),IF(OR('２個別表'!$BV243=2,'２個別表'!$BV243=3),'２個別表'!$BX243,'２個別表'!$BX243)))),"")</f>
        <v/>
      </c>
      <c r="AD243" s="221" t="str">
        <f ca="1">IF('２個別表'!$W243=1,3,IF(AND('２個別表'!$W243=2,AND(19&lt;='２個別表'!$AO243,'２個別表'!$AO243&lt;=23)),2,IF(AND('２個別表'!$W243=2,OR(AND(1&lt;='２個別表'!$AO243,'２個別表'!$AO243&lt;=18),AND(24&lt;='２個別表'!$AO243,'２個別表'!$AO243&lt;=25))),1,"判定不能")))</f>
        <v>判定不能</v>
      </c>
      <c r="AE243" s="228">
        <f t="shared" ca="1" si="89"/>
        <v>0</v>
      </c>
      <c r="AF243" s="204" t="str">
        <f t="shared" ca="1" si="106"/>
        <v/>
      </c>
      <c r="AG243" s="207" t="str">
        <f ca="1">IF(AND($AD243=1,$U243&gt;0,$V243=1),ROUNDDOWN($AC243*1/2-'２個別表'!$CF243*1/2,0),"")</f>
        <v/>
      </c>
      <c r="AH243" s="207" t="str">
        <f t="shared" ca="1" si="84"/>
        <v/>
      </c>
      <c r="AI243" s="230" t="str">
        <f ca="1">IF(AND($AD243=1,$Q243=1),IF($AB243&gt;0,'２個別表'!$BX243-'２個別表'!$BZ243-'２個別表'!$CF243-'２個別表'!$CC243-'２個別表'!$CD243-'２個別表'!$CE243,0),"")</f>
        <v/>
      </c>
      <c r="AJ243" s="222">
        <f t="shared" ca="1" si="90"/>
        <v>0</v>
      </c>
      <c r="AK243" s="218" t="str">
        <f ca="1">IF($AD243=1,IF('２個別表'!$AQ243=1,1,IF('２個別表'!AQ243="","",)),"")</f>
        <v/>
      </c>
      <c r="AL243" s="207" t="str">
        <f ca="1">IF($AJ243=1,IF($AK243=1,'２個別表'!BU243,""),"")</f>
        <v/>
      </c>
      <c r="AM243" s="204" t="str">
        <f t="shared" ca="1" si="91"/>
        <v/>
      </c>
      <c r="AN243" s="223" t="str">
        <f ca="1">IF($AJ243=1,IF($AK243=1,ROUNDDOWN('２個別表'!$BX243-'２個別表'!$BZ243-'２個別表'!$CC243-'２個別表'!$CD243-'２個別表'!$CE243-'２個別表'!$CF243,0),""),"")</f>
        <v/>
      </c>
      <c r="AO243" s="222">
        <f t="shared" ca="1" si="87"/>
        <v>0</v>
      </c>
      <c r="AP243" s="218">
        <f t="shared" ca="1" si="92"/>
        <v>0</v>
      </c>
      <c r="AQ243" s="218">
        <f t="shared" ca="1" si="93"/>
        <v>0</v>
      </c>
      <c r="AR243" s="213">
        <f ca="1">IF('２個別表'!$AC243=1,1,0)</f>
        <v>0</v>
      </c>
      <c r="AS243" s="204" t="str">
        <f t="shared" ca="1" si="94"/>
        <v/>
      </c>
      <c r="AT243" s="204" t="str">
        <f t="shared" ca="1" si="95"/>
        <v/>
      </c>
      <c r="AU243" s="230" t="str">
        <f ca="1">IF($AD243=1,IF($AQ243=1,ROUNDDOWN('２個別表'!$BX243-'２個別表'!$BZ243-'２個別表'!$CC243-'２個別表'!$CD243-'２個別表'!$CE243-'２個別表'!$CF243,0),""),"")</f>
        <v/>
      </c>
      <c r="AV243" s="391">
        <f t="shared" ca="1" si="96"/>
        <v>0</v>
      </c>
      <c r="AW243" s="401" t="str">
        <f t="shared" ca="1" si="97"/>
        <v>-</v>
      </c>
      <c r="AX243" s="228">
        <f ca="1">IF($AD243=2,IF('２個別表'!$BS243=1,1,0),0)</f>
        <v>0</v>
      </c>
      <c r="AY243" s="213" t="str">
        <f t="shared" ca="1" si="98"/>
        <v/>
      </c>
      <c r="AZ243" s="409" t="str">
        <f ca="1">IF(AND($AD243=2,$AX243=1),'２個別表'!$BX243-('２個別表'!$BZ243+'２個別表'!$CC243+'２個別表'!$CD243+'２個別表'!$CE243+'２個別表'!$CF243),"")</f>
        <v/>
      </c>
      <c r="BA243" s="228">
        <f ca="1">IF($AD243=2,IF('２個別表'!$BS243&lt;&gt;1,1,0),0)</f>
        <v>0</v>
      </c>
      <c r="BB243" s="404">
        <f t="shared" ca="1" si="99"/>
        <v>0</v>
      </c>
      <c r="BC243" s="207" t="str">
        <f ca="1">IF(AND($AD243=2,$BA243=1),'２個別表'!$BT243,"")</f>
        <v/>
      </c>
      <c r="BD243" s="207" t="str">
        <f t="shared" ca="1" si="100"/>
        <v/>
      </c>
      <c r="BE243" s="207" t="str">
        <f ca="1">IF(AND($AD243=2,$BA243=1),'２個別表'!$BW243-('２個別表'!$BZ243+'２個別表'!$CC243+'２個別表'!$CD243+'２個別表'!$CE243+'２個別表'!$CF243),"")</f>
        <v/>
      </c>
      <c r="BF243" s="207" t="str">
        <f ca="1">IF(AND($AD243=2,$BA243=1),'２個別表'!$CC243+'２個別表'!$CD243,"")</f>
        <v/>
      </c>
      <c r="BG243" s="406" t="str">
        <f ca="1">IF($BB243=1,IF(SUM('２個別表'!$BY243,'２個別表'!$CF243*0.5)&lt;='２個別表'!$BX243*0.5,"〇","×"),"")</f>
        <v/>
      </c>
      <c r="BH243" s="405">
        <f t="shared" ca="1" si="101"/>
        <v>0</v>
      </c>
      <c r="BI243" s="229" t="str">
        <f ca="1">IF($AD243=2,IF($AX243=1,IF('２個別表'!$AO243=23,"〇","×"),IF(OR('２個別表'!$AO243&lt;19,'２個別表'!$AO243&gt;23),"",IF($BH243&lt;='２個別表'!$BT243,"〇","×"))),"-")</f>
        <v>-</v>
      </c>
      <c r="BJ243" s="414" t="str">
        <f t="shared" ca="1" si="102"/>
        <v>-</v>
      </c>
      <c r="BK243" s="228">
        <f t="shared" ca="1" si="103"/>
        <v>0</v>
      </c>
      <c r="BL243" s="229" t="str">
        <f ca="1">IF($AD243=3,IF(1&lt;='２個別表'!$F243,IF('２個別表'!$W243=1,"〇","×"),""),"")</f>
        <v/>
      </c>
      <c r="BM243" s="209" t="str">
        <f ca="1">IF(AD243=3,IF(AND(OR('２個別表'!BF243="附帯施設",AND(1&lt;='２個別表'!AO243,'２個別表'!AO243&lt;=3)),'２個別表'!BM243&lt;&gt;"",'２個別表'!BN243&lt;&gt;""),1,IF(AND(OR('２個別表'!BF243="附帯施設",AND(1&lt;='２個別表'!AO243,'２個別表'!AO243&lt;=3)),OR('２個別表'!BM243="",'２個別表'!BN243="")),"×",0)),"")</f>
        <v/>
      </c>
      <c r="BN243" s="229" t="str">
        <f ca="1">IF($AD243=3,IF('２個別表'!$BX243&gt;=500000,"〇","×"),"")</f>
        <v/>
      </c>
      <c r="BO243" s="204" t="str">
        <f ca="1">IF(AD243=3,'２個別表'!BY243,"")</f>
        <v/>
      </c>
      <c r="BP243" s="204" t="str">
        <f ca="1">IF(AD243=3,IF(COUNTIF('２個別表'!$Z$11:'２個別表'!Z243,'２個別表'!Z243)=1,BO243,SUMIF('２個別表'!$Z$11:$Z$510,'２個別表'!Z243,$BO$11:$BO$239)),"")</f>
        <v/>
      </c>
      <c r="BQ243" s="213" t="str">
        <f t="shared" ca="1" si="85"/>
        <v/>
      </c>
      <c r="BR243" s="207" t="str">
        <f t="shared" ca="1" si="104"/>
        <v/>
      </c>
      <c r="BS243" s="483" t="str">
        <f ca="1">IF($AD243=3,'２個別表'!$BX243-('２個別表'!$BZ243+'２個別表'!$CC243+'２個別表'!$CD243+'２個別表'!$CE243+'２個別表'!$CF243),"")</f>
        <v/>
      </c>
      <c r="BT243" s="486">
        <f t="shared" ca="1" si="86"/>
        <v>0</v>
      </c>
      <c r="BU243" s="480" t="str">
        <f t="shared" ca="1" si="105"/>
        <v/>
      </c>
    </row>
    <row r="244" spans="1:73">
      <c r="A244" s="770" t="str">
        <f t="shared" ca="1" si="81"/>
        <v>石川県</v>
      </c>
      <c r="B244" s="773">
        <f ca="1">'２個別表'!Q244</f>
        <v>234</v>
      </c>
      <c r="C244" s="774" t="str">
        <f>'２個別表'!$R244</f>
        <v>石川県</v>
      </c>
      <c r="D244" s="774" t="str">
        <f ca="1">'２個別表'!$S244</f>
        <v/>
      </c>
      <c r="E244" s="774" t="str">
        <f ca="1">'２個別表'!$T244</f>
        <v/>
      </c>
      <c r="F244" s="719" t="str">
        <f ca="1">'２個別表'!$W244</f>
        <v/>
      </c>
      <c r="G244" s="719" t="str">
        <f ca="1">IF($F244=1,IF(SUMIF('（様式１号）１総括表'!$B$16:$B$25,A244,'（様式１号）１総括表'!$A$16:$A$25)&gt;0,"〇","✕"),"-")</f>
        <v>-</v>
      </c>
      <c r="H244" s="716" t="str">
        <f ca="1">IF('２個別表'!$Y244=1,IF('２個別表'!$AC244=1,"〇","×"),IF(AND(2&lt;='２個別表'!$AC244,'２個別表'!$AC244&lt;=5),"〇","×"))</f>
        <v>×</v>
      </c>
      <c r="I244" s="716" t="str">
        <f t="shared" ca="1" si="82"/>
        <v>×</v>
      </c>
      <c r="J244" s="207" t="str">
        <f ca="1">'２個別表'!$Z244</f>
        <v/>
      </c>
      <c r="K244" s="207">
        <f ca="1">'２個別表'!$AK244</f>
        <v>0</v>
      </c>
      <c r="L244" s="207" t="str">
        <f ca="1">IF('２個別表'!$AL244=1,1,"")</f>
        <v/>
      </c>
      <c r="M244" s="207" t="str">
        <f ca="1">IF('２個別表'!$AL244="","",IF('２個別表'!$AL244=1,IF(OR('２個別表'!$AM244=1,'２個別表'!$AN244=1),"〇","×")))</f>
        <v/>
      </c>
      <c r="N244" s="204" t="str">
        <f ca="1">'２個別表'!AT244</f>
        <v/>
      </c>
      <c r="O244" s="220" t="str">
        <f ca="1">IF(1&lt;='２個別表'!$F244,IF(AND(1&lt;='２個別表'!$AO244,'２個別表'!$AO244&lt;=3),1,0),"")</f>
        <v/>
      </c>
      <c r="P244" s="229">
        <f ca="1">IF($O244=1,IF(AND('２個別表'!$BF244&lt;&gt;"",AND('２個別表'!$BI244&lt;&gt;1,'２個別表'!$BJ244)),0,1),0)</f>
        <v>0</v>
      </c>
      <c r="Q244" s="220">
        <f ca="1">IF('２個別表'!$BF244&lt;&gt;"",1,0)</f>
        <v>0</v>
      </c>
      <c r="R244" s="220" t="str">
        <f ca="1">IF($Q244=1,IF('２個別表'!$BI244=1,1,0),"")</f>
        <v/>
      </c>
      <c r="S244" s="220" t="str">
        <f ca="1">IF($R244=1,IF('２個別表'!$BJ244&lt;&gt;"","〇","×"),"")</f>
        <v/>
      </c>
      <c r="T244" s="220" t="str">
        <f t="shared" ca="1" si="88"/>
        <v/>
      </c>
      <c r="U244" s="381">
        <f ca="1">IF('２個別表'!$BH244&gt;0,'２個別表'!$BH244,0)</f>
        <v>0</v>
      </c>
      <c r="V244" s="220">
        <f ca="1">IF('２個別表'!$BJ244&lt;&gt;"",1,0)</f>
        <v>0</v>
      </c>
      <c r="W244" s="206">
        <f ca="1">IF(AND($Q244=1,$V244=1),'２個別表'!$CF244,0)</f>
        <v>0</v>
      </c>
      <c r="X244" s="219">
        <f t="shared" ca="1" si="83"/>
        <v>0</v>
      </c>
      <c r="Y244" s="220" t="str">
        <f ca="1">IF(1&lt;='２個別表'!$F244,'２個別表'!$BV244,"")</f>
        <v/>
      </c>
      <c r="Z244" s="220">
        <f ca="1">IF(1&lt;='２個別表'!$F244,'２個別表'!$CG244,0)</f>
        <v>0</v>
      </c>
      <c r="AA244" s="220">
        <f ca="1">IF(OR(0&lt;'２個別表'!$BZ244,0&lt;SUM('２個別表'!$CC244:$CD244)),1,0)</f>
        <v>1</v>
      </c>
      <c r="AB244" s="207">
        <f ca="1">IF(1&lt;='２個別表'!$F244,'２個別表'!$BX244,0)</f>
        <v>0</v>
      </c>
      <c r="AC244" s="207" t="str">
        <f ca="1">IF('２個別表'!$BX244&gt;0,IF(AND('２個別表'!$BV244=1,'２個別表'!$CG244="控除不可"),'２個別表'!$BX244,IF(AND('２個別表'!$BV244=1,'２個別表'!$CG244="80%控除対象"),ROUNDUP('２個別表'!$BX244*102/110,0),IF(AND('２個別表'!$BV244=1,'２個別表'!$CG244="全額控除"),ROUNDUP('２個別表'!$BX244*100/110,0),IF(OR('２個別表'!$BV244=2,'２個別表'!$BV244=3),'２個別表'!$BX244,'２個別表'!$BX244)))),"")</f>
        <v/>
      </c>
      <c r="AD244" s="221" t="str">
        <f ca="1">IF('２個別表'!$W244=1,3,IF(AND('２個別表'!$W244=2,AND(19&lt;='２個別表'!$AO244,'２個別表'!$AO244&lt;=23)),2,IF(AND('２個別表'!$W244=2,OR(AND(1&lt;='２個別表'!$AO244,'２個別表'!$AO244&lt;=18),AND(24&lt;='２個別表'!$AO244,'２個別表'!$AO244&lt;=25))),1,"判定不能")))</f>
        <v>判定不能</v>
      </c>
      <c r="AE244" s="228">
        <f t="shared" ca="1" si="89"/>
        <v>0</v>
      </c>
      <c r="AF244" s="204" t="str">
        <f t="shared" ca="1" si="106"/>
        <v/>
      </c>
      <c r="AG244" s="207" t="str">
        <f ca="1">IF(AND($AD244=1,$U244&gt;0,$V244=1),ROUNDDOWN($AC244*1/2-'２個別表'!$CF244*1/2,0),"")</f>
        <v/>
      </c>
      <c r="AH244" s="207" t="str">
        <f t="shared" ca="1" si="84"/>
        <v/>
      </c>
      <c r="AI244" s="230" t="str">
        <f ca="1">IF(AND($AD244=1,$Q244=1),IF($AB244&gt;0,'２個別表'!$BX244-'２個別表'!$BZ244-'２個別表'!$CF244-'２個別表'!$CC244-'２個別表'!$CD244-'２個別表'!$CE244,0),"")</f>
        <v/>
      </c>
      <c r="AJ244" s="222">
        <f t="shared" ca="1" si="90"/>
        <v>0</v>
      </c>
      <c r="AK244" s="218" t="str">
        <f ca="1">IF($AD244=1,IF('２個別表'!$AQ244=1,1,IF('２個別表'!AQ244="","",)),"")</f>
        <v/>
      </c>
      <c r="AL244" s="207" t="str">
        <f ca="1">IF($AJ244=1,IF($AK244=1,'２個別表'!BU244,""),"")</f>
        <v/>
      </c>
      <c r="AM244" s="204" t="str">
        <f t="shared" ca="1" si="91"/>
        <v/>
      </c>
      <c r="AN244" s="223" t="str">
        <f ca="1">IF($AJ244=1,IF($AK244=1,ROUNDDOWN('２個別表'!$BX244-'２個別表'!$BZ244-'２個別表'!$CC244-'２個別表'!$CD244-'２個別表'!$CE244-'２個別表'!$CF244,0),""),"")</f>
        <v/>
      </c>
      <c r="AO244" s="222">
        <f t="shared" ca="1" si="87"/>
        <v>0</v>
      </c>
      <c r="AP244" s="218">
        <f t="shared" ca="1" si="92"/>
        <v>0</v>
      </c>
      <c r="AQ244" s="218">
        <f t="shared" ca="1" si="93"/>
        <v>0</v>
      </c>
      <c r="AR244" s="213">
        <f ca="1">IF('２個別表'!$AC244=1,1,0)</f>
        <v>0</v>
      </c>
      <c r="AS244" s="204" t="str">
        <f t="shared" ca="1" si="94"/>
        <v/>
      </c>
      <c r="AT244" s="204" t="str">
        <f t="shared" ca="1" si="95"/>
        <v/>
      </c>
      <c r="AU244" s="230" t="str">
        <f ca="1">IF($AD244=1,IF($AQ244=1,ROUNDDOWN('２個別表'!$BX244-'２個別表'!$BZ244-'２個別表'!$CC244-'２個別表'!$CD244-'２個別表'!$CE244-'２個別表'!$CF244,0),""),"")</f>
        <v/>
      </c>
      <c r="AV244" s="391">
        <f t="shared" ca="1" si="96"/>
        <v>0</v>
      </c>
      <c r="AW244" s="401" t="str">
        <f t="shared" ca="1" si="97"/>
        <v>-</v>
      </c>
      <c r="AX244" s="228">
        <f ca="1">IF($AD244=2,IF('２個別表'!$BS244=1,1,0),0)</f>
        <v>0</v>
      </c>
      <c r="AY244" s="213" t="str">
        <f t="shared" ca="1" si="98"/>
        <v/>
      </c>
      <c r="AZ244" s="409" t="str">
        <f ca="1">IF(AND($AD244=2,$AX244=1),'２個別表'!$BX244-('２個別表'!$BZ244+'２個別表'!$CC244+'２個別表'!$CD244+'２個別表'!$CE244+'２個別表'!$CF244),"")</f>
        <v/>
      </c>
      <c r="BA244" s="228">
        <f ca="1">IF($AD244=2,IF('２個別表'!$BS244&lt;&gt;1,1,0),0)</f>
        <v>0</v>
      </c>
      <c r="BB244" s="404">
        <f t="shared" ca="1" si="99"/>
        <v>0</v>
      </c>
      <c r="BC244" s="207" t="str">
        <f ca="1">IF(AND($AD244=2,$BA244=1),'２個別表'!$BT244,"")</f>
        <v/>
      </c>
      <c r="BD244" s="207" t="str">
        <f t="shared" ca="1" si="100"/>
        <v/>
      </c>
      <c r="BE244" s="207" t="str">
        <f ca="1">IF(AND($AD244=2,$BA244=1),'２個別表'!$BW244-('２個別表'!$BZ244+'２個別表'!$CC244+'２個別表'!$CD244+'２個別表'!$CE244+'２個別表'!$CF244),"")</f>
        <v/>
      </c>
      <c r="BF244" s="207" t="str">
        <f ca="1">IF(AND($AD244=2,$BA244=1),'２個別表'!$CC244+'２個別表'!$CD244,"")</f>
        <v/>
      </c>
      <c r="BG244" s="406" t="str">
        <f ca="1">IF($BB244=1,IF(SUM('２個別表'!$BY244,'２個別表'!$CF244*0.5)&lt;='２個別表'!$BX244*0.5,"〇","×"),"")</f>
        <v/>
      </c>
      <c r="BH244" s="405">
        <f t="shared" ca="1" si="101"/>
        <v>0</v>
      </c>
      <c r="BI244" s="229" t="str">
        <f ca="1">IF($AD244=2,IF($AX244=1,IF('２個別表'!$AO244=23,"〇","×"),IF(OR('２個別表'!$AO244&lt;19,'２個別表'!$AO244&gt;23),"",IF($BH244&lt;='２個別表'!$BT244,"〇","×"))),"-")</f>
        <v>-</v>
      </c>
      <c r="BJ244" s="414" t="str">
        <f t="shared" ca="1" si="102"/>
        <v>-</v>
      </c>
      <c r="BK244" s="228">
        <f t="shared" ca="1" si="103"/>
        <v>0</v>
      </c>
      <c r="BL244" s="229" t="str">
        <f ca="1">IF($AD244=3,IF(1&lt;='２個別表'!$F244,IF('２個別表'!$W244=1,"〇","×"),""),"")</f>
        <v/>
      </c>
      <c r="BM244" s="209" t="str">
        <f ca="1">IF(AD244=3,IF(AND(OR('２個別表'!BF244="附帯施設",AND(1&lt;='２個別表'!AO244,'２個別表'!AO244&lt;=3)),'２個別表'!BM244&lt;&gt;"",'２個別表'!BN244&lt;&gt;""),1,IF(AND(OR('２個別表'!BF244="附帯施設",AND(1&lt;='２個別表'!AO244,'２個別表'!AO244&lt;=3)),OR('２個別表'!BM244="",'２個別表'!BN244="")),"×",0)),"")</f>
        <v/>
      </c>
      <c r="BN244" s="229" t="str">
        <f ca="1">IF($AD244=3,IF('２個別表'!$BX244&gt;=500000,"〇","×"),"")</f>
        <v/>
      </c>
      <c r="BO244" s="204" t="str">
        <f ca="1">IF(AD244=3,'２個別表'!BY244,"")</f>
        <v/>
      </c>
      <c r="BP244" s="204" t="str">
        <f ca="1">IF(AD244=3,IF(COUNTIF('２個別表'!$Z$11:'２個別表'!Z244,'２個別表'!Z244)=1,BO244,SUMIF('２個別表'!$Z$11:$Z$510,'２個別表'!Z244,$BO$11:$BO$239)),"")</f>
        <v/>
      </c>
      <c r="BQ244" s="213" t="str">
        <f t="shared" ca="1" si="85"/>
        <v/>
      </c>
      <c r="BR244" s="207" t="str">
        <f t="shared" ca="1" si="104"/>
        <v/>
      </c>
      <c r="BS244" s="483" t="str">
        <f ca="1">IF($AD244=3,'２個別表'!$BX244-('２個別表'!$BZ244+'２個別表'!$CC244+'２個別表'!$CD244+'２個別表'!$CE244+'２個別表'!$CF244),"")</f>
        <v/>
      </c>
      <c r="BT244" s="486">
        <f t="shared" ca="1" si="86"/>
        <v>0</v>
      </c>
      <c r="BU244" s="480" t="str">
        <f t="shared" ca="1" si="105"/>
        <v/>
      </c>
    </row>
    <row r="245" spans="1:73">
      <c r="A245" s="770" t="str">
        <f t="shared" ca="1" si="81"/>
        <v>石川県</v>
      </c>
      <c r="B245" s="773">
        <f ca="1">'２個別表'!Q245</f>
        <v>235</v>
      </c>
      <c r="C245" s="774" t="str">
        <f>'２個別表'!$R245</f>
        <v>石川県</v>
      </c>
      <c r="D245" s="774" t="str">
        <f ca="1">'２個別表'!$S245</f>
        <v/>
      </c>
      <c r="E245" s="774" t="str">
        <f ca="1">'２個別表'!$T245</f>
        <v/>
      </c>
      <c r="F245" s="719" t="str">
        <f ca="1">'２個別表'!$W245</f>
        <v/>
      </c>
      <c r="G245" s="719" t="str">
        <f ca="1">IF($F245=1,IF(SUMIF('（様式１号）１総括表'!$B$16:$B$25,A245,'（様式１号）１総括表'!$A$16:$A$25)&gt;0,"〇","✕"),"-")</f>
        <v>-</v>
      </c>
      <c r="H245" s="716" t="str">
        <f ca="1">IF('２個別表'!$Y245=1,IF('２個別表'!$AC245=1,"〇","×"),IF(AND(2&lt;='２個別表'!$AC245,'２個別表'!$AC245&lt;=5),"〇","×"))</f>
        <v>×</v>
      </c>
      <c r="I245" s="716" t="str">
        <f t="shared" ca="1" si="82"/>
        <v>×</v>
      </c>
      <c r="J245" s="207" t="str">
        <f ca="1">'２個別表'!$Z245</f>
        <v/>
      </c>
      <c r="K245" s="207">
        <f ca="1">'２個別表'!$AK245</f>
        <v>0</v>
      </c>
      <c r="L245" s="207" t="str">
        <f ca="1">IF('２個別表'!$AL245=1,1,"")</f>
        <v/>
      </c>
      <c r="M245" s="207" t="str">
        <f ca="1">IF('２個別表'!$AL245="","",IF('２個別表'!$AL245=1,IF(OR('２個別表'!$AM245=1,'２個別表'!$AN245=1),"〇","×")))</f>
        <v/>
      </c>
      <c r="N245" s="204" t="str">
        <f ca="1">'２個別表'!AT245</f>
        <v/>
      </c>
      <c r="O245" s="220" t="str">
        <f ca="1">IF(1&lt;='２個別表'!$F245,IF(AND(1&lt;='２個別表'!$AO245,'２個別表'!$AO245&lt;=3),1,0),"")</f>
        <v/>
      </c>
      <c r="P245" s="229">
        <f ca="1">IF($O245=1,IF(AND('２個別表'!$BF245&lt;&gt;"",AND('２個別表'!$BI245&lt;&gt;1,'２個別表'!$BJ245)),0,1),0)</f>
        <v>0</v>
      </c>
      <c r="Q245" s="220">
        <f ca="1">IF('２個別表'!$BF245&lt;&gt;"",1,0)</f>
        <v>0</v>
      </c>
      <c r="R245" s="220" t="str">
        <f ca="1">IF($Q245=1,IF('２個別表'!$BI245=1,1,0),"")</f>
        <v/>
      </c>
      <c r="S245" s="220" t="str">
        <f ca="1">IF($R245=1,IF('２個別表'!$BJ245&lt;&gt;"","〇","×"),"")</f>
        <v/>
      </c>
      <c r="T245" s="220" t="str">
        <f t="shared" ca="1" si="88"/>
        <v/>
      </c>
      <c r="U245" s="381">
        <f ca="1">IF('２個別表'!$BH245&gt;0,'２個別表'!$BH245,0)</f>
        <v>0</v>
      </c>
      <c r="V245" s="220">
        <f ca="1">IF('２個別表'!$BJ245&lt;&gt;"",1,0)</f>
        <v>0</v>
      </c>
      <c r="W245" s="206">
        <f ca="1">IF(AND($Q245=1,$V245=1),'２個別表'!$CF245,0)</f>
        <v>0</v>
      </c>
      <c r="X245" s="219">
        <f t="shared" ca="1" si="83"/>
        <v>0</v>
      </c>
      <c r="Y245" s="220" t="str">
        <f ca="1">IF(1&lt;='２個別表'!$F245,'２個別表'!$BV245,"")</f>
        <v/>
      </c>
      <c r="Z245" s="220">
        <f ca="1">IF(1&lt;='２個別表'!$F245,'２個別表'!$CG245,0)</f>
        <v>0</v>
      </c>
      <c r="AA245" s="220">
        <f ca="1">IF(OR(0&lt;'２個別表'!$BZ245,0&lt;SUM('２個別表'!$CC245:$CD245)),1,0)</f>
        <v>1</v>
      </c>
      <c r="AB245" s="207">
        <f ca="1">IF(1&lt;='２個別表'!$F245,'２個別表'!$BX245,0)</f>
        <v>0</v>
      </c>
      <c r="AC245" s="207" t="str">
        <f ca="1">IF('２個別表'!$BX245&gt;0,IF(AND('２個別表'!$BV245=1,'２個別表'!$CG245="控除不可"),'２個別表'!$BX245,IF(AND('２個別表'!$BV245=1,'２個別表'!$CG245="80%控除対象"),ROUNDUP('２個別表'!$BX245*102/110,0),IF(AND('２個別表'!$BV245=1,'２個別表'!$CG245="全額控除"),ROUNDUP('２個別表'!$BX245*100/110,0),IF(OR('２個別表'!$BV245=2,'２個別表'!$BV245=3),'２個別表'!$BX245,'２個別表'!$BX245)))),"")</f>
        <v/>
      </c>
      <c r="AD245" s="221" t="str">
        <f ca="1">IF('２個別表'!$W245=1,3,IF(AND('２個別表'!$W245=2,AND(19&lt;='２個別表'!$AO245,'２個別表'!$AO245&lt;=23)),2,IF(AND('２個別表'!$W245=2,OR(AND(1&lt;='２個別表'!$AO245,'２個別表'!$AO245&lt;=18),AND(24&lt;='２個別表'!$AO245,'２個別表'!$AO245&lt;=25))),1,"判定不能")))</f>
        <v>判定不能</v>
      </c>
      <c r="AE245" s="228">
        <f t="shared" ca="1" si="89"/>
        <v>0</v>
      </c>
      <c r="AF245" s="204" t="str">
        <f t="shared" ca="1" si="106"/>
        <v/>
      </c>
      <c r="AG245" s="207" t="str">
        <f ca="1">IF(AND($AD245=1,$U245&gt;0,$V245=1),ROUNDDOWN($AC245*1/2-'２個別表'!$CF245*1/2,0),"")</f>
        <v/>
      </c>
      <c r="AH245" s="207" t="str">
        <f t="shared" ca="1" si="84"/>
        <v/>
      </c>
      <c r="AI245" s="230" t="str">
        <f ca="1">IF(AND($AD245=1,$Q245=1),IF($AB245&gt;0,'２個別表'!$BX245-'２個別表'!$BZ245-'２個別表'!$CF245-'２個別表'!$CC245-'２個別表'!$CD245-'２個別表'!$CE245,0),"")</f>
        <v/>
      </c>
      <c r="AJ245" s="222">
        <f t="shared" ca="1" si="90"/>
        <v>0</v>
      </c>
      <c r="AK245" s="218" t="str">
        <f ca="1">IF($AD245=1,IF('２個別表'!$AQ245=1,1,IF('２個別表'!AQ245="","",)),"")</f>
        <v/>
      </c>
      <c r="AL245" s="207" t="str">
        <f ca="1">IF($AJ245=1,IF($AK245=1,'２個別表'!BU245,""),"")</f>
        <v/>
      </c>
      <c r="AM245" s="204" t="str">
        <f t="shared" ca="1" si="91"/>
        <v/>
      </c>
      <c r="AN245" s="223" t="str">
        <f ca="1">IF($AJ245=1,IF($AK245=1,ROUNDDOWN('２個別表'!$BX245-'２個別表'!$BZ245-'２個別表'!$CC245-'２個別表'!$CD245-'２個別表'!$CE245-'２個別表'!$CF245,0),""),"")</f>
        <v/>
      </c>
      <c r="AO245" s="222">
        <f t="shared" ca="1" si="87"/>
        <v>0</v>
      </c>
      <c r="AP245" s="218">
        <f t="shared" ca="1" si="92"/>
        <v>0</v>
      </c>
      <c r="AQ245" s="218">
        <f t="shared" ca="1" si="93"/>
        <v>0</v>
      </c>
      <c r="AR245" s="213">
        <f ca="1">IF('２個別表'!$AC245=1,1,0)</f>
        <v>0</v>
      </c>
      <c r="AS245" s="204" t="str">
        <f t="shared" ca="1" si="94"/>
        <v/>
      </c>
      <c r="AT245" s="204" t="str">
        <f t="shared" ca="1" si="95"/>
        <v/>
      </c>
      <c r="AU245" s="230" t="str">
        <f ca="1">IF($AD245=1,IF($AQ245=1,ROUNDDOWN('２個別表'!$BX245-'２個別表'!$BZ245-'２個別表'!$CC245-'２個別表'!$CD245-'２個別表'!$CE245-'２個別表'!$CF245,0),""),"")</f>
        <v/>
      </c>
      <c r="AV245" s="391">
        <f t="shared" ca="1" si="96"/>
        <v>0</v>
      </c>
      <c r="AW245" s="401" t="str">
        <f t="shared" ca="1" si="97"/>
        <v>-</v>
      </c>
      <c r="AX245" s="228">
        <f ca="1">IF($AD245=2,IF('２個別表'!$BS245=1,1,0),0)</f>
        <v>0</v>
      </c>
      <c r="AY245" s="213" t="str">
        <f t="shared" ca="1" si="98"/>
        <v/>
      </c>
      <c r="AZ245" s="409" t="str">
        <f ca="1">IF(AND($AD245=2,$AX245=1),'２個別表'!$BX245-('２個別表'!$BZ245+'２個別表'!$CC245+'２個別表'!$CD245+'２個別表'!$CE245+'２個別表'!$CF245),"")</f>
        <v/>
      </c>
      <c r="BA245" s="228">
        <f ca="1">IF($AD245=2,IF('２個別表'!$BS245&lt;&gt;1,1,0),0)</f>
        <v>0</v>
      </c>
      <c r="BB245" s="404">
        <f t="shared" ca="1" si="99"/>
        <v>0</v>
      </c>
      <c r="BC245" s="207" t="str">
        <f ca="1">IF(AND($AD245=2,$BA245=1),'２個別表'!$BT245,"")</f>
        <v/>
      </c>
      <c r="BD245" s="207" t="str">
        <f t="shared" ca="1" si="100"/>
        <v/>
      </c>
      <c r="BE245" s="207" t="str">
        <f ca="1">IF(AND($AD245=2,$BA245=1),'２個別表'!$BW245-('２個別表'!$BZ245+'２個別表'!$CC245+'２個別表'!$CD245+'２個別表'!$CE245+'２個別表'!$CF245),"")</f>
        <v/>
      </c>
      <c r="BF245" s="207" t="str">
        <f ca="1">IF(AND($AD245=2,$BA245=1),'２個別表'!$CC245+'２個別表'!$CD245,"")</f>
        <v/>
      </c>
      <c r="BG245" s="406" t="str">
        <f ca="1">IF($BB245=1,IF(SUM('２個別表'!$BY245,'２個別表'!$CF245*0.5)&lt;='２個別表'!$BX245*0.5,"〇","×"),"")</f>
        <v/>
      </c>
      <c r="BH245" s="405">
        <f t="shared" ca="1" si="101"/>
        <v>0</v>
      </c>
      <c r="BI245" s="229" t="str">
        <f ca="1">IF($AD245=2,IF($AX245=1,IF('２個別表'!$AO245=23,"〇","×"),IF(OR('２個別表'!$AO245&lt;19,'２個別表'!$AO245&gt;23),"",IF($BH245&lt;='２個別表'!$BT245,"〇","×"))),"-")</f>
        <v>-</v>
      </c>
      <c r="BJ245" s="414" t="str">
        <f t="shared" ca="1" si="102"/>
        <v>-</v>
      </c>
      <c r="BK245" s="228">
        <f t="shared" ca="1" si="103"/>
        <v>0</v>
      </c>
      <c r="BL245" s="229" t="str">
        <f ca="1">IF($AD245=3,IF(1&lt;='２個別表'!$F245,IF('２個別表'!$W245=1,"〇","×"),""),"")</f>
        <v/>
      </c>
      <c r="BM245" s="209" t="str">
        <f ca="1">IF(AD245=3,IF(AND(OR('２個別表'!BF245="附帯施設",AND(1&lt;='２個別表'!AO245,'２個別表'!AO245&lt;=3)),'２個別表'!BM245&lt;&gt;"",'２個別表'!BN245&lt;&gt;""),1,IF(AND(OR('２個別表'!BF245="附帯施設",AND(1&lt;='２個別表'!AO245,'２個別表'!AO245&lt;=3)),OR('２個別表'!BM245="",'２個別表'!BN245="")),"×",0)),"")</f>
        <v/>
      </c>
      <c r="BN245" s="229" t="str">
        <f ca="1">IF($AD245=3,IF('２個別表'!$BX245&gt;=500000,"〇","×"),"")</f>
        <v/>
      </c>
      <c r="BO245" s="204" t="str">
        <f ca="1">IF(AD245=3,'２個別表'!BY245,"")</f>
        <v/>
      </c>
      <c r="BP245" s="204" t="str">
        <f ca="1">IF(AD245=3,IF(COUNTIF('２個別表'!$Z$11:'２個別表'!Z245,'２個別表'!Z245)=1,BO245,SUMIF('２個別表'!$Z$11:$Z$510,'２個別表'!Z245,$BO$11:$BO$239)),"")</f>
        <v/>
      </c>
      <c r="BQ245" s="213" t="str">
        <f t="shared" ca="1" si="85"/>
        <v/>
      </c>
      <c r="BR245" s="207" t="str">
        <f t="shared" ca="1" si="104"/>
        <v/>
      </c>
      <c r="BS245" s="483" t="str">
        <f ca="1">IF($AD245=3,'２個別表'!$BX245-('２個別表'!$BZ245+'２個別表'!$CC245+'２個別表'!$CD245+'２個別表'!$CE245+'２個別表'!$CF245),"")</f>
        <v/>
      </c>
      <c r="BT245" s="486">
        <f t="shared" ca="1" si="86"/>
        <v>0</v>
      </c>
      <c r="BU245" s="480" t="str">
        <f t="shared" ca="1" si="105"/>
        <v/>
      </c>
    </row>
    <row r="246" spans="1:73">
      <c r="A246" s="770" t="str">
        <f t="shared" ca="1" si="81"/>
        <v>石川県</v>
      </c>
      <c r="B246" s="773">
        <f ca="1">'２個別表'!Q246</f>
        <v>236</v>
      </c>
      <c r="C246" s="774" t="str">
        <f>'２個別表'!$R246</f>
        <v>石川県</v>
      </c>
      <c r="D246" s="774" t="str">
        <f ca="1">'２個別表'!$S246</f>
        <v/>
      </c>
      <c r="E246" s="774" t="str">
        <f ca="1">'２個別表'!$T246</f>
        <v/>
      </c>
      <c r="F246" s="719" t="str">
        <f ca="1">'２個別表'!$W246</f>
        <v/>
      </c>
      <c r="G246" s="719" t="str">
        <f ca="1">IF($F246=1,IF(SUMIF('（様式１号）１総括表'!$B$16:$B$25,A246,'（様式１号）１総括表'!$A$16:$A$25)&gt;0,"〇","✕"),"-")</f>
        <v>-</v>
      </c>
      <c r="H246" s="716" t="str">
        <f ca="1">IF('２個別表'!$Y246=1,IF('２個別表'!$AC246=1,"〇","×"),IF(AND(2&lt;='２個別表'!$AC246,'２個別表'!$AC246&lt;=5),"〇","×"))</f>
        <v>×</v>
      </c>
      <c r="I246" s="716" t="str">
        <f t="shared" ca="1" si="82"/>
        <v>×</v>
      </c>
      <c r="J246" s="207" t="str">
        <f ca="1">'２個別表'!$Z246</f>
        <v/>
      </c>
      <c r="K246" s="207">
        <f ca="1">'２個別表'!$AK246</f>
        <v>0</v>
      </c>
      <c r="L246" s="207" t="str">
        <f ca="1">IF('２個別表'!$AL246=1,1,"")</f>
        <v/>
      </c>
      <c r="M246" s="207" t="str">
        <f ca="1">IF('２個別表'!$AL246="","",IF('２個別表'!$AL246=1,IF(OR('２個別表'!$AM246=1,'２個別表'!$AN246=1),"〇","×")))</f>
        <v/>
      </c>
      <c r="N246" s="204" t="str">
        <f ca="1">'２個別表'!AT246</f>
        <v/>
      </c>
      <c r="O246" s="220" t="str">
        <f ca="1">IF(1&lt;='２個別表'!$F246,IF(AND(1&lt;='２個別表'!$AO246,'２個別表'!$AO246&lt;=3),1,0),"")</f>
        <v/>
      </c>
      <c r="P246" s="229">
        <f ca="1">IF($O246=1,IF(AND('２個別表'!$BF246&lt;&gt;"",AND('２個別表'!$BI246&lt;&gt;1,'２個別表'!$BJ246)),0,1),0)</f>
        <v>0</v>
      </c>
      <c r="Q246" s="220">
        <f ca="1">IF('２個別表'!$BF246&lt;&gt;"",1,0)</f>
        <v>0</v>
      </c>
      <c r="R246" s="220" t="str">
        <f ca="1">IF($Q246=1,IF('２個別表'!$BI246=1,1,0),"")</f>
        <v/>
      </c>
      <c r="S246" s="220" t="str">
        <f ca="1">IF($R246=1,IF('２個別表'!$BJ246&lt;&gt;"","〇","×"),"")</f>
        <v/>
      </c>
      <c r="T246" s="220" t="str">
        <f t="shared" ca="1" si="88"/>
        <v/>
      </c>
      <c r="U246" s="381">
        <f ca="1">IF('２個別表'!$BH246&gt;0,'２個別表'!$BH246,0)</f>
        <v>0</v>
      </c>
      <c r="V246" s="220">
        <f ca="1">IF('２個別表'!$BJ246&lt;&gt;"",1,0)</f>
        <v>0</v>
      </c>
      <c r="W246" s="206">
        <f ca="1">IF(AND($Q246=1,$V246=1),'２個別表'!$CF246,0)</f>
        <v>0</v>
      </c>
      <c r="X246" s="219">
        <f t="shared" ca="1" si="83"/>
        <v>0</v>
      </c>
      <c r="Y246" s="220" t="str">
        <f ca="1">IF(1&lt;='２個別表'!$F246,'２個別表'!$BV246,"")</f>
        <v/>
      </c>
      <c r="Z246" s="220">
        <f ca="1">IF(1&lt;='２個別表'!$F246,'２個別表'!$CG246,0)</f>
        <v>0</v>
      </c>
      <c r="AA246" s="220">
        <f ca="1">IF(OR(0&lt;'２個別表'!$BZ246,0&lt;SUM('２個別表'!$CC246:$CD246)),1,0)</f>
        <v>1</v>
      </c>
      <c r="AB246" s="207">
        <f ca="1">IF(1&lt;='２個別表'!$F246,'２個別表'!$BX246,0)</f>
        <v>0</v>
      </c>
      <c r="AC246" s="207" t="str">
        <f ca="1">IF('２個別表'!$BX246&gt;0,IF(AND('２個別表'!$BV246=1,'２個別表'!$CG246="控除不可"),'２個別表'!$BX246,IF(AND('２個別表'!$BV246=1,'２個別表'!$CG246="80%控除対象"),ROUNDUP('２個別表'!$BX246*102/110,0),IF(AND('２個別表'!$BV246=1,'２個別表'!$CG246="全額控除"),ROUNDUP('２個別表'!$BX246*100/110,0),IF(OR('２個別表'!$BV246=2,'２個別表'!$BV246=3),'２個別表'!$BX246,'２個別表'!$BX246)))),"")</f>
        <v/>
      </c>
      <c r="AD246" s="221" t="str">
        <f ca="1">IF('２個別表'!$W246=1,3,IF(AND('２個別表'!$W246=2,AND(19&lt;='２個別表'!$AO246,'２個別表'!$AO246&lt;=23)),2,IF(AND('２個別表'!$W246=2,OR(AND(1&lt;='２個別表'!$AO246,'２個別表'!$AO246&lt;=18),AND(24&lt;='２個別表'!$AO246,'２個別表'!$AO246&lt;=25))),1,"判定不能")))</f>
        <v>判定不能</v>
      </c>
      <c r="AE246" s="228">
        <f t="shared" ca="1" si="89"/>
        <v>0</v>
      </c>
      <c r="AF246" s="204" t="str">
        <f t="shared" ca="1" si="106"/>
        <v/>
      </c>
      <c r="AG246" s="207" t="str">
        <f ca="1">IF(AND($AD246=1,$U246&gt;0,$V246=1),ROUNDDOWN($AC246*1/2-'２個別表'!$CF246*1/2,0),"")</f>
        <v/>
      </c>
      <c r="AH246" s="207" t="str">
        <f t="shared" ca="1" si="84"/>
        <v/>
      </c>
      <c r="AI246" s="230" t="str">
        <f ca="1">IF(AND($AD246=1,$Q246=1),IF($AB246&gt;0,'２個別表'!$BX246-'２個別表'!$BZ246-'２個別表'!$CF246-'２個別表'!$CC246-'２個別表'!$CD246-'２個別表'!$CE246,0),"")</f>
        <v/>
      </c>
      <c r="AJ246" s="222">
        <f t="shared" ca="1" si="90"/>
        <v>0</v>
      </c>
      <c r="AK246" s="218" t="str">
        <f ca="1">IF($AD246=1,IF('２個別表'!$AQ246=1,1,IF('２個別表'!AQ246="","",)),"")</f>
        <v/>
      </c>
      <c r="AL246" s="207" t="str">
        <f ca="1">IF($AJ246=1,IF($AK246=1,'２個別表'!BU246,""),"")</f>
        <v/>
      </c>
      <c r="AM246" s="204" t="str">
        <f t="shared" ca="1" si="91"/>
        <v/>
      </c>
      <c r="AN246" s="223" t="str">
        <f ca="1">IF($AJ246=1,IF($AK246=1,ROUNDDOWN('２個別表'!$BX246-'２個別表'!$BZ246-'２個別表'!$CC246-'２個別表'!$CD246-'２個別表'!$CE246-'２個別表'!$CF246,0),""),"")</f>
        <v/>
      </c>
      <c r="AO246" s="222">
        <f t="shared" ca="1" si="87"/>
        <v>0</v>
      </c>
      <c r="AP246" s="218">
        <f t="shared" ca="1" si="92"/>
        <v>0</v>
      </c>
      <c r="AQ246" s="218">
        <f t="shared" ca="1" si="93"/>
        <v>0</v>
      </c>
      <c r="AR246" s="213">
        <f ca="1">IF('２個別表'!$AC246=1,1,0)</f>
        <v>0</v>
      </c>
      <c r="AS246" s="204" t="str">
        <f t="shared" ca="1" si="94"/>
        <v/>
      </c>
      <c r="AT246" s="204" t="str">
        <f t="shared" ca="1" si="95"/>
        <v/>
      </c>
      <c r="AU246" s="230" t="str">
        <f ca="1">IF($AD246=1,IF($AQ246=1,ROUNDDOWN('２個別表'!$BX246-'２個別表'!$BZ246-'２個別表'!$CC246-'２個別表'!$CD246-'２個別表'!$CE246-'２個別表'!$CF246,0),""),"")</f>
        <v/>
      </c>
      <c r="AV246" s="391">
        <f t="shared" ca="1" si="96"/>
        <v>0</v>
      </c>
      <c r="AW246" s="401" t="str">
        <f t="shared" ca="1" si="97"/>
        <v>-</v>
      </c>
      <c r="AX246" s="228">
        <f ca="1">IF($AD246=2,IF('２個別表'!$BS246=1,1,0),0)</f>
        <v>0</v>
      </c>
      <c r="AY246" s="213" t="str">
        <f t="shared" ca="1" si="98"/>
        <v/>
      </c>
      <c r="AZ246" s="409" t="str">
        <f ca="1">IF(AND($AD246=2,$AX246=1),'２個別表'!$BX246-('２個別表'!$BZ246+'２個別表'!$CC246+'２個別表'!$CD246+'２個別表'!$CE246+'２個別表'!$CF246),"")</f>
        <v/>
      </c>
      <c r="BA246" s="228">
        <f ca="1">IF($AD246=2,IF('２個別表'!$BS246&lt;&gt;1,1,0),0)</f>
        <v>0</v>
      </c>
      <c r="BB246" s="404">
        <f t="shared" ca="1" si="99"/>
        <v>0</v>
      </c>
      <c r="BC246" s="207" t="str">
        <f ca="1">IF(AND($AD246=2,$BA246=1),'２個別表'!$BT246,"")</f>
        <v/>
      </c>
      <c r="BD246" s="207" t="str">
        <f t="shared" ca="1" si="100"/>
        <v/>
      </c>
      <c r="BE246" s="207" t="str">
        <f ca="1">IF(AND($AD246=2,$BA246=1),'２個別表'!$BW246-('２個別表'!$BZ246+'２個別表'!$CC246+'２個別表'!$CD246+'２個別表'!$CE246+'２個別表'!$CF246),"")</f>
        <v/>
      </c>
      <c r="BF246" s="207" t="str">
        <f ca="1">IF(AND($AD246=2,$BA246=1),'２個別表'!$CC246+'２個別表'!$CD246,"")</f>
        <v/>
      </c>
      <c r="BG246" s="406" t="str">
        <f ca="1">IF($BB246=1,IF(SUM('２個別表'!$BY246,'２個別表'!$CF246*0.5)&lt;='２個別表'!$BX246*0.5,"〇","×"),"")</f>
        <v/>
      </c>
      <c r="BH246" s="405">
        <f t="shared" ca="1" si="101"/>
        <v>0</v>
      </c>
      <c r="BI246" s="229" t="str">
        <f ca="1">IF($AD246=2,IF($AX246=1,IF('２個別表'!$AO246=23,"〇","×"),IF(OR('２個別表'!$AO246&lt;19,'２個別表'!$AO246&gt;23),"",IF($BH246&lt;='２個別表'!$BT246,"〇","×"))),"-")</f>
        <v>-</v>
      </c>
      <c r="BJ246" s="414" t="str">
        <f t="shared" ca="1" si="102"/>
        <v>-</v>
      </c>
      <c r="BK246" s="228">
        <f t="shared" ca="1" si="103"/>
        <v>0</v>
      </c>
      <c r="BL246" s="229" t="str">
        <f ca="1">IF($AD246=3,IF(1&lt;='２個別表'!$F246,IF('２個別表'!$W246=1,"〇","×"),""),"")</f>
        <v/>
      </c>
      <c r="BM246" s="209" t="str">
        <f ca="1">IF(AD246=3,IF(AND(OR('２個別表'!BF246="附帯施設",AND(1&lt;='２個別表'!AO246,'２個別表'!AO246&lt;=3)),'２個別表'!BM246&lt;&gt;"",'２個別表'!BN246&lt;&gt;""),1,IF(AND(OR('２個別表'!BF246="附帯施設",AND(1&lt;='２個別表'!AO246,'２個別表'!AO246&lt;=3)),OR('２個別表'!BM246="",'２個別表'!BN246="")),"×",0)),"")</f>
        <v/>
      </c>
      <c r="BN246" s="229" t="str">
        <f ca="1">IF($AD246=3,IF('２個別表'!$BX246&gt;=500000,"〇","×"),"")</f>
        <v/>
      </c>
      <c r="BO246" s="204" t="str">
        <f ca="1">IF(AD246=3,'２個別表'!BY246,"")</f>
        <v/>
      </c>
      <c r="BP246" s="204" t="str">
        <f ca="1">IF(AD246=3,IF(COUNTIF('２個別表'!$Z$11:'２個別表'!Z246,'２個別表'!Z246)=1,BO246,SUMIF('２個別表'!$Z$11:$Z$510,'２個別表'!Z246,$BO$11:$BO$239)),"")</f>
        <v/>
      </c>
      <c r="BQ246" s="213" t="str">
        <f t="shared" ca="1" si="85"/>
        <v/>
      </c>
      <c r="BR246" s="207" t="str">
        <f t="shared" ca="1" si="104"/>
        <v/>
      </c>
      <c r="BS246" s="483" t="str">
        <f ca="1">IF($AD246=3,'２個別表'!$BX246-('２個別表'!$BZ246+'２個別表'!$CC246+'２個別表'!$CD246+'２個別表'!$CE246+'２個別表'!$CF246),"")</f>
        <v/>
      </c>
      <c r="BT246" s="486">
        <f t="shared" ca="1" si="86"/>
        <v>0</v>
      </c>
      <c r="BU246" s="480" t="str">
        <f t="shared" ca="1" si="105"/>
        <v/>
      </c>
    </row>
    <row r="247" spans="1:73">
      <c r="A247" s="770" t="str">
        <f t="shared" ca="1" si="81"/>
        <v>石川県</v>
      </c>
      <c r="B247" s="773">
        <f ca="1">'２個別表'!Q247</f>
        <v>237</v>
      </c>
      <c r="C247" s="774" t="str">
        <f>'２個別表'!$R247</f>
        <v>石川県</v>
      </c>
      <c r="D247" s="774" t="str">
        <f ca="1">'２個別表'!$S247</f>
        <v/>
      </c>
      <c r="E247" s="774" t="str">
        <f ca="1">'２個別表'!$T247</f>
        <v/>
      </c>
      <c r="F247" s="719" t="str">
        <f ca="1">'２個別表'!$W247</f>
        <v/>
      </c>
      <c r="G247" s="719" t="str">
        <f ca="1">IF($F247=1,IF(SUMIF('（様式１号）１総括表'!$B$16:$B$25,A247,'（様式１号）１総括表'!$A$16:$A$25)&gt;0,"〇","✕"),"-")</f>
        <v>-</v>
      </c>
      <c r="H247" s="716" t="str">
        <f ca="1">IF('２個別表'!$Y247=1,IF('２個別表'!$AC247=1,"〇","×"),IF(AND(2&lt;='２個別表'!$AC247,'２個別表'!$AC247&lt;=5),"〇","×"))</f>
        <v>×</v>
      </c>
      <c r="I247" s="716" t="str">
        <f t="shared" ca="1" si="82"/>
        <v>×</v>
      </c>
      <c r="J247" s="207" t="str">
        <f ca="1">'２個別表'!$Z247</f>
        <v/>
      </c>
      <c r="K247" s="207">
        <f ca="1">'２個別表'!$AK247</f>
        <v>0</v>
      </c>
      <c r="L247" s="207" t="str">
        <f ca="1">IF('２個別表'!$AL247=1,1,"")</f>
        <v/>
      </c>
      <c r="M247" s="207" t="str">
        <f ca="1">IF('２個別表'!$AL247="","",IF('２個別表'!$AL247=1,IF(OR('２個別表'!$AM247=1,'２個別表'!$AN247=1),"〇","×")))</f>
        <v/>
      </c>
      <c r="N247" s="204" t="str">
        <f ca="1">'２個別表'!AT247</f>
        <v/>
      </c>
      <c r="O247" s="220" t="str">
        <f ca="1">IF(1&lt;='２個別表'!$F247,IF(AND(1&lt;='２個別表'!$AO247,'２個別表'!$AO247&lt;=3),1,0),"")</f>
        <v/>
      </c>
      <c r="P247" s="229">
        <f ca="1">IF($O247=1,IF(AND('２個別表'!$BF247&lt;&gt;"",AND('２個別表'!$BI247&lt;&gt;1,'２個別表'!$BJ247)),0,1),0)</f>
        <v>0</v>
      </c>
      <c r="Q247" s="220">
        <f ca="1">IF('２個別表'!$BF247&lt;&gt;"",1,0)</f>
        <v>0</v>
      </c>
      <c r="R247" s="220" t="str">
        <f ca="1">IF($Q247=1,IF('２個別表'!$BI247=1,1,0),"")</f>
        <v/>
      </c>
      <c r="S247" s="220" t="str">
        <f ca="1">IF($R247=1,IF('２個別表'!$BJ247&lt;&gt;"","〇","×"),"")</f>
        <v/>
      </c>
      <c r="T247" s="220" t="str">
        <f t="shared" ca="1" si="88"/>
        <v/>
      </c>
      <c r="U247" s="381">
        <f ca="1">IF('２個別表'!$BH247&gt;0,'２個別表'!$BH247,0)</f>
        <v>0</v>
      </c>
      <c r="V247" s="220">
        <f ca="1">IF('２個別表'!$BJ247&lt;&gt;"",1,0)</f>
        <v>0</v>
      </c>
      <c r="W247" s="206">
        <f ca="1">IF(AND($Q247=1,$V247=1),'２個別表'!$CF247,0)</f>
        <v>0</v>
      </c>
      <c r="X247" s="219">
        <f t="shared" ca="1" si="83"/>
        <v>0</v>
      </c>
      <c r="Y247" s="220" t="str">
        <f ca="1">IF(1&lt;='２個別表'!$F247,'２個別表'!$BV247,"")</f>
        <v/>
      </c>
      <c r="Z247" s="220">
        <f ca="1">IF(1&lt;='２個別表'!$F247,'２個別表'!$CG247,0)</f>
        <v>0</v>
      </c>
      <c r="AA247" s="220">
        <f ca="1">IF(OR(0&lt;'２個別表'!$BZ247,0&lt;SUM('２個別表'!$CC247:$CD247)),1,0)</f>
        <v>1</v>
      </c>
      <c r="AB247" s="207">
        <f ca="1">IF(1&lt;='２個別表'!$F247,'２個別表'!$BX247,0)</f>
        <v>0</v>
      </c>
      <c r="AC247" s="207" t="str">
        <f ca="1">IF('２個別表'!$BX247&gt;0,IF(AND('２個別表'!$BV247=1,'２個別表'!$CG247="控除不可"),'２個別表'!$BX247,IF(AND('２個別表'!$BV247=1,'２個別表'!$CG247="80%控除対象"),ROUNDUP('２個別表'!$BX247*102/110,0),IF(AND('２個別表'!$BV247=1,'２個別表'!$CG247="全額控除"),ROUNDUP('２個別表'!$BX247*100/110,0),IF(OR('２個別表'!$BV247=2,'２個別表'!$BV247=3),'２個別表'!$BX247,'２個別表'!$BX247)))),"")</f>
        <v/>
      </c>
      <c r="AD247" s="221" t="str">
        <f ca="1">IF('２個別表'!$W247=1,3,IF(AND('２個別表'!$W247=2,AND(19&lt;='２個別表'!$AO247,'２個別表'!$AO247&lt;=23)),2,IF(AND('２個別表'!$W247=2,OR(AND(1&lt;='２個別表'!$AO247,'２個別表'!$AO247&lt;=18),AND(24&lt;='２個別表'!$AO247,'２個別表'!$AO247&lt;=25))),1,"判定不能")))</f>
        <v>判定不能</v>
      </c>
      <c r="AE247" s="228">
        <f t="shared" ca="1" si="89"/>
        <v>0</v>
      </c>
      <c r="AF247" s="204" t="str">
        <f t="shared" ca="1" si="106"/>
        <v/>
      </c>
      <c r="AG247" s="207" t="str">
        <f ca="1">IF(AND($AD247=1,$U247&gt;0,$V247=1),ROUNDDOWN($AC247*1/2-'２個別表'!$CF247*1/2,0),"")</f>
        <v/>
      </c>
      <c r="AH247" s="207" t="str">
        <f t="shared" ca="1" si="84"/>
        <v/>
      </c>
      <c r="AI247" s="230" t="str">
        <f ca="1">IF(AND($AD247=1,$Q247=1),IF($AB247&gt;0,'２個別表'!$BX247-'２個別表'!$BZ247-'２個別表'!$CF247-'２個別表'!$CC247-'２個別表'!$CD247-'２個別表'!$CE247,0),"")</f>
        <v/>
      </c>
      <c r="AJ247" s="222">
        <f t="shared" ca="1" si="90"/>
        <v>0</v>
      </c>
      <c r="AK247" s="218" t="str">
        <f ca="1">IF($AD247=1,IF('２個別表'!$AQ247=1,1,IF('２個別表'!AQ247="","",)),"")</f>
        <v/>
      </c>
      <c r="AL247" s="207" t="str">
        <f ca="1">IF($AJ247=1,IF($AK247=1,'２個別表'!BU247,""),"")</f>
        <v/>
      </c>
      <c r="AM247" s="204" t="str">
        <f t="shared" ca="1" si="91"/>
        <v/>
      </c>
      <c r="AN247" s="223" t="str">
        <f ca="1">IF($AJ247=1,IF($AK247=1,ROUNDDOWN('２個別表'!$BX247-'２個別表'!$BZ247-'２個別表'!$CC247-'２個別表'!$CD247-'２個別表'!$CE247-'２個別表'!$CF247,0),""),"")</f>
        <v/>
      </c>
      <c r="AO247" s="222">
        <f t="shared" ca="1" si="87"/>
        <v>0</v>
      </c>
      <c r="AP247" s="218">
        <f t="shared" ca="1" si="92"/>
        <v>0</v>
      </c>
      <c r="AQ247" s="218">
        <f t="shared" ca="1" si="93"/>
        <v>0</v>
      </c>
      <c r="AR247" s="213">
        <f ca="1">IF('２個別表'!$AC247=1,1,0)</f>
        <v>0</v>
      </c>
      <c r="AS247" s="204" t="str">
        <f t="shared" ca="1" si="94"/>
        <v/>
      </c>
      <c r="AT247" s="204" t="str">
        <f t="shared" ca="1" si="95"/>
        <v/>
      </c>
      <c r="AU247" s="230" t="str">
        <f ca="1">IF($AD247=1,IF($AQ247=1,ROUNDDOWN('２個別表'!$BX247-'２個別表'!$BZ247-'２個別表'!$CC247-'２個別表'!$CD247-'２個別表'!$CE247-'２個別表'!$CF247,0),""),"")</f>
        <v/>
      </c>
      <c r="AV247" s="391">
        <f t="shared" ca="1" si="96"/>
        <v>0</v>
      </c>
      <c r="AW247" s="401" t="str">
        <f t="shared" ca="1" si="97"/>
        <v>-</v>
      </c>
      <c r="AX247" s="228">
        <f ca="1">IF($AD247=2,IF('２個別表'!$BS247=1,1,0),0)</f>
        <v>0</v>
      </c>
      <c r="AY247" s="213" t="str">
        <f t="shared" ca="1" si="98"/>
        <v/>
      </c>
      <c r="AZ247" s="409" t="str">
        <f ca="1">IF(AND($AD247=2,$AX247=1),'２個別表'!$BX247-('２個別表'!$BZ247+'２個別表'!$CC247+'２個別表'!$CD247+'２個別表'!$CE247+'２個別表'!$CF247),"")</f>
        <v/>
      </c>
      <c r="BA247" s="228">
        <f ca="1">IF($AD247=2,IF('２個別表'!$BS247&lt;&gt;1,1,0),0)</f>
        <v>0</v>
      </c>
      <c r="BB247" s="404">
        <f t="shared" ca="1" si="99"/>
        <v>0</v>
      </c>
      <c r="BC247" s="207" t="str">
        <f ca="1">IF(AND($AD247=2,$BA247=1),'２個別表'!$BT247,"")</f>
        <v/>
      </c>
      <c r="BD247" s="207" t="str">
        <f t="shared" ca="1" si="100"/>
        <v/>
      </c>
      <c r="BE247" s="207" t="str">
        <f ca="1">IF(AND($AD247=2,$BA247=1),'２個別表'!$BW247-('２個別表'!$BZ247+'２個別表'!$CC247+'２個別表'!$CD247+'２個別表'!$CE247+'２個別表'!$CF247),"")</f>
        <v/>
      </c>
      <c r="BF247" s="207" t="str">
        <f ca="1">IF(AND($AD247=2,$BA247=1),'２個別表'!$CC247+'２個別表'!$CD247,"")</f>
        <v/>
      </c>
      <c r="BG247" s="406" t="str">
        <f ca="1">IF($BB247=1,IF(SUM('２個別表'!$BY247,'２個別表'!$CF247*0.5)&lt;='２個別表'!$BX247*0.5,"〇","×"),"")</f>
        <v/>
      </c>
      <c r="BH247" s="405">
        <f t="shared" ca="1" si="101"/>
        <v>0</v>
      </c>
      <c r="BI247" s="229" t="str">
        <f ca="1">IF($AD247=2,IF($AX247=1,IF('２個別表'!$AO247=23,"〇","×"),IF(OR('２個別表'!$AO247&lt;19,'２個別表'!$AO247&gt;23),"",IF($BH247&lt;='２個別表'!$BT247,"〇","×"))),"-")</f>
        <v>-</v>
      </c>
      <c r="BJ247" s="414" t="str">
        <f t="shared" ca="1" si="102"/>
        <v>-</v>
      </c>
      <c r="BK247" s="228">
        <f t="shared" ca="1" si="103"/>
        <v>0</v>
      </c>
      <c r="BL247" s="229" t="str">
        <f ca="1">IF($AD247=3,IF(1&lt;='２個別表'!$F247,IF('２個別表'!$W247=1,"〇","×"),""),"")</f>
        <v/>
      </c>
      <c r="BM247" s="209" t="str">
        <f ca="1">IF(AD247=3,IF(AND(OR('２個別表'!BF247="附帯施設",AND(1&lt;='２個別表'!AO247,'２個別表'!AO247&lt;=3)),'２個別表'!BM247&lt;&gt;"",'２個別表'!BN247&lt;&gt;""),1,IF(AND(OR('２個別表'!BF247="附帯施設",AND(1&lt;='２個別表'!AO247,'２個別表'!AO247&lt;=3)),OR('２個別表'!BM247="",'２個別表'!BN247="")),"×",0)),"")</f>
        <v/>
      </c>
      <c r="BN247" s="229" t="str">
        <f ca="1">IF($AD247=3,IF('２個別表'!$BX247&gt;=500000,"〇","×"),"")</f>
        <v/>
      </c>
      <c r="BO247" s="204" t="str">
        <f ca="1">IF(AD247=3,'２個別表'!BY247,"")</f>
        <v/>
      </c>
      <c r="BP247" s="204" t="str">
        <f ca="1">IF(AD247=3,IF(COUNTIF('２個別表'!$Z$11:'２個別表'!Z247,'２個別表'!Z247)=1,BO247,SUMIF('２個別表'!$Z$11:$Z$510,'２個別表'!Z247,$BO$11:$BO$239)),"")</f>
        <v/>
      </c>
      <c r="BQ247" s="213" t="str">
        <f t="shared" ca="1" si="85"/>
        <v/>
      </c>
      <c r="BR247" s="207" t="str">
        <f t="shared" ca="1" si="104"/>
        <v/>
      </c>
      <c r="BS247" s="483" t="str">
        <f ca="1">IF($AD247=3,'２個別表'!$BX247-('２個別表'!$BZ247+'２個別表'!$CC247+'２個別表'!$CD247+'２個別表'!$CE247+'２個別表'!$CF247),"")</f>
        <v/>
      </c>
      <c r="BT247" s="486">
        <f t="shared" ca="1" si="86"/>
        <v>0</v>
      </c>
      <c r="BU247" s="480" t="str">
        <f t="shared" ca="1" si="105"/>
        <v/>
      </c>
    </row>
    <row r="248" spans="1:73">
      <c r="A248" s="770" t="str">
        <f t="shared" ca="1" si="81"/>
        <v>石川県</v>
      </c>
      <c r="B248" s="773">
        <f ca="1">'２個別表'!Q248</f>
        <v>238</v>
      </c>
      <c r="C248" s="774" t="str">
        <f>'２個別表'!$R248</f>
        <v>石川県</v>
      </c>
      <c r="D248" s="774" t="str">
        <f ca="1">'２個別表'!$S248</f>
        <v/>
      </c>
      <c r="E248" s="774" t="str">
        <f ca="1">'２個別表'!$T248</f>
        <v/>
      </c>
      <c r="F248" s="719" t="str">
        <f ca="1">'２個別表'!$W248</f>
        <v/>
      </c>
      <c r="G248" s="719" t="str">
        <f ca="1">IF($F248=1,IF(SUMIF('（様式１号）１総括表'!$B$16:$B$25,A248,'（様式１号）１総括表'!$A$16:$A$25)&gt;0,"〇","✕"),"-")</f>
        <v>-</v>
      </c>
      <c r="H248" s="716" t="str">
        <f ca="1">IF('２個別表'!$Y248=1,IF('２個別表'!$AC248=1,"〇","×"),IF(AND(2&lt;='２個別表'!$AC248,'２個別表'!$AC248&lt;=5),"〇","×"))</f>
        <v>×</v>
      </c>
      <c r="I248" s="716" t="str">
        <f t="shared" ca="1" si="82"/>
        <v>×</v>
      </c>
      <c r="J248" s="207" t="str">
        <f ca="1">'２個別表'!$Z248</f>
        <v/>
      </c>
      <c r="K248" s="207">
        <f ca="1">'２個別表'!$AK248</f>
        <v>0</v>
      </c>
      <c r="L248" s="207" t="str">
        <f ca="1">IF('２個別表'!$AL248=1,1,"")</f>
        <v/>
      </c>
      <c r="M248" s="207" t="str">
        <f ca="1">IF('２個別表'!$AL248="","",IF('２個別表'!$AL248=1,IF(OR('２個別表'!$AM248=1,'２個別表'!$AN248=1),"〇","×")))</f>
        <v/>
      </c>
      <c r="N248" s="204" t="str">
        <f ca="1">'２個別表'!AT248</f>
        <v/>
      </c>
      <c r="O248" s="220" t="str">
        <f ca="1">IF(1&lt;='２個別表'!$F248,IF(AND(1&lt;='２個別表'!$AO248,'２個別表'!$AO248&lt;=3),1,0),"")</f>
        <v/>
      </c>
      <c r="P248" s="229">
        <f ca="1">IF($O248=1,IF(AND('２個別表'!$BF248&lt;&gt;"",AND('２個別表'!$BI248&lt;&gt;1,'２個別表'!$BJ248)),0,1),0)</f>
        <v>0</v>
      </c>
      <c r="Q248" s="220">
        <f ca="1">IF('２個別表'!$BF248&lt;&gt;"",1,0)</f>
        <v>0</v>
      </c>
      <c r="R248" s="220" t="str">
        <f ca="1">IF($Q248=1,IF('２個別表'!$BI248=1,1,0),"")</f>
        <v/>
      </c>
      <c r="S248" s="220" t="str">
        <f ca="1">IF($R248=1,IF('２個別表'!$BJ248&lt;&gt;"","〇","×"),"")</f>
        <v/>
      </c>
      <c r="T248" s="220" t="str">
        <f t="shared" ca="1" si="88"/>
        <v/>
      </c>
      <c r="U248" s="381">
        <f ca="1">IF('２個別表'!$BH248&gt;0,'２個別表'!$BH248,0)</f>
        <v>0</v>
      </c>
      <c r="V248" s="220">
        <f ca="1">IF('２個別表'!$BJ248&lt;&gt;"",1,0)</f>
        <v>0</v>
      </c>
      <c r="W248" s="206">
        <f ca="1">IF(AND($Q248=1,$V248=1),'２個別表'!$CF248,0)</f>
        <v>0</v>
      </c>
      <c r="X248" s="219">
        <f t="shared" ca="1" si="83"/>
        <v>0</v>
      </c>
      <c r="Y248" s="220" t="str">
        <f ca="1">IF(1&lt;='２個別表'!$F248,'２個別表'!$BV248,"")</f>
        <v/>
      </c>
      <c r="Z248" s="220">
        <f ca="1">IF(1&lt;='２個別表'!$F248,'２個別表'!$CG248,0)</f>
        <v>0</v>
      </c>
      <c r="AA248" s="220">
        <f ca="1">IF(OR(0&lt;'２個別表'!$BZ248,0&lt;SUM('２個別表'!$CC248:$CD248)),1,0)</f>
        <v>1</v>
      </c>
      <c r="AB248" s="207">
        <f ca="1">IF(1&lt;='２個別表'!$F248,'２個別表'!$BX248,0)</f>
        <v>0</v>
      </c>
      <c r="AC248" s="207" t="str">
        <f ca="1">IF('２個別表'!$BX248&gt;0,IF(AND('２個別表'!$BV248=1,'２個別表'!$CG248="控除不可"),'２個別表'!$BX248,IF(AND('２個別表'!$BV248=1,'２個別表'!$CG248="80%控除対象"),ROUNDUP('２個別表'!$BX248*102/110,0),IF(AND('２個別表'!$BV248=1,'２個別表'!$CG248="全額控除"),ROUNDUP('２個別表'!$BX248*100/110,0),IF(OR('２個別表'!$BV248=2,'２個別表'!$BV248=3),'２個別表'!$BX248,'２個別表'!$BX248)))),"")</f>
        <v/>
      </c>
      <c r="AD248" s="221" t="str">
        <f ca="1">IF('２個別表'!$W248=1,3,IF(AND('２個別表'!$W248=2,AND(19&lt;='２個別表'!$AO248,'２個別表'!$AO248&lt;=23)),2,IF(AND('２個別表'!$W248=2,OR(AND(1&lt;='２個別表'!$AO248,'２個別表'!$AO248&lt;=18),AND(24&lt;='２個別表'!$AO248,'２個別表'!$AO248&lt;=25))),1,"判定不能")))</f>
        <v>判定不能</v>
      </c>
      <c r="AE248" s="228">
        <f t="shared" ca="1" si="89"/>
        <v>0</v>
      </c>
      <c r="AF248" s="204" t="str">
        <f t="shared" ca="1" si="106"/>
        <v/>
      </c>
      <c r="AG248" s="207" t="str">
        <f ca="1">IF(AND($AD248=1,$U248&gt;0,$V248=1),ROUNDDOWN($AC248*1/2-'２個別表'!$CF248*1/2,0),"")</f>
        <v/>
      </c>
      <c r="AH248" s="207" t="str">
        <f t="shared" ca="1" si="84"/>
        <v/>
      </c>
      <c r="AI248" s="230" t="str">
        <f ca="1">IF(AND($AD248=1,$Q248=1),IF($AB248&gt;0,'２個別表'!$BX248-'２個別表'!$BZ248-'２個別表'!$CF248-'２個別表'!$CC248-'２個別表'!$CD248-'２個別表'!$CE248,0),"")</f>
        <v/>
      </c>
      <c r="AJ248" s="222">
        <f t="shared" ca="1" si="90"/>
        <v>0</v>
      </c>
      <c r="AK248" s="218" t="str">
        <f ca="1">IF($AD248=1,IF('２個別表'!$AQ248=1,1,IF('２個別表'!AQ248="","",)),"")</f>
        <v/>
      </c>
      <c r="AL248" s="207" t="str">
        <f ca="1">IF($AJ248=1,IF($AK248=1,'２個別表'!BU248,""),"")</f>
        <v/>
      </c>
      <c r="AM248" s="204" t="str">
        <f t="shared" ca="1" si="91"/>
        <v/>
      </c>
      <c r="AN248" s="223" t="str">
        <f ca="1">IF($AJ248=1,IF($AK248=1,ROUNDDOWN('２個別表'!$BX248-'２個別表'!$BZ248-'２個別表'!$CC248-'２個別表'!$CD248-'２個別表'!$CE248-'２個別表'!$CF248,0),""),"")</f>
        <v/>
      </c>
      <c r="AO248" s="222">
        <f t="shared" ca="1" si="87"/>
        <v>0</v>
      </c>
      <c r="AP248" s="218">
        <f t="shared" ca="1" si="92"/>
        <v>0</v>
      </c>
      <c r="AQ248" s="218">
        <f t="shared" ca="1" si="93"/>
        <v>0</v>
      </c>
      <c r="AR248" s="213">
        <f ca="1">IF('２個別表'!$AC248=1,1,0)</f>
        <v>0</v>
      </c>
      <c r="AS248" s="204" t="str">
        <f t="shared" ca="1" si="94"/>
        <v/>
      </c>
      <c r="AT248" s="204" t="str">
        <f t="shared" ca="1" si="95"/>
        <v/>
      </c>
      <c r="AU248" s="230" t="str">
        <f ca="1">IF($AD248=1,IF($AQ248=1,ROUNDDOWN('２個別表'!$BX248-'２個別表'!$BZ248-'２個別表'!$CC248-'２個別表'!$CD248-'２個別表'!$CE248-'２個別表'!$CF248,0),""),"")</f>
        <v/>
      </c>
      <c r="AV248" s="391">
        <f t="shared" ca="1" si="96"/>
        <v>0</v>
      </c>
      <c r="AW248" s="401" t="str">
        <f t="shared" ca="1" si="97"/>
        <v>-</v>
      </c>
      <c r="AX248" s="228">
        <f ca="1">IF($AD248=2,IF('２個別表'!$BS248=1,1,0),0)</f>
        <v>0</v>
      </c>
      <c r="AY248" s="213" t="str">
        <f t="shared" ca="1" si="98"/>
        <v/>
      </c>
      <c r="AZ248" s="409" t="str">
        <f ca="1">IF(AND($AD248=2,$AX248=1),'２個別表'!$BX248-('２個別表'!$BZ248+'２個別表'!$CC248+'２個別表'!$CD248+'２個別表'!$CE248+'２個別表'!$CF248),"")</f>
        <v/>
      </c>
      <c r="BA248" s="228">
        <f ca="1">IF($AD248=2,IF('２個別表'!$BS248&lt;&gt;1,1,0),0)</f>
        <v>0</v>
      </c>
      <c r="BB248" s="404">
        <f t="shared" ca="1" si="99"/>
        <v>0</v>
      </c>
      <c r="BC248" s="207" t="str">
        <f ca="1">IF(AND($AD248=2,$BA248=1),'２個別表'!$BT248,"")</f>
        <v/>
      </c>
      <c r="BD248" s="207" t="str">
        <f t="shared" ca="1" si="100"/>
        <v/>
      </c>
      <c r="BE248" s="207" t="str">
        <f ca="1">IF(AND($AD248=2,$BA248=1),'２個別表'!$BW248-('２個別表'!$BZ248+'２個別表'!$CC248+'２個別表'!$CD248+'２個別表'!$CE248+'２個別表'!$CF248),"")</f>
        <v/>
      </c>
      <c r="BF248" s="207" t="str">
        <f ca="1">IF(AND($AD248=2,$BA248=1),'２個別表'!$CC248+'２個別表'!$CD248,"")</f>
        <v/>
      </c>
      <c r="BG248" s="406" t="str">
        <f ca="1">IF($BB248=1,IF(SUM('２個別表'!$BY248,'２個別表'!$CF248*0.5)&lt;='２個別表'!$BX248*0.5,"〇","×"),"")</f>
        <v/>
      </c>
      <c r="BH248" s="405">
        <f t="shared" ca="1" si="101"/>
        <v>0</v>
      </c>
      <c r="BI248" s="229" t="str">
        <f ca="1">IF($AD248=2,IF($AX248=1,IF('２個別表'!$AO248=23,"〇","×"),IF(OR('２個別表'!$AO248&lt;19,'２個別表'!$AO248&gt;23),"",IF($BH248&lt;='２個別表'!$BT248,"〇","×"))),"-")</f>
        <v>-</v>
      </c>
      <c r="BJ248" s="414" t="str">
        <f t="shared" ca="1" si="102"/>
        <v>-</v>
      </c>
      <c r="BK248" s="228">
        <f t="shared" ca="1" si="103"/>
        <v>0</v>
      </c>
      <c r="BL248" s="229" t="str">
        <f ca="1">IF($AD248=3,IF(1&lt;='２個別表'!$F248,IF('２個別表'!$W248=1,"〇","×"),""),"")</f>
        <v/>
      </c>
      <c r="BM248" s="209" t="str">
        <f ca="1">IF(AD248=3,IF(AND(OR('２個別表'!BF248="附帯施設",AND(1&lt;='２個別表'!AO248,'２個別表'!AO248&lt;=3)),'２個別表'!BM248&lt;&gt;"",'２個別表'!BN248&lt;&gt;""),1,IF(AND(OR('２個別表'!BF248="附帯施設",AND(1&lt;='２個別表'!AO248,'２個別表'!AO248&lt;=3)),OR('２個別表'!BM248="",'２個別表'!BN248="")),"×",0)),"")</f>
        <v/>
      </c>
      <c r="BN248" s="229" t="str">
        <f ca="1">IF($AD248=3,IF('２個別表'!$BX248&gt;=500000,"〇","×"),"")</f>
        <v/>
      </c>
      <c r="BO248" s="204" t="str">
        <f ca="1">IF(AD248=3,'２個別表'!BY248,"")</f>
        <v/>
      </c>
      <c r="BP248" s="204" t="str">
        <f ca="1">IF(AD248=3,IF(COUNTIF('２個別表'!$Z$11:'２個別表'!Z248,'２個別表'!Z248)=1,BO248,SUMIF('２個別表'!$Z$11:$Z$510,'２個別表'!Z248,$BO$11:$BO$239)),"")</f>
        <v/>
      </c>
      <c r="BQ248" s="213" t="str">
        <f t="shared" ca="1" si="85"/>
        <v/>
      </c>
      <c r="BR248" s="207" t="str">
        <f t="shared" ca="1" si="104"/>
        <v/>
      </c>
      <c r="BS248" s="483" t="str">
        <f ca="1">IF($AD248=3,'２個別表'!$BX248-('２個別表'!$BZ248+'２個別表'!$CC248+'２個別表'!$CD248+'２個別表'!$CE248+'２個別表'!$CF248),"")</f>
        <v/>
      </c>
      <c r="BT248" s="486">
        <f t="shared" ca="1" si="86"/>
        <v>0</v>
      </c>
      <c r="BU248" s="480" t="str">
        <f t="shared" ca="1" si="105"/>
        <v/>
      </c>
    </row>
    <row r="249" spans="1:73">
      <c r="A249" s="770" t="str">
        <f t="shared" ca="1" si="81"/>
        <v>石川県</v>
      </c>
      <c r="B249" s="773">
        <f ca="1">'２個別表'!Q249</f>
        <v>239</v>
      </c>
      <c r="C249" s="774" t="str">
        <f>'２個別表'!$R249</f>
        <v>石川県</v>
      </c>
      <c r="D249" s="774" t="str">
        <f ca="1">'２個別表'!$S249</f>
        <v/>
      </c>
      <c r="E249" s="774" t="str">
        <f ca="1">'２個別表'!$T249</f>
        <v/>
      </c>
      <c r="F249" s="719" t="str">
        <f ca="1">'２個別表'!$W249</f>
        <v/>
      </c>
      <c r="G249" s="719" t="str">
        <f ca="1">IF($F249=1,IF(SUMIF('（様式１号）１総括表'!$B$16:$B$25,A249,'（様式１号）１総括表'!$A$16:$A$25)&gt;0,"〇","✕"),"-")</f>
        <v>-</v>
      </c>
      <c r="H249" s="716" t="str">
        <f ca="1">IF('２個別表'!$Y249=1,IF('２個別表'!$AC249=1,"〇","×"),IF(AND(2&lt;='２個別表'!$AC249,'２個別表'!$AC249&lt;=5),"〇","×"))</f>
        <v>×</v>
      </c>
      <c r="I249" s="716" t="str">
        <f t="shared" ca="1" si="82"/>
        <v>×</v>
      </c>
      <c r="J249" s="207" t="str">
        <f ca="1">'２個別表'!$Z249</f>
        <v/>
      </c>
      <c r="K249" s="207">
        <f ca="1">'２個別表'!$AK249</f>
        <v>0</v>
      </c>
      <c r="L249" s="207" t="str">
        <f ca="1">IF('２個別表'!$AL249=1,1,"")</f>
        <v/>
      </c>
      <c r="M249" s="207" t="str">
        <f ca="1">IF('２個別表'!$AL249="","",IF('２個別表'!$AL249=1,IF(OR('２個別表'!$AM249=1,'２個別表'!$AN249=1),"〇","×")))</f>
        <v/>
      </c>
      <c r="N249" s="204" t="str">
        <f ca="1">'２個別表'!AT249</f>
        <v/>
      </c>
      <c r="O249" s="220" t="str">
        <f ca="1">IF(1&lt;='２個別表'!$F249,IF(AND(1&lt;='２個別表'!$AO249,'２個別表'!$AO249&lt;=3),1,0),"")</f>
        <v/>
      </c>
      <c r="P249" s="229">
        <f ca="1">IF($O249=1,IF(AND('２個別表'!$BF249&lt;&gt;"",AND('２個別表'!$BI249&lt;&gt;1,'２個別表'!$BJ249)),0,1),0)</f>
        <v>0</v>
      </c>
      <c r="Q249" s="220">
        <f ca="1">IF('２個別表'!$BF249&lt;&gt;"",1,0)</f>
        <v>0</v>
      </c>
      <c r="R249" s="220" t="str">
        <f ca="1">IF($Q249=1,IF('２個別表'!$BI249=1,1,0),"")</f>
        <v/>
      </c>
      <c r="S249" s="220" t="str">
        <f ca="1">IF($R249=1,IF('２個別表'!$BJ249&lt;&gt;"","〇","×"),"")</f>
        <v/>
      </c>
      <c r="T249" s="220" t="str">
        <f t="shared" ca="1" si="88"/>
        <v/>
      </c>
      <c r="U249" s="381">
        <f ca="1">IF('２個別表'!$BH249&gt;0,'２個別表'!$BH249,0)</f>
        <v>0</v>
      </c>
      <c r="V249" s="220">
        <f ca="1">IF('２個別表'!$BJ249&lt;&gt;"",1,0)</f>
        <v>0</v>
      </c>
      <c r="W249" s="206">
        <f ca="1">IF(AND($Q249=1,$V249=1),'２個別表'!$CF249,0)</f>
        <v>0</v>
      </c>
      <c r="X249" s="219">
        <f t="shared" ca="1" si="83"/>
        <v>0</v>
      </c>
      <c r="Y249" s="220" t="str">
        <f ca="1">IF(1&lt;='２個別表'!$F249,'２個別表'!$BV249,"")</f>
        <v/>
      </c>
      <c r="Z249" s="220">
        <f ca="1">IF(1&lt;='２個別表'!$F249,'２個別表'!$CG249,0)</f>
        <v>0</v>
      </c>
      <c r="AA249" s="220">
        <f ca="1">IF(OR(0&lt;'２個別表'!$BZ249,0&lt;SUM('２個別表'!$CC249:$CD249)),1,0)</f>
        <v>1</v>
      </c>
      <c r="AB249" s="207">
        <f ca="1">IF(1&lt;='２個別表'!$F249,'２個別表'!$BX249,0)</f>
        <v>0</v>
      </c>
      <c r="AC249" s="207" t="str">
        <f ca="1">IF('２個別表'!$BX249&gt;0,IF(AND('２個別表'!$BV249=1,'２個別表'!$CG249="控除不可"),'２個別表'!$BX249,IF(AND('２個別表'!$BV249=1,'２個別表'!$CG249="80%控除対象"),ROUNDUP('２個別表'!$BX249*102/110,0),IF(AND('２個別表'!$BV249=1,'２個別表'!$CG249="全額控除"),ROUNDUP('２個別表'!$BX249*100/110,0),IF(OR('２個別表'!$BV249=2,'２個別表'!$BV249=3),'２個別表'!$BX249,'２個別表'!$BX249)))),"")</f>
        <v/>
      </c>
      <c r="AD249" s="221" t="str">
        <f ca="1">IF('２個別表'!$W249=1,3,IF(AND('２個別表'!$W249=2,AND(19&lt;='２個別表'!$AO249,'２個別表'!$AO249&lt;=23)),2,IF(AND('２個別表'!$W249=2,OR(AND(1&lt;='２個別表'!$AO249,'２個別表'!$AO249&lt;=18),AND(24&lt;='２個別表'!$AO249,'２個別表'!$AO249&lt;=25))),1,"判定不能")))</f>
        <v>判定不能</v>
      </c>
      <c r="AE249" s="228">
        <f t="shared" ca="1" si="89"/>
        <v>0</v>
      </c>
      <c r="AF249" s="204" t="str">
        <f t="shared" ca="1" si="106"/>
        <v/>
      </c>
      <c r="AG249" s="207" t="str">
        <f ca="1">IF(AND($AD249=1,$U249&gt;0,$V249=1),ROUNDDOWN($AC249*1/2-'２個別表'!$CF249*1/2,0),"")</f>
        <v/>
      </c>
      <c r="AH249" s="207" t="str">
        <f t="shared" ca="1" si="84"/>
        <v/>
      </c>
      <c r="AI249" s="230" t="str">
        <f ca="1">IF(AND($AD249=1,$Q249=1),IF($AB249&gt;0,'２個別表'!$BX249-'２個別表'!$BZ249-'２個別表'!$CF249-'２個別表'!$CC249-'２個別表'!$CD249-'２個別表'!$CE249,0),"")</f>
        <v/>
      </c>
      <c r="AJ249" s="222">
        <f t="shared" ca="1" si="90"/>
        <v>0</v>
      </c>
      <c r="AK249" s="218" t="str">
        <f ca="1">IF($AD249=1,IF('２個別表'!$AQ249=1,1,IF('２個別表'!AQ249="","",)),"")</f>
        <v/>
      </c>
      <c r="AL249" s="207" t="str">
        <f ca="1">IF($AJ249=1,IF($AK249=1,'２個別表'!BU249,""),"")</f>
        <v/>
      </c>
      <c r="AM249" s="204" t="str">
        <f t="shared" ca="1" si="91"/>
        <v/>
      </c>
      <c r="AN249" s="223" t="str">
        <f ca="1">IF($AJ249=1,IF($AK249=1,ROUNDDOWN('２個別表'!$BX249-'２個別表'!$BZ249-'２個別表'!$CC249-'２個別表'!$CD249-'２個別表'!$CE249-'２個別表'!$CF249,0),""),"")</f>
        <v/>
      </c>
      <c r="AO249" s="222">
        <f t="shared" ca="1" si="87"/>
        <v>0</v>
      </c>
      <c r="AP249" s="218">
        <f t="shared" ca="1" si="92"/>
        <v>0</v>
      </c>
      <c r="AQ249" s="218">
        <f t="shared" ca="1" si="93"/>
        <v>0</v>
      </c>
      <c r="AR249" s="213">
        <f ca="1">IF('２個別表'!$AC249=1,1,0)</f>
        <v>0</v>
      </c>
      <c r="AS249" s="204" t="str">
        <f t="shared" ca="1" si="94"/>
        <v/>
      </c>
      <c r="AT249" s="204" t="str">
        <f t="shared" ca="1" si="95"/>
        <v/>
      </c>
      <c r="AU249" s="230" t="str">
        <f ca="1">IF($AD249=1,IF($AQ249=1,ROUNDDOWN('２個別表'!$BX249-'２個別表'!$BZ249-'２個別表'!$CC249-'２個別表'!$CD249-'２個別表'!$CE249-'２個別表'!$CF249,0),""),"")</f>
        <v/>
      </c>
      <c r="AV249" s="391">
        <f t="shared" ca="1" si="96"/>
        <v>0</v>
      </c>
      <c r="AW249" s="401" t="str">
        <f t="shared" ca="1" si="97"/>
        <v>-</v>
      </c>
      <c r="AX249" s="228">
        <f ca="1">IF($AD249=2,IF('２個別表'!$BS249=1,1,0),0)</f>
        <v>0</v>
      </c>
      <c r="AY249" s="213" t="str">
        <f t="shared" ca="1" si="98"/>
        <v/>
      </c>
      <c r="AZ249" s="409" t="str">
        <f ca="1">IF(AND($AD249=2,$AX249=1),'２個別表'!$BX249-('２個別表'!$BZ249+'２個別表'!$CC249+'２個別表'!$CD249+'２個別表'!$CE249+'２個別表'!$CF249),"")</f>
        <v/>
      </c>
      <c r="BA249" s="228">
        <f ca="1">IF($AD249=2,IF('２個別表'!$BS249&lt;&gt;1,1,0),0)</f>
        <v>0</v>
      </c>
      <c r="BB249" s="404">
        <f t="shared" ca="1" si="99"/>
        <v>0</v>
      </c>
      <c r="BC249" s="207" t="str">
        <f ca="1">IF(AND($AD249=2,$BA249=1),'２個別表'!$BT249,"")</f>
        <v/>
      </c>
      <c r="BD249" s="207" t="str">
        <f t="shared" ca="1" si="100"/>
        <v/>
      </c>
      <c r="BE249" s="207" t="str">
        <f ca="1">IF(AND($AD249=2,$BA249=1),'２個別表'!$BW249-('２個別表'!$BZ249+'２個別表'!$CC249+'２個別表'!$CD249+'２個別表'!$CE249+'２個別表'!$CF249),"")</f>
        <v/>
      </c>
      <c r="BF249" s="207" t="str">
        <f ca="1">IF(AND($AD249=2,$BA249=1),'２個別表'!$CC249+'２個別表'!$CD249,"")</f>
        <v/>
      </c>
      <c r="BG249" s="406" t="str">
        <f ca="1">IF($BB249=1,IF(SUM('２個別表'!$BY249,'２個別表'!$CF249*0.5)&lt;='２個別表'!$BX249*0.5,"〇","×"),"")</f>
        <v/>
      </c>
      <c r="BH249" s="405">
        <f t="shared" ca="1" si="101"/>
        <v>0</v>
      </c>
      <c r="BI249" s="229" t="str">
        <f ca="1">IF($AD249=2,IF($AX249=1,IF('２個別表'!$AO249=23,"〇","×"),IF(OR('２個別表'!$AO249&lt;19,'２個別表'!$AO249&gt;23),"",IF($BH249&lt;='２個別表'!$BT249,"〇","×"))),"-")</f>
        <v>-</v>
      </c>
      <c r="BJ249" s="414" t="str">
        <f t="shared" ca="1" si="102"/>
        <v>-</v>
      </c>
      <c r="BK249" s="228">
        <f t="shared" ca="1" si="103"/>
        <v>0</v>
      </c>
      <c r="BL249" s="229" t="str">
        <f ca="1">IF($AD249=3,IF(1&lt;='２個別表'!$F249,IF('２個別表'!$W249=1,"〇","×"),""),"")</f>
        <v/>
      </c>
      <c r="BM249" s="209" t="str">
        <f ca="1">IF(AD249=3,IF(AND(OR('２個別表'!BF249="附帯施設",AND(1&lt;='２個別表'!AO249,'２個別表'!AO249&lt;=3)),'２個別表'!BM249&lt;&gt;"",'２個別表'!BN249&lt;&gt;""),1,IF(AND(OR('２個別表'!BF249="附帯施設",AND(1&lt;='２個別表'!AO249,'２個別表'!AO249&lt;=3)),OR('２個別表'!BM249="",'２個別表'!BN249="")),"×",0)),"")</f>
        <v/>
      </c>
      <c r="BN249" s="229" t="str">
        <f ca="1">IF($AD249=3,IF('２個別表'!$BX249&gt;=500000,"〇","×"),"")</f>
        <v/>
      </c>
      <c r="BO249" s="204" t="str">
        <f ca="1">IF(AD249=3,'２個別表'!BY249,"")</f>
        <v/>
      </c>
      <c r="BP249" s="204" t="str">
        <f ca="1">IF(AD249=3,IF(COUNTIF('２個別表'!$Z$11:'２個別表'!Z249,'２個別表'!Z249)=1,BO249,SUMIF('２個別表'!$Z$11:$Z$510,'２個別表'!Z249,$BO$11:$BO$239)),"")</f>
        <v/>
      </c>
      <c r="BQ249" s="213" t="str">
        <f t="shared" ca="1" si="85"/>
        <v/>
      </c>
      <c r="BR249" s="207" t="str">
        <f t="shared" ca="1" si="104"/>
        <v/>
      </c>
      <c r="BS249" s="483" t="str">
        <f ca="1">IF($AD249=3,'２個別表'!$BX249-('２個別表'!$BZ249+'２個別表'!$CC249+'２個別表'!$CD249+'２個別表'!$CE249+'２個別表'!$CF249),"")</f>
        <v/>
      </c>
      <c r="BT249" s="486">
        <f t="shared" ca="1" si="86"/>
        <v>0</v>
      </c>
      <c r="BU249" s="480" t="str">
        <f t="shared" ca="1" si="105"/>
        <v/>
      </c>
    </row>
    <row r="250" spans="1:73">
      <c r="A250" s="770" t="str">
        <f t="shared" ca="1" si="81"/>
        <v>石川県</v>
      </c>
      <c r="B250" s="773">
        <f ca="1">'２個別表'!Q250</f>
        <v>240</v>
      </c>
      <c r="C250" s="774" t="str">
        <f>'２個別表'!$R250</f>
        <v>石川県</v>
      </c>
      <c r="D250" s="774" t="str">
        <f ca="1">'２個別表'!$S250</f>
        <v/>
      </c>
      <c r="E250" s="774" t="str">
        <f ca="1">'２個別表'!$T250</f>
        <v/>
      </c>
      <c r="F250" s="719" t="str">
        <f ca="1">'２個別表'!$W250</f>
        <v/>
      </c>
      <c r="G250" s="719" t="str">
        <f ca="1">IF($F250=1,IF(SUMIF('（様式１号）１総括表'!$B$16:$B$25,A250,'（様式１号）１総括表'!$A$16:$A$25)&gt;0,"〇","✕"),"-")</f>
        <v>-</v>
      </c>
      <c r="H250" s="716" t="str">
        <f ca="1">IF('２個別表'!$Y250=1,IF('２個別表'!$AC250=1,"〇","×"),IF(AND(2&lt;='２個別表'!$AC250,'２個別表'!$AC250&lt;=5),"〇","×"))</f>
        <v>×</v>
      </c>
      <c r="I250" s="716" t="str">
        <f t="shared" ca="1" si="82"/>
        <v>×</v>
      </c>
      <c r="J250" s="207" t="str">
        <f ca="1">'２個別表'!$Z250</f>
        <v/>
      </c>
      <c r="K250" s="207">
        <f ca="1">'２個別表'!$AK250</f>
        <v>0</v>
      </c>
      <c r="L250" s="207" t="str">
        <f ca="1">IF('２個別表'!$AL250=1,1,"")</f>
        <v/>
      </c>
      <c r="M250" s="207" t="str">
        <f ca="1">IF('２個別表'!$AL250="","",IF('２個別表'!$AL250=1,IF(OR('２個別表'!$AM250=1,'２個別表'!$AN250=1),"〇","×")))</f>
        <v/>
      </c>
      <c r="N250" s="204" t="str">
        <f ca="1">'２個別表'!AT250</f>
        <v/>
      </c>
      <c r="O250" s="220" t="str">
        <f ca="1">IF(1&lt;='２個別表'!$F250,IF(AND(1&lt;='２個別表'!$AO250,'２個別表'!$AO250&lt;=3),1,0),"")</f>
        <v/>
      </c>
      <c r="P250" s="229">
        <f ca="1">IF($O250=1,IF(AND('２個別表'!$BF250&lt;&gt;"",AND('２個別表'!$BI250&lt;&gt;1,'２個別表'!$BJ250)),0,1),0)</f>
        <v>0</v>
      </c>
      <c r="Q250" s="220">
        <f ca="1">IF('２個別表'!$BF250&lt;&gt;"",1,0)</f>
        <v>0</v>
      </c>
      <c r="R250" s="220" t="str">
        <f ca="1">IF($Q250=1,IF('２個別表'!$BI250=1,1,0),"")</f>
        <v/>
      </c>
      <c r="S250" s="220" t="str">
        <f ca="1">IF($R250=1,IF('２個別表'!$BJ250&lt;&gt;"","〇","×"),"")</f>
        <v/>
      </c>
      <c r="T250" s="220" t="str">
        <f t="shared" ca="1" si="88"/>
        <v/>
      </c>
      <c r="U250" s="381">
        <f ca="1">IF('２個別表'!$BH250&gt;0,'２個別表'!$BH250,0)</f>
        <v>0</v>
      </c>
      <c r="V250" s="220">
        <f ca="1">IF('２個別表'!$BJ250&lt;&gt;"",1,0)</f>
        <v>0</v>
      </c>
      <c r="W250" s="206">
        <f ca="1">IF(AND($Q250=1,$V250=1),'２個別表'!$CF250,0)</f>
        <v>0</v>
      </c>
      <c r="X250" s="219">
        <f t="shared" ca="1" si="83"/>
        <v>0</v>
      </c>
      <c r="Y250" s="220" t="str">
        <f ca="1">IF(1&lt;='２個別表'!$F250,'２個別表'!$BV250,"")</f>
        <v/>
      </c>
      <c r="Z250" s="220">
        <f ca="1">IF(1&lt;='２個別表'!$F250,'２個別表'!$CG250,0)</f>
        <v>0</v>
      </c>
      <c r="AA250" s="220">
        <f ca="1">IF(OR(0&lt;'２個別表'!$BZ250,0&lt;SUM('２個別表'!$CC250:$CD250)),1,0)</f>
        <v>1</v>
      </c>
      <c r="AB250" s="207">
        <f ca="1">IF(1&lt;='２個別表'!$F250,'２個別表'!$BX250,0)</f>
        <v>0</v>
      </c>
      <c r="AC250" s="207" t="str">
        <f ca="1">IF('２個別表'!$BX250&gt;0,IF(AND('２個別表'!$BV250=1,'２個別表'!$CG250="控除不可"),'２個別表'!$BX250,IF(AND('２個別表'!$BV250=1,'２個別表'!$CG250="80%控除対象"),ROUNDUP('２個別表'!$BX250*102/110,0),IF(AND('２個別表'!$BV250=1,'２個別表'!$CG250="全額控除"),ROUNDUP('２個別表'!$BX250*100/110,0),IF(OR('２個別表'!$BV250=2,'２個別表'!$BV250=3),'２個別表'!$BX250,'２個別表'!$BX250)))),"")</f>
        <v/>
      </c>
      <c r="AD250" s="221" t="str">
        <f ca="1">IF('２個別表'!$W250=1,3,IF(AND('２個別表'!$W250=2,AND(19&lt;='２個別表'!$AO250,'２個別表'!$AO250&lt;=23)),2,IF(AND('２個別表'!$W250=2,OR(AND(1&lt;='２個別表'!$AO250,'２個別表'!$AO250&lt;=18),AND(24&lt;='２個別表'!$AO250,'２個別表'!$AO250&lt;=25))),1,"判定不能")))</f>
        <v>判定不能</v>
      </c>
      <c r="AE250" s="228">
        <f t="shared" ca="1" si="89"/>
        <v>0</v>
      </c>
      <c r="AF250" s="204" t="str">
        <f t="shared" ca="1" si="106"/>
        <v/>
      </c>
      <c r="AG250" s="207" t="str">
        <f ca="1">IF(AND($AD250=1,$U250&gt;0,$V250=1),ROUNDDOWN($AC250*1/2-'２個別表'!$CF250*1/2,0),"")</f>
        <v/>
      </c>
      <c r="AH250" s="207" t="str">
        <f t="shared" ca="1" si="84"/>
        <v/>
      </c>
      <c r="AI250" s="230" t="str">
        <f ca="1">IF(AND($AD250=1,$Q250=1),IF($AB250&gt;0,'２個別表'!$BX250-'２個別表'!$BZ250-'２個別表'!$CF250-'２個別表'!$CC250-'２個別表'!$CD250-'２個別表'!$CE250,0),"")</f>
        <v/>
      </c>
      <c r="AJ250" s="222">
        <f t="shared" ca="1" si="90"/>
        <v>0</v>
      </c>
      <c r="AK250" s="218" t="str">
        <f ca="1">IF($AD250=1,IF('２個別表'!$AQ250=1,1,IF('２個別表'!AQ250="","",)),"")</f>
        <v/>
      </c>
      <c r="AL250" s="207" t="str">
        <f ca="1">IF($AJ250=1,IF($AK250=1,'２個別表'!BU250,""),"")</f>
        <v/>
      </c>
      <c r="AM250" s="204" t="str">
        <f t="shared" ca="1" si="91"/>
        <v/>
      </c>
      <c r="AN250" s="223" t="str">
        <f ca="1">IF($AJ250=1,IF($AK250=1,ROUNDDOWN('２個別表'!$BX250-'２個別表'!$BZ250-'２個別表'!$CC250-'２個別表'!$CD250-'２個別表'!$CE250-'２個別表'!$CF250,0),""),"")</f>
        <v/>
      </c>
      <c r="AO250" s="222">
        <f t="shared" ca="1" si="87"/>
        <v>0</v>
      </c>
      <c r="AP250" s="218">
        <f t="shared" ca="1" si="92"/>
        <v>0</v>
      </c>
      <c r="AQ250" s="218">
        <f t="shared" ca="1" si="93"/>
        <v>0</v>
      </c>
      <c r="AR250" s="213">
        <f ca="1">IF('２個別表'!$AC250=1,1,0)</f>
        <v>0</v>
      </c>
      <c r="AS250" s="204" t="str">
        <f t="shared" ca="1" si="94"/>
        <v/>
      </c>
      <c r="AT250" s="204" t="str">
        <f t="shared" ca="1" si="95"/>
        <v/>
      </c>
      <c r="AU250" s="230" t="str">
        <f ca="1">IF($AD250=1,IF($AQ250=1,ROUNDDOWN('２個別表'!$BX250-'２個別表'!$BZ250-'２個別表'!$CC250-'２個別表'!$CD250-'２個別表'!$CE250-'２個別表'!$CF250,0),""),"")</f>
        <v/>
      </c>
      <c r="AV250" s="391">
        <f t="shared" ca="1" si="96"/>
        <v>0</v>
      </c>
      <c r="AW250" s="401" t="str">
        <f t="shared" ca="1" si="97"/>
        <v>-</v>
      </c>
      <c r="AX250" s="228">
        <f ca="1">IF($AD250=2,IF('２個別表'!$BS250=1,1,0),0)</f>
        <v>0</v>
      </c>
      <c r="AY250" s="213" t="str">
        <f t="shared" ca="1" si="98"/>
        <v/>
      </c>
      <c r="AZ250" s="409" t="str">
        <f ca="1">IF(AND($AD250=2,$AX250=1),'２個別表'!$BX250-('２個別表'!$BZ250+'２個別表'!$CC250+'２個別表'!$CD250+'２個別表'!$CE250+'２個別表'!$CF250),"")</f>
        <v/>
      </c>
      <c r="BA250" s="228">
        <f ca="1">IF($AD250=2,IF('２個別表'!$BS250&lt;&gt;1,1,0),0)</f>
        <v>0</v>
      </c>
      <c r="BB250" s="404">
        <f t="shared" ca="1" si="99"/>
        <v>0</v>
      </c>
      <c r="BC250" s="207" t="str">
        <f ca="1">IF(AND($AD250=2,$BA250=1),'２個別表'!$BT250,"")</f>
        <v/>
      </c>
      <c r="BD250" s="207" t="str">
        <f t="shared" ca="1" si="100"/>
        <v/>
      </c>
      <c r="BE250" s="207" t="str">
        <f ca="1">IF(AND($AD250=2,$BA250=1),'２個別表'!$BW250-('２個別表'!$BZ250+'２個別表'!$CC250+'２個別表'!$CD250+'２個別表'!$CE250+'２個別表'!$CF250),"")</f>
        <v/>
      </c>
      <c r="BF250" s="207" t="str">
        <f ca="1">IF(AND($AD250=2,$BA250=1),'２個別表'!$CC250+'２個別表'!$CD250,"")</f>
        <v/>
      </c>
      <c r="BG250" s="406" t="str">
        <f ca="1">IF($BB250=1,IF(SUM('２個別表'!$BY250,'２個別表'!$CF250*0.5)&lt;='２個別表'!$BX250*0.5,"〇","×"),"")</f>
        <v/>
      </c>
      <c r="BH250" s="405">
        <f t="shared" ca="1" si="101"/>
        <v>0</v>
      </c>
      <c r="BI250" s="229" t="str">
        <f ca="1">IF($AD250=2,IF($AX250=1,IF('２個別表'!$AO250=23,"〇","×"),IF(OR('２個別表'!$AO250&lt;19,'２個別表'!$AO250&gt;23),"",IF($BH250&lt;='２個別表'!$BT250,"〇","×"))),"-")</f>
        <v>-</v>
      </c>
      <c r="BJ250" s="414" t="str">
        <f t="shared" ca="1" si="102"/>
        <v>-</v>
      </c>
      <c r="BK250" s="228">
        <f t="shared" ca="1" si="103"/>
        <v>0</v>
      </c>
      <c r="BL250" s="229" t="str">
        <f ca="1">IF($AD250=3,IF(1&lt;='２個別表'!$F250,IF('２個別表'!$W250=1,"〇","×"),""),"")</f>
        <v/>
      </c>
      <c r="BM250" s="209" t="str">
        <f ca="1">IF(AD250=3,IF(AND(OR('２個別表'!BF250="附帯施設",AND(1&lt;='２個別表'!AO250,'２個別表'!AO250&lt;=3)),'２個別表'!BM250&lt;&gt;"",'２個別表'!BN250&lt;&gt;""),1,IF(AND(OR('２個別表'!BF250="附帯施設",AND(1&lt;='２個別表'!AO250,'２個別表'!AO250&lt;=3)),OR('２個別表'!BM250="",'２個別表'!BN250="")),"×",0)),"")</f>
        <v/>
      </c>
      <c r="BN250" s="229" t="str">
        <f ca="1">IF($AD250=3,IF('２個別表'!$BX250&gt;=500000,"〇","×"),"")</f>
        <v/>
      </c>
      <c r="BO250" s="204" t="str">
        <f ca="1">IF(AD250=3,'２個別表'!BY250,"")</f>
        <v/>
      </c>
      <c r="BP250" s="204" t="str">
        <f ca="1">IF(AD250=3,IF(COUNTIF('２個別表'!$Z$11:'２個別表'!Z250,'２個別表'!Z250)=1,BO250,SUMIF('２個別表'!$Z$11:$Z$510,'２個別表'!Z250,$BO$11:$BO$239)),"")</f>
        <v/>
      </c>
      <c r="BQ250" s="213" t="str">
        <f t="shared" ca="1" si="85"/>
        <v/>
      </c>
      <c r="BR250" s="207" t="str">
        <f t="shared" ca="1" si="104"/>
        <v/>
      </c>
      <c r="BS250" s="483" t="str">
        <f ca="1">IF($AD250=3,'２個別表'!$BX250-('２個別表'!$BZ250+'２個別表'!$CC250+'２個別表'!$CD250+'２個別表'!$CE250+'２個別表'!$CF250),"")</f>
        <v/>
      </c>
      <c r="BT250" s="486">
        <f t="shared" ca="1" si="86"/>
        <v>0</v>
      </c>
      <c r="BU250" s="480" t="str">
        <f t="shared" ca="1" si="105"/>
        <v/>
      </c>
    </row>
    <row r="251" spans="1:73">
      <c r="A251" s="770" t="str">
        <f t="shared" ca="1" si="81"/>
        <v>石川県</v>
      </c>
      <c r="B251" s="773">
        <f ca="1">'２個別表'!Q251</f>
        <v>241</v>
      </c>
      <c r="C251" s="774" t="str">
        <f>'２個別表'!$R251</f>
        <v>石川県</v>
      </c>
      <c r="D251" s="774" t="str">
        <f ca="1">'２個別表'!$S251</f>
        <v/>
      </c>
      <c r="E251" s="774" t="str">
        <f ca="1">'２個別表'!$T251</f>
        <v/>
      </c>
      <c r="F251" s="719" t="str">
        <f ca="1">'２個別表'!$W251</f>
        <v/>
      </c>
      <c r="G251" s="719" t="str">
        <f ca="1">IF($F251=1,IF(SUMIF('（様式１号）１総括表'!$B$16:$B$25,A251,'（様式１号）１総括表'!$A$16:$A$25)&gt;0,"〇","✕"),"-")</f>
        <v>-</v>
      </c>
      <c r="H251" s="716" t="str">
        <f ca="1">IF('２個別表'!$Y251=1,IF('２個別表'!$AC251=1,"〇","×"),IF(AND(2&lt;='２個別表'!$AC251,'２個別表'!$AC251&lt;=5),"〇","×"))</f>
        <v>×</v>
      </c>
      <c r="I251" s="716" t="str">
        <f t="shared" ca="1" si="82"/>
        <v>×</v>
      </c>
      <c r="J251" s="207" t="str">
        <f ca="1">'２個別表'!$Z251</f>
        <v/>
      </c>
      <c r="K251" s="207">
        <f ca="1">'２個別表'!$AK251</f>
        <v>0</v>
      </c>
      <c r="L251" s="207" t="str">
        <f ca="1">IF('２個別表'!$AL251=1,1,"")</f>
        <v/>
      </c>
      <c r="M251" s="207" t="str">
        <f ca="1">IF('２個別表'!$AL251="","",IF('２個別表'!$AL251=1,IF(OR('２個別表'!$AM251=1,'２個別表'!$AN251=1),"〇","×")))</f>
        <v/>
      </c>
      <c r="N251" s="204" t="str">
        <f ca="1">'２個別表'!AT251</f>
        <v/>
      </c>
      <c r="O251" s="220" t="str">
        <f ca="1">IF(1&lt;='２個別表'!$F251,IF(AND(1&lt;='２個別表'!$AO251,'２個別表'!$AO251&lt;=3),1,0),"")</f>
        <v/>
      </c>
      <c r="P251" s="229">
        <f ca="1">IF($O251=1,IF(AND('２個別表'!$BF251&lt;&gt;"",AND('２個別表'!$BI251&lt;&gt;1,'２個別表'!$BJ251)),0,1),0)</f>
        <v>0</v>
      </c>
      <c r="Q251" s="220">
        <f ca="1">IF('２個別表'!$BF251&lt;&gt;"",1,0)</f>
        <v>0</v>
      </c>
      <c r="R251" s="220" t="str">
        <f ca="1">IF($Q251=1,IF('２個別表'!$BI251=1,1,0),"")</f>
        <v/>
      </c>
      <c r="S251" s="220" t="str">
        <f ca="1">IF($R251=1,IF('２個別表'!$BJ251&lt;&gt;"","〇","×"),"")</f>
        <v/>
      </c>
      <c r="T251" s="220" t="str">
        <f t="shared" ca="1" si="88"/>
        <v/>
      </c>
      <c r="U251" s="381">
        <f ca="1">IF('２個別表'!$BH251&gt;0,'２個別表'!$BH251,0)</f>
        <v>0</v>
      </c>
      <c r="V251" s="220">
        <f ca="1">IF('２個別表'!$BJ251&lt;&gt;"",1,0)</f>
        <v>0</v>
      </c>
      <c r="W251" s="206">
        <f ca="1">IF(AND($Q251=1,$V251=1),'２個別表'!$CF251,0)</f>
        <v>0</v>
      </c>
      <c r="X251" s="219">
        <f t="shared" ca="1" si="83"/>
        <v>0</v>
      </c>
      <c r="Y251" s="220" t="str">
        <f ca="1">IF(1&lt;='２個別表'!$F251,'２個別表'!$BV251,"")</f>
        <v/>
      </c>
      <c r="Z251" s="220">
        <f ca="1">IF(1&lt;='２個別表'!$F251,'２個別表'!$CG251,0)</f>
        <v>0</v>
      </c>
      <c r="AA251" s="220">
        <f ca="1">IF(OR(0&lt;'２個別表'!$BZ251,0&lt;SUM('２個別表'!$CC251:$CD251)),1,0)</f>
        <v>1</v>
      </c>
      <c r="AB251" s="207">
        <f ca="1">IF(1&lt;='２個別表'!$F251,'２個別表'!$BX251,0)</f>
        <v>0</v>
      </c>
      <c r="AC251" s="207" t="str">
        <f ca="1">IF('２個別表'!$BX251&gt;0,IF(AND('２個別表'!$BV251=1,'２個別表'!$CG251="控除不可"),'２個別表'!$BX251,IF(AND('２個別表'!$BV251=1,'２個別表'!$CG251="80%控除対象"),ROUNDUP('２個別表'!$BX251*102/110,0),IF(AND('２個別表'!$BV251=1,'２個別表'!$CG251="全額控除"),ROUNDUP('２個別表'!$BX251*100/110,0),IF(OR('２個別表'!$BV251=2,'２個別表'!$BV251=3),'２個別表'!$BX251,'２個別表'!$BX251)))),"")</f>
        <v/>
      </c>
      <c r="AD251" s="221" t="str">
        <f ca="1">IF('２個別表'!$W251=1,3,IF(AND('２個別表'!$W251=2,AND(19&lt;='２個別表'!$AO251,'２個別表'!$AO251&lt;=23)),2,IF(AND('２個別表'!$W251=2,OR(AND(1&lt;='２個別表'!$AO251,'２個別表'!$AO251&lt;=18),AND(24&lt;='２個別表'!$AO251,'２個別表'!$AO251&lt;=25))),1,"判定不能")))</f>
        <v>判定不能</v>
      </c>
      <c r="AE251" s="228">
        <f t="shared" ca="1" si="89"/>
        <v>0</v>
      </c>
      <c r="AF251" s="204" t="str">
        <f t="shared" ca="1" si="106"/>
        <v/>
      </c>
      <c r="AG251" s="207" t="str">
        <f ca="1">IF(AND($AD251=1,$U251&gt;0,$V251=1),ROUNDDOWN($AC251*1/2-'２個別表'!$CF251*1/2,0),"")</f>
        <v/>
      </c>
      <c r="AH251" s="207" t="str">
        <f t="shared" ca="1" si="84"/>
        <v/>
      </c>
      <c r="AI251" s="230" t="str">
        <f ca="1">IF(AND($AD251=1,$Q251=1),IF($AB251&gt;0,'２個別表'!$BX251-'２個別表'!$BZ251-'２個別表'!$CF251-'２個別表'!$CC251-'２個別表'!$CD251-'２個別表'!$CE251,0),"")</f>
        <v/>
      </c>
      <c r="AJ251" s="222">
        <f t="shared" ca="1" si="90"/>
        <v>0</v>
      </c>
      <c r="AK251" s="218" t="str">
        <f ca="1">IF($AD251=1,IF('２個別表'!$AQ251=1,1,IF('２個別表'!AQ251="","",)),"")</f>
        <v/>
      </c>
      <c r="AL251" s="207" t="str">
        <f ca="1">IF($AJ251=1,IF($AK251=1,'２個別表'!BU251,""),"")</f>
        <v/>
      </c>
      <c r="AM251" s="204" t="str">
        <f t="shared" ca="1" si="91"/>
        <v/>
      </c>
      <c r="AN251" s="223" t="str">
        <f ca="1">IF($AJ251=1,IF($AK251=1,ROUNDDOWN('２個別表'!$BX251-'２個別表'!$BZ251-'２個別表'!$CC251-'２個別表'!$CD251-'２個別表'!$CE251-'２個別表'!$CF251,0),""),"")</f>
        <v/>
      </c>
      <c r="AO251" s="222">
        <f t="shared" ca="1" si="87"/>
        <v>0</v>
      </c>
      <c r="AP251" s="218">
        <f t="shared" ca="1" si="92"/>
        <v>0</v>
      </c>
      <c r="AQ251" s="218">
        <f t="shared" ca="1" si="93"/>
        <v>0</v>
      </c>
      <c r="AR251" s="213">
        <f ca="1">IF('２個別表'!$AC251=1,1,0)</f>
        <v>0</v>
      </c>
      <c r="AS251" s="204" t="str">
        <f t="shared" ca="1" si="94"/>
        <v/>
      </c>
      <c r="AT251" s="204" t="str">
        <f t="shared" ca="1" si="95"/>
        <v/>
      </c>
      <c r="AU251" s="230" t="str">
        <f ca="1">IF($AD251=1,IF($AQ251=1,ROUNDDOWN('２個別表'!$BX251-'２個別表'!$BZ251-'２個別表'!$CC251-'２個別表'!$CD251-'２個別表'!$CE251-'２個別表'!$CF251,0),""),"")</f>
        <v/>
      </c>
      <c r="AV251" s="391">
        <f t="shared" ca="1" si="96"/>
        <v>0</v>
      </c>
      <c r="AW251" s="401" t="str">
        <f t="shared" ca="1" si="97"/>
        <v>-</v>
      </c>
      <c r="AX251" s="228">
        <f ca="1">IF($AD251=2,IF('２個別表'!$BS251=1,1,0),0)</f>
        <v>0</v>
      </c>
      <c r="AY251" s="213" t="str">
        <f t="shared" ca="1" si="98"/>
        <v/>
      </c>
      <c r="AZ251" s="409" t="str">
        <f ca="1">IF(AND($AD251=2,$AX251=1),'２個別表'!$BX251-('２個別表'!$BZ251+'２個別表'!$CC251+'２個別表'!$CD251+'２個別表'!$CE251+'２個別表'!$CF251),"")</f>
        <v/>
      </c>
      <c r="BA251" s="228">
        <f ca="1">IF($AD251=2,IF('２個別表'!$BS251&lt;&gt;1,1,0),0)</f>
        <v>0</v>
      </c>
      <c r="BB251" s="404">
        <f t="shared" ca="1" si="99"/>
        <v>0</v>
      </c>
      <c r="BC251" s="207" t="str">
        <f ca="1">IF(AND($AD251=2,$BA251=1),'２個別表'!$BT251,"")</f>
        <v/>
      </c>
      <c r="BD251" s="207" t="str">
        <f t="shared" ca="1" si="100"/>
        <v/>
      </c>
      <c r="BE251" s="207" t="str">
        <f ca="1">IF(AND($AD251=2,$BA251=1),'２個別表'!$BW251-('２個別表'!$BZ251+'２個別表'!$CC251+'２個別表'!$CD251+'２個別表'!$CE251+'２個別表'!$CF251),"")</f>
        <v/>
      </c>
      <c r="BF251" s="207" t="str">
        <f ca="1">IF(AND($AD251=2,$BA251=1),'２個別表'!$CC251+'２個別表'!$CD251,"")</f>
        <v/>
      </c>
      <c r="BG251" s="406" t="str">
        <f ca="1">IF($BB251=1,IF(SUM('２個別表'!$BY251,'２個別表'!$CF251*0.5)&lt;='２個別表'!$BX251*0.5,"〇","×"),"")</f>
        <v/>
      </c>
      <c r="BH251" s="405">
        <f t="shared" ca="1" si="101"/>
        <v>0</v>
      </c>
      <c r="BI251" s="229" t="str">
        <f ca="1">IF($AD251=2,IF($AX251=1,IF('２個別表'!$AO251=23,"〇","×"),IF(OR('２個別表'!$AO251&lt;19,'２個別表'!$AO251&gt;23),"",IF($BH251&lt;='２個別表'!$BT251,"〇","×"))),"-")</f>
        <v>-</v>
      </c>
      <c r="BJ251" s="414" t="str">
        <f t="shared" ca="1" si="102"/>
        <v>-</v>
      </c>
      <c r="BK251" s="228">
        <f t="shared" ca="1" si="103"/>
        <v>0</v>
      </c>
      <c r="BL251" s="229" t="str">
        <f ca="1">IF($AD251=3,IF(1&lt;='２個別表'!$F251,IF('２個別表'!$W251=1,"〇","×"),""),"")</f>
        <v/>
      </c>
      <c r="BM251" s="209" t="str">
        <f ca="1">IF(AD251=3,IF(AND(OR('２個別表'!BF251="附帯施設",AND(1&lt;='２個別表'!AO251,'２個別表'!AO251&lt;=3)),'２個別表'!BM251&lt;&gt;"",'２個別表'!BN251&lt;&gt;""),1,IF(AND(OR('２個別表'!BF251="附帯施設",AND(1&lt;='２個別表'!AO251,'２個別表'!AO251&lt;=3)),OR('２個別表'!BM251="",'２個別表'!BN251="")),"×",0)),"")</f>
        <v/>
      </c>
      <c r="BN251" s="229" t="str">
        <f ca="1">IF($AD251=3,IF('２個別表'!$BX251&gt;=500000,"〇","×"),"")</f>
        <v/>
      </c>
      <c r="BO251" s="204" t="str">
        <f ca="1">IF(AD251=3,'２個別表'!BY251,"")</f>
        <v/>
      </c>
      <c r="BP251" s="204" t="str">
        <f ca="1">IF(AD251=3,IF(COUNTIF('２個別表'!$Z$11:'２個別表'!Z251,'２個別表'!Z251)=1,BO251,SUMIF('２個別表'!$Z$11:$Z$510,'２個別表'!Z251,$BO$11:$BO$239)),"")</f>
        <v/>
      </c>
      <c r="BQ251" s="213" t="str">
        <f t="shared" ca="1" si="85"/>
        <v/>
      </c>
      <c r="BR251" s="207" t="str">
        <f t="shared" ca="1" si="104"/>
        <v/>
      </c>
      <c r="BS251" s="483" t="str">
        <f ca="1">IF($AD251=3,'２個別表'!$BX251-('２個別表'!$BZ251+'２個別表'!$CC251+'２個別表'!$CD251+'２個別表'!$CE251+'２個別表'!$CF251),"")</f>
        <v/>
      </c>
      <c r="BT251" s="486">
        <f t="shared" ca="1" si="86"/>
        <v>0</v>
      </c>
      <c r="BU251" s="480" t="str">
        <f t="shared" ca="1" si="105"/>
        <v/>
      </c>
    </row>
    <row r="252" spans="1:73">
      <c r="A252" s="770" t="str">
        <f t="shared" ca="1" si="81"/>
        <v>石川県</v>
      </c>
      <c r="B252" s="773">
        <f ca="1">'２個別表'!Q252</f>
        <v>242</v>
      </c>
      <c r="C252" s="774" t="str">
        <f>'２個別表'!$R252</f>
        <v>石川県</v>
      </c>
      <c r="D252" s="774" t="str">
        <f ca="1">'２個別表'!$S252</f>
        <v/>
      </c>
      <c r="E252" s="774" t="str">
        <f ca="1">'２個別表'!$T252</f>
        <v/>
      </c>
      <c r="F252" s="719" t="str">
        <f ca="1">'２個別表'!$W252</f>
        <v/>
      </c>
      <c r="G252" s="719" t="str">
        <f ca="1">IF($F252=1,IF(SUMIF('（様式１号）１総括表'!$B$16:$B$25,A252,'（様式１号）１総括表'!$A$16:$A$25)&gt;0,"〇","✕"),"-")</f>
        <v>-</v>
      </c>
      <c r="H252" s="716" t="str">
        <f ca="1">IF('２個別表'!$Y252=1,IF('２個別表'!$AC252=1,"〇","×"),IF(AND(2&lt;='２個別表'!$AC252,'２個別表'!$AC252&lt;=5),"〇","×"))</f>
        <v>×</v>
      </c>
      <c r="I252" s="716" t="str">
        <f t="shared" ca="1" si="82"/>
        <v>×</v>
      </c>
      <c r="J252" s="207" t="str">
        <f ca="1">'２個別表'!$Z252</f>
        <v/>
      </c>
      <c r="K252" s="207">
        <f ca="1">'２個別表'!$AK252</f>
        <v>0</v>
      </c>
      <c r="L252" s="207" t="str">
        <f ca="1">IF('２個別表'!$AL252=1,1,"")</f>
        <v/>
      </c>
      <c r="M252" s="207" t="str">
        <f ca="1">IF('２個別表'!$AL252="","",IF('２個別表'!$AL252=1,IF(OR('２個別表'!$AM252=1,'２個別表'!$AN252=1),"〇","×")))</f>
        <v/>
      </c>
      <c r="N252" s="204" t="str">
        <f ca="1">'２個別表'!AT252</f>
        <v/>
      </c>
      <c r="O252" s="220" t="str">
        <f ca="1">IF(1&lt;='２個別表'!$F252,IF(AND(1&lt;='２個別表'!$AO252,'２個別表'!$AO252&lt;=3),1,0),"")</f>
        <v/>
      </c>
      <c r="P252" s="229">
        <f ca="1">IF($O252=1,IF(AND('２個別表'!$BF252&lt;&gt;"",AND('２個別表'!$BI252&lt;&gt;1,'２個別表'!$BJ252)),0,1),0)</f>
        <v>0</v>
      </c>
      <c r="Q252" s="220">
        <f ca="1">IF('２個別表'!$BF252&lt;&gt;"",1,0)</f>
        <v>0</v>
      </c>
      <c r="R252" s="220" t="str">
        <f ca="1">IF($Q252=1,IF('２個別表'!$BI252=1,1,0),"")</f>
        <v/>
      </c>
      <c r="S252" s="220" t="str">
        <f ca="1">IF($R252=1,IF('２個別表'!$BJ252&lt;&gt;"","〇","×"),"")</f>
        <v/>
      </c>
      <c r="T252" s="220" t="str">
        <f t="shared" ca="1" si="88"/>
        <v/>
      </c>
      <c r="U252" s="381">
        <f ca="1">IF('２個別表'!$BH252&gt;0,'２個別表'!$BH252,0)</f>
        <v>0</v>
      </c>
      <c r="V252" s="220">
        <f ca="1">IF('２個別表'!$BJ252&lt;&gt;"",1,0)</f>
        <v>0</v>
      </c>
      <c r="W252" s="206">
        <f ca="1">IF(AND($Q252=1,$V252=1),'２個別表'!$CF252,0)</f>
        <v>0</v>
      </c>
      <c r="X252" s="219">
        <f t="shared" ca="1" si="83"/>
        <v>0</v>
      </c>
      <c r="Y252" s="220" t="str">
        <f ca="1">IF(1&lt;='２個別表'!$F252,'２個別表'!$BV252,"")</f>
        <v/>
      </c>
      <c r="Z252" s="220">
        <f ca="1">IF(1&lt;='２個別表'!$F252,'２個別表'!$CG252,0)</f>
        <v>0</v>
      </c>
      <c r="AA252" s="220">
        <f ca="1">IF(OR(0&lt;'２個別表'!$BZ252,0&lt;SUM('２個別表'!$CC252:$CD252)),1,0)</f>
        <v>1</v>
      </c>
      <c r="AB252" s="207">
        <f ca="1">IF(1&lt;='２個別表'!$F252,'２個別表'!$BX252,0)</f>
        <v>0</v>
      </c>
      <c r="AC252" s="207" t="str">
        <f ca="1">IF('２個別表'!$BX252&gt;0,IF(AND('２個別表'!$BV252=1,'２個別表'!$CG252="控除不可"),'２個別表'!$BX252,IF(AND('２個別表'!$BV252=1,'２個別表'!$CG252="80%控除対象"),ROUNDUP('２個別表'!$BX252*102/110,0),IF(AND('２個別表'!$BV252=1,'２個別表'!$CG252="全額控除"),ROUNDUP('２個別表'!$BX252*100/110,0),IF(OR('２個別表'!$BV252=2,'２個別表'!$BV252=3),'２個別表'!$BX252,'２個別表'!$BX252)))),"")</f>
        <v/>
      </c>
      <c r="AD252" s="221" t="str">
        <f ca="1">IF('２個別表'!$W252=1,3,IF(AND('２個別表'!$W252=2,AND(19&lt;='２個別表'!$AO252,'２個別表'!$AO252&lt;=23)),2,IF(AND('２個別表'!$W252=2,OR(AND(1&lt;='２個別表'!$AO252,'２個別表'!$AO252&lt;=18),AND(24&lt;='２個別表'!$AO252,'２個別表'!$AO252&lt;=25))),1,"判定不能")))</f>
        <v>判定不能</v>
      </c>
      <c r="AE252" s="228">
        <f t="shared" ca="1" si="89"/>
        <v>0</v>
      </c>
      <c r="AF252" s="204" t="str">
        <f t="shared" ca="1" si="106"/>
        <v/>
      </c>
      <c r="AG252" s="207" t="str">
        <f ca="1">IF(AND($AD252=1,$U252&gt;0,$V252=1),ROUNDDOWN($AC252*1/2-'２個別表'!$CF252*1/2,0),"")</f>
        <v/>
      </c>
      <c r="AH252" s="207" t="str">
        <f t="shared" ca="1" si="84"/>
        <v/>
      </c>
      <c r="AI252" s="230" t="str">
        <f ca="1">IF(AND($AD252=1,$Q252=1),IF($AB252&gt;0,'２個別表'!$BX252-'２個別表'!$BZ252-'２個別表'!$CF252-'２個別表'!$CC252-'２個別表'!$CD252-'２個別表'!$CE252,0),"")</f>
        <v/>
      </c>
      <c r="AJ252" s="222">
        <f t="shared" ca="1" si="90"/>
        <v>0</v>
      </c>
      <c r="AK252" s="218" t="str">
        <f ca="1">IF($AD252=1,IF('２個別表'!$AQ252=1,1,IF('２個別表'!AQ252="","",)),"")</f>
        <v/>
      </c>
      <c r="AL252" s="207" t="str">
        <f ca="1">IF($AJ252=1,IF($AK252=1,'２個別表'!BU252,""),"")</f>
        <v/>
      </c>
      <c r="AM252" s="204" t="str">
        <f t="shared" ca="1" si="91"/>
        <v/>
      </c>
      <c r="AN252" s="223" t="str">
        <f ca="1">IF($AJ252=1,IF($AK252=1,ROUNDDOWN('２個別表'!$BX252-'２個別表'!$BZ252-'２個別表'!$CC252-'２個別表'!$CD252-'２個別表'!$CE252-'２個別表'!$CF252,0),""),"")</f>
        <v/>
      </c>
      <c r="AO252" s="222">
        <f t="shared" ca="1" si="87"/>
        <v>0</v>
      </c>
      <c r="AP252" s="218">
        <f t="shared" ca="1" si="92"/>
        <v>0</v>
      </c>
      <c r="AQ252" s="218">
        <f t="shared" ca="1" si="93"/>
        <v>0</v>
      </c>
      <c r="AR252" s="213">
        <f ca="1">IF('２個別表'!$AC252=1,1,0)</f>
        <v>0</v>
      </c>
      <c r="AS252" s="204" t="str">
        <f t="shared" ca="1" si="94"/>
        <v/>
      </c>
      <c r="AT252" s="204" t="str">
        <f t="shared" ca="1" si="95"/>
        <v/>
      </c>
      <c r="AU252" s="230" t="str">
        <f ca="1">IF($AD252=1,IF($AQ252=1,ROUNDDOWN('２個別表'!$BX252-'２個別表'!$BZ252-'２個別表'!$CC252-'２個別表'!$CD252-'２個別表'!$CE252-'２個別表'!$CF252,0),""),"")</f>
        <v/>
      </c>
      <c r="AV252" s="391">
        <f t="shared" ca="1" si="96"/>
        <v>0</v>
      </c>
      <c r="AW252" s="401" t="str">
        <f t="shared" ca="1" si="97"/>
        <v>-</v>
      </c>
      <c r="AX252" s="228">
        <f ca="1">IF($AD252=2,IF('２個別表'!$BS252=1,1,0),0)</f>
        <v>0</v>
      </c>
      <c r="AY252" s="213" t="str">
        <f t="shared" ca="1" si="98"/>
        <v/>
      </c>
      <c r="AZ252" s="409" t="str">
        <f ca="1">IF(AND($AD252=2,$AX252=1),'２個別表'!$BX252-('２個別表'!$BZ252+'２個別表'!$CC252+'２個別表'!$CD252+'２個別表'!$CE252+'２個別表'!$CF252),"")</f>
        <v/>
      </c>
      <c r="BA252" s="228">
        <f ca="1">IF($AD252=2,IF('２個別表'!$BS252&lt;&gt;1,1,0),0)</f>
        <v>0</v>
      </c>
      <c r="BB252" s="404">
        <f t="shared" ca="1" si="99"/>
        <v>0</v>
      </c>
      <c r="BC252" s="207" t="str">
        <f ca="1">IF(AND($AD252=2,$BA252=1),'２個別表'!$BT252,"")</f>
        <v/>
      </c>
      <c r="BD252" s="207" t="str">
        <f t="shared" ca="1" si="100"/>
        <v/>
      </c>
      <c r="BE252" s="207" t="str">
        <f ca="1">IF(AND($AD252=2,$BA252=1),'２個別表'!$BW252-('２個別表'!$BZ252+'２個別表'!$CC252+'２個別表'!$CD252+'２個別表'!$CE252+'２個別表'!$CF252),"")</f>
        <v/>
      </c>
      <c r="BF252" s="207" t="str">
        <f ca="1">IF(AND($AD252=2,$BA252=1),'２個別表'!$CC252+'２個別表'!$CD252,"")</f>
        <v/>
      </c>
      <c r="BG252" s="406" t="str">
        <f ca="1">IF($BB252=1,IF(SUM('２個別表'!$BY252,'２個別表'!$CF252*0.5)&lt;='２個別表'!$BX252*0.5,"〇","×"),"")</f>
        <v/>
      </c>
      <c r="BH252" s="405">
        <f t="shared" ca="1" si="101"/>
        <v>0</v>
      </c>
      <c r="BI252" s="229" t="str">
        <f ca="1">IF($AD252=2,IF($AX252=1,IF('２個別表'!$AO252=23,"〇","×"),IF(OR('２個別表'!$AO252&lt;19,'２個別表'!$AO252&gt;23),"",IF($BH252&lt;='２個別表'!$BT252,"〇","×"))),"-")</f>
        <v>-</v>
      </c>
      <c r="BJ252" s="414" t="str">
        <f t="shared" ca="1" si="102"/>
        <v>-</v>
      </c>
      <c r="BK252" s="228">
        <f t="shared" ca="1" si="103"/>
        <v>0</v>
      </c>
      <c r="BL252" s="229" t="str">
        <f ca="1">IF($AD252=3,IF(1&lt;='２個別表'!$F252,IF('２個別表'!$W252=1,"〇","×"),""),"")</f>
        <v/>
      </c>
      <c r="BM252" s="209" t="str">
        <f ca="1">IF(AD252=3,IF(AND(OR('２個別表'!BF252="附帯施設",AND(1&lt;='２個別表'!AO252,'２個別表'!AO252&lt;=3)),'２個別表'!BM252&lt;&gt;"",'２個別表'!BN252&lt;&gt;""),1,IF(AND(OR('２個別表'!BF252="附帯施設",AND(1&lt;='２個別表'!AO252,'２個別表'!AO252&lt;=3)),OR('２個別表'!BM252="",'２個別表'!BN252="")),"×",0)),"")</f>
        <v/>
      </c>
      <c r="BN252" s="229" t="str">
        <f ca="1">IF($AD252=3,IF('２個別表'!$BX252&gt;=500000,"〇","×"),"")</f>
        <v/>
      </c>
      <c r="BO252" s="204" t="str">
        <f ca="1">IF(AD252=3,'２個別表'!BY252,"")</f>
        <v/>
      </c>
      <c r="BP252" s="204" t="str">
        <f ca="1">IF(AD252=3,IF(COUNTIF('２個別表'!$Z$11:'２個別表'!Z252,'２個別表'!Z252)=1,BO252,SUMIF('２個別表'!$Z$11:$Z$510,'２個別表'!Z252,$BO$11:$BO$239)),"")</f>
        <v/>
      </c>
      <c r="BQ252" s="213" t="str">
        <f t="shared" ca="1" si="85"/>
        <v/>
      </c>
      <c r="BR252" s="207" t="str">
        <f t="shared" ca="1" si="104"/>
        <v/>
      </c>
      <c r="BS252" s="483" t="str">
        <f ca="1">IF($AD252=3,'２個別表'!$BX252-('２個別表'!$BZ252+'２個別表'!$CC252+'２個別表'!$CD252+'２個別表'!$CE252+'２個別表'!$CF252),"")</f>
        <v/>
      </c>
      <c r="BT252" s="486">
        <f t="shared" ca="1" si="86"/>
        <v>0</v>
      </c>
      <c r="BU252" s="480" t="str">
        <f t="shared" ca="1" si="105"/>
        <v/>
      </c>
    </row>
    <row r="253" spans="1:73">
      <c r="A253" s="770" t="str">
        <f t="shared" ca="1" si="81"/>
        <v>石川県</v>
      </c>
      <c r="B253" s="773">
        <f ca="1">'２個別表'!Q253</f>
        <v>243</v>
      </c>
      <c r="C253" s="774" t="str">
        <f>'２個別表'!$R253</f>
        <v>石川県</v>
      </c>
      <c r="D253" s="774" t="str">
        <f ca="1">'２個別表'!$S253</f>
        <v/>
      </c>
      <c r="E253" s="774" t="str">
        <f ca="1">'２個別表'!$T253</f>
        <v/>
      </c>
      <c r="F253" s="719" t="str">
        <f ca="1">'２個別表'!$W253</f>
        <v/>
      </c>
      <c r="G253" s="719" t="str">
        <f ca="1">IF($F253=1,IF(SUMIF('（様式１号）１総括表'!$B$16:$B$25,A253,'（様式１号）１総括表'!$A$16:$A$25)&gt;0,"〇","✕"),"-")</f>
        <v>-</v>
      </c>
      <c r="H253" s="716" t="str">
        <f ca="1">IF('２個別表'!$Y253=1,IF('２個別表'!$AC253=1,"〇","×"),IF(AND(2&lt;='２個別表'!$AC253,'２個別表'!$AC253&lt;=5),"〇","×"))</f>
        <v>×</v>
      </c>
      <c r="I253" s="716" t="str">
        <f t="shared" ca="1" si="82"/>
        <v>×</v>
      </c>
      <c r="J253" s="207" t="str">
        <f ca="1">'２個別表'!$Z253</f>
        <v/>
      </c>
      <c r="K253" s="207">
        <f ca="1">'２個別表'!$AK253</f>
        <v>0</v>
      </c>
      <c r="L253" s="207" t="str">
        <f ca="1">IF('２個別表'!$AL253=1,1,"")</f>
        <v/>
      </c>
      <c r="M253" s="207" t="str">
        <f ca="1">IF('２個別表'!$AL253="","",IF('２個別表'!$AL253=1,IF(OR('２個別表'!$AM253=1,'２個別表'!$AN253=1),"〇","×")))</f>
        <v/>
      </c>
      <c r="N253" s="204" t="str">
        <f ca="1">'２個別表'!AT253</f>
        <v/>
      </c>
      <c r="O253" s="220" t="str">
        <f ca="1">IF(1&lt;='２個別表'!$F253,IF(AND(1&lt;='２個別表'!$AO253,'２個別表'!$AO253&lt;=3),1,0),"")</f>
        <v/>
      </c>
      <c r="P253" s="229">
        <f ca="1">IF($O253=1,IF(AND('２個別表'!$BF253&lt;&gt;"",AND('２個別表'!$BI253&lt;&gt;1,'２個別表'!$BJ253)),0,1),0)</f>
        <v>0</v>
      </c>
      <c r="Q253" s="220">
        <f ca="1">IF('２個別表'!$BF253&lt;&gt;"",1,0)</f>
        <v>0</v>
      </c>
      <c r="R253" s="220" t="str">
        <f ca="1">IF($Q253=1,IF('２個別表'!$BI253=1,1,0),"")</f>
        <v/>
      </c>
      <c r="S253" s="220" t="str">
        <f ca="1">IF($R253=1,IF('２個別表'!$BJ253&lt;&gt;"","〇","×"),"")</f>
        <v/>
      </c>
      <c r="T253" s="220" t="str">
        <f t="shared" ca="1" si="88"/>
        <v/>
      </c>
      <c r="U253" s="381">
        <f ca="1">IF('２個別表'!$BH253&gt;0,'２個別表'!$BH253,0)</f>
        <v>0</v>
      </c>
      <c r="V253" s="220">
        <f ca="1">IF('２個別表'!$BJ253&lt;&gt;"",1,0)</f>
        <v>0</v>
      </c>
      <c r="W253" s="206">
        <f ca="1">IF(AND($Q253=1,$V253=1),'２個別表'!$CF253,0)</f>
        <v>0</v>
      </c>
      <c r="X253" s="219">
        <f t="shared" ca="1" si="83"/>
        <v>0</v>
      </c>
      <c r="Y253" s="220" t="str">
        <f ca="1">IF(1&lt;='２個別表'!$F253,'２個別表'!$BV253,"")</f>
        <v/>
      </c>
      <c r="Z253" s="220">
        <f ca="1">IF(1&lt;='２個別表'!$F253,'２個別表'!$CG253,0)</f>
        <v>0</v>
      </c>
      <c r="AA253" s="220">
        <f ca="1">IF(OR(0&lt;'２個別表'!$BZ253,0&lt;SUM('２個別表'!$CC253:$CD253)),1,0)</f>
        <v>1</v>
      </c>
      <c r="AB253" s="207">
        <f ca="1">IF(1&lt;='２個別表'!$F253,'２個別表'!$BX253,0)</f>
        <v>0</v>
      </c>
      <c r="AC253" s="207" t="str">
        <f ca="1">IF('２個別表'!$BX253&gt;0,IF(AND('２個別表'!$BV253=1,'２個別表'!$CG253="控除不可"),'２個別表'!$BX253,IF(AND('２個別表'!$BV253=1,'２個別表'!$CG253="80%控除対象"),ROUNDUP('２個別表'!$BX253*102/110,0),IF(AND('２個別表'!$BV253=1,'２個別表'!$CG253="全額控除"),ROUNDUP('２個別表'!$BX253*100/110,0),IF(OR('２個別表'!$BV253=2,'２個別表'!$BV253=3),'２個別表'!$BX253,'２個別表'!$BX253)))),"")</f>
        <v/>
      </c>
      <c r="AD253" s="221" t="str">
        <f ca="1">IF('２個別表'!$W253=1,3,IF(AND('２個別表'!$W253=2,AND(19&lt;='２個別表'!$AO253,'２個別表'!$AO253&lt;=23)),2,IF(AND('２個別表'!$W253=2,OR(AND(1&lt;='２個別表'!$AO253,'２個別表'!$AO253&lt;=18),AND(24&lt;='２個別表'!$AO253,'２個別表'!$AO253&lt;=25))),1,"判定不能")))</f>
        <v>判定不能</v>
      </c>
      <c r="AE253" s="228">
        <f t="shared" ca="1" si="89"/>
        <v>0</v>
      </c>
      <c r="AF253" s="204" t="str">
        <f t="shared" ca="1" si="106"/>
        <v/>
      </c>
      <c r="AG253" s="207" t="str">
        <f ca="1">IF(AND($AD253=1,$U253&gt;0,$V253=1),ROUNDDOWN($AC253*1/2-'２個別表'!$CF253*1/2,0),"")</f>
        <v/>
      </c>
      <c r="AH253" s="207" t="str">
        <f t="shared" ca="1" si="84"/>
        <v/>
      </c>
      <c r="AI253" s="230" t="str">
        <f ca="1">IF(AND($AD253=1,$Q253=1),IF($AB253&gt;0,'２個別表'!$BX253-'２個別表'!$BZ253-'２個別表'!$CF253-'２個別表'!$CC253-'２個別表'!$CD253-'２個別表'!$CE253,0),"")</f>
        <v/>
      </c>
      <c r="AJ253" s="222">
        <f t="shared" ca="1" si="90"/>
        <v>0</v>
      </c>
      <c r="AK253" s="218" t="str">
        <f ca="1">IF($AD253=1,IF('２個別表'!$AQ253=1,1,IF('２個別表'!AQ253="","",)),"")</f>
        <v/>
      </c>
      <c r="AL253" s="207" t="str">
        <f ca="1">IF($AJ253=1,IF($AK253=1,'２個別表'!BU253,""),"")</f>
        <v/>
      </c>
      <c r="AM253" s="204" t="str">
        <f t="shared" ca="1" si="91"/>
        <v/>
      </c>
      <c r="AN253" s="223" t="str">
        <f ca="1">IF($AJ253=1,IF($AK253=1,ROUNDDOWN('２個別表'!$BX253-'２個別表'!$BZ253-'２個別表'!$CC253-'２個別表'!$CD253-'２個別表'!$CE253-'２個別表'!$CF253,0),""),"")</f>
        <v/>
      </c>
      <c r="AO253" s="222">
        <f t="shared" ca="1" si="87"/>
        <v>0</v>
      </c>
      <c r="AP253" s="218">
        <f t="shared" ca="1" si="92"/>
        <v>0</v>
      </c>
      <c r="AQ253" s="218">
        <f t="shared" ca="1" si="93"/>
        <v>0</v>
      </c>
      <c r="AR253" s="213">
        <f ca="1">IF('２個別表'!$AC253=1,1,0)</f>
        <v>0</v>
      </c>
      <c r="AS253" s="204" t="str">
        <f t="shared" ca="1" si="94"/>
        <v/>
      </c>
      <c r="AT253" s="204" t="str">
        <f t="shared" ca="1" si="95"/>
        <v/>
      </c>
      <c r="AU253" s="230" t="str">
        <f ca="1">IF($AD253=1,IF($AQ253=1,ROUNDDOWN('２個別表'!$BX253-'２個別表'!$BZ253-'２個別表'!$CC253-'２個別表'!$CD253-'２個別表'!$CE253-'２個別表'!$CF253,0),""),"")</f>
        <v/>
      </c>
      <c r="AV253" s="391">
        <f t="shared" ca="1" si="96"/>
        <v>0</v>
      </c>
      <c r="AW253" s="401" t="str">
        <f t="shared" ca="1" si="97"/>
        <v>-</v>
      </c>
      <c r="AX253" s="228">
        <f ca="1">IF($AD253=2,IF('２個別表'!$BS253=1,1,0),0)</f>
        <v>0</v>
      </c>
      <c r="AY253" s="213" t="str">
        <f t="shared" ca="1" si="98"/>
        <v/>
      </c>
      <c r="AZ253" s="409" t="str">
        <f ca="1">IF(AND($AD253=2,$AX253=1),'２個別表'!$BX253-('２個別表'!$BZ253+'２個別表'!$CC253+'２個別表'!$CD253+'２個別表'!$CE253+'２個別表'!$CF253),"")</f>
        <v/>
      </c>
      <c r="BA253" s="228">
        <f ca="1">IF($AD253=2,IF('２個別表'!$BS253&lt;&gt;1,1,0),0)</f>
        <v>0</v>
      </c>
      <c r="BB253" s="404">
        <f t="shared" ca="1" si="99"/>
        <v>0</v>
      </c>
      <c r="BC253" s="207" t="str">
        <f ca="1">IF(AND($AD253=2,$BA253=1),'２個別表'!$BT253,"")</f>
        <v/>
      </c>
      <c r="BD253" s="207" t="str">
        <f t="shared" ca="1" si="100"/>
        <v/>
      </c>
      <c r="BE253" s="207" t="str">
        <f ca="1">IF(AND($AD253=2,$BA253=1),'２個別表'!$BW253-('２個別表'!$BZ253+'２個別表'!$CC253+'２個別表'!$CD253+'２個別表'!$CE253+'２個別表'!$CF253),"")</f>
        <v/>
      </c>
      <c r="BF253" s="207" t="str">
        <f ca="1">IF(AND($AD253=2,$BA253=1),'２個別表'!$CC253+'２個別表'!$CD253,"")</f>
        <v/>
      </c>
      <c r="BG253" s="406" t="str">
        <f ca="1">IF($BB253=1,IF(SUM('２個別表'!$BY253,'２個別表'!$CF253*0.5)&lt;='２個別表'!$BX253*0.5,"〇","×"),"")</f>
        <v/>
      </c>
      <c r="BH253" s="405">
        <f t="shared" ca="1" si="101"/>
        <v>0</v>
      </c>
      <c r="BI253" s="229" t="str">
        <f ca="1">IF($AD253=2,IF($AX253=1,IF('２個別表'!$AO253=23,"〇","×"),IF(OR('２個別表'!$AO253&lt;19,'２個別表'!$AO253&gt;23),"",IF($BH253&lt;='２個別表'!$BT253,"〇","×"))),"-")</f>
        <v>-</v>
      </c>
      <c r="BJ253" s="414" t="str">
        <f t="shared" ca="1" si="102"/>
        <v>-</v>
      </c>
      <c r="BK253" s="228">
        <f t="shared" ca="1" si="103"/>
        <v>0</v>
      </c>
      <c r="BL253" s="229" t="str">
        <f ca="1">IF($AD253=3,IF(1&lt;='２個別表'!$F253,IF('２個別表'!$W253=1,"〇","×"),""),"")</f>
        <v/>
      </c>
      <c r="BM253" s="209" t="str">
        <f ca="1">IF(AD253=3,IF(AND(OR('２個別表'!BF253="附帯施設",AND(1&lt;='２個別表'!AO253,'２個別表'!AO253&lt;=3)),'２個別表'!BM253&lt;&gt;"",'２個別表'!BN253&lt;&gt;""),1,IF(AND(OR('２個別表'!BF253="附帯施設",AND(1&lt;='２個別表'!AO253,'２個別表'!AO253&lt;=3)),OR('２個別表'!BM253="",'２個別表'!BN253="")),"×",0)),"")</f>
        <v/>
      </c>
      <c r="BN253" s="229" t="str">
        <f ca="1">IF($AD253=3,IF('２個別表'!$BX253&gt;=500000,"〇","×"),"")</f>
        <v/>
      </c>
      <c r="BO253" s="204" t="str">
        <f ca="1">IF(AD253=3,'２個別表'!BY253,"")</f>
        <v/>
      </c>
      <c r="BP253" s="204" t="str">
        <f ca="1">IF(AD253=3,IF(COUNTIF('２個別表'!$Z$11:'２個別表'!Z253,'２個別表'!Z253)=1,BO253,SUMIF('２個別表'!$Z$11:$Z$510,'２個別表'!Z253,$BO$11:$BO$239)),"")</f>
        <v/>
      </c>
      <c r="BQ253" s="213" t="str">
        <f t="shared" ca="1" si="85"/>
        <v/>
      </c>
      <c r="BR253" s="207" t="str">
        <f t="shared" ca="1" si="104"/>
        <v/>
      </c>
      <c r="BS253" s="483" t="str">
        <f ca="1">IF($AD253=3,'２個別表'!$BX253-('２個別表'!$BZ253+'２個別表'!$CC253+'２個別表'!$CD253+'２個別表'!$CE253+'２個別表'!$CF253),"")</f>
        <v/>
      </c>
      <c r="BT253" s="486">
        <f t="shared" ca="1" si="86"/>
        <v>0</v>
      </c>
      <c r="BU253" s="480" t="str">
        <f t="shared" ca="1" si="105"/>
        <v/>
      </c>
    </row>
    <row r="254" spans="1:73">
      <c r="A254" s="770" t="str">
        <f t="shared" ca="1" si="81"/>
        <v>石川県</v>
      </c>
      <c r="B254" s="773">
        <f ca="1">'２個別表'!Q254</f>
        <v>244</v>
      </c>
      <c r="C254" s="774" t="str">
        <f>'２個別表'!$R254</f>
        <v>石川県</v>
      </c>
      <c r="D254" s="774" t="str">
        <f ca="1">'２個別表'!$S254</f>
        <v/>
      </c>
      <c r="E254" s="774" t="str">
        <f ca="1">'２個別表'!$T254</f>
        <v/>
      </c>
      <c r="F254" s="719" t="str">
        <f ca="1">'２個別表'!$W254</f>
        <v/>
      </c>
      <c r="G254" s="719" t="str">
        <f ca="1">IF($F254=1,IF(SUMIF('（様式１号）１総括表'!$B$16:$B$25,A254,'（様式１号）１総括表'!$A$16:$A$25)&gt;0,"〇","✕"),"-")</f>
        <v>-</v>
      </c>
      <c r="H254" s="716" t="str">
        <f ca="1">IF('２個別表'!$Y254=1,IF('２個別表'!$AC254=1,"〇","×"),IF(AND(2&lt;='２個別表'!$AC254,'２個別表'!$AC254&lt;=5),"〇","×"))</f>
        <v>×</v>
      </c>
      <c r="I254" s="716" t="str">
        <f t="shared" ca="1" si="82"/>
        <v>×</v>
      </c>
      <c r="J254" s="207" t="str">
        <f ca="1">'２個別表'!$Z254</f>
        <v/>
      </c>
      <c r="K254" s="207">
        <f ca="1">'２個別表'!$AK254</f>
        <v>0</v>
      </c>
      <c r="L254" s="207" t="str">
        <f ca="1">IF('２個別表'!$AL254=1,1,"")</f>
        <v/>
      </c>
      <c r="M254" s="207" t="str">
        <f ca="1">IF('２個別表'!$AL254="","",IF('２個別表'!$AL254=1,IF(OR('２個別表'!$AM254=1,'２個別表'!$AN254=1),"〇","×")))</f>
        <v/>
      </c>
      <c r="N254" s="204" t="str">
        <f ca="1">'２個別表'!AT254</f>
        <v/>
      </c>
      <c r="O254" s="220" t="str">
        <f ca="1">IF(1&lt;='２個別表'!$F254,IF(AND(1&lt;='２個別表'!$AO254,'２個別表'!$AO254&lt;=3),1,0),"")</f>
        <v/>
      </c>
      <c r="P254" s="229">
        <f ca="1">IF($O254=1,IF(AND('２個別表'!$BF254&lt;&gt;"",AND('２個別表'!$BI254&lt;&gt;1,'２個別表'!$BJ254)),0,1),0)</f>
        <v>0</v>
      </c>
      <c r="Q254" s="220">
        <f ca="1">IF('２個別表'!$BF254&lt;&gt;"",1,0)</f>
        <v>0</v>
      </c>
      <c r="R254" s="220" t="str">
        <f ca="1">IF($Q254=1,IF('２個別表'!$BI254=1,1,0),"")</f>
        <v/>
      </c>
      <c r="S254" s="220" t="str">
        <f ca="1">IF($R254=1,IF('２個別表'!$BJ254&lt;&gt;"","〇","×"),"")</f>
        <v/>
      </c>
      <c r="T254" s="220" t="str">
        <f t="shared" ca="1" si="88"/>
        <v/>
      </c>
      <c r="U254" s="381">
        <f ca="1">IF('２個別表'!$BH254&gt;0,'２個別表'!$BH254,0)</f>
        <v>0</v>
      </c>
      <c r="V254" s="220">
        <f ca="1">IF('２個別表'!$BJ254&lt;&gt;"",1,0)</f>
        <v>0</v>
      </c>
      <c r="W254" s="206">
        <f ca="1">IF(AND($Q254=1,$V254=1),'２個別表'!$CF254,0)</f>
        <v>0</v>
      </c>
      <c r="X254" s="219">
        <f t="shared" ca="1" si="83"/>
        <v>0</v>
      </c>
      <c r="Y254" s="220" t="str">
        <f ca="1">IF(1&lt;='２個別表'!$F254,'２個別表'!$BV254,"")</f>
        <v/>
      </c>
      <c r="Z254" s="220">
        <f ca="1">IF(1&lt;='２個別表'!$F254,'２個別表'!$CG254,0)</f>
        <v>0</v>
      </c>
      <c r="AA254" s="220">
        <f ca="1">IF(OR(0&lt;'２個別表'!$BZ254,0&lt;SUM('２個別表'!$CC254:$CD254)),1,0)</f>
        <v>1</v>
      </c>
      <c r="AB254" s="207">
        <f ca="1">IF(1&lt;='２個別表'!$F254,'２個別表'!$BX254,0)</f>
        <v>0</v>
      </c>
      <c r="AC254" s="207" t="str">
        <f ca="1">IF('２個別表'!$BX254&gt;0,IF(AND('２個別表'!$BV254=1,'２個別表'!$CG254="控除不可"),'２個別表'!$BX254,IF(AND('２個別表'!$BV254=1,'２個別表'!$CG254="80%控除対象"),ROUNDUP('２個別表'!$BX254*102/110,0),IF(AND('２個別表'!$BV254=1,'２個別表'!$CG254="全額控除"),ROUNDUP('２個別表'!$BX254*100/110,0),IF(OR('２個別表'!$BV254=2,'２個別表'!$BV254=3),'２個別表'!$BX254,'２個別表'!$BX254)))),"")</f>
        <v/>
      </c>
      <c r="AD254" s="221" t="str">
        <f ca="1">IF('２個別表'!$W254=1,3,IF(AND('２個別表'!$W254=2,AND(19&lt;='２個別表'!$AO254,'２個別表'!$AO254&lt;=23)),2,IF(AND('２個別表'!$W254=2,OR(AND(1&lt;='２個別表'!$AO254,'２個別表'!$AO254&lt;=18),AND(24&lt;='２個別表'!$AO254,'２個別表'!$AO254&lt;=25))),1,"判定不能")))</f>
        <v>判定不能</v>
      </c>
      <c r="AE254" s="228">
        <f t="shared" ca="1" si="89"/>
        <v>0</v>
      </c>
      <c r="AF254" s="204" t="str">
        <f t="shared" ca="1" si="106"/>
        <v/>
      </c>
      <c r="AG254" s="207" t="str">
        <f ca="1">IF(AND($AD254=1,$U254&gt;0,$V254=1),ROUNDDOWN($AC254*1/2-'２個別表'!$CF254*1/2,0),"")</f>
        <v/>
      </c>
      <c r="AH254" s="207" t="str">
        <f t="shared" ca="1" si="84"/>
        <v/>
      </c>
      <c r="AI254" s="230" t="str">
        <f ca="1">IF(AND($AD254=1,$Q254=1),IF($AB254&gt;0,'２個別表'!$BX254-'２個別表'!$BZ254-'２個別表'!$CF254-'２個別表'!$CC254-'２個別表'!$CD254-'２個別表'!$CE254,0),"")</f>
        <v/>
      </c>
      <c r="AJ254" s="222">
        <f t="shared" ca="1" si="90"/>
        <v>0</v>
      </c>
      <c r="AK254" s="218" t="str">
        <f ca="1">IF($AD254=1,IF('２個別表'!$AQ254=1,1,IF('２個別表'!AQ254="","",)),"")</f>
        <v/>
      </c>
      <c r="AL254" s="207" t="str">
        <f ca="1">IF($AJ254=1,IF($AK254=1,'２個別表'!BU254,""),"")</f>
        <v/>
      </c>
      <c r="AM254" s="204" t="str">
        <f t="shared" ca="1" si="91"/>
        <v/>
      </c>
      <c r="AN254" s="223" t="str">
        <f ca="1">IF($AJ254=1,IF($AK254=1,ROUNDDOWN('２個別表'!$BX254-'２個別表'!$BZ254-'２個別表'!$CC254-'２個別表'!$CD254-'２個別表'!$CE254-'２個別表'!$CF254,0),""),"")</f>
        <v/>
      </c>
      <c r="AO254" s="222">
        <f t="shared" ca="1" si="87"/>
        <v>0</v>
      </c>
      <c r="AP254" s="218">
        <f t="shared" ca="1" si="92"/>
        <v>0</v>
      </c>
      <c r="AQ254" s="218">
        <f t="shared" ca="1" si="93"/>
        <v>0</v>
      </c>
      <c r="AR254" s="213">
        <f ca="1">IF('２個別表'!$AC254=1,1,0)</f>
        <v>0</v>
      </c>
      <c r="AS254" s="204" t="str">
        <f t="shared" ca="1" si="94"/>
        <v/>
      </c>
      <c r="AT254" s="204" t="str">
        <f t="shared" ca="1" si="95"/>
        <v/>
      </c>
      <c r="AU254" s="230" t="str">
        <f ca="1">IF($AD254=1,IF($AQ254=1,ROUNDDOWN('２個別表'!$BX254-'２個別表'!$BZ254-'２個別表'!$CC254-'２個別表'!$CD254-'２個別表'!$CE254-'２個別表'!$CF254,0),""),"")</f>
        <v/>
      </c>
      <c r="AV254" s="391">
        <f t="shared" ca="1" si="96"/>
        <v>0</v>
      </c>
      <c r="AW254" s="401" t="str">
        <f t="shared" ca="1" si="97"/>
        <v>-</v>
      </c>
      <c r="AX254" s="228">
        <f ca="1">IF($AD254=2,IF('２個別表'!$BS254=1,1,0),0)</f>
        <v>0</v>
      </c>
      <c r="AY254" s="213" t="str">
        <f t="shared" ca="1" si="98"/>
        <v/>
      </c>
      <c r="AZ254" s="409" t="str">
        <f ca="1">IF(AND($AD254=2,$AX254=1),'２個別表'!$BX254-('２個別表'!$BZ254+'２個別表'!$CC254+'２個別表'!$CD254+'２個別表'!$CE254+'２個別表'!$CF254),"")</f>
        <v/>
      </c>
      <c r="BA254" s="228">
        <f ca="1">IF($AD254=2,IF('２個別表'!$BS254&lt;&gt;1,1,0),0)</f>
        <v>0</v>
      </c>
      <c r="BB254" s="404">
        <f t="shared" ca="1" si="99"/>
        <v>0</v>
      </c>
      <c r="BC254" s="207" t="str">
        <f ca="1">IF(AND($AD254=2,$BA254=1),'２個別表'!$BT254,"")</f>
        <v/>
      </c>
      <c r="BD254" s="207" t="str">
        <f t="shared" ca="1" si="100"/>
        <v/>
      </c>
      <c r="BE254" s="207" t="str">
        <f ca="1">IF(AND($AD254=2,$BA254=1),'２個別表'!$BW254-('２個別表'!$BZ254+'２個別表'!$CC254+'２個別表'!$CD254+'２個別表'!$CE254+'２個別表'!$CF254),"")</f>
        <v/>
      </c>
      <c r="BF254" s="207" t="str">
        <f ca="1">IF(AND($AD254=2,$BA254=1),'２個別表'!$CC254+'２個別表'!$CD254,"")</f>
        <v/>
      </c>
      <c r="BG254" s="406" t="str">
        <f ca="1">IF($BB254=1,IF(SUM('２個別表'!$BY254,'２個別表'!$CF254*0.5)&lt;='２個別表'!$BX254*0.5,"〇","×"),"")</f>
        <v/>
      </c>
      <c r="BH254" s="405">
        <f t="shared" ca="1" si="101"/>
        <v>0</v>
      </c>
      <c r="BI254" s="229" t="str">
        <f ca="1">IF($AD254=2,IF($AX254=1,IF('２個別表'!$AO254=23,"〇","×"),IF(OR('２個別表'!$AO254&lt;19,'２個別表'!$AO254&gt;23),"",IF($BH254&lt;='２個別表'!$BT254,"〇","×"))),"-")</f>
        <v>-</v>
      </c>
      <c r="BJ254" s="414" t="str">
        <f t="shared" ca="1" si="102"/>
        <v>-</v>
      </c>
      <c r="BK254" s="228">
        <f t="shared" ca="1" si="103"/>
        <v>0</v>
      </c>
      <c r="BL254" s="229" t="str">
        <f ca="1">IF($AD254=3,IF(1&lt;='２個別表'!$F254,IF('２個別表'!$W254=1,"〇","×"),""),"")</f>
        <v/>
      </c>
      <c r="BM254" s="209" t="str">
        <f ca="1">IF(AD254=3,IF(AND(OR('２個別表'!BF254="附帯施設",AND(1&lt;='２個別表'!AO254,'２個別表'!AO254&lt;=3)),'２個別表'!BM254&lt;&gt;"",'２個別表'!BN254&lt;&gt;""),1,IF(AND(OR('２個別表'!BF254="附帯施設",AND(1&lt;='２個別表'!AO254,'２個別表'!AO254&lt;=3)),OR('２個別表'!BM254="",'２個別表'!BN254="")),"×",0)),"")</f>
        <v/>
      </c>
      <c r="BN254" s="229" t="str">
        <f ca="1">IF($AD254=3,IF('２個別表'!$BX254&gt;=500000,"〇","×"),"")</f>
        <v/>
      </c>
      <c r="BO254" s="204" t="str">
        <f ca="1">IF(AD254=3,'２個別表'!BY254,"")</f>
        <v/>
      </c>
      <c r="BP254" s="204" t="str">
        <f ca="1">IF(AD254=3,IF(COUNTIF('２個別表'!$Z$11:'２個別表'!Z254,'２個別表'!Z254)=1,BO254,SUMIF('２個別表'!$Z$11:$Z$510,'２個別表'!Z254,$BO$11:$BO$239)),"")</f>
        <v/>
      </c>
      <c r="BQ254" s="213" t="str">
        <f t="shared" ca="1" si="85"/>
        <v/>
      </c>
      <c r="BR254" s="207" t="str">
        <f t="shared" ca="1" si="104"/>
        <v/>
      </c>
      <c r="BS254" s="483" t="str">
        <f ca="1">IF($AD254=3,'２個別表'!$BX254-('２個別表'!$BZ254+'２個別表'!$CC254+'２個別表'!$CD254+'２個別表'!$CE254+'２個別表'!$CF254),"")</f>
        <v/>
      </c>
      <c r="BT254" s="486">
        <f t="shared" ca="1" si="86"/>
        <v>0</v>
      </c>
      <c r="BU254" s="480" t="str">
        <f t="shared" ca="1" si="105"/>
        <v/>
      </c>
    </row>
    <row r="255" spans="1:73">
      <c r="A255" s="770" t="str">
        <f t="shared" ca="1" si="81"/>
        <v>石川県</v>
      </c>
      <c r="B255" s="773">
        <f ca="1">'２個別表'!Q255</f>
        <v>245</v>
      </c>
      <c r="C255" s="774" t="str">
        <f>'２個別表'!$R255</f>
        <v>石川県</v>
      </c>
      <c r="D255" s="774" t="str">
        <f ca="1">'２個別表'!$S255</f>
        <v/>
      </c>
      <c r="E255" s="774" t="str">
        <f ca="1">'２個別表'!$T255</f>
        <v/>
      </c>
      <c r="F255" s="719" t="str">
        <f ca="1">'２個別表'!$W255</f>
        <v/>
      </c>
      <c r="G255" s="719" t="str">
        <f ca="1">IF($F255=1,IF(SUMIF('（様式１号）１総括表'!$B$16:$B$25,A255,'（様式１号）１総括表'!$A$16:$A$25)&gt;0,"〇","✕"),"-")</f>
        <v>-</v>
      </c>
      <c r="H255" s="716" t="str">
        <f ca="1">IF('２個別表'!$Y255=1,IF('２個別表'!$AC255=1,"〇","×"),IF(AND(2&lt;='２個別表'!$AC255,'２個別表'!$AC255&lt;=5),"〇","×"))</f>
        <v>×</v>
      </c>
      <c r="I255" s="716" t="str">
        <f t="shared" ca="1" si="82"/>
        <v>×</v>
      </c>
      <c r="J255" s="207" t="str">
        <f ca="1">'２個別表'!$Z255</f>
        <v/>
      </c>
      <c r="K255" s="207">
        <f ca="1">'２個別表'!$AK255</f>
        <v>0</v>
      </c>
      <c r="L255" s="207" t="str">
        <f ca="1">IF('２個別表'!$AL255=1,1,"")</f>
        <v/>
      </c>
      <c r="M255" s="207" t="str">
        <f ca="1">IF('２個別表'!$AL255="","",IF('２個別表'!$AL255=1,IF(OR('２個別表'!$AM255=1,'２個別表'!$AN255=1),"〇","×")))</f>
        <v/>
      </c>
      <c r="N255" s="204" t="str">
        <f ca="1">'２個別表'!AT255</f>
        <v/>
      </c>
      <c r="O255" s="220" t="str">
        <f ca="1">IF(1&lt;='２個別表'!$F255,IF(AND(1&lt;='２個別表'!$AO255,'２個別表'!$AO255&lt;=3),1,0),"")</f>
        <v/>
      </c>
      <c r="P255" s="229">
        <f ca="1">IF($O255=1,IF(AND('２個別表'!$BF255&lt;&gt;"",AND('２個別表'!$BI255&lt;&gt;1,'２個別表'!$BJ255)),0,1),0)</f>
        <v>0</v>
      </c>
      <c r="Q255" s="220">
        <f ca="1">IF('２個別表'!$BF255&lt;&gt;"",1,0)</f>
        <v>0</v>
      </c>
      <c r="R255" s="220" t="str">
        <f ca="1">IF($Q255=1,IF('２個別表'!$BI255=1,1,0),"")</f>
        <v/>
      </c>
      <c r="S255" s="220" t="str">
        <f ca="1">IF($R255=1,IF('２個別表'!$BJ255&lt;&gt;"","〇","×"),"")</f>
        <v/>
      </c>
      <c r="T255" s="220" t="str">
        <f t="shared" ca="1" si="88"/>
        <v/>
      </c>
      <c r="U255" s="381">
        <f ca="1">IF('２個別表'!$BH255&gt;0,'２個別表'!$BH255,0)</f>
        <v>0</v>
      </c>
      <c r="V255" s="220">
        <f ca="1">IF('２個別表'!$BJ255&lt;&gt;"",1,0)</f>
        <v>0</v>
      </c>
      <c r="W255" s="206">
        <f ca="1">IF(AND($Q255=1,$V255=1),'２個別表'!$CF255,0)</f>
        <v>0</v>
      </c>
      <c r="X255" s="219">
        <f t="shared" ca="1" si="83"/>
        <v>0</v>
      </c>
      <c r="Y255" s="220" t="str">
        <f ca="1">IF(1&lt;='２個別表'!$F255,'２個別表'!$BV255,"")</f>
        <v/>
      </c>
      <c r="Z255" s="220">
        <f ca="1">IF(1&lt;='２個別表'!$F255,'２個別表'!$CG255,0)</f>
        <v>0</v>
      </c>
      <c r="AA255" s="220">
        <f ca="1">IF(OR(0&lt;'２個別表'!$BZ255,0&lt;SUM('２個別表'!$CC255:$CD255)),1,0)</f>
        <v>1</v>
      </c>
      <c r="AB255" s="207">
        <f ca="1">IF(1&lt;='２個別表'!$F255,'２個別表'!$BX255,0)</f>
        <v>0</v>
      </c>
      <c r="AC255" s="207" t="str">
        <f ca="1">IF('２個別表'!$BX255&gt;0,IF(AND('２個別表'!$BV255=1,'２個別表'!$CG255="控除不可"),'２個別表'!$BX255,IF(AND('２個別表'!$BV255=1,'２個別表'!$CG255="80%控除対象"),ROUNDUP('２個別表'!$BX255*102/110,0),IF(AND('２個別表'!$BV255=1,'２個別表'!$CG255="全額控除"),ROUNDUP('２個別表'!$BX255*100/110,0),IF(OR('２個別表'!$BV255=2,'２個別表'!$BV255=3),'２個別表'!$BX255,'２個別表'!$BX255)))),"")</f>
        <v/>
      </c>
      <c r="AD255" s="221" t="str">
        <f ca="1">IF('２個別表'!$W255=1,3,IF(AND('２個別表'!$W255=2,AND(19&lt;='２個別表'!$AO255,'２個別表'!$AO255&lt;=23)),2,IF(AND('２個別表'!$W255=2,OR(AND(1&lt;='２個別表'!$AO255,'２個別表'!$AO255&lt;=18),AND(24&lt;='２個別表'!$AO255,'２個別表'!$AO255&lt;=25))),1,"判定不能")))</f>
        <v>判定不能</v>
      </c>
      <c r="AE255" s="228">
        <f t="shared" ca="1" si="89"/>
        <v>0</v>
      </c>
      <c r="AF255" s="204" t="str">
        <f t="shared" ca="1" si="106"/>
        <v/>
      </c>
      <c r="AG255" s="207" t="str">
        <f ca="1">IF(AND($AD255=1,$U255&gt;0,$V255=1),ROUNDDOWN($AC255*1/2-'２個別表'!$CF255*1/2,0),"")</f>
        <v/>
      </c>
      <c r="AH255" s="207" t="str">
        <f t="shared" ca="1" si="84"/>
        <v/>
      </c>
      <c r="AI255" s="230" t="str">
        <f ca="1">IF(AND($AD255=1,$Q255=1),IF($AB255&gt;0,'２個別表'!$BX255-'２個別表'!$BZ255-'２個別表'!$CF255-'２個別表'!$CC255-'２個別表'!$CD255-'２個別表'!$CE255,0),"")</f>
        <v/>
      </c>
      <c r="AJ255" s="222">
        <f t="shared" ca="1" si="90"/>
        <v>0</v>
      </c>
      <c r="AK255" s="218" t="str">
        <f ca="1">IF($AD255=1,IF('２個別表'!$AQ255=1,1,IF('２個別表'!AQ255="","",)),"")</f>
        <v/>
      </c>
      <c r="AL255" s="207" t="str">
        <f ca="1">IF($AJ255=1,IF($AK255=1,'２個別表'!BU255,""),"")</f>
        <v/>
      </c>
      <c r="AM255" s="204" t="str">
        <f t="shared" ca="1" si="91"/>
        <v/>
      </c>
      <c r="AN255" s="223" t="str">
        <f ca="1">IF($AJ255=1,IF($AK255=1,ROUNDDOWN('２個別表'!$BX255-'２個別表'!$BZ255-'２個別表'!$CC255-'２個別表'!$CD255-'２個別表'!$CE255-'２個別表'!$CF255,0),""),"")</f>
        <v/>
      </c>
      <c r="AO255" s="222">
        <f t="shared" ca="1" si="87"/>
        <v>0</v>
      </c>
      <c r="AP255" s="218">
        <f t="shared" ca="1" si="92"/>
        <v>0</v>
      </c>
      <c r="AQ255" s="218">
        <f t="shared" ca="1" si="93"/>
        <v>0</v>
      </c>
      <c r="AR255" s="213">
        <f ca="1">IF('２個別表'!$AC255=1,1,0)</f>
        <v>0</v>
      </c>
      <c r="AS255" s="204" t="str">
        <f t="shared" ca="1" si="94"/>
        <v/>
      </c>
      <c r="AT255" s="204" t="str">
        <f t="shared" ca="1" si="95"/>
        <v/>
      </c>
      <c r="AU255" s="230" t="str">
        <f ca="1">IF($AD255=1,IF($AQ255=1,ROUNDDOWN('２個別表'!$BX255-'２個別表'!$BZ255-'２個別表'!$CC255-'２個別表'!$CD255-'２個別表'!$CE255-'２個別表'!$CF255,0),""),"")</f>
        <v/>
      </c>
      <c r="AV255" s="391">
        <f t="shared" ca="1" si="96"/>
        <v>0</v>
      </c>
      <c r="AW255" s="401" t="str">
        <f t="shared" ca="1" si="97"/>
        <v>-</v>
      </c>
      <c r="AX255" s="228">
        <f ca="1">IF($AD255=2,IF('２個別表'!$BS255=1,1,0),0)</f>
        <v>0</v>
      </c>
      <c r="AY255" s="213" t="str">
        <f t="shared" ca="1" si="98"/>
        <v/>
      </c>
      <c r="AZ255" s="409" t="str">
        <f ca="1">IF(AND($AD255=2,$AX255=1),'２個別表'!$BX255-('２個別表'!$BZ255+'２個別表'!$CC255+'２個別表'!$CD255+'２個別表'!$CE255+'２個別表'!$CF255),"")</f>
        <v/>
      </c>
      <c r="BA255" s="228">
        <f ca="1">IF($AD255=2,IF('２個別表'!$BS255&lt;&gt;1,1,0),0)</f>
        <v>0</v>
      </c>
      <c r="BB255" s="404">
        <f t="shared" ca="1" si="99"/>
        <v>0</v>
      </c>
      <c r="BC255" s="207" t="str">
        <f ca="1">IF(AND($AD255=2,$BA255=1),'２個別表'!$BT255,"")</f>
        <v/>
      </c>
      <c r="BD255" s="207" t="str">
        <f t="shared" ca="1" si="100"/>
        <v/>
      </c>
      <c r="BE255" s="207" t="str">
        <f ca="1">IF(AND($AD255=2,$BA255=1),'２個別表'!$BW255-('２個別表'!$BZ255+'２個別表'!$CC255+'２個別表'!$CD255+'２個別表'!$CE255+'２個別表'!$CF255),"")</f>
        <v/>
      </c>
      <c r="BF255" s="207" t="str">
        <f ca="1">IF(AND($AD255=2,$BA255=1),'２個別表'!$CC255+'２個別表'!$CD255,"")</f>
        <v/>
      </c>
      <c r="BG255" s="406" t="str">
        <f ca="1">IF($BB255=1,IF(SUM('２個別表'!$BY255,'２個別表'!$CF255*0.5)&lt;='２個別表'!$BX255*0.5,"〇","×"),"")</f>
        <v/>
      </c>
      <c r="BH255" s="405">
        <f t="shared" ca="1" si="101"/>
        <v>0</v>
      </c>
      <c r="BI255" s="229" t="str">
        <f ca="1">IF($AD255=2,IF($AX255=1,IF('２個別表'!$AO255=23,"〇","×"),IF(OR('２個別表'!$AO255&lt;19,'２個別表'!$AO255&gt;23),"",IF($BH255&lt;='２個別表'!$BT255,"〇","×"))),"-")</f>
        <v>-</v>
      </c>
      <c r="BJ255" s="414" t="str">
        <f t="shared" ca="1" si="102"/>
        <v>-</v>
      </c>
      <c r="BK255" s="228">
        <f t="shared" ca="1" si="103"/>
        <v>0</v>
      </c>
      <c r="BL255" s="229" t="str">
        <f ca="1">IF($AD255=3,IF(1&lt;='２個別表'!$F255,IF('２個別表'!$W255=1,"〇","×"),""),"")</f>
        <v/>
      </c>
      <c r="BM255" s="209" t="str">
        <f ca="1">IF(AD255=3,IF(AND(OR('２個別表'!BF255="附帯施設",AND(1&lt;='２個別表'!AO255,'２個別表'!AO255&lt;=3)),'２個別表'!BM255&lt;&gt;"",'２個別表'!BN255&lt;&gt;""),1,IF(AND(OR('２個別表'!BF255="附帯施設",AND(1&lt;='２個別表'!AO255,'２個別表'!AO255&lt;=3)),OR('２個別表'!BM255="",'２個別表'!BN255="")),"×",0)),"")</f>
        <v/>
      </c>
      <c r="BN255" s="229" t="str">
        <f ca="1">IF($AD255=3,IF('２個別表'!$BX255&gt;=500000,"〇","×"),"")</f>
        <v/>
      </c>
      <c r="BO255" s="204" t="str">
        <f ca="1">IF(AD255=3,'２個別表'!BY255,"")</f>
        <v/>
      </c>
      <c r="BP255" s="204" t="str">
        <f ca="1">IF(AD255=3,IF(COUNTIF('２個別表'!$Z$11:'２個別表'!Z255,'２個別表'!Z255)=1,BO255,SUMIF('２個別表'!$Z$11:$Z$510,'２個別表'!Z255,$BO$11:$BO$239)),"")</f>
        <v/>
      </c>
      <c r="BQ255" s="213" t="str">
        <f t="shared" ca="1" si="85"/>
        <v/>
      </c>
      <c r="BR255" s="207" t="str">
        <f t="shared" ca="1" si="104"/>
        <v/>
      </c>
      <c r="BS255" s="483" t="str">
        <f ca="1">IF($AD255=3,'２個別表'!$BX255-('２個別表'!$BZ255+'２個別表'!$CC255+'２個別表'!$CD255+'２個別表'!$CE255+'２個別表'!$CF255),"")</f>
        <v/>
      </c>
      <c r="BT255" s="486">
        <f t="shared" ca="1" si="86"/>
        <v>0</v>
      </c>
      <c r="BU255" s="480" t="str">
        <f t="shared" ca="1" si="105"/>
        <v/>
      </c>
    </row>
    <row r="256" spans="1:73">
      <c r="A256" s="770" t="str">
        <f t="shared" ca="1" si="81"/>
        <v>石川県</v>
      </c>
      <c r="B256" s="773">
        <f ca="1">'２個別表'!Q256</f>
        <v>246</v>
      </c>
      <c r="C256" s="774" t="str">
        <f>'２個別表'!$R256</f>
        <v>石川県</v>
      </c>
      <c r="D256" s="774" t="str">
        <f ca="1">'２個別表'!$S256</f>
        <v/>
      </c>
      <c r="E256" s="774" t="str">
        <f ca="1">'２個別表'!$T256</f>
        <v/>
      </c>
      <c r="F256" s="719" t="str">
        <f ca="1">'２個別表'!$W256</f>
        <v/>
      </c>
      <c r="G256" s="719" t="str">
        <f ca="1">IF($F256=1,IF(SUMIF('（様式１号）１総括表'!$B$16:$B$25,A256,'（様式１号）１総括表'!$A$16:$A$25)&gt;0,"〇","✕"),"-")</f>
        <v>-</v>
      </c>
      <c r="H256" s="716" t="str">
        <f ca="1">IF('２個別表'!$Y256=1,IF('２個別表'!$AC256=1,"〇","×"),IF(AND(2&lt;='２個別表'!$AC256,'２個別表'!$AC256&lt;=5),"〇","×"))</f>
        <v>×</v>
      </c>
      <c r="I256" s="716" t="str">
        <f t="shared" ca="1" si="82"/>
        <v>×</v>
      </c>
      <c r="J256" s="207" t="str">
        <f ca="1">'２個別表'!$Z256</f>
        <v/>
      </c>
      <c r="K256" s="207">
        <f ca="1">'２個別表'!$AK256</f>
        <v>0</v>
      </c>
      <c r="L256" s="207" t="str">
        <f ca="1">IF('２個別表'!$AL256=1,1,"")</f>
        <v/>
      </c>
      <c r="M256" s="207" t="str">
        <f ca="1">IF('２個別表'!$AL256="","",IF('２個別表'!$AL256=1,IF(OR('２個別表'!$AM256=1,'２個別表'!$AN256=1),"〇","×")))</f>
        <v/>
      </c>
      <c r="N256" s="204" t="str">
        <f ca="1">'２個別表'!AT256</f>
        <v/>
      </c>
      <c r="O256" s="220" t="str">
        <f ca="1">IF(1&lt;='２個別表'!$F256,IF(AND(1&lt;='２個別表'!$AO256,'２個別表'!$AO256&lt;=3),1,0),"")</f>
        <v/>
      </c>
      <c r="P256" s="229">
        <f ca="1">IF($O256=1,IF(AND('２個別表'!$BF256&lt;&gt;"",AND('２個別表'!$BI256&lt;&gt;1,'２個別表'!$BJ256)),0,1),0)</f>
        <v>0</v>
      </c>
      <c r="Q256" s="220">
        <f ca="1">IF('２個別表'!$BF256&lt;&gt;"",1,0)</f>
        <v>0</v>
      </c>
      <c r="R256" s="220" t="str">
        <f ca="1">IF($Q256=1,IF('２個別表'!$BI256=1,1,0),"")</f>
        <v/>
      </c>
      <c r="S256" s="220" t="str">
        <f ca="1">IF($R256=1,IF('２個別表'!$BJ256&lt;&gt;"","〇","×"),"")</f>
        <v/>
      </c>
      <c r="T256" s="220" t="str">
        <f t="shared" ca="1" si="88"/>
        <v/>
      </c>
      <c r="U256" s="381">
        <f ca="1">IF('２個別表'!$BH256&gt;0,'２個別表'!$BH256,0)</f>
        <v>0</v>
      </c>
      <c r="V256" s="220">
        <f ca="1">IF('２個別表'!$BJ256&lt;&gt;"",1,0)</f>
        <v>0</v>
      </c>
      <c r="W256" s="206">
        <f ca="1">IF(AND($Q256=1,$V256=1),'２個別表'!$CF256,0)</f>
        <v>0</v>
      </c>
      <c r="X256" s="219">
        <f t="shared" ca="1" si="83"/>
        <v>0</v>
      </c>
      <c r="Y256" s="220" t="str">
        <f ca="1">IF(1&lt;='２個別表'!$F256,'２個別表'!$BV256,"")</f>
        <v/>
      </c>
      <c r="Z256" s="220">
        <f ca="1">IF(1&lt;='２個別表'!$F256,'２個別表'!$CG256,0)</f>
        <v>0</v>
      </c>
      <c r="AA256" s="220">
        <f ca="1">IF(OR(0&lt;'２個別表'!$BZ256,0&lt;SUM('２個別表'!$CC256:$CD256)),1,0)</f>
        <v>1</v>
      </c>
      <c r="AB256" s="207">
        <f ca="1">IF(1&lt;='２個別表'!$F256,'２個別表'!$BX256,0)</f>
        <v>0</v>
      </c>
      <c r="AC256" s="207" t="str">
        <f ca="1">IF('２個別表'!$BX256&gt;0,IF(AND('２個別表'!$BV256=1,'２個別表'!$CG256="控除不可"),'２個別表'!$BX256,IF(AND('２個別表'!$BV256=1,'２個別表'!$CG256="80%控除対象"),ROUNDUP('２個別表'!$BX256*102/110,0),IF(AND('２個別表'!$BV256=1,'２個別表'!$CG256="全額控除"),ROUNDUP('２個別表'!$BX256*100/110,0),IF(OR('２個別表'!$BV256=2,'２個別表'!$BV256=3),'２個別表'!$BX256,'２個別表'!$BX256)))),"")</f>
        <v/>
      </c>
      <c r="AD256" s="221" t="str">
        <f ca="1">IF('２個別表'!$W256=1,3,IF(AND('２個別表'!$W256=2,AND(19&lt;='２個別表'!$AO256,'２個別表'!$AO256&lt;=23)),2,IF(AND('２個別表'!$W256=2,OR(AND(1&lt;='２個別表'!$AO256,'２個別表'!$AO256&lt;=18),AND(24&lt;='２個別表'!$AO256,'２個別表'!$AO256&lt;=25))),1,"判定不能")))</f>
        <v>判定不能</v>
      </c>
      <c r="AE256" s="228">
        <f t="shared" ca="1" si="89"/>
        <v>0</v>
      </c>
      <c r="AF256" s="204" t="str">
        <f t="shared" ca="1" si="106"/>
        <v/>
      </c>
      <c r="AG256" s="207" t="str">
        <f ca="1">IF(AND($AD256=1,$U256&gt;0,$V256=1),ROUNDDOWN($AC256*1/2-'２個別表'!$CF256*1/2,0),"")</f>
        <v/>
      </c>
      <c r="AH256" s="207" t="str">
        <f t="shared" ca="1" si="84"/>
        <v/>
      </c>
      <c r="AI256" s="230" t="str">
        <f ca="1">IF(AND($AD256=1,$Q256=1),IF($AB256&gt;0,'２個別表'!$BX256-'２個別表'!$BZ256-'２個別表'!$CF256-'２個別表'!$CC256-'２個別表'!$CD256-'２個別表'!$CE256,0),"")</f>
        <v/>
      </c>
      <c r="AJ256" s="222">
        <f t="shared" ca="1" si="90"/>
        <v>0</v>
      </c>
      <c r="AK256" s="218" t="str">
        <f ca="1">IF($AD256=1,IF('２個別表'!$AQ256=1,1,IF('２個別表'!AQ256="","",)),"")</f>
        <v/>
      </c>
      <c r="AL256" s="207" t="str">
        <f ca="1">IF($AJ256=1,IF($AK256=1,'２個別表'!BU256,""),"")</f>
        <v/>
      </c>
      <c r="AM256" s="204" t="str">
        <f t="shared" ca="1" si="91"/>
        <v/>
      </c>
      <c r="AN256" s="223" t="str">
        <f ca="1">IF($AJ256=1,IF($AK256=1,ROUNDDOWN('２個別表'!$BX256-'２個別表'!$BZ256-'２個別表'!$CC256-'２個別表'!$CD256-'２個別表'!$CE256-'２個別表'!$CF256,0),""),"")</f>
        <v/>
      </c>
      <c r="AO256" s="222">
        <f t="shared" ca="1" si="87"/>
        <v>0</v>
      </c>
      <c r="AP256" s="218">
        <f t="shared" ca="1" si="92"/>
        <v>0</v>
      </c>
      <c r="AQ256" s="218">
        <f t="shared" ca="1" si="93"/>
        <v>0</v>
      </c>
      <c r="AR256" s="213">
        <f ca="1">IF('２個別表'!$AC256=1,1,0)</f>
        <v>0</v>
      </c>
      <c r="AS256" s="204" t="str">
        <f t="shared" ca="1" si="94"/>
        <v/>
      </c>
      <c r="AT256" s="204" t="str">
        <f t="shared" ca="1" si="95"/>
        <v/>
      </c>
      <c r="AU256" s="230" t="str">
        <f ca="1">IF($AD256=1,IF($AQ256=1,ROUNDDOWN('２個別表'!$BX256-'２個別表'!$BZ256-'２個別表'!$CC256-'２個別表'!$CD256-'２個別表'!$CE256-'２個別表'!$CF256,0),""),"")</f>
        <v/>
      </c>
      <c r="AV256" s="391">
        <f t="shared" ca="1" si="96"/>
        <v>0</v>
      </c>
      <c r="AW256" s="401" t="str">
        <f t="shared" ca="1" si="97"/>
        <v>-</v>
      </c>
      <c r="AX256" s="228">
        <f ca="1">IF($AD256=2,IF('２個別表'!$BS256=1,1,0),0)</f>
        <v>0</v>
      </c>
      <c r="AY256" s="213" t="str">
        <f t="shared" ca="1" si="98"/>
        <v/>
      </c>
      <c r="AZ256" s="409" t="str">
        <f ca="1">IF(AND($AD256=2,$AX256=1),'２個別表'!$BX256-('２個別表'!$BZ256+'２個別表'!$CC256+'２個別表'!$CD256+'２個別表'!$CE256+'２個別表'!$CF256),"")</f>
        <v/>
      </c>
      <c r="BA256" s="228">
        <f ca="1">IF($AD256=2,IF('２個別表'!$BS256&lt;&gt;1,1,0),0)</f>
        <v>0</v>
      </c>
      <c r="BB256" s="404">
        <f t="shared" ca="1" si="99"/>
        <v>0</v>
      </c>
      <c r="BC256" s="207" t="str">
        <f ca="1">IF(AND($AD256=2,$BA256=1),'２個別表'!$BT256,"")</f>
        <v/>
      </c>
      <c r="BD256" s="207" t="str">
        <f t="shared" ca="1" si="100"/>
        <v/>
      </c>
      <c r="BE256" s="207" t="str">
        <f ca="1">IF(AND($AD256=2,$BA256=1),'２個別表'!$BW256-('２個別表'!$BZ256+'２個別表'!$CC256+'２個別表'!$CD256+'２個別表'!$CE256+'２個別表'!$CF256),"")</f>
        <v/>
      </c>
      <c r="BF256" s="207" t="str">
        <f ca="1">IF(AND($AD256=2,$BA256=1),'２個別表'!$CC256+'２個別表'!$CD256,"")</f>
        <v/>
      </c>
      <c r="BG256" s="406" t="str">
        <f ca="1">IF($BB256=1,IF(SUM('２個別表'!$BY256,'２個別表'!$CF256*0.5)&lt;='２個別表'!$BX256*0.5,"〇","×"),"")</f>
        <v/>
      </c>
      <c r="BH256" s="405">
        <f t="shared" ca="1" si="101"/>
        <v>0</v>
      </c>
      <c r="BI256" s="229" t="str">
        <f ca="1">IF($AD256=2,IF($AX256=1,IF('２個別表'!$AO256=23,"〇","×"),IF(OR('２個別表'!$AO256&lt;19,'２個別表'!$AO256&gt;23),"",IF($BH256&lt;='２個別表'!$BT256,"〇","×"))),"-")</f>
        <v>-</v>
      </c>
      <c r="BJ256" s="414" t="str">
        <f t="shared" ca="1" si="102"/>
        <v>-</v>
      </c>
      <c r="BK256" s="228">
        <f t="shared" ca="1" si="103"/>
        <v>0</v>
      </c>
      <c r="BL256" s="229" t="str">
        <f ca="1">IF($AD256=3,IF(1&lt;='２個別表'!$F256,IF('２個別表'!$W256=1,"〇","×"),""),"")</f>
        <v/>
      </c>
      <c r="BM256" s="209" t="str">
        <f ca="1">IF(AD256=3,IF(AND(OR('２個別表'!BF256="附帯施設",AND(1&lt;='２個別表'!AO256,'２個別表'!AO256&lt;=3)),'２個別表'!BM256&lt;&gt;"",'２個別表'!BN256&lt;&gt;""),1,IF(AND(OR('２個別表'!BF256="附帯施設",AND(1&lt;='２個別表'!AO256,'２個別表'!AO256&lt;=3)),OR('２個別表'!BM256="",'２個別表'!BN256="")),"×",0)),"")</f>
        <v/>
      </c>
      <c r="BN256" s="229" t="str">
        <f ca="1">IF($AD256=3,IF('２個別表'!$BX256&gt;=500000,"〇","×"),"")</f>
        <v/>
      </c>
      <c r="BO256" s="204" t="str">
        <f ca="1">IF(AD256=3,'２個別表'!BY256,"")</f>
        <v/>
      </c>
      <c r="BP256" s="204" t="str">
        <f ca="1">IF(AD256=3,IF(COUNTIF('２個別表'!$Z$11:'２個別表'!Z256,'２個別表'!Z256)=1,BO256,SUMIF('２個別表'!$Z$11:$Z$510,'２個別表'!Z256,$BO$11:$BO$239)),"")</f>
        <v/>
      </c>
      <c r="BQ256" s="213" t="str">
        <f t="shared" ca="1" si="85"/>
        <v/>
      </c>
      <c r="BR256" s="207" t="str">
        <f t="shared" ca="1" si="104"/>
        <v/>
      </c>
      <c r="BS256" s="483" t="str">
        <f ca="1">IF($AD256=3,'２個別表'!$BX256-('２個別表'!$BZ256+'２個別表'!$CC256+'２個別表'!$CD256+'２個別表'!$CE256+'２個別表'!$CF256),"")</f>
        <v/>
      </c>
      <c r="BT256" s="486">
        <f t="shared" ca="1" si="86"/>
        <v>0</v>
      </c>
      <c r="BU256" s="480" t="str">
        <f t="shared" ca="1" si="105"/>
        <v/>
      </c>
    </row>
    <row r="257" spans="1:73">
      <c r="A257" s="770" t="str">
        <f t="shared" ca="1" si="81"/>
        <v>石川県</v>
      </c>
      <c r="B257" s="773">
        <f ca="1">'２個別表'!Q257</f>
        <v>247</v>
      </c>
      <c r="C257" s="774" t="str">
        <f>'２個別表'!$R257</f>
        <v>石川県</v>
      </c>
      <c r="D257" s="774" t="str">
        <f ca="1">'２個別表'!$S257</f>
        <v/>
      </c>
      <c r="E257" s="774" t="str">
        <f ca="1">'２個別表'!$T257</f>
        <v/>
      </c>
      <c r="F257" s="719" t="str">
        <f ca="1">'２個別表'!$W257</f>
        <v/>
      </c>
      <c r="G257" s="719" t="str">
        <f ca="1">IF($F257=1,IF(SUMIF('（様式１号）１総括表'!$B$16:$B$25,A257,'（様式１号）１総括表'!$A$16:$A$25)&gt;0,"〇","✕"),"-")</f>
        <v>-</v>
      </c>
      <c r="H257" s="716" t="str">
        <f ca="1">IF('２個別表'!$Y257=1,IF('２個別表'!$AC257=1,"〇","×"),IF(AND(2&lt;='２個別表'!$AC257,'２個別表'!$AC257&lt;=5),"〇","×"))</f>
        <v>×</v>
      </c>
      <c r="I257" s="716" t="str">
        <f t="shared" ca="1" si="82"/>
        <v>×</v>
      </c>
      <c r="J257" s="207" t="str">
        <f ca="1">'２個別表'!$Z257</f>
        <v/>
      </c>
      <c r="K257" s="207">
        <f ca="1">'２個別表'!$AK257</f>
        <v>0</v>
      </c>
      <c r="L257" s="207" t="str">
        <f ca="1">IF('２個別表'!$AL257=1,1,"")</f>
        <v/>
      </c>
      <c r="M257" s="207" t="str">
        <f ca="1">IF('２個別表'!$AL257="","",IF('２個別表'!$AL257=1,IF(OR('２個別表'!$AM257=1,'２個別表'!$AN257=1),"〇","×")))</f>
        <v/>
      </c>
      <c r="N257" s="204" t="str">
        <f ca="1">'２個別表'!AT257</f>
        <v/>
      </c>
      <c r="O257" s="220" t="str">
        <f ca="1">IF(1&lt;='２個別表'!$F257,IF(AND(1&lt;='２個別表'!$AO257,'２個別表'!$AO257&lt;=3),1,0),"")</f>
        <v/>
      </c>
      <c r="P257" s="229">
        <f ca="1">IF($O257=1,IF(AND('２個別表'!$BF257&lt;&gt;"",AND('２個別表'!$BI257&lt;&gt;1,'２個別表'!$BJ257)),0,1),0)</f>
        <v>0</v>
      </c>
      <c r="Q257" s="220">
        <f ca="1">IF('２個別表'!$BF257&lt;&gt;"",1,0)</f>
        <v>0</v>
      </c>
      <c r="R257" s="220" t="str">
        <f ca="1">IF($Q257=1,IF('２個別表'!$BI257=1,1,0),"")</f>
        <v/>
      </c>
      <c r="S257" s="220" t="str">
        <f ca="1">IF($R257=1,IF('２個別表'!$BJ257&lt;&gt;"","〇","×"),"")</f>
        <v/>
      </c>
      <c r="T257" s="220" t="str">
        <f t="shared" ca="1" si="88"/>
        <v/>
      </c>
      <c r="U257" s="381">
        <f ca="1">IF('２個別表'!$BH257&gt;0,'２個別表'!$BH257,0)</f>
        <v>0</v>
      </c>
      <c r="V257" s="220">
        <f ca="1">IF('２個別表'!$BJ257&lt;&gt;"",1,0)</f>
        <v>0</v>
      </c>
      <c r="W257" s="206">
        <f ca="1">IF(AND($Q257=1,$V257=1),'２個別表'!$CF257,0)</f>
        <v>0</v>
      </c>
      <c r="X257" s="219">
        <f t="shared" ca="1" si="83"/>
        <v>0</v>
      </c>
      <c r="Y257" s="220" t="str">
        <f ca="1">IF(1&lt;='２個別表'!$F257,'２個別表'!$BV257,"")</f>
        <v/>
      </c>
      <c r="Z257" s="220">
        <f ca="1">IF(1&lt;='２個別表'!$F257,'２個別表'!$CG257,0)</f>
        <v>0</v>
      </c>
      <c r="AA257" s="220">
        <f ca="1">IF(OR(0&lt;'２個別表'!$BZ257,0&lt;SUM('２個別表'!$CC257:$CD257)),1,0)</f>
        <v>1</v>
      </c>
      <c r="AB257" s="207">
        <f ca="1">IF(1&lt;='２個別表'!$F257,'２個別表'!$BX257,0)</f>
        <v>0</v>
      </c>
      <c r="AC257" s="207" t="str">
        <f ca="1">IF('２個別表'!$BX257&gt;0,IF(AND('２個別表'!$BV257=1,'２個別表'!$CG257="控除不可"),'２個別表'!$BX257,IF(AND('２個別表'!$BV257=1,'２個別表'!$CG257="80%控除対象"),ROUNDUP('２個別表'!$BX257*102/110,0),IF(AND('２個別表'!$BV257=1,'２個別表'!$CG257="全額控除"),ROUNDUP('２個別表'!$BX257*100/110,0),IF(OR('２個別表'!$BV257=2,'２個別表'!$BV257=3),'２個別表'!$BX257,'２個別表'!$BX257)))),"")</f>
        <v/>
      </c>
      <c r="AD257" s="221" t="str">
        <f ca="1">IF('２個別表'!$W257=1,3,IF(AND('２個別表'!$W257=2,AND(19&lt;='２個別表'!$AO257,'２個別表'!$AO257&lt;=23)),2,IF(AND('２個別表'!$W257=2,OR(AND(1&lt;='２個別表'!$AO257,'２個別表'!$AO257&lt;=18),AND(24&lt;='２個別表'!$AO257,'２個別表'!$AO257&lt;=25))),1,"判定不能")))</f>
        <v>判定不能</v>
      </c>
      <c r="AE257" s="228">
        <f t="shared" ca="1" si="89"/>
        <v>0</v>
      </c>
      <c r="AF257" s="204" t="str">
        <f t="shared" ca="1" si="106"/>
        <v/>
      </c>
      <c r="AG257" s="207" t="str">
        <f ca="1">IF(AND($AD257=1,$U257&gt;0,$V257=1),ROUNDDOWN($AC257*1/2-'２個別表'!$CF257*1/2,0),"")</f>
        <v/>
      </c>
      <c r="AH257" s="207" t="str">
        <f t="shared" ca="1" si="84"/>
        <v/>
      </c>
      <c r="AI257" s="230" t="str">
        <f ca="1">IF(AND($AD257=1,$Q257=1),IF($AB257&gt;0,'２個別表'!$BX257-'２個別表'!$BZ257-'２個別表'!$CF257-'２個別表'!$CC257-'２個別表'!$CD257-'２個別表'!$CE257,0),"")</f>
        <v/>
      </c>
      <c r="AJ257" s="222">
        <f t="shared" ca="1" si="90"/>
        <v>0</v>
      </c>
      <c r="AK257" s="218" t="str">
        <f ca="1">IF($AD257=1,IF('２個別表'!$AQ257=1,1,IF('２個別表'!AQ257="","",)),"")</f>
        <v/>
      </c>
      <c r="AL257" s="207" t="str">
        <f ca="1">IF($AJ257=1,IF($AK257=1,'２個別表'!BU257,""),"")</f>
        <v/>
      </c>
      <c r="AM257" s="204" t="str">
        <f t="shared" ca="1" si="91"/>
        <v/>
      </c>
      <c r="AN257" s="223" t="str">
        <f ca="1">IF($AJ257=1,IF($AK257=1,ROUNDDOWN('２個別表'!$BX257-'２個別表'!$BZ257-'２個別表'!$CC257-'２個別表'!$CD257-'２個別表'!$CE257-'２個別表'!$CF257,0),""),"")</f>
        <v/>
      </c>
      <c r="AO257" s="222">
        <f t="shared" ca="1" si="87"/>
        <v>0</v>
      </c>
      <c r="AP257" s="218">
        <f t="shared" ca="1" si="92"/>
        <v>0</v>
      </c>
      <c r="AQ257" s="218">
        <f t="shared" ca="1" si="93"/>
        <v>0</v>
      </c>
      <c r="AR257" s="213">
        <f ca="1">IF('２個別表'!$AC257=1,1,0)</f>
        <v>0</v>
      </c>
      <c r="AS257" s="204" t="str">
        <f t="shared" ca="1" si="94"/>
        <v/>
      </c>
      <c r="AT257" s="204" t="str">
        <f t="shared" ca="1" si="95"/>
        <v/>
      </c>
      <c r="AU257" s="230" t="str">
        <f ca="1">IF($AD257=1,IF($AQ257=1,ROUNDDOWN('２個別表'!$BX257-'２個別表'!$BZ257-'２個別表'!$CC257-'２個別表'!$CD257-'２個別表'!$CE257-'２個別表'!$CF257,0),""),"")</f>
        <v/>
      </c>
      <c r="AV257" s="391">
        <f t="shared" ca="1" si="96"/>
        <v>0</v>
      </c>
      <c r="AW257" s="401" t="str">
        <f t="shared" ca="1" si="97"/>
        <v>-</v>
      </c>
      <c r="AX257" s="228">
        <f ca="1">IF($AD257=2,IF('２個別表'!$BS257=1,1,0),0)</f>
        <v>0</v>
      </c>
      <c r="AY257" s="213" t="str">
        <f t="shared" ca="1" si="98"/>
        <v/>
      </c>
      <c r="AZ257" s="409" t="str">
        <f ca="1">IF(AND($AD257=2,$AX257=1),'２個別表'!$BX257-('２個別表'!$BZ257+'２個別表'!$CC257+'２個別表'!$CD257+'２個別表'!$CE257+'２個別表'!$CF257),"")</f>
        <v/>
      </c>
      <c r="BA257" s="228">
        <f ca="1">IF($AD257=2,IF('２個別表'!$BS257&lt;&gt;1,1,0),0)</f>
        <v>0</v>
      </c>
      <c r="BB257" s="404">
        <f t="shared" ca="1" si="99"/>
        <v>0</v>
      </c>
      <c r="BC257" s="207" t="str">
        <f ca="1">IF(AND($AD257=2,$BA257=1),'２個別表'!$BT257,"")</f>
        <v/>
      </c>
      <c r="BD257" s="207" t="str">
        <f t="shared" ca="1" si="100"/>
        <v/>
      </c>
      <c r="BE257" s="207" t="str">
        <f ca="1">IF(AND($AD257=2,$BA257=1),'２個別表'!$BW257-('２個別表'!$BZ257+'２個別表'!$CC257+'２個別表'!$CD257+'２個別表'!$CE257+'２個別表'!$CF257),"")</f>
        <v/>
      </c>
      <c r="BF257" s="207" t="str">
        <f ca="1">IF(AND($AD257=2,$BA257=1),'２個別表'!$CC257+'２個別表'!$CD257,"")</f>
        <v/>
      </c>
      <c r="BG257" s="406" t="str">
        <f ca="1">IF($BB257=1,IF(SUM('２個別表'!$BY257,'２個別表'!$CF257*0.5)&lt;='２個別表'!$BX257*0.5,"〇","×"),"")</f>
        <v/>
      </c>
      <c r="BH257" s="405">
        <f t="shared" ca="1" si="101"/>
        <v>0</v>
      </c>
      <c r="BI257" s="229" t="str">
        <f ca="1">IF($AD257=2,IF($AX257=1,IF('２個別表'!$AO257=23,"〇","×"),IF(OR('２個別表'!$AO257&lt;19,'２個別表'!$AO257&gt;23),"",IF($BH257&lt;='２個別表'!$BT257,"〇","×"))),"-")</f>
        <v>-</v>
      </c>
      <c r="BJ257" s="414" t="str">
        <f t="shared" ca="1" si="102"/>
        <v>-</v>
      </c>
      <c r="BK257" s="228">
        <f t="shared" ca="1" si="103"/>
        <v>0</v>
      </c>
      <c r="BL257" s="229" t="str">
        <f ca="1">IF($AD257=3,IF(1&lt;='２個別表'!$F257,IF('２個別表'!$W257=1,"〇","×"),""),"")</f>
        <v/>
      </c>
      <c r="BM257" s="209" t="str">
        <f ca="1">IF(AD257=3,IF(AND(OR('２個別表'!BF257="附帯施設",AND(1&lt;='２個別表'!AO257,'２個別表'!AO257&lt;=3)),'２個別表'!BM257&lt;&gt;"",'２個別表'!BN257&lt;&gt;""),1,IF(AND(OR('２個別表'!BF257="附帯施設",AND(1&lt;='２個別表'!AO257,'２個別表'!AO257&lt;=3)),OR('２個別表'!BM257="",'２個別表'!BN257="")),"×",0)),"")</f>
        <v/>
      </c>
      <c r="BN257" s="229" t="str">
        <f ca="1">IF($AD257=3,IF('２個別表'!$BX257&gt;=500000,"〇","×"),"")</f>
        <v/>
      </c>
      <c r="BO257" s="204" t="str">
        <f ca="1">IF(AD257=3,'２個別表'!BY257,"")</f>
        <v/>
      </c>
      <c r="BP257" s="204" t="str">
        <f ca="1">IF(AD257=3,IF(COUNTIF('２個別表'!$Z$11:'２個別表'!Z257,'２個別表'!Z257)=1,BO257,SUMIF('２個別表'!$Z$11:$Z$510,'２個別表'!Z257,$BO$11:$BO$239)),"")</f>
        <v/>
      </c>
      <c r="BQ257" s="213" t="str">
        <f t="shared" ca="1" si="85"/>
        <v/>
      </c>
      <c r="BR257" s="207" t="str">
        <f t="shared" ca="1" si="104"/>
        <v/>
      </c>
      <c r="BS257" s="483" t="str">
        <f ca="1">IF($AD257=3,'２個別表'!$BX257-('２個別表'!$BZ257+'２個別表'!$CC257+'２個別表'!$CD257+'２個別表'!$CE257+'２個別表'!$CF257),"")</f>
        <v/>
      </c>
      <c r="BT257" s="486">
        <f t="shared" ca="1" si="86"/>
        <v>0</v>
      </c>
      <c r="BU257" s="480" t="str">
        <f t="shared" ca="1" si="105"/>
        <v/>
      </c>
    </row>
    <row r="258" spans="1:73">
      <c r="A258" s="770" t="str">
        <f t="shared" ca="1" si="81"/>
        <v>石川県</v>
      </c>
      <c r="B258" s="773">
        <f ca="1">'２個別表'!Q258</f>
        <v>248</v>
      </c>
      <c r="C258" s="774" t="str">
        <f>'２個別表'!$R258</f>
        <v>石川県</v>
      </c>
      <c r="D258" s="774" t="str">
        <f ca="1">'２個別表'!$S258</f>
        <v/>
      </c>
      <c r="E258" s="774" t="str">
        <f ca="1">'２個別表'!$T258</f>
        <v/>
      </c>
      <c r="F258" s="719" t="str">
        <f ca="1">'２個別表'!$W258</f>
        <v/>
      </c>
      <c r="G258" s="719" t="str">
        <f ca="1">IF($F258=1,IF(SUMIF('（様式１号）１総括表'!$B$16:$B$25,A258,'（様式１号）１総括表'!$A$16:$A$25)&gt;0,"〇","✕"),"-")</f>
        <v>-</v>
      </c>
      <c r="H258" s="716" t="str">
        <f ca="1">IF('２個別表'!$Y258=1,IF('２個別表'!$AC258=1,"〇","×"),IF(AND(2&lt;='２個別表'!$AC258,'２個別表'!$AC258&lt;=5),"〇","×"))</f>
        <v>×</v>
      </c>
      <c r="I258" s="716" t="str">
        <f t="shared" ca="1" si="82"/>
        <v>×</v>
      </c>
      <c r="J258" s="207" t="str">
        <f ca="1">'２個別表'!$Z258</f>
        <v/>
      </c>
      <c r="K258" s="207">
        <f ca="1">'２個別表'!$AK258</f>
        <v>0</v>
      </c>
      <c r="L258" s="207" t="str">
        <f ca="1">IF('２個別表'!$AL258=1,1,"")</f>
        <v/>
      </c>
      <c r="M258" s="207" t="str">
        <f ca="1">IF('２個別表'!$AL258="","",IF('２個別表'!$AL258=1,IF(OR('２個別表'!$AM258=1,'２個別表'!$AN258=1),"〇","×")))</f>
        <v/>
      </c>
      <c r="N258" s="204" t="str">
        <f ca="1">'２個別表'!AT258</f>
        <v/>
      </c>
      <c r="O258" s="220" t="str">
        <f ca="1">IF(1&lt;='２個別表'!$F258,IF(AND(1&lt;='２個別表'!$AO258,'２個別表'!$AO258&lt;=3),1,0),"")</f>
        <v/>
      </c>
      <c r="P258" s="229">
        <f ca="1">IF($O258=1,IF(AND('２個別表'!$BF258&lt;&gt;"",AND('２個別表'!$BI258&lt;&gt;1,'２個別表'!$BJ258)),0,1),0)</f>
        <v>0</v>
      </c>
      <c r="Q258" s="220">
        <f ca="1">IF('２個別表'!$BF258&lt;&gt;"",1,0)</f>
        <v>0</v>
      </c>
      <c r="R258" s="220" t="str">
        <f ca="1">IF($Q258=1,IF('２個別表'!$BI258=1,1,0),"")</f>
        <v/>
      </c>
      <c r="S258" s="220" t="str">
        <f ca="1">IF($R258=1,IF('２個別表'!$BJ258&lt;&gt;"","〇","×"),"")</f>
        <v/>
      </c>
      <c r="T258" s="220" t="str">
        <f t="shared" ca="1" si="88"/>
        <v/>
      </c>
      <c r="U258" s="381">
        <f ca="1">IF('２個別表'!$BH258&gt;0,'２個別表'!$BH258,0)</f>
        <v>0</v>
      </c>
      <c r="V258" s="220">
        <f ca="1">IF('２個別表'!$BJ258&lt;&gt;"",1,0)</f>
        <v>0</v>
      </c>
      <c r="W258" s="206">
        <f ca="1">IF(AND($Q258=1,$V258=1),'２個別表'!$CF258,0)</f>
        <v>0</v>
      </c>
      <c r="X258" s="219">
        <f t="shared" ca="1" si="83"/>
        <v>0</v>
      </c>
      <c r="Y258" s="220" t="str">
        <f ca="1">IF(1&lt;='２個別表'!$F258,'２個別表'!$BV258,"")</f>
        <v/>
      </c>
      <c r="Z258" s="220">
        <f ca="1">IF(1&lt;='２個別表'!$F258,'２個別表'!$CG258,0)</f>
        <v>0</v>
      </c>
      <c r="AA258" s="220">
        <f ca="1">IF(OR(0&lt;'２個別表'!$BZ258,0&lt;SUM('２個別表'!$CC258:$CD258)),1,0)</f>
        <v>1</v>
      </c>
      <c r="AB258" s="207">
        <f ca="1">IF(1&lt;='２個別表'!$F258,'２個別表'!$BX258,0)</f>
        <v>0</v>
      </c>
      <c r="AC258" s="207" t="str">
        <f ca="1">IF('２個別表'!$BX258&gt;0,IF(AND('２個別表'!$BV258=1,'２個別表'!$CG258="控除不可"),'２個別表'!$BX258,IF(AND('２個別表'!$BV258=1,'２個別表'!$CG258="80%控除対象"),ROUNDUP('２個別表'!$BX258*102/110,0),IF(AND('２個別表'!$BV258=1,'２個別表'!$CG258="全額控除"),ROUNDUP('２個別表'!$BX258*100/110,0),IF(OR('２個別表'!$BV258=2,'２個別表'!$BV258=3),'２個別表'!$BX258,'２個別表'!$BX258)))),"")</f>
        <v/>
      </c>
      <c r="AD258" s="221" t="str">
        <f ca="1">IF('２個別表'!$W258=1,3,IF(AND('２個別表'!$W258=2,AND(19&lt;='２個別表'!$AO258,'２個別表'!$AO258&lt;=23)),2,IF(AND('２個別表'!$W258=2,OR(AND(1&lt;='２個別表'!$AO258,'２個別表'!$AO258&lt;=18),AND(24&lt;='２個別表'!$AO258,'２個別表'!$AO258&lt;=25))),1,"判定不能")))</f>
        <v>判定不能</v>
      </c>
      <c r="AE258" s="228">
        <f t="shared" ca="1" si="89"/>
        <v>0</v>
      </c>
      <c r="AF258" s="204" t="str">
        <f t="shared" ca="1" si="106"/>
        <v/>
      </c>
      <c r="AG258" s="207" t="str">
        <f ca="1">IF(AND($AD258=1,$U258&gt;0,$V258=1),ROUNDDOWN($AC258*1/2-'２個別表'!$CF258*1/2,0),"")</f>
        <v/>
      </c>
      <c r="AH258" s="207" t="str">
        <f t="shared" ca="1" si="84"/>
        <v/>
      </c>
      <c r="AI258" s="230" t="str">
        <f ca="1">IF(AND($AD258=1,$Q258=1),IF($AB258&gt;0,'２個別表'!$BX258-'２個別表'!$BZ258-'２個別表'!$CF258-'２個別表'!$CC258-'２個別表'!$CD258-'２個別表'!$CE258,0),"")</f>
        <v/>
      </c>
      <c r="AJ258" s="222">
        <f t="shared" ca="1" si="90"/>
        <v>0</v>
      </c>
      <c r="AK258" s="218" t="str">
        <f ca="1">IF($AD258=1,IF('２個別表'!$AQ258=1,1,IF('２個別表'!AQ258="","",)),"")</f>
        <v/>
      </c>
      <c r="AL258" s="207" t="str">
        <f ca="1">IF($AJ258=1,IF($AK258=1,'２個別表'!BU258,""),"")</f>
        <v/>
      </c>
      <c r="AM258" s="204" t="str">
        <f t="shared" ca="1" si="91"/>
        <v/>
      </c>
      <c r="AN258" s="223" t="str">
        <f ca="1">IF($AJ258=1,IF($AK258=1,ROUNDDOWN('２個別表'!$BX258-'２個別表'!$BZ258-'２個別表'!$CC258-'２個別表'!$CD258-'２個別表'!$CE258-'２個別表'!$CF258,0),""),"")</f>
        <v/>
      </c>
      <c r="AO258" s="222">
        <f t="shared" ca="1" si="87"/>
        <v>0</v>
      </c>
      <c r="AP258" s="218">
        <f t="shared" ca="1" si="92"/>
        <v>0</v>
      </c>
      <c r="AQ258" s="218">
        <f t="shared" ca="1" si="93"/>
        <v>0</v>
      </c>
      <c r="AR258" s="213">
        <f ca="1">IF('２個別表'!$AC258=1,1,0)</f>
        <v>0</v>
      </c>
      <c r="AS258" s="204" t="str">
        <f t="shared" ca="1" si="94"/>
        <v/>
      </c>
      <c r="AT258" s="204" t="str">
        <f t="shared" ca="1" si="95"/>
        <v/>
      </c>
      <c r="AU258" s="230" t="str">
        <f ca="1">IF($AD258=1,IF($AQ258=1,ROUNDDOWN('２個別表'!$BX258-'２個別表'!$BZ258-'２個別表'!$CC258-'２個別表'!$CD258-'２個別表'!$CE258-'２個別表'!$CF258,0),""),"")</f>
        <v/>
      </c>
      <c r="AV258" s="391">
        <f t="shared" ca="1" si="96"/>
        <v>0</v>
      </c>
      <c r="AW258" s="401" t="str">
        <f t="shared" ca="1" si="97"/>
        <v>-</v>
      </c>
      <c r="AX258" s="228">
        <f ca="1">IF($AD258=2,IF('２個別表'!$BS258=1,1,0),0)</f>
        <v>0</v>
      </c>
      <c r="AY258" s="213" t="str">
        <f t="shared" ca="1" si="98"/>
        <v/>
      </c>
      <c r="AZ258" s="409" t="str">
        <f ca="1">IF(AND($AD258=2,$AX258=1),'２個別表'!$BX258-('２個別表'!$BZ258+'２個別表'!$CC258+'２個別表'!$CD258+'２個別表'!$CE258+'２個別表'!$CF258),"")</f>
        <v/>
      </c>
      <c r="BA258" s="228">
        <f ca="1">IF($AD258=2,IF('２個別表'!$BS258&lt;&gt;1,1,0),0)</f>
        <v>0</v>
      </c>
      <c r="BB258" s="404">
        <f t="shared" ca="1" si="99"/>
        <v>0</v>
      </c>
      <c r="BC258" s="207" t="str">
        <f ca="1">IF(AND($AD258=2,$BA258=1),'２個別表'!$BT258,"")</f>
        <v/>
      </c>
      <c r="BD258" s="207" t="str">
        <f t="shared" ca="1" si="100"/>
        <v/>
      </c>
      <c r="BE258" s="207" t="str">
        <f ca="1">IF(AND($AD258=2,$BA258=1),'２個別表'!$BW258-('２個別表'!$BZ258+'２個別表'!$CC258+'２個別表'!$CD258+'２個別表'!$CE258+'２個別表'!$CF258),"")</f>
        <v/>
      </c>
      <c r="BF258" s="207" t="str">
        <f ca="1">IF(AND($AD258=2,$BA258=1),'２個別表'!$CC258+'２個別表'!$CD258,"")</f>
        <v/>
      </c>
      <c r="BG258" s="406" t="str">
        <f ca="1">IF($BB258=1,IF(SUM('２個別表'!$BY258,'２個別表'!$CF258*0.5)&lt;='２個別表'!$BX258*0.5,"〇","×"),"")</f>
        <v/>
      </c>
      <c r="BH258" s="405">
        <f t="shared" ca="1" si="101"/>
        <v>0</v>
      </c>
      <c r="BI258" s="229" t="str">
        <f ca="1">IF($AD258=2,IF($AX258=1,IF('２個別表'!$AO258=23,"〇","×"),IF(OR('２個別表'!$AO258&lt;19,'２個別表'!$AO258&gt;23),"",IF($BH258&lt;='２個別表'!$BT258,"〇","×"))),"-")</f>
        <v>-</v>
      </c>
      <c r="BJ258" s="414" t="str">
        <f t="shared" ca="1" si="102"/>
        <v>-</v>
      </c>
      <c r="BK258" s="228">
        <f t="shared" ca="1" si="103"/>
        <v>0</v>
      </c>
      <c r="BL258" s="229" t="str">
        <f ca="1">IF($AD258=3,IF(1&lt;='２個別表'!$F258,IF('２個別表'!$W258=1,"〇","×"),""),"")</f>
        <v/>
      </c>
      <c r="BM258" s="209" t="str">
        <f ca="1">IF(AD258=3,IF(AND(OR('２個別表'!BF258="附帯施設",AND(1&lt;='２個別表'!AO258,'２個別表'!AO258&lt;=3)),'２個別表'!BM258&lt;&gt;"",'２個別表'!BN258&lt;&gt;""),1,IF(AND(OR('２個別表'!BF258="附帯施設",AND(1&lt;='２個別表'!AO258,'２個別表'!AO258&lt;=3)),OR('２個別表'!BM258="",'２個別表'!BN258="")),"×",0)),"")</f>
        <v/>
      </c>
      <c r="BN258" s="229" t="str">
        <f ca="1">IF($AD258=3,IF('２個別表'!$BX258&gt;=500000,"〇","×"),"")</f>
        <v/>
      </c>
      <c r="BO258" s="204" t="str">
        <f ca="1">IF(AD258=3,'２個別表'!BY258,"")</f>
        <v/>
      </c>
      <c r="BP258" s="204" t="str">
        <f ca="1">IF(AD258=3,IF(COUNTIF('２個別表'!$Z$11:'２個別表'!Z258,'２個別表'!Z258)=1,BO258,SUMIF('２個別表'!$Z$11:$Z$510,'２個別表'!Z258,$BO$11:$BO$239)),"")</f>
        <v/>
      </c>
      <c r="BQ258" s="213" t="str">
        <f t="shared" ca="1" si="85"/>
        <v/>
      </c>
      <c r="BR258" s="207" t="str">
        <f t="shared" ca="1" si="104"/>
        <v/>
      </c>
      <c r="BS258" s="483" t="str">
        <f ca="1">IF($AD258=3,'２個別表'!$BX258-('２個別表'!$BZ258+'２個別表'!$CC258+'２個別表'!$CD258+'２個別表'!$CE258+'２個別表'!$CF258),"")</f>
        <v/>
      </c>
      <c r="BT258" s="486">
        <f t="shared" ca="1" si="86"/>
        <v>0</v>
      </c>
      <c r="BU258" s="480" t="str">
        <f t="shared" ca="1" si="105"/>
        <v/>
      </c>
    </row>
    <row r="259" spans="1:73">
      <c r="A259" s="770" t="str">
        <f t="shared" ca="1" si="81"/>
        <v>石川県</v>
      </c>
      <c r="B259" s="773">
        <f ca="1">'２個別表'!Q259</f>
        <v>249</v>
      </c>
      <c r="C259" s="774" t="str">
        <f>'２個別表'!$R259</f>
        <v>石川県</v>
      </c>
      <c r="D259" s="774" t="str">
        <f ca="1">'２個別表'!$S259</f>
        <v/>
      </c>
      <c r="E259" s="774" t="str">
        <f ca="1">'２個別表'!$T259</f>
        <v/>
      </c>
      <c r="F259" s="719" t="str">
        <f ca="1">'２個別表'!$W259</f>
        <v/>
      </c>
      <c r="G259" s="719" t="str">
        <f ca="1">IF($F259=1,IF(SUMIF('（様式１号）１総括表'!$B$16:$B$25,A259,'（様式１号）１総括表'!$A$16:$A$25)&gt;0,"〇","✕"),"-")</f>
        <v>-</v>
      </c>
      <c r="H259" s="716" t="str">
        <f ca="1">IF('２個別表'!$Y259=1,IF('２個別表'!$AC259=1,"〇","×"),IF(AND(2&lt;='２個別表'!$AC259,'２個別表'!$AC259&lt;=5),"〇","×"))</f>
        <v>×</v>
      </c>
      <c r="I259" s="716" t="str">
        <f t="shared" ca="1" si="82"/>
        <v>×</v>
      </c>
      <c r="J259" s="207" t="str">
        <f ca="1">'２個別表'!$Z259</f>
        <v/>
      </c>
      <c r="K259" s="207">
        <f ca="1">'２個別表'!$AK259</f>
        <v>0</v>
      </c>
      <c r="L259" s="207" t="str">
        <f ca="1">IF('２個別表'!$AL259=1,1,"")</f>
        <v/>
      </c>
      <c r="M259" s="207" t="str">
        <f ca="1">IF('２個別表'!$AL259="","",IF('２個別表'!$AL259=1,IF(OR('２個別表'!$AM259=1,'２個別表'!$AN259=1),"〇","×")))</f>
        <v/>
      </c>
      <c r="N259" s="204" t="str">
        <f ca="1">'２個別表'!AT259</f>
        <v/>
      </c>
      <c r="O259" s="220" t="str">
        <f ca="1">IF(1&lt;='２個別表'!$F259,IF(AND(1&lt;='２個別表'!$AO259,'２個別表'!$AO259&lt;=3),1,0),"")</f>
        <v/>
      </c>
      <c r="P259" s="229">
        <f ca="1">IF($O259=1,IF(AND('２個別表'!$BF259&lt;&gt;"",AND('２個別表'!$BI259&lt;&gt;1,'２個別表'!$BJ259)),0,1),0)</f>
        <v>0</v>
      </c>
      <c r="Q259" s="220">
        <f ca="1">IF('２個別表'!$BF259&lt;&gt;"",1,0)</f>
        <v>0</v>
      </c>
      <c r="R259" s="220" t="str">
        <f ca="1">IF($Q259=1,IF('２個別表'!$BI259=1,1,0),"")</f>
        <v/>
      </c>
      <c r="S259" s="220" t="str">
        <f ca="1">IF($R259=1,IF('２個別表'!$BJ259&lt;&gt;"","〇","×"),"")</f>
        <v/>
      </c>
      <c r="T259" s="220" t="str">
        <f t="shared" ca="1" si="88"/>
        <v/>
      </c>
      <c r="U259" s="381">
        <f ca="1">IF('２個別表'!$BH259&gt;0,'２個別表'!$BH259,0)</f>
        <v>0</v>
      </c>
      <c r="V259" s="220">
        <f ca="1">IF('２個別表'!$BJ259&lt;&gt;"",1,0)</f>
        <v>0</v>
      </c>
      <c r="W259" s="206">
        <f ca="1">IF(AND($Q259=1,$V259=1),'２個別表'!$CF259,0)</f>
        <v>0</v>
      </c>
      <c r="X259" s="219">
        <f t="shared" ca="1" si="83"/>
        <v>0</v>
      </c>
      <c r="Y259" s="220" t="str">
        <f ca="1">IF(1&lt;='２個別表'!$F259,'２個別表'!$BV259,"")</f>
        <v/>
      </c>
      <c r="Z259" s="220">
        <f ca="1">IF(1&lt;='２個別表'!$F259,'２個別表'!$CG259,0)</f>
        <v>0</v>
      </c>
      <c r="AA259" s="220">
        <f ca="1">IF(OR(0&lt;'２個別表'!$BZ259,0&lt;SUM('２個別表'!$CC259:$CD259)),1,0)</f>
        <v>1</v>
      </c>
      <c r="AB259" s="207">
        <f ca="1">IF(1&lt;='２個別表'!$F259,'２個別表'!$BX259,0)</f>
        <v>0</v>
      </c>
      <c r="AC259" s="207" t="str">
        <f ca="1">IF('２個別表'!$BX259&gt;0,IF(AND('２個別表'!$BV259=1,'２個別表'!$CG259="控除不可"),'２個別表'!$BX259,IF(AND('２個別表'!$BV259=1,'２個別表'!$CG259="80%控除対象"),ROUNDUP('２個別表'!$BX259*102/110,0),IF(AND('２個別表'!$BV259=1,'２個別表'!$CG259="全額控除"),ROUNDUP('２個別表'!$BX259*100/110,0),IF(OR('２個別表'!$BV259=2,'２個別表'!$BV259=3),'２個別表'!$BX259,'２個別表'!$BX259)))),"")</f>
        <v/>
      </c>
      <c r="AD259" s="221" t="str">
        <f ca="1">IF('２個別表'!$W259=1,3,IF(AND('２個別表'!$W259=2,AND(19&lt;='２個別表'!$AO259,'２個別表'!$AO259&lt;=23)),2,IF(AND('２個別表'!$W259=2,OR(AND(1&lt;='２個別表'!$AO259,'２個別表'!$AO259&lt;=18),AND(24&lt;='２個別表'!$AO259,'２個別表'!$AO259&lt;=25))),1,"判定不能")))</f>
        <v>判定不能</v>
      </c>
      <c r="AE259" s="228">
        <f t="shared" ca="1" si="89"/>
        <v>0</v>
      </c>
      <c r="AF259" s="204" t="str">
        <f t="shared" ca="1" si="106"/>
        <v/>
      </c>
      <c r="AG259" s="207" t="str">
        <f ca="1">IF(AND($AD259=1,$U259&gt;0,$V259=1),ROUNDDOWN($AC259*1/2-'２個別表'!$CF259*1/2,0),"")</f>
        <v/>
      </c>
      <c r="AH259" s="207" t="str">
        <f t="shared" ca="1" si="84"/>
        <v/>
      </c>
      <c r="AI259" s="230" t="str">
        <f ca="1">IF(AND($AD259=1,$Q259=1),IF($AB259&gt;0,'２個別表'!$BX259-'２個別表'!$BZ259-'２個別表'!$CF259-'２個別表'!$CC259-'２個別表'!$CD259-'２個別表'!$CE259,0),"")</f>
        <v/>
      </c>
      <c r="AJ259" s="222">
        <f t="shared" ca="1" si="90"/>
        <v>0</v>
      </c>
      <c r="AK259" s="218" t="str">
        <f ca="1">IF($AD259=1,IF('２個別表'!$AQ259=1,1,IF('２個別表'!AQ259="","",)),"")</f>
        <v/>
      </c>
      <c r="AL259" s="207" t="str">
        <f ca="1">IF($AJ259=1,IF($AK259=1,'２個別表'!BU259,""),"")</f>
        <v/>
      </c>
      <c r="AM259" s="204" t="str">
        <f t="shared" ca="1" si="91"/>
        <v/>
      </c>
      <c r="AN259" s="223" t="str">
        <f ca="1">IF($AJ259=1,IF($AK259=1,ROUNDDOWN('２個別表'!$BX259-'２個別表'!$BZ259-'２個別表'!$CC259-'２個別表'!$CD259-'２個別表'!$CE259-'２個別表'!$CF259,0),""),"")</f>
        <v/>
      </c>
      <c r="AO259" s="222">
        <f t="shared" ca="1" si="87"/>
        <v>0</v>
      </c>
      <c r="AP259" s="218">
        <f t="shared" ca="1" si="92"/>
        <v>0</v>
      </c>
      <c r="AQ259" s="218">
        <f t="shared" ca="1" si="93"/>
        <v>0</v>
      </c>
      <c r="AR259" s="213">
        <f ca="1">IF('２個別表'!$AC259=1,1,0)</f>
        <v>0</v>
      </c>
      <c r="AS259" s="204" t="str">
        <f t="shared" ca="1" si="94"/>
        <v/>
      </c>
      <c r="AT259" s="204" t="str">
        <f t="shared" ca="1" si="95"/>
        <v/>
      </c>
      <c r="AU259" s="230" t="str">
        <f ca="1">IF($AD259=1,IF($AQ259=1,ROUNDDOWN('２個別表'!$BX259-'２個別表'!$BZ259-'２個別表'!$CC259-'２個別表'!$CD259-'２個別表'!$CE259-'２個別表'!$CF259,0),""),"")</f>
        <v/>
      </c>
      <c r="AV259" s="391">
        <f t="shared" ca="1" si="96"/>
        <v>0</v>
      </c>
      <c r="AW259" s="401" t="str">
        <f t="shared" ca="1" si="97"/>
        <v>-</v>
      </c>
      <c r="AX259" s="228">
        <f ca="1">IF($AD259=2,IF('２個別表'!$BS259=1,1,0),0)</f>
        <v>0</v>
      </c>
      <c r="AY259" s="213" t="str">
        <f t="shared" ca="1" si="98"/>
        <v/>
      </c>
      <c r="AZ259" s="409" t="str">
        <f ca="1">IF(AND($AD259=2,$AX259=1),'２個別表'!$BX259-('２個別表'!$BZ259+'２個別表'!$CC259+'２個別表'!$CD259+'２個別表'!$CE259+'２個別表'!$CF259),"")</f>
        <v/>
      </c>
      <c r="BA259" s="228">
        <f ca="1">IF($AD259=2,IF('２個別表'!$BS259&lt;&gt;1,1,0),0)</f>
        <v>0</v>
      </c>
      <c r="BB259" s="404">
        <f t="shared" ca="1" si="99"/>
        <v>0</v>
      </c>
      <c r="BC259" s="207" t="str">
        <f ca="1">IF(AND($AD259=2,$BA259=1),'２個別表'!$BT259,"")</f>
        <v/>
      </c>
      <c r="BD259" s="207" t="str">
        <f t="shared" ca="1" si="100"/>
        <v/>
      </c>
      <c r="BE259" s="207" t="str">
        <f ca="1">IF(AND($AD259=2,$BA259=1),'２個別表'!$BW259-('２個別表'!$BZ259+'２個別表'!$CC259+'２個別表'!$CD259+'２個別表'!$CE259+'２個別表'!$CF259),"")</f>
        <v/>
      </c>
      <c r="BF259" s="207" t="str">
        <f ca="1">IF(AND($AD259=2,$BA259=1),'２個別表'!$CC259+'２個別表'!$CD259,"")</f>
        <v/>
      </c>
      <c r="BG259" s="406" t="str">
        <f ca="1">IF($BB259=1,IF(SUM('２個別表'!$BY259,'２個別表'!$CF259*0.5)&lt;='２個別表'!$BX259*0.5,"〇","×"),"")</f>
        <v/>
      </c>
      <c r="BH259" s="405">
        <f t="shared" ca="1" si="101"/>
        <v>0</v>
      </c>
      <c r="BI259" s="229" t="str">
        <f ca="1">IF($AD259=2,IF($AX259=1,IF('２個別表'!$AO259=23,"〇","×"),IF(OR('２個別表'!$AO259&lt;19,'２個別表'!$AO259&gt;23),"",IF($BH259&lt;='２個別表'!$BT259,"〇","×"))),"-")</f>
        <v>-</v>
      </c>
      <c r="BJ259" s="414" t="str">
        <f t="shared" ca="1" si="102"/>
        <v>-</v>
      </c>
      <c r="BK259" s="228">
        <f t="shared" ca="1" si="103"/>
        <v>0</v>
      </c>
      <c r="BL259" s="229" t="str">
        <f ca="1">IF($AD259=3,IF(1&lt;='２個別表'!$F259,IF('２個別表'!$W259=1,"〇","×"),""),"")</f>
        <v/>
      </c>
      <c r="BM259" s="209" t="str">
        <f ca="1">IF(AD259=3,IF(AND(OR('２個別表'!BF259="附帯施設",AND(1&lt;='２個別表'!AO259,'２個別表'!AO259&lt;=3)),'２個別表'!BM259&lt;&gt;"",'２個別表'!BN259&lt;&gt;""),1,IF(AND(OR('２個別表'!BF259="附帯施設",AND(1&lt;='２個別表'!AO259,'２個別表'!AO259&lt;=3)),OR('２個別表'!BM259="",'２個別表'!BN259="")),"×",0)),"")</f>
        <v/>
      </c>
      <c r="BN259" s="229" t="str">
        <f ca="1">IF($AD259=3,IF('２個別表'!$BX259&gt;=500000,"〇","×"),"")</f>
        <v/>
      </c>
      <c r="BO259" s="204" t="str">
        <f ca="1">IF(AD259=3,'２個別表'!BY259,"")</f>
        <v/>
      </c>
      <c r="BP259" s="204" t="str">
        <f ca="1">IF(AD259=3,IF(COUNTIF('２個別表'!$Z$11:'２個別表'!Z259,'２個別表'!Z259)=1,BO259,SUMIF('２個別表'!$Z$11:$Z$510,'２個別表'!Z259,$BO$11:$BO$239)),"")</f>
        <v/>
      </c>
      <c r="BQ259" s="213" t="str">
        <f t="shared" ca="1" si="85"/>
        <v/>
      </c>
      <c r="BR259" s="207" t="str">
        <f t="shared" ca="1" si="104"/>
        <v/>
      </c>
      <c r="BS259" s="483" t="str">
        <f ca="1">IF($AD259=3,'２個別表'!$BX259-('２個別表'!$BZ259+'２個別表'!$CC259+'２個別表'!$CD259+'２個別表'!$CE259+'２個別表'!$CF259),"")</f>
        <v/>
      </c>
      <c r="BT259" s="486">
        <f t="shared" ca="1" si="86"/>
        <v>0</v>
      </c>
      <c r="BU259" s="480" t="str">
        <f t="shared" ca="1" si="105"/>
        <v/>
      </c>
    </row>
    <row r="260" spans="1:73">
      <c r="A260" s="770" t="str">
        <f t="shared" ca="1" si="81"/>
        <v>石川県</v>
      </c>
      <c r="B260" s="773">
        <f ca="1">'２個別表'!Q260</f>
        <v>250</v>
      </c>
      <c r="C260" s="774" t="str">
        <f>'２個別表'!$R260</f>
        <v>石川県</v>
      </c>
      <c r="D260" s="774" t="str">
        <f ca="1">'２個別表'!$S260</f>
        <v/>
      </c>
      <c r="E260" s="774" t="str">
        <f ca="1">'２個別表'!$T260</f>
        <v/>
      </c>
      <c r="F260" s="719" t="str">
        <f ca="1">'２個別表'!$W260</f>
        <v/>
      </c>
      <c r="G260" s="719" t="str">
        <f ca="1">IF($F260=1,IF(SUMIF('（様式１号）１総括表'!$B$16:$B$25,A260,'（様式１号）１総括表'!$A$16:$A$25)&gt;0,"〇","✕"),"-")</f>
        <v>-</v>
      </c>
      <c r="H260" s="716" t="str">
        <f ca="1">IF('２個別表'!$Y260=1,IF('２個別表'!$AC260=1,"〇","×"),IF(AND(2&lt;='２個別表'!$AC260,'２個別表'!$AC260&lt;=5),"〇","×"))</f>
        <v>×</v>
      </c>
      <c r="I260" s="716" t="str">
        <f t="shared" ca="1" si="82"/>
        <v>×</v>
      </c>
      <c r="J260" s="207" t="str">
        <f ca="1">'２個別表'!$Z260</f>
        <v/>
      </c>
      <c r="K260" s="207">
        <f ca="1">'２個別表'!$AK260</f>
        <v>0</v>
      </c>
      <c r="L260" s="207" t="str">
        <f ca="1">IF('２個別表'!$AL260=1,1,"")</f>
        <v/>
      </c>
      <c r="M260" s="207" t="str">
        <f ca="1">IF('２個別表'!$AL260="","",IF('２個別表'!$AL260=1,IF(OR('２個別表'!$AM260=1,'２個別表'!$AN260=1),"〇","×")))</f>
        <v/>
      </c>
      <c r="N260" s="204" t="str">
        <f ca="1">'２個別表'!AT260</f>
        <v/>
      </c>
      <c r="O260" s="220" t="str">
        <f ca="1">IF(1&lt;='２個別表'!$F260,IF(AND(1&lt;='２個別表'!$AO260,'２個別表'!$AO260&lt;=3),1,0),"")</f>
        <v/>
      </c>
      <c r="P260" s="229">
        <f ca="1">IF($O260=1,IF(AND('２個別表'!$BF260&lt;&gt;"",AND('２個別表'!$BI260&lt;&gt;1,'２個別表'!$BJ260)),0,1),0)</f>
        <v>0</v>
      </c>
      <c r="Q260" s="220">
        <f ca="1">IF('２個別表'!$BF260&lt;&gt;"",1,0)</f>
        <v>0</v>
      </c>
      <c r="R260" s="220" t="str">
        <f ca="1">IF($Q260=1,IF('２個別表'!$BI260=1,1,0),"")</f>
        <v/>
      </c>
      <c r="S260" s="220" t="str">
        <f ca="1">IF($R260=1,IF('２個別表'!$BJ260&lt;&gt;"","〇","×"),"")</f>
        <v/>
      </c>
      <c r="T260" s="220" t="str">
        <f t="shared" ca="1" si="88"/>
        <v/>
      </c>
      <c r="U260" s="381">
        <f ca="1">IF('２個別表'!$BH260&gt;0,'２個別表'!$BH260,0)</f>
        <v>0</v>
      </c>
      <c r="V260" s="220">
        <f ca="1">IF('２個別表'!$BJ260&lt;&gt;"",1,0)</f>
        <v>0</v>
      </c>
      <c r="W260" s="206">
        <f ca="1">IF(AND($Q260=1,$V260=1),'２個別表'!$CF260,0)</f>
        <v>0</v>
      </c>
      <c r="X260" s="219">
        <f t="shared" ca="1" si="83"/>
        <v>0</v>
      </c>
      <c r="Y260" s="220" t="str">
        <f ca="1">IF(1&lt;='２個別表'!$F260,'２個別表'!$BV260,"")</f>
        <v/>
      </c>
      <c r="Z260" s="220">
        <f ca="1">IF(1&lt;='２個別表'!$F260,'２個別表'!$CG260,0)</f>
        <v>0</v>
      </c>
      <c r="AA260" s="220">
        <f ca="1">IF(OR(0&lt;'２個別表'!$BZ260,0&lt;SUM('２個別表'!$CC260:$CD260)),1,0)</f>
        <v>1</v>
      </c>
      <c r="AB260" s="207">
        <f ca="1">IF(1&lt;='２個別表'!$F260,'２個別表'!$BX260,0)</f>
        <v>0</v>
      </c>
      <c r="AC260" s="207" t="str">
        <f ca="1">IF('２個別表'!$BX260&gt;0,IF(AND('２個別表'!$BV260=1,'２個別表'!$CG260="控除不可"),'２個別表'!$BX260,IF(AND('２個別表'!$BV260=1,'２個別表'!$CG260="80%控除対象"),ROUNDUP('２個別表'!$BX260*102/110,0),IF(AND('２個別表'!$BV260=1,'２個別表'!$CG260="全額控除"),ROUNDUP('２個別表'!$BX260*100/110,0),IF(OR('２個別表'!$BV260=2,'２個別表'!$BV260=3),'２個別表'!$BX260,'２個別表'!$BX260)))),"")</f>
        <v/>
      </c>
      <c r="AD260" s="221" t="str">
        <f ca="1">IF('２個別表'!$W260=1,3,IF(AND('２個別表'!$W260=2,AND(19&lt;='２個別表'!$AO260,'２個別表'!$AO260&lt;=23)),2,IF(AND('２個別表'!$W260=2,OR(AND(1&lt;='２個別表'!$AO260,'２個別表'!$AO260&lt;=18),AND(24&lt;='２個別表'!$AO260,'２個別表'!$AO260&lt;=25))),1,"判定不能")))</f>
        <v>判定不能</v>
      </c>
      <c r="AE260" s="228">
        <f t="shared" ca="1" si="89"/>
        <v>0</v>
      </c>
      <c r="AF260" s="204" t="str">
        <f t="shared" ca="1" si="106"/>
        <v/>
      </c>
      <c r="AG260" s="207" t="str">
        <f ca="1">IF(AND($AD260=1,$U260&gt;0,$V260=1),ROUNDDOWN($AC260*1/2-'２個別表'!$CF260*1/2,0),"")</f>
        <v/>
      </c>
      <c r="AH260" s="207" t="str">
        <f t="shared" ca="1" si="84"/>
        <v/>
      </c>
      <c r="AI260" s="230" t="str">
        <f ca="1">IF(AND($AD260=1,$Q260=1),IF($AB260&gt;0,'２個別表'!$BX260-'２個別表'!$BZ260-'２個別表'!$CF260-'２個別表'!$CC260-'２個別表'!$CD260-'２個別表'!$CE260,0),"")</f>
        <v/>
      </c>
      <c r="AJ260" s="222">
        <f t="shared" ca="1" si="90"/>
        <v>0</v>
      </c>
      <c r="AK260" s="218" t="str">
        <f ca="1">IF($AD260=1,IF('２個別表'!$AQ260=1,1,IF('２個別表'!AQ260="","",)),"")</f>
        <v/>
      </c>
      <c r="AL260" s="207" t="str">
        <f ca="1">IF($AJ260=1,IF($AK260=1,'２個別表'!BU260,""),"")</f>
        <v/>
      </c>
      <c r="AM260" s="204" t="str">
        <f t="shared" ca="1" si="91"/>
        <v/>
      </c>
      <c r="AN260" s="223" t="str">
        <f ca="1">IF($AJ260=1,IF($AK260=1,ROUNDDOWN('２個別表'!$BX260-'２個別表'!$BZ260-'２個別表'!$CC260-'２個別表'!$CD260-'２個別表'!$CE260-'２個別表'!$CF260,0),""),"")</f>
        <v/>
      </c>
      <c r="AO260" s="222">
        <f t="shared" ca="1" si="87"/>
        <v>0</v>
      </c>
      <c r="AP260" s="218">
        <f t="shared" ca="1" si="92"/>
        <v>0</v>
      </c>
      <c r="AQ260" s="218">
        <f t="shared" ca="1" si="93"/>
        <v>0</v>
      </c>
      <c r="AR260" s="213">
        <f ca="1">IF('２個別表'!$AC260=1,1,0)</f>
        <v>0</v>
      </c>
      <c r="AS260" s="204" t="str">
        <f t="shared" ca="1" si="94"/>
        <v/>
      </c>
      <c r="AT260" s="204" t="str">
        <f t="shared" ca="1" si="95"/>
        <v/>
      </c>
      <c r="AU260" s="230" t="str">
        <f ca="1">IF($AD260=1,IF($AQ260=1,ROUNDDOWN('２個別表'!$BX260-'２個別表'!$BZ260-'２個別表'!$CC260-'２個別表'!$CD260-'２個別表'!$CE260-'２個別表'!$CF260,0),""),"")</f>
        <v/>
      </c>
      <c r="AV260" s="391">
        <f t="shared" ca="1" si="96"/>
        <v>0</v>
      </c>
      <c r="AW260" s="401" t="str">
        <f t="shared" ca="1" si="97"/>
        <v>-</v>
      </c>
      <c r="AX260" s="228">
        <f ca="1">IF($AD260=2,IF('２個別表'!$BS260=1,1,0),0)</f>
        <v>0</v>
      </c>
      <c r="AY260" s="213" t="str">
        <f t="shared" ca="1" si="98"/>
        <v/>
      </c>
      <c r="AZ260" s="409" t="str">
        <f ca="1">IF(AND($AD260=2,$AX260=1),'２個別表'!$BX260-('２個別表'!$BZ260+'２個別表'!$CC260+'２個別表'!$CD260+'２個別表'!$CE260+'２個別表'!$CF260),"")</f>
        <v/>
      </c>
      <c r="BA260" s="228">
        <f ca="1">IF($AD260=2,IF('２個別表'!$BS260&lt;&gt;1,1,0),0)</f>
        <v>0</v>
      </c>
      <c r="BB260" s="404">
        <f t="shared" ca="1" si="99"/>
        <v>0</v>
      </c>
      <c r="BC260" s="207" t="str">
        <f ca="1">IF(AND($AD260=2,$BA260=1),'２個別表'!$BT260,"")</f>
        <v/>
      </c>
      <c r="BD260" s="207" t="str">
        <f t="shared" ca="1" si="100"/>
        <v/>
      </c>
      <c r="BE260" s="207" t="str">
        <f ca="1">IF(AND($AD260=2,$BA260=1),'２個別表'!$BW260-('２個別表'!$BZ260+'２個別表'!$CC260+'２個別表'!$CD260+'２個別表'!$CE260+'２個別表'!$CF260),"")</f>
        <v/>
      </c>
      <c r="BF260" s="207" t="str">
        <f ca="1">IF(AND($AD260=2,$BA260=1),'２個別表'!$CC260+'２個別表'!$CD260,"")</f>
        <v/>
      </c>
      <c r="BG260" s="406" t="str">
        <f ca="1">IF($BB260=1,IF(SUM('２個別表'!$BY260,'２個別表'!$CF260*0.5)&lt;='２個別表'!$BX260*0.5,"〇","×"),"")</f>
        <v/>
      </c>
      <c r="BH260" s="405">
        <f t="shared" ca="1" si="101"/>
        <v>0</v>
      </c>
      <c r="BI260" s="229" t="str">
        <f ca="1">IF($AD260=2,IF($AX260=1,IF('２個別表'!$AO260=23,"〇","×"),IF(OR('２個別表'!$AO260&lt;19,'２個別表'!$AO260&gt;23),"",IF($BH260&lt;='２個別表'!$BT260,"〇","×"))),"-")</f>
        <v>-</v>
      </c>
      <c r="BJ260" s="414" t="str">
        <f t="shared" ca="1" si="102"/>
        <v>-</v>
      </c>
      <c r="BK260" s="228">
        <f t="shared" ca="1" si="103"/>
        <v>0</v>
      </c>
      <c r="BL260" s="229" t="str">
        <f ca="1">IF($AD260=3,IF(1&lt;='２個別表'!$F260,IF('２個別表'!$W260=1,"〇","×"),""),"")</f>
        <v/>
      </c>
      <c r="BM260" s="209" t="str">
        <f ca="1">IF(AD260=3,IF(AND(OR('２個別表'!BF260="附帯施設",AND(1&lt;='２個別表'!AO260,'２個別表'!AO260&lt;=3)),'２個別表'!BM260&lt;&gt;"",'２個別表'!BN260&lt;&gt;""),1,IF(AND(OR('２個別表'!BF260="附帯施設",AND(1&lt;='２個別表'!AO260,'２個別表'!AO260&lt;=3)),OR('２個別表'!BM260="",'２個別表'!BN260="")),"×",0)),"")</f>
        <v/>
      </c>
      <c r="BN260" s="229" t="str">
        <f ca="1">IF($AD260=3,IF('２個別表'!$BX260&gt;=500000,"〇","×"),"")</f>
        <v/>
      </c>
      <c r="BO260" s="204" t="str">
        <f ca="1">IF(AD260=3,'２個別表'!BY260,"")</f>
        <v/>
      </c>
      <c r="BP260" s="204" t="str">
        <f ca="1">IF(AD260=3,IF(COUNTIF('２個別表'!$Z$11:'２個別表'!Z260,'２個別表'!Z260)=1,BO260,SUMIF('２個別表'!$Z$11:$Z$510,'２個別表'!Z260,$BO$11:$BO$239)),"")</f>
        <v/>
      </c>
      <c r="BQ260" s="213" t="str">
        <f t="shared" ca="1" si="85"/>
        <v/>
      </c>
      <c r="BR260" s="207" t="str">
        <f t="shared" ca="1" si="104"/>
        <v/>
      </c>
      <c r="BS260" s="483" t="str">
        <f ca="1">IF($AD260=3,'２個別表'!$BX260-('２個別表'!$BZ260+'２個別表'!$CC260+'２個別表'!$CD260+'２個別表'!$CE260+'２個別表'!$CF260),"")</f>
        <v/>
      </c>
      <c r="BT260" s="486">
        <f t="shared" ca="1" si="86"/>
        <v>0</v>
      </c>
      <c r="BU260" s="480" t="str">
        <f t="shared" ca="1" si="105"/>
        <v/>
      </c>
    </row>
    <row r="261" spans="1:73">
      <c r="A261" s="770" t="str">
        <f t="shared" ca="1" si="81"/>
        <v>石川県</v>
      </c>
      <c r="B261" s="773">
        <f ca="1">'２個別表'!Q261</f>
        <v>251</v>
      </c>
      <c r="C261" s="774" t="str">
        <f>'２個別表'!$R261</f>
        <v>石川県</v>
      </c>
      <c r="D261" s="774" t="str">
        <f ca="1">'２個別表'!$S261</f>
        <v/>
      </c>
      <c r="E261" s="774" t="str">
        <f ca="1">'２個別表'!$T261</f>
        <v/>
      </c>
      <c r="F261" s="719" t="str">
        <f ca="1">'２個別表'!$W261</f>
        <v/>
      </c>
      <c r="G261" s="719" t="str">
        <f ca="1">IF($F261=1,IF(SUMIF('（様式１号）１総括表'!$B$16:$B$25,A261,'（様式１号）１総括表'!$A$16:$A$25)&gt;0,"〇","✕"),"-")</f>
        <v>-</v>
      </c>
      <c r="H261" s="716" t="str">
        <f ca="1">IF('２個別表'!$Y261=1,IF('２個別表'!$AC261=1,"〇","×"),IF(AND(2&lt;='２個別表'!$AC261,'２個別表'!$AC261&lt;=5),"〇","×"))</f>
        <v>×</v>
      </c>
      <c r="I261" s="716" t="str">
        <f t="shared" ca="1" si="82"/>
        <v>×</v>
      </c>
      <c r="J261" s="207" t="str">
        <f ca="1">'２個別表'!$Z261</f>
        <v/>
      </c>
      <c r="K261" s="207">
        <f ca="1">'２個別表'!$AK261</f>
        <v>0</v>
      </c>
      <c r="L261" s="207" t="str">
        <f ca="1">IF('２個別表'!$AL261=1,1,"")</f>
        <v/>
      </c>
      <c r="M261" s="207" t="str">
        <f ca="1">IF('２個別表'!$AL261="","",IF('２個別表'!$AL261=1,IF(OR('２個別表'!$AM261=1,'２個別表'!$AN261=1),"〇","×")))</f>
        <v/>
      </c>
      <c r="N261" s="204" t="str">
        <f ca="1">'２個別表'!AT261</f>
        <v/>
      </c>
      <c r="O261" s="220" t="str">
        <f ca="1">IF(1&lt;='２個別表'!$F261,IF(AND(1&lt;='２個別表'!$AO261,'２個別表'!$AO261&lt;=3),1,0),"")</f>
        <v/>
      </c>
      <c r="P261" s="229">
        <f ca="1">IF($O261=1,IF(AND('２個別表'!$BF261&lt;&gt;"",AND('２個別表'!$BI261&lt;&gt;1,'２個別表'!$BJ261)),0,1),0)</f>
        <v>0</v>
      </c>
      <c r="Q261" s="220">
        <f ca="1">IF('２個別表'!$BF261&lt;&gt;"",1,0)</f>
        <v>0</v>
      </c>
      <c r="R261" s="220" t="str">
        <f ca="1">IF($Q261=1,IF('２個別表'!$BI261=1,1,0),"")</f>
        <v/>
      </c>
      <c r="S261" s="220" t="str">
        <f ca="1">IF($R261=1,IF('２個別表'!$BJ261&lt;&gt;"","〇","×"),"")</f>
        <v/>
      </c>
      <c r="T261" s="220" t="str">
        <f t="shared" ca="1" si="88"/>
        <v/>
      </c>
      <c r="U261" s="381">
        <f ca="1">IF('２個別表'!$BH261&gt;0,'２個別表'!$BH261,0)</f>
        <v>0</v>
      </c>
      <c r="V261" s="220">
        <f ca="1">IF('２個別表'!$BJ261&lt;&gt;"",1,0)</f>
        <v>0</v>
      </c>
      <c r="W261" s="206">
        <f ca="1">IF(AND($Q261=1,$V261=1),'２個別表'!$CF261,0)</f>
        <v>0</v>
      </c>
      <c r="X261" s="219">
        <f t="shared" ca="1" si="83"/>
        <v>0</v>
      </c>
      <c r="Y261" s="220" t="str">
        <f ca="1">IF(1&lt;='２個別表'!$F261,'２個別表'!$BV261,"")</f>
        <v/>
      </c>
      <c r="Z261" s="220">
        <f ca="1">IF(1&lt;='２個別表'!$F261,'２個別表'!$CG261,0)</f>
        <v>0</v>
      </c>
      <c r="AA261" s="220">
        <f ca="1">IF(OR(0&lt;'２個別表'!$BZ261,0&lt;SUM('２個別表'!$CC261:$CD261)),1,0)</f>
        <v>1</v>
      </c>
      <c r="AB261" s="207">
        <f ca="1">IF(1&lt;='２個別表'!$F261,'２個別表'!$BX261,0)</f>
        <v>0</v>
      </c>
      <c r="AC261" s="207" t="str">
        <f ca="1">IF('２個別表'!$BX261&gt;0,IF(AND('２個別表'!$BV261=1,'２個別表'!$CG261="控除不可"),'２個別表'!$BX261,IF(AND('２個別表'!$BV261=1,'２個別表'!$CG261="80%控除対象"),ROUNDUP('２個別表'!$BX261*102/110,0),IF(AND('２個別表'!$BV261=1,'２個別表'!$CG261="全額控除"),ROUNDUP('２個別表'!$BX261*100/110,0),IF(OR('２個別表'!$BV261=2,'２個別表'!$BV261=3),'２個別表'!$BX261,'２個別表'!$BX261)))),"")</f>
        <v/>
      </c>
      <c r="AD261" s="221" t="str">
        <f ca="1">IF('２個別表'!$W261=1,3,IF(AND('２個別表'!$W261=2,AND(19&lt;='２個別表'!$AO261,'２個別表'!$AO261&lt;=23)),2,IF(AND('２個別表'!$W261=2,OR(AND(1&lt;='２個別表'!$AO261,'２個別表'!$AO261&lt;=18),AND(24&lt;='２個別表'!$AO261,'２個別表'!$AO261&lt;=25))),1,"判定不能")))</f>
        <v>判定不能</v>
      </c>
      <c r="AE261" s="228">
        <f t="shared" ca="1" si="89"/>
        <v>0</v>
      </c>
      <c r="AF261" s="204" t="str">
        <f t="shared" ca="1" si="106"/>
        <v/>
      </c>
      <c r="AG261" s="207" t="str">
        <f ca="1">IF(AND($AD261=1,$U261&gt;0,$V261=1),ROUNDDOWN($AC261*1/2-'２個別表'!$CF261*1/2,0),"")</f>
        <v/>
      </c>
      <c r="AH261" s="207" t="str">
        <f t="shared" ca="1" si="84"/>
        <v/>
      </c>
      <c r="AI261" s="230" t="str">
        <f ca="1">IF(AND($AD261=1,$Q261=1),IF($AB261&gt;0,'２個別表'!$BX261-'２個別表'!$BZ261-'２個別表'!$CF261-'２個別表'!$CC261-'２個別表'!$CD261-'２個別表'!$CE261,0),"")</f>
        <v/>
      </c>
      <c r="AJ261" s="222">
        <f t="shared" ca="1" si="90"/>
        <v>0</v>
      </c>
      <c r="AK261" s="218" t="str">
        <f ca="1">IF($AD261=1,IF('２個別表'!$AQ261=1,1,IF('２個別表'!AQ261="","",)),"")</f>
        <v/>
      </c>
      <c r="AL261" s="207" t="str">
        <f ca="1">IF($AJ261=1,IF($AK261=1,'２個別表'!BU261,""),"")</f>
        <v/>
      </c>
      <c r="AM261" s="204" t="str">
        <f t="shared" ca="1" si="91"/>
        <v/>
      </c>
      <c r="AN261" s="223" t="str">
        <f ca="1">IF($AJ261=1,IF($AK261=1,ROUNDDOWN('２個別表'!$BX261-'２個別表'!$BZ261-'２個別表'!$CC261-'２個別表'!$CD261-'２個別表'!$CE261-'２個別表'!$CF261,0),""),"")</f>
        <v/>
      </c>
      <c r="AO261" s="222">
        <f t="shared" ca="1" si="87"/>
        <v>0</v>
      </c>
      <c r="AP261" s="218">
        <f t="shared" ca="1" si="92"/>
        <v>0</v>
      </c>
      <c r="AQ261" s="218">
        <f t="shared" ca="1" si="93"/>
        <v>0</v>
      </c>
      <c r="AR261" s="213">
        <f ca="1">IF('２個別表'!$AC261=1,1,0)</f>
        <v>0</v>
      </c>
      <c r="AS261" s="204" t="str">
        <f t="shared" ca="1" si="94"/>
        <v/>
      </c>
      <c r="AT261" s="204" t="str">
        <f t="shared" ca="1" si="95"/>
        <v/>
      </c>
      <c r="AU261" s="230" t="str">
        <f ca="1">IF($AD261=1,IF($AQ261=1,ROUNDDOWN('２個別表'!$BX261-'２個別表'!$BZ261-'２個別表'!$CC261-'２個別表'!$CD261-'２個別表'!$CE261-'２個別表'!$CF261,0),""),"")</f>
        <v/>
      </c>
      <c r="AV261" s="391">
        <f t="shared" ca="1" si="96"/>
        <v>0</v>
      </c>
      <c r="AW261" s="401" t="str">
        <f t="shared" ca="1" si="97"/>
        <v>-</v>
      </c>
      <c r="AX261" s="228">
        <f ca="1">IF($AD261=2,IF('２個別表'!$BS261=1,1,0),0)</f>
        <v>0</v>
      </c>
      <c r="AY261" s="213" t="str">
        <f t="shared" ca="1" si="98"/>
        <v/>
      </c>
      <c r="AZ261" s="409" t="str">
        <f ca="1">IF(AND($AD261=2,$AX261=1),'２個別表'!$BX261-('２個別表'!$BZ261+'２個別表'!$CC261+'２個別表'!$CD261+'２個別表'!$CE261+'２個別表'!$CF261),"")</f>
        <v/>
      </c>
      <c r="BA261" s="228">
        <f ca="1">IF($AD261=2,IF('２個別表'!$BS261&lt;&gt;1,1,0),0)</f>
        <v>0</v>
      </c>
      <c r="BB261" s="404">
        <f t="shared" ca="1" si="99"/>
        <v>0</v>
      </c>
      <c r="BC261" s="207" t="str">
        <f ca="1">IF(AND($AD261=2,$BA261=1),'２個別表'!$BT261,"")</f>
        <v/>
      </c>
      <c r="BD261" s="207" t="str">
        <f t="shared" ca="1" si="100"/>
        <v/>
      </c>
      <c r="BE261" s="207" t="str">
        <f ca="1">IF(AND($AD261=2,$BA261=1),'２個別表'!$BW261-('２個別表'!$BZ261+'２個別表'!$CC261+'２個別表'!$CD261+'２個別表'!$CE261+'２個別表'!$CF261),"")</f>
        <v/>
      </c>
      <c r="BF261" s="207" t="str">
        <f ca="1">IF(AND($AD261=2,$BA261=1),'２個別表'!$CC261+'２個別表'!$CD261,"")</f>
        <v/>
      </c>
      <c r="BG261" s="406" t="str">
        <f ca="1">IF($BB261=1,IF(SUM('２個別表'!$BY261,'２個別表'!$CF261*0.5)&lt;='２個別表'!$BX261*0.5,"〇","×"),"")</f>
        <v/>
      </c>
      <c r="BH261" s="405">
        <f t="shared" ca="1" si="101"/>
        <v>0</v>
      </c>
      <c r="BI261" s="229" t="str">
        <f ca="1">IF($AD261=2,IF($AX261=1,IF('２個別表'!$AO261=23,"〇","×"),IF(OR('２個別表'!$AO261&lt;19,'２個別表'!$AO261&gt;23),"",IF($BH261&lt;='２個別表'!$BT261,"〇","×"))),"-")</f>
        <v>-</v>
      </c>
      <c r="BJ261" s="414" t="str">
        <f t="shared" ca="1" si="102"/>
        <v>-</v>
      </c>
      <c r="BK261" s="228">
        <f t="shared" ca="1" si="103"/>
        <v>0</v>
      </c>
      <c r="BL261" s="229" t="str">
        <f ca="1">IF($AD261=3,IF(1&lt;='２個別表'!$F261,IF('２個別表'!$W261=1,"〇","×"),""),"")</f>
        <v/>
      </c>
      <c r="BM261" s="209" t="str">
        <f ca="1">IF(AD261=3,IF(AND(OR('２個別表'!BF261="附帯施設",AND(1&lt;='２個別表'!AO261,'２個別表'!AO261&lt;=3)),'２個別表'!BM261&lt;&gt;"",'２個別表'!BN261&lt;&gt;""),1,IF(AND(OR('２個別表'!BF261="附帯施設",AND(1&lt;='２個別表'!AO261,'２個別表'!AO261&lt;=3)),OR('２個別表'!BM261="",'２個別表'!BN261="")),"×",0)),"")</f>
        <v/>
      </c>
      <c r="BN261" s="229" t="str">
        <f ca="1">IF($AD261=3,IF('２個別表'!$BX261&gt;=500000,"〇","×"),"")</f>
        <v/>
      </c>
      <c r="BO261" s="204" t="str">
        <f ca="1">IF(AD261=3,'２個別表'!BY261,"")</f>
        <v/>
      </c>
      <c r="BP261" s="204" t="str">
        <f ca="1">IF(AD261=3,IF(COUNTIF('２個別表'!$Z$11:'２個別表'!Z261,'２個別表'!Z261)=1,BO261,SUMIF('２個別表'!$Z$11:$Z$510,'２個別表'!Z261,$BO$11:$BO$239)),"")</f>
        <v/>
      </c>
      <c r="BQ261" s="213" t="str">
        <f t="shared" ca="1" si="85"/>
        <v/>
      </c>
      <c r="BR261" s="207" t="str">
        <f t="shared" ca="1" si="104"/>
        <v/>
      </c>
      <c r="BS261" s="483" t="str">
        <f ca="1">IF($AD261=3,'２個別表'!$BX261-('２個別表'!$BZ261+'２個別表'!$CC261+'２個別表'!$CD261+'２個別表'!$CE261+'２個別表'!$CF261),"")</f>
        <v/>
      </c>
      <c r="BT261" s="486">
        <f t="shared" ca="1" si="86"/>
        <v>0</v>
      </c>
      <c r="BU261" s="480" t="str">
        <f t="shared" ca="1" si="105"/>
        <v/>
      </c>
    </row>
    <row r="262" spans="1:73">
      <c r="A262" s="770" t="str">
        <f t="shared" ca="1" si="81"/>
        <v>石川県</v>
      </c>
      <c r="B262" s="773">
        <f ca="1">'２個別表'!Q262</f>
        <v>252</v>
      </c>
      <c r="C262" s="774" t="str">
        <f>'２個別表'!$R262</f>
        <v>石川県</v>
      </c>
      <c r="D262" s="774" t="str">
        <f ca="1">'２個別表'!$S262</f>
        <v/>
      </c>
      <c r="E262" s="774" t="str">
        <f ca="1">'２個別表'!$T262</f>
        <v/>
      </c>
      <c r="F262" s="719" t="str">
        <f ca="1">'２個別表'!$W262</f>
        <v/>
      </c>
      <c r="G262" s="719" t="str">
        <f ca="1">IF($F262=1,IF(SUMIF('（様式１号）１総括表'!$B$16:$B$25,A262,'（様式１号）１総括表'!$A$16:$A$25)&gt;0,"〇","✕"),"-")</f>
        <v>-</v>
      </c>
      <c r="H262" s="716" t="str">
        <f ca="1">IF('２個別表'!$Y262=1,IF('２個別表'!$AC262=1,"〇","×"),IF(AND(2&lt;='２個別表'!$AC262,'２個別表'!$AC262&lt;=5),"〇","×"))</f>
        <v>×</v>
      </c>
      <c r="I262" s="716" t="str">
        <f t="shared" ca="1" si="82"/>
        <v>×</v>
      </c>
      <c r="J262" s="207" t="str">
        <f ca="1">'２個別表'!$Z262</f>
        <v/>
      </c>
      <c r="K262" s="207">
        <f ca="1">'２個別表'!$AK262</f>
        <v>0</v>
      </c>
      <c r="L262" s="207" t="str">
        <f ca="1">IF('２個別表'!$AL262=1,1,"")</f>
        <v/>
      </c>
      <c r="M262" s="207" t="str">
        <f ca="1">IF('２個別表'!$AL262="","",IF('２個別表'!$AL262=1,IF(OR('２個別表'!$AM262=1,'２個別表'!$AN262=1),"〇","×")))</f>
        <v/>
      </c>
      <c r="N262" s="204" t="str">
        <f ca="1">'２個別表'!AT262</f>
        <v/>
      </c>
      <c r="O262" s="220" t="str">
        <f ca="1">IF(1&lt;='２個別表'!$F262,IF(AND(1&lt;='２個別表'!$AO262,'２個別表'!$AO262&lt;=3),1,0),"")</f>
        <v/>
      </c>
      <c r="P262" s="229">
        <f ca="1">IF($O262=1,IF(AND('２個別表'!$BF262&lt;&gt;"",AND('２個別表'!$BI262&lt;&gt;1,'２個別表'!$BJ262)),0,1),0)</f>
        <v>0</v>
      </c>
      <c r="Q262" s="220">
        <f ca="1">IF('２個別表'!$BF262&lt;&gt;"",1,0)</f>
        <v>0</v>
      </c>
      <c r="R262" s="220" t="str">
        <f ca="1">IF($Q262=1,IF('２個別表'!$BI262=1,1,0),"")</f>
        <v/>
      </c>
      <c r="S262" s="220" t="str">
        <f ca="1">IF($R262=1,IF('２個別表'!$BJ262&lt;&gt;"","〇","×"),"")</f>
        <v/>
      </c>
      <c r="T262" s="220" t="str">
        <f t="shared" ca="1" si="88"/>
        <v/>
      </c>
      <c r="U262" s="381">
        <f ca="1">IF('２個別表'!$BH262&gt;0,'２個別表'!$BH262,0)</f>
        <v>0</v>
      </c>
      <c r="V262" s="220">
        <f ca="1">IF('２個別表'!$BJ262&lt;&gt;"",1,0)</f>
        <v>0</v>
      </c>
      <c r="W262" s="206">
        <f ca="1">IF(AND($Q262=1,$V262=1),'２個別表'!$CF262,0)</f>
        <v>0</v>
      </c>
      <c r="X262" s="219">
        <f t="shared" ca="1" si="83"/>
        <v>0</v>
      </c>
      <c r="Y262" s="220" t="str">
        <f ca="1">IF(1&lt;='２個別表'!$F262,'２個別表'!$BV262,"")</f>
        <v/>
      </c>
      <c r="Z262" s="220">
        <f ca="1">IF(1&lt;='２個別表'!$F262,'２個別表'!$CG262,0)</f>
        <v>0</v>
      </c>
      <c r="AA262" s="220">
        <f ca="1">IF(OR(0&lt;'２個別表'!$BZ262,0&lt;SUM('２個別表'!$CC262:$CD262)),1,0)</f>
        <v>1</v>
      </c>
      <c r="AB262" s="207">
        <f ca="1">IF(1&lt;='２個別表'!$F262,'２個別表'!$BX262,0)</f>
        <v>0</v>
      </c>
      <c r="AC262" s="207" t="str">
        <f ca="1">IF('２個別表'!$BX262&gt;0,IF(AND('２個別表'!$BV262=1,'２個別表'!$CG262="控除不可"),'２個別表'!$BX262,IF(AND('２個別表'!$BV262=1,'２個別表'!$CG262="80%控除対象"),ROUNDUP('２個別表'!$BX262*102/110,0),IF(AND('２個別表'!$BV262=1,'２個別表'!$CG262="全額控除"),ROUNDUP('２個別表'!$BX262*100/110,0),IF(OR('２個別表'!$BV262=2,'２個別表'!$BV262=3),'２個別表'!$BX262,'２個別表'!$BX262)))),"")</f>
        <v/>
      </c>
      <c r="AD262" s="221" t="str">
        <f ca="1">IF('２個別表'!$W262=1,3,IF(AND('２個別表'!$W262=2,AND(19&lt;='２個別表'!$AO262,'２個別表'!$AO262&lt;=23)),2,IF(AND('２個別表'!$W262=2,OR(AND(1&lt;='２個別表'!$AO262,'２個別表'!$AO262&lt;=18),AND(24&lt;='２個別表'!$AO262,'２個別表'!$AO262&lt;=25))),1,"判定不能")))</f>
        <v>判定不能</v>
      </c>
      <c r="AE262" s="228">
        <f t="shared" ca="1" si="89"/>
        <v>0</v>
      </c>
      <c r="AF262" s="204" t="str">
        <f t="shared" ca="1" si="106"/>
        <v/>
      </c>
      <c r="AG262" s="207" t="str">
        <f ca="1">IF(AND($AD262=1,$U262&gt;0,$V262=1),ROUNDDOWN($AC262*1/2-'２個別表'!$CF262*1/2,0),"")</f>
        <v/>
      </c>
      <c r="AH262" s="207" t="str">
        <f t="shared" ca="1" si="84"/>
        <v/>
      </c>
      <c r="AI262" s="230" t="str">
        <f ca="1">IF(AND($AD262=1,$Q262=1),IF($AB262&gt;0,'２個別表'!$BX262-'２個別表'!$BZ262-'２個別表'!$CF262-'２個別表'!$CC262-'２個別表'!$CD262-'２個別表'!$CE262,0),"")</f>
        <v/>
      </c>
      <c r="AJ262" s="222">
        <f t="shared" ca="1" si="90"/>
        <v>0</v>
      </c>
      <c r="AK262" s="218" t="str">
        <f ca="1">IF($AD262=1,IF('２個別表'!$AQ262=1,1,IF('２個別表'!AQ262="","",)),"")</f>
        <v/>
      </c>
      <c r="AL262" s="207" t="str">
        <f ca="1">IF($AJ262=1,IF($AK262=1,'２個別表'!BU262,""),"")</f>
        <v/>
      </c>
      <c r="AM262" s="204" t="str">
        <f t="shared" ca="1" si="91"/>
        <v/>
      </c>
      <c r="AN262" s="223" t="str">
        <f ca="1">IF($AJ262=1,IF($AK262=1,ROUNDDOWN('２個別表'!$BX262-'２個別表'!$BZ262-'２個別表'!$CC262-'２個別表'!$CD262-'２個別表'!$CE262-'２個別表'!$CF262,0),""),"")</f>
        <v/>
      </c>
      <c r="AO262" s="222">
        <f t="shared" ca="1" si="87"/>
        <v>0</v>
      </c>
      <c r="AP262" s="218">
        <f t="shared" ca="1" si="92"/>
        <v>0</v>
      </c>
      <c r="AQ262" s="218">
        <f t="shared" ca="1" si="93"/>
        <v>0</v>
      </c>
      <c r="AR262" s="213">
        <f ca="1">IF('２個別表'!$AC262=1,1,0)</f>
        <v>0</v>
      </c>
      <c r="AS262" s="204" t="str">
        <f t="shared" ca="1" si="94"/>
        <v/>
      </c>
      <c r="AT262" s="204" t="str">
        <f t="shared" ca="1" si="95"/>
        <v/>
      </c>
      <c r="AU262" s="230" t="str">
        <f ca="1">IF($AD262=1,IF($AQ262=1,ROUNDDOWN('２個別表'!$BX262-'２個別表'!$BZ262-'２個別表'!$CC262-'２個別表'!$CD262-'２個別表'!$CE262-'２個別表'!$CF262,0),""),"")</f>
        <v/>
      </c>
      <c r="AV262" s="391">
        <f t="shared" ca="1" si="96"/>
        <v>0</v>
      </c>
      <c r="AW262" s="401" t="str">
        <f t="shared" ca="1" si="97"/>
        <v>-</v>
      </c>
      <c r="AX262" s="228">
        <f ca="1">IF($AD262=2,IF('２個別表'!$BS262=1,1,0),0)</f>
        <v>0</v>
      </c>
      <c r="AY262" s="213" t="str">
        <f t="shared" ca="1" si="98"/>
        <v/>
      </c>
      <c r="AZ262" s="409" t="str">
        <f ca="1">IF(AND($AD262=2,$AX262=1),'２個別表'!$BX262-('２個別表'!$BZ262+'２個別表'!$CC262+'２個別表'!$CD262+'２個別表'!$CE262+'２個別表'!$CF262),"")</f>
        <v/>
      </c>
      <c r="BA262" s="228">
        <f ca="1">IF($AD262=2,IF('２個別表'!$BS262&lt;&gt;1,1,0),0)</f>
        <v>0</v>
      </c>
      <c r="BB262" s="404">
        <f t="shared" ca="1" si="99"/>
        <v>0</v>
      </c>
      <c r="BC262" s="207" t="str">
        <f ca="1">IF(AND($AD262=2,$BA262=1),'２個別表'!$BT262,"")</f>
        <v/>
      </c>
      <c r="BD262" s="207" t="str">
        <f t="shared" ca="1" si="100"/>
        <v/>
      </c>
      <c r="BE262" s="207" t="str">
        <f ca="1">IF(AND($AD262=2,$BA262=1),'２個別表'!$BW262-('２個別表'!$BZ262+'２個別表'!$CC262+'２個別表'!$CD262+'２個別表'!$CE262+'２個別表'!$CF262),"")</f>
        <v/>
      </c>
      <c r="BF262" s="207" t="str">
        <f ca="1">IF(AND($AD262=2,$BA262=1),'２個別表'!$CC262+'２個別表'!$CD262,"")</f>
        <v/>
      </c>
      <c r="BG262" s="406" t="str">
        <f ca="1">IF($BB262=1,IF(SUM('２個別表'!$BY262,'２個別表'!$CF262*0.5)&lt;='２個別表'!$BX262*0.5,"〇","×"),"")</f>
        <v/>
      </c>
      <c r="BH262" s="405">
        <f t="shared" ca="1" si="101"/>
        <v>0</v>
      </c>
      <c r="BI262" s="229" t="str">
        <f ca="1">IF($AD262=2,IF($AX262=1,IF('２個別表'!$AO262=23,"〇","×"),IF(OR('２個別表'!$AO262&lt;19,'２個別表'!$AO262&gt;23),"",IF($BH262&lt;='２個別表'!$BT262,"〇","×"))),"-")</f>
        <v>-</v>
      </c>
      <c r="BJ262" s="414" t="str">
        <f t="shared" ca="1" si="102"/>
        <v>-</v>
      </c>
      <c r="BK262" s="228">
        <f t="shared" ca="1" si="103"/>
        <v>0</v>
      </c>
      <c r="BL262" s="229" t="str">
        <f ca="1">IF($AD262=3,IF(1&lt;='２個別表'!$F262,IF('２個別表'!$W262=1,"〇","×"),""),"")</f>
        <v/>
      </c>
      <c r="BM262" s="209" t="str">
        <f ca="1">IF(AD262=3,IF(AND(OR('２個別表'!BF262="附帯施設",AND(1&lt;='２個別表'!AO262,'２個別表'!AO262&lt;=3)),'２個別表'!BM262&lt;&gt;"",'２個別表'!BN262&lt;&gt;""),1,IF(AND(OR('２個別表'!BF262="附帯施設",AND(1&lt;='２個別表'!AO262,'２個別表'!AO262&lt;=3)),OR('２個別表'!BM262="",'２個別表'!BN262="")),"×",0)),"")</f>
        <v/>
      </c>
      <c r="BN262" s="229" t="str">
        <f ca="1">IF($AD262=3,IF('２個別表'!$BX262&gt;=500000,"〇","×"),"")</f>
        <v/>
      </c>
      <c r="BO262" s="204" t="str">
        <f ca="1">IF(AD262=3,'２個別表'!BY262,"")</f>
        <v/>
      </c>
      <c r="BP262" s="204" t="str">
        <f ca="1">IF(AD262=3,IF(COUNTIF('２個別表'!$Z$11:'２個別表'!Z262,'２個別表'!Z262)=1,BO262,SUMIF('２個別表'!$Z$11:$Z$510,'２個別表'!Z262,$BO$11:$BO$239)),"")</f>
        <v/>
      </c>
      <c r="BQ262" s="213" t="str">
        <f t="shared" ca="1" si="85"/>
        <v/>
      </c>
      <c r="BR262" s="207" t="str">
        <f t="shared" ca="1" si="104"/>
        <v/>
      </c>
      <c r="BS262" s="483" t="str">
        <f ca="1">IF($AD262=3,'２個別表'!$BX262-('２個別表'!$BZ262+'２個別表'!$CC262+'２個別表'!$CD262+'２個別表'!$CE262+'２個別表'!$CF262),"")</f>
        <v/>
      </c>
      <c r="BT262" s="486">
        <f t="shared" ca="1" si="86"/>
        <v>0</v>
      </c>
      <c r="BU262" s="480" t="str">
        <f t="shared" ca="1" si="105"/>
        <v/>
      </c>
    </row>
    <row r="263" spans="1:73">
      <c r="A263" s="770" t="str">
        <f t="shared" ca="1" si="81"/>
        <v>石川県</v>
      </c>
      <c r="B263" s="773">
        <f ca="1">'２個別表'!Q263</f>
        <v>253</v>
      </c>
      <c r="C263" s="774" t="str">
        <f>'２個別表'!$R263</f>
        <v>石川県</v>
      </c>
      <c r="D263" s="774" t="str">
        <f ca="1">'２個別表'!$S263</f>
        <v/>
      </c>
      <c r="E263" s="774" t="str">
        <f ca="1">'２個別表'!$T263</f>
        <v/>
      </c>
      <c r="F263" s="719" t="str">
        <f ca="1">'２個別表'!$W263</f>
        <v/>
      </c>
      <c r="G263" s="719" t="str">
        <f ca="1">IF($F263=1,IF(SUMIF('（様式１号）１総括表'!$B$16:$B$25,A263,'（様式１号）１総括表'!$A$16:$A$25)&gt;0,"〇","✕"),"-")</f>
        <v>-</v>
      </c>
      <c r="H263" s="716" t="str">
        <f ca="1">IF('２個別表'!$Y263=1,IF('２個別表'!$AC263=1,"〇","×"),IF(AND(2&lt;='２個別表'!$AC263,'２個別表'!$AC263&lt;=5),"〇","×"))</f>
        <v>×</v>
      </c>
      <c r="I263" s="716" t="str">
        <f t="shared" ca="1" si="82"/>
        <v>×</v>
      </c>
      <c r="J263" s="207" t="str">
        <f ca="1">'２個別表'!$Z263</f>
        <v/>
      </c>
      <c r="K263" s="207">
        <f ca="1">'２個別表'!$AK263</f>
        <v>0</v>
      </c>
      <c r="L263" s="207" t="str">
        <f ca="1">IF('２個別表'!$AL263=1,1,"")</f>
        <v/>
      </c>
      <c r="M263" s="207" t="str">
        <f ca="1">IF('２個別表'!$AL263="","",IF('２個別表'!$AL263=1,IF(OR('２個別表'!$AM263=1,'２個別表'!$AN263=1),"〇","×")))</f>
        <v/>
      </c>
      <c r="N263" s="204" t="str">
        <f ca="1">'２個別表'!AT263</f>
        <v/>
      </c>
      <c r="O263" s="220" t="str">
        <f ca="1">IF(1&lt;='２個別表'!$F263,IF(AND(1&lt;='２個別表'!$AO263,'２個別表'!$AO263&lt;=3),1,0),"")</f>
        <v/>
      </c>
      <c r="P263" s="229">
        <f ca="1">IF($O263=1,IF(AND('２個別表'!$BF263&lt;&gt;"",AND('２個別表'!$BI263&lt;&gt;1,'２個別表'!$BJ263)),0,1),0)</f>
        <v>0</v>
      </c>
      <c r="Q263" s="220">
        <f ca="1">IF('２個別表'!$BF263&lt;&gt;"",1,0)</f>
        <v>0</v>
      </c>
      <c r="R263" s="220" t="str">
        <f ca="1">IF($Q263=1,IF('２個別表'!$BI263=1,1,0),"")</f>
        <v/>
      </c>
      <c r="S263" s="220" t="str">
        <f ca="1">IF($R263=1,IF('２個別表'!$BJ263&lt;&gt;"","〇","×"),"")</f>
        <v/>
      </c>
      <c r="T263" s="220" t="str">
        <f t="shared" ca="1" si="88"/>
        <v/>
      </c>
      <c r="U263" s="381">
        <f ca="1">IF('２個別表'!$BH263&gt;0,'２個別表'!$BH263,0)</f>
        <v>0</v>
      </c>
      <c r="V263" s="220">
        <f ca="1">IF('２個別表'!$BJ263&lt;&gt;"",1,0)</f>
        <v>0</v>
      </c>
      <c r="W263" s="206">
        <f ca="1">IF(AND($Q263=1,$V263=1),'２個別表'!$CF263,0)</f>
        <v>0</v>
      </c>
      <c r="X263" s="219">
        <f t="shared" ca="1" si="83"/>
        <v>0</v>
      </c>
      <c r="Y263" s="220" t="str">
        <f ca="1">IF(1&lt;='２個別表'!$F263,'２個別表'!$BV263,"")</f>
        <v/>
      </c>
      <c r="Z263" s="220">
        <f ca="1">IF(1&lt;='２個別表'!$F263,'２個別表'!$CG263,0)</f>
        <v>0</v>
      </c>
      <c r="AA263" s="220">
        <f ca="1">IF(OR(0&lt;'２個別表'!$BZ263,0&lt;SUM('２個別表'!$CC263:$CD263)),1,0)</f>
        <v>1</v>
      </c>
      <c r="AB263" s="207">
        <f ca="1">IF(1&lt;='２個別表'!$F263,'２個別表'!$BX263,0)</f>
        <v>0</v>
      </c>
      <c r="AC263" s="207" t="str">
        <f ca="1">IF('２個別表'!$BX263&gt;0,IF(AND('２個別表'!$BV263=1,'２個別表'!$CG263="控除不可"),'２個別表'!$BX263,IF(AND('２個別表'!$BV263=1,'２個別表'!$CG263="80%控除対象"),ROUNDUP('２個別表'!$BX263*102/110,0),IF(AND('２個別表'!$BV263=1,'２個別表'!$CG263="全額控除"),ROUNDUP('２個別表'!$BX263*100/110,0),IF(OR('２個別表'!$BV263=2,'２個別表'!$BV263=3),'２個別表'!$BX263,'２個別表'!$BX263)))),"")</f>
        <v/>
      </c>
      <c r="AD263" s="221" t="str">
        <f ca="1">IF('２個別表'!$W263=1,3,IF(AND('２個別表'!$W263=2,AND(19&lt;='２個別表'!$AO263,'２個別表'!$AO263&lt;=23)),2,IF(AND('２個別表'!$W263=2,OR(AND(1&lt;='２個別表'!$AO263,'２個別表'!$AO263&lt;=18),AND(24&lt;='２個別表'!$AO263,'２個別表'!$AO263&lt;=25))),1,"判定不能")))</f>
        <v>判定不能</v>
      </c>
      <c r="AE263" s="228">
        <f t="shared" ca="1" si="89"/>
        <v>0</v>
      </c>
      <c r="AF263" s="204" t="str">
        <f t="shared" ca="1" si="106"/>
        <v/>
      </c>
      <c r="AG263" s="207" t="str">
        <f ca="1">IF(AND($AD263=1,$U263&gt;0,$V263=1),ROUNDDOWN($AC263*1/2-'２個別表'!$CF263*1/2,0),"")</f>
        <v/>
      </c>
      <c r="AH263" s="207" t="str">
        <f t="shared" ca="1" si="84"/>
        <v/>
      </c>
      <c r="AI263" s="230" t="str">
        <f ca="1">IF(AND($AD263=1,$Q263=1),IF($AB263&gt;0,'２個別表'!$BX263-'２個別表'!$BZ263-'２個別表'!$CF263-'２個別表'!$CC263-'２個別表'!$CD263-'２個別表'!$CE263,0),"")</f>
        <v/>
      </c>
      <c r="AJ263" s="222">
        <f t="shared" ca="1" si="90"/>
        <v>0</v>
      </c>
      <c r="AK263" s="218" t="str">
        <f ca="1">IF($AD263=1,IF('２個別表'!$AQ263=1,1,IF('２個別表'!AQ263="","",)),"")</f>
        <v/>
      </c>
      <c r="AL263" s="207" t="str">
        <f ca="1">IF($AJ263=1,IF($AK263=1,'２個別表'!BU263,""),"")</f>
        <v/>
      </c>
      <c r="AM263" s="204" t="str">
        <f t="shared" ca="1" si="91"/>
        <v/>
      </c>
      <c r="AN263" s="223" t="str">
        <f ca="1">IF($AJ263=1,IF($AK263=1,ROUNDDOWN('２個別表'!$BX263-'２個別表'!$BZ263-'２個別表'!$CC263-'２個別表'!$CD263-'２個別表'!$CE263-'２個別表'!$CF263,0),""),"")</f>
        <v/>
      </c>
      <c r="AO263" s="222">
        <f t="shared" ca="1" si="87"/>
        <v>0</v>
      </c>
      <c r="AP263" s="218">
        <f t="shared" ca="1" si="92"/>
        <v>0</v>
      </c>
      <c r="AQ263" s="218">
        <f t="shared" ca="1" si="93"/>
        <v>0</v>
      </c>
      <c r="AR263" s="213">
        <f ca="1">IF('２個別表'!$AC263=1,1,0)</f>
        <v>0</v>
      </c>
      <c r="AS263" s="204" t="str">
        <f t="shared" ca="1" si="94"/>
        <v/>
      </c>
      <c r="AT263" s="204" t="str">
        <f t="shared" ca="1" si="95"/>
        <v/>
      </c>
      <c r="AU263" s="230" t="str">
        <f ca="1">IF($AD263=1,IF($AQ263=1,ROUNDDOWN('２個別表'!$BX263-'２個別表'!$BZ263-'２個別表'!$CC263-'２個別表'!$CD263-'２個別表'!$CE263-'２個別表'!$CF263,0),""),"")</f>
        <v/>
      </c>
      <c r="AV263" s="391">
        <f t="shared" ca="1" si="96"/>
        <v>0</v>
      </c>
      <c r="AW263" s="401" t="str">
        <f t="shared" ca="1" si="97"/>
        <v>-</v>
      </c>
      <c r="AX263" s="228">
        <f ca="1">IF($AD263=2,IF('２個別表'!$BS263=1,1,0),0)</f>
        <v>0</v>
      </c>
      <c r="AY263" s="213" t="str">
        <f t="shared" ca="1" si="98"/>
        <v/>
      </c>
      <c r="AZ263" s="409" t="str">
        <f ca="1">IF(AND($AD263=2,$AX263=1),'２個別表'!$BX263-('２個別表'!$BZ263+'２個別表'!$CC263+'２個別表'!$CD263+'２個別表'!$CE263+'２個別表'!$CF263),"")</f>
        <v/>
      </c>
      <c r="BA263" s="228">
        <f ca="1">IF($AD263=2,IF('２個別表'!$BS263&lt;&gt;1,1,0),0)</f>
        <v>0</v>
      </c>
      <c r="BB263" s="404">
        <f t="shared" ca="1" si="99"/>
        <v>0</v>
      </c>
      <c r="BC263" s="207" t="str">
        <f ca="1">IF(AND($AD263=2,$BA263=1),'２個別表'!$BT263,"")</f>
        <v/>
      </c>
      <c r="BD263" s="207" t="str">
        <f t="shared" ca="1" si="100"/>
        <v/>
      </c>
      <c r="BE263" s="207" t="str">
        <f ca="1">IF(AND($AD263=2,$BA263=1),'２個別表'!$BW263-('２個別表'!$BZ263+'２個別表'!$CC263+'２個別表'!$CD263+'２個別表'!$CE263+'２個別表'!$CF263),"")</f>
        <v/>
      </c>
      <c r="BF263" s="207" t="str">
        <f ca="1">IF(AND($AD263=2,$BA263=1),'２個別表'!$CC263+'２個別表'!$CD263,"")</f>
        <v/>
      </c>
      <c r="BG263" s="406" t="str">
        <f ca="1">IF($BB263=1,IF(SUM('２個別表'!$BY263,'２個別表'!$CF263*0.5)&lt;='２個別表'!$BX263*0.5,"〇","×"),"")</f>
        <v/>
      </c>
      <c r="BH263" s="405">
        <f t="shared" ca="1" si="101"/>
        <v>0</v>
      </c>
      <c r="BI263" s="229" t="str">
        <f ca="1">IF($AD263=2,IF($AX263=1,IF('２個別表'!$AO263=23,"〇","×"),IF(OR('２個別表'!$AO263&lt;19,'２個別表'!$AO263&gt;23),"",IF($BH263&lt;='２個別表'!$BT263,"〇","×"))),"-")</f>
        <v>-</v>
      </c>
      <c r="BJ263" s="414" t="str">
        <f t="shared" ca="1" si="102"/>
        <v>-</v>
      </c>
      <c r="BK263" s="228">
        <f t="shared" ca="1" si="103"/>
        <v>0</v>
      </c>
      <c r="BL263" s="229" t="str">
        <f ca="1">IF($AD263=3,IF(1&lt;='２個別表'!$F263,IF('２個別表'!$W263=1,"〇","×"),""),"")</f>
        <v/>
      </c>
      <c r="BM263" s="209" t="str">
        <f ca="1">IF(AD263=3,IF(AND(OR('２個別表'!BF263="附帯施設",AND(1&lt;='２個別表'!AO263,'２個別表'!AO263&lt;=3)),'２個別表'!BM263&lt;&gt;"",'２個別表'!BN263&lt;&gt;""),1,IF(AND(OR('２個別表'!BF263="附帯施設",AND(1&lt;='２個別表'!AO263,'２個別表'!AO263&lt;=3)),OR('２個別表'!BM263="",'２個別表'!BN263="")),"×",0)),"")</f>
        <v/>
      </c>
      <c r="BN263" s="229" t="str">
        <f ca="1">IF($AD263=3,IF('２個別表'!$BX263&gt;=500000,"〇","×"),"")</f>
        <v/>
      </c>
      <c r="BO263" s="204" t="str">
        <f ca="1">IF(AD263=3,'２個別表'!BY263,"")</f>
        <v/>
      </c>
      <c r="BP263" s="204" t="str">
        <f ca="1">IF(AD263=3,IF(COUNTIF('２個別表'!$Z$11:'２個別表'!Z263,'２個別表'!Z263)=1,BO263,SUMIF('２個別表'!$Z$11:$Z$510,'２個別表'!Z263,$BO$11:$BO$239)),"")</f>
        <v/>
      </c>
      <c r="BQ263" s="213" t="str">
        <f t="shared" ca="1" si="85"/>
        <v/>
      </c>
      <c r="BR263" s="207" t="str">
        <f t="shared" ca="1" si="104"/>
        <v/>
      </c>
      <c r="BS263" s="483" t="str">
        <f ca="1">IF($AD263=3,'２個別表'!$BX263-('２個別表'!$BZ263+'２個別表'!$CC263+'２個別表'!$CD263+'２個別表'!$CE263+'２個別表'!$CF263),"")</f>
        <v/>
      </c>
      <c r="BT263" s="486">
        <f t="shared" ca="1" si="86"/>
        <v>0</v>
      </c>
      <c r="BU263" s="480" t="str">
        <f t="shared" ca="1" si="105"/>
        <v/>
      </c>
    </row>
    <row r="264" spans="1:73">
      <c r="A264" s="770" t="str">
        <f t="shared" ca="1" si="81"/>
        <v>石川県</v>
      </c>
      <c r="B264" s="773">
        <f ca="1">'２個別表'!Q264</f>
        <v>254</v>
      </c>
      <c r="C264" s="774" t="str">
        <f>'２個別表'!$R264</f>
        <v>石川県</v>
      </c>
      <c r="D264" s="774" t="str">
        <f ca="1">'２個別表'!$S264</f>
        <v/>
      </c>
      <c r="E264" s="774" t="str">
        <f ca="1">'２個別表'!$T264</f>
        <v/>
      </c>
      <c r="F264" s="719" t="str">
        <f ca="1">'２個別表'!$W264</f>
        <v/>
      </c>
      <c r="G264" s="719" t="str">
        <f ca="1">IF($F264=1,IF(SUMIF('（様式１号）１総括表'!$B$16:$B$25,A264,'（様式１号）１総括表'!$A$16:$A$25)&gt;0,"〇","✕"),"-")</f>
        <v>-</v>
      </c>
      <c r="H264" s="716" t="str">
        <f ca="1">IF('２個別表'!$Y264=1,IF('２個別表'!$AC264=1,"〇","×"),IF(AND(2&lt;='２個別表'!$AC264,'２個別表'!$AC264&lt;=5),"〇","×"))</f>
        <v>×</v>
      </c>
      <c r="I264" s="716" t="str">
        <f t="shared" ca="1" si="82"/>
        <v>×</v>
      </c>
      <c r="J264" s="207" t="str">
        <f ca="1">'２個別表'!$Z264</f>
        <v/>
      </c>
      <c r="K264" s="207">
        <f ca="1">'２個別表'!$AK264</f>
        <v>0</v>
      </c>
      <c r="L264" s="207" t="str">
        <f ca="1">IF('２個別表'!$AL264=1,1,"")</f>
        <v/>
      </c>
      <c r="M264" s="207" t="str">
        <f ca="1">IF('２個別表'!$AL264="","",IF('２個別表'!$AL264=1,IF(OR('２個別表'!$AM264=1,'２個別表'!$AN264=1),"〇","×")))</f>
        <v/>
      </c>
      <c r="N264" s="204" t="str">
        <f ca="1">'２個別表'!AT264</f>
        <v/>
      </c>
      <c r="O264" s="220" t="str">
        <f ca="1">IF(1&lt;='２個別表'!$F264,IF(AND(1&lt;='２個別表'!$AO264,'２個別表'!$AO264&lt;=3),1,0),"")</f>
        <v/>
      </c>
      <c r="P264" s="229">
        <f ca="1">IF($O264=1,IF(AND('２個別表'!$BF264&lt;&gt;"",AND('２個別表'!$BI264&lt;&gt;1,'２個別表'!$BJ264)),0,1),0)</f>
        <v>0</v>
      </c>
      <c r="Q264" s="220">
        <f ca="1">IF('２個別表'!$BF264&lt;&gt;"",1,0)</f>
        <v>0</v>
      </c>
      <c r="R264" s="220" t="str">
        <f ca="1">IF($Q264=1,IF('２個別表'!$BI264=1,1,0),"")</f>
        <v/>
      </c>
      <c r="S264" s="220" t="str">
        <f ca="1">IF($R264=1,IF('２個別表'!$BJ264&lt;&gt;"","〇","×"),"")</f>
        <v/>
      </c>
      <c r="T264" s="220" t="str">
        <f t="shared" ca="1" si="88"/>
        <v/>
      </c>
      <c r="U264" s="381">
        <f ca="1">IF('２個別表'!$BH264&gt;0,'２個別表'!$BH264,0)</f>
        <v>0</v>
      </c>
      <c r="V264" s="220">
        <f ca="1">IF('２個別表'!$BJ264&lt;&gt;"",1,0)</f>
        <v>0</v>
      </c>
      <c r="W264" s="206">
        <f ca="1">IF(AND($Q264=1,$V264=1),'２個別表'!$CF264,0)</f>
        <v>0</v>
      </c>
      <c r="X264" s="219">
        <f t="shared" ca="1" si="83"/>
        <v>0</v>
      </c>
      <c r="Y264" s="220" t="str">
        <f ca="1">IF(1&lt;='２個別表'!$F264,'２個別表'!$BV264,"")</f>
        <v/>
      </c>
      <c r="Z264" s="220">
        <f ca="1">IF(1&lt;='２個別表'!$F264,'２個別表'!$CG264,0)</f>
        <v>0</v>
      </c>
      <c r="AA264" s="220">
        <f ca="1">IF(OR(0&lt;'２個別表'!$BZ264,0&lt;SUM('２個別表'!$CC264:$CD264)),1,0)</f>
        <v>1</v>
      </c>
      <c r="AB264" s="207">
        <f ca="1">IF(1&lt;='２個別表'!$F264,'２個別表'!$BX264,0)</f>
        <v>0</v>
      </c>
      <c r="AC264" s="207" t="str">
        <f ca="1">IF('２個別表'!$BX264&gt;0,IF(AND('２個別表'!$BV264=1,'２個別表'!$CG264="控除不可"),'２個別表'!$BX264,IF(AND('２個別表'!$BV264=1,'２個別表'!$CG264="80%控除対象"),ROUNDUP('２個別表'!$BX264*102/110,0),IF(AND('２個別表'!$BV264=1,'２個別表'!$CG264="全額控除"),ROUNDUP('２個別表'!$BX264*100/110,0),IF(OR('２個別表'!$BV264=2,'２個別表'!$BV264=3),'２個別表'!$BX264,'２個別表'!$BX264)))),"")</f>
        <v/>
      </c>
      <c r="AD264" s="221" t="str">
        <f ca="1">IF('２個別表'!$W264=1,3,IF(AND('２個別表'!$W264=2,AND(19&lt;='２個別表'!$AO264,'２個別表'!$AO264&lt;=23)),2,IF(AND('２個別表'!$W264=2,OR(AND(1&lt;='２個別表'!$AO264,'２個別表'!$AO264&lt;=18),AND(24&lt;='２個別表'!$AO264,'２個別表'!$AO264&lt;=25))),1,"判定不能")))</f>
        <v>判定不能</v>
      </c>
      <c r="AE264" s="228">
        <f t="shared" ca="1" si="89"/>
        <v>0</v>
      </c>
      <c r="AF264" s="204" t="str">
        <f t="shared" ca="1" si="106"/>
        <v/>
      </c>
      <c r="AG264" s="207" t="str">
        <f ca="1">IF(AND($AD264=1,$U264&gt;0,$V264=1),ROUNDDOWN($AC264*1/2-'２個別表'!$CF264*1/2,0),"")</f>
        <v/>
      </c>
      <c r="AH264" s="207" t="str">
        <f t="shared" ca="1" si="84"/>
        <v/>
      </c>
      <c r="AI264" s="230" t="str">
        <f ca="1">IF(AND($AD264=1,$Q264=1),IF($AB264&gt;0,'２個別表'!$BX264-'２個別表'!$BZ264-'２個別表'!$CF264-'２個別表'!$CC264-'２個別表'!$CD264-'２個別表'!$CE264,0),"")</f>
        <v/>
      </c>
      <c r="AJ264" s="222">
        <f t="shared" ca="1" si="90"/>
        <v>0</v>
      </c>
      <c r="AK264" s="218" t="str">
        <f ca="1">IF($AD264=1,IF('２個別表'!$AQ264=1,1,IF('２個別表'!AQ264="","",)),"")</f>
        <v/>
      </c>
      <c r="AL264" s="207" t="str">
        <f ca="1">IF($AJ264=1,IF($AK264=1,'２個別表'!BU264,""),"")</f>
        <v/>
      </c>
      <c r="AM264" s="204" t="str">
        <f t="shared" ca="1" si="91"/>
        <v/>
      </c>
      <c r="AN264" s="223" t="str">
        <f ca="1">IF($AJ264=1,IF($AK264=1,ROUNDDOWN('２個別表'!$BX264-'２個別表'!$BZ264-'２個別表'!$CC264-'２個別表'!$CD264-'２個別表'!$CE264-'２個別表'!$CF264,0),""),"")</f>
        <v/>
      </c>
      <c r="AO264" s="222">
        <f t="shared" ca="1" si="87"/>
        <v>0</v>
      </c>
      <c r="AP264" s="218">
        <f t="shared" ca="1" si="92"/>
        <v>0</v>
      </c>
      <c r="AQ264" s="218">
        <f t="shared" ca="1" si="93"/>
        <v>0</v>
      </c>
      <c r="AR264" s="213">
        <f ca="1">IF('２個別表'!$AC264=1,1,0)</f>
        <v>0</v>
      </c>
      <c r="AS264" s="204" t="str">
        <f t="shared" ca="1" si="94"/>
        <v/>
      </c>
      <c r="AT264" s="204" t="str">
        <f t="shared" ca="1" si="95"/>
        <v/>
      </c>
      <c r="AU264" s="230" t="str">
        <f ca="1">IF($AD264=1,IF($AQ264=1,ROUNDDOWN('２個別表'!$BX264-'２個別表'!$BZ264-'２個別表'!$CC264-'２個別表'!$CD264-'２個別表'!$CE264-'２個別表'!$CF264,0),""),"")</f>
        <v/>
      </c>
      <c r="AV264" s="391">
        <f t="shared" ca="1" si="96"/>
        <v>0</v>
      </c>
      <c r="AW264" s="401" t="str">
        <f t="shared" ca="1" si="97"/>
        <v>-</v>
      </c>
      <c r="AX264" s="228">
        <f ca="1">IF($AD264=2,IF('２個別表'!$BS264=1,1,0),0)</f>
        <v>0</v>
      </c>
      <c r="AY264" s="213" t="str">
        <f t="shared" ca="1" si="98"/>
        <v/>
      </c>
      <c r="AZ264" s="409" t="str">
        <f ca="1">IF(AND($AD264=2,$AX264=1),'２個別表'!$BX264-('２個別表'!$BZ264+'２個別表'!$CC264+'２個別表'!$CD264+'２個別表'!$CE264+'２個別表'!$CF264),"")</f>
        <v/>
      </c>
      <c r="BA264" s="228">
        <f ca="1">IF($AD264=2,IF('２個別表'!$BS264&lt;&gt;1,1,0),0)</f>
        <v>0</v>
      </c>
      <c r="BB264" s="404">
        <f t="shared" ca="1" si="99"/>
        <v>0</v>
      </c>
      <c r="BC264" s="207" t="str">
        <f ca="1">IF(AND($AD264=2,$BA264=1),'２個別表'!$BT264,"")</f>
        <v/>
      </c>
      <c r="BD264" s="207" t="str">
        <f t="shared" ca="1" si="100"/>
        <v/>
      </c>
      <c r="BE264" s="207" t="str">
        <f ca="1">IF(AND($AD264=2,$BA264=1),'２個別表'!$BW264-('２個別表'!$BZ264+'２個別表'!$CC264+'２個別表'!$CD264+'２個別表'!$CE264+'２個別表'!$CF264),"")</f>
        <v/>
      </c>
      <c r="BF264" s="207" t="str">
        <f ca="1">IF(AND($AD264=2,$BA264=1),'２個別表'!$CC264+'２個別表'!$CD264,"")</f>
        <v/>
      </c>
      <c r="BG264" s="406" t="str">
        <f ca="1">IF($BB264=1,IF(SUM('２個別表'!$BY264,'２個別表'!$CF264*0.5)&lt;='２個別表'!$BX264*0.5,"〇","×"),"")</f>
        <v/>
      </c>
      <c r="BH264" s="405">
        <f t="shared" ca="1" si="101"/>
        <v>0</v>
      </c>
      <c r="BI264" s="229" t="str">
        <f ca="1">IF($AD264=2,IF($AX264=1,IF('２個別表'!$AO264=23,"〇","×"),IF(OR('２個別表'!$AO264&lt;19,'２個別表'!$AO264&gt;23),"",IF($BH264&lt;='２個別表'!$BT264,"〇","×"))),"-")</f>
        <v>-</v>
      </c>
      <c r="BJ264" s="414" t="str">
        <f t="shared" ca="1" si="102"/>
        <v>-</v>
      </c>
      <c r="BK264" s="228">
        <f t="shared" ca="1" si="103"/>
        <v>0</v>
      </c>
      <c r="BL264" s="229" t="str">
        <f ca="1">IF($AD264=3,IF(1&lt;='２個別表'!$F264,IF('２個別表'!$W264=1,"〇","×"),""),"")</f>
        <v/>
      </c>
      <c r="BM264" s="209" t="str">
        <f ca="1">IF(AD264=3,IF(AND(OR('２個別表'!BF264="附帯施設",AND(1&lt;='２個別表'!AO264,'２個別表'!AO264&lt;=3)),'２個別表'!BM264&lt;&gt;"",'２個別表'!BN264&lt;&gt;""),1,IF(AND(OR('２個別表'!BF264="附帯施設",AND(1&lt;='２個別表'!AO264,'２個別表'!AO264&lt;=3)),OR('２個別表'!BM264="",'２個別表'!BN264="")),"×",0)),"")</f>
        <v/>
      </c>
      <c r="BN264" s="229" t="str">
        <f ca="1">IF($AD264=3,IF('２個別表'!$BX264&gt;=500000,"〇","×"),"")</f>
        <v/>
      </c>
      <c r="BO264" s="204" t="str">
        <f ca="1">IF(AD264=3,'２個別表'!BY264,"")</f>
        <v/>
      </c>
      <c r="BP264" s="204" t="str">
        <f ca="1">IF(AD264=3,IF(COUNTIF('２個別表'!$Z$11:'２個別表'!Z264,'２個別表'!Z264)=1,BO264,SUMIF('２個別表'!$Z$11:$Z$510,'２個別表'!Z264,$BO$11:$BO$239)),"")</f>
        <v/>
      </c>
      <c r="BQ264" s="213" t="str">
        <f t="shared" ca="1" si="85"/>
        <v/>
      </c>
      <c r="BR264" s="207" t="str">
        <f t="shared" ca="1" si="104"/>
        <v/>
      </c>
      <c r="BS264" s="483" t="str">
        <f ca="1">IF($AD264=3,'２個別表'!$BX264-('２個別表'!$BZ264+'２個別表'!$CC264+'２個別表'!$CD264+'２個別表'!$CE264+'２個別表'!$CF264),"")</f>
        <v/>
      </c>
      <c r="BT264" s="486">
        <f t="shared" ca="1" si="86"/>
        <v>0</v>
      </c>
      <c r="BU264" s="480" t="str">
        <f t="shared" ca="1" si="105"/>
        <v/>
      </c>
    </row>
    <row r="265" spans="1:73">
      <c r="A265" s="770" t="str">
        <f t="shared" ca="1" si="81"/>
        <v>石川県</v>
      </c>
      <c r="B265" s="773">
        <f ca="1">'２個別表'!Q265</f>
        <v>255</v>
      </c>
      <c r="C265" s="774" t="str">
        <f>'２個別表'!$R265</f>
        <v>石川県</v>
      </c>
      <c r="D265" s="774" t="str">
        <f ca="1">'２個別表'!$S265</f>
        <v/>
      </c>
      <c r="E265" s="774" t="str">
        <f ca="1">'２個別表'!$T265</f>
        <v/>
      </c>
      <c r="F265" s="719" t="str">
        <f ca="1">'２個別表'!$W265</f>
        <v/>
      </c>
      <c r="G265" s="719" t="str">
        <f ca="1">IF($F265=1,IF(SUMIF('（様式１号）１総括表'!$B$16:$B$25,A265,'（様式１号）１総括表'!$A$16:$A$25)&gt;0,"〇","✕"),"-")</f>
        <v>-</v>
      </c>
      <c r="H265" s="716" t="str">
        <f ca="1">IF('２個別表'!$Y265=1,IF('２個別表'!$AC265=1,"〇","×"),IF(AND(2&lt;='２個別表'!$AC265,'２個別表'!$AC265&lt;=5),"〇","×"))</f>
        <v>×</v>
      </c>
      <c r="I265" s="716" t="str">
        <f t="shared" ca="1" si="82"/>
        <v>×</v>
      </c>
      <c r="J265" s="207" t="str">
        <f ca="1">'２個別表'!$Z265</f>
        <v/>
      </c>
      <c r="K265" s="207">
        <f ca="1">'２個別表'!$AK265</f>
        <v>0</v>
      </c>
      <c r="L265" s="207" t="str">
        <f ca="1">IF('２個別表'!$AL265=1,1,"")</f>
        <v/>
      </c>
      <c r="M265" s="207" t="str">
        <f ca="1">IF('２個別表'!$AL265="","",IF('２個別表'!$AL265=1,IF(OR('２個別表'!$AM265=1,'２個別表'!$AN265=1),"〇","×")))</f>
        <v/>
      </c>
      <c r="N265" s="204" t="str">
        <f ca="1">'２個別表'!AT265</f>
        <v/>
      </c>
      <c r="O265" s="220" t="str">
        <f ca="1">IF(1&lt;='２個別表'!$F265,IF(AND(1&lt;='２個別表'!$AO265,'２個別表'!$AO265&lt;=3),1,0),"")</f>
        <v/>
      </c>
      <c r="P265" s="229">
        <f ca="1">IF($O265=1,IF(AND('２個別表'!$BF265&lt;&gt;"",AND('２個別表'!$BI265&lt;&gt;1,'２個別表'!$BJ265)),0,1),0)</f>
        <v>0</v>
      </c>
      <c r="Q265" s="220">
        <f ca="1">IF('２個別表'!$BF265&lt;&gt;"",1,0)</f>
        <v>0</v>
      </c>
      <c r="R265" s="220" t="str">
        <f ca="1">IF($Q265=1,IF('２個別表'!$BI265=1,1,0),"")</f>
        <v/>
      </c>
      <c r="S265" s="220" t="str">
        <f ca="1">IF($R265=1,IF('２個別表'!$BJ265&lt;&gt;"","〇","×"),"")</f>
        <v/>
      </c>
      <c r="T265" s="220" t="str">
        <f t="shared" ca="1" si="88"/>
        <v/>
      </c>
      <c r="U265" s="381">
        <f ca="1">IF('２個別表'!$BH265&gt;0,'２個別表'!$BH265,0)</f>
        <v>0</v>
      </c>
      <c r="V265" s="220">
        <f ca="1">IF('２個別表'!$BJ265&lt;&gt;"",1,0)</f>
        <v>0</v>
      </c>
      <c r="W265" s="206">
        <f ca="1">IF(AND($Q265=1,$V265=1),'２個別表'!$CF265,0)</f>
        <v>0</v>
      </c>
      <c r="X265" s="219">
        <f t="shared" ca="1" si="83"/>
        <v>0</v>
      </c>
      <c r="Y265" s="220" t="str">
        <f ca="1">IF(1&lt;='２個別表'!$F265,'２個別表'!$BV265,"")</f>
        <v/>
      </c>
      <c r="Z265" s="220">
        <f ca="1">IF(1&lt;='２個別表'!$F265,'２個別表'!$CG265,0)</f>
        <v>0</v>
      </c>
      <c r="AA265" s="220">
        <f ca="1">IF(OR(0&lt;'２個別表'!$BZ265,0&lt;SUM('２個別表'!$CC265:$CD265)),1,0)</f>
        <v>1</v>
      </c>
      <c r="AB265" s="207">
        <f ca="1">IF(1&lt;='２個別表'!$F265,'２個別表'!$BX265,0)</f>
        <v>0</v>
      </c>
      <c r="AC265" s="207" t="str">
        <f ca="1">IF('２個別表'!$BX265&gt;0,IF(AND('２個別表'!$BV265=1,'２個別表'!$CG265="控除不可"),'２個別表'!$BX265,IF(AND('２個別表'!$BV265=1,'２個別表'!$CG265="80%控除対象"),ROUNDUP('２個別表'!$BX265*102/110,0),IF(AND('２個別表'!$BV265=1,'２個別表'!$CG265="全額控除"),ROUNDUP('２個別表'!$BX265*100/110,0),IF(OR('２個別表'!$BV265=2,'２個別表'!$BV265=3),'２個別表'!$BX265,'２個別表'!$BX265)))),"")</f>
        <v/>
      </c>
      <c r="AD265" s="221" t="str">
        <f ca="1">IF('２個別表'!$W265=1,3,IF(AND('２個別表'!$W265=2,AND(19&lt;='２個別表'!$AO265,'２個別表'!$AO265&lt;=23)),2,IF(AND('２個別表'!$W265=2,OR(AND(1&lt;='２個別表'!$AO265,'２個別表'!$AO265&lt;=18),AND(24&lt;='２個別表'!$AO265,'２個別表'!$AO265&lt;=25))),1,"判定不能")))</f>
        <v>判定不能</v>
      </c>
      <c r="AE265" s="228">
        <f t="shared" ca="1" si="89"/>
        <v>0</v>
      </c>
      <c r="AF265" s="204" t="str">
        <f t="shared" ca="1" si="106"/>
        <v/>
      </c>
      <c r="AG265" s="207" t="str">
        <f ca="1">IF(AND($AD265=1,$U265&gt;0,$V265=1),ROUNDDOWN($AC265*1/2-'２個別表'!$CF265*1/2,0),"")</f>
        <v/>
      </c>
      <c r="AH265" s="207" t="str">
        <f t="shared" ca="1" si="84"/>
        <v/>
      </c>
      <c r="AI265" s="230" t="str">
        <f ca="1">IF(AND($AD265=1,$Q265=1),IF($AB265&gt;0,'２個別表'!$BX265-'２個別表'!$BZ265-'２個別表'!$CF265-'２個別表'!$CC265-'２個別表'!$CD265-'２個別表'!$CE265,0),"")</f>
        <v/>
      </c>
      <c r="AJ265" s="222">
        <f t="shared" ca="1" si="90"/>
        <v>0</v>
      </c>
      <c r="AK265" s="218" t="str">
        <f ca="1">IF($AD265=1,IF('２個別表'!$AQ265=1,1,IF('２個別表'!AQ265="","",)),"")</f>
        <v/>
      </c>
      <c r="AL265" s="207" t="str">
        <f ca="1">IF($AJ265=1,IF($AK265=1,'２個別表'!BU265,""),"")</f>
        <v/>
      </c>
      <c r="AM265" s="204" t="str">
        <f t="shared" ca="1" si="91"/>
        <v/>
      </c>
      <c r="AN265" s="223" t="str">
        <f ca="1">IF($AJ265=1,IF($AK265=1,ROUNDDOWN('２個別表'!$BX265-'２個別表'!$BZ265-'２個別表'!$CC265-'２個別表'!$CD265-'２個別表'!$CE265-'２個別表'!$CF265,0),""),"")</f>
        <v/>
      </c>
      <c r="AO265" s="222">
        <f t="shared" ca="1" si="87"/>
        <v>0</v>
      </c>
      <c r="AP265" s="218">
        <f t="shared" ca="1" si="92"/>
        <v>0</v>
      </c>
      <c r="AQ265" s="218">
        <f t="shared" ca="1" si="93"/>
        <v>0</v>
      </c>
      <c r="AR265" s="213">
        <f ca="1">IF('２個別表'!$AC265=1,1,0)</f>
        <v>0</v>
      </c>
      <c r="AS265" s="204" t="str">
        <f t="shared" ca="1" si="94"/>
        <v/>
      </c>
      <c r="AT265" s="204" t="str">
        <f t="shared" ca="1" si="95"/>
        <v/>
      </c>
      <c r="AU265" s="230" t="str">
        <f ca="1">IF($AD265=1,IF($AQ265=1,ROUNDDOWN('２個別表'!$BX265-'２個別表'!$BZ265-'２個別表'!$CC265-'２個別表'!$CD265-'２個別表'!$CE265-'２個別表'!$CF265,0),""),"")</f>
        <v/>
      </c>
      <c r="AV265" s="391">
        <f t="shared" ca="1" si="96"/>
        <v>0</v>
      </c>
      <c r="AW265" s="401" t="str">
        <f t="shared" ca="1" si="97"/>
        <v>-</v>
      </c>
      <c r="AX265" s="228">
        <f ca="1">IF($AD265=2,IF('２個別表'!$BS265=1,1,0),0)</f>
        <v>0</v>
      </c>
      <c r="AY265" s="213" t="str">
        <f t="shared" ca="1" si="98"/>
        <v/>
      </c>
      <c r="AZ265" s="409" t="str">
        <f ca="1">IF(AND($AD265=2,$AX265=1),'２個別表'!$BX265-('２個別表'!$BZ265+'２個別表'!$CC265+'２個別表'!$CD265+'２個別表'!$CE265+'２個別表'!$CF265),"")</f>
        <v/>
      </c>
      <c r="BA265" s="228">
        <f ca="1">IF($AD265=2,IF('２個別表'!$BS265&lt;&gt;1,1,0),0)</f>
        <v>0</v>
      </c>
      <c r="BB265" s="404">
        <f t="shared" ca="1" si="99"/>
        <v>0</v>
      </c>
      <c r="BC265" s="207" t="str">
        <f ca="1">IF(AND($AD265=2,$BA265=1),'２個別表'!$BT265,"")</f>
        <v/>
      </c>
      <c r="BD265" s="207" t="str">
        <f t="shared" ca="1" si="100"/>
        <v/>
      </c>
      <c r="BE265" s="207" t="str">
        <f ca="1">IF(AND($AD265=2,$BA265=1),'２個別表'!$BW265-('２個別表'!$BZ265+'２個別表'!$CC265+'２個別表'!$CD265+'２個別表'!$CE265+'２個別表'!$CF265),"")</f>
        <v/>
      </c>
      <c r="BF265" s="207" t="str">
        <f ca="1">IF(AND($AD265=2,$BA265=1),'２個別表'!$CC265+'２個別表'!$CD265,"")</f>
        <v/>
      </c>
      <c r="BG265" s="406" t="str">
        <f ca="1">IF($BB265=1,IF(SUM('２個別表'!$BY265,'２個別表'!$CF265*0.5)&lt;='２個別表'!$BX265*0.5,"〇","×"),"")</f>
        <v/>
      </c>
      <c r="BH265" s="405">
        <f t="shared" ca="1" si="101"/>
        <v>0</v>
      </c>
      <c r="BI265" s="229" t="str">
        <f ca="1">IF($AD265=2,IF($AX265=1,IF('２個別表'!$AO265=23,"〇","×"),IF(OR('２個別表'!$AO265&lt;19,'２個別表'!$AO265&gt;23),"",IF($BH265&lt;='２個別表'!$BT265,"〇","×"))),"-")</f>
        <v>-</v>
      </c>
      <c r="BJ265" s="414" t="str">
        <f t="shared" ca="1" si="102"/>
        <v>-</v>
      </c>
      <c r="BK265" s="228">
        <f t="shared" ca="1" si="103"/>
        <v>0</v>
      </c>
      <c r="BL265" s="229" t="str">
        <f ca="1">IF($AD265=3,IF(1&lt;='２個別表'!$F265,IF('２個別表'!$W265=1,"〇","×"),""),"")</f>
        <v/>
      </c>
      <c r="BM265" s="209" t="str">
        <f ca="1">IF(AD265=3,IF(AND(OR('２個別表'!BF265="附帯施設",AND(1&lt;='２個別表'!AO265,'２個別表'!AO265&lt;=3)),'２個別表'!BM265&lt;&gt;"",'２個別表'!BN265&lt;&gt;""),1,IF(AND(OR('２個別表'!BF265="附帯施設",AND(1&lt;='２個別表'!AO265,'２個別表'!AO265&lt;=3)),OR('２個別表'!BM265="",'２個別表'!BN265="")),"×",0)),"")</f>
        <v/>
      </c>
      <c r="BN265" s="229" t="str">
        <f ca="1">IF($AD265=3,IF('２個別表'!$BX265&gt;=500000,"〇","×"),"")</f>
        <v/>
      </c>
      <c r="BO265" s="204" t="str">
        <f ca="1">IF(AD265=3,'２個別表'!BY265,"")</f>
        <v/>
      </c>
      <c r="BP265" s="204" t="str">
        <f ca="1">IF(AD265=3,IF(COUNTIF('２個別表'!$Z$11:'２個別表'!Z265,'２個別表'!Z265)=1,BO265,SUMIF('２個別表'!$Z$11:$Z$510,'２個別表'!Z265,$BO$11:$BO$239)),"")</f>
        <v/>
      </c>
      <c r="BQ265" s="213" t="str">
        <f t="shared" ca="1" si="85"/>
        <v/>
      </c>
      <c r="BR265" s="207" t="str">
        <f t="shared" ca="1" si="104"/>
        <v/>
      </c>
      <c r="BS265" s="483" t="str">
        <f ca="1">IF($AD265=3,'２個別表'!$BX265-('２個別表'!$BZ265+'２個別表'!$CC265+'２個別表'!$CD265+'２個別表'!$CE265+'２個別表'!$CF265),"")</f>
        <v/>
      </c>
      <c r="BT265" s="486">
        <f t="shared" ca="1" si="86"/>
        <v>0</v>
      </c>
      <c r="BU265" s="480" t="str">
        <f t="shared" ca="1" si="105"/>
        <v/>
      </c>
    </row>
    <row r="266" spans="1:73">
      <c r="A266" s="770" t="str">
        <f t="shared" ca="1" si="81"/>
        <v>石川県</v>
      </c>
      <c r="B266" s="773">
        <f ca="1">'２個別表'!Q266</f>
        <v>256</v>
      </c>
      <c r="C266" s="774" t="str">
        <f>'２個別表'!$R266</f>
        <v>石川県</v>
      </c>
      <c r="D266" s="774" t="str">
        <f ca="1">'２個別表'!$S266</f>
        <v/>
      </c>
      <c r="E266" s="774" t="str">
        <f ca="1">'２個別表'!$T266</f>
        <v/>
      </c>
      <c r="F266" s="719" t="str">
        <f ca="1">'２個別表'!$W266</f>
        <v/>
      </c>
      <c r="G266" s="719" t="str">
        <f ca="1">IF($F266=1,IF(SUMIF('（様式１号）１総括表'!$B$16:$B$25,A266,'（様式１号）１総括表'!$A$16:$A$25)&gt;0,"〇","✕"),"-")</f>
        <v>-</v>
      </c>
      <c r="H266" s="716" t="str">
        <f ca="1">IF('２個別表'!$Y266=1,IF('２個別表'!$AC266=1,"〇","×"),IF(AND(2&lt;='２個別表'!$AC266,'２個別表'!$AC266&lt;=5),"〇","×"))</f>
        <v>×</v>
      </c>
      <c r="I266" s="716" t="str">
        <f t="shared" ca="1" si="82"/>
        <v>×</v>
      </c>
      <c r="J266" s="207" t="str">
        <f ca="1">'２個別表'!$Z266</f>
        <v/>
      </c>
      <c r="K266" s="207">
        <f ca="1">'２個別表'!$AK266</f>
        <v>0</v>
      </c>
      <c r="L266" s="207" t="str">
        <f ca="1">IF('２個別表'!$AL266=1,1,"")</f>
        <v/>
      </c>
      <c r="M266" s="207" t="str">
        <f ca="1">IF('２個別表'!$AL266="","",IF('２個別表'!$AL266=1,IF(OR('２個別表'!$AM266=1,'２個別表'!$AN266=1),"〇","×")))</f>
        <v/>
      </c>
      <c r="N266" s="204" t="str">
        <f ca="1">'２個別表'!AT266</f>
        <v/>
      </c>
      <c r="O266" s="220" t="str">
        <f ca="1">IF(1&lt;='２個別表'!$F266,IF(AND(1&lt;='２個別表'!$AO266,'２個別表'!$AO266&lt;=3),1,0),"")</f>
        <v/>
      </c>
      <c r="P266" s="229">
        <f ca="1">IF($O266=1,IF(AND('２個別表'!$BF266&lt;&gt;"",AND('２個別表'!$BI266&lt;&gt;1,'２個別表'!$BJ266)),0,1),0)</f>
        <v>0</v>
      </c>
      <c r="Q266" s="220">
        <f ca="1">IF('２個別表'!$BF266&lt;&gt;"",1,0)</f>
        <v>0</v>
      </c>
      <c r="R266" s="220" t="str">
        <f ca="1">IF($Q266=1,IF('２個別表'!$BI266=1,1,0),"")</f>
        <v/>
      </c>
      <c r="S266" s="220" t="str">
        <f ca="1">IF($R266=1,IF('２個別表'!$BJ266&lt;&gt;"","〇","×"),"")</f>
        <v/>
      </c>
      <c r="T266" s="220" t="str">
        <f t="shared" ca="1" si="88"/>
        <v/>
      </c>
      <c r="U266" s="381">
        <f ca="1">IF('２個別表'!$BH266&gt;0,'２個別表'!$BH266,0)</f>
        <v>0</v>
      </c>
      <c r="V266" s="220">
        <f ca="1">IF('２個別表'!$BJ266&lt;&gt;"",1,0)</f>
        <v>0</v>
      </c>
      <c r="W266" s="206">
        <f ca="1">IF(AND($Q266=1,$V266=1),'２個別表'!$CF266,0)</f>
        <v>0</v>
      </c>
      <c r="X266" s="219">
        <f t="shared" ca="1" si="83"/>
        <v>0</v>
      </c>
      <c r="Y266" s="220" t="str">
        <f ca="1">IF(1&lt;='２個別表'!$F266,'２個別表'!$BV266,"")</f>
        <v/>
      </c>
      <c r="Z266" s="220">
        <f ca="1">IF(1&lt;='２個別表'!$F266,'２個別表'!$CG266,0)</f>
        <v>0</v>
      </c>
      <c r="AA266" s="220">
        <f ca="1">IF(OR(0&lt;'２個別表'!$BZ266,0&lt;SUM('２個別表'!$CC266:$CD266)),1,0)</f>
        <v>1</v>
      </c>
      <c r="AB266" s="207">
        <f ca="1">IF(1&lt;='２個別表'!$F266,'２個別表'!$BX266,0)</f>
        <v>0</v>
      </c>
      <c r="AC266" s="207" t="str">
        <f ca="1">IF('２個別表'!$BX266&gt;0,IF(AND('２個別表'!$BV266=1,'２個別表'!$CG266="控除不可"),'２個別表'!$BX266,IF(AND('２個別表'!$BV266=1,'２個別表'!$CG266="80%控除対象"),ROUNDUP('２個別表'!$BX266*102/110,0),IF(AND('２個別表'!$BV266=1,'２個別表'!$CG266="全額控除"),ROUNDUP('２個別表'!$BX266*100/110,0),IF(OR('２個別表'!$BV266=2,'２個別表'!$BV266=3),'２個別表'!$BX266,'２個別表'!$BX266)))),"")</f>
        <v/>
      </c>
      <c r="AD266" s="221" t="str">
        <f ca="1">IF('２個別表'!$W266=1,3,IF(AND('２個別表'!$W266=2,AND(19&lt;='２個別表'!$AO266,'２個別表'!$AO266&lt;=23)),2,IF(AND('２個別表'!$W266=2,OR(AND(1&lt;='２個別表'!$AO266,'２個別表'!$AO266&lt;=18),AND(24&lt;='２個別表'!$AO266,'２個別表'!$AO266&lt;=25))),1,"判定不能")))</f>
        <v>判定不能</v>
      </c>
      <c r="AE266" s="228">
        <f t="shared" ca="1" si="89"/>
        <v>0</v>
      </c>
      <c r="AF266" s="204" t="str">
        <f t="shared" ca="1" si="106"/>
        <v/>
      </c>
      <c r="AG266" s="207" t="str">
        <f ca="1">IF(AND($AD266=1,$U266&gt;0,$V266=1),ROUNDDOWN($AC266*1/2-'２個別表'!$CF266*1/2,0),"")</f>
        <v/>
      </c>
      <c r="AH266" s="207" t="str">
        <f t="shared" ca="1" si="84"/>
        <v/>
      </c>
      <c r="AI266" s="230" t="str">
        <f ca="1">IF(AND($AD266=1,$Q266=1),IF($AB266&gt;0,'２個別表'!$BX266-'２個別表'!$BZ266-'２個別表'!$CF266-'２個別表'!$CC266-'２個別表'!$CD266-'２個別表'!$CE266,0),"")</f>
        <v/>
      </c>
      <c r="AJ266" s="222">
        <f t="shared" ca="1" si="90"/>
        <v>0</v>
      </c>
      <c r="AK266" s="218" t="str">
        <f ca="1">IF($AD266=1,IF('２個別表'!$AQ266=1,1,IF('２個別表'!AQ266="","",)),"")</f>
        <v/>
      </c>
      <c r="AL266" s="207" t="str">
        <f ca="1">IF($AJ266=1,IF($AK266=1,'２個別表'!BU266,""),"")</f>
        <v/>
      </c>
      <c r="AM266" s="204" t="str">
        <f t="shared" ca="1" si="91"/>
        <v/>
      </c>
      <c r="AN266" s="223" t="str">
        <f ca="1">IF($AJ266=1,IF($AK266=1,ROUNDDOWN('２個別表'!$BX266-'２個別表'!$BZ266-'２個別表'!$CC266-'２個別表'!$CD266-'２個別表'!$CE266-'２個別表'!$CF266,0),""),"")</f>
        <v/>
      </c>
      <c r="AO266" s="222">
        <f t="shared" ca="1" si="87"/>
        <v>0</v>
      </c>
      <c r="AP266" s="218">
        <f t="shared" ca="1" si="92"/>
        <v>0</v>
      </c>
      <c r="AQ266" s="218">
        <f t="shared" ca="1" si="93"/>
        <v>0</v>
      </c>
      <c r="AR266" s="213">
        <f ca="1">IF('２個別表'!$AC266=1,1,0)</f>
        <v>0</v>
      </c>
      <c r="AS266" s="204" t="str">
        <f t="shared" ca="1" si="94"/>
        <v/>
      </c>
      <c r="AT266" s="204" t="str">
        <f t="shared" ca="1" si="95"/>
        <v/>
      </c>
      <c r="AU266" s="230" t="str">
        <f ca="1">IF($AD266=1,IF($AQ266=1,ROUNDDOWN('２個別表'!$BX266-'２個別表'!$BZ266-'２個別表'!$CC266-'２個別表'!$CD266-'２個別表'!$CE266-'２個別表'!$CF266,0),""),"")</f>
        <v/>
      </c>
      <c r="AV266" s="391">
        <f t="shared" ca="1" si="96"/>
        <v>0</v>
      </c>
      <c r="AW266" s="401" t="str">
        <f t="shared" ca="1" si="97"/>
        <v>-</v>
      </c>
      <c r="AX266" s="228">
        <f ca="1">IF($AD266=2,IF('２個別表'!$BS266=1,1,0),0)</f>
        <v>0</v>
      </c>
      <c r="AY266" s="213" t="str">
        <f t="shared" ca="1" si="98"/>
        <v/>
      </c>
      <c r="AZ266" s="409" t="str">
        <f ca="1">IF(AND($AD266=2,$AX266=1),'２個別表'!$BX266-('２個別表'!$BZ266+'２個別表'!$CC266+'２個別表'!$CD266+'２個別表'!$CE266+'２個別表'!$CF266),"")</f>
        <v/>
      </c>
      <c r="BA266" s="228">
        <f ca="1">IF($AD266=2,IF('２個別表'!$BS266&lt;&gt;1,1,0),0)</f>
        <v>0</v>
      </c>
      <c r="BB266" s="404">
        <f t="shared" ca="1" si="99"/>
        <v>0</v>
      </c>
      <c r="BC266" s="207" t="str">
        <f ca="1">IF(AND($AD266=2,$BA266=1),'２個別表'!$BT266,"")</f>
        <v/>
      </c>
      <c r="BD266" s="207" t="str">
        <f t="shared" ca="1" si="100"/>
        <v/>
      </c>
      <c r="BE266" s="207" t="str">
        <f ca="1">IF(AND($AD266=2,$BA266=1),'２個別表'!$BW266-('２個別表'!$BZ266+'２個別表'!$CC266+'２個別表'!$CD266+'２個別表'!$CE266+'２個別表'!$CF266),"")</f>
        <v/>
      </c>
      <c r="BF266" s="207" t="str">
        <f ca="1">IF(AND($AD266=2,$BA266=1),'２個別表'!$CC266+'２個別表'!$CD266,"")</f>
        <v/>
      </c>
      <c r="BG266" s="406" t="str">
        <f ca="1">IF($BB266=1,IF(SUM('２個別表'!$BY266,'２個別表'!$CF266*0.5)&lt;='２個別表'!$BX266*0.5,"〇","×"),"")</f>
        <v/>
      </c>
      <c r="BH266" s="405">
        <f t="shared" ca="1" si="101"/>
        <v>0</v>
      </c>
      <c r="BI266" s="229" t="str">
        <f ca="1">IF($AD266=2,IF($AX266=1,IF('２個別表'!$AO266=23,"〇","×"),IF(OR('２個別表'!$AO266&lt;19,'２個別表'!$AO266&gt;23),"",IF($BH266&lt;='２個別表'!$BT266,"〇","×"))),"-")</f>
        <v>-</v>
      </c>
      <c r="BJ266" s="414" t="str">
        <f t="shared" ca="1" si="102"/>
        <v>-</v>
      </c>
      <c r="BK266" s="228">
        <f t="shared" ca="1" si="103"/>
        <v>0</v>
      </c>
      <c r="BL266" s="229" t="str">
        <f ca="1">IF($AD266=3,IF(1&lt;='２個別表'!$F266,IF('２個別表'!$W266=1,"〇","×"),""),"")</f>
        <v/>
      </c>
      <c r="BM266" s="209" t="str">
        <f ca="1">IF(AD266=3,IF(AND(OR('２個別表'!BF266="附帯施設",AND(1&lt;='２個別表'!AO266,'２個別表'!AO266&lt;=3)),'２個別表'!BM266&lt;&gt;"",'２個別表'!BN266&lt;&gt;""),1,IF(AND(OR('２個別表'!BF266="附帯施設",AND(1&lt;='２個別表'!AO266,'２個別表'!AO266&lt;=3)),OR('２個別表'!BM266="",'２個別表'!BN266="")),"×",0)),"")</f>
        <v/>
      </c>
      <c r="BN266" s="229" t="str">
        <f ca="1">IF($AD266=3,IF('２個別表'!$BX266&gt;=500000,"〇","×"),"")</f>
        <v/>
      </c>
      <c r="BO266" s="204" t="str">
        <f ca="1">IF(AD266=3,'２個別表'!BY266,"")</f>
        <v/>
      </c>
      <c r="BP266" s="204" t="str">
        <f ca="1">IF(AD266=3,IF(COUNTIF('２個別表'!$Z$11:'２個別表'!Z266,'２個別表'!Z266)=1,BO266,SUMIF('２個別表'!$Z$11:$Z$510,'２個別表'!Z266,$BO$11:$BO$239)),"")</f>
        <v/>
      </c>
      <c r="BQ266" s="213" t="str">
        <f t="shared" ca="1" si="85"/>
        <v/>
      </c>
      <c r="BR266" s="207" t="str">
        <f t="shared" ca="1" si="104"/>
        <v/>
      </c>
      <c r="BS266" s="483" t="str">
        <f ca="1">IF($AD266=3,'２個別表'!$BX266-('２個別表'!$BZ266+'２個別表'!$CC266+'２個別表'!$CD266+'２個別表'!$CE266+'２個別表'!$CF266),"")</f>
        <v/>
      </c>
      <c r="BT266" s="486">
        <f t="shared" ca="1" si="86"/>
        <v>0</v>
      </c>
      <c r="BU266" s="480" t="str">
        <f t="shared" ca="1" si="105"/>
        <v/>
      </c>
    </row>
    <row r="267" spans="1:73">
      <c r="A267" s="770" t="str">
        <f t="shared" ca="1" si="81"/>
        <v>石川県</v>
      </c>
      <c r="B267" s="773">
        <f ca="1">'２個別表'!Q267</f>
        <v>257</v>
      </c>
      <c r="C267" s="774" t="str">
        <f>'２個別表'!$R267</f>
        <v>石川県</v>
      </c>
      <c r="D267" s="774" t="str">
        <f ca="1">'２個別表'!$S267</f>
        <v/>
      </c>
      <c r="E267" s="774" t="str">
        <f ca="1">'２個別表'!$T267</f>
        <v/>
      </c>
      <c r="F267" s="719" t="str">
        <f ca="1">'２個別表'!$W267</f>
        <v/>
      </c>
      <c r="G267" s="719" t="str">
        <f ca="1">IF($F267=1,IF(SUMIF('（様式１号）１総括表'!$B$16:$B$25,A267,'（様式１号）１総括表'!$A$16:$A$25)&gt;0,"〇","✕"),"-")</f>
        <v>-</v>
      </c>
      <c r="H267" s="716" t="str">
        <f ca="1">IF('２個別表'!$Y267=1,IF('２個別表'!$AC267=1,"〇","×"),IF(AND(2&lt;='２個別表'!$AC267,'２個別表'!$AC267&lt;=5),"〇","×"))</f>
        <v>×</v>
      </c>
      <c r="I267" s="716" t="str">
        <f t="shared" ca="1" si="82"/>
        <v>×</v>
      </c>
      <c r="J267" s="207" t="str">
        <f ca="1">'２個別表'!$Z267</f>
        <v/>
      </c>
      <c r="K267" s="207">
        <f ca="1">'２個別表'!$AK267</f>
        <v>0</v>
      </c>
      <c r="L267" s="207" t="str">
        <f ca="1">IF('２個別表'!$AL267=1,1,"")</f>
        <v/>
      </c>
      <c r="M267" s="207" t="str">
        <f ca="1">IF('２個別表'!$AL267="","",IF('２個別表'!$AL267=1,IF(OR('２個別表'!$AM267=1,'２個別表'!$AN267=1),"〇","×")))</f>
        <v/>
      </c>
      <c r="N267" s="204" t="str">
        <f ca="1">'２個別表'!AT267</f>
        <v/>
      </c>
      <c r="O267" s="220" t="str">
        <f ca="1">IF(1&lt;='２個別表'!$F267,IF(AND(1&lt;='２個別表'!$AO267,'２個別表'!$AO267&lt;=3),1,0),"")</f>
        <v/>
      </c>
      <c r="P267" s="229">
        <f ca="1">IF($O267=1,IF(AND('２個別表'!$BF267&lt;&gt;"",AND('２個別表'!$BI267&lt;&gt;1,'２個別表'!$BJ267)),0,1),0)</f>
        <v>0</v>
      </c>
      <c r="Q267" s="220">
        <f ca="1">IF('２個別表'!$BF267&lt;&gt;"",1,0)</f>
        <v>0</v>
      </c>
      <c r="R267" s="220" t="str">
        <f ca="1">IF($Q267=1,IF('２個別表'!$BI267=1,1,0),"")</f>
        <v/>
      </c>
      <c r="S267" s="220" t="str">
        <f ca="1">IF($R267=1,IF('２個別表'!$BJ267&lt;&gt;"","〇","×"),"")</f>
        <v/>
      </c>
      <c r="T267" s="220" t="str">
        <f t="shared" ca="1" si="88"/>
        <v/>
      </c>
      <c r="U267" s="381">
        <f ca="1">IF('２個別表'!$BH267&gt;0,'２個別表'!$BH267,0)</f>
        <v>0</v>
      </c>
      <c r="V267" s="220">
        <f ca="1">IF('２個別表'!$BJ267&lt;&gt;"",1,0)</f>
        <v>0</v>
      </c>
      <c r="W267" s="206">
        <f ca="1">IF(AND($Q267=1,$V267=1),'２個別表'!$CF267,0)</f>
        <v>0</v>
      </c>
      <c r="X267" s="219">
        <f t="shared" ca="1" si="83"/>
        <v>0</v>
      </c>
      <c r="Y267" s="220" t="str">
        <f ca="1">IF(1&lt;='２個別表'!$F267,'２個別表'!$BV267,"")</f>
        <v/>
      </c>
      <c r="Z267" s="220">
        <f ca="1">IF(1&lt;='２個別表'!$F267,'２個別表'!$CG267,0)</f>
        <v>0</v>
      </c>
      <c r="AA267" s="220">
        <f ca="1">IF(OR(0&lt;'２個別表'!$BZ267,0&lt;SUM('２個別表'!$CC267:$CD267)),1,0)</f>
        <v>1</v>
      </c>
      <c r="AB267" s="207">
        <f ca="1">IF(1&lt;='２個別表'!$F267,'２個別表'!$BX267,0)</f>
        <v>0</v>
      </c>
      <c r="AC267" s="207" t="str">
        <f ca="1">IF('２個別表'!$BX267&gt;0,IF(AND('２個別表'!$BV267=1,'２個別表'!$CG267="控除不可"),'２個別表'!$BX267,IF(AND('２個別表'!$BV267=1,'２個別表'!$CG267="80%控除対象"),ROUNDUP('２個別表'!$BX267*102/110,0),IF(AND('２個別表'!$BV267=1,'２個別表'!$CG267="全額控除"),ROUNDUP('２個別表'!$BX267*100/110,0),IF(OR('２個別表'!$BV267=2,'２個別表'!$BV267=3),'２個別表'!$BX267,'２個別表'!$BX267)))),"")</f>
        <v/>
      </c>
      <c r="AD267" s="221" t="str">
        <f ca="1">IF('２個別表'!$W267=1,3,IF(AND('２個別表'!$W267=2,AND(19&lt;='２個別表'!$AO267,'２個別表'!$AO267&lt;=23)),2,IF(AND('２個別表'!$W267=2,OR(AND(1&lt;='２個別表'!$AO267,'２個別表'!$AO267&lt;=18),AND(24&lt;='２個別表'!$AO267,'２個別表'!$AO267&lt;=25))),1,"判定不能")))</f>
        <v>判定不能</v>
      </c>
      <c r="AE267" s="228">
        <f t="shared" ca="1" si="89"/>
        <v>0</v>
      </c>
      <c r="AF267" s="204" t="str">
        <f t="shared" ca="1" si="106"/>
        <v/>
      </c>
      <c r="AG267" s="207" t="str">
        <f ca="1">IF(AND($AD267=1,$U267&gt;0,$V267=1),ROUNDDOWN($AC267*1/2-'２個別表'!$CF267*1/2,0),"")</f>
        <v/>
      </c>
      <c r="AH267" s="207" t="str">
        <f t="shared" ca="1" si="84"/>
        <v/>
      </c>
      <c r="AI267" s="230" t="str">
        <f ca="1">IF(AND($AD267=1,$Q267=1),IF($AB267&gt;0,'２個別表'!$BX267-'２個別表'!$BZ267-'２個別表'!$CF267-'２個別表'!$CC267-'２個別表'!$CD267-'２個別表'!$CE267,0),"")</f>
        <v/>
      </c>
      <c r="AJ267" s="222">
        <f t="shared" ca="1" si="90"/>
        <v>0</v>
      </c>
      <c r="AK267" s="218" t="str">
        <f ca="1">IF($AD267=1,IF('２個別表'!$AQ267=1,1,IF('２個別表'!AQ267="","",)),"")</f>
        <v/>
      </c>
      <c r="AL267" s="207" t="str">
        <f ca="1">IF($AJ267=1,IF($AK267=1,'２個別表'!BU267,""),"")</f>
        <v/>
      </c>
      <c r="AM267" s="204" t="str">
        <f t="shared" ca="1" si="91"/>
        <v/>
      </c>
      <c r="AN267" s="223" t="str">
        <f ca="1">IF($AJ267=1,IF($AK267=1,ROUNDDOWN('２個別表'!$BX267-'２個別表'!$BZ267-'２個別表'!$CC267-'２個別表'!$CD267-'２個別表'!$CE267-'２個別表'!$CF267,0),""),"")</f>
        <v/>
      </c>
      <c r="AO267" s="222">
        <f t="shared" ca="1" si="87"/>
        <v>0</v>
      </c>
      <c r="AP267" s="218">
        <f t="shared" ca="1" si="92"/>
        <v>0</v>
      </c>
      <c r="AQ267" s="218">
        <f t="shared" ca="1" si="93"/>
        <v>0</v>
      </c>
      <c r="AR267" s="213">
        <f ca="1">IF('２個別表'!$AC267=1,1,0)</f>
        <v>0</v>
      </c>
      <c r="AS267" s="204" t="str">
        <f t="shared" ca="1" si="94"/>
        <v/>
      </c>
      <c r="AT267" s="204" t="str">
        <f t="shared" ca="1" si="95"/>
        <v/>
      </c>
      <c r="AU267" s="230" t="str">
        <f ca="1">IF($AD267=1,IF($AQ267=1,ROUNDDOWN('２個別表'!$BX267-'２個別表'!$BZ267-'２個別表'!$CC267-'２個別表'!$CD267-'２個別表'!$CE267-'２個別表'!$CF267,0),""),"")</f>
        <v/>
      </c>
      <c r="AV267" s="391">
        <f t="shared" ca="1" si="96"/>
        <v>0</v>
      </c>
      <c r="AW267" s="401" t="str">
        <f t="shared" ca="1" si="97"/>
        <v>-</v>
      </c>
      <c r="AX267" s="228">
        <f ca="1">IF($AD267=2,IF('２個別表'!$BS267=1,1,0),0)</f>
        <v>0</v>
      </c>
      <c r="AY267" s="213" t="str">
        <f t="shared" ca="1" si="98"/>
        <v/>
      </c>
      <c r="AZ267" s="409" t="str">
        <f ca="1">IF(AND($AD267=2,$AX267=1),'２個別表'!$BX267-('２個別表'!$BZ267+'２個別表'!$CC267+'２個別表'!$CD267+'２個別表'!$CE267+'２個別表'!$CF267),"")</f>
        <v/>
      </c>
      <c r="BA267" s="228">
        <f ca="1">IF($AD267=2,IF('２個別表'!$BS267&lt;&gt;1,1,0),0)</f>
        <v>0</v>
      </c>
      <c r="BB267" s="404">
        <f t="shared" ca="1" si="99"/>
        <v>0</v>
      </c>
      <c r="BC267" s="207" t="str">
        <f ca="1">IF(AND($AD267=2,$BA267=1),'２個別表'!$BT267,"")</f>
        <v/>
      </c>
      <c r="BD267" s="207" t="str">
        <f t="shared" ca="1" si="100"/>
        <v/>
      </c>
      <c r="BE267" s="207" t="str">
        <f ca="1">IF(AND($AD267=2,$BA267=1),'２個別表'!$BW267-('２個別表'!$BZ267+'２個別表'!$CC267+'２個別表'!$CD267+'２個別表'!$CE267+'２個別表'!$CF267),"")</f>
        <v/>
      </c>
      <c r="BF267" s="207" t="str">
        <f ca="1">IF(AND($AD267=2,$BA267=1),'２個別表'!$CC267+'２個別表'!$CD267,"")</f>
        <v/>
      </c>
      <c r="BG267" s="406" t="str">
        <f ca="1">IF($BB267=1,IF(SUM('２個別表'!$BY267,'２個別表'!$CF267*0.5)&lt;='２個別表'!$BX267*0.5,"〇","×"),"")</f>
        <v/>
      </c>
      <c r="BH267" s="405">
        <f t="shared" ca="1" si="101"/>
        <v>0</v>
      </c>
      <c r="BI267" s="229" t="str">
        <f ca="1">IF($AD267=2,IF($AX267=1,IF('２個別表'!$AO267=23,"〇","×"),IF(OR('２個別表'!$AO267&lt;19,'２個別表'!$AO267&gt;23),"",IF($BH267&lt;='２個別表'!$BT267,"〇","×"))),"-")</f>
        <v>-</v>
      </c>
      <c r="BJ267" s="414" t="str">
        <f t="shared" ca="1" si="102"/>
        <v>-</v>
      </c>
      <c r="BK267" s="228">
        <f t="shared" ca="1" si="103"/>
        <v>0</v>
      </c>
      <c r="BL267" s="229" t="str">
        <f ca="1">IF($AD267=3,IF(1&lt;='２個別表'!$F267,IF('２個別表'!$W267=1,"〇","×"),""),"")</f>
        <v/>
      </c>
      <c r="BM267" s="209" t="str">
        <f ca="1">IF(AD267=3,IF(AND(OR('２個別表'!BF267="附帯施設",AND(1&lt;='２個別表'!AO267,'２個別表'!AO267&lt;=3)),'２個別表'!BM267&lt;&gt;"",'２個別表'!BN267&lt;&gt;""),1,IF(AND(OR('２個別表'!BF267="附帯施設",AND(1&lt;='２個別表'!AO267,'２個別表'!AO267&lt;=3)),OR('２個別表'!BM267="",'２個別表'!BN267="")),"×",0)),"")</f>
        <v/>
      </c>
      <c r="BN267" s="229" t="str">
        <f ca="1">IF($AD267=3,IF('２個別表'!$BX267&gt;=500000,"〇","×"),"")</f>
        <v/>
      </c>
      <c r="BO267" s="204" t="str">
        <f ca="1">IF(AD267=3,'２個別表'!BY267,"")</f>
        <v/>
      </c>
      <c r="BP267" s="204" t="str">
        <f ca="1">IF(AD267=3,IF(COUNTIF('２個別表'!$Z$11:'２個別表'!Z267,'２個別表'!Z267)=1,BO267,SUMIF('２個別表'!$Z$11:$Z$510,'２個別表'!Z267,$BO$11:$BO$239)),"")</f>
        <v/>
      </c>
      <c r="BQ267" s="213" t="str">
        <f t="shared" ca="1" si="85"/>
        <v/>
      </c>
      <c r="BR267" s="207" t="str">
        <f t="shared" ca="1" si="104"/>
        <v/>
      </c>
      <c r="BS267" s="483" t="str">
        <f ca="1">IF($AD267=3,'２個別表'!$BX267-('２個別表'!$BZ267+'２個別表'!$CC267+'２個別表'!$CD267+'２個別表'!$CE267+'２個別表'!$CF267),"")</f>
        <v/>
      </c>
      <c r="BT267" s="486">
        <f t="shared" ca="1" si="86"/>
        <v>0</v>
      </c>
      <c r="BU267" s="480" t="str">
        <f t="shared" ca="1" si="105"/>
        <v/>
      </c>
    </row>
    <row r="268" spans="1:73">
      <c r="A268" s="770" t="str">
        <f t="shared" ref="A268:A331" ca="1" si="107">C268&amp;D268&amp;E268&amp;F268</f>
        <v>石川県</v>
      </c>
      <c r="B268" s="773">
        <f ca="1">'２個別表'!Q268</f>
        <v>258</v>
      </c>
      <c r="C268" s="774" t="str">
        <f>'２個別表'!$R268</f>
        <v>石川県</v>
      </c>
      <c r="D268" s="774" t="str">
        <f ca="1">'２個別表'!$S268</f>
        <v/>
      </c>
      <c r="E268" s="774" t="str">
        <f ca="1">'２個別表'!$T268</f>
        <v/>
      </c>
      <c r="F268" s="719" t="str">
        <f ca="1">'２個別表'!$W268</f>
        <v/>
      </c>
      <c r="G268" s="719" t="str">
        <f ca="1">IF($F268=1,IF(SUMIF('（様式１号）１総括表'!$B$16:$B$25,A268,'（様式１号）１総括表'!$A$16:$A$25)&gt;0,"〇","✕"),"-")</f>
        <v>-</v>
      </c>
      <c r="H268" s="716" t="str">
        <f ca="1">IF('２個別表'!$Y268=1,IF('２個別表'!$AC268=1,"〇","×"),IF(AND(2&lt;='２個別表'!$AC268,'２個別表'!$AC268&lt;=5),"〇","×"))</f>
        <v>×</v>
      </c>
      <c r="I268" s="716" t="str">
        <f t="shared" ref="I268:I331" ca="1" si="108">IF(OR($G268="×",$H268="×"),"×","〇")</f>
        <v>×</v>
      </c>
      <c r="J268" s="207" t="str">
        <f ca="1">'２個別表'!$Z268</f>
        <v/>
      </c>
      <c r="K268" s="207">
        <f ca="1">'２個別表'!$AK268</f>
        <v>0</v>
      </c>
      <c r="L268" s="207" t="str">
        <f ca="1">IF('２個別表'!$AL268=1,1,"")</f>
        <v/>
      </c>
      <c r="M268" s="207" t="str">
        <f ca="1">IF('２個別表'!$AL268="","",IF('２個別表'!$AL268=1,IF(OR('２個別表'!$AM268=1,'２個別表'!$AN268=1),"〇","×")))</f>
        <v/>
      </c>
      <c r="N268" s="204" t="str">
        <f ca="1">'２個別表'!AT268</f>
        <v/>
      </c>
      <c r="O268" s="220" t="str">
        <f ca="1">IF(1&lt;='２個別表'!$F268,IF(AND(1&lt;='２個別表'!$AO268,'２個別表'!$AO268&lt;=3),1,0),"")</f>
        <v/>
      </c>
      <c r="P268" s="229">
        <f ca="1">IF($O268=1,IF(AND('２個別表'!$BF268&lt;&gt;"",AND('２個別表'!$BI268&lt;&gt;1,'２個別表'!$BJ268)),0,1),0)</f>
        <v>0</v>
      </c>
      <c r="Q268" s="220">
        <f ca="1">IF('２個別表'!$BF268&lt;&gt;"",1,0)</f>
        <v>0</v>
      </c>
      <c r="R268" s="220" t="str">
        <f ca="1">IF($Q268=1,IF('２個別表'!$BI268=1,1,0),"")</f>
        <v/>
      </c>
      <c r="S268" s="220" t="str">
        <f ca="1">IF($R268=1,IF('２個別表'!$BJ268&lt;&gt;"","〇","×"),"")</f>
        <v/>
      </c>
      <c r="T268" s="220" t="str">
        <f t="shared" ca="1" si="88"/>
        <v/>
      </c>
      <c r="U268" s="381">
        <f ca="1">IF('２個別表'!$BH268&gt;0,'２個別表'!$BH268,0)</f>
        <v>0</v>
      </c>
      <c r="V268" s="220">
        <f ca="1">IF('２個別表'!$BJ268&lt;&gt;"",1,0)</f>
        <v>0</v>
      </c>
      <c r="W268" s="206">
        <f ca="1">IF(AND($Q268=1,$V268=1),'２個別表'!$CF268,0)</f>
        <v>0</v>
      </c>
      <c r="X268" s="219">
        <f t="shared" ref="X268:X331" ca="1" si="109">IFERROR(IF($U268&gt;0,$AC268*$U268*4/10,0),0)</f>
        <v>0</v>
      </c>
      <c r="Y268" s="220" t="str">
        <f ca="1">IF(1&lt;='２個別表'!$F268,'２個別表'!$BV268,"")</f>
        <v/>
      </c>
      <c r="Z268" s="220">
        <f ca="1">IF(1&lt;='２個別表'!$F268,'２個別表'!$CG268,0)</f>
        <v>0</v>
      </c>
      <c r="AA268" s="220">
        <f ca="1">IF(OR(0&lt;'２個別表'!$BZ268,0&lt;SUM('２個別表'!$CC268:$CD268)),1,0)</f>
        <v>1</v>
      </c>
      <c r="AB268" s="207">
        <f ca="1">IF(1&lt;='２個別表'!$F268,'２個別表'!$BX268,0)</f>
        <v>0</v>
      </c>
      <c r="AC268" s="207" t="str">
        <f ca="1">IF('２個別表'!$BX268&gt;0,IF(AND('２個別表'!$BV268=1,'２個別表'!$CG268="控除不可"),'２個別表'!$BX268,IF(AND('２個別表'!$BV268=1,'２個別表'!$CG268="80%控除対象"),ROUNDUP('２個別表'!$BX268*102/110,0),IF(AND('２個別表'!$BV268=1,'２個別表'!$CG268="全額控除"),ROUNDUP('２個別表'!$BX268*100/110,0),IF(OR('２個別表'!$BV268=2,'２個別表'!$BV268=3),'２個別表'!$BX268,'２個別表'!$BX268)))),"")</f>
        <v/>
      </c>
      <c r="AD268" s="221" t="str">
        <f ca="1">IF('２個別表'!$W268=1,3,IF(AND('２個別表'!$W268=2,AND(19&lt;='２個別表'!$AO268,'２個別表'!$AO268&lt;=23)),2,IF(AND('２個別表'!$W268=2,OR(AND(1&lt;='２個別表'!$AO268,'２個別表'!$AO268&lt;=18),AND(24&lt;='２個別表'!$AO268,'２個別表'!$AO268&lt;=25))),1,"判定不能")))</f>
        <v>判定不能</v>
      </c>
      <c r="AE268" s="228">
        <f t="shared" ca="1" si="89"/>
        <v>0</v>
      </c>
      <c r="AF268" s="204" t="str">
        <f t="shared" ca="1" si="106"/>
        <v/>
      </c>
      <c r="AG268" s="207" t="str">
        <f ca="1">IF(AND($AD268=1,$U268&gt;0,$V268=1),ROUNDDOWN($AC268*1/2-'２個別表'!$CF268*1/2,0),"")</f>
        <v/>
      </c>
      <c r="AH268" s="207" t="str">
        <f t="shared" ca="1" si="84"/>
        <v/>
      </c>
      <c r="AI268" s="230" t="str">
        <f ca="1">IF(AND($AD268=1,$Q268=1),IF($AB268&gt;0,'２個別表'!$BX268-'２個別表'!$BZ268-'２個別表'!$CF268-'２個別表'!$CC268-'２個別表'!$CD268-'２個別表'!$CE268,0),"")</f>
        <v/>
      </c>
      <c r="AJ268" s="222">
        <f t="shared" ca="1" si="90"/>
        <v>0</v>
      </c>
      <c r="AK268" s="218" t="str">
        <f ca="1">IF($AD268=1,IF('２個別表'!$AQ268=1,1,IF('２個別表'!AQ268="","",)),"")</f>
        <v/>
      </c>
      <c r="AL268" s="207" t="str">
        <f ca="1">IF($AJ268=1,IF($AK268=1,'２個別表'!BU268,""),"")</f>
        <v/>
      </c>
      <c r="AM268" s="204" t="str">
        <f t="shared" ca="1" si="91"/>
        <v/>
      </c>
      <c r="AN268" s="223" t="str">
        <f ca="1">IF($AJ268=1,IF($AK268=1,ROUNDDOWN('２個別表'!$BX268-'２個別表'!$BZ268-'２個別表'!$CC268-'２個別表'!$CD268-'２個別表'!$CE268-'２個別表'!$CF268,0),""),"")</f>
        <v/>
      </c>
      <c r="AO268" s="222">
        <f t="shared" ca="1" si="87"/>
        <v>0</v>
      </c>
      <c r="AP268" s="218">
        <f t="shared" ca="1" si="92"/>
        <v>0</v>
      </c>
      <c r="AQ268" s="218">
        <f t="shared" ca="1" si="93"/>
        <v>0</v>
      </c>
      <c r="AR268" s="213">
        <f ca="1">IF('２個別表'!$AC268=1,1,0)</f>
        <v>0</v>
      </c>
      <c r="AS268" s="204" t="str">
        <f t="shared" ca="1" si="94"/>
        <v/>
      </c>
      <c r="AT268" s="204" t="str">
        <f t="shared" ca="1" si="95"/>
        <v/>
      </c>
      <c r="AU268" s="230" t="str">
        <f ca="1">IF($AD268=1,IF($AQ268=1,ROUNDDOWN('２個別表'!$BX268-'２個別表'!$BZ268-'２個別表'!$CC268-'２個別表'!$CD268-'２個別表'!$CE268-'２個別表'!$CF268,0),""),"")</f>
        <v/>
      </c>
      <c r="AV268" s="391">
        <f t="shared" ca="1" si="96"/>
        <v>0</v>
      </c>
      <c r="AW268" s="401" t="str">
        <f t="shared" ca="1" si="97"/>
        <v>-</v>
      </c>
      <c r="AX268" s="228">
        <f ca="1">IF($AD268=2,IF('２個別表'!$BS268=1,1,0),0)</f>
        <v>0</v>
      </c>
      <c r="AY268" s="213" t="str">
        <f t="shared" ca="1" si="98"/>
        <v/>
      </c>
      <c r="AZ268" s="409" t="str">
        <f ca="1">IF(AND($AD268=2,$AX268=1),'２個別表'!$BX268-('２個別表'!$BZ268+'２個別表'!$CC268+'２個別表'!$CD268+'２個別表'!$CE268+'２個別表'!$CF268),"")</f>
        <v/>
      </c>
      <c r="BA268" s="228">
        <f ca="1">IF($AD268=2,IF('２個別表'!$BS268&lt;&gt;1,1,0),0)</f>
        <v>0</v>
      </c>
      <c r="BB268" s="404">
        <f t="shared" ca="1" si="99"/>
        <v>0</v>
      </c>
      <c r="BC268" s="207" t="str">
        <f ca="1">IF(AND($AD268=2,$BA268=1),'２個別表'!$BT268,"")</f>
        <v/>
      </c>
      <c r="BD268" s="207" t="str">
        <f t="shared" ca="1" si="100"/>
        <v/>
      </c>
      <c r="BE268" s="207" t="str">
        <f ca="1">IF(AND($AD268=2,$BA268=1),'２個別表'!$BW268-('２個別表'!$BZ268+'２個別表'!$CC268+'２個別表'!$CD268+'２個別表'!$CE268+'２個別表'!$CF268),"")</f>
        <v/>
      </c>
      <c r="BF268" s="207" t="str">
        <f ca="1">IF(AND($AD268=2,$BA268=1),'２個別表'!$CC268+'２個別表'!$CD268,"")</f>
        <v/>
      </c>
      <c r="BG268" s="406" t="str">
        <f ca="1">IF($BB268=1,IF(SUM('２個別表'!$BY268,'２個別表'!$CF268*0.5)&lt;='２個別表'!$BX268*0.5,"〇","×"),"")</f>
        <v/>
      </c>
      <c r="BH268" s="405">
        <f t="shared" ca="1" si="101"/>
        <v>0</v>
      </c>
      <c r="BI268" s="229" t="str">
        <f ca="1">IF($AD268=2,IF($AX268=1,IF('２個別表'!$AO268=23,"〇","×"),IF(OR('２個別表'!$AO268&lt;19,'２個別表'!$AO268&gt;23),"",IF($BH268&lt;='２個別表'!$BT268,"〇","×"))),"-")</f>
        <v>-</v>
      </c>
      <c r="BJ268" s="414" t="str">
        <f t="shared" ca="1" si="102"/>
        <v>-</v>
      </c>
      <c r="BK268" s="228">
        <f t="shared" ca="1" si="103"/>
        <v>0</v>
      </c>
      <c r="BL268" s="229" t="str">
        <f ca="1">IF($AD268=3,IF(1&lt;='２個別表'!$F268,IF('２個別表'!$W268=1,"〇","×"),""),"")</f>
        <v/>
      </c>
      <c r="BM268" s="209" t="str">
        <f ca="1">IF(AD268=3,IF(AND(OR('２個別表'!BF268="附帯施設",AND(1&lt;='２個別表'!AO268,'２個別表'!AO268&lt;=3)),'２個別表'!BM268&lt;&gt;"",'２個別表'!BN268&lt;&gt;""),1,IF(AND(OR('２個別表'!BF268="附帯施設",AND(1&lt;='２個別表'!AO268,'２個別表'!AO268&lt;=3)),OR('２個別表'!BM268="",'２個別表'!BN268="")),"×",0)),"")</f>
        <v/>
      </c>
      <c r="BN268" s="229" t="str">
        <f ca="1">IF($AD268=3,IF('２個別表'!$BX268&gt;=500000,"〇","×"),"")</f>
        <v/>
      </c>
      <c r="BO268" s="204" t="str">
        <f ca="1">IF(AD268=3,'２個別表'!BY268,"")</f>
        <v/>
      </c>
      <c r="BP268" s="204" t="str">
        <f ca="1">IF(AD268=3,IF(COUNTIF('２個別表'!$Z$11:'２個別表'!Z268,'２個別表'!Z268)=1,BO268,SUMIF('２個別表'!$Z$11:$Z$510,'２個別表'!Z268,$BO$11:$BO$239)),"")</f>
        <v/>
      </c>
      <c r="BQ268" s="213" t="str">
        <f t="shared" ca="1" si="85"/>
        <v/>
      </c>
      <c r="BR268" s="207" t="str">
        <f t="shared" ca="1" si="104"/>
        <v/>
      </c>
      <c r="BS268" s="483" t="str">
        <f ca="1">IF($AD268=3,'２個別表'!$BX268-('２個別表'!$BZ268+'２個別表'!$CC268+'２個別表'!$CD268+'２個別表'!$CE268+'２個別表'!$CF268),"")</f>
        <v/>
      </c>
      <c r="BT268" s="486">
        <f t="shared" ca="1" si="86"/>
        <v>0</v>
      </c>
      <c r="BU268" s="480" t="str">
        <f t="shared" ca="1" si="105"/>
        <v/>
      </c>
    </row>
    <row r="269" spans="1:73">
      <c r="A269" s="770" t="str">
        <f t="shared" ca="1" si="107"/>
        <v>石川県</v>
      </c>
      <c r="B269" s="773">
        <f ca="1">'２個別表'!Q269</f>
        <v>259</v>
      </c>
      <c r="C269" s="774" t="str">
        <f>'２個別表'!$R269</f>
        <v>石川県</v>
      </c>
      <c r="D269" s="774" t="str">
        <f ca="1">'２個別表'!$S269</f>
        <v/>
      </c>
      <c r="E269" s="774" t="str">
        <f ca="1">'２個別表'!$T269</f>
        <v/>
      </c>
      <c r="F269" s="719" t="str">
        <f ca="1">'２個別表'!$W269</f>
        <v/>
      </c>
      <c r="G269" s="719" t="str">
        <f ca="1">IF($F269=1,IF(SUMIF('（様式１号）１総括表'!$B$16:$B$25,A269,'（様式１号）１総括表'!$A$16:$A$25)&gt;0,"〇","✕"),"-")</f>
        <v>-</v>
      </c>
      <c r="H269" s="716" t="str">
        <f ca="1">IF('２個別表'!$Y269=1,IF('２個別表'!$AC269=1,"〇","×"),IF(AND(2&lt;='２個別表'!$AC269,'２個別表'!$AC269&lt;=5),"〇","×"))</f>
        <v>×</v>
      </c>
      <c r="I269" s="716" t="str">
        <f t="shared" ca="1" si="108"/>
        <v>×</v>
      </c>
      <c r="J269" s="207" t="str">
        <f ca="1">'２個別表'!$Z269</f>
        <v/>
      </c>
      <c r="K269" s="207">
        <f ca="1">'２個別表'!$AK269</f>
        <v>0</v>
      </c>
      <c r="L269" s="207" t="str">
        <f ca="1">IF('２個別表'!$AL269=1,1,"")</f>
        <v/>
      </c>
      <c r="M269" s="207" t="str">
        <f ca="1">IF('２個別表'!$AL269="","",IF('２個別表'!$AL269=1,IF(OR('２個別表'!$AM269=1,'２個別表'!$AN269=1),"〇","×")))</f>
        <v/>
      </c>
      <c r="N269" s="204" t="str">
        <f ca="1">'２個別表'!AT269</f>
        <v/>
      </c>
      <c r="O269" s="220" t="str">
        <f ca="1">IF(1&lt;='２個別表'!$F269,IF(AND(1&lt;='２個別表'!$AO269,'２個別表'!$AO269&lt;=3),1,0),"")</f>
        <v/>
      </c>
      <c r="P269" s="229">
        <f ca="1">IF($O269=1,IF(AND('２個別表'!$BF269&lt;&gt;"",AND('２個別表'!$BI269&lt;&gt;1,'２個別表'!$BJ269)),0,1),0)</f>
        <v>0</v>
      </c>
      <c r="Q269" s="220">
        <f ca="1">IF('２個別表'!$BF269&lt;&gt;"",1,0)</f>
        <v>0</v>
      </c>
      <c r="R269" s="220" t="str">
        <f ca="1">IF($Q269=1,IF('２個別表'!$BI269=1,1,0),"")</f>
        <v/>
      </c>
      <c r="S269" s="220" t="str">
        <f ca="1">IF($R269=1,IF('２個別表'!$BJ269&lt;&gt;"","〇","×"),"")</f>
        <v/>
      </c>
      <c r="T269" s="220" t="str">
        <f t="shared" ca="1" si="88"/>
        <v/>
      </c>
      <c r="U269" s="381">
        <f ca="1">IF('２個別表'!$BH269&gt;0,'２個別表'!$BH269,0)</f>
        <v>0</v>
      </c>
      <c r="V269" s="220">
        <f ca="1">IF('２個別表'!$BJ269&lt;&gt;"",1,0)</f>
        <v>0</v>
      </c>
      <c r="W269" s="206">
        <f ca="1">IF(AND($Q269=1,$V269=1),'２個別表'!$CF269,0)</f>
        <v>0</v>
      </c>
      <c r="X269" s="219">
        <f t="shared" ca="1" si="109"/>
        <v>0</v>
      </c>
      <c r="Y269" s="220" t="str">
        <f ca="1">IF(1&lt;='２個別表'!$F269,'２個別表'!$BV269,"")</f>
        <v/>
      </c>
      <c r="Z269" s="220">
        <f ca="1">IF(1&lt;='２個別表'!$F269,'２個別表'!$CG269,0)</f>
        <v>0</v>
      </c>
      <c r="AA269" s="220">
        <f ca="1">IF(OR(0&lt;'２個別表'!$BZ269,0&lt;SUM('２個別表'!$CC269:$CD269)),1,0)</f>
        <v>1</v>
      </c>
      <c r="AB269" s="207">
        <f ca="1">IF(1&lt;='２個別表'!$F269,'２個別表'!$BX269,0)</f>
        <v>0</v>
      </c>
      <c r="AC269" s="207" t="str">
        <f ca="1">IF('２個別表'!$BX269&gt;0,IF(AND('２個別表'!$BV269=1,'２個別表'!$CG269="控除不可"),'２個別表'!$BX269,IF(AND('２個別表'!$BV269=1,'２個別表'!$CG269="80%控除対象"),ROUNDUP('２個別表'!$BX269*102/110,0),IF(AND('２個別表'!$BV269=1,'２個別表'!$CG269="全額控除"),ROUNDUP('２個別表'!$BX269*100/110,0),IF(OR('２個別表'!$BV269=2,'２個別表'!$BV269=3),'２個別表'!$BX269,'２個別表'!$BX269)))),"")</f>
        <v/>
      </c>
      <c r="AD269" s="221" t="str">
        <f ca="1">IF('２個別表'!$W269=1,3,IF(AND('２個別表'!$W269=2,AND(19&lt;='２個別表'!$AO269,'２個別表'!$AO269&lt;=23)),2,IF(AND('２個別表'!$W269=2,OR(AND(1&lt;='２個別表'!$AO269,'２個別表'!$AO269&lt;=18),AND(24&lt;='２個別表'!$AO269,'２個別表'!$AO269&lt;=25))),1,"判定不能")))</f>
        <v>判定不能</v>
      </c>
      <c r="AE269" s="228">
        <f t="shared" ca="1" si="89"/>
        <v>0</v>
      </c>
      <c r="AF269" s="204" t="str">
        <f t="shared" ca="1" si="106"/>
        <v/>
      </c>
      <c r="AG269" s="207" t="str">
        <f ca="1">IF(AND($AD269=1,$U269&gt;0,$V269=1),ROUNDDOWN($AC269*1/2-'２個別表'!$CF269*1/2,0),"")</f>
        <v/>
      </c>
      <c r="AH269" s="207" t="str">
        <f t="shared" ref="AH269:AH332" ca="1" si="110">IF(AND($AD269=1,$U269&gt;0,$V269=0),ROUNDDOWN(AC269*1/2-$AC269*$U269*4/10,0),"")</f>
        <v/>
      </c>
      <c r="AI269" s="230" t="str">
        <f ca="1">IF(AND($AD269=1,$Q269=1),IF($AB269&gt;0,'２個別表'!$BX269-'２個別表'!$BZ269-'２個別表'!$CF269-'２個別表'!$CC269-'２個別表'!$CD269-'２個別表'!$CE269,0),"")</f>
        <v/>
      </c>
      <c r="AJ269" s="222">
        <f t="shared" ca="1" si="90"/>
        <v>0</v>
      </c>
      <c r="AK269" s="218" t="str">
        <f ca="1">IF($AD269=1,IF('２個別表'!$AQ269=1,1,IF('２個別表'!AQ269="","",)),"")</f>
        <v/>
      </c>
      <c r="AL269" s="207" t="str">
        <f ca="1">IF($AJ269=1,IF($AK269=1,'２個別表'!BU269,""),"")</f>
        <v/>
      </c>
      <c r="AM269" s="204" t="str">
        <f t="shared" ca="1" si="91"/>
        <v/>
      </c>
      <c r="AN269" s="223" t="str">
        <f ca="1">IF($AJ269=1,IF($AK269=1,ROUNDDOWN('２個別表'!$BX269-'２個別表'!$BZ269-'２個別表'!$CC269-'２個別表'!$CD269-'２個別表'!$CE269-'２個別表'!$CF269,0),""),"")</f>
        <v/>
      </c>
      <c r="AO269" s="222">
        <f t="shared" ca="1" si="87"/>
        <v>0</v>
      </c>
      <c r="AP269" s="218">
        <f t="shared" ca="1" si="92"/>
        <v>0</v>
      </c>
      <c r="AQ269" s="218">
        <f t="shared" ca="1" si="93"/>
        <v>0</v>
      </c>
      <c r="AR269" s="213">
        <f ca="1">IF('２個別表'!$AC269=1,1,0)</f>
        <v>0</v>
      </c>
      <c r="AS269" s="204" t="str">
        <f t="shared" ca="1" si="94"/>
        <v/>
      </c>
      <c r="AT269" s="204" t="str">
        <f t="shared" ca="1" si="95"/>
        <v/>
      </c>
      <c r="AU269" s="230" t="str">
        <f ca="1">IF($AD269=1,IF($AQ269=1,ROUNDDOWN('２個別表'!$BX269-'２個別表'!$BZ269-'２個別表'!$CC269-'２個別表'!$CD269-'２個別表'!$CE269-'２個別表'!$CF269,0),""),"")</f>
        <v/>
      </c>
      <c r="AV269" s="391">
        <f t="shared" ca="1" si="96"/>
        <v>0</v>
      </c>
      <c r="AW269" s="401" t="str">
        <f t="shared" ca="1" si="97"/>
        <v>-</v>
      </c>
      <c r="AX269" s="228">
        <f ca="1">IF($AD269=2,IF('２個別表'!$BS269=1,1,0),0)</f>
        <v>0</v>
      </c>
      <c r="AY269" s="213" t="str">
        <f t="shared" ca="1" si="98"/>
        <v/>
      </c>
      <c r="AZ269" s="409" t="str">
        <f ca="1">IF(AND($AD269=2,$AX269=1),'２個別表'!$BX269-('２個別表'!$BZ269+'２個別表'!$CC269+'２個別表'!$CD269+'２個別表'!$CE269+'２個別表'!$CF269),"")</f>
        <v/>
      </c>
      <c r="BA269" s="228">
        <f ca="1">IF($AD269=2,IF('２個別表'!$BS269&lt;&gt;1,1,0),0)</f>
        <v>0</v>
      </c>
      <c r="BB269" s="404">
        <f t="shared" ca="1" si="99"/>
        <v>0</v>
      </c>
      <c r="BC269" s="207" t="str">
        <f ca="1">IF(AND($AD269=2,$BA269=1),'２個別表'!$BT269,"")</f>
        <v/>
      </c>
      <c r="BD269" s="207" t="str">
        <f t="shared" ca="1" si="100"/>
        <v/>
      </c>
      <c r="BE269" s="207" t="str">
        <f ca="1">IF(AND($AD269=2,$BA269=1),'２個別表'!$BW269-('２個別表'!$BZ269+'２個別表'!$CC269+'２個別表'!$CD269+'２個別表'!$CE269+'２個別表'!$CF269),"")</f>
        <v/>
      </c>
      <c r="BF269" s="207" t="str">
        <f ca="1">IF(AND($AD269=2,$BA269=1),'２個別表'!$CC269+'２個別表'!$CD269,"")</f>
        <v/>
      </c>
      <c r="BG269" s="406" t="str">
        <f ca="1">IF($BB269=1,IF(SUM('２個別表'!$BY269,'２個別表'!$CF269*0.5)&lt;='２個別表'!$BX269*0.5,"〇","×"),"")</f>
        <v/>
      </c>
      <c r="BH269" s="405">
        <f t="shared" ca="1" si="101"/>
        <v>0</v>
      </c>
      <c r="BI269" s="229" t="str">
        <f ca="1">IF($AD269=2,IF($AX269=1,IF('２個別表'!$AO269=23,"〇","×"),IF(OR('２個別表'!$AO269&lt;19,'２個別表'!$AO269&gt;23),"",IF($BH269&lt;='２個別表'!$BT269,"〇","×"))),"-")</f>
        <v>-</v>
      </c>
      <c r="BJ269" s="414" t="str">
        <f t="shared" ca="1" si="102"/>
        <v>-</v>
      </c>
      <c r="BK269" s="228">
        <f t="shared" ca="1" si="103"/>
        <v>0</v>
      </c>
      <c r="BL269" s="229" t="str">
        <f ca="1">IF($AD269=3,IF(1&lt;='２個別表'!$F269,IF('２個別表'!$W269=1,"〇","×"),""),"")</f>
        <v/>
      </c>
      <c r="BM269" s="209" t="str">
        <f ca="1">IF(AD269=3,IF(AND(OR('２個別表'!BF269="附帯施設",AND(1&lt;='２個別表'!AO269,'２個別表'!AO269&lt;=3)),'２個別表'!BM269&lt;&gt;"",'２個別表'!BN269&lt;&gt;""),1,IF(AND(OR('２個別表'!BF269="附帯施設",AND(1&lt;='２個別表'!AO269,'２個別表'!AO269&lt;=3)),OR('２個別表'!BM269="",'２個別表'!BN269="")),"×",0)),"")</f>
        <v/>
      </c>
      <c r="BN269" s="229" t="str">
        <f ca="1">IF($AD269=3,IF('２個別表'!$BX269&gt;=500000,"〇","×"),"")</f>
        <v/>
      </c>
      <c r="BO269" s="204" t="str">
        <f ca="1">IF(AD269=3,'２個別表'!BY269,"")</f>
        <v/>
      </c>
      <c r="BP269" s="204" t="str">
        <f ca="1">IF(AD269=3,IF(COUNTIF('２個別表'!$Z$11:'２個別表'!Z269,'２個別表'!Z269)=1,BO269,SUMIF('２個別表'!$Z$11:$Z$510,'２個別表'!Z269,$BO$11:$BO$239)),"")</f>
        <v/>
      </c>
      <c r="BQ269" s="213" t="str">
        <f t="shared" ref="BQ269:BQ332" ca="1" si="111">IF(AD269=3,IF(OR(BO269&lt;&gt;0,BP269&lt;&gt;0),IF(BP269&lt;=3000000,"〇","×"),0),"")</f>
        <v/>
      </c>
      <c r="BR269" s="207" t="str">
        <f t="shared" ca="1" si="104"/>
        <v/>
      </c>
      <c r="BS269" s="483" t="str">
        <f ca="1">IF($AD269=3,'２個別表'!$BX269-('２個別表'!$BZ269+'２個別表'!$CC269+'２個別表'!$CD269+'２個別表'!$CE269+'２個別表'!$CF269),"")</f>
        <v/>
      </c>
      <c r="BT269" s="486">
        <f t="shared" ref="BT269:BT332" ca="1" si="112">IF(AD269=3,MIN(BR269,BS269),0)</f>
        <v>0</v>
      </c>
      <c r="BU269" s="480" t="str">
        <f t="shared" ca="1" si="105"/>
        <v/>
      </c>
    </row>
    <row r="270" spans="1:73">
      <c r="A270" s="770" t="str">
        <f t="shared" ca="1" si="107"/>
        <v>石川県</v>
      </c>
      <c r="B270" s="773">
        <f ca="1">'２個別表'!Q270</f>
        <v>260</v>
      </c>
      <c r="C270" s="774" t="str">
        <f>'２個別表'!$R270</f>
        <v>石川県</v>
      </c>
      <c r="D270" s="774" t="str">
        <f ca="1">'２個別表'!$S270</f>
        <v/>
      </c>
      <c r="E270" s="774" t="str">
        <f ca="1">'２個別表'!$T270</f>
        <v/>
      </c>
      <c r="F270" s="719" t="str">
        <f ca="1">'２個別表'!$W270</f>
        <v/>
      </c>
      <c r="G270" s="719" t="str">
        <f ca="1">IF($F270=1,IF(SUMIF('（様式１号）１総括表'!$B$16:$B$25,A270,'（様式１号）１総括表'!$A$16:$A$25)&gt;0,"〇","✕"),"-")</f>
        <v>-</v>
      </c>
      <c r="H270" s="716" t="str">
        <f ca="1">IF('２個別表'!$Y270=1,IF('２個別表'!$AC270=1,"〇","×"),IF(AND(2&lt;='２個別表'!$AC270,'２個別表'!$AC270&lt;=5),"〇","×"))</f>
        <v>×</v>
      </c>
      <c r="I270" s="716" t="str">
        <f t="shared" ca="1" si="108"/>
        <v>×</v>
      </c>
      <c r="J270" s="207" t="str">
        <f ca="1">'２個別表'!$Z270</f>
        <v/>
      </c>
      <c r="K270" s="207">
        <f ca="1">'２個別表'!$AK270</f>
        <v>0</v>
      </c>
      <c r="L270" s="207" t="str">
        <f ca="1">IF('２個別表'!$AL270=1,1,"")</f>
        <v/>
      </c>
      <c r="M270" s="207" t="str">
        <f ca="1">IF('２個別表'!$AL270="","",IF('２個別表'!$AL270=1,IF(OR('２個別表'!$AM270=1,'２個別表'!$AN270=1),"〇","×")))</f>
        <v/>
      </c>
      <c r="N270" s="204" t="str">
        <f ca="1">'２個別表'!AT270</f>
        <v/>
      </c>
      <c r="O270" s="220" t="str">
        <f ca="1">IF(1&lt;='２個別表'!$F270,IF(AND(1&lt;='２個別表'!$AO270,'２個別表'!$AO270&lt;=3),1,0),"")</f>
        <v/>
      </c>
      <c r="P270" s="229">
        <f ca="1">IF($O270=1,IF(AND('２個別表'!$BF270&lt;&gt;"",AND('２個別表'!$BI270&lt;&gt;1,'２個別表'!$BJ270)),0,1),0)</f>
        <v>0</v>
      </c>
      <c r="Q270" s="220">
        <f ca="1">IF('２個別表'!$BF270&lt;&gt;"",1,0)</f>
        <v>0</v>
      </c>
      <c r="R270" s="220" t="str">
        <f ca="1">IF($Q270=1,IF('２個別表'!$BI270=1,1,0),"")</f>
        <v/>
      </c>
      <c r="S270" s="220" t="str">
        <f ca="1">IF($R270=1,IF('２個別表'!$BJ270&lt;&gt;"","〇","×"),"")</f>
        <v/>
      </c>
      <c r="T270" s="220" t="str">
        <f t="shared" ca="1" si="88"/>
        <v/>
      </c>
      <c r="U270" s="381">
        <f ca="1">IF('２個別表'!$BH270&gt;0,'２個別表'!$BH270,0)</f>
        <v>0</v>
      </c>
      <c r="V270" s="220">
        <f ca="1">IF('２個別表'!$BJ270&lt;&gt;"",1,0)</f>
        <v>0</v>
      </c>
      <c r="W270" s="206">
        <f ca="1">IF(AND($Q270=1,$V270=1),'２個別表'!$CF270,0)</f>
        <v>0</v>
      </c>
      <c r="X270" s="219">
        <f t="shared" ca="1" si="109"/>
        <v>0</v>
      </c>
      <c r="Y270" s="220" t="str">
        <f ca="1">IF(1&lt;='２個別表'!$F270,'２個別表'!$BV270,"")</f>
        <v/>
      </c>
      <c r="Z270" s="220">
        <f ca="1">IF(1&lt;='２個別表'!$F270,'２個別表'!$CG270,0)</f>
        <v>0</v>
      </c>
      <c r="AA270" s="220">
        <f ca="1">IF(OR(0&lt;'２個別表'!$BZ270,0&lt;SUM('２個別表'!$CC270:$CD270)),1,0)</f>
        <v>1</v>
      </c>
      <c r="AB270" s="207">
        <f ca="1">IF(1&lt;='２個別表'!$F270,'２個別表'!$BX270,0)</f>
        <v>0</v>
      </c>
      <c r="AC270" s="207" t="str">
        <f ca="1">IF('２個別表'!$BX270&gt;0,IF(AND('２個別表'!$BV270=1,'２個別表'!$CG270="控除不可"),'２個別表'!$BX270,IF(AND('２個別表'!$BV270=1,'２個別表'!$CG270="80%控除対象"),ROUNDUP('２個別表'!$BX270*102/110,0),IF(AND('２個別表'!$BV270=1,'２個別表'!$CG270="全額控除"),ROUNDUP('２個別表'!$BX270*100/110,0),IF(OR('２個別表'!$BV270=2,'２個別表'!$BV270=3),'２個別表'!$BX270,'２個別表'!$BX270)))),"")</f>
        <v/>
      </c>
      <c r="AD270" s="221" t="str">
        <f ca="1">IF('２個別表'!$W270=1,3,IF(AND('２個別表'!$W270=2,AND(19&lt;='２個別表'!$AO270,'２個別表'!$AO270&lt;=23)),2,IF(AND('２個別表'!$W270=2,OR(AND(1&lt;='２個別表'!$AO270,'２個別表'!$AO270&lt;=18),AND(24&lt;='２個別表'!$AO270,'２個別表'!$AO270&lt;=25))),1,"判定不能")))</f>
        <v>判定不能</v>
      </c>
      <c r="AE270" s="228">
        <f t="shared" ca="1" si="89"/>
        <v>0</v>
      </c>
      <c r="AF270" s="204" t="str">
        <f t="shared" ca="1" si="106"/>
        <v/>
      </c>
      <c r="AG270" s="207" t="str">
        <f ca="1">IF(AND($AD270=1,$U270&gt;0,$V270=1),ROUNDDOWN($AC270*1/2-'２個別表'!$CF270*1/2,0),"")</f>
        <v/>
      </c>
      <c r="AH270" s="207" t="str">
        <f t="shared" ca="1" si="110"/>
        <v/>
      </c>
      <c r="AI270" s="230" t="str">
        <f ca="1">IF(AND($AD270=1,$Q270=1),IF($AB270&gt;0,'２個別表'!$BX270-'２個別表'!$BZ270-'２個別表'!$CF270-'２個別表'!$CC270-'２個別表'!$CD270-'２個別表'!$CE270,0),"")</f>
        <v/>
      </c>
      <c r="AJ270" s="222">
        <f t="shared" ca="1" si="90"/>
        <v>0</v>
      </c>
      <c r="AK270" s="218" t="str">
        <f ca="1">IF($AD270=1,IF('２個別表'!$AQ270=1,1,IF('２個別表'!AQ270="","",)),"")</f>
        <v/>
      </c>
      <c r="AL270" s="207" t="str">
        <f ca="1">IF($AJ270=1,IF($AK270=1,'２個別表'!BU270,""),"")</f>
        <v/>
      </c>
      <c r="AM270" s="204" t="str">
        <f t="shared" ca="1" si="91"/>
        <v/>
      </c>
      <c r="AN270" s="223" t="str">
        <f ca="1">IF($AJ270=1,IF($AK270=1,ROUNDDOWN('２個別表'!$BX270-'２個別表'!$BZ270-'２個別表'!$CC270-'２個別表'!$CD270-'２個別表'!$CE270-'２個別表'!$CF270,0),""),"")</f>
        <v/>
      </c>
      <c r="AO270" s="222">
        <f t="shared" ca="1" si="87"/>
        <v>0</v>
      </c>
      <c r="AP270" s="218">
        <f t="shared" ca="1" si="92"/>
        <v>0</v>
      </c>
      <c r="AQ270" s="218">
        <f t="shared" ca="1" si="93"/>
        <v>0</v>
      </c>
      <c r="AR270" s="213">
        <f ca="1">IF('２個別表'!$AC270=1,1,0)</f>
        <v>0</v>
      </c>
      <c r="AS270" s="204" t="str">
        <f t="shared" ca="1" si="94"/>
        <v/>
      </c>
      <c r="AT270" s="204" t="str">
        <f t="shared" ca="1" si="95"/>
        <v/>
      </c>
      <c r="AU270" s="230" t="str">
        <f ca="1">IF($AD270=1,IF($AQ270=1,ROUNDDOWN('２個別表'!$BX270-'２個別表'!$BZ270-'２個別表'!$CC270-'２個別表'!$CD270-'２個別表'!$CE270-'２個別表'!$CF270,0),""),"")</f>
        <v/>
      </c>
      <c r="AV270" s="391">
        <f t="shared" ca="1" si="96"/>
        <v>0</v>
      </c>
      <c r="AW270" s="401" t="str">
        <f t="shared" ca="1" si="97"/>
        <v>-</v>
      </c>
      <c r="AX270" s="228">
        <f ca="1">IF($AD270=2,IF('２個別表'!$BS270=1,1,0),0)</f>
        <v>0</v>
      </c>
      <c r="AY270" s="213" t="str">
        <f t="shared" ca="1" si="98"/>
        <v/>
      </c>
      <c r="AZ270" s="409" t="str">
        <f ca="1">IF(AND($AD270=2,$AX270=1),'２個別表'!$BX270-('２個別表'!$BZ270+'２個別表'!$CC270+'２個別表'!$CD270+'２個別表'!$CE270+'２個別表'!$CF270),"")</f>
        <v/>
      </c>
      <c r="BA270" s="228">
        <f ca="1">IF($AD270=2,IF('２個別表'!$BS270&lt;&gt;1,1,0),0)</f>
        <v>0</v>
      </c>
      <c r="BB270" s="404">
        <f t="shared" ca="1" si="99"/>
        <v>0</v>
      </c>
      <c r="BC270" s="207" t="str">
        <f ca="1">IF(AND($AD270=2,$BA270=1),'２個別表'!$BT270,"")</f>
        <v/>
      </c>
      <c r="BD270" s="207" t="str">
        <f t="shared" ca="1" si="100"/>
        <v/>
      </c>
      <c r="BE270" s="207" t="str">
        <f ca="1">IF(AND($AD270=2,$BA270=1),'２個別表'!$BW270-('２個別表'!$BZ270+'２個別表'!$CC270+'２個別表'!$CD270+'２個別表'!$CE270+'２個別表'!$CF270),"")</f>
        <v/>
      </c>
      <c r="BF270" s="207" t="str">
        <f ca="1">IF(AND($AD270=2,$BA270=1),'２個別表'!$CC270+'２個別表'!$CD270,"")</f>
        <v/>
      </c>
      <c r="BG270" s="406" t="str">
        <f ca="1">IF($BB270=1,IF(SUM('２個別表'!$BY270,'２個別表'!$CF270*0.5)&lt;='２個別表'!$BX270*0.5,"〇","×"),"")</f>
        <v/>
      </c>
      <c r="BH270" s="405">
        <f t="shared" ca="1" si="101"/>
        <v>0</v>
      </c>
      <c r="BI270" s="229" t="str">
        <f ca="1">IF($AD270=2,IF($AX270=1,IF('２個別表'!$AO270=23,"〇","×"),IF(OR('２個別表'!$AO270&lt;19,'２個別表'!$AO270&gt;23),"",IF($BH270&lt;='２個別表'!$BT270,"〇","×"))),"-")</f>
        <v>-</v>
      </c>
      <c r="BJ270" s="414" t="str">
        <f t="shared" ca="1" si="102"/>
        <v>-</v>
      </c>
      <c r="BK270" s="228">
        <f t="shared" ca="1" si="103"/>
        <v>0</v>
      </c>
      <c r="BL270" s="229" t="str">
        <f ca="1">IF($AD270=3,IF(1&lt;='２個別表'!$F270,IF('２個別表'!$W270=1,"〇","×"),""),"")</f>
        <v/>
      </c>
      <c r="BM270" s="209" t="str">
        <f ca="1">IF(AD270=3,IF(AND(OR('２個別表'!BF270="附帯施設",AND(1&lt;='２個別表'!AO270,'２個別表'!AO270&lt;=3)),'２個別表'!BM270&lt;&gt;"",'２個別表'!BN270&lt;&gt;""),1,IF(AND(OR('２個別表'!BF270="附帯施設",AND(1&lt;='２個別表'!AO270,'２個別表'!AO270&lt;=3)),OR('２個別表'!BM270="",'２個別表'!BN270="")),"×",0)),"")</f>
        <v/>
      </c>
      <c r="BN270" s="229" t="str">
        <f ca="1">IF($AD270=3,IF('２個別表'!$BX270&gt;=500000,"〇","×"),"")</f>
        <v/>
      </c>
      <c r="BO270" s="204" t="str">
        <f ca="1">IF(AD270=3,'２個別表'!BY270,"")</f>
        <v/>
      </c>
      <c r="BP270" s="204" t="str">
        <f ca="1">IF(AD270=3,IF(COUNTIF('２個別表'!$Z$11:'２個別表'!Z270,'２個別表'!Z270)=1,BO270,SUMIF('２個別表'!$Z$11:$Z$510,'２個別表'!Z270,$BO$11:$BO$239)),"")</f>
        <v/>
      </c>
      <c r="BQ270" s="213" t="str">
        <f t="shared" ca="1" si="111"/>
        <v/>
      </c>
      <c r="BR270" s="207" t="str">
        <f t="shared" ca="1" si="104"/>
        <v/>
      </c>
      <c r="BS270" s="483" t="str">
        <f ca="1">IF($AD270=3,'２個別表'!$BX270-('２個別表'!$BZ270+'２個別表'!$CC270+'２個別表'!$CD270+'２個別表'!$CE270+'２個別表'!$CF270),"")</f>
        <v/>
      </c>
      <c r="BT270" s="486">
        <f t="shared" ca="1" si="112"/>
        <v>0</v>
      </c>
      <c r="BU270" s="480" t="str">
        <f t="shared" ca="1" si="105"/>
        <v/>
      </c>
    </row>
    <row r="271" spans="1:73">
      <c r="A271" s="770" t="str">
        <f t="shared" ca="1" si="107"/>
        <v>石川県</v>
      </c>
      <c r="B271" s="773">
        <f ca="1">'２個別表'!Q271</f>
        <v>261</v>
      </c>
      <c r="C271" s="774" t="str">
        <f>'２個別表'!$R271</f>
        <v>石川県</v>
      </c>
      <c r="D271" s="774" t="str">
        <f ca="1">'２個別表'!$S271</f>
        <v/>
      </c>
      <c r="E271" s="774" t="str">
        <f ca="1">'２個別表'!$T271</f>
        <v/>
      </c>
      <c r="F271" s="719" t="str">
        <f ca="1">'２個別表'!$W271</f>
        <v/>
      </c>
      <c r="G271" s="719" t="str">
        <f ca="1">IF($F271=1,IF(SUMIF('（様式１号）１総括表'!$B$16:$B$25,A271,'（様式１号）１総括表'!$A$16:$A$25)&gt;0,"〇","✕"),"-")</f>
        <v>-</v>
      </c>
      <c r="H271" s="716" t="str">
        <f ca="1">IF('２個別表'!$Y271=1,IF('２個別表'!$AC271=1,"〇","×"),IF(AND(2&lt;='２個別表'!$AC271,'２個別表'!$AC271&lt;=5),"〇","×"))</f>
        <v>×</v>
      </c>
      <c r="I271" s="716" t="str">
        <f t="shared" ca="1" si="108"/>
        <v>×</v>
      </c>
      <c r="J271" s="207" t="str">
        <f ca="1">'２個別表'!$Z271</f>
        <v/>
      </c>
      <c r="K271" s="207">
        <f ca="1">'２個別表'!$AK271</f>
        <v>0</v>
      </c>
      <c r="L271" s="207" t="str">
        <f ca="1">IF('２個別表'!$AL271=1,1,"")</f>
        <v/>
      </c>
      <c r="M271" s="207" t="str">
        <f ca="1">IF('２個別表'!$AL271="","",IF('２個別表'!$AL271=1,IF(OR('２個別表'!$AM271=1,'２個別表'!$AN271=1),"〇","×")))</f>
        <v/>
      </c>
      <c r="N271" s="204" t="str">
        <f ca="1">'２個別表'!AT271</f>
        <v/>
      </c>
      <c r="O271" s="220" t="str">
        <f ca="1">IF(1&lt;='２個別表'!$F271,IF(AND(1&lt;='２個別表'!$AO271,'２個別表'!$AO271&lt;=3),1,0),"")</f>
        <v/>
      </c>
      <c r="P271" s="229">
        <f ca="1">IF($O271=1,IF(AND('２個別表'!$BF271&lt;&gt;"",AND('２個別表'!$BI271&lt;&gt;1,'２個別表'!$BJ271)),0,1),0)</f>
        <v>0</v>
      </c>
      <c r="Q271" s="220">
        <f ca="1">IF('２個別表'!$BF271&lt;&gt;"",1,0)</f>
        <v>0</v>
      </c>
      <c r="R271" s="220" t="str">
        <f ca="1">IF($Q271=1,IF('２個別表'!$BI271=1,1,0),"")</f>
        <v/>
      </c>
      <c r="S271" s="220" t="str">
        <f ca="1">IF($R271=1,IF('２個別表'!$BJ271&lt;&gt;"","〇","×"),"")</f>
        <v/>
      </c>
      <c r="T271" s="220" t="str">
        <f t="shared" ca="1" si="88"/>
        <v/>
      </c>
      <c r="U271" s="381">
        <f ca="1">IF('２個別表'!$BH271&gt;0,'２個別表'!$BH271,0)</f>
        <v>0</v>
      </c>
      <c r="V271" s="220">
        <f ca="1">IF('２個別表'!$BJ271&lt;&gt;"",1,0)</f>
        <v>0</v>
      </c>
      <c r="W271" s="206">
        <f ca="1">IF(AND($Q271=1,$V271=1),'２個別表'!$CF271,0)</f>
        <v>0</v>
      </c>
      <c r="X271" s="219">
        <f t="shared" ca="1" si="109"/>
        <v>0</v>
      </c>
      <c r="Y271" s="220" t="str">
        <f ca="1">IF(1&lt;='２個別表'!$F271,'２個別表'!$BV271,"")</f>
        <v/>
      </c>
      <c r="Z271" s="220">
        <f ca="1">IF(1&lt;='２個別表'!$F271,'２個別表'!$CG271,0)</f>
        <v>0</v>
      </c>
      <c r="AA271" s="220">
        <f ca="1">IF(OR(0&lt;'２個別表'!$BZ271,0&lt;SUM('２個別表'!$CC271:$CD271)),1,0)</f>
        <v>1</v>
      </c>
      <c r="AB271" s="207">
        <f ca="1">IF(1&lt;='２個別表'!$F271,'２個別表'!$BX271,0)</f>
        <v>0</v>
      </c>
      <c r="AC271" s="207" t="str">
        <f ca="1">IF('２個別表'!$BX271&gt;0,IF(AND('２個別表'!$BV271=1,'２個別表'!$CG271="控除不可"),'２個別表'!$BX271,IF(AND('２個別表'!$BV271=1,'２個別表'!$CG271="80%控除対象"),ROUNDUP('２個別表'!$BX271*102/110,0),IF(AND('２個別表'!$BV271=1,'２個別表'!$CG271="全額控除"),ROUNDUP('２個別表'!$BX271*100/110,0),IF(OR('２個別表'!$BV271=2,'２個別表'!$BV271=3),'２個別表'!$BX271,'２個別表'!$BX271)))),"")</f>
        <v/>
      </c>
      <c r="AD271" s="221" t="str">
        <f ca="1">IF('２個別表'!$W271=1,3,IF(AND('２個別表'!$W271=2,AND(19&lt;='２個別表'!$AO271,'２個別表'!$AO271&lt;=23)),2,IF(AND('２個別表'!$W271=2,OR(AND(1&lt;='２個別表'!$AO271,'２個別表'!$AO271&lt;=18),AND(24&lt;='２個別表'!$AO271,'２個別表'!$AO271&lt;=25))),1,"判定不能")))</f>
        <v>判定不能</v>
      </c>
      <c r="AE271" s="228">
        <f t="shared" ca="1" si="89"/>
        <v>0</v>
      </c>
      <c r="AF271" s="204" t="str">
        <f t="shared" ca="1" si="106"/>
        <v/>
      </c>
      <c r="AG271" s="207" t="str">
        <f ca="1">IF(AND($AD271=1,$U271&gt;0,$V271=1),ROUNDDOWN($AC271*1/2-'２個別表'!$CF271*1/2,0),"")</f>
        <v/>
      </c>
      <c r="AH271" s="207" t="str">
        <f t="shared" ca="1" si="110"/>
        <v/>
      </c>
      <c r="AI271" s="230" t="str">
        <f ca="1">IF(AND($AD271=1,$Q271=1),IF($AB271&gt;0,'２個別表'!$BX271-'２個別表'!$BZ271-'２個別表'!$CF271-'２個別表'!$CC271-'２個別表'!$CD271-'２個別表'!$CE271,0),"")</f>
        <v/>
      </c>
      <c r="AJ271" s="222">
        <f t="shared" ca="1" si="90"/>
        <v>0</v>
      </c>
      <c r="AK271" s="218" t="str">
        <f ca="1">IF($AD271=1,IF('２個別表'!$AQ271=1,1,IF('２個別表'!AQ271="","",)),"")</f>
        <v/>
      </c>
      <c r="AL271" s="207" t="str">
        <f ca="1">IF($AJ271=1,IF($AK271=1,'２個別表'!BU271,""),"")</f>
        <v/>
      </c>
      <c r="AM271" s="204" t="str">
        <f t="shared" ca="1" si="91"/>
        <v/>
      </c>
      <c r="AN271" s="223" t="str">
        <f ca="1">IF($AJ271=1,IF($AK271=1,ROUNDDOWN('２個別表'!$BX271-'２個別表'!$BZ271-'２個別表'!$CC271-'２個別表'!$CD271-'２個別表'!$CE271-'２個別表'!$CF271,0),""),"")</f>
        <v/>
      </c>
      <c r="AO271" s="222">
        <f t="shared" ca="1" si="87"/>
        <v>0</v>
      </c>
      <c r="AP271" s="218">
        <f t="shared" ca="1" si="92"/>
        <v>0</v>
      </c>
      <c r="AQ271" s="218">
        <f t="shared" ca="1" si="93"/>
        <v>0</v>
      </c>
      <c r="AR271" s="213">
        <f ca="1">IF('２個別表'!$AC271=1,1,0)</f>
        <v>0</v>
      </c>
      <c r="AS271" s="204" t="str">
        <f t="shared" ca="1" si="94"/>
        <v/>
      </c>
      <c r="AT271" s="204" t="str">
        <f t="shared" ca="1" si="95"/>
        <v/>
      </c>
      <c r="AU271" s="230" t="str">
        <f ca="1">IF($AD271=1,IF($AQ271=1,ROUNDDOWN('２個別表'!$BX271-'２個別表'!$BZ271-'２個別表'!$CC271-'２個別表'!$CD271-'２個別表'!$CE271-'２個別表'!$CF271,0),""),"")</f>
        <v/>
      </c>
      <c r="AV271" s="391">
        <f t="shared" ca="1" si="96"/>
        <v>0</v>
      </c>
      <c r="AW271" s="401" t="str">
        <f t="shared" ca="1" si="97"/>
        <v>-</v>
      </c>
      <c r="AX271" s="228">
        <f ca="1">IF($AD271=2,IF('２個別表'!$BS271=1,1,0),0)</f>
        <v>0</v>
      </c>
      <c r="AY271" s="213" t="str">
        <f t="shared" ca="1" si="98"/>
        <v/>
      </c>
      <c r="AZ271" s="409" t="str">
        <f ca="1">IF(AND($AD271=2,$AX271=1),'２個別表'!$BX271-('２個別表'!$BZ271+'２個別表'!$CC271+'２個別表'!$CD271+'２個別表'!$CE271+'２個別表'!$CF271),"")</f>
        <v/>
      </c>
      <c r="BA271" s="228">
        <f ca="1">IF($AD271=2,IF('２個別表'!$BS271&lt;&gt;1,1,0),0)</f>
        <v>0</v>
      </c>
      <c r="BB271" s="404">
        <f t="shared" ca="1" si="99"/>
        <v>0</v>
      </c>
      <c r="BC271" s="207" t="str">
        <f ca="1">IF(AND($AD271=2,$BA271=1),'２個別表'!$BT271,"")</f>
        <v/>
      </c>
      <c r="BD271" s="207" t="str">
        <f t="shared" ca="1" si="100"/>
        <v/>
      </c>
      <c r="BE271" s="207" t="str">
        <f ca="1">IF(AND($AD271=2,$BA271=1),'２個別表'!$BW271-('２個別表'!$BZ271+'２個別表'!$CC271+'２個別表'!$CD271+'２個別表'!$CE271+'２個別表'!$CF271),"")</f>
        <v/>
      </c>
      <c r="BF271" s="207" t="str">
        <f ca="1">IF(AND($AD271=2,$BA271=1),'２個別表'!$CC271+'２個別表'!$CD271,"")</f>
        <v/>
      </c>
      <c r="BG271" s="406" t="str">
        <f ca="1">IF($BB271=1,IF(SUM('２個別表'!$BY271,'２個別表'!$CF271*0.5)&lt;='２個別表'!$BX271*0.5,"〇","×"),"")</f>
        <v/>
      </c>
      <c r="BH271" s="405">
        <f t="shared" ca="1" si="101"/>
        <v>0</v>
      </c>
      <c r="BI271" s="229" t="str">
        <f ca="1">IF($AD271=2,IF($AX271=1,IF('２個別表'!$AO271=23,"〇","×"),IF(OR('２個別表'!$AO271&lt;19,'２個別表'!$AO271&gt;23),"",IF($BH271&lt;='２個別表'!$BT271,"〇","×"))),"-")</f>
        <v>-</v>
      </c>
      <c r="BJ271" s="414" t="str">
        <f t="shared" ca="1" si="102"/>
        <v>-</v>
      </c>
      <c r="BK271" s="228">
        <f t="shared" ca="1" si="103"/>
        <v>0</v>
      </c>
      <c r="BL271" s="229" t="str">
        <f ca="1">IF($AD271=3,IF(1&lt;='２個別表'!$F271,IF('２個別表'!$W271=1,"〇","×"),""),"")</f>
        <v/>
      </c>
      <c r="BM271" s="209" t="str">
        <f ca="1">IF(AD271=3,IF(AND(OR('２個別表'!BF271="附帯施設",AND(1&lt;='２個別表'!AO271,'２個別表'!AO271&lt;=3)),'２個別表'!BM271&lt;&gt;"",'２個別表'!BN271&lt;&gt;""),1,IF(AND(OR('２個別表'!BF271="附帯施設",AND(1&lt;='２個別表'!AO271,'２個別表'!AO271&lt;=3)),OR('２個別表'!BM271="",'２個別表'!BN271="")),"×",0)),"")</f>
        <v/>
      </c>
      <c r="BN271" s="229" t="str">
        <f ca="1">IF($AD271=3,IF('２個別表'!$BX271&gt;=500000,"〇","×"),"")</f>
        <v/>
      </c>
      <c r="BO271" s="204" t="str">
        <f ca="1">IF(AD271=3,'２個別表'!BY271,"")</f>
        <v/>
      </c>
      <c r="BP271" s="204" t="str">
        <f ca="1">IF(AD271=3,IF(COUNTIF('２個別表'!$Z$11:'２個別表'!Z271,'２個別表'!Z271)=1,BO271,SUMIF('２個別表'!$Z$11:$Z$510,'２個別表'!Z271,$BO$11:$BO$239)),"")</f>
        <v/>
      </c>
      <c r="BQ271" s="213" t="str">
        <f t="shared" ca="1" si="111"/>
        <v/>
      </c>
      <c r="BR271" s="207" t="str">
        <f t="shared" ca="1" si="104"/>
        <v/>
      </c>
      <c r="BS271" s="483" t="str">
        <f ca="1">IF($AD271=3,'２個別表'!$BX271-('２個別表'!$BZ271+'２個別表'!$CC271+'２個別表'!$CD271+'２個別表'!$CE271+'２個別表'!$CF271),"")</f>
        <v/>
      </c>
      <c r="BT271" s="486">
        <f t="shared" ca="1" si="112"/>
        <v>0</v>
      </c>
      <c r="BU271" s="480" t="str">
        <f t="shared" ca="1" si="105"/>
        <v/>
      </c>
    </row>
    <row r="272" spans="1:73">
      <c r="A272" s="770" t="str">
        <f t="shared" ca="1" si="107"/>
        <v>石川県</v>
      </c>
      <c r="B272" s="773">
        <f ca="1">'２個別表'!Q272</f>
        <v>262</v>
      </c>
      <c r="C272" s="774" t="str">
        <f>'２個別表'!$R272</f>
        <v>石川県</v>
      </c>
      <c r="D272" s="774" t="str">
        <f ca="1">'２個別表'!$S272</f>
        <v/>
      </c>
      <c r="E272" s="774" t="str">
        <f ca="1">'２個別表'!$T272</f>
        <v/>
      </c>
      <c r="F272" s="719" t="str">
        <f ca="1">'２個別表'!$W272</f>
        <v/>
      </c>
      <c r="G272" s="719" t="str">
        <f ca="1">IF($F272=1,IF(SUMIF('（様式１号）１総括表'!$B$16:$B$25,A272,'（様式１号）１総括表'!$A$16:$A$25)&gt;0,"〇","✕"),"-")</f>
        <v>-</v>
      </c>
      <c r="H272" s="716" t="str">
        <f ca="1">IF('２個別表'!$Y272=1,IF('２個別表'!$AC272=1,"〇","×"),IF(AND(2&lt;='２個別表'!$AC272,'２個別表'!$AC272&lt;=5),"〇","×"))</f>
        <v>×</v>
      </c>
      <c r="I272" s="716" t="str">
        <f t="shared" ca="1" si="108"/>
        <v>×</v>
      </c>
      <c r="J272" s="207" t="str">
        <f ca="1">'２個別表'!$Z272</f>
        <v/>
      </c>
      <c r="K272" s="207">
        <f ca="1">'２個別表'!$AK272</f>
        <v>0</v>
      </c>
      <c r="L272" s="207" t="str">
        <f ca="1">IF('２個別表'!$AL272=1,1,"")</f>
        <v/>
      </c>
      <c r="M272" s="207" t="str">
        <f ca="1">IF('２個別表'!$AL272="","",IF('２個別表'!$AL272=1,IF(OR('２個別表'!$AM272=1,'２個別表'!$AN272=1),"〇","×")))</f>
        <v/>
      </c>
      <c r="N272" s="204" t="str">
        <f ca="1">'２個別表'!AT272</f>
        <v/>
      </c>
      <c r="O272" s="220" t="str">
        <f ca="1">IF(1&lt;='２個別表'!$F272,IF(AND(1&lt;='２個別表'!$AO272,'２個別表'!$AO272&lt;=3),1,0),"")</f>
        <v/>
      </c>
      <c r="P272" s="229">
        <f ca="1">IF($O272=1,IF(AND('２個別表'!$BF272&lt;&gt;"",AND('２個別表'!$BI272&lt;&gt;1,'２個別表'!$BJ272)),0,1),0)</f>
        <v>0</v>
      </c>
      <c r="Q272" s="220">
        <f ca="1">IF('２個別表'!$BF272&lt;&gt;"",1,0)</f>
        <v>0</v>
      </c>
      <c r="R272" s="220" t="str">
        <f ca="1">IF($Q272=1,IF('２個別表'!$BI272=1,1,0),"")</f>
        <v/>
      </c>
      <c r="S272" s="220" t="str">
        <f ca="1">IF($R272=1,IF('２個別表'!$BJ272&lt;&gt;"","〇","×"),"")</f>
        <v/>
      </c>
      <c r="T272" s="220" t="str">
        <f t="shared" ca="1" si="88"/>
        <v/>
      </c>
      <c r="U272" s="381">
        <f ca="1">IF('２個別表'!$BH272&gt;0,'２個別表'!$BH272,0)</f>
        <v>0</v>
      </c>
      <c r="V272" s="220">
        <f ca="1">IF('２個別表'!$BJ272&lt;&gt;"",1,0)</f>
        <v>0</v>
      </c>
      <c r="W272" s="206">
        <f ca="1">IF(AND($Q272=1,$V272=1),'２個別表'!$CF272,0)</f>
        <v>0</v>
      </c>
      <c r="X272" s="219">
        <f t="shared" ca="1" si="109"/>
        <v>0</v>
      </c>
      <c r="Y272" s="220" t="str">
        <f ca="1">IF(1&lt;='２個別表'!$F272,'２個別表'!$BV272,"")</f>
        <v/>
      </c>
      <c r="Z272" s="220">
        <f ca="1">IF(1&lt;='２個別表'!$F272,'２個別表'!$CG272,0)</f>
        <v>0</v>
      </c>
      <c r="AA272" s="220">
        <f ca="1">IF(OR(0&lt;'２個別表'!$BZ272,0&lt;SUM('２個別表'!$CC272:$CD272)),1,0)</f>
        <v>1</v>
      </c>
      <c r="AB272" s="207">
        <f ca="1">IF(1&lt;='２個別表'!$F272,'２個別表'!$BX272,0)</f>
        <v>0</v>
      </c>
      <c r="AC272" s="207" t="str">
        <f ca="1">IF('２個別表'!$BX272&gt;0,IF(AND('２個別表'!$BV272=1,'２個別表'!$CG272="控除不可"),'２個別表'!$BX272,IF(AND('２個別表'!$BV272=1,'２個別表'!$CG272="80%控除対象"),ROUNDUP('２個別表'!$BX272*102/110,0),IF(AND('２個別表'!$BV272=1,'２個別表'!$CG272="全額控除"),ROUNDUP('２個別表'!$BX272*100/110,0),IF(OR('２個別表'!$BV272=2,'２個別表'!$BV272=3),'２個別表'!$BX272,'２個別表'!$BX272)))),"")</f>
        <v/>
      </c>
      <c r="AD272" s="221" t="str">
        <f ca="1">IF('２個別表'!$W272=1,3,IF(AND('２個別表'!$W272=2,AND(19&lt;='２個別表'!$AO272,'２個別表'!$AO272&lt;=23)),2,IF(AND('２個別表'!$W272=2,OR(AND(1&lt;='２個別表'!$AO272,'２個別表'!$AO272&lt;=18),AND(24&lt;='２個別表'!$AO272,'２個別表'!$AO272&lt;=25))),1,"判定不能")))</f>
        <v>判定不能</v>
      </c>
      <c r="AE272" s="228">
        <f t="shared" ca="1" si="89"/>
        <v>0</v>
      </c>
      <c r="AF272" s="204" t="str">
        <f t="shared" ca="1" si="106"/>
        <v/>
      </c>
      <c r="AG272" s="207" t="str">
        <f ca="1">IF(AND($AD272=1,$U272&gt;0,$V272=1),ROUNDDOWN($AC272*1/2-'２個別表'!$CF272*1/2,0),"")</f>
        <v/>
      </c>
      <c r="AH272" s="207" t="str">
        <f t="shared" ca="1" si="110"/>
        <v/>
      </c>
      <c r="AI272" s="230" t="str">
        <f ca="1">IF(AND($AD272=1,$Q272=1),IF($AB272&gt;0,'２個別表'!$BX272-'２個別表'!$BZ272-'２個別表'!$CF272-'２個別表'!$CC272-'２個別表'!$CD272-'２個別表'!$CE272,0),"")</f>
        <v/>
      </c>
      <c r="AJ272" s="222">
        <f t="shared" ca="1" si="90"/>
        <v>0</v>
      </c>
      <c r="AK272" s="218" t="str">
        <f ca="1">IF($AD272=1,IF('２個別表'!$AQ272=1,1,IF('２個別表'!AQ272="","",)),"")</f>
        <v/>
      </c>
      <c r="AL272" s="207" t="str">
        <f ca="1">IF($AJ272=1,IF($AK272=1,'２個別表'!BU272,""),"")</f>
        <v/>
      </c>
      <c r="AM272" s="204" t="str">
        <f t="shared" ca="1" si="91"/>
        <v/>
      </c>
      <c r="AN272" s="223" t="str">
        <f ca="1">IF($AJ272=1,IF($AK272=1,ROUNDDOWN('２個別表'!$BX272-'２個別表'!$BZ272-'２個別表'!$CC272-'２個別表'!$CD272-'２個別表'!$CE272-'２個別表'!$CF272,0),""),"")</f>
        <v/>
      </c>
      <c r="AO272" s="222">
        <f t="shared" ca="1" si="87"/>
        <v>0</v>
      </c>
      <c r="AP272" s="218">
        <f t="shared" ca="1" si="92"/>
        <v>0</v>
      </c>
      <c r="AQ272" s="218">
        <f t="shared" ca="1" si="93"/>
        <v>0</v>
      </c>
      <c r="AR272" s="213">
        <f ca="1">IF('２個別表'!$AC272=1,1,0)</f>
        <v>0</v>
      </c>
      <c r="AS272" s="204" t="str">
        <f t="shared" ca="1" si="94"/>
        <v/>
      </c>
      <c r="AT272" s="204" t="str">
        <f t="shared" ca="1" si="95"/>
        <v/>
      </c>
      <c r="AU272" s="230" t="str">
        <f ca="1">IF($AD272=1,IF($AQ272=1,ROUNDDOWN('２個別表'!$BX272-'２個別表'!$BZ272-'２個別表'!$CC272-'２個別表'!$CD272-'２個別表'!$CE272-'２個別表'!$CF272,0),""),"")</f>
        <v/>
      </c>
      <c r="AV272" s="391">
        <f t="shared" ca="1" si="96"/>
        <v>0</v>
      </c>
      <c r="AW272" s="401" t="str">
        <f t="shared" ca="1" si="97"/>
        <v>-</v>
      </c>
      <c r="AX272" s="228">
        <f ca="1">IF($AD272=2,IF('２個別表'!$BS272=1,1,0),0)</f>
        <v>0</v>
      </c>
      <c r="AY272" s="213" t="str">
        <f t="shared" ca="1" si="98"/>
        <v/>
      </c>
      <c r="AZ272" s="409" t="str">
        <f ca="1">IF(AND($AD272=2,$AX272=1),'２個別表'!$BX272-('２個別表'!$BZ272+'２個別表'!$CC272+'２個別表'!$CD272+'２個別表'!$CE272+'２個別表'!$CF272),"")</f>
        <v/>
      </c>
      <c r="BA272" s="228">
        <f ca="1">IF($AD272=2,IF('２個別表'!$BS272&lt;&gt;1,1,0),0)</f>
        <v>0</v>
      </c>
      <c r="BB272" s="404">
        <f t="shared" ca="1" si="99"/>
        <v>0</v>
      </c>
      <c r="BC272" s="207" t="str">
        <f ca="1">IF(AND($AD272=2,$BA272=1),'２個別表'!$BT272,"")</f>
        <v/>
      </c>
      <c r="BD272" s="207" t="str">
        <f t="shared" ca="1" si="100"/>
        <v/>
      </c>
      <c r="BE272" s="207" t="str">
        <f ca="1">IF(AND($AD272=2,$BA272=1),'２個別表'!$BW272-('２個別表'!$BZ272+'２個別表'!$CC272+'２個別表'!$CD272+'２個別表'!$CE272+'２個別表'!$CF272),"")</f>
        <v/>
      </c>
      <c r="BF272" s="207" t="str">
        <f ca="1">IF(AND($AD272=2,$BA272=1),'２個別表'!$CC272+'２個別表'!$CD272,"")</f>
        <v/>
      </c>
      <c r="BG272" s="406" t="str">
        <f ca="1">IF($BB272=1,IF(SUM('２個別表'!$BY272,'２個別表'!$CF272*0.5)&lt;='２個別表'!$BX272*0.5,"〇","×"),"")</f>
        <v/>
      </c>
      <c r="BH272" s="405">
        <f t="shared" ca="1" si="101"/>
        <v>0</v>
      </c>
      <c r="BI272" s="229" t="str">
        <f ca="1">IF($AD272=2,IF($AX272=1,IF('２個別表'!$AO272=23,"〇","×"),IF(OR('２個別表'!$AO272&lt;19,'２個別表'!$AO272&gt;23),"",IF($BH272&lt;='２個別表'!$BT272,"〇","×"))),"-")</f>
        <v>-</v>
      </c>
      <c r="BJ272" s="414" t="str">
        <f t="shared" ca="1" si="102"/>
        <v>-</v>
      </c>
      <c r="BK272" s="228">
        <f t="shared" ca="1" si="103"/>
        <v>0</v>
      </c>
      <c r="BL272" s="229" t="str">
        <f ca="1">IF($AD272=3,IF(1&lt;='２個別表'!$F272,IF('２個別表'!$W272=1,"〇","×"),""),"")</f>
        <v/>
      </c>
      <c r="BM272" s="209" t="str">
        <f ca="1">IF(AD272=3,IF(AND(OR('２個別表'!BF272="附帯施設",AND(1&lt;='２個別表'!AO272,'２個別表'!AO272&lt;=3)),'２個別表'!BM272&lt;&gt;"",'２個別表'!BN272&lt;&gt;""),1,IF(AND(OR('２個別表'!BF272="附帯施設",AND(1&lt;='２個別表'!AO272,'２個別表'!AO272&lt;=3)),OR('２個別表'!BM272="",'２個別表'!BN272="")),"×",0)),"")</f>
        <v/>
      </c>
      <c r="BN272" s="229" t="str">
        <f ca="1">IF($AD272=3,IF('２個別表'!$BX272&gt;=500000,"〇","×"),"")</f>
        <v/>
      </c>
      <c r="BO272" s="204" t="str">
        <f ca="1">IF(AD272=3,'２個別表'!BY272,"")</f>
        <v/>
      </c>
      <c r="BP272" s="204" t="str">
        <f ca="1">IF(AD272=3,IF(COUNTIF('２個別表'!$Z$11:'２個別表'!Z272,'２個別表'!Z272)=1,BO272,SUMIF('２個別表'!$Z$11:$Z$510,'２個別表'!Z272,$BO$11:$BO$239)),"")</f>
        <v/>
      </c>
      <c r="BQ272" s="213" t="str">
        <f t="shared" ca="1" si="111"/>
        <v/>
      </c>
      <c r="BR272" s="207" t="str">
        <f t="shared" ca="1" si="104"/>
        <v/>
      </c>
      <c r="BS272" s="483" t="str">
        <f ca="1">IF($AD272=3,'２個別表'!$BX272-('２個別表'!$BZ272+'２個別表'!$CC272+'２個別表'!$CD272+'２個別表'!$CE272+'２個別表'!$CF272),"")</f>
        <v/>
      </c>
      <c r="BT272" s="486">
        <f t="shared" ca="1" si="112"/>
        <v>0</v>
      </c>
      <c r="BU272" s="480" t="str">
        <f t="shared" ca="1" si="105"/>
        <v/>
      </c>
    </row>
    <row r="273" spans="1:73">
      <c r="A273" s="770" t="str">
        <f t="shared" ca="1" si="107"/>
        <v>石川県</v>
      </c>
      <c r="B273" s="773">
        <f ca="1">'２個別表'!Q273</f>
        <v>263</v>
      </c>
      <c r="C273" s="774" t="str">
        <f>'２個別表'!$R273</f>
        <v>石川県</v>
      </c>
      <c r="D273" s="774" t="str">
        <f ca="1">'２個別表'!$S273</f>
        <v/>
      </c>
      <c r="E273" s="774" t="str">
        <f ca="1">'２個別表'!$T273</f>
        <v/>
      </c>
      <c r="F273" s="719" t="str">
        <f ca="1">'２個別表'!$W273</f>
        <v/>
      </c>
      <c r="G273" s="719" t="str">
        <f ca="1">IF($F273=1,IF(SUMIF('（様式１号）１総括表'!$B$16:$B$25,A273,'（様式１号）１総括表'!$A$16:$A$25)&gt;0,"〇","✕"),"-")</f>
        <v>-</v>
      </c>
      <c r="H273" s="716" t="str">
        <f ca="1">IF('２個別表'!$Y273=1,IF('２個別表'!$AC273=1,"〇","×"),IF(AND(2&lt;='２個別表'!$AC273,'２個別表'!$AC273&lt;=5),"〇","×"))</f>
        <v>×</v>
      </c>
      <c r="I273" s="716" t="str">
        <f t="shared" ca="1" si="108"/>
        <v>×</v>
      </c>
      <c r="J273" s="207" t="str">
        <f ca="1">'２個別表'!$Z273</f>
        <v/>
      </c>
      <c r="K273" s="207">
        <f ca="1">'２個別表'!$AK273</f>
        <v>0</v>
      </c>
      <c r="L273" s="207" t="str">
        <f ca="1">IF('２個別表'!$AL273=1,1,"")</f>
        <v/>
      </c>
      <c r="M273" s="207" t="str">
        <f ca="1">IF('２個別表'!$AL273="","",IF('２個別表'!$AL273=1,IF(OR('２個別表'!$AM273=1,'２個別表'!$AN273=1),"〇","×")))</f>
        <v/>
      </c>
      <c r="N273" s="204" t="str">
        <f ca="1">'２個別表'!AT273</f>
        <v/>
      </c>
      <c r="O273" s="220" t="str">
        <f ca="1">IF(1&lt;='２個別表'!$F273,IF(AND(1&lt;='２個別表'!$AO273,'２個別表'!$AO273&lt;=3),1,0),"")</f>
        <v/>
      </c>
      <c r="P273" s="229">
        <f ca="1">IF($O273=1,IF(AND('２個別表'!$BF273&lt;&gt;"",AND('２個別表'!$BI273&lt;&gt;1,'２個別表'!$BJ273)),0,1),0)</f>
        <v>0</v>
      </c>
      <c r="Q273" s="220">
        <f ca="1">IF('２個別表'!$BF273&lt;&gt;"",1,0)</f>
        <v>0</v>
      </c>
      <c r="R273" s="220" t="str">
        <f ca="1">IF($Q273=1,IF('２個別表'!$BI273=1,1,0),"")</f>
        <v/>
      </c>
      <c r="S273" s="220" t="str">
        <f ca="1">IF($R273=1,IF('２個別表'!$BJ273&lt;&gt;"","〇","×"),"")</f>
        <v/>
      </c>
      <c r="T273" s="220" t="str">
        <f t="shared" ca="1" si="88"/>
        <v/>
      </c>
      <c r="U273" s="381">
        <f ca="1">IF('２個別表'!$BH273&gt;0,'２個別表'!$BH273,0)</f>
        <v>0</v>
      </c>
      <c r="V273" s="220">
        <f ca="1">IF('２個別表'!$BJ273&lt;&gt;"",1,0)</f>
        <v>0</v>
      </c>
      <c r="W273" s="206">
        <f ca="1">IF(AND($Q273=1,$V273=1),'２個別表'!$CF273,0)</f>
        <v>0</v>
      </c>
      <c r="X273" s="219">
        <f t="shared" ca="1" si="109"/>
        <v>0</v>
      </c>
      <c r="Y273" s="220" t="str">
        <f ca="1">IF(1&lt;='２個別表'!$F273,'２個別表'!$BV273,"")</f>
        <v/>
      </c>
      <c r="Z273" s="220">
        <f ca="1">IF(1&lt;='２個別表'!$F273,'２個別表'!$CG273,0)</f>
        <v>0</v>
      </c>
      <c r="AA273" s="220">
        <f ca="1">IF(OR(0&lt;'２個別表'!$BZ273,0&lt;SUM('２個別表'!$CC273:$CD273)),1,0)</f>
        <v>1</v>
      </c>
      <c r="AB273" s="207">
        <f ca="1">IF(1&lt;='２個別表'!$F273,'２個別表'!$BX273,0)</f>
        <v>0</v>
      </c>
      <c r="AC273" s="207" t="str">
        <f ca="1">IF('２個別表'!$BX273&gt;0,IF(AND('２個別表'!$BV273=1,'２個別表'!$CG273="控除不可"),'２個別表'!$BX273,IF(AND('２個別表'!$BV273=1,'２個別表'!$CG273="80%控除対象"),ROUNDUP('２個別表'!$BX273*102/110,0),IF(AND('２個別表'!$BV273=1,'２個別表'!$CG273="全額控除"),ROUNDUP('２個別表'!$BX273*100/110,0),IF(OR('２個別表'!$BV273=2,'２個別表'!$BV273=3),'２個別表'!$BX273,'２個別表'!$BX273)))),"")</f>
        <v/>
      </c>
      <c r="AD273" s="221" t="str">
        <f ca="1">IF('２個別表'!$W273=1,3,IF(AND('２個別表'!$W273=2,AND(19&lt;='２個別表'!$AO273,'２個別表'!$AO273&lt;=23)),2,IF(AND('２個別表'!$W273=2,OR(AND(1&lt;='２個別表'!$AO273,'２個別表'!$AO273&lt;=18),AND(24&lt;='２個別表'!$AO273,'２個別表'!$AO273&lt;=25))),1,"判定不能")))</f>
        <v>判定不能</v>
      </c>
      <c r="AE273" s="228">
        <f t="shared" ca="1" si="89"/>
        <v>0</v>
      </c>
      <c r="AF273" s="204" t="str">
        <f t="shared" ca="1" si="106"/>
        <v/>
      </c>
      <c r="AG273" s="207" t="str">
        <f ca="1">IF(AND($AD273=1,$U273&gt;0,$V273=1),ROUNDDOWN($AC273*1/2-'２個別表'!$CF273*1/2,0),"")</f>
        <v/>
      </c>
      <c r="AH273" s="207" t="str">
        <f t="shared" ca="1" si="110"/>
        <v/>
      </c>
      <c r="AI273" s="230" t="str">
        <f ca="1">IF(AND($AD273=1,$Q273=1),IF($AB273&gt;0,'２個別表'!$BX273-'２個別表'!$BZ273-'２個別表'!$CF273-'２個別表'!$CC273-'２個別表'!$CD273-'２個別表'!$CE273,0),"")</f>
        <v/>
      </c>
      <c r="AJ273" s="222">
        <f t="shared" ca="1" si="90"/>
        <v>0</v>
      </c>
      <c r="AK273" s="218" t="str">
        <f ca="1">IF($AD273=1,IF('２個別表'!$AQ273=1,1,IF('２個別表'!AQ273="","",)),"")</f>
        <v/>
      </c>
      <c r="AL273" s="207" t="str">
        <f ca="1">IF($AJ273=1,IF($AK273=1,'２個別表'!BU273,""),"")</f>
        <v/>
      </c>
      <c r="AM273" s="204" t="str">
        <f t="shared" ca="1" si="91"/>
        <v/>
      </c>
      <c r="AN273" s="223" t="str">
        <f ca="1">IF($AJ273=1,IF($AK273=1,ROUNDDOWN('２個別表'!$BX273-'２個別表'!$BZ273-'２個別表'!$CC273-'２個別表'!$CD273-'２個別表'!$CE273-'２個別表'!$CF273,0),""),"")</f>
        <v/>
      </c>
      <c r="AO273" s="222">
        <f t="shared" ca="1" si="87"/>
        <v>0</v>
      </c>
      <c r="AP273" s="218">
        <f t="shared" ca="1" si="92"/>
        <v>0</v>
      </c>
      <c r="AQ273" s="218">
        <f t="shared" ca="1" si="93"/>
        <v>0</v>
      </c>
      <c r="AR273" s="213">
        <f ca="1">IF('２個別表'!$AC273=1,1,0)</f>
        <v>0</v>
      </c>
      <c r="AS273" s="204" t="str">
        <f t="shared" ca="1" si="94"/>
        <v/>
      </c>
      <c r="AT273" s="204" t="str">
        <f t="shared" ca="1" si="95"/>
        <v/>
      </c>
      <c r="AU273" s="230" t="str">
        <f ca="1">IF($AD273=1,IF($AQ273=1,ROUNDDOWN('２個別表'!$BX273-'２個別表'!$BZ273-'２個別表'!$CC273-'２個別表'!$CD273-'２個別表'!$CE273-'２個別表'!$CF273,0),""),"")</f>
        <v/>
      </c>
      <c r="AV273" s="391">
        <f t="shared" ca="1" si="96"/>
        <v>0</v>
      </c>
      <c r="AW273" s="401" t="str">
        <f t="shared" ca="1" si="97"/>
        <v>-</v>
      </c>
      <c r="AX273" s="228">
        <f ca="1">IF($AD273=2,IF('２個別表'!$BS273=1,1,0),0)</f>
        <v>0</v>
      </c>
      <c r="AY273" s="213" t="str">
        <f t="shared" ca="1" si="98"/>
        <v/>
      </c>
      <c r="AZ273" s="409" t="str">
        <f ca="1">IF(AND($AD273=2,$AX273=1),'２個別表'!$BX273-('２個別表'!$BZ273+'２個別表'!$CC273+'２個別表'!$CD273+'２個別表'!$CE273+'２個別表'!$CF273),"")</f>
        <v/>
      </c>
      <c r="BA273" s="228">
        <f ca="1">IF($AD273=2,IF('２個別表'!$BS273&lt;&gt;1,1,0),0)</f>
        <v>0</v>
      </c>
      <c r="BB273" s="404">
        <f t="shared" ca="1" si="99"/>
        <v>0</v>
      </c>
      <c r="BC273" s="207" t="str">
        <f ca="1">IF(AND($AD273=2,$BA273=1),'２個別表'!$BT273,"")</f>
        <v/>
      </c>
      <c r="BD273" s="207" t="str">
        <f t="shared" ca="1" si="100"/>
        <v/>
      </c>
      <c r="BE273" s="207" t="str">
        <f ca="1">IF(AND($AD273=2,$BA273=1),'２個別表'!$BW273-('２個別表'!$BZ273+'２個別表'!$CC273+'２個別表'!$CD273+'２個別表'!$CE273+'２個別表'!$CF273),"")</f>
        <v/>
      </c>
      <c r="BF273" s="207" t="str">
        <f ca="1">IF(AND($AD273=2,$BA273=1),'２個別表'!$CC273+'２個別表'!$CD273,"")</f>
        <v/>
      </c>
      <c r="BG273" s="406" t="str">
        <f ca="1">IF($BB273=1,IF(SUM('２個別表'!$BY273,'２個別表'!$CF273*0.5)&lt;='２個別表'!$BX273*0.5,"〇","×"),"")</f>
        <v/>
      </c>
      <c r="BH273" s="405">
        <f t="shared" ca="1" si="101"/>
        <v>0</v>
      </c>
      <c r="BI273" s="229" t="str">
        <f ca="1">IF($AD273=2,IF($AX273=1,IF('２個別表'!$AO273=23,"〇","×"),IF(OR('２個別表'!$AO273&lt;19,'２個別表'!$AO273&gt;23),"",IF($BH273&lt;='２個別表'!$BT273,"〇","×"))),"-")</f>
        <v>-</v>
      </c>
      <c r="BJ273" s="414" t="str">
        <f t="shared" ca="1" si="102"/>
        <v>-</v>
      </c>
      <c r="BK273" s="228">
        <f t="shared" ca="1" si="103"/>
        <v>0</v>
      </c>
      <c r="BL273" s="229" t="str">
        <f ca="1">IF($AD273=3,IF(1&lt;='２個別表'!$F273,IF('２個別表'!$W273=1,"〇","×"),""),"")</f>
        <v/>
      </c>
      <c r="BM273" s="209" t="str">
        <f ca="1">IF(AD273=3,IF(AND(OR('２個別表'!BF273="附帯施設",AND(1&lt;='２個別表'!AO273,'２個別表'!AO273&lt;=3)),'２個別表'!BM273&lt;&gt;"",'２個別表'!BN273&lt;&gt;""),1,IF(AND(OR('２個別表'!BF273="附帯施設",AND(1&lt;='２個別表'!AO273,'２個別表'!AO273&lt;=3)),OR('２個別表'!BM273="",'２個別表'!BN273="")),"×",0)),"")</f>
        <v/>
      </c>
      <c r="BN273" s="229" t="str">
        <f ca="1">IF($AD273=3,IF('２個別表'!$BX273&gt;=500000,"〇","×"),"")</f>
        <v/>
      </c>
      <c r="BO273" s="204" t="str">
        <f ca="1">IF(AD273=3,'２個別表'!BY273,"")</f>
        <v/>
      </c>
      <c r="BP273" s="204" t="str">
        <f ca="1">IF(AD273=3,IF(COUNTIF('２個別表'!$Z$11:'２個別表'!Z273,'２個別表'!Z273)=1,BO273,SUMIF('２個別表'!$Z$11:$Z$510,'２個別表'!Z273,$BO$11:$BO$239)),"")</f>
        <v/>
      </c>
      <c r="BQ273" s="213" t="str">
        <f t="shared" ca="1" si="111"/>
        <v/>
      </c>
      <c r="BR273" s="207" t="str">
        <f t="shared" ca="1" si="104"/>
        <v/>
      </c>
      <c r="BS273" s="483" t="str">
        <f ca="1">IF($AD273=3,'２個別表'!$BX273-('２個別表'!$BZ273+'２個別表'!$CC273+'２個別表'!$CD273+'２個別表'!$CE273+'２個別表'!$CF273),"")</f>
        <v/>
      </c>
      <c r="BT273" s="486">
        <f t="shared" ca="1" si="112"/>
        <v>0</v>
      </c>
      <c r="BU273" s="480" t="str">
        <f t="shared" ca="1" si="105"/>
        <v/>
      </c>
    </row>
    <row r="274" spans="1:73">
      <c r="A274" s="770" t="str">
        <f t="shared" ca="1" si="107"/>
        <v>石川県</v>
      </c>
      <c r="B274" s="773">
        <f ca="1">'２個別表'!Q274</f>
        <v>264</v>
      </c>
      <c r="C274" s="774" t="str">
        <f>'２個別表'!$R274</f>
        <v>石川県</v>
      </c>
      <c r="D274" s="774" t="str">
        <f ca="1">'２個別表'!$S274</f>
        <v/>
      </c>
      <c r="E274" s="774" t="str">
        <f ca="1">'２個別表'!$T274</f>
        <v/>
      </c>
      <c r="F274" s="719" t="str">
        <f ca="1">'２個別表'!$W274</f>
        <v/>
      </c>
      <c r="G274" s="719" t="str">
        <f ca="1">IF($F274=1,IF(SUMIF('（様式１号）１総括表'!$B$16:$B$25,A274,'（様式１号）１総括表'!$A$16:$A$25)&gt;0,"〇","✕"),"-")</f>
        <v>-</v>
      </c>
      <c r="H274" s="716" t="str">
        <f ca="1">IF('２個別表'!$Y274=1,IF('２個別表'!$AC274=1,"〇","×"),IF(AND(2&lt;='２個別表'!$AC274,'２個別表'!$AC274&lt;=5),"〇","×"))</f>
        <v>×</v>
      </c>
      <c r="I274" s="716" t="str">
        <f t="shared" ca="1" si="108"/>
        <v>×</v>
      </c>
      <c r="J274" s="207" t="str">
        <f ca="1">'２個別表'!$Z274</f>
        <v/>
      </c>
      <c r="K274" s="207">
        <f ca="1">'２個別表'!$AK274</f>
        <v>0</v>
      </c>
      <c r="L274" s="207" t="str">
        <f ca="1">IF('２個別表'!$AL274=1,1,"")</f>
        <v/>
      </c>
      <c r="M274" s="207" t="str">
        <f ca="1">IF('２個別表'!$AL274="","",IF('２個別表'!$AL274=1,IF(OR('２個別表'!$AM274=1,'２個別表'!$AN274=1),"〇","×")))</f>
        <v/>
      </c>
      <c r="N274" s="204" t="str">
        <f ca="1">'２個別表'!AT274</f>
        <v/>
      </c>
      <c r="O274" s="220" t="str">
        <f ca="1">IF(1&lt;='２個別表'!$F274,IF(AND(1&lt;='２個別表'!$AO274,'２個別表'!$AO274&lt;=3),1,0),"")</f>
        <v/>
      </c>
      <c r="P274" s="229">
        <f ca="1">IF($O274=1,IF(AND('２個別表'!$BF274&lt;&gt;"",AND('２個別表'!$BI274&lt;&gt;1,'２個別表'!$BJ274)),0,1),0)</f>
        <v>0</v>
      </c>
      <c r="Q274" s="220">
        <f ca="1">IF('２個別表'!$BF274&lt;&gt;"",1,0)</f>
        <v>0</v>
      </c>
      <c r="R274" s="220" t="str">
        <f ca="1">IF($Q274=1,IF('２個別表'!$BI274=1,1,0),"")</f>
        <v/>
      </c>
      <c r="S274" s="220" t="str">
        <f ca="1">IF($R274=1,IF('２個別表'!$BJ274&lt;&gt;"","〇","×"),"")</f>
        <v/>
      </c>
      <c r="T274" s="220" t="str">
        <f t="shared" ca="1" si="88"/>
        <v/>
      </c>
      <c r="U274" s="381">
        <f ca="1">IF('２個別表'!$BH274&gt;0,'２個別表'!$BH274,0)</f>
        <v>0</v>
      </c>
      <c r="V274" s="220">
        <f ca="1">IF('２個別表'!$BJ274&lt;&gt;"",1,0)</f>
        <v>0</v>
      </c>
      <c r="W274" s="206">
        <f ca="1">IF(AND($Q274=1,$V274=1),'２個別表'!$CF274,0)</f>
        <v>0</v>
      </c>
      <c r="X274" s="219">
        <f t="shared" ca="1" si="109"/>
        <v>0</v>
      </c>
      <c r="Y274" s="220" t="str">
        <f ca="1">IF(1&lt;='２個別表'!$F274,'２個別表'!$BV274,"")</f>
        <v/>
      </c>
      <c r="Z274" s="220">
        <f ca="1">IF(1&lt;='２個別表'!$F274,'２個別表'!$CG274,0)</f>
        <v>0</v>
      </c>
      <c r="AA274" s="220">
        <f ca="1">IF(OR(0&lt;'２個別表'!$BZ274,0&lt;SUM('２個別表'!$CC274:$CD274)),1,0)</f>
        <v>1</v>
      </c>
      <c r="AB274" s="207">
        <f ca="1">IF(1&lt;='２個別表'!$F274,'２個別表'!$BX274,0)</f>
        <v>0</v>
      </c>
      <c r="AC274" s="207" t="str">
        <f ca="1">IF('２個別表'!$BX274&gt;0,IF(AND('２個別表'!$BV274=1,'２個別表'!$CG274="控除不可"),'２個別表'!$BX274,IF(AND('２個別表'!$BV274=1,'２個別表'!$CG274="80%控除対象"),ROUNDUP('２個別表'!$BX274*102/110,0),IF(AND('２個別表'!$BV274=1,'２個別表'!$CG274="全額控除"),ROUNDUP('２個別表'!$BX274*100/110,0),IF(OR('２個別表'!$BV274=2,'２個別表'!$BV274=3),'２個別表'!$BX274,'２個別表'!$BX274)))),"")</f>
        <v/>
      </c>
      <c r="AD274" s="221" t="str">
        <f ca="1">IF('２個別表'!$W274=1,3,IF(AND('２個別表'!$W274=2,AND(19&lt;='２個別表'!$AO274,'２個別表'!$AO274&lt;=23)),2,IF(AND('２個別表'!$W274=2,OR(AND(1&lt;='２個別表'!$AO274,'２個別表'!$AO274&lt;=18),AND(24&lt;='２個別表'!$AO274,'２個別表'!$AO274&lt;=25))),1,"判定不能")))</f>
        <v>判定不能</v>
      </c>
      <c r="AE274" s="228">
        <f t="shared" ca="1" si="89"/>
        <v>0</v>
      </c>
      <c r="AF274" s="204" t="str">
        <f t="shared" ca="1" si="106"/>
        <v/>
      </c>
      <c r="AG274" s="207" t="str">
        <f ca="1">IF(AND($AD274=1,$U274&gt;0,$V274=1),ROUNDDOWN($AC274*1/2-'２個別表'!$CF274*1/2,0),"")</f>
        <v/>
      </c>
      <c r="AH274" s="207" t="str">
        <f t="shared" ca="1" si="110"/>
        <v/>
      </c>
      <c r="AI274" s="230" t="str">
        <f ca="1">IF(AND($AD274=1,$Q274=1),IF($AB274&gt;0,'２個別表'!$BX274-'２個別表'!$BZ274-'２個別表'!$CF274-'２個別表'!$CC274-'２個別表'!$CD274-'２個別表'!$CE274,0),"")</f>
        <v/>
      </c>
      <c r="AJ274" s="222">
        <f t="shared" ca="1" si="90"/>
        <v>0</v>
      </c>
      <c r="AK274" s="218" t="str">
        <f ca="1">IF($AD274=1,IF('２個別表'!$AQ274=1,1,IF('２個別表'!AQ274="","",)),"")</f>
        <v/>
      </c>
      <c r="AL274" s="207" t="str">
        <f ca="1">IF($AJ274=1,IF($AK274=1,'２個別表'!BU274,""),"")</f>
        <v/>
      </c>
      <c r="AM274" s="204" t="str">
        <f t="shared" ca="1" si="91"/>
        <v/>
      </c>
      <c r="AN274" s="223" t="str">
        <f ca="1">IF($AJ274=1,IF($AK274=1,ROUNDDOWN('２個別表'!$BX274-'２個別表'!$BZ274-'２個別表'!$CC274-'２個別表'!$CD274-'２個別表'!$CE274-'２個別表'!$CF274,0),""),"")</f>
        <v/>
      </c>
      <c r="AO274" s="222">
        <f t="shared" ca="1" si="87"/>
        <v>0</v>
      </c>
      <c r="AP274" s="218">
        <f t="shared" ca="1" si="92"/>
        <v>0</v>
      </c>
      <c r="AQ274" s="218">
        <f t="shared" ca="1" si="93"/>
        <v>0</v>
      </c>
      <c r="AR274" s="213">
        <f ca="1">IF('２個別表'!$AC274=1,1,0)</f>
        <v>0</v>
      </c>
      <c r="AS274" s="204" t="str">
        <f t="shared" ca="1" si="94"/>
        <v/>
      </c>
      <c r="AT274" s="204" t="str">
        <f t="shared" ca="1" si="95"/>
        <v/>
      </c>
      <c r="AU274" s="230" t="str">
        <f ca="1">IF($AD274=1,IF($AQ274=1,ROUNDDOWN('２個別表'!$BX274-'２個別表'!$BZ274-'２個別表'!$CC274-'２個別表'!$CD274-'２個別表'!$CE274-'２個別表'!$CF274,0),""),"")</f>
        <v/>
      </c>
      <c r="AV274" s="391">
        <f t="shared" ca="1" si="96"/>
        <v>0</v>
      </c>
      <c r="AW274" s="401" t="str">
        <f t="shared" ca="1" si="97"/>
        <v>-</v>
      </c>
      <c r="AX274" s="228">
        <f ca="1">IF($AD274=2,IF('２個別表'!$BS274=1,1,0),0)</f>
        <v>0</v>
      </c>
      <c r="AY274" s="213" t="str">
        <f t="shared" ca="1" si="98"/>
        <v/>
      </c>
      <c r="AZ274" s="409" t="str">
        <f ca="1">IF(AND($AD274=2,$AX274=1),'２個別表'!$BX274-('２個別表'!$BZ274+'２個別表'!$CC274+'２個別表'!$CD274+'２個別表'!$CE274+'２個別表'!$CF274),"")</f>
        <v/>
      </c>
      <c r="BA274" s="228">
        <f ca="1">IF($AD274=2,IF('２個別表'!$BS274&lt;&gt;1,1,0),0)</f>
        <v>0</v>
      </c>
      <c r="BB274" s="404">
        <f t="shared" ca="1" si="99"/>
        <v>0</v>
      </c>
      <c r="BC274" s="207" t="str">
        <f ca="1">IF(AND($AD274=2,$BA274=1),'２個別表'!$BT274,"")</f>
        <v/>
      </c>
      <c r="BD274" s="207" t="str">
        <f t="shared" ca="1" si="100"/>
        <v/>
      </c>
      <c r="BE274" s="207" t="str">
        <f ca="1">IF(AND($AD274=2,$BA274=1),'２個別表'!$BW274-('２個別表'!$BZ274+'２個別表'!$CC274+'２個別表'!$CD274+'２個別表'!$CE274+'２個別表'!$CF274),"")</f>
        <v/>
      </c>
      <c r="BF274" s="207" t="str">
        <f ca="1">IF(AND($AD274=2,$BA274=1),'２個別表'!$CC274+'２個別表'!$CD274,"")</f>
        <v/>
      </c>
      <c r="BG274" s="406" t="str">
        <f ca="1">IF($BB274=1,IF(SUM('２個別表'!$BY274,'２個別表'!$CF274*0.5)&lt;='２個別表'!$BX274*0.5,"〇","×"),"")</f>
        <v/>
      </c>
      <c r="BH274" s="405">
        <f t="shared" ca="1" si="101"/>
        <v>0</v>
      </c>
      <c r="BI274" s="229" t="str">
        <f ca="1">IF($AD274=2,IF($AX274=1,IF('２個別表'!$AO274=23,"〇","×"),IF(OR('２個別表'!$AO274&lt;19,'２個別表'!$AO274&gt;23),"",IF($BH274&lt;='２個別表'!$BT274,"〇","×"))),"-")</f>
        <v>-</v>
      </c>
      <c r="BJ274" s="414" t="str">
        <f t="shared" ca="1" si="102"/>
        <v>-</v>
      </c>
      <c r="BK274" s="228">
        <f t="shared" ca="1" si="103"/>
        <v>0</v>
      </c>
      <c r="BL274" s="229" t="str">
        <f ca="1">IF($AD274=3,IF(1&lt;='２個別表'!$F274,IF('２個別表'!$W274=1,"〇","×"),""),"")</f>
        <v/>
      </c>
      <c r="BM274" s="209" t="str">
        <f ca="1">IF(AD274=3,IF(AND(OR('２個別表'!BF274="附帯施設",AND(1&lt;='２個別表'!AO274,'２個別表'!AO274&lt;=3)),'２個別表'!BM274&lt;&gt;"",'２個別表'!BN274&lt;&gt;""),1,IF(AND(OR('２個別表'!BF274="附帯施設",AND(1&lt;='２個別表'!AO274,'２個別表'!AO274&lt;=3)),OR('２個別表'!BM274="",'２個別表'!BN274="")),"×",0)),"")</f>
        <v/>
      </c>
      <c r="BN274" s="229" t="str">
        <f ca="1">IF($AD274=3,IF('２個別表'!$BX274&gt;=500000,"〇","×"),"")</f>
        <v/>
      </c>
      <c r="BO274" s="204" t="str">
        <f ca="1">IF(AD274=3,'２個別表'!BY274,"")</f>
        <v/>
      </c>
      <c r="BP274" s="204" t="str">
        <f ca="1">IF(AD274=3,IF(COUNTIF('２個別表'!$Z$11:'２個別表'!Z274,'２個別表'!Z274)=1,BO274,SUMIF('２個別表'!$Z$11:$Z$510,'２個別表'!Z274,$BO$11:$BO$239)),"")</f>
        <v/>
      </c>
      <c r="BQ274" s="213" t="str">
        <f t="shared" ca="1" si="111"/>
        <v/>
      </c>
      <c r="BR274" s="207" t="str">
        <f t="shared" ca="1" si="104"/>
        <v/>
      </c>
      <c r="BS274" s="483" t="str">
        <f ca="1">IF($AD274=3,'２個別表'!$BX274-('２個別表'!$BZ274+'２個別表'!$CC274+'２個別表'!$CD274+'２個別表'!$CE274+'２個別表'!$CF274),"")</f>
        <v/>
      </c>
      <c r="BT274" s="486">
        <f t="shared" ca="1" si="112"/>
        <v>0</v>
      </c>
      <c r="BU274" s="480" t="str">
        <f t="shared" ca="1" si="105"/>
        <v/>
      </c>
    </row>
    <row r="275" spans="1:73">
      <c r="A275" s="770" t="str">
        <f t="shared" ca="1" si="107"/>
        <v>石川県</v>
      </c>
      <c r="B275" s="773">
        <f ca="1">'２個別表'!Q275</f>
        <v>265</v>
      </c>
      <c r="C275" s="774" t="str">
        <f>'２個別表'!$R275</f>
        <v>石川県</v>
      </c>
      <c r="D275" s="774" t="str">
        <f ca="1">'２個別表'!$S275</f>
        <v/>
      </c>
      <c r="E275" s="774" t="str">
        <f ca="1">'２個別表'!$T275</f>
        <v/>
      </c>
      <c r="F275" s="719" t="str">
        <f ca="1">'２個別表'!$W275</f>
        <v/>
      </c>
      <c r="G275" s="719" t="str">
        <f ca="1">IF($F275=1,IF(SUMIF('（様式１号）１総括表'!$B$16:$B$25,A275,'（様式１号）１総括表'!$A$16:$A$25)&gt;0,"〇","✕"),"-")</f>
        <v>-</v>
      </c>
      <c r="H275" s="716" t="str">
        <f ca="1">IF('２個別表'!$Y275=1,IF('２個別表'!$AC275=1,"〇","×"),IF(AND(2&lt;='２個別表'!$AC275,'２個別表'!$AC275&lt;=5),"〇","×"))</f>
        <v>×</v>
      </c>
      <c r="I275" s="716" t="str">
        <f t="shared" ca="1" si="108"/>
        <v>×</v>
      </c>
      <c r="J275" s="207" t="str">
        <f ca="1">'２個別表'!$Z275</f>
        <v/>
      </c>
      <c r="K275" s="207">
        <f ca="1">'２個別表'!$AK275</f>
        <v>0</v>
      </c>
      <c r="L275" s="207" t="str">
        <f ca="1">IF('２個別表'!$AL275=1,1,"")</f>
        <v/>
      </c>
      <c r="M275" s="207" t="str">
        <f ca="1">IF('２個別表'!$AL275="","",IF('２個別表'!$AL275=1,IF(OR('２個別表'!$AM275=1,'２個別表'!$AN275=1),"〇","×")))</f>
        <v/>
      </c>
      <c r="N275" s="204" t="str">
        <f ca="1">'２個別表'!AT275</f>
        <v/>
      </c>
      <c r="O275" s="220" t="str">
        <f ca="1">IF(1&lt;='２個別表'!$F275,IF(AND(1&lt;='２個別表'!$AO275,'２個別表'!$AO275&lt;=3),1,0),"")</f>
        <v/>
      </c>
      <c r="P275" s="229">
        <f ca="1">IF($O275=1,IF(AND('２個別表'!$BF275&lt;&gt;"",AND('２個別表'!$BI275&lt;&gt;1,'２個別表'!$BJ275)),0,1),0)</f>
        <v>0</v>
      </c>
      <c r="Q275" s="220">
        <f ca="1">IF('２個別表'!$BF275&lt;&gt;"",1,0)</f>
        <v>0</v>
      </c>
      <c r="R275" s="220" t="str">
        <f ca="1">IF($Q275=1,IF('２個別表'!$BI275=1,1,0),"")</f>
        <v/>
      </c>
      <c r="S275" s="220" t="str">
        <f ca="1">IF($R275=1,IF('２個別表'!$BJ275&lt;&gt;"","〇","×"),"")</f>
        <v/>
      </c>
      <c r="T275" s="220" t="str">
        <f t="shared" ca="1" si="88"/>
        <v/>
      </c>
      <c r="U275" s="381">
        <f ca="1">IF('２個別表'!$BH275&gt;0,'２個別表'!$BH275,0)</f>
        <v>0</v>
      </c>
      <c r="V275" s="220">
        <f ca="1">IF('２個別表'!$BJ275&lt;&gt;"",1,0)</f>
        <v>0</v>
      </c>
      <c r="W275" s="206">
        <f ca="1">IF(AND($Q275=1,$V275=1),'２個別表'!$CF275,0)</f>
        <v>0</v>
      </c>
      <c r="X275" s="219">
        <f t="shared" ca="1" si="109"/>
        <v>0</v>
      </c>
      <c r="Y275" s="220" t="str">
        <f ca="1">IF(1&lt;='２個別表'!$F275,'２個別表'!$BV275,"")</f>
        <v/>
      </c>
      <c r="Z275" s="220">
        <f ca="1">IF(1&lt;='２個別表'!$F275,'２個別表'!$CG275,0)</f>
        <v>0</v>
      </c>
      <c r="AA275" s="220">
        <f ca="1">IF(OR(0&lt;'２個別表'!$BZ275,0&lt;SUM('２個別表'!$CC275:$CD275)),1,0)</f>
        <v>1</v>
      </c>
      <c r="AB275" s="207">
        <f ca="1">IF(1&lt;='２個別表'!$F275,'２個別表'!$BX275,0)</f>
        <v>0</v>
      </c>
      <c r="AC275" s="207" t="str">
        <f ca="1">IF('２個別表'!$BX275&gt;0,IF(AND('２個別表'!$BV275=1,'２個別表'!$CG275="控除不可"),'２個別表'!$BX275,IF(AND('２個別表'!$BV275=1,'２個別表'!$CG275="80%控除対象"),ROUNDUP('２個別表'!$BX275*102/110,0),IF(AND('２個別表'!$BV275=1,'２個別表'!$CG275="全額控除"),ROUNDUP('２個別表'!$BX275*100/110,0),IF(OR('２個別表'!$BV275=2,'２個別表'!$BV275=3),'２個別表'!$BX275,'２個別表'!$BX275)))),"")</f>
        <v/>
      </c>
      <c r="AD275" s="221" t="str">
        <f ca="1">IF('２個別表'!$W275=1,3,IF(AND('２個別表'!$W275=2,AND(19&lt;='２個別表'!$AO275,'２個別表'!$AO275&lt;=23)),2,IF(AND('２個別表'!$W275=2,OR(AND(1&lt;='２個別表'!$AO275,'２個別表'!$AO275&lt;=18),AND(24&lt;='２個別表'!$AO275,'２個別表'!$AO275&lt;=25))),1,"判定不能")))</f>
        <v>判定不能</v>
      </c>
      <c r="AE275" s="228">
        <f t="shared" ca="1" si="89"/>
        <v>0</v>
      </c>
      <c r="AF275" s="204" t="str">
        <f t="shared" ca="1" si="106"/>
        <v/>
      </c>
      <c r="AG275" s="207" t="str">
        <f ca="1">IF(AND($AD275=1,$U275&gt;0,$V275=1),ROUNDDOWN($AC275*1/2-'２個別表'!$CF275*1/2,0),"")</f>
        <v/>
      </c>
      <c r="AH275" s="207" t="str">
        <f t="shared" ca="1" si="110"/>
        <v/>
      </c>
      <c r="AI275" s="230" t="str">
        <f ca="1">IF(AND($AD275=1,$Q275=1),IF($AB275&gt;0,'２個別表'!$BX275-'２個別表'!$BZ275-'２個別表'!$CF275-'２個別表'!$CC275-'２個別表'!$CD275-'２個別表'!$CE275,0),"")</f>
        <v/>
      </c>
      <c r="AJ275" s="222">
        <f t="shared" ca="1" si="90"/>
        <v>0</v>
      </c>
      <c r="AK275" s="218" t="str">
        <f ca="1">IF($AD275=1,IF('２個別表'!$AQ275=1,1,IF('２個別表'!AQ275="","",)),"")</f>
        <v/>
      </c>
      <c r="AL275" s="207" t="str">
        <f ca="1">IF($AJ275=1,IF($AK275=1,'２個別表'!BU275,""),"")</f>
        <v/>
      </c>
      <c r="AM275" s="204" t="str">
        <f t="shared" ca="1" si="91"/>
        <v/>
      </c>
      <c r="AN275" s="223" t="str">
        <f ca="1">IF($AJ275=1,IF($AK275=1,ROUNDDOWN('２個別表'!$BX275-'２個別表'!$BZ275-'２個別表'!$CC275-'２個別表'!$CD275-'２個別表'!$CE275-'２個別表'!$CF275,0),""),"")</f>
        <v/>
      </c>
      <c r="AO275" s="222">
        <f t="shared" ca="1" si="87"/>
        <v>0</v>
      </c>
      <c r="AP275" s="218">
        <f t="shared" ca="1" si="92"/>
        <v>0</v>
      </c>
      <c r="AQ275" s="218">
        <f t="shared" ca="1" si="93"/>
        <v>0</v>
      </c>
      <c r="AR275" s="213">
        <f ca="1">IF('２個別表'!$AC275=1,1,0)</f>
        <v>0</v>
      </c>
      <c r="AS275" s="204" t="str">
        <f t="shared" ca="1" si="94"/>
        <v/>
      </c>
      <c r="AT275" s="204" t="str">
        <f t="shared" ca="1" si="95"/>
        <v/>
      </c>
      <c r="AU275" s="230" t="str">
        <f ca="1">IF($AD275=1,IF($AQ275=1,ROUNDDOWN('２個別表'!$BX275-'２個別表'!$BZ275-'２個別表'!$CC275-'２個別表'!$CD275-'２個別表'!$CE275-'２個別表'!$CF275,0),""),"")</f>
        <v/>
      </c>
      <c r="AV275" s="391">
        <f t="shared" ca="1" si="96"/>
        <v>0</v>
      </c>
      <c r="AW275" s="401" t="str">
        <f t="shared" ca="1" si="97"/>
        <v>-</v>
      </c>
      <c r="AX275" s="228">
        <f ca="1">IF($AD275=2,IF('２個別表'!$BS275=1,1,0),0)</f>
        <v>0</v>
      </c>
      <c r="AY275" s="213" t="str">
        <f t="shared" ca="1" si="98"/>
        <v/>
      </c>
      <c r="AZ275" s="409" t="str">
        <f ca="1">IF(AND($AD275=2,$AX275=1),'２個別表'!$BX275-('２個別表'!$BZ275+'２個別表'!$CC275+'２個別表'!$CD275+'２個別表'!$CE275+'２個別表'!$CF275),"")</f>
        <v/>
      </c>
      <c r="BA275" s="228">
        <f ca="1">IF($AD275=2,IF('２個別表'!$BS275&lt;&gt;1,1,0),0)</f>
        <v>0</v>
      </c>
      <c r="BB275" s="404">
        <f t="shared" ca="1" si="99"/>
        <v>0</v>
      </c>
      <c r="BC275" s="207" t="str">
        <f ca="1">IF(AND($AD275=2,$BA275=1),'２個別表'!$BT275,"")</f>
        <v/>
      </c>
      <c r="BD275" s="207" t="str">
        <f t="shared" ca="1" si="100"/>
        <v/>
      </c>
      <c r="BE275" s="207" t="str">
        <f ca="1">IF(AND($AD275=2,$BA275=1),'２個別表'!$BW275-('２個別表'!$BZ275+'２個別表'!$CC275+'２個別表'!$CD275+'２個別表'!$CE275+'２個別表'!$CF275),"")</f>
        <v/>
      </c>
      <c r="BF275" s="207" t="str">
        <f ca="1">IF(AND($AD275=2,$BA275=1),'２個別表'!$CC275+'２個別表'!$CD275,"")</f>
        <v/>
      </c>
      <c r="BG275" s="406" t="str">
        <f ca="1">IF($BB275=1,IF(SUM('２個別表'!$BY275,'２個別表'!$CF275*0.5)&lt;='２個別表'!$BX275*0.5,"〇","×"),"")</f>
        <v/>
      </c>
      <c r="BH275" s="405">
        <f t="shared" ca="1" si="101"/>
        <v>0</v>
      </c>
      <c r="BI275" s="229" t="str">
        <f ca="1">IF($AD275=2,IF($AX275=1,IF('２個別表'!$AO275=23,"〇","×"),IF(OR('２個別表'!$AO275&lt;19,'２個別表'!$AO275&gt;23),"",IF($BH275&lt;='２個別表'!$BT275,"〇","×"))),"-")</f>
        <v>-</v>
      </c>
      <c r="BJ275" s="414" t="str">
        <f t="shared" ca="1" si="102"/>
        <v>-</v>
      </c>
      <c r="BK275" s="228">
        <f t="shared" ca="1" si="103"/>
        <v>0</v>
      </c>
      <c r="BL275" s="229" t="str">
        <f ca="1">IF($AD275=3,IF(1&lt;='２個別表'!$F275,IF('２個別表'!$W275=1,"〇","×"),""),"")</f>
        <v/>
      </c>
      <c r="BM275" s="209" t="str">
        <f ca="1">IF(AD275=3,IF(AND(OR('２個別表'!BF275="附帯施設",AND(1&lt;='２個別表'!AO275,'２個別表'!AO275&lt;=3)),'２個別表'!BM275&lt;&gt;"",'２個別表'!BN275&lt;&gt;""),1,IF(AND(OR('２個別表'!BF275="附帯施設",AND(1&lt;='２個別表'!AO275,'２個別表'!AO275&lt;=3)),OR('２個別表'!BM275="",'２個別表'!BN275="")),"×",0)),"")</f>
        <v/>
      </c>
      <c r="BN275" s="229" t="str">
        <f ca="1">IF($AD275=3,IF('２個別表'!$BX275&gt;=500000,"〇","×"),"")</f>
        <v/>
      </c>
      <c r="BO275" s="204" t="str">
        <f ca="1">IF(AD275=3,'２個別表'!BY275,"")</f>
        <v/>
      </c>
      <c r="BP275" s="204" t="str">
        <f ca="1">IF(AD275=3,IF(COUNTIF('２個別表'!$Z$11:'２個別表'!Z275,'２個別表'!Z275)=1,BO275,SUMIF('２個別表'!$Z$11:$Z$510,'２個別表'!Z275,$BO$11:$BO$239)),"")</f>
        <v/>
      </c>
      <c r="BQ275" s="213" t="str">
        <f t="shared" ca="1" si="111"/>
        <v/>
      </c>
      <c r="BR275" s="207" t="str">
        <f t="shared" ca="1" si="104"/>
        <v/>
      </c>
      <c r="BS275" s="483" t="str">
        <f ca="1">IF($AD275=3,'２個別表'!$BX275-('２個別表'!$BZ275+'２個別表'!$CC275+'２個別表'!$CD275+'２個別表'!$CE275+'２個別表'!$CF275),"")</f>
        <v/>
      </c>
      <c r="BT275" s="486">
        <f t="shared" ca="1" si="112"/>
        <v>0</v>
      </c>
      <c r="BU275" s="480" t="str">
        <f t="shared" ca="1" si="105"/>
        <v/>
      </c>
    </row>
    <row r="276" spans="1:73">
      <c r="A276" s="770" t="str">
        <f t="shared" ca="1" si="107"/>
        <v>石川県</v>
      </c>
      <c r="B276" s="773">
        <f ca="1">'２個別表'!Q276</f>
        <v>266</v>
      </c>
      <c r="C276" s="774" t="str">
        <f>'２個別表'!$R276</f>
        <v>石川県</v>
      </c>
      <c r="D276" s="774" t="str">
        <f ca="1">'２個別表'!$S276</f>
        <v/>
      </c>
      <c r="E276" s="774" t="str">
        <f ca="1">'２個別表'!$T276</f>
        <v/>
      </c>
      <c r="F276" s="719" t="str">
        <f ca="1">'２個別表'!$W276</f>
        <v/>
      </c>
      <c r="G276" s="719" t="str">
        <f ca="1">IF($F276=1,IF(SUMIF('（様式１号）１総括表'!$B$16:$B$25,A276,'（様式１号）１総括表'!$A$16:$A$25)&gt;0,"〇","✕"),"-")</f>
        <v>-</v>
      </c>
      <c r="H276" s="716" t="str">
        <f ca="1">IF('２個別表'!$Y276=1,IF('２個別表'!$AC276=1,"〇","×"),IF(AND(2&lt;='２個別表'!$AC276,'２個別表'!$AC276&lt;=5),"〇","×"))</f>
        <v>×</v>
      </c>
      <c r="I276" s="716" t="str">
        <f t="shared" ca="1" si="108"/>
        <v>×</v>
      </c>
      <c r="J276" s="207" t="str">
        <f ca="1">'２個別表'!$Z276</f>
        <v/>
      </c>
      <c r="K276" s="207">
        <f ca="1">'２個別表'!$AK276</f>
        <v>0</v>
      </c>
      <c r="L276" s="207" t="str">
        <f ca="1">IF('２個別表'!$AL276=1,1,"")</f>
        <v/>
      </c>
      <c r="M276" s="207" t="str">
        <f ca="1">IF('２個別表'!$AL276="","",IF('２個別表'!$AL276=1,IF(OR('２個別表'!$AM276=1,'２個別表'!$AN276=1),"〇","×")))</f>
        <v/>
      </c>
      <c r="N276" s="204" t="str">
        <f ca="1">'２個別表'!AT276</f>
        <v/>
      </c>
      <c r="O276" s="220" t="str">
        <f ca="1">IF(1&lt;='２個別表'!$F276,IF(AND(1&lt;='２個別表'!$AO276,'２個別表'!$AO276&lt;=3),1,0),"")</f>
        <v/>
      </c>
      <c r="P276" s="229">
        <f ca="1">IF($O276=1,IF(AND('２個別表'!$BF276&lt;&gt;"",AND('２個別表'!$BI276&lt;&gt;1,'２個別表'!$BJ276)),0,1),0)</f>
        <v>0</v>
      </c>
      <c r="Q276" s="220">
        <f ca="1">IF('２個別表'!$BF276&lt;&gt;"",1,0)</f>
        <v>0</v>
      </c>
      <c r="R276" s="220" t="str">
        <f ca="1">IF($Q276=1,IF('２個別表'!$BI276=1,1,0),"")</f>
        <v/>
      </c>
      <c r="S276" s="220" t="str">
        <f ca="1">IF($R276=1,IF('２個別表'!$BJ276&lt;&gt;"","〇","×"),"")</f>
        <v/>
      </c>
      <c r="T276" s="220" t="str">
        <f t="shared" ca="1" si="88"/>
        <v/>
      </c>
      <c r="U276" s="381">
        <f ca="1">IF('２個別表'!$BH276&gt;0,'２個別表'!$BH276,0)</f>
        <v>0</v>
      </c>
      <c r="V276" s="220">
        <f ca="1">IF('２個別表'!$BJ276&lt;&gt;"",1,0)</f>
        <v>0</v>
      </c>
      <c r="W276" s="206">
        <f ca="1">IF(AND($Q276=1,$V276=1),'２個別表'!$CF276,0)</f>
        <v>0</v>
      </c>
      <c r="X276" s="219">
        <f t="shared" ca="1" si="109"/>
        <v>0</v>
      </c>
      <c r="Y276" s="220" t="str">
        <f ca="1">IF(1&lt;='２個別表'!$F276,'２個別表'!$BV276,"")</f>
        <v/>
      </c>
      <c r="Z276" s="220">
        <f ca="1">IF(1&lt;='２個別表'!$F276,'２個別表'!$CG276,0)</f>
        <v>0</v>
      </c>
      <c r="AA276" s="220">
        <f ca="1">IF(OR(0&lt;'２個別表'!$BZ276,0&lt;SUM('２個別表'!$CC276:$CD276)),1,0)</f>
        <v>1</v>
      </c>
      <c r="AB276" s="207">
        <f ca="1">IF(1&lt;='２個別表'!$F276,'２個別表'!$BX276,0)</f>
        <v>0</v>
      </c>
      <c r="AC276" s="207" t="str">
        <f ca="1">IF('２個別表'!$BX276&gt;0,IF(AND('２個別表'!$BV276=1,'２個別表'!$CG276="控除不可"),'２個別表'!$BX276,IF(AND('２個別表'!$BV276=1,'２個別表'!$CG276="80%控除対象"),ROUNDUP('２個別表'!$BX276*102/110,0),IF(AND('２個別表'!$BV276=1,'２個別表'!$CG276="全額控除"),ROUNDUP('２個別表'!$BX276*100/110,0),IF(OR('２個別表'!$BV276=2,'２個別表'!$BV276=3),'２個別表'!$BX276,'２個別表'!$BX276)))),"")</f>
        <v/>
      </c>
      <c r="AD276" s="221" t="str">
        <f ca="1">IF('２個別表'!$W276=1,3,IF(AND('２個別表'!$W276=2,AND(19&lt;='２個別表'!$AO276,'２個別表'!$AO276&lt;=23)),2,IF(AND('２個別表'!$W276=2,OR(AND(1&lt;='２個別表'!$AO276,'２個別表'!$AO276&lt;=18),AND(24&lt;='２個別表'!$AO276,'２個別表'!$AO276&lt;=25))),1,"判定不能")))</f>
        <v>判定不能</v>
      </c>
      <c r="AE276" s="228">
        <f t="shared" ca="1" si="89"/>
        <v>0</v>
      </c>
      <c r="AF276" s="204" t="str">
        <f t="shared" ca="1" si="106"/>
        <v/>
      </c>
      <c r="AG276" s="207" t="str">
        <f ca="1">IF(AND($AD276=1,$U276&gt;0,$V276=1),ROUNDDOWN($AC276*1/2-'２個別表'!$CF276*1/2,0),"")</f>
        <v/>
      </c>
      <c r="AH276" s="207" t="str">
        <f t="shared" ca="1" si="110"/>
        <v/>
      </c>
      <c r="AI276" s="230" t="str">
        <f ca="1">IF(AND($AD276=1,$Q276=1),IF($AB276&gt;0,'２個別表'!$BX276-'２個別表'!$BZ276-'２個別表'!$CF276-'２個別表'!$CC276-'２個別表'!$CD276-'２個別表'!$CE276,0),"")</f>
        <v/>
      </c>
      <c r="AJ276" s="222">
        <f t="shared" ca="1" si="90"/>
        <v>0</v>
      </c>
      <c r="AK276" s="218" t="str">
        <f ca="1">IF($AD276=1,IF('２個別表'!$AQ276=1,1,IF('２個別表'!AQ276="","",)),"")</f>
        <v/>
      </c>
      <c r="AL276" s="207" t="str">
        <f ca="1">IF($AJ276=1,IF($AK276=1,'２個別表'!BU276,""),"")</f>
        <v/>
      </c>
      <c r="AM276" s="204" t="str">
        <f t="shared" ca="1" si="91"/>
        <v/>
      </c>
      <c r="AN276" s="223" t="str">
        <f ca="1">IF($AJ276=1,IF($AK276=1,ROUNDDOWN('２個別表'!$BX276-'２個別表'!$BZ276-'２個別表'!$CC276-'２個別表'!$CD276-'２個別表'!$CE276-'２個別表'!$CF276,0),""),"")</f>
        <v/>
      </c>
      <c r="AO276" s="222">
        <f t="shared" ca="1" si="87"/>
        <v>0</v>
      </c>
      <c r="AP276" s="218">
        <f t="shared" ca="1" si="92"/>
        <v>0</v>
      </c>
      <c r="AQ276" s="218">
        <f t="shared" ca="1" si="93"/>
        <v>0</v>
      </c>
      <c r="AR276" s="213">
        <f ca="1">IF('２個別表'!$AC276=1,1,0)</f>
        <v>0</v>
      </c>
      <c r="AS276" s="204" t="str">
        <f t="shared" ca="1" si="94"/>
        <v/>
      </c>
      <c r="AT276" s="204" t="str">
        <f t="shared" ca="1" si="95"/>
        <v/>
      </c>
      <c r="AU276" s="230" t="str">
        <f ca="1">IF($AD276=1,IF($AQ276=1,ROUNDDOWN('２個別表'!$BX276-'２個別表'!$BZ276-'２個別表'!$CC276-'２個別表'!$CD276-'２個別表'!$CE276-'２個別表'!$CF276,0),""),"")</f>
        <v/>
      </c>
      <c r="AV276" s="391">
        <f t="shared" ca="1" si="96"/>
        <v>0</v>
      </c>
      <c r="AW276" s="401" t="str">
        <f t="shared" ca="1" si="97"/>
        <v>-</v>
      </c>
      <c r="AX276" s="228">
        <f ca="1">IF($AD276=2,IF('２個別表'!$BS276=1,1,0),0)</f>
        <v>0</v>
      </c>
      <c r="AY276" s="213" t="str">
        <f t="shared" ca="1" si="98"/>
        <v/>
      </c>
      <c r="AZ276" s="409" t="str">
        <f ca="1">IF(AND($AD276=2,$AX276=1),'２個別表'!$BX276-('２個別表'!$BZ276+'２個別表'!$CC276+'２個別表'!$CD276+'２個別表'!$CE276+'２個別表'!$CF276),"")</f>
        <v/>
      </c>
      <c r="BA276" s="228">
        <f ca="1">IF($AD276=2,IF('２個別表'!$BS276&lt;&gt;1,1,0),0)</f>
        <v>0</v>
      </c>
      <c r="BB276" s="404">
        <f t="shared" ca="1" si="99"/>
        <v>0</v>
      </c>
      <c r="BC276" s="207" t="str">
        <f ca="1">IF(AND($AD276=2,$BA276=1),'２個別表'!$BT276,"")</f>
        <v/>
      </c>
      <c r="BD276" s="207" t="str">
        <f t="shared" ca="1" si="100"/>
        <v/>
      </c>
      <c r="BE276" s="207" t="str">
        <f ca="1">IF(AND($AD276=2,$BA276=1),'２個別表'!$BW276-('２個別表'!$BZ276+'２個別表'!$CC276+'２個別表'!$CD276+'２個別表'!$CE276+'２個別表'!$CF276),"")</f>
        <v/>
      </c>
      <c r="BF276" s="207" t="str">
        <f ca="1">IF(AND($AD276=2,$BA276=1),'２個別表'!$CC276+'２個別表'!$CD276,"")</f>
        <v/>
      </c>
      <c r="BG276" s="406" t="str">
        <f ca="1">IF($BB276=1,IF(SUM('２個別表'!$BY276,'２個別表'!$CF276*0.5)&lt;='２個別表'!$BX276*0.5,"〇","×"),"")</f>
        <v/>
      </c>
      <c r="BH276" s="405">
        <f t="shared" ca="1" si="101"/>
        <v>0</v>
      </c>
      <c r="BI276" s="229" t="str">
        <f ca="1">IF($AD276=2,IF($AX276=1,IF('２個別表'!$AO276=23,"〇","×"),IF(OR('２個別表'!$AO276&lt;19,'２個別表'!$AO276&gt;23),"",IF($BH276&lt;='２個別表'!$BT276,"〇","×"))),"-")</f>
        <v>-</v>
      </c>
      <c r="BJ276" s="414" t="str">
        <f t="shared" ca="1" si="102"/>
        <v>-</v>
      </c>
      <c r="BK276" s="228">
        <f t="shared" ca="1" si="103"/>
        <v>0</v>
      </c>
      <c r="BL276" s="229" t="str">
        <f ca="1">IF($AD276=3,IF(1&lt;='２個別表'!$F276,IF('２個別表'!$W276=1,"〇","×"),""),"")</f>
        <v/>
      </c>
      <c r="BM276" s="209" t="str">
        <f ca="1">IF(AD276=3,IF(AND(OR('２個別表'!BF276="附帯施設",AND(1&lt;='２個別表'!AO276,'２個別表'!AO276&lt;=3)),'２個別表'!BM276&lt;&gt;"",'２個別表'!BN276&lt;&gt;""),1,IF(AND(OR('２個別表'!BF276="附帯施設",AND(1&lt;='２個別表'!AO276,'２個別表'!AO276&lt;=3)),OR('２個別表'!BM276="",'２個別表'!BN276="")),"×",0)),"")</f>
        <v/>
      </c>
      <c r="BN276" s="229" t="str">
        <f ca="1">IF($AD276=3,IF('２個別表'!$BX276&gt;=500000,"〇","×"),"")</f>
        <v/>
      </c>
      <c r="BO276" s="204" t="str">
        <f ca="1">IF(AD276=3,'２個別表'!BY276,"")</f>
        <v/>
      </c>
      <c r="BP276" s="204" t="str">
        <f ca="1">IF(AD276=3,IF(COUNTIF('２個別表'!$Z$11:'２個別表'!Z276,'２個別表'!Z276)=1,BO276,SUMIF('２個別表'!$Z$11:$Z$510,'２個別表'!Z276,$BO$11:$BO$239)),"")</f>
        <v/>
      </c>
      <c r="BQ276" s="213" t="str">
        <f t="shared" ca="1" si="111"/>
        <v/>
      </c>
      <c r="BR276" s="207" t="str">
        <f t="shared" ca="1" si="104"/>
        <v/>
      </c>
      <c r="BS276" s="483" t="str">
        <f ca="1">IF($AD276=3,'２個別表'!$BX276-('２個別表'!$BZ276+'２個別表'!$CC276+'２個別表'!$CD276+'２個別表'!$CE276+'２個別表'!$CF276),"")</f>
        <v/>
      </c>
      <c r="BT276" s="486">
        <f t="shared" ca="1" si="112"/>
        <v>0</v>
      </c>
      <c r="BU276" s="480" t="str">
        <f t="shared" ca="1" si="105"/>
        <v/>
      </c>
    </row>
    <row r="277" spans="1:73">
      <c r="A277" s="770" t="str">
        <f t="shared" ca="1" si="107"/>
        <v>石川県</v>
      </c>
      <c r="B277" s="773">
        <f ca="1">'２個別表'!Q277</f>
        <v>267</v>
      </c>
      <c r="C277" s="774" t="str">
        <f>'２個別表'!$R277</f>
        <v>石川県</v>
      </c>
      <c r="D277" s="774" t="str">
        <f ca="1">'２個別表'!$S277</f>
        <v/>
      </c>
      <c r="E277" s="774" t="str">
        <f ca="1">'２個別表'!$T277</f>
        <v/>
      </c>
      <c r="F277" s="719" t="str">
        <f ca="1">'２個別表'!$W277</f>
        <v/>
      </c>
      <c r="G277" s="719" t="str">
        <f ca="1">IF($F277=1,IF(SUMIF('（様式１号）１総括表'!$B$16:$B$25,A277,'（様式１号）１総括表'!$A$16:$A$25)&gt;0,"〇","✕"),"-")</f>
        <v>-</v>
      </c>
      <c r="H277" s="716" t="str">
        <f ca="1">IF('２個別表'!$Y277=1,IF('２個別表'!$AC277=1,"〇","×"),IF(AND(2&lt;='２個別表'!$AC277,'２個別表'!$AC277&lt;=5),"〇","×"))</f>
        <v>×</v>
      </c>
      <c r="I277" s="716" t="str">
        <f t="shared" ca="1" si="108"/>
        <v>×</v>
      </c>
      <c r="J277" s="207" t="str">
        <f ca="1">'２個別表'!$Z277</f>
        <v/>
      </c>
      <c r="K277" s="207">
        <f ca="1">'２個別表'!$AK277</f>
        <v>0</v>
      </c>
      <c r="L277" s="207" t="str">
        <f ca="1">IF('２個別表'!$AL277=1,1,"")</f>
        <v/>
      </c>
      <c r="M277" s="207" t="str">
        <f ca="1">IF('２個別表'!$AL277="","",IF('２個別表'!$AL277=1,IF(OR('２個別表'!$AM277=1,'２個別表'!$AN277=1),"〇","×")))</f>
        <v/>
      </c>
      <c r="N277" s="204" t="str">
        <f ca="1">'２個別表'!AT277</f>
        <v/>
      </c>
      <c r="O277" s="220" t="str">
        <f ca="1">IF(1&lt;='２個別表'!$F277,IF(AND(1&lt;='２個別表'!$AO277,'２個別表'!$AO277&lt;=3),1,0),"")</f>
        <v/>
      </c>
      <c r="P277" s="229">
        <f ca="1">IF($O277=1,IF(AND('２個別表'!$BF277&lt;&gt;"",AND('２個別表'!$BI277&lt;&gt;1,'２個別表'!$BJ277)),0,1),0)</f>
        <v>0</v>
      </c>
      <c r="Q277" s="220">
        <f ca="1">IF('２個別表'!$BF277&lt;&gt;"",1,0)</f>
        <v>0</v>
      </c>
      <c r="R277" s="220" t="str">
        <f ca="1">IF($Q277=1,IF('２個別表'!$BI277=1,1,0),"")</f>
        <v/>
      </c>
      <c r="S277" s="220" t="str">
        <f ca="1">IF($R277=1,IF('２個別表'!$BJ277&lt;&gt;"","〇","×"),"")</f>
        <v/>
      </c>
      <c r="T277" s="220" t="str">
        <f t="shared" ca="1" si="88"/>
        <v/>
      </c>
      <c r="U277" s="381">
        <f ca="1">IF('２個別表'!$BH277&gt;0,'２個別表'!$BH277,0)</f>
        <v>0</v>
      </c>
      <c r="V277" s="220">
        <f ca="1">IF('２個別表'!$BJ277&lt;&gt;"",1,0)</f>
        <v>0</v>
      </c>
      <c r="W277" s="206">
        <f ca="1">IF(AND($Q277=1,$V277=1),'２個別表'!$CF277,0)</f>
        <v>0</v>
      </c>
      <c r="X277" s="219">
        <f t="shared" ca="1" si="109"/>
        <v>0</v>
      </c>
      <c r="Y277" s="220" t="str">
        <f ca="1">IF(1&lt;='２個別表'!$F277,'２個別表'!$BV277,"")</f>
        <v/>
      </c>
      <c r="Z277" s="220">
        <f ca="1">IF(1&lt;='２個別表'!$F277,'２個別表'!$CG277,0)</f>
        <v>0</v>
      </c>
      <c r="AA277" s="220">
        <f ca="1">IF(OR(0&lt;'２個別表'!$BZ277,0&lt;SUM('２個別表'!$CC277:$CD277)),1,0)</f>
        <v>1</v>
      </c>
      <c r="AB277" s="207">
        <f ca="1">IF(1&lt;='２個別表'!$F277,'２個別表'!$BX277,0)</f>
        <v>0</v>
      </c>
      <c r="AC277" s="207" t="str">
        <f ca="1">IF('２個別表'!$BX277&gt;0,IF(AND('２個別表'!$BV277=1,'２個別表'!$CG277="控除不可"),'２個別表'!$BX277,IF(AND('２個別表'!$BV277=1,'２個別表'!$CG277="80%控除対象"),ROUNDUP('２個別表'!$BX277*102/110,0),IF(AND('２個別表'!$BV277=1,'２個別表'!$CG277="全額控除"),ROUNDUP('２個別表'!$BX277*100/110,0),IF(OR('２個別表'!$BV277=2,'２個別表'!$BV277=3),'２個別表'!$BX277,'２個別表'!$BX277)))),"")</f>
        <v/>
      </c>
      <c r="AD277" s="221" t="str">
        <f ca="1">IF('２個別表'!$W277=1,3,IF(AND('２個別表'!$W277=2,AND(19&lt;='２個別表'!$AO277,'２個別表'!$AO277&lt;=23)),2,IF(AND('２個別表'!$W277=2,OR(AND(1&lt;='２個別表'!$AO277,'２個別表'!$AO277&lt;=18),AND(24&lt;='２個別表'!$AO277,'２個別表'!$AO277&lt;=25))),1,"判定不能")))</f>
        <v>判定不能</v>
      </c>
      <c r="AE277" s="228">
        <f t="shared" ca="1" si="89"/>
        <v>0</v>
      </c>
      <c r="AF277" s="204" t="str">
        <f t="shared" ca="1" si="106"/>
        <v/>
      </c>
      <c r="AG277" s="207" t="str">
        <f ca="1">IF(AND($AD277=1,$U277&gt;0,$V277=1),ROUNDDOWN($AC277*1/2-'２個別表'!$CF277*1/2,0),"")</f>
        <v/>
      </c>
      <c r="AH277" s="207" t="str">
        <f t="shared" ca="1" si="110"/>
        <v/>
      </c>
      <c r="AI277" s="230" t="str">
        <f ca="1">IF(AND($AD277=1,$Q277=1),IF($AB277&gt;0,'２個別表'!$BX277-'２個別表'!$BZ277-'２個別表'!$CF277-'２個別表'!$CC277-'２個別表'!$CD277-'２個別表'!$CE277,0),"")</f>
        <v/>
      </c>
      <c r="AJ277" s="222">
        <f t="shared" ca="1" si="90"/>
        <v>0</v>
      </c>
      <c r="AK277" s="218" t="str">
        <f ca="1">IF($AD277=1,IF('２個別表'!$AQ277=1,1,IF('２個別表'!AQ277="","",)),"")</f>
        <v/>
      </c>
      <c r="AL277" s="207" t="str">
        <f ca="1">IF($AJ277=1,IF($AK277=1,'２個別表'!BU277,""),"")</f>
        <v/>
      </c>
      <c r="AM277" s="204" t="str">
        <f t="shared" ca="1" si="91"/>
        <v/>
      </c>
      <c r="AN277" s="223" t="str">
        <f ca="1">IF($AJ277=1,IF($AK277=1,ROUNDDOWN('２個別表'!$BX277-'２個別表'!$BZ277-'２個別表'!$CC277-'２個別表'!$CD277-'２個別表'!$CE277-'２個別表'!$CF277,0),""),"")</f>
        <v/>
      </c>
      <c r="AO277" s="222">
        <f t="shared" ca="1" si="87"/>
        <v>0</v>
      </c>
      <c r="AP277" s="218">
        <f t="shared" ca="1" si="92"/>
        <v>0</v>
      </c>
      <c r="AQ277" s="218">
        <f t="shared" ca="1" si="93"/>
        <v>0</v>
      </c>
      <c r="AR277" s="213">
        <f ca="1">IF('２個別表'!$AC277=1,1,0)</f>
        <v>0</v>
      </c>
      <c r="AS277" s="204" t="str">
        <f t="shared" ca="1" si="94"/>
        <v/>
      </c>
      <c r="AT277" s="204" t="str">
        <f t="shared" ca="1" si="95"/>
        <v/>
      </c>
      <c r="AU277" s="230" t="str">
        <f ca="1">IF($AD277=1,IF($AQ277=1,ROUNDDOWN('２個別表'!$BX277-'２個別表'!$BZ277-'２個別表'!$CC277-'２個別表'!$CD277-'２個別表'!$CE277-'２個別表'!$CF277,0),""),"")</f>
        <v/>
      </c>
      <c r="AV277" s="391">
        <f t="shared" ca="1" si="96"/>
        <v>0</v>
      </c>
      <c r="AW277" s="401" t="str">
        <f t="shared" ca="1" si="97"/>
        <v>-</v>
      </c>
      <c r="AX277" s="228">
        <f ca="1">IF($AD277=2,IF('２個別表'!$BS277=1,1,0),0)</f>
        <v>0</v>
      </c>
      <c r="AY277" s="213" t="str">
        <f t="shared" ca="1" si="98"/>
        <v/>
      </c>
      <c r="AZ277" s="409" t="str">
        <f ca="1">IF(AND($AD277=2,$AX277=1),'２個別表'!$BX277-('２個別表'!$BZ277+'２個別表'!$CC277+'２個別表'!$CD277+'２個別表'!$CE277+'２個別表'!$CF277),"")</f>
        <v/>
      </c>
      <c r="BA277" s="228">
        <f ca="1">IF($AD277=2,IF('２個別表'!$BS277&lt;&gt;1,1,0),0)</f>
        <v>0</v>
      </c>
      <c r="BB277" s="404">
        <f t="shared" ca="1" si="99"/>
        <v>0</v>
      </c>
      <c r="BC277" s="207" t="str">
        <f ca="1">IF(AND($AD277=2,$BA277=1),'２個別表'!$BT277,"")</f>
        <v/>
      </c>
      <c r="BD277" s="207" t="str">
        <f t="shared" ca="1" si="100"/>
        <v/>
      </c>
      <c r="BE277" s="207" t="str">
        <f ca="1">IF(AND($AD277=2,$BA277=1),'２個別表'!$BW277-('２個別表'!$BZ277+'２個別表'!$CC277+'２個別表'!$CD277+'２個別表'!$CE277+'２個別表'!$CF277),"")</f>
        <v/>
      </c>
      <c r="BF277" s="207" t="str">
        <f ca="1">IF(AND($AD277=2,$BA277=1),'２個別表'!$CC277+'２個別表'!$CD277,"")</f>
        <v/>
      </c>
      <c r="BG277" s="406" t="str">
        <f ca="1">IF($BB277=1,IF(SUM('２個別表'!$BY277,'２個別表'!$CF277*0.5)&lt;='２個別表'!$BX277*0.5,"〇","×"),"")</f>
        <v/>
      </c>
      <c r="BH277" s="405">
        <f t="shared" ca="1" si="101"/>
        <v>0</v>
      </c>
      <c r="BI277" s="229" t="str">
        <f ca="1">IF($AD277=2,IF($AX277=1,IF('２個別表'!$AO277=23,"〇","×"),IF(OR('２個別表'!$AO277&lt;19,'２個別表'!$AO277&gt;23),"",IF($BH277&lt;='２個別表'!$BT277,"〇","×"))),"-")</f>
        <v>-</v>
      </c>
      <c r="BJ277" s="414" t="str">
        <f t="shared" ca="1" si="102"/>
        <v>-</v>
      </c>
      <c r="BK277" s="228">
        <f t="shared" ca="1" si="103"/>
        <v>0</v>
      </c>
      <c r="BL277" s="229" t="str">
        <f ca="1">IF($AD277=3,IF(1&lt;='２個別表'!$F277,IF('２個別表'!$W277=1,"〇","×"),""),"")</f>
        <v/>
      </c>
      <c r="BM277" s="209" t="str">
        <f ca="1">IF(AD277=3,IF(AND(OR('２個別表'!BF277="附帯施設",AND(1&lt;='２個別表'!AO277,'２個別表'!AO277&lt;=3)),'２個別表'!BM277&lt;&gt;"",'２個別表'!BN277&lt;&gt;""),1,IF(AND(OR('２個別表'!BF277="附帯施設",AND(1&lt;='２個別表'!AO277,'２個別表'!AO277&lt;=3)),OR('２個別表'!BM277="",'２個別表'!BN277="")),"×",0)),"")</f>
        <v/>
      </c>
      <c r="BN277" s="229" t="str">
        <f ca="1">IF($AD277=3,IF('２個別表'!$BX277&gt;=500000,"〇","×"),"")</f>
        <v/>
      </c>
      <c r="BO277" s="204" t="str">
        <f ca="1">IF(AD277=3,'２個別表'!BY277,"")</f>
        <v/>
      </c>
      <c r="BP277" s="204" t="str">
        <f ca="1">IF(AD277=3,IF(COUNTIF('２個別表'!$Z$11:'２個別表'!Z277,'２個別表'!Z277)=1,BO277,SUMIF('２個別表'!$Z$11:$Z$510,'２個別表'!Z277,$BO$11:$BO$239)),"")</f>
        <v/>
      </c>
      <c r="BQ277" s="213" t="str">
        <f t="shared" ca="1" si="111"/>
        <v/>
      </c>
      <c r="BR277" s="207" t="str">
        <f t="shared" ca="1" si="104"/>
        <v/>
      </c>
      <c r="BS277" s="483" t="str">
        <f ca="1">IF($AD277=3,'２個別表'!$BX277-('２個別表'!$BZ277+'２個別表'!$CC277+'２個別表'!$CD277+'２個別表'!$CE277+'２個別表'!$CF277),"")</f>
        <v/>
      </c>
      <c r="BT277" s="486">
        <f t="shared" ca="1" si="112"/>
        <v>0</v>
      </c>
      <c r="BU277" s="480" t="str">
        <f t="shared" ca="1" si="105"/>
        <v/>
      </c>
    </row>
    <row r="278" spans="1:73">
      <c r="A278" s="770" t="str">
        <f t="shared" ca="1" si="107"/>
        <v>石川県</v>
      </c>
      <c r="B278" s="773">
        <f ca="1">'２個別表'!Q278</f>
        <v>268</v>
      </c>
      <c r="C278" s="774" t="str">
        <f>'２個別表'!$R278</f>
        <v>石川県</v>
      </c>
      <c r="D278" s="774" t="str">
        <f ca="1">'２個別表'!$S278</f>
        <v/>
      </c>
      <c r="E278" s="774" t="str">
        <f ca="1">'２個別表'!$T278</f>
        <v/>
      </c>
      <c r="F278" s="719" t="str">
        <f ca="1">'２個別表'!$W278</f>
        <v/>
      </c>
      <c r="G278" s="719" t="str">
        <f ca="1">IF($F278=1,IF(SUMIF('（様式１号）１総括表'!$B$16:$B$25,A278,'（様式１号）１総括表'!$A$16:$A$25)&gt;0,"〇","✕"),"-")</f>
        <v>-</v>
      </c>
      <c r="H278" s="716" t="str">
        <f ca="1">IF('２個別表'!$Y278=1,IF('２個別表'!$AC278=1,"〇","×"),IF(AND(2&lt;='２個別表'!$AC278,'２個別表'!$AC278&lt;=5),"〇","×"))</f>
        <v>×</v>
      </c>
      <c r="I278" s="716" t="str">
        <f t="shared" ca="1" si="108"/>
        <v>×</v>
      </c>
      <c r="J278" s="207" t="str">
        <f ca="1">'２個別表'!$Z278</f>
        <v/>
      </c>
      <c r="K278" s="207">
        <f ca="1">'２個別表'!$AK278</f>
        <v>0</v>
      </c>
      <c r="L278" s="207" t="str">
        <f ca="1">IF('２個別表'!$AL278=1,1,"")</f>
        <v/>
      </c>
      <c r="M278" s="207" t="str">
        <f ca="1">IF('２個別表'!$AL278="","",IF('２個別表'!$AL278=1,IF(OR('２個別表'!$AM278=1,'２個別表'!$AN278=1),"〇","×")))</f>
        <v/>
      </c>
      <c r="N278" s="204" t="str">
        <f ca="1">'２個別表'!AT278</f>
        <v/>
      </c>
      <c r="O278" s="220" t="str">
        <f ca="1">IF(1&lt;='２個別表'!$F278,IF(AND(1&lt;='２個別表'!$AO278,'２個別表'!$AO278&lt;=3),1,0),"")</f>
        <v/>
      </c>
      <c r="P278" s="229">
        <f ca="1">IF($O278=1,IF(AND('２個別表'!$BF278&lt;&gt;"",AND('２個別表'!$BI278&lt;&gt;1,'２個別表'!$BJ278)),0,1),0)</f>
        <v>0</v>
      </c>
      <c r="Q278" s="220">
        <f ca="1">IF('２個別表'!$BF278&lt;&gt;"",1,0)</f>
        <v>0</v>
      </c>
      <c r="R278" s="220" t="str">
        <f ca="1">IF($Q278=1,IF('２個別表'!$BI278=1,1,0),"")</f>
        <v/>
      </c>
      <c r="S278" s="220" t="str">
        <f ca="1">IF($R278=1,IF('２個別表'!$BJ278&lt;&gt;"","〇","×"),"")</f>
        <v/>
      </c>
      <c r="T278" s="220" t="str">
        <f t="shared" ca="1" si="88"/>
        <v/>
      </c>
      <c r="U278" s="381">
        <f ca="1">IF('２個別表'!$BH278&gt;0,'２個別表'!$BH278,0)</f>
        <v>0</v>
      </c>
      <c r="V278" s="220">
        <f ca="1">IF('２個別表'!$BJ278&lt;&gt;"",1,0)</f>
        <v>0</v>
      </c>
      <c r="W278" s="206">
        <f ca="1">IF(AND($Q278=1,$V278=1),'２個別表'!$CF278,0)</f>
        <v>0</v>
      </c>
      <c r="X278" s="219">
        <f t="shared" ca="1" si="109"/>
        <v>0</v>
      </c>
      <c r="Y278" s="220" t="str">
        <f ca="1">IF(1&lt;='２個別表'!$F278,'２個別表'!$BV278,"")</f>
        <v/>
      </c>
      <c r="Z278" s="220">
        <f ca="1">IF(1&lt;='２個別表'!$F278,'２個別表'!$CG278,0)</f>
        <v>0</v>
      </c>
      <c r="AA278" s="220">
        <f ca="1">IF(OR(0&lt;'２個別表'!$BZ278,0&lt;SUM('２個別表'!$CC278:$CD278)),1,0)</f>
        <v>1</v>
      </c>
      <c r="AB278" s="207">
        <f ca="1">IF(1&lt;='２個別表'!$F278,'２個別表'!$BX278,0)</f>
        <v>0</v>
      </c>
      <c r="AC278" s="207" t="str">
        <f ca="1">IF('２個別表'!$BX278&gt;0,IF(AND('２個別表'!$BV278=1,'２個別表'!$CG278="控除不可"),'２個別表'!$BX278,IF(AND('２個別表'!$BV278=1,'２個別表'!$CG278="80%控除対象"),ROUNDUP('２個別表'!$BX278*102/110,0),IF(AND('２個別表'!$BV278=1,'２個別表'!$CG278="全額控除"),ROUNDUP('２個別表'!$BX278*100/110,0),IF(OR('２個別表'!$BV278=2,'２個別表'!$BV278=3),'２個別表'!$BX278,'２個別表'!$BX278)))),"")</f>
        <v/>
      </c>
      <c r="AD278" s="221" t="str">
        <f ca="1">IF('２個別表'!$W278=1,3,IF(AND('２個別表'!$W278=2,AND(19&lt;='２個別表'!$AO278,'２個別表'!$AO278&lt;=23)),2,IF(AND('２個別表'!$W278=2,OR(AND(1&lt;='２個別表'!$AO278,'２個別表'!$AO278&lt;=18),AND(24&lt;='２個別表'!$AO278,'２個別表'!$AO278&lt;=25))),1,"判定不能")))</f>
        <v>判定不能</v>
      </c>
      <c r="AE278" s="228">
        <f t="shared" ca="1" si="89"/>
        <v>0</v>
      </c>
      <c r="AF278" s="204" t="str">
        <f t="shared" ca="1" si="106"/>
        <v/>
      </c>
      <c r="AG278" s="207" t="str">
        <f ca="1">IF(AND($AD278=1,$U278&gt;0,$V278=1),ROUNDDOWN($AC278*1/2-'２個別表'!$CF278*1/2,0),"")</f>
        <v/>
      </c>
      <c r="AH278" s="207" t="str">
        <f t="shared" ca="1" si="110"/>
        <v/>
      </c>
      <c r="AI278" s="230" t="str">
        <f ca="1">IF(AND($AD278=1,$Q278=1),IF($AB278&gt;0,'２個別表'!$BX278-'２個別表'!$BZ278-'２個別表'!$CF278-'２個別表'!$CC278-'２個別表'!$CD278-'２個別表'!$CE278,0),"")</f>
        <v/>
      </c>
      <c r="AJ278" s="222">
        <f t="shared" ca="1" si="90"/>
        <v>0</v>
      </c>
      <c r="AK278" s="218" t="str">
        <f ca="1">IF($AD278=1,IF('２個別表'!$AQ278=1,1,IF('２個別表'!AQ278="","",)),"")</f>
        <v/>
      </c>
      <c r="AL278" s="207" t="str">
        <f ca="1">IF($AJ278=1,IF($AK278=1,'２個別表'!BU278,""),"")</f>
        <v/>
      </c>
      <c r="AM278" s="204" t="str">
        <f t="shared" ca="1" si="91"/>
        <v/>
      </c>
      <c r="AN278" s="223" t="str">
        <f ca="1">IF($AJ278=1,IF($AK278=1,ROUNDDOWN('２個別表'!$BX278-'２個別表'!$BZ278-'２個別表'!$CC278-'２個別表'!$CD278-'２個別表'!$CE278-'２個別表'!$CF278,0),""),"")</f>
        <v/>
      </c>
      <c r="AO278" s="222">
        <f t="shared" ca="1" si="87"/>
        <v>0</v>
      </c>
      <c r="AP278" s="218">
        <f t="shared" ca="1" si="92"/>
        <v>0</v>
      </c>
      <c r="AQ278" s="218">
        <f t="shared" ca="1" si="93"/>
        <v>0</v>
      </c>
      <c r="AR278" s="213">
        <f ca="1">IF('２個別表'!$AC278=1,1,0)</f>
        <v>0</v>
      </c>
      <c r="AS278" s="204" t="str">
        <f t="shared" ca="1" si="94"/>
        <v/>
      </c>
      <c r="AT278" s="204" t="str">
        <f t="shared" ca="1" si="95"/>
        <v/>
      </c>
      <c r="AU278" s="230" t="str">
        <f ca="1">IF($AD278=1,IF($AQ278=1,ROUNDDOWN('２個別表'!$BX278-'２個別表'!$BZ278-'２個別表'!$CC278-'２個別表'!$CD278-'２個別表'!$CE278-'２個別表'!$CF278,0),""),"")</f>
        <v/>
      </c>
      <c r="AV278" s="391">
        <f t="shared" ca="1" si="96"/>
        <v>0</v>
      </c>
      <c r="AW278" s="401" t="str">
        <f t="shared" ca="1" si="97"/>
        <v>-</v>
      </c>
      <c r="AX278" s="228">
        <f ca="1">IF($AD278=2,IF('２個別表'!$BS278=1,1,0),0)</f>
        <v>0</v>
      </c>
      <c r="AY278" s="213" t="str">
        <f t="shared" ca="1" si="98"/>
        <v/>
      </c>
      <c r="AZ278" s="409" t="str">
        <f ca="1">IF(AND($AD278=2,$AX278=1),'２個別表'!$BX278-('２個別表'!$BZ278+'２個別表'!$CC278+'２個別表'!$CD278+'２個別表'!$CE278+'２個別表'!$CF278),"")</f>
        <v/>
      </c>
      <c r="BA278" s="228">
        <f ca="1">IF($AD278=2,IF('２個別表'!$BS278&lt;&gt;1,1,0),0)</f>
        <v>0</v>
      </c>
      <c r="BB278" s="404">
        <f t="shared" ca="1" si="99"/>
        <v>0</v>
      </c>
      <c r="BC278" s="207" t="str">
        <f ca="1">IF(AND($AD278=2,$BA278=1),'２個別表'!$BT278,"")</f>
        <v/>
      </c>
      <c r="BD278" s="207" t="str">
        <f t="shared" ca="1" si="100"/>
        <v/>
      </c>
      <c r="BE278" s="207" t="str">
        <f ca="1">IF(AND($AD278=2,$BA278=1),'２個別表'!$BW278-('２個別表'!$BZ278+'２個別表'!$CC278+'２個別表'!$CD278+'２個別表'!$CE278+'２個別表'!$CF278),"")</f>
        <v/>
      </c>
      <c r="BF278" s="207" t="str">
        <f ca="1">IF(AND($AD278=2,$BA278=1),'２個別表'!$CC278+'２個別表'!$CD278,"")</f>
        <v/>
      </c>
      <c r="BG278" s="406" t="str">
        <f ca="1">IF($BB278=1,IF(SUM('２個別表'!$BY278,'２個別表'!$CF278*0.5)&lt;='２個別表'!$BX278*0.5,"〇","×"),"")</f>
        <v/>
      </c>
      <c r="BH278" s="405">
        <f t="shared" ca="1" si="101"/>
        <v>0</v>
      </c>
      <c r="BI278" s="229" t="str">
        <f ca="1">IF($AD278=2,IF($AX278=1,IF('２個別表'!$AO278=23,"〇","×"),IF(OR('２個別表'!$AO278&lt;19,'２個別表'!$AO278&gt;23),"",IF($BH278&lt;='２個別表'!$BT278,"〇","×"))),"-")</f>
        <v>-</v>
      </c>
      <c r="BJ278" s="414" t="str">
        <f t="shared" ca="1" si="102"/>
        <v>-</v>
      </c>
      <c r="BK278" s="228">
        <f t="shared" ca="1" si="103"/>
        <v>0</v>
      </c>
      <c r="BL278" s="229" t="str">
        <f ca="1">IF($AD278=3,IF(1&lt;='２個別表'!$F278,IF('２個別表'!$W278=1,"〇","×"),""),"")</f>
        <v/>
      </c>
      <c r="BM278" s="209" t="str">
        <f ca="1">IF(AD278=3,IF(AND(OR('２個別表'!BF278="附帯施設",AND(1&lt;='２個別表'!AO278,'２個別表'!AO278&lt;=3)),'２個別表'!BM278&lt;&gt;"",'２個別表'!BN278&lt;&gt;""),1,IF(AND(OR('２個別表'!BF278="附帯施設",AND(1&lt;='２個別表'!AO278,'２個別表'!AO278&lt;=3)),OR('２個別表'!BM278="",'２個別表'!BN278="")),"×",0)),"")</f>
        <v/>
      </c>
      <c r="BN278" s="229" t="str">
        <f ca="1">IF($AD278=3,IF('２個別表'!$BX278&gt;=500000,"〇","×"),"")</f>
        <v/>
      </c>
      <c r="BO278" s="204" t="str">
        <f ca="1">IF(AD278=3,'２個別表'!BY278,"")</f>
        <v/>
      </c>
      <c r="BP278" s="204" t="str">
        <f ca="1">IF(AD278=3,IF(COUNTIF('２個別表'!$Z$11:'２個別表'!Z278,'２個別表'!Z278)=1,BO278,SUMIF('２個別表'!$Z$11:$Z$510,'２個別表'!Z278,$BO$11:$BO$239)),"")</f>
        <v/>
      </c>
      <c r="BQ278" s="213" t="str">
        <f t="shared" ca="1" si="111"/>
        <v/>
      </c>
      <c r="BR278" s="207" t="str">
        <f t="shared" ca="1" si="104"/>
        <v/>
      </c>
      <c r="BS278" s="483" t="str">
        <f ca="1">IF($AD278=3,'２個別表'!$BX278-('２個別表'!$BZ278+'２個別表'!$CC278+'２個別表'!$CD278+'２個別表'!$CE278+'２個別表'!$CF278),"")</f>
        <v/>
      </c>
      <c r="BT278" s="486">
        <f t="shared" ca="1" si="112"/>
        <v>0</v>
      </c>
      <c r="BU278" s="480" t="str">
        <f t="shared" ca="1" si="105"/>
        <v/>
      </c>
    </row>
    <row r="279" spans="1:73">
      <c r="A279" s="770" t="str">
        <f t="shared" ca="1" si="107"/>
        <v>石川県</v>
      </c>
      <c r="B279" s="773">
        <f ca="1">'２個別表'!Q279</f>
        <v>269</v>
      </c>
      <c r="C279" s="774" t="str">
        <f>'２個別表'!$R279</f>
        <v>石川県</v>
      </c>
      <c r="D279" s="774" t="str">
        <f ca="1">'２個別表'!$S279</f>
        <v/>
      </c>
      <c r="E279" s="774" t="str">
        <f ca="1">'２個別表'!$T279</f>
        <v/>
      </c>
      <c r="F279" s="719" t="str">
        <f ca="1">'２個別表'!$W279</f>
        <v/>
      </c>
      <c r="G279" s="719" t="str">
        <f ca="1">IF($F279=1,IF(SUMIF('（様式１号）１総括表'!$B$16:$B$25,A279,'（様式１号）１総括表'!$A$16:$A$25)&gt;0,"〇","✕"),"-")</f>
        <v>-</v>
      </c>
      <c r="H279" s="716" t="str">
        <f ca="1">IF('２個別表'!$Y279=1,IF('２個別表'!$AC279=1,"〇","×"),IF(AND(2&lt;='２個別表'!$AC279,'２個別表'!$AC279&lt;=5),"〇","×"))</f>
        <v>×</v>
      </c>
      <c r="I279" s="716" t="str">
        <f t="shared" ca="1" si="108"/>
        <v>×</v>
      </c>
      <c r="J279" s="207" t="str">
        <f ca="1">'２個別表'!$Z279</f>
        <v/>
      </c>
      <c r="K279" s="207">
        <f ca="1">'２個別表'!$AK279</f>
        <v>0</v>
      </c>
      <c r="L279" s="207" t="str">
        <f ca="1">IF('２個別表'!$AL279=1,1,"")</f>
        <v/>
      </c>
      <c r="M279" s="207" t="str">
        <f ca="1">IF('２個別表'!$AL279="","",IF('２個別表'!$AL279=1,IF(OR('２個別表'!$AM279=1,'２個別表'!$AN279=1),"〇","×")))</f>
        <v/>
      </c>
      <c r="N279" s="204" t="str">
        <f ca="1">'２個別表'!AT279</f>
        <v/>
      </c>
      <c r="O279" s="220" t="str">
        <f ca="1">IF(1&lt;='２個別表'!$F279,IF(AND(1&lt;='２個別表'!$AO279,'２個別表'!$AO279&lt;=3),1,0),"")</f>
        <v/>
      </c>
      <c r="P279" s="229">
        <f ca="1">IF($O279=1,IF(AND('２個別表'!$BF279&lt;&gt;"",AND('２個別表'!$BI279&lt;&gt;1,'２個別表'!$BJ279)),0,1),0)</f>
        <v>0</v>
      </c>
      <c r="Q279" s="220">
        <f ca="1">IF('２個別表'!$BF279&lt;&gt;"",1,0)</f>
        <v>0</v>
      </c>
      <c r="R279" s="220" t="str">
        <f ca="1">IF($Q279=1,IF('２個別表'!$BI279=1,1,0),"")</f>
        <v/>
      </c>
      <c r="S279" s="220" t="str">
        <f ca="1">IF($R279=1,IF('２個別表'!$BJ279&lt;&gt;"","〇","×"),"")</f>
        <v/>
      </c>
      <c r="T279" s="220" t="str">
        <f t="shared" ca="1" si="88"/>
        <v/>
      </c>
      <c r="U279" s="381">
        <f ca="1">IF('２個別表'!$BH279&gt;0,'２個別表'!$BH279,0)</f>
        <v>0</v>
      </c>
      <c r="V279" s="220">
        <f ca="1">IF('２個別表'!$BJ279&lt;&gt;"",1,0)</f>
        <v>0</v>
      </c>
      <c r="W279" s="206">
        <f ca="1">IF(AND($Q279=1,$V279=1),'２個別表'!$CF279,0)</f>
        <v>0</v>
      </c>
      <c r="X279" s="219">
        <f t="shared" ca="1" si="109"/>
        <v>0</v>
      </c>
      <c r="Y279" s="220" t="str">
        <f ca="1">IF(1&lt;='２個別表'!$F279,'２個別表'!$BV279,"")</f>
        <v/>
      </c>
      <c r="Z279" s="220">
        <f ca="1">IF(1&lt;='２個別表'!$F279,'２個別表'!$CG279,0)</f>
        <v>0</v>
      </c>
      <c r="AA279" s="220">
        <f ca="1">IF(OR(0&lt;'２個別表'!$BZ279,0&lt;SUM('２個別表'!$CC279:$CD279)),1,0)</f>
        <v>1</v>
      </c>
      <c r="AB279" s="207">
        <f ca="1">IF(1&lt;='２個別表'!$F279,'２個別表'!$BX279,0)</f>
        <v>0</v>
      </c>
      <c r="AC279" s="207" t="str">
        <f ca="1">IF('２個別表'!$BX279&gt;0,IF(AND('２個別表'!$BV279=1,'２個別表'!$CG279="控除不可"),'２個別表'!$BX279,IF(AND('２個別表'!$BV279=1,'２個別表'!$CG279="80%控除対象"),ROUNDUP('２個別表'!$BX279*102/110,0),IF(AND('２個別表'!$BV279=1,'２個別表'!$CG279="全額控除"),ROUNDUP('２個別表'!$BX279*100/110,0),IF(OR('２個別表'!$BV279=2,'２個別表'!$BV279=3),'２個別表'!$BX279,'２個別表'!$BX279)))),"")</f>
        <v/>
      </c>
      <c r="AD279" s="221" t="str">
        <f ca="1">IF('２個別表'!$W279=1,3,IF(AND('２個別表'!$W279=2,AND(19&lt;='２個別表'!$AO279,'２個別表'!$AO279&lt;=23)),2,IF(AND('２個別表'!$W279=2,OR(AND(1&lt;='２個別表'!$AO279,'２個別表'!$AO279&lt;=18),AND(24&lt;='２個別表'!$AO279,'２個別表'!$AO279&lt;=25))),1,"判定不能")))</f>
        <v>判定不能</v>
      </c>
      <c r="AE279" s="228">
        <f t="shared" ca="1" si="89"/>
        <v>0</v>
      </c>
      <c r="AF279" s="204" t="str">
        <f t="shared" ca="1" si="106"/>
        <v/>
      </c>
      <c r="AG279" s="207" t="str">
        <f ca="1">IF(AND($AD279=1,$U279&gt;0,$V279=1),ROUNDDOWN($AC279*1/2-'２個別表'!$CF279*1/2,0),"")</f>
        <v/>
      </c>
      <c r="AH279" s="207" t="str">
        <f t="shared" ca="1" si="110"/>
        <v/>
      </c>
      <c r="AI279" s="230" t="str">
        <f ca="1">IF(AND($AD279=1,$Q279=1),IF($AB279&gt;0,'２個別表'!$BX279-'２個別表'!$BZ279-'２個別表'!$CF279-'２個別表'!$CC279-'２個別表'!$CD279-'２個別表'!$CE279,0),"")</f>
        <v/>
      </c>
      <c r="AJ279" s="222">
        <f t="shared" ca="1" si="90"/>
        <v>0</v>
      </c>
      <c r="AK279" s="218" t="str">
        <f ca="1">IF($AD279=1,IF('２個別表'!$AQ279=1,1,IF('２個別表'!AQ279="","",)),"")</f>
        <v/>
      </c>
      <c r="AL279" s="207" t="str">
        <f ca="1">IF($AJ279=1,IF($AK279=1,'２個別表'!BU279,""),"")</f>
        <v/>
      </c>
      <c r="AM279" s="204" t="str">
        <f t="shared" ca="1" si="91"/>
        <v/>
      </c>
      <c r="AN279" s="223" t="str">
        <f ca="1">IF($AJ279=1,IF($AK279=1,ROUNDDOWN('２個別表'!$BX279-'２個別表'!$BZ279-'２個別表'!$CC279-'２個別表'!$CD279-'２個別表'!$CE279-'２個別表'!$CF279,0),""),"")</f>
        <v/>
      </c>
      <c r="AO279" s="222">
        <f t="shared" ca="1" si="87"/>
        <v>0</v>
      </c>
      <c r="AP279" s="218">
        <f t="shared" ca="1" si="92"/>
        <v>0</v>
      </c>
      <c r="AQ279" s="218">
        <f t="shared" ca="1" si="93"/>
        <v>0</v>
      </c>
      <c r="AR279" s="213">
        <f ca="1">IF('２個別表'!$AC279=1,1,0)</f>
        <v>0</v>
      </c>
      <c r="AS279" s="204" t="str">
        <f t="shared" ca="1" si="94"/>
        <v/>
      </c>
      <c r="AT279" s="204" t="str">
        <f t="shared" ca="1" si="95"/>
        <v/>
      </c>
      <c r="AU279" s="230" t="str">
        <f ca="1">IF($AD279=1,IF($AQ279=1,ROUNDDOWN('２個別表'!$BX279-'２個別表'!$BZ279-'２個別表'!$CC279-'２個別表'!$CD279-'２個別表'!$CE279-'２個別表'!$CF279,0),""),"")</f>
        <v/>
      </c>
      <c r="AV279" s="391">
        <f t="shared" ca="1" si="96"/>
        <v>0</v>
      </c>
      <c r="AW279" s="401" t="str">
        <f t="shared" ca="1" si="97"/>
        <v>-</v>
      </c>
      <c r="AX279" s="228">
        <f ca="1">IF($AD279=2,IF('２個別表'!$BS279=1,1,0),0)</f>
        <v>0</v>
      </c>
      <c r="AY279" s="213" t="str">
        <f t="shared" ca="1" si="98"/>
        <v/>
      </c>
      <c r="AZ279" s="409" t="str">
        <f ca="1">IF(AND($AD279=2,$AX279=1),'２個別表'!$BX279-('２個別表'!$BZ279+'２個別表'!$CC279+'２個別表'!$CD279+'２個別表'!$CE279+'２個別表'!$CF279),"")</f>
        <v/>
      </c>
      <c r="BA279" s="228">
        <f ca="1">IF($AD279=2,IF('２個別表'!$BS279&lt;&gt;1,1,0),0)</f>
        <v>0</v>
      </c>
      <c r="BB279" s="404">
        <f t="shared" ca="1" si="99"/>
        <v>0</v>
      </c>
      <c r="BC279" s="207" t="str">
        <f ca="1">IF(AND($AD279=2,$BA279=1),'２個別表'!$BT279,"")</f>
        <v/>
      </c>
      <c r="BD279" s="207" t="str">
        <f t="shared" ca="1" si="100"/>
        <v/>
      </c>
      <c r="BE279" s="207" t="str">
        <f ca="1">IF(AND($AD279=2,$BA279=1),'２個別表'!$BW279-('２個別表'!$BZ279+'２個別表'!$CC279+'２個別表'!$CD279+'２個別表'!$CE279+'２個別表'!$CF279),"")</f>
        <v/>
      </c>
      <c r="BF279" s="207" t="str">
        <f ca="1">IF(AND($AD279=2,$BA279=1),'２個別表'!$CC279+'２個別表'!$CD279,"")</f>
        <v/>
      </c>
      <c r="BG279" s="406" t="str">
        <f ca="1">IF($BB279=1,IF(SUM('２個別表'!$BY279,'２個別表'!$CF279*0.5)&lt;='２個別表'!$BX279*0.5,"〇","×"),"")</f>
        <v/>
      </c>
      <c r="BH279" s="405">
        <f t="shared" ca="1" si="101"/>
        <v>0</v>
      </c>
      <c r="BI279" s="229" t="str">
        <f ca="1">IF($AD279=2,IF($AX279=1,IF('２個別表'!$AO279=23,"〇","×"),IF(OR('２個別表'!$AO279&lt;19,'２個別表'!$AO279&gt;23),"",IF($BH279&lt;='２個別表'!$BT279,"〇","×"))),"-")</f>
        <v>-</v>
      </c>
      <c r="BJ279" s="414" t="str">
        <f t="shared" ca="1" si="102"/>
        <v>-</v>
      </c>
      <c r="BK279" s="228">
        <f t="shared" ca="1" si="103"/>
        <v>0</v>
      </c>
      <c r="BL279" s="229" t="str">
        <f ca="1">IF($AD279=3,IF(1&lt;='２個別表'!$F279,IF('２個別表'!$W279=1,"〇","×"),""),"")</f>
        <v/>
      </c>
      <c r="BM279" s="209" t="str">
        <f ca="1">IF(AD279=3,IF(AND(OR('２個別表'!BF279="附帯施設",AND(1&lt;='２個別表'!AO279,'２個別表'!AO279&lt;=3)),'２個別表'!BM279&lt;&gt;"",'２個別表'!BN279&lt;&gt;""),1,IF(AND(OR('２個別表'!BF279="附帯施設",AND(1&lt;='２個別表'!AO279,'２個別表'!AO279&lt;=3)),OR('２個別表'!BM279="",'２個別表'!BN279="")),"×",0)),"")</f>
        <v/>
      </c>
      <c r="BN279" s="229" t="str">
        <f ca="1">IF($AD279=3,IF('２個別表'!$BX279&gt;=500000,"〇","×"),"")</f>
        <v/>
      </c>
      <c r="BO279" s="204" t="str">
        <f ca="1">IF(AD279=3,'２個別表'!BY279,"")</f>
        <v/>
      </c>
      <c r="BP279" s="204" t="str">
        <f ca="1">IF(AD279=3,IF(COUNTIF('２個別表'!$Z$11:'２個別表'!Z279,'２個別表'!Z279)=1,BO279,SUMIF('２個別表'!$Z$11:$Z$510,'２個別表'!Z279,$BO$11:$BO$239)),"")</f>
        <v/>
      </c>
      <c r="BQ279" s="213" t="str">
        <f t="shared" ca="1" si="111"/>
        <v/>
      </c>
      <c r="BR279" s="207" t="str">
        <f t="shared" ca="1" si="104"/>
        <v/>
      </c>
      <c r="BS279" s="483" t="str">
        <f ca="1">IF($AD279=3,'２個別表'!$BX279-('２個別表'!$BZ279+'２個別表'!$CC279+'２個別表'!$CD279+'２個別表'!$CE279+'２個別表'!$CF279),"")</f>
        <v/>
      </c>
      <c r="BT279" s="486">
        <f t="shared" ca="1" si="112"/>
        <v>0</v>
      </c>
      <c r="BU279" s="480" t="str">
        <f t="shared" ca="1" si="105"/>
        <v/>
      </c>
    </row>
    <row r="280" spans="1:73">
      <c r="A280" s="770" t="str">
        <f t="shared" ca="1" si="107"/>
        <v>石川県</v>
      </c>
      <c r="B280" s="773">
        <f ca="1">'２個別表'!Q280</f>
        <v>270</v>
      </c>
      <c r="C280" s="774" t="str">
        <f>'２個別表'!$R280</f>
        <v>石川県</v>
      </c>
      <c r="D280" s="774" t="str">
        <f ca="1">'２個別表'!$S280</f>
        <v/>
      </c>
      <c r="E280" s="774" t="str">
        <f ca="1">'２個別表'!$T280</f>
        <v/>
      </c>
      <c r="F280" s="719" t="str">
        <f ca="1">'２個別表'!$W280</f>
        <v/>
      </c>
      <c r="G280" s="719" t="str">
        <f ca="1">IF($F280=1,IF(SUMIF('（様式１号）１総括表'!$B$16:$B$25,A280,'（様式１号）１総括表'!$A$16:$A$25)&gt;0,"〇","✕"),"-")</f>
        <v>-</v>
      </c>
      <c r="H280" s="716" t="str">
        <f ca="1">IF('２個別表'!$Y280=1,IF('２個別表'!$AC280=1,"〇","×"),IF(AND(2&lt;='２個別表'!$AC280,'２個別表'!$AC280&lt;=5),"〇","×"))</f>
        <v>×</v>
      </c>
      <c r="I280" s="716" t="str">
        <f t="shared" ca="1" si="108"/>
        <v>×</v>
      </c>
      <c r="J280" s="207" t="str">
        <f ca="1">'２個別表'!$Z280</f>
        <v/>
      </c>
      <c r="K280" s="207">
        <f ca="1">'２個別表'!$AK280</f>
        <v>0</v>
      </c>
      <c r="L280" s="207" t="str">
        <f ca="1">IF('２個別表'!$AL280=1,1,"")</f>
        <v/>
      </c>
      <c r="M280" s="207" t="str">
        <f ca="1">IF('２個別表'!$AL280="","",IF('２個別表'!$AL280=1,IF(OR('２個別表'!$AM280=1,'２個別表'!$AN280=1),"〇","×")))</f>
        <v/>
      </c>
      <c r="N280" s="204" t="str">
        <f ca="1">'２個別表'!AT280</f>
        <v/>
      </c>
      <c r="O280" s="220" t="str">
        <f ca="1">IF(1&lt;='２個別表'!$F280,IF(AND(1&lt;='２個別表'!$AO280,'２個別表'!$AO280&lt;=3),1,0),"")</f>
        <v/>
      </c>
      <c r="P280" s="229">
        <f ca="1">IF($O280=1,IF(AND('２個別表'!$BF280&lt;&gt;"",AND('２個別表'!$BI280&lt;&gt;1,'２個別表'!$BJ280)),0,1),0)</f>
        <v>0</v>
      </c>
      <c r="Q280" s="220">
        <f ca="1">IF('２個別表'!$BF280&lt;&gt;"",1,0)</f>
        <v>0</v>
      </c>
      <c r="R280" s="220" t="str">
        <f ca="1">IF($Q280=1,IF('２個別表'!$BI280=1,1,0),"")</f>
        <v/>
      </c>
      <c r="S280" s="220" t="str">
        <f ca="1">IF($R280=1,IF('２個別表'!$BJ280&lt;&gt;"","〇","×"),"")</f>
        <v/>
      </c>
      <c r="T280" s="220" t="str">
        <f t="shared" ca="1" si="88"/>
        <v/>
      </c>
      <c r="U280" s="381">
        <f ca="1">IF('２個別表'!$BH280&gt;0,'２個別表'!$BH280,0)</f>
        <v>0</v>
      </c>
      <c r="V280" s="220">
        <f ca="1">IF('２個別表'!$BJ280&lt;&gt;"",1,0)</f>
        <v>0</v>
      </c>
      <c r="W280" s="206">
        <f ca="1">IF(AND($Q280=1,$V280=1),'２個別表'!$CF280,0)</f>
        <v>0</v>
      </c>
      <c r="X280" s="219">
        <f t="shared" ca="1" si="109"/>
        <v>0</v>
      </c>
      <c r="Y280" s="220" t="str">
        <f ca="1">IF(1&lt;='２個別表'!$F280,'２個別表'!$BV280,"")</f>
        <v/>
      </c>
      <c r="Z280" s="220">
        <f ca="1">IF(1&lt;='２個別表'!$F280,'２個別表'!$CG280,0)</f>
        <v>0</v>
      </c>
      <c r="AA280" s="220">
        <f ca="1">IF(OR(0&lt;'２個別表'!$BZ280,0&lt;SUM('２個別表'!$CC280:$CD280)),1,0)</f>
        <v>1</v>
      </c>
      <c r="AB280" s="207">
        <f ca="1">IF(1&lt;='２個別表'!$F280,'２個別表'!$BX280,0)</f>
        <v>0</v>
      </c>
      <c r="AC280" s="207" t="str">
        <f ca="1">IF('２個別表'!$BX280&gt;0,IF(AND('２個別表'!$BV280=1,'２個別表'!$CG280="控除不可"),'２個別表'!$BX280,IF(AND('２個別表'!$BV280=1,'２個別表'!$CG280="80%控除対象"),ROUNDUP('２個別表'!$BX280*102/110,0),IF(AND('２個別表'!$BV280=1,'２個別表'!$CG280="全額控除"),ROUNDUP('２個別表'!$BX280*100/110,0),IF(OR('２個別表'!$BV280=2,'２個別表'!$BV280=3),'２個別表'!$BX280,'２個別表'!$BX280)))),"")</f>
        <v/>
      </c>
      <c r="AD280" s="221" t="str">
        <f ca="1">IF('２個別表'!$W280=1,3,IF(AND('２個別表'!$W280=2,AND(19&lt;='２個別表'!$AO280,'２個別表'!$AO280&lt;=23)),2,IF(AND('２個別表'!$W280=2,OR(AND(1&lt;='２個別表'!$AO280,'２個別表'!$AO280&lt;=18),AND(24&lt;='２個別表'!$AO280,'２個別表'!$AO280&lt;=25))),1,"判定不能")))</f>
        <v>判定不能</v>
      </c>
      <c r="AE280" s="228">
        <f t="shared" ca="1" si="89"/>
        <v>0</v>
      </c>
      <c r="AF280" s="204" t="str">
        <f t="shared" ca="1" si="106"/>
        <v/>
      </c>
      <c r="AG280" s="207" t="str">
        <f ca="1">IF(AND($AD280=1,$U280&gt;0,$V280=1),ROUNDDOWN($AC280*1/2-'２個別表'!$CF280*1/2,0),"")</f>
        <v/>
      </c>
      <c r="AH280" s="207" t="str">
        <f t="shared" ca="1" si="110"/>
        <v/>
      </c>
      <c r="AI280" s="230" t="str">
        <f ca="1">IF(AND($AD280=1,$Q280=1),IF($AB280&gt;0,'２個別表'!$BX280-'２個別表'!$BZ280-'２個別表'!$CF280-'２個別表'!$CC280-'２個別表'!$CD280-'２個別表'!$CE280,0),"")</f>
        <v/>
      </c>
      <c r="AJ280" s="222">
        <f t="shared" ca="1" si="90"/>
        <v>0</v>
      </c>
      <c r="AK280" s="218" t="str">
        <f ca="1">IF($AD280=1,IF('２個別表'!$AQ280=1,1,IF('２個別表'!AQ280="","",)),"")</f>
        <v/>
      </c>
      <c r="AL280" s="207" t="str">
        <f ca="1">IF($AJ280=1,IF($AK280=1,'２個別表'!BU280,""),"")</f>
        <v/>
      </c>
      <c r="AM280" s="204" t="str">
        <f t="shared" ca="1" si="91"/>
        <v/>
      </c>
      <c r="AN280" s="223" t="str">
        <f ca="1">IF($AJ280=1,IF($AK280=1,ROUNDDOWN('２個別表'!$BX280-'２個別表'!$BZ280-'２個別表'!$CC280-'２個別表'!$CD280-'２個別表'!$CE280-'２個別表'!$CF280,0),""),"")</f>
        <v/>
      </c>
      <c r="AO280" s="222">
        <f t="shared" ca="1" si="87"/>
        <v>0</v>
      </c>
      <c r="AP280" s="218">
        <f t="shared" ca="1" si="92"/>
        <v>0</v>
      </c>
      <c r="AQ280" s="218">
        <f t="shared" ca="1" si="93"/>
        <v>0</v>
      </c>
      <c r="AR280" s="213">
        <f ca="1">IF('２個別表'!$AC280=1,1,0)</f>
        <v>0</v>
      </c>
      <c r="AS280" s="204" t="str">
        <f t="shared" ca="1" si="94"/>
        <v/>
      </c>
      <c r="AT280" s="204" t="str">
        <f t="shared" ca="1" si="95"/>
        <v/>
      </c>
      <c r="AU280" s="230" t="str">
        <f ca="1">IF($AD280=1,IF($AQ280=1,ROUNDDOWN('２個別表'!$BX280-'２個別表'!$BZ280-'２個別表'!$CC280-'２個別表'!$CD280-'２個別表'!$CE280-'２個別表'!$CF280,0),""),"")</f>
        <v/>
      </c>
      <c r="AV280" s="391">
        <f t="shared" ca="1" si="96"/>
        <v>0</v>
      </c>
      <c r="AW280" s="401" t="str">
        <f t="shared" ca="1" si="97"/>
        <v>-</v>
      </c>
      <c r="AX280" s="228">
        <f ca="1">IF($AD280=2,IF('２個別表'!$BS280=1,1,0),0)</f>
        <v>0</v>
      </c>
      <c r="AY280" s="213" t="str">
        <f t="shared" ca="1" si="98"/>
        <v/>
      </c>
      <c r="AZ280" s="409" t="str">
        <f ca="1">IF(AND($AD280=2,$AX280=1),'２個別表'!$BX280-('２個別表'!$BZ280+'２個別表'!$CC280+'２個別表'!$CD280+'２個別表'!$CE280+'２個別表'!$CF280),"")</f>
        <v/>
      </c>
      <c r="BA280" s="228">
        <f ca="1">IF($AD280=2,IF('２個別表'!$BS280&lt;&gt;1,1,0),0)</f>
        <v>0</v>
      </c>
      <c r="BB280" s="404">
        <f t="shared" ca="1" si="99"/>
        <v>0</v>
      </c>
      <c r="BC280" s="207" t="str">
        <f ca="1">IF(AND($AD280=2,$BA280=1),'２個別表'!$BT280,"")</f>
        <v/>
      </c>
      <c r="BD280" s="207" t="str">
        <f t="shared" ca="1" si="100"/>
        <v/>
      </c>
      <c r="BE280" s="207" t="str">
        <f ca="1">IF(AND($AD280=2,$BA280=1),'２個別表'!$BW280-('２個別表'!$BZ280+'２個別表'!$CC280+'２個別表'!$CD280+'２個別表'!$CE280+'２個別表'!$CF280),"")</f>
        <v/>
      </c>
      <c r="BF280" s="207" t="str">
        <f ca="1">IF(AND($AD280=2,$BA280=1),'２個別表'!$CC280+'２個別表'!$CD280,"")</f>
        <v/>
      </c>
      <c r="BG280" s="406" t="str">
        <f ca="1">IF($BB280=1,IF(SUM('２個別表'!$BY280,'２個別表'!$CF280*0.5)&lt;='２個別表'!$BX280*0.5,"〇","×"),"")</f>
        <v/>
      </c>
      <c r="BH280" s="405">
        <f t="shared" ca="1" si="101"/>
        <v>0</v>
      </c>
      <c r="BI280" s="229" t="str">
        <f ca="1">IF($AD280=2,IF($AX280=1,IF('２個別表'!$AO280=23,"〇","×"),IF(OR('２個別表'!$AO280&lt;19,'２個別表'!$AO280&gt;23),"",IF($BH280&lt;='２個別表'!$BT280,"〇","×"))),"-")</f>
        <v>-</v>
      </c>
      <c r="BJ280" s="414" t="str">
        <f t="shared" ca="1" si="102"/>
        <v>-</v>
      </c>
      <c r="BK280" s="228">
        <f t="shared" ca="1" si="103"/>
        <v>0</v>
      </c>
      <c r="BL280" s="229" t="str">
        <f ca="1">IF($AD280=3,IF(1&lt;='２個別表'!$F280,IF('２個別表'!$W280=1,"〇","×"),""),"")</f>
        <v/>
      </c>
      <c r="BM280" s="209" t="str">
        <f ca="1">IF(AD280=3,IF(AND(OR('２個別表'!BF280="附帯施設",AND(1&lt;='２個別表'!AO280,'２個別表'!AO280&lt;=3)),'２個別表'!BM280&lt;&gt;"",'２個別表'!BN280&lt;&gt;""),1,IF(AND(OR('２個別表'!BF280="附帯施設",AND(1&lt;='２個別表'!AO280,'２個別表'!AO280&lt;=3)),OR('２個別表'!BM280="",'２個別表'!BN280="")),"×",0)),"")</f>
        <v/>
      </c>
      <c r="BN280" s="229" t="str">
        <f ca="1">IF($AD280=3,IF('２個別表'!$BX280&gt;=500000,"〇","×"),"")</f>
        <v/>
      </c>
      <c r="BO280" s="204" t="str">
        <f ca="1">IF(AD280=3,'２個別表'!BY280,"")</f>
        <v/>
      </c>
      <c r="BP280" s="204" t="str">
        <f ca="1">IF(AD280=3,IF(COUNTIF('２個別表'!$Z$11:'２個別表'!Z280,'２個別表'!Z280)=1,BO280,SUMIF('２個別表'!$Z$11:$Z$510,'２個別表'!Z280,$BO$11:$BO$239)),"")</f>
        <v/>
      </c>
      <c r="BQ280" s="213" t="str">
        <f t="shared" ca="1" si="111"/>
        <v/>
      </c>
      <c r="BR280" s="207" t="str">
        <f t="shared" ca="1" si="104"/>
        <v/>
      </c>
      <c r="BS280" s="483" t="str">
        <f ca="1">IF($AD280=3,'２個別表'!$BX280-('２個別表'!$BZ280+'２個別表'!$CC280+'２個別表'!$CD280+'２個別表'!$CE280+'２個別表'!$CF280),"")</f>
        <v/>
      </c>
      <c r="BT280" s="486">
        <f t="shared" ca="1" si="112"/>
        <v>0</v>
      </c>
      <c r="BU280" s="480" t="str">
        <f t="shared" ca="1" si="105"/>
        <v/>
      </c>
    </row>
    <row r="281" spans="1:73">
      <c r="A281" s="770" t="str">
        <f t="shared" ca="1" si="107"/>
        <v>石川県</v>
      </c>
      <c r="B281" s="773">
        <f ca="1">'２個別表'!Q281</f>
        <v>271</v>
      </c>
      <c r="C281" s="774" t="str">
        <f>'２個別表'!$R281</f>
        <v>石川県</v>
      </c>
      <c r="D281" s="774" t="str">
        <f ca="1">'２個別表'!$S281</f>
        <v/>
      </c>
      <c r="E281" s="774" t="str">
        <f ca="1">'２個別表'!$T281</f>
        <v/>
      </c>
      <c r="F281" s="719" t="str">
        <f ca="1">'２個別表'!$W281</f>
        <v/>
      </c>
      <c r="G281" s="719" t="str">
        <f ca="1">IF($F281=1,IF(SUMIF('（様式１号）１総括表'!$B$16:$B$25,A281,'（様式１号）１総括表'!$A$16:$A$25)&gt;0,"〇","✕"),"-")</f>
        <v>-</v>
      </c>
      <c r="H281" s="716" t="str">
        <f ca="1">IF('２個別表'!$Y281=1,IF('２個別表'!$AC281=1,"〇","×"),IF(AND(2&lt;='２個別表'!$AC281,'２個別表'!$AC281&lt;=5),"〇","×"))</f>
        <v>×</v>
      </c>
      <c r="I281" s="716" t="str">
        <f t="shared" ca="1" si="108"/>
        <v>×</v>
      </c>
      <c r="J281" s="207" t="str">
        <f ca="1">'２個別表'!$Z281</f>
        <v/>
      </c>
      <c r="K281" s="207">
        <f ca="1">'２個別表'!$AK281</f>
        <v>0</v>
      </c>
      <c r="L281" s="207" t="str">
        <f ca="1">IF('２個別表'!$AL281=1,1,"")</f>
        <v/>
      </c>
      <c r="M281" s="207" t="str">
        <f ca="1">IF('２個別表'!$AL281="","",IF('２個別表'!$AL281=1,IF(OR('２個別表'!$AM281=1,'２個別表'!$AN281=1),"〇","×")))</f>
        <v/>
      </c>
      <c r="N281" s="204" t="str">
        <f ca="1">'２個別表'!AT281</f>
        <v/>
      </c>
      <c r="O281" s="220" t="str">
        <f ca="1">IF(1&lt;='２個別表'!$F281,IF(AND(1&lt;='２個別表'!$AO281,'２個別表'!$AO281&lt;=3),1,0),"")</f>
        <v/>
      </c>
      <c r="P281" s="229">
        <f ca="1">IF($O281=1,IF(AND('２個別表'!$BF281&lt;&gt;"",AND('２個別表'!$BI281&lt;&gt;1,'２個別表'!$BJ281)),0,1),0)</f>
        <v>0</v>
      </c>
      <c r="Q281" s="220">
        <f ca="1">IF('２個別表'!$BF281&lt;&gt;"",1,0)</f>
        <v>0</v>
      </c>
      <c r="R281" s="220" t="str">
        <f ca="1">IF($Q281=1,IF('２個別表'!$BI281=1,1,0),"")</f>
        <v/>
      </c>
      <c r="S281" s="220" t="str">
        <f ca="1">IF($R281=1,IF('２個別表'!$BJ281&lt;&gt;"","〇","×"),"")</f>
        <v/>
      </c>
      <c r="T281" s="220" t="str">
        <f t="shared" ca="1" si="88"/>
        <v/>
      </c>
      <c r="U281" s="381">
        <f ca="1">IF('２個別表'!$BH281&gt;0,'２個別表'!$BH281,0)</f>
        <v>0</v>
      </c>
      <c r="V281" s="220">
        <f ca="1">IF('２個別表'!$BJ281&lt;&gt;"",1,0)</f>
        <v>0</v>
      </c>
      <c r="W281" s="206">
        <f ca="1">IF(AND($Q281=1,$V281=1),'２個別表'!$CF281,0)</f>
        <v>0</v>
      </c>
      <c r="X281" s="219">
        <f t="shared" ca="1" si="109"/>
        <v>0</v>
      </c>
      <c r="Y281" s="220" t="str">
        <f ca="1">IF(1&lt;='２個別表'!$F281,'２個別表'!$BV281,"")</f>
        <v/>
      </c>
      <c r="Z281" s="220">
        <f ca="1">IF(1&lt;='２個別表'!$F281,'２個別表'!$CG281,0)</f>
        <v>0</v>
      </c>
      <c r="AA281" s="220">
        <f ca="1">IF(OR(0&lt;'２個別表'!$BZ281,0&lt;SUM('２個別表'!$CC281:$CD281)),1,0)</f>
        <v>1</v>
      </c>
      <c r="AB281" s="207">
        <f ca="1">IF(1&lt;='２個別表'!$F281,'２個別表'!$BX281,0)</f>
        <v>0</v>
      </c>
      <c r="AC281" s="207" t="str">
        <f ca="1">IF('２個別表'!$BX281&gt;0,IF(AND('２個別表'!$BV281=1,'２個別表'!$CG281="控除不可"),'２個別表'!$BX281,IF(AND('２個別表'!$BV281=1,'２個別表'!$CG281="80%控除対象"),ROUNDUP('２個別表'!$BX281*102/110,0),IF(AND('２個別表'!$BV281=1,'２個別表'!$CG281="全額控除"),ROUNDUP('２個別表'!$BX281*100/110,0),IF(OR('２個別表'!$BV281=2,'２個別表'!$BV281=3),'２個別表'!$BX281,'２個別表'!$BX281)))),"")</f>
        <v/>
      </c>
      <c r="AD281" s="221" t="str">
        <f ca="1">IF('２個別表'!$W281=1,3,IF(AND('２個別表'!$W281=2,AND(19&lt;='２個別表'!$AO281,'２個別表'!$AO281&lt;=23)),2,IF(AND('２個別表'!$W281=2,OR(AND(1&lt;='２個別表'!$AO281,'２個別表'!$AO281&lt;=18),AND(24&lt;='２個別表'!$AO281,'２個別表'!$AO281&lt;=25))),1,"判定不能")))</f>
        <v>判定不能</v>
      </c>
      <c r="AE281" s="228">
        <f t="shared" ca="1" si="89"/>
        <v>0</v>
      </c>
      <c r="AF281" s="204" t="str">
        <f t="shared" ca="1" si="106"/>
        <v/>
      </c>
      <c r="AG281" s="207" t="str">
        <f ca="1">IF(AND($AD281=1,$U281&gt;0,$V281=1),ROUNDDOWN($AC281*1/2-'２個別表'!$CF281*1/2,0),"")</f>
        <v/>
      </c>
      <c r="AH281" s="207" t="str">
        <f t="shared" ca="1" si="110"/>
        <v/>
      </c>
      <c r="AI281" s="230" t="str">
        <f ca="1">IF(AND($AD281=1,$Q281=1),IF($AB281&gt;0,'２個別表'!$BX281-'２個別表'!$BZ281-'２個別表'!$CF281-'２個別表'!$CC281-'２個別表'!$CD281-'２個別表'!$CE281,0),"")</f>
        <v/>
      </c>
      <c r="AJ281" s="222">
        <f t="shared" ca="1" si="90"/>
        <v>0</v>
      </c>
      <c r="AK281" s="218" t="str">
        <f ca="1">IF($AD281=1,IF('２個別表'!$AQ281=1,1,IF('２個別表'!AQ281="","",)),"")</f>
        <v/>
      </c>
      <c r="AL281" s="207" t="str">
        <f ca="1">IF($AJ281=1,IF($AK281=1,'２個別表'!BU281,""),"")</f>
        <v/>
      </c>
      <c r="AM281" s="204" t="str">
        <f t="shared" ca="1" si="91"/>
        <v/>
      </c>
      <c r="AN281" s="223" t="str">
        <f ca="1">IF($AJ281=1,IF($AK281=1,ROUNDDOWN('２個別表'!$BX281-'２個別表'!$BZ281-'２個別表'!$CC281-'２個別表'!$CD281-'２個別表'!$CE281-'２個別表'!$CF281,0),""),"")</f>
        <v/>
      </c>
      <c r="AO281" s="222">
        <f t="shared" ca="1" si="87"/>
        <v>0</v>
      </c>
      <c r="AP281" s="218">
        <f t="shared" ca="1" si="92"/>
        <v>0</v>
      </c>
      <c r="AQ281" s="218">
        <f t="shared" ca="1" si="93"/>
        <v>0</v>
      </c>
      <c r="AR281" s="213">
        <f ca="1">IF('２個別表'!$AC281=1,1,0)</f>
        <v>0</v>
      </c>
      <c r="AS281" s="204" t="str">
        <f t="shared" ca="1" si="94"/>
        <v/>
      </c>
      <c r="AT281" s="204" t="str">
        <f t="shared" ca="1" si="95"/>
        <v/>
      </c>
      <c r="AU281" s="230" t="str">
        <f ca="1">IF($AD281=1,IF($AQ281=1,ROUNDDOWN('２個別表'!$BX281-'２個別表'!$BZ281-'２個別表'!$CC281-'２個別表'!$CD281-'２個別表'!$CE281-'２個別表'!$CF281,0),""),"")</f>
        <v/>
      </c>
      <c r="AV281" s="391">
        <f t="shared" ca="1" si="96"/>
        <v>0</v>
      </c>
      <c r="AW281" s="401" t="str">
        <f t="shared" ca="1" si="97"/>
        <v>-</v>
      </c>
      <c r="AX281" s="228">
        <f ca="1">IF($AD281=2,IF('２個別表'!$BS281=1,1,0),0)</f>
        <v>0</v>
      </c>
      <c r="AY281" s="213" t="str">
        <f t="shared" ca="1" si="98"/>
        <v/>
      </c>
      <c r="AZ281" s="409" t="str">
        <f ca="1">IF(AND($AD281=2,$AX281=1),'２個別表'!$BX281-('２個別表'!$BZ281+'２個別表'!$CC281+'２個別表'!$CD281+'２個別表'!$CE281+'２個別表'!$CF281),"")</f>
        <v/>
      </c>
      <c r="BA281" s="228">
        <f ca="1">IF($AD281=2,IF('２個別表'!$BS281&lt;&gt;1,1,0),0)</f>
        <v>0</v>
      </c>
      <c r="BB281" s="404">
        <f t="shared" ca="1" si="99"/>
        <v>0</v>
      </c>
      <c r="BC281" s="207" t="str">
        <f ca="1">IF(AND($AD281=2,$BA281=1),'２個別表'!$BT281,"")</f>
        <v/>
      </c>
      <c r="BD281" s="207" t="str">
        <f t="shared" ca="1" si="100"/>
        <v/>
      </c>
      <c r="BE281" s="207" t="str">
        <f ca="1">IF(AND($AD281=2,$BA281=1),'２個別表'!$BW281-('２個別表'!$BZ281+'２個別表'!$CC281+'２個別表'!$CD281+'２個別表'!$CE281+'２個別表'!$CF281),"")</f>
        <v/>
      </c>
      <c r="BF281" s="207" t="str">
        <f ca="1">IF(AND($AD281=2,$BA281=1),'２個別表'!$CC281+'２個別表'!$CD281,"")</f>
        <v/>
      </c>
      <c r="BG281" s="406" t="str">
        <f ca="1">IF($BB281=1,IF(SUM('２個別表'!$BY281,'２個別表'!$CF281*0.5)&lt;='２個別表'!$BX281*0.5,"〇","×"),"")</f>
        <v/>
      </c>
      <c r="BH281" s="405">
        <f t="shared" ca="1" si="101"/>
        <v>0</v>
      </c>
      <c r="BI281" s="229" t="str">
        <f ca="1">IF($AD281=2,IF($AX281=1,IF('２個別表'!$AO281=23,"〇","×"),IF(OR('２個別表'!$AO281&lt;19,'２個別表'!$AO281&gt;23),"",IF($BH281&lt;='２個別表'!$BT281,"〇","×"))),"-")</f>
        <v>-</v>
      </c>
      <c r="BJ281" s="414" t="str">
        <f t="shared" ca="1" si="102"/>
        <v>-</v>
      </c>
      <c r="BK281" s="228">
        <f t="shared" ca="1" si="103"/>
        <v>0</v>
      </c>
      <c r="BL281" s="229" t="str">
        <f ca="1">IF($AD281=3,IF(1&lt;='２個別表'!$F281,IF('２個別表'!$W281=1,"〇","×"),""),"")</f>
        <v/>
      </c>
      <c r="BM281" s="209" t="str">
        <f ca="1">IF(AD281=3,IF(AND(OR('２個別表'!BF281="附帯施設",AND(1&lt;='２個別表'!AO281,'２個別表'!AO281&lt;=3)),'２個別表'!BM281&lt;&gt;"",'２個別表'!BN281&lt;&gt;""),1,IF(AND(OR('２個別表'!BF281="附帯施設",AND(1&lt;='２個別表'!AO281,'２個別表'!AO281&lt;=3)),OR('２個別表'!BM281="",'２個別表'!BN281="")),"×",0)),"")</f>
        <v/>
      </c>
      <c r="BN281" s="229" t="str">
        <f ca="1">IF($AD281=3,IF('２個別表'!$BX281&gt;=500000,"〇","×"),"")</f>
        <v/>
      </c>
      <c r="BO281" s="204" t="str">
        <f ca="1">IF(AD281=3,'２個別表'!BY281,"")</f>
        <v/>
      </c>
      <c r="BP281" s="204" t="str">
        <f ca="1">IF(AD281=3,IF(COUNTIF('２個別表'!$Z$11:'２個別表'!Z281,'２個別表'!Z281)=1,BO281,SUMIF('２個別表'!$Z$11:$Z$510,'２個別表'!Z281,$BO$11:$BO$239)),"")</f>
        <v/>
      </c>
      <c r="BQ281" s="213" t="str">
        <f t="shared" ca="1" si="111"/>
        <v/>
      </c>
      <c r="BR281" s="207" t="str">
        <f t="shared" ca="1" si="104"/>
        <v/>
      </c>
      <c r="BS281" s="483" t="str">
        <f ca="1">IF($AD281=3,'２個別表'!$BX281-('２個別表'!$BZ281+'２個別表'!$CC281+'２個別表'!$CD281+'２個別表'!$CE281+'２個別表'!$CF281),"")</f>
        <v/>
      </c>
      <c r="BT281" s="486">
        <f t="shared" ca="1" si="112"/>
        <v>0</v>
      </c>
      <c r="BU281" s="480" t="str">
        <f t="shared" ca="1" si="105"/>
        <v/>
      </c>
    </row>
    <row r="282" spans="1:73">
      <c r="A282" s="770" t="str">
        <f t="shared" ca="1" si="107"/>
        <v>石川県</v>
      </c>
      <c r="B282" s="773">
        <f ca="1">'２個別表'!Q282</f>
        <v>272</v>
      </c>
      <c r="C282" s="774" t="str">
        <f>'２個別表'!$R282</f>
        <v>石川県</v>
      </c>
      <c r="D282" s="774" t="str">
        <f ca="1">'２個別表'!$S282</f>
        <v/>
      </c>
      <c r="E282" s="774" t="str">
        <f ca="1">'２個別表'!$T282</f>
        <v/>
      </c>
      <c r="F282" s="719" t="str">
        <f ca="1">'２個別表'!$W282</f>
        <v/>
      </c>
      <c r="G282" s="719" t="str">
        <f ca="1">IF($F282=1,IF(SUMIF('（様式１号）１総括表'!$B$16:$B$25,A282,'（様式１号）１総括表'!$A$16:$A$25)&gt;0,"〇","✕"),"-")</f>
        <v>-</v>
      </c>
      <c r="H282" s="716" t="str">
        <f ca="1">IF('２個別表'!$Y282=1,IF('２個別表'!$AC282=1,"〇","×"),IF(AND(2&lt;='２個別表'!$AC282,'２個別表'!$AC282&lt;=5),"〇","×"))</f>
        <v>×</v>
      </c>
      <c r="I282" s="716" t="str">
        <f t="shared" ca="1" si="108"/>
        <v>×</v>
      </c>
      <c r="J282" s="207" t="str">
        <f ca="1">'２個別表'!$Z282</f>
        <v/>
      </c>
      <c r="K282" s="207">
        <f ca="1">'２個別表'!$AK282</f>
        <v>0</v>
      </c>
      <c r="L282" s="207" t="str">
        <f ca="1">IF('２個別表'!$AL282=1,1,"")</f>
        <v/>
      </c>
      <c r="M282" s="207" t="str">
        <f ca="1">IF('２個別表'!$AL282="","",IF('２個別表'!$AL282=1,IF(OR('２個別表'!$AM282=1,'２個別表'!$AN282=1),"〇","×")))</f>
        <v/>
      </c>
      <c r="N282" s="204" t="str">
        <f ca="1">'２個別表'!AT282</f>
        <v/>
      </c>
      <c r="O282" s="220" t="str">
        <f ca="1">IF(1&lt;='２個別表'!$F282,IF(AND(1&lt;='２個別表'!$AO282,'２個別表'!$AO282&lt;=3),1,0),"")</f>
        <v/>
      </c>
      <c r="P282" s="229">
        <f ca="1">IF($O282=1,IF(AND('２個別表'!$BF282&lt;&gt;"",AND('２個別表'!$BI282&lt;&gt;1,'２個別表'!$BJ282)),0,1),0)</f>
        <v>0</v>
      </c>
      <c r="Q282" s="220">
        <f ca="1">IF('２個別表'!$BF282&lt;&gt;"",1,0)</f>
        <v>0</v>
      </c>
      <c r="R282" s="220" t="str">
        <f ca="1">IF($Q282=1,IF('２個別表'!$BI282=1,1,0),"")</f>
        <v/>
      </c>
      <c r="S282" s="220" t="str">
        <f ca="1">IF($R282=1,IF('２個別表'!$BJ282&lt;&gt;"","〇","×"),"")</f>
        <v/>
      </c>
      <c r="T282" s="220" t="str">
        <f t="shared" ca="1" si="88"/>
        <v/>
      </c>
      <c r="U282" s="381">
        <f ca="1">IF('２個別表'!$BH282&gt;0,'２個別表'!$BH282,0)</f>
        <v>0</v>
      </c>
      <c r="V282" s="220">
        <f ca="1">IF('２個別表'!$BJ282&lt;&gt;"",1,0)</f>
        <v>0</v>
      </c>
      <c r="W282" s="206">
        <f ca="1">IF(AND($Q282=1,$V282=1),'２個別表'!$CF282,0)</f>
        <v>0</v>
      </c>
      <c r="X282" s="219">
        <f t="shared" ca="1" si="109"/>
        <v>0</v>
      </c>
      <c r="Y282" s="220" t="str">
        <f ca="1">IF(1&lt;='２個別表'!$F282,'２個別表'!$BV282,"")</f>
        <v/>
      </c>
      <c r="Z282" s="220">
        <f ca="1">IF(1&lt;='２個別表'!$F282,'２個別表'!$CG282,0)</f>
        <v>0</v>
      </c>
      <c r="AA282" s="220">
        <f ca="1">IF(OR(0&lt;'２個別表'!$BZ282,0&lt;SUM('２個別表'!$CC282:$CD282)),1,0)</f>
        <v>1</v>
      </c>
      <c r="AB282" s="207">
        <f ca="1">IF(1&lt;='２個別表'!$F282,'２個別表'!$BX282,0)</f>
        <v>0</v>
      </c>
      <c r="AC282" s="207" t="str">
        <f ca="1">IF('２個別表'!$BX282&gt;0,IF(AND('２個別表'!$BV282=1,'２個別表'!$CG282="控除不可"),'２個別表'!$BX282,IF(AND('２個別表'!$BV282=1,'２個別表'!$CG282="80%控除対象"),ROUNDUP('２個別表'!$BX282*102/110,0),IF(AND('２個別表'!$BV282=1,'２個別表'!$CG282="全額控除"),ROUNDUP('２個別表'!$BX282*100/110,0),IF(OR('２個別表'!$BV282=2,'２個別表'!$BV282=3),'２個別表'!$BX282,'２個別表'!$BX282)))),"")</f>
        <v/>
      </c>
      <c r="AD282" s="221" t="str">
        <f ca="1">IF('２個別表'!$W282=1,3,IF(AND('２個別表'!$W282=2,AND(19&lt;='２個別表'!$AO282,'２個別表'!$AO282&lt;=23)),2,IF(AND('２個別表'!$W282=2,OR(AND(1&lt;='２個別表'!$AO282,'２個別表'!$AO282&lt;=18),AND(24&lt;='２個別表'!$AO282,'２個別表'!$AO282&lt;=25))),1,"判定不能")))</f>
        <v>判定不能</v>
      </c>
      <c r="AE282" s="228">
        <f t="shared" ca="1" si="89"/>
        <v>0</v>
      </c>
      <c r="AF282" s="204" t="str">
        <f t="shared" ca="1" si="106"/>
        <v/>
      </c>
      <c r="AG282" s="207" t="str">
        <f ca="1">IF(AND($AD282=1,$U282&gt;0,$V282=1),ROUNDDOWN($AC282*1/2-'２個別表'!$CF282*1/2,0),"")</f>
        <v/>
      </c>
      <c r="AH282" s="207" t="str">
        <f t="shared" ca="1" si="110"/>
        <v/>
      </c>
      <c r="AI282" s="230" t="str">
        <f ca="1">IF(AND($AD282=1,$Q282=1),IF($AB282&gt;0,'２個別表'!$BX282-'２個別表'!$BZ282-'２個別表'!$CF282-'２個別表'!$CC282-'２個別表'!$CD282-'２個別表'!$CE282,0),"")</f>
        <v/>
      </c>
      <c r="AJ282" s="222">
        <f t="shared" ca="1" si="90"/>
        <v>0</v>
      </c>
      <c r="AK282" s="218" t="str">
        <f ca="1">IF($AD282=1,IF('２個別表'!$AQ282=1,1,IF('２個別表'!AQ282="","",)),"")</f>
        <v/>
      </c>
      <c r="AL282" s="207" t="str">
        <f ca="1">IF($AJ282=1,IF($AK282=1,'２個別表'!BU282,""),"")</f>
        <v/>
      </c>
      <c r="AM282" s="204" t="str">
        <f t="shared" ca="1" si="91"/>
        <v/>
      </c>
      <c r="AN282" s="223" t="str">
        <f ca="1">IF($AJ282=1,IF($AK282=1,ROUNDDOWN('２個別表'!$BX282-'２個別表'!$BZ282-'２個別表'!$CC282-'２個別表'!$CD282-'２個別表'!$CE282-'２個別表'!$CF282,0),""),"")</f>
        <v/>
      </c>
      <c r="AO282" s="222">
        <f t="shared" ca="1" si="87"/>
        <v>0</v>
      </c>
      <c r="AP282" s="218">
        <f t="shared" ca="1" si="92"/>
        <v>0</v>
      </c>
      <c r="AQ282" s="218">
        <f t="shared" ca="1" si="93"/>
        <v>0</v>
      </c>
      <c r="AR282" s="213">
        <f ca="1">IF('２個別表'!$AC282=1,1,0)</f>
        <v>0</v>
      </c>
      <c r="AS282" s="204" t="str">
        <f t="shared" ca="1" si="94"/>
        <v/>
      </c>
      <c r="AT282" s="204" t="str">
        <f t="shared" ca="1" si="95"/>
        <v/>
      </c>
      <c r="AU282" s="230" t="str">
        <f ca="1">IF($AD282=1,IF($AQ282=1,ROUNDDOWN('２個別表'!$BX282-'２個別表'!$BZ282-'２個別表'!$CC282-'２個別表'!$CD282-'２個別表'!$CE282-'２個別表'!$CF282,0),""),"")</f>
        <v/>
      </c>
      <c r="AV282" s="391">
        <f t="shared" ca="1" si="96"/>
        <v>0</v>
      </c>
      <c r="AW282" s="401" t="str">
        <f t="shared" ca="1" si="97"/>
        <v>-</v>
      </c>
      <c r="AX282" s="228">
        <f ca="1">IF($AD282=2,IF('２個別表'!$BS282=1,1,0),0)</f>
        <v>0</v>
      </c>
      <c r="AY282" s="213" t="str">
        <f t="shared" ca="1" si="98"/>
        <v/>
      </c>
      <c r="AZ282" s="409" t="str">
        <f ca="1">IF(AND($AD282=2,$AX282=1),'２個別表'!$BX282-('２個別表'!$BZ282+'２個別表'!$CC282+'２個別表'!$CD282+'２個別表'!$CE282+'２個別表'!$CF282),"")</f>
        <v/>
      </c>
      <c r="BA282" s="228">
        <f ca="1">IF($AD282=2,IF('２個別表'!$BS282&lt;&gt;1,1,0),0)</f>
        <v>0</v>
      </c>
      <c r="BB282" s="404">
        <f t="shared" ca="1" si="99"/>
        <v>0</v>
      </c>
      <c r="BC282" s="207" t="str">
        <f ca="1">IF(AND($AD282=2,$BA282=1),'２個別表'!$BT282,"")</f>
        <v/>
      </c>
      <c r="BD282" s="207" t="str">
        <f t="shared" ca="1" si="100"/>
        <v/>
      </c>
      <c r="BE282" s="207" t="str">
        <f ca="1">IF(AND($AD282=2,$BA282=1),'２個別表'!$BW282-('２個別表'!$BZ282+'２個別表'!$CC282+'２個別表'!$CD282+'２個別表'!$CE282+'２個別表'!$CF282),"")</f>
        <v/>
      </c>
      <c r="BF282" s="207" t="str">
        <f ca="1">IF(AND($AD282=2,$BA282=1),'２個別表'!$CC282+'２個別表'!$CD282,"")</f>
        <v/>
      </c>
      <c r="BG282" s="406" t="str">
        <f ca="1">IF($BB282=1,IF(SUM('２個別表'!$BY282,'２個別表'!$CF282*0.5)&lt;='２個別表'!$BX282*0.5,"〇","×"),"")</f>
        <v/>
      </c>
      <c r="BH282" s="405">
        <f t="shared" ca="1" si="101"/>
        <v>0</v>
      </c>
      <c r="BI282" s="229" t="str">
        <f ca="1">IF($AD282=2,IF($AX282=1,IF('２個別表'!$AO282=23,"〇","×"),IF(OR('２個別表'!$AO282&lt;19,'２個別表'!$AO282&gt;23),"",IF($BH282&lt;='２個別表'!$BT282,"〇","×"))),"-")</f>
        <v>-</v>
      </c>
      <c r="BJ282" s="414" t="str">
        <f t="shared" ca="1" si="102"/>
        <v>-</v>
      </c>
      <c r="BK282" s="228">
        <f t="shared" ca="1" si="103"/>
        <v>0</v>
      </c>
      <c r="BL282" s="229" t="str">
        <f ca="1">IF($AD282=3,IF(1&lt;='２個別表'!$F282,IF('２個別表'!$W282=1,"〇","×"),""),"")</f>
        <v/>
      </c>
      <c r="BM282" s="209" t="str">
        <f ca="1">IF(AD282=3,IF(AND(OR('２個別表'!BF282="附帯施設",AND(1&lt;='２個別表'!AO282,'２個別表'!AO282&lt;=3)),'２個別表'!BM282&lt;&gt;"",'２個別表'!BN282&lt;&gt;""),1,IF(AND(OR('２個別表'!BF282="附帯施設",AND(1&lt;='２個別表'!AO282,'２個別表'!AO282&lt;=3)),OR('２個別表'!BM282="",'２個別表'!BN282="")),"×",0)),"")</f>
        <v/>
      </c>
      <c r="BN282" s="229" t="str">
        <f ca="1">IF($AD282=3,IF('２個別表'!$BX282&gt;=500000,"〇","×"),"")</f>
        <v/>
      </c>
      <c r="BO282" s="204" t="str">
        <f ca="1">IF(AD282=3,'２個別表'!BY282,"")</f>
        <v/>
      </c>
      <c r="BP282" s="204" t="str">
        <f ca="1">IF(AD282=3,IF(COUNTIF('２個別表'!$Z$11:'２個別表'!Z282,'２個別表'!Z282)=1,BO282,SUMIF('２個別表'!$Z$11:$Z$510,'２個別表'!Z282,$BO$11:$BO$239)),"")</f>
        <v/>
      </c>
      <c r="BQ282" s="213" t="str">
        <f t="shared" ca="1" si="111"/>
        <v/>
      </c>
      <c r="BR282" s="207" t="str">
        <f t="shared" ca="1" si="104"/>
        <v/>
      </c>
      <c r="BS282" s="483" t="str">
        <f ca="1">IF($AD282=3,'２個別表'!$BX282-('２個別表'!$BZ282+'２個別表'!$CC282+'２個別表'!$CD282+'２個別表'!$CE282+'２個別表'!$CF282),"")</f>
        <v/>
      </c>
      <c r="BT282" s="486">
        <f t="shared" ca="1" si="112"/>
        <v>0</v>
      </c>
      <c r="BU282" s="480" t="str">
        <f t="shared" ca="1" si="105"/>
        <v/>
      </c>
    </row>
    <row r="283" spans="1:73">
      <c r="A283" s="770" t="str">
        <f t="shared" ca="1" si="107"/>
        <v>石川県</v>
      </c>
      <c r="B283" s="773">
        <f ca="1">'２個別表'!Q283</f>
        <v>273</v>
      </c>
      <c r="C283" s="774" t="str">
        <f>'２個別表'!$R283</f>
        <v>石川県</v>
      </c>
      <c r="D283" s="774" t="str">
        <f ca="1">'２個別表'!$S283</f>
        <v/>
      </c>
      <c r="E283" s="774" t="str">
        <f ca="1">'２個別表'!$T283</f>
        <v/>
      </c>
      <c r="F283" s="719" t="str">
        <f ca="1">'２個別表'!$W283</f>
        <v/>
      </c>
      <c r="G283" s="719" t="str">
        <f ca="1">IF($F283=1,IF(SUMIF('（様式１号）１総括表'!$B$16:$B$25,A283,'（様式１号）１総括表'!$A$16:$A$25)&gt;0,"〇","✕"),"-")</f>
        <v>-</v>
      </c>
      <c r="H283" s="716" t="str">
        <f ca="1">IF('２個別表'!$Y283=1,IF('２個別表'!$AC283=1,"〇","×"),IF(AND(2&lt;='２個別表'!$AC283,'２個別表'!$AC283&lt;=5),"〇","×"))</f>
        <v>×</v>
      </c>
      <c r="I283" s="716" t="str">
        <f t="shared" ca="1" si="108"/>
        <v>×</v>
      </c>
      <c r="J283" s="207" t="str">
        <f ca="1">'２個別表'!$Z283</f>
        <v/>
      </c>
      <c r="K283" s="207">
        <f ca="1">'２個別表'!$AK283</f>
        <v>0</v>
      </c>
      <c r="L283" s="207" t="str">
        <f ca="1">IF('２個別表'!$AL283=1,1,"")</f>
        <v/>
      </c>
      <c r="M283" s="207" t="str">
        <f ca="1">IF('２個別表'!$AL283="","",IF('２個別表'!$AL283=1,IF(OR('２個別表'!$AM283=1,'２個別表'!$AN283=1),"〇","×")))</f>
        <v/>
      </c>
      <c r="N283" s="204" t="str">
        <f ca="1">'２個別表'!AT283</f>
        <v/>
      </c>
      <c r="O283" s="220" t="str">
        <f ca="1">IF(1&lt;='２個別表'!$F283,IF(AND(1&lt;='２個別表'!$AO283,'２個別表'!$AO283&lt;=3),1,0),"")</f>
        <v/>
      </c>
      <c r="P283" s="229">
        <f ca="1">IF($O283=1,IF(AND('２個別表'!$BF283&lt;&gt;"",AND('２個別表'!$BI283&lt;&gt;1,'２個別表'!$BJ283)),0,1),0)</f>
        <v>0</v>
      </c>
      <c r="Q283" s="220">
        <f ca="1">IF('２個別表'!$BF283&lt;&gt;"",1,0)</f>
        <v>0</v>
      </c>
      <c r="R283" s="220" t="str">
        <f ca="1">IF($Q283=1,IF('２個別表'!$BI283=1,1,0),"")</f>
        <v/>
      </c>
      <c r="S283" s="220" t="str">
        <f ca="1">IF($R283=1,IF('２個別表'!$BJ283&lt;&gt;"","〇","×"),"")</f>
        <v/>
      </c>
      <c r="T283" s="220" t="str">
        <f t="shared" ca="1" si="88"/>
        <v/>
      </c>
      <c r="U283" s="381">
        <f ca="1">IF('２個別表'!$BH283&gt;0,'２個別表'!$BH283,0)</f>
        <v>0</v>
      </c>
      <c r="V283" s="220">
        <f ca="1">IF('２個別表'!$BJ283&lt;&gt;"",1,0)</f>
        <v>0</v>
      </c>
      <c r="W283" s="206">
        <f ca="1">IF(AND($Q283=1,$V283=1),'２個別表'!$CF283,0)</f>
        <v>0</v>
      </c>
      <c r="X283" s="219">
        <f t="shared" ca="1" si="109"/>
        <v>0</v>
      </c>
      <c r="Y283" s="220" t="str">
        <f ca="1">IF(1&lt;='２個別表'!$F283,'２個別表'!$BV283,"")</f>
        <v/>
      </c>
      <c r="Z283" s="220">
        <f ca="1">IF(1&lt;='２個別表'!$F283,'２個別表'!$CG283,0)</f>
        <v>0</v>
      </c>
      <c r="AA283" s="220">
        <f ca="1">IF(OR(0&lt;'２個別表'!$BZ283,0&lt;SUM('２個別表'!$CC283:$CD283)),1,0)</f>
        <v>1</v>
      </c>
      <c r="AB283" s="207">
        <f ca="1">IF(1&lt;='２個別表'!$F283,'２個別表'!$BX283,0)</f>
        <v>0</v>
      </c>
      <c r="AC283" s="207" t="str">
        <f ca="1">IF('２個別表'!$BX283&gt;0,IF(AND('２個別表'!$BV283=1,'２個別表'!$CG283="控除不可"),'２個別表'!$BX283,IF(AND('２個別表'!$BV283=1,'２個別表'!$CG283="80%控除対象"),ROUNDUP('２個別表'!$BX283*102/110,0),IF(AND('２個別表'!$BV283=1,'２個別表'!$CG283="全額控除"),ROUNDUP('２個別表'!$BX283*100/110,0),IF(OR('２個別表'!$BV283=2,'２個別表'!$BV283=3),'２個別表'!$BX283,'２個別表'!$BX283)))),"")</f>
        <v/>
      </c>
      <c r="AD283" s="221" t="str">
        <f ca="1">IF('２個別表'!$W283=1,3,IF(AND('２個別表'!$W283=2,AND(19&lt;='２個別表'!$AO283,'２個別表'!$AO283&lt;=23)),2,IF(AND('２個別表'!$W283=2,OR(AND(1&lt;='２個別表'!$AO283,'２個別表'!$AO283&lt;=18),AND(24&lt;='２個別表'!$AO283,'２個別表'!$AO283&lt;=25))),1,"判定不能")))</f>
        <v>判定不能</v>
      </c>
      <c r="AE283" s="228">
        <f t="shared" ca="1" si="89"/>
        <v>0</v>
      </c>
      <c r="AF283" s="204" t="str">
        <f t="shared" ca="1" si="106"/>
        <v/>
      </c>
      <c r="AG283" s="207" t="str">
        <f ca="1">IF(AND($AD283=1,$U283&gt;0,$V283=1),ROUNDDOWN($AC283*1/2-'２個別表'!$CF283*1/2,0),"")</f>
        <v/>
      </c>
      <c r="AH283" s="207" t="str">
        <f t="shared" ca="1" si="110"/>
        <v/>
      </c>
      <c r="AI283" s="230" t="str">
        <f ca="1">IF(AND($AD283=1,$Q283=1),IF($AB283&gt;0,'２個別表'!$BX283-'２個別表'!$BZ283-'２個別表'!$CF283-'２個別表'!$CC283-'２個別表'!$CD283-'２個別表'!$CE283,0),"")</f>
        <v/>
      </c>
      <c r="AJ283" s="222">
        <f t="shared" ca="1" si="90"/>
        <v>0</v>
      </c>
      <c r="AK283" s="218" t="str">
        <f ca="1">IF($AD283=1,IF('２個別表'!$AQ283=1,1,IF('２個別表'!AQ283="","",)),"")</f>
        <v/>
      </c>
      <c r="AL283" s="207" t="str">
        <f ca="1">IF($AJ283=1,IF($AK283=1,'２個別表'!BU283,""),"")</f>
        <v/>
      </c>
      <c r="AM283" s="204" t="str">
        <f t="shared" ca="1" si="91"/>
        <v/>
      </c>
      <c r="AN283" s="223" t="str">
        <f ca="1">IF($AJ283=1,IF($AK283=1,ROUNDDOWN('２個別表'!$BX283-'２個別表'!$BZ283-'２個別表'!$CC283-'２個別表'!$CD283-'２個別表'!$CE283-'２個別表'!$CF283,0),""),"")</f>
        <v/>
      </c>
      <c r="AO283" s="222">
        <f t="shared" ca="1" si="87"/>
        <v>0</v>
      </c>
      <c r="AP283" s="218">
        <f t="shared" ca="1" si="92"/>
        <v>0</v>
      </c>
      <c r="AQ283" s="218">
        <f t="shared" ca="1" si="93"/>
        <v>0</v>
      </c>
      <c r="AR283" s="213">
        <f ca="1">IF('２個別表'!$AC283=1,1,0)</f>
        <v>0</v>
      </c>
      <c r="AS283" s="204" t="str">
        <f t="shared" ca="1" si="94"/>
        <v/>
      </c>
      <c r="AT283" s="204" t="str">
        <f t="shared" ca="1" si="95"/>
        <v/>
      </c>
      <c r="AU283" s="230" t="str">
        <f ca="1">IF($AD283=1,IF($AQ283=1,ROUNDDOWN('２個別表'!$BX283-'２個別表'!$BZ283-'２個別表'!$CC283-'２個別表'!$CD283-'２個別表'!$CE283-'２個別表'!$CF283,0),""),"")</f>
        <v/>
      </c>
      <c r="AV283" s="391">
        <f t="shared" ca="1" si="96"/>
        <v>0</v>
      </c>
      <c r="AW283" s="401" t="str">
        <f t="shared" ca="1" si="97"/>
        <v>-</v>
      </c>
      <c r="AX283" s="228">
        <f ca="1">IF($AD283=2,IF('２個別表'!$BS283=1,1,0),0)</f>
        <v>0</v>
      </c>
      <c r="AY283" s="213" t="str">
        <f t="shared" ca="1" si="98"/>
        <v/>
      </c>
      <c r="AZ283" s="409" t="str">
        <f ca="1">IF(AND($AD283=2,$AX283=1),'２個別表'!$BX283-('２個別表'!$BZ283+'２個別表'!$CC283+'２個別表'!$CD283+'２個別表'!$CE283+'２個別表'!$CF283),"")</f>
        <v/>
      </c>
      <c r="BA283" s="228">
        <f ca="1">IF($AD283=2,IF('２個別表'!$BS283&lt;&gt;1,1,0),0)</f>
        <v>0</v>
      </c>
      <c r="BB283" s="404">
        <f t="shared" ca="1" si="99"/>
        <v>0</v>
      </c>
      <c r="BC283" s="207" t="str">
        <f ca="1">IF(AND($AD283=2,$BA283=1),'２個別表'!$BT283,"")</f>
        <v/>
      </c>
      <c r="BD283" s="207" t="str">
        <f t="shared" ca="1" si="100"/>
        <v/>
      </c>
      <c r="BE283" s="207" t="str">
        <f ca="1">IF(AND($AD283=2,$BA283=1),'２個別表'!$BW283-('２個別表'!$BZ283+'２個別表'!$CC283+'２個別表'!$CD283+'２個別表'!$CE283+'２個別表'!$CF283),"")</f>
        <v/>
      </c>
      <c r="BF283" s="207" t="str">
        <f ca="1">IF(AND($AD283=2,$BA283=1),'２個別表'!$CC283+'２個別表'!$CD283,"")</f>
        <v/>
      </c>
      <c r="BG283" s="406" t="str">
        <f ca="1">IF($BB283=1,IF(SUM('２個別表'!$BY283,'２個別表'!$CF283*0.5)&lt;='２個別表'!$BX283*0.5,"〇","×"),"")</f>
        <v/>
      </c>
      <c r="BH283" s="405">
        <f t="shared" ca="1" si="101"/>
        <v>0</v>
      </c>
      <c r="BI283" s="229" t="str">
        <f ca="1">IF($AD283=2,IF($AX283=1,IF('２個別表'!$AO283=23,"〇","×"),IF(OR('２個別表'!$AO283&lt;19,'２個別表'!$AO283&gt;23),"",IF($BH283&lt;='２個別表'!$BT283,"〇","×"))),"-")</f>
        <v>-</v>
      </c>
      <c r="BJ283" s="414" t="str">
        <f t="shared" ca="1" si="102"/>
        <v>-</v>
      </c>
      <c r="BK283" s="228">
        <f t="shared" ca="1" si="103"/>
        <v>0</v>
      </c>
      <c r="BL283" s="229" t="str">
        <f ca="1">IF($AD283=3,IF(1&lt;='２個別表'!$F283,IF('２個別表'!$W283=1,"〇","×"),""),"")</f>
        <v/>
      </c>
      <c r="BM283" s="209" t="str">
        <f ca="1">IF(AD283=3,IF(AND(OR('２個別表'!BF283="附帯施設",AND(1&lt;='２個別表'!AO283,'２個別表'!AO283&lt;=3)),'２個別表'!BM283&lt;&gt;"",'２個別表'!BN283&lt;&gt;""),1,IF(AND(OR('２個別表'!BF283="附帯施設",AND(1&lt;='２個別表'!AO283,'２個別表'!AO283&lt;=3)),OR('２個別表'!BM283="",'２個別表'!BN283="")),"×",0)),"")</f>
        <v/>
      </c>
      <c r="BN283" s="229" t="str">
        <f ca="1">IF($AD283=3,IF('２個別表'!$BX283&gt;=500000,"〇","×"),"")</f>
        <v/>
      </c>
      <c r="BO283" s="204" t="str">
        <f ca="1">IF(AD283=3,'２個別表'!BY283,"")</f>
        <v/>
      </c>
      <c r="BP283" s="204" t="str">
        <f ca="1">IF(AD283=3,IF(COUNTIF('２個別表'!$Z$11:'２個別表'!Z283,'２個別表'!Z283)=1,BO283,SUMIF('２個別表'!$Z$11:$Z$510,'２個別表'!Z283,$BO$11:$BO$239)),"")</f>
        <v/>
      </c>
      <c r="BQ283" s="213" t="str">
        <f t="shared" ca="1" si="111"/>
        <v/>
      </c>
      <c r="BR283" s="207" t="str">
        <f t="shared" ca="1" si="104"/>
        <v/>
      </c>
      <c r="BS283" s="483" t="str">
        <f ca="1">IF($AD283=3,'２個別表'!$BX283-('２個別表'!$BZ283+'２個別表'!$CC283+'２個別表'!$CD283+'２個別表'!$CE283+'２個別表'!$CF283),"")</f>
        <v/>
      </c>
      <c r="BT283" s="486">
        <f t="shared" ca="1" si="112"/>
        <v>0</v>
      </c>
      <c r="BU283" s="480" t="str">
        <f t="shared" ca="1" si="105"/>
        <v/>
      </c>
    </row>
    <row r="284" spans="1:73">
      <c r="A284" s="770" t="str">
        <f t="shared" ca="1" si="107"/>
        <v>石川県</v>
      </c>
      <c r="B284" s="773">
        <f ca="1">'２個別表'!Q284</f>
        <v>274</v>
      </c>
      <c r="C284" s="774" t="str">
        <f>'２個別表'!$R284</f>
        <v>石川県</v>
      </c>
      <c r="D284" s="774" t="str">
        <f ca="1">'２個別表'!$S284</f>
        <v/>
      </c>
      <c r="E284" s="774" t="str">
        <f ca="1">'２個別表'!$T284</f>
        <v/>
      </c>
      <c r="F284" s="719" t="str">
        <f ca="1">'２個別表'!$W284</f>
        <v/>
      </c>
      <c r="G284" s="719" t="str">
        <f ca="1">IF($F284=1,IF(SUMIF('（様式１号）１総括表'!$B$16:$B$25,A284,'（様式１号）１総括表'!$A$16:$A$25)&gt;0,"〇","✕"),"-")</f>
        <v>-</v>
      </c>
      <c r="H284" s="716" t="str">
        <f ca="1">IF('２個別表'!$Y284=1,IF('２個別表'!$AC284=1,"〇","×"),IF(AND(2&lt;='２個別表'!$AC284,'２個別表'!$AC284&lt;=5),"〇","×"))</f>
        <v>×</v>
      </c>
      <c r="I284" s="716" t="str">
        <f t="shared" ca="1" si="108"/>
        <v>×</v>
      </c>
      <c r="J284" s="207" t="str">
        <f ca="1">'２個別表'!$Z284</f>
        <v/>
      </c>
      <c r="K284" s="207">
        <f ca="1">'２個別表'!$AK284</f>
        <v>0</v>
      </c>
      <c r="L284" s="207" t="str">
        <f ca="1">IF('２個別表'!$AL284=1,1,"")</f>
        <v/>
      </c>
      <c r="M284" s="207" t="str">
        <f ca="1">IF('２個別表'!$AL284="","",IF('２個別表'!$AL284=1,IF(OR('２個別表'!$AM284=1,'２個別表'!$AN284=1),"〇","×")))</f>
        <v/>
      </c>
      <c r="N284" s="204" t="str">
        <f ca="1">'２個別表'!AT284</f>
        <v/>
      </c>
      <c r="O284" s="220" t="str">
        <f ca="1">IF(1&lt;='２個別表'!$F284,IF(AND(1&lt;='２個別表'!$AO284,'２個別表'!$AO284&lt;=3),1,0),"")</f>
        <v/>
      </c>
      <c r="P284" s="229">
        <f ca="1">IF($O284=1,IF(AND('２個別表'!$BF284&lt;&gt;"",AND('２個別表'!$BI284&lt;&gt;1,'２個別表'!$BJ284)),0,1),0)</f>
        <v>0</v>
      </c>
      <c r="Q284" s="220">
        <f ca="1">IF('２個別表'!$BF284&lt;&gt;"",1,0)</f>
        <v>0</v>
      </c>
      <c r="R284" s="220" t="str">
        <f ca="1">IF($Q284=1,IF('２個別表'!$BI284=1,1,0),"")</f>
        <v/>
      </c>
      <c r="S284" s="220" t="str">
        <f ca="1">IF($R284=1,IF('２個別表'!$BJ284&lt;&gt;"","〇","×"),"")</f>
        <v/>
      </c>
      <c r="T284" s="220" t="str">
        <f t="shared" ca="1" si="88"/>
        <v/>
      </c>
      <c r="U284" s="381">
        <f ca="1">IF('２個別表'!$BH284&gt;0,'２個別表'!$BH284,0)</f>
        <v>0</v>
      </c>
      <c r="V284" s="220">
        <f ca="1">IF('２個別表'!$BJ284&lt;&gt;"",1,0)</f>
        <v>0</v>
      </c>
      <c r="W284" s="206">
        <f ca="1">IF(AND($Q284=1,$V284=1),'２個別表'!$CF284,0)</f>
        <v>0</v>
      </c>
      <c r="X284" s="219">
        <f t="shared" ca="1" si="109"/>
        <v>0</v>
      </c>
      <c r="Y284" s="220" t="str">
        <f ca="1">IF(1&lt;='２個別表'!$F284,'２個別表'!$BV284,"")</f>
        <v/>
      </c>
      <c r="Z284" s="220">
        <f ca="1">IF(1&lt;='２個別表'!$F284,'２個別表'!$CG284,0)</f>
        <v>0</v>
      </c>
      <c r="AA284" s="220">
        <f ca="1">IF(OR(0&lt;'２個別表'!$BZ284,0&lt;SUM('２個別表'!$CC284:$CD284)),1,0)</f>
        <v>1</v>
      </c>
      <c r="AB284" s="207">
        <f ca="1">IF(1&lt;='２個別表'!$F284,'２個別表'!$BX284,0)</f>
        <v>0</v>
      </c>
      <c r="AC284" s="207" t="str">
        <f ca="1">IF('２個別表'!$BX284&gt;0,IF(AND('２個別表'!$BV284=1,'２個別表'!$CG284="控除不可"),'２個別表'!$BX284,IF(AND('２個別表'!$BV284=1,'２個別表'!$CG284="80%控除対象"),ROUNDUP('２個別表'!$BX284*102/110,0),IF(AND('２個別表'!$BV284=1,'２個別表'!$CG284="全額控除"),ROUNDUP('２個別表'!$BX284*100/110,0),IF(OR('２個別表'!$BV284=2,'２個別表'!$BV284=3),'２個別表'!$BX284,'２個別表'!$BX284)))),"")</f>
        <v/>
      </c>
      <c r="AD284" s="221" t="str">
        <f ca="1">IF('２個別表'!$W284=1,3,IF(AND('２個別表'!$W284=2,AND(19&lt;='２個別表'!$AO284,'２個別表'!$AO284&lt;=23)),2,IF(AND('２個別表'!$W284=2,OR(AND(1&lt;='２個別表'!$AO284,'２個別表'!$AO284&lt;=18),AND(24&lt;='２個別表'!$AO284,'２個別表'!$AO284&lt;=25))),1,"判定不能")))</f>
        <v>判定不能</v>
      </c>
      <c r="AE284" s="228">
        <f t="shared" ca="1" si="89"/>
        <v>0</v>
      </c>
      <c r="AF284" s="204" t="str">
        <f t="shared" ca="1" si="106"/>
        <v/>
      </c>
      <c r="AG284" s="207" t="str">
        <f ca="1">IF(AND($AD284=1,$U284&gt;0,$V284=1),ROUNDDOWN($AC284*1/2-'２個別表'!$CF284*1/2,0),"")</f>
        <v/>
      </c>
      <c r="AH284" s="207" t="str">
        <f t="shared" ca="1" si="110"/>
        <v/>
      </c>
      <c r="AI284" s="230" t="str">
        <f ca="1">IF(AND($AD284=1,$Q284=1),IF($AB284&gt;0,'２個別表'!$BX284-'２個別表'!$BZ284-'２個別表'!$CF284-'２個別表'!$CC284-'２個別表'!$CD284-'２個別表'!$CE284,0),"")</f>
        <v/>
      </c>
      <c r="AJ284" s="222">
        <f t="shared" ca="1" si="90"/>
        <v>0</v>
      </c>
      <c r="AK284" s="218" t="str">
        <f ca="1">IF($AD284=1,IF('２個別表'!$AQ284=1,1,IF('２個別表'!AQ284="","",)),"")</f>
        <v/>
      </c>
      <c r="AL284" s="207" t="str">
        <f ca="1">IF($AJ284=1,IF($AK284=1,'２個別表'!BU284,""),"")</f>
        <v/>
      </c>
      <c r="AM284" s="204" t="str">
        <f t="shared" ca="1" si="91"/>
        <v/>
      </c>
      <c r="AN284" s="223" t="str">
        <f ca="1">IF($AJ284=1,IF($AK284=1,ROUNDDOWN('２個別表'!$BX284-'２個別表'!$BZ284-'２個別表'!$CC284-'２個別表'!$CD284-'２個別表'!$CE284-'２個別表'!$CF284,0),""),"")</f>
        <v/>
      </c>
      <c r="AO284" s="222">
        <f t="shared" ca="1" si="87"/>
        <v>0</v>
      </c>
      <c r="AP284" s="218">
        <f t="shared" ca="1" si="92"/>
        <v>0</v>
      </c>
      <c r="AQ284" s="218">
        <f t="shared" ca="1" si="93"/>
        <v>0</v>
      </c>
      <c r="AR284" s="213">
        <f ca="1">IF('２個別表'!$AC284=1,1,0)</f>
        <v>0</v>
      </c>
      <c r="AS284" s="204" t="str">
        <f t="shared" ca="1" si="94"/>
        <v/>
      </c>
      <c r="AT284" s="204" t="str">
        <f t="shared" ca="1" si="95"/>
        <v/>
      </c>
      <c r="AU284" s="230" t="str">
        <f ca="1">IF($AD284=1,IF($AQ284=1,ROUNDDOWN('２個別表'!$BX284-'２個別表'!$BZ284-'２個別表'!$CC284-'２個別表'!$CD284-'２個別表'!$CE284-'２個別表'!$CF284,0),""),"")</f>
        <v/>
      </c>
      <c r="AV284" s="391">
        <f t="shared" ca="1" si="96"/>
        <v>0</v>
      </c>
      <c r="AW284" s="401" t="str">
        <f t="shared" ca="1" si="97"/>
        <v>-</v>
      </c>
      <c r="AX284" s="228">
        <f ca="1">IF($AD284=2,IF('２個別表'!$BS284=1,1,0),0)</f>
        <v>0</v>
      </c>
      <c r="AY284" s="213" t="str">
        <f t="shared" ca="1" si="98"/>
        <v/>
      </c>
      <c r="AZ284" s="409" t="str">
        <f ca="1">IF(AND($AD284=2,$AX284=1),'２個別表'!$BX284-('２個別表'!$BZ284+'２個別表'!$CC284+'２個別表'!$CD284+'２個別表'!$CE284+'２個別表'!$CF284),"")</f>
        <v/>
      </c>
      <c r="BA284" s="228">
        <f ca="1">IF($AD284=2,IF('２個別表'!$BS284&lt;&gt;1,1,0),0)</f>
        <v>0</v>
      </c>
      <c r="BB284" s="404">
        <f t="shared" ca="1" si="99"/>
        <v>0</v>
      </c>
      <c r="BC284" s="207" t="str">
        <f ca="1">IF(AND($AD284=2,$BA284=1),'２個別表'!$BT284,"")</f>
        <v/>
      </c>
      <c r="BD284" s="207" t="str">
        <f t="shared" ca="1" si="100"/>
        <v/>
      </c>
      <c r="BE284" s="207" t="str">
        <f ca="1">IF(AND($AD284=2,$BA284=1),'２個別表'!$BW284-('２個別表'!$BZ284+'２個別表'!$CC284+'２個別表'!$CD284+'２個別表'!$CE284+'２個別表'!$CF284),"")</f>
        <v/>
      </c>
      <c r="BF284" s="207" t="str">
        <f ca="1">IF(AND($AD284=2,$BA284=1),'２個別表'!$CC284+'２個別表'!$CD284,"")</f>
        <v/>
      </c>
      <c r="BG284" s="406" t="str">
        <f ca="1">IF($BB284=1,IF(SUM('２個別表'!$BY284,'２個別表'!$CF284*0.5)&lt;='２個別表'!$BX284*0.5,"〇","×"),"")</f>
        <v/>
      </c>
      <c r="BH284" s="405">
        <f t="shared" ca="1" si="101"/>
        <v>0</v>
      </c>
      <c r="BI284" s="229" t="str">
        <f ca="1">IF($AD284=2,IF($AX284=1,IF('２個別表'!$AO284=23,"〇","×"),IF(OR('２個別表'!$AO284&lt;19,'２個別表'!$AO284&gt;23),"",IF($BH284&lt;='２個別表'!$BT284,"〇","×"))),"-")</f>
        <v>-</v>
      </c>
      <c r="BJ284" s="414" t="str">
        <f t="shared" ca="1" si="102"/>
        <v>-</v>
      </c>
      <c r="BK284" s="228">
        <f t="shared" ca="1" si="103"/>
        <v>0</v>
      </c>
      <c r="BL284" s="229" t="str">
        <f ca="1">IF($AD284=3,IF(1&lt;='２個別表'!$F284,IF('２個別表'!$W284=1,"〇","×"),""),"")</f>
        <v/>
      </c>
      <c r="BM284" s="209" t="str">
        <f ca="1">IF(AD284=3,IF(AND(OR('２個別表'!BF284="附帯施設",AND(1&lt;='２個別表'!AO284,'２個別表'!AO284&lt;=3)),'２個別表'!BM284&lt;&gt;"",'２個別表'!BN284&lt;&gt;""),1,IF(AND(OR('２個別表'!BF284="附帯施設",AND(1&lt;='２個別表'!AO284,'２個別表'!AO284&lt;=3)),OR('２個別表'!BM284="",'２個別表'!BN284="")),"×",0)),"")</f>
        <v/>
      </c>
      <c r="BN284" s="229" t="str">
        <f ca="1">IF($AD284=3,IF('２個別表'!$BX284&gt;=500000,"〇","×"),"")</f>
        <v/>
      </c>
      <c r="BO284" s="204" t="str">
        <f ca="1">IF(AD284=3,'２個別表'!BY284,"")</f>
        <v/>
      </c>
      <c r="BP284" s="204" t="str">
        <f ca="1">IF(AD284=3,IF(COUNTIF('２個別表'!$Z$11:'２個別表'!Z284,'２個別表'!Z284)=1,BO284,SUMIF('２個別表'!$Z$11:$Z$510,'２個別表'!Z284,$BO$11:$BO$239)),"")</f>
        <v/>
      </c>
      <c r="BQ284" s="213" t="str">
        <f t="shared" ca="1" si="111"/>
        <v/>
      </c>
      <c r="BR284" s="207" t="str">
        <f t="shared" ca="1" si="104"/>
        <v/>
      </c>
      <c r="BS284" s="483" t="str">
        <f ca="1">IF($AD284=3,'２個別表'!$BX284-('２個別表'!$BZ284+'２個別表'!$CC284+'２個別表'!$CD284+'２個別表'!$CE284+'２個別表'!$CF284),"")</f>
        <v/>
      </c>
      <c r="BT284" s="486">
        <f t="shared" ca="1" si="112"/>
        <v>0</v>
      </c>
      <c r="BU284" s="480" t="str">
        <f t="shared" ca="1" si="105"/>
        <v/>
      </c>
    </row>
    <row r="285" spans="1:73">
      <c r="A285" s="770" t="str">
        <f t="shared" ca="1" si="107"/>
        <v>石川県</v>
      </c>
      <c r="B285" s="773">
        <f ca="1">'２個別表'!Q285</f>
        <v>275</v>
      </c>
      <c r="C285" s="774" t="str">
        <f>'２個別表'!$R285</f>
        <v>石川県</v>
      </c>
      <c r="D285" s="774" t="str">
        <f ca="1">'２個別表'!$S285</f>
        <v/>
      </c>
      <c r="E285" s="774" t="str">
        <f ca="1">'２個別表'!$T285</f>
        <v/>
      </c>
      <c r="F285" s="719" t="str">
        <f ca="1">'２個別表'!$W285</f>
        <v/>
      </c>
      <c r="G285" s="719" t="str">
        <f ca="1">IF($F285=1,IF(SUMIF('（様式１号）１総括表'!$B$16:$B$25,A285,'（様式１号）１総括表'!$A$16:$A$25)&gt;0,"〇","✕"),"-")</f>
        <v>-</v>
      </c>
      <c r="H285" s="716" t="str">
        <f ca="1">IF('２個別表'!$Y285=1,IF('２個別表'!$AC285=1,"〇","×"),IF(AND(2&lt;='２個別表'!$AC285,'２個別表'!$AC285&lt;=5),"〇","×"))</f>
        <v>×</v>
      </c>
      <c r="I285" s="716" t="str">
        <f t="shared" ca="1" si="108"/>
        <v>×</v>
      </c>
      <c r="J285" s="207" t="str">
        <f ca="1">'２個別表'!$Z285</f>
        <v/>
      </c>
      <c r="K285" s="207">
        <f ca="1">'２個別表'!$AK285</f>
        <v>0</v>
      </c>
      <c r="L285" s="207" t="str">
        <f ca="1">IF('２個別表'!$AL285=1,1,"")</f>
        <v/>
      </c>
      <c r="M285" s="207" t="str">
        <f ca="1">IF('２個別表'!$AL285="","",IF('２個別表'!$AL285=1,IF(OR('２個別表'!$AM285=1,'２個別表'!$AN285=1),"〇","×")))</f>
        <v/>
      </c>
      <c r="N285" s="204" t="str">
        <f ca="1">'２個別表'!AT285</f>
        <v/>
      </c>
      <c r="O285" s="220" t="str">
        <f ca="1">IF(1&lt;='２個別表'!$F285,IF(AND(1&lt;='２個別表'!$AO285,'２個別表'!$AO285&lt;=3),1,0),"")</f>
        <v/>
      </c>
      <c r="P285" s="229">
        <f ca="1">IF($O285=1,IF(AND('２個別表'!$BF285&lt;&gt;"",AND('２個別表'!$BI285&lt;&gt;1,'２個別表'!$BJ285)),0,1),0)</f>
        <v>0</v>
      </c>
      <c r="Q285" s="220">
        <f ca="1">IF('２個別表'!$BF285&lt;&gt;"",1,0)</f>
        <v>0</v>
      </c>
      <c r="R285" s="220" t="str">
        <f ca="1">IF($Q285=1,IF('２個別表'!$BI285=1,1,0),"")</f>
        <v/>
      </c>
      <c r="S285" s="220" t="str">
        <f ca="1">IF($R285=1,IF('２個別表'!$BJ285&lt;&gt;"","〇","×"),"")</f>
        <v/>
      </c>
      <c r="T285" s="220" t="str">
        <f t="shared" ca="1" si="88"/>
        <v/>
      </c>
      <c r="U285" s="381">
        <f ca="1">IF('２個別表'!$BH285&gt;0,'２個別表'!$BH285,0)</f>
        <v>0</v>
      </c>
      <c r="V285" s="220">
        <f ca="1">IF('２個別表'!$BJ285&lt;&gt;"",1,0)</f>
        <v>0</v>
      </c>
      <c r="W285" s="206">
        <f ca="1">IF(AND($Q285=1,$V285=1),'２個別表'!$CF285,0)</f>
        <v>0</v>
      </c>
      <c r="X285" s="219">
        <f t="shared" ca="1" si="109"/>
        <v>0</v>
      </c>
      <c r="Y285" s="220" t="str">
        <f ca="1">IF(1&lt;='２個別表'!$F285,'２個別表'!$BV285,"")</f>
        <v/>
      </c>
      <c r="Z285" s="220">
        <f ca="1">IF(1&lt;='２個別表'!$F285,'２個別表'!$CG285,0)</f>
        <v>0</v>
      </c>
      <c r="AA285" s="220">
        <f ca="1">IF(OR(0&lt;'２個別表'!$BZ285,0&lt;SUM('２個別表'!$CC285:$CD285)),1,0)</f>
        <v>1</v>
      </c>
      <c r="AB285" s="207">
        <f ca="1">IF(1&lt;='２個別表'!$F285,'２個別表'!$BX285,0)</f>
        <v>0</v>
      </c>
      <c r="AC285" s="207" t="str">
        <f ca="1">IF('２個別表'!$BX285&gt;0,IF(AND('２個別表'!$BV285=1,'２個別表'!$CG285="控除不可"),'２個別表'!$BX285,IF(AND('２個別表'!$BV285=1,'２個別表'!$CG285="80%控除対象"),ROUNDUP('２個別表'!$BX285*102/110,0),IF(AND('２個別表'!$BV285=1,'２個別表'!$CG285="全額控除"),ROUNDUP('２個別表'!$BX285*100/110,0),IF(OR('２個別表'!$BV285=2,'２個別表'!$BV285=3),'２個別表'!$BX285,'２個別表'!$BX285)))),"")</f>
        <v/>
      </c>
      <c r="AD285" s="221" t="str">
        <f ca="1">IF('２個別表'!$W285=1,3,IF(AND('２個別表'!$W285=2,AND(19&lt;='２個別表'!$AO285,'２個別表'!$AO285&lt;=23)),2,IF(AND('２個別表'!$W285=2,OR(AND(1&lt;='２個別表'!$AO285,'２個別表'!$AO285&lt;=18),AND(24&lt;='２個別表'!$AO285,'２個別表'!$AO285&lt;=25))),1,"判定不能")))</f>
        <v>判定不能</v>
      </c>
      <c r="AE285" s="228">
        <f t="shared" ca="1" si="89"/>
        <v>0</v>
      </c>
      <c r="AF285" s="204" t="str">
        <f t="shared" ca="1" si="106"/>
        <v/>
      </c>
      <c r="AG285" s="207" t="str">
        <f ca="1">IF(AND($AD285=1,$U285&gt;0,$V285=1),ROUNDDOWN($AC285*1/2-'２個別表'!$CF285*1/2,0),"")</f>
        <v/>
      </c>
      <c r="AH285" s="207" t="str">
        <f t="shared" ca="1" si="110"/>
        <v/>
      </c>
      <c r="AI285" s="230" t="str">
        <f ca="1">IF(AND($AD285=1,$Q285=1),IF($AB285&gt;0,'２個別表'!$BX285-'２個別表'!$BZ285-'２個別表'!$CF285-'２個別表'!$CC285-'２個別表'!$CD285-'２個別表'!$CE285,0),"")</f>
        <v/>
      </c>
      <c r="AJ285" s="222">
        <f t="shared" ca="1" si="90"/>
        <v>0</v>
      </c>
      <c r="AK285" s="218" t="str">
        <f ca="1">IF($AD285=1,IF('２個別表'!$AQ285=1,1,IF('２個別表'!AQ285="","",)),"")</f>
        <v/>
      </c>
      <c r="AL285" s="207" t="str">
        <f ca="1">IF($AJ285=1,IF($AK285=1,'２個別表'!BU285,""),"")</f>
        <v/>
      </c>
      <c r="AM285" s="204" t="str">
        <f t="shared" ca="1" si="91"/>
        <v/>
      </c>
      <c r="AN285" s="223" t="str">
        <f ca="1">IF($AJ285=1,IF($AK285=1,ROUNDDOWN('２個別表'!$BX285-'２個別表'!$BZ285-'２個別表'!$CC285-'２個別表'!$CD285-'２個別表'!$CE285-'２個別表'!$CF285,0),""),"")</f>
        <v/>
      </c>
      <c r="AO285" s="222">
        <f t="shared" ca="1" si="87"/>
        <v>0</v>
      </c>
      <c r="AP285" s="218">
        <f t="shared" ca="1" si="92"/>
        <v>0</v>
      </c>
      <c r="AQ285" s="218">
        <f t="shared" ca="1" si="93"/>
        <v>0</v>
      </c>
      <c r="AR285" s="213">
        <f ca="1">IF('２個別表'!$AC285=1,1,0)</f>
        <v>0</v>
      </c>
      <c r="AS285" s="204" t="str">
        <f t="shared" ca="1" si="94"/>
        <v/>
      </c>
      <c r="AT285" s="204" t="str">
        <f t="shared" ca="1" si="95"/>
        <v/>
      </c>
      <c r="AU285" s="230" t="str">
        <f ca="1">IF($AD285=1,IF($AQ285=1,ROUNDDOWN('２個別表'!$BX285-'２個別表'!$BZ285-'２個別表'!$CC285-'２個別表'!$CD285-'２個別表'!$CE285-'２個別表'!$CF285,0),""),"")</f>
        <v/>
      </c>
      <c r="AV285" s="391">
        <f t="shared" ca="1" si="96"/>
        <v>0</v>
      </c>
      <c r="AW285" s="401" t="str">
        <f t="shared" ca="1" si="97"/>
        <v>-</v>
      </c>
      <c r="AX285" s="228">
        <f ca="1">IF($AD285=2,IF('２個別表'!$BS285=1,1,0),0)</f>
        <v>0</v>
      </c>
      <c r="AY285" s="213" t="str">
        <f t="shared" ca="1" si="98"/>
        <v/>
      </c>
      <c r="AZ285" s="409" t="str">
        <f ca="1">IF(AND($AD285=2,$AX285=1),'２個別表'!$BX285-('２個別表'!$BZ285+'２個別表'!$CC285+'２個別表'!$CD285+'２個別表'!$CE285+'２個別表'!$CF285),"")</f>
        <v/>
      </c>
      <c r="BA285" s="228">
        <f ca="1">IF($AD285=2,IF('２個別表'!$BS285&lt;&gt;1,1,0),0)</f>
        <v>0</v>
      </c>
      <c r="BB285" s="404">
        <f t="shared" ca="1" si="99"/>
        <v>0</v>
      </c>
      <c r="BC285" s="207" t="str">
        <f ca="1">IF(AND($AD285=2,$BA285=1),'２個別表'!$BT285,"")</f>
        <v/>
      </c>
      <c r="BD285" s="207" t="str">
        <f t="shared" ca="1" si="100"/>
        <v/>
      </c>
      <c r="BE285" s="207" t="str">
        <f ca="1">IF(AND($AD285=2,$BA285=1),'２個別表'!$BW285-('２個別表'!$BZ285+'２個別表'!$CC285+'２個別表'!$CD285+'２個別表'!$CE285+'２個別表'!$CF285),"")</f>
        <v/>
      </c>
      <c r="BF285" s="207" t="str">
        <f ca="1">IF(AND($AD285=2,$BA285=1),'２個別表'!$CC285+'２個別表'!$CD285,"")</f>
        <v/>
      </c>
      <c r="BG285" s="406" t="str">
        <f ca="1">IF($BB285=1,IF(SUM('２個別表'!$BY285,'２個別表'!$CF285*0.5)&lt;='２個別表'!$BX285*0.5,"〇","×"),"")</f>
        <v/>
      </c>
      <c r="BH285" s="405">
        <f t="shared" ca="1" si="101"/>
        <v>0</v>
      </c>
      <c r="BI285" s="229" t="str">
        <f ca="1">IF($AD285=2,IF($AX285=1,IF('２個別表'!$AO285=23,"〇","×"),IF(OR('２個別表'!$AO285&lt;19,'２個別表'!$AO285&gt;23),"",IF($BH285&lt;='２個別表'!$BT285,"〇","×"))),"-")</f>
        <v>-</v>
      </c>
      <c r="BJ285" s="414" t="str">
        <f t="shared" ca="1" si="102"/>
        <v>-</v>
      </c>
      <c r="BK285" s="228">
        <f t="shared" ca="1" si="103"/>
        <v>0</v>
      </c>
      <c r="BL285" s="229" t="str">
        <f ca="1">IF($AD285=3,IF(1&lt;='２個別表'!$F285,IF('２個別表'!$W285=1,"〇","×"),""),"")</f>
        <v/>
      </c>
      <c r="BM285" s="209" t="str">
        <f ca="1">IF(AD285=3,IF(AND(OR('２個別表'!BF285="附帯施設",AND(1&lt;='２個別表'!AO285,'２個別表'!AO285&lt;=3)),'２個別表'!BM285&lt;&gt;"",'２個別表'!BN285&lt;&gt;""),1,IF(AND(OR('２個別表'!BF285="附帯施設",AND(1&lt;='２個別表'!AO285,'２個別表'!AO285&lt;=3)),OR('２個別表'!BM285="",'２個別表'!BN285="")),"×",0)),"")</f>
        <v/>
      </c>
      <c r="BN285" s="229" t="str">
        <f ca="1">IF($AD285=3,IF('２個別表'!$BX285&gt;=500000,"〇","×"),"")</f>
        <v/>
      </c>
      <c r="BO285" s="204" t="str">
        <f ca="1">IF(AD285=3,'２個別表'!BY285,"")</f>
        <v/>
      </c>
      <c r="BP285" s="204" t="str">
        <f ca="1">IF(AD285=3,IF(COUNTIF('２個別表'!$Z$11:'２個別表'!Z285,'２個別表'!Z285)=1,BO285,SUMIF('２個別表'!$Z$11:$Z$510,'２個別表'!Z285,$BO$11:$BO$239)),"")</f>
        <v/>
      </c>
      <c r="BQ285" s="213" t="str">
        <f t="shared" ca="1" si="111"/>
        <v/>
      </c>
      <c r="BR285" s="207" t="str">
        <f t="shared" ca="1" si="104"/>
        <v/>
      </c>
      <c r="BS285" s="483" t="str">
        <f ca="1">IF($AD285=3,'２個別表'!$BX285-('２個別表'!$BZ285+'２個別表'!$CC285+'２個別表'!$CD285+'２個別表'!$CE285+'２個別表'!$CF285),"")</f>
        <v/>
      </c>
      <c r="BT285" s="486">
        <f t="shared" ca="1" si="112"/>
        <v>0</v>
      </c>
      <c r="BU285" s="480" t="str">
        <f t="shared" ca="1" si="105"/>
        <v/>
      </c>
    </row>
    <row r="286" spans="1:73">
      <c r="A286" s="770" t="str">
        <f t="shared" ca="1" si="107"/>
        <v>石川県</v>
      </c>
      <c r="B286" s="773">
        <f ca="1">'２個別表'!Q286</f>
        <v>276</v>
      </c>
      <c r="C286" s="774" t="str">
        <f>'２個別表'!$R286</f>
        <v>石川県</v>
      </c>
      <c r="D286" s="774" t="str">
        <f ca="1">'２個別表'!$S286</f>
        <v/>
      </c>
      <c r="E286" s="774" t="str">
        <f ca="1">'２個別表'!$T286</f>
        <v/>
      </c>
      <c r="F286" s="719" t="str">
        <f ca="1">'２個別表'!$W286</f>
        <v/>
      </c>
      <c r="G286" s="719" t="str">
        <f ca="1">IF($F286=1,IF(SUMIF('（様式１号）１総括表'!$B$16:$B$25,A286,'（様式１号）１総括表'!$A$16:$A$25)&gt;0,"〇","✕"),"-")</f>
        <v>-</v>
      </c>
      <c r="H286" s="716" t="str">
        <f ca="1">IF('２個別表'!$Y286=1,IF('２個別表'!$AC286=1,"〇","×"),IF(AND(2&lt;='２個別表'!$AC286,'２個別表'!$AC286&lt;=5),"〇","×"))</f>
        <v>×</v>
      </c>
      <c r="I286" s="716" t="str">
        <f t="shared" ca="1" si="108"/>
        <v>×</v>
      </c>
      <c r="J286" s="207" t="str">
        <f ca="1">'２個別表'!$Z286</f>
        <v/>
      </c>
      <c r="K286" s="207">
        <f ca="1">'２個別表'!$AK286</f>
        <v>0</v>
      </c>
      <c r="L286" s="207" t="str">
        <f ca="1">IF('２個別表'!$AL286=1,1,"")</f>
        <v/>
      </c>
      <c r="M286" s="207" t="str">
        <f ca="1">IF('２個別表'!$AL286="","",IF('２個別表'!$AL286=1,IF(OR('２個別表'!$AM286=1,'２個別表'!$AN286=1),"〇","×")))</f>
        <v/>
      </c>
      <c r="N286" s="204" t="str">
        <f ca="1">'２個別表'!AT286</f>
        <v/>
      </c>
      <c r="O286" s="220" t="str">
        <f ca="1">IF(1&lt;='２個別表'!$F286,IF(AND(1&lt;='２個別表'!$AO286,'２個別表'!$AO286&lt;=3),1,0),"")</f>
        <v/>
      </c>
      <c r="P286" s="229">
        <f ca="1">IF($O286=1,IF(AND('２個別表'!$BF286&lt;&gt;"",AND('２個別表'!$BI286&lt;&gt;1,'２個別表'!$BJ286)),0,1),0)</f>
        <v>0</v>
      </c>
      <c r="Q286" s="220">
        <f ca="1">IF('２個別表'!$BF286&lt;&gt;"",1,0)</f>
        <v>0</v>
      </c>
      <c r="R286" s="220" t="str">
        <f ca="1">IF($Q286=1,IF('２個別表'!$BI286=1,1,0),"")</f>
        <v/>
      </c>
      <c r="S286" s="220" t="str">
        <f ca="1">IF($R286=1,IF('２個別表'!$BJ286&lt;&gt;"","〇","×"),"")</f>
        <v/>
      </c>
      <c r="T286" s="220" t="str">
        <f t="shared" ca="1" si="88"/>
        <v/>
      </c>
      <c r="U286" s="381">
        <f ca="1">IF('２個別表'!$BH286&gt;0,'２個別表'!$BH286,0)</f>
        <v>0</v>
      </c>
      <c r="V286" s="220">
        <f ca="1">IF('２個別表'!$BJ286&lt;&gt;"",1,0)</f>
        <v>0</v>
      </c>
      <c r="W286" s="206">
        <f ca="1">IF(AND($Q286=1,$V286=1),'２個別表'!$CF286,0)</f>
        <v>0</v>
      </c>
      <c r="X286" s="219">
        <f t="shared" ca="1" si="109"/>
        <v>0</v>
      </c>
      <c r="Y286" s="220" t="str">
        <f ca="1">IF(1&lt;='２個別表'!$F286,'２個別表'!$BV286,"")</f>
        <v/>
      </c>
      <c r="Z286" s="220">
        <f ca="1">IF(1&lt;='２個別表'!$F286,'２個別表'!$CG286,0)</f>
        <v>0</v>
      </c>
      <c r="AA286" s="220">
        <f ca="1">IF(OR(0&lt;'２個別表'!$BZ286,0&lt;SUM('２個別表'!$CC286:$CD286)),1,0)</f>
        <v>1</v>
      </c>
      <c r="AB286" s="207">
        <f ca="1">IF(1&lt;='２個別表'!$F286,'２個別表'!$BX286,0)</f>
        <v>0</v>
      </c>
      <c r="AC286" s="207" t="str">
        <f ca="1">IF('２個別表'!$BX286&gt;0,IF(AND('２個別表'!$BV286=1,'２個別表'!$CG286="控除不可"),'２個別表'!$BX286,IF(AND('２個別表'!$BV286=1,'２個別表'!$CG286="80%控除対象"),ROUNDUP('２個別表'!$BX286*102/110,0),IF(AND('２個別表'!$BV286=1,'２個別表'!$CG286="全額控除"),ROUNDUP('２個別表'!$BX286*100/110,0),IF(OR('２個別表'!$BV286=2,'２個別表'!$BV286=3),'２個別表'!$BX286,'２個別表'!$BX286)))),"")</f>
        <v/>
      </c>
      <c r="AD286" s="221" t="str">
        <f ca="1">IF('２個別表'!$W286=1,3,IF(AND('２個別表'!$W286=2,AND(19&lt;='２個別表'!$AO286,'２個別表'!$AO286&lt;=23)),2,IF(AND('２個別表'!$W286=2,OR(AND(1&lt;='２個別表'!$AO286,'２個別表'!$AO286&lt;=18),AND(24&lt;='２個別表'!$AO286,'２個別表'!$AO286&lt;=25))),1,"判定不能")))</f>
        <v>判定不能</v>
      </c>
      <c r="AE286" s="228">
        <f t="shared" ca="1" si="89"/>
        <v>0</v>
      </c>
      <c r="AF286" s="204" t="str">
        <f t="shared" ca="1" si="106"/>
        <v/>
      </c>
      <c r="AG286" s="207" t="str">
        <f ca="1">IF(AND($AD286=1,$U286&gt;0,$V286=1),ROUNDDOWN($AC286*1/2-'２個別表'!$CF286*1/2,0),"")</f>
        <v/>
      </c>
      <c r="AH286" s="207" t="str">
        <f t="shared" ca="1" si="110"/>
        <v/>
      </c>
      <c r="AI286" s="230" t="str">
        <f ca="1">IF(AND($AD286=1,$Q286=1),IF($AB286&gt;0,'２個別表'!$BX286-'２個別表'!$BZ286-'２個別表'!$CF286-'２個別表'!$CC286-'２個別表'!$CD286-'２個別表'!$CE286,0),"")</f>
        <v/>
      </c>
      <c r="AJ286" s="222">
        <f t="shared" ca="1" si="90"/>
        <v>0</v>
      </c>
      <c r="AK286" s="218" t="str">
        <f ca="1">IF($AD286=1,IF('２個別表'!$AQ286=1,1,IF('２個別表'!AQ286="","",)),"")</f>
        <v/>
      </c>
      <c r="AL286" s="207" t="str">
        <f ca="1">IF($AJ286=1,IF($AK286=1,'２個別表'!BU286,""),"")</f>
        <v/>
      </c>
      <c r="AM286" s="204" t="str">
        <f t="shared" ca="1" si="91"/>
        <v/>
      </c>
      <c r="AN286" s="223" t="str">
        <f ca="1">IF($AJ286=1,IF($AK286=1,ROUNDDOWN('２個別表'!$BX286-'２個別表'!$BZ286-'２個別表'!$CC286-'２個別表'!$CD286-'２個別表'!$CE286-'２個別表'!$CF286,0),""),"")</f>
        <v/>
      </c>
      <c r="AO286" s="222">
        <f t="shared" ca="1" si="87"/>
        <v>0</v>
      </c>
      <c r="AP286" s="218">
        <f t="shared" ca="1" si="92"/>
        <v>0</v>
      </c>
      <c r="AQ286" s="218">
        <f t="shared" ca="1" si="93"/>
        <v>0</v>
      </c>
      <c r="AR286" s="213">
        <f ca="1">IF('２個別表'!$AC286=1,1,0)</f>
        <v>0</v>
      </c>
      <c r="AS286" s="204" t="str">
        <f t="shared" ca="1" si="94"/>
        <v/>
      </c>
      <c r="AT286" s="204" t="str">
        <f t="shared" ca="1" si="95"/>
        <v/>
      </c>
      <c r="AU286" s="230" t="str">
        <f ca="1">IF($AD286=1,IF($AQ286=1,ROUNDDOWN('２個別表'!$BX286-'２個別表'!$BZ286-'２個別表'!$CC286-'２個別表'!$CD286-'２個別表'!$CE286-'２個別表'!$CF286,0),""),"")</f>
        <v/>
      </c>
      <c r="AV286" s="391">
        <f t="shared" ca="1" si="96"/>
        <v>0</v>
      </c>
      <c r="AW286" s="401" t="str">
        <f t="shared" ca="1" si="97"/>
        <v>-</v>
      </c>
      <c r="AX286" s="228">
        <f ca="1">IF($AD286=2,IF('２個別表'!$BS286=1,1,0),0)</f>
        <v>0</v>
      </c>
      <c r="AY286" s="213" t="str">
        <f t="shared" ca="1" si="98"/>
        <v/>
      </c>
      <c r="AZ286" s="409" t="str">
        <f ca="1">IF(AND($AD286=2,$AX286=1),'２個別表'!$BX286-('２個別表'!$BZ286+'２個別表'!$CC286+'２個別表'!$CD286+'２個別表'!$CE286+'２個別表'!$CF286),"")</f>
        <v/>
      </c>
      <c r="BA286" s="228">
        <f ca="1">IF($AD286=2,IF('２個別表'!$BS286&lt;&gt;1,1,0),0)</f>
        <v>0</v>
      </c>
      <c r="BB286" s="404">
        <f t="shared" ca="1" si="99"/>
        <v>0</v>
      </c>
      <c r="BC286" s="207" t="str">
        <f ca="1">IF(AND($AD286=2,$BA286=1),'２個別表'!$BT286,"")</f>
        <v/>
      </c>
      <c r="BD286" s="207" t="str">
        <f t="shared" ca="1" si="100"/>
        <v/>
      </c>
      <c r="BE286" s="207" t="str">
        <f ca="1">IF(AND($AD286=2,$BA286=1),'２個別表'!$BW286-('２個別表'!$BZ286+'２個別表'!$CC286+'２個別表'!$CD286+'２個別表'!$CE286+'２個別表'!$CF286),"")</f>
        <v/>
      </c>
      <c r="BF286" s="207" t="str">
        <f ca="1">IF(AND($AD286=2,$BA286=1),'２個別表'!$CC286+'２個別表'!$CD286,"")</f>
        <v/>
      </c>
      <c r="BG286" s="406" t="str">
        <f ca="1">IF($BB286=1,IF(SUM('２個別表'!$BY286,'２個別表'!$CF286*0.5)&lt;='２個別表'!$BX286*0.5,"〇","×"),"")</f>
        <v/>
      </c>
      <c r="BH286" s="405">
        <f t="shared" ca="1" si="101"/>
        <v>0</v>
      </c>
      <c r="BI286" s="229" t="str">
        <f ca="1">IF($AD286=2,IF($AX286=1,IF('２個別表'!$AO286=23,"〇","×"),IF(OR('２個別表'!$AO286&lt;19,'２個別表'!$AO286&gt;23),"",IF($BH286&lt;='２個別表'!$BT286,"〇","×"))),"-")</f>
        <v>-</v>
      </c>
      <c r="BJ286" s="414" t="str">
        <f t="shared" ca="1" si="102"/>
        <v>-</v>
      </c>
      <c r="BK286" s="228">
        <f t="shared" ca="1" si="103"/>
        <v>0</v>
      </c>
      <c r="BL286" s="229" t="str">
        <f ca="1">IF($AD286=3,IF(1&lt;='２個別表'!$F286,IF('２個別表'!$W286=1,"〇","×"),""),"")</f>
        <v/>
      </c>
      <c r="BM286" s="209" t="str">
        <f ca="1">IF(AD286=3,IF(AND(OR('２個別表'!BF286="附帯施設",AND(1&lt;='２個別表'!AO286,'２個別表'!AO286&lt;=3)),'２個別表'!BM286&lt;&gt;"",'２個別表'!BN286&lt;&gt;""),1,IF(AND(OR('２個別表'!BF286="附帯施設",AND(1&lt;='２個別表'!AO286,'２個別表'!AO286&lt;=3)),OR('２個別表'!BM286="",'２個別表'!BN286="")),"×",0)),"")</f>
        <v/>
      </c>
      <c r="BN286" s="229" t="str">
        <f ca="1">IF($AD286=3,IF('２個別表'!$BX286&gt;=500000,"〇","×"),"")</f>
        <v/>
      </c>
      <c r="BO286" s="204" t="str">
        <f ca="1">IF(AD286=3,'２個別表'!BY286,"")</f>
        <v/>
      </c>
      <c r="BP286" s="204" t="str">
        <f ca="1">IF(AD286=3,IF(COUNTIF('２個別表'!$Z$11:'２個別表'!Z286,'２個別表'!Z286)=1,BO286,SUMIF('２個別表'!$Z$11:$Z$510,'２個別表'!Z286,$BO$11:$BO$239)),"")</f>
        <v/>
      </c>
      <c r="BQ286" s="213" t="str">
        <f t="shared" ca="1" si="111"/>
        <v/>
      </c>
      <c r="BR286" s="207" t="str">
        <f t="shared" ca="1" si="104"/>
        <v/>
      </c>
      <c r="BS286" s="483" t="str">
        <f ca="1">IF($AD286=3,'２個別表'!$BX286-('２個別表'!$BZ286+'２個別表'!$CC286+'２個別表'!$CD286+'２個別表'!$CE286+'２個別表'!$CF286),"")</f>
        <v/>
      </c>
      <c r="BT286" s="486">
        <f t="shared" ca="1" si="112"/>
        <v>0</v>
      </c>
      <c r="BU286" s="480" t="str">
        <f t="shared" ca="1" si="105"/>
        <v/>
      </c>
    </row>
    <row r="287" spans="1:73">
      <c r="A287" s="770" t="str">
        <f t="shared" ca="1" si="107"/>
        <v>石川県</v>
      </c>
      <c r="B287" s="773">
        <f ca="1">'２個別表'!Q287</f>
        <v>277</v>
      </c>
      <c r="C287" s="774" t="str">
        <f>'２個別表'!$R287</f>
        <v>石川県</v>
      </c>
      <c r="D287" s="774" t="str">
        <f ca="1">'２個別表'!$S287</f>
        <v/>
      </c>
      <c r="E287" s="774" t="str">
        <f ca="1">'２個別表'!$T287</f>
        <v/>
      </c>
      <c r="F287" s="719" t="str">
        <f ca="1">'２個別表'!$W287</f>
        <v/>
      </c>
      <c r="G287" s="719" t="str">
        <f ca="1">IF($F287=1,IF(SUMIF('（様式１号）１総括表'!$B$16:$B$25,A287,'（様式１号）１総括表'!$A$16:$A$25)&gt;0,"〇","✕"),"-")</f>
        <v>-</v>
      </c>
      <c r="H287" s="716" t="str">
        <f ca="1">IF('２個別表'!$Y287=1,IF('２個別表'!$AC287=1,"〇","×"),IF(AND(2&lt;='２個別表'!$AC287,'２個別表'!$AC287&lt;=5),"〇","×"))</f>
        <v>×</v>
      </c>
      <c r="I287" s="716" t="str">
        <f t="shared" ca="1" si="108"/>
        <v>×</v>
      </c>
      <c r="J287" s="207" t="str">
        <f ca="1">'２個別表'!$Z287</f>
        <v/>
      </c>
      <c r="K287" s="207">
        <f ca="1">'２個別表'!$AK287</f>
        <v>0</v>
      </c>
      <c r="L287" s="207" t="str">
        <f ca="1">IF('２個別表'!$AL287=1,1,"")</f>
        <v/>
      </c>
      <c r="M287" s="207" t="str">
        <f ca="1">IF('２個別表'!$AL287="","",IF('２個別表'!$AL287=1,IF(OR('２個別表'!$AM287=1,'２個別表'!$AN287=1),"〇","×")))</f>
        <v/>
      </c>
      <c r="N287" s="204" t="str">
        <f ca="1">'２個別表'!AT287</f>
        <v/>
      </c>
      <c r="O287" s="220" t="str">
        <f ca="1">IF(1&lt;='２個別表'!$F287,IF(AND(1&lt;='２個別表'!$AO287,'２個別表'!$AO287&lt;=3),1,0),"")</f>
        <v/>
      </c>
      <c r="P287" s="229">
        <f ca="1">IF($O287=1,IF(AND('２個別表'!$BF287&lt;&gt;"",AND('２個別表'!$BI287&lt;&gt;1,'２個別表'!$BJ287)),0,1),0)</f>
        <v>0</v>
      </c>
      <c r="Q287" s="220">
        <f ca="1">IF('２個別表'!$BF287&lt;&gt;"",1,0)</f>
        <v>0</v>
      </c>
      <c r="R287" s="220" t="str">
        <f ca="1">IF($Q287=1,IF('２個別表'!$BI287=1,1,0),"")</f>
        <v/>
      </c>
      <c r="S287" s="220" t="str">
        <f ca="1">IF($R287=1,IF('２個別表'!$BJ287&lt;&gt;"","〇","×"),"")</f>
        <v/>
      </c>
      <c r="T287" s="220" t="str">
        <f t="shared" ca="1" si="88"/>
        <v/>
      </c>
      <c r="U287" s="381">
        <f ca="1">IF('２個別表'!$BH287&gt;0,'２個別表'!$BH287,0)</f>
        <v>0</v>
      </c>
      <c r="V287" s="220">
        <f ca="1">IF('２個別表'!$BJ287&lt;&gt;"",1,0)</f>
        <v>0</v>
      </c>
      <c r="W287" s="206">
        <f ca="1">IF(AND($Q287=1,$V287=1),'２個別表'!$CF287,0)</f>
        <v>0</v>
      </c>
      <c r="X287" s="219">
        <f t="shared" ca="1" si="109"/>
        <v>0</v>
      </c>
      <c r="Y287" s="220" t="str">
        <f ca="1">IF(1&lt;='２個別表'!$F287,'２個別表'!$BV287,"")</f>
        <v/>
      </c>
      <c r="Z287" s="220">
        <f ca="1">IF(1&lt;='２個別表'!$F287,'２個別表'!$CG287,0)</f>
        <v>0</v>
      </c>
      <c r="AA287" s="220">
        <f ca="1">IF(OR(0&lt;'２個別表'!$BZ287,0&lt;SUM('２個別表'!$CC287:$CD287)),1,0)</f>
        <v>1</v>
      </c>
      <c r="AB287" s="207">
        <f ca="1">IF(1&lt;='２個別表'!$F287,'２個別表'!$BX287,0)</f>
        <v>0</v>
      </c>
      <c r="AC287" s="207" t="str">
        <f ca="1">IF('２個別表'!$BX287&gt;0,IF(AND('２個別表'!$BV287=1,'２個別表'!$CG287="控除不可"),'２個別表'!$BX287,IF(AND('２個別表'!$BV287=1,'２個別表'!$CG287="80%控除対象"),ROUNDUP('２個別表'!$BX287*102/110,0),IF(AND('２個別表'!$BV287=1,'２個別表'!$CG287="全額控除"),ROUNDUP('２個別表'!$BX287*100/110,0),IF(OR('２個別表'!$BV287=2,'２個別表'!$BV287=3),'２個別表'!$BX287,'２個別表'!$BX287)))),"")</f>
        <v/>
      </c>
      <c r="AD287" s="221" t="str">
        <f ca="1">IF('２個別表'!$W287=1,3,IF(AND('２個別表'!$W287=2,AND(19&lt;='２個別表'!$AO287,'２個別表'!$AO287&lt;=23)),2,IF(AND('２個別表'!$W287=2,OR(AND(1&lt;='２個別表'!$AO287,'２個別表'!$AO287&lt;=18),AND(24&lt;='２個別表'!$AO287,'２個別表'!$AO287&lt;=25))),1,"判定不能")))</f>
        <v>判定不能</v>
      </c>
      <c r="AE287" s="228">
        <f t="shared" ca="1" si="89"/>
        <v>0</v>
      </c>
      <c r="AF287" s="204" t="str">
        <f t="shared" ca="1" si="106"/>
        <v/>
      </c>
      <c r="AG287" s="207" t="str">
        <f ca="1">IF(AND($AD287=1,$U287&gt;0,$V287=1),ROUNDDOWN($AC287*1/2-'２個別表'!$CF287*1/2,0),"")</f>
        <v/>
      </c>
      <c r="AH287" s="207" t="str">
        <f t="shared" ca="1" si="110"/>
        <v/>
      </c>
      <c r="AI287" s="230" t="str">
        <f ca="1">IF(AND($AD287=1,$Q287=1),IF($AB287&gt;0,'２個別表'!$BX287-'２個別表'!$BZ287-'２個別表'!$CF287-'２個別表'!$CC287-'２個別表'!$CD287-'２個別表'!$CE287,0),"")</f>
        <v/>
      </c>
      <c r="AJ287" s="222">
        <f t="shared" ca="1" si="90"/>
        <v>0</v>
      </c>
      <c r="AK287" s="218" t="str">
        <f ca="1">IF($AD287=1,IF('２個別表'!$AQ287=1,1,IF('２個別表'!AQ287="","",)),"")</f>
        <v/>
      </c>
      <c r="AL287" s="207" t="str">
        <f ca="1">IF($AJ287=1,IF($AK287=1,'２個別表'!BU287,""),"")</f>
        <v/>
      </c>
      <c r="AM287" s="204" t="str">
        <f t="shared" ca="1" si="91"/>
        <v/>
      </c>
      <c r="AN287" s="223" t="str">
        <f ca="1">IF($AJ287=1,IF($AK287=1,ROUNDDOWN('２個別表'!$BX287-'２個別表'!$BZ287-'２個別表'!$CC287-'２個別表'!$CD287-'２個別表'!$CE287-'２個別表'!$CF287,0),""),"")</f>
        <v/>
      </c>
      <c r="AO287" s="222">
        <f t="shared" ca="1" si="87"/>
        <v>0</v>
      </c>
      <c r="AP287" s="218">
        <f t="shared" ca="1" si="92"/>
        <v>0</v>
      </c>
      <c r="AQ287" s="218">
        <f t="shared" ca="1" si="93"/>
        <v>0</v>
      </c>
      <c r="AR287" s="213">
        <f ca="1">IF('２個別表'!$AC287=1,1,0)</f>
        <v>0</v>
      </c>
      <c r="AS287" s="204" t="str">
        <f t="shared" ca="1" si="94"/>
        <v/>
      </c>
      <c r="AT287" s="204" t="str">
        <f t="shared" ca="1" si="95"/>
        <v/>
      </c>
      <c r="AU287" s="230" t="str">
        <f ca="1">IF($AD287=1,IF($AQ287=1,ROUNDDOWN('２個別表'!$BX287-'２個別表'!$BZ287-'２個別表'!$CC287-'２個別表'!$CD287-'２個別表'!$CE287-'２個別表'!$CF287,0),""),"")</f>
        <v/>
      </c>
      <c r="AV287" s="391">
        <f t="shared" ca="1" si="96"/>
        <v>0</v>
      </c>
      <c r="AW287" s="401" t="str">
        <f t="shared" ca="1" si="97"/>
        <v>-</v>
      </c>
      <c r="AX287" s="228">
        <f ca="1">IF($AD287=2,IF('２個別表'!$BS287=1,1,0),0)</f>
        <v>0</v>
      </c>
      <c r="AY287" s="213" t="str">
        <f t="shared" ca="1" si="98"/>
        <v/>
      </c>
      <c r="AZ287" s="409" t="str">
        <f ca="1">IF(AND($AD287=2,$AX287=1),'２個別表'!$BX287-('２個別表'!$BZ287+'２個別表'!$CC287+'２個別表'!$CD287+'２個別表'!$CE287+'２個別表'!$CF287),"")</f>
        <v/>
      </c>
      <c r="BA287" s="228">
        <f ca="1">IF($AD287=2,IF('２個別表'!$BS287&lt;&gt;1,1,0),0)</f>
        <v>0</v>
      </c>
      <c r="BB287" s="404">
        <f t="shared" ca="1" si="99"/>
        <v>0</v>
      </c>
      <c r="BC287" s="207" t="str">
        <f ca="1">IF(AND($AD287=2,$BA287=1),'２個別表'!$BT287,"")</f>
        <v/>
      </c>
      <c r="BD287" s="207" t="str">
        <f t="shared" ca="1" si="100"/>
        <v/>
      </c>
      <c r="BE287" s="207" t="str">
        <f ca="1">IF(AND($AD287=2,$BA287=1),'２個別表'!$BW287-('２個別表'!$BZ287+'２個別表'!$CC287+'２個別表'!$CD287+'２個別表'!$CE287+'２個別表'!$CF287),"")</f>
        <v/>
      </c>
      <c r="BF287" s="207" t="str">
        <f ca="1">IF(AND($AD287=2,$BA287=1),'２個別表'!$CC287+'２個別表'!$CD287,"")</f>
        <v/>
      </c>
      <c r="BG287" s="406" t="str">
        <f ca="1">IF($BB287=1,IF(SUM('２個別表'!$BY287,'２個別表'!$CF287*0.5)&lt;='２個別表'!$BX287*0.5,"〇","×"),"")</f>
        <v/>
      </c>
      <c r="BH287" s="405">
        <f t="shared" ca="1" si="101"/>
        <v>0</v>
      </c>
      <c r="BI287" s="229" t="str">
        <f ca="1">IF($AD287=2,IF($AX287=1,IF('２個別表'!$AO287=23,"〇","×"),IF(OR('２個別表'!$AO287&lt;19,'２個別表'!$AO287&gt;23),"",IF($BH287&lt;='２個別表'!$BT287,"〇","×"))),"-")</f>
        <v>-</v>
      </c>
      <c r="BJ287" s="414" t="str">
        <f t="shared" ca="1" si="102"/>
        <v>-</v>
      </c>
      <c r="BK287" s="228">
        <f t="shared" ca="1" si="103"/>
        <v>0</v>
      </c>
      <c r="BL287" s="229" t="str">
        <f ca="1">IF($AD287=3,IF(1&lt;='２個別表'!$F287,IF('２個別表'!$W287=1,"〇","×"),""),"")</f>
        <v/>
      </c>
      <c r="BM287" s="209" t="str">
        <f ca="1">IF(AD287=3,IF(AND(OR('２個別表'!BF287="附帯施設",AND(1&lt;='２個別表'!AO287,'２個別表'!AO287&lt;=3)),'２個別表'!BM287&lt;&gt;"",'２個別表'!BN287&lt;&gt;""),1,IF(AND(OR('２個別表'!BF287="附帯施設",AND(1&lt;='２個別表'!AO287,'２個別表'!AO287&lt;=3)),OR('２個別表'!BM287="",'２個別表'!BN287="")),"×",0)),"")</f>
        <v/>
      </c>
      <c r="BN287" s="229" t="str">
        <f ca="1">IF($AD287=3,IF('２個別表'!$BX287&gt;=500000,"〇","×"),"")</f>
        <v/>
      </c>
      <c r="BO287" s="204" t="str">
        <f ca="1">IF(AD287=3,'２個別表'!BY287,"")</f>
        <v/>
      </c>
      <c r="BP287" s="204" t="str">
        <f ca="1">IF(AD287=3,IF(COUNTIF('２個別表'!$Z$11:'２個別表'!Z287,'２個別表'!Z287)=1,BO287,SUMIF('２個別表'!$Z$11:$Z$510,'２個別表'!Z287,$BO$11:$BO$239)),"")</f>
        <v/>
      </c>
      <c r="BQ287" s="213" t="str">
        <f t="shared" ca="1" si="111"/>
        <v/>
      </c>
      <c r="BR287" s="207" t="str">
        <f t="shared" ca="1" si="104"/>
        <v/>
      </c>
      <c r="BS287" s="483" t="str">
        <f ca="1">IF($AD287=3,'２個別表'!$BX287-('２個別表'!$BZ287+'２個別表'!$CC287+'２個別表'!$CD287+'２個別表'!$CE287+'２個別表'!$CF287),"")</f>
        <v/>
      </c>
      <c r="BT287" s="486">
        <f t="shared" ca="1" si="112"/>
        <v>0</v>
      </c>
      <c r="BU287" s="480" t="str">
        <f t="shared" ca="1" si="105"/>
        <v/>
      </c>
    </row>
    <row r="288" spans="1:73">
      <c r="A288" s="770" t="str">
        <f t="shared" ca="1" si="107"/>
        <v>石川県</v>
      </c>
      <c r="B288" s="773">
        <f ca="1">'２個別表'!Q288</f>
        <v>278</v>
      </c>
      <c r="C288" s="774" t="str">
        <f>'２個別表'!$R288</f>
        <v>石川県</v>
      </c>
      <c r="D288" s="774" t="str">
        <f ca="1">'２個別表'!$S288</f>
        <v/>
      </c>
      <c r="E288" s="774" t="str">
        <f ca="1">'２個別表'!$T288</f>
        <v/>
      </c>
      <c r="F288" s="719" t="str">
        <f ca="1">'２個別表'!$W288</f>
        <v/>
      </c>
      <c r="G288" s="719" t="str">
        <f ca="1">IF($F288=1,IF(SUMIF('（様式１号）１総括表'!$B$16:$B$25,A288,'（様式１号）１総括表'!$A$16:$A$25)&gt;0,"〇","✕"),"-")</f>
        <v>-</v>
      </c>
      <c r="H288" s="716" t="str">
        <f ca="1">IF('２個別表'!$Y288=1,IF('２個別表'!$AC288=1,"〇","×"),IF(AND(2&lt;='２個別表'!$AC288,'２個別表'!$AC288&lt;=5),"〇","×"))</f>
        <v>×</v>
      </c>
      <c r="I288" s="716" t="str">
        <f t="shared" ca="1" si="108"/>
        <v>×</v>
      </c>
      <c r="J288" s="207" t="str">
        <f ca="1">'２個別表'!$Z288</f>
        <v/>
      </c>
      <c r="K288" s="207">
        <f ca="1">'２個別表'!$AK288</f>
        <v>0</v>
      </c>
      <c r="L288" s="207" t="str">
        <f ca="1">IF('２個別表'!$AL288=1,1,"")</f>
        <v/>
      </c>
      <c r="M288" s="207" t="str">
        <f ca="1">IF('２個別表'!$AL288="","",IF('２個別表'!$AL288=1,IF(OR('２個別表'!$AM288=1,'２個別表'!$AN288=1),"〇","×")))</f>
        <v/>
      </c>
      <c r="N288" s="204" t="str">
        <f ca="1">'２個別表'!AT288</f>
        <v/>
      </c>
      <c r="O288" s="220" t="str">
        <f ca="1">IF(1&lt;='２個別表'!$F288,IF(AND(1&lt;='２個別表'!$AO288,'２個別表'!$AO288&lt;=3),1,0),"")</f>
        <v/>
      </c>
      <c r="P288" s="229">
        <f ca="1">IF($O288=1,IF(AND('２個別表'!$BF288&lt;&gt;"",AND('２個別表'!$BI288&lt;&gt;1,'２個別表'!$BJ288)),0,1),0)</f>
        <v>0</v>
      </c>
      <c r="Q288" s="220">
        <f ca="1">IF('２個別表'!$BF288&lt;&gt;"",1,0)</f>
        <v>0</v>
      </c>
      <c r="R288" s="220" t="str">
        <f ca="1">IF($Q288=1,IF('２個別表'!$BI288=1,1,0),"")</f>
        <v/>
      </c>
      <c r="S288" s="220" t="str">
        <f ca="1">IF($R288=1,IF('２個別表'!$BJ288&lt;&gt;"","〇","×"),"")</f>
        <v/>
      </c>
      <c r="T288" s="220" t="str">
        <f t="shared" ca="1" si="88"/>
        <v/>
      </c>
      <c r="U288" s="381">
        <f ca="1">IF('２個別表'!$BH288&gt;0,'２個別表'!$BH288,0)</f>
        <v>0</v>
      </c>
      <c r="V288" s="220">
        <f ca="1">IF('２個別表'!$BJ288&lt;&gt;"",1,0)</f>
        <v>0</v>
      </c>
      <c r="W288" s="206">
        <f ca="1">IF(AND($Q288=1,$V288=1),'２個別表'!$CF288,0)</f>
        <v>0</v>
      </c>
      <c r="X288" s="219">
        <f t="shared" ca="1" si="109"/>
        <v>0</v>
      </c>
      <c r="Y288" s="220" t="str">
        <f ca="1">IF(1&lt;='２個別表'!$F288,'２個別表'!$BV288,"")</f>
        <v/>
      </c>
      <c r="Z288" s="220">
        <f ca="1">IF(1&lt;='２個別表'!$F288,'２個別表'!$CG288,0)</f>
        <v>0</v>
      </c>
      <c r="AA288" s="220">
        <f ca="1">IF(OR(0&lt;'２個別表'!$BZ288,0&lt;SUM('２個別表'!$CC288:$CD288)),1,0)</f>
        <v>1</v>
      </c>
      <c r="AB288" s="207">
        <f ca="1">IF(1&lt;='２個別表'!$F288,'２個別表'!$BX288,0)</f>
        <v>0</v>
      </c>
      <c r="AC288" s="207" t="str">
        <f ca="1">IF('２個別表'!$BX288&gt;0,IF(AND('２個別表'!$BV288=1,'２個別表'!$CG288="控除不可"),'２個別表'!$BX288,IF(AND('２個別表'!$BV288=1,'２個別表'!$CG288="80%控除対象"),ROUNDUP('２個別表'!$BX288*102/110,0),IF(AND('２個別表'!$BV288=1,'２個別表'!$CG288="全額控除"),ROUNDUP('２個別表'!$BX288*100/110,0),IF(OR('２個別表'!$BV288=2,'２個別表'!$BV288=3),'２個別表'!$BX288,'２個別表'!$BX288)))),"")</f>
        <v/>
      </c>
      <c r="AD288" s="221" t="str">
        <f ca="1">IF('２個別表'!$W288=1,3,IF(AND('２個別表'!$W288=2,AND(19&lt;='２個別表'!$AO288,'２個別表'!$AO288&lt;=23)),2,IF(AND('２個別表'!$W288=2,OR(AND(1&lt;='２個別表'!$AO288,'２個別表'!$AO288&lt;=18),AND(24&lt;='２個別表'!$AO288,'２個別表'!$AO288&lt;=25))),1,"判定不能")))</f>
        <v>判定不能</v>
      </c>
      <c r="AE288" s="228">
        <f t="shared" ca="1" si="89"/>
        <v>0</v>
      </c>
      <c r="AF288" s="204" t="str">
        <f t="shared" ca="1" si="106"/>
        <v/>
      </c>
      <c r="AG288" s="207" t="str">
        <f ca="1">IF(AND($AD288=1,$U288&gt;0,$V288=1),ROUNDDOWN($AC288*1/2-'２個別表'!$CF288*1/2,0),"")</f>
        <v/>
      </c>
      <c r="AH288" s="207" t="str">
        <f t="shared" ca="1" si="110"/>
        <v/>
      </c>
      <c r="AI288" s="230" t="str">
        <f ca="1">IF(AND($AD288=1,$Q288=1),IF($AB288&gt;0,'２個別表'!$BX288-'２個別表'!$BZ288-'２個別表'!$CF288-'２個別表'!$CC288-'２個別表'!$CD288-'２個別表'!$CE288,0),"")</f>
        <v/>
      </c>
      <c r="AJ288" s="222">
        <f t="shared" ca="1" si="90"/>
        <v>0</v>
      </c>
      <c r="AK288" s="218" t="str">
        <f ca="1">IF($AD288=1,IF('２個別表'!$AQ288=1,1,IF('２個別表'!AQ288="","",)),"")</f>
        <v/>
      </c>
      <c r="AL288" s="207" t="str">
        <f ca="1">IF($AJ288=1,IF($AK288=1,'２個別表'!BU288,""),"")</f>
        <v/>
      </c>
      <c r="AM288" s="204" t="str">
        <f t="shared" ca="1" si="91"/>
        <v/>
      </c>
      <c r="AN288" s="223" t="str">
        <f ca="1">IF($AJ288=1,IF($AK288=1,ROUNDDOWN('２個別表'!$BX288-'２個別表'!$BZ288-'２個別表'!$CC288-'２個別表'!$CD288-'２個別表'!$CE288-'２個別表'!$CF288,0),""),"")</f>
        <v/>
      </c>
      <c r="AO288" s="222">
        <f t="shared" ca="1" si="87"/>
        <v>0</v>
      </c>
      <c r="AP288" s="218">
        <f t="shared" ca="1" si="92"/>
        <v>0</v>
      </c>
      <c r="AQ288" s="218">
        <f t="shared" ca="1" si="93"/>
        <v>0</v>
      </c>
      <c r="AR288" s="213">
        <f ca="1">IF('２個別表'!$AC288=1,1,0)</f>
        <v>0</v>
      </c>
      <c r="AS288" s="204" t="str">
        <f t="shared" ca="1" si="94"/>
        <v/>
      </c>
      <c r="AT288" s="204" t="str">
        <f t="shared" ca="1" si="95"/>
        <v/>
      </c>
      <c r="AU288" s="230" t="str">
        <f ca="1">IF($AD288=1,IF($AQ288=1,ROUNDDOWN('２個別表'!$BX288-'２個別表'!$BZ288-'２個別表'!$CC288-'２個別表'!$CD288-'２個別表'!$CE288-'２個別表'!$CF288,0),""),"")</f>
        <v/>
      </c>
      <c r="AV288" s="391">
        <f t="shared" ca="1" si="96"/>
        <v>0</v>
      </c>
      <c r="AW288" s="401" t="str">
        <f t="shared" ca="1" si="97"/>
        <v>-</v>
      </c>
      <c r="AX288" s="228">
        <f ca="1">IF($AD288=2,IF('２個別表'!$BS288=1,1,0),0)</f>
        <v>0</v>
      </c>
      <c r="AY288" s="213" t="str">
        <f t="shared" ca="1" si="98"/>
        <v/>
      </c>
      <c r="AZ288" s="409" t="str">
        <f ca="1">IF(AND($AD288=2,$AX288=1),'２個別表'!$BX288-('２個別表'!$BZ288+'２個別表'!$CC288+'２個別表'!$CD288+'２個別表'!$CE288+'２個別表'!$CF288),"")</f>
        <v/>
      </c>
      <c r="BA288" s="228">
        <f ca="1">IF($AD288=2,IF('２個別表'!$BS288&lt;&gt;1,1,0),0)</f>
        <v>0</v>
      </c>
      <c r="BB288" s="404">
        <f t="shared" ca="1" si="99"/>
        <v>0</v>
      </c>
      <c r="BC288" s="207" t="str">
        <f ca="1">IF(AND($AD288=2,$BA288=1),'２個別表'!$BT288,"")</f>
        <v/>
      </c>
      <c r="BD288" s="207" t="str">
        <f t="shared" ca="1" si="100"/>
        <v/>
      </c>
      <c r="BE288" s="207" t="str">
        <f ca="1">IF(AND($AD288=2,$BA288=1),'２個別表'!$BW288-('２個別表'!$BZ288+'２個別表'!$CC288+'２個別表'!$CD288+'２個別表'!$CE288+'２個別表'!$CF288),"")</f>
        <v/>
      </c>
      <c r="BF288" s="207" t="str">
        <f ca="1">IF(AND($AD288=2,$BA288=1),'２個別表'!$CC288+'２個別表'!$CD288,"")</f>
        <v/>
      </c>
      <c r="BG288" s="406" t="str">
        <f ca="1">IF($BB288=1,IF(SUM('２個別表'!$BY288,'２個別表'!$CF288*0.5)&lt;='２個別表'!$BX288*0.5,"〇","×"),"")</f>
        <v/>
      </c>
      <c r="BH288" s="405">
        <f t="shared" ca="1" si="101"/>
        <v>0</v>
      </c>
      <c r="BI288" s="229" t="str">
        <f ca="1">IF($AD288=2,IF($AX288=1,IF('２個別表'!$AO288=23,"〇","×"),IF(OR('２個別表'!$AO288&lt;19,'２個別表'!$AO288&gt;23),"",IF($BH288&lt;='２個別表'!$BT288,"〇","×"))),"-")</f>
        <v>-</v>
      </c>
      <c r="BJ288" s="414" t="str">
        <f t="shared" ca="1" si="102"/>
        <v>-</v>
      </c>
      <c r="BK288" s="228">
        <f t="shared" ca="1" si="103"/>
        <v>0</v>
      </c>
      <c r="BL288" s="229" t="str">
        <f ca="1">IF($AD288=3,IF(1&lt;='２個別表'!$F288,IF('２個別表'!$W288=1,"〇","×"),""),"")</f>
        <v/>
      </c>
      <c r="BM288" s="209" t="str">
        <f ca="1">IF(AD288=3,IF(AND(OR('２個別表'!BF288="附帯施設",AND(1&lt;='２個別表'!AO288,'２個別表'!AO288&lt;=3)),'２個別表'!BM288&lt;&gt;"",'２個別表'!BN288&lt;&gt;""),1,IF(AND(OR('２個別表'!BF288="附帯施設",AND(1&lt;='２個別表'!AO288,'２個別表'!AO288&lt;=3)),OR('２個別表'!BM288="",'２個別表'!BN288="")),"×",0)),"")</f>
        <v/>
      </c>
      <c r="BN288" s="229" t="str">
        <f ca="1">IF($AD288=3,IF('２個別表'!$BX288&gt;=500000,"〇","×"),"")</f>
        <v/>
      </c>
      <c r="BO288" s="204" t="str">
        <f ca="1">IF(AD288=3,'２個別表'!BY288,"")</f>
        <v/>
      </c>
      <c r="BP288" s="204" t="str">
        <f ca="1">IF(AD288=3,IF(COUNTIF('２個別表'!$Z$11:'２個別表'!Z288,'２個別表'!Z288)=1,BO288,SUMIF('２個別表'!$Z$11:$Z$510,'２個別表'!Z288,$BO$11:$BO$239)),"")</f>
        <v/>
      </c>
      <c r="BQ288" s="213" t="str">
        <f t="shared" ca="1" si="111"/>
        <v/>
      </c>
      <c r="BR288" s="207" t="str">
        <f t="shared" ca="1" si="104"/>
        <v/>
      </c>
      <c r="BS288" s="483" t="str">
        <f ca="1">IF($AD288=3,'２個別表'!$BX288-('２個別表'!$BZ288+'２個別表'!$CC288+'２個別表'!$CD288+'２個別表'!$CE288+'２個別表'!$CF288),"")</f>
        <v/>
      </c>
      <c r="BT288" s="486">
        <f t="shared" ca="1" si="112"/>
        <v>0</v>
      </c>
      <c r="BU288" s="480" t="str">
        <f t="shared" ca="1" si="105"/>
        <v/>
      </c>
    </row>
    <row r="289" spans="1:73">
      <c r="A289" s="770" t="str">
        <f t="shared" ca="1" si="107"/>
        <v>石川県</v>
      </c>
      <c r="B289" s="773">
        <f ca="1">'２個別表'!Q289</f>
        <v>279</v>
      </c>
      <c r="C289" s="774" t="str">
        <f>'２個別表'!$R289</f>
        <v>石川県</v>
      </c>
      <c r="D289" s="774" t="str">
        <f ca="1">'２個別表'!$S289</f>
        <v/>
      </c>
      <c r="E289" s="774" t="str">
        <f ca="1">'２個別表'!$T289</f>
        <v/>
      </c>
      <c r="F289" s="719" t="str">
        <f ca="1">'２個別表'!$W289</f>
        <v/>
      </c>
      <c r="G289" s="719" t="str">
        <f ca="1">IF($F289=1,IF(SUMIF('（様式１号）１総括表'!$B$16:$B$25,A289,'（様式１号）１総括表'!$A$16:$A$25)&gt;0,"〇","✕"),"-")</f>
        <v>-</v>
      </c>
      <c r="H289" s="716" t="str">
        <f ca="1">IF('２個別表'!$Y289=1,IF('２個別表'!$AC289=1,"〇","×"),IF(AND(2&lt;='２個別表'!$AC289,'２個別表'!$AC289&lt;=5),"〇","×"))</f>
        <v>×</v>
      </c>
      <c r="I289" s="716" t="str">
        <f t="shared" ca="1" si="108"/>
        <v>×</v>
      </c>
      <c r="J289" s="207" t="str">
        <f ca="1">'２個別表'!$Z289</f>
        <v/>
      </c>
      <c r="K289" s="207">
        <f ca="1">'２個別表'!$AK289</f>
        <v>0</v>
      </c>
      <c r="L289" s="207" t="str">
        <f ca="1">IF('２個別表'!$AL289=1,1,"")</f>
        <v/>
      </c>
      <c r="M289" s="207" t="str">
        <f ca="1">IF('２個別表'!$AL289="","",IF('２個別表'!$AL289=1,IF(OR('２個別表'!$AM289=1,'２個別表'!$AN289=1),"〇","×")))</f>
        <v/>
      </c>
      <c r="N289" s="204" t="str">
        <f ca="1">'２個別表'!AT289</f>
        <v/>
      </c>
      <c r="O289" s="220" t="str">
        <f ca="1">IF(1&lt;='２個別表'!$F289,IF(AND(1&lt;='２個別表'!$AO289,'２個別表'!$AO289&lt;=3),1,0),"")</f>
        <v/>
      </c>
      <c r="P289" s="229">
        <f ca="1">IF($O289=1,IF(AND('２個別表'!$BF289&lt;&gt;"",AND('２個別表'!$BI289&lt;&gt;1,'２個別表'!$BJ289)),0,1),0)</f>
        <v>0</v>
      </c>
      <c r="Q289" s="220">
        <f ca="1">IF('２個別表'!$BF289&lt;&gt;"",1,0)</f>
        <v>0</v>
      </c>
      <c r="R289" s="220" t="str">
        <f ca="1">IF($Q289=1,IF('２個別表'!$BI289=1,1,0),"")</f>
        <v/>
      </c>
      <c r="S289" s="220" t="str">
        <f ca="1">IF($R289=1,IF('２個別表'!$BJ289&lt;&gt;"","〇","×"),"")</f>
        <v/>
      </c>
      <c r="T289" s="220" t="str">
        <f t="shared" ca="1" si="88"/>
        <v/>
      </c>
      <c r="U289" s="381">
        <f ca="1">IF('２個別表'!$BH289&gt;0,'２個別表'!$BH289,0)</f>
        <v>0</v>
      </c>
      <c r="V289" s="220">
        <f ca="1">IF('２個別表'!$BJ289&lt;&gt;"",1,0)</f>
        <v>0</v>
      </c>
      <c r="W289" s="206">
        <f ca="1">IF(AND($Q289=1,$V289=1),'２個別表'!$CF289,0)</f>
        <v>0</v>
      </c>
      <c r="X289" s="219">
        <f t="shared" ca="1" si="109"/>
        <v>0</v>
      </c>
      <c r="Y289" s="220" t="str">
        <f ca="1">IF(1&lt;='２個別表'!$F289,'２個別表'!$BV289,"")</f>
        <v/>
      </c>
      <c r="Z289" s="220">
        <f ca="1">IF(1&lt;='２個別表'!$F289,'２個別表'!$CG289,0)</f>
        <v>0</v>
      </c>
      <c r="AA289" s="220">
        <f ca="1">IF(OR(0&lt;'２個別表'!$BZ289,0&lt;SUM('２個別表'!$CC289:$CD289)),1,0)</f>
        <v>1</v>
      </c>
      <c r="AB289" s="207">
        <f ca="1">IF(1&lt;='２個別表'!$F289,'２個別表'!$BX289,0)</f>
        <v>0</v>
      </c>
      <c r="AC289" s="207" t="str">
        <f ca="1">IF('２個別表'!$BX289&gt;0,IF(AND('２個別表'!$BV289=1,'２個別表'!$CG289="控除不可"),'２個別表'!$BX289,IF(AND('２個別表'!$BV289=1,'２個別表'!$CG289="80%控除対象"),ROUNDUP('２個別表'!$BX289*102/110,0),IF(AND('２個別表'!$BV289=1,'２個別表'!$CG289="全額控除"),ROUNDUP('２個別表'!$BX289*100/110,0),IF(OR('２個別表'!$BV289=2,'２個別表'!$BV289=3),'２個別表'!$BX289,'２個別表'!$BX289)))),"")</f>
        <v/>
      </c>
      <c r="AD289" s="221" t="str">
        <f ca="1">IF('２個別表'!$W289=1,3,IF(AND('２個別表'!$W289=2,AND(19&lt;='２個別表'!$AO289,'２個別表'!$AO289&lt;=23)),2,IF(AND('２個別表'!$W289=2,OR(AND(1&lt;='２個別表'!$AO289,'２個別表'!$AO289&lt;=18),AND(24&lt;='２個別表'!$AO289,'２個別表'!$AO289&lt;=25))),1,"判定不能")))</f>
        <v>判定不能</v>
      </c>
      <c r="AE289" s="228">
        <f t="shared" ca="1" si="89"/>
        <v>0</v>
      </c>
      <c r="AF289" s="204" t="str">
        <f t="shared" ca="1" si="106"/>
        <v/>
      </c>
      <c r="AG289" s="207" t="str">
        <f ca="1">IF(AND($AD289=1,$U289&gt;0,$V289=1),ROUNDDOWN($AC289*1/2-'２個別表'!$CF289*1/2,0),"")</f>
        <v/>
      </c>
      <c r="AH289" s="207" t="str">
        <f t="shared" ca="1" si="110"/>
        <v/>
      </c>
      <c r="AI289" s="230" t="str">
        <f ca="1">IF(AND($AD289=1,$Q289=1),IF($AB289&gt;0,'２個別表'!$BX289-'２個別表'!$BZ289-'２個別表'!$CF289-'２個別表'!$CC289-'２個別表'!$CD289-'２個別表'!$CE289,0),"")</f>
        <v/>
      </c>
      <c r="AJ289" s="222">
        <f t="shared" ca="1" si="90"/>
        <v>0</v>
      </c>
      <c r="AK289" s="218" t="str">
        <f ca="1">IF($AD289=1,IF('２個別表'!$AQ289=1,1,IF('２個別表'!AQ289="","",)),"")</f>
        <v/>
      </c>
      <c r="AL289" s="207" t="str">
        <f ca="1">IF($AJ289=1,IF($AK289=1,'２個別表'!BU289,""),"")</f>
        <v/>
      </c>
      <c r="AM289" s="204" t="str">
        <f t="shared" ca="1" si="91"/>
        <v/>
      </c>
      <c r="AN289" s="223" t="str">
        <f ca="1">IF($AJ289=1,IF($AK289=1,ROUNDDOWN('２個別表'!$BX289-'２個別表'!$BZ289-'２個別表'!$CC289-'２個別表'!$CD289-'２個別表'!$CE289-'２個別表'!$CF289,0),""),"")</f>
        <v/>
      </c>
      <c r="AO289" s="222">
        <f t="shared" ca="1" si="87"/>
        <v>0</v>
      </c>
      <c r="AP289" s="218">
        <f t="shared" ca="1" si="92"/>
        <v>0</v>
      </c>
      <c r="AQ289" s="218">
        <f t="shared" ca="1" si="93"/>
        <v>0</v>
      </c>
      <c r="AR289" s="213">
        <f ca="1">IF('２個別表'!$AC289=1,1,0)</f>
        <v>0</v>
      </c>
      <c r="AS289" s="204" t="str">
        <f t="shared" ca="1" si="94"/>
        <v/>
      </c>
      <c r="AT289" s="204" t="str">
        <f t="shared" ca="1" si="95"/>
        <v/>
      </c>
      <c r="AU289" s="230" t="str">
        <f ca="1">IF($AD289=1,IF($AQ289=1,ROUNDDOWN('２個別表'!$BX289-'２個別表'!$BZ289-'２個別表'!$CC289-'２個別表'!$CD289-'２個別表'!$CE289-'２個別表'!$CF289,0),""),"")</f>
        <v/>
      </c>
      <c r="AV289" s="391">
        <f t="shared" ca="1" si="96"/>
        <v>0</v>
      </c>
      <c r="AW289" s="401" t="str">
        <f t="shared" ca="1" si="97"/>
        <v>-</v>
      </c>
      <c r="AX289" s="228">
        <f ca="1">IF($AD289=2,IF('２個別表'!$BS289=1,1,0),0)</f>
        <v>0</v>
      </c>
      <c r="AY289" s="213" t="str">
        <f t="shared" ca="1" si="98"/>
        <v/>
      </c>
      <c r="AZ289" s="409" t="str">
        <f ca="1">IF(AND($AD289=2,$AX289=1),'２個別表'!$BX289-('２個別表'!$BZ289+'２個別表'!$CC289+'２個別表'!$CD289+'２個別表'!$CE289+'２個別表'!$CF289),"")</f>
        <v/>
      </c>
      <c r="BA289" s="228">
        <f ca="1">IF($AD289=2,IF('２個別表'!$BS289&lt;&gt;1,1,0),0)</f>
        <v>0</v>
      </c>
      <c r="BB289" s="404">
        <f t="shared" ca="1" si="99"/>
        <v>0</v>
      </c>
      <c r="BC289" s="207" t="str">
        <f ca="1">IF(AND($AD289=2,$BA289=1),'２個別表'!$BT289,"")</f>
        <v/>
      </c>
      <c r="BD289" s="207" t="str">
        <f t="shared" ca="1" si="100"/>
        <v/>
      </c>
      <c r="BE289" s="207" t="str">
        <f ca="1">IF(AND($AD289=2,$BA289=1),'２個別表'!$BW289-('２個別表'!$BZ289+'２個別表'!$CC289+'２個別表'!$CD289+'２個別表'!$CE289+'２個別表'!$CF289),"")</f>
        <v/>
      </c>
      <c r="BF289" s="207" t="str">
        <f ca="1">IF(AND($AD289=2,$BA289=1),'２個別表'!$CC289+'２個別表'!$CD289,"")</f>
        <v/>
      </c>
      <c r="BG289" s="406" t="str">
        <f ca="1">IF($BB289=1,IF(SUM('２個別表'!$BY289,'２個別表'!$CF289*0.5)&lt;='２個別表'!$BX289*0.5,"〇","×"),"")</f>
        <v/>
      </c>
      <c r="BH289" s="405">
        <f t="shared" ca="1" si="101"/>
        <v>0</v>
      </c>
      <c r="BI289" s="229" t="str">
        <f ca="1">IF($AD289=2,IF($AX289=1,IF('２個別表'!$AO289=23,"〇","×"),IF(OR('２個別表'!$AO289&lt;19,'２個別表'!$AO289&gt;23),"",IF($BH289&lt;='２個別表'!$BT289,"〇","×"))),"-")</f>
        <v>-</v>
      </c>
      <c r="BJ289" s="414" t="str">
        <f t="shared" ca="1" si="102"/>
        <v>-</v>
      </c>
      <c r="BK289" s="228">
        <f t="shared" ca="1" si="103"/>
        <v>0</v>
      </c>
      <c r="BL289" s="229" t="str">
        <f ca="1">IF($AD289=3,IF(1&lt;='２個別表'!$F289,IF('２個別表'!$W289=1,"〇","×"),""),"")</f>
        <v/>
      </c>
      <c r="BM289" s="209" t="str">
        <f ca="1">IF(AD289=3,IF(AND(OR('２個別表'!BF289="附帯施設",AND(1&lt;='２個別表'!AO289,'２個別表'!AO289&lt;=3)),'２個別表'!BM289&lt;&gt;"",'２個別表'!BN289&lt;&gt;""),1,IF(AND(OR('２個別表'!BF289="附帯施設",AND(1&lt;='２個別表'!AO289,'２個別表'!AO289&lt;=3)),OR('２個別表'!BM289="",'２個別表'!BN289="")),"×",0)),"")</f>
        <v/>
      </c>
      <c r="BN289" s="229" t="str">
        <f ca="1">IF($AD289=3,IF('２個別表'!$BX289&gt;=500000,"〇","×"),"")</f>
        <v/>
      </c>
      <c r="BO289" s="204" t="str">
        <f ca="1">IF(AD289=3,'２個別表'!BY289,"")</f>
        <v/>
      </c>
      <c r="BP289" s="204" t="str">
        <f ca="1">IF(AD289=3,IF(COUNTIF('２個別表'!$Z$11:'２個別表'!Z289,'２個別表'!Z289)=1,BO289,SUMIF('２個別表'!$Z$11:$Z$510,'２個別表'!Z289,$BO$11:$BO$239)),"")</f>
        <v/>
      </c>
      <c r="BQ289" s="213" t="str">
        <f t="shared" ca="1" si="111"/>
        <v/>
      </c>
      <c r="BR289" s="207" t="str">
        <f t="shared" ca="1" si="104"/>
        <v/>
      </c>
      <c r="BS289" s="483" t="str">
        <f ca="1">IF($AD289=3,'２個別表'!$BX289-('２個別表'!$BZ289+'２個別表'!$CC289+'２個別表'!$CD289+'２個別表'!$CE289+'２個別表'!$CF289),"")</f>
        <v/>
      </c>
      <c r="BT289" s="486">
        <f t="shared" ca="1" si="112"/>
        <v>0</v>
      </c>
      <c r="BU289" s="480" t="str">
        <f t="shared" ca="1" si="105"/>
        <v/>
      </c>
    </row>
    <row r="290" spans="1:73">
      <c r="A290" s="770" t="str">
        <f t="shared" ca="1" si="107"/>
        <v>石川県</v>
      </c>
      <c r="B290" s="773">
        <f ca="1">'２個別表'!Q290</f>
        <v>280</v>
      </c>
      <c r="C290" s="774" t="str">
        <f>'２個別表'!$R290</f>
        <v>石川県</v>
      </c>
      <c r="D290" s="774" t="str">
        <f ca="1">'２個別表'!$S290</f>
        <v/>
      </c>
      <c r="E290" s="774" t="str">
        <f ca="1">'２個別表'!$T290</f>
        <v/>
      </c>
      <c r="F290" s="719" t="str">
        <f ca="1">'２個別表'!$W290</f>
        <v/>
      </c>
      <c r="G290" s="719" t="str">
        <f ca="1">IF($F290=1,IF(SUMIF('（様式１号）１総括表'!$B$16:$B$25,A290,'（様式１号）１総括表'!$A$16:$A$25)&gt;0,"〇","✕"),"-")</f>
        <v>-</v>
      </c>
      <c r="H290" s="716" t="str">
        <f ca="1">IF('２個別表'!$Y290=1,IF('２個別表'!$AC290=1,"〇","×"),IF(AND(2&lt;='２個別表'!$AC290,'２個別表'!$AC290&lt;=5),"〇","×"))</f>
        <v>×</v>
      </c>
      <c r="I290" s="716" t="str">
        <f t="shared" ca="1" si="108"/>
        <v>×</v>
      </c>
      <c r="J290" s="207" t="str">
        <f ca="1">'２個別表'!$Z290</f>
        <v/>
      </c>
      <c r="K290" s="207">
        <f ca="1">'２個別表'!$AK290</f>
        <v>0</v>
      </c>
      <c r="L290" s="207" t="str">
        <f ca="1">IF('２個別表'!$AL290=1,1,"")</f>
        <v/>
      </c>
      <c r="M290" s="207" t="str">
        <f ca="1">IF('２個別表'!$AL290="","",IF('２個別表'!$AL290=1,IF(OR('２個別表'!$AM290=1,'２個別表'!$AN290=1),"〇","×")))</f>
        <v/>
      </c>
      <c r="N290" s="204" t="str">
        <f ca="1">'２個別表'!AT290</f>
        <v/>
      </c>
      <c r="O290" s="220" t="str">
        <f ca="1">IF(1&lt;='２個別表'!$F290,IF(AND(1&lt;='２個別表'!$AO290,'２個別表'!$AO290&lt;=3),1,0),"")</f>
        <v/>
      </c>
      <c r="P290" s="229">
        <f ca="1">IF($O290=1,IF(AND('２個別表'!$BF290&lt;&gt;"",AND('２個別表'!$BI290&lt;&gt;1,'２個別表'!$BJ290)),0,1),0)</f>
        <v>0</v>
      </c>
      <c r="Q290" s="220">
        <f ca="1">IF('２個別表'!$BF290&lt;&gt;"",1,0)</f>
        <v>0</v>
      </c>
      <c r="R290" s="220" t="str">
        <f ca="1">IF($Q290=1,IF('２個別表'!$BI290=1,1,0),"")</f>
        <v/>
      </c>
      <c r="S290" s="220" t="str">
        <f ca="1">IF($R290=1,IF('２個別表'!$BJ290&lt;&gt;"","〇","×"),"")</f>
        <v/>
      </c>
      <c r="T290" s="220" t="str">
        <f t="shared" ca="1" si="88"/>
        <v/>
      </c>
      <c r="U290" s="381">
        <f ca="1">IF('２個別表'!$BH290&gt;0,'２個別表'!$BH290,0)</f>
        <v>0</v>
      </c>
      <c r="V290" s="220">
        <f ca="1">IF('２個別表'!$BJ290&lt;&gt;"",1,0)</f>
        <v>0</v>
      </c>
      <c r="W290" s="206">
        <f ca="1">IF(AND($Q290=1,$V290=1),'２個別表'!$CF290,0)</f>
        <v>0</v>
      </c>
      <c r="X290" s="219">
        <f t="shared" ca="1" si="109"/>
        <v>0</v>
      </c>
      <c r="Y290" s="220" t="str">
        <f ca="1">IF(1&lt;='２個別表'!$F290,'２個別表'!$BV290,"")</f>
        <v/>
      </c>
      <c r="Z290" s="220">
        <f ca="1">IF(1&lt;='２個別表'!$F290,'２個別表'!$CG290,0)</f>
        <v>0</v>
      </c>
      <c r="AA290" s="220">
        <f ca="1">IF(OR(0&lt;'２個別表'!$BZ290,0&lt;SUM('２個別表'!$CC290:$CD290)),1,0)</f>
        <v>1</v>
      </c>
      <c r="AB290" s="207">
        <f ca="1">IF(1&lt;='２個別表'!$F290,'２個別表'!$BX290,0)</f>
        <v>0</v>
      </c>
      <c r="AC290" s="207" t="str">
        <f ca="1">IF('２個別表'!$BX290&gt;0,IF(AND('２個別表'!$BV290=1,'２個別表'!$CG290="控除不可"),'２個別表'!$BX290,IF(AND('２個別表'!$BV290=1,'２個別表'!$CG290="80%控除対象"),ROUNDUP('２個別表'!$BX290*102/110,0),IF(AND('２個別表'!$BV290=1,'２個別表'!$CG290="全額控除"),ROUNDUP('２個別表'!$BX290*100/110,0),IF(OR('２個別表'!$BV290=2,'２個別表'!$BV290=3),'２個別表'!$BX290,'２個別表'!$BX290)))),"")</f>
        <v/>
      </c>
      <c r="AD290" s="221" t="str">
        <f ca="1">IF('２個別表'!$W290=1,3,IF(AND('２個別表'!$W290=2,AND(19&lt;='２個別表'!$AO290,'２個別表'!$AO290&lt;=23)),2,IF(AND('２個別表'!$W290=2,OR(AND(1&lt;='２個別表'!$AO290,'２個別表'!$AO290&lt;=18),AND(24&lt;='２個別表'!$AO290,'２個別表'!$AO290&lt;=25))),1,"判定不能")))</f>
        <v>判定不能</v>
      </c>
      <c r="AE290" s="228">
        <f t="shared" ca="1" si="89"/>
        <v>0</v>
      </c>
      <c r="AF290" s="204" t="str">
        <f t="shared" ca="1" si="106"/>
        <v/>
      </c>
      <c r="AG290" s="207" t="str">
        <f ca="1">IF(AND($AD290=1,$U290&gt;0,$V290=1),ROUNDDOWN($AC290*1/2-'２個別表'!$CF290*1/2,0),"")</f>
        <v/>
      </c>
      <c r="AH290" s="207" t="str">
        <f t="shared" ca="1" si="110"/>
        <v/>
      </c>
      <c r="AI290" s="230" t="str">
        <f ca="1">IF(AND($AD290=1,$Q290=1),IF($AB290&gt;0,'２個別表'!$BX290-'２個別表'!$BZ290-'２個別表'!$CF290-'２個別表'!$CC290-'２個別表'!$CD290-'２個別表'!$CE290,0),"")</f>
        <v/>
      </c>
      <c r="AJ290" s="222">
        <f t="shared" ca="1" si="90"/>
        <v>0</v>
      </c>
      <c r="AK290" s="218" t="str">
        <f ca="1">IF($AD290=1,IF('２個別表'!$AQ290=1,1,IF('２個別表'!AQ290="","",)),"")</f>
        <v/>
      </c>
      <c r="AL290" s="207" t="str">
        <f ca="1">IF($AJ290=1,IF($AK290=1,'２個別表'!BU290,""),"")</f>
        <v/>
      </c>
      <c r="AM290" s="204" t="str">
        <f t="shared" ca="1" si="91"/>
        <v/>
      </c>
      <c r="AN290" s="223" t="str">
        <f ca="1">IF($AJ290=1,IF($AK290=1,ROUNDDOWN('２個別表'!$BX290-'２個別表'!$BZ290-'２個別表'!$CC290-'２個別表'!$CD290-'２個別表'!$CE290-'２個別表'!$CF290,0),""),"")</f>
        <v/>
      </c>
      <c r="AO290" s="222">
        <f t="shared" ca="1" si="87"/>
        <v>0</v>
      </c>
      <c r="AP290" s="218">
        <f t="shared" ca="1" si="92"/>
        <v>0</v>
      </c>
      <c r="AQ290" s="218">
        <f t="shared" ca="1" si="93"/>
        <v>0</v>
      </c>
      <c r="AR290" s="213">
        <f ca="1">IF('２個別表'!$AC290=1,1,0)</f>
        <v>0</v>
      </c>
      <c r="AS290" s="204" t="str">
        <f t="shared" ca="1" si="94"/>
        <v/>
      </c>
      <c r="AT290" s="204" t="str">
        <f t="shared" ca="1" si="95"/>
        <v/>
      </c>
      <c r="AU290" s="230" t="str">
        <f ca="1">IF($AD290=1,IF($AQ290=1,ROUNDDOWN('２個別表'!$BX290-'２個別表'!$BZ290-'２個別表'!$CC290-'２個別表'!$CD290-'２個別表'!$CE290-'２個別表'!$CF290,0),""),"")</f>
        <v/>
      </c>
      <c r="AV290" s="391">
        <f t="shared" ca="1" si="96"/>
        <v>0</v>
      </c>
      <c r="AW290" s="401" t="str">
        <f t="shared" ca="1" si="97"/>
        <v>-</v>
      </c>
      <c r="AX290" s="228">
        <f ca="1">IF($AD290=2,IF('２個別表'!$BS290=1,1,0),0)</f>
        <v>0</v>
      </c>
      <c r="AY290" s="213" t="str">
        <f t="shared" ca="1" si="98"/>
        <v/>
      </c>
      <c r="AZ290" s="409" t="str">
        <f ca="1">IF(AND($AD290=2,$AX290=1),'２個別表'!$BX290-('２個別表'!$BZ290+'２個別表'!$CC290+'２個別表'!$CD290+'２個別表'!$CE290+'２個別表'!$CF290),"")</f>
        <v/>
      </c>
      <c r="BA290" s="228">
        <f ca="1">IF($AD290=2,IF('２個別表'!$BS290&lt;&gt;1,1,0),0)</f>
        <v>0</v>
      </c>
      <c r="BB290" s="404">
        <f t="shared" ca="1" si="99"/>
        <v>0</v>
      </c>
      <c r="BC290" s="207" t="str">
        <f ca="1">IF(AND($AD290=2,$BA290=1),'２個別表'!$BT290,"")</f>
        <v/>
      </c>
      <c r="BD290" s="207" t="str">
        <f t="shared" ca="1" si="100"/>
        <v/>
      </c>
      <c r="BE290" s="207" t="str">
        <f ca="1">IF(AND($AD290=2,$BA290=1),'２個別表'!$BW290-('２個別表'!$BZ290+'２個別表'!$CC290+'２個別表'!$CD290+'２個別表'!$CE290+'２個別表'!$CF290),"")</f>
        <v/>
      </c>
      <c r="BF290" s="207" t="str">
        <f ca="1">IF(AND($AD290=2,$BA290=1),'２個別表'!$CC290+'２個別表'!$CD290,"")</f>
        <v/>
      </c>
      <c r="BG290" s="406" t="str">
        <f ca="1">IF($BB290=1,IF(SUM('２個別表'!$BY290,'２個別表'!$CF290*0.5)&lt;='２個別表'!$BX290*0.5,"〇","×"),"")</f>
        <v/>
      </c>
      <c r="BH290" s="405">
        <f t="shared" ca="1" si="101"/>
        <v>0</v>
      </c>
      <c r="BI290" s="229" t="str">
        <f ca="1">IF($AD290=2,IF($AX290=1,IF('２個別表'!$AO290=23,"〇","×"),IF(OR('２個別表'!$AO290&lt;19,'２個別表'!$AO290&gt;23),"",IF($BH290&lt;='２個別表'!$BT290,"〇","×"))),"-")</f>
        <v>-</v>
      </c>
      <c r="BJ290" s="414" t="str">
        <f t="shared" ca="1" si="102"/>
        <v>-</v>
      </c>
      <c r="BK290" s="228">
        <f t="shared" ca="1" si="103"/>
        <v>0</v>
      </c>
      <c r="BL290" s="229" t="str">
        <f ca="1">IF($AD290=3,IF(1&lt;='２個別表'!$F290,IF('２個別表'!$W290=1,"〇","×"),""),"")</f>
        <v/>
      </c>
      <c r="BM290" s="209" t="str">
        <f ca="1">IF(AD290=3,IF(AND(OR('２個別表'!BF290="附帯施設",AND(1&lt;='２個別表'!AO290,'２個別表'!AO290&lt;=3)),'２個別表'!BM290&lt;&gt;"",'２個別表'!BN290&lt;&gt;""),1,IF(AND(OR('２個別表'!BF290="附帯施設",AND(1&lt;='２個別表'!AO290,'２個別表'!AO290&lt;=3)),OR('２個別表'!BM290="",'２個別表'!BN290="")),"×",0)),"")</f>
        <v/>
      </c>
      <c r="BN290" s="229" t="str">
        <f ca="1">IF($AD290=3,IF('２個別表'!$BX290&gt;=500000,"〇","×"),"")</f>
        <v/>
      </c>
      <c r="BO290" s="204" t="str">
        <f ca="1">IF(AD290=3,'２個別表'!BY290,"")</f>
        <v/>
      </c>
      <c r="BP290" s="204" t="str">
        <f ca="1">IF(AD290=3,IF(COUNTIF('２個別表'!$Z$11:'２個別表'!Z290,'２個別表'!Z290)=1,BO290,SUMIF('２個別表'!$Z$11:$Z$510,'２個別表'!Z290,$BO$11:$BO$239)),"")</f>
        <v/>
      </c>
      <c r="BQ290" s="213" t="str">
        <f t="shared" ca="1" si="111"/>
        <v/>
      </c>
      <c r="BR290" s="207" t="str">
        <f t="shared" ca="1" si="104"/>
        <v/>
      </c>
      <c r="BS290" s="483" t="str">
        <f ca="1">IF($AD290=3,'２個別表'!$BX290-('２個別表'!$BZ290+'２個別表'!$CC290+'２個別表'!$CD290+'２個別表'!$CE290+'２個別表'!$CF290),"")</f>
        <v/>
      </c>
      <c r="BT290" s="486">
        <f t="shared" ca="1" si="112"/>
        <v>0</v>
      </c>
      <c r="BU290" s="480" t="str">
        <f t="shared" ca="1" si="105"/>
        <v/>
      </c>
    </row>
    <row r="291" spans="1:73">
      <c r="A291" s="770" t="str">
        <f t="shared" ca="1" si="107"/>
        <v>石川県</v>
      </c>
      <c r="B291" s="773">
        <f ca="1">'２個別表'!Q291</f>
        <v>281</v>
      </c>
      <c r="C291" s="774" t="str">
        <f>'２個別表'!$R291</f>
        <v>石川県</v>
      </c>
      <c r="D291" s="774" t="str">
        <f ca="1">'２個別表'!$S291</f>
        <v/>
      </c>
      <c r="E291" s="774" t="str">
        <f ca="1">'２個別表'!$T291</f>
        <v/>
      </c>
      <c r="F291" s="719" t="str">
        <f ca="1">'２個別表'!$W291</f>
        <v/>
      </c>
      <c r="G291" s="719" t="str">
        <f ca="1">IF($F291=1,IF(SUMIF('（様式１号）１総括表'!$B$16:$B$25,A291,'（様式１号）１総括表'!$A$16:$A$25)&gt;0,"〇","✕"),"-")</f>
        <v>-</v>
      </c>
      <c r="H291" s="716" t="str">
        <f ca="1">IF('２個別表'!$Y291=1,IF('２個別表'!$AC291=1,"〇","×"),IF(AND(2&lt;='２個別表'!$AC291,'２個別表'!$AC291&lt;=5),"〇","×"))</f>
        <v>×</v>
      </c>
      <c r="I291" s="716" t="str">
        <f t="shared" ca="1" si="108"/>
        <v>×</v>
      </c>
      <c r="J291" s="207" t="str">
        <f ca="1">'２個別表'!$Z291</f>
        <v/>
      </c>
      <c r="K291" s="207">
        <f ca="1">'２個別表'!$AK291</f>
        <v>0</v>
      </c>
      <c r="L291" s="207" t="str">
        <f ca="1">IF('２個別表'!$AL291=1,1,"")</f>
        <v/>
      </c>
      <c r="M291" s="207" t="str">
        <f ca="1">IF('２個別表'!$AL291="","",IF('２個別表'!$AL291=1,IF(OR('２個別表'!$AM291=1,'２個別表'!$AN291=1),"〇","×")))</f>
        <v/>
      </c>
      <c r="N291" s="204" t="str">
        <f ca="1">'２個別表'!AT291</f>
        <v/>
      </c>
      <c r="O291" s="220" t="str">
        <f ca="1">IF(1&lt;='２個別表'!$F291,IF(AND(1&lt;='２個別表'!$AO291,'２個別表'!$AO291&lt;=3),1,0),"")</f>
        <v/>
      </c>
      <c r="P291" s="229">
        <f ca="1">IF($O291=1,IF(AND('２個別表'!$BF291&lt;&gt;"",AND('２個別表'!$BI291&lt;&gt;1,'２個別表'!$BJ291)),0,1),0)</f>
        <v>0</v>
      </c>
      <c r="Q291" s="220">
        <f ca="1">IF('２個別表'!$BF291&lt;&gt;"",1,0)</f>
        <v>0</v>
      </c>
      <c r="R291" s="220" t="str">
        <f ca="1">IF($Q291=1,IF('２個別表'!$BI291=1,1,0),"")</f>
        <v/>
      </c>
      <c r="S291" s="220" t="str">
        <f ca="1">IF($R291=1,IF('２個別表'!$BJ291&lt;&gt;"","〇","×"),"")</f>
        <v/>
      </c>
      <c r="T291" s="220" t="str">
        <f t="shared" ca="1" si="88"/>
        <v/>
      </c>
      <c r="U291" s="381">
        <f ca="1">IF('２個別表'!$BH291&gt;0,'２個別表'!$BH291,0)</f>
        <v>0</v>
      </c>
      <c r="V291" s="220">
        <f ca="1">IF('２個別表'!$BJ291&lt;&gt;"",1,0)</f>
        <v>0</v>
      </c>
      <c r="W291" s="206">
        <f ca="1">IF(AND($Q291=1,$V291=1),'２個別表'!$CF291,0)</f>
        <v>0</v>
      </c>
      <c r="X291" s="219">
        <f t="shared" ca="1" si="109"/>
        <v>0</v>
      </c>
      <c r="Y291" s="220" t="str">
        <f ca="1">IF(1&lt;='２個別表'!$F291,'２個別表'!$BV291,"")</f>
        <v/>
      </c>
      <c r="Z291" s="220">
        <f ca="1">IF(1&lt;='２個別表'!$F291,'２個別表'!$CG291,0)</f>
        <v>0</v>
      </c>
      <c r="AA291" s="220">
        <f ca="1">IF(OR(0&lt;'２個別表'!$BZ291,0&lt;SUM('２個別表'!$CC291:$CD291)),1,0)</f>
        <v>1</v>
      </c>
      <c r="AB291" s="207">
        <f ca="1">IF(1&lt;='２個別表'!$F291,'２個別表'!$BX291,0)</f>
        <v>0</v>
      </c>
      <c r="AC291" s="207" t="str">
        <f ca="1">IF('２個別表'!$BX291&gt;0,IF(AND('２個別表'!$BV291=1,'２個別表'!$CG291="控除不可"),'２個別表'!$BX291,IF(AND('２個別表'!$BV291=1,'２個別表'!$CG291="80%控除対象"),ROUNDUP('２個別表'!$BX291*102/110,0),IF(AND('２個別表'!$BV291=1,'２個別表'!$CG291="全額控除"),ROUNDUP('２個別表'!$BX291*100/110,0),IF(OR('２個別表'!$BV291=2,'２個別表'!$BV291=3),'２個別表'!$BX291,'２個別表'!$BX291)))),"")</f>
        <v/>
      </c>
      <c r="AD291" s="221" t="str">
        <f ca="1">IF('２個別表'!$W291=1,3,IF(AND('２個別表'!$W291=2,AND(19&lt;='２個別表'!$AO291,'２個別表'!$AO291&lt;=23)),2,IF(AND('２個別表'!$W291=2,OR(AND(1&lt;='２個別表'!$AO291,'２個別表'!$AO291&lt;=18),AND(24&lt;='２個別表'!$AO291,'２個別表'!$AO291&lt;=25))),1,"判定不能")))</f>
        <v>判定不能</v>
      </c>
      <c r="AE291" s="228">
        <f t="shared" ca="1" si="89"/>
        <v>0</v>
      </c>
      <c r="AF291" s="204" t="str">
        <f t="shared" ca="1" si="106"/>
        <v/>
      </c>
      <c r="AG291" s="207" t="str">
        <f ca="1">IF(AND($AD291=1,$U291&gt;0,$V291=1),ROUNDDOWN($AC291*1/2-'２個別表'!$CF291*1/2,0),"")</f>
        <v/>
      </c>
      <c r="AH291" s="207" t="str">
        <f t="shared" ca="1" si="110"/>
        <v/>
      </c>
      <c r="AI291" s="230" t="str">
        <f ca="1">IF(AND($AD291=1,$Q291=1),IF($AB291&gt;0,'２個別表'!$BX291-'２個別表'!$BZ291-'２個別表'!$CF291-'２個別表'!$CC291-'２個別表'!$CD291-'２個別表'!$CE291,0),"")</f>
        <v/>
      </c>
      <c r="AJ291" s="222">
        <f t="shared" ca="1" si="90"/>
        <v>0</v>
      </c>
      <c r="AK291" s="218" t="str">
        <f ca="1">IF($AD291=1,IF('２個別表'!$AQ291=1,1,IF('２個別表'!AQ291="","",)),"")</f>
        <v/>
      </c>
      <c r="AL291" s="207" t="str">
        <f ca="1">IF($AJ291=1,IF($AK291=1,'２個別表'!BU291,""),"")</f>
        <v/>
      </c>
      <c r="AM291" s="204" t="str">
        <f t="shared" ca="1" si="91"/>
        <v/>
      </c>
      <c r="AN291" s="223" t="str">
        <f ca="1">IF($AJ291=1,IF($AK291=1,ROUNDDOWN('２個別表'!$BX291-'２個別表'!$BZ291-'２個別表'!$CC291-'２個別表'!$CD291-'２個別表'!$CE291-'２個別表'!$CF291,0),""),"")</f>
        <v/>
      </c>
      <c r="AO291" s="222">
        <f t="shared" ca="1" si="87"/>
        <v>0</v>
      </c>
      <c r="AP291" s="218">
        <f t="shared" ca="1" si="92"/>
        <v>0</v>
      </c>
      <c r="AQ291" s="218">
        <f t="shared" ca="1" si="93"/>
        <v>0</v>
      </c>
      <c r="AR291" s="213">
        <f ca="1">IF('２個別表'!$AC291=1,1,0)</f>
        <v>0</v>
      </c>
      <c r="AS291" s="204" t="str">
        <f t="shared" ca="1" si="94"/>
        <v/>
      </c>
      <c r="AT291" s="204" t="str">
        <f t="shared" ca="1" si="95"/>
        <v/>
      </c>
      <c r="AU291" s="230" t="str">
        <f ca="1">IF($AD291=1,IF($AQ291=1,ROUNDDOWN('２個別表'!$BX291-'２個別表'!$BZ291-'２個別表'!$CC291-'２個別表'!$CD291-'２個別表'!$CE291-'２個別表'!$CF291,0),""),"")</f>
        <v/>
      </c>
      <c r="AV291" s="391">
        <f t="shared" ca="1" si="96"/>
        <v>0</v>
      </c>
      <c r="AW291" s="401" t="str">
        <f t="shared" ca="1" si="97"/>
        <v>-</v>
      </c>
      <c r="AX291" s="228">
        <f ca="1">IF($AD291=2,IF('２個別表'!$BS291=1,1,0),0)</f>
        <v>0</v>
      </c>
      <c r="AY291" s="213" t="str">
        <f t="shared" ca="1" si="98"/>
        <v/>
      </c>
      <c r="AZ291" s="409" t="str">
        <f ca="1">IF(AND($AD291=2,$AX291=1),'２個別表'!$BX291-('２個別表'!$BZ291+'２個別表'!$CC291+'２個別表'!$CD291+'２個別表'!$CE291+'２個別表'!$CF291),"")</f>
        <v/>
      </c>
      <c r="BA291" s="228">
        <f ca="1">IF($AD291=2,IF('２個別表'!$BS291&lt;&gt;1,1,0),0)</f>
        <v>0</v>
      </c>
      <c r="BB291" s="404">
        <f t="shared" ca="1" si="99"/>
        <v>0</v>
      </c>
      <c r="BC291" s="207" t="str">
        <f ca="1">IF(AND($AD291=2,$BA291=1),'２個別表'!$BT291,"")</f>
        <v/>
      </c>
      <c r="BD291" s="207" t="str">
        <f t="shared" ca="1" si="100"/>
        <v/>
      </c>
      <c r="BE291" s="207" t="str">
        <f ca="1">IF(AND($AD291=2,$BA291=1),'２個別表'!$BW291-('２個別表'!$BZ291+'２個別表'!$CC291+'２個別表'!$CD291+'２個別表'!$CE291+'２個別表'!$CF291),"")</f>
        <v/>
      </c>
      <c r="BF291" s="207" t="str">
        <f ca="1">IF(AND($AD291=2,$BA291=1),'２個別表'!$CC291+'２個別表'!$CD291,"")</f>
        <v/>
      </c>
      <c r="BG291" s="406" t="str">
        <f ca="1">IF($BB291=1,IF(SUM('２個別表'!$BY291,'２個別表'!$CF291*0.5)&lt;='２個別表'!$BX291*0.5,"〇","×"),"")</f>
        <v/>
      </c>
      <c r="BH291" s="405">
        <f t="shared" ca="1" si="101"/>
        <v>0</v>
      </c>
      <c r="BI291" s="229" t="str">
        <f ca="1">IF($AD291=2,IF($AX291=1,IF('２個別表'!$AO291=23,"〇","×"),IF(OR('２個別表'!$AO291&lt;19,'２個別表'!$AO291&gt;23),"",IF($BH291&lt;='２個別表'!$BT291,"〇","×"))),"-")</f>
        <v>-</v>
      </c>
      <c r="BJ291" s="414" t="str">
        <f t="shared" ca="1" si="102"/>
        <v>-</v>
      </c>
      <c r="BK291" s="228">
        <f t="shared" ca="1" si="103"/>
        <v>0</v>
      </c>
      <c r="BL291" s="229" t="str">
        <f ca="1">IF($AD291=3,IF(1&lt;='２個別表'!$F291,IF('２個別表'!$W291=1,"〇","×"),""),"")</f>
        <v/>
      </c>
      <c r="BM291" s="209" t="str">
        <f ca="1">IF(AD291=3,IF(AND(OR('２個別表'!BF291="附帯施設",AND(1&lt;='２個別表'!AO291,'２個別表'!AO291&lt;=3)),'２個別表'!BM291&lt;&gt;"",'２個別表'!BN291&lt;&gt;""),1,IF(AND(OR('２個別表'!BF291="附帯施設",AND(1&lt;='２個別表'!AO291,'２個別表'!AO291&lt;=3)),OR('２個別表'!BM291="",'２個別表'!BN291="")),"×",0)),"")</f>
        <v/>
      </c>
      <c r="BN291" s="229" t="str">
        <f ca="1">IF($AD291=3,IF('２個別表'!$BX291&gt;=500000,"〇","×"),"")</f>
        <v/>
      </c>
      <c r="BO291" s="204" t="str">
        <f ca="1">IF(AD291=3,'２個別表'!BY291,"")</f>
        <v/>
      </c>
      <c r="BP291" s="204" t="str">
        <f ca="1">IF(AD291=3,IF(COUNTIF('２個別表'!$Z$11:'２個別表'!Z291,'２個別表'!Z291)=1,BO291,SUMIF('２個別表'!$Z$11:$Z$510,'２個別表'!Z291,$BO$11:$BO$239)),"")</f>
        <v/>
      </c>
      <c r="BQ291" s="213" t="str">
        <f t="shared" ca="1" si="111"/>
        <v/>
      </c>
      <c r="BR291" s="207" t="str">
        <f t="shared" ca="1" si="104"/>
        <v/>
      </c>
      <c r="BS291" s="483" t="str">
        <f ca="1">IF($AD291=3,'２個別表'!$BX291-('２個別表'!$BZ291+'２個別表'!$CC291+'２個別表'!$CD291+'２個別表'!$CE291+'２個別表'!$CF291),"")</f>
        <v/>
      </c>
      <c r="BT291" s="486">
        <f t="shared" ca="1" si="112"/>
        <v>0</v>
      </c>
      <c r="BU291" s="480" t="str">
        <f t="shared" ca="1" si="105"/>
        <v/>
      </c>
    </row>
    <row r="292" spans="1:73">
      <c r="A292" s="770" t="str">
        <f t="shared" ca="1" si="107"/>
        <v>石川県</v>
      </c>
      <c r="B292" s="773">
        <f ca="1">'２個別表'!Q292</f>
        <v>282</v>
      </c>
      <c r="C292" s="774" t="str">
        <f>'２個別表'!$R292</f>
        <v>石川県</v>
      </c>
      <c r="D292" s="774" t="str">
        <f ca="1">'２個別表'!$S292</f>
        <v/>
      </c>
      <c r="E292" s="774" t="str">
        <f ca="1">'２個別表'!$T292</f>
        <v/>
      </c>
      <c r="F292" s="719" t="str">
        <f ca="1">'２個別表'!$W292</f>
        <v/>
      </c>
      <c r="G292" s="719" t="str">
        <f ca="1">IF($F292=1,IF(SUMIF('（様式１号）１総括表'!$B$16:$B$25,A292,'（様式１号）１総括表'!$A$16:$A$25)&gt;0,"〇","✕"),"-")</f>
        <v>-</v>
      </c>
      <c r="H292" s="716" t="str">
        <f ca="1">IF('２個別表'!$Y292=1,IF('２個別表'!$AC292=1,"〇","×"),IF(AND(2&lt;='２個別表'!$AC292,'２個別表'!$AC292&lt;=5),"〇","×"))</f>
        <v>×</v>
      </c>
      <c r="I292" s="716" t="str">
        <f t="shared" ca="1" si="108"/>
        <v>×</v>
      </c>
      <c r="J292" s="207" t="str">
        <f ca="1">'２個別表'!$Z292</f>
        <v/>
      </c>
      <c r="K292" s="207">
        <f ca="1">'２個別表'!$AK292</f>
        <v>0</v>
      </c>
      <c r="L292" s="207" t="str">
        <f ca="1">IF('２個別表'!$AL292=1,1,"")</f>
        <v/>
      </c>
      <c r="M292" s="207" t="str">
        <f ca="1">IF('２個別表'!$AL292="","",IF('２個別表'!$AL292=1,IF(OR('２個別表'!$AM292=1,'２個別表'!$AN292=1),"〇","×")))</f>
        <v/>
      </c>
      <c r="N292" s="204" t="str">
        <f ca="1">'２個別表'!AT292</f>
        <v/>
      </c>
      <c r="O292" s="220" t="str">
        <f ca="1">IF(1&lt;='２個別表'!$F292,IF(AND(1&lt;='２個別表'!$AO292,'２個別表'!$AO292&lt;=3),1,0),"")</f>
        <v/>
      </c>
      <c r="P292" s="229">
        <f ca="1">IF($O292=1,IF(AND('２個別表'!$BF292&lt;&gt;"",AND('２個別表'!$BI292&lt;&gt;1,'２個別表'!$BJ292)),0,1),0)</f>
        <v>0</v>
      </c>
      <c r="Q292" s="220">
        <f ca="1">IF('２個別表'!$BF292&lt;&gt;"",1,0)</f>
        <v>0</v>
      </c>
      <c r="R292" s="220" t="str">
        <f ca="1">IF($Q292=1,IF('２個別表'!$BI292=1,1,0),"")</f>
        <v/>
      </c>
      <c r="S292" s="220" t="str">
        <f ca="1">IF($R292=1,IF('２個別表'!$BJ292&lt;&gt;"","〇","×"),"")</f>
        <v/>
      </c>
      <c r="T292" s="220" t="str">
        <f t="shared" ca="1" si="88"/>
        <v/>
      </c>
      <c r="U292" s="381">
        <f ca="1">IF('２個別表'!$BH292&gt;0,'２個別表'!$BH292,0)</f>
        <v>0</v>
      </c>
      <c r="V292" s="220">
        <f ca="1">IF('２個別表'!$BJ292&lt;&gt;"",1,0)</f>
        <v>0</v>
      </c>
      <c r="W292" s="206">
        <f ca="1">IF(AND($Q292=1,$V292=1),'２個別表'!$CF292,0)</f>
        <v>0</v>
      </c>
      <c r="X292" s="219">
        <f t="shared" ca="1" si="109"/>
        <v>0</v>
      </c>
      <c r="Y292" s="220" t="str">
        <f ca="1">IF(1&lt;='２個別表'!$F292,'２個別表'!$BV292,"")</f>
        <v/>
      </c>
      <c r="Z292" s="220">
        <f ca="1">IF(1&lt;='２個別表'!$F292,'２個別表'!$CG292,0)</f>
        <v>0</v>
      </c>
      <c r="AA292" s="220">
        <f ca="1">IF(OR(0&lt;'２個別表'!$BZ292,0&lt;SUM('２個別表'!$CC292:$CD292)),1,0)</f>
        <v>1</v>
      </c>
      <c r="AB292" s="207">
        <f ca="1">IF(1&lt;='２個別表'!$F292,'２個別表'!$BX292,0)</f>
        <v>0</v>
      </c>
      <c r="AC292" s="207" t="str">
        <f ca="1">IF('２個別表'!$BX292&gt;0,IF(AND('２個別表'!$BV292=1,'２個別表'!$CG292="控除不可"),'２個別表'!$BX292,IF(AND('２個別表'!$BV292=1,'２個別表'!$CG292="80%控除対象"),ROUNDUP('２個別表'!$BX292*102/110,0),IF(AND('２個別表'!$BV292=1,'２個別表'!$CG292="全額控除"),ROUNDUP('２個別表'!$BX292*100/110,0),IF(OR('２個別表'!$BV292=2,'２個別表'!$BV292=3),'２個別表'!$BX292,'２個別表'!$BX292)))),"")</f>
        <v/>
      </c>
      <c r="AD292" s="221" t="str">
        <f ca="1">IF('２個別表'!$W292=1,3,IF(AND('２個別表'!$W292=2,AND(19&lt;='２個別表'!$AO292,'２個別表'!$AO292&lt;=23)),2,IF(AND('２個別表'!$W292=2,OR(AND(1&lt;='２個別表'!$AO292,'２個別表'!$AO292&lt;=18),AND(24&lt;='２個別表'!$AO292,'２個別表'!$AO292&lt;=25))),1,"判定不能")))</f>
        <v>判定不能</v>
      </c>
      <c r="AE292" s="228">
        <f t="shared" ca="1" si="89"/>
        <v>0</v>
      </c>
      <c r="AF292" s="204" t="str">
        <f t="shared" ca="1" si="106"/>
        <v/>
      </c>
      <c r="AG292" s="207" t="str">
        <f ca="1">IF(AND($AD292=1,$U292&gt;0,$V292=1),ROUNDDOWN($AC292*1/2-'２個別表'!$CF292*1/2,0),"")</f>
        <v/>
      </c>
      <c r="AH292" s="207" t="str">
        <f t="shared" ca="1" si="110"/>
        <v/>
      </c>
      <c r="AI292" s="230" t="str">
        <f ca="1">IF(AND($AD292=1,$Q292=1),IF($AB292&gt;0,'２個別表'!$BX292-'２個別表'!$BZ292-'２個別表'!$CF292-'２個別表'!$CC292-'２個別表'!$CD292-'２個別表'!$CE292,0),"")</f>
        <v/>
      </c>
      <c r="AJ292" s="222">
        <f t="shared" ca="1" si="90"/>
        <v>0</v>
      </c>
      <c r="AK292" s="218" t="str">
        <f ca="1">IF($AD292=1,IF('２個別表'!$AQ292=1,1,IF('２個別表'!AQ292="","",)),"")</f>
        <v/>
      </c>
      <c r="AL292" s="207" t="str">
        <f ca="1">IF($AJ292=1,IF($AK292=1,'２個別表'!BU292,""),"")</f>
        <v/>
      </c>
      <c r="AM292" s="204" t="str">
        <f t="shared" ca="1" si="91"/>
        <v/>
      </c>
      <c r="AN292" s="223" t="str">
        <f ca="1">IF($AJ292=1,IF($AK292=1,ROUNDDOWN('２個別表'!$BX292-'２個別表'!$BZ292-'２個別表'!$CC292-'２個別表'!$CD292-'２個別表'!$CE292-'２個別表'!$CF292,0),""),"")</f>
        <v/>
      </c>
      <c r="AO292" s="222">
        <f t="shared" ca="1" si="87"/>
        <v>0</v>
      </c>
      <c r="AP292" s="218">
        <f t="shared" ca="1" si="92"/>
        <v>0</v>
      </c>
      <c r="AQ292" s="218">
        <f t="shared" ca="1" si="93"/>
        <v>0</v>
      </c>
      <c r="AR292" s="213">
        <f ca="1">IF('２個別表'!$AC292=1,1,0)</f>
        <v>0</v>
      </c>
      <c r="AS292" s="204" t="str">
        <f t="shared" ca="1" si="94"/>
        <v/>
      </c>
      <c r="AT292" s="204" t="str">
        <f t="shared" ca="1" si="95"/>
        <v/>
      </c>
      <c r="AU292" s="230" t="str">
        <f ca="1">IF($AD292=1,IF($AQ292=1,ROUNDDOWN('２個別表'!$BX292-'２個別表'!$BZ292-'２個別表'!$CC292-'２個別表'!$CD292-'２個別表'!$CE292-'２個別表'!$CF292,0),""),"")</f>
        <v/>
      </c>
      <c r="AV292" s="391">
        <f t="shared" ca="1" si="96"/>
        <v>0</v>
      </c>
      <c r="AW292" s="401" t="str">
        <f t="shared" ca="1" si="97"/>
        <v>-</v>
      </c>
      <c r="AX292" s="228">
        <f ca="1">IF($AD292=2,IF('２個別表'!$BS292=1,1,0),0)</f>
        <v>0</v>
      </c>
      <c r="AY292" s="213" t="str">
        <f t="shared" ca="1" si="98"/>
        <v/>
      </c>
      <c r="AZ292" s="409" t="str">
        <f ca="1">IF(AND($AD292=2,$AX292=1),'２個別表'!$BX292-('２個別表'!$BZ292+'２個別表'!$CC292+'２個別表'!$CD292+'２個別表'!$CE292+'２個別表'!$CF292),"")</f>
        <v/>
      </c>
      <c r="BA292" s="228">
        <f ca="1">IF($AD292=2,IF('２個別表'!$BS292&lt;&gt;1,1,0),0)</f>
        <v>0</v>
      </c>
      <c r="BB292" s="404">
        <f t="shared" ca="1" si="99"/>
        <v>0</v>
      </c>
      <c r="BC292" s="207" t="str">
        <f ca="1">IF(AND($AD292=2,$BA292=1),'２個別表'!$BT292,"")</f>
        <v/>
      </c>
      <c r="BD292" s="207" t="str">
        <f t="shared" ca="1" si="100"/>
        <v/>
      </c>
      <c r="BE292" s="207" t="str">
        <f ca="1">IF(AND($AD292=2,$BA292=1),'２個別表'!$BW292-('２個別表'!$BZ292+'２個別表'!$CC292+'２個別表'!$CD292+'２個別表'!$CE292+'２個別表'!$CF292),"")</f>
        <v/>
      </c>
      <c r="BF292" s="207" t="str">
        <f ca="1">IF(AND($AD292=2,$BA292=1),'２個別表'!$CC292+'２個別表'!$CD292,"")</f>
        <v/>
      </c>
      <c r="BG292" s="406" t="str">
        <f ca="1">IF($BB292=1,IF(SUM('２個別表'!$BY292,'２個別表'!$CF292*0.5)&lt;='２個別表'!$BX292*0.5,"〇","×"),"")</f>
        <v/>
      </c>
      <c r="BH292" s="405">
        <f t="shared" ca="1" si="101"/>
        <v>0</v>
      </c>
      <c r="BI292" s="229" t="str">
        <f ca="1">IF($AD292=2,IF($AX292=1,IF('２個別表'!$AO292=23,"〇","×"),IF(OR('２個別表'!$AO292&lt;19,'２個別表'!$AO292&gt;23),"",IF($BH292&lt;='２個別表'!$BT292,"〇","×"))),"-")</f>
        <v>-</v>
      </c>
      <c r="BJ292" s="414" t="str">
        <f t="shared" ca="1" si="102"/>
        <v>-</v>
      </c>
      <c r="BK292" s="228">
        <f t="shared" ca="1" si="103"/>
        <v>0</v>
      </c>
      <c r="BL292" s="229" t="str">
        <f ca="1">IF($AD292=3,IF(1&lt;='２個別表'!$F292,IF('２個別表'!$W292=1,"〇","×"),""),"")</f>
        <v/>
      </c>
      <c r="BM292" s="209" t="str">
        <f ca="1">IF(AD292=3,IF(AND(OR('２個別表'!BF292="附帯施設",AND(1&lt;='２個別表'!AO292,'２個別表'!AO292&lt;=3)),'２個別表'!BM292&lt;&gt;"",'２個別表'!BN292&lt;&gt;""),1,IF(AND(OR('２個別表'!BF292="附帯施設",AND(1&lt;='２個別表'!AO292,'２個別表'!AO292&lt;=3)),OR('２個別表'!BM292="",'２個別表'!BN292="")),"×",0)),"")</f>
        <v/>
      </c>
      <c r="BN292" s="229" t="str">
        <f ca="1">IF($AD292=3,IF('２個別表'!$BX292&gt;=500000,"〇","×"),"")</f>
        <v/>
      </c>
      <c r="BO292" s="204" t="str">
        <f ca="1">IF(AD292=3,'２個別表'!BY292,"")</f>
        <v/>
      </c>
      <c r="BP292" s="204" t="str">
        <f ca="1">IF(AD292=3,IF(COUNTIF('２個別表'!$Z$11:'２個別表'!Z292,'２個別表'!Z292)=1,BO292,SUMIF('２個別表'!$Z$11:$Z$510,'２個別表'!Z292,$BO$11:$BO$239)),"")</f>
        <v/>
      </c>
      <c r="BQ292" s="213" t="str">
        <f t="shared" ca="1" si="111"/>
        <v/>
      </c>
      <c r="BR292" s="207" t="str">
        <f t="shared" ca="1" si="104"/>
        <v/>
      </c>
      <c r="BS292" s="483" t="str">
        <f ca="1">IF($AD292=3,'２個別表'!$BX292-('２個別表'!$BZ292+'２個別表'!$CC292+'２個別表'!$CD292+'２個別表'!$CE292+'２個別表'!$CF292),"")</f>
        <v/>
      </c>
      <c r="BT292" s="486">
        <f t="shared" ca="1" si="112"/>
        <v>0</v>
      </c>
      <c r="BU292" s="480" t="str">
        <f t="shared" ca="1" si="105"/>
        <v/>
      </c>
    </row>
    <row r="293" spans="1:73">
      <c r="A293" s="770" t="str">
        <f t="shared" ca="1" si="107"/>
        <v>石川県</v>
      </c>
      <c r="B293" s="773">
        <f ca="1">'２個別表'!Q293</f>
        <v>283</v>
      </c>
      <c r="C293" s="774" t="str">
        <f>'２個別表'!$R293</f>
        <v>石川県</v>
      </c>
      <c r="D293" s="774" t="str">
        <f ca="1">'２個別表'!$S293</f>
        <v/>
      </c>
      <c r="E293" s="774" t="str">
        <f ca="1">'２個別表'!$T293</f>
        <v/>
      </c>
      <c r="F293" s="719" t="str">
        <f ca="1">'２個別表'!$W293</f>
        <v/>
      </c>
      <c r="G293" s="719" t="str">
        <f ca="1">IF($F293=1,IF(SUMIF('（様式１号）１総括表'!$B$16:$B$25,A293,'（様式１号）１総括表'!$A$16:$A$25)&gt;0,"〇","✕"),"-")</f>
        <v>-</v>
      </c>
      <c r="H293" s="716" t="str">
        <f ca="1">IF('２個別表'!$Y293=1,IF('２個別表'!$AC293=1,"〇","×"),IF(AND(2&lt;='２個別表'!$AC293,'２個別表'!$AC293&lt;=5),"〇","×"))</f>
        <v>×</v>
      </c>
      <c r="I293" s="716" t="str">
        <f t="shared" ca="1" si="108"/>
        <v>×</v>
      </c>
      <c r="J293" s="207" t="str">
        <f ca="1">'２個別表'!$Z293</f>
        <v/>
      </c>
      <c r="K293" s="207">
        <f ca="1">'２個別表'!$AK293</f>
        <v>0</v>
      </c>
      <c r="L293" s="207" t="str">
        <f ca="1">IF('２個別表'!$AL293=1,1,"")</f>
        <v/>
      </c>
      <c r="M293" s="207" t="str">
        <f ca="1">IF('２個別表'!$AL293="","",IF('２個別表'!$AL293=1,IF(OR('２個別表'!$AM293=1,'２個別表'!$AN293=1),"〇","×")))</f>
        <v/>
      </c>
      <c r="N293" s="204" t="str">
        <f ca="1">'２個別表'!AT293</f>
        <v/>
      </c>
      <c r="O293" s="220" t="str">
        <f ca="1">IF(1&lt;='２個別表'!$F293,IF(AND(1&lt;='２個別表'!$AO293,'２個別表'!$AO293&lt;=3),1,0),"")</f>
        <v/>
      </c>
      <c r="P293" s="229">
        <f ca="1">IF($O293=1,IF(AND('２個別表'!$BF293&lt;&gt;"",AND('２個別表'!$BI293&lt;&gt;1,'２個別表'!$BJ293)),0,1),0)</f>
        <v>0</v>
      </c>
      <c r="Q293" s="220">
        <f ca="1">IF('２個別表'!$BF293&lt;&gt;"",1,0)</f>
        <v>0</v>
      </c>
      <c r="R293" s="220" t="str">
        <f ca="1">IF($Q293=1,IF('２個別表'!$BI293=1,1,0),"")</f>
        <v/>
      </c>
      <c r="S293" s="220" t="str">
        <f ca="1">IF($R293=1,IF('２個別表'!$BJ293&lt;&gt;"","〇","×"),"")</f>
        <v/>
      </c>
      <c r="T293" s="220" t="str">
        <f t="shared" ca="1" si="88"/>
        <v/>
      </c>
      <c r="U293" s="381">
        <f ca="1">IF('２個別表'!$BH293&gt;0,'２個別表'!$BH293,0)</f>
        <v>0</v>
      </c>
      <c r="V293" s="220">
        <f ca="1">IF('２個別表'!$BJ293&lt;&gt;"",1,0)</f>
        <v>0</v>
      </c>
      <c r="W293" s="206">
        <f ca="1">IF(AND($Q293=1,$V293=1),'２個別表'!$CF293,0)</f>
        <v>0</v>
      </c>
      <c r="X293" s="219">
        <f t="shared" ca="1" si="109"/>
        <v>0</v>
      </c>
      <c r="Y293" s="220" t="str">
        <f ca="1">IF(1&lt;='２個別表'!$F293,'２個別表'!$BV293,"")</f>
        <v/>
      </c>
      <c r="Z293" s="220">
        <f ca="1">IF(1&lt;='２個別表'!$F293,'２個別表'!$CG293,0)</f>
        <v>0</v>
      </c>
      <c r="AA293" s="220">
        <f ca="1">IF(OR(0&lt;'２個別表'!$BZ293,0&lt;SUM('２個別表'!$CC293:$CD293)),1,0)</f>
        <v>1</v>
      </c>
      <c r="AB293" s="207">
        <f ca="1">IF(1&lt;='２個別表'!$F293,'２個別表'!$BX293,0)</f>
        <v>0</v>
      </c>
      <c r="AC293" s="207" t="str">
        <f ca="1">IF('２個別表'!$BX293&gt;0,IF(AND('２個別表'!$BV293=1,'２個別表'!$CG293="控除不可"),'２個別表'!$BX293,IF(AND('２個別表'!$BV293=1,'２個別表'!$CG293="80%控除対象"),ROUNDUP('２個別表'!$BX293*102/110,0),IF(AND('２個別表'!$BV293=1,'２個別表'!$CG293="全額控除"),ROUNDUP('２個別表'!$BX293*100/110,0),IF(OR('２個別表'!$BV293=2,'２個別表'!$BV293=3),'２個別表'!$BX293,'２個別表'!$BX293)))),"")</f>
        <v/>
      </c>
      <c r="AD293" s="221" t="str">
        <f ca="1">IF('２個別表'!$W293=1,3,IF(AND('２個別表'!$W293=2,AND(19&lt;='２個別表'!$AO293,'２個別表'!$AO293&lt;=23)),2,IF(AND('２個別表'!$W293=2,OR(AND(1&lt;='２個別表'!$AO293,'２個別表'!$AO293&lt;=18),AND(24&lt;='２個別表'!$AO293,'２個別表'!$AO293&lt;=25))),1,"判定不能")))</f>
        <v>判定不能</v>
      </c>
      <c r="AE293" s="228">
        <f t="shared" ca="1" si="89"/>
        <v>0</v>
      </c>
      <c r="AF293" s="204" t="str">
        <f t="shared" ca="1" si="106"/>
        <v/>
      </c>
      <c r="AG293" s="207" t="str">
        <f ca="1">IF(AND($AD293=1,$U293&gt;0,$V293=1),ROUNDDOWN($AC293*1/2-'２個別表'!$CF293*1/2,0),"")</f>
        <v/>
      </c>
      <c r="AH293" s="207" t="str">
        <f t="shared" ca="1" si="110"/>
        <v/>
      </c>
      <c r="AI293" s="230" t="str">
        <f ca="1">IF(AND($AD293=1,$Q293=1),IF($AB293&gt;0,'２個別表'!$BX293-'２個別表'!$BZ293-'２個別表'!$CF293-'２個別表'!$CC293-'２個別表'!$CD293-'２個別表'!$CE293,0),"")</f>
        <v/>
      </c>
      <c r="AJ293" s="222">
        <f t="shared" ca="1" si="90"/>
        <v>0</v>
      </c>
      <c r="AK293" s="218" t="str">
        <f ca="1">IF($AD293=1,IF('２個別表'!$AQ293=1,1,IF('２個別表'!AQ293="","",)),"")</f>
        <v/>
      </c>
      <c r="AL293" s="207" t="str">
        <f ca="1">IF($AJ293=1,IF($AK293=1,'２個別表'!BU293,""),"")</f>
        <v/>
      </c>
      <c r="AM293" s="204" t="str">
        <f t="shared" ca="1" si="91"/>
        <v/>
      </c>
      <c r="AN293" s="223" t="str">
        <f ca="1">IF($AJ293=1,IF($AK293=1,ROUNDDOWN('２個別表'!$BX293-'２個別表'!$BZ293-'２個別表'!$CC293-'２個別表'!$CD293-'２個別表'!$CE293-'２個別表'!$CF293,0),""),"")</f>
        <v/>
      </c>
      <c r="AO293" s="222">
        <f t="shared" ca="1" si="87"/>
        <v>0</v>
      </c>
      <c r="AP293" s="218">
        <f t="shared" ca="1" si="92"/>
        <v>0</v>
      </c>
      <c r="AQ293" s="218">
        <f t="shared" ca="1" si="93"/>
        <v>0</v>
      </c>
      <c r="AR293" s="213">
        <f ca="1">IF('２個別表'!$AC293=1,1,0)</f>
        <v>0</v>
      </c>
      <c r="AS293" s="204" t="str">
        <f t="shared" ca="1" si="94"/>
        <v/>
      </c>
      <c r="AT293" s="204" t="str">
        <f t="shared" ca="1" si="95"/>
        <v/>
      </c>
      <c r="AU293" s="230" t="str">
        <f ca="1">IF($AD293=1,IF($AQ293=1,ROUNDDOWN('２個別表'!$BX293-'２個別表'!$BZ293-'２個別表'!$CC293-'２個別表'!$CD293-'２個別表'!$CE293-'２個別表'!$CF293,0),""),"")</f>
        <v/>
      </c>
      <c r="AV293" s="391">
        <f t="shared" ca="1" si="96"/>
        <v>0</v>
      </c>
      <c r="AW293" s="401" t="str">
        <f t="shared" ca="1" si="97"/>
        <v>-</v>
      </c>
      <c r="AX293" s="228">
        <f ca="1">IF($AD293=2,IF('２個別表'!$BS293=1,1,0),0)</f>
        <v>0</v>
      </c>
      <c r="AY293" s="213" t="str">
        <f t="shared" ca="1" si="98"/>
        <v/>
      </c>
      <c r="AZ293" s="409" t="str">
        <f ca="1">IF(AND($AD293=2,$AX293=1),'２個別表'!$BX293-('２個別表'!$BZ293+'２個別表'!$CC293+'２個別表'!$CD293+'２個別表'!$CE293+'２個別表'!$CF293),"")</f>
        <v/>
      </c>
      <c r="BA293" s="228">
        <f ca="1">IF($AD293=2,IF('２個別表'!$BS293&lt;&gt;1,1,0),0)</f>
        <v>0</v>
      </c>
      <c r="BB293" s="404">
        <f t="shared" ca="1" si="99"/>
        <v>0</v>
      </c>
      <c r="BC293" s="207" t="str">
        <f ca="1">IF(AND($AD293=2,$BA293=1),'２個別表'!$BT293,"")</f>
        <v/>
      </c>
      <c r="BD293" s="207" t="str">
        <f t="shared" ca="1" si="100"/>
        <v/>
      </c>
      <c r="BE293" s="207" t="str">
        <f ca="1">IF(AND($AD293=2,$BA293=1),'２個別表'!$BW293-('２個別表'!$BZ293+'２個別表'!$CC293+'２個別表'!$CD293+'２個別表'!$CE293+'２個別表'!$CF293),"")</f>
        <v/>
      </c>
      <c r="BF293" s="207" t="str">
        <f ca="1">IF(AND($AD293=2,$BA293=1),'２個別表'!$CC293+'２個別表'!$CD293,"")</f>
        <v/>
      </c>
      <c r="BG293" s="406" t="str">
        <f ca="1">IF($BB293=1,IF(SUM('２個別表'!$BY293,'２個別表'!$CF293*0.5)&lt;='２個別表'!$BX293*0.5,"〇","×"),"")</f>
        <v/>
      </c>
      <c r="BH293" s="405">
        <f t="shared" ca="1" si="101"/>
        <v>0</v>
      </c>
      <c r="BI293" s="229" t="str">
        <f ca="1">IF($AD293=2,IF($AX293=1,IF('２個別表'!$AO293=23,"〇","×"),IF(OR('２個別表'!$AO293&lt;19,'２個別表'!$AO293&gt;23),"",IF($BH293&lt;='２個別表'!$BT293,"〇","×"))),"-")</f>
        <v>-</v>
      </c>
      <c r="BJ293" s="414" t="str">
        <f t="shared" ca="1" si="102"/>
        <v>-</v>
      </c>
      <c r="BK293" s="228">
        <f t="shared" ca="1" si="103"/>
        <v>0</v>
      </c>
      <c r="BL293" s="229" t="str">
        <f ca="1">IF($AD293=3,IF(1&lt;='２個別表'!$F293,IF('２個別表'!$W293=1,"〇","×"),""),"")</f>
        <v/>
      </c>
      <c r="BM293" s="209" t="str">
        <f ca="1">IF(AD293=3,IF(AND(OR('２個別表'!BF293="附帯施設",AND(1&lt;='２個別表'!AO293,'２個別表'!AO293&lt;=3)),'２個別表'!BM293&lt;&gt;"",'２個別表'!BN293&lt;&gt;""),1,IF(AND(OR('２個別表'!BF293="附帯施設",AND(1&lt;='２個別表'!AO293,'２個別表'!AO293&lt;=3)),OR('２個別表'!BM293="",'２個別表'!BN293="")),"×",0)),"")</f>
        <v/>
      </c>
      <c r="BN293" s="229" t="str">
        <f ca="1">IF($AD293=3,IF('２個別表'!$BX293&gt;=500000,"〇","×"),"")</f>
        <v/>
      </c>
      <c r="BO293" s="204" t="str">
        <f ca="1">IF(AD293=3,'２個別表'!BY293,"")</f>
        <v/>
      </c>
      <c r="BP293" s="204" t="str">
        <f ca="1">IF(AD293=3,IF(COUNTIF('２個別表'!$Z$11:'２個別表'!Z293,'２個別表'!Z293)=1,BO293,SUMIF('２個別表'!$Z$11:$Z$510,'２個別表'!Z293,$BO$11:$BO$239)),"")</f>
        <v/>
      </c>
      <c r="BQ293" s="213" t="str">
        <f t="shared" ca="1" si="111"/>
        <v/>
      </c>
      <c r="BR293" s="207" t="str">
        <f t="shared" ca="1" si="104"/>
        <v/>
      </c>
      <c r="BS293" s="483" t="str">
        <f ca="1">IF($AD293=3,'２個別表'!$BX293-('２個別表'!$BZ293+'２個別表'!$CC293+'２個別表'!$CD293+'２個別表'!$CE293+'２個別表'!$CF293),"")</f>
        <v/>
      </c>
      <c r="BT293" s="486">
        <f t="shared" ca="1" si="112"/>
        <v>0</v>
      </c>
      <c r="BU293" s="480" t="str">
        <f t="shared" ca="1" si="105"/>
        <v/>
      </c>
    </row>
    <row r="294" spans="1:73">
      <c r="A294" s="770" t="str">
        <f t="shared" ca="1" si="107"/>
        <v>石川県</v>
      </c>
      <c r="B294" s="773">
        <f ca="1">'２個別表'!Q294</f>
        <v>284</v>
      </c>
      <c r="C294" s="774" t="str">
        <f>'２個別表'!$R294</f>
        <v>石川県</v>
      </c>
      <c r="D294" s="774" t="str">
        <f ca="1">'２個別表'!$S294</f>
        <v/>
      </c>
      <c r="E294" s="774" t="str">
        <f ca="1">'２個別表'!$T294</f>
        <v/>
      </c>
      <c r="F294" s="719" t="str">
        <f ca="1">'２個別表'!$W294</f>
        <v/>
      </c>
      <c r="G294" s="719" t="str">
        <f ca="1">IF($F294=1,IF(SUMIF('（様式１号）１総括表'!$B$16:$B$25,A294,'（様式１号）１総括表'!$A$16:$A$25)&gt;0,"〇","✕"),"-")</f>
        <v>-</v>
      </c>
      <c r="H294" s="716" t="str">
        <f ca="1">IF('２個別表'!$Y294=1,IF('２個別表'!$AC294=1,"〇","×"),IF(AND(2&lt;='２個別表'!$AC294,'２個別表'!$AC294&lt;=5),"〇","×"))</f>
        <v>×</v>
      </c>
      <c r="I294" s="716" t="str">
        <f t="shared" ca="1" si="108"/>
        <v>×</v>
      </c>
      <c r="J294" s="207" t="str">
        <f ca="1">'２個別表'!$Z294</f>
        <v/>
      </c>
      <c r="K294" s="207">
        <f ca="1">'２個別表'!$AK294</f>
        <v>0</v>
      </c>
      <c r="L294" s="207" t="str">
        <f ca="1">IF('２個別表'!$AL294=1,1,"")</f>
        <v/>
      </c>
      <c r="M294" s="207" t="str">
        <f ca="1">IF('２個別表'!$AL294="","",IF('２個別表'!$AL294=1,IF(OR('２個別表'!$AM294=1,'２個別表'!$AN294=1),"〇","×")))</f>
        <v/>
      </c>
      <c r="N294" s="204" t="str">
        <f ca="1">'２個別表'!AT294</f>
        <v/>
      </c>
      <c r="O294" s="220" t="str">
        <f ca="1">IF(1&lt;='２個別表'!$F294,IF(AND(1&lt;='２個別表'!$AO294,'２個別表'!$AO294&lt;=3),1,0),"")</f>
        <v/>
      </c>
      <c r="P294" s="229">
        <f ca="1">IF($O294=1,IF(AND('２個別表'!$BF294&lt;&gt;"",AND('２個別表'!$BI294&lt;&gt;1,'２個別表'!$BJ294)),0,1),0)</f>
        <v>0</v>
      </c>
      <c r="Q294" s="220">
        <f ca="1">IF('２個別表'!$BF294&lt;&gt;"",1,0)</f>
        <v>0</v>
      </c>
      <c r="R294" s="220" t="str">
        <f ca="1">IF($Q294=1,IF('２個別表'!$BI294=1,1,0),"")</f>
        <v/>
      </c>
      <c r="S294" s="220" t="str">
        <f ca="1">IF($R294=1,IF('２個別表'!$BJ294&lt;&gt;"","〇","×"),"")</f>
        <v/>
      </c>
      <c r="T294" s="220" t="str">
        <f t="shared" ca="1" si="88"/>
        <v/>
      </c>
      <c r="U294" s="381">
        <f ca="1">IF('２個別表'!$BH294&gt;0,'２個別表'!$BH294,0)</f>
        <v>0</v>
      </c>
      <c r="V294" s="220">
        <f ca="1">IF('２個別表'!$BJ294&lt;&gt;"",1,0)</f>
        <v>0</v>
      </c>
      <c r="W294" s="206">
        <f ca="1">IF(AND($Q294=1,$V294=1),'２個別表'!$CF294,0)</f>
        <v>0</v>
      </c>
      <c r="X294" s="219">
        <f t="shared" ca="1" si="109"/>
        <v>0</v>
      </c>
      <c r="Y294" s="220" t="str">
        <f ca="1">IF(1&lt;='２個別表'!$F294,'２個別表'!$BV294,"")</f>
        <v/>
      </c>
      <c r="Z294" s="220">
        <f ca="1">IF(1&lt;='２個別表'!$F294,'２個別表'!$CG294,0)</f>
        <v>0</v>
      </c>
      <c r="AA294" s="220">
        <f ca="1">IF(OR(0&lt;'２個別表'!$BZ294,0&lt;SUM('２個別表'!$CC294:$CD294)),1,0)</f>
        <v>1</v>
      </c>
      <c r="AB294" s="207">
        <f ca="1">IF(1&lt;='２個別表'!$F294,'２個別表'!$BX294,0)</f>
        <v>0</v>
      </c>
      <c r="AC294" s="207" t="str">
        <f ca="1">IF('２個別表'!$BX294&gt;0,IF(AND('２個別表'!$BV294=1,'２個別表'!$CG294="控除不可"),'２個別表'!$BX294,IF(AND('２個別表'!$BV294=1,'２個別表'!$CG294="80%控除対象"),ROUNDUP('２個別表'!$BX294*102/110,0),IF(AND('２個別表'!$BV294=1,'２個別表'!$CG294="全額控除"),ROUNDUP('２個別表'!$BX294*100/110,0),IF(OR('２個別表'!$BV294=2,'２個別表'!$BV294=3),'２個別表'!$BX294,'２個別表'!$BX294)))),"")</f>
        <v/>
      </c>
      <c r="AD294" s="221" t="str">
        <f ca="1">IF('２個別表'!$W294=1,3,IF(AND('２個別表'!$W294=2,AND(19&lt;='２個別表'!$AO294,'２個別表'!$AO294&lt;=23)),2,IF(AND('２個別表'!$W294=2,OR(AND(1&lt;='２個別表'!$AO294,'２個別表'!$AO294&lt;=18),AND(24&lt;='２個別表'!$AO294,'２個別表'!$AO294&lt;=25))),1,"判定不能")))</f>
        <v>判定不能</v>
      </c>
      <c r="AE294" s="228">
        <f t="shared" ca="1" si="89"/>
        <v>0</v>
      </c>
      <c r="AF294" s="204" t="str">
        <f t="shared" ca="1" si="106"/>
        <v/>
      </c>
      <c r="AG294" s="207" t="str">
        <f ca="1">IF(AND($AD294=1,$U294&gt;0,$V294=1),ROUNDDOWN($AC294*1/2-'２個別表'!$CF294*1/2,0),"")</f>
        <v/>
      </c>
      <c r="AH294" s="207" t="str">
        <f t="shared" ca="1" si="110"/>
        <v/>
      </c>
      <c r="AI294" s="230" t="str">
        <f ca="1">IF(AND($AD294=1,$Q294=1),IF($AB294&gt;0,'２個別表'!$BX294-'２個別表'!$BZ294-'２個別表'!$CF294-'２個別表'!$CC294-'２個別表'!$CD294-'２個別表'!$CE294,0),"")</f>
        <v/>
      </c>
      <c r="AJ294" s="222">
        <f t="shared" ca="1" si="90"/>
        <v>0</v>
      </c>
      <c r="AK294" s="218" t="str">
        <f ca="1">IF($AD294=1,IF('２個別表'!$AQ294=1,1,IF('２個別表'!AQ294="","",)),"")</f>
        <v/>
      </c>
      <c r="AL294" s="207" t="str">
        <f ca="1">IF($AJ294=1,IF($AK294=1,'２個別表'!BU294,""),"")</f>
        <v/>
      </c>
      <c r="AM294" s="204" t="str">
        <f t="shared" ca="1" si="91"/>
        <v/>
      </c>
      <c r="AN294" s="223" t="str">
        <f ca="1">IF($AJ294=1,IF($AK294=1,ROUNDDOWN('２個別表'!$BX294-'２個別表'!$BZ294-'２個別表'!$CC294-'２個別表'!$CD294-'２個別表'!$CE294-'２個別表'!$CF294,0),""),"")</f>
        <v/>
      </c>
      <c r="AO294" s="222">
        <f t="shared" ca="1" si="87"/>
        <v>0</v>
      </c>
      <c r="AP294" s="218">
        <f t="shared" ca="1" si="92"/>
        <v>0</v>
      </c>
      <c r="AQ294" s="218">
        <f t="shared" ca="1" si="93"/>
        <v>0</v>
      </c>
      <c r="AR294" s="213">
        <f ca="1">IF('２個別表'!$AC294=1,1,0)</f>
        <v>0</v>
      </c>
      <c r="AS294" s="204" t="str">
        <f t="shared" ca="1" si="94"/>
        <v/>
      </c>
      <c r="AT294" s="204" t="str">
        <f t="shared" ca="1" si="95"/>
        <v/>
      </c>
      <c r="AU294" s="230" t="str">
        <f ca="1">IF($AD294=1,IF($AQ294=1,ROUNDDOWN('２個別表'!$BX294-'２個別表'!$BZ294-'２個別表'!$CC294-'２個別表'!$CD294-'２個別表'!$CE294-'２個別表'!$CF294,0),""),"")</f>
        <v/>
      </c>
      <c r="AV294" s="391">
        <f t="shared" ca="1" si="96"/>
        <v>0</v>
      </c>
      <c r="AW294" s="401" t="str">
        <f t="shared" ca="1" si="97"/>
        <v>-</v>
      </c>
      <c r="AX294" s="228">
        <f ca="1">IF($AD294=2,IF('２個別表'!$BS294=1,1,0),0)</f>
        <v>0</v>
      </c>
      <c r="AY294" s="213" t="str">
        <f t="shared" ca="1" si="98"/>
        <v/>
      </c>
      <c r="AZ294" s="409" t="str">
        <f ca="1">IF(AND($AD294=2,$AX294=1),'２個別表'!$BX294-('２個別表'!$BZ294+'２個別表'!$CC294+'２個別表'!$CD294+'２個別表'!$CE294+'２個別表'!$CF294),"")</f>
        <v/>
      </c>
      <c r="BA294" s="228">
        <f ca="1">IF($AD294=2,IF('２個別表'!$BS294&lt;&gt;1,1,0),0)</f>
        <v>0</v>
      </c>
      <c r="BB294" s="404">
        <f t="shared" ca="1" si="99"/>
        <v>0</v>
      </c>
      <c r="BC294" s="207" t="str">
        <f ca="1">IF(AND($AD294=2,$BA294=1),'２個別表'!$BT294,"")</f>
        <v/>
      </c>
      <c r="BD294" s="207" t="str">
        <f t="shared" ca="1" si="100"/>
        <v/>
      </c>
      <c r="BE294" s="207" t="str">
        <f ca="1">IF(AND($AD294=2,$BA294=1),'２個別表'!$BW294-('２個別表'!$BZ294+'２個別表'!$CC294+'２個別表'!$CD294+'２個別表'!$CE294+'２個別表'!$CF294),"")</f>
        <v/>
      </c>
      <c r="BF294" s="207" t="str">
        <f ca="1">IF(AND($AD294=2,$BA294=1),'２個別表'!$CC294+'２個別表'!$CD294,"")</f>
        <v/>
      </c>
      <c r="BG294" s="406" t="str">
        <f ca="1">IF($BB294=1,IF(SUM('２個別表'!$BY294,'２個別表'!$CF294*0.5)&lt;='２個別表'!$BX294*0.5,"〇","×"),"")</f>
        <v/>
      </c>
      <c r="BH294" s="405">
        <f t="shared" ca="1" si="101"/>
        <v>0</v>
      </c>
      <c r="BI294" s="229" t="str">
        <f ca="1">IF($AD294=2,IF($AX294=1,IF('２個別表'!$AO294=23,"〇","×"),IF(OR('２個別表'!$AO294&lt;19,'２個別表'!$AO294&gt;23),"",IF($BH294&lt;='２個別表'!$BT294,"〇","×"))),"-")</f>
        <v>-</v>
      </c>
      <c r="BJ294" s="414" t="str">
        <f t="shared" ca="1" si="102"/>
        <v>-</v>
      </c>
      <c r="BK294" s="228">
        <f t="shared" ca="1" si="103"/>
        <v>0</v>
      </c>
      <c r="BL294" s="229" t="str">
        <f ca="1">IF($AD294=3,IF(1&lt;='２個別表'!$F294,IF('２個別表'!$W294=1,"〇","×"),""),"")</f>
        <v/>
      </c>
      <c r="BM294" s="209" t="str">
        <f ca="1">IF(AD294=3,IF(AND(OR('２個別表'!BF294="附帯施設",AND(1&lt;='２個別表'!AO294,'２個別表'!AO294&lt;=3)),'２個別表'!BM294&lt;&gt;"",'２個別表'!BN294&lt;&gt;""),1,IF(AND(OR('２個別表'!BF294="附帯施設",AND(1&lt;='２個別表'!AO294,'２個別表'!AO294&lt;=3)),OR('２個別表'!BM294="",'２個別表'!BN294="")),"×",0)),"")</f>
        <v/>
      </c>
      <c r="BN294" s="229" t="str">
        <f ca="1">IF($AD294=3,IF('２個別表'!$BX294&gt;=500000,"〇","×"),"")</f>
        <v/>
      </c>
      <c r="BO294" s="204" t="str">
        <f ca="1">IF(AD294=3,'２個別表'!BY294,"")</f>
        <v/>
      </c>
      <c r="BP294" s="204" t="str">
        <f ca="1">IF(AD294=3,IF(COUNTIF('２個別表'!$Z$11:'２個別表'!Z294,'２個別表'!Z294)=1,BO294,SUMIF('２個別表'!$Z$11:$Z$510,'２個別表'!Z294,$BO$11:$BO$239)),"")</f>
        <v/>
      </c>
      <c r="BQ294" s="213" t="str">
        <f t="shared" ca="1" si="111"/>
        <v/>
      </c>
      <c r="BR294" s="207" t="str">
        <f t="shared" ca="1" si="104"/>
        <v/>
      </c>
      <c r="BS294" s="483" t="str">
        <f ca="1">IF($AD294=3,'２個別表'!$BX294-('２個別表'!$BZ294+'２個別表'!$CC294+'２個別表'!$CD294+'２個別表'!$CE294+'２個別表'!$CF294),"")</f>
        <v/>
      </c>
      <c r="BT294" s="486">
        <f t="shared" ca="1" si="112"/>
        <v>0</v>
      </c>
      <c r="BU294" s="480" t="str">
        <f t="shared" ca="1" si="105"/>
        <v/>
      </c>
    </row>
    <row r="295" spans="1:73">
      <c r="A295" s="770" t="str">
        <f t="shared" ca="1" si="107"/>
        <v>石川県</v>
      </c>
      <c r="B295" s="773">
        <f ca="1">'２個別表'!Q295</f>
        <v>285</v>
      </c>
      <c r="C295" s="774" t="str">
        <f>'２個別表'!$R295</f>
        <v>石川県</v>
      </c>
      <c r="D295" s="774" t="str">
        <f ca="1">'２個別表'!$S295</f>
        <v/>
      </c>
      <c r="E295" s="774" t="str">
        <f ca="1">'２個別表'!$T295</f>
        <v/>
      </c>
      <c r="F295" s="719" t="str">
        <f ca="1">'２個別表'!$W295</f>
        <v/>
      </c>
      <c r="G295" s="719" t="str">
        <f ca="1">IF($F295=1,IF(SUMIF('（様式１号）１総括表'!$B$16:$B$25,A295,'（様式１号）１総括表'!$A$16:$A$25)&gt;0,"〇","✕"),"-")</f>
        <v>-</v>
      </c>
      <c r="H295" s="716" t="str">
        <f ca="1">IF('２個別表'!$Y295=1,IF('２個別表'!$AC295=1,"〇","×"),IF(AND(2&lt;='２個別表'!$AC295,'２個別表'!$AC295&lt;=5),"〇","×"))</f>
        <v>×</v>
      </c>
      <c r="I295" s="716" t="str">
        <f t="shared" ca="1" si="108"/>
        <v>×</v>
      </c>
      <c r="J295" s="207" t="str">
        <f ca="1">'２個別表'!$Z295</f>
        <v/>
      </c>
      <c r="K295" s="207">
        <f ca="1">'２個別表'!$AK295</f>
        <v>0</v>
      </c>
      <c r="L295" s="207" t="str">
        <f ca="1">IF('２個別表'!$AL295=1,1,"")</f>
        <v/>
      </c>
      <c r="M295" s="207" t="str">
        <f ca="1">IF('２個別表'!$AL295="","",IF('２個別表'!$AL295=1,IF(OR('２個別表'!$AM295=1,'２個別表'!$AN295=1),"〇","×")))</f>
        <v/>
      </c>
      <c r="N295" s="204" t="str">
        <f ca="1">'２個別表'!AT295</f>
        <v/>
      </c>
      <c r="O295" s="220" t="str">
        <f ca="1">IF(1&lt;='２個別表'!$F295,IF(AND(1&lt;='２個別表'!$AO295,'２個別表'!$AO295&lt;=3),1,0),"")</f>
        <v/>
      </c>
      <c r="P295" s="229">
        <f ca="1">IF($O295=1,IF(AND('２個別表'!$BF295&lt;&gt;"",AND('２個別表'!$BI295&lt;&gt;1,'２個別表'!$BJ295)),0,1),0)</f>
        <v>0</v>
      </c>
      <c r="Q295" s="220">
        <f ca="1">IF('２個別表'!$BF295&lt;&gt;"",1,0)</f>
        <v>0</v>
      </c>
      <c r="R295" s="220" t="str">
        <f ca="1">IF($Q295=1,IF('２個別表'!$BI295=1,1,0),"")</f>
        <v/>
      </c>
      <c r="S295" s="220" t="str">
        <f ca="1">IF($R295=1,IF('２個別表'!$BJ295&lt;&gt;"","〇","×"),"")</f>
        <v/>
      </c>
      <c r="T295" s="220" t="str">
        <f t="shared" ca="1" si="88"/>
        <v/>
      </c>
      <c r="U295" s="381">
        <f ca="1">IF('２個別表'!$BH295&gt;0,'２個別表'!$BH295,0)</f>
        <v>0</v>
      </c>
      <c r="V295" s="220">
        <f ca="1">IF('２個別表'!$BJ295&lt;&gt;"",1,0)</f>
        <v>0</v>
      </c>
      <c r="W295" s="206">
        <f ca="1">IF(AND($Q295=1,$V295=1),'２個別表'!$CF295,0)</f>
        <v>0</v>
      </c>
      <c r="X295" s="219">
        <f t="shared" ca="1" si="109"/>
        <v>0</v>
      </c>
      <c r="Y295" s="220" t="str">
        <f ca="1">IF(1&lt;='２個別表'!$F295,'２個別表'!$BV295,"")</f>
        <v/>
      </c>
      <c r="Z295" s="220">
        <f ca="1">IF(1&lt;='２個別表'!$F295,'２個別表'!$CG295,0)</f>
        <v>0</v>
      </c>
      <c r="AA295" s="220">
        <f ca="1">IF(OR(0&lt;'２個別表'!$BZ295,0&lt;SUM('２個別表'!$CC295:$CD295)),1,0)</f>
        <v>1</v>
      </c>
      <c r="AB295" s="207">
        <f ca="1">IF(1&lt;='２個別表'!$F295,'２個別表'!$BX295,0)</f>
        <v>0</v>
      </c>
      <c r="AC295" s="207" t="str">
        <f ca="1">IF('２個別表'!$BX295&gt;0,IF(AND('２個別表'!$BV295=1,'２個別表'!$CG295="控除不可"),'２個別表'!$BX295,IF(AND('２個別表'!$BV295=1,'２個別表'!$CG295="80%控除対象"),ROUNDUP('２個別表'!$BX295*102/110,0),IF(AND('２個別表'!$BV295=1,'２個別表'!$CG295="全額控除"),ROUNDUP('２個別表'!$BX295*100/110,0),IF(OR('２個別表'!$BV295=2,'２個別表'!$BV295=3),'２個別表'!$BX295,'２個別表'!$BX295)))),"")</f>
        <v/>
      </c>
      <c r="AD295" s="221" t="str">
        <f ca="1">IF('２個別表'!$W295=1,3,IF(AND('２個別表'!$W295=2,AND(19&lt;='２個別表'!$AO295,'２個別表'!$AO295&lt;=23)),2,IF(AND('２個別表'!$W295=2,OR(AND(1&lt;='２個別表'!$AO295,'２個別表'!$AO295&lt;=18),AND(24&lt;='２個別表'!$AO295,'２個別表'!$AO295&lt;=25))),1,"判定不能")))</f>
        <v>判定不能</v>
      </c>
      <c r="AE295" s="228">
        <f t="shared" ca="1" si="89"/>
        <v>0</v>
      </c>
      <c r="AF295" s="204" t="str">
        <f t="shared" ca="1" si="106"/>
        <v/>
      </c>
      <c r="AG295" s="207" t="str">
        <f ca="1">IF(AND($AD295=1,$U295&gt;0,$V295=1),ROUNDDOWN($AC295*1/2-'２個別表'!$CF295*1/2,0),"")</f>
        <v/>
      </c>
      <c r="AH295" s="207" t="str">
        <f t="shared" ca="1" si="110"/>
        <v/>
      </c>
      <c r="AI295" s="230" t="str">
        <f ca="1">IF(AND($AD295=1,$Q295=1),IF($AB295&gt;0,'２個別表'!$BX295-'２個別表'!$BZ295-'２個別表'!$CF295-'２個別表'!$CC295-'２個別表'!$CD295-'２個別表'!$CE295,0),"")</f>
        <v/>
      </c>
      <c r="AJ295" s="222">
        <f t="shared" ca="1" si="90"/>
        <v>0</v>
      </c>
      <c r="AK295" s="218" t="str">
        <f ca="1">IF($AD295=1,IF('２個別表'!$AQ295=1,1,IF('２個別表'!AQ295="","",)),"")</f>
        <v/>
      </c>
      <c r="AL295" s="207" t="str">
        <f ca="1">IF($AJ295=1,IF($AK295=1,'２個別表'!BU295,""),"")</f>
        <v/>
      </c>
      <c r="AM295" s="204" t="str">
        <f t="shared" ca="1" si="91"/>
        <v/>
      </c>
      <c r="AN295" s="223" t="str">
        <f ca="1">IF($AJ295=1,IF($AK295=1,ROUNDDOWN('２個別表'!$BX295-'２個別表'!$BZ295-'２個別表'!$CC295-'２個別表'!$CD295-'２個別表'!$CE295-'２個別表'!$CF295,0),""),"")</f>
        <v/>
      </c>
      <c r="AO295" s="222">
        <f t="shared" ref="AO295:AO358" ca="1" si="113">IF($AD295=1,IF($Q295&lt;&gt;1,1,0),0)</f>
        <v>0</v>
      </c>
      <c r="AP295" s="218">
        <f t="shared" ca="1" si="92"/>
        <v>0</v>
      </c>
      <c r="AQ295" s="218">
        <f t="shared" ca="1" si="93"/>
        <v>0</v>
      </c>
      <c r="AR295" s="213">
        <f ca="1">IF('２個別表'!$AC295=1,1,0)</f>
        <v>0</v>
      </c>
      <c r="AS295" s="204" t="str">
        <f t="shared" ca="1" si="94"/>
        <v/>
      </c>
      <c r="AT295" s="204" t="str">
        <f t="shared" ca="1" si="95"/>
        <v/>
      </c>
      <c r="AU295" s="230" t="str">
        <f ca="1">IF($AD295=1,IF($AQ295=1,ROUNDDOWN('２個別表'!$BX295-'２個別表'!$BZ295-'２個別表'!$CC295-'２個別表'!$CD295-'２個別表'!$CE295-'２個別表'!$CF295,0),""),"")</f>
        <v/>
      </c>
      <c r="AV295" s="391">
        <f t="shared" ca="1" si="96"/>
        <v>0</v>
      </c>
      <c r="AW295" s="401" t="str">
        <f t="shared" ca="1" si="97"/>
        <v>-</v>
      </c>
      <c r="AX295" s="228">
        <f ca="1">IF($AD295=2,IF('２個別表'!$BS295=1,1,0),0)</f>
        <v>0</v>
      </c>
      <c r="AY295" s="213" t="str">
        <f t="shared" ca="1" si="98"/>
        <v/>
      </c>
      <c r="AZ295" s="409" t="str">
        <f ca="1">IF(AND($AD295=2,$AX295=1),'２個別表'!$BX295-('２個別表'!$BZ295+'２個別表'!$CC295+'２個別表'!$CD295+'２個別表'!$CE295+'２個別表'!$CF295),"")</f>
        <v/>
      </c>
      <c r="BA295" s="228">
        <f ca="1">IF($AD295=2,IF('２個別表'!$BS295&lt;&gt;1,1,0),0)</f>
        <v>0</v>
      </c>
      <c r="BB295" s="404">
        <f t="shared" ca="1" si="99"/>
        <v>0</v>
      </c>
      <c r="BC295" s="207" t="str">
        <f ca="1">IF(AND($AD295=2,$BA295=1),'２個別表'!$BT295,"")</f>
        <v/>
      </c>
      <c r="BD295" s="207" t="str">
        <f t="shared" ca="1" si="100"/>
        <v/>
      </c>
      <c r="BE295" s="207" t="str">
        <f ca="1">IF(AND($AD295=2,$BA295=1),'２個別表'!$BW295-('２個別表'!$BZ295+'２個別表'!$CC295+'２個別表'!$CD295+'２個別表'!$CE295+'２個別表'!$CF295),"")</f>
        <v/>
      </c>
      <c r="BF295" s="207" t="str">
        <f ca="1">IF(AND($AD295=2,$BA295=1),'２個別表'!$CC295+'２個別表'!$CD295,"")</f>
        <v/>
      </c>
      <c r="BG295" s="406" t="str">
        <f ca="1">IF($BB295=1,IF(SUM('２個別表'!$BY295,'２個別表'!$CF295*0.5)&lt;='２個別表'!$BX295*0.5,"〇","×"),"")</f>
        <v/>
      </c>
      <c r="BH295" s="405">
        <f t="shared" ca="1" si="101"/>
        <v>0</v>
      </c>
      <c r="BI295" s="229" t="str">
        <f ca="1">IF($AD295=2,IF($AX295=1,IF('２個別表'!$AO295=23,"〇","×"),IF(OR('２個別表'!$AO295&lt;19,'２個別表'!$AO295&gt;23),"",IF($BH295&lt;='２個別表'!$BT295,"〇","×"))),"-")</f>
        <v>-</v>
      </c>
      <c r="BJ295" s="414" t="str">
        <f t="shared" ca="1" si="102"/>
        <v>-</v>
      </c>
      <c r="BK295" s="228">
        <f t="shared" ca="1" si="103"/>
        <v>0</v>
      </c>
      <c r="BL295" s="229" t="str">
        <f ca="1">IF($AD295=3,IF(1&lt;='２個別表'!$F295,IF('２個別表'!$W295=1,"〇","×"),""),"")</f>
        <v/>
      </c>
      <c r="BM295" s="209" t="str">
        <f ca="1">IF(AD295=3,IF(AND(OR('２個別表'!BF295="附帯施設",AND(1&lt;='２個別表'!AO295,'２個別表'!AO295&lt;=3)),'２個別表'!BM295&lt;&gt;"",'２個別表'!BN295&lt;&gt;""),1,IF(AND(OR('２個別表'!BF295="附帯施設",AND(1&lt;='２個別表'!AO295,'２個別表'!AO295&lt;=3)),OR('２個別表'!BM295="",'２個別表'!BN295="")),"×",0)),"")</f>
        <v/>
      </c>
      <c r="BN295" s="229" t="str">
        <f ca="1">IF($AD295=3,IF('２個別表'!$BX295&gt;=500000,"〇","×"),"")</f>
        <v/>
      </c>
      <c r="BO295" s="204" t="str">
        <f ca="1">IF(AD295=3,'２個別表'!BY295,"")</f>
        <v/>
      </c>
      <c r="BP295" s="204" t="str">
        <f ca="1">IF(AD295=3,IF(COUNTIF('２個別表'!$Z$11:'２個別表'!Z295,'２個別表'!Z295)=1,BO295,SUMIF('２個別表'!$Z$11:$Z$510,'２個別表'!Z295,$BO$11:$BO$239)),"")</f>
        <v/>
      </c>
      <c r="BQ295" s="213" t="str">
        <f t="shared" ca="1" si="111"/>
        <v/>
      </c>
      <c r="BR295" s="207" t="str">
        <f t="shared" ca="1" si="104"/>
        <v/>
      </c>
      <c r="BS295" s="483" t="str">
        <f ca="1">IF($AD295=3,'２個別表'!$BX295-('２個別表'!$BZ295+'２個別表'!$CC295+'２個別表'!$CD295+'２個別表'!$CE295+'２個別表'!$CF295),"")</f>
        <v/>
      </c>
      <c r="BT295" s="486">
        <f t="shared" ca="1" si="112"/>
        <v>0</v>
      </c>
      <c r="BU295" s="480" t="str">
        <f t="shared" ca="1" si="105"/>
        <v/>
      </c>
    </row>
    <row r="296" spans="1:73">
      <c r="A296" s="770" t="str">
        <f t="shared" ca="1" si="107"/>
        <v>石川県</v>
      </c>
      <c r="B296" s="773">
        <f ca="1">'２個別表'!Q296</f>
        <v>286</v>
      </c>
      <c r="C296" s="774" t="str">
        <f>'２個別表'!$R296</f>
        <v>石川県</v>
      </c>
      <c r="D296" s="774" t="str">
        <f ca="1">'２個別表'!$S296</f>
        <v/>
      </c>
      <c r="E296" s="774" t="str">
        <f ca="1">'２個別表'!$T296</f>
        <v/>
      </c>
      <c r="F296" s="719" t="str">
        <f ca="1">'２個別表'!$W296</f>
        <v/>
      </c>
      <c r="G296" s="719" t="str">
        <f ca="1">IF($F296=1,IF(SUMIF('（様式１号）１総括表'!$B$16:$B$25,A296,'（様式１号）１総括表'!$A$16:$A$25)&gt;0,"〇","✕"),"-")</f>
        <v>-</v>
      </c>
      <c r="H296" s="716" t="str">
        <f ca="1">IF('２個別表'!$Y296=1,IF('２個別表'!$AC296=1,"〇","×"),IF(AND(2&lt;='２個別表'!$AC296,'２個別表'!$AC296&lt;=5),"〇","×"))</f>
        <v>×</v>
      </c>
      <c r="I296" s="716" t="str">
        <f t="shared" ca="1" si="108"/>
        <v>×</v>
      </c>
      <c r="J296" s="207" t="str">
        <f ca="1">'２個別表'!$Z296</f>
        <v/>
      </c>
      <c r="K296" s="207">
        <f ca="1">'２個別表'!$AK296</f>
        <v>0</v>
      </c>
      <c r="L296" s="207" t="str">
        <f ca="1">IF('２個別表'!$AL296=1,1,"")</f>
        <v/>
      </c>
      <c r="M296" s="207" t="str">
        <f ca="1">IF('２個別表'!$AL296="","",IF('２個別表'!$AL296=1,IF(OR('２個別表'!$AM296=1,'２個別表'!$AN296=1),"〇","×")))</f>
        <v/>
      </c>
      <c r="N296" s="204" t="str">
        <f ca="1">'２個別表'!AT296</f>
        <v/>
      </c>
      <c r="O296" s="220" t="str">
        <f ca="1">IF(1&lt;='２個別表'!$F296,IF(AND(1&lt;='２個別表'!$AO296,'２個別表'!$AO296&lt;=3),1,0),"")</f>
        <v/>
      </c>
      <c r="P296" s="229">
        <f ca="1">IF($O296=1,IF(AND('２個別表'!$BF296&lt;&gt;"",AND('２個別表'!$BI296&lt;&gt;1,'２個別表'!$BJ296)),0,1),0)</f>
        <v>0</v>
      </c>
      <c r="Q296" s="220">
        <f ca="1">IF('２個別表'!$BF296&lt;&gt;"",1,0)</f>
        <v>0</v>
      </c>
      <c r="R296" s="220" t="str">
        <f ca="1">IF($Q296=1,IF('２個別表'!$BI296=1,1,0),"")</f>
        <v/>
      </c>
      <c r="S296" s="220" t="str">
        <f ca="1">IF($R296=1,IF('２個別表'!$BJ296&lt;&gt;"","〇","×"),"")</f>
        <v/>
      </c>
      <c r="T296" s="220" t="str">
        <f t="shared" ref="T296:T359" ca="1" si="114">IF($R296=1,IF($W296&gt;0,"〇","×"),"")</f>
        <v/>
      </c>
      <c r="U296" s="381">
        <f ca="1">IF('２個別表'!$BH296&gt;0,'２個別表'!$BH296,0)</f>
        <v>0</v>
      </c>
      <c r="V296" s="220">
        <f ca="1">IF('２個別表'!$BJ296&lt;&gt;"",1,0)</f>
        <v>0</v>
      </c>
      <c r="W296" s="206">
        <f ca="1">IF(AND($Q296=1,$V296=1),'２個別表'!$CF296,0)</f>
        <v>0</v>
      </c>
      <c r="X296" s="219">
        <f t="shared" ca="1" si="109"/>
        <v>0</v>
      </c>
      <c r="Y296" s="220" t="str">
        <f ca="1">IF(1&lt;='２個別表'!$F296,'２個別表'!$BV296,"")</f>
        <v/>
      </c>
      <c r="Z296" s="220">
        <f ca="1">IF(1&lt;='２個別表'!$F296,'２個別表'!$CG296,0)</f>
        <v>0</v>
      </c>
      <c r="AA296" s="220">
        <f ca="1">IF(OR(0&lt;'２個別表'!$BZ296,0&lt;SUM('２個別表'!$CC296:$CD296)),1,0)</f>
        <v>1</v>
      </c>
      <c r="AB296" s="207">
        <f ca="1">IF(1&lt;='２個別表'!$F296,'２個別表'!$BX296,0)</f>
        <v>0</v>
      </c>
      <c r="AC296" s="207" t="str">
        <f ca="1">IF('２個別表'!$BX296&gt;0,IF(AND('２個別表'!$BV296=1,'２個別表'!$CG296="控除不可"),'２個別表'!$BX296,IF(AND('２個別表'!$BV296=1,'２個別表'!$CG296="80%控除対象"),ROUNDUP('２個別表'!$BX296*102/110,0),IF(AND('２個別表'!$BV296=1,'２個別表'!$CG296="全額控除"),ROUNDUP('２個別表'!$BX296*100/110,0),IF(OR('２個別表'!$BV296=2,'２個別表'!$BV296=3),'２個別表'!$BX296,'２個別表'!$BX296)))),"")</f>
        <v/>
      </c>
      <c r="AD296" s="221" t="str">
        <f ca="1">IF('２個別表'!$W296=1,3,IF(AND('２個別表'!$W296=2,AND(19&lt;='２個別表'!$AO296,'２個別表'!$AO296&lt;=23)),2,IF(AND('２個別表'!$W296=2,OR(AND(1&lt;='２個別表'!$AO296,'２個別表'!$AO296&lt;=18),AND(24&lt;='２個別表'!$AO296,'２個別表'!$AO296&lt;=25))),1,"判定不能")))</f>
        <v>判定不能</v>
      </c>
      <c r="AE296" s="228">
        <f t="shared" ref="AE296:AE359" ca="1" si="115">IF($AD296=1,IF($Q296=1,1,0),0)</f>
        <v>0</v>
      </c>
      <c r="AF296" s="204" t="str">
        <f t="shared" ca="1" si="106"/>
        <v/>
      </c>
      <c r="AG296" s="207" t="str">
        <f ca="1">IF(AND($AD296=1,$U296&gt;0,$V296=1),ROUNDDOWN($AC296*1/2-'２個別表'!$CF296*1/2,0),"")</f>
        <v/>
      </c>
      <c r="AH296" s="207" t="str">
        <f t="shared" ca="1" si="110"/>
        <v/>
      </c>
      <c r="AI296" s="230" t="str">
        <f ca="1">IF(AND($AD296=1,$Q296=1),IF($AB296&gt;0,'２個別表'!$BX296-'２個別表'!$BZ296-'２個別表'!$CF296-'２個別表'!$CC296-'２個別表'!$CD296-'２個別表'!$CE296,0),"")</f>
        <v/>
      </c>
      <c r="AJ296" s="222">
        <f t="shared" ref="AJ296:AJ359" ca="1" si="116">IF($AD296=1,IF($Q296&lt;&gt;1,1,0),0)</f>
        <v>0</v>
      </c>
      <c r="AK296" s="218" t="str">
        <f ca="1">IF($AD296=1,IF('２個別表'!$AQ296=1,1,IF('２個別表'!AQ296="","",)),"")</f>
        <v/>
      </c>
      <c r="AL296" s="207" t="str">
        <f ca="1">IF($AJ296=1,IF($AK296=1,'２個別表'!BU296,""),"")</f>
        <v/>
      </c>
      <c r="AM296" s="204" t="str">
        <f t="shared" ref="AM296:AM359" ca="1" si="117">IF($AJ296=1,IF($AK296=1,ROUNDDOWN($AC296*1/2,0),""),"")</f>
        <v/>
      </c>
      <c r="AN296" s="223" t="str">
        <f ca="1">IF($AJ296=1,IF($AK296=1,ROUNDDOWN('２個別表'!$BX296-'２個別表'!$BZ296-'２個別表'!$CC296-'２個別表'!$CD296-'２個別表'!$CE296-'２個別表'!$CF296,0),""),"")</f>
        <v/>
      </c>
      <c r="AO296" s="222">
        <f t="shared" ca="1" si="113"/>
        <v>0</v>
      </c>
      <c r="AP296" s="218">
        <f t="shared" ref="AP296:AP359" ca="1" si="118">IF($AD296=1,IF($AK296&lt;&gt;1,1,0),0)</f>
        <v>0</v>
      </c>
      <c r="AQ296" s="218">
        <f t="shared" ref="AQ296:AQ359" ca="1" si="119">IF($AD296=1,IF(AND($AO296=1,$AP296=1),1,0),0)</f>
        <v>0</v>
      </c>
      <c r="AR296" s="213">
        <f ca="1">IF('２個別表'!$AC296=1,1,0)</f>
        <v>0</v>
      </c>
      <c r="AS296" s="204" t="str">
        <f t="shared" ref="AS296:AS359" ca="1" si="120">IF($AD296=1,IF($AQ296=1,IF($AR296&lt;&gt;1,ROUNDDOWN($AC296*3/10,0),""),""),"")</f>
        <v/>
      </c>
      <c r="AT296" s="204" t="str">
        <f t="shared" ref="AT296:AT359" ca="1" si="121">IF($AD296=1,IF($AQ296=1,IF($AR296=1,ROUNDDOWN($AC296*1/2,0),""),""),"")</f>
        <v/>
      </c>
      <c r="AU296" s="230" t="str">
        <f ca="1">IF($AD296=1,IF($AQ296=1,ROUNDDOWN('２個別表'!$BX296-'２個別表'!$BZ296-'２個別表'!$CC296-'２個別表'!$CD296-'２個別表'!$CE296-'２個別表'!$CF296,0),""),"")</f>
        <v/>
      </c>
      <c r="AV296" s="391">
        <f t="shared" ref="AV296:AV359" ca="1" si="122">IF($AD296=1,MIN($AF296:$AI296,$AL296:$AN296,$AS296:$AU296),0)</f>
        <v>0</v>
      </c>
      <c r="AW296" s="401" t="str">
        <f t="shared" ref="AW296:AW359" ca="1" si="123">IF($AD296=1,IF(AND($AA296=1,$AE296=1,$AV296=MIN($AF296:$AI296)),"〇",IF(AND($AA296=1,$AJ296=1,$AK296=1,$AV296=MIN($AL296:$AN296)),"〇",IF(AND($AA296=1,$AQ296=1,$AV296=MIN($AS296:$AU296)),"〇","×"))),"-")</f>
        <v>-</v>
      </c>
      <c r="AX296" s="228">
        <f ca="1">IF($AD296=2,IF('２個別表'!$BS296=1,1,0),0)</f>
        <v>0</v>
      </c>
      <c r="AY296" s="213" t="str">
        <f t="shared" ref="AY296:AY359" ca="1" si="124">IF(AND($AD296=2,$AX296=1),ROUNDDOWN($AC296*3/10,0),"")</f>
        <v/>
      </c>
      <c r="AZ296" s="409" t="str">
        <f ca="1">IF(AND($AD296=2,$AX296=1),'２個別表'!$BX296-('２個別表'!$BZ296+'２個別表'!$CC296+'２個別表'!$CD296+'２個別表'!$CE296+'２個別表'!$CF296),"")</f>
        <v/>
      </c>
      <c r="BA296" s="228">
        <f ca="1">IF($AD296=2,IF('２個別表'!$BS296&lt;&gt;1,1,0),0)</f>
        <v>0</v>
      </c>
      <c r="BB296" s="404">
        <f t="shared" ref="BB296:BB359" ca="1" si="125">IF(AND($BA296=1,$U296&gt;0,$V296&gt;0),1,0)</f>
        <v>0</v>
      </c>
      <c r="BC296" s="207" t="str">
        <f ca="1">IF(AND($AD296=2,$BA296=1),'２個別表'!$BT296,"")</f>
        <v/>
      </c>
      <c r="BD296" s="207" t="str">
        <f t="shared" ref="BD296:BD359" ca="1" si="126">IF(AND($AD296=2,$BA296=1),ROUNDDOWN($AC296*3/10,0),"")</f>
        <v/>
      </c>
      <c r="BE296" s="207" t="str">
        <f ca="1">IF(AND($AD296=2,$BA296=1),'２個別表'!$BW296-('２個別表'!$BZ296+'２個別表'!$CC296+'２個別表'!$CD296+'２個別表'!$CE296+'２個別表'!$CF296),"")</f>
        <v/>
      </c>
      <c r="BF296" s="207" t="str">
        <f ca="1">IF(AND($AD296=2,$BA296=1),'２個別表'!$CC296+'２個別表'!$CD296,"")</f>
        <v/>
      </c>
      <c r="BG296" s="406" t="str">
        <f ca="1">IF($BB296=1,IF(SUM('２個別表'!$BY296,'２個別表'!$CF296*0.5)&lt;='２個別表'!$BX296*0.5,"〇","×"),"")</f>
        <v/>
      </c>
      <c r="BH296" s="405">
        <f t="shared" ref="BH296:BH359" ca="1" si="127">IF($AD296=2,MIN($AY296:$AZ296,$BC296:$BF296),0)</f>
        <v>0</v>
      </c>
      <c r="BI296" s="229" t="str">
        <f ca="1">IF($AD296=2,IF($AX296=1,IF('２個別表'!$AO296=23,"〇","×"),IF(OR('２個別表'!$AO296&lt;19,'２個別表'!$AO296&gt;23),"",IF($BH296&lt;='２個別表'!$BT296,"〇","×"))),"-")</f>
        <v>-</v>
      </c>
      <c r="BJ296" s="414" t="str">
        <f t="shared" ref="BJ296:BJ359" ca="1" si="128">IF($AD296=2,IF(AND($AA296=1,$AX296=1,$BI296="〇",$BH296=MIN($AY296:$AZ296)),"〇",IF(AND($AA296=1,$BA296=1,$BG296="〇",$BI296="〇",$BH296=MIN($BC296:$BF296)),"〇",IF(AND($AA296=1,$AX296=1,$AV296=MIN($AS296:$AU296)),"〇","×"))),"-")</f>
        <v>-</v>
      </c>
      <c r="BK296" s="228">
        <f t="shared" ref="BK296:BK359" ca="1" si="129">IF($AD296=3,1,0)</f>
        <v>0</v>
      </c>
      <c r="BL296" s="229" t="str">
        <f ca="1">IF($AD296=3,IF(1&lt;='２個別表'!$F296,IF('２個別表'!$W296=1,"〇","×"),""),"")</f>
        <v/>
      </c>
      <c r="BM296" s="209" t="str">
        <f ca="1">IF(AD296=3,IF(AND(OR('２個別表'!BF296="附帯施設",AND(1&lt;='２個別表'!AO296,'２個別表'!AO296&lt;=3)),'２個別表'!BM296&lt;&gt;"",'２個別表'!BN296&lt;&gt;""),1,IF(AND(OR('２個別表'!BF296="附帯施設",AND(1&lt;='２個別表'!AO296,'２個別表'!AO296&lt;=3)),OR('２個別表'!BM296="",'２個別表'!BN296="")),"×",0)),"")</f>
        <v/>
      </c>
      <c r="BN296" s="229" t="str">
        <f ca="1">IF($AD296=3,IF('２個別表'!$BX296&gt;=500000,"〇","×"),"")</f>
        <v/>
      </c>
      <c r="BO296" s="204" t="str">
        <f ca="1">IF(AD296=3,'２個別表'!BY296,"")</f>
        <v/>
      </c>
      <c r="BP296" s="204" t="str">
        <f ca="1">IF(AD296=3,IF(COUNTIF('２個別表'!$Z$11:'２個別表'!Z296,'２個別表'!Z296)=1,BO296,SUMIF('２個別表'!$Z$11:$Z$510,'２個別表'!Z296,$BO$11:$BO$239)),"")</f>
        <v/>
      </c>
      <c r="BQ296" s="213" t="str">
        <f t="shared" ca="1" si="111"/>
        <v/>
      </c>
      <c r="BR296" s="207" t="str">
        <f t="shared" ref="BR296:BR359" ca="1" si="130">IF($AD296=3,ROUNDDOWN($AC296*3/10,0),"")</f>
        <v/>
      </c>
      <c r="BS296" s="483" t="str">
        <f ca="1">IF($AD296=3,'２個別表'!$BX296-('２個別表'!$BZ296+'２個別表'!$CC296+'２個別表'!$CD296+'２個別表'!$CE296+'２個別表'!$CF296),"")</f>
        <v/>
      </c>
      <c r="BT296" s="486">
        <f t="shared" ca="1" si="112"/>
        <v>0</v>
      </c>
      <c r="BU296" s="480" t="str">
        <f t="shared" ref="BU296:BU359" ca="1" si="131">IF($AD296=3,IF(AND($AD296=3,$BK296=1,$BQ296="〇",$BT296=MIN($BR296:$BS296)),"〇","×"),"")</f>
        <v/>
      </c>
    </row>
    <row r="297" spans="1:73">
      <c r="A297" s="770" t="str">
        <f t="shared" ca="1" si="107"/>
        <v>石川県</v>
      </c>
      <c r="B297" s="773">
        <f ca="1">'２個別表'!Q297</f>
        <v>287</v>
      </c>
      <c r="C297" s="774" t="str">
        <f>'２個別表'!$R297</f>
        <v>石川県</v>
      </c>
      <c r="D297" s="774" t="str">
        <f ca="1">'２個別表'!$S297</f>
        <v/>
      </c>
      <c r="E297" s="774" t="str">
        <f ca="1">'２個別表'!$T297</f>
        <v/>
      </c>
      <c r="F297" s="719" t="str">
        <f ca="1">'２個別表'!$W297</f>
        <v/>
      </c>
      <c r="G297" s="719" t="str">
        <f ca="1">IF($F297=1,IF(SUMIF('（様式１号）１総括表'!$B$16:$B$25,A297,'（様式１号）１総括表'!$A$16:$A$25)&gt;0,"〇","✕"),"-")</f>
        <v>-</v>
      </c>
      <c r="H297" s="716" t="str">
        <f ca="1">IF('２個別表'!$Y297=1,IF('２個別表'!$AC297=1,"〇","×"),IF(AND(2&lt;='２個別表'!$AC297,'２個別表'!$AC297&lt;=5),"〇","×"))</f>
        <v>×</v>
      </c>
      <c r="I297" s="716" t="str">
        <f t="shared" ca="1" si="108"/>
        <v>×</v>
      </c>
      <c r="J297" s="207" t="str">
        <f ca="1">'２個別表'!$Z297</f>
        <v/>
      </c>
      <c r="K297" s="207">
        <f ca="1">'２個別表'!$AK297</f>
        <v>0</v>
      </c>
      <c r="L297" s="207" t="str">
        <f ca="1">IF('２個別表'!$AL297=1,1,"")</f>
        <v/>
      </c>
      <c r="M297" s="207" t="str">
        <f ca="1">IF('２個別表'!$AL297="","",IF('２個別表'!$AL297=1,IF(OR('２個別表'!$AM297=1,'２個別表'!$AN297=1),"〇","×")))</f>
        <v/>
      </c>
      <c r="N297" s="204" t="str">
        <f ca="1">'２個別表'!AT297</f>
        <v/>
      </c>
      <c r="O297" s="220" t="str">
        <f ca="1">IF(1&lt;='２個別表'!$F297,IF(AND(1&lt;='２個別表'!$AO297,'２個別表'!$AO297&lt;=3),1,0),"")</f>
        <v/>
      </c>
      <c r="P297" s="229">
        <f ca="1">IF($O297=1,IF(AND('２個別表'!$BF297&lt;&gt;"",AND('２個別表'!$BI297&lt;&gt;1,'２個別表'!$BJ297)),0,1),0)</f>
        <v>0</v>
      </c>
      <c r="Q297" s="220">
        <f ca="1">IF('２個別表'!$BF297&lt;&gt;"",1,0)</f>
        <v>0</v>
      </c>
      <c r="R297" s="220" t="str">
        <f ca="1">IF($Q297=1,IF('２個別表'!$BI297=1,1,0),"")</f>
        <v/>
      </c>
      <c r="S297" s="220" t="str">
        <f ca="1">IF($R297=1,IF('２個別表'!$BJ297&lt;&gt;"","〇","×"),"")</f>
        <v/>
      </c>
      <c r="T297" s="220" t="str">
        <f t="shared" ca="1" si="114"/>
        <v/>
      </c>
      <c r="U297" s="381">
        <f ca="1">IF('２個別表'!$BH297&gt;0,'２個別表'!$BH297,0)</f>
        <v>0</v>
      </c>
      <c r="V297" s="220">
        <f ca="1">IF('２個別表'!$BJ297&lt;&gt;"",1,0)</f>
        <v>0</v>
      </c>
      <c r="W297" s="206">
        <f ca="1">IF(AND($Q297=1,$V297=1),'２個別表'!$CF297,0)</f>
        <v>0</v>
      </c>
      <c r="X297" s="219">
        <f t="shared" ca="1" si="109"/>
        <v>0</v>
      </c>
      <c r="Y297" s="220" t="str">
        <f ca="1">IF(1&lt;='２個別表'!$F297,'２個別表'!$BV297,"")</f>
        <v/>
      </c>
      <c r="Z297" s="220">
        <f ca="1">IF(1&lt;='２個別表'!$F297,'２個別表'!$CG297,0)</f>
        <v>0</v>
      </c>
      <c r="AA297" s="220">
        <f ca="1">IF(OR(0&lt;'２個別表'!$BZ297,0&lt;SUM('２個別表'!$CC297:$CD297)),1,0)</f>
        <v>1</v>
      </c>
      <c r="AB297" s="207">
        <f ca="1">IF(1&lt;='２個別表'!$F297,'２個別表'!$BX297,0)</f>
        <v>0</v>
      </c>
      <c r="AC297" s="207" t="str">
        <f ca="1">IF('２個別表'!$BX297&gt;0,IF(AND('２個別表'!$BV297=1,'２個別表'!$CG297="控除不可"),'２個別表'!$BX297,IF(AND('２個別表'!$BV297=1,'２個別表'!$CG297="80%控除対象"),ROUNDUP('２個別表'!$BX297*102/110,0),IF(AND('２個別表'!$BV297=1,'２個別表'!$CG297="全額控除"),ROUNDUP('２個別表'!$BX297*100/110,0),IF(OR('２個別表'!$BV297=2,'２個別表'!$BV297=3),'２個別表'!$BX297,'２個別表'!$BX297)))),"")</f>
        <v/>
      </c>
      <c r="AD297" s="221" t="str">
        <f ca="1">IF('２個別表'!$W297=1,3,IF(AND('２個別表'!$W297=2,AND(19&lt;='２個別表'!$AO297,'２個別表'!$AO297&lt;=23)),2,IF(AND('２個別表'!$W297=2,OR(AND(1&lt;='２個別表'!$AO297,'２個別表'!$AO297&lt;=18),AND(24&lt;='２個別表'!$AO297,'２個別表'!$AO297&lt;=25))),1,"判定不能")))</f>
        <v>判定不能</v>
      </c>
      <c r="AE297" s="228">
        <f t="shared" ca="1" si="115"/>
        <v>0</v>
      </c>
      <c r="AF297" s="204" t="str">
        <f t="shared" ref="AF297:AF360" ca="1" si="132">IF(AND($AD297=1,$Q297=1),ROUNDDOWN($AC297*3/10,0),"")</f>
        <v/>
      </c>
      <c r="AG297" s="207" t="str">
        <f ca="1">IF(AND($AD297=1,$U297&gt;0,$V297=1),ROUNDDOWN($AC297*1/2-'２個別表'!$CF297*1/2,0),"")</f>
        <v/>
      </c>
      <c r="AH297" s="207" t="str">
        <f t="shared" ca="1" si="110"/>
        <v/>
      </c>
      <c r="AI297" s="230" t="str">
        <f ca="1">IF(AND($AD297=1,$Q297=1),IF($AB297&gt;0,'２個別表'!$BX297-'２個別表'!$BZ297-'２個別表'!$CF297-'２個別表'!$CC297-'２個別表'!$CD297-'２個別表'!$CE297,0),"")</f>
        <v/>
      </c>
      <c r="AJ297" s="222">
        <f t="shared" ca="1" si="116"/>
        <v>0</v>
      </c>
      <c r="AK297" s="218" t="str">
        <f ca="1">IF($AD297=1,IF('２個別表'!$AQ297=1,1,IF('２個別表'!AQ297="","",)),"")</f>
        <v/>
      </c>
      <c r="AL297" s="207" t="str">
        <f ca="1">IF($AJ297=1,IF($AK297=1,'２個別表'!BU297,""),"")</f>
        <v/>
      </c>
      <c r="AM297" s="204" t="str">
        <f t="shared" ca="1" si="117"/>
        <v/>
      </c>
      <c r="AN297" s="223" t="str">
        <f ca="1">IF($AJ297=1,IF($AK297=1,ROUNDDOWN('２個別表'!$BX297-'２個別表'!$BZ297-'２個別表'!$CC297-'２個別表'!$CD297-'２個別表'!$CE297-'２個別表'!$CF297,0),""),"")</f>
        <v/>
      </c>
      <c r="AO297" s="222">
        <f t="shared" ca="1" si="113"/>
        <v>0</v>
      </c>
      <c r="AP297" s="218">
        <f t="shared" ca="1" si="118"/>
        <v>0</v>
      </c>
      <c r="AQ297" s="218">
        <f t="shared" ca="1" si="119"/>
        <v>0</v>
      </c>
      <c r="AR297" s="213">
        <f ca="1">IF('２個別表'!$AC297=1,1,0)</f>
        <v>0</v>
      </c>
      <c r="AS297" s="204" t="str">
        <f t="shared" ca="1" si="120"/>
        <v/>
      </c>
      <c r="AT297" s="204" t="str">
        <f t="shared" ca="1" si="121"/>
        <v/>
      </c>
      <c r="AU297" s="230" t="str">
        <f ca="1">IF($AD297=1,IF($AQ297=1,ROUNDDOWN('２個別表'!$BX297-'２個別表'!$BZ297-'２個別表'!$CC297-'２個別表'!$CD297-'２個別表'!$CE297-'２個別表'!$CF297,0),""),"")</f>
        <v/>
      </c>
      <c r="AV297" s="391">
        <f t="shared" ca="1" si="122"/>
        <v>0</v>
      </c>
      <c r="AW297" s="401" t="str">
        <f t="shared" ca="1" si="123"/>
        <v>-</v>
      </c>
      <c r="AX297" s="228">
        <f ca="1">IF($AD297=2,IF('２個別表'!$BS297=1,1,0),0)</f>
        <v>0</v>
      </c>
      <c r="AY297" s="213" t="str">
        <f t="shared" ca="1" si="124"/>
        <v/>
      </c>
      <c r="AZ297" s="409" t="str">
        <f ca="1">IF(AND($AD297=2,$AX297=1),'２個別表'!$BX297-('２個別表'!$BZ297+'２個別表'!$CC297+'２個別表'!$CD297+'２個別表'!$CE297+'２個別表'!$CF297),"")</f>
        <v/>
      </c>
      <c r="BA297" s="228">
        <f ca="1">IF($AD297=2,IF('２個別表'!$BS297&lt;&gt;1,1,0),0)</f>
        <v>0</v>
      </c>
      <c r="BB297" s="404">
        <f t="shared" ca="1" si="125"/>
        <v>0</v>
      </c>
      <c r="BC297" s="207" t="str">
        <f ca="1">IF(AND($AD297=2,$BA297=1),'２個別表'!$BT297,"")</f>
        <v/>
      </c>
      <c r="BD297" s="207" t="str">
        <f t="shared" ca="1" si="126"/>
        <v/>
      </c>
      <c r="BE297" s="207" t="str">
        <f ca="1">IF(AND($AD297=2,$BA297=1),'２個別表'!$BW297-('２個別表'!$BZ297+'２個別表'!$CC297+'２個別表'!$CD297+'２個別表'!$CE297+'２個別表'!$CF297),"")</f>
        <v/>
      </c>
      <c r="BF297" s="207" t="str">
        <f ca="1">IF(AND($AD297=2,$BA297=1),'２個別表'!$CC297+'２個別表'!$CD297,"")</f>
        <v/>
      </c>
      <c r="BG297" s="406" t="str">
        <f ca="1">IF($BB297=1,IF(SUM('２個別表'!$BY297,'２個別表'!$CF297*0.5)&lt;='２個別表'!$BX297*0.5,"〇","×"),"")</f>
        <v/>
      </c>
      <c r="BH297" s="405">
        <f t="shared" ca="1" si="127"/>
        <v>0</v>
      </c>
      <c r="BI297" s="229" t="str">
        <f ca="1">IF($AD297=2,IF($AX297=1,IF('２個別表'!$AO297=23,"〇","×"),IF(OR('２個別表'!$AO297&lt;19,'２個別表'!$AO297&gt;23),"",IF($BH297&lt;='２個別表'!$BT297,"〇","×"))),"-")</f>
        <v>-</v>
      </c>
      <c r="BJ297" s="414" t="str">
        <f t="shared" ca="1" si="128"/>
        <v>-</v>
      </c>
      <c r="BK297" s="228">
        <f t="shared" ca="1" si="129"/>
        <v>0</v>
      </c>
      <c r="BL297" s="229" t="str">
        <f ca="1">IF($AD297=3,IF(1&lt;='２個別表'!$F297,IF('２個別表'!$W297=1,"〇","×"),""),"")</f>
        <v/>
      </c>
      <c r="BM297" s="209" t="str">
        <f ca="1">IF(AD297=3,IF(AND(OR('２個別表'!BF297="附帯施設",AND(1&lt;='２個別表'!AO297,'２個別表'!AO297&lt;=3)),'２個別表'!BM297&lt;&gt;"",'２個別表'!BN297&lt;&gt;""),1,IF(AND(OR('２個別表'!BF297="附帯施設",AND(1&lt;='２個別表'!AO297,'２個別表'!AO297&lt;=3)),OR('２個別表'!BM297="",'２個別表'!BN297="")),"×",0)),"")</f>
        <v/>
      </c>
      <c r="BN297" s="229" t="str">
        <f ca="1">IF($AD297=3,IF('２個別表'!$BX297&gt;=500000,"〇","×"),"")</f>
        <v/>
      </c>
      <c r="BO297" s="204" t="str">
        <f ca="1">IF(AD297=3,'２個別表'!BY297,"")</f>
        <v/>
      </c>
      <c r="BP297" s="204" t="str">
        <f ca="1">IF(AD297=3,IF(COUNTIF('２個別表'!$Z$11:'２個別表'!Z297,'２個別表'!Z297)=1,BO297,SUMIF('２個別表'!$Z$11:$Z$510,'２個別表'!Z297,$BO$11:$BO$239)),"")</f>
        <v/>
      </c>
      <c r="BQ297" s="213" t="str">
        <f t="shared" ca="1" si="111"/>
        <v/>
      </c>
      <c r="BR297" s="207" t="str">
        <f t="shared" ca="1" si="130"/>
        <v/>
      </c>
      <c r="BS297" s="483" t="str">
        <f ca="1">IF($AD297=3,'２個別表'!$BX297-('２個別表'!$BZ297+'２個別表'!$CC297+'２個別表'!$CD297+'２個別表'!$CE297+'２個別表'!$CF297),"")</f>
        <v/>
      </c>
      <c r="BT297" s="486">
        <f t="shared" ca="1" si="112"/>
        <v>0</v>
      </c>
      <c r="BU297" s="480" t="str">
        <f t="shared" ca="1" si="131"/>
        <v/>
      </c>
    </row>
    <row r="298" spans="1:73">
      <c r="A298" s="770" t="str">
        <f t="shared" ca="1" si="107"/>
        <v>石川県</v>
      </c>
      <c r="B298" s="773">
        <f ca="1">'２個別表'!Q298</f>
        <v>288</v>
      </c>
      <c r="C298" s="774" t="str">
        <f>'２個別表'!$R298</f>
        <v>石川県</v>
      </c>
      <c r="D298" s="774" t="str">
        <f ca="1">'２個別表'!$S298</f>
        <v/>
      </c>
      <c r="E298" s="774" t="str">
        <f ca="1">'２個別表'!$T298</f>
        <v/>
      </c>
      <c r="F298" s="719" t="str">
        <f ca="1">'２個別表'!$W298</f>
        <v/>
      </c>
      <c r="G298" s="719" t="str">
        <f ca="1">IF($F298=1,IF(SUMIF('（様式１号）１総括表'!$B$16:$B$25,A298,'（様式１号）１総括表'!$A$16:$A$25)&gt;0,"〇","✕"),"-")</f>
        <v>-</v>
      </c>
      <c r="H298" s="716" t="str">
        <f ca="1">IF('２個別表'!$Y298=1,IF('２個別表'!$AC298=1,"〇","×"),IF(AND(2&lt;='２個別表'!$AC298,'２個別表'!$AC298&lt;=5),"〇","×"))</f>
        <v>×</v>
      </c>
      <c r="I298" s="716" t="str">
        <f t="shared" ca="1" si="108"/>
        <v>×</v>
      </c>
      <c r="J298" s="207" t="str">
        <f ca="1">'２個別表'!$Z298</f>
        <v/>
      </c>
      <c r="K298" s="207">
        <f ca="1">'２個別表'!$AK298</f>
        <v>0</v>
      </c>
      <c r="L298" s="207" t="str">
        <f ca="1">IF('２個別表'!$AL298=1,1,"")</f>
        <v/>
      </c>
      <c r="M298" s="207" t="str">
        <f ca="1">IF('２個別表'!$AL298="","",IF('２個別表'!$AL298=1,IF(OR('２個別表'!$AM298=1,'２個別表'!$AN298=1),"〇","×")))</f>
        <v/>
      </c>
      <c r="N298" s="204" t="str">
        <f ca="1">'２個別表'!AT298</f>
        <v/>
      </c>
      <c r="O298" s="220" t="str">
        <f ca="1">IF(1&lt;='２個別表'!$F298,IF(AND(1&lt;='２個別表'!$AO298,'２個別表'!$AO298&lt;=3),1,0),"")</f>
        <v/>
      </c>
      <c r="P298" s="229">
        <f ca="1">IF($O298=1,IF(AND('２個別表'!$BF298&lt;&gt;"",AND('２個別表'!$BI298&lt;&gt;1,'２個別表'!$BJ298)),0,1),0)</f>
        <v>0</v>
      </c>
      <c r="Q298" s="220">
        <f ca="1">IF('２個別表'!$BF298&lt;&gt;"",1,0)</f>
        <v>0</v>
      </c>
      <c r="R298" s="220" t="str">
        <f ca="1">IF($Q298=1,IF('２個別表'!$BI298=1,1,0),"")</f>
        <v/>
      </c>
      <c r="S298" s="220" t="str">
        <f ca="1">IF($R298=1,IF('２個別表'!$BJ298&lt;&gt;"","〇","×"),"")</f>
        <v/>
      </c>
      <c r="T298" s="220" t="str">
        <f t="shared" ca="1" si="114"/>
        <v/>
      </c>
      <c r="U298" s="381">
        <f ca="1">IF('２個別表'!$BH298&gt;0,'２個別表'!$BH298,0)</f>
        <v>0</v>
      </c>
      <c r="V298" s="220">
        <f ca="1">IF('２個別表'!$BJ298&lt;&gt;"",1,0)</f>
        <v>0</v>
      </c>
      <c r="W298" s="206">
        <f ca="1">IF(AND($Q298=1,$V298=1),'２個別表'!$CF298,0)</f>
        <v>0</v>
      </c>
      <c r="X298" s="219">
        <f t="shared" ca="1" si="109"/>
        <v>0</v>
      </c>
      <c r="Y298" s="220" t="str">
        <f ca="1">IF(1&lt;='２個別表'!$F298,'２個別表'!$BV298,"")</f>
        <v/>
      </c>
      <c r="Z298" s="220">
        <f ca="1">IF(1&lt;='２個別表'!$F298,'２個別表'!$CG298,0)</f>
        <v>0</v>
      </c>
      <c r="AA298" s="220">
        <f ca="1">IF(OR(0&lt;'２個別表'!$BZ298,0&lt;SUM('２個別表'!$CC298:$CD298)),1,0)</f>
        <v>1</v>
      </c>
      <c r="AB298" s="207">
        <f ca="1">IF(1&lt;='２個別表'!$F298,'２個別表'!$BX298,0)</f>
        <v>0</v>
      </c>
      <c r="AC298" s="207" t="str">
        <f ca="1">IF('２個別表'!$BX298&gt;0,IF(AND('２個別表'!$BV298=1,'２個別表'!$CG298="控除不可"),'２個別表'!$BX298,IF(AND('２個別表'!$BV298=1,'２個別表'!$CG298="80%控除対象"),ROUNDUP('２個別表'!$BX298*102/110,0),IF(AND('２個別表'!$BV298=1,'２個別表'!$CG298="全額控除"),ROUNDUP('２個別表'!$BX298*100/110,0),IF(OR('２個別表'!$BV298=2,'２個別表'!$BV298=3),'２個別表'!$BX298,'２個別表'!$BX298)))),"")</f>
        <v/>
      </c>
      <c r="AD298" s="221" t="str">
        <f ca="1">IF('２個別表'!$W298=1,3,IF(AND('２個別表'!$W298=2,AND(19&lt;='２個別表'!$AO298,'２個別表'!$AO298&lt;=23)),2,IF(AND('２個別表'!$W298=2,OR(AND(1&lt;='２個別表'!$AO298,'２個別表'!$AO298&lt;=18),AND(24&lt;='２個別表'!$AO298,'２個別表'!$AO298&lt;=25))),1,"判定不能")))</f>
        <v>判定不能</v>
      </c>
      <c r="AE298" s="228">
        <f t="shared" ca="1" si="115"/>
        <v>0</v>
      </c>
      <c r="AF298" s="204" t="str">
        <f t="shared" ca="1" si="132"/>
        <v/>
      </c>
      <c r="AG298" s="207" t="str">
        <f ca="1">IF(AND($AD298=1,$U298&gt;0,$V298=1),ROUNDDOWN($AC298*1/2-'２個別表'!$CF298*1/2,0),"")</f>
        <v/>
      </c>
      <c r="AH298" s="207" t="str">
        <f t="shared" ca="1" si="110"/>
        <v/>
      </c>
      <c r="AI298" s="230" t="str">
        <f ca="1">IF(AND($AD298=1,$Q298=1),IF($AB298&gt;0,'２個別表'!$BX298-'２個別表'!$BZ298-'２個別表'!$CF298-'２個別表'!$CC298-'２個別表'!$CD298-'２個別表'!$CE298,0),"")</f>
        <v/>
      </c>
      <c r="AJ298" s="222">
        <f t="shared" ca="1" si="116"/>
        <v>0</v>
      </c>
      <c r="AK298" s="218" t="str">
        <f ca="1">IF($AD298=1,IF('２個別表'!$AQ298=1,1,IF('２個別表'!AQ298="","",)),"")</f>
        <v/>
      </c>
      <c r="AL298" s="207" t="str">
        <f ca="1">IF($AJ298=1,IF($AK298=1,'２個別表'!BU298,""),"")</f>
        <v/>
      </c>
      <c r="AM298" s="204" t="str">
        <f t="shared" ca="1" si="117"/>
        <v/>
      </c>
      <c r="AN298" s="223" t="str">
        <f ca="1">IF($AJ298=1,IF($AK298=1,ROUNDDOWN('２個別表'!$BX298-'２個別表'!$BZ298-'２個別表'!$CC298-'２個別表'!$CD298-'２個別表'!$CE298-'２個別表'!$CF298,0),""),"")</f>
        <v/>
      </c>
      <c r="AO298" s="222">
        <f t="shared" ca="1" si="113"/>
        <v>0</v>
      </c>
      <c r="AP298" s="218">
        <f t="shared" ca="1" si="118"/>
        <v>0</v>
      </c>
      <c r="AQ298" s="218">
        <f t="shared" ca="1" si="119"/>
        <v>0</v>
      </c>
      <c r="AR298" s="213">
        <f ca="1">IF('２個別表'!$AC298=1,1,0)</f>
        <v>0</v>
      </c>
      <c r="AS298" s="204" t="str">
        <f t="shared" ca="1" si="120"/>
        <v/>
      </c>
      <c r="AT298" s="204" t="str">
        <f t="shared" ca="1" si="121"/>
        <v/>
      </c>
      <c r="AU298" s="230" t="str">
        <f ca="1">IF($AD298=1,IF($AQ298=1,ROUNDDOWN('２個別表'!$BX298-'２個別表'!$BZ298-'２個別表'!$CC298-'２個別表'!$CD298-'２個別表'!$CE298-'２個別表'!$CF298,0),""),"")</f>
        <v/>
      </c>
      <c r="AV298" s="391">
        <f t="shared" ca="1" si="122"/>
        <v>0</v>
      </c>
      <c r="AW298" s="401" t="str">
        <f t="shared" ca="1" si="123"/>
        <v>-</v>
      </c>
      <c r="AX298" s="228">
        <f ca="1">IF($AD298=2,IF('２個別表'!$BS298=1,1,0),0)</f>
        <v>0</v>
      </c>
      <c r="AY298" s="213" t="str">
        <f t="shared" ca="1" si="124"/>
        <v/>
      </c>
      <c r="AZ298" s="409" t="str">
        <f ca="1">IF(AND($AD298=2,$AX298=1),'２個別表'!$BX298-('２個別表'!$BZ298+'２個別表'!$CC298+'２個別表'!$CD298+'２個別表'!$CE298+'２個別表'!$CF298),"")</f>
        <v/>
      </c>
      <c r="BA298" s="228">
        <f ca="1">IF($AD298=2,IF('２個別表'!$BS298&lt;&gt;1,1,0),0)</f>
        <v>0</v>
      </c>
      <c r="BB298" s="404">
        <f t="shared" ca="1" si="125"/>
        <v>0</v>
      </c>
      <c r="BC298" s="207" t="str">
        <f ca="1">IF(AND($AD298=2,$BA298=1),'２個別表'!$BT298,"")</f>
        <v/>
      </c>
      <c r="BD298" s="207" t="str">
        <f t="shared" ca="1" si="126"/>
        <v/>
      </c>
      <c r="BE298" s="207" t="str">
        <f ca="1">IF(AND($AD298=2,$BA298=1),'２個別表'!$BW298-('２個別表'!$BZ298+'２個別表'!$CC298+'２個別表'!$CD298+'２個別表'!$CE298+'２個別表'!$CF298),"")</f>
        <v/>
      </c>
      <c r="BF298" s="207" t="str">
        <f ca="1">IF(AND($AD298=2,$BA298=1),'２個別表'!$CC298+'２個別表'!$CD298,"")</f>
        <v/>
      </c>
      <c r="BG298" s="406" t="str">
        <f ca="1">IF($BB298=1,IF(SUM('２個別表'!$BY298,'２個別表'!$CF298*0.5)&lt;='２個別表'!$BX298*0.5,"〇","×"),"")</f>
        <v/>
      </c>
      <c r="BH298" s="405">
        <f t="shared" ca="1" si="127"/>
        <v>0</v>
      </c>
      <c r="BI298" s="229" t="str">
        <f ca="1">IF($AD298=2,IF($AX298=1,IF('２個別表'!$AO298=23,"〇","×"),IF(OR('２個別表'!$AO298&lt;19,'２個別表'!$AO298&gt;23),"",IF($BH298&lt;='２個別表'!$BT298,"〇","×"))),"-")</f>
        <v>-</v>
      </c>
      <c r="BJ298" s="414" t="str">
        <f t="shared" ca="1" si="128"/>
        <v>-</v>
      </c>
      <c r="BK298" s="228">
        <f t="shared" ca="1" si="129"/>
        <v>0</v>
      </c>
      <c r="BL298" s="229" t="str">
        <f ca="1">IF($AD298=3,IF(1&lt;='２個別表'!$F298,IF('２個別表'!$W298=1,"〇","×"),""),"")</f>
        <v/>
      </c>
      <c r="BM298" s="209" t="str">
        <f ca="1">IF(AD298=3,IF(AND(OR('２個別表'!BF298="附帯施設",AND(1&lt;='２個別表'!AO298,'２個別表'!AO298&lt;=3)),'２個別表'!BM298&lt;&gt;"",'２個別表'!BN298&lt;&gt;""),1,IF(AND(OR('２個別表'!BF298="附帯施設",AND(1&lt;='２個別表'!AO298,'２個別表'!AO298&lt;=3)),OR('２個別表'!BM298="",'２個別表'!BN298="")),"×",0)),"")</f>
        <v/>
      </c>
      <c r="BN298" s="229" t="str">
        <f ca="1">IF($AD298=3,IF('２個別表'!$BX298&gt;=500000,"〇","×"),"")</f>
        <v/>
      </c>
      <c r="BO298" s="204" t="str">
        <f ca="1">IF(AD298=3,'２個別表'!BY298,"")</f>
        <v/>
      </c>
      <c r="BP298" s="204" t="str">
        <f ca="1">IF(AD298=3,IF(COUNTIF('２個別表'!$Z$11:'２個別表'!Z298,'２個別表'!Z298)=1,BO298,SUMIF('２個別表'!$Z$11:$Z$510,'２個別表'!Z298,$BO$11:$BO$239)),"")</f>
        <v/>
      </c>
      <c r="BQ298" s="213" t="str">
        <f t="shared" ca="1" si="111"/>
        <v/>
      </c>
      <c r="BR298" s="207" t="str">
        <f t="shared" ca="1" si="130"/>
        <v/>
      </c>
      <c r="BS298" s="483" t="str">
        <f ca="1">IF($AD298=3,'２個別表'!$BX298-('２個別表'!$BZ298+'２個別表'!$CC298+'２個別表'!$CD298+'２個別表'!$CE298+'２個別表'!$CF298),"")</f>
        <v/>
      </c>
      <c r="BT298" s="486">
        <f t="shared" ca="1" si="112"/>
        <v>0</v>
      </c>
      <c r="BU298" s="480" t="str">
        <f t="shared" ca="1" si="131"/>
        <v/>
      </c>
    </row>
    <row r="299" spans="1:73">
      <c r="A299" s="770" t="str">
        <f t="shared" ca="1" si="107"/>
        <v>石川県</v>
      </c>
      <c r="B299" s="773">
        <f ca="1">'２個別表'!Q299</f>
        <v>289</v>
      </c>
      <c r="C299" s="774" t="str">
        <f>'２個別表'!$R299</f>
        <v>石川県</v>
      </c>
      <c r="D299" s="774" t="str">
        <f ca="1">'２個別表'!$S299</f>
        <v/>
      </c>
      <c r="E299" s="774" t="str">
        <f ca="1">'２個別表'!$T299</f>
        <v/>
      </c>
      <c r="F299" s="719" t="str">
        <f ca="1">'２個別表'!$W299</f>
        <v/>
      </c>
      <c r="G299" s="719" t="str">
        <f ca="1">IF($F299=1,IF(SUMIF('（様式１号）１総括表'!$B$16:$B$25,A299,'（様式１号）１総括表'!$A$16:$A$25)&gt;0,"〇","✕"),"-")</f>
        <v>-</v>
      </c>
      <c r="H299" s="716" t="str">
        <f ca="1">IF('２個別表'!$Y299=1,IF('２個別表'!$AC299=1,"〇","×"),IF(AND(2&lt;='２個別表'!$AC299,'２個別表'!$AC299&lt;=5),"〇","×"))</f>
        <v>×</v>
      </c>
      <c r="I299" s="716" t="str">
        <f t="shared" ca="1" si="108"/>
        <v>×</v>
      </c>
      <c r="J299" s="207" t="str">
        <f ca="1">'２個別表'!$Z299</f>
        <v/>
      </c>
      <c r="K299" s="207">
        <f ca="1">'２個別表'!$AK299</f>
        <v>0</v>
      </c>
      <c r="L299" s="207" t="str">
        <f ca="1">IF('２個別表'!$AL299=1,1,"")</f>
        <v/>
      </c>
      <c r="M299" s="207" t="str">
        <f ca="1">IF('２個別表'!$AL299="","",IF('２個別表'!$AL299=1,IF(OR('２個別表'!$AM299=1,'２個別表'!$AN299=1),"〇","×")))</f>
        <v/>
      </c>
      <c r="N299" s="204" t="str">
        <f ca="1">'２個別表'!AT299</f>
        <v/>
      </c>
      <c r="O299" s="220" t="str">
        <f ca="1">IF(1&lt;='２個別表'!$F299,IF(AND(1&lt;='２個別表'!$AO299,'２個別表'!$AO299&lt;=3),1,0),"")</f>
        <v/>
      </c>
      <c r="P299" s="229">
        <f ca="1">IF($O299=1,IF(AND('２個別表'!$BF299&lt;&gt;"",AND('２個別表'!$BI299&lt;&gt;1,'２個別表'!$BJ299)),0,1),0)</f>
        <v>0</v>
      </c>
      <c r="Q299" s="220">
        <f ca="1">IF('２個別表'!$BF299&lt;&gt;"",1,0)</f>
        <v>0</v>
      </c>
      <c r="R299" s="220" t="str">
        <f ca="1">IF($Q299=1,IF('２個別表'!$BI299=1,1,0),"")</f>
        <v/>
      </c>
      <c r="S299" s="220" t="str">
        <f ca="1">IF($R299=1,IF('２個別表'!$BJ299&lt;&gt;"","〇","×"),"")</f>
        <v/>
      </c>
      <c r="T299" s="220" t="str">
        <f t="shared" ca="1" si="114"/>
        <v/>
      </c>
      <c r="U299" s="381">
        <f ca="1">IF('２個別表'!$BH299&gt;0,'２個別表'!$BH299,0)</f>
        <v>0</v>
      </c>
      <c r="V299" s="220">
        <f ca="1">IF('２個別表'!$BJ299&lt;&gt;"",1,0)</f>
        <v>0</v>
      </c>
      <c r="W299" s="206">
        <f ca="1">IF(AND($Q299=1,$V299=1),'２個別表'!$CF299,0)</f>
        <v>0</v>
      </c>
      <c r="X299" s="219">
        <f t="shared" ca="1" si="109"/>
        <v>0</v>
      </c>
      <c r="Y299" s="220" t="str">
        <f ca="1">IF(1&lt;='２個別表'!$F299,'２個別表'!$BV299,"")</f>
        <v/>
      </c>
      <c r="Z299" s="220">
        <f ca="1">IF(1&lt;='２個別表'!$F299,'２個別表'!$CG299,0)</f>
        <v>0</v>
      </c>
      <c r="AA299" s="220">
        <f ca="1">IF(OR(0&lt;'２個別表'!$BZ299,0&lt;SUM('２個別表'!$CC299:$CD299)),1,0)</f>
        <v>1</v>
      </c>
      <c r="AB299" s="207">
        <f ca="1">IF(1&lt;='２個別表'!$F299,'２個別表'!$BX299,0)</f>
        <v>0</v>
      </c>
      <c r="AC299" s="207" t="str">
        <f ca="1">IF('２個別表'!$BX299&gt;0,IF(AND('２個別表'!$BV299=1,'２個別表'!$CG299="控除不可"),'２個別表'!$BX299,IF(AND('２個別表'!$BV299=1,'２個別表'!$CG299="80%控除対象"),ROUNDUP('２個別表'!$BX299*102/110,0),IF(AND('２個別表'!$BV299=1,'２個別表'!$CG299="全額控除"),ROUNDUP('２個別表'!$BX299*100/110,0),IF(OR('２個別表'!$BV299=2,'２個別表'!$BV299=3),'２個別表'!$BX299,'２個別表'!$BX299)))),"")</f>
        <v/>
      </c>
      <c r="AD299" s="221" t="str">
        <f ca="1">IF('２個別表'!$W299=1,3,IF(AND('２個別表'!$W299=2,AND(19&lt;='２個別表'!$AO299,'２個別表'!$AO299&lt;=23)),2,IF(AND('２個別表'!$W299=2,OR(AND(1&lt;='２個別表'!$AO299,'２個別表'!$AO299&lt;=18),AND(24&lt;='２個別表'!$AO299,'２個別表'!$AO299&lt;=25))),1,"判定不能")))</f>
        <v>判定不能</v>
      </c>
      <c r="AE299" s="228">
        <f t="shared" ca="1" si="115"/>
        <v>0</v>
      </c>
      <c r="AF299" s="204" t="str">
        <f t="shared" ca="1" si="132"/>
        <v/>
      </c>
      <c r="AG299" s="207" t="str">
        <f ca="1">IF(AND($AD299=1,$U299&gt;0,$V299=1),ROUNDDOWN($AC299*1/2-'２個別表'!$CF299*1/2,0),"")</f>
        <v/>
      </c>
      <c r="AH299" s="207" t="str">
        <f t="shared" ca="1" si="110"/>
        <v/>
      </c>
      <c r="AI299" s="230" t="str">
        <f ca="1">IF(AND($AD299=1,$Q299=1),IF($AB299&gt;0,'２個別表'!$BX299-'２個別表'!$BZ299-'２個別表'!$CF299-'２個別表'!$CC299-'２個別表'!$CD299-'２個別表'!$CE299,0),"")</f>
        <v/>
      </c>
      <c r="AJ299" s="222">
        <f t="shared" ca="1" si="116"/>
        <v>0</v>
      </c>
      <c r="AK299" s="218" t="str">
        <f ca="1">IF($AD299=1,IF('２個別表'!$AQ299=1,1,IF('２個別表'!AQ299="","",)),"")</f>
        <v/>
      </c>
      <c r="AL299" s="207" t="str">
        <f ca="1">IF($AJ299=1,IF($AK299=1,'２個別表'!BU299,""),"")</f>
        <v/>
      </c>
      <c r="AM299" s="204" t="str">
        <f t="shared" ca="1" si="117"/>
        <v/>
      </c>
      <c r="AN299" s="223" t="str">
        <f ca="1">IF($AJ299=1,IF($AK299=1,ROUNDDOWN('２個別表'!$BX299-'２個別表'!$BZ299-'２個別表'!$CC299-'２個別表'!$CD299-'２個別表'!$CE299-'２個別表'!$CF299,0),""),"")</f>
        <v/>
      </c>
      <c r="AO299" s="222">
        <f t="shared" ca="1" si="113"/>
        <v>0</v>
      </c>
      <c r="AP299" s="218">
        <f t="shared" ca="1" si="118"/>
        <v>0</v>
      </c>
      <c r="AQ299" s="218">
        <f t="shared" ca="1" si="119"/>
        <v>0</v>
      </c>
      <c r="AR299" s="213">
        <f ca="1">IF('２個別表'!$AC299=1,1,0)</f>
        <v>0</v>
      </c>
      <c r="AS299" s="204" t="str">
        <f t="shared" ca="1" si="120"/>
        <v/>
      </c>
      <c r="AT299" s="204" t="str">
        <f t="shared" ca="1" si="121"/>
        <v/>
      </c>
      <c r="AU299" s="230" t="str">
        <f ca="1">IF($AD299=1,IF($AQ299=1,ROUNDDOWN('２個別表'!$BX299-'２個別表'!$BZ299-'２個別表'!$CC299-'２個別表'!$CD299-'２個別表'!$CE299-'２個別表'!$CF299,0),""),"")</f>
        <v/>
      </c>
      <c r="AV299" s="391">
        <f t="shared" ca="1" si="122"/>
        <v>0</v>
      </c>
      <c r="AW299" s="401" t="str">
        <f t="shared" ca="1" si="123"/>
        <v>-</v>
      </c>
      <c r="AX299" s="228">
        <f ca="1">IF($AD299=2,IF('２個別表'!$BS299=1,1,0),0)</f>
        <v>0</v>
      </c>
      <c r="AY299" s="213" t="str">
        <f t="shared" ca="1" si="124"/>
        <v/>
      </c>
      <c r="AZ299" s="409" t="str">
        <f ca="1">IF(AND($AD299=2,$AX299=1),'２個別表'!$BX299-('２個別表'!$BZ299+'２個別表'!$CC299+'２個別表'!$CD299+'２個別表'!$CE299+'２個別表'!$CF299),"")</f>
        <v/>
      </c>
      <c r="BA299" s="228">
        <f ca="1">IF($AD299=2,IF('２個別表'!$BS299&lt;&gt;1,1,0),0)</f>
        <v>0</v>
      </c>
      <c r="BB299" s="404">
        <f t="shared" ca="1" si="125"/>
        <v>0</v>
      </c>
      <c r="BC299" s="207" t="str">
        <f ca="1">IF(AND($AD299=2,$BA299=1),'２個別表'!$BT299,"")</f>
        <v/>
      </c>
      <c r="BD299" s="207" t="str">
        <f t="shared" ca="1" si="126"/>
        <v/>
      </c>
      <c r="BE299" s="207" t="str">
        <f ca="1">IF(AND($AD299=2,$BA299=1),'２個別表'!$BW299-('２個別表'!$BZ299+'２個別表'!$CC299+'２個別表'!$CD299+'２個別表'!$CE299+'２個別表'!$CF299),"")</f>
        <v/>
      </c>
      <c r="BF299" s="207" t="str">
        <f ca="1">IF(AND($AD299=2,$BA299=1),'２個別表'!$CC299+'２個別表'!$CD299,"")</f>
        <v/>
      </c>
      <c r="BG299" s="406" t="str">
        <f ca="1">IF($BB299=1,IF(SUM('２個別表'!$BY299,'２個別表'!$CF299*0.5)&lt;='２個別表'!$BX299*0.5,"〇","×"),"")</f>
        <v/>
      </c>
      <c r="BH299" s="405">
        <f t="shared" ca="1" si="127"/>
        <v>0</v>
      </c>
      <c r="BI299" s="229" t="str">
        <f ca="1">IF($AD299=2,IF($AX299=1,IF('２個別表'!$AO299=23,"〇","×"),IF(OR('２個別表'!$AO299&lt;19,'２個別表'!$AO299&gt;23),"",IF($BH299&lt;='２個別表'!$BT299,"〇","×"))),"-")</f>
        <v>-</v>
      </c>
      <c r="BJ299" s="414" t="str">
        <f t="shared" ca="1" si="128"/>
        <v>-</v>
      </c>
      <c r="BK299" s="228">
        <f t="shared" ca="1" si="129"/>
        <v>0</v>
      </c>
      <c r="BL299" s="229" t="str">
        <f ca="1">IF($AD299=3,IF(1&lt;='２個別表'!$F299,IF('２個別表'!$W299=1,"〇","×"),""),"")</f>
        <v/>
      </c>
      <c r="BM299" s="209" t="str">
        <f ca="1">IF(AD299=3,IF(AND(OR('２個別表'!BF299="附帯施設",AND(1&lt;='２個別表'!AO299,'２個別表'!AO299&lt;=3)),'２個別表'!BM299&lt;&gt;"",'２個別表'!BN299&lt;&gt;""),1,IF(AND(OR('２個別表'!BF299="附帯施設",AND(1&lt;='２個別表'!AO299,'２個別表'!AO299&lt;=3)),OR('２個別表'!BM299="",'２個別表'!BN299="")),"×",0)),"")</f>
        <v/>
      </c>
      <c r="BN299" s="229" t="str">
        <f ca="1">IF($AD299=3,IF('２個別表'!$BX299&gt;=500000,"〇","×"),"")</f>
        <v/>
      </c>
      <c r="BO299" s="204" t="str">
        <f ca="1">IF(AD299=3,'２個別表'!BY299,"")</f>
        <v/>
      </c>
      <c r="BP299" s="204" t="str">
        <f ca="1">IF(AD299=3,IF(COUNTIF('２個別表'!$Z$11:'２個別表'!Z299,'２個別表'!Z299)=1,BO299,SUMIF('２個別表'!$Z$11:$Z$510,'２個別表'!Z299,$BO$11:$BO$239)),"")</f>
        <v/>
      </c>
      <c r="BQ299" s="213" t="str">
        <f t="shared" ca="1" si="111"/>
        <v/>
      </c>
      <c r="BR299" s="207" t="str">
        <f t="shared" ca="1" si="130"/>
        <v/>
      </c>
      <c r="BS299" s="483" t="str">
        <f ca="1">IF($AD299=3,'２個別表'!$BX299-('２個別表'!$BZ299+'２個別表'!$CC299+'２個別表'!$CD299+'２個別表'!$CE299+'２個別表'!$CF299),"")</f>
        <v/>
      </c>
      <c r="BT299" s="486">
        <f t="shared" ca="1" si="112"/>
        <v>0</v>
      </c>
      <c r="BU299" s="480" t="str">
        <f t="shared" ca="1" si="131"/>
        <v/>
      </c>
    </row>
    <row r="300" spans="1:73">
      <c r="A300" s="770" t="str">
        <f t="shared" ca="1" si="107"/>
        <v>石川県</v>
      </c>
      <c r="B300" s="773">
        <f ca="1">'２個別表'!Q300</f>
        <v>290</v>
      </c>
      <c r="C300" s="774" t="str">
        <f>'２個別表'!$R300</f>
        <v>石川県</v>
      </c>
      <c r="D300" s="774" t="str">
        <f ca="1">'２個別表'!$S300</f>
        <v/>
      </c>
      <c r="E300" s="774" t="str">
        <f ca="1">'２個別表'!$T300</f>
        <v/>
      </c>
      <c r="F300" s="719" t="str">
        <f ca="1">'２個別表'!$W300</f>
        <v/>
      </c>
      <c r="G300" s="719" t="str">
        <f ca="1">IF($F300=1,IF(SUMIF('（様式１号）１総括表'!$B$16:$B$25,A300,'（様式１号）１総括表'!$A$16:$A$25)&gt;0,"〇","✕"),"-")</f>
        <v>-</v>
      </c>
      <c r="H300" s="716" t="str">
        <f ca="1">IF('２個別表'!$Y300=1,IF('２個別表'!$AC300=1,"〇","×"),IF(AND(2&lt;='２個別表'!$AC300,'２個別表'!$AC300&lt;=5),"〇","×"))</f>
        <v>×</v>
      </c>
      <c r="I300" s="716" t="str">
        <f t="shared" ca="1" si="108"/>
        <v>×</v>
      </c>
      <c r="J300" s="207" t="str">
        <f ca="1">'２個別表'!$Z300</f>
        <v/>
      </c>
      <c r="K300" s="207">
        <f ca="1">'２個別表'!$AK300</f>
        <v>0</v>
      </c>
      <c r="L300" s="207" t="str">
        <f ca="1">IF('２個別表'!$AL300=1,1,"")</f>
        <v/>
      </c>
      <c r="M300" s="207" t="str">
        <f ca="1">IF('２個別表'!$AL300="","",IF('２個別表'!$AL300=1,IF(OR('２個別表'!$AM300=1,'２個別表'!$AN300=1),"〇","×")))</f>
        <v/>
      </c>
      <c r="N300" s="204" t="str">
        <f ca="1">'２個別表'!AT300</f>
        <v/>
      </c>
      <c r="O300" s="220" t="str">
        <f ca="1">IF(1&lt;='２個別表'!$F300,IF(AND(1&lt;='２個別表'!$AO300,'２個別表'!$AO300&lt;=3),1,0),"")</f>
        <v/>
      </c>
      <c r="P300" s="229">
        <f ca="1">IF($O300=1,IF(AND('２個別表'!$BF300&lt;&gt;"",AND('２個別表'!$BI300&lt;&gt;1,'２個別表'!$BJ300)),0,1),0)</f>
        <v>0</v>
      </c>
      <c r="Q300" s="220">
        <f ca="1">IF('２個別表'!$BF300&lt;&gt;"",1,0)</f>
        <v>0</v>
      </c>
      <c r="R300" s="220" t="str">
        <f ca="1">IF($Q300=1,IF('２個別表'!$BI300=1,1,0),"")</f>
        <v/>
      </c>
      <c r="S300" s="220" t="str">
        <f ca="1">IF($R300=1,IF('２個別表'!$BJ300&lt;&gt;"","〇","×"),"")</f>
        <v/>
      </c>
      <c r="T300" s="220" t="str">
        <f t="shared" ca="1" si="114"/>
        <v/>
      </c>
      <c r="U300" s="381">
        <f ca="1">IF('２個別表'!$BH300&gt;0,'２個別表'!$BH300,0)</f>
        <v>0</v>
      </c>
      <c r="V300" s="220">
        <f ca="1">IF('２個別表'!$BJ300&lt;&gt;"",1,0)</f>
        <v>0</v>
      </c>
      <c r="W300" s="206">
        <f ca="1">IF(AND($Q300=1,$V300=1),'２個別表'!$CF300,0)</f>
        <v>0</v>
      </c>
      <c r="X300" s="219">
        <f t="shared" ca="1" si="109"/>
        <v>0</v>
      </c>
      <c r="Y300" s="220" t="str">
        <f ca="1">IF(1&lt;='２個別表'!$F300,'２個別表'!$BV300,"")</f>
        <v/>
      </c>
      <c r="Z300" s="220">
        <f ca="1">IF(1&lt;='２個別表'!$F300,'２個別表'!$CG300,0)</f>
        <v>0</v>
      </c>
      <c r="AA300" s="220">
        <f ca="1">IF(OR(0&lt;'２個別表'!$BZ300,0&lt;SUM('２個別表'!$CC300:$CD300)),1,0)</f>
        <v>1</v>
      </c>
      <c r="AB300" s="207">
        <f ca="1">IF(1&lt;='２個別表'!$F300,'２個別表'!$BX300,0)</f>
        <v>0</v>
      </c>
      <c r="AC300" s="207" t="str">
        <f ca="1">IF('２個別表'!$BX300&gt;0,IF(AND('２個別表'!$BV300=1,'２個別表'!$CG300="控除不可"),'２個別表'!$BX300,IF(AND('２個別表'!$BV300=1,'２個別表'!$CG300="80%控除対象"),ROUNDUP('２個別表'!$BX300*102/110,0),IF(AND('２個別表'!$BV300=1,'２個別表'!$CG300="全額控除"),ROUNDUP('２個別表'!$BX300*100/110,0),IF(OR('２個別表'!$BV300=2,'２個別表'!$BV300=3),'２個別表'!$BX300,'２個別表'!$BX300)))),"")</f>
        <v/>
      </c>
      <c r="AD300" s="221" t="str">
        <f ca="1">IF('２個別表'!$W300=1,3,IF(AND('２個別表'!$W300=2,AND(19&lt;='２個別表'!$AO300,'２個別表'!$AO300&lt;=23)),2,IF(AND('２個別表'!$W300=2,OR(AND(1&lt;='２個別表'!$AO300,'２個別表'!$AO300&lt;=18),AND(24&lt;='２個別表'!$AO300,'２個別表'!$AO300&lt;=25))),1,"判定不能")))</f>
        <v>判定不能</v>
      </c>
      <c r="AE300" s="228">
        <f t="shared" ca="1" si="115"/>
        <v>0</v>
      </c>
      <c r="AF300" s="204" t="str">
        <f t="shared" ca="1" si="132"/>
        <v/>
      </c>
      <c r="AG300" s="207" t="str">
        <f ca="1">IF(AND($AD300=1,$U300&gt;0,$V300=1),ROUNDDOWN($AC300*1/2-'２個別表'!$CF300*1/2,0),"")</f>
        <v/>
      </c>
      <c r="AH300" s="207" t="str">
        <f t="shared" ca="1" si="110"/>
        <v/>
      </c>
      <c r="AI300" s="230" t="str">
        <f ca="1">IF(AND($AD300=1,$Q300=1),IF($AB300&gt;0,'２個別表'!$BX300-'２個別表'!$BZ300-'２個別表'!$CF300-'２個別表'!$CC300-'２個別表'!$CD300-'２個別表'!$CE300,0),"")</f>
        <v/>
      </c>
      <c r="AJ300" s="222">
        <f t="shared" ca="1" si="116"/>
        <v>0</v>
      </c>
      <c r="AK300" s="218" t="str">
        <f ca="1">IF($AD300=1,IF('２個別表'!$AQ300=1,1,IF('２個別表'!AQ300="","",)),"")</f>
        <v/>
      </c>
      <c r="AL300" s="207" t="str">
        <f ca="1">IF($AJ300=1,IF($AK300=1,'２個別表'!BU300,""),"")</f>
        <v/>
      </c>
      <c r="AM300" s="204" t="str">
        <f t="shared" ca="1" si="117"/>
        <v/>
      </c>
      <c r="AN300" s="223" t="str">
        <f ca="1">IF($AJ300=1,IF($AK300=1,ROUNDDOWN('２個別表'!$BX300-'２個別表'!$BZ300-'２個別表'!$CC300-'２個別表'!$CD300-'２個別表'!$CE300-'２個別表'!$CF300,0),""),"")</f>
        <v/>
      </c>
      <c r="AO300" s="222">
        <f t="shared" ca="1" si="113"/>
        <v>0</v>
      </c>
      <c r="AP300" s="218">
        <f t="shared" ca="1" si="118"/>
        <v>0</v>
      </c>
      <c r="AQ300" s="218">
        <f t="shared" ca="1" si="119"/>
        <v>0</v>
      </c>
      <c r="AR300" s="213">
        <f ca="1">IF('２個別表'!$AC300=1,1,0)</f>
        <v>0</v>
      </c>
      <c r="AS300" s="204" t="str">
        <f t="shared" ca="1" si="120"/>
        <v/>
      </c>
      <c r="AT300" s="204" t="str">
        <f t="shared" ca="1" si="121"/>
        <v/>
      </c>
      <c r="AU300" s="230" t="str">
        <f ca="1">IF($AD300=1,IF($AQ300=1,ROUNDDOWN('２個別表'!$BX300-'２個別表'!$BZ300-'２個別表'!$CC300-'２個別表'!$CD300-'２個別表'!$CE300-'２個別表'!$CF300,0),""),"")</f>
        <v/>
      </c>
      <c r="AV300" s="391">
        <f t="shared" ca="1" si="122"/>
        <v>0</v>
      </c>
      <c r="AW300" s="401" t="str">
        <f t="shared" ca="1" si="123"/>
        <v>-</v>
      </c>
      <c r="AX300" s="228">
        <f ca="1">IF($AD300=2,IF('２個別表'!$BS300=1,1,0),0)</f>
        <v>0</v>
      </c>
      <c r="AY300" s="213" t="str">
        <f t="shared" ca="1" si="124"/>
        <v/>
      </c>
      <c r="AZ300" s="409" t="str">
        <f ca="1">IF(AND($AD300=2,$AX300=1),'２個別表'!$BX300-('２個別表'!$BZ300+'２個別表'!$CC300+'２個別表'!$CD300+'２個別表'!$CE300+'２個別表'!$CF300),"")</f>
        <v/>
      </c>
      <c r="BA300" s="228">
        <f ca="1">IF($AD300=2,IF('２個別表'!$BS300&lt;&gt;1,1,0),0)</f>
        <v>0</v>
      </c>
      <c r="BB300" s="404">
        <f t="shared" ca="1" si="125"/>
        <v>0</v>
      </c>
      <c r="BC300" s="207" t="str">
        <f ca="1">IF(AND($AD300=2,$BA300=1),'２個別表'!$BT300,"")</f>
        <v/>
      </c>
      <c r="BD300" s="207" t="str">
        <f t="shared" ca="1" si="126"/>
        <v/>
      </c>
      <c r="BE300" s="207" t="str">
        <f ca="1">IF(AND($AD300=2,$BA300=1),'２個別表'!$BW300-('２個別表'!$BZ300+'２個別表'!$CC300+'２個別表'!$CD300+'２個別表'!$CE300+'２個別表'!$CF300),"")</f>
        <v/>
      </c>
      <c r="BF300" s="207" t="str">
        <f ca="1">IF(AND($AD300=2,$BA300=1),'２個別表'!$CC300+'２個別表'!$CD300,"")</f>
        <v/>
      </c>
      <c r="BG300" s="406" t="str">
        <f ca="1">IF($BB300=1,IF(SUM('２個別表'!$BY300,'２個別表'!$CF300*0.5)&lt;='２個別表'!$BX300*0.5,"〇","×"),"")</f>
        <v/>
      </c>
      <c r="BH300" s="405">
        <f t="shared" ca="1" si="127"/>
        <v>0</v>
      </c>
      <c r="BI300" s="229" t="str">
        <f ca="1">IF($AD300=2,IF($AX300=1,IF('２個別表'!$AO300=23,"〇","×"),IF(OR('２個別表'!$AO300&lt;19,'２個別表'!$AO300&gt;23),"",IF($BH300&lt;='２個別表'!$BT300,"〇","×"))),"-")</f>
        <v>-</v>
      </c>
      <c r="BJ300" s="414" t="str">
        <f t="shared" ca="1" si="128"/>
        <v>-</v>
      </c>
      <c r="BK300" s="228">
        <f t="shared" ca="1" si="129"/>
        <v>0</v>
      </c>
      <c r="BL300" s="229" t="str">
        <f ca="1">IF($AD300=3,IF(1&lt;='２個別表'!$F300,IF('２個別表'!$W300=1,"〇","×"),""),"")</f>
        <v/>
      </c>
      <c r="BM300" s="209" t="str">
        <f ca="1">IF(AD300=3,IF(AND(OR('２個別表'!BF300="附帯施設",AND(1&lt;='２個別表'!AO300,'２個別表'!AO300&lt;=3)),'２個別表'!BM300&lt;&gt;"",'２個別表'!BN300&lt;&gt;""),1,IF(AND(OR('２個別表'!BF300="附帯施設",AND(1&lt;='２個別表'!AO300,'２個別表'!AO300&lt;=3)),OR('２個別表'!BM300="",'２個別表'!BN300="")),"×",0)),"")</f>
        <v/>
      </c>
      <c r="BN300" s="229" t="str">
        <f ca="1">IF($AD300=3,IF('２個別表'!$BX300&gt;=500000,"〇","×"),"")</f>
        <v/>
      </c>
      <c r="BO300" s="204" t="str">
        <f ca="1">IF(AD300=3,'２個別表'!BY300,"")</f>
        <v/>
      </c>
      <c r="BP300" s="204" t="str">
        <f ca="1">IF(AD300=3,IF(COUNTIF('２個別表'!$Z$11:'２個別表'!Z300,'２個別表'!Z300)=1,BO300,SUMIF('２個別表'!$Z$11:$Z$510,'２個別表'!Z300,$BO$11:$BO$239)),"")</f>
        <v/>
      </c>
      <c r="BQ300" s="213" t="str">
        <f t="shared" ca="1" si="111"/>
        <v/>
      </c>
      <c r="BR300" s="207" t="str">
        <f t="shared" ca="1" si="130"/>
        <v/>
      </c>
      <c r="BS300" s="483" t="str">
        <f ca="1">IF($AD300=3,'２個別表'!$BX300-('２個別表'!$BZ300+'２個別表'!$CC300+'２個別表'!$CD300+'２個別表'!$CE300+'２個別表'!$CF300),"")</f>
        <v/>
      </c>
      <c r="BT300" s="486">
        <f t="shared" ca="1" si="112"/>
        <v>0</v>
      </c>
      <c r="BU300" s="480" t="str">
        <f t="shared" ca="1" si="131"/>
        <v/>
      </c>
    </row>
    <row r="301" spans="1:73">
      <c r="A301" s="770" t="str">
        <f t="shared" ca="1" si="107"/>
        <v>石川県</v>
      </c>
      <c r="B301" s="773">
        <f ca="1">'２個別表'!Q301</f>
        <v>291</v>
      </c>
      <c r="C301" s="774" t="str">
        <f>'２個別表'!$R301</f>
        <v>石川県</v>
      </c>
      <c r="D301" s="774" t="str">
        <f ca="1">'２個別表'!$S301</f>
        <v/>
      </c>
      <c r="E301" s="774" t="str">
        <f ca="1">'２個別表'!$T301</f>
        <v/>
      </c>
      <c r="F301" s="719" t="str">
        <f ca="1">'２個別表'!$W301</f>
        <v/>
      </c>
      <c r="G301" s="719" t="str">
        <f ca="1">IF($F301=1,IF(SUMIF('（様式１号）１総括表'!$B$16:$B$25,A301,'（様式１号）１総括表'!$A$16:$A$25)&gt;0,"〇","✕"),"-")</f>
        <v>-</v>
      </c>
      <c r="H301" s="716" t="str">
        <f ca="1">IF('２個別表'!$Y301=1,IF('２個別表'!$AC301=1,"〇","×"),IF(AND(2&lt;='２個別表'!$AC301,'２個別表'!$AC301&lt;=5),"〇","×"))</f>
        <v>×</v>
      </c>
      <c r="I301" s="716" t="str">
        <f t="shared" ca="1" si="108"/>
        <v>×</v>
      </c>
      <c r="J301" s="207" t="str">
        <f ca="1">'２個別表'!$Z301</f>
        <v/>
      </c>
      <c r="K301" s="207">
        <f ca="1">'２個別表'!$AK301</f>
        <v>0</v>
      </c>
      <c r="L301" s="207" t="str">
        <f ca="1">IF('２個別表'!$AL301=1,1,"")</f>
        <v/>
      </c>
      <c r="M301" s="207" t="str">
        <f ca="1">IF('２個別表'!$AL301="","",IF('２個別表'!$AL301=1,IF(OR('２個別表'!$AM301=1,'２個別表'!$AN301=1),"〇","×")))</f>
        <v/>
      </c>
      <c r="N301" s="204" t="str">
        <f ca="1">'２個別表'!AT301</f>
        <v/>
      </c>
      <c r="O301" s="220" t="str">
        <f ca="1">IF(1&lt;='２個別表'!$F301,IF(AND(1&lt;='２個別表'!$AO301,'２個別表'!$AO301&lt;=3),1,0),"")</f>
        <v/>
      </c>
      <c r="P301" s="229">
        <f ca="1">IF($O301=1,IF(AND('２個別表'!$BF301&lt;&gt;"",AND('２個別表'!$BI301&lt;&gt;1,'２個別表'!$BJ301)),0,1),0)</f>
        <v>0</v>
      </c>
      <c r="Q301" s="220">
        <f ca="1">IF('２個別表'!$BF301&lt;&gt;"",1,0)</f>
        <v>0</v>
      </c>
      <c r="R301" s="220" t="str">
        <f ca="1">IF($Q301=1,IF('２個別表'!$BI301=1,1,0),"")</f>
        <v/>
      </c>
      <c r="S301" s="220" t="str">
        <f ca="1">IF($R301=1,IF('２個別表'!$BJ301&lt;&gt;"","〇","×"),"")</f>
        <v/>
      </c>
      <c r="T301" s="220" t="str">
        <f t="shared" ca="1" si="114"/>
        <v/>
      </c>
      <c r="U301" s="381">
        <f ca="1">IF('２個別表'!$BH301&gt;0,'２個別表'!$BH301,0)</f>
        <v>0</v>
      </c>
      <c r="V301" s="220">
        <f ca="1">IF('２個別表'!$BJ301&lt;&gt;"",1,0)</f>
        <v>0</v>
      </c>
      <c r="W301" s="206">
        <f ca="1">IF(AND($Q301=1,$V301=1),'２個別表'!$CF301,0)</f>
        <v>0</v>
      </c>
      <c r="X301" s="219">
        <f t="shared" ca="1" si="109"/>
        <v>0</v>
      </c>
      <c r="Y301" s="220" t="str">
        <f ca="1">IF(1&lt;='２個別表'!$F301,'２個別表'!$BV301,"")</f>
        <v/>
      </c>
      <c r="Z301" s="220">
        <f ca="1">IF(1&lt;='２個別表'!$F301,'２個別表'!$CG301,0)</f>
        <v>0</v>
      </c>
      <c r="AA301" s="220">
        <f ca="1">IF(OR(0&lt;'２個別表'!$BZ301,0&lt;SUM('２個別表'!$CC301:$CD301)),1,0)</f>
        <v>1</v>
      </c>
      <c r="AB301" s="207">
        <f ca="1">IF(1&lt;='２個別表'!$F301,'２個別表'!$BX301,0)</f>
        <v>0</v>
      </c>
      <c r="AC301" s="207" t="str">
        <f ca="1">IF('２個別表'!$BX301&gt;0,IF(AND('２個別表'!$BV301=1,'２個別表'!$CG301="控除不可"),'２個別表'!$BX301,IF(AND('２個別表'!$BV301=1,'２個別表'!$CG301="80%控除対象"),ROUNDUP('２個別表'!$BX301*102/110,0),IF(AND('２個別表'!$BV301=1,'２個別表'!$CG301="全額控除"),ROUNDUP('２個別表'!$BX301*100/110,0),IF(OR('２個別表'!$BV301=2,'２個別表'!$BV301=3),'２個別表'!$BX301,'２個別表'!$BX301)))),"")</f>
        <v/>
      </c>
      <c r="AD301" s="221" t="str">
        <f ca="1">IF('２個別表'!$W301=1,3,IF(AND('２個別表'!$W301=2,AND(19&lt;='２個別表'!$AO301,'２個別表'!$AO301&lt;=23)),2,IF(AND('２個別表'!$W301=2,OR(AND(1&lt;='２個別表'!$AO301,'２個別表'!$AO301&lt;=18),AND(24&lt;='２個別表'!$AO301,'２個別表'!$AO301&lt;=25))),1,"判定不能")))</f>
        <v>判定不能</v>
      </c>
      <c r="AE301" s="228">
        <f t="shared" ca="1" si="115"/>
        <v>0</v>
      </c>
      <c r="AF301" s="204" t="str">
        <f t="shared" ca="1" si="132"/>
        <v/>
      </c>
      <c r="AG301" s="207" t="str">
        <f ca="1">IF(AND($AD301=1,$U301&gt;0,$V301=1),ROUNDDOWN($AC301*1/2-'２個別表'!$CF301*1/2,0),"")</f>
        <v/>
      </c>
      <c r="AH301" s="207" t="str">
        <f t="shared" ca="1" si="110"/>
        <v/>
      </c>
      <c r="AI301" s="230" t="str">
        <f ca="1">IF(AND($AD301=1,$Q301=1),IF($AB301&gt;0,'２個別表'!$BX301-'２個別表'!$BZ301-'２個別表'!$CF301-'２個別表'!$CC301-'２個別表'!$CD301-'２個別表'!$CE301,0),"")</f>
        <v/>
      </c>
      <c r="AJ301" s="222">
        <f t="shared" ca="1" si="116"/>
        <v>0</v>
      </c>
      <c r="AK301" s="218" t="str">
        <f ca="1">IF($AD301=1,IF('２個別表'!$AQ301=1,1,IF('２個別表'!AQ301="","",)),"")</f>
        <v/>
      </c>
      <c r="AL301" s="207" t="str">
        <f ca="1">IF($AJ301=1,IF($AK301=1,'２個別表'!BU301,""),"")</f>
        <v/>
      </c>
      <c r="AM301" s="204" t="str">
        <f t="shared" ca="1" si="117"/>
        <v/>
      </c>
      <c r="AN301" s="223" t="str">
        <f ca="1">IF($AJ301=1,IF($AK301=1,ROUNDDOWN('２個別表'!$BX301-'２個別表'!$BZ301-'２個別表'!$CC301-'２個別表'!$CD301-'２個別表'!$CE301-'２個別表'!$CF301,0),""),"")</f>
        <v/>
      </c>
      <c r="AO301" s="222">
        <f t="shared" ca="1" si="113"/>
        <v>0</v>
      </c>
      <c r="AP301" s="218">
        <f t="shared" ca="1" si="118"/>
        <v>0</v>
      </c>
      <c r="AQ301" s="218">
        <f t="shared" ca="1" si="119"/>
        <v>0</v>
      </c>
      <c r="AR301" s="213">
        <f ca="1">IF('２個別表'!$AC301=1,1,0)</f>
        <v>0</v>
      </c>
      <c r="AS301" s="204" t="str">
        <f t="shared" ca="1" si="120"/>
        <v/>
      </c>
      <c r="AT301" s="204" t="str">
        <f t="shared" ca="1" si="121"/>
        <v/>
      </c>
      <c r="AU301" s="230" t="str">
        <f ca="1">IF($AD301=1,IF($AQ301=1,ROUNDDOWN('２個別表'!$BX301-'２個別表'!$BZ301-'２個別表'!$CC301-'２個別表'!$CD301-'２個別表'!$CE301-'２個別表'!$CF301,0),""),"")</f>
        <v/>
      </c>
      <c r="AV301" s="391">
        <f t="shared" ca="1" si="122"/>
        <v>0</v>
      </c>
      <c r="AW301" s="401" t="str">
        <f t="shared" ca="1" si="123"/>
        <v>-</v>
      </c>
      <c r="AX301" s="228">
        <f ca="1">IF($AD301=2,IF('２個別表'!$BS301=1,1,0),0)</f>
        <v>0</v>
      </c>
      <c r="AY301" s="213" t="str">
        <f t="shared" ca="1" si="124"/>
        <v/>
      </c>
      <c r="AZ301" s="409" t="str">
        <f ca="1">IF(AND($AD301=2,$AX301=1),'２個別表'!$BX301-('２個別表'!$BZ301+'２個別表'!$CC301+'２個別表'!$CD301+'２個別表'!$CE301+'２個別表'!$CF301),"")</f>
        <v/>
      </c>
      <c r="BA301" s="228">
        <f ca="1">IF($AD301=2,IF('２個別表'!$BS301&lt;&gt;1,1,0),0)</f>
        <v>0</v>
      </c>
      <c r="BB301" s="404">
        <f t="shared" ca="1" si="125"/>
        <v>0</v>
      </c>
      <c r="BC301" s="207" t="str">
        <f ca="1">IF(AND($AD301=2,$BA301=1),'２個別表'!$BT301,"")</f>
        <v/>
      </c>
      <c r="BD301" s="207" t="str">
        <f t="shared" ca="1" si="126"/>
        <v/>
      </c>
      <c r="BE301" s="207" t="str">
        <f ca="1">IF(AND($AD301=2,$BA301=1),'２個別表'!$BW301-('２個別表'!$BZ301+'２個別表'!$CC301+'２個別表'!$CD301+'２個別表'!$CE301+'２個別表'!$CF301),"")</f>
        <v/>
      </c>
      <c r="BF301" s="207" t="str">
        <f ca="1">IF(AND($AD301=2,$BA301=1),'２個別表'!$CC301+'２個別表'!$CD301,"")</f>
        <v/>
      </c>
      <c r="BG301" s="406" t="str">
        <f ca="1">IF($BB301=1,IF(SUM('２個別表'!$BY301,'２個別表'!$CF301*0.5)&lt;='２個別表'!$BX301*0.5,"〇","×"),"")</f>
        <v/>
      </c>
      <c r="BH301" s="405">
        <f t="shared" ca="1" si="127"/>
        <v>0</v>
      </c>
      <c r="BI301" s="229" t="str">
        <f ca="1">IF($AD301=2,IF($AX301=1,IF('２個別表'!$AO301=23,"〇","×"),IF(OR('２個別表'!$AO301&lt;19,'２個別表'!$AO301&gt;23),"",IF($BH301&lt;='２個別表'!$BT301,"〇","×"))),"-")</f>
        <v>-</v>
      </c>
      <c r="BJ301" s="414" t="str">
        <f t="shared" ca="1" si="128"/>
        <v>-</v>
      </c>
      <c r="BK301" s="228">
        <f t="shared" ca="1" si="129"/>
        <v>0</v>
      </c>
      <c r="BL301" s="229" t="str">
        <f ca="1">IF($AD301=3,IF(1&lt;='２個別表'!$F301,IF('２個別表'!$W301=1,"〇","×"),""),"")</f>
        <v/>
      </c>
      <c r="BM301" s="209" t="str">
        <f ca="1">IF(AD301=3,IF(AND(OR('２個別表'!BF301="附帯施設",AND(1&lt;='２個別表'!AO301,'２個別表'!AO301&lt;=3)),'２個別表'!BM301&lt;&gt;"",'２個別表'!BN301&lt;&gt;""),1,IF(AND(OR('２個別表'!BF301="附帯施設",AND(1&lt;='２個別表'!AO301,'２個別表'!AO301&lt;=3)),OR('２個別表'!BM301="",'２個別表'!BN301="")),"×",0)),"")</f>
        <v/>
      </c>
      <c r="BN301" s="229" t="str">
        <f ca="1">IF($AD301=3,IF('２個別表'!$BX301&gt;=500000,"〇","×"),"")</f>
        <v/>
      </c>
      <c r="BO301" s="204" t="str">
        <f ca="1">IF(AD301=3,'２個別表'!BY301,"")</f>
        <v/>
      </c>
      <c r="BP301" s="204" t="str">
        <f ca="1">IF(AD301=3,IF(COUNTIF('２個別表'!$Z$11:'２個別表'!Z301,'２個別表'!Z301)=1,BO301,SUMIF('２個別表'!$Z$11:$Z$510,'２個別表'!Z301,$BO$11:$BO$239)),"")</f>
        <v/>
      </c>
      <c r="BQ301" s="213" t="str">
        <f t="shared" ca="1" si="111"/>
        <v/>
      </c>
      <c r="BR301" s="207" t="str">
        <f t="shared" ca="1" si="130"/>
        <v/>
      </c>
      <c r="BS301" s="483" t="str">
        <f ca="1">IF($AD301=3,'２個別表'!$BX301-('２個別表'!$BZ301+'２個別表'!$CC301+'２個別表'!$CD301+'２個別表'!$CE301+'２個別表'!$CF301),"")</f>
        <v/>
      </c>
      <c r="BT301" s="486">
        <f t="shared" ca="1" si="112"/>
        <v>0</v>
      </c>
      <c r="BU301" s="480" t="str">
        <f t="shared" ca="1" si="131"/>
        <v/>
      </c>
    </row>
    <row r="302" spans="1:73">
      <c r="A302" s="770" t="str">
        <f t="shared" ca="1" si="107"/>
        <v>石川県</v>
      </c>
      <c r="B302" s="773">
        <f ca="1">'２個別表'!Q302</f>
        <v>292</v>
      </c>
      <c r="C302" s="774" t="str">
        <f>'２個別表'!$R302</f>
        <v>石川県</v>
      </c>
      <c r="D302" s="774" t="str">
        <f ca="1">'２個別表'!$S302</f>
        <v/>
      </c>
      <c r="E302" s="774" t="str">
        <f ca="1">'２個別表'!$T302</f>
        <v/>
      </c>
      <c r="F302" s="719" t="str">
        <f ca="1">'２個別表'!$W302</f>
        <v/>
      </c>
      <c r="G302" s="719" t="str">
        <f ca="1">IF($F302=1,IF(SUMIF('（様式１号）１総括表'!$B$16:$B$25,A302,'（様式１号）１総括表'!$A$16:$A$25)&gt;0,"〇","✕"),"-")</f>
        <v>-</v>
      </c>
      <c r="H302" s="716" t="str">
        <f ca="1">IF('２個別表'!$Y302=1,IF('２個別表'!$AC302=1,"〇","×"),IF(AND(2&lt;='２個別表'!$AC302,'２個別表'!$AC302&lt;=5),"〇","×"))</f>
        <v>×</v>
      </c>
      <c r="I302" s="716" t="str">
        <f t="shared" ca="1" si="108"/>
        <v>×</v>
      </c>
      <c r="J302" s="207" t="str">
        <f ca="1">'２個別表'!$Z302</f>
        <v/>
      </c>
      <c r="K302" s="207">
        <f ca="1">'２個別表'!$AK302</f>
        <v>0</v>
      </c>
      <c r="L302" s="207" t="str">
        <f ca="1">IF('２個別表'!$AL302=1,1,"")</f>
        <v/>
      </c>
      <c r="M302" s="207" t="str">
        <f ca="1">IF('２個別表'!$AL302="","",IF('２個別表'!$AL302=1,IF(OR('２個別表'!$AM302=1,'２個別表'!$AN302=1),"〇","×")))</f>
        <v/>
      </c>
      <c r="N302" s="204" t="str">
        <f ca="1">'２個別表'!AT302</f>
        <v/>
      </c>
      <c r="O302" s="220" t="str">
        <f ca="1">IF(1&lt;='２個別表'!$F302,IF(AND(1&lt;='２個別表'!$AO302,'２個別表'!$AO302&lt;=3),1,0),"")</f>
        <v/>
      </c>
      <c r="P302" s="229">
        <f ca="1">IF($O302=1,IF(AND('２個別表'!$BF302&lt;&gt;"",AND('２個別表'!$BI302&lt;&gt;1,'２個別表'!$BJ302)),0,1),0)</f>
        <v>0</v>
      </c>
      <c r="Q302" s="220">
        <f ca="1">IF('２個別表'!$BF302&lt;&gt;"",1,0)</f>
        <v>0</v>
      </c>
      <c r="R302" s="220" t="str">
        <f ca="1">IF($Q302=1,IF('２個別表'!$BI302=1,1,0),"")</f>
        <v/>
      </c>
      <c r="S302" s="220" t="str">
        <f ca="1">IF($R302=1,IF('２個別表'!$BJ302&lt;&gt;"","〇","×"),"")</f>
        <v/>
      </c>
      <c r="T302" s="220" t="str">
        <f t="shared" ca="1" si="114"/>
        <v/>
      </c>
      <c r="U302" s="381">
        <f ca="1">IF('２個別表'!$BH302&gt;0,'２個別表'!$BH302,0)</f>
        <v>0</v>
      </c>
      <c r="V302" s="220">
        <f ca="1">IF('２個別表'!$BJ302&lt;&gt;"",1,0)</f>
        <v>0</v>
      </c>
      <c r="W302" s="206">
        <f ca="1">IF(AND($Q302=1,$V302=1),'２個別表'!$CF302,0)</f>
        <v>0</v>
      </c>
      <c r="X302" s="219">
        <f t="shared" ca="1" si="109"/>
        <v>0</v>
      </c>
      <c r="Y302" s="220" t="str">
        <f ca="1">IF(1&lt;='２個別表'!$F302,'２個別表'!$BV302,"")</f>
        <v/>
      </c>
      <c r="Z302" s="220">
        <f ca="1">IF(1&lt;='２個別表'!$F302,'２個別表'!$CG302,0)</f>
        <v>0</v>
      </c>
      <c r="AA302" s="220">
        <f ca="1">IF(OR(0&lt;'２個別表'!$BZ302,0&lt;SUM('２個別表'!$CC302:$CD302)),1,0)</f>
        <v>1</v>
      </c>
      <c r="AB302" s="207">
        <f ca="1">IF(1&lt;='２個別表'!$F302,'２個別表'!$BX302,0)</f>
        <v>0</v>
      </c>
      <c r="AC302" s="207" t="str">
        <f ca="1">IF('２個別表'!$BX302&gt;0,IF(AND('２個別表'!$BV302=1,'２個別表'!$CG302="控除不可"),'２個別表'!$BX302,IF(AND('２個別表'!$BV302=1,'２個別表'!$CG302="80%控除対象"),ROUNDUP('２個別表'!$BX302*102/110,0),IF(AND('２個別表'!$BV302=1,'２個別表'!$CG302="全額控除"),ROUNDUP('２個別表'!$BX302*100/110,0),IF(OR('２個別表'!$BV302=2,'２個別表'!$BV302=3),'２個別表'!$BX302,'２個別表'!$BX302)))),"")</f>
        <v/>
      </c>
      <c r="AD302" s="221" t="str">
        <f ca="1">IF('２個別表'!$W302=1,3,IF(AND('２個別表'!$W302=2,AND(19&lt;='２個別表'!$AO302,'２個別表'!$AO302&lt;=23)),2,IF(AND('２個別表'!$W302=2,OR(AND(1&lt;='２個別表'!$AO302,'２個別表'!$AO302&lt;=18),AND(24&lt;='２個別表'!$AO302,'２個別表'!$AO302&lt;=25))),1,"判定不能")))</f>
        <v>判定不能</v>
      </c>
      <c r="AE302" s="228">
        <f t="shared" ca="1" si="115"/>
        <v>0</v>
      </c>
      <c r="AF302" s="204" t="str">
        <f t="shared" ca="1" si="132"/>
        <v/>
      </c>
      <c r="AG302" s="207" t="str">
        <f ca="1">IF(AND($AD302=1,$U302&gt;0,$V302=1),ROUNDDOWN($AC302*1/2-'２個別表'!$CF302*1/2,0),"")</f>
        <v/>
      </c>
      <c r="AH302" s="207" t="str">
        <f t="shared" ca="1" si="110"/>
        <v/>
      </c>
      <c r="AI302" s="230" t="str">
        <f ca="1">IF(AND($AD302=1,$Q302=1),IF($AB302&gt;0,'２個別表'!$BX302-'２個別表'!$BZ302-'２個別表'!$CF302-'２個別表'!$CC302-'２個別表'!$CD302-'２個別表'!$CE302,0),"")</f>
        <v/>
      </c>
      <c r="AJ302" s="222">
        <f t="shared" ca="1" si="116"/>
        <v>0</v>
      </c>
      <c r="AK302" s="218" t="str">
        <f ca="1">IF($AD302=1,IF('２個別表'!$AQ302=1,1,IF('２個別表'!AQ302="","",)),"")</f>
        <v/>
      </c>
      <c r="AL302" s="207" t="str">
        <f ca="1">IF($AJ302=1,IF($AK302=1,'２個別表'!BU302,""),"")</f>
        <v/>
      </c>
      <c r="AM302" s="204" t="str">
        <f t="shared" ca="1" si="117"/>
        <v/>
      </c>
      <c r="AN302" s="223" t="str">
        <f ca="1">IF($AJ302=1,IF($AK302=1,ROUNDDOWN('２個別表'!$BX302-'２個別表'!$BZ302-'２個別表'!$CC302-'２個別表'!$CD302-'２個別表'!$CE302-'２個別表'!$CF302,0),""),"")</f>
        <v/>
      </c>
      <c r="AO302" s="222">
        <f t="shared" ca="1" si="113"/>
        <v>0</v>
      </c>
      <c r="AP302" s="218">
        <f t="shared" ca="1" si="118"/>
        <v>0</v>
      </c>
      <c r="AQ302" s="218">
        <f t="shared" ca="1" si="119"/>
        <v>0</v>
      </c>
      <c r="AR302" s="213">
        <f ca="1">IF('２個別表'!$AC302=1,1,0)</f>
        <v>0</v>
      </c>
      <c r="AS302" s="204" t="str">
        <f t="shared" ca="1" si="120"/>
        <v/>
      </c>
      <c r="AT302" s="204" t="str">
        <f t="shared" ca="1" si="121"/>
        <v/>
      </c>
      <c r="AU302" s="230" t="str">
        <f ca="1">IF($AD302=1,IF($AQ302=1,ROUNDDOWN('２個別表'!$BX302-'２個別表'!$BZ302-'２個別表'!$CC302-'２個別表'!$CD302-'２個別表'!$CE302-'２個別表'!$CF302,0),""),"")</f>
        <v/>
      </c>
      <c r="AV302" s="391">
        <f t="shared" ca="1" si="122"/>
        <v>0</v>
      </c>
      <c r="AW302" s="401" t="str">
        <f t="shared" ca="1" si="123"/>
        <v>-</v>
      </c>
      <c r="AX302" s="228">
        <f ca="1">IF($AD302=2,IF('２個別表'!$BS302=1,1,0),0)</f>
        <v>0</v>
      </c>
      <c r="AY302" s="213" t="str">
        <f t="shared" ca="1" si="124"/>
        <v/>
      </c>
      <c r="AZ302" s="409" t="str">
        <f ca="1">IF(AND($AD302=2,$AX302=1),'２個別表'!$BX302-('２個別表'!$BZ302+'２個別表'!$CC302+'２個別表'!$CD302+'２個別表'!$CE302+'２個別表'!$CF302),"")</f>
        <v/>
      </c>
      <c r="BA302" s="228">
        <f ca="1">IF($AD302=2,IF('２個別表'!$BS302&lt;&gt;1,1,0),0)</f>
        <v>0</v>
      </c>
      <c r="BB302" s="404">
        <f t="shared" ca="1" si="125"/>
        <v>0</v>
      </c>
      <c r="BC302" s="207" t="str">
        <f ca="1">IF(AND($AD302=2,$BA302=1),'２個別表'!$BT302,"")</f>
        <v/>
      </c>
      <c r="BD302" s="207" t="str">
        <f t="shared" ca="1" si="126"/>
        <v/>
      </c>
      <c r="BE302" s="207" t="str">
        <f ca="1">IF(AND($AD302=2,$BA302=1),'２個別表'!$BW302-('２個別表'!$BZ302+'２個別表'!$CC302+'２個別表'!$CD302+'２個別表'!$CE302+'２個別表'!$CF302),"")</f>
        <v/>
      </c>
      <c r="BF302" s="207" t="str">
        <f ca="1">IF(AND($AD302=2,$BA302=1),'２個別表'!$CC302+'２個別表'!$CD302,"")</f>
        <v/>
      </c>
      <c r="BG302" s="406" t="str">
        <f ca="1">IF($BB302=1,IF(SUM('２個別表'!$BY302,'２個別表'!$CF302*0.5)&lt;='２個別表'!$BX302*0.5,"〇","×"),"")</f>
        <v/>
      </c>
      <c r="BH302" s="405">
        <f t="shared" ca="1" si="127"/>
        <v>0</v>
      </c>
      <c r="BI302" s="229" t="str">
        <f ca="1">IF($AD302=2,IF($AX302=1,IF('２個別表'!$AO302=23,"〇","×"),IF(OR('２個別表'!$AO302&lt;19,'２個別表'!$AO302&gt;23),"",IF($BH302&lt;='２個別表'!$BT302,"〇","×"))),"-")</f>
        <v>-</v>
      </c>
      <c r="BJ302" s="414" t="str">
        <f t="shared" ca="1" si="128"/>
        <v>-</v>
      </c>
      <c r="BK302" s="228">
        <f t="shared" ca="1" si="129"/>
        <v>0</v>
      </c>
      <c r="BL302" s="229" t="str">
        <f ca="1">IF($AD302=3,IF(1&lt;='２個別表'!$F302,IF('２個別表'!$W302=1,"〇","×"),""),"")</f>
        <v/>
      </c>
      <c r="BM302" s="209" t="str">
        <f ca="1">IF(AD302=3,IF(AND(OR('２個別表'!BF302="附帯施設",AND(1&lt;='２個別表'!AO302,'２個別表'!AO302&lt;=3)),'２個別表'!BM302&lt;&gt;"",'２個別表'!BN302&lt;&gt;""),1,IF(AND(OR('２個別表'!BF302="附帯施設",AND(1&lt;='２個別表'!AO302,'２個別表'!AO302&lt;=3)),OR('２個別表'!BM302="",'２個別表'!BN302="")),"×",0)),"")</f>
        <v/>
      </c>
      <c r="BN302" s="229" t="str">
        <f ca="1">IF($AD302=3,IF('２個別表'!$BX302&gt;=500000,"〇","×"),"")</f>
        <v/>
      </c>
      <c r="BO302" s="204" t="str">
        <f ca="1">IF(AD302=3,'２個別表'!BY302,"")</f>
        <v/>
      </c>
      <c r="BP302" s="204" t="str">
        <f ca="1">IF(AD302=3,IF(COUNTIF('２個別表'!$Z$11:'２個別表'!Z302,'２個別表'!Z302)=1,BO302,SUMIF('２個別表'!$Z$11:$Z$510,'２個別表'!Z302,$BO$11:$BO$239)),"")</f>
        <v/>
      </c>
      <c r="BQ302" s="213" t="str">
        <f t="shared" ca="1" si="111"/>
        <v/>
      </c>
      <c r="BR302" s="207" t="str">
        <f t="shared" ca="1" si="130"/>
        <v/>
      </c>
      <c r="BS302" s="483" t="str">
        <f ca="1">IF($AD302=3,'２個別表'!$BX302-('２個別表'!$BZ302+'２個別表'!$CC302+'２個別表'!$CD302+'２個別表'!$CE302+'２個別表'!$CF302),"")</f>
        <v/>
      </c>
      <c r="BT302" s="486">
        <f t="shared" ca="1" si="112"/>
        <v>0</v>
      </c>
      <c r="BU302" s="480" t="str">
        <f t="shared" ca="1" si="131"/>
        <v/>
      </c>
    </row>
    <row r="303" spans="1:73">
      <c r="A303" s="770" t="str">
        <f t="shared" ca="1" si="107"/>
        <v>石川県</v>
      </c>
      <c r="B303" s="773">
        <f ca="1">'２個別表'!Q303</f>
        <v>293</v>
      </c>
      <c r="C303" s="774" t="str">
        <f>'２個別表'!$R303</f>
        <v>石川県</v>
      </c>
      <c r="D303" s="774" t="str">
        <f ca="1">'２個別表'!$S303</f>
        <v/>
      </c>
      <c r="E303" s="774" t="str">
        <f ca="1">'２個別表'!$T303</f>
        <v/>
      </c>
      <c r="F303" s="719" t="str">
        <f ca="1">'２個別表'!$W303</f>
        <v/>
      </c>
      <c r="G303" s="719" t="str">
        <f ca="1">IF($F303=1,IF(SUMIF('（様式１号）１総括表'!$B$16:$B$25,A303,'（様式１号）１総括表'!$A$16:$A$25)&gt;0,"〇","✕"),"-")</f>
        <v>-</v>
      </c>
      <c r="H303" s="716" t="str">
        <f ca="1">IF('２個別表'!$Y303=1,IF('２個別表'!$AC303=1,"〇","×"),IF(AND(2&lt;='２個別表'!$AC303,'２個別表'!$AC303&lt;=5),"〇","×"))</f>
        <v>×</v>
      </c>
      <c r="I303" s="716" t="str">
        <f t="shared" ca="1" si="108"/>
        <v>×</v>
      </c>
      <c r="J303" s="207" t="str">
        <f ca="1">'２個別表'!$Z303</f>
        <v/>
      </c>
      <c r="K303" s="207">
        <f ca="1">'２個別表'!$AK303</f>
        <v>0</v>
      </c>
      <c r="L303" s="207" t="str">
        <f ca="1">IF('２個別表'!$AL303=1,1,"")</f>
        <v/>
      </c>
      <c r="M303" s="207" t="str">
        <f ca="1">IF('２個別表'!$AL303="","",IF('２個別表'!$AL303=1,IF(OR('２個別表'!$AM303=1,'２個別表'!$AN303=1),"〇","×")))</f>
        <v/>
      </c>
      <c r="N303" s="204" t="str">
        <f ca="1">'２個別表'!AT303</f>
        <v/>
      </c>
      <c r="O303" s="220" t="str">
        <f ca="1">IF(1&lt;='２個別表'!$F303,IF(AND(1&lt;='２個別表'!$AO303,'２個別表'!$AO303&lt;=3),1,0),"")</f>
        <v/>
      </c>
      <c r="P303" s="229">
        <f ca="1">IF($O303=1,IF(AND('２個別表'!$BF303&lt;&gt;"",AND('２個別表'!$BI303&lt;&gt;1,'２個別表'!$BJ303)),0,1),0)</f>
        <v>0</v>
      </c>
      <c r="Q303" s="220">
        <f ca="1">IF('２個別表'!$BF303&lt;&gt;"",1,0)</f>
        <v>0</v>
      </c>
      <c r="R303" s="220" t="str">
        <f ca="1">IF($Q303=1,IF('２個別表'!$BI303=1,1,0),"")</f>
        <v/>
      </c>
      <c r="S303" s="220" t="str">
        <f ca="1">IF($R303=1,IF('２個別表'!$BJ303&lt;&gt;"","〇","×"),"")</f>
        <v/>
      </c>
      <c r="T303" s="220" t="str">
        <f t="shared" ca="1" si="114"/>
        <v/>
      </c>
      <c r="U303" s="381">
        <f ca="1">IF('２個別表'!$BH303&gt;0,'２個別表'!$BH303,0)</f>
        <v>0</v>
      </c>
      <c r="V303" s="220">
        <f ca="1">IF('２個別表'!$BJ303&lt;&gt;"",1,0)</f>
        <v>0</v>
      </c>
      <c r="W303" s="206">
        <f ca="1">IF(AND($Q303=1,$V303=1),'２個別表'!$CF303,0)</f>
        <v>0</v>
      </c>
      <c r="X303" s="219">
        <f t="shared" ca="1" si="109"/>
        <v>0</v>
      </c>
      <c r="Y303" s="220" t="str">
        <f ca="1">IF(1&lt;='２個別表'!$F303,'２個別表'!$BV303,"")</f>
        <v/>
      </c>
      <c r="Z303" s="220">
        <f ca="1">IF(1&lt;='２個別表'!$F303,'２個別表'!$CG303,0)</f>
        <v>0</v>
      </c>
      <c r="AA303" s="220">
        <f ca="1">IF(OR(0&lt;'２個別表'!$BZ303,0&lt;SUM('２個別表'!$CC303:$CD303)),1,0)</f>
        <v>1</v>
      </c>
      <c r="AB303" s="207">
        <f ca="1">IF(1&lt;='２個別表'!$F303,'２個別表'!$BX303,0)</f>
        <v>0</v>
      </c>
      <c r="AC303" s="207" t="str">
        <f ca="1">IF('２個別表'!$BX303&gt;0,IF(AND('２個別表'!$BV303=1,'２個別表'!$CG303="控除不可"),'２個別表'!$BX303,IF(AND('２個別表'!$BV303=1,'２個別表'!$CG303="80%控除対象"),ROUNDUP('２個別表'!$BX303*102/110,0),IF(AND('２個別表'!$BV303=1,'２個別表'!$CG303="全額控除"),ROUNDUP('２個別表'!$BX303*100/110,0),IF(OR('２個別表'!$BV303=2,'２個別表'!$BV303=3),'２個別表'!$BX303,'２個別表'!$BX303)))),"")</f>
        <v/>
      </c>
      <c r="AD303" s="221" t="str">
        <f ca="1">IF('２個別表'!$W303=1,3,IF(AND('２個別表'!$W303=2,AND(19&lt;='２個別表'!$AO303,'２個別表'!$AO303&lt;=23)),2,IF(AND('２個別表'!$W303=2,OR(AND(1&lt;='２個別表'!$AO303,'２個別表'!$AO303&lt;=18),AND(24&lt;='２個別表'!$AO303,'２個別表'!$AO303&lt;=25))),1,"判定不能")))</f>
        <v>判定不能</v>
      </c>
      <c r="AE303" s="228">
        <f t="shared" ca="1" si="115"/>
        <v>0</v>
      </c>
      <c r="AF303" s="204" t="str">
        <f t="shared" ca="1" si="132"/>
        <v/>
      </c>
      <c r="AG303" s="207" t="str">
        <f ca="1">IF(AND($AD303=1,$U303&gt;0,$V303=1),ROUNDDOWN($AC303*1/2-'２個別表'!$CF303*1/2,0),"")</f>
        <v/>
      </c>
      <c r="AH303" s="207" t="str">
        <f t="shared" ca="1" si="110"/>
        <v/>
      </c>
      <c r="AI303" s="230" t="str">
        <f ca="1">IF(AND($AD303=1,$Q303=1),IF($AB303&gt;0,'２個別表'!$BX303-'２個別表'!$BZ303-'２個別表'!$CF303-'２個別表'!$CC303-'２個別表'!$CD303-'２個別表'!$CE303,0),"")</f>
        <v/>
      </c>
      <c r="AJ303" s="222">
        <f t="shared" ca="1" si="116"/>
        <v>0</v>
      </c>
      <c r="AK303" s="218" t="str">
        <f ca="1">IF($AD303=1,IF('２個別表'!$AQ303=1,1,IF('２個別表'!AQ303="","",)),"")</f>
        <v/>
      </c>
      <c r="AL303" s="207" t="str">
        <f ca="1">IF($AJ303=1,IF($AK303=1,'２個別表'!BU303,""),"")</f>
        <v/>
      </c>
      <c r="AM303" s="204" t="str">
        <f t="shared" ca="1" si="117"/>
        <v/>
      </c>
      <c r="AN303" s="223" t="str">
        <f ca="1">IF($AJ303=1,IF($AK303=1,ROUNDDOWN('２個別表'!$BX303-'２個別表'!$BZ303-'２個別表'!$CC303-'２個別表'!$CD303-'２個別表'!$CE303-'２個別表'!$CF303,0),""),"")</f>
        <v/>
      </c>
      <c r="AO303" s="222">
        <f t="shared" ca="1" si="113"/>
        <v>0</v>
      </c>
      <c r="AP303" s="218">
        <f t="shared" ca="1" si="118"/>
        <v>0</v>
      </c>
      <c r="AQ303" s="218">
        <f t="shared" ca="1" si="119"/>
        <v>0</v>
      </c>
      <c r="AR303" s="213">
        <f ca="1">IF('２個別表'!$AC303=1,1,0)</f>
        <v>0</v>
      </c>
      <c r="AS303" s="204" t="str">
        <f t="shared" ca="1" si="120"/>
        <v/>
      </c>
      <c r="AT303" s="204" t="str">
        <f t="shared" ca="1" si="121"/>
        <v/>
      </c>
      <c r="AU303" s="230" t="str">
        <f ca="1">IF($AD303=1,IF($AQ303=1,ROUNDDOWN('２個別表'!$BX303-'２個別表'!$BZ303-'２個別表'!$CC303-'２個別表'!$CD303-'２個別表'!$CE303-'２個別表'!$CF303,0),""),"")</f>
        <v/>
      </c>
      <c r="AV303" s="391">
        <f t="shared" ca="1" si="122"/>
        <v>0</v>
      </c>
      <c r="AW303" s="401" t="str">
        <f t="shared" ca="1" si="123"/>
        <v>-</v>
      </c>
      <c r="AX303" s="228">
        <f ca="1">IF($AD303=2,IF('２個別表'!$BS303=1,1,0),0)</f>
        <v>0</v>
      </c>
      <c r="AY303" s="213" t="str">
        <f t="shared" ca="1" si="124"/>
        <v/>
      </c>
      <c r="AZ303" s="409" t="str">
        <f ca="1">IF(AND($AD303=2,$AX303=1),'２個別表'!$BX303-('２個別表'!$BZ303+'２個別表'!$CC303+'２個別表'!$CD303+'２個別表'!$CE303+'２個別表'!$CF303),"")</f>
        <v/>
      </c>
      <c r="BA303" s="228">
        <f ca="1">IF($AD303=2,IF('２個別表'!$BS303&lt;&gt;1,1,0),0)</f>
        <v>0</v>
      </c>
      <c r="BB303" s="404">
        <f t="shared" ca="1" si="125"/>
        <v>0</v>
      </c>
      <c r="BC303" s="207" t="str">
        <f ca="1">IF(AND($AD303=2,$BA303=1),'２個別表'!$BT303,"")</f>
        <v/>
      </c>
      <c r="BD303" s="207" t="str">
        <f t="shared" ca="1" si="126"/>
        <v/>
      </c>
      <c r="BE303" s="207" t="str">
        <f ca="1">IF(AND($AD303=2,$BA303=1),'２個別表'!$BW303-('２個別表'!$BZ303+'２個別表'!$CC303+'２個別表'!$CD303+'２個別表'!$CE303+'２個別表'!$CF303),"")</f>
        <v/>
      </c>
      <c r="BF303" s="207" t="str">
        <f ca="1">IF(AND($AD303=2,$BA303=1),'２個別表'!$CC303+'２個別表'!$CD303,"")</f>
        <v/>
      </c>
      <c r="BG303" s="406" t="str">
        <f ca="1">IF($BB303=1,IF(SUM('２個別表'!$BY303,'２個別表'!$CF303*0.5)&lt;='２個別表'!$BX303*0.5,"〇","×"),"")</f>
        <v/>
      </c>
      <c r="BH303" s="405">
        <f t="shared" ca="1" si="127"/>
        <v>0</v>
      </c>
      <c r="BI303" s="229" t="str">
        <f ca="1">IF($AD303=2,IF($AX303=1,IF('２個別表'!$AO303=23,"〇","×"),IF(OR('２個別表'!$AO303&lt;19,'２個別表'!$AO303&gt;23),"",IF($BH303&lt;='２個別表'!$BT303,"〇","×"))),"-")</f>
        <v>-</v>
      </c>
      <c r="BJ303" s="414" t="str">
        <f t="shared" ca="1" si="128"/>
        <v>-</v>
      </c>
      <c r="BK303" s="228">
        <f t="shared" ca="1" si="129"/>
        <v>0</v>
      </c>
      <c r="BL303" s="229" t="str">
        <f ca="1">IF($AD303=3,IF(1&lt;='２個別表'!$F303,IF('２個別表'!$W303=1,"〇","×"),""),"")</f>
        <v/>
      </c>
      <c r="BM303" s="209" t="str">
        <f ca="1">IF(AD303=3,IF(AND(OR('２個別表'!BF303="附帯施設",AND(1&lt;='２個別表'!AO303,'２個別表'!AO303&lt;=3)),'２個別表'!BM303&lt;&gt;"",'２個別表'!BN303&lt;&gt;""),1,IF(AND(OR('２個別表'!BF303="附帯施設",AND(1&lt;='２個別表'!AO303,'２個別表'!AO303&lt;=3)),OR('２個別表'!BM303="",'２個別表'!BN303="")),"×",0)),"")</f>
        <v/>
      </c>
      <c r="BN303" s="229" t="str">
        <f ca="1">IF($AD303=3,IF('２個別表'!$BX303&gt;=500000,"〇","×"),"")</f>
        <v/>
      </c>
      <c r="BO303" s="204" t="str">
        <f ca="1">IF(AD303=3,'２個別表'!BY303,"")</f>
        <v/>
      </c>
      <c r="BP303" s="204" t="str">
        <f ca="1">IF(AD303=3,IF(COUNTIF('２個別表'!$Z$11:'２個別表'!Z303,'２個別表'!Z303)=1,BO303,SUMIF('２個別表'!$Z$11:$Z$510,'２個別表'!Z303,$BO$11:$BO$239)),"")</f>
        <v/>
      </c>
      <c r="BQ303" s="213" t="str">
        <f t="shared" ca="1" si="111"/>
        <v/>
      </c>
      <c r="BR303" s="207" t="str">
        <f t="shared" ca="1" si="130"/>
        <v/>
      </c>
      <c r="BS303" s="483" t="str">
        <f ca="1">IF($AD303=3,'２個別表'!$BX303-('２個別表'!$BZ303+'２個別表'!$CC303+'２個別表'!$CD303+'２個別表'!$CE303+'２個別表'!$CF303),"")</f>
        <v/>
      </c>
      <c r="BT303" s="486">
        <f t="shared" ca="1" si="112"/>
        <v>0</v>
      </c>
      <c r="BU303" s="480" t="str">
        <f t="shared" ca="1" si="131"/>
        <v/>
      </c>
    </row>
    <row r="304" spans="1:73">
      <c r="A304" s="770" t="str">
        <f t="shared" ca="1" si="107"/>
        <v>石川県</v>
      </c>
      <c r="B304" s="773">
        <f ca="1">'２個別表'!Q304</f>
        <v>294</v>
      </c>
      <c r="C304" s="774" t="str">
        <f>'２個別表'!$R304</f>
        <v>石川県</v>
      </c>
      <c r="D304" s="774" t="str">
        <f ca="1">'２個別表'!$S304</f>
        <v/>
      </c>
      <c r="E304" s="774" t="str">
        <f ca="1">'２個別表'!$T304</f>
        <v/>
      </c>
      <c r="F304" s="719" t="str">
        <f ca="1">'２個別表'!$W304</f>
        <v/>
      </c>
      <c r="G304" s="719" t="str">
        <f ca="1">IF($F304=1,IF(SUMIF('（様式１号）１総括表'!$B$16:$B$25,A304,'（様式１号）１総括表'!$A$16:$A$25)&gt;0,"〇","✕"),"-")</f>
        <v>-</v>
      </c>
      <c r="H304" s="716" t="str">
        <f ca="1">IF('２個別表'!$Y304=1,IF('２個別表'!$AC304=1,"〇","×"),IF(AND(2&lt;='２個別表'!$AC304,'２個別表'!$AC304&lt;=5),"〇","×"))</f>
        <v>×</v>
      </c>
      <c r="I304" s="716" t="str">
        <f t="shared" ca="1" si="108"/>
        <v>×</v>
      </c>
      <c r="J304" s="207" t="str">
        <f ca="1">'２個別表'!$Z304</f>
        <v/>
      </c>
      <c r="K304" s="207">
        <f ca="1">'２個別表'!$AK304</f>
        <v>0</v>
      </c>
      <c r="L304" s="207" t="str">
        <f ca="1">IF('２個別表'!$AL304=1,1,"")</f>
        <v/>
      </c>
      <c r="M304" s="207" t="str">
        <f ca="1">IF('２個別表'!$AL304="","",IF('２個別表'!$AL304=1,IF(OR('２個別表'!$AM304=1,'２個別表'!$AN304=1),"〇","×")))</f>
        <v/>
      </c>
      <c r="N304" s="204" t="str">
        <f ca="1">'２個別表'!AT304</f>
        <v/>
      </c>
      <c r="O304" s="220" t="str">
        <f ca="1">IF(1&lt;='２個別表'!$F304,IF(AND(1&lt;='２個別表'!$AO304,'２個別表'!$AO304&lt;=3),1,0),"")</f>
        <v/>
      </c>
      <c r="P304" s="229">
        <f ca="1">IF($O304=1,IF(AND('２個別表'!$BF304&lt;&gt;"",AND('２個別表'!$BI304&lt;&gt;1,'２個別表'!$BJ304)),0,1),0)</f>
        <v>0</v>
      </c>
      <c r="Q304" s="220">
        <f ca="1">IF('２個別表'!$BF304&lt;&gt;"",1,0)</f>
        <v>0</v>
      </c>
      <c r="R304" s="220" t="str">
        <f ca="1">IF($Q304=1,IF('２個別表'!$BI304=1,1,0),"")</f>
        <v/>
      </c>
      <c r="S304" s="220" t="str">
        <f ca="1">IF($R304=1,IF('２個別表'!$BJ304&lt;&gt;"","〇","×"),"")</f>
        <v/>
      </c>
      <c r="T304" s="220" t="str">
        <f t="shared" ca="1" si="114"/>
        <v/>
      </c>
      <c r="U304" s="381">
        <f ca="1">IF('２個別表'!$BH304&gt;0,'２個別表'!$BH304,0)</f>
        <v>0</v>
      </c>
      <c r="V304" s="220">
        <f ca="1">IF('２個別表'!$BJ304&lt;&gt;"",1,0)</f>
        <v>0</v>
      </c>
      <c r="W304" s="206">
        <f ca="1">IF(AND($Q304=1,$V304=1),'２個別表'!$CF304,0)</f>
        <v>0</v>
      </c>
      <c r="X304" s="219">
        <f t="shared" ca="1" si="109"/>
        <v>0</v>
      </c>
      <c r="Y304" s="220" t="str">
        <f ca="1">IF(1&lt;='２個別表'!$F304,'２個別表'!$BV304,"")</f>
        <v/>
      </c>
      <c r="Z304" s="220">
        <f ca="1">IF(1&lt;='２個別表'!$F304,'２個別表'!$CG304,0)</f>
        <v>0</v>
      </c>
      <c r="AA304" s="220">
        <f ca="1">IF(OR(0&lt;'２個別表'!$BZ304,0&lt;SUM('２個別表'!$CC304:$CD304)),1,0)</f>
        <v>1</v>
      </c>
      <c r="AB304" s="207">
        <f ca="1">IF(1&lt;='２個別表'!$F304,'２個別表'!$BX304,0)</f>
        <v>0</v>
      </c>
      <c r="AC304" s="207" t="str">
        <f ca="1">IF('２個別表'!$BX304&gt;0,IF(AND('２個別表'!$BV304=1,'２個別表'!$CG304="控除不可"),'２個別表'!$BX304,IF(AND('２個別表'!$BV304=1,'２個別表'!$CG304="80%控除対象"),ROUNDUP('２個別表'!$BX304*102/110,0),IF(AND('２個別表'!$BV304=1,'２個別表'!$CG304="全額控除"),ROUNDUP('２個別表'!$BX304*100/110,0),IF(OR('２個別表'!$BV304=2,'２個別表'!$BV304=3),'２個別表'!$BX304,'２個別表'!$BX304)))),"")</f>
        <v/>
      </c>
      <c r="AD304" s="221" t="str">
        <f ca="1">IF('２個別表'!$W304=1,3,IF(AND('２個別表'!$W304=2,AND(19&lt;='２個別表'!$AO304,'２個別表'!$AO304&lt;=23)),2,IF(AND('２個別表'!$W304=2,OR(AND(1&lt;='２個別表'!$AO304,'２個別表'!$AO304&lt;=18),AND(24&lt;='２個別表'!$AO304,'２個別表'!$AO304&lt;=25))),1,"判定不能")))</f>
        <v>判定不能</v>
      </c>
      <c r="AE304" s="228">
        <f t="shared" ca="1" si="115"/>
        <v>0</v>
      </c>
      <c r="AF304" s="204" t="str">
        <f t="shared" ca="1" si="132"/>
        <v/>
      </c>
      <c r="AG304" s="207" t="str">
        <f ca="1">IF(AND($AD304=1,$U304&gt;0,$V304=1),ROUNDDOWN($AC304*1/2-'２個別表'!$CF304*1/2,0),"")</f>
        <v/>
      </c>
      <c r="AH304" s="207" t="str">
        <f t="shared" ca="1" si="110"/>
        <v/>
      </c>
      <c r="AI304" s="230" t="str">
        <f ca="1">IF(AND($AD304=1,$Q304=1),IF($AB304&gt;0,'２個別表'!$BX304-'２個別表'!$BZ304-'２個別表'!$CF304-'２個別表'!$CC304-'２個別表'!$CD304-'２個別表'!$CE304,0),"")</f>
        <v/>
      </c>
      <c r="AJ304" s="222">
        <f t="shared" ca="1" si="116"/>
        <v>0</v>
      </c>
      <c r="AK304" s="218" t="str">
        <f ca="1">IF($AD304=1,IF('２個別表'!$AQ304=1,1,IF('２個別表'!AQ304="","",)),"")</f>
        <v/>
      </c>
      <c r="AL304" s="207" t="str">
        <f ca="1">IF($AJ304=1,IF($AK304=1,'２個別表'!BU304,""),"")</f>
        <v/>
      </c>
      <c r="AM304" s="204" t="str">
        <f t="shared" ca="1" si="117"/>
        <v/>
      </c>
      <c r="AN304" s="223" t="str">
        <f ca="1">IF($AJ304=1,IF($AK304=1,ROUNDDOWN('２個別表'!$BX304-'２個別表'!$BZ304-'２個別表'!$CC304-'２個別表'!$CD304-'２個別表'!$CE304-'２個別表'!$CF304,0),""),"")</f>
        <v/>
      </c>
      <c r="AO304" s="222">
        <f t="shared" ca="1" si="113"/>
        <v>0</v>
      </c>
      <c r="AP304" s="218">
        <f t="shared" ca="1" si="118"/>
        <v>0</v>
      </c>
      <c r="AQ304" s="218">
        <f t="shared" ca="1" si="119"/>
        <v>0</v>
      </c>
      <c r="AR304" s="213">
        <f ca="1">IF('２個別表'!$AC304=1,1,0)</f>
        <v>0</v>
      </c>
      <c r="AS304" s="204" t="str">
        <f t="shared" ca="1" si="120"/>
        <v/>
      </c>
      <c r="AT304" s="204" t="str">
        <f t="shared" ca="1" si="121"/>
        <v/>
      </c>
      <c r="AU304" s="230" t="str">
        <f ca="1">IF($AD304=1,IF($AQ304=1,ROUNDDOWN('２個別表'!$BX304-'２個別表'!$BZ304-'２個別表'!$CC304-'２個別表'!$CD304-'２個別表'!$CE304-'２個別表'!$CF304,0),""),"")</f>
        <v/>
      </c>
      <c r="AV304" s="391">
        <f t="shared" ca="1" si="122"/>
        <v>0</v>
      </c>
      <c r="AW304" s="401" t="str">
        <f t="shared" ca="1" si="123"/>
        <v>-</v>
      </c>
      <c r="AX304" s="228">
        <f ca="1">IF($AD304=2,IF('２個別表'!$BS304=1,1,0),0)</f>
        <v>0</v>
      </c>
      <c r="AY304" s="213" t="str">
        <f t="shared" ca="1" si="124"/>
        <v/>
      </c>
      <c r="AZ304" s="409" t="str">
        <f ca="1">IF(AND($AD304=2,$AX304=1),'２個別表'!$BX304-('２個別表'!$BZ304+'２個別表'!$CC304+'２個別表'!$CD304+'２個別表'!$CE304+'２個別表'!$CF304),"")</f>
        <v/>
      </c>
      <c r="BA304" s="228">
        <f ca="1">IF($AD304=2,IF('２個別表'!$BS304&lt;&gt;1,1,0),0)</f>
        <v>0</v>
      </c>
      <c r="BB304" s="404">
        <f t="shared" ca="1" si="125"/>
        <v>0</v>
      </c>
      <c r="BC304" s="207" t="str">
        <f ca="1">IF(AND($AD304=2,$BA304=1),'２個別表'!$BT304,"")</f>
        <v/>
      </c>
      <c r="BD304" s="207" t="str">
        <f t="shared" ca="1" si="126"/>
        <v/>
      </c>
      <c r="BE304" s="207" t="str">
        <f ca="1">IF(AND($AD304=2,$BA304=1),'２個別表'!$BW304-('２個別表'!$BZ304+'２個別表'!$CC304+'２個別表'!$CD304+'２個別表'!$CE304+'２個別表'!$CF304),"")</f>
        <v/>
      </c>
      <c r="BF304" s="207" t="str">
        <f ca="1">IF(AND($AD304=2,$BA304=1),'２個別表'!$CC304+'２個別表'!$CD304,"")</f>
        <v/>
      </c>
      <c r="BG304" s="406" t="str">
        <f ca="1">IF($BB304=1,IF(SUM('２個別表'!$BY304,'２個別表'!$CF304*0.5)&lt;='２個別表'!$BX304*0.5,"〇","×"),"")</f>
        <v/>
      </c>
      <c r="BH304" s="405">
        <f t="shared" ca="1" si="127"/>
        <v>0</v>
      </c>
      <c r="BI304" s="229" t="str">
        <f ca="1">IF($AD304=2,IF($AX304=1,IF('２個別表'!$AO304=23,"〇","×"),IF(OR('２個別表'!$AO304&lt;19,'２個別表'!$AO304&gt;23),"",IF($BH304&lt;='２個別表'!$BT304,"〇","×"))),"-")</f>
        <v>-</v>
      </c>
      <c r="BJ304" s="414" t="str">
        <f t="shared" ca="1" si="128"/>
        <v>-</v>
      </c>
      <c r="BK304" s="228">
        <f t="shared" ca="1" si="129"/>
        <v>0</v>
      </c>
      <c r="BL304" s="229" t="str">
        <f ca="1">IF($AD304=3,IF(1&lt;='２個別表'!$F304,IF('２個別表'!$W304=1,"〇","×"),""),"")</f>
        <v/>
      </c>
      <c r="BM304" s="209" t="str">
        <f ca="1">IF(AD304=3,IF(AND(OR('２個別表'!BF304="附帯施設",AND(1&lt;='２個別表'!AO304,'２個別表'!AO304&lt;=3)),'２個別表'!BM304&lt;&gt;"",'２個別表'!BN304&lt;&gt;""),1,IF(AND(OR('２個別表'!BF304="附帯施設",AND(1&lt;='２個別表'!AO304,'２個別表'!AO304&lt;=3)),OR('２個別表'!BM304="",'２個別表'!BN304="")),"×",0)),"")</f>
        <v/>
      </c>
      <c r="BN304" s="229" t="str">
        <f ca="1">IF($AD304=3,IF('２個別表'!$BX304&gt;=500000,"〇","×"),"")</f>
        <v/>
      </c>
      <c r="BO304" s="204" t="str">
        <f ca="1">IF(AD304=3,'２個別表'!BY304,"")</f>
        <v/>
      </c>
      <c r="BP304" s="204" t="str">
        <f ca="1">IF(AD304=3,IF(COUNTIF('２個別表'!$Z$11:'２個別表'!Z304,'２個別表'!Z304)=1,BO304,SUMIF('２個別表'!$Z$11:$Z$510,'２個別表'!Z304,$BO$11:$BO$239)),"")</f>
        <v/>
      </c>
      <c r="BQ304" s="213" t="str">
        <f t="shared" ca="1" si="111"/>
        <v/>
      </c>
      <c r="BR304" s="207" t="str">
        <f t="shared" ca="1" si="130"/>
        <v/>
      </c>
      <c r="BS304" s="483" t="str">
        <f ca="1">IF($AD304=3,'２個別表'!$BX304-('２個別表'!$BZ304+'２個別表'!$CC304+'２個別表'!$CD304+'２個別表'!$CE304+'２個別表'!$CF304),"")</f>
        <v/>
      </c>
      <c r="BT304" s="486">
        <f t="shared" ca="1" si="112"/>
        <v>0</v>
      </c>
      <c r="BU304" s="480" t="str">
        <f t="shared" ca="1" si="131"/>
        <v/>
      </c>
    </row>
    <row r="305" spans="1:73">
      <c r="A305" s="770" t="str">
        <f t="shared" ca="1" si="107"/>
        <v>石川県</v>
      </c>
      <c r="B305" s="773">
        <f ca="1">'２個別表'!Q305</f>
        <v>295</v>
      </c>
      <c r="C305" s="774" t="str">
        <f>'２個別表'!$R305</f>
        <v>石川県</v>
      </c>
      <c r="D305" s="774" t="str">
        <f ca="1">'２個別表'!$S305</f>
        <v/>
      </c>
      <c r="E305" s="774" t="str">
        <f ca="1">'２個別表'!$T305</f>
        <v/>
      </c>
      <c r="F305" s="719" t="str">
        <f ca="1">'２個別表'!$W305</f>
        <v/>
      </c>
      <c r="G305" s="719" t="str">
        <f ca="1">IF($F305=1,IF(SUMIF('（様式１号）１総括表'!$B$16:$B$25,A305,'（様式１号）１総括表'!$A$16:$A$25)&gt;0,"〇","✕"),"-")</f>
        <v>-</v>
      </c>
      <c r="H305" s="716" t="str">
        <f ca="1">IF('２個別表'!$Y305=1,IF('２個別表'!$AC305=1,"〇","×"),IF(AND(2&lt;='２個別表'!$AC305,'２個別表'!$AC305&lt;=5),"〇","×"))</f>
        <v>×</v>
      </c>
      <c r="I305" s="716" t="str">
        <f t="shared" ca="1" si="108"/>
        <v>×</v>
      </c>
      <c r="J305" s="207" t="str">
        <f ca="1">'２個別表'!$Z305</f>
        <v/>
      </c>
      <c r="K305" s="207">
        <f ca="1">'２個別表'!$AK305</f>
        <v>0</v>
      </c>
      <c r="L305" s="207" t="str">
        <f ca="1">IF('２個別表'!$AL305=1,1,"")</f>
        <v/>
      </c>
      <c r="M305" s="207" t="str">
        <f ca="1">IF('２個別表'!$AL305="","",IF('２個別表'!$AL305=1,IF(OR('２個別表'!$AM305=1,'２個別表'!$AN305=1),"〇","×")))</f>
        <v/>
      </c>
      <c r="N305" s="204" t="str">
        <f ca="1">'２個別表'!AT305</f>
        <v/>
      </c>
      <c r="O305" s="220" t="str">
        <f ca="1">IF(1&lt;='２個別表'!$F305,IF(AND(1&lt;='２個別表'!$AO305,'２個別表'!$AO305&lt;=3),1,0),"")</f>
        <v/>
      </c>
      <c r="P305" s="229">
        <f ca="1">IF($O305=1,IF(AND('２個別表'!$BF305&lt;&gt;"",AND('２個別表'!$BI305&lt;&gt;1,'２個別表'!$BJ305)),0,1),0)</f>
        <v>0</v>
      </c>
      <c r="Q305" s="220">
        <f ca="1">IF('２個別表'!$BF305&lt;&gt;"",1,0)</f>
        <v>0</v>
      </c>
      <c r="R305" s="220" t="str">
        <f ca="1">IF($Q305=1,IF('２個別表'!$BI305=1,1,0),"")</f>
        <v/>
      </c>
      <c r="S305" s="220" t="str">
        <f ca="1">IF($R305=1,IF('２個別表'!$BJ305&lt;&gt;"","〇","×"),"")</f>
        <v/>
      </c>
      <c r="T305" s="220" t="str">
        <f t="shared" ca="1" si="114"/>
        <v/>
      </c>
      <c r="U305" s="381">
        <f ca="1">IF('２個別表'!$BH305&gt;0,'２個別表'!$BH305,0)</f>
        <v>0</v>
      </c>
      <c r="V305" s="220">
        <f ca="1">IF('２個別表'!$BJ305&lt;&gt;"",1,0)</f>
        <v>0</v>
      </c>
      <c r="W305" s="206">
        <f ca="1">IF(AND($Q305=1,$V305=1),'２個別表'!$CF305,0)</f>
        <v>0</v>
      </c>
      <c r="X305" s="219">
        <f t="shared" ca="1" si="109"/>
        <v>0</v>
      </c>
      <c r="Y305" s="220" t="str">
        <f ca="1">IF(1&lt;='２個別表'!$F305,'２個別表'!$BV305,"")</f>
        <v/>
      </c>
      <c r="Z305" s="220">
        <f ca="1">IF(1&lt;='２個別表'!$F305,'２個別表'!$CG305,0)</f>
        <v>0</v>
      </c>
      <c r="AA305" s="220">
        <f ca="1">IF(OR(0&lt;'２個別表'!$BZ305,0&lt;SUM('２個別表'!$CC305:$CD305)),1,0)</f>
        <v>1</v>
      </c>
      <c r="AB305" s="207">
        <f ca="1">IF(1&lt;='２個別表'!$F305,'２個別表'!$BX305,0)</f>
        <v>0</v>
      </c>
      <c r="AC305" s="207" t="str">
        <f ca="1">IF('２個別表'!$BX305&gt;0,IF(AND('２個別表'!$BV305=1,'２個別表'!$CG305="控除不可"),'２個別表'!$BX305,IF(AND('２個別表'!$BV305=1,'２個別表'!$CG305="80%控除対象"),ROUNDUP('２個別表'!$BX305*102/110,0),IF(AND('２個別表'!$BV305=1,'２個別表'!$CG305="全額控除"),ROUNDUP('２個別表'!$BX305*100/110,0),IF(OR('２個別表'!$BV305=2,'２個別表'!$BV305=3),'２個別表'!$BX305,'２個別表'!$BX305)))),"")</f>
        <v/>
      </c>
      <c r="AD305" s="221" t="str">
        <f ca="1">IF('２個別表'!$W305=1,3,IF(AND('２個別表'!$W305=2,AND(19&lt;='２個別表'!$AO305,'２個別表'!$AO305&lt;=23)),2,IF(AND('２個別表'!$W305=2,OR(AND(1&lt;='２個別表'!$AO305,'２個別表'!$AO305&lt;=18),AND(24&lt;='２個別表'!$AO305,'２個別表'!$AO305&lt;=25))),1,"判定不能")))</f>
        <v>判定不能</v>
      </c>
      <c r="AE305" s="228">
        <f t="shared" ca="1" si="115"/>
        <v>0</v>
      </c>
      <c r="AF305" s="204" t="str">
        <f t="shared" ca="1" si="132"/>
        <v/>
      </c>
      <c r="AG305" s="207" t="str">
        <f ca="1">IF(AND($AD305=1,$U305&gt;0,$V305=1),ROUNDDOWN($AC305*1/2-'２個別表'!$CF305*1/2,0),"")</f>
        <v/>
      </c>
      <c r="AH305" s="207" t="str">
        <f t="shared" ca="1" si="110"/>
        <v/>
      </c>
      <c r="AI305" s="230" t="str">
        <f ca="1">IF(AND($AD305=1,$Q305=1),IF($AB305&gt;0,'２個別表'!$BX305-'２個別表'!$BZ305-'２個別表'!$CF305-'２個別表'!$CC305-'２個別表'!$CD305-'２個別表'!$CE305,0),"")</f>
        <v/>
      </c>
      <c r="AJ305" s="222">
        <f t="shared" ca="1" si="116"/>
        <v>0</v>
      </c>
      <c r="AK305" s="218" t="str">
        <f ca="1">IF($AD305=1,IF('２個別表'!$AQ305=1,1,IF('２個別表'!AQ305="","",)),"")</f>
        <v/>
      </c>
      <c r="AL305" s="207" t="str">
        <f ca="1">IF($AJ305=1,IF($AK305=1,'２個別表'!BU305,""),"")</f>
        <v/>
      </c>
      <c r="AM305" s="204" t="str">
        <f t="shared" ca="1" si="117"/>
        <v/>
      </c>
      <c r="AN305" s="223" t="str">
        <f ca="1">IF($AJ305=1,IF($AK305=1,ROUNDDOWN('２個別表'!$BX305-'２個別表'!$BZ305-'２個別表'!$CC305-'２個別表'!$CD305-'２個別表'!$CE305-'２個別表'!$CF305,0),""),"")</f>
        <v/>
      </c>
      <c r="AO305" s="222">
        <f t="shared" ca="1" si="113"/>
        <v>0</v>
      </c>
      <c r="AP305" s="218">
        <f t="shared" ca="1" si="118"/>
        <v>0</v>
      </c>
      <c r="AQ305" s="218">
        <f t="shared" ca="1" si="119"/>
        <v>0</v>
      </c>
      <c r="AR305" s="213">
        <f ca="1">IF('２個別表'!$AC305=1,1,0)</f>
        <v>0</v>
      </c>
      <c r="AS305" s="204" t="str">
        <f t="shared" ca="1" si="120"/>
        <v/>
      </c>
      <c r="AT305" s="204" t="str">
        <f t="shared" ca="1" si="121"/>
        <v/>
      </c>
      <c r="AU305" s="230" t="str">
        <f ca="1">IF($AD305=1,IF($AQ305=1,ROUNDDOWN('２個別表'!$BX305-'２個別表'!$BZ305-'２個別表'!$CC305-'２個別表'!$CD305-'２個別表'!$CE305-'２個別表'!$CF305,0),""),"")</f>
        <v/>
      </c>
      <c r="AV305" s="391">
        <f t="shared" ca="1" si="122"/>
        <v>0</v>
      </c>
      <c r="AW305" s="401" t="str">
        <f t="shared" ca="1" si="123"/>
        <v>-</v>
      </c>
      <c r="AX305" s="228">
        <f ca="1">IF($AD305=2,IF('２個別表'!$BS305=1,1,0),0)</f>
        <v>0</v>
      </c>
      <c r="AY305" s="213" t="str">
        <f t="shared" ca="1" si="124"/>
        <v/>
      </c>
      <c r="AZ305" s="409" t="str">
        <f ca="1">IF(AND($AD305=2,$AX305=1),'２個別表'!$BX305-('２個別表'!$BZ305+'２個別表'!$CC305+'２個別表'!$CD305+'２個別表'!$CE305+'２個別表'!$CF305),"")</f>
        <v/>
      </c>
      <c r="BA305" s="228">
        <f ca="1">IF($AD305=2,IF('２個別表'!$BS305&lt;&gt;1,1,0),0)</f>
        <v>0</v>
      </c>
      <c r="BB305" s="404">
        <f t="shared" ca="1" si="125"/>
        <v>0</v>
      </c>
      <c r="BC305" s="207" t="str">
        <f ca="1">IF(AND($AD305=2,$BA305=1),'２個別表'!$BT305,"")</f>
        <v/>
      </c>
      <c r="BD305" s="207" t="str">
        <f t="shared" ca="1" si="126"/>
        <v/>
      </c>
      <c r="BE305" s="207" t="str">
        <f ca="1">IF(AND($AD305=2,$BA305=1),'２個別表'!$BW305-('２個別表'!$BZ305+'２個別表'!$CC305+'２個別表'!$CD305+'２個別表'!$CE305+'２個別表'!$CF305),"")</f>
        <v/>
      </c>
      <c r="BF305" s="207" t="str">
        <f ca="1">IF(AND($AD305=2,$BA305=1),'２個別表'!$CC305+'２個別表'!$CD305,"")</f>
        <v/>
      </c>
      <c r="BG305" s="406" t="str">
        <f ca="1">IF($BB305=1,IF(SUM('２個別表'!$BY305,'２個別表'!$CF305*0.5)&lt;='２個別表'!$BX305*0.5,"〇","×"),"")</f>
        <v/>
      </c>
      <c r="BH305" s="405">
        <f t="shared" ca="1" si="127"/>
        <v>0</v>
      </c>
      <c r="BI305" s="229" t="str">
        <f ca="1">IF($AD305=2,IF($AX305=1,IF('２個別表'!$AO305=23,"〇","×"),IF(OR('２個別表'!$AO305&lt;19,'２個別表'!$AO305&gt;23),"",IF($BH305&lt;='２個別表'!$BT305,"〇","×"))),"-")</f>
        <v>-</v>
      </c>
      <c r="BJ305" s="414" t="str">
        <f t="shared" ca="1" si="128"/>
        <v>-</v>
      </c>
      <c r="BK305" s="228">
        <f t="shared" ca="1" si="129"/>
        <v>0</v>
      </c>
      <c r="BL305" s="229" t="str">
        <f ca="1">IF($AD305=3,IF(1&lt;='２個別表'!$F305,IF('２個別表'!$W305=1,"〇","×"),""),"")</f>
        <v/>
      </c>
      <c r="BM305" s="209" t="str">
        <f ca="1">IF(AD305=3,IF(AND(OR('２個別表'!BF305="附帯施設",AND(1&lt;='２個別表'!AO305,'２個別表'!AO305&lt;=3)),'２個別表'!BM305&lt;&gt;"",'２個別表'!BN305&lt;&gt;""),1,IF(AND(OR('２個別表'!BF305="附帯施設",AND(1&lt;='２個別表'!AO305,'２個別表'!AO305&lt;=3)),OR('２個別表'!BM305="",'２個別表'!BN305="")),"×",0)),"")</f>
        <v/>
      </c>
      <c r="BN305" s="229" t="str">
        <f ca="1">IF($AD305=3,IF('２個別表'!$BX305&gt;=500000,"〇","×"),"")</f>
        <v/>
      </c>
      <c r="BO305" s="204" t="str">
        <f ca="1">IF(AD305=3,'２個別表'!BY305,"")</f>
        <v/>
      </c>
      <c r="BP305" s="204" t="str">
        <f ca="1">IF(AD305=3,IF(COUNTIF('２個別表'!$Z$11:'２個別表'!Z305,'２個別表'!Z305)=1,BO305,SUMIF('２個別表'!$Z$11:$Z$510,'２個別表'!Z305,$BO$11:$BO$239)),"")</f>
        <v/>
      </c>
      <c r="BQ305" s="213" t="str">
        <f t="shared" ca="1" si="111"/>
        <v/>
      </c>
      <c r="BR305" s="207" t="str">
        <f t="shared" ca="1" si="130"/>
        <v/>
      </c>
      <c r="BS305" s="483" t="str">
        <f ca="1">IF($AD305=3,'２個別表'!$BX305-('２個別表'!$BZ305+'２個別表'!$CC305+'２個別表'!$CD305+'２個別表'!$CE305+'２個別表'!$CF305),"")</f>
        <v/>
      </c>
      <c r="BT305" s="486">
        <f t="shared" ca="1" si="112"/>
        <v>0</v>
      </c>
      <c r="BU305" s="480" t="str">
        <f t="shared" ca="1" si="131"/>
        <v/>
      </c>
    </row>
    <row r="306" spans="1:73">
      <c r="A306" s="770" t="str">
        <f t="shared" ca="1" si="107"/>
        <v>石川県</v>
      </c>
      <c r="B306" s="773">
        <f ca="1">'２個別表'!Q306</f>
        <v>296</v>
      </c>
      <c r="C306" s="774" t="str">
        <f>'２個別表'!$R306</f>
        <v>石川県</v>
      </c>
      <c r="D306" s="774" t="str">
        <f ca="1">'２個別表'!$S306</f>
        <v/>
      </c>
      <c r="E306" s="774" t="str">
        <f ca="1">'２個別表'!$T306</f>
        <v/>
      </c>
      <c r="F306" s="719" t="str">
        <f ca="1">'２個別表'!$W306</f>
        <v/>
      </c>
      <c r="G306" s="719" t="str">
        <f ca="1">IF($F306=1,IF(SUMIF('（様式１号）１総括表'!$B$16:$B$25,A306,'（様式１号）１総括表'!$A$16:$A$25)&gt;0,"〇","✕"),"-")</f>
        <v>-</v>
      </c>
      <c r="H306" s="716" t="str">
        <f ca="1">IF('２個別表'!$Y306=1,IF('２個別表'!$AC306=1,"〇","×"),IF(AND(2&lt;='２個別表'!$AC306,'２個別表'!$AC306&lt;=5),"〇","×"))</f>
        <v>×</v>
      </c>
      <c r="I306" s="716" t="str">
        <f t="shared" ca="1" si="108"/>
        <v>×</v>
      </c>
      <c r="J306" s="207" t="str">
        <f ca="1">'２個別表'!$Z306</f>
        <v/>
      </c>
      <c r="K306" s="207">
        <f ca="1">'２個別表'!$AK306</f>
        <v>0</v>
      </c>
      <c r="L306" s="207" t="str">
        <f ca="1">IF('２個別表'!$AL306=1,1,"")</f>
        <v/>
      </c>
      <c r="M306" s="207" t="str">
        <f ca="1">IF('２個別表'!$AL306="","",IF('２個別表'!$AL306=1,IF(OR('２個別表'!$AM306=1,'２個別表'!$AN306=1),"〇","×")))</f>
        <v/>
      </c>
      <c r="N306" s="204" t="str">
        <f ca="1">'２個別表'!AT306</f>
        <v/>
      </c>
      <c r="O306" s="220" t="str">
        <f ca="1">IF(1&lt;='２個別表'!$F306,IF(AND(1&lt;='２個別表'!$AO306,'２個別表'!$AO306&lt;=3),1,0),"")</f>
        <v/>
      </c>
      <c r="P306" s="229">
        <f ca="1">IF($O306=1,IF(AND('２個別表'!$BF306&lt;&gt;"",AND('２個別表'!$BI306&lt;&gt;1,'２個別表'!$BJ306)),0,1),0)</f>
        <v>0</v>
      </c>
      <c r="Q306" s="220">
        <f ca="1">IF('２個別表'!$BF306&lt;&gt;"",1,0)</f>
        <v>0</v>
      </c>
      <c r="R306" s="220" t="str">
        <f ca="1">IF($Q306=1,IF('２個別表'!$BI306=1,1,0),"")</f>
        <v/>
      </c>
      <c r="S306" s="220" t="str">
        <f ca="1">IF($R306=1,IF('２個別表'!$BJ306&lt;&gt;"","〇","×"),"")</f>
        <v/>
      </c>
      <c r="T306" s="220" t="str">
        <f t="shared" ca="1" si="114"/>
        <v/>
      </c>
      <c r="U306" s="381">
        <f ca="1">IF('２個別表'!$BH306&gt;0,'２個別表'!$BH306,0)</f>
        <v>0</v>
      </c>
      <c r="V306" s="220">
        <f ca="1">IF('２個別表'!$BJ306&lt;&gt;"",1,0)</f>
        <v>0</v>
      </c>
      <c r="W306" s="206">
        <f ca="1">IF(AND($Q306=1,$V306=1),'２個別表'!$CF306,0)</f>
        <v>0</v>
      </c>
      <c r="X306" s="219">
        <f t="shared" ca="1" si="109"/>
        <v>0</v>
      </c>
      <c r="Y306" s="220" t="str">
        <f ca="1">IF(1&lt;='２個別表'!$F306,'２個別表'!$BV306,"")</f>
        <v/>
      </c>
      <c r="Z306" s="220">
        <f ca="1">IF(1&lt;='２個別表'!$F306,'２個別表'!$CG306,0)</f>
        <v>0</v>
      </c>
      <c r="AA306" s="220">
        <f ca="1">IF(OR(0&lt;'２個別表'!$BZ306,0&lt;SUM('２個別表'!$CC306:$CD306)),1,0)</f>
        <v>1</v>
      </c>
      <c r="AB306" s="207">
        <f ca="1">IF(1&lt;='２個別表'!$F306,'２個別表'!$BX306,0)</f>
        <v>0</v>
      </c>
      <c r="AC306" s="207" t="str">
        <f ca="1">IF('２個別表'!$BX306&gt;0,IF(AND('２個別表'!$BV306=1,'２個別表'!$CG306="控除不可"),'２個別表'!$BX306,IF(AND('２個別表'!$BV306=1,'２個別表'!$CG306="80%控除対象"),ROUNDUP('２個別表'!$BX306*102/110,0),IF(AND('２個別表'!$BV306=1,'２個別表'!$CG306="全額控除"),ROUNDUP('２個別表'!$BX306*100/110,0),IF(OR('２個別表'!$BV306=2,'２個別表'!$BV306=3),'２個別表'!$BX306,'２個別表'!$BX306)))),"")</f>
        <v/>
      </c>
      <c r="AD306" s="221" t="str">
        <f ca="1">IF('２個別表'!$W306=1,3,IF(AND('２個別表'!$W306=2,AND(19&lt;='２個別表'!$AO306,'２個別表'!$AO306&lt;=23)),2,IF(AND('２個別表'!$W306=2,OR(AND(1&lt;='２個別表'!$AO306,'２個別表'!$AO306&lt;=18),AND(24&lt;='２個別表'!$AO306,'２個別表'!$AO306&lt;=25))),1,"判定不能")))</f>
        <v>判定不能</v>
      </c>
      <c r="AE306" s="228">
        <f t="shared" ca="1" si="115"/>
        <v>0</v>
      </c>
      <c r="AF306" s="204" t="str">
        <f t="shared" ca="1" si="132"/>
        <v/>
      </c>
      <c r="AG306" s="207" t="str">
        <f ca="1">IF(AND($AD306=1,$U306&gt;0,$V306=1),ROUNDDOWN($AC306*1/2-'２個別表'!$CF306*1/2,0),"")</f>
        <v/>
      </c>
      <c r="AH306" s="207" t="str">
        <f t="shared" ca="1" si="110"/>
        <v/>
      </c>
      <c r="AI306" s="230" t="str">
        <f ca="1">IF(AND($AD306=1,$Q306=1),IF($AB306&gt;0,'２個別表'!$BX306-'２個別表'!$BZ306-'２個別表'!$CF306-'２個別表'!$CC306-'２個別表'!$CD306-'２個別表'!$CE306,0),"")</f>
        <v/>
      </c>
      <c r="AJ306" s="222">
        <f t="shared" ca="1" si="116"/>
        <v>0</v>
      </c>
      <c r="AK306" s="218" t="str">
        <f ca="1">IF($AD306=1,IF('２個別表'!$AQ306=1,1,IF('２個別表'!AQ306="","",)),"")</f>
        <v/>
      </c>
      <c r="AL306" s="207" t="str">
        <f ca="1">IF($AJ306=1,IF($AK306=1,'２個別表'!BU306,""),"")</f>
        <v/>
      </c>
      <c r="AM306" s="204" t="str">
        <f t="shared" ca="1" si="117"/>
        <v/>
      </c>
      <c r="AN306" s="223" t="str">
        <f ca="1">IF($AJ306=1,IF($AK306=1,ROUNDDOWN('２個別表'!$BX306-'２個別表'!$BZ306-'２個別表'!$CC306-'２個別表'!$CD306-'２個別表'!$CE306-'２個別表'!$CF306,0),""),"")</f>
        <v/>
      </c>
      <c r="AO306" s="222">
        <f t="shared" ca="1" si="113"/>
        <v>0</v>
      </c>
      <c r="AP306" s="218">
        <f t="shared" ca="1" si="118"/>
        <v>0</v>
      </c>
      <c r="AQ306" s="218">
        <f t="shared" ca="1" si="119"/>
        <v>0</v>
      </c>
      <c r="AR306" s="213">
        <f ca="1">IF('２個別表'!$AC306=1,1,0)</f>
        <v>0</v>
      </c>
      <c r="AS306" s="204" t="str">
        <f t="shared" ca="1" si="120"/>
        <v/>
      </c>
      <c r="AT306" s="204" t="str">
        <f t="shared" ca="1" si="121"/>
        <v/>
      </c>
      <c r="AU306" s="230" t="str">
        <f ca="1">IF($AD306=1,IF($AQ306=1,ROUNDDOWN('２個別表'!$BX306-'２個別表'!$BZ306-'２個別表'!$CC306-'２個別表'!$CD306-'２個別表'!$CE306-'２個別表'!$CF306,0),""),"")</f>
        <v/>
      </c>
      <c r="AV306" s="391">
        <f t="shared" ca="1" si="122"/>
        <v>0</v>
      </c>
      <c r="AW306" s="401" t="str">
        <f t="shared" ca="1" si="123"/>
        <v>-</v>
      </c>
      <c r="AX306" s="228">
        <f ca="1">IF($AD306=2,IF('２個別表'!$BS306=1,1,0),0)</f>
        <v>0</v>
      </c>
      <c r="AY306" s="213" t="str">
        <f t="shared" ca="1" si="124"/>
        <v/>
      </c>
      <c r="AZ306" s="409" t="str">
        <f ca="1">IF(AND($AD306=2,$AX306=1),'２個別表'!$BX306-('２個別表'!$BZ306+'２個別表'!$CC306+'２個別表'!$CD306+'２個別表'!$CE306+'２個別表'!$CF306),"")</f>
        <v/>
      </c>
      <c r="BA306" s="228">
        <f ca="1">IF($AD306=2,IF('２個別表'!$BS306&lt;&gt;1,1,0),0)</f>
        <v>0</v>
      </c>
      <c r="BB306" s="404">
        <f t="shared" ca="1" si="125"/>
        <v>0</v>
      </c>
      <c r="BC306" s="207" t="str">
        <f ca="1">IF(AND($AD306=2,$BA306=1),'２個別表'!$BT306,"")</f>
        <v/>
      </c>
      <c r="BD306" s="207" t="str">
        <f t="shared" ca="1" si="126"/>
        <v/>
      </c>
      <c r="BE306" s="207" t="str">
        <f ca="1">IF(AND($AD306=2,$BA306=1),'２個別表'!$BW306-('２個別表'!$BZ306+'２個別表'!$CC306+'２個別表'!$CD306+'２個別表'!$CE306+'２個別表'!$CF306),"")</f>
        <v/>
      </c>
      <c r="BF306" s="207" t="str">
        <f ca="1">IF(AND($AD306=2,$BA306=1),'２個別表'!$CC306+'２個別表'!$CD306,"")</f>
        <v/>
      </c>
      <c r="BG306" s="406" t="str">
        <f ca="1">IF($BB306=1,IF(SUM('２個別表'!$BY306,'２個別表'!$CF306*0.5)&lt;='２個別表'!$BX306*0.5,"〇","×"),"")</f>
        <v/>
      </c>
      <c r="BH306" s="405">
        <f t="shared" ca="1" si="127"/>
        <v>0</v>
      </c>
      <c r="BI306" s="229" t="str">
        <f ca="1">IF($AD306=2,IF($AX306=1,IF('２個別表'!$AO306=23,"〇","×"),IF(OR('２個別表'!$AO306&lt;19,'２個別表'!$AO306&gt;23),"",IF($BH306&lt;='２個別表'!$BT306,"〇","×"))),"-")</f>
        <v>-</v>
      </c>
      <c r="BJ306" s="414" t="str">
        <f t="shared" ca="1" si="128"/>
        <v>-</v>
      </c>
      <c r="BK306" s="228">
        <f t="shared" ca="1" si="129"/>
        <v>0</v>
      </c>
      <c r="BL306" s="229" t="str">
        <f ca="1">IF($AD306=3,IF(1&lt;='２個別表'!$F306,IF('２個別表'!$W306=1,"〇","×"),""),"")</f>
        <v/>
      </c>
      <c r="BM306" s="209" t="str">
        <f ca="1">IF(AD306=3,IF(AND(OR('２個別表'!BF306="附帯施設",AND(1&lt;='２個別表'!AO306,'２個別表'!AO306&lt;=3)),'２個別表'!BM306&lt;&gt;"",'２個別表'!BN306&lt;&gt;""),1,IF(AND(OR('２個別表'!BF306="附帯施設",AND(1&lt;='２個別表'!AO306,'２個別表'!AO306&lt;=3)),OR('２個別表'!BM306="",'２個別表'!BN306="")),"×",0)),"")</f>
        <v/>
      </c>
      <c r="BN306" s="229" t="str">
        <f ca="1">IF($AD306=3,IF('２個別表'!$BX306&gt;=500000,"〇","×"),"")</f>
        <v/>
      </c>
      <c r="BO306" s="204" t="str">
        <f ca="1">IF(AD306=3,'２個別表'!BY306,"")</f>
        <v/>
      </c>
      <c r="BP306" s="204" t="str">
        <f ca="1">IF(AD306=3,IF(COUNTIF('２個別表'!$Z$11:'２個別表'!Z306,'２個別表'!Z306)=1,BO306,SUMIF('２個別表'!$Z$11:$Z$510,'２個別表'!Z306,$BO$11:$BO$239)),"")</f>
        <v/>
      </c>
      <c r="BQ306" s="213" t="str">
        <f t="shared" ca="1" si="111"/>
        <v/>
      </c>
      <c r="BR306" s="207" t="str">
        <f t="shared" ca="1" si="130"/>
        <v/>
      </c>
      <c r="BS306" s="483" t="str">
        <f ca="1">IF($AD306=3,'２個別表'!$BX306-('２個別表'!$BZ306+'２個別表'!$CC306+'２個別表'!$CD306+'２個別表'!$CE306+'２個別表'!$CF306),"")</f>
        <v/>
      </c>
      <c r="BT306" s="486">
        <f t="shared" ca="1" si="112"/>
        <v>0</v>
      </c>
      <c r="BU306" s="480" t="str">
        <f t="shared" ca="1" si="131"/>
        <v/>
      </c>
    </row>
    <row r="307" spans="1:73">
      <c r="A307" s="770" t="str">
        <f t="shared" ca="1" si="107"/>
        <v>石川県</v>
      </c>
      <c r="B307" s="773">
        <f ca="1">'２個別表'!Q307</f>
        <v>297</v>
      </c>
      <c r="C307" s="774" t="str">
        <f>'２個別表'!$R307</f>
        <v>石川県</v>
      </c>
      <c r="D307" s="774" t="str">
        <f ca="1">'２個別表'!$S307</f>
        <v/>
      </c>
      <c r="E307" s="774" t="str">
        <f ca="1">'２個別表'!$T307</f>
        <v/>
      </c>
      <c r="F307" s="719" t="str">
        <f ca="1">'２個別表'!$W307</f>
        <v/>
      </c>
      <c r="G307" s="719" t="str">
        <f ca="1">IF($F307=1,IF(SUMIF('（様式１号）１総括表'!$B$16:$B$25,A307,'（様式１号）１総括表'!$A$16:$A$25)&gt;0,"〇","✕"),"-")</f>
        <v>-</v>
      </c>
      <c r="H307" s="716" t="str">
        <f ca="1">IF('２個別表'!$Y307=1,IF('２個別表'!$AC307=1,"〇","×"),IF(AND(2&lt;='２個別表'!$AC307,'２個別表'!$AC307&lt;=5),"〇","×"))</f>
        <v>×</v>
      </c>
      <c r="I307" s="716" t="str">
        <f t="shared" ca="1" si="108"/>
        <v>×</v>
      </c>
      <c r="J307" s="207" t="str">
        <f ca="1">'２個別表'!$Z307</f>
        <v/>
      </c>
      <c r="K307" s="207">
        <f ca="1">'２個別表'!$AK307</f>
        <v>0</v>
      </c>
      <c r="L307" s="207" t="str">
        <f ca="1">IF('２個別表'!$AL307=1,1,"")</f>
        <v/>
      </c>
      <c r="M307" s="207" t="str">
        <f ca="1">IF('２個別表'!$AL307="","",IF('２個別表'!$AL307=1,IF(OR('２個別表'!$AM307=1,'２個別表'!$AN307=1),"〇","×")))</f>
        <v/>
      </c>
      <c r="N307" s="204" t="str">
        <f ca="1">'２個別表'!AT307</f>
        <v/>
      </c>
      <c r="O307" s="220" t="str">
        <f ca="1">IF(1&lt;='２個別表'!$F307,IF(AND(1&lt;='２個別表'!$AO307,'２個別表'!$AO307&lt;=3),1,0),"")</f>
        <v/>
      </c>
      <c r="P307" s="229">
        <f ca="1">IF($O307=1,IF(AND('２個別表'!$BF307&lt;&gt;"",AND('２個別表'!$BI307&lt;&gt;1,'２個別表'!$BJ307)),0,1),0)</f>
        <v>0</v>
      </c>
      <c r="Q307" s="220">
        <f ca="1">IF('２個別表'!$BF307&lt;&gt;"",1,0)</f>
        <v>0</v>
      </c>
      <c r="R307" s="220" t="str">
        <f ca="1">IF($Q307=1,IF('２個別表'!$BI307=1,1,0),"")</f>
        <v/>
      </c>
      <c r="S307" s="220" t="str">
        <f ca="1">IF($R307=1,IF('２個別表'!$BJ307&lt;&gt;"","〇","×"),"")</f>
        <v/>
      </c>
      <c r="T307" s="220" t="str">
        <f t="shared" ca="1" si="114"/>
        <v/>
      </c>
      <c r="U307" s="381">
        <f ca="1">IF('２個別表'!$BH307&gt;0,'２個別表'!$BH307,0)</f>
        <v>0</v>
      </c>
      <c r="V307" s="220">
        <f ca="1">IF('２個別表'!$BJ307&lt;&gt;"",1,0)</f>
        <v>0</v>
      </c>
      <c r="W307" s="206">
        <f ca="1">IF(AND($Q307=1,$V307=1),'２個別表'!$CF307,0)</f>
        <v>0</v>
      </c>
      <c r="X307" s="219">
        <f t="shared" ca="1" si="109"/>
        <v>0</v>
      </c>
      <c r="Y307" s="220" t="str">
        <f ca="1">IF(1&lt;='２個別表'!$F307,'２個別表'!$BV307,"")</f>
        <v/>
      </c>
      <c r="Z307" s="220">
        <f ca="1">IF(1&lt;='２個別表'!$F307,'２個別表'!$CG307,0)</f>
        <v>0</v>
      </c>
      <c r="AA307" s="220">
        <f ca="1">IF(OR(0&lt;'２個別表'!$BZ307,0&lt;SUM('２個別表'!$CC307:$CD307)),1,0)</f>
        <v>1</v>
      </c>
      <c r="AB307" s="207">
        <f ca="1">IF(1&lt;='２個別表'!$F307,'２個別表'!$BX307,0)</f>
        <v>0</v>
      </c>
      <c r="AC307" s="207" t="str">
        <f ca="1">IF('２個別表'!$BX307&gt;0,IF(AND('２個別表'!$BV307=1,'２個別表'!$CG307="控除不可"),'２個別表'!$BX307,IF(AND('２個別表'!$BV307=1,'２個別表'!$CG307="80%控除対象"),ROUNDUP('２個別表'!$BX307*102/110,0),IF(AND('２個別表'!$BV307=1,'２個別表'!$CG307="全額控除"),ROUNDUP('２個別表'!$BX307*100/110,0),IF(OR('２個別表'!$BV307=2,'２個別表'!$BV307=3),'２個別表'!$BX307,'２個別表'!$BX307)))),"")</f>
        <v/>
      </c>
      <c r="AD307" s="221" t="str">
        <f ca="1">IF('２個別表'!$W307=1,3,IF(AND('２個別表'!$W307=2,AND(19&lt;='２個別表'!$AO307,'２個別表'!$AO307&lt;=23)),2,IF(AND('２個別表'!$W307=2,OR(AND(1&lt;='２個別表'!$AO307,'２個別表'!$AO307&lt;=18),AND(24&lt;='２個別表'!$AO307,'２個別表'!$AO307&lt;=25))),1,"判定不能")))</f>
        <v>判定不能</v>
      </c>
      <c r="AE307" s="228">
        <f t="shared" ca="1" si="115"/>
        <v>0</v>
      </c>
      <c r="AF307" s="204" t="str">
        <f t="shared" ca="1" si="132"/>
        <v/>
      </c>
      <c r="AG307" s="207" t="str">
        <f ca="1">IF(AND($AD307=1,$U307&gt;0,$V307=1),ROUNDDOWN($AC307*1/2-'２個別表'!$CF307*1/2,0),"")</f>
        <v/>
      </c>
      <c r="AH307" s="207" t="str">
        <f t="shared" ca="1" si="110"/>
        <v/>
      </c>
      <c r="AI307" s="230" t="str">
        <f ca="1">IF(AND($AD307=1,$Q307=1),IF($AB307&gt;0,'２個別表'!$BX307-'２個別表'!$BZ307-'２個別表'!$CF307-'２個別表'!$CC307-'２個別表'!$CD307-'２個別表'!$CE307,0),"")</f>
        <v/>
      </c>
      <c r="AJ307" s="222">
        <f t="shared" ca="1" si="116"/>
        <v>0</v>
      </c>
      <c r="AK307" s="218" t="str">
        <f ca="1">IF($AD307=1,IF('２個別表'!$AQ307=1,1,IF('２個別表'!AQ307="","",)),"")</f>
        <v/>
      </c>
      <c r="AL307" s="207" t="str">
        <f ca="1">IF($AJ307=1,IF($AK307=1,'２個別表'!BU307,""),"")</f>
        <v/>
      </c>
      <c r="AM307" s="204" t="str">
        <f t="shared" ca="1" si="117"/>
        <v/>
      </c>
      <c r="AN307" s="223" t="str">
        <f ca="1">IF($AJ307=1,IF($AK307=1,ROUNDDOWN('２個別表'!$BX307-'２個別表'!$BZ307-'２個別表'!$CC307-'２個別表'!$CD307-'２個別表'!$CE307-'２個別表'!$CF307,0),""),"")</f>
        <v/>
      </c>
      <c r="AO307" s="222">
        <f t="shared" ca="1" si="113"/>
        <v>0</v>
      </c>
      <c r="AP307" s="218">
        <f t="shared" ca="1" si="118"/>
        <v>0</v>
      </c>
      <c r="AQ307" s="218">
        <f t="shared" ca="1" si="119"/>
        <v>0</v>
      </c>
      <c r="AR307" s="213">
        <f ca="1">IF('２個別表'!$AC307=1,1,0)</f>
        <v>0</v>
      </c>
      <c r="AS307" s="204" t="str">
        <f t="shared" ca="1" si="120"/>
        <v/>
      </c>
      <c r="AT307" s="204" t="str">
        <f t="shared" ca="1" si="121"/>
        <v/>
      </c>
      <c r="AU307" s="230" t="str">
        <f ca="1">IF($AD307=1,IF($AQ307=1,ROUNDDOWN('２個別表'!$BX307-'２個別表'!$BZ307-'２個別表'!$CC307-'２個別表'!$CD307-'２個別表'!$CE307-'２個別表'!$CF307,0),""),"")</f>
        <v/>
      </c>
      <c r="AV307" s="391">
        <f t="shared" ca="1" si="122"/>
        <v>0</v>
      </c>
      <c r="AW307" s="401" t="str">
        <f t="shared" ca="1" si="123"/>
        <v>-</v>
      </c>
      <c r="AX307" s="228">
        <f ca="1">IF($AD307=2,IF('２個別表'!$BS307=1,1,0),0)</f>
        <v>0</v>
      </c>
      <c r="AY307" s="213" t="str">
        <f t="shared" ca="1" si="124"/>
        <v/>
      </c>
      <c r="AZ307" s="409" t="str">
        <f ca="1">IF(AND($AD307=2,$AX307=1),'２個別表'!$BX307-('２個別表'!$BZ307+'２個別表'!$CC307+'２個別表'!$CD307+'２個別表'!$CE307+'２個別表'!$CF307),"")</f>
        <v/>
      </c>
      <c r="BA307" s="228">
        <f ca="1">IF($AD307=2,IF('２個別表'!$BS307&lt;&gt;1,1,0),0)</f>
        <v>0</v>
      </c>
      <c r="BB307" s="404">
        <f t="shared" ca="1" si="125"/>
        <v>0</v>
      </c>
      <c r="BC307" s="207" t="str">
        <f ca="1">IF(AND($AD307=2,$BA307=1),'２個別表'!$BT307,"")</f>
        <v/>
      </c>
      <c r="BD307" s="207" t="str">
        <f t="shared" ca="1" si="126"/>
        <v/>
      </c>
      <c r="BE307" s="207" t="str">
        <f ca="1">IF(AND($AD307=2,$BA307=1),'２個別表'!$BW307-('２個別表'!$BZ307+'２個別表'!$CC307+'２個別表'!$CD307+'２個別表'!$CE307+'２個別表'!$CF307),"")</f>
        <v/>
      </c>
      <c r="BF307" s="207" t="str">
        <f ca="1">IF(AND($AD307=2,$BA307=1),'２個別表'!$CC307+'２個別表'!$CD307,"")</f>
        <v/>
      </c>
      <c r="BG307" s="406" t="str">
        <f ca="1">IF($BB307=1,IF(SUM('２個別表'!$BY307,'２個別表'!$CF307*0.5)&lt;='２個別表'!$BX307*0.5,"〇","×"),"")</f>
        <v/>
      </c>
      <c r="BH307" s="405">
        <f t="shared" ca="1" si="127"/>
        <v>0</v>
      </c>
      <c r="BI307" s="229" t="str">
        <f ca="1">IF($AD307=2,IF($AX307=1,IF('２個別表'!$AO307=23,"〇","×"),IF(OR('２個別表'!$AO307&lt;19,'２個別表'!$AO307&gt;23),"",IF($BH307&lt;='２個別表'!$BT307,"〇","×"))),"-")</f>
        <v>-</v>
      </c>
      <c r="BJ307" s="414" t="str">
        <f t="shared" ca="1" si="128"/>
        <v>-</v>
      </c>
      <c r="BK307" s="228">
        <f t="shared" ca="1" si="129"/>
        <v>0</v>
      </c>
      <c r="BL307" s="229" t="str">
        <f ca="1">IF($AD307=3,IF(1&lt;='２個別表'!$F307,IF('２個別表'!$W307=1,"〇","×"),""),"")</f>
        <v/>
      </c>
      <c r="BM307" s="209" t="str">
        <f ca="1">IF(AD307=3,IF(AND(OR('２個別表'!BF307="附帯施設",AND(1&lt;='２個別表'!AO307,'２個別表'!AO307&lt;=3)),'２個別表'!BM307&lt;&gt;"",'２個別表'!BN307&lt;&gt;""),1,IF(AND(OR('２個別表'!BF307="附帯施設",AND(1&lt;='２個別表'!AO307,'２個別表'!AO307&lt;=3)),OR('２個別表'!BM307="",'２個別表'!BN307="")),"×",0)),"")</f>
        <v/>
      </c>
      <c r="BN307" s="229" t="str">
        <f ca="1">IF($AD307=3,IF('２個別表'!$BX307&gt;=500000,"〇","×"),"")</f>
        <v/>
      </c>
      <c r="BO307" s="204" t="str">
        <f ca="1">IF(AD307=3,'２個別表'!BY307,"")</f>
        <v/>
      </c>
      <c r="BP307" s="204" t="str">
        <f ca="1">IF(AD307=3,IF(COUNTIF('２個別表'!$Z$11:'２個別表'!Z307,'２個別表'!Z307)=1,BO307,SUMIF('２個別表'!$Z$11:$Z$510,'２個別表'!Z307,$BO$11:$BO$239)),"")</f>
        <v/>
      </c>
      <c r="BQ307" s="213" t="str">
        <f t="shared" ca="1" si="111"/>
        <v/>
      </c>
      <c r="BR307" s="207" t="str">
        <f t="shared" ca="1" si="130"/>
        <v/>
      </c>
      <c r="BS307" s="483" t="str">
        <f ca="1">IF($AD307=3,'２個別表'!$BX307-('２個別表'!$BZ307+'２個別表'!$CC307+'２個別表'!$CD307+'２個別表'!$CE307+'２個別表'!$CF307),"")</f>
        <v/>
      </c>
      <c r="BT307" s="486">
        <f t="shared" ca="1" si="112"/>
        <v>0</v>
      </c>
      <c r="BU307" s="480" t="str">
        <f t="shared" ca="1" si="131"/>
        <v/>
      </c>
    </row>
    <row r="308" spans="1:73">
      <c r="A308" s="770" t="str">
        <f t="shared" ca="1" si="107"/>
        <v>石川県</v>
      </c>
      <c r="B308" s="773">
        <f ca="1">'２個別表'!Q308</f>
        <v>298</v>
      </c>
      <c r="C308" s="774" t="str">
        <f>'２個別表'!$R308</f>
        <v>石川県</v>
      </c>
      <c r="D308" s="774" t="str">
        <f ca="1">'２個別表'!$S308</f>
        <v/>
      </c>
      <c r="E308" s="774" t="str">
        <f ca="1">'２個別表'!$T308</f>
        <v/>
      </c>
      <c r="F308" s="719" t="str">
        <f ca="1">'２個別表'!$W308</f>
        <v/>
      </c>
      <c r="G308" s="719" t="str">
        <f ca="1">IF($F308=1,IF(SUMIF('（様式１号）１総括表'!$B$16:$B$25,A308,'（様式１号）１総括表'!$A$16:$A$25)&gt;0,"〇","✕"),"-")</f>
        <v>-</v>
      </c>
      <c r="H308" s="716" t="str">
        <f ca="1">IF('２個別表'!$Y308=1,IF('２個別表'!$AC308=1,"〇","×"),IF(AND(2&lt;='２個別表'!$AC308,'２個別表'!$AC308&lt;=5),"〇","×"))</f>
        <v>×</v>
      </c>
      <c r="I308" s="716" t="str">
        <f t="shared" ca="1" si="108"/>
        <v>×</v>
      </c>
      <c r="J308" s="207" t="str">
        <f ca="1">'２個別表'!$Z308</f>
        <v/>
      </c>
      <c r="K308" s="207">
        <f ca="1">'２個別表'!$AK308</f>
        <v>0</v>
      </c>
      <c r="L308" s="207" t="str">
        <f ca="1">IF('２個別表'!$AL308=1,1,"")</f>
        <v/>
      </c>
      <c r="M308" s="207" t="str">
        <f ca="1">IF('２個別表'!$AL308="","",IF('２個別表'!$AL308=1,IF(OR('２個別表'!$AM308=1,'２個別表'!$AN308=1),"〇","×")))</f>
        <v/>
      </c>
      <c r="N308" s="204" t="str">
        <f ca="1">'２個別表'!AT308</f>
        <v/>
      </c>
      <c r="O308" s="220" t="str">
        <f ca="1">IF(1&lt;='２個別表'!$F308,IF(AND(1&lt;='２個別表'!$AO308,'２個別表'!$AO308&lt;=3),1,0),"")</f>
        <v/>
      </c>
      <c r="P308" s="229">
        <f ca="1">IF($O308=1,IF(AND('２個別表'!$BF308&lt;&gt;"",AND('２個別表'!$BI308&lt;&gt;1,'２個別表'!$BJ308)),0,1),0)</f>
        <v>0</v>
      </c>
      <c r="Q308" s="220">
        <f ca="1">IF('２個別表'!$BF308&lt;&gt;"",1,0)</f>
        <v>0</v>
      </c>
      <c r="R308" s="220" t="str">
        <f ca="1">IF($Q308=1,IF('２個別表'!$BI308=1,1,0),"")</f>
        <v/>
      </c>
      <c r="S308" s="220" t="str">
        <f ca="1">IF($R308=1,IF('２個別表'!$BJ308&lt;&gt;"","〇","×"),"")</f>
        <v/>
      </c>
      <c r="T308" s="220" t="str">
        <f t="shared" ca="1" si="114"/>
        <v/>
      </c>
      <c r="U308" s="381">
        <f ca="1">IF('２個別表'!$BH308&gt;0,'２個別表'!$BH308,0)</f>
        <v>0</v>
      </c>
      <c r="V308" s="220">
        <f ca="1">IF('２個別表'!$BJ308&lt;&gt;"",1,0)</f>
        <v>0</v>
      </c>
      <c r="W308" s="206">
        <f ca="1">IF(AND($Q308=1,$V308=1),'２個別表'!$CF308,0)</f>
        <v>0</v>
      </c>
      <c r="X308" s="219">
        <f t="shared" ca="1" si="109"/>
        <v>0</v>
      </c>
      <c r="Y308" s="220" t="str">
        <f ca="1">IF(1&lt;='２個別表'!$F308,'２個別表'!$BV308,"")</f>
        <v/>
      </c>
      <c r="Z308" s="220">
        <f ca="1">IF(1&lt;='２個別表'!$F308,'２個別表'!$CG308,0)</f>
        <v>0</v>
      </c>
      <c r="AA308" s="220">
        <f ca="1">IF(OR(0&lt;'２個別表'!$BZ308,0&lt;SUM('２個別表'!$CC308:$CD308)),1,0)</f>
        <v>1</v>
      </c>
      <c r="AB308" s="207">
        <f ca="1">IF(1&lt;='２個別表'!$F308,'２個別表'!$BX308,0)</f>
        <v>0</v>
      </c>
      <c r="AC308" s="207" t="str">
        <f ca="1">IF('２個別表'!$BX308&gt;0,IF(AND('２個別表'!$BV308=1,'２個別表'!$CG308="控除不可"),'２個別表'!$BX308,IF(AND('２個別表'!$BV308=1,'２個別表'!$CG308="80%控除対象"),ROUNDUP('２個別表'!$BX308*102/110,0),IF(AND('２個別表'!$BV308=1,'２個別表'!$CG308="全額控除"),ROUNDUP('２個別表'!$BX308*100/110,0),IF(OR('２個別表'!$BV308=2,'２個別表'!$BV308=3),'２個別表'!$BX308,'２個別表'!$BX308)))),"")</f>
        <v/>
      </c>
      <c r="AD308" s="221" t="str">
        <f ca="1">IF('２個別表'!$W308=1,3,IF(AND('２個別表'!$W308=2,AND(19&lt;='２個別表'!$AO308,'２個別表'!$AO308&lt;=23)),2,IF(AND('２個別表'!$W308=2,OR(AND(1&lt;='２個別表'!$AO308,'２個別表'!$AO308&lt;=18),AND(24&lt;='２個別表'!$AO308,'２個別表'!$AO308&lt;=25))),1,"判定不能")))</f>
        <v>判定不能</v>
      </c>
      <c r="AE308" s="228">
        <f t="shared" ca="1" si="115"/>
        <v>0</v>
      </c>
      <c r="AF308" s="204" t="str">
        <f t="shared" ca="1" si="132"/>
        <v/>
      </c>
      <c r="AG308" s="207" t="str">
        <f ca="1">IF(AND($AD308=1,$U308&gt;0,$V308=1),ROUNDDOWN($AC308*1/2-'２個別表'!$CF308*1/2,0),"")</f>
        <v/>
      </c>
      <c r="AH308" s="207" t="str">
        <f t="shared" ca="1" si="110"/>
        <v/>
      </c>
      <c r="AI308" s="230" t="str">
        <f ca="1">IF(AND($AD308=1,$Q308=1),IF($AB308&gt;0,'２個別表'!$BX308-'２個別表'!$BZ308-'２個別表'!$CF308-'２個別表'!$CC308-'２個別表'!$CD308-'２個別表'!$CE308,0),"")</f>
        <v/>
      </c>
      <c r="AJ308" s="222">
        <f t="shared" ca="1" si="116"/>
        <v>0</v>
      </c>
      <c r="AK308" s="218" t="str">
        <f ca="1">IF($AD308=1,IF('２個別表'!$AQ308=1,1,IF('２個別表'!AQ308="","",)),"")</f>
        <v/>
      </c>
      <c r="AL308" s="207" t="str">
        <f ca="1">IF($AJ308=1,IF($AK308=1,'２個別表'!BU308,""),"")</f>
        <v/>
      </c>
      <c r="AM308" s="204" t="str">
        <f t="shared" ca="1" si="117"/>
        <v/>
      </c>
      <c r="AN308" s="223" t="str">
        <f ca="1">IF($AJ308=1,IF($AK308=1,ROUNDDOWN('２個別表'!$BX308-'２個別表'!$BZ308-'２個別表'!$CC308-'２個別表'!$CD308-'２個別表'!$CE308-'２個別表'!$CF308,0),""),"")</f>
        <v/>
      </c>
      <c r="AO308" s="222">
        <f t="shared" ca="1" si="113"/>
        <v>0</v>
      </c>
      <c r="AP308" s="218">
        <f t="shared" ca="1" si="118"/>
        <v>0</v>
      </c>
      <c r="AQ308" s="218">
        <f t="shared" ca="1" si="119"/>
        <v>0</v>
      </c>
      <c r="AR308" s="213">
        <f ca="1">IF('２個別表'!$AC308=1,1,0)</f>
        <v>0</v>
      </c>
      <c r="AS308" s="204" t="str">
        <f t="shared" ca="1" si="120"/>
        <v/>
      </c>
      <c r="AT308" s="204" t="str">
        <f t="shared" ca="1" si="121"/>
        <v/>
      </c>
      <c r="AU308" s="230" t="str">
        <f ca="1">IF($AD308=1,IF($AQ308=1,ROUNDDOWN('２個別表'!$BX308-'２個別表'!$BZ308-'２個別表'!$CC308-'２個別表'!$CD308-'２個別表'!$CE308-'２個別表'!$CF308,0),""),"")</f>
        <v/>
      </c>
      <c r="AV308" s="391">
        <f t="shared" ca="1" si="122"/>
        <v>0</v>
      </c>
      <c r="AW308" s="401" t="str">
        <f t="shared" ca="1" si="123"/>
        <v>-</v>
      </c>
      <c r="AX308" s="228">
        <f ca="1">IF($AD308=2,IF('２個別表'!$BS308=1,1,0),0)</f>
        <v>0</v>
      </c>
      <c r="AY308" s="213" t="str">
        <f t="shared" ca="1" si="124"/>
        <v/>
      </c>
      <c r="AZ308" s="409" t="str">
        <f ca="1">IF(AND($AD308=2,$AX308=1),'２個別表'!$BX308-('２個別表'!$BZ308+'２個別表'!$CC308+'２個別表'!$CD308+'２個別表'!$CE308+'２個別表'!$CF308),"")</f>
        <v/>
      </c>
      <c r="BA308" s="228">
        <f ca="1">IF($AD308=2,IF('２個別表'!$BS308&lt;&gt;1,1,0),0)</f>
        <v>0</v>
      </c>
      <c r="BB308" s="404">
        <f t="shared" ca="1" si="125"/>
        <v>0</v>
      </c>
      <c r="BC308" s="207" t="str">
        <f ca="1">IF(AND($AD308=2,$BA308=1),'２個別表'!$BT308,"")</f>
        <v/>
      </c>
      <c r="BD308" s="207" t="str">
        <f t="shared" ca="1" si="126"/>
        <v/>
      </c>
      <c r="BE308" s="207" t="str">
        <f ca="1">IF(AND($AD308=2,$BA308=1),'２個別表'!$BW308-('２個別表'!$BZ308+'２個別表'!$CC308+'２個別表'!$CD308+'２個別表'!$CE308+'２個別表'!$CF308),"")</f>
        <v/>
      </c>
      <c r="BF308" s="207" t="str">
        <f ca="1">IF(AND($AD308=2,$BA308=1),'２個別表'!$CC308+'２個別表'!$CD308,"")</f>
        <v/>
      </c>
      <c r="BG308" s="406" t="str">
        <f ca="1">IF($BB308=1,IF(SUM('２個別表'!$BY308,'２個別表'!$CF308*0.5)&lt;='２個別表'!$BX308*0.5,"〇","×"),"")</f>
        <v/>
      </c>
      <c r="BH308" s="405">
        <f t="shared" ca="1" si="127"/>
        <v>0</v>
      </c>
      <c r="BI308" s="229" t="str">
        <f ca="1">IF($AD308=2,IF($AX308=1,IF('２個別表'!$AO308=23,"〇","×"),IF(OR('２個別表'!$AO308&lt;19,'２個別表'!$AO308&gt;23),"",IF($BH308&lt;='２個別表'!$BT308,"〇","×"))),"-")</f>
        <v>-</v>
      </c>
      <c r="BJ308" s="414" t="str">
        <f t="shared" ca="1" si="128"/>
        <v>-</v>
      </c>
      <c r="BK308" s="228">
        <f t="shared" ca="1" si="129"/>
        <v>0</v>
      </c>
      <c r="BL308" s="229" t="str">
        <f ca="1">IF($AD308=3,IF(1&lt;='２個別表'!$F308,IF('２個別表'!$W308=1,"〇","×"),""),"")</f>
        <v/>
      </c>
      <c r="BM308" s="209" t="str">
        <f ca="1">IF(AD308=3,IF(AND(OR('２個別表'!BF308="附帯施設",AND(1&lt;='２個別表'!AO308,'２個別表'!AO308&lt;=3)),'２個別表'!BM308&lt;&gt;"",'２個別表'!BN308&lt;&gt;""),1,IF(AND(OR('２個別表'!BF308="附帯施設",AND(1&lt;='２個別表'!AO308,'２個別表'!AO308&lt;=3)),OR('２個別表'!BM308="",'２個別表'!BN308="")),"×",0)),"")</f>
        <v/>
      </c>
      <c r="BN308" s="229" t="str">
        <f ca="1">IF($AD308=3,IF('２個別表'!$BX308&gt;=500000,"〇","×"),"")</f>
        <v/>
      </c>
      <c r="BO308" s="204" t="str">
        <f ca="1">IF(AD308=3,'２個別表'!BY308,"")</f>
        <v/>
      </c>
      <c r="BP308" s="204" t="str">
        <f ca="1">IF(AD308=3,IF(COUNTIF('２個別表'!$Z$11:'２個別表'!Z308,'２個別表'!Z308)=1,BO308,SUMIF('２個別表'!$Z$11:$Z$510,'２個別表'!Z308,$BO$11:$BO$239)),"")</f>
        <v/>
      </c>
      <c r="BQ308" s="213" t="str">
        <f t="shared" ca="1" si="111"/>
        <v/>
      </c>
      <c r="BR308" s="207" t="str">
        <f t="shared" ca="1" si="130"/>
        <v/>
      </c>
      <c r="BS308" s="483" t="str">
        <f ca="1">IF($AD308=3,'２個別表'!$BX308-('２個別表'!$BZ308+'２個別表'!$CC308+'２個別表'!$CD308+'２個別表'!$CE308+'２個別表'!$CF308),"")</f>
        <v/>
      </c>
      <c r="BT308" s="486">
        <f t="shared" ca="1" si="112"/>
        <v>0</v>
      </c>
      <c r="BU308" s="480" t="str">
        <f t="shared" ca="1" si="131"/>
        <v/>
      </c>
    </row>
    <row r="309" spans="1:73">
      <c r="A309" s="770" t="str">
        <f t="shared" ca="1" si="107"/>
        <v>石川県</v>
      </c>
      <c r="B309" s="773">
        <f ca="1">'２個別表'!Q309</f>
        <v>299</v>
      </c>
      <c r="C309" s="774" t="str">
        <f>'２個別表'!$R309</f>
        <v>石川県</v>
      </c>
      <c r="D309" s="774" t="str">
        <f ca="1">'２個別表'!$S309</f>
        <v/>
      </c>
      <c r="E309" s="774" t="str">
        <f ca="1">'２個別表'!$T309</f>
        <v/>
      </c>
      <c r="F309" s="719" t="str">
        <f ca="1">'２個別表'!$W309</f>
        <v/>
      </c>
      <c r="G309" s="719" t="str">
        <f ca="1">IF($F309=1,IF(SUMIF('（様式１号）１総括表'!$B$16:$B$25,A309,'（様式１号）１総括表'!$A$16:$A$25)&gt;0,"〇","✕"),"-")</f>
        <v>-</v>
      </c>
      <c r="H309" s="716" t="str">
        <f ca="1">IF('２個別表'!$Y309=1,IF('２個別表'!$AC309=1,"〇","×"),IF(AND(2&lt;='２個別表'!$AC309,'２個別表'!$AC309&lt;=5),"〇","×"))</f>
        <v>×</v>
      </c>
      <c r="I309" s="716" t="str">
        <f t="shared" ca="1" si="108"/>
        <v>×</v>
      </c>
      <c r="J309" s="207" t="str">
        <f ca="1">'２個別表'!$Z309</f>
        <v/>
      </c>
      <c r="K309" s="207">
        <f ca="1">'２個別表'!$AK309</f>
        <v>0</v>
      </c>
      <c r="L309" s="207" t="str">
        <f ca="1">IF('２個別表'!$AL309=1,1,"")</f>
        <v/>
      </c>
      <c r="M309" s="207" t="str">
        <f ca="1">IF('２個別表'!$AL309="","",IF('２個別表'!$AL309=1,IF(OR('２個別表'!$AM309=1,'２個別表'!$AN309=1),"〇","×")))</f>
        <v/>
      </c>
      <c r="N309" s="204" t="str">
        <f ca="1">'２個別表'!AT309</f>
        <v/>
      </c>
      <c r="O309" s="220" t="str">
        <f ca="1">IF(1&lt;='２個別表'!$F309,IF(AND(1&lt;='２個別表'!$AO309,'２個別表'!$AO309&lt;=3),1,0),"")</f>
        <v/>
      </c>
      <c r="P309" s="229">
        <f ca="1">IF($O309=1,IF(AND('２個別表'!$BF309&lt;&gt;"",AND('２個別表'!$BI309&lt;&gt;1,'２個別表'!$BJ309)),0,1),0)</f>
        <v>0</v>
      </c>
      <c r="Q309" s="220">
        <f ca="1">IF('２個別表'!$BF309&lt;&gt;"",1,0)</f>
        <v>0</v>
      </c>
      <c r="R309" s="220" t="str">
        <f ca="1">IF($Q309=1,IF('２個別表'!$BI309=1,1,0),"")</f>
        <v/>
      </c>
      <c r="S309" s="220" t="str">
        <f ca="1">IF($R309=1,IF('２個別表'!$BJ309&lt;&gt;"","〇","×"),"")</f>
        <v/>
      </c>
      <c r="T309" s="220" t="str">
        <f t="shared" ca="1" si="114"/>
        <v/>
      </c>
      <c r="U309" s="381">
        <f ca="1">IF('２個別表'!$BH309&gt;0,'２個別表'!$BH309,0)</f>
        <v>0</v>
      </c>
      <c r="V309" s="220">
        <f ca="1">IF('２個別表'!$BJ309&lt;&gt;"",1,0)</f>
        <v>0</v>
      </c>
      <c r="W309" s="206">
        <f ca="1">IF(AND($Q309=1,$V309=1),'２個別表'!$CF309,0)</f>
        <v>0</v>
      </c>
      <c r="X309" s="219">
        <f t="shared" ca="1" si="109"/>
        <v>0</v>
      </c>
      <c r="Y309" s="220" t="str">
        <f ca="1">IF(1&lt;='２個別表'!$F309,'２個別表'!$BV309,"")</f>
        <v/>
      </c>
      <c r="Z309" s="220">
        <f ca="1">IF(1&lt;='２個別表'!$F309,'２個別表'!$CG309,0)</f>
        <v>0</v>
      </c>
      <c r="AA309" s="220">
        <f ca="1">IF(OR(0&lt;'２個別表'!$BZ309,0&lt;SUM('２個別表'!$CC309:$CD309)),1,0)</f>
        <v>1</v>
      </c>
      <c r="AB309" s="207">
        <f ca="1">IF(1&lt;='２個別表'!$F309,'２個別表'!$BX309,0)</f>
        <v>0</v>
      </c>
      <c r="AC309" s="207" t="str">
        <f ca="1">IF('２個別表'!$BX309&gt;0,IF(AND('２個別表'!$BV309=1,'２個別表'!$CG309="控除不可"),'２個別表'!$BX309,IF(AND('２個別表'!$BV309=1,'２個別表'!$CG309="80%控除対象"),ROUNDUP('２個別表'!$BX309*102/110,0),IF(AND('２個別表'!$BV309=1,'２個別表'!$CG309="全額控除"),ROUNDUP('２個別表'!$BX309*100/110,0),IF(OR('２個別表'!$BV309=2,'２個別表'!$BV309=3),'２個別表'!$BX309,'２個別表'!$BX309)))),"")</f>
        <v/>
      </c>
      <c r="AD309" s="221" t="str">
        <f ca="1">IF('２個別表'!$W309=1,3,IF(AND('２個別表'!$W309=2,AND(19&lt;='２個別表'!$AO309,'２個別表'!$AO309&lt;=23)),2,IF(AND('２個別表'!$W309=2,OR(AND(1&lt;='２個別表'!$AO309,'２個別表'!$AO309&lt;=18),AND(24&lt;='２個別表'!$AO309,'２個別表'!$AO309&lt;=25))),1,"判定不能")))</f>
        <v>判定不能</v>
      </c>
      <c r="AE309" s="228">
        <f t="shared" ca="1" si="115"/>
        <v>0</v>
      </c>
      <c r="AF309" s="204" t="str">
        <f t="shared" ca="1" si="132"/>
        <v/>
      </c>
      <c r="AG309" s="207" t="str">
        <f ca="1">IF(AND($AD309=1,$U309&gt;0,$V309=1),ROUNDDOWN($AC309*1/2-'２個別表'!$CF309*1/2,0),"")</f>
        <v/>
      </c>
      <c r="AH309" s="207" t="str">
        <f t="shared" ca="1" si="110"/>
        <v/>
      </c>
      <c r="AI309" s="230" t="str">
        <f ca="1">IF(AND($AD309=1,$Q309=1),IF($AB309&gt;0,'２個別表'!$BX309-'２個別表'!$BZ309-'２個別表'!$CF309-'２個別表'!$CC309-'２個別表'!$CD309-'２個別表'!$CE309,0),"")</f>
        <v/>
      </c>
      <c r="AJ309" s="222">
        <f t="shared" ca="1" si="116"/>
        <v>0</v>
      </c>
      <c r="AK309" s="218" t="str">
        <f ca="1">IF($AD309=1,IF('２個別表'!$AQ309=1,1,IF('２個別表'!AQ309="","",)),"")</f>
        <v/>
      </c>
      <c r="AL309" s="207" t="str">
        <f ca="1">IF($AJ309=1,IF($AK309=1,'２個別表'!BU309,""),"")</f>
        <v/>
      </c>
      <c r="AM309" s="204" t="str">
        <f t="shared" ca="1" si="117"/>
        <v/>
      </c>
      <c r="AN309" s="223" t="str">
        <f ca="1">IF($AJ309=1,IF($AK309=1,ROUNDDOWN('２個別表'!$BX309-'２個別表'!$BZ309-'２個別表'!$CC309-'２個別表'!$CD309-'２個別表'!$CE309-'２個別表'!$CF309,0),""),"")</f>
        <v/>
      </c>
      <c r="AO309" s="222">
        <f t="shared" ca="1" si="113"/>
        <v>0</v>
      </c>
      <c r="AP309" s="218">
        <f t="shared" ca="1" si="118"/>
        <v>0</v>
      </c>
      <c r="AQ309" s="218">
        <f t="shared" ca="1" si="119"/>
        <v>0</v>
      </c>
      <c r="AR309" s="213">
        <f ca="1">IF('２個別表'!$AC309=1,1,0)</f>
        <v>0</v>
      </c>
      <c r="AS309" s="204" t="str">
        <f t="shared" ca="1" si="120"/>
        <v/>
      </c>
      <c r="AT309" s="204" t="str">
        <f t="shared" ca="1" si="121"/>
        <v/>
      </c>
      <c r="AU309" s="230" t="str">
        <f ca="1">IF($AD309=1,IF($AQ309=1,ROUNDDOWN('２個別表'!$BX309-'２個別表'!$BZ309-'２個別表'!$CC309-'２個別表'!$CD309-'２個別表'!$CE309-'２個別表'!$CF309,0),""),"")</f>
        <v/>
      </c>
      <c r="AV309" s="391">
        <f t="shared" ca="1" si="122"/>
        <v>0</v>
      </c>
      <c r="AW309" s="401" t="str">
        <f t="shared" ca="1" si="123"/>
        <v>-</v>
      </c>
      <c r="AX309" s="228">
        <f ca="1">IF($AD309=2,IF('２個別表'!$BS309=1,1,0),0)</f>
        <v>0</v>
      </c>
      <c r="AY309" s="213" t="str">
        <f t="shared" ca="1" si="124"/>
        <v/>
      </c>
      <c r="AZ309" s="409" t="str">
        <f ca="1">IF(AND($AD309=2,$AX309=1),'２個別表'!$BX309-('２個別表'!$BZ309+'２個別表'!$CC309+'２個別表'!$CD309+'２個別表'!$CE309+'２個別表'!$CF309),"")</f>
        <v/>
      </c>
      <c r="BA309" s="228">
        <f ca="1">IF($AD309=2,IF('２個別表'!$BS309&lt;&gt;1,1,0),0)</f>
        <v>0</v>
      </c>
      <c r="BB309" s="404">
        <f t="shared" ca="1" si="125"/>
        <v>0</v>
      </c>
      <c r="BC309" s="207" t="str">
        <f ca="1">IF(AND($AD309=2,$BA309=1),'２個別表'!$BT309,"")</f>
        <v/>
      </c>
      <c r="BD309" s="207" t="str">
        <f t="shared" ca="1" si="126"/>
        <v/>
      </c>
      <c r="BE309" s="207" t="str">
        <f ca="1">IF(AND($AD309=2,$BA309=1),'２個別表'!$BW309-('２個別表'!$BZ309+'２個別表'!$CC309+'２個別表'!$CD309+'２個別表'!$CE309+'２個別表'!$CF309),"")</f>
        <v/>
      </c>
      <c r="BF309" s="207" t="str">
        <f ca="1">IF(AND($AD309=2,$BA309=1),'２個別表'!$CC309+'２個別表'!$CD309,"")</f>
        <v/>
      </c>
      <c r="BG309" s="406" t="str">
        <f ca="1">IF($BB309=1,IF(SUM('２個別表'!$BY309,'２個別表'!$CF309*0.5)&lt;='２個別表'!$BX309*0.5,"〇","×"),"")</f>
        <v/>
      </c>
      <c r="BH309" s="405">
        <f t="shared" ca="1" si="127"/>
        <v>0</v>
      </c>
      <c r="BI309" s="229" t="str">
        <f ca="1">IF($AD309=2,IF($AX309=1,IF('２個別表'!$AO309=23,"〇","×"),IF(OR('２個別表'!$AO309&lt;19,'２個別表'!$AO309&gt;23),"",IF($BH309&lt;='２個別表'!$BT309,"〇","×"))),"-")</f>
        <v>-</v>
      </c>
      <c r="BJ309" s="414" t="str">
        <f t="shared" ca="1" si="128"/>
        <v>-</v>
      </c>
      <c r="BK309" s="228">
        <f t="shared" ca="1" si="129"/>
        <v>0</v>
      </c>
      <c r="BL309" s="229" t="str">
        <f ca="1">IF($AD309=3,IF(1&lt;='２個別表'!$F309,IF('２個別表'!$W309=1,"〇","×"),""),"")</f>
        <v/>
      </c>
      <c r="BM309" s="209" t="str">
        <f ca="1">IF(AD309=3,IF(AND(OR('２個別表'!BF309="附帯施設",AND(1&lt;='２個別表'!AO309,'２個別表'!AO309&lt;=3)),'２個別表'!BM309&lt;&gt;"",'２個別表'!BN309&lt;&gt;""),1,IF(AND(OR('２個別表'!BF309="附帯施設",AND(1&lt;='２個別表'!AO309,'２個別表'!AO309&lt;=3)),OR('２個別表'!BM309="",'２個別表'!BN309="")),"×",0)),"")</f>
        <v/>
      </c>
      <c r="BN309" s="229" t="str">
        <f ca="1">IF($AD309=3,IF('２個別表'!$BX309&gt;=500000,"〇","×"),"")</f>
        <v/>
      </c>
      <c r="BO309" s="204" t="str">
        <f ca="1">IF(AD309=3,'２個別表'!BY309,"")</f>
        <v/>
      </c>
      <c r="BP309" s="204" t="str">
        <f ca="1">IF(AD309=3,IF(COUNTIF('２個別表'!$Z$11:'２個別表'!Z309,'２個別表'!Z309)=1,BO309,SUMIF('２個別表'!$Z$11:$Z$510,'２個別表'!Z309,$BO$11:$BO$239)),"")</f>
        <v/>
      </c>
      <c r="BQ309" s="213" t="str">
        <f t="shared" ca="1" si="111"/>
        <v/>
      </c>
      <c r="BR309" s="207" t="str">
        <f t="shared" ca="1" si="130"/>
        <v/>
      </c>
      <c r="BS309" s="483" t="str">
        <f ca="1">IF($AD309=3,'２個別表'!$BX309-('２個別表'!$BZ309+'２個別表'!$CC309+'２個別表'!$CD309+'２個別表'!$CE309+'２個別表'!$CF309),"")</f>
        <v/>
      </c>
      <c r="BT309" s="486">
        <f t="shared" ca="1" si="112"/>
        <v>0</v>
      </c>
      <c r="BU309" s="480" t="str">
        <f t="shared" ca="1" si="131"/>
        <v/>
      </c>
    </row>
    <row r="310" spans="1:73">
      <c r="A310" s="770" t="str">
        <f t="shared" ca="1" si="107"/>
        <v>石川県</v>
      </c>
      <c r="B310" s="773">
        <f ca="1">'２個別表'!Q310</f>
        <v>300</v>
      </c>
      <c r="C310" s="774" t="str">
        <f>'２個別表'!$R310</f>
        <v>石川県</v>
      </c>
      <c r="D310" s="774" t="str">
        <f ca="1">'２個別表'!$S310</f>
        <v/>
      </c>
      <c r="E310" s="774" t="str">
        <f ca="1">'２個別表'!$T310</f>
        <v/>
      </c>
      <c r="F310" s="719" t="str">
        <f ca="1">'２個別表'!$W310</f>
        <v/>
      </c>
      <c r="G310" s="719" t="str">
        <f ca="1">IF($F310=1,IF(SUMIF('（様式１号）１総括表'!$B$16:$B$25,A310,'（様式１号）１総括表'!$A$16:$A$25)&gt;0,"〇","✕"),"-")</f>
        <v>-</v>
      </c>
      <c r="H310" s="716" t="str">
        <f ca="1">IF('２個別表'!$Y310=1,IF('２個別表'!$AC310=1,"〇","×"),IF(AND(2&lt;='２個別表'!$AC310,'２個別表'!$AC310&lt;=5),"〇","×"))</f>
        <v>×</v>
      </c>
      <c r="I310" s="716" t="str">
        <f t="shared" ca="1" si="108"/>
        <v>×</v>
      </c>
      <c r="J310" s="207" t="str">
        <f ca="1">'２個別表'!$Z310</f>
        <v/>
      </c>
      <c r="K310" s="207">
        <f ca="1">'２個別表'!$AK310</f>
        <v>0</v>
      </c>
      <c r="L310" s="207" t="str">
        <f ca="1">IF('２個別表'!$AL310=1,1,"")</f>
        <v/>
      </c>
      <c r="M310" s="207" t="str">
        <f ca="1">IF('２個別表'!$AL310="","",IF('２個別表'!$AL310=1,IF(OR('２個別表'!$AM310=1,'２個別表'!$AN310=1),"〇","×")))</f>
        <v/>
      </c>
      <c r="N310" s="204" t="str">
        <f ca="1">'２個別表'!AT310</f>
        <v/>
      </c>
      <c r="O310" s="220" t="str">
        <f ca="1">IF(1&lt;='２個別表'!$F310,IF(AND(1&lt;='２個別表'!$AO310,'２個別表'!$AO310&lt;=3),1,0),"")</f>
        <v/>
      </c>
      <c r="P310" s="229">
        <f ca="1">IF($O310=1,IF(AND('２個別表'!$BF310&lt;&gt;"",AND('２個別表'!$BI310&lt;&gt;1,'２個別表'!$BJ310)),0,1),0)</f>
        <v>0</v>
      </c>
      <c r="Q310" s="220">
        <f ca="1">IF('２個別表'!$BF310&lt;&gt;"",1,0)</f>
        <v>0</v>
      </c>
      <c r="R310" s="220" t="str">
        <f ca="1">IF($Q310=1,IF('２個別表'!$BI310=1,1,0),"")</f>
        <v/>
      </c>
      <c r="S310" s="220" t="str">
        <f ca="1">IF($R310=1,IF('２個別表'!$BJ310&lt;&gt;"","〇","×"),"")</f>
        <v/>
      </c>
      <c r="T310" s="220" t="str">
        <f t="shared" ca="1" si="114"/>
        <v/>
      </c>
      <c r="U310" s="381">
        <f ca="1">IF('２個別表'!$BH310&gt;0,'２個別表'!$BH310,0)</f>
        <v>0</v>
      </c>
      <c r="V310" s="220">
        <f ca="1">IF('２個別表'!$BJ310&lt;&gt;"",1,0)</f>
        <v>0</v>
      </c>
      <c r="W310" s="206">
        <f ca="1">IF(AND($Q310=1,$V310=1),'２個別表'!$CF310,0)</f>
        <v>0</v>
      </c>
      <c r="X310" s="219">
        <f t="shared" ca="1" si="109"/>
        <v>0</v>
      </c>
      <c r="Y310" s="220" t="str">
        <f ca="1">IF(1&lt;='２個別表'!$F310,'２個別表'!$BV310,"")</f>
        <v/>
      </c>
      <c r="Z310" s="220">
        <f ca="1">IF(1&lt;='２個別表'!$F310,'２個別表'!$CG310,0)</f>
        <v>0</v>
      </c>
      <c r="AA310" s="220">
        <f ca="1">IF(OR(0&lt;'２個別表'!$BZ310,0&lt;SUM('２個別表'!$CC310:$CD310)),1,0)</f>
        <v>1</v>
      </c>
      <c r="AB310" s="207">
        <f ca="1">IF(1&lt;='２個別表'!$F310,'２個別表'!$BX310,0)</f>
        <v>0</v>
      </c>
      <c r="AC310" s="207" t="str">
        <f ca="1">IF('２個別表'!$BX310&gt;0,IF(AND('２個別表'!$BV310=1,'２個別表'!$CG310="控除不可"),'２個別表'!$BX310,IF(AND('２個別表'!$BV310=1,'２個別表'!$CG310="80%控除対象"),ROUNDUP('２個別表'!$BX310*102/110,0),IF(AND('２個別表'!$BV310=1,'２個別表'!$CG310="全額控除"),ROUNDUP('２個別表'!$BX310*100/110,0),IF(OR('２個別表'!$BV310=2,'２個別表'!$BV310=3),'２個別表'!$BX310,'２個別表'!$BX310)))),"")</f>
        <v/>
      </c>
      <c r="AD310" s="221" t="str">
        <f ca="1">IF('２個別表'!$W310=1,3,IF(AND('２個別表'!$W310=2,AND(19&lt;='２個別表'!$AO310,'２個別表'!$AO310&lt;=23)),2,IF(AND('２個別表'!$W310=2,OR(AND(1&lt;='２個別表'!$AO310,'２個別表'!$AO310&lt;=18),AND(24&lt;='２個別表'!$AO310,'２個別表'!$AO310&lt;=25))),1,"判定不能")))</f>
        <v>判定不能</v>
      </c>
      <c r="AE310" s="228">
        <f t="shared" ca="1" si="115"/>
        <v>0</v>
      </c>
      <c r="AF310" s="204" t="str">
        <f t="shared" ca="1" si="132"/>
        <v/>
      </c>
      <c r="AG310" s="207" t="str">
        <f ca="1">IF(AND($AD310=1,$U310&gt;0,$V310=1),ROUNDDOWN($AC310*1/2-'２個別表'!$CF310*1/2,0),"")</f>
        <v/>
      </c>
      <c r="AH310" s="207" t="str">
        <f t="shared" ca="1" si="110"/>
        <v/>
      </c>
      <c r="AI310" s="230" t="str">
        <f ca="1">IF(AND($AD310=1,$Q310=1),IF($AB310&gt;0,'２個別表'!$BX310-'２個別表'!$BZ310-'２個別表'!$CF310-'２個別表'!$CC310-'２個別表'!$CD310-'２個別表'!$CE310,0),"")</f>
        <v/>
      </c>
      <c r="AJ310" s="222">
        <f t="shared" ca="1" si="116"/>
        <v>0</v>
      </c>
      <c r="AK310" s="218" t="str">
        <f ca="1">IF($AD310=1,IF('２個別表'!$AQ310=1,1,IF('２個別表'!AQ310="","",)),"")</f>
        <v/>
      </c>
      <c r="AL310" s="207" t="str">
        <f ca="1">IF($AJ310=1,IF($AK310=1,'２個別表'!BU310,""),"")</f>
        <v/>
      </c>
      <c r="AM310" s="204" t="str">
        <f t="shared" ca="1" si="117"/>
        <v/>
      </c>
      <c r="AN310" s="223" t="str">
        <f ca="1">IF($AJ310=1,IF($AK310=1,ROUNDDOWN('２個別表'!$BX310-'２個別表'!$BZ310-'２個別表'!$CC310-'２個別表'!$CD310-'２個別表'!$CE310-'２個別表'!$CF310,0),""),"")</f>
        <v/>
      </c>
      <c r="AO310" s="222">
        <f t="shared" ca="1" si="113"/>
        <v>0</v>
      </c>
      <c r="AP310" s="218">
        <f t="shared" ca="1" si="118"/>
        <v>0</v>
      </c>
      <c r="AQ310" s="218">
        <f t="shared" ca="1" si="119"/>
        <v>0</v>
      </c>
      <c r="AR310" s="213">
        <f ca="1">IF('２個別表'!$AC310=1,1,0)</f>
        <v>0</v>
      </c>
      <c r="AS310" s="204" t="str">
        <f t="shared" ca="1" si="120"/>
        <v/>
      </c>
      <c r="AT310" s="204" t="str">
        <f t="shared" ca="1" si="121"/>
        <v/>
      </c>
      <c r="AU310" s="230" t="str">
        <f ca="1">IF($AD310=1,IF($AQ310=1,ROUNDDOWN('２個別表'!$BX310-'２個別表'!$BZ310-'２個別表'!$CC310-'２個別表'!$CD310-'２個別表'!$CE310-'２個別表'!$CF310,0),""),"")</f>
        <v/>
      </c>
      <c r="AV310" s="391">
        <f t="shared" ca="1" si="122"/>
        <v>0</v>
      </c>
      <c r="AW310" s="401" t="str">
        <f t="shared" ca="1" si="123"/>
        <v>-</v>
      </c>
      <c r="AX310" s="228">
        <f ca="1">IF($AD310=2,IF('２個別表'!$BS310=1,1,0),0)</f>
        <v>0</v>
      </c>
      <c r="AY310" s="213" t="str">
        <f t="shared" ca="1" si="124"/>
        <v/>
      </c>
      <c r="AZ310" s="409" t="str">
        <f ca="1">IF(AND($AD310=2,$AX310=1),'２個別表'!$BX310-('２個別表'!$BZ310+'２個別表'!$CC310+'２個別表'!$CD310+'２個別表'!$CE310+'２個別表'!$CF310),"")</f>
        <v/>
      </c>
      <c r="BA310" s="228">
        <f ca="1">IF($AD310=2,IF('２個別表'!$BS310&lt;&gt;1,1,0),0)</f>
        <v>0</v>
      </c>
      <c r="BB310" s="404">
        <f t="shared" ca="1" si="125"/>
        <v>0</v>
      </c>
      <c r="BC310" s="207" t="str">
        <f ca="1">IF(AND($AD310=2,$BA310=1),'２個別表'!$BT310,"")</f>
        <v/>
      </c>
      <c r="BD310" s="207" t="str">
        <f t="shared" ca="1" si="126"/>
        <v/>
      </c>
      <c r="BE310" s="207" t="str">
        <f ca="1">IF(AND($AD310=2,$BA310=1),'２個別表'!$BW310-('２個別表'!$BZ310+'２個別表'!$CC310+'２個別表'!$CD310+'２個別表'!$CE310+'２個別表'!$CF310),"")</f>
        <v/>
      </c>
      <c r="BF310" s="207" t="str">
        <f ca="1">IF(AND($AD310=2,$BA310=1),'２個別表'!$CC310+'２個別表'!$CD310,"")</f>
        <v/>
      </c>
      <c r="BG310" s="406" t="str">
        <f ca="1">IF($BB310=1,IF(SUM('２個別表'!$BY310,'２個別表'!$CF310*0.5)&lt;='２個別表'!$BX310*0.5,"〇","×"),"")</f>
        <v/>
      </c>
      <c r="BH310" s="405">
        <f t="shared" ca="1" si="127"/>
        <v>0</v>
      </c>
      <c r="BI310" s="229" t="str">
        <f ca="1">IF($AD310=2,IF($AX310=1,IF('２個別表'!$AO310=23,"〇","×"),IF(OR('２個別表'!$AO310&lt;19,'２個別表'!$AO310&gt;23),"",IF($BH310&lt;='２個別表'!$BT310,"〇","×"))),"-")</f>
        <v>-</v>
      </c>
      <c r="BJ310" s="414" t="str">
        <f t="shared" ca="1" si="128"/>
        <v>-</v>
      </c>
      <c r="BK310" s="228">
        <f t="shared" ca="1" si="129"/>
        <v>0</v>
      </c>
      <c r="BL310" s="229" t="str">
        <f ca="1">IF($AD310=3,IF(1&lt;='２個別表'!$F310,IF('２個別表'!$W310=1,"〇","×"),""),"")</f>
        <v/>
      </c>
      <c r="BM310" s="209" t="str">
        <f ca="1">IF(AD310=3,IF(AND(OR('２個別表'!BF310="附帯施設",AND(1&lt;='２個別表'!AO310,'２個別表'!AO310&lt;=3)),'２個別表'!BM310&lt;&gt;"",'２個別表'!BN310&lt;&gt;""),1,IF(AND(OR('２個別表'!BF310="附帯施設",AND(1&lt;='２個別表'!AO310,'２個別表'!AO310&lt;=3)),OR('２個別表'!BM310="",'２個別表'!BN310="")),"×",0)),"")</f>
        <v/>
      </c>
      <c r="BN310" s="229" t="str">
        <f ca="1">IF($AD310=3,IF('２個別表'!$BX310&gt;=500000,"〇","×"),"")</f>
        <v/>
      </c>
      <c r="BO310" s="204" t="str">
        <f ca="1">IF(AD310=3,'２個別表'!BY310,"")</f>
        <v/>
      </c>
      <c r="BP310" s="204" t="str">
        <f ca="1">IF(AD310=3,IF(COUNTIF('２個別表'!$Z$11:'２個別表'!Z310,'２個別表'!Z310)=1,BO310,SUMIF('２個別表'!$Z$11:$Z$510,'２個別表'!Z310,$BO$11:$BO$239)),"")</f>
        <v/>
      </c>
      <c r="BQ310" s="213" t="str">
        <f t="shared" ca="1" si="111"/>
        <v/>
      </c>
      <c r="BR310" s="207" t="str">
        <f t="shared" ca="1" si="130"/>
        <v/>
      </c>
      <c r="BS310" s="483" t="str">
        <f ca="1">IF($AD310=3,'２個別表'!$BX310-('２個別表'!$BZ310+'２個別表'!$CC310+'２個別表'!$CD310+'２個別表'!$CE310+'２個別表'!$CF310),"")</f>
        <v/>
      </c>
      <c r="BT310" s="486">
        <f t="shared" ca="1" si="112"/>
        <v>0</v>
      </c>
      <c r="BU310" s="480" t="str">
        <f t="shared" ca="1" si="131"/>
        <v/>
      </c>
    </row>
    <row r="311" spans="1:73">
      <c r="A311" s="770" t="str">
        <f t="shared" ca="1" si="107"/>
        <v>石川県</v>
      </c>
      <c r="B311" s="773">
        <f ca="1">'２個別表'!Q311</f>
        <v>301</v>
      </c>
      <c r="C311" s="774" t="str">
        <f>'２個別表'!$R311</f>
        <v>石川県</v>
      </c>
      <c r="D311" s="774" t="str">
        <f ca="1">'２個別表'!$S311</f>
        <v/>
      </c>
      <c r="E311" s="774" t="str">
        <f ca="1">'２個別表'!$T311</f>
        <v/>
      </c>
      <c r="F311" s="719" t="str">
        <f ca="1">'２個別表'!$W311</f>
        <v/>
      </c>
      <c r="G311" s="719" t="str">
        <f ca="1">IF($F311=1,IF(SUMIF('（様式１号）１総括表'!$B$16:$B$25,A311,'（様式１号）１総括表'!$A$16:$A$25)&gt;0,"〇","✕"),"-")</f>
        <v>-</v>
      </c>
      <c r="H311" s="716" t="str">
        <f ca="1">IF('２個別表'!$Y311=1,IF('２個別表'!$AC311=1,"〇","×"),IF(AND(2&lt;='２個別表'!$AC311,'２個別表'!$AC311&lt;=5),"〇","×"))</f>
        <v>×</v>
      </c>
      <c r="I311" s="716" t="str">
        <f t="shared" ca="1" si="108"/>
        <v>×</v>
      </c>
      <c r="J311" s="207" t="str">
        <f ca="1">'２個別表'!$Z311</f>
        <v/>
      </c>
      <c r="K311" s="207">
        <f ca="1">'２個別表'!$AK311</f>
        <v>0</v>
      </c>
      <c r="L311" s="207" t="str">
        <f ca="1">IF('２個別表'!$AL311=1,1,"")</f>
        <v/>
      </c>
      <c r="M311" s="207" t="str">
        <f ca="1">IF('２個別表'!$AL311="","",IF('２個別表'!$AL311=1,IF(OR('２個別表'!$AM311=1,'２個別表'!$AN311=1),"〇","×")))</f>
        <v/>
      </c>
      <c r="N311" s="204" t="str">
        <f ca="1">'２個別表'!AT311</f>
        <v/>
      </c>
      <c r="O311" s="220" t="str">
        <f ca="1">IF(1&lt;='２個別表'!$F311,IF(AND(1&lt;='２個別表'!$AO311,'２個別表'!$AO311&lt;=3),1,0),"")</f>
        <v/>
      </c>
      <c r="P311" s="229">
        <f ca="1">IF($O311=1,IF(AND('２個別表'!$BF311&lt;&gt;"",AND('２個別表'!$BI311&lt;&gt;1,'２個別表'!$BJ311)),0,1),0)</f>
        <v>0</v>
      </c>
      <c r="Q311" s="220">
        <f ca="1">IF('２個別表'!$BF311&lt;&gt;"",1,0)</f>
        <v>0</v>
      </c>
      <c r="R311" s="220" t="str">
        <f ca="1">IF($Q311=1,IF('２個別表'!$BI311=1,1,0),"")</f>
        <v/>
      </c>
      <c r="S311" s="220" t="str">
        <f ca="1">IF($R311=1,IF('２個別表'!$BJ311&lt;&gt;"","〇","×"),"")</f>
        <v/>
      </c>
      <c r="T311" s="220" t="str">
        <f t="shared" ca="1" si="114"/>
        <v/>
      </c>
      <c r="U311" s="381">
        <f ca="1">IF('２個別表'!$BH311&gt;0,'２個別表'!$BH311,0)</f>
        <v>0</v>
      </c>
      <c r="V311" s="220">
        <f ca="1">IF('２個別表'!$BJ311&lt;&gt;"",1,0)</f>
        <v>0</v>
      </c>
      <c r="W311" s="206">
        <f ca="1">IF(AND($Q311=1,$V311=1),'２個別表'!$CF311,0)</f>
        <v>0</v>
      </c>
      <c r="X311" s="219">
        <f t="shared" ca="1" si="109"/>
        <v>0</v>
      </c>
      <c r="Y311" s="220" t="str">
        <f ca="1">IF(1&lt;='２個別表'!$F311,'２個別表'!$BV311,"")</f>
        <v/>
      </c>
      <c r="Z311" s="220">
        <f ca="1">IF(1&lt;='２個別表'!$F311,'２個別表'!$CG311,0)</f>
        <v>0</v>
      </c>
      <c r="AA311" s="220">
        <f ca="1">IF(OR(0&lt;'２個別表'!$BZ311,0&lt;SUM('２個別表'!$CC311:$CD311)),1,0)</f>
        <v>1</v>
      </c>
      <c r="AB311" s="207">
        <f ca="1">IF(1&lt;='２個別表'!$F311,'２個別表'!$BX311,0)</f>
        <v>0</v>
      </c>
      <c r="AC311" s="207" t="str">
        <f ca="1">IF('２個別表'!$BX311&gt;0,IF(AND('２個別表'!$BV311=1,'２個別表'!$CG311="控除不可"),'２個別表'!$BX311,IF(AND('２個別表'!$BV311=1,'２個別表'!$CG311="80%控除対象"),ROUNDUP('２個別表'!$BX311*102/110,0),IF(AND('２個別表'!$BV311=1,'２個別表'!$CG311="全額控除"),ROUNDUP('２個別表'!$BX311*100/110,0),IF(OR('２個別表'!$BV311=2,'２個別表'!$BV311=3),'２個別表'!$BX311,'２個別表'!$BX311)))),"")</f>
        <v/>
      </c>
      <c r="AD311" s="221" t="str">
        <f ca="1">IF('２個別表'!$W311=1,3,IF(AND('２個別表'!$W311=2,AND(19&lt;='２個別表'!$AO311,'２個別表'!$AO311&lt;=23)),2,IF(AND('２個別表'!$W311=2,OR(AND(1&lt;='２個別表'!$AO311,'２個別表'!$AO311&lt;=18),AND(24&lt;='２個別表'!$AO311,'２個別表'!$AO311&lt;=25))),1,"判定不能")))</f>
        <v>判定不能</v>
      </c>
      <c r="AE311" s="228">
        <f t="shared" ca="1" si="115"/>
        <v>0</v>
      </c>
      <c r="AF311" s="204" t="str">
        <f t="shared" ca="1" si="132"/>
        <v/>
      </c>
      <c r="AG311" s="207" t="str">
        <f ca="1">IF(AND($AD311=1,$U311&gt;0,$V311=1),ROUNDDOWN($AC311*1/2-'２個別表'!$CF311*1/2,0),"")</f>
        <v/>
      </c>
      <c r="AH311" s="207" t="str">
        <f t="shared" ca="1" si="110"/>
        <v/>
      </c>
      <c r="AI311" s="230" t="str">
        <f ca="1">IF(AND($AD311=1,$Q311=1),IF($AB311&gt;0,'２個別表'!$BX311-'２個別表'!$BZ311-'２個別表'!$CF311-'２個別表'!$CC311-'２個別表'!$CD311-'２個別表'!$CE311,0),"")</f>
        <v/>
      </c>
      <c r="AJ311" s="222">
        <f t="shared" ca="1" si="116"/>
        <v>0</v>
      </c>
      <c r="AK311" s="218" t="str">
        <f ca="1">IF($AD311=1,IF('２個別表'!$AQ311=1,1,IF('２個別表'!AQ311="","",)),"")</f>
        <v/>
      </c>
      <c r="AL311" s="207" t="str">
        <f ca="1">IF($AJ311=1,IF($AK311=1,'２個別表'!BU311,""),"")</f>
        <v/>
      </c>
      <c r="AM311" s="204" t="str">
        <f t="shared" ca="1" si="117"/>
        <v/>
      </c>
      <c r="AN311" s="223" t="str">
        <f ca="1">IF($AJ311=1,IF($AK311=1,ROUNDDOWN('２個別表'!$BX311-'２個別表'!$BZ311-'２個別表'!$CC311-'２個別表'!$CD311-'２個別表'!$CE311-'２個別表'!$CF311,0),""),"")</f>
        <v/>
      </c>
      <c r="AO311" s="222">
        <f t="shared" ca="1" si="113"/>
        <v>0</v>
      </c>
      <c r="AP311" s="218">
        <f t="shared" ca="1" si="118"/>
        <v>0</v>
      </c>
      <c r="AQ311" s="218">
        <f t="shared" ca="1" si="119"/>
        <v>0</v>
      </c>
      <c r="AR311" s="213">
        <f ca="1">IF('２個別表'!$AC311=1,1,0)</f>
        <v>0</v>
      </c>
      <c r="AS311" s="204" t="str">
        <f t="shared" ca="1" si="120"/>
        <v/>
      </c>
      <c r="AT311" s="204" t="str">
        <f t="shared" ca="1" si="121"/>
        <v/>
      </c>
      <c r="AU311" s="230" t="str">
        <f ca="1">IF($AD311=1,IF($AQ311=1,ROUNDDOWN('２個別表'!$BX311-'２個別表'!$BZ311-'２個別表'!$CC311-'２個別表'!$CD311-'２個別表'!$CE311-'２個別表'!$CF311,0),""),"")</f>
        <v/>
      </c>
      <c r="AV311" s="391">
        <f t="shared" ca="1" si="122"/>
        <v>0</v>
      </c>
      <c r="AW311" s="401" t="str">
        <f t="shared" ca="1" si="123"/>
        <v>-</v>
      </c>
      <c r="AX311" s="228">
        <f ca="1">IF($AD311=2,IF('２個別表'!$BS311=1,1,0),0)</f>
        <v>0</v>
      </c>
      <c r="AY311" s="213" t="str">
        <f t="shared" ca="1" si="124"/>
        <v/>
      </c>
      <c r="AZ311" s="409" t="str">
        <f ca="1">IF(AND($AD311=2,$AX311=1),'２個別表'!$BX311-('２個別表'!$BZ311+'２個別表'!$CC311+'２個別表'!$CD311+'２個別表'!$CE311+'２個別表'!$CF311),"")</f>
        <v/>
      </c>
      <c r="BA311" s="228">
        <f ca="1">IF($AD311=2,IF('２個別表'!$BS311&lt;&gt;1,1,0),0)</f>
        <v>0</v>
      </c>
      <c r="BB311" s="404">
        <f t="shared" ca="1" si="125"/>
        <v>0</v>
      </c>
      <c r="BC311" s="207" t="str">
        <f ca="1">IF(AND($AD311=2,$BA311=1),'２個別表'!$BT311,"")</f>
        <v/>
      </c>
      <c r="BD311" s="207" t="str">
        <f t="shared" ca="1" si="126"/>
        <v/>
      </c>
      <c r="BE311" s="207" t="str">
        <f ca="1">IF(AND($AD311=2,$BA311=1),'２個別表'!$BW311-('２個別表'!$BZ311+'２個別表'!$CC311+'２個別表'!$CD311+'２個別表'!$CE311+'２個別表'!$CF311),"")</f>
        <v/>
      </c>
      <c r="BF311" s="207" t="str">
        <f ca="1">IF(AND($AD311=2,$BA311=1),'２個別表'!$CC311+'２個別表'!$CD311,"")</f>
        <v/>
      </c>
      <c r="BG311" s="406" t="str">
        <f ca="1">IF($BB311=1,IF(SUM('２個別表'!$BY311,'２個別表'!$CF311*0.5)&lt;='２個別表'!$BX311*0.5,"〇","×"),"")</f>
        <v/>
      </c>
      <c r="BH311" s="405">
        <f t="shared" ca="1" si="127"/>
        <v>0</v>
      </c>
      <c r="BI311" s="229" t="str">
        <f ca="1">IF($AD311=2,IF($AX311=1,IF('２個別表'!$AO311=23,"〇","×"),IF(OR('２個別表'!$AO311&lt;19,'２個別表'!$AO311&gt;23),"",IF($BH311&lt;='２個別表'!$BT311,"〇","×"))),"-")</f>
        <v>-</v>
      </c>
      <c r="BJ311" s="414" t="str">
        <f t="shared" ca="1" si="128"/>
        <v>-</v>
      </c>
      <c r="BK311" s="228">
        <f t="shared" ca="1" si="129"/>
        <v>0</v>
      </c>
      <c r="BL311" s="229" t="str">
        <f ca="1">IF($AD311=3,IF(1&lt;='２個別表'!$F311,IF('２個別表'!$W311=1,"〇","×"),""),"")</f>
        <v/>
      </c>
      <c r="BM311" s="209" t="str">
        <f ca="1">IF(AD311=3,IF(AND(OR('２個別表'!BF311="附帯施設",AND(1&lt;='２個別表'!AO311,'２個別表'!AO311&lt;=3)),'２個別表'!BM311&lt;&gt;"",'２個別表'!BN311&lt;&gt;""),1,IF(AND(OR('２個別表'!BF311="附帯施設",AND(1&lt;='２個別表'!AO311,'２個別表'!AO311&lt;=3)),OR('２個別表'!BM311="",'２個別表'!BN311="")),"×",0)),"")</f>
        <v/>
      </c>
      <c r="BN311" s="229" t="str">
        <f ca="1">IF($AD311=3,IF('２個別表'!$BX311&gt;=500000,"〇","×"),"")</f>
        <v/>
      </c>
      <c r="BO311" s="204" t="str">
        <f ca="1">IF(AD311=3,'２個別表'!BY311,"")</f>
        <v/>
      </c>
      <c r="BP311" s="204" t="str">
        <f ca="1">IF(AD311=3,IF(COUNTIF('２個別表'!$Z$11:'２個別表'!Z311,'２個別表'!Z311)=1,BO311,SUMIF('２個別表'!$Z$11:$Z$510,'２個別表'!Z311,$BO$11:$BO$239)),"")</f>
        <v/>
      </c>
      <c r="BQ311" s="213" t="str">
        <f t="shared" ca="1" si="111"/>
        <v/>
      </c>
      <c r="BR311" s="207" t="str">
        <f t="shared" ca="1" si="130"/>
        <v/>
      </c>
      <c r="BS311" s="483" t="str">
        <f ca="1">IF($AD311=3,'２個別表'!$BX311-('２個別表'!$BZ311+'２個別表'!$CC311+'２個別表'!$CD311+'２個別表'!$CE311+'２個別表'!$CF311),"")</f>
        <v/>
      </c>
      <c r="BT311" s="486">
        <f t="shared" ca="1" si="112"/>
        <v>0</v>
      </c>
      <c r="BU311" s="480" t="str">
        <f t="shared" ca="1" si="131"/>
        <v/>
      </c>
    </row>
    <row r="312" spans="1:73">
      <c r="A312" s="770" t="str">
        <f t="shared" ca="1" si="107"/>
        <v>石川県</v>
      </c>
      <c r="B312" s="773">
        <f ca="1">'２個別表'!Q312</f>
        <v>302</v>
      </c>
      <c r="C312" s="774" t="str">
        <f>'２個別表'!$R312</f>
        <v>石川県</v>
      </c>
      <c r="D312" s="774" t="str">
        <f ca="1">'２個別表'!$S312</f>
        <v/>
      </c>
      <c r="E312" s="774" t="str">
        <f ca="1">'２個別表'!$T312</f>
        <v/>
      </c>
      <c r="F312" s="719" t="str">
        <f ca="1">'２個別表'!$W312</f>
        <v/>
      </c>
      <c r="G312" s="719" t="str">
        <f ca="1">IF($F312=1,IF(SUMIF('（様式１号）１総括表'!$B$16:$B$25,A312,'（様式１号）１総括表'!$A$16:$A$25)&gt;0,"〇","✕"),"-")</f>
        <v>-</v>
      </c>
      <c r="H312" s="716" t="str">
        <f ca="1">IF('２個別表'!$Y312=1,IF('２個別表'!$AC312=1,"〇","×"),IF(AND(2&lt;='２個別表'!$AC312,'２個別表'!$AC312&lt;=5),"〇","×"))</f>
        <v>×</v>
      </c>
      <c r="I312" s="716" t="str">
        <f t="shared" ca="1" si="108"/>
        <v>×</v>
      </c>
      <c r="J312" s="207" t="str">
        <f ca="1">'２個別表'!$Z312</f>
        <v/>
      </c>
      <c r="K312" s="207">
        <f ca="1">'２個別表'!$AK312</f>
        <v>0</v>
      </c>
      <c r="L312" s="207" t="str">
        <f ca="1">IF('２個別表'!$AL312=1,1,"")</f>
        <v/>
      </c>
      <c r="M312" s="207" t="str">
        <f ca="1">IF('２個別表'!$AL312="","",IF('２個別表'!$AL312=1,IF(OR('２個別表'!$AM312=1,'２個別表'!$AN312=1),"〇","×")))</f>
        <v/>
      </c>
      <c r="N312" s="204" t="str">
        <f ca="1">'２個別表'!AT312</f>
        <v/>
      </c>
      <c r="O312" s="220" t="str">
        <f ca="1">IF(1&lt;='２個別表'!$F312,IF(AND(1&lt;='２個別表'!$AO312,'２個別表'!$AO312&lt;=3),1,0),"")</f>
        <v/>
      </c>
      <c r="P312" s="229">
        <f ca="1">IF($O312=1,IF(AND('２個別表'!$BF312&lt;&gt;"",AND('２個別表'!$BI312&lt;&gt;1,'２個別表'!$BJ312)),0,1),0)</f>
        <v>0</v>
      </c>
      <c r="Q312" s="220">
        <f ca="1">IF('２個別表'!$BF312&lt;&gt;"",1,0)</f>
        <v>0</v>
      </c>
      <c r="R312" s="220" t="str">
        <f ca="1">IF($Q312=1,IF('２個別表'!$BI312=1,1,0),"")</f>
        <v/>
      </c>
      <c r="S312" s="220" t="str">
        <f ca="1">IF($R312=1,IF('２個別表'!$BJ312&lt;&gt;"","〇","×"),"")</f>
        <v/>
      </c>
      <c r="T312" s="220" t="str">
        <f t="shared" ca="1" si="114"/>
        <v/>
      </c>
      <c r="U312" s="381">
        <f ca="1">IF('２個別表'!$BH312&gt;0,'２個別表'!$BH312,0)</f>
        <v>0</v>
      </c>
      <c r="V312" s="220">
        <f ca="1">IF('２個別表'!$BJ312&lt;&gt;"",1,0)</f>
        <v>0</v>
      </c>
      <c r="W312" s="206">
        <f ca="1">IF(AND($Q312=1,$V312=1),'２個別表'!$CF312,0)</f>
        <v>0</v>
      </c>
      <c r="X312" s="219">
        <f t="shared" ca="1" si="109"/>
        <v>0</v>
      </c>
      <c r="Y312" s="220" t="str">
        <f ca="1">IF(1&lt;='２個別表'!$F312,'２個別表'!$BV312,"")</f>
        <v/>
      </c>
      <c r="Z312" s="220">
        <f ca="1">IF(1&lt;='２個別表'!$F312,'２個別表'!$CG312,0)</f>
        <v>0</v>
      </c>
      <c r="AA312" s="220">
        <f ca="1">IF(OR(0&lt;'２個別表'!$BZ312,0&lt;SUM('２個別表'!$CC312:$CD312)),1,0)</f>
        <v>1</v>
      </c>
      <c r="AB312" s="207">
        <f ca="1">IF(1&lt;='２個別表'!$F312,'２個別表'!$BX312,0)</f>
        <v>0</v>
      </c>
      <c r="AC312" s="207" t="str">
        <f ca="1">IF('２個別表'!$BX312&gt;0,IF(AND('２個別表'!$BV312=1,'２個別表'!$CG312="控除不可"),'２個別表'!$BX312,IF(AND('２個別表'!$BV312=1,'２個別表'!$CG312="80%控除対象"),ROUNDUP('２個別表'!$BX312*102/110,0),IF(AND('２個別表'!$BV312=1,'２個別表'!$CG312="全額控除"),ROUNDUP('２個別表'!$BX312*100/110,0),IF(OR('２個別表'!$BV312=2,'２個別表'!$BV312=3),'２個別表'!$BX312,'２個別表'!$BX312)))),"")</f>
        <v/>
      </c>
      <c r="AD312" s="221" t="str">
        <f ca="1">IF('２個別表'!$W312=1,3,IF(AND('２個別表'!$W312=2,AND(19&lt;='２個別表'!$AO312,'２個別表'!$AO312&lt;=23)),2,IF(AND('２個別表'!$W312=2,OR(AND(1&lt;='２個別表'!$AO312,'２個別表'!$AO312&lt;=18),AND(24&lt;='２個別表'!$AO312,'２個別表'!$AO312&lt;=25))),1,"判定不能")))</f>
        <v>判定不能</v>
      </c>
      <c r="AE312" s="228">
        <f t="shared" ca="1" si="115"/>
        <v>0</v>
      </c>
      <c r="AF312" s="204" t="str">
        <f t="shared" ca="1" si="132"/>
        <v/>
      </c>
      <c r="AG312" s="207" t="str">
        <f ca="1">IF(AND($AD312=1,$U312&gt;0,$V312=1),ROUNDDOWN($AC312*1/2-'２個別表'!$CF312*1/2,0),"")</f>
        <v/>
      </c>
      <c r="AH312" s="207" t="str">
        <f t="shared" ca="1" si="110"/>
        <v/>
      </c>
      <c r="AI312" s="230" t="str">
        <f ca="1">IF(AND($AD312=1,$Q312=1),IF($AB312&gt;0,'２個別表'!$BX312-'２個別表'!$BZ312-'２個別表'!$CF312-'２個別表'!$CC312-'２個別表'!$CD312-'２個別表'!$CE312,0),"")</f>
        <v/>
      </c>
      <c r="AJ312" s="222">
        <f t="shared" ca="1" si="116"/>
        <v>0</v>
      </c>
      <c r="AK312" s="218" t="str">
        <f ca="1">IF($AD312=1,IF('２個別表'!$AQ312=1,1,IF('２個別表'!AQ312="","",)),"")</f>
        <v/>
      </c>
      <c r="AL312" s="207" t="str">
        <f ca="1">IF($AJ312=1,IF($AK312=1,'２個別表'!BU312,""),"")</f>
        <v/>
      </c>
      <c r="AM312" s="204" t="str">
        <f t="shared" ca="1" si="117"/>
        <v/>
      </c>
      <c r="AN312" s="223" t="str">
        <f ca="1">IF($AJ312=1,IF($AK312=1,ROUNDDOWN('２個別表'!$BX312-'２個別表'!$BZ312-'２個別表'!$CC312-'２個別表'!$CD312-'２個別表'!$CE312-'２個別表'!$CF312,0),""),"")</f>
        <v/>
      </c>
      <c r="AO312" s="222">
        <f t="shared" ca="1" si="113"/>
        <v>0</v>
      </c>
      <c r="AP312" s="218">
        <f t="shared" ca="1" si="118"/>
        <v>0</v>
      </c>
      <c r="AQ312" s="218">
        <f t="shared" ca="1" si="119"/>
        <v>0</v>
      </c>
      <c r="AR312" s="213">
        <f ca="1">IF('２個別表'!$AC312=1,1,0)</f>
        <v>0</v>
      </c>
      <c r="AS312" s="204" t="str">
        <f t="shared" ca="1" si="120"/>
        <v/>
      </c>
      <c r="AT312" s="204" t="str">
        <f t="shared" ca="1" si="121"/>
        <v/>
      </c>
      <c r="AU312" s="230" t="str">
        <f ca="1">IF($AD312=1,IF($AQ312=1,ROUNDDOWN('２個別表'!$BX312-'２個別表'!$BZ312-'２個別表'!$CC312-'２個別表'!$CD312-'２個別表'!$CE312-'２個別表'!$CF312,0),""),"")</f>
        <v/>
      </c>
      <c r="AV312" s="391">
        <f t="shared" ca="1" si="122"/>
        <v>0</v>
      </c>
      <c r="AW312" s="401" t="str">
        <f t="shared" ca="1" si="123"/>
        <v>-</v>
      </c>
      <c r="AX312" s="228">
        <f ca="1">IF($AD312=2,IF('２個別表'!$BS312=1,1,0),0)</f>
        <v>0</v>
      </c>
      <c r="AY312" s="213" t="str">
        <f t="shared" ca="1" si="124"/>
        <v/>
      </c>
      <c r="AZ312" s="409" t="str">
        <f ca="1">IF(AND($AD312=2,$AX312=1),'２個別表'!$BX312-('２個別表'!$BZ312+'２個別表'!$CC312+'２個別表'!$CD312+'２個別表'!$CE312+'２個別表'!$CF312),"")</f>
        <v/>
      </c>
      <c r="BA312" s="228">
        <f ca="1">IF($AD312=2,IF('２個別表'!$BS312&lt;&gt;1,1,0),0)</f>
        <v>0</v>
      </c>
      <c r="BB312" s="404">
        <f t="shared" ca="1" si="125"/>
        <v>0</v>
      </c>
      <c r="BC312" s="207" t="str">
        <f ca="1">IF(AND($AD312=2,$BA312=1),'２個別表'!$BT312,"")</f>
        <v/>
      </c>
      <c r="BD312" s="207" t="str">
        <f t="shared" ca="1" si="126"/>
        <v/>
      </c>
      <c r="BE312" s="207" t="str">
        <f ca="1">IF(AND($AD312=2,$BA312=1),'２個別表'!$BW312-('２個別表'!$BZ312+'２個別表'!$CC312+'２個別表'!$CD312+'２個別表'!$CE312+'２個別表'!$CF312),"")</f>
        <v/>
      </c>
      <c r="BF312" s="207" t="str">
        <f ca="1">IF(AND($AD312=2,$BA312=1),'２個別表'!$CC312+'２個別表'!$CD312,"")</f>
        <v/>
      </c>
      <c r="BG312" s="406" t="str">
        <f ca="1">IF($BB312=1,IF(SUM('２個別表'!$BY312,'２個別表'!$CF312*0.5)&lt;='２個別表'!$BX312*0.5,"〇","×"),"")</f>
        <v/>
      </c>
      <c r="BH312" s="405">
        <f t="shared" ca="1" si="127"/>
        <v>0</v>
      </c>
      <c r="BI312" s="229" t="str">
        <f ca="1">IF($AD312=2,IF($AX312=1,IF('２個別表'!$AO312=23,"〇","×"),IF(OR('２個別表'!$AO312&lt;19,'２個別表'!$AO312&gt;23),"",IF($BH312&lt;='２個別表'!$BT312,"〇","×"))),"-")</f>
        <v>-</v>
      </c>
      <c r="BJ312" s="414" t="str">
        <f t="shared" ca="1" si="128"/>
        <v>-</v>
      </c>
      <c r="BK312" s="228">
        <f t="shared" ca="1" si="129"/>
        <v>0</v>
      </c>
      <c r="BL312" s="229" t="str">
        <f ca="1">IF($AD312=3,IF(1&lt;='２個別表'!$F312,IF('２個別表'!$W312=1,"〇","×"),""),"")</f>
        <v/>
      </c>
      <c r="BM312" s="209" t="str">
        <f ca="1">IF(AD312=3,IF(AND(OR('２個別表'!BF312="附帯施設",AND(1&lt;='２個別表'!AO312,'２個別表'!AO312&lt;=3)),'２個別表'!BM312&lt;&gt;"",'２個別表'!BN312&lt;&gt;""),1,IF(AND(OR('２個別表'!BF312="附帯施設",AND(1&lt;='２個別表'!AO312,'２個別表'!AO312&lt;=3)),OR('２個別表'!BM312="",'２個別表'!BN312="")),"×",0)),"")</f>
        <v/>
      </c>
      <c r="BN312" s="229" t="str">
        <f ca="1">IF($AD312=3,IF('２個別表'!$BX312&gt;=500000,"〇","×"),"")</f>
        <v/>
      </c>
      <c r="BO312" s="204" t="str">
        <f ca="1">IF(AD312=3,'２個別表'!BY312,"")</f>
        <v/>
      </c>
      <c r="BP312" s="204" t="str">
        <f ca="1">IF(AD312=3,IF(COUNTIF('２個別表'!$Z$11:'２個別表'!Z312,'２個別表'!Z312)=1,BO312,SUMIF('２個別表'!$Z$11:$Z$510,'２個別表'!Z312,$BO$11:$BO$239)),"")</f>
        <v/>
      </c>
      <c r="BQ312" s="213" t="str">
        <f t="shared" ca="1" si="111"/>
        <v/>
      </c>
      <c r="BR312" s="207" t="str">
        <f t="shared" ca="1" si="130"/>
        <v/>
      </c>
      <c r="BS312" s="483" t="str">
        <f ca="1">IF($AD312=3,'２個別表'!$BX312-('２個別表'!$BZ312+'２個別表'!$CC312+'２個別表'!$CD312+'２個別表'!$CE312+'２個別表'!$CF312),"")</f>
        <v/>
      </c>
      <c r="BT312" s="486">
        <f t="shared" ca="1" si="112"/>
        <v>0</v>
      </c>
      <c r="BU312" s="480" t="str">
        <f t="shared" ca="1" si="131"/>
        <v/>
      </c>
    </row>
    <row r="313" spans="1:73">
      <c r="A313" s="770" t="str">
        <f t="shared" ca="1" si="107"/>
        <v>石川県</v>
      </c>
      <c r="B313" s="773">
        <f ca="1">'２個別表'!Q313</f>
        <v>303</v>
      </c>
      <c r="C313" s="774" t="str">
        <f>'２個別表'!$R313</f>
        <v>石川県</v>
      </c>
      <c r="D313" s="774" t="str">
        <f ca="1">'２個別表'!$S313</f>
        <v/>
      </c>
      <c r="E313" s="774" t="str">
        <f ca="1">'２個別表'!$T313</f>
        <v/>
      </c>
      <c r="F313" s="719" t="str">
        <f ca="1">'２個別表'!$W313</f>
        <v/>
      </c>
      <c r="G313" s="719" t="str">
        <f ca="1">IF($F313=1,IF(SUMIF('（様式１号）１総括表'!$B$16:$B$25,A313,'（様式１号）１総括表'!$A$16:$A$25)&gt;0,"〇","✕"),"-")</f>
        <v>-</v>
      </c>
      <c r="H313" s="716" t="str">
        <f ca="1">IF('２個別表'!$Y313=1,IF('２個別表'!$AC313=1,"〇","×"),IF(AND(2&lt;='２個別表'!$AC313,'２個別表'!$AC313&lt;=5),"〇","×"))</f>
        <v>×</v>
      </c>
      <c r="I313" s="716" t="str">
        <f t="shared" ca="1" si="108"/>
        <v>×</v>
      </c>
      <c r="J313" s="207" t="str">
        <f ca="1">'２個別表'!$Z313</f>
        <v/>
      </c>
      <c r="K313" s="207">
        <f ca="1">'２個別表'!$AK313</f>
        <v>0</v>
      </c>
      <c r="L313" s="207" t="str">
        <f ca="1">IF('２個別表'!$AL313=1,1,"")</f>
        <v/>
      </c>
      <c r="M313" s="207" t="str">
        <f ca="1">IF('２個別表'!$AL313="","",IF('２個別表'!$AL313=1,IF(OR('２個別表'!$AM313=1,'２個別表'!$AN313=1),"〇","×")))</f>
        <v/>
      </c>
      <c r="N313" s="204" t="str">
        <f ca="1">'２個別表'!AT313</f>
        <v/>
      </c>
      <c r="O313" s="220" t="str">
        <f ca="1">IF(1&lt;='２個別表'!$F313,IF(AND(1&lt;='２個別表'!$AO313,'２個別表'!$AO313&lt;=3),1,0),"")</f>
        <v/>
      </c>
      <c r="P313" s="229">
        <f ca="1">IF($O313=1,IF(AND('２個別表'!$BF313&lt;&gt;"",AND('２個別表'!$BI313&lt;&gt;1,'２個別表'!$BJ313)),0,1),0)</f>
        <v>0</v>
      </c>
      <c r="Q313" s="220">
        <f ca="1">IF('２個別表'!$BF313&lt;&gt;"",1,0)</f>
        <v>0</v>
      </c>
      <c r="R313" s="220" t="str">
        <f ca="1">IF($Q313=1,IF('２個別表'!$BI313=1,1,0),"")</f>
        <v/>
      </c>
      <c r="S313" s="220" t="str">
        <f ca="1">IF($R313=1,IF('２個別表'!$BJ313&lt;&gt;"","〇","×"),"")</f>
        <v/>
      </c>
      <c r="T313" s="220" t="str">
        <f t="shared" ca="1" si="114"/>
        <v/>
      </c>
      <c r="U313" s="381">
        <f ca="1">IF('２個別表'!$BH313&gt;0,'２個別表'!$BH313,0)</f>
        <v>0</v>
      </c>
      <c r="V313" s="220">
        <f ca="1">IF('２個別表'!$BJ313&lt;&gt;"",1,0)</f>
        <v>0</v>
      </c>
      <c r="W313" s="206">
        <f ca="1">IF(AND($Q313=1,$V313=1),'２個別表'!$CF313,0)</f>
        <v>0</v>
      </c>
      <c r="X313" s="219">
        <f t="shared" ca="1" si="109"/>
        <v>0</v>
      </c>
      <c r="Y313" s="220" t="str">
        <f ca="1">IF(1&lt;='２個別表'!$F313,'２個別表'!$BV313,"")</f>
        <v/>
      </c>
      <c r="Z313" s="220">
        <f ca="1">IF(1&lt;='２個別表'!$F313,'２個別表'!$CG313,0)</f>
        <v>0</v>
      </c>
      <c r="AA313" s="220">
        <f ca="1">IF(OR(0&lt;'２個別表'!$BZ313,0&lt;SUM('２個別表'!$CC313:$CD313)),1,0)</f>
        <v>1</v>
      </c>
      <c r="AB313" s="207">
        <f ca="1">IF(1&lt;='２個別表'!$F313,'２個別表'!$BX313,0)</f>
        <v>0</v>
      </c>
      <c r="AC313" s="207" t="str">
        <f ca="1">IF('２個別表'!$BX313&gt;0,IF(AND('２個別表'!$BV313=1,'２個別表'!$CG313="控除不可"),'２個別表'!$BX313,IF(AND('２個別表'!$BV313=1,'２個別表'!$CG313="80%控除対象"),ROUNDUP('２個別表'!$BX313*102/110,0),IF(AND('２個別表'!$BV313=1,'２個別表'!$CG313="全額控除"),ROUNDUP('２個別表'!$BX313*100/110,0),IF(OR('２個別表'!$BV313=2,'２個別表'!$BV313=3),'２個別表'!$BX313,'２個別表'!$BX313)))),"")</f>
        <v/>
      </c>
      <c r="AD313" s="221" t="str">
        <f ca="1">IF('２個別表'!$W313=1,3,IF(AND('２個別表'!$W313=2,AND(19&lt;='２個別表'!$AO313,'２個別表'!$AO313&lt;=23)),2,IF(AND('２個別表'!$W313=2,OR(AND(1&lt;='２個別表'!$AO313,'２個別表'!$AO313&lt;=18),AND(24&lt;='２個別表'!$AO313,'２個別表'!$AO313&lt;=25))),1,"判定不能")))</f>
        <v>判定不能</v>
      </c>
      <c r="AE313" s="228">
        <f t="shared" ca="1" si="115"/>
        <v>0</v>
      </c>
      <c r="AF313" s="204" t="str">
        <f t="shared" ca="1" si="132"/>
        <v/>
      </c>
      <c r="AG313" s="207" t="str">
        <f ca="1">IF(AND($AD313=1,$U313&gt;0,$V313=1),ROUNDDOWN($AC313*1/2-'２個別表'!$CF313*1/2,0),"")</f>
        <v/>
      </c>
      <c r="AH313" s="207" t="str">
        <f t="shared" ca="1" si="110"/>
        <v/>
      </c>
      <c r="AI313" s="230" t="str">
        <f ca="1">IF(AND($AD313=1,$Q313=1),IF($AB313&gt;0,'２個別表'!$BX313-'２個別表'!$BZ313-'２個別表'!$CF313-'２個別表'!$CC313-'２個別表'!$CD313-'２個別表'!$CE313,0),"")</f>
        <v/>
      </c>
      <c r="AJ313" s="222">
        <f t="shared" ca="1" si="116"/>
        <v>0</v>
      </c>
      <c r="AK313" s="218" t="str">
        <f ca="1">IF($AD313=1,IF('２個別表'!$AQ313=1,1,IF('２個別表'!AQ313="","",)),"")</f>
        <v/>
      </c>
      <c r="AL313" s="207" t="str">
        <f ca="1">IF($AJ313=1,IF($AK313=1,'２個別表'!BU313,""),"")</f>
        <v/>
      </c>
      <c r="AM313" s="204" t="str">
        <f t="shared" ca="1" si="117"/>
        <v/>
      </c>
      <c r="AN313" s="223" t="str">
        <f ca="1">IF($AJ313=1,IF($AK313=1,ROUNDDOWN('２個別表'!$BX313-'２個別表'!$BZ313-'２個別表'!$CC313-'２個別表'!$CD313-'２個別表'!$CE313-'２個別表'!$CF313,0),""),"")</f>
        <v/>
      </c>
      <c r="AO313" s="222">
        <f t="shared" ca="1" si="113"/>
        <v>0</v>
      </c>
      <c r="AP313" s="218">
        <f t="shared" ca="1" si="118"/>
        <v>0</v>
      </c>
      <c r="AQ313" s="218">
        <f t="shared" ca="1" si="119"/>
        <v>0</v>
      </c>
      <c r="AR313" s="213">
        <f ca="1">IF('２個別表'!$AC313=1,1,0)</f>
        <v>0</v>
      </c>
      <c r="AS313" s="204" t="str">
        <f t="shared" ca="1" si="120"/>
        <v/>
      </c>
      <c r="AT313" s="204" t="str">
        <f t="shared" ca="1" si="121"/>
        <v/>
      </c>
      <c r="AU313" s="230" t="str">
        <f ca="1">IF($AD313=1,IF($AQ313=1,ROUNDDOWN('２個別表'!$BX313-'２個別表'!$BZ313-'２個別表'!$CC313-'２個別表'!$CD313-'２個別表'!$CE313-'２個別表'!$CF313,0),""),"")</f>
        <v/>
      </c>
      <c r="AV313" s="391">
        <f t="shared" ca="1" si="122"/>
        <v>0</v>
      </c>
      <c r="AW313" s="401" t="str">
        <f t="shared" ca="1" si="123"/>
        <v>-</v>
      </c>
      <c r="AX313" s="228">
        <f ca="1">IF($AD313=2,IF('２個別表'!$BS313=1,1,0),0)</f>
        <v>0</v>
      </c>
      <c r="AY313" s="213" t="str">
        <f t="shared" ca="1" si="124"/>
        <v/>
      </c>
      <c r="AZ313" s="409" t="str">
        <f ca="1">IF(AND($AD313=2,$AX313=1),'２個別表'!$BX313-('２個別表'!$BZ313+'２個別表'!$CC313+'２個別表'!$CD313+'２個別表'!$CE313+'２個別表'!$CF313),"")</f>
        <v/>
      </c>
      <c r="BA313" s="228">
        <f ca="1">IF($AD313=2,IF('２個別表'!$BS313&lt;&gt;1,1,0),0)</f>
        <v>0</v>
      </c>
      <c r="BB313" s="404">
        <f t="shared" ca="1" si="125"/>
        <v>0</v>
      </c>
      <c r="BC313" s="207" t="str">
        <f ca="1">IF(AND($AD313=2,$BA313=1),'２個別表'!$BT313,"")</f>
        <v/>
      </c>
      <c r="BD313" s="207" t="str">
        <f t="shared" ca="1" si="126"/>
        <v/>
      </c>
      <c r="BE313" s="207" t="str">
        <f ca="1">IF(AND($AD313=2,$BA313=1),'２個別表'!$BW313-('２個別表'!$BZ313+'２個別表'!$CC313+'２個別表'!$CD313+'２個別表'!$CE313+'２個別表'!$CF313),"")</f>
        <v/>
      </c>
      <c r="BF313" s="207" t="str">
        <f ca="1">IF(AND($AD313=2,$BA313=1),'２個別表'!$CC313+'２個別表'!$CD313,"")</f>
        <v/>
      </c>
      <c r="BG313" s="406" t="str">
        <f ca="1">IF($BB313=1,IF(SUM('２個別表'!$BY313,'２個別表'!$CF313*0.5)&lt;='２個別表'!$BX313*0.5,"〇","×"),"")</f>
        <v/>
      </c>
      <c r="BH313" s="405">
        <f t="shared" ca="1" si="127"/>
        <v>0</v>
      </c>
      <c r="BI313" s="229" t="str">
        <f ca="1">IF($AD313=2,IF($AX313=1,IF('２個別表'!$AO313=23,"〇","×"),IF(OR('２個別表'!$AO313&lt;19,'２個別表'!$AO313&gt;23),"",IF($BH313&lt;='２個別表'!$BT313,"〇","×"))),"-")</f>
        <v>-</v>
      </c>
      <c r="BJ313" s="414" t="str">
        <f t="shared" ca="1" si="128"/>
        <v>-</v>
      </c>
      <c r="BK313" s="228">
        <f t="shared" ca="1" si="129"/>
        <v>0</v>
      </c>
      <c r="BL313" s="229" t="str">
        <f ca="1">IF($AD313=3,IF(1&lt;='２個別表'!$F313,IF('２個別表'!$W313=1,"〇","×"),""),"")</f>
        <v/>
      </c>
      <c r="BM313" s="209" t="str">
        <f ca="1">IF(AD313=3,IF(AND(OR('２個別表'!BF313="附帯施設",AND(1&lt;='２個別表'!AO313,'２個別表'!AO313&lt;=3)),'２個別表'!BM313&lt;&gt;"",'２個別表'!BN313&lt;&gt;""),1,IF(AND(OR('２個別表'!BF313="附帯施設",AND(1&lt;='２個別表'!AO313,'２個別表'!AO313&lt;=3)),OR('２個別表'!BM313="",'２個別表'!BN313="")),"×",0)),"")</f>
        <v/>
      </c>
      <c r="BN313" s="229" t="str">
        <f ca="1">IF($AD313=3,IF('２個別表'!$BX313&gt;=500000,"〇","×"),"")</f>
        <v/>
      </c>
      <c r="BO313" s="204" t="str">
        <f ca="1">IF(AD313=3,'２個別表'!BY313,"")</f>
        <v/>
      </c>
      <c r="BP313" s="204" t="str">
        <f ca="1">IF(AD313=3,IF(COUNTIF('２個別表'!$Z$11:'２個別表'!Z313,'２個別表'!Z313)=1,BO313,SUMIF('２個別表'!$Z$11:$Z$510,'２個別表'!Z313,$BO$11:$BO$239)),"")</f>
        <v/>
      </c>
      <c r="BQ313" s="213" t="str">
        <f t="shared" ca="1" si="111"/>
        <v/>
      </c>
      <c r="BR313" s="207" t="str">
        <f t="shared" ca="1" si="130"/>
        <v/>
      </c>
      <c r="BS313" s="483" t="str">
        <f ca="1">IF($AD313=3,'２個別表'!$BX313-('２個別表'!$BZ313+'２個別表'!$CC313+'２個別表'!$CD313+'２個別表'!$CE313+'２個別表'!$CF313),"")</f>
        <v/>
      </c>
      <c r="BT313" s="486">
        <f t="shared" ca="1" si="112"/>
        <v>0</v>
      </c>
      <c r="BU313" s="480" t="str">
        <f t="shared" ca="1" si="131"/>
        <v/>
      </c>
    </row>
    <row r="314" spans="1:73">
      <c r="A314" s="770" t="str">
        <f t="shared" ca="1" si="107"/>
        <v>石川県</v>
      </c>
      <c r="B314" s="773">
        <f ca="1">'２個別表'!Q314</f>
        <v>304</v>
      </c>
      <c r="C314" s="774" t="str">
        <f>'２個別表'!$R314</f>
        <v>石川県</v>
      </c>
      <c r="D314" s="774" t="str">
        <f ca="1">'２個別表'!$S314</f>
        <v/>
      </c>
      <c r="E314" s="774" t="str">
        <f ca="1">'２個別表'!$T314</f>
        <v/>
      </c>
      <c r="F314" s="719" t="str">
        <f ca="1">'２個別表'!$W314</f>
        <v/>
      </c>
      <c r="G314" s="719" t="str">
        <f ca="1">IF($F314=1,IF(SUMIF('（様式１号）１総括表'!$B$16:$B$25,A314,'（様式１号）１総括表'!$A$16:$A$25)&gt;0,"〇","✕"),"-")</f>
        <v>-</v>
      </c>
      <c r="H314" s="716" t="str">
        <f ca="1">IF('２個別表'!$Y314=1,IF('２個別表'!$AC314=1,"〇","×"),IF(AND(2&lt;='２個別表'!$AC314,'２個別表'!$AC314&lt;=5),"〇","×"))</f>
        <v>×</v>
      </c>
      <c r="I314" s="716" t="str">
        <f t="shared" ca="1" si="108"/>
        <v>×</v>
      </c>
      <c r="J314" s="207" t="str">
        <f ca="1">'２個別表'!$Z314</f>
        <v/>
      </c>
      <c r="K314" s="207">
        <f ca="1">'２個別表'!$AK314</f>
        <v>0</v>
      </c>
      <c r="L314" s="207" t="str">
        <f ca="1">IF('２個別表'!$AL314=1,1,"")</f>
        <v/>
      </c>
      <c r="M314" s="207" t="str">
        <f ca="1">IF('２個別表'!$AL314="","",IF('２個別表'!$AL314=1,IF(OR('２個別表'!$AM314=1,'２個別表'!$AN314=1),"〇","×")))</f>
        <v/>
      </c>
      <c r="N314" s="204" t="str">
        <f ca="1">'２個別表'!AT314</f>
        <v/>
      </c>
      <c r="O314" s="220" t="str">
        <f ca="1">IF(1&lt;='２個別表'!$F314,IF(AND(1&lt;='２個別表'!$AO314,'２個別表'!$AO314&lt;=3),1,0),"")</f>
        <v/>
      </c>
      <c r="P314" s="229">
        <f ca="1">IF($O314=1,IF(AND('２個別表'!$BF314&lt;&gt;"",AND('２個別表'!$BI314&lt;&gt;1,'２個別表'!$BJ314)),0,1),0)</f>
        <v>0</v>
      </c>
      <c r="Q314" s="220">
        <f ca="1">IF('２個別表'!$BF314&lt;&gt;"",1,0)</f>
        <v>0</v>
      </c>
      <c r="R314" s="220" t="str">
        <f ca="1">IF($Q314=1,IF('２個別表'!$BI314=1,1,0),"")</f>
        <v/>
      </c>
      <c r="S314" s="220" t="str">
        <f ca="1">IF($R314=1,IF('２個別表'!$BJ314&lt;&gt;"","〇","×"),"")</f>
        <v/>
      </c>
      <c r="T314" s="220" t="str">
        <f t="shared" ca="1" si="114"/>
        <v/>
      </c>
      <c r="U314" s="381">
        <f ca="1">IF('２個別表'!$BH314&gt;0,'２個別表'!$BH314,0)</f>
        <v>0</v>
      </c>
      <c r="V314" s="220">
        <f ca="1">IF('２個別表'!$BJ314&lt;&gt;"",1,0)</f>
        <v>0</v>
      </c>
      <c r="W314" s="206">
        <f ca="1">IF(AND($Q314=1,$V314=1),'２個別表'!$CF314,0)</f>
        <v>0</v>
      </c>
      <c r="X314" s="219">
        <f t="shared" ca="1" si="109"/>
        <v>0</v>
      </c>
      <c r="Y314" s="220" t="str">
        <f ca="1">IF(1&lt;='２個別表'!$F314,'２個別表'!$BV314,"")</f>
        <v/>
      </c>
      <c r="Z314" s="220">
        <f ca="1">IF(1&lt;='２個別表'!$F314,'２個別表'!$CG314,0)</f>
        <v>0</v>
      </c>
      <c r="AA314" s="220">
        <f ca="1">IF(OR(0&lt;'２個別表'!$BZ314,0&lt;SUM('２個別表'!$CC314:$CD314)),1,0)</f>
        <v>1</v>
      </c>
      <c r="AB314" s="207">
        <f ca="1">IF(1&lt;='２個別表'!$F314,'２個別表'!$BX314,0)</f>
        <v>0</v>
      </c>
      <c r="AC314" s="207" t="str">
        <f ca="1">IF('２個別表'!$BX314&gt;0,IF(AND('２個別表'!$BV314=1,'２個別表'!$CG314="控除不可"),'２個別表'!$BX314,IF(AND('２個別表'!$BV314=1,'２個別表'!$CG314="80%控除対象"),ROUNDUP('２個別表'!$BX314*102/110,0),IF(AND('２個別表'!$BV314=1,'２個別表'!$CG314="全額控除"),ROUNDUP('２個別表'!$BX314*100/110,0),IF(OR('２個別表'!$BV314=2,'２個別表'!$BV314=3),'２個別表'!$BX314,'２個別表'!$BX314)))),"")</f>
        <v/>
      </c>
      <c r="AD314" s="221" t="str">
        <f ca="1">IF('２個別表'!$W314=1,3,IF(AND('２個別表'!$W314=2,AND(19&lt;='２個別表'!$AO314,'２個別表'!$AO314&lt;=23)),2,IF(AND('２個別表'!$W314=2,OR(AND(1&lt;='２個別表'!$AO314,'２個別表'!$AO314&lt;=18),AND(24&lt;='２個別表'!$AO314,'２個別表'!$AO314&lt;=25))),1,"判定不能")))</f>
        <v>判定不能</v>
      </c>
      <c r="AE314" s="228">
        <f t="shared" ca="1" si="115"/>
        <v>0</v>
      </c>
      <c r="AF314" s="204" t="str">
        <f t="shared" ca="1" si="132"/>
        <v/>
      </c>
      <c r="AG314" s="207" t="str">
        <f ca="1">IF(AND($AD314=1,$U314&gt;0,$V314=1),ROUNDDOWN($AC314*1/2-'２個別表'!$CF314*1/2,0),"")</f>
        <v/>
      </c>
      <c r="AH314" s="207" t="str">
        <f t="shared" ca="1" si="110"/>
        <v/>
      </c>
      <c r="AI314" s="230" t="str">
        <f ca="1">IF(AND($AD314=1,$Q314=1),IF($AB314&gt;0,'２個別表'!$BX314-'２個別表'!$BZ314-'２個別表'!$CF314-'２個別表'!$CC314-'２個別表'!$CD314-'２個別表'!$CE314,0),"")</f>
        <v/>
      </c>
      <c r="AJ314" s="222">
        <f t="shared" ca="1" si="116"/>
        <v>0</v>
      </c>
      <c r="AK314" s="218" t="str">
        <f ca="1">IF($AD314=1,IF('２個別表'!$AQ314=1,1,IF('２個別表'!AQ314="","",)),"")</f>
        <v/>
      </c>
      <c r="AL314" s="207" t="str">
        <f ca="1">IF($AJ314=1,IF($AK314=1,'２個別表'!BU314,""),"")</f>
        <v/>
      </c>
      <c r="AM314" s="204" t="str">
        <f t="shared" ca="1" si="117"/>
        <v/>
      </c>
      <c r="AN314" s="223" t="str">
        <f ca="1">IF($AJ314=1,IF($AK314=1,ROUNDDOWN('２個別表'!$BX314-'２個別表'!$BZ314-'２個別表'!$CC314-'２個別表'!$CD314-'２個別表'!$CE314-'２個別表'!$CF314,0),""),"")</f>
        <v/>
      </c>
      <c r="AO314" s="222">
        <f t="shared" ca="1" si="113"/>
        <v>0</v>
      </c>
      <c r="AP314" s="218">
        <f t="shared" ca="1" si="118"/>
        <v>0</v>
      </c>
      <c r="AQ314" s="218">
        <f t="shared" ca="1" si="119"/>
        <v>0</v>
      </c>
      <c r="AR314" s="213">
        <f ca="1">IF('２個別表'!$AC314=1,1,0)</f>
        <v>0</v>
      </c>
      <c r="AS314" s="204" t="str">
        <f t="shared" ca="1" si="120"/>
        <v/>
      </c>
      <c r="AT314" s="204" t="str">
        <f t="shared" ca="1" si="121"/>
        <v/>
      </c>
      <c r="AU314" s="230" t="str">
        <f ca="1">IF($AD314=1,IF($AQ314=1,ROUNDDOWN('２個別表'!$BX314-'２個別表'!$BZ314-'２個別表'!$CC314-'２個別表'!$CD314-'２個別表'!$CE314-'２個別表'!$CF314,0),""),"")</f>
        <v/>
      </c>
      <c r="AV314" s="391">
        <f t="shared" ca="1" si="122"/>
        <v>0</v>
      </c>
      <c r="AW314" s="401" t="str">
        <f t="shared" ca="1" si="123"/>
        <v>-</v>
      </c>
      <c r="AX314" s="228">
        <f ca="1">IF($AD314=2,IF('２個別表'!$BS314=1,1,0),0)</f>
        <v>0</v>
      </c>
      <c r="AY314" s="213" t="str">
        <f t="shared" ca="1" si="124"/>
        <v/>
      </c>
      <c r="AZ314" s="409" t="str">
        <f ca="1">IF(AND($AD314=2,$AX314=1),'２個別表'!$BX314-('２個別表'!$BZ314+'２個別表'!$CC314+'２個別表'!$CD314+'２個別表'!$CE314+'２個別表'!$CF314),"")</f>
        <v/>
      </c>
      <c r="BA314" s="228">
        <f ca="1">IF($AD314=2,IF('２個別表'!$BS314&lt;&gt;1,1,0),0)</f>
        <v>0</v>
      </c>
      <c r="BB314" s="404">
        <f t="shared" ca="1" si="125"/>
        <v>0</v>
      </c>
      <c r="BC314" s="207" t="str">
        <f ca="1">IF(AND($AD314=2,$BA314=1),'２個別表'!$BT314,"")</f>
        <v/>
      </c>
      <c r="BD314" s="207" t="str">
        <f t="shared" ca="1" si="126"/>
        <v/>
      </c>
      <c r="BE314" s="207" t="str">
        <f ca="1">IF(AND($AD314=2,$BA314=1),'２個別表'!$BW314-('２個別表'!$BZ314+'２個別表'!$CC314+'２個別表'!$CD314+'２個別表'!$CE314+'２個別表'!$CF314),"")</f>
        <v/>
      </c>
      <c r="BF314" s="207" t="str">
        <f ca="1">IF(AND($AD314=2,$BA314=1),'２個別表'!$CC314+'２個別表'!$CD314,"")</f>
        <v/>
      </c>
      <c r="BG314" s="406" t="str">
        <f ca="1">IF($BB314=1,IF(SUM('２個別表'!$BY314,'２個別表'!$CF314*0.5)&lt;='２個別表'!$BX314*0.5,"〇","×"),"")</f>
        <v/>
      </c>
      <c r="BH314" s="405">
        <f t="shared" ca="1" si="127"/>
        <v>0</v>
      </c>
      <c r="BI314" s="229" t="str">
        <f ca="1">IF($AD314=2,IF($AX314=1,IF('２個別表'!$AO314=23,"〇","×"),IF(OR('２個別表'!$AO314&lt;19,'２個別表'!$AO314&gt;23),"",IF($BH314&lt;='２個別表'!$BT314,"〇","×"))),"-")</f>
        <v>-</v>
      </c>
      <c r="BJ314" s="414" t="str">
        <f t="shared" ca="1" si="128"/>
        <v>-</v>
      </c>
      <c r="BK314" s="228">
        <f t="shared" ca="1" si="129"/>
        <v>0</v>
      </c>
      <c r="BL314" s="229" t="str">
        <f ca="1">IF($AD314=3,IF(1&lt;='２個別表'!$F314,IF('２個別表'!$W314=1,"〇","×"),""),"")</f>
        <v/>
      </c>
      <c r="BM314" s="209" t="str">
        <f ca="1">IF(AD314=3,IF(AND(OR('２個別表'!BF314="附帯施設",AND(1&lt;='２個別表'!AO314,'２個別表'!AO314&lt;=3)),'２個別表'!BM314&lt;&gt;"",'２個別表'!BN314&lt;&gt;""),1,IF(AND(OR('２個別表'!BF314="附帯施設",AND(1&lt;='２個別表'!AO314,'２個別表'!AO314&lt;=3)),OR('２個別表'!BM314="",'２個別表'!BN314="")),"×",0)),"")</f>
        <v/>
      </c>
      <c r="BN314" s="229" t="str">
        <f ca="1">IF($AD314=3,IF('２個別表'!$BX314&gt;=500000,"〇","×"),"")</f>
        <v/>
      </c>
      <c r="BO314" s="204" t="str">
        <f ca="1">IF(AD314=3,'２個別表'!BY314,"")</f>
        <v/>
      </c>
      <c r="BP314" s="204" t="str">
        <f ca="1">IF(AD314=3,IF(COUNTIF('２個別表'!$Z$11:'２個別表'!Z314,'２個別表'!Z314)=1,BO314,SUMIF('２個別表'!$Z$11:$Z$510,'２個別表'!Z314,$BO$11:$BO$239)),"")</f>
        <v/>
      </c>
      <c r="BQ314" s="213" t="str">
        <f t="shared" ca="1" si="111"/>
        <v/>
      </c>
      <c r="BR314" s="207" t="str">
        <f t="shared" ca="1" si="130"/>
        <v/>
      </c>
      <c r="BS314" s="483" t="str">
        <f ca="1">IF($AD314=3,'２個別表'!$BX314-('２個別表'!$BZ314+'２個別表'!$CC314+'２個別表'!$CD314+'２個別表'!$CE314+'２個別表'!$CF314),"")</f>
        <v/>
      </c>
      <c r="BT314" s="486">
        <f t="shared" ca="1" si="112"/>
        <v>0</v>
      </c>
      <c r="BU314" s="480" t="str">
        <f t="shared" ca="1" si="131"/>
        <v/>
      </c>
    </row>
    <row r="315" spans="1:73">
      <c r="A315" s="770" t="str">
        <f t="shared" ca="1" si="107"/>
        <v>石川県</v>
      </c>
      <c r="B315" s="773">
        <f ca="1">'２個別表'!Q315</f>
        <v>305</v>
      </c>
      <c r="C315" s="774" t="str">
        <f>'２個別表'!$R315</f>
        <v>石川県</v>
      </c>
      <c r="D315" s="774" t="str">
        <f ca="1">'２個別表'!$S315</f>
        <v/>
      </c>
      <c r="E315" s="774" t="str">
        <f ca="1">'２個別表'!$T315</f>
        <v/>
      </c>
      <c r="F315" s="719" t="str">
        <f ca="1">'２個別表'!$W315</f>
        <v/>
      </c>
      <c r="G315" s="719" t="str">
        <f ca="1">IF($F315=1,IF(SUMIF('（様式１号）１総括表'!$B$16:$B$25,A315,'（様式１号）１総括表'!$A$16:$A$25)&gt;0,"〇","✕"),"-")</f>
        <v>-</v>
      </c>
      <c r="H315" s="716" t="str">
        <f ca="1">IF('２個別表'!$Y315=1,IF('２個別表'!$AC315=1,"〇","×"),IF(AND(2&lt;='２個別表'!$AC315,'２個別表'!$AC315&lt;=5),"〇","×"))</f>
        <v>×</v>
      </c>
      <c r="I315" s="716" t="str">
        <f t="shared" ca="1" si="108"/>
        <v>×</v>
      </c>
      <c r="J315" s="207" t="str">
        <f ca="1">'２個別表'!$Z315</f>
        <v/>
      </c>
      <c r="K315" s="207">
        <f ca="1">'２個別表'!$AK315</f>
        <v>0</v>
      </c>
      <c r="L315" s="207" t="str">
        <f ca="1">IF('２個別表'!$AL315=1,1,"")</f>
        <v/>
      </c>
      <c r="M315" s="207" t="str">
        <f ca="1">IF('２個別表'!$AL315="","",IF('２個別表'!$AL315=1,IF(OR('２個別表'!$AM315=1,'２個別表'!$AN315=1),"〇","×")))</f>
        <v/>
      </c>
      <c r="N315" s="204" t="str">
        <f ca="1">'２個別表'!AT315</f>
        <v/>
      </c>
      <c r="O315" s="220" t="str">
        <f ca="1">IF(1&lt;='２個別表'!$F315,IF(AND(1&lt;='２個別表'!$AO315,'２個別表'!$AO315&lt;=3),1,0),"")</f>
        <v/>
      </c>
      <c r="P315" s="229">
        <f ca="1">IF($O315=1,IF(AND('２個別表'!$BF315&lt;&gt;"",AND('２個別表'!$BI315&lt;&gt;1,'２個別表'!$BJ315)),0,1),0)</f>
        <v>0</v>
      </c>
      <c r="Q315" s="220">
        <f ca="1">IF('２個別表'!$BF315&lt;&gt;"",1,0)</f>
        <v>0</v>
      </c>
      <c r="R315" s="220" t="str">
        <f ca="1">IF($Q315=1,IF('２個別表'!$BI315=1,1,0),"")</f>
        <v/>
      </c>
      <c r="S315" s="220" t="str">
        <f ca="1">IF($R315=1,IF('２個別表'!$BJ315&lt;&gt;"","〇","×"),"")</f>
        <v/>
      </c>
      <c r="T315" s="220" t="str">
        <f t="shared" ca="1" si="114"/>
        <v/>
      </c>
      <c r="U315" s="381">
        <f ca="1">IF('２個別表'!$BH315&gt;0,'２個別表'!$BH315,0)</f>
        <v>0</v>
      </c>
      <c r="V315" s="220">
        <f ca="1">IF('２個別表'!$BJ315&lt;&gt;"",1,0)</f>
        <v>0</v>
      </c>
      <c r="W315" s="206">
        <f ca="1">IF(AND($Q315=1,$V315=1),'２個別表'!$CF315,0)</f>
        <v>0</v>
      </c>
      <c r="X315" s="219">
        <f t="shared" ca="1" si="109"/>
        <v>0</v>
      </c>
      <c r="Y315" s="220" t="str">
        <f ca="1">IF(1&lt;='２個別表'!$F315,'２個別表'!$BV315,"")</f>
        <v/>
      </c>
      <c r="Z315" s="220">
        <f ca="1">IF(1&lt;='２個別表'!$F315,'２個別表'!$CG315,0)</f>
        <v>0</v>
      </c>
      <c r="AA315" s="220">
        <f ca="1">IF(OR(0&lt;'２個別表'!$BZ315,0&lt;SUM('２個別表'!$CC315:$CD315)),1,0)</f>
        <v>1</v>
      </c>
      <c r="AB315" s="207">
        <f ca="1">IF(1&lt;='２個別表'!$F315,'２個別表'!$BX315,0)</f>
        <v>0</v>
      </c>
      <c r="AC315" s="207" t="str">
        <f ca="1">IF('２個別表'!$BX315&gt;0,IF(AND('２個別表'!$BV315=1,'２個別表'!$CG315="控除不可"),'２個別表'!$BX315,IF(AND('２個別表'!$BV315=1,'２個別表'!$CG315="80%控除対象"),ROUNDUP('２個別表'!$BX315*102/110,0),IF(AND('２個別表'!$BV315=1,'２個別表'!$CG315="全額控除"),ROUNDUP('２個別表'!$BX315*100/110,0),IF(OR('２個別表'!$BV315=2,'２個別表'!$BV315=3),'２個別表'!$BX315,'２個別表'!$BX315)))),"")</f>
        <v/>
      </c>
      <c r="AD315" s="221" t="str">
        <f ca="1">IF('２個別表'!$W315=1,3,IF(AND('２個別表'!$W315=2,AND(19&lt;='２個別表'!$AO315,'２個別表'!$AO315&lt;=23)),2,IF(AND('２個別表'!$W315=2,OR(AND(1&lt;='２個別表'!$AO315,'２個別表'!$AO315&lt;=18),AND(24&lt;='２個別表'!$AO315,'２個別表'!$AO315&lt;=25))),1,"判定不能")))</f>
        <v>判定不能</v>
      </c>
      <c r="AE315" s="228">
        <f t="shared" ca="1" si="115"/>
        <v>0</v>
      </c>
      <c r="AF315" s="204" t="str">
        <f t="shared" ca="1" si="132"/>
        <v/>
      </c>
      <c r="AG315" s="207" t="str">
        <f ca="1">IF(AND($AD315=1,$U315&gt;0,$V315=1),ROUNDDOWN($AC315*1/2-'２個別表'!$CF315*1/2,0),"")</f>
        <v/>
      </c>
      <c r="AH315" s="207" t="str">
        <f t="shared" ca="1" si="110"/>
        <v/>
      </c>
      <c r="AI315" s="230" t="str">
        <f ca="1">IF(AND($AD315=1,$Q315=1),IF($AB315&gt;0,'２個別表'!$BX315-'２個別表'!$BZ315-'２個別表'!$CF315-'２個別表'!$CC315-'２個別表'!$CD315-'２個別表'!$CE315,0),"")</f>
        <v/>
      </c>
      <c r="AJ315" s="222">
        <f t="shared" ca="1" si="116"/>
        <v>0</v>
      </c>
      <c r="AK315" s="218" t="str">
        <f ca="1">IF($AD315=1,IF('２個別表'!$AQ315=1,1,IF('２個別表'!AQ315="","",)),"")</f>
        <v/>
      </c>
      <c r="AL315" s="207" t="str">
        <f ca="1">IF($AJ315=1,IF($AK315=1,'２個別表'!BU315,""),"")</f>
        <v/>
      </c>
      <c r="AM315" s="204" t="str">
        <f t="shared" ca="1" si="117"/>
        <v/>
      </c>
      <c r="AN315" s="223" t="str">
        <f ca="1">IF($AJ315=1,IF($AK315=1,ROUNDDOWN('２個別表'!$BX315-'２個別表'!$BZ315-'２個別表'!$CC315-'２個別表'!$CD315-'２個別表'!$CE315-'２個別表'!$CF315,0),""),"")</f>
        <v/>
      </c>
      <c r="AO315" s="222">
        <f t="shared" ca="1" si="113"/>
        <v>0</v>
      </c>
      <c r="AP315" s="218">
        <f t="shared" ca="1" si="118"/>
        <v>0</v>
      </c>
      <c r="AQ315" s="218">
        <f t="shared" ca="1" si="119"/>
        <v>0</v>
      </c>
      <c r="AR315" s="213">
        <f ca="1">IF('２個別表'!$AC315=1,1,0)</f>
        <v>0</v>
      </c>
      <c r="AS315" s="204" t="str">
        <f t="shared" ca="1" si="120"/>
        <v/>
      </c>
      <c r="AT315" s="204" t="str">
        <f t="shared" ca="1" si="121"/>
        <v/>
      </c>
      <c r="AU315" s="230" t="str">
        <f ca="1">IF($AD315=1,IF($AQ315=1,ROUNDDOWN('２個別表'!$BX315-'２個別表'!$BZ315-'２個別表'!$CC315-'２個別表'!$CD315-'２個別表'!$CE315-'２個別表'!$CF315,0),""),"")</f>
        <v/>
      </c>
      <c r="AV315" s="391">
        <f t="shared" ca="1" si="122"/>
        <v>0</v>
      </c>
      <c r="AW315" s="401" t="str">
        <f t="shared" ca="1" si="123"/>
        <v>-</v>
      </c>
      <c r="AX315" s="228">
        <f ca="1">IF($AD315=2,IF('２個別表'!$BS315=1,1,0),0)</f>
        <v>0</v>
      </c>
      <c r="AY315" s="213" t="str">
        <f t="shared" ca="1" si="124"/>
        <v/>
      </c>
      <c r="AZ315" s="409" t="str">
        <f ca="1">IF(AND($AD315=2,$AX315=1),'２個別表'!$BX315-('２個別表'!$BZ315+'２個別表'!$CC315+'２個別表'!$CD315+'２個別表'!$CE315+'２個別表'!$CF315),"")</f>
        <v/>
      </c>
      <c r="BA315" s="228">
        <f ca="1">IF($AD315=2,IF('２個別表'!$BS315&lt;&gt;1,1,0),0)</f>
        <v>0</v>
      </c>
      <c r="BB315" s="404">
        <f t="shared" ca="1" si="125"/>
        <v>0</v>
      </c>
      <c r="BC315" s="207" t="str">
        <f ca="1">IF(AND($AD315=2,$BA315=1),'２個別表'!$BT315,"")</f>
        <v/>
      </c>
      <c r="BD315" s="207" t="str">
        <f t="shared" ca="1" si="126"/>
        <v/>
      </c>
      <c r="BE315" s="207" t="str">
        <f ca="1">IF(AND($AD315=2,$BA315=1),'２個別表'!$BW315-('２個別表'!$BZ315+'２個別表'!$CC315+'２個別表'!$CD315+'２個別表'!$CE315+'２個別表'!$CF315),"")</f>
        <v/>
      </c>
      <c r="BF315" s="207" t="str">
        <f ca="1">IF(AND($AD315=2,$BA315=1),'２個別表'!$CC315+'２個別表'!$CD315,"")</f>
        <v/>
      </c>
      <c r="BG315" s="406" t="str">
        <f ca="1">IF($BB315=1,IF(SUM('２個別表'!$BY315,'２個別表'!$CF315*0.5)&lt;='２個別表'!$BX315*0.5,"〇","×"),"")</f>
        <v/>
      </c>
      <c r="BH315" s="405">
        <f t="shared" ca="1" si="127"/>
        <v>0</v>
      </c>
      <c r="BI315" s="229" t="str">
        <f ca="1">IF($AD315=2,IF($AX315=1,IF('２個別表'!$AO315=23,"〇","×"),IF(OR('２個別表'!$AO315&lt;19,'２個別表'!$AO315&gt;23),"",IF($BH315&lt;='２個別表'!$BT315,"〇","×"))),"-")</f>
        <v>-</v>
      </c>
      <c r="BJ315" s="414" t="str">
        <f t="shared" ca="1" si="128"/>
        <v>-</v>
      </c>
      <c r="BK315" s="228">
        <f t="shared" ca="1" si="129"/>
        <v>0</v>
      </c>
      <c r="BL315" s="229" t="str">
        <f ca="1">IF($AD315=3,IF(1&lt;='２個別表'!$F315,IF('２個別表'!$W315=1,"〇","×"),""),"")</f>
        <v/>
      </c>
      <c r="BM315" s="209" t="str">
        <f ca="1">IF(AD315=3,IF(AND(OR('２個別表'!BF315="附帯施設",AND(1&lt;='２個別表'!AO315,'２個別表'!AO315&lt;=3)),'２個別表'!BM315&lt;&gt;"",'２個別表'!BN315&lt;&gt;""),1,IF(AND(OR('２個別表'!BF315="附帯施設",AND(1&lt;='２個別表'!AO315,'２個別表'!AO315&lt;=3)),OR('２個別表'!BM315="",'２個別表'!BN315="")),"×",0)),"")</f>
        <v/>
      </c>
      <c r="BN315" s="229" t="str">
        <f ca="1">IF($AD315=3,IF('２個別表'!$BX315&gt;=500000,"〇","×"),"")</f>
        <v/>
      </c>
      <c r="BO315" s="204" t="str">
        <f ca="1">IF(AD315=3,'２個別表'!BY315,"")</f>
        <v/>
      </c>
      <c r="BP315" s="204" t="str">
        <f ca="1">IF(AD315=3,IF(COUNTIF('２個別表'!$Z$11:'２個別表'!Z315,'２個別表'!Z315)=1,BO315,SUMIF('２個別表'!$Z$11:$Z$510,'２個別表'!Z315,$BO$11:$BO$239)),"")</f>
        <v/>
      </c>
      <c r="BQ315" s="213" t="str">
        <f t="shared" ca="1" si="111"/>
        <v/>
      </c>
      <c r="BR315" s="207" t="str">
        <f t="shared" ca="1" si="130"/>
        <v/>
      </c>
      <c r="BS315" s="483" t="str">
        <f ca="1">IF($AD315=3,'２個別表'!$BX315-('２個別表'!$BZ315+'２個別表'!$CC315+'２個別表'!$CD315+'２個別表'!$CE315+'２個別表'!$CF315),"")</f>
        <v/>
      </c>
      <c r="BT315" s="486">
        <f t="shared" ca="1" si="112"/>
        <v>0</v>
      </c>
      <c r="BU315" s="480" t="str">
        <f t="shared" ca="1" si="131"/>
        <v/>
      </c>
    </row>
    <row r="316" spans="1:73">
      <c r="A316" s="770" t="str">
        <f t="shared" ca="1" si="107"/>
        <v>石川県</v>
      </c>
      <c r="B316" s="773">
        <f ca="1">'２個別表'!Q316</f>
        <v>306</v>
      </c>
      <c r="C316" s="774" t="str">
        <f>'２個別表'!$R316</f>
        <v>石川県</v>
      </c>
      <c r="D316" s="774" t="str">
        <f ca="1">'２個別表'!$S316</f>
        <v/>
      </c>
      <c r="E316" s="774" t="str">
        <f ca="1">'２個別表'!$T316</f>
        <v/>
      </c>
      <c r="F316" s="719" t="str">
        <f ca="1">'２個別表'!$W316</f>
        <v/>
      </c>
      <c r="G316" s="719" t="str">
        <f ca="1">IF($F316=1,IF(SUMIF('（様式１号）１総括表'!$B$16:$B$25,A316,'（様式１号）１総括表'!$A$16:$A$25)&gt;0,"〇","✕"),"-")</f>
        <v>-</v>
      </c>
      <c r="H316" s="716" t="str">
        <f ca="1">IF('２個別表'!$Y316=1,IF('２個別表'!$AC316=1,"〇","×"),IF(AND(2&lt;='２個別表'!$AC316,'２個別表'!$AC316&lt;=5),"〇","×"))</f>
        <v>×</v>
      </c>
      <c r="I316" s="716" t="str">
        <f t="shared" ca="1" si="108"/>
        <v>×</v>
      </c>
      <c r="J316" s="207" t="str">
        <f ca="1">'２個別表'!$Z316</f>
        <v/>
      </c>
      <c r="K316" s="207">
        <f ca="1">'２個別表'!$AK316</f>
        <v>0</v>
      </c>
      <c r="L316" s="207" t="str">
        <f ca="1">IF('２個別表'!$AL316=1,1,"")</f>
        <v/>
      </c>
      <c r="M316" s="207" t="str">
        <f ca="1">IF('２個別表'!$AL316="","",IF('２個別表'!$AL316=1,IF(OR('２個別表'!$AM316=1,'２個別表'!$AN316=1),"〇","×")))</f>
        <v/>
      </c>
      <c r="N316" s="204" t="str">
        <f ca="1">'２個別表'!AT316</f>
        <v/>
      </c>
      <c r="O316" s="220" t="str">
        <f ca="1">IF(1&lt;='２個別表'!$F316,IF(AND(1&lt;='２個別表'!$AO316,'２個別表'!$AO316&lt;=3),1,0),"")</f>
        <v/>
      </c>
      <c r="P316" s="229">
        <f ca="1">IF($O316=1,IF(AND('２個別表'!$BF316&lt;&gt;"",AND('２個別表'!$BI316&lt;&gt;1,'２個別表'!$BJ316)),0,1),0)</f>
        <v>0</v>
      </c>
      <c r="Q316" s="220">
        <f ca="1">IF('２個別表'!$BF316&lt;&gt;"",1,0)</f>
        <v>0</v>
      </c>
      <c r="R316" s="220" t="str">
        <f ca="1">IF($Q316=1,IF('２個別表'!$BI316=1,1,0),"")</f>
        <v/>
      </c>
      <c r="S316" s="220" t="str">
        <f ca="1">IF($R316=1,IF('２個別表'!$BJ316&lt;&gt;"","〇","×"),"")</f>
        <v/>
      </c>
      <c r="T316" s="220" t="str">
        <f t="shared" ca="1" si="114"/>
        <v/>
      </c>
      <c r="U316" s="381">
        <f ca="1">IF('２個別表'!$BH316&gt;0,'２個別表'!$BH316,0)</f>
        <v>0</v>
      </c>
      <c r="V316" s="220">
        <f ca="1">IF('２個別表'!$BJ316&lt;&gt;"",1,0)</f>
        <v>0</v>
      </c>
      <c r="W316" s="206">
        <f ca="1">IF(AND($Q316=1,$V316=1),'２個別表'!$CF316,0)</f>
        <v>0</v>
      </c>
      <c r="X316" s="219">
        <f t="shared" ca="1" si="109"/>
        <v>0</v>
      </c>
      <c r="Y316" s="220" t="str">
        <f ca="1">IF(1&lt;='２個別表'!$F316,'２個別表'!$BV316,"")</f>
        <v/>
      </c>
      <c r="Z316" s="220">
        <f ca="1">IF(1&lt;='２個別表'!$F316,'２個別表'!$CG316,0)</f>
        <v>0</v>
      </c>
      <c r="AA316" s="220">
        <f ca="1">IF(OR(0&lt;'２個別表'!$BZ316,0&lt;SUM('２個別表'!$CC316:$CD316)),1,0)</f>
        <v>1</v>
      </c>
      <c r="AB316" s="207">
        <f ca="1">IF(1&lt;='２個別表'!$F316,'２個別表'!$BX316,0)</f>
        <v>0</v>
      </c>
      <c r="AC316" s="207" t="str">
        <f ca="1">IF('２個別表'!$BX316&gt;0,IF(AND('２個別表'!$BV316=1,'２個別表'!$CG316="控除不可"),'２個別表'!$BX316,IF(AND('２個別表'!$BV316=1,'２個別表'!$CG316="80%控除対象"),ROUNDUP('２個別表'!$BX316*102/110,0),IF(AND('２個別表'!$BV316=1,'２個別表'!$CG316="全額控除"),ROUNDUP('２個別表'!$BX316*100/110,0),IF(OR('２個別表'!$BV316=2,'２個別表'!$BV316=3),'２個別表'!$BX316,'２個別表'!$BX316)))),"")</f>
        <v/>
      </c>
      <c r="AD316" s="221" t="str">
        <f ca="1">IF('２個別表'!$W316=1,3,IF(AND('２個別表'!$W316=2,AND(19&lt;='２個別表'!$AO316,'２個別表'!$AO316&lt;=23)),2,IF(AND('２個別表'!$W316=2,OR(AND(1&lt;='２個別表'!$AO316,'２個別表'!$AO316&lt;=18),AND(24&lt;='２個別表'!$AO316,'２個別表'!$AO316&lt;=25))),1,"判定不能")))</f>
        <v>判定不能</v>
      </c>
      <c r="AE316" s="228">
        <f t="shared" ca="1" si="115"/>
        <v>0</v>
      </c>
      <c r="AF316" s="204" t="str">
        <f t="shared" ca="1" si="132"/>
        <v/>
      </c>
      <c r="AG316" s="207" t="str">
        <f ca="1">IF(AND($AD316=1,$U316&gt;0,$V316=1),ROUNDDOWN($AC316*1/2-'２個別表'!$CF316*1/2,0),"")</f>
        <v/>
      </c>
      <c r="AH316" s="207" t="str">
        <f t="shared" ca="1" si="110"/>
        <v/>
      </c>
      <c r="AI316" s="230" t="str">
        <f ca="1">IF(AND($AD316=1,$Q316=1),IF($AB316&gt;0,'２個別表'!$BX316-'２個別表'!$BZ316-'２個別表'!$CF316-'２個別表'!$CC316-'２個別表'!$CD316-'２個別表'!$CE316,0),"")</f>
        <v/>
      </c>
      <c r="AJ316" s="222">
        <f t="shared" ca="1" si="116"/>
        <v>0</v>
      </c>
      <c r="AK316" s="218" t="str">
        <f ca="1">IF($AD316=1,IF('２個別表'!$AQ316=1,1,IF('２個別表'!AQ316="","",)),"")</f>
        <v/>
      </c>
      <c r="AL316" s="207" t="str">
        <f ca="1">IF($AJ316=1,IF($AK316=1,'２個別表'!BU316,""),"")</f>
        <v/>
      </c>
      <c r="AM316" s="204" t="str">
        <f t="shared" ca="1" si="117"/>
        <v/>
      </c>
      <c r="AN316" s="223" t="str">
        <f ca="1">IF($AJ316=1,IF($AK316=1,ROUNDDOWN('２個別表'!$BX316-'２個別表'!$BZ316-'２個別表'!$CC316-'２個別表'!$CD316-'２個別表'!$CE316-'２個別表'!$CF316,0),""),"")</f>
        <v/>
      </c>
      <c r="AO316" s="222">
        <f t="shared" ca="1" si="113"/>
        <v>0</v>
      </c>
      <c r="AP316" s="218">
        <f t="shared" ca="1" si="118"/>
        <v>0</v>
      </c>
      <c r="AQ316" s="218">
        <f t="shared" ca="1" si="119"/>
        <v>0</v>
      </c>
      <c r="AR316" s="213">
        <f ca="1">IF('２個別表'!$AC316=1,1,0)</f>
        <v>0</v>
      </c>
      <c r="AS316" s="204" t="str">
        <f t="shared" ca="1" si="120"/>
        <v/>
      </c>
      <c r="AT316" s="204" t="str">
        <f t="shared" ca="1" si="121"/>
        <v/>
      </c>
      <c r="AU316" s="230" t="str">
        <f ca="1">IF($AD316=1,IF($AQ316=1,ROUNDDOWN('２個別表'!$BX316-'２個別表'!$BZ316-'２個別表'!$CC316-'２個別表'!$CD316-'２個別表'!$CE316-'２個別表'!$CF316,0),""),"")</f>
        <v/>
      </c>
      <c r="AV316" s="391">
        <f t="shared" ca="1" si="122"/>
        <v>0</v>
      </c>
      <c r="AW316" s="401" t="str">
        <f t="shared" ca="1" si="123"/>
        <v>-</v>
      </c>
      <c r="AX316" s="228">
        <f ca="1">IF($AD316=2,IF('２個別表'!$BS316=1,1,0),0)</f>
        <v>0</v>
      </c>
      <c r="AY316" s="213" t="str">
        <f t="shared" ca="1" si="124"/>
        <v/>
      </c>
      <c r="AZ316" s="409" t="str">
        <f ca="1">IF(AND($AD316=2,$AX316=1),'２個別表'!$BX316-('２個別表'!$BZ316+'２個別表'!$CC316+'２個別表'!$CD316+'２個別表'!$CE316+'２個別表'!$CF316),"")</f>
        <v/>
      </c>
      <c r="BA316" s="228">
        <f ca="1">IF($AD316=2,IF('２個別表'!$BS316&lt;&gt;1,1,0),0)</f>
        <v>0</v>
      </c>
      <c r="BB316" s="404">
        <f t="shared" ca="1" si="125"/>
        <v>0</v>
      </c>
      <c r="BC316" s="207" t="str">
        <f ca="1">IF(AND($AD316=2,$BA316=1),'２個別表'!$BT316,"")</f>
        <v/>
      </c>
      <c r="BD316" s="207" t="str">
        <f t="shared" ca="1" si="126"/>
        <v/>
      </c>
      <c r="BE316" s="207" t="str">
        <f ca="1">IF(AND($AD316=2,$BA316=1),'２個別表'!$BW316-('２個別表'!$BZ316+'２個別表'!$CC316+'２個別表'!$CD316+'２個別表'!$CE316+'２個別表'!$CF316),"")</f>
        <v/>
      </c>
      <c r="BF316" s="207" t="str">
        <f ca="1">IF(AND($AD316=2,$BA316=1),'２個別表'!$CC316+'２個別表'!$CD316,"")</f>
        <v/>
      </c>
      <c r="BG316" s="406" t="str">
        <f ca="1">IF($BB316=1,IF(SUM('２個別表'!$BY316,'２個別表'!$CF316*0.5)&lt;='２個別表'!$BX316*0.5,"〇","×"),"")</f>
        <v/>
      </c>
      <c r="BH316" s="405">
        <f t="shared" ca="1" si="127"/>
        <v>0</v>
      </c>
      <c r="BI316" s="229" t="str">
        <f ca="1">IF($AD316=2,IF($AX316=1,IF('２個別表'!$AO316=23,"〇","×"),IF(OR('２個別表'!$AO316&lt;19,'２個別表'!$AO316&gt;23),"",IF($BH316&lt;='２個別表'!$BT316,"〇","×"))),"-")</f>
        <v>-</v>
      </c>
      <c r="BJ316" s="414" t="str">
        <f t="shared" ca="1" si="128"/>
        <v>-</v>
      </c>
      <c r="BK316" s="228">
        <f t="shared" ca="1" si="129"/>
        <v>0</v>
      </c>
      <c r="BL316" s="229" t="str">
        <f ca="1">IF($AD316=3,IF(1&lt;='２個別表'!$F316,IF('２個別表'!$W316=1,"〇","×"),""),"")</f>
        <v/>
      </c>
      <c r="BM316" s="209" t="str">
        <f ca="1">IF(AD316=3,IF(AND(OR('２個別表'!BF316="附帯施設",AND(1&lt;='２個別表'!AO316,'２個別表'!AO316&lt;=3)),'２個別表'!BM316&lt;&gt;"",'２個別表'!BN316&lt;&gt;""),1,IF(AND(OR('２個別表'!BF316="附帯施設",AND(1&lt;='２個別表'!AO316,'２個別表'!AO316&lt;=3)),OR('２個別表'!BM316="",'２個別表'!BN316="")),"×",0)),"")</f>
        <v/>
      </c>
      <c r="BN316" s="229" t="str">
        <f ca="1">IF($AD316=3,IF('２個別表'!$BX316&gt;=500000,"〇","×"),"")</f>
        <v/>
      </c>
      <c r="BO316" s="204" t="str">
        <f ca="1">IF(AD316=3,'２個別表'!BY316,"")</f>
        <v/>
      </c>
      <c r="BP316" s="204" t="str">
        <f ca="1">IF(AD316=3,IF(COUNTIF('２個別表'!$Z$11:'２個別表'!Z316,'２個別表'!Z316)=1,BO316,SUMIF('２個別表'!$Z$11:$Z$510,'２個別表'!Z316,$BO$11:$BO$239)),"")</f>
        <v/>
      </c>
      <c r="BQ316" s="213" t="str">
        <f t="shared" ca="1" si="111"/>
        <v/>
      </c>
      <c r="BR316" s="207" t="str">
        <f t="shared" ca="1" si="130"/>
        <v/>
      </c>
      <c r="BS316" s="483" t="str">
        <f ca="1">IF($AD316=3,'２個別表'!$BX316-('２個別表'!$BZ316+'２個別表'!$CC316+'２個別表'!$CD316+'２個別表'!$CE316+'２個別表'!$CF316),"")</f>
        <v/>
      </c>
      <c r="BT316" s="486">
        <f t="shared" ca="1" si="112"/>
        <v>0</v>
      </c>
      <c r="BU316" s="480" t="str">
        <f t="shared" ca="1" si="131"/>
        <v/>
      </c>
    </row>
    <row r="317" spans="1:73">
      <c r="A317" s="770" t="str">
        <f t="shared" ca="1" si="107"/>
        <v>石川県</v>
      </c>
      <c r="B317" s="773">
        <f ca="1">'２個別表'!Q317</f>
        <v>307</v>
      </c>
      <c r="C317" s="774" t="str">
        <f>'２個別表'!$R317</f>
        <v>石川県</v>
      </c>
      <c r="D317" s="774" t="str">
        <f ca="1">'２個別表'!$S317</f>
        <v/>
      </c>
      <c r="E317" s="774" t="str">
        <f ca="1">'２個別表'!$T317</f>
        <v/>
      </c>
      <c r="F317" s="719" t="str">
        <f ca="1">'２個別表'!$W317</f>
        <v/>
      </c>
      <c r="G317" s="719" t="str">
        <f ca="1">IF($F317=1,IF(SUMIF('（様式１号）１総括表'!$B$16:$B$25,A317,'（様式１号）１総括表'!$A$16:$A$25)&gt;0,"〇","✕"),"-")</f>
        <v>-</v>
      </c>
      <c r="H317" s="716" t="str">
        <f ca="1">IF('２個別表'!$Y317=1,IF('２個別表'!$AC317=1,"〇","×"),IF(AND(2&lt;='２個別表'!$AC317,'２個別表'!$AC317&lt;=5),"〇","×"))</f>
        <v>×</v>
      </c>
      <c r="I317" s="716" t="str">
        <f t="shared" ca="1" si="108"/>
        <v>×</v>
      </c>
      <c r="J317" s="207" t="str">
        <f ca="1">'２個別表'!$Z317</f>
        <v/>
      </c>
      <c r="K317" s="207">
        <f ca="1">'２個別表'!$AK317</f>
        <v>0</v>
      </c>
      <c r="L317" s="207" t="str">
        <f ca="1">IF('２個別表'!$AL317=1,1,"")</f>
        <v/>
      </c>
      <c r="M317" s="207" t="str">
        <f ca="1">IF('２個別表'!$AL317="","",IF('２個別表'!$AL317=1,IF(OR('２個別表'!$AM317=1,'２個別表'!$AN317=1),"〇","×")))</f>
        <v/>
      </c>
      <c r="N317" s="204" t="str">
        <f ca="1">'２個別表'!AT317</f>
        <v/>
      </c>
      <c r="O317" s="220" t="str">
        <f ca="1">IF(1&lt;='２個別表'!$F317,IF(AND(1&lt;='２個別表'!$AO317,'２個別表'!$AO317&lt;=3),1,0),"")</f>
        <v/>
      </c>
      <c r="P317" s="229">
        <f ca="1">IF($O317=1,IF(AND('２個別表'!$BF317&lt;&gt;"",AND('２個別表'!$BI317&lt;&gt;1,'２個別表'!$BJ317)),0,1),0)</f>
        <v>0</v>
      </c>
      <c r="Q317" s="220">
        <f ca="1">IF('２個別表'!$BF317&lt;&gt;"",1,0)</f>
        <v>0</v>
      </c>
      <c r="R317" s="220" t="str">
        <f ca="1">IF($Q317=1,IF('２個別表'!$BI317=1,1,0),"")</f>
        <v/>
      </c>
      <c r="S317" s="220" t="str">
        <f ca="1">IF($R317=1,IF('２個別表'!$BJ317&lt;&gt;"","〇","×"),"")</f>
        <v/>
      </c>
      <c r="T317" s="220" t="str">
        <f t="shared" ca="1" si="114"/>
        <v/>
      </c>
      <c r="U317" s="381">
        <f ca="1">IF('２個別表'!$BH317&gt;0,'２個別表'!$BH317,0)</f>
        <v>0</v>
      </c>
      <c r="V317" s="220">
        <f ca="1">IF('２個別表'!$BJ317&lt;&gt;"",1,0)</f>
        <v>0</v>
      </c>
      <c r="W317" s="206">
        <f ca="1">IF(AND($Q317=1,$V317=1),'２個別表'!$CF317,0)</f>
        <v>0</v>
      </c>
      <c r="X317" s="219">
        <f t="shared" ca="1" si="109"/>
        <v>0</v>
      </c>
      <c r="Y317" s="220" t="str">
        <f ca="1">IF(1&lt;='２個別表'!$F317,'２個別表'!$BV317,"")</f>
        <v/>
      </c>
      <c r="Z317" s="220">
        <f ca="1">IF(1&lt;='２個別表'!$F317,'２個別表'!$CG317,0)</f>
        <v>0</v>
      </c>
      <c r="AA317" s="220">
        <f ca="1">IF(OR(0&lt;'２個別表'!$BZ317,0&lt;SUM('２個別表'!$CC317:$CD317)),1,0)</f>
        <v>1</v>
      </c>
      <c r="AB317" s="207">
        <f ca="1">IF(1&lt;='２個別表'!$F317,'２個別表'!$BX317,0)</f>
        <v>0</v>
      </c>
      <c r="AC317" s="207" t="str">
        <f ca="1">IF('２個別表'!$BX317&gt;0,IF(AND('２個別表'!$BV317=1,'２個別表'!$CG317="控除不可"),'２個別表'!$BX317,IF(AND('２個別表'!$BV317=1,'２個別表'!$CG317="80%控除対象"),ROUNDUP('２個別表'!$BX317*102/110,0),IF(AND('２個別表'!$BV317=1,'２個別表'!$CG317="全額控除"),ROUNDUP('２個別表'!$BX317*100/110,0),IF(OR('２個別表'!$BV317=2,'２個別表'!$BV317=3),'２個別表'!$BX317,'２個別表'!$BX317)))),"")</f>
        <v/>
      </c>
      <c r="AD317" s="221" t="str">
        <f ca="1">IF('２個別表'!$W317=1,3,IF(AND('２個別表'!$W317=2,AND(19&lt;='２個別表'!$AO317,'２個別表'!$AO317&lt;=23)),2,IF(AND('２個別表'!$W317=2,OR(AND(1&lt;='２個別表'!$AO317,'２個別表'!$AO317&lt;=18),AND(24&lt;='２個別表'!$AO317,'２個別表'!$AO317&lt;=25))),1,"判定不能")))</f>
        <v>判定不能</v>
      </c>
      <c r="AE317" s="228">
        <f t="shared" ca="1" si="115"/>
        <v>0</v>
      </c>
      <c r="AF317" s="204" t="str">
        <f t="shared" ca="1" si="132"/>
        <v/>
      </c>
      <c r="AG317" s="207" t="str">
        <f ca="1">IF(AND($AD317=1,$U317&gt;0,$V317=1),ROUNDDOWN($AC317*1/2-'２個別表'!$CF317*1/2,0),"")</f>
        <v/>
      </c>
      <c r="AH317" s="207" t="str">
        <f t="shared" ca="1" si="110"/>
        <v/>
      </c>
      <c r="AI317" s="230" t="str">
        <f ca="1">IF(AND($AD317=1,$Q317=1),IF($AB317&gt;0,'２個別表'!$BX317-'２個別表'!$BZ317-'２個別表'!$CF317-'２個別表'!$CC317-'２個別表'!$CD317-'２個別表'!$CE317,0),"")</f>
        <v/>
      </c>
      <c r="AJ317" s="222">
        <f t="shared" ca="1" si="116"/>
        <v>0</v>
      </c>
      <c r="AK317" s="218" t="str">
        <f ca="1">IF($AD317=1,IF('２個別表'!$AQ317=1,1,IF('２個別表'!AQ317="","",)),"")</f>
        <v/>
      </c>
      <c r="AL317" s="207" t="str">
        <f ca="1">IF($AJ317=1,IF($AK317=1,'２個別表'!BU317,""),"")</f>
        <v/>
      </c>
      <c r="AM317" s="204" t="str">
        <f t="shared" ca="1" si="117"/>
        <v/>
      </c>
      <c r="AN317" s="223" t="str">
        <f ca="1">IF($AJ317=1,IF($AK317=1,ROUNDDOWN('２個別表'!$BX317-'２個別表'!$BZ317-'２個別表'!$CC317-'２個別表'!$CD317-'２個別表'!$CE317-'２個別表'!$CF317,0),""),"")</f>
        <v/>
      </c>
      <c r="AO317" s="222">
        <f t="shared" ca="1" si="113"/>
        <v>0</v>
      </c>
      <c r="AP317" s="218">
        <f t="shared" ca="1" si="118"/>
        <v>0</v>
      </c>
      <c r="AQ317" s="218">
        <f t="shared" ca="1" si="119"/>
        <v>0</v>
      </c>
      <c r="AR317" s="213">
        <f ca="1">IF('２個別表'!$AC317=1,1,0)</f>
        <v>0</v>
      </c>
      <c r="AS317" s="204" t="str">
        <f t="shared" ca="1" si="120"/>
        <v/>
      </c>
      <c r="AT317" s="204" t="str">
        <f t="shared" ca="1" si="121"/>
        <v/>
      </c>
      <c r="AU317" s="230" t="str">
        <f ca="1">IF($AD317=1,IF($AQ317=1,ROUNDDOWN('２個別表'!$BX317-'２個別表'!$BZ317-'２個別表'!$CC317-'２個別表'!$CD317-'２個別表'!$CE317-'２個別表'!$CF317,0),""),"")</f>
        <v/>
      </c>
      <c r="AV317" s="391">
        <f t="shared" ca="1" si="122"/>
        <v>0</v>
      </c>
      <c r="AW317" s="401" t="str">
        <f t="shared" ca="1" si="123"/>
        <v>-</v>
      </c>
      <c r="AX317" s="228">
        <f ca="1">IF($AD317=2,IF('２個別表'!$BS317=1,1,0),0)</f>
        <v>0</v>
      </c>
      <c r="AY317" s="213" t="str">
        <f t="shared" ca="1" si="124"/>
        <v/>
      </c>
      <c r="AZ317" s="409" t="str">
        <f ca="1">IF(AND($AD317=2,$AX317=1),'２個別表'!$BX317-('２個別表'!$BZ317+'２個別表'!$CC317+'２個別表'!$CD317+'２個別表'!$CE317+'２個別表'!$CF317),"")</f>
        <v/>
      </c>
      <c r="BA317" s="228">
        <f ca="1">IF($AD317=2,IF('２個別表'!$BS317&lt;&gt;1,1,0),0)</f>
        <v>0</v>
      </c>
      <c r="BB317" s="404">
        <f t="shared" ca="1" si="125"/>
        <v>0</v>
      </c>
      <c r="BC317" s="207" t="str">
        <f ca="1">IF(AND($AD317=2,$BA317=1),'２個別表'!$BT317,"")</f>
        <v/>
      </c>
      <c r="BD317" s="207" t="str">
        <f t="shared" ca="1" si="126"/>
        <v/>
      </c>
      <c r="BE317" s="207" t="str">
        <f ca="1">IF(AND($AD317=2,$BA317=1),'２個別表'!$BW317-('２個別表'!$BZ317+'２個別表'!$CC317+'２個別表'!$CD317+'２個別表'!$CE317+'２個別表'!$CF317),"")</f>
        <v/>
      </c>
      <c r="BF317" s="207" t="str">
        <f ca="1">IF(AND($AD317=2,$BA317=1),'２個別表'!$CC317+'２個別表'!$CD317,"")</f>
        <v/>
      </c>
      <c r="BG317" s="406" t="str">
        <f ca="1">IF($BB317=1,IF(SUM('２個別表'!$BY317,'２個別表'!$CF317*0.5)&lt;='２個別表'!$BX317*0.5,"〇","×"),"")</f>
        <v/>
      </c>
      <c r="BH317" s="405">
        <f t="shared" ca="1" si="127"/>
        <v>0</v>
      </c>
      <c r="BI317" s="229" t="str">
        <f ca="1">IF($AD317=2,IF($AX317=1,IF('２個別表'!$AO317=23,"〇","×"),IF(OR('２個別表'!$AO317&lt;19,'２個別表'!$AO317&gt;23),"",IF($BH317&lt;='２個別表'!$BT317,"〇","×"))),"-")</f>
        <v>-</v>
      </c>
      <c r="BJ317" s="414" t="str">
        <f t="shared" ca="1" si="128"/>
        <v>-</v>
      </c>
      <c r="BK317" s="228">
        <f t="shared" ca="1" si="129"/>
        <v>0</v>
      </c>
      <c r="BL317" s="229" t="str">
        <f ca="1">IF($AD317=3,IF(1&lt;='２個別表'!$F317,IF('２個別表'!$W317=1,"〇","×"),""),"")</f>
        <v/>
      </c>
      <c r="BM317" s="209" t="str">
        <f ca="1">IF(AD317=3,IF(AND(OR('２個別表'!BF317="附帯施設",AND(1&lt;='２個別表'!AO317,'２個別表'!AO317&lt;=3)),'２個別表'!BM317&lt;&gt;"",'２個別表'!BN317&lt;&gt;""),1,IF(AND(OR('２個別表'!BF317="附帯施設",AND(1&lt;='２個別表'!AO317,'２個別表'!AO317&lt;=3)),OR('２個別表'!BM317="",'２個別表'!BN317="")),"×",0)),"")</f>
        <v/>
      </c>
      <c r="BN317" s="229" t="str">
        <f ca="1">IF($AD317=3,IF('２個別表'!$BX317&gt;=500000,"〇","×"),"")</f>
        <v/>
      </c>
      <c r="BO317" s="204" t="str">
        <f ca="1">IF(AD317=3,'２個別表'!BY317,"")</f>
        <v/>
      </c>
      <c r="BP317" s="204" t="str">
        <f ca="1">IF(AD317=3,IF(COUNTIF('２個別表'!$Z$11:'２個別表'!Z317,'２個別表'!Z317)=1,BO317,SUMIF('２個別表'!$Z$11:$Z$510,'２個別表'!Z317,$BO$11:$BO$239)),"")</f>
        <v/>
      </c>
      <c r="BQ317" s="213" t="str">
        <f t="shared" ca="1" si="111"/>
        <v/>
      </c>
      <c r="BR317" s="207" t="str">
        <f t="shared" ca="1" si="130"/>
        <v/>
      </c>
      <c r="BS317" s="483" t="str">
        <f ca="1">IF($AD317=3,'２個別表'!$BX317-('２個別表'!$BZ317+'２個別表'!$CC317+'２個別表'!$CD317+'２個別表'!$CE317+'２個別表'!$CF317),"")</f>
        <v/>
      </c>
      <c r="BT317" s="486">
        <f t="shared" ca="1" si="112"/>
        <v>0</v>
      </c>
      <c r="BU317" s="480" t="str">
        <f t="shared" ca="1" si="131"/>
        <v/>
      </c>
    </row>
    <row r="318" spans="1:73">
      <c r="A318" s="770" t="str">
        <f t="shared" ca="1" si="107"/>
        <v>石川県</v>
      </c>
      <c r="B318" s="773">
        <f ca="1">'２個別表'!Q318</f>
        <v>308</v>
      </c>
      <c r="C318" s="774" t="str">
        <f>'２個別表'!$R318</f>
        <v>石川県</v>
      </c>
      <c r="D318" s="774" t="str">
        <f ca="1">'２個別表'!$S318</f>
        <v/>
      </c>
      <c r="E318" s="774" t="str">
        <f ca="1">'２個別表'!$T318</f>
        <v/>
      </c>
      <c r="F318" s="719" t="str">
        <f ca="1">'２個別表'!$W318</f>
        <v/>
      </c>
      <c r="G318" s="719" t="str">
        <f ca="1">IF($F318=1,IF(SUMIF('（様式１号）１総括表'!$B$16:$B$25,A318,'（様式１号）１総括表'!$A$16:$A$25)&gt;0,"〇","✕"),"-")</f>
        <v>-</v>
      </c>
      <c r="H318" s="716" t="str">
        <f ca="1">IF('２個別表'!$Y318=1,IF('２個別表'!$AC318=1,"〇","×"),IF(AND(2&lt;='２個別表'!$AC318,'２個別表'!$AC318&lt;=5),"〇","×"))</f>
        <v>×</v>
      </c>
      <c r="I318" s="716" t="str">
        <f t="shared" ca="1" si="108"/>
        <v>×</v>
      </c>
      <c r="J318" s="207" t="str">
        <f ca="1">'２個別表'!$Z318</f>
        <v/>
      </c>
      <c r="K318" s="207">
        <f ca="1">'２個別表'!$AK318</f>
        <v>0</v>
      </c>
      <c r="L318" s="207" t="str">
        <f ca="1">IF('２個別表'!$AL318=1,1,"")</f>
        <v/>
      </c>
      <c r="M318" s="207" t="str">
        <f ca="1">IF('２個別表'!$AL318="","",IF('２個別表'!$AL318=1,IF(OR('２個別表'!$AM318=1,'２個別表'!$AN318=1),"〇","×")))</f>
        <v/>
      </c>
      <c r="N318" s="204" t="str">
        <f ca="1">'２個別表'!AT318</f>
        <v/>
      </c>
      <c r="O318" s="220" t="str">
        <f ca="1">IF(1&lt;='２個別表'!$F318,IF(AND(1&lt;='２個別表'!$AO318,'２個別表'!$AO318&lt;=3),1,0),"")</f>
        <v/>
      </c>
      <c r="P318" s="229">
        <f ca="1">IF($O318=1,IF(AND('２個別表'!$BF318&lt;&gt;"",AND('２個別表'!$BI318&lt;&gt;1,'２個別表'!$BJ318)),0,1),0)</f>
        <v>0</v>
      </c>
      <c r="Q318" s="220">
        <f ca="1">IF('２個別表'!$BF318&lt;&gt;"",1,0)</f>
        <v>0</v>
      </c>
      <c r="R318" s="220" t="str">
        <f ca="1">IF($Q318=1,IF('２個別表'!$BI318=1,1,0),"")</f>
        <v/>
      </c>
      <c r="S318" s="220" t="str">
        <f ca="1">IF($R318=1,IF('２個別表'!$BJ318&lt;&gt;"","〇","×"),"")</f>
        <v/>
      </c>
      <c r="T318" s="220" t="str">
        <f t="shared" ca="1" si="114"/>
        <v/>
      </c>
      <c r="U318" s="381">
        <f ca="1">IF('２個別表'!$BH318&gt;0,'２個別表'!$BH318,0)</f>
        <v>0</v>
      </c>
      <c r="V318" s="220">
        <f ca="1">IF('２個別表'!$BJ318&lt;&gt;"",1,0)</f>
        <v>0</v>
      </c>
      <c r="W318" s="206">
        <f ca="1">IF(AND($Q318=1,$V318=1),'２個別表'!$CF318,0)</f>
        <v>0</v>
      </c>
      <c r="X318" s="219">
        <f t="shared" ca="1" si="109"/>
        <v>0</v>
      </c>
      <c r="Y318" s="220" t="str">
        <f ca="1">IF(1&lt;='２個別表'!$F318,'２個別表'!$BV318,"")</f>
        <v/>
      </c>
      <c r="Z318" s="220">
        <f ca="1">IF(1&lt;='２個別表'!$F318,'２個別表'!$CG318,0)</f>
        <v>0</v>
      </c>
      <c r="AA318" s="220">
        <f ca="1">IF(OR(0&lt;'２個別表'!$BZ318,0&lt;SUM('２個別表'!$CC318:$CD318)),1,0)</f>
        <v>1</v>
      </c>
      <c r="AB318" s="207">
        <f ca="1">IF(1&lt;='２個別表'!$F318,'２個別表'!$BX318,0)</f>
        <v>0</v>
      </c>
      <c r="AC318" s="207" t="str">
        <f ca="1">IF('２個別表'!$BX318&gt;0,IF(AND('２個別表'!$BV318=1,'２個別表'!$CG318="控除不可"),'２個別表'!$BX318,IF(AND('２個別表'!$BV318=1,'２個別表'!$CG318="80%控除対象"),ROUNDUP('２個別表'!$BX318*102/110,0),IF(AND('２個別表'!$BV318=1,'２個別表'!$CG318="全額控除"),ROUNDUP('２個別表'!$BX318*100/110,0),IF(OR('２個別表'!$BV318=2,'２個別表'!$BV318=3),'２個別表'!$BX318,'２個別表'!$BX318)))),"")</f>
        <v/>
      </c>
      <c r="AD318" s="221" t="str">
        <f ca="1">IF('２個別表'!$W318=1,3,IF(AND('２個別表'!$W318=2,AND(19&lt;='２個別表'!$AO318,'２個別表'!$AO318&lt;=23)),2,IF(AND('２個別表'!$W318=2,OR(AND(1&lt;='２個別表'!$AO318,'２個別表'!$AO318&lt;=18),AND(24&lt;='２個別表'!$AO318,'２個別表'!$AO318&lt;=25))),1,"判定不能")))</f>
        <v>判定不能</v>
      </c>
      <c r="AE318" s="228">
        <f t="shared" ca="1" si="115"/>
        <v>0</v>
      </c>
      <c r="AF318" s="204" t="str">
        <f t="shared" ca="1" si="132"/>
        <v/>
      </c>
      <c r="AG318" s="207" t="str">
        <f ca="1">IF(AND($AD318=1,$U318&gt;0,$V318=1),ROUNDDOWN($AC318*1/2-'２個別表'!$CF318*1/2,0),"")</f>
        <v/>
      </c>
      <c r="AH318" s="207" t="str">
        <f t="shared" ca="1" si="110"/>
        <v/>
      </c>
      <c r="AI318" s="230" t="str">
        <f ca="1">IF(AND($AD318=1,$Q318=1),IF($AB318&gt;0,'２個別表'!$BX318-'２個別表'!$BZ318-'２個別表'!$CF318-'２個別表'!$CC318-'２個別表'!$CD318-'２個別表'!$CE318,0),"")</f>
        <v/>
      </c>
      <c r="AJ318" s="222">
        <f t="shared" ca="1" si="116"/>
        <v>0</v>
      </c>
      <c r="AK318" s="218" t="str">
        <f ca="1">IF($AD318=1,IF('２個別表'!$AQ318=1,1,IF('２個別表'!AQ318="","",)),"")</f>
        <v/>
      </c>
      <c r="AL318" s="207" t="str">
        <f ca="1">IF($AJ318=1,IF($AK318=1,'２個別表'!BU318,""),"")</f>
        <v/>
      </c>
      <c r="AM318" s="204" t="str">
        <f t="shared" ca="1" si="117"/>
        <v/>
      </c>
      <c r="AN318" s="223" t="str">
        <f ca="1">IF($AJ318=1,IF($AK318=1,ROUNDDOWN('２個別表'!$BX318-'２個別表'!$BZ318-'２個別表'!$CC318-'２個別表'!$CD318-'２個別表'!$CE318-'２個別表'!$CF318,0),""),"")</f>
        <v/>
      </c>
      <c r="AO318" s="222">
        <f t="shared" ca="1" si="113"/>
        <v>0</v>
      </c>
      <c r="AP318" s="218">
        <f t="shared" ca="1" si="118"/>
        <v>0</v>
      </c>
      <c r="AQ318" s="218">
        <f t="shared" ca="1" si="119"/>
        <v>0</v>
      </c>
      <c r="AR318" s="213">
        <f ca="1">IF('２個別表'!$AC318=1,1,0)</f>
        <v>0</v>
      </c>
      <c r="AS318" s="204" t="str">
        <f t="shared" ca="1" si="120"/>
        <v/>
      </c>
      <c r="AT318" s="204" t="str">
        <f t="shared" ca="1" si="121"/>
        <v/>
      </c>
      <c r="AU318" s="230" t="str">
        <f ca="1">IF($AD318=1,IF($AQ318=1,ROUNDDOWN('２個別表'!$BX318-'２個別表'!$BZ318-'２個別表'!$CC318-'２個別表'!$CD318-'２個別表'!$CE318-'２個別表'!$CF318,0),""),"")</f>
        <v/>
      </c>
      <c r="AV318" s="391">
        <f t="shared" ca="1" si="122"/>
        <v>0</v>
      </c>
      <c r="AW318" s="401" t="str">
        <f t="shared" ca="1" si="123"/>
        <v>-</v>
      </c>
      <c r="AX318" s="228">
        <f ca="1">IF($AD318=2,IF('２個別表'!$BS318=1,1,0),0)</f>
        <v>0</v>
      </c>
      <c r="AY318" s="213" t="str">
        <f t="shared" ca="1" si="124"/>
        <v/>
      </c>
      <c r="AZ318" s="409" t="str">
        <f ca="1">IF(AND($AD318=2,$AX318=1),'２個別表'!$BX318-('２個別表'!$BZ318+'２個別表'!$CC318+'２個別表'!$CD318+'２個別表'!$CE318+'２個別表'!$CF318),"")</f>
        <v/>
      </c>
      <c r="BA318" s="228">
        <f ca="1">IF($AD318=2,IF('２個別表'!$BS318&lt;&gt;1,1,0),0)</f>
        <v>0</v>
      </c>
      <c r="BB318" s="404">
        <f t="shared" ca="1" si="125"/>
        <v>0</v>
      </c>
      <c r="BC318" s="207" t="str">
        <f ca="1">IF(AND($AD318=2,$BA318=1),'２個別表'!$BT318,"")</f>
        <v/>
      </c>
      <c r="BD318" s="207" t="str">
        <f t="shared" ca="1" si="126"/>
        <v/>
      </c>
      <c r="BE318" s="207" t="str">
        <f ca="1">IF(AND($AD318=2,$BA318=1),'２個別表'!$BW318-('２個別表'!$BZ318+'２個別表'!$CC318+'２個別表'!$CD318+'２個別表'!$CE318+'２個別表'!$CF318),"")</f>
        <v/>
      </c>
      <c r="BF318" s="207" t="str">
        <f ca="1">IF(AND($AD318=2,$BA318=1),'２個別表'!$CC318+'２個別表'!$CD318,"")</f>
        <v/>
      </c>
      <c r="BG318" s="406" t="str">
        <f ca="1">IF($BB318=1,IF(SUM('２個別表'!$BY318,'２個別表'!$CF318*0.5)&lt;='２個別表'!$BX318*0.5,"〇","×"),"")</f>
        <v/>
      </c>
      <c r="BH318" s="405">
        <f t="shared" ca="1" si="127"/>
        <v>0</v>
      </c>
      <c r="BI318" s="229" t="str">
        <f ca="1">IF($AD318=2,IF($AX318=1,IF('２個別表'!$AO318=23,"〇","×"),IF(OR('２個別表'!$AO318&lt;19,'２個別表'!$AO318&gt;23),"",IF($BH318&lt;='２個別表'!$BT318,"〇","×"))),"-")</f>
        <v>-</v>
      </c>
      <c r="BJ318" s="414" t="str">
        <f t="shared" ca="1" si="128"/>
        <v>-</v>
      </c>
      <c r="BK318" s="228">
        <f t="shared" ca="1" si="129"/>
        <v>0</v>
      </c>
      <c r="BL318" s="229" t="str">
        <f ca="1">IF($AD318=3,IF(1&lt;='２個別表'!$F318,IF('２個別表'!$W318=1,"〇","×"),""),"")</f>
        <v/>
      </c>
      <c r="BM318" s="209" t="str">
        <f ca="1">IF(AD318=3,IF(AND(OR('２個別表'!BF318="附帯施設",AND(1&lt;='２個別表'!AO318,'２個別表'!AO318&lt;=3)),'２個別表'!BM318&lt;&gt;"",'２個別表'!BN318&lt;&gt;""),1,IF(AND(OR('２個別表'!BF318="附帯施設",AND(1&lt;='２個別表'!AO318,'２個別表'!AO318&lt;=3)),OR('２個別表'!BM318="",'２個別表'!BN318="")),"×",0)),"")</f>
        <v/>
      </c>
      <c r="BN318" s="229" t="str">
        <f ca="1">IF($AD318=3,IF('２個別表'!$BX318&gt;=500000,"〇","×"),"")</f>
        <v/>
      </c>
      <c r="BO318" s="204" t="str">
        <f ca="1">IF(AD318=3,'２個別表'!BY318,"")</f>
        <v/>
      </c>
      <c r="BP318" s="204" t="str">
        <f ca="1">IF(AD318=3,IF(COUNTIF('２個別表'!$Z$11:'２個別表'!Z318,'２個別表'!Z318)=1,BO318,SUMIF('２個別表'!$Z$11:$Z$510,'２個別表'!Z318,$BO$11:$BO$239)),"")</f>
        <v/>
      </c>
      <c r="BQ318" s="213" t="str">
        <f t="shared" ca="1" si="111"/>
        <v/>
      </c>
      <c r="BR318" s="207" t="str">
        <f t="shared" ca="1" si="130"/>
        <v/>
      </c>
      <c r="BS318" s="483" t="str">
        <f ca="1">IF($AD318=3,'２個別表'!$BX318-('２個別表'!$BZ318+'２個別表'!$CC318+'２個別表'!$CD318+'２個別表'!$CE318+'２個別表'!$CF318),"")</f>
        <v/>
      </c>
      <c r="BT318" s="486">
        <f t="shared" ca="1" si="112"/>
        <v>0</v>
      </c>
      <c r="BU318" s="480" t="str">
        <f t="shared" ca="1" si="131"/>
        <v/>
      </c>
    </row>
    <row r="319" spans="1:73">
      <c r="A319" s="770" t="str">
        <f t="shared" ca="1" si="107"/>
        <v>石川県</v>
      </c>
      <c r="B319" s="773">
        <f ca="1">'２個別表'!Q319</f>
        <v>309</v>
      </c>
      <c r="C319" s="774" t="str">
        <f>'２個別表'!$R319</f>
        <v>石川県</v>
      </c>
      <c r="D319" s="774" t="str">
        <f ca="1">'２個別表'!$S319</f>
        <v/>
      </c>
      <c r="E319" s="774" t="str">
        <f ca="1">'２個別表'!$T319</f>
        <v/>
      </c>
      <c r="F319" s="719" t="str">
        <f ca="1">'２個別表'!$W319</f>
        <v/>
      </c>
      <c r="G319" s="719" t="str">
        <f ca="1">IF($F319=1,IF(SUMIF('（様式１号）１総括表'!$B$16:$B$25,A319,'（様式１号）１総括表'!$A$16:$A$25)&gt;0,"〇","✕"),"-")</f>
        <v>-</v>
      </c>
      <c r="H319" s="716" t="str">
        <f ca="1">IF('２個別表'!$Y319=1,IF('２個別表'!$AC319=1,"〇","×"),IF(AND(2&lt;='２個別表'!$AC319,'２個別表'!$AC319&lt;=5),"〇","×"))</f>
        <v>×</v>
      </c>
      <c r="I319" s="716" t="str">
        <f t="shared" ca="1" si="108"/>
        <v>×</v>
      </c>
      <c r="J319" s="207" t="str">
        <f ca="1">'２個別表'!$Z319</f>
        <v/>
      </c>
      <c r="K319" s="207">
        <f ca="1">'２個別表'!$AK319</f>
        <v>0</v>
      </c>
      <c r="L319" s="207" t="str">
        <f ca="1">IF('２個別表'!$AL319=1,1,"")</f>
        <v/>
      </c>
      <c r="M319" s="207" t="str">
        <f ca="1">IF('２個別表'!$AL319="","",IF('２個別表'!$AL319=1,IF(OR('２個別表'!$AM319=1,'２個別表'!$AN319=1),"〇","×")))</f>
        <v/>
      </c>
      <c r="N319" s="204" t="str">
        <f ca="1">'２個別表'!AT319</f>
        <v/>
      </c>
      <c r="O319" s="220" t="str">
        <f ca="1">IF(1&lt;='２個別表'!$F319,IF(AND(1&lt;='２個別表'!$AO319,'２個別表'!$AO319&lt;=3),1,0),"")</f>
        <v/>
      </c>
      <c r="P319" s="229">
        <f ca="1">IF($O319=1,IF(AND('２個別表'!$BF319&lt;&gt;"",AND('２個別表'!$BI319&lt;&gt;1,'２個別表'!$BJ319)),0,1),0)</f>
        <v>0</v>
      </c>
      <c r="Q319" s="220">
        <f ca="1">IF('２個別表'!$BF319&lt;&gt;"",1,0)</f>
        <v>0</v>
      </c>
      <c r="R319" s="220" t="str">
        <f ca="1">IF($Q319=1,IF('２個別表'!$BI319=1,1,0),"")</f>
        <v/>
      </c>
      <c r="S319" s="220" t="str">
        <f ca="1">IF($R319=1,IF('２個別表'!$BJ319&lt;&gt;"","〇","×"),"")</f>
        <v/>
      </c>
      <c r="T319" s="220" t="str">
        <f t="shared" ca="1" si="114"/>
        <v/>
      </c>
      <c r="U319" s="381">
        <f ca="1">IF('２個別表'!$BH319&gt;0,'２個別表'!$BH319,0)</f>
        <v>0</v>
      </c>
      <c r="V319" s="220">
        <f ca="1">IF('２個別表'!$BJ319&lt;&gt;"",1,0)</f>
        <v>0</v>
      </c>
      <c r="W319" s="206">
        <f ca="1">IF(AND($Q319=1,$V319=1),'２個別表'!$CF319,0)</f>
        <v>0</v>
      </c>
      <c r="X319" s="219">
        <f t="shared" ca="1" si="109"/>
        <v>0</v>
      </c>
      <c r="Y319" s="220" t="str">
        <f ca="1">IF(1&lt;='２個別表'!$F319,'２個別表'!$BV319,"")</f>
        <v/>
      </c>
      <c r="Z319" s="220">
        <f ca="1">IF(1&lt;='２個別表'!$F319,'２個別表'!$CG319,0)</f>
        <v>0</v>
      </c>
      <c r="AA319" s="220">
        <f ca="1">IF(OR(0&lt;'２個別表'!$BZ319,0&lt;SUM('２個別表'!$CC319:$CD319)),1,0)</f>
        <v>1</v>
      </c>
      <c r="AB319" s="207">
        <f ca="1">IF(1&lt;='２個別表'!$F319,'２個別表'!$BX319,0)</f>
        <v>0</v>
      </c>
      <c r="AC319" s="207" t="str">
        <f ca="1">IF('２個別表'!$BX319&gt;0,IF(AND('２個別表'!$BV319=1,'２個別表'!$CG319="控除不可"),'２個別表'!$BX319,IF(AND('２個別表'!$BV319=1,'２個別表'!$CG319="80%控除対象"),ROUNDUP('２個別表'!$BX319*102/110,0),IF(AND('２個別表'!$BV319=1,'２個別表'!$CG319="全額控除"),ROUNDUP('２個別表'!$BX319*100/110,0),IF(OR('２個別表'!$BV319=2,'２個別表'!$BV319=3),'２個別表'!$BX319,'２個別表'!$BX319)))),"")</f>
        <v/>
      </c>
      <c r="AD319" s="221" t="str">
        <f ca="1">IF('２個別表'!$W319=1,3,IF(AND('２個別表'!$W319=2,AND(19&lt;='２個別表'!$AO319,'２個別表'!$AO319&lt;=23)),2,IF(AND('２個別表'!$W319=2,OR(AND(1&lt;='２個別表'!$AO319,'２個別表'!$AO319&lt;=18),AND(24&lt;='２個別表'!$AO319,'２個別表'!$AO319&lt;=25))),1,"判定不能")))</f>
        <v>判定不能</v>
      </c>
      <c r="AE319" s="228">
        <f t="shared" ca="1" si="115"/>
        <v>0</v>
      </c>
      <c r="AF319" s="204" t="str">
        <f t="shared" ca="1" si="132"/>
        <v/>
      </c>
      <c r="AG319" s="207" t="str">
        <f ca="1">IF(AND($AD319=1,$U319&gt;0,$V319=1),ROUNDDOWN($AC319*1/2-'２個別表'!$CF319*1/2,0),"")</f>
        <v/>
      </c>
      <c r="AH319" s="207" t="str">
        <f t="shared" ca="1" si="110"/>
        <v/>
      </c>
      <c r="AI319" s="230" t="str">
        <f ca="1">IF(AND($AD319=1,$Q319=1),IF($AB319&gt;0,'２個別表'!$BX319-'２個別表'!$BZ319-'２個別表'!$CF319-'２個別表'!$CC319-'２個別表'!$CD319-'２個別表'!$CE319,0),"")</f>
        <v/>
      </c>
      <c r="AJ319" s="222">
        <f t="shared" ca="1" si="116"/>
        <v>0</v>
      </c>
      <c r="AK319" s="218" t="str">
        <f ca="1">IF($AD319=1,IF('２個別表'!$AQ319=1,1,IF('２個別表'!AQ319="","",)),"")</f>
        <v/>
      </c>
      <c r="AL319" s="207" t="str">
        <f ca="1">IF($AJ319=1,IF($AK319=1,'２個別表'!BU319,""),"")</f>
        <v/>
      </c>
      <c r="AM319" s="204" t="str">
        <f t="shared" ca="1" si="117"/>
        <v/>
      </c>
      <c r="AN319" s="223" t="str">
        <f ca="1">IF($AJ319=1,IF($AK319=1,ROUNDDOWN('２個別表'!$BX319-'２個別表'!$BZ319-'２個別表'!$CC319-'２個別表'!$CD319-'２個別表'!$CE319-'２個別表'!$CF319,0),""),"")</f>
        <v/>
      </c>
      <c r="AO319" s="222">
        <f t="shared" ca="1" si="113"/>
        <v>0</v>
      </c>
      <c r="AP319" s="218">
        <f t="shared" ca="1" si="118"/>
        <v>0</v>
      </c>
      <c r="AQ319" s="218">
        <f t="shared" ca="1" si="119"/>
        <v>0</v>
      </c>
      <c r="AR319" s="213">
        <f ca="1">IF('２個別表'!$AC319=1,1,0)</f>
        <v>0</v>
      </c>
      <c r="AS319" s="204" t="str">
        <f t="shared" ca="1" si="120"/>
        <v/>
      </c>
      <c r="AT319" s="204" t="str">
        <f t="shared" ca="1" si="121"/>
        <v/>
      </c>
      <c r="AU319" s="230" t="str">
        <f ca="1">IF($AD319=1,IF($AQ319=1,ROUNDDOWN('２個別表'!$BX319-'２個別表'!$BZ319-'２個別表'!$CC319-'２個別表'!$CD319-'２個別表'!$CE319-'２個別表'!$CF319,0),""),"")</f>
        <v/>
      </c>
      <c r="AV319" s="391">
        <f t="shared" ca="1" si="122"/>
        <v>0</v>
      </c>
      <c r="AW319" s="401" t="str">
        <f t="shared" ca="1" si="123"/>
        <v>-</v>
      </c>
      <c r="AX319" s="228">
        <f ca="1">IF($AD319=2,IF('２個別表'!$BS319=1,1,0),0)</f>
        <v>0</v>
      </c>
      <c r="AY319" s="213" t="str">
        <f t="shared" ca="1" si="124"/>
        <v/>
      </c>
      <c r="AZ319" s="409" t="str">
        <f ca="1">IF(AND($AD319=2,$AX319=1),'２個別表'!$BX319-('２個別表'!$BZ319+'２個別表'!$CC319+'２個別表'!$CD319+'２個別表'!$CE319+'２個別表'!$CF319),"")</f>
        <v/>
      </c>
      <c r="BA319" s="228">
        <f ca="1">IF($AD319=2,IF('２個別表'!$BS319&lt;&gt;1,1,0),0)</f>
        <v>0</v>
      </c>
      <c r="BB319" s="404">
        <f t="shared" ca="1" si="125"/>
        <v>0</v>
      </c>
      <c r="BC319" s="207" t="str">
        <f ca="1">IF(AND($AD319=2,$BA319=1),'２個別表'!$BT319,"")</f>
        <v/>
      </c>
      <c r="BD319" s="207" t="str">
        <f t="shared" ca="1" si="126"/>
        <v/>
      </c>
      <c r="BE319" s="207" t="str">
        <f ca="1">IF(AND($AD319=2,$BA319=1),'２個別表'!$BW319-('２個別表'!$BZ319+'２個別表'!$CC319+'２個別表'!$CD319+'２個別表'!$CE319+'２個別表'!$CF319),"")</f>
        <v/>
      </c>
      <c r="BF319" s="207" t="str">
        <f ca="1">IF(AND($AD319=2,$BA319=1),'２個別表'!$CC319+'２個別表'!$CD319,"")</f>
        <v/>
      </c>
      <c r="BG319" s="406" t="str">
        <f ca="1">IF($BB319=1,IF(SUM('２個別表'!$BY319,'２個別表'!$CF319*0.5)&lt;='２個別表'!$BX319*0.5,"〇","×"),"")</f>
        <v/>
      </c>
      <c r="BH319" s="405">
        <f t="shared" ca="1" si="127"/>
        <v>0</v>
      </c>
      <c r="BI319" s="229" t="str">
        <f ca="1">IF($AD319=2,IF($AX319=1,IF('２個別表'!$AO319=23,"〇","×"),IF(OR('２個別表'!$AO319&lt;19,'２個別表'!$AO319&gt;23),"",IF($BH319&lt;='２個別表'!$BT319,"〇","×"))),"-")</f>
        <v>-</v>
      </c>
      <c r="BJ319" s="414" t="str">
        <f t="shared" ca="1" si="128"/>
        <v>-</v>
      </c>
      <c r="BK319" s="228">
        <f t="shared" ca="1" si="129"/>
        <v>0</v>
      </c>
      <c r="BL319" s="229" t="str">
        <f ca="1">IF($AD319=3,IF(1&lt;='２個別表'!$F319,IF('２個別表'!$W319=1,"〇","×"),""),"")</f>
        <v/>
      </c>
      <c r="BM319" s="209" t="str">
        <f ca="1">IF(AD319=3,IF(AND(OR('２個別表'!BF319="附帯施設",AND(1&lt;='２個別表'!AO319,'２個別表'!AO319&lt;=3)),'２個別表'!BM319&lt;&gt;"",'２個別表'!BN319&lt;&gt;""),1,IF(AND(OR('２個別表'!BF319="附帯施設",AND(1&lt;='２個別表'!AO319,'２個別表'!AO319&lt;=3)),OR('２個別表'!BM319="",'２個別表'!BN319="")),"×",0)),"")</f>
        <v/>
      </c>
      <c r="BN319" s="229" t="str">
        <f ca="1">IF($AD319=3,IF('２個別表'!$BX319&gt;=500000,"〇","×"),"")</f>
        <v/>
      </c>
      <c r="BO319" s="204" t="str">
        <f ca="1">IF(AD319=3,'２個別表'!BY319,"")</f>
        <v/>
      </c>
      <c r="BP319" s="204" t="str">
        <f ca="1">IF(AD319=3,IF(COUNTIF('２個別表'!$Z$11:'２個別表'!Z319,'２個別表'!Z319)=1,BO319,SUMIF('２個別表'!$Z$11:$Z$510,'２個別表'!Z319,$BO$11:$BO$239)),"")</f>
        <v/>
      </c>
      <c r="BQ319" s="213" t="str">
        <f t="shared" ca="1" si="111"/>
        <v/>
      </c>
      <c r="BR319" s="207" t="str">
        <f t="shared" ca="1" si="130"/>
        <v/>
      </c>
      <c r="BS319" s="483" t="str">
        <f ca="1">IF($AD319=3,'２個別表'!$BX319-('２個別表'!$BZ319+'２個別表'!$CC319+'２個別表'!$CD319+'２個別表'!$CE319+'２個別表'!$CF319),"")</f>
        <v/>
      </c>
      <c r="BT319" s="486">
        <f t="shared" ca="1" si="112"/>
        <v>0</v>
      </c>
      <c r="BU319" s="480" t="str">
        <f t="shared" ca="1" si="131"/>
        <v/>
      </c>
    </row>
    <row r="320" spans="1:73">
      <c r="A320" s="770" t="str">
        <f t="shared" ca="1" si="107"/>
        <v>石川県</v>
      </c>
      <c r="B320" s="773">
        <f ca="1">'２個別表'!Q320</f>
        <v>310</v>
      </c>
      <c r="C320" s="774" t="str">
        <f>'２個別表'!$R320</f>
        <v>石川県</v>
      </c>
      <c r="D320" s="774" t="str">
        <f ca="1">'２個別表'!$S320</f>
        <v/>
      </c>
      <c r="E320" s="774" t="str">
        <f ca="1">'２個別表'!$T320</f>
        <v/>
      </c>
      <c r="F320" s="719" t="str">
        <f ca="1">'２個別表'!$W320</f>
        <v/>
      </c>
      <c r="G320" s="719" t="str">
        <f ca="1">IF($F320=1,IF(SUMIF('（様式１号）１総括表'!$B$16:$B$25,A320,'（様式１号）１総括表'!$A$16:$A$25)&gt;0,"〇","✕"),"-")</f>
        <v>-</v>
      </c>
      <c r="H320" s="716" t="str">
        <f ca="1">IF('２個別表'!$Y320=1,IF('２個別表'!$AC320=1,"〇","×"),IF(AND(2&lt;='２個別表'!$AC320,'２個別表'!$AC320&lt;=5),"〇","×"))</f>
        <v>×</v>
      </c>
      <c r="I320" s="716" t="str">
        <f t="shared" ca="1" si="108"/>
        <v>×</v>
      </c>
      <c r="J320" s="207" t="str">
        <f ca="1">'２個別表'!$Z320</f>
        <v/>
      </c>
      <c r="K320" s="207">
        <f ca="1">'２個別表'!$AK320</f>
        <v>0</v>
      </c>
      <c r="L320" s="207" t="str">
        <f ca="1">IF('２個別表'!$AL320=1,1,"")</f>
        <v/>
      </c>
      <c r="M320" s="207" t="str">
        <f ca="1">IF('２個別表'!$AL320="","",IF('２個別表'!$AL320=1,IF(OR('２個別表'!$AM320=1,'２個別表'!$AN320=1),"〇","×")))</f>
        <v/>
      </c>
      <c r="N320" s="204" t="str">
        <f ca="1">'２個別表'!AT320</f>
        <v/>
      </c>
      <c r="O320" s="220" t="str">
        <f ca="1">IF(1&lt;='２個別表'!$F320,IF(AND(1&lt;='２個別表'!$AO320,'２個別表'!$AO320&lt;=3),1,0),"")</f>
        <v/>
      </c>
      <c r="P320" s="229">
        <f ca="1">IF($O320=1,IF(AND('２個別表'!$BF320&lt;&gt;"",AND('２個別表'!$BI320&lt;&gt;1,'２個別表'!$BJ320)),0,1),0)</f>
        <v>0</v>
      </c>
      <c r="Q320" s="220">
        <f ca="1">IF('２個別表'!$BF320&lt;&gt;"",1,0)</f>
        <v>0</v>
      </c>
      <c r="R320" s="220" t="str">
        <f ca="1">IF($Q320=1,IF('２個別表'!$BI320=1,1,0),"")</f>
        <v/>
      </c>
      <c r="S320" s="220" t="str">
        <f ca="1">IF($R320=1,IF('２個別表'!$BJ320&lt;&gt;"","〇","×"),"")</f>
        <v/>
      </c>
      <c r="T320" s="220" t="str">
        <f t="shared" ca="1" si="114"/>
        <v/>
      </c>
      <c r="U320" s="381">
        <f ca="1">IF('２個別表'!$BH320&gt;0,'２個別表'!$BH320,0)</f>
        <v>0</v>
      </c>
      <c r="V320" s="220">
        <f ca="1">IF('２個別表'!$BJ320&lt;&gt;"",1,0)</f>
        <v>0</v>
      </c>
      <c r="W320" s="206">
        <f ca="1">IF(AND($Q320=1,$V320=1),'２個別表'!$CF320,0)</f>
        <v>0</v>
      </c>
      <c r="X320" s="219">
        <f t="shared" ca="1" si="109"/>
        <v>0</v>
      </c>
      <c r="Y320" s="220" t="str">
        <f ca="1">IF(1&lt;='２個別表'!$F320,'２個別表'!$BV320,"")</f>
        <v/>
      </c>
      <c r="Z320" s="220">
        <f ca="1">IF(1&lt;='２個別表'!$F320,'２個別表'!$CG320,0)</f>
        <v>0</v>
      </c>
      <c r="AA320" s="220">
        <f ca="1">IF(OR(0&lt;'２個別表'!$BZ320,0&lt;SUM('２個別表'!$CC320:$CD320)),1,0)</f>
        <v>1</v>
      </c>
      <c r="AB320" s="207">
        <f ca="1">IF(1&lt;='２個別表'!$F320,'２個別表'!$BX320,0)</f>
        <v>0</v>
      </c>
      <c r="AC320" s="207" t="str">
        <f ca="1">IF('２個別表'!$BX320&gt;0,IF(AND('２個別表'!$BV320=1,'２個別表'!$CG320="控除不可"),'２個別表'!$BX320,IF(AND('２個別表'!$BV320=1,'２個別表'!$CG320="80%控除対象"),ROUNDUP('２個別表'!$BX320*102/110,0),IF(AND('２個別表'!$BV320=1,'２個別表'!$CG320="全額控除"),ROUNDUP('２個別表'!$BX320*100/110,0),IF(OR('２個別表'!$BV320=2,'２個別表'!$BV320=3),'２個別表'!$BX320,'２個別表'!$BX320)))),"")</f>
        <v/>
      </c>
      <c r="AD320" s="221" t="str">
        <f ca="1">IF('２個別表'!$W320=1,3,IF(AND('２個別表'!$W320=2,AND(19&lt;='２個別表'!$AO320,'２個別表'!$AO320&lt;=23)),2,IF(AND('２個別表'!$W320=2,OR(AND(1&lt;='２個別表'!$AO320,'２個別表'!$AO320&lt;=18),AND(24&lt;='２個別表'!$AO320,'２個別表'!$AO320&lt;=25))),1,"判定不能")))</f>
        <v>判定不能</v>
      </c>
      <c r="AE320" s="228">
        <f t="shared" ca="1" si="115"/>
        <v>0</v>
      </c>
      <c r="AF320" s="204" t="str">
        <f t="shared" ca="1" si="132"/>
        <v/>
      </c>
      <c r="AG320" s="207" t="str">
        <f ca="1">IF(AND($AD320=1,$U320&gt;0,$V320=1),ROUNDDOWN($AC320*1/2-'２個別表'!$CF320*1/2,0),"")</f>
        <v/>
      </c>
      <c r="AH320" s="207" t="str">
        <f t="shared" ca="1" si="110"/>
        <v/>
      </c>
      <c r="AI320" s="230" t="str">
        <f ca="1">IF(AND($AD320=1,$Q320=1),IF($AB320&gt;0,'２個別表'!$BX320-'２個別表'!$BZ320-'２個別表'!$CF320-'２個別表'!$CC320-'２個別表'!$CD320-'２個別表'!$CE320,0),"")</f>
        <v/>
      </c>
      <c r="AJ320" s="222">
        <f t="shared" ca="1" si="116"/>
        <v>0</v>
      </c>
      <c r="AK320" s="218" t="str">
        <f ca="1">IF($AD320=1,IF('２個別表'!$AQ320=1,1,IF('２個別表'!AQ320="","",)),"")</f>
        <v/>
      </c>
      <c r="AL320" s="207" t="str">
        <f ca="1">IF($AJ320=1,IF($AK320=1,'２個別表'!BU320,""),"")</f>
        <v/>
      </c>
      <c r="AM320" s="204" t="str">
        <f t="shared" ca="1" si="117"/>
        <v/>
      </c>
      <c r="AN320" s="223" t="str">
        <f ca="1">IF($AJ320=1,IF($AK320=1,ROUNDDOWN('２個別表'!$BX320-'２個別表'!$BZ320-'２個別表'!$CC320-'２個別表'!$CD320-'２個別表'!$CE320-'２個別表'!$CF320,0),""),"")</f>
        <v/>
      </c>
      <c r="AO320" s="222">
        <f t="shared" ca="1" si="113"/>
        <v>0</v>
      </c>
      <c r="AP320" s="218">
        <f t="shared" ca="1" si="118"/>
        <v>0</v>
      </c>
      <c r="AQ320" s="218">
        <f t="shared" ca="1" si="119"/>
        <v>0</v>
      </c>
      <c r="AR320" s="213">
        <f ca="1">IF('２個別表'!$AC320=1,1,0)</f>
        <v>0</v>
      </c>
      <c r="AS320" s="204" t="str">
        <f t="shared" ca="1" si="120"/>
        <v/>
      </c>
      <c r="AT320" s="204" t="str">
        <f t="shared" ca="1" si="121"/>
        <v/>
      </c>
      <c r="AU320" s="230" t="str">
        <f ca="1">IF($AD320=1,IF($AQ320=1,ROUNDDOWN('２個別表'!$BX320-'２個別表'!$BZ320-'２個別表'!$CC320-'２個別表'!$CD320-'２個別表'!$CE320-'２個別表'!$CF320,0),""),"")</f>
        <v/>
      </c>
      <c r="AV320" s="391">
        <f t="shared" ca="1" si="122"/>
        <v>0</v>
      </c>
      <c r="AW320" s="401" t="str">
        <f t="shared" ca="1" si="123"/>
        <v>-</v>
      </c>
      <c r="AX320" s="228">
        <f ca="1">IF($AD320=2,IF('２個別表'!$BS320=1,1,0),0)</f>
        <v>0</v>
      </c>
      <c r="AY320" s="213" t="str">
        <f t="shared" ca="1" si="124"/>
        <v/>
      </c>
      <c r="AZ320" s="409" t="str">
        <f ca="1">IF(AND($AD320=2,$AX320=1),'２個別表'!$BX320-('２個別表'!$BZ320+'２個別表'!$CC320+'２個別表'!$CD320+'２個別表'!$CE320+'２個別表'!$CF320),"")</f>
        <v/>
      </c>
      <c r="BA320" s="228">
        <f ca="1">IF($AD320=2,IF('２個別表'!$BS320&lt;&gt;1,1,0),0)</f>
        <v>0</v>
      </c>
      <c r="BB320" s="404">
        <f t="shared" ca="1" si="125"/>
        <v>0</v>
      </c>
      <c r="BC320" s="207" t="str">
        <f ca="1">IF(AND($AD320=2,$BA320=1),'２個別表'!$BT320,"")</f>
        <v/>
      </c>
      <c r="BD320" s="207" t="str">
        <f t="shared" ca="1" si="126"/>
        <v/>
      </c>
      <c r="BE320" s="207" t="str">
        <f ca="1">IF(AND($AD320=2,$BA320=1),'２個別表'!$BW320-('２個別表'!$BZ320+'２個別表'!$CC320+'２個別表'!$CD320+'２個別表'!$CE320+'２個別表'!$CF320),"")</f>
        <v/>
      </c>
      <c r="BF320" s="207" t="str">
        <f ca="1">IF(AND($AD320=2,$BA320=1),'２個別表'!$CC320+'２個別表'!$CD320,"")</f>
        <v/>
      </c>
      <c r="BG320" s="406" t="str">
        <f ca="1">IF($BB320=1,IF(SUM('２個別表'!$BY320,'２個別表'!$CF320*0.5)&lt;='２個別表'!$BX320*0.5,"〇","×"),"")</f>
        <v/>
      </c>
      <c r="BH320" s="405">
        <f t="shared" ca="1" si="127"/>
        <v>0</v>
      </c>
      <c r="BI320" s="229" t="str">
        <f ca="1">IF($AD320=2,IF($AX320=1,IF('２個別表'!$AO320=23,"〇","×"),IF(OR('２個別表'!$AO320&lt;19,'２個別表'!$AO320&gt;23),"",IF($BH320&lt;='２個別表'!$BT320,"〇","×"))),"-")</f>
        <v>-</v>
      </c>
      <c r="BJ320" s="414" t="str">
        <f t="shared" ca="1" si="128"/>
        <v>-</v>
      </c>
      <c r="BK320" s="228">
        <f t="shared" ca="1" si="129"/>
        <v>0</v>
      </c>
      <c r="BL320" s="229" t="str">
        <f ca="1">IF($AD320=3,IF(1&lt;='２個別表'!$F320,IF('２個別表'!$W320=1,"〇","×"),""),"")</f>
        <v/>
      </c>
      <c r="BM320" s="209" t="str">
        <f ca="1">IF(AD320=3,IF(AND(OR('２個別表'!BF320="附帯施設",AND(1&lt;='２個別表'!AO320,'２個別表'!AO320&lt;=3)),'２個別表'!BM320&lt;&gt;"",'２個別表'!BN320&lt;&gt;""),1,IF(AND(OR('２個別表'!BF320="附帯施設",AND(1&lt;='２個別表'!AO320,'２個別表'!AO320&lt;=3)),OR('２個別表'!BM320="",'２個別表'!BN320="")),"×",0)),"")</f>
        <v/>
      </c>
      <c r="BN320" s="229" t="str">
        <f ca="1">IF($AD320=3,IF('２個別表'!$BX320&gt;=500000,"〇","×"),"")</f>
        <v/>
      </c>
      <c r="BO320" s="204" t="str">
        <f ca="1">IF(AD320=3,'２個別表'!BY320,"")</f>
        <v/>
      </c>
      <c r="BP320" s="204" t="str">
        <f ca="1">IF(AD320=3,IF(COUNTIF('２個別表'!$Z$11:'２個別表'!Z320,'２個別表'!Z320)=1,BO320,SUMIF('２個別表'!$Z$11:$Z$510,'２個別表'!Z320,$BO$11:$BO$239)),"")</f>
        <v/>
      </c>
      <c r="BQ320" s="213" t="str">
        <f t="shared" ca="1" si="111"/>
        <v/>
      </c>
      <c r="BR320" s="207" t="str">
        <f t="shared" ca="1" si="130"/>
        <v/>
      </c>
      <c r="BS320" s="483" t="str">
        <f ca="1">IF($AD320=3,'２個別表'!$BX320-('２個別表'!$BZ320+'２個別表'!$CC320+'２個別表'!$CD320+'２個別表'!$CE320+'２個別表'!$CF320),"")</f>
        <v/>
      </c>
      <c r="BT320" s="486">
        <f t="shared" ca="1" si="112"/>
        <v>0</v>
      </c>
      <c r="BU320" s="480" t="str">
        <f t="shared" ca="1" si="131"/>
        <v/>
      </c>
    </row>
    <row r="321" spans="1:73">
      <c r="A321" s="770" t="str">
        <f t="shared" ca="1" si="107"/>
        <v>石川県</v>
      </c>
      <c r="B321" s="773">
        <f ca="1">'２個別表'!Q321</f>
        <v>311</v>
      </c>
      <c r="C321" s="774" t="str">
        <f>'２個別表'!$R321</f>
        <v>石川県</v>
      </c>
      <c r="D321" s="774" t="str">
        <f ca="1">'２個別表'!$S321</f>
        <v/>
      </c>
      <c r="E321" s="774" t="str">
        <f ca="1">'２個別表'!$T321</f>
        <v/>
      </c>
      <c r="F321" s="719" t="str">
        <f ca="1">'２個別表'!$W321</f>
        <v/>
      </c>
      <c r="G321" s="719" t="str">
        <f ca="1">IF($F321=1,IF(SUMIF('（様式１号）１総括表'!$B$16:$B$25,A321,'（様式１号）１総括表'!$A$16:$A$25)&gt;0,"〇","✕"),"-")</f>
        <v>-</v>
      </c>
      <c r="H321" s="716" t="str">
        <f ca="1">IF('２個別表'!$Y321=1,IF('２個別表'!$AC321=1,"〇","×"),IF(AND(2&lt;='２個別表'!$AC321,'２個別表'!$AC321&lt;=5),"〇","×"))</f>
        <v>×</v>
      </c>
      <c r="I321" s="716" t="str">
        <f t="shared" ca="1" si="108"/>
        <v>×</v>
      </c>
      <c r="J321" s="207" t="str">
        <f ca="1">'２個別表'!$Z321</f>
        <v/>
      </c>
      <c r="K321" s="207">
        <f ca="1">'２個別表'!$AK321</f>
        <v>0</v>
      </c>
      <c r="L321" s="207" t="str">
        <f ca="1">IF('２個別表'!$AL321=1,1,"")</f>
        <v/>
      </c>
      <c r="M321" s="207" t="str">
        <f ca="1">IF('２個別表'!$AL321="","",IF('２個別表'!$AL321=1,IF(OR('２個別表'!$AM321=1,'２個別表'!$AN321=1),"〇","×")))</f>
        <v/>
      </c>
      <c r="N321" s="204" t="str">
        <f ca="1">'２個別表'!AT321</f>
        <v/>
      </c>
      <c r="O321" s="220" t="str">
        <f ca="1">IF(1&lt;='２個別表'!$F321,IF(AND(1&lt;='２個別表'!$AO321,'２個別表'!$AO321&lt;=3),1,0),"")</f>
        <v/>
      </c>
      <c r="P321" s="229">
        <f ca="1">IF($O321=1,IF(AND('２個別表'!$BF321&lt;&gt;"",AND('２個別表'!$BI321&lt;&gt;1,'２個別表'!$BJ321)),0,1),0)</f>
        <v>0</v>
      </c>
      <c r="Q321" s="220">
        <f ca="1">IF('２個別表'!$BF321&lt;&gt;"",1,0)</f>
        <v>0</v>
      </c>
      <c r="R321" s="220" t="str">
        <f ca="1">IF($Q321=1,IF('２個別表'!$BI321=1,1,0),"")</f>
        <v/>
      </c>
      <c r="S321" s="220" t="str">
        <f ca="1">IF($R321=1,IF('２個別表'!$BJ321&lt;&gt;"","〇","×"),"")</f>
        <v/>
      </c>
      <c r="T321" s="220" t="str">
        <f t="shared" ca="1" si="114"/>
        <v/>
      </c>
      <c r="U321" s="381">
        <f ca="1">IF('２個別表'!$BH321&gt;0,'２個別表'!$BH321,0)</f>
        <v>0</v>
      </c>
      <c r="V321" s="220">
        <f ca="1">IF('２個別表'!$BJ321&lt;&gt;"",1,0)</f>
        <v>0</v>
      </c>
      <c r="W321" s="206">
        <f ca="1">IF(AND($Q321=1,$V321=1),'２個別表'!$CF321,0)</f>
        <v>0</v>
      </c>
      <c r="X321" s="219">
        <f t="shared" ca="1" si="109"/>
        <v>0</v>
      </c>
      <c r="Y321" s="220" t="str">
        <f ca="1">IF(1&lt;='２個別表'!$F321,'２個別表'!$BV321,"")</f>
        <v/>
      </c>
      <c r="Z321" s="220">
        <f ca="1">IF(1&lt;='２個別表'!$F321,'２個別表'!$CG321,0)</f>
        <v>0</v>
      </c>
      <c r="AA321" s="220">
        <f ca="1">IF(OR(0&lt;'２個別表'!$BZ321,0&lt;SUM('２個別表'!$CC321:$CD321)),1,0)</f>
        <v>1</v>
      </c>
      <c r="AB321" s="207">
        <f ca="1">IF(1&lt;='２個別表'!$F321,'２個別表'!$BX321,0)</f>
        <v>0</v>
      </c>
      <c r="AC321" s="207" t="str">
        <f ca="1">IF('２個別表'!$BX321&gt;0,IF(AND('２個別表'!$BV321=1,'２個別表'!$CG321="控除不可"),'２個別表'!$BX321,IF(AND('２個別表'!$BV321=1,'２個別表'!$CG321="80%控除対象"),ROUNDUP('２個別表'!$BX321*102/110,0),IF(AND('２個別表'!$BV321=1,'２個別表'!$CG321="全額控除"),ROUNDUP('２個別表'!$BX321*100/110,0),IF(OR('２個別表'!$BV321=2,'２個別表'!$BV321=3),'２個別表'!$BX321,'２個別表'!$BX321)))),"")</f>
        <v/>
      </c>
      <c r="AD321" s="221" t="str">
        <f ca="1">IF('２個別表'!$W321=1,3,IF(AND('２個別表'!$W321=2,AND(19&lt;='２個別表'!$AO321,'２個別表'!$AO321&lt;=23)),2,IF(AND('２個別表'!$W321=2,OR(AND(1&lt;='２個別表'!$AO321,'２個別表'!$AO321&lt;=18),AND(24&lt;='２個別表'!$AO321,'２個別表'!$AO321&lt;=25))),1,"判定不能")))</f>
        <v>判定不能</v>
      </c>
      <c r="AE321" s="228">
        <f t="shared" ca="1" si="115"/>
        <v>0</v>
      </c>
      <c r="AF321" s="204" t="str">
        <f t="shared" ca="1" si="132"/>
        <v/>
      </c>
      <c r="AG321" s="207" t="str">
        <f ca="1">IF(AND($AD321=1,$U321&gt;0,$V321=1),ROUNDDOWN($AC321*1/2-'２個別表'!$CF321*1/2,0),"")</f>
        <v/>
      </c>
      <c r="AH321" s="207" t="str">
        <f t="shared" ca="1" si="110"/>
        <v/>
      </c>
      <c r="AI321" s="230" t="str">
        <f ca="1">IF(AND($AD321=1,$Q321=1),IF($AB321&gt;0,'２個別表'!$BX321-'２個別表'!$BZ321-'２個別表'!$CF321-'２個別表'!$CC321-'２個別表'!$CD321-'２個別表'!$CE321,0),"")</f>
        <v/>
      </c>
      <c r="AJ321" s="222">
        <f t="shared" ca="1" si="116"/>
        <v>0</v>
      </c>
      <c r="AK321" s="218" t="str">
        <f ca="1">IF($AD321=1,IF('２個別表'!$AQ321=1,1,IF('２個別表'!AQ321="","",)),"")</f>
        <v/>
      </c>
      <c r="AL321" s="207" t="str">
        <f ca="1">IF($AJ321=1,IF($AK321=1,'２個別表'!BU321,""),"")</f>
        <v/>
      </c>
      <c r="AM321" s="204" t="str">
        <f t="shared" ca="1" si="117"/>
        <v/>
      </c>
      <c r="AN321" s="223" t="str">
        <f ca="1">IF($AJ321=1,IF($AK321=1,ROUNDDOWN('２個別表'!$BX321-'２個別表'!$BZ321-'２個別表'!$CC321-'２個別表'!$CD321-'２個別表'!$CE321-'２個別表'!$CF321,0),""),"")</f>
        <v/>
      </c>
      <c r="AO321" s="222">
        <f t="shared" ca="1" si="113"/>
        <v>0</v>
      </c>
      <c r="AP321" s="218">
        <f t="shared" ca="1" si="118"/>
        <v>0</v>
      </c>
      <c r="AQ321" s="218">
        <f t="shared" ca="1" si="119"/>
        <v>0</v>
      </c>
      <c r="AR321" s="213">
        <f ca="1">IF('２個別表'!$AC321=1,1,0)</f>
        <v>0</v>
      </c>
      <c r="AS321" s="204" t="str">
        <f t="shared" ca="1" si="120"/>
        <v/>
      </c>
      <c r="AT321" s="204" t="str">
        <f t="shared" ca="1" si="121"/>
        <v/>
      </c>
      <c r="AU321" s="230" t="str">
        <f ca="1">IF($AD321=1,IF($AQ321=1,ROUNDDOWN('２個別表'!$BX321-'２個別表'!$BZ321-'２個別表'!$CC321-'２個別表'!$CD321-'２個別表'!$CE321-'２個別表'!$CF321,0),""),"")</f>
        <v/>
      </c>
      <c r="AV321" s="391">
        <f t="shared" ca="1" si="122"/>
        <v>0</v>
      </c>
      <c r="AW321" s="401" t="str">
        <f t="shared" ca="1" si="123"/>
        <v>-</v>
      </c>
      <c r="AX321" s="228">
        <f ca="1">IF($AD321=2,IF('２個別表'!$BS321=1,1,0),0)</f>
        <v>0</v>
      </c>
      <c r="AY321" s="213" t="str">
        <f t="shared" ca="1" si="124"/>
        <v/>
      </c>
      <c r="AZ321" s="409" t="str">
        <f ca="1">IF(AND($AD321=2,$AX321=1),'２個別表'!$BX321-('２個別表'!$BZ321+'２個別表'!$CC321+'２個別表'!$CD321+'２個別表'!$CE321+'２個別表'!$CF321),"")</f>
        <v/>
      </c>
      <c r="BA321" s="228">
        <f ca="1">IF($AD321=2,IF('２個別表'!$BS321&lt;&gt;1,1,0),0)</f>
        <v>0</v>
      </c>
      <c r="BB321" s="404">
        <f t="shared" ca="1" si="125"/>
        <v>0</v>
      </c>
      <c r="BC321" s="207" t="str">
        <f ca="1">IF(AND($AD321=2,$BA321=1),'２個別表'!$BT321,"")</f>
        <v/>
      </c>
      <c r="BD321" s="207" t="str">
        <f t="shared" ca="1" si="126"/>
        <v/>
      </c>
      <c r="BE321" s="207" t="str">
        <f ca="1">IF(AND($AD321=2,$BA321=1),'２個別表'!$BW321-('２個別表'!$BZ321+'２個別表'!$CC321+'２個別表'!$CD321+'２個別表'!$CE321+'２個別表'!$CF321),"")</f>
        <v/>
      </c>
      <c r="BF321" s="207" t="str">
        <f ca="1">IF(AND($AD321=2,$BA321=1),'２個別表'!$CC321+'２個別表'!$CD321,"")</f>
        <v/>
      </c>
      <c r="BG321" s="406" t="str">
        <f ca="1">IF($BB321=1,IF(SUM('２個別表'!$BY321,'２個別表'!$CF321*0.5)&lt;='２個別表'!$BX321*0.5,"〇","×"),"")</f>
        <v/>
      </c>
      <c r="BH321" s="405">
        <f t="shared" ca="1" si="127"/>
        <v>0</v>
      </c>
      <c r="BI321" s="229" t="str">
        <f ca="1">IF($AD321=2,IF($AX321=1,IF('２個別表'!$AO321=23,"〇","×"),IF(OR('２個別表'!$AO321&lt;19,'２個別表'!$AO321&gt;23),"",IF($BH321&lt;='２個別表'!$BT321,"〇","×"))),"-")</f>
        <v>-</v>
      </c>
      <c r="BJ321" s="414" t="str">
        <f t="shared" ca="1" si="128"/>
        <v>-</v>
      </c>
      <c r="BK321" s="228">
        <f t="shared" ca="1" si="129"/>
        <v>0</v>
      </c>
      <c r="BL321" s="229" t="str">
        <f ca="1">IF($AD321=3,IF(1&lt;='２個別表'!$F321,IF('２個別表'!$W321=1,"〇","×"),""),"")</f>
        <v/>
      </c>
      <c r="BM321" s="209" t="str">
        <f ca="1">IF(AD321=3,IF(AND(OR('２個別表'!BF321="附帯施設",AND(1&lt;='２個別表'!AO321,'２個別表'!AO321&lt;=3)),'２個別表'!BM321&lt;&gt;"",'２個別表'!BN321&lt;&gt;""),1,IF(AND(OR('２個別表'!BF321="附帯施設",AND(1&lt;='２個別表'!AO321,'２個別表'!AO321&lt;=3)),OR('２個別表'!BM321="",'２個別表'!BN321="")),"×",0)),"")</f>
        <v/>
      </c>
      <c r="BN321" s="229" t="str">
        <f ca="1">IF($AD321=3,IF('２個別表'!$BX321&gt;=500000,"〇","×"),"")</f>
        <v/>
      </c>
      <c r="BO321" s="204" t="str">
        <f ca="1">IF(AD321=3,'２個別表'!BY321,"")</f>
        <v/>
      </c>
      <c r="BP321" s="204" t="str">
        <f ca="1">IF(AD321=3,IF(COUNTIF('２個別表'!$Z$11:'２個別表'!Z321,'２個別表'!Z321)=1,BO321,SUMIF('２個別表'!$Z$11:$Z$510,'２個別表'!Z321,$BO$11:$BO$239)),"")</f>
        <v/>
      </c>
      <c r="BQ321" s="213" t="str">
        <f t="shared" ca="1" si="111"/>
        <v/>
      </c>
      <c r="BR321" s="207" t="str">
        <f t="shared" ca="1" si="130"/>
        <v/>
      </c>
      <c r="BS321" s="483" t="str">
        <f ca="1">IF($AD321=3,'２個別表'!$BX321-('２個別表'!$BZ321+'２個別表'!$CC321+'２個別表'!$CD321+'２個別表'!$CE321+'２個別表'!$CF321),"")</f>
        <v/>
      </c>
      <c r="BT321" s="486">
        <f t="shared" ca="1" si="112"/>
        <v>0</v>
      </c>
      <c r="BU321" s="480" t="str">
        <f t="shared" ca="1" si="131"/>
        <v/>
      </c>
    </row>
    <row r="322" spans="1:73">
      <c r="A322" s="770" t="str">
        <f t="shared" ca="1" si="107"/>
        <v>石川県</v>
      </c>
      <c r="B322" s="773">
        <f ca="1">'２個別表'!Q322</f>
        <v>312</v>
      </c>
      <c r="C322" s="774" t="str">
        <f>'２個別表'!$R322</f>
        <v>石川県</v>
      </c>
      <c r="D322" s="774" t="str">
        <f ca="1">'２個別表'!$S322</f>
        <v/>
      </c>
      <c r="E322" s="774" t="str">
        <f ca="1">'２個別表'!$T322</f>
        <v/>
      </c>
      <c r="F322" s="719" t="str">
        <f ca="1">'２個別表'!$W322</f>
        <v/>
      </c>
      <c r="G322" s="719" t="str">
        <f ca="1">IF($F322=1,IF(SUMIF('（様式１号）１総括表'!$B$16:$B$25,A322,'（様式１号）１総括表'!$A$16:$A$25)&gt;0,"〇","✕"),"-")</f>
        <v>-</v>
      </c>
      <c r="H322" s="716" t="str">
        <f ca="1">IF('２個別表'!$Y322=1,IF('２個別表'!$AC322=1,"〇","×"),IF(AND(2&lt;='２個別表'!$AC322,'２個別表'!$AC322&lt;=5),"〇","×"))</f>
        <v>×</v>
      </c>
      <c r="I322" s="716" t="str">
        <f t="shared" ca="1" si="108"/>
        <v>×</v>
      </c>
      <c r="J322" s="207" t="str">
        <f ca="1">'２個別表'!$Z322</f>
        <v/>
      </c>
      <c r="K322" s="207">
        <f ca="1">'２個別表'!$AK322</f>
        <v>0</v>
      </c>
      <c r="L322" s="207" t="str">
        <f ca="1">IF('２個別表'!$AL322=1,1,"")</f>
        <v/>
      </c>
      <c r="M322" s="207" t="str">
        <f ca="1">IF('２個別表'!$AL322="","",IF('２個別表'!$AL322=1,IF(OR('２個別表'!$AM322=1,'２個別表'!$AN322=1),"〇","×")))</f>
        <v/>
      </c>
      <c r="N322" s="204" t="str">
        <f ca="1">'２個別表'!AT322</f>
        <v/>
      </c>
      <c r="O322" s="220" t="str">
        <f ca="1">IF(1&lt;='２個別表'!$F322,IF(AND(1&lt;='２個別表'!$AO322,'２個別表'!$AO322&lt;=3),1,0),"")</f>
        <v/>
      </c>
      <c r="P322" s="229">
        <f ca="1">IF($O322=1,IF(AND('２個別表'!$BF322&lt;&gt;"",AND('２個別表'!$BI322&lt;&gt;1,'２個別表'!$BJ322)),0,1),0)</f>
        <v>0</v>
      </c>
      <c r="Q322" s="220">
        <f ca="1">IF('２個別表'!$BF322&lt;&gt;"",1,0)</f>
        <v>0</v>
      </c>
      <c r="R322" s="220" t="str">
        <f ca="1">IF($Q322=1,IF('２個別表'!$BI322=1,1,0),"")</f>
        <v/>
      </c>
      <c r="S322" s="220" t="str">
        <f ca="1">IF($R322=1,IF('２個別表'!$BJ322&lt;&gt;"","〇","×"),"")</f>
        <v/>
      </c>
      <c r="T322" s="220" t="str">
        <f t="shared" ca="1" si="114"/>
        <v/>
      </c>
      <c r="U322" s="381">
        <f ca="1">IF('２個別表'!$BH322&gt;0,'２個別表'!$BH322,0)</f>
        <v>0</v>
      </c>
      <c r="V322" s="220">
        <f ca="1">IF('２個別表'!$BJ322&lt;&gt;"",1,0)</f>
        <v>0</v>
      </c>
      <c r="W322" s="206">
        <f ca="1">IF(AND($Q322=1,$V322=1),'２個別表'!$CF322,0)</f>
        <v>0</v>
      </c>
      <c r="X322" s="219">
        <f t="shared" ca="1" si="109"/>
        <v>0</v>
      </c>
      <c r="Y322" s="220" t="str">
        <f ca="1">IF(1&lt;='２個別表'!$F322,'２個別表'!$BV322,"")</f>
        <v/>
      </c>
      <c r="Z322" s="220">
        <f ca="1">IF(1&lt;='２個別表'!$F322,'２個別表'!$CG322,0)</f>
        <v>0</v>
      </c>
      <c r="AA322" s="220">
        <f ca="1">IF(OR(0&lt;'２個別表'!$BZ322,0&lt;SUM('２個別表'!$CC322:$CD322)),1,0)</f>
        <v>1</v>
      </c>
      <c r="AB322" s="207">
        <f ca="1">IF(1&lt;='２個別表'!$F322,'２個別表'!$BX322,0)</f>
        <v>0</v>
      </c>
      <c r="AC322" s="207" t="str">
        <f ca="1">IF('２個別表'!$BX322&gt;0,IF(AND('２個別表'!$BV322=1,'２個別表'!$CG322="控除不可"),'２個別表'!$BX322,IF(AND('２個別表'!$BV322=1,'２個別表'!$CG322="80%控除対象"),ROUNDUP('２個別表'!$BX322*102/110,0),IF(AND('２個別表'!$BV322=1,'２個別表'!$CG322="全額控除"),ROUNDUP('２個別表'!$BX322*100/110,0),IF(OR('２個別表'!$BV322=2,'２個別表'!$BV322=3),'２個別表'!$BX322,'２個別表'!$BX322)))),"")</f>
        <v/>
      </c>
      <c r="AD322" s="221" t="str">
        <f ca="1">IF('２個別表'!$W322=1,3,IF(AND('２個別表'!$W322=2,AND(19&lt;='２個別表'!$AO322,'２個別表'!$AO322&lt;=23)),2,IF(AND('２個別表'!$W322=2,OR(AND(1&lt;='２個別表'!$AO322,'２個別表'!$AO322&lt;=18),AND(24&lt;='２個別表'!$AO322,'２個別表'!$AO322&lt;=25))),1,"判定不能")))</f>
        <v>判定不能</v>
      </c>
      <c r="AE322" s="228">
        <f t="shared" ca="1" si="115"/>
        <v>0</v>
      </c>
      <c r="AF322" s="204" t="str">
        <f t="shared" ca="1" si="132"/>
        <v/>
      </c>
      <c r="AG322" s="207" t="str">
        <f ca="1">IF(AND($AD322=1,$U322&gt;0,$V322=1),ROUNDDOWN($AC322*1/2-'２個別表'!$CF322*1/2,0),"")</f>
        <v/>
      </c>
      <c r="AH322" s="207" t="str">
        <f t="shared" ca="1" si="110"/>
        <v/>
      </c>
      <c r="AI322" s="230" t="str">
        <f ca="1">IF(AND($AD322=1,$Q322=1),IF($AB322&gt;0,'２個別表'!$BX322-'２個別表'!$BZ322-'２個別表'!$CF322-'２個別表'!$CC322-'２個別表'!$CD322-'２個別表'!$CE322,0),"")</f>
        <v/>
      </c>
      <c r="AJ322" s="222">
        <f t="shared" ca="1" si="116"/>
        <v>0</v>
      </c>
      <c r="AK322" s="218" t="str">
        <f ca="1">IF($AD322=1,IF('２個別表'!$AQ322=1,1,IF('２個別表'!AQ322="","",)),"")</f>
        <v/>
      </c>
      <c r="AL322" s="207" t="str">
        <f ca="1">IF($AJ322=1,IF($AK322=1,'２個別表'!BU322,""),"")</f>
        <v/>
      </c>
      <c r="AM322" s="204" t="str">
        <f t="shared" ca="1" si="117"/>
        <v/>
      </c>
      <c r="AN322" s="223" t="str">
        <f ca="1">IF($AJ322=1,IF($AK322=1,ROUNDDOWN('２個別表'!$BX322-'２個別表'!$BZ322-'２個別表'!$CC322-'２個別表'!$CD322-'２個別表'!$CE322-'２個別表'!$CF322,0),""),"")</f>
        <v/>
      </c>
      <c r="AO322" s="222">
        <f t="shared" ca="1" si="113"/>
        <v>0</v>
      </c>
      <c r="AP322" s="218">
        <f t="shared" ca="1" si="118"/>
        <v>0</v>
      </c>
      <c r="AQ322" s="218">
        <f t="shared" ca="1" si="119"/>
        <v>0</v>
      </c>
      <c r="AR322" s="213">
        <f ca="1">IF('２個別表'!$AC322=1,1,0)</f>
        <v>0</v>
      </c>
      <c r="AS322" s="204" t="str">
        <f t="shared" ca="1" si="120"/>
        <v/>
      </c>
      <c r="AT322" s="204" t="str">
        <f t="shared" ca="1" si="121"/>
        <v/>
      </c>
      <c r="AU322" s="230" t="str">
        <f ca="1">IF($AD322=1,IF($AQ322=1,ROUNDDOWN('２個別表'!$BX322-'２個別表'!$BZ322-'２個別表'!$CC322-'２個別表'!$CD322-'２個別表'!$CE322-'２個別表'!$CF322,0),""),"")</f>
        <v/>
      </c>
      <c r="AV322" s="391">
        <f t="shared" ca="1" si="122"/>
        <v>0</v>
      </c>
      <c r="AW322" s="401" t="str">
        <f t="shared" ca="1" si="123"/>
        <v>-</v>
      </c>
      <c r="AX322" s="228">
        <f ca="1">IF($AD322=2,IF('２個別表'!$BS322=1,1,0),0)</f>
        <v>0</v>
      </c>
      <c r="AY322" s="213" t="str">
        <f t="shared" ca="1" si="124"/>
        <v/>
      </c>
      <c r="AZ322" s="409" t="str">
        <f ca="1">IF(AND($AD322=2,$AX322=1),'２個別表'!$BX322-('２個別表'!$BZ322+'２個別表'!$CC322+'２個別表'!$CD322+'２個別表'!$CE322+'２個別表'!$CF322),"")</f>
        <v/>
      </c>
      <c r="BA322" s="228">
        <f ca="1">IF($AD322=2,IF('２個別表'!$BS322&lt;&gt;1,1,0),0)</f>
        <v>0</v>
      </c>
      <c r="BB322" s="404">
        <f t="shared" ca="1" si="125"/>
        <v>0</v>
      </c>
      <c r="BC322" s="207" t="str">
        <f ca="1">IF(AND($AD322=2,$BA322=1),'２個別表'!$BT322,"")</f>
        <v/>
      </c>
      <c r="BD322" s="207" t="str">
        <f t="shared" ca="1" si="126"/>
        <v/>
      </c>
      <c r="BE322" s="207" t="str">
        <f ca="1">IF(AND($AD322=2,$BA322=1),'２個別表'!$BW322-('２個別表'!$BZ322+'２個別表'!$CC322+'２個別表'!$CD322+'２個別表'!$CE322+'２個別表'!$CF322),"")</f>
        <v/>
      </c>
      <c r="BF322" s="207" t="str">
        <f ca="1">IF(AND($AD322=2,$BA322=1),'２個別表'!$CC322+'２個別表'!$CD322,"")</f>
        <v/>
      </c>
      <c r="BG322" s="406" t="str">
        <f ca="1">IF($BB322=1,IF(SUM('２個別表'!$BY322,'２個別表'!$CF322*0.5)&lt;='２個別表'!$BX322*0.5,"〇","×"),"")</f>
        <v/>
      </c>
      <c r="BH322" s="405">
        <f t="shared" ca="1" si="127"/>
        <v>0</v>
      </c>
      <c r="BI322" s="229" t="str">
        <f ca="1">IF($AD322=2,IF($AX322=1,IF('２個別表'!$AO322=23,"〇","×"),IF(OR('２個別表'!$AO322&lt;19,'２個別表'!$AO322&gt;23),"",IF($BH322&lt;='２個別表'!$BT322,"〇","×"))),"-")</f>
        <v>-</v>
      </c>
      <c r="BJ322" s="414" t="str">
        <f t="shared" ca="1" si="128"/>
        <v>-</v>
      </c>
      <c r="BK322" s="228">
        <f t="shared" ca="1" si="129"/>
        <v>0</v>
      </c>
      <c r="BL322" s="229" t="str">
        <f ca="1">IF($AD322=3,IF(1&lt;='２個別表'!$F322,IF('２個別表'!$W322=1,"〇","×"),""),"")</f>
        <v/>
      </c>
      <c r="BM322" s="209" t="str">
        <f ca="1">IF(AD322=3,IF(AND(OR('２個別表'!BF322="附帯施設",AND(1&lt;='２個別表'!AO322,'２個別表'!AO322&lt;=3)),'２個別表'!BM322&lt;&gt;"",'２個別表'!BN322&lt;&gt;""),1,IF(AND(OR('２個別表'!BF322="附帯施設",AND(1&lt;='２個別表'!AO322,'２個別表'!AO322&lt;=3)),OR('２個別表'!BM322="",'２個別表'!BN322="")),"×",0)),"")</f>
        <v/>
      </c>
      <c r="BN322" s="229" t="str">
        <f ca="1">IF($AD322=3,IF('２個別表'!$BX322&gt;=500000,"〇","×"),"")</f>
        <v/>
      </c>
      <c r="BO322" s="204" t="str">
        <f ca="1">IF(AD322=3,'２個別表'!BY322,"")</f>
        <v/>
      </c>
      <c r="BP322" s="204" t="str">
        <f ca="1">IF(AD322=3,IF(COUNTIF('２個別表'!$Z$11:'２個別表'!Z322,'２個別表'!Z322)=1,BO322,SUMIF('２個別表'!$Z$11:$Z$510,'２個別表'!Z322,$BO$11:$BO$239)),"")</f>
        <v/>
      </c>
      <c r="BQ322" s="213" t="str">
        <f t="shared" ca="1" si="111"/>
        <v/>
      </c>
      <c r="BR322" s="207" t="str">
        <f t="shared" ca="1" si="130"/>
        <v/>
      </c>
      <c r="BS322" s="483" t="str">
        <f ca="1">IF($AD322=3,'２個別表'!$BX322-('２個別表'!$BZ322+'２個別表'!$CC322+'２個別表'!$CD322+'２個別表'!$CE322+'２個別表'!$CF322),"")</f>
        <v/>
      </c>
      <c r="BT322" s="486">
        <f t="shared" ca="1" si="112"/>
        <v>0</v>
      </c>
      <c r="BU322" s="480" t="str">
        <f t="shared" ca="1" si="131"/>
        <v/>
      </c>
    </row>
    <row r="323" spans="1:73">
      <c r="A323" s="770" t="str">
        <f t="shared" ca="1" si="107"/>
        <v>石川県</v>
      </c>
      <c r="B323" s="773">
        <f ca="1">'２個別表'!Q323</f>
        <v>313</v>
      </c>
      <c r="C323" s="774" t="str">
        <f>'２個別表'!$R323</f>
        <v>石川県</v>
      </c>
      <c r="D323" s="774" t="str">
        <f ca="1">'２個別表'!$S323</f>
        <v/>
      </c>
      <c r="E323" s="774" t="str">
        <f ca="1">'２個別表'!$T323</f>
        <v/>
      </c>
      <c r="F323" s="719" t="str">
        <f ca="1">'２個別表'!$W323</f>
        <v/>
      </c>
      <c r="G323" s="719" t="str">
        <f ca="1">IF($F323=1,IF(SUMIF('（様式１号）１総括表'!$B$16:$B$25,A323,'（様式１号）１総括表'!$A$16:$A$25)&gt;0,"〇","✕"),"-")</f>
        <v>-</v>
      </c>
      <c r="H323" s="716" t="str">
        <f ca="1">IF('２個別表'!$Y323=1,IF('２個別表'!$AC323=1,"〇","×"),IF(AND(2&lt;='２個別表'!$AC323,'２個別表'!$AC323&lt;=5),"〇","×"))</f>
        <v>×</v>
      </c>
      <c r="I323" s="716" t="str">
        <f t="shared" ca="1" si="108"/>
        <v>×</v>
      </c>
      <c r="J323" s="207" t="str">
        <f ca="1">'２個別表'!$Z323</f>
        <v/>
      </c>
      <c r="K323" s="207">
        <f ca="1">'２個別表'!$AK323</f>
        <v>0</v>
      </c>
      <c r="L323" s="207" t="str">
        <f ca="1">IF('２個別表'!$AL323=1,1,"")</f>
        <v/>
      </c>
      <c r="M323" s="207" t="str">
        <f ca="1">IF('２個別表'!$AL323="","",IF('２個別表'!$AL323=1,IF(OR('２個別表'!$AM323=1,'２個別表'!$AN323=1),"〇","×")))</f>
        <v/>
      </c>
      <c r="N323" s="204" t="str">
        <f ca="1">'２個別表'!AT323</f>
        <v/>
      </c>
      <c r="O323" s="220" t="str">
        <f ca="1">IF(1&lt;='２個別表'!$F323,IF(AND(1&lt;='２個別表'!$AO323,'２個別表'!$AO323&lt;=3),1,0),"")</f>
        <v/>
      </c>
      <c r="P323" s="229">
        <f ca="1">IF($O323=1,IF(AND('２個別表'!$BF323&lt;&gt;"",AND('２個別表'!$BI323&lt;&gt;1,'２個別表'!$BJ323)),0,1),0)</f>
        <v>0</v>
      </c>
      <c r="Q323" s="220">
        <f ca="1">IF('２個別表'!$BF323&lt;&gt;"",1,0)</f>
        <v>0</v>
      </c>
      <c r="R323" s="220" t="str">
        <f ca="1">IF($Q323=1,IF('２個別表'!$BI323=1,1,0),"")</f>
        <v/>
      </c>
      <c r="S323" s="220" t="str">
        <f ca="1">IF($R323=1,IF('２個別表'!$BJ323&lt;&gt;"","〇","×"),"")</f>
        <v/>
      </c>
      <c r="T323" s="220" t="str">
        <f t="shared" ca="1" si="114"/>
        <v/>
      </c>
      <c r="U323" s="381">
        <f ca="1">IF('２個別表'!$BH323&gt;0,'２個別表'!$BH323,0)</f>
        <v>0</v>
      </c>
      <c r="V323" s="220">
        <f ca="1">IF('２個別表'!$BJ323&lt;&gt;"",1,0)</f>
        <v>0</v>
      </c>
      <c r="W323" s="206">
        <f ca="1">IF(AND($Q323=1,$V323=1),'２個別表'!$CF323,0)</f>
        <v>0</v>
      </c>
      <c r="X323" s="219">
        <f t="shared" ca="1" si="109"/>
        <v>0</v>
      </c>
      <c r="Y323" s="220" t="str">
        <f ca="1">IF(1&lt;='２個別表'!$F323,'２個別表'!$BV323,"")</f>
        <v/>
      </c>
      <c r="Z323" s="220">
        <f ca="1">IF(1&lt;='２個別表'!$F323,'２個別表'!$CG323,0)</f>
        <v>0</v>
      </c>
      <c r="AA323" s="220">
        <f ca="1">IF(OR(0&lt;'２個別表'!$BZ323,0&lt;SUM('２個別表'!$CC323:$CD323)),1,0)</f>
        <v>1</v>
      </c>
      <c r="AB323" s="207">
        <f ca="1">IF(1&lt;='２個別表'!$F323,'２個別表'!$BX323,0)</f>
        <v>0</v>
      </c>
      <c r="AC323" s="207" t="str">
        <f ca="1">IF('２個別表'!$BX323&gt;0,IF(AND('２個別表'!$BV323=1,'２個別表'!$CG323="控除不可"),'２個別表'!$BX323,IF(AND('２個別表'!$BV323=1,'２個別表'!$CG323="80%控除対象"),ROUNDUP('２個別表'!$BX323*102/110,0),IF(AND('２個別表'!$BV323=1,'２個別表'!$CG323="全額控除"),ROUNDUP('２個別表'!$BX323*100/110,0),IF(OR('２個別表'!$BV323=2,'２個別表'!$BV323=3),'２個別表'!$BX323,'２個別表'!$BX323)))),"")</f>
        <v/>
      </c>
      <c r="AD323" s="221" t="str">
        <f ca="1">IF('２個別表'!$W323=1,3,IF(AND('２個別表'!$W323=2,AND(19&lt;='２個別表'!$AO323,'２個別表'!$AO323&lt;=23)),2,IF(AND('２個別表'!$W323=2,OR(AND(1&lt;='２個別表'!$AO323,'２個別表'!$AO323&lt;=18),AND(24&lt;='２個別表'!$AO323,'２個別表'!$AO323&lt;=25))),1,"判定不能")))</f>
        <v>判定不能</v>
      </c>
      <c r="AE323" s="228">
        <f t="shared" ca="1" si="115"/>
        <v>0</v>
      </c>
      <c r="AF323" s="204" t="str">
        <f t="shared" ca="1" si="132"/>
        <v/>
      </c>
      <c r="AG323" s="207" t="str">
        <f ca="1">IF(AND($AD323=1,$U323&gt;0,$V323=1),ROUNDDOWN($AC323*1/2-'２個別表'!$CF323*1/2,0),"")</f>
        <v/>
      </c>
      <c r="AH323" s="207" t="str">
        <f t="shared" ca="1" si="110"/>
        <v/>
      </c>
      <c r="AI323" s="230" t="str">
        <f ca="1">IF(AND($AD323=1,$Q323=1),IF($AB323&gt;0,'２個別表'!$BX323-'２個別表'!$BZ323-'２個別表'!$CF323-'２個別表'!$CC323-'２個別表'!$CD323-'２個別表'!$CE323,0),"")</f>
        <v/>
      </c>
      <c r="AJ323" s="222">
        <f t="shared" ca="1" si="116"/>
        <v>0</v>
      </c>
      <c r="AK323" s="218" t="str">
        <f ca="1">IF($AD323=1,IF('２個別表'!$AQ323=1,1,IF('２個別表'!AQ323="","",)),"")</f>
        <v/>
      </c>
      <c r="AL323" s="207" t="str">
        <f ca="1">IF($AJ323=1,IF($AK323=1,'２個別表'!BU323,""),"")</f>
        <v/>
      </c>
      <c r="AM323" s="204" t="str">
        <f t="shared" ca="1" si="117"/>
        <v/>
      </c>
      <c r="AN323" s="223" t="str">
        <f ca="1">IF($AJ323=1,IF($AK323=1,ROUNDDOWN('２個別表'!$BX323-'２個別表'!$BZ323-'２個別表'!$CC323-'２個別表'!$CD323-'２個別表'!$CE323-'２個別表'!$CF323,0),""),"")</f>
        <v/>
      </c>
      <c r="AO323" s="222">
        <f t="shared" ca="1" si="113"/>
        <v>0</v>
      </c>
      <c r="AP323" s="218">
        <f t="shared" ca="1" si="118"/>
        <v>0</v>
      </c>
      <c r="AQ323" s="218">
        <f t="shared" ca="1" si="119"/>
        <v>0</v>
      </c>
      <c r="AR323" s="213">
        <f ca="1">IF('２個別表'!$AC323=1,1,0)</f>
        <v>0</v>
      </c>
      <c r="AS323" s="204" t="str">
        <f t="shared" ca="1" si="120"/>
        <v/>
      </c>
      <c r="AT323" s="204" t="str">
        <f t="shared" ca="1" si="121"/>
        <v/>
      </c>
      <c r="AU323" s="230" t="str">
        <f ca="1">IF($AD323=1,IF($AQ323=1,ROUNDDOWN('２個別表'!$BX323-'２個別表'!$BZ323-'２個別表'!$CC323-'２個別表'!$CD323-'２個別表'!$CE323-'２個別表'!$CF323,0),""),"")</f>
        <v/>
      </c>
      <c r="AV323" s="391">
        <f t="shared" ca="1" si="122"/>
        <v>0</v>
      </c>
      <c r="AW323" s="401" t="str">
        <f t="shared" ca="1" si="123"/>
        <v>-</v>
      </c>
      <c r="AX323" s="228">
        <f ca="1">IF($AD323=2,IF('２個別表'!$BS323=1,1,0),0)</f>
        <v>0</v>
      </c>
      <c r="AY323" s="213" t="str">
        <f t="shared" ca="1" si="124"/>
        <v/>
      </c>
      <c r="AZ323" s="409" t="str">
        <f ca="1">IF(AND($AD323=2,$AX323=1),'２個別表'!$BX323-('２個別表'!$BZ323+'２個別表'!$CC323+'２個別表'!$CD323+'２個別表'!$CE323+'２個別表'!$CF323),"")</f>
        <v/>
      </c>
      <c r="BA323" s="228">
        <f ca="1">IF($AD323=2,IF('２個別表'!$BS323&lt;&gt;1,1,0),0)</f>
        <v>0</v>
      </c>
      <c r="BB323" s="404">
        <f t="shared" ca="1" si="125"/>
        <v>0</v>
      </c>
      <c r="BC323" s="207" t="str">
        <f ca="1">IF(AND($AD323=2,$BA323=1),'２個別表'!$BT323,"")</f>
        <v/>
      </c>
      <c r="BD323" s="207" t="str">
        <f t="shared" ca="1" si="126"/>
        <v/>
      </c>
      <c r="BE323" s="207" t="str">
        <f ca="1">IF(AND($AD323=2,$BA323=1),'２個別表'!$BW323-('２個別表'!$BZ323+'２個別表'!$CC323+'２個別表'!$CD323+'２個別表'!$CE323+'２個別表'!$CF323),"")</f>
        <v/>
      </c>
      <c r="BF323" s="207" t="str">
        <f ca="1">IF(AND($AD323=2,$BA323=1),'２個別表'!$CC323+'２個別表'!$CD323,"")</f>
        <v/>
      </c>
      <c r="BG323" s="406" t="str">
        <f ca="1">IF($BB323=1,IF(SUM('２個別表'!$BY323,'２個別表'!$CF323*0.5)&lt;='２個別表'!$BX323*0.5,"〇","×"),"")</f>
        <v/>
      </c>
      <c r="BH323" s="405">
        <f t="shared" ca="1" si="127"/>
        <v>0</v>
      </c>
      <c r="BI323" s="229" t="str">
        <f ca="1">IF($AD323=2,IF($AX323=1,IF('２個別表'!$AO323=23,"〇","×"),IF(OR('２個別表'!$AO323&lt;19,'２個別表'!$AO323&gt;23),"",IF($BH323&lt;='２個別表'!$BT323,"〇","×"))),"-")</f>
        <v>-</v>
      </c>
      <c r="BJ323" s="414" t="str">
        <f t="shared" ca="1" si="128"/>
        <v>-</v>
      </c>
      <c r="BK323" s="228">
        <f t="shared" ca="1" si="129"/>
        <v>0</v>
      </c>
      <c r="BL323" s="229" t="str">
        <f ca="1">IF($AD323=3,IF(1&lt;='２個別表'!$F323,IF('２個別表'!$W323=1,"〇","×"),""),"")</f>
        <v/>
      </c>
      <c r="BM323" s="209" t="str">
        <f ca="1">IF(AD323=3,IF(AND(OR('２個別表'!BF323="附帯施設",AND(1&lt;='２個別表'!AO323,'２個別表'!AO323&lt;=3)),'２個別表'!BM323&lt;&gt;"",'２個別表'!BN323&lt;&gt;""),1,IF(AND(OR('２個別表'!BF323="附帯施設",AND(1&lt;='２個別表'!AO323,'２個別表'!AO323&lt;=3)),OR('２個別表'!BM323="",'２個別表'!BN323="")),"×",0)),"")</f>
        <v/>
      </c>
      <c r="BN323" s="229" t="str">
        <f ca="1">IF($AD323=3,IF('２個別表'!$BX323&gt;=500000,"〇","×"),"")</f>
        <v/>
      </c>
      <c r="BO323" s="204" t="str">
        <f ca="1">IF(AD323=3,'２個別表'!BY323,"")</f>
        <v/>
      </c>
      <c r="BP323" s="204" t="str">
        <f ca="1">IF(AD323=3,IF(COUNTIF('２個別表'!$Z$11:'２個別表'!Z323,'２個別表'!Z323)=1,BO323,SUMIF('２個別表'!$Z$11:$Z$510,'２個別表'!Z323,$BO$11:$BO$239)),"")</f>
        <v/>
      </c>
      <c r="BQ323" s="213" t="str">
        <f t="shared" ca="1" si="111"/>
        <v/>
      </c>
      <c r="BR323" s="207" t="str">
        <f t="shared" ca="1" si="130"/>
        <v/>
      </c>
      <c r="BS323" s="483" t="str">
        <f ca="1">IF($AD323=3,'２個別表'!$BX323-('２個別表'!$BZ323+'２個別表'!$CC323+'２個別表'!$CD323+'２個別表'!$CE323+'２個別表'!$CF323),"")</f>
        <v/>
      </c>
      <c r="BT323" s="486">
        <f t="shared" ca="1" si="112"/>
        <v>0</v>
      </c>
      <c r="BU323" s="480" t="str">
        <f t="shared" ca="1" si="131"/>
        <v/>
      </c>
    </row>
    <row r="324" spans="1:73">
      <c r="A324" s="770" t="str">
        <f t="shared" ca="1" si="107"/>
        <v>石川県</v>
      </c>
      <c r="B324" s="773">
        <f ca="1">'２個別表'!Q324</f>
        <v>314</v>
      </c>
      <c r="C324" s="774" t="str">
        <f>'２個別表'!$R324</f>
        <v>石川県</v>
      </c>
      <c r="D324" s="774" t="str">
        <f ca="1">'２個別表'!$S324</f>
        <v/>
      </c>
      <c r="E324" s="774" t="str">
        <f ca="1">'２個別表'!$T324</f>
        <v/>
      </c>
      <c r="F324" s="719" t="str">
        <f ca="1">'２個別表'!$W324</f>
        <v/>
      </c>
      <c r="G324" s="719" t="str">
        <f ca="1">IF($F324=1,IF(SUMIF('（様式１号）１総括表'!$B$16:$B$25,A324,'（様式１号）１総括表'!$A$16:$A$25)&gt;0,"〇","✕"),"-")</f>
        <v>-</v>
      </c>
      <c r="H324" s="716" t="str">
        <f ca="1">IF('２個別表'!$Y324=1,IF('２個別表'!$AC324=1,"〇","×"),IF(AND(2&lt;='２個別表'!$AC324,'２個別表'!$AC324&lt;=5),"〇","×"))</f>
        <v>×</v>
      </c>
      <c r="I324" s="716" t="str">
        <f t="shared" ca="1" si="108"/>
        <v>×</v>
      </c>
      <c r="J324" s="207" t="str">
        <f ca="1">'２個別表'!$Z324</f>
        <v/>
      </c>
      <c r="K324" s="207">
        <f ca="1">'２個別表'!$AK324</f>
        <v>0</v>
      </c>
      <c r="L324" s="207" t="str">
        <f ca="1">IF('２個別表'!$AL324=1,1,"")</f>
        <v/>
      </c>
      <c r="M324" s="207" t="str">
        <f ca="1">IF('２個別表'!$AL324="","",IF('２個別表'!$AL324=1,IF(OR('２個別表'!$AM324=1,'２個別表'!$AN324=1),"〇","×")))</f>
        <v/>
      </c>
      <c r="N324" s="204" t="str">
        <f ca="1">'２個別表'!AT324</f>
        <v/>
      </c>
      <c r="O324" s="220" t="str">
        <f ca="1">IF(1&lt;='２個別表'!$F324,IF(AND(1&lt;='２個別表'!$AO324,'２個別表'!$AO324&lt;=3),1,0),"")</f>
        <v/>
      </c>
      <c r="P324" s="229">
        <f ca="1">IF($O324=1,IF(AND('２個別表'!$BF324&lt;&gt;"",AND('２個別表'!$BI324&lt;&gt;1,'２個別表'!$BJ324)),0,1),0)</f>
        <v>0</v>
      </c>
      <c r="Q324" s="220">
        <f ca="1">IF('２個別表'!$BF324&lt;&gt;"",1,0)</f>
        <v>0</v>
      </c>
      <c r="R324" s="220" t="str">
        <f ca="1">IF($Q324=1,IF('２個別表'!$BI324=1,1,0),"")</f>
        <v/>
      </c>
      <c r="S324" s="220" t="str">
        <f ca="1">IF($R324=1,IF('２個別表'!$BJ324&lt;&gt;"","〇","×"),"")</f>
        <v/>
      </c>
      <c r="T324" s="220" t="str">
        <f t="shared" ca="1" si="114"/>
        <v/>
      </c>
      <c r="U324" s="381">
        <f ca="1">IF('２個別表'!$BH324&gt;0,'２個別表'!$BH324,0)</f>
        <v>0</v>
      </c>
      <c r="V324" s="220">
        <f ca="1">IF('２個別表'!$BJ324&lt;&gt;"",1,0)</f>
        <v>0</v>
      </c>
      <c r="W324" s="206">
        <f ca="1">IF(AND($Q324=1,$V324=1),'２個別表'!$CF324,0)</f>
        <v>0</v>
      </c>
      <c r="X324" s="219">
        <f t="shared" ca="1" si="109"/>
        <v>0</v>
      </c>
      <c r="Y324" s="220" t="str">
        <f ca="1">IF(1&lt;='２個別表'!$F324,'２個別表'!$BV324,"")</f>
        <v/>
      </c>
      <c r="Z324" s="220">
        <f ca="1">IF(1&lt;='２個別表'!$F324,'２個別表'!$CG324,0)</f>
        <v>0</v>
      </c>
      <c r="AA324" s="220">
        <f ca="1">IF(OR(0&lt;'２個別表'!$BZ324,0&lt;SUM('２個別表'!$CC324:$CD324)),1,0)</f>
        <v>1</v>
      </c>
      <c r="AB324" s="207">
        <f ca="1">IF(1&lt;='２個別表'!$F324,'２個別表'!$BX324,0)</f>
        <v>0</v>
      </c>
      <c r="AC324" s="207" t="str">
        <f ca="1">IF('２個別表'!$BX324&gt;0,IF(AND('２個別表'!$BV324=1,'２個別表'!$CG324="控除不可"),'２個別表'!$BX324,IF(AND('２個別表'!$BV324=1,'２個別表'!$CG324="80%控除対象"),ROUNDUP('２個別表'!$BX324*102/110,0),IF(AND('２個別表'!$BV324=1,'２個別表'!$CG324="全額控除"),ROUNDUP('２個別表'!$BX324*100/110,0),IF(OR('２個別表'!$BV324=2,'２個別表'!$BV324=3),'２個別表'!$BX324,'２個別表'!$BX324)))),"")</f>
        <v/>
      </c>
      <c r="AD324" s="221" t="str">
        <f ca="1">IF('２個別表'!$W324=1,3,IF(AND('２個別表'!$W324=2,AND(19&lt;='２個別表'!$AO324,'２個別表'!$AO324&lt;=23)),2,IF(AND('２個別表'!$W324=2,OR(AND(1&lt;='２個別表'!$AO324,'２個別表'!$AO324&lt;=18),AND(24&lt;='２個別表'!$AO324,'２個別表'!$AO324&lt;=25))),1,"判定不能")))</f>
        <v>判定不能</v>
      </c>
      <c r="AE324" s="228">
        <f t="shared" ca="1" si="115"/>
        <v>0</v>
      </c>
      <c r="AF324" s="204" t="str">
        <f t="shared" ca="1" si="132"/>
        <v/>
      </c>
      <c r="AG324" s="207" t="str">
        <f ca="1">IF(AND($AD324=1,$U324&gt;0,$V324=1),ROUNDDOWN($AC324*1/2-'２個別表'!$CF324*1/2,0),"")</f>
        <v/>
      </c>
      <c r="AH324" s="207" t="str">
        <f t="shared" ca="1" si="110"/>
        <v/>
      </c>
      <c r="AI324" s="230" t="str">
        <f ca="1">IF(AND($AD324=1,$Q324=1),IF($AB324&gt;0,'２個別表'!$BX324-'２個別表'!$BZ324-'２個別表'!$CF324-'２個別表'!$CC324-'２個別表'!$CD324-'２個別表'!$CE324,0),"")</f>
        <v/>
      </c>
      <c r="AJ324" s="222">
        <f t="shared" ca="1" si="116"/>
        <v>0</v>
      </c>
      <c r="AK324" s="218" t="str">
        <f ca="1">IF($AD324=1,IF('２個別表'!$AQ324=1,1,IF('２個別表'!AQ324="","",)),"")</f>
        <v/>
      </c>
      <c r="AL324" s="207" t="str">
        <f ca="1">IF($AJ324=1,IF($AK324=1,'２個別表'!BU324,""),"")</f>
        <v/>
      </c>
      <c r="AM324" s="204" t="str">
        <f t="shared" ca="1" si="117"/>
        <v/>
      </c>
      <c r="AN324" s="223" t="str">
        <f ca="1">IF($AJ324=1,IF($AK324=1,ROUNDDOWN('２個別表'!$BX324-'２個別表'!$BZ324-'２個別表'!$CC324-'２個別表'!$CD324-'２個別表'!$CE324-'２個別表'!$CF324,0),""),"")</f>
        <v/>
      </c>
      <c r="AO324" s="222">
        <f t="shared" ca="1" si="113"/>
        <v>0</v>
      </c>
      <c r="AP324" s="218">
        <f t="shared" ca="1" si="118"/>
        <v>0</v>
      </c>
      <c r="AQ324" s="218">
        <f t="shared" ca="1" si="119"/>
        <v>0</v>
      </c>
      <c r="AR324" s="213">
        <f ca="1">IF('２個別表'!$AC324=1,1,0)</f>
        <v>0</v>
      </c>
      <c r="AS324" s="204" t="str">
        <f t="shared" ca="1" si="120"/>
        <v/>
      </c>
      <c r="AT324" s="204" t="str">
        <f t="shared" ca="1" si="121"/>
        <v/>
      </c>
      <c r="AU324" s="230" t="str">
        <f ca="1">IF($AD324=1,IF($AQ324=1,ROUNDDOWN('２個別表'!$BX324-'２個別表'!$BZ324-'２個別表'!$CC324-'２個別表'!$CD324-'２個別表'!$CE324-'２個別表'!$CF324,0),""),"")</f>
        <v/>
      </c>
      <c r="AV324" s="391">
        <f t="shared" ca="1" si="122"/>
        <v>0</v>
      </c>
      <c r="AW324" s="401" t="str">
        <f t="shared" ca="1" si="123"/>
        <v>-</v>
      </c>
      <c r="AX324" s="228">
        <f ca="1">IF($AD324=2,IF('２個別表'!$BS324=1,1,0),0)</f>
        <v>0</v>
      </c>
      <c r="AY324" s="213" t="str">
        <f t="shared" ca="1" si="124"/>
        <v/>
      </c>
      <c r="AZ324" s="409" t="str">
        <f ca="1">IF(AND($AD324=2,$AX324=1),'２個別表'!$BX324-('２個別表'!$BZ324+'２個別表'!$CC324+'２個別表'!$CD324+'２個別表'!$CE324+'２個別表'!$CF324),"")</f>
        <v/>
      </c>
      <c r="BA324" s="228">
        <f ca="1">IF($AD324=2,IF('２個別表'!$BS324&lt;&gt;1,1,0),0)</f>
        <v>0</v>
      </c>
      <c r="BB324" s="404">
        <f t="shared" ca="1" si="125"/>
        <v>0</v>
      </c>
      <c r="BC324" s="207" t="str">
        <f ca="1">IF(AND($AD324=2,$BA324=1),'２個別表'!$BT324,"")</f>
        <v/>
      </c>
      <c r="BD324" s="207" t="str">
        <f t="shared" ca="1" si="126"/>
        <v/>
      </c>
      <c r="BE324" s="207" t="str">
        <f ca="1">IF(AND($AD324=2,$BA324=1),'２個別表'!$BW324-('２個別表'!$BZ324+'２個別表'!$CC324+'２個別表'!$CD324+'２個別表'!$CE324+'２個別表'!$CF324),"")</f>
        <v/>
      </c>
      <c r="BF324" s="207" t="str">
        <f ca="1">IF(AND($AD324=2,$BA324=1),'２個別表'!$CC324+'２個別表'!$CD324,"")</f>
        <v/>
      </c>
      <c r="BG324" s="406" t="str">
        <f ca="1">IF($BB324=1,IF(SUM('２個別表'!$BY324,'２個別表'!$CF324*0.5)&lt;='２個別表'!$BX324*0.5,"〇","×"),"")</f>
        <v/>
      </c>
      <c r="BH324" s="405">
        <f t="shared" ca="1" si="127"/>
        <v>0</v>
      </c>
      <c r="BI324" s="229" t="str">
        <f ca="1">IF($AD324=2,IF($AX324=1,IF('２個別表'!$AO324=23,"〇","×"),IF(OR('２個別表'!$AO324&lt;19,'２個別表'!$AO324&gt;23),"",IF($BH324&lt;='２個別表'!$BT324,"〇","×"))),"-")</f>
        <v>-</v>
      </c>
      <c r="BJ324" s="414" t="str">
        <f t="shared" ca="1" si="128"/>
        <v>-</v>
      </c>
      <c r="BK324" s="228">
        <f t="shared" ca="1" si="129"/>
        <v>0</v>
      </c>
      <c r="BL324" s="229" t="str">
        <f ca="1">IF($AD324=3,IF(1&lt;='２個別表'!$F324,IF('２個別表'!$W324=1,"〇","×"),""),"")</f>
        <v/>
      </c>
      <c r="BM324" s="209" t="str">
        <f ca="1">IF(AD324=3,IF(AND(OR('２個別表'!BF324="附帯施設",AND(1&lt;='２個別表'!AO324,'２個別表'!AO324&lt;=3)),'２個別表'!BM324&lt;&gt;"",'２個別表'!BN324&lt;&gt;""),1,IF(AND(OR('２個別表'!BF324="附帯施設",AND(1&lt;='２個別表'!AO324,'２個別表'!AO324&lt;=3)),OR('２個別表'!BM324="",'２個別表'!BN324="")),"×",0)),"")</f>
        <v/>
      </c>
      <c r="BN324" s="229" t="str">
        <f ca="1">IF($AD324=3,IF('２個別表'!$BX324&gt;=500000,"〇","×"),"")</f>
        <v/>
      </c>
      <c r="BO324" s="204" t="str">
        <f ca="1">IF(AD324=3,'２個別表'!BY324,"")</f>
        <v/>
      </c>
      <c r="BP324" s="204" t="str">
        <f ca="1">IF(AD324=3,IF(COUNTIF('２個別表'!$Z$11:'２個別表'!Z324,'２個別表'!Z324)=1,BO324,SUMIF('２個別表'!$Z$11:$Z$510,'２個別表'!Z324,$BO$11:$BO$239)),"")</f>
        <v/>
      </c>
      <c r="BQ324" s="213" t="str">
        <f t="shared" ca="1" si="111"/>
        <v/>
      </c>
      <c r="BR324" s="207" t="str">
        <f t="shared" ca="1" si="130"/>
        <v/>
      </c>
      <c r="BS324" s="483" t="str">
        <f ca="1">IF($AD324=3,'２個別表'!$BX324-('２個別表'!$BZ324+'２個別表'!$CC324+'２個別表'!$CD324+'２個別表'!$CE324+'２個別表'!$CF324),"")</f>
        <v/>
      </c>
      <c r="BT324" s="486">
        <f t="shared" ca="1" si="112"/>
        <v>0</v>
      </c>
      <c r="BU324" s="480" t="str">
        <f t="shared" ca="1" si="131"/>
        <v/>
      </c>
    </row>
    <row r="325" spans="1:73">
      <c r="A325" s="770" t="str">
        <f t="shared" ca="1" si="107"/>
        <v>石川県</v>
      </c>
      <c r="B325" s="773">
        <f ca="1">'２個別表'!Q325</f>
        <v>315</v>
      </c>
      <c r="C325" s="774" t="str">
        <f>'２個別表'!$R325</f>
        <v>石川県</v>
      </c>
      <c r="D325" s="774" t="str">
        <f ca="1">'２個別表'!$S325</f>
        <v/>
      </c>
      <c r="E325" s="774" t="str">
        <f ca="1">'２個別表'!$T325</f>
        <v/>
      </c>
      <c r="F325" s="719" t="str">
        <f ca="1">'２個別表'!$W325</f>
        <v/>
      </c>
      <c r="G325" s="719" t="str">
        <f ca="1">IF($F325=1,IF(SUMIF('（様式１号）１総括表'!$B$16:$B$25,A325,'（様式１号）１総括表'!$A$16:$A$25)&gt;0,"〇","✕"),"-")</f>
        <v>-</v>
      </c>
      <c r="H325" s="716" t="str">
        <f ca="1">IF('２個別表'!$Y325=1,IF('２個別表'!$AC325=1,"〇","×"),IF(AND(2&lt;='２個別表'!$AC325,'２個別表'!$AC325&lt;=5),"〇","×"))</f>
        <v>×</v>
      </c>
      <c r="I325" s="716" t="str">
        <f t="shared" ca="1" si="108"/>
        <v>×</v>
      </c>
      <c r="J325" s="207" t="str">
        <f ca="1">'２個別表'!$Z325</f>
        <v/>
      </c>
      <c r="K325" s="207">
        <f ca="1">'２個別表'!$AK325</f>
        <v>0</v>
      </c>
      <c r="L325" s="207" t="str">
        <f ca="1">IF('２個別表'!$AL325=1,1,"")</f>
        <v/>
      </c>
      <c r="M325" s="207" t="str">
        <f ca="1">IF('２個別表'!$AL325="","",IF('２個別表'!$AL325=1,IF(OR('２個別表'!$AM325=1,'２個別表'!$AN325=1),"〇","×")))</f>
        <v/>
      </c>
      <c r="N325" s="204" t="str">
        <f ca="1">'２個別表'!AT325</f>
        <v/>
      </c>
      <c r="O325" s="220" t="str">
        <f ca="1">IF(1&lt;='２個別表'!$F325,IF(AND(1&lt;='２個別表'!$AO325,'２個別表'!$AO325&lt;=3),1,0),"")</f>
        <v/>
      </c>
      <c r="P325" s="229">
        <f ca="1">IF($O325=1,IF(AND('２個別表'!$BF325&lt;&gt;"",AND('２個別表'!$BI325&lt;&gt;1,'２個別表'!$BJ325)),0,1),0)</f>
        <v>0</v>
      </c>
      <c r="Q325" s="220">
        <f ca="1">IF('２個別表'!$BF325&lt;&gt;"",1,0)</f>
        <v>0</v>
      </c>
      <c r="R325" s="220" t="str">
        <f ca="1">IF($Q325=1,IF('２個別表'!$BI325=1,1,0),"")</f>
        <v/>
      </c>
      <c r="S325" s="220" t="str">
        <f ca="1">IF($R325=1,IF('２個別表'!$BJ325&lt;&gt;"","〇","×"),"")</f>
        <v/>
      </c>
      <c r="T325" s="220" t="str">
        <f t="shared" ca="1" si="114"/>
        <v/>
      </c>
      <c r="U325" s="381">
        <f ca="1">IF('２個別表'!$BH325&gt;0,'２個別表'!$BH325,0)</f>
        <v>0</v>
      </c>
      <c r="V325" s="220">
        <f ca="1">IF('２個別表'!$BJ325&lt;&gt;"",1,0)</f>
        <v>0</v>
      </c>
      <c r="W325" s="206">
        <f ca="1">IF(AND($Q325=1,$V325=1),'２個別表'!$CF325,0)</f>
        <v>0</v>
      </c>
      <c r="X325" s="219">
        <f t="shared" ca="1" si="109"/>
        <v>0</v>
      </c>
      <c r="Y325" s="220" t="str">
        <f ca="1">IF(1&lt;='２個別表'!$F325,'２個別表'!$BV325,"")</f>
        <v/>
      </c>
      <c r="Z325" s="220">
        <f ca="1">IF(1&lt;='２個別表'!$F325,'２個別表'!$CG325,0)</f>
        <v>0</v>
      </c>
      <c r="AA325" s="220">
        <f ca="1">IF(OR(0&lt;'２個別表'!$BZ325,0&lt;SUM('２個別表'!$CC325:$CD325)),1,0)</f>
        <v>1</v>
      </c>
      <c r="AB325" s="207">
        <f ca="1">IF(1&lt;='２個別表'!$F325,'２個別表'!$BX325,0)</f>
        <v>0</v>
      </c>
      <c r="AC325" s="207" t="str">
        <f ca="1">IF('２個別表'!$BX325&gt;0,IF(AND('２個別表'!$BV325=1,'２個別表'!$CG325="控除不可"),'２個別表'!$BX325,IF(AND('２個別表'!$BV325=1,'２個別表'!$CG325="80%控除対象"),ROUNDUP('２個別表'!$BX325*102/110,0),IF(AND('２個別表'!$BV325=1,'２個別表'!$CG325="全額控除"),ROUNDUP('２個別表'!$BX325*100/110,0),IF(OR('２個別表'!$BV325=2,'２個別表'!$BV325=3),'２個別表'!$BX325,'２個別表'!$BX325)))),"")</f>
        <v/>
      </c>
      <c r="AD325" s="221" t="str">
        <f ca="1">IF('２個別表'!$W325=1,3,IF(AND('２個別表'!$W325=2,AND(19&lt;='２個別表'!$AO325,'２個別表'!$AO325&lt;=23)),2,IF(AND('２個別表'!$W325=2,OR(AND(1&lt;='２個別表'!$AO325,'２個別表'!$AO325&lt;=18),AND(24&lt;='２個別表'!$AO325,'２個別表'!$AO325&lt;=25))),1,"判定不能")))</f>
        <v>判定不能</v>
      </c>
      <c r="AE325" s="228">
        <f t="shared" ca="1" si="115"/>
        <v>0</v>
      </c>
      <c r="AF325" s="204" t="str">
        <f t="shared" ca="1" si="132"/>
        <v/>
      </c>
      <c r="AG325" s="207" t="str">
        <f ca="1">IF(AND($AD325=1,$U325&gt;0,$V325=1),ROUNDDOWN($AC325*1/2-'２個別表'!$CF325*1/2,0),"")</f>
        <v/>
      </c>
      <c r="AH325" s="207" t="str">
        <f t="shared" ca="1" si="110"/>
        <v/>
      </c>
      <c r="AI325" s="230" t="str">
        <f ca="1">IF(AND($AD325=1,$Q325=1),IF($AB325&gt;0,'２個別表'!$BX325-'２個別表'!$BZ325-'２個別表'!$CF325-'２個別表'!$CC325-'２個別表'!$CD325-'２個別表'!$CE325,0),"")</f>
        <v/>
      </c>
      <c r="AJ325" s="222">
        <f t="shared" ca="1" si="116"/>
        <v>0</v>
      </c>
      <c r="AK325" s="218" t="str">
        <f ca="1">IF($AD325=1,IF('２個別表'!$AQ325=1,1,IF('２個別表'!AQ325="","",)),"")</f>
        <v/>
      </c>
      <c r="AL325" s="207" t="str">
        <f ca="1">IF($AJ325=1,IF($AK325=1,'２個別表'!BU325,""),"")</f>
        <v/>
      </c>
      <c r="AM325" s="204" t="str">
        <f t="shared" ca="1" si="117"/>
        <v/>
      </c>
      <c r="AN325" s="223" t="str">
        <f ca="1">IF($AJ325=1,IF($AK325=1,ROUNDDOWN('２個別表'!$BX325-'２個別表'!$BZ325-'２個別表'!$CC325-'２個別表'!$CD325-'２個別表'!$CE325-'２個別表'!$CF325,0),""),"")</f>
        <v/>
      </c>
      <c r="AO325" s="222">
        <f t="shared" ca="1" si="113"/>
        <v>0</v>
      </c>
      <c r="AP325" s="218">
        <f t="shared" ca="1" si="118"/>
        <v>0</v>
      </c>
      <c r="AQ325" s="218">
        <f t="shared" ca="1" si="119"/>
        <v>0</v>
      </c>
      <c r="AR325" s="213">
        <f ca="1">IF('２個別表'!$AC325=1,1,0)</f>
        <v>0</v>
      </c>
      <c r="AS325" s="204" t="str">
        <f t="shared" ca="1" si="120"/>
        <v/>
      </c>
      <c r="AT325" s="204" t="str">
        <f t="shared" ca="1" si="121"/>
        <v/>
      </c>
      <c r="AU325" s="230" t="str">
        <f ca="1">IF($AD325=1,IF($AQ325=1,ROUNDDOWN('２個別表'!$BX325-'２個別表'!$BZ325-'２個別表'!$CC325-'２個別表'!$CD325-'２個別表'!$CE325-'２個別表'!$CF325,0),""),"")</f>
        <v/>
      </c>
      <c r="AV325" s="391">
        <f t="shared" ca="1" si="122"/>
        <v>0</v>
      </c>
      <c r="AW325" s="401" t="str">
        <f t="shared" ca="1" si="123"/>
        <v>-</v>
      </c>
      <c r="AX325" s="228">
        <f ca="1">IF($AD325=2,IF('２個別表'!$BS325=1,1,0),0)</f>
        <v>0</v>
      </c>
      <c r="AY325" s="213" t="str">
        <f t="shared" ca="1" si="124"/>
        <v/>
      </c>
      <c r="AZ325" s="409" t="str">
        <f ca="1">IF(AND($AD325=2,$AX325=1),'２個別表'!$BX325-('２個別表'!$BZ325+'２個別表'!$CC325+'２個別表'!$CD325+'２個別表'!$CE325+'２個別表'!$CF325),"")</f>
        <v/>
      </c>
      <c r="BA325" s="228">
        <f ca="1">IF($AD325=2,IF('２個別表'!$BS325&lt;&gt;1,1,0),0)</f>
        <v>0</v>
      </c>
      <c r="BB325" s="404">
        <f t="shared" ca="1" si="125"/>
        <v>0</v>
      </c>
      <c r="BC325" s="207" t="str">
        <f ca="1">IF(AND($AD325=2,$BA325=1),'２個別表'!$BT325,"")</f>
        <v/>
      </c>
      <c r="BD325" s="207" t="str">
        <f t="shared" ca="1" si="126"/>
        <v/>
      </c>
      <c r="BE325" s="207" t="str">
        <f ca="1">IF(AND($AD325=2,$BA325=1),'２個別表'!$BW325-('２個別表'!$BZ325+'２個別表'!$CC325+'２個別表'!$CD325+'２個別表'!$CE325+'２個別表'!$CF325),"")</f>
        <v/>
      </c>
      <c r="BF325" s="207" t="str">
        <f ca="1">IF(AND($AD325=2,$BA325=1),'２個別表'!$CC325+'２個別表'!$CD325,"")</f>
        <v/>
      </c>
      <c r="BG325" s="406" t="str">
        <f ca="1">IF($BB325=1,IF(SUM('２個別表'!$BY325,'２個別表'!$CF325*0.5)&lt;='２個別表'!$BX325*0.5,"〇","×"),"")</f>
        <v/>
      </c>
      <c r="BH325" s="405">
        <f t="shared" ca="1" si="127"/>
        <v>0</v>
      </c>
      <c r="BI325" s="229" t="str">
        <f ca="1">IF($AD325=2,IF($AX325=1,IF('２個別表'!$AO325=23,"〇","×"),IF(OR('２個別表'!$AO325&lt;19,'２個別表'!$AO325&gt;23),"",IF($BH325&lt;='２個別表'!$BT325,"〇","×"))),"-")</f>
        <v>-</v>
      </c>
      <c r="BJ325" s="414" t="str">
        <f t="shared" ca="1" si="128"/>
        <v>-</v>
      </c>
      <c r="BK325" s="228">
        <f t="shared" ca="1" si="129"/>
        <v>0</v>
      </c>
      <c r="BL325" s="229" t="str">
        <f ca="1">IF($AD325=3,IF(1&lt;='２個別表'!$F325,IF('２個別表'!$W325=1,"〇","×"),""),"")</f>
        <v/>
      </c>
      <c r="BM325" s="209" t="str">
        <f ca="1">IF(AD325=3,IF(AND(OR('２個別表'!BF325="附帯施設",AND(1&lt;='２個別表'!AO325,'２個別表'!AO325&lt;=3)),'２個別表'!BM325&lt;&gt;"",'２個別表'!BN325&lt;&gt;""),1,IF(AND(OR('２個別表'!BF325="附帯施設",AND(1&lt;='２個別表'!AO325,'２個別表'!AO325&lt;=3)),OR('２個別表'!BM325="",'２個別表'!BN325="")),"×",0)),"")</f>
        <v/>
      </c>
      <c r="BN325" s="229" t="str">
        <f ca="1">IF($AD325=3,IF('２個別表'!$BX325&gt;=500000,"〇","×"),"")</f>
        <v/>
      </c>
      <c r="BO325" s="204" t="str">
        <f ca="1">IF(AD325=3,'２個別表'!BY325,"")</f>
        <v/>
      </c>
      <c r="BP325" s="204" t="str">
        <f ca="1">IF(AD325=3,IF(COUNTIF('２個別表'!$Z$11:'２個別表'!Z325,'２個別表'!Z325)=1,BO325,SUMIF('２個別表'!$Z$11:$Z$510,'２個別表'!Z325,$BO$11:$BO$239)),"")</f>
        <v/>
      </c>
      <c r="BQ325" s="213" t="str">
        <f t="shared" ca="1" si="111"/>
        <v/>
      </c>
      <c r="BR325" s="207" t="str">
        <f t="shared" ca="1" si="130"/>
        <v/>
      </c>
      <c r="BS325" s="483" t="str">
        <f ca="1">IF($AD325=3,'２個別表'!$BX325-('２個別表'!$BZ325+'２個別表'!$CC325+'２個別表'!$CD325+'２個別表'!$CE325+'２個別表'!$CF325),"")</f>
        <v/>
      </c>
      <c r="BT325" s="486">
        <f t="shared" ca="1" si="112"/>
        <v>0</v>
      </c>
      <c r="BU325" s="480" t="str">
        <f t="shared" ca="1" si="131"/>
        <v/>
      </c>
    </row>
    <row r="326" spans="1:73">
      <c r="A326" s="770" t="str">
        <f t="shared" ca="1" si="107"/>
        <v>石川県</v>
      </c>
      <c r="B326" s="773">
        <f ca="1">'２個別表'!Q326</f>
        <v>316</v>
      </c>
      <c r="C326" s="774" t="str">
        <f>'２個別表'!$R326</f>
        <v>石川県</v>
      </c>
      <c r="D326" s="774" t="str">
        <f ca="1">'２個別表'!$S326</f>
        <v/>
      </c>
      <c r="E326" s="774" t="str">
        <f ca="1">'２個別表'!$T326</f>
        <v/>
      </c>
      <c r="F326" s="719" t="str">
        <f ca="1">'２個別表'!$W326</f>
        <v/>
      </c>
      <c r="G326" s="719" t="str">
        <f ca="1">IF($F326=1,IF(SUMIF('（様式１号）１総括表'!$B$16:$B$25,A326,'（様式１号）１総括表'!$A$16:$A$25)&gt;0,"〇","✕"),"-")</f>
        <v>-</v>
      </c>
      <c r="H326" s="716" t="str">
        <f ca="1">IF('２個別表'!$Y326=1,IF('２個別表'!$AC326=1,"〇","×"),IF(AND(2&lt;='２個別表'!$AC326,'２個別表'!$AC326&lt;=5),"〇","×"))</f>
        <v>×</v>
      </c>
      <c r="I326" s="716" t="str">
        <f t="shared" ca="1" si="108"/>
        <v>×</v>
      </c>
      <c r="J326" s="207" t="str">
        <f ca="1">'２個別表'!$Z326</f>
        <v/>
      </c>
      <c r="K326" s="207">
        <f ca="1">'２個別表'!$AK326</f>
        <v>0</v>
      </c>
      <c r="L326" s="207" t="str">
        <f ca="1">IF('２個別表'!$AL326=1,1,"")</f>
        <v/>
      </c>
      <c r="M326" s="207" t="str">
        <f ca="1">IF('２個別表'!$AL326="","",IF('２個別表'!$AL326=1,IF(OR('２個別表'!$AM326=1,'２個別表'!$AN326=1),"〇","×")))</f>
        <v/>
      </c>
      <c r="N326" s="204" t="str">
        <f ca="1">'２個別表'!AT326</f>
        <v/>
      </c>
      <c r="O326" s="220" t="str">
        <f ca="1">IF(1&lt;='２個別表'!$F326,IF(AND(1&lt;='２個別表'!$AO326,'２個別表'!$AO326&lt;=3),1,0),"")</f>
        <v/>
      </c>
      <c r="P326" s="229">
        <f ca="1">IF($O326=1,IF(AND('２個別表'!$BF326&lt;&gt;"",AND('２個別表'!$BI326&lt;&gt;1,'２個別表'!$BJ326)),0,1),0)</f>
        <v>0</v>
      </c>
      <c r="Q326" s="220">
        <f ca="1">IF('２個別表'!$BF326&lt;&gt;"",1,0)</f>
        <v>0</v>
      </c>
      <c r="R326" s="220" t="str">
        <f ca="1">IF($Q326=1,IF('２個別表'!$BI326=1,1,0),"")</f>
        <v/>
      </c>
      <c r="S326" s="220" t="str">
        <f ca="1">IF($R326=1,IF('２個別表'!$BJ326&lt;&gt;"","〇","×"),"")</f>
        <v/>
      </c>
      <c r="T326" s="220" t="str">
        <f t="shared" ca="1" si="114"/>
        <v/>
      </c>
      <c r="U326" s="381">
        <f ca="1">IF('２個別表'!$BH326&gt;0,'２個別表'!$BH326,0)</f>
        <v>0</v>
      </c>
      <c r="V326" s="220">
        <f ca="1">IF('２個別表'!$BJ326&lt;&gt;"",1,0)</f>
        <v>0</v>
      </c>
      <c r="W326" s="206">
        <f ca="1">IF(AND($Q326=1,$V326=1),'２個別表'!$CF326,0)</f>
        <v>0</v>
      </c>
      <c r="X326" s="219">
        <f t="shared" ca="1" si="109"/>
        <v>0</v>
      </c>
      <c r="Y326" s="220" t="str">
        <f ca="1">IF(1&lt;='２個別表'!$F326,'２個別表'!$BV326,"")</f>
        <v/>
      </c>
      <c r="Z326" s="220">
        <f ca="1">IF(1&lt;='２個別表'!$F326,'２個別表'!$CG326,0)</f>
        <v>0</v>
      </c>
      <c r="AA326" s="220">
        <f ca="1">IF(OR(0&lt;'２個別表'!$BZ326,0&lt;SUM('２個別表'!$CC326:$CD326)),1,0)</f>
        <v>1</v>
      </c>
      <c r="AB326" s="207">
        <f ca="1">IF(1&lt;='２個別表'!$F326,'２個別表'!$BX326,0)</f>
        <v>0</v>
      </c>
      <c r="AC326" s="207" t="str">
        <f ca="1">IF('２個別表'!$BX326&gt;0,IF(AND('２個別表'!$BV326=1,'２個別表'!$CG326="控除不可"),'２個別表'!$BX326,IF(AND('２個別表'!$BV326=1,'２個別表'!$CG326="80%控除対象"),ROUNDUP('２個別表'!$BX326*102/110,0),IF(AND('２個別表'!$BV326=1,'２個別表'!$CG326="全額控除"),ROUNDUP('２個別表'!$BX326*100/110,0),IF(OR('２個別表'!$BV326=2,'２個別表'!$BV326=3),'２個別表'!$BX326,'２個別表'!$BX326)))),"")</f>
        <v/>
      </c>
      <c r="AD326" s="221" t="str">
        <f ca="1">IF('２個別表'!$W326=1,3,IF(AND('２個別表'!$W326=2,AND(19&lt;='２個別表'!$AO326,'２個別表'!$AO326&lt;=23)),2,IF(AND('２個別表'!$W326=2,OR(AND(1&lt;='２個別表'!$AO326,'２個別表'!$AO326&lt;=18),AND(24&lt;='２個別表'!$AO326,'２個別表'!$AO326&lt;=25))),1,"判定不能")))</f>
        <v>判定不能</v>
      </c>
      <c r="AE326" s="228">
        <f t="shared" ca="1" si="115"/>
        <v>0</v>
      </c>
      <c r="AF326" s="204" t="str">
        <f t="shared" ca="1" si="132"/>
        <v/>
      </c>
      <c r="AG326" s="207" t="str">
        <f ca="1">IF(AND($AD326=1,$U326&gt;0,$V326=1),ROUNDDOWN($AC326*1/2-'２個別表'!$CF326*1/2,0),"")</f>
        <v/>
      </c>
      <c r="AH326" s="207" t="str">
        <f t="shared" ca="1" si="110"/>
        <v/>
      </c>
      <c r="AI326" s="230" t="str">
        <f ca="1">IF(AND($AD326=1,$Q326=1),IF($AB326&gt;0,'２個別表'!$BX326-'２個別表'!$BZ326-'２個別表'!$CF326-'２個別表'!$CC326-'２個別表'!$CD326-'２個別表'!$CE326,0),"")</f>
        <v/>
      </c>
      <c r="AJ326" s="222">
        <f t="shared" ca="1" si="116"/>
        <v>0</v>
      </c>
      <c r="AK326" s="218" t="str">
        <f ca="1">IF($AD326=1,IF('２個別表'!$AQ326=1,1,IF('２個別表'!AQ326="","",)),"")</f>
        <v/>
      </c>
      <c r="AL326" s="207" t="str">
        <f ca="1">IF($AJ326=1,IF($AK326=1,'２個別表'!BU326,""),"")</f>
        <v/>
      </c>
      <c r="AM326" s="204" t="str">
        <f t="shared" ca="1" si="117"/>
        <v/>
      </c>
      <c r="AN326" s="223" t="str">
        <f ca="1">IF($AJ326=1,IF($AK326=1,ROUNDDOWN('２個別表'!$BX326-'２個別表'!$BZ326-'２個別表'!$CC326-'２個別表'!$CD326-'２個別表'!$CE326-'２個別表'!$CF326,0),""),"")</f>
        <v/>
      </c>
      <c r="AO326" s="222">
        <f t="shared" ca="1" si="113"/>
        <v>0</v>
      </c>
      <c r="AP326" s="218">
        <f t="shared" ca="1" si="118"/>
        <v>0</v>
      </c>
      <c r="AQ326" s="218">
        <f t="shared" ca="1" si="119"/>
        <v>0</v>
      </c>
      <c r="AR326" s="213">
        <f ca="1">IF('２個別表'!$AC326=1,1,0)</f>
        <v>0</v>
      </c>
      <c r="AS326" s="204" t="str">
        <f t="shared" ca="1" si="120"/>
        <v/>
      </c>
      <c r="AT326" s="204" t="str">
        <f t="shared" ca="1" si="121"/>
        <v/>
      </c>
      <c r="AU326" s="230" t="str">
        <f ca="1">IF($AD326=1,IF($AQ326=1,ROUNDDOWN('２個別表'!$BX326-'２個別表'!$BZ326-'２個別表'!$CC326-'２個別表'!$CD326-'２個別表'!$CE326-'２個別表'!$CF326,0),""),"")</f>
        <v/>
      </c>
      <c r="AV326" s="391">
        <f t="shared" ca="1" si="122"/>
        <v>0</v>
      </c>
      <c r="AW326" s="401" t="str">
        <f t="shared" ca="1" si="123"/>
        <v>-</v>
      </c>
      <c r="AX326" s="228">
        <f ca="1">IF($AD326=2,IF('２個別表'!$BS326=1,1,0),0)</f>
        <v>0</v>
      </c>
      <c r="AY326" s="213" t="str">
        <f t="shared" ca="1" si="124"/>
        <v/>
      </c>
      <c r="AZ326" s="409" t="str">
        <f ca="1">IF(AND($AD326=2,$AX326=1),'２個別表'!$BX326-('２個別表'!$BZ326+'２個別表'!$CC326+'２個別表'!$CD326+'２個別表'!$CE326+'２個別表'!$CF326),"")</f>
        <v/>
      </c>
      <c r="BA326" s="228">
        <f ca="1">IF($AD326=2,IF('２個別表'!$BS326&lt;&gt;1,1,0),0)</f>
        <v>0</v>
      </c>
      <c r="BB326" s="404">
        <f t="shared" ca="1" si="125"/>
        <v>0</v>
      </c>
      <c r="BC326" s="207" t="str">
        <f ca="1">IF(AND($AD326=2,$BA326=1),'２個別表'!$BT326,"")</f>
        <v/>
      </c>
      <c r="BD326" s="207" t="str">
        <f t="shared" ca="1" si="126"/>
        <v/>
      </c>
      <c r="BE326" s="207" t="str">
        <f ca="1">IF(AND($AD326=2,$BA326=1),'２個別表'!$BW326-('２個別表'!$BZ326+'２個別表'!$CC326+'２個別表'!$CD326+'２個別表'!$CE326+'２個別表'!$CF326),"")</f>
        <v/>
      </c>
      <c r="BF326" s="207" t="str">
        <f ca="1">IF(AND($AD326=2,$BA326=1),'２個別表'!$CC326+'２個別表'!$CD326,"")</f>
        <v/>
      </c>
      <c r="BG326" s="406" t="str">
        <f ca="1">IF($BB326=1,IF(SUM('２個別表'!$BY326,'２個別表'!$CF326*0.5)&lt;='２個別表'!$BX326*0.5,"〇","×"),"")</f>
        <v/>
      </c>
      <c r="BH326" s="405">
        <f t="shared" ca="1" si="127"/>
        <v>0</v>
      </c>
      <c r="BI326" s="229" t="str">
        <f ca="1">IF($AD326=2,IF($AX326=1,IF('２個別表'!$AO326=23,"〇","×"),IF(OR('２個別表'!$AO326&lt;19,'２個別表'!$AO326&gt;23),"",IF($BH326&lt;='２個別表'!$BT326,"〇","×"))),"-")</f>
        <v>-</v>
      </c>
      <c r="BJ326" s="414" t="str">
        <f t="shared" ca="1" si="128"/>
        <v>-</v>
      </c>
      <c r="BK326" s="228">
        <f t="shared" ca="1" si="129"/>
        <v>0</v>
      </c>
      <c r="BL326" s="229" t="str">
        <f ca="1">IF($AD326=3,IF(1&lt;='２個別表'!$F326,IF('２個別表'!$W326=1,"〇","×"),""),"")</f>
        <v/>
      </c>
      <c r="BM326" s="209" t="str">
        <f ca="1">IF(AD326=3,IF(AND(OR('２個別表'!BF326="附帯施設",AND(1&lt;='２個別表'!AO326,'２個別表'!AO326&lt;=3)),'２個別表'!BM326&lt;&gt;"",'２個別表'!BN326&lt;&gt;""),1,IF(AND(OR('２個別表'!BF326="附帯施設",AND(1&lt;='２個別表'!AO326,'２個別表'!AO326&lt;=3)),OR('２個別表'!BM326="",'２個別表'!BN326="")),"×",0)),"")</f>
        <v/>
      </c>
      <c r="BN326" s="229" t="str">
        <f ca="1">IF($AD326=3,IF('２個別表'!$BX326&gt;=500000,"〇","×"),"")</f>
        <v/>
      </c>
      <c r="BO326" s="204" t="str">
        <f ca="1">IF(AD326=3,'２個別表'!BY326,"")</f>
        <v/>
      </c>
      <c r="BP326" s="204" t="str">
        <f ca="1">IF(AD326=3,IF(COUNTIF('２個別表'!$Z$11:'２個別表'!Z326,'２個別表'!Z326)=1,BO326,SUMIF('２個別表'!$Z$11:$Z$510,'２個別表'!Z326,$BO$11:$BO$239)),"")</f>
        <v/>
      </c>
      <c r="BQ326" s="213" t="str">
        <f t="shared" ca="1" si="111"/>
        <v/>
      </c>
      <c r="BR326" s="207" t="str">
        <f t="shared" ca="1" si="130"/>
        <v/>
      </c>
      <c r="BS326" s="483" t="str">
        <f ca="1">IF($AD326=3,'２個別表'!$BX326-('２個別表'!$BZ326+'２個別表'!$CC326+'２個別表'!$CD326+'２個別表'!$CE326+'２個別表'!$CF326),"")</f>
        <v/>
      </c>
      <c r="BT326" s="486">
        <f t="shared" ca="1" si="112"/>
        <v>0</v>
      </c>
      <c r="BU326" s="480" t="str">
        <f t="shared" ca="1" si="131"/>
        <v/>
      </c>
    </row>
    <row r="327" spans="1:73">
      <c r="A327" s="770" t="str">
        <f t="shared" ca="1" si="107"/>
        <v>石川県</v>
      </c>
      <c r="B327" s="773">
        <f ca="1">'２個別表'!Q327</f>
        <v>317</v>
      </c>
      <c r="C327" s="774" t="str">
        <f>'２個別表'!$R327</f>
        <v>石川県</v>
      </c>
      <c r="D327" s="774" t="str">
        <f ca="1">'２個別表'!$S327</f>
        <v/>
      </c>
      <c r="E327" s="774" t="str">
        <f ca="1">'２個別表'!$T327</f>
        <v/>
      </c>
      <c r="F327" s="719" t="str">
        <f ca="1">'２個別表'!$W327</f>
        <v/>
      </c>
      <c r="G327" s="719" t="str">
        <f ca="1">IF($F327=1,IF(SUMIF('（様式１号）１総括表'!$B$16:$B$25,A327,'（様式１号）１総括表'!$A$16:$A$25)&gt;0,"〇","✕"),"-")</f>
        <v>-</v>
      </c>
      <c r="H327" s="716" t="str">
        <f ca="1">IF('２個別表'!$Y327=1,IF('２個別表'!$AC327=1,"〇","×"),IF(AND(2&lt;='２個別表'!$AC327,'２個別表'!$AC327&lt;=5),"〇","×"))</f>
        <v>×</v>
      </c>
      <c r="I327" s="716" t="str">
        <f t="shared" ca="1" si="108"/>
        <v>×</v>
      </c>
      <c r="J327" s="207" t="str">
        <f ca="1">'２個別表'!$Z327</f>
        <v/>
      </c>
      <c r="K327" s="207">
        <f ca="1">'２個別表'!$AK327</f>
        <v>0</v>
      </c>
      <c r="L327" s="207" t="str">
        <f ca="1">IF('２個別表'!$AL327=1,1,"")</f>
        <v/>
      </c>
      <c r="M327" s="207" t="str">
        <f ca="1">IF('２個別表'!$AL327="","",IF('２個別表'!$AL327=1,IF(OR('２個別表'!$AM327=1,'２個別表'!$AN327=1),"〇","×")))</f>
        <v/>
      </c>
      <c r="N327" s="204" t="str">
        <f ca="1">'２個別表'!AT327</f>
        <v/>
      </c>
      <c r="O327" s="220" t="str">
        <f ca="1">IF(1&lt;='２個別表'!$F327,IF(AND(1&lt;='２個別表'!$AO327,'２個別表'!$AO327&lt;=3),1,0),"")</f>
        <v/>
      </c>
      <c r="P327" s="229">
        <f ca="1">IF($O327=1,IF(AND('２個別表'!$BF327&lt;&gt;"",AND('２個別表'!$BI327&lt;&gt;1,'２個別表'!$BJ327)),0,1),0)</f>
        <v>0</v>
      </c>
      <c r="Q327" s="220">
        <f ca="1">IF('２個別表'!$BF327&lt;&gt;"",1,0)</f>
        <v>0</v>
      </c>
      <c r="R327" s="220" t="str">
        <f ca="1">IF($Q327=1,IF('２個別表'!$BI327=1,1,0),"")</f>
        <v/>
      </c>
      <c r="S327" s="220" t="str">
        <f ca="1">IF($R327=1,IF('２個別表'!$BJ327&lt;&gt;"","〇","×"),"")</f>
        <v/>
      </c>
      <c r="T327" s="220" t="str">
        <f t="shared" ca="1" si="114"/>
        <v/>
      </c>
      <c r="U327" s="381">
        <f ca="1">IF('２個別表'!$BH327&gt;0,'２個別表'!$BH327,0)</f>
        <v>0</v>
      </c>
      <c r="V327" s="220">
        <f ca="1">IF('２個別表'!$BJ327&lt;&gt;"",1,0)</f>
        <v>0</v>
      </c>
      <c r="W327" s="206">
        <f ca="1">IF(AND($Q327=1,$V327=1),'２個別表'!$CF327,0)</f>
        <v>0</v>
      </c>
      <c r="X327" s="219">
        <f t="shared" ca="1" si="109"/>
        <v>0</v>
      </c>
      <c r="Y327" s="220" t="str">
        <f ca="1">IF(1&lt;='２個別表'!$F327,'２個別表'!$BV327,"")</f>
        <v/>
      </c>
      <c r="Z327" s="220">
        <f ca="1">IF(1&lt;='２個別表'!$F327,'２個別表'!$CG327,0)</f>
        <v>0</v>
      </c>
      <c r="AA327" s="220">
        <f ca="1">IF(OR(0&lt;'２個別表'!$BZ327,0&lt;SUM('２個別表'!$CC327:$CD327)),1,0)</f>
        <v>1</v>
      </c>
      <c r="AB327" s="207">
        <f ca="1">IF(1&lt;='２個別表'!$F327,'２個別表'!$BX327,0)</f>
        <v>0</v>
      </c>
      <c r="AC327" s="207" t="str">
        <f ca="1">IF('２個別表'!$BX327&gt;0,IF(AND('２個別表'!$BV327=1,'２個別表'!$CG327="控除不可"),'２個別表'!$BX327,IF(AND('２個別表'!$BV327=1,'２個別表'!$CG327="80%控除対象"),ROUNDUP('２個別表'!$BX327*102/110,0),IF(AND('２個別表'!$BV327=1,'２個別表'!$CG327="全額控除"),ROUNDUP('２個別表'!$BX327*100/110,0),IF(OR('２個別表'!$BV327=2,'２個別表'!$BV327=3),'２個別表'!$BX327,'２個別表'!$BX327)))),"")</f>
        <v/>
      </c>
      <c r="AD327" s="221" t="str">
        <f ca="1">IF('２個別表'!$W327=1,3,IF(AND('２個別表'!$W327=2,AND(19&lt;='２個別表'!$AO327,'２個別表'!$AO327&lt;=23)),2,IF(AND('２個別表'!$W327=2,OR(AND(1&lt;='２個別表'!$AO327,'２個別表'!$AO327&lt;=18),AND(24&lt;='２個別表'!$AO327,'２個別表'!$AO327&lt;=25))),1,"判定不能")))</f>
        <v>判定不能</v>
      </c>
      <c r="AE327" s="228">
        <f t="shared" ca="1" si="115"/>
        <v>0</v>
      </c>
      <c r="AF327" s="204" t="str">
        <f t="shared" ca="1" si="132"/>
        <v/>
      </c>
      <c r="AG327" s="207" t="str">
        <f ca="1">IF(AND($AD327=1,$U327&gt;0,$V327=1),ROUNDDOWN($AC327*1/2-'２個別表'!$CF327*1/2,0),"")</f>
        <v/>
      </c>
      <c r="AH327" s="207" t="str">
        <f t="shared" ca="1" si="110"/>
        <v/>
      </c>
      <c r="AI327" s="230" t="str">
        <f ca="1">IF(AND($AD327=1,$Q327=1),IF($AB327&gt;0,'２個別表'!$BX327-'２個別表'!$BZ327-'２個別表'!$CF327-'２個別表'!$CC327-'２個別表'!$CD327-'２個別表'!$CE327,0),"")</f>
        <v/>
      </c>
      <c r="AJ327" s="222">
        <f t="shared" ca="1" si="116"/>
        <v>0</v>
      </c>
      <c r="AK327" s="218" t="str">
        <f ca="1">IF($AD327=1,IF('２個別表'!$AQ327=1,1,IF('２個別表'!AQ327="","",)),"")</f>
        <v/>
      </c>
      <c r="AL327" s="207" t="str">
        <f ca="1">IF($AJ327=1,IF($AK327=1,'２個別表'!BU327,""),"")</f>
        <v/>
      </c>
      <c r="AM327" s="204" t="str">
        <f t="shared" ca="1" si="117"/>
        <v/>
      </c>
      <c r="AN327" s="223" t="str">
        <f ca="1">IF($AJ327=1,IF($AK327=1,ROUNDDOWN('２個別表'!$BX327-'２個別表'!$BZ327-'２個別表'!$CC327-'２個別表'!$CD327-'２個別表'!$CE327-'２個別表'!$CF327,0),""),"")</f>
        <v/>
      </c>
      <c r="AO327" s="222">
        <f t="shared" ca="1" si="113"/>
        <v>0</v>
      </c>
      <c r="AP327" s="218">
        <f t="shared" ca="1" si="118"/>
        <v>0</v>
      </c>
      <c r="AQ327" s="218">
        <f t="shared" ca="1" si="119"/>
        <v>0</v>
      </c>
      <c r="AR327" s="213">
        <f ca="1">IF('２個別表'!$AC327=1,1,0)</f>
        <v>0</v>
      </c>
      <c r="AS327" s="204" t="str">
        <f t="shared" ca="1" si="120"/>
        <v/>
      </c>
      <c r="AT327" s="204" t="str">
        <f t="shared" ca="1" si="121"/>
        <v/>
      </c>
      <c r="AU327" s="230" t="str">
        <f ca="1">IF($AD327=1,IF($AQ327=1,ROUNDDOWN('２個別表'!$BX327-'２個別表'!$BZ327-'２個別表'!$CC327-'２個別表'!$CD327-'２個別表'!$CE327-'２個別表'!$CF327,0),""),"")</f>
        <v/>
      </c>
      <c r="AV327" s="391">
        <f t="shared" ca="1" si="122"/>
        <v>0</v>
      </c>
      <c r="AW327" s="401" t="str">
        <f t="shared" ca="1" si="123"/>
        <v>-</v>
      </c>
      <c r="AX327" s="228">
        <f ca="1">IF($AD327=2,IF('２個別表'!$BS327=1,1,0),0)</f>
        <v>0</v>
      </c>
      <c r="AY327" s="213" t="str">
        <f t="shared" ca="1" si="124"/>
        <v/>
      </c>
      <c r="AZ327" s="409" t="str">
        <f ca="1">IF(AND($AD327=2,$AX327=1),'２個別表'!$BX327-('２個別表'!$BZ327+'２個別表'!$CC327+'２個別表'!$CD327+'２個別表'!$CE327+'２個別表'!$CF327),"")</f>
        <v/>
      </c>
      <c r="BA327" s="228">
        <f ca="1">IF($AD327=2,IF('２個別表'!$BS327&lt;&gt;1,1,0),0)</f>
        <v>0</v>
      </c>
      <c r="BB327" s="404">
        <f t="shared" ca="1" si="125"/>
        <v>0</v>
      </c>
      <c r="BC327" s="207" t="str">
        <f ca="1">IF(AND($AD327=2,$BA327=1),'２個別表'!$BT327,"")</f>
        <v/>
      </c>
      <c r="BD327" s="207" t="str">
        <f t="shared" ca="1" si="126"/>
        <v/>
      </c>
      <c r="BE327" s="207" t="str">
        <f ca="1">IF(AND($AD327=2,$BA327=1),'２個別表'!$BW327-('２個別表'!$BZ327+'２個別表'!$CC327+'２個別表'!$CD327+'２個別表'!$CE327+'２個別表'!$CF327),"")</f>
        <v/>
      </c>
      <c r="BF327" s="207" t="str">
        <f ca="1">IF(AND($AD327=2,$BA327=1),'２個別表'!$CC327+'２個別表'!$CD327,"")</f>
        <v/>
      </c>
      <c r="BG327" s="406" t="str">
        <f ca="1">IF($BB327=1,IF(SUM('２個別表'!$BY327,'２個別表'!$CF327*0.5)&lt;='２個別表'!$BX327*0.5,"〇","×"),"")</f>
        <v/>
      </c>
      <c r="BH327" s="405">
        <f t="shared" ca="1" si="127"/>
        <v>0</v>
      </c>
      <c r="BI327" s="229" t="str">
        <f ca="1">IF($AD327=2,IF($AX327=1,IF('２個別表'!$AO327=23,"〇","×"),IF(OR('２個別表'!$AO327&lt;19,'２個別表'!$AO327&gt;23),"",IF($BH327&lt;='２個別表'!$BT327,"〇","×"))),"-")</f>
        <v>-</v>
      </c>
      <c r="BJ327" s="414" t="str">
        <f t="shared" ca="1" si="128"/>
        <v>-</v>
      </c>
      <c r="BK327" s="228">
        <f t="shared" ca="1" si="129"/>
        <v>0</v>
      </c>
      <c r="BL327" s="229" t="str">
        <f ca="1">IF($AD327=3,IF(1&lt;='２個別表'!$F327,IF('２個別表'!$W327=1,"〇","×"),""),"")</f>
        <v/>
      </c>
      <c r="BM327" s="209" t="str">
        <f ca="1">IF(AD327=3,IF(AND(OR('２個別表'!BF327="附帯施設",AND(1&lt;='２個別表'!AO327,'２個別表'!AO327&lt;=3)),'２個別表'!BM327&lt;&gt;"",'２個別表'!BN327&lt;&gt;""),1,IF(AND(OR('２個別表'!BF327="附帯施設",AND(1&lt;='２個別表'!AO327,'２個別表'!AO327&lt;=3)),OR('２個別表'!BM327="",'２個別表'!BN327="")),"×",0)),"")</f>
        <v/>
      </c>
      <c r="BN327" s="229" t="str">
        <f ca="1">IF($AD327=3,IF('２個別表'!$BX327&gt;=500000,"〇","×"),"")</f>
        <v/>
      </c>
      <c r="BO327" s="204" t="str">
        <f ca="1">IF(AD327=3,'２個別表'!BY327,"")</f>
        <v/>
      </c>
      <c r="BP327" s="204" t="str">
        <f ca="1">IF(AD327=3,IF(COUNTIF('２個別表'!$Z$11:'２個別表'!Z327,'２個別表'!Z327)=1,BO327,SUMIF('２個別表'!$Z$11:$Z$510,'２個別表'!Z327,$BO$11:$BO$239)),"")</f>
        <v/>
      </c>
      <c r="BQ327" s="213" t="str">
        <f t="shared" ca="1" si="111"/>
        <v/>
      </c>
      <c r="BR327" s="207" t="str">
        <f t="shared" ca="1" si="130"/>
        <v/>
      </c>
      <c r="BS327" s="483" t="str">
        <f ca="1">IF($AD327=3,'２個別表'!$BX327-('２個別表'!$BZ327+'２個別表'!$CC327+'２個別表'!$CD327+'２個別表'!$CE327+'２個別表'!$CF327),"")</f>
        <v/>
      </c>
      <c r="BT327" s="486">
        <f t="shared" ca="1" si="112"/>
        <v>0</v>
      </c>
      <c r="BU327" s="480" t="str">
        <f t="shared" ca="1" si="131"/>
        <v/>
      </c>
    </row>
    <row r="328" spans="1:73">
      <c r="A328" s="770" t="str">
        <f t="shared" ca="1" si="107"/>
        <v>石川県</v>
      </c>
      <c r="B328" s="773">
        <f ca="1">'２個別表'!Q328</f>
        <v>318</v>
      </c>
      <c r="C328" s="774" t="str">
        <f>'２個別表'!$R328</f>
        <v>石川県</v>
      </c>
      <c r="D328" s="774" t="str">
        <f ca="1">'２個別表'!$S328</f>
        <v/>
      </c>
      <c r="E328" s="774" t="str">
        <f ca="1">'２個別表'!$T328</f>
        <v/>
      </c>
      <c r="F328" s="719" t="str">
        <f ca="1">'２個別表'!$W328</f>
        <v/>
      </c>
      <c r="G328" s="719" t="str">
        <f ca="1">IF($F328=1,IF(SUMIF('（様式１号）１総括表'!$B$16:$B$25,A328,'（様式１号）１総括表'!$A$16:$A$25)&gt;0,"〇","✕"),"-")</f>
        <v>-</v>
      </c>
      <c r="H328" s="716" t="str">
        <f ca="1">IF('２個別表'!$Y328=1,IF('２個別表'!$AC328=1,"〇","×"),IF(AND(2&lt;='２個別表'!$AC328,'２個別表'!$AC328&lt;=5),"〇","×"))</f>
        <v>×</v>
      </c>
      <c r="I328" s="716" t="str">
        <f t="shared" ca="1" si="108"/>
        <v>×</v>
      </c>
      <c r="J328" s="207" t="str">
        <f ca="1">'２個別表'!$Z328</f>
        <v/>
      </c>
      <c r="K328" s="207">
        <f ca="1">'２個別表'!$AK328</f>
        <v>0</v>
      </c>
      <c r="L328" s="207" t="str">
        <f ca="1">IF('２個別表'!$AL328=1,1,"")</f>
        <v/>
      </c>
      <c r="M328" s="207" t="str">
        <f ca="1">IF('２個別表'!$AL328="","",IF('２個別表'!$AL328=1,IF(OR('２個別表'!$AM328=1,'２個別表'!$AN328=1),"〇","×")))</f>
        <v/>
      </c>
      <c r="N328" s="204" t="str">
        <f ca="1">'２個別表'!AT328</f>
        <v/>
      </c>
      <c r="O328" s="220" t="str">
        <f ca="1">IF(1&lt;='２個別表'!$F328,IF(AND(1&lt;='２個別表'!$AO328,'２個別表'!$AO328&lt;=3),1,0),"")</f>
        <v/>
      </c>
      <c r="P328" s="229">
        <f ca="1">IF($O328=1,IF(AND('２個別表'!$BF328&lt;&gt;"",AND('２個別表'!$BI328&lt;&gt;1,'２個別表'!$BJ328)),0,1),0)</f>
        <v>0</v>
      </c>
      <c r="Q328" s="220">
        <f ca="1">IF('２個別表'!$BF328&lt;&gt;"",1,0)</f>
        <v>0</v>
      </c>
      <c r="R328" s="220" t="str">
        <f ca="1">IF($Q328=1,IF('２個別表'!$BI328=1,1,0),"")</f>
        <v/>
      </c>
      <c r="S328" s="220" t="str">
        <f ca="1">IF($R328=1,IF('２個別表'!$BJ328&lt;&gt;"","〇","×"),"")</f>
        <v/>
      </c>
      <c r="T328" s="220" t="str">
        <f t="shared" ca="1" si="114"/>
        <v/>
      </c>
      <c r="U328" s="381">
        <f ca="1">IF('２個別表'!$BH328&gt;0,'２個別表'!$BH328,0)</f>
        <v>0</v>
      </c>
      <c r="V328" s="220">
        <f ca="1">IF('２個別表'!$BJ328&lt;&gt;"",1,0)</f>
        <v>0</v>
      </c>
      <c r="W328" s="206">
        <f ca="1">IF(AND($Q328=1,$V328=1),'２個別表'!$CF328,0)</f>
        <v>0</v>
      </c>
      <c r="X328" s="219">
        <f t="shared" ca="1" si="109"/>
        <v>0</v>
      </c>
      <c r="Y328" s="220" t="str">
        <f ca="1">IF(1&lt;='２個別表'!$F328,'２個別表'!$BV328,"")</f>
        <v/>
      </c>
      <c r="Z328" s="220">
        <f ca="1">IF(1&lt;='２個別表'!$F328,'２個別表'!$CG328,0)</f>
        <v>0</v>
      </c>
      <c r="AA328" s="220">
        <f ca="1">IF(OR(0&lt;'２個別表'!$BZ328,0&lt;SUM('２個別表'!$CC328:$CD328)),1,0)</f>
        <v>1</v>
      </c>
      <c r="AB328" s="207">
        <f ca="1">IF(1&lt;='２個別表'!$F328,'２個別表'!$BX328,0)</f>
        <v>0</v>
      </c>
      <c r="AC328" s="207" t="str">
        <f ca="1">IF('２個別表'!$BX328&gt;0,IF(AND('２個別表'!$BV328=1,'２個別表'!$CG328="控除不可"),'２個別表'!$BX328,IF(AND('２個別表'!$BV328=1,'２個別表'!$CG328="80%控除対象"),ROUNDUP('２個別表'!$BX328*102/110,0),IF(AND('２個別表'!$BV328=1,'２個別表'!$CG328="全額控除"),ROUNDUP('２個別表'!$BX328*100/110,0),IF(OR('２個別表'!$BV328=2,'２個別表'!$BV328=3),'２個別表'!$BX328,'２個別表'!$BX328)))),"")</f>
        <v/>
      </c>
      <c r="AD328" s="221" t="str">
        <f ca="1">IF('２個別表'!$W328=1,3,IF(AND('２個別表'!$W328=2,AND(19&lt;='２個別表'!$AO328,'２個別表'!$AO328&lt;=23)),2,IF(AND('２個別表'!$W328=2,OR(AND(1&lt;='２個別表'!$AO328,'２個別表'!$AO328&lt;=18),AND(24&lt;='２個別表'!$AO328,'２個別表'!$AO328&lt;=25))),1,"判定不能")))</f>
        <v>判定不能</v>
      </c>
      <c r="AE328" s="228">
        <f t="shared" ca="1" si="115"/>
        <v>0</v>
      </c>
      <c r="AF328" s="204" t="str">
        <f t="shared" ca="1" si="132"/>
        <v/>
      </c>
      <c r="AG328" s="207" t="str">
        <f ca="1">IF(AND($AD328=1,$U328&gt;0,$V328=1),ROUNDDOWN($AC328*1/2-'２個別表'!$CF328*1/2,0),"")</f>
        <v/>
      </c>
      <c r="AH328" s="207" t="str">
        <f t="shared" ca="1" si="110"/>
        <v/>
      </c>
      <c r="AI328" s="230" t="str">
        <f ca="1">IF(AND($AD328=1,$Q328=1),IF($AB328&gt;0,'２個別表'!$BX328-'２個別表'!$BZ328-'２個別表'!$CF328-'２個別表'!$CC328-'２個別表'!$CD328-'２個別表'!$CE328,0),"")</f>
        <v/>
      </c>
      <c r="AJ328" s="222">
        <f t="shared" ca="1" si="116"/>
        <v>0</v>
      </c>
      <c r="AK328" s="218" t="str">
        <f ca="1">IF($AD328=1,IF('２個別表'!$AQ328=1,1,IF('２個別表'!AQ328="","",)),"")</f>
        <v/>
      </c>
      <c r="AL328" s="207" t="str">
        <f ca="1">IF($AJ328=1,IF($AK328=1,'２個別表'!BU328,""),"")</f>
        <v/>
      </c>
      <c r="AM328" s="204" t="str">
        <f t="shared" ca="1" si="117"/>
        <v/>
      </c>
      <c r="AN328" s="223" t="str">
        <f ca="1">IF($AJ328=1,IF($AK328=1,ROUNDDOWN('２個別表'!$BX328-'２個別表'!$BZ328-'２個別表'!$CC328-'２個別表'!$CD328-'２個別表'!$CE328-'２個別表'!$CF328,0),""),"")</f>
        <v/>
      </c>
      <c r="AO328" s="222">
        <f t="shared" ca="1" si="113"/>
        <v>0</v>
      </c>
      <c r="AP328" s="218">
        <f t="shared" ca="1" si="118"/>
        <v>0</v>
      </c>
      <c r="AQ328" s="218">
        <f t="shared" ca="1" si="119"/>
        <v>0</v>
      </c>
      <c r="AR328" s="213">
        <f ca="1">IF('２個別表'!$AC328=1,1,0)</f>
        <v>0</v>
      </c>
      <c r="AS328" s="204" t="str">
        <f t="shared" ca="1" si="120"/>
        <v/>
      </c>
      <c r="AT328" s="204" t="str">
        <f t="shared" ca="1" si="121"/>
        <v/>
      </c>
      <c r="AU328" s="230" t="str">
        <f ca="1">IF($AD328=1,IF($AQ328=1,ROUNDDOWN('２個別表'!$BX328-'２個別表'!$BZ328-'２個別表'!$CC328-'２個別表'!$CD328-'２個別表'!$CE328-'２個別表'!$CF328,0),""),"")</f>
        <v/>
      </c>
      <c r="AV328" s="391">
        <f t="shared" ca="1" si="122"/>
        <v>0</v>
      </c>
      <c r="AW328" s="401" t="str">
        <f t="shared" ca="1" si="123"/>
        <v>-</v>
      </c>
      <c r="AX328" s="228">
        <f ca="1">IF($AD328=2,IF('２個別表'!$BS328=1,1,0),0)</f>
        <v>0</v>
      </c>
      <c r="AY328" s="213" t="str">
        <f t="shared" ca="1" si="124"/>
        <v/>
      </c>
      <c r="AZ328" s="409" t="str">
        <f ca="1">IF(AND($AD328=2,$AX328=1),'２個別表'!$BX328-('２個別表'!$BZ328+'２個別表'!$CC328+'２個別表'!$CD328+'２個別表'!$CE328+'２個別表'!$CF328),"")</f>
        <v/>
      </c>
      <c r="BA328" s="228">
        <f ca="1">IF($AD328=2,IF('２個別表'!$BS328&lt;&gt;1,1,0),0)</f>
        <v>0</v>
      </c>
      <c r="BB328" s="404">
        <f t="shared" ca="1" si="125"/>
        <v>0</v>
      </c>
      <c r="BC328" s="207" t="str">
        <f ca="1">IF(AND($AD328=2,$BA328=1),'２個別表'!$BT328,"")</f>
        <v/>
      </c>
      <c r="BD328" s="207" t="str">
        <f t="shared" ca="1" si="126"/>
        <v/>
      </c>
      <c r="BE328" s="207" t="str">
        <f ca="1">IF(AND($AD328=2,$BA328=1),'２個別表'!$BW328-('２個別表'!$BZ328+'２個別表'!$CC328+'２個別表'!$CD328+'２個別表'!$CE328+'２個別表'!$CF328),"")</f>
        <v/>
      </c>
      <c r="BF328" s="207" t="str">
        <f ca="1">IF(AND($AD328=2,$BA328=1),'２個別表'!$CC328+'２個別表'!$CD328,"")</f>
        <v/>
      </c>
      <c r="BG328" s="406" t="str">
        <f ca="1">IF($BB328=1,IF(SUM('２個別表'!$BY328,'２個別表'!$CF328*0.5)&lt;='２個別表'!$BX328*0.5,"〇","×"),"")</f>
        <v/>
      </c>
      <c r="BH328" s="405">
        <f t="shared" ca="1" si="127"/>
        <v>0</v>
      </c>
      <c r="BI328" s="229" t="str">
        <f ca="1">IF($AD328=2,IF($AX328=1,IF('２個別表'!$AO328=23,"〇","×"),IF(OR('２個別表'!$AO328&lt;19,'２個別表'!$AO328&gt;23),"",IF($BH328&lt;='２個別表'!$BT328,"〇","×"))),"-")</f>
        <v>-</v>
      </c>
      <c r="BJ328" s="414" t="str">
        <f t="shared" ca="1" si="128"/>
        <v>-</v>
      </c>
      <c r="BK328" s="228">
        <f t="shared" ca="1" si="129"/>
        <v>0</v>
      </c>
      <c r="BL328" s="229" t="str">
        <f ca="1">IF($AD328=3,IF(1&lt;='２個別表'!$F328,IF('２個別表'!$W328=1,"〇","×"),""),"")</f>
        <v/>
      </c>
      <c r="BM328" s="209" t="str">
        <f ca="1">IF(AD328=3,IF(AND(OR('２個別表'!BF328="附帯施設",AND(1&lt;='２個別表'!AO328,'２個別表'!AO328&lt;=3)),'２個別表'!BM328&lt;&gt;"",'２個別表'!BN328&lt;&gt;""),1,IF(AND(OR('２個別表'!BF328="附帯施設",AND(1&lt;='２個別表'!AO328,'２個別表'!AO328&lt;=3)),OR('２個別表'!BM328="",'２個別表'!BN328="")),"×",0)),"")</f>
        <v/>
      </c>
      <c r="BN328" s="229" t="str">
        <f ca="1">IF($AD328=3,IF('２個別表'!$BX328&gt;=500000,"〇","×"),"")</f>
        <v/>
      </c>
      <c r="BO328" s="204" t="str">
        <f ca="1">IF(AD328=3,'２個別表'!BY328,"")</f>
        <v/>
      </c>
      <c r="BP328" s="204" t="str">
        <f ca="1">IF(AD328=3,IF(COUNTIF('２個別表'!$Z$11:'２個別表'!Z328,'２個別表'!Z328)=1,BO328,SUMIF('２個別表'!$Z$11:$Z$510,'２個別表'!Z328,$BO$11:$BO$239)),"")</f>
        <v/>
      </c>
      <c r="BQ328" s="213" t="str">
        <f t="shared" ca="1" si="111"/>
        <v/>
      </c>
      <c r="BR328" s="207" t="str">
        <f t="shared" ca="1" si="130"/>
        <v/>
      </c>
      <c r="BS328" s="483" t="str">
        <f ca="1">IF($AD328=3,'２個別表'!$BX328-('２個別表'!$BZ328+'２個別表'!$CC328+'２個別表'!$CD328+'２個別表'!$CE328+'２個別表'!$CF328),"")</f>
        <v/>
      </c>
      <c r="BT328" s="486">
        <f t="shared" ca="1" si="112"/>
        <v>0</v>
      </c>
      <c r="BU328" s="480" t="str">
        <f t="shared" ca="1" si="131"/>
        <v/>
      </c>
    </row>
    <row r="329" spans="1:73">
      <c r="A329" s="770" t="str">
        <f t="shared" ca="1" si="107"/>
        <v>石川県</v>
      </c>
      <c r="B329" s="773">
        <f ca="1">'２個別表'!Q329</f>
        <v>319</v>
      </c>
      <c r="C329" s="774" t="str">
        <f>'２個別表'!$R329</f>
        <v>石川県</v>
      </c>
      <c r="D329" s="774" t="str">
        <f ca="1">'２個別表'!$S329</f>
        <v/>
      </c>
      <c r="E329" s="774" t="str">
        <f ca="1">'２個別表'!$T329</f>
        <v/>
      </c>
      <c r="F329" s="719" t="str">
        <f ca="1">'２個別表'!$W329</f>
        <v/>
      </c>
      <c r="G329" s="719" t="str">
        <f ca="1">IF($F329=1,IF(SUMIF('（様式１号）１総括表'!$B$16:$B$25,A329,'（様式１号）１総括表'!$A$16:$A$25)&gt;0,"〇","✕"),"-")</f>
        <v>-</v>
      </c>
      <c r="H329" s="716" t="str">
        <f ca="1">IF('２個別表'!$Y329=1,IF('２個別表'!$AC329=1,"〇","×"),IF(AND(2&lt;='２個別表'!$AC329,'２個別表'!$AC329&lt;=5),"〇","×"))</f>
        <v>×</v>
      </c>
      <c r="I329" s="716" t="str">
        <f t="shared" ca="1" si="108"/>
        <v>×</v>
      </c>
      <c r="J329" s="207" t="str">
        <f ca="1">'２個別表'!$Z329</f>
        <v/>
      </c>
      <c r="K329" s="207">
        <f ca="1">'２個別表'!$AK329</f>
        <v>0</v>
      </c>
      <c r="L329" s="207" t="str">
        <f ca="1">IF('２個別表'!$AL329=1,1,"")</f>
        <v/>
      </c>
      <c r="M329" s="207" t="str">
        <f ca="1">IF('２個別表'!$AL329="","",IF('２個別表'!$AL329=1,IF(OR('２個別表'!$AM329=1,'２個別表'!$AN329=1),"〇","×")))</f>
        <v/>
      </c>
      <c r="N329" s="204" t="str">
        <f ca="1">'２個別表'!AT329</f>
        <v/>
      </c>
      <c r="O329" s="220" t="str">
        <f ca="1">IF(1&lt;='２個別表'!$F329,IF(AND(1&lt;='２個別表'!$AO329,'２個別表'!$AO329&lt;=3),1,0),"")</f>
        <v/>
      </c>
      <c r="P329" s="229">
        <f ca="1">IF($O329=1,IF(AND('２個別表'!$BF329&lt;&gt;"",AND('２個別表'!$BI329&lt;&gt;1,'２個別表'!$BJ329)),0,1),0)</f>
        <v>0</v>
      </c>
      <c r="Q329" s="220">
        <f ca="1">IF('２個別表'!$BF329&lt;&gt;"",1,0)</f>
        <v>0</v>
      </c>
      <c r="R329" s="220" t="str">
        <f ca="1">IF($Q329=1,IF('２個別表'!$BI329=1,1,0),"")</f>
        <v/>
      </c>
      <c r="S329" s="220" t="str">
        <f ca="1">IF($R329=1,IF('２個別表'!$BJ329&lt;&gt;"","〇","×"),"")</f>
        <v/>
      </c>
      <c r="T329" s="220" t="str">
        <f t="shared" ca="1" si="114"/>
        <v/>
      </c>
      <c r="U329" s="381">
        <f ca="1">IF('２個別表'!$BH329&gt;0,'２個別表'!$BH329,0)</f>
        <v>0</v>
      </c>
      <c r="V329" s="220">
        <f ca="1">IF('２個別表'!$BJ329&lt;&gt;"",1,0)</f>
        <v>0</v>
      </c>
      <c r="W329" s="206">
        <f ca="1">IF(AND($Q329=1,$V329=1),'２個別表'!$CF329,0)</f>
        <v>0</v>
      </c>
      <c r="X329" s="219">
        <f t="shared" ca="1" si="109"/>
        <v>0</v>
      </c>
      <c r="Y329" s="220" t="str">
        <f ca="1">IF(1&lt;='２個別表'!$F329,'２個別表'!$BV329,"")</f>
        <v/>
      </c>
      <c r="Z329" s="220">
        <f ca="1">IF(1&lt;='２個別表'!$F329,'２個別表'!$CG329,0)</f>
        <v>0</v>
      </c>
      <c r="AA329" s="220">
        <f ca="1">IF(OR(0&lt;'２個別表'!$BZ329,0&lt;SUM('２個別表'!$CC329:$CD329)),1,0)</f>
        <v>1</v>
      </c>
      <c r="AB329" s="207">
        <f ca="1">IF(1&lt;='２個別表'!$F329,'２個別表'!$BX329,0)</f>
        <v>0</v>
      </c>
      <c r="AC329" s="207" t="str">
        <f ca="1">IF('２個別表'!$BX329&gt;0,IF(AND('２個別表'!$BV329=1,'２個別表'!$CG329="控除不可"),'２個別表'!$BX329,IF(AND('２個別表'!$BV329=1,'２個別表'!$CG329="80%控除対象"),ROUNDUP('２個別表'!$BX329*102/110,0),IF(AND('２個別表'!$BV329=1,'２個別表'!$CG329="全額控除"),ROUNDUP('２個別表'!$BX329*100/110,0),IF(OR('２個別表'!$BV329=2,'２個別表'!$BV329=3),'２個別表'!$BX329,'２個別表'!$BX329)))),"")</f>
        <v/>
      </c>
      <c r="AD329" s="221" t="str">
        <f ca="1">IF('２個別表'!$W329=1,3,IF(AND('２個別表'!$W329=2,AND(19&lt;='２個別表'!$AO329,'２個別表'!$AO329&lt;=23)),2,IF(AND('２個別表'!$W329=2,OR(AND(1&lt;='２個別表'!$AO329,'２個別表'!$AO329&lt;=18),AND(24&lt;='２個別表'!$AO329,'２個別表'!$AO329&lt;=25))),1,"判定不能")))</f>
        <v>判定不能</v>
      </c>
      <c r="AE329" s="228">
        <f t="shared" ca="1" si="115"/>
        <v>0</v>
      </c>
      <c r="AF329" s="204" t="str">
        <f t="shared" ca="1" si="132"/>
        <v/>
      </c>
      <c r="AG329" s="207" t="str">
        <f ca="1">IF(AND($AD329=1,$U329&gt;0,$V329=1),ROUNDDOWN($AC329*1/2-'２個別表'!$CF329*1/2,0),"")</f>
        <v/>
      </c>
      <c r="AH329" s="207" t="str">
        <f t="shared" ca="1" si="110"/>
        <v/>
      </c>
      <c r="AI329" s="230" t="str">
        <f ca="1">IF(AND($AD329=1,$Q329=1),IF($AB329&gt;0,'２個別表'!$BX329-'２個別表'!$BZ329-'２個別表'!$CF329-'２個別表'!$CC329-'２個別表'!$CD329-'２個別表'!$CE329,0),"")</f>
        <v/>
      </c>
      <c r="AJ329" s="222">
        <f t="shared" ca="1" si="116"/>
        <v>0</v>
      </c>
      <c r="AK329" s="218" t="str">
        <f ca="1">IF($AD329=1,IF('２個別表'!$AQ329=1,1,IF('２個別表'!AQ329="","",)),"")</f>
        <v/>
      </c>
      <c r="AL329" s="207" t="str">
        <f ca="1">IF($AJ329=1,IF($AK329=1,'２個別表'!BU329,""),"")</f>
        <v/>
      </c>
      <c r="AM329" s="204" t="str">
        <f t="shared" ca="1" si="117"/>
        <v/>
      </c>
      <c r="AN329" s="223" t="str">
        <f ca="1">IF($AJ329=1,IF($AK329=1,ROUNDDOWN('２個別表'!$BX329-'２個別表'!$BZ329-'２個別表'!$CC329-'２個別表'!$CD329-'２個別表'!$CE329-'２個別表'!$CF329,0),""),"")</f>
        <v/>
      </c>
      <c r="AO329" s="222">
        <f t="shared" ca="1" si="113"/>
        <v>0</v>
      </c>
      <c r="AP329" s="218">
        <f t="shared" ca="1" si="118"/>
        <v>0</v>
      </c>
      <c r="AQ329" s="218">
        <f t="shared" ca="1" si="119"/>
        <v>0</v>
      </c>
      <c r="AR329" s="213">
        <f ca="1">IF('２個別表'!$AC329=1,1,0)</f>
        <v>0</v>
      </c>
      <c r="AS329" s="204" t="str">
        <f t="shared" ca="1" si="120"/>
        <v/>
      </c>
      <c r="AT329" s="204" t="str">
        <f t="shared" ca="1" si="121"/>
        <v/>
      </c>
      <c r="AU329" s="230" t="str">
        <f ca="1">IF($AD329=1,IF($AQ329=1,ROUNDDOWN('２個別表'!$BX329-'２個別表'!$BZ329-'２個別表'!$CC329-'２個別表'!$CD329-'２個別表'!$CE329-'２個別表'!$CF329,0),""),"")</f>
        <v/>
      </c>
      <c r="AV329" s="391">
        <f t="shared" ca="1" si="122"/>
        <v>0</v>
      </c>
      <c r="AW329" s="401" t="str">
        <f t="shared" ca="1" si="123"/>
        <v>-</v>
      </c>
      <c r="AX329" s="228">
        <f ca="1">IF($AD329=2,IF('２個別表'!$BS329=1,1,0),0)</f>
        <v>0</v>
      </c>
      <c r="AY329" s="213" t="str">
        <f t="shared" ca="1" si="124"/>
        <v/>
      </c>
      <c r="AZ329" s="409" t="str">
        <f ca="1">IF(AND($AD329=2,$AX329=1),'２個別表'!$BX329-('２個別表'!$BZ329+'２個別表'!$CC329+'２個別表'!$CD329+'２個別表'!$CE329+'２個別表'!$CF329),"")</f>
        <v/>
      </c>
      <c r="BA329" s="228">
        <f ca="1">IF($AD329=2,IF('２個別表'!$BS329&lt;&gt;1,1,0),0)</f>
        <v>0</v>
      </c>
      <c r="BB329" s="404">
        <f t="shared" ca="1" si="125"/>
        <v>0</v>
      </c>
      <c r="BC329" s="207" t="str">
        <f ca="1">IF(AND($AD329=2,$BA329=1),'２個別表'!$BT329,"")</f>
        <v/>
      </c>
      <c r="BD329" s="207" t="str">
        <f t="shared" ca="1" si="126"/>
        <v/>
      </c>
      <c r="BE329" s="207" t="str">
        <f ca="1">IF(AND($AD329=2,$BA329=1),'２個別表'!$BW329-('２個別表'!$BZ329+'２個別表'!$CC329+'２個別表'!$CD329+'２個別表'!$CE329+'２個別表'!$CF329),"")</f>
        <v/>
      </c>
      <c r="BF329" s="207" t="str">
        <f ca="1">IF(AND($AD329=2,$BA329=1),'２個別表'!$CC329+'２個別表'!$CD329,"")</f>
        <v/>
      </c>
      <c r="BG329" s="406" t="str">
        <f ca="1">IF($BB329=1,IF(SUM('２個別表'!$BY329,'２個別表'!$CF329*0.5)&lt;='２個別表'!$BX329*0.5,"〇","×"),"")</f>
        <v/>
      </c>
      <c r="BH329" s="405">
        <f t="shared" ca="1" si="127"/>
        <v>0</v>
      </c>
      <c r="BI329" s="229" t="str">
        <f ca="1">IF($AD329=2,IF($AX329=1,IF('２個別表'!$AO329=23,"〇","×"),IF(OR('２個別表'!$AO329&lt;19,'２個別表'!$AO329&gt;23),"",IF($BH329&lt;='２個別表'!$BT329,"〇","×"))),"-")</f>
        <v>-</v>
      </c>
      <c r="BJ329" s="414" t="str">
        <f t="shared" ca="1" si="128"/>
        <v>-</v>
      </c>
      <c r="BK329" s="228">
        <f t="shared" ca="1" si="129"/>
        <v>0</v>
      </c>
      <c r="BL329" s="229" t="str">
        <f ca="1">IF($AD329=3,IF(1&lt;='２個別表'!$F329,IF('２個別表'!$W329=1,"〇","×"),""),"")</f>
        <v/>
      </c>
      <c r="BM329" s="209" t="str">
        <f ca="1">IF(AD329=3,IF(AND(OR('２個別表'!BF329="附帯施設",AND(1&lt;='２個別表'!AO329,'２個別表'!AO329&lt;=3)),'２個別表'!BM329&lt;&gt;"",'２個別表'!BN329&lt;&gt;""),1,IF(AND(OR('２個別表'!BF329="附帯施設",AND(1&lt;='２個別表'!AO329,'２個別表'!AO329&lt;=3)),OR('２個別表'!BM329="",'２個別表'!BN329="")),"×",0)),"")</f>
        <v/>
      </c>
      <c r="BN329" s="229" t="str">
        <f ca="1">IF($AD329=3,IF('２個別表'!$BX329&gt;=500000,"〇","×"),"")</f>
        <v/>
      </c>
      <c r="BO329" s="204" t="str">
        <f ca="1">IF(AD329=3,'２個別表'!BY329,"")</f>
        <v/>
      </c>
      <c r="BP329" s="204" t="str">
        <f ca="1">IF(AD329=3,IF(COUNTIF('２個別表'!$Z$11:'２個別表'!Z329,'２個別表'!Z329)=1,BO329,SUMIF('２個別表'!$Z$11:$Z$510,'２個別表'!Z329,$BO$11:$BO$239)),"")</f>
        <v/>
      </c>
      <c r="BQ329" s="213" t="str">
        <f t="shared" ca="1" si="111"/>
        <v/>
      </c>
      <c r="BR329" s="207" t="str">
        <f t="shared" ca="1" si="130"/>
        <v/>
      </c>
      <c r="BS329" s="483" t="str">
        <f ca="1">IF($AD329=3,'２個別表'!$BX329-('２個別表'!$BZ329+'２個別表'!$CC329+'２個別表'!$CD329+'２個別表'!$CE329+'２個別表'!$CF329),"")</f>
        <v/>
      </c>
      <c r="BT329" s="486">
        <f t="shared" ca="1" si="112"/>
        <v>0</v>
      </c>
      <c r="BU329" s="480" t="str">
        <f t="shared" ca="1" si="131"/>
        <v/>
      </c>
    </row>
    <row r="330" spans="1:73">
      <c r="A330" s="770" t="str">
        <f t="shared" ca="1" si="107"/>
        <v>石川県</v>
      </c>
      <c r="B330" s="773">
        <f ca="1">'２個別表'!Q330</f>
        <v>320</v>
      </c>
      <c r="C330" s="774" t="str">
        <f>'２個別表'!$R330</f>
        <v>石川県</v>
      </c>
      <c r="D330" s="774" t="str">
        <f ca="1">'２個別表'!$S330</f>
        <v/>
      </c>
      <c r="E330" s="774" t="str">
        <f ca="1">'２個別表'!$T330</f>
        <v/>
      </c>
      <c r="F330" s="719" t="str">
        <f ca="1">'２個別表'!$W330</f>
        <v/>
      </c>
      <c r="G330" s="719" t="str">
        <f ca="1">IF($F330=1,IF(SUMIF('（様式１号）１総括表'!$B$16:$B$25,A330,'（様式１号）１総括表'!$A$16:$A$25)&gt;0,"〇","✕"),"-")</f>
        <v>-</v>
      </c>
      <c r="H330" s="716" t="str">
        <f ca="1">IF('２個別表'!$Y330=1,IF('２個別表'!$AC330=1,"〇","×"),IF(AND(2&lt;='２個別表'!$AC330,'２個別表'!$AC330&lt;=5),"〇","×"))</f>
        <v>×</v>
      </c>
      <c r="I330" s="716" t="str">
        <f t="shared" ca="1" si="108"/>
        <v>×</v>
      </c>
      <c r="J330" s="207" t="str">
        <f ca="1">'２個別表'!$Z330</f>
        <v/>
      </c>
      <c r="K330" s="207">
        <f ca="1">'２個別表'!$AK330</f>
        <v>0</v>
      </c>
      <c r="L330" s="207" t="str">
        <f ca="1">IF('２個別表'!$AL330=1,1,"")</f>
        <v/>
      </c>
      <c r="M330" s="207" t="str">
        <f ca="1">IF('２個別表'!$AL330="","",IF('２個別表'!$AL330=1,IF(OR('２個別表'!$AM330=1,'２個別表'!$AN330=1),"〇","×")))</f>
        <v/>
      </c>
      <c r="N330" s="204" t="str">
        <f ca="1">'２個別表'!AT330</f>
        <v/>
      </c>
      <c r="O330" s="220" t="str">
        <f ca="1">IF(1&lt;='２個別表'!$F330,IF(AND(1&lt;='２個別表'!$AO330,'２個別表'!$AO330&lt;=3),1,0),"")</f>
        <v/>
      </c>
      <c r="P330" s="229">
        <f ca="1">IF($O330=1,IF(AND('２個別表'!$BF330&lt;&gt;"",AND('２個別表'!$BI330&lt;&gt;1,'２個別表'!$BJ330)),0,1),0)</f>
        <v>0</v>
      </c>
      <c r="Q330" s="220">
        <f ca="1">IF('２個別表'!$BF330&lt;&gt;"",1,0)</f>
        <v>0</v>
      </c>
      <c r="R330" s="220" t="str">
        <f ca="1">IF($Q330=1,IF('２個別表'!$BI330=1,1,0),"")</f>
        <v/>
      </c>
      <c r="S330" s="220" t="str">
        <f ca="1">IF($R330=1,IF('２個別表'!$BJ330&lt;&gt;"","〇","×"),"")</f>
        <v/>
      </c>
      <c r="T330" s="220" t="str">
        <f t="shared" ca="1" si="114"/>
        <v/>
      </c>
      <c r="U330" s="381">
        <f ca="1">IF('２個別表'!$BH330&gt;0,'２個別表'!$BH330,0)</f>
        <v>0</v>
      </c>
      <c r="V330" s="220">
        <f ca="1">IF('２個別表'!$BJ330&lt;&gt;"",1,0)</f>
        <v>0</v>
      </c>
      <c r="W330" s="206">
        <f ca="1">IF(AND($Q330=1,$V330=1),'２個別表'!$CF330,0)</f>
        <v>0</v>
      </c>
      <c r="X330" s="219">
        <f t="shared" ca="1" si="109"/>
        <v>0</v>
      </c>
      <c r="Y330" s="220" t="str">
        <f ca="1">IF(1&lt;='２個別表'!$F330,'２個別表'!$BV330,"")</f>
        <v/>
      </c>
      <c r="Z330" s="220">
        <f ca="1">IF(1&lt;='２個別表'!$F330,'２個別表'!$CG330,0)</f>
        <v>0</v>
      </c>
      <c r="AA330" s="220">
        <f ca="1">IF(OR(0&lt;'２個別表'!$BZ330,0&lt;SUM('２個別表'!$CC330:$CD330)),1,0)</f>
        <v>1</v>
      </c>
      <c r="AB330" s="207">
        <f ca="1">IF(1&lt;='２個別表'!$F330,'２個別表'!$BX330,0)</f>
        <v>0</v>
      </c>
      <c r="AC330" s="207" t="str">
        <f ca="1">IF('２個別表'!$BX330&gt;0,IF(AND('２個別表'!$BV330=1,'２個別表'!$CG330="控除不可"),'２個別表'!$BX330,IF(AND('２個別表'!$BV330=1,'２個別表'!$CG330="80%控除対象"),ROUNDUP('２個別表'!$BX330*102/110,0),IF(AND('２個別表'!$BV330=1,'２個別表'!$CG330="全額控除"),ROUNDUP('２個別表'!$BX330*100/110,0),IF(OR('２個別表'!$BV330=2,'２個別表'!$BV330=3),'２個別表'!$BX330,'２個別表'!$BX330)))),"")</f>
        <v/>
      </c>
      <c r="AD330" s="221" t="str">
        <f ca="1">IF('２個別表'!$W330=1,3,IF(AND('２個別表'!$W330=2,AND(19&lt;='２個別表'!$AO330,'２個別表'!$AO330&lt;=23)),2,IF(AND('２個別表'!$W330=2,OR(AND(1&lt;='２個別表'!$AO330,'２個別表'!$AO330&lt;=18),AND(24&lt;='２個別表'!$AO330,'２個別表'!$AO330&lt;=25))),1,"判定不能")))</f>
        <v>判定不能</v>
      </c>
      <c r="AE330" s="228">
        <f t="shared" ca="1" si="115"/>
        <v>0</v>
      </c>
      <c r="AF330" s="204" t="str">
        <f t="shared" ca="1" si="132"/>
        <v/>
      </c>
      <c r="AG330" s="207" t="str">
        <f ca="1">IF(AND($AD330=1,$U330&gt;0,$V330=1),ROUNDDOWN($AC330*1/2-'２個別表'!$CF330*1/2,0),"")</f>
        <v/>
      </c>
      <c r="AH330" s="207" t="str">
        <f t="shared" ca="1" si="110"/>
        <v/>
      </c>
      <c r="AI330" s="230" t="str">
        <f ca="1">IF(AND($AD330=1,$Q330=1),IF($AB330&gt;0,'２個別表'!$BX330-'２個別表'!$BZ330-'２個別表'!$CF330-'２個別表'!$CC330-'２個別表'!$CD330-'２個別表'!$CE330,0),"")</f>
        <v/>
      </c>
      <c r="AJ330" s="222">
        <f t="shared" ca="1" si="116"/>
        <v>0</v>
      </c>
      <c r="AK330" s="218" t="str">
        <f ca="1">IF($AD330=1,IF('２個別表'!$AQ330=1,1,IF('２個別表'!AQ330="","",)),"")</f>
        <v/>
      </c>
      <c r="AL330" s="207" t="str">
        <f ca="1">IF($AJ330=1,IF($AK330=1,'２個別表'!BU330,""),"")</f>
        <v/>
      </c>
      <c r="AM330" s="204" t="str">
        <f t="shared" ca="1" si="117"/>
        <v/>
      </c>
      <c r="AN330" s="223" t="str">
        <f ca="1">IF($AJ330=1,IF($AK330=1,ROUNDDOWN('２個別表'!$BX330-'２個別表'!$BZ330-'２個別表'!$CC330-'２個別表'!$CD330-'２個別表'!$CE330-'２個別表'!$CF330,0),""),"")</f>
        <v/>
      </c>
      <c r="AO330" s="222">
        <f t="shared" ca="1" si="113"/>
        <v>0</v>
      </c>
      <c r="AP330" s="218">
        <f t="shared" ca="1" si="118"/>
        <v>0</v>
      </c>
      <c r="AQ330" s="218">
        <f t="shared" ca="1" si="119"/>
        <v>0</v>
      </c>
      <c r="AR330" s="213">
        <f ca="1">IF('２個別表'!$AC330=1,1,0)</f>
        <v>0</v>
      </c>
      <c r="AS330" s="204" t="str">
        <f t="shared" ca="1" si="120"/>
        <v/>
      </c>
      <c r="AT330" s="204" t="str">
        <f t="shared" ca="1" si="121"/>
        <v/>
      </c>
      <c r="AU330" s="230" t="str">
        <f ca="1">IF($AD330=1,IF($AQ330=1,ROUNDDOWN('２個別表'!$BX330-'２個別表'!$BZ330-'２個別表'!$CC330-'２個別表'!$CD330-'２個別表'!$CE330-'２個別表'!$CF330,0),""),"")</f>
        <v/>
      </c>
      <c r="AV330" s="391">
        <f t="shared" ca="1" si="122"/>
        <v>0</v>
      </c>
      <c r="AW330" s="401" t="str">
        <f t="shared" ca="1" si="123"/>
        <v>-</v>
      </c>
      <c r="AX330" s="228">
        <f ca="1">IF($AD330=2,IF('２個別表'!$BS330=1,1,0),0)</f>
        <v>0</v>
      </c>
      <c r="AY330" s="213" t="str">
        <f t="shared" ca="1" si="124"/>
        <v/>
      </c>
      <c r="AZ330" s="409" t="str">
        <f ca="1">IF(AND($AD330=2,$AX330=1),'２個別表'!$BX330-('２個別表'!$BZ330+'２個別表'!$CC330+'２個別表'!$CD330+'２個別表'!$CE330+'２個別表'!$CF330),"")</f>
        <v/>
      </c>
      <c r="BA330" s="228">
        <f ca="1">IF($AD330=2,IF('２個別表'!$BS330&lt;&gt;1,1,0),0)</f>
        <v>0</v>
      </c>
      <c r="BB330" s="404">
        <f t="shared" ca="1" si="125"/>
        <v>0</v>
      </c>
      <c r="BC330" s="207" t="str">
        <f ca="1">IF(AND($AD330=2,$BA330=1),'２個別表'!$BT330,"")</f>
        <v/>
      </c>
      <c r="BD330" s="207" t="str">
        <f t="shared" ca="1" si="126"/>
        <v/>
      </c>
      <c r="BE330" s="207" t="str">
        <f ca="1">IF(AND($AD330=2,$BA330=1),'２個別表'!$BW330-('２個別表'!$BZ330+'２個別表'!$CC330+'２個別表'!$CD330+'２個別表'!$CE330+'２個別表'!$CF330),"")</f>
        <v/>
      </c>
      <c r="BF330" s="207" t="str">
        <f ca="1">IF(AND($AD330=2,$BA330=1),'２個別表'!$CC330+'２個別表'!$CD330,"")</f>
        <v/>
      </c>
      <c r="BG330" s="406" t="str">
        <f ca="1">IF($BB330=1,IF(SUM('２個別表'!$BY330,'２個別表'!$CF330*0.5)&lt;='２個別表'!$BX330*0.5,"〇","×"),"")</f>
        <v/>
      </c>
      <c r="BH330" s="405">
        <f t="shared" ca="1" si="127"/>
        <v>0</v>
      </c>
      <c r="BI330" s="229" t="str">
        <f ca="1">IF($AD330=2,IF($AX330=1,IF('２個別表'!$AO330=23,"〇","×"),IF(OR('２個別表'!$AO330&lt;19,'２個別表'!$AO330&gt;23),"",IF($BH330&lt;='２個別表'!$BT330,"〇","×"))),"-")</f>
        <v>-</v>
      </c>
      <c r="BJ330" s="414" t="str">
        <f t="shared" ca="1" si="128"/>
        <v>-</v>
      </c>
      <c r="BK330" s="228">
        <f t="shared" ca="1" si="129"/>
        <v>0</v>
      </c>
      <c r="BL330" s="229" t="str">
        <f ca="1">IF($AD330=3,IF(1&lt;='２個別表'!$F330,IF('２個別表'!$W330=1,"〇","×"),""),"")</f>
        <v/>
      </c>
      <c r="BM330" s="209" t="str">
        <f ca="1">IF(AD330=3,IF(AND(OR('２個別表'!BF330="附帯施設",AND(1&lt;='２個別表'!AO330,'２個別表'!AO330&lt;=3)),'２個別表'!BM330&lt;&gt;"",'２個別表'!BN330&lt;&gt;""),1,IF(AND(OR('２個別表'!BF330="附帯施設",AND(1&lt;='２個別表'!AO330,'２個別表'!AO330&lt;=3)),OR('２個別表'!BM330="",'２個別表'!BN330="")),"×",0)),"")</f>
        <v/>
      </c>
      <c r="BN330" s="229" t="str">
        <f ca="1">IF($AD330=3,IF('２個別表'!$BX330&gt;=500000,"〇","×"),"")</f>
        <v/>
      </c>
      <c r="BO330" s="204" t="str">
        <f ca="1">IF(AD330=3,'２個別表'!BY330,"")</f>
        <v/>
      </c>
      <c r="BP330" s="204" t="str">
        <f ca="1">IF(AD330=3,IF(COUNTIF('２個別表'!$Z$11:'２個別表'!Z330,'２個別表'!Z330)=1,BO330,SUMIF('２個別表'!$Z$11:$Z$510,'２個別表'!Z330,$BO$11:$BO$239)),"")</f>
        <v/>
      </c>
      <c r="BQ330" s="213" t="str">
        <f t="shared" ca="1" si="111"/>
        <v/>
      </c>
      <c r="BR330" s="207" t="str">
        <f t="shared" ca="1" si="130"/>
        <v/>
      </c>
      <c r="BS330" s="483" t="str">
        <f ca="1">IF($AD330=3,'２個別表'!$BX330-('２個別表'!$BZ330+'２個別表'!$CC330+'２個別表'!$CD330+'２個別表'!$CE330+'２個別表'!$CF330),"")</f>
        <v/>
      </c>
      <c r="BT330" s="486">
        <f t="shared" ca="1" si="112"/>
        <v>0</v>
      </c>
      <c r="BU330" s="480" t="str">
        <f t="shared" ca="1" si="131"/>
        <v/>
      </c>
    </row>
    <row r="331" spans="1:73">
      <c r="A331" s="770" t="str">
        <f t="shared" ca="1" si="107"/>
        <v>石川県</v>
      </c>
      <c r="B331" s="773">
        <f ca="1">'２個別表'!Q331</f>
        <v>321</v>
      </c>
      <c r="C331" s="774" t="str">
        <f>'２個別表'!$R331</f>
        <v>石川県</v>
      </c>
      <c r="D331" s="774" t="str">
        <f ca="1">'２個別表'!$S331</f>
        <v/>
      </c>
      <c r="E331" s="774" t="str">
        <f ca="1">'２個別表'!$T331</f>
        <v/>
      </c>
      <c r="F331" s="719" t="str">
        <f ca="1">'２個別表'!$W331</f>
        <v/>
      </c>
      <c r="G331" s="719" t="str">
        <f ca="1">IF($F331=1,IF(SUMIF('（様式１号）１総括表'!$B$16:$B$25,A331,'（様式１号）１総括表'!$A$16:$A$25)&gt;0,"〇","✕"),"-")</f>
        <v>-</v>
      </c>
      <c r="H331" s="716" t="str">
        <f ca="1">IF('２個別表'!$Y331=1,IF('２個別表'!$AC331=1,"〇","×"),IF(AND(2&lt;='２個別表'!$AC331,'２個別表'!$AC331&lt;=5),"〇","×"))</f>
        <v>×</v>
      </c>
      <c r="I331" s="716" t="str">
        <f t="shared" ca="1" si="108"/>
        <v>×</v>
      </c>
      <c r="J331" s="207" t="str">
        <f ca="1">'２個別表'!$Z331</f>
        <v/>
      </c>
      <c r="K331" s="207">
        <f ca="1">'２個別表'!$AK331</f>
        <v>0</v>
      </c>
      <c r="L331" s="207" t="str">
        <f ca="1">IF('２個別表'!$AL331=1,1,"")</f>
        <v/>
      </c>
      <c r="M331" s="207" t="str">
        <f ca="1">IF('２個別表'!$AL331="","",IF('２個別表'!$AL331=1,IF(OR('２個別表'!$AM331=1,'２個別表'!$AN331=1),"〇","×")))</f>
        <v/>
      </c>
      <c r="N331" s="204" t="str">
        <f ca="1">'２個別表'!AT331</f>
        <v/>
      </c>
      <c r="O331" s="220" t="str">
        <f ca="1">IF(1&lt;='２個別表'!$F331,IF(AND(1&lt;='２個別表'!$AO331,'２個別表'!$AO331&lt;=3),1,0),"")</f>
        <v/>
      </c>
      <c r="P331" s="229">
        <f ca="1">IF($O331=1,IF(AND('２個別表'!$BF331&lt;&gt;"",AND('２個別表'!$BI331&lt;&gt;1,'２個別表'!$BJ331)),0,1),0)</f>
        <v>0</v>
      </c>
      <c r="Q331" s="220">
        <f ca="1">IF('２個別表'!$BF331&lt;&gt;"",1,0)</f>
        <v>0</v>
      </c>
      <c r="R331" s="220" t="str">
        <f ca="1">IF($Q331=1,IF('２個別表'!$BI331=1,1,0),"")</f>
        <v/>
      </c>
      <c r="S331" s="220" t="str">
        <f ca="1">IF($R331=1,IF('２個別表'!$BJ331&lt;&gt;"","〇","×"),"")</f>
        <v/>
      </c>
      <c r="T331" s="220" t="str">
        <f t="shared" ca="1" si="114"/>
        <v/>
      </c>
      <c r="U331" s="381">
        <f ca="1">IF('２個別表'!$BH331&gt;0,'２個別表'!$BH331,0)</f>
        <v>0</v>
      </c>
      <c r="V331" s="220">
        <f ca="1">IF('２個別表'!$BJ331&lt;&gt;"",1,0)</f>
        <v>0</v>
      </c>
      <c r="W331" s="206">
        <f ca="1">IF(AND($Q331=1,$V331=1),'２個別表'!$CF331,0)</f>
        <v>0</v>
      </c>
      <c r="X331" s="219">
        <f t="shared" ca="1" si="109"/>
        <v>0</v>
      </c>
      <c r="Y331" s="220" t="str">
        <f ca="1">IF(1&lt;='２個別表'!$F331,'２個別表'!$BV331,"")</f>
        <v/>
      </c>
      <c r="Z331" s="220">
        <f ca="1">IF(1&lt;='２個別表'!$F331,'２個別表'!$CG331,0)</f>
        <v>0</v>
      </c>
      <c r="AA331" s="220">
        <f ca="1">IF(OR(0&lt;'２個別表'!$BZ331,0&lt;SUM('２個別表'!$CC331:$CD331)),1,0)</f>
        <v>1</v>
      </c>
      <c r="AB331" s="207">
        <f ca="1">IF(1&lt;='２個別表'!$F331,'２個別表'!$BX331,0)</f>
        <v>0</v>
      </c>
      <c r="AC331" s="207" t="str">
        <f ca="1">IF('２個別表'!$BX331&gt;0,IF(AND('２個別表'!$BV331=1,'２個別表'!$CG331="控除不可"),'２個別表'!$BX331,IF(AND('２個別表'!$BV331=1,'２個別表'!$CG331="80%控除対象"),ROUNDUP('２個別表'!$BX331*102/110,0),IF(AND('２個別表'!$BV331=1,'２個別表'!$CG331="全額控除"),ROUNDUP('２個別表'!$BX331*100/110,0),IF(OR('２個別表'!$BV331=2,'２個別表'!$BV331=3),'２個別表'!$BX331,'２個別表'!$BX331)))),"")</f>
        <v/>
      </c>
      <c r="AD331" s="221" t="str">
        <f ca="1">IF('２個別表'!$W331=1,3,IF(AND('２個別表'!$W331=2,AND(19&lt;='２個別表'!$AO331,'２個別表'!$AO331&lt;=23)),2,IF(AND('２個別表'!$W331=2,OR(AND(1&lt;='２個別表'!$AO331,'２個別表'!$AO331&lt;=18),AND(24&lt;='２個別表'!$AO331,'２個別表'!$AO331&lt;=25))),1,"判定不能")))</f>
        <v>判定不能</v>
      </c>
      <c r="AE331" s="228">
        <f t="shared" ca="1" si="115"/>
        <v>0</v>
      </c>
      <c r="AF331" s="204" t="str">
        <f t="shared" ca="1" si="132"/>
        <v/>
      </c>
      <c r="AG331" s="207" t="str">
        <f ca="1">IF(AND($AD331=1,$U331&gt;0,$V331=1),ROUNDDOWN($AC331*1/2-'２個別表'!$CF331*1/2,0),"")</f>
        <v/>
      </c>
      <c r="AH331" s="207" t="str">
        <f t="shared" ca="1" si="110"/>
        <v/>
      </c>
      <c r="AI331" s="230" t="str">
        <f ca="1">IF(AND($AD331=1,$Q331=1),IF($AB331&gt;0,'２個別表'!$BX331-'２個別表'!$BZ331-'２個別表'!$CF331-'２個別表'!$CC331-'２個別表'!$CD331-'２個別表'!$CE331,0),"")</f>
        <v/>
      </c>
      <c r="AJ331" s="222">
        <f t="shared" ca="1" si="116"/>
        <v>0</v>
      </c>
      <c r="AK331" s="218" t="str">
        <f ca="1">IF($AD331=1,IF('２個別表'!$AQ331=1,1,IF('２個別表'!AQ331="","",)),"")</f>
        <v/>
      </c>
      <c r="AL331" s="207" t="str">
        <f ca="1">IF($AJ331=1,IF($AK331=1,'２個別表'!BU331,""),"")</f>
        <v/>
      </c>
      <c r="AM331" s="204" t="str">
        <f t="shared" ca="1" si="117"/>
        <v/>
      </c>
      <c r="AN331" s="223" t="str">
        <f ca="1">IF($AJ331=1,IF($AK331=1,ROUNDDOWN('２個別表'!$BX331-'２個別表'!$BZ331-'２個別表'!$CC331-'２個別表'!$CD331-'２個別表'!$CE331-'２個別表'!$CF331,0),""),"")</f>
        <v/>
      </c>
      <c r="AO331" s="222">
        <f t="shared" ca="1" si="113"/>
        <v>0</v>
      </c>
      <c r="AP331" s="218">
        <f t="shared" ca="1" si="118"/>
        <v>0</v>
      </c>
      <c r="AQ331" s="218">
        <f t="shared" ca="1" si="119"/>
        <v>0</v>
      </c>
      <c r="AR331" s="213">
        <f ca="1">IF('２個別表'!$AC331=1,1,0)</f>
        <v>0</v>
      </c>
      <c r="AS331" s="204" t="str">
        <f t="shared" ca="1" si="120"/>
        <v/>
      </c>
      <c r="AT331" s="204" t="str">
        <f t="shared" ca="1" si="121"/>
        <v/>
      </c>
      <c r="AU331" s="230" t="str">
        <f ca="1">IF($AD331=1,IF($AQ331=1,ROUNDDOWN('２個別表'!$BX331-'２個別表'!$BZ331-'２個別表'!$CC331-'２個別表'!$CD331-'２個別表'!$CE331-'２個別表'!$CF331,0),""),"")</f>
        <v/>
      </c>
      <c r="AV331" s="391">
        <f t="shared" ca="1" si="122"/>
        <v>0</v>
      </c>
      <c r="AW331" s="401" t="str">
        <f t="shared" ca="1" si="123"/>
        <v>-</v>
      </c>
      <c r="AX331" s="228">
        <f ca="1">IF($AD331=2,IF('２個別表'!$BS331=1,1,0),0)</f>
        <v>0</v>
      </c>
      <c r="AY331" s="213" t="str">
        <f t="shared" ca="1" si="124"/>
        <v/>
      </c>
      <c r="AZ331" s="409" t="str">
        <f ca="1">IF(AND($AD331=2,$AX331=1),'２個別表'!$BX331-('２個別表'!$BZ331+'２個別表'!$CC331+'２個別表'!$CD331+'２個別表'!$CE331+'２個別表'!$CF331),"")</f>
        <v/>
      </c>
      <c r="BA331" s="228">
        <f ca="1">IF($AD331=2,IF('２個別表'!$BS331&lt;&gt;1,1,0),0)</f>
        <v>0</v>
      </c>
      <c r="BB331" s="404">
        <f t="shared" ca="1" si="125"/>
        <v>0</v>
      </c>
      <c r="BC331" s="207" t="str">
        <f ca="1">IF(AND($AD331=2,$BA331=1),'２個別表'!$BT331,"")</f>
        <v/>
      </c>
      <c r="BD331" s="207" t="str">
        <f t="shared" ca="1" si="126"/>
        <v/>
      </c>
      <c r="BE331" s="207" t="str">
        <f ca="1">IF(AND($AD331=2,$BA331=1),'２個別表'!$BW331-('２個別表'!$BZ331+'２個別表'!$CC331+'２個別表'!$CD331+'２個別表'!$CE331+'２個別表'!$CF331),"")</f>
        <v/>
      </c>
      <c r="BF331" s="207" t="str">
        <f ca="1">IF(AND($AD331=2,$BA331=1),'２個別表'!$CC331+'２個別表'!$CD331,"")</f>
        <v/>
      </c>
      <c r="BG331" s="406" t="str">
        <f ca="1">IF($BB331=1,IF(SUM('２個別表'!$BY331,'２個別表'!$CF331*0.5)&lt;='２個別表'!$BX331*0.5,"〇","×"),"")</f>
        <v/>
      </c>
      <c r="BH331" s="405">
        <f t="shared" ca="1" si="127"/>
        <v>0</v>
      </c>
      <c r="BI331" s="229" t="str">
        <f ca="1">IF($AD331=2,IF($AX331=1,IF('２個別表'!$AO331=23,"〇","×"),IF(OR('２個別表'!$AO331&lt;19,'２個別表'!$AO331&gt;23),"",IF($BH331&lt;='２個別表'!$BT331,"〇","×"))),"-")</f>
        <v>-</v>
      </c>
      <c r="BJ331" s="414" t="str">
        <f t="shared" ca="1" si="128"/>
        <v>-</v>
      </c>
      <c r="BK331" s="228">
        <f t="shared" ca="1" si="129"/>
        <v>0</v>
      </c>
      <c r="BL331" s="229" t="str">
        <f ca="1">IF($AD331=3,IF(1&lt;='２個別表'!$F331,IF('２個別表'!$W331=1,"〇","×"),""),"")</f>
        <v/>
      </c>
      <c r="BM331" s="209" t="str">
        <f ca="1">IF(AD331=3,IF(AND(OR('２個別表'!BF331="附帯施設",AND(1&lt;='２個別表'!AO331,'２個別表'!AO331&lt;=3)),'２個別表'!BM331&lt;&gt;"",'２個別表'!BN331&lt;&gt;""),1,IF(AND(OR('２個別表'!BF331="附帯施設",AND(1&lt;='２個別表'!AO331,'２個別表'!AO331&lt;=3)),OR('２個別表'!BM331="",'２個別表'!BN331="")),"×",0)),"")</f>
        <v/>
      </c>
      <c r="BN331" s="229" t="str">
        <f ca="1">IF($AD331=3,IF('２個別表'!$BX331&gt;=500000,"〇","×"),"")</f>
        <v/>
      </c>
      <c r="BO331" s="204" t="str">
        <f ca="1">IF(AD331=3,'２個別表'!BY331,"")</f>
        <v/>
      </c>
      <c r="BP331" s="204" t="str">
        <f ca="1">IF(AD331=3,IF(COUNTIF('２個別表'!$Z$11:'２個別表'!Z331,'２個別表'!Z331)=1,BO331,SUMIF('２個別表'!$Z$11:$Z$510,'２個別表'!Z331,$BO$11:$BO$239)),"")</f>
        <v/>
      </c>
      <c r="BQ331" s="213" t="str">
        <f t="shared" ca="1" si="111"/>
        <v/>
      </c>
      <c r="BR331" s="207" t="str">
        <f t="shared" ca="1" si="130"/>
        <v/>
      </c>
      <c r="BS331" s="483" t="str">
        <f ca="1">IF($AD331=3,'２個別表'!$BX331-('２個別表'!$BZ331+'２個別表'!$CC331+'２個別表'!$CD331+'２個別表'!$CE331+'２個別表'!$CF331),"")</f>
        <v/>
      </c>
      <c r="BT331" s="486">
        <f t="shared" ca="1" si="112"/>
        <v>0</v>
      </c>
      <c r="BU331" s="480" t="str">
        <f t="shared" ca="1" si="131"/>
        <v/>
      </c>
    </row>
    <row r="332" spans="1:73">
      <c r="A332" s="770" t="str">
        <f t="shared" ref="A332:A395" ca="1" si="133">C332&amp;D332&amp;E332&amp;F332</f>
        <v>石川県</v>
      </c>
      <c r="B332" s="773">
        <f ca="1">'２個別表'!Q332</f>
        <v>322</v>
      </c>
      <c r="C332" s="774" t="str">
        <f>'２個別表'!$R332</f>
        <v>石川県</v>
      </c>
      <c r="D332" s="774" t="str">
        <f ca="1">'２個別表'!$S332</f>
        <v/>
      </c>
      <c r="E332" s="774" t="str">
        <f ca="1">'２個別表'!$T332</f>
        <v/>
      </c>
      <c r="F332" s="719" t="str">
        <f ca="1">'２個別表'!$W332</f>
        <v/>
      </c>
      <c r="G332" s="719" t="str">
        <f ca="1">IF($F332=1,IF(SUMIF('（様式１号）１総括表'!$B$16:$B$25,A332,'（様式１号）１総括表'!$A$16:$A$25)&gt;0,"〇","✕"),"-")</f>
        <v>-</v>
      </c>
      <c r="H332" s="716" t="str">
        <f ca="1">IF('２個別表'!$Y332=1,IF('２個別表'!$AC332=1,"〇","×"),IF(AND(2&lt;='２個別表'!$AC332,'２個別表'!$AC332&lt;=5),"〇","×"))</f>
        <v>×</v>
      </c>
      <c r="I332" s="716" t="str">
        <f t="shared" ref="I332:I395" ca="1" si="134">IF(OR($G332="×",$H332="×"),"×","〇")</f>
        <v>×</v>
      </c>
      <c r="J332" s="207" t="str">
        <f ca="1">'２個別表'!$Z332</f>
        <v/>
      </c>
      <c r="K332" s="207">
        <f ca="1">'２個別表'!$AK332</f>
        <v>0</v>
      </c>
      <c r="L332" s="207" t="str">
        <f ca="1">IF('２個別表'!$AL332=1,1,"")</f>
        <v/>
      </c>
      <c r="M332" s="207" t="str">
        <f ca="1">IF('２個別表'!$AL332="","",IF('２個別表'!$AL332=1,IF(OR('２個別表'!$AM332=1,'２個別表'!$AN332=1),"〇","×")))</f>
        <v/>
      </c>
      <c r="N332" s="204" t="str">
        <f ca="1">'２個別表'!AT332</f>
        <v/>
      </c>
      <c r="O332" s="220" t="str">
        <f ca="1">IF(1&lt;='２個別表'!$F332,IF(AND(1&lt;='２個別表'!$AO332,'２個別表'!$AO332&lt;=3),1,0),"")</f>
        <v/>
      </c>
      <c r="P332" s="229">
        <f ca="1">IF($O332=1,IF(AND('２個別表'!$BF332&lt;&gt;"",AND('２個別表'!$BI332&lt;&gt;1,'２個別表'!$BJ332)),0,1),0)</f>
        <v>0</v>
      </c>
      <c r="Q332" s="220">
        <f ca="1">IF('２個別表'!$BF332&lt;&gt;"",1,0)</f>
        <v>0</v>
      </c>
      <c r="R332" s="220" t="str">
        <f ca="1">IF($Q332=1,IF('２個別表'!$BI332=1,1,0),"")</f>
        <v/>
      </c>
      <c r="S332" s="220" t="str">
        <f ca="1">IF($R332=1,IF('２個別表'!$BJ332&lt;&gt;"","〇","×"),"")</f>
        <v/>
      </c>
      <c r="T332" s="220" t="str">
        <f t="shared" ca="1" si="114"/>
        <v/>
      </c>
      <c r="U332" s="381">
        <f ca="1">IF('２個別表'!$BH332&gt;0,'２個別表'!$BH332,0)</f>
        <v>0</v>
      </c>
      <c r="V332" s="220">
        <f ca="1">IF('２個別表'!$BJ332&lt;&gt;"",1,0)</f>
        <v>0</v>
      </c>
      <c r="W332" s="206">
        <f ca="1">IF(AND($Q332=1,$V332=1),'２個別表'!$CF332,0)</f>
        <v>0</v>
      </c>
      <c r="X332" s="219">
        <f t="shared" ref="X332:X395" ca="1" si="135">IFERROR(IF($U332&gt;0,$AC332*$U332*4/10,0),0)</f>
        <v>0</v>
      </c>
      <c r="Y332" s="220" t="str">
        <f ca="1">IF(1&lt;='２個別表'!$F332,'２個別表'!$BV332,"")</f>
        <v/>
      </c>
      <c r="Z332" s="220">
        <f ca="1">IF(1&lt;='２個別表'!$F332,'２個別表'!$CG332,0)</f>
        <v>0</v>
      </c>
      <c r="AA332" s="220">
        <f ca="1">IF(OR(0&lt;'２個別表'!$BZ332,0&lt;SUM('２個別表'!$CC332:$CD332)),1,0)</f>
        <v>1</v>
      </c>
      <c r="AB332" s="207">
        <f ca="1">IF(1&lt;='２個別表'!$F332,'２個別表'!$BX332,0)</f>
        <v>0</v>
      </c>
      <c r="AC332" s="207" t="str">
        <f ca="1">IF('２個別表'!$BX332&gt;0,IF(AND('２個別表'!$BV332=1,'２個別表'!$CG332="控除不可"),'２個別表'!$BX332,IF(AND('２個別表'!$BV332=1,'２個別表'!$CG332="80%控除対象"),ROUNDUP('２個別表'!$BX332*102/110,0),IF(AND('２個別表'!$BV332=1,'２個別表'!$CG332="全額控除"),ROUNDUP('２個別表'!$BX332*100/110,0),IF(OR('２個別表'!$BV332=2,'２個別表'!$BV332=3),'２個別表'!$BX332,'２個別表'!$BX332)))),"")</f>
        <v/>
      </c>
      <c r="AD332" s="221" t="str">
        <f ca="1">IF('２個別表'!$W332=1,3,IF(AND('２個別表'!$W332=2,AND(19&lt;='２個別表'!$AO332,'２個別表'!$AO332&lt;=23)),2,IF(AND('２個別表'!$W332=2,OR(AND(1&lt;='２個別表'!$AO332,'２個別表'!$AO332&lt;=18),AND(24&lt;='２個別表'!$AO332,'２個別表'!$AO332&lt;=25))),1,"判定不能")))</f>
        <v>判定不能</v>
      </c>
      <c r="AE332" s="228">
        <f t="shared" ca="1" si="115"/>
        <v>0</v>
      </c>
      <c r="AF332" s="204" t="str">
        <f t="shared" ca="1" si="132"/>
        <v/>
      </c>
      <c r="AG332" s="207" t="str">
        <f ca="1">IF(AND($AD332=1,$U332&gt;0,$V332=1),ROUNDDOWN($AC332*1/2-'２個別表'!$CF332*1/2,0),"")</f>
        <v/>
      </c>
      <c r="AH332" s="207" t="str">
        <f t="shared" ca="1" si="110"/>
        <v/>
      </c>
      <c r="AI332" s="230" t="str">
        <f ca="1">IF(AND($AD332=1,$Q332=1),IF($AB332&gt;0,'２個別表'!$BX332-'２個別表'!$BZ332-'２個別表'!$CF332-'２個別表'!$CC332-'２個別表'!$CD332-'２個別表'!$CE332,0),"")</f>
        <v/>
      </c>
      <c r="AJ332" s="222">
        <f t="shared" ca="1" si="116"/>
        <v>0</v>
      </c>
      <c r="AK332" s="218" t="str">
        <f ca="1">IF($AD332=1,IF('２個別表'!$AQ332=1,1,IF('２個別表'!AQ332="","",)),"")</f>
        <v/>
      </c>
      <c r="AL332" s="207" t="str">
        <f ca="1">IF($AJ332=1,IF($AK332=1,'２個別表'!BU332,""),"")</f>
        <v/>
      </c>
      <c r="AM332" s="204" t="str">
        <f t="shared" ca="1" si="117"/>
        <v/>
      </c>
      <c r="AN332" s="223" t="str">
        <f ca="1">IF($AJ332=1,IF($AK332=1,ROUNDDOWN('２個別表'!$BX332-'２個別表'!$BZ332-'２個別表'!$CC332-'２個別表'!$CD332-'２個別表'!$CE332-'２個別表'!$CF332,0),""),"")</f>
        <v/>
      </c>
      <c r="AO332" s="222">
        <f t="shared" ca="1" si="113"/>
        <v>0</v>
      </c>
      <c r="AP332" s="218">
        <f t="shared" ca="1" si="118"/>
        <v>0</v>
      </c>
      <c r="AQ332" s="218">
        <f t="shared" ca="1" si="119"/>
        <v>0</v>
      </c>
      <c r="AR332" s="213">
        <f ca="1">IF('２個別表'!$AC332=1,1,0)</f>
        <v>0</v>
      </c>
      <c r="AS332" s="204" t="str">
        <f t="shared" ca="1" si="120"/>
        <v/>
      </c>
      <c r="AT332" s="204" t="str">
        <f t="shared" ca="1" si="121"/>
        <v/>
      </c>
      <c r="AU332" s="230" t="str">
        <f ca="1">IF($AD332=1,IF($AQ332=1,ROUNDDOWN('２個別表'!$BX332-'２個別表'!$BZ332-'２個別表'!$CC332-'２個別表'!$CD332-'２個別表'!$CE332-'２個別表'!$CF332,0),""),"")</f>
        <v/>
      </c>
      <c r="AV332" s="391">
        <f t="shared" ca="1" si="122"/>
        <v>0</v>
      </c>
      <c r="AW332" s="401" t="str">
        <f t="shared" ca="1" si="123"/>
        <v>-</v>
      </c>
      <c r="AX332" s="228">
        <f ca="1">IF($AD332=2,IF('２個別表'!$BS332=1,1,0),0)</f>
        <v>0</v>
      </c>
      <c r="AY332" s="213" t="str">
        <f t="shared" ca="1" si="124"/>
        <v/>
      </c>
      <c r="AZ332" s="409" t="str">
        <f ca="1">IF(AND($AD332=2,$AX332=1),'２個別表'!$BX332-('２個別表'!$BZ332+'２個別表'!$CC332+'２個別表'!$CD332+'２個別表'!$CE332+'２個別表'!$CF332),"")</f>
        <v/>
      </c>
      <c r="BA332" s="228">
        <f ca="1">IF($AD332=2,IF('２個別表'!$BS332&lt;&gt;1,1,0),0)</f>
        <v>0</v>
      </c>
      <c r="BB332" s="404">
        <f t="shared" ca="1" si="125"/>
        <v>0</v>
      </c>
      <c r="BC332" s="207" t="str">
        <f ca="1">IF(AND($AD332=2,$BA332=1),'２個別表'!$BT332,"")</f>
        <v/>
      </c>
      <c r="BD332" s="207" t="str">
        <f t="shared" ca="1" si="126"/>
        <v/>
      </c>
      <c r="BE332" s="207" t="str">
        <f ca="1">IF(AND($AD332=2,$BA332=1),'２個別表'!$BW332-('２個別表'!$BZ332+'２個別表'!$CC332+'２個別表'!$CD332+'２個別表'!$CE332+'２個別表'!$CF332),"")</f>
        <v/>
      </c>
      <c r="BF332" s="207" t="str">
        <f ca="1">IF(AND($AD332=2,$BA332=1),'２個別表'!$CC332+'２個別表'!$CD332,"")</f>
        <v/>
      </c>
      <c r="BG332" s="406" t="str">
        <f ca="1">IF($BB332=1,IF(SUM('２個別表'!$BY332,'２個別表'!$CF332*0.5)&lt;='２個別表'!$BX332*0.5,"〇","×"),"")</f>
        <v/>
      </c>
      <c r="BH332" s="405">
        <f t="shared" ca="1" si="127"/>
        <v>0</v>
      </c>
      <c r="BI332" s="229" t="str">
        <f ca="1">IF($AD332=2,IF($AX332=1,IF('２個別表'!$AO332=23,"〇","×"),IF(OR('２個別表'!$AO332&lt;19,'２個別表'!$AO332&gt;23),"",IF($BH332&lt;='２個別表'!$BT332,"〇","×"))),"-")</f>
        <v>-</v>
      </c>
      <c r="BJ332" s="414" t="str">
        <f t="shared" ca="1" si="128"/>
        <v>-</v>
      </c>
      <c r="BK332" s="228">
        <f t="shared" ca="1" si="129"/>
        <v>0</v>
      </c>
      <c r="BL332" s="229" t="str">
        <f ca="1">IF($AD332=3,IF(1&lt;='２個別表'!$F332,IF('２個別表'!$W332=1,"〇","×"),""),"")</f>
        <v/>
      </c>
      <c r="BM332" s="209" t="str">
        <f ca="1">IF(AD332=3,IF(AND(OR('２個別表'!BF332="附帯施設",AND(1&lt;='２個別表'!AO332,'２個別表'!AO332&lt;=3)),'２個別表'!BM332&lt;&gt;"",'２個別表'!BN332&lt;&gt;""),1,IF(AND(OR('２個別表'!BF332="附帯施設",AND(1&lt;='２個別表'!AO332,'２個別表'!AO332&lt;=3)),OR('２個別表'!BM332="",'２個別表'!BN332="")),"×",0)),"")</f>
        <v/>
      </c>
      <c r="BN332" s="229" t="str">
        <f ca="1">IF($AD332=3,IF('２個別表'!$BX332&gt;=500000,"〇","×"),"")</f>
        <v/>
      </c>
      <c r="BO332" s="204" t="str">
        <f ca="1">IF(AD332=3,'２個別表'!BY332,"")</f>
        <v/>
      </c>
      <c r="BP332" s="204" t="str">
        <f ca="1">IF(AD332=3,IF(COUNTIF('２個別表'!$Z$11:'２個別表'!Z332,'２個別表'!Z332)=1,BO332,SUMIF('２個別表'!$Z$11:$Z$510,'２個別表'!Z332,$BO$11:$BO$239)),"")</f>
        <v/>
      </c>
      <c r="BQ332" s="213" t="str">
        <f t="shared" ca="1" si="111"/>
        <v/>
      </c>
      <c r="BR332" s="207" t="str">
        <f t="shared" ca="1" si="130"/>
        <v/>
      </c>
      <c r="BS332" s="483" t="str">
        <f ca="1">IF($AD332=3,'２個別表'!$BX332-('２個別表'!$BZ332+'２個別表'!$CC332+'２個別表'!$CD332+'２個別表'!$CE332+'２個別表'!$CF332),"")</f>
        <v/>
      </c>
      <c r="BT332" s="486">
        <f t="shared" ca="1" si="112"/>
        <v>0</v>
      </c>
      <c r="BU332" s="480" t="str">
        <f t="shared" ca="1" si="131"/>
        <v/>
      </c>
    </row>
    <row r="333" spans="1:73">
      <c r="A333" s="770" t="str">
        <f t="shared" ca="1" si="133"/>
        <v>石川県</v>
      </c>
      <c r="B333" s="773">
        <f ca="1">'２個別表'!Q333</f>
        <v>323</v>
      </c>
      <c r="C333" s="774" t="str">
        <f>'２個別表'!$R333</f>
        <v>石川県</v>
      </c>
      <c r="D333" s="774" t="str">
        <f ca="1">'２個別表'!$S333</f>
        <v/>
      </c>
      <c r="E333" s="774" t="str">
        <f ca="1">'２個別表'!$T333</f>
        <v/>
      </c>
      <c r="F333" s="719" t="str">
        <f ca="1">'２個別表'!$W333</f>
        <v/>
      </c>
      <c r="G333" s="719" t="str">
        <f ca="1">IF($F333=1,IF(SUMIF('（様式１号）１総括表'!$B$16:$B$25,A333,'（様式１号）１総括表'!$A$16:$A$25)&gt;0,"〇","✕"),"-")</f>
        <v>-</v>
      </c>
      <c r="H333" s="716" t="str">
        <f ca="1">IF('２個別表'!$Y333=1,IF('２個別表'!$AC333=1,"〇","×"),IF(AND(2&lt;='２個別表'!$AC333,'２個別表'!$AC333&lt;=5),"〇","×"))</f>
        <v>×</v>
      </c>
      <c r="I333" s="716" t="str">
        <f t="shared" ca="1" si="134"/>
        <v>×</v>
      </c>
      <c r="J333" s="207" t="str">
        <f ca="1">'２個別表'!$Z333</f>
        <v/>
      </c>
      <c r="K333" s="207">
        <f ca="1">'２個別表'!$AK333</f>
        <v>0</v>
      </c>
      <c r="L333" s="207" t="str">
        <f ca="1">IF('２個別表'!$AL333=1,1,"")</f>
        <v/>
      </c>
      <c r="M333" s="207" t="str">
        <f ca="1">IF('２個別表'!$AL333="","",IF('２個別表'!$AL333=1,IF(OR('２個別表'!$AM333=1,'２個別表'!$AN333=1),"〇","×")))</f>
        <v/>
      </c>
      <c r="N333" s="204" t="str">
        <f ca="1">'２個別表'!AT333</f>
        <v/>
      </c>
      <c r="O333" s="220" t="str">
        <f ca="1">IF(1&lt;='２個別表'!$F333,IF(AND(1&lt;='２個別表'!$AO333,'２個別表'!$AO333&lt;=3),1,0),"")</f>
        <v/>
      </c>
      <c r="P333" s="229">
        <f ca="1">IF($O333=1,IF(AND('２個別表'!$BF333&lt;&gt;"",AND('２個別表'!$BI333&lt;&gt;1,'２個別表'!$BJ333)),0,1),0)</f>
        <v>0</v>
      </c>
      <c r="Q333" s="220">
        <f ca="1">IF('２個別表'!$BF333&lt;&gt;"",1,0)</f>
        <v>0</v>
      </c>
      <c r="R333" s="220" t="str">
        <f ca="1">IF($Q333=1,IF('２個別表'!$BI333=1,1,0),"")</f>
        <v/>
      </c>
      <c r="S333" s="220" t="str">
        <f ca="1">IF($R333=1,IF('２個別表'!$BJ333&lt;&gt;"","〇","×"),"")</f>
        <v/>
      </c>
      <c r="T333" s="220" t="str">
        <f t="shared" ca="1" si="114"/>
        <v/>
      </c>
      <c r="U333" s="381">
        <f ca="1">IF('２個別表'!$BH333&gt;0,'２個別表'!$BH333,0)</f>
        <v>0</v>
      </c>
      <c r="V333" s="220">
        <f ca="1">IF('２個別表'!$BJ333&lt;&gt;"",1,0)</f>
        <v>0</v>
      </c>
      <c r="W333" s="206">
        <f ca="1">IF(AND($Q333=1,$V333=1),'２個別表'!$CF333,0)</f>
        <v>0</v>
      </c>
      <c r="X333" s="219">
        <f t="shared" ca="1" si="135"/>
        <v>0</v>
      </c>
      <c r="Y333" s="220" t="str">
        <f ca="1">IF(1&lt;='２個別表'!$F333,'２個別表'!$BV333,"")</f>
        <v/>
      </c>
      <c r="Z333" s="220">
        <f ca="1">IF(1&lt;='２個別表'!$F333,'２個別表'!$CG333,0)</f>
        <v>0</v>
      </c>
      <c r="AA333" s="220">
        <f ca="1">IF(OR(0&lt;'２個別表'!$BZ333,0&lt;SUM('２個別表'!$CC333:$CD333)),1,0)</f>
        <v>1</v>
      </c>
      <c r="AB333" s="207">
        <f ca="1">IF(1&lt;='２個別表'!$F333,'２個別表'!$BX333,0)</f>
        <v>0</v>
      </c>
      <c r="AC333" s="207" t="str">
        <f ca="1">IF('２個別表'!$BX333&gt;0,IF(AND('２個別表'!$BV333=1,'２個別表'!$CG333="控除不可"),'２個別表'!$BX333,IF(AND('２個別表'!$BV333=1,'２個別表'!$CG333="80%控除対象"),ROUNDUP('２個別表'!$BX333*102/110,0),IF(AND('２個別表'!$BV333=1,'２個別表'!$CG333="全額控除"),ROUNDUP('２個別表'!$BX333*100/110,0),IF(OR('２個別表'!$BV333=2,'２個別表'!$BV333=3),'２個別表'!$BX333,'２個別表'!$BX333)))),"")</f>
        <v/>
      </c>
      <c r="AD333" s="221" t="str">
        <f ca="1">IF('２個別表'!$W333=1,3,IF(AND('２個別表'!$W333=2,AND(19&lt;='２個別表'!$AO333,'２個別表'!$AO333&lt;=23)),2,IF(AND('２個別表'!$W333=2,OR(AND(1&lt;='２個別表'!$AO333,'２個別表'!$AO333&lt;=18),AND(24&lt;='２個別表'!$AO333,'２個別表'!$AO333&lt;=25))),1,"判定不能")))</f>
        <v>判定不能</v>
      </c>
      <c r="AE333" s="228">
        <f t="shared" ca="1" si="115"/>
        <v>0</v>
      </c>
      <c r="AF333" s="204" t="str">
        <f t="shared" ca="1" si="132"/>
        <v/>
      </c>
      <c r="AG333" s="207" t="str">
        <f ca="1">IF(AND($AD333=1,$U333&gt;0,$V333=1),ROUNDDOWN($AC333*1/2-'２個別表'!$CF333*1/2,0),"")</f>
        <v/>
      </c>
      <c r="AH333" s="207" t="str">
        <f t="shared" ref="AH333:AH396" ca="1" si="136">IF(AND($AD333=1,$U333&gt;0,$V333=0),ROUNDDOWN(AC333*1/2-$AC333*$U333*4/10,0),"")</f>
        <v/>
      </c>
      <c r="AI333" s="230" t="str">
        <f ca="1">IF(AND($AD333=1,$Q333=1),IF($AB333&gt;0,'２個別表'!$BX333-'２個別表'!$BZ333-'２個別表'!$CF333-'２個別表'!$CC333-'２個別表'!$CD333-'２個別表'!$CE333,0),"")</f>
        <v/>
      </c>
      <c r="AJ333" s="222">
        <f t="shared" ca="1" si="116"/>
        <v>0</v>
      </c>
      <c r="AK333" s="218" t="str">
        <f ca="1">IF($AD333=1,IF('２個別表'!$AQ333=1,1,IF('２個別表'!AQ333="","",)),"")</f>
        <v/>
      </c>
      <c r="AL333" s="207" t="str">
        <f ca="1">IF($AJ333=1,IF($AK333=1,'２個別表'!BU333,""),"")</f>
        <v/>
      </c>
      <c r="AM333" s="204" t="str">
        <f t="shared" ca="1" si="117"/>
        <v/>
      </c>
      <c r="AN333" s="223" t="str">
        <f ca="1">IF($AJ333=1,IF($AK333=1,ROUNDDOWN('２個別表'!$BX333-'２個別表'!$BZ333-'２個別表'!$CC333-'２個別表'!$CD333-'２個別表'!$CE333-'２個別表'!$CF333,0),""),"")</f>
        <v/>
      </c>
      <c r="AO333" s="222">
        <f t="shared" ca="1" si="113"/>
        <v>0</v>
      </c>
      <c r="AP333" s="218">
        <f t="shared" ca="1" si="118"/>
        <v>0</v>
      </c>
      <c r="AQ333" s="218">
        <f t="shared" ca="1" si="119"/>
        <v>0</v>
      </c>
      <c r="AR333" s="213">
        <f ca="1">IF('２個別表'!$AC333=1,1,0)</f>
        <v>0</v>
      </c>
      <c r="AS333" s="204" t="str">
        <f t="shared" ca="1" si="120"/>
        <v/>
      </c>
      <c r="AT333" s="204" t="str">
        <f t="shared" ca="1" si="121"/>
        <v/>
      </c>
      <c r="AU333" s="230" t="str">
        <f ca="1">IF($AD333=1,IF($AQ333=1,ROUNDDOWN('２個別表'!$BX333-'２個別表'!$BZ333-'２個別表'!$CC333-'２個別表'!$CD333-'２個別表'!$CE333-'２個別表'!$CF333,0),""),"")</f>
        <v/>
      </c>
      <c r="AV333" s="391">
        <f t="shared" ca="1" si="122"/>
        <v>0</v>
      </c>
      <c r="AW333" s="401" t="str">
        <f t="shared" ca="1" si="123"/>
        <v>-</v>
      </c>
      <c r="AX333" s="228">
        <f ca="1">IF($AD333=2,IF('２個別表'!$BS333=1,1,0),0)</f>
        <v>0</v>
      </c>
      <c r="AY333" s="213" t="str">
        <f t="shared" ca="1" si="124"/>
        <v/>
      </c>
      <c r="AZ333" s="409" t="str">
        <f ca="1">IF(AND($AD333=2,$AX333=1),'２個別表'!$BX333-('２個別表'!$BZ333+'２個別表'!$CC333+'２個別表'!$CD333+'２個別表'!$CE333+'２個別表'!$CF333),"")</f>
        <v/>
      </c>
      <c r="BA333" s="228">
        <f ca="1">IF($AD333=2,IF('２個別表'!$BS333&lt;&gt;1,1,0),0)</f>
        <v>0</v>
      </c>
      <c r="BB333" s="404">
        <f t="shared" ca="1" si="125"/>
        <v>0</v>
      </c>
      <c r="BC333" s="207" t="str">
        <f ca="1">IF(AND($AD333=2,$BA333=1),'２個別表'!$BT333,"")</f>
        <v/>
      </c>
      <c r="BD333" s="207" t="str">
        <f t="shared" ca="1" si="126"/>
        <v/>
      </c>
      <c r="BE333" s="207" t="str">
        <f ca="1">IF(AND($AD333=2,$BA333=1),'２個別表'!$BW333-('２個別表'!$BZ333+'２個別表'!$CC333+'２個別表'!$CD333+'２個別表'!$CE333+'２個別表'!$CF333),"")</f>
        <v/>
      </c>
      <c r="BF333" s="207" t="str">
        <f ca="1">IF(AND($AD333=2,$BA333=1),'２個別表'!$CC333+'２個別表'!$CD333,"")</f>
        <v/>
      </c>
      <c r="BG333" s="406" t="str">
        <f ca="1">IF($BB333=1,IF(SUM('２個別表'!$BY333,'２個別表'!$CF333*0.5)&lt;='２個別表'!$BX333*0.5,"〇","×"),"")</f>
        <v/>
      </c>
      <c r="BH333" s="405">
        <f t="shared" ca="1" si="127"/>
        <v>0</v>
      </c>
      <c r="BI333" s="229" t="str">
        <f ca="1">IF($AD333=2,IF($AX333=1,IF('２個別表'!$AO333=23,"〇","×"),IF(OR('２個別表'!$AO333&lt;19,'２個別表'!$AO333&gt;23),"",IF($BH333&lt;='２個別表'!$BT333,"〇","×"))),"-")</f>
        <v>-</v>
      </c>
      <c r="BJ333" s="414" t="str">
        <f t="shared" ca="1" si="128"/>
        <v>-</v>
      </c>
      <c r="BK333" s="228">
        <f t="shared" ca="1" si="129"/>
        <v>0</v>
      </c>
      <c r="BL333" s="229" t="str">
        <f ca="1">IF($AD333=3,IF(1&lt;='２個別表'!$F333,IF('２個別表'!$W333=1,"〇","×"),""),"")</f>
        <v/>
      </c>
      <c r="BM333" s="209" t="str">
        <f ca="1">IF(AD333=3,IF(AND(OR('２個別表'!BF333="附帯施設",AND(1&lt;='２個別表'!AO333,'２個別表'!AO333&lt;=3)),'２個別表'!BM333&lt;&gt;"",'２個別表'!BN333&lt;&gt;""),1,IF(AND(OR('２個別表'!BF333="附帯施設",AND(1&lt;='２個別表'!AO333,'２個別表'!AO333&lt;=3)),OR('２個別表'!BM333="",'２個別表'!BN333="")),"×",0)),"")</f>
        <v/>
      </c>
      <c r="BN333" s="229" t="str">
        <f ca="1">IF($AD333=3,IF('２個別表'!$BX333&gt;=500000,"〇","×"),"")</f>
        <v/>
      </c>
      <c r="BO333" s="204" t="str">
        <f ca="1">IF(AD333=3,'２個別表'!BY333,"")</f>
        <v/>
      </c>
      <c r="BP333" s="204" t="str">
        <f ca="1">IF(AD333=3,IF(COUNTIF('２個別表'!$Z$11:'２個別表'!Z333,'２個別表'!Z333)=1,BO333,SUMIF('２個別表'!$Z$11:$Z$510,'２個別表'!Z333,$BO$11:$BO$239)),"")</f>
        <v/>
      </c>
      <c r="BQ333" s="213" t="str">
        <f t="shared" ref="BQ333:BQ396" ca="1" si="137">IF(AD333=3,IF(OR(BO333&lt;&gt;0,BP333&lt;&gt;0),IF(BP333&lt;=3000000,"〇","×"),0),"")</f>
        <v/>
      </c>
      <c r="BR333" s="207" t="str">
        <f t="shared" ca="1" si="130"/>
        <v/>
      </c>
      <c r="BS333" s="483" t="str">
        <f ca="1">IF($AD333=3,'２個別表'!$BX333-('２個別表'!$BZ333+'２個別表'!$CC333+'２個別表'!$CD333+'２個別表'!$CE333+'２個別表'!$CF333),"")</f>
        <v/>
      </c>
      <c r="BT333" s="486">
        <f t="shared" ref="BT333:BT396" ca="1" si="138">IF(AD333=3,MIN(BR333,BS333),0)</f>
        <v>0</v>
      </c>
      <c r="BU333" s="480" t="str">
        <f t="shared" ca="1" si="131"/>
        <v/>
      </c>
    </row>
    <row r="334" spans="1:73">
      <c r="A334" s="770" t="str">
        <f t="shared" ca="1" si="133"/>
        <v>石川県</v>
      </c>
      <c r="B334" s="773">
        <f ca="1">'２個別表'!Q334</f>
        <v>324</v>
      </c>
      <c r="C334" s="774" t="str">
        <f>'２個別表'!$R334</f>
        <v>石川県</v>
      </c>
      <c r="D334" s="774" t="str">
        <f ca="1">'２個別表'!$S334</f>
        <v/>
      </c>
      <c r="E334" s="774" t="str">
        <f ca="1">'２個別表'!$T334</f>
        <v/>
      </c>
      <c r="F334" s="719" t="str">
        <f ca="1">'２個別表'!$W334</f>
        <v/>
      </c>
      <c r="G334" s="719" t="str">
        <f ca="1">IF($F334=1,IF(SUMIF('（様式１号）１総括表'!$B$16:$B$25,A334,'（様式１号）１総括表'!$A$16:$A$25)&gt;0,"〇","✕"),"-")</f>
        <v>-</v>
      </c>
      <c r="H334" s="716" t="str">
        <f ca="1">IF('２個別表'!$Y334=1,IF('２個別表'!$AC334=1,"〇","×"),IF(AND(2&lt;='２個別表'!$AC334,'２個別表'!$AC334&lt;=5),"〇","×"))</f>
        <v>×</v>
      </c>
      <c r="I334" s="716" t="str">
        <f t="shared" ca="1" si="134"/>
        <v>×</v>
      </c>
      <c r="J334" s="207" t="str">
        <f ca="1">'２個別表'!$Z334</f>
        <v/>
      </c>
      <c r="K334" s="207">
        <f ca="1">'２個別表'!$AK334</f>
        <v>0</v>
      </c>
      <c r="L334" s="207" t="str">
        <f ca="1">IF('２個別表'!$AL334=1,1,"")</f>
        <v/>
      </c>
      <c r="M334" s="207" t="str">
        <f ca="1">IF('２個別表'!$AL334="","",IF('２個別表'!$AL334=1,IF(OR('２個別表'!$AM334=1,'２個別表'!$AN334=1),"〇","×")))</f>
        <v/>
      </c>
      <c r="N334" s="204" t="str">
        <f ca="1">'２個別表'!AT334</f>
        <v/>
      </c>
      <c r="O334" s="220" t="str">
        <f ca="1">IF(1&lt;='２個別表'!$F334,IF(AND(1&lt;='２個別表'!$AO334,'２個別表'!$AO334&lt;=3),1,0),"")</f>
        <v/>
      </c>
      <c r="P334" s="229">
        <f ca="1">IF($O334=1,IF(AND('２個別表'!$BF334&lt;&gt;"",AND('２個別表'!$BI334&lt;&gt;1,'２個別表'!$BJ334)),0,1),0)</f>
        <v>0</v>
      </c>
      <c r="Q334" s="220">
        <f ca="1">IF('２個別表'!$BF334&lt;&gt;"",1,0)</f>
        <v>0</v>
      </c>
      <c r="R334" s="220" t="str">
        <f ca="1">IF($Q334=1,IF('２個別表'!$BI334=1,1,0),"")</f>
        <v/>
      </c>
      <c r="S334" s="220" t="str">
        <f ca="1">IF($R334=1,IF('２個別表'!$BJ334&lt;&gt;"","〇","×"),"")</f>
        <v/>
      </c>
      <c r="T334" s="220" t="str">
        <f t="shared" ca="1" si="114"/>
        <v/>
      </c>
      <c r="U334" s="381">
        <f ca="1">IF('２個別表'!$BH334&gt;0,'２個別表'!$BH334,0)</f>
        <v>0</v>
      </c>
      <c r="V334" s="220">
        <f ca="1">IF('２個別表'!$BJ334&lt;&gt;"",1,0)</f>
        <v>0</v>
      </c>
      <c r="W334" s="206">
        <f ca="1">IF(AND($Q334=1,$V334=1),'２個別表'!$CF334,0)</f>
        <v>0</v>
      </c>
      <c r="X334" s="219">
        <f t="shared" ca="1" si="135"/>
        <v>0</v>
      </c>
      <c r="Y334" s="220" t="str">
        <f ca="1">IF(1&lt;='２個別表'!$F334,'２個別表'!$BV334,"")</f>
        <v/>
      </c>
      <c r="Z334" s="220">
        <f ca="1">IF(1&lt;='２個別表'!$F334,'２個別表'!$CG334,0)</f>
        <v>0</v>
      </c>
      <c r="AA334" s="220">
        <f ca="1">IF(OR(0&lt;'２個別表'!$BZ334,0&lt;SUM('２個別表'!$CC334:$CD334)),1,0)</f>
        <v>1</v>
      </c>
      <c r="AB334" s="207">
        <f ca="1">IF(1&lt;='２個別表'!$F334,'２個別表'!$BX334,0)</f>
        <v>0</v>
      </c>
      <c r="AC334" s="207" t="str">
        <f ca="1">IF('２個別表'!$BX334&gt;0,IF(AND('２個別表'!$BV334=1,'２個別表'!$CG334="控除不可"),'２個別表'!$BX334,IF(AND('２個別表'!$BV334=1,'２個別表'!$CG334="80%控除対象"),ROUNDUP('２個別表'!$BX334*102/110,0),IF(AND('２個別表'!$BV334=1,'２個別表'!$CG334="全額控除"),ROUNDUP('２個別表'!$BX334*100/110,0),IF(OR('２個別表'!$BV334=2,'２個別表'!$BV334=3),'２個別表'!$BX334,'２個別表'!$BX334)))),"")</f>
        <v/>
      </c>
      <c r="AD334" s="221" t="str">
        <f ca="1">IF('２個別表'!$W334=1,3,IF(AND('２個別表'!$W334=2,AND(19&lt;='２個別表'!$AO334,'２個別表'!$AO334&lt;=23)),2,IF(AND('２個別表'!$W334=2,OR(AND(1&lt;='２個別表'!$AO334,'２個別表'!$AO334&lt;=18),AND(24&lt;='２個別表'!$AO334,'２個別表'!$AO334&lt;=25))),1,"判定不能")))</f>
        <v>判定不能</v>
      </c>
      <c r="AE334" s="228">
        <f t="shared" ca="1" si="115"/>
        <v>0</v>
      </c>
      <c r="AF334" s="204" t="str">
        <f t="shared" ca="1" si="132"/>
        <v/>
      </c>
      <c r="AG334" s="207" t="str">
        <f ca="1">IF(AND($AD334=1,$U334&gt;0,$V334=1),ROUNDDOWN($AC334*1/2-'２個別表'!$CF334*1/2,0),"")</f>
        <v/>
      </c>
      <c r="AH334" s="207" t="str">
        <f t="shared" ca="1" si="136"/>
        <v/>
      </c>
      <c r="AI334" s="230" t="str">
        <f ca="1">IF(AND($AD334=1,$Q334=1),IF($AB334&gt;0,'２個別表'!$BX334-'２個別表'!$BZ334-'２個別表'!$CF334-'２個別表'!$CC334-'２個別表'!$CD334-'２個別表'!$CE334,0),"")</f>
        <v/>
      </c>
      <c r="AJ334" s="222">
        <f t="shared" ca="1" si="116"/>
        <v>0</v>
      </c>
      <c r="AK334" s="218" t="str">
        <f ca="1">IF($AD334=1,IF('２個別表'!$AQ334=1,1,IF('２個別表'!AQ334="","",)),"")</f>
        <v/>
      </c>
      <c r="AL334" s="207" t="str">
        <f ca="1">IF($AJ334=1,IF($AK334=1,'２個別表'!BU334,""),"")</f>
        <v/>
      </c>
      <c r="AM334" s="204" t="str">
        <f t="shared" ca="1" si="117"/>
        <v/>
      </c>
      <c r="AN334" s="223" t="str">
        <f ca="1">IF($AJ334=1,IF($AK334=1,ROUNDDOWN('２個別表'!$BX334-'２個別表'!$BZ334-'２個別表'!$CC334-'２個別表'!$CD334-'２個別表'!$CE334-'２個別表'!$CF334,0),""),"")</f>
        <v/>
      </c>
      <c r="AO334" s="222">
        <f t="shared" ca="1" si="113"/>
        <v>0</v>
      </c>
      <c r="AP334" s="218">
        <f t="shared" ca="1" si="118"/>
        <v>0</v>
      </c>
      <c r="AQ334" s="218">
        <f t="shared" ca="1" si="119"/>
        <v>0</v>
      </c>
      <c r="AR334" s="213">
        <f ca="1">IF('２個別表'!$AC334=1,1,0)</f>
        <v>0</v>
      </c>
      <c r="AS334" s="204" t="str">
        <f t="shared" ca="1" si="120"/>
        <v/>
      </c>
      <c r="AT334" s="204" t="str">
        <f t="shared" ca="1" si="121"/>
        <v/>
      </c>
      <c r="AU334" s="230" t="str">
        <f ca="1">IF($AD334=1,IF($AQ334=1,ROUNDDOWN('２個別表'!$BX334-'２個別表'!$BZ334-'２個別表'!$CC334-'２個別表'!$CD334-'２個別表'!$CE334-'２個別表'!$CF334,0),""),"")</f>
        <v/>
      </c>
      <c r="AV334" s="391">
        <f t="shared" ca="1" si="122"/>
        <v>0</v>
      </c>
      <c r="AW334" s="401" t="str">
        <f t="shared" ca="1" si="123"/>
        <v>-</v>
      </c>
      <c r="AX334" s="228">
        <f ca="1">IF($AD334=2,IF('２個別表'!$BS334=1,1,0),0)</f>
        <v>0</v>
      </c>
      <c r="AY334" s="213" t="str">
        <f t="shared" ca="1" si="124"/>
        <v/>
      </c>
      <c r="AZ334" s="409" t="str">
        <f ca="1">IF(AND($AD334=2,$AX334=1),'２個別表'!$BX334-('２個別表'!$BZ334+'２個別表'!$CC334+'２個別表'!$CD334+'２個別表'!$CE334+'２個別表'!$CF334),"")</f>
        <v/>
      </c>
      <c r="BA334" s="228">
        <f ca="1">IF($AD334=2,IF('２個別表'!$BS334&lt;&gt;1,1,0),0)</f>
        <v>0</v>
      </c>
      <c r="BB334" s="404">
        <f t="shared" ca="1" si="125"/>
        <v>0</v>
      </c>
      <c r="BC334" s="207" t="str">
        <f ca="1">IF(AND($AD334=2,$BA334=1),'２個別表'!$BT334,"")</f>
        <v/>
      </c>
      <c r="BD334" s="207" t="str">
        <f t="shared" ca="1" si="126"/>
        <v/>
      </c>
      <c r="BE334" s="207" t="str">
        <f ca="1">IF(AND($AD334=2,$BA334=1),'２個別表'!$BW334-('２個別表'!$BZ334+'２個別表'!$CC334+'２個別表'!$CD334+'２個別表'!$CE334+'２個別表'!$CF334),"")</f>
        <v/>
      </c>
      <c r="BF334" s="207" t="str">
        <f ca="1">IF(AND($AD334=2,$BA334=1),'２個別表'!$CC334+'２個別表'!$CD334,"")</f>
        <v/>
      </c>
      <c r="BG334" s="406" t="str">
        <f ca="1">IF($BB334=1,IF(SUM('２個別表'!$BY334,'２個別表'!$CF334*0.5)&lt;='２個別表'!$BX334*0.5,"〇","×"),"")</f>
        <v/>
      </c>
      <c r="BH334" s="405">
        <f t="shared" ca="1" si="127"/>
        <v>0</v>
      </c>
      <c r="BI334" s="229" t="str">
        <f ca="1">IF($AD334=2,IF($AX334=1,IF('２個別表'!$AO334=23,"〇","×"),IF(OR('２個別表'!$AO334&lt;19,'２個別表'!$AO334&gt;23),"",IF($BH334&lt;='２個別表'!$BT334,"〇","×"))),"-")</f>
        <v>-</v>
      </c>
      <c r="BJ334" s="414" t="str">
        <f t="shared" ca="1" si="128"/>
        <v>-</v>
      </c>
      <c r="BK334" s="228">
        <f t="shared" ca="1" si="129"/>
        <v>0</v>
      </c>
      <c r="BL334" s="229" t="str">
        <f ca="1">IF($AD334=3,IF(1&lt;='２個別表'!$F334,IF('２個別表'!$W334=1,"〇","×"),""),"")</f>
        <v/>
      </c>
      <c r="BM334" s="209" t="str">
        <f ca="1">IF(AD334=3,IF(AND(OR('２個別表'!BF334="附帯施設",AND(1&lt;='２個別表'!AO334,'２個別表'!AO334&lt;=3)),'２個別表'!BM334&lt;&gt;"",'２個別表'!BN334&lt;&gt;""),1,IF(AND(OR('２個別表'!BF334="附帯施設",AND(1&lt;='２個別表'!AO334,'２個別表'!AO334&lt;=3)),OR('２個別表'!BM334="",'２個別表'!BN334="")),"×",0)),"")</f>
        <v/>
      </c>
      <c r="BN334" s="229" t="str">
        <f ca="1">IF($AD334=3,IF('２個別表'!$BX334&gt;=500000,"〇","×"),"")</f>
        <v/>
      </c>
      <c r="BO334" s="204" t="str">
        <f ca="1">IF(AD334=3,'２個別表'!BY334,"")</f>
        <v/>
      </c>
      <c r="BP334" s="204" t="str">
        <f ca="1">IF(AD334=3,IF(COUNTIF('２個別表'!$Z$11:'２個別表'!Z334,'２個別表'!Z334)=1,BO334,SUMIF('２個別表'!$Z$11:$Z$510,'２個別表'!Z334,$BO$11:$BO$239)),"")</f>
        <v/>
      </c>
      <c r="BQ334" s="213" t="str">
        <f t="shared" ca="1" si="137"/>
        <v/>
      </c>
      <c r="BR334" s="207" t="str">
        <f t="shared" ca="1" si="130"/>
        <v/>
      </c>
      <c r="BS334" s="483" t="str">
        <f ca="1">IF($AD334=3,'２個別表'!$BX334-('２個別表'!$BZ334+'２個別表'!$CC334+'２個別表'!$CD334+'２個別表'!$CE334+'２個別表'!$CF334),"")</f>
        <v/>
      </c>
      <c r="BT334" s="486">
        <f t="shared" ca="1" si="138"/>
        <v>0</v>
      </c>
      <c r="BU334" s="480" t="str">
        <f t="shared" ca="1" si="131"/>
        <v/>
      </c>
    </row>
    <row r="335" spans="1:73">
      <c r="A335" s="770" t="str">
        <f t="shared" ca="1" si="133"/>
        <v>石川県</v>
      </c>
      <c r="B335" s="773">
        <f ca="1">'２個別表'!Q335</f>
        <v>325</v>
      </c>
      <c r="C335" s="774" t="str">
        <f>'２個別表'!$R335</f>
        <v>石川県</v>
      </c>
      <c r="D335" s="774" t="str">
        <f ca="1">'２個別表'!$S335</f>
        <v/>
      </c>
      <c r="E335" s="774" t="str">
        <f ca="1">'２個別表'!$T335</f>
        <v/>
      </c>
      <c r="F335" s="719" t="str">
        <f ca="1">'２個別表'!$W335</f>
        <v/>
      </c>
      <c r="G335" s="719" t="str">
        <f ca="1">IF($F335=1,IF(SUMIF('（様式１号）１総括表'!$B$16:$B$25,A335,'（様式１号）１総括表'!$A$16:$A$25)&gt;0,"〇","✕"),"-")</f>
        <v>-</v>
      </c>
      <c r="H335" s="716" t="str">
        <f ca="1">IF('２個別表'!$Y335=1,IF('２個別表'!$AC335=1,"〇","×"),IF(AND(2&lt;='２個別表'!$AC335,'２個別表'!$AC335&lt;=5),"〇","×"))</f>
        <v>×</v>
      </c>
      <c r="I335" s="716" t="str">
        <f t="shared" ca="1" si="134"/>
        <v>×</v>
      </c>
      <c r="J335" s="207" t="str">
        <f ca="1">'２個別表'!$Z335</f>
        <v/>
      </c>
      <c r="K335" s="207">
        <f ca="1">'２個別表'!$AK335</f>
        <v>0</v>
      </c>
      <c r="L335" s="207" t="str">
        <f ca="1">IF('２個別表'!$AL335=1,1,"")</f>
        <v/>
      </c>
      <c r="M335" s="207" t="str">
        <f ca="1">IF('２個別表'!$AL335="","",IF('２個別表'!$AL335=1,IF(OR('２個別表'!$AM335=1,'２個別表'!$AN335=1),"〇","×")))</f>
        <v/>
      </c>
      <c r="N335" s="204" t="str">
        <f ca="1">'２個別表'!AT335</f>
        <v/>
      </c>
      <c r="O335" s="220" t="str">
        <f ca="1">IF(1&lt;='２個別表'!$F335,IF(AND(1&lt;='２個別表'!$AO335,'２個別表'!$AO335&lt;=3),1,0),"")</f>
        <v/>
      </c>
      <c r="P335" s="229">
        <f ca="1">IF($O335=1,IF(AND('２個別表'!$BF335&lt;&gt;"",AND('２個別表'!$BI335&lt;&gt;1,'２個別表'!$BJ335)),0,1),0)</f>
        <v>0</v>
      </c>
      <c r="Q335" s="220">
        <f ca="1">IF('２個別表'!$BF335&lt;&gt;"",1,0)</f>
        <v>0</v>
      </c>
      <c r="R335" s="220" t="str">
        <f ca="1">IF($Q335=1,IF('２個別表'!$BI335=1,1,0),"")</f>
        <v/>
      </c>
      <c r="S335" s="220" t="str">
        <f ca="1">IF($R335=1,IF('２個別表'!$BJ335&lt;&gt;"","〇","×"),"")</f>
        <v/>
      </c>
      <c r="T335" s="220" t="str">
        <f t="shared" ca="1" si="114"/>
        <v/>
      </c>
      <c r="U335" s="381">
        <f ca="1">IF('２個別表'!$BH335&gt;0,'２個別表'!$BH335,0)</f>
        <v>0</v>
      </c>
      <c r="V335" s="220">
        <f ca="1">IF('２個別表'!$BJ335&lt;&gt;"",1,0)</f>
        <v>0</v>
      </c>
      <c r="W335" s="206">
        <f ca="1">IF(AND($Q335=1,$V335=1),'２個別表'!$CF335,0)</f>
        <v>0</v>
      </c>
      <c r="X335" s="219">
        <f t="shared" ca="1" si="135"/>
        <v>0</v>
      </c>
      <c r="Y335" s="220" t="str">
        <f ca="1">IF(1&lt;='２個別表'!$F335,'２個別表'!$BV335,"")</f>
        <v/>
      </c>
      <c r="Z335" s="220">
        <f ca="1">IF(1&lt;='２個別表'!$F335,'２個別表'!$CG335,0)</f>
        <v>0</v>
      </c>
      <c r="AA335" s="220">
        <f ca="1">IF(OR(0&lt;'２個別表'!$BZ335,0&lt;SUM('２個別表'!$CC335:$CD335)),1,0)</f>
        <v>1</v>
      </c>
      <c r="AB335" s="207">
        <f ca="1">IF(1&lt;='２個別表'!$F335,'２個別表'!$BX335,0)</f>
        <v>0</v>
      </c>
      <c r="AC335" s="207" t="str">
        <f ca="1">IF('２個別表'!$BX335&gt;0,IF(AND('２個別表'!$BV335=1,'２個別表'!$CG335="控除不可"),'２個別表'!$BX335,IF(AND('２個別表'!$BV335=1,'２個別表'!$CG335="80%控除対象"),ROUNDUP('２個別表'!$BX335*102/110,0),IF(AND('２個別表'!$BV335=1,'２個別表'!$CG335="全額控除"),ROUNDUP('２個別表'!$BX335*100/110,0),IF(OR('２個別表'!$BV335=2,'２個別表'!$BV335=3),'２個別表'!$BX335,'２個別表'!$BX335)))),"")</f>
        <v/>
      </c>
      <c r="AD335" s="221" t="str">
        <f ca="1">IF('２個別表'!$W335=1,3,IF(AND('２個別表'!$W335=2,AND(19&lt;='２個別表'!$AO335,'２個別表'!$AO335&lt;=23)),2,IF(AND('２個別表'!$W335=2,OR(AND(1&lt;='２個別表'!$AO335,'２個別表'!$AO335&lt;=18),AND(24&lt;='２個別表'!$AO335,'２個別表'!$AO335&lt;=25))),1,"判定不能")))</f>
        <v>判定不能</v>
      </c>
      <c r="AE335" s="228">
        <f t="shared" ca="1" si="115"/>
        <v>0</v>
      </c>
      <c r="AF335" s="204" t="str">
        <f t="shared" ca="1" si="132"/>
        <v/>
      </c>
      <c r="AG335" s="207" t="str">
        <f ca="1">IF(AND($AD335=1,$U335&gt;0,$V335=1),ROUNDDOWN($AC335*1/2-'２個別表'!$CF335*1/2,0),"")</f>
        <v/>
      </c>
      <c r="AH335" s="207" t="str">
        <f t="shared" ca="1" si="136"/>
        <v/>
      </c>
      <c r="AI335" s="230" t="str">
        <f ca="1">IF(AND($AD335=1,$Q335=1),IF($AB335&gt;0,'２個別表'!$BX335-'２個別表'!$BZ335-'２個別表'!$CF335-'２個別表'!$CC335-'２個別表'!$CD335-'２個別表'!$CE335,0),"")</f>
        <v/>
      </c>
      <c r="AJ335" s="222">
        <f t="shared" ca="1" si="116"/>
        <v>0</v>
      </c>
      <c r="AK335" s="218" t="str">
        <f ca="1">IF($AD335=1,IF('２個別表'!$AQ335=1,1,IF('２個別表'!AQ335="","",)),"")</f>
        <v/>
      </c>
      <c r="AL335" s="207" t="str">
        <f ca="1">IF($AJ335=1,IF($AK335=1,'２個別表'!BU335,""),"")</f>
        <v/>
      </c>
      <c r="AM335" s="204" t="str">
        <f t="shared" ca="1" si="117"/>
        <v/>
      </c>
      <c r="AN335" s="223" t="str">
        <f ca="1">IF($AJ335=1,IF($AK335=1,ROUNDDOWN('２個別表'!$BX335-'２個別表'!$BZ335-'２個別表'!$CC335-'２個別表'!$CD335-'２個別表'!$CE335-'２個別表'!$CF335,0),""),"")</f>
        <v/>
      </c>
      <c r="AO335" s="222">
        <f t="shared" ca="1" si="113"/>
        <v>0</v>
      </c>
      <c r="AP335" s="218">
        <f t="shared" ca="1" si="118"/>
        <v>0</v>
      </c>
      <c r="AQ335" s="218">
        <f t="shared" ca="1" si="119"/>
        <v>0</v>
      </c>
      <c r="AR335" s="213">
        <f ca="1">IF('２個別表'!$AC335=1,1,0)</f>
        <v>0</v>
      </c>
      <c r="AS335" s="204" t="str">
        <f t="shared" ca="1" si="120"/>
        <v/>
      </c>
      <c r="AT335" s="204" t="str">
        <f t="shared" ca="1" si="121"/>
        <v/>
      </c>
      <c r="AU335" s="230" t="str">
        <f ca="1">IF($AD335=1,IF($AQ335=1,ROUNDDOWN('２個別表'!$BX335-'２個別表'!$BZ335-'２個別表'!$CC335-'２個別表'!$CD335-'２個別表'!$CE335-'２個別表'!$CF335,0),""),"")</f>
        <v/>
      </c>
      <c r="AV335" s="391">
        <f t="shared" ca="1" si="122"/>
        <v>0</v>
      </c>
      <c r="AW335" s="401" t="str">
        <f t="shared" ca="1" si="123"/>
        <v>-</v>
      </c>
      <c r="AX335" s="228">
        <f ca="1">IF($AD335=2,IF('２個別表'!$BS335=1,1,0),0)</f>
        <v>0</v>
      </c>
      <c r="AY335" s="213" t="str">
        <f t="shared" ca="1" si="124"/>
        <v/>
      </c>
      <c r="AZ335" s="409" t="str">
        <f ca="1">IF(AND($AD335=2,$AX335=1),'２個別表'!$BX335-('２個別表'!$BZ335+'２個別表'!$CC335+'２個別表'!$CD335+'２個別表'!$CE335+'２個別表'!$CF335),"")</f>
        <v/>
      </c>
      <c r="BA335" s="228">
        <f ca="1">IF($AD335=2,IF('２個別表'!$BS335&lt;&gt;1,1,0),0)</f>
        <v>0</v>
      </c>
      <c r="BB335" s="404">
        <f t="shared" ca="1" si="125"/>
        <v>0</v>
      </c>
      <c r="BC335" s="207" t="str">
        <f ca="1">IF(AND($AD335=2,$BA335=1),'２個別表'!$BT335,"")</f>
        <v/>
      </c>
      <c r="BD335" s="207" t="str">
        <f t="shared" ca="1" si="126"/>
        <v/>
      </c>
      <c r="BE335" s="207" t="str">
        <f ca="1">IF(AND($AD335=2,$BA335=1),'２個別表'!$BW335-('２個別表'!$BZ335+'２個別表'!$CC335+'２個別表'!$CD335+'２個別表'!$CE335+'２個別表'!$CF335),"")</f>
        <v/>
      </c>
      <c r="BF335" s="207" t="str">
        <f ca="1">IF(AND($AD335=2,$BA335=1),'２個別表'!$CC335+'２個別表'!$CD335,"")</f>
        <v/>
      </c>
      <c r="BG335" s="406" t="str">
        <f ca="1">IF($BB335=1,IF(SUM('２個別表'!$BY335,'２個別表'!$CF335*0.5)&lt;='２個別表'!$BX335*0.5,"〇","×"),"")</f>
        <v/>
      </c>
      <c r="BH335" s="405">
        <f t="shared" ca="1" si="127"/>
        <v>0</v>
      </c>
      <c r="BI335" s="229" t="str">
        <f ca="1">IF($AD335=2,IF($AX335=1,IF('２個別表'!$AO335=23,"〇","×"),IF(OR('２個別表'!$AO335&lt;19,'２個別表'!$AO335&gt;23),"",IF($BH335&lt;='２個別表'!$BT335,"〇","×"))),"-")</f>
        <v>-</v>
      </c>
      <c r="BJ335" s="414" t="str">
        <f t="shared" ca="1" si="128"/>
        <v>-</v>
      </c>
      <c r="BK335" s="228">
        <f t="shared" ca="1" si="129"/>
        <v>0</v>
      </c>
      <c r="BL335" s="229" t="str">
        <f ca="1">IF($AD335=3,IF(1&lt;='２個別表'!$F335,IF('２個別表'!$W335=1,"〇","×"),""),"")</f>
        <v/>
      </c>
      <c r="BM335" s="209" t="str">
        <f ca="1">IF(AD335=3,IF(AND(OR('２個別表'!BF335="附帯施設",AND(1&lt;='２個別表'!AO335,'２個別表'!AO335&lt;=3)),'２個別表'!BM335&lt;&gt;"",'２個別表'!BN335&lt;&gt;""),1,IF(AND(OR('２個別表'!BF335="附帯施設",AND(1&lt;='２個別表'!AO335,'２個別表'!AO335&lt;=3)),OR('２個別表'!BM335="",'２個別表'!BN335="")),"×",0)),"")</f>
        <v/>
      </c>
      <c r="BN335" s="229" t="str">
        <f ca="1">IF($AD335=3,IF('２個別表'!$BX335&gt;=500000,"〇","×"),"")</f>
        <v/>
      </c>
      <c r="BO335" s="204" t="str">
        <f ca="1">IF(AD335=3,'２個別表'!BY335,"")</f>
        <v/>
      </c>
      <c r="BP335" s="204" t="str">
        <f ca="1">IF(AD335=3,IF(COUNTIF('２個別表'!$Z$11:'２個別表'!Z335,'２個別表'!Z335)=1,BO335,SUMIF('２個別表'!$Z$11:$Z$510,'２個別表'!Z335,$BO$11:$BO$239)),"")</f>
        <v/>
      </c>
      <c r="BQ335" s="213" t="str">
        <f t="shared" ca="1" si="137"/>
        <v/>
      </c>
      <c r="BR335" s="207" t="str">
        <f t="shared" ca="1" si="130"/>
        <v/>
      </c>
      <c r="BS335" s="483" t="str">
        <f ca="1">IF($AD335=3,'２個別表'!$BX335-('２個別表'!$BZ335+'２個別表'!$CC335+'２個別表'!$CD335+'２個別表'!$CE335+'２個別表'!$CF335),"")</f>
        <v/>
      </c>
      <c r="BT335" s="486">
        <f t="shared" ca="1" si="138"/>
        <v>0</v>
      </c>
      <c r="BU335" s="480" t="str">
        <f t="shared" ca="1" si="131"/>
        <v/>
      </c>
    </row>
    <row r="336" spans="1:73">
      <c r="A336" s="770" t="str">
        <f t="shared" ca="1" si="133"/>
        <v>石川県</v>
      </c>
      <c r="B336" s="773">
        <f ca="1">'２個別表'!Q336</f>
        <v>326</v>
      </c>
      <c r="C336" s="774" t="str">
        <f>'２個別表'!$R336</f>
        <v>石川県</v>
      </c>
      <c r="D336" s="774" t="str">
        <f ca="1">'２個別表'!$S336</f>
        <v/>
      </c>
      <c r="E336" s="774" t="str">
        <f ca="1">'２個別表'!$T336</f>
        <v/>
      </c>
      <c r="F336" s="719" t="str">
        <f ca="1">'２個別表'!$W336</f>
        <v/>
      </c>
      <c r="G336" s="719" t="str">
        <f ca="1">IF($F336=1,IF(SUMIF('（様式１号）１総括表'!$B$16:$B$25,A336,'（様式１号）１総括表'!$A$16:$A$25)&gt;0,"〇","✕"),"-")</f>
        <v>-</v>
      </c>
      <c r="H336" s="716" t="str">
        <f ca="1">IF('２個別表'!$Y336=1,IF('２個別表'!$AC336=1,"〇","×"),IF(AND(2&lt;='２個別表'!$AC336,'２個別表'!$AC336&lt;=5),"〇","×"))</f>
        <v>×</v>
      </c>
      <c r="I336" s="716" t="str">
        <f t="shared" ca="1" si="134"/>
        <v>×</v>
      </c>
      <c r="J336" s="207" t="str">
        <f ca="1">'２個別表'!$Z336</f>
        <v/>
      </c>
      <c r="K336" s="207">
        <f ca="1">'２個別表'!$AK336</f>
        <v>0</v>
      </c>
      <c r="L336" s="207" t="str">
        <f ca="1">IF('２個別表'!$AL336=1,1,"")</f>
        <v/>
      </c>
      <c r="M336" s="207" t="str">
        <f ca="1">IF('２個別表'!$AL336="","",IF('２個別表'!$AL336=1,IF(OR('２個別表'!$AM336=1,'２個別表'!$AN336=1),"〇","×")))</f>
        <v/>
      </c>
      <c r="N336" s="204" t="str">
        <f ca="1">'２個別表'!AT336</f>
        <v/>
      </c>
      <c r="O336" s="220" t="str">
        <f ca="1">IF(1&lt;='２個別表'!$F336,IF(AND(1&lt;='２個別表'!$AO336,'２個別表'!$AO336&lt;=3),1,0),"")</f>
        <v/>
      </c>
      <c r="P336" s="229">
        <f ca="1">IF($O336=1,IF(AND('２個別表'!$BF336&lt;&gt;"",AND('２個別表'!$BI336&lt;&gt;1,'２個別表'!$BJ336)),0,1),0)</f>
        <v>0</v>
      </c>
      <c r="Q336" s="220">
        <f ca="1">IF('２個別表'!$BF336&lt;&gt;"",1,0)</f>
        <v>0</v>
      </c>
      <c r="R336" s="220" t="str">
        <f ca="1">IF($Q336=1,IF('２個別表'!$BI336=1,1,0),"")</f>
        <v/>
      </c>
      <c r="S336" s="220" t="str">
        <f ca="1">IF($R336=1,IF('２個別表'!$BJ336&lt;&gt;"","〇","×"),"")</f>
        <v/>
      </c>
      <c r="T336" s="220" t="str">
        <f t="shared" ca="1" si="114"/>
        <v/>
      </c>
      <c r="U336" s="381">
        <f ca="1">IF('２個別表'!$BH336&gt;0,'２個別表'!$BH336,0)</f>
        <v>0</v>
      </c>
      <c r="V336" s="220">
        <f ca="1">IF('２個別表'!$BJ336&lt;&gt;"",1,0)</f>
        <v>0</v>
      </c>
      <c r="W336" s="206">
        <f ca="1">IF(AND($Q336=1,$V336=1),'２個別表'!$CF336,0)</f>
        <v>0</v>
      </c>
      <c r="X336" s="219">
        <f t="shared" ca="1" si="135"/>
        <v>0</v>
      </c>
      <c r="Y336" s="220" t="str">
        <f ca="1">IF(1&lt;='２個別表'!$F336,'２個別表'!$BV336,"")</f>
        <v/>
      </c>
      <c r="Z336" s="220">
        <f ca="1">IF(1&lt;='２個別表'!$F336,'２個別表'!$CG336,0)</f>
        <v>0</v>
      </c>
      <c r="AA336" s="220">
        <f ca="1">IF(OR(0&lt;'２個別表'!$BZ336,0&lt;SUM('２個別表'!$CC336:$CD336)),1,0)</f>
        <v>1</v>
      </c>
      <c r="AB336" s="207">
        <f ca="1">IF(1&lt;='２個別表'!$F336,'２個別表'!$BX336,0)</f>
        <v>0</v>
      </c>
      <c r="AC336" s="207" t="str">
        <f ca="1">IF('２個別表'!$BX336&gt;0,IF(AND('２個別表'!$BV336=1,'２個別表'!$CG336="控除不可"),'２個別表'!$BX336,IF(AND('２個別表'!$BV336=1,'２個別表'!$CG336="80%控除対象"),ROUNDUP('２個別表'!$BX336*102/110,0),IF(AND('２個別表'!$BV336=1,'２個別表'!$CG336="全額控除"),ROUNDUP('２個別表'!$BX336*100/110,0),IF(OR('２個別表'!$BV336=2,'２個別表'!$BV336=3),'２個別表'!$BX336,'２個別表'!$BX336)))),"")</f>
        <v/>
      </c>
      <c r="AD336" s="221" t="str">
        <f ca="1">IF('２個別表'!$W336=1,3,IF(AND('２個別表'!$W336=2,AND(19&lt;='２個別表'!$AO336,'２個別表'!$AO336&lt;=23)),2,IF(AND('２個別表'!$W336=2,OR(AND(1&lt;='２個別表'!$AO336,'２個別表'!$AO336&lt;=18),AND(24&lt;='２個別表'!$AO336,'２個別表'!$AO336&lt;=25))),1,"判定不能")))</f>
        <v>判定不能</v>
      </c>
      <c r="AE336" s="228">
        <f t="shared" ca="1" si="115"/>
        <v>0</v>
      </c>
      <c r="AF336" s="204" t="str">
        <f t="shared" ca="1" si="132"/>
        <v/>
      </c>
      <c r="AG336" s="207" t="str">
        <f ca="1">IF(AND($AD336=1,$U336&gt;0,$V336=1),ROUNDDOWN($AC336*1/2-'２個別表'!$CF336*1/2,0),"")</f>
        <v/>
      </c>
      <c r="AH336" s="207" t="str">
        <f t="shared" ca="1" si="136"/>
        <v/>
      </c>
      <c r="AI336" s="230" t="str">
        <f ca="1">IF(AND($AD336=1,$Q336=1),IF($AB336&gt;0,'２個別表'!$BX336-'２個別表'!$BZ336-'２個別表'!$CF336-'２個別表'!$CC336-'２個別表'!$CD336-'２個別表'!$CE336,0),"")</f>
        <v/>
      </c>
      <c r="AJ336" s="222">
        <f t="shared" ca="1" si="116"/>
        <v>0</v>
      </c>
      <c r="AK336" s="218" t="str">
        <f ca="1">IF($AD336=1,IF('２個別表'!$AQ336=1,1,IF('２個別表'!AQ336="","",)),"")</f>
        <v/>
      </c>
      <c r="AL336" s="207" t="str">
        <f ca="1">IF($AJ336=1,IF($AK336=1,'２個別表'!BU336,""),"")</f>
        <v/>
      </c>
      <c r="AM336" s="204" t="str">
        <f t="shared" ca="1" si="117"/>
        <v/>
      </c>
      <c r="AN336" s="223" t="str">
        <f ca="1">IF($AJ336=1,IF($AK336=1,ROUNDDOWN('２個別表'!$BX336-'２個別表'!$BZ336-'２個別表'!$CC336-'２個別表'!$CD336-'２個別表'!$CE336-'２個別表'!$CF336,0),""),"")</f>
        <v/>
      </c>
      <c r="AO336" s="222">
        <f t="shared" ca="1" si="113"/>
        <v>0</v>
      </c>
      <c r="AP336" s="218">
        <f t="shared" ca="1" si="118"/>
        <v>0</v>
      </c>
      <c r="AQ336" s="218">
        <f t="shared" ca="1" si="119"/>
        <v>0</v>
      </c>
      <c r="AR336" s="213">
        <f ca="1">IF('２個別表'!$AC336=1,1,0)</f>
        <v>0</v>
      </c>
      <c r="AS336" s="204" t="str">
        <f t="shared" ca="1" si="120"/>
        <v/>
      </c>
      <c r="AT336" s="204" t="str">
        <f t="shared" ca="1" si="121"/>
        <v/>
      </c>
      <c r="AU336" s="230" t="str">
        <f ca="1">IF($AD336=1,IF($AQ336=1,ROUNDDOWN('２個別表'!$BX336-'２個別表'!$BZ336-'２個別表'!$CC336-'２個別表'!$CD336-'２個別表'!$CE336-'２個別表'!$CF336,0),""),"")</f>
        <v/>
      </c>
      <c r="AV336" s="391">
        <f t="shared" ca="1" si="122"/>
        <v>0</v>
      </c>
      <c r="AW336" s="401" t="str">
        <f t="shared" ca="1" si="123"/>
        <v>-</v>
      </c>
      <c r="AX336" s="228">
        <f ca="1">IF($AD336=2,IF('２個別表'!$BS336=1,1,0),0)</f>
        <v>0</v>
      </c>
      <c r="AY336" s="213" t="str">
        <f t="shared" ca="1" si="124"/>
        <v/>
      </c>
      <c r="AZ336" s="409" t="str">
        <f ca="1">IF(AND($AD336=2,$AX336=1),'２個別表'!$BX336-('２個別表'!$BZ336+'２個別表'!$CC336+'２個別表'!$CD336+'２個別表'!$CE336+'２個別表'!$CF336),"")</f>
        <v/>
      </c>
      <c r="BA336" s="228">
        <f ca="1">IF($AD336=2,IF('２個別表'!$BS336&lt;&gt;1,1,0),0)</f>
        <v>0</v>
      </c>
      <c r="BB336" s="404">
        <f t="shared" ca="1" si="125"/>
        <v>0</v>
      </c>
      <c r="BC336" s="207" t="str">
        <f ca="1">IF(AND($AD336=2,$BA336=1),'２個別表'!$BT336,"")</f>
        <v/>
      </c>
      <c r="BD336" s="207" t="str">
        <f t="shared" ca="1" si="126"/>
        <v/>
      </c>
      <c r="BE336" s="207" t="str">
        <f ca="1">IF(AND($AD336=2,$BA336=1),'２個別表'!$BW336-('２個別表'!$BZ336+'２個別表'!$CC336+'２個別表'!$CD336+'２個別表'!$CE336+'２個別表'!$CF336),"")</f>
        <v/>
      </c>
      <c r="BF336" s="207" t="str">
        <f ca="1">IF(AND($AD336=2,$BA336=1),'２個別表'!$CC336+'２個別表'!$CD336,"")</f>
        <v/>
      </c>
      <c r="BG336" s="406" t="str">
        <f ca="1">IF($BB336=1,IF(SUM('２個別表'!$BY336,'２個別表'!$CF336*0.5)&lt;='２個別表'!$BX336*0.5,"〇","×"),"")</f>
        <v/>
      </c>
      <c r="BH336" s="405">
        <f t="shared" ca="1" si="127"/>
        <v>0</v>
      </c>
      <c r="BI336" s="229" t="str">
        <f ca="1">IF($AD336=2,IF($AX336=1,IF('２個別表'!$AO336=23,"〇","×"),IF(OR('２個別表'!$AO336&lt;19,'２個別表'!$AO336&gt;23),"",IF($BH336&lt;='２個別表'!$BT336,"〇","×"))),"-")</f>
        <v>-</v>
      </c>
      <c r="BJ336" s="414" t="str">
        <f t="shared" ca="1" si="128"/>
        <v>-</v>
      </c>
      <c r="BK336" s="228">
        <f t="shared" ca="1" si="129"/>
        <v>0</v>
      </c>
      <c r="BL336" s="229" t="str">
        <f ca="1">IF($AD336=3,IF(1&lt;='２個別表'!$F336,IF('２個別表'!$W336=1,"〇","×"),""),"")</f>
        <v/>
      </c>
      <c r="BM336" s="209" t="str">
        <f ca="1">IF(AD336=3,IF(AND(OR('２個別表'!BF336="附帯施設",AND(1&lt;='２個別表'!AO336,'２個別表'!AO336&lt;=3)),'２個別表'!BM336&lt;&gt;"",'２個別表'!BN336&lt;&gt;""),1,IF(AND(OR('２個別表'!BF336="附帯施設",AND(1&lt;='２個別表'!AO336,'２個別表'!AO336&lt;=3)),OR('２個別表'!BM336="",'２個別表'!BN336="")),"×",0)),"")</f>
        <v/>
      </c>
      <c r="BN336" s="229" t="str">
        <f ca="1">IF($AD336=3,IF('２個別表'!$BX336&gt;=500000,"〇","×"),"")</f>
        <v/>
      </c>
      <c r="BO336" s="204" t="str">
        <f ca="1">IF(AD336=3,'２個別表'!BY336,"")</f>
        <v/>
      </c>
      <c r="BP336" s="204" t="str">
        <f ca="1">IF(AD336=3,IF(COUNTIF('２個別表'!$Z$11:'２個別表'!Z336,'２個別表'!Z336)=1,BO336,SUMIF('２個別表'!$Z$11:$Z$510,'２個別表'!Z336,$BO$11:$BO$239)),"")</f>
        <v/>
      </c>
      <c r="BQ336" s="213" t="str">
        <f t="shared" ca="1" si="137"/>
        <v/>
      </c>
      <c r="BR336" s="207" t="str">
        <f t="shared" ca="1" si="130"/>
        <v/>
      </c>
      <c r="BS336" s="483" t="str">
        <f ca="1">IF($AD336=3,'２個別表'!$BX336-('２個別表'!$BZ336+'２個別表'!$CC336+'２個別表'!$CD336+'２個別表'!$CE336+'２個別表'!$CF336),"")</f>
        <v/>
      </c>
      <c r="BT336" s="486">
        <f t="shared" ca="1" si="138"/>
        <v>0</v>
      </c>
      <c r="BU336" s="480" t="str">
        <f t="shared" ca="1" si="131"/>
        <v/>
      </c>
    </row>
    <row r="337" spans="1:73">
      <c r="A337" s="770" t="str">
        <f t="shared" ca="1" si="133"/>
        <v>石川県</v>
      </c>
      <c r="B337" s="773">
        <f ca="1">'２個別表'!Q337</f>
        <v>327</v>
      </c>
      <c r="C337" s="774" t="str">
        <f>'２個別表'!$R337</f>
        <v>石川県</v>
      </c>
      <c r="D337" s="774" t="str">
        <f ca="1">'２個別表'!$S337</f>
        <v/>
      </c>
      <c r="E337" s="774" t="str">
        <f ca="1">'２個別表'!$T337</f>
        <v/>
      </c>
      <c r="F337" s="719" t="str">
        <f ca="1">'２個別表'!$W337</f>
        <v/>
      </c>
      <c r="G337" s="719" t="str">
        <f ca="1">IF($F337=1,IF(SUMIF('（様式１号）１総括表'!$B$16:$B$25,A337,'（様式１号）１総括表'!$A$16:$A$25)&gt;0,"〇","✕"),"-")</f>
        <v>-</v>
      </c>
      <c r="H337" s="716" t="str">
        <f ca="1">IF('２個別表'!$Y337=1,IF('２個別表'!$AC337=1,"〇","×"),IF(AND(2&lt;='２個別表'!$AC337,'２個別表'!$AC337&lt;=5),"〇","×"))</f>
        <v>×</v>
      </c>
      <c r="I337" s="716" t="str">
        <f t="shared" ca="1" si="134"/>
        <v>×</v>
      </c>
      <c r="J337" s="207" t="str">
        <f ca="1">'２個別表'!$Z337</f>
        <v/>
      </c>
      <c r="K337" s="207">
        <f ca="1">'２個別表'!$AK337</f>
        <v>0</v>
      </c>
      <c r="L337" s="207" t="str">
        <f ca="1">IF('２個別表'!$AL337=1,1,"")</f>
        <v/>
      </c>
      <c r="M337" s="207" t="str">
        <f ca="1">IF('２個別表'!$AL337="","",IF('２個別表'!$AL337=1,IF(OR('２個別表'!$AM337=1,'２個別表'!$AN337=1),"〇","×")))</f>
        <v/>
      </c>
      <c r="N337" s="204" t="str">
        <f ca="1">'２個別表'!AT337</f>
        <v/>
      </c>
      <c r="O337" s="220" t="str">
        <f ca="1">IF(1&lt;='２個別表'!$F337,IF(AND(1&lt;='２個別表'!$AO337,'２個別表'!$AO337&lt;=3),1,0),"")</f>
        <v/>
      </c>
      <c r="P337" s="229">
        <f ca="1">IF($O337=1,IF(AND('２個別表'!$BF337&lt;&gt;"",AND('２個別表'!$BI337&lt;&gt;1,'２個別表'!$BJ337)),0,1),0)</f>
        <v>0</v>
      </c>
      <c r="Q337" s="220">
        <f ca="1">IF('２個別表'!$BF337&lt;&gt;"",1,0)</f>
        <v>0</v>
      </c>
      <c r="R337" s="220" t="str">
        <f ca="1">IF($Q337=1,IF('２個別表'!$BI337=1,1,0),"")</f>
        <v/>
      </c>
      <c r="S337" s="220" t="str">
        <f ca="1">IF($R337=1,IF('２個別表'!$BJ337&lt;&gt;"","〇","×"),"")</f>
        <v/>
      </c>
      <c r="T337" s="220" t="str">
        <f t="shared" ca="1" si="114"/>
        <v/>
      </c>
      <c r="U337" s="381">
        <f ca="1">IF('２個別表'!$BH337&gt;0,'２個別表'!$BH337,0)</f>
        <v>0</v>
      </c>
      <c r="V337" s="220">
        <f ca="1">IF('２個別表'!$BJ337&lt;&gt;"",1,0)</f>
        <v>0</v>
      </c>
      <c r="W337" s="206">
        <f ca="1">IF(AND($Q337=1,$V337=1),'２個別表'!$CF337,0)</f>
        <v>0</v>
      </c>
      <c r="X337" s="219">
        <f t="shared" ca="1" si="135"/>
        <v>0</v>
      </c>
      <c r="Y337" s="220" t="str">
        <f ca="1">IF(1&lt;='２個別表'!$F337,'２個別表'!$BV337,"")</f>
        <v/>
      </c>
      <c r="Z337" s="220">
        <f ca="1">IF(1&lt;='２個別表'!$F337,'２個別表'!$CG337,0)</f>
        <v>0</v>
      </c>
      <c r="AA337" s="220">
        <f ca="1">IF(OR(0&lt;'２個別表'!$BZ337,0&lt;SUM('２個別表'!$CC337:$CD337)),1,0)</f>
        <v>1</v>
      </c>
      <c r="AB337" s="207">
        <f ca="1">IF(1&lt;='２個別表'!$F337,'２個別表'!$BX337,0)</f>
        <v>0</v>
      </c>
      <c r="AC337" s="207" t="str">
        <f ca="1">IF('２個別表'!$BX337&gt;0,IF(AND('２個別表'!$BV337=1,'２個別表'!$CG337="控除不可"),'２個別表'!$BX337,IF(AND('２個別表'!$BV337=1,'２個別表'!$CG337="80%控除対象"),ROUNDUP('２個別表'!$BX337*102/110,0),IF(AND('２個別表'!$BV337=1,'２個別表'!$CG337="全額控除"),ROUNDUP('２個別表'!$BX337*100/110,0),IF(OR('２個別表'!$BV337=2,'２個別表'!$BV337=3),'２個別表'!$BX337,'２個別表'!$BX337)))),"")</f>
        <v/>
      </c>
      <c r="AD337" s="221" t="str">
        <f ca="1">IF('２個別表'!$W337=1,3,IF(AND('２個別表'!$W337=2,AND(19&lt;='２個別表'!$AO337,'２個別表'!$AO337&lt;=23)),2,IF(AND('２個別表'!$W337=2,OR(AND(1&lt;='２個別表'!$AO337,'２個別表'!$AO337&lt;=18),AND(24&lt;='２個別表'!$AO337,'２個別表'!$AO337&lt;=25))),1,"判定不能")))</f>
        <v>判定不能</v>
      </c>
      <c r="AE337" s="228">
        <f t="shared" ca="1" si="115"/>
        <v>0</v>
      </c>
      <c r="AF337" s="204" t="str">
        <f t="shared" ca="1" si="132"/>
        <v/>
      </c>
      <c r="AG337" s="207" t="str">
        <f ca="1">IF(AND($AD337=1,$U337&gt;0,$V337=1),ROUNDDOWN($AC337*1/2-'２個別表'!$CF337*1/2,0),"")</f>
        <v/>
      </c>
      <c r="AH337" s="207" t="str">
        <f t="shared" ca="1" si="136"/>
        <v/>
      </c>
      <c r="AI337" s="230" t="str">
        <f ca="1">IF(AND($AD337=1,$Q337=1),IF($AB337&gt;0,'２個別表'!$BX337-'２個別表'!$BZ337-'２個別表'!$CF337-'２個別表'!$CC337-'２個別表'!$CD337-'２個別表'!$CE337,0),"")</f>
        <v/>
      </c>
      <c r="AJ337" s="222">
        <f t="shared" ca="1" si="116"/>
        <v>0</v>
      </c>
      <c r="AK337" s="218" t="str">
        <f ca="1">IF($AD337=1,IF('２個別表'!$AQ337=1,1,IF('２個別表'!AQ337="","",)),"")</f>
        <v/>
      </c>
      <c r="AL337" s="207" t="str">
        <f ca="1">IF($AJ337=1,IF($AK337=1,'２個別表'!BU337,""),"")</f>
        <v/>
      </c>
      <c r="AM337" s="204" t="str">
        <f t="shared" ca="1" si="117"/>
        <v/>
      </c>
      <c r="AN337" s="223" t="str">
        <f ca="1">IF($AJ337=1,IF($AK337=1,ROUNDDOWN('２個別表'!$BX337-'２個別表'!$BZ337-'２個別表'!$CC337-'２個別表'!$CD337-'２個別表'!$CE337-'２個別表'!$CF337,0),""),"")</f>
        <v/>
      </c>
      <c r="AO337" s="222">
        <f t="shared" ca="1" si="113"/>
        <v>0</v>
      </c>
      <c r="AP337" s="218">
        <f t="shared" ca="1" si="118"/>
        <v>0</v>
      </c>
      <c r="AQ337" s="218">
        <f t="shared" ca="1" si="119"/>
        <v>0</v>
      </c>
      <c r="AR337" s="213">
        <f ca="1">IF('２個別表'!$AC337=1,1,0)</f>
        <v>0</v>
      </c>
      <c r="AS337" s="204" t="str">
        <f t="shared" ca="1" si="120"/>
        <v/>
      </c>
      <c r="AT337" s="204" t="str">
        <f t="shared" ca="1" si="121"/>
        <v/>
      </c>
      <c r="AU337" s="230" t="str">
        <f ca="1">IF($AD337=1,IF($AQ337=1,ROUNDDOWN('２個別表'!$BX337-'２個別表'!$BZ337-'２個別表'!$CC337-'２個別表'!$CD337-'２個別表'!$CE337-'２個別表'!$CF337,0),""),"")</f>
        <v/>
      </c>
      <c r="AV337" s="391">
        <f t="shared" ca="1" si="122"/>
        <v>0</v>
      </c>
      <c r="AW337" s="401" t="str">
        <f t="shared" ca="1" si="123"/>
        <v>-</v>
      </c>
      <c r="AX337" s="228">
        <f ca="1">IF($AD337=2,IF('２個別表'!$BS337=1,1,0),0)</f>
        <v>0</v>
      </c>
      <c r="AY337" s="213" t="str">
        <f t="shared" ca="1" si="124"/>
        <v/>
      </c>
      <c r="AZ337" s="409" t="str">
        <f ca="1">IF(AND($AD337=2,$AX337=1),'２個別表'!$BX337-('２個別表'!$BZ337+'２個別表'!$CC337+'２個別表'!$CD337+'２個別表'!$CE337+'２個別表'!$CF337),"")</f>
        <v/>
      </c>
      <c r="BA337" s="228">
        <f ca="1">IF($AD337=2,IF('２個別表'!$BS337&lt;&gt;1,1,0),0)</f>
        <v>0</v>
      </c>
      <c r="BB337" s="404">
        <f t="shared" ca="1" si="125"/>
        <v>0</v>
      </c>
      <c r="BC337" s="207" t="str">
        <f ca="1">IF(AND($AD337=2,$BA337=1),'２個別表'!$BT337,"")</f>
        <v/>
      </c>
      <c r="BD337" s="207" t="str">
        <f t="shared" ca="1" si="126"/>
        <v/>
      </c>
      <c r="BE337" s="207" t="str">
        <f ca="1">IF(AND($AD337=2,$BA337=1),'２個別表'!$BW337-('２個別表'!$BZ337+'２個別表'!$CC337+'２個別表'!$CD337+'２個別表'!$CE337+'２個別表'!$CF337),"")</f>
        <v/>
      </c>
      <c r="BF337" s="207" t="str">
        <f ca="1">IF(AND($AD337=2,$BA337=1),'２個別表'!$CC337+'２個別表'!$CD337,"")</f>
        <v/>
      </c>
      <c r="BG337" s="406" t="str">
        <f ca="1">IF($BB337=1,IF(SUM('２個別表'!$BY337,'２個別表'!$CF337*0.5)&lt;='２個別表'!$BX337*0.5,"〇","×"),"")</f>
        <v/>
      </c>
      <c r="BH337" s="405">
        <f t="shared" ca="1" si="127"/>
        <v>0</v>
      </c>
      <c r="BI337" s="229" t="str">
        <f ca="1">IF($AD337=2,IF($AX337=1,IF('２個別表'!$AO337=23,"〇","×"),IF(OR('２個別表'!$AO337&lt;19,'２個別表'!$AO337&gt;23),"",IF($BH337&lt;='２個別表'!$BT337,"〇","×"))),"-")</f>
        <v>-</v>
      </c>
      <c r="BJ337" s="414" t="str">
        <f t="shared" ca="1" si="128"/>
        <v>-</v>
      </c>
      <c r="BK337" s="228">
        <f t="shared" ca="1" si="129"/>
        <v>0</v>
      </c>
      <c r="BL337" s="229" t="str">
        <f ca="1">IF($AD337=3,IF(1&lt;='２個別表'!$F337,IF('２個別表'!$W337=1,"〇","×"),""),"")</f>
        <v/>
      </c>
      <c r="BM337" s="209" t="str">
        <f ca="1">IF(AD337=3,IF(AND(OR('２個別表'!BF337="附帯施設",AND(1&lt;='２個別表'!AO337,'２個別表'!AO337&lt;=3)),'２個別表'!BM337&lt;&gt;"",'２個別表'!BN337&lt;&gt;""),1,IF(AND(OR('２個別表'!BF337="附帯施設",AND(1&lt;='２個別表'!AO337,'２個別表'!AO337&lt;=3)),OR('２個別表'!BM337="",'２個別表'!BN337="")),"×",0)),"")</f>
        <v/>
      </c>
      <c r="BN337" s="229" t="str">
        <f ca="1">IF($AD337=3,IF('２個別表'!$BX337&gt;=500000,"〇","×"),"")</f>
        <v/>
      </c>
      <c r="BO337" s="204" t="str">
        <f ca="1">IF(AD337=3,'２個別表'!BY337,"")</f>
        <v/>
      </c>
      <c r="BP337" s="204" t="str">
        <f ca="1">IF(AD337=3,IF(COUNTIF('２個別表'!$Z$11:'２個別表'!Z337,'２個別表'!Z337)=1,BO337,SUMIF('２個別表'!$Z$11:$Z$510,'２個別表'!Z337,$BO$11:$BO$239)),"")</f>
        <v/>
      </c>
      <c r="BQ337" s="213" t="str">
        <f t="shared" ca="1" si="137"/>
        <v/>
      </c>
      <c r="BR337" s="207" t="str">
        <f t="shared" ca="1" si="130"/>
        <v/>
      </c>
      <c r="BS337" s="483" t="str">
        <f ca="1">IF($AD337=3,'２個別表'!$BX337-('２個別表'!$BZ337+'２個別表'!$CC337+'２個別表'!$CD337+'２個別表'!$CE337+'２個別表'!$CF337),"")</f>
        <v/>
      </c>
      <c r="BT337" s="486">
        <f t="shared" ca="1" si="138"/>
        <v>0</v>
      </c>
      <c r="BU337" s="480" t="str">
        <f t="shared" ca="1" si="131"/>
        <v/>
      </c>
    </row>
    <row r="338" spans="1:73">
      <c r="A338" s="770" t="str">
        <f t="shared" ca="1" si="133"/>
        <v>石川県</v>
      </c>
      <c r="B338" s="773">
        <f ca="1">'２個別表'!Q338</f>
        <v>328</v>
      </c>
      <c r="C338" s="774" t="str">
        <f>'２個別表'!$R338</f>
        <v>石川県</v>
      </c>
      <c r="D338" s="774" t="str">
        <f ca="1">'２個別表'!$S338</f>
        <v/>
      </c>
      <c r="E338" s="774" t="str">
        <f ca="1">'２個別表'!$T338</f>
        <v/>
      </c>
      <c r="F338" s="719" t="str">
        <f ca="1">'２個別表'!$W338</f>
        <v/>
      </c>
      <c r="G338" s="719" t="str">
        <f ca="1">IF($F338=1,IF(SUMIF('（様式１号）１総括表'!$B$16:$B$25,A338,'（様式１号）１総括表'!$A$16:$A$25)&gt;0,"〇","✕"),"-")</f>
        <v>-</v>
      </c>
      <c r="H338" s="716" t="str">
        <f ca="1">IF('２個別表'!$Y338=1,IF('２個別表'!$AC338=1,"〇","×"),IF(AND(2&lt;='２個別表'!$AC338,'２個別表'!$AC338&lt;=5),"〇","×"))</f>
        <v>×</v>
      </c>
      <c r="I338" s="716" t="str">
        <f t="shared" ca="1" si="134"/>
        <v>×</v>
      </c>
      <c r="J338" s="207" t="str">
        <f ca="1">'２個別表'!$Z338</f>
        <v/>
      </c>
      <c r="K338" s="207">
        <f ca="1">'２個別表'!$AK338</f>
        <v>0</v>
      </c>
      <c r="L338" s="207" t="str">
        <f ca="1">IF('２個別表'!$AL338=1,1,"")</f>
        <v/>
      </c>
      <c r="M338" s="207" t="str">
        <f ca="1">IF('２個別表'!$AL338="","",IF('２個別表'!$AL338=1,IF(OR('２個別表'!$AM338=1,'２個別表'!$AN338=1),"〇","×")))</f>
        <v/>
      </c>
      <c r="N338" s="204" t="str">
        <f ca="1">'２個別表'!AT338</f>
        <v/>
      </c>
      <c r="O338" s="220" t="str">
        <f ca="1">IF(1&lt;='２個別表'!$F338,IF(AND(1&lt;='２個別表'!$AO338,'２個別表'!$AO338&lt;=3),1,0),"")</f>
        <v/>
      </c>
      <c r="P338" s="229">
        <f ca="1">IF($O338=1,IF(AND('２個別表'!$BF338&lt;&gt;"",AND('２個別表'!$BI338&lt;&gt;1,'２個別表'!$BJ338)),0,1),0)</f>
        <v>0</v>
      </c>
      <c r="Q338" s="220">
        <f ca="1">IF('２個別表'!$BF338&lt;&gt;"",1,0)</f>
        <v>0</v>
      </c>
      <c r="R338" s="220" t="str">
        <f ca="1">IF($Q338=1,IF('２個別表'!$BI338=1,1,0),"")</f>
        <v/>
      </c>
      <c r="S338" s="220" t="str">
        <f ca="1">IF($R338=1,IF('２個別表'!$BJ338&lt;&gt;"","〇","×"),"")</f>
        <v/>
      </c>
      <c r="T338" s="220" t="str">
        <f t="shared" ca="1" si="114"/>
        <v/>
      </c>
      <c r="U338" s="381">
        <f ca="1">IF('２個別表'!$BH338&gt;0,'２個別表'!$BH338,0)</f>
        <v>0</v>
      </c>
      <c r="V338" s="220">
        <f ca="1">IF('２個別表'!$BJ338&lt;&gt;"",1,0)</f>
        <v>0</v>
      </c>
      <c r="W338" s="206">
        <f ca="1">IF(AND($Q338=1,$V338=1),'２個別表'!$CF338,0)</f>
        <v>0</v>
      </c>
      <c r="X338" s="219">
        <f t="shared" ca="1" si="135"/>
        <v>0</v>
      </c>
      <c r="Y338" s="220" t="str">
        <f ca="1">IF(1&lt;='２個別表'!$F338,'２個別表'!$BV338,"")</f>
        <v/>
      </c>
      <c r="Z338" s="220">
        <f ca="1">IF(1&lt;='２個別表'!$F338,'２個別表'!$CG338,0)</f>
        <v>0</v>
      </c>
      <c r="AA338" s="220">
        <f ca="1">IF(OR(0&lt;'２個別表'!$BZ338,0&lt;SUM('２個別表'!$CC338:$CD338)),1,0)</f>
        <v>1</v>
      </c>
      <c r="AB338" s="207">
        <f ca="1">IF(1&lt;='２個別表'!$F338,'２個別表'!$BX338,0)</f>
        <v>0</v>
      </c>
      <c r="AC338" s="207" t="str">
        <f ca="1">IF('２個別表'!$BX338&gt;0,IF(AND('２個別表'!$BV338=1,'２個別表'!$CG338="控除不可"),'２個別表'!$BX338,IF(AND('２個別表'!$BV338=1,'２個別表'!$CG338="80%控除対象"),ROUNDUP('２個別表'!$BX338*102/110,0),IF(AND('２個別表'!$BV338=1,'２個別表'!$CG338="全額控除"),ROUNDUP('２個別表'!$BX338*100/110,0),IF(OR('２個別表'!$BV338=2,'２個別表'!$BV338=3),'２個別表'!$BX338,'２個別表'!$BX338)))),"")</f>
        <v/>
      </c>
      <c r="AD338" s="221" t="str">
        <f ca="1">IF('２個別表'!$W338=1,3,IF(AND('２個別表'!$W338=2,AND(19&lt;='２個別表'!$AO338,'２個別表'!$AO338&lt;=23)),2,IF(AND('２個別表'!$W338=2,OR(AND(1&lt;='２個別表'!$AO338,'２個別表'!$AO338&lt;=18),AND(24&lt;='２個別表'!$AO338,'２個別表'!$AO338&lt;=25))),1,"判定不能")))</f>
        <v>判定不能</v>
      </c>
      <c r="AE338" s="228">
        <f t="shared" ca="1" si="115"/>
        <v>0</v>
      </c>
      <c r="AF338" s="204" t="str">
        <f t="shared" ca="1" si="132"/>
        <v/>
      </c>
      <c r="AG338" s="207" t="str">
        <f ca="1">IF(AND($AD338=1,$U338&gt;0,$V338=1),ROUNDDOWN($AC338*1/2-'２個別表'!$CF338*1/2,0),"")</f>
        <v/>
      </c>
      <c r="AH338" s="207" t="str">
        <f t="shared" ca="1" si="136"/>
        <v/>
      </c>
      <c r="AI338" s="230" t="str">
        <f ca="1">IF(AND($AD338=1,$Q338=1),IF($AB338&gt;0,'２個別表'!$BX338-'２個別表'!$BZ338-'２個別表'!$CF338-'２個別表'!$CC338-'２個別表'!$CD338-'２個別表'!$CE338,0),"")</f>
        <v/>
      </c>
      <c r="AJ338" s="222">
        <f t="shared" ca="1" si="116"/>
        <v>0</v>
      </c>
      <c r="AK338" s="218" t="str">
        <f ca="1">IF($AD338=1,IF('２個別表'!$AQ338=1,1,IF('２個別表'!AQ338="","",)),"")</f>
        <v/>
      </c>
      <c r="AL338" s="207" t="str">
        <f ca="1">IF($AJ338=1,IF($AK338=1,'２個別表'!BU338,""),"")</f>
        <v/>
      </c>
      <c r="AM338" s="204" t="str">
        <f t="shared" ca="1" si="117"/>
        <v/>
      </c>
      <c r="AN338" s="223" t="str">
        <f ca="1">IF($AJ338=1,IF($AK338=1,ROUNDDOWN('２個別表'!$BX338-'２個別表'!$BZ338-'２個別表'!$CC338-'２個別表'!$CD338-'２個別表'!$CE338-'２個別表'!$CF338,0),""),"")</f>
        <v/>
      </c>
      <c r="AO338" s="222">
        <f t="shared" ca="1" si="113"/>
        <v>0</v>
      </c>
      <c r="AP338" s="218">
        <f t="shared" ca="1" si="118"/>
        <v>0</v>
      </c>
      <c r="AQ338" s="218">
        <f t="shared" ca="1" si="119"/>
        <v>0</v>
      </c>
      <c r="AR338" s="213">
        <f ca="1">IF('２個別表'!$AC338=1,1,0)</f>
        <v>0</v>
      </c>
      <c r="AS338" s="204" t="str">
        <f t="shared" ca="1" si="120"/>
        <v/>
      </c>
      <c r="AT338" s="204" t="str">
        <f t="shared" ca="1" si="121"/>
        <v/>
      </c>
      <c r="AU338" s="230" t="str">
        <f ca="1">IF($AD338=1,IF($AQ338=1,ROUNDDOWN('２個別表'!$BX338-'２個別表'!$BZ338-'２個別表'!$CC338-'２個別表'!$CD338-'２個別表'!$CE338-'２個別表'!$CF338,0),""),"")</f>
        <v/>
      </c>
      <c r="AV338" s="391">
        <f t="shared" ca="1" si="122"/>
        <v>0</v>
      </c>
      <c r="AW338" s="401" t="str">
        <f t="shared" ca="1" si="123"/>
        <v>-</v>
      </c>
      <c r="AX338" s="228">
        <f ca="1">IF($AD338=2,IF('２個別表'!$BS338=1,1,0),0)</f>
        <v>0</v>
      </c>
      <c r="AY338" s="213" t="str">
        <f t="shared" ca="1" si="124"/>
        <v/>
      </c>
      <c r="AZ338" s="409" t="str">
        <f ca="1">IF(AND($AD338=2,$AX338=1),'２個別表'!$BX338-('２個別表'!$BZ338+'２個別表'!$CC338+'２個別表'!$CD338+'２個別表'!$CE338+'２個別表'!$CF338),"")</f>
        <v/>
      </c>
      <c r="BA338" s="228">
        <f ca="1">IF($AD338=2,IF('２個別表'!$BS338&lt;&gt;1,1,0),0)</f>
        <v>0</v>
      </c>
      <c r="BB338" s="404">
        <f t="shared" ca="1" si="125"/>
        <v>0</v>
      </c>
      <c r="BC338" s="207" t="str">
        <f ca="1">IF(AND($AD338=2,$BA338=1),'２個別表'!$BT338,"")</f>
        <v/>
      </c>
      <c r="BD338" s="207" t="str">
        <f t="shared" ca="1" si="126"/>
        <v/>
      </c>
      <c r="BE338" s="207" t="str">
        <f ca="1">IF(AND($AD338=2,$BA338=1),'２個別表'!$BW338-('２個別表'!$BZ338+'２個別表'!$CC338+'２個別表'!$CD338+'２個別表'!$CE338+'２個別表'!$CF338),"")</f>
        <v/>
      </c>
      <c r="BF338" s="207" t="str">
        <f ca="1">IF(AND($AD338=2,$BA338=1),'２個別表'!$CC338+'２個別表'!$CD338,"")</f>
        <v/>
      </c>
      <c r="BG338" s="406" t="str">
        <f ca="1">IF($BB338=1,IF(SUM('２個別表'!$BY338,'２個別表'!$CF338*0.5)&lt;='２個別表'!$BX338*0.5,"〇","×"),"")</f>
        <v/>
      </c>
      <c r="BH338" s="405">
        <f t="shared" ca="1" si="127"/>
        <v>0</v>
      </c>
      <c r="BI338" s="229" t="str">
        <f ca="1">IF($AD338=2,IF($AX338=1,IF('２個別表'!$AO338=23,"〇","×"),IF(OR('２個別表'!$AO338&lt;19,'２個別表'!$AO338&gt;23),"",IF($BH338&lt;='２個別表'!$BT338,"〇","×"))),"-")</f>
        <v>-</v>
      </c>
      <c r="BJ338" s="414" t="str">
        <f t="shared" ca="1" si="128"/>
        <v>-</v>
      </c>
      <c r="BK338" s="228">
        <f t="shared" ca="1" si="129"/>
        <v>0</v>
      </c>
      <c r="BL338" s="229" t="str">
        <f ca="1">IF($AD338=3,IF(1&lt;='２個別表'!$F338,IF('２個別表'!$W338=1,"〇","×"),""),"")</f>
        <v/>
      </c>
      <c r="BM338" s="209" t="str">
        <f ca="1">IF(AD338=3,IF(AND(OR('２個別表'!BF338="附帯施設",AND(1&lt;='２個別表'!AO338,'２個別表'!AO338&lt;=3)),'２個別表'!BM338&lt;&gt;"",'２個別表'!BN338&lt;&gt;""),1,IF(AND(OR('２個別表'!BF338="附帯施設",AND(1&lt;='２個別表'!AO338,'２個別表'!AO338&lt;=3)),OR('２個別表'!BM338="",'２個別表'!BN338="")),"×",0)),"")</f>
        <v/>
      </c>
      <c r="BN338" s="229" t="str">
        <f ca="1">IF($AD338=3,IF('２個別表'!$BX338&gt;=500000,"〇","×"),"")</f>
        <v/>
      </c>
      <c r="BO338" s="204" t="str">
        <f ca="1">IF(AD338=3,'２個別表'!BY338,"")</f>
        <v/>
      </c>
      <c r="BP338" s="204" t="str">
        <f ca="1">IF(AD338=3,IF(COUNTIF('２個別表'!$Z$11:'２個別表'!Z338,'２個別表'!Z338)=1,BO338,SUMIF('２個別表'!$Z$11:$Z$510,'２個別表'!Z338,$BO$11:$BO$239)),"")</f>
        <v/>
      </c>
      <c r="BQ338" s="213" t="str">
        <f t="shared" ca="1" si="137"/>
        <v/>
      </c>
      <c r="BR338" s="207" t="str">
        <f t="shared" ca="1" si="130"/>
        <v/>
      </c>
      <c r="BS338" s="483" t="str">
        <f ca="1">IF($AD338=3,'２個別表'!$BX338-('２個別表'!$BZ338+'２個別表'!$CC338+'２個別表'!$CD338+'２個別表'!$CE338+'２個別表'!$CF338),"")</f>
        <v/>
      </c>
      <c r="BT338" s="486">
        <f t="shared" ca="1" si="138"/>
        <v>0</v>
      </c>
      <c r="BU338" s="480" t="str">
        <f t="shared" ca="1" si="131"/>
        <v/>
      </c>
    </row>
    <row r="339" spans="1:73">
      <c r="A339" s="770" t="str">
        <f t="shared" ca="1" si="133"/>
        <v>石川県</v>
      </c>
      <c r="B339" s="773">
        <f ca="1">'２個別表'!Q339</f>
        <v>329</v>
      </c>
      <c r="C339" s="774" t="str">
        <f>'２個別表'!$R339</f>
        <v>石川県</v>
      </c>
      <c r="D339" s="774" t="str">
        <f ca="1">'２個別表'!$S339</f>
        <v/>
      </c>
      <c r="E339" s="774" t="str">
        <f ca="1">'２個別表'!$T339</f>
        <v/>
      </c>
      <c r="F339" s="719" t="str">
        <f ca="1">'２個別表'!$W339</f>
        <v/>
      </c>
      <c r="G339" s="719" t="str">
        <f ca="1">IF($F339=1,IF(SUMIF('（様式１号）１総括表'!$B$16:$B$25,A339,'（様式１号）１総括表'!$A$16:$A$25)&gt;0,"〇","✕"),"-")</f>
        <v>-</v>
      </c>
      <c r="H339" s="716" t="str">
        <f ca="1">IF('２個別表'!$Y339=1,IF('２個別表'!$AC339=1,"〇","×"),IF(AND(2&lt;='２個別表'!$AC339,'２個別表'!$AC339&lt;=5),"〇","×"))</f>
        <v>×</v>
      </c>
      <c r="I339" s="716" t="str">
        <f t="shared" ca="1" si="134"/>
        <v>×</v>
      </c>
      <c r="J339" s="207" t="str">
        <f ca="1">'２個別表'!$Z339</f>
        <v/>
      </c>
      <c r="K339" s="207">
        <f ca="1">'２個別表'!$AK339</f>
        <v>0</v>
      </c>
      <c r="L339" s="207" t="str">
        <f ca="1">IF('２個別表'!$AL339=1,1,"")</f>
        <v/>
      </c>
      <c r="M339" s="207" t="str">
        <f ca="1">IF('２個別表'!$AL339="","",IF('２個別表'!$AL339=1,IF(OR('２個別表'!$AM339=1,'２個別表'!$AN339=1),"〇","×")))</f>
        <v/>
      </c>
      <c r="N339" s="204" t="str">
        <f ca="1">'２個別表'!AT339</f>
        <v/>
      </c>
      <c r="O339" s="220" t="str">
        <f ca="1">IF(1&lt;='２個別表'!$F339,IF(AND(1&lt;='２個別表'!$AO339,'２個別表'!$AO339&lt;=3),1,0),"")</f>
        <v/>
      </c>
      <c r="P339" s="229">
        <f ca="1">IF($O339=1,IF(AND('２個別表'!$BF339&lt;&gt;"",AND('２個別表'!$BI339&lt;&gt;1,'２個別表'!$BJ339)),0,1),0)</f>
        <v>0</v>
      </c>
      <c r="Q339" s="220">
        <f ca="1">IF('２個別表'!$BF339&lt;&gt;"",1,0)</f>
        <v>0</v>
      </c>
      <c r="R339" s="220" t="str">
        <f ca="1">IF($Q339=1,IF('２個別表'!$BI339=1,1,0),"")</f>
        <v/>
      </c>
      <c r="S339" s="220" t="str">
        <f ca="1">IF($R339=1,IF('２個別表'!$BJ339&lt;&gt;"","〇","×"),"")</f>
        <v/>
      </c>
      <c r="T339" s="220" t="str">
        <f t="shared" ca="1" si="114"/>
        <v/>
      </c>
      <c r="U339" s="381">
        <f ca="1">IF('２個別表'!$BH339&gt;0,'２個別表'!$BH339,0)</f>
        <v>0</v>
      </c>
      <c r="V339" s="220">
        <f ca="1">IF('２個別表'!$BJ339&lt;&gt;"",1,0)</f>
        <v>0</v>
      </c>
      <c r="W339" s="206">
        <f ca="1">IF(AND($Q339=1,$V339=1),'２個別表'!$CF339,0)</f>
        <v>0</v>
      </c>
      <c r="X339" s="219">
        <f t="shared" ca="1" si="135"/>
        <v>0</v>
      </c>
      <c r="Y339" s="220" t="str">
        <f ca="1">IF(1&lt;='２個別表'!$F339,'２個別表'!$BV339,"")</f>
        <v/>
      </c>
      <c r="Z339" s="220">
        <f ca="1">IF(1&lt;='２個別表'!$F339,'２個別表'!$CG339,0)</f>
        <v>0</v>
      </c>
      <c r="AA339" s="220">
        <f ca="1">IF(OR(0&lt;'２個別表'!$BZ339,0&lt;SUM('２個別表'!$CC339:$CD339)),1,0)</f>
        <v>1</v>
      </c>
      <c r="AB339" s="207">
        <f ca="1">IF(1&lt;='２個別表'!$F339,'２個別表'!$BX339,0)</f>
        <v>0</v>
      </c>
      <c r="AC339" s="207" t="str">
        <f ca="1">IF('２個別表'!$BX339&gt;0,IF(AND('２個別表'!$BV339=1,'２個別表'!$CG339="控除不可"),'２個別表'!$BX339,IF(AND('２個別表'!$BV339=1,'２個別表'!$CG339="80%控除対象"),ROUNDUP('２個別表'!$BX339*102/110,0),IF(AND('２個別表'!$BV339=1,'２個別表'!$CG339="全額控除"),ROUNDUP('２個別表'!$BX339*100/110,0),IF(OR('２個別表'!$BV339=2,'２個別表'!$BV339=3),'２個別表'!$BX339,'２個別表'!$BX339)))),"")</f>
        <v/>
      </c>
      <c r="AD339" s="221" t="str">
        <f ca="1">IF('２個別表'!$W339=1,3,IF(AND('２個別表'!$W339=2,AND(19&lt;='２個別表'!$AO339,'２個別表'!$AO339&lt;=23)),2,IF(AND('２個別表'!$W339=2,OR(AND(1&lt;='２個別表'!$AO339,'２個別表'!$AO339&lt;=18),AND(24&lt;='２個別表'!$AO339,'２個別表'!$AO339&lt;=25))),1,"判定不能")))</f>
        <v>判定不能</v>
      </c>
      <c r="AE339" s="228">
        <f t="shared" ca="1" si="115"/>
        <v>0</v>
      </c>
      <c r="AF339" s="204" t="str">
        <f t="shared" ca="1" si="132"/>
        <v/>
      </c>
      <c r="AG339" s="207" t="str">
        <f ca="1">IF(AND($AD339=1,$U339&gt;0,$V339=1),ROUNDDOWN($AC339*1/2-'２個別表'!$CF339*1/2,0),"")</f>
        <v/>
      </c>
      <c r="AH339" s="207" t="str">
        <f t="shared" ca="1" si="136"/>
        <v/>
      </c>
      <c r="AI339" s="230" t="str">
        <f ca="1">IF(AND($AD339=1,$Q339=1),IF($AB339&gt;0,'２個別表'!$BX339-'２個別表'!$BZ339-'２個別表'!$CF339-'２個別表'!$CC339-'２個別表'!$CD339-'２個別表'!$CE339,0),"")</f>
        <v/>
      </c>
      <c r="AJ339" s="222">
        <f t="shared" ca="1" si="116"/>
        <v>0</v>
      </c>
      <c r="AK339" s="218" t="str">
        <f ca="1">IF($AD339=1,IF('２個別表'!$AQ339=1,1,IF('２個別表'!AQ339="","",)),"")</f>
        <v/>
      </c>
      <c r="AL339" s="207" t="str">
        <f ca="1">IF($AJ339=1,IF($AK339=1,'２個別表'!BU339,""),"")</f>
        <v/>
      </c>
      <c r="AM339" s="204" t="str">
        <f t="shared" ca="1" si="117"/>
        <v/>
      </c>
      <c r="AN339" s="223" t="str">
        <f ca="1">IF($AJ339=1,IF($AK339=1,ROUNDDOWN('２個別表'!$BX339-'２個別表'!$BZ339-'２個別表'!$CC339-'２個別表'!$CD339-'２個別表'!$CE339-'２個別表'!$CF339,0),""),"")</f>
        <v/>
      </c>
      <c r="AO339" s="222">
        <f t="shared" ca="1" si="113"/>
        <v>0</v>
      </c>
      <c r="AP339" s="218">
        <f t="shared" ca="1" si="118"/>
        <v>0</v>
      </c>
      <c r="AQ339" s="218">
        <f t="shared" ca="1" si="119"/>
        <v>0</v>
      </c>
      <c r="AR339" s="213">
        <f ca="1">IF('２個別表'!$AC339=1,1,0)</f>
        <v>0</v>
      </c>
      <c r="AS339" s="204" t="str">
        <f t="shared" ca="1" si="120"/>
        <v/>
      </c>
      <c r="AT339" s="204" t="str">
        <f t="shared" ca="1" si="121"/>
        <v/>
      </c>
      <c r="AU339" s="230" t="str">
        <f ca="1">IF($AD339=1,IF($AQ339=1,ROUNDDOWN('２個別表'!$BX339-'２個別表'!$BZ339-'２個別表'!$CC339-'２個別表'!$CD339-'２個別表'!$CE339-'２個別表'!$CF339,0),""),"")</f>
        <v/>
      </c>
      <c r="AV339" s="391">
        <f t="shared" ca="1" si="122"/>
        <v>0</v>
      </c>
      <c r="AW339" s="401" t="str">
        <f t="shared" ca="1" si="123"/>
        <v>-</v>
      </c>
      <c r="AX339" s="228">
        <f ca="1">IF($AD339=2,IF('２個別表'!$BS339=1,1,0),0)</f>
        <v>0</v>
      </c>
      <c r="AY339" s="213" t="str">
        <f t="shared" ca="1" si="124"/>
        <v/>
      </c>
      <c r="AZ339" s="409" t="str">
        <f ca="1">IF(AND($AD339=2,$AX339=1),'２個別表'!$BX339-('２個別表'!$BZ339+'２個別表'!$CC339+'２個別表'!$CD339+'２個別表'!$CE339+'２個別表'!$CF339),"")</f>
        <v/>
      </c>
      <c r="BA339" s="228">
        <f ca="1">IF($AD339=2,IF('２個別表'!$BS339&lt;&gt;1,1,0),0)</f>
        <v>0</v>
      </c>
      <c r="BB339" s="404">
        <f t="shared" ca="1" si="125"/>
        <v>0</v>
      </c>
      <c r="BC339" s="207" t="str">
        <f ca="1">IF(AND($AD339=2,$BA339=1),'２個別表'!$BT339,"")</f>
        <v/>
      </c>
      <c r="BD339" s="207" t="str">
        <f t="shared" ca="1" si="126"/>
        <v/>
      </c>
      <c r="BE339" s="207" t="str">
        <f ca="1">IF(AND($AD339=2,$BA339=1),'２個別表'!$BW339-('２個別表'!$BZ339+'２個別表'!$CC339+'２個別表'!$CD339+'２個別表'!$CE339+'２個別表'!$CF339),"")</f>
        <v/>
      </c>
      <c r="BF339" s="207" t="str">
        <f ca="1">IF(AND($AD339=2,$BA339=1),'２個別表'!$CC339+'２個別表'!$CD339,"")</f>
        <v/>
      </c>
      <c r="BG339" s="406" t="str">
        <f ca="1">IF($BB339=1,IF(SUM('２個別表'!$BY339,'２個別表'!$CF339*0.5)&lt;='２個別表'!$BX339*0.5,"〇","×"),"")</f>
        <v/>
      </c>
      <c r="BH339" s="405">
        <f t="shared" ca="1" si="127"/>
        <v>0</v>
      </c>
      <c r="BI339" s="229" t="str">
        <f ca="1">IF($AD339=2,IF($AX339=1,IF('２個別表'!$AO339=23,"〇","×"),IF(OR('２個別表'!$AO339&lt;19,'２個別表'!$AO339&gt;23),"",IF($BH339&lt;='２個別表'!$BT339,"〇","×"))),"-")</f>
        <v>-</v>
      </c>
      <c r="BJ339" s="414" t="str">
        <f t="shared" ca="1" si="128"/>
        <v>-</v>
      </c>
      <c r="BK339" s="228">
        <f t="shared" ca="1" si="129"/>
        <v>0</v>
      </c>
      <c r="BL339" s="229" t="str">
        <f ca="1">IF($AD339=3,IF(1&lt;='２個別表'!$F339,IF('２個別表'!$W339=1,"〇","×"),""),"")</f>
        <v/>
      </c>
      <c r="BM339" s="209" t="str">
        <f ca="1">IF(AD339=3,IF(AND(OR('２個別表'!BF339="附帯施設",AND(1&lt;='２個別表'!AO339,'２個別表'!AO339&lt;=3)),'２個別表'!BM339&lt;&gt;"",'２個別表'!BN339&lt;&gt;""),1,IF(AND(OR('２個別表'!BF339="附帯施設",AND(1&lt;='２個別表'!AO339,'２個別表'!AO339&lt;=3)),OR('２個別表'!BM339="",'２個別表'!BN339="")),"×",0)),"")</f>
        <v/>
      </c>
      <c r="BN339" s="229" t="str">
        <f ca="1">IF($AD339=3,IF('２個別表'!$BX339&gt;=500000,"〇","×"),"")</f>
        <v/>
      </c>
      <c r="BO339" s="204" t="str">
        <f ca="1">IF(AD339=3,'２個別表'!BY339,"")</f>
        <v/>
      </c>
      <c r="BP339" s="204" t="str">
        <f ca="1">IF(AD339=3,IF(COUNTIF('２個別表'!$Z$11:'２個別表'!Z339,'２個別表'!Z339)=1,BO339,SUMIF('２個別表'!$Z$11:$Z$510,'２個別表'!Z339,$BO$11:$BO$239)),"")</f>
        <v/>
      </c>
      <c r="BQ339" s="213" t="str">
        <f t="shared" ca="1" si="137"/>
        <v/>
      </c>
      <c r="BR339" s="207" t="str">
        <f t="shared" ca="1" si="130"/>
        <v/>
      </c>
      <c r="BS339" s="483" t="str">
        <f ca="1">IF($AD339=3,'２個別表'!$BX339-('２個別表'!$BZ339+'２個別表'!$CC339+'２個別表'!$CD339+'２個別表'!$CE339+'２個別表'!$CF339),"")</f>
        <v/>
      </c>
      <c r="BT339" s="486">
        <f t="shared" ca="1" si="138"/>
        <v>0</v>
      </c>
      <c r="BU339" s="480" t="str">
        <f t="shared" ca="1" si="131"/>
        <v/>
      </c>
    </row>
    <row r="340" spans="1:73">
      <c r="A340" s="770" t="str">
        <f t="shared" ca="1" si="133"/>
        <v>石川県</v>
      </c>
      <c r="B340" s="773">
        <f ca="1">'２個別表'!Q340</f>
        <v>330</v>
      </c>
      <c r="C340" s="774" t="str">
        <f>'２個別表'!$R340</f>
        <v>石川県</v>
      </c>
      <c r="D340" s="774" t="str">
        <f ca="1">'２個別表'!$S340</f>
        <v/>
      </c>
      <c r="E340" s="774" t="str">
        <f ca="1">'２個別表'!$T340</f>
        <v/>
      </c>
      <c r="F340" s="719" t="str">
        <f ca="1">'２個別表'!$W340</f>
        <v/>
      </c>
      <c r="G340" s="719" t="str">
        <f ca="1">IF($F340=1,IF(SUMIF('（様式１号）１総括表'!$B$16:$B$25,A340,'（様式１号）１総括表'!$A$16:$A$25)&gt;0,"〇","✕"),"-")</f>
        <v>-</v>
      </c>
      <c r="H340" s="716" t="str">
        <f ca="1">IF('２個別表'!$Y340=1,IF('２個別表'!$AC340=1,"〇","×"),IF(AND(2&lt;='２個別表'!$AC340,'２個別表'!$AC340&lt;=5),"〇","×"))</f>
        <v>×</v>
      </c>
      <c r="I340" s="716" t="str">
        <f t="shared" ca="1" si="134"/>
        <v>×</v>
      </c>
      <c r="J340" s="207" t="str">
        <f ca="1">'２個別表'!$Z340</f>
        <v/>
      </c>
      <c r="K340" s="207">
        <f ca="1">'２個別表'!$AK340</f>
        <v>0</v>
      </c>
      <c r="L340" s="207" t="str">
        <f ca="1">IF('２個別表'!$AL340=1,1,"")</f>
        <v/>
      </c>
      <c r="M340" s="207" t="str">
        <f ca="1">IF('２個別表'!$AL340="","",IF('２個別表'!$AL340=1,IF(OR('２個別表'!$AM340=1,'２個別表'!$AN340=1),"〇","×")))</f>
        <v/>
      </c>
      <c r="N340" s="204" t="str">
        <f ca="1">'２個別表'!AT340</f>
        <v/>
      </c>
      <c r="O340" s="220" t="str">
        <f ca="1">IF(1&lt;='２個別表'!$F340,IF(AND(1&lt;='２個別表'!$AO340,'２個別表'!$AO340&lt;=3),1,0),"")</f>
        <v/>
      </c>
      <c r="P340" s="229">
        <f ca="1">IF($O340=1,IF(AND('２個別表'!$BF340&lt;&gt;"",AND('２個別表'!$BI340&lt;&gt;1,'２個別表'!$BJ340)),0,1),0)</f>
        <v>0</v>
      </c>
      <c r="Q340" s="220">
        <f ca="1">IF('２個別表'!$BF340&lt;&gt;"",1,0)</f>
        <v>0</v>
      </c>
      <c r="R340" s="220" t="str">
        <f ca="1">IF($Q340=1,IF('２個別表'!$BI340=1,1,0),"")</f>
        <v/>
      </c>
      <c r="S340" s="220" t="str">
        <f ca="1">IF($R340=1,IF('２個別表'!$BJ340&lt;&gt;"","〇","×"),"")</f>
        <v/>
      </c>
      <c r="T340" s="220" t="str">
        <f t="shared" ca="1" si="114"/>
        <v/>
      </c>
      <c r="U340" s="381">
        <f ca="1">IF('２個別表'!$BH340&gt;0,'２個別表'!$BH340,0)</f>
        <v>0</v>
      </c>
      <c r="V340" s="220">
        <f ca="1">IF('２個別表'!$BJ340&lt;&gt;"",1,0)</f>
        <v>0</v>
      </c>
      <c r="W340" s="206">
        <f ca="1">IF(AND($Q340=1,$V340=1),'２個別表'!$CF340,0)</f>
        <v>0</v>
      </c>
      <c r="X340" s="219">
        <f t="shared" ca="1" si="135"/>
        <v>0</v>
      </c>
      <c r="Y340" s="220" t="str">
        <f ca="1">IF(1&lt;='２個別表'!$F340,'２個別表'!$BV340,"")</f>
        <v/>
      </c>
      <c r="Z340" s="220">
        <f ca="1">IF(1&lt;='２個別表'!$F340,'２個別表'!$CG340,0)</f>
        <v>0</v>
      </c>
      <c r="AA340" s="220">
        <f ca="1">IF(OR(0&lt;'２個別表'!$BZ340,0&lt;SUM('２個別表'!$CC340:$CD340)),1,0)</f>
        <v>1</v>
      </c>
      <c r="AB340" s="207">
        <f ca="1">IF(1&lt;='２個別表'!$F340,'２個別表'!$BX340,0)</f>
        <v>0</v>
      </c>
      <c r="AC340" s="207" t="str">
        <f ca="1">IF('２個別表'!$BX340&gt;0,IF(AND('２個別表'!$BV340=1,'２個別表'!$CG340="控除不可"),'２個別表'!$BX340,IF(AND('２個別表'!$BV340=1,'２個別表'!$CG340="80%控除対象"),ROUNDUP('２個別表'!$BX340*102/110,0),IF(AND('２個別表'!$BV340=1,'２個別表'!$CG340="全額控除"),ROUNDUP('２個別表'!$BX340*100/110,0),IF(OR('２個別表'!$BV340=2,'２個別表'!$BV340=3),'２個別表'!$BX340,'２個別表'!$BX340)))),"")</f>
        <v/>
      </c>
      <c r="AD340" s="221" t="str">
        <f ca="1">IF('２個別表'!$W340=1,3,IF(AND('２個別表'!$W340=2,AND(19&lt;='２個別表'!$AO340,'２個別表'!$AO340&lt;=23)),2,IF(AND('２個別表'!$W340=2,OR(AND(1&lt;='２個別表'!$AO340,'２個別表'!$AO340&lt;=18),AND(24&lt;='２個別表'!$AO340,'２個別表'!$AO340&lt;=25))),1,"判定不能")))</f>
        <v>判定不能</v>
      </c>
      <c r="AE340" s="228">
        <f t="shared" ca="1" si="115"/>
        <v>0</v>
      </c>
      <c r="AF340" s="204" t="str">
        <f t="shared" ca="1" si="132"/>
        <v/>
      </c>
      <c r="AG340" s="207" t="str">
        <f ca="1">IF(AND($AD340=1,$U340&gt;0,$V340=1),ROUNDDOWN($AC340*1/2-'２個別表'!$CF340*1/2,0),"")</f>
        <v/>
      </c>
      <c r="AH340" s="207" t="str">
        <f t="shared" ca="1" si="136"/>
        <v/>
      </c>
      <c r="AI340" s="230" t="str">
        <f ca="1">IF(AND($AD340=1,$Q340=1),IF($AB340&gt;0,'２個別表'!$BX340-'２個別表'!$BZ340-'２個別表'!$CF340-'２個別表'!$CC340-'２個別表'!$CD340-'２個別表'!$CE340,0),"")</f>
        <v/>
      </c>
      <c r="AJ340" s="222">
        <f t="shared" ca="1" si="116"/>
        <v>0</v>
      </c>
      <c r="AK340" s="218" t="str">
        <f ca="1">IF($AD340=1,IF('２個別表'!$AQ340=1,1,IF('２個別表'!AQ340="","",)),"")</f>
        <v/>
      </c>
      <c r="AL340" s="207" t="str">
        <f ca="1">IF($AJ340=1,IF($AK340=1,'２個別表'!BU340,""),"")</f>
        <v/>
      </c>
      <c r="AM340" s="204" t="str">
        <f t="shared" ca="1" si="117"/>
        <v/>
      </c>
      <c r="AN340" s="223" t="str">
        <f ca="1">IF($AJ340=1,IF($AK340=1,ROUNDDOWN('２個別表'!$BX340-'２個別表'!$BZ340-'２個別表'!$CC340-'２個別表'!$CD340-'２個別表'!$CE340-'２個別表'!$CF340,0),""),"")</f>
        <v/>
      </c>
      <c r="AO340" s="222">
        <f t="shared" ca="1" si="113"/>
        <v>0</v>
      </c>
      <c r="AP340" s="218">
        <f t="shared" ca="1" si="118"/>
        <v>0</v>
      </c>
      <c r="AQ340" s="218">
        <f t="shared" ca="1" si="119"/>
        <v>0</v>
      </c>
      <c r="AR340" s="213">
        <f ca="1">IF('２個別表'!$AC340=1,1,0)</f>
        <v>0</v>
      </c>
      <c r="AS340" s="204" t="str">
        <f t="shared" ca="1" si="120"/>
        <v/>
      </c>
      <c r="AT340" s="204" t="str">
        <f t="shared" ca="1" si="121"/>
        <v/>
      </c>
      <c r="AU340" s="230" t="str">
        <f ca="1">IF($AD340=1,IF($AQ340=1,ROUNDDOWN('２個別表'!$BX340-'２個別表'!$BZ340-'２個別表'!$CC340-'２個別表'!$CD340-'２個別表'!$CE340-'２個別表'!$CF340,0),""),"")</f>
        <v/>
      </c>
      <c r="AV340" s="391">
        <f t="shared" ca="1" si="122"/>
        <v>0</v>
      </c>
      <c r="AW340" s="401" t="str">
        <f t="shared" ca="1" si="123"/>
        <v>-</v>
      </c>
      <c r="AX340" s="228">
        <f ca="1">IF($AD340=2,IF('２個別表'!$BS340=1,1,0),0)</f>
        <v>0</v>
      </c>
      <c r="AY340" s="213" t="str">
        <f t="shared" ca="1" si="124"/>
        <v/>
      </c>
      <c r="AZ340" s="409" t="str">
        <f ca="1">IF(AND($AD340=2,$AX340=1),'２個別表'!$BX340-('２個別表'!$BZ340+'２個別表'!$CC340+'２個別表'!$CD340+'２個別表'!$CE340+'２個別表'!$CF340),"")</f>
        <v/>
      </c>
      <c r="BA340" s="228">
        <f ca="1">IF($AD340=2,IF('２個別表'!$BS340&lt;&gt;1,1,0),0)</f>
        <v>0</v>
      </c>
      <c r="BB340" s="404">
        <f t="shared" ca="1" si="125"/>
        <v>0</v>
      </c>
      <c r="BC340" s="207" t="str">
        <f ca="1">IF(AND($AD340=2,$BA340=1),'２個別表'!$BT340,"")</f>
        <v/>
      </c>
      <c r="BD340" s="207" t="str">
        <f t="shared" ca="1" si="126"/>
        <v/>
      </c>
      <c r="BE340" s="207" t="str">
        <f ca="1">IF(AND($AD340=2,$BA340=1),'２個別表'!$BW340-('２個別表'!$BZ340+'２個別表'!$CC340+'２個別表'!$CD340+'２個別表'!$CE340+'２個別表'!$CF340),"")</f>
        <v/>
      </c>
      <c r="BF340" s="207" t="str">
        <f ca="1">IF(AND($AD340=2,$BA340=1),'２個別表'!$CC340+'２個別表'!$CD340,"")</f>
        <v/>
      </c>
      <c r="BG340" s="406" t="str">
        <f ca="1">IF($BB340=1,IF(SUM('２個別表'!$BY340,'２個別表'!$CF340*0.5)&lt;='２個別表'!$BX340*0.5,"〇","×"),"")</f>
        <v/>
      </c>
      <c r="BH340" s="405">
        <f t="shared" ca="1" si="127"/>
        <v>0</v>
      </c>
      <c r="BI340" s="229" t="str">
        <f ca="1">IF($AD340=2,IF($AX340=1,IF('２個別表'!$AO340=23,"〇","×"),IF(OR('２個別表'!$AO340&lt;19,'２個別表'!$AO340&gt;23),"",IF($BH340&lt;='２個別表'!$BT340,"〇","×"))),"-")</f>
        <v>-</v>
      </c>
      <c r="BJ340" s="414" t="str">
        <f t="shared" ca="1" si="128"/>
        <v>-</v>
      </c>
      <c r="BK340" s="228">
        <f t="shared" ca="1" si="129"/>
        <v>0</v>
      </c>
      <c r="BL340" s="229" t="str">
        <f ca="1">IF($AD340=3,IF(1&lt;='２個別表'!$F340,IF('２個別表'!$W340=1,"〇","×"),""),"")</f>
        <v/>
      </c>
      <c r="BM340" s="209" t="str">
        <f ca="1">IF(AD340=3,IF(AND(OR('２個別表'!BF340="附帯施設",AND(1&lt;='２個別表'!AO340,'２個別表'!AO340&lt;=3)),'２個別表'!BM340&lt;&gt;"",'２個別表'!BN340&lt;&gt;""),1,IF(AND(OR('２個別表'!BF340="附帯施設",AND(1&lt;='２個別表'!AO340,'２個別表'!AO340&lt;=3)),OR('２個別表'!BM340="",'２個別表'!BN340="")),"×",0)),"")</f>
        <v/>
      </c>
      <c r="BN340" s="229" t="str">
        <f ca="1">IF($AD340=3,IF('２個別表'!$BX340&gt;=500000,"〇","×"),"")</f>
        <v/>
      </c>
      <c r="BO340" s="204" t="str">
        <f ca="1">IF(AD340=3,'２個別表'!BY340,"")</f>
        <v/>
      </c>
      <c r="BP340" s="204" t="str">
        <f ca="1">IF(AD340=3,IF(COUNTIF('２個別表'!$Z$11:'２個別表'!Z340,'２個別表'!Z340)=1,BO340,SUMIF('２個別表'!$Z$11:$Z$510,'２個別表'!Z340,$BO$11:$BO$239)),"")</f>
        <v/>
      </c>
      <c r="BQ340" s="213" t="str">
        <f t="shared" ca="1" si="137"/>
        <v/>
      </c>
      <c r="BR340" s="207" t="str">
        <f t="shared" ca="1" si="130"/>
        <v/>
      </c>
      <c r="BS340" s="483" t="str">
        <f ca="1">IF($AD340=3,'２個別表'!$BX340-('２個別表'!$BZ340+'２個別表'!$CC340+'２個別表'!$CD340+'２個別表'!$CE340+'２個別表'!$CF340),"")</f>
        <v/>
      </c>
      <c r="BT340" s="486">
        <f t="shared" ca="1" si="138"/>
        <v>0</v>
      </c>
      <c r="BU340" s="480" t="str">
        <f t="shared" ca="1" si="131"/>
        <v/>
      </c>
    </row>
    <row r="341" spans="1:73">
      <c r="A341" s="770" t="str">
        <f t="shared" ca="1" si="133"/>
        <v>石川県</v>
      </c>
      <c r="B341" s="773">
        <f ca="1">'２個別表'!Q341</f>
        <v>331</v>
      </c>
      <c r="C341" s="774" t="str">
        <f>'２個別表'!$R341</f>
        <v>石川県</v>
      </c>
      <c r="D341" s="774" t="str">
        <f ca="1">'２個別表'!$S341</f>
        <v/>
      </c>
      <c r="E341" s="774" t="str">
        <f ca="1">'２個別表'!$T341</f>
        <v/>
      </c>
      <c r="F341" s="719" t="str">
        <f ca="1">'２個別表'!$W341</f>
        <v/>
      </c>
      <c r="G341" s="719" t="str">
        <f ca="1">IF($F341=1,IF(SUMIF('（様式１号）１総括表'!$B$16:$B$25,A341,'（様式１号）１総括表'!$A$16:$A$25)&gt;0,"〇","✕"),"-")</f>
        <v>-</v>
      </c>
      <c r="H341" s="716" t="str">
        <f ca="1">IF('２個別表'!$Y341=1,IF('２個別表'!$AC341=1,"〇","×"),IF(AND(2&lt;='２個別表'!$AC341,'２個別表'!$AC341&lt;=5),"〇","×"))</f>
        <v>×</v>
      </c>
      <c r="I341" s="716" t="str">
        <f t="shared" ca="1" si="134"/>
        <v>×</v>
      </c>
      <c r="J341" s="207" t="str">
        <f ca="1">'２個別表'!$Z341</f>
        <v/>
      </c>
      <c r="K341" s="207">
        <f ca="1">'２個別表'!$AK341</f>
        <v>0</v>
      </c>
      <c r="L341" s="207" t="str">
        <f ca="1">IF('２個別表'!$AL341=1,1,"")</f>
        <v/>
      </c>
      <c r="M341" s="207" t="str">
        <f ca="1">IF('２個別表'!$AL341="","",IF('２個別表'!$AL341=1,IF(OR('２個別表'!$AM341=1,'２個別表'!$AN341=1),"〇","×")))</f>
        <v/>
      </c>
      <c r="N341" s="204" t="str">
        <f ca="1">'２個別表'!AT341</f>
        <v/>
      </c>
      <c r="O341" s="220" t="str">
        <f ca="1">IF(1&lt;='２個別表'!$F341,IF(AND(1&lt;='２個別表'!$AO341,'２個別表'!$AO341&lt;=3),1,0),"")</f>
        <v/>
      </c>
      <c r="P341" s="229">
        <f ca="1">IF($O341=1,IF(AND('２個別表'!$BF341&lt;&gt;"",AND('２個別表'!$BI341&lt;&gt;1,'２個別表'!$BJ341)),0,1),0)</f>
        <v>0</v>
      </c>
      <c r="Q341" s="220">
        <f ca="1">IF('２個別表'!$BF341&lt;&gt;"",1,0)</f>
        <v>0</v>
      </c>
      <c r="R341" s="220" t="str">
        <f ca="1">IF($Q341=1,IF('２個別表'!$BI341=1,1,0),"")</f>
        <v/>
      </c>
      <c r="S341" s="220" t="str">
        <f ca="1">IF($R341=1,IF('２個別表'!$BJ341&lt;&gt;"","〇","×"),"")</f>
        <v/>
      </c>
      <c r="T341" s="220" t="str">
        <f t="shared" ca="1" si="114"/>
        <v/>
      </c>
      <c r="U341" s="381">
        <f ca="1">IF('２個別表'!$BH341&gt;0,'２個別表'!$BH341,0)</f>
        <v>0</v>
      </c>
      <c r="V341" s="220">
        <f ca="1">IF('２個別表'!$BJ341&lt;&gt;"",1,0)</f>
        <v>0</v>
      </c>
      <c r="W341" s="206">
        <f ca="1">IF(AND($Q341=1,$V341=1),'２個別表'!$CF341,0)</f>
        <v>0</v>
      </c>
      <c r="X341" s="219">
        <f t="shared" ca="1" si="135"/>
        <v>0</v>
      </c>
      <c r="Y341" s="220" t="str">
        <f ca="1">IF(1&lt;='２個別表'!$F341,'２個別表'!$BV341,"")</f>
        <v/>
      </c>
      <c r="Z341" s="220">
        <f ca="1">IF(1&lt;='２個別表'!$F341,'２個別表'!$CG341,0)</f>
        <v>0</v>
      </c>
      <c r="AA341" s="220">
        <f ca="1">IF(OR(0&lt;'２個別表'!$BZ341,0&lt;SUM('２個別表'!$CC341:$CD341)),1,0)</f>
        <v>1</v>
      </c>
      <c r="AB341" s="207">
        <f ca="1">IF(1&lt;='２個別表'!$F341,'２個別表'!$BX341,0)</f>
        <v>0</v>
      </c>
      <c r="AC341" s="207" t="str">
        <f ca="1">IF('２個別表'!$BX341&gt;0,IF(AND('２個別表'!$BV341=1,'２個別表'!$CG341="控除不可"),'２個別表'!$BX341,IF(AND('２個別表'!$BV341=1,'２個別表'!$CG341="80%控除対象"),ROUNDUP('２個別表'!$BX341*102/110,0),IF(AND('２個別表'!$BV341=1,'２個別表'!$CG341="全額控除"),ROUNDUP('２個別表'!$BX341*100/110,0),IF(OR('２個別表'!$BV341=2,'２個別表'!$BV341=3),'２個別表'!$BX341,'２個別表'!$BX341)))),"")</f>
        <v/>
      </c>
      <c r="AD341" s="221" t="str">
        <f ca="1">IF('２個別表'!$W341=1,3,IF(AND('２個別表'!$W341=2,AND(19&lt;='２個別表'!$AO341,'２個別表'!$AO341&lt;=23)),2,IF(AND('２個別表'!$W341=2,OR(AND(1&lt;='２個別表'!$AO341,'２個別表'!$AO341&lt;=18),AND(24&lt;='２個別表'!$AO341,'２個別表'!$AO341&lt;=25))),1,"判定不能")))</f>
        <v>判定不能</v>
      </c>
      <c r="AE341" s="228">
        <f t="shared" ca="1" si="115"/>
        <v>0</v>
      </c>
      <c r="AF341" s="204" t="str">
        <f t="shared" ca="1" si="132"/>
        <v/>
      </c>
      <c r="AG341" s="207" t="str">
        <f ca="1">IF(AND($AD341=1,$U341&gt;0,$V341=1),ROUNDDOWN($AC341*1/2-'２個別表'!$CF341*1/2,0),"")</f>
        <v/>
      </c>
      <c r="AH341" s="207" t="str">
        <f t="shared" ca="1" si="136"/>
        <v/>
      </c>
      <c r="AI341" s="230" t="str">
        <f ca="1">IF(AND($AD341=1,$Q341=1),IF($AB341&gt;0,'２個別表'!$BX341-'２個別表'!$BZ341-'２個別表'!$CF341-'２個別表'!$CC341-'２個別表'!$CD341-'２個別表'!$CE341,0),"")</f>
        <v/>
      </c>
      <c r="AJ341" s="222">
        <f t="shared" ca="1" si="116"/>
        <v>0</v>
      </c>
      <c r="AK341" s="218" t="str">
        <f ca="1">IF($AD341=1,IF('２個別表'!$AQ341=1,1,IF('２個別表'!AQ341="","",)),"")</f>
        <v/>
      </c>
      <c r="AL341" s="207" t="str">
        <f ca="1">IF($AJ341=1,IF($AK341=1,'２個別表'!BU341,""),"")</f>
        <v/>
      </c>
      <c r="AM341" s="204" t="str">
        <f t="shared" ca="1" si="117"/>
        <v/>
      </c>
      <c r="AN341" s="223" t="str">
        <f ca="1">IF($AJ341=1,IF($AK341=1,ROUNDDOWN('２個別表'!$BX341-'２個別表'!$BZ341-'２個別表'!$CC341-'２個別表'!$CD341-'２個別表'!$CE341-'２個別表'!$CF341,0),""),"")</f>
        <v/>
      </c>
      <c r="AO341" s="222">
        <f t="shared" ca="1" si="113"/>
        <v>0</v>
      </c>
      <c r="AP341" s="218">
        <f t="shared" ca="1" si="118"/>
        <v>0</v>
      </c>
      <c r="AQ341" s="218">
        <f t="shared" ca="1" si="119"/>
        <v>0</v>
      </c>
      <c r="AR341" s="213">
        <f ca="1">IF('２個別表'!$AC341=1,1,0)</f>
        <v>0</v>
      </c>
      <c r="AS341" s="204" t="str">
        <f t="shared" ca="1" si="120"/>
        <v/>
      </c>
      <c r="AT341" s="204" t="str">
        <f t="shared" ca="1" si="121"/>
        <v/>
      </c>
      <c r="AU341" s="230" t="str">
        <f ca="1">IF($AD341=1,IF($AQ341=1,ROUNDDOWN('２個別表'!$BX341-'２個別表'!$BZ341-'２個別表'!$CC341-'２個別表'!$CD341-'２個別表'!$CE341-'２個別表'!$CF341,0),""),"")</f>
        <v/>
      </c>
      <c r="AV341" s="391">
        <f t="shared" ca="1" si="122"/>
        <v>0</v>
      </c>
      <c r="AW341" s="401" t="str">
        <f t="shared" ca="1" si="123"/>
        <v>-</v>
      </c>
      <c r="AX341" s="228">
        <f ca="1">IF($AD341=2,IF('２個別表'!$BS341=1,1,0),0)</f>
        <v>0</v>
      </c>
      <c r="AY341" s="213" t="str">
        <f t="shared" ca="1" si="124"/>
        <v/>
      </c>
      <c r="AZ341" s="409" t="str">
        <f ca="1">IF(AND($AD341=2,$AX341=1),'２個別表'!$BX341-('２個別表'!$BZ341+'２個別表'!$CC341+'２個別表'!$CD341+'２個別表'!$CE341+'２個別表'!$CF341),"")</f>
        <v/>
      </c>
      <c r="BA341" s="228">
        <f ca="1">IF($AD341=2,IF('２個別表'!$BS341&lt;&gt;1,1,0),0)</f>
        <v>0</v>
      </c>
      <c r="BB341" s="404">
        <f t="shared" ca="1" si="125"/>
        <v>0</v>
      </c>
      <c r="BC341" s="207" t="str">
        <f ca="1">IF(AND($AD341=2,$BA341=1),'２個別表'!$BT341,"")</f>
        <v/>
      </c>
      <c r="BD341" s="207" t="str">
        <f t="shared" ca="1" si="126"/>
        <v/>
      </c>
      <c r="BE341" s="207" t="str">
        <f ca="1">IF(AND($AD341=2,$BA341=1),'２個別表'!$BW341-('２個別表'!$BZ341+'２個別表'!$CC341+'２個別表'!$CD341+'２個別表'!$CE341+'２個別表'!$CF341),"")</f>
        <v/>
      </c>
      <c r="BF341" s="207" t="str">
        <f ca="1">IF(AND($AD341=2,$BA341=1),'２個別表'!$CC341+'２個別表'!$CD341,"")</f>
        <v/>
      </c>
      <c r="BG341" s="406" t="str">
        <f ca="1">IF($BB341=1,IF(SUM('２個別表'!$BY341,'２個別表'!$CF341*0.5)&lt;='２個別表'!$BX341*0.5,"〇","×"),"")</f>
        <v/>
      </c>
      <c r="BH341" s="405">
        <f t="shared" ca="1" si="127"/>
        <v>0</v>
      </c>
      <c r="BI341" s="229" t="str">
        <f ca="1">IF($AD341=2,IF($AX341=1,IF('２個別表'!$AO341=23,"〇","×"),IF(OR('２個別表'!$AO341&lt;19,'２個別表'!$AO341&gt;23),"",IF($BH341&lt;='２個別表'!$BT341,"〇","×"))),"-")</f>
        <v>-</v>
      </c>
      <c r="BJ341" s="414" t="str">
        <f t="shared" ca="1" si="128"/>
        <v>-</v>
      </c>
      <c r="BK341" s="228">
        <f t="shared" ca="1" si="129"/>
        <v>0</v>
      </c>
      <c r="BL341" s="229" t="str">
        <f ca="1">IF($AD341=3,IF(1&lt;='２個別表'!$F341,IF('２個別表'!$W341=1,"〇","×"),""),"")</f>
        <v/>
      </c>
      <c r="BM341" s="209" t="str">
        <f ca="1">IF(AD341=3,IF(AND(OR('２個別表'!BF341="附帯施設",AND(1&lt;='２個別表'!AO341,'２個別表'!AO341&lt;=3)),'２個別表'!BM341&lt;&gt;"",'２個別表'!BN341&lt;&gt;""),1,IF(AND(OR('２個別表'!BF341="附帯施設",AND(1&lt;='２個別表'!AO341,'２個別表'!AO341&lt;=3)),OR('２個別表'!BM341="",'２個別表'!BN341="")),"×",0)),"")</f>
        <v/>
      </c>
      <c r="BN341" s="229" t="str">
        <f ca="1">IF($AD341=3,IF('２個別表'!$BX341&gt;=500000,"〇","×"),"")</f>
        <v/>
      </c>
      <c r="BO341" s="204" t="str">
        <f ca="1">IF(AD341=3,'２個別表'!BY341,"")</f>
        <v/>
      </c>
      <c r="BP341" s="204" t="str">
        <f ca="1">IF(AD341=3,IF(COUNTIF('２個別表'!$Z$11:'２個別表'!Z341,'２個別表'!Z341)=1,BO341,SUMIF('２個別表'!$Z$11:$Z$510,'２個別表'!Z341,$BO$11:$BO$239)),"")</f>
        <v/>
      </c>
      <c r="BQ341" s="213" t="str">
        <f t="shared" ca="1" si="137"/>
        <v/>
      </c>
      <c r="BR341" s="207" t="str">
        <f t="shared" ca="1" si="130"/>
        <v/>
      </c>
      <c r="BS341" s="483" t="str">
        <f ca="1">IF($AD341=3,'２個別表'!$BX341-('２個別表'!$BZ341+'２個別表'!$CC341+'２個別表'!$CD341+'２個別表'!$CE341+'２個別表'!$CF341),"")</f>
        <v/>
      </c>
      <c r="BT341" s="486">
        <f t="shared" ca="1" si="138"/>
        <v>0</v>
      </c>
      <c r="BU341" s="480" t="str">
        <f t="shared" ca="1" si="131"/>
        <v/>
      </c>
    </row>
    <row r="342" spans="1:73">
      <c r="A342" s="770" t="str">
        <f t="shared" ca="1" si="133"/>
        <v>石川県</v>
      </c>
      <c r="B342" s="773">
        <f ca="1">'２個別表'!Q342</f>
        <v>332</v>
      </c>
      <c r="C342" s="774" t="str">
        <f>'２個別表'!$R342</f>
        <v>石川県</v>
      </c>
      <c r="D342" s="774" t="str">
        <f ca="1">'２個別表'!$S342</f>
        <v/>
      </c>
      <c r="E342" s="774" t="str">
        <f ca="1">'２個別表'!$T342</f>
        <v/>
      </c>
      <c r="F342" s="719" t="str">
        <f ca="1">'２個別表'!$W342</f>
        <v/>
      </c>
      <c r="G342" s="719" t="str">
        <f ca="1">IF($F342=1,IF(SUMIF('（様式１号）１総括表'!$B$16:$B$25,A342,'（様式１号）１総括表'!$A$16:$A$25)&gt;0,"〇","✕"),"-")</f>
        <v>-</v>
      </c>
      <c r="H342" s="716" t="str">
        <f ca="1">IF('２個別表'!$Y342=1,IF('２個別表'!$AC342=1,"〇","×"),IF(AND(2&lt;='２個別表'!$AC342,'２個別表'!$AC342&lt;=5),"〇","×"))</f>
        <v>×</v>
      </c>
      <c r="I342" s="716" t="str">
        <f t="shared" ca="1" si="134"/>
        <v>×</v>
      </c>
      <c r="J342" s="207" t="str">
        <f ca="1">'２個別表'!$Z342</f>
        <v/>
      </c>
      <c r="K342" s="207">
        <f ca="1">'２個別表'!$AK342</f>
        <v>0</v>
      </c>
      <c r="L342" s="207" t="str">
        <f ca="1">IF('２個別表'!$AL342=1,1,"")</f>
        <v/>
      </c>
      <c r="M342" s="207" t="str">
        <f ca="1">IF('２個別表'!$AL342="","",IF('２個別表'!$AL342=1,IF(OR('２個別表'!$AM342=1,'２個別表'!$AN342=1),"〇","×")))</f>
        <v/>
      </c>
      <c r="N342" s="204" t="str">
        <f ca="1">'２個別表'!AT342</f>
        <v/>
      </c>
      <c r="O342" s="220" t="str">
        <f ca="1">IF(1&lt;='２個別表'!$F342,IF(AND(1&lt;='２個別表'!$AO342,'２個別表'!$AO342&lt;=3),1,0),"")</f>
        <v/>
      </c>
      <c r="P342" s="229">
        <f ca="1">IF($O342=1,IF(AND('２個別表'!$BF342&lt;&gt;"",AND('２個別表'!$BI342&lt;&gt;1,'２個別表'!$BJ342)),0,1),0)</f>
        <v>0</v>
      </c>
      <c r="Q342" s="220">
        <f ca="1">IF('２個別表'!$BF342&lt;&gt;"",1,0)</f>
        <v>0</v>
      </c>
      <c r="R342" s="220" t="str">
        <f ca="1">IF($Q342=1,IF('２個別表'!$BI342=1,1,0),"")</f>
        <v/>
      </c>
      <c r="S342" s="220" t="str">
        <f ca="1">IF($R342=1,IF('２個別表'!$BJ342&lt;&gt;"","〇","×"),"")</f>
        <v/>
      </c>
      <c r="T342" s="220" t="str">
        <f t="shared" ca="1" si="114"/>
        <v/>
      </c>
      <c r="U342" s="381">
        <f ca="1">IF('２個別表'!$BH342&gt;0,'２個別表'!$BH342,0)</f>
        <v>0</v>
      </c>
      <c r="V342" s="220">
        <f ca="1">IF('２個別表'!$BJ342&lt;&gt;"",1,0)</f>
        <v>0</v>
      </c>
      <c r="W342" s="206">
        <f ca="1">IF(AND($Q342=1,$V342=1),'２個別表'!$CF342,0)</f>
        <v>0</v>
      </c>
      <c r="X342" s="219">
        <f t="shared" ca="1" si="135"/>
        <v>0</v>
      </c>
      <c r="Y342" s="220" t="str">
        <f ca="1">IF(1&lt;='２個別表'!$F342,'２個別表'!$BV342,"")</f>
        <v/>
      </c>
      <c r="Z342" s="220">
        <f ca="1">IF(1&lt;='２個別表'!$F342,'２個別表'!$CG342,0)</f>
        <v>0</v>
      </c>
      <c r="AA342" s="220">
        <f ca="1">IF(OR(0&lt;'２個別表'!$BZ342,0&lt;SUM('２個別表'!$CC342:$CD342)),1,0)</f>
        <v>1</v>
      </c>
      <c r="AB342" s="207">
        <f ca="1">IF(1&lt;='２個別表'!$F342,'２個別表'!$BX342,0)</f>
        <v>0</v>
      </c>
      <c r="AC342" s="207" t="str">
        <f ca="1">IF('２個別表'!$BX342&gt;0,IF(AND('２個別表'!$BV342=1,'２個別表'!$CG342="控除不可"),'２個別表'!$BX342,IF(AND('２個別表'!$BV342=1,'２個別表'!$CG342="80%控除対象"),ROUNDUP('２個別表'!$BX342*102/110,0),IF(AND('２個別表'!$BV342=1,'２個別表'!$CG342="全額控除"),ROUNDUP('２個別表'!$BX342*100/110,0),IF(OR('２個別表'!$BV342=2,'２個別表'!$BV342=3),'２個別表'!$BX342,'２個別表'!$BX342)))),"")</f>
        <v/>
      </c>
      <c r="AD342" s="221" t="str">
        <f ca="1">IF('２個別表'!$W342=1,3,IF(AND('２個別表'!$W342=2,AND(19&lt;='２個別表'!$AO342,'２個別表'!$AO342&lt;=23)),2,IF(AND('２個別表'!$W342=2,OR(AND(1&lt;='２個別表'!$AO342,'２個別表'!$AO342&lt;=18),AND(24&lt;='２個別表'!$AO342,'２個別表'!$AO342&lt;=25))),1,"判定不能")))</f>
        <v>判定不能</v>
      </c>
      <c r="AE342" s="228">
        <f t="shared" ca="1" si="115"/>
        <v>0</v>
      </c>
      <c r="AF342" s="204" t="str">
        <f t="shared" ca="1" si="132"/>
        <v/>
      </c>
      <c r="AG342" s="207" t="str">
        <f ca="1">IF(AND($AD342=1,$U342&gt;0,$V342=1),ROUNDDOWN($AC342*1/2-'２個別表'!$CF342*1/2,0),"")</f>
        <v/>
      </c>
      <c r="AH342" s="207" t="str">
        <f t="shared" ca="1" si="136"/>
        <v/>
      </c>
      <c r="AI342" s="230" t="str">
        <f ca="1">IF(AND($AD342=1,$Q342=1),IF($AB342&gt;0,'２個別表'!$BX342-'２個別表'!$BZ342-'２個別表'!$CF342-'２個別表'!$CC342-'２個別表'!$CD342-'２個別表'!$CE342,0),"")</f>
        <v/>
      </c>
      <c r="AJ342" s="222">
        <f t="shared" ca="1" si="116"/>
        <v>0</v>
      </c>
      <c r="AK342" s="218" t="str">
        <f ca="1">IF($AD342=1,IF('２個別表'!$AQ342=1,1,IF('２個別表'!AQ342="","",)),"")</f>
        <v/>
      </c>
      <c r="AL342" s="207" t="str">
        <f ca="1">IF($AJ342=1,IF($AK342=1,'２個別表'!BU342,""),"")</f>
        <v/>
      </c>
      <c r="AM342" s="204" t="str">
        <f t="shared" ca="1" si="117"/>
        <v/>
      </c>
      <c r="AN342" s="223" t="str">
        <f ca="1">IF($AJ342=1,IF($AK342=1,ROUNDDOWN('２個別表'!$BX342-'２個別表'!$BZ342-'２個別表'!$CC342-'２個別表'!$CD342-'２個別表'!$CE342-'２個別表'!$CF342,0),""),"")</f>
        <v/>
      </c>
      <c r="AO342" s="222">
        <f t="shared" ca="1" si="113"/>
        <v>0</v>
      </c>
      <c r="AP342" s="218">
        <f t="shared" ca="1" si="118"/>
        <v>0</v>
      </c>
      <c r="AQ342" s="218">
        <f t="shared" ca="1" si="119"/>
        <v>0</v>
      </c>
      <c r="AR342" s="213">
        <f ca="1">IF('２個別表'!$AC342=1,1,0)</f>
        <v>0</v>
      </c>
      <c r="AS342" s="204" t="str">
        <f t="shared" ca="1" si="120"/>
        <v/>
      </c>
      <c r="AT342" s="204" t="str">
        <f t="shared" ca="1" si="121"/>
        <v/>
      </c>
      <c r="AU342" s="230" t="str">
        <f ca="1">IF($AD342=1,IF($AQ342=1,ROUNDDOWN('２個別表'!$BX342-'２個別表'!$BZ342-'２個別表'!$CC342-'２個別表'!$CD342-'２個別表'!$CE342-'２個別表'!$CF342,0),""),"")</f>
        <v/>
      </c>
      <c r="AV342" s="391">
        <f t="shared" ca="1" si="122"/>
        <v>0</v>
      </c>
      <c r="AW342" s="401" t="str">
        <f t="shared" ca="1" si="123"/>
        <v>-</v>
      </c>
      <c r="AX342" s="228">
        <f ca="1">IF($AD342=2,IF('２個別表'!$BS342=1,1,0),0)</f>
        <v>0</v>
      </c>
      <c r="AY342" s="213" t="str">
        <f t="shared" ca="1" si="124"/>
        <v/>
      </c>
      <c r="AZ342" s="409" t="str">
        <f ca="1">IF(AND($AD342=2,$AX342=1),'２個別表'!$BX342-('２個別表'!$BZ342+'２個別表'!$CC342+'２個別表'!$CD342+'２個別表'!$CE342+'２個別表'!$CF342),"")</f>
        <v/>
      </c>
      <c r="BA342" s="228">
        <f ca="1">IF($AD342=2,IF('２個別表'!$BS342&lt;&gt;1,1,0),0)</f>
        <v>0</v>
      </c>
      <c r="BB342" s="404">
        <f t="shared" ca="1" si="125"/>
        <v>0</v>
      </c>
      <c r="BC342" s="207" t="str">
        <f ca="1">IF(AND($AD342=2,$BA342=1),'２個別表'!$BT342,"")</f>
        <v/>
      </c>
      <c r="BD342" s="207" t="str">
        <f t="shared" ca="1" si="126"/>
        <v/>
      </c>
      <c r="BE342" s="207" t="str">
        <f ca="1">IF(AND($AD342=2,$BA342=1),'２個別表'!$BW342-('２個別表'!$BZ342+'２個別表'!$CC342+'２個別表'!$CD342+'２個別表'!$CE342+'２個別表'!$CF342),"")</f>
        <v/>
      </c>
      <c r="BF342" s="207" t="str">
        <f ca="1">IF(AND($AD342=2,$BA342=1),'２個別表'!$CC342+'２個別表'!$CD342,"")</f>
        <v/>
      </c>
      <c r="BG342" s="406" t="str">
        <f ca="1">IF($BB342=1,IF(SUM('２個別表'!$BY342,'２個別表'!$CF342*0.5)&lt;='２個別表'!$BX342*0.5,"〇","×"),"")</f>
        <v/>
      </c>
      <c r="BH342" s="405">
        <f t="shared" ca="1" si="127"/>
        <v>0</v>
      </c>
      <c r="BI342" s="229" t="str">
        <f ca="1">IF($AD342=2,IF($AX342=1,IF('２個別表'!$AO342=23,"〇","×"),IF(OR('２個別表'!$AO342&lt;19,'２個別表'!$AO342&gt;23),"",IF($BH342&lt;='２個別表'!$BT342,"〇","×"))),"-")</f>
        <v>-</v>
      </c>
      <c r="BJ342" s="414" t="str">
        <f t="shared" ca="1" si="128"/>
        <v>-</v>
      </c>
      <c r="BK342" s="228">
        <f t="shared" ca="1" si="129"/>
        <v>0</v>
      </c>
      <c r="BL342" s="229" t="str">
        <f ca="1">IF($AD342=3,IF(1&lt;='２個別表'!$F342,IF('２個別表'!$W342=1,"〇","×"),""),"")</f>
        <v/>
      </c>
      <c r="BM342" s="209" t="str">
        <f ca="1">IF(AD342=3,IF(AND(OR('２個別表'!BF342="附帯施設",AND(1&lt;='２個別表'!AO342,'２個別表'!AO342&lt;=3)),'２個別表'!BM342&lt;&gt;"",'２個別表'!BN342&lt;&gt;""),1,IF(AND(OR('２個別表'!BF342="附帯施設",AND(1&lt;='２個別表'!AO342,'２個別表'!AO342&lt;=3)),OR('２個別表'!BM342="",'２個別表'!BN342="")),"×",0)),"")</f>
        <v/>
      </c>
      <c r="BN342" s="229" t="str">
        <f ca="1">IF($AD342=3,IF('２個別表'!$BX342&gt;=500000,"〇","×"),"")</f>
        <v/>
      </c>
      <c r="BO342" s="204" t="str">
        <f ca="1">IF(AD342=3,'２個別表'!BY342,"")</f>
        <v/>
      </c>
      <c r="BP342" s="204" t="str">
        <f ca="1">IF(AD342=3,IF(COUNTIF('２個別表'!$Z$11:'２個別表'!Z342,'２個別表'!Z342)=1,BO342,SUMIF('２個別表'!$Z$11:$Z$510,'２個別表'!Z342,$BO$11:$BO$239)),"")</f>
        <v/>
      </c>
      <c r="BQ342" s="213" t="str">
        <f t="shared" ca="1" si="137"/>
        <v/>
      </c>
      <c r="BR342" s="207" t="str">
        <f t="shared" ca="1" si="130"/>
        <v/>
      </c>
      <c r="BS342" s="483" t="str">
        <f ca="1">IF($AD342=3,'２個別表'!$BX342-('２個別表'!$BZ342+'２個別表'!$CC342+'２個別表'!$CD342+'２個別表'!$CE342+'２個別表'!$CF342),"")</f>
        <v/>
      </c>
      <c r="BT342" s="486">
        <f t="shared" ca="1" si="138"/>
        <v>0</v>
      </c>
      <c r="BU342" s="480" t="str">
        <f t="shared" ca="1" si="131"/>
        <v/>
      </c>
    </row>
    <row r="343" spans="1:73">
      <c r="A343" s="770" t="str">
        <f t="shared" ca="1" si="133"/>
        <v>石川県</v>
      </c>
      <c r="B343" s="773">
        <f ca="1">'２個別表'!Q343</f>
        <v>333</v>
      </c>
      <c r="C343" s="774" t="str">
        <f>'２個別表'!$R343</f>
        <v>石川県</v>
      </c>
      <c r="D343" s="774" t="str">
        <f ca="1">'２個別表'!$S343</f>
        <v/>
      </c>
      <c r="E343" s="774" t="str">
        <f ca="1">'２個別表'!$T343</f>
        <v/>
      </c>
      <c r="F343" s="719" t="str">
        <f ca="1">'２個別表'!$W343</f>
        <v/>
      </c>
      <c r="G343" s="719" t="str">
        <f ca="1">IF($F343=1,IF(SUMIF('（様式１号）１総括表'!$B$16:$B$25,A343,'（様式１号）１総括表'!$A$16:$A$25)&gt;0,"〇","✕"),"-")</f>
        <v>-</v>
      </c>
      <c r="H343" s="716" t="str">
        <f ca="1">IF('２個別表'!$Y343=1,IF('２個別表'!$AC343=1,"〇","×"),IF(AND(2&lt;='２個別表'!$AC343,'２個別表'!$AC343&lt;=5),"〇","×"))</f>
        <v>×</v>
      </c>
      <c r="I343" s="716" t="str">
        <f t="shared" ca="1" si="134"/>
        <v>×</v>
      </c>
      <c r="J343" s="207" t="str">
        <f ca="1">'２個別表'!$Z343</f>
        <v/>
      </c>
      <c r="K343" s="207">
        <f ca="1">'２個別表'!$AK343</f>
        <v>0</v>
      </c>
      <c r="L343" s="207" t="str">
        <f ca="1">IF('２個別表'!$AL343=1,1,"")</f>
        <v/>
      </c>
      <c r="M343" s="207" t="str">
        <f ca="1">IF('２個別表'!$AL343="","",IF('２個別表'!$AL343=1,IF(OR('２個別表'!$AM343=1,'２個別表'!$AN343=1),"〇","×")))</f>
        <v/>
      </c>
      <c r="N343" s="204" t="str">
        <f ca="1">'２個別表'!AT343</f>
        <v/>
      </c>
      <c r="O343" s="220" t="str">
        <f ca="1">IF(1&lt;='２個別表'!$F343,IF(AND(1&lt;='２個別表'!$AO343,'２個別表'!$AO343&lt;=3),1,0),"")</f>
        <v/>
      </c>
      <c r="P343" s="229">
        <f ca="1">IF($O343=1,IF(AND('２個別表'!$BF343&lt;&gt;"",AND('２個別表'!$BI343&lt;&gt;1,'２個別表'!$BJ343)),0,1),0)</f>
        <v>0</v>
      </c>
      <c r="Q343" s="220">
        <f ca="1">IF('２個別表'!$BF343&lt;&gt;"",1,0)</f>
        <v>0</v>
      </c>
      <c r="R343" s="220" t="str">
        <f ca="1">IF($Q343=1,IF('２個別表'!$BI343=1,1,0),"")</f>
        <v/>
      </c>
      <c r="S343" s="220" t="str">
        <f ca="1">IF($R343=1,IF('２個別表'!$BJ343&lt;&gt;"","〇","×"),"")</f>
        <v/>
      </c>
      <c r="T343" s="220" t="str">
        <f t="shared" ca="1" si="114"/>
        <v/>
      </c>
      <c r="U343" s="381">
        <f ca="1">IF('２個別表'!$BH343&gt;0,'２個別表'!$BH343,0)</f>
        <v>0</v>
      </c>
      <c r="V343" s="220">
        <f ca="1">IF('２個別表'!$BJ343&lt;&gt;"",1,0)</f>
        <v>0</v>
      </c>
      <c r="W343" s="206">
        <f ca="1">IF(AND($Q343=1,$V343=1),'２個別表'!$CF343,0)</f>
        <v>0</v>
      </c>
      <c r="X343" s="219">
        <f t="shared" ca="1" si="135"/>
        <v>0</v>
      </c>
      <c r="Y343" s="220" t="str">
        <f ca="1">IF(1&lt;='２個別表'!$F343,'２個別表'!$BV343,"")</f>
        <v/>
      </c>
      <c r="Z343" s="220">
        <f ca="1">IF(1&lt;='２個別表'!$F343,'２個別表'!$CG343,0)</f>
        <v>0</v>
      </c>
      <c r="AA343" s="220">
        <f ca="1">IF(OR(0&lt;'２個別表'!$BZ343,0&lt;SUM('２個別表'!$CC343:$CD343)),1,0)</f>
        <v>1</v>
      </c>
      <c r="AB343" s="207">
        <f ca="1">IF(1&lt;='２個別表'!$F343,'２個別表'!$BX343,0)</f>
        <v>0</v>
      </c>
      <c r="AC343" s="207" t="str">
        <f ca="1">IF('２個別表'!$BX343&gt;0,IF(AND('２個別表'!$BV343=1,'２個別表'!$CG343="控除不可"),'２個別表'!$BX343,IF(AND('２個別表'!$BV343=1,'２個別表'!$CG343="80%控除対象"),ROUNDUP('２個別表'!$BX343*102/110,0),IF(AND('２個別表'!$BV343=1,'２個別表'!$CG343="全額控除"),ROUNDUP('２個別表'!$BX343*100/110,0),IF(OR('２個別表'!$BV343=2,'２個別表'!$BV343=3),'２個別表'!$BX343,'２個別表'!$BX343)))),"")</f>
        <v/>
      </c>
      <c r="AD343" s="221" t="str">
        <f ca="1">IF('２個別表'!$W343=1,3,IF(AND('２個別表'!$W343=2,AND(19&lt;='２個別表'!$AO343,'２個別表'!$AO343&lt;=23)),2,IF(AND('２個別表'!$W343=2,OR(AND(1&lt;='２個別表'!$AO343,'２個別表'!$AO343&lt;=18),AND(24&lt;='２個別表'!$AO343,'２個別表'!$AO343&lt;=25))),1,"判定不能")))</f>
        <v>判定不能</v>
      </c>
      <c r="AE343" s="228">
        <f t="shared" ca="1" si="115"/>
        <v>0</v>
      </c>
      <c r="AF343" s="204" t="str">
        <f t="shared" ca="1" si="132"/>
        <v/>
      </c>
      <c r="AG343" s="207" t="str">
        <f ca="1">IF(AND($AD343=1,$U343&gt;0,$V343=1),ROUNDDOWN($AC343*1/2-'２個別表'!$CF343*1/2,0),"")</f>
        <v/>
      </c>
      <c r="AH343" s="207" t="str">
        <f t="shared" ca="1" si="136"/>
        <v/>
      </c>
      <c r="AI343" s="230" t="str">
        <f ca="1">IF(AND($AD343=1,$Q343=1),IF($AB343&gt;0,'２個別表'!$BX343-'２個別表'!$BZ343-'２個別表'!$CF343-'２個別表'!$CC343-'２個別表'!$CD343-'２個別表'!$CE343,0),"")</f>
        <v/>
      </c>
      <c r="AJ343" s="222">
        <f t="shared" ca="1" si="116"/>
        <v>0</v>
      </c>
      <c r="AK343" s="218" t="str">
        <f ca="1">IF($AD343=1,IF('２個別表'!$AQ343=1,1,IF('２個別表'!AQ343="","",)),"")</f>
        <v/>
      </c>
      <c r="AL343" s="207" t="str">
        <f ca="1">IF($AJ343=1,IF($AK343=1,'２個別表'!BU343,""),"")</f>
        <v/>
      </c>
      <c r="AM343" s="204" t="str">
        <f t="shared" ca="1" si="117"/>
        <v/>
      </c>
      <c r="AN343" s="223" t="str">
        <f ca="1">IF($AJ343=1,IF($AK343=1,ROUNDDOWN('２個別表'!$BX343-'２個別表'!$BZ343-'２個別表'!$CC343-'２個別表'!$CD343-'２個別表'!$CE343-'２個別表'!$CF343,0),""),"")</f>
        <v/>
      </c>
      <c r="AO343" s="222">
        <f t="shared" ca="1" si="113"/>
        <v>0</v>
      </c>
      <c r="AP343" s="218">
        <f t="shared" ca="1" si="118"/>
        <v>0</v>
      </c>
      <c r="AQ343" s="218">
        <f t="shared" ca="1" si="119"/>
        <v>0</v>
      </c>
      <c r="AR343" s="213">
        <f ca="1">IF('２個別表'!$AC343=1,1,0)</f>
        <v>0</v>
      </c>
      <c r="AS343" s="204" t="str">
        <f t="shared" ca="1" si="120"/>
        <v/>
      </c>
      <c r="AT343" s="204" t="str">
        <f t="shared" ca="1" si="121"/>
        <v/>
      </c>
      <c r="AU343" s="230" t="str">
        <f ca="1">IF($AD343=1,IF($AQ343=1,ROUNDDOWN('２個別表'!$BX343-'２個別表'!$BZ343-'２個別表'!$CC343-'２個別表'!$CD343-'２個別表'!$CE343-'２個別表'!$CF343,0),""),"")</f>
        <v/>
      </c>
      <c r="AV343" s="391">
        <f t="shared" ca="1" si="122"/>
        <v>0</v>
      </c>
      <c r="AW343" s="401" t="str">
        <f t="shared" ca="1" si="123"/>
        <v>-</v>
      </c>
      <c r="AX343" s="228">
        <f ca="1">IF($AD343=2,IF('２個別表'!$BS343=1,1,0),0)</f>
        <v>0</v>
      </c>
      <c r="AY343" s="213" t="str">
        <f t="shared" ca="1" si="124"/>
        <v/>
      </c>
      <c r="AZ343" s="409" t="str">
        <f ca="1">IF(AND($AD343=2,$AX343=1),'２個別表'!$BX343-('２個別表'!$BZ343+'２個別表'!$CC343+'２個別表'!$CD343+'２個別表'!$CE343+'２個別表'!$CF343),"")</f>
        <v/>
      </c>
      <c r="BA343" s="228">
        <f ca="1">IF($AD343=2,IF('２個別表'!$BS343&lt;&gt;1,1,0),0)</f>
        <v>0</v>
      </c>
      <c r="BB343" s="404">
        <f t="shared" ca="1" si="125"/>
        <v>0</v>
      </c>
      <c r="BC343" s="207" t="str">
        <f ca="1">IF(AND($AD343=2,$BA343=1),'２個別表'!$BT343,"")</f>
        <v/>
      </c>
      <c r="BD343" s="207" t="str">
        <f t="shared" ca="1" si="126"/>
        <v/>
      </c>
      <c r="BE343" s="207" t="str">
        <f ca="1">IF(AND($AD343=2,$BA343=1),'２個別表'!$BW343-('２個別表'!$BZ343+'２個別表'!$CC343+'２個別表'!$CD343+'２個別表'!$CE343+'２個別表'!$CF343),"")</f>
        <v/>
      </c>
      <c r="BF343" s="207" t="str">
        <f ca="1">IF(AND($AD343=2,$BA343=1),'２個別表'!$CC343+'２個別表'!$CD343,"")</f>
        <v/>
      </c>
      <c r="BG343" s="406" t="str">
        <f ca="1">IF($BB343=1,IF(SUM('２個別表'!$BY343,'２個別表'!$CF343*0.5)&lt;='２個別表'!$BX343*0.5,"〇","×"),"")</f>
        <v/>
      </c>
      <c r="BH343" s="405">
        <f t="shared" ca="1" si="127"/>
        <v>0</v>
      </c>
      <c r="BI343" s="229" t="str">
        <f ca="1">IF($AD343=2,IF($AX343=1,IF('２個別表'!$AO343=23,"〇","×"),IF(OR('２個別表'!$AO343&lt;19,'２個別表'!$AO343&gt;23),"",IF($BH343&lt;='２個別表'!$BT343,"〇","×"))),"-")</f>
        <v>-</v>
      </c>
      <c r="BJ343" s="414" t="str">
        <f t="shared" ca="1" si="128"/>
        <v>-</v>
      </c>
      <c r="BK343" s="228">
        <f t="shared" ca="1" si="129"/>
        <v>0</v>
      </c>
      <c r="BL343" s="229" t="str">
        <f ca="1">IF($AD343=3,IF(1&lt;='２個別表'!$F343,IF('２個別表'!$W343=1,"〇","×"),""),"")</f>
        <v/>
      </c>
      <c r="BM343" s="209" t="str">
        <f ca="1">IF(AD343=3,IF(AND(OR('２個別表'!BF343="附帯施設",AND(1&lt;='２個別表'!AO343,'２個別表'!AO343&lt;=3)),'２個別表'!BM343&lt;&gt;"",'２個別表'!BN343&lt;&gt;""),1,IF(AND(OR('２個別表'!BF343="附帯施設",AND(1&lt;='２個別表'!AO343,'２個別表'!AO343&lt;=3)),OR('２個別表'!BM343="",'２個別表'!BN343="")),"×",0)),"")</f>
        <v/>
      </c>
      <c r="BN343" s="229" t="str">
        <f ca="1">IF($AD343=3,IF('２個別表'!$BX343&gt;=500000,"〇","×"),"")</f>
        <v/>
      </c>
      <c r="BO343" s="204" t="str">
        <f ca="1">IF(AD343=3,'２個別表'!BY343,"")</f>
        <v/>
      </c>
      <c r="BP343" s="204" t="str">
        <f ca="1">IF(AD343=3,IF(COUNTIF('２個別表'!$Z$11:'２個別表'!Z343,'２個別表'!Z343)=1,BO343,SUMIF('２個別表'!$Z$11:$Z$510,'２個別表'!Z343,$BO$11:$BO$239)),"")</f>
        <v/>
      </c>
      <c r="BQ343" s="213" t="str">
        <f t="shared" ca="1" si="137"/>
        <v/>
      </c>
      <c r="BR343" s="207" t="str">
        <f t="shared" ca="1" si="130"/>
        <v/>
      </c>
      <c r="BS343" s="483" t="str">
        <f ca="1">IF($AD343=3,'２個別表'!$BX343-('２個別表'!$BZ343+'２個別表'!$CC343+'２個別表'!$CD343+'２個別表'!$CE343+'２個別表'!$CF343),"")</f>
        <v/>
      </c>
      <c r="BT343" s="486">
        <f t="shared" ca="1" si="138"/>
        <v>0</v>
      </c>
      <c r="BU343" s="480" t="str">
        <f t="shared" ca="1" si="131"/>
        <v/>
      </c>
    </row>
    <row r="344" spans="1:73">
      <c r="A344" s="770" t="str">
        <f t="shared" ca="1" si="133"/>
        <v>石川県</v>
      </c>
      <c r="B344" s="773">
        <f ca="1">'２個別表'!Q344</f>
        <v>334</v>
      </c>
      <c r="C344" s="774" t="str">
        <f>'２個別表'!$R344</f>
        <v>石川県</v>
      </c>
      <c r="D344" s="774" t="str">
        <f ca="1">'２個別表'!$S344</f>
        <v/>
      </c>
      <c r="E344" s="774" t="str">
        <f ca="1">'２個別表'!$T344</f>
        <v/>
      </c>
      <c r="F344" s="719" t="str">
        <f ca="1">'２個別表'!$W344</f>
        <v/>
      </c>
      <c r="G344" s="719" t="str">
        <f ca="1">IF($F344=1,IF(SUMIF('（様式１号）１総括表'!$B$16:$B$25,A344,'（様式１号）１総括表'!$A$16:$A$25)&gt;0,"〇","✕"),"-")</f>
        <v>-</v>
      </c>
      <c r="H344" s="716" t="str">
        <f ca="1">IF('２個別表'!$Y344=1,IF('２個別表'!$AC344=1,"〇","×"),IF(AND(2&lt;='２個別表'!$AC344,'２個別表'!$AC344&lt;=5),"〇","×"))</f>
        <v>×</v>
      </c>
      <c r="I344" s="716" t="str">
        <f t="shared" ca="1" si="134"/>
        <v>×</v>
      </c>
      <c r="J344" s="207" t="str">
        <f ca="1">'２個別表'!$Z344</f>
        <v/>
      </c>
      <c r="K344" s="207">
        <f ca="1">'２個別表'!$AK344</f>
        <v>0</v>
      </c>
      <c r="L344" s="207" t="str">
        <f ca="1">IF('２個別表'!$AL344=1,1,"")</f>
        <v/>
      </c>
      <c r="M344" s="207" t="str">
        <f ca="1">IF('２個別表'!$AL344="","",IF('２個別表'!$AL344=1,IF(OR('２個別表'!$AM344=1,'２個別表'!$AN344=1),"〇","×")))</f>
        <v/>
      </c>
      <c r="N344" s="204" t="str">
        <f ca="1">'２個別表'!AT344</f>
        <v/>
      </c>
      <c r="O344" s="220" t="str">
        <f ca="1">IF(1&lt;='２個別表'!$F344,IF(AND(1&lt;='２個別表'!$AO344,'２個別表'!$AO344&lt;=3),1,0),"")</f>
        <v/>
      </c>
      <c r="P344" s="229">
        <f ca="1">IF($O344=1,IF(AND('２個別表'!$BF344&lt;&gt;"",AND('２個別表'!$BI344&lt;&gt;1,'２個別表'!$BJ344)),0,1),0)</f>
        <v>0</v>
      </c>
      <c r="Q344" s="220">
        <f ca="1">IF('２個別表'!$BF344&lt;&gt;"",1,0)</f>
        <v>0</v>
      </c>
      <c r="R344" s="220" t="str">
        <f ca="1">IF($Q344=1,IF('２個別表'!$BI344=1,1,0),"")</f>
        <v/>
      </c>
      <c r="S344" s="220" t="str">
        <f ca="1">IF($R344=1,IF('２個別表'!$BJ344&lt;&gt;"","〇","×"),"")</f>
        <v/>
      </c>
      <c r="T344" s="220" t="str">
        <f t="shared" ca="1" si="114"/>
        <v/>
      </c>
      <c r="U344" s="381">
        <f ca="1">IF('２個別表'!$BH344&gt;0,'２個別表'!$BH344,0)</f>
        <v>0</v>
      </c>
      <c r="V344" s="220">
        <f ca="1">IF('２個別表'!$BJ344&lt;&gt;"",1,0)</f>
        <v>0</v>
      </c>
      <c r="W344" s="206">
        <f ca="1">IF(AND($Q344=1,$V344=1),'２個別表'!$CF344,0)</f>
        <v>0</v>
      </c>
      <c r="X344" s="219">
        <f t="shared" ca="1" si="135"/>
        <v>0</v>
      </c>
      <c r="Y344" s="220" t="str">
        <f ca="1">IF(1&lt;='２個別表'!$F344,'２個別表'!$BV344,"")</f>
        <v/>
      </c>
      <c r="Z344" s="220">
        <f ca="1">IF(1&lt;='２個別表'!$F344,'２個別表'!$CG344,0)</f>
        <v>0</v>
      </c>
      <c r="AA344" s="220">
        <f ca="1">IF(OR(0&lt;'２個別表'!$BZ344,0&lt;SUM('２個別表'!$CC344:$CD344)),1,0)</f>
        <v>1</v>
      </c>
      <c r="AB344" s="207">
        <f ca="1">IF(1&lt;='２個別表'!$F344,'２個別表'!$BX344,0)</f>
        <v>0</v>
      </c>
      <c r="AC344" s="207" t="str">
        <f ca="1">IF('２個別表'!$BX344&gt;0,IF(AND('２個別表'!$BV344=1,'２個別表'!$CG344="控除不可"),'２個別表'!$BX344,IF(AND('２個別表'!$BV344=1,'２個別表'!$CG344="80%控除対象"),ROUNDUP('２個別表'!$BX344*102/110,0),IF(AND('２個別表'!$BV344=1,'２個別表'!$CG344="全額控除"),ROUNDUP('２個別表'!$BX344*100/110,0),IF(OR('２個別表'!$BV344=2,'２個別表'!$BV344=3),'２個別表'!$BX344,'２個別表'!$BX344)))),"")</f>
        <v/>
      </c>
      <c r="AD344" s="221" t="str">
        <f ca="1">IF('２個別表'!$W344=1,3,IF(AND('２個別表'!$W344=2,AND(19&lt;='２個別表'!$AO344,'２個別表'!$AO344&lt;=23)),2,IF(AND('２個別表'!$W344=2,OR(AND(1&lt;='２個別表'!$AO344,'２個別表'!$AO344&lt;=18),AND(24&lt;='２個別表'!$AO344,'２個別表'!$AO344&lt;=25))),1,"判定不能")))</f>
        <v>判定不能</v>
      </c>
      <c r="AE344" s="228">
        <f t="shared" ca="1" si="115"/>
        <v>0</v>
      </c>
      <c r="AF344" s="204" t="str">
        <f t="shared" ca="1" si="132"/>
        <v/>
      </c>
      <c r="AG344" s="207" t="str">
        <f ca="1">IF(AND($AD344=1,$U344&gt;0,$V344=1),ROUNDDOWN($AC344*1/2-'２個別表'!$CF344*1/2,0),"")</f>
        <v/>
      </c>
      <c r="AH344" s="207" t="str">
        <f t="shared" ca="1" si="136"/>
        <v/>
      </c>
      <c r="AI344" s="230" t="str">
        <f ca="1">IF(AND($AD344=1,$Q344=1),IF($AB344&gt;0,'２個別表'!$BX344-'２個別表'!$BZ344-'２個別表'!$CF344-'２個別表'!$CC344-'２個別表'!$CD344-'２個別表'!$CE344,0),"")</f>
        <v/>
      </c>
      <c r="AJ344" s="222">
        <f t="shared" ca="1" si="116"/>
        <v>0</v>
      </c>
      <c r="AK344" s="218" t="str">
        <f ca="1">IF($AD344=1,IF('２個別表'!$AQ344=1,1,IF('２個別表'!AQ344="","",)),"")</f>
        <v/>
      </c>
      <c r="AL344" s="207" t="str">
        <f ca="1">IF($AJ344=1,IF($AK344=1,'２個別表'!BU344,""),"")</f>
        <v/>
      </c>
      <c r="AM344" s="204" t="str">
        <f t="shared" ca="1" si="117"/>
        <v/>
      </c>
      <c r="AN344" s="223" t="str">
        <f ca="1">IF($AJ344=1,IF($AK344=1,ROUNDDOWN('２個別表'!$BX344-'２個別表'!$BZ344-'２個別表'!$CC344-'２個別表'!$CD344-'２個別表'!$CE344-'２個別表'!$CF344,0),""),"")</f>
        <v/>
      </c>
      <c r="AO344" s="222">
        <f t="shared" ca="1" si="113"/>
        <v>0</v>
      </c>
      <c r="AP344" s="218">
        <f t="shared" ca="1" si="118"/>
        <v>0</v>
      </c>
      <c r="AQ344" s="218">
        <f t="shared" ca="1" si="119"/>
        <v>0</v>
      </c>
      <c r="AR344" s="213">
        <f ca="1">IF('２個別表'!$AC344=1,1,0)</f>
        <v>0</v>
      </c>
      <c r="AS344" s="204" t="str">
        <f t="shared" ca="1" si="120"/>
        <v/>
      </c>
      <c r="AT344" s="204" t="str">
        <f t="shared" ca="1" si="121"/>
        <v/>
      </c>
      <c r="AU344" s="230" t="str">
        <f ca="1">IF($AD344=1,IF($AQ344=1,ROUNDDOWN('２個別表'!$BX344-'２個別表'!$BZ344-'２個別表'!$CC344-'２個別表'!$CD344-'２個別表'!$CE344-'２個別表'!$CF344,0),""),"")</f>
        <v/>
      </c>
      <c r="AV344" s="391">
        <f t="shared" ca="1" si="122"/>
        <v>0</v>
      </c>
      <c r="AW344" s="401" t="str">
        <f t="shared" ca="1" si="123"/>
        <v>-</v>
      </c>
      <c r="AX344" s="228">
        <f ca="1">IF($AD344=2,IF('２個別表'!$BS344=1,1,0),0)</f>
        <v>0</v>
      </c>
      <c r="AY344" s="213" t="str">
        <f t="shared" ca="1" si="124"/>
        <v/>
      </c>
      <c r="AZ344" s="409" t="str">
        <f ca="1">IF(AND($AD344=2,$AX344=1),'２個別表'!$BX344-('２個別表'!$BZ344+'２個別表'!$CC344+'２個別表'!$CD344+'２個別表'!$CE344+'２個別表'!$CF344),"")</f>
        <v/>
      </c>
      <c r="BA344" s="228">
        <f ca="1">IF($AD344=2,IF('２個別表'!$BS344&lt;&gt;1,1,0),0)</f>
        <v>0</v>
      </c>
      <c r="BB344" s="404">
        <f t="shared" ca="1" si="125"/>
        <v>0</v>
      </c>
      <c r="BC344" s="207" t="str">
        <f ca="1">IF(AND($AD344=2,$BA344=1),'２個別表'!$BT344,"")</f>
        <v/>
      </c>
      <c r="BD344" s="207" t="str">
        <f t="shared" ca="1" si="126"/>
        <v/>
      </c>
      <c r="BE344" s="207" t="str">
        <f ca="1">IF(AND($AD344=2,$BA344=1),'２個別表'!$BW344-('２個別表'!$BZ344+'２個別表'!$CC344+'２個別表'!$CD344+'２個別表'!$CE344+'２個別表'!$CF344),"")</f>
        <v/>
      </c>
      <c r="BF344" s="207" t="str">
        <f ca="1">IF(AND($AD344=2,$BA344=1),'２個別表'!$CC344+'２個別表'!$CD344,"")</f>
        <v/>
      </c>
      <c r="BG344" s="406" t="str">
        <f ca="1">IF($BB344=1,IF(SUM('２個別表'!$BY344,'２個別表'!$CF344*0.5)&lt;='２個別表'!$BX344*0.5,"〇","×"),"")</f>
        <v/>
      </c>
      <c r="BH344" s="405">
        <f t="shared" ca="1" si="127"/>
        <v>0</v>
      </c>
      <c r="BI344" s="229" t="str">
        <f ca="1">IF($AD344=2,IF($AX344=1,IF('２個別表'!$AO344=23,"〇","×"),IF(OR('２個別表'!$AO344&lt;19,'２個別表'!$AO344&gt;23),"",IF($BH344&lt;='２個別表'!$BT344,"〇","×"))),"-")</f>
        <v>-</v>
      </c>
      <c r="BJ344" s="414" t="str">
        <f t="shared" ca="1" si="128"/>
        <v>-</v>
      </c>
      <c r="BK344" s="228">
        <f t="shared" ca="1" si="129"/>
        <v>0</v>
      </c>
      <c r="BL344" s="229" t="str">
        <f ca="1">IF($AD344=3,IF(1&lt;='２個別表'!$F344,IF('２個別表'!$W344=1,"〇","×"),""),"")</f>
        <v/>
      </c>
      <c r="BM344" s="209" t="str">
        <f ca="1">IF(AD344=3,IF(AND(OR('２個別表'!BF344="附帯施設",AND(1&lt;='２個別表'!AO344,'２個別表'!AO344&lt;=3)),'２個別表'!BM344&lt;&gt;"",'２個別表'!BN344&lt;&gt;""),1,IF(AND(OR('２個別表'!BF344="附帯施設",AND(1&lt;='２個別表'!AO344,'２個別表'!AO344&lt;=3)),OR('２個別表'!BM344="",'２個別表'!BN344="")),"×",0)),"")</f>
        <v/>
      </c>
      <c r="BN344" s="229" t="str">
        <f ca="1">IF($AD344=3,IF('２個別表'!$BX344&gt;=500000,"〇","×"),"")</f>
        <v/>
      </c>
      <c r="BO344" s="204" t="str">
        <f ca="1">IF(AD344=3,'２個別表'!BY344,"")</f>
        <v/>
      </c>
      <c r="BP344" s="204" t="str">
        <f ca="1">IF(AD344=3,IF(COUNTIF('２個別表'!$Z$11:'２個別表'!Z344,'２個別表'!Z344)=1,BO344,SUMIF('２個別表'!$Z$11:$Z$510,'２個別表'!Z344,$BO$11:$BO$239)),"")</f>
        <v/>
      </c>
      <c r="BQ344" s="213" t="str">
        <f t="shared" ca="1" si="137"/>
        <v/>
      </c>
      <c r="BR344" s="207" t="str">
        <f t="shared" ca="1" si="130"/>
        <v/>
      </c>
      <c r="BS344" s="483" t="str">
        <f ca="1">IF($AD344=3,'２個別表'!$BX344-('２個別表'!$BZ344+'２個別表'!$CC344+'２個別表'!$CD344+'２個別表'!$CE344+'２個別表'!$CF344),"")</f>
        <v/>
      </c>
      <c r="BT344" s="486">
        <f t="shared" ca="1" si="138"/>
        <v>0</v>
      </c>
      <c r="BU344" s="480" t="str">
        <f t="shared" ca="1" si="131"/>
        <v/>
      </c>
    </row>
    <row r="345" spans="1:73">
      <c r="A345" s="770" t="str">
        <f t="shared" ca="1" si="133"/>
        <v>石川県</v>
      </c>
      <c r="B345" s="773">
        <f ca="1">'２個別表'!Q345</f>
        <v>335</v>
      </c>
      <c r="C345" s="774" t="str">
        <f>'２個別表'!$R345</f>
        <v>石川県</v>
      </c>
      <c r="D345" s="774" t="str">
        <f ca="1">'２個別表'!$S345</f>
        <v/>
      </c>
      <c r="E345" s="774" t="str">
        <f ca="1">'２個別表'!$T345</f>
        <v/>
      </c>
      <c r="F345" s="719" t="str">
        <f ca="1">'２個別表'!$W345</f>
        <v/>
      </c>
      <c r="G345" s="719" t="str">
        <f ca="1">IF($F345=1,IF(SUMIF('（様式１号）１総括表'!$B$16:$B$25,A345,'（様式１号）１総括表'!$A$16:$A$25)&gt;0,"〇","✕"),"-")</f>
        <v>-</v>
      </c>
      <c r="H345" s="716" t="str">
        <f ca="1">IF('２個別表'!$Y345=1,IF('２個別表'!$AC345=1,"〇","×"),IF(AND(2&lt;='２個別表'!$AC345,'２個別表'!$AC345&lt;=5),"〇","×"))</f>
        <v>×</v>
      </c>
      <c r="I345" s="716" t="str">
        <f t="shared" ca="1" si="134"/>
        <v>×</v>
      </c>
      <c r="J345" s="207" t="str">
        <f ca="1">'２個別表'!$Z345</f>
        <v/>
      </c>
      <c r="K345" s="207">
        <f ca="1">'２個別表'!$AK345</f>
        <v>0</v>
      </c>
      <c r="L345" s="207" t="str">
        <f ca="1">IF('２個別表'!$AL345=1,1,"")</f>
        <v/>
      </c>
      <c r="M345" s="207" t="str">
        <f ca="1">IF('２個別表'!$AL345="","",IF('２個別表'!$AL345=1,IF(OR('２個別表'!$AM345=1,'２個別表'!$AN345=1),"〇","×")))</f>
        <v/>
      </c>
      <c r="N345" s="204" t="str">
        <f ca="1">'２個別表'!AT345</f>
        <v/>
      </c>
      <c r="O345" s="220" t="str">
        <f ca="1">IF(1&lt;='２個別表'!$F345,IF(AND(1&lt;='２個別表'!$AO345,'２個別表'!$AO345&lt;=3),1,0),"")</f>
        <v/>
      </c>
      <c r="P345" s="229">
        <f ca="1">IF($O345=1,IF(AND('２個別表'!$BF345&lt;&gt;"",AND('２個別表'!$BI345&lt;&gt;1,'２個別表'!$BJ345)),0,1),0)</f>
        <v>0</v>
      </c>
      <c r="Q345" s="220">
        <f ca="1">IF('２個別表'!$BF345&lt;&gt;"",1,0)</f>
        <v>0</v>
      </c>
      <c r="R345" s="220" t="str">
        <f ca="1">IF($Q345=1,IF('２個別表'!$BI345=1,1,0),"")</f>
        <v/>
      </c>
      <c r="S345" s="220" t="str">
        <f ca="1">IF($R345=1,IF('２個別表'!$BJ345&lt;&gt;"","〇","×"),"")</f>
        <v/>
      </c>
      <c r="T345" s="220" t="str">
        <f t="shared" ca="1" si="114"/>
        <v/>
      </c>
      <c r="U345" s="381">
        <f ca="1">IF('２個別表'!$BH345&gt;0,'２個別表'!$BH345,0)</f>
        <v>0</v>
      </c>
      <c r="V345" s="220">
        <f ca="1">IF('２個別表'!$BJ345&lt;&gt;"",1,0)</f>
        <v>0</v>
      </c>
      <c r="W345" s="206">
        <f ca="1">IF(AND($Q345=1,$V345=1),'２個別表'!$CF345,0)</f>
        <v>0</v>
      </c>
      <c r="X345" s="219">
        <f t="shared" ca="1" si="135"/>
        <v>0</v>
      </c>
      <c r="Y345" s="220" t="str">
        <f ca="1">IF(1&lt;='２個別表'!$F345,'２個別表'!$BV345,"")</f>
        <v/>
      </c>
      <c r="Z345" s="220">
        <f ca="1">IF(1&lt;='２個別表'!$F345,'２個別表'!$CG345,0)</f>
        <v>0</v>
      </c>
      <c r="AA345" s="220">
        <f ca="1">IF(OR(0&lt;'２個別表'!$BZ345,0&lt;SUM('２個別表'!$CC345:$CD345)),1,0)</f>
        <v>1</v>
      </c>
      <c r="AB345" s="207">
        <f ca="1">IF(1&lt;='２個別表'!$F345,'２個別表'!$BX345,0)</f>
        <v>0</v>
      </c>
      <c r="AC345" s="207" t="str">
        <f ca="1">IF('２個別表'!$BX345&gt;0,IF(AND('２個別表'!$BV345=1,'２個別表'!$CG345="控除不可"),'２個別表'!$BX345,IF(AND('２個別表'!$BV345=1,'２個別表'!$CG345="80%控除対象"),ROUNDUP('２個別表'!$BX345*102/110,0),IF(AND('２個別表'!$BV345=1,'２個別表'!$CG345="全額控除"),ROUNDUP('２個別表'!$BX345*100/110,0),IF(OR('２個別表'!$BV345=2,'２個別表'!$BV345=3),'２個別表'!$BX345,'２個別表'!$BX345)))),"")</f>
        <v/>
      </c>
      <c r="AD345" s="221" t="str">
        <f ca="1">IF('２個別表'!$W345=1,3,IF(AND('２個別表'!$W345=2,AND(19&lt;='２個別表'!$AO345,'２個別表'!$AO345&lt;=23)),2,IF(AND('２個別表'!$W345=2,OR(AND(1&lt;='２個別表'!$AO345,'２個別表'!$AO345&lt;=18),AND(24&lt;='２個別表'!$AO345,'２個別表'!$AO345&lt;=25))),1,"判定不能")))</f>
        <v>判定不能</v>
      </c>
      <c r="AE345" s="228">
        <f t="shared" ca="1" si="115"/>
        <v>0</v>
      </c>
      <c r="AF345" s="204" t="str">
        <f t="shared" ca="1" si="132"/>
        <v/>
      </c>
      <c r="AG345" s="207" t="str">
        <f ca="1">IF(AND($AD345=1,$U345&gt;0,$V345=1),ROUNDDOWN($AC345*1/2-'２個別表'!$CF345*1/2,0),"")</f>
        <v/>
      </c>
      <c r="AH345" s="207" t="str">
        <f t="shared" ca="1" si="136"/>
        <v/>
      </c>
      <c r="AI345" s="230" t="str">
        <f ca="1">IF(AND($AD345=1,$Q345=1),IF($AB345&gt;0,'２個別表'!$BX345-'２個別表'!$BZ345-'２個別表'!$CF345-'２個別表'!$CC345-'２個別表'!$CD345-'２個別表'!$CE345,0),"")</f>
        <v/>
      </c>
      <c r="AJ345" s="222">
        <f t="shared" ca="1" si="116"/>
        <v>0</v>
      </c>
      <c r="AK345" s="218" t="str">
        <f ca="1">IF($AD345=1,IF('２個別表'!$AQ345=1,1,IF('２個別表'!AQ345="","",)),"")</f>
        <v/>
      </c>
      <c r="AL345" s="207" t="str">
        <f ca="1">IF($AJ345=1,IF($AK345=1,'２個別表'!BU345,""),"")</f>
        <v/>
      </c>
      <c r="AM345" s="204" t="str">
        <f t="shared" ca="1" si="117"/>
        <v/>
      </c>
      <c r="AN345" s="223" t="str">
        <f ca="1">IF($AJ345=1,IF($AK345=1,ROUNDDOWN('２個別表'!$BX345-'２個別表'!$BZ345-'２個別表'!$CC345-'２個別表'!$CD345-'２個別表'!$CE345-'２個別表'!$CF345,0),""),"")</f>
        <v/>
      </c>
      <c r="AO345" s="222">
        <f t="shared" ca="1" si="113"/>
        <v>0</v>
      </c>
      <c r="AP345" s="218">
        <f t="shared" ca="1" si="118"/>
        <v>0</v>
      </c>
      <c r="AQ345" s="218">
        <f t="shared" ca="1" si="119"/>
        <v>0</v>
      </c>
      <c r="AR345" s="213">
        <f ca="1">IF('２個別表'!$AC345=1,1,0)</f>
        <v>0</v>
      </c>
      <c r="AS345" s="204" t="str">
        <f t="shared" ca="1" si="120"/>
        <v/>
      </c>
      <c r="AT345" s="204" t="str">
        <f t="shared" ca="1" si="121"/>
        <v/>
      </c>
      <c r="AU345" s="230" t="str">
        <f ca="1">IF($AD345=1,IF($AQ345=1,ROUNDDOWN('２個別表'!$BX345-'２個別表'!$BZ345-'２個別表'!$CC345-'２個別表'!$CD345-'２個別表'!$CE345-'２個別表'!$CF345,0),""),"")</f>
        <v/>
      </c>
      <c r="AV345" s="391">
        <f t="shared" ca="1" si="122"/>
        <v>0</v>
      </c>
      <c r="AW345" s="401" t="str">
        <f t="shared" ca="1" si="123"/>
        <v>-</v>
      </c>
      <c r="AX345" s="228">
        <f ca="1">IF($AD345=2,IF('２個別表'!$BS345=1,1,0),0)</f>
        <v>0</v>
      </c>
      <c r="AY345" s="213" t="str">
        <f t="shared" ca="1" si="124"/>
        <v/>
      </c>
      <c r="AZ345" s="409" t="str">
        <f ca="1">IF(AND($AD345=2,$AX345=1),'２個別表'!$BX345-('２個別表'!$BZ345+'２個別表'!$CC345+'２個別表'!$CD345+'２個別表'!$CE345+'２個別表'!$CF345),"")</f>
        <v/>
      </c>
      <c r="BA345" s="228">
        <f ca="1">IF($AD345=2,IF('２個別表'!$BS345&lt;&gt;1,1,0),0)</f>
        <v>0</v>
      </c>
      <c r="BB345" s="404">
        <f t="shared" ca="1" si="125"/>
        <v>0</v>
      </c>
      <c r="BC345" s="207" t="str">
        <f ca="1">IF(AND($AD345=2,$BA345=1),'２個別表'!$BT345,"")</f>
        <v/>
      </c>
      <c r="BD345" s="207" t="str">
        <f t="shared" ca="1" si="126"/>
        <v/>
      </c>
      <c r="BE345" s="207" t="str">
        <f ca="1">IF(AND($AD345=2,$BA345=1),'２個別表'!$BW345-('２個別表'!$BZ345+'２個別表'!$CC345+'２個別表'!$CD345+'２個別表'!$CE345+'２個別表'!$CF345),"")</f>
        <v/>
      </c>
      <c r="BF345" s="207" t="str">
        <f ca="1">IF(AND($AD345=2,$BA345=1),'２個別表'!$CC345+'２個別表'!$CD345,"")</f>
        <v/>
      </c>
      <c r="BG345" s="406" t="str">
        <f ca="1">IF($BB345=1,IF(SUM('２個別表'!$BY345,'２個別表'!$CF345*0.5)&lt;='２個別表'!$BX345*0.5,"〇","×"),"")</f>
        <v/>
      </c>
      <c r="BH345" s="405">
        <f t="shared" ca="1" si="127"/>
        <v>0</v>
      </c>
      <c r="BI345" s="229" t="str">
        <f ca="1">IF($AD345=2,IF($AX345=1,IF('２個別表'!$AO345=23,"〇","×"),IF(OR('２個別表'!$AO345&lt;19,'２個別表'!$AO345&gt;23),"",IF($BH345&lt;='２個別表'!$BT345,"〇","×"))),"-")</f>
        <v>-</v>
      </c>
      <c r="BJ345" s="414" t="str">
        <f t="shared" ca="1" si="128"/>
        <v>-</v>
      </c>
      <c r="BK345" s="228">
        <f t="shared" ca="1" si="129"/>
        <v>0</v>
      </c>
      <c r="BL345" s="229" t="str">
        <f ca="1">IF($AD345=3,IF(1&lt;='２個別表'!$F345,IF('２個別表'!$W345=1,"〇","×"),""),"")</f>
        <v/>
      </c>
      <c r="BM345" s="209" t="str">
        <f ca="1">IF(AD345=3,IF(AND(OR('２個別表'!BF345="附帯施設",AND(1&lt;='２個別表'!AO345,'２個別表'!AO345&lt;=3)),'２個別表'!BM345&lt;&gt;"",'２個別表'!BN345&lt;&gt;""),1,IF(AND(OR('２個別表'!BF345="附帯施設",AND(1&lt;='２個別表'!AO345,'２個別表'!AO345&lt;=3)),OR('２個別表'!BM345="",'２個別表'!BN345="")),"×",0)),"")</f>
        <v/>
      </c>
      <c r="BN345" s="229" t="str">
        <f ca="1">IF($AD345=3,IF('２個別表'!$BX345&gt;=500000,"〇","×"),"")</f>
        <v/>
      </c>
      <c r="BO345" s="204" t="str">
        <f ca="1">IF(AD345=3,'２個別表'!BY345,"")</f>
        <v/>
      </c>
      <c r="BP345" s="204" t="str">
        <f ca="1">IF(AD345=3,IF(COUNTIF('２個別表'!$Z$11:'２個別表'!Z345,'２個別表'!Z345)=1,BO345,SUMIF('２個別表'!$Z$11:$Z$510,'２個別表'!Z345,$BO$11:$BO$239)),"")</f>
        <v/>
      </c>
      <c r="BQ345" s="213" t="str">
        <f t="shared" ca="1" si="137"/>
        <v/>
      </c>
      <c r="BR345" s="207" t="str">
        <f t="shared" ca="1" si="130"/>
        <v/>
      </c>
      <c r="BS345" s="483" t="str">
        <f ca="1">IF($AD345=3,'２個別表'!$BX345-('２個別表'!$BZ345+'２個別表'!$CC345+'２個別表'!$CD345+'２個別表'!$CE345+'２個別表'!$CF345),"")</f>
        <v/>
      </c>
      <c r="BT345" s="486">
        <f t="shared" ca="1" si="138"/>
        <v>0</v>
      </c>
      <c r="BU345" s="480" t="str">
        <f t="shared" ca="1" si="131"/>
        <v/>
      </c>
    </row>
    <row r="346" spans="1:73">
      <c r="A346" s="770" t="str">
        <f t="shared" ca="1" si="133"/>
        <v>石川県</v>
      </c>
      <c r="B346" s="773">
        <f ca="1">'２個別表'!Q346</f>
        <v>336</v>
      </c>
      <c r="C346" s="774" t="str">
        <f>'２個別表'!$R346</f>
        <v>石川県</v>
      </c>
      <c r="D346" s="774" t="str">
        <f ca="1">'２個別表'!$S346</f>
        <v/>
      </c>
      <c r="E346" s="774" t="str">
        <f ca="1">'２個別表'!$T346</f>
        <v/>
      </c>
      <c r="F346" s="719" t="str">
        <f ca="1">'２個別表'!$W346</f>
        <v/>
      </c>
      <c r="G346" s="719" t="str">
        <f ca="1">IF($F346=1,IF(SUMIF('（様式１号）１総括表'!$B$16:$B$25,A346,'（様式１号）１総括表'!$A$16:$A$25)&gt;0,"〇","✕"),"-")</f>
        <v>-</v>
      </c>
      <c r="H346" s="716" t="str">
        <f ca="1">IF('２個別表'!$Y346=1,IF('２個別表'!$AC346=1,"〇","×"),IF(AND(2&lt;='２個別表'!$AC346,'２個別表'!$AC346&lt;=5),"〇","×"))</f>
        <v>×</v>
      </c>
      <c r="I346" s="716" t="str">
        <f t="shared" ca="1" si="134"/>
        <v>×</v>
      </c>
      <c r="J346" s="207" t="str">
        <f ca="1">'２個別表'!$Z346</f>
        <v/>
      </c>
      <c r="K346" s="207">
        <f ca="1">'２個別表'!$AK346</f>
        <v>0</v>
      </c>
      <c r="L346" s="207" t="str">
        <f ca="1">IF('２個別表'!$AL346=1,1,"")</f>
        <v/>
      </c>
      <c r="M346" s="207" t="str">
        <f ca="1">IF('２個別表'!$AL346="","",IF('２個別表'!$AL346=1,IF(OR('２個別表'!$AM346=1,'２個別表'!$AN346=1),"〇","×")))</f>
        <v/>
      </c>
      <c r="N346" s="204" t="str">
        <f ca="1">'２個別表'!AT346</f>
        <v/>
      </c>
      <c r="O346" s="220" t="str">
        <f ca="1">IF(1&lt;='２個別表'!$F346,IF(AND(1&lt;='２個別表'!$AO346,'２個別表'!$AO346&lt;=3),1,0),"")</f>
        <v/>
      </c>
      <c r="P346" s="229">
        <f ca="1">IF($O346=1,IF(AND('２個別表'!$BF346&lt;&gt;"",AND('２個別表'!$BI346&lt;&gt;1,'２個別表'!$BJ346)),0,1),0)</f>
        <v>0</v>
      </c>
      <c r="Q346" s="220">
        <f ca="1">IF('２個別表'!$BF346&lt;&gt;"",1,0)</f>
        <v>0</v>
      </c>
      <c r="R346" s="220" t="str">
        <f ca="1">IF($Q346=1,IF('２個別表'!$BI346=1,1,0),"")</f>
        <v/>
      </c>
      <c r="S346" s="220" t="str">
        <f ca="1">IF($R346=1,IF('２個別表'!$BJ346&lt;&gt;"","〇","×"),"")</f>
        <v/>
      </c>
      <c r="T346" s="220" t="str">
        <f t="shared" ca="1" si="114"/>
        <v/>
      </c>
      <c r="U346" s="381">
        <f ca="1">IF('２個別表'!$BH346&gt;0,'２個別表'!$BH346,0)</f>
        <v>0</v>
      </c>
      <c r="V346" s="220">
        <f ca="1">IF('２個別表'!$BJ346&lt;&gt;"",1,0)</f>
        <v>0</v>
      </c>
      <c r="W346" s="206">
        <f ca="1">IF(AND($Q346=1,$V346=1),'２個別表'!$CF346,0)</f>
        <v>0</v>
      </c>
      <c r="X346" s="219">
        <f t="shared" ca="1" si="135"/>
        <v>0</v>
      </c>
      <c r="Y346" s="220" t="str">
        <f ca="1">IF(1&lt;='２個別表'!$F346,'２個別表'!$BV346,"")</f>
        <v/>
      </c>
      <c r="Z346" s="220">
        <f ca="1">IF(1&lt;='２個別表'!$F346,'２個別表'!$CG346,0)</f>
        <v>0</v>
      </c>
      <c r="AA346" s="220">
        <f ca="1">IF(OR(0&lt;'２個別表'!$BZ346,0&lt;SUM('２個別表'!$CC346:$CD346)),1,0)</f>
        <v>1</v>
      </c>
      <c r="AB346" s="207">
        <f ca="1">IF(1&lt;='２個別表'!$F346,'２個別表'!$BX346,0)</f>
        <v>0</v>
      </c>
      <c r="AC346" s="207" t="str">
        <f ca="1">IF('２個別表'!$BX346&gt;0,IF(AND('２個別表'!$BV346=1,'２個別表'!$CG346="控除不可"),'２個別表'!$BX346,IF(AND('２個別表'!$BV346=1,'２個別表'!$CG346="80%控除対象"),ROUNDUP('２個別表'!$BX346*102/110,0),IF(AND('２個別表'!$BV346=1,'２個別表'!$CG346="全額控除"),ROUNDUP('２個別表'!$BX346*100/110,0),IF(OR('２個別表'!$BV346=2,'２個別表'!$BV346=3),'２個別表'!$BX346,'２個別表'!$BX346)))),"")</f>
        <v/>
      </c>
      <c r="AD346" s="221" t="str">
        <f ca="1">IF('２個別表'!$W346=1,3,IF(AND('２個別表'!$W346=2,AND(19&lt;='２個別表'!$AO346,'２個別表'!$AO346&lt;=23)),2,IF(AND('２個別表'!$W346=2,OR(AND(1&lt;='２個別表'!$AO346,'２個別表'!$AO346&lt;=18),AND(24&lt;='２個別表'!$AO346,'２個別表'!$AO346&lt;=25))),1,"判定不能")))</f>
        <v>判定不能</v>
      </c>
      <c r="AE346" s="228">
        <f t="shared" ca="1" si="115"/>
        <v>0</v>
      </c>
      <c r="AF346" s="204" t="str">
        <f t="shared" ca="1" si="132"/>
        <v/>
      </c>
      <c r="AG346" s="207" t="str">
        <f ca="1">IF(AND($AD346=1,$U346&gt;0,$V346=1),ROUNDDOWN($AC346*1/2-'２個別表'!$CF346*1/2,0),"")</f>
        <v/>
      </c>
      <c r="AH346" s="207" t="str">
        <f t="shared" ca="1" si="136"/>
        <v/>
      </c>
      <c r="AI346" s="230" t="str">
        <f ca="1">IF(AND($AD346=1,$Q346=1),IF($AB346&gt;0,'２個別表'!$BX346-'２個別表'!$BZ346-'２個別表'!$CF346-'２個別表'!$CC346-'２個別表'!$CD346-'２個別表'!$CE346,0),"")</f>
        <v/>
      </c>
      <c r="AJ346" s="222">
        <f t="shared" ca="1" si="116"/>
        <v>0</v>
      </c>
      <c r="AK346" s="218" t="str">
        <f ca="1">IF($AD346=1,IF('２個別表'!$AQ346=1,1,IF('２個別表'!AQ346="","",)),"")</f>
        <v/>
      </c>
      <c r="AL346" s="207" t="str">
        <f ca="1">IF($AJ346=1,IF($AK346=1,'２個別表'!BU346,""),"")</f>
        <v/>
      </c>
      <c r="AM346" s="204" t="str">
        <f t="shared" ca="1" si="117"/>
        <v/>
      </c>
      <c r="AN346" s="223" t="str">
        <f ca="1">IF($AJ346=1,IF($AK346=1,ROUNDDOWN('２個別表'!$BX346-'２個別表'!$BZ346-'２個別表'!$CC346-'２個別表'!$CD346-'２個別表'!$CE346-'２個別表'!$CF346,0),""),"")</f>
        <v/>
      </c>
      <c r="AO346" s="222">
        <f t="shared" ca="1" si="113"/>
        <v>0</v>
      </c>
      <c r="AP346" s="218">
        <f t="shared" ca="1" si="118"/>
        <v>0</v>
      </c>
      <c r="AQ346" s="218">
        <f t="shared" ca="1" si="119"/>
        <v>0</v>
      </c>
      <c r="AR346" s="213">
        <f ca="1">IF('２個別表'!$AC346=1,1,0)</f>
        <v>0</v>
      </c>
      <c r="AS346" s="204" t="str">
        <f t="shared" ca="1" si="120"/>
        <v/>
      </c>
      <c r="AT346" s="204" t="str">
        <f t="shared" ca="1" si="121"/>
        <v/>
      </c>
      <c r="AU346" s="230" t="str">
        <f ca="1">IF($AD346=1,IF($AQ346=1,ROUNDDOWN('２個別表'!$BX346-'２個別表'!$BZ346-'２個別表'!$CC346-'２個別表'!$CD346-'２個別表'!$CE346-'２個別表'!$CF346,0),""),"")</f>
        <v/>
      </c>
      <c r="AV346" s="391">
        <f t="shared" ca="1" si="122"/>
        <v>0</v>
      </c>
      <c r="AW346" s="401" t="str">
        <f t="shared" ca="1" si="123"/>
        <v>-</v>
      </c>
      <c r="AX346" s="228">
        <f ca="1">IF($AD346=2,IF('２個別表'!$BS346=1,1,0),0)</f>
        <v>0</v>
      </c>
      <c r="AY346" s="213" t="str">
        <f t="shared" ca="1" si="124"/>
        <v/>
      </c>
      <c r="AZ346" s="409" t="str">
        <f ca="1">IF(AND($AD346=2,$AX346=1),'２個別表'!$BX346-('２個別表'!$BZ346+'２個別表'!$CC346+'２個別表'!$CD346+'２個別表'!$CE346+'２個別表'!$CF346),"")</f>
        <v/>
      </c>
      <c r="BA346" s="228">
        <f ca="1">IF($AD346=2,IF('２個別表'!$BS346&lt;&gt;1,1,0),0)</f>
        <v>0</v>
      </c>
      <c r="BB346" s="404">
        <f t="shared" ca="1" si="125"/>
        <v>0</v>
      </c>
      <c r="BC346" s="207" t="str">
        <f ca="1">IF(AND($AD346=2,$BA346=1),'２個別表'!$BT346,"")</f>
        <v/>
      </c>
      <c r="BD346" s="207" t="str">
        <f t="shared" ca="1" si="126"/>
        <v/>
      </c>
      <c r="BE346" s="207" t="str">
        <f ca="1">IF(AND($AD346=2,$BA346=1),'２個別表'!$BW346-('２個別表'!$BZ346+'２個別表'!$CC346+'２個別表'!$CD346+'２個別表'!$CE346+'２個別表'!$CF346),"")</f>
        <v/>
      </c>
      <c r="BF346" s="207" t="str">
        <f ca="1">IF(AND($AD346=2,$BA346=1),'２個別表'!$CC346+'２個別表'!$CD346,"")</f>
        <v/>
      </c>
      <c r="BG346" s="406" t="str">
        <f ca="1">IF($BB346=1,IF(SUM('２個別表'!$BY346,'２個別表'!$CF346*0.5)&lt;='２個別表'!$BX346*0.5,"〇","×"),"")</f>
        <v/>
      </c>
      <c r="BH346" s="405">
        <f t="shared" ca="1" si="127"/>
        <v>0</v>
      </c>
      <c r="BI346" s="229" t="str">
        <f ca="1">IF($AD346=2,IF($AX346=1,IF('２個別表'!$AO346=23,"〇","×"),IF(OR('２個別表'!$AO346&lt;19,'２個別表'!$AO346&gt;23),"",IF($BH346&lt;='２個別表'!$BT346,"〇","×"))),"-")</f>
        <v>-</v>
      </c>
      <c r="BJ346" s="414" t="str">
        <f t="shared" ca="1" si="128"/>
        <v>-</v>
      </c>
      <c r="BK346" s="228">
        <f t="shared" ca="1" si="129"/>
        <v>0</v>
      </c>
      <c r="BL346" s="229" t="str">
        <f ca="1">IF($AD346=3,IF(1&lt;='２個別表'!$F346,IF('２個別表'!$W346=1,"〇","×"),""),"")</f>
        <v/>
      </c>
      <c r="BM346" s="209" t="str">
        <f ca="1">IF(AD346=3,IF(AND(OR('２個別表'!BF346="附帯施設",AND(1&lt;='２個別表'!AO346,'２個別表'!AO346&lt;=3)),'２個別表'!BM346&lt;&gt;"",'２個別表'!BN346&lt;&gt;""),1,IF(AND(OR('２個別表'!BF346="附帯施設",AND(1&lt;='２個別表'!AO346,'２個別表'!AO346&lt;=3)),OR('２個別表'!BM346="",'２個別表'!BN346="")),"×",0)),"")</f>
        <v/>
      </c>
      <c r="BN346" s="229" t="str">
        <f ca="1">IF($AD346=3,IF('２個別表'!$BX346&gt;=500000,"〇","×"),"")</f>
        <v/>
      </c>
      <c r="BO346" s="204" t="str">
        <f ca="1">IF(AD346=3,'２個別表'!BY346,"")</f>
        <v/>
      </c>
      <c r="BP346" s="204" t="str">
        <f ca="1">IF(AD346=3,IF(COUNTIF('２個別表'!$Z$11:'２個別表'!Z346,'２個別表'!Z346)=1,BO346,SUMIF('２個別表'!$Z$11:$Z$510,'２個別表'!Z346,$BO$11:$BO$239)),"")</f>
        <v/>
      </c>
      <c r="BQ346" s="213" t="str">
        <f t="shared" ca="1" si="137"/>
        <v/>
      </c>
      <c r="BR346" s="207" t="str">
        <f t="shared" ca="1" si="130"/>
        <v/>
      </c>
      <c r="BS346" s="483" t="str">
        <f ca="1">IF($AD346=3,'２個別表'!$BX346-('２個別表'!$BZ346+'２個別表'!$CC346+'２個別表'!$CD346+'２個別表'!$CE346+'２個別表'!$CF346),"")</f>
        <v/>
      </c>
      <c r="BT346" s="486">
        <f t="shared" ca="1" si="138"/>
        <v>0</v>
      </c>
      <c r="BU346" s="480" t="str">
        <f t="shared" ca="1" si="131"/>
        <v/>
      </c>
    </row>
    <row r="347" spans="1:73">
      <c r="A347" s="770" t="str">
        <f t="shared" ca="1" si="133"/>
        <v>石川県</v>
      </c>
      <c r="B347" s="773">
        <f ca="1">'２個別表'!Q347</f>
        <v>337</v>
      </c>
      <c r="C347" s="774" t="str">
        <f>'２個別表'!$R347</f>
        <v>石川県</v>
      </c>
      <c r="D347" s="774" t="str">
        <f ca="1">'２個別表'!$S347</f>
        <v/>
      </c>
      <c r="E347" s="774" t="str">
        <f ca="1">'２個別表'!$T347</f>
        <v/>
      </c>
      <c r="F347" s="719" t="str">
        <f ca="1">'２個別表'!$W347</f>
        <v/>
      </c>
      <c r="G347" s="719" t="str">
        <f ca="1">IF($F347=1,IF(SUMIF('（様式１号）１総括表'!$B$16:$B$25,A347,'（様式１号）１総括表'!$A$16:$A$25)&gt;0,"〇","✕"),"-")</f>
        <v>-</v>
      </c>
      <c r="H347" s="716" t="str">
        <f ca="1">IF('２個別表'!$Y347=1,IF('２個別表'!$AC347=1,"〇","×"),IF(AND(2&lt;='２個別表'!$AC347,'２個別表'!$AC347&lt;=5),"〇","×"))</f>
        <v>×</v>
      </c>
      <c r="I347" s="716" t="str">
        <f t="shared" ca="1" si="134"/>
        <v>×</v>
      </c>
      <c r="J347" s="207" t="str">
        <f ca="1">'２個別表'!$Z347</f>
        <v/>
      </c>
      <c r="K347" s="207">
        <f ca="1">'２個別表'!$AK347</f>
        <v>0</v>
      </c>
      <c r="L347" s="207" t="str">
        <f ca="1">IF('２個別表'!$AL347=1,1,"")</f>
        <v/>
      </c>
      <c r="M347" s="207" t="str">
        <f ca="1">IF('２個別表'!$AL347="","",IF('２個別表'!$AL347=1,IF(OR('２個別表'!$AM347=1,'２個別表'!$AN347=1),"〇","×")))</f>
        <v/>
      </c>
      <c r="N347" s="204" t="str">
        <f ca="1">'２個別表'!AT347</f>
        <v/>
      </c>
      <c r="O347" s="220" t="str">
        <f ca="1">IF(1&lt;='２個別表'!$F347,IF(AND(1&lt;='２個別表'!$AO347,'２個別表'!$AO347&lt;=3),1,0),"")</f>
        <v/>
      </c>
      <c r="P347" s="229">
        <f ca="1">IF($O347=1,IF(AND('２個別表'!$BF347&lt;&gt;"",AND('２個別表'!$BI347&lt;&gt;1,'２個別表'!$BJ347)),0,1),0)</f>
        <v>0</v>
      </c>
      <c r="Q347" s="220">
        <f ca="1">IF('２個別表'!$BF347&lt;&gt;"",1,0)</f>
        <v>0</v>
      </c>
      <c r="R347" s="220" t="str">
        <f ca="1">IF($Q347=1,IF('２個別表'!$BI347=1,1,0),"")</f>
        <v/>
      </c>
      <c r="S347" s="220" t="str">
        <f ca="1">IF($R347=1,IF('２個別表'!$BJ347&lt;&gt;"","〇","×"),"")</f>
        <v/>
      </c>
      <c r="T347" s="220" t="str">
        <f t="shared" ca="1" si="114"/>
        <v/>
      </c>
      <c r="U347" s="381">
        <f ca="1">IF('２個別表'!$BH347&gt;0,'２個別表'!$BH347,0)</f>
        <v>0</v>
      </c>
      <c r="V347" s="220">
        <f ca="1">IF('２個別表'!$BJ347&lt;&gt;"",1,0)</f>
        <v>0</v>
      </c>
      <c r="W347" s="206">
        <f ca="1">IF(AND($Q347=1,$V347=1),'２個別表'!$CF347,0)</f>
        <v>0</v>
      </c>
      <c r="X347" s="219">
        <f t="shared" ca="1" si="135"/>
        <v>0</v>
      </c>
      <c r="Y347" s="220" t="str">
        <f ca="1">IF(1&lt;='２個別表'!$F347,'２個別表'!$BV347,"")</f>
        <v/>
      </c>
      <c r="Z347" s="220">
        <f ca="1">IF(1&lt;='２個別表'!$F347,'２個別表'!$CG347,0)</f>
        <v>0</v>
      </c>
      <c r="AA347" s="220">
        <f ca="1">IF(OR(0&lt;'２個別表'!$BZ347,0&lt;SUM('２個別表'!$CC347:$CD347)),1,0)</f>
        <v>1</v>
      </c>
      <c r="AB347" s="207">
        <f ca="1">IF(1&lt;='２個別表'!$F347,'２個別表'!$BX347,0)</f>
        <v>0</v>
      </c>
      <c r="AC347" s="207" t="str">
        <f ca="1">IF('２個別表'!$BX347&gt;0,IF(AND('２個別表'!$BV347=1,'２個別表'!$CG347="控除不可"),'２個別表'!$BX347,IF(AND('２個別表'!$BV347=1,'２個別表'!$CG347="80%控除対象"),ROUNDUP('２個別表'!$BX347*102/110,0),IF(AND('２個別表'!$BV347=1,'２個別表'!$CG347="全額控除"),ROUNDUP('２個別表'!$BX347*100/110,0),IF(OR('２個別表'!$BV347=2,'２個別表'!$BV347=3),'２個別表'!$BX347,'２個別表'!$BX347)))),"")</f>
        <v/>
      </c>
      <c r="AD347" s="221" t="str">
        <f ca="1">IF('２個別表'!$W347=1,3,IF(AND('２個別表'!$W347=2,AND(19&lt;='２個別表'!$AO347,'２個別表'!$AO347&lt;=23)),2,IF(AND('２個別表'!$W347=2,OR(AND(1&lt;='２個別表'!$AO347,'２個別表'!$AO347&lt;=18),AND(24&lt;='２個別表'!$AO347,'２個別表'!$AO347&lt;=25))),1,"判定不能")))</f>
        <v>判定不能</v>
      </c>
      <c r="AE347" s="228">
        <f t="shared" ca="1" si="115"/>
        <v>0</v>
      </c>
      <c r="AF347" s="204" t="str">
        <f t="shared" ca="1" si="132"/>
        <v/>
      </c>
      <c r="AG347" s="207" t="str">
        <f ca="1">IF(AND($AD347=1,$U347&gt;0,$V347=1),ROUNDDOWN($AC347*1/2-'２個別表'!$CF347*1/2,0),"")</f>
        <v/>
      </c>
      <c r="AH347" s="207" t="str">
        <f t="shared" ca="1" si="136"/>
        <v/>
      </c>
      <c r="AI347" s="230" t="str">
        <f ca="1">IF(AND($AD347=1,$Q347=1),IF($AB347&gt;0,'２個別表'!$BX347-'２個別表'!$BZ347-'２個別表'!$CF347-'２個別表'!$CC347-'２個別表'!$CD347-'２個別表'!$CE347,0),"")</f>
        <v/>
      </c>
      <c r="AJ347" s="222">
        <f t="shared" ca="1" si="116"/>
        <v>0</v>
      </c>
      <c r="AK347" s="218" t="str">
        <f ca="1">IF($AD347=1,IF('２個別表'!$AQ347=1,1,IF('２個別表'!AQ347="","",)),"")</f>
        <v/>
      </c>
      <c r="AL347" s="207" t="str">
        <f ca="1">IF($AJ347=1,IF($AK347=1,'２個別表'!BU347,""),"")</f>
        <v/>
      </c>
      <c r="AM347" s="204" t="str">
        <f t="shared" ca="1" si="117"/>
        <v/>
      </c>
      <c r="AN347" s="223" t="str">
        <f ca="1">IF($AJ347=1,IF($AK347=1,ROUNDDOWN('２個別表'!$BX347-'２個別表'!$BZ347-'２個別表'!$CC347-'２個別表'!$CD347-'２個別表'!$CE347-'２個別表'!$CF347,0),""),"")</f>
        <v/>
      </c>
      <c r="AO347" s="222">
        <f t="shared" ca="1" si="113"/>
        <v>0</v>
      </c>
      <c r="AP347" s="218">
        <f t="shared" ca="1" si="118"/>
        <v>0</v>
      </c>
      <c r="AQ347" s="218">
        <f t="shared" ca="1" si="119"/>
        <v>0</v>
      </c>
      <c r="AR347" s="213">
        <f ca="1">IF('２個別表'!$AC347=1,1,0)</f>
        <v>0</v>
      </c>
      <c r="AS347" s="204" t="str">
        <f t="shared" ca="1" si="120"/>
        <v/>
      </c>
      <c r="AT347" s="204" t="str">
        <f t="shared" ca="1" si="121"/>
        <v/>
      </c>
      <c r="AU347" s="230" t="str">
        <f ca="1">IF($AD347=1,IF($AQ347=1,ROUNDDOWN('２個別表'!$BX347-'２個別表'!$BZ347-'２個別表'!$CC347-'２個別表'!$CD347-'２個別表'!$CE347-'２個別表'!$CF347,0),""),"")</f>
        <v/>
      </c>
      <c r="AV347" s="391">
        <f t="shared" ca="1" si="122"/>
        <v>0</v>
      </c>
      <c r="AW347" s="401" t="str">
        <f t="shared" ca="1" si="123"/>
        <v>-</v>
      </c>
      <c r="AX347" s="228">
        <f ca="1">IF($AD347=2,IF('２個別表'!$BS347=1,1,0),0)</f>
        <v>0</v>
      </c>
      <c r="AY347" s="213" t="str">
        <f t="shared" ca="1" si="124"/>
        <v/>
      </c>
      <c r="AZ347" s="409" t="str">
        <f ca="1">IF(AND($AD347=2,$AX347=1),'２個別表'!$BX347-('２個別表'!$BZ347+'２個別表'!$CC347+'２個別表'!$CD347+'２個別表'!$CE347+'２個別表'!$CF347),"")</f>
        <v/>
      </c>
      <c r="BA347" s="228">
        <f ca="1">IF($AD347=2,IF('２個別表'!$BS347&lt;&gt;1,1,0),0)</f>
        <v>0</v>
      </c>
      <c r="BB347" s="404">
        <f t="shared" ca="1" si="125"/>
        <v>0</v>
      </c>
      <c r="BC347" s="207" t="str">
        <f ca="1">IF(AND($AD347=2,$BA347=1),'２個別表'!$BT347,"")</f>
        <v/>
      </c>
      <c r="BD347" s="207" t="str">
        <f t="shared" ca="1" si="126"/>
        <v/>
      </c>
      <c r="BE347" s="207" t="str">
        <f ca="1">IF(AND($AD347=2,$BA347=1),'２個別表'!$BW347-('２個別表'!$BZ347+'２個別表'!$CC347+'２個別表'!$CD347+'２個別表'!$CE347+'２個別表'!$CF347),"")</f>
        <v/>
      </c>
      <c r="BF347" s="207" t="str">
        <f ca="1">IF(AND($AD347=2,$BA347=1),'２個別表'!$CC347+'２個別表'!$CD347,"")</f>
        <v/>
      </c>
      <c r="BG347" s="406" t="str">
        <f ca="1">IF($BB347=1,IF(SUM('２個別表'!$BY347,'２個別表'!$CF347*0.5)&lt;='２個別表'!$BX347*0.5,"〇","×"),"")</f>
        <v/>
      </c>
      <c r="BH347" s="405">
        <f t="shared" ca="1" si="127"/>
        <v>0</v>
      </c>
      <c r="BI347" s="229" t="str">
        <f ca="1">IF($AD347=2,IF($AX347=1,IF('２個別表'!$AO347=23,"〇","×"),IF(OR('２個別表'!$AO347&lt;19,'２個別表'!$AO347&gt;23),"",IF($BH347&lt;='２個別表'!$BT347,"〇","×"))),"-")</f>
        <v>-</v>
      </c>
      <c r="BJ347" s="414" t="str">
        <f t="shared" ca="1" si="128"/>
        <v>-</v>
      </c>
      <c r="BK347" s="228">
        <f t="shared" ca="1" si="129"/>
        <v>0</v>
      </c>
      <c r="BL347" s="229" t="str">
        <f ca="1">IF($AD347=3,IF(1&lt;='２個別表'!$F347,IF('２個別表'!$W347=1,"〇","×"),""),"")</f>
        <v/>
      </c>
      <c r="BM347" s="209" t="str">
        <f ca="1">IF(AD347=3,IF(AND(OR('２個別表'!BF347="附帯施設",AND(1&lt;='２個別表'!AO347,'２個別表'!AO347&lt;=3)),'２個別表'!BM347&lt;&gt;"",'２個別表'!BN347&lt;&gt;""),1,IF(AND(OR('２個別表'!BF347="附帯施設",AND(1&lt;='２個別表'!AO347,'２個別表'!AO347&lt;=3)),OR('２個別表'!BM347="",'２個別表'!BN347="")),"×",0)),"")</f>
        <v/>
      </c>
      <c r="BN347" s="229" t="str">
        <f ca="1">IF($AD347=3,IF('２個別表'!$BX347&gt;=500000,"〇","×"),"")</f>
        <v/>
      </c>
      <c r="BO347" s="204" t="str">
        <f ca="1">IF(AD347=3,'２個別表'!BY347,"")</f>
        <v/>
      </c>
      <c r="BP347" s="204" t="str">
        <f ca="1">IF(AD347=3,IF(COUNTIF('２個別表'!$Z$11:'２個別表'!Z347,'２個別表'!Z347)=1,BO347,SUMIF('２個別表'!$Z$11:$Z$510,'２個別表'!Z347,$BO$11:$BO$239)),"")</f>
        <v/>
      </c>
      <c r="BQ347" s="213" t="str">
        <f t="shared" ca="1" si="137"/>
        <v/>
      </c>
      <c r="BR347" s="207" t="str">
        <f t="shared" ca="1" si="130"/>
        <v/>
      </c>
      <c r="BS347" s="483" t="str">
        <f ca="1">IF($AD347=3,'２個別表'!$BX347-('２個別表'!$BZ347+'２個別表'!$CC347+'２個別表'!$CD347+'２個別表'!$CE347+'２個別表'!$CF347),"")</f>
        <v/>
      </c>
      <c r="BT347" s="486">
        <f t="shared" ca="1" si="138"/>
        <v>0</v>
      </c>
      <c r="BU347" s="480" t="str">
        <f t="shared" ca="1" si="131"/>
        <v/>
      </c>
    </row>
    <row r="348" spans="1:73">
      <c r="A348" s="770" t="str">
        <f t="shared" ca="1" si="133"/>
        <v>石川県</v>
      </c>
      <c r="B348" s="773">
        <f ca="1">'２個別表'!Q348</f>
        <v>338</v>
      </c>
      <c r="C348" s="774" t="str">
        <f>'２個別表'!$R348</f>
        <v>石川県</v>
      </c>
      <c r="D348" s="774" t="str">
        <f ca="1">'２個別表'!$S348</f>
        <v/>
      </c>
      <c r="E348" s="774" t="str">
        <f ca="1">'２個別表'!$T348</f>
        <v/>
      </c>
      <c r="F348" s="719" t="str">
        <f ca="1">'２個別表'!$W348</f>
        <v/>
      </c>
      <c r="G348" s="719" t="str">
        <f ca="1">IF($F348=1,IF(SUMIF('（様式１号）１総括表'!$B$16:$B$25,A348,'（様式１号）１総括表'!$A$16:$A$25)&gt;0,"〇","✕"),"-")</f>
        <v>-</v>
      </c>
      <c r="H348" s="716" t="str">
        <f ca="1">IF('２個別表'!$Y348=1,IF('２個別表'!$AC348=1,"〇","×"),IF(AND(2&lt;='２個別表'!$AC348,'２個別表'!$AC348&lt;=5),"〇","×"))</f>
        <v>×</v>
      </c>
      <c r="I348" s="716" t="str">
        <f t="shared" ca="1" si="134"/>
        <v>×</v>
      </c>
      <c r="J348" s="207" t="str">
        <f ca="1">'２個別表'!$Z348</f>
        <v/>
      </c>
      <c r="K348" s="207">
        <f ca="1">'２個別表'!$AK348</f>
        <v>0</v>
      </c>
      <c r="L348" s="207" t="str">
        <f ca="1">IF('２個別表'!$AL348=1,1,"")</f>
        <v/>
      </c>
      <c r="M348" s="207" t="str">
        <f ca="1">IF('２個別表'!$AL348="","",IF('２個別表'!$AL348=1,IF(OR('２個別表'!$AM348=1,'２個別表'!$AN348=1),"〇","×")))</f>
        <v/>
      </c>
      <c r="N348" s="204" t="str">
        <f ca="1">'２個別表'!AT348</f>
        <v/>
      </c>
      <c r="O348" s="220" t="str">
        <f ca="1">IF(1&lt;='２個別表'!$F348,IF(AND(1&lt;='２個別表'!$AO348,'２個別表'!$AO348&lt;=3),1,0),"")</f>
        <v/>
      </c>
      <c r="P348" s="229">
        <f ca="1">IF($O348=1,IF(AND('２個別表'!$BF348&lt;&gt;"",AND('２個別表'!$BI348&lt;&gt;1,'２個別表'!$BJ348)),0,1),0)</f>
        <v>0</v>
      </c>
      <c r="Q348" s="220">
        <f ca="1">IF('２個別表'!$BF348&lt;&gt;"",1,0)</f>
        <v>0</v>
      </c>
      <c r="R348" s="220" t="str">
        <f ca="1">IF($Q348=1,IF('２個別表'!$BI348=1,1,0),"")</f>
        <v/>
      </c>
      <c r="S348" s="220" t="str">
        <f ca="1">IF($R348=1,IF('２個別表'!$BJ348&lt;&gt;"","〇","×"),"")</f>
        <v/>
      </c>
      <c r="T348" s="220" t="str">
        <f t="shared" ca="1" si="114"/>
        <v/>
      </c>
      <c r="U348" s="381">
        <f ca="1">IF('２個別表'!$BH348&gt;0,'２個別表'!$BH348,0)</f>
        <v>0</v>
      </c>
      <c r="V348" s="220">
        <f ca="1">IF('２個別表'!$BJ348&lt;&gt;"",1,0)</f>
        <v>0</v>
      </c>
      <c r="W348" s="206">
        <f ca="1">IF(AND($Q348=1,$V348=1),'２個別表'!$CF348,0)</f>
        <v>0</v>
      </c>
      <c r="X348" s="219">
        <f t="shared" ca="1" si="135"/>
        <v>0</v>
      </c>
      <c r="Y348" s="220" t="str">
        <f ca="1">IF(1&lt;='２個別表'!$F348,'２個別表'!$BV348,"")</f>
        <v/>
      </c>
      <c r="Z348" s="220">
        <f ca="1">IF(1&lt;='２個別表'!$F348,'２個別表'!$CG348,0)</f>
        <v>0</v>
      </c>
      <c r="AA348" s="220">
        <f ca="1">IF(OR(0&lt;'２個別表'!$BZ348,0&lt;SUM('２個別表'!$CC348:$CD348)),1,0)</f>
        <v>1</v>
      </c>
      <c r="AB348" s="207">
        <f ca="1">IF(1&lt;='２個別表'!$F348,'２個別表'!$BX348,0)</f>
        <v>0</v>
      </c>
      <c r="AC348" s="207" t="str">
        <f ca="1">IF('２個別表'!$BX348&gt;0,IF(AND('２個別表'!$BV348=1,'２個別表'!$CG348="控除不可"),'２個別表'!$BX348,IF(AND('２個別表'!$BV348=1,'２個別表'!$CG348="80%控除対象"),ROUNDUP('２個別表'!$BX348*102/110,0),IF(AND('２個別表'!$BV348=1,'２個別表'!$CG348="全額控除"),ROUNDUP('２個別表'!$BX348*100/110,0),IF(OR('２個別表'!$BV348=2,'２個別表'!$BV348=3),'２個別表'!$BX348,'２個別表'!$BX348)))),"")</f>
        <v/>
      </c>
      <c r="AD348" s="221" t="str">
        <f ca="1">IF('２個別表'!$W348=1,3,IF(AND('２個別表'!$W348=2,AND(19&lt;='２個別表'!$AO348,'２個別表'!$AO348&lt;=23)),2,IF(AND('２個別表'!$W348=2,OR(AND(1&lt;='２個別表'!$AO348,'２個別表'!$AO348&lt;=18),AND(24&lt;='２個別表'!$AO348,'２個別表'!$AO348&lt;=25))),1,"判定不能")))</f>
        <v>判定不能</v>
      </c>
      <c r="AE348" s="228">
        <f t="shared" ca="1" si="115"/>
        <v>0</v>
      </c>
      <c r="AF348" s="204" t="str">
        <f t="shared" ca="1" si="132"/>
        <v/>
      </c>
      <c r="AG348" s="207" t="str">
        <f ca="1">IF(AND($AD348=1,$U348&gt;0,$V348=1),ROUNDDOWN($AC348*1/2-'２個別表'!$CF348*1/2,0),"")</f>
        <v/>
      </c>
      <c r="AH348" s="207" t="str">
        <f t="shared" ca="1" si="136"/>
        <v/>
      </c>
      <c r="AI348" s="230" t="str">
        <f ca="1">IF(AND($AD348=1,$Q348=1),IF($AB348&gt;0,'２個別表'!$BX348-'２個別表'!$BZ348-'２個別表'!$CF348-'２個別表'!$CC348-'２個別表'!$CD348-'２個別表'!$CE348,0),"")</f>
        <v/>
      </c>
      <c r="AJ348" s="222">
        <f t="shared" ca="1" si="116"/>
        <v>0</v>
      </c>
      <c r="AK348" s="218" t="str">
        <f ca="1">IF($AD348=1,IF('２個別表'!$AQ348=1,1,IF('２個別表'!AQ348="","",)),"")</f>
        <v/>
      </c>
      <c r="AL348" s="207" t="str">
        <f ca="1">IF($AJ348=1,IF($AK348=1,'２個別表'!BU348,""),"")</f>
        <v/>
      </c>
      <c r="AM348" s="204" t="str">
        <f t="shared" ca="1" si="117"/>
        <v/>
      </c>
      <c r="AN348" s="223" t="str">
        <f ca="1">IF($AJ348=1,IF($AK348=1,ROUNDDOWN('２個別表'!$BX348-'２個別表'!$BZ348-'２個別表'!$CC348-'２個別表'!$CD348-'２個別表'!$CE348-'２個別表'!$CF348,0),""),"")</f>
        <v/>
      </c>
      <c r="AO348" s="222">
        <f t="shared" ca="1" si="113"/>
        <v>0</v>
      </c>
      <c r="AP348" s="218">
        <f t="shared" ca="1" si="118"/>
        <v>0</v>
      </c>
      <c r="AQ348" s="218">
        <f t="shared" ca="1" si="119"/>
        <v>0</v>
      </c>
      <c r="AR348" s="213">
        <f ca="1">IF('２個別表'!$AC348=1,1,0)</f>
        <v>0</v>
      </c>
      <c r="AS348" s="204" t="str">
        <f t="shared" ca="1" si="120"/>
        <v/>
      </c>
      <c r="AT348" s="204" t="str">
        <f t="shared" ca="1" si="121"/>
        <v/>
      </c>
      <c r="AU348" s="230" t="str">
        <f ca="1">IF($AD348=1,IF($AQ348=1,ROUNDDOWN('２個別表'!$BX348-'２個別表'!$BZ348-'２個別表'!$CC348-'２個別表'!$CD348-'２個別表'!$CE348-'２個別表'!$CF348,0),""),"")</f>
        <v/>
      </c>
      <c r="AV348" s="391">
        <f t="shared" ca="1" si="122"/>
        <v>0</v>
      </c>
      <c r="AW348" s="401" t="str">
        <f t="shared" ca="1" si="123"/>
        <v>-</v>
      </c>
      <c r="AX348" s="228">
        <f ca="1">IF($AD348=2,IF('２個別表'!$BS348=1,1,0),0)</f>
        <v>0</v>
      </c>
      <c r="AY348" s="213" t="str">
        <f t="shared" ca="1" si="124"/>
        <v/>
      </c>
      <c r="AZ348" s="409" t="str">
        <f ca="1">IF(AND($AD348=2,$AX348=1),'２個別表'!$BX348-('２個別表'!$BZ348+'２個別表'!$CC348+'２個別表'!$CD348+'２個別表'!$CE348+'２個別表'!$CF348),"")</f>
        <v/>
      </c>
      <c r="BA348" s="228">
        <f ca="1">IF($AD348=2,IF('２個別表'!$BS348&lt;&gt;1,1,0),0)</f>
        <v>0</v>
      </c>
      <c r="BB348" s="404">
        <f t="shared" ca="1" si="125"/>
        <v>0</v>
      </c>
      <c r="BC348" s="207" t="str">
        <f ca="1">IF(AND($AD348=2,$BA348=1),'２個別表'!$BT348,"")</f>
        <v/>
      </c>
      <c r="BD348" s="207" t="str">
        <f t="shared" ca="1" si="126"/>
        <v/>
      </c>
      <c r="BE348" s="207" t="str">
        <f ca="1">IF(AND($AD348=2,$BA348=1),'２個別表'!$BW348-('２個別表'!$BZ348+'２個別表'!$CC348+'２個別表'!$CD348+'２個別表'!$CE348+'２個別表'!$CF348),"")</f>
        <v/>
      </c>
      <c r="BF348" s="207" t="str">
        <f ca="1">IF(AND($AD348=2,$BA348=1),'２個別表'!$CC348+'２個別表'!$CD348,"")</f>
        <v/>
      </c>
      <c r="BG348" s="406" t="str">
        <f ca="1">IF($BB348=1,IF(SUM('２個別表'!$BY348,'２個別表'!$CF348*0.5)&lt;='２個別表'!$BX348*0.5,"〇","×"),"")</f>
        <v/>
      </c>
      <c r="BH348" s="405">
        <f t="shared" ca="1" si="127"/>
        <v>0</v>
      </c>
      <c r="BI348" s="229" t="str">
        <f ca="1">IF($AD348=2,IF($AX348=1,IF('２個別表'!$AO348=23,"〇","×"),IF(OR('２個別表'!$AO348&lt;19,'２個別表'!$AO348&gt;23),"",IF($BH348&lt;='２個別表'!$BT348,"〇","×"))),"-")</f>
        <v>-</v>
      </c>
      <c r="BJ348" s="414" t="str">
        <f t="shared" ca="1" si="128"/>
        <v>-</v>
      </c>
      <c r="BK348" s="228">
        <f t="shared" ca="1" si="129"/>
        <v>0</v>
      </c>
      <c r="BL348" s="229" t="str">
        <f ca="1">IF($AD348=3,IF(1&lt;='２個別表'!$F348,IF('２個別表'!$W348=1,"〇","×"),""),"")</f>
        <v/>
      </c>
      <c r="BM348" s="209" t="str">
        <f ca="1">IF(AD348=3,IF(AND(OR('２個別表'!BF348="附帯施設",AND(1&lt;='２個別表'!AO348,'２個別表'!AO348&lt;=3)),'２個別表'!BM348&lt;&gt;"",'２個別表'!BN348&lt;&gt;""),1,IF(AND(OR('２個別表'!BF348="附帯施設",AND(1&lt;='２個別表'!AO348,'２個別表'!AO348&lt;=3)),OR('２個別表'!BM348="",'２個別表'!BN348="")),"×",0)),"")</f>
        <v/>
      </c>
      <c r="BN348" s="229" t="str">
        <f ca="1">IF($AD348=3,IF('２個別表'!$BX348&gt;=500000,"〇","×"),"")</f>
        <v/>
      </c>
      <c r="BO348" s="204" t="str">
        <f ca="1">IF(AD348=3,'２個別表'!BY348,"")</f>
        <v/>
      </c>
      <c r="BP348" s="204" t="str">
        <f ca="1">IF(AD348=3,IF(COUNTIF('２個別表'!$Z$11:'２個別表'!Z348,'２個別表'!Z348)=1,BO348,SUMIF('２個別表'!$Z$11:$Z$510,'２個別表'!Z348,$BO$11:$BO$239)),"")</f>
        <v/>
      </c>
      <c r="BQ348" s="213" t="str">
        <f t="shared" ca="1" si="137"/>
        <v/>
      </c>
      <c r="BR348" s="207" t="str">
        <f t="shared" ca="1" si="130"/>
        <v/>
      </c>
      <c r="BS348" s="483" t="str">
        <f ca="1">IF($AD348=3,'２個別表'!$BX348-('２個別表'!$BZ348+'２個別表'!$CC348+'２個別表'!$CD348+'２個別表'!$CE348+'２個別表'!$CF348),"")</f>
        <v/>
      </c>
      <c r="BT348" s="486">
        <f t="shared" ca="1" si="138"/>
        <v>0</v>
      </c>
      <c r="BU348" s="480" t="str">
        <f t="shared" ca="1" si="131"/>
        <v/>
      </c>
    </row>
    <row r="349" spans="1:73">
      <c r="A349" s="770" t="str">
        <f t="shared" ca="1" si="133"/>
        <v>石川県</v>
      </c>
      <c r="B349" s="773">
        <f ca="1">'２個別表'!Q349</f>
        <v>339</v>
      </c>
      <c r="C349" s="774" t="str">
        <f>'２個別表'!$R349</f>
        <v>石川県</v>
      </c>
      <c r="D349" s="774" t="str">
        <f ca="1">'２個別表'!$S349</f>
        <v/>
      </c>
      <c r="E349" s="774" t="str">
        <f ca="1">'２個別表'!$T349</f>
        <v/>
      </c>
      <c r="F349" s="719" t="str">
        <f ca="1">'２個別表'!$W349</f>
        <v/>
      </c>
      <c r="G349" s="719" t="str">
        <f ca="1">IF($F349=1,IF(SUMIF('（様式１号）１総括表'!$B$16:$B$25,A349,'（様式１号）１総括表'!$A$16:$A$25)&gt;0,"〇","✕"),"-")</f>
        <v>-</v>
      </c>
      <c r="H349" s="716" t="str">
        <f ca="1">IF('２個別表'!$Y349=1,IF('２個別表'!$AC349=1,"〇","×"),IF(AND(2&lt;='２個別表'!$AC349,'２個別表'!$AC349&lt;=5),"〇","×"))</f>
        <v>×</v>
      </c>
      <c r="I349" s="716" t="str">
        <f t="shared" ca="1" si="134"/>
        <v>×</v>
      </c>
      <c r="J349" s="207" t="str">
        <f ca="1">'２個別表'!$Z349</f>
        <v/>
      </c>
      <c r="K349" s="207">
        <f ca="1">'２個別表'!$AK349</f>
        <v>0</v>
      </c>
      <c r="L349" s="207" t="str">
        <f ca="1">IF('２個別表'!$AL349=1,1,"")</f>
        <v/>
      </c>
      <c r="M349" s="207" t="str">
        <f ca="1">IF('２個別表'!$AL349="","",IF('２個別表'!$AL349=1,IF(OR('２個別表'!$AM349=1,'２個別表'!$AN349=1),"〇","×")))</f>
        <v/>
      </c>
      <c r="N349" s="204" t="str">
        <f ca="1">'２個別表'!AT349</f>
        <v/>
      </c>
      <c r="O349" s="220" t="str">
        <f ca="1">IF(1&lt;='２個別表'!$F349,IF(AND(1&lt;='２個別表'!$AO349,'２個別表'!$AO349&lt;=3),1,0),"")</f>
        <v/>
      </c>
      <c r="P349" s="229">
        <f ca="1">IF($O349=1,IF(AND('２個別表'!$BF349&lt;&gt;"",AND('２個別表'!$BI349&lt;&gt;1,'２個別表'!$BJ349)),0,1),0)</f>
        <v>0</v>
      </c>
      <c r="Q349" s="220">
        <f ca="1">IF('２個別表'!$BF349&lt;&gt;"",1,0)</f>
        <v>0</v>
      </c>
      <c r="R349" s="220" t="str">
        <f ca="1">IF($Q349=1,IF('２個別表'!$BI349=1,1,0),"")</f>
        <v/>
      </c>
      <c r="S349" s="220" t="str">
        <f ca="1">IF($R349=1,IF('２個別表'!$BJ349&lt;&gt;"","〇","×"),"")</f>
        <v/>
      </c>
      <c r="T349" s="220" t="str">
        <f t="shared" ca="1" si="114"/>
        <v/>
      </c>
      <c r="U349" s="381">
        <f ca="1">IF('２個別表'!$BH349&gt;0,'２個別表'!$BH349,0)</f>
        <v>0</v>
      </c>
      <c r="V349" s="220">
        <f ca="1">IF('２個別表'!$BJ349&lt;&gt;"",1,0)</f>
        <v>0</v>
      </c>
      <c r="W349" s="206">
        <f ca="1">IF(AND($Q349=1,$V349=1),'２個別表'!$CF349,0)</f>
        <v>0</v>
      </c>
      <c r="X349" s="219">
        <f t="shared" ca="1" si="135"/>
        <v>0</v>
      </c>
      <c r="Y349" s="220" t="str">
        <f ca="1">IF(1&lt;='２個別表'!$F349,'２個別表'!$BV349,"")</f>
        <v/>
      </c>
      <c r="Z349" s="220">
        <f ca="1">IF(1&lt;='２個別表'!$F349,'２個別表'!$CG349,0)</f>
        <v>0</v>
      </c>
      <c r="AA349" s="220">
        <f ca="1">IF(OR(0&lt;'２個別表'!$BZ349,0&lt;SUM('２個別表'!$CC349:$CD349)),1,0)</f>
        <v>1</v>
      </c>
      <c r="AB349" s="207">
        <f ca="1">IF(1&lt;='２個別表'!$F349,'２個別表'!$BX349,0)</f>
        <v>0</v>
      </c>
      <c r="AC349" s="207" t="str">
        <f ca="1">IF('２個別表'!$BX349&gt;0,IF(AND('２個別表'!$BV349=1,'２個別表'!$CG349="控除不可"),'２個別表'!$BX349,IF(AND('２個別表'!$BV349=1,'２個別表'!$CG349="80%控除対象"),ROUNDUP('２個別表'!$BX349*102/110,0),IF(AND('２個別表'!$BV349=1,'２個別表'!$CG349="全額控除"),ROUNDUP('２個別表'!$BX349*100/110,0),IF(OR('２個別表'!$BV349=2,'２個別表'!$BV349=3),'２個別表'!$BX349,'２個別表'!$BX349)))),"")</f>
        <v/>
      </c>
      <c r="AD349" s="221" t="str">
        <f ca="1">IF('２個別表'!$W349=1,3,IF(AND('２個別表'!$W349=2,AND(19&lt;='２個別表'!$AO349,'２個別表'!$AO349&lt;=23)),2,IF(AND('２個別表'!$W349=2,OR(AND(1&lt;='２個別表'!$AO349,'２個別表'!$AO349&lt;=18),AND(24&lt;='２個別表'!$AO349,'２個別表'!$AO349&lt;=25))),1,"判定不能")))</f>
        <v>判定不能</v>
      </c>
      <c r="AE349" s="228">
        <f t="shared" ca="1" si="115"/>
        <v>0</v>
      </c>
      <c r="AF349" s="204" t="str">
        <f t="shared" ca="1" si="132"/>
        <v/>
      </c>
      <c r="AG349" s="207" t="str">
        <f ca="1">IF(AND($AD349=1,$U349&gt;0,$V349=1),ROUNDDOWN($AC349*1/2-'２個別表'!$CF349*1/2,0),"")</f>
        <v/>
      </c>
      <c r="AH349" s="207" t="str">
        <f t="shared" ca="1" si="136"/>
        <v/>
      </c>
      <c r="AI349" s="230" t="str">
        <f ca="1">IF(AND($AD349=1,$Q349=1),IF($AB349&gt;0,'２個別表'!$BX349-'２個別表'!$BZ349-'２個別表'!$CF349-'２個別表'!$CC349-'２個別表'!$CD349-'２個別表'!$CE349,0),"")</f>
        <v/>
      </c>
      <c r="AJ349" s="222">
        <f t="shared" ca="1" si="116"/>
        <v>0</v>
      </c>
      <c r="AK349" s="218" t="str">
        <f ca="1">IF($AD349=1,IF('２個別表'!$AQ349=1,1,IF('２個別表'!AQ349="","",)),"")</f>
        <v/>
      </c>
      <c r="AL349" s="207" t="str">
        <f ca="1">IF($AJ349=1,IF($AK349=1,'２個別表'!BU349,""),"")</f>
        <v/>
      </c>
      <c r="AM349" s="204" t="str">
        <f t="shared" ca="1" si="117"/>
        <v/>
      </c>
      <c r="AN349" s="223" t="str">
        <f ca="1">IF($AJ349=1,IF($AK349=1,ROUNDDOWN('２個別表'!$BX349-'２個別表'!$BZ349-'２個別表'!$CC349-'２個別表'!$CD349-'２個別表'!$CE349-'２個別表'!$CF349,0),""),"")</f>
        <v/>
      </c>
      <c r="AO349" s="222">
        <f t="shared" ca="1" si="113"/>
        <v>0</v>
      </c>
      <c r="AP349" s="218">
        <f t="shared" ca="1" si="118"/>
        <v>0</v>
      </c>
      <c r="AQ349" s="218">
        <f t="shared" ca="1" si="119"/>
        <v>0</v>
      </c>
      <c r="AR349" s="213">
        <f ca="1">IF('２個別表'!$AC349=1,1,0)</f>
        <v>0</v>
      </c>
      <c r="AS349" s="204" t="str">
        <f t="shared" ca="1" si="120"/>
        <v/>
      </c>
      <c r="AT349" s="204" t="str">
        <f t="shared" ca="1" si="121"/>
        <v/>
      </c>
      <c r="AU349" s="230" t="str">
        <f ca="1">IF($AD349=1,IF($AQ349=1,ROUNDDOWN('２個別表'!$BX349-'２個別表'!$BZ349-'２個別表'!$CC349-'２個別表'!$CD349-'２個別表'!$CE349-'２個別表'!$CF349,0),""),"")</f>
        <v/>
      </c>
      <c r="AV349" s="391">
        <f t="shared" ca="1" si="122"/>
        <v>0</v>
      </c>
      <c r="AW349" s="401" t="str">
        <f t="shared" ca="1" si="123"/>
        <v>-</v>
      </c>
      <c r="AX349" s="228">
        <f ca="1">IF($AD349=2,IF('２個別表'!$BS349=1,1,0),0)</f>
        <v>0</v>
      </c>
      <c r="AY349" s="213" t="str">
        <f t="shared" ca="1" si="124"/>
        <v/>
      </c>
      <c r="AZ349" s="409" t="str">
        <f ca="1">IF(AND($AD349=2,$AX349=1),'２個別表'!$BX349-('２個別表'!$BZ349+'２個別表'!$CC349+'２個別表'!$CD349+'２個別表'!$CE349+'２個別表'!$CF349),"")</f>
        <v/>
      </c>
      <c r="BA349" s="228">
        <f ca="1">IF($AD349=2,IF('２個別表'!$BS349&lt;&gt;1,1,0),0)</f>
        <v>0</v>
      </c>
      <c r="BB349" s="404">
        <f t="shared" ca="1" si="125"/>
        <v>0</v>
      </c>
      <c r="BC349" s="207" t="str">
        <f ca="1">IF(AND($AD349=2,$BA349=1),'２個別表'!$BT349,"")</f>
        <v/>
      </c>
      <c r="BD349" s="207" t="str">
        <f t="shared" ca="1" si="126"/>
        <v/>
      </c>
      <c r="BE349" s="207" t="str">
        <f ca="1">IF(AND($AD349=2,$BA349=1),'２個別表'!$BW349-('２個別表'!$BZ349+'２個別表'!$CC349+'２個別表'!$CD349+'２個別表'!$CE349+'２個別表'!$CF349),"")</f>
        <v/>
      </c>
      <c r="BF349" s="207" t="str">
        <f ca="1">IF(AND($AD349=2,$BA349=1),'２個別表'!$CC349+'２個別表'!$CD349,"")</f>
        <v/>
      </c>
      <c r="BG349" s="406" t="str">
        <f ca="1">IF($BB349=1,IF(SUM('２個別表'!$BY349,'２個別表'!$CF349*0.5)&lt;='２個別表'!$BX349*0.5,"〇","×"),"")</f>
        <v/>
      </c>
      <c r="BH349" s="405">
        <f t="shared" ca="1" si="127"/>
        <v>0</v>
      </c>
      <c r="BI349" s="229" t="str">
        <f ca="1">IF($AD349=2,IF($AX349=1,IF('２個別表'!$AO349=23,"〇","×"),IF(OR('２個別表'!$AO349&lt;19,'２個別表'!$AO349&gt;23),"",IF($BH349&lt;='２個別表'!$BT349,"〇","×"))),"-")</f>
        <v>-</v>
      </c>
      <c r="BJ349" s="414" t="str">
        <f t="shared" ca="1" si="128"/>
        <v>-</v>
      </c>
      <c r="BK349" s="228">
        <f t="shared" ca="1" si="129"/>
        <v>0</v>
      </c>
      <c r="BL349" s="229" t="str">
        <f ca="1">IF($AD349=3,IF(1&lt;='２個別表'!$F349,IF('２個別表'!$W349=1,"〇","×"),""),"")</f>
        <v/>
      </c>
      <c r="BM349" s="209" t="str">
        <f ca="1">IF(AD349=3,IF(AND(OR('２個別表'!BF349="附帯施設",AND(1&lt;='２個別表'!AO349,'２個別表'!AO349&lt;=3)),'２個別表'!BM349&lt;&gt;"",'２個別表'!BN349&lt;&gt;""),1,IF(AND(OR('２個別表'!BF349="附帯施設",AND(1&lt;='２個別表'!AO349,'２個別表'!AO349&lt;=3)),OR('２個別表'!BM349="",'２個別表'!BN349="")),"×",0)),"")</f>
        <v/>
      </c>
      <c r="BN349" s="229" t="str">
        <f ca="1">IF($AD349=3,IF('２個別表'!$BX349&gt;=500000,"〇","×"),"")</f>
        <v/>
      </c>
      <c r="BO349" s="204" t="str">
        <f ca="1">IF(AD349=3,'２個別表'!BY349,"")</f>
        <v/>
      </c>
      <c r="BP349" s="204" t="str">
        <f ca="1">IF(AD349=3,IF(COUNTIF('２個別表'!$Z$11:'２個別表'!Z349,'２個別表'!Z349)=1,BO349,SUMIF('２個別表'!$Z$11:$Z$510,'２個別表'!Z349,$BO$11:$BO$239)),"")</f>
        <v/>
      </c>
      <c r="BQ349" s="213" t="str">
        <f t="shared" ca="1" si="137"/>
        <v/>
      </c>
      <c r="BR349" s="207" t="str">
        <f t="shared" ca="1" si="130"/>
        <v/>
      </c>
      <c r="BS349" s="483" t="str">
        <f ca="1">IF($AD349=3,'２個別表'!$BX349-('２個別表'!$BZ349+'２個別表'!$CC349+'２個別表'!$CD349+'２個別表'!$CE349+'２個別表'!$CF349),"")</f>
        <v/>
      </c>
      <c r="BT349" s="486">
        <f t="shared" ca="1" si="138"/>
        <v>0</v>
      </c>
      <c r="BU349" s="480" t="str">
        <f t="shared" ca="1" si="131"/>
        <v/>
      </c>
    </row>
    <row r="350" spans="1:73">
      <c r="A350" s="770" t="str">
        <f t="shared" ca="1" si="133"/>
        <v>石川県</v>
      </c>
      <c r="B350" s="773">
        <f ca="1">'２個別表'!Q350</f>
        <v>340</v>
      </c>
      <c r="C350" s="774" t="str">
        <f>'２個別表'!$R350</f>
        <v>石川県</v>
      </c>
      <c r="D350" s="774" t="str">
        <f ca="1">'２個別表'!$S350</f>
        <v/>
      </c>
      <c r="E350" s="774" t="str">
        <f ca="1">'２個別表'!$T350</f>
        <v/>
      </c>
      <c r="F350" s="719" t="str">
        <f ca="1">'２個別表'!$W350</f>
        <v/>
      </c>
      <c r="G350" s="719" t="str">
        <f ca="1">IF($F350=1,IF(SUMIF('（様式１号）１総括表'!$B$16:$B$25,A350,'（様式１号）１総括表'!$A$16:$A$25)&gt;0,"〇","✕"),"-")</f>
        <v>-</v>
      </c>
      <c r="H350" s="716" t="str">
        <f ca="1">IF('２個別表'!$Y350=1,IF('２個別表'!$AC350=1,"〇","×"),IF(AND(2&lt;='２個別表'!$AC350,'２個別表'!$AC350&lt;=5),"〇","×"))</f>
        <v>×</v>
      </c>
      <c r="I350" s="716" t="str">
        <f t="shared" ca="1" si="134"/>
        <v>×</v>
      </c>
      <c r="J350" s="207" t="str">
        <f ca="1">'２個別表'!$Z350</f>
        <v/>
      </c>
      <c r="K350" s="207">
        <f ca="1">'２個別表'!$AK350</f>
        <v>0</v>
      </c>
      <c r="L350" s="207" t="str">
        <f ca="1">IF('２個別表'!$AL350=1,1,"")</f>
        <v/>
      </c>
      <c r="M350" s="207" t="str">
        <f ca="1">IF('２個別表'!$AL350="","",IF('２個別表'!$AL350=1,IF(OR('２個別表'!$AM350=1,'２個別表'!$AN350=1),"〇","×")))</f>
        <v/>
      </c>
      <c r="N350" s="204" t="str">
        <f ca="1">'２個別表'!AT350</f>
        <v/>
      </c>
      <c r="O350" s="220" t="str">
        <f ca="1">IF(1&lt;='２個別表'!$F350,IF(AND(1&lt;='２個別表'!$AO350,'２個別表'!$AO350&lt;=3),1,0),"")</f>
        <v/>
      </c>
      <c r="P350" s="229">
        <f ca="1">IF($O350=1,IF(AND('２個別表'!$BF350&lt;&gt;"",AND('２個別表'!$BI350&lt;&gt;1,'２個別表'!$BJ350)),0,1),0)</f>
        <v>0</v>
      </c>
      <c r="Q350" s="220">
        <f ca="1">IF('２個別表'!$BF350&lt;&gt;"",1,0)</f>
        <v>0</v>
      </c>
      <c r="R350" s="220" t="str">
        <f ca="1">IF($Q350=1,IF('２個別表'!$BI350=1,1,0),"")</f>
        <v/>
      </c>
      <c r="S350" s="220" t="str">
        <f ca="1">IF($R350=1,IF('２個別表'!$BJ350&lt;&gt;"","〇","×"),"")</f>
        <v/>
      </c>
      <c r="T350" s="220" t="str">
        <f t="shared" ca="1" si="114"/>
        <v/>
      </c>
      <c r="U350" s="381">
        <f ca="1">IF('２個別表'!$BH350&gt;0,'２個別表'!$BH350,0)</f>
        <v>0</v>
      </c>
      <c r="V350" s="220">
        <f ca="1">IF('２個別表'!$BJ350&lt;&gt;"",1,0)</f>
        <v>0</v>
      </c>
      <c r="W350" s="206">
        <f ca="1">IF(AND($Q350=1,$V350=1),'２個別表'!$CF350,0)</f>
        <v>0</v>
      </c>
      <c r="X350" s="219">
        <f t="shared" ca="1" si="135"/>
        <v>0</v>
      </c>
      <c r="Y350" s="220" t="str">
        <f ca="1">IF(1&lt;='２個別表'!$F350,'２個別表'!$BV350,"")</f>
        <v/>
      </c>
      <c r="Z350" s="220">
        <f ca="1">IF(1&lt;='２個別表'!$F350,'２個別表'!$CG350,0)</f>
        <v>0</v>
      </c>
      <c r="AA350" s="220">
        <f ca="1">IF(OR(0&lt;'２個別表'!$BZ350,0&lt;SUM('２個別表'!$CC350:$CD350)),1,0)</f>
        <v>1</v>
      </c>
      <c r="AB350" s="207">
        <f ca="1">IF(1&lt;='２個別表'!$F350,'２個別表'!$BX350,0)</f>
        <v>0</v>
      </c>
      <c r="AC350" s="207" t="str">
        <f ca="1">IF('２個別表'!$BX350&gt;0,IF(AND('２個別表'!$BV350=1,'２個別表'!$CG350="控除不可"),'２個別表'!$BX350,IF(AND('２個別表'!$BV350=1,'２個別表'!$CG350="80%控除対象"),ROUNDUP('２個別表'!$BX350*102/110,0),IF(AND('２個別表'!$BV350=1,'２個別表'!$CG350="全額控除"),ROUNDUP('２個別表'!$BX350*100/110,0),IF(OR('２個別表'!$BV350=2,'２個別表'!$BV350=3),'２個別表'!$BX350,'２個別表'!$BX350)))),"")</f>
        <v/>
      </c>
      <c r="AD350" s="221" t="str">
        <f ca="1">IF('２個別表'!$W350=1,3,IF(AND('２個別表'!$W350=2,AND(19&lt;='２個別表'!$AO350,'２個別表'!$AO350&lt;=23)),2,IF(AND('２個別表'!$W350=2,OR(AND(1&lt;='２個別表'!$AO350,'２個別表'!$AO350&lt;=18),AND(24&lt;='２個別表'!$AO350,'２個別表'!$AO350&lt;=25))),1,"判定不能")))</f>
        <v>判定不能</v>
      </c>
      <c r="AE350" s="228">
        <f t="shared" ca="1" si="115"/>
        <v>0</v>
      </c>
      <c r="AF350" s="204" t="str">
        <f t="shared" ca="1" si="132"/>
        <v/>
      </c>
      <c r="AG350" s="207" t="str">
        <f ca="1">IF(AND($AD350=1,$U350&gt;0,$V350=1),ROUNDDOWN($AC350*1/2-'２個別表'!$CF350*1/2,0),"")</f>
        <v/>
      </c>
      <c r="AH350" s="207" t="str">
        <f t="shared" ca="1" si="136"/>
        <v/>
      </c>
      <c r="AI350" s="230" t="str">
        <f ca="1">IF(AND($AD350=1,$Q350=1),IF($AB350&gt;0,'２個別表'!$BX350-'２個別表'!$BZ350-'２個別表'!$CF350-'２個別表'!$CC350-'２個別表'!$CD350-'２個別表'!$CE350,0),"")</f>
        <v/>
      </c>
      <c r="AJ350" s="222">
        <f t="shared" ca="1" si="116"/>
        <v>0</v>
      </c>
      <c r="AK350" s="218" t="str">
        <f ca="1">IF($AD350=1,IF('２個別表'!$AQ350=1,1,IF('２個別表'!AQ350="","",)),"")</f>
        <v/>
      </c>
      <c r="AL350" s="207" t="str">
        <f ca="1">IF($AJ350=1,IF($AK350=1,'２個別表'!BU350,""),"")</f>
        <v/>
      </c>
      <c r="AM350" s="204" t="str">
        <f t="shared" ca="1" si="117"/>
        <v/>
      </c>
      <c r="AN350" s="223" t="str">
        <f ca="1">IF($AJ350=1,IF($AK350=1,ROUNDDOWN('２個別表'!$BX350-'２個別表'!$BZ350-'２個別表'!$CC350-'２個別表'!$CD350-'２個別表'!$CE350-'２個別表'!$CF350,0),""),"")</f>
        <v/>
      </c>
      <c r="AO350" s="222">
        <f t="shared" ca="1" si="113"/>
        <v>0</v>
      </c>
      <c r="AP350" s="218">
        <f t="shared" ca="1" si="118"/>
        <v>0</v>
      </c>
      <c r="AQ350" s="218">
        <f t="shared" ca="1" si="119"/>
        <v>0</v>
      </c>
      <c r="AR350" s="213">
        <f ca="1">IF('２個別表'!$AC350=1,1,0)</f>
        <v>0</v>
      </c>
      <c r="AS350" s="204" t="str">
        <f t="shared" ca="1" si="120"/>
        <v/>
      </c>
      <c r="AT350" s="204" t="str">
        <f t="shared" ca="1" si="121"/>
        <v/>
      </c>
      <c r="AU350" s="230" t="str">
        <f ca="1">IF($AD350=1,IF($AQ350=1,ROUNDDOWN('２個別表'!$BX350-'２個別表'!$BZ350-'２個別表'!$CC350-'２個別表'!$CD350-'２個別表'!$CE350-'２個別表'!$CF350,0),""),"")</f>
        <v/>
      </c>
      <c r="AV350" s="391">
        <f t="shared" ca="1" si="122"/>
        <v>0</v>
      </c>
      <c r="AW350" s="401" t="str">
        <f t="shared" ca="1" si="123"/>
        <v>-</v>
      </c>
      <c r="AX350" s="228">
        <f ca="1">IF($AD350=2,IF('２個別表'!$BS350=1,1,0),0)</f>
        <v>0</v>
      </c>
      <c r="AY350" s="213" t="str">
        <f t="shared" ca="1" si="124"/>
        <v/>
      </c>
      <c r="AZ350" s="409" t="str">
        <f ca="1">IF(AND($AD350=2,$AX350=1),'２個別表'!$BX350-('２個別表'!$BZ350+'２個別表'!$CC350+'２個別表'!$CD350+'２個別表'!$CE350+'２個別表'!$CF350),"")</f>
        <v/>
      </c>
      <c r="BA350" s="228">
        <f ca="1">IF($AD350=2,IF('２個別表'!$BS350&lt;&gt;1,1,0),0)</f>
        <v>0</v>
      </c>
      <c r="BB350" s="404">
        <f t="shared" ca="1" si="125"/>
        <v>0</v>
      </c>
      <c r="BC350" s="207" t="str">
        <f ca="1">IF(AND($AD350=2,$BA350=1),'２個別表'!$BT350,"")</f>
        <v/>
      </c>
      <c r="BD350" s="207" t="str">
        <f t="shared" ca="1" si="126"/>
        <v/>
      </c>
      <c r="BE350" s="207" t="str">
        <f ca="1">IF(AND($AD350=2,$BA350=1),'２個別表'!$BW350-('２個別表'!$BZ350+'２個別表'!$CC350+'２個別表'!$CD350+'２個別表'!$CE350+'２個別表'!$CF350),"")</f>
        <v/>
      </c>
      <c r="BF350" s="207" t="str">
        <f ca="1">IF(AND($AD350=2,$BA350=1),'２個別表'!$CC350+'２個別表'!$CD350,"")</f>
        <v/>
      </c>
      <c r="BG350" s="406" t="str">
        <f ca="1">IF($BB350=1,IF(SUM('２個別表'!$BY350,'２個別表'!$CF350*0.5)&lt;='２個別表'!$BX350*0.5,"〇","×"),"")</f>
        <v/>
      </c>
      <c r="BH350" s="405">
        <f t="shared" ca="1" si="127"/>
        <v>0</v>
      </c>
      <c r="BI350" s="229" t="str">
        <f ca="1">IF($AD350=2,IF($AX350=1,IF('２個別表'!$AO350=23,"〇","×"),IF(OR('２個別表'!$AO350&lt;19,'２個別表'!$AO350&gt;23),"",IF($BH350&lt;='２個別表'!$BT350,"〇","×"))),"-")</f>
        <v>-</v>
      </c>
      <c r="BJ350" s="414" t="str">
        <f t="shared" ca="1" si="128"/>
        <v>-</v>
      </c>
      <c r="BK350" s="228">
        <f t="shared" ca="1" si="129"/>
        <v>0</v>
      </c>
      <c r="BL350" s="229" t="str">
        <f ca="1">IF($AD350=3,IF(1&lt;='２個別表'!$F350,IF('２個別表'!$W350=1,"〇","×"),""),"")</f>
        <v/>
      </c>
      <c r="BM350" s="209" t="str">
        <f ca="1">IF(AD350=3,IF(AND(OR('２個別表'!BF350="附帯施設",AND(1&lt;='２個別表'!AO350,'２個別表'!AO350&lt;=3)),'２個別表'!BM350&lt;&gt;"",'２個別表'!BN350&lt;&gt;""),1,IF(AND(OR('２個別表'!BF350="附帯施設",AND(1&lt;='２個別表'!AO350,'２個別表'!AO350&lt;=3)),OR('２個別表'!BM350="",'２個別表'!BN350="")),"×",0)),"")</f>
        <v/>
      </c>
      <c r="BN350" s="229" t="str">
        <f ca="1">IF($AD350=3,IF('２個別表'!$BX350&gt;=500000,"〇","×"),"")</f>
        <v/>
      </c>
      <c r="BO350" s="204" t="str">
        <f ca="1">IF(AD350=3,'２個別表'!BY350,"")</f>
        <v/>
      </c>
      <c r="BP350" s="204" t="str">
        <f ca="1">IF(AD350=3,IF(COUNTIF('２個別表'!$Z$11:'２個別表'!Z350,'２個別表'!Z350)=1,BO350,SUMIF('２個別表'!$Z$11:$Z$510,'２個別表'!Z350,$BO$11:$BO$239)),"")</f>
        <v/>
      </c>
      <c r="BQ350" s="213" t="str">
        <f t="shared" ca="1" si="137"/>
        <v/>
      </c>
      <c r="BR350" s="207" t="str">
        <f t="shared" ca="1" si="130"/>
        <v/>
      </c>
      <c r="BS350" s="483" t="str">
        <f ca="1">IF($AD350=3,'２個別表'!$BX350-('２個別表'!$BZ350+'２個別表'!$CC350+'２個別表'!$CD350+'２個別表'!$CE350+'２個別表'!$CF350),"")</f>
        <v/>
      </c>
      <c r="BT350" s="486">
        <f t="shared" ca="1" si="138"/>
        <v>0</v>
      </c>
      <c r="BU350" s="480" t="str">
        <f t="shared" ca="1" si="131"/>
        <v/>
      </c>
    </row>
    <row r="351" spans="1:73">
      <c r="A351" s="770" t="str">
        <f t="shared" ca="1" si="133"/>
        <v>石川県</v>
      </c>
      <c r="B351" s="773">
        <f ca="1">'２個別表'!Q351</f>
        <v>341</v>
      </c>
      <c r="C351" s="774" t="str">
        <f>'２個別表'!$R351</f>
        <v>石川県</v>
      </c>
      <c r="D351" s="774" t="str">
        <f ca="1">'２個別表'!$S351</f>
        <v/>
      </c>
      <c r="E351" s="774" t="str">
        <f ca="1">'２個別表'!$T351</f>
        <v/>
      </c>
      <c r="F351" s="719" t="str">
        <f ca="1">'２個別表'!$W351</f>
        <v/>
      </c>
      <c r="G351" s="719" t="str">
        <f ca="1">IF($F351=1,IF(SUMIF('（様式１号）１総括表'!$B$16:$B$25,A351,'（様式１号）１総括表'!$A$16:$A$25)&gt;0,"〇","✕"),"-")</f>
        <v>-</v>
      </c>
      <c r="H351" s="716" t="str">
        <f ca="1">IF('２個別表'!$Y351=1,IF('２個別表'!$AC351=1,"〇","×"),IF(AND(2&lt;='２個別表'!$AC351,'２個別表'!$AC351&lt;=5),"〇","×"))</f>
        <v>×</v>
      </c>
      <c r="I351" s="716" t="str">
        <f t="shared" ca="1" si="134"/>
        <v>×</v>
      </c>
      <c r="J351" s="207" t="str">
        <f ca="1">'２個別表'!$Z351</f>
        <v/>
      </c>
      <c r="K351" s="207">
        <f ca="1">'２個別表'!$AK351</f>
        <v>0</v>
      </c>
      <c r="L351" s="207" t="str">
        <f ca="1">IF('２個別表'!$AL351=1,1,"")</f>
        <v/>
      </c>
      <c r="M351" s="207" t="str">
        <f ca="1">IF('２個別表'!$AL351="","",IF('２個別表'!$AL351=1,IF(OR('２個別表'!$AM351=1,'２個別表'!$AN351=1),"〇","×")))</f>
        <v/>
      </c>
      <c r="N351" s="204" t="str">
        <f ca="1">'２個別表'!AT351</f>
        <v/>
      </c>
      <c r="O351" s="220" t="str">
        <f ca="1">IF(1&lt;='２個別表'!$F351,IF(AND(1&lt;='２個別表'!$AO351,'２個別表'!$AO351&lt;=3),1,0),"")</f>
        <v/>
      </c>
      <c r="P351" s="229">
        <f ca="1">IF($O351=1,IF(AND('２個別表'!$BF351&lt;&gt;"",AND('２個別表'!$BI351&lt;&gt;1,'２個別表'!$BJ351)),0,1),0)</f>
        <v>0</v>
      </c>
      <c r="Q351" s="220">
        <f ca="1">IF('２個別表'!$BF351&lt;&gt;"",1,0)</f>
        <v>0</v>
      </c>
      <c r="R351" s="220" t="str">
        <f ca="1">IF($Q351=1,IF('２個別表'!$BI351=1,1,0),"")</f>
        <v/>
      </c>
      <c r="S351" s="220" t="str">
        <f ca="1">IF($R351=1,IF('２個別表'!$BJ351&lt;&gt;"","〇","×"),"")</f>
        <v/>
      </c>
      <c r="T351" s="220" t="str">
        <f t="shared" ca="1" si="114"/>
        <v/>
      </c>
      <c r="U351" s="381">
        <f ca="1">IF('２個別表'!$BH351&gt;0,'２個別表'!$BH351,0)</f>
        <v>0</v>
      </c>
      <c r="V351" s="220">
        <f ca="1">IF('２個別表'!$BJ351&lt;&gt;"",1,0)</f>
        <v>0</v>
      </c>
      <c r="W351" s="206">
        <f ca="1">IF(AND($Q351=1,$V351=1),'２個別表'!$CF351,0)</f>
        <v>0</v>
      </c>
      <c r="X351" s="219">
        <f t="shared" ca="1" si="135"/>
        <v>0</v>
      </c>
      <c r="Y351" s="220" t="str">
        <f ca="1">IF(1&lt;='２個別表'!$F351,'２個別表'!$BV351,"")</f>
        <v/>
      </c>
      <c r="Z351" s="220">
        <f ca="1">IF(1&lt;='２個別表'!$F351,'２個別表'!$CG351,0)</f>
        <v>0</v>
      </c>
      <c r="AA351" s="220">
        <f ca="1">IF(OR(0&lt;'２個別表'!$BZ351,0&lt;SUM('２個別表'!$CC351:$CD351)),1,0)</f>
        <v>1</v>
      </c>
      <c r="AB351" s="207">
        <f ca="1">IF(1&lt;='２個別表'!$F351,'２個別表'!$BX351,0)</f>
        <v>0</v>
      </c>
      <c r="AC351" s="207" t="str">
        <f ca="1">IF('２個別表'!$BX351&gt;0,IF(AND('２個別表'!$BV351=1,'２個別表'!$CG351="控除不可"),'２個別表'!$BX351,IF(AND('２個別表'!$BV351=1,'２個別表'!$CG351="80%控除対象"),ROUNDUP('２個別表'!$BX351*102/110,0),IF(AND('２個別表'!$BV351=1,'２個別表'!$CG351="全額控除"),ROUNDUP('２個別表'!$BX351*100/110,0),IF(OR('２個別表'!$BV351=2,'２個別表'!$BV351=3),'２個別表'!$BX351,'２個別表'!$BX351)))),"")</f>
        <v/>
      </c>
      <c r="AD351" s="221" t="str">
        <f ca="1">IF('２個別表'!$W351=1,3,IF(AND('２個別表'!$W351=2,AND(19&lt;='２個別表'!$AO351,'２個別表'!$AO351&lt;=23)),2,IF(AND('２個別表'!$W351=2,OR(AND(1&lt;='２個別表'!$AO351,'２個別表'!$AO351&lt;=18),AND(24&lt;='２個別表'!$AO351,'２個別表'!$AO351&lt;=25))),1,"判定不能")))</f>
        <v>判定不能</v>
      </c>
      <c r="AE351" s="228">
        <f t="shared" ca="1" si="115"/>
        <v>0</v>
      </c>
      <c r="AF351" s="204" t="str">
        <f t="shared" ca="1" si="132"/>
        <v/>
      </c>
      <c r="AG351" s="207" t="str">
        <f ca="1">IF(AND($AD351=1,$U351&gt;0,$V351=1),ROUNDDOWN($AC351*1/2-'２個別表'!$CF351*1/2,0),"")</f>
        <v/>
      </c>
      <c r="AH351" s="207" t="str">
        <f t="shared" ca="1" si="136"/>
        <v/>
      </c>
      <c r="AI351" s="230" t="str">
        <f ca="1">IF(AND($AD351=1,$Q351=1),IF($AB351&gt;0,'２個別表'!$BX351-'２個別表'!$BZ351-'２個別表'!$CF351-'２個別表'!$CC351-'２個別表'!$CD351-'２個別表'!$CE351,0),"")</f>
        <v/>
      </c>
      <c r="AJ351" s="222">
        <f t="shared" ca="1" si="116"/>
        <v>0</v>
      </c>
      <c r="AK351" s="218" t="str">
        <f ca="1">IF($AD351=1,IF('２個別表'!$AQ351=1,1,IF('２個別表'!AQ351="","",)),"")</f>
        <v/>
      </c>
      <c r="AL351" s="207" t="str">
        <f ca="1">IF($AJ351=1,IF($AK351=1,'２個別表'!BU351,""),"")</f>
        <v/>
      </c>
      <c r="AM351" s="204" t="str">
        <f t="shared" ca="1" si="117"/>
        <v/>
      </c>
      <c r="AN351" s="223" t="str">
        <f ca="1">IF($AJ351=1,IF($AK351=1,ROUNDDOWN('２個別表'!$BX351-'２個別表'!$BZ351-'２個別表'!$CC351-'２個別表'!$CD351-'２個別表'!$CE351-'２個別表'!$CF351,0),""),"")</f>
        <v/>
      </c>
      <c r="AO351" s="222">
        <f t="shared" ca="1" si="113"/>
        <v>0</v>
      </c>
      <c r="AP351" s="218">
        <f t="shared" ca="1" si="118"/>
        <v>0</v>
      </c>
      <c r="AQ351" s="218">
        <f t="shared" ca="1" si="119"/>
        <v>0</v>
      </c>
      <c r="AR351" s="213">
        <f ca="1">IF('２個別表'!$AC351=1,1,0)</f>
        <v>0</v>
      </c>
      <c r="AS351" s="204" t="str">
        <f t="shared" ca="1" si="120"/>
        <v/>
      </c>
      <c r="AT351" s="204" t="str">
        <f t="shared" ca="1" si="121"/>
        <v/>
      </c>
      <c r="AU351" s="230" t="str">
        <f ca="1">IF($AD351=1,IF($AQ351=1,ROUNDDOWN('２個別表'!$BX351-'２個別表'!$BZ351-'２個別表'!$CC351-'２個別表'!$CD351-'２個別表'!$CE351-'２個別表'!$CF351,0),""),"")</f>
        <v/>
      </c>
      <c r="AV351" s="391">
        <f t="shared" ca="1" si="122"/>
        <v>0</v>
      </c>
      <c r="AW351" s="401" t="str">
        <f t="shared" ca="1" si="123"/>
        <v>-</v>
      </c>
      <c r="AX351" s="228">
        <f ca="1">IF($AD351=2,IF('２個別表'!$BS351=1,1,0),0)</f>
        <v>0</v>
      </c>
      <c r="AY351" s="213" t="str">
        <f t="shared" ca="1" si="124"/>
        <v/>
      </c>
      <c r="AZ351" s="409" t="str">
        <f ca="1">IF(AND($AD351=2,$AX351=1),'２個別表'!$BX351-('２個別表'!$BZ351+'２個別表'!$CC351+'２個別表'!$CD351+'２個別表'!$CE351+'２個別表'!$CF351),"")</f>
        <v/>
      </c>
      <c r="BA351" s="228">
        <f ca="1">IF($AD351=2,IF('２個別表'!$BS351&lt;&gt;1,1,0),0)</f>
        <v>0</v>
      </c>
      <c r="BB351" s="404">
        <f t="shared" ca="1" si="125"/>
        <v>0</v>
      </c>
      <c r="BC351" s="207" t="str">
        <f ca="1">IF(AND($AD351=2,$BA351=1),'２個別表'!$BT351,"")</f>
        <v/>
      </c>
      <c r="BD351" s="207" t="str">
        <f t="shared" ca="1" si="126"/>
        <v/>
      </c>
      <c r="BE351" s="207" t="str">
        <f ca="1">IF(AND($AD351=2,$BA351=1),'２個別表'!$BW351-('２個別表'!$BZ351+'２個別表'!$CC351+'２個別表'!$CD351+'２個別表'!$CE351+'２個別表'!$CF351),"")</f>
        <v/>
      </c>
      <c r="BF351" s="207" t="str">
        <f ca="1">IF(AND($AD351=2,$BA351=1),'２個別表'!$CC351+'２個別表'!$CD351,"")</f>
        <v/>
      </c>
      <c r="BG351" s="406" t="str">
        <f ca="1">IF($BB351=1,IF(SUM('２個別表'!$BY351,'２個別表'!$CF351*0.5)&lt;='２個別表'!$BX351*0.5,"〇","×"),"")</f>
        <v/>
      </c>
      <c r="BH351" s="405">
        <f t="shared" ca="1" si="127"/>
        <v>0</v>
      </c>
      <c r="BI351" s="229" t="str">
        <f ca="1">IF($AD351=2,IF($AX351=1,IF('２個別表'!$AO351=23,"〇","×"),IF(OR('２個別表'!$AO351&lt;19,'２個別表'!$AO351&gt;23),"",IF($BH351&lt;='２個別表'!$BT351,"〇","×"))),"-")</f>
        <v>-</v>
      </c>
      <c r="BJ351" s="414" t="str">
        <f t="shared" ca="1" si="128"/>
        <v>-</v>
      </c>
      <c r="BK351" s="228">
        <f t="shared" ca="1" si="129"/>
        <v>0</v>
      </c>
      <c r="BL351" s="229" t="str">
        <f ca="1">IF($AD351=3,IF(1&lt;='２個別表'!$F351,IF('２個別表'!$W351=1,"〇","×"),""),"")</f>
        <v/>
      </c>
      <c r="BM351" s="209" t="str">
        <f ca="1">IF(AD351=3,IF(AND(OR('２個別表'!BF351="附帯施設",AND(1&lt;='２個別表'!AO351,'２個別表'!AO351&lt;=3)),'２個別表'!BM351&lt;&gt;"",'２個別表'!BN351&lt;&gt;""),1,IF(AND(OR('２個別表'!BF351="附帯施設",AND(1&lt;='２個別表'!AO351,'２個別表'!AO351&lt;=3)),OR('２個別表'!BM351="",'２個別表'!BN351="")),"×",0)),"")</f>
        <v/>
      </c>
      <c r="BN351" s="229" t="str">
        <f ca="1">IF($AD351=3,IF('２個別表'!$BX351&gt;=500000,"〇","×"),"")</f>
        <v/>
      </c>
      <c r="BO351" s="204" t="str">
        <f ca="1">IF(AD351=3,'２個別表'!BY351,"")</f>
        <v/>
      </c>
      <c r="BP351" s="204" t="str">
        <f ca="1">IF(AD351=3,IF(COUNTIF('２個別表'!$Z$11:'２個別表'!Z351,'２個別表'!Z351)=1,BO351,SUMIF('２個別表'!$Z$11:$Z$510,'２個別表'!Z351,$BO$11:$BO$239)),"")</f>
        <v/>
      </c>
      <c r="BQ351" s="213" t="str">
        <f t="shared" ca="1" si="137"/>
        <v/>
      </c>
      <c r="BR351" s="207" t="str">
        <f t="shared" ca="1" si="130"/>
        <v/>
      </c>
      <c r="BS351" s="483" t="str">
        <f ca="1">IF($AD351=3,'２個別表'!$BX351-('２個別表'!$BZ351+'２個別表'!$CC351+'２個別表'!$CD351+'２個別表'!$CE351+'２個別表'!$CF351),"")</f>
        <v/>
      </c>
      <c r="BT351" s="486">
        <f t="shared" ca="1" si="138"/>
        <v>0</v>
      </c>
      <c r="BU351" s="480" t="str">
        <f t="shared" ca="1" si="131"/>
        <v/>
      </c>
    </row>
    <row r="352" spans="1:73">
      <c r="A352" s="770" t="str">
        <f t="shared" ca="1" si="133"/>
        <v>石川県</v>
      </c>
      <c r="B352" s="773">
        <f ca="1">'２個別表'!Q352</f>
        <v>342</v>
      </c>
      <c r="C352" s="774" t="str">
        <f>'２個別表'!$R352</f>
        <v>石川県</v>
      </c>
      <c r="D352" s="774" t="str">
        <f ca="1">'２個別表'!$S352</f>
        <v/>
      </c>
      <c r="E352" s="774" t="str">
        <f ca="1">'２個別表'!$T352</f>
        <v/>
      </c>
      <c r="F352" s="719" t="str">
        <f ca="1">'２個別表'!$W352</f>
        <v/>
      </c>
      <c r="G352" s="719" t="str">
        <f ca="1">IF($F352=1,IF(SUMIF('（様式１号）１総括表'!$B$16:$B$25,A352,'（様式１号）１総括表'!$A$16:$A$25)&gt;0,"〇","✕"),"-")</f>
        <v>-</v>
      </c>
      <c r="H352" s="716" t="str">
        <f ca="1">IF('２個別表'!$Y352=1,IF('２個別表'!$AC352=1,"〇","×"),IF(AND(2&lt;='２個別表'!$AC352,'２個別表'!$AC352&lt;=5),"〇","×"))</f>
        <v>×</v>
      </c>
      <c r="I352" s="716" t="str">
        <f t="shared" ca="1" si="134"/>
        <v>×</v>
      </c>
      <c r="J352" s="207" t="str">
        <f ca="1">'２個別表'!$Z352</f>
        <v/>
      </c>
      <c r="K352" s="207">
        <f ca="1">'２個別表'!$AK352</f>
        <v>0</v>
      </c>
      <c r="L352" s="207" t="str">
        <f ca="1">IF('２個別表'!$AL352=1,1,"")</f>
        <v/>
      </c>
      <c r="M352" s="207" t="str">
        <f ca="1">IF('２個別表'!$AL352="","",IF('２個別表'!$AL352=1,IF(OR('２個別表'!$AM352=1,'２個別表'!$AN352=1),"〇","×")))</f>
        <v/>
      </c>
      <c r="N352" s="204" t="str">
        <f ca="1">'２個別表'!AT352</f>
        <v/>
      </c>
      <c r="O352" s="220" t="str">
        <f ca="1">IF(1&lt;='２個別表'!$F352,IF(AND(1&lt;='２個別表'!$AO352,'２個別表'!$AO352&lt;=3),1,0),"")</f>
        <v/>
      </c>
      <c r="P352" s="229">
        <f ca="1">IF($O352=1,IF(AND('２個別表'!$BF352&lt;&gt;"",AND('２個別表'!$BI352&lt;&gt;1,'２個別表'!$BJ352)),0,1),0)</f>
        <v>0</v>
      </c>
      <c r="Q352" s="220">
        <f ca="1">IF('２個別表'!$BF352&lt;&gt;"",1,0)</f>
        <v>0</v>
      </c>
      <c r="R352" s="220" t="str">
        <f ca="1">IF($Q352=1,IF('２個別表'!$BI352=1,1,0),"")</f>
        <v/>
      </c>
      <c r="S352" s="220" t="str">
        <f ca="1">IF($R352=1,IF('２個別表'!$BJ352&lt;&gt;"","〇","×"),"")</f>
        <v/>
      </c>
      <c r="T352" s="220" t="str">
        <f t="shared" ca="1" si="114"/>
        <v/>
      </c>
      <c r="U352" s="381">
        <f ca="1">IF('２個別表'!$BH352&gt;0,'２個別表'!$BH352,0)</f>
        <v>0</v>
      </c>
      <c r="V352" s="220">
        <f ca="1">IF('２個別表'!$BJ352&lt;&gt;"",1,0)</f>
        <v>0</v>
      </c>
      <c r="W352" s="206">
        <f ca="1">IF(AND($Q352=1,$V352=1),'２個別表'!$CF352,0)</f>
        <v>0</v>
      </c>
      <c r="X352" s="219">
        <f t="shared" ca="1" si="135"/>
        <v>0</v>
      </c>
      <c r="Y352" s="220" t="str">
        <f ca="1">IF(1&lt;='２個別表'!$F352,'２個別表'!$BV352,"")</f>
        <v/>
      </c>
      <c r="Z352" s="220">
        <f ca="1">IF(1&lt;='２個別表'!$F352,'２個別表'!$CG352,0)</f>
        <v>0</v>
      </c>
      <c r="AA352" s="220">
        <f ca="1">IF(OR(0&lt;'２個別表'!$BZ352,0&lt;SUM('２個別表'!$CC352:$CD352)),1,0)</f>
        <v>1</v>
      </c>
      <c r="AB352" s="207">
        <f ca="1">IF(1&lt;='２個別表'!$F352,'２個別表'!$BX352,0)</f>
        <v>0</v>
      </c>
      <c r="AC352" s="207" t="str">
        <f ca="1">IF('２個別表'!$BX352&gt;0,IF(AND('２個別表'!$BV352=1,'２個別表'!$CG352="控除不可"),'２個別表'!$BX352,IF(AND('２個別表'!$BV352=1,'２個別表'!$CG352="80%控除対象"),ROUNDUP('２個別表'!$BX352*102/110,0),IF(AND('２個別表'!$BV352=1,'２個別表'!$CG352="全額控除"),ROUNDUP('２個別表'!$BX352*100/110,0),IF(OR('２個別表'!$BV352=2,'２個別表'!$BV352=3),'２個別表'!$BX352,'２個別表'!$BX352)))),"")</f>
        <v/>
      </c>
      <c r="AD352" s="221" t="str">
        <f ca="1">IF('２個別表'!$W352=1,3,IF(AND('２個別表'!$W352=2,AND(19&lt;='２個別表'!$AO352,'２個別表'!$AO352&lt;=23)),2,IF(AND('２個別表'!$W352=2,OR(AND(1&lt;='２個別表'!$AO352,'２個別表'!$AO352&lt;=18),AND(24&lt;='２個別表'!$AO352,'２個別表'!$AO352&lt;=25))),1,"判定不能")))</f>
        <v>判定不能</v>
      </c>
      <c r="AE352" s="228">
        <f t="shared" ca="1" si="115"/>
        <v>0</v>
      </c>
      <c r="AF352" s="204" t="str">
        <f t="shared" ca="1" si="132"/>
        <v/>
      </c>
      <c r="AG352" s="207" t="str">
        <f ca="1">IF(AND($AD352=1,$U352&gt;0,$V352=1),ROUNDDOWN($AC352*1/2-'２個別表'!$CF352*1/2,0),"")</f>
        <v/>
      </c>
      <c r="AH352" s="207" t="str">
        <f t="shared" ca="1" si="136"/>
        <v/>
      </c>
      <c r="AI352" s="230" t="str">
        <f ca="1">IF(AND($AD352=1,$Q352=1),IF($AB352&gt;0,'２個別表'!$BX352-'２個別表'!$BZ352-'２個別表'!$CF352-'２個別表'!$CC352-'２個別表'!$CD352-'２個別表'!$CE352,0),"")</f>
        <v/>
      </c>
      <c r="AJ352" s="222">
        <f t="shared" ca="1" si="116"/>
        <v>0</v>
      </c>
      <c r="AK352" s="218" t="str">
        <f ca="1">IF($AD352=1,IF('２個別表'!$AQ352=1,1,IF('２個別表'!AQ352="","",)),"")</f>
        <v/>
      </c>
      <c r="AL352" s="207" t="str">
        <f ca="1">IF($AJ352=1,IF($AK352=1,'２個別表'!BU352,""),"")</f>
        <v/>
      </c>
      <c r="AM352" s="204" t="str">
        <f t="shared" ca="1" si="117"/>
        <v/>
      </c>
      <c r="AN352" s="223" t="str">
        <f ca="1">IF($AJ352=1,IF($AK352=1,ROUNDDOWN('２個別表'!$BX352-'２個別表'!$BZ352-'２個別表'!$CC352-'２個別表'!$CD352-'２個別表'!$CE352-'２個別表'!$CF352,0),""),"")</f>
        <v/>
      </c>
      <c r="AO352" s="222">
        <f t="shared" ca="1" si="113"/>
        <v>0</v>
      </c>
      <c r="AP352" s="218">
        <f t="shared" ca="1" si="118"/>
        <v>0</v>
      </c>
      <c r="AQ352" s="218">
        <f t="shared" ca="1" si="119"/>
        <v>0</v>
      </c>
      <c r="AR352" s="213">
        <f ca="1">IF('２個別表'!$AC352=1,1,0)</f>
        <v>0</v>
      </c>
      <c r="AS352" s="204" t="str">
        <f t="shared" ca="1" si="120"/>
        <v/>
      </c>
      <c r="AT352" s="204" t="str">
        <f t="shared" ca="1" si="121"/>
        <v/>
      </c>
      <c r="AU352" s="230" t="str">
        <f ca="1">IF($AD352=1,IF($AQ352=1,ROUNDDOWN('２個別表'!$BX352-'２個別表'!$BZ352-'２個別表'!$CC352-'２個別表'!$CD352-'２個別表'!$CE352-'２個別表'!$CF352,0),""),"")</f>
        <v/>
      </c>
      <c r="AV352" s="391">
        <f t="shared" ca="1" si="122"/>
        <v>0</v>
      </c>
      <c r="AW352" s="401" t="str">
        <f t="shared" ca="1" si="123"/>
        <v>-</v>
      </c>
      <c r="AX352" s="228">
        <f ca="1">IF($AD352=2,IF('２個別表'!$BS352=1,1,0),0)</f>
        <v>0</v>
      </c>
      <c r="AY352" s="213" t="str">
        <f t="shared" ca="1" si="124"/>
        <v/>
      </c>
      <c r="AZ352" s="409" t="str">
        <f ca="1">IF(AND($AD352=2,$AX352=1),'２個別表'!$BX352-('２個別表'!$BZ352+'２個別表'!$CC352+'２個別表'!$CD352+'２個別表'!$CE352+'２個別表'!$CF352),"")</f>
        <v/>
      </c>
      <c r="BA352" s="228">
        <f ca="1">IF($AD352=2,IF('２個別表'!$BS352&lt;&gt;1,1,0),0)</f>
        <v>0</v>
      </c>
      <c r="BB352" s="404">
        <f t="shared" ca="1" si="125"/>
        <v>0</v>
      </c>
      <c r="BC352" s="207" t="str">
        <f ca="1">IF(AND($AD352=2,$BA352=1),'２個別表'!$BT352,"")</f>
        <v/>
      </c>
      <c r="BD352" s="207" t="str">
        <f t="shared" ca="1" si="126"/>
        <v/>
      </c>
      <c r="BE352" s="207" t="str">
        <f ca="1">IF(AND($AD352=2,$BA352=1),'２個別表'!$BW352-('２個別表'!$BZ352+'２個別表'!$CC352+'２個別表'!$CD352+'２個別表'!$CE352+'２個別表'!$CF352),"")</f>
        <v/>
      </c>
      <c r="BF352" s="207" t="str">
        <f ca="1">IF(AND($AD352=2,$BA352=1),'２個別表'!$CC352+'２個別表'!$CD352,"")</f>
        <v/>
      </c>
      <c r="BG352" s="406" t="str">
        <f ca="1">IF($BB352=1,IF(SUM('２個別表'!$BY352,'２個別表'!$CF352*0.5)&lt;='２個別表'!$BX352*0.5,"〇","×"),"")</f>
        <v/>
      </c>
      <c r="BH352" s="405">
        <f t="shared" ca="1" si="127"/>
        <v>0</v>
      </c>
      <c r="BI352" s="229" t="str">
        <f ca="1">IF($AD352=2,IF($AX352=1,IF('２個別表'!$AO352=23,"〇","×"),IF(OR('２個別表'!$AO352&lt;19,'２個別表'!$AO352&gt;23),"",IF($BH352&lt;='２個別表'!$BT352,"〇","×"))),"-")</f>
        <v>-</v>
      </c>
      <c r="BJ352" s="414" t="str">
        <f t="shared" ca="1" si="128"/>
        <v>-</v>
      </c>
      <c r="BK352" s="228">
        <f t="shared" ca="1" si="129"/>
        <v>0</v>
      </c>
      <c r="BL352" s="229" t="str">
        <f ca="1">IF($AD352=3,IF(1&lt;='２個別表'!$F352,IF('２個別表'!$W352=1,"〇","×"),""),"")</f>
        <v/>
      </c>
      <c r="BM352" s="209" t="str">
        <f ca="1">IF(AD352=3,IF(AND(OR('２個別表'!BF352="附帯施設",AND(1&lt;='２個別表'!AO352,'２個別表'!AO352&lt;=3)),'２個別表'!BM352&lt;&gt;"",'２個別表'!BN352&lt;&gt;""),1,IF(AND(OR('２個別表'!BF352="附帯施設",AND(1&lt;='２個別表'!AO352,'２個別表'!AO352&lt;=3)),OR('２個別表'!BM352="",'２個別表'!BN352="")),"×",0)),"")</f>
        <v/>
      </c>
      <c r="BN352" s="229" t="str">
        <f ca="1">IF($AD352=3,IF('２個別表'!$BX352&gt;=500000,"〇","×"),"")</f>
        <v/>
      </c>
      <c r="BO352" s="204" t="str">
        <f ca="1">IF(AD352=3,'２個別表'!BY352,"")</f>
        <v/>
      </c>
      <c r="BP352" s="204" t="str">
        <f ca="1">IF(AD352=3,IF(COUNTIF('２個別表'!$Z$11:'２個別表'!Z352,'２個別表'!Z352)=1,BO352,SUMIF('２個別表'!$Z$11:$Z$510,'２個別表'!Z352,$BO$11:$BO$239)),"")</f>
        <v/>
      </c>
      <c r="BQ352" s="213" t="str">
        <f t="shared" ca="1" si="137"/>
        <v/>
      </c>
      <c r="BR352" s="207" t="str">
        <f t="shared" ca="1" si="130"/>
        <v/>
      </c>
      <c r="BS352" s="483" t="str">
        <f ca="1">IF($AD352=3,'２個別表'!$BX352-('２個別表'!$BZ352+'２個別表'!$CC352+'２個別表'!$CD352+'２個別表'!$CE352+'２個別表'!$CF352),"")</f>
        <v/>
      </c>
      <c r="BT352" s="486">
        <f t="shared" ca="1" si="138"/>
        <v>0</v>
      </c>
      <c r="BU352" s="480" t="str">
        <f t="shared" ca="1" si="131"/>
        <v/>
      </c>
    </row>
    <row r="353" spans="1:73">
      <c r="A353" s="770" t="str">
        <f t="shared" ca="1" si="133"/>
        <v>石川県</v>
      </c>
      <c r="B353" s="773">
        <f ca="1">'２個別表'!Q353</f>
        <v>343</v>
      </c>
      <c r="C353" s="774" t="str">
        <f>'２個別表'!$R353</f>
        <v>石川県</v>
      </c>
      <c r="D353" s="774" t="str">
        <f ca="1">'２個別表'!$S353</f>
        <v/>
      </c>
      <c r="E353" s="774" t="str">
        <f ca="1">'２個別表'!$T353</f>
        <v/>
      </c>
      <c r="F353" s="719" t="str">
        <f ca="1">'２個別表'!$W353</f>
        <v/>
      </c>
      <c r="G353" s="719" t="str">
        <f ca="1">IF($F353=1,IF(SUMIF('（様式１号）１総括表'!$B$16:$B$25,A353,'（様式１号）１総括表'!$A$16:$A$25)&gt;0,"〇","✕"),"-")</f>
        <v>-</v>
      </c>
      <c r="H353" s="716" t="str">
        <f ca="1">IF('２個別表'!$Y353=1,IF('２個別表'!$AC353=1,"〇","×"),IF(AND(2&lt;='２個別表'!$AC353,'２個別表'!$AC353&lt;=5),"〇","×"))</f>
        <v>×</v>
      </c>
      <c r="I353" s="716" t="str">
        <f t="shared" ca="1" si="134"/>
        <v>×</v>
      </c>
      <c r="J353" s="207" t="str">
        <f ca="1">'２個別表'!$Z353</f>
        <v/>
      </c>
      <c r="K353" s="207">
        <f ca="1">'２個別表'!$AK353</f>
        <v>0</v>
      </c>
      <c r="L353" s="207" t="str">
        <f ca="1">IF('２個別表'!$AL353=1,1,"")</f>
        <v/>
      </c>
      <c r="M353" s="207" t="str">
        <f ca="1">IF('２個別表'!$AL353="","",IF('２個別表'!$AL353=1,IF(OR('２個別表'!$AM353=1,'２個別表'!$AN353=1),"〇","×")))</f>
        <v/>
      </c>
      <c r="N353" s="204" t="str">
        <f ca="1">'２個別表'!AT353</f>
        <v/>
      </c>
      <c r="O353" s="220" t="str">
        <f ca="1">IF(1&lt;='２個別表'!$F353,IF(AND(1&lt;='２個別表'!$AO353,'２個別表'!$AO353&lt;=3),1,0),"")</f>
        <v/>
      </c>
      <c r="P353" s="229">
        <f ca="1">IF($O353=1,IF(AND('２個別表'!$BF353&lt;&gt;"",AND('２個別表'!$BI353&lt;&gt;1,'２個別表'!$BJ353)),0,1),0)</f>
        <v>0</v>
      </c>
      <c r="Q353" s="220">
        <f ca="1">IF('２個別表'!$BF353&lt;&gt;"",1,0)</f>
        <v>0</v>
      </c>
      <c r="R353" s="220" t="str">
        <f ca="1">IF($Q353=1,IF('２個別表'!$BI353=1,1,0),"")</f>
        <v/>
      </c>
      <c r="S353" s="220" t="str">
        <f ca="1">IF($R353=1,IF('２個別表'!$BJ353&lt;&gt;"","〇","×"),"")</f>
        <v/>
      </c>
      <c r="T353" s="220" t="str">
        <f t="shared" ca="1" si="114"/>
        <v/>
      </c>
      <c r="U353" s="381">
        <f ca="1">IF('２個別表'!$BH353&gt;0,'２個別表'!$BH353,0)</f>
        <v>0</v>
      </c>
      <c r="V353" s="220">
        <f ca="1">IF('２個別表'!$BJ353&lt;&gt;"",1,0)</f>
        <v>0</v>
      </c>
      <c r="W353" s="206">
        <f ca="1">IF(AND($Q353=1,$V353=1),'２個別表'!$CF353,0)</f>
        <v>0</v>
      </c>
      <c r="X353" s="219">
        <f t="shared" ca="1" si="135"/>
        <v>0</v>
      </c>
      <c r="Y353" s="220" t="str">
        <f ca="1">IF(1&lt;='２個別表'!$F353,'２個別表'!$BV353,"")</f>
        <v/>
      </c>
      <c r="Z353" s="220">
        <f ca="1">IF(1&lt;='２個別表'!$F353,'２個別表'!$CG353,0)</f>
        <v>0</v>
      </c>
      <c r="AA353" s="220">
        <f ca="1">IF(OR(0&lt;'２個別表'!$BZ353,0&lt;SUM('２個別表'!$CC353:$CD353)),1,0)</f>
        <v>1</v>
      </c>
      <c r="AB353" s="207">
        <f ca="1">IF(1&lt;='２個別表'!$F353,'２個別表'!$BX353,0)</f>
        <v>0</v>
      </c>
      <c r="AC353" s="207" t="str">
        <f ca="1">IF('２個別表'!$BX353&gt;0,IF(AND('２個別表'!$BV353=1,'２個別表'!$CG353="控除不可"),'２個別表'!$BX353,IF(AND('２個別表'!$BV353=1,'２個別表'!$CG353="80%控除対象"),ROUNDUP('２個別表'!$BX353*102/110,0),IF(AND('２個別表'!$BV353=1,'２個別表'!$CG353="全額控除"),ROUNDUP('２個別表'!$BX353*100/110,0),IF(OR('２個別表'!$BV353=2,'２個別表'!$BV353=3),'２個別表'!$BX353,'２個別表'!$BX353)))),"")</f>
        <v/>
      </c>
      <c r="AD353" s="221" t="str">
        <f ca="1">IF('２個別表'!$W353=1,3,IF(AND('２個別表'!$W353=2,AND(19&lt;='２個別表'!$AO353,'２個別表'!$AO353&lt;=23)),2,IF(AND('２個別表'!$W353=2,OR(AND(1&lt;='２個別表'!$AO353,'２個別表'!$AO353&lt;=18),AND(24&lt;='２個別表'!$AO353,'２個別表'!$AO353&lt;=25))),1,"判定不能")))</f>
        <v>判定不能</v>
      </c>
      <c r="AE353" s="228">
        <f t="shared" ca="1" si="115"/>
        <v>0</v>
      </c>
      <c r="AF353" s="204" t="str">
        <f t="shared" ca="1" si="132"/>
        <v/>
      </c>
      <c r="AG353" s="207" t="str">
        <f ca="1">IF(AND($AD353=1,$U353&gt;0,$V353=1),ROUNDDOWN($AC353*1/2-'２個別表'!$CF353*1/2,0),"")</f>
        <v/>
      </c>
      <c r="AH353" s="207" t="str">
        <f t="shared" ca="1" si="136"/>
        <v/>
      </c>
      <c r="AI353" s="230" t="str">
        <f ca="1">IF(AND($AD353=1,$Q353=1),IF($AB353&gt;0,'２個別表'!$BX353-'２個別表'!$BZ353-'２個別表'!$CF353-'２個別表'!$CC353-'２個別表'!$CD353-'２個別表'!$CE353,0),"")</f>
        <v/>
      </c>
      <c r="AJ353" s="222">
        <f t="shared" ca="1" si="116"/>
        <v>0</v>
      </c>
      <c r="AK353" s="218" t="str">
        <f ca="1">IF($AD353=1,IF('２個別表'!$AQ353=1,1,IF('２個別表'!AQ353="","",)),"")</f>
        <v/>
      </c>
      <c r="AL353" s="207" t="str">
        <f ca="1">IF($AJ353=1,IF($AK353=1,'２個別表'!BU353,""),"")</f>
        <v/>
      </c>
      <c r="AM353" s="204" t="str">
        <f t="shared" ca="1" si="117"/>
        <v/>
      </c>
      <c r="AN353" s="223" t="str">
        <f ca="1">IF($AJ353=1,IF($AK353=1,ROUNDDOWN('２個別表'!$BX353-'２個別表'!$BZ353-'２個別表'!$CC353-'２個別表'!$CD353-'２個別表'!$CE353-'２個別表'!$CF353,0),""),"")</f>
        <v/>
      </c>
      <c r="AO353" s="222">
        <f t="shared" ca="1" si="113"/>
        <v>0</v>
      </c>
      <c r="AP353" s="218">
        <f t="shared" ca="1" si="118"/>
        <v>0</v>
      </c>
      <c r="AQ353" s="218">
        <f t="shared" ca="1" si="119"/>
        <v>0</v>
      </c>
      <c r="AR353" s="213">
        <f ca="1">IF('２個別表'!$AC353=1,1,0)</f>
        <v>0</v>
      </c>
      <c r="AS353" s="204" t="str">
        <f t="shared" ca="1" si="120"/>
        <v/>
      </c>
      <c r="AT353" s="204" t="str">
        <f t="shared" ca="1" si="121"/>
        <v/>
      </c>
      <c r="AU353" s="230" t="str">
        <f ca="1">IF($AD353=1,IF($AQ353=1,ROUNDDOWN('２個別表'!$BX353-'２個別表'!$BZ353-'２個別表'!$CC353-'２個別表'!$CD353-'２個別表'!$CE353-'２個別表'!$CF353,0),""),"")</f>
        <v/>
      </c>
      <c r="AV353" s="391">
        <f t="shared" ca="1" si="122"/>
        <v>0</v>
      </c>
      <c r="AW353" s="401" t="str">
        <f t="shared" ca="1" si="123"/>
        <v>-</v>
      </c>
      <c r="AX353" s="228">
        <f ca="1">IF($AD353=2,IF('２個別表'!$BS353=1,1,0),0)</f>
        <v>0</v>
      </c>
      <c r="AY353" s="213" t="str">
        <f t="shared" ca="1" si="124"/>
        <v/>
      </c>
      <c r="AZ353" s="409" t="str">
        <f ca="1">IF(AND($AD353=2,$AX353=1),'２個別表'!$BX353-('２個別表'!$BZ353+'２個別表'!$CC353+'２個別表'!$CD353+'２個別表'!$CE353+'２個別表'!$CF353),"")</f>
        <v/>
      </c>
      <c r="BA353" s="228">
        <f ca="1">IF($AD353=2,IF('２個別表'!$BS353&lt;&gt;1,1,0),0)</f>
        <v>0</v>
      </c>
      <c r="BB353" s="404">
        <f t="shared" ca="1" si="125"/>
        <v>0</v>
      </c>
      <c r="BC353" s="207" t="str">
        <f ca="1">IF(AND($AD353=2,$BA353=1),'２個別表'!$BT353,"")</f>
        <v/>
      </c>
      <c r="BD353" s="207" t="str">
        <f t="shared" ca="1" si="126"/>
        <v/>
      </c>
      <c r="BE353" s="207" t="str">
        <f ca="1">IF(AND($AD353=2,$BA353=1),'２個別表'!$BW353-('２個別表'!$BZ353+'２個別表'!$CC353+'２個別表'!$CD353+'２個別表'!$CE353+'２個別表'!$CF353),"")</f>
        <v/>
      </c>
      <c r="BF353" s="207" t="str">
        <f ca="1">IF(AND($AD353=2,$BA353=1),'２個別表'!$CC353+'２個別表'!$CD353,"")</f>
        <v/>
      </c>
      <c r="BG353" s="406" t="str">
        <f ca="1">IF($BB353=1,IF(SUM('２個別表'!$BY353,'２個別表'!$CF353*0.5)&lt;='２個別表'!$BX353*0.5,"〇","×"),"")</f>
        <v/>
      </c>
      <c r="BH353" s="405">
        <f t="shared" ca="1" si="127"/>
        <v>0</v>
      </c>
      <c r="BI353" s="229" t="str">
        <f ca="1">IF($AD353=2,IF($AX353=1,IF('２個別表'!$AO353=23,"〇","×"),IF(OR('２個別表'!$AO353&lt;19,'２個別表'!$AO353&gt;23),"",IF($BH353&lt;='２個別表'!$BT353,"〇","×"))),"-")</f>
        <v>-</v>
      </c>
      <c r="BJ353" s="414" t="str">
        <f t="shared" ca="1" si="128"/>
        <v>-</v>
      </c>
      <c r="BK353" s="228">
        <f t="shared" ca="1" si="129"/>
        <v>0</v>
      </c>
      <c r="BL353" s="229" t="str">
        <f ca="1">IF($AD353=3,IF(1&lt;='２個別表'!$F353,IF('２個別表'!$W353=1,"〇","×"),""),"")</f>
        <v/>
      </c>
      <c r="BM353" s="209" t="str">
        <f ca="1">IF(AD353=3,IF(AND(OR('２個別表'!BF353="附帯施設",AND(1&lt;='２個別表'!AO353,'２個別表'!AO353&lt;=3)),'２個別表'!BM353&lt;&gt;"",'２個別表'!BN353&lt;&gt;""),1,IF(AND(OR('２個別表'!BF353="附帯施設",AND(1&lt;='２個別表'!AO353,'２個別表'!AO353&lt;=3)),OR('２個別表'!BM353="",'２個別表'!BN353="")),"×",0)),"")</f>
        <v/>
      </c>
      <c r="BN353" s="229" t="str">
        <f ca="1">IF($AD353=3,IF('２個別表'!$BX353&gt;=500000,"〇","×"),"")</f>
        <v/>
      </c>
      <c r="BO353" s="204" t="str">
        <f ca="1">IF(AD353=3,'２個別表'!BY353,"")</f>
        <v/>
      </c>
      <c r="BP353" s="204" t="str">
        <f ca="1">IF(AD353=3,IF(COUNTIF('２個別表'!$Z$11:'２個別表'!Z353,'２個別表'!Z353)=1,BO353,SUMIF('２個別表'!$Z$11:$Z$510,'２個別表'!Z353,$BO$11:$BO$239)),"")</f>
        <v/>
      </c>
      <c r="BQ353" s="213" t="str">
        <f t="shared" ca="1" si="137"/>
        <v/>
      </c>
      <c r="BR353" s="207" t="str">
        <f t="shared" ca="1" si="130"/>
        <v/>
      </c>
      <c r="BS353" s="483" t="str">
        <f ca="1">IF($AD353=3,'２個別表'!$BX353-('２個別表'!$BZ353+'２個別表'!$CC353+'２個別表'!$CD353+'２個別表'!$CE353+'２個別表'!$CF353),"")</f>
        <v/>
      </c>
      <c r="BT353" s="486">
        <f t="shared" ca="1" si="138"/>
        <v>0</v>
      </c>
      <c r="BU353" s="480" t="str">
        <f t="shared" ca="1" si="131"/>
        <v/>
      </c>
    </row>
    <row r="354" spans="1:73">
      <c r="A354" s="770" t="str">
        <f t="shared" ca="1" si="133"/>
        <v>石川県</v>
      </c>
      <c r="B354" s="773">
        <f ca="1">'２個別表'!Q354</f>
        <v>344</v>
      </c>
      <c r="C354" s="774" t="str">
        <f>'２個別表'!$R354</f>
        <v>石川県</v>
      </c>
      <c r="D354" s="774" t="str">
        <f ca="1">'２個別表'!$S354</f>
        <v/>
      </c>
      <c r="E354" s="774" t="str">
        <f ca="1">'２個別表'!$T354</f>
        <v/>
      </c>
      <c r="F354" s="719" t="str">
        <f ca="1">'２個別表'!$W354</f>
        <v/>
      </c>
      <c r="G354" s="719" t="str">
        <f ca="1">IF($F354=1,IF(SUMIF('（様式１号）１総括表'!$B$16:$B$25,A354,'（様式１号）１総括表'!$A$16:$A$25)&gt;0,"〇","✕"),"-")</f>
        <v>-</v>
      </c>
      <c r="H354" s="716" t="str">
        <f ca="1">IF('２個別表'!$Y354=1,IF('２個別表'!$AC354=1,"〇","×"),IF(AND(2&lt;='２個別表'!$AC354,'２個別表'!$AC354&lt;=5),"〇","×"))</f>
        <v>×</v>
      </c>
      <c r="I354" s="716" t="str">
        <f t="shared" ca="1" si="134"/>
        <v>×</v>
      </c>
      <c r="J354" s="207" t="str">
        <f ca="1">'２個別表'!$Z354</f>
        <v/>
      </c>
      <c r="K354" s="207">
        <f ca="1">'２個別表'!$AK354</f>
        <v>0</v>
      </c>
      <c r="L354" s="207" t="str">
        <f ca="1">IF('２個別表'!$AL354=1,1,"")</f>
        <v/>
      </c>
      <c r="M354" s="207" t="str">
        <f ca="1">IF('２個別表'!$AL354="","",IF('２個別表'!$AL354=1,IF(OR('２個別表'!$AM354=1,'２個別表'!$AN354=1),"〇","×")))</f>
        <v/>
      </c>
      <c r="N354" s="204" t="str">
        <f ca="1">'２個別表'!AT354</f>
        <v/>
      </c>
      <c r="O354" s="220" t="str">
        <f ca="1">IF(1&lt;='２個別表'!$F354,IF(AND(1&lt;='２個別表'!$AO354,'２個別表'!$AO354&lt;=3),1,0),"")</f>
        <v/>
      </c>
      <c r="P354" s="229">
        <f ca="1">IF($O354=1,IF(AND('２個別表'!$BF354&lt;&gt;"",AND('２個別表'!$BI354&lt;&gt;1,'２個別表'!$BJ354)),0,1),0)</f>
        <v>0</v>
      </c>
      <c r="Q354" s="220">
        <f ca="1">IF('２個別表'!$BF354&lt;&gt;"",1,0)</f>
        <v>0</v>
      </c>
      <c r="R354" s="220" t="str">
        <f ca="1">IF($Q354=1,IF('２個別表'!$BI354=1,1,0),"")</f>
        <v/>
      </c>
      <c r="S354" s="220" t="str">
        <f ca="1">IF($R354=1,IF('２個別表'!$BJ354&lt;&gt;"","〇","×"),"")</f>
        <v/>
      </c>
      <c r="T354" s="220" t="str">
        <f t="shared" ca="1" si="114"/>
        <v/>
      </c>
      <c r="U354" s="381">
        <f ca="1">IF('２個別表'!$BH354&gt;0,'２個別表'!$BH354,0)</f>
        <v>0</v>
      </c>
      <c r="V354" s="220">
        <f ca="1">IF('２個別表'!$BJ354&lt;&gt;"",1,0)</f>
        <v>0</v>
      </c>
      <c r="W354" s="206">
        <f ca="1">IF(AND($Q354=1,$V354=1),'２個別表'!$CF354,0)</f>
        <v>0</v>
      </c>
      <c r="X354" s="219">
        <f t="shared" ca="1" si="135"/>
        <v>0</v>
      </c>
      <c r="Y354" s="220" t="str">
        <f ca="1">IF(1&lt;='２個別表'!$F354,'２個別表'!$BV354,"")</f>
        <v/>
      </c>
      <c r="Z354" s="220">
        <f ca="1">IF(1&lt;='２個別表'!$F354,'２個別表'!$CG354,0)</f>
        <v>0</v>
      </c>
      <c r="AA354" s="220">
        <f ca="1">IF(OR(0&lt;'２個別表'!$BZ354,0&lt;SUM('２個別表'!$CC354:$CD354)),1,0)</f>
        <v>1</v>
      </c>
      <c r="AB354" s="207">
        <f ca="1">IF(1&lt;='２個別表'!$F354,'２個別表'!$BX354,0)</f>
        <v>0</v>
      </c>
      <c r="AC354" s="207" t="str">
        <f ca="1">IF('２個別表'!$BX354&gt;0,IF(AND('２個別表'!$BV354=1,'２個別表'!$CG354="控除不可"),'２個別表'!$BX354,IF(AND('２個別表'!$BV354=1,'２個別表'!$CG354="80%控除対象"),ROUNDUP('２個別表'!$BX354*102/110,0),IF(AND('２個別表'!$BV354=1,'２個別表'!$CG354="全額控除"),ROUNDUP('２個別表'!$BX354*100/110,0),IF(OR('２個別表'!$BV354=2,'２個別表'!$BV354=3),'２個別表'!$BX354,'２個別表'!$BX354)))),"")</f>
        <v/>
      </c>
      <c r="AD354" s="221" t="str">
        <f ca="1">IF('２個別表'!$W354=1,3,IF(AND('２個別表'!$W354=2,AND(19&lt;='２個別表'!$AO354,'２個別表'!$AO354&lt;=23)),2,IF(AND('２個別表'!$W354=2,OR(AND(1&lt;='２個別表'!$AO354,'２個別表'!$AO354&lt;=18),AND(24&lt;='２個別表'!$AO354,'２個別表'!$AO354&lt;=25))),1,"判定不能")))</f>
        <v>判定不能</v>
      </c>
      <c r="AE354" s="228">
        <f t="shared" ca="1" si="115"/>
        <v>0</v>
      </c>
      <c r="AF354" s="204" t="str">
        <f t="shared" ca="1" si="132"/>
        <v/>
      </c>
      <c r="AG354" s="207" t="str">
        <f ca="1">IF(AND($AD354=1,$U354&gt;0,$V354=1),ROUNDDOWN($AC354*1/2-'２個別表'!$CF354*1/2,0),"")</f>
        <v/>
      </c>
      <c r="AH354" s="207" t="str">
        <f t="shared" ca="1" si="136"/>
        <v/>
      </c>
      <c r="AI354" s="230" t="str">
        <f ca="1">IF(AND($AD354=1,$Q354=1),IF($AB354&gt;0,'２個別表'!$BX354-'２個別表'!$BZ354-'２個別表'!$CF354-'２個別表'!$CC354-'２個別表'!$CD354-'２個別表'!$CE354,0),"")</f>
        <v/>
      </c>
      <c r="AJ354" s="222">
        <f t="shared" ca="1" si="116"/>
        <v>0</v>
      </c>
      <c r="AK354" s="218" t="str">
        <f ca="1">IF($AD354=1,IF('２個別表'!$AQ354=1,1,IF('２個別表'!AQ354="","",)),"")</f>
        <v/>
      </c>
      <c r="AL354" s="207" t="str">
        <f ca="1">IF($AJ354=1,IF($AK354=1,'２個別表'!BU354,""),"")</f>
        <v/>
      </c>
      <c r="AM354" s="204" t="str">
        <f t="shared" ca="1" si="117"/>
        <v/>
      </c>
      <c r="AN354" s="223" t="str">
        <f ca="1">IF($AJ354=1,IF($AK354=1,ROUNDDOWN('２個別表'!$BX354-'２個別表'!$BZ354-'２個別表'!$CC354-'２個別表'!$CD354-'２個別表'!$CE354-'２個別表'!$CF354,0),""),"")</f>
        <v/>
      </c>
      <c r="AO354" s="222">
        <f t="shared" ca="1" si="113"/>
        <v>0</v>
      </c>
      <c r="AP354" s="218">
        <f t="shared" ca="1" si="118"/>
        <v>0</v>
      </c>
      <c r="AQ354" s="218">
        <f t="shared" ca="1" si="119"/>
        <v>0</v>
      </c>
      <c r="AR354" s="213">
        <f ca="1">IF('２個別表'!$AC354=1,1,0)</f>
        <v>0</v>
      </c>
      <c r="AS354" s="204" t="str">
        <f t="shared" ca="1" si="120"/>
        <v/>
      </c>
      <c r="AT354" s="204" t="str">
        <f t="shared" ca="1" si="121"/>
        <v/>
      </c>
      <c r="AU354" s="230" t="str">
        <f ca="1">IF($AD354=1,IF($AQ354=1,ROUNDDOWN('２個別表'!$BX354-'２個別表'!$BZ354-'２個別表'!$CC354-'２個別表'!$CD354-'２個別表'!$CE354-'２個別表'!$CF354,0),""),"")</f>
        <v/>
      </c>
      <c r="AV354" s="391">
        <f t="shared" ca="1" si="122"/>
        <v>0</v>
      </c>
      <c r="AW354" s="401" t="str">
        <f t="shared" ca="1" si="123"/>
        <v>-</v>
      </c>
      <c r="AX354" s="228">
        <f ca="1">IF($AD354=2,IF('２個別表'!$BS354=1,1,0),0)</f>
        <v>0</v>
      </c>
      <c r="AY354" s="213" t="str">
        <f t="shared" ca="1" si="124"/>
        <v/>
      </c>
      <c r="AZ354" s="409" t="str">
        <f ca="1">IF(AND($AD354=2,$AX354=1),'２個別表'!$BX354-('２個別表'!$BZ354+'２個別表'!$CC354+'２個別表'!$CD354+'２個別表'!$CE354+'２個別表'!$CF354),"")</f>
        <v/>
      </c>
      <c r="BA354" s="228">
        <f ca="1">IF($AD354=2,IF('２個別表'!$BS354&lt;&gt;1,1,0),0)</f>
        <v>0</v>
      </c>
      <c r="BB354" s="404">
        <f t="shared" ca="1" si="125"/>
        <v>0</v>
      </c>
      <c r="BC354" s="207" t="str">
        <f ca="1">IF(AND($AD354=2,$BA354=1),'２個別表'!$BT354,"")</f>
        <v/>
      </c>
      <c r="BD354" s="207" t="str">
        <f t="shared" ca="1" si="126"/>
        <v/>
      </c>
      <c r="BE354" s="207" t="str">
        <f ca="1">IF(AND($AD354=2,$BA354=1),'２個別表'!$BW354-('２個別表'!$BZ354+'２個別表'!$CC354+'２個別表'!$CD354+'２個別表'!$CE354+'２個別表'!$CF354),"")</f>
        <v/>
      </c>
      <c r="BF354" s="207" t="str">
        <f ca="1">IF(AND($AD354=2,$BA354=1),'２個別表'!$CC354+'２個別表'!$CD354,"")</f>
        <v/>
      </c>
      <c r="BG354" s="406" t="str">
        <f ca="1">IF($BB354=1,IF(SUM('２個別表'!$BY354,'２個別表'!$CF354*0.5)&lt;='２個別表'!$BX354*0.5,"〇","×"),"")</f>
        <v/>
      </c>
      <c r="BH354" s="405">
        <f t="shared" ca="1" si="127"/>
        <v>0</v>
      </c>
      <c r="BI354" s="229" t="str">
        <f ca="1">IF($AD354=2,IF($AX354=1,IF('２個別表'!$AO354=23,"〇","×"),IF(OR('２個別表'!$AO354&lt;19,'２個別表'!$AO354&gt;23),"",IF($BH354&lt;='２個別表'!$BT354,"〇","×"))),"-")</f>
        <v>-</v>
      </c>
      <c r="BJ354" s="414" t="str">
        <f t="shared" ca="1" si="128"/>
        <v>-</v>
      </c>
      <c r="BK354" s="228">
        <f t="shared" ca="1" si="129"/>
        <v>0</v>
      </c>
      <c r="BL354" s="229" t="str">
        <f ca="1">IF($AD354=3,IF(1&lt;='２個別表'!$F354,IF('２個別表'!$W354=1,"〇","×"),""),"")</f>
        <v/>
      </c>
      <c r="BM354" s="209" t="str">
        <f ca="1">IF(AD354=3,IF(AND(OR('２個別表'!BF354="附帯施設",AND(1&lt;='２個別表'!AO354,'２個別表'!AO354&lt;=3)),'２個別表'!BM354&lt;&gt;"",'２個別表'!BN354&lt;&gt;""),1,IF(AND(OR('２個別表'!BF354="附帯施設",AND(1&lt;='２個別表'!AO354,'２個別表'!AO354&lt;=3)),OR('２個別表'!BM354="",'２個別表'!BN354="")),"×",0)),"")</f>
        <v/>
      </c>
      <c r="BN354" s="229" t="str">
        <f ca="1">IF($AD354=3,IF('２個別表'!$BX354&gt;=500000,"〇","×"),"")</f>
        <v/>
      </c>
      <c r="BO354" s="204" t="str">
        <f ca="1">IF(AD354=3,'２個別表'!BY354,"")</f>
        <v/>
      </c>
      <c r="BP354" s="204" t="str">
        <f ca="1">IF(AD354=3,IF(COUNTIF('２個別表'!$Z$11:'２個別表'!Z354,'２個別表'!Z354)=1,BO354,SUMIF('２個別表'!$Z$11:$Z$510,'２個別表'!Z354,$BO$11:$BO$239)),"")</f>
        <v/>
      </c>
      <c r="BQ354" s="213" t="str">
        <f t="shared" ca="1" si="137"/>
        <v/>
      </c>
      <c r="BR354" s="207" t="str">
        <f t="shared" ca="1" si="130"/>
        <v/>
      </c>
      <c r="BS354" s="483" t="str">
        <f ca="1">IF($AD354=3,'２個別表'!$BX354-('２個別表'!$BZ354+'２個別表'!$CC354+'２個別表'!$CD354+'２個別表'!$CE354+'２個別表'!$CF354),"")</f>
        <v/>
      </c>
      <c r="BT354" s="486">
        <f t="shared" ca="1" si="138"/>
        <v>0</v>
      </c>
      <c r="BU354" s="480" t="str">
        <f t="shared" ca="1" si="131"/>
        <v/>
      </c>
    </row>
    <row r="355" spans="1:73">
      <c r="A355" s="770" t="str">
        <f t="shared" ca="1" si="133"/>
        <v>石川県</v>
      </c>
      <c r="B355" s="773">
        <f ca="1">'２個別表'!Q355</f>
        <v>345</v>
      </c>
      <c r="C355" s="774" t="str">
        <f>'２個別表'!$R355</f>
        <v>石川県</v>
      </c>
      <c r="D355" s="774" t="str">
        <f ca="1">'２個別表'!$S355</f>
        <v/>
      </c>
      <c r="E355" s="774" t="str">
        <f ca="1">'２個別表'!$T355</f>
        <v/>
      </c>
      <c r="F355" s="719" t="str">
        <f ca="1">'２個別表'!$W355</f>
        <v/>
      </c>
      <c r="G355" s="719" t="str">
        <f ca="1">IF($F355=1,IF(SUMIF('（様式１号）１総括表'!$B$16:$B$25,A355,'（様式１号）１総括表'!$A$16:$A$25)&gt;0,"〇","✕"),"-")</f>
        <v>-</v>
      </c>
      <c r="H355" s="716" t="str">
        <f ca="1">IF('２個別表'!$Y355=1,IF('２個別表'!$AC355=1,"〇","×"),IF(AND(2&lt;='２個別表'!$AC355,'２個別表'!$AC355&lt;=5),"〇","×"))</f>
        <v>×</v>
      </c>
      <c r="I355" s="716" t="str">
        <f t="shared" ca="1" si="134"/>
        <v>×</v>
      </c>
      <c r="J355" s="207" t="str">
        <f ca="1">'２個別表'!$Z355</f>
        <v/>
      </c>
      <c r="K355" s="207">
        <f ca="1">'２個別表'!$AK355</f>
        <v>0</v>
      </c>
      <c r="L355" s="207" t="str">
        <f ca="1">IF('２個別表'!$AL355=1,1,"")</f>
        <v/>
      </c>
      <c r="M355" s="207" t="str">
        <f ca="1">IF('２個別表'!$AL355="","",IF('２個別表'!$AL355=1,IF(OR('２個別表'!$AM355=1,'２個別表'!$AN355=1),"〇","×")))</f>
        <v/>
      </c>
      <c r="N355" s="204" t="str">
        <f ca="1">'２個別表'!AT355</f>
        <v/>
      </c>
      <c r="O355" s="220" t="str">
        <f ca="1">IF(1&lt;='２個別表'!$F355,IF(AND(1&lt;='２個別表'!$AO355,'２個別表'!$AO355&lt;=3),1,0),"")</f>
        <v/>
      </c>
      <c r="P355" s="229">
        <f ca="1">IF($O355=1,IF(AND('２個別表'!$BF355&lt;&gt;"",AND('２個別表'!$BI355&lt;&gt;1,'２個別表'!$BJ355)),0,1),0)</f>
        <v>0</v>
      </c>
      <c r="Q355" s="220">
        <f ca="1">IF('２個別表'!$BF355&lt;&gt;"",1,0)</f>
        <v>0</v>
      </c>
      <c r="R355" s="220" t="str">
        <f ca="1">IF($Q355=1,IF('２個別表'!$BI355=1,1,0),"")</f>
        <v/>
      </c>
      <c r="S355" s="220" t="str">
        <f ca="1">IF($R355=1,IF('２個別表'!$BJ355&lt;&gt;"","〇","×"),"")</f>
        <v/>
      </c>
      <c r="T355" s="220" t="str">
        <f t="shared" ca="1" si="114"/>
        <v/>
      </c>
      <c r="U355" s="381">
        <f ca="1">IF('２個別表'!$BH355&gt;0,'２個別表'!$BH355,0)</f>
        <v>0</v>
      </c>
      <c r="V355" s="220">
        <f ca="1">IF('２個別表'!$BJ355&lt;&gt;"",1,0)</f>
        <v>0</v>
      </c>
      <c r="W355" s="206">
        <f ca="1">IF(AND($Q355=1,$V355=1),'２個別表'!$CF355,0)</f>
        <v>0</v>
      </c>
      <c r="X355" s="219">
        <f t="shared" ca="1" si="135"/>
        <v>0</v>
      </c>
      <c r="Y355" s="220" t="str">
        <f ca="1">IF(1&lt;='２個別表'!$F355,'２個別表'!$BV355,"")</f>
        <v/>
      </c>
      <c r="Z355" s="220">
        <f ca="1">IF(1&lt;='２個別表'!$F355,'２個別表'!$CG355,0)</f>
        <v>0</v>
      </c>
      <c r="AA355" s="220">
        <f ca="1">IF(OR(0&lt;'２個別表'!$BZ355,0&lt;SUM('２個別表'!$CC355:$CD355)),1,0)</f>
        <v>1</v>
      </c>
      <c r="AB355" s="207">
        <f ca="1">IF(1&lt;='２個別表'!$F355,'２個別表'!$BX355,0)</f>
        <v>0</v>
      </c>
      <c r="AC355" s="207" t="str">
        <f ca="1">IF('２個別表'!$BX355&gt;0,IF(AND('２個別表'!$BV355=1,'２個別表'!$CG355="控除不可"),'２個別表'!$BX355,IF(AND('２個別表'!$BV355=1,'２個別表'!$CG355="80%控除対象"),ROUNDUP('２個別表'!$BX355*102/110,0),IF(AND('２個別表'!$BV355=1,'２個別表'!$CG355="全額控除"),ROUNDUP('２個別表'!$BX355*100/110,0),IF(OR('２個別表'!$BV355=2,'２個別表'!$BV355=3),'２個別表'!$BX355,'２個別表'!$BX355)))),"")</f>
        <v/>
      </c>
      <c r="AD355" s="221" t="str">
        <f ca="1">IF('２個別表'!$W355=1,3,IF(AND('２個別表'!$W355=2,AND(19&lt;='２個別表'!$AO355,'２個別表'!$AO355&lt;=23)),2,IF(AND('２個別表'!$W355=2,OR(AND(1&lt;='２個別表'!$AO355,'２個別表'!$AO355&lt;=18),AND(24&lt;='２個別表'!$AO355,'２個別表'!$AO355&lt;=25))),1,"判定不能")))</f>
        <v>判定不能</v>
      </c>
      <c r="AE355" s="228">
        <f t="shared" ca="1" si="115"/>
        <v>0</v>
      </c>
      <c r="AF355" s="204" t="str">
        <f t="shared" ca="1" si="132"/>
        <v/>
      </c>
      <c r="AG355" s="207" t="str">
        <f ca="1">IF(AND($AD355=1,$U355&gt;0,$V355=1),ROUNDDOWN($AC355*1/2-'２個別表'!$CF355*1/2,0),"")</f>
        <v/>
      </c>
      <c r="AH355" s="207" t="str">
        <f t="shared" ca="1" si="136"/>
        <v/>
      </c>
      <c r="AI355" s="230" t="str">
        <f ca="1">IF(AND($AD355=1,$Q355=1),IF($AB355&gt;0,'２個別表'!$BX355-'２個別表'!$BZ355-'２個別表'!$CF355-'２個別表'!$CC355-'２個別表'!$CD355-'２個別表'!$CE355,0),"")</f>
        <v/>
      </c>
      <c r="AJ355" s="222">
        <f t="shared" ca="1" si="116"/>
        <v>0</v>
      </c>
      <c r="AK355" s="218" t="str">
        <f ca="1">IF($AD355=1,IF('２個別表'!$AQ355=1,1,IF('２個別表'!AQ355="","",)),"")</f>
        <v/>
      </c>
      <c r="AL355" s="207" t="str">
        <f ca="1">IF($AJ355=1,IF($AK355=1,'２個別表'!BU355,""),"")</f>
        <v/>
      </c>
      <c r="AM355" s="204" t="str">
        <f t="shared" ca="1" si="117"/>
        <v/>
      </c>
      <c r="AN355" s="223" t="str">
        <f ca="1">IF($AJ355=1,IF($AK355=1,ROUNDDOWN('２個別表'!$BX355-'２個別表'!$BZ355-'２個別表'!$CC355-'２個別表'!$CD355-'２個別表'!$CE355-'２個別表'!$CF355,0),""),"")</f>
        <v/>
      </c>
      <c r="AO355" s="222">
        <f t="shared" ca="1" si="113"/>
        <v>0</v>
      </c>
      <c r="AP355" s="218">
        <f t="shared" ca="1" si="118"/>
        <v>0</v>
      </c>
      <c r="AQ355" s="218">
        <f t="shared" ca="1" si="119"/>
        <v>0</v>
      </c>
      <c r="AR355" s="213">
        <f ca="1">IF('２個別表'!$AC355=1,1,0)</f>
        <v>0</v>
      </c>
      <c r="AS355" s="204" t="str">
        <f t="shared" ca="1" si="120"/>
        <v/>
      </c>
      <c r="AT355" s="204" t="str">
        <f t="shared" ca="1" si="121"/>
        <v/>
      </c>
      <c r="AU355" s="230" t="str">
        <f ca="1">IF($AD355=1,IF($AQ355=1,ROUNDDOWN('２個別表'!$BX355-'２個別表'!$BZ355-'２個別表'!$CC355-'２個別表'!$CD355-'２個別表'!$CE355-'２個別表'!$CF355,0),""),"")</f>
        <v/>
      </c>
      <c r="AV355" s="391">
        <f t="shared" ca="1" si="122"/>
        <v>0</v>
      </c>
      <c r="AW355" s="401" t="str">
        <f t="shared" ca="1" si="123"/>
        <v>-</v>
      </c>
      <c r="AX355" s="228">
        <f ca="1">IF($AD355=2,IF('２個別表'!$BS355=1,1,0),0)</f>
        <v>0</v>
      </c>
      <c r="AY355" s="213" t="str">
        <f t="shared" ca="1" si="124"/>
        <v/>
      </c>
      <c r="AZ355" s="409" t="str">
        <f ca="1">IF(AND($AD355=2,$AX355=1),'２個別表'!$BX355-('２個別表'!$BZ355+'２個別表'!$CC355+'２個別表'!$CD355+'２個別表'!$CE355+'２個別表'!$CF355),"")</f>
        <v/>
      </c>
      <c r="BA355" s="228">
        <f ca="1">IF($AD355=2,IF('２個別表'!$BS355&lt;&gt;1,1,0),0)</f>
        <v>0</v>
      </c>
      <c r="BB355" s="404">
        <f t="shared" ca="1" si="125"/>
        <v>0</v>
      </c>
      <c r="BC355" s="207" t="str">
        <f ca="1">IF(AND($AD355=2,$BA355=1),'２個別表'!$BT355,"")</f>
        <v/>
      </c>
      <c r="BD355" s="207" t="str">
        <f t="shared" ca="1" si="126"/>
        <v/>
      </c>
      <c r="BE355" s="207" t="str">
        <f ca="1">IF(AND($AD355=2,$BA355=1),'２個別表'!$BW355-('２個別表'!$BZ355+'２個別表'!$CC355+'２個別表'!$CD355+'２個別表'!$CE355+'２個別表'!$CF355),"")</f>
        <v/>
      </c>
      <c r="BF355" s="207" t="str">
        <f ca="1">IF(AND($AD355=2,$BA355=1),'２個別表'!$CC355+'２個別表'!$CD355,"")</f>
        <v/>
      </c>
      <c r="BG355" s="406" t="str">
        <f ca="1">IF($BB355=1,IF(SUM('２個別表'!$BY355,'２個別表'!$CF355*0.5)&lt;='２個別表'!$BX355*0.5,"〇","×"),"")</f>
        <v/>
      </c>
      <c r="BH355" s="405">
        <f t="shared" ca="1" si="127"/>
        <v>0</v>
      </c>
      <c r="BI355" s="229" t="str">
        <f ca="1">IF($AD355=2,IF($AX355=1,IF('２個別表'!$AO355=23,"〇","×"),IF(OR('２個別表'!$AO355&lt;19,'２個別表'!$AO355&gt;23),"",IF($BH355&lt;='２個別表'!$BT355,"〇","×"))),"-")</f>
        <v>-</v>
      </c>
      <c r="BJ355" s="414" t="str">
        <f t="shared" ca="1" si="128"/>
        <v>-</v>
      </c>
      <c r="BK355" s="228">
        <f t="shared" ca="1" si="129"/>
        <v>0</v>
      </c>
      <c r="BL355" s="229" t="str">
        <f ca="1">IF($AD355=3,IF(1&lt;='２個別表'!$F355,IF('２個別表'!$W355=1,"〇","×"),""),"")</f>
        <v/>
      </c>
      <c r="BM355" s="209" t="str">
        <f ca="1">IF(AD355=3,IF(AND(OR('２個別表'!BF355="附帯施設",AND(1&lt;='２個別表'!AO355,'２個別表'!AO355&lt;=3)),'２個別表'!BM355&lt;&gt;"",'２個別表'!BN355&lt;&gt;""),1,IF(AND(OR('２個別表'!BF355="附帯施設",AND(1&lt;='２個別表'!AO355,'２個別表'!AO355&lt;=3)),OR('２個別表'!BM355="",'２個別表'!BN355="")),"×",0)),"")</f>
        <v/>
      </c>
      <c r="BN355" s="229" t="str">
        <f ca="1">IF($AD355=3,IF('２個別表'!$BX355&gt;=500000,"〇","×"),"")</f>
        <v/>
      </c>
      <c r="BO355" s="204" t="str">
        <f ca="1">IF(AD355=3,'２個別表'!BY355,"")</f>
        <v/>
      </c>
      <c r="BP355" s="204" t="str">
        <f ca="1">IF(AD355=3,IF(COUNTIF('２個別表'!$Z$11:'２個別表'!Z355,'２個別表'!Z355)=1,BO355,SUMIF('２個別表'!$Z$11:$Z$510,'２個別表'!Z355,$BO$11:$BO$239)),"")</f>
        <v/>
      </c>
      <c r="BQ355" s="213" t="str">
        <f t="shared" ca="1" si="137"/>
        <v/>
      </c>
      <c r="BR355" s="207" t="str">
        <f t="shared" ca="1" si="130"/>
        <v/>
      </c>
      <c r="BS355" s="483" t="str">
        <f ca="1">IF($AD355=3,'２個別表'!$BX355-('２個別表'!$BZ355+'２個別表'!$CC355+'２個別表'!$CD355+'２個別表'!$CE355+'２個別表'!$CF355),"")</f>
        <v/>
      </c>
      <c r="BT355" s="486">
        <f t="shared" ca="1" si="138"/>
        <v>0</v>
      </c>
      <c r="BU355" s="480" t="str">
        <f t="shared" ca="1" si="131"/>
        <v/>
      </c>
    </row>
    <row r="356" spans="1:73">
      <c r="A356" s="770" t="str">
        <f t="shared" ca="1" si="133"/>
        <v>石川県</v>
      </c>
      <c r="B356" s="773">
        <f ca="1">'２個別表'!Q356</f>
        <v>346</v>
      </c>
      <c r="C356" s="774" t="str">
        <f>'２個別表'!$R356</f>
        <v>石川県</v>
      </c>
      <c r="D356" s="774" t="str">
        <f ca="1">'２個別表'!$S356</f>
        <v/>
      </c>
      <c r="E356" s="774" t="str">
        <f ca="1">'２個別表'!$T356</f>
        <v/>
      </c>
      <c r="F356" s="719" t="str">
        <f ca="1">'２個別表'!$W356</f>
        <v/>
      </c>
      <c r="G356" s="719" t="str">
        <f ca="1">IF($F356=1,IF(SUMIF('（様式１号）１総括表'!$B$16:$B$25,A356,'（様式１号）１総括表'!$A$16:$A$25)&gt;0,"〇","✕"),"-")</f>
        <v>-</v>
      </c>
      <c r="H356" s="716" t="str">
        <f ca="1">IF('２個別表'!$Y356=1,IF('２個別表'!$AC356=1,"〇","×"),IF(AND(2&lt;='２個別表'!$AC356,'２個別表'!$AC356&lt;=5),"〇","×"))</f>
        <v>×</v>
      </c>
      <c r="I356" s="716" t="str">
        <f t="shared" ca="1" si="134"/>
        <v>×</v>
      </c>
      <c r="J356" s="207" t="str">
        <f ca="1">'２個別表'!$Z356</f>
        <v/>
      </c>
      <c r="K356" s="207">
        <f ca="1">'２個別表'!$AK356</f>
        <v>0</v>
      </c>
      <c r="L356" s="207" t="str">
        <f ca="1">IF('２個別表'!$AL356=1,1,"")</f>
        <v/>
      </c>
      <c r="M356" s="207" t="str">
        <f ca="1">IF('２個別表'!$AL356="","",IF('２個別表'!$AL356=1,IF(OR('２個別表'!$AM356=1,'２個別表'!$AN356=1),"〇","×")))</f>
        <v/>
      </c>
      <c r="N356" s="204" t="str">
        <f ca="1">'２個別表'!AT356</f>
        <v/>
      </c>
      <c r="O356" s="220" t="str">
        <f ca="1">IF(1&lt;='２個別表'!$F356,IF(AND(1&lt;='２個別表'!$AO356,'２個別表'!$AO356&lt;=3),1,0),"")</f>
        <v/>
      </c>
      <c r="P356" s="229">
        <f ca="1">IF($O356=1,IF(AND('２個別表'!$BF356&lt;&gt;"",AND('２個別表'!$BI356&lt;&gt;1,'２個別表'!$BJ356)),0,1),0)</f>
        <v>0</v>
      </c>
      <c r="Q356" s="220">
        <f ca="1">IF('２個別表'!$BF356&lt;&gt;"",1,0)</f>
        <v>0</v>
      </c>
      <c r="R356" s="220" t="str">
        <f ca="1">IF($Q356=1,IF('２個別表'!$BI356=1,1,0),"")</f>
        <v/>
      </c>
      <c r="S356" s="220" t="str">
        <f ca="1">IF($R356=1,IF('２個別表'!$BJ356&lt;&gt;"","〇","×"),"")</f>
        <v/>
      </c>
      <c r="T356" s="220" t="str">
        <f t="shared" ca="1" si="114"/>
        <v/>
      </c>
      <c r="U356" s="381">
        <f ca="1">IF('２個別表'!$BH356&gt;0,'２個別表'!$BH356,0)</f>
        <v>0</v>
      </c>
      <c r="V356" s="220">
        <f ca="1">IF('２個別表'!$BJ356&lt;&gt;"",1,0)</f>
        <v>0</v>
      </c>
      <c r="W356" s="206">
        <f ca="1">IF(AND($Q356=1,$V356=1),'２個別表'!$CF356,0)</f>
        <v>0</v>
      </c>
      <c r="X356" s="219">
        <f t="shared" ca="1" si="135"/>
        <v>0</v>
      </c>
      <c r="Y356" s="220" t="str">
        <f ca="1">IF(1&lt;='２個別表'!$F356,'２個別表'!$BV356,"")</f>
        <v/>
      </c>
      <c r="Z356" s="220">
        <f ca="1">IF(1&lt;='２個別表'!$F356,'２個別表'!$CG356,0)</f>
        <v>0</v>
      </c>
      <c r="AA356" s="220">
        <f ca="1">IF(OR(0&lt;'２個別表'!$BZ356,0&lt;SUM('２個別表'!$CC356:$CD356)),1,0)</f>
        <v>1</v>
      </c>
      <c r="AB356" s="207">
        <f ca="1">IF(1&lt;='２個別表'!$F356,'２個別表'!$BX356,0)</f>
        <v>0</v>
      </c>
      <c r="AC356" s="207" t="str">
        <f ca="1">IF('２個別表'!$BX356&gt;0,IF(AND('２個別表'!$BV356=1,'２個別表'!$CG356="控除不可"),'２個別表'!$BX356,IF(AND('２個別表'!$BV356=1,'２個別表'!$CG356="80%控除対象"),ROUNDUP('２個別表'!$BX356*102/110,0),IF(AND('２個別表'!$BV356=1,'２個別表'!$CG356="全額控除"),ROUNDUP('２個別表'!$BX356*100/110,0),IF(OR('２個別表'!$BV356=2,'２個別表'!$BV356=3),'２個別表'!$BX356,'２個別表'!$BX356)))),"")</f>
        <v/>
      </c>
      <c r="AD356" s="221" t="str">
        <f ca="1">IF('２個別表'!$W356=1,3,IF(AND('２個別表'!$W356=2,AND(19&lt;='２個別表'!$AO356,'２個別表'!$AO356&lt;=23)),2,IF(AND('２個別表'!$W356=2,OR(AND(1&lt;='２個別表'!$AO356,'２個別表'!$AO356&lt;=18),AND(24&lt;='２個別表'!$AO356,'２個別表'!$AO356&lt;=25))),1,"判定不能")))</f>
        <v>判定不能</v>
      </c>
      <c r="AE356" s="228">
        <f t="shared" ca="1" si="115"/>
        <v>0</v>
      </c>
      <c r="AF356" s="204" t="str">
        <f t="shared" ca="1" si="132"/>
        <v/>
      </c>
      <c r="AG356" s="207" t="str">
        <f ca="1">IF(AND($AD356=1,$U356&gt;0,$V356=1),ROUNDDOWN($AC356*1/2-'２個別表'!$CF356*1/2,0),"")</f>
        <v/>
      </c>
      <c r="AH356" s="207" t="str">
        <f t="shared" ca="1" si="136"/>
        <v/>
      </c>
      <c r="AI356" s="230" t="str">
        <f ca="1">IF(AND($AD356=1,$Q356=1),IF($AB356&gt;0,'２個別表'!$BX356-'２個別表'!$BZ356-'２個別表'!$CF356-'２個別表'!$CC356-'２個別表'!$CD356-'２個別表'!$CE356,0),"")</f>
        <v/>
      </c>
      <c r="AJ356" s="222">
        <f t="shared" ca="1" si="116"/>
        <v>0</v>
      </c>
      <c r="AK356" s="218" t="str">
        <f ca="1">IF($AD356=1,IF('２個別表'!$AQ356=1,1,IF('２個別表'!AQ356="","",)),"")</f>
        <v/>
      </c>
      <c r="AL356" s="207" t="str">
        <f ca="1">IF($AJ356=1,IF($AK356=1,'２個別表'!BU356,""),"")</f>
        <v/>
      </c>
      <c r="AM356" s="204" t="str">
        <f t="shared" ca="1" si="117"/>
        <v/>
      </c>
      <c r="AN356" s="223" t="str">
        <f ca="1">IF($AJ356=1,IF($AK356=1,ROUNDDOWN('２個別表'!$BX356-'２個別表'!$BZ356-'２個別表'!$CC356-'２個別表'!$CD356-'２個別表'!$CE356-'２個別表'!$CF356,0),""),"")</f>
        <v/>
      </c>
      <c r="AO356" s="222">
        <f t="shared" ca="1" si="113"/>
        <v>0</v>
      </c>
      <c r="AP356" s="218">
        <f t="shared" ca="1" si="118"/>
        <v>0</v>
      </c>
      <c r="AQ356" s="218">
        <f t="shared" ca="1" si="119"/>
        <v>0</v>
      </c>
      <c r="AR356" s="213">
        <f ca="1">IF('２個別表'!$AC356=1,1,0)</f>
        <v>0</v>
      </c>
      <c r="AS356" s="204" t="str">
        <f t="shared" ca="1" si="120"/>
        <v/>
      </c>
      <c r="AT356" s="204" t="str">
        <f t="shared" ca="1" si="121"/>
        <v/>
      </c>
      <c r="AU356" s="230" t="str">
        <f ca="1">IF($AD356=1,IF($AQ356=1,ROUNDDOWN('２個別表'!$BX356-'２個別表'!$BZ356-'２個別表'!$CC356-'２個別表'!$CD356-'２個別表'!$CE356-'２個別表'!$CF356,0),""),"")</f>
        <v/>
      </c>
      <c r="AV356" s="391">
        <f t="shared" ca="1" si="122"/>
        <v>0</v>
      </c>
      <c r="AW356" s="401" t="str">
        <f t="shared" ca="1" si="123"/>
        <v>-</v>
      </c>
      <c r="AX356" s="228">
        <f ca="1">IF($AD356=2,IF('２個別表'!$BS356=1,1,0),0)</f>
        <v>0</v>
      </c>
      <c r="AY356" s="213" t="str">
        <f t="shared" ca="1" si="124"/>
        <v/>
      </c>
      <c r="AZ356" s="409" t="str">
        <f ca="1">IF(AND($AD356=2,$AX356=1),'２個別表'!$BX356-('２個別表'!$BZ356+'２個別表'!$CC356+'２個別表'!$CD356+'２個別表'!$CE356+'２個別表'!$CF356),"")</f>
        <v/>
      </c>
      <c r="BA356" s="228">
        <f ca="1">IF($AD356=2,IF('２個別表'!$BS356&lt;&gt;1,1,0),0)</f>
        <v>0</v>
      </c>
      <c r="BB356" s="404">
        <f t="shared" ca="1" si="125"/>
        <v>0</v>
      </c>
      <c r="BC356" s="207" t="str">
        <f ca="1">IF(AND($AD356=2,$BA356=1),'２個別表'!$BT356,"")</f>
        <v/>
      </c>
      <c r="BD356" s="207" t="str">
        <f t="shared" ca="1" si="126"/>
        <v/>
      </c>
      <c r="BE356" s="207" t="str">
        <f ca="1">IF(AND($AD356=2,$BA356=1),'２個別表'!$BW356-('２個別表'!$BZ356+'２個別表'!$CC356+'２個別表'!$CD356+'２個別表'!$CE356+'２個別表'!$CF356),"")</f>
        <v/>
      </c>
      <c r="BF356" s="207" t="str">
        <f ca="1">IF(AND($AD356=2,$BA356=1),'２個別表'!$CC356+'２個別表'!$CD356,"")</f>
        <v/>
      </c>
      <c r="BG356" s="406" t="str">
        <f ca="1">IF($BB356=1,IF(SUM('２個別表'!$BY356,'２個別表'!$CF356*0.5)&lt;='２個別表'!$BX356*0.5,"〇","×"),"")</f>
        <v/>
      </c>
      <c r="BH356" s="405">
        <f t="shared" ca="1" si="127"/>
        <v>0</v>
      </c>
      <c r="BI356" s="229" t="str">
        <f ca="1">IF($AD356=2,IF($AX356=1,IF('２個別表'!$AO356=23,"〇","×"),IF(OR('２個別表'!$AO356&lt;19,'２個別表'!$AO356&gt;23),"",IF($BH356&lt;='２個別表'!$BT356,"〇","×"))),"-")</f>
        <v>-</v>
      </c>
      <c r="BJ356" s="414" t="str">
        <f t="shared" ca="1" si="128"/>
        <v>-</v>
      </c>
      <c r="BK356" s="228">
        <f t="shared" ca="1" si="129"/>
        <v>0</v>
      </c>
      <c r="BL356" s="229" t="str">
        <f ca="1">IF($AD356=3,IF(1&lt;='２個別表'!$F356,IF('２個別表'!$W356=1,"〇","×"),""),"")</f>
        <v/>
      </c>
      <c r="BM356" s="209" t="str">
        <f ca="1">IF(AD356=3,IF(AND(OR('２個別表'!BF356="附帯施設",AND(1&lt;='２個別表'!AO356,'２個別表'!AO356&lt;=3)),'２個別表'!BM356&lt;&gt;"",'２個別表'!BN356&lt;&gt;""),1,IF(AND(OR('２個別表'!BF356="附帯施設",AND(1&lt;='２個別表'!AO356,'２個別表'!AO356&lt;=3)),OR('２個別表'!BM356="",'２個別表'!BN356="")),"×",0)),"")</f>
        <v/>
      </c>
      <c r="BN356" s="229" t="str">
        <f ca="1">IF($AD356=3,IF('２個別表'!$BX356&gt;=500000,"〇","×"),"")</f>
        <v/>
      </c>
      <c r="BO356" s="204" t="str">
        <f ca="1">IF(AD356=3,'２個別表'!BY356,"")</f>
        <v/>
      </c>
      <c r="BP356" s="204" t="str">
        <f ca="1">IF(AD356=3,IF(COUNTIF('２個別表'!$Z$11:'２個別表'!Z356,'２個別表'!Z356)=1,BO356,SUMIF('２個別表'!$Z$11:$Z$510,'２個別表'!Z356,$BO$11:$BO$239)),"")</f>
        <v/>
      </c>
      <c r="BQ356" s="213" t="str">
        <f t="shared" ca="1" si="137"/>
        <v/>
      </c>
      <c r="BR356" s="207" t="str">
        <f t="shared" ca="1" si="130"/>
        <v/>
      </c>
      <c r="BS356" s="483" t="str">
        <f ca="1">IF($AD356=3,'２個別表'!$BX356-('２個別表'!$BZ356+'２個別表'!$CC356+'２個別表'!$CD356+'２個別表'!$CE356+'２個別表'!$CF356),"")</f>
        <v/>
      </c>
      <c r="BT356" s="486">
        <f t="shared" ca="1" si="138"/>
        <v>0</v>
      </c>
      <c r="BU356" s="480" t="str">
        <f t="shared" ca="1" si="131"/>
        <v/>
      </c>
    </row>
    <row r="357" spans="1:73">
      <c r="A357" s="770" t="str">
        <f t="shared" ca="1" si="133"/>
        <v>石川県</v>
      </c>
      <c r="B357" s="773">
        <f ca="1">'２個別表'!Q357</f>
        <v>347</v>
      </c>
      <c r="C357" s="774" t="str">
        <f>'２個別表'!$R357</f>
        <v>石川県</v>
      </c>
      <c r="D357" s="774" t="str">
        <f ca="1">'２個別表'!$S357</f>
        <v/>
      </c>
      <c r="E357" s="774" t="str">
        <f ca="1">'２個別表'!$T357</f>
        <v/>
      </c>
      <c r="F357" s="719" t="str">
        <f ca="1">'２個別表'!$W357</f>
        <v/>
      </c>
      <c r="G357" s="719" t="str">
        <f ca="1">IF($F357=1,IF(SUMIF('（様式１号）１総括表'!$B$16:$B$25,A357,'（様式１号）１総括表'!$A$16:$A$25)&gt;0,"〇","✕"),"-")</f>
        <v>-</v>
      </c>
      <c r="H357" s="716" t="str">
        <f ca="1">IF('２個別表'!$Y357=1,IF('２個別表'!$AC357=1,"〇","×"),IF(AND(2&lt;='２個別表'!$AC357,'２個別表'!$AC357&lt;=5),"〇","×"))</f>
        <v>×</v>
      </c>
      <c r="I357" s="716" t="str">
        <f t="shared" ca="1" si="134"/>
        <v>×</v>
      </c>
      <c r="J357" s="207" t="str">
        <f ca="1">'２個別表'!$Z357</f>
        <v/>
      </c>
      <c r="K357" s="207">
        <f ca="1">'２個別表'!$AK357</f>
        <v>0</v>
      </c>
      <c r="L357" s="207" t="str">
        <f ca="1">IF('２個別表'!$AL357=1,1,"")</f>
        <v/>
      </c>
      <c r="M357" s="207" t="str">
        <f ca="1">IF('２個別表'!$AL357="","",IF('２個別表'!$AL357=1,IF(OR('２個別表'!$AM357=1,'２個別表'!$AN357=1),"〇","×")))</f>
        <v/>
      </c>
      <c r="N357" s="204" t="str">
        <f ca="1">'２個別表'!AT357</f>
        <v/>
      </c>
      <c r="O357" s="220" t="str">
        <f ca="1">IF(1&lt;='２個別表'!$F357,IF(AND(1&lt;='２個別表'!$AO357,'２個別表'!$AO357&lt;=3),1,0),"")</f>
        <v/>
      </c>
      <c r="P357" s="229">
        <f ca="1">IF($O357=1,IF(AND('２個別表'!$BF357&lt;&gt;"",AND('２個別表'!$BI357&lt;&gt;1,'２個別表'!$BJ357)),0,1),0)</f>
        <v>0</v>
      </c>
      <c r="Q357" s="220">
        <f ca="1">IF('２個別表'!$BF357&lt;&gt;"",1,0)</f>
        <v>0</v>
      </c>
      <c r="R357" s="220" t="str">
        <f ca="1">IF($Q357=1,IF('２個別表'!$BI357=1,1,0),"")</f>
        <v/>
      </c>
      <c r="S357" s="220" t="str">
        <f ca="1">IF($R357=1,IF('２個別表'!$BJ357&lt;&gt;"","〇","×"),"")</f>
        <v/>
      </c>
      <c r="T357" s="220" t="str">
        <f t="shared" ca="1" si="114"/>
        <v/>
      </c>
      <c r="U357" s="381">
        <f ca="1">IF('２個別表'!$BH357&gt;0,'２個別表'!$BH357,0)</f>
        <v>0</v>
      </c>
      <c r="V357" s="220">
        <f ca="1">IF('２個別表'!$BJ357&lt;&gt;"",1,0)</f>
        <v>0</v>
      </c>
      <c r="W357" s="206">
        <f ca="1">IF(AND($Q357=1,$V357=1),'２個別表'!$CF357,0)</f>
        <v>0</v>
      </c>
      <c r="X357" s="219">
        <f t="shared" ca="1" si="135"/>
        <v>0</v>
      </c>
      <c r="Y357" s="220" t="str">
        <f ca="1">IF(1&lt;='２個別表'!$F357,'２個別表'!$BV357,"")</f>
        <v/>
      </c>
      <c r="Z357" s="220">
        <f ca="1">IF(1&lt;='２個別表'!$F357,'２個別表'!$CG357,0)</f>
        <v>0</v>
      </c>
      <c r="AA357" s="220">
        <f ca="1">IF(OR(0&lt;'２個別表'!$BZ357,0&lt;SUM('２個別表'!$CC357:$CD357)),1,0)</f>
        <v>1</v>
      </c>
      <c r="AB357" s="207">
        <f ca="1">IF(1&lt;='２個別表'!$F357,'２個別表'!$BX357,0)</f>
        <v>0</v>
      </c>
      <c r="AC357" s="207" t="str">
        <f ca="1">IF('２個別表'!$BX357&gt;0,IF(AND('２個別表'!$BV357=1,'２個別表'!$CG357="控除不可"),'２個別表'!$BX357,IF(AND('２個別表'!$BV357=1,'２個別表'!$CG357="80%控除対象"),ROUNDUP('２個別表'!$BX357*102/110,0),IF(AND('２個別表'!$BV357=1,'２個別表'!$CG357="全額控除"),ROUNDUP('２個別表'!$BX357*100/110,0),IF(OR('２個別表'!$BV357=2,'２個別表'!$BV357=3),'２個別表'!$BX357,'２個別表'!$BX357)))),"")</f>
        <v/>
      </c>
      <c r="AD357" s="221" t="str">
        <f ca="1">IF('２個別表'!$W357=1,3,IF(AND('２個別表'!$W357=2,AND(19&lt;='２個別表'!$AO357,'２個別表'!$AO357&lt;=23)),2,IF(AND('２個別表'!$W357=2,OR(AND(1&lt;='２個別表'!$AO357,'２個別表'!$AO357&lt;=18),AND(24&lt;='２個別表'!$AO357,'２個別表'!$AO357&lt;=25))),1,"判定不能")))</f>
        <v>判定不能</v>
      </c>
      <c r="AE357" s="228">
        <f t="shared" ca="1" si="115"/>
        <v>0</v>
      </c>
      <c r="AF357" s="204" t="str">
        <f t="shared" ca="1" si="132"/>
        <v/>
      </c>
      <c r="AG357" s="207" t="str">
        <f ca="1">IF(AND($AD357=1,$U357&gt;0,$V357=1),ROUNDDOWN($AC357*1/2-'２個別表'!$CF357*1/2,0),"")</f>
        <v/>
      </c>
      <c r="AH357" s="207" t="str">
        <f t="shared" ca="1" si="136"/>
        <v/>
      </c>
      <c r="AI357" s="230" t="str">
        <f ca="1">IF(AND($AD357=1,$Q357=1),IF($AB357&gt;0,'２個別表'!$BX357-'２個別表'!$BZ357-'２個別表'!$CF357-'２個別表'!$CC357-'２個別表'!$CD357-'２個別表'!$CE357,0),"")</f>
        <v/>
      </c>
      <c r="AJ357" s="222">
        <f t="shared" ca="1" si="116"/>
        <v>0</v>
      </c>
      <c r="AK357" s="218" t="str">
        <f ca="1">IF($AD357=1,IF('２個別表'!$AQ357=1,1,IF('２個別表'!AQ357="","",)),"")</f>
        <v/>
      </c>
      <c r="AL357" s="207" t="str">
        <f ca="1">IF($AJ357=1,IF($AK357=1,'２個別表'!BU357,""),"")</f>
        <v/>
      </c>
      <c r="AM357" s="204" t="str">
        <f t="shared" ca="1" si="117"/>
        <v/>
      </c>
      <c r="AN357" s="223" t="str">
        <f ca="1">IF($AJ357=1,IF($AK357=1,ROUNDDOWN('２個別表'!$BX357-'２個別表'!$BZ357-'２個別表'!$CC357-'２個別表'!$CD357-'２個別表'!$CE357-'２個別表'!$CF357,0),""),"")</f>
        <v/>
      </c>
      <c r="AO357" s="222">
        <f t="shared" ca="1" si="113"/>
        <v>0</v>
      </c>
      <c r="AP357" s="218">
        <f t="shared" ca="1" si="118"/>
        <v>0</v>
      </c>
      <c r="AQ357" s="218">
        <f t="shared" ca="1" si="119"/>
        <v>0</v>
      </c>
      <c r="AR357" s="213">
        <f ca="1">IF('２個別表'!$AC357=1,1,0)</f>
        <v>0</v>
      </c>
      <c r="AS357" s="204" t="str">
        <f t="shared" ca="1" si="120"/>
        <v/>
      </c>
      <c r="AT357" s="204" t="str">
        <f t="shared" ca="1" si="121"/>
        <v/>
      </c>
      <c r="AU357" s="230" t="str">
        <f ca="1">IF($AD357=1,IF($AQ357=1,ROUNDDOWN('２個別表'!$BX357-'２個別表'!$BZ357-'２個別表'!$CC357-'２個別表'!$CD357-'２個別表'!$CE357-'２個別表'!$CF357,0),""),"")</f>
        <v/>
      </c>
      <c r="AV357" s="391">
        <f t="shared" ca="1" si="122"/>
        <v>0</v>
      </c>
      <c r="AW357" s="401" t="str">
        <f t="shared" ca="1" si="123"/>
        <v>-</v>
      </c>
      <c r="AX357" s="228">
        <f ca="1">IF($AD357=2,IF('２個別表'!$BS357=1,1,0),0)</f>
        <v>0</v>
      </c>
      <c r="AY357" s="213" t="str">
        <f t="shared" ca="1" si="124"/>
        <v/>
      </c>
      <c r="AZ357" s="409" t="str">
        <f ca="1">IF(AND($AD357=2,$AX357=1),'２個別表'!$BX357-('２個別表'!$BZ357+'２個別表'!$CC357+'２個別表'!$CD357+'２個別表'!$CE357+'２個別表'!$CF357),"")</f>
        <v/>
      </c>
      <c r="BA357" s="228">
        <f ca="1">IF($AD357=2,IF('２個別表'!$BS357&lt;&gt;1,1,0),0)</f>
        <v>0</v>
      </c>
      <c r="BB357" s="404">
        <f t="shared" ca="1" si="125"/>
        <v>0</v>
      </c>
      <c r="BC357" s="207" t="str">
        <f ca="1">IF(AND($AD357=2,$BA357=1),'２個別表'!$BT357,"")</f>
        <v/>
      </c>
      <c r="BD357" s="207" t="str">
        <f t="shared" ca="1" si="126"/>
        <v/>
      </c>
      <c r="BE357" s="207" t="str">
        <f ca="1">IF(AND($AD357=2,$BA357=1),'２個別表'!$BW357-('２個別表'!$BZ357+'２個別表'!$CC357+'２個別表'!$CD357+'２個別表'!$CE357+'２個別表'!$CF357),"")</f>
        <v/>
      </c>
      <c r="BF357" s="207" t="str">
        <f ca="1">IF(AND($AD357=2,$BA357=1),'２個別表'!$CC357+'２個別表'!$CD357,"")</f>
        <v/>
      </c>
      <c r="BG357" s="406" t="str">
        <f ca="1">IF($BB357=1,IF(SUM('２個別表'!$BY357,'２個別表'!$CF357*0.5)&lt;='２個別表'!$BX357*0.5,"〇","×"),"")</f>
        <v/>
      </c>
      <c r="BH357" s="405">
        <f t="shared" ca="1" si="127"/>
        <v>0</v>
      </c>
      <c r="BI357" s="229" t="str">
        <f ca="1">IF($AD357=2,IF($AX357=1,IF('２個別表'!$AO357=23,"〇","×"),IF(OR('２個別表'!$AO357&lt;19,'２個別表'!$AO357&gt;23),"",IF($BH357&lt;='２個別表'!$BT357,"〇","×"))),"-")</f>
        <v>-</v>
      </c>
      <c r="BJ357" s="414" t="str">
        <f t="shared" ca="1" si="128"/>
        <v>-</v>
      </c>
      <c r="BK357" s="228">
        <f t="shared" ca="1" si="129"/>
        <v>0</v>
      </c>
      <c r="BL357" s="229" t="str">
        <f ca="1">IF($AD357=3,IF(1&lt;='２個別表'!$F357,IF('２個別表'!$W357=1,"〇","×"),""),"")</f>
        <v/>
      </c>
      <c r="BM357" s="209" t="str">
        <f ca="1">IF(AD357=3,IF(AND(OR('２個別表'!BF357="附帯施設",AND(1&lt;='２個別表'!AO357,'２個別表'!AO357&lt;=3)),'２個別表'!BM357&lt;&gt;"",'２個別表'!BN357&lt;&gt;""),1,IF(AND(OR('２個別表'!BF357="附帯施設",AND(1&lt;='２個別表'!AO357,'２個別表'!AO357&lt;=3)),OR('２個別表'!BM357="",'２個別表'!BN357="")),"×",0)),"")</f>
        <v/>
      </c>
      <c r="BN357" s="229" t="str">
        <f ca="1">IF($AD357=3,IF('２個別表'!$BX357&gt;=500000,"〇","×"),"")</f>
        <v/>
      </c>
      <c r="BO357" s="204" t="str">
        <f ca="1">IF(AD357=3,'２個別表'!BY357,"")</f>
        <v/>
      </c>
      <c r="BP357" s="204" t="str">
        <f ca="1">IF(AD357=3,IF(COUNTIF('２個別表'!$Z$11:'２個別表'!Z357,'２個別表'!Z357)=1,BO357,SUMIF('２個別表'!$Z$11:$Z$510,'２個別表'!Z357,$BO$11:$BO$239)),"")</f>
        <v/>
      </c>
      <c r="BQ357" s="213" t="str">
        <f t="shared" ca="1" si="137"/>
        <v/>
      </c>
      <c r="BR357" s="207" t="str">
        <f t="shared" ca="1" si="130"/>
        <v/>
      </c>
      <c r="BS357" s="483" t="str">
        <f ca="1">IF($AD357=3,'２個別表'!$BX357-('２個別表'!$BZ357+'２個別表'!$CC357+'２個別表'!$CD357+'２個別表'!$CE357+'２個別表'!$CF357),"")</f>
        <v/>
      </c>
      <c r="BT357" s="486">
        <f t="shared" ca="1" si="138"/>
        <v>0</v>
      </c>
      <c r="BU357" s="480" t="str">
        <f t="shared" ca="1" si="131"/>
        <v/>
      </c>
    </row>
    <row r="358" spans="1:73">
      <c r="A358" s="770" t="str">
        <f t="shared" ca="1" si="133"/>
        <v>石川県</v>
      </c>
      <c r="B358" s="773">
        <f ca="1">'２個別表'!Q358</f>
        <v>348</v>
      </c>
      <c r="C358" s="774" t="str">
        <f>'２個別表'!$R358</f>
        <v>石川県</v>
      </c>
      <c r="D358" s="774" t="str">
        <f ca="1">'２個別表'!$S358</f>
        <v/>
      </c>
      <c r="E358" s="774" t="str">
        <f ca="1">'２個別表'!$T358</f>
        <v/>
      </c>
      <c r="F358" s="719" t="str">
        <f ca="1">'２個別表'!$W358</f>
        <v/>
      </c>
      <c r="G358" s="719" t="str">
        <f ca="1">IF($F358=1,IF(SUMIF('（様式１号）１総括表'!$B$16:$B$25,A358,'（様式１号）１総括表'!$A$16:$A$25)&gt;0,"〇","✕"),"-")</f>
        <v>-</v>
      </c>
      <c r="H358" s="716" t="str">
        <f ca="1">IF('２個別表'!$Y358=1,IF('２個別表'!$AC358=1,"〇","×"),IF(AND(2&lt;='２個別表'!$AC358,'２個別表'!$AC358&lt;=5),"〇","×"))</f>
        <v>×</v>
      </c>
      <c r="I358" s="716" t="str">
        <f t="shared" ca="1" si="134"/>
        <v>×</v>
      </c>
      <c r="J358" s="207" t="str">
        <f ca="1">'２個別表'!$Z358</f>
        <v/>
      </c>
      <c r="K358" s="207">
        <f ca="1">'２個別表'!$AK358</f>
        <v>0</v>
      </c>
      <c r="L358" s="207" t="str">
        <f ca="1">IF('２個別表'!$AL358=1,1,"")</f>
        <v/>
      </c>
      <c r="M358" s="207" t="str">
        <f ca="1">IF('２個別表'!$AL358="","",IF('２個別表'!$AL358=1,IF(OR('２個別表'!$AM358=1,'２個別表'!$AN358=1),"〇","×")))</f>
        <v/>
      </c>
      <c r="N358" s="204" t="str">
        <f ca="1">'２個別表'!AT358</f>
        <v/>
      </c>
      <c r="O358" s="220" t="str">
        <f ca="1">IF(1&lt;='２個別表'!$F358,IF(AND(1&lt;='２個別表'!$AO358,'２個別表'!$AO358&lt;=3),1,0),"")</f>
        <v/>
      </c>
      <c r="P358" s="229">
        <f ca="1">IF($O358=1,IF(AND('２個別表'!$BF358&lt;&gt;"",AND('２個別表'!$BI358&lt;&gt;1,'２個別表'!$BJ358)),0,1),0)</f>
        <v>0</v>
      </c>
      <c r="Q358" s="220">
        <f ca="1">IF('２個別表'!$BF358&lt;&gt;"",1,0)</f>
        <v>0</v>
      </c>
      <c r="R358" s="220" t="str">
        <f ca="1">IF($Q358=1,IF('２個別表'!$BI358=1,1,0),"")</f>
        <v/>
      </c>
      <c r="S358" s="220" t="str">
        <f ca="1">IF($R358=1,IF('２個別表'!$BJ358&lt;&gt;"","〇","×"),"")</f>
        <v/>
      </c>
      <c r="T358" s="220" t="str">
        <f t="shared" ca="1" si="114"/>
        <v/>
      </c>
      <c r="U358" s="381">
        <f ca="1">IF('２個別表'!$BH358&gt;0,'２個別表'!$BH358,0)</f>
        <v>0</v>
      </c>
      <c r="V358" s="220">
        <f ca="1">IF('２個別表'!$BJ358&lt;&gt;"",1,0)</f>
        <v>0</v>
      </c>
      <c r="W358" s="206">
        <f ca="1">IF(AND($Q358=1,$V358=1),'２個別表'!$CF358,0)</f>
        <v>0</v>
      </c>
      <c r="X358" s="219">
        <f t="shared" ca="1" si="135"/>
        <v>0</v>
      </c>
      <c r="Y358" s="220" t="str">
        <f ca="1">IF(1&lt;='２個別表'!$F358,'２個別表'!$BV358,"")</f>
        <v/>
      </c>
      <c r="Z358" s="220">
        <f ca="1">IF(1&lt;='２個別表'!$F358,'２個別表'!$CG358,0)</f>
        <v>0</v>
      </c>
      <c r="AA358" s="220">
        <f ca="1">IF(OR(0&lt;'２個別表'!$BZ358,0&lt;SUM('２個別表'!$CC358:$CD358)),1,0)</f>
        <v>1</v>
      </c>
      <c r="AB358" s="207">
        <f ca="1">IF(1&lt;='２個別表'!$F358,'２個別表'!$BX358,0)</f>
        <v>0</v>
      </c>
      <c r="AC358" s="207" t="str">
        <f ca="1">IF('２個別表'!$BX358&gt;0,IF(AND('２個別表'!$BV358=1,'２個別表'!$CG358="控除不可"),'２個別表'!$BX358,IF(AND('２個別表'!$BV358=1,'２個別表'!$CG358="80%控除対象"),ROUNDUP('２個別表'!$BX358*102/110,0),IF(AND('２個別表'!$BV358=1,'２個別表'!$CG358="全額控除"),ROUNDUP('２個別表'!$BX358*100/110,0),IF(OR('２個別表'!$BV358=2,'２個別表'!$BV358=3),'２個別表'!$BX358,'２個別表'!$BX358)))),"")</f>
        <v/>
      </c>
      <c r="AD358" s="221" t="str">
        <f ca="1">IF('２個別表'!$W358=1,3,IF(AND('２個別表'!$W358=2,AND(19&lt;='２個別表'!$AO358,'２個別表'!$AO358&lt;=23)),2,IF(AND('２個別表'!$W358=2,OR(AND(1&lt;='２個別表'!$AO358,'２個別表'!$AO358&lt;=18),AND(24&lt;='２個別表'!$AO358,'２個別表'!$AO358&lt;=25))),1,"判定不能")))</f>
        <v>判定不能</v>
      </c>
      <c r="AE358" s="228">
        <f t="shared" ca="1" si="115"/>
        <v>0</v>
      </c>
      <c r="AF358" s="204" t="str">
        <f t="shared" ca="1" si="132"/>
        <v/>
      </c>
      <c r="AG358" s="207" t="str">
        <f ca="1">IF(AND($AD358=1,$U358&gt;0,$V358=1),ROUNDDOWN($AC358*1/2-'２個別表'!$CF358*1/2,0),"")</f>
        <v/>
      </c>
      <c r="AH358" s="207" t="str">
        <f t="shared" ca="1" si="136"/>
        <v/>
      </c>
      <c r="AI358" s="230" t="str">
        <f ca="1">IF(AND($AD358=1,$Q358=1),IF($AB358&gt;0,'２個別表'!$BX358-'２個別表'!$BZ358-'２個別表'!$CF358-'２個別表'!$CC358-'２個別表'!$CD358-'２個別表'!$CE358,0),"")</f>
        <v/>
      </c>
      <c r="AJ358" s="222">
        <f t="shared" ca="1" si="116"/>
        <v>0</v>
      </c>
      <c r="AK358" s="218" t="str">
        <f ca="1">IF($AD358=1,IF('２個別表'!$AQ358=1,1,IF('２個別表'!AQ358="","",)),"")</f>
        <v/>
      </c>
      <c r="AL358" s="207" t="str">
        <f ca="1">IF($AJ358=1,IF($AK358=1,'２個別表'!BU358,""),"")</f>
        <v/>
      </c>
      <c r="AM358" s="204" t="str">
        <f t="shared" ca="1" si="117"/>
        <v/>
      </c>
      <c r="AN358" s="223" t="str">
        <f ca="1">IF($AJ358=1,IF($AK358=1,ROUNDDOWN('２個別表'!$BX358-'２個別表'!$BZ358-'２個別表'!$CC358-'２個別表'!$CD358-'２個別表'!$CE358-'２個別表'!$CF358,0),""),"")</f>
        <v/>
      </c>
      <c r="AO358" s="222">
        <f t="shared" ca="1" si="113"/>
        <v>0</v>
      </c>
      <c r="AP358" s="218">
        <f t="shared" ca="1" si="118"/>
        <v>0</v>
      </c>
      <c r="AQ358" s="218">
        <f t="shared" ca="1" si="119"/>
        <v>0</v>
      </c>
      <c r="AR358" s="213">
        <f ca="1">IF('２個別表'!$AC358=1,1,0)</f>
        <v>0</v>
      </c>
      <c r="AS358" s="204" t="str">
        <f t="shared" ca="1" si="120"/>
        <v/>
      </c>
      <c r="AT358" s="204" t="str">
        <f t="shared" ca="1" si="121"/>
        <v/>
      </c>
      <c r="AU358" s="230" t="str">
        <f ca="1">IF($AD358=1,IF($AQ358=1,ROUNDDOWN('２個別表'!$BX358-'２個別表'!$BZ358-'２個別表'!$CC358-'２個別表'!$CD358-'２個別表'!$CE358-'２個別表'!$CF358,0),""),"")</f>
        <v/>
      </c>
      <c r="AV358" s="391">
        <f t="shared" ca="1" si="122"/>
        <v>0</v>
      </c>
      <c r="AW358" s="401" t="str">
        <f t="shared" ca="1" si="123"/>
        <v>-</v>
      </c>
      <c r="AX358" s="228">
        <f ca="1">IF($AD358=2,IF('２個別表'!$BS358=1,1,0),0)</f>
        <v>0</v>
      </c>
      <c r="AY358" s="213" t="str">
        <f t="shared" ca="1" si="124"/>
        <v/>
      </c>
      <c r="AZ358" s="409" t="str">
        <f ca="1">IF(AND($AD358=2,$AX358=1),'２個別表'!$BX358-('２個別表'!$BZ358+'２個別表'!$CC358+'２個別表'!$CD358+'２個別表'!$CE358+'２個別表'!$CF358),"")</f>
        <v/>
      </c>
      <c r="BA358" s="228">
        <f ca="1">IF($AD358=2,IF('２個別表'!$BS358&lt;&gt;1,1,0),0)</f>
        <v>0</v>
      </c>
      <c r="BB358" s="404">
        <f t="shared" ca="1" si="125"/>
        <v>0</v>
      </c>
      <c r="BC358" s="207" t="str">
        <f ca="1">IF(AND($AD358=2,$BA358=1),'２個別表'!$BT358,"")</f>
        <v/>
      </c>
      <c r="BD358" s="207" t="str">
        <f t="shared" ca="1" si="126"/>
        <v/>
      </c>
      <c r="BE358" s="207" t="str">
        <f ca="1">IF(AND($AD358=2,$BA358=1),'２個別表'!$BW358-('２個別表'!$BZ358+'２個別表'!$CC358+'２個別表'!$CD358+'２個別表'!$CE358+'２個別表'!$CF358),"")</f>
        <v/>
      </c>
      <c r="BF358" s="207" t="str">
        <f ca="1">IF(AND($AD358=2,$BA358=1),'２個別表'!$CC358+'２個別表'!$CD358,"")</f>
        <v/>
      </c>
      <c r="BG358" s="406" t="str">
        <f ca="1">IF($BB358=1,IF(SUM('２個別表'!$BY358,'２個別表'!$CF358*0.5)&lt;='２個別表'!$BX358*0.5,"〇","×"),"")</f>
        <v/>
      </c>
      <c r="BH358" s="405">
        <f t="shared" ca="1" si="127"/>
        <v>0</v>
      </c>
      <c r="BI358" s="229" t="str">
        <f ca="1">IF($AD358=2,IF($AX358=1,IF('２個別表'!$AO358=23,"〇","×"),IF(OR('２個別表'!$AO358&lt;19,'２個別表'!$AO358&gt;23),"",IF($BH358&lt;='２個別表'!$BT358,"〇","×"))),"-")</f>
        <v>-</v>
      </c>
      <c r="BJ358" s="414" t="str">
        <f t="shared" ca="1" si="128"/>
        <v>-</v>
      </c>
      <c r="BK358" s="228">
        <f t="shared" ca="1" si="129"/>
        <v>0</v>
      </c>
      <c r="BL358" s="229" t="str">
        <f ca="1">IF($AD358=3,IF(1&lt;='２個別表'!$F358,IF('２個別表'!$W358=1,"〇","×"),""),"")</f>
        <v/>
      </c>
      <c r="BM358" s="209" t="str">
        <f ca="1">IF(AD358=3,IF(AND(OR('２個別表'!BF358="附帯施設",AND(1&lt;='２個別表'!AO358,'２個別表'!AO358&lt;=3)),'２個別表'!BM358&lt;&gt;"",'２個別表'!BN358&lt;&gt;""),1,IF(AND(OR('２個別表'!BF358="附帯施設",AND(1&lt;='２個別表'!AO358,'２個別表'!AO358&lt;=3)),OR('２個別表'!BM358="",'２個別表'!BN358="")),"×",0)),"")</f>
        <v/>
      </c>
      <c r="BN358" s="229" t="str">
        <f ca="1">IF($AD358=3,IF('２個別表'!$BX358&gt;=500000,"〇","×"),"")</f>
        <v/>
      </c>
      <c r="BO358" s="204" t="str">
        <f ca="1">IF(AD358=3,'２個別表'!BY358,"")</f>
        <v/>
      </c>
      <c r="BP358" s="204" t="str">
        <f ca="1">IF(AD358=3,IF(COUNTIF('２個別表'!$Z$11:'２個別表'!Z358,'２個別表'!Z358)=1,BO358,SUMIF('２個別表'!$Z$11:$Z$510,'２個別表'!Z358,$BO$11:$BO$239)),"")</f>
        <v/>
      </c>
      <c r="BQ358" s="213" t="str">
        <f t="shared" ca="1" si="137"/>
        <v/>
      </c>
      <c r="BR358" s="207" t="str">
        <f t="shared" ca="1" si="130"/>
        <v/>
      </c>
      <c r="BS358" s="483" t="str">
        <f ca="1">IF($AD358=3,'２個別表'!$BX358-('２個別表'!$BZ358+'２個別表'!$CC358+'２個別表'!$CD358+'２個別表'!$CE358+'２個別表'!$CF358),"")</f>
        <v/>
      </c>
      <c r="BT358" s="486">
        <f t="shared" ca="1" si="138"/>
        <v>0</v>
      </c>
      <c r="BU358" s="480" t="str">
        <f t="shared" ca="1" si="131"/>
        <v/>
      </c>
    </row>
    <row r="359" spans="1:73">
      <c r="A359" s="770" t="str">
        <f t="shared" ca="1" si="133"/>
        <v>石川県</v>
      </c>
      <c r="B359" s="773">
        <f ca="1">'２個別表'!Q359</f>
        <v>349</v>
      </c>
      <c r="C359" s="774" t="str">
        <f>'２個別表'!$R359</f>
        <v>石川県</v>
      </c>
      <c r="D359" s="774" t="str">
        <f ca="1">'２個別表'!$S359</f>
        <v/>
      </c>
      <c r="E359" s="774" t="str">
        <f ca="1">'２個別表'!$T359</f>
        <v/>
      </c>
      <c r="F359" s="719" t="str">
        <f ca="1">'２個別表'!$W359</f>
        <v/>
      </c>
      <c r="G359" s="719" t="str">
        <f ca="1">IF($F359=1,IF(SUMIF('（様式１号）１総括表'!$B$16:$B$25,A359,'（様式１号）１総括表'!$A$16:$A$25)&gt;0,"〇","✕"),"-")</f>
        <v>-</v>
      </c>
      <c r="H359" s="716" t="str">
        <f ca="1">IF('２個別表'!$Y359=1,IF('２個別表'!$AC359=1,"〇","×"),IF(AND(2&lt;='２個別表'!$AC359,'２個別表'!$AC359&lt;=5),"〇","×"))</f>
        <v>×</v>
      </c>
      <c r="I359" s="716" t="str">
        <f t="shared" ca="1" si="134"/>
        <v>×</v>
      </c>
      <c r="J359" s="207" t="str">
        <f ca="1">'２個別表'!$Z359</f>
        <v/>
      </c>
      <c r="K359" s="207">
        <f ca="1">'２個別表'!$AK359</f>
        <v>0</v>
      </c>
      <c r="L359" s="207" t="str">
        <f ca="1">IF('２個別表'!$AL359=1,1,"")</f>
        <v/>
      </c>
      <c r="M359" s="207" t="str">
        <f ca="1">IF('２個別表'!$AL359="","",IF('２個別表'!$AL359=1,IF(OR('２個別表'!$AM359=1,'２個別表'!$AN359=1),"〇","×")))</f>
        <v/>
      </c>
      <c r="N359" s="204" t="str">
        <f ca="1">'２個別表'!AT359</f>
        <v/>
      </c>
      <c r="O359" s="220" t="str">
        <f ca="1">IF(1&lt;='２個別表'!$F359,IF(AND(1&lt;='２個別表'!$AO359,'２個別表'!$AO359&lt;=3),1,0),"")</f>
        <v/>
      </c>
      <c r="P359" s="229">
        <f ca="1">IF($O359=1,IF(AND('２個別表'!$BF359&lt;&gt;"",AND('２個別表'!$BI359&lt;&gt;1,'２個別表'!$BJ359)),0,1),0)</f>
        <v>0</v>
      </c>
      <c r="Q359" s="220">
        <f ca="1">IF('２個別表'!$BF359&lt;&gt;"",1,0)</f>
        <v>0</v>
      </c>
      <c r="R359" s="220" t="str">
        <f ca="1">IF($Q359=1,IF('２個別表'!$BI359=1,1,0),"")</f>
        <v/>
      </c>
      <c r="S359" s="220" t="str">
        <f ca="1">IF($R359=1,IF('２個別表'!$BJ359&lt;&gt;"","〇","×"),"")</f>
        <v/>
      </c>
      <c r="T359" s="220" t="str">
        <f t="shared" ca="1" si="114"/>
        <v/>
      </c>
      <c r="U359" s="381">
        <f ca="1">IF('２個別表'!$BH359&gt;0,'２個別表'!$BH359,0)</f>
        <v>0</v>
      </c>
      <c r="V359" s="220">
        <f ca="1">IF('２個別表'!$BJ359&lt;&gt;"",1,0)</f>
        <v>0</v>
      </c>
      <c r="W359" s="206">
        <f ca="1">IF(AND($Q359=1,$V359=1),'２個別表'!$CF359,0)</f>
        <v>0</v>
      </c>
      <c r="X359" s="219">
        <f t="shared" ca="1" si="135"/>
        <v>0</v>
      </c>
      <c r="Y359" s="220" t="str">
        <f ca="1">IF(1&lt;='２個別表'!$F359,'２個別表'!$BV359,"")</f>
        <v/>
      </c>
      <c r="Z359" s="220">
        <f ca="1">IF(1&lt;='２個別表'!$F359,'２個別表'!$CG359,0)</f>
        <v>0</v>
      </c>
      <c r="AA359" s="220">
        <f ca="1">IF(OR(0&lt;'２個別表'!$BZ359,0&lt;SUM('２個別表'!$CC359:$CD359)),1,0)</f>
        <v>1</v>
      </c>
      <c r="AB359" s="207">
        <f ca="1">IF(1&lt;='２個別表'!$F359,'２個別表'!$BX359,0)</f>
        <v>0</v>
      </c>
      <c r="AC359" s="207" t="str">
        <f ca="1">IF('２個別表'!$BX359&gt;0,IF(AND('２個別表'!$BV359=1,'２個別表'!$CG359="控除不可"),'２個別表'!$BX359,IF(AND('２個別表'!$BV359=1,'２個別表'!$CG359="80%控除対象"),ROUNDUP('２個別表'!$BX359*102/110,0),IF(AND('２個別表'!$BV359=1,'２個別表'!$CG359="全額控除"),ROUNDUP('２個別表'!$BX359*100/110,0),IF(OR('２個別表'!$BV359=2,'２個別表'!$BV359=3),'２個別表'!$BX359,'２個別表'!$BX359)))),"")</f>
        <v/>
      </c>
      <c r="AD359" s="221" t="str">
        <f ca="1">IF('２個別表'!$W359=1,3,IF(AND('２個別表'!$W359=2,AND(19&lt;='２個別表'!$AO359,'２個別表'!$AO359&lt;=23)),2,IF(AND('２個別表'!$W359=2,OR(AND(1&lt;='２個別表'!$AO359,'２個別表'!$AO359&lt;=18),AND(24&lt;='２個別表'!$AO359,'２個別表'!$AO359&lt;=25))),1,"判定不能")))</f>
        <v>判定不能</v>
      </c>
      <c r="AE359" s="228">
        <f t="shared" ca="1" si="115"/>
        <v>0</v>
      </c>
      <c r="AF359" s="204" t="str">
        <f t="shared" ca="1" si="132"/>
        <v/>
      </c>
      <c r="AG359" s="207" t="str">
        <f ca="1">IF(AND($AD359=1,$U359&gt;0,$V359=1),ROUNDDOWN($AC359*1/2-'２個別表'!$CF359*1/2,0),"")</f>
        <v/>
      </c>
      <c r="AH359" s="207" t="str">
        <f t="shared" ca="1" si="136"/>
        <v/>
      </c>
      <c r="AI359" s="230" t="str">
        <f ca="1">IF(AND($AD359=1,$Q359=1),IF($AB359&gt;0,'２個別表'!$BX359-'２個別表'!$BZ359-'２個別表'!$CF359-'２個別表'!$CC359-'２個別表'!$CD359-'２個別表'!$CE359,0),"")</f>
        <v/>
      </c>
      <c r="AJ359" s="222">
        <f t="shared" ca="1" si="116"/>
        <v>0</v>
      </c>
      <c r="AK359" s="218" t="str">
        <f ca="1">IF($AD359=1,IF('２個別表'!$AQ359=1,1,IF('２個別表'!AQ359="","",)),"")</f>
        <v/>
      </c>
      <c r="AL359" s="207" t="str">
        <f ca="1">IF($AJ359=1,IF($AK359=1,'２個別表'!BU359,""),"")</f>
        <v/>
      </c>
      <c r="AM359" s="204" t="str">
        <f t="shared" ca="1" si="117"/>
        <v/>
      </c>
      <c r="AN359" s="223" t="str">
        <f ca="1">IF($AJ359=1,IF($AK359=1,ROUNDDOWN('２個別表'!$BX359-'２個別表'!$BZ359-'２個別表'!$CC359-'２個別表'!$CD359-'２個別表'!$CE359-'２個別表'!$CF359,0),""),"")</f>
        <v/>
      </c>
      <c r="AO359" s="222">
        <f t="shared" ref="AO359:AO422" ca="1" si="139">IF($AD359=1,IF($Q359&lt;&gt;1,1,0),0)</f>
        <v>0</v>
      </c>
      <c r="AP359" s="218">
        <f t="shared" ca="1" si="118"/>
        <v>0</v>
      </c>
      <c r="AQ359" s="218">
        <f t="shared" ca="1" si="119"/>
        <v>0</v>
      </c>
      <c r="AR359" s="213">
        <f ca="1">IF('２個別表'!$AC359=1,1,0)</f>
        <v>0</v>
      </c>
      <c r="AS359" s="204" t="str">
        <f t="shared" ca="1" si="120"/>
        <v/>
      </c>
      <c r="AT359" s="204" t="str">
        <f t="shared" ca="1" si="121"/>
        <v/>
      </c>
      <c r="AU359" s="230" t="str">
        <f ca="1">IF($AD359=1,IF($AQ359=1,ROUNDDOWN('２個別表'!$BX359-'２個別表'!$BZ359-'２個別表'!$CC359-'２個別表'!$CD359-'２個別表'!$CE359-'２個別表'!$CF359,0),""),"")</f>
        <v/>
      </c>
      <c r="AV359" s="391">
        <f t="shared" ca="1" si="122"/>
        <v>0</v>
      </c>
      <c r="AW359" s="401" t="str">
        <f t="shared" ca="1" si="123"/>
        <v>-</v>
      </c>
      <c r="AX359" s="228">
        <f ca="1">IF($AD359=2,IF('２個別表'!$BS359=1,1,0),0)</f>
        <v>0</v>
      </c>
      <c r="AY359" s="213" t="str">
        <f t="shared" ca="1" si="124"/>
        <v/>
      </c>
      <c r="AZ359" s="409" t="str">
        <f ca="1">IF(AND($AD359=2,$AX359=1),'２個別表'!$BX359-('２個別表'!$BZ359+'２個別表'!$CC359+'２個別表'!$CD359+'２個別表'!$CE359+'２個別表'!$CF359),"")</f>
        <v/>
      </c>
      <c r="BA359" s="228">
        <f ca="1">IF($AD359=2,IF('２個別表'!$BS359&lt;&gt;1,1,0),0)</f>
        <v>0</v>
      </c>
      <c r="BB359" s="404">
        <f t="shared" ca="1" si="125"/>
        <v>0</v>
      </c>
      <c r="BC359" s="207" t="str">
        <f ca="1">IF(AND($AD359=2,$BA359=1),'２個別表'!$BT359,"")</f>
        <v/>
      </c>
      <c r="BD359" s="207" t="str">
        <f t="shared" ca="1" si="126"/>
        <v/>
      </c>
      <c r="BE359" s="207" t="str">
        <f ca="1">IF(AND($AD359=2,$BA359=1),'２個別表'!$BW359-('２個別表'!$BZ359+'２個別表'!$CC359+'２個別表'!$CD359+'２個別表'!$CE359+'２個別表'!$CF359),"")</f>
        <v/>
      </c>
      <c r="BF359" s="207" t="str">
        <f ca="1">IF(AND($AD359=2,$BA359=1),'２個別表'!$CC359+'２個別表'!$CD359,"")</f>
        <v/>
      </c>
      <c r="BG359" s="406" t="str">
        <f ca="1">IF($BB359=1,IF(SUM('２個別表'!$BY359,'２個別表'!$CF359*0.5)&lt;='２個別表'!$BX359*0.5,"〇","×"),"")</f>
        <v/>
      </c>
      <c r="BH359" s="405">
        <f t="shared" ca="1" si="127"/>
        <v>0</v>
      </c>
      <c r="BI359" s="229" t="str">
        <f ca="1">IF($AD359=2,IF($AX359=1,IF('２個別表'!$AO359=23,"〇","×"),IF(OR('２個別表'!$AO359&lt;19,'２個別表'!$AO359&gt;23),"",IF($BH359&lt;='２個別表'!$BT359,"〇","×"))),"-")</f>
        <v>-</v>
      </c>
      <c r="BJ359" s="414" t="str">
        <f t="shared" ca="1" si="128"/>
        <v>-</v>
      </c>
      <c r="BK359" s="228">
        <f t="shared" ca="1" si="129"/>
        <v>0</v>
      </c>
      <c r="BL359" s="229" t="str">
        <f ca="1">IF($AD359=3,IF(1&lt;='２個別表'!$F359,IF('２個別表'!$W359=1,"〇","×"),""),"")</f>
        <v/>
      </c>
      <c r="BM359" s="209" t="str">
        <f ca="1">IF(AD359=3,IF(AND(OR('２個別表'!BF359="附帯施設",AND(1&lt;='２個別表'!AO359,'２個別表'!AO359&lt;=3)),'２個別表'!BM359&lt;&gt;"",'２個別表'!BN359&lt;&gt;""),1,IF(AND(OR('２個別表'!BF359="附帯施設",AND(1&lt;='２個別表'!AO359,'２個別表'!AO359&lt;=3)),OR('２個別表'!BM359="",'２個別表'!BN359="")),"×",0)),"")</f>
        <v/>
      </c>
      <c r="BN359" s="229" t="str">
        <f ca="1">IF($AD359=3,IF('２個別表'!$BX359&gt;=500000,"〇","×"),"")</f>
        <v/>
      </c>
      <c r="BO359" s="204" t="str">
        <f ca="1">IF(AD359=3,'２個別表'!BY359,"")</f>
        <v/>
      </c>
      <c r="BP359" s="204" t="str">
        <f ca="1">IF(AD359=3,IF(COUNTIF('２個別表'!$Z$11:'２個別表'!Z359,'２個別表'!Z359)=1,BO359,SUMIF('２個別表'!$Z$11:$Z$510,'２個別表'!Z359,$BO$11:$BO$239)),"")</f>
        <v/>
      </c>
      <c r="BQ359" s="213" t="str">
        <f t="shared" ca="1" si="137"/>
        <v/>
      </c>
      <c r="BR359" s="207" t="str">
        <f t="shared" ca="1" si="130"/>
        <v/>
      </c>
      <c r="BS359" s="483" t="str">
        <f ca="1">IF($AD359=3,'２個別表'!$BX359-('２個別表'!$BZ359+'２個別表'!$CC359+'２個別表'!$CD359+'２個別表'!$CE359+'２個別表'!$CF359),"")</f>
        <v/>
      </c>
      <c r="BT359" s="486">
        <f t="shared" ca="1" si="138"/>
        <v>0</v>
      </c>
      <c r="BU359" s="480" t="str">
        <f t="shared" ca="1" si="131"/>
        <v/>
      </c>
    </row>
    <row r="360" spans="1:73">
      <c r="A360" s="770" t="str">
        <f t="shared" ca="1" si="133"/>
        <v>石川県</v>
      </c>
      <c r="B360" s="773">
        <f ca="1">'２個別表'!Q360</f>
        <v>350</v>
      </c>
      <c r="C360" s="774" t="str">
        <f>'２個別表'!$R360</f>
        <v>石川県</v>
      </c>
      <c r="D360" s="774" t="str">
        <f ca="1">'２個別表'!$S360</f>
        <v/>
      </c>
      <c r="E360" s="774" t="str">
        <f ca="1">'２個別表'!$T360</f>
        <v/>
      </c>
      <c r="F360" s="719" t="str">
        <f ca="1">'２個別表'!$W360</f>
        <v/>
      </c>
      <c r="G360" s="719" t="str">
        <f ca="1">IF($F360=1,IF(SUMIF('（様式１号）１総括表'!$B$16:$B$25,A360,'（様式１号）１総括表'!$A$16:$A$25)&gt;0,"〇","✕"),"-")</f>
        <v>-</v>
      </c>
      <c r="H360" s="716" t="str">
        <f ca="1">IF('２個別表'!$Y360=1,IF('２個別表'!$AC360=1,"〇","×"),IF(AND(2&lt;='２個別表'!$AC360,'２個別表'!$AC360&lt;=5),"〇","×"))</f>
        <v>×</v>
      </c>
      <c r="I360" s="716" t="str">
        <f t="shared" ca="1" si="134"/>
        <v>×</v>
      </c>
      <c r="J360" s="207" t="str">
        <f ca="1">'２個別表'!$Z360</f>
        <v/>
      </c>
      <c r="K360" s="207">
        <f ca="1">'２個別表'!$AK360</f>
        <v>0</v>
      </c>
      <c r="L360" s="207" t="str">
        <f ca="1">IF('２個別表'!$AL360=1,1,"")</f>
        <v/>
      </c>
      <c r="M360" s="207" t="str">
        <f ca="1">IF('２個別表'!$AL360="","",IF('２個別表'!$AL360=1,IF(OR('２個別表'!$AM360=1,'２個別表'!$AN360=1),"〇","×")))</f>
        <v/>
      </c>
      <c r="N360" s="204" t="str">
        <f ca="1">'２個別表'!AT360</f>
        <v/>
      </c>
      <c r="O360" s="220" t="str">
        <f ca="1">IF(1&lt;='２個別表'!$F360,IF(AND(1&lt;='２個別表'!$AO360,'２個別表'!$AO360&lt;=3),1,0),"")</f>
        <v/>
      </c>
      <c r="P360" s="229">
        <f ca="1">IF($O360=1,IF(AND('２個別表'!$BF360&lt;&gt;"",AND('２個別表'!$BI360&lt;&gt;1,'２個別表'!$BJ360)),0,1),0)</f>
        <v>0</v>
      </c>
      <c r="Q360" s="220">
        <f ca="1">IF('２個別表'!$BF360&lt;&gt;"",1,0)</f>
        <v>0</v>
      </c>
      <c r="R360" s="220" t="str">
        <f ca="1">IF($Q360=1,IF('２個別表'!$BI360=1,1,0),"")</f>
        <v/>
      </c>
      <c r="S360" s="220" t="str">
        <f ca="1">IF($R360=1,IF('２個別表'!$BJ360&lt;&gt;"","〇","×"),"")</f>
        <v/>
      </c>
      <c r="T360" s="220" t="str">
        <f t="shared" ref="T360:T423" ca="1" si="140">IF($R360=1,IF($W360&gt;0,"〇","×"),"")</f>
        <v/>
      </c>
      <c r="U360" s="381">
        <f ca="1">IF('２個別表'!$BH360&gt;0,'２個別表'!$BH360,0)</f>
        <v>0</v>
      </c>
      <c r="V360" s="220">
        <f ca="1">IF('２個別表'!$BJ360&lt;&gt;"",1,0)</f>
        <v>0</v>
      </c>
      <c r="W360" s="206">
        <f ca="1">IF(AND($Q360=1,$V360=1),'２個別表'!$CF360,0)</f>
        <v>0</v>
      </c>
      <c r="X360" s="219">
        <f t="shared" ca="1" si="135"/>
        <v>0</v>
      </c>
      <c r="Y360" s="220" t="str">
        <f ca="1">IF(1&lt;='２個別表'!$F360,'２個別表'!$BV360,"")</f>
        <v/>
      </c>
      <c r="Z360" s="220">
        <f ca="1">IF(1&lt;='２個別表'!$F360,'２個別表'!$CG360,0)</f>
        <v>0</v>
      </c>
      <c r="AA360" s="220">
        <f ca="1">IF(OR(0&lt;'２個別表'!$BZ360,0&lt;SUM('２個別表'!$CC360:$CD360)),1,0)</f>
        <v>1</v>
      </c>
      <c r="AB360" s="207">
        <f ca="1">IF(1&lt;='２個別表'!$F360,'２個別表'!$BX360,0)</f>
        <v>0</v>
      </c>
      <c r="AC360" s="207" t="str">
        <f ca="1">IF('２個別表'!$BX360&gt;0,IF(AND('２個別表'!$BV360=1,'２個別表'!$CG360="控除不可"),'２個別表'!$BX360,IF(AND('２個別表'!$BV360=1,'２個別表'!$CG360="80%控除対象"),ROUNDUP('２個別表'!$BX360*102/110,0),IF(AND('２個別表'!$BV360=1,'２個別表'!$CG360="全額控除"),ROUNDUP('２個別表'!$BX360*100/110,0),IF(OR('２個別表'!$BV360=2,'２個別表'!$BV360=3),'２個別表'!$BX360,'２個別表'!$BX360)))),"")</f>
        <v/>
      </c>
      <c r="AD360" s="221" t="str">
        <f ca="1">IF('２個別表'!$W360=1,3,IF(AND('２個別表'!$W360=2,AND(19&lt;='２個別表'!$AO360,'２個別表'!$AO360&lt;=23)),2,IF(AND('２個別表'!$W360=2,OR(AND(1&lt;='２個別表'!$AO360,'２個別表'!$AO360&lt;=18),AND(24&lt;='２個別表'!$AO360,'２個別表'!$AO360&lt;=25))),1,"判定不能")))</f>
        <v>判定不能</v>
      </c>
      <c r="AE360" s="228">
        <f t="shared" ref="AE360:AE423" ca="1" si="141">IF($AD360=1,IF($Q360=1,1,0),0)</f>
        <v>0</v>
      </c>
      <c r="AF360" s="204" t="str">
        <f t="shared" ca="1" si="132"/>
        <v/>
      </c>
      <c r="AG360" s="207" t="str">
        <f ca="1">IF(AND($AD360=1,$U360&gt;0,$V360=1),ROUNDDOWN($AC360*1/2-'２個別表'!$CF360*1/2,0),"")</f>
        <v/>
      </c>
      <c r="AH360" s="207" t="str">
        <f t="shared" ca="1" si="136"/>
        <v/>
      </c>
      <c r="AI360" s="230" t="str">
        <f ca="1">IF(AND($AD360=1,$Q360=1),IF($AB360&gt;0,'２個別表'!$BX360-'２個別表'!$BZ360-'２個別表'!$CF360-'２個別表'!$CC360-'２個別表'!$CD360-'２個別表'!$CE360,0),"")</f>
        <v/>
      </c>
      <c r="AJ360" s="222">
        <f t="shared" ref="AJ360:AJ423" ca="1" si="142">IF($AD360=1,IF($Q360&lt;&gt;1,1,0),0)</f>
        <v>0</v>
      </c>
      <c r="AK360" s="218" t="str">
        <f ca="1">IF($AD360=1,IF('２個別表'!$AQ360=1,1,IF('２個別表'!AQ360="","",)),"")</f>
        <v/>
      </c>
      <c r="AL360" s="207" t="str">
        <f ca="1">IF($AJ360=1,IF($AK360=1,'２個別表'!BU360,""),"")</f>
        <v/>
      </c>
      <c r="AM360" s="204" t="str">
        <f t="shared" ref="AM360:AM423" ca="1" si="143">IF($AJ360=1,IF($AK360=1,ROUNDDOWN($AC360*1/2,0),""),"")</f>
        <v/>
      </c>
      <c r="AN360" s="223" t="str">
        <f ca="1">IF($AJ360=1,IF($AK360=1,ROUNDDOWN('２個別表'!$BX360-'２個別表'!$BZ360-'２個別表'!$CC360-'２個別表'!$CD360-'２個別表'!$CE360-'２個別表'!$CF360,0),""),"")</f>
        <v/>
      </c>
      <c r="AO360" s="222">
        <f t="shared" ca="1" si="139"/>
        <v>0</v>
      </c>
      <c r="AP360" s="218">
        <f t="shared" ref="AP360:AP423" ca="1" si="144">IF($AD360=1,IF($AK360&lt;&gt;1,1,0),0)</f>
        <v>0</v>
      </c>
      <c r="AQ360" s="218">
        <f t="shared" ref="AQ360:AQ423" ca="1" si="145">IF($AD360=1,IF(AND($AO360=1,$AP360=1),1,0),0)</f>
        <v>0</v>
      </c>
      <c r="AR360" s="213">
        <f ca="1">IF('２個別表'!$AC360=1,1,0)</f>
        <v>0</v>
      </c>
      <c r="AS360" s="204" t="str">
        <f t="shared" ref="AS360:AS423" ca="1" si="146">IF($AD360=1,IF($AQ360=1,IF($AR360&lt;&gt;1,ROUNDDOWN($AC360*3/10,0),""),""),"")</f>
        <v/>
      </c>
      <c r="AT360" s="204" t="str">
        <f t="shared" ref="AT360:AT423" ca="1" si="147">IF($AD360=1,IF($AQ360=1,IF($AR360=1,ROUNDDOWN($AC360*1/2,0),""),""),"")</f>
        <v/>
      </c>
      <c r="AU360" s="230" t="str">
        <f ca="1">IF($AD360=1,IF($AQ360=1,ROUNDDOWN('２個別表'!$BX360-'２個別表'!$BZ360-'２個別表'!$CC360-'２個別表'!$CD360-'２個別表'!$CE360-'２個別表'!$CF360,0),""),"")</f>
        <v/>
      </c>
      <c r="AV360" s="391">
        <f t="shared" ref="AV360:AV423" ca="1" si="148">IF($AD360=1,MIN($AF360:$AI360,$AL360:$AN360,$AS360:$AU360),0)</f>
        <v>0</v>
      </c>
      <c r="AW360" s="401" t="str">
        <f t="shared" ref="AW360:AW423" ca="1" si="149">IF($AD360=1,IF(AND($AA360=1,$AE360=1,$AV360=MIN($AF360:$AI360)),"〇",IF(AND($AA360=1,$AJ360=1,$AK360=1,$AV360=MIN($AL360:$AN360)),"〇",IF(AND($AA360=1,$AQ360=1,$AV360=MIN($AS360:$AU360)),"〇","×"))),"-")</f>
        <v>-</v>
      </c>
      <c r="AX360" s="228">
        <f ca="1">IF($AD360=2,IF('２個別表'!$BS360=1,1,0),0)</f>
        <v>0</v>
      </c>
      <c r="AY360" s="213" t="str">
        <f t="shared" ref="AY360:AY423" ca="1" si="150">IF(AND($AD360=2,$AX360=1),ROUNDDOWN($AC360*3/10,0),"")</f>
        <v/>
      </c>
      <c r="AZ360" s="409" t="str">
        <f ca="1">IF(AND($AD360=2,$AX360=1),'２個別表'!$BX360-('２個別表'!$BZ360+'２個別表'!$CC360+'２個別表'!$CD360+'２個別表'!$CE360+'２個別表'!$CF360),"")</f>
        <v/>
      </c>
      <c r="BA360" s="228">
        <f ca="1">IF($AD360=2,IF('２個別表'!$BS360&lt;&gt;1,1,0),0)</f>
        <v>0</v>
      </c>
      <c r="BB360" s="404">
        <f t="shared" ref="BB360:BB423" ca="1" si="151">IF(AND($BA360=1,$U360&gt;0,$V360&gt;0),1,0)</f>
        <v>0</v>
      </c>
      <c r="BC360" s="207" t="str">
        <f ca="1">IF(AND($AD360=2,$BA360=1),'２個別表'!$BT360,"")</f>
        <v/>
      </c>
      <c r="BD360" s="207" t="str">
        <f t="shared" ref="BD360:BD423" ca="1" si="152">IF(AND($AD360=2,$BA360=1),ROUNDDOWN($AC360*3/10,0),"")</f>
        <v/>
      </c>
      <c r="BE360" s="207" t="str">
        <f ca="1">IF(AND($AD360=2,$BA360=1),'２個別表'!$BW360-('２個別表'!$BZ360+'２個別表'!$CC360+'２個別表'!$CD360+'２個別表'!$CE360+'２個別表'!$CF360),"")</f>
        <v/>
      </c>
      <c r="BF360" s="207" t="str">
        <f ca="1">IF(AND($AD360=2,$BA360=1),'２個別表'!$CC360+'２個別表'!$CD360,"")</f>
        <v/>
      </c>
      <c r="BG360" s="406" t="str">
        <f ca="1">IF($BB360=1,IF(SUM('２個別表'!$BY360,'２個別表'!$CF360*0.5)&lt;='２個別表'!$BX360*0.5,"〇","×"),"")</f>
        <v/>
      </c>
      <c r="BH360" s="405">
        <f t="shared" ref="BH360:BH423" ca="1" si="153">IF($AD360=2,MIN($AY360:$AZ360,$BC360:$BF360),0)</f>
        <v>0</v>
      </c>
      <c r="BI360" s="229" t="str">
        <f ca="1">IF($AD360=2,IF($AX360=1,IF('２個別表'!$AO360=23,"〇","×"),IF(OR('２個別表'!$AO360&lt;19,'２個別表'!$AO360&gt;23),"",IF($BH360&lt;='２個別表'!$BT360,"〇","×"))),"-")</f>
        <v>-</v>
      </c>
      <c r="BJ360" s="414" t="str">
        <f t="shared" ref="BJ360:BJ423" ca="1" si="154">IF($AD360=2,IF(AND($AA360=1,$AX360=1,$BI360="〇",$BH360=MIN($AY360:$AZ360)),"〇",IF(AND($AA360=1,$BA360=1,$BG360="〇",$BI360="〇",$BH360=MIN($BC360:$BF360)),"〇",IF(AND($AA360=1,$AX360=1,$AV360=MIN($AS360:$AU360)),"〇","×"))),"-")</f>
        <v>-</v>
      </c>
      <c r="BK360" s="228">
        <f t="shared" ref="BK360:BK423" ca="1" si="155">IF($AD360=3,1,0)</f>
        <v>0</v>
      </c>
      <c r="BL360" s="229" t="str">
        <f ca="1">IF($AD360=3,IF(1&lt;='２個別表'!$F360,IF('２個別表'!$W360=1,"〇","×"),""),"")</f>
        <v/>
      </c>
      <c r="BM360" s="209" t="str">
        <f ca="1">IF(AD360=3,IF(AND(OR('２個別表'!BF360="附帯施設",AND(1&lt;='２個別表'!AO360,'２個別表'!AO360&lt;=3)),'２個別表'!BM360&lt;&gt;"",'２個別表'!BN360&lt;&gt;""),1,IF(AND(OR('２個別表'!BF360="附帯施設",AND(1&lt;='２個別表'!AO360,'２個別表'!AO360&lt;=3)),OR('２個別表'!BM360="",'２個別表'!BN360="")),"×",0)),"")</f>
        <v/>
      </c>
      <c r="BN360" s="229" t="str">
        <f ca="1">IF($AD360=3,IF('２個別表'!$BX360&gt;=500000,"〇","×"),"")</f>
        <v/>
      </c>
      <c r="BO360" s="204" t="str">
        <f ca="1">IF(AD360=3,'２個別表'!BY360,"")</f>
        <v/>
      </c>
      <c r="BP360" s="204" t="str">
        <f ca="1">IF(AD360=3,IF(COUNTIF('２個別表'!$Z$11:'２個別表'!Z360,'２個別表'!Z360)=1,BO360,SUMIF('２個別表'!$Z$11:$Z$510,'２個別表'!Z360,$BO$11:$BO$239)),"")</f>
        <v/>
      </c>
      <c r="BQ360" s="213" t="str">
        <f t="shared" ca="1" si="137"/>
        <v/>
      </c>
      <c r="BR360" s="207" t="str">
        <f t="shared" ref="BR360:BR423" ca="1" si="156">IF($AD360=3,ROUNDDOWN($AC360*3/10,0),"")</f>
        <v/>
      </c>
      <c r="BS360" s="483" t="str">
        <f ca="1">IF($AD360=3,'２個別表'!$BX360-('２個別表'!$BZ360+'２個別表'!$CC360+'２個別表'!$CD360+'２個別表'!$CE360+'２個別表'!$CF360),"")</f>
        <v/>
      </c>
      <c r="BT360" s="486">
        <f t="shared" ca="1" si="138"/>
        <v>0</v>
      </c>
      <c r="BU360" s="480" t="str">
        <f t="shared" ref="BU360:BU423" ca="1" si="157">IF($AD360=3,IF(AND($AD360=3,$BK360=1,$BQ360="〇",$BT360=MIN($BR360:$BS360)),"〇","×"),"")</f>
        <v/>
      </c>
    </row>
    <row r="361" spans="1:73">
      <c r="A361" s="770" t="str">
        <f t="shared" ca="1" si="133"/>
        <v>石川県</v>
      </c>
      <c r="B361" s="773">
        <f ca="1">'２個別表'!Q361</f>
        <v>351</v>
      </c>
      <c r="C361" s="774" t="str">
        <f>'２個別表'!$R361</f>
        <v>石川県</v>
      </c>
      <c r="D361" s="774" t="str">
        <f ca="1">'２個別表'!$S361</f>
        <v/>
      </c>
      <c r="E361" s="774" t="str">
        <f ca="1">'２個別表'!$T361</f>
        <v/>
      </c>
      <c r="F361" s="719" t="str">
        <f ca="1">'２個別表'!$W361</f>
        <v/>
      </c>
      <c r="G361" s="719" t="str">
        <f ca="1">IF($F361=1,IF(SUMIF('（様式１号）１総括表'!$B$16:$B$25,A361,'（様式１号）１総括表'!$A$16:$A$25)&gt;0,"〇","✕"),"-")</f>
        <v>-</v>
      </c>
      <c r="H361" s="716" t="str">
        <f ca="1">IF('２個別表'!$Y361=1,IF('２個別表'!$AC361=1,"〇","×"),IF(AND(2&lt;='２個別表'!$AC361,'２個別表'!$AC361&lt;=5),"〇","×"))</f>
        <v>×</v>
      </c>
      <c r="I361" s="716" t="str">
        <f t="shared" ca="1" si="134"/>
        <v>×</v>
      </c>
      <c r="J361" s="207" t="str">
        <f ca="1">'２個別表'!$Z361</f>
        <v/>
      </c>
      <c r="K361" s="207">
        <f ca="1">'２個別表'!$AK361</f>
        <v>0</v>
      </c>
      <c r="L361" s="207" t="str">
        <f ca="1">IF('２個別表'!$AL361=1,1,"")</f>
        <v/>
      </c>
      <c r="M361" s="207" t="str">
        <f ca="1">IF('２個別表'!$AL361="","",IF('２個別表'!$AL361=1,IF(OR('２個別表'!$AM361=1,'２個別表'!$AN361=1),"〇","×")))</f>
        <v/>
      </c>
      <c r="N361" s="204" t="str">
        <f ca="1">'２個別表'!AT361</f>
        <v/>
      </c>
      <c r="O361" s="220" t="str">
        <f ca="1">IF(1&lt;='２個別表'!$F361,IF(AND(1&lt;='２個別表'!$AO361,'２個別表'!$AO361&lt;=3),1,0),"")</f>
        <v/>
      </c>
      <c r="P361" s="229">
        <f ca="1">IF($O361=1,IF(AND('２個別表'!$BF361&lt;&gt;"",AND('２個別表'!$BI361&lt;&gt;1,'２個別表'!$BJ361)),0,1),0)</f>
        <v>0</v>
      </c>
      <c r="Q361" s="220">
        <f ca="1">IF('２個別表'!$BF361&lt;&gt;"",1,0)</f>
        <v>0</v>
      </c>
      <c r="R361" s="220" t="str">
        <f ca="1">IF($Q361=1,IF('２個別表'!$BI361=1,1,0),"")</f>
        <v/>
      </c>
      <c r="S361" s="220" t="str">
        <f ca="1">IF($R361=1,IF('２個別表'!$BJ361&lt;&gt;"","〇","×"),"")</f>
        <v/>
      </c>
      <c r="T361" s="220" t="str">
        <f t="shared" ca="1" si="140"/>
        <v/>
      </c>
      <c r="U361" s="381">
        <f ca="1">IF('２個別表'!$BH361&gt;0,'２個別表'!$BH361,0)</f>
        <v>0</v>
      </c>
      <c r="V361" s="220">
        <f ca="1">IF('２個別表'!$BJ361&lt;&gt;"",1,0)</f>
        <v>0</v>
      </c>
      <c r="W361" s="206">
        <f ca="1">IF(AND($Q361=1,$V361=1),'２個別表'!$CF361,0)</f>
        <v>0</v>
      </c>
      <c r="X361" s="219">
        <f t="shared" ca="1" si="135"/>
        <v>0</v>
      </c>
      <c r="Y361" s="220" t="str">
        <f ca="1">IF(1&lt;='２個別表'!$F361,'２個別表'!$BV361,"")</f>
        <v/>
      </c>
      <c r="Z361" s="220">
        <f ca="1">IF(1&lt;='２個別表'!$F361,'２個別表'!$CG361,0)</f>
        <v>0</v>
      </c>
      <c r="AA361" s="220">
        <f ca="1">IF(OR(0&lt;'２個別表'!$BZ361,0&lt;SUM('２個別表'!$CC361:$CD361)),1,0)</f>
        <v>1</v>
      </c>
      <c r="AB361" s="207">
        <f ca="1">IF(1&lt;='２個別表'!$F361,'２個別表'!$BX361,0)</f>
        <v>0</v>
      </c>
      <c r="AC361" s="207" t="str">
        <f ca="1">IF('２個別表'!$BX361&gt;0,IF(AND('２個別表'!$BV361=1,'２個別表'!$CG361="控除不可"),'２個別表'!$BX361,IF(AND('２個別表'!$BV361=1,'２個別表'!$CG361="80%控除対象"),ROUNDUP('２個別表'!$BX361*102/110,0),IF(AND('２個別表'!$BV361=1,'２個別表'!$CG361="全額控除"),ROUNDUP('２個別表'!$BX361*100/110,0),IF(OR('２個別表'!$BV361=2,'２個別表'!$BV361=3),'２個別表'!$BX361,'２個別表'!$BX361)))),"")</f>
        <v/>
      </c>
      <c r="AD361" s="221" t="str">
        <f ca="1">IF('２個別表'!$W361=1,3,IF(AND('２個別表'!$W361=2,AND(19&lt;='２個別表'!$AO361,'２個別表'!$AO361&lt;=23)),2,IF(AND('２個別表'!$W361=2,OR(AND(1&lt;='２個別表'!$AO361,'２個別表'!$AO361&lt;=18),AND(24&lt;='２個別表'!$AO361,'２個別表'!$AO361&lt;=25))),1,"判定不能")))</f>
        <v>判定不能</v>
      </c>
      <c r="AE361" s="228">
        <f t="shared" ca="1" si="141"/>
        <v>0</v>
      </c>
      <c r="AF361" s="204" t="str">
        <f t="shared" ref="AF361:AF424" ca="1" si="158">IF(AND($AD361=1,$Q361=1),ROUNDDOWN($AC361*3/10,0),"")</f>
        <v/>
      </c>
      <c r="AG361" s="207" t="str">
        <f ca="1">IF(AND($AD361=1,$U361&gt;0,$V361=1),ROUNDDOWN($AC361*1/2-'２個別表'!$CF361*1/2,0),"")</f>
        <v/>
      </c>
      <c r="AH361" s="207" t="str">
        <f t="shared" ca="1" si="136"/>
        <v/>
      </c>
      <c r="AI361" s="230" t="str">
        <f ca="1">IF(AND($AD361=1,$Q361=1),IF($AB361&gt;0,'２個別表'!$BX361-'２個別表'!$BZ361-'２個別表'!$CF361-'２個別表'!$CC361-'２個別表'!$CD361-'２個別表'!$CE361,0),"")</f>
        <v/>
      </c>
      <c r="AJ361" s="222">
        <f t="shared" ca="1" si="142"/>
        <v>0</v>
      </c>
      <c r="AK361" s="218" t="str">
        <f ca="1">IF($AD361=1,IF('２個別表'!$AQ361=1,1,IF('２個別表'!AQ361="","",)),"")</f>
        <v/>
      </c>
      <c r="AL361" s="207" t="str">
        <f ca="1">IF($AJ361=1,IF($AK361=1,'２個別表'!BU361,""),"")</f>
        <v/>
      </c>
      <c r="AM361" s="204" t="str">
        <f t="shared" ca="1" si="143"/>
        <v/>
      </c>
      <c r="AN361" s="223" t="str">
        <f ca="1">IF($AJ361=1,IF($AK361=1,ROUNDDOWN('２個別表'!$BX361-'２個別表'!$BZ361-'２個別表'!$CC361-'２個別表'!$CD361-'２個別表'!$CE361-'２個別表'!$CF361,0),""),"")</f>
        <v/>
      </c>
      <c r="AO361" s="222">
        <f t="shared" ca="1" si="139"/>
        <v>0</v>
      </c>
      <c r="AP361" s="218">
        <f t="shared" ca="1" si="144"/>
        <v>0</v>
      </c>
      <c r="AQ361" s="218">
        <f t="shared" ca="1" si="145"/>
        <v>0</v>
      </c>
      <c r="AR361" s="213">
        <f ca="1">IF('２個別表'!$AC361=1,1,0)</f>
        <v>0</v>
      </c>
      <c r="AS361" s="204" t="str">
        <f t="shared" ca="1" si="146"/>
        <v/>
      </c>
      <c r="AT361" s="204" t="str">
        <f t="shared" ca="1" si="147"/>
        <v/>
      </c>
      <c r="AU361" s="230" t="str">
        <f ca="1">IF($AD361=1,IF($AQ361=1,ROUNDDOWN('２個別表'!$BX361-'２個別表'!$BZ361-'２個別表'!$CC361-'２個別表'!$CD361-'２個別表'!$CE361-'２個別表'!$CF361,0),""),"")</f>
        <v/>
      </c>
      <c r="AV361" s="391">
        <f t="shared" ca="1" si="148"/>
        <v>0</v>
      </c>
      <c r="AW361" s="401" t="str">
        <f t="shared" ca="1" si="149"/>
        <v>-</v>
      </c>
      <c r="AX361" s="228">
        <f ca="1">IF($AD361=2,IF('２個別表'!$BS361=1,1,0),0)</f>
        <v>0</v>
      </c>
      <c r="AY361" s="213" t="str">
        <f t="shared" ca="1" si="150"/>
        <v/>
      </c>
      <c r="AZ361" s="409" t="str">
        <f ca="1">IF(AND($AD361=2,$AX361=1),'２個別表'!$BX361-('２個別表'!$BZ361+'２個別表'!$CC361+'２個別表'!$CD361+'２個別表'!$CE361+'２個別表'!$CF361),"")</f>
        <v/>
      </c>
      <c r="BA361" s="228">
        <f ca="1">IF($AD361=2,IF('２個別表'!$BS361&lt;&gt;1,1,0),0)</f>
        <v>0</v>
      </c>
      <c r="BB361" s="404">
        <f t="shared" ca="1" si="151"/>
        <v>0</v>
      </c>
      <c r="BC361" s="207" t="str">
        <f ca="1">IF(AND($AD361=2,$BA361=1),'２個別表'!$BT361,"")</f>
        <v/>
      </c>
      <c r="BD361" s="207" t="str">
        <f t="shared" ca="1" si="152"/>
        <v/>
      </c>
      <c r="BE361" s="207" t="str">
        <f ca="1">IF(AND($AD361=2,$BA361=1),'２個別表'!$BW361-('２個別表'!$BZ361+'２個別表'!$CC361+'２個別表'!$CD361+'２個別表'!$CE361+'２個別表'!$CF361),"")</f>
        <v/>
      </c>
      <c r="BF361" s="207" t="str">
        <f ca="1">IF(AND($AD361=2,$BA361=1),'２個別表'!$CC361+'２個別表'!$CD361,"")</f>
        <v/>
      </c>
      <c r="BG361" s="406" t="str">
        <f ca="1">IF($BB361=1,IF(SUM('２個別表'!$BY361,'２個別表'!$CF361*0.5)&lt;='２個別表'!$BX361*0.5,"〇","×"),"")</f>
        <v/>
      </c>
      <c r="BH361" s="405">
        <f t="shared" ca="1" si="153"/>
        <v>0</v>
      </c>
      <c r="BI361" s="229" t="str">
        <f ca="1">IF($AD361=2,IF($AX361=1,IF('２個別表'!$AO361=23,"〇","×"),IF(OR('２個別表'!$AO361&lt;19,'２個別表'!$AO361&gt;23),"",IF($BH361&lt;='２個別表'!$BT361,"〇","×"))),"-")</f>
        <v>-</v>
      </c>
      <c r="BJ361" s="414" t="str">
        <f t="shared" ca="1" si="154"/>
        <v>-</v>
      </c>
      <c r="BK361" s="228">
        <f t="shared" ca="1" si="155"/>
        <v>0</v>
      </c>
      <c r="BL361" s="229" t="str">
        <f ca="1">IF($AD361=3,IF(1&lt;='２個別表'!$F361,IF('２個別表'!$W361=1,"〇","×"),""),"")</f>
        <v/>
      </c>
      <c r="BM361" s="209" t="str">
        <f ca="1">IF(AD361=3,IF(AND(OR('２個別表'!BF361="附帯施設",AND(1&lt;='２個別表'!AO361,'２個別表'!AO361&lt;=3)),'２個別表'!BM361&lt;&gt;"",'２個別表'!BN361&lt;&gt;""),1,IF(AND(OR('２個別表'!BF361="附帯施設",AND(1&lt;='２個別表'!AO361,'２個別表'!AO361&lt;=3)),OR('２個別表'!BM361="",'２個別表'!BN361="")),"×",0)),"")</f>
        <v/>
      </c>
      <c r="BN361" s="229" t="str">
        <f ca="1">IF($AD361=3,IF('２個別表'!$BX361&gt;=500000,"〇","×"),"")</f>
        <v/>
      </c>
      <c r="BO361" s="204" t="str">
        <f ca="1">IF(AD361=3,'２個別表'!BY361,"")</f>
        <v/>
      </c>
      <c r="BP361" s="204" t="str">
        <f ca="1">IF(AD361=3,IF(COUNTIF('２個別表'!$Z$11:'２個別表'!Z361,'２個別表'!Z361)=1,BO361,SUMIF('２個別表'!$Z$11:$Z$510,'２個別表'!Z361,$BO$11:$BO$239)),"")</f>
        <v/>
      </c>
      <c r="BQ361" s="213" t="str">
        <f t="shared" ca="1" si="137"/>
        <v/>
      </c>
      <c r="BR361" s="207" t="str">
        <f t="shared" ca="1" si="156"/>
        <v/>
      </c>
      <c r="BS361" s="483" t="str">
        <f ca="1">IF($AD361=3,'２個別表'!$BX361-('２個別表'!$BZ361+'２個別表'!$CC361+'２個別表'!$CD361+'２個別表'!$CE361+'２個別表'!$CF361),"")</f>
        <v/>
      </c>
      <c r="BT361" s="486">
        <f t="shared" ca="1" si="138"/>
        <v>0</v>
      </c>
      <c r="BU361" s="480" t="str">
        <f t="shared" ca="1" si="157"/>
        <v/>
      </c>
    </row>
    <row r="362" spans="1:73">
      <c r="A362" s="770" t="str">
        <f t="shared" ca="1" si="133"/>
        <v>石川県</v>
      </c>
      <c r="B362" s="773">
        <f ca="1">'２個別表'!Q362</f>
        <v>352</v>
      </c>
      <c r="C362" s="774" t="str">
        <f>'２個別表'!$R362</f>
        <v>石川県</v>
      </c>
      <c r="D362" s="774" t="str">
        <f ca="1">'２個別表'!$S362</f>
        <v/>
      </c>
      <c r="E362" s="774" t="str">
        <f ca="1">'２個別表'!$T362</f>
        <v/>
      </c>
      <c r="F362" s="719" t="str">
        <f ca="1">'２個別表'!$W362</f>
        <v/>
      </c>
      <c r="G362" s="719" t="str">
        <f ca="1">IF($F362=1,IF(SUMIF('（様式１号）１総括表'!$B$16:$B$25,A362,'（様式１号）１総括表'!$A$16:$A$25)&gt;0,"〇","✕"),"-")</f>
        <v>-</v>
      </c>
      <c r="H362" s="716" t="str">
        <f ca="1">IF('２個別表'!$Y362=1,IF('２個別表'!$AC362=1,"〇","×"),IF(AND(2&lt;='２個別表'!$AC362,'２個別表'!$AC362&lt;=5),"〇","×"))</f>
        <v>×</v>
      </c>
      <c r="I362" s="716" t="str">
        <f t="shared" ca="1" si="134"/>
        <v>×</v>
      </c>
      <c r="J362" s="207" t="str">
        <f ca="1">'２個別表'!$Z362</f>
        <v/>
      </c>
      <c r="K362" s="207">
        <f ca="1">'２個別表'!$AK362</f>
        <v>0</v>
      </c>
      <c r="L362" s="207" t="str">
        <f ca="1">IF('２個別表'!$AL362=1,1,"")</f>
        <v/>
      </c>
      <c r="M362" s="207" t="str">
        <f ca="1">IF('２個別表'!$AL362="","",IF('２個別表'!$AL362=1,IF(OR('２個別表'!$AM362=1,'２個別表'!$AN362=1),"〇","×")))</f>
        <v/>
      </c>
      <c r="N362" s="204" t="str">
        <f ca="1">'２個別表'!AT362</f>
        <v/>
      </c>
      <c r="O362" s="220" t="str">
        <f ca="1">IF(1&lt;='２個別表'!$F362,IF(AND(1&lt;='２個別表'!$AO362,'２個別表'!$AO362&lt;=3),1,0),"")</f>
        <v/>
      </c>
      <c r="P362" s="229">
        <f ca="1">IF($O362=1,IF(AND('２個別表'!$BF362&lt;&gt;"",AND('２個別表'!$BI362&lt;&gt;1,'２個別表'!$BJ362)),0,1),0)</f>
        <v>0</v>
      </c>
      <c r="Q362" s="220">
        <f ca="1">IF('２個別表'!$BF362&lt;&gt;"",1,0)</f>
        <v>0</v>
      </c>
      <c r="R362" s="220" t="str">
        <f ca="1">IF($Q362=1,IF('２個別表'!$BI362=1,1,0),"")</f>
        <v/>
      </c>
      <c r="S362" s="220" t="str">
        <f ca="1">IF($R362=1,IF('２個別表'!$BJ362&lt;&gt;"","〇","×"),"")</f>
        <v/>
      </c>
      <c r="T362" s="220" t="str">
        <f t="shared" ca="1" si="140"/>
        <v/>
      </c>
      <c r="U362" s="381">
        <f ca="1">IF('２個別表'!$BH362&gt;0,'２個別表'!$BH362,0)</f>
        <v>0</v>
      </c>
      <c r="V362" s="220">
        <f ca="1">IF('２個別表'!$BJ362&lt;&gt;"",1,0)</f>
        <v>0</v>
      </c>
      <c r="W362" s="206">
        <f ca="1">IF(AND($Q362=1,$V362=1),'２個別表'!$CF362,0)</f>
        <v>0</v>
      </c>
      <c r="X362" s="219">
        <f t="shared" ca="1" si="135"/>
        <v>0</v>
      </c>
      <c r="Y362" s="220" t="str">
        <f ca="1">IF(1&lt;='２個別表'!$F362,'２個別表'!$BV362,"")</f>
        <v/>
      </c>
      <c r="Z362" s="220">
        <f ca="1">IF(1&lt;='２個別表'!$F362,'２個別表'!$CG362,0)</f>
        <v>0</v>
      </c>
      <c r="AA362" s="220">
        <f ca="1">IF(OR(0&lt;'２個別表'!$BZ362,0&lt;SUM('２個別表'!$CC362:$CD362)),1,0)</f>
        <v>1</v>
      </c>
      <c r="AB362" s="207">
        <f ca="1">IF(1&lt;='２個別表'!$F362,'２個別表'!$BX362,0)</f>
        <v>0</v>
      </c>
      <c r="AC362" s="207" t="str">
        <f ca="1">IF('２個別表'!$BX362&gt;0,IF(AND('２個別表'!$BV362=1,'２個別表'!$CG362="控除不可"),'２個別表'!$BX362,IF(AND('２個別表'!$BV362=1,'２個別表'!$CG362="80%控除対象"),ROUNDUP('２個別表'!$BX362*102/110,0),IF(AND('２個別表'!$BV362=1,'２個別表'!$CG362="全額控除"),ROUNDUP('２個別表'!$BX362*100/110,0),IF(OR('２個別表'!$BV362=2,'２個別表'!$BV362=3),'２個別表'!$BX362,'２個別表'!$BX362)))),"")</f>
        <v/>
      </c>
      <c r="AD362" s="221" t="str">
        <f ca="1">IF('２個別表'!$W362=1,3,IF(AND('２個別表'!$W362=2,AND(19&lt;='２個別表'!$AO362,'２個別表'!$AO362&lt;=23)),2,IF(AND('２個別表'!$W362=2,OR(AND(1&lt;='２個別表'!$AO362,'２個別表'!$AO362&lt;=18),AND(24&lt;='２個別表'!$AO362,'２個別表'!$AO362&lt;=25))),1,"判定不能")))</f>
        <v>判定不能</v>
      </c>
      <c r="AE362" s="228">
        <f t="shared" ca="1" si="141"/>
        <v>0</v>
      </c>
      <c r="AF362" s="204" t="str">
        <f t="shared" ca="1" si="158"/>
        <v/>
      </c>
      <c r="AG362" s="207" t="str">
        <f ca="1">IF(AND($AD362=1,$U362&gt;0,$V362=1),ROUNDDOWN($AC362*1/2-'２個別表'!$CF362*1/2,0),"")</f>
        <v/>
      </c>
      <c r="AH362" s="207" t="str">
        <f t="shared" ca="1" si="136"/>
        <v/>
      </c>
      <c r="AI362" s="230" t="str">
        <f ca="1">IF(AND($AD362=1,$Q362=1),IF($AB362&gt;0,'２個別表'!$BX362-'２個別表'!$BZ362-'２個別表'!$CF362-'２個別表'!$CC362-'２個別表'!$CD362-'２個別表'!$CE362,0),"")</f>
        <v/>
      </c>
      <c r="AJ362" s="222">
        <f t="shared" ca="1" si="142"/>
        <v>0</v>
      </c>
      <c r="AK362" s="218" t="str">
        <f ca="1">IF($AD362=1,IF('２個別表'!$AQ362=1,1,IF('２個別表'!AQ362="","",)),"")</f>
        <v/>
      </c>
      <c r="AL362" s="207" t="str">
        <f ca="1">IF($AJ362=1,IF($AK362=1,'２個別表'!BU362,""),"")</f>
        <v/>
      </c>
      <c r="AM362" s="204" t="str">
        <f t="shared" ca="1" si="143"/>
        <v/>
      </c>
      <c r="AN362" s="223" t="str">
        <f ca="1">IF($AJ362=1,IF($AK362=1,ROUNDDOWN('２個別表'!$BX362-'２個別表'!$BZ362-'２個別表'!$CC362-'２個別表'!$CD362-'２個別表'!$CE362-'２個別表'!$CF362,0),""),"")</f>
        <v/>
      </c>
      <c r="AO362" s="222">
        <f t="shared" ca="1" si="139"/>
        <v>0</v>
      </c>
      <c r="AP362" s="218">
        <f t="shared" ca="1" si="144"/>
        <v>0</v>
      </c>
      <c r="AQ362" s="218">
        <f t="shared" ca="1" si="145"/>
        <v>0</v>
      </c>
      <c r="AR362" s="213">
        <f ca="1">IF('２個別表'!$AC362=1,1,0)</f>
        <v>0</v>
      </c>
      <c r="AS362" s="204" t="str">
        <f t="shared" ca="1" si="146"/>
        <v/>
      </c>
      <c r="AT362" s="204" t="str">
        <f t="shared" ca="1" si="147"/>
        <v/>
      </c>
      <c r="AU362" s="230" t="str">
        <f ca="1">IF($AD362=1,IF($AQ362=1,ROUNDDOWN('２個別表'!$BX362-'２個別表'!$BZ362-'２個別表'!$CC362-'２個別表'!$CD362-'２個別表'!$CE362-'２個別表'!$CF362,0),""),"")</f>
        <v/>
      </c>
      <c r="AV362" s="391">
        <f t="shared" ca="1" si="148"/>
        <v>0</v>
      </c>
      <c r="AW362" s="401" t="str">
        <f t="shared" ca="1" si="149"/>
        <v>-</v>
      </c>
      <c r="AX362" s="228">
        <f ca="1">IF($AD362=2,IF('２個別表'!$BS362=1,1,0),0)</f>
        <v>0</v>
      </c>
      <c r="AY362" s="213" t="str">
        <f t="shared" ca="1" si="150"/>
        <v/>
      </c>
      <c r="AZ362" s="409" t="str">
        <f ca="1">IF(AND($AD362=2,$AX362=1),'２個別表'!$BX362-('２個別表'!$BZ362+'２個別表'!$CC362+'２個別表'!$CD362+'２個別表'!$CE362+'２個別表'!$CF362),"")</f>
        <v/>
      </c>
      <c r="BA362" s="228">
        <f ca="1">IF($AD362=2,IF('２個別表'!$BS362&lt;&gt;1,1,0),0)</f>
        <v>0</v>
      </c>
      <c r="BB362" s="404">
        <f t="shared" ca="1" si="151"/>
        <v>0</v>
      </c>
      <c r="BC362" s="207" t="str">
        <f ca="1">IF(AND($AD362=2,$BA362=1),'２個別表'!$BT362,"")</f>
        <v/>
      </c>
      <c r="BD362" s="207" t="str">
        <f t="shared" ca="1" si="152"/>
        <v/>
      </c>
      <c r="BE362" s="207" t="str">
        <f ca="1">IF(AND($AD362=2,$BA362=1),'２個別表'!$BW362-('２個別表'!$BZ362+'２個別表'!$CC362+'２個別表'!$CD362+'２個別表'!$CE362+'２個別表'!$CF362),"")</f>
        <v/>
      </c>
      <c r="BF362" s="207" t="str">
        <f ca="1">IF(AND($AD362=2,$BA362=1),'２個別表'!$CC362+'２個別表'!$CD362,"")</f>
        <v/>
      </c>
      <c r="BG362" s="406" t="str">
        <f ca="1">IF($BB362=1,IF(SUM('２個別表'!$BY362,'２個別表'!$CF362*0.5)&lt;='２個別表'!$BX362*0.5,"〇","×"),"")</f>
        <v/>
      </c>
      <c r="BH362" s="405">
        <f t="shared" ca="1" si="153"/>
        <v>0</v>
      </c>
      <c r="BI362" s="229" t="str">
        <f ca="1">IF($AD362=2,IF($AX362=1,IF('２個別表'!$AO362=23,"〇","×"),IF(OR('２個別表'!$AO362&lt;19,'２個別表'!$AO362&gt;23),"",IF($BH362&lt;='２個別表'!$BT362,"〇","×"))),"-")</f>
        <v>-</v>
      </c>
      <c r="BJ362" s="414" t="str">
        <f t="shared" ca="1" si="154"/>
        <v>-</v>
      </c>
      <c r="BK362" s="228">
        <f t="shared" ca="1" si="155"/>
        <v>0</v>
      </c>
      <c r="BL362" s="229" t="str">
        <f ca="1">IF($AD362=3,IF(1&lt;='２個別表'!$F362,IF('２個別表'!$W362=1,"〇","×"),""),"")</f>
        <v/>
      </c>
      <c r="BM362" s="209" t="str">
        <f ca="1">IF(AD362=3,IF(AND(OR('２個別表'!BF362="附帯施設",AND(1&lt;='２個別表'!AO362,'２個別表'!AO362&lt;=3)),'２個別表'!BM362&lt;&gt;"",'２個別表'!BN362&lt;&gt;""),1,IF(AND(OR('２個別表'!BF362="附帯施設",AND(1&lt;='２個別表'!AO362,'２個別表'!AO362&lt;=3)),OR('２個別表'!BM362="",'２個別表'!BN362="")),"×",0)),"")</f>
        <v/>
      </c>
      <c r="BN362" s="229" t="str">
        <f ca="1">IF($AD362=3,IF('２個別表'!$BX362&gt;=500000,"〇","×"),"")</f>
        <v/>
      </c>
      <c r="BO362" s="204" t="str">
        <f ca="1">IF(AD362=3,'２個別表'!BY362,"")</f>
        <v/>
      </c>
      <c r="BP362" s="204" t="str">
        <f ca="1">IF(AD362=3,IF(COUNTIF('２個別表'!$Z$11:'２個別表'!Z362,'２個別表'!Z362)=1,BO362,SUMIF('２個別表'!$Z$11:$Z$510,'２個別表'!Z362,$BO$11:$BO$239)),"")</f>
        <v/>
      </c>
      <c r="BQ362" s="213" t="str">
        <f t="shared" ca="1" si="137"/>
        <v/>
      </c>
      <c r="BR362" s="207" t="str">
        <f t="shared" ca="1" si="156"/>
        <v/>
      </c>
      <c r="BS362" s="483" t="str">
        <f ca="1">IF($AD362=3,'２個別表'!$BX362-('２個別表'!$BZ362+'２個別表'!$CC362+'２個別表'!$CD362+'２個別表'!$CE362+'２個別表'!$CF362),"")</f>
        <v/>
      </c>
      <c r="BT362" s="486">
        <f t="shared" ca="1" si="138"/>
        <v>0</v>
      </c>
      <c r="BU362" s="480" t="str">
        <f t="shared" ca="1" si="157"/>
        <v/>
      </c>
    </row>
    <row r="363" spans="1:73">
      <c r="A363" s="770" t="str">
        <f t="shared" ca="1" si="133"/>
        <v>石川県</v>
      </c>
      <c r="B363" s="773">
        <f ca="1">'２個別表'!Q363</f>
        <v>353</v>
      </c>
      <c r="C363" s="774" t="str">
        <f>'２個別表'!$R363</f>
        <v>石川県</v>
      </c>
      <c r="D363" s="774" t="str">
        <f ca="1">'２個別表'!$S363</f>
        <v/>
      </c>
      <c r="E363" s="774" t="str">
        <f ca="1">'２個別表'!$T363</f>
        <v/>
      </c>
      <c r="F363" s="719" t="str">
        <f ca="1">'２個別表'!$W363</f>
        <v/>
      </c>
      <c r="G363" s="719" t="str">
        <f ca="1">IF($F363=1,IF(SUMIF('（様式１号）１総括表'!$B$16:$B$25,A363,'（様式１号）１総括表'!$A$16:$A$25)&gt;0,"〇","✕"),"-")</f>
        <v>-</v>
      </c>
      <c r="H363" s="716" t="str">
        <f ca="1">IF('２個別表'!$Y363=1,IF('２個別表'!$AC363=1,"〇","×"),IF(AND(2&lt;='２個別表'!$AC363,'２個別表'!$AC363&lt;=5),"〇","×"))</f>
        <v>×</v>
      </c>
      <c r="I363" s="716" t="str">
        <f t="shared" ca="1" si="134"/>
        <v>×</v>
      </c>
      <c r="J363" s="207" t="str">
        <f ca="1">'２個別表'!$Z363</f>
        <v/>
      </c>
      <c r="K363" s="207">
        <f ca="1">'２個別表'!$AK363</f>
        <v>0</v>
      </c>
      <c r="L363" s="207" t="str">
        <f ca="1">IF('２個別表'!$AL363=1,1,"")</f>
        <v/>
      </c>
      <c r="M363" s="207" t="str">
        <f ca="1">IF('２個別表'!$AL363="","",IF('２個別表'!$AL363=1,IF(OR('２個別表'!$AM363=1,'２個別表'!$AN363=1),"〇","×")))</f>
        <v/>
      </c>
      <c r="N363" s="204" t="str">
        <f ca="1">'２個別表'!AT363</f>
        <v/>
      </c>
      <c r="O363" s="220" t="str">
        <f ca="1">IF(1&lt;='２個別表'!$F363,IF(AND(1&lt;='２個別表'!$AO363,'２個別表'!$AO363&lt;=3),1,0),"")</f>
        <v/>
      </c>
      <c r="P363" s="229">
        <f ca="1">IF($O363=1,IF(AND('２個別表'!$BF363&lt;&gt;"",AND('２個別表'!$BI363&lt;&gt;1,'２個別表'!$BJ363)),0,1),0)</f>
        <v>0</v>
      </c>
      <c r="Q363" s="220">
        <f ca="1">IF('２個別表'!$BF363&lt;&gt;"",1,0)</f>
        <v>0</v>
      </c>
      <c r="R363" s="220" t="str">
        <f ca="1">IF($Q363=1,IF('２個別表'!$BI363=1,1,0),"")</f>
        <v/>
      </c>
      <c r="S363" s="220" t="str">
        <f ca="1">IF($R363=1,IF('２個別表'!$BJ363&lt;&gt;"","〇","×"),"")</f>
        <v/>
      </c>
      <c r="T363" s="220" t="str">
        <f t="shared" ca="1" si="140"/>
        <v/>
      </c>
      <c r="U363" s="381">
        <f ca="1">IF('２個別表'!$BH363&gt;0,'２個別表'!$BH363,0)</f>
        <v>0</v>
      </c>
      <c r="V363" s="220">
        <f ca="1">IF('２個別表'!$BJ363&lt;&gt;"",1,0)</f>
        <v>0</v>
      </c>
      <c r="W363" s="206">
        <f ca="1">IF(AND($Q363=1,$V363=1),'２個別表'!$CF363,0)</f>
        <v>0</v>
      </c>
      <c r="X363" s="219">
        <f t="shared" ca="1" si="135"/>
        <v>0</v>
      </c>
      <c r="Y363" s="220" t="str">
        <f ca="1">IF(1&lt;='２個別表'!$F363,'２個別表'!$BV363,"")</f>
        <v/>
      </c>
      <c r="Z363" s="220">
        <f ca="1">IF(1&lt;='２個別表'!$F363,'２個別表'!$CG363,0)</f>
        <v>0</v>
      </c>
      <c r="AA363" s="220">
        <f ca="1">IF(OR(0&lt;'２個別表'!$BZ363,0&lt;SUM('２個別表'!$CC363:$CD363)),1,0)</f>
        <v>1</v>
      </c>
      <c r="AB363" s="207">
        <f ca="1">IF(1&lt;='２個別表'!$F363,'２個別表'!$BX363,0)</f>
        <v>0</v>
      </c>
      <c r="AC363" s="207" t="str">
        <f ca="1">IF('２個別表'!$BX363&gt;0,IF(AND('２個別表'!$BV363=1,'２個別表'!$CG363="控除不可"),'２個別表'!$BX363,IF(AND('２個別表'!$BV363=1,'２個別表'!$CG363="80%控除対象"),ROUNDUP('２個別表'!$BX363*102/110,0),IF(AND('２個別表'!$BV363=1,'２個別表'!$CG363="全額控除"),ROUNDUP('２個別表'!$BX363*100/110,0),IF(OR('２個別表'!$BV363=2,'２個別表'!$BV363=3),'２個別表'!$BX363,'２個別表'!$BX363)))),"")</f>
        <v/>
      </c>
      <c r="AD363" s="221" t="str">
        <f ca="1">IF('２個別表'!$W363=1,3,IF(AND('２個別表'!$W363=2,AND(19&lt;='２個別表'!$AO363,'２個別表'!$AO363&lt;=23)),2,IF(AND('２個別表'!$W363=2,OR(AND(1&lt;='２個別表'!$AO363,'２個別表'!$AO363&lt;=18),AND(24&lt;='２個別表'!$AO363,'２個別表'!$AO363&lt;=25))),1,"判定不能")))</f>
        <v>判定不能</v>
      </c>
      <c r="AE363" s="228">
        <f t="shared" ca="1" si="141"/>
        <v>0</v>
      </c>
      <c r="AF363" s="204" t="str">
        <f t="shared" ca="1" si="158"/>
        <v/>
      </c>
      <c r="AG363" s="207" t="str">
        <f ca="1">IF(AND($AD363=1,$U363&gt;0,$V363=1),ROUNDDOWN($AC363*1/2-'２個別表'!$CF363*1/2,0),"")</f>
        <v/>
      </c>
      <c r="AH363" s="207" t="str">
        <f t="shared" ca="1" si="136"/>
        <v/>
      </c>
      <c r="AI363" s="230" t="str">
        <f ca="1">IF(AND($AD363=1,$Q363=1),IF($AB363&gt;0,'２個別表'!$BX363-'２個別表'!$BZ363-'２個別表'!$CF363-'２個別表'!$CC363-'２個別表'!$CD363-'２個別表'!$CE363,0),"")</f>
        <v/>
      </c>
      <c r="AJ363" s="222">
        <f t="shared" ca="1" si="142"/>
        <v>0</v>
      </c>
      <c r="AK363" s="218" t="str">
        <f ca="1">IF($AD363=1,IF('２個別表'!$AQ363=1,1,IF('２個別表'!AQ363="","",)),"")</f>
        <v/>
      </c>
      <c r="AL363" s="207" t="str">
        <f ca="1">IF($AJ363=1,IF($AK363=1,'２個別表'!BU363,""),"")</f>
        <v/>
      </c>
      <c r="AM363" s="204" t="str">
        <f t="shared" ca="1" si="143"/>
        <v/>
      </c>
      <c r="AN363" s="223" t="str">
        <f ca="1">IF($AJ363=1,IF($AK363=1,ROUNDDOWN('２個別表'!$BX363-'２個別表'!$BZ363-'２個別表'!$CC363-'２個別表'!$CD363-'２個別表'!$CE363-'２個別表'!$CF363,0),""),"")</f>
        <v/>
      </c>
      <c r="AO363" s="222">
        <f t="shared" ca="1" si="139"/>
        <v>0</v>
      </c>
      <c r="AP363" s="218">
        <f t="shared" ca="1" si="144"/>
        <v>0</v>
      </c>
      <c r="AQ363" s="218">
        <f t="shared" ca="1" si="145"/>
        <v>0</v>
      </c>
      <c r="AR363" s="213">
        <f ca="1">IF('２個別表'!$AC363=1,1,0)</f>
        <v>0</v>
      </c>
      <c r="AS363" s="204" t="str">
        <f t="shared" ca="1" si="146"/>
        <v/>
      </c>
      <c r="AT363" s="204" t="str">
        <f t="shared" ca="1" si="147"/>
        <v/>
      </c>
      <c r="AU363" s="230" t="str">
        <f ca="1">IF($AD363=1,IF($AQ363=1,ROUNDDOWN('２個別表'!$BX363-'２個別表'!$BZ363-'２個別表'!$CC363-'２個別表'!$CD363-'２個別表'!$CE363-'２個別表'!$CF363,0),""),"")</f>
        <v/>
      </c>
      <c r="AV363" s="391">
        <f t="shared" ca="1" si="148"/>
        <v>0</v>
      </c>
      <c r="AW363" s="401" t="str">
        <f t="shared" ca="1" si="149"/>
        <v>-</v>
      </c>
      <c r="AX363" s="228">
        <f ca="1">IF($AD363=2,IF('２個別表'!$BS363=1,1,0),0)</f>
        <v>0</v>
      </c>
      <c r="AY363" s="213" t="str">
        <f t="shared" ca="1" si="150"/>
        <v/>
      </c>
      <c r="AZ363" s="409" t="str">
        <f ca="1">IF(AND($AD363=2,$AX363=1),'２個別表'!$BX363-('２個別表'!$BZ363+'２個別表'!$CC363+'２個別表'!$CD363+'２個別表'!$CE363+'２個別表'!$CF363),"")</f>
        <v/>
      </c>
      <c r="BA363" s="228">
        <f ca="1">IF($AD363=2,IF('２個別表'!$BS363&lt;&gt;1,1,0),0)</f>
        <v>0</v>
      </c>
      <c r="BB363" s="404">
        <f t="shared" ca="1" si="151"/>
        <v>0</v>
      </c>
      <c r="BC363" s="207" t="str">
        <f ca="1">IF(AND($AD363=2,$BA363=1),'２個別表'!$BT363,"")</f>
        <v/>
      </c>
      <c r="BD363" s="207" t="str">
        <f t="shared" ca="1" si="152"/>
        <v/>
      </c>
      <c r="BE363" s="207" t="str">
        <f ca="1">IF(AND($AD363=2,$BA363=1),'２個別表'!$BW363-('２個別表'!$BZ363+'２個別表'!$CC363+'２個別表'!$CD363+'２個別表'!$CE363+'２個別表'!$CF363),"")</f>
        <v/>
      </c>
      <c r="BF363" s="207" t="str">
        <f ca="1">IF(AND($AD363=2,$BA363=1),'２個別表'!$CC363+'２個別表'!$CD363,"")</f>
        <v/>
      </c>
      <c r="BG363" s="406" t="str">
        <f ca="1">IF($BB363=1,IF(SUM('２個別表'!$BY363,'２個別表'!$CF363*0.5)&lt;='２個別表'!$BX363*0.5,"〇","×"),"")</f>
        <v/>
      </c>
      <c r="BH363" s="405">
        <f t="shared" ca="1" si="153"/>
        <v>0</v>
      </c>
      <c r="BI363" s="229" t="str">
        <f ca="1">IF($AD363=2,IF($AX363=1,IF('２個別表'!$AO363=23,"〇","×"),IF(OR('２個別表'!$AO363&lt;19,'２個別表'!$AO363&gt;23),"",IF($BH363&lt;='２個別表'!$BT363,"〇","×"))),"-")</f>
        <v>-</v>
      </c>
      <c r="BJ363" s="414" t="str">
        <f t="shared" ca="1" si="154"/>
        <v>-</v>
      </c>
      <c r="BK363" s="228">
        <f t="shared" ca="1" si="155"/>
        <v>0</v>
      </c>
      <c r="BL363" s="229" t="str">
        <f ca="1">IF($AD363=3,IF(1&lt;='２個別表'!$F363,IF('２個別表'!$W363=1,"〇","×"),""),"")</f>
        <v/>
      </c>
      <c r="BM363" s="209" t="str">
        <f ca="1">IF(AD363=3,IF(AND(OR('２個別表'!BF363="附帯施設",AND(1&lt;='２個別表'!AO363,'２個別表'!AO363&lt;=3)),'２個別表'!BM363&lt;&gt;"",'２個別表'!BN363&lt;&gt;""),1,IF(AND(OR('２個別表'!BF363="附帯施設",AND(1&lt;='２個別表'!AO363,'２個別表'!AO363&lt;=3)),OR('２個別表'!BM363="",'２個別表'!BN363="")),"×",0)),"")</f>
        <v/>
      </c>
      <c r="BN363" s="229" t="str">
        <f ca="1">IF($AD363=3,IF('２個別表'!$BX363&gt;=500000,"〇","×"),"")</f>
        <v/>
      </c>
      <c r="BO363" s="204" t="str">
        <f ca="1">IF(AD363=3,'２個別表'!BY363,"")</f>
        <v/>
      </c>
      <c r="BP363" s="204" t="str">
        <f ca="1">IF(AD363=3,IF(COUNTIF('２個別表'!$Z$11:'２個別表'!Z363,'２個別表'!Z363)=1,BO363,SUMIF('２個別表'!$Z$11:$Z$510,'２個別表'!Z363,$BO$11:$BO$239)),"")</f>
        <v/>
      </c>
      <c r="BQ363" s="213" t="str">
        <f t="shared" ca="1" si="137"/>
        <v/>
      </c>
      <c r="BR363" s="207" t="str">
        <f t="shared" ca="1" si="156"/>
        <v/>
      </c>
      <c r="BS363" s="483" t="str">
        <f ca="1">IF($AD363=3,'２個別表'!$BX363-('２個別表'!$BZ363+'２個別表'!$CC363+'２個別表'!$CD363+'２個別表'!$CE363+'２個別表'!$CF363),"")</f>
        <v/>
      </c>
      <c r="BT363" s="486">
        <f t="shared" ca="1" si="138"/>
        <v>0</v>
      </c>
      <c r="BU363" s="480" t="str">
        <f t="shared" ca="1" si="157"/>
        <v/>
      </c>
    </row>
    <row r="364" spans="1:73">
      <c r="A364" s="770" t="str">
        <f t="shared" ca="1" si="133"/>
        <v>石川県</v>
      </c>
      <c r="B364" s="773">
        <f ca="1">'２個別表'!Q364</f>
        <v>354</v>
      </c>
      <c r="C364" s="774" t="str">
        <f>'２個別表'!$R364</f>
        <v>石川県</v>
      </c>
      <c r="D364" s="774" t="str">
        <f ca="1">'２個別表'!$S364</f>
        <v/>
      </c>
      <c r="E364" s="774" t="str">
        <f ca="1">'２個別表'!$T364</f>
        <v/>
      </c>
      <c r="F364" s="719" t="str">
        <f ca="1">'２個別表'!$W364</f>
        <v/>
      </c>
      <c r="G364" s="719" t="str">
        <f ca="1">IF($F364=1,IF(SUMIF('（様式１号）１総括表'!$B$16:$B$25,A364,'（様式１号）１総括表'!$A$16:$A$25)&gt;0,"〇","✕"),"-")</f>
        <v>-</v>
      </c>
      <c r="H364" s="716" t="str">
        <f ca="1">IF('２個別表'!$Y364=1,IF('２個別表'!$AC364=1,"〇","×"),IF(AND(2&lt;='２個別表'!$AC364,'２個別表'!$AC364&lt;=5),"〇","×"))</f>
        <v>×</v>
      </c>
      <c r="I364" s="716" t="str">
        <f t="shared" ca="1" si="134"/>
        <v>×</v>
      </c>
      <c r="J364" s="207" t="str">
        <f ca="1">'２個別表'!$Z364</f>
        <v/>
      </c>
      <c r="K364" s="207">
        <f ca="1">'２個別表'!$AK364</f>
        <v>0</v>
      </c>
      <c r="L364" s="207" t="str">
        <f ca="1">IF('２個別表'!$AL364=1,1,"")</f>
        <v/>
      </c>
      <c r="M364" s="207" t="str">
        <f ca="1">IF('２個別表'!$AL364="","",IF('２個別表'!$AL364=1,IF(OR('２個別表'!$AM364=1,'２個別表'!$AN364=1),"〇","×")))</f>
        <v/>
      </c>
      <c r="N364" s="204" t="str">
        <f ca="1">'２個別表'!AT364</f>
        <v/>
      </c>
      <c r="O364" s="220" t="str">
        <f ca="1">IF(1&lt;='２個別表'!$F364,IF(AND(1&lt;='２個別表'!$AO364,'２個別表'!$AO364&lt;=3),1,0),"")</f>
        <v/>
      </c>
      <c r="P364" s="229">
        <f ca="1">IF($O364=1,IF(AND('２個別表'!$BF364&lt;&gt;"",AND('２個別表'!$BI364&lt;&gt;1,'２個別表'!$BJ364)),0,1),0)</f>
        <v>0</v>
      </c>
      <c r="Q364" s="220">
        <f ca="1">IF('２個別表'!$BF364&lt;&gt;"",1,0)</f>
        <v>0</v>
      </c>
      <c r="R364" s="220" t="str">
        <f ca="1">IF($Q364=1,IF('２個別表'!$BI364=1,1,0),"")</f>
        <v/>
      </c>
      <c r="S364" s="220" t="str">
        <f ca="1">IF($R364=1,IF('２個別表'!$BJ364&lt;&gt;"","〇","×"),"")</f>
        <v/>
      </c>
      <c r="T364" s="220" t="str">
        <f t="shared" ca="1" si="140"/>
        <v/>
      </c>
      <c r="U364" s="381">
        <f ca="1">IF('２個別表'!$BH364&gt;0,'２個別表'!$BH364,0)</f>
        <v>0</v>
      </c>
      <c r="V364" s="220">
        <f ca="1">IF('２個別表'!$BJ364&lt;&gt;"",1,0)</f>
        <v>0</v>
      </c>
      <c r="W364" s="206">
        <f ca="1">IF(AND($Q364=1,$V364=1),'２個別表'!$CF364,0)</f>
        <v>0</v>
      </c>
      <c r="X364" s="219">
        <f t="shared" ca="1" si="135"/>
        <v>0</v>
      </c>
      <c r="Y364" s="220" t="str">
        <f ca="1">IF(1&lt;='２個別表'!$F364,'２個別表'!$BV364,"")</f>
        <v/>
      </c>
      <c r="Z364" s="220">
        <f ca="1">IF(1&lt;='２個別表'!$F364,'２個別表'!$CG364,0)</f>
        <v>0</v>
      </c>
      <c r="AA364" s="220">
        <f ca="1">IF(OR(0&lt;'２個別表'!$BZ364,0&lt;SUM('２個別表'!$CC364:$CD364)),1,0)</f>
        <v>1</v>
      </c>
      <c r="AB364" s="207">
        <f ca="1">IF(1&lt;='２個別表'!$F364,'２個別表'!$BX364,0)</f>
        <v>0</v>
      </c>
      <c r="AC364" s="207" t="str">
        <f ca="1">IF('２個別表'!$BX364&gt;0,IF(AND('２個別表'!$BV364=1,'２個別表'!$CG364="控除不可"),'２個別表'!$BX364,IF(AND('２個別表'!$BV364=1,'２個別表'!$CG364="80%控除対象"),ROUNDUP('２個別表'!$BX364*102/110,0),IF(AND('２個別表'!$BV364=1,'２個別表'!$CG364="全額控除"),ROUNDUP('２個別表'!$BX364*100/110,0),IF(OR('２個別表'!$BV364=2,'２個別表'!$BV364=3),'２個別表'!$BX364,'２個別表'!$BX364)))),"")</f>
        <v/>
      </c>
      <c r="AD364" s="221" t="str">
        <f ca="1">IF('２個別表'!$W364=1,3,IF(AND('２個別表'!$W364=2,AND(19&lt;='２個別表'!$AO364,'２個別表'!$AO364&lt;=23)),2,IF(AND('２個別表'!$W364=2,OR(AND(1&lt;='２個別表'!$AO364,'２個別表'!$AO364&lt;=18),AND(24&lt;='２個別表'!$AO364,'２個別表'!$AO364&lt;=25))),1,"判定不能")))</f>
        <v>判定不能</v>
      </c>
      <c r="AE364" s="228">
        <f t="shared" ca="1" si="141"/>
        <v>0</v>
      </c>
      <c r="AF364" s="204" t="str">
        <f t="shared" ca="1" si="158"/>
        <v/>
      </c>
      <c r="AG364" s="207" t="str">
        <f ca="1">IF(AND($AD364=1,$U364&gt;0,$V364=1),ROUNDDOWN($AC364*1/2-'２個別表'!$CF364*1/2,0),"")</f>
        <v/>
      </c>
      <c r="AH364" s="207" t="str">
        <f t="shared" ca="1" si="136"/>
        <v/>
      </c>
      <c r="AI364" s="230" t="str">
        <f ca="1">IF(AND($AD364=1,$Q364=1),IF($AB364&gt;0,'２個別表'!$BX364-'２個別表'!$BZ364-'２個別表'!$CF364-'２個別表'!$CC364-'２個別表'!$CD364-'２個別表'!$CE364,0),"")</f>
        <v/>
      </c>
      <c r="AJ364" s="222">
        <f t="shared" ca="1" si="142"/>
        <v>0</v>
      </c>
      <c r="AK364" s="218" t="str">
        <f ca="1">IF($AD364=1,IF('２個別表'!$AQ364=1,1,IF('２個別表'!AQ364="","",)),"")</f>
        <v/>
      </c>
      <c r="AL364" s="207" t="str">
        <f ca="1">IF($AJ364=1,IF($AK364=1,'２個別表'!BU364,""),"")</f>
        <v/>
      </c>
      <c r="AM364" s="204" t="str">
        <f t="shared" ca="1" si="143"/>
        <v/>
      </c>
      <c r="AN364" s="223" t="str">
        <f ca="1">IF($AJ364=1,IF($AK364=1,ROUNDDOWN('２個別表'!$BX364-'２個別表'!$BZ364-'２個別表'!$CC364-'２個別表'!$CD364-'２個別表'!$CE364-'２個別表'!$CF364,0),""),"")</f>
        <v/>
      </c>
      <c r="AO364" s="222">
        <f t="shared" ca="1" si="139"/>
        <v>0</v>
      </c>
      <c r="AP364" s="218">
        <f t="shared" ca="1" si="144"/>
        <v>0</v>
      </c>
      <c r="AQ364" s="218">
        <f t="shared" ca="1" si="145"/>
        <v>0</v>
      </c>
      <c r="AR364" s="213">
        <f ca="1">IF('２個別表'!$AC364=1,1,0)</f>
        <v>0</v>
      </c>
      <c r="AS364" s="204" t="str">
        <f t="shared" ca="1" si="146"/>
        <v/>
      </c>
      <c r="AT364" s="204" t="str">
        <f t="shared" ca="1" si="147"/>
        <v/>
      </c>
      <c r="AU364" s="230" t="str">
        <f ca="1">IF($AD364=1,IF($AQ364=1,ROUNDDOWN('２個別表'!$BX364-'２個別表'!$BZ364-'２個別表'!$CC364-'２個別表'!$CD364-'２個別表'!$CE364-'２個別表'!$CF364,0),""),"")</f>
        <v/>
      </c>
      <c r="AV364" s="391">
        <f t="shared" ca="1" si="148"/>
        <v>0</v>
      </c>
      <c r="AW364" s="401" t="str">
        <f t="shared" ca="1" si="149"/>
        <v>-</v>
      </c>
      <c r="AX364" s="228">
        <f ca="1">IF($AD364=2,IF('２個別表'!$BS364=1,1,0),0)</f>
        <v>0</v>
      </c>
      <c r="AY364" s="213" t="str">
        <f t="shared" ca="1" si="150"/>
        <v/>
      </c>
      <c r="AZ364" s="409" t="str">
        <f ca="1">IF(AND($AD364=2,$AX364=1),'２個別表'!$BX364-('２個別表'!$BZ364+'２個別表'!$CC364+'２個別表'!$CD364+'２個別表'!$CE364+'２個別表'!$CF364),"")</f>
        <v/>
      </c>
      <c r="BA364" s="228">
        <f ca="1">IF($AD364=2,IF('２個別表'!$BS364&lt;&gt;1,1,0),0)</f>
        <v>0</v>
      </c>
      <c r="BB364" s="404">
        <f t="shared" ca="1" si="151"/>
        <v>0</v>
      </c>
      <c r="BC364" s="207" t="str">
        <f ca="1">IF(AND($AD364=2,$BA364=1),'２個別表'!$BT364,"")</f>
        <v/>
      </c>
      <c r="BD364" s="207" t="str">
        <f t="shared" ca="1" si="152"/>
        <v/>
      </c>
      <c r="BE364" s="207" t="str">
        <f ca="1">IF(AND($AD364=2,$BA364=1),'２個別表'!$BW364-('２個別表'!$BZ364+'２個別表'!$CC364+'２個別表'!$CD364+'２個別表'!$CE364+'２個別表'!$CF364),"")</f>
        <v/>
      </c>
      <c r="BF364" s="207" t="str">
        <f ca="1">IF(AND($AD364=2,$BA364=1),'２個別表'!$CC364+'２個別表'!$CD364,"")</f>
        <v/>
      </c>
      <c r="BG364" s="406" t="str">
        <f ca="1">IF($BB364=1,IF(SUM('２個別表'!$BY364,'２個別表'!$CF364*0.5)&lt;='２個別表'!$BX364*0.5,"〇","×"),"")</f>
        <v/>
      </c>
      <c r="BH364" s="405">
        <f t="shared" ca="1" si="153"/>
        <v>0</v>
      </c>
      <c r="BI364" s="229" t="str">
        <f ca="1">IF($AD364=2,IF($AX364=1,IF('２個別表'!$AO364=23,"〇","×"),IF(OR('２個別表'!$AO364&lt;19,'２個別表'!$AO364&gt;23),"",IF($BH364&lt;='２個別表'!$BT364,"〇","×"))),"-")</f>
        <v>-</v>
      </c>
      <c r="BJ364" s="414" t="str">
        <f t="shared" ca="1" si="154"/>
        <v>-</v>
      </c>
      <c r="BK364" s="228">
        <f t="shared" ca="1" si="155"/>
        <v>0</v>
      </c>
      <c r="BL364" s="229" t="str">
        <f ca="1">IF($AD364=3,IF(1&lt;='２個別表'!$F364,IF('２個別表'!$W364=1,"〇","×"),""),"")</f>
        <v/>
      </c>
      <c r="BM364" s="209" t="str">
        <f ca="1">IF(AD364=3,IF(AND(OR('２個別表'!BF364="附帯施設",AND(1&lt;='２個別表'!AO364,'２個別表'!AO364&lt;=3)),'２個別表'!BM364&lt;&gt;"",'２個別表'!BN364&lt;&gt;""),1,IF(AND(OR('２個別表'!BF364="附帯施設",AND(1&lt;='２個別表'!AO364,'２個別表'!AO364&lt;=3)),OR('２個別表'!BM364="",'２個別表'!BN364="")),"×",0)),"")</f>
        <v/>
      </c>
      <c r="BN364" s="229" t="str">
        <f ca="1">IF($AD364=3,IF('２個別表'!$BX364&gt;=500000,"〇","×"),"")</f>
        <v/>
      </c>
      <c r="BO364" s="204" t="str">
        <f ca="1">IF(AD364=3,'２個別表'!BY364,"")</f>
        <v/>
      </c>
      <c r="BP364" s="204" t="str">
        <f ca="1">IF(AD364=3,IF(COUNTIF('２個別表'!$Z$11:'２個別表'!Z364,'２個別表'!Z364)=1,BO364,SUMIF('２個別表'!$Z$11:$Z$510,'２個別表'!Z364,$BO$11:$BO$239)),"")</f>
        <v/>
      </c>
      <c r="BQ364" s="213" t="str">
        <f t="shared" ca="1" si="137"/>
        <v/>
      </c>
      <c r="BR364" s="207" t="str">
        <f t="shared" ca="1" si="156"/>
        <v/>
      </c>
      <c r="BS364" s="483" t="str">
        <f ca="1">IF($AD364=3,'２個別表'!$BX364-('２個別表'!$BZ364+'２個別表'!$CC364+'２個別表'!$CD364+'２個別表'!$CE364+'２個別表'!$CF364),"")</f>
        <v/>
      </c>
      <c r="BT364" s="486">
        <f t="shared" ca="1" si="138"/>
        <v>0</v>
      </c>
      <c r="BU364" s="480" t="str">
        <f t="shared" ca="1" si="157"/>
        <v/>
      </c>
    </row>
    <row r="365" spans="1:73">
      <c r="A365" s="770" t="str">
        <f t="shared" ca="1" si="133"/>
        <v>石川県</v>
      </c>
      <c r="B365" s="773">
        <f ca="1">'２個別表'!Q365</f>
        <v>355</v>
      </c>
      <c r="C365" s="774" t="str">
        <f>'２個別表'!$R365</f>
        <v>石川県</v>
      </c>
      <c r="D365" s="774" t="str">
        <f ca="1">'２個別表'!$S365</f>
        <v/>
      </c>
      <c r="E365" s="774" t="str">
        <f ca="1">'２個別表'!$T365</f>
        <v/>
      </c>
      <c r="F365" s="719" t="str">
        <f ca="1">'２個別表'!$W365</f>
        <v/>
      </c>
      <c r="G365" s="719" t="str">
        <f ca="1">IF($F365=1,IF(SUMIF('（様式１号）１総括表'!$B$16:$B$25,A365,'（様式１号）１総括表'!$A$16:$A$25)&gt;0,"〇","✕"),"-")</f>
        <v>-</v>
      </c>
      <c r="H365" s="716" t="str">
        <f ca="1">IF('２個別表'!$Y365=1,IF('２個別表'!$AC365=1,"〇","×"),IF(AND(2&lt;='２個別表'!$AC365,'２個別表'!$AC365&lt;=5),"〇","×"))</f>
        <v>×</v>
      </c>
      <c r="I365" s="716" t="str">
        <f t="shared" ca="1" si="134"/>
        <v>×</v>
      </c>
      <c r="J365" s="207" t="str">
        <f ca="1">'２個別表'!$Z365</f>
        <v/>
      </c>
      <c r="K365" s="207">
        <f ca="1">'２個別表'!$AK365</f>
        <v>0</v>
      </c>
      <c r="L365" s="207" t="str">
        <f ca="1">IF('２個別表'!$AL365=1,1,"")</f>
        <v/>
      </c>
      <c r="M365" s="207" t="str">
        <f ca="1">IF('２個別表'!$AL365="","",IF('２個別表'!$AL365=1,IF(OR('２個別表'!$AM365=1,'２個別表'!$AN365=1),"〇","×")))</f>
        <v/>
      </c>
      <c r="N365" s="204" t="str">
        <f ca="1">'２個別表'!AT365</f>
        <v/>
      </c>
      <c r="O365" s="220" t="str">
        <f ca="1">IF(1&lt;='２個別表'!$F365,IF(AND(1&lt;='２個別表'!$AO365,'２個別表'!$AO365&lt;=3),1,0),"")</f>
        <v/>
      </c>
      <c r="P365" s="229">
        <f ca="1">IF($O365=1,IF(AND('２個別表'!$BF365&lt;&gt;"",AND('２個別表'!$BI365&lt;&gt;1,'２個別表'!$BJ365)),0,1),0)</f>
        <v>0</v>
      </c>
      <c r="Q365" s="220">
        <f ca="1">IF('２個別表'!$BF365&lt;&gt;"",1,0)</f>
        <v>0</v>
      </c>
      <c r="R365" s="220" t="str">
        <f ca="1">IF($Q365=1,IF('２個別表'!$BI365=1,1,0),"")</f>
        <v/>
      </c>
      <c r="S365" s="220" t="str">
        <f ca="1">IF($R365=1,IF('２個別表'!$BJ365&lt;&gt;"","〇","×"),"")</f>
        <v/>
      </c>
      <c r="T365" s="220" t="str">
        <f t="shared" ca="1" si="140"/>
        <v/>
      </c>
      <c r="U365" s="381">
        <f ca="1">IF('２個別表'!$BH365&gt;0,'２個別表'!$BH365,0)</f>
        <v>0</v>
      </c>
      <c r="V365" s="220">
        <f ca="1">IF('２個別表'!$BJ365&lt;&gt;"",1,0)</f>
        <v>0</v>
      </c>
      <c r="W365" s="206">
        <f ca="1">IF(AND($Q365=1,$V365=1),'２個別表'!$CF365,0)</f>
        <v>0</v>
      </c>
      <c r="X365" s="219">
        <f t="shared" ca="1" si="135"/>
        <v>0</v>
      </c>
      <c r="Y365" s="220" t="str">
        <f ca="1">IF(1&lt;='２個別表'!$F365,'２個別表'!$BV365,"")</f>
        <v/>
      </c>
      <c r="Z365" s="220">
        <f ca="1">IF(1&lt;='２個別表'!$F365,'２個別表'!$CG365,0)</f>
        <v>0</v>
      </c>
      <c r="AA365" s="220">
        <f ca="1">IF(OR(0&lt;'２個別表'!$BZ365,0&lt;SUM('２個別表'!$CC365:$CD365)),1,0)</f>
        <v>1</v>
      </c>
      <c r="AB365" s="207">
        <f ca="1">IF(1&lt;='２個別表'!$F365,'２個別表'!$BX365,0)</f>
        <v>0</v>
      </c>
      <c r="AC365" s="207" t="str">
        <f ca="1">IF('２個別表'!$BX365&gt;0,IF(AND('２個別表'!$BV365=1,'２個別表'!$CG365="控除不可"),'２個別表'!$BX365,IF(AND('２個別表'!$BV365=1,'２個別表'!$CG365="80%控除対象"),ROUNDUP('２個別表'!$BX365*102/110,0),IF(AND('２個別表'!$BV365=1,'２個別表'!$CG365="全額控除"),ROUNDUP('２個別表'!$BX365*100/110,0),IF(OR('２個別表'!$BV365=2,'２個別表'!$BV365=3),'２個別表'!$BX365,'２個別表'!$BX365)))),"")</f>
        <v/>
      </c>
      <c r="AD365" s="221" t="str">
        <f ca="1">IF('２個別表'!$W365=1,3,IF(AND('２個別表'!$W365=2,AND(19&lt;='２個別表'!$AO365,'２個別表'!$AO365&lt;=23)),2,IF(AND('２個別表'!$W365=2,OR(AND(1&lt;='２個別表'!$AO365,'２個別表'!$AO365&lt;=18),AND(24&lt;='２個別表'!$AO365,'２個別表'!$AO365&lt;=25))),1,"判定不能")))</f>
        <v>判定不能</v>
      </c>
      <c r="AE365" s="228">
        <f t="shared" ca="1" si="141"/>
        <v>0</v>
      </c>
      <c r="AF365" s="204" t="str">
        <f t="shared" ca="1" si="158"/>
        <v/>
      </c>
      <c r="AG365" s="207" t="str">
        <f ca="1">IF(AND($AD365=1,$U365&gt;0,$V365=1),ROUNDDOWN($AC365*1/2-'２個別表'!$CF365*1/2,0),"")</f>
        <v/>
      </c>
      <c r="AH365" s="207" t="str">
        <f t="shared" ca="1" si="136"/>
        <v/>
      </c>
      <c r="AI365" s="230" t="str">
        <f ca="1">IF(AND($AD365=1,$Q365=1),IF($AB365&gt;0,'２個別表'!$BX365-'２個別表'!$BZ365-'２個別表'!$CF365-'２個別表'!$CC365-'２個別表'!$CD365-'２個別表'!$CE365,0),"")</f>
        <v/>
      </c>
      <c r="AJ365" s="222">
        <f t="shared" ca="1" si="142"/>
        <v>0</v>
      </c>
      <c r="AK365" s="218" t="str">
        <f ca="1">IF($AD365=1,IF('２個別表'!$AQ365=1,1,IF('２個別表'!AQ365="","",)),"")</f>
        <v/>
      </c>
      <c r="AL365" s="207" t="str">
        <f ca="1">IF($AJ365=1,IF($AK365=1,'２個別表'!BU365,""),"")</f>
        <v/>
      </c>
      <c r="AM365" s="204" t="str">
        <f t="shared" ca="1" si="143"/>
        <v/>
      </c>
      <c r="AN365" s="223" t="str">
        <f ca="1">IF($AJ365=1,IF($AK365=1,ROUNDDOWN('２個別表'!$BX365-'２個別表'!$BZ365-'２個別表'!$CC365-'２個別表'!$CD365-'２個別表'!$CE365-'２個別表'!$CF365,0),""),"")</f>
        <v/>
      </c>
      <c r="AO365" s="222">
        <f t="shared" ca="1" si="139"/>
        <v>0</v>
      </c>
      <c r="AP365" s="218">
        <f t="shared" ca="1" si="144"/>
        <v>0</v>
      </c>
      <c r="AQ365" s="218">
        <f t="shared" ca="1" si="145"/>
        <v>0</v>
      </c>
      <c r="AR365" s="213">
        <f ca="1">IF('２個別表'!$AC365=1,1,0)</f>
        <v>0</v>
      </c>
      <c r="AS365" s="204" t="str">
        <f t="shared" ca="1" si="146"/>
        <v/>
      </c>
      <c r="AT365" s="204" t="str">
        <f t="shared" ca="1" si="147"/>
        <v/>
      </c>
      <c r="AU365" s="230" t="str">
        <f ca="1">IF($AD365=1,IF($AQ365=1,ROUNDDOWN('２個別表'!$BX365-'２個別表'!$BZ365-'２個別表'!$CC365-'２個別表'!$CD365-'２個別表'!$CE365-'２個別表'!$CF365,0),""),"")</f>
        <v/>
      </c>
      <c r="AV365" s="391">
        <f t="shared" ca="1" si="148"/>
        <v>0</v>
      </c>
      <c r="AW365" s="401" t="str">
        <f t="shared" ca="1" si="149"/>
        <v>-</v>
      </c>
      <c r="AX365" s="228">
        <f ca="1">IF($AD365=2,IF('２個別表'!$BS365=1,1,0),0)</f>
        <v>0</v>
      </c>
      <c r="AY365" s="213" t="str">
        <f t="shared" ca="1" si="150"/>
        <v/>
      </c>
      <c r="AZ365" s="409" t="str">
        <f ca="1">IF(AND($AD365=2,$AX365=1),'２個別表'!$BX365-('２個別表'!$BZ365+'２個別表'!$CC365+'２個別表'!$CD365+'２個別表'!$CE365+'２個別表'!$CF365),"")</f>
        <v/>
      </c>
      <c r="BA365" s="228">
        <f ca="1">IF($AD365=2,IF('２個別表'!$BS365&lt;&gt;1,1,0),0)</f>
        <v>0</v>
      </c>
      <c r="BB365" s="404">
        <f t="shared" ca="1" si="151"/>
        <v>0</v>
      </c>
      <c r="BC365" s="207" t="str">
        <f ca="1">IF(AND($AD365=2,$BA365=1),'２個別表'!$BT365,"")</f>
        <v/>
      </c>
      <c r="BD365" s="207" t="str">
        <f t="shared" ca="1" si="152"/>
        <v/>
      </c>
      <c r="BE365" s="207" t="str">
        <f ca="1">IF(AND($AD365=2,$BA365=1),'２個別表'!$BW365-('２個別表'!$BZ365+'２個別表'!$CC365+'２個別表'!$CD365+'２個別表'!$CE365+'２個別表'!$CF365),"")</f>
        <v/>
      </c>
      <c r="BF365" s="207" t="str">
        <f ca="1">IF(AND($AD365=2,$BA365=1),'２個別表'!$CC365+'２個別表'!$CD365,"")</f>
        <v/>
      </c>
      <c r="BG365" s="406" t="str">
        <f ca="1">IF($BB365=1,IF(SUM('２個別表'!$BY365,'２個別表'!$CF365*0.5)&lt;='２個別表'!$BX365*0.5,"〇","×"),"")</f>
        <v/>
      </c>
      <c r="BH365" s="405">
        <f t="shared" ca="1" si="153"/>
        <v>0</v>
      </c>
      <c r="BI365" s="229" t="str">
        <f ca="1">IF($AD365=2,IF($AX365=1,IF('２個別表'!$AO365=23,"〇","×"),IF(OR('２個別表'!$AO365&lt;19,'２個別表'!$AO365&gt;23),"",IF($BH365&lt;='２個別表'!$BT365,"〇","×"))),"-")</f>
        <v>-</v>
      </c>
      <c r="BJ365" s="414" t="str">
        <f t="shared" ca="1" si="154"/>
        <v>-</v>
      </c>
      <c r="BK365" s="228">
        <f t="shared" ca="1" si="155"/>
        <v>0</v>
      </c>
      <c r="BL365" s="229" t="str">
        <f ca="1">IF($AD365=3,IF(1&lt;='２個別表'!$F365,IF('２個別表'!$W365=1,"〇","×"),""),"")</f>
        <v/>
      </c>
      <c r="BM365" s="209" t="str">
        <f ca="1">IF(AD365=3,IF(AND(OR('２個別表'!BF365="附帯施設",AND(1&lt;='２個別表'!AO365,'２個別表'!AO365&lt;=3)),'２個別表'!BM365&lt;&gt;"",'２個別表'!BN365&lt;&gt;""),1,IF(AND(OR('２個別表'!BF365="附帯施設",AND(1&lt;='２個別表'!AO365,'２個別表'!AO365&lt;=3)),OR('２個別表'!BM365="",'２個別表'!BN365="")),"×",0)),"")</f>
        <v/>
      </c>
      <c r="BN365" s="229" t="str">
        <f ca="1">IF($AD365=3,IF('２個別表'!$BX365&gt;=500000,"〇","×"),"")</f>
        <v/>
      </c>
      <c r="BO365" s="204" t="str">
        <f ca="1">IF(AD365=3,'２個別表'!BY365,"")</f>
        <v/>
      </c>
      <c r="BP365" s="204" t="str">
        <f ca="1">IF(AD365=3,IF(COUNTIF('２個別表'!$Z$11:'２個別表'!Z365,'２個別表'!Z365)=1,BO365,SUMIF('２個別表'!$Z$11:$Z$510,'２個別表'!Z365,$BO$11:$BO$239)),"")</f>
        <v/>
      </c>
      <c r="BQ365" s="213" t="str">
        <f t="shared" ca="1" si="137"/>
        <v/>
      </c>
      <c r="BR365" s="207" t="str">
        <f t="shared" ca="1" si="156"/>
        <v/>
      </c>
      <c r="BS365" s="483" t="str">
        <f ca="1">IF($AD365=3,'２個別表'!$BX365-('２個別表'!$BZ365+'２個別表'!$CC365+'２個別表'!$CD365+'２個別表'!$CE365+'２個別表'!$CF365),"")</f>
        <v/>
      </c>
      <c r="BT365" s="486">
        <f t="shared" ca="1" si="138"/>
        <v>0</v>
      </c>
      <c r="BU365" s="480" t="str">
        <f t="shared" ca="1" si="157"/>
        <v/>
      </c>
    </row>
    <row r="366" spans="1:73">
      <c r="A366" s="770" t="str">
        <f t="shared" ca="1" si="133"/>
        <v>石川県</v>
      </c>
      <c r="B366" s="773">
        <f ca="1">'２個別表'!Q366</f>
        <v>356</v>
      </c>
      <c r="C366" s="774" t="str">
        <f>'２個別表'!$R366</f>
        <v>石川県</v>
      </c>
      <c r="D366" s="774" t="str">
        <f ca="1">'２個別表'!$S366</f>
        <v/>
      </c>
      <c r="E366" s="774" t="str">
        <f ca="1">'２個別表'!$T366</f>
        <v/>
      </c>
      <c r="F366" s="719" t="str">
        <f ca="1">'２個別表'!$W366</f>
        <v/>
      </c>
      <c r="G366" s="719" t="str">
        <f ca="1">IF($F366=1,IF(SUMIF('（様式１号）１総括表'!$B$16:$B$25,A366,'（様式１号）１総括表'!$A$16:$A$25)&gt;0,"〇","✕"),"-")</f>
        <v>-</v>
      </c>
      <c r="H366" s="716" t="str">
        <f ca="1">IF('２個別表'!$Y366=1,IF('２個別表'!$AC366=1,"〇","×"),IF(AND(2&lt;='２個別表'!$AC366,'２個別表'!$AC366&lt;=5),"〇","×"))</f>
        <v>×</v>
      </c>
      <c r="I366" s="716" t="str">
        <f t="shared" ca="1" si="134"/>
        <v>×</v>
      </c>
      <c r="J366" s="207" t="str">
        <f ca="1">'２個別表'!$Z366</f>
        <v/>
      </c>
      <c r="K366" s="207">
        <f ca="1">'２個別表'!$AK366</f>
        <v>0</v>
      </c>
      <c r="L366" s="207" t="str">
        <f ca="1">IF('２個別表'!$AL366=1,1,"")</f>
        <v/>
      </c>
      <c r="M366" s="207" t="str">
        <f ca="1">IF('２個別表'!$AL366="","",IF('２個別表'!$AL366=1,IF(OR('２個別表'!$AM366=1,'２個別表'!$AN366=1),"〇","×")))</f>
        <v/>
      </c>
      <c r="N366" s="204" t="str">
        <f ca="1">'２個別表'!AT366</f>
        <v/>
      </c>
      <c r="O366" s="220" t="str">
        <f ca="1">IF(1&lt;='２個別表'!$F366,IF(AND(1&lt;='２個別表'!$AO366,'２個別表'!$AO366&lt;=3),1,0),"")</f>
        <v/>
      </c>
      <c r="P366" s="229">
        <f ca="1">IF($O366=1,IF(AND('２個別表'!$BF366&lt;&gt;"",AND('２個別表'!$BI366&lt;&gt;1,'２個別表'!$BJ366)),0,1),0)</f>
        <v>0</v>
      </c>
      <c r="Q366" s="220">
        <f ca="1">IF('２個別表'!$BF366&lt;&gt;"",1,0)</f>
        <v>0</v>
      </c>
      <c r="R366" s="220" t="str">
        <f ca="1">IF($Q366=1,IF('２個別表'!$BI366=1,1,0),"")</f>
        <v/>
      </c>
      <c r="S366" s="220" t="str">
        <f ca="1">IF($R366=1,IF('２個別表'!$BJ366&lt;&gt;"","〇","×"),"")</f>
        <v/>
      </c>
      <c r="T366" s="220" t="str">
        <f t="shared" ca="1" si="140"/>
        <v/>
      </c>
      <c r="U366" s="381">
        <f ca="1">IF('２個別表'!$BH366&gt;0,'２個別表'!$BH366,0)</f>
        <v>0</v>
      </c>
      <c r="V366" s="220">
        <f ca="1">IF('２個別表'!$BJ366&lt;&gt;"",1,0)</f>
        <v>0</v>
      </c>
      <c r="W366" s="206">
        <f ca="1">IF(AND($Q366=1,$V366=1),'２個別表'!$CF366,0)</f>
        <v>0</v>
      </c>
      <c r="X366" s="219">
        <f t="shared" ca="1" si="135"/>
        <v>0</v>
      </c>
      <c r="Y366" s="220" t="str">
        <f ca="1">IF(1&lt;='２個別表'!$F366,'２個別表'!$BV366,"")</f>
        <v/>
      </c>
      <c r="Z366" s="220">
        <f ca="1">IF(1&lt;='２個別表'!$F366,'２個別表'!$CG366,0)</f>
        <v>0</v>
      </c>
      <c r="AA366" s="220">
        <f ca="1">IF(OR(0&lt;'２個別表'!$BZ366,0&lt;SUM('２個別表'!$CC366:$CD366)),1,0)</f>
        <v>1</v>
      </c>
      <c r="AB366" s="207">
        <f ca="1">IF(1&lt;='２個別表'!$F366,'２個別表'!$BX366,0)</f>
        <v>0</v>
      </c>
      <c r="AC366" s="207" t="str">
        <f ca="1">IF('２個別表'!$BX366&gt;0,IF(AND('２個別表'!$BV366=1,'２個別表'!$CG366="控除不可"),'２個別表'!$BX366,IF(AND('２個別表'!$BV366=1,'２個別表'!$CG366="80%控除対象"),ROUNDUP('２個別表'!$BX366*102/110,0),IF(AND('２個別表'!$BV366=1,'２個別表'!$CG366="全額控除"),ROUNDUP('２個別表'!$BX366*100/110,0),IF(OR('２個別表'!$BV366=2,'２個別表'!$BV366=3),'２個別表'!$BX366,'２個別表'!$BX366)))),"")</f>
        <v/>
      </c>
      <c r="AD366" s="221" t="str">
        <f ca="1">IF('２個別表'!$W366=1,3,IF(AND('２個別表'!$W366=2,AND(19&lt;='２個別表'!$AO366,'２個別表'!$AO366&lt;=23)),2,IF(AND('２個別表'!$W366=2,OR(AND(1&lt;='２個別表'!$AO366,'２個別表'!$AO366&lt;=18),AND(24&lt;='２個別表'!$AO366,'２個別表'!$AO366&lt;=25))),1,"判定不能")))</f>
        <v>判定不能</v>
      </c>
      <c r="AE366" s="228">
        <f t="shared" ca="1" si="141"/>
        <v>0</v>
      </c>
      <c r="AF366" s="204" t="str">
        <f t="shared" ca="1" si="158"/>
        <v/>
      </c>
      <c r="AG366" s="207" t="str">
        <f ca="1">IF(AND($AD366=1,$U366&gt;0,$V366=1),ROUNDDOWN($AC366*1/2-'２個別表'!$CF366*1/2,0),"")</f>
        <v/>
      </c>
      <c r="AH366" s="207" t="str">
        <f t="shared" ca="1" si="136"/>
        <v/>
      </c>
      <c r="AI366" s="230" t="str">
        <f ca="1">IF(AND($AD366=1,$Q366=1),IF($AB366&gt;0,'２個別表'!$BX366-'２個別表'!$BZ366-'２個別表'!$CF366-'２個別表'!$CC366-'２個別表'!$CD366-'２個別表'!$CE366,0),"")</f>
        <v/>
      </c>
      <c r="AJ366" s="222">
        <f t="shared" ca="1" si="142"/>
        <v>0</v>
      </c>
      <c r="AK366" s="218" t="str">
        <f ca="1">IF($AD366=1,IF('２個別表'!$AQ366=1,1,IF('２個別表'!AQ366="","",)),"")</f>
        <v/>
      </c>
      <c r="AL366" s="207" t="str">
        <f ca="1">IF($AJ366=1,IF($AK366=1,'２個別表'!BU366,""),"")</f>
        <v/>
      </c>
      <c r="AM366" s="204" t="str">
        <f t="shared" ca="1" si="143"/>
        <v/>
      </c>
      <c r="AN366" s="223" t="str">
        <f ca="1">IF($AJ366=1,IF($AK366=1,ROUNDDOWN('２個別表'!$BX366-'２個別表'!$BZ366-'２個別表'!$CC366-'２個別表'!$CD366-'２個別表'!$CE366-'２個別表'!$CF366,0),""),"")</f>
        <v/>
      </c>
      <c r="AO366" s="222">
        <f t="shared" ca="1" si="139"/>
        <v>0</v>
      </c>
      <c r="AP366" s="218">
        <f t="shared" ca="1" si="144"/>
        <v>0</v>
      </c>
      <c r="AQ366" s="218">
        <f t="shared" ca="1" si="145"/>
        <v>0</v>
      </c>
      <c r="AR366" s="213">
        <f ca="1">IF('２個別表'!$AC366=1,1,0)</f>
        <v>0</v>
      </c>
      <c r="AS366" s="204" t="str">
        <f t="shared" ca="1" si="146"/>
        <v/>
      </c>
      <c r="AT366" s="204" t="str">
        <f t="shared" ca="1" si="147"/>
        <v/>
      </c>
      <c r="AU366" s="230" t="str">
        <f ca="1">IF($AD366=1,IF($AQ366=1,ROUNDDOWN('２個別表'!$BX366-'２個別表'!$BZ366-'２個別表'!$CC366-'２個別表'!$CD366-'２個別表'!$CE366-'２個別表'!$CF366,0),""),"")</f>
        <v/>
      </c>
      <c r="AV366" s="391">
        <f t="shared" ca="1" si="148"/>
        <v>0</v>
      </c>
      <c r="AW366" s="401" t="str">
        <f t="shared" ca="1" si="149"/>
        <v>-</v>
      </c>
      <c r="AX366" s="228">
        <f ca="1">IF($AD366=2,IF('２個別表'!$BS366=1,1,0),0)</f>
        <v>0</v>
      </c>
      <c r="AY366" s="213" t="str">
        <f t="shared" ca="1" si="150"/>
        <v/>
      </c>
      <c r="AZ366" s="409" t="str">
        <f ca="1">IF(AND($AD366=2,$AX366=1),'２個別表'!$BX366-('２個別表'!$BZ366+'２個別表'!$CC366+'２個別表'!$CD366+'２個別表'!$CE366+'２個別表'!$CF366),"")</f>
        <v/>
      </c>
      <c r="BA366" s="228">
        <f ca="1">IF($AD366=2,IF('２個別表'!$BS366&lt;&gt;1,1,0),0)</f>
        <v>0</v>
      </c>
      <c r="BB366" s="404">
        <f t="shared" ca="1" si="151"/>
        <v>0</v>
      </c>
      <c r="BC366" s="207" t="str">
        <f ca="1">IF(AND($AD366=2,$BA366=1),'２個別表'!$BT366,"")</f>
        <v/>
      </c>
      <c r="BD366" s="207" t="str">
        <f t="shared" ca="1" si="152"/>
        <v/>
      </c>
      <c r="BE366" s="207" t="str">
        <f ca="1">IF(AND($AD366=2,$BA366=1),'２個別表'!$BW366-('２個別表'!$BZ366+'２個別表'!$CC366+'２個別表'!$CD366+'２個別表'!$CE366+'２個別表'!$CF366),"")</f>
        <v/>
      </c>
      <c r="BF366" s="207" t="str">
        <f ca="1">IF(AND($AD366=2,$BA366=1),'２個別表'!$CC366+'２個別表'!$CD366,"")</f>
        <v/>
      </c>
      <c r="BG366" s="406" t="str">
        <f ca="1">IF($BB366=1,IF(SUM('２個別表'!$BY366,'２個別表'!$CF366*0.5)&lt;='２個別表'!$BX366*0.5,"〇","×"),"")</f>
        <v/>
      </c>
      <c r="BH366" s="405">
        <f t="shared" ca="1" si="153"/>
        <v>0</v>
      </c>
      <c r="BI366" s="229" t="str">
        <f ca="1">IF($AD366=2,IF($AX366=1,IF('２個別表'!$AO366=23,"〇","×"),IF(OR('２個別表'!$AO366&lt;19,'２個別表'!$AO366&gt;23),"",IF($BH366&lt;='２個別表'!$BT366,"〇","×"))),"-")</f>
        <v>-</v>
      </c>
      <c r="BJ366" s="414" t="str">
        <f t="shared" ca="1" si="154"/>
        <v>-</v>
      </c>
      <c r="BK366" s="228">
        <f t="shared" ca="1" si="155"/>
        <v>0</v>
      </c>
      <c r="BL366" s="229" t="str">
        <f ca="1">IF($AD366=3,IF(1&lt;='２個別表'!$F366,IF('２個別表'!$W366=1,"〇","×"),""),"")</f>
        <v/>
      </c>
      <c r="BM366" s="209" t="str">
        <f ca="1">IF(AD366=3,IF(AND(OR('２個別表'!BF366="附帯施設",AND(1&lt;='２個別表'!AO366,'２個別表'!AO366&lt;=3)),'２個別表'!BM366&lt;&gt;"",'２個別表'!BN366&lt;&gt;""),1,IF(AND(OR('２個別表'!BF366="附帯施設",AND(1&lt;='２個別表'!AO366,'２個別表'!AO366&lt;=3)),OR('２個別表'!BM366="",'２個別表'!BN366="")),"×",0)),"")</f>
        <v/>
      </c>
      <c r="BN366" s="229" t="str">
        <f ca="1">IF($AD366=3,IF('２個別表'!$BX366&gt;=500000,"〇","×"),"")</f>
        <v/>
      </c>
      <c r="BO366" s="204" t="str">
        <f ca="1">IF(AD366=3,'２個別表'!BY366,"")</f>
        <v/>
      </c>
      <c r="BP366" s="204" t="str">
        <f ca="1">IF(AD366=3,IF(COUNTIF('２個別表'!$Z$11:'２個別表'!Z366,'２個別表'!Z366)=1,BO366,SUMIF('２個別表'!$Z$11:$Z$510,'２個別表'!Z366,$BO$11:$BO$239)),"")</f>
        <v/>
      </c>
      <c r="BQ366" s="213" t="str">
        <f t="shared" ca="1" si="137"/>
        <v/>
      </c>
      <c r="BR366" s="207" t="str">
        <f t="shared" ca="1" si="156"/>
        <v/>
      </c>
      <c r="BS366" s="483" t="str">
        <f ca="1">IF($AD366=3,'２個別表'!$BX366-('２個別表'!$BZ366+'２個別表'!$CC366+'２個別表'!$CD366+'２個別表'!$CE366+'２個別表'!$CF366),"")</f>
        <v/>
      </c>
      <c r="BT366" s="486">
        <f t="shared" ca="1" si="138"/>
        <v>0</v>
      </c>
      <c r="BU366" s="480" t="str">
        <f t="shared" ca="1" si="157"/>
        <v/>
      </c>
    </row>
    <row r="367" spans="1:73">
      <c r="A367" s="770" t="str">
        <f t="shared" ca="1" si="133"/>
        <v>石川県</v>
      </c>
      <c r="B367" s="773">
        <f ca="1">'２個別表'!Q367</f>
        <v>357</v>
      </c>
      <c r="C367" s="774" t="str">
        <f>'２個別表'!$R367</f>
        <v>石川県</v>
      </c>
      <c r="D367" s="774" t="str">
        <f ca="1">'２個別表'!$S367</f>
        <v/>
      </c>
      <c r="E367" s="774" t="str">
        <f ca="1">'２個別表'!$T367</f>
        <v/>
      </c>
      <c r="F367" s="719" t="str">
        <f ca="1">'２個別表'!$W367</f>
        <v/>
      </c>
      <c r="G367" s="719" t="str">
        <f ca="1">IF($F367=1,IF(SUMIF('（様式１号）１総括表'!$B$16:$B$25,A367,'（様式１号）１総括表'!$A$16:$A$25)&gt;0,"〇","✕"),"-")</f>
        <v>-</v>
      </c>
      <c r="H367" s="716" t="str">
        <f ca="1">IF('２個別表'!$Y367=1,IF('２個別表'!$AC367=1,"〇","×"),IF(AND(2&lt;='２個別表'!$AC367,'２個別表'!$AC367&lt;=5),"〇","×"))</f>
        <v>×</v>
      </c>
      <c r="I367" s="716" t="str">
        <f t="shared" ca="1" si="134"/>
        <v>×</v>
      </c>
      <c r="J367" s="207" t="str">
        <f ca="1">'２個別表'!$Z367</f>
        <v/>
      </c>
      <c r="K367" s="207">
        <f ca="1">'２個別表'!$AK367</f>
        <v>0</v>
      </c>
      <c r="L367" s="207" t="str">
        <f ca="1">IF('２個別表'!$AL367=1,1,"")</f>
        <v/>
      </c>
      <c r="M367" s="207" t="str">
        <f ca="1">IF('２個別表'!$AL367="","",IF('２個別表'!$AL367=1,IF(OR('２個別表'!$AM367=1,'２個別表'!$AN367=1),"〇","×")))</f>
        <v/>
      </c>
      <c r="N367" s="204" t="str">
        <f ca="1">'２個別表'!AT367</f>
        <v/>
      </c>
      <c r="O367" s="220" t="str">
        <f ca="1">IF(1&lt;='２個別表'!$F367,IF(AND(1&lt;='２個別表'!$AO367,'２個別表'!$AO367&lt;=3),1,0),"")</f>
        <v/>
      </c>
      <c r="P367" s="229">
        <f ca="1">IF($O367=1,IF(AND('２個別表'!$BF367&lt;&gt;"",AND('２個別表'!$BI367&lt;&gt;1,'２個別表'!$BJ367)),0,1),0)</f>
        <v>0</v>
      </c>
      <c r="Q367" s="220">
        <f ca="1">IF('２個別表'!$BF367&lt;&gt;"",1,0)</f>
        <v>0</v>
      </c>
      <c r="R367" s="220" t="str">
        <f ca="1">IF($Q367=1,IF('２個別表'!$BI367=1,1,0),"")</f>
        <v/>
      </c>
      <c r="S367" s="220" t="str">
        <f ca="1">IF($R367=1,IF('２個別表'!$BJ367&lt;&gt;"","〇","×"),"")</f>
        <v/>
      </c>
      <c r="T367" s="220" t="str">
        <f t="shared" ca="1" si="140"/>
        <v/>
      </c>
      <c r="U367" s="381">
        <f ca="1">IF('２個別表'!$BH367&gt;0,'２個別表'!$BH367,0)</f>
        <v>0</v>
      </c>
      <c r="V367" s="220">
        <f ca="1">IF('２個別表'!$BJ367&lt;&gt;"",1,0)</f>
        <v>0</v>
      </c>
      <c r="W367" s="206">
        <f ca="1">IF(AND($Q367=1,$V367=1),'２個別表'!$CF367,0)</f>
        <v>0</v>
      </c>
      <c r="X367" s="219">
        <f t="shared" ca="1" si="135"/>
        <v>0</v>
      </c>
      <c r="Y367" s="220" t="str">
        <f ca="1">IF(1&lt;='２個別表'!$F367,'２個別表'!$BV367,"")</f>
        <v/>
      </c>
      <c r="Z367" s="220">
        <f ca="1">IF(1&lt;='２個別表'!$F367,'２個別表'!$CG367,0)</f>
        <v>0</v>
      </c>
      <c r="AA367" s="220">
        <f ca="1">IF(OR(0&lt;'２個別表'!$BZ367,0&lt;SUM('２個別表'!$CC367:$CD367)),1,0)</f>
        <v>1</v>
      </c>
      <c r="AB367" s="207">
        <f ca="1">IF(1&lt;='２個別表'!$F367,'２個別表'!$BX367,0)</f>
        <v>0</v>
      </c>
      <c r="AC367" s="207" t="str">
        <f ca="1">IF('２個別表'!$BX367&gt;0,IF(AND('２個別表'!$BV367=1,'２個別表'!$CG367="控除不可"),'２個別表'!$BX367,IF(AND('２個別表'!$BV367=1,'２個別表'!$CG367="80%控除対象"),ROUNDUP('２個別表'!$BX367*102/110,0),IF(AND('２個別表'!$BV367=1,'２個別表'!$CG367="全額控除"),ROUNDUP('２個別表'!$BX367*100/110,0),IF(OR('２個別表'!$BV367=2,'２個別表'!$BV367=3),'２個別表'!$BX367,'２個別表'!$BX367)))),"")</f>
        <v/>
      </c>
      <c r="AD367" s="221" t="str">
        <f ca="1">IF('２個別表'!$W367=1,3,IF(AND('２個別表'!$W367=2,AND(19&lt;='２個別表'!$AO367,'２個別表'!$AO367&lt;=23)),2,IF(AND('２個別表'!$W367=2,OR(AND(1&lt;='２個別表'!$AO367,'２個別表'!$AO367&lt;=18),AND(24&lt;='２個別表'!$AO367,'２個別表'!$AO367&lt;=25))),1,"判定不能")))</f>
        <v>判定不能</v>
      </c>
      <c r="AE367" s="228">
        <f t="shared" ca="1" si="141"/>
        <v>0</v>
      </c>
      <c r="AF367" s="204" t="str">
        <f t="shared" ca="1" si="158"/>
        <v/>
      </c>
      <c r="AG367" s="207" t="str">
        <f ca="1">IF(AND($AD367=1,$U367&gt;0,$V367=1),ROUNDDOWN($AC367*1/2-'２個別表'!$CF367*1/2,0),"")</f>
        <v/>
      </c>
      <c r="AH367" s="207" t="str">
        <f t="shared" ca="1" si="136"/>
        <v/>
      </c>
      <c r="AI367" s="230" t="str">
        <f ca="1">IF(AND($AD367=1,$Q367=1),IF($AB367&gt;0,'２個別表'!$BX367-'２個別表'!$BZ367-'２個別表'!$CF367-'２個別表'!$CC367-'２個別表'!$CD367-'２個別表'!$CE367,0),"")</f>
        <v/>
      </c>
      <c r="AJ367" s="222">
        <f t="shared" ca="1" si="142"/>
        <v>0</v>
      </c>
      <c r="AK367" s="218" t="str">
        <f ca="1">IF($AD367=1,IF('２個別表'!$AQ367=1,1,IF('２個別表'!AQ367="","",)),"")</f>
        <v/>
      </c>
      <c r="AL367" s="207" t="str">
        <f ca="1">IF($AJ367=1,IF($AK367=1,'２個別表'!BU367,""),"")</f>
        <v/>
      </c>
      <c r="AM367" s="204" t="str">
        <f t="shared" ca="1" si="143"/>
        <v/>
      </c>
      <c r="AN367" s="223" t="str">
        <f ca="1">IF($AJ367=1,IF($AK367=1,ROUNDDOWN('２個別表'!$BX367-'２個別表'!$BZ367-'２個別表'!$CC367-'２個別表'!$CD367-'２個別表'!$CE367-'２個別表'!$CF367,0),""),"")</f>
        <v/>
      </c>
      <c r="AO367" s="222">
        <f t="shared" ca="1" si="139"/>
        <v>0</v>
      </c>
      <c r="AP367" s="218">
        <f t="shared" ca="1" si="144"/>
        <v>0</v>
      </c>
      <c r="AQ367" s="218">
        <f t="shared" ca="1" si="145"/>
        <v>0</v>
      </c>
      <c r="AR367" s="213">
        <f ca="1">IF('２個別表'!$AC367=1,1,0)</f>
        <v>0</v>
      </c>
      <c r="AS367" s="204" t="str">
        <f t="shared" ca="1" si="146"/>
        <v/>
      </c>
      <c r="AT367" s="204" t="str">
        <f t="shared" ca="1" si="147"/>
        <v/>
      </c>
      <c r="AU367" s="230" t="str">
        <f ca="1">IF($AD367=1,IF($AQ367=1,ROUNDDOWN('２個別表'!$BX367-'２個別表'!$BZ367-'２個別表'!$CC367-'２個別表'!$CD367-'２個別表'!$CE367-'２個別表'!$CF367,0),""),"")</f>
        <v/>
      </c>
      <c r="AV367" s="391">
        <f t="shared" ca="1" si="148"/>
        <v>0</v>
      </c>
      <c r="AW367" s="401" t="str">
        <f t="shared" ca="1" si="149"/>
        <v>-</v>
      </c>
      <c r="AX367" s="228">
        <f ca="1">IF($AD367=2,IF('２個別表'!$BS367=1,1,0),0)</f>
        <v>0</v>
      </c>
      <c r="AY367" s="213" t="str">
        <f t="shared" ca="1" si="150"/>
        <v/>
      </c>
      <c r="AZ367" s="409" t="str">
        <f ca="1">IF(AND($AD367=2,$AX367=1),'２個別表'!$BX367-('２個別表'!$BZ367+'２個別表'!$CC367+'２個別表'!$CD367+'２個別表'!$CE367+'２個別表'!$CF367),"")</f>
        <v/>
      </c>
      <c r="BA367" s="228">
        <f ca="1">IF($AD367=2,IF('２個別表'!$BS367&lt;&gt;1,1,0),0)</f>
        <v>0</v>
      </c>
      <c r="BB367" s="404">
        <f t="shared" ca="1" si="151"/>
        <v>0</v>
      </c>
      <c r="BC367" s="207" t="str">
        <f ca="1">IF(AND($AD367=2,$BA367=1),'２個別表'!$BT367,"")</f>
        <v/>
      </c>
      <c r="BD367" s="207" t="str">
        <f t="shared" ca="1" si="152"/>
        <v/>
      </c>
      <c r="BE367" s="207" t="str">
        <f ca="1">IF(AND($AD367=2,$BA367=1),'２個別表'!$BW367-('２個別表'!$BZ367+'２個別表'!$CC367+'２個別表'!$CD367+'２個別表'!$CE367+'２個別表'!$CF367),"")</f>
        <v/>
      </c>
      <c r="BF367" s="207" t="str">
        <f ca="1">IF(AND($AD367=2,$BA367=1),'２個別表'!$CC367+'２個別表'!$CD367,"")</f>
        <v/>
      </c>
      <c r="BG367" s="406" t="str">
        <f ca="1">IF($BB367=1,IF(SUM('２個別表'!$BY367,'２個別表'!$CF367*0.5)&lt;='２個別表'!$BX367*0.5,"〇","×"),"")</f>
        <v/>
      </c>
      <c r="BH367" s="405">
        <f t="shared" ca="1" si="153"/>
        <v>0</v>
      </c>
      <c r="BI367" s="229" t="str">
        <f ca="1">IF($AD367=2,IF($AX367=1,IF('２個別表'!$AO367=23,"〇","×"),IF(OR('２個別表'!$AO367&lt;19,'２個別表'!$AO367&gt;23),"",IF($BH367&lt;='２個別表'!$BT367,"〇","×"))),"-")</f>
        <v>-</v>
      </c>
      <c r="BJ367" s="414" t="str">
        <f t="shared" ca="1" si="154"/>
        <v>-</v>
      </c>
      <c r="BK367" s="228">
        <f t="shared" ca="1" si="155"/>
        <v>0</v>
      </c>
      <c r="BL367" s="229" t="str">
        <f ca="1">IF($AD367=3,IF(1&lt;='２個別表'!$F367,IF('２個別表'!$W367=1,"〇","×"),""),"")</f>
        <v/>
      </c>
      <c r="BM367" s="209" t="str">
        <f ca="1">IF(AD367=3,IF(AND(OR('２個別表'!BF367="附帯施設",AND(1&lt;='２個別表'!AO367,'２個別表'!AO367&lt;=3)),'２個別表'!BM367&lt;&gt;"",'２個別表'!BN367&lt;&gt;""),1,IF(AND(OR('２個別表'!BF367="附帯施設",AND(1&lt;='２個別表'!AO367,'２個別表'!AO367&lt;=3)),OR('２個別表'!BM367="",'２個別表'!BN367="")),"×",0)),"")</f>
        <v/>
      </c>
      <c r="BN367" s="229" t="str">
        <f ca="1">IF($AD367=3,IF('２個別表'!$BX367&gt;=500000,"〇","×"),"")</f>
        <v/>
      </c>
      <c r="BO367" s="204" t="str">
        <f ca="1">IF(AD367=3,'２個別表'!BY367,"")</f>
        <v/>
      </c>
      <c r="BP367" s="204" t="str">
        <f ca="1">IF(AD367=3,IF(COUNTIF('２個別表'!$Z$11:'２個別表'!Z367,'２個別表'!Z367)=1,BO367,SUMIF('２個別表'!$Z$11:$Z$510,'２個別表'!Z367,$BO$11:$BO$239)),"")</f>
        <v/>
      </c>
      <c r="BQ367" s="213" t="str">
        <f t="shared" ca="1" si="137"/>
        <v/>
      </c>
      <c r="BR367" s="207" t="str">
        <f t="shared" ca="1" si="156"/>
        <v/>
      </c>
      <c r="BS367" s="483" t="str">
        <f ca="1">IF($AD367=3,'２個別表'!$BX367-('２個別表'!$BZ367+'２個別表'!$CC367+'２個別表'!$CD367+'２個別表'!$CE367+'２個別表'!$CF367),"")</f>
        <v/>
      </c>
      <c r="BT367" s="486">
        <f t="shared" ca="1" si="138"/>
        <v>0</v>
      </c>
      <c r="BU367" s="480" t="str">
        <f t="shared" ca="1" si="157"/>
        <v/>
      </c>
    </row>
    <row r="368" spans="1:73">
      <c r="A368" s="770" t="str">
        <f t="shared" ca="1" si="133"/>
        <v>石川県</v>
      </c>
      <c r="B368" s="773">
        <f ca="1">'２個別表'!Q368</f>
        <v>358</v>
      </c>
      <c r="C368" s="774" t="str">
        <f>'２個別表'!$R368</f>
        <v>石川県</v>
      </c>
      <c r="D368" s="774" t="str">
        <f ca="1">'２個別表'!$S368</f>
        <v/>
      </c>
      <c r="E368" s="774" t="str">
        <f ca="1">'２個別表'!$T368</f>
        <v/>
      </c>
      <c r="F368" s="719" t="str">
        <f ca="1">'２個別表'!$W368</f>
        <v/>
      </c>
      <c r="G368" s="719" t="str">
        <f ca="1">IF($F368=1,IF(SUMIF('（様式１号）１総括表'!$B$16:$B$25,A368,'（様式１号）１総括表'!$A$16:$A$25)&gt;0,"〇","✕"),"-")</f>
        <v>-</v>
      </c>
      <c r="H368" s="716" t="str">
        <f ca="1">IF('２個別表'!$Y368=1,IF('２個別表'!$AC368=1,"〇","×"),IF(AND(2&lt;='２個別表'!$AC368,'２個別表'!$AC368&lt;=5),"〇","×"))</f>
        <v>×</v>
      </c>
      <c r="I368" s="716" t="str">
        <f t="shared" ca="1" si="134"/>
        <v>×</v>
      </c>
      <c r="J368" s="207" t="str">
        <f ca="1">'２個別表'!$Z368</f>
        <v/>
      </c>
      <c r="K368" s="207">
        <f ca="1">'２個別表'!$AK368</f>
        <v>0</v>
      </c>
      <c r="L368" s="207" t="str">
        <f ca="1">IF('２個別表'!$AL368=1,1,"")</f>
        <v/>
      </c>
      <c r="M368" s="207" t="str">
        <f ca="1">IF('２個別表'!$AL368="","",IF('２個別表'!$AL368=1,IF(OR('２個別表'!$AM368=1,'２個別表'!$AN368=1),"〇","×")))</f>
        <v/>
      </c>
      <c r="N368" s="204" t="str">
        <f ca="1">'２個別表'!AT368</f>
        <v/>
      </c>
      <c r="O368" s="220" t="str">
        <f ca="1">IF(1&lt;='２個別表'!$F368,IF(AND(1&lt;='２個別表'!$AO368,'２個別表'!$AO368&lt;=3),1,0),"")</f>
        <v/>
      </c>
      <c r="P368" s="229">
        <f ca="1">IF($O368=1,IF(AND('２個別表'!$BF368&lt;&gt;"",AND('２個別表'!$BI368&lt;&gt;1,'２個別表'!$BJ368)),0,1),0)</f>
        <v>0</v>
      </c>
      <c r="Q368" s="220">
        <f ca="1">IF('２個別表'!$BF368&lt;&gt;"",1,0)</f>
        <v>0</v>
      </c>
      <c r="R368" s="220" t="str">
        <f ca="1">IF($Q368=1,IF('２個別表'!$BI368=1,1,0),"")</f>
        <v/>
      </c>
      <c r="S368" s="220" t="str">
        <f ca="1">IF($R368=1,IF('２個別表'!$BJ368&lt;&gt;"","〇","×"),"")</f>
        <v/>
      </c>
      <c r="T368" s="220" t="str">
        <f t="shared" ca="1" si="140"/>
        <v/>
      </c>
      <c r="U368" s="381">
        <f ca="1">IF('２個別表'!$BH368&gt;0,'２個別表'!$BH368,0)</f>
        <v>0</v>
      </c>
      <c r="V368" s="220">
        <f ca="1">IF('２個別表'!$BJ368&lt;&gt;"",1,0)</f>
        <v>0</v>
      </c>
      <c r="W368" s="206">
        <f ca="1">IF(AND($Q368=1,$V368=1),'２個別表'!$CF368,0)</f>
        <v>0</v>
      </c>
      <c r="X368" s="219">
        <f t="shared" ca="1" si="135"/>
        <v>0</v>
      </c>
      <c r="Y368" s="220" t="str">
        <f ca="1">IF(1&lt;='２個別表'!$F368,'２個別表'!$BV368,"")</f>
        <v/>
      </c>
      <c r="Z368" s="220">
        <f ca="1">IF(1&lt;='２個別表'!$F368,'２個別表'!$CG368,0)</f>
        <v>0</v>
      </c>
      <c r="AA368" s="220">
        <f ca="1">IF(OR(0&lt;'２個別表'!$BZ368,0&lt;SUM('２個別表'!$CC368:$CD368)),1,0)</f>
        <v>1</v>
      </c>
      <c r="AB368" s="207">
        <f ca="1">IF(1&lt;='２個別表'!$F368,'２個別表'!$BX368,0)</f>
        <v>0</v>
      </c>
      <c r="AC368" s="207" t="str">
        <f ca="1">IF('２個別表'!$BX368&gt;0,IF(AND('２個別表'!$BV368=1,'２個別表'!$CG368="控除不可"),'２個別表'!$BX368,IF(AND('２個別表'!$BV368=1,'２個別表'!$CG368="80%控除対象"),ROUNDUP('２個別表'!$BX368*102/110,0),IF(AND('２個別表'!$BV368=1,'２個別表'!$CG368="全額控除"),ROUNDUP('２個別表'!$BX368*100/110,0),IF(OR('２個別表'!$BV368=2,'２個別表'!$BV368=3),'２個別表'!$BX368,'２個別表'!$BX368)))),"")</f>
        <v/>
      </c>
      <c r="AD368" s="221" t="str">
        <f ca="1">IF('２個別表'!$W368=1,3,IF(AND('２個別表'!$W368=2,AND(19&lt;='２個別表'!$AO368,'２個別表'!$AO368&lt;=23)),2,IF(AND('２個別表'!$W368=2,OR(AND(1&lt;='２個別表'!$AO368,'２個別表'!$AO368&lt;=18),AND(24&lt;='２個別表'!$AO368,'２個別表'!$AO368&lt;=25))),1,"判定不能")))</f>
        <v>判定不能</v>
      </c>
      <c r="AE368" s="228">
        <f t="shared" ca="1" si="141"/>
        <v>0</v>
      </c>
      <c r="AF368" s="204" t="str">
        <f t="shared" ca="1" si="158"/>
        <v/>
      </c>
      <c r="AG368" s="207" t="str">
        <f ca="1">IF(AND($AD368=1,$U368&gt;0,$V368=1),ROUNDDOWN($AC368*1/2-'２個別表'!$CF368*1/2,0),"")</f>
        <v/>
      </c>
      <c r="AH368" s="207" t="str">
        <f t="shared" ca="1" si="136"/>
        <v/>
      </c>
      <c r="AI368" s="230" t="str">
        <f ca="1">IF(AND($AD368=1,$Q368=1),IF($AB368&gt;0,'２個別表'!$BX368-'２個別表'!$BZ368-'２個別表'!$CF368-'２個別表'!$CC368-'２個別表'!$CD368-'２個別表'!$CE368,0),"")</f>
        <v/>
      </c>
      <c r="AJ368" s="222">
        <f t="shared" ca="1" si="142"/>
        <v>0</v>
      </c>
      <c r="AK368" s="218" t="str">
        <f ca="1">IF($AD368=1,IF('２個別表'!$AQ368=1,1,IF('２個別表'!AQ368="","",)),"")</f>
        <v/>
      </c>
      <c r="AL368" s="207" t="str">
        <f ca="1">IF($AJ368=1,IF($AK368=1,'２個別表'!BU368,""),"")</f>
        <v/>
      </c>
      <c r="AM368" s="204" t="str">
        <f t="shared" ca="1" si="143"/>
        <v/>
      </c>
      <c r="AN368" s="223" t="str">
        <f ca="1">IF($AJ368=1,IF($AK368=1,ROUNDDOWN('２個別表'!$BX368-'２個別表'!$BZ368-'２個別表'!$CC368-'２個別表'!$CD368-'２個別表'!$CE368-'２個別表'!$CF368,0),""),"")</f>
        <v/>
      </c>
      <c r="AO368" s="222">
        <f t="shared" ca="1" si="139"/>
        <v>0</v>
      </c>
      <c r="AP368" s="218">
        <f t="shared" ca="1" si="144"/>
        <v>0</v>
      </c>
      <c r="AQ368" s="218">
        <f t="shared" ca="1" si="145"/>
        <v>0</v>
      </c>
      <c r="AR368" s="213">
        <f ca="1">IF('２個別表'!$AC368=1,1,0)</f>
        <v>0</v>
      </c>
      <c r="AS368" s="204" t="str">
        <f t="shared" ca="1" si="146"/>
        <v/>
      </c>
      <c r="AT368" s="204" t="str">
        <f t="shared" ca="1" si="147"/>
        <v/>
      </c>
      <c r="AU368" s="230" t="str">
        <f ca="1">IF($AD368=1,IF($AQ368=1,ROUNDDOWN('２個別表'!$BX368-'２個別表'!$BZ368-'２個別表'!$CC368-'２個別表'!$CD368-'２個別表'!$CE368-'２個別表'!$CF368,0),""),"")</f>
        <v/>
      </c>
      <c r="AV368" s="391">
        <f t="shared" ca="1" si="148"/>
        <v>0</v>
      </c>
      <c r="AW368" s="401" t="str">
        <f t="shared" ca="1" si="149"/>
        <v>-</v>
      </c>
      <c r="AX368" s="228">
        <f ca="1">IF($AD368=2,IF('２個別表'!$BS368=1,1,0),0)</f>
        <v>0</v>
      </c>
      <c r="AY368" s="213" t="str">
        <f t="shared" ca="1" si="150"/>
        <v/>
      </c>
      <c r="AZ368" s="409" t="str">
        <f ca="1">IF(AND($AD368=2,$AX368=1),'２個別表'!$BX368-('２個別表'!$BZ368+'２個別表'!$CC368+'２個別表'!$CD368+'２個別表'!$CE368+'２個別表'!$CF368),"")</f>
        <v/>
      </c>
      <c r="BA368" s="228">
        <f ca="1">IF($AD368=2,IF('２個別表'!$BS368&lt;&gt;1,1,0),0)</f>
        <v>0</v>
      </c>
      <c r="BB368" s="404">
        <f t="shared" ca="1" si="151"/>
        <v>0</v>
      </c>
      <c r="BC368" s="207" t="str">
        <f ca="1">IF(AND($AD368=2,$BA368=1),'２個別表'!$BT368,"")</f>
        <v/>
      </c>
      <c r="BD368" s="207" t="str">
        <f t="shared" ca="1" si="152"/>
        <v/>
      </c>
      <c r="BE368" s="207" t="str">
        <f ca="1">IF(AND($AD368=2,$BA368=1),'２個別表'!$BW368-('２個別表'!$BZ368+'２個別表'!$CC368+'２個別表'!$CD368+'２個別表'!$CE368+'２個別表'!$CF368),"")</f>
        <v/>
      </c>
      <c r="BF368" s="207" t="str">
        <f ca="1">IF(AND($AD368=2,$BA368=1),'２個別表'!$CC368+'２個別表'!$CD368,"")</f>
        <v/>
      </c>
      <c r="BG368" s="406" t="str">
        <f ca="1">IF($BB368=1,IF(SUM('２個別表'!$BY368,'２個別表'!$CF368*0.5)&lt;='２個別表'!$BX368*0.5,"〇","×"),"")</f>
        <v/>
      </c>
      <c r="BH368" s="405">
        <f t="shared" ca="1" si="153"/>
        <v>0</v>
      </c>
      <c r="BI368" s="229" t="str">
        <f ca="1">IF($AD368=2,IF($AX368=1,IF('２個別表'!$AO368=23,"〇","×"),IF(OR('２個別表'!$AO368&lt;19,'２個別表'!$AO368&gt;23),"",IF($BH368&lt;='２個別表'!$BT368,"〇","×"))),"-")</f>
        <v>-</v>
      </c>
      <c r="BJ368" s="414" t="str">
        <f t="shared" ca="1" si="154"/>
        <v>-</v>
      </c>
      <c r="BK368" s="228">
        <f t="shared" ca="1" si="155"/>
        <v>0</v>
      </c>
      <c r="BL368" s="229" t="str">
        <f ca="1">IF($AD368=3,IF(1&lt;='２個別表'!$F368,IF('２個別表'!$W368=1,"〇","×"),""),"")</f>
        <v/>
      </c>
      <c r="BM368" s="209" t="str">
        <f ca="1">IF(AD368=3,IF(AND(OR('２個別表'!BF368="附帯施設",AND(1&lt;='２個別表'!AO368,'２個別表'!AO368&lt;=3)),'２個別表'!BM368&lt;&gt;"",'２個別表'!BN368&lt;&gt;""),1,IF(AND(OR('２個別表'!BF368="附帯施設",AND(1&lt;='２個別表'!AO368,'２個別表'!AO368&lt;=3)),OR('２個別表'!BM368="",'２個別表'!BN368="")),"×",0)),"")</f>
        <v/>
      </c>
      <c r="BN368" s="229" t="str">
        <f ca="1">IF($AD368=3,IF('２個別表'!$BX368&gt;=500000,"〇","×"),"")</f>
        <v/>
      </c>
      <c r="BO368" s="204" t="str">
        <f ca="1">IF(AD368=3,'２個別表'!BY368,"")</f>
        <v/>
      </c>
      <c r="BP368" s="204" t="str">
        <f ca="1">IF(AD368=3,IF(COUNTIF('２個別表'!$Z$11:'２個別表'!Z368,'２個別表'!Z368)=1,BO368,SUMIF('２個別表'!$Z$11:$Z$510,'２個別表'!Z368,$BO$11:$BO$239)),"")</f>
        <v/>
      </c>
      <c r="BQ368" s="213" t="str">
        <f t="shared" ca="1" si="137"/>
        <v/>
      </c>
      <c r="BR368" s="207" t="str">
        <f t="shared" ca="1" si="156"/>
        <v/>
      </c>
      <c r="BS368" s="483" t="str">
        <f ca="1">IF($AD368=3,'２個別表'!$BX368-('２個別表'!$BZ368+'２個別表'!$CC368+'２個別表'!$CD368+'２個別表'!$CE368+'２個別表'!$CF368),"")</f>
        <v/>
      </c>
      <c r="BT368" s="486">
        <f t="shared" ca="1" si="138"/>
        <v>0</v>
      </c>
      <c r="BU368" s="480" t="str">
        <f t="shared" ca="1" si="157"/>
        <v/>
      </c>
    </row>
    <row r="369" spans="1:73">
      <c r="A369" s="770" t="str">
        <f t="shared" ca="1" si="133"/>
        <v>石川県</v>
      </c>
      <c r="B369" s="773">
        <f ca="1">'２個別表'!Q369</f>
        <v>359</v>
      </c>
      <c r="C369" s="774" t="str">
        <f>'２個別表'!$R369</f>
        <v>石川県</v>
      </c>
      <c r="D369" s="774" t="str">
        <f ca="1">'２個別表'!$S369</f>
        <v/>
      </c>
      <c r="E369" s="774" t="str">
        <f ca="1">'２個別表'!$T369</f>
        <v/>
      </c>
      <c r="F369" s="719" t="str">
        <f ca="1">'２個別表'!$W369</f>
        <v/>
      </c>
      <c r="G369" s="719" t="str">
        <f ca="1">IF($F369=1,IF(SUMIF('（様式１号）１総括表'!$B$16:$B$25,A369,'（様式１号）１総括表'!$A$16:$A$25)&gt;0,"〇","✕"),"-")</f>
        <v>-</v>
      </c>
      <c r="H369" s="716" t="str">
        <f ca="1">IF('２個別表'!$Y369=1,IF('２個別表'!$AC369=1,"〇","×"),IF(AND(2&lt;='２個別表'!$AC369,'２個別表'!$AC369&lt;=5),"〇","×"))</f>
        <v>×</v>
      </c>
      <c r="I369" s="716" t="str">
        <f t="shared" ca="1" si="134"/>
        <v>×</v>
      </c>
      <c r="J369" s="207" t="str">
        <f ca="1">'２個別表'!$Z369</f>
        <v/>
      </c>
      <c r="K369" s="207">
        <f ca="1">'２個別表'!$AK369</f>
        <v>0</v>
      </c>
      <c r="L369" s="207" t="str">
        <f ca="1">IF('２個別表'!$AL369=1,1,"")</f>
        <v/>
      </c>
      <c r="M369" s="207" t="str">
        <f ca="1">IF('２個別表'!$AL369="","",IF('２個別表'!$AL369=1,IF(OR('２個別表'!$AM369=1,'２個別表'!$AN369=1),"〇","×")))</f>
        <v/>
      </c>
      <c r="N369" s="204" t="str">
        <f ca="1">'２個別表'!AT369</f>
        <v/>
      </c>
      <c r="O369" s="220" t="str">
        <f ca="1">IF(1&lt;='２個別表'!$F369,IF(AND(1&lt;='２個別表'!$AO369,'２個別表'!$AO369&lt;=3),1,0),"")</f>
        <v/>
      </c>
      <c r="P369" s="229">
        <f ca="1">IF($O369=1,IF(AND('２個別表'!$BF369&lt;&gt;"",AND('２個別表'!$BI369&lt;&gt;1,'２個別表'!$BJ369)),0,1),0)</f>
        <v>0</v>
      </c>
      <c r="Q369" s="220">
        <f ca="1">IF('２個別表'!$BF369&lt;&gt;"",1,0)</f>
        <v>0</v>
      </c>
      <c r="R369" s="220" t="str">
        <f ca="1">IF($Q369=1,IF('２個別表'!$BI369=1,1,0),"")</f>
        <v/>
      </c>
      <c r="S369" s="220" t="str">
        <f ca="1">IF($R369=1,IF('２個別表'!$BJ369&lt;&gt;"","〇","×"),"")</f>
        <v/>
      </c>
      <c r="T369" s="220" t="str">
        <f t="shared" ca="1" si="140"/>
        <v/>
      </c>
      <c r="U369" s="381">
        <f ca="1">IF('２個別表'!$BH369&gt;0,'２個別表'!$BH369,0)</f>
        <v>0</v>
      </c>
      <c r="V369" s="220">
        <f ca="1">IF('２個別表'!$BJ369&lt;&gt;"",1,0)</f>
        <v>0</v>
      </c>
      <c r="W369" s="206">
        <f ca="1">IF(AND($Q369=1,$V369=1),'２個別表'!$CF369,0)</f>
        <v>0</v>
      </c>
      <c r="X369" s="219">
        <f t="shared" ca="1" si="135"/>
        <v>0</v>
      </c>
      <c r="Y369" s="220" t="str">
        <f ca="1">IF(1&lt;='２個別表'!$F369,'２個別表'!$BV369,"")</f>
        <v/>
      </c>
      <c r="Z369" s="220">
        <f ca="1">IF(1&lt;='２個別表'!$F369,'２個別表'!$CG369,0)</f>
        <v>0</v>
      </c>
      <c r="AA369" s="220">
        <f ca="1">IF(OR(0&lt;'２個別表'!$BZ369,0&lt;SUM('２個別表'!$CC369:$CD369)),1,0)</f>
        <v>1</v>
      </c>
      <c r="AB369" s="207">
        <f ca="1">IF(1&lt;='２個別表'!$F369,'２個別表'!$BX369,0)</f>
        <v>0</v>
      </c>
      <c r="AC369" s="207" t="str">
        <f ca="1">IF('２個別表'!$BX369&gt;0,IF(AND('２個別表'!$BV369=1,'２個別表'!$CG369="控除不可"),'２個別表'!$BX369,IF(AND('２個別表'!$BV369=1,'２個別表'!$CG369="80%控除対象"),ROUNDUP('２個別表'!$BX369*102/110,0),IF(AND('２個別表'!$BV369=1,'２個別表'!$CG369="全額控除"),ROUNDUP('２個別表'!$BX369*100/110,0),IF(OR('２個別表'!$BV369=2,'２個別表'!$BV369=3),'２個別表'!$BX369,'２個別表'!$BX369)))),"")</f>
        <v/>
      </c>
      <c r="AD369" s="221" t="str">
        <f ca="1">IF('２個別表'!$W369=1,3,IF(AND('２個別表'!$W369=2,AND(19&lt;='２個別表'!$AO369,'２個別表'!$AO369&lt;=23)),2,IF(AND('２個別表'!$W369=2,OR(AND(1&lt;='２個別表'!$AO369,'２個別表'!$AO369&lt;=18),AND(24&lt;='２個別表'!$AO369,'２個別表'!$AO369&lt;=25))),1,"判定不能")))</f>
        <v>判定不能</v>
      </c>
      <c r="AE369" s="228">
        <f t="shared" ca="1" si="141"/>
        <v>0</v>
      </c>
      <c r="AF369" s="204" t="str">
        <f t="shared" ca="1" si="158"/>
        <v/>
      </c>
      <c r="AG369" s="207" t="str">
        <f ca="1">IF(AND($AD369=1,$U369&gt;0,$V369=1),ROUNDDOWN($AC369*1/2-'２個別表'!$CF369*1/2,0),"")</f>
        <v/>
      </c>
      <c r="AH369" s="207" t="str">
        <f t="shared" ca="1" si="136"/>
        <v/>
      </c>
      <c r="AI369" s="230" t="str">
        <f ca="1">IF(AND($AD369=1,$Q369=1),IF($AB369&gt;0,'２個別表'!$BX369-'２個別表'!$BZ369-'２個別表'!$CF369-'２個別表'!$CC369-'２個別表'!$CD369-'２個別表'!$CE369,0),"")</f>
        <v/>
      </c>
      <c r="AJ369" s="222">
        <f t="shared" ca="1" si="142"/>
        <v>0</v>
      </c>
      <c r="AK369" s="218" t="str">
        <f ca="1">IF($AD369=1,IF('２個別表'!$AQ369=1,1,IF('２個別表'!AQ369="","",)),"")</f>
        <v/>
      </c>
      <c r="AL369" s="207" t="str">
        <f ca="1">IF($AJ369=1,IF($AK369=1,'２個別表'!BU369,""),"")</f>
        <v/>
      </c>
      <c r="AM369" s="204" t="str">
        <f t="shared" ca="1" si="143"/>
        <v/>
      </c>
      <c r="AN369" s="223" t="str">
        <f ca="1">IF($AJ369=1,IF($AK369=1,ROUNDDOWN('２個別表'!$BX369-'２個別表'!$BZ369-'２個別表'!$CC369-'２個別表'!$CD369-'２個別表'!$CE369-'２個別表'!$CF369,0),""),"")</f>
        <v/>
      </c>
      <c r="AO369" s="222">
        <f t="shared" ca="1" si="139"/>
        <v>0</v>
      </c>
      <c r="AP369" s="218">
        <f t="shared" ca="1" si="144"/>
        <v>0</v>
      </c>
      <c r="AQ369" s="218">
        <f t="shared" ca="1" si="145"/>
        <v>0</v>
      </c>
      <c r="AR369" s="213">
        <f ca="1">IF('２個別表'!$AC369=1,1,0)</f>
        <v>0</v>
      </c>
      <c r="AS369" s="204" t="str">
        <f t="shared" ca="1" si="146"/>
        <v/>
      </c>
      <c r="AT369" s="204" t="str">
        <f t="shared" ca="1" si="147"/>
        <v/>
      </c>
      <c r="AU369" s="230" t="str">
        <f ca="1">IF($AD369=1,IF($AQ369=1,ROUNDDOWN('２個別表'!$BX369-'２個別表'!$BZ369-'２個別表'!$CC369-'２個別表'!$CD369-'２個別表'!$CE369-'２個別表'!$CF369,0),""),"")</f>
        <v/>
      </c>
      <c r="AV369" s="391">
        <f t="shared" ca="1" si="148"/>
        <v>0</v>
      </c>
      <c r="AW369" s="401" t="str">
        <f t="shared" ca="1" si="149"/>
        <v>-</v>
      </c>
      <c r="AX369" s="228">
        <f ca="1">IF($AD369=2,IF('２個別表'!$BS369=1,1,0),0)</f>
        <v>0</v>
      </c>
      <c r="AY369" s="213" t="str">
        <f t="shared" ca="1" si="150"/>
        <v/>
      </c>
      <c r="AZ369" s="409" t="str">
        <f ca="1">IF(AND($AD369=2,$AX369=1),'２個別表'!$BX369-('２個別表'!$BZ369+'２個別表'!$CC369+'２個別表'!$CD369+'２個別表'!$CE369+'２個別表'!$CF369),"")</f>
        <v/>
      </c>
      <c r="BA369" s="228">
        <f ca="1">IF($AD369=2,IF('２個別表'!$BS369&lt;&gt;1,1,0),0)</f>
        <v>0</v>
      </c>
      <c r="BB369" s="404">
        <f t="shared" ca="1" si="151"/>
        <v>0</v>
      </c>
      <c r="BC369" s="207" t="str">
        <f ca="1">IF(AND($AD369=2,$BA369=1),'２個別表'!$BT369,"")</f>
        <v/>
      </c>
      <c r="BD369" s="207" t="str">
        <f t="shared" ca="1" si="152"/>
        <v/>
      </c>
      <c r="BE369" s="207" t="str">
        <f ca="1">IF(AND($AD369=2,$BA369=1),'２個別表'!$BW369-('２個別表'!$BZ369+'２個別表'!$CC369+'２個別表'!$CD369+'２個別表'!$CE369+'２個別表'!$CF369),"")</f>
        <v/>
      </c>
      <c r="BF369" s="207" t="str">
        <f ca="1">IF(AND($AD369=2,$BA369=1),'２個別表'!$CC369+'２個別表'!$CD369,"")</f>
        <v/>
      </c>
      <c r="BG369" s="406" t="str">
        <f ca="1">IF($BB369=1,IF(SUM('２個別表'!$BY369,'２個別表'!$CF369*0.5)&lt;='２個別表'!$BX369*0.5,"〇","×"),"")</f>
        <v/>
      </c>
      <c r="BH369" s="405">
        <f t="shared" ca="1" si="153"/>
        <v>0</v>
      </c>
      <c r="BI369" s="229" t="str">
        <f ca="1">IF($AD369=2,IF($AX369=1,IF('２個別表'!$AO369=23,"〇","×"),IF(OR('２個別表'!$AO369&lt;19,'２個別表'!$AO369&gt;23),"",IF($BH369&lt;='２個別表'!$BT369,"〇","×"))),"-")</f>
        <v>-</v>
      </c>
      <c r="BJ369" s="414" t="str">
        <f t="shared" ca="1" si="154"/>
        <v>-</v>
      </c>
      <c r="BK369" s="228">
        <f t="shared" ca="1" si="155"/>
        <v>0</v>
      </c>
      <c r="BL369" s="229" t="str">
        <f ca="1">IF($AD369=3,IF(1&lt;='２個別表'!$F369,IF('２個別表'!$W369=1,"〇","×"),""),"")</f>
        <v/>
      </c>
      <c r="BM369" s="209" t="str">
        <f ca="1">IF(AD369=3,IF(AND(OR('２個別表'!BF369="附帯施設",AND(1&lt;='２個別表'!AO369,'２個別表'!AO369&lt;=3)),'２個別表'!BM369&lt;&gt;"",'２個別表'!BN369&lt;&gt;""),1,IF(AND(OR('２個別表'!BF369="附帯施設",AND(1&lt;='２個別表'!AO369,'２個別表'!AO369&lt;=3)),OR('２個別表'!BM369="",'２個別表'!BN369="")),"×",0)),"")</f>
        <v/>
      </c>
      <c r="BN369" s="229" t="str">
        <f ca="1">IF($AD369=3,IF('２個別表'!$BX369&gt;=500000,"〇","×"),"")</f>
        <v/>
      </c>
      <c r="BO369" s="204" t="str">
        <f ca="1">IF(AD369=3,'２個別表'!BY369,"")</f>
        <v/>
      </c>
      <c r="BP369" s="204" t="str">
        <f ca="1">IF(AD369=3,IF(COUNTIF('２個別表'!$Z$11:'２個別表'!Z369,'２個別表'!Z369)=1,BO369,SUMIF('２個別表'!$Z$11:$Z$510,'２個別表'!Z369,$BO$11:$BO$239)),"")</f>
        <v/>
      </c>
      <c r="BQ369" s="213" t="str">
        <f t="shared" ca="1" si="137"/>
        <v/>
      </c>
      <c r="BR369" s="207" t="str">
        <f t="shared" ca="1" si="156"/>
        <v/>
      </c>
      <c r="BS369" s="483" t="str">
        <f ca="1">IF($AD369=3,'２個別表'!$BX369-('２個別表'!$BZ369+'２個別表'!$CC369+'２個別表'!$CD369+'２個別表'!$CE369+'２個別表'!$CF369),"")</f>
        <v/>
      </c>
      <c r="BT369" s="486">
        <f t="shared" ca="1" si="138"/>
        <v>0</v>
      </c>
      <c r="BU369" s="480" t="str">
        <f t="shared" ca="1" si="157"/>
        <v/>
      </c>
    </row>
    <row r="370" spans="1:73">
      <c r="A370" s="770" t="str">
        <f t="shared" ca="1" si="133"/>
        <v>石川県</v>
      </c>
      <c r="B370" s="773">
        <f ca="1">'２個別表'!Q370</f>
        <v>360</v>
      </c>
      <c r="C370" s="774" t="str">
        <f>'２個別表'!$R370</f>
        <v>石川県</v>
      </c>
      <c r="D370" s="774" t="str">
        <f ca="1">'２個別表'!$S370</f>
        <v/>
      </c>
      <c r="E370" s="774" t="str">
        <f ca="1">'２個別表'!$T370</f>
        <v/>
      </c>
      <c r="F370" s="719" t="str">
        <f ca="1">'２個別表'!$W370</f>
        <v/>
      </c>
      <c r="G370" s="719" t="str">
        <f ca="1">IF($F370=1,IF(SUMIF('（様式１号）１総括表'!$B$16:$B$25,A370,'（様式１号）１総括表'!$A$16:$A$25)&gt;0,"〇","✕"),"-")</f>
        <v>-</v>
      </c>
      <c r="H370" s="716" t="str">
        <f ca="1">IF('２個別表'!$Y370=1,IF('２個別表'!$AC370=1,"〇","×"),IF(AND(2&lt;='２個別表'!$AC370,'２個別表'!$AC370&lt;=5),"〇","×"))</f>
        <v>×</v>
      </c>
      <c r="I370" s="716" t="str">
        <f t="shared" ca="1" si="134"/>
        <v>×</v>
      </c>
      <c r="J370" s="207" t="str">
        <f ca="1">'２個別表'!$Z370</f>
        <v/>
      </c>
      <c r="K370" s="207">
        <f ca="1">'２個別表'!$AK370</f>
        <v>0</v>
      </c>
      <c r="L370" s="207" t="str">
        <f ca="1">IF('２個別表'!$AL370=1,1,"")</f>
        <v/>
      </c>
      <c r="M370" s="207" t="str">
        <f ca="1">IF('２個別表'!$AL370="","",IF('２個別表'!$AL370=1,IF(OR('２個別表'!$AM370=1,'２個別表'!$AN370=1),"〇","×")))</f>
        <v/>
      </c>
      <c r="N370" s="204" t="str">
        <f ca="1">'２個別表'!AT370</f>
        <v/>
      </c>
      <c r="O370" s="220" t="str">
        <f ca="1">IF(1&lt;='２個別表'!$F370,IF(AND(1&lt;='２個別表'!$AO370,'２個別表'!$AO370&lt;=3),1,0),"")</f>
        <v/>
      </c>
      <c r="P370" s="229">
        <f ca="1">IF($O370=1,IF(AND('２個別表'!$BF370&lt;&gt;"",AND('２個別表'!$BI370&lt;&gt;1,'２個別表'!$BJ370)),0,1),0)</f>
        <v>0</v>
      </c>
      <c r="Q370" s="220">
        <f ca="1">IF('２個別表'!$BF370&lt;&gt;"",1,0)</f>
        <v>0</v>
      </c>
      <c r="R370" s="220" t="str">
        <f ca="1">IF($Q370=1,IF('２個別表'!$BI370=1,1,0),"")</f>
        <v/>
      </c>
      <c r="S370" s="220" t="str">
        <f ca="1">IF($R370=1,IF('２個別表'!$BJ370&lt;&gt;"","〇","×"),"")</f>
        <v/>
      </c>
      <c r="T370" s="220" t="str">
        <f t="shared" ca="1" si="140"/>
        <v/>
      </c>
      <c r="U370" s="381">
        <f ca="1">IF('２個別表'!$BH370&gt;0,'２個別表'!$BH370,0)</f>
        <v>0</v>
      </c>
      <c r="V370" s="220">
        <f ca="1">IF('２個別表'!$BJ370&lt;&gt;"",1,0)</f>
        <v>0</v>
      </c>
      <c r="W370" s="206">
        <f ca="1">IF(AND($Q370=1,$V370=1),'２個別表'!$CF370,0)</f>
        <v>0</v>
      </c>
      <c r="X370" s="219">
        <f t="shared" ca="1" si="135"/>
        <v>0</v>
      </c>
      <c r="Y370" s="220" t="str">
        <f ca="1">IF(1&lt;='２個別表'!$F370,'２個別表'!$BV370,"")</f>
        <v/>
      </c>
      <c r="Z370" s="220">
        <f ca="1">IF(1&lt;='２個別表'!$F370,'２個別表'!$CG370,0)</f>
        <v>0</v>
      </c>
      <c r="AA370" s="220">
        <f ca="1">IF(OR(0&lt;'２個別表'!$BZ370,0&lt;SUM('２個別表'!$CC370:$CD370)),1,0)</f>
        <v>1</v>
      </c>
      <c r="AB370" s="207">
        <f ca="1">IF(1&lt;='２個別表'!$F370,'２個別表'!$BX370,0)</f>
        <v>0</v>
      </c>
      <c r="AC370" s="207" t="str">
        <f ca="1">IF('２個別表'!$BX370&gt;0,IF(AND('２個別表'!$BV370=1,'２個別表'!$CG370="控除不可"),'２個別表'!$BX370,IF(AND('２個別表'!$BV370=1,'２個別表'!$CG370="80%控除対象"),ROUNDUP('２個別表'!$BX370*102/110,0),IF(AND('２個別表'!$BV370=1,'２個別表'!$CG370="全額控除"),ROUNDUP('２個別表'!$BX370*100/110,0),IF(OR('２個別表'!$BV370=2,'２個別表'!$BV370=3),'２個別表'!$BX370,'２個別表'!$BX370)))),"")</f>
        <v/>
      </c>
      <c r="AD370" s="221" t="str">
        <f ca="1">IF('２個別表'!$W370=1,3,IF(AND('２個別表'!$W370=2,AND(19&lt;='２個別表'!$AO370,'２個別表'!$AO370&lt;=23)),2,IF(AND('２個別表'!$W370=2,OR(AND(1&lt;='２個別表'!$AO370,'２個別表'!$AO370&lt;=18),AND(24&lt;='２個別表'!$AO370,'２個別表'!$AO370&lt;=25))),1,"判定不能")))</f>
        <v>判定不能</v>
      </c>
      <c r="AE370" s="228">
        <f t="shared" ca="1" si="141"/>
        <v>0</v>
      </c>
      <c r="AF370" s="204" t="str">
        <f t="shared" ca="1" si="158"/>
        <v/>
      </c>
      <c r="AG370" s="207" t="str">
        <f ca="1">IF(AND($AD370=1,$U370&gt;0,$V370=1),ROUNDDOWN($AC370*1/2-'２個別表'!$CF370*1/2,0),"")</f>
        <v/>
      </c>
      <c r="AH370" s="207" t="str">
        <f t="shared" ca="1" si="136"/>
        <v/>
      </c>
      <c r="AI370" s="230" t="str">
        <f ca="1">IF(AND($AD370=1,$Q370=1),IF($AB370&gt;0,'２個別表'!$BX370-'２個別表'!$BZ370-'２個別表'!$CF370-'２個別表'!$CC370-'２個別表'!$CD370-'２個別表'!$CE370,0),"")</f>
        <v/>
      </c>
      <c r="AJ370" s="222">
        <f t="shared" ca="1" si="142"/>
        <v>0</v>
      </c>
      <c r="AK370" s="218" t="str">
        <f ca="1">IF($AD370=1,IF('２個別表'!$AQ370=1,1,IF('２個別表'!AQ370="","",)),"")</f>
        <v/>
      </c>
      <c r="AL370" s="207" t="str">
        <f ca="1">IF($AJ370=1,IF($AK370=1,'２個別表'!BU370,""),"")</f>
        <v/>
      </c>
      <c r="AM370" s="204" t="str">
        <f t="shared" ca="1" si="143"/>
        <v/>
      </c>
      <c r="AN370" s="223" t="str">
        <f ca="1">IF($AJ370=1,IF($AK370=1,ROUNDDOWN('２個別表'!$BX370-'２個別表'!$BZ370-'２個別表'!$CC370-'２個別表'!$CD370-'２個別表'!$CE370-'２個別表'!$CF370,0),""),"")</f>
        <v/>
      </c>
      <c r="AO370" s="222">
        <f t="shared" ca="1" si="139"/>
        <v>0</v>
      </c>
      <c r="AP370" s="218">
        <f t="shared" ca="1" si="144"/>
        <v>0</v>
      </c>
      <c r="AQ370" s="218">
        <f t="shared" ca="1" si="145"/>
        <v>0</v>
      </c>
      <c r="AR370" s="213">
        <f ca="1">IF('２個別表'!$AC370=1,1,0)</f>
        <v>0</v>
      </c>
      <c r="AS370" s="204" t="str">
        <f t="shared" ca="1" si="146"/>
        <v/>
      </c>
      <c r="AT370" s="204" t="str">
        <f t="shared" ca="1" si="147"/>
        <v/>
      </c>
      <c r="AU370" s="230" t="str">
        <f ca="1">IF($AD370=1,IF($AQ370=1,ROUNDDOWN('２個別表'!$BX370-'２個別表'!$BZ370-'２個別表'!$CC370-'２個別表'!$CD370-'２個別表'!$CE370-'２個別表'!$CF370,0),""),"")</f>
        <v/>
      </c>
      <c r="AV370" s="391">
        <f t="shared" ca="1" si="148"/>
        <v>0</v>
      </c>
      <c r="AW370" s="401" t="str">
        <f t="shared" ca="1" si="149"/>
        <v>-</v>
      </c>
      <c r="AX370" s="228">
        <f ca="1">IF($AD370=2,IF('２個別表'!$BS370=1,1,0),0)</f>
        <v>0</v>
      </c>
      <c r="AY370" s="213" t="str">
        <f t="shared" ca="1" si="150"/>
        <v/>
      </c>
      <c r="AZ370" s="409" t="str">
        <f ca="1">IF(AND($AD370=2,$AX370=1),'２個別表'!$BX370-('２個別表'!$BZ370+'２個別表'!$CC370+'２個別表'!$CD370+'２個別表'!$CE370+'２個別表'!$CF370),"")</f>
        <v/>
      </c>
      <c r="BA370" s="228">
        <f ca="1">IF($AD370=2,IF('２個別表'!$BS370&lt;&gt;1,1,0),0)</f>
        <v>0</v>
      </c>
      <c r="BB370" s="404">
        <f t="shared" ca="1" si="151"/>
        <v>0</v>
      </c>
      <c r="BC370" s="207" t="str">
        <f ca="1">IF(AND($AD370=2,$BA370=1),'２個別表'!$BT370,"")</f>
        <v/>
      </c>
      <c r="BD370" s="207" t="str">
        <f t="shared" ca="1" si="152"/>
        <v/>
      </c>
      <c r="BE370" s="207" t="str">
        <f ca="1">IF(AND($AD370=2,$BA370=1),'２個別表'!$BW370-('２個別表'!$BZ370+'２個別表'!$CC370+'２個別表'!$CD370+'２個別表'!$CE370+'２個別表'!$CF370),"")</f>
        <v/>
      </c>
      <c r="BF370" s="207" t="str">
        <f ca="1">IF(AND($AD370=2,$BA370=1),'２個別表'!$CC370+'２個別表'!$CD370,"")</f>
        <v/>
      </c>
      <c r="BG370" s="406" t="str">
        <f ca="1">IF($BB370=1,IF(SUM('２個別表'!$BY370,'２個別表'!$CF370*0.5)&lt;='２個別表'!$BX370*0.5,"〇","×"),"")</f>
        <v/>
      </c>
      <c r="BH370" s="405">
        <f t="shared" ca="1" si="153"/>
        <v>0</v>
      </c>
      <c r="BI370" s="229" t="str">
        <f ca="1">IF($AD370=2,IF($AX370=1,IF('２個別表'!$AO370=23,"〇","×"),IF(OR('２個別表'!$AO370&lt;19,'２個別表'!$AO370&gt;23),"",IF($BH370&lt;='２個別表'!$BT370,"〇","×"))),"-")</f>
        <v>-</v>
      </c>
      <c r="BJ370" s="414" t="str">
        <f t="shared" ca="1" si="154"/>
        <v>-</v>
      </c>
      <c r="BK370" s="228">
        <f t="shared" ca="1" si="155"/>
        <v>0</v>
      </c>
      <c r="BL370" s="229" t="str">
        <f ca="1">IF($AD370=3,IF(1&lt;='２個別表'!$F370,IF('２個別表'!$W370=1,"〇","×"),""),"")</f>
        <v/>
      </c>
      <c r="BM370" s="209" t="str">
        <f ca="1">IF(AD370=3,IF(AND(OR('２個別表'!BF370="附帯施設",AND(1&lt;='２個別表'!AO370,'２個別表'!AO370&lt;=3)),'２個別表'!BM370&lt;&gt;"",'２個別表'!BN370&lt;&gt;""),1,IF(AND(OR('２個別表'!BF370="附帯施設",AND(1&lt;='２個別表'!AO370,'２個別表'!AO370&lt;=3)),OR('２個別表'!BM370="",'２個別表'!BN370="")),"×",0)),"")</f>
        <v/>
      </c>
      <c r="BN370" s="229" t="str">
        <f ca="1">IF($AD370=3,IF('２個別表'!$BX370&gt;=500000,"〇","×"),"")</f>
        <v/>
      </c>
      <c r="BO370" s="204" t="str">
        <f ca="1">IF(AD370=3,'２個別表'!BY370,"")</f>
        <v/>
      </c>
      <c r="BP370" s="204" t="str">
        <f ca="1">IF(AD370=3,IF(COUNTIF('２個別表'!$Z$11:'２個別表'!Z370,'２個別表'!Z370)=1,BO370,SUMIF('２個別表'!$Z$11:$Z$510,'２個別表'!Z370,$BO$11:$BO$239)),"")</f>
        <v/>
      </c>
      <c r="BQ370" s="213" t="str">
        <f t="shared" ca="1" si="137"/>
        <v/>
      </c>
      <c r="BR370" s="207" t="str">
        <f t="shared" ca="1" si="156"/>
        <v/>
      </c>
      <c r="BS370" s="483" t="str">
        <f ca="1">IF($AD370=3,'２個別表'!$BX370-('２個別表'!$BZ370+'２個別表'!$CC370+'２個別表'!$CD370+'２個別表'!$CE370+'２個別表'!$CF370),"")</f>
        <v/>
      </c>
      <c r="BT370" s="486">
        <f t="shared" ca="1" si="138"/>
        <v>0</v>
      </c>
      <c r="BU370" s="480" t="str">
        <f t="shared" ca="1" si="157"/>
        <v/>
      </c>
    </row>
    <row r="371" spans="1:73">
      <c r="A371" s="770" t="str">
        <f t="shared" ca="1" si="133"/>
        <v>石川県</v>
      </c>
      <c r="B371" s="773">
        <f ca="1">'２個別表'!Q371</f>
        <v>361</v>
      </c>
      <c r="C371" s="774" t="str">
        <f>'２個別表'!$R371</f>
        <v>石川県</v>
      </c>
      <c r="D371" s="774" t="str">
        <f ca="1">'２個別表'!$S371</f>
        <v/>
      </c>
      <c r="E371" s="774" t="str">
        <f ca="1">'２個別表'!$T371</f>
        <v/>
      </c>
      <c r="F371" s="719" t="str">
        <f ca="1">'２個別表'!$W371</f>
        <v/>
      </c>
      <c r="G371" s="719" t="str">
        <f ca="1">IF($F371=1,IF(SUMIF('（様式１号）１総括表'!$B$16:$B$25,A371,'（様式１号）１総括表'!$A$16:$A$25)&gt;0,"〇","✕"),"-")</f>
        <v>-</v>
      </c>
      <c r="H371" s="716" t="str">
        <f ca="1">IF('２個別表'!$Y371=1,IF('２個別表'!$AC371=1,"〇","×"),IF(AND(2&lt;='２個別表'!$AC371,'２個別表'!$AC371&lt;=5),"〇","×"))</f>
        <v>×</v>
      </c>
      <c r="I371" s="716" t="str">
        <f t="shared" ca="1" si="134"/>
        <v>×</v>
      </c>
      <c r="J371" s="207" t="str">
        <f ca="1">'２個別表'!$Z371</f>
        <v/>
      </c>
      <c r="K371" s="207">
        <f ca="1">'２個別表'!$AK371</f>
        <v>0</v>
      </c>
      <c r="L371" s="207" t="str">
        <f ca="1">IF('２個別表'!$AL371=1,1,"")</f>
        <v/>
      </c>
      <c r="M371" s="207" t="str">
        <f ca="1">IF('２個別表'!$AL371="","",IF('２個別表'!$AL371=1,IF(OR('２個別表'!$AM371=1,'２個別表'!$AN371=1),"〇","×")))</f>
        <v/>
      </c>
      <c r="N371" s="204" t="str">
        <f ca="1">'２個別表'!AT371</f>
        <v/>
      </c>
      <c r="O371" s="220" t="str">
        <f ca="1">IF(1&lt;='２個別表'!$F371,IF(AND(1&lt;='２個別表'!$AO371,'２個別表'!$AO371&lt;=3),1,0),"")</f>
        <v/>
      </c>
      <c r="P371" s="229">
        <f ca="1">IF($O371=1,IF(AND('２個別表'!$BF371&lt;&gt;"",AND('２個別表'!$BI371&lt;&gt;1,'２個別表'!$BJ371)),0,1),0)</f>
        <v>0</v>
      </c>
      <c r="Q371" s="220">
        <f ca="1">IF('２個別表'!$BF371&lt;&gt;"",1,0)</f>
        <v>0</v>
      </c>
      <c r="R371" s="220" t="str">
        <f ca="1">IF($Q371=1,IF('２個別表'!$BI371=1,1,0),"")</f>
        <v/>
      </c>
      <c r="S371" s="220" t="str">
        <f ca="1">IF($R371=1,IF('２個別表'!$BJ371&lt;&gt;"","〇","×"),"")</f>
        <v/>
      </c>
      <c r="T371" s="220" t="str">
        <f t="shared" ca="1" si="140"/>
        <v/>
      </c>
      <c r="U371" s="381">
        <f ca="1">IF('２個別表'!$BH371&gt;0,'２個別表'!$BH371,0)</f>
        <v>0</v>
      </c>
      <c r="V371" s="220">
        <f ca="1">IF('２個別表'!$BJ371&lt;&gt;"",1,0)</f>
        <v>0</v>
      </c>
      <c r="W371" s="206">
        <f ca="1">IF(AND($Q371=1,$V371=1),'２個別表'!$CF371,0)</f>
        <v>0</v>
      </c>
      <c r="X371" s="219">
        <f t="shared" ca="1" si="135"/>
        <v>0</v>
      </c>
      <c r="Y371" s="220" t="str">
        <f ca="1">IF(1&lt;='２個別表'!$F371,'２個別表'!$BV371,"")</f>
        <v/>
      </c>
      <c r="Z371" s="220">
        <f ca="1">IF(1&lt;='２個別表'!$F371,'２個別表'!$CG371,0)</f>
        <v>0</v>
      </c>
      <c r="AA371" s="220">
        <f ca="1">IF(OR(0&lt;'２個別表'!$BZ371,0&lt;SUM('２個別表'!$CC371:$CD371)),1,0)</f>
        <v>1</v>
      </c>
      <c r="AB371" s="207">
        <f ca="1">IF(1&lt;='２個別表'!$F371,'２個別表'!$BX371,0)</f>
        <v>0</v>
      </c>
      <c r="AC371" s="207" t="str">
        <f ca="1">IF('２個別表'!$BX371&gt;0,IF(AND('２個別表'!$BV371=1,'２個別表'!$CG371="控除不可"),'２個別表'!$BX371,IF(AND('２個別表'!$BV371=1,'２個別表'!$CG371="80%控除対象"),ROUNDUP('２個別表'!$BX371*102/110,0),IF(AND('２個別表'!$BV371=1,'２個別表'!$CG371="全額控除"),ROUNDUP('２個別表'!$BX371*100/110,0),IF(OR('２個別表'!$BV371=2,'２個別表'!$BV371=3),'２個別表'!$BX371,'２個別表'!$BX371)))),"")</f>
        <v/>
      </c>
      <c r="AD371" s="221" t="str">
        <f ca="1">IF('２個別表'!$W371=1,3,IF(AND('２個別表'!$W371=2,AND(19&lt;='２個別表'!$AO371,'２個別表'!$AO371&lt;=23)),2,IF(AND('２個別表'!$W371=2,OR(AND(1&lt;='２個別表'!$AO371,'２個別表'!$AO371&lt;=18),AND(24&lt;='２個別表'!$AO371,'２個別表'!$AO371&lt;=25))),1,"判定不能")))</f>
        <v>判定不能</v>
      </c>
      <c r="AE371" s="228">
        <f t="shared" ca="1" si="141"/>
        <v>0</v>
      </c>
      <c r="AF371" s="204" t="str">
        <f t="shared" ca="1" si="158"/>
        <v/>
      </c>
      <c r="AG371" s="207" t="str">
        <f ca="1">IF(AND($AD371=1,$U371&gt;0,$V371=1),ROUNDDOWN($AC371*1/2-'２個別表'!$CF371*1/2,0),"")</f>
        <v/>
      </c>
      <c r="AH371" s="207" t="str">
        <f t="shared" ca="1" si="136"/>
        <v/>
      </c>
      <c r="AI371" s="230" t="str">
        <f ca="1">IF(AND($AD371=1,$Q371=1),IF($AB371&gt;0,'２個別表'!$BX371-'２個別表'!$BZ371-'２個別表'!$CF371-'２個別表'!$CC371-'２個別表'!$CD371-'２個別表'!$CE371,0),"")</f>
        <v/>
      </c>
      <c r="AJ371" s="222">
        <f t="shared" ca="1" si="142"/>
        <v>0</v>
      </c>
      <c r="AK371" s="218" t="str">
        <f ca="1">IF($AD371=1,IF('２個別表'!$AQ371=1,1,IF('２個別表'!AQ371="","",)),"")</f>
        <v/>
      </c>
      <c r="AL371" s="207" t="str">
        <f ca="1">IF($AJ371=1,IF($AK371=1,'２個別表'!BU371,""),"")</f>
        <v/>
      </c>
      <c r="AM371" s="204" t="str">
        <f t="shared" ca="1" si="143"/>
        <v/>
      </c>
      <c r="AN371" s="223" t="str">
        <f ca="1">IF($AJ371=1,IF($AK371=1,ROUNDDOWN('２個別表'!$BX371-'２個別表'!$BZ371-'２個別表'!$CC371-'２個別表'!$CD371-'２個別表'!$CE371-'２個別表'!$CF371,0),""),"")</f>
        <v/>
      </c>
      <c r="AO371" s="222">
        <f t="shared" ca="1" si="139"/>
        <v>0</v>
      </c>
      <c r="AP371" s="218">
        <f t="shared" ca="1" si="144"/>
        <v>0</v>
      </c>
      <c r="AQ371" s="218">
        <f t="shared" ca="1" si="145"/>
        <v>0</v>
      </c>
      <c r="AR371" s="213">
        <f ca="1">IF('２個別表'!$AC371=1,1,0)</f>
        <v>0</v>
      </c>
      <c r="AS371" s="204" t="str">
        <f t="shared" ca="1" si="146"/>
        <v/>
      </c>
      <c r="AT371" s="204" t="str">
        <f t="shared" ca="1" si="147"/>
        <v/>
      </c>
      <c r="AU371" s="230" t="str">
        <f ca="1">IF($AD371=1,IF($AQ371=1,ROUNDDOWN('２個別表'!$BX371-'２個別表'!$BZ371-'２個別表'!$CC371-'２個別表'!$CD371-'２個別表'!$CE371-'２個別表'!$CF371,0),""),"")</f>
        <v/>
      </c>
      <c r="AV371" s="391">
        <f t="shared" ca="1" si="148"/>
        <v>0</v>
      </c>
      <c r="AW371" s="401" t="str">
        <f t="shared" ca="1" si="149"/>
        <v>-</v>
      </c>
      <c r="AX371" s="228">
        <f ca="1">IF($AD371=2,IF('２個別表'!$BS371=1,1,0),0)</f>
        <v>0</v>
      </c>
      <c r="AY371" s="213" t="str">
        <f t="shared" ca="1" si="150"/>
        <v/>
      </c>
      <c r="AZ371" s="409" t="str">
        <f ca="1">IF(AND($AD371=2,$AX371=1),'２個別表'!$BX371-('２個別表'!$BZ371+'２個別表'!$CC371+'２個別表'!$CD371+'２個別表'!$CE371+'２個別表'!$CF371),"")</f>
        <v/>
      </c>
      <c r="BA371" s="228">
        <f ca="1">IF($AD371=2,IF('２個別表'!$BS371&lt;&gt;1,1,0),0)</f>
        <v>0</v>
      </c>
      <c r="BB371" s="404">
        <f t="shared" ca="1" si="151"/>
        <v>0</v>
      </c>
      <c r="BC371" s="207" t="str">
        <f ca="1">IF(AND($AD371=2,$BA371=1),'２個別表'!$BT371,"")</f>
        <v/>
      </c>
      <c r="BD371" s="207" t="str">
        <f t="shared" ca="1" si="152"/>
        <v/>
      </c>
      <c r="BE371" s="207" t="str">
        <f ca="1">IF(AND($AD371=2,$BA371=1),'２個別表'!$BW371-('２個別表'!$BZ371+'２個別表'!$CC371+'２個別表'!$CD371+'２個別表'!$CE371+'２個別表'!$CF371),"")</f>
        <v/>
      </c>
      <c r="BF371" s="207" t="str">
        <f ca="1">IF(AND($AD371=2,$BA371=1),'２個別表'!$CC371+'２個別表'!$CD371,"")</f>
        <v/>
      </c>
      <c r="BG371" s="406" t="str">
        <f ca="1">IF($BB371=1,IF(SUM('２個別表'!$BY371,'２個別表'!$CF371*0.5)&lt;='２個別表'!$BX371*0.5,"〇","×"),"")</f>
        <v/>
      </c>
      <c r="BH371" s="405">
        <f t="shared" ca="1" si="153"/>
        <v>0</v>
      </c>
      <c r="BI371" s="229" t="str">
        <f ca="1">IF($AD371=2,IF($AX371=1,IF('２個別表'!$AO371=23,"〇","×"),IF(OR('２個別表'!$AO371&lt;19,'２個別表'!$AO371&gt;23),"",IF($BH371&lt;='２個別表'!$BT371,"〇","×"))),"-")</f>
        <v>-</v>
      </c>
      <c r="BJ371" s="414" t="str">
        <f t="shared" ca="1" si="154"/>
        <v>-</v>
      </c>
      <c r="BK371" s="228">
        <f t="shared" ca="1" si="155"/>
        <v>0</v>
      </c>
      <c r="BL371" s="229" t="str">
        <f ca="1">IF($AD371=3,IF(1&lt;='２個別表'!$F371,IF('２個別表'!$W371=1,"〇","×"),""),"")</f>
        <v/>
      </c>
      <c r="BM371" s="209" t="str">
        <f ca="1">IF(AD371=3,IF(AND(OR('２個別表'!BF371="附帯施設",AND(1&lt;='２個別表'!AO371,'２個別表'!AO371&lt;=3)),'２個別表'!BM371&lt;&gt;"",'２個別表'!BN371&lt;&gt;""),1,IF(AND(OR('２個別表'!BF371="附帯施設",AND(1&lt;='２個別表'!AO371,'２個別表'!AO371&lt;=3)),OR('２個別表'!BM371="",'２個別表'!BN371="")),"×",0)),"")</f>
        <v/>
      </c>
      <c r="BN371" s="229" t="str">
        <f ca="1">IF($AD371=3,IF('２個別表'!$BX371&gt;=500000,"〇","×"),"")</f>
        <v/>
      </c>
      <c r="BO371" s="204" t="str">
        <f ca="1">IF(AD371=3,'２個別表'!BY371,"")</f>
        <v/>
      </c>
      <c r="BP371" s="204" t="str">
        <f ca="1">IF(AD371=3,IF(COUNTIF('２個別表'!$Z$11:'２個別表'!Z371,'２個別表'!Z371)=1,BO371,SUMIF('２個別表'!$Z$11:$Z$510,'２個別表'!Z371,$BO$11:$BO$239)),"")</f>
        <v/>
      </c>
      <c r="BQ371" s="213" t="str">
        <f t="shared" ca="1" si="137"/>
        <v/>
      </c>
      <c r="BR371" s="207" t="str">
        <f t="shared" ca="1" si="156"/>
        <v/>
      </c>
      <c r="BS371" s="483" t="str">
        <f ca="1">IF($AD371=3,'２個別表'!$BX371-('２個別表'!$BZ371+'２個別表'!$CC371+'２個別表'!$CD371+'２個別表'!$CE371+'２個別表'!$CF371),"")</f>
        <v/>
      </c>
      <c r="BT371" s="486">
        <f t="shared" ca="1" si="138"/>
        <v>0</v>
      </c>
      <c r="BU371" s="480" t="str">
        <f t="shared" ca="1" si="157"/>
        <v/>
      </c>
    </row>
    <row r="372" spans="1:73">
      <c r="A372" s="770" t="str">
        <f t="shared" ca="1" si="133"/>
        <v>石川県</v>
      </c>
      <c r="B372" s="773">
        <f ca="1">'２個別表'!Q372</f>
        <v>362</v>
      </c>
      <c r="C372" s="774" t="str">
        <f>'２個別表'!$R372</f>
        <v>石川県</v>
      </c>
      <c r="D372" s="774" t="str">
        <f ca="1">'２個別表'!$S372</f>
        <v/>
      </c>
      <c r="E372" s="774" t="str">
        <f ca="1">'２個別表'!$T372</f>
        <v/>
      </c>
      <c r="F372" s="719" t="str">
        <f ca="1">'２個別表'!$W372</f>
        <v/>
      </c>
      <c r="G372" s="719" t="str">
        <f ca="1">IF($F372=1,IF(SUMIF('（様式１号）１総括表'!$B$16:$B$25,A372,'（様式１号）１総括表'!$A$16:$A$25)&gt;0,"〇","✕"),"-")</f>
        <v>-</v>
      </c>
      <c r="H372" s="716" t="str">
        <f ca="1">IF('２個別表'!$Y372=1,IF('２個別表'!$AC372=1,"〇","×"),IF(AND(2&lt;='２個別表'!$AC372,'２個別表'!$AC372&lt;=5),"〇","×"))</f>
        <v>×</v>
      </c>
      <c r="I372" s="716" t="str">
        <f t="shared" ca="1" si="134"/>
        <v>×</v>
      </c>
      <c r="J372" s="207" t="str">
        <f ca="1">'２個別表'!$Z372</f>
        <v/>
      </c>
      <c r="K372" s="207">
        <f ca="1">'２個別表'!$AK372</f>
        <v>0</v>
      </c>
      <c r="L372" s="207" t="str">
        <f ca="1">IF('２個別表'!$AL372=1,1,"")</f>
        <v/>
      </c>
      <c r="M372" s="207" t="str">
        <f ca="1">IF('２個別表'!$AL372="","",IF('２個別表'!$AL372=1,IF(OR('２個別表'!$AM372=1,'２個別表'!$AN372=1),"〇","×")))</f>
        <v/>
      </c>
      <c r="N372" s="204" t="str">
        <f ca="1">'２個別表'!AT372</f>
        <v/>
      </c>
      <c r="O372" s="220" t="str">
        <f ca="1">IF(1&lt;='２個別表'!$F372,IF(AND(1&lt;='２個別表'!$AO372,'２個別表'!$AO372&lt;=3),1,0),"")</f>
        <v/>
      </c>
      <c r="P372" s="229">
        <f ca="1">IF($O372=1,IF(AND('２個別表'!$BF372&lt;&gt;"",AND('２個別表'!$BI372&lt;&gt;1,'２個別表'!$BJ372)),0,1),0)</f>
        <v>0</v>
      </c>
      <c r="Q372" s="220">
        <f ca="1">IF('２個別表'!$BF372&lt;&gt;"",1,0)</f>
        <v>0</v>
      </c>
      <c r="R372" s="220" t="str">
        <f ca="1">IF($Q372=1,IF('２個別表'!$BI372=1,1,0),"")</f>
        <v/>
      </c>
      <c r="S372" s="220" t="str">
        <f ca="1">IF($R372=1,IF('２個別表'!$BJ372&lt;&gt;"","〇","×"),"")</f>
        <v/>
      </c>
      <c r="T372" s="220" t="str">
        <f t="shared" ca="1" si="140"/>
        <v/>
      </c>
      <c r="U372" s="381">
        <f ca="1">IF('２個別表'!$BH372&gt;0,'２個別表'!$BH372,0)</f>
        <v>0</v>
      </c>
      <c r="V372" s="220">
        <f ca="1">IF('２個別表'!$BJ372&lt;&gt;"",1,0)</f>
        <v>0</v>
      </c>
      <c r="W372" s="206">
        <f ca="1">IF(AND($Q372=1,$V372=1),'２個別表'!$CF372,0)</f>
        <v>0</v>
      </c>
      <c r="X372" s="219">
        <f t="shared" ca="1" si="135"/>
        <v>0</v>
      </c>
      <c r="Y372" s="220" t="str">
        <f ca="1">IF(1&lt;='２個別表'!$F372,'２個別表'!$BV372,"")</f>
        <v/>
      </c>
      <c r="Z372" s="220">
        <f ca="1">IF(1&lt;='２個別表'!$F372,'２個別表'!$CG372,0)</f>
        <v>0</v>
      </c>
      <c r="AA372" s="220">
        <f ca="1">IF(OR(0&lt;'２個別表'!$BZ372,0&lt;SUM('２個別表'!$CC372:$CD372)),1,0)</f>
        <v>1</v>
      </c>
      <c r="AB372" s="207">
        <f ca="1">IF(1&lt;='２個別表'!$F372,'２個別表'!$BX372,0)</f>
        <v>0</v>
      </c>
      <c r="AC372" s="207" t="str">
        <f ca="1">IF('２個別表'!$BX372&gt;0,IF(AND('２個別表'!$BV372=1,'２個別表'!$CG372="控除不可"),'２個別表'!$BX372,IF(AND('２個別表'!$BV372=1,'２個別表'!$CG372="80%控除対象"),ROUNDUP('２個別表'!$BX372*102/110,0),IF(AND('２個別表'!$BV372=1,'２個別表'!$CG372="全額控除"),ROUNDUP('２個別表'!$BX372*100/110,0),IF(OR('２個別表'!$BV372=2,'２個別表'!$BV372=3),'２個別表'!$BX372,'２個別表'!$BX372)))),"")</f>
        <v/>
      </c>
      <c r="AD372" s="221" t="str">
        <f ca="1">IF('２個別表'!$W372=1,3,IF(AND('２個別表'!$W372=2,AND(19&lt;='２個別表'!$AO372,'２個別表'!$AO372&lt;=23)),2,IF(AND('２個別表'!$W372=2,OR(AND(1&lt;='２個別表'!$AO372,'２個別表'!$AO372&lt;=18),AND(24&lt;='２個別表'!$AO372,'２個別表'!$AO372&lt;=25))),1,"判定不能")))</f>
        <v>判定不能</v>
      </c>
      <c r="AE372" s="228">
        <f t="shared" ca="1" si="141"/>
        <v>0</v>
      </c>
      <c r="AF372" s="204" t="str">
        <f t="shared" ca="1" si="158"/>
        <v/>
      </c>
      <c r="AG372" s="207" t="str">
        <f ca="1">IF(AND($AD372=1,$U372&gt;0,$V372=1),ROUNDDOWN($AC372*1/2-'２個別表'!$CF372*1/2,0),"")</f>
        <v/>
      </c>
      <c r="AH372" s="207" t="str">
        <f t="shared" ca="1" si="136"/>
        <v/>
      </c>
      <c r="AI372" s="230" t="str">
        <f ca="1">IF(AND($AD372=1,$Q372=1),IF($AB372&gt;0,'２個別表'!$BX372-'２個別表'!$BZ372-'２個別表'!$CF372-'２個別表'!$CC372-'２個別表'!$CD372-'２個別表'!$CE372,0),"")</f>
        <v/>
      </c>
      <c r="AJ372" s="222">
        <f t="shared" ca="1" si="142"/>
        <v>0</v>
      </c>
      <c r="AK372" s="218" t="str">
        <f ca="1">IF($AD372=1,IF('２個別表'!$AQ372=1,1,IF('２個別表'!AQ372="","",)),"")</f>
        <v/>
      </c>
      <c r="AL372" s="207" t="str">
        <f ca="1">IF($AJ372=1,IF($AK372=1,'２個別表'!BU372,""),"")</f>
        <v/>
      </c>
      <c r="AM372" s="204" t="str">
        <f t="shared" ca="1" si="143"/>
        <v/>
      </c>
      <c r="AN372" s="223" t="str">
        <f ca="1">IF($AJ372=1,IF($AK372=1,ROUNDDOWN('２個別表'!$BX372-'２個別表'!$BZ372-'２個別表'!$CC372-'２個別表'!$CD372-'２個別表'!$CE372-'２個別表'!$CF372,0),""),"")</f>
        <v/>
      </c>
      <c r="AO372" s="222">
        <f t="shared" ca="1" si="139"/>
        <v>0</v>
      </c>
      <c r="AP372" s="218">
        <f t="shared" ca="1" si="144"/>
        <v>0</v>
      </c>
      <c r="AQ372" s="218">
        <f t="shared" ca="1" si="145"/>
        <v>0</v>
      </c>
      <c r="AR372" s="213">
        <f ca="1">IF('２個別表'!$AC372=1,1,0)</f>
        <v>0</v>
      </c>
      <c r="AS372" s="204" t="str">
        <f t="shared" ca="1" si="146"/>
        <v/>
      </c>
      <c r="AT372" s="204" t="str">
        <f t="shared" ca="1" si="147"/>
        <v/>
      </c>
      <c r="AU372" s="230" t="str">
        <f ca="1">IF($AD372=1,IF($AQ372=1,ROUNDDOWN('２個別表'!$BX372-'２個別表'!$BZ372-'２個別表'!$CC372-'２個別表'!$CD372-'２個別表'!$CE372-'２個別表'!$CF372,0),""),"")</f>
        <v/>
      </c>
      <c r="AV372" s="391">
        <f t="shared" ca="1" si="148"/>
        <v>0</v>
      </c>
      <c r="AW372" s="401" t="str">
        <f t="shared" ca="1" si="149"/>
        <v>-</v>
      </c>
      <c r="AX372" s="228">
        <f ca="1">IF($AD372=2,IF('２個別表'!$BS372=1,1,0),0)</f>
        <v>0</v>
      </c>
      <c r="AY372" s="213" t="str">
        <f t="shared" ca="1" si="150"/>
        <v/>
      </c>
      <c r="AZ372" s="409" t="str">
        <f ca="1">IF(AND($AD372=2,$AX372=1),'２個別表'!$BX372-('２個別表'!$BZ372+'２個別表'!$CC372+'２個別表'!$CD372+'２個別表'!$CE372+'２個別表'!$CF372),"")</f>
        <v/>
      </c>
      <c r="BA372" s="228">
        <f ca="1">IF($AD372=2,IF('２個別表'!$BS372&lt;&gt;1,1,0),0)</f>
        <v>0</v>
      </c>
      <c r="BB372" s="404">
        <f t="shared" ca="1" si="151"/>
        <v>0</v>
      </c>
      <c r="BC372" s="207" t="str">
        <f ca="1">IF(AND($AD372=2,$BA372=1),'２個別表'!$BT372,"")</f>
        <v/>
      </c>
      <c r="BD372" s="207" t="str">
        <f t="shared" ca="1" si="152"/>
        <v/>
      </c>
      <c r="BE372" s="207" t="str">
        <f ca="1">IF(AND($AD372=2,$BA372=1),'２個別表'!$BW372-('２個別表'!$BZ372+'２個別表'!$CC372+'２個別表'!$CD372+'２個別表'!$CE372+'２個別表'!$CF372),"")</f>
        <v/>
      </c>
      <c r="BF372" s="207" t="str">
        <f ca="1">IF(AND($AD372=2,$BA372=1),'２個別表'!$CC372+'２個別表'!$CD372,"")</f>
        <v/>
      </c>
      <c r="BG372" s="406" t="str">
        <f ca="1">IF($BB372=1,IF(SUM('２個別表'!$BY372,'２個別表'!$CF372*0.5)&lt;='２個別表'!$BX372*0.5,"〇","×"),"")</f>
        <v/>
      </c>
      <c r="BH372" s="405">
        <f t="shared" ca="1" si="153"/>
        <v>0</v>
      </c>
      <c r="BI372" s="229" t="str">
        <f ca="1">IF($AD372=2,IF($AX372=1,IF('２個別表'!$AO372=23,"〇","×"),IF(OR('２個別表'!$AO372&lt;19,'２個別表'!$AO372&gt;23),"",IF($BH372&lt;='２個別表'!$BT372,"〇","×"))),"-")</f>
        <v>-</v>
      </c>
      <c r="BJ372" s="414" t="str">
        <f t="shared" ca="1" si="154"/>
        <v>-</v>
      </c>
      <c r="BK372" s="228">
        <f t="shared" ca="1" si="155"/>
        <v>0</v>
      </c>
      <c r="BL372" s="229" t="str">
        <f ca="1">IF($AD372=3,IF(1&lt;='２個別表'!$F372,IF('２個別表'!$W372=1,"〇","×"),""),"")</f>
        <v/>
      </c>
      <c r="BM372" s="209" t="str">
        <f ca="1">IF(AD372=3,IF(AND(OR('２個別表'!BF372="附帯施設",AND(1&lt;='２個別表'!AO372,'２個別表'!AO372&lt;=3)),'２個別表'!BM372&lt;&gt;"",'２個別表'!BN372&lt;&gt;""),1,IF(AND(OR('２個別表'!BF372="附帯施設",AND(1&lt;='２個別表'!AO372,'２個別表'!AO372&lt;=3)),OR('２個別表'!BM372="",'２個別表'!BN372="")),"×",0)),"")</f>
        <v/>
      </c>
      <c r="BN372" s="229" t="str">
        <f ca="1">IF($AD372=3,IF('２個別表'!$BX372&gt;=500000,"〇","×"),"")</f>
        <v/>
      </c>
      <c r="BO372" s="204" t="str">
        <f ca="1">IF(AD372=3,'２個別表'!BY372,"")</f>
        <v/>
      </c>
      <c r="BP372" s="204" t="str">
        <f ca="1">IF(AD372=3,IF(COUNTIF('２個別表'!$Z$11:'２個別表'!Z372,'２個別表'!Z372)=1,BO372,SUMIF('２個別表'!$Z$11:$Z$510,'２個別表'!Z372,$BO$11:$BO$239)),"")</f>
        <v/>
      </c>
      <c r="BQ372" s="213" t="str">
        <f t="shared" ca="1" si="137"/>
        <v/>
      </c>
      <c r="BR372" s="207" t="str">
        <f t="shared" ca="1" si="156"/>
        <v/>
      </c>
      <c r="BS372" s="483" t="str">
        <f ca="1">IF($AD372=3,'２個別表'!$BX372-('２個別表'!$BZ372+'２個別表'!$CC372+'２個別表'!$CD372+'２個別表'!$CE372+'２個別表'!$CF372),"")</f>
        <v/>
      </c>
      <c r="BT372" s="486">
        <f t="shared" ca="1" si="138"/>
        <v>0</v>
      </c>
      <c r="BU372" s="480" t="str">
        <f t="shared" ca="1" si="157"/>
        <v/>
      </c>
    </row>
    <row r="373" spans="1:73">
      <c r="A373" s="770" t="str">
        <f t="shared" ca="1" si="133"/>
        <v>石川県</v>
      </c>
      <c r="B373" s="773">
        <f ca="1">'２個別表'!Q373</f>
        <v>363</v>
      </c>
      <c r="C373" s="774" t="str">
        <f>'２個別表'!$R373</f>
        <v>石川県</v>
      </c>
      <c r="D373" s="774" t="str">
        <f ca="1">'２個別表'!$S373</f>
        <v/>
      </c>
      <c r="E373" s="774" t="str">
        <f ca="1">'２個別表'!$T373</f>
        <v/>
      </c>
      <c r="F373" s="719" t="str">
        <f ca="1">'２個別表'!$W373</f>
        <v/>
      </c>
      <c r="G373" s="719" t="str">
        <f ca="1">IF($F373=1,IF(SUMIF('（様式１号）１総括表'!$B$16:$B$25,A373,'（様式１号）１総括表'!$A$16:$A$25)&gt;0,"〇","✕"),"-")</f>
        <v>-</v>
      </c>
      <c r="H373" s="716" t="str">
        <f ca="1">IF('２個別表'!$Y373=1,IF('２個別表'!$AC373=1,"〇","×"),IF(AND(2&lt;='２個別表'!$AC373,'２個別表'!$AC373&lt;=5),"〇","×"))</f>
        <v>×</v>
      </c>
      <c r="I373" s="716" t="str">
        <f t="shared" ca="1" si="134"/>
        <v>×</v>
      </c>
      <c r="J373" s="207" t="str">
        <f ca="1">'２個別表'!$Z373</f>
        <v/>
      </c>
      <c r="K373" s="207">
        <f ca="1">'２個別表'!$AK373</f>
        <v>0</v>
      </c>
      <c r="L373" s="207" t="str">
        <f ca="1">IF('２個別表'!$AL373=1,1,"")</f>
        <v/>
      </c>
      <c r="M373" s="207" t="str">
        <f ca="1">IF('２個別表'!$AL373="","",IF('２個別表'!$AL373=1,IF(OR('２個別表'!$AM373=1,'２個別表'!$AN373=1),"〇","×")))</f>
        <v/>
      </c>
      <c r="N373" s="204" t="str">
        <f ca="1">'２個別表'!AT373</f>
        <v/>
      </c>
      <c r="O373" s="220" t="str">
        <f ca="1">IF(1&lt;='２個別表'!$F373,IF(AND(1&lt;='２個別表'!$AO373,'２個別表'!$AO373&lt;=3),1,0),"")</f>
        <v/>
      </c>
      <c r="P373" s="229">
        <f ca="1">IF($O373=1,IF(AND('２個別表'!$BF373&lt;&gt;"",AND('２個別表'!$BI373&lt;&gt;1,'２個別表'!$BJ373)),0,1),0)</f>
        <v>0</v>
      </c>
      <c r="Q373" s="220">
        <f ca="1">IF('２個別表'!$BF373&lt;&gt;"",1,0)</f>
        <v>0</v>
      </c>
      <c r="R373" s="220" t="str">
        <f ca="1">IF($Q373=1,IF('２個別表'!$BI373=1,1,0),"")</f>
        <v/>
      </c>
      <c r="S373" s="220" t="str">
        <f ca="1">IF($R373=1,IF('２個別表'!$BJ373&lt;&gt;"","〇","×"),"")</f>
        <v/>
      </c>
      <c r="T373" s="220" t="str">
        <f t="shared" ca="1" si="140"/>
        <v/>
      </c>
      <c r="U373" s="381">
        <f ca="1">IF('２個別表'!$BH373&gt;0,'２個別表'!$BH373,0)</f>
        <v>0</v>
      </c>
      <c r="V373" s="220">
        <f ca="1">IF('２個別表'!$BJ373&lt;&gt;"",1,0)</f>
        <v>0</v>
      </c>
      <c r="W373" s="206">
        <f ca="1">IF(AND($Q373=1,$V373=1),'２個別表'!$CF373,0)</f>
        <v>0</v>
      </c>
      <c r="X373" s="219">
        <f t="shared" ca="1" si="135"/>
        <v>0</v>
      </c>
      <c r="Y373" s="220" t="str">
        <f ca="1">IF(1&lt;='２個別表'!$F373,'２個別表'!$BV373,"")</f>
        <v/>
      </c>
      <c r="Z373" s="220">
        <f ca="1">IF(1&lt;='２個別表'!$F373,'２個別表'!$CG373,0)</f>
        <v>0</v>
      </c>
      <c r="AA373" s="220">
        <f ca="1">IF(OR(0&lt;'２個別表'!$BZ373,0&lt;SUM('２個別表'!$CC373:$CD373)),1,0)</f>
        <v>1</v>
      </c>
      <c r="AB373" s="207">
        <f ca="1">IF(1&lt;='２個別表'!$F373,'２個別表'!$BX373,0)</f>
        <v>0</v>
      </c>
      <c r="AC373" s="207" t="str">
        <f ca="1">IF('２個別表'!$BX373&gt;0,IF(AND('２個別表'!$BV373=1,'２個別表'!$CG373="控除不可"),'２個別表'!$BX373,IF(AND('２個別表'!$BV373=1,'２個別表'!$CG373="80%控除対象"),ROUNDUP('２個別表'!$BX373*102/110,0),IF(AND('２個別表'!$BV373=1,'２個別表'!$CG373="全額控除"),ROUNDUP('２個別表'!$BX373*100/110,0),IF(OR('２個別表'!$BV373=2,'２個別表'!$BV373=3),'２個別表'!$BX373,'２個別表'!$BX373)))),"")</f>
        <v/>
      </c>
      <c r="AD373" s="221" t="str">
        <f ca="1">IF('２個別表'!$W373=1,3,IF(AND('２個別表'!$W373=2,AND(19&lt;='２個別表'!$AO373,'２個別表'!$AO373&lt;=23)),2,IF(AND('２個別表'!$W373=2,OR(AND(1&lt;='２個別表'!$AO373,'２個別表'!$AO373&lt;=18),AND(24&lt;='２個別表'!$AO373,'２個別表'!$AO373&lt;=25))),1,"判定不能")))</f>
        <v>判定不能</v>
      </c>
      <c r="AE373" s="228">
        <f t="shared" ca="1" si="141"/>
        <v>0</v>
      </c>
      <c r="AF373" s="204" t="str">
        <f t="shared" ca="1" si="158"/>
        <v/>
      </c>
      <c r="AG373" s="207" t="str">
        <f ca="1">IF(AND($AD373=1,$U373&gt;0,$V373=1),ROUNDDOWN($AC373*1/2-'２個別表'!$CF373*1/2,0),"")</f>
        <v/>
      </c>
      <c r="AH373" s="207" t="str">
        <f t="shared" ca="1" si="136"/>
        <v/>
      </c>
      <c r="AI373" s="230" t="str">
        <f ca="1">IF(AND($AD373=1,$Q373=1),IF($AB373&gt;0,'２個別表'!$BX373-'２個別表'!$BZ373-'２個別表'!$CF373-'２個別表'!$CC373-'２個別表'!$CD373-'２個別表'!$CE373,0),"")</f>
        <v/>
      </c>
      <c r="AJ373" s="222">
        <f t="shared" ca="1" si="142"/>
        <v>0</v>
      </c>
      <c r="AK373" s="218" t="str">
        <f ca="1">IF($AD373=1,IF('２個別表'!$AQ373=1,1,IF('２個別表'!AQ373="","",)),"")</f>
        <v/>
      </c>
      <c r="AL373" s="207" t="str">
        <f ca="1">IF($AJ373=1,IF($AK373=1,'２個別表'!BU373,""),"")</f>
        <v/>
      </c>
      <c r="AM373" s="204" t="str">
        <f t="shared" ca="1" si="143"/>
        <v/>
      </c>
      <c r="AN373" s="223" t="str">
        <f ca="1">IF($AJ373=1,IF($AK373=1,ROUNDDOWN('２個別表'!$BX373-'２個別表'!$BZ373-'２個別表'!$CC373-'２個別表'!$CD373-'２個別表'!$CE373-'２個別表'!$CF373,0),""),"")</f>
        <v/>
      </c>
      <c r="AO373" s="222">
        <f t="shared" ca="1" si="139"/>
        <v>0</v>
      </c>
      <c r="AP373" s="218">
        <f t="shared" ca="1" si="144"/>
        <v>0</v>
      </c>
      <c r="AQ373" s="218">
        <f t="shared" ca="1" si="145"/>
        <v>0</v>
      </c>
      <c r="AR373" s="213">
        <f ca="1">IF('２個別表'!$AC373=1,1,0)</f>
        <v>0</v>
      </c>
      <c r="AS373" s="204" t="str">
        <f t="shared" ca="1" si="146"/>
        <v/>
      </c>
      <c r="AT373" s="204" t="str">
        <f t="shared" ca="1" si="147"/>
        <v/>
      </c>
      <c r="AU373" s="230" t="str">
        <f ca="1">IF($AD373=1,IF($AQ373=1,ROUNDDOWN('２個別表'!$BX373-'２個別表'!$BZ373-'２個別表'!$CC373-'２個別表'!$CD373-'２個別表'!$CE373-'２個別表'!$CF373,0),""),"")</f>
        <v/>
      </c>
      <c r="AV373" s="391">
        <f t="shared" ca="1" si="148"/>
        <v>0</v>
      </c>
      <c r="AW373" s="401" t="str">
        <f t="shared" ca="1" si="149"/>
        <v>-</v>
      </c>
      <c r="AX373" s="228">
        <f ca="1">IF($AD373=2,IF('２個別表'!$BS373=1,1,0),0)</f>
        <v>0</v>
      </c>
      <c r="AY373" s="213" t="str">
        <f t="shared" ca="1" si="150"/>
        <v/>
      </c>
      <c r="AZ373" s="409" t="str">
        <f ca="1">IF(AND($AD373=2,$AX373=1),'２個別表'!$BX373-('２個別表'!$BZ373+'２個別表'!$CC373+'２個別表'!$CD373+'２個別表'!$CE373+'２個別表'!$CF373),"")</f>
        <v/>
      </c>
      <c r="BA373" s="228">
        <f ca="1">IF($AD373=2,IF('２個別表'!$BS373&lt;&gt;1,1,0),0)</f>
        <v>0</v>
      </c>
      <c r="BB373" s="404">
        <f t="shared" ca="1" si="151"/>
        <v>0</v>
      </c>
      <c r="BC373" s="207" t="str">
        <f ca="1">IF(AND($AD373=2,$BA373=1),'２個別表'!$BT373,"")</f>
        <v/>
      </c>
      <c r="BD373" s="207" t="str">
        <f t="shared" ca="1" si="152"/>
        <v/>
      </c>
      <c r="BE373" s="207" t="str">
        <f ca="1">IF(AND($AD373=2,$BA373=1),'２個別表'!$BW373-('２個別表'!$BZ373+'２個別表'!$CC373+'２個別表'!$CD373+'２個別表'!$CE373+'２個別表'!$CF373),"")</f>
        <v/>
      </c>
      <c r="BF373" s="207" t="str">
        <f ca="1">IF(AND($AD373=2,$BA373=1),'２個別表'!$CC373+'２個別表'!$CD373,"")</f>
        <v/>
      </c>
      <c r="BG373" s="406" t="str">
        <f ca="1">IF($BB373=1,IF(SUM('２個別表'!$BY373,'２個別表'!$CF373*0.5)&lt;='２個別表'!$BX373*0.5,"〇","×"),"")</f>
        <v/>
      </c>
      <c r="BH373" s="405">
        <f t="shared" ca="1" si="153"/>
        <v>0</v>
      </c>
      <c r="BI373" s="229" t="str">
        <f ca="1">IF($AD373=2,IF($AX373=1,IF('２個別表'!$AO373=23,"〇","×"),IF(OR('２個別表'!$AO373&lt;19,'２個別表'!$AO373&gt;23),"",IF($BH373&lt;='２個別表'!$BT373,"〇","×"))),"-")</f>
        <v>-</v>
      </c>
      <c r="BJ373" s="414" t="str">
        <f t="shared" ca="1" si="154"/>
        <v>-</v>
      </c>
      <c r="BK373" s="228">
        <f t="shared" ca="1" si="155"/>
        <v>0</v>
      </c>
      <c r="BL373" s="229" t="str">
        <f ca="1">IF($AD373=3,IF(1&lt;='２個別表'!$F373,IF('２個別表'!$W373=1,"〇","×"),""),"")</f>
        <v/>
      </c>
      <c r="BM373" s="209" t="str">
        <f ca="1">IF(AD373=3,IF(AND(OR('２個別表'!BF373="附帯施設",AND(1&lt;='２個別表'!AO373,'２個別表'!AO373&lt;=3)),'２個別表'!BM373&lt;&gt;"",'２個別表'!BN373&lt;&gt;""),1,IF(AND(OR('２個別表'!BF373="附帯施設",AND(1&lt;='２個別表'!AO373,'２個別表'!AO373&lt;=3)),OR('２個別表'!BM373="",'２個別表'!BN373="")),"×",0)),"")</f>
        <v/>
      </c>
      <c r="BN373" s="229" t="str">
        <f ca="1">IF($AD373=3,IF('２個別表'!$BX373&gt;=500000,"〇","×"),"")</f>
        <v/>
      </c>
      <c r="BO373" s="204" t="str">
        <f ca="1">IF(AD373=3,'２個別表'!BY373,"")</f>
        <v/>
      </c>
      <c r="BP373" s="204" t="str">
        <f ca="1">IF(AD373=3,IF(COUNTIF('２個別表'!$Z$11:'２個別表'!Z373,'２個別表'!Z373)=1,BO373,SUMIF('２個別表'!$Z$11:$Z$510,'２個別表'!Z373,$BO$11:$BO$239)),"")</f>
        <v/>
      </c>
      <c r="BQ373" s="213" t="str">
        <f t="shared" ca="1" si="137"/>
        <v/>
      </c>
      <c r="BR373" s="207" t="str">
        <f t="shared" ca="1" si="156"/>
        <v/>
      </c>
      <c r="BS373" s="483" t="str">
        <f ca="1">IF($AD373=3,'２個別表'!$BX373-('２個別表'!$BZ373+'２個別表'!$CC373+'２個別表'!$CD373+'２個別表'!$CE373+'２個別表'!$CF373),"")</f>
        <v/>
      </c>
      <c r="BT373" s="486">
        <f t="shared" ca="1" si="138"/>
        <v>0</v>
      </c>
      <c r="BU373" s="480" t="str">
        <f t="shared" ca="1" si="157"/>
        <v/>
      </c>
    </row>
    <row r="374" spans="1:73">
      <c r="A374" s="770" t="str">
        <f t="shared" ca="1" si="133"/>
        <v>石川県</v>
      </c>
      <c r="B374" s="773">
        <f ca="1">'２個別表'!Q374</f>
        <v>364</v>
      </c>
      <c r="C374" s="774" t="str">
        <f>'２個別表'!$R374</f>
        <v>石川県</v>
      </c>
      <c r="D374" s="774" t="str">
        <f ca="1">'２個別表'!$S374</f>
        <v/>
      </c>
      <c r="E374" s="774" t="str">
        <f ca="1">'２個別表'!$T374</f>
        <v/>
      </c>
      <c r="F374" s="719" t="str">
        <f ca="1">'２個別表'!$W374</f>
        <v/>
      </c>
      <c r="G374" s="719" t="str">
        <f ca="1">IF($F374=1,IF(SUMIF('（様式１号）１総括表'!$B$16:$B$25,A374,'（様式１号）１総括表'!$A$16:$A$25)&gt;0,"〇","✕"),"-")</f>
        <v>-</v>
      </c>
      <c r="H374" s="716" t="str">
        <f ca="1">IF('２個別表'!$Y374=1,IF('２個別表'!$AC374=1,"〇","×"),IF(AND(2&lt;='２個別表'!$AC374,'２個別表'!$AC374&lt;=5),"〇","×"))</f>
        <v>×</v>
      </c>
      <c r="I374" s="716" t="str">
        <f t="shared" ca="1" si="134"/>
        <v>×</v>
      </c>
      <c r="J374" s="207" t="str">
        <f ca="1">'２個別表'!$Z374</f>
        <v/>
      </c>
      <c r="K374" s="207">
        <f ca="1">'２個別表'!$AK374</f>
        <v>0</v>
      </c>
      <c r="L374" s="207" t="str">
        <f ca="1">IF('２個別表'!$AL374=1,1,"")</f>
        <v/>
      </c>
      <c r="M374" s="207" t="str">
        <f ca="1">IF('２個別表'!$AL374="","",IF('２個別表'!$AL374=1,IF(OR('２個別表'!$AM374=1,'２個別表'!$AN374=1),"〇","×")))</f>
        <v/>
      </c>
      <c r="N374" s="204" t="str">
        <f ca="1">'２個別表'!AT374</f>
        <v/>
      </c>
      <c r="O374" s="220" t="str">
        <f ca="1">IF(1&lt;='２個別表'!$F374,IF(AND(1&lt;='２個別表'!$AO374,'２個別表'!$AO374&lt;=3),1,0),"")</f>
        <v/>
      </c>
      <c r="P374" s="229">
        <f ca="1">IF($O374=1,IF(AND('２個別表'!$BF374&lt;&gt;"",AND('２個別表'!$BI374&lt;&gt;1,'２個別表'!$BJ374)),0,1),0)</f>
        <v>0</v>
      </c>
      <c r="Q374" s="220">
        <f ca="1">IF('２個別表'!$BF374&lt;&gt;"",1,0)</f>
        <v>0</v>
      </c>
      <c r="R374" s="220" t="str">
        <f ca="1">IF($Q374=1,IF('２個別表'!$BI374=1,1,0),"")</f>
        <v/>
      </c>
      <c r="S374" s="220" t="str">
        <f ca="1">IF($R374=1,IF('２個別表'!$BJ374&lt;&gt;"","〇","×"),"")</f>
        <v/>
      </c>
      <c r="T374" s="220" t="str">
        <f t="shared" ca="1" si="140"/>
        <v/>
      </c>
      <c r="U374" s="381">
        <f ca="1">IF('２個別表'!$BH374&gt;0,'２個別表'!$BH374,0)</f>
        <v>0</v>
      </c>
      <c r="V374" s="220">
        <f ca="1">IF('２個別表'!$BJ374&lt;&gt;"",1,0)</f>
        <v>0</v>
      </c>
      <c r="W374" s="206">
        <f ca="1">IF(AND($Q374=1,$V374=1),'２個別表'!$CF374,0)</f>
        <v>0</v>
      </c>
      <c r="X374" s="219">
        <f t="shared" ca="1" si="135"/>
        <v>0</v>
      </c>
      <c r="Y374" s="220" t="str">
        <f ca="1">IF(1&lt;='２個別表'!$F374,'２個別表'!$BV374,"")</f>
        <v/>
      </c>
      <c r="Z374" s="220">
        <f ca="1">IF(1&lt;='２個別表'!$F374,'２個別表'!$CG374,0)</f>
        <v>0</v>
      </c>
      <c r="AA374" s="220">
        <f ca="1">IF(OR(0&lt;'２個別表'!$BZ374,0&lt;SUM('２個別表'!$CC374:$CD374)),1,0)</f>
        <v>1</v>
      </c>
      <c r="AB374" s="207">
        <f ca="1">IF(1&lt;='２個別表'!$F374,'２個別表'!$BX374,0)</f>
        <v>0</v>
      </c>
      <c r="AC374" s="207" t="str">
        <f ca="1">IF('２個別表'!$BX374&gt;0,IF(AND('２個別表'!$BV374=1,'２個別表'!$CG374="控除不可"),'２個別表'!$BX374,IF(AND('２個別表'!$BV374=1,'２個別表'!$CG374="80%控除対象"),ROUNDUP('２個別表'!$BX374*102/110,0),IF(AND('２個別表'!$BV374=1,'２個別表'!$CG374="全額控除"),ROUNDUP('２個別表'!$BX374*100/110,0),IF(OR('２個別表'!$BV374=2,'２個別表'!$BV374=3),'２個別表'!$BX374,'２個別表'!$BX374)))),"")</f>
        <v/>
      </c>
      <c r="AD374" s="221" t="str">
        <f ca="1">IF('２個別表'!$W374=1,3,IF(AND('２個別表'!$W374=2,AND(19&lt;='２個別表'!$AO374,'２個別表'!$AO374&lt;=23)),2,IF(AND('２個別表'!$W374=2,OR(AND(1&lt;='２個別表'!$AO374,'２個別表'!$AO374&lt;=18),AND(24&lt;='２個別表'!$AO374,'２個別表'!$AO374&lt;=25))),1,"判定不能")))</f>
        <v>判定不能</v>
      </c>
      <c r="AE374" s="228">
        <f t="shared" ca="1" si="141"/>
        <v>0</v>
      </c>
      <c r="AF374" s="204" t="str">
        <f t="shared" ca="1" si="158"/>
        <v/>
      </c>
      <c r="AG374" s="207" t="str">
        <f ca="1">IF(AND($AD374=1,$U374&gt;0,$V374=1),ROUNDDOWN($AC374*1/2-'２個別表'!$CF374*1/2,0),"")</f>
        <v/>
      </c>
      <c r="AH374" s="207" t="str">
        <f t="shared" ca="1" si="136"/>
        <v/>
      </c>
      <c r="AI374" s="230" t="str">
        <f ca="1">IF(AND($AD374=1,$Q374=1),IF($AB374&gt;0,'２個別表'!$BX374-'２個別表'!$BZ374-'２個別表'!$CF374-'２個別表'!$CC374-'２個別表'!$CD374-'２個別表'!$CE374,0),"")</f>
        <v/>
      </c>
      <c r="AJ374" s="222">
        <f t="shared" ca="1" si="142"/>
        <v>0</v>
      </c>
      <c r="AK374" s="218" t="str">
        <f ca="1">IF($AD374=1,IF('２個別表'!$AQ374=1,1,IF('２個別表'!AQ374="","",)),"")</f>
        <v/>
      </c>
      <c r="AL374" s="207" t="str">
        <f ca="1">IF($AJ374=1,IF($AK374=1,'２個別表'!BU374,""),"")</f>
        <v/>
      </c>
      <c r="AM374" s="204" t="str">
        <f t="shared" ca="1" si="143"/>
        <v/>
      </c>
      <c r="AN374" s="223" t="str">
        <f ca="1">IF($AJ374=1,IF($AK374=1,ROUNDDOWN('２個別表'!$BX374-'２個別表'!$BZ374-'２個別表'!$CC374-'２個別表'!$CD374-'２個別表'!$CE374-'２個別表'!$CF374,0),""),"")</f>
        <v/>
      </c>
      <c r="AO374" s="222">
        <f t="shared" ca="1" si="139"/>
        <v>0</v>
      </c>
      <c r="AP374" s="218">
        <f t="shared" ca="1" si="144"/>
        <v>0</v>
      </c>
      <c r="AQ374" s="218">
        <f t="shared" ca="1" si="145"/>
        <v>0</v>
      </c>
      <c r="AR374" s="213">
        <f ca="1">IF('２個別表'!$AC374=1,1,0)</f>
        <v>0</v>
      </c>
      <c r="AS374" s="204" t="str">
        <f t="shared" ca="1" si="146"/>
        <v/>
      </c>
      <c r="AT374" s="204" t="str">
        <f t="shared" ca="1" si="147"/>
        <v/>
      </c>
      <c r="AU374" s="230" t="str">
        <f ca="1">IF($AD374=1,IF($AQ374=1,ROUNDDOWN('２個別表'!$BX374-'２個別表'!$BZ374-'２個別表'!$CC374-'２個別表'!$CD374-'２個別表'!$CE374-'２個別表'!$CF374,0),""),"")</f>
        <v/>
      </c>
      <c r="AV374" s="391">
        <f t="shared" ca="1" si="148"/>
        <v>0</v>
      </c>
      <c r="AW374" s="401" t="str">
        <f t="shared" ca="1" si="149"/>
        <v>-</v>
      </c>
      <c r="AX374" s="228">
        <f ca="1">IF($AD374=2,IF('２個別表'!$BS374=1,1,0),0)</f>
        <v>0</v>
      </c>
      <c r="AY374" s="213" t="str">
        <f t="shared" ca="1" si="150"/>
        <v/>
      </c>
      <c r="AZ374" s="409" t="str">
        <f ca="1">IF(AND($AD374=2,$AX374=1),'２個別表'!$BX374-('２個別表'!$BZ374+'２個別表'!$CC374+'２個別表'!$CD374+'２個別表'!$CE374+'２個別表'!$CF374),"")</f>
        <v/>
      </c>
      <c r="BA374" s="228">
        <f ca="1">IF($AD374=2,IF('２個別表'!$BS374&lt;&gt;1,1,0),0)</f>
        <v>0</v>
      </c>
      <c r="BB374" s="404">
        <f t="shared" ca="1" si="151"/>
        <v>0</v>
      </c>
      <c r="BC374" s="207" t="str">
        <f ca="1">IF(AND($AD374=2,$BA374=1),'２個別表'!$BT374,"")</f>
        <v/>
      </c>
      <c r="BD374" s="207" t="str">
        <f t="shared" ca="1" si="152"/>
        <v/>
      </c>
      <c r="BE374" s="207" t="str">
        <f ca="1">IF(AND($AD374=2,$BA374=1),'２個別表'!$BW374-('２個別表'!$BZ374+'２個別表'!$CC374+'２個別表'!$CD374+'２個別表'!$CE374+'２個別表'!$CF374),"")</f>
        <v/>
      </c>
      <c r="BF374" s="207" t="str">
        <f ca="1">IF(AND($AD374=2,$BA374=1),'２個別表'!$CC374+'２個別表'!$CD374,"")</f>
        <v/>
      </c>
      <c r="BG374" s="406" t="str">
        <f ca="1">IF($BB374=1,IF(SUM('２個別表'!$BY374,'２個別表'!$CF374*0.5)&lt;='２個別表'!$BX374*0.5,"〇","×"),"")</f>
        <v/>
      </c>
      <c r="BH374" s="405">
        <f t="shared" ca="1" si="153"/>
        <v>0</v>
      </c>
      <c r="BI374" s="229" t="str">
        <f ca="1">IF($AD374=2,IF($AX374=1,IF('２個別表'!$AO374=23,"〇","×"),IF(OR('２個別表'!$AO374&lt;19,'２個別表'!$AO374&gt;23),"",IF($BH374&lt;='２個別表'!$BT374,"〇","×"))),"-")</f>
        <v>-</v>
      </c>
      <c r="BJ374" s="414" t="str">
        <f t="shared" ca="1" si="154"/>
        <v>-</v>
      </c>
      <c r="BK374" s="228">
        <f t="shared" ca="1" si="155"/>
        <v>0</v>
      </c>
      <c r="BL374" s="229" t="str">
        <f ca="1">IF($AD374=3,IF(1&lt;='２個別表'!$F374,IF('２個別表'!$W374=1,"〇","×"),""),"")</f>
        <v/>
      </c>
      <c r="BM374" s="209" t="str">
        <f ca="1">IF(AD374=3,IF(AND(OR('２個別表'!BF374="附帯施設",AND(1&lt;='２個別表'!AO374,'２個別表'!AO374&lt;=3)),'２個別表'!BM374&lt;&gt;"",'２個別表'!BN374&lt;&gt;""),1,IF(AND(OR('２個別表'!BF374="附帯施設",AND(1&lt;='２個別表'!AO374,'２個別表'!AO374&lt;=3)),OR('２個別表'!BM374="",'２個別表'!BN374="")),"×",0)),"")</f>
        <v/>
      </c>
      <c r="BN374" s="229" t="str">
        <f ca="1">IF($AD374=3,IF('２個別表'!$BX374&gt;=500000,"〇","×"),"")</f>
        <v/>
      </c>
      <c r="BO374" s="204" t="str">
        <f ca="1">IF(AD374=3,'２個別表'!BY374,"")</f>
        <v/>
      </c>
      <c r="BP374" s="204" t="str">
        <f ca="1">IF(AD374=3,IF(COUNTIF('２個別表'!$Z$11:'２個別表'!Z374,'２個別表'!Z374)=1,BO374,SUMIF('２個別表'!$Z$11:$Z$510,'２個別表'!Z374,$BO$11:$BO$239)),"")</f>
        <v/>
      </c>
      <c r="BQ374" s="213" t="str">
        <f t="shared" ca="1" si="137"/>
        <v/>
      </c>
      <c r="BR374" s="207" t="str">
        <f t="shared" ca="1" si="156"/>
        <v/>
      </c>
      <c r="BS374" s="483" t="str">
        <f ca="1">IF($AD374=3,'２個別表'!$BX374-('２個別表'!$BZ374+'２個別表'!$CC374+'２個別表'!$CD374+'２個別表'!$CE374+'２個別表'!$CF374),"")</f>
        <v/>
      </c>
      <c r="BT374" s="486">
        <f t="shared" ca="1" si="138"/>
        <v>0</v>
      </c>
      <c r="BU374" s="480" t="str">
        <f t="shared" ca="1" si="157"/>
        <v/>
      </c>
    </row>
    <row r="375" spans="1:73">
      <c r="A375" s="770" t="str">
        <f t="shared" ca="1" si="133"/>
        <v>石川県</v>
      </c>
      <c r="B375" s="773">
        <f ca="1">'２個別表'!Q375</f>
        <v>365</v>
      </c>
      <c r="C375" s="774" t="str">
        <f>'２個別表'!$R375</f>
        <v>石川県</v>
      </c>
      <c r="D375" s="774" t="str">
        <f ca="1">'２個別表'!$S375</f>
        <v/>
      </c>
      <c r="E375" s="774" t="str">
        <f ca="1">'２個別表'!$T375</f>
        <v/>
      </c>
      <c r="F375" s="719" t="str">
        <f ca="1">'２個別表'!$W375</f>
        <v/>
      </c>
      <c r="G375" s="719" t="str">
        <f ca="1">IF($F375=1,IF(SUMIF('（様式１号）１総括表'!$B$16:$B$25,A375,'（様式１号）１総括表'!$A$16:$A$25)&gt;0,"〇","✕"),"-")</f>
        <v>-</v>
      </c>
      <c r="H375" s="716" t="str">
        <f ca="1">IF('２個別表'!$Y375=1,IF('２個別表'!$AC375=1,"〇","×"),IF(AND(2&lt;='２個別表'!$AC375,'２個別表'!$AC375&lt;=5),"〇","×"))</f>
        <v>×</v>
      </c>
      <c r="I375" s="716" t="str">
        <f t="shared" ca="1" si="134"/>
        <v>×</v>
      </c>
      <c r="J375" s="207" t="str">
        <f ca="1">'２個別表'!$Z375</f>
        <v/>
      </c>
      <c r="K375" s="207">
        <f ca="1">'２個別表'!$AK375</f>
        <v>0</v>
      </c>
      <c r="L375" s="207" t="str">
        <f ca="1">IF('２個別表'!$AL375=1,1,"")</f>
        <v/>
      </c>
      <c r="M375" s="207" t="str">
        <f ca="1">IF('２個別表'!$AL375="","",IF('２個別表'!$AL375=1,IF(OR('２個別表'!$AM375=1,'２個別表'!$AN375=1),"〇","×")))</f>
        <v/>
      </c>
      <c r="N375" s="204" t="str">
        <f ca="1">'２個別表'!AT375</f>
        <v/>
      </c>
      <c r="O375" s="220" t="str">
        <f ca="1">IF(1&lt;='２個別表'!$F375,IF(AND(1&lt;='２個別表'!$AO375,'２個別表'!$AO375&lt;=3),1,0),"")</f>
        <v/>
      </c>
      <c r="P375" s="229">
        <f ca="1">IF($O375=1,IF(AND('２個別表'!$BF375&lt;&gt;"",AND('２個別表'!$BI375&lt;&gt;1,'２個別表'!$BJ375)),0,1),0)</f>
        <v>0</v>
      </c>
      <c r="Q375" s="220">
        <f ca="1">IF('２個別表'!$BF375&lt;&gt;"",1,0)</f>
        <v>0</v>
      </c>
      <c r="R375" s="220" t="str">
        <f ca="1">IF($Q375=1,IF('２個別表'!$BI375=1,1,0),"")</f>
        <v/>
      </c>
      <c r="S375" s="220" t="str">
        <f ca="1">IF($R375=1,IF('２個別表'!$BJ375&lt;&gt;"","〇","×"),"")</f>
        <v/>
      </c>
      <c r="T375" s="220" t="str">
        <f t="shared" ca="1" si="140"/>
        <v/>
      </c>
      <c r="U375" s="381">
        <f ca="1">IF('２個別表'!$BH375&gt;0,'２個別表'!$BH375,0)</f>
        <v>0</v>
      </c>
      <c r="V375" s="220">
        <f ca="1">IF('２個別表'!$BJ375&lt;&gt;"",1,0)</f>
        <v>0</v>
      </c>
      <c r="W375" s="206">
        <f ca="1">IF(AND($Q375=1,$V375=1),'２個別表'!$CF375,0)</f>
        <v>0</v>
      </c>
      <c r="X375" s="219">
        <f t="shared" ca="1" si="135"/>
        <v>0</v>
      </c>
      <c r="Y375" s="220" t="str">
        <f ca="1">IF(1&lt;='２個別表'!$F375,'２個別表'!$BV375,"")</f>
        <v/>
      </c>
      <c r="Z375" s="220">
        <f ca="1">IF(1&lt;='２個別表'!$F375,'２個別表'!$CG375,0)</f>
        <v>0</v>
      </c>
      <c r="AA375" s="220">
        <f ca="1">IF(OR(0&lt;'２個別表'!$BZ375,0&lt;SUM('２個別表'!$CC375:$CD375)),1,0)</f>
        <v>1</v>
      </c>
      <c r="AB375" s="207">
        <f ca="1">IF(1&lt;='２個別表'!$F375,'２個別表'!$BX375,0)</f>
        <v>0</v>
      </c>
      <c r="AC375" s="207" t="str">
        <f ca="1">IF('２個別表'!$BX375&gt;0,IF(AND('２個別表'!$BV375=1,'２個別表'!$CG375="控除不可"),'２個別表'!$BX375,IF(AND('２個別表'!$BV375=1,'２個別表'!$CG375="80%控除対象"),ROUNDUP('２個別表'!$BX375*102/110,0),IF(AND('２個別表'!$BV375=1,'２個別表'!$CG375="全額控除"),ROUNDUP('２個別表'!$BX375*100/110,0),IF(OR('２個別表'!$BV375=2,'２個別表'!$BV375=3),'２個別表'!$BX375,'２個別表'!$BX375)))),"")</f>
        <v/>
      </c>
      <c r="AD375" s="221" t="str">
        <f ca="1">IF('２個別表'!$W375=1,3,IF(AND('２個別表'!$W375=2,AND(19&lt;='２個別表'!$AO375,'２個別表'!$AO375&lt;=23)),2,IF(AND('２個別表'!$W375=2,OR(AND(1&lt;='２個別表'!$AO375,'２個別表'!$AO375&lt;=18),AND(24&lt;='２個別表'!$AO375,'２個別表'!$AO375&lt;=25))),1,"判定不能")))</f>
        <v>判定不能</v>
      </c>
      <c r="AE375" s="228">
        <f t="shared" ca="1" si="141"/>
        <v>0</v>
      </c>
      <c r="AF375" s="204" t="str">
        <f t="shared" ca="1" si="158"/>
        <v/>
      </c>
      <c r="AG375" s="207" t="str">
        <f ca="1">IF(AND($AD375=1,$U375&gt;0,$V375=1),ROUNDDOWN($AC375*1/2-'２個別表'!$CF375*1/2,0),"")</f>
        <v/>
      </c>
      <c r="AH375" s="207" t="str">
        <f t="shared" ca="1" si="136"/>
        <v/>
      </c>
      <c r="AI375" s="230" t="str">
        <f ca="1">IF(AND($AD375=1,$Q375=1),IF($AB375&gt;0,'２個別表'!$BX375-'２個別表'!$BZ375-'２個別表'!$CF375-'２個別表'!$CC375-'２個別表'!$CD375-'２個別表'!$CE375,0),"")</f>
        <v/>
      </c>
      <c r="AJ375" s="222">
        <f t="shared" ca="1" si="142"/>
        <v>0</v>
      </c>
      <c r="AK375" s="218" t="str">
        <f ca="1">IF($AD375=1,IF('２個別表'!$AQ375=1,1,IF('２個別表'!AQ375="","",)),"")</f>
        <v/>
      </c>
      <c r="AL375" s="207" t="str">
        <f ca="1">IF($AJ375=1,IF($AK375=1,'２個別表'!BU375,""),"")</f>
        <v/>
      </c>
      <c r="AM375" s="204" t="str">
        <f t="shared" ca="1" si="143"/>
        <v/>
      </c>
      <c r="AN375" s="223" t="str">
        <f ca="1">IF($AJ375=1,IF($AK375=1,ROUNDDOWN('２個別表'!$BX375-'２個別表'!$BZ375-'２個別表'!$CC375-'２個別表'!$CD375-'２個別表'!$CE375-'２個別表'!$CF375,0),""),"")</f>
        <v/>
      </c>
      <c r="AO375" s="222">
        <f t="shared" ca="1" si="139"/>
        <v>0</v>
      </c>
      <c r="AP375" s="218">
        <f t="shared" ca="1" si="144"/>
        <v>0</v>
      </c>
      <c r="AQ375" s="218">
        <f t="shared" ca="1" si="145"/>
        <v>0</v>
      </c>
      <c r="AR375" s="213">
        <f ca="1">IF('２個別表'!$AC375=1,1,0)</f>
        <v>0</v>
      </c>
      <c r="AS375" s="204" t="str">
        <f t="shared" ca="1" si="146"/>
        <v/>
      </c>
      <c r="AT375" s="204" t="str">
        <f t="shared" ca="1" si="147"/>
        <v/>
      </c>
      <c r="AU375" s="230" t="str">
        <f ca="1">IF($AD375=1,IF($AQ375=1,ROUNDDOWN('２個別表'!$BX375-'２個別表'!$BZ375-'２個別表'!$CC375-'２個別表'!$CD375-'２個別表'!$CE375-'２個別表'!$CF375,0),""),"")</f>
        <v/>
      </c>
      <c r="AV375" s="391">
        <f t="shared" ca="1" si="148"/>
        <v>0</v>
      </c>
      <c r="AW375" s="401" t="str">
        <f t="shared" ca="1" si="149"/>
        <v>-</v>
      </c>
      <c r="AX375" s="228">
        <f ca="1">IF($AD375=2,IF('２個別表'!$BS375=1,1,0),0)</f>
        <v>0</v>
      </c>
      <c r="AY375" s="213" t="str">
        <f t="shared" ca="1" si="150"/>
        <v/>
      </c>
      <c r="AZ375" s="409" t="str">
        <f ca="1">IF(AND($AD375=2,$AX375=1),'２個別表'!$BX375-('２個別表'!$BZ375+'２個別表'!$CC375+'２個別表'!$CD375+'２個別表'!$CE375+'２個別表'!$CF375),"")</f>
        <v/>
      </c>
      <c r="BA375" s="228">
        <f ca="1">IF($AD375=2,IF('２個別表'!$BS375&lt;&gt;1,1,0),0)</f>
        <v>0</v>
      </c>
      <c r="BB375" s="404">
        <f t="shared" ca="1" si="151"/>
        <v>0</v>
      </c>
      <c r="BC375" s="207" t="str">
        <f ca="1">IF(AND($AD375=2,$BA375=1),'２個別表'!$BT375,"")</f>
        <v/>
      </c>
      <c r="BD375" s="207" t="str">
        <f t="shared" ca="1" si="152"/>
        <v/>
      </c>
      <c r="BE375" s="207" t="str">
        <f ca="1">IF(AND($AD375=2,$BA375=1),'２個別表'!$BW375-('２個別表'!$BZ375+'２個別表'!$CC375+'２個別表'!$CD375+'２個別表'!$CE375+'２個別表'!$CF375),"")</f>
        <v/>
      </c>
      <c r="BF375" s="207" t="str">
        <f ca="1">IF(AND($AD375=2,$BA375=1),'２個別表'!$CC375+'２個別表'!$CD375,"")</f>
        <v/>
      </c>
      <c r="BG375" s="406" t="str">
        <f ca="1">IF($BB375=1,IF(SUM('２個別表'!$BY375,'２個別表'!$CF375*0.5)&lt;='２個別表'!$BX375*0.5,"〇","×"),"")</f>
        <v/>
      </c>
      <c r="BH375" s="405">
        <f t="shared" ca="1" si="153"/>
        <v>0</v>
      </c>
      <c r="BI375" s="229" t="str">
        <f ca="1">IF($AD375=2,IF($AX375=1,IF('２個別表'!$AO375=23,"〇","×"),IF(OR('２個別表'!$AO375&lt;19,'２個別表'!$AO375&gt;23),"",IF($BH375&lt;='２個別表'!$BT375,"〇","×"))),"-")</f>
        <v>-</v>
      </c>
      <c r="BJ375" s="414" t="str">
        <f t="shared" ca="1" si="154"/>
        <v>-</v>
      </c>
      <c r="BK375" s="228">
        <f t="shared" ca="1" si="155"/>
        <v>0</v>
      </c>
      <c r="BL375" s="229" t="str">
        <f ca="1">IF($AD375=3,IF(1&lt;='２個別表'!$F375,IF('２個別表'!$W375=1,"〇","×"),""),"")</f>
        <v/>
      </c>
      <c r="BM375" s="209" t="str">
        <f ca="1">IF(AD375=3,IF(AND(OR('２個別表'!BF375="附帯施設",AND(1&lt;='２個別表'!AO375,'２個別表'!AO375&lt;=3)),'２個別表'!BM375&lt;&gt;"",'２個別表'!BN375&lt;&gt;""),1,IF(AND(OR('２個別表'!BF375="附帯施設",AND(1&lt;='２個別表'!AO375,'２個別表'!AO375&lt;=3)),OR('２個別表'!BM375="",'２個別表'!BN375="")),"×",0)),"")</f>
        <v/>
      </c>
      <c r="BN375" s="229" t="str">
        <f ca="1">IF($AD375=3,IF('２個別表'!$BX375&gt;=500000,"〇","×"),"")</f>
        <v/>
      </c>
      <c r="BO375" s="204" t="str">
        <f ca="1">IF(AD375=3,'２個別表'!BY375,"")</f>
        <v/>
      </c>
      <c r="BP375" s="204" t="str">
        <f ca="1">IF(AD375=3,IF(COUNTIF('２個別表'!$Z$11:'２個別表'!Z375,'２個別表'!Z375)=1,BO375,SUMIF('２個別表'!$Z$11:$Z$510,'２個別表'!Z375,$BO$11:$BO$239)),"")</f>
        <v/>
      </c>
      <c r="BQ375" s="213" t="str">
        <f t="shared" ca="1" si="137"/>
        <v/>
      </c>
      <c r="BR375" s="207" t="str">
        <f t="shared" ca="1" si="156"/>
        <v/>
      </c>
      <c r="BS375" s="483" t="str">
        <f ca="1">IF($AD375=3,'２個別表'!$BX375-('２個別表'!$BZ375+'２個別表'!$CC375+'２個別表'!$CD375+'２個別表'!$CE375+'２個別表'!$CF375),"")</f>
        <v/>
      </c>
      <c r="BT375" s="486">
        <f t="shared" ca="1" si="138"/>
        <v>0</v>
      </c>
      <c r="BU375" s="480" t="str">
        <f t="shared" ca="1" si="157"/>
        <v/>
      </c>
    </row>
    <row r="376" spans="1:73">
      <c r="A376" s="770" t="str">
        <f t="shared" ca="1" si="133"/>
        <v>石川県</v>
      </c>
      <c r="B376" s="773">
        <f ca="1">'２個別表'!Q376</f>
        <v>366</v>
      </c>
      <c r="C376" s="774" t="str">
        <f>'２個別表'!$R376</f>
        <v>石川県</v>
      </c>
      <c r="D376" s="774" t="str">
        <f ca="1">'２個別表'!$S376</f>
        <v/>
      </c>
      <c r="E376" s="774" t="str">
        <f ca="1">'２個別表'!$T376</f>
        <v/>
      </c>
      <c r="F376" s="719" t="str">
        <f ca="1">'２個別表'!$W376</f>
        <v/>
      </c>
      <c r="G376" s="719" t="str">
        <f ca="1">IF($F376=1,IF(SUMIF('（様式１号）１総括表'!$B$16:$B$25,A376,'（様式１号）１総括表'!$A$16:$A$25)&gt;0,"〇","✕"),"-")</f>
        <v>-</v>
      </c>
      <c r="H376" s="716" t="str">
        <f ca="1">IF('２個別表'!$Y376=1,IF('２個別表'!$AC376=1,"〇","×"),IF(AND(2&lt;='２個別表'!$AC376,'２個別表'!$AC376&lt;=5),"〇","×"))</f>
        <v>×</v>
      </c>
      <c r="I376" s="716" t="str">
        <f t="shared" ca="1" si="134"/>
        <v>×</v>
      </c>
      <c r="J376" s="207" t="str">
        <f ca="1">'２個別表'!$Z376</f>
        <v/>
      </c>
      <c r="K376" s="207">
        <f ca="1">'２個別表'!$AK376</f>
        <v>0</v>
      </c>
      <c r="L376" s="207" t="str">
        <f ca="1">IF('２個別表'!$AL376=1,1,"")</f>
        <v/>
      </c>
      <c r="M376" s="207" t="str">
        <f ca="1">IF('２個別表'!$AL376="","",IF('２個別表'!$AL376=1,IF(OR('２個別表'!$AM376=1,'２個別表'!$AN376=1),"〇","×")))</f>
        <v/>
      </c>
      <c r="N376" s="204" t="str">
        <f ca="1">'２個別表'!AT376</f>
        <v/>
      </c>
      <c r="O376" s="220" t="str">
        <f ca="1">IF(1&lt;='２個別表'!$F376,IF(AND(1&lt;='２個別表'!$AO376,'２個別表'!$AO376&lt;=3),1,0),"")</f>
        <v/>
      </c>
      <c r="P376" s="229">
        <f ca="1">IF($O376=1,IF(AND('２個別表'!$BF376&lt;&gt;"",AND('２個別表'!$BI376&lt;&gt;1,'２個別表'!$BJ376)),0,1),0)</f>
        <v>0</v>
      </c>
      <c r="Q376" s="220">
        <f ca="1">IF('２個別表'!$BF376&lt;&gt;"",1,0)</f>
        <v>0</v>
      </c>
      <c r="R376" s="220" t="str">
        <f ca="1">IF($Q376=1,IF('２個別表'!$BI376=1,1,0),"")</f>
        <v/>
      </c>
      <c r="S376" s="220" t="str">
        <f ca="1">IF($R376=1,IF('２個別表'!$BJ376&lt;&gt;"","〇","×"),"")</f>
        <v/>
      </c>
      <c r="T376" s="220" t="str">
        <f t="shared" ca="1" si="140"/>
        <v/>
      </c>
      <c r="U376" s="381">
        <f ca="1">IF('２個別表'!$BH376&gt;0,'２個別表'!$BH376,0)</f>
        <v>0</v>
      </c>
      <c r="V376" s="220">
        <f ca="1">IF('２個別表'!$BJ376&lt;&gt;"",1,0)</f>
        <v>0</v>
      </c>
      <c r="W376" s="206">
        <f ca="1">IF(AND($Q376=1,$V376=1),'２個別表'!$CF376,0)</f>
        <v>0</v>
      </c>
      <c r="X376" s="219">
        <f t="shared" ca="1" si="135"/>
        <v>0</v>
      </c>
      <c r="Y376" s="220" t="str">
        <f ca="1">IF(1&lt;='２個別表'!$F376,'２個別表'!$BV376,"")</f>
        <v/>
      </c>
      <c r="Z376" s="220">
        <f ca="1">IF(1&lt;='２個別表'!$F376,'２個別表'!$CG376,0)</f>
        <v>0</v>
      </c>
      <c r="AA376" s="220">
        <f ca="1">IF(OR(0&lt;'２個別表'!$BZ376,0&lt;SUM('２個別表'!$CC376:$CD376)),1,0)</f>
        <v>1</v>
      </c>
      <c r="AB376" s="207">
        <f ca="1">IF(1&lt;='２個別表'!$F376,'２個別表'!$BX376,0)</f>
        <v>0</v>
      </c>
      <c r="AC376" s="207" t="str">
        <f ca="1">IF('２個別表'!$BX376&gt;0,IF(AND('２個別表'!$BV376=1,'２個別表'!$CG376="控除不可"),'２個別表'!$BX376,IF(AND('２個別表'!$BV376=1,'２個別表'!$CG376="80%控除対象"),ROUNDUP('２個別表'!$BX376*102/110,0),IF(AND('２個別表'!$BV376=1,'２個別表'!$CG376="全額控除"),ROUNDUP('２個別表'!$BX376*100/110,0),IF(OR('２個別表'!$BV376=2,'２個別表'!$BV376=3),'２個別表'!$BX376,'２個別表'!$BX376)))),"")</f>
        <v/>
      </c>
      <c r="AD376" s="221" t="str">
        <f ca="1">IF('２個別表'!$W376=1,3,IF(AND('２個別表'!$W376=2,AND(19&lt;='２個別表'!$AO376,'２個別表'!$AO376&lt;=23)),2,IF(AND('２個別表'!$W376=2,OR(AND(1&lt;='２個別表'!$AO376,'２個別表'!$AO376&lt;=18),AND(24&lt;='２個別表'!$AO376,'２個別表'!$AO376&lt;=25))),1,"判定不能")))</f>
        <v>判定不能</v>
      </c>
      <c r="AE376" s="228">
        <f t="shared" ca="1" si="141"/>
        <v>0</v>
      </c>
      <c r="AF376" s="204" t="str">
        <f t="shared" ca="1" si="158"/>
        <v/>
      </c>
      <c r="AG376" s="207" t="str">
        <f ca="1">IF(AND($AD376=1,$U376&gt;0,$V376=1),ROUNDDOWN($AC376*1/2-'２個別表'!$CF376*1/2,0),"")</f>
        <v/>
      </c>
      <c r="AH376" s="207" t="str">
        <f t="shared" ca="1" si="136"/>
        <v/>
      </c>
      <c r="AI376" s="230" t="str">
        <f ca="1">IF(AND($AD376=1,$Q376=1),IF($AB376&gt;0,'２個別表'!$BX376-'２個別表'!$BZ376-'２個別表'!$CF376-'２個別表'!$CC376-'２個別表'!$CD376-'２個別表'!$CE376,0),"")</f>
        <v/>
      </c>
      <c r="AJ376" s="222">
        <f t="shared" ca="1" si="142"/>
        <v>0</v>
      </c>
      <c r="AK376" s="218" t="str">
        <f ca="1">IF($AD376=1,IF('２個別表'!$AQ376=1,1,IF('２個別表'!AQ376="","",)),"")</f>
        <v/>
      </c>
      <c r="AL376" s="207" t="str">
        <f ca="1">IF($AJ376=1,IF($AK376=1,'２個別表'!BU376,""),"")</f>
        <v/>
      </c>
      <c r="AM376" s="204" t="str">
        <f t="shared" ca="1" si="143"/>
        <v/>
      </c>
      <c r="AN376" s="223" t="str">
        <f ca="1">IF($AJ376=1,IF($AK376=1,ROUNDDOWN('２個別表'!$BX376-'２個別表'!$BZ376-'２個別表'!$CC376-'２個別表'!$CD376-'２個別表'!$CE376-'２個別表'!$CF376,0),""),"")</f>
        <v/>
      </c>
      <c r="AO376" s="222">
        <f t="shared" ca="1" si="139"/>
        <v>0</v>
      </c>
      <c r="AP376" s="218">
        <f t="shared" ca="1" si="144"/>
        <v>0</v>
      </c>
      <c r="AQ376" s="218">
        <f t="shared" ca="1" si="145"/>
        <v>0</v>
      </c>
      <c r="AR376" s="213">
        <f ca="1">IF('２個別表'!$AC376=1,1,0)</f>
        <v>0</v>
      </c>
      <c r="AS376" s="204" t="str">
        <f t="shared" ca="1" si="146"/>
        <v/>
      </c>
      <c r="AT376" s="204" t="str">
        <f t="shared" ca="1" si="147"/>
        <v/>
      </c>
      <c r="AU376" s="230" t="str">
        <f ca="1">IF($AD376=1,IF($AQ376=1,ROUNDDOWN('２個別表'!$BX376-'２個別表'!$BZ376-'２個別表'!$CC376-'２個別表'!$CD376-'２個別表'!$CE376-'２個別表'!$CF376,0),""),"")</f>
        <v/>
      </c>
      <c r="AV376" s="391">
        <f t="shared" ca="1" si="148"/>
        <v>0</v>
      </c>
      <c r="AW376" s="401" t="str">
        <f t="shared" ca="1" si="149"/>
        <v>-</v>
      </c>
      <c r="AX376" s="228">
        <f ca="1">IF($AD376=2,IF('２個別表'!$BS376=1,1,0),0)</f>
        <v>0</v>
      </c>
      <c r="AY376" s="213" t="str">
        <f t="shared" ca="1" si="150"/>
        <v/>
      </c>
      <c r="AZ376" s="409" t="str">
        <f ca="1">IF(AND($AD376=2,$AX376=1),'２個別表'!$BX376-('２個別表'!$BZ376+'２個別表'!$CC376+'２個別表'!$CD376+'２個別表'!$CE376+'２個別表'!$CF376),"")</f>
        <v/>
      </c>
      <c r="BA376" s="228">
        <f ca="1">IF($AD376=2,IF('２個別表'!$BS376&lt;&gt;1,1,0),0)</f>
        <v>0</v>
      </c>
      <c r="BB376" s="404">
        <f t="shared" ca="1" si="151"/>
        <v>0</v>
      </c>
      <c r="BC376" s="207" t="str">
        <f ca="1">IF(AND($AD376=2,$BA376=1),'２個別表'!$BT376,"")</f>
        <v/>
      </c>
      <c r="BD376" s="207" t="str">
        <f t="shared" ca="1" si="152"/>
        <v/>
      </c>
      <c r="BE376" s="207" t="str">
        <f ca="1">IF(AND($AD376=2,$BA376=1),'２個別表'!$BW376-('２個別表'!$BZ376+'２個別表'!$CC376+'２個別表'!$CD376+'２個別表'!$CE376+'２個別表'!$CF376),"")</f>
        <v/>
      </c>
      <c r="BF376" s="207" t="str">
        <f ca="1">IF(AND($AD376=2,$BA376=1),'２個別表'!$CC376+'２個別表'!$CD376,"")</f>
        <v/>
      </c>
      <c r="BG376" s="406" t="str">
        <f ca="1">IF($BB376=1,IF(SUM('２個別表'!$BY376,'２個別表'!$CF376*0.5)&lt;='２個別表'!$BX376*0.5,"〇","×"),"")</f>
        <v/>
      </c>
      <c r="BH376" s="405">
        <f t="shared" ca="1" si="153"/>
        <v>0</v>
      </c>
      <c r="BI376" s="229" t="str">
        <f ca="1">IF($AD376=2,IF($AX376=1,IF('２個別表'!$AO376=23,"〇","×"),IF(OR('２個別表'!$AO376&lt;19,'２個別表'!$AO376&gt;23),"",IF($BH376&lt;='２個別表'!$BT376,"〇","×"))),"-")</f>
        <v>-</v>
      </c>
      <c r="BJ376" s="414" t="str">
        <f t="shared" ca="1" si="154"/>
        <v>-</v>
      </c>
      <c r="BK376" s="228">
        <f t="shared" ca="1" si="155"/>
        <v>0</v>
      </c>
      <c r="BL376" s="229" t="str">
        <f ca="1">IF($AD376=3,IF(1&lt;='２個別表'!$F376,IF('２個別表'!$W376=1,"〇","×"),""),"")</f>
        <v/>
      </c>
      <c r="BM376" s="209" t="str">
        <f ca="1">IF(AD376=3,IF(AND(OR('２個別表'!BF376="附帯施設",AND(1&lt;='２個別表'!AO376,'２個別表'!AO376&lt;=3)),'２個別表'!BM376&lt;&gt;"",'２個別表'!BN376&lt;&gt;""),1,IF(AND(OR('２個別表'!BF376="附帯施設",AND(1&lt;='２個別表'!AO376,'２個別表'!AO376&lt;=3)),OR('２個別表'!BM376="",'２個別表'!BN376="")),"×",0)),"")</f>
        <v/>
      </c>
      <c r="BN376" s="229" t="str">
        <f ca="1">IF($AD376=3,IF('２個別表'!$BX376&gt;=500000,"〇","×"),"")</f>
        <v/>
      </c>
      <c r="BO376" s="204" t="str">
        <f ca="1">IF(AD376=3,'２個別表'!BY376,"")</f>
        <v/>
      </c>
      <c r="BP376" s="204" t="str">
        <f ca="1">IF(AD376=3,IF(COUNTIF('２個別表'!$Z$11:'２個別表'!Z376,'２個別表'!Z376)=1,BO376,SUMIF('２個別表'!$Z$11:$Z$510,'２個別表'!Z376,$BO$11:$BO$239)),"")</f>
        <v/>
      </c>
      <c r="BQ376" s="213" t="str">
        <f t="shared" ca="1" si="137"/>
        <v/>
      </c>
      <c r="BR376" s="207" t="str">
        <f t="shared" ca="1" si="156"/>
        <v/>
      </c>
      <c r="BS376" s="483" t="str">
        <f ca="1">IF($AD376=3,'２個別表'!$BX376-('２個別表'!$BZ376+'２個別表'!$CC376+'２個別表'!$CD376+'２個別表'!$CE376+'２個別表'!$CF376),"")</f>
        <v/>
      </c>
      <c r="BT376" s="486">
        <f t="shared" ca="1" si="138"/>
        <v>0</v>
      </c>
      <c r="BU376" s="480" t="str">
        <f t="shared" ca="1" si="157"/>
        <v/>
      </c>
    </row>
    <row r="377" spans="1:73">
      <c r="A377" s="770" t="str">
        <f t="shared" ca="1" si="133"/>
        <v>石川県</v>
      </c>
      <c r="B377" s="773">
        <f ca="1">'２個別表'!Q377</f>
        <v>367</v>
      </c>
      <c r="C377" s="774" t="str">
        <f>'２個別表'!$R377</f>
        <v>石川県</v>
      </c>
      <c r="D377" s="774" t="str">
        <f ca="1">'２個別表'!$S377</f>
        <v/>
      </c>
      <c r="E377" s="774" t="str">
        <f ca="1">'２個別表'!$T377</f>
        <v/>
      </c>
      <c r="F377" s="719" t="str">
        <f ca="1">'２個別表'!$W377</f>
        <v/>
      </c>
      <c r="G377" s="719" t="str">
        <f ca="1">IF($F377=1,IF(SUMIF('（様式１号）１総括表'!$B$16:$B$25,A377,'（様式１号）１総括表'!$A$16:$A$25)&gt;0,"〇","✕"),"-")</f>
        <v>-</v>
      </c>
      <c r="H377" s="716" t="str">
        <f ca="1">IF('２個別表'!$Y377=1,IF('２個別表'!$AC377=1,"〇","×"),IF(AND(2&lt;='２個別表'!$AC377,'２個別表'!$AC377&lt;=5),"〇","×"))</f>
        <v>×</v>
      </c>
      <c r="I377" s="716" t="str">
        <f t="shared" ca="1" si="134"/>
        <v>×</v>
      </c>
      <c r="J377" s="207" t="str">
        <f ca="1">'２個別表'!$Z377</f>
        <v/>
      </c>
      <c r="K377" s="207">
        <f ca="1">'２個別表'!$AK377</f>
        <v>0</v>
      </c>
      <c r="L377" s="207" t="str">
        <f ca="1">IF('２個別表'!$AL377=1,1,"")</f>
        <v/>
      </c>
      <c r="M377" s="207" t="str">
        <f ca="1">IF('２個別表'!$AL377="","",IF('２個別表'!$AL377=1,IF(OR('２個別表'!$AM377=1,'２個別表'!$AN377=1),"〇","×")))</f>
        <v/>
      </c>
      <c r="N377" s="204" t="str">
        <f ca="1">'２個別表'!AT377</f>
        <v/>
      </c>
      <c r="O377" s="220" t="str">
        <f ca="1">IF(1&lt;='２個別表'!$F377,IF(AND(1&lt;='２個別表'!$AO377,'２個別表'!$AO377&lt;=3),1,0),"")</f>
        <v/>
      </c>
      <c r="P377" s="229">
        <f ca="1">IF($O377=1,IF(AND('２個別表'!$BF377&lt;&gt;"",AND('２個別表'!$BI377&lt;&gt;1,'２個別表'!$BJ377)),0,1),0)</f>
        <v>0</v>
      </c>
      <c r="Q377" s="220">
        <f ca="1">IF('２個別表'!$BF377&lt;&gt;"",1,0)</f>
        <v>0</v>
      </c>
      <c r="R377" s="220" t="str">
        <f ca="1">IF($Q377=1,IF('２個別表'!$BI377=1,1,0),"")</f>
        <v/>
      </c>
      <c r="S377" s="220" t="str">
        <f ca="1">IF($R377=1,IF('２個別表'!$BJ377&lt;&gt;"","〇","×"),"")</f>
        <v/>
      </c>
      <c r="T377" s="220" t="str">
        <f t="shared" ca="1" si="140"/>
        <v/>
      </c>
      <c r="U377" s="381">
        <f ca="1">IF('２個別表'!$BH377&gt;0,'２個別表'!$BH377,0)</f>
        <v>0</v>
      </c>
      <c r="V377" s="220">
        <f ca="1">IF('２個別表'!$BJ377&lt;&gt;"",1,0)</f>
        <v>0</v>
      </c>
      <c r="W377" s="206">
        <f ca="1">IF(AND($Q377=1,$V377=1),'２個別表'!$CF377,0)</f>
        <v>0</v>
      </c>
      <c r="X377" s="219">
        <f t="shared" ca="1" si="135"/>
        <v>0</v>
      </c>
      <c r="Y377" s="220" t="str">
        <f ca="1">IF(1&lt;='２個別表'!$F377,'２個別表'!$BV377,"")</f>
        <v/>
      </c>
      <c r="Z377" s="220">
        <f ca="1">IF(1&lt;='２個別表'!$F377,'２個別表'!$CG377,0)</f>
        <v>0</v>
      </c>
      <c r="AA377" s="220">
        <f ca="1">IF(OR(0&lt;'２個別表'!$BZ377,0&lt;SUM('２個別表'!$CC377:$CD377)),1,0)</f>
        <v>1</v>
      </c>
      <c r="AB377" s="207">
        <f ca="1">IF(1&lt;='２個別表'!$F377,'２個別表'!$BX377,0)</f>
        <v>0</v>
      </c>
      <c r="AC377" s="207" t="str">
        <f ca="1">IF('２個別表'!$BX377&gt;0,IF(AND('２個別表'!$BV377=1,'２個別表'!$CG377="控除不可"),'２個別表'!$BX377,IF(AND('２個別表'!$BV377=1,'２個別表'!$CG377="80%控除対象"),ROUNDUP('２個別表'!$BX377*102/110,0),IF(AND('２個別表'!$BV377=1,'２個別表'!$CG377="全額控除"),ROUNDUP('２個別表'!$BX377*100/110,0),IF(OR('２個別表'!$BV377=2,'２個別表'!$BV377=3),'２個別表'!$BX377,'２個別表'!$BX377)))),"")</f>
        <v/>
      </c>
      <c r="AD377" s="221" t="str">
        <f ca="1">IF('２個別表'!$W377=1,3,IF(AND('２個別表'!$W377=2,AND(19&lt;='２個別表'!$AO377,'２個別表'!$AO377&lt;=23)),2,IF(AND('２個別表'!$W377=2,OR(AND(1&lt;='２個別表'!$AO377,'２個別表'!$AO377&lt;=18),AND(24&lt;='２個別表'!$AO377,'２個別表'!$AO377&lt;=25))),1,"判定不能")))</f>
        <v>判定不能</v>
      </c>
      <c r="AE377" s="228">
        <f t="shared" ca="1" si="141"/>
        <v>0</v>
      </c>
      <c r="AF377" s="204" t="str">
        <f t="shared" ca="1" si="158"/>
        <v/>
      </c>
      <c r="AG377" s="207" t="str">
        <f ca="1">IF(AND($AD377=1,$U377&gt;0,$V377=1),ROUNDDOWN($AC377*1/2-'２個別表'!$CF377*1/2,0),"")</f>
        <v/>
      </c>
      <c r="AH377" s="207" t="str">
        <f t="shared" ca="1" si="136"/>
        <v/>
      </c>
      <c r="AI377" s="230" t="str">
        <f ca="1">IF(AND($AD377=1,$Q377=1),IF($AB377&gt;0,'２個別表'!$BX377-'２個別表'!$BZ377-'２個別表'!$CF377-'２個別表'!$CC377-'２個別表'!$CD377-'２個別表'!$CE377,0),"")</f>
        <v/>
      </c>
      <c r="AJ377" s="222">
        <f t="shared" ca="1" si="142"/>
        <v>0</v>
      </c>
      <c r="AK377" s="218" t="str">
        <f ca="1">IF($AD377=1,IF('２個別表'!$AQ377=1,1,IF('２個別表'!AQ377="","",)),"")</f>
        <v/>
      </c>
      <c r="AL377" s="207" t="str">
        <f ca="1">IF($AJ377=1,IF($AK377=1,'２個別表'!BU377,""),"")</f>
        <v/>
      </c>
      <c r="AM377" s="204" t="str">
        <f t="shared" ca="1" si="143"/>
        <v/>
      </c>
      <c r="AN377" s="223" t="str">
        <f ca="1">IF($AJ377=1,IF($AK377=1,ROUNDDOWN('２個別表'!$BX377-'２個別表'!$BZ377-'２個別表'!$CC377-'２個別表'!$CD377-'２個別表'!$CE377-'２個別表'!$CF377,0),""),"")</f>
        <v/>
      </c>
      <c r="AO377" s="222">
        <f t="shared" ca="1" si="139"/>
        <v>0</v>
      </c>
      <c r="AP377" s="218">
        <f t="shared" ca="1" si="144"/>
        <v>0</v>
      </c>
      <c r="AQ377" s="218">
        <f t="shared" ca="1" si="145"/>
        <v>0</v>
      </c>
      <c r="AR377" s="213">
        <f ca="1">IF('２個別表'!$AC377=1,1,0)</f>
        <v>0</v>
      </c>
      <c r="AS377" s="204" t="str">
        <f t="shared" ca="1" si="146"/>
        <v/>
      </c>
      <c r="AT377" s="204" t="str">
        <f t="shared" ca="1" si="147"/>
        <v/>
      </c>
      <c r="AU377" s="230" t="str">
        <f ca="1">IF($AD377=1,IF($AQ377=1,ROUNDDOWN('２個別表'!$BX377-'２個別表'!$BZ377-'２個別表'!$CC377-'２個別表'!$CD377-'２個別表'!$CE377-'２個別表'!$CF377,0),""),"")</f>
        <v/>
      </c>
      <c r="AV377" s="391">
        <f t="shared" ca="1" si="148"/>
        <v>0</v>
      </c>
      <c r="AW377" s="401" t="str">
        <f t="shared" ca="1" si="149"/>
        <v>-</v>
      </c>
      <c r="AX377" s="228">
        <f ca="1">IF($AD377=2,IF('２個別表'!$BS377=1,1,0),0)</f>
        <v>0</v>
      </c>
      <c r="AY377" s="213" t="str">
        <f t="shared" ca="1" si="150"/>
        <v/>
      </c>
      <c r="AZ377" s="409" t="str">
        <f ca="1">IF(AND($AD377=2,$AX377=1),'２個別表'!$BX377-('２個別表'!$BZ377+'２個別表'!$CC377+'２個別表'!$CD377+'２個別表'!$CE377+'２個別表'!$CF377),"")</f>
        <v/>
      </c>
      <c r="BA377" s="228">
        <f ca="1">IF($AD377=2,IF('２個別表'!$BS377&lt;&gt;1,1,0),0)</f>
        <v>0</v>
      </c>
      <c r="BB377" s="404">
        <f t="shared" ca="1" si="151"/>
        <v>0</v>
      </c>
      <c r="BC377" s="207" t="str">
        <f ca="1">IF(AND($AD377=2,$BA377=1),'２個別表'!$BT377,"")</f>
        <v/>
      </c>
      <c r="BD377" s="207" t="str">
        <f t="shared" ca="1" si="152"/>
        <v/>
      </c>
      <c r="BE377" s="207" t="str">
        <f ca="1">IF(AND($AD377=2,$BA377=1),'２個別表'!$BW377-('２個別表'!$BZ377+'２個別表'!$CC377+'２個別表'!$CD377+'２個別表'!$CE377+'２個別表'!$CF377),"")</f>
        <v/>
      </c>
      <c r="BF377" s="207" t="str">
        <f ca="1">IF(AND($AD377=2,$BA377=1),'２個別表'!$CC377+'２個別表'!$CD377,"")</f>
        <v/>
      </c>
      <c r="BG377" s="406" t="str">
        <f ca="1">IF($BB377=1,IF(SUM('２個別表'!$BY377,'２個別表'!$CF377*0.5)&lt;='２個別表'!$BX377*0.5,"〇","×"),"")</f>
        <v/>
      </c>
      <c r="BH377" s="405">
        <f t="shared" ca="1" si="153"/>
        <v>0</v>
      </c>
      <c r="BI377" s="229" t="str">
        <f ca="1">IF($AD377=2,IF($AX377=1,IF('２個別表'!$AO377=23,"〇","×"),IF(OR('２個別表'!$AO377&lt;19,'２個別表'!$AO377&gt;23),"",IF($BH377&lt;='２個別表'!$BT377,"〇","×"))),"-")</f>
        <v>-</v>
      </c>
      <c r="BJ377" s="414" t="str">
        <f t="shared" ca="1" si="154"/>
        <v>-</v>
      </c>
      <c r="BK377" s="228">
        <f t="shared" ca="1" si="155"/>
        <v>0</v>
      </c>
      <c r="BL377" s="229" t="str">
        <f ca="1">IF($AD377=3,IF(1&lt;='２個別表'!$F377,IF('２個別表'!$W377=1,"〇","×"),""),"")</f>
        <v/>
      </c>
      <c r="BM377" s="209" t="str">
        <f ca="1">IF(AD377=3,IF(AND(OR('２個別表'!BF377="附帯施設",AND(1&lt;='２個別表'!AO377,'２個別表'!AO377&lt;=3)),'２個別表'!BM377&lt;&gt;"",'２個別表'!BN377&lt;&gt;""),1,IF(AND(OR('２個別表'!BF377="附帯施設",AND(1&lt;='２個別表'!AO377,'２個別表'!AO377&lt;=3)),OR('２個別表'!BM377="",'２個別表'!BN377="")),"×",0)),"")</f>
        <v/>
      </c>
      <c r="BN377" s="229" t="str">
        <f ca="1">IF($AD377=3,IF('２個別表'!$BX377&gt;=500000,"〇","×"),"")</f>
        <v/>
      </c>
      <c r="BO377" s="204" t="str">
        <f ca="1">IF(AD377=3,'２個別表'!BY377,"")</f>
        <v/>
      </c>
      <c r="BP377" s="204" t="str">
        <f ca="1">IF(AD377=3,IF(COUNTIF('２個別表'!$Z$11:'２個別表'!Z377,'２個別表'!Z377)=1,BO377,SUMIF('２個別表'!$Z$11:$Z$510,'２個別表'!Z377,$BO$11:$BO$239)),"")</f>
        <v/>
      </c>
      <c r="BQ377" s="213" t="str">
        <f t="shared" ca="1" si="137"/>
        <v/>
      </c>
      <c r="BR377" s="207" t="str">
        <f t="shared" ca="1" si="156"/>
        <v/>
      </c>
      <c r="BS377" s="483" t="str">
        <f ca="1">IF($AD377=3,'２個別表'!$BX377-('２個別表'!$BZ377+'２個別表'!$CC377+'２個別表'!$CD377+'２個別表'!$CE377+'２個別表'!$CF377),"")</f>
        <v/>
      </c>
      <c r="BT377" s="486">
        <f t="shared" ca="1" si="138"/>
        <v>0</v>
      </c>
      <c r="BU377" s="480" t="str">
        <f t="shared" ca="1" si="157"/>
        <v/>
      </c>
    </row>
    <row r="378" spans="1:73">
      <c r="A378" s="770" t="str">
        <f t="shared" ca="1" si="133"/>
        <v>石川県</v>
      </c>
      <c r="B378" s="773">
        <f ca="1">'２個別表'!Q378</f>
        <v>368</v>
      </c>
      <c r="C378" s="774" t="str">
        <f>'２個別表'!$R378</f>
        <v>石川県</v>
      </c>
      <c r="D378" s="774" t="str">
        <f ca="1">'２個別表'!$S378</f>
        <v/>
      </c>
      <c r="E378" s="774" t="str">
        <f ca="1">'２個別表'!$T378</f>
        <v/>
      </c>
      <c r="F378" s="719" t="str">
        <f ca="1">'２個別表'!$W378</f>
        <v/>
      </c>
      <c r="G378" s="719" t="str">
        <f ca="1">IF($F378=1,IF(SUMIF('（様式１号）１総括表'!$B$16:$B$25,A378,'（様式１号）１総括表'!$A$16:$A$25)&gt;0,"〇","✕"),"-")</f>
        <v>-</v>
      </c>
      <c r="H378" s="716" t="str">
        <f ca="1">IF('２個別表'!$Y378=1,IF('２個別表'!$AC378=1,"〇","×"),IF(AND(2&lt;='２個別表'!$AC378,'２個別表'!$AC378&lt;=5),"〇","×"))</f>
        <v>×</v>
      </c>
      <c r="I378" s="716" t="str">
        <f t="shared" ca="1" si="134"/>
        <v>×</v>
      </c>
      <c r="J378" s="207" t="str">
        <f ca="1">'２個別表'!$Z378</f>
        <v/>
      </c>
      <c r="K378" s="207">
        <f ca="1">'２個別表'!$AK378</f>
        <v>0</v>
      </c>
      <c r="L378" s="207" t="str">
        <f ca="1">IF('２個別表'!$AL378=1,1,"")</f>
        <v/>
      </c>
      <c r="M378" s="207" t="str">
        <f ca="1">IF('２個別表'!$AL378="","",IF('２個別表'!$AL378=1,IF(OR('２個別表'!$AM378=1,'２個別表'!$AN378=1),"〇","×")))</f>
        <v/>
      </c>
      <c r="N378" s="204" t="str">
        <f ca="1">'２個別表'!AT378</f>
        <v/>
      </c>
      <c r="O378" s="220" t="str">
        <f ca="1">IF(1&lt;='２個別表'!$F378,IF(AND(1&lt;='２個別表'!$AO378,'２個別表'!$AO378&lt;=3),1,0),"")</f>
        <v/>
      </c>
      <c r="P378" s="229">
        <f ca="1">IF($O378=1,IF(AND('２個別表'!$BF378&lt;&gt;"",AND('２個別表'!$BI378&lt;&gt;1,'２個別表'!$BJ378)),0,1),0)</f>
        <v>0</v>
      </c>
      <c r="Q378" s="220">
        <f ca="1">IF('２個別表'!$BF378&lt;&gt;"",1,0)</f>
        <v>0</v>
      </c>
      <c r="R378" s="220" t="str">
        <f ca="1">IF($Q378=1,IF('２個別表'!$BI378=1,1,0),"")</f>
        <v/>
      </c>
      <c r="S378" s="220" t="str">
        <f ca="1">IF($R378=1,IF('２個別表'!$BJ378&lt;&gt;"","〇","×"),"")</f>
        <v/>
      </c>
      <c r="T378" s="220" t="str">
        <f t="shared" ca="1" si="140"/>
        <v/>
      </c>
      <c r="U378" s="381">
        <f ca="1">IF('２個別表'!$BH378&gt;0,'２個別表'!$BH378,0)</f>
        <v>0</v>
      </c>
      <c r="V378" s="220">
        <f ca="1">IF('２個別表'!$BJ378&lt;&gt;"",1,0)</f>
        <v>0</v>
      </c>
      <c r="W378" s="206">
        <f ca="1">IF(AND($Q378=1,$V378=1),'２個別表'!$CF378,0)</f>
        <v>0</v>
      </c>
      <c r="X378" s="219">
        <f t="shared" ca="1" si="135"/>
        <v>0</v>
      </c>
      <c r="Y378" s="220" t="str">
        <f ca="1">IF(1&lt;='２個別表'!$F378,'２個別表'!$BV378,"")</f>
        <v/>
      </c>
      <c r="Z378" s="220">
        <f ca="1">IF(1&lt;='２個別表'!$F378,'２個別表'!$CG378,0)</f>
        <v>0</v>
      </c>
      <c r="AA378" s="220">
        <f ca="1">IF(OR(0&lt;'２個別表'!$BZ378,0&lt;SUM('２個別表'!$CC378:$CD378)),1,0)</f>
        <v>1</v>
      </c>
      <c r="AB378" s="207">
        <f ca="1">IF(1&lt;='２個別表'!$F378,'２個別表'!$BX378,0)</f>
        <v>0</v>
      </c>
      <c r="AC378" s="207" t="str">
        <f ca="1">IF('２個別表'!$BX378&gt;0,IF(AND('２個別表'!$BV378=1,'２個別表'!$CG378="控除不可"),'２個別表'!$BX378,IF(AND('２個別表'!$BV378=1,'２個別表'!$CG378="80%控除対象"),ROUNDUP('２個別表'!$BX378*102/110,0),IF(AND('２個別表'!$BV378=1,'２個別表'!$CG378="全額控除"),ROUNDUP('２個別表'!$BX378*100/110,0),IF(OR('２個別表'!$BV378=2,'２個別表'!$BV378=3),'２個別表'!$BX378,'２個別表'!$BX378)))),"")</f>
        <v/>
      </c>
      <c r="AD378" s="221" t="str">
        <f ca="1">IF('２個別表'!$W378=1,3,IF(AND('２個別表'!$W378=2,AND(19&lt;='２個別表'!$AO378,'２個別表'!$AO378&lt;=23)),2,IF(AND('２個別表'!$W378=2,OR(AND(1&lt;='２個別表'!$AO378,'２個別表'!$AO378&lt;=18),AND(24&lt;='２個別表'!$AO378,'２個別表'!$AO378&lt;=25))),1,"判定不能")))</f>
        <v>判定不能</v>
      </c>
      <c r="AE378" s="228">
        <f t="shared" ca="1" si="141"/>
        <v>0</v>
      </c>
      <c r="AF378" s="204" t="str">
        <f t="shared" ca="1" si="158"/>
        <v/>
      </c>
      <c r="AG378" s="207" t="str">
        <f ca="1">IF(AND($AD378=1,$U378&gt;0,$V378=1),ROUNDDOWN($AC378*1/2-'２個別表'!$CF378*1/2,0),"")</f>
        <v/>
      </c>
      <c r="AH378" s="207" t="str">
        <f t="shared" ca="1" si="136"/>
        <v/>
      </c>
      <c r="AI378" s="230" t="str">
        <f ca="1">IF(AND($AD378=1,$Q378=1),IF($AB378&gt;0,'２個別表'!$BX378-'２個別表'!$BZ378-'２個別表'!$CF378-'２個別表'!$CC378-'２個別表'!$CD378-'２個別表'!$CE378,0),"")</f>
        <v/>
      </c>
      <c r="AJ378" s="222">
        <f t="shared" ca="1" si="142"/>
        <v>0</v>
      </c>
      <c r="AK378" s="218" t="str">
        <f ca="1">IF($AD378=1,IF('２個別表'!$AQ378=1,1,IF('２個別表'!AQ378="","",)),"")</f>
        <v/>
      </c>
      <c r="AL378" s="207" t="str">
        <f ca="1">IF($AJ378=1,IF($AK378=1,'２個別表'!BU378,""),"")</f>
        <v/>
      </c>
      <c r="AM378" s="204" t="str">
        <f t="shared" ca="1" si="143"/>
        <v/>
      </c>
      <c r="AN378" s="223" t="str">
        <f ca="1">IF($AJ378=1,IF($AK378=1,ROUNDDOWN('２個別表'!$BX378-'２個別表'!$BZ378-'２個別表'!$CC378-'２個別表'!$CD378-'２個別表'!$CE378-'２個別表'!$CF378,0),""),"")</f>
        <v/>
      </c>
      <c r="AO378" s="222">
        <f t="shared" ca="1" si="139"/>
        <v>0</v>
      </c>
      <c r="AP378" s="218">
        <f t="shared" ca="1" si="144"/>
        <v>0</v>
      </c>
      <c r="AQ378" s="218">
        <f t="shared" ca="1" si="145"/>
        <v>0</v>
      </c>
      <c r="AR378" s="213">
        <f ca="1">IF('２個別表'!$AC378=1,1,0)</f>
        <v>0</v>
      </c>
      <c r="AS378" s="204" t="str">
        <f t="shared" ca="1" si="146"/>
        <v/>
      </c>
      <c r="AT378" s="204" t="str">
        <f t="shared" ca="1" si="147"/>
        <v/>
      </c>
      <c r="AU378" s="230" t="str">
        <f ca="1">IF($AD378=1,IF($AQ378=1,ROUNDDOWN('２個別表'!$BX378-'２個別表'!$BZ378-'２個別表'!$CC378-'２個別表'!$CD378-'２個別表'!$CE378-'２個別表'!$CF378,0),""),"")</f>
        <v/>
      </c>
      <c r="AV378" s="391">
        <f t="shared" ca="1" si="148"/>
        <v>0</v>
      </c>
      <c r="AW378" s="401" t="str">
        <f t="shared" ca="1" si="149"/>
        <v>-</v>
      </c>
      <c r="AX378" s="228">
        <f ca="1">IF($AD378=2,IF('２個別表'!$BS378=1,1,0),0)</f>
        <v>0</v>
      </c>
      <c r="AY378" s="213" t="str">
        <f t="shared" ca="1" si="150"/>
        <v/>
      </c>
      <c r="AZ378" s="409" t="str">
        <f ca="1">IF(AND($AD378=2,$AX378=1),'２個別表'!$BX378-('２個別表'!$BZ378+'２個別表'!$CC378+'２個別表'!$CD378+'２個別表'!$CE378+'２個別表'!$CF378),"")</f>
        <v/>
      </c>
      <c r="BA378" s="228">
        <f ca="1">IF($AD378=2,IF('２個別表'!$BS378&lt;&gt;1,1,0),0)</f>
        <v>0</v>
      </c>
      <c r="BB378" s="404">
        <f t="shared" ca="1" si="151"/>
        <v>0</v>
      </c>
      <c r="BC378" s="207" t="str">
        <f ca="1">IF(AND($AD378=2,$BA378=1),'２個別表'!$BT378,"")</f>
        <v/>
      </c>
      <c r="BD378" s="207" t="str">
        <f t="shared" ca="1" si="152"/>
        <v/>
      </c>
      <c r="BE378" s="207" t="str">
        <f ca="1">IF(AND($AD378=2,$BA378=1),'２個別表'!$BW378-('２個別表'!$BZ378+'２個別表'!$CC378+'２個別表'!$CD378+'２個別表'!$CE378+'２個別表'!$CF378),"")</f>
        <v/>
      </c>
      <c r="BF378" s="207" t="str">
        <f ca="1">IF(AND($AD378=2,$BA378=1),'２個別表'!$CC378+'２個別表'!$CD378,"")</f>
        <v/>
      </c>
      <c r="BG378" s="406" t="str">
        <f ca="1">IF($BB378=1,IF(SUM('２個別表'!$BY378,'２個別表'!$CF378*0.5)&lt;='２個別表'!$BX378*0.5,"〇","×"),"")</f>
        <v/>
      </c>
      <c r="BH378" s="405">
        <f t="shared" ca="1" si="153"/>
        <v>0</v>
      </c>
      <c r="BI378" s="229" t="str">
        <f ca="1">IF($AD378=2,IF($AX378=1,IF('２個別表'!$AO378=23,"〇","×"),IF(OR('２個別表'!$AO378&lt;19,'２個別表'!$AO378&gt;23),"",IF($BH378&lt;='２個別表'!$BT378,"〇","×"))),"-")</f>
        <v>-</v>
      </c>
      <c r="BJ378" s="414" t="str">
        <f t="shared" ca="1" si="154"/>
        <v>-</v>
      </c>
      <c r="BK378" s="228">
        <f t="shared" ca="1" si="155"/>
        <v>0</v>
      </c>
      <c r="BL378" s="229" t="str">
        <f ca="1">IF($AD378=3,IF(1&lt;='２個別表'!$F378,IF('２個別表'!$W378=1,"〇","×"),""),"")</f>
        <v/>
      </c>
      <c r="BM378" s="209" t="str">
        <f ca="1">IF(AD378=3,IF(AND(OR('２個別表'!BF378="附帯施設",AND(1&lt;='２個別表'!AO378,'２個別表'!AO378&lt;=3)),'２個別表'!BM378&lt;&gt;"",'２個別表'!BN378&lt;&gt;""),1,IF(AND(OR('２個別表'!BF378="附帯施設",AND(1&lt;='２個別表'!AO378,'２個別表'!AO378&lt;=3)),OR('２個別表'!BM378="",'２個別表'!BN378="")),"×",0)),"")</f>
        <v/>
      </c>
      <c r="BN378" s="229" t="str">
        <f ca="1">IF($AD378=3,IF('２個別表'!$BX378&gt;=500000,"〇","×"),"")</f>
        <v/>
      </c>
      <c r="BO378" s="204" t="str">
        <f ca="1">IF(AD378=3,'２個別表'!BY378,"")</f>
        <v/>
      </c>
      <c r="BP378" s="204" t="str">
        <f ca="1">IF(AD378=3,IF(COUNTIF('２個別表'!$Z$11:'２個別表'!Z378,'２個別表'!Z378)=1,BO378,SUMIF('２個別表'!$Z$11:$Z$510,'２個別表'!Z378,$BO$11:$BO$239)),"")</f>
        <v/>
      </c>
      <c r="BQ378" s="213" t="str">
        <f t="shared" ca="1" si="137"/>
        <v/>
      </c>
      <c r="BR378" s="207" t="str">
        <f t="shared" ca="1" si="156"/>
        <v/>
      </c>
      <c r="BS378" s="483" t="str">
        <f ca="1">IF($AD378=3,'２個別表'!$BX378-('２個別表'!$BZ378+'２個別表'!$CC378+'２個別表'!$CD378+'２個別表'!$CE378+'２個別表'!$CF378),"")</f>
        <v/>
      </c>
      <c r="BT378" s="486">
        <f t="shared" ca="1" si="138"/>
        <v>0</v>
      </c>
      <c r="BU378" s="480" t="str">
        <f t="shared" ca="1" si="157"/>
        <v/>
      </c>
    </row>
    <row r="379" spans="1:73">
      <c r="A379" s="770" t="str">
        <f t="shared" ca="1" si="133"/>
        <v>石川県</v>
      </c>
      <c r="B379" s="773">
        <f ca="1">'２個別表'!Q379</f>
        <v>369</v>
      </c>
      <c r="C379" s="774" t="str">
        <f>'２個別表'!$R379</f>
        <v>石川県</v>
      </c>
      <c r="D379" s="774" t="str">
        <f ca="1">'２個別表'!$S379</f>
        <v/>
      </c>
      <c r="E379" s="774" t="str">
        <f ca="1">'２個別表'!$T379</f>
        <v/>
      </c>
      <c r="F379" s="719" t="str">
        <f ca="1">'２個別表'!$W379</f>
        <v/>
      </c>
      <c r="G379" s="719" t="str">
        <f ca="1">IF($F379=1,IF(SUMIF('（様式１号）１総括表'!$B$16:$B$25,A379,'（様式１号）１総括表'!$A$16:$A$25)&gt;0,"〇","✕"),"-")</f>
        <v>-</v>
      </c>
      <c r="H379" s="716" t="str">
        <f ca="1">IF('２個別表'!$Y379=1,IF('２個別表'!$AC379=1,"〇","×"),IF(AND(2&lt;='２個別表'!$AC379,'２個別表'!$AC379&lt;=5),"〇","×"))</f>
        <v>×</v>
      </c>
      <c r="I379" s="716" t="str">
        <f t="shared" ca="1" si="134"/>
        <v>×</v>
      </c>
      <c r="J379" s="207" t="str">
        <f ca="1">'２個別表'!$Z379</f>
        <v/>
      </c>
      <c r="K379" s="207">
        <f ca="1">'２個別表'!$AK379</f>
        <v>0</v>
      </c>
      <c r="L379" s="207" t="str">
        <f ca="1">IF('２個別表'!$AL379=1,1,"")</f>
        <v/>
      </c>
      <c r="M379" s="207" t="str">
        <f ca="1">IF('２個別表'!$AL379="","",IF('２個別表'!$AL379=1,IF(OR('２個別表'!$AM379=1,'２個別表'!$AN379=1),"〇","×")))</f>
        <v/>
      </c>
      <c r="N379" s="204" t="str">
        <f ca="1">'２個別表'!AT379</f>
        <v/>
      </c>
      <c r="O379" s="220" t="str">
        <f ca="1">IF(1&lt;='２個別表'!$F379,IF(AND(1&lt;='２個別表'!$AO379,'２個別表'!$AO379&lt;=3),1,0),"")</f>
        <v/>
      </c>
      <c r="P379" s="229">
        <f ca="1">IF($O379=1,IF(AND('２個別表'!$BF379&lt;&gt;"",AND('２個別表'!$BI379&lt;&gt;1,'２個別表'!$BJ379)),0,1),0)</f>
        <v>0</v>
      </c>
      <c r="Q379" s="220">
        <f ca="1">IF('２個別表'!$BF379&lt;&gt;"",1,0)</f>
        <v>0</v>
      </c>
      <c r="R379" s="220" t="str">
        <f ca="1">IF($Q379=1,IF('２個別表'!$BI379=1,1,0),"")</f>
        <v/>
      </c>
      <c r="S379" s="220" t="str">
        <f ca="1">IF($R379=1,IF('２個別表'!$BJ379&lt;&gt;"","〇","×"),"")</f>
        <v/>
      </c>
      <c r="T379" s="220" t="str">
        <f t="shared" ca="1" si="140"/>
        <v/>
      </c>
      <c r="U379" s="381">
        <f ca="1">IF('２個別表'!$BH379&gt;0,'２個別表'!$BH379,0)</f>
        <v>0</v>
      </c>
      <c r="V379" s="220">
        <f ca="1">IF('２個別表'!$BJ379&lt;&gt;"",1,0)</f>
        <v>0</v>
      </c>
      <c r="W379" s="206">
        <f ca="1">IF(AND($Q379=1,$V379=1),'２個別表'!$CF379,0)</f>
        <v>0</v>
      </c>
      <c r="X379" s="219">
        <f t="shared" ca="1" si="135"/>
        <v>0</v>
      </c>
      <c r="Y379" s="220" t="str">
        <f ca="1">IF(1&lt;='２個別表'!$F379,'２個別表'!$BV379,"")</f>
        <v/>
      </c>
      <c r="Z379" s="220">
        <f ca="1">IF(1&lt;='２個別表'!$F379,'２個別表'!$CG379,0)</f>
        <v>0</v>
      </c>
      <c r="AA379" s="220">
        <f ca="1">IF(OR(0&lt;'２個別表'!$BZ379,0&lt;SUM('２個別表'!$CC379:$CD379)),1,0)</f>
        <v>1</v>
      </c>
      <c r="AB379" s="207">
        <f ca="1">IF(1&lt;='２個別表'!$F379,'２個別表'!$BX379,0)</f>
        <v>0</v>
      </c>
      <c r="AC379" s="207" t="str">
        <f ca="1">IF('２個別表'!$BX379&gt;0,IF(AND('２個別表'!$BV379=1,'２個別表'!$CG379="控除不可"),'２個別表'!$BX379,IF(AND('２個別表'!$BV379=1,'２個別表'!$CG379="80%控除対象"),ROUNDUP('２個別表'!$BX379*102/110,0),IF(AND('２個別表'!$BV379=1,'２個別表'!$CG379="全額控除"),ROUNDUP('２個別表'!$BX379*100/110,0),IF(OR('２個別表'!$BV379=2,'２個別表'!$BV379=3),'２個別表'!$BX379,'２個別表'!$BX379)))),"")</f>
        <v/>
      </c>
      <c r="AD379" s="221" t="str">
        <f ca="1">IF('２個別表'!$W379=1,3,IF(AND('２個別表'!$W379=2,AND(19&lt;='２個別表'!$AO379,'２個別表'!$AO379&lt;=23)),2,IF(AND('２個別表'!$W379=2,OR(AND(1&lt;='２個別表'!$AO379,'２個別表'!$AO379&lt;=18),AND(24&lt;='２個別表'!$AO379,'２個別表'!$AO379&lt;=25))),1,"判定不能")))</f>
        <v>判定不能</v>
      </c>
      <c r="AE379" s="228">
        <f t="shared" ca="1" si="141"/>
        <v>0</v>
      </c>
      <c r="AF379" s="204" t="str">
        <f t="shared" ca="1" si="158"/>
        <v/>
      </c>
      <c r="AG379" s="207" t="str">
        <f ca="1">IF(AND($AD379=1,$U379&gt;0,$V379=1),ROUNDDOWN($AC379*1/2-'２個別表'!$CF379*1/2,0),"")</f>
        <v/>
      </c>
      <c r="AH379" s="207" t="str">
        <f t="shared" ca="1" si="136"/>
        <v/>
      </c>
      <c r="AI379" s="230" t="str">
        <f ca="1">IF(AND($AD379=1,$Q379=1),IF($AB379&gt;0,'２個別表'!$BX379-'２個別表'!$BZ379-'２個別表'!$CF379-'２個別表'!$CC379-'２個別表'!$CD379-'２個別表'!$CE379,0),"")</f>
        <v/>
      </c>
      <c r="AJ379" s="222">
        <f t="shared" ca="1" si="142"/>
        <v>0</v>
      </c>
      <c r="AK379" s="218" t="str">
        <f ca="1">IF($AD379=1,IF('２個別表'!$AQ379=1,1,IF('２個別表'!AQ379="","",)),"")</f>
        <v/>
      </c>
      <c r="AL379" s="207" t="str">
        <f ca="1">IF($AJ379=1,IF($AK379=1,'２個別表'!BU379,""),"")</f>
        <v/>
      </c>
      <c r="AM379" s="204" t="str">
        <f t="shared" ca="1" si="143"/>
        <v/>
      </c>
      <c r="AN379" s="223" t="str">
        <f ca="1">IF($AJ379=1,IF($AK379=1,ROUNDDOWN('２個別表'!$BX379-'２個別表'!$BZ379-'２個別表'!$CC379-'２個別表'!$CD379-'２個別表'!$CE379-'２個別表'!$CF379,0),""),"")</f>
        <v/>
      </c>
      <c r="AO379" s="222">
        <f t="shared" ca="1" si="139"/>
        <v>0</v>
      </c>
      <c r="AP379" s="218">
        <f t="shared" ca="1" si="144"/>
        <v>0</v>
      </c>
      <c r="AQ379" s="218">
        <f t="shared" ca="1" si="145"/>
        <v>0</v>
      </c>
      <c r="AR379" s="213">
        <f ca="1">IF('２個別表'!$AC379=1,1,0)</f>
        <v>0</v>
      </c>
      <c r="AS379" s="204" t="str">
        <f t="shared" ca="1" si="146"/>
        <v/>
      </c>
      <c r="AT379" s="204" t="str">
        <f t="shared" ca="1" si="147"/>
        <v/>
      </c>
      <c r="AU379" s="230" t="str">
        <f ca="1">IF($AD379=1,IF($AQ379=1,ROUNDDOWN('２個別表'!$BX379-'２個別表'!$BZ379-'２個別表'!$CC379-'２個別表'!$CD379-'２個別表'!$CE379-'２個別表'!$CF379,0),""),"")</f>
        <v/>
      </c>
      <c r="AV379" s="391">
        <f t="shared" ca="1" si="148"/>
        <v>0</v>
      </c>
      <c r="AW379" s="401" t="str">
        <f t="shared" ca="1" si="149"/>
        <v>-</v>
      </c>
      <c r="AX379" s="228">
        <f ca="1">IF($AD379=2,IF('２個別表'!$BS379=1,1,0),0)</f>
        <v>0</v>
      </c>
      <c r="AY379" s="213" t="str">
        <f t="shared" ca="1" si="150"/>
        <v/>
      </c>
      <c r="AZ379" s="409" t="str">
        <f ca="1">IF(AND($AD379=2,$AX379=1),'２個別表'!$BX379-('２個別表'!$BZ379+'２個別表'!$CC379+'２個別表'!$CD379+'２個別表'!$CE379+'２個別表'!$CF379),"")</f>
        <v/>
      </c>
      <c r="BA379" s="228">
        <f ca="1">IF($AD379=2,IF('２個別表'!$BS379&lt;&gt;1,1,0),0)</f>
        <v>0</v>
      </c>
      <c r="BB379" s="404">
        <f t="shared" ca="1" si="151"/>
        <v>0</v>
      </c>
      <c r="BC379" s="207" t="str">
        <f ca="1">IF(AND($AD379=2,$BA379=1),'２個別表'!$BT379,"")</f>
        <v/>
      </c>
      <c r="BD379" s="207" t="str">
        <f t="shared" ca="1" si="152"/>
        <v/>
      </c>
      <c r="BE379" s="207" t="str">
        <f ca="1">IF(AND($AD379=2,$BA379=1),'２個別表'!$BW379-('２個別表'!$BZ379+'２個別表'!$CC379+'２個別表'!$CD379+'２個別表'!$CE379+'２個別表'!$CF379),"")</f>
        <v/>
      </c>
      <c r="BF379" s="207" t="str">
        <f ca="1">IF(AND($AD379=2,$BA379=1),'２個別表'!$CC379+'２個別表'!$CD379,"")</f>
        <v/>
      </c>
      <c r="BG379" s="406" t="str">
        <f ca="1">IF($BB379=1,IF(SUM('２個別表'!$BY379,'２個別表'!$CF379*0.5)&lt;='２個別表'!$BX379*0.5,"〇","×"),"")</f>
        <v/>
      </c>
      <c r="BH379" s="405">
        <f t="shared" ca="1" si="153"/>
        <v>0</v>
      </c>
      <c r="BI379" s="229" t="str">
        <f ca="1">IF($AD379=2,IF($AX379=1,IF('２個別表'!$AO379=23,"〇","×"),IF(OR('２個別表'!$AO379&lt;19,'２個別表'!$AO379&gt;23),"",IF($BH379&lt;='２個別表'!$BT379,"〇","×"))),"-")</f>
        <v>-</v>
      </c>
      <c r="BJ379" s="414" t="str">
        <f t="shared" ca="1" si="154"/>
        <v>-</v>
      </c>
      <c r="BK379" s="228">
        <f t="shared" ca="1" si="155"/>
        <v>0</v>
      </c>
      <c r="BL379" s="229" t="str">
        <f ca="1">IF($AD379=3,IF(1&lt;='２個別表'!$F379,IF('２個別表'!$W379=1,"〇","×"),""),"")</f>
        <v/>
      </c>
      <c r="BM379" s="209" t="str">
        <f ca="1">IF(AD379=3,IF(AND(OR('２個別表'!BF379="附帯施設",AND(1&lt;='２個別表'!AO379,'２個別表'!AO379&lt;=3)),'２個別表'!BM379&lt;&gt;"",'２個別表'!BN379&lt;&gt;""),1,IF(AND(OR('２個別表'!BF379="附帯施設",AND(1&lt;='２個別表'!AO379,'２個別表'!AO379&lt;=3)),OR('２個別表'!BM379="",'２個別表'!BN379="")),"×",0)),"")</f>
        <v/>
      </c>
      <c r="BN379" s="229" t="str">
        <f ca="1">IF($AD379=3,IF('２個別表'!$BX379&gt;=500000,"〇","×"),"")</f>
        <v/>
      </c>
      <c r="BO379" s="204" t="str">
        <f ca="1">IF(AD379=3,'２個別表'!BY379,"")</f>
        <v/>
      </c>
      <c r="BP379" s="204" t="str">
        <f ca="1">IF(AD379=3,IF(COUNTIF('２個別表'!$Z$11:'２個別表'!Z379,'２個別表'!Z379)=1,BO379,SUMIF('２個別表'!$Z$11:$Z$510,'２個別表'!Z379,$BO$11:$BO$239)),"")</f>
        <v/>
      </c>
      <c r="BQ379" s="213" t="str">
        <f t="shared" ca="1" si="137"/>
        <v/>
      </c>
      <c r="BR379" s="207" t="str">
        <f t="shared" ca="1" si="156"/>
        <v/>
      </c>
      <c r="BS379" s="483" t="str">
        <f ca="1">IF($AD379=3,'２個別表'!$BX379-('２個別表'!$BZ379+'２個別表'!$CC379+'２個別表'!$CD379+'２個別表'!$CE379+'２個別表'!$CF379),"")</f>
        <v/>
      </c>
      <c r="BT379" s="486">
        <f t="shared" ca="1" si="138"/>
        <v>0</v>
      </c>
      <c r="BU379" s="480" t="str">
        <f t="shared" ca="1" si="157"/>
        <v/>
      </c>
    </row>
    <row r="380" spans="1:73">
      <c r="A380" s="770" t="str">
        <f t="shared" ca="1" si="133"/>
        <v>石川県</v>
      </c>
      <c r="B380" s="773">
        <f ca="1">'２個別表'!Q380</f>
        <v>370</v>
      </c>
      <c r="C380" s="774" t="str">
        <f>'２個別表'!$R380</f>
        <v>石川県</v>
      </c>
      <c r="D380" s="774" t="str">
        <f ca="1">'２個別表'!$S380</f>
        <v/>
      </c>
      <c r="E380" s="774" t="str">
        <f ca="1">'２個別表'!$T380</f>
        <v/>
      </c>
      <c r="F380" s="719" t="str">
        <f ca="1">'２個別表'!$W380</f>
        <v/>
      </c>
      <c r="G380" s="719" t="str">
        <f ca="1">IF($F380=1,IF(SUMIF('（様式１号）１総括表'!$B$16:$B$25,A380,'（様式１号）１総括表'!$A$16:$A$25)&gt;0,"〇","✕"),"-")</f>
        <v>-</v>
      </c>
      <c r="H380" s="716" t="str">
        <f ca="1">IF('２個別表'!$Y380=1,IF('２個別表'!$AC380=1,"〇","×"),IF(AND(2&lt;='２個別表'!$AC380,'２個別表'!$AC380&lt;=5),"〇","×"))</f>
        <v>×</v>
      </c>
      <c r="I380" s="716" t="str">
        <f t="shared" ca="1" si="134"/>
        <v>×</v>
      </c>
      <c r="J380" s="207" t="str">
        <f ca="1">'２個別表'!$Z380</f>
        <v/>
      </c>
      <c r="K380" s="207">
        <f ca="1">'２個別表'!$AK380</f>
        <v>0</v>
      </c>
      <c r="L380" s="207" t="str">
        <f ca="1">IF('２個別表'!$AL380=1,1,"")</f>
        <v/>
      </c>
      <c r="M380" s="207" t="str">
        <f ca="1">IF('２個別表'!$AL380="","",IF('２個別表'!$AL380=1,IF(OR('２個別表'!$AM380=1,'２個別表'!$AN380=1),"〇","×")))</f>
        <v/>
      </c>
      <c r="N380" s="204" t="str">
        <f ca="1">'２個別表'!AT380</f>
        <v/>
      </c>
      <c r="O380" s="220" t="str">
        <f ca="1">IF(1&lt;='２個別表'!$F380,IF(AND(1&lt;='２個別表'!$AO380,'２個別表'!$AO380&lt;=3),1,0),"")</f>
        <v/>
      </c>
      <c r="P380" s="229">
        <f ca="1">IF($O380=1,IF(AND('２個別表'!$BF380&lt;&gt;"",AND('２個別表'!$BI380&lt;&gt;1,'２個別表'!$BJ380)),0,1),0)</f>
        <v>0</v>
      </c>
      <c r="Q380" s="220">
        <f ca="1">IF('２個別表'!$BF380&lt;&gt;"",1,0)</f>
        <v>0</v>
      </c>
      <c r="R380" s="220" t="str">
        <f ca="1">IF($Q380=1,IF('２個別表'!$BI380=1,1,0),"")</f>
        <v/>
      </c>
      <c r="S380" s="220" t="str">
        <f ca="1">IF($R380=1,IF('２個別表'!$BJ380&lt;&gt;"","〇","×"),"")</f>
        <v/>
      </c>
      <c r="T380" s="220" t="str">
        <f t="shared" ca="1" si="140"/>
        <v/>
      </c>
      <c r="U380" s="381">
        <f ca="1">IF('２個別表'!$BH380&gt;0,'２個別表'!$BH380,0)</f>
        <v>0</v>
      </c>
      <c r="V380" s="220">
        <f ca="1">IF('２個別表'!$BJ380&lt;&gt;"",1,0)</f>
        <v>0</v>
      </c>
      <c r="W380" s="206">
        <f ca="1">IF(AND($Q380=1,$V380=1),'２個別表'!$CF380,0)</f>
        <v>0</v>
      </c>
      <c r="X380" s="219">
        <f t="shared" ca="1" si="135"/>
        <v>0</v>
      </c>
      <c r="Y380" s="220" t="str">
        <f ca="1">IF(1&lt;='２個別表'!$F380,'２個別表'!$BV380,"")</f>
        <v/>
      </c>
      <c r="Z380" s="220">
        <f ca="1">IF(1&lt;='２個別表'!$F380,'２個別表'!$CG380,0)</f>
        <v>0</v>
      </c>
      <c r="AA380" s="220">
        <f ca="1">IF(OR(0&lt;'２個別表'!$BZ380,0&lt;SUM('２個別表'!$CC380:$CD380)),1,0)</f>
        <v>1</v>
      </c>
      <c r="AB380" s="207">
        <f ca="1">IF(1&lt;='２個別表'!$F380,'２個別表'!$BX380,0)</f>
        <v>0</v>
      </c>
      <c r="AC380" s="207" t="str">
        <f ca="1">IF('２個別表'!$BX380&gt;0,IF(AND('２個別表'!$BV380=1,'２個別表'!$CG380="控除不可"),'２個別表'!$BX380,IF(AND('２個別表'!$BV380=1,'２個別表'!$CG380="80%控除対象"),ROUNDUP('２個別表'!$BX380*102/110,0),IF(AND('２個別表'!$BV380=1,'２個別表'!$CG380="全額控除"),ROUNDUP('２個別表'!$BX380*100/110,0),IF(OR('２個別表'!$BV380=2,'２個別表'!$BV380=3),'２個別表'!$BX380,'２個別表'!$BX380)))),"")</f>
        <v/>
      </c>
      <c r="AD380" s="221" t="str">
        <f ca="1">IF('２個別表'!$W380=1,3,IF(AND('２個別表'!$W380=2,AND(19&lt;='２個別表'!$AO380,'２個別表'!$AO380&lt;=23)),2,IF(AND('２個別表'!$W380=2,OR(AND(1&lt;='２個別表'!$AO380,'２個別表'!$AO380&lt;=18),AND(24&lt;='２個別表'!$AO380,'２個別表'!$AO380&lt;=25))),1,"判定不能")))</f>
        <v>判定不能</v>
      </c>
      <c r="AE380" s="228">
        <f t="shared" ca="1" si="141"/>
        <v>0</v>
      </c>
      <c r="AF380" s="204" t="str">
        <f t="shared" ca="1" si="158"/>
        <v/>
      </c>
      <c r="AG380" s="207" t="str">
        <f ca="1">IF(AND($AD380=1,$U380&gt;0,$V380=1),ROUNDDOWN($AC380*1/2-'２個別表'!$CF380*1/2,0),"")</f>
        <v/>
      </c>
      <c r="AH380" s="207" t="str">
        <f t="shared" ca="1" si="136"/>
        <v/>
      </c>
      <c r="AI380" s="230" t="str">
        <f ca="1">IF(AND($AD380=1,$Q380=1),IF($AB380&gt;0,'２個別表'!$BX380-'２個別表'!$BZ380-'２個別表'!$CF380-'２個別表'!$CC380-'２個別表'!$CD380-'２個別表'!$CE380,0),"")</f>
        <v/>
      </c>
      <c r="AJ380" s="222">
        <f t="shared" ca="1" si="142"/>
        <v>0</v>
      </c>
      <c r="AK380" s="218" t="str">
        <f ca="1">IF($AD380=1,IF('２個別表'!$AQ380=1,1,IF('２個別表'!AQ380="","",)),"")</f>
        <v/>
      </c>
      <c r="AL380" s="207" t="str">
        <f ca="1">IF($AJ380=1,IF($AK380=1,'２個別表'!BU380,""),"")</f>
        <v/>
      </c>
      <c r="AM380" s="204" t="str">
        <f t="shared" ca="1" si="143"/>
        <v/>
      </c>
      <c r="AN380" s="223" t="str">
        <f ca="1">IF($AJ380=1,IF($AK380=1,ROUNDDOWN('２個別表'!$BX380-'２個別表'!$BZ380-'２個別表'!$CC380-'２個別表'!$CD380-'２個別表'!$CE380-'２個別表'!$CF380,0),""),"")</f>
        <v/>
      </c>
      <c r="AO380" s="222">
        <f t="shared" ca="1" si="139"/>
        <v>0</v>
      </c>
      <c r="AP380" s="218">
        <f t="shared" ca="1" si="144"/>
        <v>0</v>
      </c>
      <c r="AQ380" s="218">
        <f t="shared" ca="1" si="145"/>
        <v>0</v>
      </c>
      <c r="AR380" s="213">
        <f ca="1">IF('２個別表'!$AC380=1,1,0)</f>
        <v>0</v>
      </c>
      <c r="AS380" s="204" t="str">
        <f t="shared" ca="1" si="146"/>
        <v/>
      </c>
      <c r="AT380" s="204" t="str">
        <f t="shared" ca="1" si="147"/>
        <v/>
      </c>
      <c r="AU380" s="230" t="str">
        <f ca="1">IF($AD380=1,IF($AQ380=1,ROUNDDOWN('２個別表'!$BX380-'２個別表'!$BZ380-'２個別表'!$CC380-'２個別表'!$CD380-'２個別表'!$CE380-'２個別表'!$CF380,0),""),"")</f>
        <v/>
      </c>
      <c r="AV380" s="391">
        <f t="shared" ca="1" si="148"/>
        <v>0</v>
      </c>
      <c r="AW380" s="401" t="str">
        <f t="shared" ca="1" si="149"/>
        <v>-</v>
      </c>
      <c r="AX380" s="228">
        <f ca="1">IF($AD380=2,IF('２個別表'!$BS380=1,1,0),0)</f>
        <v>0</v>
      </c>
      <c r="AY380" s="213" t="str">
        <f t="shared" ca="1" si="150"/>
        <v/>
      </c>
      <c r="AZ380" s="409" t="str">
        <f ca="1">IF(AND($AD380=2,$AX380=1),'２個別表'!$BX380-('２個別表'!$BZ380+'２個別表'!$CC380+'２個別表'!$CD380+'２個別表'!$CE380+'２個別表'!$CF380),"")</f>
        <v/>
      </c>
      <c r="BA380" s="228">
        <f ca="1">IF($AD380=2,IF('２個別表'!$BS380&lt;&gt;1,1,0),0)</f>
        <v>0</v>
      </c>
      <c r="BB380" s="404">
        <f t="shared" ca="1" si="151"/>
        <v>0</v>
      </c>
      <c r="BC380" s="207" t="str">
        <f ca="1">IF(AND($AD380=2,$BA380=1),'２個別表'!$BT380,"")</f>
        <v/>
      </c>
      <c r="BD380" s="207" t="str">
        <f t="shared" ca="1" si="152"/>
        <v/>
      </c>
      <c r="BE380" s="207" t="str">
        <f ca="1">IF(AND($AD380=2,$BA380=1),'２個別表'!$BW380-('２個別表'!$BZ380+'２個別表'!$CC380+'２個別表'!$CD380+'２個別表'!$CE380+'２個別表'!$CF380),"")</f>
        <v/>
      </c>
      <c r="BF380" s="207" t="str">
        <f ca="1">IF(AND($AD380=2,$BA380=1),'２個別表'!$CC380+'２個別表'!$CD380,"")</f>
        <v/>
      </c>
      <c r="BG380" s="406" t="str">
        <f ca="1">IF($BB380=1,IF(SUM('２個別表'!$BY380,'２個別表'!$CF380*0.5)&lt;='２個別表'!$BX380*0.5,"〇","×"),"")</f>
        <v/>
      </c>
      <c r="BH380" s="405">
        <f t="shared" ca="1" si="153"/>
        <v>0</v>
      </c>
      <c r="BI380" s="229" t="str">
        <f ca="1">IF($AD380=2,IF($AX380=1,IF('２個別表'!$AO380=23,"〇","×"),IF(OR('２個別表'!$AO380&lt;19,'２個別表'!$AO380&gt;23),"",IF($BH380&lt;='２個別表'!$BT380,"〇","×"))),"-")</f>
        <v>-</v>
      </c>
      <c r="BJ380" s="414" t="str">
        <f t="shared" ca="1" si="154"/>
        <v>-</v>
      </c>
      <c r="BK380" s="228">
        <f t="shared" ca="1" si="155"/>
        <v>0</v>
      </c>
      <c r="BL380" s="229" t="str">
        <f ca="1">IF($AD380=3,IF(1&lt;='２個別表'!$F380,IF('２個別表'!$W380=1,"〇","×"),""),"")</f>
        <v/>
      </c>
      <c r="BM380" s="209" t="str">
        <f ca="1">IF(AD380=3,IF(AND(OR('２個別表'!BF380="附帯施設",AND(1&lt;='２個別表'!AO380,'２個別表'!AO380&lt;=3)),'２個別表'!BM380&lt;&gt;"",'２個別表'!BN380&lt;&gt;""),1,IF(AND(OR('２個別表'!BF380="附帯施設",AND(1&lt;='２個別表'!AO380,'２個別表'!AO380&lt;=3)),OR('２個別表'!BM380="",'２個別表'!BN380="")),"×",0)),"")</f>
        <v/>
      </c>
      <c r="BN380" s="229" t="str">
        <f ca="1">IF($AD380=3,IF('２個別表'!$BX380&gt;=500000,"〇","×"),"")</f>
        <v/>
      </c>
      <c r="BO380" s="204" t="str">
        <f ca="1">IF(AD380=3,'２個別表'!BY380,"")</f>
        <v/>
      </c>
      <c r="BP380" s="204" t="str">
        <f ca="1">IF(AD380=3,IF(COUNTIF('２個別表'!$Z$11:'２個別表'!Z380,'２個別表'!Z380)=1,BO380,SUMIF('２個別表'!$Z$11:$Z$510,'２個別表'!Z380,$BO$11:$BO$239)),"")</f>
        <v/>
      </c>
      <c r="BQ380" s="213" t="str">
        <f t="shared" ca="1" si="137"/>
        <v/>
      </c>
      <c r="BR380" s="207" t="str">
        <f t="shared" ca="1" si="156"/>
        <v/>
      </c>
      <c r="BS380" s="483" t="str">
        <f ca="1">IF($AD380=3,'２個別表'!$BX380-('２個別表'!$BZ380+'２個別表'!$CC380+'２個別表'!$CD380+'２個別表'!$CE380+'２個別表'!$CF380),"")</f>
        <v/>
      </c>
      <c r="BT380" s="486">
        <f t="shared" ca="1" si="138"/>
        <v>0</v>
      </c>
      <c r="BU380" s="480" t="str">
        <f t="shared" ca="1" si="157"/>
        <v/>
      </c>
    </row>
    <row r="381" spans="1:73">
      <c r="A381" s="770" t="str">
        <f t="shared" ca="1" si="133"/>
        <v>石川県</v>
      </c>
      <c r="B381" s="773">
        <f ca="1">'２個別表'!Q381</f>
        <v>371</v>
      </c>
      <c r="C381" s="774" t="str">
        <f>'２個別表'!$R381</f>
        <v>石川県</v>
      </c>
      <c r="D381" s="774" t="str">
        <f ca="1">'２個別表'!$S381</f>
        <v/>
      </c>
      <c r="E381" s="774" t="str">
        <f ca="1">'２個別表'!$T381</f>
        <v/>
      </c>
      <c r="F381" s="719" t="str">
        <f ca="1">'２個別表'!$W381</f>
        <v/>
      </c>
      <c r="G381" s="719" t="str">
        <f ca="1">IF($F381=1,IF(SUMIF('（様式１号）１総括表'!$B$16:$B$25,A381,'（様式１号）１総括表'!$A$16:$A$25)&gt;0,"〇","✕"),"-")</f>
        <v>-</v>
      </c>
      <c r="H381" s="716" t="str">
        <f ca="1">IF('２個別表'!$Y381=1,IF('２個別表'!$AC381=1,"〇","×"),IF(AND(2&lt;='２個別表'!$AC381,'２個別表'!$AC381&lt;=5),"〇","×"))</f>
        <v>×</v>
      </c>
      <c r="I381" s="716" t="str">
        <f t="shared" ca="1" si="134"/>
        <v>×</v>
      </c>
      <c r="J381" s="207" t="str">
        <f ca="1">'２個別表'!$Z381</f>
        <v/>
      </c>
      <c r="K381" s="207">
        <f ca="1">'２個別表'!$AK381</f>
        <v>0</v>
      </c>
      <c r="L381" s="207" t="str">
        <f ca="1">IF('２個別表'!$AL381=1,1,"")</f>
        <v/>
      </c>
      <c r="M381" s="207" t="str">
        <f ca="1">IF('２個別表'!$AL381="","",IF('２個別表'!$AL381=1,IF(OR('２個別表'!$AM381=1,'２個別表'!$AN381=1),"〇","×")))</f>
        <v/>
      </c>
      <c r="N381" s="204" t="str">
        <f ca="1">'２個別表'!AT381</f>
        <v/>
      </c>
      <c r="O381" s="220" t="str">
        <f ca="1">IF(1&lt;='２個別表'!$F381,IF(AND(1&lt;='２個別表'!$AO381,'２個別表'!$AO381&lt;=3),1,0),"")</f>
        <v/>
      </c>
      <c r="P381" s="229">
        <f ca="1">IF($O381=1,IF(AND('２個別表'!$BF381&lt;&gt;"",AND('２個別表'!$BI381&lt;&gt;1,'２個別表'!$BJ381)),0,1),0)</f>
        <v>0</v>
      </c>
      <c r="Q381" s="220">
        <f ca="1">IF('２個別表'!$BF381&lt;&gt;"",1,0)</f>
        <v>0</v>
      </c>
      <c r="R381" s="220" t="str">
        <f ca="1">IF($Q381=1,IF('２個別表'!$BI381=1,1,0),"")</f>
        <v/>
      </c>
      <c r="S381" s="220" t="str">
        <f ca="1">IF($R381=1,IF('２個別表'!$BJ381&lt;&gt;"","〇","×"),"")</f>
        <v/>
      </c>
      <c r="T381" s="220" t="str">
        <f t="shared" ca="1" si="140"/>
        <v/>
      </c>
      <c r="U381" s="381">
        <f ca="1">IF('２個別表'!$BH381&gt;0,'２個別表'!$BH381,0)</f>
        <v>0</v>
      </c>
      <c r="V381" s="220">
        <f ca="1">IF('２個別表'!$BJ381&lt;&gt;"",1,0)</f>
        <v>0</v>
      </c>
      <c r="W381" s="206">
        <f ca="1">IF(AND($Q381=1,$V381=1),'２個別表'!$CF381,0)</f>
        <v>0</v>
      </c>
      <c r="X381" s="219">
        <f t="shared" ca="1" si="135"/>
        <v>0</v>
      </c>
      <c r="Y381" s="220" t="str">
        <f ca="1">IF(1&lt;='２個別表'!$F381,'２個別表'!$BV381,"")</f>
        <v/>
      </c>
      <c r="Z381" s="220">
        <f ca="1">IF(1&lt;='２個別表'!$F381,'２個別表'!$CG381,0)</f>
        <v>0</v>
      </c>
      <c r="AA381" s="220">
        <f ca="1">IF(OR(0&lt;'２個別表'!$BZ381,0&lt;SUM('２個別表'!$CC381:$CD381)),1,0)</f>
        <v>1</v>
      </c>
      <c r="AB381" s="207">
        <f ca="1">IF(1&lt;='２個別表'!$F381,'２個別表'!$BX381,0)</f>
        <v>0</v>
      </c>
      <c r="AC381" s="207" t="str">
        <f ca="1">IF('２個別表'!$BX381&gt;0,IF(AND('２個別表'!$BV381=1,'２個別表'!$CG381="控除不可"),'２個別表'!$BX381,IF(AND('２個別表'!$BV381=1,'２個別表'!$CG381="80%控除対象"),ROUNDUP('２個別表'!$BX381*102/110,0),IF(AND('２個別表'!$BV381=1,'２個別表'!$CG381="全額控除"),ROUNDUP('２個別表'!$BX381*100/110,0),IF(OR('２個別表'!$BV381=2,'２個別表'!$BV381=3),'２個別表'!$BX381,'２個別表'!$BX381)))),"")</f>
        <v/>
      </c>
      <c r="AD381" s="221" t="str">
        <f ca="1">IF('２個別表'!$W381=1,3,IF(AND('２個別表'!$W381=2,AND(19&lt;='２個別表'!$AO381,'２個別表'!$AO381&lt;=23)),2,IF(AND('２個別表'!$W381=2,OR(AND(1&lt;='２個別表'!$AO381,'２個別表'!$AO381&lt;=18),AND(24&lt;='２個別表'!$AO381,'２個別表'!$AO381&lt;=25))),1,"判定不能")))</f>
        <v>判定不能</v>
      </c>
      <c r="AE381" s="228">
        <f t="shared" ca="1" si="141"/>
        <v>0</v>
      </c>
      <c r="AF381" s="204" t="str">
        <f t="shared" ca="1" si="158"/>
        <v/>
      </c>
      <c r="AG381" s="207" t="str">
        <f ca="1">IF(AND($AD381=1,$U381&gt;0,$V381=1),ROUNDDOWN($AC381*1/2-'２個別表'!$CF381*1/2,0),"")</f>
        <v/>
      </c>
      <c r="AH381" s="207" t="str">
        <f t="shared" ca="1" si="136"/>
        <v/>
      </c>
      <c r="AI381" s="230" t="str">
        <f ca="1">IF(AND($AD381=1,$Q381=1),IF($AB381&gt;0,'２個別表'!$BX381-'２個別表'!$BZ381-'２個別表'!$CF381-'２個別表'!$CC381-'２個別表'!$CD381-'２個別表'!$CE381,0),"")</f>
        <v/>
      </c>
      <c r="AJ381" s="222">
        <f t="shared" ca="1" si="142"/>
        <v>0</v>
      </c>
      <c r="AK381" s="218" t="str">
        <f ca="1">IF($AD381=1,IF('２個別表'!$AQ381=1,1,IF('２個別表'!AQ381="","",)),"")</f>
        <v/>
      </c>
      <c r="AL381" s="207" t="str">
        <f ca="1">IF($AJ381=1,IF($AK381=1,'２個別表'!BU381,""),"")</f>
        <v/>
      </c>
      <c r="AM381" s="204" t="str">
        <f t="shared" ca="1" si="143"/>
        <v/>
      </c>
      <c r="AN381" s="223" t="str">
        <f ca="1">IF($AJ381=1,IF($AK381=1,ROUNDDOWN('２個別表'!$BX381-'２個別表'!$BZ381-'２個別表'!$CC381-'２個別表'!$CD381-'２個別表'!$CE381-'２個別表'!$CF381,0),""),"")</f>
        <v/>
      </c>
      <c r="AO381" s="222">
        <f t="shared" ca="1" si="139"/>
        <v>0</v>
      </c>
      <c r="AP381" s="218">
        <f t="shared" ca="1" si="144"/>
        <v>0</v>
      </c>
      <c r="AQ381" s="218">
        <f t="shared" ca="1" si="145"/>
        <v>0</v>
      </c>
      <c r="AR381" s="213">
        <f ca="1">IF('２個別表'!$AC381=1,1,0)</f>
        <v>0</v>
      </c>
      <c r="AS381" s="204" t="str">
        <f t="shared" ca="1" si="146"/>
        <v/>
      </c>
      <c r="AT381" s="204" t="str">
        <f t="shared" ca="1" si="147"/>
        <v/>
      </c>
      <c r="AU381" s="230" t="str">
        <f ca="1">IF($AD381=1,IF($AQ381=1,ROUNDDOWN('２個別表'!$BX381-'２個別表'!$BZ381-'２個別表'!$CC381-'２個別表'!$CD381-'２個別表'!$CE381-'２個別表'!$CF381,0),""),"")</f>
        <v/>
      </c>
      <c r="AV381" s="391">
        <f t="shared" ca="1" si="148"/>
        <v>0</v>
      </c>
      <c r="AW381" s="401" t="str">
        <f t="shared" ca="1" si="149"/>
        <v>-</v>
      </c>
      <c r="AX381" s="228">
        <f ca="1">IF($AD381=2,IF('２個別表'!$BS381=1,1,0),0)</f>
        <v>0</v>
      </c>
      <c r="AY381" s="213" t="str">
        <f t="shared" ca="1" si="150"/>
        <v/>
      </c>
      <c r="AZ381" s="409" t="str">
        <f ca="1">IF(AND($AD381=2,$AX381=1),'２個別表'!$BX381-('２個別表'!$BZ381+'２個別表'!$CC381+'２個別表'!$CD381+'２個別表'!$CE381+'２個別表'!$CF381),"")</f>
        <v/>
      </c>
      <c r="BA381" s="228">
        <f ca="1">IF($AD381=2,IF('２個別表'!$BS381&lt;&gt;1,1,0),0)</f>
        <v>0</v>
      </c>
      <c r="BB381" s="404">
        <f t="shared" ca="1" si="151"/>
        <v>0</v>
      </c>
      <c r="BC381" s="207" t="str">
        <f ca="1">IF(AND($AD381=2,$BA381=1),'２個別表'!$BT381,"")</f>
        <v/>
      </c>
      <c r="BD381" s="207" t="str">
        <f t="shared" ca="1" si="152"/>
        <v/>
      </c>
      <c r="BE381" s="207" t="str">
        <f ca="1">IF(AND($AD381=2,$BA381=1),'２個別表'!$BW381-('２個別表'!$BZ381+'２個別表'!$CC381+'２個別表'!$CD381+'２個別表'!$CE381+'２個別表'!$CF381),"")</f>
        <v/>
      </c>
      <c r="BF381" s="207" t="str">
        <f ca="1">IF(AND($AD381=2,$BA381=1),'２個別表'!$CC381+'２個別表'!$CD381,"")</f>
        <v/>
      </c>
      <c r="BG381" s="406" t="str">
        <f ca="1">IF($BB381=1,IF(SUM('２個別表'!$BY381,'２個別表'!$CF381*0.5)&lt;='２個別表'!$BX381*0.5,"〇","×"),"")</f>
        <v/>
      </c>
      <c r="BH381" s="405">
        <f t="shared" ca="1" si="153"/>
        <v>0</v>
      </c>
      <c r="BI381" s="229" t="str">
        <f ca="1">IF($AD381=2,IF($AX381=1,IF('２個別表'!$AO381=23,"〇","×"),IF(OR('２個別表'!$AO381&lt;19,'２個別表'!$AO381&gt;23),"",IF($BH381&lt;='２個別表'!$BT381,"〇","×"))),"-")</f>
        <v>-</v>
      </c>
      <c r="BJ381" s="414" t="str">
        <f t="shared" ca="1" si="154"/>
        <v>-</v>
      </c>
      <c r="BK381" s="228">
        <f t="shared" ca="1" si="155"/>
        <v>0</v>
      </c>
      <c r="BL381" s="229" t="str">
        <f ca="1">IF($AD381=3,IF(1&lt;='２個別表'!$F381,IF('２個別表'!$W381=1,"〇","×"),""),"")</f>
        <v/>
      </c>
      <c r="BM381" s="209" t="str">
        <f ca="1">IF(AD381=3,IF(AND(OR('２個別表'!BF381="附帯施設",AND(1&lt;='２個別表'!AO381,'２個別表'!AO381&lt;=3)),'２個別表'!BM381&lt;&gt;"",'２個別表'!BN381&lt;&gt;""),1,IF(AND(OR('２個別表'!BF381="附帯施設",AND(1&lt;='２個別表'!AO381,'２個別表'!AO381&lt;=3)),OR('２個別表'!BM381="",'２個別表'!BN381="")),"×",0)),"")</f>
        <v/>
      </c>
      <c r="BN381" s="229" t="str">
        <f ca="1">IF($AD381=3,IF('２個別表'!$BX381&gt;=500000,"〇","×"),"")</f>
        <v/>
      </c>
      <c r="BO381" s="204" t="str">
        <f ca="1">IF(AD381=3,'２個別表'!BY381,"")</f>
        <v/>
      </c>
      <c r="BP381" s="204" t="str">
        <f ca="1">IF(AD381=3,IF(COUNTIF('２個別表'!$Z$11:'２個別表'!Z381,'２個別表'!Z381)=1,BO381,SUMIF('２個別表'!$Z$11:$Z$510,'２個別表'!Z381,$BO$11:$BO$239)),"")</f>
        <v/>
      </c>
      <c r="BQ381" s="213" t="str">
        <f t="shared" ca="1" si="137"/>
        <v/>
      </c>
      <c r="BR381" s="207" t="str">
        <f t="shared" ca="1" si="156"/>
        <v/>
      </c>
      <c r="BS381" s="483" t="str">
        <f ca="1">IF($AD381=3,'２個別表'!$BX381-('２個別表'!$BZ381+'２個別表'!$CC381+'２個別表'!$CD381+'２個別表'!$CE381+'２個別表'!$CF381),"")</f>
        <v/>
      </c>
      <c r="BT381" s="486">
        <f t="shared" ca="1" si="138"/>
        <v>0</v>
      </c>
      <c r="BU381" s="480" t="str">
        <f t="shared" ca="1" si="157"/>
        <v/>
      </c>
    </row>
    <row r="382" spans="1:73">
      <c r="A382" s="770" t="str">
        <f t="shared" ca="1" si="133"/>
        <v>石川県</v>
      </c>
      <c r="B382" s="773">
        <f ca="1">'２個別表'!Q382</f>
        <v>372</v>
      </c>
      <c r="C382" s="774" t="str">
        <f>'２個別表'!$R382</f>
        <v>石川県</v>
      </c>
      <c r="D382" s="774" t="str">
        <f ca="1">'２個別表'!$S382</f>
        <v/>
      </c>
      <c r="E382" s="774" t="str">
        <f ca="1">'２個別表'!$T382</f>
        <v/>
      </c>
      <c r="F382" s="719" t="str">
        <f ca="1">'２個別表'!$W382</f>
        <v/>
      </c>
      <c r="G382" s="719" t="str">
        <f ca="1">IF($F382=1,IF(SUMIF('（様式１号）１総括表'!$B$16:$B$25,A382,'（様式１号）１総括表'!$A$16:$A$25)&gt;0,"〇","✕"),"-")</f>
        <v>-</v>
      </c>
      <c r="H382" s="716" t="str">
        <f ca="1">IF('２個別表'!$Y382=1,IF('２個別表'!$AC382=1,"〇","×"),IF(AND(2&lt;='２個別表'!$AC382,'２個別表'!$AC382&lt;=5),"〇","×"))</f>
        <v>×</v>
      </c>
      <c r="I382" s="716" t="str">
        <f t="shared" ca="1" si="134"/>
        <v>×</v>
      </c>
      <c r="J382" s="207" t="str">
        <f ca="1">'２個別表'!$Z382</f>
        <v/>
      </c>
      <c r="K382" s="207">
        <f ca="1">'２個別表'!$AK382</f>
        <v>0</v>
      </c>
      <c r="L382" s="207" t="str">
        <f ca="1">IF('２個別表'!$AL382=1,1,"")</f>
        <v/>
      </c>
      <c r="M382" s="207" t="str">
        <f ca="1">IF('２個別表'!$AL382="","",IF('２個別表'!$AL382=1,IF(OR('２個別表'!$AM382=1,'２個別表'!$AN382=1),"〇","×")))</f>
        <v/>
      </c>
      <c r="N382" s="204" t="str">
        <f ca="1">'２個別表'!AT382</f>
        <v/>
      </c>
      <c r="O382" s="220" t="str">
        <f ca="1">IF(1&lt;='２個別表'!$F382,IF(AND(1&lt;='２個別表'!$AO382,'２個別表'!$AO382&lt;=3),1,0),"")</f>
        <v/>
      </c>
      <c r="P382" s="229">
        <f ca="1">IF($O382=1,IF(AND('２個別表'!$BF382&lt;&gt;"",AND('２個別表'!$BI382&lt;&gt;1,'２個別表'!$BJ382)),0,1),0)</f>
        <v>0</v>
      </c>
      <c r="Q382" s="220">
        <f ca="1">IF('２個別表'!$BF382&lt;&gt;"",1,0)</f>
        <v>0</v>
      </c>
      <c r="R382" s="220" t="str">
        <f ca="1">IF($Q382=1,IF('２個別表'!$BI382=1,1,0),"")</f>
        <v/>
      </c>
      <c r="S382" s="220" t="str">
        <f ca="1">IF($R382=1,IF('２個別表'!$BJ382&lt;&gt;"","〇","×"),"")</f>
        <v/>
      </c>
      <c r="T382" s="220" t="str">
        <f t="shared" ca="1" si="140"/>
        <v/>
      </c>
      <c r="U382" s="381">
        <f ca="1">IF('２個別表'!$BH382&gt;0,'２個別表'!$BH382,0)</f>
        <v>0</v>
      </c>
      <c r="V382" s="220">
        <f ca="1">IF('２個別表'!$BJ382&lt;&gt;"",1,0)</f>
        <v>0</v>
      </c>
      <c r="W382" s="206">
        <f ca="1">IF(AND($Q382=1,$V382=1),'２個別表'!$CF382,0)</f>
        <v>0</v>
      </c>
      <c r="X382" s="219">
        <f t="shared" ca="1" si="135"/>
        <v>0</v>
      </c>
      <c r="Y382" s="220" t="str">
        <f ca="1">IF(1&lt;='２個別表'!$F382,'２個別表'!$BV382,"")</f>
        <v/>
      </c>
      <c r="Z382" s="220">
        <f ca="1">IF(1&lt;='２個別表'!$F382,'２個別表'!$CG382,0)</f>
        <v>0</v>
      </c>
      <c r="AA382" s="220">
        <f ca="1">IF(OR(0&lt;'２個別表'!$BZ382,0&lt;SUM('２個別表'!$CC382:$CD382)),1,0)</f>
        <v>1</v>
      </c>
      <c r="AB382" s="207">
        <f ca="1">IF(1&lt;='２個別表'!$F382,'２個別表'!$BX382,0)</f>
        <v>0</v>
      </c>
      <c r="AC382" s="207" t="str">
        <f ca="1">IF('２個別表'!$BX382&gt;0,IF(AND('２個別表'!$BV382=1,'２個別表'!$CG382="控除不可"),'２個別表'!$BX382,IF(AND('２個別表'!$BV382=1,'２個別表'!$CG382="80%控除対象"),ROUNDUP('２個別表'!$BX382*102/110,0),IF(AND('２個別表'!$BV382=1,'２個別表'!$CG382="全額控除"),ROUNDUP('２個別表'!$BX382*100/110,0),IF(OR('２個別表'!$BV382=2,'２個別表'!$BV382=3),'２個別表'!$BX382,'２個別表'!$BX382)))),"")</f>
        <v/>
      </c>
      <c r="AD382" s="221" t="str">
        <f ca="1">IF('２個別表'!$W382=1,3,IF(AND('２個別表'!$W382=2,AND(19&lt;='２個別表'!$AO382,'２個別表'!$AO382&lt;=23)),2,IF(AND('２個別表'!$W382=2,OR(AND(1&lt;='２個別表'!$AO382,'２個別表'!$AO382&lt;=18),AND(24&lt;='２個別表'!$AO382,'２個別表'!$AO382&lt;=25))),1,"判定不能")))</f>
        <v>判定不能</v>
      </c>
      <c r="AE382" s="228">
        <f t="shared" ca="1" si="141"/>
        <v>0</v>
      </c>
      <c r="AF382" s="204" t="str">
        <f t="shared" ca="1" si="158"/>
        <v/>
      </c>
      <c r="AG382" s="207" t="str">
        <f ca="1">IF(AND($AD382=1,$U382&gt;0,$V382=1),ROUNDDOWN($AC382*1/2-'２個別表'!$CF382*1/2,0),"")</f>
        <v/>
      </c>
      <c r="AH382" s="207" t="str">
        <f t="shared" ca="1" si="136"/>
        <v/>
      </c>
      <c r="AI382" s="230" t="str">
        <f ca="1">IF(AND($AD382=1,$Q382=1),IF($AB382&gt;0,'２個別表'!$BX382-'２個別表'!$BZ382-'２個別表'!$CF382-'２個別表'!$CC382-'２個別表'!$CD382-'２個別表'!$CE382,0),"")</f>
        <v/>
      </c>
      <c r="AJ382" s="222">
        <f t="shared" ca="1" si="142"/>
        <v>0</v>
      </c>
      <c r="AK382" s="218" t="str">
        <f ca="1">IF($AD382=1,IF('２個別表'!$AQ382=1,1,IF('２個別表'!AQ382="","",)),"")</f>
        <v/>
      </c>
      <c r="AL382" s="207" t="str">
        <f ca="1">IF($AJ382=1,IF($AK382=1,'２個別表'!BU382,""),"")</f>
        <v/>
      </c>
      <c r="AM382" s="204" t="str">
        <f t="shared" ca="1" si="143"/>
        <v/>
      </c>
      <c r="AN382" s="223" t="str">
        <f ca="1">IF($AJ382=1,IF($AK382=1,ROUNDDOWN('２個別表'!$BX382-'２個別表'!$BZ382-'２個別表'!$CC382-'２個別表'!$CD382-'２個別表'!$CE382-'２個別表'!$CF382,0),""),"")</f>
        <v/>
      </c>
      <c r="AO382" s="222">
        <f t="shared" ca="1" si="139"/>
        <v>0</v>
      </c>
      <c r="AP382" s="218">
        <f t="shared" ca="1" si="144"/>
        <v>0</v>
      </c>
      <c r="AQ382" s="218">
        <f t="shared" ca="1" si="145"/>
        <v>0</v>
      </c>
      <c r="AR382" s="213">
        <f ca="1">IF('２個別表'!$AC382=1,1,0)</f>
        <v>0</v>
      </c>
      <c r="AS382" s="204" t="str">
        <f t="shared" ca="1" si="146"/>
        <v/>
      </c>
      <c r="AT382" s="204" t="str">
        <f t="shared" ca="1" si="147"/>
        <v/>
      </c>
      <c r="AU382" s="230" t="str">
        <f ca="1">IF($AD382=1,IF($AQ382=1,ROUNDDOWN('２個別表'!$BX382-'２個別表'!$BZ382-'２個別表'!$CC382-'２個別表'!$CD382-'２個別表'!$CE382-'２個別表'!$CF382,0),""),"")</f>
        <v/>
      </c>
      <c r="AV382" s="391">
        <f t="shared" ca="1" si="148"/>
        <v>0</v>
      </c>
      <c r="AW382" s="401" t="str">
        <f t="shared" ca="1" si="149"/>
        <v>-</v>
      </c>
      <c r="AX382" s="228">
        <f ca="1">IF($AD382=2,IF('２個別表'!$BS382=1,1,0),0)</f>
        <v>0</v>
      </c>
      <c r="AY382" s="213" t="str">
        <f t="shared" ca="1" si="150"/>
        <v/>
      </c>
      <c r="AZ382" s="409" t="str">
        <f ca="1">IF(AND($AD382=2,$AX382=1),'２個別表'!$BX382-('２個別表'!$BZ382+'２個別表'!$CC382+'２個別表'!$CD382+'２個別表'!$CE382+'２個別表'!$CF382),"")</f>
        <v/>
      </c>
      <c r="BA382" s="228">
        <f ca="1">IF($AD382=2,IF('２個別表'!$BS382&lt;&gt;1,1,0),0)</f>
        <v>0</v>
      </c>
      <c r="BB382" s="404">
        <f t="shared" ca="1" si="151"/>
        <v>0</v>
      </c>
      <c r="BC382" s="207" t="str">
        <f ca="1">IF(AND($AD382=2,$BA382=1),'２個別表'!$BT382,"")</f>
        <v/>
      </c>
      <c r="BD382" s="207" t="str">
        <f t="shared" ca="1" si="152"/>
        <v/>
      </c>
      <c r="BE382" s="207" t="str">
        <f ca="1">IF(AND($AD382=2,$BA382=1),'２個別表'!$BW382-('２個別表'!$BZ382+'２個別表'!$CC382+'２個別表'!$CD382+'２個別表'!$CE382+'２個別表'!$CF382),"")</f>
        <v/>
      </c>
      <c r="BF382" s="207" t="str">
        <f ca="1">IF(AND($AD382=2,$BA382=1),'２個別表'!$CC382+'２個別表'!$CD382,"")</f>
        <v/>
      </c>
      <c r="BG382" s="406" t="str">
        <f ca="1">IF($BB382=1,IF(SUM('２個別表'!$BY382,'２個別表'!$CF382*0.5)&lt;='２個別表'!$BX382*0.5,"〇","×"),"")</f>
        <v/>
      </c>
      <c r="BH382" s="405">
        <f t="shared" ca="1" si="153"/>
        <v>0</v>
      </c>
      <c r="BI382" s="229" t="str">
        <f ca="1">IF($AD382=2,IF($AX382=1,IF('２個別表'!$AO382=23,"〇","×"),IF(OR('２個別表'!$AO382&lt;19,'２個別表'!$AO382&gt;23),"",IF($BH382&lt;='２個別表'!$BT382,"〇","×"))),"-")</f>
        <v>-</v>
      </c>
      <c r="BJ382" s="414" t="str">
        <f t="shared" ca="1" si="154"/>
        <v>-</v>
      </c>
      <c r="BK382" s="228">
        <f t="shared" ca="1" si="155"/>
        <v>0</v>
      </c>
      <c r="BL382" s="229" t="str">
        <f ca="1">IF($AD382=3,IF(1&lt;='２個別表'!$F382,IF('２個別表'!$W382=1,"〇","×"),""),"")</f>
        <v/>
      </c>
      <c r="BM382" s="209" t="str">
        <f ca="1">IF(AD382=3,IF(AND(OR('２個別表'!BF382="附帯施設",AND(1&lt;='２個別表'!AO382,'２個別表'!AO382&lt;=3)),'２個別表'!BM382&lt;&gt;"",'２個別表'!BN382&lt;&gt;""),1,IF(AND(OR('２個別表'!BF382="附帯施設",AND(1&lt;='２個別表'!AO382,'２個別表'!AO382&lt;=3)),OR('２個別表'!BM382="",'２個別表'!BN382="")),"×",0)),"")</f>
        <v/>
      </c>
      <c r="BN382" s="229" t="str">
        <f ca="1">IF($AD382=3,IF('２個別表'!$BX382&gt;=500000,"〇","×"),"")</f>
        <v/>
      </c>
      <c r="BO382" s="204" t="str">
        <f ca="1">IF(AD382=3,'２個別表'!BY382,"")</f>
        <v/>
      </c>
      <c r="BP382" s="204" t="str">
        <f ca="1">IF(AD382=3,IF(COUNTIF('２個別表'!$Z$11:'２個別表'!Z382,'２個別表'!Z382)=1,BO382,SUMIF('２個別表'!$Z$11:$Z$510,'２個別表'!Z382,$BO$11:$BO$239)),"")</f>
        <v/>
      </c>
      <c r="BQ382" s="213" t="str">
        <f t="shared" ca="1" si="137"/>
        <v/>
      </c>
      <c r="BR382" s="207" t="str">
        <f t="shared" ca="1" si="156"/>
        <v/>
      </c>
      <c r="BS382" s="483" t="str">
        <f ca="1">IF($AD382=3,'２個別表'!$BX382-('２個別表'!$BZ382+'２個別表'!$CC382+'２個別表'!$CD382+'２個別表'!$CE382+'２個別表'!$CF382),"")</f>
        <v/>
      </c>
      <c r="BT382" s="486">
        <f t="shared" ca="1" si="138"/>
        <v>0</v>
      </c>
      <c r="BU382" s="480" t="str">
        <f t="shared" ca="1" si="157"/>
        <v/>
      </c>
    </row>
    <row r="383" spans="1:73">
      <c r="A383" s="770" t="str">
        <f t="shared" ca="1" si="133"/>
        <v>石川県</v>
      </c>
      <c r="B383" s="773">
        <f ca="1">'２個別表'!Q383</f>
        <v>373</v>
      </c>
      <c r="C383" s="774" t="str">
        <f>'２個別表'!$R383</f>
        <v>石川県</v>
      </c>
      <c r="D383" s="774" t="str">
        <f ca="1">'２個別表'!$S383</f>
        <v/>
      </c>
      <c r="E383" s="774" t="str">
        <f ca="1">'２個別表'!$T383</f>
        <v/>
      </c>
      <c r="F383" s="719" t="str">
        <f ca="1">'２個別表'!$W383</f>
        <v/>
      </c>
      <c r="G383" s="719" t="str">
        <f ca="1">IF($F383=1,IF(SUMIF('（様式１号）１総括表'!$B$16:$B$25,A383,'（様式１号）１総括表'!$A$16:$A$25)&gt;0,"〇","✕"),"-")</f>
        <v>-</v>
      </c>
      <c r="H383" s="716" t="str">
        <f ca="1">IF('２個別表'!$Y383=1,IF('２個別表'!$AC383=1,"〇","×"),IF(AND(2&lt;='２個別表'!$AC383,'２個別表'!$AC383&lt;=5),"〇","×"))</f>
        <v>×</v>
      </c>
      <c r="I383" s="716" t="str">
        <f t="shared" ca="1" si="134"/>
        <v>×</v>
      </c>
      <c r="J383" s="207" t="str">
        <f ca="1">'２個別表'!$Z383</f>
        <v/>
      </c>
      <c r="K383" s="207">
        <f ca="1">'２個別表'!$AK383</f>
        <v>0</v>
      </c>
      <c r="L383" s="207" t="str">
        <f ca="1">IF('２個別表'!$AL383=1,1,"")</f>
        <v/>
      </c>
      <c r="M383" s="207" t="str">
        <f ca="1">IF('２個別表'!$AL383="","",IF('２個別表'!$AL383=1,IF(OR('２個別表'!$AM383=1,'２個別表'!$AN383=1),"〇","×")))</f>
        <v/>
      </c>
      <c r="N383" s="204" t="str">
        <f ca="1">'２個別表'!AT383</f>
        <v/>
      </c>
      <c r="O383" s="220" t="str">
        <f ca="1">IF(1&lt;='２個別表'!$F383,IF(AND(1&lt;='２個別表'!$AO383,'２個別表'!$AO383&lt;=3),1,0),"")</f>
        <v/>
      </c>
      <c r="P383" s="229">
        <f ca="1">IF($O383=1,IF(AND('２個別表'!$BF383&lt;&gt;"",AND('２個別表'!$BI383&lt;&gt;1,'２個別表'!$BJ383)),0,1),0)</f>
        <v>0</v>
      </c>
      <c r="Q383" s="220">
        <f ca="1">IF('２個別表'!$BF383&lt;&gt;"",1,0)</f>
        <v>0</v>
      </c>
      <c r="R383" s="220" t="str">
        <f ca="1">IF($Q383=1,IF('２個別表'!$BI383=1,1,0),"")</f>
        <v/>
      </c>
      <c r="S383" s="220" t="str">
        <f ca="1">IF($R383=1,IF('２個別表'!$BJ383&lt;&gt;"","〇","×"),"")</f>
        <v/>
      </c>
      <c r="T383" s="220" t="str">
        <f t="shared" ca="1" si="140"/>
        <v/>
      </c>
      <c r="U383" s="381">
        <f ca="1">IF('２個別表'!$BH383&gt;0,'２個別表'!$BH383,0)</f>
        <v>0</v>
      </c>
      <c r="V383" s="220">
        <f ca="1">IF('２個別表'!$BJ383&lt;&gt;"",1,0)</f>
        <v>0</v>
      </c>
      <c r="W383" s="206">
        <f ca="1">IF(AND($Q383=1,$V383=1),'２個別表'!$CF383,0)</f>
        <v>0</v>
      </c>
      <c r="X383" s="219">
        <f t="shared" ca="1" si="135"/>
        <v>0</v>
      </c>
      <c r="Y383" s="220" t="str">
        <f ca="1">IF(1&lt;='２個別表'!$F383,'２個別表'!$BV383,"")</f>
        <v/>
      </c>
      <c r="Z383" s="220">
        <f ca="1">IF(1&lt;='２個別表'!$F383,'２個別表'!$CG383,0)</f>
        <v>0</v>
      </c>
      <c r="AA383" s="220">
        <f ca="1">IF(OR(0&lt;'２個別表'!$BZ383,0&lt;SUM('２個別表'!$CC383:$CD383)),1,0)</f>
        <v>1</v>
      </c>
      <c r="AB383" s="207">
        <f ca="1">IF(1&lt;='２個別表'!$F383,'２個別表'!$BX383,0)</f>
        <v>0</v>
      </c>
      <c r="AC383" s="207" t="str">
        <f ca="1">IF('２個別表'!$BX383&gt;0,IF(AND('２個別表'!$BV383=1,'２個別表'!$CG383="控除不可"),'２個別表'!$BX383,IF(AND('２個別表'!$BV383=1,'２個別表'!$CG383="80%控除対象"),ROUNDUP('２個別表'!$BX383*102/110,0),IF(AND('２個別表'!$BV383=1,'２個別表'!$CG383="全額控除"),ROUNDUP('２個別表'!$BX383*100/110,0),IF(OR('２個別表'!$BV383=2,'２個別表'!$BV383=3),'２個別表'!$BX383,'２個別表'!$BX383)))),"")</f>
        <v/>
      </c>
      <c r="AD383" s="221" t="str">
        <f ca="1">IF('２個別表'!$W383=1,3,IF(AND('２個別表'!$W383=2,AND(19&lt;='２個別表'!$AO383,'２個別表'!$AO383&lt;=23)),2,IF(AND('２個別表'!$W383=2,OR(AND(1&lt;='２個別表'!$AO383,'２個別表'!$AO383&lt;=18),AND(24&lt;='２個別表'!$AO383,'２個別表'!$AO383&lt;=25))),1,"判定不能")))</f>
        <v>判定不能</v>
      </c>
      <c r="AE383" s="228">
        <f t="shared" ca="1" si="141"/>
        <v>0</v>
      </c>
      <c r="AF383" s="204" t="str">
        <f t="shared" ca="1" si="158"/>
        <v/>
      </c>
      <c r="AG383" s="207" t="str">
        <f ca="1">IF(AND($AD383=1,$U383&gt;0,$V383=1),ROUNDDOWN($AC383*1/2-'２個別表'!$CF383*1/2,0),"")</f>
        <v/>
      </c>
      <c r="AH383" s="207" t="str">
        <f t="shared" ca="1" si="136"/>
        <v/>
      </c>
      <c r="AI383" s="230" t="str">
        <f ca="1">IF(AND($AD383=1,$Q383=1),IF($AB383&gt;0,'２個別表'!$BX383-'２個別表'!$BZ383-'２個別表'!$CF383-'２個別表'!$CC383-'２個別表'!$CD383-'２個別表'!$CE383,0),"")</f>
        <v/>
      </c>
      <c r="AJ383" s="222">
        <f t="shared" ca="1" si="142"/>
        <v>0</v>
      </c>
      <c r="AK383" s="218" t="str">
        <f ca="1">IF($AD383=1,IF('２個別表'!$AQ383=1,1,IF('２個別表'!AQ383="","",)),"")</f>
        <v/>
      </c>
      <c r="AL383" s="207" t="str">
        <f ca="1">IF($AJ383=1,IF($AK383=1,'２個別表'!BU383,""),"")</f>
        <v/>
      </c>
      <c r="AM383" s="204" t="str">
        <f t="shared" ca="1" si="143"/>
        <v/>
      </c>
      <c r="AN383" s="223" t="str">
        <f ca="1">IF($AJ383=1,IF($AK383=1,ROUNDDOWN('２個別表'!$BX383-'２個別表'!$BZ383-'２個別表'!$CC383-'２個別表'!$CD383-'２個別表'!$CE383-'２個別表'!$CF383,0),""),"")</f>
        <v/>
      </c>
      <c r="AO383" s="222">
        <f t="shared" ca="1" si="139"/>
        <v>0</v>
      </c>
      <c r="AP383" s="218">
        <f t="shared" ca="1" si="144"/>
        <v>0</v>
      </c>
      <c r="AQ383" s="218">
        <f t="shared" ca="1" si="145"/>
        <v>0</v>
      </c>
      <c r="AR383" s="213">
        <f ca="1">IF('２個別表'!$AC383=1,1,0)</f>
        <v>0</v>
      </c>
      <c r="AS383" s="204" t="str">
        <f t="shared" ca="1" si="146"/>
        <v/>
      </c>
      <c r="AT383" s="204" t="str">
        <f t="shared" ca="1" si="147"/>
        <v/>
      </c>
      <c r="AU383" s="230" t="str">
        <f ca="1">IF($AD383=1,IF($AQ383=1,ROUNDDOWN('２個別表'!$BX383-'２個別表'!$BZ383-'２個別表'!$CC383-'２個別表'!$CD383-'２個別表'!$CE383-'２個別表'!$CF383,0),""),"")</f>
        <v/>
      </c>
      <c r="AV383" s="391">
        <f t="shared" ca="1" si="148"/>
        <v>0</v>
      </c>
      <c r="AW383" s="401" t="str">
        <f t="shared" ca="1" si="149"/>
        <v>-</v>
      </c>
      <c r="AX383" s="228">
        <f ca="1">IF($AD383=2,IF('２個別表'!$BS383=1,1,0),0)</f>
        <v>0</v>
      </c>
      <c r="AY383" s="213" t="str">
        <f t="shared" ca="1" si="150"/>
        <v/>
      </c>
      <c r="AZ383" s="409" t="str">
        <f ca="1">IF(AND($AD383=2,$AX383=1),'２個別表'!$BX383-('２個別表'!$BZ383+'２個別表'!$CC383+'２個別表'!$CD383+'２個別表'!$CE383+'２個別表'!$CF383),"")</f>
        <v/>
      </c>
      <c r="BA383" s="228">
        <f ca="1">IF($AD383=2,IF('２個別表'!$BS383&lt;&gt;1,1,0),0)</f>
        <v>0</v>
      </c>
      <c r="BB383" s="404">
        <f t="shared" ca="1" si="151"/>
        <v>0</v>
      </c>
      <c r="BC383" s="207" t="str">
        <f ca="1">IF(AND($AD383=2,$BA383=1),'２個別表'!$BT383,"")</f>
        <v/>
      </c>
      <c r="BD383" s="207" t="str">
        <f t="shared" ca="1" si="152"/>
        <v/>
      </c>
      <c r="BE383" s="207" t="str">
        <f ca="1">IF(AND($AD383=2,$BA383=1),'２個別表'!$BW383-('２個別表'!$BZ383+'２個別表'!$CC383+'２個別表'!$CD383+'２個別表'!$CE383+'２個別表'!$CF383),"")</f>
        <v/>
      </c>
      <c r="BF383" s="207" t="str">
        <f ca="1">IF(AND($AD383=2,$BA383=1),'２個別表'!$CC383+'２個別表'!$CD383,"")</f>
        <v/>
      </c>
      <c r="BG383" s="406" t="str">
        <f ca="1">IF($BB383=1,IF(SUM('２個別表'!$BY383,'２個別表'!$CF383*0.5)&lt;='２個別表'!$BX383*0.5,"〇","×"),"")</f>
        <v/>
      </c>
      <c r="BH383" s="405">
        <f t="shared" ca="1" si="153"/>
        <v>0</v>
      </c>
      <c r="BI383" s="229" t="str">
        <f ca="1">IF($AD383=2,IF($AX383=1,IF('２個別表'!$AO383=23,"〇","×"),IF(OR('２個別表'!$AO383&lt;19,'２個別表'!$AO383&gt;23),"",IF($BH383&lt;='２個別表'!$BT383,"〇","×"))),"-")</f>
        <v>-</v>
      </c>
      <c r="BJ383" s="414" t="str">
        <f t="shared" ca="1" si="154"/>
        <v>-</v>
      </c>
      <c r="BK383" s="228">
        <f t="shared" ca="1" si="155"/>
        <v>0</v>
      </c>
      <c r="BL383" s="229" t="str">
        <f ca="1">IF($AD383=3,IF(1&lt;='２個別表'!$F383,IF('２個別表'!$W383=1,"〇","×"),""),"")</f>
        <v/>
      </c>
      <c r="BM383" s="209" t="str">
        <f ca="1">IF(AD383=3,IF(AND(OR('２個別表'!BF383="附帯施設",AND(1&lt;='２個別表'!AO383,'２個別表'!AO383&lt;=3)),'２個別表'!BM383&lt;&gt;"",'２個別表'!BN383&lt;&gt;""),1,IF(AND(OR('２個別表'!BF383="附帯施設",AND(1&lt;='２個別表'!AO383,'２個別表'!AO383&lt;=3)),OR('２個別表'!BM383="",'２個別表'!BN383="")),"×",0)),"")</f>
        <v/>
      </c>
      <c r="BN383" s="229" t="str">
        <f ca="1">IF($AD383=3,IF('２個別表'!$BX383&gt;=500000,"〇","×"),"")</f>
        <v/>
      </c>
      <c r="BO383" s="204" t="str">
        <f ca="1">IF(AD383=3,'２個別表'!BY383,"")</f>
        <v/>
      </c>
      <c r="BP383" s="204" t="str">
        <f ca="1">IF(AD383=3,IF(COUNTIF('２個別表'!$Z$11:'２個別表'!Z383,'２個別表'!Z383)=1,BO383,SUMIF('２個別表'!$Z$11:$Z$510,'２個別表'!Z383,$BO$11:$BO$239)),"")</f>
        <v/>
      </c>
      <c r="BQ383" s="213" t="str">
        <f t="shared" ca="1" si="137"/>
        <v/>
      </c>
      <c r="BR383" s="207" t="str">
        <f t="shared" ca="1" si="156"/>
        <v/>
      </c>
      <c r="BS383" s="483" t="str">
        <f ca="1">IF($AD383=3,'２個別表'!$BX383-('２個別表'!$BZ383+'２個別表'!$CC383+'２個別表'!$CD383+'２個別表'!$CE383+'２個別表'!$CF383),"")</f>
        <v/>
      </c>
      <c r="BT383" s="486">
        <f t="shared" ca="1" si="138"/>
        <v>0</v>
      </c>
      <c r="BU383" s="480" t="str">
        <f t="shared" ca="1" si="157"/>
        <v/>
      </c>
    </row>
    <row r="384" spans="1:73">
      <c r="A384" s="770" t="str">
        <f t="shared" ca="1" si="133"/>
        <v>石川県</v>
      </c>
      <c r="B384" s="773">
        <f ca="1">'２個別表'!Q384</f>
        <v>374</v>
      </c>
      <c r="C384" s="774" t="str">
        <f>'２個別表'!$R384</f>
        <v>石川県</v>
      </c>
      <c r="D384" s="774" t="str">
        <f ca="1">'２個別表'!$S384</f>
        <v/>
      </c>
      <c r="E384" s="774" t="str">
        <f ca="1">'２個別表'!$T384</f>
        <v/>
      </c>
      <c r="F384" s="719" t="str">
        <f ca="1">'２個別表'!$W384</f>
        <v/>
      </c>
      <c r="G384" s="719" t="str">
        <f ca="1">IF($F384=1,IF(SUMIF('（様式１号）１総括表'!$B$16:$B$25,A384,'（様式１号）１総括表'!$A$16:$A$25)&gt;0,"〇","✕"),"-")</f>
        <v>-</v>
      </c>
      <c r="H384" s="716" t="str">
        <f ca="1">IF('２個別表'!$Y384=1,IF('２個別表'!$AC384=1,"〇","×"),IF(AND(2&lt;='２個別表'!$AC384,'２個別表'!$AC384&lt;=5),"〇","×"))</f>
        <v>×</v>
      </c>
      <c r="I384" s="716" t="str">
        <f t="shared" ca="1" si="134"/>
        <v>×</v>
      </c>
      <c r="J384" s="207" t="str">
        <f ca="1">'２個別表'!$Z384</f>
        <v/>
      </c>
      <c r="K384" s="207">
        <f ca="1">'２個別表'!$AK384</f>
        <v>0</v>
      </c>
      <c r="L384" s="207" t="str">
        <f ca="1">IF('２個別表'!$AL384=1,1,"")</f>
        <v/>
      </c>
      <c r="M384" s="207" t="str">
        <f ca="1">IF('２個別表'!$AL384="","",IF('２個別表'!$AL384=1,IF(OR('２個別表'!$AM384=1,'２個別表'!$AN384=1),"〇","×")))</f>
        <v/>
      </c>
      <c r="N384" s="204" t="str">
        <f ca="1">'２個別表'!AT384</f>
        <v/>
      </c>
      <c r="O384" s="220" t="str">
        <f ca="1">IF(1&lt;='２個別表'!$F384,IF(AND(1&lt;='２個別表'!$AO384,'２個別表'!$AO384&lt;=3),1,0),"")</f>
        <v/>
      </c>
      <c r="P384" s="229">
        <f ca="1">IF($O384=1,IF(AND('２個別表'!$BF384&lt;&gt;"",AND('２個別表'!$BI384&lt;&gt;1,'２個別表'!$BJ384)),0,1),0)</f>
        <v>0</v>
      </c>
      <c r="Q384" s="220">
        <f ca="1">IF('２個別表'!$BF384&lt;&gt;"",1,0)</f>
        <v>0</v>
      </c>
      <c r="R384" s="220" t="str">
        <f ca="1">IF($Q384=1,IF('２個別表'!$BI384=1,1,0),"")</f>
        <v/>
      </c>
      <c r="S384" s="220" t="str">
        <f ca="1">IF($R384=1,IF('２個別表'!$BJ384&lt;&gt;"","〇","×"),"")</f>
        <v/>
      </c>
      <c r="T384" s="220" t="str">
        <f t="shared" ca="1" si="140"/>
        <v/>
      </c>
      <c r="U384" s="381">
        <f ca="1">IF('２個別表'!$BH384&gt;0,'２個別表'!$BH384,0)</f>
        <v>0</v>
      </c>
      <c r="V384" s="220">
        <f ca="1">IF('２個別表'!$BJ384&lt;&gt;"",1,0)</f>
        <v>0</v>
      </c>
      <c r="W384" s="206">
        <f ca="1">IF(AND($Q384=1,$V384=1),'２個別表'!$CF384,0)</f>
        <v>0</v>
      </c>
      <c r="X384" s="219">
        <f t="shared" ca="1" si="135"/>
        <v>0</v>
      </c>
      <c r="Y384" s="220" t="str">
        <f ca="1">IF(1&lt;='２個別表'!$F384,'２個別表'!$BV384,"")</f>
        <v/>
      </c>
      <c r="Z384" s="220">
        <f ca="1">IF(1&lt;='２個別表'!$F384,'２個別表'!$CG384,0)</f>
        <v>0</v>
      </c>
      <c r="AA384" s="220">
        <f ca="1">IF(OR(0&lt;'２個別表'!$BZ384,0&lt;SUM('２個別表'!$CC384:$CD384)),1,0)</f>
        <v>1</v>
      </c>
      <c r="AB384" s="207">
        <f ca="1">IF(1&lt;='２個別表'!$F384,'２個別表'!$BX384,0)</f>
        <v>0</v>
      </c>
      <c r="AC384" s="207" t="str">
        <f ca="1">IF('２個別表'!$BX384&gt;0,IF(AND('２個別表'!$BV384=1,'２個別表'!$CG384="控除不可"),'２個別表'!$BX384,IF(AND('２個別表'!$BV384=1,'２個別表'!$CG384="80%控除対象"),ROUNDUP('２個別表'!$BX384*102/110,0),IF(AND('２個別表'!$BV384=1,'２個別表'!$CG384="全額控除"),ROUNDUP('２個別表'!$BX384*100/110,0),IF(OR('２個別表'!$BV384=2,'２個別表'!$BV384=3),'２個別表'!$BX384,'２個別表'!$BX384)))),"")</f>
        <v/>
      </c>
      <c r="AD384" s="221" t="str">
        <f ca="1">IF('２個別表'!$W384=1,3,IF(AND('２個別表'!$W384=2,AND(19&lt;='２個別表'!$AO384,'２個別表'!$AO384&lt;=23)),2,IF(AND('２個別表'!$W384=2,OR(AND(1&lt;='２個別表'!$AO384,'２個別表'!$AO384&lt;=18),AND(24&lt;='２個別表'!$AO384,'２個別表'!$AO384&lt;=25))),1,"判定不能")))</f>
        <v>判定不能</v>
      </c>
      <c r="AE384" s="228">
        <f t="shared" ca="1" si="141"/>
        <v>0</v>
      </c>
      <c r="AF384" s="204" t="str">
        <f t="shared" ca="1" si="158"/>
        <v/>
      </c>
      <c r="AG384" s="207" t="str">
        <f ca="1">IF(AND($AD384=1,$U384&gt;0,$V384=1),ROUNDDOWN($AC384*1/2-'２個別表'!$CF384*1/2,0),"")</f>
        <v/>
      </c>
      <c r="AH384" s="207" t="str">
        <f t="shared" ca="1" si="136"/>
        <v/>
      </c>
      <c r="AI384" s="230" t="str">
        <f ca="1">IF(AND($AD384=1,$Q384=1),IF($AB384&gt;0,'２個別表'!$BX384-'２個別表'!$BZ384-'２個別表'!$CF384-'２個別表'!$CC384-'２個別表'!$CD384-'２個別表'!$CE384,0),"")</f>
        <v/>
      </c>
      <c r="AJ384" s="222">
        <f t="shared" ca="1" si="142"/>
        <v>0</v>
      </c>
      <c r="AK384" s="218" t="str">
        <f ca="1">IF($AD384=1,IF('２個別表'!$AQ384=1,1,IF('２個別表'!AQ384="","",)),"")</f>
        <v/>
      </c>
      <c r="AL384" s="207" t="str">
        <f ca="1">IF($AJ384=1,IF($AK384=1,'２個別表'!BU384,""),"")</f>
        <v/>
      </c>
      <c r="AM384" s="204" t="str">
        <f t="shared" ca="1" si="143"/>
        <v/>
      </c>
      <c r="AN384" s="223" t="str">
        <f ca="1">IF($AJ384=1,IF($AK384=1,ROUNDDOWN('２個別表'!$BX384-'２個別表'!$BZ384-'２個別表'!$CC384-'２個別表'!$CD384-'２個別表'!$CE384-'２個別表'!$CF384,0),""),"")</f>
        <v/>
      </c>
      <c r="AO384" s="222">
        <f t="shared" ca="1" si="139"/>
        <v>0</v>
      </c>
      <c r="AP384" s="218">
        <f t="shared" ca="1" si="144"/>
        <v>0</v>
      </c>
      <c r="AQ384" s="218">
        <f t="shared" ca="1" si="145"/>
        <v>0</v>
      </c>
      <c r="AR384" s="213">
        <f ca="1">IF('２個別表'!$AC384=1,1,0)</f>
        <v>0</v>
      </c>
      <c r="AS384" s="204" t="str">
        <f t="shared" ca="1" si="146"/>
        <v/>
      </c>
      <c r="AT384" s="204" t="str">
        <f t="shared" ca="1" si="147"/>
        <v/>
      </c>
      <c r="AU384" s="230" t="str">
        <f ca="1">IF($AD384=1,IF($AQ384=1,ROUNDDOWN('２個別表'!$BX384-'２個別表'!$BZ384-'２個別表'!$CC384-'２個別表'!$CD384-'２個別表'!$CE384-'２個別表'!$CF384,0),""),"")</f>
        <v/>
      </c>
      <c r="AV384" s="391">
        <f t="shared" ca="1" si="148"/>
        <v>0</v>
      </c>
      <c r="AW384" s="401" t="str">
        <f t="shared" ca="1" si="149"/>
        <v>-</v>
      </c>
      <c r="AX384" s="228">
        <f ca="1">IF($AD384=2,IF('２個別表'!$BS384=1,1,0),0)</f>
        <v>0</v>
      </c>
      <c r="AY384" s="213" t="str">
        <f t="shared" ca="1" si="150"/>
        <v/>
      </c>
      <c r="AZ384" s="409" t="str">
        <f ca="1">IF(AND($AD384=2,$AX384=1),'２個別表'!$BX384-('２個別表'!$BZ384+'２個別表'!$CC384+'２個別表'!$CD384+'２個別表'!$CE384+'２個別表'!$CF384),"")</f>
        <v/>
      </c>
      <c r="BA384" s="228">
        <f ca="1">IF($AD384=2,IF('２個別表'!$BS384&lt;&gt;1,1,0),0)</f>
        <v>0</v>
      </c>
      <c r="BB384" s="404">
        <f t="shared" ca="1" si="151"/>
        <v>0</v>
      </c>
      <c r="BC384" s="207" t="str">
        <f ca="1">IF(AND($AD384=2,$BA384=1),'２個別表'!$BT384,"")</f>
        <v/>
      </c>
      <c r="BD384" s="207" t="str">
        <f t="shared" ca="1" si="152"/>
        <v/>
      </c>
      <c r="BE384" s="207" t="str">
        <f ca="1">IF(AND($AD384=2,$BA384=1),'２個別表'!$BW384-('２個別表'!$BZ384+'２個別表'!$CC384+'２個別表'!$CD384+'２個別表'!$CE384+'２個別表'!$CF384),"")</f>
        <v/>
      </c>
      <c r="BF384" s="207" t="str">
        <f ca="1">IF(AND($AD384=2,$BA384=1),'２個別表'!$CC384+'２個別表'!$CD384,"")</f>
        <v/>
      </c>
      <c r="BG384" s="406" t="str">
        <f ca="1">IF($BB384=1,IF(SUM('２個別表'!$BY384,'２個別表'!$CF384*0.5)&lt;='２個別表'!$BX384*0.5,"〇","×"),"")</f>
        <v/>
      </c>
      <c r="BH384" s="405">
        <f t="shared" ca="1" si="153"/>
        <v>0</v>
      </c>
      <c r="BI384" s="229" t="str">
        <f ca="1">IF($AD384=2,IF($AX384=1,IF('２個別表'!$AO384=23,"〇","×"),IF(OR('２個別表'!$AO384&lt;19,'２個別表'!$AO384&gt;23),"",IF($BH384&lt;='２個別表'!$BT384,"〇","×"))),"-")</f>
        <v>-</v>
      </c>
      <c r="BJ384" s="414" t="str">
        <f t="shared" ca="1" si="154"/>
        <v>-</v>
      </c>
      <c r="BK384" s="228">
        <f t="shared" ca="1" si="155"/>
        <v>0</v>
      </c>
      <c r="BL384" s="229" t="str">
        <f ca="1">IF($AD384=3,IF(1&lt;='２個別表'!$F384,IF('２個別表'!$W384=1,"〇","×"),""),"")</f>
        <v/>
      </c>
      <c r="BM384" s="209" t="str">
        <f ca="1">IF(AD384=3,IF(AND(OR('２個別表'!BF384="附帯施設",AND(1&lt;='２個別表'!AO384,'２個別表'!AO384&lt;=3)),'２個別表'!BM384&lt;&gt;"",'２個別表'!BN384&lt;&gt;""),1,IF(AND(OR('２個別表'!BF384="附帯施設",AND(1&lt;='２個別表'!AO384,'２個別表'!AO384&lt;=3)),OR('２個別表'!BM384="",'２個別表'!BN384="")),"×",0)),"")</f>
        <v/>
      </c>
      <c r="BN384" s="229" t="str">
        <f ca="1">IF($AD384=3,IF('２個別表'!$BX384&gt;=500000,"〇","×"),"")</f>
        <v/>
      </c>
      <c r="BO384" s="204" t="str">
        <f ca="1">IF(AD384=3,'２個別表'!BY384,"")</f>
        <v/>
      </c>
      <c r="BP384" s="204" t="str">
        <f ca="1">IF(AD384=3,IF(COUNTIF('２個別表'!$Z$11:'２個別表'!Z384,'２個別表'!Z384)=1,BO384,SUMIF('２個別表'!$Z$11:$Z$510,'２個別表'!Z384,$BO$11:$BO$239)),"")</f>
        <v/>
      </c>
      <c r="BQ384" s="213" t="str">
        <f t="shared" ca="1" si="137"/>
        <v/>
      </c>
      <c r="BR384" s="207" t="str">
        <f t="shared" ca="1" si="156"/>
        <v/>
      </c>
      <c r="BS384" s="483" t="str">
        <f ca="1">IF($AD384=3,'２個別表'!$BX384-('２個別表'!$BZ384+'２個別表'!$CC384+'２個別表'!$CD384+'２個別表'!$CE384+'２個別表'!$CF384),"")</f>
        <v/>
      </c>
      <c r="BT384" s="486">
        <f t="shared" ca="1" si="138"/>
        <v>0</v>
      </c>
      <c r="BU384" s="480" t="str">
        <f t="shared" ca="1" si="157"/>
        <v/>
      </c>
    </row>
    <row r="385" spans="1:73">
      <c r="A385" s="770" t="str">
        <f t="shared" ca="1" si="133"/>
        <v>石川県</v>
      </c>
      <c r="B385" s="773">
        <f ca="1">'２個別表'!Q385</f>
        <v>375</v>
      </c>
      <c r="C385" s="774" t="str">
        <f>'２個別表'!$R385</f>
        <v>石川県</v>
      </c>
      <c r="D385" s="774" t="str">
        <f ca="1">'２個別表'!$S385</f>
        <v/>
      </c>
      <c r="E385" s="774" t="str">
        <f ca="1">'２個別表'!$T385</f>
        <v/>
      </c>
      <c r="F385" s="719" t="str">
        <f ca="1">'２個別表'!$W385</f>
        <v/>
      </c>
      <c r="G385" s="719" t="str">
        <f ca="1">IF($F385=1,IF(SUMIF('（様式１号）１総括表'!$B$16:$B$25,A385,'（様式１号）１総括表'!$A$16:$A$25)&gt;0,"〇","✕"),"-")</f>
        <v>-</v>
      </c>
      <c r="H385" s="716" t="str">
        <f ca="1">IF('２個別表'!$Y385=1,IF('２個別表'!$AC385=1,"〇","×"),IF(AND(2&lt;='２個別表'!$AC385,'２個別表'!$AC385&lt;=5),"〇","×"))</f>
        <v>×</v>
      </c>
      <c r="I385" s="716" t="str">
        <f t="shared" ca="1" si="134"/>
        <v>×</v>
      </c>
      <c r="J385" s="207" t="str">
        <f ca="1">'２個別表'!$Z385</f>
        <v/>
      </c>
      <c r="K385" s="207">
        <f ca="1">'２個別表'!$AK385</f>
        <v>0</v>
      </c>
      <c r="L385" s="207" t="str">
        <f ca="1">IF('２個別表'!$AL385=1,1,"")</f>
        <v/>
      </c>
      <c r="M385" s="207" t="str">
        <f ca="1">IF('２個別表'!$AL385="","",IF('２個別表'!$AL385=1,IF(OR('２個別表'!$AM385=1,'２個別表'!$AN385=1),"〇","×")))</f>
        <v/>
      </c>
      <c r="N385" s="204" t="str">
        <f ca="1">'２個別表'!AT385</f>
        <v/>
      </c>
      <c r="O385" s="220" t="str">
        <f ca="1">IF(1&lt;='２個別表'!$F385,IF(AND(1&lt;='２個別表'!$AO385,'２個別表'!$AO385&lt;=3),1,0),"")</f>
        <v/>
      </c>
      <c r="P385" s="229">
        <f ca="1">IF($O385=1,IF(AND('２個別表'!$BF385&lt;&gt;"",AND('２個別表'!$BI385&lt;&gt;1,'２個別表'!$BJ385)),0,1),0)</f>
        <v>0</v>
      </c>
      <c r="Q385" s="220">
        <f ca="1">IF('２個別表'!$BF385&lt;&gt;"",1,0)</f>
        <v>0</v>
      </c>
      <c r="R385" s="220" t="str">
        <f ca="1">IF($Q385=1,IF('２個別表'!$BI385=1,1,0),"")</f>
        <v/>
      </c>
      <c r="S385" s="220" t="str">
        <f ca="1">IF($R385=1,IF('２個別表'!$BJ385&lt;&gt;"","〇","×"),"")</f>
        <v/>
      </c>
      <c r="T385" s="220" t="str">
        <f t="shared" ca="1" si="140"/>
        <v/>
      </c>
      <c r="U385" s="381">
        <f ca="1">IF('２個別表'!$BH385&gt;0,'２個別表'!$BH385,0)</f>
        <v>0</v>
      </c>
      <c r="V385" s="220">
        <f ca="1">IF('２個別表'!$BJ385&lt;&gt;"",1,0)</f>
        <v>0</v>
      </c>
      <c r="W385" s="206">
        <f ca="1">IF(AND($Q385=1,$V385=1),'２個別表'!$CF385,0)</f>
        <v>0</v>
      </c>
      <c r="X385" s="219">
        <f t="shared" ca="1" si="135"/>
        <v>0</v>
      </c>
      <c r="Y385" s="220" t="str">
        <f ca="1">IF(1&lt;='２個別表'!$F385,'２個別表'!$BV385,"")</f>
        <v/>
      </c>
      <c r="Z385" s="220">
        <f ca="1">IF(1&lt;='２個別表'!$F385,'２個別表'!$CG385,0)</f>
        <v>0</v>
      </c>
      <c r="AA385" s="220">
        <f ca="1">IF(OR(0&lt;'２個別表'!$BZ385,0&lt;SUM('２個別表'!$CC385:$CD385)),1,0)</f>
        <v>1</v>
      </c>
      <c r="AB385" s="207">
        <f ca="1">IF(1&lt;='２個別表'!$F385,'２個別表'!$BX385,0)</f>
        <v>0</v>
      </c>
      <c r="AC385" s="207" t="str">
        <f ca="1">IF('２個別表'!$BX385&gt;0,IF(AND('２個別表'!$BV385=1,'２個別表'!$CG385="控除不可"),'２個別表'!$BX385,IF(AND('２個別表'!$BV385=1,'２個別表'!$CG385="80%控除対象"),ROUNDUP('２個別表'!$BX385*102/110,0),IF(AND('２個別表'!$BV385=1,'２個別表'!$CG385="全額控除"),ROUNDUP('２個別表'!$BX385*100/110,0),IF(OR('２個別表'!$BV385=2,'２個別表'!$BV385=3),'２個別表'!$BX385,'２個別表'!$BX385)))),"")</f>
        <v/>
      </c>
      <c r="AD385" s="221" t="str">
        <f ca="1">IF('２個別表'!$W385=1,3,IF(AND('２個別表'!$W385=2,AND(19&lt;='２個別表'!$AO385,'２個別表'!$AO385&lt;=23)),2,IF(AND('２個別表'!$W385=2,OR(AND(1&lt;='２個別表'!$AO385,'２個別表'!$AO385&lt;=18),AND(24&lt;='２個別表'!$AO385,'２個別表'!$AO385&lt;=25))),1,"判定不能")))</f>
        <v>判定不能</v>
      </c>
      <c r="AE385" s="228">
        <f t="shared" ca="1" si="141"/>
        <v>0</v>
      </c>
      <c r="AF385" s="204" t="str">
        <f t="shared" ca="1" si="158"/>
        <v/>
      </c>
      <c r="AG385" s="207" t="str">
        <f ca="1">IF(AND($AD385=1,$U385&gt;0,$V385=1),ROUNDDOWN($AC385*1/2-'２個別表'!$CF385*1/2,0),"")</f>
        <v/>
      </c>
      <c r="AH385" s="207" t="str">
        <f t="shared" ca="1" si="136"/>
        <v/>
      </c>
      <c r="AI385" s="230" t="str">
        <f ca="1">IF(AND($AD385=1,$Q385=1),IF($AB385&gt;0,'２個別表'!$BX385-'２個別表'!$BZ385-'２個別表'!$CF385-'２個別表'!$CC385-'２個別表'!$CD385-'２個別表'!$CE385,0),"")</f>
        <v/>
      </c>
      <c r="AJ385" s="222">
        <f t="shared" ca="1" si="142"/>
        <v>0</v>
      </c>
      <c r="AK385" s="218" t="str">
        <f ca="1">IF($AD385=1,IF('２個別表'!$AQ385=1,1,IF('２個別表'!AQ385="","",)),"")</f>
        <v/>
      </c>
      <c r="AL385" s="207" t="str">
        <f ca="1">IF($AJ385=1,IF($AK385=1,'２個別表'!BU385,""),"")</f>
        <v/>
      </c>
      <c r="AM385" s="204" t="str">
        <f t="shared" ca="1" si="143"/>
        <v/>
      </c>
      <c r="AN385" s="223" t="str">
        <f ca="1">IF($AJ385=1,IF($AK385=1,ROUNDDOWN('２個別表'!$BX385-'２個別表'!$BZ385-'２個別表'!$CC385-'２個別表'!$CD385-'２個別表'!$CE385-'２個別表'!$CF385,0),""),"")</f>
        <v/>
      </c>
      <c r="AO385" s="222">
        <f t="shared" ca="1" si="139"/>
        <v>0</v>
      </c>
      <c r="AP385" s="218">
        <f t="shared" ca="1" si="144"/>
        <v>0</v>
      </c>
      <c r="AQ385" s="218">
        <f t="shared" ca="1" si="145"/>
        <v>0</v>
      </c>
      <c r="AR385" s="213">
        <f ca="1">IF('２個別表'!$AC385=1,1,0)</f>
        <v>0</v>
      </c>
      <c r="AS385" s="204" t="str">
        <f t="shared" ca="1" si="146"/>
        <v/>
      </c>
      <c r="AT385" s="204" t="str">
        <f t="shared" ca="1" si="147"/>
        <v/>
      </c>
      <c r="AU385" s="230" t="str">
        <f ca="1">IF($AD385=1,IF($AQ385=1,ROUNDDOWN('２個別表'!$BX385-'２個別表'!$BZ385-'２個別表'!$CC385-'２個別表'!$CD385-'２個別表'!$CE385-'２個別表'!$CF385,0),""),"")</f>
        <v/>
      </c>
      <c r="AV385" s="391">
        <f t="shared" ca="1" si="148"/>
        <v>0</v>
      </c>
      <c r="AW385" s="401" t="str">
        <f t="shared" ca="1" si="149"/>
        <v>-</v>
      </c>
      <c r="AX385" s="228">
        <f ca="1">IF($AD385=2,IF('２個別表'!$BS385=1,1,0),0)</f>
        <v>0</v>
      </c>
      <c r="AY385" s="213" t="str">
        <f t="shared" ca="1" si="150"/>
        <v/>
      </c>
      <c r="AZ385" s="409" t="str">
        <f ca="1">IF(AND($AD385=2,$AX385=1),'２個別表'!$BX385-('２個別表'!$BZ385+'２個別表'!$CC385+'２個別表'!$CD385+'２個別表'!$CE385+'２個別表'!$CF385),"")</f>
        <v/>
      </c>
      <c r="BA385" s="228">
        <f ca="1">IF($AD385=2,IF('２個別表'!$BS385&lt;&gt;1,1,0),0)</f>
        <v>0</v>
      </c>
      <c r="BB385" s="404">
        <f t="shared" ca="1" si="151"/>
        <v>0</v>
      </c>
      <c r="BC385" s="207" t="str">
        <f ca="1">IF(AND($AD385=2,$BA385=1),'２個別表'!$BT385,"")</f>
        <v/>
      </c>
      <c r="BD385" s="207" t="str">
        <f t="shared" ca="1" si="152"/>
        <v/>
      </c>
      <c r="BE385" s="207" t="str">
        <f ca="1">IF(AND($AD385=2,$BA385=1),'２個別表'!$BW385-('２個別表'!$BZ385+'２個別表'!$CC385+'２個別表'!$CD385+'２個別表'!$CE385+'２個別表'!$CF385),"")</f>
        <v/>
      </c>
      <c r="BF385" s="207" t="str">
        <f ca="1">IF(AND($AD385=2,$BA385=1),'２個別表'!$CC385+'２個別表'!$CD385,"")</f>
        <v/>
      </c>
      <c r="BG385" s="406" t="str">
        <f ca="1">IF($BB385=1,IF(SUM('２個別表'!$BY385,'２個別表'!$CF385*0.5)&lt;='２個別表'!$BX385*0.5,"〇","×"),"")</f>
        <v/>
      </c>
      <c r="BH385" s="405">
        <f t="shared" ca="1" si="153"/>
        <v>0</v>
      </c>
      <c r="BI385" s="229" t="str">
        <f ca="1">IF($AD385=2,IF($AX385=1,IF('２個別表'!$AO385=23,"〇","×"),IF(OR('２個別表'!$AO385&lt;19,'２個別表'!$AO385&gt;23),"",IF($BH385&lt;='２個別表'!$BT385,"〇","×"))),"-")</f>
        <v>-</v>
      </c>
      <c r="BJ385" s="414" t="str">
        <f t="shared" ca="1" si="154"/>
        <v>-</v>
      </c>
      <c r="BK385" s="228">
        <f t="shared" ca="1" si="155"/>
        <v>0</v>
      </c>
      <c r="BL385" s="229" t="str">
        <f ca="1">IF($AD385=3,IF(1&lt;='２個別表'!$F385,IF('２個別表'!$W385=1,"〇","×"),""),"")</f>
        <v/>
      </c>
      <c r="BM385" s="209" t="str">
        <f ca="1">IF(AD385=3,IF(AND(OR('２個別表'!BF385="附帯施設",AND(1&lt;='２個別表'!AO385,'２個別表'!AO385&lt;=3)),'２個別表'!BM385&lt;&gt;"",'２個別表'!BN385&lt;&gt;""),1,IF(AND(OR('２個別表'!BF385="附帯施設",AND(1&lt;='２個別表'!AO385,'２個別表'!AO385&lt;=3)),OR('２個別表'!BM385="",'２個別表'!BN385="")),"×",0)),"")</f>
        <v/>
      </c>
      <c r="BN385" s="229" t="str">
        <f ca="1">IF($AD385=3,IF('２個別表'!$BX385&gt;=500000,"〇","×"),"")</f>
        <v/>
      </c>
      <c r="BO385" s="204" t="str">
        <f ca="1">IF(AD385=3,'２個別表'!BY385,"")</f>
        <v/>
      </c>
      <c r="BP385" s="204" t="str">
        <f ca="1">IF(AD385=3,IF(COUNTIF('２個別表'!$Z$11:'２個別表'!Z385,'２個別表'!Z385)=1,BO385,SUMIF('２個別表'!$Z$11:$Z$510,'２個別表'!Z385,$BO$11:$BO$239)),"")</f>
        <v/>
      </c>
      <c r="BQ385" s="213" t="str">
        <f t="shared" ca="1" si="137"/>
        <v/>
      </c>
      <c r="BR385" s="207" t="str">
        <f t="shared" ca="1" si="156"/>
        <v/>
      </c>
      <c r="BS385" s="483" t="str">
        <f ca="1">IF($AD385=3,'２個別表'!$BX385-('２個別表'!$BZ385+'２個別表'!$CC385+'２個別表'!$CD385+'２個別表'!$CE385+'２個別表'!$CF385),"")</f>
        <v/>
      </c>
      <c r="BT385" s="486">
        <f t="shared" ca="1" si="138"/>
        <v>0</v>
      </c>
      <c r="BU385" s="480" t="str">
        <f t="shared" ca="1" si="157"/>
        <v/>
      </c>
    </row>
    <row r="386" spans="1:73">
      <c r="A386" s="770" t="str">
        <f t="shared" ca="1" si="133"/>
        <v>石川県</v>
      </c>
      <c r="B386" s="773">
        <f ca="1">'２個別表'!Q386</f>
        <v>376</v>
      </c>
      <c r="C386" s="774" t="str">
        <f>'２個別表'!$R386</f>
        <v>石川県</v>
      </c>
      <c r="D386" s="774" t="str">
        <f ca="1">'２個別表'!$S386</f>
        <v/>
      </c>
      <c r="E386" s="774" t="str">
        <f ca="1">'２個別表'!$T386</f>
        <v/>
      </c>
      <c r="F386" s="719" t="str">
        <f ca="1">'２個別表'!$W386</f>
        <v/>
      </c>
      <c r="G386" s="719" t="str">
        <f ca="1">IF($F386=1,IF(SUMIF('（様式１号）１総括表'!$B$16:$B$25,A386,'（様式１号）１総括表'!$A$16:$A$25)&gt;0,"〇","✕"),"-")</f>
        <v>-</v>
      </c>
      <c r="H386" s="716" t="str">
        <f ca="1">IF('２個別表'!$Y386=1,IF('２個別表'!$AC386=1,"〇","×"),IF(AND(2&lt;='２個別表'!$AC386,'２個別表'!$AC386&lt;=5),"〇","×"))</f>
        <v>×</v>
      </c>
      <c r="I386" s="716" t="str">
        <f t="shared" ca="1" si="134"/>
        <v>×</v>
      </c>
      <c r="J386" s="207" t="str">
        <f ca="1">'２個別表'!$Z386</f>
        <v/>
      </c>
      <c r="K386" s="207">
        <f ca="1">'２個別表'!$AK386</f>
        <v>0</v>
      </c>
      <c r="L386" s="207" t="str">
        <f ca="1">IF('２個別表'!$AL386=1,1,"")</f>
        <v/>
      </c>
      <c r="M386" s="207" t="str">
        <f ca="1">IF('２個別表'!$AL386="","",IF('２個別表'!$AL386=1,IF(OR('２個別表'!$AM386=1,'２個別表'!$AN386=1),"〇","×")))</f>
        <v/>
      </c>
      <c r="N386" s="204" t="str">
        <f ca="1">'２個別表'!AT386</f>
        <v/>
      </c>
      <c r="O386" s="220" t="str">
        <f ca="1">IF(1&lt;='２個別表'!$F386,IF(AND(1&lt;='２個別表'!$AO386,'２個別表'!$AO386&lt;=3),1,0),"")</f>
        <v/>
      </c>
      <c r="P386" s="229">
        <f ca="1">IF($O386=1,IF(AND('２個別表'!$BF386&lt;&gt;"",AND('２個別表'!$BI386&lt;&gt;1,'２個別表'!$BJ386)),0,1),0)</f>
        <v>0</v>
      </c>
      <c r="Q386" s="220">
        <f ca="1">IF('２個別表'!$BF386&lt;&gt;"",1,0)</f>
        <v>0</v>
      </c>
      <c r="R386" s="220" t="str">
        <f ca="1">IF($Q386=1,IF('２個別表'!$BI386=1,1,0),"")</f>
        <v/>
      </c>
      <c r="S386" s="220" t="str">
        <f ca="1">IF($R386=1,IF('２個別表'!$BJ386&lt;&gt;"","〇","×"),"")</f>
        <v/>
      </c>
      <c r="T386" s="220" t="str">
        <f t="shared" ca="1" si="140"/>
        <v/>
      </c>
      <c r="U386" s="381">
        <f ca="1">IF('２個別表'!$BH386&gt;0,'２個別表'!$BH386,0)</f>
        <v>0</v>
      </c>
      <c r="V386" s="220">
        <f ca="1">IF('２個別表'!$BJ386&lt;&gt;"",1,0)</f>
        <v>0</v>
      </c>
      <c r="W386" s="206">
        <f ca="1">IF(AND($Q386=1,$V386=1),'２個別表'!$CF386,0)</f>
        <v>0</v>
      </c>
      <c r="X386" s="219">
        <f t="shared" ca="1" si="135"/>
        <v>0</v>
      </c>
      <c r="Y386" s="220" t="str">
        <f ca="1">IF(1&lt;='２個別表'!$F386,'２個別表'!$BV386,"")</f>
        <v/>
      </c>
      <c r="Z386" s="220">
        <f ca="1">IF(1&lt;='２個別表'!$F386,'２個別表'!$CG386,0)</f>
        <v>0</v>
      </c>
      <c r="AA386" s="220">
        <f ca="1">IF(OR(0&lt;'２個別表'!$BZ386,0&lt;SUM('２個別表'!$CC386:$CD386)),1,0)</f>
        <v>1</v>
      </c>
      <c r="AB386" s="207">
        <f ca="1">IF(1&lt;='２個別表'!$F386,'２個別表'!$BX386,0)</f>
        <v>0</v>
      </c>
      <c r="AC386" s="207" t="str">
        <f ca="1">IF('２個別表'!$BX386&gt;0,IF(AND('２個別表'!$BV386=1,'２個別表'!$CG386="控除不可"),'２個別表'!$BX386,IF(AND('２個別表'!$BV386=1,'２個別表'!$CG386="80%控除対象"),ROUNDUP('２個別表'!$BX386*102/110,0),IF(AND('２個別表'!$BV386=1,'２個別表'!$CG386="全額控除"),ROUNDUP('２個別表'!$BX386*100/110,0),IF(OR('２個別表'!$BV386=2,'２個別表'!$BV386=3),'２個別表'!$BX386,'２個別表'!$BX386)))),"")</f>
        <v/>
      </c>
      <c r="AD386" s="221" t="str">
        <f ca="1">IF('２個別表'!$W386=1,3,IF(AND('２個別表'!$W386=2,AND(19&lt;='２個別表'!$AO386,'２個別表'!$AO386&lt;=23)),2,IF(AND('２個別表'!$W386=2,OR(AND(1&lt;='２個別表'!$AO386,'２個別表'!$AO386&lt;=18),AND(24&lt;='２個別表'!$AO386,'２個別表'!$AO386&lt;=25))),1,"判定不能")))</f>
        <v>判定不能</v>
      </c>
      <c r="AE386" s="228">
        <f t="shared" ca="1" si="141"/>
        <v>0</v>
      </c>
      <c r="AF386" s="204" t="str">
        <f t="shared" ca="1" si="158"/>
        <v/>
      </c>
      <c r="AG386" s="207" t="str">
        <f ca="1">IF(AND($AD386=1,$U386&gt;0,$V386=1),ROUNDDOWN($AC386*1/2-'２個別表'!$CF386*1/2,0),"")</f>
        <v/>
      </c>
      <c r="AH386" s="207" t="str">
        <f t="shared" ca="1" si="136"/>
        <v/>
      </c>
      <c r="AI386" s="230" t="str">
        <f ca="1">IF(AND($AD386=1,$Q386=1),IF($AB386&gt;0,'２個別表'!$BX386-'２個別表'!$BZ386-'２個別表'!$CF386-'２個別表'!$CC386-'２個別表'!$CD386-'２個別表'!$CE386,0),"")</f>
        <v/>
      </c>
      <c r="AJ386" s="222">
        <f t="shared" ca="1" si="142"/>
        <v>0</v>
      </c>
      <c r="AK386" s="218" t="str">
        <f ca="1">IF($AD386=1,IF('２個別表'!$AQ386=1,1,IF('２個別表'!AQ386="","",)),"")</f>
        <v/>
      </c>
      <c r="AL386" s="207" t="str">
        <f ca="1">IF($AJ386=1,IF($AK386=1,'２個別表'!BU386,""),"")</f>
        <v/>
      </c>
      <c r="AM386" s="204" t="str">
        <f t="shared" ca="1" si="143"/>
        <v/>
      </c>
      <c r="AN386" s="223" t="str">
        <f ca="1">IF($AJ386=1,IF($AK386=1,ROUNDDOWN('２個別表'!$BX386-'２個別表'!$BZ386-'２個別表'!$CC386-'２個別表'!$CD386-'２個別表'!$CE386-'２個別表'!$CF386,0),""),"")</f>
        <v/>
      </c>
      <c r="AO386" s="222">
        <f t="shared" ca="1" si="139"/>
        <v>0</v>
      </c>
      <c r="AP386" s="218">
        <f t="shared" ca="1" si="144"/>
        <v>0</v>
      </c>
      <c r="AQ386" s="218">
        <f t="shared" ca="1" si="145"/>
        <v>0</v>
      </c>
      <c r="AR386" s="213">
        <f ca="1">IF('２個別表'!$AC386=1,1,0)</f>
        <v>0</v>
      </c>
      <c r="AS386" s="204" t="str">
        <f t="shared" ca="1" si="146"/>
        <v/>
      </c>
      <c r="AT386" s="204" t="str">
        <f t="shared" ca="1" si="147"/>
        <v/>
      </c>
      <c r="AU386" s="230" t="str">
        <f ca="1">IF($AD386=1,IF($AQ386=1,ROUNDDOWN('２個別表'!$BX386-'２個別表'!$BZ386-'２個別表'!$CC386-'２個別表'!$CD386-'２個別表'!$CE386-'２個別表'!$CF386,0),""),"")</f>
        <v/>
      </c>
      <c r="AV386" s="391">
        <f t="shared" ca="1" si="148"/>
        <v>0</v>
      </c>
      <c r="AW386" s="401" t="str">
        <f t="shared" ca="1" si="149"/>
        <v>-</v>
      </c>
      <c r="AX386" s="228">
        <f ca="1">IF($AD386=2,IF('２個別表'!$BS386=1,1,0),0)</f>
        <v>0</v>
      </c>
      <c r="AY386" s="213" t="str">
        <f t="shared" ca="1" si="150"/>
        <v/>
      </c>
      <c r="AZ386" s="409" t="str">
        <f ca="1">IF(AND($AD386=2,$AX386=1),'２個別表'!$BX386-('２個別表'!$BZ386+'２個別表'!$CC386+'２個別表'!$CD386+'２個別表'!$CE386+'２個別表'!$CF386),"")</f>
        <v/>
      </c>
      <c r="BA386" s="228">
        <f ca="1">IF($AD386=2,IF('２個別表'!$BS386&lt;&gt;1,1,0),0)</f>
        <v>0</v>
      </c>
      <c r="BB386" s="404">
        <f t="shared" ca="1" si="151"/>
        <v>0</v>
      </c>
      <c r="BC386" s="207" t="str">
        <f ca="1">IF(AND($AD386=2,$BA386=1),'２個別表'!$BT386,"")</f>
        <v/>
      </c>
      <c r="BD386" s="207" t="str">
        <f t="shared" ca="1" si="152"/>
        <v/>
      </c>
      <c r="BE386" s="207" t="str">
        <f ca="1">IF(AND($AD386=2,$BA386=1),'２個別表'!$BW386-('２個別表'!$BZ386+'２個別表'!$CC386+'２個別表'!$CD386+'２個別表'!$CE386+'２個別表'!$CF386),"")</f>
        <v/>
      </c>
      <c r="BF386" s="207" t="str">
        <f ca="1">IF(AND($AD386=2,$BA386=1),'２個別表'!$CC386+'２個別表'!$CD386,"")</f>
        <v/>
      </c>
      <c r="BG386" s="406" t="str">
        <f ca="1">IF($BB386=1,IF(SUM('２個別表'!$BY386,'２個別表'!$CF386*0.5)&lt;='２個別表'!$BX386*0.5,"〇","×"),"")</f>
        <v/>
      </c>
      <c r="BH386" s="405">
        <f t="shared" ca="1" si="153"/>
        <v>0</v>
      </c>
      <c r="BI386" s="229" t="str">
        <f ca="1">IF($AD386=2,IF($AX386=1,IF('２個別表'!$AO386=23,"〇","×"),IF(OR('２個別表'!$AO386&lt;19,'２個別表'!$AO386&gt;23),"",IF($BH386&lt;='２個別表'!$BT386,"〇","×"))),"-")</f>
        <v>-</v>
      </c>
      <c r="BJ386" s="414" t="str">
        <f t="shared" ca="1" si="154"/>
        <v>-</v>
      </c>
      <c r="BK386" s="228">
        <f t="shared" ca="1" si="155"/>
        <v>0</v>
      </c>
      <c r="BL386" s="229" t="str">
        <f ca="1">IF($AD386=3,IF(1&lt;='２個別表'!$F386,IF('２個別表'!$W386=1,"〇","×"),""),"")</f>
        <v/>
      </c>
      <c r="BM386" s="209" t="str">
        <f ca="1">IF(AD386=3,IF(AND(OR('２個別表'!BF386="附帯施設",AND(1&lt;='２個別表'!AO386,'２個別表'!AO386&lt;=3)),'２個別表'!BM386&lt;&gt;"",'２個別表'!BN386&lt;&gt;""),1,IF(AND(OR('２個別表'!BF386="附帯施設",AND(1&lt;='２個別表'!AO386,'２個別表'!AO386&lt;=3)),OR('２個別表'!BM386="",'２個別表'!BN386="")),"×",0)),"")</f>
        <v/>
      </c>
      <c r="BN386" s="229" t="str">
        <f ca="1">IF($AD386=3,IF('２個別表'!$BX386&gt;=500000,"〇","×"),"")</f>
        <v/>
      </c>
      <c r="BO386" s="204" t="str">
        <f ca="1">IF(AD386=3,'２個別表'!BY386,"")</f>
        <v/>
      </c>
      <c r="BP386" s="204" t="str">
        <f ca="1">IF(AD386=3,IF(COUNTIF('２個別表'!$Z$11:'２個別表'!Z386,'２個別表'!Z386)=1,BO386,SUMIF('２個別表'!$Z$11:$Z$510,'２個別表'!Z386,$BO$11:$BO$239)),"")</f>
        <v/>
      </c>
      <c r="BQ386" s="213" t="str">
        <f t="shared" ca="1" si="137"/>
        <v/>
      </c>
      <c r="BR386" s="207" t="str">
        <f t="shared" ca="1" si="156"/>
        <v/>
      </c>
      <c r="BS386" s="483" t="str">
        <f ca="1">IF($AD386=3,'２個別表'!$BX386-('２個別表'!$BZ386+'２個別表'!$CC386+'２個別表'!$CD386+'２個別表'!$CE386+'２個別表'!$CF386),"")</f>
        <v/>
      </c>
      <c r="BT386" s="486">
        <f t="shared" ca="1" si="138"/>
        <v>0</v>
      </c>
      <c r="BU386" s="480" t="str">
        <f t="shared" ca="1" si="157"/>
        <v/>
      </c>
    </row>
    <row r="387" spans="1:73">
      <c r="A387" s="770" t="str">
        <f t="shared" ca="1" si="133"/>
        <v>石川県</v>
      </c>
      <c r="B387" s="773">
        <f ca="1">'２個別表'!Q387</f>
        <v>377</v>
      </c>
      <c r="C387" s="774" t="str">
        <f>'２個別表'!$R387</f>
        <v>石川県</v>
      </c>
      <c r="D387" s="774" t="str">
        <f ca="1">'２個別表'!$S387</f>
        <v/>
      </c>
      <c r="E387" s="774" t="str">
        <f ca="1">'２個別表'!$T387</f>
        <v/>
      </c>
      <c r="F387" s="719" t="str">
        <f ca="1">'２個別表'!$W387</f>
        <v/>
      </c>
      <c r="G387" s="719" t="str">
        <f ca="1">IF($F387=1,IF(SUMIF('（様式１号）１総括表'!$B$16:$B$25,A387,'（様式１号）１総括表'!$A$16:$A$25)&gt;0,"〇","✕"),"-")</f>
        <v>-</v>
      </c>
      <c r="H387" s="716" t="str">
        <f ca="1">IF('２個別表'!$Y387=1,IF('２個別表'!$AC387=1,"〇","×"),IF(AND(2&lt;='２個別表'!$AC387,'２個別表'!$AC387&lt;=5),"〇","×"))</f>
        <v>×</v>
      </c>
      <c r="I387" s="716" t="str">
        <f t="shared" ca="1" si="134"/>
        <v>×</v>
      </c>
      <c r="J387" s="207" t="str">
        <f ca="1">'２個別表'!$Z387</f>
        <v/>
      </c>
      <c r="K387" s="207">
        <f ca="1">'２個別表'!$AK387</f>
        <v>0</v>
      </c>
      <c r="L387" s="207" t="str">
        <f ca="1">IF('２個別表'!$AL387=1,1,"")</f>
        <v/>
      </c>
      <c r="M387" s="207" t="str">
        <f ca="1">IF('２個別表'!$AL387="","",IF('２個別表'!$AL387=1,IF(OR('２個別表'!$AM387=1,'２個別表'!$AN387=1),"〇","×")))</f>
        <v/>
      </c>
      <c r="N387" s="204" t="str">
        <f ca="1">'２個別表'!AT387</f>
        <v/>
      </c>
      <c r="O387" s="220" t="str">
        <f ca="1">IF(1&lt;='２個別表'!$F387,IF(AND(1&lt;='２個別表'!$AO387,'２個別表'!$AO387&lt;=3),1,0),"")</f>
        <v/>
      </c>
      <c r="P387" s="229">
        <f ca="1">IF($O387=1,IF(AND('２個別表'!$BF387&lt;&gt;"",AND('２個別表'!$BI387&lt;&gt;1,'２個別表'!$BJ387)),0,1),0)</f>
        <v>0</v>
      </c>
      <c r="Q387" s="220">
        <f ca="1">IF('２個別表'!$BF387&lt;&gt;"",1,0)</f>
        <v>0</v>
      </c>
      <c r="R387" s="220" t="str">
        <f ca="1">IF($Q387=1,IF('２個別表'!$BI387=1,1,0),"")</f>
        <v/>
      </c>
      <c r="S387" s="220" t="str">
        <f ca="1">IF($R387=1,IF('２個別表'!$BJ387&lt;&gt;"","〇","×"),"")</f>
        <v/>
      </c>
      <c r="T387" s="220" t="str">
        <f t="shared" ca="1" si="140"/>
        <v/>
      </c>
      <c r="U387" s="381">
        <f ca="1">IF('２個別表'!$BH387&gt;0,'２個別表'!$BH387,0)</f>
        <v>0</v>
      </c>
      <c r="V387" s="220">
        <f ca="1">IF('２個別表'!$BJ387&lt;&gt;"",1,0)</f>
        <v>0</v>
      </c>
      <c r="W387" s="206">
        <f ca="1">IF(AND($Q387=1,$V387=1),'２個別表'!$CF387,0)</f>
        <v>0</v>
      </c>
      <c r="X387" s="219">
        <f t="shared" ca="1" si="135"/>
        <v>0</v>
      </c>
      <c r="Y387" s="220" t="str">
        <f ca="1">IF(1&lt;='２個別表'!$F387,'２個別表'!$BV387,"")</f>
        <v/>
      </c>
      <c r="Z387" s="220">
        <f ca="1">IF(1&lt;='２個別表'!$F387,'２個別表'!$CG387,0)</f>
        <v>0</v>
      </c>
      <c r="AA387" s="220">
        <f ca="1">IF(OR(0&lt;'２個別表'!$BZ387,0&lt;SUM('２個別表'!$CC387:$CD387)),1,0)</f>
        <v>1</v>
      </c>
      <c r="AB387" s="207">
        <f ca="1">IF(1&lt;='２個別表'!$F387,'２個別表'!$BX387,0)</f>
        <v>0</v>
      </c>
      <c r="AC387" s="207" t="str">
        <f ca="1">IF('２個別表'!$BX387&gt;0,IF(AND('２個別表'!$BV387=1,'２個別表'!$CG387="控除不可"),'２個別表'!$BX387,IF(AND('２個別表'!$BV387=1,'２個別表'!$CG387="80%控除対象"),ROUNDUP('２個別表'!$BX387*102/110,0),IF(AND('２個別表'!$BV387=1,'２個別表'!$CG387="全額控除"),ROUNDUP('２個別表'!$BX387*100/110,0),IF(OR('２個別表'!$BV387=2,'２個別表'!$BV387=3),'２個別表'!$BX387,'２個別表'!$BX387)))),"")</f>
        <v/>
      </c>
      <c r="AD387" s="221" t="str">
        <f ca="1">IF('２個別表'!$W387=1,3,IF(AND('２個別表'!$W387=2,AND(19&lt;='２個別表'!$AO387,'２個別表'!$AO387&lt;=23)),2,IF(AND('２個別表'!$W387=2,OR(AND(1&lt;='２個別表'!$AO387,'２個別表'!$AO387&lt;=18),AND(24&lt;='２個別表'!$AO387,'２個別表'!$AO387&lt;=25))),1,"判定不能")))</f>
        <v>判定不能</v>
      </c>
      <c r="AE387" s="228">
        <f t="shared" ca="1" si="141"/>
        <v>0</v>
      </c>
      <c r="AF387" s="204" t="str">
        <f t="shared" ca="1" si="158"/>
        <v/>
      </c>
      <c r="AG387" s="207" t="str">
        <f ca="1">IF(AND($AD387=1,$U387&gt;0,$V387=1),ROUNDDOWN($AC387*1/2-'２個別表'!$CF387*1/2,0),"")</f>
        <v/>
      </c>
      <c r="AH387" s="207" t="str">
        <f t="shared" ca="1" si="136"/>
        <v/>
      </c>
      <c r="AI387" s="230" t="str">
        <f ca="1">IF(AND($AD387=1,$Q387=1),IF($AB387&gt;0,'２個別表'!$BX387-'２個別表'!$BZ387-'２個別表'!$CF387-'２個別表'!$CC387-'２個別表'!$CD387-'２個別表'!$CE387,0),"")</f>
        <v/>
      </c>
      <c r="AJ387" s="222">
        <f t="shared" ca="1" si="142"/>
        <v>0</v>
      </c>
      <c r="AK387" s="218" t="str">
        <f ca="1">IF($AD387=1,IF('２個別表'!$AQ387=1,1,IF('２個別表'!AQ387="","",)),"")</f>
        <v/>
      </c>
      <c r="AL387" s="207" t="str">
        <f ca="1">IF($AJ387=1,IF($AK387=1,'２個別表'!BU387,""),"")</f>
        <v/>
      </c>
      <c r="AM387" s="204" t="str">
        <f t="shared" ca="1" si="143"/>
        <v/>
      </c>
      <c r="AN387" s="223" t="str">
        <f ca="1">IF($AJ387=1,IF($AK387=1,ROUNDDOWN('２個別表'!$BX387-'２個別表'!$BZ387-'２個別表'!$CC387-'２個別表'!$CD387-'２個別表'!$CE387-'２個別表'!$CF387,0),""),"")</f>
        <v/>
      </c>
      <c r="AO387" s="222">
        <f t="shared" ca="1" si="139"/>
        <v>0</v>
      </c>
      <c r="AP387" s="218">
        <f t="shared" ca="1" si="144"/>
        <v>0</v>
      </c>
      <c r="AQ387" s="218">
        <f t="shared" ca="1" si="145"/>
        <v>0</v>
      </c>
      <c r="AR387" s="213">
        <f ca="1">IF('２個別表'!$AC387=1,1,0)</f>
        <v>0</v>
      </c>
      <c r="AS387" s="204" t="str">
        <f t="shared" ca="1" si="146"/>
        <v/>
      </c>
      <c r="AT387" s="204" t="str">
        <f t="shared" ca="1" si="147"/>
        <v/>
      </c>
      <c r="AU387" s="230" t="str">
        <f ca="1">IF($AD387=1,IF($AQ387=1,ROUNDDOWN('２個別表'!$BX387-'２個別表'!$BZ387-'２個別表'!$CC387-'２個別表'!$CD387-'２個別表'!$CE387-'２個別表'!$CF387,0),""),"")</f>
        <v/>
      </c>
      <c r="AV387" s="391">
        <f t="shared" ca="1" si="148"/>
        <v>0</v>
      </c>
      <c r="AW387" s="401" t="str">
        <f t="shared" ca="1" si="149"/>
        <v>-</v>
      </c>
      <c r="AX387" s="228">
        <f ca="1">IF($AD387=2,IF('２個別表'!$BS387=1,1,0),0)</f>
        <v>0</v>
      </c>
      <c r="AY387" s="213" t="str">
        <f t="shared" ca="1" si="150"/>
        <v/>
      </c>
      <c r="AZ387" s="409" t="str">
        <f ca="1">IF(AND($AD387=2,$AX387=1),'２個別表'!$BX387-('２個別表'!$BZ387+'２個別表'!$CC387+'２個別表'!$CD387+'２個別表'!$CE387+'２個別表'!$CF387),"")</f>
        <v/>
      </c>
      <c r="BA387" s="228">
        <f ca="1">IF($AD387=2,IF('２個別表'!$BS387&lt;&gt;1,1,0),0)</f>
        <v>0</v>
      </c>
      <c r="BB387" s="404">
        <f t="shared" ca="1" si="151"/>
        <v>0</v>
      </c>
      <c r="BC387" s="207" t="str">
        <f ca="1">IF(AND($AD387=2,$BA387=1),'２個別表'!$BT387,"")</f>
        <v/>
      </c>
      <c r="BD387" s="207" t="str">
        <f t="shared" ca="1" si="152"/>
        <v/>
      </c>
      <c r="BE387" s="207" t="str">
        <f ca="1">IF(AND($AD387=2,$BA387=1),'２個別表'!$BW387-('２個別表'!$BZ387+'２個別表'!$CC387+'２個別表'!$CD387+'２個別表'!$CE387+'２個別表'!$CF387),"")</f>
        <v/>
      </c>
      <c r="BF387" s="207" t="str">
        <f ca="1">IF(AND($AD387=2,$BA387=1),'２個別表'!$CC387+'２個別表'!$CD387,"")</f>
        <v/>
      </c>
      <c r="BG387" s="406" t="str">
        <f ca="1">IF($BB387=1,IF(SUM('２個別表'!$BY387,'２個別表'!$CF387*0.5)&lt;='２個別表'!$BX387*0.5,"〇","×"),"")</f>
        <v/>
      </c>
      <c r="BH387" s="405">
        <f t="shared" ca="1" si="153"/>
        <v>0</v>
      </c>
      <c r="BI387" s="229" t="str">
        <f ca="1">IF($AD387=2,IF($AX387=1,IF('２個別表'!$AO387=23,"〇","×"),IF(OR('２個別表'!$AO387&lt;19,'２個別表'!$AO387&gt;23),"",IF($BH387&lt;='２個別表'!$BT387,"〇","×"))),"-")</f>
        <v>-</v>
      </c>
      <c r="BJ387" s="414" t="str">
        <f t="shared" ca="1" si="154"/>
        <v>-</v>
      </c>
      <c r="BK387" s="228">
        <f t="shared" ca="1" si="155"/>
        <v>0</v>
      </c>
      <c r="BL387" s="229" t="str">
        <f ca="1">IF($AD387=3,IF(1&lt;='２個別表'!$F387,IF('２個別表'!$W387=1,"〇","×"),""),"")</f>
        <v/>
      </c>
      <c r="BM387" s="209" t="str">
        <f ca="1">IF(AD387=3,IF(AND(OR('２個別表'!BF387="附帯施設",AND(1&lt;='２個別表'!AO387,'２個別表'!AO387&lt;=3)),'２個別表'!BM387&lt;&gt;"",'２個別表'!BN387&lt;&gt;""),1,IF(AND(OR('２個別表'!BF387="附帯施設",AND(1&lt;='２個別表'!AO387,'２個別表'!AO387&lt;=3)),OR('２個別表'!BM387="",'２個別表'!BN387="")),"×",0)),"")</f>
        <v/>
      </c>
      <c r="BN387" s="229" t="str">
        <f ca="1">IF($AD387=3,IF('２個別表'!$BX387&gt;=500000,"〇","×"),"")</f>
        <v/>
      </c>
      <c r="BO387" s="204" t="str">
        <f ca="1">IF(AD387=3,'２個別表'!BY387,"")</f>
        <v/>
      </c>
      <c r="BP387" s="204" t="str">
        <f ca="1">IF(AD387=3,IF(COUNTIF('２個別表'!$Z$11:'２個別表'!Z387,'２個別表'!Z387)=1,BO387,SUMIF('２個別表'!$Z$11:$Z$510,'２個別表'!Z387,$BO$11:$BO$239)),"")</f>
        <v/>
      </c>
      <c r="BQ387" s="213" t="str">
        <f t="shared" ca="1" si="137"/>
        <v/>
      </c>
      <c r="BR387" s="207" t="str">
        <f t="shared" ca="1" si="156"/>
        <v/>
      </c>
      <c r="BS387" s="483" t="str">
        <f ca="1">IF($AD387=3,'２個別表'!$BX387-('２個別表'!$BZ387+'２個別表'!$CC387+'２個別表'!$CD387+'２個別表'!$CE387+'２個別表'!$CF387),"")</f>
        <v/>
      </c>
      <c r="BT387" s="486">
        <f t="shared" ca="1" si="138"/>
        <v>0</v>
      </c>
      <c r="BU387" s="480" t="str">
        <f t="shared" ca="1" si="157"/>
        <v/>
      </c>
    </row>
    <row r="388" spans="1:73">
      <c r="A388" s="770" t="str">
        <f t="shared" ca="1" si="133"/>
        <v>石川県</v>
      </c>
      <c r="B388" s="773">
        <f ca="1">'２個別表'!Q388</f>
        <v>378</v>
      </c>
      <c r="C388" s="774" t="str">
        <f>'２個別表'!$R388</f>
        <v>石川県</v>
      </c>
      <c r="D388" s="774" t="str">
        <f ca="1">'２個別表'!$S388</f>
        <v/>
      </c>
      <c r="E388" s="774" t="str">
        <f ca="1">'２個別表'!$T388</f>
        <v/>
      </c>
      <c r="F388" s="719" t="str">
        <f ca="1">'２個別表'!$W388</f>
        <v/>
      </c>
      <c r="G388" s="719" t="str">
        <f ca="1">IF($F388=1,IF(SUMIF('（様式１号）１総括表'!$B$16:$B$25,A388,'（様式１号）１総括表'!$A$16:$A$25)&gt;0,"〇","✕"),"-")</f>
        <v>-</v>
      </c>
      <c r="H388" s="716" t="str">
        <f ca="1">IF('２個別表'!$Y388=1,IF('２個別表'!$AC388=1,"〇","×"),IF(AND(2&lt;='２個別表'!$AC388,'２個別表'!$AC388&lt;=5),"〇","×"))</f>
        <v>×</v>
      </c>
      <c r="I388" s="716" t="str">
        <f t="shared" ca="1" si="134"/>
        <v>×</v>
      </c>
      <c r="J388" s="207" t="str">
        <f ca="1">'２個別表'!$Z388</f>
        <v/>
      </c>
      <c r="K388" s="207">
        <f ca="1">'２個別表'!$AK388</f>
        <v>0</v>
      </c>
      <c r="L388" s="207" t="str">
        <f ca="1">IF('２個別表'!$AL388=1,1,"")</f>
        <v/>
      </c>
      <c r="M388" s="207" t="str">
        <f ca="1">IF('２個別表'!$AL388="","",IF('２個別表'!$AL388=1,IF(OR('２個別表'!$AM388=1,'２個別表'!$AN388=1),"〇","×")))</f>
        <v/>
      </c>
      <c r="N388" s="204" t="str">
        <f ca="1">'２個別表'!AT388</f>
        <v/>
      </c>
      <c r="O388" s="220" t="str">
        <f ca="1">IF(1&lt;='２個別表'!$F388,IF(AND(1&lt;='２個別表'!$AO388,'２個別表'!$AO388&lt;=3),1,0),"")</f>
        <v/>
      </c>
      <c r="P388" s="229">
        <f ca="1">IF($O388=1,IF(AND('２個別表'!$BF388&lt;&gt;"",AND('２個別表'!$BI388&lt;&gt;1,'２個別表'!$BJ388)),0,1),0)</f>
        <v>0</v>
      </c>
      <c r="Q388" s="220">
        <f ca="1">IF('２個別表'!$BF388&lt;&gt;"",1,0)</f>
        <v>0</v>
      </c>
      <c r="R388" s="220" t="str">
        <f ca="1">IF($Q388=1,IF('２個別表'!$BI388=1,1,0),"")</f>
        <v/>
      </c>
      <c r="S388" s="220" t="str">
        <f ca="1">IF($R388=1,IF('２個別表'!$BJ388&lt;&gt;"","〇","×"),"")</f>
        <v/>
      </c>
      <c r="T388" s="220" t="str">
        <f t="shared" ca="1" si="140"/>
        <v/>
      </c>
      <c r="U388" s="381">
        <f ca="1">IF('２個別表'!$BH388&gt;0,'２個別表'!$BH388,0)</f>
        <v>0</v>
      </c>
      <c r="V388" s="220">
        <f ca="1">IF('２個別表'!$BJ388&lt;&gt;"",1,0)</f>
        <v>0</v>
      </c>
      <c r="W388" s="206">
        <f ca="1">IF(AND($Q388=1,$V388=1),'２個別表'!$CF388,0)</f>
        <v>0</v>
      </c>
      <c r="X388" s="219">
        <f t="shared" ca="1" si="135"/>
        <v>0</v>
      </c>
      <c r="Y388" s="220" t="str">
        <f ca="1">IF(1&lt;='２個別表'!$F388,'２個別表'!$BV388,"")</f>
        <v/>
      </c>
      <c r="Z388" s="220">
        <f ca="1">IF(1&lt;='２個別表'!$F388,'２個別表'!$CG388,0)</f>
        <v>0</v>
      </c>
      <c r="AA388" s="220">
        <f ca="1">IF(OR(0&lt;'２個別表'!$BZ388,0&lt;SUM('２個別表'!$CC388:$CD388)),1,0)</f>
        <v>1</v>
      </c>
      <c r="AB388" s="207">
        <f ca="1">IF(1&lt;='２個別表'!$F388,'２個別表'!$BX388,0)</f>
        <v>0</v>
      </c>
      <c r="AC388" s="207" t="str">
        <f ca="1">IF('２個別表'!$BX388&gt;0,IF(AND('２個別表'!$BV388=1,'２個別表'!$CG388="控除不可"),'２個別表'!$BX388,IF(AND('２個別表'!$BV388=1,'２個別表'!$CG388="80%控除対象"),ROUNDUP('２個別表'!$BX388*102/110,0),IF(AND('２個別表'!$BV388=1,'２個別表'!$CG388="全額控除"),ROUNDUP('２個別表'!$BX388*100/110,0),IF(OR('２個別表'!$BV388=2,'２個別表'!$BV388=3),'２個別表'!$BX388,'２個別表'!$BX388)))),"")</f>
        <v/>
      </c>
      <c r="AD388" s="221" t="str">
        <f ca="1">IF('２個別表'!$W388=1,3,IF(AND('２個別表'!$W388=2,AND(19&lt;='２個別表'!$AO388,'２個別表'!$AO388&lt;=23)),2,IF(AND('２個別表'!$W388=2,OR(AND(1&lt;='２個別表'!$AO388,'２個別表'!$AO388&lt;=18),AND(24&lt;='２個別表'!$AO388,'２個別表'!$AO388&lt;=25))),1,"判定不能")))</f>
        <v>判定不能</v>
      </c>
      <c r="AE388" s="228">
        <f t="shared" ca="1" si="141"/>
        <v>0</v>
      </c>
      <c r="AF388" s="204" t="str">
        <f t="shared" ca="1" si="158"/>
        <v/>
      </c>
      <c r="AG388" s="207" t="str">
        <f ca="1">IF(AND($AD388=1,$U388&gt;0,$V388=1),ROUNDDOWN($AC388*1/2-'２個別表'!$CF388*1/2,0),"")</f>
        <v/>
      </c>
      <c r="AH388" s="207" t="str">
        <f t="shared" ca="1" si="136"/>
        <v/>
      </c>
      <c r="AI388" s="230" t="str">
        <f ca="1">IF(AND($AD388=1,$Q388=1),IF($AB388&gt;0,'２個別表'!$BX388-'２個別表'!$BZ388-'２個別表'!$CF388-'２個別表'!$CC388-'２個別表'!$CD388-'２個別表'!$CE388,0),"")</f>
        <v/>
      </c>
      <c r="AJ388" s="222">
        <f t="shared" ca="1" si="142"/>
        <v>0</v>
      </c>
      <c r="AK388" s="218" t="str">
        <f ca="1">IF($AD388=1,IF('２個別表'!$AQ388=1,1,IF('２個別表'!AQ388="","",)),"")</f>
        <v/>
      </c>
      <c r="AL388" s="207" t="str">
        <f ca="1">IF($AJ388=1,IF($AK388=1,'２個別表'!BU388,""),"")</f>
        <v/>
      </c>
      <c r="AM388" s="204" t="str">
        <f t="shared" ca="1" si="143"/>
        <v/>
      </c>
      <c r="AN388" s="223" t="str">
        <f ca="1">IF($AJ388=1,IF($AK388=1,ROUNDDOWN('２個別表'!$BX388-'２個別表'!$BZ388-'２個別表'!$CC388-'２個別表'!$CD388-'２個別表'!$CE388-'２個別表'!$CF388,0),""),"")</f>
        <v/>
      </c>
      <c r="AO388" s="222">
        <f t="shared" ca="1" si="139"/>
        <v>0</v>
      </c>
      <c r="AP388" s="218">
        <f t="shared" ca="1" si="144"/>
        <v>0</v>
      </c>
      <c r="AQ388" s="218">
        <f t="shared" ca="1" si="145"/>
        <v>0</v>
      </c>
      <c r="AR388" s="213">
        <f ca="1">IF('２個別表'!$AC388=1,1,0)</f>
        <v>0</v>
      </c>
      <c r="AS388" s="204" t="str">
        <f t="shared" ca="1" si="146"/>
        <v/>
      </c>
      <c r="AT388" s="204" t="str">
        <f t="shared" ca="1" si="147"/>
        <v/>
      </c>
      <c r="AU388" s="230" t="str">
        <f ca="1">IF($AD388=1,IF($AQ388=1,ROUNDDOWN('２個別表'!$BX388-'２個別表'!$BZ388-'２個別表'!$CC388-'２個別表'!$CD388-'２個別表'!$CE388-'２個別表'!$CF388,0),""),"")</f>
        <v/>
      </c>
      <c r="AV388" s="391">
        <f t="shared" ca="1" si="148"/>
        <v>0</v>
      </c>
      <c r="AW388" s="401" t="str">
        <f t="shared" ca="1" si="149"/>
        <v>-</v>
      </c>
      <c r="AX388" s="228">
        <f ca="1">IF($AD388=2,IF('２個別表'!$BS388=1,1,0),0)</f>
        <v>0</v>
      </c>
      <c r="AY388" s="213" t="str">
        <f t="shared" ca="1" si="150"/>
        <v/>
      </c>
      <c r="AZ388" s="409" t="str">
        <f ca="1">IF(AND($AD388=2,$AX388=1),'２個別表'!$BX388-('２個別表'!$BZ388+'２個別表'!$CC388+'２個別表'!$CD388+'２個別表'!$CE388+'２個別表'!$CF388),"")</f>
        <v/>
      </c>
      <c r="BA388" s="228">
        <f ca="1">IF($AD388=2,IF('２個別表'!$BS388&lt;&gt;1,1,0),0)</f>
        <v>0</v>
      </c>
      <c r="BB388" s="404">
        <f t="shared" ca="1" si="151"/>
        <v>0</v>
      </c>
      <c r="BC388" s="207" t="str">
        <f ca="1">IF(AND($AD388=2,$BA388=1),'２個別表'!$BT388,"")</f>
        <v/>
      </c>
      <c r="BD388" s="207" t="str">
        <f t="shared" ca="1" si="152"/>
        <v/>
      </c>
      <c r="BE388" s="207" t="str">
        <f ca="1">IF(AND($AD388=2,$BA388=1),'２個別表'!$BW388-('２個別表'!$BZ388+'２個別表'!$CC388+'２個別表'!$CD388+'２個別表'!$CE388+'２個別表'!$CF388),"")</f>
        <v/>
      </c>
      <c r="BF388" s="207" t="str">
        <f ca="1">IF(AND($AD388=2,$BA388=1),'２個別表'!$CC388+'２個別表'!$CD388,"")</f>
        <v/>
      </c>
      <c r="BG388" s="406" t="str">
        <f ca="1">IF($BB388=1,IF(SUM('２個別表'!$BY388,'２個別表'!$CF388*0.5)&lt;='２個別表'!$BX388*0.5,"〇","×"),"")</f>
        <v/>
      </c>
      <c r="BH388" s="405">
        <f t="shared" ca="1" si="153"/>
        <v>0</v>
      </c>
      <c r="BI388" s="229" t="str">
        <f ca="1">IF($AD388=2,IF($AX388=1,IF('２個別表'!$AO388=23,"〇","×"),IF(OR('２個別表'!$AO388&lt;19,'２個別表'!$AO388&gt;23),"",IF($BH388&lt;='２個別表'!$BT388,"〇","×"))),"-")</f>
        <v>-</v>
      </c>
      <c r="BJ388" s="414" t="str">
        <f t="shared" ca="1" si="154"/>
        <v>-</v>
      </c>
      <c r="BK388" s="228">
        <f t="shared" ca="1" si="155"/>
        <v>0</v>
      </c>
      <c r="BL388" s="229" t="str">
        <f ca="1">IF($AD388=3,IF(1&lt;='２個別表'!$F388,IF('２個別表'!$W388=1,"〇","×"),""),"")</f>
        <v/>
      </c>
      <c r="BM388" s="209" t="str">
        <f ca="1">IF(AD388=3,IF(AND(OR('２個別表'!BF388="附帯施設",AND(1&lt;='２個別表'!AO388,'２個別表'!AO388&lt;=3)),'２個別表'!BM388&lt;&gt;"",'２個別表'!BN388&lt;&gt;""),1,IF(AND(OR('２個別表'!BF388="附帯施設",AND(1&lt;='２個別表'!AO388,'２個別表'!AO388&lt;=3)),OR('２個別表'!BM388="",'２個別表'!BN388="")),"×",0)),"")</f>
        <v/>
      </c>
      <c r="BN388" s="229" t="str">
        <f ca="1">IF($AD388=3,IF('２個別表'!$BX388&gt;=500000,"〇","×"),"")</f>
        <v/>
      </c>
      <c r="BO388" s="204" t="str">
        <f ca="1">IF(AD388=3,'２個別表'!BY388,"")</f>
        <v/>
      </c>
      <c r="BP388" s="204" t="str">
        <f ca="1">IF(AD388=3,IF(COUNTIF('２個別表'!$Z$11:'２個別表'!Z388,'２個別表'!Z388)=1,BO388,SUMIF('２個別表'!$Z$11:$Z$510,'２個別表'!Z388,$BO$11:$BO$239)),"")</f>
        <v/>
      </c>
      <c r="BQ388" s="213" t="str">
        <f t="shared" ca="1" si="137"/>
        <v/>
      </c>
      <c r="BR388" s="207" t="str">
        <f t="shared" ca="1" si="156"/>
        <v/>
      </c>
      <c r="BS388" s="483" t="str">
        <f ca="1">IF($AD388=3,'２個別表'!$BX388-('２個別表'!$BZ388+'２個別表'!$CC388+'２個別表'!$CD388+'２個別表'!$CE388+'２個別表'!$CF388),"")</f>
        <v/>
      </c>
      <c r="BT388" s="486">
        <f t="shared" ca="1" si="138"/>
        <v>0</v>
      </c>
      <c r="BU388" s="480" t="str">
        <f t="shared" ca="1" si="157"/>
        <v/>
      </c>
    </row>
    <row r="389" spans="1:73">
      <c r="A389" s="770" t="str">
        <f t="shared" ca="1" si="133"/>
        <v>石川県</v>
      </c>
      <c r="B389" s="773">
        <f ca="1">'２個別表'!Q389</f>
        <v>379</v>
      </c>
      <c r="C389" s="774" t="str">
        <f>'２個別表'!$R389</f>
        <v>石川県</v>
      </c>
      <c r="D389" s="774" t="str">
        <f ca="1">'２個別表'!$S389</f>
        <v/>
      </c>
      <c r="E389" s="774" t="str">
        <f ca="1">'２個別表'!$T389</f>
        <v/>
      </c>
      <c r="F389" s="719" t="str">
        <f ca="1">'２個別表'!$W389</f>
        <v/>
      </c>
      <c r="G389" s="719" t="str">
        <f ca="1">IF($F389=1,IF(SUMIF('（様式１号）１総括表'!$B$16:$B$25,A389,'（様式１号）１総括表'!$A$16:$A$25)&gt;0,"〇","✕"),"-")</f>
        <v>-</v>
      </c>
      <c r="H389" s="716" t="str">
        <f ca="1">IF('２個別表'!$Y389=1,IF('２個別表'!$AC389=1,"〇","×"),IF(AND(2&lt;='２個別表'!$AC389,'２個別表'!$AC389&lt;=5),"〇","×"))</f>
        <v>×</v>
      </c>
      <c r="I389" s="716" t="str">
        <f t="shared" ca="1" si="134"/>
        <v>×</v>
      </c>
      <c r="J389" s="207" t="str">
        <f ca="1">'２個別表'!$Z389</f>
        <v/>
      </c>
      <c r="K389" s="207">
        <f ca="1">'２個別表'!$AK389</f>
        <v>0</v>
      </c>
      <c r="L389" s="207" t="str">
        <f ca="1">IF('２個別表'!$AL389=1,1,"")</f>
        <v/>
      </c>
      <c r="M389" s="207" t="str">
        <f ca="1">IF('２個別表'!$AL389="","",IF('２個別表'!$AL389=1,IF(OR('２個別表'!$AM389=1,'２個別表'!$AN389=1),"〇","×")))</f>
        <v/>
      </c>
      <c r="N389" s="204" t="str">
        <f ca="1">'２個別表'!AT389</f>
        <v/>
      </c>
      <c r="O389" s="220" t="str">
        <f ca="1">IF(1&lt;='２個別表'!$F389,IF(AND(1&lt;='２個別表'!$AO389,'２個別表'!$AO389&lt;=3),1,0),"")</f>
        <v/>
      </c>
      <c r="P389" s="229">
        <f ca="1">IF($O389=1,IF(AND('２個別表'!$BF389&lt;&gt;"",AND('２個別表'!$BI389&lt;&gt;1,'２個別表'!$BJ389)),0,1),0)</f>
        <v>0</v>
      </c>
      <c r="Q389" s="220">
        <f ca="1">IF('２個別表'!$BF389&lt;&gt;"",1,0)</f>
        <v>0</v>
      </c>
      <c r="R389" s="220" t="str">
        <f ca="1">IF($Q389=1,IF('２個別表'!$BI389=1,1,0),"")</f>
        <v/>
      </c>
      <c r="S389" s="220" t="str">
        <f ca="1">IF($R389=1,IF('２個別表'!$BJ389&lt;&gt;"","〇","×"),"")</f>
        <v/>
      </c>
      <c r="T389" s="220" t="str">
        <f t="shared" ca="1" si="140"/>
        <v/>
      </c>
      <c r="U389" s="381">
        <f ca="1">IF('２個別表'!$BH389&gt;0,'２個別表'!$BH389,0)</f>
        <v>0</v>
      </c>
      <c r="V389" s="220">
        <f ca="1">IF('２個別表'!$BJ389&lt;&gt;"",1,0)</f>
        <v>0</v>
      </c>
      <c r="W389" s="206">
        <f ca="1">IF(AND($Q389=1,$V389=1),'２個別表'!$CF389,0)</f>
        <v>0</v>
      </c>
      <c r="X389" s="219">
        <f t="shared" ca="1" si="135"/>
        <v>0</v>
      </c>
      <c r="Y389" s="220" t="str">
        <f ca="1">IF(1&lt;='２個別表'!$F389,'２個別表'!$BV389,"")</f>
        <v/>
      </c>
      <c r="Z389" s="220">
        <f ca="1">IF(1&lt;='２個別表'!$F389,'２個別表'!$CG389,0)</f>
        <v>0</v>
      </c>
      <c r="AA389" s="220">
        <f ca="1">IF(OR(0&lt;'２個別表'!$BZ389,0&lt;SUM('２個別表'!$CC389:$CD389)),1,0)</f>
        <v>1</v>
      </c>
      <c r="AB389" s="207">
        <f ca="1">IF(1&lt;='２個別表'!$F389,'２個別表'!$BX389,0)</f>
        <v>0</v>
      </c>
      <c r="AC389" s="207" t="str">
        <f ca="1">IF('２個別表'!$BX389&gt;0,IF(AND('２個別表'!$BV389=1,'２個別表'!$CG389="控除不可"),'２個別表'!$BX389,IF(AND('２個別表'!$BV389=1,'２個別表'!$CG389="80%控除対象"),ROUNDUP('２個別表'!$BX389*102/110,0),IF(AND('２個別表'!$BV389=1,'２個別表'!$CG389="全額控除"),ROUNDUP('２個別表'!$BX389*100/110,0),IF(OR('２個別表'!$BV389=2,'２個別表'!$BV389=3),'２個別表'!$BX389,'２個別表'!$BX389)))),"")</f>
        <v/>
      </c>
      <c r="AD389" s="221" t="str">
        <f ca="1">IF('２個別表'!$W389=1,3,IF(AND('２個別表'!$W389=2,AND(19&lt;='２個別表'!$AO389,'２個別表'!$AO389&lt;=23)),2,IF(AND('２個別表'!$W389=2,OR(AND(1&lt;='２個別表'!$AO389,'２個別表'!$AO389&lt;=18),AND(24&lt;='２個別表'!$AO389,'２個別表'!$AO389&lt;=25))),1,"判定不能")))</f>
        <v>判定不能</v>
      </c>
      <c r="AE389" s="228">
        <f t="shared" ca="1" si="141"/>
        <v>0</v>
      </c>
      <c r="AF389" s="204" t="str">
        <f t="shared" ca="1" si="158"/>
        <v/>
      </c>
      <c r="AG389" s="207" t="str">
        <f ca="1">IF(AND($AD389=1,$U389&gt;0,$V389=1),ROUNDDOWN($AC389*1/2-'２個別表'!$CF389*1/2,0),"")</f>
        <v/>
      </c>
      <c r="AH389" s="207" t="str">
        <f t="shared" ca="1" si="136"/>
        <v/>
      </c>
      <c r="AI389" s="230" t="str">
        <f ca="1">IF(AND($AD389=1,$Q389=1),IF($AB389&gt;0,'２個別表'!$BX389-'２個別表'!$BZ389-'２個別表'!$CF389-'２個別表'!$CC389-'２個別表'!$CD389-'２個別表'!$CE389,0),"")</f>
        <v/>
      </c>
      <c r="AJ389" s="222">
        <f t="shared" ca="1" si="142"/>
        <v>0</v>
      </c>
      <c r="AK389" s="218" t="str">
        <f ca="1">IF($AD389=1,IF('２個別表'!$AQ389=1,1,IF('２個別表'!AQ389="","",)),"")</f>
        <v/>
      </c>
      <c r="AL389" s="207" t="str">
        <f ca="1">IF($AJ389=1,IF($AK389=1,'２個別表'!BU389,""),"")</f>
        <v/>
      </c>
      <c r="AM389" s="204" t="str">
        <f t="shared" ca="1" si="143"/>
        <v/>
      </c>
      <c r="AN389" s="223" t="str">
        <f ca="1">IF($AJ389=1,IF($AK389=1,ROUNDDOWN('２個別表'!$BX389-'２個別表'!$BZ389-'２個別表'!$CC389-'２個別表'!$CD389-'２個別表'!$CE389-'２個別表'!$CF389,0),""),"")</f>
        <v/>
      </c>
      <c r="AO389" s="222">
        <f t="shared" ca="1" si="139"/>
        <v>0</v>
      </c>
      <c r="AP389" s="218">
        <f t="shared" ca="1" si="144"/>
        <v>0</v>
      </c>
      <c r="AQ389" s="218">
        <f t="shared" ca="1" si="145"/>
        <v>0</v>
      </c>
      <c r="AR389" s="213">
        <f ca="1">IF('２個別表'!$AC389=1,1,0)</f>
        <v>0</v>
      </c>
      <c r="AS389" s="204" t="str">
        <f t="shared" ca="1" si="146"/>
        <v/>
      </c>
      <c r="AT389" s="204" t="str">
        <f t="shared" ca="1" si="147"/>
        <v/>
      </c>
      <c r="AU389" s="230" t="str">
        <f ca="1">IF($AD389=1,IF($AQ389=1,ROUNDDOWN('２個別表'!$BX389-'２個別表'!$BZ389-'２個別表'!$CC389-'２個別表'!$CD389-'２個別表'!$CE389-'２個別表'!$CF389,0),""),"")</f>
        <v/>
      </c>
      <c r="AV389" s="391">
        <f t="shared" ca="1" si="148"/>
        <v>0</v>
      </c>
      <c r="AW389" s="401" t="str">
        <f t="shared" ca="1" si="149"/>
        <v>-</v>
      </c>
      <c r="AX389" s="228">
        <f ca="1">IF($AD389=2,IF('２個別表'!$BS389=1,1,0),0)</f>
        <v>0</v>
      </c>
      <c r="AY389" s="213" t="str">
        <f t="shared" ca="1" si="150"/>
        <v/>
      </c>
      <c r="AZ389" s="409" t="str">
        <f ca="1">IF(AND($AD389=2,$AX389=1),'２個別表'!$BX389-('２個別表'!$BZ389+'２個別表'!$CC389+'２個別表'!$CD389+'２個別表'!$CE389+'２個別表'!$CF389),"")</f>
        <v/>
      </c>
      <c r="BA389" s="228">
        <f ca="1">IF($AD389=2,IF('２個別表'!$BS389&lt;&gt;1,1,0),0)</f>
        <v>0</v>
      </c>
      <c r="BB389" s="404">
        <f t="shared" ca="1" si="151"/>
        <v>0</v>
      </c>
      <c r="BC389" s="207" t="str">
        <f ca="1">IF(AND($AD389=2,$BA389=1),'２個別表'!$BT389,"")</f>
        <v/>
      </c>
      <c r="BD389" s="207" t="str">
        <f t="shared" ca="1" si="152"/>
        <v/>
      </c>
      <c r="BE389" s="207" t="str">
        <f ca="1">IF(AND($AD389=2,$BA389=1),'２個別表'!$BW389-('２個別表'!$BZ389+'２個別表'!$CC389+'２個別表'!$CD389+'２個別表'!$CE389+'２個別表'!$CF389),"")</f>
        <v/>
      </c>
      <c r="BF389" s="207" t="str">
        <f ca="1">IF(AND($AD389=2,$BA389=1),'２個別表'!$CC389+'２個別表'!$CD389,"")</f>
        <v/>
      </c>
      <c r="BG389" s="406" t="str">
        <f ca="1">IF($BB389=1,IF(SUM('２個別表'!$BY389,'２個別表'!$CF389*0.5)&lt;='２個別表'!$BX389*0.5,"〇","×"),"")</f>
        <v/>
      </c>
      <c r="BH389" s="405">
        <f t="shared" ca="1" si="153"/>
        <v>0</v>
      </c>
      <c r="BI389" s="229" t="str">
        <f ca="1">IF($AD389=2,IF($AX389=1,IF('２個別表'!$AO389=23,"〇","×"),IF(OR('２個別表'!$AO389&lt;19,'２個別表'!$AO389&gt;23),"",IF($BH389&lt;='２個別表'!$BT389,"〇","×"))),"-")</f>
        <v>-</v>
      </c>
      <c r="BJ389" s="414" t="str">
        <f t="shared" ca="1" si="154"/>
        <v>-</v>
      </c>
      <c r="BK389" s="228">
        <f t="shared" ca="1" si="155"/>
        <v>0</v>
      </c>
      <c r="BL389" s="229" t="str">
        <f ca="1">IF($AD389=3,IF(1&lt;='２個別表'!$F389,IF('２個別表'!$W389=1,"〇","×"),""),"")</f>
        <v/>
      </c>
      <c r="BM389" s="209" t="str">
        <f ca="1">IF(AD389=3,IF(AND(OR('２個別表'!BF389="附帯施設",AND(1&lt;='２個別表'!AO389,'２個別表'!AO389&lt;=3)),'２個別表'!BM389&lt;&gt;"",'２個別表'!BN389&lt;&gt;""),1,IF(AND(OR('２個別表'!BF389="附帯施設",AND(1&lt;='２個別表'!AO389,'２個別表'!AO389&lt;=3)),OR('２個別表'!BM389="",'２個別表'!BN389="")),"×",0)),"")</f>
        <v/>
      </c>
      <c r="BN389" s="229" t="str">
        <f ca="1">IF($AD389=3,IF('２個別表'!$BX389&gt;=500000,"〇","×"),"")</f>
        <v/>
      </c>
      <c r="BO389" s="204" t="str">
        <f ca="1">IF(AD389=3,'２個別表'!BY389,"")</f>
        <v/>
      </c>
      <c r="BP389" s="204" t="str">
        <f ca="1">IF(AD389=3,IF(COUNTIF('２個別表'!$Z$11:'２個別表'!Z389,'２個別表'!Z389)=1,BO389,SUMIF('２個別表'!$Z$11:$Z$510,'２個別表'!Z389,$BO$11:$BO$239)),"")</f>
        <v/>
      </c>
      <c r="BQ389" s="213" t="str">
        <f t="shared" ca="1" si="137"/>
        <v/>
      </c>
      <c r="BR389" s="207" t="str">
        <f t="shared" ca="1" si="156"/>
        <v/>
      </c>
      <c r="BS389" s="483" t="str">
        <f ca="1">IF($AD389=3,'２個別表'!$BX389-('２個別表'!$BZ389+'２個別表'!$CC389+'２個別表'!$CD389+'２個別表'!$CE389+'２個別表'!$CF389),"")</f>
        <v/>
      </c>
      <c r="BT389" s="486">
        <f t="shared" ca="1" si="138"/>
        <v>0</v>
      </c>
      <c r="BU389" s="480" t="str">
        <f t="shared" ca="1" si="157"/>
        <v/>
      </c>
    </row>
    <row r="390" spans="1:73">
      <c r="A390" s="770" t="str">
        <f t="shared" ca="1" si="133"/>
        <v>石川県</v>
      </c>
      <c r="B390" s="773">
        <f ca="1">'２個別表'!Q390</f>
        <v>380</v>
      </c>
      <c r="C390" s="774" t="str">
        <f>'２個別表'!$R390</f>
        <v>石川県</v>
      </c>
      <c r="D390" s="774" t="str">
        <f ca="1">'２個別表'!$S390</f>
        <v/>
      </c>
      <c r="E390" s="774" t="str">
        <f ca="1">'２個別表'!$T390</f>
        <v/>
      </c>
      <c r="F390" s="719" t="str">
        <f ca="1">'２個別表'!$W390</f>
        <v/>
      </c>
      <c r="G390" s="719" t="str">
        <f ca="1">IF($F390=1,IF(SUMIF('（様式１号）１総括表'!$B$16:$B$25,A390,'（様式１号）１総括表'!$A$16:$A$25)&gt;0,"〇","✕"),"-")</f>
        <v>-</v>
      </c>
      <c r="H390" s="716" t="str">
        <f ca="1">IF('２個別表'!$Y390=1,IF('２個別表'!$AC390=1,"〇","×"),IF(AND(2&lt;='２個別表'!$AC390,'２個別表'!$AC390&lt;=5),"〇","×"))</f>
        <v>×</v>
      </c>
      <c r="I390" s="716" t="str">
        <f t="shared" ca="1" si="134"/>
        <v>×</v>
      </c>
      <c r="J390" s="207" t="str">
        <f ca="1">'２個別表'!$Z390</f>
        <v/>
      </c>
      <c r="K390" s="207">
        <f ca="1">'２個別表'!$AK390</f>
        <v>0</v>
      </c>
      <c r="L390" s="207" t="str">
        <f ca="1">IF('２個別表'!$AL390=1,1,"")</f>
        <v/>
      </c>
      <c r="M390" s="207" t="str">
        <f ca="1">IF('２個別表'!$AL390="","",IF('２個別表'!$AL390=1,IF(OR('２個別表'!$AM390=1,'２個別表'!$AN390=1),"〇","×")))</f>
        <v/>
      </c>
      <c r="N390" s="204" t="str">
        <f ca="1">'２個別表'!AT390</f>
        <v/>
      </c>
      <c r="O390" s="220" t="str">
        <f ca="1">IF(1&lt;='２個別表'!$F390,IF(AND(1&lt;='２個別表'!$AO390,'２個別表'!$AO390&lt;=3),1,0),"")</f>
        <v/>
      </c>
      <c r="P390" s="229">
        <f ca="1">IF($O390=1,IF(AND('２個別表'!$BF390&lt;&gt;"",AND('２個別表'!$BI390&lt;&gt;1,'２個別表'!$BJ390)),0,1),0)</f>
        <v>0</v>
      </c>
      <c r="Q390" s="220">
        <f ca="1">IF('２個別表'!$BF390&lt;&gt;"",1,0)</f>
        <v>0</v>
      </c>
      <c r="R390" s="220" t="str">
        <f ca="1">IF($Q390=1,IF('２個別表'!$BI390=1,1,0),"")</f>
        <v/>
      </c>
      <c r="S390" s="220" t="str">
        <f ca="1">IF($R390=1,IF('２個別表'!$BJ390&lt;&gt;"","〇","×"),"")</f>
        <v/>
      </c>
      <c r="T390" s="220" t="str">
        <f t="shared" ca="1" si="140"/>
        <v/>
      </c>
      <c r="U390" s="381">
        <f ca="1">IF('２個別表'!$BH390&gt;0,'２個別表'!$BH390,0)</f>
        <v>0</v>
      </c>
      <c r="V390" s="220">
        <f ca="1">IF('２個別表'!$BJ390&lt;&gt;"",1,0)</f>
        <v>0</v>
      </c>
      <c r="W390" s="206">
        <f ca="1">IF(AND($Q390=1,$V390=1),'２個別表'!$CF390,0)</f>
        <v>0</v>
      </c>
      <c r="X390" s="219">
        <f t="shared" ca="1" si="135"/>
        <v>0</v>
      </c>
      <c r="Y390" s="220" t="str">
        <f ca="1">IF(1&lt;='２個別表'!$F390,'２個別表'!$BV390,"")</f>
        <v/>
      </c>
      <c r="Z390" s="220">
        <f ca="1">IF(1&lt;='２個別表'!$F390,'２個別表'!$CG390,0)</f>
        <v>0</v>
      </c>
      <c r="AA390" s="220">
        <f ca="1">IF(OR(0&lt;'２個別表'!$BZ390,0&lt;SUM('２個別表'!$CC390:$CD390)),1,0)</f>
        <v>1</v>
      </c>
      <c r="AB390" s="207">
        <f ca="1">IF(1&lt;='２個別表'!$F390,'２個別表'!$BX390,0)</f>
        <v>0</v>
      </c>
      <c r="AC390" s="207" t="str">
        <f ca="1">IF('２個別表'!$BX390&gt;0,IF(AND('２個別表'!$BV390=1,'２個別表'!$CG390="控除不可"),'２個別表'!$BX390,IF(AND('２個別表'!$BV390=1,'２個別表'!$CG390="80%控除対象"),ROUNDUP('２個別表'!$BX390*102/110,0),IF(AND('２個別表'!$BV390=1,'２個別表'!$CG390="全額控除"),ROUNDUP('２個別表'!$BX390*100/110,0),IF(OR('２個別表'!$BV390=2,'２個別表'!$BV390=3),'２個別表'!$BX390,'２個別表'!$BX390)))),"")</f>
        <v/>
      </c>
      <c r="AD390" s="221" t="str">
        <f ca="1">IF('２個別表'!$W390=1,3,IF(AND('２個別表'!$W390=2,AND(19&lt;='２個別表'!$AO390,'２個別表'!$AO390&lt;=23)),2,IF(AND('２個別表'!$W390=2,OR(AND(1&lt;='２個別表'!$AO390,'２個別表'!$AO390&lt;=18),AND(24&lt;='２個別表'!$AO390,'２個別表'!$AO390&lt;=25))),1,"判定不能")))</f>
        <v>判定不能</v>
      </c>
      <c r="AE390" s="228">
        <f t="shared" ca="1" si="141"/>
        <v>0</v>
      </c>
      <c r="AF390" s="204" t="str">
        <f t="shared" ca="1" si="158"/>
        <v/>
      </c>
      <c r="AG390" s="207" t="str">
        <f ca="1">IF(AND($AD390=1,$U390&gt;0,$V390=1),ROUNDDOWN($AC390*1/2-'２個別表'!$CF390*1/2,0),"")</f>
        <v/>
      </c>
      <c r="AH390" s="207" t="str">
        <f t="shared" ca="1" si="136"/>
        <v/>
      </c>
      <c r="AI390" s="230" t="str">
        <f ca="1">IF(AND($AD390=1,$Q390=1),IF($AB390&gt;0,'２個別表'!$BX390-'２個別表'!$BZ390-'２個別表'!$CF390-'２個別表'!$CC390-'２個別表'!$CD390-'２個別表'!$CE390,0),"")</f>
        <v/>
      </c>
      <c r="AJ390" s="222">
        <f t="shared" ca="1" si="142"/>
        <v>0</v>
      </c>
      <c r="AK390" s="218" t="str">
        <f ca="1">IF($AD390=1,IF('２個別表'!$AQ390=1,1,IF('２個別表'!AQ390="","",)),"")</f>
        <v/>
      </c>
      <c r="AL390" s="207" t="str">
        <f ca="1">IF($AJ390=1,IF($AK390=1,'２個別表'!BU390,""),"")</f>
        <v/>
      </c>
      <c r="AM390" s="204" t="str">
        <f t="shared" ca="1" si="143"/>
        <v/>
      </c>
      <c r="AN390" s="223" t="str">
        <f ca="1">IF($AJ390=1,IF($AK390=1,ROUNDDOWN('２個別表'!$BX390-'２個別表'!$BZ390-'２個別表'!$CC390-'２個別表'!$CD390-'２個別表'!$CE390-'２個別表'!$CF390,0),""),"")</f>
        <v/>
      </c>
      <c r="AO390" s="222">
        <f t="shared" ca="1" si="139"/>
        <v>0</v>
      </c>
      <c r="AP390" s="218">
        <f t="shared" ca="1" si="144"/>
        <v>0</v>
      </c>
      <c r="AQ390" s="218">
        <f t="shared" ca="1" si="145"/>
        <v>0</v>
      </c>
      <c r="AR390" s="213">
        <f ca="1">IF('２個別表'!$AC390=1,1,0)</f>
        <v>0</v>
      </c>
      <c r="AS390" s="204" t="str">
        <f t="shared" ca="1" si="146"/>
        <v/>
      </c>
      <c r="AT390" s="204" t="str">
        <f t="shared" ca="1" si="147"/>
        <v/>
      </c>
      <c r="AU390" s="230" t="str">
        <f ca="1">IF($AD390=1,IF($AQ390=1,ROUNDDOWN('２個別表'!$BX390-'２個別表'!$BZ390-'２個別表'!$CC390-'２個別表'!$CD390-'２個別表'!$CE390-'２個別表'!$CF390,0),""),"")</f>
        <v/>
      </c>
      <c r="AV390" s="391">
        <f t="shared" ca="1" si="148"/>
        <v>0</v>
      </c>
      <c r="AW390" s="401" t="str">
        <f t="shared" ca="1" si="149"/>
        <v>-</v>
      </c>
      <c r="AX390" s="228">
        <f ca="1">IF($AD390=2,IF('２個別表'!$BS390=1,1,0),0)</f>
        <v>0</v>
      </c>
      <c r="AY390" s="213" t="str">
        <f t="shared" ca="1" si="150"/>
        <v/>
      </c>
      <c r="AZ390" s="409" t="str">
        <f ca="1">IF(AND($AD390=2,$AX390=1),'２個別表'!$BX390-('２個別表'!$BZ390+'２個別表'!$CC390+'２個別表'!$CD390+'２個別表'!$CE390+'２個別表'!$CF390),"")</f>
        <v/>
      </c>
      <c r="BA390" s="228">
        <f ca="1">IF($AD390=2,IF('２個別表'!$BS390&lt;&gt;1,1,0),0)</f>
        <v>0</v>
      </c>
      <c r="BB390" s="404">
        <f t="shared" ca="1" si="151"/>
        <v>0</v>
      </c>
      <c r="BC390" s="207" t="str">
        <f ca="1">IF(AND($AD390=2,$BA390=1),'２個別表'!$BT390,"")</f>
        <v/>
      </c>
      <c r="BD390" s="207" t="str">
        <f t="shared" ca="1" si="152"/>
        <v/>
      </c>
      <c r="BE390" s="207" t="str">
        <f ca="1">IF(AND($AD390=2,$BA390=1),'２個別表'!$BW390-('２個別表'!$BZ390+'２個別表'!$CC390+'２個別表'!$CD390+'２個別表'!$CE390+'２個別表'!$CF390),"")</f>
        <v/>
      </c>
      <c r="BF390" s="207" t="str">
        <f ca="1">IF(AND($AD390=2,$BA390=1),'２個別表'!$CC390+'２個別表'!$CD390,"")</f>
        <v/>
      </c>
      <c r="BG390" s="406" t="str">
        <f ca="1">IF($BB390=1,IF(SUM('２個別表'!$BY390,'２個別表'!$CF390*0.5)&lt;='２個別表'!$BX390*0.5,"〇","×"),"")</f>
        <v/>
      </c>
      <c r="BH390" s="405">
        <f t="shared" ca="1" si="153"/>
        <v>0</v>
      </c>
      <c r="BI390" s="229" t="str">
        <f ca="1">IF($AD390=2,IF($AX390=1,IF('２個別表'!$AO390=23,"〇","×"),IF(OR('２個別表'!$AO390&lt;19,'２個別表'!$AO390&gt;23),"",IF($BH390&lt;='２個別表'!$BT390,"〇","×"))),"-")</f>
        <v>-</v>
      </c>
      <c r="BJ390" s="414" t="str">
        <f t="shared" ca="1" si="154"/>
        <v>-</v>
      </c>
      <c r="BK390" s="228">
        <f t="shared" ca="1" si="155"/>
        <v>0</v>
      </c>
      <c r="BL390" s="229" t="str">
        <f ca="1">IF($AD390=3,IF(1&lt;='２個別表'!$F390,IF('２個別表'!$W390=1,"〇","×"),""),"")</f>
        <v/>
      </c>
      <c r="BM390" s="209" t="str">
        <f ca="1">IF(AD390=3,IF(AND(OR('２個別表'!BF390="附帯施設",AND(1&lt;='２個別表'!AO390,'２個別表'!AO390&lt;=3)),'２個別表'!BM390&lt;&gt;"",'２個別表'!BN390&lt;&gt;""),1,IF(AND(OR('２個別表'!BF390="附帯施設",AND(1&lt;='２個別表'!AO390,'２個別表'!AO390&lt;=3)),OR('２個別表'!BM390="",'２個別表'!BN390="")),"×",0)),"")</f>
        <v/>
      </c>
      <c r="BN390" s="229" t="str">
        <f ca="1">IF($AD390=3,IF('２個別表'!$BX390&gt;=500000,"〇","×"),"")</f>
        <v/>
      </c>
      <c r="BO390" s="204" t="str">
        <f ca="1">IF(AD390=3,'２個別表'!BY390,"")</f>
        <v/>
      </c>
      <c r="BP390" s="204" t="str">
        <f ca="1">IF(AD390=3,IF(COUNTIF('２個別表'!$Z$11:'２個別表'!Z390,'２個別表'!Z390)=1,BO390,SUMIF('２個別表'!$Z$11:$Z$510,'２個別表'!Z390,$BO$11:$BO$239)),"")</f>
        <v/>
      </c>
      <c r="BQ390" s="213" t="str">
        <f t="shared" ca="1" si="137"/>
        <v/>
      </c>
      <c r="BR390" s="207" t="str">
        <f t="shared" ca="1" si="156"/>
        <v/>
      </c>
      <c r="BS390" s="483" t="str">
        <f ca="1">IF($AD390=3,'２個別表'!$BX390-('２個別表'!$BZ390+'２個別表'!$CC390+'２個別表'!$CD390+'２個別表'!$CE390+'２個別表'!$CF390),"")</f>
        <v/>
      </c>
      <c r="BT390" s="486">
        <f t="shared" ca="1" si="138"/>
        <v>0</v>
      </c>
      <c r="BU390" s="480" t="str">
        <f t="shared" ca="1" si="157"/>
        <v/>
      </c>
    </row>
    <row r="391" spans="1:73">
      <c r="A391" s="770" t="str">
        <f t="shared" ca="1" si="133"/>
        <v>石川県</v>
      </c>
      <c r="B391" s="773">
        <f ca="1">'２個別表'!Q391</f>
        <v>381</v>
      </c>
      <c r="C391" s="774" t="str">
        <f>'２個別表'!$R391</f>
        <v>石川県</v>
      </c>
      <c r="D391" s="774" t="str">
        <f ca="1">'２個別表'!$S391</f>
        <v/>
      </c>
      <c r="E391" s="774" t="str">
        <f ca="1">'２個別表'!$T391</f>
        <v/>
      </c>
      <c r="F391" s="719" t="str">
        <f ca="1">'２個別表'!$W391</f>
        <v/>
      </c>
      <c r="G391" s="719" t="str">
        <f ca="1">IF($F391=1,IF(SUMIF('（様式１号）１総括表'!$B$16:$B$25,A391,'（様式１号）１総括表'!$A$16:$A$25)&gt;0,"〇","✕"),"-")</f>
        <v>-</v>
      </c>
      <c r="H391" s="716" t="str">
        <f ca="1">IF('２個別表'!$Y391=1,IF('２個別表'!$AC391=1,"〇","×"),IF(AND(2&lt;='２個別表'!$AC391,'２個別表'!$AC391&lt;=5),"〇","×"))</f>
        <v>×</v>
      </c>
      <c r="I391" s="716" t="str">
        <f t="shared" ca="1" si="134"/>
        <v>×</v>
      </c>
      <c r="J391" s="207" t="str">
        <f ca="1">'２個別表'!$Z391</f>
        <v/>
      </c>
      <c r="K391" s="207">
        <f ca="1">'２個別表'!$AK391</f>
        <v>0</v>
      </c>
      <c r="L391" s="207" t="str">
        <f ca="1">IF('２個別表'!$AL391=1,1,"")</f>
        <v/>
      </c>
      <c r="M391" s="207" t="str">
        <f ca="1">IF('２個別表'!$AL391="","",IF('２個別表'!$AL391=1,IF(OR('２個別表'!$AM391=1,'２個別表'!$AN391=1),"〇","×")))</f>
        <v/>
      </c>
      <c r="N391" s="204" t="str">
        <f ca="1">'２個別表'!AT391</f>
        <v/>
      </c>
      <c r="O391" s="220" t="str">
        <f ca="1">IF(1&lt;='２個別表'!$F391,IF(AND(1&lt;='２個別表'!$AO391,'２個別表'!$AO391&lt;=3),1,0),"")</f>
        <v/>
      </c>
      <c r="P391" s="229">
        <f ca="1">IF($O391=1,IF(AND('２個別表'!$BF391&lt;&gt;"",AND('２個別表'!$BI391&lt;&gt;1,'２個別表'!$BJ391)),0,1),0)</f>
        <v>0</v>
      </c>
      <c r="Q391" s="220">
        <f ca="1">IF('２個別表'!$BF391&lt;&gt;"",1,0)</f>
        <v>0</v>
      </c>
      <c r="R391" s="220" t="str">
        <f ca="1">IF($Q391=1,IF('２個別表'!$BI391=1,1,0),"")</f>
        <v/>
      </c>
      <c r="S391" s="220" t="str">
        <f ca="1">IF($R391=1,IF('２個別表'!$BJ391&lt;&gt;"","〇","×"),"")</f>
        <v/>
      </c>
      <c r="T391" s="220" t="str">
        <f t="shared" ca="1" si="140"/>
        <v/>
      </c>
      <c r="U391" s="381">
        <f ca="1">IF('２個別表'!$BH391&gt;0,'２個別表'!$BH391,0)</f>
        <v>0</v>
      </c>
      <c r="V391" s="220">
        <f ca="1">IF('２個別表'!$BJ391&lt;&gt;"",1,0)</f>
        <v>0</v>
      </c>
      <c r="W391" s="206">
        <f ca="1">IF(AND($Q391=1,$V391=1),'２個別表'!$CF391,0)</f>
        <v>0</v>
      </c>
      <c r="X391" s="219">
        <f t="shared" ca="1" si="135"/>
        <v>0</v>
      </c>
      <c r="Y391" s="220" t="str">
        <f ca="1">IF(1&lt;='２個別表'!$F391,'２個別表'!$BV391,"")</f>
        <v/>
      </c>
      <c r="Z391" s="220">
        <f ca="1">IF(1&lt;='２個別表'!$F391,'２個別表'!$CG391,0)</f>
        <v>0</v>
      </c>
      <c r="AA391" s="220">
        <f ca="1">IF(OR(0&lt;'２個別表'!$BZ391,0&lt;SUM('２個別表'!$CC391:$CD391)),1,0)</f>
        <v>1</v>
      </c>
      <c r="AB391" s="207">
        <f ca="1">IF(1&lt;='２個別表'!$F391,'２個別表'!$BX391,0)</f>
        <v>0</v>
      </c>
      <c r="AC391" s="207" t="str">
        <f ca="1">IF('２個別表'!$BX391&gt;0,IF(AND('２個別表'!$BV391=1,'２個別表'!$CG391="控除不可"),'２個別表'!$BX391,IF(AND('２個別表'!$BV391=1,'２個別表'!$CG391="80%控除対象"),ROUNDUP('２個別表'!$BX391*102/110,0),IF(AND('２個別表'!$BV391=1,'２個別表'!$CG391="全額控除"),ROUNDUP('２個別表'!$BX391*100/110,0),IF(OR('２個別表'!$BV391=2,'２個別表'!$BV391=3),'２個別表'!$BX391,'２個別表'!$BX391)))),"")</f>
        <v/>
      </c>
      <c r="AD391" s="221" t="str">
        <f ca="1">IF('２個別表'!$W391=1,3,IF(AND('２個別表'!$W391=2,AND(19&lt;='２個別表'!$AO391,'２個別表'!$AO391&lt;=23)),2,IF(AND('２個別表'!$W391=2,OR(AND(1&lt;='２個別表'!$AO391,'２個別表'!$AO391&lt;=18),AND(24&lt;='２個別表'!$AO391,'２個別表'!$AO391&lt;=25))),1,"判定不能")))</f>
        <v>判定不能</v>
      </c>
      <c r="AE391" s="228">
        <f t="shared" ca="1" si="141"/>
        <v>0</v>
      </c>
      <c r="AF391" s="204" t="str">
        <f t="shared" ca="1" si="158"/>
        <v/>
      </c>
      <c r="AG391" s="207" t="str">
        <f ca="1">IF(AND($AD391=1,$U391&gt;0,$V391=1),ROUNDDOWN($AC391*1/2-'２個別表'!$CF391*1/2,0),"")</f>
        <v/>
      </c>
      <c r="AH391" s="207" t="str">
        <f t="shared" ca="1" si="136"/>
        <v/>
      </c>
      <c r="AI391" s="230" t="str">
        <f ca="1">IF(AND($AD391=1,$Q391=1),IF($AB391&gt;0,'２個別表'!$BX391-'２個別表'!$BZ391-'２個別表'!$CF391-'２個別表'!$CC391-'２個別表'!$CD391-'２個別表'!$CE391,0),"")</f>
        <v/>
      </c>
      <c r="AJ391" s="222">
        <f t="shared" ca="1" si="142"/>
        <v>0</v>
      </c>
      <c r="AK391" s="218" t="str">
        <f ca="1">IF($AD391=1,IF('２個別表'!$AQ391=1,1,IF('２個別表'!AQ391="","",)),"")</f>
        <v/>
      </c>
      <c r="AL391" s="207" t="str">
        <f ca="1">IF($AJ391=1,IF($AK391=1,'２個別表'!BU391,""),"")</f>
        <v/>
      </c>
      <c r="AM391" s="204" t="str">
        <f t="shared" ca="1" si="143"/>
        <v/>
      </c>
      <c r="AN391" s="223" t="str">
        <f ca="1">IF($AJ391=1,IF($AK391=1,ROUNDDOWN('２個別表'!$BX391-'２個別表'!$BZ391-'２個別表'!$CC391-'２個別表'!$CD391-'２個別表'!$CE391-'２個別表'!$CF391,0),""),"")</f>
        <v/>
      </c>
      <c r="AO391" s="222">
        <f t="shared" ca="1" si="139"/>
        <v>0</v>
      </c>
      <c r="AP391" s="218">
        <f t="shared" ca="1" si="144"/>
        <v>0</v>
      </c>
      <c r="AQ391" s="218">
        <f t="shared" ca="1" si="145"/>
        <v>0</v>
      </c>
      <c r="AR391" s="213">
        <f ca="1">IF('２個別表'!$AC391=1,1,0)</f>
        <v>0</v>
      </c>
      <c r="AS391" s="204" t="str">
        <f t="shared" ca="1" si="146"/>
        <v/>
      </c>
      <c r="AT391" s="204" t="str">
        <f t="shared" ca="1" si="147"/>
        <v/>
      </c>
      <c r="AU391" s="230" t="str">
        <f ca="1">IF($AD391=1,IF($AQ391=1,ROUNDDOWN('２個別表'!$BX391-'２個別表'!$BZ391-'２個別表'!$CC391-'２個別表'!$CD391-'２個別表'!$CE391-'２個別表'!$CF391,0),""),"")</f>
        <v/>
      </c>
      <c r="AV391" s="391">
        <f t="shared" ca="1" si="148"/>
        <v>0</v>
      </c>
      <c r="AW391" s="401" t="str">
        <f t="shared" ca="1" si="149"/>
        <v>-</v>
      </c>
      <c r="AX391" s="228">
        <f ca="1">IF($AD391=2,IF('２個別表'!$BS391=1,1,0),0)</f>
        <v>0</v>
      </c>
      <c r="AY391" s="213" t="str">
        <f t="shared" ca="1" si="150"/>
        <v/>
      </c>
      <c r="AZ391" s="409" t="str">
        <f ca="1">IF(AND($AD391=2,$AX391=1),'２個別表'!$BX391-('２個別表'!$BZ391+'２個別表'!$CC391+'２個別表'!$CD391+'２個別表'!$CE391+'２個別表'!$CF391),"")</f>
        <v/>
      </c>
      <c r="BA391" s="228">
        <f ca="1">IF($AD391=2,IF('２個別表'!$BS391&lt;&gt;1,1,0),0)</f>
        <v>0</v>
      </c>
      <c r="BB391" s="404">
        <f t="shared" ca="1" si="151"/>
        <v>0</v>
      </c>
      <c r="BC391" s="207" t="str">
        <f ca="1">IF(AND($AD391=2,$BA391=1),'２個別表'!$BT391,"")</f>
        <v/>
      </c>
      <c r="BD391" s="207" t="str">
        <f t="shared" ca="1" si="152"/>
        <v/>
      </c>
      <c r="BE391" s="207" t="str">
        <f ca="1">IF(AND($AD391=2,$BA391=1),'２個別表'!$BW391-('２個別表'!$BZ391+'２個別表'!$CC391+'２個別表'!$CD391+'２個別表'!$CE391+'２個別表'!$CF391),"")</f>
        <v/>
      </c>
      <c r="BF391" s="207" t="str">
        <f ca="1">IF(AND($AD391=2,$BA391=1),'２個別表'!$CC391+'２個別表'!$CD391,"")</f>
        <v/>
      </c>
      <c r="BG391" s="406" t="str">
        <f ca="1">IF($BB391=1,IF(SUM('２個別表'!$BY391,'２個別表'!$CF391*0.5)&lt;='２個別表'!$BX391*0.5,"〇","×"),"")</f>
        <v/>
      </c>
      <c r="BH391" s="405">
        <f t="shared" ca="1" si="153"/>
        <v>0</v>
      </c>
      <c r="BI391" s="229" t="str">
        <f ca="1">IF($AD391=2,IF($AX391=1,IF('２個別表'!$AO391=23,"〇","×"),IF(OR('２個別表'!$AO391&lt;19,'２個別表'!$AO391&gt;23),"",IF($BH391&lt;='２個別表'!$BT391,"〇","×"))),"-")</f>
        <v>-</v>
      </c>
      <c r="BJ391" s="414" t="str">
        <f t="shared" ca="1" si="154"/>
        <v>-</v>
      </c>
      <c r="BK391" s="228">
        <f t="shared" ca="1" si="155"/>
        <v>0</v>
      </c>
      <c r="BL391" s="229" t="str">
        <f ca="1">IF($AD391=3,IF(1&lt;='２個別表'!$F391,IF('２個別表'!$W391=1,"〇","×"),""),"")</f>
        <v/>
      </c>
      <c r="BM391" s="209" t="str">
        <f ca="1">IF(AD391=3,IF(AND(OR('２個別表'!BF391="附帯施設",AND(1&lt;='２個別表'!AO391,'２個別表'!AO391&lt;=3)),'２個別表'!BM391&lt;&gt;"",'２個別表'!BN391&lt;&gt;""),1,IF(AND(OR('２個別表'!BF391="附帯施設",AND(1&lt;='２個別表'!AO391,'２個別表'!AO391&lt;=3)),OR('２個別表'!BM391="",'２個別表'!BN391="")),"×",0)),"")</f>
        <v/>
      </c>
      <c r="BN391" s="229" t="str">
        <f ca="1">IF($AD391=3,IF('２個別表'!$BX391&gt;=500000,"〇","×"),"")</f>
        <v/>
      </c>
      <c r="BO391" s="204" t="str">
        <f ca="1">IF(AD391=3,'２個別表'!BY391,"")</f>
        <v/>
      </c>
      <c r="BP391" s="204" t="str">
        <f ca="1">IF(AD391=3,IF(COUNTIF('２個別表'!$Z$11:'２個別表'!Z391,'２個別表'!Z391)=1,BO391,SUMIF('２個別表'!$Z$11:$Z$510,'２個別表'!Z391,$BO$11:$BO$239)),"")</f>
        <v/>
      </c>
      <c r="BQ391" s="213" t="str">
        <f t="shared" ca="1" si="137"/>
        <v/>
      </c>
      <c r="BR391" s="207" t="str">
        <f t="shared" ca="1" si="156"/>
        <v/>
      </c>
      <c r="BS391" s="483" t="str">
        <f ca="1">IF($AD391=3,'２個別表'!$BX391-('２個別表'!$BZ391+'２個別表'!$CC391+'２個別表'!$CD391+'２個別表'!$CE391+'２個別表'!$CF391),"")</f>
        <v/>
      </c>
      <c r="BT391" s="486">
        <f t="shared" ca="1" si="138"/>
        <v>0</v>
      </c>
      <c r="BU391" s="480" t="str">
        <f t="shared" ca="1" si="157"/>
        <v/>
      </c>
    </row>
    <row r="392" spans="1:73">
      <c r="A392" s="770" t="str">
        <f t="shared" ca="1" si="133"/>
        <v>石川県</v>
      </c>
      <c r="B392" s="773">
        <f ca="1">'２個別表'!Q392</f>
        <v>382</v>
      </c>
      <c r="C392" s="774" t="str">
        <f>'２個別表'!$R392</f>
        <v>石川県</v>
      </c>
      <c r="D392" s="774" t="str">
        <f ca="1">'２個別表'!$S392</f>
        <v/>
      </c>
      <c r="E392" s="774" t="str">
        <f ca="1">'２個別表'!$T392</f>
        <v/>
      </c>
      <c r="F392" s="719" t="str">
        <f ca="1">'２個別表'!$W392</f>
        <v/>
      </c>
      <c r="G392" s="719" t="str">
        <f ca="1">IF($F392=1,IF(SUMIF('（様式１号）１総括表'!$B$16:$B$25,A392,'（様式１号）１総括表'!$A$16:$A$25)&gt;0,"〇","✕"),"-")</f>
        <v>-</v>
      </c>
      <c r="H392" s="716" t="str">
        <f ca="1">IF('２個別表'!$Y392=1,IF('２個別表'!$AC392=1,"〇","×"),IF(AND(2&lt;='２個別表'!$AC392,'２個別表'!$AC392&lt;=5),"〇","×"))</f>
        <v>×</v>
      </c>
      <c r="I392" s="716" t="str">
        <f t="shared" ca="1" si="134"/>
        <v>×</v>
      </c>
      <c r="J392" s="207" t="str">
        <f ca="1">'２個別表'!$Z392</f>
        <v/>
      </c>
      <c r="K392" s="207">
        <f ca="1">'２個別表'!$AK392</f>
        <v>0</v>
      </c>
      <c r="L392" s="207" t="str">
        <f ca="1">IF('２個別表'!$AL392=1,1,"")</f>
        <v/>
      </c>
      <c r="M392" s="207" t="str">
        <f ca="1">IF('２個別表'!$AL392="","",IF('２個別表'!$AL392=1,IF(OR('２個別表'!$AM392=1,'２個別表'!$AN392=1),"〇","×")))</f>
        <v/>
      </c>
      <c r="N392" s="204" t="str">
        <f ca="1">'２個別表'!AT392</f>
        <v/>
      </c>
      <c r="O392" s="220" t="str">
        <f ca="1">IF(1&lt;='２個別表'!$F392,IF(AND(1&lt;='２個別表'!$AO392,'２個別表'!$AO392&lt;=3),1,0),"")</f>
        <v/>
      </c>
      <c r="P392" s="229">
        <f ca="1">IF($O392=1,IF(AND('２個別表'!$BF392&lt;&gt;"",AND('２個別表'!$BI392&lt;&gt;1,'２個別表'!$BJ392)),0,1),0)</f>
        <v>0</v>
      </c>
      <c r="Q392" s="220">
        <f ca="1">IF('２個別表'!$BF392&lt;&gt;"",1,0)</f>
        <v>0</v>
      </c>
      <c r="R392" s="220" t="str">
        <f ca="1">IF($Q392=1,IF('２個別表'!$BI392=1,1,0),"")</f>
        <v/>
      </c>
      <c r="S392" s="220" t="str">
        <f ca="1">IF($R392=1,IF('２個別表'!$BJ392&lt;&gt;"","〇","×"),"")</f>
        <v/>
      </c>
      <c r="T392" s="220" t="str">
        <f t="shared" ca="1" si="140"/>
        <v/>
      </c>
      <c r="U392" s="381">
        <f ca="1">IF('２個別表'!$BH392&gt;0,'２個別表'!$BH392,0)</f>
        <v>0</v>
      </c>
      <c r="V392" s="220">
        <f ca="1">IF('２個別表'!$BJ392&lt;&gt;"",1,0)</f>
        <v>0</v>
      </c>
      <c r="W392" s="206">
        <f ca="1">IF(AND($Q392=1,$V392=1),'２個別表'!$CF392,0)</f>
        <v>0</v>
      </c>
      <c r="X392" s="219">
        <f t="shared" ca="1" si="135"/>
        <v>0</v>
      </c>
      <c r="Y392" s="220" t="str">
        <f ca="1">IF(1&lt;='２個別表'!$F392,'２個別表'!$BV392,"")</f>
        <v/>
      </c>
      <c r="Z392" s="220">
        <f ca="1">IF(1&lt;='２個別表'!$F392,'２個別表'!$CG392,0)</f>
        <v>0</v>
      </c>
      <c r="AA392" s="220">
        <f ca="1">IF(OR(0&lt;'２個別表'!$BZ392,0&lt;SUM('２個別表'!$CC392:$CD392)),1,0)</f>
        <v>1</v>
      </c>
      <c r="AB392" s="207">
        <f ca="1">IF(1&lt;='２個別表'!$F392,'２個別表'!$BX392,0)</f>
        <v>0</v>
      </c>
      <c r="AC392" s="207" t="str">
        <f ca="1">IF('２個別表'!$BX392&gt;0,IF(AND('２個別表'!$BV392=1,'２個別表'!$CG392="控除不可"),'２個別表'!$BX392,IF(AND('２個別表'!$BV392=1,'２個別表'!$CG392="80%控除対象"),ROUNDUP('２個別表'!$BX392*102/110,0),IF(AND('２個別表'!$BV392=1,'２個別表'!$CG392="全額控除"),ROUNDUP('２個別表'!$BX392*100/110,0),IF(OR('２個別表'!$BV392=2,'２個別表'!$BV392=3),'２個別表'!$BX392,'２個別表'!$BX392)))),"")</f>
        <v/>
      </c>
      <c r="AD392" s="221" t="str">
        <f ca="1">IF('２個別表'!$W392=1,3,IF(AND('２個別表'!$W392=2,AND(19&lt;='２個別表'!$AO392,'２個別表'!$AO392&lt;=23)),2,IF(AND('２個別表'!$W392=2,OR(AND(1&lt;='２個別表'!$AO392,'２個別表'!$AO392&lt;=18),AND(24&lt;='２個別表'!$AO392,'２個別表'!$AO392&lt;=25))),1,"判定不能")))</f>
        <v>判定不能</v>
      </c>
      <c r="AE392" s="228">
        <f t="shared" ca="1" si="141"/>
        <v>0</v>
      </c>
      <c r="AF392" s="204" t="str">
        <f t="shared" ca="1" si="158"/>
        <v/>
      </c>
      <c r="AG392" s="207" t="str">
        <f ca="1">IF(AND($AD392=1,$U392&gt;0,$V392=1),ROUNDDOWN($AC392*1/2-'２個別表'!$CF392*1/2,0),"")</f>
        <v/>
      </c>
      <c r="AH392" s="207" t="str">
        <f t="shared" ca="1" si="136"/>
        <v/>
      </c>
      <c r="AI392" s="230" t="str">
        <f ca="1">IF(AND($AD392=1,$Q392=1),IF($AB392&gt;0,'２個別表'!$BX392-'２個別表'!$BZ392-'２個別表'!$CF392-'２個別表'!$CC392-'２個別表'!$CD392-'２個別表'!$CE392,0),"")</f>
        <v/>
      </c>
      <c r="AJ392" s="222">
        <f t="shared" ca="1" si="142"/>
        <v>0</v>
      </c>
      <c r="AK392" s="218" t="str">
        <f ca="1">IF($AD392=1,IF('２個別表'!$AQ392=1,1,IF('２個別表'!AQ392="","",)),"")</f>
        <v/>
      </c>
      <c r="AL392" s="207" t="str">
        <f ca="1">IF($AJ392=1,IF($AK392=1,'２個別表'!BU392,""),"")</f>
        <v/>
      </c>
      <c r="AM392" s="204" t="str">
        <f t="shared" ca="1" si="143"/>
        <v/>
      </c>
      <c r="AN392" s="223" t="str">
        <f ca="1">IF($AJ392=1,IF($AK392=1,ROUNDDOWN('２個別表'!$BX392-'２個別表'!$BZ392-'２個別表'!$CC392-'２個別表'!$CD392-'２個別表'!$CE392-'２個別表'!$CF392,0),""),"")</f>
        <v/>
      </c>
      <c r="AO392" s="222">
        <f t="shared" ca="1" si="139"/>
        <v>0</v>
      </c>
      <c r="AP392" s="218">
        <f t="shared" ca="1" si="144"/>
        <v>0</v>
      </c>
      <c r="AQ392" s="218">
        <f t="shared" ca="1" si="145"/>
        <v>0</v>
      </c>
      <c r="AR392" s="213">
        <f ca="1">IF('２個別表'!$AC392=1,1,0)</f>
        <v>0</v>
      </c>
      <c r="AS392" s="204" t="str">
        <f t="shared" ca="1" si="146"/>
        <v/>
      </c>
      <c r="AT392" s="204" t="str">
        <f t="shared" ca="1" si="147"/>
        <v/>
      </c>
      <c r="AU392" s="230" t="str">
        <f ca="1">IF($AD392=1,IF($AQ392=1,ROUNDDOWN('２個別表'!$BX392-'２個別表'!$BZ392-'２個別表'!$CC392-'２個別表'!$CD392-'２個別表'!$CE392-'２個別表'!$CF392,0),""),"")</f>
        <v/>
      </c>
      <c r="AV392" s="391">
        <f t="shared" ca="1" si="148"/>
        <v>0</v>
      </c>
      <c r="AW392" s="401" t="str">
        <f t="shared" ca="1" si="149"/>
        <v>-</v>
      </c>
      <c r="AX392" s="228">
        <f ca="1">IF($AD392=2,IF('２個別表'!$BS392=1,1,0),0)</f>
        <v>0</v>
      </c>
      <c r="AY392" s="213" t="str">
        <f t="shared" ca="1" si="150"/>
        <v/>
      </c>
      <c r="AZ392" s="409" t="str">
        <f ca="1">IF(AND($AD392=2,$AX392=1),'２個別表'!$BX392-('２個別表'!$BZ392+'２個別表'!$CC392+'２個別表'!$CD392+'２個別表'!$CE392+'２個別表'!$CF392),"")</f>
        <v/>
      </c>
      <c r="BA392" s="228">
        <f ca="1">IF($AD392=2,IF('２個別表'!$BS392&lt;&gt;1,1,0),0)</f>
        <v>0</v>
      </c>
      <c r="BB392" s="404">
        <f t="shared" ca="1" si="151"/>
        <v>0</v>
      </c>
      <c r="BC392" s="207" t="str">
        <f ca="1">IF(AND($AD392=2,$BA392=1),'２個別表'!$BT392,"")</f>
        <v/>
      </c>
      <c r="BD392" s="207" t="str">
        <f t="shared" ca="1" si="152"/>
        <v/>
      </c>
      <c r="BE392" s="207" t="str">
        <f ca="1">IF(AND($AD392=2,$BA392=1),'２個別表'!$BW392-('２個別表'!$BZ392+'２個別表'!$CC392+'２個別表'!$CD392+'２個別表'!$CE392+'２個別表'!$CF392),"")</f>
        <v/>
      </c>
      <c r="BF392" s="207" t="str">
        <f ca="1">IF(AND($AD392=2,$BA392=1),'２個別表'!$CC392+'２個別表'!$CD392,"")</f>
        <v/>
      </c>
      <c r="BG392" s="406" t="str">
        <f ca="1">IF($BB392=1,IF(SUM('２個別表'!$BY392,'２個別表'!$CF392*0.5)&lt;='２個別表'!$BX392*0.5,"〇","×"),"")</f>
        <v/>
      </c>
      <c r="BH392" s="405">
        <f t="shared" ca="1" si="153"/>
        <v>0</v>
      </c>
      <c r="BI392" s="229" t="str">
        <f ca="1">IF($AD392=2,IF($AX392=1,IF('２個別表'!$AO392=23,"〇","×"),IF(OR('２個別表'!$AO392&lt;19,'２個別表'!$AO392&gt;23),"",IF($BH392&lt;='２個別表'!$BT392,"〇","×"))),"-")</f>
        <v>-</v>
      </c>
      <c r="BJ392" s="414" t="str">
        <f t="shared" ca="1" si="154"/>
        <v>-</v>
      </c>
      <c r="BK392" s="228">
        <f t="shared" ca="1" si="155"/>
        <v>0</v>
      </c>
      <c r="BL392" s="229" t="str">
        <f ca="1">IF($AD392=3,IF(1&lt;='２個別表'!$F392,IF('２個別表'!$W392=1,"〇","×"),""),"")</f>
        <v/>
      </c>
      <c r="BM392" s="209" t="str">
        <f ca="1">IF(AD392=3,IF(AND(OR('２個別表'!BF392="附帯施設",AND(1&lt;='２個別表'!AO392,'２個別表'!AO392&lt;=3)),'２個別表'!BM392&lt;&gt;"",'２個別表'!BN392&lt;&gt;""),1,IF(AND(OR('２個別表'!BF392="附帯施設",AND(1&lt;='２個別表'!AO392,'２個別表'!AO392&lt;=3)),OR('２個別表'!BM392="",'２個別表'!BN392="")),"×",0)),"")</f>
        <v/>
      </c>
      <c r="BN392" s="229" t="str">
        <f ca="1">IF($AD392=3,IF('２個別表'!$BX392&gt;=500000,"〇","×"),"")</f>
        <v/>
      </c>
      <c r="BO392" s="204" t="str">
        <f ca="1">IF(AD392=3,'２個別表'!BY392,"")</f>
        <v/>
      </c>
      <c r="BP392" s="204" t="str">
        <f ca="1">IF(AD392=3,IF(COUNTIF('２個別表'!$Z$11:'２個別表'!Z392,'２個別表'!Z392)=1,BO392,SUMIF('２個別表'!$Z$11:$Z$510,'２個別表'!Z392,$BO$11:$BO$239)),"")</f>
        <v/>
      </c>
      <c r="BQ392" s="213" t="str">
        <f t="shared" ca="1" si="137"/>
        <v/>
      </c>
      <c r="BR392" s="207" t="str">
        <f t="shared" ca="1" si="156"/>
        <v/>
      </c>
      <c r="BS392" s="483" t="str">
        <f ca="1">IF($AD392=3,'２個別表'!$BX392-('２個別表'!$BZ392+'２個別表'!$CC392+'２個別表'!$CD392+'２個別表'!$CE392+'２個別表'!$CF392),"")</f>
        <v/>
      </c>
      <c r="BT392" s="486">
        <f t="shared" ca="1" si="138"/>
        <v>0</v>
      </c>
      <c r="BU392" s="480" t="str">
        <f t="shared" ca="1" si="157"/>
        <v/>
      </c>
    </row>
    <row r="393" spans="1:73">
      <c r="A393" s="770" t="str">
        <f t="shared" ca="1" si="133"/>
        <v>石川県</v>
      </c>
      <c r="B393" s="773">
        <f ca="1">'２個別表'!Q393</f>
        <v>383</v>
      </c>
      <c r="C393" s="774" t="str">
        <f>'２個別表'!$R393</f>
        <v>石川県</v>
      </c>
      <c r="D393" s="774" t="str">
        <f ca="1">'２個別表'!$S393</f>
        <v/>
      </c>
      <c r="E393" s="774" t="str">
        <f ca="1">'２個別表'!$T393</f>
        <v/>
      </c>
      <c r="F393" s="719" t="str">
        <f ca="1">'２個別表'!$W393</f>
        <v/>
      </c>
      <c r="G393" s="719" t="str">
        <f ca="1">IF($F393=1,IF(SUMIF('（様式１号）１総括表'!$B$16:$B$25,A393,'（様式１号）１総括表'!$A$16:$A$25)&gt;0,"〇","✕"),"-")</f>
        <v>-</v>
      </c>
      <c r="H393" s="716" t="str">
        <f ca="1">IF('２個別表'!$Y393=1,IF('２個別表'!$AC393=1,"〇","×"),IF(AND(2&lt;='２個別表'!$AC393,'２個別表'!$AC393&lt;=5),"〇","×"))</f>
        <v>×</v>
      </c>
      <c r="I393" s="716" t="str">
        <f t="shared" ca="1" si="134"/>
        <v>×</v>
      </c>
      <c r="J393" s="207" t="str">
        <f ca="1">'２個別表'!$Z393</f>
        <v/>
      </c>
      <c r="K393" s="207">
        <f ca="1">'２個別表'!$AK393</f>
        <v>0</v>
      </c>
      <c r="L393" s="207" t="str">
        <f ca="1">IF('２個別表'!$AL393=1,1,"")</f>
        <v/>
      </c>
      <c r="M393" s="207" t="str">
        <f ca="1">IF('２個別表'!$AL393="","",IF('２個別表'!$AL393=1,IF(OR('２個別表'!$AM393=1,'２個別表'!$AN393=1),"〇","×")))</f>
        <v/>
      </c>
      <c r="N393" s="204" t="str">
        <f ca="1">'２個別表'!AT393</f>
        <v/>
      </c>
      <c r="O393" s="220" t="str">
        <f ca="1">IF(1&lt;='２個別表'!$F393,IF(AND(1&lt;='２個別表'!$AO393,'２個別表'!$AO393&lt;=3),1,0),"")</f>
        <v/>
      </c>
      <c r="P393" s="229">
        <f ca="1">IF($O393=1,IF(AND('２個別表'!$BF393&lt;&gt;"",AND('２個別表'!$BI393&lt;&gt;1,'２個別表'!$BJ393)),0,1),0)</f>
        <v>0</v>
      </c>
      <c r="Q393" s="220">
        <f ca="1">IF('２個別表'!$BF393&lt;&gt;"",1,0)</f>
        <v>0</v>
      </c>
      <c r="R393" s="220" t="str">
        <f ca="1">IF($Q393=1,IF('２個別表'!$BI393=1,1,0),"")</f>
        <v/>
      </c>
      <c r="S393" s="220" t="str">
        <f ca="1">IF($R393=1,IF('２個別表'!$BJ393&lt;&gt;"","〇","×"),"")</f>
        <v/>
      </c>
      <c r="T393" s="220" t="str">
        <f t="shared" ca="1" si="140"/>
        <v/>
      </c>
      <c r="U393" s="381">
        <f ca="1">IF('２個別表'!$BH393&gt;0,'２個別表'!$BH393,0)</f>
        <v>0</v>
      </c>
      <c r="V393" s="220">
        <f ca="1">IF('２個別表'!$BJ393&lt;&gt;"",1,0)</f>
        <v>0</v>
      </c>
      <c r="W393" s="206">
        <f ca="1">IF(AND($Q393=1,$V393=1),'２個別表'!$CF393,0)</f>
        <v>0</v>
      </c>
      <c r="X393" s="219">
        <f t="shared" ca="1" si="135"/>
        <v>0</v>
      </c>
      <c r="Y393" s="220" t="str">
        <f ca="1">IF(1&lt;='２個別表'!$F393,'２個別表'!$BV393,"")</f>
        <v/>
      </c>
      <c r="Z393" s="220">
        <f ca="1">IF(1&lt;='２個別表'!$F393,'２個別表'!$CG393,0)</f>
        <v>0</v>
      </c>
      <c r="AA393" s="220">
        <f ca="1">IF(OR(0&lt;'２個別表'!$BZ393,0&lt;SUM('２個別表'!$CC393:$CD393)),1,0)</f>
        <v>1</v>
      </c>
      <c r="AB393" s="207">
        <f ca="1">IF(1&lt;='２個別表'!$F393,'２個別表'!$BX393,0)</f>
        <v>0</v>
      </c>
      <c r="AC393" s="207" t="str">
        <f ca="1">IF('２個別表'!$BX393&gt;0,IF(AND('２個別表'!$BV393=1,'２個別表'!$CG393="控除不可"),'２個別表'!$BX393,IF(AND('２個別表'!$BV393=1,'２個別表'!$CG393="80%控除対象"),ROUNDUP('２個別表'!$BX393*102/110,0),IF(AND('２個別表'!$BV393=1,'２個別表'!$CG393="全額控除"),ROUNDUP('２個別表'!$BX393*100/110,0),IF(OR('２個別表'!$BV393=2,'２個別表'!$BV393=3),'２個別表'!$BX393,'２個別表'!$BX393)))),"")</f>
        <v/>
      </c>
      <c r="AD393" s="221" t="str">
        <f ca="1">IF('２個別表'!$W393=1,3,IF(AND('２個別表'!$W393=2,AND(19&lt;='２個別表'!$AO393,'２個別表'!$AO393&lt;=23)),2,IF(AND('２個別表'!$W393=2,OR(AND(1&lt;='２個別表'!$AO393,'２個別表'!$AO393&lt;=18),AND(24&lt;='２個別表'!$AO393,'２個別表'!$AO393&lt;=25))),1,"判定不能")))</f>
        <v>判定不能</v>
      </c>
      <c r="AE393" s="228">
        <f t="shared" ca="1" si="141"/>
        <v>0</v>
      </c>
      <c r="AF393" s="204" t="str">
        <f t="shared" ca="1" si="158"/>
        <v/>
      </c>
      <c r="AG393" s="207" t="str">
        <f ca="1">IF(AND($AD393=1,$U393&gt;0,$V393=1),ROUNDDOWN($AC393*1/2-'２個別表'!$CF393*1/2,0),"")</f>
        <v/>
      </c>
      <c r="AH393" s="207" t="str">
        <f t="shared" ca="1" si="136"/>
        <v/>
      </c>
      <c r="AI393" s="230" t="str">
        <f ca="1">IF(AND($AD393=1,$Q393=1),IF($AB393&gt;0,'２個別表'!$BX393-'２個別表'!$BZ393-'２個別表'!$CF393-'２個別表'!$CC393-'２個別表'!$CD393-'２個別表'!$CE393,0),"")</f>
        <v/>
      </c>
      <c r="AJ393" s="222">
        <f t="shared" ca="1" si="142"/>
        <v>0</v>
      </c>
      <c r="AK393" s="218" t="str">
        <f ca="1">IF($AD393=1,IF('２個別表'!$AQ393=1,1,IF('２個別表'!AQ393="","",)),"")</f>
        <v/>
      </c>
      <c r="AL393" s="207" t="str">
        <f ca="1">IF($AJ393=1,IF($AK393=1,'２個別表'!BU393,""),"")</f>
        <v/>
      </c>
      <c r="AM393" s="204" t="str">
        <f t="shared" ca="1" si="143"/>
        <v/>
      </c>
      <c r="AN393" s="223" t="str">
        <f ca="1">IF($AJ393=1,IF($AK393=1,ROUNDDOWN('２個別表'!$BX393-'２個別表'!$BZ393-'２個別表'!$CC393-'２個別表'!$CD393-'２個別表'!$CE393-'２個別表'!$CF393,0),""),"")</f>
        <v/>
      </c>
      <c r="AO393" s="222">
        <f t="shared" ca="1" si="139"/>
        <v>0</v>
      </c>
      <c r="AP393" s="218">
        <f t="shared" ca="1" si="144"/>
        <v>0</v>
      </c>
      <c r="AQ393" s="218">
        <f t="shared" ca="1" si="145"/>
        <v>0</v>
      </c>
      <c r="AR393" s="213">
        <f ca="1">IF('２個別表'!$AC393=1,1,0)</f>
        <v>0</v>
      </c>
      <c r="AS393" s="204" t="str">
        <f t="shared" ca="1" si="146"/>
        <v/>
      </c>
      <c r="AT393" s="204" t="str">
        <f t="shared" ca="1" si="147"/>
        <v/>
      </c>
      <c r="AU393" s="230" t="str">
        <f ca="1">IF($AD393=1,IF($AQ393=1,ROUNDDOWN('２個別表'!$BX393-'２個別表'!$BZ393-'２個別表'!$CC393-'２個別表'!$CD393-'２個別表'!$CE393-'２個別表'!$CF393,0),""),"")</f>
        <v/>
      </c>
      <c r="AV393" s="391">
        <f t="shared" ca="1" si="148"/>
        <v>0</v>
      </c>
      <c r="AW393" s="401" t="str">
        <f t="shared" ca="1" si="149"/>
        <v>-</v>
      </c>
      <c r="AX393" s="228">
        <f ca="1">IF($AD393=2,IF('２個別表'!$BS393=1,1,0),0)</f>
        <v>0</v>
      </c>
      <c r="AY393" s="213" t="str">
        <f t="shared" ca="1" si="150"/>
        <v/>
      </c>
      <c r="AZ393" s="409" t="str">
        <f ca="1">IF(AND($AD393=2,$AX393=1),'２個別表'!$BX393-('２個別表'!$BZ393+'２個別表'!$CC393+'２個別表'!$CD393+'２個別表'!$CE393+'２個別表'!$CF393),"")</f>
        <v/>
      </c>
      <c r="BA393" s="228">
        <f ca="1">IF($AD393=2,IF('２個別表'!$BS393&lt;&gt;1,1,0),0)</f>
        <v>0</v>
      </c>
      <c r="BB393" s="404">
        <f t="shared" ca="1" si="151"/>
        <v>0</v>
      </c>
      <c r="BC393" s="207" t="str">
        <f ca="1">IF(AND($AD393=2,$BA393=1),'２個別表'!$BT393,"")</f>
        <v/>
      </c>
      <c r="BD393" s="207" t="str">
        <f t="shared" ca="1" si="152"/>
        <v/>
      </c>
      <c r="BE393" s="207" t="str">
        <f ca="1">IF(AND($AD393=2,$BA393=1),'２個別表'!$BW393-('２個別表'!$BZ393+'２個別表'!$CC393+'２個別表'!$CD393+'２個別表'!$CE393+'２個別表'!$CF393),"")</f>
        <v/>
      </c>
      <c r="BF393" s="207" t="str">
        <f ca="1">IF(AND($AD393=2,$BA393=1),'２個別表'!$CC393+'２個別表'!$CD393,"")</f>
        <v/>
      </c>
      <c r="BG393" s="406" t="str">
        <f ca="1">IF($BB393=1,IF(SUM('２個別表'!$BY393,'２個別表'!$CF393*0.5)&lt;='２個別表'!$BX393*0.5,"〇","×"),"")</f>
        <v/>
      </c>
      <c r="BH393" s="405">
        <f t="shared" ca="1" si="153"/>
        <v>0</v>
      </c>
      <c r="BI393" s="229" t="str">
        <f ca="1">IF($AD393=2,IF($AX393=1,IF('２個別表'!$AO393=23,"〇","×"),IF(OR('２個別表'!$AO393&lt;19,'２個別表'!$AO393&gt;23),"",IF($BH393&lt;='２個別表'!$BT393,"〇","×"))),"-")</f>
        <v>-</v>
      </c>
      <c r="BJ393" s="414" t="str">
        <f t="shared" ca="1" si="154"/>
        <v>-</v>
      </c>
      <c r="BK393" s="228">
        <f t="shared" ca="1" si="155"/>
        <v>0</v>
      </c>
      <c r="BL393" s="229" t="str">
        <f ca="1">IF($AD393=3,IF(1&lt;='２個別表'!$F393,IF('２個別表'!$W393=1,"〇","×"),""),"")</f>
        <v/>
      </c>
      <c r="BM393" s="209" t="str">
        <f ca="1">IF(AD393=3,IF(AND(OR('２個別表'!BF393="附帯施設",AND(1&lt;='２個別表'!AO393,'２個別表'!AO393&lt;=3)),'２個別表'!BM393&lt;&gt;"",'２個別表'!BN393&lt;&gt;""),1,IF(AND(OR('２個別表'!BF393="附帯施設",AND(1&lt;='２個別表'!AO393,'２個別表'!AO393&lt;=3)),OR('２個別表'!BM393="",'２個別表'!BN393="")),"×",0)),"")</f>
        <v/>
      </c>
      <c r="BN393" s="229" t="str">
        <f ca="1">IF($AD393=3,IF('２個別表'!$BX393&gt;=500000,"〇","×"),"")</f>
        <v/>
      </c>
      <c r="BO393" s="204" t="str">
        <f ca="1">IF(AD393=3,'２個別表'!BY393,"")</f>
        <v/>
      </c>
      <c r="BP393" s="204" t="str">
        <f ca="1">IF(AD393=3,IF(COUNTIF('２個別表'!$Z$11:'２個別表'!Z393,'２個別表'!Z393)=1,BO393,SUMIF('２個別表'!$Z$11:$Z$510,'２個別表'!Z393,$BO$11:$BO$239)),"")</f>
        <v/>
      </c>
      <c r="BQ393" s="213" t="str">
        <f t="shared" ca="1" si="137"/>
        <v/>
      </c>
      <c r="BR393" s="207" t="str">
        <f t="shared" ca="1" si="156"/>
        <v/>
      </c>
      <c r="BS393" s="483" t="str">
        <f ca="1">IF($AD393=3,'２個別表'!$BX393-('２個別表'!$BZ393+'２個別表'!$CC393+'２個別表'!$CD393+'２個別表'!$CE393+'２個別表'!$CF393),"")</f>
        <v/>
      </c>
      <c r="BT393" s="486">
        <f t="shared" ca="1" si="138"/>
        <v>0</v>
      </c>
      <c r="BU393" s="480" t="str">
        <f t="shared" ca="1" si="157"/>
        <v/>
      </c>
    </row>
    <row r="394" spans="1:73">
      <c r="A394" s="770" t="str">
        <f t="shared" ca="1" si="133"/>
        <v>石川県</v>
      </c>
      <c r="B394" s="773">
        <f ca="1">'２個別表'!Q394</f>
        <v>384</v>
      </c>
      <c r="C394" s="774" t="str">
        <f>'２個別表'!$R394</f>
        <v>石川県</v>
      </c>
      <c r="D394" s="774" t="str">
        <f ca="1">'２個別表'!$S394</f>
        <v/>
      </c>
      <c r="E394" s="774" t="str">
        <f ca="1">'２個別表'!$T394</f>
        <v/>
      </c>
      <c r="F394" s="719" t="str">
        <f ca="1">'２個別表'!$W394</f>
        <v/>
      </c>
      <c r="G394" s="719" t="str">
        <f ca="1">IF($F394=1,IF(SUMIF('（様式１号）１総括表'!$B$16:$B$25,A394,'（様式１号）１総括表'!$A$16:$A$25)&gt;0,"〇","✕"),"-")</f>
        <v>-</v>
      </c>
      <c r="H394" s="716" t="str">
        <f ca="1">IF('２個別表'!$Y394=1,IF('２個別表'!$AC394=1,"〇","×"),IF(AND(2&lt;='２個別表'!$AC394,'２個別表'!$AC394&lt;=5),"〇","×"))</f>
        <v>×</v>
      </c>
      <c r="I394" s="716" t="str">
        <f t="shared" ca="1" si="134"/>
        <v>×</v>
      </c>
      <c r="J394" s="207" t="str">
        <f ca="1">'２個別表'!$Z394</f>
        <v/>
      </c>
      <c r="K394" s="207">
        <f ca="1">'２個別表'!$AK394</f>
        <v>0</v>
      </c>
      <c r="L394" s="207" t="str">
        <f ca="1">IF('２個別表'!$AL394=1,1,"")</f>
        <v/>
      </c>
      <c r="M394" s="207" t="str">
        <f ca="1">IF('２個別表'!$AL394="","",IF('２個別表'!$AL394=1,IF(OR('２個別表'!$AM394=1,'２個別表'!$AN394=1),"〇","×")))</f>
        <v/>
      </c>
      <c r="N394" s="204" t="str">
        <f ca="1">'２個別表'!AT394</f>
        <v/>
      </c>
      <c r="O394" s="220" t="str">
        <f ca="1">IF(1&lt;='２個別表'!$F394,IF(AND(1&lt;='２個別表'!$AO394,'２個別表'!$AO394&lt;=3),1,0),"")</f>
        <v/>
      </c>
      <c r="P394" s="229">
        <f ca="1">IF($O394=1,IF(AND('２個別表'!$BF394&lt;&gt;"",AND('２個別表'!$BI394&lt;&gt;1,'２個別表'!$BJ394)),0,1),0)</f>
        <v>0</v>
      </c>
      <c r="Q394" s="220">
        <f ca="1">IF('２個別表'!$BF394&lt;&gt;"",1,0)</f>
        <v>0</v>
      </c>
      <c r="R394" s="220" t="str">
        <f ca="1">IF($Q394=1,IF('２個別表'!$BI394=1,1,0),"")</f>
        <v/>
      </c>
      <c r="S394" s="220" t="str">
        <f ca="1">IF($R394=1,IF('２個別表'!$BJ394&lt;&gt;"","〇","×"),"")</f>
        <v/>
      </c>
      <c r="T394" s="220" t="str">
        <f t="shared" ca="1" si="140"/>
        <v/>
      </c>
      <c r="U394" s="381">
        <f ca="1">IF('２個別表'!$BH394&gt;0,'２個別表'!$BH394,0)</f>
        <v>0</v>
      </c>
      <c r="V394" s="220">
        <f ca="1">IF('２個別表'!$BJ394&lt;&gt;"",1,0)</f>
        <v>0</v>
      </c>
      <c r="W394" s="206">
        <f ca="1">IF(AND($Q394=1,$V394=1),'２個別表'!$CF394,0)</f>
        <v>0</v>
      </c>
      <c r="X394" s="219">
        <f t="shared" ca="1" si="135"/>
        <v>0</v>
      </c>
      <c r="Y394" s="220" t="str">
        <f ca="1">IF(1&lt;='２個別表'!$F394,'２個別表'!$BV394,"")</f>
        <v/>
      </c>
      <c r="Z394" s="220">
        <f ca="1">IF(1&lt;='２個別表'!$F394,'２個別表'!$CG394,0)</f>
        <v>0</v>
      </c>
      <c r="AA394" s="220">
        <f ca="1">IF(OR(0&lt;'２個別表'!$BZ394,0&lt;SUM('２個別表'!$CC394:$CD394)),1,0)</f>
        <v>1</v>
      </c>
      <c r="AB394" s="207">
        <f ca="1">IF(1&lt;='２個別表'!$F394,'２個別表'!$BX394,0)</f>
        <v>0</v>
      </c>
      <c r="AC394" s="207" t="str">
        <f ca="1">IF('２個別表'!$BX394&gt;0,IF(AND('２個別表'!$BV394=1,'２個別表'!$CG394="控除不可"),'２個別表'!$BX394,IF(AND('２個別表'!$BV394=1,'２個別表'!$CG394="80%控除対象"),ROUNDUP('２個別表'!$BX394*102/110,0),IF(AND('２個別表'!$BV394=1,'２個別表'!$CG394="全額控除"),ROUNDUP('２個別表'!$BX394*100/110,0),IF(OR('２個別表'!$BV394=2,'２個別表'!$BV394=3),'２個別表'!$BX394,'２個別表'!$BX394)))),"")</f>
        <v/>
      </c>
      <c r="AD394" s="221" t="str">
        <f ca="1">IF('２個別表'!$W394=1,3,IF(AND('２個別表'!$W394=2,AND(19&lt;='２個別表'!$AO394,'２個別表'!$AO394&lt;=23)),2,IF(AND('２個別表'!$W394=2,OR(AND(1&lt;='２個別表'!$AO394,'２個別表'!$AO394&lt;=18),AND(24&lt;='２個別表'!$AO394,'２個別表'!$AO394&lt;=25))),1,"判定不能")))</f>
        <v>判定不能</v>
      </c>
      <c r="AE394" s="228">
        <f t="shared" ca="1" si="141"/>
        <v>0</v>
      </c>
      <c r="AF394" s="204" t="str">
        <f t="shared" ca="1" si="158"/>
        <v/>
      </c>
      <c r="AG394" s="207" t="str">
        <f ca="1">IF(AND($AD394=1,$U394&gt;0,$V394=1),ROUNDDOWN($AC394*1/2-'２個別表'!$CF394*1/2,0),"")</f>
        <v/>
      </c>
      <c r="AH394" s="207" t="str">
        <f t="shared" ca="1" si="136"/>
        <v/>
      </c>
      <c r="AI394" s="230" t="str">
        <f ca="1">IF(AND($AD394=1,$Q394=1),IF($AB394&gt;0,'２個別表'!$BX394-'２個別表'!$BZ394-'２個別表'!$CF394-'２個別表'!$CC394-'２個別表'!$CD394-'２個別表'!$CE394,0),"")</f>
        <v/>
      </c>
      <c r="AJ394" s="222">
        <f t="shared" ca="1" si="142"/>
        <v>0</v>
      </c>
      <c r="AK394" s="218" t="str">
        <f ca="1">IF($AD394=1,IF('２個別表'!$AQ394=1,1,IF('２個別表'!AQ394="","",)),"")</f>
        <v/>
      </c>
      <c r="AL394" s="207" t="str">
        <f ca="1">IF($AJ394=1,IF($AK394=1,'２個別表'!BU394,""),"")</f>
        <v/>
      </c>
      <c r="AM394" s="204" t="str">
        <f t="shared" ca="1" si="143"/>
        <v/>
      </c>
      <c r="AN394" s="223" t="str">
        <f ca="1">IF($AJ394=1,IF($AK394=1,ROUNDDOWN('２個別表'!$BX394-'２個別表'!$BZ394-'２個別表'!$CC394-'２個別表'!$CD394-'２個別表'!$CE394-'２個別表'!$CF394,0),""),"")</f>
        <v/>
      </c>
      <c r="AO394" s="222">
        <f t="shared" ca="1" si="139"/>
        <v>0</v>
      </c>
      <c r="AP394" s="218">
        <f t="shared" ca="1" si="144"/>
        <v>0</v>
      </c>
      <c r="AQ394" s="218">
        <f t="shared" ca="1" si="145"/>
        <v>0</v>
      </c>
      <c r="AR394" s="213">
        <f ca="1">IF('２個別表'!$AC394=1,1,0)</f>
        <v>0</v>
      </c>
      <c r="AS394" s="204" t="str">
        <f t="shared" ca="1" si="146"/>
        <v/>
      </c>
      <c r="AT394" s="204" t="str">
        <f t="shared" ca="1" si="147"/>
        <v/>
      </c>
      <c r="AU394" s="230" t="str">
        <f ca="1">IF($AD394=1,IF($AQ394=1,ROUNDDOWN('２個別表'!$BX394-'２個別表'!$BZ394-'２個別表'!$CC394-'２個別表'!$CD394-'２個別表'!$CE394-'２個別表'!$CF394,0),""),"")</f>
        <v/>
      </c>
      <c r="AV394" s="391">
        <f t="shared" ca="1" si="148"/>
        <v>0</v>
      </c>
      <c r="AW394" s="401" t="str">
        <f t="shared" ca="1" si="149"/>
        <v>-</v>
      </c>
      <c r="AX394" s="228">
        <f ca="1">IF($AD394=2,IF('２個別表'!$BS394=1,1,0),0)</f>
        <v>0</v>
      </c>
      <c r="AY394" s="213" t="str">
        <f t="shared" ca="1" si="150"/>
        <v/>
      </c>
      <c r="AZ394" s="409" t="str">
        <f ca="1">IF(AND($AD394=2,$AX394=1),'２個別表'!$BX394-('２個別表'!$BZ394+'２個別表'!$CC394+'２個別表'!$CD394+'２個別表'!$CE394+'２個別表'!$CF394),"")</f>
        <v/>
      </c>
      <c r="BA394" s="228">
        <f ca="1">IF($AD394=2,IF('２個別表'!$BS394&lt;&gt;1,1,0),0)</f>
        <v>0</v>
      </c>
      <c r="BB394" s="404">
        <f t="shared" ca="1" si="151"/>
        <v>0</v>
      </c>
      <c r="BC394" s="207" t="str">
        <f ca="1">IF(AND($AD394=2,$BA394=1),'２個別表'!$BT394,"")</f>
        <v/>
      </c>
      <c r="BD394" s="207" t="str">
        <f t="shared" ca="1" si="152"/>
        <v/>
      </c>
      <c r="BE394" s="207" t="str">
        <f ca="1">IF(AND($AD394=2,$BA394=1),'２個別表'!$BW394-('２個別表'!$BZ394+'２個別表'!$CC394+'２個別表'!$CD394+'２個別表'!$CE394+'２個別表'!$CF394),"")</f>
        <v/>
      </c>
      <c r="BF394" s="207" t="str">
        <f ca="1">IF(AND($AD394=2,$BA394=1),'２個別表'!$CC394+'２個別表'!$CD394,"")</f>
        <v/>
      </c>
      <c r="BG394" s="406" t="str">
        <f ca="1">IF($BB394=1,IF(SUM('２個別表'!$BY394,'２個別表'!$CF394*0.5)&lt;='２個別表'!$BX394*0.5,"〇","×"),"")</f>
        <v/>
      </c>
      <c r="BH394" s="405">
        <f t="shared" ca="1" si="153"/>
        <v>0</v>
      </c>
      <c r="BI394" s="229" t="str">
        <f ca="1">IF($AD394=2,IF($AX394=1,IF('２個別表'!$AO394=23,"〇","×"),IF(OR('２個別表'!$AO394&lt;19,'２個別表'!$AO394&gt;23),"",IF($BH394&lt;='２個別表'!$BT394,"〇","×"))),"-")</f>
        <v>-</v>
      </c>
      <c r="BJ394" s="414" t="str">
        <f t="shared" ca="1" si="154"/>
        <v>-</v>
      </c>
      <c r="BK394" s="228">
        <f t="shared" ca="1" si="155"/>
        <v>0</v>
      </c>
      <c r="BL394" s="229" t="str">
        <f ca="1">IF($AD394=3,IF(1&lt;='２個別表'!$F394,IF('２個別表'!$W394=1,"〇","×"),""),"")</f>
        <v/>
      </c>
      <c r="BM394" s="209" t="str">
        <f ca="1">IF(AD394=3,IF(AND(OR('２個別表'!BF394="附帯施設",AND(1&lt;='２個別表'!AO394,'２個別表'!AO394&lt;=3)),'２個別表'!BM394&lt;&gt;"",'２個別表'!BN394&lt;&gt;""),1,IF(AND(OR('２個別表'!BF394="附帯施設",AND(1&lt;='２個別表'!AO394,'２個別表'!AO394&lt;=3)),OR('２個別表'!BM394="",'２個別表'!BN394="")),"×",0)),"")</f>
        <v/>
      </c>
      <c r="BN394" s="229" t="str">
        <f ca="1">IF($AD394=3,IF('２個別表'!$BX394&gt;=500000,"〇","×"),"")</f>
        <v/>
      </c>
      <c r="BO394" s="204" t="str">
        <f ca="1">IF(AD394=3,'２個別表'!BY394,"")</f>
        <v/>
      </c>
      <c r="BP394" s="204" t="str">
        <f ca="1">IF(AD394=3,IF(COUNTIF('２個別表'!$Z$11:'２個別表'!Z394,'２個別表'!Z394)=1,BO394,SUMIF('２個別表'!$Z$11:$Z$510,'２個別表'!Z394,$BO$11:$BO$239)),"")</f>
        <v/>
      </c>
      <c r="BQ394" s="213" t="str">
        <f t="shared" ca="1" si="137"/>
        <v/>
      </c>
      <c r="BR394" s="207" t="str">
        <f t="shared" ca="1" si="156"/>
        <v/>
      </c>
      <c r="BS394" s="483" t="str">
        <f ca="1">IF($AD394=3,'２個別表'!$BX394-('２個別表'!$BZ394+'２個別表'!$CC394+'２個別表'!$CD394+'２個別表'!$CE394+'２個別表'!$CF394),"")</f>
        <v/>
      </c>
      <c r="BT394" s="486">
        <f t="shared" ca="1" si="138"/>
        <v>0</v>
      </c>
      <c r="BU394" s="480" t="str">
        <f t="shared" ca="1" si="157"/>
        <v/>
      </c>
    </row>
    <row r="395" spans="1:73">
      <c r="A395" s="770" t="str">
        <f t="shared" ca="1" si="133"/>
        <v>石川県</v>
      </c>
      <c r="B395" s="773">
        <f ca="1">'２個別表'!Q395</f>
        <v>385</v>
      </c>
      <c r="C395" s="774" t="str">
        <f>'２個別表'!$R395</f>
        <v>石川県</v>
      </c>
      <c r="D395" s="774" t="str">
        <f ca="1">'２個別表'!$S395</f>
        <v/>
      </c>
      <c r="E395" s="774" t="str">
        <f ca="1">'２個別表'!$T395</f>
        <v/>
      </c>
      <c r="F395" s="719" t="str">
        <f ca="1">'２個別表'!$W395</f>
        <v/>
      </c>
      <c r="G395" s="719" t="str">
        <f ca="1">IF($F395=1,IF(SUMIF('（様式１号）１総括表'!$B$16:$B$25,A395,'（様式１号）１総括表'!$A$16:$A$25)&gt;0,"〇","✕"),"-")</f>
        <v>-</v>
      </c>
      <c r="H395" s="716" t="str">
        <f ca="1">IF('２個別表'!$Y395=1,IF('２個別表'!$AC395=1,"〇","×"),IF(AND(2&lt;='２個別表'!$AC395,'２個別表'!$AC395&lt;=5),"〇","×"))</f>
        <v>×</v>
      </c>
      <c r="I395" s="716" t="str">
        <f t="shared" ca="1" si="134"/>
        <v>×</v>
      </c>
      <c r="J395" s="207" t="str">
        <f ca="1">'２個別表'!$Z395</f>
        <v/>
      </c>
      <c r="K395" s="207">
        <f ca="1">'２個別表'!$AK395</f>
        <v>0</v>
      </c>
      <c r="L395" s="207" t="str">
        <f ca="1">IF('２個別表'!$AL395=1,1,"")</f>
        <v/>
      </c>
      <c r="M395" s="207" t="str">
        <f ca="1">IF('２個別表'!$AL395="","",IF('２個別表'!$AL395=1,IF(OR('２個別表'!$AM395=1,'２個別表'!$AN395=1),"〇","×")))</f>
        <v/>
      </c>
      <c r="N395" s="204" t="str">
        <f ca="1">'２個別表'!AT395</f>
        <v/>
      </c>
      <c r="O395" s="220" t="str">
        <f ca="1">IF(1&lt;='２個別表'!$F395,IF(AND(1&lt;='２個別表'!$AO395,'２個別表'!$AO395&lt;=3),1,0),"")</f>
        <v/>
      </c>
      <c r="P395" s="229">
        <f ca="1">IF($O395=1,IF(AND('２個別表'!$BF395&lt;&gt;"",AND('２個別表'!$BI395&lt;&gt;1,'２個別表'!$BJ395)),0,1),0)</f>
        <v>0</v>
      </c>
      <c r="Q395" s="220">
        <f ca="1">IF('２個別表'!$BF395&lt;&gt;"",1,0)</f>
        <v>0</v>
      </c>
      <c r="R395" s="220" t="str">
        <f ca="1">IF($Q395=1,IF('２個別表'!$BI395=1,1,0),"")</f>
        <v/>
      </c>
      <c r="S395" s="220" t="str">
        <f ca="1">IF($R395=1,IF('２個別表'!$BJ395&lt;&gt;"","〇","×"),"")</f>
        <v/>
      </c>
      <c r="T395" s="220" t="str">
        <f t="shared" ca="1" si="140"/>
        <v/>
      </c>
      <c r="U395" s="381">
        <f ca="1">IF('２個別表'!$BH395&gt;0,'２個別表'!$BH395,0)</f>
        <v>0</v>
      </c>
      <c r="V395" s="220">
        <f ca="1">IF('２個別表'!$BJ395&lt;&gt;"",1,0)</f>
        <v>0</v>
      </c>
      <c r="W395" s="206">
        <f ca="1">IF(AND($Q395=1,$V395=1),'２個別表'!$CF395,0)</f>
        <v>0</v>
      </c>
      <c r="X395" s="219">
        <f t="shared" ca="1" si="135"/>
        <v>0</v>
      </c>
      <c r="Y395" s="220" t="str">
        <f ca="1">IF(1&lt;='２個別表'!$F395,'２個別表'!$BV395,"")</f>
        <v/>
      </c>
      <c r="Z395" s="220">
        <f ca="1">IF(1&lt;='２個別表'!$F395,'２個別表'!$CG395,0)</f>
        <v>0</v>
      </c>
      <c r="AA395" s="220">
        <f ca="1">IF(OR(0&lt;'２個別表'!$BZ395,0&lt;SUM('２個別表'!$CC395:$CD395)),1,0)</f>
        <v>1</v>
      </c>
      <c r="AB395" s="207">
        <f ca="1">IF(1&lt;='２個別表'!$F395,'２個別表'!$BX395,0)</f>
        <v>0</v>
      </c>
      <c r="AC395" s="207" t="str">
        <f ca="1">IF('２個別表'!$BX395&gt;0,IF(AND('２個別表'!$BV395=1,'２個別表'!$CG395="控除不可"),'２個別表'!$BX395,IF(AND('２個別表'!$BV395=1,'２個別表'!$CG395="80%控除対象"),ROUNDUP('２個別表'!$BX395*102/110,0),IF(AND('２個別表'!$BV395=1,'２個別表'!$CG395="全額控除"),ROUNDUP('２個別表'!$BX395*100/110,0),IF(OR('２個別表'!$BV395=2,'２個別表'!$BV395=3),'２個別表'!$BX395,'２個別表'!$BX395)))),"")</f>
        <v/>
      </c>
      <c r="AD395" s="221" t="str">
        <f ca="1">IF('２個別表'!$W395=1,3,IF(AND('２個別表'!$W395=2,AND(19&lt;='２個別表'!$AO395,'２個別表'!$AO395&lt;=23)),2,IF(AND('２個別表'!$W395=2,OR(AND(1&lt;='２個別表'!$AO395,'２個別表'!$AO395&lt;=18),AND(24&lt;='２個別表'!$AO395,'２個別表'!$AO395&lt;=25))),1,"判定不能")))</f>
        <v>判定不能</v>
      </c>
      <c r="AE395" s="228">
        <f t="shared" ca="1" si="141"/>
        <v>0</v>
      </c>
      <c r="AF395" s="204" t="str">
        <f t="shared" ca="1" si="158"/>
        <v/>
      </c>
      <c r="AG395" s="207" t="str">
        <f ca="1">IF(AND($AD395=1,$U395&gt;0,$V395=1),ROUNDDOWN($AC395*1/2-'２個別表'!$CF395*1/2,0),"")</f>
        <v/>
      </c>
      <c r="AH395" s="207" t="str">
        <f t="shared" ca="1" si="136"/>
        <v/>
      </c>
      <c r="AI395" s="230" t="str">
        <f ca="1">IF(AND($AD395=1,$Q395=1),IF($AB395&gt;0,'２個別表'!$BX395-'２個別表'!$BZ395-'２個別表'!$CF395-'２個別表'!$CC395-'２個別表'!$CD395-'２個別表'!$CE395,0),"")</f>
        <v/>
      </c>
      <c r="AJ395" s="222">
        <f t="shared" ca="1" si="142"/>
        <v>0</v>
      </c>
      <c r="AK395" s="218" t="str">
        <f ca="1">IF($AD395=1,IF('２個別表'!$AQ395=1,1,IF('２個別表'!AQ395="","",)),"")</f>
        <v/>
      </c>
      <c r="AL395" s="207" t="str">
        <f ca="1">IF($AJ395=1,IF($AK395=1,'２個別表'!BU395,""),"")</f>
        <v/>
      </c>
      <c r="AM395" s="204" t="str">
        <f t="shared" ca="1" si="143"/>
        <v/>
      </c>
      <c r="AN395" s="223" t="str">
        <f ca="1">IF($AJ395=1,IF($AK395=1,ROUNDDOWN('２個別表'!$BX395-'２個別表'!$BZ395-'２個別表'!$CC395-'２個別表'!$CD395-'２個別表'!$CE395-'２個別表'!$CF395,0),""),"")</f>
        <v/>
      </c>
      <c r="AO395" s="222">
        <f t="shared" ca="1" si="139"/>
        <v>0</v>
      </c>
      <c r="AP395" s="218">
        <f t="shared" ca="1" si="144"/>
        <v>0</v>
      </c>
      <c r="AQ395" s="218">
        <f t="shared" ca="1" si="145"/>
        <v>0</v>
      </c>
      <c r="AR395" s="213">
        <f ca="1">IF('２個別表'!$AC395=1,1,0)</f>
        <v>0</v>
      </c>
      <c r="AS395" s="204" t="str">
        <f t="shared" ca="1" si="146"/>
        <v/>
      </c>
      <c r="AT395" s="204" t="str">
        <f t="shared" ca="1" si="147"/>
        <v/>
      </c>
      <c r="AU395" s="230" t="str">
        <f ca="1">IF($AD395=1,IF($AQ395=1,ROUNDDOWN('２個別表'!$BX395-'２個別表'!$BZ395-'２個別表'!$CC395-'２個別表'!$CD395-'２個別表'!$CE395-'２個別表'!$CF395,0),""),"")</f>
        <v/>
      </c>
      <c r="AV395" s="391">
        <f t="shared" ca="1" si="148"/>
        <v>0</v>
      </c>
      <c r="AW395" s="401" t="str">
        <f t="shared" ca="1" si="149"/>
        <v>-</v>
      </c>
      <c r="AX395" s="228">
        <f ca="1">IF($AD395=2,IF('２個別表'!$BS395=1,1,0),0)</f>
        <v>0</v>
      </c>
      <c r="AY395" s="213" t="str">
        <f t="shared" ca="1" si="150"/>
        <v/>
      </c>
      <c r="AZ395" s="409" t="str">
        <f ca="1">IF(AND($AD395=2,$AX395=1),'２個別表'!$BX395-('２個別表'!$BZ395+'２個別表'!$CC395+'２個別表'!$CD395+'２個別表'!$CE395+'２個別表'!$CF395),"")</f>
        <v/>
      </c>
      <c r="BA395" s="228">
        <f ca="1">IF($AD395=2,IF('２個別表'!$BS395&lt;&gt;1,1,0),0)</f>
        <v>0</v>
      </c>
      <c r="BB395" s="404">
        <f t="shared" ca="1" si="151"/>
        <v>0</v>
      </c>
      <c r="BC395" s="207" t="str">
        <f ca="1">IF(AND($AD395=2,$BA395=1),'２個別表'!$BT395,"")</f>
        <v/>
      </c>
      <c r="BD395" s="207" t="str">
        <f t="shared" ca="1" si="152"/>
        <v/>
      </c>
      <c r="BE395" s="207" t="str">
        <f ca="1">IF(AND($AD395=2,$BA395=1),'２個別表'!$BW395-('２個別表'!$BZ395+'２個別表'!$CC395+'２個別表'!$CD395+'２個別表'!$CE395+'２個別表'!$CF395),"")</f>
        <v/>
      </c>
      <c r="BF395" s="207" t="str">
        <f ca="1">IF(AND($AD395=2,$BA395=1),'２個別表'!$CC395+'２個別表'!$CD395,"")</f>
        <v/>
      </c>
      <c r="BG395" s="406" t="str">
        <f ca="1">IF($BB395=1,IF(SUM('２個別表'!$BY395,'２個別表'!$CF395*0.5)&lt;='２個別表'!$BX395*0.5,"〇","×"),"")</f>
        <v/>
      </c>
      <c r="BH395" s="405">
        <f t="shared" ca="1" si="153"/>
        <v>0</v>
      </c>
      <c r="BI395" s="229" t="str">
        <f ca="1">IF($AD395=2,IF($AX395=1,IF('２個別表'!$AO395=23,"〇","×"),IF(OR('２個別表'!$AO395&lt;19,'２個別表'!$AO395&gt;23),"",IF($BH395&lt;='２個別表'!$BT395,"〇","×"))),"-")</f>
        <v>-</v>
      </c>
      <c r="BJ395" s="414" t="str">
        <f t="shared" ca="1" si="154"/>
        <v>-</v>
      </c>
      <c r="BK395" s="228">
        <f t="shared" ca="1" si="155"/>
        <v>0</v>
      </c>
      <c r="BL395" s="229" t="str">
        <f ca="1">IF($AD395=3,IF(1&lt;='２個別表'!$F395,IF('２個別表'!$W395=1,"〇","×"),""),"")</f>
        <v/>
      </c>
      <c r="BM395" s="209" t="str">
        <f ca="1">IF(AD395=3,IF(AND(OR('２個別表'!BF395="附帯施設",AND(1&lt;='２個別表'!AO395,'２個別表'!AO395&lt;=3)),'２個別表'!BM395&lt;&gt;"",'２個別表'!BN395&lt;&gt;""),1,IF(AND(OR('２個別表'!BF395="附帯施設",AND(1&lt;='２個別表'!AO395,'２個別表'!AO395&lt;=3)),OR('２個別表'!BM395="",'２個別表'!BN395="")),"×",0)),"")</f>
        <v/>
      </c>
      <c r="BN395" s="229" t="str">
        <f ca="1">IF($AD395=3,IF('２個別表'!$BX395&gt;=500000,"〇","×"),"")</f>
        <v/>
      </c>
      <c r="BO395" s="204" t="str">
        <f ca="1">IF(AD395=3,'２個別表'!BY395,"")</f>
        <v/>
      </c>
      <c r="BP395" s="204" t="str">
        <f ca="1">IF(AD395=3,IF(COUNTIF('２個別表'!$Z$11:'２個別表'!Z395,'２個別表'!Z395)=1,BO395,SUMIF('２個別表'!$Z$11:$Z$510,'２個別表'!Z395,$BO$11:$BO$239)),"")</f>
        <v/>
      </c>
      <c r="BQ395" s="213" t="str">
        <f t="shared" ca="1" si="137"/>
        <v/>
      </c>
      <c r="BR395" s="207" t="str">
        <f t="shared" ca="1" si="156"/>
        <v/>
      </c>
      <c r="BS395" s="483" t="str">
        <f ca="1">IF($AD395=3,'２個別表'!$BX395-('２個別表'!$BZ395+'２個別表'!$CC395+'２個別表'!$CD395+'２個別表'!$CE395+'２個別表'!$CF395),"")</f>
        <v/>
      </c>
      <c r="BT395" s="486">
        <f t="shared" ca="1" si="138"/>
        <v>0</v>
      </c>
      <c r="BU395" s="480" t="str">
        <f t="shared" ca="1" si="157"/>
        <v/>
      </c>
    </row>
    <row r="396" spans="1:73">
      <c r="A396" s="770" t="str">
        <f t="shared" ref="A396:A459" ca="1" si="159">C396&amp;D396&amp;E396&amp;F396</f>
        <v>石川県</v>
      </c>
      <c r="B396" s="773">
        <f ca="1">'２個別表'!Q396</f>
        <v>386</v>
      </c>
      <c r="C396" s="774" t="str">
        <f>'２個別表'!$R396</f>
        <v>石川県</v>
      </c>
      <c r="D396" s="774" t="str">
        <f ca="1">'２個別表'!$S396</f>
        <v/>
      </c>
      <c r="E396" s="774" t="str">
        <f ca="1">'２個別表'!$T396</f>
        <v/>
      </c>
      <c r="F396" s="719" t="str">
        <f ca="1">'２個別表'!$W396</f>
        <v/>
      </c>
      <c r="G396" s="719" t="str">
        <f ca="1">IF($F396=1,IF(SUMIF('（様式１号）１総括表'!$B$16:$B$25,A396,'（様式１号）１総括表'!$A$16:$A$25)&gt;0,"〇","✕"),"-")</f>
        <v>-</v>
      </c>
      <c r="H396" s="716" t="str">
        <f ca="1">IF('２個別表'!$Y396=1,IF('２個別表'!$AC396=1,"〇","×"),IF(AND(2&lt;='２個別表'!$AC396,'２個別表'!$AC396&lt;=5),"〇","×"))</f>
        <v>×</v>
      </c>
      <c r="I396" s="716" t="str">
        <f t="shared" ref="I396:I459" ca="1" si="160">IF(OR($G396="×",$H396="×"),"×","〇")</f>
        <v>×</v>
      </c>
      <c r="J396" s="207" t="str">
        <f ca="1">'２個別表'!$Z396</f>
        <v/>
      </c>
      <c r="K396" s="207">
        <f ca="1">'２個別表'!$AK396</f>
        <v>0</v>
      </c>
      <c r="L396" s="207" t="str">
        <f ca="1">IF('２個別表'!$AL396=1,1,"")</f>
        <v/>
      </c>
      <c r="M396" s="207" t="str">
        <f ca="1">IF('２個別表'!$AL396="","",IF('２個別表'!$AL396=1,IF(OR('２個別表'!$AM396=1,'２個別表'!$AN396=1),"〇","×")))</f>
        <v/>
      </c>
      <c r="N396" s="204" t="str">
        <f ca="1">'２個別表'!AT396</f>
        <v/>
      </c>
      <c r="O396" s="220" t="str">
        <f ca="1">IF(1&lt;='２個別表'!$F396,IF(AND(1&lt;='２個別表'!$AO396,'２個別表'!$AO396&lt;=3),1,0),"")</f>
        <v/>
      </c>
      <c r="P396" s="229">
        <f ca="1">IF($O396=1,IF(AND('２個別表'!$BF396&lt;&gt;"",AND('２個別表'!$BI396&lt;&gt;1,'２個別表'!$BJ396)),0,1),0)</f>
        <v>0</v>
      </c>
      <c r="Q396" s="220">
        <f ca="1">IF('２個別表'!$BF396&lt;&gt;"",1,0)</f>
        <v>0</v>
      </c>
      <c r="R396" s="220" t="str">
        <f ca="1">IF($Q396=1,IF('２個別表'!$BI396=1,1,0),"")</f>
        <v/>
      </c>
      <c r="S396" s="220" t="str">
        <f ca="1">IF($R396=1,IF('２個別表'!$BJ396&lt;&gt;"","〇","×"),"")</f>
        <v/>
      </c>
      <c r="T396" s="220" t="str">
        <f t="shared" ca="1" si="140"/>
        <v/>
      </c>
      <c r="U396" s="381">
        <f ca="1">IF('２個別表'!$BH396&gt;0,'２個別表'!$BH396,0)</f>
        <v>0</v>
      </c>
      <c r="V396" s="220">
        <f ca="1">IF('２個別表'!$BJ396&lt;&gt;"",1,0)</f>
        <v>0</v>
      </c>
      <c r="W396" s="206">
        <f ca="1">IF(AND($Q396=1,$V396=1),'２個別表'!$CF396,0)</f>
        <v>0</v>
      </c>
      <c r="X396" s="219">
        <f t="shared" ref="X396:X459" ca="1" si="161">IFERROR(IF($U396&gt;0,$AC396*$U396*4/10,0),0)</f>
        <v>0</v>
      </c>
      <c r="Y396" s="220" t="str">
        <f ca="1">IF(1&lt;='２個別表'!$F396,'２個別表'!$BV396,"")</f>
        <v/>
      </c>
      <c r="Z396" s="220">
        <f ca="1">IF(1&lt;='２個別表'!$F396,'２個別表'!$CG396,0)</f>
        <v>0</v>
      </c>
      <c r="AA396" s="220">
        <f ca="1">IF(OR(0&lt;'２個別表'!$BZ396,0&lt;SUM('２個別表'!$CC396:$CD396)),1,0)</f>
        <v>1</v>
      </c>
      <c r="AB396" s="207">
        <f ca="1">IF(1&lt;='２個別表'!$F396,'２個別表'!$BX396,0)</f>
        <v>0</v>
      </c>
      <c r="AC396" s="207" t="str">
        <f ca="1">IF('２個別表'!$BX396&gt;0,IF(AND('２個別表'!$BV396=1,'２個別表'!$CG396="控除不可"),'２個別表'!$BX396,IF(AND('２個別表'!$BV396=1,'２個別表'!$CG396="80%控除対象"),ROUNDUP('２個別表'!$BX396*102/110,0),IF(AND('２個別表'!$BV396=1,'２個別表'!$CG396="全額控除"),ROUNDUP('２個別表'!$BX396*100/110,0),IF(OR('２個別表'!$BV396=2,'２個別表'!$BV396=3),'２個別表'!$BX396,'２個別表'!$BX396)))),"")</f>
        <v/>
      </c>
      <c r="AD396" s="221" t="str">
        <f ca="1">IF('２個別表'!$W396=1,3,IF(AND('２個別表'!$W396=2,AND(19&lt;='２個別表'!$AO396,'２個別表'!$AO396&lt;=23)),2,IF(AND('２個別表'!$W396=2,OR(AND(1&lt;='２個別表'!$AO396,'２個別表'!$AO396&lt;=18),AND(24&lt;='２個別表'!$AO396,'２個別表'!$AO396&lt;=25))),1,"判定不能")))</f>
        <v>判定不能</v>
      </c>
      <c r="AE396" s="228">
        <f t="shared" ca="1" si="141"/>
        <v>0</v>
      </c>
      <c r="AF396" s="204" t="str">
        <f t="shared" ca="1" si="158"/>
        <v/>
      </c>
      <c r="AG396" s="207" t="str">
        <f ca="1">IF(AND($AD396=1,$U396&gt;0,$V396=1),ROUNDDOWN($AC396*1/2-'２個別表'!$CF396*1/2,0),"")</f>
        <v/>
      </c>
      <c r="AH396" s="207" t="str">
        <f t="shared" ca="1" si="136"/>
        <v/>
      </c>
      <c r="AI396" s="230" t="str">
        <f ca="1">IF(AND($AD396=1,$Q396=1),IF($AB396&gt;0,'２個別表'!$BX396-'２個別表'!$BZ396-'２個別表'!$CF396-'２個別表'!$CC396-'２個別表'!$CD396-'２個別表'!$CE396,0),"")</f>
        <v/>
      </c>
      <c r="AJ396" s="222">
        <f t="shared" ca="1" si="142"/>
        <v>0</v>
      </c>
      <c r="AK396" s="218" t="str">
        <f ca="1">IF($AD396=1,IF('２個別表'!$AQ396=1,1,IF('２個別表'!AQ396="","",)),"")</f>
        <v/>
      </c>
      <c r="AL396" s="207" t="str">
        <f ca="1">IF($AJ396=1,IF($AK396=1,'２個別表'!BU396,""),"")</f>
        <v/>
      </c>
      <c r="AM396" s="204" t="str">
        <f t="shared" ca="1" si="143"/>
        <v/>
      </c>
      <c r="AN396" s="223" t="str">
        <f ca="1">IF($AJ396=1,IF($AK396=1,ROUNDDOWN('２個別表'!$BX396-'２個別表'!$BZ396-'２個別表'!$CC396-'２個別表'!$CD396-'２個別表'!$CE396-'２個別表'!$CF396,0),""),"")</f>
        <v/>
      </c>
      <c r="AO396" s="222">
        <f t="shared" ca="1" si="139"/>
        <v>0</v>
      </c>
      <c r="AP396" s="218">
        <f t="shared" ca="1" si="144"/>
        <v>0</v>
      </c>
      <c r="AQ396" s="218">
        <f t="shared" ca="1" si="145"/>
        <v>0</v>
      </c>
      <c r="AR396" s="213">
        <f ca="1">IF('２個別表'!$AC396=1,1,0)</f>
        <v>0</v>
      </c>
      <c r="AS396" s="204" t="str">
        <f t="shared" ca="1" si="146"/>
        <v/>
      </c>
      <c r="AT396" s="204" t="str">
        <f t="shared" ca="1" si="147"/>
        <v/>
      </c>
      <c r="AU396" s="230" t="str">
        <f ca="1">IF($AD396=1,IF($AQ396=1,ROUNDDOWN('２個別表'!$BX396-'２個別表'!$BZ396-'２個別表'!$CC396-'２個別表'!$CD396-'２個別表'!$CE396-'２個別表'!$CF396,0),""),"")</f>
        <v/>
      </c>
      <c r="AV396" s="391">
        <f t="shared" ca="1" si="148"/>
        <v>0</v>
      </c>
      <c r="AW396" s="401" t="str">
        <f t="shared" ca="1" si="149"/>
        <v>-</v>
      </c>
      <c r="AX396" s="228">
        <f ca="1">IF($AD396=2,IF('２個別表'!$BS396=1,1,0),0)</f>
        <v>0</v>
      </c>
      <c r="AY396" s="213" t="str">
        <f t="shared" ca="1" si="150"/>
        <v/>
      </c>
      <c r="AZ396" s="409" t="str">
        <f ca="1">IF(AND($AD396=2,$AX396=1),'２個別表'!$BX396-('２個別表'!$BZ396+'２個別表'!$CC396+'２個別表'!$CD396+'２個別表'!$CE396+'２個別表'!$CF396),"")</f>
        <v/>
      </c>
      <c r="BA396" s="228">
        <f ca="1">IF($AD396=2,IF('２個別表'!$BS396&lt;&gt;1,1,0),0)</f>
        <v>0</v>
      </c>
      <c r="BB396" s="404">
        <f t="shared" ca="1" si="151"/>
        <v>0</v>
      </c>
      <c r="BC396" s="207" t="str">
        <f ca="1">IF(AND($AD396=2,$BA396=1),'２個別表'!$BT396,"")</f>
        <v/>
      </c>
      <c r="BD396" s="207" t="str">
        <f t="shared" ca="1" si="152"/>
        <v/>
      </c>
      <c r="BE396" s="207" t="str">
        <f ca="1">IF(AND($AD396=2,$BA396=1),'２個別表'!$BW396-('２個別表'!$BZ396+'２個別表'!$CC396+'２個別表'!$CD396+'２個別表'!$CE396+'２個別表'!$CF396),"")</f>
        <v/>
      </c>
      <c r="BF396" s="207" t="str">
        <f ca="1">IF(AND($AD396=2,$BA396=1),'２個別表'!$CC396+'２個別表'!$CD396,"")</f>
        <v/>
      </c>
      <c r="BG396" s="406" t="str">
        <f ca="1">IF($BB396=1,IF(SUM('２個別表'!$BY396,'２個別表'!$CF396*0.5)&lt;='２個別表'!$BX396*0.5,"〇","×"),"")</f>
        <v/>
      </c>
      <c r="BH396" s="405">
        <f t="shared" ca="1" si="153"/>
        <v>0</v>
      </c>
      <c r="BI396" s="229" t="str">
        <f ca="1">IF($AD396=2,IF($AX396=1,IF('２個別表'!$AO396=23,"〇","×"),IF(OR('２個別表'!$AO396&lt;19,'２個別表'!$AO396&gt;23),"",IF($BH396&lt;='２個別表'!$BT396,"〇","×"))),"-")</f>
        <v>-</v>
      </c>
      <c r="BJ396" s="414" t="str">
        <f t="shared" ca="1" si="154"/>
        <v>-</v>
      </c>
      <c r="BK396" s="228">
        <f t="shared" ca="1" si="155"/>
        <v>0</v>
      </c>
      <c r="BL396" s="229" t="str">
        <f ca="1">IF($AD396=3,IF(1&lt;='２個別表'!$F396,IF('２個別表'!$W396=1,"〇","×"),""),"")</f>
        <v/>
      </c>
      <c r="BM396" s="209" t="str">
        <f ca="1">IF(AD396=3,IF(AND(OR('２個別表'!BF396="附帯施設",AND(1&lt;='２個別表'!AO396,'２個別表'!AO396&lt;=3)),'２個別表'!BM396&lt;&gt;"",'２個別表'!BN396&lt;&gt;""),1,IF(AND(OR('２個別表'!BF396="附帯施設",AND(1&lt;='２個別表'!AO396,'２個別表'!AO396&lt;=3)),OR('２個別表'!BM396="",'２個別表'!BN396="")),"×",0)),"")</f>
        <v/>
      </c>
      <c r="BN396" s="229" t="str">
        <f ca="1">IF($AD396=3,IF('２個別表'!$BX396&gt;=500000,"〇","×"),"")</f>
        <v/>
      </c>
      <c r="BO396" s="204" t="str">
        <f ca="1">IF(AD396=3,'２個別表'!BY396,"")</f>
        <v/>
      </c>
      <c r="BP396" s="204" t="str">
        <f ca="1">IF(AD396=3,IF(COUNTIF('２個別表'!$Z$11:'２個別表'!Z396,'２個別表'!Z396)=1,BO396,SUMIF('２個別表'!$Z$11:$Z$510,'２個別表'!Z396,$BO$11:$BO$239)),"")</f>
        <v/>
      </c>
      <c r="BQ396" s="213" t="str">
        <f t="shared" ca="1" si="137"/>
        <v/>
      </c>
      <c r="BR396" s="207" t="str">
        <f t="shared" ca="1" si="156"/>
        <v/>
      </c>
      <c r="BS396" s="483" t="str">
        <f ca="1">IF($AD396=3,'２個別表'!$BX396-('２個別表'!$BZ396+'２個別表'!$CC396+'２個別表'!$CD396+'２個別表'!$CE396+'２個別表'!$CF396),"")</f>
        <v/>
      </c>
      <c r="BT396" s="486">
        <f t="shared" ca="1" si="138"/>
        <v>0</v>
      </c>
      <c r="BU396" s="480" t="str">
        <f t="shared" ca="1" si="157"/>
        <v/>
      </c>
    </row>
    <row r="397" spans="1:73">
      <c r="A397" s="770" t="str">
        <f t="shared" ca="1" si="159"/>
        <v>石川県</v>
      </c>
      <c r="B397" s="773">
        <f ca="1">'２個別表'!Q397</f>
        <v>387</v>
      </c>
      <c r="C397" s="774" t="str">
        <f>'２個別表'!$R397</f>
        <v>石川県</v>
      </c>
      <c r="D397" s="774" t="str">
        <f ca="1">'２個別表'!$S397</f>
        <v/>
      </c>
      <c r="E397" s="774" t="str">
        <f ca="1">'２個別表'!$T397</f>
        <v/>
      </c>
      <c r="F397" s="719" t="str">
        <f ca="1">'２個別表'!$W397</f>
        <v/>
      </c>
      <c r="G397" s="719" t="str">
        <f ca="1">IF($F397=1,IF(SUMIF('（様式１号）１総括表'!$B$16:$B$25,A397,'（様式１号）１総括表'!$A$16:$A$25)&gt;0,"〇","✕"),"-")</f>
        <v>-</v>
      </c>
      <c r="H397" s="716" t="str">
        <f ca="1">IF('２個別表'!$Y397=1,IF('２個別表'!$AC397=1,"〇","×"),IF(AND(2&lt;='２個別表'!$AC397,'２個別表'!$AC397&lt;=5),"〇","×"))</f>
        <v>×</v>
      </c>
      <c r="I397" s="716" t="str">
        <f t="shared" ca="1" si="160"/>
        <v>×</v>
      </c>
      <c r="J397" s="207" t="str">
        <f ca="1">'２個別表'!$Z397</f>
        <v/>
      </c>
      <c r="K397" s="207">
        <f ca="1">'２個別表'!$AK397</f>
        <v>0</v>
      </c>
      <c r="L397" s="207" t="str">
        <f ca="1">IF('２個別表'!$AL397=1,1,"")</f>
        <v/>
      </c>
      <c r="M397" s="207" t="str">
        <f ca="1">IF('２個別表'!$AL397="","",IF('２個別表'!$AL397=1,IF(OR('２個別表'!$AM397=1,'２個別表'!$AN397=1),"〇","×")))</f>
        <v/>
      </c>
      <c r="N397" s="204" t="str">
        <f ca="1">'２個別表'!AT397</f>
        <v/>
      </c>
      <c r="O397" s="220" t="str">
        <f ca="1">IF(1&lt;='２個別表'!$F397,IF(AND(1&lt;='２個別表'!$AO397,'２個別表'!$AO397&lt;=3),1,0),"")</f>
        <v/>
      </c>
      <c r="P397" s="229">
        <f ca="1">IF($O397=1,IF(AND('２個別表'!$BF397&lt;&gt;"",AND('２個別表'!$BI397&lt;&gt;1,'２個別表'!$BJ397)),0,1),0)</f>
        <v>0</v>
      </c>
      <c r="Q397" s="220">
        <f ca="1">IF('２個別表'!$BF397&lt;&gt;"",1,0)</f>
        <v>0</v>
      </c>
      <c r="R397" s="220" t="str">
        <f ca="1">IF($Q397=1,IF('２個別表'!$BI397=1,1,0),"")</f>
        <v/>
      </c>
      <c r="S397" s="220" t="str">
        <f ca="1">IF($R397=1,IF('２個別表'!$BJ397&lt;&gt;"","〇","×"),"")</f>
        <v/>
      </c>
      <c r="T397" s="220" t="str">
        <f t="shared" ca="1" si="140"/>
        <v/>
      </c>
      <c r="U397" s="381">
        <f ca="1">IF('２個別表'!$BH397&gt;0,'２個別表'!$BH397,0)</f>
        <v>0</v>
      </c>
      <c r="V397" s="220">
        <f ca="1">IF('２個別表'!$BJ397&lt;&gt;"",1,0)</f>
        <v>0</v>
      </c>
      <c r="W397" s="206">
        <f ca="1">IF(AND($Q397=1,$V397=1),'２個別表'!$CF397,0)</f>
        <v>0</v>
      </c>
      <c r="X397" s="219">
        <f t="shared" ca="1" si="161"/>
        <v>0</v>
      </c>
      <c r="Y397" s="220" t="str">
        <f ca="1">IF(1&lt;='２個別表'!$F397,'２個別表'!$BV397,"")</f>
        <v/>
      </c>
      <c r="Z397" s="220">
        <f ca="1">IF(1&lt;='２個別表'!$F397,'２個別表'!$CG397,0)</f>
        <v>0</v>
      </c>
      <c r="AA397" s="220">
        <f ca="1">IF(OR(0&lt;'２個別表'!$BZ397,0&lt;SUM('２個別表'!$CC397:$CD397)),1,0)</f>
        <v>1</v>
      </c>
      <c r="AB397" s="207">
        <f ca="1">IF(1&lt;='２個別表'!$F397,'２個別表'!$BX397,0)</f>
        <v>0</v>
      </c>
      <c r="AC397" s="207" t="str">
        <f ca="1">IF('２個別表'!$BX397&gt;0,IF(AND('２個別表'!$BV397=1,'２個別表'!$CG397="控除不可"),'２個別表'!$BX397,IF(AND('２個別表'!$BV397=1,'２個別表'!$CG397="80%控除対象"),ROUNDUP('２個別表'!$BX397*102/110,0),IF(AND('２個別表'!$BV397=1,'２個別表'!$CG397="全額控除"),ROUNDUP('２個別表'!$BX397*100/110,0),IF(OR('２個別表'!$BV397=2,'２個別表'!$BV397=3),'２個別表'!$BX397,'２個別表'!$BX397)))),"")</f>
        <v/>
      </c>
      <c r="AD397" s="221" t="str">
        <f ca="1">IF('２個別表'!$W397=1,3,IF(AND('２個別表'!$W397=2,AND(19&lt;='２個別表'!$AO397,'２個別表'!$AO397&lt;=23)),2,IF(AND('２個別表'!$W397=2,OR(AND(1&lt;='２個別表'!$AO397,'２個別表'!$AO397&lt;=18),AND(24&lt;='２個別表'!$AO397,'２個別表'!$AO397&lt;=25))),1,"判定不能")))</f>
        <v>判定不能</v>
      </c>
      <c r="AE397" s="228">
        <f t="shared" ca="1" si="141"/>
        <v>0</v>
      </c>
      <c r="AF397" s="204" t="str">
        <f t="shared" ca="1" si="158"/>
        <v/>
      </c>
      <c r="AG397" s="207" t="str">
        <f ca="1">IF(AND($AD397=1,$U397&gt;0,$V397=1),ROUNDDOWN($AC397*1/2-'２個別表'!$CF397*1/2,0),"")</f>
        <v/>
      </c>
      <c r="AH397" s="207" t="str">
        <f t="shared" ref="AH397:AH460" ca="1" si="162">IF(AND($AD397=1,$U397&gt;0,$V397=0),ROUNDDOWN(AC397*1/2-$AC397*$U397*4/10,0),"")</f>
        <v/>
      </c>
      <c r="AI397" s="230" t="str">
        <f ca="1">IF(AND($AD397=1,$Q397=1),IF($AB397&gt;0,'２個別表'!$BX397-'２個別表'!$BZ397-'２個別表'!$CF397-'２個別表'!$CC397-'２個別表'!$CD397-'２個別表'!$CE397,0),"")</f>
        <v/>
      </c>
      <c r="AJ397" s="222">
        <f t="shared" ca="1" si="142"/>
        <v>0</v>
      </c>
      <c r="AK397" s="218" t="str">
        <f ca="1">IF($AD397=1,IF('２個別表'!$AQ397=1,1,IF('２個別表'!AQ397="","",)),"")</f>
        <v/>
      </c>
      <c r="AL397" s="207" t="str">
        <f ca="1">IF($AJ397=1,IF($AK397=1,'２個別表'!BU397,""),"")</f>
        <v/>
      </c>
      <c r="AM397" s="204" t="str">
        <f t="shared" ca="1" si="143"/>
        <v/>
      </c>
      <c r="AN397" s="223" t="str">
        <f ca="1">IF($AJ397=1,IF($AK397=1,ROUNDDOWN('２個別表'!$BX397-'２個別表'!$BZ397-'２個別表'!$CC397-'２個別表'!$CD397-'２個別表'!$CE397-'２個別表'!$CF397,0),""),"")</f>
        <v/>
      </c>
      <c r="AO397" s="222">
        <f t="shared" ca="1" si="139"/>
        <v>0</v>
      </c>
      <c r="AP397" s="218">
        <f t="shared" ca="1" si="144"/>
        <v>0</v>
      </c>
      <c r="AQ397" s="218">
        <f t="shared" ca="1" si="145"/>
        <v>0</v>
      </c>
      <c r="AR397" s="213">
        <f ca="1">IF('２個別表'!$AC397=1,1,0)</f>
        <v>0</v>
      </c>
      <c r="AS397" s="204" t="str">
        <f t="shared" ca="1" si="146"/>
        <v/>
      </c>
      <c r="AT397" s="204" t="str">
        <f t="shared" ca="1" si="147"/>
        <v/>
      </c>
      <c r="AU397" s="230" t="str">
        <f ca="1">IF($AD397=1,IF($AQ397=1,ROUNDDOWN('２個別表'!$BX397-'２個別表'!$BZ397-'２個別表'!$CC397-'２個別表'!$CD397-'２個別表'!$CE397-'２個別表'!$CF397,0),""),"")</f>
        <v/>
      </c>
      <c r="AV397" s="391">
        <f t="shared" ca="1" si="148"/>
        <v>0</v>
      </c>
      <c r="AW397" s="401" t="str">
        <f t="shared" ca="1" si="149"/>
        <v>-</v>
      </c>
      <c r="AX397" s="228">
        <f ca="1">IF($AD397=2,IF('２個別表'!$BS397=1,1,0),0)</f>
        <v>0</v>
      </c>
      <c r="AY397" s="213" t="str">
        <f t="shared" ca="1" si="150"/>
        <v/>
      </c>
      <c r="AZ397" s="409" t="str">
        <f ca="1">IF(AND($AD397=2,$AX397=1),'２個別表'!$BX397-('２個別表'!$BZ397+'２個別表'!$CC397+'２個別表'!$CD397+'２個別表'!$CE397+'２個別表'!$CF397),"")</f>
        <v/>
      </c>
      <c r="BA397" s="228">
        <f ca="1">IF($AD397=2,IF('２個別表'!$BS397&lt;&gt;1,1,0),0)</f>
        <v>0</v>
      </c>
      <c r="BB397" s="404">
        <f t="shared" ca="1" si="151"/>
        <v>0</v>
      </c>
      <c r="BC397" s="207" t="str">
        <f ca="1">IF(AND($AD397=2,$BA397=1),'２個別表'!$BT397,"")</f>
        <v/>
      </c>
      <c r="BD397" s="207" t="str">
        <f t="shared" ca="1" si="152"/>
        <v/>
      </c>
      <c r="BE397" s="207" t="str">
        <f ca="1">IF(AND($AD397=2,$BA397=1),'２個別表'!$BW397-('２個別表'!$BZ397+'２個別表'!$CC397+'２個別表'!$CD397+'２個別表'!$CE397+'２個別表'!$CF397),"")</f>
        <v/>
      </c>
      <c r="BF397" s="207" t="str">
        <f ca="1">IF(AND($AD397=2,$BA397=1),'２個別表'!$CC397+'２個別表'!$CD397,"")</f>
        <v/>
      </c>
      <c r="BG397" s="406" t="str">
        <f ca="1">IF($BB397=1,IF(SUM('２個別表'!$BY397,'２個別表'!$CF397*0.5)&lt;='２個別表'!$BX397*0.5,"〇","×"),"")</f>
        <v/>
      </c>
      <c r="BH397" s="405">
        <f t="shared" ca="1" si="153"/>
        <v>0</v>
      </c>
      <c r="BI397" s="229" t="str">
        <f ca="1">IF($AD397=2,IF($AX397=1,IF('２個別表'!$AO397=23,"〇","×"),IF(OR('２個別表'!$AO397&lt;19,'２個別表'!$AO397&gt;23),"",IF($BH397&lt;='２個別表'!$BT397,"〇","×"))),"-")</f>
        <v>-</v>
      </c>
      <c r="BJ397" s="414" t="str">
        <f t="shared" ca="1" si="154"/>
        <v>-</v>
      </c>
      <c r="BK397" s="228">
        <f t="shared" ca="1" si="155"/>
        <v>0</v>
      </c>
      <c r="BL397" s="229" t="str">
        <f ca="1">IF($AD397=3,IF(1&lt;='２個別表'!$F397,IF('２個別表'!$W397=1,"〇","×"),""),"")</f>
        <v/>
      </c>
      <c r="BM397" s="209" t="str">
        <f ca="1">IF(AD397=3,IF(AND(OR('２個別表'!BF397="附帯施設",AND(1&lt;='２個別表'!AO397,'２個別表'!AO397&lt;=3)),'２個別表'!BM397&lt;&gt;"",'２個別表'!BN397&lt;&gt;""),1,IF(AND(OR('２個別表'!BF397="附帯施設",AND(1&lt;='２個別表'!AO397,'２個別表'!AO397&lt;=3)),OR('２個別表'!BM397="",'２個別表'!BN397="")),"×",0)),"")</f>
        <v/>
      </c>
      <c r="BN397" s="229" t="str">
        <f ca="1">IF($AD397=3,IF('２個別表'!$BX397&gt;=500000,"〇","×"),"")</f>
        <v/>
      </c>
      <c r="BO397" s="204" t="str">
        <f ca="1">IF(AD397=3,'２個別表'!BY397,"")</f>
        <v/>
      </c>
      <c r="BP397" s="204" t="str">
        <f ca="1">IF(AD397=3,IF(COUNTIF('２個別表'!$Z$11:'２個別表'!Z397,'２個別表'!Z397)=1,BO397,SUMIF('２個別表'!$Z$11:$Z$510,'２個別表'!Z397,$BO$11:$BO$239)),"")</f>
        <v/>
      </c>
      <c r="BQ397" s="213" t="str">
        <f t="shared" ref="BQ397:BQ460" ca="1" si="163">IF(AD397=3,IF(OR(BO397&lt;&gt;0,BP397&lt;&gt;0),IF(BP397&lt;=3000000,"〇","×"),0),"")</f>
        <v/>
      </c>
      <c r="BR397" s="207" t="str">
        <f t="shared" ca="1" si="156"/>
        <v/>
      </c>
      <c r="BS397" s="483" t="str">
        <f ca="1">IF($AD397=3,'２個別表'!$BX397-('２個別表'!$BZ397+'２個別表'!$CC397+'２個別表'!$CD397+'２個別表'!$CE397+'２個別表'!$CF397),"")</f>
        <v/>
      </c>
      <c r="BT397" s="486">
        <f t="shared" ref="BT397:BT460" ca="1" si="164">IF(AD397=3,MIN(BR397,BS397),0)</f>
        <v>0</v>
      </c>
      <c r="BU397" s="480" t="str">
        <f t="shared" ca="1" si="157"/>
        <v/>
      </c>
    </row>
    <row r="398" spans="1:73">
      <c r="A398" s="770" t="str">
        <f t="shared" ca="1" si="159"/>
        <v>石川県</v>
      </c>
      <c r="B398" s="773">
        <f ca="1">'２個別表'!Q398</f>
        <v>388</v>
      </c>
      <c r="C398" s="774" t="str">
        <f>'２個別表'!$R398</f>
        <v>石川県</v>
      </c>
      <c r="D398" s="774" t="str">
        <f ca="1">'２個別表'!$S398</f>
        <v/>
      </c>
      <c r="E398" s="774" t="str">
        <f ca="1">'２個別表'!$T398</f>
        <v/>
      </c>
      <c r="F398" s="719" t="str">
        <f ca="1">'２個別表'!$W398</f>
        <v/>
      </c>
      <c r="G398" s="719" t="str">
        <f ca="1">IF($F398=1,IF(SUMIF('（様式１号）１総括表'!$B$16:$B$25,A398,'（様式１号）１総括表'!$A$16:$A$25)&gt;0,"〇","✕"),"-")</f>
        <v>-</v>
      </c>
      <c r="H398" s="716" t="str">
        <f ca="1">IF('２個別表'!$Y398=1,IF('２個別表'!$AC398=1,"〇","×"),IF(AND(2&lt;='２個別表'!$AC398,'２個別表'!$AC398&lt;=5),"〇","×"))</f>
        <v>×</v>
      </c>
      <c r="I398" s="716" t="str">
        <f t="shared" ca="1" si="160"/>
        <v>×</v>
      </c>
      <c r="J398" s="207" t="str">
        <f ca="1">'２個別表'!$Z398</f>
        <v/>
      </c>
      <c r="K398" s="207">
        <f ca="1">'２個別表'!$AK398</f>
        <v>0</v>
      </c>
      <c r="L398" s="207" t="str">
        <f ca="1">IF('２個別表'!$AL398=1,1,"")</f>
        <v/>
      </c>
      <c r="M398" s="207" t="str">
        <f ca="1">IF('２個別表'!$AL398="","",IF('２個別表'!$AL398=1,IF(OR('２個別表'!$AM398=1,'２個別表'!$AN398=1),"〇","×")))</f>
        <v/>
      </c>
      <c r="N398" s="204" t="str">
        <f ca="1">'２個別表'!AT398</f>
        <v/>
      </c>
      <c r="O398" s="220" t="str">
        <f ca="1">IF(1&lt;='２個別表'!$F398,IF(AND(1&lt;='２個別表'!$AO398,'２個別表'!$AO398&lt;=3),1,0),"")</f>
        <v/>
      </c>
      <c r="P398" s="229">
        <f ca="1">IF($O398=1,IF(AND('２個別表'!$BF398&lt;&gt;"",AND('２個別表'!$BI398&lt;&gt;1,'２個別表'!$BJ398)),0,1),0)</f>
        <v>0</v>
      </c>
      <c r="Q398" s="220">
        <f ca="1">IF('２個別表'!$BF398&lt;&gt;"",1,0)</f>
        <v>0</v>
      </c>
      <c r="R398" s="220" t="str">
        <f ca="1">IF($Q398=1,IF('２個別表'!$BI398=1,1,0),"")</f>
        <v/>
      </c>
      <c r="S398" s="220" t="str">
        <f ca="1">IF($R398=1,IF('２個別表'!$BJ398&lt;&gt;"","〇","×"),"")</f>
        <v/>
      </c>
      <c r="T398" s="220" t="str">
        <f t="shared" ca="1" si="140"/>
        <v/>
      </c>
      <c r="U398" s="381">
        <f ca="1">IF('２個別表'!$BH398&gt;0,'２個別表'!$BH398,0)</f>
        <v>0</v>
      </c>
      <c r="V398" s="220">
        <f ca="1">IF('２個別表'!$BJ398&lt;&gt;"",1,0)</f>
        <v>0</v>
      </c>
      <c r="W398" s="206">
        <f ca="1">IF(AND($Q398=1,$V398=1),'２個別表'!$CF398,0)</f>
        <v>0</v>
      </c>
      <c r="X398" s="219">
        <f t="shared" ca="1" si="161"/>
        <v>0</v>
      </c>
      <c r="Y398" s="220" t="str">
        <f ca="1">IF(1&lt;='２個別表'!$F398,'２個別表'!$BV398,"")</f>
        <v/>
      </c>
      <c r="Z398" s="220">
        <f ca="1">IF(1&lt;='２個別表'!$F398,'２個別表'!$CG398,0)</f>
        <v>0</v>
      </c>
      <c r="AA398" s="220">
        <f ca="1">IF(OR(0&lt;'２個別表'!$BZ398,0&lt;SUM('２個別表'!$CC398:$CD398)),1,0)</f>
        <v>1</v>
      </c>
      <c r="AB398" s="207">
        <f ca="1">IF(1&lt;='２個別表'!$F398,'２個別表'!$BX398,0)</f>
        <v>0</v>
      </c>
      <c r="AC398" s="207" t="str">
        <f ca="1">IF('２個別表'!$BX398&gt;0,IF(AND('２個別表'!$BV398=1,'２個別表'!$CG398="控除不可"),'２個別表'!$BX398,IF(AND('２個別表'!$BV398=1,'２個別表'!$CG398="80%控除対象"),ROUNDUP('２個別表'!$BX398*102/110,0),IF(AND('２個別表'!$BV398=1,'２個別表'!$CG398="全額控除"),ROUNDUP('２個別表'!$BX398*100/110,0),IF(OR('２個別表'!$BV398=2,'２個別表'!$BV398=3),'２個別表'!$BX398,'２個別表'!$BX398)))),"")</f>
        <v/>
      </c>
      <c r="AD398" s="221" t="str">
        <f ca="1">IF('２個別表'!$W398=1,3,IF(AND('２個別表'!$W398=2,AND(19&lt;='２個別表'!$AO398,'２個別表'!$AO398&lt;=23)),2,IF(AND('２個別表'!$W398=2,OR(AND(1&lt;='２個別表'!$AO398,'２個別表'!$AO398&lt;=18),AND(24&lt;='２個別表'!$AO398,'２個別表'!$AO398&lt;=25))),1,"判定不能")))</f>
        <v>判定不能</v>
      </c>
      <c r="AE398" s="228">
        <f t="shared" ca="1" si="141"/>
        <v>0</v>
      </c>
      <c r="AF398" s="204" t="str">
        <f t="shared" ca="1" si="158"/>
        <v/>
      </c>
      <c r="AG398" s="207" t="str">
        <f ca="1">IF(AND($AD398=1,$U398&gt;0,$V398=1),ROUNDDOWN($AC398*1/2-'２個別表'!$CF398*1/2,0),"")</f>
        <v/>
      </c>
      <c r="AH398" s="207" t="str">
        <f t="shared" ca="1" si="162"/>
        <v/>
      </c>
      <c r="AI398" s="230" t="str">
        <f ca="1">IF(AND($AD398=1,$Q398=1),IF($AB398&gt;0,'２個別表'!$BX398-'２個別表'!$BZ398-'２個別表'!$CF398-'２個別表'!$CC398-'２個別表'!$CD398-'２個別表'!$CE398,0),"")</f>
        <v/>
      </c>
      <c r="AJ398" s="222">
        <f t="shared" ca="1" si="142"/>
        <v>0</v>
      </c>
      <c r="AK398" s="218" t="str">
        <f ca="1">IF($AD398=1,IF('２個別表'!$AQ398=1,1,IF('２個別表'!AQ398="","",)),"")</f>
        <v/>
      </c>
      <c r="AL398" s="207" t="str">
        <f ca="1">IF($AJ398=1,IF($AK398=1,'２個別表'!BU398,""),"")</f>
        <v/>
      </c>
      <c r="AM398" s="204" t="str">
        <f t="shared" ca="1" si="143"/>
        <v/>
      </c>
      <c r="AN398" s="223" t="str">
        <f ca="1">IF($AJ398=1,IF($AK398=1,ROUNDDOWN('２個別表'!$BX398-'２個別表'!$BZ398-'２個別表'!$CC398-'２個別表'!$CD398-'２個別表'!$CE398-'２個別表'!$CF398,0),""),"")</f>
        <v/>
      </c>
      <c r="AO398" s="222">
        <f t="shared" ca="1" si="139"/>
        <v>0</v>
      </c>
      <c r="AP398" s="218">
        <f t="shared" ca="1" si="144"/>
        <v>0</v>
      </c>
      <c r="AQ398" s="218">
        <f t="shared" ca="1" si="145"/>
        <v>0</v>
      </c>
      <c r="AR398" s="213">
        <f ca="1">IF('２個別表'!$AC398=1,1,0)</f>
        <v>0</v>
      </c>
      <c r="AS398" s="204" t="str">
        <f t="shared" ca="1" si="146"/>
        <v/>
      </c>
      <c r="AT398" s="204" t="str">
        <f t="shared" ca="1" si="147"/>
        <v/>
      </c>
      <c r="AU398" s="230" t="str">
        <f ca="1">IF($AD398=1,IF($AQ398=1,ROUNDDOWN('２個別表'!$BX398-'２個別表'!$BZ398-'２個別表'!$CC398-'２個別表'!$CD398-'２個別表'!$CE398-'２個別表'!$CF398,0),""),"")</f>
        <v/>
      </c>
      <c r="AV398" s="391">
        <f t="shared" ca="1" si="148"/>
        <v>0</v>
      </c>
      <c r="AW398" s="401" t="str">
        <f t="shared" ca="1" si="149"/>
        <v>-</v>
      </c>
      <c r="AX398" s="228">
        <f ca="1">IF($AD398=2,IF('２個別表'!$BS398=1,1,0),0)</f>
        <v>0</v>
      </c>
      <c r="AY398" s="213" t="str">
        <f t="shared" ca="1" si="150"/>
        <v/>
      </c>
      <c r="AZ398" s="409" t="str">
        <f ca="1">IF(AND($AD398=2,$AX398=1),'２個別表'!$BX398-('２個別表'!$BZ398+'２個別表'!$CC398+'２個別表'!$CD398+'２個別表'!$CE398+'２個別表'!$CF398),"")</f>
        <v/>
      </c>
      <c r="BA398" s="228">
        <f ca="1">IF($AD398=2,IF('２個別表'!$BS398&lt;&gt;1,1,0),0)</f>
        <v>0</v>
      </c>
      <c r="BB398" s="404">
        <f t="shared" ca="1" si="151"/>
        <v>0</v>
      </c>
      <c r="BC398" s="207" t="str">
        <f ca="1">IF(AND($AD398=2,$BA398=1),'２個別表'!$BT398,"")</f>
        <v/>
      </c>
      <c r="BD398" s="207" t="str">
        <f t="shared" ca="1" si="152"/>
        <v/>
      </c>
      <c r="BE398" s="207" t="str">
        <f ca="1">IF(AND($AD398=2,$BA398=1),'２個別表'!$BW398-('２個別表'!$BZ398+'２個別表'!$CC398+'２個別表'!$CD398+'２個別表'!$CE398+'２個別表'!$CF398),"")</f>
        <v/>
      </c>
      <c r="BF398" s="207" t="str">
        <f ca="1">IF(AND($AD398=2,$BA398=1),'２個別表'!$CC398+'２個別表'!$CD398,"")</f>
        <v/>
      </c>
      <c r="BG398" s="406" t="str">
        <f ca="1">IF($BB398=1,IF(SUM('２個別表'!$BY398,'２個別表'!$CF398*0.5)&lt;='２個別表'!$BX398*0.5,"〇","×"),"")</f>
        <v/>
      </c>
      <c r="BH398" s="405">
        <f t="shared" ca="1" si="153"/>
        <v>0</v>
      </c>
      <c r="BI398" s="229" t="str">
        <f ca="1">IF($AD398=2,IF($AX398=1,IF('２個別表'!$AO398=23,"〇","×"),IF(OR('２個別表'!$AO398&lt;19,'２個別表'!$AO398&gt;23),"",IF($BH398&lt;='２個別表'!$BT398,"〇","×"))),"-")</f>
        <v>-</v>
      </c>
      <c r="BJ398" s="414" t="str">
        <f t="shared" ca="1" si="154"/>
        <v>-</v>
      </c>
      <c r="BK398" s="228">
        <f t="shared" ca="1" si="155"/>
        <v>0</v>
      </c>
      <c r="BL398" s="229" t="str">
        <f ca="1">IF($AD398=3,IF(1&lt;='２個別表'!$F398,IF('２個別表'!$W398=1,"〇","×"),""),"")</f>
        <v/>
      </c>
      <c r="BM398" s="209" t="str">
        <f ca="1">IF(AD398=3,IF(AND(OR('２個別表'!BF398="附帯施設",AND(1&lt;='２個別表'!AO398,'２個別表'!AO398&lt;=3)),'２個別表'!BM398&lt;&gt;"",'２個別表'!BN398&lt;&gt;""),1,IF(AND(OR('２個別表'!BF398="附帯施設",AND(1&lt;='２個別表'!AO398,'２個別表'!AO398&lt;=3)),OR('２個別表'!BM398="",'２個別表'!BN398="")),"×",0)),"")</f>
        <v/>
      </c>
      <c r="BN398" s="229" t="str">
        <f ca="1">IF($AD398=3,IF('２個別表'!$BX398&gt;=500000,"〇","×"),"")</f>
        <v/>
      </c>
      <c r="BO398" s="204" t="str">
        <f ca="1">IF(AD398=3,'２個別表'!BY398,"")</f>
        <v/>
      </c>
      <c r="BP398" s="204" t="str">
        <f ca="1">IF(AD398=3,IF(COUNTIF('２個別表'!$Z$11:'２個別表'!Z398,'２個別表'!Z398)=1,BO398,SUMIF('２個別表'!$Z$11:$Z$510,'２個別表'!Z398,$BO$11:$BO$239)),"")</f>
        <v/>
      </c>
      <c r="BQ398" s="213" t="str">
        <f t="shared" ca="1" si="163"/>
        <v/>
      </c>
      <c r="BR398" s="207" t="str">
        <f t="shared" ca="1" si="156"/>
        <v/>
      </c>
      <c r="BS398" s="483" t="str">
        <f ca="1">IF($AD398=3,'２個別表'!$BX398-('２個別表'!$BZ398+'２個別表'!$CC398+'２個別表'!$CD398+'２個別表'!$CE398+'２個別表'!$CF398),"")</f>
        <v/>
      </c>
      <c r="BT398" s="486">
        <f t="shared" ca="1" si="164"/>
        <v>0</v>
      </c>
      <c r="BU398" s="480" t="str">
        <f t="shared" ca="1" si="157"/>
        <v/>
      </c>
    </row>
    <row r="399" spans="1:73">
      <c r="A399" s="770" t="str">
        <f t="shared" ca="1" si="159"/>
        <v>石川県</v>
      </c>
      <c r="B399" s="773">
        <f ca="1">'２個別表'!Q399</f>
        <v>389</v>
      </c>
      <c r="C399" s="774" t="str">
        <f>'２個別表'!$R399</f>
        <v>石川県</v>
      </c>
      <c r="D399" s="774" t="str">
        <f ca="1">'２個別表'!$S399</f>
        <v/>
      </c>
      <c r="E399" s="774" t="str">
        <f ca="1">'２個別表'!$T399</f>
        <v/>
      </c>
      <c r="F399" s="719" t="str">
        <f ca="1">'２個別表'!$W399</f>
        <v/>
      </c>
      <c r="G399" s="719" t="str">
        <f ca="1">IF($F399=1,IF(SUMIF('（様式１号）１総括表'!$B$16:$B$25,A399,'（様式１号）１総括表'!$A$16:$A$25)&gt;0,"〇","✕"),"-")</f>
        <v>-</v>
      </c>
      <c r="H399" s="716" t="str">
        <f ca="1">IF('２個別表'!$Y399=1,IF('２個別表'!$AC399=1,"〇","×"),IF(AND(2&lt;='２個別表'!$AC399,'２個別表'!$AC399&lt;=5),"〇","×"))</f>
        <v>×</v>
      </c>
      <c r="I399" s="716" t="str">
        <f t="shared" ca="1" si="160"/>
        <v>×</v>
      </c>
      <c r="J399" s="207" t="str">
        <f ca="1">'２個別表'!$Z399</f>
        <v/>
      </c>
      <c r="K399" s="207">
        <f ca="1">'２個別表'!$AK399</f>
        <v>0</v>
      </c>
      <c r="L399" s="207" t="str">
        <f ca="1">IF('２個別表'!$AL399=1,1,"")</f>
        <v/>
      </c>
      <c r="M399" s="207" t="str">
        <f ca="1">IF('２個別表'!$AL399="","",IF('２個別表'!$AL399=1,IF(OR('２個別表'!$AM399=1,'２個別表'!$AN399=1),"〇","×")))</f>
        <v/>
      </c>
      <c r="N399" s="204" t="str">
        <f ca="1">'２個別表'!AT399</f>
        <v/>
      </c>
      <c r="O399" s="220" t="str">
        <f ca="1">IF(1&lt;='２個別表'!$F399,IF(AND(1&lt;='２個別表'!$AO399,'２個別表'!$AO399&lt;=3),1,0),"")</f>
        <v/>
      </c>
      <c r="P399" s="229">
        <f ca="1">IF($O399=1,IF(AND('２個別表'!$BF399&lt;&gt;"",AND('２個別表'!$BI399&lt;&gt;1,'２個別表'!$BJ399)),0,1),0)</f>
        <v>0</v>
      </c>
      <c r="Q399" s="220">
        <f ca="1">IF('２個別表'!$BF399&lt;&gt;"",1,0)</f>
        <v>0</v>
      </c>
      <c r="R399" s="220" t="str">
        <f ca="1">IF($Q399=1,IF('２個別表'!$BI399=1,1,0),"")</f>
        <v/>
      </c>
      <c r="S399" s="220" t="str">
        <f ca="1">IF($R399=1,IF('２個別表'!$BJ399&lt;&gt;"","〇","×"),"")</f>
        <v/>
      </c>
      <c r="T399" s="220" t="str">
        <f t="shared" ca="1" si="140"/>
        <v/>
      </c>
      <c r="U399" s="381">
        <f ca="1">IF('２個別表'!$BH399&gt;0,'２個別表'!$BH399,0)</f>
        <v>0</v>
      </c>
      <c r="V399" s="220">
        <f ca="1">IF('２個別表'!$BJ399&lt;&gt;"",1,0)</f>
        <v>0</v>
      </c>
      <c r="W399" s="206">
        <f ca="1">IF(AND($Q399=1,$V399=1),'２個別表'!$CF399,0)</f>
        <v>0</v>
      </c>
      <c r="X399" s="219">
        <f t="shared" ca="1" si="161"/>
        <v>0</v>
      </c>
      <c r="Y399" s="220" t="str">
        <f ca="1">IF(1&lt;='２個別表'!$F399,'２個別表'!$BV399,"")</f>
        <v/>
      </c>
      <c r="Z399" s="220">
        <f ca="1">IF(1&lt;='２個別表'!$F399,'２個別表'!$CG399,0)</f>
        <v>0</v>
      </c>
      <c r="AA399" s="220">
        <f ca="1">IF(OR(0&lt;'２個別表'!$BZ399,0&lt;SUM('２個別表'!$CC399:$CD399)),1,0)</f>
        <v>1</v>
      </c>
      <c r="AB399" s="207">
        <f ca="1">IF(1&lt;='２個別表'!$F399,'２個別表'!$BX399,0)</f>
        <v>0</v>
      </c>
      <c r="AC399" s="207" t="str">
        <f ca="1">IF('２個別表'!$BX399&gt;0,IF(AND('２個別表'!$BV399=1,'２個別表'!$CG399="控除不可"),'２個別表'!$BX399,IF(AND('２個別表'!$BV399=1,'２個別表'!$CG399="80%控除対象"),ROUNDUP('２個別表'!$BX399*102/110,0),IF(AND('２個別表'!$BV399=1,'２個別表'!$CG399="全額控除"),ROUNDUP('２個別表'!$BX399*100/110,0),IF(OR('２個別表'!$BV399=2,'２個別表'!$BV399=3),'２個別表'!$BX399,'２個別表'!$BX399)))),"")</f>
        <v/>
      </c>
      <c r="AD399" s="221" t="str">
        <f ca="1">IF('２個別表'!$W399=1,3,IF(AND('２個別表'!$W399=2,AND(19&lt;='２個別表'!$AO399,'２個別表'!$AO399&lt;=23)),2,IF(AND('２個別表'!$W399=2,OR(AND(1&lt;='２個別表'!$AO399,'２個別表'!$AO399&lt;=18),AND(24&lt;='２個別表'!$AO399,'２個別表'!$AO399&lt;=25))),1,"判定不能")))</f>
        <v>判定不能</v>
      </c>
      <c r="AE399" s="228">
        <f t="shared" ca="1" si="141"/>
        <v>0</v>
      </c>
      <c r="AF399" s="204" t="str">
        <f t="shared" ca="1" si="158"/>
        <v/>
      </c>
      <c r="AG399" s="207" t="str">
        <f ca="1">IF(AND($AD399=1,$U399&gt;0,$V399=1),ROUNDDOWN($AC399*1/2-'２個別表'!$CF399*1/2,0),"")</f>
        <v/>
      </c>
      <c r="AH399" s="207" t="str">
        <f t="shared" ca="1" si="162"/>
        <v/>
      </c>
      <c r="AI399" s="230" t="str">
        <f ca="1">IF(AND($AD399=1,$Q399=1),IF($AB399&gt;0,'２個別表'!$BX399-'２個別表'!$BZ399-'２個別表'!$CF399-'２個別表'!$CC399-'２個別表'!$CD399-'２個別表'!$CE399,0),"")</f>
        <v/>
      </c>
      <c r="AJ399" s="222">
        <f t="shared" ca="1" si="142"/>
        <v>0</v>
      </c>
      <c r="AK399" s="218" t="str">
        <f ca="1">IF($AD399=1,IF('２個別表'!$AQ399=1,1,IF('２個別表'!AQ399="","",)),"")</f>
        <v/>
      </c>
      <c r="AL399" s="207" t="str">
        <f ca="1">IF($AJ399=1,IF($AK399=1,'２個別表'!BU399,""),"")</f>
        <v/>
      </c>
      <c r="AM399" s="204" t="str">
        <f t="shared" ca="1" si="143"/>
        <v/>
      </c>
      <c r="AN399" s="223" t="str">
        <f ca="1">IF($AJ399=1,IF($AK399=1,ROUNDDOWN('２個別表'!$BX399-'２個別表'!$BZ399-'２個別表'!$CC399-'２個別表'!$CD399-'２個別表'!$CE399-'２個別表'!$CF399,0),""),"")</f>
        <v/>
      </c>
      <c r="AO399" s="222">
        <f t="shared" ca="1" si="139"/>
        <v>0</v>
      </c>
      <c r="AP399" s="218">
        <f t="shared" ca="1" si="144"/>
        <v>0</v>
      </c>
      <c r="AQ399" s="218">
        <f t="shared" ca="1" si="145"/>
        <v>0</v>
      </c>
      <c r="AR399" s="213">
        <f ca="1">IF('２個別表'!$AC399=1,1,0)</f>
        <v>0</v>
      </c>
      <c r="AS399" s="204" t="str">
        <f t="shared" ca="1" si="146"/>
        <v/>
      </c>
      <c r="AT399" s="204" t="str">
        <f t="shared" ca="1" si="147"/>
        <v/>
      </c>
      <c r="AU399" s="230" t="str">
        <f ca="1">IF($AD399=1,IF($AQ399=1,ROUNDDOWN('２個別表'!$BX399-'２個別表'!$BZ399-'２個別表'!$CC399-'２個別表'!$CD399-'２個別表'!$CE399-'２個別表'!$CF399,0),""),"")</f>
        <v/>
      </c>
      <c r="AV399" s="391">
        <f t="shared" ca="1" si="148"/>
        <v>0</v>
      </c>
      <c r="AW399" s="401" t="str">
        <f t="shared" ca="1" si="149"/>
        <v>-</v>
      </c>
      <c r="AX399" s="228">
        <f ca="1">IF($AD399=2,IF('２個別表'!$BS399=1,1,0),0)</f>
        <v>0</v>
      </c>
      <c r="AY399" s="213" t="str">
        <f t="shared" ca="1" si="150"/>
        <v/>
      </c>
      <c r="AZ399" s="409" t="str">
        <f ca="1">IF(AND($AD399=2,$AX399=1),'２個別表'!$BX399-('２個別表'!$BZ399+'２個別表'!$CC399+'２個別表'!$CD399+'２個別表'!$CE399+'２個別表'!$CF399),"")</f>
        <v/>
      </c>
      <c r="BA399" s="228">
        <f ca="1">IF($AD399=2,IF('２個別表'!$BS399&lt;&gt;1,1,0),0)</f>
        <v>0</v>
      </c>
      <c r="BB399" s="404">
        <f t="shared" ca="1" si="151"/>
        <v>0</v>
      </c>
      <c r="BC399" s="207" t="str">
        <f ca="1">IF(AND($AD399=2,$BA399=1),'２個別表'!$BT399,"")</f>
        <v/>
      </c>
      <c r="BD399" s="207" t="str">
        <f t="shared" ca="1" si="152"/>
        <v/>
      </c>
      <c r="BE399" s="207" t="str">
        <f ca="1">IF(AND($AD399=2,$BA399=1),'２個別表'!$BW399-('２個別表'!$BZ399+'２個別表'!$CC399+'２個別表'!$CD399+'２個別表'!$CE399+'２個別表'!$CF399),"")</f>
        <v/>
      </c>
      <c r="BF399" s="207" t="str">
        <f ca="1">IF(AND($AD399=2,$BA399=1),'２個別表'!$CC399+'２個別表'!$CD399,"")</f>
        <v/>
      </c>
      <c r="BG399" s="406" t="str">
        <f ca="1">IF($BB399=1,IF(SUM('２個別表'!$BY399,'２個別表'!$CF399*0.5)&lt;='２個別表'!$BX399*0.5,"〇","×"),"")</f>
        <v/>
      </c>
      <c r="BH399" s="405">
        <f t="shared" ca="1" si="153"/>
        <v>0</v>
      </c>
      <c r="BI399" s="229" t="str">
        <f ca="1">IF($AD399=2,IF($AX399=1,IF('２個別表'!$AO399=23,"〇","×"),IF(OR('２個別表'!$AO399&lt;19,'２個別表'!$AO399&gt;23),"",IF($BH399&lt;='２個別表'!$BT399,"〇","×"))),"-")</f>
        <v>-</v>
      </c>
      <c r="BJ399" s="414" t="str">
        <f t="shared" ca="1" si="154"/>
        <v>-</v>
      </c>
      <c r="BK399" s="228">
        <f t="shared" ca="1" si="155"/>
        <v>0</v>
      </c>
      <c r="BL399" s="229" t="str">
        <f ca="1">IF($AD399=3,IF(1&lt;='２個別表'!$F399,IF('２個別表'!$W399=1,"〇","×"),""),"")</f>
        <v/>
      </c>
      <c r="BM399" s="209" t="str">
        <f ca="1">IF(AD399=3,IF(AND(OR('２個別表'!BF399="附帯施設",AND(1&lt;='２個別表'!AO399,'２個別表'!AO399&lt;=3)),'２個別表'!BM399&lt;&gt;"",'２個別表'!BN399&lt;&gt;""),1,IF(AND(OR('２個別表'!BF399="附帯施設",AND(1&lt;='２個別表'!AO399,'２個別表'!AO399&lt;=3)),OR('２個別表'!BM399="",'２個別表'!BN399="")),"×",0)),"")</f>
        <v/>
      </c>
      <c r="BN399" s="229" t="str">
        <f ca="1">IF($AD399=3,IF('２個別表'!$BX399&gt;=500000,"〇","×"),"")</f>
        <v/>
      </c>
      <c r="BO399" s="204" t="str">
        <f ca="1">IF(AD399=3,'２個別表'!BY399,"")</f>
        <v/>
      </c>
      <c r="BP399" s="204" t="str">
        <f ca="1">IF(AD399=3,IF(COUNTIF('２個別表'!$Z$11:'２個別表'!Z399,'２個別表'!Z399)=1,BO399,SUMIF('２個別表'!$Z$11:$Z$510,'２個別表'!Z399,$BO$11:$BO$239)),"")</f>
        <v/>
      </c>
      <c r="BQ399" s="213" t="str">
        <f t="shared" ca="1" si="163"/>
        <v/>
      </c>
      <c r="BR399" s="207" t="str">
        <f t="shared" ca="1" si="156"/>
        <v/>
      </c>
      <c r="BS399" s="483" t="str">
        <f ca="1">IF($AD399=3,'２個別表'!$BX399-('２個別表'!$BZ399+'２個別表'!$CC399+'２個別表'!$CD399+'２個別表'!$CE399+'２個別表'!$CF399),"")</f>
        <v/>
      </c>
      <c r="BT399" s="486">
        <f t="shared" ca="1" si="164"/>
        <v>0</v>
      </c>
      <c r="BU399" s="480" t="str">
        <f t="shared" ca="1" si="157"/>
        <v/>
      </c>
    </row>
    <row r="400" spans="1:73">
      <c r="A400" s="770" t="str">
        <f t="shared" ca="1" si="159"/>
        <v>石川県</v>
      </c>
      <c r="B400" s="773">
        <f ca="1">'２個別表'!Q400</f>
        <v>390</v>
      </c>
      <c r="C400" s="774" t="str">
        <f>'２個別表'!$R400</f>
        <v>石川県</v>
      </c>
      <c r="D400" s="774" t="str">
        <f ca="1">'２個別表'!$S400</f>
        <v/>
      </c>
      <c r="E400" s="774" t="str">
        <f ca="1">'２個別表'!$T400</f>
        <v/>
      </c>
      <c r="F400" s="719" t="str">
        <f ca="1">'２個別表'!$W400</f>
        <v/>
      </c>
      <c r="G400" s="719" t="str">
        <f ca="1">IF($F400=1,IF(SUMIF('（様式１号）１総括表'!$B$16:$B$25,A400,'（様式１号）１総括表'!$A$16:$A$25)&gt;0,"〇","✕"),"-")</f>
        <v>-</v>
      </c>
      <c r="H400" s="716" t="str">
        <f ca="1">IF('２個別表'!$Y400=1,IF('２個別表'!$AC400=1,"〇","×"),IF(AND(2&lt;='２個別表'!$AC400,'２個別表'!$AC400&lt;=5),"〇","×"))</f>
        <v>×</v>
      </c>
      <c r="I400" s="716" t="str">
        <f t="shared" ca="1" si="160"/>
        <v>×</v>
      </c>
      <c r="J400" s="207" t="str">
        <f ca="1">'２個別表'!$Z400</f>
        <v/>
      </c>
      <c r="K400" s="207">
        <f ca="1">'２個別表'!$AK400</f>
        <v>0</v>
      </c>
      <c r="L400" s="207" t="str">
        <f ca="1">IF('２個別表'!$AL400=1,1,"")</f>
        <v/>
      </c>
      <c r="M400" s="207" t="str">
        <f ca="1">IF('２個別表'!$AL400="","",IF('２個別表'!$AL400=1,IF(OR('２個別表'!$AM400=1,'２個別表'!$AN400=1),"〇","×")))</f>
        <v/>
      </c>
      <c r="N400" s="204" t="str">
        <f ca="1">'２個別表'!AT400</f>
        <v/>
      </c>
      <c r="O400" s="220" t="str">
        <f ca="1">IF(1&lt;='２個別表'!$F400,IF(AND(1&lt;='２個別表'!$AO400,'２個別表'!$AO400&lt;=3),1,0),"")</f>
        <v/>
      </c>
      <c r="P400" s="229">
        <f ca="1">IF($O400=1,IF(AND('２個別表'!$BF400&lt;&gt;"",AND('２個別表'!$BI400&lt;&gt;1,'２個別表'!$BJ400)),0,1),0)</f>
        <v>0</v>
      </c>
      <c r="Q400" s="220">
        <f ca="1">IF('２個別表'!$BF400&lt;&gt;"",1,0)</f>
        <v>0</v>
      </c>
      <c r="R400" s="220" t="str">
        <f ca="1">IF($Q400=1,IF('２個別表'!$BI400=1,1,0),"")</f>
        <v/>
      </c>
      <c r="S400" s="220" t="str">
        <f ca="1">IF($R400=1,IF('２個別表'!$BJ400&lt;&gt;"","〇","×"),"")</f>
        <v/>
      </c>
      <c r="T400" s="220" t="str">
        <f t="shared" ca="1" si="140"/>
        <v/>
      </c>
      <c r="U400" s="381">
        <f ca="1">IF('２個別表'!$BH400&gt;0,'２個別表'!$BH400,0)</f>
        <v>0</v>
      </c>
      <c r="V400" s="220">
        <f ca="1">IF('２個別表'!$BJ400&lt;&gt;"",1,0)</f>
        <v>0</v>
      </c>
      <c r="W400" s="206">
        <f ca="1">IF(AND($Q400=1,$V400=1),'２個別表'!$CF400,0)</f>
        <v>0</v>
      </c>
      <c r="X400" s="219">
        <f t="shared" ca="1" si="161"/>
        <v>0</v>
      </c>
      <c r="Y400" s="220" t="str">
        <f ca="1">IF(1&lt;='２個別表'!$F400,'２個別表'!$BV400,"")</f>
        <v/>
      </c>
      <c r="Z400" s="220">
        <f ca="1">IF(1&lt;='２個別表'!$F400,'２個別表'!$CG400,0)</f>
        <v>0</v>
      </c>
      <c r="AA400" s="220">
        <f ca="1">IF(OR(0&lt;'２個別表'!$BZ400,0&lt;SUM('２個別表'!$CC400:$CD400)),1,0)</f>
        <v>1</v>
      </c>
      <c r="AB400" s="207">
        <f ca="1">IF(1&lt;='２個別表'!$F400,'２個別表'!$BX400,0)</f>
        <v>0</v>
      </c>
      <c r="AC400" s="207" t="str">
        <f ca="1">IF('２個別表'!$BX400&gt;0,IF(AND('２個別表'!$BV400=1,'２個別表'!$CG400="控除不可"),'２個別表'!$BX400,IF(AND('２個別表'!$BV400=1,'２個別表'!$CG400="80%控除対象"),ROUNDUP('２個別表'!$BX400*102/110,0),IF(AND('２個別表'!$BV400=1,'２個別表'!$CG400="全額控除"),ROUNDUP('２個別表'!$BX400*100/110,0),IF(OR('２個別表'!$BV400=2,'２個別表'!$BV400=3),'２個別表'!$BX400,'２個別表'!$BX400)))),"")</f>
        <v/>
      </c>
      <c r="AD400" s="221" t="str">
        <f ca="1">IF('２個別表'!$W400=1,3,IF(AND('２個別表'!$W400=2,AND(19&lt;='２個別表'!$AO400,'２個別表'!$AO400&lt;=23)),2,IF(AND('２個別表'!$W400=2,OR(AND(1&lt;='２個別表'!$AO400,'２個別表'!$AO400&lt;=18),AND(24&lt;='２個別表'!$AO400,'２個別表'!$AO400&lt;=25))),1,"判定不能")))</f>
        <v>判定不能</v>
      </c>
      <c r="AE400" s="228">
        <f t="shared" ca="1" si="141"/>
        <v>0</v>
      </c>
      <c r="AF400" s="204" t="str">
        <f t="shared" ca="1" si="158"/>
        <v/>
      </c>
      <c r="AG400" s="207" t="str">
        <f ca="1">IF(AND($AD400=1,$U400&gt;0,$V400=1),ROUNDDOWN($AC400*1/2-'２個別表'!$CF400*1/2,0),"")</f>
        <v/>
      </c>
      <c r="AH400" s="207" t="str">
        <f t="shared" ca="1" si="162"/>
        <v/>
      </c>
      <c r="AI400" s="230" t="str">
        <f ca="1">IF(AND($AD400=1,$Q400=1),IF($AB400&gt;0,'２個別表'!$BX400-'２個別表'!$BZ400-'２個別表'!$CF400-'２個別表'!$CC400-'２個別表'!$CD400-'２個別表'!$CE400,0),"")</f>
        <v/>
      </c>
      <c r="AJ400" s="222">
        <f t="shared" ca="1" si="142"/>
        <v>0</v>
      </c>
      <c r="AK400" s="218" t="str">
        <f ca="1">IF($AD400=1,IF('２個別表'!$AQ400=1,1,IF('２個別表'!AQ400="","",)),"")</f>
        <v/>
      </c>
      <c r="AL400" s="207" t="str">
        <f ca="1">IF($AJ400=1,IF($AK400=1,'２個別表'!BU400,""),"")</f>
        <v/>
      </c>
      <c r="AM400" s="204" t="str">
        <f t="shared" ca="1" si="143"/>
        <v/>
      </c>
      <c r="AN400" s="223" t="str">
        <f ca="1">IF($AJ400=1,IF($AK400=1,ROUNDDOWN('２個別表'!$BX400-'２個別表'!$BZ400-'２個別表'!$CC400-'２個別表'!$CD400-'２個別表'!$CE400-'２個別表'!$CF400,0),""),"")</f>
        <v/>
      </c>
      <c r="AO400" s="222">
        <f t="shared" ca="1" si="139"/>
        <v>0</v>
      </c>
      <c r="AP400" s="218">
        <f t="shared" ca="1" si="144"/>
        <v>0</v>
      </c>
      <c r="AQ400" s="218">
        <f t="shared" ca="1" si="145"/>
        <v>0</v>
      </c>
      <c r="AR400" s="213">
        <f ca="1">IF('２個別表'!$AC400=1,1,0)</f>
        <v>0</v>
      </c>
      <c r="AS400" s="204" t="str">
        <f t="shared" ca="1" si="146"/>
        <v/>
      </c>
      <c r="AT400" s="204" t="str">
        <f t="shared" ca="1" si="147"/>
        <v/>
      </c>
      <c r="AU400" s="230" t="str">
        <f ca="1">IF($AD400=1,IF($AQ400=1,ROUNDDOWN('２個別表'!$BX400-'２個別表'!$BZ400-'２個別表'!$CC400-'２個別表'!$CD400-'２個別表'!$CE400-'２個別表'!$CF400,0),""),"")</f>
        <v/>
      </c>
      <c r="AV400" s="391">
        <f t="shared" ca="1" si="148"/>
        <v>0</v>
      </c>
      <c r="AW400" s="401" t="str">
        <f t="shared" ca="1" si="149"/>
        <v>-</v>
      </c>
      <c r="AX400" s="228">
        <f ca="1">IF($AD400=2,IF('２個別表'!$BS400=1,1,0),0)</f>
        <v>0</v>
      </c>
      <c r="AY400" s="213" t="str">
        <f t="shared" ca="1" si="150"/>
        <v/>
      </c>
      <c r="AZ400" s="409" t="str">
        <f ca="1">IF(AND($AD400=2,$AX400=1),'２個別表'!$BX400-('２個別表'!$BZ400+'２個別表'!$CC400+'２個別表'!$CD400+'２個別表'!$CE400+'２個別表'!$CF400),"")</f>
        <v/>
      </c>
      <c r="BA400" s="228">
        <f ca="1">IF($AD400=2,IF('２個別表'!$BS400&lt;&gt;1,1,0),0)</f>
        <v>0</v>
      </c>
      <c r="BB400" s="404">
        <f t="shared" ca="1" si="151"/>
        <v>0</v>
      </c>
      <c r="BC400" s="207" t="str">
        <f ca="1">IF(AND($AD400=2,$BA400=1),'２個別表'!$BT400,"")</f>
        <v/>
      </c>
      <c r="BD400" s="207" t="str">
        <f t="shared" ca="1" si="152"/>
        <v/>
      </c>
      <c r="BE400" s="207" t="str">
        <f ca="1">IF(AND($AD400=2,$BA400=1),'２個別表'!$BW400-('２個別表'!$BZ400+'２個別表'!$CC400+'２個別表'!$CD400+'２個別表'!$CE400+'２個別表'!$CF400),"")</f>
        <v/>
      </c>
      <c r="BF400" s="207" t="str">
        <f ca="1">IF(AND($AD400=2,$BA400=1),'２個別表'!$CC400+'２個別表'!$CD400,"")</f>
        <v/>
      </c>
      <c r="BG400" s="406" t="str">
        <f ca="1">IF($BB400=1,IF(SUM('２個別表'!$BY400,'２個別表'!$CF400*0.5)&lt;='２個別表'!$BX400*0.5,"〇","×"),"")</f>
        <v/>
      </c>
      <c r="BH400" s="405">
        <f t="shared" ca="1" si="153"/>
        <v>0</v>
      </c>
      <c r="BI400" s="229" t="str">
        <f ca="1">IF($AD400=2,IF($AX400=1,IF('２個別表'!$AO400=23,"〇","×"),IF(OR('２個別表'!$AO400&lt;19,'２個別表'!$AO400&gt;23),"",IF($BH400&lt;='２個別表'!$BT400,"〇","×"))),"-")</f>
        <v>-</v>
      </c>
      <c r="BJ400" s="414" t="str">
        <f t="shared" ca="1" si="154"/>
        <v>-</v>
      </c>
      <c r="BK400" s="228">
        <f t="shared" ca="1" si="155"/>
        <v>0</v>
      </c>
      <c r="BL400" s="229" t="str">
        <f ca="1">IF($AD400=3,IF(1&lt;='２個別表'!$F400,IF('２個別表'!$W400=1,"〇","×"),""),"")</f>
        <v/>
      </c>
      <c r="BM400" s="209" t="str">
        <f ca="1">IF(AD400=3,IF(AND(OR('２個別表'!BF400="附帯施設",AND(1&lt;='２個別表'!AO400,'２個別表'!AO400&lt;=3)),'２個別表'!BM400&lt;&gt;"",'２個別表'!BN400&lt;&gt;""),1,IF(AND(OR('２個別表'!BF400="附帯施設",AND(1&lt;='２個別表'!AO400,'２個別表'!AO400&lt;=3)),OR('２個別表'!BM400="",'２個別表'!BN400="")),"×",0)),"")</f>
        <v/>
      </c>
      <c r="BN400" s="229" t="str">
        <f ca="1">IF($AD400=3,IF('２個別表'!$BX400&gt;=500000,"〇","×"),"")</f>
        <v/>
      </c>
      <c r="BO400" s="204" t="str">
        <f ca="1">IF(AD400=3,'２個別表'!BY400,"")</f>
        <v/>
      </c>
      <c r="BP400" s="204" t="str">
        <f ca="1">IF(AD400=3,IF(COUNTIF('２個別表'!$Z$11:'２個別表'!Z400,'２個別表'!Z400)=1,BO400,SUMIF('２個別表'!$Z$11:$Z$510,'２個別表'!Z400,$BO$11:$BO$239)),"")</f>
        <v/>
      </c>
      <c r="BQ400" s="213" t="str">
        <f t="shared" ca="1" si="163"/>
        <v/>
      </c>
      <c r="BR400" s="207" t="str">
        <f t="shared" ca="1" si="156"/>
        <v/>
      </c>
      <c r="BS400" s="483" t="str">
        <f ca="1">IF($AD400=3,'２個別表'!$BX400-('２個別表'!$BZ400+'２個別表'!$CC400+'２個別表'!$CD400+'２個別表'!$CE400+'２個別表'!$CF400),"")</f>
        <v/>
      </c>
      <c r="BT400" s="486">
        <f t="shared" ca="1" si="164"/>
        <v>0</v>
      </c>
      <c r="BU400" s="480" t="str">
        <f t="shared" ca="1" si="157"/>
        <v/>
      </c>
    </row>
    <row r="401" spans="1:73">
      <c r="A401" s="770" t="str">
        <f t="shared" ca="1" si="159"/>
        <v>石川県</v>
      </c>
      <c r="B401" s="773">
        <f ca="1">'２個別表'!Q401</f>
        <v>391</v>
      </c>
      <c r="C401" s="774" t="str">
        <f>'２個別表'!$R401</f>
        <v>石川県</v>
      </c>
      <c r="D401" s="774" t="str">
        <f ca="1">'２個別表'!$S401</f>
        <v/>
      </c>
      <c r="E401" s="774" t="str">
        <f ca="1">'２個別表'!$T401</f>
        <v/>
      </c>
      <c r="F401" s="719" t="str">
        <f ca="1">'２個別表'!$W401</f>
        <v/>
      </c>
      <c r="G401" s="719" t="str">
        <f ca="1">IF($F401=1,IF(SUMIF('（様式１号）１総括表'!$B$16:$B$25,A401,'（様式１号）１総括表'!$A$16:$A$25)&gt;0,"〇","✕"),"-")</f>
        <v>-</v>
      </c>
      <c r="H401" s="716" t="str">
        <f ca="1">IF('２個別表'!$Y401=1,IF('２個別表'!$AC401=1,"〇","×"),IF(AND(2&lt;='２個別表'!$AC401,'２個別表'!$AC401&lt;=5),"〇","×"))</f>
        <v>×</v>
      </c>
      <c r="I401" s="716" t="str">
        <f t="shared" ca="1" si="160"/>
        <v>×</v>
      </c>
      <c r="J401" s="207" t="str">
        <f ca="1">'２個別表'!$Z401</f>
        <v/>
      </c>
      <c r="K401" s="207">
        <f ca="1">'２個別表'!$AK401</f>
        <v>0</v>
      </c>
      <c r="L401" s="207" t="str">
        <f ca="1">IF('２個別表'!$AL401=1,1,"")</f>
        <v/>
      </c>
      <c r="M401" s="207" t="str">
        <f ca="1">IF('２個別表'!$AL401="","",IF('２個別表'!$AL401=1,IF(OR('２個別表'!$AM401=1,'２個別表'!$AN401=1),"〇","×")))</f>
        <v/>
      </c>
      <c r="N401" s="204" t="str">
        <f ca="1">'２個別表'!AT401</f>
        <v/>
      </c>
      <c r="O401" s="220" t="str">
        <f ca="1">IF(1&lt;='２個別表'!$F401,IF(AND(1&lt;='２個別表'!$AO401,'２個別表'!$AO401&lt;=3),1,0),"")</f>
        <v/>
      </c>
      <c r="P401" s="229">
        <f ca="1">IF($O401=1,IF(AND('２個別表'!$BF401&lt;&gt;"",AND('２個別表'!$BI401&lt;&gt;1,'２個別表'!$BJ401)),0,1),0)</f>
        <v>0</v>
      </c>
      <c r="Q401" s="220">
        <f ca="1">IF('２個別表'!$BF401&lt;&gt;"",1,0)</f>
        <v>0</v>
      </c>
      <c r="R401" s="220" t="str">
        <f ca="1">IF($Q401=1,IF('２個別表'!$BI401=1,1,0),"")</f>
        <v/>
      </c>
      <c r="S401" s="220" t="str">
        <f ca="1">IF($R401=1,IF('２個別表'!$BJ401&lt;&gt;"","〇","×"),"")</f>
        <v/>
      </c>
      <c r="T401" s="220" t="str">
        <f t="shared" ca="1" si="140"/>
        <v/>
      </c>
      <c r="U401" s="381">
        <f ca="1">IF('２個別表'!$BH401&gt;0,'２個別表'!$BH401,0)</f>
        <v>0</v>
      </c>
      <c r="V401" s="220">
        <f ca="1">IF('２個別表'!$BJ401&lt;&gt;"",1,0)</f>
        <v>0</v>
      </c>
      <c r="W401" s="206">
        <f ca="1">IF(AND($Q401=1,$V401=1),'２個別表'!$CF401,0)</f>
        <v>0</v>
      </c>
      <c r="X401" s="219">
        <f t="shared" ca="1" si="161"/>
        <v>0</v>
      </c>
      <c r="Y401" s="220" t="str">
        <f ca="1">IF(1&lt;='２個別表'!$F401,'２個別表'!$BV401,"")</f>
        <v/>
      </c>
      <c r="Z401" s="220">
        <f ca="1">IF(1&lt;='２個別表'!$F401,'２個別表'!$CG401,0)</f>
        <v>0</v>
      </c>
      <c r="AA401" s="220">
        <f ca="1">IF(OR(0&lt;'２個別表'!$BZ401,0&lt;SUM('２個別表'!$CC401:$CD401)),1,0)</f>
        <v>1</v>
      </c>
      <c r="AB401" s="207">
        <f ca="1">IF(1&lt;='２個別表'!$F401,'２個別表'!$BX401,0)</f>
        <v>0</v>
      </c>
      <c r="AC401" s="207" t="str">
        <f ca="1">IF('２個別表'!$BX401&gt;0,IF(AND('２個別表'!$BV401=1,'２個別表'!$CG401="控除不可"),'２個別表'!$BX401,IF(AND('２個別表'!$BV401=1,'２個別表'!$CG401="80%控除対象"),ROUNDUP('２個別表'!$BX401*102/110,0),IF(AND('２個別表'!$BV401=1,'２個別表'!$CG401="全額控除"),ROUNDUP('２個別表'!$BX401*100/110,0),IF(OR('２個別表'!$BV401=2,'２個別表'!$BV401=3),'２個別表'!$BX401,'２個別表'!$BX401)))),"")</f>
        <v/>
      </c>
      <c r="AD401" s="221" t="str">
        <f ca="1">IF('２個別表'!$W401=1,3,IF(AND('２個別表'!$W401=2,AND(19&lt;='２個別表'!$AO401,'２個別表'!$AO401&lt;=23)),2,IF(AND('２個別表'!$W401=2,OR(AND(1&lt;='２個別表'!$AO401,'２個別表'!$AO401&lt;=18),AND(24&lt;='２個別表'!$AO401,'２個別表'!$AO401&lt;=25))),1,"判定不能")))</f>
        <v>判定不能</v>
      </c>
      <c r="AE401" s="228">
        <f t="shared" ca="1" si="141"/>
        <v>0</v>
      </c>
      <c r="AF401" s="204" t="str">
        <f t="shared" ca="1" si="158"/>
        <v/>
      </c>
      <c r="AG401" s="207" t="str">
        <f ca="1">IF(AND($AD401=1,$U401&gt;0,$V401=1),ROUNDDOWN($AC401*1/2-'２個別表'!$CF401*1/2,0),"")</f>
        <v/>
      </c>
      <c r="AH401" s="207" t="str">
        <f t="shared" ca="1" si="162"/>
        <v/>
      </c>
      <c r="AI401" s="230" t="str">
        <f ca="1">IF(AND($AD401=1,$Q401=1),IF($AB401&gt;0,'２個別表'!$BX401-'２個別表'!$BZ401-'２個別表'!$CF401-'２個別表'!$CC401-'２個別表'!$CD401-'２個別表'!$CE401,0),"")</f>
        <v/>
      </c>
      <c r="AJ401" s="222">
        <f t="shared" ca="1" si="142"/>
        <v>0</v>
      </c>
      <c r="AK401" s="218" t="str">
        <f ca="1">IF($AD401=1,IF('２個別表'!$AQ401=1,1,IF('２個別表'!AQ401="","",)),"")</f>
        <v/>
      </c>
      <c r="AL401" s="207" t="str">
        <f ca="1">IF($AJ401=1,IF($AK401=1,'２個別表'!BU401,""),"")</f>
        <v/>
      </c>
      <c r="AM401" s="204" t="str">
        <f t="shared" ca="1" si="143"/>
        <v/>
      </c>
      <c r="AN401" s="223" t="str">
        <f ca="1">IF($AJ401=1,IF($AK401=1,ROUNDDOWN('２個別表'!$BX401-'２個別表'!$BZ401-'２個別表'!$CC401-'２個別表'!$CD401-'２個別表'!$CE401-'２個別表'!$CF401,0),""),"")</f>
        <v/>
      </c>
      <c r="AO401" s="222">
        <f t="shared" ca="1" si="139"/>
        <v>0</v>
      </c>
      <c r="AP401" s="218">
        <f t="shared" ca="1" si="144"/>
        <v>0</v>
      </c>
      <c r="AQ401" s="218">
        <f t="shared" ca="1" si="145"/>
        <v>0</v>
      </c>
      <c r="AR401" s="213">
        <f ca="1">IF('２個別表'!$AC401=1,1,0)</f>
        <v>0</v>
      </c>
      <c r="AS401" s="204" t="str">
        <f t="shared" ca="1" si="146"/>
        <v/>
      </c>
      <c r="AT401" s="204" t="str">
        <f t="shared" ca="1" si="147"/>
        <v/>
      </c>
      <c r="AU401" s="230" t="str">
        <f ca="1">IF($AD401=1,IF($AQ401=1,ROUNDDOWN('２個別表'!$BX401-'２個別表'!$BZ401-'２個別表'!$CC401-'２個別表'!$CD401-'２個別表'!$CE401-'２個別表'!$CF401,0),""),"")</f>
        <v/>
      </c>
      <c r="AV401" s="391">
        <f t="shared" ca="1" si="148"/>
        <v>0</v>
      </c>
      <c r="AW401" s="401" t="str">
        <f t="shared" ca="1" si="149"/>
        <v>-</v>
      </c>
      <c r="AX401" s="228">
        <f ca="1">IF($AD401=2,IF('２個別表'!$BS401=1,1,0),0)</f>
        <v>0</v>
      </c>
      <c r="AY401" s="213" t="str">
        <f t="shared" ca="1" si="150"/>
        <v/>
      </c>
      <c r="AZ401" s="409" t="str">
        <f ca="1">IF(AND($AD401=2,$AX401=1),'２個別表'!$BX401-('２個別表'!$BZ401+'２個別表'!$CC401+'２個別表'!$CD401+'２個別表'!$CE401+'２個別表'!$CF401),"")</f>
        <v/>
      </c>
      <c r="BA401" s="228">
        <f ca="1">IF($AD401=2,IF('２個別表'!$BS401&lt;&gt;1,1,0),0)</f>
        <v>0</v>
      </c>
      <c r="BB401" s="404">
        <f t="shared" ca="1" si="151"/>
        <v>0</v>
      </c>
      <c r="BC401" s="207" t="str">
        <f ca="1">IF(AND($AD401=2,$BA401=1),'２個別表'!$BT401,"")</f>
        <v/>
      </c>
      <c r="BD401" s="207" t="str">
        <f t="shared" ca="1" si="152"/>
        <v/>
      </c>
      <c r="BE401" s="207" t="str">
        <f ca="1">IF(AND($AD401=2,$BA401=1),'２個別表'!$BW401-('２個別表'!$BZ401+'２個別表'!$CC401+'２個別表'!$CD401+'２個別表'!$CE401+'２個別表'!$CF401),"")</f>
        <v/>
      </c>
      <c r="BF401" s="207" t="str">
        <f ca="1">IF(AND($AD401=2,$BA401=1),'２個別表'!$CC401+'２個別表'!$CD401,"")</f>
        <v/>
      </c>
      <c r="BG401" s="406" t="str">
        <f ca="1">IF($BB401=1,IF(SUM('２個別表'!$BY401,'２個別表'!$CF401*0.5)&lt;='２個別表'!$BX401*0.5,"〇","×"),"")</f>
        <v/>
      </c>
      <c r="BH401" s="405">
        <f t="shared" ca="1" si="153"/>
        <v>0</v>
      </c>
      <c r="BI401" s="229" t="str">
        <f ca="1">IF($AD401=2,IF($AX401=1,IF('２個別表'!$AO401=23,"〇","×"),IF(OR('２個別表'!$AO401&lt;19,'２個別表'!$AO401&gt;23),"",IF($BH401&lt;='２個別表'!$BT401,"〇","×"))),"-")</f>
        <v>-</v>
      </c>
      <c r="BJ401" s="414" t="str">
        <f t="shared" ca="1" si="154"/>
        <v>-</v>
      </c>
      <c r="BK401" s="228">
        <f t="shared" ca="1" si="155"/>
        <v>0</v>
      </c>
      <c r="BL401" s="229" t="str">
        <f ca="1">IF($AD401=3,IF(1&lt;='２個別表'!$F401,IF('２個別表'!$W401=1,"〇","×"),""),"")</f>
        <v/>
      </c>
      <c r="BM401" s="209" t="str">
        <f ca="1">IF(AD401=3,IF(AND(OR('２個別表'!BF401="附帯施設",AND(1&lt;='２個別表'!AO401,'２個別表'!AO401&lt;=3)),'２個別表'!BM401&lt;&gt;"",'２個別表'!BN401&lt;&gt;""),1,IF(AND(OR('２個別表'!BF401="附帯施設",AND(1&lt;='２個別表'!AO401,'２個別表'!AO401&lt;=3)),OR('２個別表'!BM401="",'２個別表'!BN401="")),"×",0)),"")</f>
        <v/>
      </c>
      <c r="BN401" s="229" t="str">
        <f ca="1">IF($AD401=3,IF('２個別表'!$BX401&gt;=500000,"〇","×"),"")</f>
        <v/>
      </c>
      <c r="BO401" s="204" t="str">
        <f ca="1">IF(AD401=3,'２個別表'!BY401,"")</f>
        <v/>
      </c>
      <c r="BP401" s="204" t="str">
        <f ca="1">IF(AD401=3,IF(COUNTIF('２個別表'!$Z$11:'２個別表'!Z401,'２個別表'!Z401)=1,BO401,SUMIF('２個別表'!$Z$11:$Z$510,'２個別表'!Z401,$BO$11:$BO$239)),"")</f>
        <v/>
      </c>
      <c r="BQ401" s="213" t="str">
        <f t="shared" ca="1" si="163"/>
        <v/>
      </c>
      <c r="BR401" s="207" t="str">
        <f t="shared" ca="1" si="156"/>
        <v/>
      </c>
      <c r="BS401" s="483" t="str">
        <f ca="1">IF($AD401=3,'２個別表'!$BX401-('２個別表'!$BZ401+'２個別表'!$CC401+'２個別表'!$CD401+'２個別表'!$CE401+'２個別表'!$CF401),"")</f>
        <v/>
      </c>
      <c r="BT401" s="486">
        <f t="shared" ca="1" si="164"/>
        <v>0</v>
      </c>
      <c r="BU401" s="480" t="str">
        <f t="shared" ca="1" si="157"/>
        <v/>
      </c>
    </row>
    <row r="402" spans="1:73">
      <c r="A402" s="770" t="str">
        <f t="shared" ca="1" si="159"/>
        <v>石川県</v>
      </c>
      <c r="B402" s="773">
        <f ca="1">'２個別表'!Q402</f>
        <v>392</v>
      </c>
      <c r="C402" s="774" t="str">
        <f>'２個別表'!$R402</f>
        <v>石川県</v>
      </c>
      <c r="D402" s="774" t="str">
        <f ca="1">'２個別表'!$S402</f>
        <v/>
      </c>
      <c r="E402" s="774" t="str">
        <f ca="1">'２個別表'!$T402</f>
        <v/>
      </c>
      <c r="F402" s="719" t="str">
        <f ca="1">'２個別表'!$W402</f>
        <v/>
      </c>
      <c r="G402" s="719" t="str">
        <f ca="1">IF($F402=1,IF(SUMIF('（様式１号）１総括表'!$B$16:$B$25,A402,'（様式１号）１総括表'!$A$16:$A$25)&gt;0,"〇","✕"),"-")</f>
        <v>-</v>
      </c>
      <c r="H402" s="716" t="str">
        <f ca="1">IF('２個別表'!$Y402=1,IF('２個別表'!$AC402=1,"〇","×"),IF(AND(2&lt;='２個別表'!$AC402,'２個別表'!$AC402&lt;=5),"〇","×"))</f>
        <v>×</v>
      </c>
      <c r="I402" s="716" t="str">
        <f t="shared" ca="1" si="160"/>
        <v>×</v>
      </c>
      <c r="J402" s="207" t="str">
        <f ca="1">'２個別表'!$Z402</f>
        <v/>
      </c>
      <c r="K402" s="207">
        <f ca="1">'２個別表'!$AK402</f>
        <v>0</v>
      </c>
      <c r="L402" s="207" t="str">
        <f ca="1">IF('２個別表'!$AL402=1,1,"")</f>
        <v/>
      </c>
      <c r="M402" s="207" t="str">
        <f ca="1">IF('２個別表'!$AL402="","",IF('２個別表'!$AL402=1,IF(OR('２個別表'!$AM402=1,'２個別表'!$AN402=1),"〇","×")))</f>
        <v/>
      </c>
      <c r="N402" s="204" t="str">
        <f ca="1">'２個別表'!AT402</f>
        <v/>
      </c>
      <c r="O402" s="220" t="str">
        <f ca="1">IF(1&lt;='２個別表'!$F402,IF(AND(1&lt;='２個別表'!$AO402,'２個別表'!$AO402&lt;=3),1,0),"")</f>
        <v/>
      </c>
      <c r="P402" s="229">
        <f ca="1">IF($O402=1,IF(AND('２個別表'!$BF402&lt;&gt;"",AND('２個別表'!$BI402&lt;&gt;1,'２個別表'!$BJ402)),0,1),0)</f>
        <v>0</v>
      </c>
      <c r="Q402" s="220">
        <f ca="1">IF('２個別表'!$BF402&lt;&gt;"",1,0)</f>
        <v>0</v>
      </c>
      <c r="R402" s="220" t="str">
        <f ca="1">IF($Q402=1,IF('２個別表'!$BI402=1,1,0),"")</f>
        <v/>
      </c>
      <c r="S402" s="220" t="str">
        <f ca="1">IF($R402=1,IF('２個別表'!$BJ402&lt;&gt;"","〇","×"),"")</f>
        <v/>
      </c>
      <c r="T402" s="220" t="str">
        <f t="shared" ca="1" si="140"/>
        <v/>
      </c>
      <c r="U402" s="381">
        <f ca="1">IF('２個別表'!$BH402&gt;0,'２個別表'!$BH402,0)</f>
        <v>0</v>
      </c>
      <c r="V402" s="220">
        <f ca="1">IF('２個別表'!$BJ402&lt;&gt;"",1,0)</f>
        <v>0</v>
      </c>
      <c r="W402" s="206">
        <f ca="1">IF(AND($Q402=1,$V402=1),'２個別表'!$CF402,0)</f>
        <v>0</v>
      </c>
      <c r="X402" s="219">
        <f t="shared" ca="1" si="161"/>
        <v>0</v>
      </c>
      <c r="Y402" s="220" t="str">
        <f ca="1">IF(1&lt;='２個別表'!$F402,'２個別表'!$BV402,"")</f>
        <v/>
      </c>
      <c r="Z402" s="220">
        <f ca="1">IF(1&lt;='２個別表'!$F402,'２個別表'!$CG402,0)</f>
        <v>0</v>
      </c>
      <c r="AA402" s="220">
        <f ca="1">IF(OR(0&lt;'２個別表'!$BZ402,0&lt;SUM('２個別表'!$CC402:$CD402)),1,0)</f>
        <v>1</v>
      </c>
      <c r="AB402" s="207">
        <f ca="1">IF(1&lt;='２個別表'!$F402,'２個別表'!$BX402,0)</f>
        <v>0</v>
      </c>
      <c r="AC402" s="207" t="str">
        <f ca="1">IF('２個別表'!$BX402&gt;0,IF(AND('２個別表'!$BV402=1,'２個別表'!$CG402="控除不可"),'２個別表'!$BX402,IF(AND('２個別表'!$BV402=1,'２個別表'!$CG402="80%控除対象"),ROUNDUP('２個別表'!$BX402*102/110,0),IF(AND('２個別表'!$BV402=1,'２個別表'!$CG402="全額控除"),ROUNDUP('２個別表'!$BX402*100/110,0),IF(OR('２個別表'!$BV402=2,'２個別表'!$BV402=3),'２個別表'!$BX402,'２個別表'!$BX402)))),"")</f>
        <v/>
      </c>
      <c r="AD402" s="221" t="str">
        <f ca="1">IF('２個別表'!$W402=1,3,IF(AND('２個別表'!$W402=2,AND(19&lt;='２個別表'!$AO402,'２個別表'!$AO402&lt;=23)),2,IF(AND('２個別表'!$W402=2,OR(AND(1&lt;='２個別表'!$AO402,'２個別表'!$AO402&lt;=18),AND(24&lt;='２個別表'!$AO402,'２個別表'!$AO402&lt;=25))),1,"判定不能")))</f>
        <v>判定不能</v>
      </c>
      <c r="AE402" s="228">
        <f t="shared" ca="1" si="141"/>
        <v>0</v>
      </c>
      <c r="AF402" s="204" t="str">
        <f t="shared" ca="1" si="158"/>
        <v/>
      </c>
      <c r="AG402" s="207" t="str">
        <f ca="1">IF(AND($AD402=1,$U402&gt;0,$V402=1),ROUNDDOWN($AC402*1/2-'２個別表'!$CF402*1/2,0),"")</f>
        <v/>
      </c>
      <c r="AH402" s="207" t="str">
        <f t="shared" ca="1" si="162"/>
        <v/>
      </c>
      <c r="AI402" s="230" t="str">
        <f ca="1">IF(AND($AD402=1,$Q402=1),IF($AB402&gt;0,'２個別表'!$BX402-'２個別表'!$BZ402-'２個別表'!$CF402-'２個別表'!$CC402-'２個別表'!$CD402-'２個別表'!$CE402,0),"")</f>
        <v/>
      </c>
      <c r="AJ402" s="222">
        <f t="shared" ca="1" si="142"/>
        <v>0</v>
      </c>
      <c r="AK402" s="218" t="str">
        <f ca="1">IF($AD402=1,IF('２個別表'!$AQ402=1,1,IF('２個別表'!AQ402="","",)),"")</f>
        <v/>
      </c>
      <c r="AL402" s="207" t="str">
        <f ca="1">IF($AJ402=1,IF($AK402=1,'２個別表'!BU402,""),"")</f>
        <v/>
      </c>
      <c r="AM402" s="204" t="str">
        <f t="shared" ca="1" si="143"/>
        <v/>
      </c>
      <c r="AN402" s="223" t="str">
        <f ca="1">IF($AJ402=1,IF($AK402=1,ROUNDDOWN('２個別表'!$BX402-'２個別表'!$BZ402-'２個別表'!$CC402-'２個別表'!$CD402-'２個別表'!$CE402-'２個別表'!$CF402,0),""),"")</f>
        <v/>
      </c>
      <c r="AO402" s="222">
        <f t="shared" ca="1" si="139"/>
        <v>0</v>
      </c>
      <c r="AP402" s="218">
        <f t="shared" ca="1" si="144"/>
        <v>0</v>
      </c>
      <c r="AQ402" s="218">
        <f t="shared" ca="1" si="145"/>
        <v>0</v>
      </c>
      <c r="AR402" s="213">
        <f ca="1">IF('２個別表'!$AC402=1,1,0)</f>
        <v>0</v>
      </c>
      <c r="AS402" s="204" t="str">
        <f t="shared" ca="1" si="146"/>
        <v/>
      </c>
      <c r="AT402" s="204" t="str">
        <f t="shared" ca="1" si="147"/>
        <v/>
      </c>
      <c r="AU402" s="230" t="str">
        <f ca="1">IF($AD402=1,IF($AQ402=1,ROUNDDOWN('２個別表'!$BX402-'２個別表'!$BZ402-'２個別表'!$CC402-'２個別表'!$CD402-'２個別表'!$CE402-'２個別表'!$CF402,0),""),"")</f>
        <v/>
      </c>
      <c r="AV402" s="391">
        <f t="shared" ca="1" si="148"/>
        <v>0</v>
      </c>
      <c r="AW402" s="401" t="str">
        <f t="shared" ca="1" si="149"/>
        <v>-</v>
      </c>
      <c r="AX402" s="228">
        <f ca="1">IF($AD402=2,IF('２個別表'!$BS402=1,1,0),0)</f>
        <v>0</v>
      </c>
      <c r="AY402" s="213" t="str">
        <f t="shared" ca="1" si="150"/>
        <v/>
      </c>
      <c r="AZ402" s="409" t="str">
        <f ca="1">IF(AND($AD402=2,$AX402=1),'２個別表'!$BX402-('２個別表'!$BZ402+'２個別表'!$CC402+'２個別表'!$CD402+'２個別表'!$CE402+'２個別表'!$CF402),"")</f>
        <v/>
      </c>
      <c r="BA402" s="228">
        <f ca="1">IF($AD402=2,IF('２個別表'!$BS402&lt;&gt;1,1,0),0)</f>
        <v>0</v>
      </c>
      <c r="BB402" s="404">
        <f t="shared" ca="1" si="151"/>
        <v>0</v>
      </c>
      <c r="BC402" s="207" t="str">
        <f ca="1">IF(AND($AD402=2,$BA402=1),'２個別表'!$BT402,"")</f>
        <v/>
      </c>
      <c r="BD402" s="207" t="str">
        <f t="shared" ca="1" si="152"/>
        <v/>
      </c>
      <c r="BE402" s="207" t="str">
        <f ca="1">IF(AND($AD402=2,$BA402=1),'２個別表'!$BW402-('２個別表'!$BZ402+'２個別表'!$CC402+'２個別表'!$CD402+'２個別表'!$CE402+'２個別表'!$CF402),"")</f>
        <v/>
      </c>
      <c r="BF402" s="207" t="str">
        <f ca="1">IF(AND($AD402=2,$BA402=1),'２個別表'!$CC402+'２個別表'!$CD402,"")</f>
        <v/>
      </c>
      <c r="BG402" s="406" t="str">
        <f ca="1">IF($BB402=1,IF(SUM('２個別表'!$BY402,'２個別表'!$CF402*0.5)&lt;='２個別表'!$BX402*0.5,"〇","×"),"")</f>
        <v/>
      </c>
      <c r="BH402" s="405">
        <f t="shared" ca="1" si="153"/>
        <v>0</v>
      </c>
      <c r="BI402" s="229" t="str">
        <f ca="1">IF($AD402=2,IF($AX402=1,IF('２個別表'!$AO402=23,"〇","×"),IF(OR('２個別表'!$AO402&lt;19,'２個別表'!$AO402&gt;23),"",IF($BH402&lt;='２個別表'!$BT402,"〇","×"))),"-")</f>
        <v>-</v>
      </c>
      <c r="BJ402" s="414" t="str">
        <f t="shared" ca="1" si="154"/>
        <v>-</v>
      </c>
      <c r="BK402" s="228">
        <f t="shared" ca="1" si="155"/>
        <v>0</v>
      </c>
      <c r="BL402" s="229" t="str">
        <f ca="1">IF($AD402=3,IF(1&lt;='２個別表'!$F402,IF('２個別表'!$W402=1,"〇","×"),""),"")</f>
        <v/>
      </c>
      <c r="BM402" s="209" t="str">
        <f ca="1">IF(AD402=3,IF(AND(OR('２個別表'!BF402="附帯施設",AND(1&lt;='２個別表'!AO402,'２個別表'!AO402&lt;=3)),'２個別表'!BM402&lt;&gt;"",'２個別表'!BN402&lt;&gt;""),1,IF(AND(OR('２個別表'!BF402="附帯施設",AND(1&lt;='２個別表'!AO402,'２個別表'!AO402&lt;=3)),OR('２個別表'!BM402="",'２個別表'!BN402="")),"×",0)),"")</f>
        <v/>
      </c>
      <c r="BN402" s="229" t="str">
        <f ca="1">IF($AD402=3,IF('２個別表'!$BX402&gt;=500000,"〇","×"),"")</f>
        <v/>
      </c>
      <c r="BO402" s="204" t="str">
        <f ca="1">IF(AD402=3,'２個別表'!BY402,"")</f>
        <v/>
      </c>
      <c r="BP402" s="204" t="str">
        <f ca="1">IF(AD402=3,IF(COUNTIF('２個別表'!$Z$11:'２個別表'!Z402,'２個別表'!Z402)=1,BO402,SUMIF('２個別表'!$Z$11:$Z$510,'２個別表'!Z402,$BO$11:$BO$239)),"")</f>
        <v/>
      </c>
      <c r="BQ402" s="213" t="str">
        <f t="shared" ca="1" si="163"/>
        <v/>
      </c>
      <c r="BR402" s="207" t="str">
        <f t="shared" ca="1" si="156"/>
        <v/>
      </c>
      <c r="BS402" s="483" t="str">
        <f ca="1">IF($AD402=3,'２個別表'!$BX402-('２個別表'!$BZ402+'２個別表'!$CC402+'２個別表'!$CD402+'２個別表'!$CE402+'２個別表'!$CF402),"")</f>
        <v/>
      </c>
      <c r="BT402" s="486">
        <f t="shared" ca="1" si="164"/>
        <v>0</v>
      </c>
      <c r="BU402" s="480" t="str">
        <f t="shared" ca="1" si="157"/>
        <v/>
      </c>
    </row>
    <row r="403" spans="1:73">
      <c r="A403" s="770" t="str">
        <f t="shared" ca="1" si="159"/>
        <v>石川県</v>
      </c>
      <c r="B403" s="773">
        <f ca="1">'２個別表'!Q403</f>
        <v>393</v>
      </c>
      <c r="C403" s="774" t="str">
        <f>'２個別表'!$R403</f>
        <v>石川県</v>
      </c>
      <c r="D403" s="774" t="str">
        <f ca="1">'２個別表'!$S403</f>
        <v/>
      </c>
      <c r="E403" s="774" t="str">
        <f ca="1">'２個別表'!$T403</f>
        <v/>
      </c>
      <c r="F403" s="719" t="str">
        <f ca="1">'２個別表'!$W403</f>
        <v/>
      </c>
      <c r="G403" s="719" t="str">
        <f ca="1">IF($F403=1,IF(SUMIF('（様式１号）１総括表'!$B$16:$B$25,A403,'（様式１号）１総括表'!$A$16:$A$25)&gt;0,"〇","✕"),"-")</f>
        <v>-</v>
      </c>
      <c r="H403" s="716" t="str">
        <f ca="1">IF('２個別表'!$Y403=1,IF('２個別表'!$AC403=1,"〇","×"),IF(AND(2&lt;='２個別表'!$AC403,'２個別表'!$AC403&lt;=5),"〇","×"))</f>
        <v>×</v>
      </c>
      <c r="I403" s="716" t="str">
        <f t="shared" ca="1" si="160"/>
        <v>×</v>
      </c>
      <c r="J403" s="207" t="str">
        <f ca="1">'２個別表'!$Z403</f>
        <v/>
      </c>
      <c r="K403" s="207">
        <f ca="1">'２個別表'!$AK403</f>
        <v>0</v>
      </c>
      <c r="L403" s="207" t="str">
        <f ca="1">IF('２個別表'!$AL403=1,1,"")</f>
        <v/>
      </c>
      <c r="M403" s="207" t="str">
        <f ca="1">IF('２個別表'!$AL403="","",IF('２個別表'!$AL403=1,IF(OR('２個別表'!$AM403=1,'２個別表'!$AN403=1),"〇","×")))</f>
        <v/>
      </c>
      <c r="N403" s="204" t="str">
        <f ca="1">'２個別表'!AT403</f>
        <v/>
      </c>
      <c r="O403" s="220" t="str">
        <f ca="1">IF(1&lt;='２個別表'!$F403,IF(AND(1&lt;='２個別表'!$AO403,'２個別表'!$AO403&lt;=3),1,0),"")</f>
        <v/>
      </c>
      <c r="P403" s="229">
        <f ca="1">IF($O403=1,IF(AND('２個別表'!$BF403&lt;&gt;"",AND('２個別表'!$BI403&lt;&gt;1,'２個別表'!$BJ403)),0,1),0)</f>
        <v>0</v>
      </c>
      <c r="Q403" s="220">
        <f ca="1">IF('２個別表'!$BF403&lt;&gt;"",1,0)</f>
        <v>0</v>
      </c>
      <c r="R403" s="220" t="str">
        <f ca="1">IF($Q403=1,IF('２個別表'!$BI403=1,1,0),"")</f>
        <v/>
      </c>
      <c r="S403" s="220" t="str">
        <f ca="1">IF($R403=1,IF('２個別表'!$BJ403&lt;&gt;"","〇","×"),"")</f>
        <v/>
      </c>
      <c r="T403" s="220" t="str">
        <f t="shared" ca="1" si="140"/>
        <v/>
      </c>
      <c r="U403" s="381">
        <f ca="1">IF('２個別表'!$BH403&gt;0,'２個別表'!$BH403,0)</f>
        <v>0</v>
      </c>
      <c r="V403" s="220">
        <f ca="1">IF('２個別表'!$BJ403&lt;&gt;"",1,0)</f>
        <v>0</v>
      </c>
      <c r="W403" s="206">
        <f ca="1">IF(AND($Q403=1,$V403=1),'２個別表'!$CF403,0)</f>
        <v>0</v>
      </c>
      <c r="X403" s="219">
        <f t="shared" ca="1" si="161"/>
        <v>0</v>
      </c>
      <c r="Y403" s="220" t="str">
        <f ca="1">IF(1&lt;='２個別表'!$F403,'２個別表'!$BV403,"")</f>
        <v/>
      </c>
      <c r="Z403" s="220">
        <f ca="1">IF(1&lt;='２個別表'!$F403,'２個別表'!$CG403,0)</f>
        <v>0</v>
      </c>
      <c r="AA403" s="220">
        <f ca="1">IF(OR(0&lt;'２個別表'!$BZ403,0&lt;SUM('２個別表'!$CC403:$CD403)),1,0)</f>
        <v>1</v>
      </c>
      <c r="AB403" s="207">
        <f ca="1">IF(1&lt;='２個別表'!$F403,'２個別表'!$BX403,0)</f>
        <v>0</v>
      </c>
      <c r="AC403" s="207" t="str">
        <f ca="1">IF('２個別表'!$BX403&gt;0,IF(AND('２個別表'!$BV403=1,'２個別表'!$CG403="控除不可"),'２個別表'!$BX403,IF(AND('２個別表'!$BV403=1,'２個別表'!$CG403="80%控除対象"),ROUNDUP('２個別表'!$BX403*102/110,0),IF(AND('２個別表'!$BV403=1,'２個別表'!$CG403="全額控除"),ROUNDUP('２個別表'!$BX403*100/110,0),IF(OR('２個別表'!$BV403=2,'２個別表'!$BV403=3),'２個別表'!$BX403,'２個別表'!$BX403)))),"")</f>
        <v/>
      </c>
      <c r="AD403" s="221" t="str">
        <f ca="1">IF('２個別表'!$W403=1,3,IF(AND('２個別表'!$W403=2,AND(19&lt;='２個別表'!$AO403,'２個別表'!$AO403&lt;=23)),2,IF(AND('２個別表'!$W403=2,OR(AND(1&lt;='２個別表'!$AO403,'２個別表'!$AO403&lt;=18),AND(24&lt;='２個別表'!$AO403,'２個別表'!$AO403&lt;=25))),1,"判定不能")))</f>
        <v>判定不能</v>
      </c>
      <c r="AE403" s="228">
        <f t="shared" ca="1" si="141"/>
        <v>0</v>
      </c>
      <c r="AF403" s="204" t="str">
        <f t="shared" ca="1" si="158"/>
        <v/>
      </c>
      <c r="AG403" s="207" t="str">
        <f ca="1">IF(AND($AD403=1,$U403&gt;0,$V403=1),ROUNDDOWN($AC403*1/2-'２個別表'!$CF403*1/2,0),"")</f>
        <v/>
      </c>
      <c r="AH403" s="207" t="str">
        <f t="shared" ca="1" si="162"/>
        <v/>
      </c>
      <c r="AI403" s="230" t="str">
        <f ca="1">IF(AND($AD403=1,$Q403=1),IF($AB403&gt;0,'２個別表'!$BX403-'２個別表'!$BZ403-'２個別表'!$CF403-'２個別表'!$CC403-'２個別表'!$CD403-'２個別表'!$CE403,0),"")</f>
        <v/>
      </c>
      <c r="AJ403" s="222">
        <f t="shared" ca="1" si="142"/>
        <v>0</v>
      </c>
      <c r="AK403" s="218" t="str">
        <f ca="1">IF($AD403=1,IF('２個別表'!$AQ403=1,1,IF('２個別表'!AQ403="","",)),"")</f>
        <v/>
      </c>
      <c r="AL403" s="207" t="str">
        <f ca="1">IF($AJ403=1,IF($AK403=1,'２個別表'!BU403,""),"")</f>
        <v/>
      </c>
      <c r="AM403" s="204" t="str">
        <f t="shared" ca="1" si="143"/>
        <v/>
      </c>
      <c r="AN403" s="223" t="str">
        <f ca="1">IF($AJ403=1,IF($AK403=1,ROUNDDOWN('２個別表'!$BX403-'２個別表'!$BZ403-'２個別表'!$CC403-'２個別表'!$CD403-'２個別表'!$CE403-'２個別表'!$CF403,0),""),"")</f>
        <v/>
      </c>
      <c r="AO403" s="222">
        <f t="shared" ca="1" si="139"/>
        <v>0</v>
      </c>
      <c r="AP403" s="218">
        <f t="shared" ca="1" si="144"/>
        <v>0</v>
      </c>
      <c r="AQ403" s="218">
        <f t="shared" ca="1" si="145"/>
        <v>0</v>
      </c>
      <c r="AR403" s="213">
        <f ca="1">IF('２個別表'!$AC403=1,1,0)</f>
        <v>0</v>
      </c>
      <c r="AS403" s="204" t="str">
        <f t="shared" ca="1" si="146"/>
        <v/>
      </c>
      <c r="AT403" s="204" t="str">
        <f t="shared" ca="1" si="147"/>
        <v/>
      </c>
      <c r="AU403" s="230" t="str">
        <f ca="1">IF($AD403=1,IF($AQ403=1,ROUNDDOWN('２個別表'!$BX403-'２個別表'!$BZ403-'２個別表'!$CC403-'２個別表'!$CD403-'２個別表'!$CE403-'２個別表'!$CF403,0),""),"")</f>
        <v/>
      </c>
      <c r="AV403" s="391">
        <f t="shared" ca="1" si="148"/>
        <v>0</v>
      </c>
      <c r="AW403" s="401" t="str">
        <f t="shared" ca="1" si="149"/>
        <v>-</v>
      </c>
      <c r="AX403" s="228">
        <f ca="1">IF($AD403=2,IF('２個別表'!$BS403=1,1,0),0)</f>
        <v>0</v>
      </c>
      <c r="AY403" s="213" t="str">
        <f t="shared" ca="1" si="150"/>
        <v/>
      </c>
      <c r="AZ403" s="409" t="str">
        <f ca="1">IF(AND($AD403=2,$AX403=1),'２個別表'!$BX403-('２個別表'!$BZ403+'２個別表'!$CC403+'２個別表'!$CD403+'２個別表'!$CE403+'２個別表'!$CF403),"")</f>
        <v/>
      </c>
      <c r="BA403" s="228">
        <f ca="1">IF($AD403=2,IF('２個別表'!$BS403&lt;&gt;1,1,0),0)</f>
        <v>0</v>
      </c>
      <c r="BB403" s="404">
        <f t="shared" ca="1" si="151"/>
        <v>0</v>
      </c>
      <c r="BC403" s="207" t="str">
        <f ca="1">IF(AND($AD403=2,$BA403=1),'２個別表'!$BT403,"")</f>
        <v/>
      </c>
      <c r="BD403" s="207" t="str">
        <f t="shared" ca="1" si="152"/>
        <v/>
      </c>
      <c r="BE403" s="207" t="str">
        <f ca="1">IF(AND($AD403=2,$BA403=1),'２個別表'!$BW403-('２個別表'!$BZ403+'２個別表'!$CC403+'２個別表'!$CD403+'２個別表'!$CE403+'２個別表'!$CF403),"")</f>
        <v/>
      </c>
      <c r="BF403" s="207" t="str">
        <f ca="1">IF(AND($AD403=2,$BA403=1),'２個別表'!$CC403+'２個別表'!$CD403,"")</f>
        <v/>
      </c>
      <c r="BG403" s="406" t="str">
        <f ca="1">IF($BB403=1,IF(SUM('２個別表'!$BY403,'２個別表'!$CF403*0.5)&lt;='２個別表'!$BX403*0.5,"〇","×"),"")</f>
        <v/>
      </c>
      <c r="BH403" s="405">
        <f t="shared" ca="1" si="153"/>
        <v>0</v>
      </c>
      <c r="BI403" s="229" t="str">
        <f ca="1">IF($AD403=2,IF($AX403=1,IF('２個別表'!$AO403=23,"〇","×"),IF(OR('２個別表'!$AO403&lt;19,'２個別表'!$AO403&gt;23),"",IF($BH403&lt;='２個別表'!$BT403,"〇","×"))),"-")</f>
        <v>-</v>
      </c>
      <c r="BJ403" s="414" t="str">
        <f t="shared" ca="1" si="154"/>
        <v>-</v>
      </c>
      <c r="BK403" s="228">
        <f t="shared" ca="1" si="155"/>
        <v>0</v>
      </c>
      <c r="BL403" s="229" t="str">
        <f ca="1">IF($AD403=3,IF(1&lt;='２個別表'!$F403,IF('２個別表'!$W403=1,"〇","×"),""),"")</f>
        <v/>
      </c>
      <c r="BM403" s="209" t="str">
        <f ca="1">IF(AD403=3,IF(AND(OR('２個別表'!BF403="附帯施設",AND(1&lt;='２個別表'!AO403,'２個別表'!AO403&lt;=3)),'２個別表'!BM403&lt;&gt;"",'２個別表'!BN403&lt;&gt;""),1,IF(AND(OR('２個別表'!BF403="附帯施設",AND(1&lt;='２個別表'!AO403,'２個別表'!AO403&lt;=3)),OR('２個別表'!BM403="",'２個別表'!BN403="")),"×",0)),"")</f>
        <v/>
      </c>
      <c r="BN403" s="229" t="str">
        <f ca="1">IF($AD403=3,IF('２個別表'!$BX403&gt;=500000,"〇","×"),"")</f>
        <v/>
      </c>
      <c r="BO403" s="204" t="str">
        <f ca="1">IF(AD403=3,'２個別表'!BY403,"")</f>
        <v/>
      </c>
      <c r="BP403" s="204" t="str">
        <f ca="1">IF(AD403=3,IF(COUNTIF('２個別表'!$Z$11:'２個別表'!Z403,'２個別表'!Z403)=1,BO403,SUMIF('２個別表'!$Z$11:$Z$510,'２個別表'!Z403,$BO$11:$BO$239)),"")</f>
        <v/>
      </c>
      <c r="BQ403" s="213" t="str">
        <f t="shared" ca="1" si="163"/>
        <v/>
      </c>
      <c r="BR403" s="207" t="str">
        <f t="shared" ca="1" si="156"/>
        <v/>
      </c>
      <c r="BS403" s="483" t="str">
        <f ca="1">IF($AD403=3,'２個別表'!$BX403-('２個別表'!$BZ403+'２個別表'!$CC403+'２個別表'!$CD403+'２個別表'!$CE403+'２個別表'!$CF403),"")</f>
        <v/>
      </c>
      <c r="BT403" s="486">
        <f t="shared" ca="1" si="164"/>
        <v>0</v>
      </c>
      <c r="BU403" s="480" t="str">
        <f t="shared" ca="1" si="157"/>
        <v/>
      </c>
    </row>
    <row r="404" spans="1:73">
      <c r="A404" s="770" t="str">
        <f t="shared" ca="1" si="159"/>
        <v>石川県</v>
      </c>
      <c r="B404" s="773">
        <f ca="1">'２個別表'!Q404</f>
        <v>394</v>
      </c>
      <c r="C404" s="774" t="str">
        <f>'２個別表'!$R404</f>
        <v>石川県</v>
      </c>
      <c r="D404" s="774" t="str">
        <f ca="1">'２個別表'!$S404</f>
        <v/>
      </c>
      <c r="E404" s="774" t="str">
        <f ca="1">'２個別表'!$T404</f>
        <v/>
      </c>
      <c r="F404" s="719" t="str">
        <f ca="1">'２個別表'!$W404</f>
        <v/>
      </c>
      <c r="G404" s="719" t="str">
        <f ca="1">IF($F404=1,IF(SUMIF('（様式１号）１総括表'!$B$16:$B$25,A404,'（様式１号）１総括表'!$A$16:$A$25)&gt;0,"〇","✕"),"-")</f>
        <v>-</v>
      </c>
      <c r="H404" s="716" t="str">
        <f ca="1">IF('２個別表'!$Y404=1,IF('２個別表'!$AC404=1,"〇","×"),IF(AND(2&lt;='２個別表'!$AC404,'２個別表'!$AC404&lt;=5),"〇","×"))</f>
        <v>×</v>
      </c>
      <c r="I404" s="716" t="str">
        <f t="shared" ca="1" si="160"/>
        <v>×</v>
      </c>
      <c r="J404" s="207" t="str">
        <f ca="1">'２個別表'!$Z404</f>
        <v/>
      </c>
      <c r="K404" s="207">
        <f ca="1">'２個別表'!$AK404</f>
        <v>0</v>
      </c>
      <c r="L404" s="207" t="str">
        <f ca="1">IF('２個別表'!$AL404=1,1,"")</f>
        <v/>
      </c>
      <c r="M404" s="207" t="str">
        <f ca="1">IF('２個別表'!$AL404="","",IF('２個別表'!$AL404=1,IF(OR('２個別表'!$AM404=1,'２個別表'!$AN404=1),"〇","×")))</f>
        <v/>
      </c>
      <c r="N404" s="204" t="str">
        <f ca="1">'２個別表'!AT404</f>
        <v/>
      </c>
      <c r="O404" s="220" t="str">
        <f ca="1">IF(1&lt;='２個別表'!$F404,IF(AND(1&lt;='２個別表'!$AO404,'２個別表'!$AO404&lt;=3),1,0),"")</f>
        <v/>
      </c>
      <c r="P404" s="229">
        <f ca="1">IF($O404=1,IF(AND('２個別表'!$BF404&lt;&gt;"",AND('２個別表'!$BI404&lt;&gt;1,'２個別表'!$BJ404)),0,1),0)</f>
        <v>0</v>
      </c>
      <c r="Q404" s="220">
        <f ca="1">IF('２個別表'!$BF404&lt;&gt;"",1,0)</f>
        <v>0</v>
      </c>
      <c r="R404" s="220" t="str">
        <f ca="1">IF($Q404=1,IF('２個別表'!$BI404=1,1,0),"")</f>
        <v/>
      </c>
      <c r="S404" s="220" t="str">
        <f ca="1">IF($R404=1,IF('２個別表'!$BJ404&lt;&gt;"","〇","×"),"")</f>
        <v/>
      </c>
      <c r="T404" s="220" t="str">
        <f t="shared" ca="1" si="140"/>
        <v/>
      </c>
      <c r="U404" s="381">
        <f ca="1">IF('２個別表'!$BH404&gt;0,'２個別表'!$BH404,0)</f>
        <v>0</v>
      </c>
      <c r="V404" s="220">
        <f ca="1">IF('２個別表'!$BJ404&lt;&gt;"",1,0)</f>
        <v>0</v>
      </c>
      <c r="W404" s="206">
        <f ca="1">IF(AND($Q404=1,$V404=1),'２個別表'!$CF404,0)</f>
        <v>0</v>
      </c>
      <c r="X404" s="219">
        <f t="shared" ca="1" si="161"/>
        <v>0</v>
      </c>
      <c r="Y404" s="220" t="str">
        <f ca="1">IF(1&lt;='２個別表'!$F404,'２個別表'!$BV404,"")</f>
        <v/>
      </c>
      <c r="Z404" s="220">
        <f ca="1">IF(1&lt;='２個別表'!$F404,'２個別表'!$CG404,0)</f>
        <v>0</v>
      </c>
      <c r="AA404" s="220">
        <f ca="1">IF(OR(0&lt;'２個別表'!$BZ404,0&lt;SUM('２個別表'!$CC404:$CD404)),1,0)</f>
        <v>1</v>
      </c>
      <c r="AB404" s="207">
        <f ca="1">IF(1&lt;='２個別表'!$F404,'２個別表'!$BX404,0)</f>
        <v>0</v>
      </c>
      <c r="AC404" s="207" t="str">
        <f ca="1">IF('２個別表'!$BX404&gt;0,IF(AND('２個別表'!$BV404=1,'２個別表'!$CG404="控除不可"),'２個別表'!$BX404,IF(AND('２個別表'!$BV404=1,'２個別表'!$CG404="80%控除対象"),ROUNDUP('２個別表'!$BX404*102/110,0),IF(AND('２個別表'!$BV404=1,'２個別表'!$CG404="全額控除"),ROUNDUP('２個別表'!$BX404*100/110,0),IF(OR('２個別表'!$BV404=2,'２個別表'!$BV404=3),'２個別表'!$BX404,'２個別表'!$BX404)))),"")</f>
        <v/>
      </c>
      <c r="AD404" s="221" t="str">
        <f ca="1">IF('２個別表'!$W404=1,3,IF(AND('２個別表'!$W404=2,AND(19&lt;='２個別表'!$AO404,'２個別表'!$AO404&lt;=23)),2,IF(AND('２個別表'!$W404=2,OR(AND(1&lt;='２個別表'!$AO404,'２個別表'!$AO404&lt;=18),AND(24&lt;='２個別表'!$AO404,'２個別表'!$AO404&lt;=25))),1,"判定不能")))</f>
        <v>判定不能</v>
      </c>
      <c r="AE404" s="228">
        <f t="shared" ca="1" si="141"/>
        <v>0</v>
      </c>
      <c r="AF404" s="204" t="str">
        <f t="shared" ca="1" si="158"/>
        <v/>
      </c>
      <c r="AG404" s="207" t="str">
        <f ca="1">IF(AND($AD404=1,$U404&gt;0,$V404=1),ROUNDDOWN($AC404*1/2-'２個別表'!$CF404*1/2,0),"")</f>
        <v/>
      </c>
      <c r="AH404" s="207" t="str">
        <f t="shared" ca="1" si="162"/>
        <v/>
      </c>
      <c r="AI404" s="230" t="str">
        <f ca="1">IF(AND($AD404=1,$Q404=1),IF($AB404&gt;0,'２個別表'!$BX404-'２個別表'!$BZ404-'２個別表'!$CF404-'２個別表'!$CC404-'２個別表'!$CD404-'２個別表'!$CE404,0),"")</f>
        <v/>
      </c>
      <c r="AJ404" s="222">
        <f t="shared" ca="1" si="142"/>
        <v>0</v>
      </c>
      <c r="AK404" s="218" t="str">
        <f ca="1">IF($AD404=1,IF('２個別表'!$AQ404=1,1,IF('２個別表'!AQ404="","",)),"")</f>
        <v/>
      </c>
      <c r="AL404" s="207" t="str">
        <f ca="1">IF($AJ404=1,IF($AK404=1,'２個別表'!BU404,""),"")</f>
        <v/>
      </c>
      <c r="AM404" s="204" t="str">
        <f t="shared" ca="1" si="143"/>
        <v/>
      </c>
      <c r="AN404" s="223" t="str">
        <f ca="1">IF($AJ404=1,IF($AK404=1,ROUNDDOWN('２個別表'!$BX404-'２個別表'!$BZ404-'２個別表'!$CC404-'２個別表'!$CD404-'２個別表'!$CE404-'２個別表'!$CF404,0),""),"")</f>
        <v/>
      </c>
      <c r="AO404" s="222">
        <f t="shared" ca="1" si="139"/>
        <v>0</v>
      </c>
      <c r="AP404" s="218">
        <f t="shared" ca="1" si="144"/>
        <v>0</v>
      </c>
      <c r="AQ404" s="218">
        <f t="shared" ca="1" si="145"/>
        <v>0</v>
      </c>
      <c r="AR404" s="213">
        <f ca="1">IF('２個別表'!$AC404=1,1,0)</f>
        <v>0</v>
      </c>
      <c r="AS404" s="204" t="str">
        <f t="shared" ca="1" si="146"/>
        <v/>
      </c>
      <c r="AT404" s="204" t="str">
        <f t="shared" ca="1" si="147"/>
        <v/>
      </c>
      <c r="AU404" s="230" t="str">
        <f ca="1">IF($AD404=1,IF($AQ404=1,ROUNDDOWN('２個別表'!$BX404-'２個別表'!$BZ404-'２個別表'!$CC404-'２個別表'!$CD404-'２個別表'!$CE404-'２個別表'!$CF404,0),""),"")</f>
        <v/>
      </c>
      <c r="AV404" s="391">
        <f t="shared" ca="1" si="148"/>
        <v>0</v>
      </c>
      <c r="AW404" s="401" t="str">
        <f t="shared" ca="1" si="149"/>
        <v>-</v>
      </c>
      <c r="AX404" s="228">
        <f ca="1">IF($AD404=2,IF('２個別表'!$BS404=1,1,0),0)</f>
        <v>0</v>
      </c>
      <c r="AY404" s="213" t="str">
        <f t="shared" ca="1" si="150"/>
        <v/>
      </c>
      <c r="AZ404" s="409" t="str">
        <f ca="1">IF(AND($AD404=2,$AX404=1),'２個別表'!$BX404-('２個別表'!$BZ404+'２個別表'!$CC404+'２個別表'!$CD404+'２個別表'!$CE404+'２個別表'!$CF404),"")</f>
        <v/>
      </c>
      <c r="BA404" s="228">
        <f ca="1">IF($AD404=2,IF('２個別表'!$BS404&lt;&gt;1,1,0),0)</f>
        <v>0</v>
      </c>
      <c r="BB404" s="404">
        <f t="shared" ca="1" si="151"/>
        <v>0</v>
      </c>
      <c r="BC404" s="207" t="str">
        <f ca="1">IF(AND($AD404=2,$BA404=1),'２個別表'!$BT404,"")</f>
        <v/>
      </c>
      <c r="BD404" s="207" t="str">
        <f t="shared" ca="1" si="152"/>
        <v/>
      </c>
      <c r="BE404" s="207" t="str">
        <f ca="1">IF(AND($AD404=2,$BA404=1),'２個別表'!$BW404-('２個別表'!$BZ404+'２個別表'!$CC404+'２個別表'!$CD404+'２個別表'!$CE404+'２個別表'!$CF404),"")</f>
        <v/>
      </c>
      <c r="BF404" s="207" t="str">
        <f ca="1">IF(AND($AD404=2,$BA404=1),'２個別表'!$CC404+'２個別表'!$CD404,"")</f>
        <v/>
      </c>
      <c r="BG404" s="406" t="str">
        <f ca="1">IF($BB404=1,IF(SUM('２個別表'!$BY404,'２個別表'!$CF404*0.5)&lt;='２個別表'!$BX404*0.5,"〇","×"),"")</f>
        <v/>
      </c>
      <c r="BH404" s="405">
        <f t="shared" ca="1" si="153"/>
        <v>0</v>
      </c>
      <c r="BI404" s="229" t="str">
        <f ca="1">IF($AD404=2,IF($AX404=1,IF('２個別表'!$AO404=23,"〇","×"),IF(OR('２個別表'!$AO404&lt;19,'２個別表'!$AO404&gt;23),"",IF($BH404&lt;='２個別表'!$BT404,"〇","×"))),"-")</f>
        <v>-</v>
      </c>
      <c r="BJ404" s="414" t="str">
        <f t="shared" ca="1" si="154"/>
        <v>-</v>
      </c>
      <c r="BK404" s="228">
        <f t="shared" ca="1" si="155"/>
        <v>0</v>
      </c>
      <c r="BL404" s="229" t="str">
        <f ca="1">IF($AD404=3,IF(1&lt;='２個別表'!$F404,IF('２個別表'!$W404=1,"〇","×"),""),"")</f>
        <v/>
      </c>
      <c r="BM404" s="209" t="str">
        <f ca="1">IF(AD404=3,IF(AND(OR('２個別表'!BF404="附帯施設",AND(1&lt;='２個別表'!AO404,'２個別表'!AO404&lt;=3)),'２個別表'!BM404&lt;&gt;"",'２個別表'!BN404&lt;&gt;""),1,IF(AND(OR('２個別表'!BF404="附帯施設",AND(1&lt;='２個別表'!AO404,'２個別表'!AO404&lt;=3)),OR('２個別表'!BM404="",'２個別表'!BN404="")),"×",0)),"")</f>
        <v/>
      </c>
      <c r="BN404" s="229" t="str">
        <f ca="1">IF($AD404=3,IF('２個別表'!$BX404&gt;=500000,"〇","×"),"")</f>
        <v/>
      </c>
      <c r="BO404" s="204" t="str">
        <f ca="1">IF(AD404=3,'２個別表'!BY404,"")</f>
        <v/>
      </c>
      <c r="BP404" s="204" t="str">
        <f ca="1">IF(AD404=3,IF(COUNTIF('２個別表'!$Z$11:'２個別表'!Z404,'２個別表'!Z404)=1,BO404,SUMIF('２個別表'!$Z$11:$Z$510,'２個別表'!Z404,$BO$11:$BO$239)),"")</f>
        <v/>
      </c>
      <c r="BQ404" s="213" t="str">
        <f t="shared" ca="1" si="163"/>
        <v/>
      </c>
      <c r="BR404" s="207" t="str">
        <f t="shared" ca="1" si="156"/>
        <v/>
      </c>
      <c r="BS404" s="483" t="str">
        <f ca="1">IF($AD404=3,'２個別表'!$BX404-('２個別表'!$BZ404+'２個別表'!$CC404+'２個別表'!$CD404+'２個別表'!$CE404+'２個別表'!$CF404),"")</f>
        <v/>
      </c>
      <c r="BT404" s="486">
        <f t="shared" ca="1" si="164"/>
        <v>0</v>
      </c>
      <c r="BU404" s="480" t="str">
        <f t="shared" ca="1" si="157"/>
        <v/>
      </c>
    </row>
    <row r="405" spans="1:73">
      <c r="A405" s="770" t="str">
        <f t="shared" ca="1" si="159"/>
        <v>石川県</v>
      </c>
      <c r="B405" s="773">
        <f ca="1">'２個別表'!Q405</f>
        <v>395</v>
      </c>
      <c r="C405" s="774" t="str">
        <f>'２個別表'!$R405</f>
        <v>石川県</v>
      </c>
      <c r="D405" s="774" t="str">
        <f ca="1">'２個別表'!$S405</f>
        <v/>
      </c>
      <c r="E405" s="774" t="str">
        <f ca="1">'２個別表'!$T405</f>
        <v/>
      </c>
      <c r="F405" s="719" t="str">
        <f ca="1">'２個別表'!$W405</f>
        <v/>
      </c>
      <c r="G405" s="719" t="str">
        <f ca="1">IF($F405=1,IF(SUMIF('（様式１号）１総括表'!$B$16:$B$25,A405,'（様式１号）１総括表'!$A$16:$A$25)&gt;0,"〇","✕"),"-")</f>
        <v>-</v>
      </c>
      <c r="H405" s="716" t="str">
        <f ca="1">IF('２個別表'!$Y405=1,IF('２個別表'!$AC405=1,"〇","×"),IF(AND(2&lt;='２個別表'!$AC405,'２個別表'!$AC405&lt;=5),"〇","×"))</f>
        <v>×</v>
      </c>
      <c r="I405" s="716" t="str">
        <f t="shared" ca="1" si="160"/>
        <v>×</v>
      </c>
      <c r="J405" s="207" t="str">
        <f ca="1">'２個別表'!$Z405</f>
        <v/>
      </c>
      <c r="K405" s="207">
        <f ca="1">'２個別表'!$AK405</f>
        <v>0</v>
      </c>
      <c r="L405" s="207" t="str">
        <f ca="1">IF('２個別表'!$AL405=1,1,"")</f>
        <v/>
      </c>
      <c r="M405" s="207" t="str">
        <f ca="1">IF('２個別表'!$AL405="","",IF('２個別表'!$AL405=1,IF(OR('２個別表'!$AM405=1,'２個別表'!$AN405=1),"〇","×")))</f>
        <v/>
      </c>
      <c r="N405" s="204" t="str">
        <f ca="1">'２個別表'!AT405</f>
        <v/>
      </c>
      <c r="O405" s="220" t="str">
        <f ca="1">IF(1&lt;='２個別表'!$F405,IF(AND(1&lt;='２個別表'!$AO405,'２個別表'!$AO405&lt;=3),1,0),"")</f>
        <v/>
      </c>
      <c r="P405" s="229">
        <f ca="1">IF($O405=1,IF(AND('２個別表'!$BF405&lt;&gt;"",AND('２個別表'!$BI405&lt;&gt;1,'２個別表'!$BJ405)),0,1),0)</f>
        <v>0</v>
      </c>
      <c r="Q405" s="220">
        <f ca="1">IF('２個別表'!$BF405&lt;&gt;"",1,0)</f>
        <v>0</v>
      </c>
      <c r="R405" s="220" t="str">
        <f ca="1">IF($Q405=1,IF('２個別表'!$BI405=1,1,0),"")</f>
        <v/>
      </c>
      <c r="S405" s="220" t="str">
        <f ca="1">IF($R405=1,IF('２個別表'!$BJ405&lt;&gt;"","〇","×"),"")</f>
        <v/>
      </c>
      <c r="T405" s="220" t="str">
        <f t="shared" ca="1" si="140"/>
        <v/>
      </c>
      <c r="U405" s="381">
        <f ca="1">IF('２個別表'!$BH405&gt;0,'２個別表'!$BH405,0)</f>
        <v>0</v>
      </c>
      <c r="V405" s="220">
        <f ca="1">IF('２個別表'!$BJ405&lt;&gt;"",1,0)</f>
        <v>0</v>
      </c>
      <c r="W405" s="206">
        <f ca="1">IF(AND($Q405=1,$V405=1),'２個別表'!$CF405,0)</f>
        <v>0</v>
      </c>
      <c r="X405" s="219">
        <f t="shared" ca="1" si="161"/>
        <v>0</v>
      </c>
      <c r="Y405" s="220" t="str">
        <f ca="1">IF(1&lt;='２個別表'!$F405,'２個別表'!$BV405,"")</f>
        <v/>
      </c>
      <c r="Z405" s="220">
        <f ca="1">IF(1&lt;='２個別表'!$F405,'２個別表'!$CG405,0)</f>
        <v>0</v>
      </c>
      <c r="AA405" s="220">
        <f ca="1">IF(OR(0&lt;'２個別表'!$BZ405,0&lt;SUM('２個別表'!$CC405:$CD405)),1,0)</f>
        <v>1</v>
      </c>
      <c r="AB405" s="207">
        <f ca="1">IF(1&lt;='２個別表'!$F405,'２個別表'!$BX405,0)</f>
        <v>0</v>
      </c>
      <c r="AC405" s="207" t="str">
        <f ca="1">IF('２個別表'!$BX405&gt;0,IF(AND('２個別表'!$BV405=1,'２個別表'!$CG405="控除不可"),'２個別表'!$BX405,IF(AND('２個別表'!$BV405=1,'２個別表'!$CG405="80%控除対象"),ROUNDUP('２個別表'!$BX405*102/110,0),IF(AND('２個別表'!$BV405=1,'２個別表'!$CG405="全額控除"),ROUNDUP('２個別表'!$BX405*100/110,0),IF(OR('２個別表'!$BV405=2,'２個別表'!$BV405=3),'２個別表'!$BX405,'２個別表'!$BX405)))),"")</f>
        <v/>
      </c>
      <c r="AD405" s="221" t="str">
        <f ca="1">IF('２個別表'!$W405=1,3,IF(AND('２個別表'!$W405=2,AND(19&lt;='２個別表'!$AO405,'２個別表'!$AO405&lt;=23)),2,IF(AND('２個別表'!$W405=2,OR(AND(1&lt;='２個別表'!$AO405,'２個別表'!$AO405&lt;=18),AND(24&lt;='２個別表'!$AO405,'２個別表'!$AO405&lt;=25))),1,"判定不能")))</f>
        <v>判定不能</v>
      </c>
      <c r="AE405" s="228">
        <f t="shared" ca="1" si="141"/>
        <v>0</v>
      </c>
      <c r="AF405" s="204" t="str">
        <f t="shared" ca="1" si="158"/>
        <v/>
      </c>
      <c r="AG405" s="207" t="str">
        <f ca="1">IF(AND($AD405=1,$U405&gt;0,$V405=1),ROUNDDOWN($AC405*1/2-'２個別表'!$CF405*1/2,0),"")</f>
        <v/>
      </c>
      <c r="AH405" s="207" t="str">
        <f t="shared" ca="1" si="162"/>
        <v/>
      </c>
      <c r="AI405" s="230" t="str">
        <f ca="1">IF(AND($AD405=1,$Q405=1),IF($AB405&gt;0,'２個別表'!$BX405-'２個別表'!$BZ405-'２個別表'!$CF405-'２個別表'!$CC405-'２個別表'!$CD405-'２個別表'!$CE405,0),"")</f>
        <v/>
      </c>
      <c r="AJ405" s="222">
        <f t="shared" ca="1" si="142"/>
        <v>0</v>
      </c>
      <c r="AK405" s="218" t="str">
        <f ca="1">IF($AD405=1,IF('２個別表'!$AQ405=1,1,IF('２個別表'!AQ405="","",)),"")</f>
        <v/>
      </c>
      <c r="AL405" s="207" t="str">
        <f ca="1">IF($AJ405=1,IF($AK405=1,'２個別表'!BU405,""),"")</f>
        <v/>
      </c>
      <c r="AM405" s="204" t="str">
        <f t="shared" ca="1" si="143"/>
        <v/>
      </c>
      <c r="AN405" s="223" t="str">
        <f ca="1">IF($AJ405=1,IF($AK405=1,ROUNDDOWN('２個別表'!$BX405-'２個別表'!$BZ405-'２個別表'!$CC405-'２個別表'!$CD405-'２個別表'!$CE405-'２個別表'!$CF405,0),""),"")</f>
        <v/>
      </c>
      <c r="AO405" s="222">
        <f t="shared" ca="1" si="139"/>
        <v>0</v>
      </c>
      <c r="AP405" s="218">
        <f t="shared" ca="1" si="144"/>
        <v>0</v>
      </c>
      <c r="AQ405" s="218">
        <f t="shared" ca="1" si="145"/>
        <v>0</v>
      </c>
      <c r="AR405" s="213">
        <f ca="1">IF('２個別表'!$AC405=1,1,0)</f>
        <v>0</v>
      </c>
      <c r="AS405" s="204" t="str">
        <f t="shared" ca="1" si="146"/>
        <v/>
      </c>
      <c r="AT405" s="204" t="str">
        <f t="shared" ca="1" si="147"/>
        <v/>
      </c>
      <c r="AU405" s="230" t="str">
        <f ca="1">IF($AD405=1,IF($AQ405=1,ROUNDDOWN('２個別表'!$BX405-'２個別表'!$BZ405-'２個別表'!$CC405-'２個別表'!$CD405-'２個別表'!$CE405-'２個別表'!$CF405,0),""),"")</f>
        <v/>
      </c>
      <c r="AV405" s="391">
        <f t="shared" ca="1" si="148"/>
        <v>0</v>
      </c>
      <c r="AW405" s="401" t="str">
        <f t="shared" ca="1" si="149"/>
        <v>-</v>
      </c>
      <c r="AX405" s="228">
        <f ca="1">IF($AD405=2,IF('２個別表'!$BS405=1,1,0),0)</f>
        <v>0</v>
      </c>
      <c r="AY405" s="213" t="str">
        <f t="shared" ca="1" si="150"/>
        <v/>
      </c>
      <c r="AZ405" s="409" t="str">
        <f ca="1">IF(AND($AD405=2,$AX405=1),'２個別表'!$BX405-('２個別表'!$BZ405+'２個別表'!$CC405+'２個別表'!$CD405+'２個別表'!$CE405+'２個別表'!$CF405),"")</f>
        <v/>
      </c>
      <c r="BA405" s="228">
        <f ca="1">IF($AD405=2,IF('２個別表'!$BS405&lt;&gt;1,1,0),0)</f>
        <v>0</v>
      </c>
      <c r="BB405" s="404">
        <f t="shared" ca="1" si="151"/>
        <v>0</v>
      </c>
      <c r="BC405" s="207" t="str">
        <f ca="1">IF(AND($AD405=2,$BA405=1),'２個別表'!$BT405,"")</f>
        <v/>
      </c>
      <c r="BD405" s="207" t="str">
        <f t="shared" ca="1" si="152"/>
        <v/>
      </c>
      <c r="BE405" s="207" t="str">
        <f ca="1">IF(AND($AD405=2,$BA405=1),'２個別表'!$BW405-('２個別表'!$BZ405+'２個別表'!$CC405+'２個別表'!$CD405+'２個別表'!$CE405+'２個別表'!$CF405),"")</f>
        <v/>
      </c>
      <c r="BF405" s="207" t="str">
        <f ca="1">IF(AND($AD405=2,$BA405=1),'２個別表'!$CC405+'２個別表'!$CD405,"")</f>
        <v/>
      </c>
      <c r="BG405" s="406" t="str">
        <f ca="1">IF($BB405=1,IF(SUM('２個別表'!$BY405,'２個別表'!$CF405*0.5)&lt;='２個別表'!$BX405*0.5,"〇","×"),"")</f>
        <v/>
      </c>
      <c r="BH405" s="405">
        <f t="shared" ca="1" si="153"/>
        <v>0</v>
      </c>
      <c r="BI405" s="229" t="str">
        <f ca="1">IF($AD405=2,IF($AX405=1,IF('２個別表'!$AO405=23,"〇","×"),IF(OR('２個別表'!$AO405&lt;19,'２個別表'!$AO405&gt;23),"",IF($BH405&lt;='２個別表'!$BT405,"〇","×"))),"-")</f>
        <v>-</v>
      </c>
      <c r="BJ405" s="414" t="str">
        <f t="shared" ca="1" si="154"/>
        <v>-</v>
      </c>
      <c r="BK405" s="228">
        <f t="shared" ca="1" si="155"/>
        <v>0</v>
      </c>
      <c r="BL405" s="229" t="str">
        <f ca="1">IF($AD405=3,IF(1&lt;='２個別表'!$F405,IF('２個別表'!$W405=1,"〇","×"),""),"")</f>
        <v/>
      </c>
      <c r="BM405" s="209" t="str">
        <f ca="1">IF(AD405=3,IF(AND(OR('２個別表'!BF405="附帯施設",AND(1&lt;='２個別表'!AO405,'２個別表'!AO405&lt;=3)),'２個別表'!BM405&lt;&gt;"",'２個別表'!BN405&lt;&gt;""),1,IF(AND(OR('２個別表'!BF405="附帯施設",AND(1&lt;='２個別表'!AO405,'２個別表'!AO405&lt;=3)),OR('２個別表'!BM405="",'２個別表'!BN405="")),"×",0)),"")</f>
        <v/>
      </c>
      <c r="BN405" s="229" t="str">
        <f ca="1">IF($AD405=3,IF('２個別表'!$BX405&gt;=500000,"〇","×"),"")</f>
        <v/>
      </c>
      <c r="BO405" s="204" t="str">
        <f ca="1">IF(AD405=3,'２個別表'!BY405,"")</f>
        <v/>
      </c>
      <c r="BP405" s="204" t="str">
        <f ca="1">IF(AD405=3,IF(COUNTIF('２個別表'!$Z$11:'２個別表'!Z405,'２個別表'!Z405)=1,BO405,SUMIF('２個別表'!$Z$11:$Z$510,'２個別表'!Z405,$BO$11:$BO$239)),"")</f>
        <v/>
      </c>
      <c r="BQ405" s="213" t="str">
        <f t="shared" ca="1" si="163"/>
        <v/>
      </c>
      <c r="BR405" s="207" t="str">
        <f t="shared" ca="1" si="156"/>
        <v/>
      </c>
      <c r="BS405" s="483" t="str">
        <f ca="1">IF($AD405=3,'２個別表'!$BX405-('２個別表'!$BZ405+'２個別表'!$CC405+'２個別表'!$CD405+'２個別表'!$CE405+'２個別表'!$CF405),"")</f>
        <v/>
      </c>
      <c r="BT405" s="486">
        <f t="shared" ca="1" si="164"/>
        <v>0</v>
      </c>
      <c r="BU405" s="480" t="str">
        <f t="shared" ca="1" si="157"/>
        <v/>
      </c>
    </row>
    <row r="406" spans="1:73">
      <c r="A406" s="770" t="str">
        <f t="shared" ca="1" si="159"/>
        <v>石川県</v>
      </c>
      <c r="B406" s="773">
        <f ca="1">'２個別表'!Q406</f>
        <v>396</v>
      </c>
      <c r="C406" s="774" t="str">
        <f>'２個別表'!$R406</f>
        <v>石川県</v>
      </c>
      <c r="D406" s="774" t="str">
        <f ca="1">'２個別表'!$S406</f>
        <v/>
      </c>
      <c r="E406" s="774" t="str">
        <f ca="1">'２個別表'!$T406</f>
        <v/>
      </c>
      <c r="F406" s="719" t="str">
        <f ca="1">'２個別表'!$W406</f>
        <v/>
      </c>
      <c r="G406" s="719" t="str">
        <f ca="1">IF($F406=1,IF(SUMIF('（様式１号）１総括表'!$B$16:$B$25,A406,'（様式１号）１総括表'!$A$16:$A$25)&gt;0,"〇","✕"),"-")</f>
        <v>-</v>
      </c>
      <c r="H406" s="716" t="str">
        <f ca="1">IF('２個別表'!$Y406=1,IF('２個別表'!$AC406=1,"〇","×"),IF(AND(2&lt;='２個別表'!$AC406,'２個別表'!$AC406&lt;=5),"〇","×"))</f>
        <v>×</v>
      </c>
      <c r="I406" s="716" t="str">
        <f t="shared" ca="1" si="160"/>
        <v>×</v>
      </c>
      <c r="J406" s="207" t="str">
        <f ca="1">'２個別表'!$Z406</f>
        <v/>
      </c>
      <c r="K406" s="207">
        <f ca="1">'２個別表'!$AK406</f>
        <v>0</v>
      </c>
      <c r="L406" s="207" t="str">
        <f ca="1">IF('２個別表'!$AL406=1,1,"")</f>
        <v/>
      </c>
      <c r="M406" s="207" t="str">
        <f ca="1">IF('２個別表'!$AL406="","",IF('２個別表'!$AL406=1,IF(OR('２個別表'!$AM406=1,'２個別表'!$AN406=1),"〇","×")))</f>
        <v/>
      </c>
      <c r="N406" s="204" t="str">
        <f ca="1">'２個別表'!AT406</f>
        <v/>
      </c>
      <c r="O406" s="220" t="str">
        <f ca="1">IF(1&lt;='２個別表'!$F406,IF(AND(1&lt;='２個別表'!$AO406,'２個別表'!$AO406&lt;=3),1,0),"")</f>
        <v/>
      </c>
      <c r="P406" s="229">
        <f ca="1">IF($O406=1,IF(AND('２個別表'!$BF406&lt;&gt;"",AND('２個別表'!$BI406&lt;&gt;1,'２個別表'!$BJ406)),0,1),0)</f>
        <v>0</v>
      </c>
      <c r="Q406" s="220">
        <f ca="1">IF('２個別表'!$BF406&lt;&gt;"",1,0)</f>
        <v>0</v>
      </c>
      <c r="R406" s="220" t="str">
        <f ca="1">IF($Q406=1,IF('２個別表'!$BI406=1,1,0),"")</f>
        <v/>
      </c>
      <c r="S406" s="220" t="str">
        <f ca="1">IF($R406=1,IF('２個別表'!$BJ406&lt;&gt;"","〇","×"),"")</f>
        <v/>
      </c>
      <c r="T406" s="220" t="str">
        <f t="shared" ca="1" si="140"/>
        <v/>
      </c>
      <c r="U406" s="381">
        <f ca="1">IF('２個別表'!$BH406&gt;0,'２個別表'!$BH406,0)</f>
        <v>0</v>
      </c>
      <c r="V406" s="220">
        <f ca="1">IF('２個別表'!$BJ406&lt;&gt;"",1,0)</f>
        <v>0</v>
      </c>
      <c r="W406" s="206">
        <f ca="1">IF(AND($Q406=1,$V406=1),'２個別表'!$CF406,0)</f>
        <v>0</v>
      </c>
      <c r="X406" s="219">
        <f t="shared" ca="1" si="161"/>
        <v>0</v>
      </c>
      <c r="Y406" s="220" t="str">
        <f ca="1">IF(1&lt;='２個別表'!$F406,'２個別表'!$BV406,"")</f>
        <v/>
      </c>
      <c r="Z406" s="220">
        <f ca="1">IF(1&lt;='２個別表'!$F406,'２個別表'!$CG406,0)</f>
        <v>0</v>
      </c>
      <c r="AA406" s="220">
        <f ca="1">IF(OR(0&lt;'２個別表'!$BZ406,0&lt;SUM('２個別表'!$CC406:$CD406)),1,0)</f>
        <v>1</v>
      </c>
      <c r="AB406" s="207">
        <f ca="1">IF(1&lt;='２個別表'!$F406,'２個別表'!$BX406,0)</f>
        <v>0</v>
      </c>
      <c r="AC406" s="207" t="str">
        <f ca="1">IF('２個別表'!$BX406&gt;0,IF(AND('２個別表'!$BV406=1,'２個別表'!$CG406="控除不可"),'２個別表'!$BX406,IF(AND('２個別表'!$BV406=1,'２個別表'!$CG406="80%控除対象"),ROUNDUP('２個別表'!$BX406*102/110,0),IF(AND('２個別表'!$BV406=1,'２個別表'!$CG406="全額控除"),ROUNDUP('２個別表'!$BX406*100/110,0),IF(OR('２個別表'!$BV406=2,'２個別表'!$BV406=3),'２個別表'!$BX406,'２個別表'!$BX406)))),"")</f>
        <v/>
      </c>
      <c r="AD406" s="221" t="str">
        <f ca="1">IF('２個別表'!$W406=1,3,IF(AND('２個別表'!$W406=2,AND(19&lt;='２個別表'!$AO406,'２個別表'!$AO406&lt;=23)),2,IF(AND('２個別表'!$W406=2,OR(AND(1&lt;='２個別表'!$AO406,'２個別表'!$AO406&lt;=18),AND(24&lt;='２個別表'!$AO406,'２個別表'!$AO406&lt;=25))),1,"判定不能")))</f>
        <v>判定不能</v>
      </c>
      <c r="AE406" s="228">
        <f t="shared" ca="1" si="141"/>
        <v>0</v>
      </c>
      <c r="AF406" s="204" t="str">
        <f t="shared" ca="1" si="158"/>
        <v/>
      </c>
      <c r="AG406" s="207" t="str">
        <f ca="1">IF(AND($AD406=1,$U406&gt;0,$V406=1),ROUNDDOWN($AC406*1/2-'２個別表'!$CF406*1/2,0),"")</f>
        <v/>
      </c>
      <c r="AH406" s="207" t="str">
        <f t="shared" ca="1" si="162"/>
        <v/>
      </c>
      <c r="AI406" s="230" t="str">
        <f ca="1">IF(AND($AD406=1,$Q406=1),IF($AB406&gt;0,'２個別表'!$BX406-'２個別表'!$BZ406-'２個別表'!$CF406-'２個別表'!$CC406-'２個別表'!$CD406-'２個別表'!$CE406,0),"")</f>
        <v/>
      </c>
      <c r="AJ406" s="222">
        <f t="shared" ca="1" si="142"/>
        <v>0</v>
      </c>
      <c r="AK406" s="218" t="str">
        <f ca="1">IF($AD406=1,IF('２個別表'!$AQ406=1,1,IF('２個別表'!AQ406="","",)),"")</f>
        <v/>
      </c>
      <c r="AL406" s="207" t="str">
        <f ca="1">IF($AJ406=1,IF($AK406=1,'２個別表'!BU406,""),"")</f>
        <v/>
      </c>
      <c r="AM406" s="204" t="str">
        <f t="shared" ca="1" si="143"/>
        <v/>
      </c>
      <c r="AN406" s="223" t="str">
        <f ca="1">IF($AJ406=1,IF($AK406=1,ROUNDDOWN('２個別表'!$BX406-'２個別表'!$BZ406-'２個別表'!$CC406-'２個別表'!$CD406-'２個別表'!$CE406-'２個別表'!$CF406,0),""),"")</f>
        <v/>
      </c>
      <c r="AO406" s="222">
        <f t="shared" ca="1" si="139"/>
        <v>0</v>
      </c>
      <c r="AP406" s="218">
        <f t="shared" ca="1" si="144"/>
        <v>0</v>
      </c>
      <c r="AQ406" s="218">
        <f t="shared" ca="1" si="145"/>
        <v>0</v>
      </c>
      <c r="AR406" s="213">
        <f ca="1">IF('２個別表'!$AC406=1,1,0)</f>
        <v>0</v>
      </c>
      <c r="AS406" s="204" t="str">
        <f t="shared" ca="1" si="146"/>
        <v/>
      </c>
      <c r="AT406" s="204" t="str">
        <f t="shared" ca="1" si="147"/>
        <v/>
      </c>
      <c r="AU406" s="230" t="str">
        <f ca="1">IF($AD406=1,IF($AQ406=1,ROUNDDOWN('２個別表'!$BX406-'２個別表'!$BZ406-'２個別表'!$CC406-'２個別表'!$CD406-'２個別表'!$CE406-'２個別表'!$CF406,0),""),"")</f>
        <v/>
      </c>
      <c r="AV406" s="391">
        <f t="shared" ca="1" si="148"/>
        <v>0</v>
      </c>
      <c r="AW406" s="401" t="str">
        <f t="shared" ca="1" si="149"/>
        <v>-</v>
      </c>
      <c r="AX406" s="228">
        <f ca="1">IF($AD406=2,IF('２個別表'!$BS406=1,1,0),0)</f>
        <v>0</v>
      </c>
      <c r="AY406" s="213" t="str">
        <f t="shared" ca="1" si="150"/>
        <v/>
      </c>
      <c r="AZ406" s="409" t="str">
        <f ca="1">IF(AND($AD406=2,$AX406=1),'２個別表'!$BX406-('２個別表'!$BZ406+'２個別表'!$CC406+'２個別表'!$CD406+'２個別表'!$CE406+'２個別表'!$CF406),"")</f>
        <v/>
      </c>
      <c r="BA406" s="228">
        <f ca="1">IF($AD406=2,IF('２個別表'!$BS406&lt;&gt;1,1,0),0)</f>
        <v>0</v>
      </c>
      <c r="BB406" s="404">
        <f t="shared" ca="1" si="151"/>
        <v>0</v>
      </c>
      <c r="BC406" s="207" t="str">
        <f ca="1">IF(AND($AD406=2,$BA406=1),'２個別表'!$BT406,"")</f>
        <v/>
      </c>
      <c r="BD406" s="207" t="str">
        <f t="shared" ca="1" si="152"/>
        <v/>
      </c>
      <c r="BE406" s="207" t="str">
        <f ca="1">IF(AND($AD406=2,$BA406=1),'２個別表'!$BW406-('２個別表'!$BZ406+'２個別表'!$CC406+'２個別表'!$CD406+'２個別表'!$CE406+'２個別表'!$CF406),"")</f>
        <v/>
      </c>
      <c r="BF406" s="207" t="str">
        <f ca="1">IF(AND($AD406=2,$BA406=1),'２個別表'!$CC406+'２個別表'!$CD406,"")</f>
        <v/>
      </c>
      <c r="BG406" s="406" t="str">
        <f ca="1">IF($BB406=1,IF(SUM('２個別表'!$BY406,'２個別表'!$CF406*0.5)&lt;='２個別表'!$BX406*0.5,"〇","×"),"")</f>
        <v/>
      </c>
      <c r="BH406" s="405">
        <f t="shared" ca="1" si="153"/>
        <v>0</v>
      </c>
      <c r="BI406" s="229" t="str">
        <f ca="1">IF($AD406=2,IF($AX406=1,IF('２個別表'!$AO406=23,"〇","×"),IF(OR('２個別表'!$AO406&lt;19,'２個別表'!$AO406&gt;23),"",IF($BH406&lt;='２個別表'!$BT406,"〇","×"))),"-")</f>
        <v>-</v>
      </c>
      <c r="BJ406" s="414" t="str">
        <f t="shared" ca="1" si="154"/>
        <v>-</v>
      </c>
      <c r="BK406" s="228">
        <f t="shared" ca="1" si="155"/>
        <v>0</v>
      </c>
      <c r="BL406" s="229" t="str">
        <f ca="1">IF($AD406=3,IF(1&lt;='２個別表'!$F406,IF('２個別表'!$W406=1,"〇","×"),""),"")</f>
        <v/>
      </c>
      <c r="BM406" s="209" t="str">
        <f ca="1">IF(AD406=3,IF(AND(OR('２個別表'!BF406="附帯施設",AND(1&lt;='２個別表'!AO406,'２個別表'!AO406&lt;=3)),'２個別表'!BM406&lt;&gt;"",'２個別表'!BN406&lt;&gt;""),1,IF(AND(OR('２個別表'!BF406="附帯施設",AND(1&lt;='２個別表'!AO406,'２個別表'!AO406&lt;=3)),OR('２個別表'!BM406="",'２個別表'!BN406="")),"×",0)),"")</f>
        <v/>
      </c>
      <c r="BN406" s="229" t="str">
        <f ca="1">IF($AD406=3,IF('２個別表'!$BX406&gt;=500000,"〇","×"),"")</f>
        <v/>
      </c>
      <c r="BO406" s="204" t="str">
        <f ca="1">IF(AD406=3,'２個別表'!BY406,"")</f>
        <v/>
      </c>
      <c r="BP406" s="204" t="str">
        <f ca="1">IF(AD406=3,IF(COUNTIF('２個別表'!$Z$11:'２個別表'!Z406,'２個別表'!Z406)=1,BO406,SUMIF('２個別表'!$Z$11:$Z$510,'２個別表'!Z406,$BO$11:$BO$239)),"")</f>
        <v/>
      </c>
      <c r="BQ406" s="213" t="str">
        <f t="shared" ca="1" si="163"/>
        <v/>
      </c>
      <c r="BR406" s="207" t="str">
        <f t="shared" ca="1" si="156"/>
        <v/>
      </c>
      <c r="BS406" s="483" t="str">
        <f ca="1">IF($AD406=3,'２個別表'!$BX406-('２個別表'!$BZ406+'２個別表'!$CC406+'２個別表'!$CD406+'２個別表'!$CE406+'２個別表'!$CF406),"")</f>
        <v/>
      </c>
      <c r="BT406" s="486">
        <f t="shared" ca="1" si="164"/>
        <v>0</v>
      </c>
      <c r="BU406" s="480" t="str">
        <f t="shared" ca="1" si="157"/>
        <v/>
      </c>
    </row>
    <row r="407" spans="1:73">
      <c r="A407" s="770" t="str">
        <f t="shared" ca="1" si="159"/>
        <v>石川県</v>
      </c>
      <c r="B407" s="773">
        <f ca="1">'２個別表'!Q407</f>
        <v>397</v>
      </c>
      <c r="C407" s="774" t="str">
        <f>'２個別表'!$R407</f>
        <v>石川県</v>
      </c>
      <c r="D407" s="774" t="str">
        <f ca="1">'２個別表'!$S407</f>
        <v/>
      </c>
      <c r="E407" s="774" t="str">
        <f ca="1">'２個別表'!$T407</f>
        <v/>
      </c>
      <c r="F407" s="719" t="str">
        <f ca="1">'２個別表'!$W407</f>
        <v/>
      </c>
      <c r="G407" s="719" t="str">
        <f ca="1">IF($F407=1,IF(SUMIF('（様式１号）１総括表'!$B$16:$B$25,A407,'（様式１号）１総括表'!$A$16:$A$25)&gt;0,"〇","✕"),"-")</f>
        <v>-</v>
      </c>
      <c r="H407" s="716" t="str">
        <f ca="1">IF('２個別表'!$Y407=1,IF('２個別表'!$AC407=1,"〇","×"),IF(AND(2&lt;='２個別表'!$AC407,'２個別表'!$AC407&lt;=5),"〇","×"))</f>
        <v>×</v>
      </c>
      <c r="I407" s="716" t="str">
        <f t="shared" ca="1" si="160"/>
        <v>×</v>
      </c>
      <c r="J407" s="207" t="str">
        <f ca="1">'２個別表'!$Z407</f>
        <v/>
      </c>
      <c r="K407" s="207">
        <f ca="1">'２個別表'!$AK407</f>
        <v>0</v>
      </c>
      <c r="L407" s="207" t="str">
        <f ca="1">IF('２個別表'!$AL407=1,1,"")</f>
        <v/>
      </c>
      <c r="M407" s="207" t="str">
        <f ca="1">IF('２個別表'!$AL407="","",IF('２個別表'!$AL407=1,IF(OR('２個別表'!$AM407=1,'２個別表'!$AN407=1),"〇","×")))</f>
        <v/>
      </c>
      <c r="N407" s="204" t="str">
        <f ca="1">'２個別表'!AT407</f>
        <v/>
      </c>
      <c r="O407" s="220" t="str">
        <f ca="1">IF(1&lt;='２個別表'!$F407,IF(AND(1&lt;='２個別表'!$AO407,'２個別表'!$AO407&lt;=3),1,0),"")</f>
        <v/>
      </c>
      <c r="P407" s="229">
        <f ca="1">IF($O407=1,IF(AND('２個別表'!$BF407&lt;&gt;"",AND('２個別表'!$BI407&lt;&gt;1,'２個別表'!$BJ407)),0,1),0)</f>
        <v>0</v>
      </c>
      <c r="Q407" s="220">
        <f ca="1">IF('２個別表'!$BF407&lt;&gt;"",1,0)</f>
        <v>0</v>
      </c>
      <c r="R407" s="220" t="str">
        <f ca="1">IF($Q407=1,IF('２個別表'!$BI407=1,1,0),"")</f>
        <v/>
      </c>
      <c r="S407" s="220" t="str">
        <f ca="1">IF($R407=1,IF('２個別表'!$BJ407&lt;&gt;"","〇","×"),"")</f>
        <v/>
      </c>
      <c r="T407" s="220" t="str">
        <f t="shared" ca="1" si="140"/>
        <v/>
      </c>
      <c r="U407" s="381">
        <f ca="1">IF('２個別表'!$BH407&gt;0,'２個別表'!$BH407,0)</f>
        <v>0</v>
      </c>
      <c r="V407" s="220">
        <f ca="1">IF('２個別表'!$BJ407&lt;&gt;"",1,0)</f>
        <v>0</v>
      </c>
      <c r="W407" s="206">
        <f ca="1">IF(AND($Q407=1,$V407=1),'２個別表'!$CF407,0)</f>
        <v>0</v>
      </c>
      <c r="X407" s="219">
        <f t="shared" ca="1" si="161"/>
        <v>0</v>
      </c>
      <c r="Y407" s="220" t="str">
        <f ca="1">IF(1&lt;='２個別表'!$F407,'２個別表'!$BV407,"")</f>
        <v/>
      </c>
      <c r="Z407" s="220">
        <f ca="1">IF(1&lt;='２個別表'!$F407,'２個別表'!$CG407,0)</f>
        <v>0</v>
      </c>
      <c r="AA407" s="220">
        <f ca="1">IF(OR(0&lt;'２個別表'!$BZ407,0&lt;SUM('２個別表'!$CC407:$CD407)),1,0)</f>
        <v>1</v>
      </c>
      <c r="AB407" s="207">
        <f ca="1">IF(1&lt;='２個別表'!$F407,'２個別表'!$BX407,0)</f>
        <v>0</v>
      </c>
      <c r="AC407" s="207" t="str">
        <f ca="1">IF('２個別表'!$BX407&gt;0,IF(AND('２個別表'!$BV407=1,'２個別表'!$CG407="控除不可"),'２個別表'!$BX407,IF(AND('２個別表'!$BV407=1,'２個別表'!$CG407="80%控除対象"),ROUNDUP('２個別表'!$BX407*102/110,0),IF(AND('２個別表'!$BV407=1,'２個別表'!$CG407="全額控除"),ROUNDUP('２個別表'!$BX407*100/110,0),IF(OR('２個別表'!$BV407=2,'２個別表'!$BV407=3),'２個別表'!$BX407,'２個別表'!$BX407)))),"")</f>
        <v/>
      </c>
      <c r="AD407" s="221" t="str">
        <f ca="1">IF('２個別表'!$W407=1,3,IF(AND('２個別表'!$W407=2,AND(19&lt;='２個別表'!$AO407,'２個別表'!$AO407&lt;=23)),2,IF(AND('２個別表'!$W407=2,OR(AND(1&lt;='２個別表'!$AO407,'２個別表'!$AO407&lt;=18),AND(24&lt;='２個別表'!$AO407,'２個別表'!$AO407&lt;=25))),1,"判定不能")))</f>
        <v>判定不能</v>
      </c>
      <c r="AE407" s="228">
        <f t="shared" ca="1" si="141"/>
        <v>0</v>
      </c>
      <c r="AF407" s="204" t="str">
        <f t="shared" ca="1" si="158"/>
        <v/>
      </c>
      <c r="AG407" s="207" t="str">
        <f ca="1">IF(AND($AD407=1,$U407&gt;0,$V407=1),ROUNDDOWN($AC407*1/2-'２個別表'!$CF407*1/2,0),"")</f>
        <v/>
      </c>
      <c r="AH407" s="207" t="str">
        <f t="shared" ca="1" si="162"/>
        <v/>
      </c>
      <c r="AI407" s="230" t="str">
        <f ca="1">IF(AND($AD407=1,$Q407=1),IF($AB407&gt;0,'２個別表'!$BX407-'２個別表'!$BZ407-'２個別表'!$CF407-'２個別表'!$CC407-'２個別表'!$CD407-'２個別表'!$CE407,0),"")</f>
        <v/>
      </c>
      <c r="AJ407" s="222">
        <f t="shared" ca="1" si="142"/>
        <v>0</v>
      </c>
      <c r="AK407" s="218" t="str">
        <f ca="1">IF($AD407=1,IF('２個別表'!$AQ407=1,1,IF('２個別表'!AQ407="","",)),"")</f>
        <v/>
      </c>
      <c r="AL407" s="207" t="str">
        <f ca="1">IF($AJ407=1,IF($AK407=1,'２個別表'!BU407,""),"")</f>
        <v/>
      </c>
      <c r="AM407" s="204" t="str">
        <f t="shared" ca="1" si="143"/>
        <v/>
      </c>
      <c r="AN407" s="223" t="str">
        <f ca="1">IF($AJ407=1,IF($AK407=1,ROUNDDOWN('２個別表'!$BX407-'２個別表'!$BZ407-'２個別表'!$CC407-'２個別表'!$CD407-'２個別表'!$CE407-'２個別表'!$CF407,0),""),"")</f>
        <v/>
      </c>
      <c r="AO407" s="222">
        <f t="shared" ca="1" si="139"/>
        <v>0</v>
      </c>
      <c r="AP407" s="218">
        <f t="shared" ca="1" si="144"/>
        <v>0</v>
      </c>
      <c r="AQ407" s="218">
        <f t="shared" ca="1" si="145"/>
        <v>0</v>
      </c>
      <c r="AR407" s="213">
        <f ca="1">IF('２個別表'!$AC407=1,1,0)</f>
        <v>0</v>
      </c>
      <c r="AS407" s="204" t="str">
        <f t="shared" ca="1" si="146"/>
        <v/>
      </c>
      <c r="AT407" s="204" t="str">
        <f t="shared" ca="1" si="147"/>
        <v/>
      </c>
      <c r="AU407" s="230" t="str">
        <f ca="1">IF($AD407=1,IF($AQ407=1,ROUNDDOWN('２個別表'!$BX407-'２個別表'!$BZ407-'２個別表'!$CC407-'２個別表'!$CD407-'２個別表'!$CE407-'２個別表'!$CF407,0),""),"")</f>
        <v/>
      </c>
      <c r="AV407" s="391">
        <f t="shared" ca="1" si="148"/>
        <v>0</v>
      </c>
      <c r="AW407" s="401" t="str">
        <f t="shared" ca="1" si="149"/>
        <v>-</v>
      </c>
      <c r="AX407" s="228">
        <f ca="1">IF($AD407=2,IF('２個別表'!$BS407=1,1,0),0)</f>
        <v>0</v>
      </c>
      <c r="AY407" s="213" t="str">
        <f t="shared" ca="1" si="150"/>
        <v/>
      </c>
      <c r="AZ407" s="409" t="str">
        <f ca="1">IF(AND($AD407=2,$AX407=1),'２個別表'!$BX407-('２個別表'!$BZ407+'２個別表'!$CC407+'２個別表'!$CD407+'２個別表'!$CE407+'２個別表'!$CF407),"")</f>
        <v/>
      </c>
      <c r="BA407" s="228">
        <f ca="1">IF($AD407=2,IF('２個別表'!$BS407&lt;&gt;1,1,0),0)</f>
        <v>0</v>
      </c>
      <c r="BB407" s="404">
        <f t="shared" ca="1" si="151"/>
        <v>0</v>
      </c>
      <c r="BC407" s="207" t="str">
        <f ca="1">IF(AND($AD407=2,$BA407=1),'２個別表'!$BT407,"")</f>
        <v/>
      </c>
      <c r="BD407" s="207" t="str">
        <f t="shared" ca="1" si="152"/>
        <v/>
      </c>
      <c r="BE407" s="207" t="str">
        <f ca="1">IF(AND($AD407=2,$BA407=1),'２個別表'!$BW407-('２個別表'!$BZ407+'２個別表'!$CC407+'２個別表'!$CD407+'２個別表'!$CE407+'２個別表'!$CF407),"")</f>
        <v/>
      </c>
      <c r="BF407" s="207" t="str">
        <f ca="1">IF(AND($AD407=2,$BA407=1),'２個別表'!$CC407+'２個別表'!$CD407,"")</f>
        <v/>
      </c>
      <c r="BG407" s="406" t="str">
        <f ca="1">IF($BB407=1,IF(SUM('２個別表'!$BY407,'２個別表'!$CF407*0.5)&lt;='２個別表'!$BX407*0.5,"〇","×"),"")</f>
        <v/>
      </c>
      <c r="BH407" s="405">
        <f t="shared" ca="1" si="153"/>
        <v>0</v>
      </c>
      <c r="BI407" s="229" t="str">
        <f ca="1">IF($AD407=2,IF($AX407=1,IF('２個別表'!$AO407=23,"〇","×"),IF(OR('２個別表'!$AO407&lt;19,'２個別表'!$AO407&gt;23),"",IF($BH407&lt;='２個別表'!$BT407,"〇","×"))),"-")</f>
        <v>-</v>
      </c>
      <c r="BJ407" s="414" t="str">
        <f t="shared" ca="1" si="154"/>
        <v>-</v>
      </c>
      <c r="BK407" s="228">
        <f t="shared" ca="1" si="155"/>
        <v>0</v>
      </c>
      <c r="BL407" s="229" t="str">
        <f ca="1">IF($AD407=3,IF(1&lt;='２個別表'!$F407,IF('２個別表'!$W407=1,"〇","×"),""),"")</f>
        <v/>
      </c>
      <c r="BM407" s="209" t="str">
        <f ca="1">IF(AD407=3,IF(AND(OR('２個別表'!BF407="附帯施設",AND(1&lt;='２個別表'!AO407,'２個別表'!AO407&lt;=3)),'２個別表'!BM407&lt;&gt;"",'２個別表'!BN407&lt;&gt;""),1,IF(AND(OR('２個別表'!BF407="附帯施設",AND(1&lt;='２個別表'!AO407,'２個別表'!AO407&lt;=3)),OR('２個別表'!BM407="",'２個別表'!BN407="")),"×",0)),"")</f>
        <v/>
      </c>
      <c r="BN407" s="229" t="str">
        <f ca="1">IF($AD407=3,IF('２個別表'!$BX407&gt;=500000,"〇","×"),"")</f>
        <v/>
      </c>
      <c r="BO407" s="204" t="str">
        <f ca="1">IF(AD407=3,'２個別表'!BY407,"")</f>
        <v/>
      </c>
      <c r="BP407" s="204" t="str">
        <f ca="1">IF(AD407=3,IF(COUNTIF('２個別表'!$Z$11:'２個別表'!Z407,'２個別表'!Z407)=1,BO407,SUMIF('２個別表'!$Z$11:$Z$510,'２個別表'!Z407,$BO$11:$BO$239)),"")</f>
        <v/>
      </c>
      <c r="BQ407" s="213" t="str">
        <f t="shared" ca="1" si="163"/>
        <v/>
      </c>
      <c r="BR407" s="207" t="str">
        <f t="shared" ca="1" si="156"/>
        <v/>
      </c>
      <c r="BS407" s="483" t="str">
        <f ca="1">IF($AD407=3,'２個別表'!$BX407-('２個別表'!$BZ407+'２個別表'!$CC407+'２個別表'!$CD407+'２個別表'!$CE407+'２個別表'!$CF407),"")</f>
        <v/>
      </c>
      <c r="BT407" s="486">
        <f t="shared" ca="1" si="164"/>
        <v>0</v>
      </c>
      <c r="BU407" s="480" t="str">
        <f t="shared" ca="1" si="157"/>
        <v/>
      </c>
    </row>
    <row r="408" spans="1:73">
      <c r="A408" s="770" t="str">
        <f t="shared" ca="1" si="159"/>
        <v>石川県</v>
      </c>
      <c r="B408" s="773">
        <f ca="1">'２個別表'!Q408</f>
        <v>398</v>
      </c>
      <c r="C408" s="774" t="str">
        <f>'２個別表'!$R408</f>
        <v>石川県</v>
      </c>
      <c r="D408" s="774" t="str">
        <f ca="1">'２個別表'!$S408</f>
        <v/>
      </c>
      <c r="E408" s="774" t="str">
        <f ca="1">'２個別表'!$T408</f>
        <v/>
      </c>
      <c r="F408" s="719" t="str">
        <f ca="1">'２個別表'!$W408</f>
        <v/>
      </c>
      <c r="G408" s="719" t="str">
        <f ca="1">IF($F408=1,IF(SUMIF('（様式１号）１総括表'!$B$16:$B$25,A408,'（様式１号）１総括表'!$A$16:$A$25)&gt;0,"〇","✕"),"-")</f>
        <v>-</v>
      </c>
      <c r="H408" s="716" t="str">
        <f ca="1">IF('２個別表'!$Y408=1,IF('２個別表'!$AC408=1,"〇","×"),IF(AND(2&lt;='２個別表'!$AC408,'２個別表'!$AC408&lt;=5),"〇","×"))</f>
        <v>×</v>
      </c>
      <c r="I408" s="716" t="str">
        <f t="shared" ca="1" si="160"/>
        <v>×</v>
      </c>
      <c r="J408" s="207" t="str">
        <f ca="1">'２個別表'!$Z408</f>
        <v/>
      </c>
      <c r="K408" s="207">
        <f ca="1">'２個別表'!$AK408</f>
        <v>0</v>
      </c>
      <c r="L408" s="207" t="str">
        <f ca="1">IF('２個別表'!$AL408=1,1,"")</f>
        <v/>
      </c>
      <c r="M408" s="207" t="str">
        <f ca="1">IF('２個別表'!$AL408="","",IF('２個別表'!$AL408=1,IF(OR('２個別表'!$AM408=1,'２個別表'!$AN408=1),"〇","×")))</f>
        <v/>
      </c>
      <c r="N408" s="204" t="str">
        <f ca="1">'２個別表'!AT408</f>
        <v/>
      </c>
      <c r="O408" s="220" t="str">
        <f ca="1">IF(1&lt;='２個別表'!$F408,IF(AND(1&lt;='２個別表'!$AO408,'２個別表'!$AO408&lt;=3),1,0),"")</f>
        <v/>
      </c>
      <c r="P408" s="229">
        <f ca="1">IF($O408=1,IF(AND('２個別表'!$BF408&lt;&gt;"",AND('２個別表'!$BI408&lt;&gt;1,'２個別表'!$BJ408)),0,1),0)</f>
        <v>0</v>
      </c>
      <c r="Q408" s="220">
        <f ca="1">IF('２個別表'!$BF408&lt;&gt;"",1,0)</f>
        <v>0</v>
      </c>
      <c r="R408" s="220" t="str">
        <f ca="1">IF($Q408=1,IF('２個別表'!$BI408=1,1,0),"")</f>
        <v/>
      </c>
      <c r="S408" s="220" t="str">
        <f ca="1">IF($R408=1,IF('２個別表'!$BJ408&lt;&gt;"","〇","×"),"")</f>
        <v/>
      </c>
      <c r="T408" s="220" t="str">
        <f t="shared" ca="1" si="140"/>
        <v/>
      </c>
      <c r="U408" s="381">
        <f ca="1">IF('２個別表'!$BH408&gt;0,'２個別表'!$BH408,0)</f>
        <v>0</v>
      </c>
      <c r="V408" s="220">
        <f ca="1">IF('２個別表'!$BJ408&lt;&gt;"",1,0)</f>
        <v>0</v>
      </c>
      <c r="W408" s="206">
        <f ca="1">IF(AND($Q408=1,$V408=1),'２個別表'!$CF408,0)</f>
        <v>0</v>
      </c>
      <c r="X408" s="219">
        <f t="shared" ca="1" si="161"/>
        <v>0</v>
      </c>
      <c r="Y408" s="220" t="str">
        <f ca="1">IF(1&lt;='２個別表'!$F408,'２個別表'!$BV408,"")</f>
        <v/>
      </c>
      <c r="Z408" s="220">
        <f ca="1">IF(1&lt;='２個別表'!$F408,'２個別表'!$CG408,0)</f>
        <v>0</v>
      </c>
      <c r="AA408" s="220">
        <f ca="1">IF(OR(0&lt;'２個別表'!$BZ408,0&lt;SUM('２個別表'!$CC408:$CD408)),1,0)</f>
        <v>1</v>
      </c>
      <c r="AB408" s="207">
        <f ca="1">IF(1&lt;='２個別表'!$F408,'２個別表'!$BX408,0)</f>
        <v>0</v>
      </c>
      <c r="AC408" s="207" t="str">
        <f ca="1">IF('２個別表'!$BX408&gt;0,IF(AND('２個別表'!$BV408=1,'２個別表'!$CG408="控除不可"),'２個別表'!$BX408,IF(AND('２個別表'!$BV408=1,'２個別表'!$CG408="80%控除対象"),ROUNDUP('２個別表'!$BX408*102/110,0),IF(AND('２個別表'!$BV408=1,'２個別表'!$CG408="全額控除"),ROUNDUP('２個別表'!$BX408*100/110,0),IF(OR('２個別表'!$BV408=2,'２個別表'!$BV408=3),'２個別表'!$BX408,'２個別表'!$BX408)))),"")</f>
        <v/>
      </c>
      <c r="AD408" s="221" t="str">
        <f ca="1">IF('２個別表'!$W408=1,3,IF(AND('２個別表'!$W408=2,AND(19&lt;='２個別表'!$AO408,'２個別表'!$AO408&lt;=23)),2,IF(AND('２個別表'!$W408=2,OR(AND(1&lt;='２個別表'!$AO408,'２個別表'!$AO408&lt;=18),AND(24&lt;='２個別表'!$AO408,'２個別表'!$AO408&lt;=25))),1,"判定不能")))</f>
        <v>判定不能</v>
      </c>
      <c r="AE408" s="228">
        <f t="shared" ca="1" si="141"/>
        <v>0</v>
      </c>
      <c r="AF408" s="204" t="str">
        <f t="shared" ca="1" si="158"/>
        <v/>
      </c>
      <c r="AG408" s="207" t="str">
        <f ca="1">IF(AND($AD408=1,$U408&gt;0,$V408=1),ROUNDDOWN($AC408*1/2-'２個別表'!$CF408*1/2,0),"")</f>
        <v/>
      </c>
      <c r="AH408" s="207" t="str">
        <f t="shared" ca="1" si="162"/>
        <v/>
      </c>
      <c r="AI408" s="230" t="str">
        <f ca="1">IF(AND($AD408=1,$Q408=1),IF($AB408&gt;0,'２個別表'!$BX408-'２個別表'!$BZ408-'２個別表'!$CF408-'２個別表'!$CC408-'２個別表'!$CD408-'２個別表'!$CE408,0),"")</f>
        <v/>
      </c>
      <c r="AJ408" s="222">
        <f t="shared" ca="1" si="142"/>
        <v>0</v>
      </c>
      <c r="AK408" s="218" t="str">
        <f ca="1">IF($AD408=1,IF('２個別表'!$AQ408=1,1,IF('２個別表'!AQ408="","",)),"")</f>
        <v/>
      </c>
      <c r="AL408" s="207" t="str">
        <f ca="1">IF($AJ408=1,IF($AK408=1,'２個別表'!BU408,""),"")</f>
        <v/>
      </c>
      <c r="AM408" s="204" t="str">
        <f t="shared" ca="1" si="143"/>
        <v/>
      </c>
      <c r="AN408" s="223" t="str">
        <f ca="1">IF($AJ408=1,IF($AK408=1,ROUNDDOWN('２個別表'!$BX408-'２個別表'!$BZ408-'２個別表'!$CC408-'２個別表'!$CD408-'２個別表'!$CE408-'２個別表'!$CF408,0),""),"")</f>
        <v/>
      </c>
      <c r="AO408" s="222">
        <f t="shared" ca="1" si="139"/>
        <v>0</v>
      </c>
      <c r="AP408" s="218">
        <f t="shared" ca="1" si="144"/>
        <v>0</v>
      </c>
      <c r="AQ408" s="218">
        <f t="shared" ca="1" si="145"/>
        <v>0</v>
      </c>
      <c r="AR408" s="213">
        <f ca="1">IF('２個別表'!$AC408=1,1,0)</f>
        <v>0</v>
      </c>
      <c r="AS408" s="204" t="str">
        <f t="shared" ca="1" si="146"/>
        <v/>
      </c>
      <c r="AT408" s="204" t="str">
        <f t="shared" ca="1" si="147"/>
        <v/>
      </c>
      <c r="AU408" s="230" t="str">
        <f ca="1">IF($AD408=1,IF($AQ408=1,ROUNDDOWN('２個別表'!$BX408-'２個別表'!$BZ408-'２個別表'!$CC408-'２個別表'!$CD408-'２個別表'!$CE408-'２個別表'!$CF408,0),""),"")</f>
        <v/>
      </c>
      <c r="AV408" s="391">
        <f t="shared" ca="1" si="148"/>
        <v>0</v>
      </c>
      <c r="AW408" s="401" t="str">
        <f t="shared" ca="1" si="149"/>
        <v>-</v>
      </c>
      <c r="AX408" s="228">
        <f ca="1">IF($AD408=2,IF('２個別表'!$BS408=1,1,0),0)</f>
        <v>0</v>
      </c>
      <c r="AY408" s="213" t="str">
        <f t="shared" ca="1" si="150"/>
        <v/>
      </c>
      <c r="AZ408" s="409" t="str">
        <f ca="1">IF(AND($AD408=2,$AX408=1),'２個別表'!$BX408-('２個別表'!$BZ408+'２個別表'!$CC408+'２個別表'!$CD408+'２個別表'!$CE408+'２個別表'!$CF408),"")</f>
        <v/>
      </c>
      <c r="BA408" s="228">
        <f ca="1">IF($AD408=2,IF('２個別表'!$BS408&lt;&gt;1,1,0),0)</f>
        <v>0</v>
      </c>
      <c r="BB408" s="404">
        <f t="shared" ca="1" si="151"/>
        <v>0</v>
      </c>
      <c r="BC408" s="207" t="str">
        <f ca="1">IF(AND($AD408=2,$BA408=1),'２個別表'!$BT408,"")</f>
        <v/>
      </c>
      <c r="BD408" s="207" t="str">
        <f t="shared" ca="1" si="152"/>
        <v/>
      </c>
      <c r="BE408" s="207" t="str">
        <f ca="1">IF(AND($AD408=2,$BA408=1),'２個別表'!$BW408-('２個別表'!$BZ408+'２個別表'!$CC408+'２個別表'!$CD408+'２個別表'!$CE408+'２個別表'!$CF408),"")</f>
        <v/>
      </c>
      <c r="BF408" s="207" t="str">
        <f ca="1">IF(AND($AD408=2,$BA408=1),'２個別表'!$CC408+'２個別表'!$CD408,"")</f>
        <v/>
      </c>
      <c r="BG408" s="406" t="str">
        <f ca="1">IF($BB408=1,IF(SUM('２個別表'!$BY408,'２個別表'!$CF408*0.5)&lt;='２個別表'!$BX408*0.5,"〇","×"),"")</f>
        <v/>
      </c>
      <c r="BH408" s="405">
        <f t="shared" ca="1" si="153"/>
        <v>0</v>
      </c>
      <c r="BI408" s="229" t="str">
        <f ca="1">IF($AD408=2,IF($AX408=1,IF('２個別表'!$AO408=23,"〇","×"),IF(OR('２個別表'!$AO408&lt;19,'２個別表'!$AO408&gt;23),"",IF($BH408&lt;='２個別表'!$BT408,"〇","×"))),"-")</f>
        <v>-</v>
      </c>
      <c r="BJ408" s="414" t="str">
        <f t="shared" ca="1" si="154"/>
        <v>-</v>
      </c>
      <c r="BK408" s="228">
        <f t="shared" ca="1" si="155"/>
        <v>0</v>
      </c>
      <c r="BL408" s="229" t="str">
        <f ca="1">IF($AD408=3,IF(1&lt;='２個別表'!$F408,IF('２個別表'!$W408=1,"〇","×"),""),"")</f>
        <v/>
      </c>
      <c r="BM408" s="209" t="str">
        <f ca="1">IF(AD408=3,IF(AND(OR('２個別表'!BF408="附帯施設",AND(1&lt;='２個別表'!AO408,'２個別表'!AO408&lt;=3)),'２個別表'!BM408&lt;&gt;"",'２個別表'!BN408&lt;&gt;""),1,IF(AND(OR('２個別表'!BF408="附帯施設",AND(1&lt;='２個別表'!AO408,'２個別表'!AO408&lt;=3)),OR('２個別表'!BM408="",'２個別表'!BN408="")),"×",0)),"")</f>
        <v/>
      </c>
      <c r="BN408" s="229" t="str">
        <f ca="1">IF($AD408=3,IF('２個別表'!$BX408&gt;=500000,"〇","×"),"")</f>
        <v/>
      </c>
      <c r="BO408" s="204" t="str">
        <f ca="1">IF(AD408=3,'２個別表'!BY408,"")</f>
        <v/>
      </c>
      <c r="BP408" s="204" t="str">
        <f ca="1">IF(AD408=3,IF(COUNTIF('２個別表'!$Z$11:'２個別表'!Z408,'２個別表'!Z408)=1,BO408,SUMIF('２個別表'!$Z$11:$Z$510,'２個別表'!Z408,$BO$11:$BO$239)),"")</f>
        <v/>
      </c>
      <c r="BQ408" s="213" t="str">
        <f t="shared" ca="1" si="163"/>
        <v/>
      </c>
      <c r="BR408" s="207" t="str">
        <f t="shared" ca="1" si="156"/>
        <v/>
      </c>
      <c r="BS408" s="483" t="str">
        <f ca="1">IF($AD408=3,'２個別表'!$BX408-('２個別表'!$BZ408+'２個別表'!$CC408+'２個別表'!$CD408+'２個別表'!$CE408+'２個別表'!$CF408),"")</f>
        <v/>
      </c>
      <c r="BT408" s="486">
        <f t="shared" ca="1" si="164"/>
        <v>0</v>
      </c>
      <c r="BU408" s="480" t="str">
        <f t="shared" ca="1" si="157"/>
        <v/>
      </c>
    </row>
    <row r="409" spans="1:73">
      <c r="A409" s="770" t="str">
        <f t="shared" ca="1" si="159"/>
        <v>石川県</v>
      </c>
      <c r="B409" s="773">
        <f ca="1">'２個別表'!Q409</f>
        <v>399</v>
      </c>
      <c r="C409" s="774" t="str">
        <f>'２個別表'!$R409</f>
        <v>石川県</v>
      </c>
      <c r="D409" s="774" t="str">
        <f ca="1">'２個別表'!$S409</f>
        <v/>
      </c>
      <c r="E409" s="774" t="str">
        <f ca="1">'２個別表'!$T409</f>
        <v/>
      </c>
      <c r="F409" s="719" t="str">
        <f ca="1">'２個別表'!$W409</f>
        <v/>
      </c>
      <c r="G409" s="719" t="str">
        <f ca="1">IF($F409=1,IF(SUMIF('（様式１号）１総括表'!$B$16:$B$25,A409,'（様式１号）１総括表'!$A$16:$A$25)&gt;0,"〇","✕"),"-")</f>
        <v>-</v>
      </c>
      <c r="H409" s="716" t="str">
        <f ca="1">IF('２個別表'!$Y409=1,IF('２個別表'!$AC409=1,"〇","×"),IF(AND(2&lt;='２個別表'!$AC409,'２個別表'!$AC409&lt;=5),"〇","×"))</f>
        <v>×</v>
      </c>
      <c r="I409" s="716" t="str">
        <f t="shared" ca="1" si="160"/>
        <v>×</v>
      </c>
      <c r="J409" s="207" t="str">
        <f ca="1">'２個別表'!$Z409</f>
        <v/>
      </c>
      <c r="K409" s="207">
        <f ca="1">'２個別表'!$AK409</f>
        <v>0</v>
      </c>
      <c r="L409" s="207" t="str">
        <f ca="1">IF('２個別表'!$AL409=1,1,"")</f>
        <v/>
      </c>
      <c r="M409" s="207" t="str">
        <f ca="1">IF('２個別表'!$AL409="","",IF('２個別表'!$AL409=1,IF(OR('２個別表'!$AM409=1,'２個別表'!$AN409=1),"〇","×")))</f>
        <v/>
      </c>
      <c r="N409" s="204" t="str">
        <f ca="1">'２個別表'!AT409</f>
        <v/>
      </c>
      <c r="O409" s="220" t="str">
        <f ca="1">IF(1&lt;='２個別表'!$F409,IF(AND(1&lt;='２個別表'!$AO409,'２個別表'!$AO409&lt;=3),1,0),"")</f>
        <v/>
      </c>
      <c r="P409" s="229">
        <f ca="1">IF($O409=1,IF(AND('２個別表'!$BF409&lt;&gt;"",AND('２個別表'!$BI409&lt;&gt;1,'２個別表'!$BJ409)),0,1),0)</f>
        <v>0</v>
      </c>
      <c r="Q409" s="220">
        <f ca="1">IF('２個別表'!$BF409&lt;&gt;"",1,0)</f>
        <v>0</v>
      </c>
      <c r="R409" s="220" t="str">
        <f ca="1">IF($Q409=1,IF('２個別表'!$BI409=1,1,0),"")</f>
        <v/>
      </c>
      <c r="S409" s="220" t="str">
        <f ca="1">IF($R409=1,IF('２個別表'!$BJ409&lt;&gt;"","〇","×"),"")</f>
        <v/>
      </c>
      <c r="T409" s="220" t="str">
        <f t="shared" ca="1" si="140"/>
        <v/>
      </c>
      <c r="U409" s="381">
        <f ca="1">IF('２個別表'!$BH409&gt;0,'２個別表'!$BH409,0)</f>
        <v>0</v>
      </c>
      <c r="V409" s="220">
        <f ca="1">IF('２個別表'!$BJ409&lt;&gt;"",1,0)</f>
        <v>0</v>
      </c>
      <c r="W409" s="206">
        <f ca="1">IF(AND($Q409=1,$V409=1),'２個別表'!$CF409,0)</f>
        <v>0</v>
      </c>
      <c r="X409" s="219">
        <f t="shared" ca="1" si="161"/>
        <v>0</v>
      </c>
      <c r="Y409" s="220" t="str">
        <f ca="1">IF(1&lt;='２個別表'!$F409,'２個別表'!$BV409,"")</f>
        <v/>
      </c>
      <c r="Z409" s="220">
        <f ca="1">IF(1&lt;='２個別表'!$F409,'２個別表'!$CG409,0)</f>
        <v>0</v>
      </c>
      <c r="AA409" s="220">
        <f ca="1">IF(OR(0&lt;'２個別表'!$BZ409,0&lt;SUM('２個別表'!$CC409:$CD409)),1,0)</f>
        <v>1</v>
      </c>
      <c r="AB409" s="207">
        <f ca="1">IF(1&lt;='２個別表'!$F409,'２個別表'!$BX409,0)</f>
        <v>0</v>
      </c>
      <c r="AC409" s="207" t="str">
        <f ca="1">IF('２個別表'!$BX409&gt;0,IF(AND('２個別表'!$BV409=1,'２個別表'!$CG409="控除不可"),'２個別表'!$BX409,IF(AND('２個別表'!$BV409=1,'２個別表'!$CG409="80%控除対象"),ROUNDUP('２個別表'!$BX409*102/110,0),IF(AND('２個別表'!$BV409=1,'２個別表'!$CG409="全額控除"),ROUNDUP('２個別表'!$BX409*100/110,0),IF(OR('２個別表'!$BV409=2,'２個別表'!$BV409=3),'２個別表'!$BX409,'２個別表'!$BX409)))),"")</f>
        <v/>
      </c>
      <c r="AD409" s="221" t="str">
        <f ca="1">IF('２個別表'!$W409=1,3,IF(AND('２個別表'!$W409=2,AND(19&lt;='２個別表'!$AO409,'２個別表'!$AO409&lt;=23)),2,IF(AND('２個別表'!$W409=2,OR(AND(1&lt;='２個別表'!$AO409,'２個別表'!$AO409&lt;=18),AND(24&lt;='２個別表'!$AO409,'２個別表'!$AO409&lt;=25))),1,"判定不能")))</f>
        <v>判定不能</v>
      </c>
      <c r="AE409" s="228">
        <f t="shared" ca="1" si="141"/>
        <v>0</v>
      </c>
      <c r="AF409" s="204" t="str">
        <f t="shared" ca="1" si="158"/>
        <v/>
      </c>
      <c r="AG409" s="207" t="str">
        <f ca="1">IF(AND($AD409=1,$U409&gt;0,$V409=1),ROUNDDOWN($AC409*1/2-'２個別表'!$CF409*1/2,0),"")</f>
        <v/>
      </c>
      <c r="AH409" s="207" t="str">
        <f t="shared" ca="1" si="162"/>
        <v/>
      </c>
      <c r="AI409" s="230" t="str">
        <f ca="1">IF(AND($AD409=1,$Q409=1),IF($AB409&gt;0,'２個別表'!$BX409-'２個別表'!$BZ409-'２個別表'!$CF409-'２個別表'!$CC409-'２個別表'!$CD409-'２個別表'!$CE409,0),"")</f>
        <v/>
      </c>
      <c r="AJ409" s="222">
        <f t="shared" ca="1" si="142"/>
        <v>0</v>
      </c>
      <c r="AK409" s="218" t="str">
        <f ca="1">IF($AD409=1,IF('２個別表'!$AQ409=1,1,IF('２個別表'!AQ409="","",)),"")</f>
        <v/>
      </c>
      <c r="AL409" s="207" t="str">
        <f ca="1">IF($AJ409=1,IF($AK409=1,'２個別表'!BU409,""),"")</f>
        <v/>
      </c>
      <c r="AM409" s="204" t="str">
        <f t="shared" ca="1" si="143"/>
        <v/>
      </c>
      <c r="AN409" s="223" t="str">
        <f ca="1">IF($AJ409=1,IF($AK409=1,ROUNDDOWN('２個別表'!$BX409-'２個別表'!$BZ409-'２個別表'!$CC409-'２個別表'!$CD409-'２個別表'!$CE409-'２個別表'!$CF409,0),""),"")</f>
        <v/>
      </c>
      <c r="AO409" s="222">
        <f t="shared" ca="1" si="139"/>
        <v>0</v>
      </c>
      <c r="AP409" s="218">
        <f t="shared" ca="1" si="144"/>
        <v>0</v>
      </c>
      <c r="AQ409" s="218">
        <f t="shared" ca="1" si="145"/>
        <v>0</v>
      </c>
      <c r="AR409" s="213">
        <f ca="1">IF('２個別表'!$AC409=1,1,0)</f>
        <v>0</v>
      </c>
      <c r="AS409" s="204" t="str">
        <f t="shared" ca="1" si="146"/>
        <v/>
      </c>
      <c r="AT409" s="204" t="str">
        <f t="shared" ca="1" si="147"/>
        <v/>
      </c>
      <c r="AU409" s="230" t="str">
        <f ca="1">IF($AD409=1,IF($AQ409=1,ROUNDDOWN('２個別表'!$BX409-'２個別表'!$BZ409-'２個別表'!$CC409-'２個別表'!$CD409-'２個別表'!$CE409-'２個別表'!$CF409,0),""),"")</f>
        <v/>
      </c>
      <c r="AV409" s="391">
        <f t="shared" ca="1" si="148"/>
        <v>0</v>
      </c>
      <c r="AW409" s="401" t="str">
        <f t="shared" ca="1" si="149"/>
        <v>-</v>
      </c>
      <c r="AX409" s="228">
        <f ca="1">IF($AD409=2,IF('２個別表'!$BS409=1,1,0),0)</f>
        <v>0</v>
      </c>
      <c r="AY409" s="213" t="str">
        <f t="shared" ca="1" si="150"/>
        <v/>
      </c>
      <c r="AZ409" s="409" t="str">
        <f ca="1">IF(AND($AD409=2,$AX409=1),'２個別表'!$BX409-('２個別表'!$BZ409+'２個別表'!$CC409+'２個別表'!$CD409+'２個別表'!$CE409+'２個別表'!$CF409),"")</f>
        <v/>
      </c>
      <c r="BA409" s="228">
        <f ca="1">IF($AD409=2,IF('２個別表'!$BS409&lt;&gt;1,1,0),0)</f>
        <v>0</v>
      </c>
      <c r="BB409" s="404">
        <f t="shared" ca="1" si="151"/>
        <v>0</v>
      </c>
      <c r="BC409" s="207" t="str">
        <f ca="1">IF(AND($AD409=2,$BA409=1),'２個別表'!$BT409,"")</f>
        <v/>
      </c>
      <c r="BD409" s="207" t="str">
        <f t="shared" ca="1" si="152"/>
        <v/>
      </c>
      <c r="BE409" s="207" t="str">
        <f ca="1">IF(AND($AD409=2,$BA409=1),'２個別表'!$BW409-('２個別表'!$BZ409+'２個別表'!$CC409+'２個別表'!$CD409+'２個別表'!$CE409+'２個別表'!$CF409),"")</f>
        <v/>
      </c>
      <c r="BF409" s="207" t="str">
        <f ca="1">IF(AND($AD409=2,$BA409=1),'２個別表'!$CC409+'２個別表'!$CD409,"")</f>
        <v/>
      </c>
      <c r="BG409" s="406" t="str">
        <f ca="1">IF($BB409=1,IF(SUM('２個別表'!$BY409,'２個別表'!$CF409*0.5)&lt;='２個別表'!$BX409*0.5,"〇","×"),"")</f>
        <v/>
      </c>
      <c r="BH409" s="405">
        <f t="shared" ca="1" si="153"/>
        <v>0</v>
      </c>
      <c r="BI409" s="229" t="str">
        <f ca="1">IF($AD409=2,IF($AX409=1,IF('２個別表'!$AO409=23,"〇","×"),IF(OR('２個別表'!$AO409&lt;19,'２個別表'!$AO409&gt;23),"",IF($BH409&lt;='２個別表'!$BT409,"〇","×"))),"-")</f>
        <v>-</v>
      </c>
      <c r="BJ409" s="414" t="str">
        <f t="shared" ca="1" si="154"/>
        <v>-</v>
      </c>
      <c r="BK409" s="228">
        <f t="shared" ca="1" si="155"/>
        <v>0</v>
      </c>
      <c r="BL409" s="229" t="str">
        <f ca="1">IF($AD409=3,IF(1&lt;='２個別表'!$F409,IF('２個別表'!$W409=1,"〇","×"),""),"")</f>
        <v/>
      </c>
      <c r="BM409" s="209" t="str">
        <f ca="1">IF(AD409=3,IF(AND(OR('２個別表'!BF409="附帯施設",AND(1&lt;='２個別表'!AO409,'２個別表'!AO409&lt;=3)),'２個別表'!BM409&lt;&gt;"",'２個別表'!BN409&lt;&gt;""),1,IF(AND(OR('２個別表'!BF409="附帯施設",AND(1&lt;='２個別表'!AO409,'２個別表'!AO409&lt;=3)),OR('２個別表'!BM409="",'２個別表'!BN409="")),"×",0)),"")</f>
        <v/>
      </c>
      <c r="BN409" s="229" t="str">
        <f ca="1">IF($AD409=3,IF('２個別表'!$BX409&gt;=500000,"〇","×"),"")</f>
        <v/>
      </c>
      <c r="BO409" s="204" t="str">
        <f ca="1">IF(AD409=3,'２個別表'!BY409,"")</f>
        <v/>
      </c>
      <c r="BP409" s="204" t="str">
        <f ca="1">IF(AD409=3,IF(COUNTIF('２個別表'!$Z$11:'２個別表'!Z409,'２個別表'!Z409)=1,BO409,SUMIF('２個別表'!$Z$11:$Z$510,'２個別表'!Z409,$BO$11:$BO$239)),"")</f>
        <v/>
      </c>
      <c r="BQ409" s="213" t="str">
        <f t="shared" ca="1" si="163"/>
        <v/>
      </c>
      <c r="BR409" s="207" t="str">
        <f t="shared" ca="1" si="156"/>
        <v/>
      </c>
      <c r="BS409" s="483" t="str">
        <f ca="1">IF($AD409=3,'２個別表'!$BX409-('２個別表'!$BZ409+'２個別表'!$CC409+'２個別表'!$CD409+'２個別表'!$CE409+'２個別表'!$CF409),"")</f>
        <v/>
      </c>
      <c r="BT409" s="486">
        <f t="shared" ca="1" si="164"/>
        <v>0</v>
      </c>
      <c r="BU409" s="480" t="str">
        <f t="shared" ca="1" si="157"/>
        <v/>
      </c>
    </row>
    <row r="410" spans="1:73">
      <c r="A410" s="770" t="str">
        <f t="shared" ca="1" si="159"/>
        <v>石川県</v>
      </c>
      <c r="B410" s="773">
        <f ca="1">'２個別表'!Q410</f>
        <v>400</v>
      </c>
      <c r="C410" s="774" t="str">
        <f>'２個別表'!$R410</f>
        <v>石川県</v>
      </c>
      <c r="D410" s="774" t="str">
        <f ca="1">'２個別表'!$S410</f>
        <v/>
      </c>
      <c r="E410" s="774" t="str">
        <f ca="1">'２個別表'!$T410</f>
        <v/>
      </c>
      <c r="F410" s="719" t="str">
        <f ca="1">'２個別表'!$W410</f>
        <v/>
      </c>
      <c r="G410" s="719" t="str">
        <f ca="1">IF($F410=1,IF(SUMIF('（様式１号）１総括表'!$B$16:$B$25,A410,'（様式１号）１総括表'!$A$16:$A$25)&gt;0,"〇","✕"),"-")</f>
        <v>-</v>
      </c>
      <c r="H410" s="716" t="str">
        <f ca="1">IF('２個別表'!$Y410=1,IF('２個別表'!$AC410=1,"〇","×"),IF(AND(2&lt;='２個別表'!$AC410,'２個別表'!$AC410&lt;=5),"〇","×"))</f>
        <v>×</v>
      </c>
      <c r="I410" s="716" t="str">
        <f t="shared" ca="1" si="160"/>
        <v>×</v>
      </c>
      <c r="J410" s="207" t="str">
        <f ca="1">'２個別表'!$Z410</f>
        <v/>
      </c>
      <c r="K410" s="207">
        <f ca="1">'２個別表'!$AK410</f>
        <v>0</v>
      </c>
      <c r="L410" s="207" t="str">
        <f ca="1">IF('２個別表'!$AL410=1,1,"")</f>
        <v/>
      </c>
      <c r="M410" s="207" t="str">
        <f ca="1">IF('２個別表'!$AL410="","",IF('２個別表'!$AL410=1,IF(OR('２個別表'!$AM410=1,'２個別表'!$AN410=1),"〇","×")))</f>
        <v/>
      </c>
      <c r="N410" s="204" t="str">
        <f ca="1">'２個別表'!AT410</f>
        <v/>
      </c>
      <c r="O410" s="220" t="str">
        <f ca="1">IF(1&lt;='２個別表'!$F410,IF(AND(1&lt;='２個別表'!$AO410,'２個別表'!$AO410&lt;=3),1,0),"")</f>
        <v/>
      </c>
      <c r="P410" s="229">
        <f ca="1">IF($O410=1,IF(AND('２個別表'!$BF410&lt;&gt;"",AND('２個別表'!$BI410&lt;&gt;1,'２個別表'!$BJ410)),0,1),0)</f>
        <v>0</v>
      </c>
      <c r="Q410" s="220">
        <f ca="1">IF('２個別表'!$BF410&lt;&gt;"",1,0)</f>
        <v>0</v>
      </c>
      <c r="R410" s="220" t="str">
        <f ca="1">IF($Q410=1,IF('２個別表'!$BI410=1,1,0),"")</f>
        <v/>
      </c>
      <c r="S410" s="220" t="str">
        <f ca="1">IF($R410=1,IF('２個別表'!$BJ410&lt;&gt;"","〇","×"),"")</f>
        <v/>
      </c>
      <c r="T410" s="220" t="str">
        <f t="shared" ca="1" si="140"/>
        <v/>
      </c>
      <c r="U410" s="381">
        <f ca="1">IF('２個別表'!$BH410&gt;0,'２個別表'!$BH410,0)</f>
        <v>0</v>
      </c>
      <c r="V410" s="220">
        <f ca="1">IF('２個別表'!$BJ410&lt;&gt;"",1,0)</f>
        <v>0</v>
      </c>
      <c r="W410" s="206">
        <f ca="1">IF(AND($Q410=1,$V410=1),'２個別表'!$CF410,0)</f>
        <v>0</v>
      </c>
      <c r="X410" s="219">
        <f t="shared" ca="1" si="161"/>
        <v>0</v>
      </c>
      <c r="Y410" s="220" t="str">
        <f ca="1">IF(1&lt;='２個別表'!$F410,'２個別表'!$BV410,"")</f>
        <v/>
      </c>
      <c r="Z410" s="220">
        <f ca="1">IF(1&lt;='２個別表'!$F410,'２個別表'!$CG410,0)</f>
        <v>0</v>
      </c>
      <c r="AA410" s="220">
        <f ca="1">IF(OR(0&lt;'２個別表'!$BZ410,0&lt;SUM('２個別表'!$CC410:$CD410)),1,0)</f>
        <v>1</v>
      </c>
      <c r="AB410" s="207">
        <f ca="1">IF(1&lt;='２個別表'!$F410,'２個別表'!$BX410,0)</f>
        <v>0</v>
      </c>
      <c r="AC410" s="207" t="str">
        <f ca="1">IF('２個別表'!$BX410&gt;0,IF(AND('２個別表'!$BV410=1,'２個別表'!$CG410="控除不可"),'２個別表'!$BX410,IF(AND('２個別表'!$BV410=1,'２個別表'!$CG410="80%控除対象"),ROUNDUP('２個別表'!$BX410*102/110,0),IF(AND('２個別表'!$BV410=1,'２個別表'!$CG410="全額控除"),ROUNDUP('２個別表'!$BX410*100/110,0),IF(OR('２個別表'!$BV410=2,'２個別表'!$BV410=3),'２個別表'!$BX410,'２個別表'!$BX410)))),"")</f>
        <v/>
      </c>
      <c r="AD410" s="221" t="str">
        <f ca="1">IF('２個別表'!$W410=1,3,IF(AND('２個別表'!$W410=2,AND(19&lt;='２個別表'!$AO410,'２個別表'!$AO410&lt;=23)),2,IF(AND('２個別表'!$W410=2,OR(AND(1&lt;='２個別表'!$AO410,'２個別表'!$AO410&lt;=18),AND(24&lt;='２個別表'!$AO410,'２個別表'!$AO410&lt;=25))),1,"判定不能")))</f>
        <v>判定不能</v>
      </c>
      <c r="AE410" s="228">
        <f t="shared" ca="1" si="141"/>
        <v>0</v>
      </c>
      <c r="AF410" s="204" t="str">
        <f t="shared" ca="1" si="158"/>
        <v/>
      </c>
      <c r="AG410" s="207" t="str">
        <f ca="1">IF(AND($AD410=1,$U410&gt;0,$V410=1),ROUNDDOWN($AC410*1/2-'２個別表'!$CF410*1/2,0),"")</f>
        <v/>
      </c>
      <c r="AH410" s="207" t="str">
        <f t="shared" ca="1" si="162"/>
        <v/>
      </c>
      <c r="AI410" s="230" t="str">
        <f ca="1">IF(AND($AD410=1,$Q410=1),IF($AB410&gt;0,'２個別表'!$BX410-'２個別表'!$BZ410-'２個別表'!$CF410-'２個別表'!$CC410-'２個別表'!$CD410-'２個別表'!$CE410,0),"")</f>
        <v/>
      </c>
      <c r="AJ410" s="222">
        <f t="shared" ca="1" si="142"/>
        <v>0</v>
      </c>
      <c r="AK410" s="218" t="str">
        <f ca="1">IF($AD410=1,IF('２個別表'!$AQ410=1,1,IF('２個別表'!AQ410="","",)),"")</f>
        <v/>
      </c>
      <c r="AL410" s="207" t="str">
        <f ca="1">IF($AJ410=1,IF($AK410=1,'２個別表'!BU410,""),"")</f>
        <v/>
      </c>
      <c r="AM410" s="204" t="str">
        <f t="shared" ca="1" si="143"/>
        <v/>
      </c>
      <c r="AN410" s="223" t="str">
        <f ca="1">IF($AJ410=1,IF($AK410=1,ROUNDDOWN('２個別表'!$BX410-'２個別表'!$BZ410-'２個別表'!$CC410-'２個別表'!$CD410-'２個別表'!$CE410-'２個別表'!$CF410,0),""),"")</f>
        <v/>
      </c>
      <c r="AO410" s="222">
        <f t="shared" ca="1" si="139"/>
        <v>0</v>
      </c>
      <c r="AP410" s="218">
        <f t="shared" ca="1" si="144"/>
        <v>0</v>
      </c>
      <c r="AQ410" s="218">
        <f t="shared" ca="1" si="145"/>
        <v>0</v>
      </c>
      <c r="AR410" s="213">
        <f ca="1">IF('２個別表'!$AC410=1,1,0)</f>
        <v>0</v>
      </c>
      <c r="AS410" s="204" t="str">
        <f t="shared" ca="1" si="146"/>
        <v/>
      </c>
      <c r="AT410" s="204" t="str">
        <f t="shared" ca="1" si="147"/>
        <v/>
      </c>
      <c r="AU410" s="230" t="str">
        <f ca="1">IF($AD410=1,IF($AQ410=1,ROUNDDOWN('２個別表'!$BX410-'２個別表'!$BZ410-'２個別表'!$CC410-'２個別表'!$CD410-'２個別表'!$CE410-'２個別表'!$CF410,0),""),"")</f>
        <v/>
      </c>
      <c r="AV410" s="391">
        <f t="shared" ca="1" si="148"/>
        <v>0</v>
      </c>
      <c r="AW410" s="401" t="str">
        <f t="shared" ca="1" si="149"/>
        <v>-</v>
      </c>
      <c r="AX410" s="228">
        <f ca="1">IF($AD410=2,IF('２個別表'!$BS410=1,1,0),0)</f>
        <v>0</v>
      </c>
      <c r="AY410" s="213" t="str">
        <f t="shared" ca="1" si="150"/>
        <v/>
      </c>
      <c r="AZ410" s="409" t="str">
        <f ca="1">IF(AND($AD410=2,$AX410=1),'２個別表'!$BX410-('２個別表'!$BZ410+'２個別表'!$CC410+'２個別表'!$CD410+'２個別表'!$CE410+'２個別表'!$CF410),"")</f>
        <v/>
      </c>
      <c r="BA410" s="228">
        <f ca="1">IF($AD410=2,IF('２個別表'!$BS410&lt;&gt;1,1,0),0)</f>
        <v>0</v>
      </c>
      <c r="BB410" s="404">
        <f t="shared" ca="1" si="151"/>
        <v>0</v>
      </c>
      <c r="BC410" s="207" t="str">
        <f ca="1">IF(AND($AD410=2,$BA410=1),'２個別表'!$BT410,"")</f>
        <v/>
      </c>
      <c r="BD410" s="207" t="str">
        <f t="shared" ca="1" si="152"/>
        <v/>
      </c>
      <c r="BE410" s="207" t="str">
        <f ca="1">IF(AND($AD410=2,$BA410=1),'２個別表'!$BW410-('２個別表'!$BZ410+'２個別表'!$CC410+'２個別表'!$CD410+'２個別表'!$CE410+'２個別表'!$CF410),"")</f>
        <v/>
      </c>
      <c r="BF410" s="207" t="str">
        <f ca="1">IF(AND($AD410=2,$BA410=1),'２個別表'!$CC410+'２個別表'!$CD410,"")</f>
        <v/>
      </c>
      <c r="BG410" s="406" t="str">
        <f ca="1">IF($BB410=1,IF(SUM('２個別表'!$BY410,'２個別表'!$CF410*0.5)&lt;='２個別表'!$BX410*0.5,"〇","×"),"")</f>
        <v/>
      </c>
      <c r="BH410" s="405">
        <f t="shared" ca="1" si="153"/>
        <v>0</v>
      </c>
      <c r="BI410" s="229" t="str">
        <f ca="1">IF($AD410=2,IF($AX410=1,IF('２個別表'!$AO410=23,"〇","×"),IF(OR('２個別表'!$AO410&lt;19,'２個別表'!$AO410&gt;23),"",IF($BH410&lt;='２個別表'!$BT410,"〇","×"))),"-")</f>
        <v>-</v>
      </c>
      <c r="BJ410" s="414" t="str">
        <f t="shared" ca="1" si="154"/>
        <v>-</v>
      </c>
      <c r="BK410" s="228">
        <f t="shared" ca="1" si="155"/>
        <v>0</v>
      </c>
      <c r="BL410" s="229" t="str">
        <f ca="1">IF($AD410=3,IF(1&lt;='２個別表'!$F410,IF('２個別表'!$W410=1,"〇","×"),""),"")</f>
        <v/>
      </c>
      <c r="BM410" s="209" t="str">
        <f ca="1">IF(AD410=3,IF(AND(OR('２個別表'!BF410="附帯施設",AND(1&lt;='２個別表'!AO410,'２個別表'!AO410&lt;=3)),'２個別表'!BM410&lt;&gt;"",'２個別表'!BN410&lt;&gt;""),1,IF(AND(OR('２個別表'!BF410="附帯施設",AND(1&lt;='２個別表'!AO410,'２個別表'!AO410&lt;=3)),OR('２個別表'!BM410="",'２個別表'!BN410="")),"×",0)),"")</f>
        <v/>
      </c>
      <c r="BN410" s="229" t="str">
        <f ca="1">IF($AD410=3,IF('２個別表'!$BX410&gt;=500000,"〇","×"),"")</f>
        <v/>
      </c>
      <c r="BO410" s="204" t="str">
        <f ca="1">IF(AD410=3,'２個別表'!BY410,"")</f>
        <v/>
      </c>
      <c r="BP410" s="204" t="str">
        <f ca="1">IF(AD410=3,IF(COUNTIF('２個別表'!$Z$11:'２個別表'!Z410,'２個別表'!Z410)=1,BO410,SUMIF('２個別表'!$Z$11:$Z$510,'２個別表'!Z410,$BO$11:$BO$239)),"")</f>
        <v/>
      </c>
      <c r="BQ410" s="213" t="str">
        <f t="shared" ca="1" si="163"/>
        <v/>
      </c>
      <c r="BR410" s="207" t="str">
        <f t="shared" ca="1" si="156"/>
        <v/>
      </c>
      <c r="BS410" s="483" t="str">
        <f ca="1">IF($AD410=3,'２個別表'!$BX410-('２個別表'!$BZ410+'２個別表'!$CC410+'２個別表'!$CD410+'２個別表'!$CE410+'２個別表'!$CF410),"")</f>
        <v/>
      </c>
      <c r="BT410" s="486">
        <f t="shared" ca="1" si="164"/>
        <v>0</v>
      </c>
      <c r="BU410" s="480" t="str">
        <f t="shared" ca="1" si="157"/>
        <v/>
      </c>
    </row>
    <row r="411" spans="1:73">
      <c r="A411" s="770" t="str">
        <f t="shared" ca="1" si="159"/>
        <v>石川県</v>
      </c>
      <c r="B411" s="773">
        <f ca="1">'２個別表'!Q411</f>
        <v>401</v>
      </c>
      <c r="C411" s="774" t="str">
        <f>'２個別表'!$R411</f>
        <v>石川県</v>
      </c>
      <c r="D411" s="774" t="str">
        <f ca="1">'２個別表'!$S411</f>
        <v/>
      </c>
      <c r="E411" s="774" t="str">
        <f ca="1">'２個別表'!$T411</f>
        <v/>
      </c>
      <c r="F411" s="719" t="str">
        <f ca="1">'２個別表'!$W411</f>
        <v/>
      </c>
      <c r="G411" s="719" t="str">
        <f ca="1">IF($F411=1,IF(SUMIF('（様式１号）１総括表'!$B$16:$B$25,A411,'（様式１号）１総括表'!$A$16:$A$25)&gt;0,"〇","✕"),"-")</f>
        <v>-</v>
      </c>
      <c r="H411" s="716" t="str">
        <f ca="1">IF('２個別表'!$Y411=1,IF('２個別表'!$AC411=1,"〇","×"),IF(AND(2&lt;='２個別表'!$AC411,'２個別表'!$AC411&lt;=5),"〇","×"))</f>
        <v>×</v>
      </c>
      <c r="I411" s="716" t="str">
        <f t="shared" ca="1" si="160"/>
        <v>×</v>
      </c>
      <c r="J411" s="207" t="str">
        <f ca="1">'２個別表'!$Z411</f>
        <v/>
      </c>
      <c r="K411" s="207">
        <f ca="1">'２個別表'!$AK411</f>
        <v>0</v>
      </c>
      <c r="L411" s="207" t="str">
        <f ca="1">IF('２個別表'!$AL411=1,1,"")</f>
        <v/>
      </c>
      <c r="M411" s="207" t="str">
        <f ca="1">IF('２個別表'!$AL411="","",IF('２個別表'!$AL411=1,IF(OR('２個別表'!$AM411=1,'２個別表'!$AN411=1),"〇","×")))</f>
        <v/>
      </c>
      <c r="N411" s="204" t="str">
        <f ca="1">'２個別表'!AT411</f>
        <v/>
      </c>
      <c r="O411" s="220" t="str">
        <f ca="1">IF(1&lt;='２個別表'!$F411,IF(AND(1&lt;='２個別表'!$AO411,'２個別表'!$AO411&lt;=3),1,0),"")</f>
        <v/>
      </c>
      <c r="P411" s="229">
        <f ca="1">IF($O411=1,IF(AND('２個別表'!$BF411&lt;&gt;"",AND('２個別表'!$BI411&lt;&gt;1,'２個別表'!$BJ411)),0,1),0)</f>
        <v>0</v>
      </c>
      <c r="Q411" s="220">
        <f ca="1">IF('２個別表'!$BF411&lt;&gt;"",1,0)</f>
        <v>0</v>
      </c>
      <c r="R411" s="220" t="str">
        <f ca="1">IF($Q411=1,IF('２個別表'!$BI411=1,1,0),"")</f>
        <v/>
      </c>
      <c r="S411" s="220" t="str">
        <f ca="1">IF($R411=1,IF('２個別表'!$BJ411&lt;&gt;"","〇","×"),"")</f>
        <v/>
      </c>
      <c r="T411" s="220" t="str">
        <f t="shared" ca="1" si="140"/>
        <v/>
      </c>
      <c r="U411" s="381">
        <f ca="1">IF('２個別表'!$BH411&gt;0,'２個別表'!$BH411,0)</f>
        <v>0</v>
      </c>
      <c r="V411" s="220">
        <f ca="1">IF('２個別表'!$BJ411&lt;&gt;"",1,0)</f>
        <v>0</v>
      </c>
      <c r="W411" s="206">
        <f ca="1">IF(AND($Q411=1,$V411=1),'２個別表'!$CF411,0)</f>
        <v>0</v>
      </c>
      <c r="X411" s="219">
        <f t="shared" ca="1" si="161"/>
        <v>0</v>
      </c>
      <c r="Y411" s="220" t="str">
        <f ca="1">IF(1&lt;='２個別表'!$F411,'２個別表'!$BV411,"")</f>
        <v/>
      </c>
      <c r="Z411" s="220">
        <f ca="1">IF(1&lt;='２個別表'!$F411,'２個別表'!$CG411,0)</f>
        <v>0</v>
      </c>
      <c r="AA411" s="220">
        <f ca="1">IF(OR(0&lt;'２個別表'!$BZ411,0&lt;SUM('２個別表'!$CC411:$CD411)),1,0)</f>
        <v>1</v>
      </c>
      <c r="AB411" s="207">
        <f ca="1">IF(1&lt;='２個別表'!$F411,'２個別表'!$BX411,0)</f>
        <v>0</v>
      </c>
      <c r="AC411" s="207" t="str">
        <f ca="1">IF('２個別表'!$BX411&gt;0,IF(AND('２個別表'!$BV411=1,'２個別表'!$CG411="控除不可"),'２個別表'!$BX411,IF(AND('２個別表'!$BV411=1,'２個別表'!$CG411="80%控除対象"),ROUNDUP('２個別表'!$BX411*102/110,0),IF(AND('２個別表'!$BV411=1,'２個別表'!$CG411="全額控除"),ROUNDUP('２個別表'!$BX411*100/110,0),IF(OR('２個別表'!$BV411=2,'２個別表'!$BV411=3),'２個別表'!$BX411,'２個別表'!$BX411)))),"")</f>
        <v/>
      </c>
      <c r="AD411" s="221" t="str">
        <f ca="1">IF('２個別表'!$W411=1,3,IF(AND('２個別表'!$W411=2,AND(19&lt;='２個別表'!$AO411,'２個別表'!$AO411&lt;=23)),2,IF(AND('２個別表'!$W411=2,OR(AND(1&lt;='２個別表'!$AO411,'２個別表'!$AO411&lt;=18),AND(24&lt;='２個別表'!$AO411,'２個別表'!$AO411&lt;=25))),1,"判定不能")))</f>
        <v>判定不能</v>
      </c>
      <c r="AE411" s="228">
        <f t="shared" ca="1" si="141"/>
        <v>0</v>
      </c>
      <c r="AF411" s="204" t="str">
        <f t="shared" ca="1" si="158"/>
        <v/>
      </c>
      <c r="AG411" s="207" t="str">
        <f ca="1">IF(AND($AD411=1,$U411&gt;0,$V411=1),ROUNDDOWN($AC411*1/2-'２個別表'!$CF411*1/2,0),"")</f>
        <v/>
      </c>
      <c r="AH411" s="207" t="str">
        <f t="shared" ca="1" si="162"/>
        <v/>
      </c>
      <c r="AI411" s="230" t="str">
        <f ca="1">IF(AND($AD411=1,$Q411=1),IF($AB411&gt;0,'２個別表'!$BX411-'２個別表'!$BZ411-'２個別表'!$CF411-'２個別表'!$CC411-'２個別表'!$CD411-'２個別表'!$CE411,0),"")</f>
        <v/>
      </c>
      <c r="AJ411" s="222">
        <f t="shared" ca="1" si="142"/>
        <v>0</v>
      </c>
      <c r="AK411" s="218" t="str">
        <f ca="1">IF($AD411=1,IF('２個別表'!$AQ411=1,1,IF('２個別表'!AQ411="","",)),"")</f>
        <v/>
      </c>
      <c r="AL411" s="207" t="str">
        <f ca="1">IF($AJ411=1,IF($AK411=1,'２個別表'!BU411,""),"")</f>
        <v/>
      </c>
      <c r="AM411" s="204" t="str">
        <f t="shared" ca="1" si="143"/>
        <v/>
      </c>
      <c r="AN411" s="223" t="str">
        <f ca="1">IF($AJ411=1,IF($AK411=1,ROUNDDOWN('２個別表'!$BX411-'２個別表'!$BZ411-'２個別表'!$CC411-'２個別表'!$CD411-'２個別表'!$CE411-'２個別表'!$CF411,0),""),"")</f>
        <v/>
      </c>
      <c r="AO411" s="222">
        <f t="shared" ca="1" si="139"/>
        <v>0</v>
      </c>
      <c r="AP411" s="218">
        <f t="shared" ca="1" si="144"/>
        <v>0</v>
      </c>
      <c r="AQ411" s="218">
        <f t="shared" ca="1" si="145"/>
        <v>0</v>
      </c>
      <c r="AR411" s="213">
        <f ca="1">IF('２個別表'!$AC411=1,1,0)</f>
        <v>0</v>
      </c>
      <c r="AS411" s="204" t="str">
        <f t="shared" ca="1" si="146"/>
        <v/>
      </c>
      <c r="AT411" s="204" t="str">
        <f t="shared" ca="1" si="147"/>
        <v/>
      </c>
      <c r="AU411" s="230" t="str">
        <f ca="1">IF($AD411=1,IF($AQ411=1,ROUNDDOWN('２個別表'!$BX411-'２個別表'!$BZ411-'２個別表'!$CC411-'２個別表'!$CD411-'２個別表'!$CE411-'２個別表'!$CF411,0),""),"")</f>
        <v/>
      </c>
      <c r="AV411" s="391">
        <f t="shared" ca="1" si="148"/>
        <v>0</v>
      </c>
      <c r="AW411" s="401" t="str">
        <f t="shared" ca="1" si="149"/>
        <v>-</v>
      </c>
      <c r="AX411" s="228">
        <f ca="1">IF($AD411=2,IF('２個別表'!$BS411=1,1,0),0)</f>
        <v>0</v>
      </c>
      <c r="AY411" s="213" t="str">
        <f t="shared" ca="1" si="150"/>
        <v/>
      </c>
      <c r="AZ411" s="409" t="str">
        <f ca="1">IF(AND($AD411=2,$AX411=1),'２個別表'!$BX411-('２個別表'!$BZ411+'２個別表'!$CC411+'２個別表'!$CD411+'２個別表'!$CE411+'２個別表'!$CF411),"")</f>
        <v/>
      </c>
      <c r="BA411" s="228">
        <f ca="1">IF($AD411=2,IF('２個別表'!$BS411&lt;&gt;1,1,0),0)</f>
        <v>0</v>
      </c>
      <c r="BB411" s="404">
        <f t="shared" ca="1" si="151"/>
        <v>0</v>
      </c>
      <c r="BC411" s="207" t="str">
        <f ca="1">IF(AND($AD411=2,$BA411=1),'２個別表'!$BT411,"")</f>
        <v/>
      </c>
      <c r="BD411" s="207" t="str">
        <f t="shared" ca="1" si="152"/>
        <v/>
      </c>
      <c r="BE411" s="207" t="str">
        <f ca="1">IF(AND($AD411=2,$BA411=1),'２個別表'!$BW411-('２個別表'!$BZ411+'２個別表'!$CC411+'２個別表'!$CD411+'２個別表'!$CE411+'２個別表'!$CF411),"")</f>
        <v/>
      </c>
      <c r="BF411" s="207" t="str">
        <f ca="1">IF(AND($AD411=2,$BA411=1),'２個別表'!$CC411+'２個別表'!$CD411,"")</f>
        <v/>
      </c>
      <c r="BG411" s="406" t="str">
        <f ca="1">IF($BB411=1,IF(SUM('２個別表'!$BY411,'２個別表'!$CF411*0.5)&lt;='２個別表'!$BX411*0.5,"〇","×"),"")</f>
        <v/>
      </c>
      <c r="BH411" s="405">
        <f t="shared" ca="1" si="153"/>
        <v>0</v>
      </c>
      <c r="BI411" s="229" t="str">
        <f ca="1">IF($AD411=2,IF($AX411=1,IF('２個別表'!$AO411=23,"〇","×"),IF(OR('２個別表'!$AO411&lt;19,'２個別表'!$AO411&gt;23),"",IF($BH411&lt;='２個別表'!$BT411,"〇","×"))),"-")</f>
        <v>-</v>
      </c>
      <c r="BJ411" s="414" t="str">
        <f t="shared" ca="1" si="154"/>
        <v>-</v>
      </c>
      <c r="BK411" s="228">
        <f t="shared" ca="1" si="155"/>
        <v>0</v>
      </c>
      <c r="BL411" s="229" t="str">
        <f ca="1">IF($AD411=3,IF(1&lt;='２個別表'!$F411,IF('２個別表'!$W411=1,"〇","×"),""),"")</f>
        <v/>
      </c>
      <c r="BM411" s="209" t="str">
        <f ca="1">IF(AD411=3,IF(AND(OR('２個別表'!BF411="附帯施設",AND(1&lt;='２個別表'!AO411,'２個別表'!AO411&lt;=3)),'２個別表'!BM411&lt;&gt;"",'２個別表'!BN411&lt;&gt;""),1,IF(AND(OR('２個別表'!BF411="附帯施設",AND(1&lt;='２個別表'!AO411,'２個別表'!AO411&lt;=3)),OR('２個別表'!BM411="",'２個別表'!BN411="")),"×",0)),"")</f>
        <v/>
      </c>
      <c r="BN411" s="229" t="str">
        <f ca="1">IF($AD411=3,IF('２個別表'!$BX411&gt;=500000,"〇","×"),"")</f>
        <v/>
      </c>
      <c r="BO411" s="204" t="str">
        <f ca="1">IF(AD411=3,'２個別表'!BY411,"")</f>
        <v/>
      </c>
      <c r="BP411" s="204" t="str">
        <f ca="1">IF(AD411=3,IF(COUNTIF('２個別表'!$Z$11:'２個別表'!Z411,'２個別表'!Z411)=1,BO411,SUMIF('２個別表'!$Z$11:$Z$510,'２個別表'!Z411,$BO$11:$BO$239)),"")</f>
        <v/>
      </c>
      <c r="BQ411" s="213" t="str">
        <f t="shared" ca="1" si="163"/>
        <v/>
      </c>
      <c r="BR411" s="207" t="str">
        <f t="shared" ca="1" si="156"/>
        <v/>
      </c>
      <c r="BS411" s="483" t="str">
        <f ca="1">IF($AD411=3,'２個別表'!$BX411-('２個別表'!$BZ411+'２個別表'!$CC411+'２個別表'!$CD411+'２個別表'!$CE411+'２個別表'!$CF411),"")</f>
        <v/>
      </c>
      <c r="BT411" s="486">
        <f t="shared" ca="1" si="164"/>
        <v>0</v>
      </c>
      <c r="BU411" s="480" t="str">
        <f t="shared" ca="1" si="157"/>
        <v/>
      </c>
    </row>
    <row r="412" spans="1:73">
      <c r="A412" s="770" t="str">
        <f t="shared" ca="1" si="159"/>
        <v>石川県</v>
      </c>
      <c r="B412" s="773">
        <f ca="1">'２個別表'!Q412</f>
        <v>402</v>
      </c>
      <c r="C412" s="774" t="str">
        <f>'２個別表'!$R412</f>
        <v>石川県</v>
      </c>
      <c r="D412" s="774" t="str">
        <f ca="1">'２個別表'!$S412</f>
        <v/>
      </c>
      <c r="E412" s="774" t="str">
        <f ca="1">'２個別表'!$T412</f>
        <v/>
      </c>
      <c r="F412" s="719" t="str">
        <f ca="1">'２個別表'!$W412</f>
        <v/>
      </c>
      <c r="G412" s="719" t="str">
        <f ca="1">IF($F412=1,IF(SUMIF('（様式１号）１総括表'!$B$16:$B$25,A412,'（様式１号）１総括表'!$A$16:$A$25)&gt;0,"〇","✕"),"-")</f>
        <v>-</v>
      </c>
      <c r="H412" s="716" t="str">
        <f ca="1">IF('２個別表'!$Y412=1,IF('２個別表'!$AC412=1,"〇","×"),IF(AND(2&lt;='２個別表'!$AC412,'２個別表'!$AC412&lt;=5),"〇","×"))</f>
        <v>×</v>
      </c>
      <c r="I412" s="716" t="str">
        <f t="shared" ca="1" si="160"/>
        <v>×</v>
      </c>
      <c r="J412" s="207" t="str">
        <f ca="1">'２個別表'!$Z412</f>
        <v/>
      </c>
      <c r="K412" s="207">
        <f ca="1">'２個別表'!$AK412</f>
        <v>0</v>
      </c>
      <c r="L412" s="207" t="str">
        <f ca="1">IF('２個別表'!$AL412=1,1,"")</f>
        <v/>
      </c>
      <c r="M412" s="207" t="str">
        <f ca="1">IF('２個別表'!$AL412="","",IF('２個別表'!$AL412=1,IF(OR('２個別表'!$AM412=1,'２個別表'!$AN412=1),"〇","×")))</f>
        <v/>
      </c>
      <c r="N412" s="204" t="str">
        <f ca="1">'２個別表'!AT412</f>
        <v/>
      </c>
      <c r="O412" s="220" t="str">
        <f ca="1">IF(1&lt;='２個別表'!$F412,IF(AND(1&lt;='２個別表'!$AO412,'２個別表'!$AO412&lt;=3),1,0),"")</f>
        <v/>
      </c>
      <c r="P412" s="229">
        <f ca="1">IF($O412=1,IF(AND('２個別表'!$BF412&lt;&gt;"",AND('２個別表'!$BI412&lt;&gt;1,'２個別表'!$BJ412)),0,1),0)</f>
        <v>0</v>
      </c>
      <c r="Q412" s="220">
        <f ca="1">IF('２個別表'!$BF412&lt;&gt;"",1,0)</f>
        <v>0</v>
      </c>
      <c r="R412" s="220" t="str">
        <f ca="1">IF($Q412=1,IF('２個別表'!$BI412=1,1,0),"")</f>
        <v/>
      </c>
      <c r="S412" s="220" t="str">
        <f ca="1">IF($R412=1,IF('２個別表'!$BJ412&lt;&gt;"","〇","×"),"")</f>
        <v/>
      </c>
      <c r="T412" s="220" t="str">
        <f t="shared" ca="1" si="140"/>
        <v/>
      </c>
      <c r="U412" s="381">
        <f ca="1">IF('２個別表'!$BH412&gt;0,'２個別表'!$BH412,0)</f>
        <v>0</v>
      </c>
      <c r="V412" s="220">
        <f ca="1">IF('２個別表'!$BJ412&lt;&gt;"",1,0)</f>
        <v>0</v>
      </c>
      <c r="W412" s="206">
        <f ca="1">IF(AND($Q412=1,$V412=1),'２個別表'!$CF412,0)</f>
        <v>0</v>
      </c>
      <c r="X412" s="219">
        <f t="shared" ca="1" si="161"/>
        <v>0</v>
      </c>
      <c r="Y412" s="220" t="str">
        <f ca="1">IF(1&lt;='２個別表'!$F412,'２個別表'!$BV412,"")</f>
        <v/>
      </c>
      <c r="Z412" s="220">
        <f ca="1">IF(1&lt;='２個別表'!$F412,'２個別表'!$CG412,0)</f>
        <v>0</v>
      </c>
      <c r="AA412" s="220">
        <f ca="1">IF(OR(0&lt;'２個別表'!$BZ412,0&lt;SUM('２個別表'!$CC412:$CD412)),1,0)</f>
        <v>1</v>
      </c>
      <c r="AB412" s="207">
        <f ca="1">IF(1&lt;='２個別表'!$F412,'２個別表'!$BX412,0)</f>
        <v>0</v>
      </c>
      <c r="AC412" s="207" t="str">
        <f ca="1">IF('２個別表'!$BX412&gt;0,IF(AND('２個別表'!$BV412=1,'２個別表'!$CG412="控除不可"),'２個別表'!$BX412,IF(AND('２個別表'!$BV412=1,'２個別表'!$CG412="80%控除対象"),ROUNDUP('２個別表'!$BX412*102/110,0),IF(AND('２個別表'!$BV412=1,'２個別表'!$CG412="全額控除"),ROUNDUP('２個別表'!$BX412*100/110,0),IF(OR('２個別表'!$BV412=2,'２個別表'!$BV412=3),'２個別表'!$BX412,'２個別表'!$BX412)))),"")</f>
        <v/>
      </c>
      <c r="AD412" s="221" t="str">
        <f ca="1">IF('２個別表'!$W412=1,3,IF(AND('２個別表'!$W412=2,AND(19&lt;='２個別表'!$AO412,'２個別表'!$AO412&lt;=23)),2,IF(AND('２個別表'!$W412=2,OR(AND(1&lt;='２個別表'!$AO412,'２個別表'!$AO412&lt;=18),AND(24&lt;='２個別表'!$AO412,'２個別表'!$AO412&lt;=25))),1,"判定不能")))</f>
        <v>判定不能</v>
      </c>
      <c r="AE412" s="228">
        <f t="shared" ca="1" si="141"/>
        <v>0</v>
      </c>
      <c r="AF412" s="204" t="str">
        <f t="shared" ca="1" si="158"/>
        <v/>
      </c>
      <c r="AG412" s="207" t="str">
        <f ca="1">IF(AND($AD412=1,$U412&gt;0,$V412=1),ROUNDDOWN($AC412*1/2-'２個別表'!$CF412*1/2,0),"")</f>
        <v/>
      </c>
      <c r="AH412" s="207" t="str">
        <f t="shared" ca="1" si="162"/>
        <v/>
      </c>
      <c r="AI412" s="230" t="str">
        <f ca="1">IF(AND($AD412=1,$Q412=1),IF($AB412&gt;0,'２個別表'!$BX412-'２個別表'!$BZ412-'２個別表'!$CF412-'２個別表'!$CC412-'２個別表'!$CD412-'２個別表'!$CE412,0),"")</f>
        <v/>
      </c>
      <c r="AJ412" s="222">
        <f t="shared" ca="1" si="142"/>
        <v>0</v>
      </c>
      <c r="AK412" s="218" t="str">
        <f ca="1">IF($AD412=1,IF('２個別表'!$AQ412=1,1,IF('２個別表'!AQ412="","",)),"")</f>
        <v/>
      </c>
      <c r="AL412" s="207" t="str">
        <f ca="1">IF($AJ412=1,IF($AK412=1,'２個別表'!BU412,""),"")</f>
        <v/>
      </c>
      <c r="AM412" s="204" t="str">
        <f t="shared" ca="1" si="143"/>
        <v/>
      </c>
      <c r="AN412" s="223" t="str">
        <f ca="1">IF($AJ412=1,IF($AK412=1,ROUNDDOWN('２個別表'!$BX412-'２個別表'!$BZ412-'２個別表'!$CC412-'２個別表'!$CD412-'２個別表'!$CE412-'２個別表'!$CF412,0),""),"")</f>
        <v/>
      </c>
      <c r="AO412" s="222">
        <f t="shared" ca="1" si="139"/>
        <v>0</v>
      </c>
      <c r="AP412" s="218">
        <f t="shared" ca="1" si="144"/>
        <v>0</v>
      </c>
      <c r="AQ412" s="218">
        <f t="shared" ca="1" si="145"/>
        <v>0</v>
      </c>
      <c r="AR412" s="213">
        <f ca="1">IF('２個別表'!$AC412=1,1,0)</f>
        <v>0</v>
      </c>
      <c r="AS412" s="204" t="str">
        <f t="shared" ca="1" si="146"/>
        <v/>
      </c>
      <c r="AT412" s="204" t="str">
        <f t="shared" ca="1" si="147"/>
        <v/>
      </c>
      <c r="AU412" s="230" t="str">
        <f ca="1">IF($AD412=1,IF($AQ412=1,ROUNDDOWN('２個別表'!$BX412-'２個別表'!$BZ412-'２個別表'!$CC412-'２個別表'!$CD412-'２個別表'!$CE412-'２個別表'!$CF412,0),""),"")</f>
        <v/>
      </c>
      <c r="AV412" s="391">
        <f t="shared" ca="1" si="148"/>
        <v>0</v>
      </c>
      <c r="AW412" s="401" t="str">
        <f t="shared" ca="1" si="149"/>
        <v>-</v>
      </c>
      <c r="AX412" s="228">
        <f ca="1">IF($AD412=2,IF('２個別表'!$BS412=1,1,0),0)</f>
        <v>0</v>
      </c>
      <c r="AY412" s="213" t="str">
        <f t="shared" ca="1" si="150"/>
        <v/>
      </c>
      <c r="AZ412" s="409" t="str">
        <f ca="1">IF(AND($AD412=2,$AX412=1),'２個別表'!$BX412-('２個別表'!$BZ412+'２個別表'!$CC412+'２個別表'!$CD412+'２個別表'!$CE412+'２個別表'!$CF412),"")</f>
        <v/>
      </c>
      <c r="BA412" s="228">
        <f ca="1">IF($AD412=2,IF('２個別表'!$BS412&lt;&gt;1,1,0),0)</f>
        <v>0</v>
      </c>
      <c r="BB412" s="404">
        <f t="shared" ca="1" si="151"/>
        <v>0</v>
      </c>
      <c r="BC412" s="207" t="str">
        <f ca="1">IF(AND($AD412=2,$BA412=1),'２個別表'!$BT412,"")</f>
        <v/>
      </c>
      <c r="BD412" s="207" t="str">
        <f t="shared" ca="1" si="152"/>
        <v/>
      </c>
      <c r="BE412" s="207" t="str">
        <f ca="1">IF(AND($AD412=2,$BA412=1),'２個別表'!$BW412-('２個別表'!$BZ412+'２個別表'!$CC412+'２個別表'!$CD412+'２個別表'!$CE412+'２個別表'!$CF412),"")</f>
        <v/>
      </c>
      <c r="BF412" s="207" t="str">
        <f ca="1">IF(AND($AD412=2,$BA412=1),'２個別表'!$CC412+'２個別表'!$CD412,"")</f>
        <v/>
      </c>
      <c r="BG412" s="406" t="str">
        <f ca="1">IF($BB412=1,IF(SUM('２個別表'!$BY412,'２個別表'!$CF412*0.5)&lt;='２個別表'!$BX412*0.5,"〇","×"),"")</f>
        <v/>
      </c>
      <c r="BH412" s="405">
        <f t="shared" ca="1" si="153"/>
        <v>0</v>
      </c>
      <c r="BI412" s="229" t="str">
        <f ca="1">IF($AD412=2,IF($AX412=1,IF('２個別表'!$AO412=23,"〇","×"),IF(OR('２個別表'!$AO412&lt;19,'２個別表'!$AO412&gt;23),"",IF($BH412&lt;='２個別表'!$BT412,"〇","×"))),"-")</f>
        <v>-</v>
      </c>
      <c r="BJ412" s="414" t="str">
        <f t="shared" ca="1" si="154"/>
        <v>-</v>
      </c>
      <c r="BK412" s="228">
        <f t="shared" ca="1" si="155"/>
        <v>0</v>
      </c>
      <c r="BL412" s="229" t="str">
        <f ca="1">IF($AD412=3,IF(1&lt;='２個別表'!$F412,IF('２個別表'!$W412=1,"〇","×"),""),"")</f>
        <v/>
      </c>
      <c r="BM412" s="209" t="str">
        <f ca="1">IF(AD412=3,IF(AND(OR('２個別表'!BF412="附帯施設",AND(1&lt;='２個別表'!AO412,'２個別表'!AO412&lt;=3)),'２個別表'!BM412&lt;&gt;"",'２個別表'!BN412&lt;&gt;""),1,IF(AND(OR('２個別表'!BF412="附帯施設",AND(1&lt;='２個別表'!AO412,'２個別表'!AO412&lt;=3)),OR('２個別表'!BM412="",'２個別表'!BN412="")),"×",0)),"")</f>
        <v/>
      </c>
      <c r="BN412" s="229" t="str">
        <f ca="1">IF($AD412=3,IF('２個別表'!$BX412&gt;=500000,"〇","×"),"")</f>
        <v/>
      </c>
      <c r="BO412" s="204" t="str">
        <f ca="1">IF(AD412=3,'２個別表'!BY412,"")</f>
        <v/>
      </c>
      <c r="BP412" s="204" t="str">
        <f ca="1">IF(AD412=3,IF(COUNTIF('２個別表'!$Z$11:'２個別表'!Z412,'２個別表'!Z412)=1,BO412,SUMIF('２個別表'!$Z$11:$Z$510,'２個別表'!Z412,$BO$11:$BO$239)),"")</f>
        <v/>
      </c>
      <c r="BQ412" s="213" t="str">
        <f t="shared" ca="1" si="163"/>
        <v/>
      </c>
      <c r="BR412" s="207" t="str">
        <f t="shared" ca="1" si="156"/>
        <v/>
      </c>
      <c r="BS412" s="483" t="str">
        <f ca="1">IF($AD412=3,'２個別表'!$BX412-('２個別表'!$BZ412+'２個別表'!$CC412+'２個別表'!$CD412+'２個別表'!$CE412+'２個別表'!$CF412),"")</f>
        <v/>
      </c>
      <c r="BT412" s="486">
        <f t="shared" ca="1" si="164"/>
        <v>0</v>
      </c>
      <c r="BU412" s="480" t="str">
        <f t="shared" ca="1" si="157"/>
        <v/>
      </c>
    </row>
    <row r="413" spans="1:73">
      <c r="A413" s="770" t="str">
        <f t="shared" ca="1" si="159"/>
        <v>石川県</v>
      </c>
      <c r="B413" s="773">
        <f ca="1">'２個別表'!Q413</f>
        <v>403</v>
      </c>
      <c r="C413" s="774" t="str">
        <f>'２個別表'!$R413</f>
        <v>石川県</v>
      </c>
      <c r="D413" s="774" t="str">
        <f ca="1">'２個別表'!$S413</f>
        <v/>
      </c>
      <c r="E413" s="774" t="str">
        <f ca="1">'２個別表'!$T413</f>
        <v/>
      </c>
      <c r="F413" s="719" t="str">
        <f ca="1">'２個別表'!$W413</f>
        <v/>
      </c>
      <c r="G413" s="719" t="str">
        <f ca="1">IF($F413=1,IF(SUMIF('（様式１号）１総括表'!$B$16:$B$25,A413,'（様式１号）１総括表'!$A$16:$A$25)&gt;0,"〇","✕"),"-")</f>
        <v>-</v>
      </c>
      <c r="H413" s="716" t="str">
        <f ca="1">IF('２個別表'!$Y413=1,IF('２個別表'!$AC413=1,"〇","×"),IF(AND(2&lt;='２個別表'!$AC413,'２個別表'!$AC413&lt;=5),"〇","×"))</f>
        <v>×</v>
      </c>
      <c r="I413" s="716" t="str">
        <f t="shared" ca="1" si="160"/>
        <v>×</v>
      </c>
      <c r="J413" s="207" t="str">
        <f ca="1">'２個別表'!$Z413</f>
        <v/>
      </c>
      <c r="K413" s="207">
        <f ca="1">'２個別表'!$AK413</f>
        <v>0</v>
      </c>
      <c r="L413" s="207" t="str">
        <f ca="1">IF('２個別表'!$AL413=1,1,"")</f>
        <v/>
      </c>
      <c r="M413" s="207" t="str">
        <f ca="1">IF('２個別表'!$AL413="","",IF('２個別表'!$AL413=1,IF(OR('２個別表'!$AM413=1,'２個別表'!$AN413=1),"〇","×")))</f>
        <v/>
      </c>
      <c r="N413" s="204" t="str">
        <f ca="1">'２個別表'!AT413</f>
        <v/>
      </c>
      <c r="O413" s="220" t="str">
        <f ca="1">IF(1&lt;='２個別表'!$F413,IF(AND(1&lt;='２個別表'!$AO413,'２個別表'!$AO413&lt;=3),1,0),"")</f>
        <v/>
      </c>
      <c r="P413" s="229">
        <f ca="1">IF($O413=1,IF(AND('２個別表'!$BF413&lt;&gt;"",AND('２個別表'!$BI413&lt;&gt;1,'２個別表'!$BJ413)),0,1),0)</f>
        <v>0</v>
      </c>
      <c r="Q413" s="220">
        <f ca="1">IF('２個別表'!$BF413&lt;&gt;"",1,0)</f>
        <v>0</v>
      </c>
      <c r="R413" s="220" t="str">
        <f ca="1">IF($Q413=1,IF('２個別表'!$BI413=1,1,0),"")</f>
        <v/>
      </c>
      <c r="S413" s="220" t="str">
        <f ca="1">IF($R413=1,IF('２個別表'!$BJ413&lt;&gt;"","〇","×"),"")</f>
        <v/>
      </c>
      <c r="T413" s="220" t="str">
        <f t="shared" ca="1" si="140"/>
        <v/>
      </c>
      <c r="U413" s="381">
        <f ca="1">IF('２個別表'!$BH413&gt;0,'２個別表'!$BH413,0)</f>
        <v>0</v>
      </c>
      <c r="V413" s="220">
        <f ca="1">IF('２個別表'!$BJ413&lt;&gt;"",1,0)</f>
        <v>0</v>
      </c>
      <c r="W413" s="206">
        <f ca="1">IF(AND($Q413=1,$V413=1),'２個別表'!$CF413,0)</f>
        <v>0</v>
      </c>
      <c r="X413" s="219">
        <f t="shared" ca="1" si="161"/>
        <v>0</v>
      </c>
      <c r="Y413" s="220" t="str">
        <f ca="1">IF(1&lt;='２個別表'!$F413,'２個別表'!$BV413,"")</f>
        <v/>
      </c>
      <c r="Z413" s="220">
        <f ca="1">IF(1&lt;='２個別表'!$F413,'２個別表'!$CG413,0)</f>
        <v>0</v>
      </c>
      <c r="AA413" s="220">
        <f ca="1">IF(OR(0&lt;'２個別表'!$BZ413,0&lt;SUM('２個別表'!$CC413:$CD413)),1,0)</f>
        <v>1</v>
      </c>
      <c r="AB413" s="207">
        <f ca="1">IF(1&lt;='２個別表'!$F413,'２個別表'!$BX413,0)</f>
        <v>0</v>
      </c>
      <c r="AC413" s="207" t="str">
        <f ca="1">IF('２個別表'!$BX413&gt;0,IF(AND('２個別表'!$BV413=1,'２個別表'!$CG413="控除不可"),'２個別表'!$BX413,IF(AND('２個別表'!$BV413=1,'２個別表'!$CG413="80%控除対象"),ROUNDUP('２個別表'!$BX413*102/110,0),IF(AND('２個別表'!$BV413=1,'２個別表'!$CG413="全額控除"),ROUNDUP('２個別表'!$BX413*100/110,0),IF(OR('２個別表'!$BV413=2,'２個別表'!$BV413=3),'２個別表'!$BX413,'２個別表'!$BX413)))),"")</f>
        <v/>
      </c>
      <c r="AD413" s="221" t="str">
        <f ca="1">IF('２個別表'!$W413=1,3,IF(AND('２個別表'!$W413=2,AND(19&lt;='２個別表'!$AO413,'２個別表'!$AO413&lt;=23)),2,IF(AND('２個別表'!$W413=2,OR(AND(1&lt;='２個別表'!$AO413,'２個別表'!$AO413&lt;=18),AND(24&lt;='２個別表'!$AO413,'２個別表'!$AO413&lt;=25))),1,"判定不能")))</f>
        <v>判定不能</v>
      </c>
      <c r="AE413" s="228">
        <f t="shared" ca="1" si="141"/>
        <v>0</v>
      </c>
      <c r="AF413" s="204" t="str">
        <f t="shared" ca="1" si="158"/>
        <v/>
      </c>
      <c r="AG413" s="207" t="str">
        <f ca="1">IF(AND($AD413=1,$U413&gt;0,$V413=1),ROUNDDOWN($AC413*1/2-'２個別表'!$CF413*1/2,0),"")</f>
        <v/>
      </c>
      <c r="AH413" s="207" t="str">
        <f t="shared" ca="1" si="162"/>
        <v/>
      </c>
      <c r="AI413" s="230" t="str">
        <f ca="1">IF(AND($AD413=1,$Q413=1),IF($AB413&gt;0,'２個別表'!$BX413-'２個別表'!$BZ413-'２個別表'!$CF413-'２個別表'!$CC413-'２個別表'!$CD413-'２個別表'!$CE413,0),"")</f>
        <v/>
      </c>
      <c r="AJ413" s="222">
        <f t="shared" ca="1" si="142"/>
        <v>0</v>
      </c>
      <c r="AK413" s="218" t="str">
        <f ca="1">IF($AD413=1,IF('２個別表'!$AQ413=1,1,IF('２個別表'!AQ413="","",)),"")</f>
        <v/>
      </c>
      <c r="AL413" s="207" t="str">
        <f ca="1">IF($AJ413=1,IF($AK413=1,'２個別表'!BU413,""),"")</f>
        <v/>
      </c>
      <c r="AM413" s="204" t="str">
        <f t="shared" ca="1" si="143"/>
        <v/>
      </c>
      <c r="AN413" s="223" t="str">
        <f ca="1">IF($AJ413=1,IF($AK413=1,ROUNDDOWN('２個別表'!$BX413-'２個別表'!$BZ413-'２個別表'!$CC413-'２個別表'!$CD413-'２個別表'!$CE413-'２個別表'!$CF413,0),""),"")</f>
        <v/>
      </c>
      <c r="AO413" s="222">
        <f t="shared" ca="1" si="139"/>
        <v>0</v>
      </c>
      <c r="AP413" s="218">
        <f t="shared" ca="1" si="144"/>
        <v>0</v>
      </c>
      <c r="AQ413" s="218">
        <f t="shared" ca="1" si="145"/>
        <v>0</v>
      </c>
      <c r="AR413" s="213">
        <f ca="1">IF('２個別表'!$AC413=1,1,0)</f>
        <v>0</v>
      </c>
      <c r="AS413" s="204" t="str">
        <f t="shared" ca="1" si="146"/>
        <v/>
      </c>
      <c r="AT413" s="204" t="str">
        <f t="shared" ca="1" si="147"/>
        <v/>
      </c>
      <c r="AU413" s="230" t="str">
        <f ca="1">IF($AD413=1,IF($AQ413=1,ROUNDDOWN('２個別表'!$BX413-'２個別表'!$BZ413-'２個別表'!$CC413-'２個別表'!$CD413-'２個別表'!$CE413-'２個別表'!$CF413,0),""),"")</f>
        <v/>
      </c>
      <c r="AV413" s="391">
        <f t="shared" ca="1" si="148"/>
        <v>0</v>
      </c>
      <c r="AW413" s="401" t="str">
        <f t="shared" ca="1" si="149"/>
        <v>-</v>
      </c>
      <c r="AX413" s="228">
        <f ca="1">IF($AD413=2,IF('２個別表'!$BS413=1,1,0),0)</f>
        <v>0</v>
      </c>
      <c r="AY413" s="213" t="str">
        <f t="shared" ca="1" si="150"/>
        <v/>
      </c>
      <c r="AZ413" s="409" t="str">
        <f ca="1">IF(AND($AD413=2,$AX413=1),'２個別表'!$BX413-('２個別表'!$BZ413+'２個別表'!$CC413+'２個別表'!$CD413+'２個別表'!$CE413+'２個別表'!$CF413),"")</f>
        <v/>
      </c>
      <c r="BA413" s="228">
        <f ca="1">IF($AD413=2,IF('２個別表'!$BS413&lt;&gt;1,1,0),0)</f>
        <v>0</v>
      </c>
      <c r="BB413" s="404">
        <f t="shared" ca="1" si="151"/>
        <v>0</v>
      </c>
      <c r="BC413" s="207" t="str">
        <f ca="1">IF(AND($AD413=2,$BA413=1),'２個別表'!$BT413,"")</f>
        <v/>
      </c>
      <c r="BD413" s="207" t="str">
        <f t="shared" ca="1" si="152"/>
        <v/>
      </c>
      <c r="BE413" s="207" t="str">
        <f ca="1">IF(AND($AD413=2,$BA413=1),'２個別表'!$BW413-('２個別表'!$BZ413+'２個別表'!$CC413+'２個別表'!$CD413+'２個別表'!$CE413+'２個別表'!$CF413),"")</f>
        <v/>
      </c>
      <c r="BF413" s="207" t="str">
        <f ca="1">IF(AND($AD413=2,$BA413=1),'２個別表'!$CC413+'２個別表'!$CD413,"")</f>
        <v/>
      </c>
      <c r="BG413" s="406" t="str">
        <f ca="1">IF($BB413=1,IF(SUM('２個別表'!$BY413,'２個別表'!$CF413*0.5)&lt;='２個別表'!$BX413*0.5,"〇","×"),"")</f>
        <v/>
      </c>
      <c r="BH413" s="405">
        <f t="shared" ca="1" si="153"/>
        <v>0</v>
      </c>
      <c r="BI413" s="229" t="str">
        <f ca="1">IF($AD413=2,IF($AX413=1,IF('２個別表'!$AO413=23,"〇","×"),IF(OR('２個別表'!$AO413&lt;19,'２個別表'!$AO413&gt;23),"",IF($BH413&lt;='２個別表'!$BT413,"〇","×"))),"-")</f>
        <v>-</v>
      </c>
      <c r="BJ413" s="414" t="str">
        <f t="shared" ca="1" si="154"/>
        <v>-</v>
      </c>
      <c r="BK413" s="228">
        <f t="shared" ca="1" si="155"/>
        <v>0</v>
      </c>
      <c r="BL413" s="229" t="str">
        <f ca="1">IF($AD413=3,IF(1&lt;='２個別表'!$F413,IF('２個別表'!$W413=1,"〇","×"),""),"")</f>
        <v/>
      </c>
      <c r="BM413" s="209" t="str">
        <f ca="1">IF(AD413=3,IF(AND(OR('２個別表'!BF413="附帯施設",AND(1&lt;='２個別表'!AO413,'２個別表'!AO413&lt;=3)),'２個別表'!BM413&lt;&gt;"",'２個別表'!BN413&lt;&gt;""),1,IF(AND(OR('２個別表'!BF413="附帯施設",AND(1&lt;='２個別表'!AO413,'２個別表'!AO413&lt;=3)),OR('２個別表'!BM413="",'２個別表'!BN413="")),"×",0)),"")</f>
        <v/>
      </c>
      <c r="BN413" s="229" t="str">
        <f ca="1">IF($AD413=3,IF('２個別表'!$BX413&gt;=500000,"〇","×"),"")</f>
        <v/>
      </c>
      <c r="BO413" s="204" t="str">
        <f ca="1">IF(AD413=3,'２個別表'!BY413,"")</f>
        <v/>
      </c>
      <c r="BP413" s="204" t="str">
        <f ca="1">IF(AD413=3,IF(COUNTIF('２個別表'!$Z$11:'２個別表'!Z413,'２個別表'!Z413)=1,BO413,SUMIF('２個別表'!$Z$11:$Z$510,'２個別表'!Z413,$BO$11:$BO$239)),"")</f>
        <v/>
      </c>
      <c r="BQ413" s="213" t="str">
        <f t="shared" ca="1" si="163"/>
        <v/>
      </c>
      <c r="BR413" s="207" t="str">
        <f t="shared" ca="1" si="156"/>
        <v/>
      </c>
      <c r="BS413" s="483" t="str">
        <f ca="1">IF($AD413=3,'２個別表'!$BX413-('２個別表'!$BZ413+'２個別表'!$CC413+'２個別表'!$CD413+'２個別表'!$CE413+'２個別表'!$CF413),"")</f>
        <v/>
      </c>
      <c r="BT413" s="486">
        <f t="shared" ca="1" si="164"/>
        <v>0</v>
      </c>
      <c r="BU413" s="480" t="str">
        <f t="shared" ca="1" si="157"/>
        <v/>
      </c>
    </row>
    <row r="414" spans="1:73">
      <c r="A414" s="770" t="str">
        <f t="shared" ca="1" si="159"/>
        <v>石川県</v>
      </c>
      <c r="B414" s="773">
        <f ca="1">'２個別表'!Q414</f>
        <v>404</v>
      </c>
      <c r="C414" s="774" t="str">
        <f>'２個別表'!$R414</f>
        <v>石川県</v>
      </c>
      <c r="D414" s="774" t="str">
        <f ca="1">'２個別表'!$S414</f>
        <v/>
      </c>
      <c r="E414" s="774" t="str">
        <f ca="1">'２個別表'!$T414</f>
        <v/>
      </c>
      <c r="F414" s="719" t="str">
        <f ca="1">'２個別表'!$W414</f>
        <v/>
      </c>
      <c r="G414" s="719" t="str">
        <f ca="1">IF($F414=1,IF(SUMIF('（様式１号）１総括表'!$B$16:$B$25,A414,'（様式１号）１総括表'!$A$16:$A$25)&gt;0,"〇","✕"),"-")</f>
        <v>-</v>
      </c>
      <c r="H414" s="716" t="str">
        <f ca="1">IF('２個別表'!$Y414=1,IF('２個別表'!$AC414=1,"〇","×"),IF(AND(2&lt;='２個別表'!$AC414,'２個別表'!$AC414&lt;=5),"〇","×"))</f>
        <v>×</v>
      </c>
      <c r="I414" s="716" t="str">
        <f t="shared" ca="1" si="160"/>
        <v>×</v>
      </c>
      <c r="J414" s="207" t="str">
        <f ca="1">'２個別表'!$Z414</f>
        <v/>
      </c>
      <c r="K414" s="207">
        <f ca="1">'２個別表'!$AK414</f>
        <v>0</v>
      </c>
      <c r="L414" s="207" t="str">
        <f ca="1">IF('２個別表'!$AL414=1,1,"")</f>
        <v/>
      </c>
      <c r="M414" s="207" t="str">
        <f ca="1">IF('２個別表'!$AL414="","",IF('２個別表'!$AL414=1,IF(OR('２個別表'!$AM414=1,'２個別表'!$AN414=1),"〇","×")))</f>
        <v/>
      </c>
      <c r="N414" s="204" t="str">
        <f ca="1">'２個別表'!AT414</f>
        <v/>
      </c>
      <c r="O414" s="220" t="str">
        <f ca="1">IF(1&lt;='２個別表'!$F414,IF(AND(1&lt;='２個別表'!$AO414,'２個別表'!$AO414&lt;=3),1,0),"")</f>
        <v/>
      </c>
      <c r="P414" s="229">
        <f ca="1">IF($O414=1,IF(AND('２個別表'!$BF414&lt;&gt;"",AND('２個別表'!$BI414&lt;&gt;1,'２個別表'!$BJ414)),0,1),0)</f>
        <v>0</v>
      </c>
      <c r="Q414" s="220">
        <f ca="1">IF('２個別表'!$BF414&lt;&gt;"",1,0)</f>
        <v>0</v>
      </c>
      <c r="R414" s="220" t="str">
        <f ca="1">IF($Q414=1,IF('２個別表'!$BI414=1,1,0),"")</f>
        <v/>
      </c>
      <c r="S414" s="220" t="str">
        <f ca="1">IF($R414=1,IF('２個別表'!$BJ414&lt;&gt;"","〇","×"),"")</f>
        <v/>
      </c>
      <c r="T414" s="220" t="str">
        <f t="shared" ca="1" si="140"/>
        <v/>
      </c>
      <c r="U414" s="381">
        <f ca="1">IF('２個別表'!$BH414&gt;0,'２個別表'!$BH414,0)</f>
        <v>0</v>
      </c>
      <c r="V414" s="220">
        <f ca="1">IF('２個別表'!$BJ414&lt;&gt;"",1,0)</f>
        <v>0</v>
      </c>
      <c r="W414" s="206">
        <f ca="1">IF(AND($Q414=1,$V414=1),'２個別表'!$CF414,0)</f>
        <v>0</v>
      </c>
      <c r="X414" s="219">
        <f t="shared" ca="1" si="161"/>
        <v>0</v>
      </c>
      <c r="Y414" s="220" t="str">
        <f ca="1">IF(1&lt;='２個別表'!$F414,'２個別表'!$BV414,"")</f>
        <v/>
      </c>
      <c r="Z414" s="220">
        <f ca="1">IF(1&lt;='２個別表'!$F414,'２個別表'!$CG414,0)</f>
        <v>0</v>
      </c>
      <c r="AA414" s="220">
        <f ca="1">IF(OR(0&lt;'２個別表'!$BZ414,0&lt;SUM('２個別表'!$CC414:$CD414)),1,0)</f>
        <v>1</v>
      </c>
      <c r="AB414" s="207">
        <f ca="1">IF(1&lt;='２個別表'!$F414,'２個別表'!$BX414,0)</f>
        <v>0</v>
      </c>
      <c r="AC414" s="207" t="str">
        <f ca="1">IF('２個別表'!$BX414&gt;0,IF(AND('２個別表'!$BV414=1,'２個別表'!$CG414="控除不可"),'２個別表'!$BX414,IF(AND('２個別表'!$BV414=1,'２個別表'!$CG414="80%控除対象"),ROUNDUP('２個別表'!$BX414*102/110,0),IF(AND('２個別表'!$BV414=1,'２個別表'!$CG414="全額控除"),ROUNDUP('２個別表'!$BX414*100/110,0),IF(OR('２個別表'!$BV414=2,'２個別表'!$BV414=3),'２個別表'!$BX414,'２個別表'!$BX414)))),"")</f>
        <v/>
      </c>
      <c r="AD414" s="221" t="str">
        <f ca="1">IF('２個別表'!$W414=1,3,IF(AND('２個別表'!$W414=2,AND(19&lt;='２個別表'!$AO414,'２個別表'!$AO414&lt;=23)),2,IF(AND('２個別表'!$W414=2,OR(AND(1&lt;='２個別表'!$AO414,'２個別表'!$AO414&lt;=18),AND(24&lt;='２個別表'!$AO414,'２個別表'!$AO414&lt;=25))),1,"判定不能")))</f>
        <v>判定不能</v>
      </c>
      <c r="AE414" s="228">
        <f t="shared" ca="1" si="141"/>
        <v>0</v>
      </c>
      <c r="AF414" s="204" t="str">
        <f t="shared" ca="1" si="158"/>
        <v/>
      </c>
      <c r="AG414" s="207" t="str">
        <f ca="1">IF(AND($AD414=1,$U414&gt;0,$V414=1),ROUNDDOWN($AC414*1/2-'２個別表'!$CF414*1/2,0),"")</f>
        <v/>
      </c>
      <c r="AH414" s="207" t="str">
        <f t="shared" ca="1" si="162"/>
        <v/>
      </c>
      <c r="AI414" s="230" t="str">
        <f ca="1">IF(AND($AD414=1,$Q414=1),IF($AB414&gt;0,'２個別表'!$BX414-'２個別表'!$BZ414-'２個別表'!$CF414-'２個別表'!$CC414-'２個別表'!$CD414-'２個別表'!$CE414,0),"")</f>
        <v/>
      </c>
      <c r="AJ414" s="222">
        <f t="shared" ca="1" si="142"/>
        <v>0</v>
      </c>
      <c r="AK414" s="218" t="str">
        <f ca="1">IF($AD414=1,IF('２個別表'!$AQ414=1,1,IF('２個別表'!AQ414="","",)),"")</f>
        <v/>
      </c>
      <c r="AL414" s="207" t="str">
        <f ca="1">IF($AJ414=1,IF($AK414=1,'２個別表'!BU414,""),"")</f>
        <v/>
      </c>
      <c r="AM414" s="204" t="str">
        <f t="shared" ca="1" si="143"/>
        <v/>
      </c>
      <c r="AN414" s="223" t="str">
        <f ca="1">IF($AJ414=1,IF($AK414=1,ROUNDDOWN('２個別表'!$BX414-'２個別表'!$BZ414-'２個別表'!$CC414-'２個別表'!$CD414-'２個別表'!$CE414-'２個別表'!$CF414,0),""),"")</f>
        <v/>
      </c>
      <c r="AO414" s="222">
        <f t="shared" ca="1" si="139"/>
        <v>0</v>
      </c>
      <c r="AP414" s="218">
        <f t="shared" ca="1" si="144"/>
        <v>0</v>
      </c>
      <c r="AQ414" s="218">
        <f t="shared" ca="1" si="145"/>
        <v>0</v>
      </c>
      <c r="AR414" s="213">
        <f ca="1">IF('２個別表'!$AC414=1,1,0)</f>
        <v>0</v>
      </c>
      <c r="AS414" s="204" t="str">
        <f t="shared" ca="1" si="146"/>
        <v/>
      </c>
      <c r="AT414" s="204" t="str">
        <f t="shared" ca="1" si="147"/>
        <v/>
      </c>
      <c r="AU414" s="230" t="str">
        <f ca="1">IF($AD414=1,IF($AQ414=1,ROUNDDOWN('２個別表'!$BX414-'２個別表'!$BZ414-'２個別表'!$CC414-'２個別表'!$CD414-'２個別表'!$CE414-'２個別表'!$CF414,0),""),"")</f>
        <v/>
      </c>
      <c r="AV414" s="391">
        <f t="shared" ca="1" si="148"/>
        <v>0</v>
      </c>
      <c r="AW414" s="401" t="str">
        <f t="shared" ca="1" si="149"/>
        <v>-</v>
      </c>
      <c r="AX414" s="228">
        <f ca="1">IF($AD414=2,IF('２個別表'!$BS414=1,1,0),0)</f>
        <v>0</v>
      </c>
      <c r="AY414" s="213" t="str">
        <f t="shared" ca="1" si="150"/>
        <v/>
      </c>
      <c r="AZ414" s="409" t="str">
        <f ca="1">IF(AND($AD414=2,$AX414=1),'２個別表'!$BX414-('２個別表'!$BZ414+'２個別表'!$CC414+'２個別表'!$CD414+'２個別表'!$CE414+'２個別表'!$CF414),"")</f>
        <v/>
      </c>
      <c r="BA414" s="228">
        <f ca="1">IF($AD414=2,IF('２個別表'!$BS414&lt;&gt;1,1,0),0)</f>
        <v>0</v>
      </c>
      <c r="BB414" s="404">
        <f t="shared" ca="1" si="151"/>
        <v>0</v>
      </c>
      <c r="BC414" s="207" t="str">
        <f ca="1">IF(AND($AD414=2,$BA414=1),'２個別表'!$BT414,"")</f>
        <v/>
      </c>
      <c r="BD414" s="207" t="str">
        <f t="shared" ca="1" si="152"/>
        <v/>
      </c>
      <c r="BE414" s="207" t="str">
        <f ca="1">IF(AND($AD414=2,$BA414=1),'２個別表'!$BW414-('２個別表'!$BZ414+'２個別表'!$CC414+'２個別表'!$CD414+'２個別表'!$CE414+'２個別表'!$CF414),"")</f>
        <v/>
      </c>
      <c r="BF414" s="207" t="str">
        <f ca="1">IF(AND($AD414=2,$BA414=1),'２個別表'!$CC414+'２個別表'!$CD414,"")</f>
        <v/>
      </c>
      <c r="BG414" s="406" t="str">
        <f ca="1">IF($BB414=1,IF(SUM('２個別表'!$BY414,'２個別表'!$CF414*0.5)&lt;='２個別表'!$BX414*0.5,"〇","×"),"")</f>
        <v/>
      </c>
      <c r="BH414" s="405">
        <f t="shared" ca="1" si="153"/>
        <v>0</v>
      </c>
      <c r="BI414" s="229" t="str">
        <f ca="1">IF($AD414=2,IF($AX414=1,IF('２個別表'!$AO414=23,"〇","×"),IF(OR('２個別表'!$AO414&lt;19,'２個別表'!$AO414&gt;23),"",IF($BH414&lt;='２個別表'!$BT414,"〇","×"))),"-")</f>
        <v>-</v>
      </c>
      <c r="BJ414" s="414" t="str">
        <f t="shared" ca="1" si="154"/>
        <v>-</v>
      </c>
      <c r="BK414" s="228">
        <f t="shared" ca="1" si="155"/>
        <v>0</v>
      </c>
      <c r="BL414" s="229" t="str">
        <f ca="1">IF($AD414=3,IF(1&lt;='２個別表'!$F414,IF('２個別表'!$W414=1,"〇","×"),""),"")</f>
        <v/>
      </c>
      <c r="BM414" s="209" t="str">
        <f ca="1">IF(AD414=3,IF(AND(OR('２個別表'!BF414="附帯施設",AND(1&lt;='２個別表'!AO414,'２個別表'!AO414&lt;=3)),'２個別表'!BM414&lt;&gt;"",'２個別表'!BN414&lt;&gt;""),1,IF(AND(OR('２個別表'!BF414="附帯施設",AND(1&lt;='２個別表'!AO414,'２個別表'!AO414&lt;=3)),OR('２個別表'!BM414="",'２個別表'!BN414="")),"×",0)),"")</f>
        <v/>
      </c>
      <c r="BN414" s="229" t="str">
        <f ca="1">IF($AD414=3,IF('２個別表'!$BX414&gt;=500000,"〇","×"),"")</f>
        <v/>
      </c>
      <c r="BO414" s="204" t="str">
        <f ca="1">IF(AD414=3,'２個別表'!BY414,"")</f>
        <v/>
      </c>
      <c r="BP414" s="204" t="str">
        <f ca="1">IF(AD414=3,IF(COUNTIF('２個別表'!$Z$11:'２個別表'!Z414,'２個別表'!Z414)=1,BO414,SUMIF('２個別表'!$Z$11:$Z$510,'２個別表'!Z414,$BO$11:$BO$239)),"")</f>
        <v/>
      </c>
      <c r="BQ414" s="213" t="str">
        <f t="shared" ca="1" si="163"/>
        <v/>
      </c>
      <c r="BR414" s="207" t="str">
        <f t="shared" ca="1" si="156"/>
        <v/>
      </c>
      <c r="BS414" s="483" t="str">
        <f ca="1">IF($AD414=3,'２個別表'!$BX414-('２個別表'!$BZ414+'２個別表'!$CC414+'２個別表'!$CD414+'２個別表'!$CE414+'２個別表'!$CF414),"")</f>
        <v/>
      </c>
      <c r="BT414" s="486">
        <f t="shared" ca="1" si="164"/>
        <v>0</v>
      </c>
      <c r="BU414" s="480" t="str">
        <f t="shared" ca="1" si="157"/>
        <v/>
      </c>
    </row>
    <row r="415" spans="1:73">
      <c r="A415" s="770" t="str">
        <f t="shared" ca="1" si="159"/>
        <v>石川県</v>
      </c>
      <c r="B415" s="773">
        <f ca="1">'２個別表'!Q415</f>
        <v>405</v>
      </c>
      <c r="C415" s="774" t="str">
        <f>'２個別表'!$R415</f>
        <v>石川県</v>
      </c>
      <c r="D415" s="774" t="str">
        <f ca="1">'２個別表'!$S415</f>
        <v/>
      </c>
      <c r="E415" s="774" t="str">
        <f ca="1">'２個別表'!$T415</f>
        <v/>
      </c>
      <c r="F415" s="719" t="str">
        <f ca="1">'２個別表'!$W415</f>
        <v/>
      </c>
      <c r="G415" s="719" t="str">
        <f ca="1">IF($F415=1,IF(SUMIF('（様式１号）１総括表'!$B$16:$B$25,A415,'（様式１号）１総括表'!$A$16:$A$25)&gt;0,"〇","✕"),"-")</f>
        <v>-</v>
      </c>
      <c r="H415" s="716" t="str">
        <f ca="1">IF('２個別表'!$Y415=1,IF('２個別表'!$AC415=1,"〇","×"),IF(AND(2&lt;='２個別表'!$AC415,'２個別表'!$AC415&lt;=5),"〇","×"))</f>
        <v>×</v>
      </c>
      <c r="I415" s="716" t="str">
        <f t="shared" ca="1" si="160"/>
        <v>×</v>
      </c>
      <c r="J415" s="207" t="str">
        <f ca="1">'２個別表'!$Z415</f>
        <v/>
      </c>
      <c r="K415" s="207">
        <f ca="1">'２個別表'!$AK415</f>
        <v>0</v>
      </c>
      <c r="L415" s="207" t="str">
        <f ca="1">IF('２個別表'!$AL415=1,1,"")</f>
        <v/>
      </c>
      <c r="M415" s="207" t="str">
        <f ca="1">IF('２個別表'!$AL415="","",IF('２個別表'!$AL415=1,IF(OR('２個別表'!$AM415=1,'２個別表'!$AN415=1),"〇","×")))</f>
        <v/>
      </c>
      <c r="N415" s="204" t="str">
        <f ca="1">'２個別表'!AT415</f>
        <v/>
      </c>
      <c r="O415" s="220" t="str">
        <f ca="1">IF(1&lt;='２個別表'!$F415,IF(AND(1&lt;='２個別表'!$AO415,'２個別表'!$AO415&lt;=3),1,0),"")</f>
        <v/>
      </c>
      <c r="P415" s="229">
        <f ca="1">IF($O415=1,IF(AND('２個別表'!$BF415&lt;&gt;"",AND('２個別表'!$BI415&lt;&gt;1,'２個別表'!$BJ415)),0,1),0)</f>
        <v>0</v>
      </c>
      <c r="Q415" s="220">
        <f ca="1">IF('２個別表'!$BF415&lt;&gt;"",1,0)</f>
        <v>0</v>
      </c>
      <c r="R415" s="220" t="str">
        <f ca="1">IF($Q415=1,IF('２個別表'!$BI415=1,1,0),"")</f>
        <v/>
      </c>
      <c r="S415" s="220" t="str">
        <f ca="1">IF($R415=1,IF('２個別表'!$BJ415&lt;&gt;"","〇","×"),"")</f>
        <v/>
      </c>
      <c r="T415" s="220" t="str">
        <f t="shared" ca="1" si="140"/>
        <v/>
      </c>
      <c r="U415" s="381">
        <f ca="1">IF('２個別表'!$BH415&gt;0,'２個別表'!$BH415,0)</f>
        <v>0</v>
      </c>
      <c r="V415" s="220">
        <f ca="1">IF('２個別表'!$BJ415&lt;&gt;"",1,0)</f>
        <v>0</v>
      </c>
      <c r="W415" s="206">
        <f ca="1">IF(AND($Q415=1,$V415=1),'２個別表'!$CF415,0)</f>
        <v>0</v>
      </c>
      <c r="X415" s="219">
        <f t="shared" ca="1" si="161"/>
        <v>0</v>
      </c>
      <c r="Y415" s="220" t="str">
        <f ca="1">IF(1&lt;='２個別表'!$F415,'２個別表'!$BV415,"")</f>
        <v/>
      </c>
      <c r="Z415" s="220">
        <f ca="1">IF(1&lt;='２個別表'!$F415,'２個別表'!$CG415,0)</f>
        <v>0</v>
      </c>
      <c r="AA415" s="220">
        <f ca="1">IF(OR(0&lt;'２個別表'!$BZ415,0&lt;SUM('２個別表'!$CC415:$CD415)),1,0)</f>
        <v>1</v>
      </c>
      <c r="AB415" s="207">
        <f ca="1">IF(1&lt;='２個別表'!$F415,'２個別表'!$BX415,0)</f>
        <v>0</v>
      </c>
      <c r="AC415" s="207" t="str">
        <f ca="1">IF('２個別表'!$BX415&gt;0,IF(AND('２個別表'!$BV415=1,'２個別表'!$CG415="控除不可"),'２個別表'!$BX415,IF(AND('２個別表'!$BV415=1,'２個別表'!$CG415="80%控除対象"),ROUNDUP('２個別表'!$BX415*102/110,0),IF(AND('２個別表'!$BV415=1,'２個別表'!$CG415="全額控除"),ROUNDUP('２個別表'!$BX415*100/110,0),IF(OR('２個別表'!$BV415=2,'２個別表'!$BV415=3),'２個別表'!$BX415,'２個別表'!$BX415)))),"")</f>
        <v/>
      </c>
      <c r="AD415" s="221" t="str">
        <f ca="1">IF('２個別表'!$W415=1,3,IF(AND('２個別表'!$W415=2,AND(19&lt;='２個別表'!$AO415,'２個別表'!$AO415&lt;=23)),2,IF(AND('２個別表'!$W415=2,OR(AND(1&lt;='２個別表'!$AO415,'２個別表'!$AO415&lt;=18),AND(24&lt;='２個別表'!$AO415,'２個別表'!$AO415&lt;=25))),1,"判定不能")))</f>
        <v>判定不能</v>
      </c>
      <c r="AE415" s="228">
        <f t="shared" ca="1" si="141"/>
        <v>0</v>
      </c>
      <c r="AF415" s="204" t="str">
        <f t="shared" ca="1" si="158"/>
        <v/>
      </c>
      <c r="AG415" s="207" t="str">
        <f ca="1">IF(AND($AD415=1,$U415&gt;0,$V415=1),ROUNDDOWN($AC415*1/2-'２個別表'!$CF415*1/2,0),"")</f>
        <v/>
      </c>
      <c r="AH415" s="207" t="str">
        <f t="shared" ca="1" si="162"/>
        <v/>
      </c>
      <c r="AI415" s="230" t="str">
        <f ca="1">IF(AND($AD415=1,$Q415=1),IF($AB415&gt;0,'２個別表'!$BX415-'２個別表'!$BZ415-'２個別表'!$CF415-'２個別表'!$CC415-'２個別表'!$CD415-'２個別表'!$CE415,0),"")</f>
        <v/>
      </c>
      <c r="AJ415" s="222">
        <f t="shared" ca="1" si="142"/>
        <v>0</v>
      </c>
      <c r="AK415" s="218" t="str">
        <f ca="1">IF($AD415=1,IF('２個別表'!$AQ415=1,1,IF('２個別表'!AQ415="","",)),"")</f>
        <v/>
      </c>
      <c r="AL415" s="207" t="str">
        <f ca="1">IF($AJ415=1,IF($AK415=1,'２個別表'!BU415,""),"")</f>
        <v/>
      </c>
      <c r="AM415" s="204" t="str">
        <f t="shared" ca="1" si="143"/>
        <v/>
      </c>
      <c r="AN415" s="223" t="str">
        <f ca="1">IF($AJ415=1,IF($AK415=1,ROUNDDOWN('２個別表'!$BX415-'２個別表'!$BZ415-'２個別表'!$CC415-'２個別表'!$CD415-'２個別表'!$CE415-'２個別表'!$CF415,0),""),"")</f>
        <v/>
      </c>
      <c r="AO415" s="222">
        <f t="shared" ca="1" si="139"/>
        <v>0</v>
      </c>
      <c r="AP415" s="218">
        <f t="shared" ca="1" si="144"/>
        <v>0</v>
      </c>
      <c r="AQ415" s="218">
        <f t="shared" ca="1" si="145"/>
        <v>0</v>
      </c>
      <c r="AR415" s="213">
        <f ca="1">IF('２個別表'!$AC415=1,1,0)</f>
        <v>0</v>
      </c>
      <c r="AS415" s="204" t="str">
        <f t="shared" ca="1" si="146"/>
        <v/>
      </c>
      <c r="AT415" s="204" t="str">
        <f t="shared" ca="1" si="147"/>
        <v/>
      </c>
      <c r="AU415" s="230" t="str">
        <f ca="1">IF($AD415=1,IF($AQ415=1,ROUNDDOWN('２個別表'!$BX415-'２個別表'!$BZ415-'２個別表'!$CC415-'２個別表'!$CD415-'２個別表'!$CE415-'２個別表'!$CF415,0),""),"")</f>
        <v/>
      </c>
      <c r="AV415" s="391">
        <f t="shared" ca="1" si="148"/>
        <v>0</v>
      </c>
      <c r="AW415" s="401" t="str">
        <f t="shared" ca="1" si="149"/>
        <v>-</v>
      </c>
      <c r="AX415" s="228">
        <f ca="1">IF($AD415=2,IF('２個別表'!$BS415=1,1,0),0)</f>
        <v>0</v>
      </c>
      <c r="AY415" s="213" t="str">
        <f t="shared" ca="1" si="150"/>
        <v/>
      </c>
      <c r="AZ415" s="409" t="str">
        <f ca="1">IF(AND($AD415=2,$AX415=1),'２個別表'!$BX415-('２個別表'!$BZ415+'２個別表'!$CC415+'２個別表'!$CD415+'２個別表'!$CE415+'２個別表'!$CF415),"")</f>
        <v/>
      </c>
      <c r="BA415" s="228">
        <f ca="1">IF($AD415=2,IF('２個別表'!$BS415&lt;&gt;1,1,0),0)</f>
        <v>0</v>
      </c>
      <c r="BB415" s="404">
        <f t="shared" ca="1" si="151"/>
        <v>0</v>
      </c>
      <c r="BC415" s="207" t="str">
        <f ca="1">IF(AND($AD415=2,$BA415=1),'２個別表'!$BT415,"")</f>
        <v/>
      </c>
      <c r="BD415" s="207" t="str">
        <f t="shared" ca="1" si="152"/>
        <v/>
      </c>
      <c r="BE415" s="207" t="str">
        <f ca="1">IF(AND($AD415=2,$BA415=1),'２個別表'!$BW415-('２個別表'!$BZ415+'２個別表'!$CC415+'２個別表'!$CD415+'２個別表'!$CE415+'２個別表'!$CF415),"")</f>
        <v/>
      </c>
      <c r="BF415" s="207" t="str">
        <f ca="1">IF(AND($AD415=2,$BA415=1),'２個別表'!$CC415+'２個別表'!$CD415,"")</f>
        <v/>
      </c>
      <c r="BG415" s="406" t="str">
        <f ca="1">IF($BB415=1,IF(SUM('２個別表'!$BY415,'２個別表'!$CF415*0.5)&lt;='２個別表'!$BX415*0.5,"〇","×"),"")</f>
        <v/>
      </c>
      <c r="BH415" s="405">
        <f t="shared" ca="1" si="153"/>
        <v>0</v>
      </c>
      <c r="BI415" s="229" t="str">
        <f ca="1">IF($AD415=2,IF($AX415=1,IF('２個別表'!$AO415=23,"〇","×"),IF(OR('２個別表'!$AO415&lt;19,'２個別表'!$AO415&gt;23),"",IF($BH415&lt;='２個別表'!$BT415,"〇","×"))),"-")</f>
        <v>-</v>
      </c>
      <c r="BJ415" s="414" t="str">
        <f t="shared" ca="1" si="154"/>
        <v>-</v>
      </c>
      <c r="BK415" s="228">
        <f t="shared" ca="1" si="155"/>
        <v>0</v>
      </c>
      <c r="BL415" s="229" t="str">
        <f ca="1">IF($AD415=3,IF(1&lt;='２個別表'!$F415,IF('２個別表'!$W415=1,"〇","×"),""),"")</f>
        <v/>
      </c>
      <c r="BM415" s="209" t="str">
        <f ca="1">IF(AD415=3,IF(AND(OR('２個別表'!BF415="附帯施設",AND(1&lt;='２個別表'!AO415,'２個別表'!AO415&lt;=3)),'２個別表'!BM415&lt;&gt;"",'２個別表'!BN415&lt;&gt;""),1,IF(AND(OR('２個別表'!BF415="附帯施設",AND(1&lt;='２個別表'!AO415,'２個別表'!AO415&lt;=3)),OR('２個別表'!BM415="",'２個別表'!BN415="")),"×",0)),"")</f>
        <v/>
      </c>
      <c r="BN415" s="229" t="str">
        <f ca="1">IF($AD415=3,IF('２個別表'!$BX415&gt;=500000,"〇","×"),"")</f>
        <v/>
      </c>
      <c r="BO415" s="204" t="str">
        <f ca="1">IF(AD415=3,'２個別表'!BY415,"")</f>
        <v/>
      </c>
      <c r="BP415" s="204" t="str">
        <f ca="1">IF(AD415=3,IF(COUNTIF('２個別表'!$Z$11:'２個別表'!Z415,'２個別表'!Z415)=1,BO415,SUMIF('２個別表'!$Z$11:$Z$510,'２個別表'!Z415,$BO$11:$BO$239)),"")</f>
        <v/>
      </c>
      <c r="BQ415" s="213" t="str">
        <f t="shared" ca="1" si="163"/>
        <v/>
      </c>
      <c r="BR415" s="207" t="str">
        <f t="shared" ca="1" si="156"/>
        <v/>
      </c>
      <c r="BS415" s="483" t="str">
        <f ca="1">IF($AD415=3,'２個別表'!$BX415-('２個別表'!$BZ415+'２個別表'!$CC415+'２個別表'!$CD415+'２個別表'!$CE415+'２個別表'!$CF415),"")</f>
        <v/>
      </c>
      <c r="BT415" s="486">
        <f t="shared" ca="1" si="164"/>
        <v>0</v>
      </c>
      <c r="BU415" s="480" t="str">
        <f t="shared" ca="1" si="157"/>
        <v/>
      </c>
    </row>
    <row r="416" spans="1:73">
      <c r="A416" s="770" t="str">
        <f t="shared" ca="1" si="159"/>
        <v>石川県</v>
      </c>
      <c r="B416" s="773">
        <f ca="1">'２個別表'!Q416</f>
        <v>406</v>
      </c>
      <c r="C416" s="774" t="str">
        <f>'２個別表'!$R416</f>
        <v>石川県</v>
      </c>
      <c r="D416" s="774" t="str">
        <f ca="1">'２個別表'!$S416</f>
        <v/>
      </c>
      <c r="E416" s="774" t="str">
        <f ca="1">'２個別表'!$T416</f>
        <v/>
      </c>
      <c r="F416" s="719" t="str">
        <f ca="1">'２個別表'!$W416</f>
        <v/>
      </c>
      <c r="G416" s="719" t="str">
        <f ca="1">IF($F416=1,IF(SUMIF('（様式１号）１総括表'!$B$16:$B$25,A416,'（様式１号）１総括表'!$A$16:$A$25)&gt;0,"〇","✕"),"-")</f>
        <v>-</v>
      </c>
      <c r="H416" s="716" t="str">
        <f ca="1">IF('２個別表'!$Y416=1,IF('２個別表'!$AC416=1,"〇","×"),IF(AND(2&lt;='２個別表'!$AC416,'２個別表'!$AC416&lt;=5),"〇","×"))</f>
        <v>×</v>
      </c>
      <c r="I416" s="716" t="str">
        <f t="shared" ca="1" si="160"/>
        <v>×</v>
      </c>
      <c r="J416" s="207" t="str">
        <f ca="1">'２個別表'!$Z416</f>
        <v/>
      </c>
      <c r="K416" s="207">
        <f ca="1">'２個別表'!$AK416</f>
        <v>0</v>
      </c>
      <c r="L416" s="207" t="str">
        <f ca="1">IF('２個別表'!$AL416=1,1,"")</f>
        <v/>
      </c>
      <c r="M416" s="207" t="str">
        <f ca="1">IF('２個別表'!$AL416="","",IF('２個別表'!$AL416=1,IF(OR('２個別表'!$AM416=1,'２個別表'!$AN416=1),"〇","×")))</f>
        <v/>
      </c>
      <c r="N416" s="204" t="str">
        <f ca="1">'２個別表'!AT416</f>
        <v/>
      </c>
      <c r="O416" s="220" t="str">
        <f ca="1">IF(1&lt;='２個別表'!$F416,IF(AND(1&lt;='２個別表'!$AO416,'２個別表'!$AO416&lt;=3),1,0),"")</f>
        <v/>
      </c>
      <c r="P416" s="229">
        <f ca="1">IF($O416=1,IF(AND('２個別表'!$BF416&lt;&gt;"",AND('２個別表'!$BI416&lt;&gt;1,'２個別表'!$BJ416)),0,1),0)</f>
        <v>0</v>
      </c>
      <c r="Q416" s="220">
        <f ca="1">IF('２個別表'!$BF416&lt;&gt;"",1,0)</f>
        <v>0</v>
      </c>
      <c r="R416" s="220" t="str">
        <f ca="1">IF($Q416=1,IF('２個別表'!$BI416=1,1,0),"")</f>
        <v/>
      </c>
      <c r="S416" s="220" t="str">
        <f ca="1">IF($R416=1,IF('２個別表'!$BJ416&lt;&gt;"","〇","×"),"")</f>
        <v/>
      </c>
      <c r="T416" s="220" t="str">
        <f t="shared" ca="1" si="140"/>
        <v/>
      </c>
      <c r="U416" s="381">
        <f ca="1">IF('２個別表'!$BH416&gt;0,'２個別表'!$BH416,0)</f>
        <v>0</v>
      </c>
      <c r="V416" s="220">
        <f ca="1">IF('２個別表'!$BJ416&lt;&gt;"",1,0)</f>
        <v>0</v>
      </c>
      <c r="W416" s="206">
        <f ca="1">IF(AND($Q416=1,$V416=1),'２個別表'!$CF416,0)</f>
        <v>0</v>
      </c>
      <c r="X416" s="219">
        <f t="shared" ca="1" si="161"/>
        <v>0</v>
      </c>
      <c r="Y416" s="220" t="str">
        <f ca="1">IF(1&lt;='２個別表'!$F416,'２個別表'!$BV416,"")</f>
        <v/>
      </c>
      <c r="Z416" s="220">
        <f ca="1">IF(1&lt;='２個別表'!$F416,'２個別表'!$CG416,0)</f>
        <v>0</v>
      </c>
      <c r="AA416" s="220">
        <f ca="1">IF(OR(0&lt;'２個別表'!$BZ416,0&lt;SUM('２個別表'!$CC416:$CD416)),1,0)</f>
        <v>1</v>
      </c>
      <c r="AB416" s="207">
        <f ca="1">IF(1&lt;='２個別表'!$F416,'２個別表'!$BX416,0)</f>
        <v>0</v>
      </c>
      <c r="AC416" s="207" t="str">
        <f ca="1">IF('２個別表'!$BX416&gt;0,IF(AND('２個別表'!$BV416=1,'２個別表'!$CG416="控除不可"),'２個別表'!$BX416,IF(AND('２個別表'!$BV416=1,'２個別表'!$CG416="80%控除対象"),ROUNDUP('２個別表'!$BX416*102/110,0),IF(AND('２個別表'!$BV416=1,'２個別表'!$CG416="全額控除"),ROUNDUP('２個別表'!$BX416*100/110,0),IF(OR('２個別表'!$BV416=2,'２個別表'!$BV416=3),'２個別表'!$BX416,'２個別表'!$BX416)))),"")</f>
        <v/>
      </c>
      <c r="AD416" s="221" t="str">
        <f ca="1">IF('２個別表'!$W416=1,3,IF(AND('２個別表'!$W416=2,AND(19&lt;='２個別表'!$AO416,'２個別表'!$AO416&lt;=23)),2,IF(AND('２個別表'!$W416=2,OR(AND(1&lt;='２個別表'!$AO416,'２個別表'!$AO416&lt;=18),AND(24&lt;='２個別表'!$AO416,'２個別表'!$AO416&lt;=25))),1,"判定不能")))</f>
        <v>判定不能</v>
      </c>
      <c r="AE416" s="228">
        <f t="shared" ca="1" si="141"/>
        <v>0</v>
      </c>
      <c r="AF416" s="204" t="str">
        <f t="shared" ca="1" si="158"/>
        <v/>
      </c>
      <c r="AG416" s="207" t="str">
        <f ca="1">IF(AND($AD416=1,$U416&gt;0,$V416=1),ROUNDDOWN($AC416*1/2-'２個別表'!$CF416*1/2,0),"")</f>
        <v/>
      </c>
      <c r="AH416" s="207" t="str">
        <f t="shared" ca="1" si="162"/>
        <v/>
      </c>
      <c r="AI416" s="230" t="str">
        <f ca="1">IF(AND($AD416=1,$Q416=1),IF($AB416&gt;0,'２個別表'!$BX416-'２個別表'!$BZ416-'２個別表'!$CF416-'２個別表'!$CC416-'２個別表'!$CD416-'２個別表'!$CE416,0),"")</f>
        <v/>
      </c>
      <c r="AJ416" s="222">
        <f t="shared" ca="1" si="142"/>
        <v>0</v>
      </c>
      <c r="AK416" s="218" t="str">
        <f ca="1">IF($AD416=1,IF('２個別表'!$AQ416=1,1,IF('２個別表'!AQ416="","",)),"")</f>
        <v/>
      </c>
      <c r="AL416" s="207" t="str">
        <f ca="1">IF($AJ416=1,IF($AK416=1,'２個別表'!BU416,""),"")</f>
        <v/>
      </c>
      <c r="AM416" s="204" t="str">
        <f t="shared" ca="1" si="143"/>
        <v/>
      </c>
      <c r="AN416" s="223" t="str">
        <f ca="1">IF($AJ416=1,IF($AK416=1,ROUNDDOWN('２個別表'!$BX416-'２個別表'!$BZ416-'２個別表'!$CC416-'２個別表'!$CD416-'２個別表'!$CE416-'２個別表'!$CF416,0),""),"")</f>
        <v/>
      </c>
      <c r="AO416" s="222">
        <f t="shared" ca="1" si="139"/>
        <v>0</v>
      </c>
      <c r="AP416" s="218">
        <f t="shared" ca="1" si="144"/>
        <v>0</v>
      </c>
      <c r="AQ416" s="218">
        <f t="shared" ca="1" si="145"/>
        <v>0</v>
      </c>
      <c r="AR416" s="213">
        <f ca="1">IF('２個別表'!$AC416=1,1,0)</f>
        <v>0</v>
      </c>
      <c r="AS416" s="204" t="str">
        <f t="shared" ca="1" si="146"/>
        <v/>
      </c>
      <c r="AT416" s="204" t="str">
        <f t="shared" ca="1" si="147"/>
        <v/>
      </c>
      <c r="AU416" s="230" t="str">
        <f ca="1">IF($AD416=1,IF($AQ416=1,ROUNDDOWN('２個別表'!$BX416-'２個別表'!$BZ416-'２個別表'!$CC416-'２個別表'!$CD416-'２個別表'!$CE416-'２個別表'!$CF416,0),""),"")</f>
        <v/>
      </c>
      <c r="AV416" s="391">
        <f t="shared" ca="1" si="148"/>
        <v>0</v>
      </c>
      <c r="AW416" s="401" t="str">
        <f t="shared" ca="1" si="149"/>
        <v>-</v>
      </c>
      <c r="AX416" s="228">
        <f ca="1">IF($AD416=2,IF('２個別表'!$BS416=1,1,0),0)</f>
        <v>0</v>
      </c>
      <c r="AY416" s="213" t="str">
        <f t="shared" ca="1" si="150"/>
        <v/>
      </c>
      <c r="AZ416" s="409" t="str">
        <f ca="1">IF(AND($AD416=2,$AX416=1),'２個別表'!$BX416-('２個別表'!$BZ416+'２個別表'!$CC416+'２個別表'!$CD416+'２個別表'!$CE416+'２個別表'!$CF416),"")</f>
        <v/>
      </c>
      <c r="BA416" s="228">
        <f ca="1">IF($AD416=2,IF('２個別表'!$BS416&lt;&gt;1,1,0),0)</f>
        <v>0</v>
      </c>
      <c r="BB416" s="404">
        <f t="shared" ca="1" si="151"/>
        <v>0</v>
      </c>
      <c r="BC416" s="207" t="str">
        <f ca="1">IF(AND($AD416=2,$BA416=1),'２個別表'!$BT416,"")</f>
        <v/>
      </c>
      <c r="BD416" s="207" t="str">
        <f t="shared" ca="1" si="152"/>
        <v/>
      </c>
      <c r="BE416" s="207" t="str">
        <f ca="1">IF(AND($AD416=2,$BA416=1),'２個別表'!$BW416-('２個別表'!$BZ416+'２個別表'!$CC416+'２個別表'!$CD416+'２個別表'!$CE416+'２個別表'!$CF416),"")</f>
        <v/>
      </c>
      <c r="BF416" s="207" t="str">
        <f ca="1">IF(AND($AD416=2,$BA416=1),'２個別表'!$CC416+'２個別表'!$CD416,"")</f>
        <v/>
      </c>
      <c r="BG416" s="406" t="str">
        <f ca="1">IF($BB416=1,IF(SUM('２個別表'!$BY416,'２個別表'!$CF416*0.5)&lt;='２個別表'!$BX416*0.5,"〇","×"),"")</f>
        <v/>
      </c>
      <c r="BH416" s="405">
        <f t="shared" ca="1" si="153"/>
        <v>0</v>
      </c>
      <c r="BI416" s="229" t="str">
        <f ca="1">IF($AD416=2,IF($AX416=1,IF('２個別表'!$AO416=23,"〇","×"),IF(OR('２個別表'!$AO416&lt;19,'２個別表'!$AO416&gt;23),"",IF($BH416&lt;='２個別表'!$BT416,"〇","×"))),"-")</f>
        <v>-</v>
      </c>
      <c r="BJ416" s="414" t="str">
        <f t="shared" ca="1" si="154"/>
        <v>-</v>
      </c>
      <c r="BK416" s="228">
        <f t="shared" ca="1" si="155"/>
        <v>0</v>
      </c>
      <c r="BL416" s="229" t="str">
        <f ca="1">IF($AD416=3,IF(1&lt;='２個別表'!$F416,IF('２個別表'!$W416=1,"〇","×"),""),"")</f>
        <v/>
      </c>
      <c r="BM416" s="209" t="str">
        <f ca="1">IF(AD416=3,IF(AND(OR('２個別表'!BF416="附帯施設",AND(1&lt;='２個別表'!AO416,'２個別表'!AO416&lt;=3)),'２個別表'!BM416&lt;&gt;"",'２個別表'!BN416&lt;&gt;""),1,IF(AND(OR('２個別表'!BF416="附帯施設",AND(1&lt;='２個別表'!AO416,'２個別表'!AO416&lt;=3)),OR('２個別表'!BM416="",'２個別表'!BN416="")),"×",0)),"")</f>
        <v/>
      </c>
      <c r="BN416" s="229" t="str">
        <f ca="1">IF($AD416=3,IF('２個別表'!$BX416&gt;=500000,"〇","×"),"")</f>
        <v/>
      </c>
      <c r="BO416" s="204" t="str">
        <f ca="1">IF(AD416=3,'２個別表'!BY416,"")</f>
        <v/>
      </c>
      <c r="BP416" s="204" t="str">
        <f ca="1">IF(AD416=3,IF(COUNTIF('２個別表'!$Z$11:'２個別表'!Z416,'２個別表'!Z416)=1,BO416,SUMIF('２個別表'!$Z$11:$Z$510,'２個別表'!Z416,$BO$11:$BO$239)),"")</f>
        <v/>
      </c>
      <c r="BQ416" s="213" t="str">
        <f t="shared" ca="1" si="163"/>
        <v/>
      </c>
      <c r="BR416" s="207" t="str">
        <f t="shared" ca="1" si="156"/>
        <v/>
      </c>
      <c r="BS416" s="483" t="str">
        <f ca="1">IF($AD416=3,'２個別表'!$BX416-('２個別表'!$BZ416+'２個別表'!$CC416+'２個別表'!$CD416+'２個別表'!$CE416+'２個別表'!$CF416),"")</f>
        <v/>
      </c>
      <c r="BT416" s="486">
        <f t="shared" ca="1" si="164"/>
        <v>0</v>
      </c>
      <c r="BU416" s="480" t="str">
        <f t="shared" ca="1" si="157"/>
        <v/>
      </c>
    </row>
    <row r="417" spans="1:73">
      <c r="A417" s="770" t="str">
        <f t="shared" ca="1" si="159"/>
        <v>石川県</v>
      </c>
      <c r="B417" s="773">
        <f ca="1">'２個別表'!Q417</f>
        <v>407</v>
      </c>
      <c r="C417" s="774" t="str">
        <f>'２個別表'!$R417</f>
        <v>石川県</v>
      </c>
      <c r="D417" s="774" t="str">
        <f ca="1">'２個別表'!$S417</f>
        <v/>
      </c>
      <c r="E417" s="774" t="str">
        <f ca="1">'２個別表'!$T417</f>
        <v/>
      </c>
      <c r="F417" s="719" t="str">
        <f ca="1">'２個別表'!$W417</f>
        <v/>
      </c>
      <c r="G417" s="719" t="str">
        <f ca="1">IF($F417=1,IF(SUMIF('（様式１号）１総括表'!$B$16:$B$25,A417,'（様式１号）１総括表'!$A$16:$A$25)&gt;0,"〇","✕"),"-")</f>
        <v>-</v>
      </c>
      <c r="H417" s="716" t="str">
        <f ca="1">IF('２個別表'!$Y417=1,IF('２個別表'!$AC417=1,"〇","×"),IF(AND(2&lt;='２個別表'!$AC417,'２個別表'!$AC417&lt;=5),"〇","×"))</f>
        <v>×</v>
      </c>
      <c r="I417" s="716" t="str">
        <f t="shared" ca="1" si="160"/>
        <v>×</v>
      </c>
      <c r="J417" s="207" t="str">
        <f ca="1">'２個別表'!$Z417</f>
        <v/>
      </c>
      <c r="K417" s="207">
        <f ca="1">'２個別表'!$AK417</f>
        <v>0</v>
      </c>
      <c r="L417" s="207" t="str">
        <f ca="1">IF('２個別表'!$AL417=1,1,"")</f>
        <v/>
      </c>
      <c r="M417" s="207" t="str">
        <f ca="1">IF('２個別表'!$AL417="","",IF('２個別表'!$AL417=1,IF(OR('２個別表'!$AM417=1,'２個別表'!$AN417=1),"〇","×")))</f>
        <v/>
      </c>
      <c r="N417" s="204" t="str">
        <f ca="1">'２個別表'!AT417</f>
        <v/>
      </c>
      <c r="O417" s="220" t="str">
        <f ca="1">IF(1&lt;='２個別表'!$F417,IF(AND(1&lt;='２個別表'!$AO417,'２個別表'!$AO417&lt;=3),1,0),"")</f>
        <v/>
      </c>
      <c r="P417" s="229">
        <f ca="1">IF($O417=1,IF(AND('２個別表'!$BF417&lt;&gt;"",AND('２個別表'!$BI417&lt;&gt;1,'２個別表'!$BJ417)),0,1),0)</f>
        <v>0</v>
      </c>
      <c r="Q417" s="220">
        <f ca="1">IF('２個別表'!$BF417&lt;&gt;"",1,0)</f>
        <v>0</v>
      </c>
      <c r="R417" s="220" t="str">
        <f ca="1">IF($Q417=1,IF('２個別表'!$BI417=1,1,0),"")</f>
        <v/>
      </c>
      <c r="S417" s="220" t="str">
        <f ca="1">IF($R417=1,IF('２個別表'!$BJ417&lt;&gt;"","〇","×"),"")</f>
        <v/>
      </c>
      <c r="T417" s="220" t="str">
        <f t="shared" ca="1" si="140"/>
        <v/>
      </c>
      <c r="U417" s="381">
        <f ca="1">IF('２個別表'!$BH417&gt;0,'２個別表'!$BH417,0)</f>
        <v>0</v>
      </c>
      <c r="V417" s="220">
        <f ca="1">IF('２個別表'!$BJ417&lt;&gt;"",1,0)</f>
        <v>0</v>
      </c>
      <c r="W417" s="206">
        <f ca="1">IF(AND($Q417=1,$V417=1),'２個別表'!$CF417,0)</f>
        <v>0</v>
      </c>
      <c r="X417" s="219">
        <f t="shared" ca="1" si="161"/>
        <v>0</v>
      </c>
      <c r="Y417" s="220" t="str">
        <f ca="1">IF(1&lt;='２個別表'!$F417,'２個別表'!$BV417,"")</f>
        <v/>
      </c>
      <c r="Z417" s="220">
        <f ca="1">IF(1&lt;='２個別表'!$F417,'２個別表'!$CG417,0)</f>
        <v>0</v>
      </c>
      <c r="AA417" s="220">
        <f ca="1">IF(OR(0&lt;'２個別表'!$BZ417,0&lt;SUM('２個別表'!$CC417:$CD417)),1,0)</f>
        <v>1</v>
      </c>
      <c r="AB417" s="207">
        <f ca="1">IF(1&lt;='２個別表'!$F417,'２個別表'!$BX417,0)</f>
        <v>0</v>
      </c>
      <c r="AC417" s="207" t="str">
        <f ca="1">IF('２個別表'!$BX417&gt;0,IF(AND('２個別表'!$BV417=1,'２個別表'!$CG417="控除不可"),'２個別表'!$BX417,IF(AND('２個別表'!$BV417=1,'２個別表'!$CG417="80%控除対象"),ROUNDUP('２個別表'!$BX417*102/110,0),IF(AND('２個別表'!$BV417=1,'２個別表'!$CG417="全額控除"),ROUNDUP('２個別表'!$BX417*100/110,0),IF(OR('２個別表'!$BV417=2,'２個別表'!$BV417=3),'２個別表'!$BX417,'２個別表'!$BX417)))),"")</f>
        <v/>
      </c>
      <c r="AD417" s="221" t="str">
        <f ca="1">IF('２個別表'!$W417=1,3,IF(AND('２個別表'!$W417=2,AND(19&lt;='２個別表'!$AO417,'２個別表'!$AO417&lt;=23)),2,IF(AND('２個別表'!$W417=2,OR(AND(1&lt;='２個別表'!$AO417,'２個別表'!$AO417&lt;=18),AND(24&lt;='２個別表'!$AO417,'２個別表'!$AO417&lt;=25))),1,"判定不能")))</f>
        <v>判定不能</v>
      </c>
      <c r="AE417" s="228">
        <f t="shared" ca="1" si="141"/>
        <v>0</v>
      </c>
      <c r="AF417" s="204" t="str">
        <f t="shared" ca="1" si="158"/>
        <v/>
      </c>
      <c r="AG417" s="207" t="str">
        <f ca="1">IF(AND($AD417=1,$U417&gt;0,$V417=1),ROUNDDOWN($AC417*1/2-'２個別表'!$CF417*1/2,0),"")</f>
        <v/>
      </c>
      <c r="AH417" s="207" t="str">
        <f t="shared" ca="1" si="162"/>
        <v/>
      </c>
      <c r="AI417" s="230" t="str">
        <f ca="1">IF(AND($AD417=1,$Q417=1),IF($AB417&gt;0,'２個別表'!$BX417-'２個別表'!$BZ417-'２個別表'!$CF417-'２個別表'!$CC417-'２個別表'!$CD417-'２個別表'!$CE417,0),"")</f>
        <v/>
      </c>
      <c r="AJ417" s="222">
        <f t="shared" ca="1" si="142"/>
        <v>0</v>
      </c>
      <c r="AK417" s="218" t="str">
        <f ca="1">IF($AD417=1,IF('２個別表'!$AQ417=1,1,IF('２個別表'!AQ417="","",)),"")</f>
        <v/>
      </c>
      <c r="AL417" s="207" t="str">
        <f ca="1">IF($AJ417=1,IF($AK417=1,'２個別表'!BU417,""),"")</f>
        <v/>
      </c>
      <c r="AM417" s="204" t="str">
        <f t="shared" ca="1" si="143"/>
        <v/>
      </c>
      <c r="AN417" s="223" t="str">
        <f ca="1">IF($AJ417=1,IF($AK417=1,ROUNDDOWN('２個別表'!$BX417-'２個別表'!$BZ417-'２個別表'!$CC417-'２個別表'!$CD417-'２個別表'!$CE417-'２個別表'!$CF417,0),""),"")</f>
        <v/>
      </c>
      <c r="AO417" s="222">
        <f t="shared" ca="1" si="139"/>
        <v>0</v>
      </c>
      <c r="AP417" s="218">
        <f t="shared" ca="1" si="144"/>
        <v>0</v>
      </c>
      <c r="AQ417" s="218">
        <f t="shared" ca="1" si="145"/>
        <v>0</v>
      </c>
      <c r="AR417" s="213">
        <f ca="1">IF('２個別表'!$AC417=1,1,0)</f>
        <v>0</v>
      </c>
      <c r="AS417" s="204" t="str">
        <f t="shared" ca="1" si="146"/>
        <v/>
      </c>
      <c r="AT417" s="204" t="str">
        <f t="shared" ca="1" si="147"/>
        <v/>
      </c>
      <c r="AU417" s="230" t="str">
        <f ca="1">IF($AD417=1,IF($AQ417=1,ROUNDDOWN('２個別表'!$BX417-'２個別表'!$BZ417-'２個別表'!$CC417-'２個別表'!$CD417-'２個別表'!$CE417-'２個別表'!$CF417,0),""),"")</f>
        <v/>
      </c>
      <c r="AV417" s="391">
        <f t="shared" ca="1" si="148"/>
        <v>0</v>
      </c>
      <c r="AW417" s="401" t="str">
        <f t="shared" ca="1" si="149"/>
        <v>-</v>
      </c>
      <c r="AX417" s="228">
        <f ca="1">IF($AD417=2,IF('２個別表'!$BS417=1,1,0),0)</f>
        <v>0</v>
      </c>
      <c r="AY417" s="213" t="str">
        <f t="shared" ca="1" si="150"/>
        <v/>
      </c>
      <c r="AZ417" s="409" t="str">
        <f ca="1">IF(AND($AD417=2,$AX417=1),'２個別表'!$BX417-('２個別表'!$BZ417+'２個別表'!$CC417+'２個別表'!$CD417+'２個別表'!$CE417+'２個別表'!$CF417),"")</f>
        <v/>
      </c>
      <c r="BA417" s="228">
        <f ca="1">IF($AD417=2,IF('２個別表'!$BS417&lt;&gt;1,1,0),0)</f>
        <v>0</v>
      </c>
      <c r="BB417" s="404">
        <f t="shared" ca="1" si="151"/>
        <v>0</v>
      </c>
      <c r="BC417" s="207" t="str">
        <f ca="1">IF(AND($AD417=2,$BA417=1),'２個別表'!$BT417,"")</f>
        <v/>
      </c>
      <c r="BD417" s="207" t="str">
        <f t="shared" ca="1" si="152"/>
        <v/>
      </c>
      <c r="BE417" s="207" t="str">
        <f ca="1">IF(AND($AD417=2,$BA417=1),'２個別表'!$BW417-('２個別表'!$BZ417+'２個別表'!$CC417+'２個別表'!$CD417+'２個別表'!$CE417+'２個別表'!$CF417),"")</f>
        <v/>
      </c>
      <c r="BF417" s="207" t="str">
        <f ca="1">IF(AND($AD417=2,$BA417=1),'２個別表'!$CC417+'２個別表'!$CD417,"")</f>
        <v/>
      </c>
      <c r="BG417" s="406" t="str">
        <f ca="1">IF($BB417=1,IF(SUM('２個別表'!$BY417,'２個別表'!$CF417*0.5)&lt;='２個別表'!$BX417*0.5,"〇","×"),"")</f>
        <v/>
      </c>
      <c r="BH417" s="405">
        <f t="shared" ca="1" si="153"/>
        <v>0</v>
      </c>
      <c r="BI417" s="229" t="str">
        <f ca="1">IF($AD417=2,IF($AX417=1,IF('２個別表'!$AO417=23,"〇","×"),IF(OR('２個別表'!$AO417&lt;19,'２個別表'!$AO417&gt;23),"",IF($BH417&lt;='２個別表'!$BT417,"〇","×"))),"-")</f>
        <v>-</v>
      </c>
      <c r="BJ417" s="414" t="str">
        <f t="shared" ca="1" si="154"/>
        <v>-</v>
      </c>
      <c r="BK417" s="228">
        <f t="shared" ca="1" si="155"/>
        <v>0</v>
      </c>
      <c r="BL417" s="229" t="str">
        <f ca="1">IF($AD417=3,IF(1&lt;='２個別表'!$F417,IF('２個別表'!$W417=1,"〇","×"),""),"")</f>
        <v/>
      </c>
      <c r="BM417" s="209" t="str">
        <f ca="1">IF(AD417=3,IF(AND(OR('２個別表'!BF417="附帯施設",AND(1&lt;='２個別表'!AO417,'２個別表'!AO417&lt;=3)),'２個別表'!BM417&lt;&gt;"",'２個別表'!BN417&lt;&gt;""),1,IF(AND(OR('２個別表'!BF417="附帯施設",AND(1&lt;='２個別表'!AO417,'２個別表'!AO417&lt;=3)),OR('２個別表'!BM417="",'２個別表'!BN417="")),"×",0)),"")</f>
        <v/>
      </c>
      <c r="BN417" s="229" t="str">
        <f ca="1">IF($AD417=3,IF('２個別表'!$BX417&gt;=500000,"〇","×"),"")</f>
        <v/>
      </c>
      <c r="BO417" s="204" t="str">
        <f ca="1">IF(AD417=3,'２個別表'!BY417,"")</f>
        <v/>
      </c>
      <c r="BP417" s="204" t="str">
        <f ca="1">IF(AD417=3,IF(COUNTIF('２個別表'!$Z$11:'２個別表'!Z417,'２個別表'!Z417)=1,BO417,SUMIF('２個別表'!$Z$11:$Z$510,'２個別表'!Z417,$BO$11:$BO$239)),"")</f>
        <v/>
      </c>
      <c r="BQ417" s="213" t="str">
        <f t="shared" ca="1" si="163"/>
        <v/>
      </c>
      <c r="BR417" s="207" t="str">
        <f t="shared" ca="1" si="156"/>
        <v/>
      </c>
      <c r="BS417" s="483" t="str">
        <f ca="1">IF($AD417=3,'２個別表'!$BX417-('２個別表'!$BZ417+'２個別表'!$CC417+'２個別表'!$CD417+'２個別表'!$CE417+'２個別表'!$CF417),"")</f>
        <v/>
      </c>
      <c r="BT417" s="486">
        <f t="shared" ca="1" si="164"/>
        <v>0</v>
      </c>
      <c r="BU417" s="480" t="str">
        <f t="shared" ca="1" si="157"/>
        <v/>
      </c>
    </row>
    <row r="418" spans="1:73">
      <c r="A418" s="770" t="str">
        <f t="shared" ca="1" si="159"/>
        <v>石川県</v>
      </c>
      <c r="B418" s="773">
        <f ca="1">'２個別表'!Q418</f>
        <v>408</v>
      </c>
      <c r="C418" s="774" t="str">
        <f>'２個別表'!$R418</f>
        <v>石川県</v>
      </c>
      <c r="D418" s="774" t="str">
        <f ca="1">'２個別表'!$S418</f>
        <v/>
      </c>
      <c r="E418" s="774" t="str">
        <f ca="1">'２個別表'!$T418</f>
        <v/>
      </c>
      <c r="F418" s="719" t="str">
        <f ca="1">'２個別表'!$W418</f>
        <v/>
      </c>
      <c r="G418" s="719" t="str">
        <f ca="1">IF($F418=1,IF(SUMIF('（様式１号）１総括表'!$B$16:$B$25,A418,'（様式１号）１総括表'!$A$16:$A$25)&gt;0,"〇","✕"),"-")</f>
        <v>-</v>
      </c>
      <c r="H418" s="716" t="str">
        <f ca="1">IF('２個別表'!$Y418=1,IF('２個別表'!$AC418=1,"〇","×"),IF(AND(2&lt;='２個別表'!$AC418,'２個別表'!$AC418&lt;=5),"〇","×"))</f>
        <v>×</v>
      </c>
      <c r="I418" s="716" t="str">
        <f t="shared" ca="1" si="160"/>
        <v>×</v>
      </c>
      <c r="J418" s="207" t="str">
        <f ca="1">'２個別表'!$Z418</f>
        <v/>
      </c>
      <c r="K418" s="207">
        <f ca="1">'２個別表'!$AK418</f>
        <v>0</v>
      </c>
      <c r="L418" s="207" t="str">
        <f ca="1">IF('２個別表'!$AL418=1,1,"")</f>
        <v/>
      </c>
      <c r="M418" s="207" t="str">
        <f ca="1">IF('２個別表'!$AL418="","",IF('２個別表'!$AL418=1,IF(OR('２個別表'!$AM418=1,'２個別表'!$AN418=1),"〇","×")))</f>
        <v/>
      </c>
      <c r="N418" s="204" t="str">
        <f ca="1">'２個別表'!AT418</f>
        <v/>
      </c>
      <c r="O418" s="220" t="str">
        <f ca="1">IF(1&lt;='２個別表'!$F418,IF(AND(1&lt;='２個別表'!$AO418,'２個別表'!$AO418&lt;=3),1,0),"")</f>
        <v/>
      </c>
      <c r="P418" s="229">
        <f ca="1">IF($O418=1,IF(AND('２個別表'!$BF418&lt;&gt;"",AND('２個別表'!$BI418&lt;&gt;1,'２個別表'!$BJ418)),0,1),0)</f>
        <v>0</v>
      </c>
      <c r="Q418" s="220">
        <f ca="1">IF('２個別表'!$BF418&lt;&gt;"",1,0)</f>
        <v>0</v>
      </c>
      <c r="R418" s="220" t="str">
        <f ca="1">IF($Q418=1,IF('２個別表'!$BI418=1,1,0),"")</f>
        <v/>
      </c>
      <c r="S418" s="220" t="str">
        <f ca="1">IF($R418=1,IF('２個別表'!$BJ418&lt;&gt;"","〇","×"),"")</f>
        <v/>
      </c>
      <c r="T418" s="220" t="str">
        <f t="shared" ca="1" si="140"/>
        <v/>
      </c>
      <c r="U418" s="381">
        <f ca="1">IF('２個別表'!$BH418&gt;0,'２個別表'!$BH418,0)</f>
        <v>0</v>
      </c>
      <c r="V418" s="220">
        <f ca="1">IF('２個別表'!$BJ418&lt;&gt;"",1,0)</f>
        <v>0</v>
      </c>
      <c r="W418" s="206">
        <f ca="1">IF(AND($Q418=1,$V418=1),'２個別表'!$CF418,0)</f>
        <v>0</v>
      </c>
      <c r="X418" s="219">
        <f t="shared" ca="1" si="161"/>
        <v>0</v>
      </c>
      <c r="Y418" s="220" t="str">
        <f ca="1">IF(1&lt;='２個別表'!$F418,'２個別表'!$BV418,"")</f>
        <v/>
      </c>
      <c r="Z418" s="220">
        <f ca="1">IF(1&lt;='２個別表'!$F418,'２個別表'!$CG418,0)</f>
        <v>0</v>
      </c>
      <c r="AA418" s="220">
        <f ca="1">IF(OR(0&lt;'２個別表'!$BZ418,0&lt;SUM('２個別表'!$CC418:$CD418)),1,0)</f>
        <v>1</v>
      </c>
      <c r="AB418" s="207">
        <f ca="1">IF(1&lt;='２個別表'!$F418,'２個別表'!$BX418,0)</f>
        <v>0</v>
      </c>
      <c r="AC418" s="207" t="str">
        <f ca="1">IF('２個別表'!$BX418&gt;0,IF(AND('２個別表'!$BV418=1,'２個別表'!$CG418="控除不可"),'２個別表'!$BX418,IF(AND('２個別表'!$BV418=1,'２個別表'!$CG418="80%控除対象"),ROUNDUP('２個別表'!$BX418*102/110,0),IF(AND('２個別表'!$BV418=1,'２個別表'!$CG418="全額控除"),ROUNDUP('２個別表'!$BX418*100/110,0),IF(OR('２個別表'!$BV418=2,'２個別表'!$BV418=3),'２個別表'!$BX418,'２個別表'!$BX418)))),"")</f>
        <v/>
      </c>
      <c r="AD418" s="221" t="str">
        <f ca="1">IF('２個別表'!$W418=1,3,IF(AND('２個別表'!$W418=2,AND(19&lt;='２個別表'!$AO418,'２個別表'!$AO418&lt;=23)),2,IF(AND('２個別表'!$W418=2,OR(AND(1&lt;='２個別表'!$AO418,'２個別表'!$AO418&lt;=18),AND(24&lt;='２個別表'!$AO418,'２個別表'!$AO418&lt;=25))),1,"判定不能")))</f>
        <v>判定不能</v>
      </c>
      <c r="AE418" s="228">
        <f t="shared" ca="1" si="141"/>
        <v>0</v>
      </c>
      <c r="AF418" s="204" t="str">
        <f t="shared" ca="1" si="158"/>
        <v/>
      </c>
      <c r="AG418" s="207" t="str">
        <f ca="1">IF(AND($AD418=1,$U418&gt;0,$V418=1),ROUNDDOWN($AC418*1/2-'２個別表'!$CF418*1/2,0),"")</f>
        <v/>
      </c>
      <c r="AH418" s="207" t="str">
        <f t="shared" ca="1" si="162"/>
        <v/>
      </c>
      <c r="AI418" s="230" t="str">
        <f ca="1">IF(AND($AD418=1,$Q418=1),IF($AB418&gt;0,'２個別表'!$BX418-'２個別表'!$BZ418-'２個別表'!$CF418-'２個別表'!$CC418-'２個別表'!$CD418-'２個別表'!$CE418,0),"")</f>
        <v/>
      </c>
      <c r="AJ418" s="222">
        <f t="shared" ca="1" si="142"/>
        <v>0</v>
      </c>
      <c r="AK418" s="218" t="str">
        <f ca="1">IF($AD418=1,IF('２個別表'!$AQ418=1,1,IF('２個別表'!AQ418="","",)),"")</f>
        <v/>
      </c>
      <c r="AL418" s="207" t="str">
        <f ca="1">IF($AJ418=1,IF($AK418=1,'２個別表'!BU418,""),"")</f>
        <v/>
      </c>
      <c r="AM418" s="204" t="str">
        <f t="shared" ca="1" si="143"/>
        <v/>
      </c>
      <c r="AN418" s="223" t="str">
        <f ca="1">IF($AJ418=1,IF($AK418=1,ROUNDDOWN('２個別表'!$BX418-'２個別表'!$BZ418-'２個別表'!$CC418-'２個別表'!$CD418-'２個別表'!$CE418-'２個別表'!$CF418,0),""),"")</f>
        <v/>
      </c>
      <c r="AO418" s="222">
        <f t="shared" ca="1" si="139"/>
        <v>0</v>
      </c>
      <c r="AP418" s="218">
        <f t="shared" ca="1" si="144"/>
        <v>0</v>
      </c>
      <c r="AQ418" s="218">
        <f t="shared" ca="1" si="145"/>
        <v>0</v>
      </c>
      <c r="AR418" s="213">
        <f ca="1">IF('２個別表'!$AC418=1,1,0)</f>
        <v>0</v>
      </c>
      <c r="AS418" s="204" t="str">
        <f t="shared" ca="1" si="146"/>
        <v/>
      </c>
      <c r="AT418" s="204" t="str">
        <f t="shared" ca="1" si="147"/>
        <v/>
      </c>
      <c r="AU418" s="230" t="str">
        <f ca="1">IF($AD418=1,IF($AQ418=1,ROUNDDOWN('２個別表'!$BX418-'２個別表'!$BZ418-'２個別表'!$CC418-'２個別表'!$CD418-'２個別表'!$CE418-'２個別表'!$CF418,0),""),"")</f>
        <v/>
      </c>
      <c r="AV418" s="391">
        <f t="shared" ca="1" si="148"/>
        <v>0</v>
      </c>
      <c r="AW418" s="401" t="str">
        <f t="shared" ca="1" si="149"/>
        <v>-</v>
      </c>
      <c r="AX418" s="228">
        <f ca="1">IF($AD418=2,IF('２個別表'!$BS418=1,1,0),0)</f>
        <v>0</v>
      </c>
      <c r="AY418" s="213" t="str">
        <f t="shared" ca="1" si="150"/>
        <v/>
      </c>
      <c r="AZ418" s="409" t="str">
        <f ca="1">IF(AND($AD418=2,$AX418=1),'２個別表'!$BX418-('２個別表'!$BZ418+'２個別表'!$CC418+'２個別表'!$CD418+'２個別表'!$CE418+'２個別表'!$CF418),"")</f>
        <v/>
      </c>
      <c r="BA418" s="228">
        <f ca="1">IF($AD418=2,IF('２個別表'!$BS418&lt;&gt;1,1,0),0)</f>
        <v>0</v>
      </c>
      <c r="BB418" s="404">
        <f t="shared" ca="1" si="151"/>
        <v>0</v>
      </c>
      <c r="BC418" s="207" t="str">
        <f ca="1">IF(AND($AD418=2,$BA418=1),'２個別表'!$BT418,"")</f>
        <v/>
      </c>
      <c r="BD418" s="207" t="str">
        <f t="shared" ca="1" si="152"/>
        <v/>
      </c>
      <c r="BE418" s="207" t="str">
        <f ca="1">IF(AND($AD418=2,$BA418=1),'２個別表'!$BW418-('２個別表'!$BZ418+'２個別表'!$CC418+'２個別表'!$CD418+'２個別表'!$CE418+'２個別表'!$CF418),"")</f>
        <v/>
      </c>
      <c r="BF418" s="207" t="str">
        <f ca="1">IF(AND($AD418=2,$BA418=1),'２個別表'!$CC418+'２個別表'!$CD418,"")</f>
        <v/>
      </c>
      <c r="BG418" s="406" t="str">
        <f ca="1">IF($BB418=1,IF(SUM('２個別表'!$BY418,'２個別表'!$CF418*0.5)&lt;='２個別表'!$BX418*0.5,"〇","×"),"")</f>
        <v/>
      </c>
      <c r="BH418" s="405">
        <f t="shared" ca="1" si="153"/>
        <v>0</v>
      </c>
      <c r="BI418" s="229" t="str">
        <f ca="1">IF($AD418=2,IF($AX418=1,IF('２個別表'!$AO418=23,"〇","×"),IF(OR('２個別表'!$AO418&lt;19,'２個別表'!$AO418&gt;23),"",IF($BH418&lt;='２個別表'!$BT418,"〇","×"))),"-")</f>
        <v>-</v>
      </c>
      <c r="BJ418" s="414" t="str">
        <f t="shared" ca="1" si="154"/>
        <v>-</v>
      </c>
      <c r="BK418" s="228">
        <f t="shared" ca="1" si="155"/>
        <v>0</v>
      </c>
      <c r="BL418" s="229" t="str">
        <f ca="1">IF($AD418=3,IF(1&lt;='２個別表'!$F418,IF('２個別表'!$W418=1,"〇","×"),""),"")</f>
        <v/>
      </c>
      <c r="BM418" s="209" t="str">
        <f ca="1">IF(AD418=3,IF(AND(OR('２個別表'!BF418="附帯施設",AND(1&lt;='２個別表'!AO418,'２個別表'!AO418&lt;=3)),'２個別表'!BM418&lt;&gt;"",'２個別表'!BN418&lt;&gt;""),1,IF(AND(OR('２個別表'!BF418="附帯施設",AND(1&lt;='２個別表'!AO418,'２個別表'!AO418&lt;=3)),OR('２個別表'!BM418="",'２個別表'!BN418="")),"×",0)),"")</f>
        <v/>
      </c>
      <c r="BN418" s="229" t="str">
        <f ca="1">IF($AD418=3,IF('２個別表'!$BX418&gt;=500000,"〇","×"),"")</f>
        <v/>
      </c>
      <c r="BO418" s="204" t="str">
        <f ca="1">IF(AD418=3,'２個別表'!BY418,"")</f>
        <v/>
      </c>
      <c r="BP418" s="204" t="str">
        <f ca="1">IF(AD418=3,IF(COUNTIF('２個別表'!$Z$11:'２個別表'!Z418,'２個別表'!Z418)=1,BO418,SUMIF('２個別表'!$Z$11:$Z$510,'２個別表'!Z418,$BO$11:$BO$239)),"")</f>
        <v/>
      </c>
      <c r="BQ418" s="213" t="str">
        <f t="shared" ca="1" si="163"/>
        <v/>
      </c>
      <c r="BR418" s="207" t="str">
        <f t="shared" ca="1" si="156"/>
        <v/>
      </c>
      <c r="BS418" s="483" t="str">
        <f ca="1">IF($AD418=3,'２個別表'!$BX418-('２個別表'!$BZ418+'２個別表'!$CC418+'２個別表'!$CD418+'２個別表'!$CE418+'２個別表'!$CF418),"")</f>
        <v/>
      </c>
      <c r="BT418" s="486">
        <f t="shared" ca="1" si="164"/>
        <v>0</v>
      </c>
      <c r="BU418" s="480" t="str">
        <f t="shared" ca="1" si="157"/>
        <v/>
      </c>
    </row>
    <row r="419" spans="1:73">
      <c r="A419" s="770" t="str">
        <f t="shared" ca="1" si="159"/>
        <v>石川県</v>
      </c>
      <c r="B419" s="773">
        <f ca="1">'２個別表'!Q419</f>
        <v>409</v>
      </c>
      <c r="C419" s="774" t="str">
        <f>'２個別表'!$R419</f>
        <v>石川県</v>
      </c>
      <c r="D419" s="774" t="str">
        <f ca="1">'２個別表'!$S419</f>
        <v/>
      </c>
      <c r="E419" s="774" t="str">
        <f ca="1">'２個別表'!$T419</f>
        <v/>
      </c>
      <c r="F419" s="719" t="str">
        <f ca="1">'２個別表'!$W419</f>
        <v/>
      </c>
      <c r="G419" s="719" t="str">
        <f ca="1">IF($F419=1,IF(SUMIF('（様式１号）１総括表'!$B$16:$B$25,A419,'（様式１号）１総括表'!$A$16:$A$25)&gt;0,"〇","✕"),"-")</f>
        <v>-</v>
      </c>
      <c r="H419" s="716" t="str">
        <f ca="1">IF('２個別表'!$Y419=1,IF('２個別表'!$AC419=1,"〇","×"),IF(AND(2&lt;='２個別表'!$AC419,'２個別表'!$AC419&lt;=5),"〇","×"))</f>
        <v>×</v>
      </c>
      <c r="I419" s="716" t="str">
        <f t="shared" ca="1" si="160"/>
        <v>×</v>
      </c>
      <c r="J419" s="207" t="str">
        <f ca="1">'２個別表'!$Z419</f>
        <v/>
      </c>
      <c r="K419" s="207">
        <f ca="1">'２個別表'!$AK419</f>
        <v>0</v>
      </c>
      <c r="L419" s="207" t="str">
        <f ca="1">IF('２個別表'!$AL419=1,1,"")</f>
        <v/>
      </c>
      <c r="M419" s="207" t="str">
        <f ca="1">IF('２個別表'!$AL419="","",IF('２個別表'!$AL419=1,IF(OR('２個別表'!$AM419=1,'２個別表'!$AN419=1),"〇","×")))</f>
        <v/>
      </c>
      <c r="N419" s="204" t="str">
        <f ca="1">'２個別表'!AT419</f>
        <v/>
      </c>
      <c r="O419" s="220" t="str">
        <f ca="1">IF(1&lt;='２個別表'!$F419,IF(AND(1&lt;='２個別表'!$AO419,'２個別表'!$AO419&lt;=3),1,0),"")</f>
        <v/>
      </c>
      <c r="P419" s="229">
        <f ca="1">IF($O419=1,IF(AND('２個別表'!$BF419&lt;&gt;"",AND('２個別表'!$BI419&lt;&gt;1,'２個別表'!$BJ419)),0,1),0)</f>
        <v>0</v>
      </c>
      <c r="Q419" s="220">
        <f ca="1">IF('２個別表'!$BF419&lt;&gt;"",1,0)</f>
        <v>0</v>
      </c>
      <c r="R419" s="220" t="str">
        <f ca="1">IF($Q419=1,IF('２個別表'!$BI419=1,1,0),"")</f>
        <v/>
      </c>
      <c r="S419" s="220" t="str">
        <f ca="1">IF($R419=1,IF('２個別表'!$BJ419&lt;&gt;"","〇","×"),"")</f>
        <v/>
      </c>
      <c r="T419" s="220" t="str">
        <f t="shared" ca="1" si="140"/>
        <v/>
      </c>
      <c r="U419" s="381">
        <f ca="1">IF('２個別表'!$BH419&gt;0,'２個別表'!$BH419,0)</f>
        <v>0</v>
      </c>
      <c r="V419" s="220">
        <f ca="1">IF('２個別表'!$BJ419&lt;&gt;"",1,0)</f>
        <v>0</v>
      </c>
      <c r="W419" s="206">
        <f ca="1">IF(AND($Q419=1,$V419=1),'２個別表'!$CF419,0)</f>
        <v>0</v>
      </c>
      <c r="X419" s="219">
        <f t="shared" ca="1" si="161"/>
        <v>0</v>
      </c>
      <c r="Y419" s="220" t="str">
        <f ca="1">IF(1&lt;='２個別表'!$F419,'２個別表'!$BV419,"")</f>
        <v/>
      </c>
      <c r="Z419" s="220">
        <f ca="1">IF(1&lt;='２個別表'!$F419,'２個別表'!$CG419,0)</f>
        <v>0</v>
      </c>
      <c r="AA419" s="220">
        <f ca="1">IF(OR(0&lt;'２個別表'!$BZ419,0&lt;SUM('２個別表'!$CC419:$CD419)),1,0)</f>
        <v>1</v>
      </c>
      <c r="AB419" s="207">
        <f ca="1">IF(1&lt;='２個別表'!$F419,'２個別表'!$BX419,0)</f>
        <v>0</v>
      </c>
      <c r="AC419" s="207" t="str">
        <f ca="1">IF('２個別表'!$BX419&gt;0,IF(AND('２個別表'!$BV419=1,'２個別表'!$CG419="控除不可"),'２個別表'!$BX419,IF(AND('２個別表'!$BV419=1,'２個別表'!$CG419="80%控除対象"),ROUNDUP('２個別表'!$BX419*102/110,0),IF(AND('２個別表'!$BV419=1,'２個別表'!$CG419="全額控除"),ROUNDUP('２個別表'!$BX419*100/110,0),IF(OR('２個別表'!$BV419=2,'２個別表'!$BV419=3),'２個別表'!$BX419,'２個別表'!$BX419)))),"")</f>
        <v/>
      </c>
      <c r="AD419" s="221" t="str">
        <f ca="1">IF('２個別表'!$W419=1,3,IF(AND('２個別表'!$W419=2,AND(19&lt;='２個別表'!$AO419,'２個別表'!$AO419&lt;=23)),2,IF(AND('２個別表'!$W419=2,OR(AND(1&lt;='２個別表'!$AO419,'２個別表'!$AO419&lt;=18),AND(24&lt;='２個別表'!$AO419,'２個別表'!$AO419&lt;=25))),1,"判定不能")))</f>
        <v>判定不能</v>
      </c>
      <c r="AE419" s="228">
        <f t="shared" ca="1" si="141"/>
        <v>0</v>
      </c>
      <c r="AF419" s="204" t="str">
        <f t="shared" ca="1" si="158"/>
        <v/>
      </c>
      <c r="AG419" s="207" t="str">
        <f ca="1">IF(AND($AD419=1,$U419&gt;0,$V419=1),ROUNDDOWN($AC419*1/2-'２個別表'!$CF419*1/2,0),"")</f>
        <v/>
      </c>
      <c r="AH419" s="207" t="str">
        <f t="shared" ca="1" si="162"/>
        <v/>
      </c>
      <c r="AI419" s="230" t="str">
        <f ca="1">IF(AND($AD419=1,$Q419=1),IF($AB419&gt;0,'２個別表'!$BX419-'２個別表'!$BZ419-'２個別表'!$CF419-'２個別表'!$CC419-'２個別表'!$CD419-'２個別表'!$CE419,0),"")</f>
        <v/>
      </c>
      <c r="AJ419" s="222">
        <f t="shared" ca="1" si="142"/>
        <v>0</v>
      </c>
      <c r="AK419" s="218" t="str">
        <f ca="1">IF($AD419=1,IF('２個別表'!$AQ419=1,1,IF('２個別表'!AQ419="","",)),"")</f>
        <v/>
      </c>
      <c r="AL419" s="207" t="str">
        <f ca="1">IF($AJ419=1,IF($AK419=1,'２個別表'!BU419,""),"")</f>
        <v/>
      </c>
      <c r="AM419" s="204" t="str">
        <f t="shared" ca="1" si="143"/>
        <v/>
      </c>
      <c r="AN419" s="223" t="str">
        <f ca="1">IF($AJ419=1,IF($AK419=1,ROUNDDOWN('２個別表'!$BX419-'２個別表'!$BZ419-'２個別表'!$CC419-'２個別表'!$CD419-'２個別表'!$CE419-'２個別表'!$CF419,0),""),"")</f>
        <v/>
      </c>
      <c r="AO419" s="222">
        <f t="shared" ca="1" si="139"/>
        <v>0</v>
      </c>
      <c r="AP419" s="218">
        <f t="shared" ca="1" si="144"/>
        <v>0</v>
      </c>
      <c r="AQ419" s="218">
        <f t="shared" ca="1" si="145"/>
        <v>0</v>
      </c>
      <c r="AR419" s="213">
        <f ca="1">IF('２個別表'!$AC419=1,1,0)</f>
        <v>0</v>
      </c>
      <c r="AS419" s="204" t="str">
        <f t="shared" ca="1" si="146"/>
        <v/>
      </c>
      <c r="AT419" s="204" t="str">
        <f t="shared" ca="1" si="147"/>
        <v/>
      </c>
      <c r="AU419" s="230" t="str">
        <f ca="1">IF($AD419=1,IF($AQ419=1,ROUNDDOWN('２個別表'!$BX419-'２個別表'!$BZ419-'２個別表'!$CC419-'２個別表'!$CD419-'２個別表'!$CE419-'２個別表'!$CF419,0),""),"")</f>
        <v/>
      </c>
      <c r="AV419" s="391">
        <f t="shared" ca="1" si="148"/>
        <v>0</v>
      </c>
      <c r="AW419" s="401" t="str">
        <f t="shared" ca="1" si="149"/>
        <v>-</v>
      </c>
      <c r="AX419" s="228">
        <f ca="1">IF($AD419=2,IF('２個別表'!$BS419=1,1,0),0)</f>
        <v>0</v>
      </c>
      <c r="AY419" s="213" t="str">
        <f t="shared" ca="1" si="150"/>
        <v/>
      </c>
      <c r="AZ419" s="409" t="str">
        <f ca="1">IF(AND($AD419=2,$AX419=1),'２個別表'!$BX419-('２個別表'!$BZ419+'２個別表'!$CC419+'２個別表'!$CD419+'２個別表'!$CE419+'２個別表'!$CF419),"")</f>
        <v/>
      </c>
      <c r="BA419" s="228">
        <f ca="1">IF($AD419=2,IF('２個別表'!$BS419&lt;&gt;1,1,0),0)</f>
        <v>0</v>
      </c>
      <c r="BB419" s="404">
        <f t="shared" ca="1" si="151"/>
        <v>0</v>
      </c>
      <c r="BC419" s="207" t="str">
        <f ca="1">IF(AND($AD419=2,$BA419=1),'２個別表'!$BT419,"")</f>
        <v/>
      </c>
      <c r="BD419" s="207" t="str">
        <f t="shared" ca="1" si="152"/>
        <v/>
      </c>
      <c r="BE419" s="207" t="str">
        <f ca="1">IF(AND($AD419=2,$BA419=1),'２個別表'!$BW419-('２個別表'!$BZ419+'２個別表'!$CC419+'２個別表'!$CD419+'２個別表'!$CE419+'２個別表'!$CF419),"")</f>
        <v/>
      </c>
      <c r="BF419" s="207" t="str">
        <f ca="1">IF(AND($AD419=2,$BA419=1),'２個別表'!$CC419+'２個別表'!$CD419,"")</f>
        <v/>
      </c>
      <c r="BG419" s="406" t="str">
        <f ca="1">IF($BB419=1,IF(SUM('２個別表'!$BY419,'２個別表'!$CF419*0.5)&lt;='２個別表'!$BX419*0.5,"〇","×"),"")</f>
        <v/>
      </c>
      <c r="BH419" s="405">
        <f t="shared" ca="1" si="153"/>
        <v>0</v>
      </c>
      <c r="BI419" s="229" t="str">
        <f ca="1">IF($AD419=2,IF($AX419=1,IF('２個別表'!$AO419=23,"〇","×"),IF(OR('２個別表'!$AO419&lt;19,'２個別表'!$AO419&gt;23),"",IF($BH419&lt;='２個別表'!$BT419,"〇","×"))),"-")</f>
        <v>-</v>
      </c>
      <c r="BJ419" s="414" t="str">
        <f t="shared" ca="1" si="154"/>
        <v>-</v>
      </c>
      <c r="BK419" s="228">
        <f t="shared" ca="1" si="155"/>
        <v>0</v>
      </c>
      <c r="BL419" s="229" t="str">
        <f ca="1">IF($AD419=3,IF(1&lt;='２個別表'!$F419,IF('２個別表'!$W419=1,"〇","×"),""),"")</f>
        <v/>
      </c>
      <c r="BM419" s="209" t="str">
        <f ca="1">IF(AD419=3,IF(AND(OR('２個別表'!BF419="附帯施設",AND(1&lt;='２個別表'!AO419,'２個別表'!AO419&lt;=3)),'２個別表'!BM419&lt;&gt;"",'２個別表'!BN419&lt;&gt;""),1,IF(AND(OR('２個別表'!BF419="附帯施設",AND(1&lt;='２個別表'!AO419,'２個別表'!AO419&lt;=3)),OR('２個別表'!BM419="",'２個別表'!BN419="")),"×",0)),"")</f>
        <v/>
      </c>
      <c r="BN419" s="229" t="str">
        <f ca="1">IF($AD419=3,IF('２個別表'!$BX419&gt;=500000,"〇","×"),"")</f>
        <v/>
      </c>
      <c r="BO419" s="204" t="str">
        <f ca="1">IF(AD419=3,'２個別表'!BY419,"")</f>
        <v/>
      </c>
      <c r="BP419" s="204" t="str">
        <f ca="1">IF(AD419=3,IF(COUNTIF('２個別表'!$Z$11:'２個別表'!Z419,'２個別表'!Z419)=1,BO419,SUMIF('２個別表'!$Z$11:$Z$510,'２個別表'!Z419,$BO$11:$BO$239)),"")</f>
        <v/>
      </c>
      <c r="BQ419" s="213" t="str">
        <f t="shared" ca="1" si="163"/>
        <v/>
      </c>
      <c r="BR419" s="207" t="str">
        <f t="shared" ca="1" si="156"/>
        <v/>
      </c>
      <c r="BS419" s="483" t="str">
        <f ca="1">IF($AD419=3,'２個別表'!$BX419-('２個別表'!$BZ419+'２個別表'!$CC419+'２個別表'!$CD419+'２個別表'!$CE419+'２個別表'!$CF419),"")</f>
        <v/>
      </c>
      <c r="BT419" s="486">
        <f t="shared" ca="1" si="164"/>
        <v>0</v>
      </c>
      <c r="BU419" s="480" t="str">
        <f t="shared" ca="1" si="157"/>
        <v/>
      </c>
    </row>
    <row r="420" spans="1:73">
      <c r="A420" s="770" t="str">
        <f t="shared" ca="1" si="159"/>
        <v>石川県</v>
      </c>
      <c r="B420" s="773">
        <f ca="1">'２個別表'!Q420</f>
        <v>410</v>
      </c>
      <c r="C420" s="774" t="str">
        <f>'２個別表'!$R420</f>
        <v>石川県</v>
      </c>
      <c r="D420" s="774" t="str">
        <f ca="1">'２個別表'!$S420</f>
        <v/>
      </c>
      <c r="E420" s="774" t="str">
        <f ca="1">'２個別表'!$T420</f>
        <v/>
      </c>
      <c r="F420" s="719" t="str">
        <f ca="1">'２個別表'!$W420</f>
        <v/>
      </c>
      <c r="G420" s="719" t="str">
        <f ca="1">IF($F420=1,IF(SUMIF('（様式１号）１総括表'!$B$16:$B$25,A420,'（様式１号）１総括表'!$A$16:$A$25)&gt;0,"〇","✕"),"-")</f>
        <v>-</v>
      </c>
      <c r="H420" s="716" t="str">
        <f ca="1">IF('２個別表'!$Y420=1,IF('２個別表'!$AC420=1,"〇","×"),IF(AND(2&lt;='２個別表'!$AC420,'２個別表'!$AC420&lt;=5),"〇","×"))</f>
        <v>×</v>
      </c>
      <c r="I420" s="716" t="str">
        <f t="shared" ca="1" si="160"/>
        <v>×</v>
      </c>
      <c r="J420" s="207" t="str">
        <f ca="1">'２個別表'!$Z420</f>
        <v/>
      </c>
      <c r="K420" s="207">
        <f ca="1">'２個別表'!$AK420</f>
        <v>0</v>
      </c>
      <c r="L420" s="207" t="str">
        <f ca="1">IF('２個別表'!$AL420=1,1,"")</f>
        <v/>
      </c>
      <c r="M420" s="207" t="str">
        <f ca="1">IF('２個別表'!$AL420="","",IF('２個別表'!$AL420=1,IF(OR('２個別表'!$AM420=1,'２個別表'!$AN420=1),"〇","×")))</f>
        <v/>
      </c>
      <c r="N420" s="204" t="str">
        <f ca="1">'２個別表'!AT420</f>
        <v/>
      </c>
      <c r="O420" s="220" t="str">
        <f ca="1">IF(1&lt;='２個別表'!$F420,IF(AND(1&lt;='２個別表'!$AO420,'２個別表'!$AO420&lt;=3),1,0),"")</f>
        <v/>
      </c>
      <c r="P420" s="229">
        <f ca="1">IF($O420=1,IF(AND('２個別表'!$BF420&lt;&gt;"",AND('２個別表'!$BI420&lt;&gt;1,'２個別表'!$BJ420)),0,1),0)</f>
        <v>0</v>
      </c>
      <c r="Q420" s="220">
        <f ca="1">IF('２個別表'!$BF420&lt;&gt;"",1,0)</f>
        <v>0</v>
      </c>
      <c r="R420" s="220" t="str">
        <f ca="1">IF($Q420=1,IF('２個別表'!$BI420=1,1,0),"")</f>
        <v/>
      </c>
      <c r="S420" s="220" t="str">
        <f ca="1">IF($R420=1,IF('２個別表'!$BJ420&lt;&gt;"","〇","×"),"")</f>
        <v/>
      </c>
      <c r="T420" s="220" t="str">
        <f t="shared" ca="1" si="140"/>
        <v/>
      </c>
      <c r="U420" s="381">
        <f ca="1">IF('２個別表'!$BH420&gt;0,'２個別表'!$BH420,0)</f>
        <v>0</v>
      </c>
      <c r="V420" s="220">
        <f ca="1">IF('２個別表'!$BJ420&lt;&gt;"",1,0)</f>
        <v>0</v>
      </c>
      <c r="W420" s="206">
        <f ca="1">IF(AND($Q420=1,$V420=1),'２個別表'!$CF420,0)</f>
        <v>0</v>
      </c>
      <c r="X420" s="219">
        <f t="shared" ca="1" si="161"/>
        <v>0</v>
      </c>
      <c r="Y420" s="220" t="str">
        <f ca="1">IF(1&lt;='２個別表'!$F420,'２個別表'!$BV420,"")</f>
        <v/>
      </c>
      <c r="Z420" s="220">
        <f ca="1">IF(1&lt;='２個別表'!$F420,'２個別表'!$CG420,0)</f>
        <v>0</v>
      </c>
      <c r="AA420" s="220">
        <f ca="1">IF(OR(0&lt;'２個別表'!$BZ420,0&lt;SUM('２個別表'!$CC420:$CD420)),1,0)</f>
        <v>1</v>
      </c>
      <c r="AB420" s="207">
        <f ca="1">IF(1&lt;='２個別表'!$F420,'２個別表'!$BX420,0)</f>
        <v>0</v>
      </c>
      <c r="AC420" s="207" t="str">
        <f ca="1">IF('２個別表'!$BX420&gt;0,IF(AND('２個別表'!$BV420=1,'２個別表'!$CG420="控除不可"),'２個別表'!$BX420,IF(AND('２個別表'!$BV420=1,'２個別表'!$CG420="80%控除対象"),ROUNDUP('２個別表'!$BX420*102/110,0),IF(AND('２個別表'!$BV420=1,'２個別表'!$CG420="全額控除"),ROUNDUP('２個別表'!$BX420*100/110,0),IF(OR('２個別表'!$BV420=2,'２個別表'!$BV420=3),'２個別表'!$BX420,'２個別表'!$BX420)))),"")</f>
        <v/>
      </c>
      <c r="AD420" s="221" t="str">
        <f ca="1">IF('２個別表'!$W420=1,3,IF(AND('２個別表'!$W420=2,AND(19&lt;='２個別表'!$AO420,'２個別表'!$AO420&lt;=23)),2,IF(AND('２個別表'!$W420=2,OR(AND(1&lt;='２個別表'!$AO420,'２個別表'!$AO420&lt;=18),AND(24&lt;='２個別表'!$AO420,'２個別表'!$AO420&lt;=25))),1,"判定不能")))</f>
        <v>判定不能</v>
      </c>
      <c r="AE420" s="228">
        <f t="shared" ca="1" si="141"/>
        <v>0</v>
      </c>
      <c r="AF420" s="204" t="str">
        <f t="shared" ca="1" si="158"/>
        <v/>
      </c>
      <c r="AG420" s="207" t="str">
        <f ca="1">IF(AND($AD420=1,$U420&gt;0,$V420=1),ROUNDDOWN($AC420*1/2-'２個別表'!$CF420*1/2,0),"")</f>
        <v/>
      </c>
      <c r="AH420" s="207" t="str">
        <f t="shared" ca="1" si="162"/>
        <v/>
      </c>
      <c r="AI420" s="230" t="str">
        <f ca="1">IF(AND($AD420=1,$Q420=1),IF($AB420&gt;0,'２個別表'!$BX420-'２個別表'!$BZ420-'２個別表'!$CF420-'２個別表'!$CC420-'２個別表'!$CD420-'２個別表'!$CE420,0),"")</f>
        <v/>
      </c>
      <c r="AJ420" s="222">
        <f t="shared" ca="1" si="142"/>
        <v>0</v>
      </c>
      <c r="AK420" s="218" t="str">
        <f ca="1">IF($AD420=1,IF('２個別表'!$AQ420=1,1,IF('２個別表'!AQ420="","",)),"")</f>
        <v/>
      </c>
      <c r="AL420" s="207" t="str">
        <f ca="1">IF($AJ420=1,IF($AK420=1,'２個別表'!BU420,""),"")</f>
        <v/>
      </c>
      <c r="AM420" s="204" t="str">
        <f t="shared" ca="1" si="143"/>
        <v/>
      </c>
      <c r="AN420" s="223" t="str">
        <f ca="1">IF($AJ420=1,IF($AK420=1,ROUNDDOWN('２個別表'!$BX420-'２個別表'!$BZ420-'２個別表'!$CC420-'２個別表'!$CD420-'２個別表'!$CE420-'２個別表'!$CF420,0),""),"")</f>
        <v/>
      </c>
      <c r="AO420" s="222">
        <f t="shared" ca="1" si="139"/>
        <v>0</v>
      </c>
      <c r="AP420" s="218">
        <f t="shared" ca="1" si="144"/>
        <v>0</v>
      </c>
      <c r="AQ420" s="218">
        <f t="shared" ca="1" si="145"/>
        <v>0</v>
      </c>
      <c r="AR420" s="213">
        <f ca="1">IF('２個別表'!$AC420=1,1,0)</f>
        <v>0</v>
      </c>
      <c r="AS420" s="204" t="str">
        <f t="shared" ca="1" si="146"/>
        <v/>
      </c>
      <c r="AT420" s="204" t="str">
        <f t="shared" ca="1" si="147"/>
        <v/>
      </c>
      <c r="AU420" s="230" t="str">
        <f ca="1">IF($AD420=1,IF($AQ420=1,ROUNDDOWN('２個別表'!$BX420-'２個別表'!$BZ420-'２個別表'!$CC420-'２個別表'!$CD420-'２個別表'!$CE420-'２個別表'!$CF420,0),""),"")</f>
        <v/>
      </c>
      <c r="AV420" s="391">
        <f t="shared" ca="1" si="148"/>
        <v>0</v>
      </c>
      <c r="AW420" s="401" t="str">
        <f t="shared" ca="1" si="149"/>
        <v>-</v>
      </c>
      <c r="AX420" s="228">
        <f ca="1">IF($AD420=2,IF('２個別表'!$BS420=1,1,0),0)</f>
        <v>0</v>
      </c>
      <c r="AY420" s="213" t="str">
        <f t="shared" ca="1" si="150"/>
        <v/>
      </c>
      <c r="AZ420" s="409" t="str">
        <f ca="1">IF(AND($AD420=2,$AX420=1),'２個別表'!$BX420-('２個別表'!$BZ420+'２個別表'!$CC420+'２個別表'!$CD420+'２個別表'!$CE420+'２個別表'!$CF420),"")</f>
        <v/>
      </c>
      <c r="BA420" s="228">
        <f ca="1">IF($AD420=2,IF('２個別表'!$BS420&lt;&gt;1,1,0),0)</f>
        <v>0</v>
      </c>
      <c r="BB420" s="404">
        <f t="shared" ca="1" si="151"/>
        <v>0</v>
      </c>
      <c r="BC420" s="207" t="str">
        <f ca="1">IF(AND($AD420=2,$BA420=1),'２個別表'!$BT420,"")</f>
        <v/>
      </c>
      <c r="BD420" s="207" t="str">
        <f t="shared" ca="1" si="152"/>
        <v/>
      </c>
      <c r="BE420" s="207" t="str">
        <f ca="1">IF(AND($AD420=2,$BA420=1),'２個別表'!$BW420-('２個別表'!$BZ420+'２個別表'!$CC420+'２個別表'!$CD420+'２個別表'!$CE420+'２個別表'!$CF420),"")</f>
        <v/>
      </c>
      <c r="BF420" s="207" t="str">
        <f ca="1">IF(AND($AD420=2,$BA420=1),'２個別表'!$CC420+'２個別表'!$CD420,"")</f>
        <v/>
      </c>
      <c r="BG420" s="406" t="str">
        <f ca="1">IF($BB420=1,IF(SUM('２個別表'!$BY420,'２個別表'!$CF420*0.5)&lt;='２個別表'!$BX420*0.5,"〇","×"),"")</f>
        <v/>
      </c>
      <c r="BH420" s="405">
        <f t="shared" ca="1" si="153"/>
        <v>0</v>
      </c>
      <c r="BI420" s="229" t="str">
        <f ca="1">IF($AD420=2,IF($AX420=1,IF('２個別表'!$AO420=23,"〇","×"),IF(OR('２個別表'!$AO420&lt;19,'２個別表'!$AO420&gt;23),"",IF($BH420&lt;='２個別表'!$BT420,"〇","×"))),"-")</f>
        <v>-</v>
      </c>
      <c r="BJ420" s="414" t="str">
        <f t="shared" ca="1" si="154"/>
        <v>-</v>
      </c>
      <c r="BK420" s="228">
        <f t="shared" ca="1" si="155"/>
        <v>0</v>
      </c>
      <c r="BL420" s="229" t="str">
        <f ca="1">IF($AD420=3,IF(1&lt;='２個別表'!$F420,IF('２個別表'!$W420=1,"〇","×"),""),"")</f>
        <v/>
      </c>
      <c r="BM420" s="209" t="str">
        <f ca="1">IF(AD420=3,IF(AND(OR('２個別表'!BF420="附帯施設",AND(1&lt;='２個別表'!AO420,'２個別表'!AO420&lt;=3)),'２個別表'!BM420&lt;&gt;"",'２個別表'!BN420&lt;&gt;""),1,IF(AND(OR('２個別表'!BF420="附帯施設",AND(1&lt;='２個別表'!AO420,'２個別表'!AO420&lt;=3)),OR('２個別表'!BM420="",'２個別表'!BN420="")),"×",0)),"")</f>
        <v/>
      </c>
      <c r="BN420" s="229" t="str">
        <f ca="1">IF($AD420=3,IF('２個別表'!$BX420&gt;=500000,"〇","×"),"")</f>
        <v/>
      </c>
      <c r="BO420" s="204" t="str">
        <f ca="1">IF(AD420=3,'２個別表'!BY420,"")</f>
        <v/>
      </c>
      <c r="BP420" s="204" t="str">
        <f ca="1">IF(AD420=3,IF(COUNTIF('２個別表'!$Z$11:'２個別表'!Z420,'２個別表'!Z420)=1,BO420,SUMIF('２個別表'!$Z$11:$Z$510,'２個別表'!Z420,$BO$11:$BO$239)),"")</f>
        <v/>
      </c>
      <c r="BQ420" s="213" t="str">
        <f t="shared" ca="1" si="163"/>
        <v/>
      </c>
      <c r="BR420" s="207" t="str">
        <f t="shared" ca="1" si="156"/>
        <v/>
      </c>
      <c r="BS420" s="483" t="str">
        <f ca="1">IF($AD420=3,'２個別表'!$BX420-('２個別表'!$BZ420+'２個別表'!$CC420+'２個別表'!$CD420+'２個別表'!$CE420+'２個別表'!$CF420),"")</f>
        <v/>
      </c>
      <c r="BT420" s="486">
        <f t="shared" ca="1" si="164"/>
        <v>0</v>
      </c>
      <c r="BU420" s="480" t="str">
        <f t="shared" ca="1" si="157"/>
        <v/>
      </c>
    </row>
    <row r="421" spans="1:73">
      <c r="A421" s="770" t="str">
        <f t="shared" ca="1" si="159"/>
        <v>石川県</v>
      </c>
      <c r="B421" s="773">
        <f ca="1">'２個別表'!Q421</f>
        <v>411</v>
      </c>
      <c r="C421" s="774" t="str">
        <f>'２個別表'!$R421</f>
        <v>石川県</v>
      </c>
      <c r="D421" s="774" t="str">
        <f ca="1">'２個別表'!$S421</f>
        <v/>
      </c>
      <c r="E421" s="774" t="str">
        <f ca="1">'２個別表'!$T421</f>
        <v/>
      </c>
      <c r="F421" s="719" t="str">
        <f ca="1">'２個別表'!$W421</f>
        <v/>
      </c>
      <c r="G421" s="719" t="str">
        <f ca="1">IF($F421=1,IF(SUMIF('（様式１号）１総括表'!$B$16:$B$25,A421,'（様式１号）１総括表'!$A$16:$A$25)&gt;0,"〇","✕"),"-")</f>
        <v>-</v>
      </c>
      <c r="H421" s="716" t="str">
        <f ca="1">IF('２個別表'!$Y421=1,IF('２個別表'!$AC421=1,"〇","×"),IF(AND(2&lt;='２個別表'!$AC421,'２個別表'!$AC421&lt;=5),"〇","×"))</f>
        <v>×</v>
      </c>
      <c r="I421" s="716" t="str">
        <f t="shared" ca="1" si="160"/>
        <v>×</v>
      </c>
      <c r="J421" s="207" t="str">
        <f ca="1">'２個別表'!$Z421</f>
        <v/>
      </c>
      <c r="K421" s="207">
        <f ca="1">'２個別表'!$AK421</f>
        <v>0</v>
      </c>
      <c r="L421" s="207" t="str">
        <f ca="1">IF('２個別表'!$AL421=1,1,"")</f>
        <v/>
      </c>
      <c r="M421" s="207" t="str">
        <f ca="1">IF('２個別表'!$AL421="","",IF('２個別表'!$AL421=1,IF(OR('２個別表'!$AM421=1,'２個別表'!$AN421=1),"〇","×")))</f>
        <v/>
      </c>
      <c r="N421" s="204" t="str">
        <f ca="1">'２個別表'!AT421</f>
        <v/>
      </c>
      <c r="O421" s="220" t="str">
        <f ca="1">IF(1&lt;='２個別表'!$F421,IF(AND(1&lt;='２個別表'!$AO421,'２個別表'!$AO421&lt;=3),1,0),"")</f>
        <v/>
      </c>
      <c r="P421" s="229">
        <f ca="1">IF($O421=1,IF(AND('２個別表'!$BF421&lt;&gt;"",AND('２個別表'!$BI421&lt;&gt;1,'２個別表'!$BJ421)),0,1),0)</f>
        <v>0</v>
      </c>
      <c r="Q421" s="220">
        <f ca="1">IF('２個別表'!$BF421&lt;&gt;"",1,0)</f>
        <v>0</v>
      </c>
      <c r="R421" s="220" t="str">
        <f ca="1">IF($Q421=1,IF('２個別表'!$BI421=1,1,0),"")</f>
        <v/>
      </c>
      <c r="S421" s="220" t="str">
        <f ca="1">IF($R421=1,IF('２個別表'!$BJ421&lt;&gt;"","〇","×"),"")</f>
        <v/>
      </c>
      <c r="T421" s="220" t="str">
        <f t="shared" ca="1" si="140"/>
        <v/>
      </c>
      <c r="U421" s="381">
        <f ca="1">IF('２個別表'!$BH421&gt;0,'２個別表'!$BH421,0)</f>
        <v>0</v>
      </c>
      <c r="V421" s="220">
        <f ca="1">IF('２個別表'!$BJ421&lt;&gt;"",1,0)</f>
        <v>0</v>
      </c>
      <c r="W421" s="206">
        <f ca="1">IF(AND($Q421=1,$V421=1),'２個別表'!$CF421,0)</f>
        <v>0</v>
      </c>
      <c r="X421" s="219">
        <f t="shared" ca="1" si="161"/>
        <v>0</v>
      </c>
      <c r="Y421" s="220" t="str">
        <f ca="1">IF(1&lt;='２個別表'!$F421,'２個別表'!$BV421,"")</f>
        <v/>
      </c>
      <c r="Z421" s="220">
        <f ca="1">IF(1&lt;='２個別表'!$F421,'２個別表'!$CG421,0)</f>
        <v>0</v>
      </c>
      <c r="AA421" s="220">
        <f ca="1">IF(OR(0&lt;'２個別表'!$BZ421,0&lt;SUM('２個別表'!$CC421:$CD421)),1,0)</f>
        <v>1</v>
      </c>
      <c r="AB421" s="207">
        <f ca="1">IF(1&lt;='２個別表'!$F421,'２個別表'!$BX421,0)</f>
        <v>0</v>
      </c>
      <c r="AC421" s="207" t="str">
        <f ca="1">IF('２個別表'!$BX421&gt;0,IF(AND('２個別表'!$BV421=1,'２個別表'!$CG421="控除不可"),'２個別表'!$BX421,IF(AND('２個別表'!$BV421=1,'２個別表'!$CG421="80%控除対象"),ROUNDUP('２個別表'!$BX421*102/110,0),IF(AND('２個別表'!$BV421=1,'２個別表'!$CG421="全額控除"),ROUNDUP('２個別表'!$BX421*100/110,0),IF(OR('２個別表'!$BV421=2,'２個別表'!$BV421=3),'２個別表'!$BX421,'２個別表'!$BX421)))),"")</f>
        <v/>
      </c>
      <c r="AD421" s="221" t="str">
        <f ca="1">IF('２個別表'!$W421=1,3,IF(AND('２個別表'!$W421=2,AND(19&lt;='２個別表'!$AO421,'２個別表'!$AO421&lt;=23)),2,IF(AND('２個別表'!$W421=2,OR(AND(1&lt;='２個別表'!$AO421,'２個別表'!$AO421&lt;=18),AND(24&lt;='２個別表'!$AO421,'２個別表'!$AO421&lt;=25))),1,"判定不能")))</f>
        <v>判定不能</v>
      </c>
      <c r="AE421" s="228">
        <f t="shared" ca="1" si="141"/>
        <v>0</v>
      </c>
      <c r="AF421" s="204" t="str">
        <f t="shared" ca="1" si="158"/>
        <v/>
      </c>
      <c r="AG421" s="207" t="str">
        <f ca="1">IF(AND($AD421=1,$U421&gt;0,$V421=1),ROUNDDOWN($AC421*1/2-'２個別表'!$CF421*1/2,0),"")</f>
        <v/>
      </c>
      <c r="AH421" s="207" t="str">
        <f t="shared" ca="1" si="162"/>
        <v/>
      </c>
      <c r="AI421" s="230" t="str">
        <f ca="1">IF(AND($AD421=1,$Q421=1),IF($AB421&gt;0,'２個別表'!$BX421-'２個別表'!$BZ421-'２個別表'!$CF421-'２個別表'!$CC421-'２個別表'!$CD421-'２個別表'!$CE421,0),"")</f>
        <v/>
      </c>
      <c r="AJ421" s="222">
        <f t="shared" ca="1" si="142"/>
        <v>0</v>
      </c>
      <c r="AK421" s="218" t="str">
        <f ca="1">IF($AD421=1,IF('２個別表'!$AQ421=1,1,IF('２個別表'!AQ421="","",)),"")</f>
        <v/>
      </c>
      <c r="AL421" s="207" t="str">
        <f ca="1">IF($AJ421=1,IF($AK421=1,'２個別表'!BU421,""),"")</f>
        <v/>
      </c>
      <c r="AM421" s="204" t="str">
        <f t="shared" ca="1" si="143"/>
        <v/>
      </c>
      <c r="AN421" s="223" t="str">
        <f ca="1">IF($AJ421=1,IF($AK421=1,ROUNDDOWN('２個別表'!$BX421-'２個別表'!$BZ421-'２個別表'!$CC421-'２個別表'!$CD421-'２個別表'!$CE421-'２個別表'!$CF421,0),""),"")</f>
        <v/>
      </c>
      <c r="AO421" s="222">
        <f t="shared" ca="1" si="139"/>
        <v>0</v>
      </c>
      <c r="AP421" s="218">
        <f t="shared" ca="1" si="144"/>
        <v>0</v>
      </c>
      <c r="AQ421" s="218">
        <f t="shared" ca="1" si="145"/>
        <v>0</v>
      </c>
      <c r="AR421" s="213">
        <f ca="1">IF('２個別表'!$AC421=1,1,0)</f>
        <v>0</v>
      </c>
      <c r="AS421" s="204" t="str">
        <f t="shared" ca="1" si="146"/>
        <v/>
      </c>
      <c r="AT421" s="204" t="str">
        <f t="shared" ca="1" si="147"/>
        <v/>
      </c>
      <c r="AU421" s="230" t="str">
        <f ca="1">IF($AD421=1,IF($AQ421=1,ROUNDDOWN('２個別表'!$BX421-'２個別表'!$BZ421-'２個別表'!$CC421-'２個別表'!$CD421-'２個別表'!$CE421-'２個別表'!$CF421,0),""),"")</f>
        <v/>
      </c>
      <c r="AV421" s="391">
        <f t="shared" ca="1" si="148"/>
        <v>0</v>
      </c>
      <c r="AW421" s="401" t="str">
        <f t="shared" ca="1" si="149"/>
        <v>-</v>
      </c>
      <c r="AX421" s="228">
        <f ca="1">IF($AD421=2,IF('２個別表'!$BS421=1,1,0),0)</f>
        <v>0</v>
      </c>
      <c r="AY421" s="213" t="str">
        <f t="shared" ca="1" si="150"/>
        <v/>
      </c>
      <c r="AZ421" s="409" t="str">
        <f ca="1">IF(AND($AD421=2,$AX421=1),'２個別表'!$BX421-('２個別表'!$BZ421+'２個別表'!$CC421+'２個別表'!$CD421+'２個別表'!$CE421+'２個別表'!$CF421),"")</f>
        <v/>
      </c>
      <c r="BA421" s="228">
        <f ca="1">IF($AD421=2,IF('２個別表'!$BS421&lt;&gt;1,1,0),0)</f>
        <v>0</v>
      </c>
      <c r="BB421" s="404">
        <f t="shared" ca="1" si="151"/>
        <v>0</v>
      </c>
      <c r="BC421" s="207" t="str">
        <f ca="1">IF(AND($AD421=2,$BA421=1),'２個別表'!$BT421,"")</f>
        <v/>
      </c>
      <c r="BD421" s="207" t="str">
        <f t="shared" ca="1" si="152"/>
        <v/>
      </c>
      <c r="BE421" s="207" t="str">
        <f ca="1">IF(AND($AD421=2,$BA421=1),'２個別表'!$BW421-('２個別表'!$BZ421+'２個別表'!$CC421+'２個別表'!$CD421+'２個別表'!$CE421+'２個別表'!$CF421),"")</f>
        <v/>
      </c>
      <c r="BF421" s="207" t="str">
        <f ca="1">IF(AND($AD421=2,$BA421=1),'２個別表'!$CC421+'２個別表'!$CD421,"")</f>
        <v/>
      </c>
      <c r="BG421" s="406" t="str">
        <f ca="1">IF($BB421=1,IF(SUM('２個別表'!$BY421,'２個別表'!$CF421*0.5)&lt;='２個別表'!$BX421*0.5,"〇","×"),"")</f>
        <v/>
      </c>
      <c r="BH421" s="405">
        <f t="shared" ca="1" si="153"/>
        <v>0</v>
      </c>
      <c r="BI421" s="229" t="str">
        <f ca="1">IF($AD421=2,IF($AX421=1,IF('２個別表'!$AO421=23,"〇","×"),IF(OR('２個別表'!$AO421&lt;19,'２個別表'!$AO421&gt;23),"",IF($BH421&lt;='２個別表'!$BT421,"〇","×"))),"-")</f>
        <v>-</v>
      </c>
      <c r="BJ421" s="414" t="str">
        <f t="shared" ca="1" si="154"/>
        <v>-</v>
      </c>
      <c r="BK421" s="228">
        <f t="shared" ca="1" si="155"/>
        <v>0</v>
      </c>
      <c r="BL421" s="229" t="str">
        <f ca="1">IF($AD421=3,IF(1&lt;='２個別表'!$F421,IF('２個別表'!$W421=1,"〇","×"),""),"")</f>
        <v/>
      </c>
      <c r="BM421" s="209" t="str">
        <f ca="1">IF(AD421=3,IF(AND(OR('２個別表'!BF421="附帯施設",AND(1&lt;='２個別表'!AO421,'２個別表'!AO421&lt;=3)),'２個別表'!BM421&lt;&gt;"",'２個別表'!BN421&lt;&gt;""),1,IF(AND(OR('２個別表'!BF421="附帯施設",AND(1&lt;='２個別表'!AO421,'２個別表'!AO421&lt;=3)),OR('２個別表'!BM421="",'２個別表'!BN421="")),"×",0)),"")</f>
        <v/>
      </c>
      <c r="BN421" s="229" t="str">
        <f ca="1">IF($AD421=3,IF('２個別表'!$BX421&gt;=500000,"〇","×"),"")</f>
        <v/>
      </c>
      <c r="BO421" s="204" t="str">
        <f ca="1">IF(AD421=3,'２個別表'!BY421,"")</f>
        <v/>
      </c>
      <c r="BP421" s="204" t="str">
        <f ca="1">IF(AD421=3,IF(COUNTIF('２個別表'!$Z$11:'２個別表'!Z421,'２個別表'!Z421)=1,BO421,SUMIF('２個別表'!$Z$11:$Z$510,'２個別表'!Z421,$BO$11:$BO$239)),"")</f>
        <v/>
      </c>
      <c r="BQ421" s="213" t="str">
        <f t="shared" ca="1" si="163"/>
        <v/>
      </c>
      <c r="BR421" s="207" t="str">
        <f t="shared" ca="1" si="156"/>
        <v/>
      </c>
      <c r="BS421" s="483" t="str">
        <f ca="1">IF($AD421=3,'２個別表'!$BX421-('２個別表'!$BZ421+'２個別表'!$CC421+'２個別表'!$CD421+'２個別表'!$CE421+'２個別表'!$CF421),"")</f>
        <v/>
      </c>
      <c r="BT421" s="486">
        <f t="shared" ca="1" si="164"/>
        <v>0</v>
      </c>
      <c r="BU421" s="480" t="str">
        <f t="shared" ca="1" si="157"/>
        <v/>
      </c>
    </row>
    <row r="422" spans="1:73">
      <c r="A422" s="770" t="str">
        <f t="shared" ca="1" si="159"/>
        <v>石川県</v>
      </c>
      <c r="B422" s="773">
        <f ca="1">'２個別表'!Q422</f>
        <v>412</v>
      </c>
      <c r="C422" s="774" t="str">
        <f>'２個別表'!$R422</f>
        <v>石川県</v>
      </c>
      <c r="D422" s="774" t="str">
        <f ca="1">'２個別表'!$S422</f>
        <v/>
      </c>
      <c r="E422" s="774" t="str">
        <f ca="1">'２個別表'!$T422</f>
        <v/>
      </c>
      <c r="F422" s="719" t="str">
        <f ca="1">'２個別表'!$W422</f>
        <v/>
      </c>
      <c r="G422" s="719" t="str">
        <f ca="1">IF($F422=1,IF(SUMIF('（様式１号）１総括表'!$B$16:$B$25,A422,'（様式１号）１総括表'!$A$16:$A$25)&gt;0,"〇","✕"),"-")</f>
        <v>-</v>
      </c>
      <c r="H422" s="716" t="str">
        <f ca="1">IF('２個別表'!$Y422=1,IF('２個別表'!$AC422=1,"〇","×"),IF(AND(2&lt;='２個別表'!$AC422,'２個別表'!$AC422&lt;=5),"〇","×"))</f>
        <v>×</v>
      </c>
      <c r="I422" s="716" t="str">
        <f t="shared" ca="1" si="160"/>
        <v>×</v>
      </c>
      <c r="J422" s="207" t="str">
        <f ca="1">'２個別表'!$Z422</f>
        <v/>
      </c>
      <c r="K422" s="207">
        <f ca="1">'２個別表'!$AK422</f>
        <v>0</v>
      </c>
      <c r="L422" s="207" t="str">
        <f ca="1">IF('２個別表'!$AL422=1,1,"")</f>
        <v/>
      </c>
      <c r="M422" s="207" t="str">
        <f ca="1">IF('２個別表'!$AL422="","",IF('２個別表'!$AL422=1,IF(OR('２個別表'!$AM422=1,'２個別表'!$AN422=1),"〇","×")))</f>
        <v/>
      </c>
      <c r="N422" s="204" t="str">
        <f ca="1">'２個別表'!AT422</f>
        <v/>
      </c>
      <c r="O422" s="220" t="str">
        <f ca="1">IF(1&lt;='２個別表'!$F422,IF(AND(1&lt;='２個別表'!$AO422,'２個別表'!$AO422&lt;=3),1,0),"")</f>
        <v/>
      </c>
      <c r="P422" s="229">
        <f ca="1">IF($O422=1,IF(AND('２個別表'!$BF422&lt;&gt;"",AND('２個別表'!$BI422&lt;&gt;1,'２個別表'!$BJ422)),0,1),0)</f>
        <v>0</v>
      </c>
      <c r="Q422" s="220">
        <f ca="1">IF('２個別表'!$BF422&lt;&gt;"",1,0)</f>
        <v>0</v>
      </c>
      <c r="R422" s="220" t="str">
        <f ca="1">IF($Q422=1,IF('２個別表'!$BI422=1,1,0),"")</f>
        <v/>
      </c>
      <c r="S422" s="220" t="str">
        <f ca="1">IF($R422=1,IF('２個別表'!$BJ422&lt;&gt;"","〇","×"),"")</f>
        <v/>
      </c>
      <c r="T422" s="220" t="str">
        <f t="shared" ca="1" si="140"/>
        <v/>
      </c>
      <c r="U422" s="381">
        <f ca="1">IF('２個別表'!$BH422&gt;0,'２個別表'!$BH422,0)</f>
        <v>0</v>
      </c>
      <c r="V422" s="220">
        <f ca="1">IF('２個別表'!$BJ422&lt;&gt;"",1,0)</f>
        <v>0</v>
      </c>
      <c r="W422" s="206">
        <f ca="1">IF(AND($Q422=1,$V422=1),'２個別表'!$CF422,0)</f>
        <v>0</v>
      </c>
      <c r="X422" s="219">
        <f t="shared" ca="1" si="161"/>
        <v>0</v>
      </c>
      <c r="Y422" s="220" t="str">
        <f ca="1">IF(1&lt;='２個別表'!$F422,'２個別表'!$BV422,"")</f>
        <v/>
      </c>
      <c r="Z422" s="220">
        <f ca="1">IF(1&lt;='２個別表'!$F422,'２個別表'!$CG422,0)</f>
        <v>0</v>
      </c>
      <c r="AA422" s="220">
        <f ca="1">IF(OR(0&lt;'２個別表'!$BZ422,0&lt;SUM('２個別表'!$CC422:$CD422)),1,0)</f>
        <v>1</v>
      </c>
      <c r="AB422" s="207">
        <f ca="1">IF(1&lt;='２個別表'!$F422,'２個別表'!$BX422,0)</f>
        <v>0</v>
      </c>
      <c r="AC422" s="207" t="str">
        <f ca="1">IF('２個別表'!$BX422&gt;0,IF(AND('２個別表'!$BV422=1,'２個別表'!$CG422="控除不可"),'２個別表'!$BX422,IF(AND('２個別表'!$BV422=1,'２個別表'!$CG422="80%控除対象"),ROUNDUP('２個別表'!$BX422*102/110,0),IF(AND('２個別表'!$BV422=1,'２個別表'!$CG422="全額控除"),ROUNDUP('２個別表'!$BX422*100/110,0),IF(OR('２個別表'!$BV422=2,'２個別表'!$BV422=3),'２個別表'!$BX422,'２個別表'!$BX422)))),"")</f>
        <v/>
      </c>
      <c r="AD422" s="221" t="str">
        <f ca="1">IF('２個別表'!$W422=1,3,IF(AND('２個別表'!$W422=2,AND(19&lt;='２個別表'!$AO422,'２個別表'!$AO422&lt;=23)),2,IF(AND('２個別表'!$W422=2,OR(AND(1&lt;='２個別表'!$AO422,'２個別表'!$AO422&lt;=18),AND(24&lt;='２個別表'!$AO422,'２個別表'!$AO422&lt;=25))),1,"判定不能")))</f>
        <v>判定不能</v>
      </c>
      <c r="AE422" s="228">
        <f t="shared" ca="1" si="141"/>
        <v>0</v>
      </c>
      <c r="AF422" s="204" t="str">
        <f t="shared" ca="1" si="158"/>
        <v/>
      </c>
      <c r="AG422" s="207" t="str">
        <f ca="1">IF(AND($AD422=1,$U422&gt;0,$V422=1),ROUNDDOWN($AC422*1/2-'２個別表'!$CF422*1/2,0),"")</f>
        <v/>
      </c>
      <c r="AH422" s="207" t="str">
        <f t="shared" ca="1" si="162"/>
        <v/>
      </c>
      <c r="AI422" s="230" t="str">
        <f ca="1">IF(AND($AD422=1,$Q422=1),IF($AB422&gt;0,'２個別表'!$BX422-'２個別表'!$BZ422-'２個別表'!$CF422-'２個別表'!$CC422-'２個別表'!$CD422-'２個別表'!$CE422,0),"")</f>
        <v/>
      </c>
      <c r="AJ422" s="222">
        <f t="shared" ca="1" si="142"/>
        <v>0</v>
      </c>
      <c r="AK422" s="218" t="str">
        <f ca="1">IF($AD422=1,IF('２個別表'!$AQ422=1,1,IF('２個別表'!AQ422="","",)),"")</f>
        <v/>
      </c>
      <c r="AL422" s="207" t="str">
        <f ca="1">IF($AJ422=1,IF($AK422=1,'２個別表'!BU422,""),"")</f>
        <v/>
      </c>
      <c r="AM422" s="204" t="str">
        <f t="shared" ca="1" si="143"/>
        <v/>
      </c>
      <c r="AN422" s="223" t="str">
        <f ca="1">IF($AJ422=1,IF($AK422=1,ROUNDDOWN('２個別表'!$BX422-'２個別表'!$BZ422-'２個別表'!$CC422-'２個別表'!$CD422-'２個別表'!$CE422-'２個別表'!$CF422,0),""),"")</f>
        <v/>
      </c>
      <c r="AO422" s="222">
        <f t="shared" ca="1" si="139"/>
        <v>0</v>
      </c>
      <c r="AP422" s="218">
        <f t="shared" ca="1" si="144"/>
        <v>0</v>
      </c>
      <c r="AQ422" s="218">
        <f t="shared" ca="1" si="145"/>
        <v>0</v>
      </c>
      <c r="AR422" s="213">
        <f ca="1">IF('２個別表'!$AC422=1,1,0)</f>
        <v>0</v>
      </c>
      <c r="AS422" s="204" t="str">
        <f t="shared" ca="1" si="146"/>
        <v/>
      </c>
      <c r="AT422" s="204" t="str">
        <f t="shared" ca="1" si="147"/>
        <v/>
      </c>
      <c r="AU422" s="230" t="str">
        <f ca="1">IF($AD422=1,IF($AQ422=1,ROUNDDOWN('２個別表'!$BX422-'２個別表'!$BZ422-'２個別表'!$CC422-'２個別表'!$CD422-'２個別表'!$CE422-'２個別表'!$CF422,0),""),"")</f>
        <v/>
      </c>
      <c r="AV422" s="391">
        <f t="shared" ca="1" si="148"/>
        <v>0</v>
      </c>
      <c r="AW422" s="401" t="str">
        <f t="shared" ca="1" si="149"/>
        <v>-</v>
      </c>
      <c r="AX422" s="228">
        <f ca="1">IF($AD422=2,IF('２個別表'!$BS422=1,1,0),0)</f>
        <v>0</v>
      </c>
      <c r="AY422" s="213" t="str">
        <f t="shared" ca="1" si="150"/>
        <v/>
      </c>
      <c r="AZ422" s="409" t="str">
        <f ca="1">IF(AND($AD422=2,$AX422=1),'２個別表'!$BX422-('２個別表'!$BZ422+'２個別表'!$CC422+'２個別表'!$CD422+'２個別表'!$CE422+'２個別表'!$CF422),"")</f>
        <v/>
      </c>
      <c r="BA422" s="228">
        <f ca="1">IF($AD422=2,IF('２個別表'!$BS422&lt;&gt;1,1,0),0)</f>
        <v>0</v>
      </c>
      <c r="BB422" s="404">
        <f t="shared" ca="1" si="151"/>
        <v>0</v>
      </c>
      <c r="BC422" s="207" t="str">
        <f ca="1">IF(AND($AD422=2,$BA422=1),'２個別表'!$BT422,"")</f>
        <v/>
      </c>
      <c r="BD422" s="207" t="str">
        <f t="shared" ca="1" si="152"/>
        <v/>
      </c>
      <c r="BE422" s="207" t="str">
        <f ca="1">IF(AND($AD422=2,$BA422=1),'２個別表'!$BW422-('２個別表'!$BZ422+'２個別表'!$CC422+'２個別表'!$CD422+'２個別表'!$CE422+'２個別表'!$CF422),"")</f>
        <v/>
      </c>
      <c r="BF422" s="207" t="str">
        <f ca="1">IF(AND($AD422=2,$BA422=1),'２個別表'!$CC422+'２個別表'!$CD422,"")</f>
        <v/>
      </c>
      <c r="BG422" s="406" t="str">
        <f ca="1">IF($BB422=1,IF(SUM('２個別表'!$BY422,'２個別表'!$CF422*0.5)&lt;='２個別表'!$BX422*0.5,"〇","×"),"")</f>
        <v/>
      </c>
      <c r="BH422" s="405">
        <f t="shared" ca="1" si="153"/>
        <v>0</v>
      </c>
      <c r="BI422" s="229" t="str">
        <f ca="1">IF($AD422=2,IF($AX422=1,IF('２個別表'!$AO422=23,"〇","×"),IF(OR('２個別表'!$AO422&lt;19,'２個別表'!$AO422&gt;23),"",IF($BH422&lt;='２個別表'!$BT422,"〇","×"))),"-")</f>
        <v>-</v>
      </c>
      <c r="BJ422" s="414" t="str">
        <f t="shared" ca="1" si="154"/>
        <v>-</v>
      </c>
      <c r="BK422" s="228">
        <f t="shared" ca="1" si="155"/>
        <v>0</v>
      </c>
      <c r="BL422" s="229" t="str">
        <f ca="1">IF($AD422=3,IF(1&lt;='２個別表'!$F422,IF('２個別表'!$W422=1,"〇","×"),""),"")</f>
        <v/>
      </c>
      <c r="BM422" s="209" t="str">
        <f ca="1">IF(AD422=3,IF(AND(OR('２個別表'!BF422="附帯施設",AND(1&lt;='２個別表'!AO422,'２個別表'!AO422&lt;=3)),'２個別表'!BM422&lt;&gt;"",'２個別表'!BN422&lt;&gt;""),1,IF(AND(OR('２個別表'!BF422="附帯施設",AND(1&lt;='２個別表'!AO422,'２個別表'!AO422&lt;=3)),OR('２個別表'!BM422="",'２個別表'!BN422="")),"×",0)),"")</f>
        <v/>
      </c>
      <c r="BN422" s="229" t="str">
        <f ca="1">IF($AD422=3,IF('２個別表'!$BX422&gt;=500000,"〇","×"),"")</f>
        <v/>
      </c>
      <c r="BO422" s="204" t="str">
        <f ca="1">IF(AD422=3,'２個別表'!BY422,"")</f>
        <v/>
      </c>
      <c r="BP422" s="204" t="str">
        <f ca="1">IF(AD422=3,IF(COUNTIF('２個別表'!$Z$11:'２個別表'!Z422,'２個別表'!Z422)=1,BO422,SUMIF('２個別表'!$Z$11:$Z$510,'２個別表'!Z422,$BO$11:$BO$239)),"")</f>
        <v/>
      </c>
      <c r="BQ422" s="213" t="str">
        <f t="shared" ca="1" si="163"/>
        <v/>
      </c>
      <c r="BR422" s="207" t="str">
        <f t="shared" ca="1" si="156"/>
        <v/>
      </c>
      <c r="BS422" s="483" t="str">
        <f ca="1">IF($AD422=3,'２個別表'!$BX422-('２個別表'!$BZ422+'２個別表'!$CC422+'２個別表'!$CD422+'２個別表'!$CE422+'２個別表'!$CF422),"")</f>
        <v/>
      </c>
      <c r="BT422" s="486">
        <f t="shared" ca="1" si="164"/>
        <v>0</v>
      </c>
      <c r="BU422" s="480" t="str">
        <f t="shared" ca="1" si="157"/>
        <v/>
      </c>
    </row>
    <row r="423" spans="1:73">
      <c r="A423" s="770" t="str">
        <f t="shared" ca="1" si="159"/>
        <v>石川県</v>
      </c>
      <c r="B423" s="773">
        <f ca="1">'２個別表'!Q423</f>
        <v>413</v>
      </c>
      <c r="C423" s="774" t="str">
        <f>'２個別表'!$R423</f>
        <v>石川県</v>
      </c>
      <c r="D423" s="774" t="str">
        <f ca="1">'２個別表'!$S423</f>
        <v/>
      </c>
      <c r="E423" s="774" t="str">
        <f ca="1">'２個別表'!$T423</f>
        <v/>
      </c>
      <c r="F423" s="719" t="str">
        <f ca="1">'２個別表'!$W423</f>
        <v/>
      </c>
      <c r="G423" s="719" t="str">
        <f ca="1">IF($F423=1,IF(SUMIF('（様式１号）１総括表'!$B$16:$B$25,A423,'（様式１号）１総括表'!$A$16:$A$25)&gt;0,"〇","✕"),"-")</f>
        <v>-</v>
      </c>
      <c r="H423" s="716" t="str">
        <f ca="1">IF('２個別表'!$Y423=1,IF('２個別表'!$AC423=1,"〇","×"),IF(AND(2&lt;='２個別表'!$AC423,'２個別表'!$AC423&lt;=5),"〇","×"))</f>
        <v>×</v>
      </c>
      <c r="I423" s="716" t="str">
        <f t="shared" ca="1" si="160"/>
        <v>×</v>
      </c>
      <c r="J423" s="207" t="str">
        <f ca="1">'２個別表'!$Z423</f>
        <v/>
      </c>
      <c r="K423" s="207">
        <f ca="1">'２個別表'!$AK423</f>
        <v>0</v>
      </c>
      <c r="L423" s="207" t="str">
        <f ca="1">IF('２個別表'!$AL423=1,1,"")</f>
        <v/>
      </c>
      <c r="M423" s="207" t="str">
        <f ca="1">IF('２個別表'!$AL423="","",IF('２個別表'!$AL423=1,IF(OR('２個別表'!$AM423=1,'２個別表'!$AN423=1),"〇","×")))</f>
        <v/>
      </c>
      <c r="N423" s="204" t="str">
        <f ca="1">'２個別表'!AT423</f>
        <v/>
      </c>
      <c r="O423" s="220" t="str">
        <f ca="1">IF(1&lt;='２個別表'!$F423,IF(AND(1&lt;='２個別表'!$AO423,'２個別表'!$AO423&lt;=3),1,0),"")</f>
        <v/>
      </c>
      <c r="P423" s="229">
        <f ca="1">IF($O423=1,IF(AND('２個別表'!$BF423&lt;&gt;"",AND('２個別表'!$BI423&lt;&gt;1,'２個別表'!$BJ423)),0,1),0)</f>
        <v>0</v>
      </c>
      <c r="Q423" s="220">
        <f ca="1">IF('２個別表'!$BF423&lt;&gt;"",1,0)</f>
        <v>0</v>
      </c>
      <c r="R423" s="220" t="str">
        <f ca="1">IF($Q423=1,IF('２個別表'!$BI423=1,1,0),"")</f>
        <v/>
      </c>
      <c r="S423" s="220" t="str">
        <f ca="1">IF($R423=1,IF('２個別表'!$BJ423&lt;&gt;"","〇","×"),"")</f>
        <v/>
      </c>
      <c r="T423" s="220" t="str">
        <f t="shared" ca="1" si="140"/>
        <v/>
      </c>
      <c r="U423" s="381">
        <f ca="1">IF('２個別表'!$BH423&gt;0,'２個別表'!$BH423,0)</f>
        <v>0</v>
      </c>
      <c r="V423" s="220">
        <f ca="1">IF('２個別表'!$BJ423&lt;&gt;"",1,0)</f>
        <v>0</v>
      </c>
      <c r="W423" s="206">
        <f ca="1">IF(AND($Q423=1,$V423=1),'２個別表'!$CF423,0)</f>
        <v>0</v>
      </c>
      <c r="X423" s="219">
        <f t="shared" ca="1" si="161"/>
        <v>0</v>
      </c>
      <c r="Y423" s="220" t="str">
        <f ca="1">IF(1&lt;='２個別表'!$F423,'２個別表'!$BV423,"")</f>
        <v/>
      </c>
      <c r="Z423" s="220">
        <f ca="1">IF(1&lt;='２個別表'!$F423,'２個別表'!$CG423,0)</f>
        <v>0</v>
      </c>
      <c r="AA423" s="220">
        <f ca="1">IF(OR(0&lt;'２個別表'!$BZ423,0&lt;SUM('２個別表'!$CC423:$CD423)),1,0)</f>
        <v>1</v>
      </c>
      <c r="AB423" s="207">
        <f ca="1">IF(1&lt;='２個別表'!$F423,'２個別表'!$BX423,0)</f>
        <v>0</v>
      </c>
      <c r="AC423" s="207" t="str">
        <f ca="1">IF('２個別表'!$BX423&gt;0,IF(AND('２個別表'!$BV423=1,'２個別表'!$CG423="控除不可"),'２個別表'!$BX423,IF(AND('２個別表'!$BV423=1,'２個別表'!$CG423="80%控除対象"),ROUNDUP('２個別表'!$BX423*102/110,0),IF(AND('２個別表'!$BV423=1,'２個別表'!$CG423="全額控除"),ROUNDUP('２個別表'!$BX423*100/110,0),IF(OR('２個別表'!$BV423=2,'２個別表'!$BV423=3),'２個別表'!$BX423,'２個別表'!$BX423)))),"")</f>
        <v/>
      </c>
      <c r="AD423" s="221" t="str">
        <f ca="1">IF('２個別表'!$W423=1,3,IF(AND('２個別表'!$W423=2,AND(19&lt;='２個別表'!$AO423,'２個別表'!$AO423&lt;=23)),2,IF(AND('２個別表'!$W423=2,OR(AND(1&lt;='２個別表'!$AO423,'２個別表'!$AO423&lt;=18),AND(24&lt;='２個別表'!$AO423,'２個別表'!$AO423&lt;=25))),1,"判定不能")))</f>
        <v>判定不能</v>
      </c>
      <c r="AE423" s="228">
        <f t="shared" ca="1" si="141"/>
        <v>0</v>
      </c>
      <c r="AF423" s="204" t="str">
        <f t="shared" ca="1" si="158"/>
        <v/>
      </c>
      <c r="AG423" s="207" t="str">
        <f ca="1">IF(AND($AD423=1,$U423&gt;0,$V423=1),ROUNDDOWN($AC423*1/2-'２個別表'!$CF423*1/2,0),"")</f>
        <v/>
      </c>
      <c r="AH423" s="207" t="str">
        <f t="shared" ca="1" si="162"/>
        <v/>
      </c>
      <c r="AI423" s="230" t="str">
        <f ca="1">IF(AND($AD423=1,$Q423=1),IF($AB423&gt;0,'２個別表'!$BX423-'２個別表'!$BZ423-'２個別表'!$CF423-'２個別表'!$CC423-'２個別表'!$CD423-'２個別表'!$CE423,0),"")</f>
        <v/>
      </c>
      <c r="AJ423" s="222">
        <f t="shared" ca="1" si="142"/>
        <v>0</v>
      </c>
      <c r="AK423" s="218" t="str">
        <f ca="1">IF($AD423=1,IF('２個別表'!$AQ423=1,1,IF('２個別表'!AQ423="","",)),"")</f>
        <v/>
      </c>
      <c r="AL423" s="207" t="str">
        <f ca="1">IF($AJ423=1,IF($AK423=1,'２個別表'!BU423,""),"")</f>
        <v/>
      </c>
      <c r="AM423" s="204" t="str">
        <f t="shared" ca="1" si="143"/>
        <v/>
      </c>
      <c r="AN423" s="223" t="str">
        <f ca="1">IF($AJ423=1,IF($AK423=1,ROUNDDOWN('２個別表'!$BX423-'２個別表'!$BZ423-'２個別表'!$CC423-'２個別表'!$CD423-'２個別表'!$CE423-'２個別表'!$CF423,0),""),"")</f>
        <v/>
      </c>
      <c r="AO423" s="222">
        <f t="shared" ref="AO423:AO486" ca="1" si="165">IF($AD423=1,IF($Q423&lt;&gt;1,1,0),0)</f>
        <v>0</v>
      </c>
      <c r="AP423" s="218">
        <f t="shared" ca="1" si="144"/>
        <v>0</v>
      </c>
      <c r="AQ423" s="218">
        <f t="shared" ca="1" si="145"/>
        <v>0</v>
      </c>
      <c r="AR423" s="213">
        <f ca="1">IF('２個別表'!$AC423=1,1,0)</f>
        <v>0</v>
      </c>
      <c r="AS423" s="204" t="str">
        <f t="shared" ca="1" si="146"/>
        <v/>
      </c>
      <c r="AT423" s="204" t="str">
        <f t="shared" ca="1" si="147"/>
        <v/>
      </c>
      <c r="AU423" s="230" t="str">
        <f ca="1">IF($AD423=1,IF($AQ423=1,ROUNDDOWN('２個別表'!$BX423-'２個別表'!$BZ423-'２個別表'!$CC423-'２個別表'!$CD423-'２個別表'!$CE423-'２個別表'!$CF423,0),""),"")</f>
        <v/>
      </c>
      <c r="AV423" s="391">
        <f t="shared" ca="1" si="148"/>
        <v>0</v>
      </c>
      <c r="AW423" s="401" t="str">
        <f t="shared" ca="1" si="149"/>
        <v>-</v>
      </c>
      <c r="AX423" s="228">
        <f ca="1">IF($AD423=2,IF('２個別表'!$BS423=1,1,0),0)</f>
        <v>0</v>
      </c>
      <c r="AY423" s="213" t="str">
        <f t="shared" ca="1" si="150"/>
        <v/>
      </c>
      <c r="AZ423" s="409" t="str">
        <f ca="1">IF(AND($AD423=2,$AX423=1),'２個別表'!$BX423-('２個別表'!$BZ423+'２個別表'!$CC423+'２個別表'!$CD423+'２個別表'!$CE423+'２個別表'!$CF423),"")</f>
        <v/>
      </c>
      <c r="BA423" s="228">
        <f ca="1">IF($AD423=2,IF('２個別表'!$BS423&lt;&gt;1,1,0),0)</f>
        <v>0</v>
      </c>
      <c r="BB423" s="404">
        <f t="shared" ca="1" si="151"/>
        <v>0</v>
      </c>
      <c r="BC423" s="207" t="str">
        <f ca="1">IF(AND($AD423=2,$BA423=1),'２個別表'!$BT423,"")</f>
        <v/>
      </c>
      <c r="BD423" s="207" t="str">
        <f t="shared" ca="1" si="152"/>
        <v/>
      </c>
      <c r="BE423" s="207" t="str">
        <f ca="1">IF(AND($AD423=2,$BA423=1),'２個別表'!$BW423-('２個別表'!$BZ423+'２個別表'!$CC423+'２個別表'!$CD423+'２個別表'!$CE423+'２個別表'!$CF423),"")</f>
        <v/>
      </c>
      <c r="BF423" s="207" t="str">
        <f ca="1">IF(AND($AD423=2,$BA423=1),'２個別表'!$CC423+'２個別表'!$CD423,"")</f>
        <v/>
      </c>
      <c r="BG423" s="406" t="str">
        <f ca="1">IF($BB423=1,IF(SUM('２個別表'!$BY423,'２個別表'!$CF423*0.5)&lt;='２個別表'!$BX423*0.5,"〇","×"),"")</f>
        <v/>
      </c>
      <c r="BH423" s="405">
        <f t="shared" ca="1" si="153"/>
        <v>0</v>
      </c>
      <c r="BI423" s="229" t="str">
        <f ca="1">IF($AD423=2,IF($AX423=1,IF('２個別表'!$AO423=23,"〇","×"),IF(OR('２個別表'!$AO423&lt;19,'２個別表'!$AO423&gt;23),"",IF($BH423&lt;='２個別表'!$BT423,"〇","×"))),"-")</f>
        <v>-</v>
      </c>
      <c r="BJ423" s="414" t="str">
        <f t="shared" ca="1" si="154"/>
        <v>-</v>
      </c>
      <c r="BK423" s="228">
        <f t="shared" ca="1" si="155"/>
        <v>0</v>
      </c>
      <c r="BL423" s="229" t="str">
        <f ca="1">IF($AD423=3,IF(1&lt;='２個別表'!$F423,IF('２個別表'!$W423=1,"〇","×"),""),"")</f>
        <v/>
      </c>
      <c r="BM423" s="209" t="str">
        <f ca="1">IF(AD423=3,IF(AND(OR('２個別表'!BF423="附帯施設",AND(1&lt;='２個別表'!AO423,'２個別表'!AO423&lt;=3)),'２個別表'!BM423&lt;&gt;"",'２個別表'!BN423&lt;&gt;""),1,IF(AND(OR('２個別表'!BF423="附帯施設",AND(1&lt;='２個別表'!AO423,'２個別表'!AO423&lt;=3)),OR('２個別表'!BM423="",'２個別表'!BN423="")),"×",0)),"")</f>
        <v/>
      </c>
      <c r="BN423" s="229" t="str">
        <f ca="1">IF($AD423=3,IF('２個別表'!$BX423&gt;=500000,"〇","×"),"")</f>
        <v/>
      </c>
      <c r="BO423" s="204" t="str">
        <f ca="1">IF(AD423=3,'２個別表'!BY423,"")</f>
        <v/>
      </c>
      <c r="BP423" s="204" t="str">
        <f ca="1">IF(AD423=3,IF(COUNTIF('２個別表'!$Z$11:'２個別表'!Z423,'２個別表'!Z423)=1,BO423,SUMIF('２個別表'!$Z$11:$Z$510,'２個別表'!Z423,$BO$11:$BO$239)),"")</f>
        <v/>
      </c>
      <c r="BQ423" s="213" t="str">
        <f t="shared" ca="1" si="163"/>
        <v/>
      </c>
      <c r="BR423" s="207" t="str">
        <f t="shared" ca="1" si="156"/>
        <v/>
      </c>
      <c r="BS423" s="483" t="str">
        <f ca="1">IF($AD423=3,'２個別表'!$BX423-('２個別表'!$BZ423+'２個別表'!$CC423+'２個別表'!$CD423+'２個別表'!$CE423+'２個別表'!$CF423),"")</f>
        <v/>
      </c>
      <c r="BT423" s="486">
        <f t="shared" ca="1" si="164"/>
        <v>0</v>
      </c>
      <c r="BU423" s="480" t="str">
        <f t="shared" ca="1" si="157"/>
        <v/>
      </c>
    </row>
    <row r="424" spans="1:73">
      <c r="A424" s="770" t="str">
        <f t="shared" ca="1" si="159"/>
        <v>石川県</v>
      </c>
      <c r="B424" s="773">
        <f ca="1">'２個別表'!Q424</f>
        <v>414</v>
      </c>
      <c r="C424" s="774" t="str">
        <f>'２個別表'!$R424</f>
        <v>石川県</v>
      </c>
      <c r="D424" s="774" t="str">
        <f ca="1">'２個別表'!$S424</f>
        <v/>
      </c>
      <c r="E424" s="774" t="str">
        <f ca="1">'２個別表'!$T424</f>
        <v/>
      </c>
      <c r="F424" s="719" t="str">
        <f ca="1">'２個別表'!$W424</f>
        <v/>
      </c>
      <c r="G424" s="719" t="str">
        <f ca="1">IF($F424=1,IF(SUMIF('（様式１号）１総括表'!$B$16:$B$25,A424,'（様式１号）１総括表'!$A$16:$A$25)&gt;0,"〇","✕"),"-")</f>
        <v>-</v>
      </c>
      <c r="H424" s="716" t="str">
        <f ca="1">IF('２個別表'!$Y424=1,IF('２個別表'!$AC424=1,"〇","×"),IF(AND(2&lt;='２個別表'!$AC424,'２個別表'!$AC424&lt;=5),"〇","×"))</f>
        <v>×</v>
      </c>
      <c r="I424" s="716" t="str">
        <f t="shared" ca="1" si="160"/>
        <v>×</v>
      </c>
      <c r="J424" s="207" t="str">
        <f ca="1">'２個別表'!$Z424</f>
        <v/>
      </c>
      <c r="K424" s="207">
        <f ca="1">'２個別表'!$AK424</f>
        <v>0</v>
      </c>
      <c r="L424" s="207" t="str">
        <f ca="1">IF('２個別表'!$AL424=1,1,"")</f>
        <v/>
      </c>
      <c r="M424" s="207" t="str">
        <f ca="1">IF('２個別表'!$AL424="","",IF('２個別表'!$AL424=1,IF(OR('２個別表'!$AM424=1,'２個別表'!$AN424=1),"〇","×")))</f>
        <v/>
      </c>
      <c r="N424" s="204" t="str">
        <f ca="1">'２個別表'!AT424</f>
        <v/>
      </c>
      <c r="O424" s="220" t="str">
        <f ca="1">IF(1&lt;='２個別表'!$F424,IF(AND(1&lt;='２個別表'!$AO424,'２個別表'!$AO424&lt;=3),1,0),"")</f>
        <v/>
      </c>
      <c r="P424" s="229">
        <f ca="1">IF($O424=1,IF(AND('２個別表'!$BF424&lt;&gt;"",AND('２個別表'!$BI424&lt;&gt;1,'２個別表'!$BJ424)),0,1),0)</f>
        <v>0</v>
      </c>
      <c r="Q424" s="220">
        <f ca="1">IF('２個別表'!$BF424&lt;&gt;"",1,0)</f>
        <v>0</v>
      </c>
      <c r="R424" s="220" t="str">
        <f ca="1">IF($Q424=1,IF('２個別表'!$BI424=1,1,0),"")</f>
        <v/>
      </c>
      <c r="S424" s="220" t="str">
        <f ca="1">IF($R424=1,IF('２個別表'!$BJ424&lt;&gt;"","〇","×"),"")</f>
        <v/>
      </c>
      <c r="T424" s="220" t="str">
        <f t="shared" ref="T424:T487" ca="1" si="166">IF($R424=1,IF($W424&gt;0,"〇","×"),"")</f>
        <v/>
      </c>
      <c r="U424" s="381">
        <f ca="1">IF('２個別表'!$BH424&gt;0,'２個別表'!$BH424,0)</f>
        <v>0</v>
      </c>
      <c r="V424" s="220">
        <f ca="1">IF('２個別表'!$BJ424&lt;&gt;"",1,0)</f>
        <v>0</v>
      </c>
      <c r="W424" s="206">
        <f ca="1">IF(AND($Q424=1,$V424=1),'２個別表'!$CF424,0)</f>
        <v>0</v>
      </c>
      <c r="X424" s="219">
        <f t="shared" ca="1" si="161"/>
        <v>0</v>
      </c>
      <c r="Y424" s="220" t="str">
        <f ca="1">IF(1&lt;='２個別表'!$F424,'２個別表'!$BV424,"")</f>
        <v/>
      </c>
      <c r="Z424" s="220">
        <f ca="1">IF(1&lt;='２個別表'!$F424,'２個別表'!$CG424,0)</f>
        <v>0</v>
      </c>
      <c r="AA424" s="220">
        <f ca="1">IF(OR(0&lt;'２個別表'!$BZ424,0&lt;SUM('２個別表'!$CC424:$CD424)),1,0)</f>
        <v>1</v>
      </c>
      <c r="AB424" s="207">
        <f ca="1">IF(1&lt;='２個別表'!$F424,'２個別表'!$BX424,0)</f>
        <v>0</v>
      </c>
      <c r="AC424" s="207" t="str">
        <f ca="1">IF('２個別表'!$BX424&gt;0,IF(AND('２個別表'!$BV424=1,'２個別表'!$CG424="控除不可"),'２個別表'!$BX424,IF(AND('２個別表'!$BV424=1,'２個別表'!$CG424="80%控除対象"),ROUNDUP('２個別表'!$BX424*102/110,0),IF(AND('２個別表'!$BV424=1,'２個別表'!$CG424="全額控除"),ROUNDUP('２個別表'!$BX424*100/110,0),IF(OR('２個別表'!$BV424=2,'２個別表'!$BV424=3),'２個別表'!$BX424,'２個別表'!$BX424)))),"")</f>
        <v/>
      </c>
      <c r="AD424" s="221" t="str">
        <f ca="1">IF('２個別表'!$W424=1,3,IF(AND('２個別表'!$W424=2,AND(19&lt;='２個別表'!$AO424,'２個別表'!$AO424&lt;=23)),2,IF(AND('２個別表'!$W424=2,OR(AND(1&lt;='２個別表'!$AO424,'２個別表'!$AO424&lt;=18),AND(24&lt;='２個別表'!$AO424,'２個別表'!$AO424&lt;=25))),1,"判定不能")))</f>
        <v>判定不能</v>
      </c>
      <c r="AE424" s="228">
        <f t="shared" ref="AE424:AE487" ca="1" si="167">IF($AD424=1,IF($Q424=1,1,0),0)</f>
        <v>0</v>
      </c>
      <c r="AF424" s="204" t="str">
        <f t="shared" ca="1" si="158"/>
        <v/>
      </c>
      <c r="AG424" s="207" t="str">
        <f ca="1">IF(AND($AD424=1,$U424&gt;0,$V424=1),ROUNDDOWN($AC424*1/2-'２個別表'!$CF424*1/2,0),"")</f>
        <v/>
      </c>
      <c r="AH424" s="207" t="str">
        <f t="shared" ca="1" si="162"/>
        <v/>
      </c>
      <c r="AI424" s="230" t="str">
        <f ca="1">IF(AND($AD424=1,$Q424=1),IF($AB424&gt;0,'２個別表'!$BX424-'２個別表'!$BZ424-'２個別表'!$CF424-'２個別表'!$CC424-'２個別表'!$CD424-'２個別表'!$CE424,0),"")</f>
        <v/>
      </c>
      <c r="AJ424" s="222">
        <f t="shared" ref="AJ424:AJ487" ca="1" si="168">IF($AD424=1,IF($Q424&lt;&gt;1,1,0),0)</f>
        <v>0</v>
      </c>
      <c r="AK424" s="218" t="str">
        <f ca="1">IF($AD424=1,IF('２個別表'!$AQ424=1,1,IF('２個別表'!AQ424="","",)),"")</f>
        <v/>
      </c>
      <c r="AL424" s="207" t="str">
        <f ca="1">IF($AJ424=1,IF($AK424=1,'２個別表'!BU424,""),"")</f>
        <v/>
      </c>
      <c r="AM424" s="204" t="str">
        <f t="shared" ref="AM424:AM487" ca="1" si="169">IF($AJ424=1,IF($AK424=1,ROUNDDOWN($AC424*1/2,0),""),"")</f>
        <v/>
      </c>
      <c r="AN424" s="223" t="str">
        <f ca="1">IF($AJ424=1,IF($AK424=1,ROUNDDOWN('２個別表'!$BX424-'２個別表'!$BZ424-'２個別表'!$CC424-'２個別表'!$CD424-'２個別表'!$CE424-'２個別表'!$CF424,0),""),"")</f>
        <v/>
      </c>
      <c r="AO424" s="222">
        <f t="shared" ca="1" si="165"/>
        <v>0</v>
      </c>
      <c r="AP424" s="218">
        <f t="shared" ref="AP424:AP487" ca="1" si="170">IF($AD424=1,IF($AK424&lt;&gt;1,1,0),0)</f>
        <v>0</v>
      </c>
      <c r="AQ424" s="218">
        <f t="shared" ref="AQ424:AQ487" ca="1" si="171">IF($AD424=1,IF(AND($AO424=1,$AP424=1),1,0),0)</f>
        <v>0</v>
      </c>
      <c r="AR424" s="213">
        <f ca="1">IF('２個別表'!$AC424=1,1,0)</f>
        <v>0</v>
      </c>
      <c r="AS424" s="204" t="str">
        <f t="shared" ref="AS424:AS487" ca="1" si="172">IF($AD424=1,IF($AQ424=1,IF($AR424&lt;&gt;1,ROUNDDOWN($AC424*3/10,0),""),""),"")</f>
        <v/>
      </c>
      <c r="AT424" s="204" t="str">
        <f t="shared" ref="AT424:AT487" ca="1" si="173">IF($AD424=1,IF($AQ424=1,IF($AR424=1,ROUNDDOWN($AC424*1/2,0),""),""),"")</f>
        <v/>
      </c>
      <c r="AU424" s="230" t="str">
        <f ca="1">IF($AD424=1,IF($AQ424=1,ROUNDDOWN('２個別表'!$BX424-'２個別表'!$BZ424-'２個別表'!$CC424-'２個別表'!$CD424-'２個別表'!$CE424-'２個別表'!$CF424,0),""),"")</f>
        <v/>
      </c>
      <c r="AV424" s="391">
        <f t="shared" ref="AV424:AV487" ca="1" si="174">IF($AD424=1,MIN($AF424:$AI424,$AL424:$AN424,$AS424:$AU424),0)</f>
        <v>0</v>
      </c>
      <c r="AW424" s="401" t="str">
        <f t="shared" ref="AW424:AW487" ca="1" si="175">IF($AD424=1,IF(AND($AA424=1,$AE424=1,$AV424=MIN($AF424:$AI424)),"〇",IF(AND($AA424=1,$AJ424=1,$AK424=1,$AV424=MIN($AL424:$AN424)),"〇",IF(AND($AA424=1,$AQ424=1,$AV424=MIN($AS424:$AU424)),"〇","×"))),"-")</f>
        <v>-</v>
      </c>
      <c r="AX424" s="228">
        <f ca="1">IF($AD424=2,IF('２個別表'!$BS424=1,1,0),0)</f>
        <v>0</v>
      </c>
      <c r="AY424" s="213" t="str">
        <f t="shared" ref="AY424:AY487" ca="1" si="176">IF(AND($AD424=2,$AX424=1),ROUNDDOWN($AC424*3/10,0),"")</f>
        <v/>
      </c>
      <c r="AZ424" s="409" t="str">
        <f ca="1">IF(AND($AD424=2,$AX424=1),'２個別表'!$BX424-('２個別表'!$BZ424+'２個別表'!$CC424+'２個別表'!$CD424+'２個別表'!$CE424+'２個別表'!$CF424),"")</f>
        <v/>
      </c>
      <c r="BA424" s="228">
        <f ca="1">IF($AD424=2,IF('２個別表'!$BS424&lt;&gt;1,1,0),0)</f>
        <v>0</v>
      </c>
      <c r="BB424" s="404">
        <f t="shared" ref="BB424:BB487" ca="1" si="177">IF(AND($BA424=1,$U424&gt;0,$V424&gt;0),1,0)</f>
        <v>0</v>
      </c>
      <c r="BC424" s="207" t="str">
        <f ca="1">IF(AND($AD424=2,$BA424=1),'２個別表'!$BT424,"")</f>
        <v/>
      </c>
      <c r="BD424" s="207" t="str">
        <f t="shared" ref="BD424:BD487" ca="1" si="178">IF(AND($AD424=2,$BA424=1),ROUNDDOWN($AC424*3/10,0),"")</f>
        <v/>
      </c>
      <c r="BE424" s="207" t="str">
        <f ca="1">IF(AND($AD424=2,$BA424=1),'２個別表'!$BW424-('２個別表'!$BZ424+'２個別表'!$CC424+'２個別表'!$CD424+'２個別表'!$CE424+'２個別表'!$CF424),"")</f>
        <v/>
      </c>
      <c r="BF424" s="207" t="str">
        <f ca="1">IF(AND($AD424=2,$BA424=1),'２個別表'!$CC424+'２個別表'!$CD424,"")</f>
        <v/>
      </c>
      <c r="BG424" s="406" t="str">
        <f ca="1">IF($BB424=1,IF(SUM('２個別表'!$BY424,'２個別表'!$CF424*0.5)&lt;='２個別表'!$BX424*0.5,"〇","×"),"")</f>
        <v/>
      </c>
      <c r="BH424" s="405">
        <f t="shared" ref="BH424:BH487" ca="1" si="179">IF($AD424=2,MIN($AY424:$AZ424,$BC424:$BF424),0)</f>
        <v>0</v>
      </c>
      <c r="BI424" s="229" t="str">
        <f ca="1">IF($AD424=2,IF($AX424=1,IF('２個別表'!$AO424=23,"〇","×"),IF(OR('２個別表'!$AO424&lt;19,'２個別表'!$AO424&gt;23),"",IF($BH424&lt;='２個別表'!$BT424,"〇","×"))),"-")</f>
        <v>-</v>
      </c>
      <c r="BJ424" s="414" t="str">
        <f t="shared" ref="BJ424:BJ487" ca="1" si="180">IF($AD424=2,IF(AND($AA424=1,$AX424=1,$BI424="〇",$BH424=MIN($AY424:$AZ424)),"〇",IF(AND($AA424=1,$BA424=1,$BG424="〇",$BI424="〇",$BH424=MIN($BC424:$BF424)),"〇",IF(AND($AA424=1,$AX424=1,$AV424=MIN($AS424:$AU424)),"〇","×"))),"-")</f>
        <v>-</v>
      </c>
      <c r="BK424" s="228">
        <f t="shared" ref="BK424:BK487" ca="1" si="181">IF($AD424=3,1,0)</f>
        <v>0</v>
      </c>
      <c r="BL424" s="229" t="str">
        <f ca="1">IF($AD424=3,IF(1&lt;='２個別表'!$F424,IF('２個別表'!$W424=1,"〇","×"),""),"")</f>
        <v/>
      </c>
      <c r="BM424" s="209" t="str">
        <f ca="1">IF(AD424=3,IF(AND(OR('２個別表'!BF424="附帯施設",AND(1&lt;='２個別表'!AO424,'２個別表'!AO424&lt;=3)),'２個別表'!BM424&lt;&gt;"",'２個別表'!BN424&lt;&gt;""),1,IF(AND(OR('２個別表'!BF424="附帯施設",AND(1&lt;='２個別表'!AO424,'２個別表'!AO424&lt;=3)),OR('２個別表'!BM424="",'２個別表'!BN424="")),"×",0)),"")</f>
        <v/>
      </c>
      <c r="BN424" s="229" t="str">
        <f ca="1">IF($AD424=3,IF('２個別表'!$BX424&gt;=500000,"〇","×"),"")</f>
        <v/>
      </c>
      <c r="BO424" s="204" t="str">
        <f ca="1">IF(AD424=3,'２個別表'!BY424,"")</f>
        <v/>
      </c>
      <c r="BP424" s="204" t="str">
        <f ca="1">IF(AD424=3,IF(COUNTIF('２個別表'!$Z$11:'２個別表'!Z424,'２個別表'!Z424)=1,BO424,SUMIF('２個別表'!$Z$11:$Z$510,'２個別表'!Z424,$BO$11:$BO$239)),"")</f>
        <v/>
      </c>
      <c r="BQ424" s="213" t="str">
        <f t="shared" ca="1" si="163"/>
        <v/>
      </c>
      <c r="BR424" s="207" t="str">
        <f t="shared" ref="BR424:BR487" ca="1" si="182">IF($AD424=3,ROUNDDOWN($AC424*3/10,0),"")</f>
        <v/>
      </c>
      <c r="BS424" s="483" t="str">
        <f ca="1">IF($AD424=3,'２個別表'!$BX424-('２個別表'!$BZ424+'２個別表'!$CC424+'２個別表'!$CD424+'２個別表'!$CE424+'２個別表'!$CF424),"")</f>
        <v/>
      </c>
      <c r="BT424" s="486">
        <f t="shared" ca="1" si="164"/>
        <v>0</v>
      </c>
      <c r="BU424" s="480" t="str">
        <f t="shared" ref="BU424:BU487" ca="1" si="183">IF($AD424=3,IF(AND($AD424=3,$BK424=1,$BQ424="〇",$BT424=MIN($BR424:$BS424)),"〇","×"),"")</f>
        <v/>
      </c>
    </row>
    <row r="425" spans="1:73">
      <c r="A425" s="770" t="str">
        <f t="shared" ca="1" si="159"/>
        <v>石川県</v>
      </c>
      <c r="B425" s="773">
        <f ca="1">'２個別表'!Q425</f>
        <v>415</v>
      </c>
      <c r="C425" s="774" t="str">
        <f>'２個別表'!$R425</f>
        <v>石川県</v>
      </c>
      <c r="D425" s="774" t="str">
        <f ca="1">'２個別表'!$S425</f>
        <v/>
      </c>
      <c r="E425" s="774" t="str">
        <f ca="1">'２個別表'!$T425</f>
        <v/>
      </c>
      <c r="F425" s="719" t="str">
        <f ca="1">'２個別表'!$W425</f>
        <v/>
      </c>
      <c r="G425" s="719" t="str">
        <f ca="1">IF($F425=1,IF(SUMIF('（様式１号）１総括表'!$B$16:$B$25,A425,'（様式１号）１総括表'!$A$16:$A$25)&gt;0,"〇","✕"),"-")</f>
        <v>-</v>
      </c>
      <c r="H425" s="716" t="str">
        <f ca="1">IF('２個別表'!$Y425=1,IF('２個別表'!$AC425=1,"〇","×"),IF(AND(2&lt;='２個別表'!$AC425,'２個別表'!$AC425&lt;=5),"〇","×"))</f>
        <v>×</v>
      </c>
      <c r="I425" s="716" t="str">
        <f t="shared" ca="1" si="160"/>
        <v>×</v>
      </c>
      <c r="J425" s="207" t="str">
        <f ca="1">'２個別表'!$Z425</f>
        <v/>
      </c>
      <c r="K425" s="207">
        <f ca="1">'２個別表'!$AK425</f>
        <v>0</v>
      </c>
      <c r="L425" s="207" t="str">
        <f ca="1">IF('２個別表'!$AL425=1,1,"")</f>
        <v/>
      </c>
      <c r="M425" s="207" t="str">
        <f ca="1">IF('２個別表'!$AL425="","",IF('２個別表'!$AL425=1,IF(OR('２個別表'!$AM425=1,'２個別表'!$AN425=1),"〇","×")))</f>
        <v/>
      </c>
      <c r="N425" s="204" t="str">
        <f ca="1">'２個別表'!AT425</f>
        <v/>
      </c>
      <c r="O425" s="220" t="str">
        <f ca="1">IF(1&lt;='２個別表'!$F425,IF(AND(1&lt;='２個別表'!$AO425,'２個別表'!$AO425&lt;=3),1,0),"")</f>
        <v/>
      </c>
      <c r="P425" s="229">
        <f ca="1">IF($O425=1,IF(AND('２個別表'!$BF425&lt;&gt;"",AND('２個別表'!$BI425&lt;&gt;1,'２個別表'!$BJ425)),0,1),0)</f>
        <v>0</v>
      </c>
      <c r="Q425" s="220">
        <f ca="1">IF('２個別表'!$BF425&lt;&gt;"",1,0)</f>
        <v>0</v>
      </c>
      <c r="R425" s="220" t="str">
        <f ca="1">IF($Q425=1,IF('２個別表'!$BI425=1,1,0),"")</f>
        <v/>
      </c>
      <c r="S425" s="220" t="str">
        <f ca="1">IF($R425=1,IF('２個別表'!$BJ425&lt;&gt;"","〇","×"),"")</f>
        <v/>
      </c>
      <c r="T425" s="220" t="str">
        <f t="shared" ca="1" si="166"/>
        <v/>
      </c>
      <c r="U425" s="381">
        <f ca="1">IF('２個別表'!$BH425&gt;0,'２個別表'!$BH425,0)</f>
        <v>0</v>
      </c>
      <c r="V425" s="220">
        <f ca="1">IF('２個別表'!$BJ425&lt;&gt;"",1,0)</f>
        <v>0</v>
      </c>
      <c r="W425" s="206">
        <f ca="1">IF(AND($Q425=1,$V425=1),'２個別表'!$CF425,0)</f>
        <v>0</v>
      </c>
      <c r="X425" s="219">
        <f t="shared" ca="1" si="161"/>
        <v>0</v>
      </c>
      <c r="Y425" s="220" t="str">
        <f ca="1">IF(1&lt;='２個別表'!$F425,'２個別表'!$BV425,"")</f>
        <v/>
      </c>
      <c r="Z425" s="220">
        <f ca="1">IF(1&lt;='２個別表'!$F425,'２個別表'!$CG425,0)</f>
        <v>0</v>
      </c>
      <c r="AA425" s="220">
        <f ca="1">IF(OR(0&lt;'２個別表'!$BZ425,0&lt;SUM('２個別表'!$CC425:$CD425)),1,0)</f>
        <v>1</v>
      </c>
      <c r="AB425" s="207">
        <f ca="1">IF(1&lt;='２個別表'!$F425,'２個別表'!$BX425,0)</f>
        <v>0</v>
      </c>
      <c r="AC425" s="207" t="str">
        <f ca="1">IF('２個別表'!$BX425&gt;0,IF(AND('２個別表'!$BV425=1,'２個別表'!$CG425="控除不可"),'２個別表'!$BX425,IF(AND('２個別表'!$BV425=1,'２個別表'!$CG425="80%控除対象"),ROUNDUP('２個別表'!$BX425*102/110,0),IF(AND('２個別表'!$BV425=1,'２個別表'!$CG425="全額控除"),ROUNDUP('２個別表'!$BX425*100/110,0),IF(OR('２個別表'!$BV425=2,'２個別表'!$BV425=3),'２個別表'!$BX425,'２個別表'!$BX425)))),"")</f>
        <v/>
      </c>
      <c r="AD425" s="221" t="str">
        <f ca="1">IF('２個別表'!$W425=1,3,IF(AND('２個別表'!$W425=2,AND(19&lt;='２個別表'!$AO425,'２個別表'!$AO425&lt;=23)),2,IF(AND('２個別表'!$W425=2,OR(AND(1&lt;='２個別表'!$AO425,'２個別表'!$AO425&lt;=18),AND(24&lt;='２個別表'!$AO425,'２個別表'!$AO425&lt;=25))),1,"判定不能")))</f>
        <v>判定不能</v>
      </c>
      <c r="AE425" s="228">
        <f t="shared" ca="1" si="167"/>
        <v>0</v>
      </c>
      <c r="AF425" s="204" t="str">
        <f t="shared" ref="AF425:AF488" ca="1" si="184">IF(AND($AD425=1,$Q425=1),ROUNDDOWN($AC425*3/10,0),"")</f>
        <v/>
      </c>
      <c r="AG425" s="207" t="str">
        <f ca="1">IF(AND($AD425=1,$U425&gt;0,$V425=1),ROUNDDOWN($AC425*1/2-'２個別表'!$CF425*1/2,0),"")</f>
        <v/>
      </c>
      <c r="AH425" s="207" t="str">
        <f t="shared" ca="1" si="162"/>
        <v/>
      </c>
      <c r="AI425" s="230" t="str">
        <f ca="1">IF(AND($AD425=1,$Q425=1),IF($AB425&gt;0,'２個別表'!$BX425-'２個別表'!$BZ425-'２個別表'!$CF425-'２個別表'!$CC425-'２個別表'!$CD425-'２個別表'!$CE425,0),"")</f>
        <v/>
      </c>
      <c r="AJ425" s="222">
        <f t="shared" ca="1" si="168"/>
        <v>0</v>
      </c>
      <c r="AK425" s="218" t="str">
        <f ca="1">IF($AD425=1,IF('２個別表'!$AQ425=1,1,IF('２個別表'!AQ425="","",)),"")</f>
        <v/>
      </c>
      <c r="AL425" s="207" t="str">
        <f ca="1">IF($AJ425=1,IF($AK425=1,'２個別表'!BU425,""),"")</f>
        <v/>
      </c>
      <c r="AM425" s="204" t="str">
        <f t="shared" ca="1" si="169"/>
        <v/>
      </c>
      <c r="AN425" s="223" t="str">
        <f ca="1">IF($AJ425=1,IF($AK425=1,ROUNDDOWN('２個別表'!$BX425-'２個別表'!$BZ425-'２個別表'!$CC425-'２個別表'!$CD425-'２個別表'!$CE425-'２個別表'!$CF425,0),""),"")</f>
        <v/>
      </c>
      <c r="AO425" s="222">
        <f t="shared" ca="1" si="165"/>
        <v>0</v>
      </c>
      <c r="AP425" s="218">
        <f t="shared" ca="1" si="170"/>
        <v>0</v>
      </c>
      <c r="AQ425" s="218">
        <f t="shared" ca="1" si="171"/>
        <v>0</v>
      </c>
      <c r="AR425" s="213">
        <f ca="1">IF('２個別表'!$AC425=1,1,0)</f>
        <v>0</v>
      </c>
      <c r="AS425" s="204" t="str">
        <f t="shared" ca="1" si="172"/>
        <v/>
      </c>
      <c r="AT425" s="204" t="str">
        <f t="shared" ca="1" si="173"/>
        <v/>
      </c>
      <c r="AU425" s="230" t="str">
        <f ca="1">IF($AD425=1,IF($AQ425=1,ROUNDDOWN('２個別表'!$BX425-'２個別表'!$BZ425-'２個別表'!$CC425-'２個別表'!$CD425-'２個別表'!$CE425-'２個別表'!$CF425,0),""),"")</f>
        <v/>
      </c>
      <c r="AV425" s="391">
        <f t="shared" ca="1" si="174"/>
        <v>0</v>
      </c>
      <c r="AW425" s="401" t="str">
        <f t="shared" ca="1" si="175"/>
        <v>-</v>
      </c>
      <c r="AX425" s="228">
        <f ca="1">IF($AD425=2,IF('２個別表'!$BS425=1,1,0),0)</f>
        <v>0</v>
      </c>
      <c r="AY425" s="213" t="str">
        <f t="shared" ca="1" si="176"/>
        <v/>
      </c>
      <c r="AZ425" s="409" t="str">
        <f ca="1">IF(AND($AD425=2,$AX425=1),'２個別表'!$BX425-('２個別表'!$BZ425+'２個別表'!$CC425+'２個別表'!$CD425+'２個別表'!$CE425+'２個別表'!$CF425),"")</f>
        <v/>
      </c>
      <c r="BA425" s="228">
        <f ca="1">IF($AD425=2,IF('２個別表'!$BS425&lt;&gt;1,1,0),0)</f>
        <v>0</v>
      </c>
      <c r="BB425" s="404">
        <f t="shared" ca="1" si="177"/>
        <v>0</v>
      </c>
      <c r="BC425" s="207" t="str">
        <f ca="1">IF(AND($AD425=2,$BA425=1),'２個別表'!$BT425,"")</f>
        <v/>
      </c>
      <c r="BD425" s="207" t="str">
        <f t="shared" ca="1" si="178"/>
        <v/>
      </c>
      <c r="BE425" s="207" t="str">
        <f ca="1">IF(AND($AD425=2,$BA425=1),'２個別表'!$BW425-('２個別表'!$BZ425+'２個別表'!$CC425+'２個別表'!$CD425+'２個別表'!$CE425+'２個別表'!$CF425),"")</f>
        <v/>
      </c>
      <c r="BF425" s="207" t="str">
        <f ca="1">IF(AND($AD425=2,$BA425=1),'２個別表'!$CC425+'２個別表'!$CD425,"")</f>
        <v/>
      </c>
      <c r="BG425" s="406" t="str">
        <f ca="1">IF($BB425=1,IF(SUM('２個別表'!$BY425,'２個別表'!$CF425*0.5)&lt;='２個別表'!$BX425*0.5,"〇","×"),"")</f>
        <v/>
      </c>
      <c r="BH425" s="405">
        <f t="shared" ca="1" si="179"/>
        <v>0</v>
      </c>
      <c r="BI425" s="229" t="str">
        <f ca="1">IF($AD425=2,IF($AX425=1,IF('２個別表'!$AO425=23,"〇","×"),IF(OR('２個別表'!$AO425&lt;19,'２個別表'!$AO425&gt;23),"",IF($BH425&lt;='２個別表'!$BT425,"〇","×"))),"-")</f>
        <v>-</v>
      </c>
      <c r="BJ425" s="414" t="str">
        <f t="shared" ca="1" si="180"/>
        <v>-</v>
      </c>
      <c r="BK425" s="228">
        <f t="shared" ca="1" si="181"/>
        <v>0</v>
      </c>
      <c r="BL425" s="229" t="str">
        <f ca="1">IF($AD425=3,IF(1&lt;='２個別表'!$F425,IF('２個別表'!$W425=1,"〇","×"),""),"")</f>
        <v/>
      </c>
      <c r="BM425" s="209" t="str">
        <f ca="1">IF(AD425=3,IF(AND(OR('２個別表'!BF425="附帯施設",AND(1&lt;='２個別表'!AO425,'２個別表'!AO425&lt;=3)),'２個別表'!BM425&lt;&gt;"",'２個別表'!BN425&lt;&gt;""),1,IF(AND(OR('２個別表'!BF425="附帯施設",AND(1&lt;='２個別表'!AO425,'２個別表'!AO425&lt;=3)),OR('２個別表'!BM425="",'２個別表'!BN425="")),"×",0)),"")</f>
        <v/>
      </c>
      <c r="BN425" s="229" t="str">
        <f ca="1">IF($AD425=3,IF('２個別表'!$BX425&gt;=500000,"〇","×"),"")</f>
        <v/>
      </c>
      <c r="BO425" s="204" t="str">
        <f ca="1">IF(AD425=3,'２個別表'!BY425,"")</f>
        <v/>
      </c>
      <c r="BP425" s="204" t="str">
        <f ca="1">IF(AD425=3,IF(COUNTIF('２個別表'!$Z$11:'２個別表'!Z425,'２個別表'!Z425)=1,BO425,SUMIF('２個別表'!$Z$11:$Z$510,'２個別表'!Z425,$BO$11:$BO$239)),"")</f>
        <v/>
      </c>
      <c r="BQ425" s="213" t="str">
        <f t="shared" ca="1" si="163"/>
        <v/>
      </c>
      <c r="BR425" s="207" t="str">
        <f t="shared" ca="1" si="182"/>
        <v/>
      </c>
      <c r="BS425" s="483" t="str">
        <f ca="1">IF($AD425=3,'２個別表'!$BX425-('２個別表'!$BZ425+'２個別表'!$CC425+'２個別表'!$CD425+'２個別表'!$CE425+'２個別表'!$CF425),"")</f>
        <v/>
      </c>
      <c r="BT425" s="486">
        <f t="shared" ca="1" si="164"/>
        <v>0</v>
      </c>
      <c r="BU425" s="480" t="str">
        <f t="shared" ca="1" si="183"/>
        <v/>
      </c>
    </row>
    <row r="426" spans="1:73">
      <c r="A426" s="770" t="str">
        <f t="shared" ca="1" si="159"/>
        <v>石川県</v>
      </c>
      <c r="B426" s="773">
        <f ca="1">'２個別表'!Q426</f>
        <v>416</v>
      </c>
      <c r="C426" s="774" t="str">
        <f>'２個別表'!$R426</f>
        <v>石川県</v>
      </c>
      <c r="D426" s="774" t="str">
        <f ca="1">'２個別表'!$S426</f>
        <v/>
      </c>
      <c r="E426" s="774" t="str">
        <f ca="1">'２個別表'!$T426</f>
        <v/>
      </c>
      <c r="F426" s="719" t="str">
        <f ca="1">'２個別表'!$W426</f>
        <v/>
      </c>
      <c r="G426" s="719" t="str">
        <f ca="1">IF($F426=1,IF(SUMIF('（様式１号）１総括表'!$B$16:$B$25,A426,'（様式１号）１総括表'!$A$16:$A$25)&gt;0,"〇","✕"),"-")</f>
        <v>-</v>
      </c>
      <c r="H426" s="716" t="str">
        <f ca="1">IF('２個別表'!$Y426=1,IF('２個別表'!$AC426=1,"〇","×"),IF(AND(2&lt;='２個別表'!$AC426,'２個別表'!$AC426&lt;=5),"〇","×"))</f>
        <v>×</v>
      </c>
      <c r="I426" s="716" t="str">
        <f t="shared" ca="1" si="160"/>
        <v>×</v>
      </c>
      <c r="J426" s="207" t="str">
        <f ca="1">'２個別表'!$Z426</f>
        <v/>
      </c>
      <c r="K426" s="207">
        <f ca="1">'２個別表'!$AK426</f>
        <v>0</v>
      </c>
      <c r="L426" s="207" t="str">
        <f ca="1">IF('２個別表'!$AL426=1,1,"")</f>
        <v/>
      </c>
      <c r="M426" s="207" t="str">
        <f ca="1">IF('２個別表'!$AL426="","",IF('２個別表'!$AL426=1,IF(OR('２個別表'!$AM426=1,'２個別表'!$AN426=1),"〇","×")))</f>
        <v/>
      </c>
      <c r="N426" s="204" t="str">
        <f ca="1">'２個別表'!AT426</f>
        <v/>
      </c>
      <c r="O426" s="220" t="str">
        <f ca="1">IF(1&lt;='２個別表'!$F426,IF(AND(1&lt;='２個別表'!$AO426,'２個別表'!$AO426&lt;=3),1,0),"")</f>
        <v/>
      </c>
      <c r="P426" s="229">
        <f ca="1">IF($O426=1,IF(AND('２個別表'!$BF426&lt;&gt;"",AND('２個別表'!$BI426&lt;&gt;1,'２個別表'!$BJ426)),0,1),0)</f>
        <v>0</v>
      </c>
      <c r="Q426" s="220">
        <f ca="1">IF('２個別表'!$BF426&lt;&gt;"",1,0)</f>
        <v>0</v>
      </c>
      <c r="R426" s="220" t="str">
        <f ca="1">IF($Q426=1,IF('２個別表'!$BI426=1,1,0),"")</f>
        <v/>
      </c>
      <c r="S426" s="220" t="str">
        <f ca="1">IF($R426=1,IF('２個別表'!$BJ426&lt;&gt;"","〇","×"),"")</f>
        <v/>
      </c>
      <c r="T426" s="220" t="str">
        <f t="shared" ca="1" si="166"/>
        <v/>
      </c>
      <c r="U426" s="381">
        <f ca="1">IF('２個別表'!$BH426&gt;0,'２個別表'!$BH426,0)</f>
        <v>0</v>
      </c>
      <c r="V426" s="220">
        <f ca="1">IF('２個別表'!$BJ426&lt;&gt;"",1,0)</f>
        <v>0</v>
      </c>
      <c r="W426" s="206">
        <f ca="1">IF(AND($Q426=1,$V426=1),'２個別表'!$CF426,0)</f>
        <v>0</v>
      </c>
      <c r="X426" s="219">
        <f t="shared" ca="1" si="161"/>
        <v>0</v>
      </c>
      <c r="Y426" s="220" t="str">
        <f ca="1">IF(1&lt;='２個別表'!$F426,'２個別表'!$BV426,"")</f>
        <v/>
      </c>
      <c r="Z426" s="220">
        <f ca="1">IF(1&lt;='２個別表'!$F426,'２個別表'!$CG426,0)</f>
        <v>0</v>
      </c>
      <c r="AA426" s="220">
        <f ca="1">IF(OR(0&lt;'２個別表'!$BZ426,0&lt;SUM('２個別表'!$CC426:$CD426)),1,0)</f>
        <v>1</v>
      </c>
      <c r="AB426" s="207">
        <f ca="1">IF(1&lt;='２個別表'!$F426,'２個別表'!$BX426,0)</f>
        <v>0</v>
      </c>
      <c r="AC426" s="207" t="str">
        <f ca="1">IF('２個別表'!$BX426&gt;0,IF(AND('２個別表'!$BV426=1,'２個別表'!$CG426="控除不可"),'２個別表'!$BX426,IF(AND('２個別表'!$BV426=1,'２個別表'!$CG426="80%控除対象"),ROUNDUP('２個別表'!$BX426*102/110,0),IF(AND('２個別表'!$BV426=1,'２個別表'!$CG426="全額控除"),ROUNDUP('２個別表'!$BX426*100/110,0),IF(OR('２個別表'!$BV426=2,'２個別表'!$BV426=3),'２個別表'!$BX426,'２個別表'!$BX426)))),"")</f>
        <v/>
      </c>
      <c r="AD426" s="221" t="str">
        <f ca="1">IF('２個別表'!$W426=1,3,IF(AND('２個別表'!$W426=2,AND(19&lt;='２個別表'!$AO426,'２個別表'!$AO426&lt;=23)),2,IF(AND('２個別表'!$W426=2,OR(AND(1&lt;='２個別表'!$AO426,'２個別表'!$AO426&lt;=18),AND(24&lt;='２個別表'!$AO426,'２個別表'!$AO426&lt;=25))),1,"判定不能")))</f>
        <v>判定不能</v>
      </c>
      <c r="AE426" s="228">
        <f t="shared" ca="1" si="167"/>
        <v>0</v>
      </c>
      <c r="AF426" s="204" t="str">
        <f t="shared" ca="1" si="184"/>
        <v/>
      </c>
      <c r="AG426" s="207" t="str">
        <f ca="1">IF(AND($AD426=1,$U426&gt;0,$V426=1),ROUNDDOWN($AC426*1/2-'２個別表'!$CF426*1/2,0),"")</f>
        <v/>
      </c>
      <c r="AH426" s="207" t="str">
        <f t="shared" ca="1" si="162"/>
        <v/>
      </c>
      <c r="AI426" s="230" t="str">
        <f ca="1">IF(AND($AD426=1,$Q426=1),IF($AB426&gt;0,'２個別表'!$BX426-'２個別表'!$BZ426-'２個別表'!$CF426-'２個別表'!$CC426-'２個別表'!$CD426-'２個別表'!$CE426,0),"")</f>
        <v/>
      </c>
      <c r="AJ426" s="222">
        <f t="shared" ca="1" si="168"/>
        <v>0</v>
      </c>
      <c r="AK426" s="218" t="str">
        <f ca="1">IF($AD426=1,IF('２個別表'!$AQ426=1,1,IF('２個別表'!AQ426="","",)),"")</f>
        <v/>
      </c>
      <c r="AL426" s="207" t="str">
        <f ca="1">IF($AJ426=1,IF($AK426=1,'２個別表'!BU426,""),"")</f>
        <v/>
      </c>
      <c r="AM426" s="204" t="str">
        <f t="shared" ca="1" si="169"/>
        <v/>
      </c>
      <c r="AN426" s="223" t="str">
        <f ca="1">IF($AJ426=1,IF($AK426=1,ROUNDDOWN('２個別表'!$BX426-'２個別表'!$BZ426-'２個別表'!$CC426-'２個別表'!$CD426-'２個別表'!$CE426-'２個別表'!$CF426,0),""),"")</f>
        <v/>
      </c>
      <c r="AO426" s="222">
        <f t="shared" ca="1" si="165"/>
        <v>0</v>
      </c>
      <c r="AP426" s="218">
        <f t="shared" ca="1" si="170"/>
        <v>0</v>
      </c>
      <c r="AQ426" s="218">
        <f t="shared" ca="1" si="171"/>
        <v>0</v>
      </c>
      <c r="AR426" s="213">
        <f ca="1">IF('２個別表'!$AC426=1,1,0)</f>
        <v>0</v>
      </c>
      <c r="AS426" s="204" t="str">
        <f t="shared" ca="1" si="172"/>
        <v/>
      </c>
      <c r="AT426" s="204" t="str">
        <f t="shared" ca="1" si="173"/>
        <v/>
      </c>
      <c r="AU426" s="230" t="str">
        <f ca="1">IF($AD426=1,IF($AQ426=1,ROUNDDOWN('２個別表'!$BX426-'２個別表'!$BZ426-'２個別表'!$CC426-'２個別表'!$CD426-'２個別表'!$CE426-'２個別表'!$CF426,0),""),"")</f>
        <v/>
      </c>
      <c r="AV426" s="391">
        <f t="shared" ca="1" si="174"/>
        <v>0</v>
      </c>
      <c r="AW426" s="401" t="str">
        <f t="shared" ca="1" si="175"/>
        <v>-</v>
      </c>
      <c r="AX426" s="228">
        <f ca="1">IF($AD426=2,IF('２個別表'!$BS426=1,1,0),0)</f>
        <v>0</v>
      </c>
      <c r="AY426" s="213" t="str">
        <f t="shared" ca="1" si="176"/>
        <v/>
      </c>
      <c r="AZ426" s="409" t="str">
        <f ca="1">IF(AND($AD426=2,$AX426=1),'２個別表'!$BX426-('２個別表'!$BZ426+'２個別表'!$CC426+'２個別表'!$CD426+'２個別表'!$CE426+'２個別表'!$CF426),"")</f>
        <v/>
      </c>
      <c r="BA426" s="228">
        <f ca="1">IF($AD426=2,IF('２個別表'!$BS426&lt;&gt;1,1,0),0)</f>
        <v>0</v>
      </c>
      <c r="BB426" s="404">
        <f t="shared" ca="1" si="177"/>
        <v>0</v>
      </c>
      <c r="BC426" s="207" t="str">
        <f ca="1">IF(AND($AD426=2,$BA426=1),'２個別表'!$BT426,"")</f>
        <v/>
      </c>
      <c r="BD426" s="207" t="str">
        <f t="shared" ca="1" si="178"/>
        <v/>
      </c>
      <c r="BE426" s="207" t="str">
        <f ca="1">IF(AND($AD426=2,$BA426=1),'２個別表'!$BW426-('２個別表'!$BZ426+'２個別表'!$CC426+'２個別表'!$CD426+'２個別表'!$CE426+'２個別表'!$CF426),"")</f>
        <v/>
      </c>
      <c r="BF426" s="207" t="str">
        <f ca="1">IF(AND($AD426=2,$BA426=1),'２個別表'!$CC426+'２個別表'!$CD426,"")</f>
        <v/>
      </c>
      <c r="BG426" s="406" t="str">
        <f ca="1">IF($BB426=1,IF(SUM('２個別表'!$BY426,'２個別表'!$CF426*0.5)&lt;='２個別表'!$BX426*0.5,"〇","×"),"")</f>
        <v/>
      </c>
      <c r="BH426" s="405">
        <f t="shared" ca="1" si="179"/>
        <v>0</v>
      </c>
      <c r="BI426" s="229" t="str">
        <f ca="1">IF($AD426=2,IF($AX426=1,IF('２個別表'!$AO426=23,"〇","×"),IF(OR('２個別表'!$AO426&lt;19,'２個別表'!$AO426&gt;23),"",IF($BH426&lt;='２個別表'!$BT426,"〇","×"))),"-")</f>
        <v>-</v>
      </c>
      <c r="BJ426" s="414" t="str">
        <f t="shared" ca="1" si="180"/>
        <v>-</v>
      </c>
      <c r="BK426" s="228">
        <f t="shared" ca="1" si="181"/>
        <v>0</v>
      </c>
      <c r="BL426" s="229" t="str">
        <f ca="1">IF($AD426=3,IF(1&lt;='２個別表'!$F426,IF('２個別表'!$W426=1,"〇","×"),""),"")</f>
        <v/>
      </c>
      <c r="BM426" s="209" t="str">
        <f ca="1">IF(AD426=3,IF(AND(OR('２個別表'!BF426="附帯施設",AND(1&lt;='２個別表'!AO426,'２個別表'!AO426&lt;=3)),'２個別表'!BM426&lt;&gt;"",'２個別表'!BN426&lt;&gt;""),1,IF(AND(OR('２個別表'!BF426="附帯施設",AND(1&lt;='２個別表'!AO426,'２個別表'!AO426&lt;=3)),OR('２個別表'!BM426="",'２個別表'!BN426="")),"×",0)),"")</f>
        <v/>
      </c>
      <c r="BN426" s="229" t="str">
        <f ca="1">IF($AD426=3,IF('２個別表'!$BX426&gt;=500000,"〇","×"),"")</f>
        <v/>
      </c>
      <c r="BO426" s="204" t="str">
        <f ca="1">IF(AD426=3,'２個別表'!BY426,"")</f>
        <v/>
      </c>
      <c r="BP426" s="204" t="str">
        <f ca="1">IF(AD426=3,IF(COUNTIF('２個別表'!$Z$11:'２個別表'!Z426,'２個別表'!Z426)=1,BO426,SUMIF('２個別表'!$Z$11:$Z$510,'２個別表'!Z426,$BO$11:$BO$239)),"")</f>
        <v/>
      </c>
      <c r="BQ426" s="213" t="str">
        <f t="shared" ca="1" si="163"/>
        <v/>
      </c>
      <c r="BR426" s="207" t="str">
        <f t="shared" ca="1" si="182"/>
        <v/>
      </c>
      <c r="BS426" s="483" t="str">
        <f ca="1">IF($AD426=3,'２個別表'!$BX426-('２個別表'!$BZ426+'２個別表'!$CC426+'２個別表'!$CD426+'２個別表'!$CE426+'２個別表'!$CF426),"")</f>
        <v/>
      </c>
      <c r="BT426" s="486">
        <f t="shared" ca="1" si="164"/>
        <v>0</v>
      </c>
      <c r="BU426" s="480" t="str">
        <f t="shared" ca="1" si="183"/>
        <v/>
      </c>
    </row>
    <row r="427" spans="1:73">
      <c r="A427" s="770" t="str">
        <f t="shared" ca="1" si="159"/>
        <v>石川県</v>
      </c>
      <c r="B427" s="773">
        <f ca="1">'２個別表'!Q427</f>
        <v>417</v>
      </c>
      <c r="C427" s="774" t="str">
        <f>'２個別表'!$R427</f>
        <v>石川県</v>
      </c>
      <c r="D427" s="774" t="str">
        <f ca="1">'２個別表'!$S427</f>
        <v/>
      </c>
      <c r="E427" s="774" t="str">
        <f ca="1">'２個別表'!$T427</f>
        <v/>
      </c>
      <c r="F427" s="719" t="str">
        <f ca="1">'２個別表'!$W427</f>
        <v/>
      </c>
      <c r="G427" s="719" t="str">
        <f ca="1">IF($F427=1,IF(SUMIF('（様式１号）１総括表'!$B$16:$B$25,A427,'（様式１号）１総括表'!$A$16:$A$25)&gt;0,"〇","✕"),"-")</f>
        <v>-</v>
      </c>
      <c r="H427" s="716" t="str">
        <f ca="1">IF('２個別表'!$Y427=1,IF('２個別表'!$AC427=1,"〇","×"),IF(AND(2&lt;='２個別表'!$AC427,'２個別表'!$AC427&lt;=5),"〇","×"))</f>
        <v>×</v>
      </c>
      <c r="I427" s="716" t="str">
        <f t="shared" ca="1" si="160"/>
        <v>×</v>
      </c>
      <c r="J427" s="207" t="str">
        <f ca="1">'２個別表'!$Z427</f>
        <v/>
      </c>
      <c r="K427" s="207">
        <f ca="1">'２個別表'!$AK427</f>
        <v>0</v>
      </c>
      <c r="L427" s="207" t="str">
        <f ca="1">IF('２個別表'!$AL427=1,1,"")</f>
        <v/>
      </c>
      <c r="M427" s="207" t="str">
        <f ca="1">IF('２個別表'!$AL427="","",IF('２個別表'!$AL427=1,IF(OR('２個別表'!$AM427=1,'２個別表'!$AN427=1),"〇","×")))</f>
        <v/>
      </c>
      <c r="N427" s="204" t="str">
        <f ca="1">'２個別表'!AT427</f>
        <v/>
      </c>
      <c r="O427" s="220" t="str">
        <f ca="1">IF(1&lt;='２個別表'!$F427,IF(AND(1&lt;='２個別表'!$AO427,'２個別表'!$AO427&lt;=3),1,0),"")</f>
        <v/>
      </c>
      <c r="P427" s="229">
        <f ca="1">IF($O427=1,IF(AND('２個別表'!$BF427&lt;&gt;"",AND('２個別表'!$BI427&lt;&gt;1,'２個別表'!$BJ427)),0,1),0)</f>
        <v>0</v>
      </c>
      <c r="Q427" s="220">
        <f ca="1">IF('２個別表'!$BF427&lt;&gt;"",1,0)</f>
        <v>0</v>
      </c>
      <c r="R427" s="220" t="str">
        <f ca="1">IF($Q427=1,IF('２個別表'!$BI427=1,1,0),"")</f>
        <v/>
      </c>
      <c r="S427" s="220" t="str">
        <f ca="1">IF($R427=1,IF('２個別表'!$BJ427&lt;&gt;"","〇","×"),"")</f>
        <v/>
      </c>
      <c r="T427" s="220" t="str">
        <f t="shared" ca="1" si="166"/>
        <v/>
      </c>
      <c r="U427" s="381">
        <f ca="1">IF('２個別表'!$BH427&gt;0,'２個別表'!$BH427,0)</f>
        <v>0</v>
      </c>
      <c r="V427" s="220">
        <f ca="1">IF('２個別表'!$BJ427&lt;&gt;"",1,0)</f>
        <v>0</v>
      </c>
      <c r="W427" s="206">
        <f ca="1">IF(AND($Q427=1,$V427=1),'２個別表'!$CF427,0)</f>
        <v>0</v>
      </c>
      <c r="X427" s="219">
        <f t="shared" ca="1" si="161"/>
        <v>0</v>
      </c>
      <c r="Y427" s="220" t="str">
        <f ca="1">IF(1&lt;='２個別表'!$F427,'２個別表'!$BV427,"")</f>
        <v/>
      </c>
      <c r="Z427" s="220">
        <f ca="1">IF(1&lt;='２個別表'!$F427,'２個別表'!$CG427,0)</f>
        <v>0</v>
      </c>
      <c r="AA427" s="220">
        <f ca="1">IF(OR(0&lt;'２個別表'!$BZ427,0&lt;SUM('２個別表'!$CC427:$CD427)),1,0)</f>
        <v>1</v>
      </c>
      <c r="AB427" s="207">
        <f ca="1">IF(1&lt;='２個別表'!$F427,'２個別表'!$BX427,0)</f>
        <v>0</v>
      </c>
      <c r="AC427" s="207" t="str">
        <f ca="1">IF('２個別表'!$BX427&gt;0,IF(AND('２個別表'!$BV427=1,'２個別表'!$CG427="控除不可"),'２個別表'!$BX427,IF(AND('２個別表'!$BV427=1,'２個別表'!$CG427="80%控除対象"),ROUNDUP('２個別表'!$BX427*102/110,0),IF(AND('２個別表'!$BV427=1,'２個別表'!$CG427="全額控除"),ROUNDUP('２個別表'!$BX427*100/110,0),IF(OR('２個別表'!$BV427=2,'２個別表'!$BV427=3),'２個別表'!$BX427,'２個別表'!$BX427)))),"")</f>
        <v/>
      </c>
      <c r="AD427" s="221" t="str">
        <f ca="1">IF('２個別表'!$W427=1,3,IF(AND('２個別表'!$W427=2,AND(19&lt;='２個別表'!$AO427,'２個別表'!$AO427&lt;=23)),2,IF(AND('２個別表'!$W427=2,OR(AND(1&lt;='２個別表'!$AO427,'２個別表'!$AO427&lt;=18),AND(24&lt;='２個別表'!$AO427,'２個別表'!$AO427&lt;=25))),1,"判定不能")))</f>
        <v>判定不能</v>
      </c>
      <c r="AE427" s="228">
        <f t="shared" ca="1" si="167"/>
        <v>0</v>
      </c>
      <c r="AF427" s="204" t="str">
        <f t="shared" ca="1" si="184"/>
        <v/>
      </c>
      <c r="AG427" s="207" t="str">
        <f ca="1">IF(AND($AD427=1,$U427&gt;0,$V427=1),ROUNDDOWN($AC427*1/2-'２個別表'!$CF427*1/2,0),"")</f>
        <v/>
      </c>
      <c r="AH427" s="207" t="str">
        <f t="shared" ca="1" si="162"/>
        <v/>
      </c>
      <c r="AI427" s="230" t="str">
        <f ca="1">IF(AND($AD427=1,$Q427=1),IF($AB427&gt;0,'２個別表'!$BX427-'２個別表'!$BZ427-'２個別表'!$CF427-'２個別表'!$CC427-'２個別表'!$CD427-'２個別表'!$CE427,0),"")</f>
        <v/>
      </c>
      <c r="AJ427" s="222">
        <f t="shared" ca="1" si="168"/>
        <v>0</v>
      </c>
      <c r="AK427" s="218" t="str">
        <f ca="1">IF($AD427=1,IF('２個別表'!$AQ427=1,1,IF('２個別表'!AQ427="","",)),"")</f>
        <v/>
      </c>
      <c r="AL427" s="207" t="str">
        <f ca="1">IF($AJ427=1,IF($AK427=1,'２個別表'!BU427,""),"")</f>
        <v/>
      </c>
      <c r="AM427" s="204" t="str">
        <f t="shared" ca="1" si="169"/>
        <v/>
      </c>
      <c r="AN427" s="223" t="str">
        <f ca="1">IF($AJ427=1,IF($AK427=1,ROUNDDOWN('２個別表'!$BX427-'２個別表'!$BZ427-'２個別表'!$CC427-'２個別表'!$CD427-'２個別表'!$CE427-'２個別表'!$CF427,0),""),"")</f>
        <v/>
      </c>
      <c r="AO427" s="222">
        <f t="shared" ca="1" si="165"/>
        <v>0</v>
      </c>
      <c r="AP427" s="218">
        <f t="shared" ca="1" si="170"/>
        <v>0</v>
      </c>
      <c r="AQ427" s="218">
        <f t="shared" ca="1" si="171"/>
        <v>0</v>
      </c>
      <c r="AR427" s="213">
        <f ca="1">IF('２個別表'!$AC427=1,1,0)</f>
        <v>0</v>
      </c>
      <c r="AS427" s="204" t="str">
        <f t="shared" ca="1" si="172"/>
        <v/>
      </c>
      <c r="AT427" s="204" t="str">
        <f t="shared" ca="1" si="173"/>
        <v/>
      </c>
      <c r="AU427" s="230" t="str">
        <f ca="1">IF($AD427=1,IF($AQ427=1,ROUNDDOWN('２個別表'!$BX427-'２個別表'!$BZ427-'２個別表'!$CC427-'２個別表'!$CD427-'２個別表'!$CE427-'２個別表'!$CF427,0),""),"")</f>
        <v/>
      </c>
      <c r="AV427" s="391">
        <f t="shared" ca="1" si="174"/>
        <v>0</v>
      </c>
      <c r="AW427" s="401" t="str">
        <f t="shared" ca="1" si="175"/>
        <v>-</v>
      </c>
      <c r="AX427" s="228">
        <f ca="1">IF($AD427=2,IF('２個別表'!$BS427=1,1,0),0)</f>
        <v>0</v>
      </c>
      <c r="AY427" s="213" t="str">
        <f t="shared" ca="1" si="176"/>
        <v/>
      </c>
      <c r="AZ427" s="409" t="str">
        <f ca="1">IF(AND($AD427=2,$AX427=1),'２個別表'!$BX427-('２個別表'!$BZ427+'２個別表'!$CC427+'２個別表'!$CD427+'２個別表'!$CE427+'２個別表'!$CF427),"")</f>
        <v/>
      </c>
      <c r="BA427" s="228">
        <f ca="1">IF($AD427=2,IF('２個別表'!$BS427&lt;&gt;1,1,0),0)</f>
        <v>0</v>
      </c>
      <c r="BB427" s="404">
        <f t="shared" ca="1" si="177"/>
        <v>0</v>
      </c>
      <c r="BC427" s="207" t="str">
        <f ca="1">IF(AND($AD427=2,$BA427=1),'２個別表'!$BT427,"")</f>
        <v/>
      </c>
      <c r="BD427" s="207" t="str">
        <f t="shared" ca="1" si="178"/>
        <v/>
      </c>
      <c r="BE427" s="207" t="str">
        <f ca="1">IF(AND($AD427=2,$BA427=1),'２個別表'!$BW427-('２個別表'!$BZ427+'２個別表'!$CC427+'２個別表'!$CD427+'２個別表'!$CE427+'２個別表'!$CF427),"")</f>
        <v/>
      </c>
      <c r="BF427" s="207" t="str">
        <f ca="1">IF(AND($AD427=2,$BA427=1),'２個別表'!$CC427+'２個別表'!$CD427,"")</f>
        <v/>
      </c>
      <c r="BG427" s="406" t="str">
        <f ca="1">IF($BB427=1,IF(SUM('２個別表'!$BY427,'２個別表'!$CF427*0.5)&lt;='２個別表'!$BX427*0.5,"〇","×"),"")</f>
        <v/>
      </c>
      <c r="BH427" s="405">
        <f t="shared" ca="1" si="179"/>
        <v>0</v>
      </c>
      <c r="BI427" s="229" t="str">
        <f ca="1">IF($AD427=2,IF($AX427=1,IF('２個別表'!$AO427=23,"〇","×"),IF(OR('２個別表'!$AO427&lt;19,'２個別表'!$AO427&gt;23),"",IF($BH427&lt;='２個別表'!$BT427,"〇","×"))),"-")</f>
        <v>-</v>
      </c>
      <c r="BJ427" s="414" t="str">
        <f t="shared" ca="1" si="180"/>
        <v>-</v>
      </c>
      <c r="BK427" s="228">
        <f t="shared" ca="1" si="181"/>
        <v>0</v>
      </c>
      <c r="BL427" s="229" t="str">
        <f ca="1">IF($AD427=3,IF(1&lt;='２個別表'!$F427,IF('２個別表'!$W427=1,"〇","×"),""),"")</f>
        <v/>
      </c>
      <c r="BM427" s="209" t="str">
        <f ca="1">IF(AD427=3,IF(AND(OR('２個別表'!BF427="附帯施設",AND(1&lt;='２個別表'!AO427,'２個別表'!AO427&lt;=3)),'２個別表'!BM427&lt;&gt;"",'２個別表'!BN427&lt;&gt;""),1,IF(AND(OR('２個別表'!BF427="附帯施設",AND(1&lt;='２個別表'!AO427,'２個別表'!AO427&lt;=3)),OR('２個別表'!BM427="",'２個別表'!BN427="")),"×",0)),"")</f>
        <v/>
      </c>
      <c r="BN427" s="229" t="str">
        <f ca="1">IF($AD427=3,IF('２個別表'!$BX427&gt;=500000,"〇","×"),"")</f>
        <v/>
      </c>
      <c r="BO427" s="204" t="str">
        <f ca="1">IF(AD427=3,'２個別表'!BY427,"")</f>
        <v/>
      </c>
      <c r="BP427" s="204" t="str">
        <f ca="1">IF(AD427=3,IF(COUNTIF('２個別表'!$Z$11:'２個別表'!Z427,'２個別表'!Z427)=1,BO427,SUMIF('２個別表'!$Z$11:$Z$510,'２個別表'!Z427,$BO$11:$BO$239)),"")</f>
        <v/>
      </c>
      <c r="BQ427" s="213" t="str">
        <f t="shared" ca="1" si="163"/>
        <v/>
      </c>
      <c r="BR427" s="207" t="str">
        <f t="shared" ca="1" si="182"/>
        <v/>
      </c>
      <c r="BS427" s="483" t="str">
        <f ca="1">IF($AD427=3,'２個別表'!$BX427-('２個別表'!$BZ427+'２個別表'!$CC427+'２個別表'!$CD427+'２個別表'!$CE427+'２個別表'!$CF427),"")</f>
        <v/>
      </c>
      <c r="BT427" s="486">
        <f t="shared" ca="1" si="164"/>
        <v>0</v>
      </c>
      <c r="BU427" s="480" t="str">
        <f t="shared" ca="1" si="183"/>
        <v/>
      </c>
    </row>
    <row r="428" spans="1:73">
      <c r="A428" s="770" t="str">
        <f t="shared" ca="1" si="159"/>
        <v>石川県</v>
      </c>
      <c r="B428" s="773">
        <f ca="1">'２個別表'!Q428</f>
        <v>418</v>
      </c>
      <c r="C428" s="774" t="str">
        <f>'２個別表'!$R428</f>
        <v>石川県</v>
      </c>
      <c r="D428" s="774" t="str">
        <f ca="1">'２個別表'!$S428</f>
        <v/>
      </c>
      <c r="E428" s="774" t="str">
        <f ca="1">'２個別表'!$T428</f>
        <v/>
      </c>
      <c r="F428" s="719" t="str">
        <f ca="1">'２個別表'!$W428</f>
        <v/>
      </c>
      <c r="G428" s="719" t="str">
        <f ca="1">IF($F428=1,IF(SUMIF('（様式１号）１総括表'!$B$16:$B$25,A428,'（様式１号）１総括表'!$A$16:$A$25)&gt;0,"〇","✕"),"-")</f>
        <v>-</v>
      </c>
      <c r="H428" s="716" t="str">
        <f ca="1">IF('２個別表'!$Y428=1,IF('２個別表'!$AC428=1,"〇","×"),IF(AND(2&lt;='２個別表'!$AC428,'２個別表'!$AC428&lt;=5),"〇","×"))</f>
        <v>×</v>
      </c>
      <c r="I428" s="716" t="str">
        <f t="shared" ca="1" si="160"/>
        <v>×</v>
      </c>
      <c r="J428" s="207" t="str">
        <f ca="1">'２個別表'!$Z428</f>
        <v/>
      </c>
      <c r="K428" s="207">
        <f ca="1">'２個別表'!$AK428</f>
        <v>0</v>
      </c>
      <c r="L428" s="207" t="str">
        <f ca="1">IF('２個別表'!$AL428=1,1,"")</f>
        <v/>
      </c>
      <c r="M428" s="207" t="str">
        <f ca="1">IF('２個別表'!$AL428="","",IF('２個別表'!$AL428=1,IF(OR('２個別表'!$AM428=1,'２個別表'!$AN428=1),"〇","×")))</f>
        <v/>
      </c>
      <c r="N428" s="204" t="str">
        <f ca="1">'２個別表'!AT428</f>
        <v/>
      </c>
      <c r="O428" s="220" t="str">
        <f ca="1">IF(1&lt;='２個別表'!$F428,IF(AND(1&lt;='２個別表'!$AO428,'２個別表'!$AO428&lt;=3),1,0),"")</f>
        <v/>
      </c>
      <c r="P428" s="229">
        <f ca="1">IF($O428=1,IF(AND('２個別表'!$BF428&lt;&gt;"",AND('２個別表'!$BI428&lt;&gt;1,'２個別表'!$BJ428)),0,1),0)</f>
        <v>0</v>
      </c>
      <c r="Q428" s="220">
        <f ca="1">IF('２個別表'!$BF428&lt;&gt;"",1,0)</f>
        <v>0</v>
      </c>
      <c r="R428" s="220" t="str">
        <f ca="1">IF($Q428=1,IF('２個別表'!$BI428=1,1,0),"")</f>
        <v/>
      </c>
      <c r="S428" s="220" t="str">
        <f ca="1">IF($R428=1,IF('２個別表'!$BJ428&lt;&gt;"","〇","×"),"")</f>
        <v/>
      </c>
      <c r="T428" s="220" t="str">
        <f t="shared" ca="1" si="166"/>
        <v/>
      </c>
      <c r="U428" s="381">
        <f ca="1">IF('２個別表'!$BH428&gt;0,'２個別表'!$BH428,0)</f>
        <v>0</v>
      </c>
      <c r="V428" s="220">
        <f ca="1">IF('２個別表'!$BJ428&lt;&gt;"",1,0)</f>
        <v>0</v>
      </c>
      <c r="W428" s="206">
        <f ca="1">IF(AND($Q428=1,$V428=1),'２個別表'!$CF428,0)</f>
        <v>0</v>
      </c>
      <c r="X428" s="219">
        <f t="shared" ca="1" si="161"/>
        <v>0</v>
      </c>
      <c r="Y428" s="220" t="str">
        <f ca="1">IF(1&lt;='２個別表'!$F428,'２個別表'!$BV428,"")</f>
        <v/>
      </c>
      <c r="Z428" s="220">
        <f ca="1">IF(1&lt;='２個別表'!$F428,'２個別表'!$CG428,0)</f>
        <v>0</v>
      </c>
      <c r="AA428" s="220">
        <f ca="1">IF(OR(0&lt;'２個別表'!$BZ428,0&lt;SUM('２個別表'!$CC428:$CD428)),1,0)</f>
        <v>1</v>
      </c>
      <c r="AB428" s="207">
        <f ca="1">IF(1&lt;='２個別表'!$F428,'２個別表'!$BX428,0)</f>
        <v>0</v>
      </c>
      <c r="AC428" s="207" t="str">
        <f ca="1">IF('２個別表'!$BX428&gt;0,IF(AND('２個別表'!$BV428=1,'２個別表'!$CG428="控除不可"),'２個別表'!$BX428,IF(AND('２個別表'!$BV428=1,'２個別表'!$CG428="80%控除対象"),ROUNDUP('２個別表'!$BX428*102/110,0),IF(AND('２個別表'!$BV428=1,'２個別表'!$CG428="全額控除"),ROUNDUP('２個別表'!$BX428*100/110,0),IF(OR('２個別表'!$BV428=2,'２個別表'!$BV428=3),'２個別表'!$BX428,'２個別表'!$BX428)))),"")</f>
        <v/>
      </c>
      <c r="AD428" s="221" t="str">
        <f ca="1">IF('２個別表'!$W428=1,3,IF(AND('２個別表'!$W428=2,AND(19&lt;='２個別表'!$AO428,'２個別表'!$AO428&lt;=23)),2,IF(AND('２個別表'!$W428=2,OR(AND(1&lt;='２個別表'!$AO428,'２個別表'!$AO428&lt;=18),AND(24&lt;='２個別表'!$AO428,'２個別表'!$AO428&lt;=25))),1,"判定不能")))</f>
        <v>判定不能</v>
      </c>
      <c r="AE428" s="228">
        <f t="shared" ca="1" si="167"/>
        <v>0</v>
      </c>
      <c r="AF428" s="204" t="str">
        <f t="shared" ca="1" si="184"/>
        <v/>
      </c>
      <c r="AG428" s="207" t="str">
        <f ca="1">IF(AND($AD428=1,$U428&gt;0,$V428=1),ROUNDDOWN($AC428*1/2-'２個別表'!$CF428*1/2,0),"")</f>
        <v/>
      </c>
      <c r="AH428" s="207" t="str">
        <f t="shared" ca="1" si="162"/>
        <v/>
      </c>
      <c r="AI428" s="230" t="str">
        <f ca="1">IF(AND($AD428=1,$Q428=1),IF($AB428&gt;0,'２個別表'!$BX428-'２個別表'!$BZ428-'２個別表'!$CF428-'２個別表'!$CC428-'２個別表'!$CD428-'２個別表'!$CE428,0),"")</f>
        <v/>
      </c>
      <c r="AJ428" s="222">
        <f t="shared" ca="1" si="168"/>
        <v>0</v>
      </c>
      <c r="AK428" s="218" t="str">
        <f ca="1">IF($AD428=1,IF('２個別表'!$AQ428=1,1,IF('２個別表'!AQ428="","",)),"")</f>
        <v/>
      </c>
      <c r="AL428" s="207" t="str">
        <f ca="1">IF($AJ428=1,IF($AK428=1,'２個別表'!BU428,""),"")</f>
        <v/>
      </c>
      <c r="AM428" s="204" t="str">
        <f t="shared" ca="1" si="169"/>
        <v/>
      </c>
      <c r="AN428" s="223" t="str">
        <f ca="1">IF($AJ428=1,IF($AK428=1,ROUNDDOWN('２個別表'!$BX428-'２個別表'!$BZ428-'２個別表'!$CC428-'２個別表'!$CD428-'２個別表'!$CE428-'２個別表'!$CF428,0),""),"")</f>
        <v/>
      </c>
      <c r="AO428" s="222">
        <f t="shared" ca="1" si="165"/>
        <v>0</v>
      </c>
      <c r="AP428" s="218">
        <f t="shared" ca="1" si="170"/>
        <v>0</v>
      </c>
      <c r="AQ428" s="218">
        <f t="shared" ca="1" si="171"/>
        <v>0</v>
      </c>
      <c r="AR428" s="213">
        <f ca="1">IF('２個別表'!$AC428=1,1,0)</f>
        <v>0</v>
      </c>
      <c r="AS428" s="204" t="str">
        <f t="shared" ca="1" si="172"/>
        <v/>
      </c>
      <c r="AT428" s="204" t="str">
        <f t="shared" ca="1" si="173"/>
        <v/>
      </c>
      <c r="AU428" s="230" t="str">
        <f ca="1">IF($AD428=1,IF($AQ428=1,ROUNDDOWN('２個別表'!$BX428-'２個別表'!$BZ428-'２個別表'!$CC428-'２個別表'!$CD428-'２個別表'!$CE428-'２個別表'!$CF428,0),""),"")</f>
        <v/>
      </c>
      <c r="AV428" s="391">
        <f t="shared" ca="1" si="174"/>
        <v>0</v>
      </c>
      <c r="AW428" s="401" t="str">
        <f t="shared" ca="1" si="175"/>
        <v>-</v>
      </c>
      <c r="AX428" s="228">
        <f ca="1">IF($AD428=2,IF('２個別表'!$BS428=1,1,0),0)</f>
        <v>0</v>
      </c>
      <c r="AY428" s="213" t="str">
        <f t="shared" ca="1" si="176"/>
        <v/>
      </c>
      <c r="AZ428" s="409" t="str">
        <f ca="1">IF(AND($AD428=2,$AX428=1),'２個別表'!$BX428-('２個別表'!$BZ428+'２個別表'!$CC428+'２個別表'!$CD428+'２個別表'!$CE428+'２個別表'!$CF428),"")</f>
        <v/>
      </c>
      <c r="BA428" s="228">
        <f ca="1">IF($AD428=2,IF('２個別表'!$BS428&lt;&gt;1,1,0),0)</f>
        <v>0</v>
      </c>
      <c r="BB428" s="404">
        <f t="shared" ca="1" si="177"/>
        <v>0</v>
      </c>
      <c r="BC428" s="207" t="str">
        <f ca="1">IF(AND($AD428=2,$BA428=1),'２個別表'!$BT428,"")</f>
        <v/>
      </c>
      <c r="BD428" s="207" t="str">
        <f t="shared" ca="1" si="178"/>
        <v/>
      </c>
      <c r="BE428" s="207" t="str">
        <f ca="1">IF(AND($AD428=2,$BA428=1),'２個別表'!$BW428-('２個別表'!$BZ428+'２個別表'!$CC428+'２個別表'!$CD428+'２個別表'!$CE428+'２個別表'!$CF428),"")</f>
        <v/>
      </c>
      <c r="BF428" s="207" t="str">
        <f ca="1">IF(AND($AD428=2,$BA428=1),'２個別表'!$CC428+'２個別表'!$CD428,"")</f>
        <v/>
      </c>
      <c r="BG428" s="406" t="str">
        <f ca="1">IF($BB428=1,IF(SUM('２個別表'!$BY428,'２個別表'!$CF428*0.5)&lt;='２個別表'!$BX428*0.5,"〇","×"),"")</f>
        <v/>
      </c>
      <c r="BH428" s="405">
        <f t="shared" ca="1" si="179"/>
        <v>0</v>
      </c>
      <c r="BI428" s="229" t="str">
        <f ca="1">IF($AD428=2,IF($AX428=1,IF('２個別表'!$AO428=23,"〇","×"),IF(OR('２個別表'!$AO428&lt;19,'２個別表'!$AO428&gt;23),"",IF($BH428&lt;='２個別表'!$BT428,"〇","×"))),"-")</f>
        <v>-</v>
      </c>
      <c r="BJ428" s="414" t="str">
        <f t="shared" ca="1" si="180"/>
        <v>-</v>
      </c>
      <c r="BK428" s="228">
        <f t="shared" ca="1" si="181"/>
        <v>0</v>
      </c>
      <c r="BL428" s="229" t="str">
        <f ca="1">IF($AD428=3,IF(1&lt;='２個別表'!$F428,IF('２個別表'!$W428=1,"〇","×"),""),"")</f>
        <v/>
      </c>
      <c r="BM428" s="209" t="str">
        <f ca="1">IF(AD428=3,IF(AND(OR('２個別表'!BF428="附帯施設",AND(1&lt;='２個別表'!AO428,'２個別表'!AO428&lt;=3)),'２個別表'!BM428&lt;&gt;"",'２個別表'!BN428&lt;&gt;""),1,IF(AND(OR('２個別表'!BF428="附帯施設",AND(1&lt;='２個別表'!AO428,'２個別表'!AO428&lt;=3)),OR('２個別表'!BM428="",'２個別表'!BN428="")),"×",0)),"")</f>
        <v/>
      </c>
      <c r="BN428" s="229" t="str">
        <f ca="1">IF($AD428=3,IF('２個別表'!$BX428&gt;=500000,"〇","×"),"")</f>
        <v/>
      </c>
      <c r="BO428" s="204" t="str">
        <f ca="1">IF(AD428=3,'２個別表'!BY428,"")</f>
        <v/>
      </c>
      <c r="BP428" s="204" t="str">
        <f ca="1">IF(AD428=3,IF(COUNTIF('２個別表'!$Z$11:'２個別表'!Z428,'２個別表'!Z428)=1,BO428,SUMIF('２個別表'!$Z$11:$Z$510,'２個別表'!Z428,$BO$11:$BO$239)),"")</f>
        <v/>
      </c>
      <c r="BQ428" s="213" t="str">
        <f t="shared" ca="1" si="163"/>
        <v/>
      </c>
      <c r="BR428" s="207" t="str">
        <f t="shared" ca="1" si="182"/>
        <v/>
      </c>
      <c r="BS428" s="483" t="str">
        <f ca="1">IF($AD428=3,'２個別表'!$BX428-('２個別表'!$BZ428+'２個別表'!$CC428+'２個別表'!$CD428+'２個別表'!$CE428+'２個別表'!$CF428),"")</f>
        <v/>
      </c>
      <c r="BT428" s="486">
        <f t="shared" ca="1" si="164"/>
        <v>0</v>
      </c>
      <c r="BU428" s="480" t="str">
        <f t="shared" ca="1" si="183"/>
        <v/>
      </c>
    </row>
    <row r="429" spans="1:73">
      <c r="A429" s="770" t="str">
        <f t="shared" ca="1" si="159"/>
        <v>石川県</v>
      </c>
      <c r="B429" s="773">
        <f ca="1">'２個別表'!Q429</f>
        <v>419</v>
      </c>
      <c r="C429" s="774" t="str">
        <f>'２個別表'!$R429</f>
        <v>石川県</v>
      </c>
      <c r="D429" s="774" t="str">
        <f ca="1">'２個別表'!$S429</f>
        <v/>
      </c>
      <c r="E429" s="774" t="str">
        <f ca="1">'２個別表'!$T429</f>
        <v/>
      </c>
      <c r="F429" s="719" t="str">
        <f ca="1">'２個別表'!$W429</f>
        <v/>
      </c>
      <c r="G429" s="719" t="str">
        <f ca="1">IF($F429=1,IF(SUMIF('（様式１号）１総括表'!$B$16:$B$25,A429,'（様式１号）１総括表'!$A$16:$A$25)&gt;0,"〇","✕"),"-")</f>
        <v>-</v>
      </c>
      <c r="H429" s="716" t="str">
        <f ca="1">IF('２個別表'!$Y429=1,IF('２個別表'!$AC429=1,"〇","×"),IF(AND(2&lt;='２個別表'!$AC429,'２個別表'!$AC429&lt;=5),"〇","×"))</f>
        <v>×</v>
      </c>
      <c r="I429" s="716" t="str">
        <f t="shared" ca="1" si="160"/>
        <v>×</v>
      </c>
      <c r="J429" s="207" t="str">
        <f ca="1">'２個別表'!$Z429</f>
        <v/>
      </c>
      <c r="K429" s="207">
        <f ca="1">'２個別表'!$AK429</f>
        <v>0</v>
      </c>
      <c r="L429" s="207" t="str">
        <f ca="1">IF('２個別表'!$AL429=1,1,"")</f>
        <v/>
      </c>
      <c r="M429" s="207" t="str">
        <f ca="1">IF('２個別表'!$AL429="","",IF('２個別表'!$AL429=1,IF(OR('２個別表'!$AM429=1,'２個別表'!$AN429=1),"〇","×")))</f>
        <v/>
      </c>
      <c r="N429" s="204" t="str">
        <f ca="1">'２個別表'!AT429</f>
        <v/>
      </c>
      <c r="O429" s="220" t="str">
        <f ca="1">IF(1&lt;='２個別表'!$F429,IF(AND(1&lt;='２個別表'!$AO429,'２個別表'!$AO429&lt;=3),1,0),"")</f>
        <v/>
      </c>
      <c r="P429" s="229">
        <f ca="1">IF($O429=1,IF(AND('２個別表'!$BF429&lt;&gt;"",AND('２個別表'!$BI429&lt;&gt;1,'２個別表'!$BJ429)),0,1),0)</f>
        <v>0</v>
      </c>
      <c r="Q429" s="220">
        <f ca="1">IF('２個別表'!$BF429&lt;&gt;"",1,0)</f>
        <v>0</v>
      </c>
      <c r="R429" s="220" t="str">
        <f ca="1">IF($Q429=1,IF('２個別表'!$BI429=1,1,0),"")</f>
        <v/>
      </c>
      <c r="S429" s="220" t="str">
        <f ca="1">IF($R429=1,IF('２個別表'!$BJ429&lt;&gt;"","〇","×"),"")</f>
        <v/>
      </c>
      <c r="T429" s="220" t="str">
        <f t="shared" ca="1" si="166"/>
        <v/>
      </c>
      <c r="U429" s="381">
        <f ca="1">IF('２個別表'!$BH429&gt;0,'２個別表'!$BH429,0)</f>
        <v>0</v>
      </c>
      <c r="V429" s="220">
        <f ca="1">IF('２個別表'!$BJ429&lt;&gt;"",1,0)</f>
        <v>0</v>
      </c>
      <c r="W429" s="206">
        <f ca="1">IF(AND($Q429=1,$V429=1),'２個別表'!$CF429,0)</f>
        <v>0</v>
      </c>
      <c r="X429" s="219">
        <f t="shared" ca="1" si="161"/>
        <v>0</v>
      </c>
      <c r="Y429" s="220" t="str">
        <f ca="1">IF(1&lt;='２個別表'!$F429,'２個別表'!$BV429,"")</f>
        <v/>
      </c>
      <c r="Z429" s="220">
        <f ca="1">IF(1&lt;='２個別表'!$F429,'２個別表'!$CG429,0)</f>
        <v>0</v>
      </c>
      <c r="AA429" s="220">
        <f ca="1">IF(OR(0&lt;'２個別表'!$BZ429,0&lt;SUM('２個別表'!$CC429:$CD429)),1,0)</f>
        <v>1</v>
      </c>
      <c r="AB429" s="207">
        <f ca="1">IF(1&lt;='２個別表'!$F429,'２個別表'!$BX429,0)</f>
        <v>0</v>
      </c>
      <c r="AC429" s="207" t="str">
        <f ca="1">IF('２個別表'!$BX429&gt;0,IF(AND('２個別表'!$BV429=1,'２個別表'!$CG429="控除不可"),'２個別表'!$BX429,IF(AND('２個別表'!$BV429=1,'２個別表'!$CG429="80%控除対象"),ROUNDUP('２個別表'!$BX429*102/110,0),IF(AND('２個別表'!$BV429=1,'２個別表'!$CG429="全額控除"),ROUNDUP('２個別表'!$BX429*100/110,0),IF(OR('２個別表'!$BV429=2,'２個別表'!$BV429=3),'２個別表'!$BX429,'２個別表'!$BX429)))),"")</f>
        <v/>
      </c>
      <c r="AD429" s="221" t="str">
        <f ca="1">IF('２個別表'!$W429=1,3,IF(AND('２個別表'!$W429=2,AND(19&lt;='２個別表'!$AO429,'２個別表'!$AO429&lt;=23)),2,IF(AND('２個別表'!$W429=2,OR(AND(1&lt;='２個別表'!$AO429,'２個別表'!$AO429&lt;=18),AND(24&lt;='２個別表'!$AO429,'２個別表'!$AO429&lt;=25))),1,"判定不能")))</f>
        <v>判定不能</v>
      </c>
      <c r="AE429" s="228">
        <f t="shared" ca="1" si="167"/>
        <v>0</v>
      </c>
      <c r="AF429" s="204" t="str">
        <f t="shared" ca="1" si="184"/>
        <v/>
      </c>
      <c r="AG429" s="207" t="str">
        <f ca="1">IF(AND($AD429=1,$U429&gt;0,$V429=1),ROUNDDOWN($AC429*1/2-'２個別表'!$CF429*1/2,0),"")</f>
        <v/>
      </c>
      <c r="AH429" s="207" t="str">
        <f t="shared" ca="1" si="162"/>
        <v/>
      </c>
      <c r="AI429" s="230" t="str">
        <f ca="1">IF(AND($AD429=1,$Q429=1),IF($AB429&gt;0,'２個別表'!$BX429-'２個別表'!$BZ429-'２個別表'!$CF429-'２個別表'!$CC429-'２個別表'!$CD429-'２個別表'!$CE429,0),"")</f>
        <v/>
      </c>
      <c r="AJ429" s="222">
        <f t="shared" ca="1" si="168"/>
        <v>0</v>
      </c>
      <c r="AK429" s="218" t="str">
        <f ca="1">IF($AD429=1,IF('２個別表'!$AQ429=1,1,IF('２個別表'!AQ429="","",)),"")</f>
        <v/>
      </c>
      <c r="AL429" s="207" t="str">
        <f ca="1">IF($AJ429=1,IF($AK429=1,'２個別表'!BU429,""),"")</f>
        <v/>
      </c>
      <c r="AM429" s="204" t="str">
        <f t="shared" ca="1" si="169"/>
        <v/>
      </c>
      <c r="AN429" s="223" t="str">
        <f ca="1">IF($AJ429=1,IF($AK429=1,ROUNDDOWN('２個別表'!$BX429-'２個別表'!$BZ429-'２個別表'!$CC429-'２個別表'!$CD429-'２個別表'!$CE429-'２個別表'!$CF429,0),""),"")</f>
        <v/>
      </c>
      <c r="AO429" s="222">
        <f t="shared" ca="1" si="165"/>
        <v>0</v>
      </c>
      <c r="AP429" s="218">
        <f t="shared" ca="1" si="170"/>
        <v>0</v>
      </c>
      <c r="AQ429" s="218">
        <f t="shared" ca="1" si="171"/>
        <v>0</v>
      </c>
      <c r="AR429" s="213">
        <f ca="1">IF('２個別表'!$AC429=1,1,0)</f>
        <v>0</v>
      </c>
      <c r="AS429" s="204" t="str">
        <f t="shared" ca="1" si="172"/>
        <v/>
      </c>
      <c r="AT429" s="204" t="str">
        <f t="shared" ca="1" si="173"/>
        <v/>
      </c>
      <c r="AU429" s="230" t="str">
        <f ca="1">IF($AD429=1,IF($AQ429=1,ROUNDDOWN('２個別表'!$BX429-'２個別表'!$BZ429-'２個別表'!$CC429-'２個別表'!$CD429-'２個別表'!$CE429-'２個別表'!$CF429,0),""),"")</f>
        <v/>
      </c>
      <c r="AV429" s="391">
        <f t="shared" ca="1" si="174"/>
        <v>0</v>
      </c>
      <c r="AW429" s="401" t="str">
        <f t="shared" ca="1" si="175"/>
        <v>-</v>
      </c>
      <c r="AX429" s="228">
        <f ca="1">IF($AD429=2,IF('２個別表'!$BS429=1,1,0),0)</f>
        <v>0</v>
      </c>
      <c r="AY429" s="213" t="str">
        <f t="shared" ca="1" si="176"/>
        <v/>
      </c>
      <c r="AZ429" s="409" t="str">
        <f ca="1">IF(AND($AD429=2,$AX429=1),'２個別表'!$BX429-('２個別表'!$BZ429+'２個別表'!$CC429+'２個別表'!$CD429+'２個別表'!$CE429+'２個別表'!$CF429),"")</f>
        <v/>
      </c>
      <c r="BA429" s="228">
        <f ca="1">IF($AD429=2,IF('２個別表'!$BS429&lt;&gt;1,1,0),0)</f>
        <v>0</v>
      </c>
      <c r="BB429" s="404">
        <f t="shared" ca="1" si="177"/>
        <v>0</v>
      </c>
      <c r="BC429" s="207" t="str">
        <f ca="1">IF(AND($AD429=2,$BA429=1),'２個別表'!$BT429,"")</f>
        <v/>
      </c>
      <c r="BD429" s="207" t="str">
        <f t="shared" ca="1" si="178"/>
        <v/>
      </c>
      <c r="BE429" s="207" t="str">
        <f ca="1">IF(AND($AD429=2,$BA429=1),'２個別表'!$BW429-('２個別表'!$BZ429+'２個別表'!$CC429+'２個別表'!$CD429+'２個別表'!$CE429+'２個別表'!$CF429),"")</f>
        <v/>
      </c>
      <c r="BF429" s="207" t="str">
        <f ca="1">IF(AND($AD429=2,$BA429=1),'２個別表'!$CC429+'２個別表'!$CD429,"")</f>
        <v/>
      </c>
      <c r="BG429" s="406" t="str">
        <f ca="1">IF($BB429=1,IF(SUM('２個別表'!$BY429,'２個別表'!$CF429*0.5)&lt;='２個別表'!$BX429*0.5,"〇","×"),"")</f>
        <v/>
      </c>
      <c r="BH429" s="405">
        <f t="shared" ca="1" si="179"/>
        <v>0</v>
      </c>
      <c r="BI429" s="229" t="str">
        <f ca="1">IF($AD429=2,IF($AX429=1,IF('２個別表'!$AO429=23,"〇","×"),IF(OR('２個別表'!$AO429&lt;19,'２個別表'!$AO429&gt;23),"",IF($BH429&lt;='２個別表'!$BT429,"〇","×"))),"-")</f>
        <v>-</v>
      </c>
      <c r="BJ429" s="414" t="str">
        <f t="shared" ca="1" si="180"/>
        <v>-</v>
      </c>
      <c r="BK429" s="228">
        <f t="shared" ca="1" si="181"/>
        <v>0</v>
      </c>
      <c r="BL429" s="229" t="str">
        <f ca="1">IF($AD429=3,IF(1&lt;='２個別表'!$F429,IF('２個別表'!$W429=1,"〇","×"),""),"")</f>
        <v/>
      </c>
      <c r="BM429" s="209" t="str">
        <f ca="1">IF(AD429=3,IF(AND(OR('２個別表'!BF429="附帯施設",AND(1&lt;='２個別表'!AO429,'２個別表'!AO429&lt;=3)),'２個別表'!BM429&lt;&gt;"",'２個別表'!BN429&lt;&gt;""),1,IF(AND(OR('２個別表'!BF429="附帯施設",AND(1&lt;='２個別表'!AO429,'２個別表'!AO429&lt;=3)),OR('２個別表'!BM429="",'２個別表'!BN429="")),"×",0)),"")</f>
        <v/>
      </c>
      <c r="BN429" s="229" t="str">
        <f ca="1">IF($AD429=3,IF('２個別表'!$BX429&gt;=500000,"〇","×"),"")</f>
        <v/>
      </c>
      <c r="BO429" s="204" t="str">
        <f ca="1">IF(AD429=3,'２個別表'!BY429,"")</f>
        <v/>
      </c>
      <c r="BP429" s="204" t="str">
        <f ca="1">IF(AD429=3,IF(COUNTIF('２個別表'!$Z$11:'２個別表'!Z429,'２個別表'!Z429)=1,BO429,SUMIF('２個別表'!$Z$11:$Z$510,'２個別表'!Z429,$BO$11:$BO$239)),"")</f>
        <v/>
      </c>
      <c r="BQ429" s="213" t="str">
        <f t="shared" ca="1" si="163"/>
        <v/>
      </c>
      <c r="BR429" s="207" t="str">
        <f t="shared" ca="1" si="182"/>
        <v/>
      </c>
      <c r="BS429" s="483" t="str">
        <f ca="1">IF($AD429=3,'２個別表'!$BX429-('２個別表'!$BZ429+'２個別表'!$CC429+'２個別表'!$CD429+'２個別表'!$CE429+'２個別表'!$CF429),"")</f>
        <v/>
      </c>
      <c r="BT429" s="486">
        <f t="shared" ca="1" si="164"/>
        <v>0</v>
      </c>
      <c r="BU429" s="480" t="str">
        <f t="shared" ca="1" si="183"/>
        <v/>
      </c>
    </row>
    <row r="430" spans="1:73">
      <c r="A430" s="770" t="str">
        <f t="shared" ca="1" si="159"/>
        <v>石川県</v>
      </c>
      <c r="B430" s="773">
        <f ca="1">'２個別表'!Q430</f>
        <v>420</v>
      </c>
      <c r="C430" s="774" t="str">
        <f>'２個別表'!$R430</f>
        <v>石川県</v>
      </c>
      <c r="D430" s="774" t="str">
        <f ca="1">'２個別表'!$S430</f>
        <v/>
      </c>
      <c r="E430" s="774" t="str">
        <f ca="1">'２個別表'!$T430</f>
        <v/>
      </c>
      <c r="F430" s="719" t="str">
        <f ca="1">'２個別表'!$W430</f>
        <v/>
      </c>
      <c r="G430" s="719" t="str">
        <f ca="1">IF($F430=1,IF(SUMIF('（様式１号）１総括表'!$B$16:$B$25,A430,'（様式１号）１総括表'!$A$16:$A$25)&gt;0,"〇","✕"),"-")</f>
        <v>-</v>
      </c>
      <c r="H430" s="716" t="str">
        <f ca="1">IF('２個別表'!$Y430=1,IF('２個別表'!$AC430=1,"〇","×"),IF(AND(2&lt;='２個別表'!$AC430,'２個別表'!$AC430&lt;=5),"〇","×"))</f>
        <v>×</v>
      </c>
      <c r="I430" s="716" t="str">
        <f t="shared" ca="1" si="160"/>
        <v>×</v>
      </c>
      <c r="J430" s="207" t="str">
        <f ca="1">'２個別表'!$Z430</f>
        <v/>
      </c>
      <c r="K430" s="207">
        <f ca="1">'２個別表'!$AK430</f>
        <v>0</v>
      </c>
      <c r="L430" s="207" t="str">
        <f ca="1">IF('２個別表'!$AL430=1,1,"")</f>
        <v/>
      </c>
      <c r="M430" s="207" t="str">
        <f ca="1">IF('２個別表'!$AL430="","",IF('２個別表'!$AL430=1,IF(OR('２個別表'!$AM430=1,'２個別表'!$AN430=1),"〇","×")))</f>
        <v/>
      </c>
      <c r="N430" s="204" t="str">
        <f ca="1">'２個別表'!AT430</f>
        <v/>
      </c>
      <c r="O430" s="220" t="str">
        <f ca="1">IF(1&lt;='２個別表'!$F430,IF(AND(1&lt;='２個別表'!$AO430,'２個別表'!$AO430&lt;=3),1,0),"")</f>
        <v/>
      </c>
      <c r="P430" s="229">
        <f ca="1">IF($O430=1,IF(AND('２個別表'!$BF430&lt;&gt;"",AND('２個別表'!$BI430&lt;&gt;1,'２個別表'!$BJ430)),0,1),0)</f>
        <v>0</v>
      </c>
      <c r="Q430" s="220">
        <f ca="1">IF('２個別表'!$BF430&lt;&gt;"",1,0)</f>
        <v>0</v>
      </c>
      <c r="R430" s="220" t="str">
        <f ca="1">IF($Q430=1,IF('２個別表'!$BI430=1,1,0),"")</f>
        <v/>
      </c>
      <c r="S430" s="220" t="str">
        <f ca="1">IF($R430=1,IF('２個別表'!$BJ430&lt;&gt;"","〇","×"),"")</f>
        <v/>
      </c>
      <c r="T430" s="220" t="str">
        <f t="shared" ca="1" si="166"/>
        <v/>
      </c>
      <c r="U430" s="381">
        <f ca="1">IF('２個別表'!$BH430&gt;0,'２個別表'!$BH430,0)</f>
        <v>0</v>
      </c>
      <c r="V430" s="220">
        <f ca="1">IF('２個別表'!$BJ430&lt;&gt;"",1,0)</f>
        <v>0</v>
      </c>
      <c r="W430" s="206">
        <f ca="1">IF(AND($Q430=1,$V430=1),'２個別表'!$CF430,0)</f>
        <v>0</v>
      </c>
      <c r="X430" s="219">
        <f t="shared" ca="1" si="161"/>
        <v>0</v>
      </c>
      <c r="Y430" s="220" t="str">
        <f ca="1">IF(1&lt;='２個別表'!$F430,'２個別表'!$BV430,"")</f>
        <v/>
      </c>
      <c r="Z430" s="220">
        <f ca="1">IF(1&lt;='２個別表'!$F430,'２個別表'!$CG430,0)</f>
        <v>0</v>
      </c>
      <c r="AA430" s="220">
        <f ca="1">IF(OR(0&lt;'２個別表'!$BZ430,0&lt;SUM('２個別表'!$CC430:$CD430)),1,0)</f>
        <v>1</v>
      </c>
      <c r="AB430" s="207">
        <f ca="1">IF(1&lt;='２個別表'!$F430,'２個別表'!$BX430,0)</f>
        <v>0</v>
      </c>
      <c r="AC430" s="207" t="str">
        <f ca="1">IF('２個別表'!$BX430&gt;0,IF(AND('２個別表'!$BV430=1,'２個別表'!$CG430="控除不可"),'２個別表'!$BX430,IF(AND('２個別表'!$BV430=1,'２個別表'!$CG430="80%控除対象"),ROUNDUP('２個別表'!$BX430*102/110,0),IF(AND('２個別表'!$BV430=1,'２個別表'!$CG430="全額控除"),ROUNDUP('２個別表'!$BX430*100/110,0),IF(OR('２個別表'!$BV430=2,'２個別表'!$BV430=3),'２個別表'!$BX430,'２個別表'!$BX430)))),"")</f>
        <v/>
      </c>
      <c r="AD430" s="221" t="str">
        <f ca="1">IF('２個別表'!$W430=1,3,IF(AND('２個別表'!$W430=2,AND(19&lt;='２個別表'!$AO430,'２個別表'!$AO430&lt;=23)),2,IF(AND('２個別表'!$W430=2,OR(AND(1&lt;='２個別表'!$AO430,'２個別表'!$AO430&lt;=18),AND(24&lt;='２個別表'!$AO430,'２個別表'!$AO430&lt;=25))),1,"判定不能")))</f>
        <v>判定不能</v>
      </c>
      <c r="AE430" s="228">
        <f t="shared" ca="1" si="167"/>
        <v>0</v>
      </c>
      <c r="AF430" s="204" t="str">
        <f t="shared" ca="1" si="184"/>
        <v/>
      </c>
      <c r="AG430" s="207" t="str">
        <f ca="1">IF(AND($AD430=1,$U430&gt;0,$V430=1),ROUNDDOWN($AC430*1/2-'２個別表'!$CF430*1/2,0),"")</f>
        <v/>
      </c>
      <c r="AH430" s="207" t="str">
        <f t="shared" ca="1" si="162"/>
        <v/>
      </c>
      <c r="AI430" s="230" t="str">
        <f ca="1">IF(AND($AD430=1,$Q430=1),IF($AB430&gt;0,'２個別表'!$BX430-'２個別表'!$BZ430-'２個別表'!$CF430-'２個別表'!$CC430-'２個別表'!$CD430-'２個別表'!$CE430,0),"")</f>
        <v/>
      </c>
      <c r="AJ430" s="222">
        <f t="shared" ca="1" si="168"/>
        <v>0</v>
      </c>
      <c r="AK430" s="218" t="str">
        <f ca="1">IF($AD430=1,IF('２個別表'!$AQ430=1,1,IF('２個別表'!AQ430="","",)),"")</f>
        <v/>
      </c>
      <c r="AL430" s="207" t="str">
        <f ca="1">IF($AJ430=1,IF($AK430=1,'２個別表'!BU430,""),"")</f>
        <v/>
      </c>
      <c r="AM430" s="204" t="str">
        <f t="shared" ca="1" si="169"/>
        <v/>
      </c>
      <c r="AN430" s="223" t="str">
        <f ca="1">IF($AJ430=1,IF($AK430=1,ROUNDDOWN('２個別表'!$BX430-'２個別表'!$BZ430-'２個別表'!$CC430-'２個別表'!$CD430-'２個別表'!$CE430-'２個別表'!$CF430,0),""),"")</f>
        <v/>
      </c>
      <c r="AO430" s="222">
        <f t="shared" ca="1" si="165"/>
        <v>0</v>
      </c>
      <c r="AP430" s="218">
        <f t="shared" ca="1" si="170"/>
        <v>0</v>
      </c>
      <c r="AQ430" s="218">
        <f t="shared" ca="1" si="171"/>
        <v>0</v>
      </c>
      <c r="AR430" s="213">
        <f ca="1">IF('２個別表'!$AC430=1,1,0)</f>
        <v>0</v>
      </c>
      <c r="AS430" s="204" t="str">
        <f t="shared" ca="1" si="172"/>
        <v/>
      </c>
      <c r="AT430" s="204" t="str">
        <f t="shared" ca="1" si="173"/>
        <v/>
      </c>
      <c r="AU430" s="230" t="str">
        <f ca="1">IF($AD430=1,IF($AQ430=1,ROUNDDOWN('２個別表'!$BX430-'２個別表'!$BZ430-'２個別表'!$CC430-'２個別表'!$CD430-'２個別表'!$CE430-'２個別表'!$CF430,0),""),"")</f>
        <v/>
      </c>
      <c r="AV430" s="391">
        <f t="shared" ca="1" si="174"/>
        <v>0</v>
      </c>
      <c r="AW430" s="401" t="str">
        <f t="shared" ca="1" si="175"/>
        <v>-</v>
      </c>
      <c r="AX430" s="228">
        <f ca="1">IF($AD430=2,IF('２個別表'!$BS430=1,1,0),0)</f>
        <v>0</v>
      </c>
      <c r="AY430" s="213" t="str">
        <f t="shared" ca="1" si="176"/>
        <v/>
      </c>
      <c r="AZ430" s="409" t="str">
        <f ca="1">IF(AND($AD430=2,$AX430=1),'２個別表'!$BX430-('２個別表'!$BZ430+'２個別表'!$CC430+'２個別表'!$CD430+'２個別表'!$CE430+'２個別表'!$CF430),"")</f>
        <v/>
      </c>
      <c r="BA430" s="228">
        <f ca="1">IF($AD430=2,IF('２個別表'!$BS430&lt;&gt;1,1,0),0)</f>
        <v>0</v>
      </c>
      <c r="BB430" s="404">
        <f t="shared" ca="1" si="177"/>
        <v>0</v>
      </c>
      <c r="BC430" s="207" t="str">
        <f ca="1">IF(AND($AD430=2,$BA430=1),'２個別表'!$BT430,"")</f>
        <v/>
      </c>
      <c r="BD430" s="207" t="str">
        <f t="shared" ca="1" si="178"/>
        <v/>
      </c>
      <c r="BE430" s="207" t="str">
        <f ca="1">IF(AND($AD430=2,$BA430=1),'２個別表'!$BW430-('２個別表'!$BZ430+'２個別表'!$CC430+'２個別表'!$CD430+'２個別表'!$CE430+'２個別表'!$CF430),"")</f>
        <v/>
      </c>
      <c r="BF430" s="207" t="str">
        <f ca="1">IF(AND($AD430=2,$BA430=1),'２個別表'!$CC430+'２個別表'!$CD430,"")</f>
        <v/>
      </c>
      <c r="BG430" s="406" t="str">
        <f ca="1">IF($BB430=1,IF(SUM('２個別表'!$BY430,'２個別表'!$CF430*0.5)&lt;='２個別表'!$BX430*0.5,"〇","×"),"")</f>
        <v/>
      </c>
      <c r="BH430" s="405">
        <f t="shared" ca="1" si="179"/>
        <v>0</v>
      </c>
      <c r="BI430" s="229" t="str">
        <f ca="1">IF($AD430=2,IF($AX430=1,IF('２個別表'!$AO430=23,"〇","×"),IF(OR('２個別表'!$AO430&lt;19,'２個別表'!$AO430&gt;23),"",IF($BH430&lt;='２個別表'!$BT430,"〇","×"))),"-")</f>
        <v>-</v>
      </c>
      <c r="BJ430" s="414" t="str">
        <f t="shared" ca="1" si="180"/>
        <v>-</v>
      </c>
      <c r="BK430" s="228">
        <f t="shared" ca="1" si="181"/>
        <v>0</v>
      </c>
      <c r="BL430" s="229" t="str">
        <f ca="1">IF($AD430=3,IF(1&lt;='２個別表'!$F430,IF('２個別表'!$W430=1,"〇","×"),""),"")</f>
        <v/>
      </c>
      <c r="BM430" s="209" t="str">
        <f ca="1">IF(AD430=3,IF(AND(OR('２個別表'!BF430="附帯施設",AND(1&lt;='２個別表'!AO430,'２個別表'!AO430&lt;=3)),'２個別表'!BM430&lt;&gt;"",'２個別表'!BN430&lt;&gt;""),1,IF(AND(OR('２個別表'!BF430="附帯施設",AND(1&lt;='２個別表'!AO430,'２個別表'!AO430&lt;=3)),OR('２個別表'!BM430="",'２個別表'!BN430="")),"×",0)),"")</f>
        <v/>
      </c>
      <c r="BN430" s="229" t="str">
        <f ca="1">IF($AD430=3,IF('２個別表'!$BX430&gt;=500000,"〇","×"),"")</f>
        <v/>
      </c>
      <c r="BO430" s="204" t="str">
        <f ca="1">IF(AD430=3,'２個別表'!BY430,"")</f>
        <v/>
      </c>
      <c r="BP430" s="204" t="str">
        <f ca="1">IF(AD430=3,IF(COUNTIF('２個別表'!$Z$11:'２個別表'!Z430,'２個別表'!Z430)=1,BO430,SUMIF('２個別表'!$Z$11:$Z$510,'２個別表'!Z430,$BO$11:$BO$239)),"")</f>
        <v/>
      </c>
      <c r="BQ430" s="213" t="str">
        <f t="shared" ca="1" si="163"/>
        <v/>
      </c>
      <c r="BR430" s="207" t="str">
        <f t="shared" ca="1" si="182"/>
        <v/>
      </c>
      <c r="BS430" s="483" t="str">
        <f ca="1">IF($AD430=3,'２個別表'!$BX430-('２個別表'!$BZ430+'２個別表'!$CC430+'２個別表'!$CD430+'２個別表'!$CE430+'２個別表'!$CF430),"")</f>
        <v/>
      </c>
      <c r="BT430" s="486">
        <f t="shared" ca="1" si="164"/>
        <v>0</v>
      </c>
      <c r="BU430" s="480" t="str">
        <f t="shared" ca="1" si="183"/>
        <v/>
      </c>
    </row>
    <row r="431" spans="1:73">
      <c r="A431" s="770" t="str">
        <f t="shared" ca="1" si="159"/>
        <v>石川県</v>
      </c>
      <c r="B431" s="773">
        <f ca="1">'２個別表'!Q431</f>
        <v>421</v>
      </c>
      <c r="C431" s="774" t="str">
        <f>'２個別表'!$R431</f>
        <v>石川県</v>
      </c>
      <c r="D431" s="774" t="str">
        <f ca="1">'２個別表'!$S431</f>
        <v/>
      </c>
      <c r="E431" s="774" t="str">
        <f ca="1">'２個別表'!$T431</f>
        <v/>
      </c>
      <c r="F431" s="719" t="str">
        <f ca="1">'２個別表'!$W431</f>
        <v/>
      </c>
      <c r="G431" s="719" t="str">
        <f ca="1">IF($F431=1,IF(SUMIF('（様式１号）１総括表'!$B$16:$B$25,A431,'（様式１号）１総括表'!$A$16:$A$25)&gt;0,"〇","✕"),"-")</f>
        <v>-</v>
      </c>
      <c r="H431" s="716" t="str">
        <f ca="1">IF('２個別表'!$Y431=1,IF('２個別表'!$AC431=1,"〇","×"),IF(AND(2&lt;='２個別表'!$AC431,'２個別表'!$AC431&lt;=5),"〇","×"))</f>
        <v>×</v>
      </c>
      <c r="I431" s="716" t="str">
        <f t="shared" ca="1" si="160"/>
        <v>×</v>
      </c>
      <c r="J431" s="207" t="str">
        <f ca="1">'２個別表'!$Z431</f>
        <v/>
      </c>
      <c r="K431" s="207">
        <f ca="1">'２個別表'!$AK431</f>
        <v>0</v>
      </c>
      <c r="L431" s="207" t="str">
        <f ca="1">IF('２個別表'!$AL431=1,1,"")</f>
        <v/>
      </c>
      <c r="M431" s="207" t="str">
        <f ca="1">IF('２個別表'!$AL431="","",IF('２個別表'!$AL431=1,IF(OR('２個別表'!$AM431=1,'２個別表'!$AN431=1),"〇","×")))</f>
        <v/>
      </c>
      <c r="N431" s="204" t="str">
        <f ca="1">'２個別表'!AT431</f>
        <v/>
      </c>
      <c r="O431" s="220" t="str">
        <f ca="1">IF(1&lt;='２個別表'!$F431,IF(AND(1&lt;='２個別表'!$AO431,'２個別表'!$AO431&lt;=3),1,0),"")</f>
        <v/>
      </c>
      <c r="P431" s="229">
        <f ca="1">IF($O431=1,IF(AND('２個別表'!$BF431&lt;&gt;"",AND('２個別表'!$BI431&lt;&gt;1,'２個別表'!$BJ431)),0,1),0)</f>
        <v>0</v>
      </c>
      <c r="Q431" s="220">
        <f ca="1">IF('２個別表'!$BF431&lt;&gt;"",1,0)</f>
        <v>0</v>
      </c>
      <c r="R431" s="220" t="str">
        <f ca="1">IF($Q431=1,IF('２個別表'!$BI431=1,1,0),"")</f>
        <v/>
      </c>
      <c r="S431" s="220" t="str">
        <f ca="1">IF($R431=1,IF('２個別表'!$BJ431&lt;&gt;"","〇","×"),"")</f>
        <v/>
      </c>
      <c r="T431" s="220" t="str">
        <f t="shared" ca="1" si="166"/>
        <v/>
      </c>
      <c r="U431" s="381">
        <f ca="1">IF('２個別表'!$BH431&gt;0,'２個別表'!$BH431,0)</f>
        <v>0</v>
      </c>
      <c r="V431" s="220">
        <f ca="1">IF('２個別表'!$BJ431&lt;&gt;"",1,0)</f>
        <v>0</v>
      </c>
      <c r="W431" s="206">
        <f ca="1">IF(AND($Q431=1,$V431=1),'２個別表'!$CF431,0)</f>
        <v>0</v>
      </c>
      <c r="X431" s="219">
        <f t="shared" ca="1" si="161"/>
        <v>0</v>
      </c>
      <c r="Y431" s="220" t="str">
        <f ca="1">IF(1&lt;='２個別表'!$F431,'２個別表'!$BV431,"")</f>
        <v/>
      </c>
      <c r="Z431" s="220">
        <f ca="1">IF(1&lt;='２個別表'!$F431,'２個別表'!$CG431,0)</f>
        <v>0</v>
      </c>
      <c r="AA431" s="220">
        <f ca="1">IF(OR(0&lt;'２個別表'!$BZ431,0&lt;SUM('２個別表'!$CC431:$CD431)),1,0)</f>
        <v>1</v>
      </c>
      <c r="AB431" s="207">
        <f ca="1">IF(1&lt;='２個別表'!$F431,'２個別表'!$BX431,0)</f>
        <v>0</v>
      </c>
      <c r="AC431" s="207" t="str">
        <f ca="1">IF('２個別表'!$BX431&gt;0,IF(AND('２個別表'!$BV431=1,'２個別表'!$CG431="控除不可"),'２個別表'!$BX431,IF(AND('２個別表'!$BV431=1,'２個別表'!$CG431="80%控除対象"),ROUNDUP('２個別表'!$BX431*102/110,0),IF(AND('２個別表'!$BV431=1,'２個別表'!$CG431="全額控除"),ROUNDUP('２個別表'!$BX431*100/110,0),IF(OR('２個別表'!$BV431=2,'２個別表'!$BV431=3),'２個別表'!$BX431,'２個別表'!$BX431)))),"")</f>
        <v/>
      </c>
      <c r="AD431" s="221" t="str">
        <f ca="1">IF('２個別表'!$W431=1,3,IF(AND('２個別表'!$W431=2,AND(19&lt;='２個別表'!$AO431,'２個別表'!$AO431&lt;=23)),2,IF(AND('２個別表'!$W431=2,OR(AND(1&lt;='２個別表'!$AO431,'２個別表'!$AO431&lt;=18),AND(24&lt;='２個別表'!$AO431,'２個別表'!$AO431&lt;=25))),1,"判定不能")))</f>
        <v>判定不能</v>
      </c>
      <c r="AE431" s="228">
        <f t="shared" ca="1" si="167"/>
        <v>0</v>
      </c>
      <c r="AF431" s="204" t="str">
        <f t="shared" ca="1" si="184"/>
        <v/>
      </c>
      <c r="AG431" s="207" t="str">
        <f ca="1">IF(AND($AD431=1,$U431&gt;0,$V431=1),ROUNDDOWN($AC431*1/2-'２個別表'!$CF431*1/2,0),"")</f>
        <v/>
      </c>
      <c r="AH431" s="207" t="str">
        <f t="shared" ca="1" si="162"/>
        <v/>
      </c>
      <c r="AI431" s="230" t="str">
        <f ca="1">IF(AND($AD431=1,$Q431=1),IF($AB431&gt;0,'２個別表'!$BX431-'２個別表'!$BZ431-'２個別表'!$CF431-'２個別表'!$CC431-'２個別表'!$CD431-'２個別表'!$CE431,0),"")</f>
        <v/>
      </c>
      <c r="AJ431" s="222">
        <f t="shared" ca="1" si="168"/>
        <v>0</v>
      </c>
      <c r="AK431" s="218" t="str">
        <f ca="1">IF($AD431=1,IF('２個別表'!$AQ431=1,1,IF('２個別表'!AQ431="","",)),"")</f>
        <v/>
      </c>
      <c r="AL431" s="207" t="str">
        <f ca="1">IF($AJ431=1,IF($AK431=1,'２個別表'!BU431,""),"")</f>
        <v/>
      </c>
      <c r="AM431" s="204" t="str">
        <f t="shared" ca="1" si="169"/>
        <v/>
      </c>
      <c r="AN431" s="223" t="str">
        <f ca="1">IF($AJ431=1,IF($AK431=1,ROUNDDOWN('２個別表'!$BX431-'２個別表'!$BZ431-'２個別表'!$CC431-'２個別表'!$CD431-'２個別表'!$CE431-'２個別表'!$CF431,0),""),"")</f>
        <v/>
      </c>
      <c r="AO431" s="222">
        <f t="shared" ca="1" si="165"/>
        <v>0</v>
      </c>
      <c r="AP431" s="218">
        <f t="shared" ca="1" si="170"/>
        <v>0</v>
      </c>
      <c r="AQ431" s="218">
        <f t="shared" ca="1" si="171"/>
        <v>0</v>
      </c>
      <c r="AR431" s="213">
        <f ca="1">IF('２個別表'!$AC431=1,1,0)</f>
        <v>0</v>
      </c>
      <c r="AS431" s="204" t="str">
        <f t="shared" ca="1" si="172"/>
        <v/>
      </c>
      <c r="AT431" s="204" t="str">
        <f t="shared" ca="1" si="173"/>
        <v/>
      </c>
      <c r="AU431" s="230" t="str">
        <f ca="1">IF($AD431=1,IF($AQ431=1,ROUNDDOWN('２個別表'!$BX431-'２個別表'!$BZ431-'２個別表'!$CC431-'２個別表'!$CD431-'２個別表'!$CE431-'２個別表'!$CF431,0),""),"")</f>
        <v/>
      </c>
      <c r="AV431" s="391">
        <f t="shared" ca="1" si="174"/>
        <v>0</v>
      </c>
      <c r="AW431" s="401" t="str">
        <f t="shared" ca="1" si="175"/>
        <v>-</v>
      </c>
      <c r="AX431" s="228">
        <f ca="1">IF($AD431=2,IF('２個別表'!$BS431=1,1,0),0)</f>
        <v>0</v>
      </c>
      <c r="AY431" s="213" t="str">
        <f t="shared" ca="1" si="176"/>
        <v/>
      </c>
      <c r="AZ431" s="409" t="str">
        <f ca="1">IF(AND($AD431=2,$AX431=1),'２個別表'!$BX431-('２個別表'!$BZ431+'２個別表'!$CC431+'２個別表'!$CD431+'２個別表'!$CE431+'２個別表'!$CF431),"")</f>
        <v/>
      </c>
      <c r="BA431" s="228">
        <f ca="1">IF($AD431=2,IF('２個別表'!$BS431&lt;&gt;1,1,0),0)</f>
        <v>0</v>
      </c>
      <c r="BB431" s="404">
        <f t="shared" ca="1" si="177"/>
        <v>0</v>
      </c>
      <c r="BC431" s="207" t="str">
        <f ca="1">IF(AND($AD431=2,$BA431=1),'２個別表'!$BT431,"")</f>
        <v/>
      </c>
      <c r="BD431" s="207" t="str">
        <f t="shared" ca="1" si="178"/>
        <v/>
      </c>
      <c r="BE431" s="207" t="str">
        <f ca="1">IF(AND($AD431=2,$BA431=1),'２個別表'!$BW431-('２個別表'!$BZ431+'２個別表'!$CC431+'２個別表'!$CD431+'２個別表'!$CE431+'２個別表'!$CF431),"")</f>
        <v/>
      </c>
      <c r="BF431" s="207" t="str">
        <f ca="1">IF(AND($AD431=2,$BA431=1),'２個別表'!$CC431+'２個別表'!$CD431,"")</f>
        <v/>
      </c>
      <c r="BG431" s="406" t="str">
        <f ca="1">IF($BB431=1,IF(SUM('２個別表'!$BY431,'２個別表'!$CF431*0.5)&lt;='２個別表'!$BX431*0.5,"〇","×"),"")</f>
        <v/>
      </c>
      <c r="BH431" s="405">
        <f t="shared" ca="1" si="179"/>
        <v>0</v>
      </c>
      <c r="BI431" s="229" t="str">
        <f ca="1">IF($AD431=2,IF($AX431=1,IF('２個別表'!$AO431=23,"〇","×"),IF(OR('２個別表'!$AO431&lt;19,'２個別表'!$AO431&gt;23),"",IF($BH431&lt;='２個別表'!$BT431,"〇","×"))),"-")</f>
        <v>-</v>
      </c>
      <c r="BJ431" s="414" t="str">
        <f t="shared" ca="1" si="180"/>
        <v>-</v>
      </c>
      <c r="BK431" s="228">
        <f t="shared" ca="1" si="181"/>
        <v>0</v>
      </c>
      <c r="BL431" s="229" t="str">
        <f ca="1">IF($AD431=3,IF(1&lt;='２個別表'!$F431,IF('２個別表'!$W431=1,"〇","×"),""),"")</f>
        <v/>
      </c>
      <c r="BM431" s="209" t="str">
        <f ca="1">IF(AD431=3,IF(AND(OR('２個別表'!BF431="附帯施設",AND(1&lt;='２個別表'!AO431,'２個別表'!AO431&lt;=3)),'２個別表'!BM431&lt;&gt;"",'２個別表'!BN431&lt;&gt;""),1,IF(AND(OR('２個別表'!BF431="附帯施設",AND(1&lt;='２個別表'!AO431,'２個別表'!AO431&lt;=3)),OR('２個別表'!BM431="",'２個別表'!BN431="")),"×",0)),"")</f>
        <v/>
      </c>
      <c r="BN431" s="229" t="str">
        <f ca="1">IF($AD431=3,IF('２個別表'!$BX431&gt;=500000,"〇","×"),"")</f>
        <v/>
      </c>
      <c r="BO431" s="204" t="str">
        <f ca="1">IF(AD431=3,'２個別表'!BY431,"")</f>
        <v/>
      </c>
      <c r="BP431" s="204" t="str">
        <f ca="1">IF(AD431=3,IF(COUNTIF('２個別表'!$Z$11:'２個別表'!Z431,'２個別表'!Z431)=1,BO431,SUMIF('２個別表'!$Z$11:$Z$510,'２個別表'!Z431,$BO$11:$BO$239)),"")</f>
        <v/>
      </c>
      <c r="BQ431" s="213" t="str">
        <f t="shared" ca="1" si="163"/>
        <v/>
      </c>
      <c r="BR431" s="207" t="str">
        <f t="shared" ca="1" si="182"/>
        <v/>
      </c>
      <c r="BS431" s="483" t="str">
        <f ca="1">IF($AD431=3,'２個別表'!$BX431-('２個別表'!$BZ431+'２個別表'!$CC431+'２個別表'!$CD431+'２個別表'!$CE431+'２個別表'!$CF431),"")</f>
        <v/>
      </c>
      <c r="BT431" s="486">
        <f t="shared" ca="1" si="164"/>
        <v>0</v>
      </c>
      <c r="BU431" s="480" t="str">
        <f t="shared" ca="1" si="183"/>
        <v/>
      </c>
    </row>
    <row r="432" spans="1:73">
      <c r="A432" s="770" t="str">
        <f t="shared" ca="1" si="159"/>
        <v>石川県</v>
      </c>
      <c r="B432" s="773">
        <f ca="1">'２個別表'!Q432</f>
        <v>422</v>
      </c>
      <c r="C432" s="774" t="str">
        <f>'２個別表'!$R432</f>
        <v>石川県</v>
      </c>
      <c r="D432" s="774" t="str">
        <f ca="1">'２個別表'!$S432</f>
        <v/>
      </c>
      <c r="E432" s="774" t="str">
        <f ca="1">'２個別表'!$T432</f>
        <v/>
      </c>
      <c r="F432" s="719" t="str">
        <f ca="1">'２個別表'!$W432</f>
        <v/>
      </c>
      <c r="G432" s="719" t="str">
        <f ca="1">IF($F432=1,IF(SUMIF('（様式１号）１総括表'!$B$16:$B$25,A432,'（様式１号）１総括表'!$A$16:$A$25)&gt;0,"〇","✕"),"-")</f>
        <v>-</v>
      </c>
      <c r="H432" s="716" t="str">
        <f ca="1">IF('２個別表'!$Y432=1,IF('２個別表'!$AC432=1,"〇","×"),IF(AND(2&lt;='２個別表'!$AC432,'２個別表'!$AC432&lt;=5),"〇","×"))</f>
        <v>×</v>
      </c>
      <c r="I432" s="716" t="str">
        <f t="shared" ca="1" si="160"/>
        <v>×</v>
      </c>
      <c r="J432" s="207" t="str">
        <f ca="1">'２個別表'!$Z432</f>
        <v/>
      </c>
      <c r="K432" s="207">
        <f ca="1">'２個別表'!$AK432</f>
        <v>0</v>
      </c>
      <c r="L432" s="207" t="str">
        <f ca="1">IF('２個別表'!$AL432=1,1,"")</f>
        <v/>
      </c>
      <c r="M432" s="207" t="str">
        <f ca="1">IF('２個別表'!$AL432="","",IF('２個別表'!$AL432=1,IF(OR('２個別表'!$AM432=1,'２個別表'!$AN432=1),"〇","×")))</f>
        <v/>
      </c>
      <c r="N432" s="204" t="str">
        <f ca="1">'２個別表'!AT432</f>
        <v/>
      </c>
      <c r="O432" s="220" t="str">
        <f ca="1">IF(1&lt;='２個別表'!$F432,IF(AND(1&lt;='２個別表'!$AO432,'２個別表'!$AO432&lt;=3),1,0),"")</f>
        <v/>
      </c>
      <c r="P432" s="229">
        <f ca="1">IF($O432=1,IF(AND('２個別表'!$BF432&lt;&gt;"",AND('２個別表'!$BI432&lt;&gt;1,'２個別表'!$BJ432)),0,1),0)</f>
        <v>0</v>
      </c>
      <c r="Q432" s="220">
        <f ca="1">IF('２個別表'!$BF432&lt;&gt;"",1,0)</f>
        <v>0</v>
      </c>
      <c r="R432" s="220" t="str">
        <f ca="1">IF($Q432=1,IF('２個別表'!$BI432=1,1,0),"")</f>
        <v/>
      </c>
      <c r="S432" s="220" t="str">
        <f ca="1">IF($R432=1,IF('２個別表'!$BJ432&lt;&gt;"","〇","×"),"")</f>
        <v/>
      </c>
      <c r="T432" s="220" t="str">
        <f t="shared" ca="1" si="166"/>
        <v/>
      </c>
      <c r="U432" s="381">
        <f ca="1">IF('２個別表'!$BH432&gt;0,'２個別表'!$BH432,0)</f>
        <v>0</v>
      </c>
      <c r="V432" s="220">
        <f ca="1">IF('２個別表'!$BJ432&lt;&gt;"",1,0)</f>
        <v>0</v>
      </c>
      <c r="W432" s="206">
        <f ca="1">IF(AND($Q432=1,$V432=1),'２個別表'!$CF432,0)</f>
        <v>0</v>
      </c>
      <c r="X432" s="219">
        <f t="shared" ca="1" si="161"/>
        <v>0</v>
      </c>
      <c r="Y432" s="220" t="str">
        <f ca="1">IF(1&lt;='２個別表'!$F432,'２個別表'!$BV432,"")</f>
        <v/>
      </c>
      <c r="Z432" s="220">
        <f ca="1">IF(1&lt;='２個別表'!$F432,'２個別表'!$CG432,0)</f>
        <v>0</v>
      </c>
      <c r="AA432" s="220">
        <f ca="1">IF(OR(0&lt;'２個別表'!$BZ432,0&lt;SUM('２個別表'!$CC432:$CD432)),1,0)</f>
        <v>1</v>
      </c>
      <c r="AB432" s="207">
        <f ca="1">IF(1&lt;='２個別表'!$F432,'２個別表'!$BX432,0)</f>
        <v>0</v>
      </c>
      <c r="AC432" s="207" t="str">
        <f ca="1">IF('２個別表'!$BX432&gt;0,IF(AND('２個別表'!$BV432=1,'２個別表'!$CG432="控除不可"),'２個別表'!$BX432,IF(AND('２個別表'!$BV432=1,'２個別表'!$CG432="80%控除対象"),ROUNDUP('２個別表'!$BX432*102/110,0),IF(AND('２個別表'!$BV432=1,'２個別表'!$CG432="全額控除"),ROUNDUP('２個別表'!$BX432*100/110,0),IF(OR('２個別表'!$BV432=2,'２個別表'!$BV432=3),'２個別表'!$BX432,'２個別表'!$BX432)))),"")</f>
        <v/>
      </c>
      <c r="AD432" s="221" t="str">
        <f ca="1">IF('２個別表'!$W432=1,3,IF(AND('２個別表'!$W432=2,AND(19&lt;='２個別表'!$AO432,'２個別表'!$AO432&lt;=23)),2,IF(AND('２個別表'!$W432=2,OR(AND(1&lt;='２個別表'!$AO432,'２個別表'!$AO432&lt;=18),AND(24&lt;='２個別表'!$AO432,'２個別表'!$AO432&lt;=25))),1,"判定不能")))</f>
        <v>判定不能</v>
      </c>
      <c r="AE432" s="228">
        <f t="shared" ca="1" si="167"/>
        <v>0</v>
      </c>
      <c r="AF432" s="204" t="str">
        <f t="shared" ca="1" si="184"/>
        <v/>
      </c>
      <c r="AG432" s="207" t="str">
        <f ca="1">IF(AND($AD432=1,$U432&gt;0,$V432=1),ROUNDDOWN($AC432*1/2-'２個別表'!$CF432*1/2,0),"")</f>
        <v/>
      </c>
      <c r="AH432" s="207" t="str">
        <f t="shared" ca="1" si="162"/>
        <v/>
      </c>
      <c r="AI432" s="230" t="str">
        <f ca="1">IF(AND($AD432=1,$Q432=1),IF($AB432&gt;0,'２個別表'!$BX432-'２個別表'!$BZ432-'２個別表'!$CF432-'２個別表'!$CC432-'２個別表'!$CD432-'２個別表'!$CE432,0),"")</f>
        <v/>
      </c>
      <c r="AJ432" s="222">
        <f t="shared" ca="1" si="168"/>
        <v>0</v>
      </c>
      <c r="AK432" s="218" t="str">
        <f ca="1">IF($AD432=1,IF('２個別表'!$AQ432=1,1,IF('２個別表'!AQ432="","",)),"")</f>
        <v/>
      </c>
      <c r="AL432" s="207" t="str">
        <f ca="1">IF($AJ432=1,IF($AK432=1,'２個別表'!BU432,""),"")</f>
        <v/>
      </c>
      <c r="AM432" s="204" t="str">
        <f t="shared" ca="1" si="169"/>
        <v/>
      </c>
      <c r="AN432" s="223" t="str">
        <f ca="1">IF($AJ432=1,IF($AK432=1,ROUNDDOWN('２個別表'!$BX432-'２個別表'!$BZ432-'２個別表'!$CC432-'２個別表'!$CD432-'２個別表'!$CE432-'２個別表'!$CF432,0),""),"")</f>
        <v/>
      </c>
      <c r="AO432" s="222">
        <f t="shared" ca="1" si="165"/>
        <v>0</v>
      </c>
      <c r="AP432" s="218">
        <f t="shared" ca="1" si="170"/>
        <v>0</v>
      </c>
      <c r="AQ432" s="218">
        <f t="shared" ca="1" si="171"/>
        <v>0</v>
      </c>
      <c r="AR432" s="213">
        <f ca="1">IF('２個別表'!$AC432=1,1,0)</f>
        <v>0</v>
      </c>
      <c r="AS432" s="204" t="str">
        <f t="shared" ca="1" si="172"/>
        <v/>
      </c>
      <c r="AT432" s="204" t="str">
        <f t="shared" ca="1" si="173"/>
        <v/>
      </c>
      <c r="AU432" s="230" t="str">
        <f ca="1">IF($AD432=1,IF($AQ432=1,ROUNDDOWN('２個別表'!$BX432-'２個別表'!$BZ432-'２個別表'!$CC432-'２個別表'!$CD432-'２個別表'!$CE432-'２個別表'!$CF432,0),""),"")</f>
        <v/>
      </c>
      <c r="AV432" s="391">
        <f t="shared" ca="1" si="174"/>
        <v>0</v>
      </c>
      <c r="AW432" s="401" t="str">
        <f t="shared" ca="1" si="175"/>
        <v>-</v>
      </c>
      <c r="AX432" s="228">
        <f ca="1">IF($AD432=2,IF('２個別表'!$BS432=1,1,0),0)</f>
        <v>0</v>
      </c>
      <c r="AY432" s="213" t="str">
        <f t="shared" ca="1" si="176"/>
        <v/>
      </c>
      <c r="AZ432" s="409" t="str">
        <f ca="1">IF(AND($AD432=2,$AX432=1),'２個別表'!$BX432-('２個別表'!$BZ432+'２個別表'!$CC432+'２個別表'!$CD432+'２個別表'!$CE432+'２個別表'!$CF432),"")</f>
        <v/>
      </c>
      <c r="BA432" s="228">
        <f ca="1">IF($AD432=2,IF('２個別表'!$BS432&lt;&gt;1,1,0),0)</f>
        <v>0</v>
      </c>
      <c r="BB432" s="404">
        <f t="shared" ca="1" si="177"/>
        <v>0</v>
      </c>
      <c r="BC432" s="207" t="str">
        <f ca="1">IF(AND($AD432=2,$BA432=1),'２個別表'!$BT432,"")</f>
        <v/>
      </c>
      <c r="BD432" s="207" t="str">
        <f t="shared" ca="1" si="178"/>
        <v/>
      </c>
      <c r="BE432" s="207" t="str">
        <f ca="1">IF(AND($AD432=2,$BA432=1),'２個別表'!$BW432-('２個別表'!$BZ432+'２個別表'!$CC432+'２個別表'!$CD432+'２個別表'!$CE432+'２個別表'!$CF432),"")</f>
        <v/>
      </c>
      <c r="BF432" s="207" t="str">
        <f ca="1">IF(AND($AD432=2,$BA432=1),'２個別表'!$CC432+'２個別表'!$CD432,"")</f>
        <v/>
      </c>
      <c r="BG432" s="406" t="str">
        <f ca="1">IF($BB432=1,IF(SUM('２個別表'!$BY432,'２個別表'!$CF432*0.5)&lt;='２個別表'!$BX432*0.5,"〇","×"),"")</f>
        <v/>
      </c>
      <c r="BH432" s="405">
        <f t="shared" ca="1" si="179"/>
        <v>0</v>
      </c>
      <c r="BI432" s="229" t="str">
        <f ca="1">IF($AD432=2,IF($AX432=1,IF('２個別表'!$AO432=23,"〇","×"),IF(OR('２個別表'!$AO432&lt;19,'２個別表'!$AO432&gt;23),"",IF($BH432&lt;='２個別表'!$BT432,"〇","×"))),"-")</f>
        <v>-</v>
      </c>
      <c r="BJ432" s="414" t="str">
        <f t="shared" ca="1" si="180"/>
        <v>-</v>
      </c>
      <c r="BK432" s="228">
        <f t="shared" ca="1" si="181"/>
        <v>0</v>
      </c>
      <c r="BL432" s="229" t="str">
        <f ca="1">IF($AD432=3,IF(1&lt;='２個別表'!$F432,IF('２個別表'!$W432=1,"〇","×"),""),"")</f>
        <v/>
      </c>
      <c r="BM432" s="209" t="str">
        <f ca="1">IF(AD432=3,IF(AND(OR('２個別表'!BF432="附帯施設",AND(1&lt;='２個別表'!AO432,'２個別表'!AO432&lt;=3)),'２個別表'!BM432&lt;&gt;"",'２個別表'!BN432&lt;&gt;""),1,IF(AND(OR('２個別表'!BF432="附帯施設",AND(1&lt;='２個別表'!AO432,'２個別表'!AO432&lt;=3)),OR('２個別表'!BM432="",'２個別表'!BN432="")),"×",0)),"")</f>
        <v/>
      </c>
      <c r="BN432" s="229" t="str">
        <f ca="1">IF($AD432=3,IF('２個別表'!$BX432&gt;=500000,"〇","×"),"")</f>
        <v/>
      </c>
      <c r="BO432" s="204" t="str">
        <f ca="1">IF(AD432=3,'２個別表'!BY432,"")</f>
        <v/>
      </c>
      <c r="BP432" s="204" t="str">
        <f ca="1">IF(AD432=3,IF(COUNTIF('２個別表'!$Z$11:'２個別表'!Z432,'２個別表'!Z432)=1,BO432,SUMIF('２個別表'!$Z$11:$Z$510,'２個別表'!Z432,$BO$11:$BO$239)),"")</f>
        <v/>
      </c>
      <c r="BQ432" s="213" t="str">
        <f t="shared" ca="1" si="163"/>
        <v/>
      </c>
      <c r="BR432" s="207" t="str">
        <f t="shared" ca="1" si="182"/>
        <v/>
      </c>
      <c r="BS432" s="483" t="str">
        <f ca="1">IF($AD432=3,'２個別表'!$BX432-('２個別表'!$BZ432+'２個別表'!$CC432+'２個別表'!$CD432+'２個別表'!$CE432+'２個別表'!$CF432),"")</f>
        <v/>
      </c>
      <c r="BT432" s="486">
        <f t="shared" ca="1" si="164"/>
        <v>0</v>
      </c>
      <c r="BU432" s="480" t="str">
        <f t="shared" ca="1" si="183"/>
        <v/>
      </c>
    </row>
    <row r="433" spans="1:73">
      <c r="A433" s="770" t="str">
        <f t="shared" ca="1" si="159"/>
        <v>石川県</v>
      </c>
      <c r="B433" s="773">
        <f ca="1">'２個別表'!Q433</f>
        <v>423</v>
      </c>
      <c r="C433" s="774" t="str">
        <f>'２個別表'!$R433</f>
        <v>石川県</v>
      </c>
      <c r="D433" s="774" t="str">
        <f ca="1">'２個別表'!$S433</f>
        <v/>
      </c>
      <c r="E433" s="774" t="str">
        <f ca="1">'２個別表'!$T433</f>
        <v/>
      </c>
      <c r="F433" s="719" t="str">
        <f ca="1">'２個別表'!$W433</f>
        <v/>
      </c>
      <c r="G433" s="719" t="str">
        <f ca="1">IF($F433=1,IF(SUMIF('（様式１号）１総括表'!$B$16:$B$25,A433,'（様式１号）１総括表'!$A$16:$A$25)&gt;0,"〇","✕"),"-")</f>
        <v>-</v>
      </c>
      <c r="H433" s="716" t="str">
        <f ca="1">IF('２個別表'!$Y433=1,IF('２個別表'!$AC433=1,"〇","×"),IF(AND(2&lt;='２個別表'!$AC433,'２個別表'!$AC433&lt;=5),"〇","×"))</f>
        <v>×</v>
      </c>
      <c r="I433" s="716" t="str">
        <f t="shared" ca="1" si="160"/>
        <v>×</v>
      </c>
      <c r="J433" s="207" t="str">
        <f ca="1">'２個別表'!$Z433</f>
        <v/>
      </c>
      <c r="K433" s="207">
        <f ca="1">'２個別表'!$AK433</f>
        <v>0</v>
      </c>
      <c r="L433" s="207" t="str">
        <f ca="1">IF('２個別表'!$AL433=1,1,"")</f>
        <v/>
      </c>
      <c r="M433" s="207" t="str">
        <f ca="1">IF('２個別表'!$AL433="","",IF('２個別表'!$AL433=1,IF(OR('２個別表'!$AM433=1,'２個別表'!$AN433=1),"〇","×")))</f>
        <v/>
      </c>
      <c r="N433" s="204" t="str">
        <f ca="1">'２個別表'!AT433</f>
        <v/>
      </c>
      <c r="O433" s="220" t="str">
        <f ca="1">IF(1&lt;='２個別表'!$F433,IF(AND(1&lt;='２個別表'!$AO433,'２個別表'!$AO433&lt;=3),1,0),"")</f>
        <v/>
      </c>
      <c r="P433" s="229">
        <f ca="1">IF($O433=1,IF(AND('２個別表'!$BF433&lt;&gt;"",AND('２個別表'!$BI433&lt;&gt;1,'２個別表'!$BJ433)),0,1),0)</f>
        <v>0</v>
      </c>
      <c r="Q433" s="220">
        <f ca="1">IF('２個別表'!$BF433&lt;&gt;"",1,0)</f>
        <v>0</v>
      </c>
      <c r="R433" s="220" t="str">
        <f ca="1">IF($Q433=1,IF('２個別表'!$BI433=1,1,0),"")</f>
        <v/>
      </c>
      <c r="S433" s="220" t="str">
        <f ca="1">IF($R433=1,IF('２個別表'!$BJ433&lt;&gt;"","〇","×"),"")</f>
        <v/>
      </c>
      <c r="T433" s="220" t="str">
        <f t="shared" ca="1" si="166"/>
        <v/>
      </c>
      <c r="U433" s="381">
        <f ca="1">IF('２個別表'!$BH433&gt;0,'２個別表'!$BH433,0)</f>
        <v>0</v>
      </c>
      <c r="V433" s="220">
        <f ca="1">IF('２個別表'!$BJ433&lt;&gt;"",1,0)</f>
        <v>0</v>
      </c>
      <c r="W433" s="206">
        <f ca="1">IF(AND($Q433=1,$V433=1),'２個別表'!$CF433,0)</f>
        <v>0</v>
      </c>
      <c r="X433" s="219">
        <f t="shared" ca="1" si="161"/>
        <v>0</v>
      </c>
      <c r="Y433" s="220" t="str">
        <f ca="1">IF(1&lt;='２個別表'!$F433,'２個別表'!$BV433,"")</f>
        <v/>
      </c>
      <c r="Z433" s="220">
        <f ca="1">IF(1&lt;='２個別表'!$F433,'２個別表'!$CG433,0)</f>
        <v>0</v>
      </c>
      <c r="AA433" s="220">
        <f ca="1">IF(OR(0&lt;'２個別表'!$BZ433,0&lt;SUM('２個別表'!$CC433:$CD433)),1,0)</f>
        <v>1</v>
      </c>
      <c r="AB433" s="207">
        <f ca="1">IF(1&lt;='２個別表'!$F433,'２個別表'!$BX433,0)</f>
        <v>0</v>
      </c>
      <c r="AC433" s="207" t="str">
        <f ca="1">IF('２個別表'!$BX433&gt;0,IF(AND('２個別表'!$BV433=1,'２個別表'!$CG433="控除不可"),'２個別表'!$BX433,IF(AND('２個別表'!$BV433=1,'２個別表'!$CG433="80%控除対象"),ROUNDUP('２個別表'!$BX433*102/110,0),IF(AND('２個別表'!$BV433=1,'２個別表'!$CG433="全額控除"),ROUNDUP('２個別表'!$BX433*100/110,0),IF(OR('２個別表'!$BV433=2,'２個別表'!$BV433=3),'２個別表'!$BX433,'２個別表'!$BX433)))),"")</f>
        <v/>
      </c>
      <c r="AD433" s="221" t="str">
        <f ca="1">IF('２個別表'!$W433=1,3,IF(AND('２個別表'!$W433=2,AND(19&lt;='２個別表'!$AO433,'２個別表'!$AO433&lt;=23)),2,IF(AND('２個別表'!$W433=2,OR(AND(1&lt;='２個別表'!$AO433,'２個別表'!$AO433&lt;=18),AND(24&lt;='２個別表'!$AO433,'２個別表'!$AO433&lt;=25))),1,"判定不能")))</f>
        <v>判定不能</v>
      </c>
      <c r="AE433" s="228">
        <f t="shared" ca="1" si="167"/>
        <v>0</v>
      </c>
      <c r="AF433" s="204" t="str">
        <f t="shared" ca="1" si="184"/>
        <v/>
      </c>
      <c r="AG433" s="207" t="str">
        <f ca="1">IF(AND($AD433=1,$U433&gt;0,$V433=1),ROUNDDOWN($AC433*1/2-'２個別表'!$CF433*1/2,0),"")</f>
        <v/>
      </c>
      <c r="AH433" s="207" t="str">
        <f t="shared" ca="1" si="162"/>
        <v/>
      </c>
      <c r="AI433" s="230" t="str">
        <f ca="1">IF(AND($AD433=1,$Q433=1),IF($AB433&gt;0,'２個別表'!$BX433-'２個別表'!$BZ433-'２個別表'!$CF433-'２個別表'!$CC433-'２個別表'!$CD433-'２個別表'!$CE433,0),"")</f>
        <v/>
      </c>
      <c r="AJ433" s="222">
        <f t="shared" ca="1" si="168"/>
        <v>0</v>
      </c>
      <c r="AK433" s="218" t="str">
        <f ca="1">IF($AD433=1,IF('２個別表'!$AQ433=1,1,IF('２個別表'!AQ433="","",)),"")</f>
        <v/>
      </c>
      <c r="AL433" s="207" t="str">
        <f ca="1">IF($AJ433=1,IF($AK433=1,'２個別表'!BU433,""),"")</f>
        <v/>
      </c>
      <c r="AM433" s="204" t="str">
        <f t="shared" ca="1" si="169"/>
        <v/>
      </c>
      <c r="AN433" s="223" t="str">
        <f ca="1">IF($AJ433=1,IF($AK433=1,ROUNDDOWN('２個別表'!$BX433-'２個別表'!$BZ433-'２個別表'!$CC433-'２個別表'!$CD433-'２個別表'!$CE433-'２個別表'!$CF433,0),""),"")</f>
        <v/>
      </c>
      <c r="AO433" s="222">
        <f t="shared" ca="1" si="165"/>
        <v>0</v>
      </c>
      <c r="AP433" s="218">
        <f t="shared" ca="1" si="170"/>
        <v>0</v>
      </c>
      <c r="AQ433" s="218">
        <f t="shared" ca="1" si="171"/>
        <v>0</v>
      </c>
      <c r="AR433" s="213">
        <f ca="1">IF('２個別表'!$AC433=1,1,0)</f>
        <v>0</v>
      </c>
      <c r="AS433" s="204" t="str">
        <f t="shared" ca="1" si="172"/>
        <v/>
      </c>
      <c r="AT433" s="204" t="str">
        <f t="shared" ca="1" si="173"/>
        <v/>
      </c>
      <c r="AU433" s="230" t="str">
        <f ca="1">IF($AD433=1,IF($AQ433=1,ROUNDDOWN('２個別表'!$BX433-'２個別表'!$BZ433-'２個別表'!$CC433-'２個別表'!$CD433-'２個別表'!$CE433-'２個別表'!$CF433,0),""),"")</f>
        <v/>
      </c>
      <c r="AV433" s="391">
        <f t="shared" ca="1" si="174"/>
        <v>0</v>
      </c>
      <c r="AW433" s="401" t="str">
        <f t="shared" ca="1" si="175"/>
        <v>-</v>
      </c>
      <c r="AX433" s="228">
        <f ca="1">IF($AD433=2,IF('２個別表'!$BS433=1,1,0),0)</f>
        <v>0</v>
      </c>
      <c r="AY433" s="213" t="str">
        <f t="shared" ca="1" si="176"/>
        <v/>
      </c>
      <c r="AZ433" s="409" t="str">
        <f ca="1">IF(AND($AD433=2,$AX433=1),'２個別表'!$BX433-('２個別表'!$BZ433+'２個別表'!$CC433+'２個別表'!$CD433+'２個別表'!$CE433+'２個別表'!$CF433),"")</f>
        <v/>
      </c>
      <c r="BA433" s="228">
        <f ca="1">IF($AD433=2,IF('２個別表'!$BS433&lt;&gt;1,1,0),0)</f>
        <v>0</v>
      </c>
      <c r="BB433" s="404">
        <f t="shared" ca="1" si="177"/>
        <v>0</v>
      </c>
      <c r="BC433" s="207" t="str">
        <f ca="1">IF(AND($AD433=2,$BA433=1),'２個別表'!$BT433,"")</f>
        <v/>
      </c>
      <c r="BD433" s="207" t="str">
        <f t="shared" ca="1" si="178"/>
        <v/>
      </c>
      <c r="BE433" s="207" t="str">
        <f ca="1">IF(AND($AD433=2,$BA433=1),'２個別表'!$BW433-('２個別表'!$BZ433+'２個別表'!$CC433+'２個別表'!$CD433+'２個別表'!$CE433+'２個別表'!$CF433),"")</f>
        <v/>
      </c>
      <c r="BF433" s="207" t="str">
        <f ca="1">IF(AND($AD433=2,$BA433=1),'２個別表'!$CC433+'２個別表'!$CD433,"")</f>
        <v/>
      </c>
      <c r="BG433" s="406" t="str">
        <f ca="1">IF($BB433=1,IF(SUM('２個別表'!$BY433,'２個別表'!$CF433*0.5)&lt;='２個別表'!$BX433*0.5,"〇","×"),"")</f>
        <v/>
      </c>
      <c r="BH433" s="405">
        <f t="shared" ca="1" si="179"/>
        <v>0</v>
      </c>
      <c r="BI433" s="229" t="str">
        <f ca="1">IF($AD433=2,IF($AX433=1,IF('２個別表'!$AO433=23,"〇","×"),IF(OR('２個別表'!$AO433&lt;19,'２個別表'!$AO433&gt;23),"",IF($BH433&lt;='２個別表'!$BT433,"〇","×"))),"-")</f>
        <v>-</v>
      </c>
      <c r="BJ433" s="414" t="str">
        <f t="shared" ca="1" si="180"/>
        <v>-</v>
      </c>
      <c r="BK433" s="228">
        <f t="shared" ca="1" si="181"/>
        <v>0</v>
      </c>
      <c r="BL433" s="229" t="str">
        <f ca="1">IF($AD433=3,IF(1&lt;='２個別表'!$F433,IF('２個別表'!$W433=1,"〇","×"),""),"")</f>
        <v/>
      </c>
      <c r="BM433" s="209" t="str">
        <f ca="1">IF(AD433=3,IF(AND(OR('２個別表'!BF433="附帯施設",AND(1&lt;='２個別表'!AO433,'２個別表'!AO433&lt;=3)),'２個別表'!BM433&lt;&gt;"",'２個別表'!BN433&lt;&gt;""),1,IF(AND(OR('２個別表'!BF433="附帯施設",AND(1&lt;='２個別表'!AO433,'２個別表'!AO433&lt;=3)),OR('２個別表'!BM433="",'２個別表'!BN433="")),"×",0)),"")</f>
        <v/>
      </c>
      <c r="BN433" s="229" t="str">
        <f ca="1">IF($AD433=3,IF('２個別表'!$BX433&gt;=500000,"〇","×"),"")</f>
        <v/>
      </c>
      <c r="BO433" s="204" t="str">
        <f ca="1">IF(AD433=3,'２個別表'!BY433,"")</f>
        <v/>
      </c>
      <c r="BP433" s="204" t="str">
        <f ca="1">IF(AD433=3,IF(COUNTIF('２個別表'!$Z$11:'２個別表'!Z433,'２個別表'!Z433)=1,BO433,SUMIF('２個別表'!$Z$11:$Z$510,'２個別表'!Z433,$BO$11:$BO$239)),"")</f>
        <v/>
      </c>
      <c r="BQ433" s="213" t="str">
        <f t="shared" ca="1" si="163"/>
        <v/>
      </c>
      <c r="BR433" s="207" t="str">
        <f t="shared" ca="1" si="182"/>
        <v/>
      </c>
      <c r="BS433" s="483" t="str">
        <f ca="1">IF($AD433=3,'２個別表'!$BX433-('２個別表'!$BZ433+'２個別表'!$CC433+'２個別表'!$CD433+'２個別表'!$CE433+'２個別表'!$CF433),"")</f>
        <v/>
      </c>
      <c r="BT433" s="486">
        <f t="shared" ca="1" si="164"/>
        <v>0</v>
      </c>
      <c r="BU433" s="480" t="str">
        <f t="shared" ca="1" si="183"/>
        <v/>
      </c>
    </row>
    <row r="434" spans="1:73">
      <c r="A434" s="770" t="str">
        <f t="shared" ca="1" si="159"/>
        <v>石川県</v>
      </c>
      <c r="B434" s="773">
        <f ca="1">'２個別表'!Q434</f>
        <v>424</v>
      </c>
      <c r="C434" s="774" t="str">
        <f>'２個別表'!$R434</f>
        <v>石川県</v>
      </c>
      <c r="D434" s="774" t="str">
        <f ca="1">'２個別表'!$S434</f>
        <v/>
      </c>
      <c r="E434" s="774" t="str">
        <f ca="1">'２個別表'!$T434</f>
        <v/>
      </c>
      <c r="F434" s="719" t="str">
        <f ca="1">'２個別表'!$W434</f>
        <v/>
      </c>
      <c r="G434" s="719" t="str">
        <f ca="1">IF($F434=1,IF(SUMIF('（様式１号）１総括表'!$B$16:$B$25,A434,'（様式１号）１総括表'!$A$16:$A$25)&gt;0,"〇","✕"),"-")</f>
        <v>-</v>
      </c>
      <c r="H434" s="716" t="str">
        <f ca="1">IF('２個別表'!$Y434=1,IF('２個別表'!$AC434=1,"〇","×"),IF(AND(2&lt;='２個別表'!$AC434,'２個別表'!$AC434&lt;=5),"〇","×"))</f>
        <v>×</v>
      </c>
      <c r="I434" s="716" t="str">
        <f t="shared" ca="1" si="160"/>
        <v>×</v>
      </c>
      <c r="J434" s="207" t="str">
        <f ca="1">'２個別表'!$Z434</f>
        <v/>
      </c>
      <c r="K434" s="207">
        <f ca="1">'２個別表'!$AK434</f>
        <v>0</v>
      </c>
      <c r="L434" s="207" t="str">
        <f ca="1">IF('２個別表'!$AL434=1,1,"")</f>
        <v/>
      </c>
      <c r="M434" s="207" t="str">
        <f ca="1">IF('２個別表'!$AL434="","",IF('２個別表'!$AL434=1,IF(OR('２個別表'!$AM434=1,'２個別表'!$AN434=1),"〇","×")))</f>
        <v/>
      </c>
      <c r="N434" s="204" t="str">
        <f ca="1">'２個別表'!AT434</f>
        <v/>
      </c>
      <c r="O434" s="220" t="str">
        <f ca="1">IF(1&lt;='２個別表'!$F434,IF(AND(1&lt;='２個別表'!$AO434,'２個別表'!$AO434&lt;=3),1,0),"")</f>
        <v/>
      </c>
      <c r="P434" s="229">
        <f ca="1">IF($O434=1,IF(AND('２個別表'!$BF434&lt;&gt;"",AND('２個別表'!$BI434&lt;&gt;1,'２個別表'!$BJ434)),0,1),0)</f>
        <v>0</v>
      </c>
      <c r="Q434" s="220">
        <f ca="1">IF('２個別表'!$BF434&lt;&gt;"",1,0)</f>
        <v>0</v>
      </c>
      <c r="R434" s="220" t="str">
        <f ca="1">IF($Q434=1,IF('２個別表'!$BI434=1,1,0),"")</f>
        <v/>
      </c>
      <c r="S434" s="220" t="str">
        <f ca="1">IF($R434=1,IF('２個別表'!$BJ434&lt;&gt;"","〇","×"),"")</f>
        <v/>
      </c>
      <c r="T434" s="220" t="str">
        <f t="shared" ca="1" si="166"/>
        <v/>
      </c>
      <c r="U434" s="381">
        <f ca="1">IF('２個別表'!$BH434&gt;0,'２個別表'!$BH434,0)</f>
        <v>0</v>
      </c>
      <c r="V434" s="220">
        <f ca="1">IF('２個別表'!$BJ434&lt;&gt;"",1,0)</f>
        <v>0</v>
      </c>
      <c r="W434" s="206">
        <f ca="1">IF(AND($Q434=1,$V434=1),'２個別表'!$CF434,0)</f>
        <v>0</v>
      </c>
      <c r="X434" s="219">
        <f t="shared" ca="1" si="161"/>
        <v>0</v>
      </c>
      <c r="Y434" s="220" t="str">
        <f ca="1">IF(1&lt;='２個別表'!$F434,'２個別表'!$BV434,"")</f>
        <v/>
      </c>
      <c r="Z434" s="220">
        <f ca="1">IF(1&lt;='２個別表'!$F434,'２個別表'!$CG434,0)</f>
        <v>0</v>
      </c>
      <c r="AA434" s="220">
        <f ca="1">IF(OR(0&lt;'２個別表'!$BZ434,0&lt;SUM('２個別表'!$CC434:$CD434)),1,0)</f>
        <v>1</v>
      </c>
      <c r="AB434" s="207">
        <f ca="1">IF(1&lt;='２個別表'!$F434,'２個別表'!$BX434,0)</f>
        <v>0</v>
      </c>
      <c r="AC434" s="207" t="str">
        <f ca="1">IF('２個別表'!$BX434&gt;0,IF(AND('２個別表'!$BV434=1,'２個別表'!$CG434="控除不可"),'２個別表'!$BX434,IF(AND('２個別表'!$BV434=1,'２個別表'!$CG434="80%控除対象"),ROUNDUP('２個別表'!$BX434*102/110,0),IF(AND('２個別表'!$BV434=1,'２個別表'!$CG434="全額控除"),ROUNDUP('２個別表'!$BX434*100/110,0),IF(OR('２個別表'!$BV434=2,'２個別表'!$BV434=3),'２個別表'!$BX434,'２個別表'!$BX434)))),"")</f>
        <v/>
      </c>
      <c r="AD434" s="221" t="str">
        <f ca="1">IF('２個別表'!$W434=1,3,IF(AND('２個別表'!$W434=2,AND(19&lt;='２個別表'!$AO434,'２個別表'!$AO434&lt;=23)),2,IF(AND('２個別表'!$W434=2,OR(AND(1&lt;='２個別表'!$AO434,'２個別表'!$AO434&lt;=18),AND(24&lt;='２個別表'!$AO434,'２個別表'!$AO434&lt;=25))),1,"判定不能")))</f>
        <v>判定不能</v>
      </c>
      <c r="AE434" s="228">
        <f t="shared" ca="1" si="167"/>
        <v>0</v>
      </c>
      <c r="AF434" s="204" t="str">
        <f t="shared" ca="1" si="184"/>
        <v/>
      </c>
      <c r="AG434" s="207" t="str">
        <f ca="1">IF(AND($AD434=1,$U434&gt;0,$V434=1),ROUNDDOWN($AC434*1/2-'２個別表'!$CF434*1/2,0),"")</f>
        <v/>
      </c>
      <c r="AH434" s="207" t="str">
        <f t="shared" ca="1" si="162"/>
        <v/>
      </c>
      <c r="AI434" s="230" t="str">
        <f ca="1">IF(AND($AD434=1,$Q434=1),IF($AB434&gt;0,'２個別表'!$BX434-'２個別表'!$BZ434-'２個別表'!$CF434-'２個別表'!$CC434-'２個別表'!$CD434-'２個別表'!$CE434,0),"")</f>
        <v/>
      </c>
      <c r="AJ434" s="222">
        <f t="shared" ca="1" si="168"/>
        <v>0</v>
      </c>
      <c r="AK434" s="218" t="str">
        <f ca="1">IF($AD434=1,IF('２個別表'!$AQ434=1,1,IF('２個別表'!AQ434="","",)),"")</f>
        <v/>
      </c>
      <c r="AL434" s="207" t="str">
        <f ca="1">IF($AJ434=1,IF($AK434=1,'２個別表'!BU434,""),"")</f>
        <v/>
      </c>
      <c r="AM434" s="204" t="str">
        <f t="shared" ca="1" si="169"/>
        <v/>
      </c>
      <c r="AN434" s="223" t="str">
        <f ca="1">IF($AJ434=1,IF($AK434=1,ROUNDDOWN('２個別表'!$BX434-'２個別表'!$BZ434-'２個別表'!$CC434-'２個別表'!$CD434-'２個別表'!$CE434-'２個別表'!$CF434,0),""),"")</f>
        <v/>
      </c>
      <c r="AO434" s="222">
        <f t="shared" ca="1" si="165"/>
        <v>0</v>
      </c>
      <c r="AP434" s="218">
        <f t="shared" ca="1" si="170"/>
        <v>0</v>
      </c>
      <c r="AQ434" s="218">
        <f t="shared" ca="1" si="171"/>
        <v>0</v>
      </c>
      <c r="AR434" s="213">
        <f ca="1">IF('２個別表'!$AC434=1,1,0)</f>
        <v>0</v>
      </c>
      <c r="AS434" s="204" t="str">
        <f t="shared" ca="1" si="172"/>
        <v/>
      </c>
      <c r="AT434" s="204" t="str">
        <f t="shared" ca="1" si="173"/>
        <v/>
      </c>
      <c r="AU434" s="230" t="str">
        <f ca="1">IF($AD434=1,IF($AQ434=1,ROUNDDOWN('２個別表'!$BX434-'２個別表'!$BZ434-'２個別表'!$CC434-'２個別表'!$CD434-'２個別表'!$CE434-'２個別表'!$CF434,0),""),"")</f>
        <v/>
      </c>
      <c r="AV434" s="391">
        <f t="shared" ca="1" si="174"/>
        <v>0</v>
      </c>
      <c r="AW434" s="401" t="str">
        <f t="shared" ca="1" si="175"/>
        <v>-</v>
      </c>
      <c r="AX434" s="228">
        <f ca="1">IF($AD434=2,IF('２個別表'!$BS434=1,1,0),0)</f>
        <v>0</v>
      </c>
      <c r="AY434" s="213" t="str">
        <f t="shared" ca="1" si="176"/>
        <v/>
      </c>
      <c r="AZ434" s="409" t="str">
        <f ca="1">IF(AND($AD434=2,$AX434=1),'２個別表'!$BX434-('２個別表'!$BZ434+'２個別表'!$CC434+'２個別表'!$CD434+'２個別表'!$CE434+'２個別表'!$CF434),"")</f>
        <v/>
      </c>
      <c r="BA434" s="228">
        <f ca="1">IF($AD434=2,IF('２個別表'!$BS434&lt;&gt;1,1,0),0)</f>
        <v>0</v>
      </c>
      <c r="BB434" s="404">
        <f t="shared" ca="1" si="177"/>
        <v>0</v>
      </c>
      <c r="BC434" s="207" t="str">
        <f ca="1">IF(AND($AD434=2,$BA434=1),'２個別表'!$BT434,"")</f>
        <v/>
      </c>
      <c r="BD434" s="207" t="str">
        <f t="shared" ca="1" si="178"/>
        <v/>
      </c>
      <c r="BE434" s="207" t="str">
        <f ca="1">IF(AND($AD434=2,$BA434=1),'２個別表'!$BW434-('２個別表'!$BZ434+'２個別表'!$CC434+'２個別表'!$CD434+'２個別表'!$CE434+'２個別表'!$CF434),"")</f>
        <v/>
      </c>
      <c r="BF434" s="207" t="str">
        <f ca="1">IF(AND($AD434=2,$BA434=1),'２個別表'!$CC434+'２個別表'!$CD434,"")</f>
        <v/>
      </c>
      <c r="BG434" s="406" t="str">
        <f ca="1">IF($BB434=1,IF(SUM('２個別表'!$BY434,'２個別表'!$CF434*0.5)&lt;='２個別表'!$BX434*0.5,"〇","×"),"")</f>
        <v/>
      </c>
      <c r="BH434" s="405">
        <f t="shared" ca="1" si="179"/>
        <v>0</v>
      </c>
      <c r="BI434" s="229" t="str">
        <f ca="1">IF($AD434=2,IF($AX434=1,IF('２個別表'!$AO434=23,"〇","×"),IF(OR('２個別表'!$AO434&lt;19,'２個別表'!$AO434&gt;23),"",IF($BH434&lt;='２個別表'!$BT434,"〇","×"))),"-")</f>
        <v>-</v>
      </c>
      <c r="BJ434" s="414" t="str">
        <f t="shared" ca="1" si="180"/>
        <v>-</v>
      </c>
      <c r="BK434" s="228">
        <f t="shared" ca="1" si="181"/>
        <v>0</v>
      </c>
      <c r="BL434" s="229" t="str">
        <f ca="1">IF($AD434=3,IF(1&lt;='２個別表'!$F434,IF('２個別表'!$W434=1,"〇","×"),""),"")</f>
        <v/>
      </c>
      <c r="BM434" s="209" t="str">
        <f ca="1">IF(AD434=3,IF(AND(OR('２個別表'!BF434="附帯施設",AND(1&lt;='２個別表'!AO434,'２個別表'!AO434&lt;=3)),'２個別表'!BM434&lt;&gt;"",'２個別表'!BN434&lt;&gt;""),1,IF(AND(OR('２個別表'!BF434="附帯施設",AND(1&lt;='２個別表'!AO434,'２個別表'!AO434&lt;=3)),OR('２個別表'!BM434="",'２個別表'!BN434="")),"×",0)),"")</f>
        <v/>
      </c>
      <c r="BN434" s="229" t="str">
        <f ca="1">IF($AD434=3,IF('２個別表'!$BX434&gt;=500000,"〇","×"),"")</f>
        <v/>
      </c>
      <c r="BO434" s="204" t="str">
        <f ca="1">IF(AD434=3,'２個別表'!BY434,"")</f>
        <v/>
      </c>
      <c r="BP434" s="204" t="str">
        <f ca="1">IF(AD434=3,IF(COUNTIF('２個別表'!$Z$11:'２個別表'!Z434,'２個別表'!Z434)=1,BO434,SUMIF('２個別表'!$Z$11:$Z$510,'２個別表'!Z434,$BO$11:$BO$239)),"")</f>
        <v/>
      </c>
      <c r="BQ434" s="213" t="str">
        <f t="shared" ca="1" si="163"/>
        <v/>
      </c>
      <c r="BR434" s="207" t="str">
        <f t="shared" ca="1" si="182"/>
        <v/>
      </c>
      <c r="BS434" s="483" t="str">
        <f ca="1">IF($AD434=3,'２個別表'!$BX434-('２個別表'!$BZ434+'２個別表'!$CC434+'２個別表'!$CD434+'２個別表'!$CE434+'２個別表'!$CF434),"")</f>
        <v/>
      </c>
      <c r="BT434" s="486">
        <f t="shared" ca="1" si="164"/>
        <v>0</v>
      </c>
      <c r="BU434" s="480" t="str">
        <f t="shared" ca="1" si="183"/>
        <v/>
      </c>
    </row>
    <row r="435" spans="1:73">
      <c r="A435" s="770" t="str">
        <f t="shared" ca="1" si="159"/>
        <v>石川県</v>
      </c>
      <c r="B435" s="773">
        <f ca="1">'２個別表'!Q435</f>
        <v>425</v>
      </c>
      <c r="C435" s="774" t="str">
        <f>'２個別表'!$R435</f>
        <v>石川県</v>
      </c>
      <c r="D435" s="774" t="str">
        <f ca="1">'２個別表'!$S435</f>
        <v/>
      </c>
      <c r="E435" s="774" t="str">
        <f ca="1">'２個別表'!$T435</f>
        <v/>
      </c>
      <c r="F435" s="719" t="str">
        <f ca="1">'２個別表'!$W435</f>
        <v/>
      </c>
      <c r="G435" s="719" t="str">
        <f ca="1">IF($F435=1,IF(SUMIF('（様式１号）１総括表'!$B$16:$B$25,A435,'（様式１号）１総括表'!$A$16:$A$25)&gt;0,"〇","✕"),"-")</f>
        <v>-</v>
      </c>
      <c r="H435" s="716" t="str">
        <f ca="1">IF('２個別表'!$Y435=1,IF('２個別表'!$AC435=1,"〇","×"),IF(AND(2&lt;='２個別表'!$AC435,'２個別表'!$AC435&lt;=5),"〇","×"))</f>
        <v>×</v>
      </c>
      <c r="I435" s="716" t="str">
        <f t="shared" ca="1" si="160"/>
        <v>×</v>
      </c>
      <c r="J435" s="207" t="str">
        <f ca="1">'２個別表'!$Z435</f>
        <v/>
      </c>
      <c r="K435" s="207">
        <f ca="1">'２個別表'!$AK435</f>
        <v>0</v>
      </c>
      <c r="L435" s="207" t="str">
        <f ca="1">IF('２個別表'!$AL435=1,1,"")</f>
        <v/>
      </c>
      <c r="M435" s="207" t="str">
        <f ca="1">IF('２個別表'!$AL435="","",IF('２個別表'!$AL435=1,IF(OR('２個別表'!$AM435=1,'２個別表'!$AN435=1),"〇","×")))</f>
        <v/>
      </c>
      <c r="N435" s="204" t="str">
        <f ca="1">'２個別表'!AT435</f>
        <v/>
      </c>
      <c r="O435" s="220" t="str">
        <f ca="1">IF(1&lt;='２個別表'!$F435,IF(AND(1&lt;='２個別表'!$AO435,'２個別表'!$AO435&lt;=3),1,0),"")</f>
        <v/>
      </c>
      <c r="P435" s="229">
        <f ca="1">IF($O435=1,IF(AND('２個別表'!$BF435&lt;&gt;"",AND('２個別表'!$BI435&lt;&gt;1,'２個別表'!$BJ435)),0,1),0)</f>
        <v>0</v>
      </c>
      <c r="Q435" s="220">
        <f ca="1">IF('２個別表'!$BF435&lt;&gt;"",1,0)</f>
        <v>0</v>
      </c>
      <c r="R435" s="220" t="str">
        <f ca="1">IF($Q435=1,IF('２個別表'!$BI435=1,1,0),"")</f>
        <v/>
      </c>
      <c r="S435" s="220" t="str">
        <f ca="1">IF($R435=1,IF('２個別表'!$BJ435&lt;&gt;"","〇","×"),"")</f>
        <v/>
      </c>
      <c r="T435" s="220" t="str">
        <f t="shared" ca="1" si="166"/>
        <v/>
      </c>
      <c r="U435" s="381">
        <f ca="1">IF('２個別表'!$BH435&gt;0,'２個別表'!$BH435,0)</f>
        <v>0</v>
      </c>
      <c r="V435" s="220">
        <f ca="1">IF('２個別表'!$BJ435&lt;&gt;"",1,0)</f>
        <v>0</v>
      </c>
      <c r="W435" s="206">
        <f ca="1">IF(AND($Q435=1,$V435=1),'２個別表'!$CF435,0)</f>
        <v>0</v>
      </c>
      <c r="X435" s="219">
        <f t="shared" ca="1" si="161"/>
        <v>0</v>
      </c>
      <c r="Y435" s="220" t="str">
        <f ca="1">IF(1&lt;='２個別表'!$F435,'２個別表'!$BV435,"")</f>
        <v/>
      </c>
      <c r="Z435" s="220">
        <f ca="1">IF(1&lt;='２個別表'!$F435,'２個別表'!$CG435,0)</f>
        <v>0</v>
      </c>
      <c r="AA435" s="220">
        <f ca="1">IF(OR(0&lt;'２個別表'!$BZ435,0&lt;SUM('２個別表'!$CC435:$CD435)),1,0)</f>
        <v>1</v>
      </c>
      <c r="AB435" s="207">
        <f ca="1">IF(1&lt;='２個別表'!$F435,'２個別表'!$BX435,0)</f>
        <v>0</v>
      </c>
      <c r="AC435" s="207" t="str">
        <f ca="1">IF('２個別表'!$BX435&gt;0,IF(AND('２個別表'!$BV435=1,'２個別表'!$CG435="控除不可"),'２個別表'!$BX435,IF(AND('２個別表'!$BV435=1,'２個別表'!$CG435="80%控除対象"),ROUNDUP('２個別表'!$BX435*102/110,0),IF(AND('２個別表'!$BV435=1,'２個別表'!$CG435="全額控除"),ROUNDUP('２個別表'!$BX435*100/110,0),IF(OR('２個別表'!$BV435=2,'２個別表'!$BV435=3),'２個別表'!$BX435,'２個別表'!$BX435)))),"")</f>
        <v/>
      </c>
      <c r="AD435" s="221" t="str">
        <f ca="1">IF('２個別表'!$W435=1,3,IF(AND('２個別表'!$W435=2,AND(19&lt;='２個別表'!$AO435,'２個別表'!$AO435&lt;=23)),2,IF(AND('２個別表'!$W435=2,OR(AND(1&lt;='２個別表'!$AO435,'２個別表'!$AO435&lt;=18),AND(24&lt;='２個別表'!$AO435,'２個別表'!$AO435&lt;=25))),1,"判定不能")))</f>
        <v>判定不能</v>
      </c>
      <c r="AE435" s="228">
        <f t="shared" ca="1" si="167"/>
        <v>0</v>
      </c>
      <c r="AF435" s="204" t="str">
        <f t="shared" ca="1" si="184"/>
        <v/>
      </c>
      <c r="AG435" s="207" t="str">
        <f ca="1">IF(AND($AD435=1,$U435&gt;0,$V435=1),ROUNDDOWN($AC435*1/2-'２個別表'!$CF435*1/2,0),"")</f>
        <v/>
      </c>
      <c r="AH435" s="207" t="str">
        <f t="shared" ca="1" si="162"/>
        <v/>
      </c>
      <c r="AI435" s="230" t="str">
        <f ca="1">IF(AND($AD435=1,$Q435=1),IF($AB435&gt;0,'２個別表'!$BX435-'２個別表'!$BZ435-'２個別表'!$CF435-'２個別表'!$CC435-'２個別表'!$CD435-'２個別表'!$CE435,0),"")</f>
        <v/>
      </c>
      <c r="AJ435" s="222">
        <f t="shared" ca="1" si="168"/>
        <v>0</v>
      </c>
      <c r="AK435" s="218" t="str">
        <f ca="1">IF($AD435=1,IF('２個別表'!$AQ435=1,1,IF('２個別表'!AQ435="","",)),"")</f>
        <v/>
      </c>
      <c r="AL435" s="207" t="str">
        <f ca="1">IF($AJ435=1,IF($AK435=1,'２個別表'!BU435,""),"")</f>
        <v/>
      </c>
      <c r="AM435" s="204" t="str">
        <f t="shared" ca="1" si="169"/>
        <v/>
      </c>
      <c r="AN435" s="223" t="str">
        <f ca="1">IF($AJ435=1,IF($AK435=1,ROUNDDOWN('２個別表'!$BX435-'２個別表'!$BZ435-'２個別表'!$CC435-'２個別表'!$CD435-'２個別表'!$CE435-'２個別表'!$CF435,0),""),"")</f>
        <v/>
      </c>
      <c r="AO435" s="222">
        <f t="shared" ca="1" si="165"/>
        <v>0</v>
      </c>
      <c r="AP435" s="218">
        <f t="shared" ca="1" si="170"/>
        <v>0</v>
      </c>
      <c r="AQ435" s="218">
        <f t="shared" ca="1" si="171"/>
        <v>0</v>
      </c>
      <c r="AR435" s="213">
        <f ca="1">IF('２個別表'!$AC435=1,1,0)</f>
        <v>0</v>
      </c>
      <c r="AS435" s="204" t="str">
        <f t="shared" ca="1" si="172"/>
        <v/>
      </c>
      <c r="AT435" s="204" t="str">
        <f t="shared" ca="1" si="173"/>
        <v/>
      </c>
      <c r="AU435" s="230" t="str">
        <f ca="1">IF($AD435=1,IF($AQ435=1,ROUNDDOWN('２個別表'!$BX435-'２個別表'!$BZ435-'２個別表'!$CC435-'２個別表'!$CD435-'２個別表'!$CE435-'２個別表'!$CF435,0),""),"")</f>
        <v/>
      </c>
      <c r="AV435" s="391">
        <f t="shared" ca="1" si="174"/>
        <v>0</v>
      </c>
      <c r="AW435" s="401" t="str">
        <f t="shared" ca="1" si="175"/>
        <v>-</v>
      </c>
      <c r="AX435" s="228">
        <f ca="1">IF($AD435=2,IF('２個別表'!$BS435=1,1,0),0)</f>
        <v>0</v>
      </c>
      <c r="AY435" s="213" t="str">
        <f t="shared" ca="1" si="176"/>
        <v/>
      </c>
      <c r="AZ435" s="409" t="str">
        <f ca="1">IF(AND($AD435=2,$AX435=1),'２個別表'!$BX435-('２個別表'!$BZ435+'２個別表'!$CC435+'２個別表'!$CD435+'２個別表'!$CE435+'２個別表'!$CF435),"")</f>
        <v/>
      </c>
      <c r="BA435" s="228">
        <f ca="1">IF($AD435=2,IF('２個別表'!$BS435&lt;&gt;1,1,0),0)</f>
        <v>0</v>
      </c>
      <c r="BB435" s="404">
        <f t="shared" ca="1" si="177"/>
        <v>0</v>
      </c>
      <c r="BC435" s="207" t="str">
        <f ca="1">IF(AND($AD435=2,$BA435=1),'２個別表'!$BT435,"")</f>
        <v/>
      </c>
      <c r="BD435" s="207" t="str">
        <f t="shared" ca="1" si="178"/>
        <v/>
      </c>
      <c r="BE435" s="207" t="str">
        <f ca="1">IF(AND($AD435=2,$BA435=1),'２個別表'!$BW435-('２個別表'!$BZ435+'２個別表'!$CC435+'２個別表'!$CD435+'２個別表'!$CE435+'２個別表'!$CF435),"")</f>
        <v/>
      </c>
      <c r="BF435" s="207" t="str">
        <f ca="1">IF(AND($AD435=2,$BA435=1),'２個別表'!$CC435+'２個別表'!$CD435,"")</f>
        <v/>
      </c>
      <c r="BG435" s="406" t="str">
        <f ca="1">IF($BB435=1,IF(SUM('２個別表'!$BY435,'２個別表'!$CF435*0.5)&lt;='２個別表'!$BX435*0.5,"〇","×"),"")</f>
        <v/>
      </c>
      <c r="BH435" s="405">
        <f t="shared" ca="1" si="179"/>
        <v>0</v>
      </c>
      <c r="BI435" s="229" t="str">
        <f ca="1">IF($AD435=2,IF($AX435=1,IF('２個別表'!$AO435=23,"〇","×"),IF(OR('２個別表'!$AO435&lt;19,'２個別表'!$AO435&gt;23),"",IF($BH435&lt;='２個別表'!$BT435,"〇","×"))),"-")</f>
        <v>-</v>
      </c>
      <c r="BJ435" s="414" t="str">
        <f t="shared" ca="1" si="180"/>
        <v>-</v>
      </c>
      <c r="BK435" s="228">
        <f t="shared" ca="1" si="181"/>
        <v>0</v>
      </c>
      <c r="BL435" s="229" t="str">
        <f ca="1">IF($AD435=3,IF(1&lt;='２個別表'!$F435,IF('２個別表'!$W435=1,"〇","×"),""),"")</f>
        <v/>
      </c>
      <c r="BM435" s="209" t="str">
        <f ca="1">IF(AD435=3,IF(AND(OR('２個別表'!BF435="附帯施設",AND(1&lt;='２個別表'!AO435,'２個別表'!AO435&lt;=3)),'２個別表'!BM435&lt;&gt;"",'２個別表'!BN435&lt;&gt;""),1,IF(AND(OR('２個別表'!BF435="附帯施設",AND(1&lt;='２個別表'!AO435,'２個別表'!AO435&lt;=3)),OR('２個別表'!BM435="",'２個別表'!BN435="")),"×",0)),"")</f>
        <v/>
      </c>
      <c r="BN435" s="229" t="str">
        <f ca="1">IF($AD435=3,IF('２個別表'!$BX435&gt;=500000,"〇","×"),"")</f>
        <v/>
      </c>
      <c r="BO435" s="204" t="str">
        <f ca="1">IF(AD435=3,'２個別表'!BY435,"")</f>
        <v/>
      </c>
      <c r="BP435" s="204" t="str">
        <f ca="1">IF(AD435=3,IF(COUNTIF('２個別表'!$Z$11:'２個別表'!Z435,'２個別表'!Z435)=1,BO435,SUMIF('２個別表'!$Z$11:$Z$510,'２個別表'!Z435,$BO$11:$BO$239)),"")</f>
        <v/>
      </c>
      <c r="BQ435" s="213" t="str">
        <f t="shared" ca="1" si="163"/>
        <v/>
      </c>
      <c r="BR435" s="207" t="str">
        <f t="shared" ca="1" si="182"/>
        <v/>
      </c>
      <c r="BS435" s="483" t="str">
        <f ca="1">IF($AD435=3,'２個別表'!$BX435-('２個別表'!$BZ435+'２個別表'!$CC435+'２個別表'!$CD435+'２個別表'!$CE435+'２個別表'!$CF435),"")</f>
        <v/>
      </c>
      <c r="BT435" s="486">
        <f t="shared" ca="1" si="164"/>
        <v>0</v>
      </c>
      <c r="BU435" s="480" t="str">
        <f t="shared" ca="1" si="183"/>
        <v/>
      </c>
    </row>
    <row r="436" spans="1:73">
      <c r="A436" s="770" t="str">
        <f t="shared" ca="1" si="159"/>
        <v>石川県</v>
      </c>
      <c r="B436" s="773">
        <f ca="1">'２個別表'!Q436</f>
        <v>426</v>
      </c>
      <c r="C436" s="774" t="str">
        <f>'２個別表'!$R436</f>
        <v>石川県</v>
      </c>
      <c r="D436" s="774" t="str">
        <f ca="1">'２個別表'!$S436</f>
        <v/>
      </c>
      <c r="E436" s="774" t="str">
        <f ca="1">'２個別表'!$T436</f>
        <v/>
      </c>
      <c r="F436" s="719" t="str">
        <f ca="1">'２個別表'!$W436</f>
        <v/>
      </c>
      <c r="G436" s="719" t="str">
        <f ca="1">IF($F436=1,IF(SUMIF('（様式１号）１総括表'!$B$16:$B$25,A436,'（様式１号）１総括表'!$A$16:$A$25)&gt;0,"〇","✕"),"-")</f>
        <v>-</v>
      </c>
      <c r="H436" s="716" t="str">
        <f ca="1">IF('２個別表'!$Y436=1,IF('２個別表'!$AC436=1,"〇","×"),IF(AND(2&lt;='２個別表'!$AC436,'２個別表'!$AC436&lt;=5),"〇","×"))</f>
        <v>×</v>
      </c>
      <c r="I436" s="716" t="str">
        <f t="shared" ca="1" si="160"/>
        <v>×</v>
      </c>
      <c r="J436" s="207" t="str">
        <f ca="1">'２個別表'!$Z436</f>
        <v/>
      </c>
      <c r="K436" s="207">
        <f ca="1">'２個別表'!$AK436</f>
        <v>0</v>
      </c>
      <c r="L436" s="207" t="str">
        <f ca="1">IF('２個別表'!$AL436=1,1,"")</f>
        <v/>
      </c>
      <c r="M436" s="207" t="str">
        <f ca="1">IF('２個別表'!$AL436="","",IF('２個別表'!$AL436=1,IF(OR('２個別表'!$AM436=1,'２個別表'!$AN436=1),"〇","×")))</f>
        <v/>
      </c>
      <c r="N436" s="204" t="str">
        <f ca="1">'２個別表'!AT436</f>
        <v/>
      </c>
      <c r="O436" s="220" t="str">
        <f ca="1">IF(1&lt;='２個別表'!$F436,IF(AND(1&lt;='２個別表'!$AO436,'２個別表'!$AO436&lt;=3),1,0),"")</f>
        <v/>
      </c>
      <c r="P436" s="229">
        <f ca="1">IF($O436=1,IF(AND('２個別表'!$BF436&lt;&gt;"",AND('２個別表'!$BI436&lt;&gt;1,'２個別表'!$BJ436)),0,1),0)</f>
        <v>0</v>
      </c>
      <c r="Q436" s="220">
        <f ca="1">IF('２個別表'!$BF436&lt;&gt;"",1,0)</f>
        <v>0</v>
      </c>
      <c r="R436" s="220" t="str">
        <f ca="1">IF($Q436=1,IF('２個別表'!$BI436=1,1,0),"")</f>
        <v/>
      </c>
      <c r="S436" s="220" t="str">
        <f ca="1">IF($R436=1,IF('２個別表'!$BJ436&lt;&gt;"","〇","×"),"")</f>
        <v/>
      </c>
      <c r="T436" s="220" t="str">
        <f t="shared" ca="1" si="166"/>
        <v/>
      </c>
      <c r="U436" s="381">
        <f ca="1">IF('２個別表'!$BH436&gt;0,'２個別表'!$BH436,0)</f>
        <v>0</v>
      </c>
      <c r="V436" s="220">
        <f ca="1">IF('２個別表'!$BJ436&lt;&gt;"",1,0)</f>
        <v>0</v>
      </c>
      <c r="W436" s="206">
        <f ca="1">IF(AND($Q436=1,$V436=1),'２個別表'!$CF436,0)</f>
        <v>0</v>
      </c>
      <c r="X436" s="219">
        <f t="shared" ca="1" si="161"/>
        <v>0</v>
      </c>
      <c r="Y436" s="220" t="str">
        <f ca="1">IF(1&lt;='２個別表'!$F436,'２個別表'!$BV436,"")</f>
        <v/>
      </c>
      <c r="Z436" s="220">
        <f ca="1">IF(1&lt;='２個別表'!$F436,'２個別表'!$CG436,0)</f>
        <v>0</v>
      </c>
      <c r="AA436" s="220">
        <f ca="1">IF(OR(0&lt;'２個別表'!$BZ436,0&lt;SUM('２個別表'!$CC436:$CD436)),1,0)</f>
        <v>1</v>
      </c>
      <c r="AB436" s="207">
        <f ca="1">IF(1&lt;='２個別表'!$F436,'２個別表'!$BX436,0)</f>
        <v>0</v>
      </c>
      <c r="AC436" s="207" t="str">
        <f ca="1">IF('２個別表'!$BX436&gt;0,IF(AND('２個別表'!$BV436=1,'２個別表'!$CG436="控除不可"),'２個別表'!$BX436,IF(AND('２個別表'!$BV436=1,'２個別表'!$CG436="80%控除対象"),ROUNDUP('２個別表'!$BX436*102/110,0),IF(AND('２個別表'!$BV436=1,'２個別表'!$CG436="全額控除"),ROUNDUP('２個別表'!$BX436*100/110,0),IF(OR('２個別表'!$BV436=2,'２個別表'!$BV436=3),'２個別表'!$BX436,'２個別表'!$BX436)))),"")</f>
        <v/>
      </c>
      <c r="AD436" s="221" t="str">
        <f ca="1">IF('２個別表'!$W436=1,3,IF(AND('２個別表'!$W436=2,AND(19&lt;='２個別表'!$AO436,'２個別表'!$AO436&lt;=23)),2,IF(AND('２個別表'!$W436=2,OR(AND(1&lt;='２個別表'!$AO436,'２個別表'!$AO436&lt;=18),AND(24&lt;='２個別表'!$AO436,'２個別表'!$AO436&lt;=25))),1,"判定不能")))</f>
        <v>判定不能</v>
      </c>
      <c r="AE436" s="228">
        <f t="shared" ca="1" si="167"/>
        <v>0</v>
      </c>
      <c r="AF436" s="204" t="str">
        <f t="shared" ca="1" si="184"/>
        <v/>
      </c>
      <c r="AG436" s="207" t="str">
        <f ca="1">IF(AND($AD436=1,$U436&gt;0,$V436=1),ROUNDDOWN($AC436*1/2-'２個別表'!$CF436*1/2,0),"")</f>
        <v/>
      </c>
      <c r="AH436" s="207" t="str">
        <f t="shared" ca="1" si="162"/>
        <v/>
      </c>
      <c r="AI436" s="230" t="str">
        <f ca="1">IF(AND($AD436=1,$Q436=1),IF($AB436&gt;0,'２個別表'!$BX436-'２個別表'!$BZ436-'２個別表'!$CF436-'２個別表'!$CC436-'２個別表'!$CD436-'２個別表'!$CE436,0),"")</f>
        <v/>
      </c>
      <c r="AJ436" s="222">
        <f t="shared" ca="1" si="168"/>
        <v>0</v>
      </c>
      <c r="AK436" s="218" t="str">
        <f ca="1">IF($AD436=1,IF('２個別表'!$AQ436=1,1,IF('２個別表'!AQ436="","",)),"")</f>
        <v/>
      </c>
      <c r="AL436" s="207" t="str">
        <f ca="1">IF($AJ436=1,IF($AK436=1,'２個別表'!BU436,""),"")</f>
        <v/>
      </c>
      <c r="AM436" s="204" t="str">
        <f t="shared" ca="1" si="169"/>
        <v/>
      </c>
      <c r="AN436" s="223" t="str">
        <f ca="1">IF($AJ436=1,IF($AK436=1,ROUNDDOWN('２個別表'!$BX436-'２個別表'!$BZ436-'２個別表'!$CC436-'２個別表'!$CD436-'２個別表'!$CE436-'２個別表'!$CF436,0),""),"")</f>
        <v/>
      </c>
      <c r="AO436" s="222">
        <f t="shared" ca="1" si="165"/>
        <v>0</v>
      </c>
      <c r="AP436" s="218">
        <f t="shared" ca="1" si="170"/>
        <v>0</v>
      </c>
      <c r="AQ436" s="218">
        <f t="shared" ca="1" si="171"/>
        <v>0</v>
      </c>
      <c r="AR436" s="213">
        <f ca="1">IF('２個別表'!$AC436=1,1,0)</f>
        <v>0</v>
      </c>
      <c r="AS436" s="204" t="str">
        <f t="shared" ca="1" si="172"/>
        <v/>
      </c>
      <c r="AT436" s="204" t="str">
        <f t="shared" ca="1" si="173"/>
        <v/>
      </c>
      <c r="AU436" s="230" t="str">
        <f ca="1">IF($AD436=1,IF($AQ436=1,ROUNDDOWN('２個別表'!$BX436-'２個別表'!$BZ436-'２個別表'!$CC436-'２個別表'!$CD436-'２個別表'!$CE436-'２個別表'!$CF436,0),""),"")</f>
        <v/>
      </c>
      <c r="AV436" s="391">
        <f t="shared" ca="1" si="174"/>
        <v>0</v>
      </c>
      <c r="AW436" s="401" t="str">
        <f t="shared" ca="1" si="175"/>
        <v>-</v>
      </c>
      <c r="AX436" s="228">
        <f ca="1">IF($AD436=2,IF('２個別表'!$BS436=1,1,0),0)</f>
        <v>0</v>
      </c>
      <c r="AY436" s="213" t="str">
        <f t="shared" ca="1" si="176"/>
        <v/>
      </c>
      <c r="AZ436" s="409" t="str">
        <f ca="1">IF(AND($AD436=2,$AX436=1),'２個別表'!$BX436-('２個別表'!$BZ436+'２個別表'!$CC436+'２個別表'!$CD436+'２個別表'!$CE436+'２個別表'!$CF436),"")</f>
        <v/>
      </c>
      <c r="BA436" s="228">
        <f ca="1">IF($AD436=2,IF('２個別表'!$BS436&lt;&gt;1,1,0),0)</f>
        <v>0</v>
      </c>
      <c r="BB436" s="404">
        <f t="shared" ca="1" si="177"/>
        <v>0</v>
      </c>
      <c r="BC436" s="207" t="str">
        <f ca="1">IF(AND($AD436=2,$BA436=1),'２個別表'!$BT436,"")</f>
        <v/>
      </c>
      <c r="BD436" s="207" t="str">
        <f t="shared" ca="1" si="178"/>
        <v/>
      </c>
      <c r="BE436" s="207" t="str">
        <f ca="1">IF(AND($AD436=2,$BA436=1),'２個別表'!$BW436-('２個別表'!$BZ436+'２個別表'!$CC436+'２個別表'!$CD436+'２個別表'!$CE436+'２個別表'!$CF436),"")</f>
        <v/>
      </c>
      <c r="BF436" s="207" t="str">
        <f ca="1">IF(AND($AD436=2,$BA436=1),'２個別表'!$CC436+'２個別表'!$CD436,"")</f>
        <v/>
      </c>
      <c r="BG436" s="406" t="str">
        <f ca="1">IF($BB436=1,IF(SUM('２個別表'!$BY436,'２個別表'!$CF436*0.5)&lt;='２個別表'!$BX436*0.5,"〇","×"),"")</f>
        <v/>
      </c>
      <c r="BH436" s="405">
        <f t="shared" ca="1" si="179"/>
        <v>0</v>
      </c>
      <c r="BI436" s="229" t="str">
        <f ca="1">IF($AD436=2,IF($AX436=1,IF('２個別表'!$AO436=23,"〇","×"),IF(OR('２個別表'!$AO436&lt;19,'２個別表'!$AO436&gt;23),"",IF($BH436&lt;='２個別表'!$BT436,"〇","×"))),"-")</f>
        <v>-</v>
      </c>
      <c r="BJ436" s="414" t="str">
        <f t="shared" ca="1" si="180"/>
        <v>-</v>
      </c>
      <c r="BK436" s="228">
        <f t="shared" ca="1" si="181"/>
        <v>0</v>
      </c>
      <c r="BL436" s="229" t="str">
        <f ca="1">IF($AD436=3,IF(1&lt;='２個別表'!$F436,IF('２個別表'!$W436=1,"〇","×"),""),"")</f>
        <v/>
      </c>
      <c r="BM436" s="209" t="str">
        <f ca="1">IF(AD436=3,IF(AND(OR('２個別表'!BF436="附帯施設",AND(1&lt;='２個別表'!AO436,'２個別表'!AO436&lt;=3)),'２個別表'!BM436&lt;&gt;"",'２個別表'!BN436&lt;&gt;""),1,IF(AND(OR('２個別表'!BF436="附帯施設",AND(1&lt;='２個別表'!AO436,'２個別表'!AO436&lt;=3)),OR('２個別表'!BM436="",'２個別表'!BN436="")),"×",0)),"")</f>
        <v/>
      </c>
      <c r="BN436" s="229" t="str">
        <f ca="1">IF($AD436=3,IF('２個別表'!$BX436&gt;=500000,"〇","×"),"")</f>
        <v/>
      </c>
      <c r="BO436" s="204" t="str">
        <f ca="1">IF(AD436=3,'２個別表'!BY436,"")</f>
        <v/>
      </c>
      <c r="BP436" s="204" t="str">
        <f ca="1">IF(AD436=3,IF(COUNTIF('２個別表'!$Z$11:'２個別表'!Z436,'２個別表'!Z436)=1,BO436,SUMIF('２個別表'!$Z$11:$Z$510,'２個別表'!Z436,$BO$11:$BO$239)),"")</f>
        <v/>
      </c>
      <c r="BQ436" s="213" t="str">
        <f t="shared" ca="1" si="163"/>
        <v/>
      </c>
      <c r="BR436" s="207" t="str">
        <f t="shared" ca="1" si="182"/>
        <v/>
      </c>
      <c r="BS436" s="483" t="str">
        <f ca="1">IF($AD436=3,'２個別表'!$BX436-('２個別表'!$BZ436+'２個別表'!$CC436+'２個別表'!$CD436+'２個別表'!$CE436+'２個別表'!$CF436),"")</f>
        <v/>
      </c>
      <c r="BT436" s="486">
        <f t="shared" ca="1" si="164"/>
        <v>0</v>
      </c>
      <c r="BU436" s="480" t="str">
        <f t="shared" ca="1" si="183"/>
        <v/>
      </c>
    </row>
    <row r="437" spans="1:73">
      <c r="A437" s="770" t="str">
        <f t="shared" ca="1" si="159"/>
        <v>石川県</v>
      </c>
      <c r="B437" s="773">
        <f ca="1">'２個別表'!Q437</f>
        <v>427</v>
      </c>
      <c r="C437" s="774" t="str">
        <f>'２個別表'!$R437</f>
        <v>石川県</v>
      </c>
      <c r="D437" s="774" t="str">
        <f ca="1">'２個別表'!$S437</f>
        <v/>
      </c>
      <c r="E437" s="774" t="str">
        <f ca="1">'２個別表'!$T437</f>
        <v/>
      </c>
      <c r="F437" s="719" t="str">
        <f ca="1">'２個別表'!$W437</f>
        <v/>
      </c>
      <c r="G437" s="719" t="str">
        <f ca="1">IF($F437=1,IF(SUMIF('（様式１号）１総括表'!$B$16:$B$25,A437,'（様式１号）１総括表'!$A$16:$A$25)&gt;0,"〇","✕"),"-")</f>
        <v>-</v>
      </c>
      <c r="H437" s="716" t="str">
        <f ca="1">IF('２個別表'!$Y437=1,IF('２個別表'!$AC437=1,"〇","×"),IF(AND(2&lt;='２個別表'!$AC437,'２個別表'!$AC437&lt;=5),"〇","×"))</f>
        <v>×</v>
      </c>
      <c r="I437" s="716" t="str">
        <f t="shared" ca="1" si="160"/>
        <v>×</v>
      </c>
      <c r="J437" s="207" t="str">
        <f ca="1">'２個別表'!$Z437</f>
        <v/>
      </c>
      <c r="K437" s="207">
        <f ca="1">'２個別表'!$AK437</f>
        <v>0</v>
      </c>
      <c r="L437" s="207" t="str">
        <f ca="1">IF('２個別表'!$AL437=1,1,"")</f>
        <v/>
      </c>
      <c r="M437" s="207" t="str">
        <f ca="1">IF('２個別表'!$AL437="","",IF('２個別表'!$AL437=1,IF(OR('２個別表'!$AM437=1,'２個別表'!$AN437=1),"〇","×")))</f>
        <v/>
      </c>
      <c r="N437" s="204" t="str">
        <f ca="1">'２個別表'!AT437</f>
        <v/>
      </c>
      <c r="O437" s="220" t="str">
        <f ca="1">IF(1&lt;='２個別表'!$F437,IF(AND(1&lt;='２個別表'!$AO437,'２個別表'!$AO437&lt;=3),1,0),"")</f>
        <v/>
      </c>
      <c r="P437" s="229">
        <f ca="1">IF($O437=1,IF(AND('２個別表'!$BF437&lt;&gt;"",AND('２個別表'!$BI437&lt;&gt;1,'２個別表'!$BJ437)),0,1),0)</f>
        <v>0</v>
      </c>
      <c r="Q437" s="220">
        <f ca="1">IF('２個別表'!$BF437&lt;&gt;"",1,0)</f>
        <v>0</v>
      </c>
      <c r="R437" s="220" t="str">
        <f ca="1">IF($Q437=1,IF('２個別表'!$BI437=1,1,0),"")</f>
        <v/>
      </c>
      <c r="S437" s="220" t="str">
        <f ca="1">IF($R437=1,IF('２個別表'!$BJ437&lt;&gt;"","〇","×"),"")</f>
        <v/>
      </c>
      <c r="T437" s="220" t="str">
        <f t="shared" ca="1" si="166"/>
        <v/>
      </c>
      <c r="U437" s="381">
        <f ca="1">IF('２個別表'!$BH437&gt;0,'２個別表'!$BH437,0)</f>
        <v>0</v>
      </c>
      <c r="V437" s="220">
        <f ca="1">IF('２個別表'!$BJ437&lt;&gt;"",1,0)</f>
        <v>0</v>
      </c>
      <c r="W437" s="206">
        <f ca="1">IF(AND($Q437=1,$V437=1),'２個別表'!$CF437,0)</f>
        <v>0</v>
      </c>
      <c r="X437" s="219">
        <f t="shared" ca="1" si="161"/>
        <v>0</v>
      </c>
      <c r="Y437" s="220" t="str">
        <f ca="1">IF(1&lt;='２個別表'!$F437,'２個別表'!$BV437,"")</f>
        <v/>
      </c>
      <c r="Z437" s="220">
        <f ca="1">IF(1&lt;='２個別表'!$F437,'２個別表'!$CG437,0)</f>
        <v>0</v>
      </c>
      <c r="AA437" s="220">
        <f ca="1">IF(OR(0&lt;'２個別表'!$BZ437,0&lt;SUM('２個別表'!$CC437:$CD437)),1,0)</f>
        <v>1</v>
      </c>
      <c r="AB437" s="207">
        <f ca="1">IF(1&lt;='２個別表'!$F437,'２個別表'!$BX437,0)</f>
        <v>0</v>
      </c>
      <c r="AC437" s="207" t="str">
        <f ca="1">IF('２個別表'!$BX437&gt;0,IF(AND('２個別表'!$BV437=1,'２個別表'!$CG437="控除不可"),'２個別表'!$BX437,IF(AND('２個別表'!$BV437=1,'２個別表'!$CG437="80%控除対象"),ROUNDUP('２個別表'!$BX437*102/110,0),IF(AND('２個別表'!$BV437=1,'２個別表'!$CG437="全額控除"),ROUNDUP('２個別表'!$BX437*100/110,0),IF(OR('２個別表'!$BV437=2,'２個別表'!$BV437=3),'２個別表'!$BX437,'２個別表'!$BX437)))),"")</f>
        <v/>
      </c>
      <c r="AD437" s="221" t="str">
        <f ca="1">IF('２個別表'!$W437=1,3,IF(AND('２個別表'!$W437=2,AND(19&lt;='２個別表'!$AO437,'２個別表'!$AO437&lt;=23)),2,IF(AND('２個別表'!$W437=2,OR(AND(1&lt;='２個別表'!$AO437,'２個別表'!$AO437&lt;=18),AND(24&lt;='２個別表'!$AO437,'２個別表'!$AO437&lt;=25))),1,"判定不能")))</f>
        <v>判定不能</v>
      </c>
      <c r="AE437" s="228">
        <f t="shared" ca="1" si="167"/>
        <v>0</v>
      </c>
      <c r="AF437" s="204" t="str">
        <f t="shared" ca="1" si="184"/>
        <v/>
      </c>
      <c r="AG437" s="207" t="str">
        <f ca="1">IF(AND($AD437=1,$U437&gt;0,$V437=1),ROUNDDOWN($AC437*1/2-'２個別表'!$CF437*1/2,0),"")</f>
        <v/>
      </c>
      <c r="AH437" s="207" t="str">
        <f t="shared" ca="1" si="162"/>
        <v/>
      </c>
      <c r="AI437" s="230" t="str">
        <f ca="1">IF(AND($AD437=1,$Q437=1),IF($AB437&gt;0,'２個別表'!$BX437-'２個別表'!$BZ437-'２個別表'!$CF437-'２個別表'!$CC437-'２個別表'!$CD437-'２個別表'!$CE437,0),"")</f>
        <v/>
      </c>
      <c r="AJ437" s="222">
        <f t="shared" ca="1" si="168"/>
        <v>0</v>
      </c>
      <c r="AK437" s="218" t="str">
        <f ca="1">IF($AD437=1,IF('２個別表'!$AQ437=1,1,IF('２個別表'!AQ437="","",)),"")</f>
        <v/>
      </c>
      <c r="AL437" s="207" t="str">
        <f ca="1">IF($AJ437=1,IF($AK437=1,'２個別表'!BU437,""),"")</f>
        <v/>
      </c>
      <c r="AM437" s="204" t="str">
        <f t="shared" ca="1" si="169"/>
        <v/>
      </c>
      <c r="AN437" s="223" t="str">
        <f ca="1">IF($AJ437=1,IF($AK437=1,ROUNDDOWN('２個別表'!$BX437-'２個別表'!$BZ437-'２個別表'!$CC437-'２個別表'!$CD437-'２個別表'!$CE437-'２個別表'!$CF437,0),""),"")</f>
        <v/>
      </c>
      <c r="AO437" s="222">
        <f t="shared" ca="1" si="165"/>
        <v>0</v>
      </c>
      <c r="AP437" s="218">
        <f t="shared" ca="1" si="170"/>
        <v>0</v>
      </c>
      <c r="AQ437" s="218">
        <f t="shared" ca="1" si="171"/>
        <v>0</v>
      </c>
      <c r="AR437" s="213">
        <f ca="1">IF('２個別表'!$AC437=1,1,0)</f>
        <v>0</v>
      </c>
      <c r="AS437" s="204" t="str">
        <f t="shared" ca="1" si="172"/>
        <v/>
      </c>
      <c r="AT437" s="204" t="str">
        <f t="shared" ca="1" si="173"/>
        <v/>
      </c>
      <c r="AU437" s="230" t="str">
        <f ca="1">IF($AD437=1,IF($AQ437=1,ROUNDDOWN('２個別表'!$BX437-'２個別表'!$BZ437-'２個別表'!$CC437-'２個別表'!$CD437-'２個別表'!$CE437-'２個別表'!$CF437,0),""),"")</f>
        <v/>
      </c>
      <c r="AV437" s="391">
        <f t="shared" ca="1" si="174"/>
        <v>0</v>
      </c>
      <c r="AW437" s="401" t="str">
        <f t="shared" ca="1" si="175"/>
        <v>-</v>
      </c>
      <c r="AX437" s="228">
        <f ca="1">IF($AD437=2,IF('２個別表'!$BS437=1,1,0),0)</f>
        <v>0</v>
      </c>
      <c r="AY437" s="213" t="str">
        <f t="shared" ca="1" si="176"/>
        <v/>
      </c>
      <c r="AZ437" s="409" t="str">
        <f ca="1">IF(AND($AD437=2,$AX437=1),'２個別表'!$BX437-('２個別表'!$BZ437+'２個別表'!$CC437+'２個別表'!$CD437+'２個別表'!$CE437+'２個別表'!$CF437),"")</f>
        <v/>
      </c>
      <c r="BA437" s="228">
        <f ca="1">IF($AD437=2,IF('２個別表'!$BS437&lt;&gt;1,1,0),0)</f>
        <v>0</v>
      </c>
      <c r="BB437" s="404">
        <f t="shared" ca="1" si="177"/>
        <v>0</v>
      </c>
      <c r="BC437" s="207" t="str">
        <f ca="1">IF(AND($AD437=2,$BA437=1),'２個別表'!$BT437,"")</f>
        <v/>
      </c>
      <c r="BD437" s="207" t="str">
        <f t="shared" ca="1" si="178"/>
        <v/>
      </c>
      <c r="BE437" s="207" t="str">
        <f ca="1">IF(AND($AD437=2,$BA437=1),'２個別表'!$BW437-('２個別表'!$BZ437+'２個別表'!$CC437+'２個別表'!$CD437+'２個別表'!$CE437+'２個別表'!$CF437),"")</f>
        <v/>
      </c>
      <c r="BF437" s="207" t="str">
        <f ca="1">IF(AND($AD437=2,$BA437=1),'２個別表'!$CC437+'２個別表'!$CD437,"")</f>
        <v/>
      </c>
      <c r="BG437" s="406" t="str">
        <f ca="1">IF($BB437=1,IF(SUM('２個別表'!$BY437,'２個別表'!$CF437*0.5)&lt;='２個別表'!$BX437*0.5,"〇","×"),"")</f>
        <v/>
      </c>
      <c r="BH437" s="405">
        <f t="shared" ca="1" si="179"/>
        <v>0</v>
      </c>
      <c r="BI437" s="229" t="str">
        <f ca="1">IF($AD437=2,IF($AX437=1,IF('２個別表'!$AO437=23,"〇","×"),IF(OR('２個別表'!$AO437&lt;19,'２個別表'!$AO437&gt;23),"",IF($BH437&lt;='２個別表'!$BT437,"〇","×"))),"-")</f>
        <v>-</v>
      </c>
      <c r="BJ437" s="414" t="str">
        <f t="shared" ca="1" si="180"/>
        <v>-</v>
      </c>
      <c r="BK437" s="228">
        <f t="shared" ca="1" si="181"/>
        <v>0</v>
      </c>
      <c r="BL437" s="229" t="str">
        <f ca="1">IF($AD437=3,IF(1&lt;='２個別表'!$F437,IF('２個別表'!$W437=1,"〇","×"),""),"")</f>
        <v/>
      </c>
      <c r="BM437" s="209" t="str">
        <f ca="1">IF(AD437=3,IF(AND(OR('２個別表'!BF437="附帯施設",AND(1&lt;='２個別表'!AO437,'２個別表'!AO437&lt;=3)),'２個別表'!BM437&lt;&gt;"",'２個別表'!BN437&lt;&gt;""),1,IF(AND(OR('２個別表'!BF437="附帯施設",AND(1&lt;='２個別表'!AO437,'２個別表'!AO437&lt;=3)),OR('２個別表'!BM437="",'２個別表'!BN437="")),"×",0)),"")</f>
        <v/>
      </c>
      <c r="BN437" s="229" t="str">
        <f ca="1">IF($AD437=3,IF('２個別表'!$BX437&gt;=500000,"〇","×"),"")</f>
        <v/>
      </c>
      <c r="BO437" s="204" t="str">
        <f ca="1">IF(AD437=3,'２個別表'!BY437,"")</f>
        <v/>
      </c>
      <c r="BP437" s="204" t="str">
        <f ca="1">IF(AD437=3,IF(COUNTIF('２個別表'!$Z$11:'２個別表'!Z437,'２個別表'!Z437)=1,BO437,SUMIF('２個別表'!$Z$11:$Z$510,'２個別表'!Z437,$BO$11:$BO$239)),"")</f>
        <v/>
      </c>
      <c r="BQ437" s="213" t="str">
        <f t="shared" ca="1" si="163"/>
        <v/>
      </c>
      <c r="BR437" s="207" t="str">
        <f t="shared" ca="1" si="182"/>
        <v/>
      </c>
      <c r="BS437" s="483" t="str">
        <f ca="1">IF($AD437=3,'２個別表'!$BX437-('２個別表'!$BZ437+'２個別表'!$CC437+'２個別表'!$CD437+'２個別表'!$CE437+'２個別表'!$CF437),"")</f>
        <v/>
      </c>
      <c r="BT437" s="486">
        <f t="shared" ca="1" si="164"/>
        <v>0</v>
      </c>
      <c r="BU437" s="480" t="str">
        <f t="shared" ca="1" si="183"/>
        <v/>
      </c>
    </row>
    <row r="438" spans="1:73">
      <c r="A438" s="770" t="str">
        <f t="shared" ca="1" si="159"/>
        <v>石川県</v>
      </c>
      <c r="B438" s="773">
        <f ca="1">'２個別表'!Q438</f>
        <v>428</v>
      </c>
      <c r="C438" s="774" t="str">
        <f>'２個別表'!$R438</f>
        <v>石川県</v>
      </c>
      <c r="D438" s="774" t="str">
        <f ca="1">'２個別表'!$S438</f>
        <v/>
      </c>
      <c r="E438" s="774" t="str">
        <f ca="1">'２個別表'!$T438</f>
        <v/>
      </c>
      <c r="F438" s="719" t="str">
        <f ca="1">'２個別表'!$W438</f>
        <v/>
      </c>
      <c r="G438" s="719" t="str">
        <f ca="1">IF($F438=1,IF(SUMIF('（様式１号）１総括表'!$B$16:$B$25,A438,'（様式１号）１総括表'!$A$16:$A$25)&gt;0,"〇","✕"),"-")</f>
        <v>-</v>
      </c>
      <c r="H438" s="716" t="str">
        <f ca="1">IF('２個別表'!$Y438=1,IF('２個別表'!$AC438=1,"〇","×"),IF(AND(2&lt;='２個別表'!$AC438,'２個別表'!$AC438&lt;=5),"〇","×"))</f>
        <v>×</v>
      </c>
      <c r="I438" s="716" t="str">
        <f t="shared" ca="1" si="160"/>
        <v>×</v>
      </c>
      <c r="J438" s="207" t="str">
        <f ca="1">'２個別表'!$Z438</f>
        <v/>
      </c>
      <c r="K438" s="207">
        <f ca="1">'２個別表'!$AK438</f>
        <v>0</v>
      </c>
      <c r="L438" s="207" t="str">
        <f ca="1">IF('２個別表'!$AL438=1,1,"")</f>
        <v/>
      </c>
      <c r="M438" s="207" t="str">
        <f ca="1">IF('２個別表'!$AL438="","",IF('２個別表'!$AL438=1,IF(OR('２個別表'!$AM438=1,'２個別表'!$AN438=1),"〇","×")))</f>
        <v/>
      </c>
      <c r="N438" s="204" t="str">
        <f ca="1">'２個別表'!AT438</f>
        <v/>
      </c>
      <c r="O438" s="220" t="str">
        <f ca="1">IF(1&lt;='２個別表'!$F438,IF(AND(1&lt;='２個別表'!$AO438,'２個別表'!$AO438&lt;=3),1,0),"")</f>
        <v/>
      </c>
      <c r="P438" s="229">
        <f ca="1">IF($O438=1,IF(AND('２個別表'!$BF438&lt;&gt;"",AND('２個別表'!$BI438&lt;&gt;1,'２個別表'!$BJ438)),0,1),0)</f>
        <v>0</v>
      </c>
      <c r="Q438" s="220">
        <f ca="1">IF('２個別表'!$BF438&lt;&gt;"",1,0)</f>
        <v>0</v>
      </c>
      <c r="R438" s="220" t="str">
        <f ca="1">IF($Q438=1,IF('２個別表'!$BI438=1,1,0),"")</f>
        <v/>
      </c>
      <c r="S438" s="220" t="str">
        <f ca="1">IF($R438=1,IF('２個別表'!$BJ438&lt;&gt;"","〇","×"),"")</f>
        <v/>
      </c>
      <c r="T438" s="220" t="str">
        <f t="shared" ca="1" si="166"/>
        <v/>
      </c>
      <c r="U438" s="381">
        <f ca="1">IF('２個別表'!$BH438&gt;0,'２個別表'!$BH438,0)</f>
        <v>0</v>
      </c>
      <c r="V438" s="220">
        <f ca="1">IF('２個別表'!$BJ438&lt;&gt;"",1,0)</f>
        <v>0</v>
      </c>
      <c r="W438" s="206">
        <f ca="1">IF(AND($Q438=1,$V438=1),'２個別表'!$CF438,0)</f>
        <v>0</v>
      </c>
      <c r="X438" s="219">
        <f t="shared" ca="1" si="161"/>
        <v>0</v>
      </c>
      <c r="Y438" s="220" t="str">
        <f ca="1">IF(1&lt;='２個別表'!$F438,'２個別表'!$BV438,"")</f>
        <v/>
      </c>
      <c r="Z438" s="220">
        <f ca="1">IF(1&lt;='２個別表'!$F438,'２個別表'!$CG438,0)</f>
        <v>0</v>
      </c>
      <c r="AA438" s="220">
        <f ca="1">IF(OR(0&lt;'２個別表'!$BZ438,0&lt;SUM('２個別表'!$CC438:$CD438)),1,0)</f>
        <v>1</v>
      </c>
      <c r="AB438" s="207">
        <f ca="1">IF(1&lt;='２個別表'!$F438,'２個別表'!$BX438,0)</f>
        <v>0</v>
      </c>
      <c r="AC438" s="207" t="str">
        <f ca="1">IF('２個別表'!$BX438&gt;0,IF(AND('２個別表'!$BV438=1,'２個別表'!$CG438="控除不可"),'２個別表'!$BX438,IF(AND('２個別表'!$BV438=1,'２個別表'!$CG438="80%控除対象"),ROUNDUP('２個別表'!$BX438*102/110,0),IF(AND('２個別表'!$BV438=1,'２個別表'!$CG438="全額控除"),ROUNDUP('２個別表'!$BX438*100/110,0),IF(OR('２個別表'!$BV438=2,'２個別表'!$BV438=3),'２個別表'!$BX438,'２個別表'!$BX438)))),"")</f>
        <v/>
      </c>
      <c r="AD438" s="221" t="str">
        <f ca="1">IF('２個別表'!$W438=1,3,IF(AND('２個別表'!$W438=2,AND(19&lt;='２個別表'!$AO438,'２個別表'!$AO438&lt;=23)),2,IF(AND('２個別表'!$W438=2,OR(AND(1&lt;='２個別表'!$AO438,'２個別表'!$AO438&lt;=18),AND(24&lt;='２個別表'!$AO438,'２個別表'!$AO438&lt;=25))),1,"判定不能")))</f>
        <v>判定不能</v>
      </c>
      <c r="AE438" s="228">
        <f t="shared" ca="1" si="167"/>
        <v>0</v>
      </c>
      <c r="AF438" s="204" t="str">
        <f t="shared" ca="1" si="184"/>
        <v/>
      </c>
      <c r="AG438" s="207" t="str">
        <f ca="1">IF(AND($AD438=1,$U438&gt;0,$V438=1),ROUNDDOWN($AC438*1/2-'２個別表'!$CF438*1/2,0),"")</f>
        <v/>
      </c>
      <c r="AH438" s="207" t="str">
        <f t="shared" ca="1" si="162"/>
        <v/>
      </c>
      <c r="AI438" s="230" t="str">
        <f ca="1">IF(AND($AD438=1,$Q438=1),IF($AB438&gt;0,'２個別表'!$BX438-'２個別表'!$BZ438-'２個別表'!$CF438-'２個別表'!$CC438-'２個別表'!$CD438-'２個別表'!$CE438,0),"")</f>
        <v/>
      </c>
      <c r="AJ438" s="222">
        <f t="shared" ca="1" si="168"/>
        <v>0</v>
      </c>
      <c r="AK438" s="218" t="str">
        <f ca="1">IF($AD438=1,IF('２個別表'!$AQ438=1,1,IF('２個別表'!AQ438="","",)),"")</f>
        <v/>
      </c>
      <c r="AL438" s="207" t="str">
        <f ca="1">IF($AJ438=1,IF($AK438=1,'２個別表'!BU438,""),"")</f>
        <v/>
      </c>
      <c r="AM438" s="204" t="str">
        <f t="shared" ca="1" si="169"/>
        <v/>
      </c>
      <c r="AN438" s="223" t="str">
        <f ca="1">IF($AJ438=1,IF($AK438=1,ROUNDDOWN('２個別表'!$BX438-'２個別表'!$BZ438-'２個別表'!$CC438-'２個別表'!$CD438-'２個別表'!$CE438-'２個別表'!$CF438,0),""),"")</f>
        <v/>
      </c>
      <c r="AO438" s="222">
        <f t="shared" ca="1" si="165"/>
        <v>0</v>
      </c>
      <c r="AP438" s="218">
        <f t="shared" ca="1" si="170"/>
        <v>0</v>
      </c>
      <c r="AQ438" s="218">
        <f t="shared" ca="1" si="171"/>
        <v>0</v>
      </c>
      <c r="AR438" s="213">
        <f ca="1">IF('２個別表'!$AC438=1,1,0)</f>
        <v>0</v>
      </c>
      <c r="AS438" s="204" t="str">
        <f t="shared" ca="1" si="172"/>
        <v/>
      </c>
      <c r="AT438" s="204" t="str">
        <f t="shared" ca="1" si="173"/>
        <v/>
      </c>
      <c r="AU438" s="230" t="str">
        <f ca="1">IF($AD438=1,IF($AQ438=1,ROUNDDOWN('２個別表'!$BX438-'２個別表'!$BZ438-'２個別表'!$CC438-'２個別表'!$CD438-'２個別表'!$CE438-'２個別表'!$CF438,0),""),"")</f>
        <v/>
      </c>
      <c r="AV438" s="391">
        <f t="shared" ca="1" si="174"/>
        <v>0</v>
      </c>
      <c r="AW438" s="401" t="str">
        <f t="shared" ca="1" si="175"/>
        <v>-</v>
      </c>
      <c r="AX438" s="228">
        <f ca="1">IF($AD438=2,IF('２個別表'!$BS438=1,1,0),0)</f>
        <v>0</v>
      </c>
      <c r="AY438" s="213" t="str">
        <f t="shared" ca="1" si="176"/>
        <v/>
      </c>
      <c r="AZ438" s="409" t="str">
        <f ca="1">IF(AND($AD438=2,$AX438=1),'２個別表'!$BX438-('２個別表'!$BZ438+'２個別表'!$CC438+'２個別表'!$CD438+'２個別表'!$CE438+'２個別表'!$CF438),"")</f>
        <v/>
      </c>
      <c r="BA438" s="228">
        <f ca="1">IF($AD438=2,IF('２個別表'!$BS438&lt;&gt;1,1,0),0)</f>
        <v>0</v>
      </c>
      <c r="BB438" s="404">
        <f t="shared" ca="1" si="177"/>
        <v>0</v>
      </c>
      <c r="BC438" s="207" t="str">
        <f ca="1">IF(AND($AD438=2,$BA438=1),'２個別表'!$BT438,"")</f>
        <v/>
      </c>
      <c r="BD438" s="207" t="str">
        <f t="shared" ca="1" si="178"/>
        <v/>
      </c>
      <c r="BE438" s="207" t="str">
        <f ca="1">IF(AND($AD438=2,$BA438=1),'２個別表'!$BW438-('２個別表'!$BZ438+'２個別表'!$CC438+'２個別表'!$CD438+'２個別表'!$CE438+'２個別表'!$CF438),"")</f>
        <v/>
      </c>
      <c r="BF438" s="207" t="str">
        <f ca="1">IF(AND($AD438=2,$BA438=1),'２個別表'!$CC438+'２個別表'!$CD438,"")</f>
        <v/>
      </c>
      <c r="BG438" s="406" t="str">
        <f ca="1">IF($BB438=1,IF(SUM('２個別表'!$BY438,'２個別表'!$CF438*0.5)&lt;='２個別表'!$BX438*0.5,"〇","×"),"")</f>
        <v/>
      </c>
      <c r="BH438" s="405">
        <f t="shared" ca="1" si="179"/>
        <v>0</v>
      </c>
      <c r="BI438" s="229" t="str">
        <f ca="1">IF($AD438=2,IF($AX438=1,IF('２個別表'!$AO438=23,"〇","×"),IF(OR('２個別表'!$AO438&lt;19,'２個別表'!$AO438&gt;23),"",IF($BH438&lt;='２個別表'!$BT438,"〇","×"))),"-")</f>
        <v>-</v>
      </c>
      <c r="BJ438" s="414" t="str">
        <f t="shared" ca="1" si="180"/>
        <v>-</v>
      </c>
      <c r="BK438" s="228">
        <f t="shared" ca="1" si="181"/>
        <v>0</v>
      </c>
      <c r="BL438" s="229" t="str">
        <f ca="1">IF($AD438=3,IF(1&lt;='２個別表'!$F438,IF('２個別表'!$W438=1,"〇","×"),""),"")</f>
        <v/>
      </c>
      <c r="BM438" s="209" t="str">
        <f ca="1">IF(AD438=3,IF(AND(OR('２個別表'!BF438="附帯施設",AND(1&lt;='２個別表'!AO438,'２個別表'!AO438&lt;=3)),'２個別表'!BM438&lt;&gt;"",'２個別表'!BN438&lt;&gt;""),1,IF(AND(OR('２個別表'!BF438="附帯施設",AND(1&lt;='２個別表'!AO438,'２個別表'!AO438&lt;=3)),OR('２個別表'!BM438="",'２個別表'!BN438="")),"×",0)),"")</f>
        <v/>
      </c>
      <c r="BN438" s="229" t="str">
        <f ca="1">IF($AD438=3,IF('２個別表'!$BX438&gt;=500000,"〇","×"),"")</f>
        <v/>
      </c>
      <c r="BO438" s="204" t="str">
        <f ca="1">IF(AD438=3,'２個別表'!BY438,"")</f>
        <v/>
      </c>
      <c r="BP438" s="204" t="str">
        <f ca="1">IF(AD438=3,IF(COUNTIF('２個別表'!$Z$11:'２個別表'!Z438,'２個別表'!Z438)=1,BO438,SUMIF('２個別表'!$Z$11:$Z$510,'２個別表'!Z438,$BO$11:$BO$239)),"")</f>
        <v/>
      </c>
      <c r="BQ438" s="213" t="str">
        <f t="shared" ca="1" si="163"/>
        <v/>
      </c>
      <c r="BR438" s="207" t="str">
        <f t="shared" ca="1" si="182"/>
        <v/>
      </c>
      <c r="BS438" s="483" t="str">
        <f ca="1">IF($AD438=3,'２個別表'!$BX438-('２個別表'!$BZ438+'２個別表'!$CC438+'２個別表'!$CD438+'２個別表'!$CE438+'２個別表'!$CF438),"")</f>
        <v/>
      </c>
      <c r="BT438" s="486">
        <f t="shared" ca="1" si="164"/>
        <v>0</v>
      </c>
      <c r="BU438" s="480" t="str">
        <f t="shared" ca="1" si="183"/>
        <v/>
      </c>
    </row>
    <row r="439" spans="1:73">
      <c r="A439" s="770" t="str">
        <f t="shared" ca="1" si="159"/>
        <v>石川県</v>
      </c>
      <c r="B439" s="773">
        <f ca="1">'２個別表'!Q439</f>
        <v>429</v>
      </c>
      <c r="C439" s="774" t="str">
        <f>'２個別表'!$R439</f>
        <v>石川県</v>
      </c>
      <c r="D439" s="774" t="str">
        <f ca="1">'２個別表'!$S439</f>
        <v/>
      </c>
      <c r="E439" s="774" t="str">
        <f ca="1">'２個別表'!$T439</f>
        <v/>
      </c>
      <c r="F439" s="719" t="str">
        <f ca="1">'２個別表'!$W439</f>
        <v/>
      </c>
      <c r="G439" s="719" t="str">
        <f ca="1">IF($F439=1,IF(SUMIF('（様式１号）１総括表'!$B$16:$B$25,A439,'（様式１号）１総括表'!$A$16:$A$25)&gt;0,"〇","✕"),"-")</f>
        <v>-</v>
      </c>
      <c r="H439" s="716" t="str">
        <f ca="1">IF('２個別表'!$Y439=1,IF('２個別表'!$AC439=1,"〇","×"),IF(AND(2&lt;='２個別表'!$AC439,'２個別表'!$AC439&lt;=5),"〇","×"))</f>
        <v>×</v>
      </c>
      <c r="I439" s="716" t="str">
        <f t="shared" ca="1" si="160"/>
        <v>×</v>
      </c>
      <c r="J439" s="207" t="str">
        <f ca="1">'２個別表'!$Z439</f>
        <v/>
      </c>
      <c r="K439" s="207">
        <f ca="1">'２個別表'!$AK439</f>
        <v>0</v>
      </c>
      <c r="L439" s="207" t="str">
        <f ca="1">IF('２個別表'!$AL439=1,1,"")</f>
        <v/>
      </c>
      <c r="M439" s="207" t="str">
        <f ca="1">IF('２個別表'!$AL439="","",IF('２個別表'!$AL439=1,IF(OR('２個別表'!$AM439=1,'２個別表'!$AN439=1),"〇","×")))</f>
        <v/>
      </c>
      <c r="N439" s="204" t="str">
        <f ca="1">'２個別表'!AT439</f>
        <v/>
      </c>
      <c r="O439" s="220" t="str">
        <f ca="1">IF(1&lt;='２個別表'!$F439,IF(AND(1&lt;='２個別表'!$AO439,'２個別表'!$AO439&lt;=3),1,0),"")</f>
        <v/>
      </c>
      <c r="P439" s="229">
        <f ca="1">IF($O439=1,IF(AND('２個別表'!$BF439&lt;&gt;"",AND('２個別表'!$BI439&lt;&gt;1,'２個別表'!$BJ439)),0,1),0)</f>
        <v>0</v>
      </c>
      <c r="Q439" s="220">
        <f ca="1">IF('２個別表'!$BF439&lt;&gt;"",1,0)</f>
        <v>0</v>
      </c>
      <c r="R439" s="220" t="str">
        <f ca="1">IF($Q439=1,IF('２個別表'!$BI439=1,1,0),"")</f>
        <v/>
      </c>
      <c r="S439" s="220" t="str">
        <f ca="1">IF($R439=1,IF('２個別表'!$BJ439&lt;&gt;"","〇","×"),"")</f>
        <v/>
      </c>
      <c r="T439" s="220" t="str">
        <f t="shared" ca="1" si="166"/>
        <v/>
      </c>
      <c r="U439" s="381">
        <f ca="1">IF('２個別表'!$BH439&gt;0,'２個別表'!$BH439,0)</f>
        <v>0</v>
      </c>
      <c r="V439" s="220">
        <f ca="1">IF('２個別表'!$BJ439&lt;&gt;"",1,0)</f>
        <v>0</v>
      </c>
      <c r="W439" s="206">
        <f ca="1">IF(AND($Q439=1,$V439=1),'２個別表'!$CF439,0)</f>
        <v>0</v>
      </c>
      <c r="X439" s="219">
        <f t="shared" ca="1" si="161"/>
        <v>0</v>
      </c>
      <c r="Y439" s="220" t="str">
        <f ca="1">IF(1&lt;='２個別表'!$F439,'２個別表'!$BV439,"")</f>
        <v/>
      </c>
      <c r="Z439" s="220">
        <f ca="1">IF(1&lt;='２個別表'!$F439,'２個別表'!$CG439,0)</f>
        <v>0</v>
      </c>
      <c r="AA439" s="220">
        <f ca="1">IF(OR(0&lt;'２個別表'!$BZ439,0&lt;SUM('２個別表'!$CC439:$CD439)),1,0)</f>
        <v>1</v>
      </c>
      <c r="AB439" s="207">
        <f ca="1">IF(1&lt;='２個別表'!$F439,'２個別表'!$BX439,0)</f>
        <v>0</v>
      </c>
      <c r="AC439" s="207" t="str">
        <f ca="1">IF('２個別表'!$BX439&gt;0,IF(AND('２個別表'!$BV439=1,'２個別表'!$CG439="控除不可"),'２個別表'!$BX439,IF(AND('２個別表'!$BV439=1,'２個別表'!$CG439="80%控除対象"),ROUNDUP('２個別表'!$BX439*102/110,0),IF(AND('２個別表'!$BV439=1,'２個別表'!$CG439="全額控除"),ROUNDUP('２個別表'!$BX439*100/110,0),IF(OR('２個別表'!$BV439=2,'２個別表'!$BV439=3),'２個別表'!$BX439,'２個別表'!$BX439)))),"")</f>
        <v/>
      </c>
      <c r="AD439" s="221" t="str">
        <f ca="1">IF('２個別表'!$W439=1,3,IF(AND('２個別表'!$W439=2,AND(19&lt;='２個別表'!$AO439,'２個別表'!$AO439&lt;=23)),2,IF(AND('２個別表'!$W439=2,OR(AND(1&lt;='２個別表'!$AO439,'２個別表'!$AO439&lt;=18),AND(24&lt;='２個別表'!$AO439,'２個別表'!$AO439&lt;=25))),1,"判定不能")))</f>
        <v>判定不能</v>
      </c>
      <c r="AE439" s="228">
        <f t="shared" ca="1" si="167"/>
        <v>0</v>
      </c>
      <c r="AF439" s="204" t="str">
        <f t="shared" ca="1" si="184"/>
        <v/>
      </c>
      <c r="AG439" s="207" t="str">
        <f ca="1">IF(AND($AD439=1,$U439&gt;0,$V439=1),ROUNDDOWN($AC439*1/2-'２個別表'!$CF439*1/2,0),"")</f>
        <v/>
      </c>
      <c r="AH439" s="207" t="str">
        <f t="shared" ca="1" si="162"/>
        <v/>
      </c>
      <c r="AI439" s="230" t="str">
        <f ca="1">IF(AND($AD439=1,$Q439=1),IF($AB439&gt;0,'２個別表'!$BX439-'２個別表'!$BZ439-'２個別表'!$CF439-'２個別表'!$CC439-'２個別表'!$CD439-'２個別表'!$CE439,0),"")</f>
        <v/>
      </c>
      <c r="AJ439" s="222">
        <f t="shared" ca="1" si="168"/>
        <v>0</v>
      </c>
      <c r="AK439" s="218" t="str">
        <f ca="1">IF($AD439=1,IF('２個別表'!$AQ439=1,1,IF('２個別表'!AQ439="","",)),"")</f>
        <v/>
      </c>
      <c r="AL439" s="207" t="str">
        <f ca="1">IF($AJ439=1,IF($AK439=1,'２個別表'!BU439,""),"")</f>
        <v/>
      </c>
      <c r="AM439" s="204" t="str">
        <f t="shared" ca="1" si="169"/>
        <v/>
      </c>
      <c r="AN439" s="223" t="str">
        <f ca="1">IF($AJ439=1,IF($AK439=1,ROUNDDOWN('２個別表'!$BX439-'２個別表'!$BZ439-'２個別表'!$CC439-'２個別表'!$CD439-'２個別表'!$CE439-'２個別表'!$CF439,0),""),"")</f>
        <v/>
      </c>
      <c r="AO439" s="222">
        <f t="shared" ca="1" si="165"/>
        <v>0</v>
      </c>
      <c r="AP439" s="218">
        <f t="shared" ca="1" si="170"/>
        <v>0</v>
      </c>
      <c r="AQ439" s="218">
        <f t="shared" ca="1" si="171"/>
        <v>0</v>
      </c>
      <c r="AR439" s="213">
        <f ca="1">IF('２個別表'!$AC439=1,1,0)</f>
        <v>0</v>
      </c>
      <c r="AS439" s="204" t="str">
        <f t="shared" ca="1" si="172"/>
        <v/>
      </c>
      <c r="AT439" s="204" t="str">
        <f t="shared" ca="1" si="173"/>
        <v/>
      </c>
      <c r="AU439" s="230" t="str">
        <f ca="1">IF($AD439=1,IF($AQ439=1,ROUNDDOWN('２個別表'!$BX439-'２個別表'!$BZ439-'２個別表'!$CC439-'２個別表'!$CD439-'２個別表'!$CE439-'２個別表'!$CF439,0),""),"")</f>
        <v/>
      </c>
      <c r="AV439" s="391">
        <f t="shared" ca="1" si="174"/>
        <v>0</v>
      </c>
      <c r="AW439" s="401" t="str">
        <f t="shared" ca="1" si="175"/>
        <v>-</v>
      </c>
      <c r="AX439" s="228">
        <f ca="1">IF($AD439=2,IF('２個別表'!$BS439=1,1,0),0)</f>
        <v>0</v>
      </c>
      <c r="AY439" s="213" t="str">
        <f t="shared" ca="1" si="176"/>
        <v/>
      </c>
      <c r="AZ439" s="409" t="str">
        <f ca="1">IF(AND($AD439=2,$AX439=1),'２個別表'!$BX439-('２個別表'!$BZ439+'２個別表'!$CC439+'２個別表'!$CD439+'２個別表'!$CE439+'２個別表'!$CF439),"")</f>
        <v/>
      </c>
      <c r="BA439" s="228">
        <f ca="1">IF($AD439=2,IF('２個別表'!$BS439&lt;&gt;1,1,0),0)</f>
        <v>0</v>
      </c>
      <c r="BB439" s="404">
        <f t="shared" ca="1" si="177"/>
        <v>0</v>
      </c>
      <c r="BC439" s="207" t="str">
        <f ca="1">IF(AND($AD439=2,$BA439=1),'２個別表'!$BT439,"")</f>
        <v/>
      </c>
      <c r="BD439" s="207" t="str">
        <f t="shared" ca="1" si="178"/>
        <v/>
      </c>
      <c r="BE439" s="207" t="str">
        <f ca="1">IF(AND($AD439=2,$BA439=1),'２個別表'!$BW439-('２個別表'!$BZ439+'２個別表'!$CC439+'２個別表'!$CD439+'２個別表'!$CE439+'２個別表'!$CF439),"")</f>
        <v/>
      </c>
      <c r="BF439" s="207" t="str">
        <f ca="1">IF(AND($AD439=2,$BA439=1),'２個別表'!$CC439+'２個別表'!$CD439,"")</f>
        <v/>
      </c>
      <c r="BG439" s="406" t="str">
        <f ca="1">IF($BB439=1,IF(SUM('２個別表'!$BY439,'２個別表'!$CF439*0.5)&lt;='２個別表'!$BX439*0.5,"〇","×"),"")</f>
        <v/>
      </c>
      <c r="BH439" s="405">
        <f t="shared" ca="1" si="179"/>
        <v>0</v>
      </c>
      <c r="BI439" s="229" t="str">
        <f ca="1">IF($AD439=2,IF($AX439=1,IF('２個別表'!$AO439=23,"〇","×"),IF(OR('２個別表'!$AO439&lt;19,'２個別表'!$AO439&gt;23),"",IF($BH439&lt;='２個別表'!$BT439,"〇","×"))),"-")</f>
        <v>-</v>
      </c>
      <c r="BJ439" s="414" t="str">
        <f t="shared" ca="1" si="180"/>
        <v>-</v>
      </c>
      <c r="BK439" s="228">
        <f t="shared" ca="1" si="181"/>
        <v>0</v>
      </c>
      <c r="BL439" s="229" t="str">
        <f ca="1">IF($AD439=3,IF(1&lt;='２個別表'!$F439,IF('２個別表'!$W439=1,"〇","×"),""),"")</f>
        <v/>
      </c>
      <c r="BM439" s="209" t="str">
        <f ca="1">IF(AD439=3,IF(AND(OR('２個別表'!BF439="附帯施設",AND(1&lt;='２個別表'!AO439,'２個別表'!AO439&lt;=3)),'２個別表'!BM439&lt;&gt;"",'２個別表'!BN439&lt;&gt;""),1,IF(AND(OR('２個別表'!BF439="附帯施設",AND(1&lt;='２個別表'!AO439,'２個別表'!AO439&lt;=3)),OR('２個別表'!BM439="",'２個別表'!BN439="")),"×",0)),"")</f>
        <v/>
      </c>
      <c r="BN439" s="229" t="str">
        <f ca="1">IF($AD439=3,IF('２個別表'!$BX439&gt;=500000,"〇","×"),"")</f>
        <v/>
      </c>
      <c r="BO439" s="204" t="str">
        <f ca="1">IF(AD439=3,'２個別表'!BY439,"")</f>
        <v/>
      </c>
      <c r="BP439" s="204" t="str">
        <f ca="1">IF(AD439=3,IF(COUNTIF('２個別表'!$Z$11:'２個別表'!Z439,'２個別表'!Z439)=1,BO439,SUMIF('２個別表'!$Z$11:$Z$510,'２個別表'!Z439,$BO$11:$BO$239)),"")</f>
        <v/>
      </c>
      <c r="BQ439" s="213" t="str">
        <f t="shared" ca="1" si="163"/>
        <v/>
      </c>
      <c r="BR439" s="207" t="str">
        <f t="shared" ca="1" si="182"/>
        <v/>
      </c>
      <c r="BS439" s="483" t="str">
        <f ca="1">IF($AD439=3,'２個別表'!$BX439-('２個別表'!$BZ439+'２個別表'!$CC439+'２個別表'!$CD439+'２個別表'!$CE439+'２個別表'!$CF439),"")</f>
        <v/>
      </c>
      <c r="BT439" s="486">
        <f t="shared" ca="1" si="164"/>
        <v>0</v>
      </c>
      <c r="BU439" s="480" t="str">
        <f t="shared" ca="1" si="183"/>
        <v/>
      </c>
    </row>
    <row r="440" spans="1:73">
      <c r="A440" s="770" t="str">
        <f t="shared" ca="1" si="159"/>
        <v>石川県</v>
      </c>
      <c r="B440" s="773">
        <f ca="1">'２個別表'!Q440</f>
        <v>430</v>
      </c>
      <c r="C440" s="774" t="str">
        <f>'２個別表'!$R440</f>
        <v>石川県</v>
      </c>
      <c r="D440" s="774" t="str">
        <f ca="1">'２個別表'!$S440</f>
        <v/>
      </c>
      <c r="E440" s="774" t="str">
        <f ca="1">'２個別表'!$T440</f>
        <v/>
      </c>
      <c r="F440" s="719" t="str">
        <f ca="1">'２個別表'!$W440</f>
        <v/>
      </c>
      <c r="G440" s="719" t="str">
        <f ca="1">IF($F440=1,IF(SUMIF('（様式１号）１総括表'!$B$16:$B$25,A440,'（様式１号）１総括表'!$A$16:$A$25)&gt;0,"〇","✕"),"-")</f>
        <v>-</v>
      </c>
      <c r="H440" s="716" t="str">
        <f ca="1">IF('２個別表'!$Y440=1,IF('２個別表'!$AC440=1,"〇","×"),IF(AND(2&lt;='２個別表'!$AC440,'２個別表'!$AC440&lt;=5),"〇","×"))</f>
        <v>×</v>
      </c>
      <c r="I440" s="716" t="str">
        <f t="shared" ca="1" si="160"/>
        <v>×</v>
      </c>
      <c r="J440" s="207" t="str">
        <f ca="1">'２個別表'!$Z440</f>
        <v/>
      </c>
      <c r="K440" s="207">
        <f ca="1">'２個別表'!$AK440</f>
        <v>0</v>
      </c>
      <c r="L440" s="207" t="str">
        <f ca="1">IF('２個別表'!$AL440=1,1,"")</f>
        <v/>
      </c>
      <c r="M440" s="207" t="str">
        <f ca="1">IF('２個別表'!$AL440="","",IF('２個別表'!$AL440=1,IF(OR('２個別表'!$AM440=1,'２個別表'!$AN440=1),"〇","×")))</f>
        <v/>
      </c>
      <c r="N440" s="204" t="str">
        <f ca="1">'２個別表'!AT440</f>
        <v/>
      </c>
      <c r="O440" s="220" t="str">
        <f ca="1">IF(1&lt;='２個別表'!$F440,IF(AND(1&lt;='２個別表'!$AO440,'２個別表'!$AO440&lt;=3),1,0),"")</f>
        <v/>
      </c>
      <c r="P440" s="229">
        <f ca="1">IF($O440=1,IF(AND('２個別表'!$BF440&lt;&gt;"",AND('２個別表'!$BI440&lt;&gt;1,'２個別表'!$BJ440)),0,1),0)</f>
        <v>0</v>
      </c>
      <c r="Q440" s="220">
        <f ca="1">IF('２個別表'!$BF440&lt;&gt;"",1,0)</f>
        <v>0</v>
      </c>
      <c r="R440" s="220" t="str">
        <f ca="1">IF($Q440=1,IF('２個別表'!$BI440=1,1,0),"")</f>
        <v/>
      </c>
      <c r="S440" s="220" t="str">
        <f ca="1">IF($R440=1,IF('２個別表'!$BJ440&lt;&gt;"","〇","×"),"")</f>
        <v/>
      </c>
      <c r="T440" s="220" t="str">
        <f t="shared" ca="1" si="166"/>
        <v/>
      </c>
      <c r="U440" s="381">
        <f ca="1">IF('２個別表'!$BH440&gt;0,'２個別表'!$BH440,0)</f>
        <v>0</v>
      </c>
      <c r="V440" s="220">
        <f ca="1">IF('２個別表'!$BJ440&lt;&gt;"",1,0)</f>
        <v>0</v>
      </c>
      <c r="W440" s="206">
        <f ca="1">IF(AND($Q440=1,$V440=1),'２個別表'!$CF440,0)</f>
        <v>0</v>
      </c>
      <c r="X440" s="219">
        <f t="shared" ca="1" si="161"/>
        <v>0</v>
      </c>
      <c r="Y440" s="220" t="str">
        <f ca="1">IF(1&lt;='２個別表'!$F440,'２個別表'!$BV440,"")</f>
        <v/>
      </c>
      <c r="Z440" s="220">
        <f ca="1">IF(1&lt;='２個別表'!$F440,'２個別表'!$CG440,0)</f>
        <v>0</v>
      </c>
      <c r="AA440" s="220">
        <f ca="1">IF(OR(0&lt;'２個別表'!$BZ440,0&lt;SUM('２個別表'!$CC440:$CD440)),1,0)</f>
        <v>1</v>
      </c>
      <c r="AB440" s="207">
        <f ca="1">IF(1&lt;='２個別表'!$F440,'２個別表'!$BX440,0)</f>
        <v>0</v>
      </c>
      <c r="AC440" s="207" t="str">
        <f ca="1">IF('２個別表'!$BX440&gt;0,IF(AND('２個別表'!$BV440=1,'２個別表'!$CG440="控除不可"),'２個別表'!$BX440,IF(AND('２個別表'!$BV440=1,'２個別表'!$CG440="80%控除対象"),ROUNDUP('２個別表'!$BX440*102/110,0),IF(AND('２個別表'!$BV440=1,'２個別表'!$CG440="全額控除"),ROUNDUP('２個別表'!$BX440*100/110,0),IF(OR('２個別表'!$BV440=2,'２個別表'!$BV440=3),'２個別表'!$BX440,'２個別表'!$BX440)))),"")</f>
        <v/>
      </c>
      <c r="AD440" s="221" t="str">
        <f ca="1">IF('２個別表'!$W440=1,3,IF(AND('２個別表'!$W440=2,AND(19&lt;='２個別表'!$AO440,'２個別表'!$AO440&lt;=23)),2,IF(AND('２個別表'!$W440=2,OR(AND(1&lt;='２個別表'!$AO440,'２個別表'!$AO440&lt;=18),AND(24&lt;='２個別表'!$AO440,'２個別表'!$AO440&lt;=25))),1,"判定不能")))</f>
        <v>判定不能</v>
      </c>
      <c r="AE440" s="228">
        <f t="shared" ca="1" si="167"/>
        <v>0</v>
      </c>
      <c r="AF440" s="204" t="str">
        <f t="shared" ca="1" si="184"/>
        <v/>
      </c>
      <c r="AG440" s="207" t="str">
        <f ca="1">IF(AND($AD440=1,$U440&gt;0,$V440=1),ROUNDDOWN($AC440*1/2-'２個別表'!$CF440*1/2,0),"")</f>
        <v/>
      </c>
      <c r="AH440" s="207" t="str">
        <f t="shared" ca="1" si="162"/>
        <v/>
      </c>
      <c r="AI440" s="230" t="str">
        <f ca="1">IF(AND($AD440=1,$Q440=1),IF($AB440&gt;0,'２個別表'!$BX440-'２個別表'!$BZ440-'２個別表'!$CF440-'２個別表'!$CC440-'２個別表'!$CD440-'２個別表'!$CE440,0),"")</f>
        <v/>
      </c>
      <c r="AJ440" s="222">
        <f t="shared" ca="1" si="168"/>
        <v>0</v>
      </c>
      <c r="AK440" s="218" t="str">
        <f ca="1">IF($AD440=1,IF('２個別表'!$AQ440=1,1,IF('２個別表'!AQ440="","",)),"")</f>
        <v/>
      </c>
      <c r="AL440" s="207" t="str">
        <f ca="1">IF($AJ440=1,IF($AK440=1,'２個別表'!BU440,""),"")</f>
        <v/>
      </c>
      <c r="AM440" s="204" t="str">
        <f t="shared" ca="1" si="169"/>
        <v/>
      </c>
      <c r="AN440" s="223" t="str">
        <f ca="1">IF($AJ440=1,IF($AK440=1,ROUNDDOWN('２個別表'!$BX440-'２個別表'!$BZ440-'２個別表'!$CC440-'２個別表'!$CD440-'２個別表'!$CE440-'２個別表'!$CF440,0),""),"")</f>
        <v/>
      </c>
      <c r="AO440" s="222">
        <f t="shared" ca="1" si="165"/>
        <v>0</v>
      </c>
      <c r="AP440" s="218">
        <f t="shared" ca="1" si="170"/>
        <v>0</v>
      </c>
      <c r="AQ440" s="218">
        <f t="shared" ca="1" si="171"/>
        <v>0</v>
      </c>
      <c r="AR440" s="213">
        <f ca="1">IF('２個別表'!$AC440=1,1,0)</f>
        <v>0</v>
      </c>
      <c r="AS440" s="204" t="str">
        <f t="shared" ca="1" si="172"/>
        <v/>
      </c>
      <c r="AT440" s="204" t="str">
        <f t="shared" ca="1" si="173"/>
        <v/>
      </c>
      <c r="AU440" s="230" t="str">
        <f ca="1">IF($AD440=1,IF($AQ440=1,ROUNDDOWN('２個別表'!$BX440-'２個別表'!$BZ440-'２個別表'!$CC440-'２個別表'!$CD440-'２個別表'!$CE440-'２個別表'!$CF440,0),""),"")</f>
        <v/>
      </c>
      <c r="AV440" s="391">
        <f t="shared" ca="1" si="174"/>
        <v>0</v>
      </c>
      <c r="AW440" s="401" t="str">
        <f t="shared" ca="1" si="175"/>
        <v>-</v>
      </c>
      <c r="AX440" s="228">
        <f ca="1">IF($AD440=2,IF('２個別表'!$BS440=1,1,0),0)</f>
        <v>0</v>
      </c>
      <c r="AY440" s="213" t="str">
        <f t="shared" ca="1" si="176"/>
        <v/>
      </c>
      <c r="AZ440" s="409" t="str">
        <f ca="1">IF(AND($AD440=2,$AX440=1),'２個別表'!$BX440-('２個別表'!$BZ440+'２個別表'!$CC440+'２個別表'!$CD440+'２個別表'!$CE440+'２個別表'!$CF440),"")</f>
        <v/>
      </c>
      <c r="BA440" s="228">
        <f ca="1">IF($AD440=2,IF('２個別表'!$BS440&lt;&gt;1,1,0),0)</f>
        <v>0</v>
      </c>
      <c r="BB440" s="404">
        <f t="shared" ca="1" si="177"/>
        <v>0</v>
      </c>
      <c r="BC440" s="207" t="str">
        <f ca="1">IF(AND($AD440=2,$BA440=1),'２個別表'!$BT440,"")</f>
        <v/>
      </c>
      <c r="BD440" s="207" t="str">
        <f t="shared" ca="1" si="178"/>
        <v/>
      </c>
      <c r="BE440" s="207" t="str">
        <f ca="1">IF(AND($AD440=2,$BA440=1),'２個別表'!$BW440-('２個別表'!$BZ440+'２個別表'!$CC440+'２個別表'!$CD440+'２個別表'!$CE440+'２個別表'!$CF440),"")</f>
        <v/>
      </c>
      <c r="BF440" s="207" t="str">
        <f ca="1">IF(AND($AD440=2,$BA440=1),'２個別表'!$CC440+'２個別表'!$CD440,"")</f>
        <v/>
      </c>
      <c r="BG440" s="406" t="str">
        <f ca="1">IF($BB440=1,IF(SUM('２個別表'!$BY440,'２個別表'!$CF440*0.5)&lt;='２個別表'!$BX440*0.5,"〇","×"),"")</f>
        <v/>
      </c>
      <c r="BH440" s="405">
        <f t="shared" ca="1" si="179"/>
        <v>0</v>
      </c>
      <c r="BI440" s="229" t="str">
        <f ca="1">IF($AD440=2,IF($AX440=1,IF('２個別表'!$AO440=23,"〇","×"),IF(OR('２個別表'!$AO440&lt;19,'２個別表'!$AO440&gt;23),"",IF($BH440&lt;='２個別表'!$BT440,"〇","×"))),"-")</f>
        <v>-</v>
      </c>
      <c r="BJ440" s="414" t="str">
        <f t="shared" ca="1" si="180"/>
        <v>-</v>
      </c>
      <c r="BK440" s="228">
        <f t="shared" ca="1" si="181"/>
        <v>0</v>
      </c>
      <c r="BL440" s="229" t="str">
        <f ca="1">IF($AD440=3,IF(1&lt;='２個別表'!$F440,IF('２個別表'!$W440=1,"〇","×"),""),"")</f>
        <v/>
      </c>
      <c r="BM440" s="209" t="str">
        <f ca="1">IF(AD440=3,IF(AND(OR('２個別表'!BF440="附帯施設",AND(1&lt;='２個別表'!AO440,'２個別表'!AO440&lt;=3)),'２個別表'!BM440&lt;&gt;"",'２個別表'!BN440&lt;&gt;""),1,IF(AND(OR('２個別表'!BF440="附帯施設",AND(1&lt;='２個別表'!AO440,'２個別表'!AO440&lt;=3)),OR('２個別表'!BM440="",'２個別表'!BN440="")),"×",0)),"")</f>
        <v/>
      </c>
      <c r="BN440" s="229" t="str">
        <f ca="1">IF($AD440=3,IF('２個別表'!$BX440&gt;=500000,"〇","×"),"")</f>
        <v/>
      </c>
      <c r="BO440" s="204" t="str">
        <f ca="1">IF(AD440=3,'２個別表'!BY440,"")</f>
        <v/>
      </c>
      <c r="BP440" s="204" t="str">
        <f ca="1">IF(AD440=3,IF(COUNTIF('２個別表'!$Z$11:'２個別表'!Z440,'２個別表'!Z440)=1,BO440,SUMIF('２個別表'!$Z$11:$Z$510,'２個別表'!Z440,$BO$11:$BO$239)),"")</f>
        <v/>
      </c>
      <c r="BQ440" s="213" t="str">
        <f t="shared" ca="1" si="163"/>
        <v/>
      </c>
      <c r="BR440" s="207" t="str">
        <f t="shared" ca="1" si="182"/>
        <v/>
      </c>
      <c r="BS440" s="483" t="str">
        <f ca="1">IF($AD440=3,'２個別表'!$BX440-('２個別表'!$BZ440+'２個別表'!$CC440+'２個別表'!$CD440+'２個別表'!$CE440+'２個別表'!$CF440),"")</f>
        <v/>
      </c>
      <c r="BT440" s="486">
        <f t="shared" ca="1" si="164"/>
        <v>0</v>
      </c>
      <c r="BU440" s="480" t="str">
        <f t="shared" ca="1" si="183"/>
        <v/>
      </c>
    </row>
    <row r="441" spans="1:73">
      <c r="A441" s="770" t="str">
        <f t="shared" ca="1" si="159"/>
        <v>石川県</v>
      </c>
      <c r="B441" s="773">
        <f ca="1">'２個別表'!Q441</f>
        <v>431</v>
      </c>
      <c r="C441" s="774" t="str">
        <f>'２個別表'!$R441</f>
        <v>石川県</v>
      </c>
      <c r="D441" s="774" t="str">
        <f ca="1">'２個別表'!$S441</f>
        <v/>
      </c>
      <c r="E441" s="774" t="str">
        <f ca="1">'２個別表'!$T441</f>
        <v/>
      </c>
      <c r="F441" s="719" t="str">
        <f ca="1">'２個別表'!$W441</f>
        <v/>
      </c>
      <c r="G441" s="719" t="str">
        <f ca="1">IF($F441=1,IF(SUMIF('（様式１号）１総括表'!$B$16:$B$25,A441,'（様式１号）１総括表'!$A$16:$A$25)&gt;0,"〇","✕"),"-")</f>
        <v>-</v>
      </c>
      <c r="H441" s="716" t="str">
        <f ca="1">IF('２個別表'!$Y441=1,IF('２個別表'!$AC441=1,"〇","×"),IF(AND(2&lt;='２個別表'!$AC441,'２個別表'!$AC441&lt;=5),"〇","×"))</f>
        <v>×</v>
      </c>
      <c r="I441" s="716" t="str">
        <f t="shared" ca="1" si="160"/>
        <v>×</v>
      </c>
      <c r="J441" s="207" t="str">
        <f ca="1">'２個別表'!$Z441</f>
        <v/>
      </c>
      <c r="K441" s="207">
        <f ca="1">'２個別表'!$AK441</f>
        <v>0</v>
      </c>
      <c r="L441" s="207" t="str">
        <f ca="1">IF('２個別表'!$AL441=1,1,"")</f>
        <v/>
      </c>
      <c r="M441" s="207" t="str">
        <f ca="1">IF('２個別表'!$AL441="","",IF('２個別表'!$AL441=1,IF(OR('２個別表'!$AM441=1,'２個別表'!$AN441=1),"〇","×")))</f>
        <v/>
      </c>
      <c r="N441" s="204" t="str">
        <f ca="1">'２個別表'!AT441</f>
        <v/>
      </c>
      <c r="O441" s="220" t="str">
        <f ca="1">IF(1&lt;='２個別表'!$F441,IF(AND(1&lt;='２個別表'!$AO441,'２個別表'!$AO441&lt;=3),1,0),"")</f>
        <v/>
      </c>
      <c r="P441" s="229">
        <f ca="1">IF($O441=1,IF(AND('２個別表'!$BF441&lt;&gt;"",AND('２個別表'!$BI441&lt;&gt;1,'２個別表'!$BJ441)),0,1),0)</f>
        <v>0</v>
      </c>
      <c r="Q441" s="220">
        <f ca="1">IF('２個別表'!$BF441&lt;&gt;"",1,0)</f>
        <v>0</v>
      </c>
      <c r="R441" s="220" t="str">
        <f ca="1">IF($Q441=1,IF('２個別表'!$BI441=1,1,0),"")</f>
        <v/>
      </c>
      <c r="S441" s="220" t="str">
        <f ca="1">IF($R441=1,IF('２個別表'!$BJ441&lt;&gt;"","〇","×"),"")</f>
        <v/>
      </c>
      <c r="T441" s="220" t="str">
        <f t="shared" ca="1" si="166"/>
        <v/>
      </c>
      <c r="U441" s="381">
        <f ca="1">IF('２個別表'!$BH441&gt;0,'２個別表'!$BH441,0)</f>
        <v>0</v>
      </c>
      <c r="V441" s="220">
        <f ca="1">IF('２個別表'!$BJ441&lt;&gt;"",1,0)</f>
        <v>0</v>
      </c>
      <c r="W441" s="206">
        <f ca="1">IF(AND($Q441=1,$V441=1),'２個別表'!$CF441,0)</f>
        <v>0</v>
      </c>
      <c r="X441" s="219">
        <f t="shared" ca="1" si="161"/>
        <v>0</v>
      </c>
      <c r="Y441" s="220" t="str">
        <f ca="1">IF(1&lt;='２個別表'!$F441,'２個別表'!$BV441,"")</f>
        <v/>
      </c>
      <c r="Z441" s="220">
        <f ca="1">IF(1&lt;='２個別表'!$F441,'２個別表'!$CG441,0)</f>
        <v>0</v>
      </c>
      <c r="AA441" s="220">
        <f ca="1">IF(OR(0&lt;'２個別表'!$BZ441,0&lt;SUM('２個別表'!$CC441:$CD441)),1,0)</f>
        <v>1</v>
      </c>
      <c r="AB441" s="207">
        <f ca="1">IF(1&lt;='２個別表'!$F441,'２個別表'!$BX441,0)</f>
        <v>0</v>
      </c>
      <c r="AC441" s="207" t="str">
        <f ca="1">IF('２個別表'!$BX441&gt;0,IF(AND('２個別表'!$BV441=1,'２個別表'!$CG441="控除不可"),'２個別表'!$BX441,IF(AND('２個別表'!$BV441=1,'２個別表'!$CG441="80%控除対象"),ROUNDUP('２個別表'!$BX441*102/110,0),IF(AND('２個別表'!$BV441=1,'２個別表'!$CG441="全額控除"),ROUNDUP('２個別表'!$BX441*100/110,0),IF(OR('２個別表'!$BV441=2,'２個別表'!$BV441=3),'２個別表'!$BX441,'２個別表'!$BX441)))),"")</f>
        <v/>
      </c>
      <c r="AD441" s="221" t="str">
        <f ca="1">IF('２個別表'!$W441=1,3,IF(AND('２個別表'!$W441=2,AND(19&lt;='２個別表'!$AO441,'２個別表'!$AO441&lt;=23)),2,IF(AND('２個別表'!$W441=2,OR(AND(1&lt;='２個別表'!$AO441,'２個別表'!$AO441&lt;=18),AND(24&lt;='２個別表'!$AO441,'２個別表'!$AO441&lt;=25))),1,"判定不能")))</f>
        <v>判定不能</v>
      </c>
      <c r="AE441" s="228">
        <f t="shared" ca="1" si="167"/>
        <v>0</v>
      </c>
      <c r="AF441" s="204" t="str">
        <f t="shared" ca="1" si="184"/>
        <v/>
      </c>
      <c r="AG441" s="207" t="str">
        <f ca="1">IF(AND($AD441=1,$U441&gt;0,$V441=1),ROUNDDOWN($AC441*1/2-'２個別表'!$CF441*1/2,0),"")</f>
        <v/>
      </c>
      <c r="AH441" s="207" t="str">
        <f t="shared" ca="1" si="162"/>
        <v/>
      </c>
      <c r="AI441" s="230" t="str">
        <f ca="1">IF(AND($AD441=1,$Q441=1),IF($AB441&gt;0,'２個別表'!$BX441-'２個別表'!$BZ441-'２個別表'!$CF441-'２個別表'!$CC441-'２個別表'!$CD441-'２個別表'!$CE441,0),"")</f>
        <v/>
      </c>
      <c r="AJ441" s="222">
        <f t="shared" ca="1" si="168"/>
        <v>0</v>
      </c>
      <c r="AK441" s="218" t="str">
        <f ca="1">IF($AD441=1,IF('２個別表'!$AQ441=1,1,IF('２個別表'!AQ441="","",)),"")</f>
        <v/>
      </c>
      <c r="AL441" s="207" t="str">
        <f ca="1">IF($AJ441=1,IF($AK441=1,'２個別表'!BU441,""),"")</f>
        <v/>
      </c>
      <c r="AM441" s="204" t="str">
        <f t="shared" ca="1" si="169"/>
        <v/>
      </c>
      <c r="AN441" s="223" t="str">
        <f ca="1">IF($AJ441=1,IF($AK441=1,ROUNDDOWN('２個別表'!$BX441-'２個別表'!$BZ441-'２個別表'!$CC441-'２個別表'!$CD441-'２個別表'!$CE441-'２個別表'!$CF441,0),""),"")</f>
        <v/>
      </c>
      <c r="AO441" s="222">
        <f t="shared" ca="1" si="165"/>
        <v>0</v>
      </c>
      <c r="AP441" s="218">
        <f t="shared" ca="1" si="170"/>
        <v>0</v>
      </c>
      <c r="AQ441" s="218">
        <f t="shared" ca="1" si="171"/>
        <v>0</v>
      </c>
      <c r="AR441" s="213">
        <f ca="1">IF('２個別表'!$AC441=1,1,0)</f>
        <v>0</v>
      </c>
      <c r="AS441" s="204" t="str">
        <f t="shared" ca="1" si="172"/>
        <v/>
      </c>
      <c r="AT441" s="204" t="str">
        <f t="shared" ca="1" si="173"/>
        <v/>
      </c>
      <c r="AU441" s="230" t="str">
        <f ca="1">IF($AD441=1,IF($AQ441=1,ROUNDDOWN('２個別表'!$BX441-'２個別表'!$BZ441-'２個別表'!$CC441-'２個別表'!$CD441-'２個別表'!$CE441-'２個別表'!$CF441,0),""),"")</f>
        <v/>
      </c>
      <c r="AV441" s="391">
        <f t="shared" ca="1" si="174"/>
        <v>0</v>
      </c>
      <c r="AW441" s="401" t="str">
        <f t="shared" ca="1" si="175"/>
        <v>-</v>
      </c>
      <c r="AX441" s="228">
        <f ca="1">IF($AD441=2,IF('２個別表'!$BS441=1,1,0),0)</f>
        <v>0</v>
      </c>
      <c r="AY441" s="213" t="str">
        <f t="shared" ca="1" si="176"/>
        <v/>
      </c>
      <c r="AZ441" s="409" t="str">
        <f ca="1">IF(AND($AD441=2,$AX441=1),'２個別表'!$BX441-('２個別表'!$BZ441+'２個別表'!$CC441+'２個別表'!$CD441+'２個別表'!$CE441+'２個別表'!$CF441),"")</f>
        <v/>
      </c>
      <c r="BA441" s="228">
        <f ca="1">IF($AD441=2,IF('２個別表'!$BS441&lt;&gt;1,1,0),0)</f>
        <v>0</v>
      </c>
      <c r="BB441" s="404">
        <f t="shared" ca="1" si="177"/>
        <v>0</v>
      </c>
      <c r="BC441" s="207" t="str">
        <f ca="1">IF(AND($AD441=2,$BA441=1),'２個別表'!$BT441,"")</f>
        <v/>
      </c>
      <c r="BD441" s="207" t="str">
        <f t="shared" ca="1" si="178"/>
        <v/>
      </c>
      <c r="BE441" s="207" t="str">
        <f ca="1">IF(AND($AD441=2,$BA441=1),'２個別表'!$BW441-('２個別表'!$BZ441+'２個別表'!$CC441+'２個別表'!$CD441+'２個別表'!$CE441+'２個別表'!$CF441),"")</f>
        <v/>
      </c>
      <c r="BF441" s="207" t="str">
        <f ca="1">IF(AND($AD441=2,$BA441=1),'２個別表'!$CC441+'２個別表'!$CD441,"")</f>
        <v/>
      </c>
      <c r="BG441" s="406" t="str">
        <f ca="1">IF($BB441=1,IF(SUM('２個別表'!$BY441,'２個別表'!$CF441*0.5)&lt;='２個別表'!$BX441*0.5,"〇","×"),"")</f>
        <v/>
      </c>
      <c r="BH441" s="405">
        <f t="shared" ca="1" si="179"/>
        <v>0</v>
      </c>
      <c r="BI441" s="229" t="str">
        <f ca="1">IF($AD441=2,IF($AX441=1,IF('２個別表'!$AO441=23,"〇","×"),IF(OR('２個別表'!$AO441&lt;19,'２個別表'!$AO441&gt;23),"",IF($BH441&lt;='２個別表'!$BT441,"〇","×"))),"-")</f>
        <v>-</v>
      </c>
      <c r="BJ441" s="414" t="str">
        <f t="shared" ca="1" si="180"/>
        <v>-</v>
      </c>
      <c r="BK441" s="228">
        <f t="shared" ca="1" si="181"/>
        <v>0</v>
      </c>
      <c r="BL441" s="229" t="str">
        <f ca="1">IF($AD441=3,IF(1&lt;='２個別表'!$F441,IF('２個別表'!$W441=1,"〇","×"),""),"")</f>
        <v/>
      </c>
      <c r="BM441" s="209" t="str">
        <f ca="1">IF(AD441=3,IF(AND(OR('２個別表'!BF441="附帯施設",AND(1&lt;='２個別表'!AO441,'２個別表'!AO441&lt;=3)),'２個別表'!BM441&lt;&gt;"",'２個別表'!BN441&lt;&gt;""),1,IF(AND(OR('２個別表'!BF441="附帯施設",AND(1&lt;='２個別表'!AO441,'２個別表'!AO441&lt;=3)),OR('２個別表'!BM441="",'２個別表'!BN441="")),"×",0)),"")</f>
        <v/>
      </c>
      <c r="BN441" s="229" t="str">
        <f ca="1">IF($AD441=3,IF('２個別表'!$BX441&gt;=500000,"〇","×"),"")</f>
        <v/>
      </c>
      <c r="BO441" s="204" t="str">
        <f ca="1">IF(AD441=3,'２個別表'!BY441,"")</f>
        <v/>
      </c>
      <c r="BP441" s="204" t="str">
        <f ca="1">IF(AD441=3,IF(COUNTIF('２個別表'!$Z$11:'２個別表'!Z441,'２個別表'!Z441)=1,BO441,SUMIF('２個別表'!$Z$11:$Z$510,'２個別表'!Z441,$BO$11:$BO$239)),"")</f>
        <v/>
      </c>
      <c r="BQ441" s="213" t="str">
        <f t="shared" ca="1" si="163"/>
        <v/>
      </c>
      <c r="BR441" s="207" t="str">
        <f t="shared" ca="1" si="182"/>
        <v/>
      </c>
      <c r="BS441" s="483" t="str">
        <f ca="1">IF($AD441=3,'２個別表'!$BX441-('２個別表'!$BZ441+'２個別表'!$CC441+'２個別表'!$CD441+'２個別表'!$CE441+'２個別表'!$CF441),"")</f>
        <v/>
      </c>
      <c r="BT441" s="486">
        <f t="shared" ca="1" si="164"/>
        <v>0</v>
      </c>
      <c r="BU441" s="480" t="str">
        <f t="shared" ca="1" si="183"/>
        <v/>
      </c>
    </row>
    <row r="442" spans="1:73">
      <c r="A442" s="770" t="str">
        <f t="shared" ca="1" si="159"/>
        <v>石川県</v>
      </c>
      <c r="B442" s="773">
        <f ca="1">'２個別表'!Q442</f>
        <v>432</v>
      </c>
      <c r="C442" s="774" t="str">
        <f>'２個別表'!$R442</f>
        <v>石川県</v>
      </c>
      <c r="D442" s="774" t="str">
        <f ca="1">'２個別表'!$S442</f>
        <v/>
      </c>
      <c r="E442" s="774" t="str">
        <f ca="1">'２個別表'!$T442</f>
        <v/>
      </c>
      <c r="F442" s="719" t="str">
        <f ca="1">'２個別表'!$W442</f>
        <v/>
      </c>
      <c r="G442" s="719" t="str">
        <f ca="1">IF($F442=1,IF(SUMIF('（様式１号）１総括表'!$B$16:$B$25,A442,'（様式１号）１総括表'!$A$16:$A$25)&gt;0,"〇","✕"),"-")</f>
        <v>-</v>
      </c>
      <c r="H442" s="716" t="str">
        <f ca="1">IF('２個別表'!$Y442=1,IF('２個別表'!$AC442=1,"〇","×"),IF(AND(2&lt;='２個別表'!$AC442,'２個別表'!$AC442&lt;=5),"〇","×"))</f>
        <v>×</v>
      </c>
      <c r="I442" s="716" t="str">
        <f t="shared" ca="1" si="160"/>
        <v>×</v>
      </c>
      <c r="J442" s="207" t="str">
        <f ca="1">'２個別表'!$Z442</f>
        <v/>
      </c>
      <c r="K442" s="207">
        <f ca="1">'２個別表'!$AK442</f>
        <v>0</v>
      </c>
      <c r="L442" s="207" t="str">
        <f ca="1">IF('２個別表'!$AL442=1,1,"")</f>
        <v/>
      </c>
      <c r="M442" s="207" t="str">
        <f ca="1">IF('２個別表'!$AL442="","",IF('２個別表'!$AL442=1,IF(OR('２個別表'!$AM442=1,'２個別表'!$AN442=1),"〇","×")))</f>
        <v/>
      </c>
      <c r="N442" s="204" t="str">
        <f ca="1">'２個別表'!AT442</f>
        <v/>
      </c>
      <c r="O442" s="220" t="str">
        <f ca="1">IF(1&lt;='２個別表'!$F442,IF(AND(1&lt;='２個別表'!$AO442,'２個別表'!$AO442&lt;=3),1,0),"")</f>
        <v/>
      </c>
      <c r="P442" s="229">
        <f ca="1">IF($O442=1,IF(AND('２個別表'!$BF442&lt;&gt;"",AND('２個別表'!$BI442&lt;&gt;1,'２個別表'!$BJ442)),0,1),0)</f>
        <v>0</v>
      </c>
      <c r="Q442" s="220">
        <f ca="1">IF('２個別表'!$BF442&lt;&gt;"",1,0)</f>
        <v>0</v>
      </c>
      <c r="R442" s="220" t="str">
        <f ca="1">IF($Q442=1,IF('２個別表'!$BI442=1,1,0),"")</f>
        <v/>
      </c>
      <c r="S442" s="220" t="str">
        <f ca="1">IF($R442=1,IF('２個別表'!$BJ442&lt;&gt;"","〇","×"),"")</f>
        <v/>
      </c>
      <c r="T442" s="220" t="str">
        <f t="shared" ca="1" si="166"/>
        <v/>
      </c>
      <c r="U442" s="381">
        <f ca="1">IF('２個別表'!$BH442&gt;0,'２個別表'!$BH442,0)</f>
        <v>0</v>
      </c>
      <c r="V442" s="220">
        <f ca="1">IF('２個別表'!$BJ442&lt;&gt;"",1,0)</f>
        <v>0</v>
      </c>
      <c r="W442" s="206">
        <f ca="1">IF(AND($Q442=1,$V442=1),'２個別表'!$CF442,0)</f>
        <v>0</v>
      </c>
      <c r="X442" s="219">
        <f t="shared" ca="1" si="161"/>
        <v>0</v>
      </c>
      <c r="Y442" s="220" t="str">
        <f ca="1">IF(1&lt;='２個別表'!$F442,'２個別表'!$BV442,"")</f>
        <v/>
      </c>
      <c r="Z442" s="220">
        <f ca="1">IF(1&lt;='２個別表'!$F442,'２個別表'!$CG442,0)</f>
        <v>0</v>
      </c>
      <c r="AA442" s="220">
        <f ca="1">IF(OR(0&lt;'２個別表'!$BZ442,0&lt;SUM('２個別表'!$CC442:$CD442)),1,0)</f>
        <v>1</v>
      </c>
      <c r="AB442" s="207">
        <f ca="1">IF(1&lt;='２個別表'!$F442,'２個別表'!$BX442,0)</f>
        <v>0</v>
      </c>
      <c r="AC442" s="207" t="str">
        <f ca="1">IF('２個別表'!$BX442&gt;0,IF(AND('２個別表'!$BV442=1,'２個別表'!$CG442="控除不可"),'２個別表'!$BX442,IF(AND('２個別表'!$BV442=1,'２個別表'!$CG442="80%控除対象"),ROUNDUP('２個別表'!$BX442*102/110,0),IF(AND('２個別表'!$BV442=1,'２個別表'!$CG442="全額控除"),ROUNDUP('２個別表'!$BX442*100/110,0),IF(OR('２個別表'!$BV442=2,'２個別表'!$BV442=3),'２個別表'!$BX442,'２個別表'!$BX442)))),"")</f>
        <v/>
      </c>
      <c r="AD442" s="221" t="str">
        <f ca="1">IF('２個別表'!$W442=1,3,IF(AND('２個別表'!$W442=2,AND(19&lt;='２個別表'!$AO442,'２個別表'!$AO442&lt;=23)),2,IF(AND('２個別表'!$W442=2,OR(AND(1&lt;='２個別表'!$AO442,'２個別表'!$AO442&lt;=18),AND(24&lt;='２個別表'!$AO442,'２個別表'!$AO442&lt;=25))),1,"判定不能")))</f>
        <v>判定不能</v>
      </c>
      <c r="AE442" s="228">
        <f t="shared" ca="1" si="167"/>
        <v>0</v>
      </c>
      <c r="AF442" s="204" t="str">
        <f t="shared" ca="1" si="184"/>
        <v/>
      </c>
      <c r="AG442" s="207" t="str">
        <f ca="1">IF(AND($AD442=1,$U442&gt;0,$V442=1),ROUNDDOWN($AC442*1/2-'２個別表'!$CF442*1/2,0),"")</f>
        <v/>
      </c>
      <c r="AH442" s="207" t="str">
        <f t="shared" ca="1" si="162"/>
        <v/>
      </c>
      <c r="AI442" s="230" t="str">
        <f ca="1">IF(AND($AD442=1,$Q442=1),IF($AB442&gt;0,'２個別表'!$BX442-'２個別表'!$BZ442-'２個別表'!$CF442-'２個別表'!$CC442-'２個別表'!$CD442-'２個別表'!$CE442,0),"")</f>
        <v/>
      </c>
      <c r="AJ442" s="222">
        <f t="shared" ca="1" si="168"/>
        <v>0</v>
      </c>
      <c r="AK442" s="218" t="str">
        <f ca="1">IF($AD442=1,IF('２個別表'!$AQ442=1,1,IF('２個別表'!AQ442="","",)),"")</f>
        <v/>
      </c>
      <c r="AL442" s="207" t="str">
        <f ca="1">IF($AJ442=1,IF($AK442=1,'２個別表'!BU442,""),"")</f>
        <v/>
      </c>
      <c r="AM442" s="204" t="str">
        <f t="shared" ca="1" si="169"/>
        <v/>
      </c>
      <c r="AN442" s="223" t="str">
        <f ca="1">IF($AJ442=1,IF($AK442=1,ROUNDDOWN('２個別表'!$BX442-'２個別表'!$BZ442-'２個別表'!$CC442-'２個別表'!$CD442-'２個別表'!$CE442-'２個別表'!$CF442,0),""),"")</f>
        <v/>
      </c>
      <c r="AO442" s="222">
        <f t="shared" ca="1" si="165"/>
        <v>0</v>
      </c>
      <c r="AP442" s="218">
        <f t="shared" ca="1" si="170"/>
        <v>0</v>
      </c>
      <c r="AQ442" s="218">
        <f t="shared" ca="1" si="171"/>
        <v>0</v>
      </c>
      <c r="AR442" s="213">
        <f ca="1">IF('２個別表'!$AC442=1,1,0)</f>
        <v>0</v>
      </c>
      <c r="AS442" s="204" t="str">
        <f t="shared" ca="1" si="172"/>
        <v/>
      </c>
      <c r="AT442" s="204" t="str">
        <f t="shared" ca="1" si="173"/>
        <v/>
      </c>
      <c r="AU442" s="230" t="str">
        <f ca="1">IF($AD442=1,IF($AQ442=1,ROUNDDOWN('２個別表'!$BX442-'２個別表'!$BZ442-'２個別表'!$CC442-'２個別表'!$CD442-'２個別表'!$CE442-'２個別表'!$CF442,0),""),"")</f>
        <v/>
      </c>
      <c r="AV442" s="391">
        <f t="shared" ca="1" si="174"/>
        <v>0</v>
      </c>
      <c r="AW442" s="401" t="str">
        <f t="shared" ca="1" si="175"/>
        <v>-</v>
      </c>
      <c r="AX442" s="228">
        <f ca="1">IF($AD442=2,IF('２個別表'!$BS442=1,1,0),0)</f>
        <v>0</v>
      </c>
      <c r="AY442" s="213" t="str">
        <f t="shared" ca="1" si="176"/>
        <v/>
      </c>
      <c r="AZ442" s="409" t="str">
        <f ca="1">IF(AND($AD442=2,$AX442=1),'２個別表'!$BX442-('２個別表'!$BZ442+'２個別表'!$CC442+'２個別表'!$CD442+'２個別表'!$CE442+'２個別表'!$CF442),"")</f>
        <v/>
      </c>
      <c r="BA442" s="228">
        <f ca="1">IF($AD442=2,IF('２個別表'!$BS442&lt;&gt;1,1,0),0)</f>
        <v>0</v>
      </c>
      <c r="BB442" s="404">
        <f t="shared" ca="1" si="177"/>
        <v>0</v>
      </c>
      <c r="BC442" s="207" t="str">
        <f ca="1">IF(AND($AD442=2,$BA442=1),'２個別表'!$BT442,"")</f>
        <v/>
      </c>
      <c r="BD442" s="207" t="str">
        <f t="shared" ca="1" si="178"/>
        <v/>
      </c>
      <c r="BE442" s="207" t="str">
        <f ca="1">IF(AND($AD442=2,$BA442=1),'２個別表'!$BW442-('２個別表'!$BZ442+'２個別表'!$CC442+'２個別表'!$CD442+'２個別表'!$CE442+'２個別表'!$CF442),"")</f>
        <v/>
      </c>
      <c r="BF442" s="207" t="str">
        <f ca="1">IF(AND($AD442=2,$BA442=1),'２個別表'!$CC442+'２個別表'!$CD442,"")</f>
        <v/>
      </c>
      <c r="BG442" s="406" t="str">
        <f ca="1">IF($BB442=1,IF(SUM('２個別表'!$BY442,'２個別表'!$CF442*0.5)&lt;='２個別表'!$BX442*0.5,"〇","×"),"")</f>
        <v/>
      </c>
      <c r="BH442" s="405">
        <f t="shared" ca="1" si="179"/>
        <v>0</v>
      </c>
      <c r="BI442" s="229" t="str">
        <f ca="1">IF($AD442=2,IF($AX442=1,IF('２個別表'!$AO442=23,"〇","×"),IF(OR('２個別表'!$AO442&lt;19,'２個別表'!$AO442&gt;23),"",IF($BH442&lt;='２個別表'!$BT442,"〇","×"))),"-")</f>
        <v>-</v>
      </c>
      <c r="BJ442" s="414" t="str">
        <f t="shared" ca="1" si="180"/>
        <v>-</v>
      </c>
      <c r="BK442" s="228">
        <f t="shared" ca="1" si="181"/>
        <v>0</v>
      </c>
      <c r="BL442" s="229" t="str">
        <f ca="1">IF($AD442=3,IF(1&lt;='２個別表'!$F442,IF('２個別表'!$W442=1,"〇","×"),""),"")</f>
        <v/>
      </c>
      <c r="BM442" s="209" t="str">
        <f ca="1">IF(AD442=3,IF(AND(OR('２個別表'!BF442="附帯施設",AND(1&lt;='２個別表'!AO442,'２個別表'!AO442&lt;=3)),'２個別表'!BM442&lt;&gt;"",'２個別表'!BN442&lt;&gt;""),1,IF(AND(OR('２個別表'!BF442="附帯施設",AND(1&lt;='２個別表'!AO442,'２個別表'!AO442&lt;=3)),OR('２個別表'!BM442="",'２個別表'!BN442="")),"×",0)),"")</f>
        <v/>
      </c>
      <c r="BN442" s="229" t="str">
        <f ca="1">IF($AD442=3,IF('２個別表'!$BX442&gt;=500000,"〇","×"),"")</f>
        <v/>
      </c>
      <c r="BO442" s="204" t="str">
        <f ca="1">IF(AD442=3,'２個別表'!BY442,"")</f>
        <v/>
      </c>
      <c r="BP442" s="204" t="str">
        <f ca="1">IF(AD442=3,IF(COUNTIF('２個別表'!$Z$11:'２個別表'!Z442,'２個別表'!Z442)=1,BO442,SUMIF('２個別表'!$Z$11:$Z$510,'２個別表'!Z442,$BO$11:$BO$239)),"")</f>
        <v/>
      </c>
      <c r="BQ442" s="213" t="str">
        <f t="shared" ca="1" si="163"/>
        <v/>
      </c>
      <c r="BR442" s="207" t="str">
        <f t="shared" ca="1" si="182"/>
        <v/>
      </c>
      <c r="BS442" s="483" t="str">
        <f ca="1">IF($AD442=3,'２個別表'!$BX442-('２個別表'!$BZ442+'２個別表'!$CC442+'２個別表'!$CD442+'２個別表'!$CE442+'２個別表'!$CF442),"")</f>
        <v/>
      </c>
      <c r="BT442" s="486">
        <f t="shared" ca="1" si="164"/>
        <v>0</v>
      </c>
      <c r="BU442" s="480" t="str">
        <f t="shared" ca="1" si="183"/>
        <v/>
      </c>
    </row>
    <row r="443" spans="1:73">
      <c r="A443" s="770" t="str">
        <f t="shared" ca="1" si="159"/>
        <v>石川県</v>
      </c>
      <c r="B443" s="773">
        <f ca="1">'２個別表'!Q443</f>
        <v>433</v>
      </c>
      <c r="C443" s="774" t="str">
        <f>'２個別表'!$R443</f>
        <v>石川県</v>
      </c>
      <c r="D443" s="774" t="str">
        <f ca="1">'２個別表'!$S443</f>
        <v/>
      </c>
      <c r="E443" s="774" t="str">
        <f ca="1">'２個別表'!$T443</f>
        <v/>
      </c>
      <c r="F443" s="719" t="str">
        <f ca="1">'２個別表'!$W443</f>
        <v/>
      </c>
      <c r="G443" s="719" t="str">
        <f ca="1">IF($F443=1,IF(SUMIF('（様式１号）１総括表'!$B$16:$B$25,A443,'（様式１号）１総括表'!$A$16:$A$25)&gt;0,"〇","✕"),"-")</f>
        <v>-</v>
      </c>
      <c r="H443" s="716" t="str">
        <f ca="1">IF('２個別表'!$Y443=1,IF('２個別表'!$AC443=1,"〇","×"),IF(AND(2&lt;='２個別表'!$AC443,'２個別表'!$AC443&lt;=5),"〇","×"))</f>
        <v>×</v>
      </c>
      <c r="I443" s="716" t="str">
        <f t="shared" ca="1" si="160"/>
        <v>×</v>
      </c>
      <c r="J443" s="207" t="str">
        <f ca="1">'２個別表'!$Z443</f>
        <v/>
      </c>
      <c r="K443" s="207">
        <f ca="1">'２個別表'!$AK443</f>
        <v>0</v>
      </c>
      <c r="L443" s="207" t="str">
        <f ca="1">IF('２個別表'!$AL443=1,1,"")</f>
        <v/>
      </c>
      <c r="M443" s="207" t="str">
        <f ca="1">IF('２個別表'!$AL443="","",IF('２個別表'!$AL443=1,IF(OR('２個別表'!$AM443=1,'２個別表'!$AN443=1),"〇","×")))</f>
        <v/>
      </c>
      <c r="N443" s="204" t="str">
        <f ca="1">'２個別表'!AT443</f>
        <v/>
      </c>
      <c r="O443" s="220" t="str">
        <f ca="1">IF(1&lt;='２個別表'!$F443,IF(AND(1&lt;='２個別表'!$AO443,'２個別表'!$AO443&lt;=3),1,0),"")</f>
        <v/>
      </c>
      <c r="P443" s="229">
        <f ca="1">IF($O443=1,IF(AND('２個別表'!$BF443&lt;&gt;"",AND('２個別表'!$BI443&lt;&gt;1,'２個別表'!$BJ443)),0,1),0)</f>
        <v>0</v>
      </c>
      <c r="Q443" s="220">
        <f ca="1">IF('２個別表'!$BF443&lt;&gt;"",1,0)</f>
        <v>0</v>
      </c>
      <c r="R443" s="220" t="str">
        <f ca="1">IF($Q443=1,IF('２個別表'!$BI443=1,1,0),"")</f>
        <v/>
      </c>
      <c r="S443" s="220" t="str">
        <f ca="1">IF($R443=1,IF('２個別表'!$BJ443&lt;&gt;"","〇","×"),"")</f>
        <v/>
      </c>
      <c r="T443" s="220" t="str">
        <f t="shared" ca="1" si="166"/>
        <v/>
      </c>
      <c r="U443" s="381">
        <f ca="1">IF('２個別表'!$BH443&gt;0,'２個別表'!$BH443,0)</f>
        <v>0</v>
      </c>
      <c r="V443" s="220">
        <f ca="1">IF('２個別表'!$BJ443&lt;&gt;"",1,0)</f>
        <v>0</v>
      </c>
      <c r="W443" s="206">
        <f ca="1">IF(AND($Q443=1,$V443=1),'２個別表'!$CF443,0)</f>
        <v>0</v>
      </c>
      <c r="X443" s="219">
        <f t="shared" ca="1" si="161"/>
        <v>0</v>
      </c>
      <c r="Y443" s="220" t="str">
        <f ca="1">IF(1&lt;='２個別表'!$F443,'２個別表'!$BV443,"")</f>
        <v/>
      </c>
      <c r="Z443" s="220">
        <f ca="1">IF(1&lt;='２個別表'!$F443,'２個別表'!$CG443,0)</f>
        <v>0</v>
      </c>
      <c r="AA443" s="220">
        <f ca="1">IF(OR(0&lt;'２個別表'!$BZ443,0&lt;SUM('２個別表'!$CC443:$CD443)),1,0)</f>
        <v>1</v>
      </c>
      <c r="AB443" s="207">
        <f ca="1">IF(1&lt;='２個別表'!$F443,'２個別表'!$BX443,0)</f>
        <v>0</v>
      </c>
      <c r="AC443" s="207" t="str">
        <f ca="1">IF('２個別表'!$BX443&gt;0,IF(AND('２個別表'!$BV443=1,'２個別表'!$CG443="控除不可"),'２個別表'!$BX443,IF(AND('２個別表'!$BV443=1,'２個別表'!$CG443="80%控除対象"),ROUNDUP('２個別表'!$BX443*102/110,0),IF(AND('２個別表'!$BV443=1,'２個別表'!$CG443="全額控除"),ROUNDUP('２個別表'!$BX443*100/110,0),IF(OR('２個別表'!$BV443=2,'２個別表'!$BV443=3),'２個別表'!$BX443,'２個別表'!$BX443)))),"")</f>
        <v/>
      </c>
      <c r="AD443" s="221" t="str">
        <f ca="1">IF('２個別表'!$W443=1,3,IF(AND('２個別表'!$W443=2,AND(19&lt;='２個別表'!$AO443,'２個別表'!$AO443&lt;=23)),2,IF(AND('２個別表'!$W443=2,OR(AND(1&lt;='２個別表'!$AO443,'２個別表'!$AO443&lt;=18),AND(24&lt;='２個別表'!$AO443,'２個別表'!$AO443&lt;=25))),1,"判定不能")))</f>
        <v>判定不能</v>
      </c>
      <c r="AE443" s="228">
        <f t="shared" ca="1" si="167"/>
        <v>0</v>
      </c>
      <c r="AF443" s="204" t="str">
        <f t="shared" ca="1" si="184"/>
        <v/>
      </c>
      <c r="AG443" s="207" t="str">
        <f ca="1">IF(AND($AD443=1,$U443&gt;0,$V443=1),ROUNDDOWN($AC443*1/2-'２個別表'!$CF443*1/2,0),"")</f>
        <v/>
      </c>
      <c r="AH443" s="207" t="str">
        <f t="shared" ca="1" si="162"/>
        <v/>
      </c>
      <c r="AI443" s="230" t="str">
        <f ca="1">IF(AND($AD443=1,$Q443=1),IF($AB443&gt;0,'２個別表'!$BX443-'２個別表'!$BZ443-'２個別表'!$CF443-'２個別表'!$CC443-'２個別表'!$CD443-'２個別表'!$CE443,0),"")</f>
        <v/>
      </c>
      <c r="AJ443" s="222">
        <f t="shared" ca="1" si="168"/>
        <v>0</v>
      </c>
      <c r="AK443" s="218" t="str">
        <f ca="1">IF($AD443=1,IF('２個別表'!$AQ443=1,1,IF('２個別表'!AQ443="","",)),"")</f>
        <v/>
      </c>
      <c r="AL443" s="207" t="str">
        <f ca="1">IF($AJ443=1,IF($AK443=1,'２個別表'!BU443,""),"")</f>
        <v/>
      </c>
      <c r="AM443" s="204" t="str">
        <f t="shared" ca="1" si="169"/>
        <v/>
      </c>
      <c r="AN443" s="223" t="str">
        <f ca="1">IF($AJ443=1,IF($AK443=1,ROUNDDOWN('２個別表'!$BX443-'２個別表'!$BZ443-'２個別表'!$CC443-'２個別表'!$CD443-'２個別表'!$CE443-'２個別表'!$CF443,0),""),"")</f>
        <v/>
      </c>
      <c r="AO443" s="222">
        <f t="shared" ca="1" si="165"/>
        <v>0</v>
      </c>
      <c r="AP443" s="218">
        <f t="shared" ca="1" si="170"/>
        <v>0</v>
      </c>
      <c r="AQ443" s="218">
        <f t="shared" ca="1" si="171"/>
        <v>0</v>
      </c>
      <c r="AR443" s="213">
        <f ca="1">IF('２個別表'!$AC443=1,1,0)</f>
        <v>0</v>
      </c>
      <c r="AS443" s="204" t="str">
        <f t="shared" ca="1" si="172"/>
        <v/>
      </c>
      <c r="AT443" s="204" t="str">
        <f t="shared" ca="1" si="173"/>
        <v/>
      </c>
      <c r="AU443" s="230" t="str">
        <f ca="1">IF($AD443=1,IF($AQ443=1,ROUNDDOWN('２個別表'!$BX443-'２個別表'!$BZ443-'２個別表'!$CC443-'２個別表'!$CD443-'２個別表'!$CE443-'２個別表'!$CF443,0),""),"")</f>
        <v/>
      </c>
      <c r="AV443" s="391">
        <f t="shared" ca="1" si="174"/>
        <v>0</v>
      </c>
      <c r="AW443" s="401" t="str">
        <f t="shared" ca="1" si="175"/>
        <v>-</v>
      </c>
      <c r="AX443" s="228">
        <f ca="1">IF($AD443=2,IF('２個別表'!$BS443=1,1,0),0)</f>
        <v>0</v>
      </c>
      <c r="AY443" s="213" t="str">
        <f t="shared" ca="1" si="176"/>
        <v/>
      </c>
      <c r="AZ443" s="409" t="str">
        <f ca="1">IF(AND($AD443=2,$AX443=1),'２個別表'!$BX443-('２個別表'!$BZ443+'２個別表'!$CC443+'２個別表'!$CD443+'２個別表'!$CE443+'２個別表'!$CF443),"")</f>
        <v/>
      </c>
      <c r="BA443" s="228">
        <f ca="1">IF($AD443=2,IF('２個別表'!$BS443&lt;&gt;1,1,0),0)</f>
        <v>0</v>
      </c>
      <c r="BB443" s="404">
        <f t="shared" ca="1" si="177"/>
        <v>0</v>
      </c>
      <c r="BC443" s="207" t="str">
        <f ca="1">IF(AND($AD443=2,$BA443=1),'２個別表'!$BT443,"")</f>
        <v/>
      </c>
      <c r="BD443" s="207" t="str">
        <f t="shared" ca="1" si="178"/>
        <v/>
      </c>
      <c r="BE443" s="207" t="str">
        <f ca="1">IF(AND($AD443=2,$BA443=1),'２個別表'!$BW443-('２個別表'!$BZ443+'２個別表'!$CC443+'２個別表'!$CD443+'２個別表'!$CE443+'２個別表'!$CF443),"")</f>
        <v/>
      </c>
      <c r="BF443" s="207" t="str">
        <f ca="1">IF(AND($AD443=2,$BA443=1),'２個別表'!$CC443+'２個別表'!$CD443,"")</f>
        <v/>
      </c>
      <c r="BG443" s="406" t="str">
        <f ca="1">IF($BB443=1,IF(SUM('２個別表'!$BY443,'２個別表'!$CF443*0.5)&lt;='２個別表'!$BX443*0.5,"〇","×"),"")</f>
        <v/>
      </c>
      <c r="BH443" s="405">
        <f t="shared" ca="1" si="179"/>
        <v>0</v>
      </c>
      <c r="BI443" s="229" t="str">
        <f ca="1">IF($AD443=2,IF($AX443=1,IF('２個別表'!$AO443=23,"〇","×"),IF(OR('２個別表'!$AO443&lt;19,'２個別表'!$AO443&gt;23),"",IF($BH443&lt;='２個別表'!$BT443,"〇","×"))),"-")</f>
        <v>-</v>
      </c>
      <c r="BJ443" s="414" t="str">
        <f t="shared" ca="1" si="180"/>
        <v>-</v>
      </c>
      <c r="BK443" s="228">
        <f t="shared" ca="1" si="181"/>
        <v>0</v>
      </c>
      <c r="BL443" s="229" t="str">
        <f ca="1">IF($AD443=3,IF(1&lt;='２個別表'!$F443,IF('２個別表'!$W443=1,"〇","×"),""),"")</f>
        <v/>
      </c>
      <c r="BM443" s="209" t="str">
        <f ca="1">IF(AD443=3,IF(AND(OR('２個別表'!BF443="附帯施設",AND(1&lt;='２個別表'!AO443,'２個別表'!AO443&lt;=3)),'２個別表'!BM443&lt;&gt;"",'２個別表'!BN443&lt;&gt;""),1,IF(AND(OR('２個別表'!BF443="附帯施設",AND(1&lt;='２個別表'!AO443,'２個別表'!AO443&lt;=3)),OR('２個別表'!BM443="",'２個別表'!BN443="")),"×",0)),"")</f>
        <v/>
      </c>
      <c r="BN443" s="229" t="str">
        <f ca="1">IF($AD443=3,IF('２個別表'!$BX443&gt;=500000,"〇","×"),"")</f>
        <v/>
      </c>
      <c r="BO443" s="204" t="str">
        <f ca="1">IF(AD443=3,'２個別表'!BY443,"")</f>
        <v/>
      </c>
      <c r="BP443" s="204" t="str">
        <f ca="1">IF(AD443=3,IF(COUNTIF('２個別表'!$Z$11:'２個別表'!Z443,'２個別表'!Z443)=1,BO443,SUMIF('２個別表'!$Z$11:$Z$510,'２個別表'!Z443,$BO$11:$BO$239)),"")</f>
        <v/>
      </c>
      <c r="BQ443" s="213" t="str">
        <f t="shared" ca="1" si="163"/>
        <v/>
      </c>
      <c r="BR443" s="207" t="str">
        <f t="shared" ca="1" si="182"/>
        <v/>
      </c>
      <c r="BS443" s="483" t="str">
        <f ca="1">IF($AD443=3,'２個別表'!$BX443-('２個別表'!$BZ443+'２個別表'!$CC443+'２個別表'!$CD443+'２個別表'!$CE443+'２個別表'!$CF443),"")</f>
        <v/>
      </c>
      <c r="BT443" s="486">
        <f t="shared" ca="1" si="164"/>
        <v>0</v>
      </c>
      <c r="BU443" s="480" t="str">
        <f t="shared" ca="1" si="183"/>
        <v/>
      </c>
    </row>
    <row r="444" spans="1:73">
      <c r="A444" s="770" t="str">
        <f t="shared" ca="1" si="159"/>
        <v>石川県</v>
      </c>
      <c r="B444" s="773">
        <f ca="1">'２個別表'!Q444</f>
        <v>434</v>
      </c>
      <c r="C444" s="774" t="str">
        <f>'２個別表'!$R444</f>
        <v>石川県</v>
      </c>
      <c r="D444" s="774" t="str">
        <f ca="1">'２個別表'!$S444</f>
        <v/>
      </c>
      <c r="E444" s="774" t="str">
        <f ca="1">'２個別表'!$T444</f>
        <v/>
      </c>
      <c r="F444" s="719" t="str">
        <f ca="1">'２個別表'!$W444</f>
        <v/>
      </c>
      <c r="G444" s="719" t="str">
        <f ca="1">IF($F444=1,IF(SUMIF('（様式１号）１総括表'!$B$16:$B$25,A444,'（様式１号）１総括表'!$A$16:$A$25)&gt;0,"〇","✕"),"-")</f>
        <v>-</v>
      </c>
      <c r="H444" s="716" t="str">
        <f ca="1">IF('２個別表'!$Y444=1,IF('２個別表'!$AC444=1,"〇","×"),IF(AND(2&lt;='２個別表'!$AC444,'２個別表'!$AC444&lt;=5),"〇","×"))</f>
        <v>×</v>
      </c>
      <c r="I444" s="716" t="str">
        <f t="shared" ca="1" si="160"/>
        <v>×</v>
      </c>
      <c r="J444" s="207" t="str">
        <f ca="1">'２個別表'!$Z444</f>
        <v/>
      </c>
      <c r="K444" s="207">
        <f ca="1">'２個別表'!$AK444</f>
        <v>0</v>
      </c>
      <c r="L444" s="207" t="str">
        <f ca="1">IF('２個別表'!$AL444=1,1,"")</f>
        <v/>
      </c>
      <c r="M444" s="207" t="str">
        <f ca="1">IF('２個別表'!$AL444="","",IF('２個別表'!$AL444=1,IF(OR('２個別表'!$AM444=1,'２個別表'!$AN444=1),"〇","×")))</f>
        <v/>
      </c>
      <c r="N444" s="204" t="str">
        <f ca="1">'２個別表'!AT444</f>
        <v/>
      </c>
      <c r="O444" s="220" t="str">
        <f ca="1">IF(1&lt;='２個別表'!$F444,IF(AND(1&lt;='２個別表'!$AO444,'２個別表'!$AO444&lt;=3),1,0),"")</f>
        <v/>
      </c>
      <c r="P444" s="229">
        <f ca="1">IF($O444=1,IF(AND('２個別表'!$BF444&lt;&gt;"",AND('２個別表'!$BI444&lt;&gt;1,'２個別表'!$BJ444)),0,1),0)</f>
        <v>0</v>
      </c>
      <c r="Q444" s="220">
        <f ca="1">IF('２個別表'!$BF444&lt;&gt;"",1,0)</f>
        <v>0</v>
      </c>
      <c r="R444" s="220" t="str">
        <f ca="1">IF($Q444=1,IF('２個別表'!$BI444=1,1,0),"")</f>
        <v/>
      </c>
      <c r="S444" s="220" t="str">
        <f ca="1">IF($R444=1,IF('２個別表'!$BJ444&lt;&gt;"","〇","×"),"")</f>
        <v/>
      </c>
      <c r="T444" s="220" t="str">
        <f t="shared" ca="1" si="166"/>
        <v/>
      </c>
      <c r="U444" s="381">
        <f ca="1">IF('２個別表'!$BH444&gt;0,'２個別表'!$BH444,0)</f>
        <v>0</v>
      </c>
      <c r="V444" s="220">
        <f ca="1">IF('２個別表'!$BJ444&lt;&gt;"",1,0)</f>
        <v>0</v>
      </c>
      <c r="W444" s="206">
        <f ca="1">IF(AND($Q444=1,$V444=1),'２個別表'!$CF444,0)</f>
        <v>0</v>
      </c>
      <c r="X444" s="219">
        <f t="shared" ca="1" si="161"/>
        <v>0</v>
      </c>
      <c r="Y444" s="220" t="str">
        <f ca="1">IF(1&lt;='２個別表'!$F444,'２個別表'!$BV444,"")</f>
        <v/>
      </c>
      <c r="Z444" s="220">
        <f ca="1">IF(1&lt;='２個別表'!$F444,'２個別表'!$CG444,0)</f>
        <v>0</v>
      </c>
      <c r="AA444" s="220">
        <f ca="1">IF(OR(0&lt;'２個別表'!$BZ444,0&lt;SUM('２個別表'!$CC444:$CD444)),1,0)</f>
        <v>1</v>
      </c>
      <c r="AB444" s="207">
        <f ca="1">IF(1&lt;='２個別表'!$F444,'２個別表'!$BX444,0)</f>
        <v>0</v>
      </c>
      <c r="AC444" s="207" t="str">
        <f ca="1">IF('２個別表'!$BX444&gt;0,IF(AND('２個別表'!$BV444=1,'２個別表'!$CG444="控除不可"),'２個別表'!$BX444,IF(AND('２個別表'!$BV444=1,'２個別表'!$CG444="80%控除対象"),ROUNDUP('２個別表'!$BX444*102/110,0),IF(AND('２個別表'!$BV444=1,'２個別表'!$CG444="全額控除"),ROUNDUP('２個別表'!$BX444*100/110,0),IF(OR('２個別表'!$BV444=2,'２個別表'!$BV444=3),'２個別表'!$BX444,'２個別表'!$BX444)))),"")</f>
        <v/>
      </c>
      <c r="AD444" s="221" t="str">
        <f ca="1">IF('２個別表'!$W444=1,3,IF(AND('２個別表'!$W444=2,AND(19&lt;='２個別表'!$AO444,'２個別表'!$AO444&lt;=23)),2,IF(AND('２個別表'!$W444=2,OR(AND(1&lt;='２個別表'!$AO444,'２個別表'!$AO444&lt;=18),AND(24&lt;='２個別表'!$AO444,'２個別表'!$AO444&lt;=25))),1,"判定不能")))</f>
        <v>判定不能</v>
      </c>
      <c r="AE444" s="228">
        <f t="shared" ca="1" si="167"/>
        <v>0</v>
      </c>
      <c r="AF444" s="204" t="str">
        <f t="shared" ca="1" si="184"/>
        <v/>
      </c>
      <c r="AG444" s="207" t="str">
        <f ca="1">IF(AND($AD444=1,$U444&gt;0,$V444=1),ROUNDDOWN($AC444*1/2-'２個別表'!$CF444*1/2,0),"")</f>
        <v/>
      </c>
      <c r="AH444" s="207" t="str">
        <f t="shared" ca="1" si="162"/>
        <v/>
      </c>
      <c r="AI444" s="230" t="str">
        <f ca="1">IF(AND($AD444=1,$Q444=1),IF($AB444&gt;0,'２個別表'!$BX444-'２個別表'!$BZ444-'２個別表'!$CF444-'２個別表'!$CC444-'２個別表'!$CD444-'２個別表'!$CE444,0),"")</f>
        <v/>
      </c>
      <c r="AJ444" s="222">
        <f t="shared" ca="1" si="168"/>
        <v>0</v>
      </c>
      <c r="AK444" s="218" t="str">
        <f ca="1">IF($AD444=1,IF('２個別表'!$AQ444=1,1,IF('２個別表'!AQ444="","",)),"")</f>
        <v/>
      </c>
      <c r="AL444" s="207" t="str">
        <f ca="1">IF($AJ444=1,IF($AK444=1,'２個別表'!BU444,""),"")</f>
        <v/>
      </c>
      <c r="AM444" s="204" t="str">
        <f t="shared" ca="1" si="169"/>
        <v/>
      </c>
      <c r="AN444" s="223" t="str">
        <f ca="1">IF($AJ444=1,IF($AK444=1,ROUNDDOWN('２個別表'!$BX444-'２個別表'!$BZ444-'２個別表'!$CC444-'２個別表'!$CD444-'２個別表'!$CE444-'２個別表'!$CF444,0),""),"")</f>
        <v/>
      </c>
      <c r="AO444" s="222">
        <f t="shared" ca="1" si="165"/>
        <v>0</v>
      </c>
      <c r="AP444" s="218">
        <f t="shared" ca="1" si="170"/>
        <v>0</v>
      </c>
      <c r="AQ444" s="218">
        <f t="shared" ca="1" si="171"/>
        <v>0</v>
      </c>
      <c r="AR444" s="213">
        <f ca="1">IF('２個別表'!$AC444=1,1,0)</f>
        <v>0</v>
      </c>
      <c r="AS444" s="204" t="str">
        <f t="shared" ca="1" si="172"/>
        <v/>
      </c>
      <c r="AT444" s="204" t="str">
        <f t="shared" ca="1" si="173"/>
        <v/>
      </c>
      <c r="AU444" s="230" t="str">
        <f ca="1">IF($AD444=1,IF($AQ444=1,ROUNDDOWN('２個別表'!$BX444-'２個別表'!$BZ444-'２個別表'!$CC444-'２個別表'!$CD444-'２個別表'!$CE444-'２個別表'!$CF444,0),""),"")</f>
        <v/>
      </c>
      <c r="AV444" s="391">
        <f t="shared" ca="1" si="174"/>
        <v>0</v>
      </c>
      <c r="AW444" s="401" t="str">
        <f t="shared" ca="1" si="175"/>
        <v>-</v>
      </c>
      <c r="AX444" s="228">
        <f ca="1">IF($AD444=2,IF('２個別表'!$BS444=1,1,0),0)</f>
        <v>0</v>
      </c>
      <c r="AY444" s="213" t="str">
        <f t="shared" ca="1" si="176"/>
        <v/>
      </c>
      <c r="AZ444" s="409" t="str">
        <f ca="1">IF(AND($AD444=2,$AX444=1),'２個別表'!$BX444-('２個別表'!$BZ444+'２個別表'!$CC444+'２個別表'!$CD444+'２個別表'!$CE444+'２個別表'!$CF444),"")</f>
        <v/>
      </c>
      <c r="BA444" s="228">
        <f ca="1">IF($AD444=2,IF('２個別表'!$BS444&lt;&gt;1,1,0),0)</f>
        <v>0</v>
      </c>
      <c r="BB444" s="404">
        <f t="shared" ca="1" si="177"/>
        <v>0</v>
      </c>
      <c r="BC444" s="207" t="str">
        <f ca="1">IF(AND($AD444=2,$BA444=1),'２個別表'!$BT444,"")</f>
        <v/>
      </c>
      <c r="BD444" s="207" t="str">
        <f t="shared" ca="1" si="178"/>
        <v/>
      </c>
      <c r="BE444" s="207" t="str">
        <f ca="1">IF(AND($AD444=2,$BA444=1),'２個別表'!$BW444-('２個別表'!$BZ444+'２個別表'!$CC444+'２個別表'!$CD444+'２個別表'!$CE444+'２個別表'!$CF444),"")</f>
        <v/>
      </c>
      <c r="BF444" s="207" t="str">
        <f ca="1">IF(AND($AD444=2,$BA444=1),'２個別表'!$CC444+'２個別表'!$CD444,"")</f>
        <v/>
      </c>
      <c r="BG444" s="406" t="str">
        <f ca="1">IF($BB444=1,IF(SUM('２個別表'!$BY444,'２個別表'!$CF444*0.5)&lt;='２個別表'!$BX444*0.5,"〇","×"),"")</f>
        <v/>
      </c>
      <c r="BH444" s="405">
        <f t="shared" ca="1" si="179"/>
        <v>0</v>
      </c>
      <c r="BI444" s="229" t="str">
        <f ca="1">IF($AD444=2,IF($AX444=1,IF('２個別表'!$AO444=23,"〇","×"),IF(OR('２個別表'!$AO444&lt;19,'２個別表'!$AO444&gt;23),"",IF($BH444&lt;='２個別表'!$BT444,"〇","×"))),"-")</f>
        <v>-</v>
      </c>
      <c r="BJ444" s="414" t="str">
        <f t="shared" ca="1" si="180"/>
        <v>-</v>
      </c>
      <c r="BK444" s="228">
        <f t="shared" ca="1" si="181"/>
        <v>0</v>
      </c>
      <c r="BL444" s="229" t="str">
        <f ca="1">IF($AD444=3,IF(1&lt;='２個別表'!$F444,IF('２個別表'!$W444=1,"〇","×"),""),"")</f>
        <v/>
      </c>
      <c r="BM444" s="209" t="str">
        <f ca="1">IF(AD444=3,IF(AND(OR('２個別表'!BF444="附帯施設",AND(1&lt;='２個別表'!AO444,'２個別表'!AO444&lt;=3)),'２個別表'!BM444&lt;&gt;"",'２個別表'!BN444&lt;&gt;""),1,IF(AND(OR('２個別表'!BF444="附帯施設",AND(1&lt;='２個別表'!AO444,'２個別表'!AO444&lt;=3)),OR('２個別表'!BM444="",'２個別表'!BN444="")),"×",0)),"")</f>
        <v/>
      </c>
      <c r="BN444" s="229" t="str">
        <f ca="1">IF($AD444=3,IF('２個別表'!$BX444&gt;=500000,"〇","×"),"")</f>
        <v/>
      </c>
      <c r="BO444" s="204" t="str">
        <f ca="1">IF(AD444=3,'２個別表'!BY444,"")</f>
        <v/>
      </c>
      <c r="BP444" s="204" t="str">
        <f ca="1">IF(AD444=3,IF(COUNTIF('２個別表'!$Z$11:'２個別表'!Z444,'２個別表'!Z444)=1,BO444,SUMIF('２個別表'!$Z$11:$Z$510,'２個別表'!Z444,$BO$11:$BO$239)),"")</f>
        <v/>
      </c>
      <c r="BQ444" s="213" t="str">
        <f t="shared" ca="1" si="163"/>
        <v/>
      </c>
      <c r="BR444" s="207" t="str">
        <f t="shared" ca="1" si="182"/>
        <v/>
      </c>
      <c r="BS444" s="483" t="str">
        <f ca="1">IF($AD444=3,'２個別表'!$BX444-('２個別表'!$BZ444+'２個別表'!$CC444+'２個別表'!$CD444+'２個別表'!$CE444+'２個別表'!$CF444),"")</f>
        <v/>
      </c>
      <c r="BT444" s="486">
        <f t="shared" ca="1" si="164"/>
        <v>0</v>
      </c>
      <c r="BU444" s="480" t="str">
        <f t="shared" ca="1" si="183"/>
        <v/>
      </c>
    </row>
    <row r="445" spans="1:73">
      <c r="A445" s="770" t="str">
        <f t="shared" ca="1" si="159"/>
        <v>石川県</v>
      </c>
      <c r="B445" s="773">
        <f ca="1">'２個別表'!Q445</f>
        <v>435</v>
      </c>
      <c r="C445" s="774" t="str">
        <f>'２個別表'!$R445</f>
        <v>石川県</v>
      </c>
      <c r="D445" s="774" t="str">
        <f ca="1">'２個別表'!$S445</f>
        <v/>
      </c>
      <c r="E445" s="774" t="str">
        <f ca="1">'２個別表'!$T445</f>
        <v/>
      </c>
      <c r="F445" s="719" t="str">
        <f ca="1">'２個別表'!$W445</f>
        <v/>
      </c>
      <c r="G445" s="719" t="str">
        <f ca="1">IF($F445=1,IF(SUMIF('（様式１号）１総括表'!$B$16:$B$25,A445,'（様式１号）１総括表'!$A$16:$A$25)&gt;0,"〇","✕"),"-")</f>
        <v>-</v>
      </c>
      <c r="H445" s="716" t="str">
        <f ca="1">IF('２個別表'!$Y445=1,IF('２個別表'!$AC445=1,"〇","×"),IF(AND(2&lt;='２個別表'!$AC445,'２個別表'!$AC445&lt;=5),"〇","×"))</f>
        <v>×</v>
      </c>
      <c r="I445" s="716" t="str">
        <f t="shared" ca="1" si="160"/>
        <v>×</v>
      </c>
      <c r="J445" s="207" t="str">
        <f ca="1">'２個別表'!$Z445</f>
        <v/>
      </c>
      <c r="K445" s="207">
        <f ca="1">'２個別表'!$AK445</f>
        <v>0</v>
      </c>
      <c r="L445" s="207" t="str">
        <f ca="1">IF('２個別表'!$AL445=1,1,"")</f>
        <v/>
      </c>
      <c r="M445" s="207" t="str">
        <f ca="1">IF('２個別表'!$AL445="","",IF('２個別表'!$AL445=1,IF(OR('２個別表'!$AM445=1,'２個別表'!$AN445=1),"〇","×")))</f>
        <v/>
      </c>
      <c r="N445" s="204" t="str">
        <f ca="1">'２個別表'!AT445</f>
        <v/>
      </c>
      <c r="O445" s="220" t="str">
        <f ca="1">IF(1&lt;='２個別表'!$F445,IF(AND(1&lt;='２個別表'!$AO445,'２個別表'!$AO445&lt;=3),1,0),"")</f>
        <v/>
      </c>
      <c r="P445" s="229">
        <f ca="1">IF($O445=1,IF(AND('２個別表'!$BF445&lt;&gt;"",AND('２個別表'!$BI445&lt;&gt;1,'２個別表'!$BJ445)),0,1),0)</f>
        <v>0</v>
      </c>
      <c r="Q445" s="220">
        <f ca="1">IF('２個別表'!$BF445&lt;&gt;"",1,0)</f>
        <v>0</v>
      </c>
      <c r="R445" s="220" t="str">
        <f ca="1">IF($Q445=1,IF('２個別表'!$BI445=1,1,0),"")</f>
        <v/>
      </c>
      <c r="S445" s="220" t="str">
        <f ca="1">IF($R445=1,IF('２個別表'!$BJ445&lt;&gt;"","〇","×"),"")</f>
        <v/>
      </c>
      <c r="T445" s="220" t="str">
        <f t="shared" ca="1" si="166"/>
        <v/>
      </c>
      <c r="U445" s="381">
        <f ca="1">IF('２個別表'!$BH445&gt;0,'２個別表'!$BH445,0)</f>
        <v>0</v>
      </c>
      <c r="V445" s="220">
        <f ca="1">IF('２個別表'!$BJ445&lt;&gt;"",1,0)</f>
        <v>0</v>
      </c>
      <c r="W445" s="206">
        <f ca="1">IF(AND($Q445=1,$V445=1),'２個別表'!$CF445,0)</f>
        <v>0</v>
      </c>
      <c r="X445" s="219">
        <f t="shared" ca="1" si="161"/>
        <v>0</v>
      </c>
      <c r="Y445" s="220" t="str">
        <f ca="1">IF(1&lt;='２個別表'!$F445,'２個別表'!$BV445,"")</f>
        <v/>
      </c>
      <c r="Z445" s="220">
        <f ca="1">IF(1&lt;='２個別表'!$F445,'２個別表'!$CG445,0)</f>
        <v>0</v>
      </c>
      <c r="AA445" s="220">
        <f ca="1">IF(OR(0&lt;'２個別表'!$BZ445,0&lt;SUM('２個別表'!$CC445:$CD445)),1,0)</f>
        <v>1</v>
      </c>
      <c r="AB445" s="207">
        <f ca="1">IF(1&lt;='２個別表'!$F445,'２個別表'!$BX445,0)</f>
        <v>0</v>
      </c>
      <c r="AC445" s="207" t="str">
        <f ca="1">IF('２個別表'!$BX445&gt;0,IF(AND('２個別表'!$BV445=1,'２個別表'!$CG445="控除不可"),'２個別表'!$BX445,IF(AND('２個別表'!$BV445=1,'２個別表'!$CG445="80%控除対象"),ROUNDUP('２個別表'!$BX445*102/110,0),IF(AND('２個別表'!$BV445=1,'２個別表'!$CG445="全額控除"),ROUNDUP('２個別表'!$BX445*100/110,0),IF(OR('２個別表'!$BV445=2,'２個別表'!$BV445=3),'２個別表'!$BX445,'２個別表'!$BX445)))),"")</f>
        <v/>
      </c>
      <c r="AD445" s="221" t="str">
        <f ca="1">IF('２個別表'!$W445=1,3,IF(AND('２個別表'!$W445=2,AND(19&lt;='２個別表'!$AO445,'２個別表'!$AO445&lt;=23)),2,IF(AND('２個別表'!$W445=2,OR(AND(1&lt;='２個別表'!$AO445,'２個別表'!$AO445&lt;=18),AND(24&lt;='２個別表'!$AO445,'２個別表'!$AO445&lt;=25))),1,"判定不能")))</f>
        <v>判定不能</v>
      </c>
      <c r="AE445" s="228">
        <f t="shared" ca="1" si="167"/>
        <v>0</v>
      </c>
      <c r="AF445" s="204" t="str">
        <f t="shared" ca="1" si="184"/>
        <v/>
      </c>
      <c r="AG445" s="207" t="str">
        <f ca="1">IF(AND($AD445=1,$U445&gt;0,$V445=1),ROUNDDOWN($AC445*1/2-'２個別表'!$CF445*1/2,0),"")</f>
        <v/>
      </c>
      <c r="AH445" s="207" t="str">
        <f t="shared" ca="1" si="162"/>
        <v/>
      </c>
      <c r="AI445" s="230" t="str">
        <f ca="1">IF(AND($AD445=1,$Q445=1),IF($AB445&gt;0,'２個別表'!$BX445-'２個別表'!$BZ445-'２個別表'!$CF445-'２個別表'!$CC445-'２個別表'!$CD445-'２個別表'!$CE445,0),"")</f>
        <v/>
      </c>
      <c r="AJ445" s="222">
        <f t="shared" ca="1" si="168"/>
        <v>0</v>
      </c>
      <c r="AK445" s="218" t="str">
        <f ca="1">IF($AD445=1,IF('２個別表'!$AQ445=1,1,IF('２個別表'!AQ445="","",)),"")</f>
        <v/>
      </c>
      <c r="AL445" s="207" t="str">
        <f ca="1">IF($AJ445=1,IF($AK445=1,'２個別表'!BU445,""),"")</f>
        <v/>
      </c>
      <c r="AM445" s="204" t="str">
        <f t="shared" ca="1" si="169"/>
        <v/>
      </c>
      <c r="AN445" s="223" t="str">
        <f ca="1">IF($AJ445=1,IF($AK445=1,ROUNDDOWN('２個別表'!$BX445-'２個別表'!$BZ445-'２個別表'!$CC445-'２個別表'!$CD445-'２個別表'!$CE445-'２個別表'!$CF445,0),""),"")</f>
        <v/>
      </c>
      <c r="AO445" s="222">
        <f t="shared" ca="1" si="165"/>
        <v>0</v>
      </c>
      <c r="AP445" s="218">
        <f t="shared" ca="1" si="170"/>
        <v>0</v>
      </c>
      <c r="AQ445" s="218">
        <f t="shared" ca="1" si="171"/>
        <v>0</v>
      </c>
      <c r="AR445" s="213">
        <f ca="1">IF('２個別表'!$AC445=1,1,0)</f>
        <v>0</v>
      </c>
      <c r="AS445" s="204" t="str">
        <f t="shared" ca="1" si="172"/>
        <v/>
      </c>
      <c r="AT445" s="204" t="str">
        <f t="shared" ca="1" si="173"/>
        <v/>
      </c>
      <c r="AU445" s="230" t="str">
        <f ca="1">IF($AD445=1,IF($AQ445=1,ROUNDDOWN('２個別表'!$BX445-'２個別表'!$BZ445-'２個別表'!$CC445-'２個別表'!$CD445-'２個別表'!$CE445-'２個別表'!$CF445,0),""),"")</f>
        <v/>
      </c>
      <c r="AV445" s="391">
        <f t="shared" ca="1" si="174"/>
        <v>0</v>
      </c>
      <c r="AW445" s="401" t="str">
        <f t="shared" ca="1" si="175"/>
        <v>-</v>
      </c>
      <c r="AX445" s="228">
        <f ca="1">IF($AD445=2,IF('２個別表'!$BS445=1,1,0),0)</f>
        <v>0</v>
      </c>
      <c r="AY445" s="213" t="str">
        <f t="shared" ca="1" si="176"/>
        <v/>
      </c>
      <c r="AZ445" s="409" t="str">
        <f ca="1">IF(AND($AD445=2,$AX445=1),'２個別表'!$BX445-('２個別表'!$BZ445+'２個別表'!$CC445+'２個別表'!$CD445+'２個別表'!$CE445+'２個別表'!$CF445),"")</f>
        <v/>
      </c>
      <c r="BA445" s="228">
        <f ca="1">IF($AD445=2,IF('２個別表'!$BS445&lt;&gt;1,1,0),0)</f>
        <v>0</v>
      </c>
      <c r="BB445" s="404">
        <f t="shared" ca="1" si="177"/>
        <v>0</v>
      </c>
      <c r="BC445" s="207" t="str">
        <f ca="1">IF(AND($AD445=2,$BA445=1),'２個別表'!$BT445,"")</f>
        <v/>
      </c>
      <c r="BD445" s="207" t="str">
        <f t="shared" ca="1" si="178"/>
        <v/>
      </c>
      <c r="BE445" s="207" t="str">
        <f ca="1">IF(AND($AD445=2,$BA445=1),'２個別表'!$BW445-('２個別表'!$BZ445+'２個別表'!$CC445+'２個別表'!$CD445+'２個別表'!$CE445+'２個別表'!$CF445),"")</f>
        <v/>
      </c>
      <c r="BF445" s="207" t="str">
        <f ca="1">IF(AND($AD445=2,$BA445=1),'２個別表'!$CC445+'２個別表'!$CD445,"")</f>
        <v/>
      </c>
      <c r="BG445" s="406" t="str">
        <f ca="1">IF($BB445=1,IF(SUM('２個別表'!$BY445,'２個別表'!$CF445*0.5)&lt;='２個別表'!$BX445*0.5,"〇","×"),"")</f>
        <v/>
      </c>
      <c r="BH445" s="405">
        <f t="shared" ca="1" si="179"/>
        <v>0</v>
      </c>
      <c r="BI445" s="229" t="str">
        <f ca="1">IF($AD445=2,IF($AX445=1,IF('２個別表'!$AO445=23,"〇","×"),IF(OR('２個別表'!$AO445&lt;19,'２個別表'!$AO445&gt;23),"",IF($BH445&lt;='２個別表'!$BT445,"〇","×"))),"-")</f>
        <v>-</v>
      </c>
      <c r="BJ445" s="414" t="str">
        <f t="shared" ca="1" si="180"/>
        <v>-</v>
      </c>
      <c r="BK445" s="228">
        <f t="shared" ca="1" si="181"/>
        <v>0</v>
      </c>
      <c r="BL445" s="229" t="str">
        <f ca="1">IF($AD445=3,IF(1&lt;='２個別表'!$F445,IF('２個別表'!$W445=1,"〇","×"),""),"")</f>
        <v/>
      </c>
      <c r="BM445" s="209" t="str">
        <f ca="1">IF(AD445=3,IF(AND(OR('２個別表'!BF445="附帯施設",AND(1&lt;='２個別表'!AO445,'２個別表'!AO445&lt;=3)),'２個別表'!BM445&lt;&gt;"",'２個別表'!BN445&lt;&gt;""),1,IF(AND(OR('２個別表'!BF445="附帯施設",AND(1&lt;='２個別表'!AO445,'２個別表'!AO445&lt;=3)),OR('２個別表'!BM445="",'２個別表'!BN445="")),"×",0)),"")</f>
        <v/>
      </c>
      <c r="BN445" s="229" t="str">
        <f ca="1">IF($AD445=3,IF('２個別表'!$BX445&gt;=500000,"〇","×"),"")</f>
        <v/>
      </c>
      <c r="BO445" s="204" t="str">
        <f ca="1">IF(AD445=3,'２個別表'!BY445,"")</f>
        <v/>
      </c>
      <c r="BP445" s="204" t="str">
        <f ca="1">IF(AD445=3,IF(COUNTIF('２個別表'!$Z$11:'２個別表'!Z445,'２個別表'!Z445)=1,BO445,SUMIF('２個別表'!$Z$11:$Z$510,'２個別表'!Z445,$BO$11:$BO$239)),"")</f>
        <v/>
      </c>
      <c r="BQ445" s="213" t="str">
        <f t="shared" ca="1" si="163"/>
        <v/>
      </c>
      <c r="BR445" s="207" t="str">
        <f t="shared" ca="1" si="182"/>
        <v/>
      </c>
      <c r="BS445" s="483" t="str">
        <f ca="1">IF($AD445=3,'２個別表'!$BX445-('２個別表'!$BZ445+'２個別表'!$CC445+'２個別表'!$CD445+'２個別表'!$CE445+'２個別表'!$CF445),"")</f>
        <v/>
      </c>
      <c r="BT445" s="486">
        <f t="shared" ca="1" si="164"/>
        <v>0</v>
      </c>
      <c r="BU445" s="480" t="str">
        <f t="shared" ca="1" si="183"/>
        <v/>
      </c>
    </row>
    <row r="446" spans="1:73">
      <c r="A446" s="770" t="str">
        <f t="shared" ca="1" si="159"/>
        <v>石川県</v>
      </c>
      <c r="B446" s="773">
        <f ca="1">'２個別表'!Q446</f>
        <v>436</v>
      </c>
      <c r="C446" s="774" t="str">
        <f>'２個別表'!$R446</f>
        <v>石川県</v>
      </c>
      <c r="D446" s="774" t="str">
        <f ca="1">'２個別表'!$S446</f>
        <v/>
      </c>
      <c r="E446" s="774" t="str">
        <f ca="1">'２個別表'!$T446</f>
        <v/>
      </c>
      <c r="F446" s="719" t="str">
        <f ca="1">'２個別表'!$W446</f>
        <v/>
      </c>
      <c r="G446" s="719" t="str">
        <f ca="1">IF($F446=1,IF(SUMIF('（様式１号）１総括表'!$B$16:$B$25,A446,'（様式１号）１総括表'!$A$16:$A$25)&gt;0,"〇","✕"),"-")</f>
        <v>-</v>
      </c>
      <c r="H446" s="716" t="str">
        <f ca="1">IF('２個別表'!$Y446=1,IF('２個別表'!$AC446=1,"〇","×"),IF(AND(2&lt;='２個別表'!$AC446,'２個別表'!$AC446&lt;=5),"〇","×"))</f>
        <v>×</v>
      </c>
      <c r="I446" s="716" t="str">
        <f t="shared" ca="1" si="160"/>
        <v>×</v>
      </c>
      <c r="J446" s="207" t="str">
        <f ca="1">'２個別表'!$Z446</f>
        <v/>
      </c>
      <c r="K446" s="207">
        <f ca="1">'２個別表'!$AK446</f>
        <v>0</v>
      </c>
      <c r="L446" s="207" t="str">
        <f ca="1">IF('２個別表'!$AL446=1,1,"")</f>
        <v/>
      </c>
      <c r="M446" s="207" t="str">
        <f ca="1">IF('２個別表'!$AL446="","",IF('２個別表'!$AL446=1,IF(OR('２個別表'!$AM446=1,'２個別表'!$AN446=1),"〇","×")))</f>
        <v/>
      </c>
      <c r="N446" s="204" t="str">
        <f ca="1">'２個別表'!AT446</f>
        <v/>
      </c>
      <c r="O446" s="220" t="str">
        <f ca="1">IF(1&lt;='２個別表'!$F446,IF(AND(1&lt;='２個別表'!$AO446,'２個別表'!$AO446&lt;=3),1,0),"")</f>
        <v/>
      </c>
      <c r="P446" s="229">
        <f ca="1">IF($O446=1,IF(AND('２個別表'!$BF446&lt;&gt;"",AND('２個別表'!$BI446&lt;&gt;1,'２個別表'!$BJ446)),0,1),0)</f>
        <v>0</v>
      </c>
      <c r="Q446" s="220">
        <f ca="1">IF('２個別表'!$BF446&lt;&gt;"",1,0)</f>
        <v>0</v>
      </c>
      <c r="R446" s="220" t="str">
        <f ca="1">IF($Q446=1,IF('２個別表'!$BI446=1,1,0),"")</f>
        <v/>
      </c>
      <c r="S446" s="220" t="str">
        <f ca="1">IF($R446=1,IF('２個別表'!$BJ446&lt;&gt;"","〇","×"),"")</f>
        <v/>
      </c>
      <c r="T446" s="220" t="str">
        <f t="shared" ca="1" si="166"/>
        <v/>
      </c>
      <c r="U446" s="381">
        <f ca="1">IF('２個別表'!$BH446&gt;0,'２個別表'!$BH446,0)</f>
        <v>0</v>
      </c>
      <c r="V446" s="220">
        <f ca="1">IF('２個別表'!$BJ446&lt;&gt;"",1,0)</f>
        <v>0</v>
      </c>
      <c r="W446" s="206">
        <f ca="1">IF(AND($Q446=1,$V446=1),'２個別表'!$CF446,0)</f>
        <v>0</v>
      </c>
      <c r="X446" s="219">
        <f t="shared" ca="1" si="161"/>
        <v>0</v>
      </c>
      <c r="Y446" s="220" t="str">
        <f ca="1">IF(1&lt;='２個別表'!$F446,'２個別表'!$BV446,"")</f>
        <v/>
      </c>
      <c r="Z446" s="220">
        <f ca="1">IF(1&lt;='２個別表'!$F446,'２個別表'!$CG446,0)</f>
        <v>0</v>
      </c>
      <c r="AA446" s="220">
        <f ca="1">IF(OR(0&lt;'２個別表'!$BZ446,0&lt;SUM('２個別表'!$CC446:$CD446)),1,0)</f>
        <v>1</v>
      </c>
      <c r="AB446" s="207">
        <f ca="1">IF(1&lt;='２個別表'!$F446,'２個別表'!$BX446,0)</f>
        <v>0</v>
      </c>
      <c r="AC446" s="207" t="str">
        <f ca="1">IF('２個別表'!$BX446&gt;0,IF(AND('２個別表'!$BV446=1,'２個別表'!$CG446="控除不可"),'２個別表'!$BX446,IF(AND('２個別表'!$BV446=1,'２個別表'!$CG446="80%控除対象"),ROUNDUP('２個別表'!$BX446*102/110,0),IF(AND('２個別表'!$BV446=1,'２個別表'!$CG446="全額控除"),ROUNDUP('２個別表'!$BX446*100/110,0),IF(OR('２個別表'!$BV446=2,'２個別表'!$BV446=3),'２個別表'!$BX446,'２個別表'!$BX446)))),"")</f>
        <v/>
      </c>
      <c r="AD446" s="221" t="str">
        <f ca="1">IF('２個別表'!$W446=1,3,IF(AND('２個別表'!$W446=2,AND(19&lt;='２個別表'!$AO446,'２個別表'!$AO446&lt;=23)),2,IF(AND('２個別表'!$W446=2,OR(AND(1&lt;='２個別表'!$AO446,'２個別表'!$AO446&lt;=18),AND(24&lt;='２個別表'!$AO446,'２個別表'!$AO446&lt;=25))),1,"判定不能")))</f>
        <v>判定不能</v>
      </c>
      <c r="AE446" s="228">
        <f t="shared" ca="1" si="167"/>
        <v>0</v>
      </c>
      <c r="AF446" s="204" t="str">
        <f t="shared" ca="1" si="184"/>
        <v/>
      </c>
      <c r="AG446" s="207" t="str">
        <f ca="1">IF(AND($AD446=1,$U446&gt;0,$V446=1),ROUNDDOWN($AC446*1/2-'２個別表'!$CF446*1/2,0),"")</f>
        <v/>
      </c>
      <c r="AH446" s="207" t="str">
        <f t="shared" ca="1" si="162"/>
        <v/>
      </c>
      <c r="AI446" s="230" t="str">
        <f ca="1">IF(AND($AD446=1,$Q446=1),IF($AB446&gt;0,'２個別表'!$BX446-'２個別表'!$BZ446-'２個別表'!$CF446-'２個別表'!$CC446-'２個別表'!$CD446-'２個別表'!$CE446,0),"")</f>
        <v/>
      </c>
      <c r="AJ446" s="222">
        <f t="shared" ca="1" si="168"/>
        <v>0</v>
      </c>
      <c r="AK446" s="218" t="str">
        <f ca="1">IF($AD446=1,IF('２個別表'!$AQ446=1,1,IF('２個別表'!AQ446="","",)),"")</f>
        <v/>
      </c>
      <c r="AL446" s="207" t="str">
        <f ca="1">IF($AJ446=1,IF($AK446=1,'２個別表'!BU446,""),"")</f>
        <v/>
      </c>
      <c r="AM446" s="204" t="str">
        <f t="shared" ca="1" si="169"/>
        <v/>
      </c>
      <c r="AN446" s="223" t="str">
        <f ca="1">IF($AJ446=1,IF($AK446=1,ROUNDDOWN('２個別表'!$BX446-'２個別表'!$BZ446-'２個別表'!$CC446-'２個別表'!$CD446-'２個別表'!$CE446-'２個別表'!$CF446,0),""),"")</f>
        <v/>
      </c>
      <c r="AO446" s="222">
        <f t="shared" ca="1" si="165"/>
        <v>0</v>
      </c>
      <c r="AP446" s="218">
        <f t="shared" ca="1" si="170"/>
        <v>0</v>
      </c>
      <c r="AQ446" s="218">
        <f t="shared" ca="1" si="171"/>
        <v>0</v>
      </c>
      <c r="AR446" s="213">
        <f ca="1">IF('２個別表'!$AC446=1,1,0)</f>
        <v>0</v>
      </c>
      <c r="AS446" s="204" t="str">
        <f t="shared" ca="1" si="172"/>
        <v/>
      </c>
      <c r="AT446" s="204" t="str">
        <f t="shared" ca="1" si="173"/>
        <v/>
      </c>
      <c r="AU446" s="230" t="str">
        <f ca="1">IF($AD446=1,IF($AQ446=1,ROUNDDOWN('２個別表'!$BX446-'２個別表'!$BZ446-'２個別表'!$CC446-'２個別表'!$CD446-'２個別表'!$CE446-'２個別表'!$CF446,0),""),"")</f>
        <v/>
      </c>
      <c r="AV446" s="391">
        <f t="shared" ca="1" si="174"/>
        <v>0</v>
      </c>
      <c r="AW446" s="401" t="str">
        <f t="shared" ca="1" si="175"/>
        <v>-</v>
      </c>
      <c r="AX446" s="228">
        <f ca="1">IF($AD446=2,IF('２個別表'!$BS446=1,1,0),0)</f>
        <v>0</v>
      </c>
      <c r="AY446" s="213" t="str">
        <f t="shared" ca="1" si="176"/>
        <v/>
      </c>
      <c r="AZ446" s="409" t="str">
        <f ca="1">IF(AND($AD446=2,$AX446=1),'２個別表'!$BX446-('２個別表'!$BZ446+'２個別表'!$CC446+'２個別表'!$CD446+'２個別表'!$CE446+'２個別表'!$CF446),"")</f>
        <v/>
      </c>
      <c r="BA446" s="228">
        <f ca="1">IF($AD446=2,IF('２個別表'!$BS446&lt;&gt;1,1,0),0)</f>
        <v>0</v>
      </c>
      <c r="BB446" s="404">
        <f t="shared" ca="1" si="177"/>
        <v>0</v>
      </c>
      <c r="BC446" s="207" t="str">
        <f ca="1">IF(AND($AD446=2,$BA446=1),'２個別表'!$BT446,"")</f>
        <v/>
      </c>
      <c r="BD446" s="207" t="str">
        <f t="shared" ca="1" si="178"/>
        <v/>
      </c>
      <c r="BE446" s="207" t="str">
        <f ca="1">IF(AND($AD446=2,$BA446=1),'２個別表'!$BW446-('２個別表'!$BZ446+'２個別表'!$CC446+'２個別表'!$CD446+'２個別表'!$CE446+'２個別表'!$CF446),"")</f>
        <v/>
      </c>
      <c r="BF446" s="207" t="str">
        <f ca="1">IF(AND($AD446=2,$BA446=1),'２個別表'!$CC446+'２個別表'!$CD446,"")</f>
        <v/>
      </c>
      <c r="BG446" s="406" t="str">
        <f ca="1">IF($BB446=1,IF(SUM('２個別表'!$BY446,'２個別表'!$CF446*0.5)&lt;='２個別表'!$BX446*0.5,"〇","×"),"")</f>
        <v/>
      </c>
      <c r="BH446" s="405">
        <f t="shared" ca="1" si="179"/>
        <v>0</v>
      </c>
      <c r="BI446" s="229" t="str">
        <f ca="1">IF($AD446=2,IF($AX446=1,IF('２個別表'!$AO446=23,"〇","×"),IF(OR('２個別表'!$AO446&lt;19,'２個別表'!$AO446&gt;23),"",IF($BH446&lt;='２個別表'!$BT446,"〇","×"))),"-")</f>
        <v>-</v>
      </c>
      <c r="BJ446" s="414" t="str">
        <f t="shared" ca="1" si="180"/>
        <v>-</v>
      </c>
      <c r="BK446" s="228">
        <f t="shared" ca="1" si="181"/>
        <v>0</v>
      </c>
      <c r="BL446" s="229" t="str">
        <f ca="1">IF($AD446=3,IF(1&lt;='２個別表'!$F446,IF('２個別表'!$W446=1,"〇","×"),""),"")</f>
        <v/>
      </c>
      <c r="BM446" s="209" t="str">
        <f ca="1">IF(AD446=3,IF(AND(OR('２個別表'!BF446="附帯施設",AND(1&lt;='２個別表'!AO446,'２個別表'!AO446&lt;=3)),'２個別表'!BM446&lt;&gt;"",'２個別表'!BN446&lt;&gt;""),1,IF(AND(OR('２個別表'!BF446="附帯施設",AND(1&lt;='２個別表'!AO446,'２個別表'!AO446&lt;=3)),OR('２個別表'!BM446="",'２個別表'!BN446="")),"×",0)),"")</f>
        <v/>
      </c>
      <c r="BN446" s="229" t="str">
        <f ca="1">IF($AD446=3,IF('２個別表'!$BX446&gt;=500000,"〇","×"),"")</f>
        <v/>
      </c>
      <c r="BO446" s="204" t="str">
        <f ca="1">IF(AD446=3,'２個別表'!BY446,"")</f>
        <v/>
      </c>
      <c r="BP446" s="204" t="str">
        <f ca="1">IF(AD446=3,IF(COUNTIF('２個別表'!$Z$11:'２個別表'!Z446,'２個別表'!Z446)=1,BO446,SUMIF('２個別表'!$Z$11:$Z$510,'２個別表'!Z446,$BO$11:$BO$239)),"")</f>
        <v/>
      </c>
      <c r="BQ446" s="213" t="str">
        <f t="shared" ca="1" si="163"/>
        <v/>
      </c>
      <c r="BR446" s="207" t="str">
        <f t="shared" ca="1" si="182"/>
        <v/>
      </c>
      <c r="BS446" s="483" t="str">
        <f ca="1">IF($AD446=3,'２個別表'!$BX446-('２個別表'!$BZ446+'２個別表'!$CC446+'２個別表'!$CD446+'２個別表'!$CE446+'２個別表'!$CF446),"")</f>
        <v/>
      </c>
      <c r="BT446" s="486">
        <f t="shared" ca="1" si="164"/>
        <v>0</v>
      </c>
      <c r="BU446" s="480" t="str">
        <f t="shared" ca="1" si="183"/>
        <v/>
      </c>
    </row>
    <row r="447" spans="1:73">
      <c r="A447" s="770" t="str">
        <f t="shared" ca="1" si="159"/>
        <v>石川県</v>
      </c>
      <c r="B447" s="773">
        <f ca="1">'２個別表'!Q447</f>
        <v>437</v>
      </c>
      <c r="C447" s="774" t="str">
        <f>'２個別表'!$R447</f>
        <v>石川県</v>
      </c>
      <c r="D447" s="774" t="str">
        <f ca="1">'２個別表'!$S447</f>
        <v/>
      </c>
      <c r="E447" s="774" t="str">
        <f ca="1">'２個別表'!$T447</f>
        <v/>
      </c>
      <c r="F447" s="719" t="str">
        <f ca="1">'２個別表'!$W447</f>
        <v/>
      </c>
      <c r="G447" s="719" t="str">
        <f ca="1">IF($F447=1,IF(SUMIF('（様式１号）１総括表'!$B$16:$B$25,A447,'（様式１号）１総括表'!$A$16:$A$25)&gt;0,"〇","✕"),"-")</f>
        <v>-</v>
      </c>
      <c r="H447" s="716" t="str">
        <f ca="1">IF('２個別表'!$Y447=1,IF('２個別表'!$AC447=1,"〇","×"),IF(AND(2&lt;='２個別表'!$AC447,'２個別表'!$AC447&lt;=5),"〇","×"))</f>
        <v>×</v>
      </c>
      <c r="I447" s="716" t="str">
        <f t="shared" ca="1" si="160"/>
        <v>×</v>
      </c>
      <c r="J447" s="207" t="str">
        <f ca="1">'２個別表'!$Z447</f>
        <v/>
      </c>
      <c r="K447" s="207">
        <f ca="1">'２個別表'!$AK447</f>
        <v>0</v>
      </c>
      <c r="L447" s="207" t="str">
        <f ca="1">IF('２個別表'!$AL447=1,1,"")</f>
        <v/>
      </c>
      <c r="M447" s="207" t="str">
        <f ca="1">IF('２個別表'!$AL447="","",IF('２個別表'!$AL447=1,IF(OR('２個別表'!$AM447=1,'２個別表'!$AN447=1),"〇","×")))</f>
        <v/>
      </c>
      <c r="N447" s="204" t="str">
        <f ca="1">'２個別表'!AT447</f>
        <v/>
      </c>
      <c r="O447" s="220" t="str">
        <f ca="1">IF(1&lt;='２個別表'!$F447,IF(AND(1&lt;='２個別表'!$AO447,'２個別表'!$AO447&lt;=3),1,0),"")</f>
        <v/>
      </c>
      <c r="P447" s="229">
        <f ca="1">IF($O447=1,IF(AND('２個別表'!$BF447&lt;&gt;"",AND('２個別表'!$BI447&lt;&gt;1,'２個別表'!$BJ447)),0,1),0)</f>
        <v>0</v>
      </c>
      <c r="Q447" s="220">
        <f ca="1">IF('２個別表'!$BF447&lt;&gt;"",1,0)</f>
        <v>0</v>
      </c>
      <c r="R447" s="220" t="str">
        <f ca="1">IF($Q447=1,IF('２個別表'!$BI447=1,1,0),"")</f>
        <v/>
      </c>
      <c r="S447" s="220" t="str">
        <f ca="1">IF($R447=1,IF('２個別表'!$BJ447&lt;&gt;"","〇","×"),"")</f>
        <v/>
      </c>
      <c r="T447" s="220" t="str">
        <f t="shared" ca="1" si="166"/>
        <v/>
      </c>
      <c r="U447" s="381">
        <f ca="1">IF('２個別表'!$BH447&gt;0,'２個別表'!$BH447,0)</f>
        <v>0</v>
      </c>
      <c r="V447" s="220">
        <f ca="1">IF('２個別表'!$BJ447&lt;&gt;"",1,0)</f>
        <v>0</v>
      </c>
      <c r="W447" s="206">
        <f ca="1">IF(AND($Q447=1,$V447=1),'２個別表'!$CF447,0)</f>
        <v>0</v>
      </c>
      <c r="X447" s="219">
        <f t="shared" ca="1" si="161"/>
        <v>0</v>
      </c>
      <c r="Y447" s="220" t="str">
        <f ca="1">IF(1&lt;='２個別表'!$F447,'２個別表'!$BV447,"")</f>
        <v/>
      </c>
      <c r="Z447" s="220">
        <f ca="1">IF(1&lt;='２個別表'!$F447,'２個別表'!$CG447,0)</f>
        <v>0</v>
      </c>
      <c r="AA447" s="220">
        <f ca="1">IF(OR(0&lt;'２個別表'!$BZ447,0&lt;SUM('２個別表'!$CC447:$CD447)),1,0)</f>
        <v>1</v>
      </c>
      <c r="AB447" s="207">
        <f ca="1">IF(1&lt;='２個別表'!$F447,'２個別表'!$BX447,0)</f>
        <v>0</v>
      </c>
      <c r="AC447" s="207" t="str">
        <f ca="1">IF('２個別表'!$BX447&gt;0,IF(AND('２個別表'!$BV447=1,'２個別表'!$CG447="控除不可"),'２個別表'!$BX447,IF(AND('２個別表'!$BV447=1,'２個別表'!$CG447="80%控除対象"),ROUNDUP('２個別表'!$BX447*102/110,0),IF(AND('２個別表'!$BV447=1,'２個別表'!$CG447="全額控除"),ROUNDUP('２個別表'!$BX447*100/110,0),IF(OR('２個別表'!$BV447=2,'２個別表'!$BV447=3),'２個別表'!$BX447,'２個別表'!$BX447)))),"")</f>
        <v/>
      </c>
      <c r="AD447" s="221" t="str">
        <f ca="1">IF('２個別表'!$W447=1,3,IF(AND('２個別表'!$W447=2,AND(19&lt;='２個別表'!$AO447,'２個別表'!$AO447&lt;=23)),2,IF(AND('２個別表'!$W447=2,OR(AND(1&lt;='２個別表'!$AO447,'２個別表'!$AO447&lt;=18),AND(24&lt;='２個別表'!$AO447,'２個別表'!$AO447&lt;=25))),1,"判定不能")))</f>
        <v>判定不能</v>
      </c>
      <c r="AE447" s="228">
        <f t="shared" ca="1" si="167"/>
        <v>0</v>
      </c>
      <c r="AF447" s="204" t="str">
        <f t="shared" ca="1" si="184"/>
        <v/>
      </c>
      <c r="AG447" s="207" t="str">
        <f ca="1">IF(AND($AD447=1,$U447&gt;0,$V447=1),ROUNDDOWN($AC447*1/2-'２個別表'!$CF447*1/2,0),"")</f>
        <v/>
      </c>
      <c r="AH447" s="207" t="str">
        <f t="shared" ca="1" si="162"/>
        <v/>
      </c>
      <c r="AI447" s="230" t="str">
        <f ca="1">IF(AND($AD447=1,$Q447=1),IF($AB447&gt;0,'２個別表'!$BX447-'２個別表'!$BZ447-'２個別表'!$CF447-'２個別表'!$CC447-'２個別表'!$CD447-'２個別表'!$CE447,0),"")</f>
        <v/>
      </c>
      <c r="AJ447" s="222">
        <f t="shared" ca="1" si="168"/>
        <v>0</v>
      </c>
      <c r="AK447" s="218" t="str">
        <f ca="1">IF($AD447=1,IF('２個別表'!$AQ447=1,1,IF('２個別表'!AQ447="","",)),"")</f>
        <v/>
      </c>
      <c r="AL447" s="207" t="str">
        <f ca="1">IF($AJ447=1,IF($AK447=1,'２個別表'!BU447,""),"")</f>
        <v/>
      </c>
      <c r="AM447" s="204" t="str">
        <f t="shared" ca="1" si="169"/>
        <v/>
      </c>
      <c r="AN447" s="223" t="str">
        <f ca="1">IF($AJ447=1,IF($AK447=1,ROUNDDOWN('２個別表'!$BX447-'２個別表'!$BZ447-'２個別表'!$CC447-'２個別表'!$CD447-'２個別表'!$CE447-'２個別表'!$CF447,0),""),"")</f>
        <v/>
      </c>
      <c r="AO447" s="222">
        <f t="shared" ca="1" si="165"/>
        <v>0</v>
      </c>
      <c r="AP447" s="218">
        <f t="shared" ca="1" si="170"/>
        <v>0</v>
      </c>
      <c r="AQ447" s="218">
        <f t="shared" ca="1" si="171"/>
        <v>0</v>
      </c>
      <c r="AR447" s="213">
        <f ca="1">IF('２個別表'!$AC447=1,1,0)</f>
        <v>0</v>
      </c>
      <c r="AS447" s="204" t="str">
        <f t="shared" ca="1" si="172"/>
        <v/>
      </c>
      <c r="AT447" s="204" t="str">
        <f t="shared" ca="1" si="173"/>
        <v/>
      </c>
      <c r="AU447" s="230" t="str">
        <f ca="1">IF($AD447=1,IF($AQ447=1,ROUNDDOWN('２個別表'!$BX447-'２個別表'!$BZ447-'２個別表'!$CC447-'２個別表'!$CD447-'２個別表'!$CE447-'２個別表'!$CF447,0),""),"")</f>
        <v/>
      </c>
      <c r="AV447" s="391">
        <f t="shared" ca="1" si="174"/>
        <v>0</v>
      </c>
      <c r="AW447" s="401" t="str">
        <f t="shared" ca="1" si="175"/>
        <v>-</v>
      </c>
      <c r="AX447" s="228">
        <f ca="1">IF($AD447=2,IF('２個別表'!$BS447=1,1,0),0)</f>
        <v>0</v>
      </c>
      <c r="AY447" s="213" t="str">
        <f t="shared" ca="1" si="176"/>
        <v/>
      </c>
      <c r="AZ447" s="409" t="str">
        <f ca="1">IF(AND($AD447=2,$AX447=1),'２個別表'!$BX447-('２個別表'!$BZ447+'２個別表'!$CC447+'２個別表'!$CD447+'２個別表'!$CE447+'２個別表'!$CF447),"")</f>
        <v/>
      </c>
      <c r="BA447" s="228">
        <f ca="1">IF($AD447=2,IF('２個別表'!$BS447&lt;&gt;1,1,0),0)</f>
        <v>0</v>
      </c>
      <c r="BB447" s="404">
        <f t="shared" ca="1" si="177"/>
        <v>0</v>
      </c>
      <c r="BC447" s="207" t="str">
        <f ca="1">IF(AND($AD447=2,$BA447=1),'２個別表'!$BT447,"")</f>
        <v/>
      </c>
      <c r="BD447" s="207" t="str">
        <f t="shared" ca="1" si="178"/>
        <v/>
      </c>
      <c r="BE447" s="207" t="str">
        <f ca="1">IF(AND($AD447=2,$BA447=1),'２個別表'!$BW447-('２個別表'!$BZ447+'２個別表'!$CC447+'２個別表'!$CD447+'２個別表'!$CE447+'２個別表'!$CF447),"")</f>
        <v/>
      </c>
      <c r="BF447" s="207" t="str">
        <f ca="1">IF(AND($AD447=2,$BA447=1),'２個別表'!$CC447+'２個別表'!$CD447,"")</f>
        <v/>
      </c>
      <c r="BG447" s="406" t="str">
        <f ca="1">IF($BB447=1,IF(SUM('２個別表'!$BY447,'２個別表'!$CF447*0.5)&lt;='２個別表'!$BX447*0.5,"〇","×"),"")</f>
        <v/>
      </c>
      <c r="BH447" s="405">
        <f t="shared" ca="1" si="179"/>
        <v>0</v>
      </c>
      <c r="BI447" s="229" t="str">
        <f ca="1">IF($AD447=2,IF($AX447=1,IF('２個別表'!$AO447=23,"〇","×"),IF(OR('２個別表'!$AO447&lt;19,'２個別表'!$AO447&gt;23),"",IF($BH447&lt;='２個別表'!$BT447,"〇","×"))),"-")</f>
        <v>-</v>
      </c>
      <c r="BJ447" s="414" t="str">
        <f t="shared" ca="1" si="180"/>
        <v>-</v>
      </c>
      <c r="BK447" s="228">
        <f t="shared" ca="1" si="181"/>
        <v>0</v>
      </c>
      <c r="BL447" s="229" t="str">
        <f ca="1">IF($AD447=3,IF(1&lt;='２個別表'!$F447,IF('２個別表'!$W447=1,"〇","×"),""),"")</f>
        <v/>
      </c>
      <c r="BM447" s="209" t="str">
        <f ca="1">IF(AD447=3,IF(AND(OR('２個別表'!BF447="附帯施設",AND(1&lt;='２個別表'!AO447,'２個別表'!AO447&lt;=3)),'２個別表'!BM447&lt;&gt;"",'２個別表'!BN447&lt;&gt;""),1,IF(AND(OR('２個別表'!BF447="附帯施設",AND(1&lt;='２個別表'!AO447,'２個別表'!AO447&lt;=3)),OR('２個別表'!BM447="",'２個別表'!BN447="")),"×",0)),"")</f>
        <v/>
      </c>
      <c r="BN447" s="229" t="str">
        <f ca="1">IF($AD447=3,IF('２個別表'!$BX447&gt;=500000,"〇","×"),"")</f>
        <v/>
      </c>
      <c r="BO447" s="204" t="str">
        <f ca="1">IF(AD447=3,'２個別表'!BY447,"")</f>
        <v/>
      </c>
      <c r="BP447" s="204" t="str">
        <f ca="1">IF(AD447=3,IF(COUNTIF('２個別表'!$Z$11:'２個別表'!Z447,'２個別表'!Z447)=1,BO447,SUMIF('２個別表'!$Z$11:$Z$510,'２個別表'!Z447,$BO$11:$BO$239)),"")</f>
        <v/>
      </c>
      <c r="BQ447" s="213" t="str">
        <f t="shared" ca="1" si="163"/>
        <v/>
      </c>
      <c r="BR447" s="207" t="str">
        <f t="shared" ca="1" si="182"/>
        <v/>
      </c>
      <c r="BS447" s="483" t="str">
        <f ca="1">IF($AD447=3,'２個別表'!$BX447-('２個別表'!$BZ447+'２個別表'!$CC447+'２個別表'!$CD447+'２個別表'!$CE447+'２個別表'!$CF447),"")</f>
        <v/>
      </c>
      <c r="BT447" s="486">
        <f t="shared" ca="1" si="164"/>
        <v>0</v>
      </c>
      <c r="BU447" s="480" t="str">
        <f t="shared" ca="1" si="183"/>
        <v/>
      </c>
    </row>
    <row r="448" spans="1:73">
      <c r="A448" s="770" t="str">
        <f t="shared" ca="1" si="159"/>
        <v>石川県</v>
      </c>
      <c r="B448" s="773">
        <f ca="1">'２個別表'!Q448</f>
        <v>438</v>
      </c>
      <c r="C448" s="774" t="str">
        <f>'２個別表'!$R448</f>
        <v>石川県</v>
      </c>
      <c r="D448" s="774" t="str">
        <f ca="1">'２個別表'!$S448</f>
        <v/>
      </c>
      <c r="E448" s="774" t="str">
        <f ca="1">'２個別表'!$T448</f>
        <v/>
      </c>
      <c r="F448" s="719" t="str">
        <f ca="1">'２個別表'!$W448</f>
        <v/>
      </c>
      <c r="G448" s="719" t="str">
        <f ca="1">IF($F448=1,IF(SUMIF('（様式１号）１総括表'!$B$16:$B$25,A448,'（様式１号）１総括表'!$A$16:$A$25)&gt;0,"〇","✕"),"-")</f>
        <v>-</v>
      </c>
      <c r="H448" s="716" t="str">
        <f ca="1">IF('２個別表'!$Y448=1,IF('２個別表'!$AC448=1,"〇","×"),IF(AND(2&lt;='２個別表'!$AC448,'２個別表'!$AC448&lt;=5),"〇","×"))</f>
        <v>×</v>
      </c>
      <c r="I448" s="716" t="str">
        <f t="shared" ca="1" si="160"/>
        <v>×</v>
      </c>
      <c r="J448" s="207" t="str">
        <f ca="1">'２個別表'!$Z448</f>
        <v/>
      </c>
      <c r="K448" s="207">
        <f ca="1">'２個別表'!$AK448</f>
        <v>0</v>
      </c>
      <c r="L448" s="207" t="str">
        <f ca="1">IF('２個別表'!$AL448=1,1,"")</f>
        <v/>
      </c>
      <c r="M448" s="207" t="str">
        <f ca="1">IF('２個別表'!$AL448="","",IF('２個別表'!$AL448=1,IF(OR('２個別表'!$AM448=1,'２個別表'!$AN448=1),"〇","×")))</f>
        <v/>
      </c>
      <c r="N448" s="204" t="str">
        <f ca="1">'２個別表'!AT448</f>
        <v/>
      </c>
      <c r="O448" s="220" t="str">
        <f ca="1">IF(1&lt;='２個別表'!$F448,IF(AND(1&lt;='２個別表'!$AO448,'２個別表'!$AO448&lt;=3),1,0),"")</f>
        <v/>
      </c>
      <c r="P448" s="229">
        <f ca="1">IF($O448=1,IF(AND('２個別表'!$BF448&lt;&gt;"",AND('２個別表'!$BI448&lt;&gt;1,'２個別表'!$BJ448)),0,1),0)</f>
        <v>0</v>
      </c>
      <c r="Q448" s="220">
        <f ca="1">IF('２個別表'!$BF448&lt;&gt;"",1,0)</f>
        <v>0</v>
      </c>
      <c r="R448" s="220" t="str">
        <f ca="1">IF($Q448=1,IF('２個別表'!$BI448=1,1,0),"")</f>
        <v/>
      </c>
      <c r="S448" s="220" t="str">
        <f ca="1">IF($R448=1,IF('２個別表'!$BJ448&lt;&gt;"","〇","×"),"")</f>
        <v/>
      </c>
      <c r="T448" s="220" t="str">
        <f t="shared" ca="1" si="166"/>
        <v/>
      </c>
      <c r="U448" s="381">
        <f ca="1">IF('２個別表'!$BH448&gt;0,'２個別表'!$BH448,0)</f>
        <v>0</v>
      </c>
      <c r="V448" s="220">
        <f ca="1">IF('２個別表'!$BJ448&lt;&gt;"",1,0)</f>
        <v>0</v>
      </c>
      <c r="W448" s="206">
        <f ca="1">IF(AND($Q448=1,$V448=1),'２個別表'!$CF448,0)</f>
        <v>0</v>
      </c>
      <c r="X448" s="219">
        <f t="shared" ca="1" si="161"/>
        <v>0</v>
      </c>
      <c r="Y448" s="220" t="str">
        <f ca="1">IF(1&lt;='２個別表'!$F448,'２個別表'!$BV448,"")</f>
        <v/>
      </c>
      <c r="Z448" s="220">
        <f ca="1">IF(1&lt;='２個別表'!$F448,'２個別表'!$CG448,0)</f>
        <v>0</v>
      </c>
      <c r="AA448" s="220">
        <f ca="1">IF(OR(0&lt;'２個別表'!$BZ448,0&lt;SUM('２個別表'!$CC448:$CD448)),1,0)</f>
        <v>1</v>
      </c>
      <c r="AB448" s="207">
        <f ca="1">IF(1&lt;='２個別表'!$F448,'２個別表'!$BX448,0)</f>
        <v>0</v>
      </c>
      <c r="AC448" s="207" t="str">
        <f ca="1">IF('２個別表'!$BX448&gt;0,IF(AND('２個別表'!$BV448=1,'２個別表'!$CG448="控除不可"),'２個別表'!$BX448,IF(AND('２個別表'!$BV448=1,'２個別表'!$CG448="80%控除対象"),ROUNDUP('２個別表'!$BX448*102/110,0),IF(AND('２個別表'!$BV448=1,'２個別表'!$CG448="全額控除"),ROUNDUP('２個別表'!$BX448*100/110,0),IF(OR('２個別表'!$BV448=2,'２個別表'!$BV448=3),'２個別表'!$BX448,'２個別表'!$BX448)))),"")</f>
        <v/>
      </c>
      <c r="AD448" s="221" t="str">
        <f ca="1">IF('２個別表'!$W448=1,3,IF(AND('２個別表'!$W448=2,AND(19&lt;='２個別表'!$AO448,'２個別表'!$AO448&lt;=23)),2,IF(AND('２個別表'!$W448=2,OR(AND(1&lt;='２個別表'!$AO448,'２個別表'!$AO448&lt;=18),AND(24&lt;='２個別表'!$AO448,'２個別表'!$AO448&lt;=25))),1,"判定不能")))</f>
        <v>判定不能</v>
      </c>
      <c r="AE448" s="228">
        <f t="shared" ca="1" si="167"/>
        <v>0</v>
      </c>
      <c r="AF448" s="204" t="str">
        <f t="shared" ca="1" si="184"/>
        <v/>
      </c>
      <c r="AG448" s="207" t="str">
        <f ca="1">IF(AND($AD448=1,$U448&gt;0,$V448=1),ROUNDDOWN($AC448*1/2-'２個別表'!$CF448*1/2,0),"")</f>
        <v/>
      </c>
      <c r="AH448" s="207" t="str">
        <f t="shared" ca="1" si="162"/>
        <v/>
      </c>
      <c r="AI448" s="230" t="str">
        <f ca="1">IF(AND($AD448=1,$Q448=1),IF($AB448&gt;0,'２個別表'!$BX448-'２個別表'!$BZ448-'２個別表'!$CF448-'２個別表'!$CC448-'２個別表'!$CD448-'２個別表'!$CE448,0),"")</f>
        <v/>
      </c>
      <c r="AJ448" s="222">
        <f t="shared" ca="1" si="168"/>
        <v>0</v>
      </c>
      <c r="AK448" s="218" t="str">
        <f ca="1">IF($AD448=1,IF('２個別表'!$AQ448=1,1,IF('２個別表'!AQ448="","",)),"")</f>
        <v/>
      </c>
      <c r="AL448" s="207" t="str">
        <f ca="1">IF($AJ448=1,IF($AK448=1,'２個別表'!BU448,""),"")</f>
        <v/>
      </c>
      <c r="AM448" s="204" t="str">
        <f t="shared" ca="1" si="169"/>
        <v/>
      </c>
      <c r="AN448" s="223" t="str">
        <f ca="1">IF($AJ448=1,IF($AK448=1,ROUNDDOWN('２個別表'!$BX448-'２個別表'!$BZ448-'２個別表'!$CC448-'２個別表'!$CD448-'２個別表'!$CE448-'２個別表'!$CF448,0),""),"")</f>
        <v/>
      </c>
      <c r="AO448" s="222">
        <f t="shared" ca="1" si="165"/>
        <v>0</v>
      </c>
      <c r="AP448" s="218">
        <f t="shared" ca="1" si="170"/>
        <v>0</v>
      </c>
      <c r="AQ448" s="218">
        <f t="shared" ca="1" si="171"/>
        <v>0</v>
      </c>
      <c r="AR448" s="213">
        <f ca="1">IF('２個別表'!$AC448=1,1,0)</f>
        <v>0</v>
      </c>
      <c r="AS448" s="204" t="str">
        <f t="shared" ca="1" si="172"/>
        <v/>
      </c>
      <c r="AT448" s="204" t="str">
        <f t="shared" ca="1" si="173"/>
        <v/>
      </c>
      <c r="AU448" s="230" t="str">
        <f ca="1">IF($AD448=1,IF($AQ448=1,ROUNDDOWN('２個別表'!$BX448-'２個別表'!$BZ448-'２個別表'!$CC448-'２個別表'!$CD448-'２個別表'!$CE448-'２個別表'!$CF448,0),""),"")</f>
        <v/>
      </c>
      <c r="AV448" s="391">
        <f t="shared" ca="1" si="174"/>
        <v>0</v>
      </c>
      <c r="AW448" s="401" t="str">
        <f t="shared" ca="1" si="175"/>
        <v>-</v>
      </c>
      <c r="AX448" s="228">
        <f ca="1">IF($AD448=2,IF('２個別表'!$BS448=1,1,0),0)</f>
        <v>0</v>
      </c>
      <c r="AY448" s="213" t="str">
        <f t="shared" ca="1" si="176"/>
        <v/>
      </c>
      <c r="AZ448" s="409" t="str">
        <f ca="1">IF(AND($AD448=2,$AX448=1),'２個別表'!$BX448-('２個別表'!$BZ448+'２個別表'!$CC448+'２個別表'!$CD448+'２個別表'!$CE448+'２個別表'!$CF448),"")</f>
        <v/>
      </c>
      <c r="BA448" s="228">
        <f ca="1">IF($AD448=2,IF('２個別表'!$BS448&lt;&gt;1,1,0),0)</f>
        <v>0</v>
      </c>
      <c r="BB448" s="404">
        <f t="shared" ca="1" si="177"/>
        <v>0</v>
      </c>
      <c r="BC448" s="207" t="str">
        <f ca="1">IF(AND($AD448=2,$BA448=1),'２個別表'!$BT448,"")</f>
        <v/>
      </c>
      <c r="BD448" s="207" t="str">
        <f t="shared" ca="1" si="178"/>
        <v/>
      </c>
      <c r="BE448" s="207" t="str">
        <f ca="1">IF(AND($AD448=2,$BA448=1),'２個別表'!$BW448-('２個別表'!$BZ448+'２個別表'!$CC448+'２個別表'!$CD448+'２個別表'!$CE448+'２個別表'!$CF448),"")</f>
        <v/>
      </c>
      <c r="BF448" s="207" t="str">
        <f ca="1">IF(AND($AD448=2,$BA448=1),'２個別表'!$CC448+'２個別表'!$CD448,"")</f>
        <v/>
      </c>
      <c r="BG448" s="406" t="str">
        <f ca="1">IF($BB448=1,IF(SUM('２個別表'!$BY448,'２個別表'!$CF448*0.5)&lt;='２個別表'!$BX448*0.5,"〇","×"),"")</f>
        <v/>
      </c>
      <c r="BH448" s="405">
        <f t="shared" ca="1" si="179"/>
        <v>0</v>
      </c>
      <c r="BI448" s="229" t="str">
        <f ca="1">IF($AD448=2,IF($AX448=1,IF('２個別表'!$AO448=23,"〇","×"),IF(OR('２個別表'!$AO448&lt;19,'２個別表'!$AO448&gt;23),"",IF($BH448&lt;='２個別表'!$BT448,"〇","×"))),"-")</f>
        <v>-</v>
      </c>
      <c r="BJ448" s="414" t="str">
        <f t="shared" ca="1" si="180"/>
        <v>-</v>
      </c>
      <c r="BK448" s="228">
        <f t="shared" ca="1" si="181"/>
        <v>0</v>
      </c>
      <c r="BL448" s="229" t="str">
        <f ca="1">IF($AD448=3,IF(1&lt;='２個別表'!$F448,IF('２個別表'!$W448=1,"〇","×"),""),"")</f>
        <v/>
      </c>
      <c r="BM448" s="209" t="str">
        <f ca="1">IF(AD448=3,IF(AND(OR('２個別表'!BF448="附帯施設",AND(1&lt;='２個別表'!AO448,'２個別表'!AO448&lt;=3)),'２個別表'!BM448&lt;&gt;"",'２個別表'!BN448&lt;&gt;""),1,IF(AND(OR('２個別表'!BF448="附帯施設",AND(1&lt;='２個別表'!AO448,'２個別表'!AO448&lt;=3)),OR('２個別表'!BM448="",'２個別表'!BN448="")),"×",0)),"")</f>
        <v/>
      </c>
      <c r="BN448" s="229" t="str">
        <f ca="1">IF($AD448=3,IF('２個別表'!$BX448&gt;=500000,"〇","×"),"")</f>
        <v/>
      </c>
      <c r="BO448" s="204" t="str">
        <f ca="1">IF(AD448=3,'２個別表'!BY448,"")</f>
        <v/>
      </c>
      <c r="BP448" s="204" t="str">
        <f ca="1">IF(AD448=3,IF(COUNTIF('２個別表'!$Z$11:'２個別表'!Z448,'２個別表'!Z448)=1,BO448,SUMIF('２個別表'!$Z$11:$Z$510,'２個別表'!Z448,$BO$11:$BO$239)),"")</f>
        <v/>
      </c>
      <c r="BQ448" s="213" t="str">
        <f t="shared" ca="1" si="163"/>
        <v/>
      </c>
      <c r="BR448" s="207" t="str">
        <f t="shared" ca="1" si="182"/>
        <v/>
      </c>
      <c r="BS448" s="483" t="str">
        <f ca="1">IF($AD448=3,'２個別表'!$BX448-('２個別表'!$BZ448+'２個別表'!$CC448+'２個別表'!$CD448+'２個別表'!$CE448+'２個別表'!$CF448),"")</f>
        <v/>
      </c>
      <c r="BT448" s="486">
        <f t="shared" ca="1" si="164"/>
        <v>0</v>
      </c>
      <c r="BU448" s="480" t="str">
        <f t="shared" ca="1" si="183"/>
        <v/>
      </c>
    </row>
    <row r="449" spans="1:73">
      <c r="A449" s="770" t="str">
        <f t="shared" ca="1" si="159"/>
        <v>石川県</v>
      </c>
      <c r="B449" s="773">
        <f ca="1">'２個別表'!Q449</f>
        <v>439</v>
      </c>
      <c r="C449" s="774" t="str">
        <f>'２個別表'!$R449</f>
        <v>石川県</v>
      </c>
      <c r="D449" s="774" t="str">
        <f ca="1">'２個別表'!$S449</f>
        <v/>
      </c>
      <c r="E449" s="774" t="str">
        <f ca="1">'２個別表'!$T449</f>
        <v/>
      </c>
      <c r="F449" s="719" t="str">
        <f ca="1">'２個別表'!$W449</f>
        <v/>
      </c>
      <c r="G449" s="719" t="str">
        <f ca="1">IF($F449=1,IF(SUMIF('（様式１号）１総括表'!$B$16:$B$25,A449,'（様式１号）１総括表'!$A$16:$A$25)&gt;0,"〇","✕"),"-")</f>
        <v>-</v>
      </c>
      <c r="H449" s="716" t="str">
        <f ca="1">IF('２個別表'!$Y449=1,IF('２個別表'!$AC449=1,"〇","×"),IF(AND(2&lt;='２個別表'!$AC449,'２個別表'!$AC449&lt;=5),"〇","×"))</f>
        <v>×</v>
      </c>
      <c r="I449" s="716" t="str">
        <f t="shared" ca="1" si="160"/>
        <v>×</v>
      </c>
      <c r="J449" s="207" t="str">
        <f ca="1">'２個別表'!$Z449</f>
        <v/>
      </c>
      <c r="K449" s="207">
        <f ca="1">'２個別表'!$AK449</f>
        <v>0</v>
      </c>
      <c r="L449" s="207" t="str">
        <f ca="1">IF('２個別表'!$AL449=1,1,"")</f>
        <v/>
      </c>
      <c r="M449" s="207" t="str">
        <f ca="1">IF('２個別表'!$AL449="","",IF('２個別表'!$AL449=1,IF(OR('２個別表'!$AM449=1,'２個別表'!$AN449=1),"〇","×")))</f>
        <v/>
      </c>
      <c r="N449" s="204" t="str">
        <f ca="1">'２個別表'!AT449</f>
        <v/>
      </c>
      <c r="O449" s="220" t="str">
        <f ca="1">IF(1&lt;='２個別表'!$F449,IF(AND(1&lt;='２個別表'!$AO449,'２個別表'!$AO449&lt;=3),1,0),"")</f>
        <v/>
      </c>
      <c r="P449" s="229">
        <f ca="1">IF($O449=1,IF(AND('２個別表'!$BF449&lt;&gt;"",AND('２個別表'!$BI449&lt;&gt;1,'２個別表'!$BJ449)),0,1),0)</f>
        <v>0</v>
      </c>
      <c r="Q449" s="220">
        <f ca="1">IF('２個別表'!$BF449&lt;&gt;"",1,0)</f>
        <v>0</v>
      </c>
      <c r="R449" s="220" t="str">
        <f ca="1">IF($Q449=1,IF('２個別表'!$BI449=1,1,0),"")</f>
        <v/>
      </c>
      <c r="S449" s="220" t="str">
        <f ca="1">IF($R449=1,IF('２個別表'!$BJ449&lt;&gt;"","〇","×"),"")</f>
        <v/>
      </c>
      <c r="T449" s="220" t="str">
        <f t="shared" ca="1" si="166"/>
        <v/>
      </c>
      <c r="U449" s="381">
        <f ca="1">IF('２個別表'!$BH449&gt;0,'２個別表'!$BH449,0)</f>
        <v>0</v>
      </c>
      <c r="V449" s="220">
        <f ca="1">IF('２個別表'!$BJ449&lt;&gt;"",1,0)</f>
        <v>0</v>
      </c>
      <c r="W449" s="206">
        <f ca="1">IF(AND($Q449=1,$V449=1),'２個別表'!$CF449,0)</f>
        <v>0</v>
      </c>
      <c r="X449" s="219">
        <f t="shared" ca="1" si="161"/>
        <v>0</v>
      </c>
      <c r="Y449" s="220" t="str">
        <f ca="1">IF(1&lt;='２個別表'!$F449,'２個別表'!$BV449,"")</f>
        <v/>
      </c>
      <c r="Z449" s="220">
        <f ca="1">IF(1&lt;='２個別表'!$F449,'２個別表'!$CG449,0)</f>
        <v>0</v>
      </c>
      <c r="AA449" s="220">
        <f ca="1">IF(OR(0&lt;'２個別表'!$BZ449,0&lt;SUM('２個別表'!$CC449:$CD449)),1,0)</f>
        <v>1</v>
      </c>
      <c r="AB449" s="207">
        <f ca="1">IF(1&lt;='２個別表'!$F449,'２個別表'!$BX449,0)</f>
        <v>0</v>
      </c>
      <c r="AC449" s="207" t="str">
        <f ca="1">IF('２個別表'!$BX449&gt;0,IF(AND('２個別表'!$BV449=1,'２個別表'!$CG449="控除不可"),'２個別表'!$BX449,IF(AND('２個別表'!$BV449=1,'２個別表'!$CG449="80%控除対象"),ROUNDUP('２個別表'!$BX449*102/110,0),IF(AND('２個別表'!$BV449=1,'２個別表'!$CG449="全額控除"),ROUNDUP('２個別表'!$BX449*100/110,0),IF(OR('２個別表'!$BV449=2,'２個別表'!$BV449=3),'２個別表'!$BX449,'２個別表'!$BX449)))),"")</f>
        <v/>
      </c>
      <c r="AD449" s="221" t="str">
        <f ca="1">IF('２個別表'!$W449=1,3,IF(AND('２個別表'!$W449=2,AND(19&lt;='２個別表'!$AO449,'２個別表'!$AO449&lt;=23)),2,IF(AND('２個別表'!$W449=2,OR(AND(1&lt;='２個別表'!$AO449,'２個別表'!$AO449&lt;=18),AND(24&lt;='２個別表'!$AO449,'２個別表'!$AO449&lt;=25))),1,"判定不能")))</f>
        <v>判定不能</v>
      </c>
      <c r="AE449" s="228">
        <f t="shared" ca="1" si="167"/>
        <v>0</v>
      </c>
      <c r="AF449" s="204" t="str">
        <f t="shared" ca="1" si="184"/>
        <v/>
      </c>
      <c r="AG449" s="207" t="str">
        <f ca="1">IF(AND($AD449=1,$U449&gt;0,$V449=1),ROUNDDOWN($AC449*1/2-'２個別表'!$CF449*1/2,0),"")</f>
        <v/>
      </c>
      <c r="AH449" s="207" t="str">
        <f t="shared" ca="1" si="162"/>
        <v/>
      </c>
      <c r="AI449" s="230" t="str">
        <f ca="1">IF(AND($AD449=1,$Q449=1),IF($AB449&gt;0,'２個別表'!$BX449-'２個別表'!$BZ449-'２個別表'!$CF449-'２個別表'!$CC449-'２個別表'!$CD449-'２個別表'!$CE449,0),"")</f>
        <v/>
      </c>
      <c r="AJ449" s="222">
        <f t="shared" ca="1" si="168"/>
        <v>0</v>
      </c>
      <c r="AK449" s="218" t="str">
        <f ca="1">IF($AD449=1,IF('２個別表'!$AQ449=1,1,IF('２個別表'!AQ449="","",)),"")</f>
        <v/>
      </c>
      <c r="AL449" s="207" t="str">
        <f ca="1">IF($AJ449=1,IF($AK449=1,'２個別表'!BU449,""),"")</f>
        <v/>
      </c>
      <c r="AM449" s="204" t="str">
        <f t="shared" ca="1" si="169"/>
        <v/>
      </c>
      <c r="AN449" s="223" t="str">
        <f ca="1">IF($AJ449=1,IF($AK449=1,ROUNDDOWN('２個別表'!$BX449-'２個別表'!$BZ449-'２個別表'!$CC449-'２個別表'!$CD449-'２個別表'!$CE449-'２個別表'!$CF449,0),""),"")</f>
        <v/>
      </c>
      <c r="AO449" s="222">
        <f t="shared" ca="1" si="165"/>
        <v>0</v>
      </c>
      <c r="AP449" s="218">
        <f t="shared" ca="1" si="170"/>
        <v>0</v>
      </c>
      <c r="AQ449" s="218">
        <f t="shared" ca="1" si="171"/>
        <v>0</v>
      </c>
      <c r="AR449" s="213">
        <f ca="1">IF('２個別表'!$AC449=1,1,0)</f>
        <v>0</v>
      </c>
      <c r="AS449" s="204" t="str">
        <f t="shared" ca="1" si="172"/>
        <v/>
      </c>
      <c r="AT449" s="204" t="str">
        <f t="shared" ca="1" si="173"/>
        <v/>
      </c>
      <c r="AU449" s="230" t="str">
        <f ca="1">IF($AD449=1,IF($AQ449=1,ROUNDDOWN('２個別表'!$BX449-'２個別表'!$BZ449-'２個別表'!$CC449-'２個別表'!$CD449-'２個別表'!$CE449-'２個別表'!$CF449,0),""),"")</f>
        <v/>
      </c>
      <c r="AV449" s="391">
        <f t="shared" ca="1" si="174"/>
        <v>0</v>
      </c>
      <c r="AW449" s="401" t="str">
        <f t="shared" ca="1" si="175"/>
        <v>-</v>
      </c>
      <c r="AX449" s="228">
        <f ca="1">IF($AD449=2,IF('２個別表'!$BS449=1,1,0),0)</f>
        <v>0</v>
      </c>
      <c r="AY449" s="213" t="str">
        <f t="shared" ca="1" si="176"/>
        <v/>
      </c>
      <c r="AZ449" s="409" t="str">
        <f ca="1">IF(AND($AD449=2,$AX449=1),'２個別表'!$BX449-('２個別表'!$BZ449+'２個別表'!$CC449+'２個別表'!$CD449+'２個別表'!$CE449+'２個別表'!$CF449),"")</f>
        <v/>
      </c>
      <c r="BA449" s="228">
        <f ca="1">IF($AD449=2,IF('２個別表'!$BS449&lt;&gt;1,1,0),0)</f>
        <v>0</v>
      </c>
      <c r="BB449" s="404">
        <f t="shared" ca="1" si="177"/>
        <v>0</v>
      </c>
      <c r="BC449" s="207" t="str">
        <f ca="1">IF(AND($AD449=2,$BA449=1),'２個別表'!$BT449,"")</f>
        <v/>
      </c>
      <c r="BD449" s="207" t="str">
        <f t="shared" ca="1" si="178"/>
        <v/>
      </c>
      <c r="BE449" s="207" t="str">
        <f ca="1">IF(AND($AD449=2,$BA449=1),'２個別表'!$BW449-('２個別表'!$BZ449+'２個別表'!$CC449+'２個別表'!$CD449+'２個別表'!$CE449+'２個別表'!$CF449),"")</f>
        <v/>
      </c>
      <c r="BF449" s="207" t="str">
        <f ca="1">IF(AND($AD449=2,$BA449=1),'２個別表'!$CC449+'２個別表'!$CD449,"")</f>
        <v/>
      </c>
      <c r="BG449" s="406" t="str">
        <f ca="1">IF($BB449=1,IF(SUM('２個別表'!$BY449,'２個別表'!$CF449*0.5)&lt;='２個別表'!$BX449*0.5,"〇","×"),"")</f>
        <v/>
      </c>
      <c r="BH449" s="405">
        <f t="shared" ca="1" si="179"/>
        <v>0</v>
      </c>
      <c r="BI449" s="229" t="str">
        <f ca="1">IF($AD449=2,IF($AX449=1,IF('２個別表'!$AO449=23,"〇","×"),IF(OR('２個別表'!$AO449&lt;19,'２個別表'!$AO449&gt;23),"",IF($BH449&lt;='２個別表'!$BT449,"〇","×"))),"-")</f>
        <v>-</v>
      </c>
      <c r="BJ449" s="414" t="str">
        <f t="shared" ca="1" si="180"/>
        <v>-</v>
      </c>
      <c r="BK449" s="228">
        <f t="shared" ca="1" si="181"/>
        <v>0</v>
      </c>
      <c r="BL449" s="229" t="str">
        <f ca="1">IF($AD449=3,IF(1&lt;='２個別表'!$F449,IF('２個別表'!$W449=1,"〇","×"),""),"")</f>
        <v/>
      </c>
      <c r="BM449" s="209" t="str">
        <f ca="1">IF(AD449=3,IF(AND(OR('２個別表'!BF449="附帯施設",AND(1&lt;='２個別表'!AO449,'２個別表'!AO449&lt;=3)),'２個別表'!BM449&lt;&gt;"",'２個別表'!BN449&lt;&gt;""),1,IF(AND(OR('２個別表'!BF449="附帯施設",AND(1&lt;='２個別表'!AO449,'２個別表'!AO449&lt;=3)),OR('２個別表'!BM449="",'２個別表'!BN449="")),"×",0)),"")</f>
        <v/>
      </c>
      <c r="BN449" s="229" t="str">
        <f ca="1">IF($AD449=3,IF('２個別表'!$BX449&gt;=500000,"〇","×"),"")</f>
        <v/>
      </c>
      <c r="BO449" s="204" t="str">
        <f ca="1">IF(AD449=3,'２個別表'!BY449,"")</f>
        <v/>
      </c>
      <c r="BP449" s="204" t="str">
        <f ca="1">IF(AD449=3,IF(COUNTIF('２個別表'!$Z$11:'２個別表'!Z449,'２個別表'!Z449)=1,BO449,SUMIF('２個別表'!$Z$11:$Z$510,'２個別表'!Z449,$BO$11:$BO$239)),"")</f>
        <v/>
      </c>
      <c r="BQ449" s="213" t="str">
        <f t="shared" ca="1" si="163"/>
        <v/>
      </c>
      <c r="BR449" s="207" t="str">
        <f t="shared" ca="1" si="182"/>
        <v/>
      </c>
      <c r="BS449" s="483" t="str">
        <f ca="1">IF($AD449=3,'２個別表'!$BX449-('２個別表'!$BZ449+'２個別表'!$CC449+'２個別表'!$CD449+'２個別表'!$CE449+'２個別表'!$CF449),"")</f>
        <v/>
      </c>
      <c r="BT449" s="486">
        <f t="shared" ca="1" si="164"/>
        <v>0</v>
      </c>
      <c r="BU449" s="480" t="str">
        <f t="shared" ca="1" si="183"/>
        <v/>
      </c>
    </row>
    <row r="450" spans="1:73">
      <c r="A450" s="770" t="str">
        <f t="shared" ca="1" si="159"/>
        <v>石川県</v>
      </c>
      <c r="B450" s="773">
        <f ca="1">'２個別表'!Q450</f>
        <v>440</v>
      </c>
      <c r="C450" s="774" t="str">
        <f>'２個別表'!$R450</f>
        <v>石川県</v>
      </c>
      <c r="D450" s="774" t="str">
        <f ca="1">'２個別表'!$S450</f>
        <v/>
      </c>
      <c r="E450" s="774" t="str">
        <f ca="1">'２個別表'!$T450</f>
        <v/>
      </c>
      <c r="F450" s="719" t="str">
        <f ca="1">'２個別表'!$W450</f>
        <v/>
      </c>
      <c r="G450" s="719" t="str">
        <f ca="1">IF($F450=1,IF(SUMIF('（様式１号）１総括表'!$B$16:$B$25,A450,'（様式１号）１総括表'!$A$16:$A$25)&gt;0,"〇","✕"),"-")</f>
        <v>-</v>
      </c>
      <c r="H450" s="716" t="str">
        <f ca="1">IF('２個別表'!$Y450=1,IF('２個別表'!$AC450=1,"〇","×"),IF(AND(2&lt;='２個別表'!$AC450,'２個別表'!$AC450&lt;=5),"〇","×"))</f>
        <v>×</v>
      </c>
      <c r="I450" s="716" t="str">
        <f t="shared" ca="1" si="160"/>
        <v>×</v>
      </c>
      <c r="J450" s="207" t="str">
        <f ca="1">'２個別表'!$Z450</f>
        <v/>
      </c>
      <c r="K450" s="207">
        <f ca="1">'２個別表'!$AK450</f>
        <v>0</v>
      </c>
      <c r="L450" s="207" t="str">
        <f ca="1">IF('２個別表'!$AL450=1,1,"")</f>
        <v/>
      </c>
      <c r="M450" s="207" t="str">
        <f ca="1">IF('２個別表'!$AL450="","",IF('２個別表'!$AL450=1,IF(OR('２個別表'!$AM450=1,'２個別表'!$AN450=1),"〇","×")))</f>
        <v/>
      </c>
      <c r="N450" s="204" t="str">
        <f ca="1">'２個別表'!AT450</f>
        <v/>
      </c>
      <c r="O450" s="220" t="str">
        <f ca="1">IF(1&lt;='２個別表'!$F450,IF(AND(1&lt;='２個別表'!$AO450,'２個別表'!$AO450&lt;=3),1,0),"")</f>
        <v/>
      </c>
      <c r="P450" s="229">
        <f ca="1">IF($O450=1,IF(AND('２個別表'!$BF450&lt;&gt;"",AND('２個別表'!$BI450&lt;&gt;1,'２個別表'!$BJ450)),0,1),0)</f>
        <v>0</v>
      </c>
      <c r="Q450" s="220">
        <f ca="1">IF('２個別表'!$BF450&lt;&gt;"",1,0)</f>
        <v>0</v>
      </c>
      <c r="R450" s="220" t="str">
        <f ca="1">IF($Q450=1,IF('２個別表'!$BI450=1,1,0),"")</f>
        <v/>
      </c>
      <c r="S450" s="220" t="str">
        <f ca="1">IF($R450=1,IF('２個別表'!$BJ450&lt;&gt;"","〇","×"),"")</f>
        <v/>
      </c>
      <c r="T450" s="220" t="str">
        <f t="shared" ca="1" si="166"/>
        <v/>
      </c>
      <c r="U450" s="381">
        <f ca="1">IF('２個別表'!$BH450&gt;0,'２個別表'!$BH450,0)</f>
        <v>0</v>
      </c>
      <c r="V450" s="220">
        <f ca="1">IF('２個別表'!$BJ450&lt;&gt;"",1,0)</f>
        <v>0</v>
      </c>
      <c r="W450" s="206">
        <f ca="1">IF(AND($Q450=1,$V450=1),'２個別表'!$CF450,0)</f>
        <v>0</v>
      </c>
      <c r="X450" s="219">
        <f t="shared" ca="1" si="161"/>
        <v>0</v>
      </c>
      <c r="Y450" s="220" t="str">
        <f ca="1">IF(1&lt;='２個別表'!$F450,'２個別表'!$BV450,"")</f>
        <v/>
      </c>
      <c r="Z450" s="220">
        <f ca="1">IF(1&lt;='２個別表'!$F450,'２個別表'!$CG450,0)</f>
        <v>0</v>
      </c>
      <c r="AA450" s="220">
        <f ca="1">IF(OR(0&lt;'２個別表'!$BZ450,0&lt;SUM('２個別表'!$CC450:$CD450)),1,0)</f>
        <v>1</v>
      </c>
      <c r="AB450" s="207">
        <f ca="1">IF(1&lt;='２個別表'!$F450,'２個別表'!$BX450,0)</f>
        <v>0</v>
      </c>
      <c r="AC450" s="207" t="str">
        <f ca="1">IF('２個別表'!$BX450&gt;0,IF(AND('２個別表'!$BV450=1,'２個別表'!$CG450="控除不可"),'２個別表'!$BX450,IF(AND('２個別表'!$BV450=1,'２個別表'!$CG450="80%控除対象"),ROUNDUP('２個別表'!$BX450*102/110,0),IF(AND('２個別表'!$BV450=1,'２個別表'!$CG450="全額控除"),ROUNDUP('２個別表'!$BX450*100/110,0),IF(OR('２個別表'!$BV450=2,'２個別表'!$BV450=3),'２個別表'!$BX450,'２個別表'!$BX450)))),"")</f>
        <v/>
      </c>
      <c r="AD450" s="221" t="str">
        <f ca="1">IF('２個別表'!$W450=1,3,IF(AND('２個別表'!$W450=2,AND(19&lt;='２個別表'!$AO450,'２個別表'!$AO450&lt;=23)),2,IF(AND('２個別表'!$W450=2,OR(AND(1&lt;='２個別表'!$AO450,'２個別表'!$AO450&lt;=18),AND(24&lt;='２個別表'!$AO450,'２個別表'!$AO450&lt;=25))),1,"判定不能")))</f>
        <v>判定不能</v>
      </c>
      <c r="AE450" s="228">
        <f t="shared" ca="1" si="167"/>
        <v>0</v>
      </c>
      <c r="AF450" s="204" t="str">
        <f t="shared" ca="1" si="184"/>
        <v/>
      </c>
      <c r="AG450" s="207" t="str">
        <f ca="1">IF(AND($AD450=1,$U450&gt;0,$V450=1),ROUNDDOWN($AC450*1/2-'２個別表'!$CF450*1/2,0),"")</f>
        <v/>
      </c>
      <c r="AH450" s="207" t="str">
        <f t="shared" ca="1" si="162"/>
        <v/>
      </c>
      <c r="AI450" s="230" t="str">
        <f ca="1">IF(AND($AD450=1,$Q450=1),IF($AB450&gt;0,'２個別表'!$BX450-'２個別表'!$BZ450-'２個別表'!$CF450-'２個別表'!$CC450-'２個別表'!$CD450-'２個別表'!$CE450,0),"")</f>
        <v/>
      </c>
      <c r="AJ450" s="222">
        <f t="shared" ca="1" si="168"/>
        <v>0</v>
      </c>
      <c r="AK450" s="218" t="str">
        <f ca="1">IF($AD450=1,IF('２個別表'!$AQ450=1,1,IF('２個別表'!AQ450="","",)),"")</f>
        <v/>
      </c>
      <c r="AL450" s="207" t="str">
        <f ca="1">IF($AJ450=1,IF($AK450=1,'２個別表'!BU450,""),"")</f>
        <v/>
      </c>
      <c r="AM450" s="204" t="str">
        <f t="shared" ca="1" si="169"/>
        <v/>
      </c>
      <c r="AN450" s="223" t="str">
        <f ca="1">IF($AJ450=1,IF($AK450=1,ROUNDDOWN('２個別表'!$BX450-'２個別表'!$BZ450-'２個別表'!$CC450-'２個別表'!$CD450-'２個別表'!$CE450-'２個別表'!$CF450,0),""),"")</f>
        <v/>
      </c>
      <c r="AO450" s="222">
        <f t="shared" ca="1" si="165"/>
        <v>0</v>
      </c>
      <c r="AP450" s="218">
        <f t="shared" ca="1" si="170"/>
        <v>0</v>
      </c>
      <c r="AQ450" s="218">
        <f t="shared" ca="1" si="171"/>
        <v>0</v>
      </c>
      <c r="AR450" s="213">
        <f ca="1">IF('２個別表'!$AC450=1,1,0)</f>
        <v>0</v>
      </c>
      <c r="AS450" s="204" t="str">
        <f t="shared" ca="1" si="172"/>
        <v/>
      </c>
      <c r="AT450" s="204" t="str">
        <f t="shared" ca="1" si="173"/>
        <v/>
      </c>
      <c r="AU450" s="230" t="str">
        <f ca="1">IF($AD450=1,IF($AQ450=1,ROUNDDOWN('２個別表'!$BX450-'２個別表'!$BZ450-'２個別表'!$CC450-'２個別表'!$CD450-'２個別表'!$CE450-'２個別表'!$CF450,0),""),"")</f>
        <v/>
      </c>
      <c r="AV450" s="391">
        <f t="shared" ca="1" si="174"/>
        <v>0</v>
      </c>
      <c r="AW450" s="401" t="str">
        <f t="shared" ca="1" si="175"/>
        <v>-</v>
      </c>
      <c r="AX450" s="228">
        <f ca="1">IF($AD450=2,IF('２個別表'!$BS450=1,1,0),0)</f>
        <v>0</v>
      </c>
      <c r="AY450" s="213" t="str">
        <f t="shared" ca="1" si="176"/>
        <v/>
      </c>
      <c r="AZ450" s="409" t="str">
        <f ca="1">IF(AND($AD450=2,$AX450=1),'２個別表'!$BX450-('２個別表'!$BZ450+'２個別表'!$CC450+'２個別表'!$CD450+'２個別表'!$CE450+'２個別表'!$CF450),"")</f>
        <v/>
      </c>
      <c r="BA450" s="228">
        <f ca="1">IF($AD450=2,IF('２個別表'!$BS450&lt;&gt;1,1,0),0)</f>
        <v>0</v>
      </c>
      <c r="BB450" s="404">
        <f t="shared" ca="1" si="177"/>
        <v>0</v>
      </c>
      <c r="BC450" s="207" t="str">
        <f ca="1">IF(AND($AD450=2,$BA450=1),'２個別表'!$BT450,"")</f>
        <v/>
      </c>
      <c r="BD450" s="207" t="str">
        <f t="shared" ca="1" si="178"/>
        <v/>
      </c>
      <c r="BE450" s="207" t="str">
        <f ca="1">IF(AND($AD450=2,$BA450=1),'２個別表'!$BW450-('２個別表'!$BZ450+'２個別表'!$CC450+'２個別表'!$CD450+'２個別表'!$CE450+'２個別表'!$CF450),"")</f>
        <v/>
      </c>
      <c r="BF450" s="207" t="str">
        <f ca="1">IF(AND($AD450=2,$BA450=1),'２個別表'!$CC450+'２個別表'!$CD450,"")</f>
        <v/>
      </c>
      <c r="BG450" s="406" t="str">
        <f ca="1">IF($BB450=1,IF(SUM('２個別表'!$BY450,'２個別表'!$CF450*0.5)&lt;='２個別表'!$BX450*0.5,"〇","×"),"")</f>
        <v/>
      </c>
      <c r="BH450" s="405">
        <f t="shared" ca="1" si="179"/>
        <v>0</v>
      </c>
      <c r="BI450" s="229" t="str">
        <f ca="1">IF($AD450=2,IF($AX450=1,IF('２個別表'!$AO450=23,"〇","×"),IF(OR('２個別表'!$AO450&lt;19,'２個別表'!$AO450&gt;23),"",IF($BH450&lt;='２個別表'!$BT450,"〇","×"))),"-")</f>
        <v>-</v>
      </c>
      <c r="BJ450" s="414" t="str">
        <f t="shared" ca="1" si="180"/>
        <v>-</v>
      </c>
      <c r="BK450" s="228">
        <f t="shared" ca="1" si="181"/>
        <v>0</v>
      </c>
      <c r="BL450" s="229" t="str">
        <f ca="1">IF($AD450=3,IF(1&lt;='２個別表'!$F450,IF('２個別表'!$W450=1,"〇","×"),""),"")</f>
        <v/>
      </c>
      <c r="BM450" s="209" t="str">
        <f ca="1">IF(AD450=3,IF(AND(OR('２個別表'!BF450="附帯施設",AND(1&lt;='２個別表'!AO450,'２個別表'!AO450&lt;=3)),'２個別表'!BM450&lt;&gt;"",'２個別表'!BN450&lt;&gt;""),1,IF(AND(OR('２個別表'!BF450="附帯施設",AND(1&lt;='２個別表'!AO450,'２個別表'!AO450&lt;=3)),OR('２個別表'!BM450="",'２個別表'!BN450="")),"×",0)),"")</f>
        <v/>
      </c>
      <c r="BN450" s="229" t="str">
        <f ca="1">IF($AD450=3,IF('２個別表'!$BX450&gt;=500000,"〇","×"),"")</f>
        <v/>
      </c>
      <c r="BO450" s="204" t="str">
        <f ca="1">IF(AD450=3,'２個別表'!BY450,"")</f>
        <v/>
      </c>
      <c r="BP450" s="204" t="str">
        <f ca="1">IF(AD450=3,IF(COUNTIF('２個別表'!$Z$11:'２個別表'!Z450,'２個別表'!Z450)=1,BO450,SUMIF('２個別表'!$Z$11:$Z$510,'２個別表'!Z450,$BO$11:$BO$239)),"")</f>
        <v/>
      </c>
      <c r="BQ450" s="213" t="str">
        <f t="shared" ca="1" si="163"/>
        <v/>
      </c>
      <c r="BR450" s="207" t="str">
        <f t="shared" ca="1" si="182"/>
        <v/>
      </c>
      <c r="BS450" s="483" t="str">
        <f ca="1">IF($AD450=3,'２個別表'!$BX450-('２個別表'!$BZ450+'２個別表'!$CC450+'２個別表'!$CD450+'２個別表'!$CE450+'２個別表'!$CF450),"")</f>
        <v/>
      </c>
      <c r="BT450" s="486">
        <f t="shared" ca="1" si="164"/>
        <v>0</v>
      </c>
      <c r="BU450" s="480" t="str">
        <f t="shared" ca="1" si="183"/>
        <v/>
      </c>
    </row>
    <row r="451" spans="1:73">
      <c r="A451" s="770" t="str">
        <f t="shared" ca="1" si="159"/>
        <v>石川県</v>
      </c>
      <c r="B451" s="773">
        <f ca="1">'２個別表'!Q451</f>
        <v>441</v>
      </c>
      <c r="C451" s="774" t="str">
        <f>'２個別表'!$R451</f>
        <v>石川県</v>
      </c>
      <c r="D451" s="774" t="str">
        <f ca="1">'２個別表'!$S451</f>
        <v/>
      </c>
      <c r="E451" s="774" t="str">
        <f ca="1">'２個別表'!$T451</f>
        <v/>
      </c>
      <c r="F451" s="719" t="str">
        <f ca="1">'２個別表'!$W451</f>
        <v/>
      </c>
      <c r="G451" s="719" t="str">
        <f ca="1">IF($F451=1,IF(SUMIF('（様式１号）１総括表'!$B$16:$B$25,A451,'（様式１号）１総括表'!$A$16:$A$25)&gt;0,"〇","✕"),"-")</f>
        <v>-</v>
      </c>
      <c r="H451" s="716" t="str">
        <f ca="1">IF('２個別表'!$Y451=1,IF('２個別表'!$AC451=1,"〇","×"),IF(AND(2&lt;='２個別表'!$AC451,'２個別表'!$AC451&lt;=5),"〇","×"))</f>
        <v>×</v>
      </c>
      <c r="I451" s="716" t="str">
        <f t="shared" ca="1" si="160"/>
        <v>×</v>
      </c>
      <c r="J451" s="207" t="str">
        <f ca="1">'２個別表'!$Z451</f>
        <v/>
      </c>
      <c r="K451" s="207">
        <f ca="1">'２個別表'!$AK451</f>
        <v>0</v>
      </c>
      <c r="L451" s="207" t="str">
        <f ca="1">IF('２個別表'!$AL451=1,1,"")</f>
        <v/>
      </c>
      <c r="M451" s="207" t="str">
        <f ca="1">IF('２個別表'!$AL451="","",IF('２個別表'!$AL451=1,IF(OR('２個別表'!$AM451=1,'２個別表'!$AN451=1),"〇","×")))</f>
        <v/>
      </c>
      <c r="N451" s="204" t="str">
        <f ca="1">'２個別表'!AT451</f>
        <v/>
      </c>
      <c r="O451" s="220" t="str">
        <f ca="1">IF(1&lt;='２個別表'!$F451,IF(AND(1&lt;='２個別表'!$AO451,'２個別表'!$AO451&lt;=3),1,0),"")</f>
        <v/>
      </c>
      <c r="P451" s="229">
        <f ca="1">IF($O451=1,IF(AND('２個別表'!$BF451&lt;&gt;"",AND('２個別表'!$BI451&lt;&gt;1,'２個別表'!$BJ451)),0,1),0)</f>
        <v>0</v>
      </c>
      <c r="Q451" s="220">
        <f ca="1">IF('２個別表'!$BF451&lt;&gt;"",1,0)</f>
        <v>0</v>
      </c>
      <c r="R451" s="220" t="str">
        <f ca="1">IF($Q451=1,IF('２個別表'!$BI451=1,1,0),"")</f>
        <v/>
      </c>
      <c r="S451" s="220" t="str">
        <f ca="1">IF($R451=1,IF('２個別表'!$BJ451&lt;&gt;"","〇","×"),"")</f>
        <v/>
      </c>
      <c r="T451" s="220" t="str">
        <f t="shared" ca="1" si="166"/>
        <v/>
      </c>
      <c r="U451" s="381">
        <f ca="1">IF('２個別表'!$BH451&gt;0,'２個別表'!$BH451,0)</f>
        <v>0</v>
      </c>
      <c r="V451" s="220">
        <f ca="1">IF('２個別表'!$BJ451&lt;&gt;"",1,0)</f>
        <v>0</v>
      </c>
      <c r="W451" s="206">
        <f ca="1">IF(AND($Q451=1,$V451=1),'２個別表'!$CF451,0)</f>
        <v>0</v>
      </c>
      <c r="X451" s="219">
        <f t="shared" ca="1" si="161"/>
        <v>0</v>
      </c>
      <c r="Y451" s="220" t="str">
        <f ca="1">IF(1&lt;='２個別表'!$F451,'２個別表'!$BV451,"")</f>
        <v/>
      </c>
      <c r="Z451" s="220">
        <f ca="1">IF(1&lt;='２個別表'!$F451,'２個別表'!$CG451,0)</f>
        <v>0</v>
      </c>
      <c r="AA451" s="220">
        <f ca="1">IF(OR(0&lt;'２個別表'!$BZ451,0&lt;SUM('２個別表'!$CC451:$CD451)),1,0)</f>
        <v>1</v>
      </c>
      <c r="AB451" s="207">
        <f ca="1">IF(1&lt;='２個別表'!$F451,'２個別表'!$BX451,0)</f>
        <v>0</v>
      </c>
      <c r="AC451" s="207" t="str">
        <f ca="1">IF('２個別表'!$BX451&gt;0,IF(AND('２個別表'!$BV451=1,'２個別表'!$CG451="控除不可"),'２個別表'!$BX451,IF(AND('２個別表'!$BV451=1,'２個別表'!$CG451="80%控除対象"),ROUNDUP('２個別表'!$BX451*102/110,0),IF(AND('２個別表'!$BV451=1,'２個別表'!$CG451="全額控除"),ROUNDUP('２個別表'!$BX451*100/110,0),IF(OR('２個別表'!$BV451=2,'２個別表'!$BV451=3),'２個別表'!$BX451,'２個別表'!$BX451)))),"")</f>
        <v/>
      </c>
      <c r="AD451" s="221" t="str">
        <f ca="1">IF('２個別表'!$W451=1,3,IF(AND('２個別表'!$W451=2,AND(19&lt;='２個別表'!$AO451,'２個別表'!$AO451&lt;=23)),2,IF(AND('２個別表'!$W451=2,OR(AND(1&lt;='２個別表'!$AO451,'２個別表'!$AO451&lt;=18),AND(24&lt;='２個別表'!$AO451,'２個別表'!$AO451&lt;=25))),1,"判定不能")))</f>
        <v>判定不能</v>
      </c>
      <c r="AE451" s="228">
        <f t="shared" ca="1" si="167"/>
        <v>0</v>
      </c>
      <c r="AF451" s="204" t="str">
        <f t="shared" ca="1" si="184"/>
        <v/>
      </c>
      <c r="AG451" s="207" t="str">
        <f ca="1">IF(AND($AD451=1,$U451&gt;0,$V451=1),ROUNDDOWN($AC451*1/2-'２個別表'!$CF451*1/2,0),"")</f>
        <v/>
      </c>
      <c r="AH451" s="207" t="str">
        <f t="shared" ca="1" si="162"/>
        <v/>
      </c>
      <c r="AI451" s="230" t="str">
        <f ca="1">IF(AND($AD451=1,$Q451=1),IF($AB451&gt;0,'２個別表'!$BX451-'２個別表'!$BZ451-'２個別表'!$CF451-'２個別表'!$CC451-'２個別表'!$CD451-'２個別表'!$CE451,0),"")</f>
        <v/>
      </c>
      <c r="AJ451" s="222">
        <f t="shared" ca="1" si="168"/>
        <v>0</v>
      </c>
      <c r="AK451" s="218" t="str">
        <f ca="1">IF($AD451=1,IF('２個別表'!$AQ451=1,1,IF('２個別表'!AQ451="","",)),"")</f>
        <v/>
      </c>
      <c r="AL451" s="207" t="str">
        <f ca="1">IF($AJ451=1,IF($AK451=1,'２個別表'!BU451,""),"")</f>
        <v/>
      </c>
      <c r="AM451" s="204" t="str">
        <f t="shared" ca="1" si="169"/>
        <v/>
      </c>
      <c r="AN451" s="223" t="str">
        <f ca="1">IF($AJ451=1,IF($AK451=1,ROUNDDOWN('２個別表'!$BX451-'２個別表'!$BZ451-'２個別表'!$CC451-'２個別表'!$CD451-'２個別表'!$CE451-'２個別表'!$CF451,0),""),"")</f>
        <v/>
      </c>
      <c r="AO451" s="222">
        <f t="shared" ca="1" si="165"/>
        <v>0</v>
      </c>
      <c r="AP451" s="218">
        <f t="shared" ca="1" si="170"/>
        <v>0</v>
      </c>
      <c r="AQ451" s="218">
        <f t="shared" ca="1" si="171"/>
        <v>0</v>
      </c>
      <c r="AR451" s="213">
        <f ca="1">IF('２個別表'!$AC451=1,1,0)</f>
        <v>0</v>
      </c>
      <c r="AS451" s="204" t="str">
        <f t="shared" ca="1" si="172"/>
        <v/>
      </c>
      <c r="AT451" s="204" t="str">
        <f t="shared" ca="1" si="173"/>
        <v/>
      </c>
      <c r="AU451" s="230" t="str">
        <f ca="1">IF($AD451=1,IF($AQ451=1,ROUNDDOWN('２個別表'!$BX451-'２個別表'!$BZ451-'２個別表'!$CC451-'２個別表'!$CD451-'２個別表'!$CE451-'２個別表'!$CF451,0),""),"")</f>
        <v/>
      </c>
      <c r="AV451" s="391">
        <f t="shared" ca="1" si="174"/>
        <v>0</v>
      </c>
      <c r="AW451" s="401" t="str">
        <f t="shared" ca="1" si="175"/>
        <v>-</v>
      </c>
      <c r="AX451" s="228">
        <f ca="1">IF($AD451=2,IF('２個別表'!$BS451=1,1,0),0)</f>
        <v>0</v>
      </c>
      <c r="AY451" s="213" t="str">
        <f t="shared" ca="1" si="176"/>
        <v/>
      </c>
      <c r="AZ451" s="409" t="str">
        <f ca="1">IF(AND($AD451=2,$AX451=1),'２個別表'!$BX451-('２個別表'!$BZ451+'２個別表'!$CC451+'２個別表'!$CD451+'２個別表'!$CE451+'２個別表'!$CF451),"")</f>
        <v/>
      </c>
      <c r="BA451" s="228">
        <f ca="1">IF($AD451=2,IF('２個別表'!$BS451&lt;&gt;1,1,0),0)</f>
        <v>0</v>
      </c>
      <c r="BB451" s="404">
        <f t="shared" ca="1" si="177"/>
        <v>0</v>
      </c>
      <c r="BC451" s="207" t="str">
        <f ca="1">IF(AND($AD451=2,$BA451=1),'２個別表'!$BT451,"")</f>
        <v/>
      </c>
      <c r="BD451" s="207" t="str">
        <f t="shared" ca="1" si="178"/>
        <v/>
      </c>
      <c r="BE451" s="207" t="str">
        <f ca="1">IF(AND($AD451=2,$BA451=1),'２個別表'!$BW451-('２個別表'!$BZ451+'２個別表'!$CC451+'２個別表'!$CD451+'２個別表'!$CE451+'２個別表'!$CF451),"")</f>
        <v/>
      </c>
      <c r="BF451" s="207" t="str">
        <f ca="1">IF(AND($AD451=2,$BA451=1),'２個別表'!$CC451+'２個別表'!$CD451,"")</f>
        <v/>
      </c>
      <c r="BG451" s="406" t="str">
        <f ca="1">IF($BB451=1,IF(SUM('２個別表'!$BY451,'２個別表'!$CF451*0.5)&lt;='２個別表'!$BX451*0.5,"〇","×"),"")</f>
        <v/>
      </c>
      <c r="BH451" s="405">
        <f t="shared" ca="1" si="179"/>
        <v>0</v>
      </c>
      <c r="BI451" s="229" t="str">
        <f ca="1">IF($AD451=2,IF($AX451=1,IF('２個別表'!$AO451=23,"〇","×"),IF(OR('２個別表'!$AO451&lt;19,'２個別表'!$AO451&gt;23),"",IF($BH451&lt;='２個別表'!$BT451,"〇","×"))),"-")</f>
        <v>-</v>
      </c>
      <c r="BJ451" s="414" t="str">
        <f t="shared" ca="1" si="180"/>
        <v>-</v>
      </c>
      <c r="BK451" s="228">
        <f t="shared" ca="1" si="181"/>
        <v>0</v>
      </c>
      <c r="BL451" s="229" t="str">
        <f ca="1">IF($AD451=3,IF(1&lt;='２個別表'!$F451,IF('２個別表'!$W451=1,"〇","×"),""),"")</f>
        <v/>
      </c>
      <c r="BM451" s="209" t="str">
        <f ca="1">IF(AD451=3,IF(AND(OR('２個別表'!BF451="附帯施設",AND(1&lt;='２個別表'!AO451,'２個別表'!AO451&lt;=3)),'２個別表'!BM451&lt;&gt;"",'２個別表'!BN451&lt;&gt;""),1,IF(AND(OR('２個別表'!BF451="附帯施設",AND(1&lt;='２個別表'!AO451,'２個別表'!AO451&lt;=3)),OR('２個別表'!BM451="",'２個別表'!BN451="")),"×",0)),"")</f>
        <v/>
      </c>
      <c r="BN451" s="229" t="str">
        <f ca="1">IF($AD451=3,IF('２個別表'!$BX451&gt;=500000,"〇","×"),"")</f>
        <v/>
      </c>
      <c r="BO451" s="204" t="str">
        <f ca="1">IF(AD451=3,'２個別表'!BY451,"")</f>
        <v/>
      </c>
      <c r="BP451" s="204" t="str">
        <f ca="1">IF(AD451=3,IF(COUNTIF('２個別表'!$Z$11:'２個別表'!Z451,'２個別表'!Z451)=1,BO451,SUMIF('２個別表'!$Z$11:$Z$510,'２個別表'!Z451,$BO$11:$BO$239)),"")</f>
        <v/>
      </c>
      <c r="BQ451" s="213" t="str">
        <f t="shared" ca="1" si="163"/>
        <v/>
      </c>
      <c r="BR451" s="207" t="str">
        <f t="shared" ca="1" si="182"/>
        <v/>
      </c>
      <c r="BS451" s="483" t="str">
        <f ca="1">IF($AD451=3,'２個別表'!$BX451-('２個別表'!$BZ451+'２個別表'!$CC451+'２個別表'!$CD451+'２個別表'!$CE451+'２個別表'!$CF451),"")</f>
        <v/>
      </c>
      <c r="BT451" s="486">
        <f t="shared" ca="1" si="164"/>
        <v>0</v>
      </c>
      <c r="BU451" s="480" t="str">
        <f t="shared" ca="1" si="183"/>
        <v/>
      </c>
    </row>
    <row r="452" spans="1:73">
      <c r="A452" s="770" t="str">
        <f t="shared" ca="1" si="159"/>
        <v>石川県</v>
      </c>
      <c r="B452" s="773">
        <f ca="1">'２個別表'!Q452</f>
        <v>442</v>
      </c>
      <c r="C452" s="774" t="str">
        <f>'２個別表'!$R452</f>
        <v>石川県</v>
      </c>
      <c r="D452" s="774" t="str">
        <f ca="1">'２個別表'!$S452</f>
        <v/>
      </c>
      <c r="E452" s="774" t="str">
        <f ca="1">'２個別表'!$T452</f>
        <v/>
      </c>
      <c r="F452" s="719" t="str">
        <f ca="1">'２個別表'!$W452</f>
        <v/>
      </c>
      <c r="G452" s="719" t="str">
        <f ca="1">IF($F452=1,IF(SUMIF('（様式１号）１総括表'!$B$16:$B$25,A452,'（様式１号）１総括表'!$A$16:$A$25)&gt;0,"〇","✕"),"-")</f>
        <v>-</v>
      </c>
      <c r="H452" s="716" t="str">
        <f ca="1">IF('２個別表'!$Y452=1,IF('２個別表'!$AC452=1,"〇","×"),IF(AND(2&lt;='２個別表'!$AC452,'２個別表'!$AC452&lt;=5),"〇","×"))</f>
        <v>×</v>
      </c>
      <c r="I452" s="716" t="str">
        <f t="shared" ca="1" si="160"/>
        <v>×</v>
      </c>
      <c r="J452" s="207" t="str">
        <f ca="1">'２個別表'!$Z452</f>
        <v/>
      </c>
      <c r="K452" s="207">
        <f ca="1">'２個別表'!$AK452</f>
        <v>0</v>
      </c>
      <c r="L452" s="207" t="str">
        <f ca="1">IF('２個別表'!$AL452=1,1,"")</f>
        <v/>
      </c>
      <c r="M452" s="207" t="str">
        <f ca="1">IF('２個別表'!$AL452="","",IF('２個別表'!$AL452=1,IF(OR('２個別表'!$AM452=1,'２個別表'!$AN452=1),"〇","×")))</f>
        <v/>
      </c>
      <c r="N452" s="204" t="str">
        <f ca="1">'２個別表'!AT452</f>
        <v/>
      </c>
      <c r="O452" s="220" t="str">
        <f ca="1">IF(1&lt;='２個別表'!$F452,IF(AND(1&lt;='２個別表'!$AO452,'２個別表'!$AO452&lt;=3),1,0),"")</f>
        <v/>
      </c>
      <c r="P452" s="229">
        <f ca="1">IF($O452=1,IF(AND('２個別表'!$BF452&lt;&gt;"",AND('２個別表'!$BI452&lt;&gt;1,'２個別表'!$BJ452)),0,1),0)</f>
        <v>0</v>
      </c>
      <c r="Q452" s="220">
        <f ca="1">IF('２個別表'!$BF452&lt;&gt;"",1,0)</f>
        <v>0</v>
      </c>
      <c r="R452" s="220" t="str">
        <f ca="1">IF($Q452=1,IF('２個別表'!$BI452=1,1,0),"")</f>
        <v/>
      </c>
      <c r="S452" s="220" t="str">
        <f ca="1">IF($R452=1,IF('２個別表'!$BJ452&lt;&gt;"","〇","×"),"")</f>
        <v/>
      </c>
      <c r="T452" s="220" t="str">
        <f t="shared" ca="1" si="166"/>
        <v/>
      </c>
      <c r="U452" s="381">
        <f ca="1">IF('２個別表'!$BH452&gt;0,'２個別表'!$BH452,0)</f>
        <v>0</v>
      </c>
      <c r="V452" s="220">
        <f ca="1">IF('２個別表'!$BJ452&lt;&gt;"",1,0)</f>
        <v>0</v>
      </c>
      <c r="W452" s="206">
        <f ca="1">IF(AND($Q452=1,$V452=1),'２個別表'!$CF452,0)</f>
        <v>0</v>
      </c>
      <c r="X452" s="219">
        <f t="shared" ca="1" si="161"/>
        <v>0</v>
      </c>
      <c r="Y452" s="220" t="str">
        <f ca="1">IF(1&lt;='２個別表'!$F452,'２個別表'!$BV452,"")</f>
        <v/>
      </c>
      <c r="Z452" s="220">
        <f ca="1">IF(1&lt;='２個別表'!$F452,'２個別表'!$CG452,0)</f>
        <v>0</v>
      </c>
      <c r="AA452" s="220">
        <f ca="1">IF(OR(0&lt;'２個別表'!$BZ452,0&lt;SUM('２個別表'!$CC452:$CD452)),1,0)</f>
        <v>1</v>
      </c>
      <c r="AB452" s="207">
        <f ca="1">IF(1&lt;='２個別表'!$F452,'２個別表'!$BX452,0)</f>
        <v>0</v>
      </c>
      <c r="AC452" s="207" t="str">
        <f ca="1">IF('２個別表'!$BX452&gt;0,IF(AND('２個別表'!$BV452=1,'２個別表'!$CG452="控除不可"),'２個別表'!$BX452,IF(AND('２個別表'!$BV452=1,'２個別表'!$CG452="80%控除対象"),ROUNDUP('２個別表'!$BX452*102/110,0),IF(AND('２個別表'!$BV452=1,'２個別表'!$CG452="全額控除"),ROUNDUP('２個別表'!$BX452*100/110,0),IF(OR('２個別表'!$BV452=2,'２個別表'!$BV452=3),'２個別表'!$BX452,'２個別表'!$BX452)))),"")</f>
        <v/>
      </c>
      <c r="AD452" s="221" t="str">
        <f ca="1">IF('２個別表'!$W452=1,3,IF(AND('２個別表'!$W452=2,AND(19&lt;='２個別表'!$AO452,'２個別表'!$AO452&lt;=23)),2,IF(AND('２個別表'!$W452=2,OR(AND(1&lt;='２個別表'!$AO452,'２個別表'!$AO452&lt;=18),AND(24&lt;='２個別表'!$AO452,'２個別表'!$AO452&lt;=25))),1,"判定不能")))</f>
        <v>判定不能</v>
      </c>
      <c r="AE452" s="228">
        <f t="shared" ca="1" si="167"/>
        <v>0</v>
      </c>
      <c r="AF452" s="204" t="str">
        <f t="shared" ca="1" si="184"/>
        <v/>
      </c>
      <c r="AG452" s="207" t="str">
        <f ca="1">IF(AND($AD452=1,$U452&gt;0,$V452=1),ROUNDDOWN($AC452*1/2-'２個別表'!$CF452*1/2,0),"")</f>
        <v/>
      </c>
      <c r="AH452" s="207" t="str">
        <f t="shared" ca="1" si="162"/>
        <v/>
      </c>
      <c r="AI452" s="230" t="str">
        <f ca="1">IF(AND($AD452=1,$Q452=1),IF($AB452&gt;0,'２個別表'!$BX452-'２個別表'!$BZ452-'２個別表'!$CF452-'２個別表'!$CC452-'２個別表'!$CD452-'２個別表'!$CE452,0),"")</f>
        <v/>
      </c>
      <c r="AJ452" s="222">
        <f t="shared" ca="1" si="168"/>
        <v>0</v>
      </c>
      <c r="AK452" s="218" t="str">
        <f ca="1">IF($AD452=1,IF('２個別表'!$AQ452=1,1,IF('２個別表'!AQ452="","",)),"")</f>
        <v/>
      </c>
      <c r="AL452" s="207" t="str">
        <f ca="1">IF($AJ452=1,IF($AK452=1,'２個別表'!BU452,""),"")</f>
        <v/>
      </c>
      <c r="AM452" s="204" t="str">
        <f t="shared" ca="1" si="169"/>
        <v/>
      </c>
      <c r="AN452" s="223" t="str">
        <f ca="1">IF($AJ452=1,IF($AK452=1,ROUNDDOWN('２個別表'!$BX452-'２個別表'!$BZ452-'２個別表'!$CC452-'２個別表'!$CD452-'２個別表'!$CE452-'２個別表'!$CF452,0),""),"")</f>
        <v/>
      </c>
      <c r="AO452" s="222">
        <f t="shared" ca="1" si="165"/>
        <v>0</v>
      </c>
      <c r="AP452" s="218">
        <f t="shared" ca="1" si="170"/>
        <v>0</v>
      </c>
      <c r="AQ452" s="218">
        <f t="shared" ca="1" si="171"/>
        <v>0</v>
      </c>
      <c r="AR452" s="213">
        <f ca="1">IF('２個別表'!$AC452=1,1,0)</f>
        <v>0</v>
      </c>
      <c r="AS452" s="204" t="str">
        <f t="shared" ca="1" si="172"/>
        <v/>
      </c>
      <c r="AT452" s="204" t="str">
        <f t="shared" ca="1" si="173"/>
        <v/>
      </c>
      <c r="AU452" s="230" t="str">
        <f ca="1">IF($AD452=1,IF($AQ452=1,ROUNDDOWN('２個別表'!$BX452-'２個別表'!$BZ452-'２個別表'!$CC452-'２個別表'!$CD452-'２個別表'!$CE452-'２個別表'!$CF452,0),""),"")</f>
        <v/>
      </c>
      <c r="AV452" s="391">
        <f t="shared" ca="1" si="174"/>
        <v>0</v>
      </c>
      <c r="AW452" s="401" t="str">
        <f t="shared" ca="1" si="175"/>
        <v>-</v>
      </c>
      <c r="AX452" s="228">
        <f ca="1">IF($AD452=2,IF('２個別表'!$BS452=1,1,0),0)</f>
        <v>0</v>
      </c>
      <c r="AY452" s="213" t="str">
        <f t="shared" ca="1" si="176"/>
        <v/>
      </c>
      <c r="AZ452" s="409" t="str">
        <f ca="1">IF(AND($AD452=2,$AX452=1),'２個別表'!$BX452-('２個別表'!$BZ452+'２個別表'!$CC452+'２個別表'!$CD452+'２個別表'!$CE452+'２個別表'!$CF452),"")</f>
        <v/>
      </c>
      <c r="BA452" s="228">
        <f ca="1">IF($AD452=2,IF('２個別表'!$BS452&lt;&gt;1,1,0),0)</f>
        <v>0</v>
      </c>
      <c r="BB452" s="404">
        <f t="shared" ca="1" si="177"/>
        <v>0</v>
      </c>
      <c r="BC452" s="207" t="str">
        <f ca="1">IF(AND($AD452=2,$BA452=1),'２個別表'!$BT452,"")</f>
        <v/>
      </c>
      <c r="BD452" s="207" t="str">
        <f t="shared" ca="1" si="178"/>
        <v/>
      </c>
      <c r="BE452" s="207" t="str">
        <f ca="1">IF(AND($AD452=2,$BA452=1),'２個別表'!$BW452-('２個別表'!$BZ452+'２個別表'!$CC452+'２個別表'!$CD452+'２個別表'!$CE452+'２個別表'!$CF452),"")</f>
        <v/>
      </c>
      <c r="BF452" s="207" t="str">
        <f ca="1">IF(AND($AD452=2,$BA452=1),'２個別表'!$CC452+'２個別表'!$CD452,"")</f>
        <v/>
      </c>
      <c r="BG452" s="406" t="str">
        <f ca="1">IF($BB452=1,IF(SUM('２個別表'!$BY452,'２個別表'!$CF452*0.5)&lt;='２個別表'!$BX452*0.5,"〇","×"),"")</f>
        <v/>
      </c>
      <c r="BH452" s="405">
        <f t="shared" ca="1" si="179"/>
        <v>0</v>
      </c>
      <c r="BI452" s="229" t="str">
        <f ca="1">IF($AD452=2,IF($AX452=1,IF('２個別表'!$AO452=23,"〇","×"),IF(OR('２個別表'!$AO452&lt;19,'２個別表'!$AO452&gt;23),"",IF($BH452&lt;='２個別表'!$BT452,"〇","×"))),"-")</f>
        <v>-</v>
      </c>
      <c r="BJ452" s="414" t="str">
        <f t="shared" ca="1" si="180"/>
        <v>-</v>
      </c>
      <c r="BK452" s="228">
        <f t="shared" ca="1" si="181"/>
        <v>0</v>
      </c>
      <c r="BL452" s="229" t="str">
        <f ca="1">IF($AD452=3,IF(1&lt;='２個別表'!$F452,IF('２個別表'!$W452=1,"〇","×"),""),"")</f>
        <v/>
      </c>
      <c r="BM452" s="209" t="str">
        <f ca="1">IF(AD452=3,IF(AND(OR('２個別表'!BF452="附帯施設",AND(1&lt;='２個別表'!AO452,'２個別表'!AO452&lt;=3)),'２個別表'!BM452&lt;&gt;"",'２個別表'!BN452&lt;&gt;""),1,IF(AND(OR('２個別表'!BF452="附帯施設",AND(1&lt;='２個別表'!AO452,'２個別表'!AO452&lt;=3)),OR('２個別表'!BM452="",'２個別表'!BN452="")),"×",0)),"")</f>
        <v/>
      </c>
      <c r="BN452" s="229" t="str">
        <f ca="1">IF($AD452=3,IF('２個別表'!$BX452&gt;=500000,"〇","×"),"")</f>
        <v/>
      </c>
      <c r="BO452" s="204" t="str">
        <f ca="1">IF(AD452=3,'２個別表'!BY452,"")</f>
        <v/>
      </c>
      <c r="BP452" s="204" t="str">
        <f ca="1">IF(AD452=3,IF(COUNTIF('２個別表'!$Z$11:'２個別表'!Z452,'２個別表'!Z452)=1,BO452,SUMIF('２個別表'!$Z$11:$Z$510,'２個別表'!Z452,$BO$11:$BO$239)),"")</f>
        <v/>
      </c>
      <c r="BQ452" s="213" t="str">
        <f t="shared" ca="1" si="163"/>
        <v/>
      </c>
      <c r="BR452" s="207" t="str">
        <f t="shared" ca="1" si="182"/>
        <v/>
      </c>
      <c r="BS452" s="483" t="str">
        <f ca="1">IF($AD452=3,'２個別表'!$BX452-('２個別表'!$BZ452+'２個別表'!$CC452+'２個別表'!$CD452+'２個別表'!$CE452+'２個別表'!$CF452),"")</f>
        <v/>
      </c>
      <c r="BT452" s="486">
        <f t="shared" ca="1" si="164"/>
        <v>0</v>
      </c>
      <c r="BU452" s="480" t="str">
        <f t="shared" ca="1" si="183"/>
        <v/>
      </c>
    </row>
    <row r="453" spans="1:73">
      <c r="A453" s="770" t="str">
        <f t="shared" ca="1" si="159"/>
        <v>石川県</v>
      </c>
      <c r="B453" s="773">
        <f ca="1">'２個別表'!Q453</f>
        <v>443</v>
      </c>
      <c r="C453" s="774" t="str">
        <f>'２個別表'!$R453</f>
        <v>石川県</v>
      </c>
      <c r="D453" s="774" t="str">
        <f ca="1">'２個別表'!$S453</f>
        <v/>
      </c>
      <c r="E453" s="774" t="str">
        <f ca="1">'２個別表'!$T453</f>
        <v/>
      </c>
      <c r="F453" s="719" t="str">
        <f ca="1">'２個別表'!$W453</f>
        <v/>
      </c>
      <c r="G453" s="719" t="str">
        <f ca="1">IF($F453=1,IF(SUMIF('（様式１号）１総括表'!$B$16:$B$25,A453,'（様式１号）１総括表'!$A$16:$A$25)&gt;0,"〇","✕"),"-")</f>
        <v>-</v>
      </c>
      <c r="H453" s="716" t="str">
        <f ca="1">IF('２個別表'!$Y453=1,IF('２個別表'!$AC453=1,"〇","×"),IF(AND(2&lt;='２個別表'!$AC453,'２個別表'!$AC453&lt;=5),"〇","×"))</f>
        <v>×</v>
      </c>
      <c r="I453" s="716" t="str">
        <f t="shared" ca="1" si="160"/>
        <v>×</v>
      </c>
      <c r="J453" s="207" t="str">
        <f ca="1">'２個別表'!$Z453</f>
        <v/>
      </c>
      <c r="K453" s="207">
        <f ca="1">'２個別表'!$AK453</f>
        <v>0</v>
      </c>
      <c r="L453" s="207" t="str">
        <f ca="1">IF('２個別表'!$AL453=1,1,"")</f>
        <v/>
      </c>
      <c r="M453" s="207" t="str">
        <f ca="1">IF('２個別表'!$AL453="","",IF('２個別表'!$AL453=1,IF(OR('２個別表'!$AM453=1,'２個別表'!$AN453=1),"〇","×")))</f>
        <v/>
      </c>
      <c r="N453" s="204" t="str">
        <f ca="1">'２個別表'!AT453</f>
        <v/>
      </c>
      <c r="O453" s="220" t="str">
        <f ca="1">IF(1&lt;='２個別表'!$F453,IF(AND(1&lt;='２個別表'!$AO453,'２個別表'!$AO453&lt;=3),1,0),"")</f>
        <v/>
      </c>
      <c r="P453" s="229">
        <f ca="1">IF($O453=1,IF(AND('２個別表'!$BF453&lt;&gt;"",AND('２個別表'!$BI453&lt;&gt;1,'２個別表'!$BJ453)),0,1),0)</f>
        <v>0</v>
      </c>
      <c r="Q453" s="220">
        <f ca="1">IF('２個別表'!$BF453&lt;&gt;"",1,0)</f>
        <v>0</v>
      </c>
      <c r="R453" s="220" t="str">
        <f ca="1">IF($Q453=1,IF('２個別表'!$BI453=1,1,0),"")</f>
        <v/>
      </c>
      <c r="S453" s="220" t="str">
        <f ca="1">IF($R453=1,IF('２個別表'!$BJ453&lt;&gt;"","〇","×"),"")</f>
        <v/>
      </c>
      <c r="T453" s="220" t="str">
        <f t="shared" ca="1" si="166"/>
        <v/>
      </c>
      <c r="U453" s="381">
        <f ca="1">IF('２個別表'!$BH453&gt;0,'２個別表'!$BH453,0)</f>
        <v>0</v>
      </c>
      <c r="V453" s="220">
        <f ca="1">IF('２個別表'!$BJ453&lt;&gt;"",1,0)</f>
        <v>0</v>
      </c>
      <c r="W453" s="206">
        <f ca="1">IF(AND($Q453=1,$V453=1),'２個別表'!$CF453,0)</f>
        <v>0</v>
      </c>
      <c r="X453" s="219">
        <f t="shared" ca="1" si="161"/>
        <v>0</v>
      </c>
      <c r="Y453" s="220" t="str">
        <f ca="1">IF(1&lt;='２個別表'!$F453,'２個別表'!$BV453,"")</f>
        <v/>
      </c>
      <c r="Z453" s="220">
        <f ca="1">IF(1&lt;='２個別表'!$F453,'２個別表'!$CG453,0)</f>
        <v>0</v>
      </c>
      <c r="AA453" s="220">
        <f ca="1">IF(OR(0&lt;'２個別表'!$BZ453,0&lt;SUM('２個別表'!$CC453:$CD453)),1,0)</f>
        <v>1</v>
      </c>
      <c r="AB453" s="207">
        <f ca="1">IF(1&lt;='２個別表'!$F453,'２個別表'!$BX453,0)</f>
        <v>0</v>
      </c>
      <c r="AC453" s="207" t="str">
        <f ca="1">IF('２個別表'!$BX453&gt;0,IF(AND('２個別表'!$BV453=1,'２個別表'!$CG453="控除不可"),'２個別表'!$BX453,IF(AND('２個別表'!$BV453=1,'２個別表'!$CG453="80%控除対象"),ROUNDUP('２個別表'!$BX453*102/110,0),IF(AND('２個別表'!$BV453=1,'２個別表'!$CG453="全額控除"),ROUNDUP('２個別表'!$BX453*100/110,0),IF(OR('２個別表'!$BV453=2,'２個別表'!$BV453=3),'２個別表'!$BX453,'２個別表'!$BX453)))),"")</f>
        <v/>
      </c>
      <c r="AD453" s="221" t="str">
        <f ca="1">IF('２個別表'!$W453=1,3,IF(AND('２個別表'!$W453=2,AND(19&lt;='２個別表'!$AO453,'２個別表'!$AO453&lt;=23)),2,IF(AND('２個別表'!$W453=2,OR(AND(1&lt;='２個別表'!$AO453,'２個別表'!$AO453&lt;=18),AND(24&lt;='２個別表'!$AO453,'２個別表'!$AO453&lt;=25))),1,"判定不能")))</f>
        <v>判定不能</v>
      </c>
      <c r="AE453" s="228">
        <f t="shared" ca="1" si="167"/>
        <v>0</v>
      </c>
      <c r="AF453" s="204" t="str">
        <f t="shared" ca="1" si="184"/>
        <v/>
      </c>
      <c r="AG453" s="207" t="str">
        <f ca="1">IF(AND($AD453=1,$U453&gt;0,$V453=1),ROUNDDOWN($AC453*1/2-'２個別表'!$CF453*1/2,0),"")</f>
        <v/>
      </c>
      <c r="AH453" s="207" t="str">
        <f t="shared" ca="1" si="162"/>
        <v/>
      </c>
      <c r="AI453" s="230" t="str">
        <f ca="1">IF(AND($AD453=1,$Q453=1),IF($AB453&gt;0,'２個別表'!$BX453-'２個別表'!$BZ453-'２個別表'!$CF453-'２個別表'!$CC453-'２個別表'!$CD453-'２個別表'!$CE453,0),"")</f>
        <v/>
      </c>
      <c r="AJ453" s="222">
        <f t="shared" ca="1" si="168"/>
        <v>0</v>
      </c>
      <c r="AK453" s="218" t="str">
        <f ca="1">IF($AD453=1,IF('２個別表'!$AQ453=1,1,IF('２個別表'!AQ453="","",)),"")</f>
        <v/>
      </c>
      <c r="AL453" s="207" t="str">
        <f ca="1">IF($AJ453=1,IF($AK453=1,'２個別表'!BU453,""),"")</f>
        <v/>
      </c>
      <c r="AM453" s="204" t="str">
        <f t="shared" ca="1" si="169"/>
        <v/>
      </c>
      <c r="AN453" s="223" t="str">
        <f ca="1">IF($AJ453=1,IF($AK453=1,ROUNDDOWN('２個別表'!$BX453-'２個別表'!$BZ453-'２個別表'!$CC453-'２個別表'!$CD453-'２個別表'!$CE453-'２個別表'!$CF453,0),""),"")</f>
        <v/>
      </c>
      <c r="AO453" s="222">
        <f t="shared" ca="1" si="165"/>
        <v>0</v>
      </c>
      <c r="AP453" s="218">
        <f t="shared" ca="1" si="170"/>
        <v>0</v>
      </c>
      <c r="AQ453" s="218">
        <f t="shared" ca="1" si="171"/>
        <v>0</v>
      </c>
      <c r="AR453" s="213">
        <f ca="1">IF('２個別表'!$AC453=1,1,0)</f>
        <v>0</v>
      </c>
      <c r="AS453" s="204" t="str">
        <f t="shared" ca="1" si="172"/>
        <v/>
      </c>
      <c r="AT453" s="204" t="str">
        <f t="shared" ca="1" si="173"/>
        <v/>
      </c>
      <c r="AU453" s="230" t="str">
        <f ca="1">IF($AD453=1,IF($AQ453=1,ROUNDDOWN('２個別表'!$BX453-'２個別表'!$BZ453-'２個別表'!$CC453-'２個別表'!$CD453-'２個別表'!$CE453-'２個別表'!$CF453,0),""),"")</f>
        <v/>
      </c>
      <c r="AV453" s="391">
        <f t="shared" ca="1" si="174"/>
        <v>0</v>
      </c>
      <c r="AW453" s="401" t="str">
        <f t="shared" ca="1" si="175"/>
        <v>-</v>
      </c>
      <c r="AX453" s="228">
        <f ca="1">IF($AD453=2,IF('２個別表'!$BS453=1,1,0),0)</f>
        <v>0</v>
      </c>
      <c r="AY453" s="213" t="str">
        <f t="shared" ca="1" si="176"/>
        <v/>
      </c>
      <c r="AZ453" s="409" t="str">
        <f ca="1">IF(AND($AD453=2,$AX453=1),'２個別表'!$BX453-('２個別表'!$BZ453+'２個別表'!$CC453+'２個別表'!$CD453+'２個別表'!$CE453+'２個別表'!$CF453),"")</f>
        <v/>
      </c>
      <c r="BA453" s="228">
        <f ca="1">IF($AD453=2,IF('２個別表'!$BS453&lt;&gt;1,1,0),0)</f>
        <v>0</v>
      </c>
      <c r="BB453" s="404">
        <f t="shared" ca="1" si="177"/>
        <v>0</v>
      </c>
      <c r="BC453" s="207" t="str">
        <f ca="1">IF(AND($AD453=2,$BA453=1),'２個別表'!$BT453,"")</f>
        <v/>
      </c>
      <c r="BD453" s="207" t="str">
        <f t="shared" ca="1" si="178"/>
        <v/>
      </c>
      <c r="BE453" s="207" t="str">
        <f ca="1">IF(AND($AD453=2,$BA453=1),'２個別表'!$BW453-('２個別表'!$BZ453+'２個別表'!$CC453+'２個別表'!$CD453+'２個別表'!$CE453+'２個別表'!$CF453),"")</f>
        <v/>
      </c>
      <c r="BF453" s="207" t="str">
        <f ca="1">IF(AND($AD453=2,$BA453=1),'２個別表'!$CC453+'２個別表'!$CD453,"")</f>
        <v/>
      </c>
      <c r="BG453" s="406" t="str">
        <f ca="1">IF($BB453=1,IF(SUM('２個別表'!$BY453,'２個別表'!$CF453*0.5)&lt;='２個別表'!$BX453*0.5,"〇","×"),"")</f>
        <v/>
      </c>
      <c r="BH453" s="405">
        <f t="shared" ca="1" si="179"/>
        <v>0</v>
      </c>
      <c r="BI453" s="229" t="str">
        <f ca="1">IF($AD453=2,IF($AX453=1,IF('２個別表'!$AO453=23,"〇","×"),IF(OR('２個別表'!$AO453&lt;19,'２個別表'!$AO453&gt;23),"",IF($BH453&lt;='２個別表'!$BT453,"〇","×"))),"-")</f>
        <v>-</v>
      </c>
      <c r="BJ453" s="414" t="str">
        <f t="shared" ca="1" si="180"/>
        <v>-</v>
      </c>
      <c r="BK453" s="228">
        <f t="shared" ca="1" si="181"/>
        <v>0</v>
      </c>
      <c r="BL453" s="229" t="str">
        <f ca="1">IF($AD453=3,IF(1&lt;='２個別表'!$F453,IF('２個別表'!$W453=1,"〇","×"),""),"")</f>
        <v/>
      </c>
      <c r="BM453" s="209" t="str">
        <f ca="1">IF(AD453=3,IF(AND(OR('２個別表'!BF453="附帯施設",AND(1&lt;='２個別表'!AO453,'２個別表'!AO453&lt;=3)),'２個別表'!BM453&lt;&gt;"",'２個別表'!BN453&lt;&gt;""),1,IF(AND(OR('２個別表'!BF453="附帯施設",AND(1&lt;='２個別表'!AO453,'２個別表'!AO453&lt;=3)),OR('２個別表'!BM453="",'２個別表'!BN453="")),"×",0)),"")</f>
        <v/>
      </c>
      <c r="BN453" s="229" t="str">
        <f ca="1">IF($AD453=3,IF('２個別表'!$BX453&gt;=500000,"〇","×"),"")</f>
        <v/>
      </c>
      <c r="BO453" s="204" t="str">
        <f ca="1">IF(AD453=3,'２個別表'!BY453,"")</f>
        <v/>
      </c>
      <c r="BP453" s="204" t="str">
        <f ca="1">IF(AD453=3,IF(COUNTIF('２個別表'!$Z$11:'２個別表'!Z453,'２個別表'!Z453)=1,BO453,SUMIF('２個別表'!$Z$11:$Z$510,'２個別表'!Z453,$BO$11:$BO$239)),"")</f>
        <v/>
      </c>
      <c r="BQ453" s="213" t="str">
        <f t="shared" ca="1" si="163"/>
        <v/>
      </c>
      <c r="BR453" s="207" t="str">
        <f t="shared" ca="1" si="182"/>
        <v/>
      </c>
      <c r="BS453" s="483" t="str">
        <f ca="1">IF($AD453=3,'２個別表'!$BX453-('２個別表'!$BZ453+'２個別表'!$CC453+'２個別表'!$CD453+'２個別表'!$CE453+'２個別表'!$CF453),"")</f>
        <v/>
      </c>
      <c r="BT453" s="486">
        <f t="shared" ca="1" si="164"/>
        <v>0</v>
      </c>
      <c r="BU453" s="480" t="str">
        <f t="shared" ca="1" si="183"/>
        <v/>
      </c>
    </row>
    <row r="454" spans="1:73">
      <c r="A454" s="770" t="str">
        <f t="shared" ca="1" si="159"/>
        <v>石川県</v>
      </c>
      <c r="B454" s="773">
        <f ca="1">'２個別表'!Q454</f>
        <v>444</v>
      </c>
      <c r="C454" s="774" t="str">
        <f>'２個別表'!$R454</f>
        <v>石川県</v>
      </c>
      <c r="D454" s="774" t="str">
        <f ca="1">'２個別表'!$S454</f>
        <v/>
      </c>
      <c r="E454" s="774" t="str">
        <f ca="1">'２個別表'!$T454</f>
        <v/>
      </c>
      <c r="F454" s="719" t="str">
        <f ca="1">'２個別表'!$W454</f>
        <v/>
      </c>
      <c r="G454" s="719" t="str">
        <f ca="1">IF($F454=1,IF(SUMIF('（様式１号）１総括表'!$B$16:$B$25,A454,'（様式１号）１総括表'!$A$16:$A$25)&gt;0,"〇","✕"),"-")</f>
        <v>-</v>
      </c>
      <c r="H454" s="716" t="str">
        <f ca="1">IF('２個別表'!$Y454=1,IF('２個別表'!$AC454=1,"〇","×"),IF(AND(2&lt;='２個別表'!$AC454,'２個別表'!$AC454&lt;=5),"〇","×"))</f>
        <v>×</v>
      </c>
      <c r="I454" s="716" t="str">
        <f t="shared" ca="1" si="160"/>
        <v>×</v>
      </c>
      <c r="J454" s="207" t="str">
        <f ca="1">'２個別表'!$Z454</f>
        <v/>
      </c>
      <c r="K454" s="207">
        <f ca="1">'２個別表'!$AK454</f>
        <v>0</v>
      </c>
      <c r="L454" s="207" t="str">
        <f ca="1">IF('２個別表'!$AL454=1,1,"")</f>
        <v/>
      </c>
      <c r="M454" s="207" t="str">
        <f ca="1">IF('２個別表'!$AL454="","",IF('２個別表'!$AL454=1,IF(OR('２個別表'!$AM454=1,'２個別表'!$AN454=1),"〇","×")))</f>
        <v/>
      </c>
      <c r="N454" s="204" t="str">
        <f ca="1">'２個別表'!AT454</f>
        <v/>
      </c>
      <c r="O454" s="220" t="str">
        <f ca="1">IF(1&lt;='２個別表'!$F454,IF(AND(1&lt;='２個別表'!$AO454,'２個別表'!$AO454&lt;=3),1,0),"")</f>
        <v/>
      </c>
      <c r="P454" s="229">
        <f ca="1">IF($O454=1,IF(AND('２個別表'!$BF454&lt;&gt;"",AND('２個別表'!$BI454&lt;&gt;1,'２個別表'!$BJ454)),0,1),0)</f>
        <v>0</v>
      </c>
      <c r="Q454" s="220">
        <f ca="1">IF('２個別表'!$BF454&lt;&gt;"",1,0)</f>
        <v>0</v>
      </c>
      <c r="R454" s="220" t="str">
        <f ca="1">IF($Q454=1,IF('２個別表'!$BI454=1,1,0),"")</f>
        <v/>
      </c>
      <c r="S454" s="220" t="str">
        <f ca="1">IF($R454=1,IF('２個別表'!$BJ454&lt;&gt;"","〇","×"),"")</f>
        <v/>
      </c>
      <c r="T454" s="220" t="str">
        <f t="shared" ca="1" si="166"/>
        <v/>
      </c>
      <c r="U454" s="381">
        <f ca="1">IF('２個別表'!$BH454&gt;0,'２個別表'!$BH454,0)</f>
        <v>0</v>
      </c>
      <c r="V454" s="220">
        <f ca="1">IF('２個別表'!$BJ454&lt;&gt;"",1,0)</f>
        <v>0</v>
      </c>
      <c r="W454" s="206">
        <f ca="1">IF(AND($Q454=1,$V454=1),'２個別表'!$CF454,0)</f>
        <v>0</v>
      </c>
      <c r="X454" s="219">
        <f t="shared" ca="1" si="161"/>
        <v>0</v>
      </c>
      <c r="Y454" s="220" t="str">
        <f ca="1">IF(1&lt;='２個別表'!$F454,'２個別表'!$BV454,"")</f>
        <v/>
      </c>
      <c r="Z454" s="220">
        <f ca="1">IF(1&lt;='２個別表'!$F454,'２個別表'!$CG454,0)</f>
        <v>0</v>
      </c>
      <c r="AA454" s="220">
        <f ca="1">IF(OR(0&lt;'２個別表'!$BZ454,0&lt;SUM('２個別表'!$CC454:$CD454)),1,0)</f>
        <v>1</v>
      </c>
      <c r="AB454" s="207">
        <f ca="1">IF(1&lt;='２個別表'!$F454,'２個別表'!$BX454,0)</f>
        <v>0</v>
      </c>
      <c r="AC454" s="207" t="str">
        <f ca="1">IF('２個別表'!$BX454&gt;0,IF(AND('２個別表'!$BV454=1,'２個別表'!$CG454="控除不可"),'２個別表'!$BX454,IF(AND('２個別表'!$BV454=1,'２個別表'!$CG454="80%控除対象"),ROUNDUP('２個別表'!$BX454*102/110,0),IF(AND('２個別表'!$BV454=1,'２個別表'!$CG454="全額控除"),ROUNDUP('２個別表'!$BX454*100/110,0),IF(OR('２個別表'!$BV454=2,'２個別表'!$BV454=3),'２個別表'!$BX454,'２個別表'!$BX454)))),"")</f>
        <v/>
      </c>
      <c r="AD454" s="221" t="str">
        <f ca="1">IF('２個別表'!$W454=1,3,IF(AND('２個別表'!$W454=2,AND(19&lt;='２個別表'!$AO454,'２個別表'!$AO454&lt;=23)),2,IF(AND('２個別表'!$W454=2,OR(AND(1&lt;='２個別表'!$AO454,'２個別表'!$AO454&lt;=18),AND(24&lt;='２個別表'!$AO454,'２個別表'!$AO454&lt;=25))),1,"判定不能")))</f>
        <v>判定不能</v>
      </c>
      <c r="AE454" s="228">
        <f t="shared" ca="1" si="167"/>
        <v>0</v>
      </c>
      <c r="AF454" s="204" t="str">
        <f t="shared" ca="1" si="184"/>
        <v/>
      </c>
      <c r="AG454" s="207" t="str">
        <f ca="1">IF(AND($AD454=1,$U454&gt;0,$V454=1),ROUNDDOWN($AC454*1/2-'２個別表'!$CF454*1/2,0),"")</f>
        <v/>
      </c>
      <c r="AH454" s="207" t="str">
        <f t="shared" ca="1" si="162"/>
        <v/>
      </c>
      <c r="AI454" s="230" t="str">
        <f ca="1">IF(AND($AD454=1,$Q454=1),IF($AB454&gt;0,'２個別表'!$BX454-'２個別表'!$BZ454-'２個別表'!$CF454-'２個別表'!$CC454-'２個別表'!$CD454-'２個別表'!$CE454,0),"")</f>
        <v/>
      </c>
      <c r="AJ454" s="222">
        <f t="shared" ca="1" si="168"/>
        <v>0</v>
      </c>
      <c r="AK454" s="218" t="str">
        <f ca="1">IF($AD454=1,IF('２個別表'!$AQ454=1,1,IF('２個別表'!AQ454="","",)),"")</f>
        <v/>
      </c>
      <c r="AL454" s="207" t="str">
        <f ca="1">IF($AJ454=1,IF($AK454=1,'２個別表'!BU454,""),"")</f>
        <v/>
      </c>
      <c r="AM454" s="204" t="str">
        <f t="shared" ca="1" si="169"/>
        <v/>
      </c>
      <c r="AN454" s="223" t="str">
        <f ca="1">IF($AJ454=1,IF($AK454=1,ROUNDDOWN('２個別表'!$BX454-'２個別表'!$BZ454-'２個別表'!$CC454-'２個別表'!$CD454-'２個別表'!$CE454-'２個別表'!$CF454,0),""),"")</f>
        <v/>
      </c>
      <c r="AO454" s="222">
        <f t="shared" ca="1" si="165"/>
        <v>0</v>
      </c>
      <c r="AP454" s="218">
        <f t="shared" ca="1" si="170"/>
        <v>0</v>
      </c>
      <c r="AQ454" s="218">
        <f t="shared" ca="1" si="171"/>
        <v>0</v>
      </c>
      <c r="AR454" s="213">
        <f ca="1">IF('２個別表'!$AC454=1,1,0)</f>
        <v>0</v>
      </c>
      <c r="AS454" s="204" t="str">
        <f t="shared" ca="1" si="172"/>
        <v/>
      </c>
      <c r="AT454" s="204" t="str">
        <f t="shared" ca="1" si="173"/>
        <v/>
      </c>
      <c r="AU454" s="230" t="str">
        <f ca="1">IF($AD454=1,IF($AQ454=1,ROUNDDOWN('２個別表'!$BX454-'２個別表'!$BZ454-'２個別表'!$CC454-'２個別表'!$CD454-'２個別表'!$CE454-'２個別表'!$CF454,0),""),"")</f>
        <v/>
      </c>
      <c r="AV454" s="391">
        <f t="shared" ca="1" si="174"/>
        <v>0</v>
      </c>
      <c r="AW454" s="401" t="str">
        <f t="shared" ca="1" si="175"/>
        <v>-</v>
      </c>
      <c r="AX454" s="228">
        <f ca="1">IF($AD454=2,IF('２個別表'!$BS454=1,1,0),0)</f>
        <v>0</v>
      </c>
      <c r="AY454" s="213" t="str">
        <f t="shared" ca="1" si="176"/>
        <v/>
      </c>
      <c r="AZ454" s="409" t="str">
        <f ca="1">IF(AND($AD454=2,$AX454=1),'２個別表'!$BX454-('２個別表'!$BZ454+'２個別表'!$CC454+'２個別表'!$CD454+'２個別表'!$CE454+'２個別表'!$CF454),"")</f>
        <v/>
      </c>
      <c r="BA454" s="228">
        <f ca="1">IF($AD454=2,IF('２個別表'!$BS454&lt;&gt;1,1,0),0)</f>
        <v>0</v>
      </c>
      <c r="BB454" s="404">
        <f t="shared" ca="1" si="177"/>
        <v>0</v>
      </c>
      <c r="BC454" s="207" t="str">
        <f ca="1">IF(AND($AD454=2,$BA454=1),'２個別表'!$BT454,"")</f>
        <v/>
      </c>
      <c r="BD454" s="207" t="str">
        <f t="shared" ca="1" si="178"/>
        <v/>
      </c>
      <c r="BE454" s="207" t="str">
        <f ca="1">IF(AND($AD454=2,$BA454=1),'２個別表'!$BW454-('２個別表'!$BZ454+'２個別表'!$CC454+'２個別表'!$CD454+'２個別表'!$CE454+'２個別表'!$CF454),"")</f>
        <v/>
      </c>
      <c r="BF454" s="207" t="str">
        <f ca="1">IF(AND($AD454=2,$BA454=1),'２個別表'!$CC454+'２個別表'!$CD454,"")</f>
        <v/>
      </c>
      <c r="BG454" s="406" t="str">
        <f ca="1">IF($BB454=1,IF(SUM('２個別表'!$BY454,'２個別表'!$CF454*0.5)&lt;='２個別表'!$BX454*0.5,"〇","×"),"")</f>
        <v/>
      </c>
      <c r="BH454" s="405">
        <f t="shared" ca="1" si="179"/>
        <v>0</v>
      </c>
      <c r="BI454" s="229" t="str">
        <f ca="1">IF($AD454=2,IF($AX454=1,IF('２個別表'!$AO454=23,"〇","×"),IF(OR('２個別表'!$AO454&lt;19,'２個別表'!$AO454&gt;23),"",IF($BH454&lt;='２個別表'!$BT454,"〇","×"))),"-")</f>
        <v>-</v>
      </c>
      <c r="BJ454" s="414" t="str">
        <f t="shared" ca="1" si="180"/>
        <v>-</v>
      </c>
      <c r="BK454" s="228">
        <f t="shared" ca="1" si="181"/>
        <v>0</v>
      </c>
      <c r="BL454" s="229" t="str">
        <f ca="1">IF($AD454=3,IF(1&lt;='２個別表'!$F454,IF('２個別表'!$W454=1,"〇","×"),""),"")</f>
        <v/>
      </c>
      <c r="BM454" s="209" t="str">
        <f ca="1">IF(AD454=3,IF(AND(OR('２個別表'!BF454="附帯施設",AND(1&lt;='２個別表'!AO454,'２個別表'!AO454&lt;=3)),'２個別表'!BM454&lt;&gt;"",'２個別表'!BN454&lt;&gt;""),1,IF(AND(OR('２個別表'!BF454="附帯施設",AND(1&lt;='２個別表'!AO454,'２個別表'!AO454&lt;=3)),OR('２個別表'!BM454="",'２個別表'!BN454="")),"×",0)),"")</f>
        <v/>
      </c>
      <c r="BN454" s="229" t="str">
        <f ca="1">IF($AD454=3,IF('２個別表'!$BX454&gt;=500000,"〇","×"),"")</f>
        <v/>
      </c>
      <c r="BO454" s="204" t="str">
        <f ca="1">IF(AD454=3,'２個別表'!BY454,"")</f>
        <v/>
      </c>
      <c r="BP454" s="204" t="str">
        <f ca="1">IF(AD454=3,IF(COUNTIF('２個別表'!$Z$11:'２個別表'!Z454,'２個別表'!Z454)=1,BO454,SUMIF('２個別表'!$Z$11:$Z$510,'２個別表'!Z454,$BO$11:$BO$239)),"")</f>
        <v/>
      </c>
      <c r="BQ454" s="213" t="str">
        <f t="shared" ca="1" si="163"/>
        <v/>
      </c>
      <c r="BR454" s="207" t="str">
        <f t="shared" ca="1" si="182"/>
        <v/>
      </c>
      <c r="BS454" s="483" t="str">
        <f ca="1">IF($AD454=3,'２個別表'!$BX454-('２個別表'!$BZ454+'２個別表'!$CC454+'２個別表'!$CD454+'２個別表'!$CE454+'２個別表'!$CF454),"")</f>
        <v/>
      </c>
      <c r="BT454" s="486">
        <f t="shared" ca="1" si="164"/>
        <v>0</v>
      </c>
      <c r="BU454" s="480" t="str">
        <f t="shared" ca="1" si="183"/>
        <v/>
      </c>
    </row>
    <row r="455" spans="1:73">
      <c r="A455" s="770" t="str">
        <f t="shared" ca="1" si="159"/>
        <v>石川県</v>
      </c>
      <c r="B455" s="773">
        <f ca="1">'２個別表'!Q455</f>
        <v>445</v>
      </c>
      <c r="C455" s="774" t="str">
        <f>'２個別表'!$R455</f>
        <v>石川県</v>
      </c>
      <c r="D455" s="774" t="str">
        <f ca="1">'２個別表'!$S455</f>
        <v/>
      </c>
      <c r="E455" s="774" t="str">
        <f ca="1">'２個別表'!$T455</f>
        <v/>
      </c>
      <c r="F455" s="719" t="str">
        <f ca="1">'２個別表'!$W455</f>
        <v/>
      </c>
      <c r="G455" s="719" t="str">
        <f ca="1">IF($F455=1,IF(SUMIF('（様式１号）１総括表'!$B$16:$B$25,A455,'（様式１号）１総括表'!$A$16:$A$25)&gt;0,"〇","✕"),"-")</f>
        <v>-</v>
      </c>
      <c r="H455" s="716" t="str">
        <f ca="1">IF('２個別表'!$Y455=1,IF('２個別表'!$AC455=1,"〇","×"),IF(AND(2&lt;='２個別表'!$AC455,'２個別表'!$AC455&lt;=5),"〇","×"))</f>
        <v>×</v>
      </c>
      <c r="I455" s="716" t="str">
        <f t="shared" ca="1" si="160"/>
        <v>×</v>
      </c>
      <c r="J455" s="207" t="str">
        <f ca="1">'２個別表'!$Z455</f>
        <v/>
      </c>
      <c r="K455" s="207">
        <f ca="1">'２個別表'!$AK455</f>
        <v>0</v>
      </c>
      <c r="L455" s="207" t="str">
        <f ca="1">IF('２個別表'!$AL455=1,1,"")</f>
        <v/>
      </c>
      <c r="M455" s="207" t="str">
        <f ca="1">IF('２個別表'!$AL455="","",IF('２個別表'!$AL455=1,IF(OR('２個別表'!$AM455=1,'２個別表'!$AN455=1),"〇","×")))</f>
        <v/>
      </c>
      <c r="N455" s="204" t="str">
        <f ca="1">'２個別表'!AT455</f>
        <v/>
      </c>
      <c r="O455" s="220" t="str">
        <f ca="1">IF(1&lt;='２個別表'!$F455,IF(AND(1&lt;='２個別表'!$AO455,'２個別表'!$AO455&lt;=3),1,0),"")</f>
        <v/>
      </c>
      <c r="P455" s="229">
        <f ca="1">IF($O455=1,IF(AND('２個別表'!$BF455&lt;&gt;"",AND('２個別表'!$BI455&lt;&gt;1,'２個別表'!$BJ455)),0,1),0)</f>
        <v>0</v>
      </c>
      <c r="Q455" s="220">
        <f ca="1">IF('２個別表'!$BF455&lt;&gt;"",1,0)</f>
        <v>0</v>
      </c>
      <c r="R455" s="220" t="str">
        <f ca="1">IF($Q455=1,IF('２個別表'!$BI455=1,1,0),"")</f>
        <v/>
      </c>
      <c r="S455" s="220" t="str">
        <f ca="1">IF($R455=1,IF('２個別表'!$BJ455&lt;&gt;"","〇","×"),"")</f>
        <v/>
      </c>
      <c r="T455" s="220" t="str">
        <f t="shared" ca="1" si="166"/>
        <v/>
      </c>
      <c r="U455" s="381">
        <f ca="1">IF('２個別表'!$BH455&gt;0,'２個別表'!$BH455,0)</f>
        <v>0</v>
      </c>
      <c r="V455" s="220">
        <f ca="1">IF('２個別表'!$BJ455&lt;&gt;"",1,0)</f>
        <v>0</v>
      </c>
      <c r="W455" s="206">
        <f ca="1">IF(AND($Q455=1,$V455=1),'２個別表'!$CF455,0)</f>
        <v>0</v>
      </c>
      <c r="X455" s="219">
        <f t="shared" ca="1" si="161"/>
        <v>0</v>
      </c>
      <c r="Y455" s="220" t="str">
        <f ca="1">IF(1&lt;='２個別表'!$F455,'２個別表'!$BV455,"")</f>
        <v/>
      </c>
      <c r="Z455" s="220">
        <f ca="1">IF(1&lt;='２個別表'!$F455,'２個別表'!$CG455,0)</f>
        <v>0</v>
      </c>
      <c r="AA455" s="220">
        <f ca="1">IF(OR(0&lt;'２個別表'!$BZ455,0&lt;SUM('２個別表'!$CC455:$CD455)),1,0)</f>
        <v>1</v>
      </c>
      <c r="AB455" s="207">
        <f ca="1">IF(1&lt;='２個別表'!$F455,'２個別表'!$BX455,0)</f>
        <v>0</v>
      </c>
      <c r="AC455" s="207" t="str">
        <f ca="1">IF('２個別表'!$BX455&gt;0,IF(AND('２個別表'!$BV455=1,'２個別表'!$CG455="控除不可"),'２個別表'!$BX455,IF(AND('２個別表'!$BV455=1,'２個別表'!$CG455="80%控除対象"),ROUNDUP('２個別表'!$BX455*102/110,0),IF(AND('２個別表'!$BV455=1,'２個別表'!$CG455="全額控除"),ROUNDUP('２個別表'!$BX455*100/110,0),IF(OR('２個別表'!$BV455=2,'２個別表'!$BV455=3),'２個別表'!$BX455,'２個別表'!$BX455)))),"")</f>
        <v/>
      </c>
      <c r="AD455" s="221" t="str">
        <f ca="1">IF('２個別表'!$W455=1,3,IF(AND('２個別表'!$W455=2,AND(19&lt;='２個別表'!$AO455,'２個別表'!$AO455&lt;=23)),2,IF(AND('２個別表'!$W455=2,OR(AND(1&lt;='２個別表'!$AO455,'２個別表'!$AO455&lt;=18),AND(24&lt;='２個別表'!$AO455,'２個別表'!$AO455&lt;=25))),1,"判定不能")))</f>
        <v>判定不能</v>
      </c>
      <c r="AE455" s="228">
        <f t="shared" ca="1" si="167"/>
        <v>0</v>
      </c>
      <c r="AF455" s="204" t="str">
        <f t="shared" ca="1" si="184"/>
        <v/>
      </c>
      <c r="AG455" s="207" t="str">
        <f ca="1">IF(AND($AD455=1,$U455&gt;0,$V455=1),ROUNDDOWN($AC455*1/2-'２個別表'!$CF455*1/2,0),"")</f>
        <v/>
      </c>
      <c r="AH455" s="207" t="str">
        <f t="shared" ca="1" si="162"/>
        <v/>
      </c>
      <c r="AI455" s="230" t="str">
        <f ca="1">IF(AND($AD455=1,$Q455=1),IF($AB455&gt;0,'２個別表'!$BX455-'２個別表'!$BZ455-'２個別表'!$CF455-'２個別表'!$CC455-'２個別表'!$CD455-'２個別表'!$CE455,0),"")</f>
        <v/>
      </c>
      <c r="AJ455" s="222">
        <f t="shared" ca="1" si="168"/>
        <v>0</v>
      </c>
      <c r="AK455" s="218" t="str">
        <f ca="1">IF($AD455=1,IF('２個別表'!$AQ455=1,1,IF('２個別表'!AQ455="","",)),"")</f>
        <v/>
      </c>
      <c r="AL455" s="207" t="str">
        <f ca="1">IF($AJ455=1,IF($AK455=1,'２個別表'!BU455,""),"")</f>
        <v/>
      </c>
      <c r="AM455" s="204" t="str">
        <f t="shared" ca="1" si="169"/>
        <v/>
      </c>
      <c r="AN455" s="223" t="str">
        <f ca="1">IF($AJ455=1,IF($AK455=1,ROUNDDOWN('２個別表'!$BX455-'２個別表'!$BZ455-'２個別表'!$CC455-'２個別表'!$CD455-'２個別表'!$CE455-'２個別表'!$CF455,0),""),"")</f>
        <v/>
      </c>
      <c r="AO455" s="222">
        <f t="shared" ca="1" si="165"/>
        <v>0</v>
      </c>
      <c r="AP455" s="218">
        <f t="shared" ca="1" si="170"/>
        <v>0</v>
      </c>
      <c r="AQ455" s="218">
        <f t="shared" ca="1" si="171"/>
        <v>0</v>
      </c>
      <c r="AR455" s="213">
        <f ca="1">IF('２個別表'!$AC455=1,1,0)</f>
        <v>0</v>
      </c>
      <c r="AS455" s="204" t="str">
        <f t="shared" ca="1" si="172"/>
        <v/>
      </c>
      <c r="AT455" s="204" t="str">
        <f t="shared" ca="1" si="173"/>
        <v/>
      </c>
      <c r="AU455" s="230" t="str">
        <f ca="1">IF($AD455=1,IF($AQ455=1,ROUNDDOWN('２個別表'!$BX455-'２個別表'!$BZ455-'２個別表'!$CC455-'２個別表'!$CD455-'２個別表'!$CE455-'２個別表'!$CF455,0),""),"")</f>
        <v/>
      </c>
      <c r="AV455" s="391">
        <f t="shared" ca="1" si="174"/>
        <v>0</v>
      </c>
      <c r="AW455" s="401" t="str">
        <f t="shared" ca="1" si="175"/>
        <v>-</v>
      </c>
      <c r="AX455" s="228">
        <f ca="1">IF($AD455=2,IF('２個別表'!$BS455=1,1,0),0)</f>
        <v>0</v>
      </c>
      <c r="AY455" s="213" t="str">
        <f t="shared" ca="1" si="176"/>
        <v/>
      </c>
      <c r="AZ455" s="409" t="str">
        <f ca="1">IF(AND($AD455=2,$AX455=1),'２個別表'!$BX455-('２個別表'!$BZ455+'２個別表'!$CC455+'２個別表'!$CD455+'２個別表'!$CE455+'２個別表'!$CF455),"")</f>
        <v/>
      </c>
      <c r="BA455" s="228">
        <f ca="1">IF($AD455=2,IF('２個別表'!$BS455&lt;&gt;1,1,0),0)</f>
        <v>0</v>
      </c>
      <c r="BB455" s="404">
        <f t="shared" ca="1" si="177"/>
        <v>0</v>
      </c>
      <c r="BC455" s="207" t="str">
        <f ca="1">IF(AND($AD455=2,$BA455=1),'２個別表'!$BT455,"")</f>
        <v/>
      </c>
      <c r="BD455" s="207" t="str">
        <f t="shared" ca="1" si="178"/>
        <v/>
      </c>
      <c r="BE455" s="207" t="str">
        <f ca="1">IF(AND($AD455=2,$BA455=1),'２個別表'!$BW455-('２個別表'!$BZ455+'２個別表'!$CC455+'２個別表'!$CD455+'２個別表'!$CE455+'２個別表'!$CF455),"")</f>
        <v/>
      </c>
      <c r="BF455" s="207" t="str">
        <f ca="1">IF(AND($AD455=2,$BA455=1),'２個別表'!$CC455+'２個別表'!$CD455,"")</f>
        <v/>
      </c>
      <c r="BG455" s="406" t="str">
        <f ca="1">IF($BB455=1,IF(SUM('２個別表'!$BY455,'２個別表'!$CF455*0.5)&lt;='２個別表'!$BX455*0.5,"〇","×"),"")</f>
        <v/>
      </c>
      <c r="BH455" s="405">
        <f t="shared" ca="1" si="179"/>
        <v>0</v>
      </c>
      <c r="BI455" s="229" t="str">
        <f ca="1">IF($AD455=2,IF($AX455=1,IF('２個別表'!$AO455=23,"〇","×"),IF(OR('２個別表'!$AO455&lt;19,'２個別表'!$AO455&gt;23),"",IF($BH455&lt;='２個別表'!$BT455,"〇","×"))),"-")</f>
        <v>-</v>
      </c>
      <c r="BJ455" s="414" t="str">
        <f t="shared" ca="1" si="180"/>
        <v>-</v>
      </c>
      <c r="BK455" s="228">
        <f t="shared" ca="1" si="181"/>
        <v>0</v>
      </c>
      <c r="BL455" s="229" t="str">
        <f ca="1">IF($AD455=3,IF(1&lt;='２個別表'!$F455,IF('２個別表'!$W455=1,"〇","×"),""),"")</f>
        <v/>
      </c>
      <c r="BM455" s="209" t="str">
        <f ca="1">IF(AD455=3,IF(AND(OR('２個別表'!BF455="附帯施設",AND(1&lt;='２個別表'!AO455,'２個別表'!AO455&lt;=3)),'２個別表'!BM455&lt;&gt;"",'２個別表'!BN455&lt;&gt;""),1,IF(AND(OR('２個別表'!BF455="附帯施設",AND(1&lt;='２個別表'!AO455,'２個別表'!AO455&lt;=3)),OR('２個別表'!BM455="",'２個別表'!BN455="")),"×",0)),"")</f>
        <v/>
      </c>
      <c r="BN455" s="229" t="str">
        <f ca="1">IF($AD455=3,IF('２個別表'!$BX455&gt;=500000,"〇","×"),"")</f>
        <v/>
      </c>
      <c r="BO455" s="204" t="str">
        <f ca="1">IF(AD455=3,'２個別表'!BY455,"")</f>
        <v/>
      </c>
      <c r="BP455" s="204" t="str">
        <f ca="1">IF(AD455=3,IF(COUNTIF('２個別表'!$Z$11:'２個別表'!Z455,'２個別表'!Z455)=1,BO455,SUMIF('２個別表'!$Z$11:$Z$510,'２個別表'!Z455,$BO$11:$BO$239)),"")</f>
        <v/>
      </c>
      <c r="BQ455" s="213" t="str">
        <f t="shared" ca="1" si="163"/>
        <v/>
      </c>
      <c r="BR455" s="207" t="str">
        <f t="shared" ca="1" si="182"/>
        <v/>
      </c>
      <c r="BS455" s="483" t="str">
        <f ca="1">IF($AD455=3,'２個別表'!$BX455-('２個別表'!$BZ455+'２個別表'!$CC455+'２個別表'!$CD455+'２個別表'!$CE455+'２個別表'!$CF455),"")</f>
        <v/>
      </c>
      <c r="BT455" s="486">
        <f t="shared" ca="1" si="164"/>
        <v>0</v>
      </c>
      <c r="BU455" s="480" t="str">
        <f t="shared" ca="1" si="183"/>
        <v/>
      </c>
    </row>
    <row r="456" spans="1:73">
      <c r="A456" s="770" t="str">
        <f t="shared" ca="1" si="159"/>
        <v>石川県</v>
      </c>
      <c r="B456" s="773">
        <f ca="1">'２個別表'!Q456</f>
        <v>446</v>
      </c>
      <c r="C456" s="774" t="str">
        <f>'２個別表'!$R456</f>
        <v>石川県</v>
      </c>
      <c r="D456" s="774" t="str">
        <f ca="1">'２個別表'!$S456</f>
        <v/>
      </c>
      <c r="E456" s="774" t="str">
        <f ca="1">'２個別表'!$T456</f>
        <v/>
      </c>
      <c r="F456" s="719" t="str">
        <f ca="1">'２個別表'!$W456</f>
        <v/>
      </c>
      <c r="G456" s="719" t="str">
        <f ca="1">IF($F456=1,IF(SUMIF('（様式１号）１総括表'!$B$16:$B$25,A456,'（様式１号）１総括表'!$A$16:$A$25)&gt;0,"〇","✕"),"-")</f>
        <v>-</v>
      </c>
      <c r="H456" s="716" t="str">
        <f ca="1">IF('２個別表'!$Y456=1,IF('２個別表'!$AC456=1,"〇","×"),IF(AND(2&lt;='２個別表'!$AC456,'２個別表'!$AC456&lt;=5),"〇","×"))</f>
        <v>×</v>
      </c>
      <c r="I456" s="716" t="str">
        <f t="shared" ca="1" si="160"/>
        <v>×</v>
      </c>
      <c r="J456" s="207" t="str">
        <f ca="1">'２個別表'!$Z456</f>
        <v/>
      </c>
      <c r="K456" s="207">
        <f ca="1">'２個別表'!$AK456</f>
        <v>0</v>
      </c>
      <c r="L456" s="207" t="str">
        <f ca="1">IF('２個別表'!$AL456=1,1,"")</f>
        <v/>
      </c>
      <c r="M456" s="207" t="str">
        <f ca="1">IF('２個別表'!$AL456="","",IF('２個別表'!$AL456=1,IF(OR('２個別表'!$AM456=1,'２個別表'!$AN456=1),"〇","×")))</f>
        <v/>
      </c>
      <c r="N456" s="204" t="str">
        <f ca="1">'２個別表'!AT456</f>
        <v/>
      </c>
      <c r="O456" s="220" t="str">
        <f ca="1">IF(1&lt;='２個別表'!$F456,IF(AND(1&lt;='２個別表'!$AO456,'２個別表'!$AO456&lt;=3),1,0),"")</f>
        <v/>
      </c>
      <c r="P456" s="229">
        <f ca="1">IF($O456=1,IF(AND('２個別表'!$BF456&lt;&gt;"",AND('２個別表'!$BI456&lt;&gt;1,'２個別表'!$BJ456)),0,1),0)</f>
        <v>0</v>
      </c>
      <c r="Q456" s="220">
        <f ca="1">IF('２個別表'!$BF456&lt;&gt;"",1,0)</f>
        <v>0</v>
      </c>
      <c r="R456" s="220" t="str">
        <f ca="1">IF($Q456=1,IF('２個別表'!$BI456=1,1,0),"")</f>
        <v/>
      </c>
      <c r="S456" s="220" t="str">
        <f ca="1">IF($R456=1,IF('２個別表'!$BJ456&lt;&gt;"","〇","×"),"")</f>
        <v/>
      </c>
      <c r="T456" s="220" t="str">
        <f t="shared" ca="1" si="166"/>
        <v/>
      </c>
      <c r="U456" s="381">
        <f ca="1">IF('２個別表'!$BH456&gt;0,'２個別表'!$BH456,0)</f>
        <v>0</v>
      </c>
      <c r="V456" s="220">
        <f ca="1">IF('２個別表'!$BJ456&lt;&gt;"",1,0)</f>
        <v>0</v>
      </c>
      <c r="W456" s="206">
        <f ca="1">IF(AND($Q456=1,$V456=1),'２個別表'!$CF456,0)</f>
        <v>0</v>
      </c>
      <c r="X456" s="219">
        <f t="shared" ca="1" si="161"/>
        <v>0</v>
      </c>
      <c r="Y456" s="220" t="str">
        <f ca="1">IF(1&lt;='２個別表'!$F456,'２個別表'!$BV456,"")</f>
        <v/>
      </c>
      <c r="Z456" s="220">
        <f ca="1">IF(1&lt;='２個別表'!$F456,'２個別表'!$CG456,0)</f>
        <v>0</v>
      </c>
      <c r="AA456" s="220">
        <f ca="1">IF(OR(0&lt;'２個別表'!$BZ456,0&lt;SUM('２個別表'!$CC456:$CD456)),1,0)</f>
        <v>1</v>
      </c>
      <c r="AB456" s="207">
        <f ca="1">IF(1&lt;='２個別表'!$F456,'２個別表'!$BX456,0)</f>
        <v>0</v>
      </c>
      <c r="AC456" s="207" t="str">
        <f ca="1">IF('２個別表'!$BX456&gt;0,IF(AND('２個別表'!$BV456=1,'２個別表'!$CG456="控除不可"),'２個別表'!$BX456,IF(AND('２個別表'!$BV456=1,'２個別表'!$CG456="80%控除対象"),ROUNDUP('２個別表'!$BX456*102/110,0),IF(AND('２個別表'!$BV456=1,'２個別表'!$CG456="全額控除"),ROUNDUP('２個別表'!$BX456*100/110,0),IF(OR('２個別表'!$BV456=2,'２個別表'!$BV456=3),'２個別表'!$BX456,'２個別表'!$BX456)))),"")</f>
        <v/>
      </c>
      <c r="AD456" s="221" t="str">
        <f ca="1">IF('２個別表'!$W456=1,3,IF(AND('２個別表'!$W456=2,AND(19&lt;='２個別表'!$AO456,'２個別表'!$AO456&lt;=23)),2,IF(AND('２個別表'!$W456=2,OR(AND(1&lt;='２個別表'!$AO456,'２個別表'!$AO456&lt;=18),AND(24&lt;='２個別表'!$AO456,'２個別表'!$AO456&lt;=25))),1,"判定不能")))</f>
        <v>判定不能</v>
      </c>
      <c r="AE456" s="228">
        <f t="shared" ca="1" si="167"/>
        <v>0</v>
      </c>
      <c r="AF456" s="204" t="str">
        <f t="shared" ca="1" si="184"/>
        <v/>
      </c>
      <c r="AG456" s="207" t="str">
        <f ca="1">IF(AND($AD456=1,$U456&gt;0,$V456=1),ROUNDDOWN($AC456*1/2-'２個別表'!$CF456*1/2,0),"")</f>
        <v/>
      </c>
      <c r="AH456" s="207" t="str">
        <f t="shared" ca="1" si="162"/>
        <v/>
      </c>
      <c r="AI456" s="230" t="str">
        <f ca="1">IF(AND($AD456=1,$Q456=1),IF($AB456&gt;0,'２個別表'!$BX456-'２個別表'!$BZ456-'２個別表'!$CF456-'２個別表'!$CC456-'２個別表'!$CD456-'２個別表'!$CE456,0),"")</f>
        <v/>
      </c>
      <c r="AJ456" s="222">
        <f t="shared" ca="1" si="168"/>
        <v>0</v>
      </c>
      <c r="AK456" s="218" t="str">
        <f ca="1">IF($AD456=1,IF('２個別表'!$AQ456=1,1,IF('２個別表'!AQ456="","",)),"")</f>
        <v/>
      </c>
      <c r="AL456" s="207" t="str">
        <f ca="1">IF($AJ456=1,IF($AK456=1,'２個別表'!BU456,""),"")</f>
        <v/>
      </c>
      <c r="AM456" s="204" t="str">
        <f t="shared" ca="1" si="169"/>
        <v/>
      </c>
      <c r="AN456" s="223" t="str">
        <f ca="1">IF($AJ456=1,IF($AK456=1,ROUNDDOWN('２個別表'!$BX456-'２個別表'!$BZ456-'２個別表'!$CC456-'２個別表'!$CD456-'２個別表'!$CE456-'２個別表'!$CF456,0),""),"")</f>
        <v/>
      </c>
      <c r="AO456" s="222">
        <f t="shared" ca="1" si="165"/>
        <v>0</v>
      </c>
      <c r="AP456" s="218">
        <f t="shared" ca="1" si="170"/>
        <v>0</v>
      </c>
      <c r="AQ456" s="218">
        <f t="shared" ca="1" si="171"/>
        <v>0</v>
      </c>
      <c r="AR456" s="213">
        <f ca="1">IF('２個別表'!$AC456=1,1,0)</f>
        <v>0</v>
      </c>
      <c r="AS456" s="204" t="str">
        <f t="shared" ca="1" si="172"/>
        <v/>
      </c>
      <c r="AT456" s="204" t="str">
        <f t="shared" ca="1" si="173"/>
        <v/>
      </c>
      <c r="AU456" s="230" t="str">
        <f ca="1">IF($AD456=1,IF($AQ456=1,ROUNDDOWN('２個別表'!$BX456-'２個別表'!$BZ456-'２個別表'!$CC456-'２個別表'!$CD456-'２個別表'!$CE456-'２個別表'!$CF456,0),""),"")</f>
        <v/>
      </c>
      <c r="AV456" s="391">
        <f t="shared" ca="1" si="174"/>
        <v>0</v>
      </c>
      <c r="AW456" s="401" t="str">
        <f t="shared" ca="1" si="175"/>
        <v>-</v>
      </c>
      <c r="AX456" s="228">
        <f ca="1">IF($AD456=2,IF('２個別表'!$BS456=1,1,0),0)</f>
        <v>0</v>
      </c>
      <c r="AY456" s="213" t="str">
        <f t="shared" ca="1" si="176"/>
        <v/>
      </c>
      <c r="AZ456" s="409" t="str">
        <f ca="1">IF(AND($AD456=2,$AX456=1),'２個別表'!$BX456-('２個別表'!$BZ456+'２個別表'!$CC456+'２個別表'!$CD456+'２個別表'!$CE456+'２個別表'!$CF456),"")</f>
        <v/>
      </c>
      <c r="BA456" s="228">
        <f ca="1">IF($AD456=2,IF('２個別表'!$BS456&lt;&gt;1,1,0),0)</f>
        <v>0</v>
      </c>
      <c r="BB456" s="404">
        <f t="shared" ca="1" si="177"/>
        <v>0</v>
      </c>
      <c r="BC456" s="207" t="str">
        <f ca="1">IF(AND($AD456=2,$BA456=1),'２個別表'!$BT456,"")</f>
        <v/>
      </c>
      <c r="BD456" s="207" t="str">
        <f t="shared" ca="1" si="178"/>
        <v/>
      </c>
      <c r="BE456" s="207" t="str">
        <f ca="1">IF(AND($AD456=2,$BA456=1),'２個別表'!$BW456-('２個別表'!$BZ456+'２個別表'!$CC456+'２個別表'!$CD456+'２個別表'!$CE456+'２個別表'!$CF456),"")</f>
        <v/>
      </c>
      <c r="BF456" s="207" t="str">
        <f ca="1">IF(AND($AD456=2,$BA456=1),'２個別表'!$CC456+'２個別表'!$CD456,"")</f>
        <v/>
      </c>
      <c r="BG456" s="406" t="str">
        <f ca="1">IF($BB456=1,IF(SUM('２個別表'!$BY456,'２個別表'!$CF456*0.5)&lt;='２個別表'!$BX456*0.5,"〇","×"),"")</f>
        <v/>
      </c>
      <c r="BH456" s="405">
        <f t="shared" ca="1" si="179"/>
        <v>0</v>
      </c>
      <c r="BI456" s="229" t="str">
        <f ca="1">IF($AD456=2,IF($AX456=1,IF('２個別表'!$AO456=23,"〇","×"),IF(OR('２個別表'!$AO456&lt;19,'２個別表'!$AO456&gt;23),"",IF($BH456&lt;='２個別表'!$BT456,"〇","×"))),"-")</f>
        <v>-</v>
      </c>
      <c r="BJ456" s="414" t="str">
        <f t="shared" ca="1" si="180"/>
        <v>-</v>
      </c>
      <c r="BK456" s="228">
        <f t="shared" ca="1" si="181"/>
        <v>0</v>
      </c>
      <c r="BL456" s="229" t="str">
        <f ca="1">IF($AD456=3,IF(1&lt;='２個別表'!$F456,IF('２個別表'!$W456=1,"〇","×"),""),"")</f>
        <v/>
      </c>
      <c r="BM456" s="209" t="str">
        <f ca="1">IF(AD456=3,IF(AND(OR('２個別表'!BF456="附帯施設",AND(1&lt;='２個別表'!AO456,'２個別表'!AO456&lt;=3)),'２個別表'!BM456&lt;&gt;"",'２個別表'!BN456&lt;&gt;""),1,IF(AND(OR('２個別表'!BF456="附帯施設",AND(1&lt;='２個別表'!AO456,'２個別表'!AO456&lt;=3)),OR('２個別表'!BM456="",'２個別表'!BN456="")),"×",0)),"")</f>
        <v/>
      </c>
      <c r="BN456" s="229" t="str">
        <f ca="1">IF($AD456=3,IF('２個別表'!$BX456&gt;=500000,"〇","×"),"")</f>
        <v/>
      </c>
      <c r="BO456" s="204" t="str">
        <f ca="1">IF(AD456=3,'２個別表'!BY456,"")</f>
        <v/>
      </c>
      <c r="BP456" s="204" t="str">
        <f ca="1">IF(AD456=3,IF(COUNTIF('２個別表'!$Z$11:'２個別表'!Z456,'２個別表'!Z456)=1,BO456,SUMIF('２個別表'!$Z$11:$Z$510,'２個別表'!Z456,$BO$11:$BO$239)),"")</f>
        <v/>
      </c>
      <c r="BQ456" s="213" t="str">
        <f t="shared" ca="1" si="163"/>
        <v/>
      </c>
      <c r="BR456" s="207" t="str">
        <f t="shared" ca="1" si="182"/>
        <v/>
      </c>
      <c r="BS456" s="483" t="str">
        <f ca="1">IF($AD456=3,'２個別表'!$BX456-('２個別表'!$BZ456+'２個別表'!$CC456+'２個別表'!$CD456+'２個別表'!$CE456+'２個別表'!$CF456),"")</f>
        <v/>
      </c>
      <c r="BT456" s="486">
        <f t="shared" ca="1" si="164"/>
        <v>0</v>
      </c>
      <c r="BU456" s="480" t="str">
        <f t="shared" ca="1" si="183"/>
        <v/>
      </c>
    </row>
    <row r="457" spans="1:73">
      <c r="A457" s="770" t="str">
        <f t="shared" ca="1" si="159"/>
        <v>石川県</v>
      </c>
      <c r="B457" s="773">
        <f ca="1">'２個別表'!Q457</f>
        <v>447</v>
      </c>
      <c r="C457" s="774" t="str">
        <f>'２個別表'!$R457</f>
        <v>石川県</v>
      </c>
      <c r="D457" s="774" t="str">
        <f ca="1">'２個別表'!$S457</f>
        <v/>
      </c>
      <c r="E457" s="774" t="str">
        <f ca="1">'２個別表'!$T457</f>
        <v/>
      </c>
      <c r="F457" s="719" t="str">
        <f ca="1">'２個別表'!$W457</f>
        <v/>
      </c>
      <c r="G457" s="719" t="str">
        <f ca="1">IF($F457=1,IF(SUMIF('（様式１号）１総括表'!$B$16:$B$25,A457,'（様式１号）１総括表'!$A$16:$A$25)&gt;0,"〇","✕"),"-")</f>
        <v>-</v>
      </c>
      <c r="H457" s="716" t="str">
        <f ca="1">IF('２個別表'!$Y457=1,IF('２個別表'!$AC457=1,"〇","×"),IF(AND(2&lt;='２個別表'!$AC457,'２個別表'!$AC457&lt;=5),"〇","×"))</f>
        <v>×</v>
      </c>
      <c r="I457" s="716" t="str">
        <f t="shared" ca="1" si="160"/>
        <v>×</v>
      </c>
      <c r="J457" s="207" t="str">
        <f ca="1">'２個別表'!$Z457</f>
        <v/>
      </c>
      <c r="K457" s="207">
        <f ca="1">'２個別表'!$AK457</f>
        <v>0</v>
      </c>
      <c r="L457" s="207" t="str">
        <f ca="1">IF('２個別表'!$AL457=1,1,"")</f>
        <v/>
      </c>
      <c r="M457" s="207" t="str">
        <f ca="1">IF('２個別表'!$AL457="","",IF('２個別表'!$AL457=1,IF(OR('２個別表'!$AM457=1,'２個別表'!$AN457=1),"〇","×")))</f>
        <v/>
      </c>
      <c r="N457" s="204" t="str">
        <f ca="1">'２個別表'!AT457</f>
        <v/>
      </c>
      <c r="O457" s="220" t="str">
        <f ca="1">IF(1&lt;='２個別表'!$F457,IF(AND(1&lt;='２個別表'!$AO457,'２個別表'!$AO457&lt;=3),1,0),"")</f>
        <v/>
      </c>
      <c r="P457" s="229">
        <f ca="1">IF($O457=1,IF(AND('２個別表'!$BF457&lt;&gt;"",AND('２個別表'!$BI457&lt;&gt;1,'２個別表'!$BJ457)),0,1),0)</f>
        <v>0</v>
      </c>
      <c r="Q457" s="220">
        <f ca="1">IF('２個別表'!$BF457&lt;&gt;"",1,0)</f>
        <v>0</v>
      </c>
      <c r="R457" s="220" t="str">
        <f ca="1">IF($Q457=1,IF('２個別表'!$BI457=1,1,0),"")</f>
        <v/>
      </c>
      <c r="S457" s="220" t="str">
        <f ca="1">IF($R457=1,IF('２個別表'!$BJ457&lt;&gt;"","〇","×"),"")</f>
        <v/>
      </c>
      <c r="T457" s="220" t="str">
        <f t="shared" ca="1" si="166"/>
        <v/>
      </c>
      <c r="U457" s="381">
        <f ca="1">IF('２個別表'!$BH457&gt;0,'２個別表'!$BH457,0)</f>
        <v>0</v>
      </c>
      <c r="V457" s="220">
        <f ca="1">IF('２個別表'!$BJ457&lt;&gt;"",1,0)</f>
        <v>0</v>
      </c>
      <c r="W457" s="206">
        <f ca="1">IF(AND($Q457=1,$V457=1),'２個別表'!$CF457,0)</f>
        <v>0</v>
      </c>
      <c r="X457" s="219">
        <f t="shared" ca="1" si="161"/>
        <v>0</v>
      </c>
      <c r="Y457" s="220" t="str">
        <f ca="1">IF(1&lt;='２個別表'!$F457,'２個別表'!$BV457,"")</f>
        <v/>
      </c>
      <c r="Z457" s="220">
        <f ca="1">IF(1&lt;='２個別表'!$F457,'２個別表'!$CG457,0)</f>
        <v>0</v>
      </c>
      <c r="AA457" s="220">
        <f ca="1">IF(OR(0&lt;'２個別表'!$BZ457,0&lt;SUM('２個別表'!$CC457:$CD457)),1,0)</f>
        <v>1</v>
      </c>
      <c r="AB457" s="207">
        <f ca="1">IF(1&lt;='２個別表'!$F457,'２個別表'!$BX457,0)</f>
        <v>0</v>
      </c>
      <c r="AC457" s="207" t="str">
        <f ca="1">IF('２個別表'!$BX457&gt;0,IF(AND('２個別表'!$BV457=1,'２個別表'!$CG457="控除不可"),'２個別表'!$BX457,IF(AND('２個別表'!$BV457=1,'２個別表'!$CG457="80%控除対象"),ROUNDUP('２個別表'!$BX457*102/110,0),IF(AND('２個別表'!$BV457=1,'２個別表'!$CG457="全額控除"),ROUNDUP('２個別表'!$BX457*100/110,0),IF(OR('２個別表'!$BV457=2,'２個別表'!$BV457=3),'２個別表'!$BX457,'２個別表'!$BX457)))),"")</f>
        <v/>
      </c>
      <c r="AD457" s="221" t="str">
        <f ca="1">IF('２個別表'!$W457=1,3,IF(AND('２個別表'!$W457=2,AND(19&lt;='２個別表'!$AO457,'２個別表'!$AO457&lt;=23)),2,IF(AND('２個別表'!$W457=2,OR(AND(1&lt;='２個別表'!$AO457,'２個別表'!$AO457&lt;=18),AND(24&lt;='２個別表'!$AO457,'２個別表'!$AO457&lt;=25))),1,"判定不能")))</f>
        <v>判定不能</v>
      </c>
      <c r="AE457" s="228">
        <f t="shared" ca="1" si="167"/>
        <v>0</v>
      </c>
      <c r="AF457" s="204" t="str">
        <f t="shared" ca="1" si="184"/>
        <v/>
      </c>
      <c r="AG457" s="207" t="str">
        <f ca="1">IF(AND($AD457=1,$U457&gt;0,$V457=1),ROUNDDOWN($AC457*1/2-'２個別表'!$CF457*1/2,0),"")</f>
        <v/>
      </c>
      <c r="AH457" s="207" t="str">
        <f t="shared" ca="1" si="162"/>
        <v/>
      </c>
      <c r="AI457" s="230" t="str">
        <f ca="1">IF(AND($AD457=1,$Q457=1),IF($AB457&gt;0,'２個別表'!$BX457-'２個別表'!$BZ457-'２個別表'!$CF457-'２個別表'!$CC457-'２個別表'!$CD457-'２個別表'!$CE457,0),"")</f>
        <v/>
      </c>
      <c r="AJ457" s="222">
        <f t="shared" ca="1" si="168"/>
        <v>0</v>
      </c>
      <c r="AK457" s="218" t="str">
        <f ca="1">IF($AD457=1,IF('２個別表'!$AQ457=1,1,IF('２個別表'!AQ457="","",)),"")</f>
        <v/>
      </c>
      <c r="AL457" s="207" t="str">
        <f ca="1">IF($AJ457=1,IF($AK457=1,'２個別表'!BU457,""),"")</f>
        <v/>
      </c>
      <c r="AM457" s="204" t="str">
        <f t="shared" ca="1" si="169"/>
        <v/>
      </c>
      <c r="AN457" s="223" t="str">
        <f ca="1">IF($AJ457=1,IF($AK457=1,ROUNDDOWN('２個別表'!$BX457-'２個別表'!$BZ457-'２個別表'!$CC457-'２個別表'!$CD457-'２個別表'!$CE457-'２個別表'!$CF457,0),""),"")</f>
        <v/>
      </c>
      <c r="AO457" s="222">
        <f t="shared" ca="1" si="165"/>
        <v>0</v>
      </c>
      <c r="AP457" s="218">
        <f t="shared" ca="1" si="170"/>
        <v>0</v>
      </c>
      <c r="AQ457" s="218">
        <f t="shared" ca="1" si="171"/>
        <v>0</v>
      </c>
      <c r="AR457" s="213">
        <f ca="1">IF('２個別表'!$AC457=1,1,0)</f>
        <v>0</v>
      </c>
      <c r="AS457" s="204" t="str">
        <f t="shared" ca="1" si="172"/>
        <v/>
      </c>
      <c r="AT457" s="204" t="str">
        <f t="shared" ca="1" si="173"/>
        <v/>
      </c>
      <c r="AU457" s="230" t="str">
        <f ca="1">IF($AD457=1,IF($AQ457=1,ROUNDDOWN('２個別表'!$BX457-'２個別表'!$BZ457-'２個別表'!$CC457-'２個別表'!$CD457-'２個別表'!$CE457-'２個別表'!$CF457,0),""),"")</f>
        <v/>
      </c>
      <c r="AV457" s="391">
        <f t="shared" ca="1" si="174"/>
        <v>0</v>
      </c>
      <c r="AW457" s="401" t="str">
        <f t="shared" ca="1" si="175"/>
        <v>-</v>
      </c>
      <c r="AX457" s="228">
        <f ca="1">IF($AD457=2,IF('２個別表'!$BS457=1,1,0),0)</f>
        <v>0</v>
      </c>
      <c r="AY457" s="213" t="str">
        <f t="shared" ca="1" si="176"/>
        <v/>
      </c>
      <c r="AZ457" s="409" t="str">
        <f ca="1">IF(AND($AD457=2,$AX457=1),'２個別表'!$BX457-('２個別表'!$BZ457+'２個別表'!$CC457+'２個別表'!$CD457+'２個別表'!$CE457+'２個別表'!$CF457),"")</f>
        <v/>
      </c>
      <c r="BA457" s="228">
        <f ca="1">IF($AD457=2,IF('２個別表'!$BS457&lt;&gt;1,1,0),0)</f>
        <v>0</v>
      </c>
      <c r="BB457" s="404">
        <f t="shared" ca="1" si="177"/>
        <v>0</v>
      </c>
      <c r="BC457" s="207" t="str">
        <f ca="1">IF(AND($AD457=2,$BA457=1),'２個別表'!$BT457,"")</f>
        <v/>
      </c>
      <c r="BD457" s="207" t="str">
        <f t="shared" ca="1" si="178"/>
        <v/>
      </c>
      <c r="BE457" s="207" t="str">
        <f ca="1">IF(AND($AD457=2,$BA457=1),'２個別表'!$BW457-('２個別表'!$BZ457+'２個別表'!$CC457+'２個別表'!$CD457+'２個別表'!$CE457+'２個別表'!$CF457),"")</f>
        <v/>
      </c>
      <c r="BF457" s="207" t="str">
        <f ca="1">IF(AND($AD457=2,$BA457=1),'２個別表'!$CC457+'２個別表'!$CD457,"")</f>
        <v/>
      </c>
      <c r="BG457" s="406" t="str">
        <f ca="1">IF($BB457=1,IF(SUM('２個別表'!$BY457,'２個別表'!$CF457*0.5)&lt;='２個別表'!$BX457*0.5,"〇","×"),"")</f>
        <v/>
      </c>
      <c r="BH457" s="405">
        <f t="shared" ca="1" si="179"/>
        <v>0</v>
      </c>
      <c r="BI457" s="229" t="str">
        <f ca="1">IF($AD457=2,IF($AX457=1,IF('２個別表'!$AO457=23,"〇","×"),IF(OR('２個別表'!$AO457&lt;19,'２個別表'!$AO457&gt;23),"",IF($BH457&lt;='２個別表'!$BT457,"〇","×"))),"-")</f>
        <v>-</v>
      </c>
      <c r="BJ457" s="414" t="str">
        <f t="shared" ca="1" si="180"/>
        <v>-</v>
      </c>
      <c r="BK457" s="228">
        <f t="shared" ca="1" si="181"/>
        <v>0</v>
      </c>
      <c r="BL457" s="229" t="str">
        <f ca="1">IF($AD457=3,IF(1&lt;='２個別表'!$F457,IF('２個別表'!$W457=1,"〇","×"),""),"")</f>
        <v/>
      </c>
      <c r="BM457" s="209" t="str">
        <f ca="1">IF(AD457=3,IF(AND(OR('２個別表'!BF457="附帯施設",AND(1&lt;='２個別表'!AO457,'２個別表'!AO457&lt;=3)),'２個別表'!BM457&lt;&gt;"",'２個別表'!BN457&lt;&gt;""),1,IF(AND(OR('２個別表'!BF457="附帯施設",AND(1&lt;='２個別表'!AO457,'２個別表'!AO457&lt;=3)),OR('２個別表'!BM457="",'２個別表'!BN457="")),"×",0)),"")</f>
        <v/>
      </c>
      <c r="BN457" s="229" t="str">
        <f ca="1">IF($AD457=3,IF('２個別表'!$BX457&gt;=500000,"〇","×"),"")</f>
        <v/>
      </c>
      <c r="BO457" s="204" t="str">
        <f ca="1">IF(AD457=3,'２個別表'!BY457,"")</f>
        <v/>
      </c>
      <c r="BP457" s="204" t="str">
        <f ca="1">IF(AD457=3,IF(COUNTIF('２個別表'!$Z$11:'２個別表'!Z457,'２個別表'!Z457)=1,BO457,SUMIF('２個別表'!$Z$11:$Z$510,'２個別表'!Z457,$BO$11:$BO$239)),"")</f>
        <v/>
      </c>
      <c r="BQ457" s="213" t="str">
        <f t="shared" ca="1" si="163"/>
        <v/>
      </c>
      <c r="BR457" s="207" t="str">
        <f t="shared" ca="1" si="182"/>
        <v/>
      </c>
      <c r="BS457" s="483" t="str">
        <f ca="1">IF($AD457=3,'２個別表'!$BX457-('２個別表'!$BZ457+'２個別表'!$CC457+'２個別表'!$CD457+'２個別表'!$CE457+'２個別表'!$CF457),"")</f>
        <v/>
      </c>
      <c r="BT457" s="486">
        <f t="shared" ca="1" si="164"/>
        <v>0</v>
      </c>
      <c r="BU457" s="480" t="str">
        <f t="shared" ca="1" si="183"/>
        <v/>
      </c>
    </row>
    <row r="458" spans="1:73">
      <c r="A458" s="770" t="str">
        <f t="shared" ca="1" si="159"/>
        <v>石川県</v>
      </c>
      <c r="B458" s="773">
        <f ca="1">'２個別表'!Q458</f>
        <v>448</v>
      </c>
      <c r="C458" s="774" t="str">
        <f>'２個別表'!$R458</f>
        <v>石川県</v>
      </c>
      <c r="D458" s="774" t="str">
        <f ca="1">'２個別表'!$S458</f>
        <v/>
      </c>
      <c r="E458" s="774" t="str">
        <f ca="1">'２個別表'!$T458</f>
        <v/>
      </c>
      <c r="F458" s="719" t="str">
        <f ca="1">'２個別表'!$W458</f>
        <v/>
      </c>
      <c r="G458" s="719" t="str">
        <f ca="1">IF($F458=1,IF(SUMIF('（様式１号）１総括表'!$B$16:$B$25,A458,'（様式１号）１総括表'!$A$16:$A$25)&gt;0,"〇","✕"),"-")</f>
        <v>-</v>
      </c>
      <c r="H458" s="716" t="str">
        <f ca="1">IF('２個別表'!$Y458=1,IF('２個別表'!$AC458=1,"〇","×"),IF(AND(2&lt;='２個別表'!$AC458,'２個別表'!$AC458&lt;=5),"〇","×"))</f>
        <v>×</v>
      </c>
      <c r="I458" s="716" t="str">
        <f t="shared" ca="1" si="160"/>
        <v>×</v>
      </c>
      <c r="J458" s="207" t="str">
        <f ca="1">'２個別表'!$Z458</f>
        <v/>
      </c>
      <c r="K458" s="207">
        <f ca="1">'２個別表'!$AK458</f>
        <v>0</v>
      </c>
      <c r="L458" s="207" t="str">
        <f ca="1">IF('２個別表'!$AL458=1,1,"")</f>
        <v/>
      </c>
      <c r="M458" s="207" t="str">
        <f ca="1">IF('２個別表'!$AL458="","",IF('２個別表'!$AL458=1,IF(OR('２個別表'!$AM458=1,'２個別表'!$AN458=1),"〇","×")))</f>
        <v/>
      </c>
      <c r="N458" s="204" t="str">
        <f ca="1">'２個別表'!AT458</f>
        <v/>
      </c>
      <c r="O458" s="220" t="str">
        <f ca="1">IF(1&lt;='２個別表'!$F458,IF(AND(1&lt;='２個別表'!$AO458,'２個別表'!$AO458&lt;=3),1,0),"")</f>
        <v/>
      </c>
      <c r="P458" s="229">
        <f ca="1">IF($O458=1,IF(AND('２個別表'!$BF458&lt;&gt;"",AND('２個別表'!$BI458&lt;&gt;1,'２個別表'!$BJ458)),0,1),0)</f>
        <v>0</v>
      </c>
      <c r="Q458" s="220">
        <f ca="1">IF('２個別表'!$BF458&lt;&gt;"",1,0)</f>
        <v>0</v>
      </c>
      <c r="R458" s="220" t="str">
        <f ca="1">IF($Q458=1,IF('２個別表'!$BI458=1,1,0),"")</f>
        <v/>
      </c>
      <c r="S458" s="220" t="str">
        <f ca="1">IF($R458=1,IF('２個別表'!$BJ458&lt;&gt;"","〇","×"),"")</f>
        <v/>
      </c>
      <c r="T458" s="220" t="str">
        <f t="shared" ca="1" si="166"/>
        <v/>
      </c>
      <c r="U458" s="381">
        <f ca="1">IF('２個別表'!$BH458&gt;0,'２個別表'!$BH458,0)</f>
        <v>0</v>
      </c>
      <c r="V458" s="220">
        <f ca="1">IF('２個別表'!$BJ458&lt;&gt;"",1,0)</f>
        <v>0</v>
      </c>
      <c r="W458" s="206">
        <f ca="1">IF(AND($Q458=1,$V458=1),'２個別表'!$CF458,0)</f>
        <v>0</v>
      </c>
      <c r="X458" s="219">
        <f t="shared" ca="1" si="161"/>
        <v>0</v>
      </c>
      <c r="Y458" s="220" t="str">
        <f ca="1">IF(1&lt;='２個別表'!$F458,'２個別表'!$BV458,"")</f>
        <v/>
      </c>
      <c r="Z458" s="220">
        <f ca="1">IF(1&lt;='２個別表'!$F458,'２個別表'!$CG458,0)</f>
        <v>0</v>
      </c>
      <c r="AA458" s="220">
        <f ca="1">IF(OR(0&lt;'２個別表'!$BZ458,0&lt;SUM('２個別表'!$CC458:$CD458)),1,0)</f>
        <v>1</v>
      </c>
      <c r="AB458" s="207">
        <f ca="1">IF(1&lt;='２個別表'!$F458,'２個別表'!$BX458,0)</f>
        <v>0</v>
      </c>
      <c r="AC458" s="207" t="str">
        <f ca="1">IF('２個別表'!$BX458&gt;0,IF(AND('２個別表'!$BV458=1,'２個別表'!$CG458="控除不可"),'２個別表'!$BX458,IF(AND('２個別表'!$BV458=1,'２個別表'!$CG458="80%控除対象"),ROUNDUP('２個別表'!$BX458*102/110,0),IF(AND('２個別表'!$BV458=1,'２個別表'!$CG458="全額控除"),ROUNDUP('２個別表'!$BX458*100/110,0),IF(OR('２個別表'!$BV458=2,'２個別表'!$BV458=3),'２個別表'!$BX458,'２個別表'!$BX458)))),"")</f>
        <v/>
      </c>
      <c r="AD458" s="221" t="str">
        <f ca="1">IF('２個別表'!$W458=1,3,IF(AND('２個別表'!$W458=2,AND(19&lt;='２個別表'!$AO458,'２個別表'!$AO458&lt;=23)),2,IF(AND('２個別表'!$W458=2,OR(AND(1&lt;='２個別表'!$AO458,'２個別表'!$AO458&lt;=18),AND(24&lt;='２個別表'!$AO458,'２個別表'!$AO458&lt;=25))),1,"判定不能")))</f>
        <v>判定不能</v>
      </c>
      <c r="AE458" s="228">
        <f t="shared" ca="1" si="167"/>
        <v>0</v>
      </c>
      <c r="AF458" s="204" t="str">
        <f t="shared" ca="1" si="184"/>
        <v/>
      </c>
      <c r="AG458" s="207" t="str">
        <f ca="1">IF(AND($AD458=1,$U458&gt;0,$V458=1),ROUNDDOWN($AC458*1/2-'２個別表'!$CF458*1/2,0),"")</f>
        <v/>
      </c>
      <c r="AH458" s="207" t="str">
        <f t="shared" ca="1" si="162"/>
        <v/>
      </c>
      <c r="AI458" s="230" t="str">
        <f ca="1">IF(AND($AD458=1,$Q458=1),IF($AB458&gt;0,'２個別表'!$BX458-'２個別表'!$BZ458-'２個別表'!$CF458-'２個別表'!$CC458-'２個別表'!$CD458-'２個別表'!$CE458,0),"")</f>
        <v/>
      </c>
      <c r="AJ458" s="222">
        <f t="shared" ca="1" si="168"/>
        <v>0</v>
      </c>
      <c r="AK458" s="218" t="str">
        <f ca="1">IF($AD458=1,IF('２個別表'!$AQ458=1,1,IF('２個別表'!AQ458="","",)),"")</f>
        <v/>
      </c>
      <c r="AL458" s="207" t="str">
        <f ca="1">IF($AJ458=1,IF($AK458=1,'２個別表'!BU458,""),"")</f>
        <v/>
      </c>
      <c r="AM458" s="204" t="str">
        <f t="shared" ca="1" si="169"/>
        <v/>
      </c>
      <c r="AN458" s="223" t="str">
        <f ca="1">IF($AJ458=1,IF($AK458=1,ROUNDDOWN('２個別表'!$BX458-'２個別表'!$BZ458-'２個別表'!$CC458-'２個別表'!$CD458-'２個別表'!$CE458-'２個別表'!$CF458,0),""),"")</f>
        <v/>
      </c>
      <c r="AO458" s="222">
        <f t="shared" ca="1" si="165"/>
        <v>0</v>
      </c>
      <c r="AP458" s="218">
        <f t="shared" ca="1" si="170"/>
        <v>0</v>
      </c>
      <c r="AQ458" s="218">
        <f t="shared" ca="1" si="171"/>
        <v>0</v>
      </c>
      <c r="AR458" s="213">
        <f ca="1">IF('２個別表'!$AC458=1,1,0)</f>
        <v>0</v>
      </c>
      <c r="AS458" s="204" t="str">
        <f t="shared" ca="1" si="172"/>
        <v/>
      </c>
      <c r="AT458" s="204" t="str">
        <f t="shared" ca="1" si="173"/>
        <v/>
      </c>
      <c r="AU458" s="230" t="str">
        <f ca="1">IF($AD458=1,IF($AQ458=1,ROUNDDOWN('２個別表'!$BX458-'２個別表'!$BZ458-'２個別表'!$CC458-'２個別表'!$CD458-'２個別表'!$CE458-'２個別表'!$CF458,0),""),"")</f>
        <v/>
      </c>
      <c r="AV458" s="391">
        <f t="shared" ca="1" si="174"/>
        <v>0</v>
      </c>
      <c r="AW458" s="401" t="str">
        <f t="shared" ca="1" si="175"/>
        <v>-</v>
      </c>
      <c r="AX458" s="228">
        <f ca="1">IF($AD458=2,IF('２個別表'!$BS458=1,1,0),0)</f>
        <v>0</v>
      </c>
      <c r="AY458" s="213" t="str">
        <f t="shared" ca="1" si="176"/>
        <v/>
      </c>
      <c r="AZ458" s="409" t="str">
        <f ca="1">IF(AND($AD458=2,$AX458=1),'２個別表'!$BX458-('２個別表'!$BZ458+'２個別表'!$CC458+'２個別表'!$CD458+'２個別表'!$CE458+'２個別表'!$CF458),"")</f>
        <v/>
      </c>
      <c r="BA458" s="228">
        <f ca="1">IF($AD458=2,IF('２個別表'!$BS458&lt;&gt;1,1,0),0)</f>
        <v>0</v>
      </c>
      <c r="BB458" s="404">
        <f t="shared" ca="1" si="177"/>
        <v>0</v>
      </c>
      <c r="BC458" s="207" t="str">
        <f ca="1">IF(AND($AD458=2,$BA458=1),'２個別表'!$BT458,"")</f>
        <v/>
      </c>
      <c r="BD458" s="207" t="str">
        <f t="shared" ca="1" si="178"/>
        <v/>
      </c>
      <c r="BE458" s="207" t="str">
        <f ca="1">IF(AND($AD458=2,$BA458=1),'２個別表'!$BW458-('２個別表'!$BZ458+'２個別表'!$CC458+'２個別表'!$CD458+'２個別表'!$CE458+'２個別表'!$CF458),"")</f>
        <v/>
      </c>
      <c r="BF458" s="207" t="str">
        <f ca="1">IF(AND($AD458=2,$BA458=1),'２個別表'!$CC458+'２個別表'!$CD458,"")</f>
        <v/>
      </c>
      <c r="BG458" s="406" t="str">
        <f ca="1">IF($BB458=1,IF(SUM('２個別表'!$BY458,'２個別表'!$CF458*0.5)&lt;='２個別表'!$BX458*0.5,"〇","×"),"")</f>
        <v/>
      </c>
      <c r="BH458" s="405">
        <f t="shared" ca="1" si="179"/>
        <v>0</v>
      </c>
      <c r="BI458" s="229" t="str">
        <f ca="1">IF($AD458=2,IF($AX458=1,IF('２個別表'!$AO458=23,"〇","×"),IF(OR('２個別表'!$AO458&lt;19,'２個別表'!$AO458&gt;23),"",IF($BH458&lt;='２個別表'!$BT458,"〇","×"))),"-")</f>
        <v>-</v>
      </c>
      <c r="BJ458" s="414" t="str">
        <f t="shared" ca="1" si="180"/>
        <v>-</v>
      </c>
      <c r="BK458" s="228">
        <f t="shared" ca="1" si="181"/>
        <v>0</v>
      </c>
      <c r="BL458" s="229" t="str">
        <f ca="1">IF($AD458=3,IF(1&lt;='２個別表'!$F458,IF('２個別表'!$W458=1,"〇","×"),""),"")</f>
        <v/>
      </c>
      <c r="BM458" s="209" t="str">
        <f ca="1">IF(AD458=3,IF(AND(OR('２個別表'!BF458="附帯施設",AND(1&lt;='２個別表'!AO458,'２個別表'!AO458&lt;=3)),'２個別表'!BM458&lt;&gt;"",'２個別表'!BN458&lt;&gt;""),1,IF(AND(OR('２個別表'!BF458="附帯施設",AND(1&lt;='２個別表'!AO458,'２個別表'!AO458&lt;=3)),OR('２個別表'!BM458="",'２個別表'!BN458="")),"×",0)),"")</f>
        <v/>
      </c>
      <c r="BN458" s="229" t="str">
        <f ca="1">IF($AD458=3,IF('２個別表'!$BX458&gt;=500000,"〇","×"),"")</f>
        <v/>
      </c>
      <c r="BO458" s="204" t="str">
        <f ca="1">IF(AD458=3,'２個別表'!BY458,"")</f>
        <v/>
      </c>
      <c r="BP458" s="204" t="str">
        <f ca="1">IF(AD458=3,IF(COUNTIF('２個別表'!$Z$11:'２個別表'!Z458,'２個別表'!Z458)=1,BO458,SUMIF('２個別表'!$Z$11:$Z$510,'２個別表'!Z458,$BO$11:$BO$239)),"")</f>
        <v/>
      </c>
      <c r="BQ458" s="213" t="str">
        <f t="shared" ca="1" si="163"/>
        <v/>
      </c>
      <c r="BR458" s="207" t="str">
        <f t="shared" ca="1" si="182"/>
        <v/>
      </c>
      <c r="BS458" s="483" t="str">
        <f ca="1">IF($AD458=3,'２個別表'!$BX458-('２個別表'!$BZ458+'２個別表'!$CC458+'２個別表'!$CD458+'２個別表'!$CE458+'２個別表'!$CF458),"")</f>
        <v/>
      </c>
      <c r="BT458" s="486">
        <f t="shared" ca="1" si="164"/>
        <v>0</v>
      </c>
      <c r="BU458" s="480" t="str">
        <f t="shared" ca="1" si="183"/>
        <v/>
      </c>
    </row>
    <row r="459" spans="1:73">
      <c r="A459" s="770" t="str">
        <f t="shared" ca="1" si="159"/>
        <v>石川県</v>
      </c>
      <c r="B459" s="773">
        <f ca="1">'２個別表'!Q459</f>
        <v>449</v>
      </c>
      <c r="C459" s="774" t="str">
        <f>'２個別表'!$R459</f>
        <v>石川県</v>
      </c>
      <c r="D459" s="774" t="str">
        <f ca="1">'２個別表'!$S459</f>
        <v/>
      </c>
      <c r="E459" s="774" t="str">
        <f ca="1">'２個別表'!$T459</f>
        <v/>
      </c>
      <c r="F459" s="719" t="str">
        <f ca="1">'２個別表'!$W459</f>
        <v/>
      </c>
      <c r="G459" s="719" t="str">
        <f ca="1">IF($F459=1,IF(SUMIF('（様式１号）１総括表'!$B$16:$B$25,A459,'（様式１号）１総括表'!$A$16:$A$25)&gt;0,"〇","✕"),"-")</f>
        <v>-</v>
      </c>
      <c r="H459" s="716" t="str">
        <f ca="1">IF('２個別表'!$Y459=1,IF('２個別表'!$AC459=1,"〇","×"),IF(AND(2&lt;='２個別表'!$AC459,'２個別表'!$AC459&lt;=5),"〇","×"))</f>
        <v>×</v>
      </c>
      <c r="I459" s="716" t="str">
        <f t="shared" ca="1" si="160"/>
        <v>×</v>
      </c>
      <c r="J459" s="207" t="str">
        <f ca="1">'２個別表'!$Z459</f>
        <v/>
      </c>
      <c r="K459" s="207">
        <f ca="1">'２個別表'!$AK459</f>
        <v>0</v>
      </c>
      <c r="L459" s="207" t="str">
        <f ca="1">IF('２個別表'!$AL459=1,1,"")</f>
        <v/>
      </c>
      <c r="M459" s="207" t="str">
        <f ca="1">IF('２個別表'!$AL459="","",IF('２個別表'!$AL459=1,IF(OR('２個別表'!$AM459=1,'２個別表'!$AN459=1),"〇","×")))</f>
        <v/>
      </c>
      <c r="N459" s="204" t="str">
        <f ca="1">'２個別表'!AT459</f>
        <v/>
      </c>
      <c r="O459" s="220" t="str">
        <f ca="1">IF(1&lt;='２個別表'!$F459,IF(AND(1&lt;='２個別表'!$AO459,'２個別表'!$AO459&lt;=3),1,0),"")</f>
        <v/>
      </c>
      <c r="P459" s="229">
        <f ca="1">IF($O459=1,IF(AND('２個別表'!$BF459&lt;&gt;"",AND('２個別表'!$BI459&lt;&gt;1,'２個別表'!$BJ459)),0,1),0)</f>
        <v>0</v>
      </c>
      <c r="Q459" s="220">
        <f ca="1">IF('２個別表'!$BF459&lt;&gt;"",1,0)</f>
        <v>0</v>
      </c>
      <c r="R459" s="220" t="str">
        <f ca="1">IF($Q459=1,IF('２個別表'!$BI459=1,1,0),"")</f>
        <v/>
      </c>
      <c r="S459" s="220" t="str">
        <f ca="1">IF($R459=1,IF('２個別表'!$BJ459&lt;&gt;"","〇","×"),"")</f>
        <v/>
      </c>
      <c r="T459" s="220" t="str">
        <f t="shared" ca="1" si="166"/>
        <v/>
      </c>
      <c r="U459" s="381">
        <f ca="1">IF('２個別表'!$BH459&gt;0,'２個別表'!$BH459,0)</f>
        <v>0</v>
      </c>
      <c r="V459" s="220">
        <f ca="1">IF('２個別表'!$BJ459&lt;&gt;"",1,0)</f>
        <v>0</v>
      </c>
      <c r="W459" s="206">
        <f ca="1">IF(AND($Q459=1,$V459=1),'２個別表'!$CF459,0)</f>
        <v>0</v>
      </c>
      <c r="X459" s="219">
        <f t="shared" ca="1" si="161"/>
        <v>0</v>
      </c>
      <c r="Y459" s="220" t="str">
        <f ca="1">IF(1&lt;='２個別表'!$F459,'２個別表'!$BV459,"")</f>
        <v/>
      </c>
      <c r="Z459" s="220">
        <f ca="1">IF(1&lt;='２個別表'!$F459,'２個別表'!$CG459,0)</f>
        <v>0</v>
      </c>
      <c r="AA459" s="220">
        <f ca="1">IF(OR(0&lt;'２個別表'!$BZ459,0&lt;SUM('２個別表'!$CC459:$CD459)),1,0)</f>
        <v>1</v>
      </c>
      <c r="AB459" s="207">
        <f ca="1">IF(1&lt;='２個別表'!$F459,'２個別表'!$BX459,0)</f>
        <v>0</v>
      </c>
      <c r="AC459" s="207" t="str">
        <f ca="1">IF('２個別表'!$BX459&gt;0,IF(AND('２個別表'!$BV459=1,'２個別表'!$CG459="控除不可"),'２個別表'!$BX459,IF(AND('２個別表'!$BV459=1,'２個別表'!$CG459="80%控除対象"),ROUNDUP('２個別表'!$BX459*102/110,0),IF(AND('２個別表'!$BV459=1,'２個別表'!$CG459="全額控除"),ROUNDUP('２個別表'!$BX459*100/110,0),IF(OR('２個別表'!$BV459=2,'２個別表'!$BV459=3),'２個別表'!$BX459,'２個別表'!$BX459)))),"")</f>
        <v/>
      </c>
      <c r="AD459" s="221" t="str">
        <f ca="1">IF('２個別表'!$W459=1,3,IF(AND('２個別表'!$W459=2,AND(19&lt;='２個別表'!$AO459,'２個別表'!$AO459&lt;=23)),2,IF(AND('２個別表'!$W459=2,OR(AND(1&lt;='２個別表'!$AO459,'２個別表'!$AO459&lt;=18),AND(24&lt;='２個別表'!$AO459,'２個別表'!$AO459&lt;=25))),1,"判定不能")))</f>
        <v>判定不能</v>
      </c>
      <c r="AE459" s="228">
        <f t="shared" ca="1" si="167"/>
        <v>0</v>
      </c>
      <c r="AF459" s="204" t="str">
        <f t="shared" ca="1" si="184"/>
        <v/>
      </c>
      <c r="AG459" s="207" t="str">
        <f ca="1">IF(AND($AD459=1,$U459&gt;0,$V459=1),ROUNDDOWN($AC459*1/2-'２個別表'!$CF459*1/2,0),"")</f>
        <v/>
      </c>
      <c r="AH459" s="207" t="str">
        <f t="shared" ca="1" si="162"/>
        <v/>
      </c>
      <c r="AI459" s="230" t="str">
        <f ca="1">IF(AND($AD459=1,$Q459=1),IF($AB459&gt;0,'２個別表'!$BX459-'２個別表'!$BZ459-'２個別表'!$CF459-'２個別表'!$CC459-'２個別表'!$CD459-'２個別表'!$CE459,0),"")</f>
        <v/>
      </c>
      <c r="AJ459" s="222">
        <f t="shared" ca="1" si="168"/>
        <v>0</v>
      </c>
      <c r="AK459" s="218" t="str">
        <f ca="1">IF($AD459=1,IF('２個別表'!$AQ459=1,1,IF('２個別表'!AQ459="","",)),"")</f>
        <v/>
      </c>
      <c r="AL459" s="207" t="str">
        <f ca="1">IF($AJ459=1,IF($AK459=1,'２個別表'!BU459,""),"")</f>
        <v/>
      </c>
      <c r="AM459" s="204" t="str">
        <f t="shared" ca="1" si="169"/>
        <v/>
      </c>
      <c r="AN459" s="223" t="str">
        <f ca="1">IF($AJ459=1,IF($AK459=1,ROUNDDOWN('２個別表'!$BX459-'２個別表'!$BZ459-'２個別表'!$CC459-'２個別表'!$CD459-'２個別表'!$CE459-'２個別表'!$CF459,0),""),"")</f>
        <v/>
      </c>
      <c r="AO459" s="222">
        <f t="shared" ca="1" si="165"/>
        <v>0</v>
      </c>
      <c r="AP459" s="218">
        <f t="shared" ca="1" si="170"/>
        <v>0</v>
      </c>
      <c r="AQ459" s="218">
        <f t="shared" ca="1" si="171"/>
        <v>0</v>
      </c>
      <c r="AR459" s="213">
        <f ca="1">IF('２個別表'!$AC459=1,1,0)</f>
        <v>0</v>
      </c>
      <c r="AS459" s="204" t="str">
        <f t="shared" ca="1" si="172"/>
        <v/>
      </c>
      <c r="AT459" s="204" t="str">
        <f t="shared" ca="1" si="173"/>
        <v/>
      </c>
      <c r="AU459" s="230" t="str">
        <f ca="1">IF($AD459=1,IF($AQ459=1,ROUNDDOWN('２個別表'!$BX459-'２個別表'!$BZ459-'２個別表'!$CC459-'２個別表'!$CD459-'２個別表'!$CE459-'２個別表'!$CF459,0),""),"")</f>
        <v/>
      </c>
      <c r="AV459" s="391">
        <f t="shared" ca="1" si="174"/>
        <v>0</v>
      </c>
      <c r="AW459" s="401" t="str">
        <f t="shared" ca="1" si="175"/>
        <v>-</v>
      </c>
      <c r="AX459" s="228">
        <f ca="1">IF($AD459=2,IF('２個別表'!$BS459=1,1,0),0)</f>
        <v>0</v>
      </c>
      <c r="AY459" s="213" t="str">
        <f t="shared" ca="1" si="176"/>
        <v/>
      </c>
      <c r="AZ459" s="409" t="str">
        <f ca="1">IF(AND($AD459=2,$AX459=1),'２個別表'!$BX459-('２個別表'!$BZ459+'２個別表'!$CC459+'２個別表'!$CD459+'２個別表'!$CE459+'２個別表'!$CF459),"")</f>
        <v/>
      </c>
      <c r="BA459" s="228">
        <f ca="1">IF($AD459=2,IF('２個別表'!$BS459&lt;&gt;1,1,0),0)</f>
        <v>0</v>
      </c>
      <c r="BB459" s="404">
        <f t="shared" ca="1" si="177"/>
        <v>0</v>
      </c>
      <c r="BC459" s="207" t="str">
        <f ca="1">IF(AND($AD459=2,$BA459=1),'２個別表'!$BT459,"")</f>
        <v/>
      </c>
      <c r="BD459" s="207" t="str">
        <f t="shared" ca="1" si="178"/>
        <v/>
      </c>
      <c r="BE459" s="207" t="str">
        <f ca="1">IF(AND($AD459=2,$BA459=1),'２個別表'!$BW459-('２個別表'!$BZ459+'２個別表'!$CC459+'２個別表'!$CD459+'２個別表'!$CE459+'２個別表'!$CF459),"")</f>
        <v/>
      </c>
      <c r="BF459" s="207" t="str">
        <f ca="1">IF(AND($AD459=2,$BA459=1),'２個別表'!$CC459+'２個別表'!$CD459,"")</f>
        <v/>
      </c>
      <c r="BG459" s="406" t="str">
        <f ca="1">IF($BB459=1,IF(SUM('２個別表'!$BY459,'２個別表'!$CF459*0.5)&lt;='２個別表'!$BX459*0.5,"〇","×"),"")</f>
        <v/>
      </c>
      <c r="BH459" s="405">
        <f t="shared" ca="1" si="179"/>
        <v>0</v>
      </c>
      <c r="BI459" s="229" t="str">
        <f ca="1">IF($AD459=2,IF($AX459=1,IF('２個別表'!$AO459=23,"〇","×"),IF(OR('２個別表'!$AO459&lt;19,'２個別表'!$AO459&gt;23),"",IF($BH459&lt;='２個別表'!$BT459,"〇","×"))),"-")</f>
        <v>-</v>
      </c>
      <c r="BJ459" s="414" t="str">
        <f t="shared" ca="1" si="180"/>
        <v>-</v>
      </c>
      <c r="BK459" s="228">
        <f t="shared" ca="1" si="181"/>
        <v>0</v>
      </c>
      <c r="BL459" s="229" t="str">
        <f ca="1">IF($AD459=3,IF(1&lt;='２個別表'!$F459,IF('２個別表'!$W459=1,"〇","×"),""),"")</f>
        <v/>
      </c>
      <c r="BM459" s="209" t="str">
        <f ca="1">IF(AD459=3,IF(AND(OR('２個別表'!BF459="附帯施設",AND(1&lt;='２個別表'!AO459,'２個別表'!AO459&lt;=3)),'２個別表'!BM459&lt;&gt;"",'２個別表'!BN459&lt;&gt;""),1,IF(AND(OR('２個別表'!BF459="附帯施設",AND(1&lt;='２個別表'!AO459,'２個別表'!AO459&lt;=3)),OR('２個別表'!BM459="",'２個別表'!BN459="")),"×",0)),"")</f>
        <v/>
      </c>
      <c r="BN459" s="229" t="str">
        <f ca="1">IF($AD459=3,IF('２個別表'!$BX459&gt;=500000,"〇","×"),"")</f>
        <v/>
      </c>
      <c r="BO459" s="204" t="str">
        <f ca="1">IF(AD459=3,'２個別表'!BY459,"")</f>
        <v/>
      </c>
      <c r="BP459" s="204" t="str">
        <f ca="1">IF(AD459=3,IF(COUNTIF('２個別表'!$Z$11:'２個別表'!Z459,'２個別表'!Z459)=1,BO459,SUMIF('２個別表'!$Z$11:$Z$510,'２個別表'!Z459,$BO$11:$BO$239)),"")</f>
        <v/>
      </c>
      <c r="BQ459" s="213" t="str">
        <f t="shared" ca="1" si="163"/>
        <v/>
      </c>
      <c r="BR459" s="207" t="str">
        <f t="shared" ca="1" si="182"/>
        <v/>
      </c>
      <c r="BS459" s="483" t="str">
        <f ca="1">IF($AD459=3,'２個別表'!$BX459-('２個別表'!$BZ459+'２個別表'!$CC459+'２個別表'!$CD459+'２個別表'!$CE459+'２個別表'!$CF459),"")</f>
        <v/>
      </c>
      <c r="BT459" s="486">
        <f t="shared" ca="1" si="164"/>
        <v>0</v>
      </c>
      <c r="BU459" s="480" t="str">
        <f t="shared" ca="1" si="183"/>
        <v/>
      </c>
    </row>
    <row r="460" spans="1:73">
      <c r="A460" s="770" t="str">
        <f t="shared" ref="A460:A510" ca="1" si="185">C460&amp;D460&amp;E460&amp;F460</f>
        <v>石川県</v>
      </c>
      <c r="B460" s="773">
        <f ca="1">'２個別表'!Q460</f>
        <v>450</v>
      </c>
      <c r="C460" s="774" t="str">
        <f>'２個別表'!$R460</f>
        <v>石川県</v>
      </c>
      <c r="D460" s="774" t="str">
        <f ca="1">'２個別表'!$S460</f>
        <v/>
      </c>
      <c r="E460" s="774" t="str">
        <f ca="1">'２個別表'!$T460</f>
        <v/>
      </c>
      <c r="F460" s="719" t="str">
        <f ca="1">'２個別表'!$W460</f>
        <v/>
      </c>
      <c r="G460" s="719" t="str">
        <f ca="1">IF($F460=1,IF(SUMIF('（様式１号）１総括表'!$B$16:$B$25,A460,'（様式１号）１総括表'!$A$16:$A$25)&gt;0,"〇","✕"),"-")</f>
        <v>-</v>
      </c>
      <c r="H460" s="716" t="str">
        <f ca="1">IF('２個別表'!$Y460=1,IF('２個別表'!$AC460=1,"〇","×"),IF(AND(2&lt;='２個別表'!$AC460,'２個別表'!$AC460&lt;=5),"〇","×"))</f>
        <v>×</v>
      </c>
      <c r="I460" s="716" t="str">
        <f t="shared" ref="I460:I510" ca="1" si="186">IF(OR($G460="×",$H460="×"),"×","〇")</f>
        <v>×</v>
      </c>
      <c r="J460" s="207" t="str">
        <f ca="1">'２個別表'!$Z460</f>
        <v/>
      </c>
      <c r="K460" s="207">
        <f ca="1">'２個別表'!$AK460</f>
        <v>0</v>
      </c>
      <c r="L460" s="207" t="str">
        <f ca="1">IF('２個別表'!$AL460=1,1,"")</f>
        <v/>
      </c>
      <c r="M460" s="207" t="str">
        <f ca="1">IF('２個別表'!$AL460="","",IF('２個別表'!$AL460=1,IF(OR('２個別表'!$AM460=1,'２個別表'!$AN460=1),"〇","×")))</f>
        <v/>
      </c>
      <c r="N460" s="204" t="str">
        <f ca="1">'２個別表'!AT460</f>
        <v/>
      </c>
      <c r="O460" s="220" t="str">
        <f ca="1">IF(1&lt;='２個別表'!$F460,IF(AND(1&lt;='２個別表'!$AO460,'２個別表'!$AO460&lt;=3),1,0),"")</f>
        <v/>
      </c>
      <c r="P460" s="229">
        <f ca="1">IF($O460=1,IF(AND('２個別表'!$BF460&lt;&gt;"",AND('２個別表'!$BI460&lt;&gt;1,'２個別表'!$BJ460)),0,1),0)</f>
        <v>0</v>
      </c>
      <c r="Q460" s="220">
        <f ca="1">IF('２個別表'!$BF460&lt;&gt;"",1,0)</f>
        <v>0</v>
      </c>
      <c r="R460" s="220" t="str">
        <f ca="1">IF($Q460=1,IF('２個別表'!$BI460=1,1,0),"")</f>
        <v/>
      </c>
      <c r="S460" s="220" t="str">
        <f ca="1">IF($R460=1,IF('２個別表'!$BJ460&lt;&gt;"","〇","×"),"")</f>
        <v/>
      </c>
      <c r="T460" s="220" t="str">
        <f t="shared" ca="1" si="166"/>
        <v/>
      </c>
      <c r="U460" s="381">
        <f ca="1">IF('２個別表'!$BH460&gt;0,'２個別表'!$BH460,0)</f>
        <v>0</v>
      </c>
      <c r="V460" s="220">
        <f ca="1">IF('２個別表'!$BJ460&lt;&gt;"",1,0)</f>
        <v>0</v>
      </c>
      <c r="W460" s="206">
        <f ca="1">IF(AND($Q460=1,$V460=1),'２個別表'!$CF460,0)</f>
        <v>0</v>
      </c>
      <c r="X460" s="219">
        <f t="shared" ref="X460:X510" ca="1" si="187">IFERROR(IF($U460&gt;0,$AC460*$U460*4/10,0),0)</f>
        <v>0</v>
      </c>
      <c r="Y460" s="220" t="str">
        <f ca="1">IF(1&lt;='２個別表'!$F460,'２個別表'!$BV460,"")</f>
        <v/>
      </c>
      <c r="Z460" s="220">
        <f ca="1">IF(1&lt;='２個別表'!$F460,'２個別表'!$CG460,0)</f>
        <v>0</v>
      </c>
      <c r="AA460" s="220">
        <f ca="1">IF(OR(0&lt;'２個別表'!$BZ460,0&lt;SUM('２個別表'!$CC460:$CD460)),1,0)</f>
        <v>1</v>
      </c>
      <c r="AB460" s="207">
        <f ca="1">IF(1&lt;='２個別表'!$F460,'２個別表'!$BX460,0)</f>
        <v>0</v>
      </c>
      <c r="AC460" s="207" t="str">
        <f ca="1">IF('２個別表'!$BX460&gt;0,IF(AND('２個別表'!$BV460=1,'２個別表'!$CG460="控除不可"),'２個別表'!$BX460,IF(AND('２個別表'!$BV460=1,'２個別表'!$CG460="80%控除対象"),ROUNDUP('２個別表'!$BX460*102/110,0),IF(AND('２個別表'!$BV460=1,'２個別表'!$CG460="全額控除"),ROUNDUP('２個別表'!$BX460*100/110,0),IF(OR('２個別表'!$BV460=2,'２個別表'!$BV460=3),'２個別表'!$BX460,'２個別表'!$BX460)))),"")</f>
        <v/>
      </c>
      <c r="AD460" s="221" t="str">
        <f ca="1">IF('２個別表'!$W460=1,3,IF(AND('２個別表'!$W460=2,AND(19&lt;='２個別表'!$AO460,'２個別表'!$AO460&lt;=23)),2,IF(AND('２個別表'!$W460=2,OR(AND(1&lt;='２個別表'!$AO460,'２個別表'!$AO460&lt;=18),AND(24&lt;='２個別表'!$AO460,'２個別表'!$AO460&lt;=25))),1,"判定不能")))</f>
        <v>判定不能</v>
      </c>
      <c r="AE460" s="228">
        <f t="shared" ca="1" si="167"/>
        <v>0</v>
      </c>
      <c r="AF460" s="204" t="str">
        <f t="shared" ca="1" si="184"/>
        <v/>
      </c>
      <c r="AG460" s="207" t="str">
        <f ca="1">IF(AND($AD460=1,$U460&gt;0,$V460=1),ROUNDDOWN($AC460*1/2-'２個別表'!$CF460*1/2,0),"")</f>
        <v/>
      </c>
      <c r="AH460" s="207" t="str">
        <f t="shared" ca="1" si="162"/>
        <v/>
      </c>
      <c r="AI460" s="230" t="str">
        <f ca="1">IF(AND($AD460=1,$Q460=1),IF($AB460&gt;0,'２個別表'!$BX460-'２個別表'!$BZ460-'２個別表'!$CF460-'２個別表'!$CC460-'２個別表'!$CD460-'２個別表'!$CE460,0),"")</f>
        <v/>
      </c>
      <c r="AJ460" s="222">
        <f t="shared" ca="1" si="168"/>
        <v>0</v>
      </c>
      <c r="AK460" s="218" t="str">
        <f ca="1">IF($AD460=1,IF('２個別表'!$AQ460=1,1,IF('２個別表'!AQ460="","",)),"")</f>
        <v/>
      </c>
      <c r="AL460" s="207" t="str">
        <f ca="1">IF($AJ460=1,IF($AK460=1,'２個別表'!BU460,""),"")</f>
        <v/>
      </c>
      <c r="AM460" s="204" t="str">
        <f t="shared" ca="1" si="169"/>
        <v/>
      </c>
      <c r="AN460" s="223" t="str">
        <f ca="1">IF($AJ460=1,IF($AK460=1,ROUNDDOWN('２個別表'!$BX460-'２個別表'!$BZ460-'２個別表'!$CC460-'２個別表'!$CD460-'２個別表'!$CE460-'２個別表'!$CF460,0),""),"")</f>
        <v/>
      </c>
      <c r="AO460" s="222">
        <f t="shared" ca="1" si="165"/>
        <v>0</v>
      </c>
      <c r="AP460" s="218">
        <f t="shared" ca="1" si="170"/>
        <v>0</v>
      </c>
      <c r="AQ460" s="218">
        <f t="shared" ca="1" si="171"/>
        <v>0</v>
      </c>
      <c r="AR460" s="213">
        <f ca="1">IF('２個別表'!$AC460=1,1,0)</f>
        <v>0</v>
      </c>
      <c r="AS460" s="204" t="str">
        <f t="shared" ca="1" si="172"/>
        <v/>
      </c>
      <c r="AT460" s="204" t="str">
        <f t="shared" ca="1" si="173"/>
        <v/>
      </c>
      <c r="AU460" s="230" t="str">
        <f ca="1">IF($AD460=1,IF($AQ460=1,ROUNDDOWN('２個別表'!$BX460-'２個別表'!$BZ460-'２個別表'!$CC460-'２個別表'!$CD460-'２個別表'!$CE460-'２個別表'!$CF460,0),""),"")</f>
        <v/>
      </c>
      <c r="AV460" s="391">
        <f t="shared" ca="1" si="174"/>
        <v>0</v>
      </c>
      <c r="AW460" s="401" t="str">
        <f t="shared" ca="1" si="175"/>
        <v>-</v>
      </c>
      <c r="AX460" s="228">
        <f ca="1">IF($AD460=2,IF('２個別表'!$BS460=1,1,0),0)</f>
        <v>0</v>
      </c>
      <c r="AY460" s="213" t="str">
        <f t="shared" ca="1" si="176"/>
        <v/>
      </c>
      <c r="AZ460" s="409" t="str">
        <f ca="1">IF(AND($AD460=2,$AX460=1),'２個別表'!$BX460-('２個別表'!$BZ460+'２個別表'!$CC460+'２個別表'!$CD460+'２個別表'!$CE460+'２個別表'!$CF460),"")</f>
        <v/>
      </c>
      <c r="BA460" s="228">
        <f ca="1">IF($AD460=2,IF('２個別表'!$BS460&lt;&gt;1,1,0),0)</f>
        <v>0</v>
      </c>
      <c r="BB460" s="404">
        <f t="shared" ca="1" si="177"/>
        <v>0</v>
      </c>
      <c r="BC460" s="207" t="str">
        <f ca="1">IF(AND($AD460=2,$BA460=1),'２個別表'!$BT460,"")</f>
        <v/>
      </c>
      <c r="BD460" s="207" t="str">
        <f t="shared" ca="1" si="178"/>
        <v/>
      </c>
      <c r="BE460" s="207" t="str">
        <f ca="1">IF(AND($AD460=2,$BA460=1),'２個別表'!$BW460-('２個別表'!$BZ460+'２個別表'!$CC460+'２個別表'!$CD460+'２個別表'!$CE460+'２個別表'!$CF460),"")</f>
        <v/>
      </c>
      <c r="BF460" s="207" t="str">
        <f ca="1">IF(AND($AD460=2,$BA460=1),'２個別表'!$CC460+'２個別表'!$CD460,"")</f>
        <v/>
      </c>
      <c r="BG460" s="406" t="str">
        <f ca="1">IF($BB460=1,IF(SUM('２個別表'!$BY460,'２個別表'!$CF460*0.5)&lt;='２個別表'!$BX460*0.5,"〇","×"),"")</f>
        <v/>
      </c>
      <c r="BH460" s="405">
        <f t="shared" ca="1" si="179"/>
        <v>0</v>
      </c>
      <c r="BI460" s="229" t="str">
        <f ca="1">IF($AD460=2,IF($AX460=1,IF('２個別表'!$AO460=23,"〇","×"),IF(OR('２個別表'!$AO460&lt;19,'２個別表'!$AO460&gt;23),"",IF($BH460&lt;='２個別表'!$BT460,"〇","×"))),"-")</f>
        <v>-</v>
      </c>
      <c r="BJ460" s="414" t="str">
        <f t="shared" ca="1" si="180"/>
        <v>-</v>
      </c>
      <c r="BK460" s="228">
        <f t="shared" ca="1" si="181"/>
        <v>0</v>
      </c>
      <c r="BL460" s="229" t="str">
        <f ca="1">IF($AD460=3,IF(1&lt;='２個別表'!$F460,IF('２個別表'!$W460=1,"〇","×"),""),"")</f>
        <v/>
      </c>
      <c r="BM460" s="209" t="str">
        <f ca="1">IF(AD460=3,IF(AND(OR('２個別表'!BF460="附帯施設",AND(1&lt;='２個別表'!AO460,'２個別表'!AO460&lt;=3)),'２個別表'!BM460&lt;&gt;"",'２個別表'!BN460&lt;&gt;""),1,IF(AND(OR('２個別表'!BF460="附帯施設",AND(1&lt;='２個別表'!AO460,'２個別表'!AO460&lt;=3)),OR('２個別表'!BM460="",'２個別表'!BN460="")),"×",0)),"")</f>
        <v/>
      </c>
      <c r="BN460" s="229" t="str">
        <f ca="1">IF($AD460=3,IF('２個別表'!$BX460&gt;=500000,"〇","×"),"")</f>
        <v/>
      </c>
      <c r="BO460" s="204" t="str">
        <f ca="1">IF(AD460=3,'２個別表'!BY460,"")</f>
        <v/>
      </c>
      <c r="BP460" s="204" t="str">
        <f ca="1">IF(AD460=3,IF(COUNTIF('２個別表'!$Z$11:'２個別表'!Z460,'２個別表'!Z460)=1,BO460,SUMIF('２個別表'!$Z$11:$Z$510,'２個別表'!Z460,$BO$11:$BO$239)),"")</f>
        <v/>
      </c>
      <c r="BQ460" s="213" t="str">
        <f t="shared" ca="1" si="163"/>
        <v/>
      </c>
      <c r="BR460" s="207" t="str">
        <f t="shared" ca="1" si="182"/>
        <v/>
      </c>
      <c r="BS460" s="483" t="str">
        <f ca="1">IF($AD460=3,'２個別表'!$BX460-('２個別表'!$BZ460+'２個別表'!$CC460+'２個別表'!$CD460+'２個別表'!$CE460+'２個別表'!$CF460),"")</f>
        <v/>
      </c>
      <c r="BT460" s="486">
        <f t="shared" ca="1" si="164"/>
        <v>0</v>
      </c>
      <c r="BU460" s="480" t="str">
        <f t="shared" ca="1" si="183"/>
        <v/>
      </c>
    </row>
    <row r="461" spans="1:73">
      <c r="A461" s="770" t="str">
        <f t="shared" ca="1" si="185"/>
        <v>石川県</v>
      </c>
      <c r="B461" s="773">
        <f ca="1">'２個別表'!Q461</f>
        <v>451</v>
      </c>
      <c r="C461" s="774" t="str">
        <f>'２個別表'!$R461</f>
        <v>石川県</v>
      </c>
      <c r="D461" s="774" t="str">
        <f ca="1">'２個別表'!$S461</f>
        <v/>
      </c>
      <c r="E461" s="774" t="str">
        <f ca="1">'２個別表'!$T461</f>
        <v/>
      </c>
      <c r="F461" s="719" t="str">
        <f ca="1">'２個別表'!$W461</f>
        <v/>
      </c>
      <c r="G461" s="719" t="str">
        <f ca="1">IF($F461=1,IF(SUMIF('（様式１号）１総括表'!$B$16:$B$25,A461,'（様式１号）１総括表'!$A$16:$A$25)&gt;0,"〇","✕"),"-")</f>
        <v>-</v>
      </c>
      <c r="H461" s="716" t="str">
        <f ca="1">IF('２個別表'!$Y461=1,IF('２個別表'!$AC461=1,"〇","×"),IF(AND(2&lt;='２個別表'!$AC461,'２個別表'!$AC461&lt;=5),"〇","×"))</f>
        <v>×</v>
      </c>
      <c r="I461" s="716" t="str">
        <f t="shared" ca="1" si="186"/>
        <v>×</v>
      </c>
      <c r="J461" s="207" t="str">
        <f ca="1">'２個別表'!$Z461</f>
        <v/>
      </c>
      <c r="K461" s="207">
        <f ca="1">'２個別表'!$AK461</f>
        <v>0</v>
      </c>
      <c r="L461" s="207" t="str">
        <f ca="1">IF('２個別表'!$AL461=1,1,"")</f>
        <v/>
      </c>
      <c r="M461" s="207" t="str">
        <f ca="1">IF('２個別表'!$AL461="","",IF('２個別表'!$AL461=1,IF(OR('２個別表'!$AM461=1,'２個別表'!$AN461=1),"〇","×")))</f>
        <v/>
      </c>
      <c r="N461" s="204" t="str">
        <f ca="1">'２個別表'!AT461</f>
        <v/>
      </c>
      <c r="O461" s="220" t="str">
        <f ca="1">IF(1&lt;='２個別表'!$F461,IF(AND(1&lt;='２個別表'!$AO461,'２個別表'!$AO461&lt;=3),1,0),"")</f>
        <v/>
      </c>
      <c r="P461" s="229">
        <f ca="1">IF($O461=1,IF(AND('２個別表'!$BF461&lt;&gt;"",AND('２個別表'!$BI461&lt;&gt;1,'２個別表'!$BJ461)),0,1),0)</f>
        <v>0</v>
      </c>
      <c r="Q461" s="220">
        <f ca="1">IF('２個別表'!$BF461&lt;&gt;"",1,0)</f>
        <v>0</v>
      </c>
      <c r="R461" s="220" t="str">
        <f ca="1">IF($Q461=1,IF('２個別表'!$BI461=1,1,0),"")</f>
        <v/>
      </c>
      <c r="S461" s="220" t="str">
        <f ca="1">IF($R461=1,IF('２個別表'!$BJ461&lt;&gt;"","〇","×"),"")</f>
        <v/>
      </c>
      <c r="T461" s="220" t="str">
        <f t="shared" ca="1" si="166"/>
        <v/>
      </c>
      <c r="U461" s="381">
        <f ca="1">IF('２個別表'!$BH461&gt;0,'２個別表'!$BH461,0)</f>
        <v>0</v>
      </c>
      <c r="V461" s="220">
        <f ca="1">IF('２個別表'!$BJ461&lt;&gt;"",1,0)</f>
        <v>0</v>
      </c>
      <c r="W461" s="206">
        <f ca="1">IF(AND($Q461=1,$V461=1),'２個別表'!$CF461,0)</f>
        <v>0</v>
      </c>
      <c r="X461" s="219">
        <f t="shared" ca="1" si="187"/>
        <v>0</v>
      </c>
      <c r="Y461" s="220" t="str">
        <f ca="1">IF(1&lt;='２個別表'!$F461,'２個別表'!$BV461,"")</f>
        <v/>
      </c>
      <c r="Z461" s="220">
        <f ca="1">IF(1&lt;='２個別表'!$F461,'２個別表'!$CG461,0)</f>
        <v>0</v>
      </c>
      <c r="AA461" s="220">
        <f ca="1">IF(OR(0&lt;'２個別表'!$BZ461,0&lt;SUM('２個別表'!$CC461:$CD461)),1,0)</f>
        <v>1</v>
      </c>
      <c r="AB461" s="207">
        <f ca="1">IF(1&lt;='２個別表'!$F461,'２個別表'!$BX461,0)</f>
        <v>0</v>
      </c>
      <c r="AC461" s="207" t="str">
        <f ca="1">IF('２個別表'!$BX461&gt;0,IF(AND('２個別表'!$BV461=1,'２個別表'!$CG461="控除不可"),'２個別表'!$BX461,IF(AND('２個別表'!$BV461=1,'２個別表'!$CG461="80%控除対象"),ROUNDUP('２個別表'!$BX461*102/110,0),IF(AND('２個別表'!$BV461=1,'２個別表'!$CG461="全額控除"),ROUNDUP('２個別表'!$BX461*100/110,0),IF(OR('２個別表'!$BV461=2,'２個別表'!$BV461=3),'２個別表'!$BX461,'２個別表'!$BX461)))),"")</f>
        <v/>
      </c>
      <c r="AD461" s="221" t="str">
        <f ca="1">IF('２個別表'!$W461=1,3,IF(AND('２個別表'!$W461=2,AND(19&lt;='２個別表'!$AO461,'２個別表'!$AO461&lt;=23)),2,IF(AND('２個別表'!$W461=2,OR(AND(1&lt;='２個別表'!$AO461,'２個別表'!$AO461&lt;=18),AND(24&lt;='２個別表'!$AO461,'２個別表'!$AO461&lt;=25))),1,"判定不能")))</f>
        <v>判定不能</v>
      </c>
      <c r="AE461" s="228">
        <f t="shared" ca="1" si="167"/>
        <v>0</v>
      </c>
      <c r="AF461" s="204" t="str">
        <f t="shared" ca="1" si="184"/>
        <v/>
      </c>
      <c r="AG461" s="207" t="str">
        <f ca="1">IF(AND($AD461=1,$U461&gt;0,$V461=1),ROUNDDOWN($AC461*1/2-'２個別表'!$CF461*1/2,0),"")</f>
        <v/>
      </c>
      <c r="AH461" s="207" t="str">
        <f t="shared" ref="AH461:AH510" ca="1" si="188">IF(AND($AD461=1,$U461&gt;0,$V461=0),ROUNDDOWN(AC461*1/2-$AC461*$U461*4/10,0),"")</f>
        <v/>
      </c>
      <c r="AI461" s="230" t="str">
        <f ca="1">IF(AND($AD461=1,$Q461=1),IF($AB461&gt;0,'２個別表'!$BX461-'２個別表'!$BZ461-'２個別表'!$CF461-'２個別表'!$CC461-'２個別表'!$CD461-'２個別表'!$CE461,0),"")</f>
        <v/>
      </c>
      <c r="AJ461" s="222">
        <f t="shared" ca="1" si="168"/>
        <v>0</v>
      </c>
      <c r="AK461" s="218" t="str">
        <f ca="1">IF($AD461=1,IF('２個別表'!$AQ461=1,1,IF('２個別表'!AQ461="","",)),"")</f>
        <v/>
      </c>
      <c r="AL461" s="207" t="str">
        <f ca="1">IF($AJ461=1,IF($AK461=1,'２個別表'!BU461,""),"")</f>
        <v/>
      </c>
      <c r="AM461" s="204" t="str">
        <f t="shared" ca="1" si="169"/>
        <v/>
      </c>
      <c r="AN461" s="223" t="str">
        <f ca="1">IF($AJ461=1,IF($AK461=1,ROUNDDOWN('２個別表'!$BX461-'２個別表'!$BZ461-'２個別表'!$CC461-'２個別表'!$CD461-'２個別表'!$CE461-'２個別表'!$CF461,0),""),"")</f>
        <v/>
      </c>
      <c r="AO461" s="222">
        <f t="shared" ca="1" si="165"/>
        <v>0</v>
      </c>
      <c r="AP461" s="218">
        <f t="shared" ca="1" si="170"/>
        <v>0</v>
      </c>
      <c r="AQ461" s="218">
        <f t="shared" ca="1" si="171"/>
        <v>0</v>
      </c>
      <c r="AR461" s="213">
        <f ca="1">IF('２個別表'!$AC461=1,1,0)</f>
        <v>0</v>
      </c>
      <c r="AS461" s="204" t="str">
        <f t="shared" ca="1" si="172"/>
        <v/>
      </c>
      <c r="AT461" s="204" t="str">
        <f t="shared" ca="1" si="173"/>
        <v/>
      </c>
      <c r="AU461" s="230" t="str">
        <f ca="1">IF($AD461=1,IF($AQ461=1,ROUNDDOWN('２個別表'!$BX461-'２個別表'!$BZ461-'２個別表'!$CC461-'２個別表'!$CD461-'２個別表'!$CE461-'２個別表'!$CF461,0),""),"")</f>
        <v/>
      </c>
      <c r="AV461" s="391">
        <f t="shared" ca="1" si="174"/>
        <v>0</v>
      </c>
      <c r="AW461" s="401" t="str">
        <f t="shared" ca="1" si="175"/>
        <v>-</v>
      </c>
      <c r="AX461" s="228">
        <f ca="1">IF($AD461=2,IF('２個別表'!$BS461=1,1,0),0)</f>
        <v>0</v>
      </c>
      <c r="AY461" s="213" t="str">
        <f t="shared" ca="1" si="176"/>
        <v/>
      </c>
      <c r="AZ461" s="409" t="str">
        <f ca="1">IF(AND($AD461=2,$AX461=1),'２個別表'!$BX461-('２個別表'!$BZ461+'２個別表'!$CC461+'２個別表'!$CD461+'２個別表'!$CE461+'２個別表'!$CF461),"")</f>
        <v/>
      </c>
      <c r="BA461" s="228">
        <f ca="1">IF($AD461=2,IF('２個別表'!$BS461&lt;&gt;1,1,0),0)</f>
        <v>0</v>
      </c>
      <c r="BB461" s="404">
        <f t="shared" ca="1" si="177"/>
        <v>0</v>
      </c>
      <c r="BC461" s="207" t="str">
        <f ca="1">IF(AND($AD461=2,$BA461=1),'２個別表'!$BT461,"")</f>
        <v/>
      </c>
      <c r="BD461" s="207" t="str">
        <f t="shared" ca="1" si="178"/>
        <v/>
      </c>
      <c r="BE461" s="207" t="str">
        <f ca="1">IF(AND($AD461=2,$BA461=1),'２個別表'!$BW461-('２個別表'!$BZ461+'２個別表'!$CC461+'２個別表'!$CD461+'２個別表'!$CE461+'２個別表'!$CF461),"")</f>
        <v/>
      </c>
      <c r="BF461" s="207" t="str">
        <f ca="1">IF(AND($AD461=2,$BA461=1),'２個別表'!$CC461+'２個別表'!$CD461,"")</f>
        <v/>
      </c>
      <c r="BG461" s="406" t="str">
        <f ca="1">IF($BB461=1,IF(SUM('２個別表'!$BY461,'２個別表'!$CF461*0.5)&lt;='２個別表'!$BX461*0.5,"〇","×"),"")</f>
        <v/>
      </c>
      <c r="BH461" s="405">
        <f t="shared" ca="1" si="179"/>
        <v>0</v>
      </c>
      <c r="BI461" s="229" t="str">
        <f ca="1">IF($AD461=2,IF($AX461=1,IF('２個別表'!$AO461=23,"〇","×"),IF(OR('２個別表'!$AO461&lt;19,'２個別表'!$AO461&gt;23),"",IF($BH461&lt;='２個別表'!$BT461,"〇","×"))),"-")</f>
        <v>-</v>
      </c>
      <c r="BJ461" s="414" t="str">
        <f t="shared" ca="1" si="180"/>
        <v>-</v>
      </c>
      <c r="BK461" s="228">
        <f t="shared" ca="1" si="181"/>
        <v>0</v>
      </c>
      <c r="BL461" s="229" t="str">
        <f ca="1">IF($AD461=3,IF(1&lt;='２個別表'!$F461,IF('２個別表'!$W461=1,"〇","×"),""),"")</f>
        <v/>
      </c>
      <c r="BM461" s="209" t="str">
        <f ca="1">IF(AD461=3,IF(AND(OR('２個別表'!BF461="附帯施設",AND(1&lt;='２個別表'!AO461,'２個別表'!AO461&lt;=3)),'２個別表'!BM461&lt;&gt;"",'２個別表'!BN461&lt;&gt;""),1,IF(AND(OR('２個別表'!BF461="附帯施設",AND(1&lt;='２個別表'!AO461,'２個別表'!AO461&lt;=3)),OR('２個別表'!BM461="",'２個別表'!BN461="")),"×",0)),"")</f>
        <v/>
      </c>
      <c r="BN461" s="229" t="str">
        <f ca="1">IF($AD461=3,IF('２個別表'!$BX461&gt;=500000,"〇","×"),"")</f>
        <v/>
      </c>
      <c r="BO461" s="204" t="str">
        <f ca="1">IF(AD461=3,'２個別表'!BY461,"")</f>
        <v/>
      </c>
      <c r="BP461" s="204" t="str">
        <f ca="1">IF(AD461=3,IF(COUNTIF('２個別表'!$Z$11:'２個別表'!Z461,'２個別表'!Z461)=1,BO461,SUMIF('２個別表'!$Z$11:$Z$510,'２個別表'!Z461,$BO$11:$BO$239)),"")</f>
        <v/>
      </c>
      <c r="BQ461" s="213" t="str">
        <f t="shared" ref="BQ461:BQ510" ca="1" si="189">IF(AD461=3,IF(OR(BO461&lt;&gt;0,BP461&lt;&gt;0),IF(BP461&lt;=3000000,"〇","×"),0),"")</f>
        <v/>
      </c>
      <c r="BR461" s="207" t="str">
        <f t="shared" ca="1" si="182"/>
        <v/>
      </c>
      <c r="BS461" s="483" t="str">
        <f ca="1">IF($AD461=3,'２個別表'!$BX461-('２個別表'!$BZ461+'２個別表'!$CC461+'２個別表'!$CD461+'２個別表'!$CE461+'２個別表'!$CF461),"")</f>
        <v/>
      </c>
      <c r="BT461" s="486">
        <f t="shared" ref="BT461:BT510" ca="1" si="190">IF(AD461=3,MIN(BR461,BS461),0)</f>
        <v>0</v>
      </c>
      <c r="BU461" s="480" t="str">
        <f t="shared" ca="1" si="183"/>
        <v/>
      </c>
    </row>
    <row r="462" spans="1:73">
      <c r="A462" s="770" t="str">
        <f t="shared" ca="1" si="185"/>
        <v>石川県</v>
      </c>
      <c r="B462" s="773">
        <f ca="1">'２個別表'!Q462</f>
        <v>452</v>
      </c>
      <c r="C462" s="774" t="str">
        <f>'２個別表'!$R462</f>
        <v>石川県</v>
      </c>
      <c r="D462" s="774" t="str">
        <f ca="1">'２個別表'!$S462</f>
        <v/>
      </c>
      <c r="E462" s="774" t="str">
        <f ca="1">'２個別表'!$T462</f>
        <v/>
      </c>
      <c r="F462" s="719" t="str">
        <f ca="1">'２個別表'!$W462</f>
        <v/>
      </c>
      <c r="G462" s="719" t="str">
        <f ca="1">IF($F462=1,IF(SUMIF('（様式１号）１総括表'!$B$16:$B$25,A462,'（様式１号）１総括表'!$A$16:$A$25)&gt;0,"〇","✕"),"-")</f>
        <v>-</v>
      </c>
      <c r="H462" s="716" t="str">
        <f ca="1">IF('２個別表'!$Y462=1,IF('２個別表'!$AC462=1,"〇","×"),IF(AND(2&lt;='２個別表'!$AC462,'２個別表'!$AC462&lt;=5),"〇","×"))</f>
        <v>×</v>
      </c>
      <c r="I462" s="716" t="str">
        <f t="shared" ca="1" si="186"/>
        <v>×</v>
      </c>
      <c r="J462" s="207" t="str">
        <f ca="1">'２個別表'!$Z462</f>
        <v/>
      </c>
      <c r="K462" s="207">
        <f ca="1">'２個別表'!$AK462</f>
        <v>0</v>
      </c>
      <c r="L462" s="207" t="str">
        <f ca="1">IF('２個別表'!$AL462=1,1,"")</f>
        <v/>
      </c>
      <c r="M462" s="207" t="str">
        <f ca="1">IF('２個別表'!$AL462="","",IF('２個別表'!$AL462=1,IF(OR('２個別表'!$AM462=1,'２個別表'!$AN462=1),"〇","×")))</f>
        <v/>
      </c>
      <c r="N462" s="204" t="str">
        <f ca="1">'２個別表'!AT462</f>
        <v/>
      </c>
      <c r="O462" s="220" t="str">
        <f ca="1">IF(1&lt;='２個別表'!$F462,IF(AND(1&lt;='２個別表'!$AO462,'２個別表'!$AO462&lt;=3),1,0),"")</f>
        <v/>
      </c>
      <c r="P462" s="229">
        <f ca="1">IF($O462=1,IF(AND('２個別表'!$BF462&lt;&gt;"",AND('２個別表'!$BI462&lt;&gt;1,'２個別表'!$BJ462)),0,1),0)</f>
        <v>0</v>
      </c>
      <c r="Q462" s="220">
        <f ca="1">IF('２個別表'!$BF462&lt;&gt;"",1,0)</f>
        <v>0</v>
      </c>
      <c r="R462" s="220" t="str">
        <f ca="1">IF($Q462=1,IF('２個別表'!$BI462=1,1,0),"")</f>
        <v/>
      </c>
      <c r="S462" s="220" t="str">
        <f ca="1">IF($R462=1,IF('２個別表'!$BJ462&lt;&gt;"","〇","×"),"")</f>
        <v/>
      </c>
      <c r="T462" s="220" t="str">
        <f t="shared" ca="1" si="166"/>
        <v/>
      </c>
      <c r="U462" s="381">
        <f ca="1">IF('２個別表'!$BH462&gt;0,'２個別表'!$BH462,0)</f>
        <v>0</v>
      </c>
      <c r="V462" s="220">
        <f ca="1">IF('２個別表'!$BJ462&lt;&gt;"",1,0)</f>
        <v>0</v>
      </c>
      <c r="W462" s="206">
        <f ca="1">IF(AND($Q462=1,$V462=1),'２個別表'!$CF462,0)</f>
        <v>0</v>
      </c>
      <c r="X462" s="219">
        <f t="shared" ca="1" si="187"/>
        <v>0</v>
      </c>
      <c r="Y462" s="220" t="str">
        <f ca="1">IF(1&lt;='２個別表'!$F462,'２個別表'!$BV462,"")</f>
        <v/>
      </c>
      <c r="Z462" s="220">
        <f ca="1">IF(1&lt;='２個別表'!$F462,'２個別表'!$CG462,0)</f>
        <v>0</v>
      </c>
      <c r="AA462" s="220">
        <f ca="1">IF(OR(0&lt;'２個別表'!$BZ462,0&lt;SUM('２個別表'!$CC462:$CD462)),1,0)</f>
        <v>1</v>
      </c>
      <c r="AB462" s="207">
        <f ca="1">IF(1&lt;='２個別表'!$F462,'２個別表'!$BX462,0)</f>
        <v>0</v>
      </c>
      <c r="AC462" s="207" t="str">
        <f ca="1">IF('２個別表'!$BX462&gt;0,IF(AND('２個別表'!$BV462=1,'２個別表'!$CG462="控除不可"),'２個別表'!$BX462,IF(AND('２個別表'!$BV462=1,'２個別表'!$CG462="80%控除対象"),ROUNDUP('２個別表'!$BX462*102/110,0),IF(AND('２個別表'!$BV462=1,'２個別表'!$CG462="全額控除"),ROUNDUP('２個別表'!$BX462*100/110,0),IF(OR('２個別表'!$BV462=2,'２個別表'!$BV462=3),'２個別表'!$BX462,'２個別表'!$BX462)))),"")</f>
        <v/>
      </c>
      <c r="AD462" s="221" t="str">
        <f ca="1">IF('２個別表'!$W462=1,3,IF(AND('２個別表'!$W462=2,AND(19&lt;='２個別表'!$AO462,'２個別表'!$AO462&lt;=23)),2,IF(AND('２個別表'!$W462=2,OR(AND(1&lt;='２個別表'!$AO462,'２個別表'!$AO462&lt;=18),AND(24&lt;='２個別表'!$AO462,'２個別表'!$AO462&lt;=25))),1,"判定不能")))</f>
        <v>判定不能</v>
      </c>
      <c r="AE462" s="228">
        <f t="shared" ca="1" si="167"/>
        <v>0</v>
      </c>
      <c r="AF462" s="204" t="str">
        <f t="shared" ca="1" si="184"/>
        <v/>
      </c>
      <c r="AG462" s="207" t="str">
        <f ca="1">IF(AND($AD462=1,$U462&gt;0,$V462=1),ROUNDDOWN($AC462*1/2-'２個別表'!$CF462*1/2,0),"")</f>
        <v/>
      </c>
      <c r="AH462" s="207" t="str">
        <f t="shared" ca="1" si="188"/>
        <v/>
      </c>
      <c r="AI462" s="230" t="str">
        <f ca="1">IF(AND($AD462=1,$Q462=1),IF($AB462&gt;0,'２個別表'!$BX462-'２個別表'!$BZ462-'２個別表'!$CF462-'２個別表'!$CC462-'２個別表'!$CD462-'２個別表'!$CE462,0),"")</f>
        <v/>
      </c>
      <c r="AJ462" s="222">
        <f t="shared" ca="1" si="168"/>
        <v>0</v>
      </c>
      <c r="AK462" s="218" t="str">
        <f ca="1">IF($AD462=1,IF('２個別表'!$AQ462=1,1,IF('２個別表'!AQ462="","",)),"")</f>
        <v/>
      </c>
      <c r="AL462" s="207" t="str">
        <f ca="1">IF($AJ462=1,IF($AK462=1,'２個別表'!BU462,""),"")</f>
        <v/>
      </c>
      <c r="AM462" s="204" t="str">
        <f t="shared" ca="1" si="169"/>
        <v/>
      </c>
      <c r="AN462" s="223" t="str">
        <f ca="1">IF($AJ462=1,IF($AK462=1,ROUNDDOWN('２個別表'!$BX462-'２個別表'!$BZ462-'２個別表'!$CC462-'２個別表'!$CD462-'２個別表'!$CE462-'２個別表'!$CF462,0),""),"")</f>
        <v/>
      </c>
      <c r="AO462" s="222">
        <f t="shared" ca="1" si="165"/>
        <v>0</v>
      </c>
      <c r="AP462" s="218">
        <f t="shared" ca="1" si="170"/>
        <v>0</v>
      </c>
      <c r="AQ462" s="218">
        <f t="shared" ca="1" si="171"/>
        <v>0</v>
      </c>
      <c r="AR462" s="213">
        <f ca="1">IF('２個別表'!$AC462=1,1,0)</f>
        <v>0</v>
      </c>
      <c r="AS462" s="204" t="str">
        <f t="shared" ca="1" si="172"/>
        <v/>
      </c>
      <c r="AT462" s="204" t="str">
        <f t="shared" ca="1" si="173"/>
        <v/>
      </c>
      <c r="AU462" s="230" t="str">
        <f ca="1">IF($AD462=1,IF($AQ462=1,ROUNDDOWN('２個別表'!$BX462-'２個別表'!$BZ462-'２個別表'!$CC462-'２個別表'!$CD462-'２個別表'!$CE462-'２個別表'!$CF462,0),""),"")</f>
        <v/>
      </c>
      <c r="AV462" s="391">
        <f t="shared" ca="1" si="174"/>
        <v>0</v>
      </c>
      <c r="AW462" s="401" t="str">
        <f t="shared" ca="1" si="175"/>
        <v>-</v>
      </c>
      <c r="AX462" s="228">
        <f ca="1">IF($AD462=2,IF('２個別表'!$BS462=1,1,0),0)</f>
        <v>0</v>
      </c>
      <c r="AY462" s="213" t="str">
        <f t="shared" ca="1" si="176"/>
        <v/>
      </c>
      <c r="AZ462" s="409" t="str">
        <f ca="1">IF(AND($AD462=2,$AX462=1),'２個別表'!$BX462-('２個別表'!$BZ462+'２個別表'!$CC462+'２個別表'!$CD462+'２個別表'!$CE462+'２個別表'!$CF462),"")</f>
        <v/>
      </c>
      <c r="BA462" s="228">
        <f ca="1">IF($AD462=2,IF('２個別表'!$BS462&lt;&gt;1,1,0),0)</f>
        <v>0</v>
      </c>
      <c r="BB462" s="404">
        <f t="shared" ca="1" si="177"/>
        <v>0</v>
      </c>
      <c r="BC462" s="207" t="str">
        <f ca="1">IF(AND($AD462=2,$BA462=1),'２個別表'!$BT462,"")</f>
        <v/>
      </c>
      <c r="BD462" s="207" t="str">
        <f t="shared" ca="1" si="178"/>
        <v/>
      </c>
      <c r="BE462" s="207" t="str">
        <f ca="1">IF(AND($AD462=2,$BA462=1),'２個別表'!$BW462-('２個別表'!$BZ462+'２個別表'!$CC462+'２個別表'!$CD462+'２個別表'!$CE462+'２個別表'!$CF462),"")</f>
        <v/>
      </c>
      <c r="BF462" s="207" t="str">
        <f ca="1">IF(AND($AD462=2,$BA462=1),'２個別表'!$CC462+'２個別表'!$CD462,"")</f>
        <v/>
      </c>
      <c r="BG462" s="406" t="str">
        <f ca="1">IF($BB462=1,IF(SUM('２個別表'!$BY462,'２個別表'!$CF462*0.5)&lt;='２個別表'!$BX462*0.5,"〇","×"),"")</f>
        <v/>
      </c>
      <c r="BH462" s="405">
        <f t="shared" ca="1" si="179"/>
        <v>0</v>
      </c>
      <c r="BI462" s="229" t="str">
        <f ca="1">IF($AD462=2,IF($AX462=1,IF('２個別表'!$AO462=23,"〇","×"),IF(OR('２個別表'!$AO462&lt;19,'２個別表'!$AO462&gt;23),"",IF($BH462&lt;='２個別表'!$BT462,"〇","×"))),"-")</f>
        <v>-</v>
      </c>
      <c r="BJ462" s="414" t="str">
        <f t="shared" ca="1" si="180"/>
        <v>-</v>
      </c>
      <c r="BK462" s="228">
        <f t="shared" ca="1" si="181"/>
        <v>0</v>
      </c>
      <c r="BL462" s="229" t="str">
        <f ca="1">IF($AD462=3,IF(1&lt;='２個別表'!$F462,IF('２個別表'!$W462=1,"〇","×"),""),"")</f>
        <v/>
      </c>
      <c r="BM462" s="209" t="str">
        <f ca="1">IF(AD462=3,IF(AND(OR('２個別表'!BF462="附帯施設",AND(1&lt;='２個別表'!AO462,'２個別表'!AO462&lt;=3)),'２個別表'!BM462&lt;&gt;"",'２個別表'!BN462&lt;&gt;""),1,IF(AND(OR('２個別表'!BF462="附帯施設",AND(1&lt;='２個別表'!AO462,'２個別表'!AO462&lt;=3)),OR('２個別表'!BM462="",'２個別表'!BN462="")),"×",0)),"")</f>
        <v/>
      </c>
      <c r="BN462" s="229" t="str">
        <f ca="1">IF($AD462=3,IF('２個別表'!$BX462&gt;=500000,"〇","×"),"")</f>
        <v/>
      </c>
      <c r="BO462" s="204" t="str">
        <f ca="1">IF(AD462=3,'２個別表'!BY462,"")</f>
        <v/>
      </c>
      <c r="BP462" s="204" t="str">
        <f ca="1">IF(AD462=3,IF(COUNTIF('２個別表'!$Z$11:'２個別表'!Z462,'２個別表'!Z462)=1,BO462,SUMIF('２個別表'!$Z$11:$Z$510,'２個別表'!Z462,$BO$11:$BO$239)),"")</f>
        <v/>
      </c>
      <c r="BQ462" s="213" t="str">
        <f t="shared" ca="1" si="189"/>
        <v/>
      </c>
      <c r="BR462" s="207" t="str">
        <f t="shared" ca="1" si="182"/>
        <v/>
      </c>
      <c r="BS462" s="483" t="str">
        <f ca="1">IF($AD462=3,'２個別表'!$BX462-('２個別表'!$BZ462+'２個別表'!$CC462+'２個別表'!$CD462+'２個別表'!$CE462+'２個別表'!$CF462),"")</f>
        <v/>
      </c>
      <c r="BT462" s="486">
        <f t="shared" ca="1" si="190"/>
        <v>0</v>
      </c>
      <c r="BU462" s="480" t="str">
        <f t="shared" ca="1" si="183"/>
        <v/>
      </c>
    </row>
    <row r="463" spans="1:73">
      <c r="A463" s="770" t="str">
        <f t="shared" ca="1" si="185"/>
        <v>石川県</v>
      </c>
      <c r="B463" s="773">
        <f ca="1">'２個別表'!Q463</f>
        <v>453</v>
      </c>
      <c r="C463" s="774" t="str">
        <f>'２個別表'!$R463</f>
        <v>石川県</v>
      </c>
      <c r="D463" s="774" t="str">
        <f ca="1">'２個別表'!$S463</f>
        <v/>
      </c>
      <c r="E463" s="774" t="str">
        <f ca="1">'２個別表'!$T463</f>
        <v/>
      </c>
      <c r="F463" s="719" t="str">
        <f ca="1">'２個別表'!$W463</f>
        <v/>
      </c>
      <c r="G463" s="719" t="str">
        <f ca="1">IF($F463=1,IF(SUMIF('（様式１号）１総括表'!$B$16:$B$25,A463,'（様式１号）１総括表'!$A$16:$A$25)&gt;0,"〇","✕"),"-")</f>
        <v>-</v>
      </c>
      <c r="H463" s="716" t="str">
        <f ca="1">IF('２個別表'!$Y463=1,IF('２個別表'!$AC463=1,"〇","×"),IF(AND(2&lt;='２個別表'!$AC463,'２個別表'!$AC463&lt;=5),"〇","×"))</f>
        <v>×</v>
      </c>
      <c r="I463" s="716" t="str">
        <f t="shared" ca="1" si="186"/>
        <v>×</v>
      </c>
      <c r="J463" s="207" t="str">
        <f ca="1">'２個別表'!$Z463</f>
        <v/>
      </c>
      <c r="K463" s="207">
        <f ca="1">'２個別表'!$AK463</f>
        <v>0</v>
      </c>
      <c r="L463" s="207" t="str">
        <f ca="1">IF('２個別表'!$AL463=1,1,"")</f>
        <v/>
      </c>
      <c r="M463" s="207" t="str">
        <f ca="1">IF('２個別表'!$AL463="","",IF('２個別表'!$AL463=1,IF(OR('２個別表'!$AM463=1,'２個別表'!$AN463=1),"〇","×")))</f>
        <v/>
      </c>
      <c r="N463" s="204" t="str">
        <f ca="1">'２個別表'!AT463</f>
        <v/>
      </c>
      <c r="O463" s="220" t="str">
        <f ca="1">IF(1&lt;='２個別表'!$F463,IF(AND(1&lt;='２個別表'!$AO463,'２個別表'!$AO463&lt;=3),1,0),"")</f>
        <v/>
      </c>
      <c r="P463" s="229">
        <f ca="1">IF($O463=1,IF(AND('２個別表'!$BF463&lt;&gt;"",AND('２個別表'!$BI463&lt;&gt;1,'２個別表'!$BJ463)),0,1),0)</f>
        <v>0</v>
      </c>
      <c r="Q463" s="220">
        <f ca="1">IF('２個別表'!$BF463&lt;&gt;"",1,0)</f>
        <v>0</v>
      </c>
      <c r="R463" s="220" t="str">
        <f ca="1">IF($Q463=1,IF('２個別表'!$BI463=1,1,0),"")</f>
        <v/>
      </c>
      <c r="S463" s="220" t="str">
        <f ca="1">IF($R463=1,IF('２個別表'!$BJ463&lt;&gt;"","〇","×"),"")</f>
        <v/>
      </c>
      <c r="T463" s="220" t="str">
        <f t="shared" ca="1" si="166"/>
        <v/>
      </c>
      <c r="U463" s="381">
        <f ca="1">IF('２個別表'!$BH463&gt;0,'２個別表'!$BH463,0)</f>
        <v>0</v>
      </c>
      <c r="V463" s="220">
        <f ca="1">IF('２個別表'!$BJ463&lt;&gt;"",1,0)</f>
        <v>0</v>
      </c>
      <c r="W463" s="206">
        <f ca="1">IF(AND($Q463=1,$V463=1),'２個別表'!$CF463,0)</f>
        <v>0</v>
      </c>
      <c r="X463" s="219">
        <f t="shared" ca="1" si="187"/>
        <v>0</v>
      </c>
      <c r="Y463" s="220" t="str">
        <f ca="1">IF(1&lt;='２個別表'!$F463,'２個別表'!$BV463,"")</f>
        <v/>
      </c>
      <c r="Z463" s="220">
        <f ca="1">IF(1&lt;='２個別表'!$F463,'２個別表'!$CG463,0)</f>
        <v>0</v>
      </c>
      <c r="AA463" s="220">
        <f ca="1">IF(OR(0&lt;'２個別表'!$BZ463,0&lt;SUM('２個別表'!$CC463:$CD463)),1,0)</f>
        <v>1</v>
      </c>
      <c r="AB463" s="207">
        <f ca="1">IF(1&lt;='２個別表'!$F463,'２個別表'!$BX463,0)</f>
        <v>0</v>
      </c>
      <c r="AC463" s="207" t="str">
        <f ca="1">IF('２個別表'!$BX463&gt;0,IF(AND('２個別表'!$BV463=1,'２個別表'!$CG463="控除不可"),'２個別表'!$BX463,IF(AND('２個別表'!$BV463=1,'２個別表'!$CG463="80%控除対象"),ROUNDUP('２個別表'!$BX463*102/110,0),IF(AND('２個別表'!$BV463=1,'２個別表'!$CG463="全額控除"),ROUNDUP('２個別表'!$BX463*100/110,0),IF(OR('２個別表'!$BV463=2,'２個別表'!$BV463=3),'２個別表'!$BX463,'２個別表'!$BX463)))),"")</f>
        <v/>
      </c>
      <c r="AD463" s="221" t="str">
        <f ca="1">IF('２個別表'!$W463=1,3,IF(AND('２個別表'!$W463=2,AND(19&lt;='２個別表'!$AO463,'２個別表'!$AO463&lt;=23)),2,IF(AND('２個別表'!$W463=2,OR(AND(1&lt;='２個別表'!$AO463,'２個別表'!$AO463&lt;=18),AND(24&lt;='２個別表'!$AO463,'２個別表'!$AO463&lt;=25))),1,"判定不能")))</f>
        <v>判定不能</v>
      </c>
      <c r="AE463" s="228">
        <f t="shared" ca="1" si="167"/>
        <v>0</v>
      </c>
      <c r="AF463" s="204" t="str">
        <f t="shared" ca="1" si="184"/>
        <v/>
      </c>
      <c r="AG463" s="207" t="str">
        <f ca="1">IF(AND($AD463=1,$U463&gt;0,$V463=1),ROUNDDOWN($AC463*1/2-'２個別表'!$CF463*1/2,0),"")</f>
        <v/>
      </c>
      <c r="AH463" s="207" t="str">
        <f t="shared" ca="1" si="188"/>
        <v/>
      </c>
      <c r="AI463" s="230" t="str">
        <f ca="1">IF(AND($AD463=1,$Q463=1),IF($AB463&gt;0,'２個別表'!$BX463-'２個別表'!$BZ463-'２個別表'!$CF463-'２個別表'!$CC463-'２個別表'!$CD463-'２個別表'!$CE463,0),"")</f>
        <v/>
      </c>
      <c r="AJ463" s="222">
        <f t="shared" ca="1" si="168"/>
        <v>0</v>
      </c>
      <c r="AK463" s="218" t="str">
        <f ca="1">IF($AD463=1,IF('２個別表'!$AQ463=1,1,IF('２個別表'!AQ463="","",)),"")</f>
        <v/>
      </c>
      <c r="AL463" s="207" t="str">
        <f ca="1">IF($AJ463=1,IF($AK463=1,'２個別表'!BU463,""),"")</f>
        <v/>
      </c>
      <c r="AM463" s="204" t="str">
        <f t="shared" ca="1" si="169"/>
        <v/>
      </c>
      <c r="AN463" s="223" t="str">
        <f ca="1">IF($AJ463=1,IF($AK463=1,ROUNDDOWN('２個別表'!$BX463-'２個別表'!$BZ463-'２個別表'!$CC463-'２個別表'!$CD463-'２個別表'!$CE463-'２個別表'!$CF463,0),""),"")</f>
        <v/>
      </c>
      <c r="AO463" s="222">
        <f t="shared" ca="1" si="165"/>
        <v>0</v>
      </c>
      <c r="AP463" s="218">
        <f t="shared" ca="1" si="170"/>
        <v>0</v>
      </c>
      <c r="AQ463" s="218">
        <f t="shared" ca="1" si="171"/>
        <v>0</v>
      </c>
      <c r="AR463" s="213">
        <f ca="1">IF('２個別表'!$AC463=1,1,0)</f>
        <v>0</v>
      </c>
      <c r="AS463" s="204" t="str">
        <f t="shared" ca="1" si="172"/>
        <v/>
      </c>
      <c r="AT463" s="204" t="str">
        <f t="shared" ca="1" si="173"/>
        <v/>
      </c>
      <c r="AU463" s="230" t="str">
        <f ca="1">IF($AD463=1,IF($AQ463=1,ROUNDDOWN('２個別表'!$BX463-'２個別表'!$BZ463-'２個別表'!$CC463-'２個別表'!$CD463-'２個別表'!$CE463-'２個別表'!$CF463,0),""),"")</f>
        <v/>
      </c>
      <c r="AV463" s="391">
        <f t="shared" ca="1" si="174"/>
        <v>0</v>
      </c>
      <c r="AW463" s="401" t="str">
        <f t="shared" ca="1" si="175"/>
        <v>-</v>
      </c>
      <c r="AX463" s="228">
        <f ca="1">IF($AD463=2,IF('２個別表'!$BS463=1,1,0),0)</f>
        <v>0</v>
      </c>
      <c r="AY463" s="213" t="str">
        <f t="shared" ca="1" si="176"/>
        <v/>
      </c>
      <c r="AZ463" s="409" t="str">
        <f ca="1">IF(AND($AD463=2,$AX463=1),'２個別表'!$BX463-('２個別表'!$BZ463+'２個別表'!$CC463+'２個別表'!$CD463+'２個別表'!$CE463+'２個別表'!$CF463),"")</f>
        <v/>
      </c>
      <c r="BA463" s="228">
        <f ca="1">IF($AD463=2,IF('２個別表'!$BS463&lt;&gt;1,1,0),0)</f>
        <v>0</v>
      </c>
      <c r="BB463" s="404">
        <f t="shared" ca="1" si="177"/>
        <v>0</v>
      </c>
      <c r="BC463" s="207" t="str">
        <f ca="1">IF(AND($AD463=2,$BA463=1),'２個別表'!$BT463,"")</f>
        <v/>
      </c>
      <c r="BD463" s="207" t="str">
        <f t="shared" ca="1" si="178"/>
        <v/>
      </c>
      <c r="BE463" s="207" t="str">
        <f ca="1">IF(AND($AD463=2,$BA463=1),'２個別表'!$BW463-('２個別表'!$BZ463+'２個別表'!$CC463+'２個別表'!$CD463+'２個別表'!$CE463+'２個別表'!$CF463),"")</f>
        <v/>
      </c>
      <c r="BF463" s="207" t="str">
        <f ca="1">IF(AND($AD463=2,$BA463=1),'２個別表'!$CC463+'２個別表'!$CD463,"")</f>
        <v/>
      </c>
      <c r="BG463" s="406" t="str">
        <f ca="1">IF($BB463=1,IF(SUM('２個別表'!$BY463,'２個別表'!$CF463*0.5)&lt;='２個別表'!$BX463*0.5,"〇","×"),"")</f>
        <v/>
      </c>
      <c r="BH463" s="405">
        <f t="shared" ca="1" si="179"/>
        <v>0</v>
      </c>
      <c r="BI463" s="229" t="str">
        <f ca="1">IF($AD463=2,IF($AX463=1,IF('２個別表'!$AO463=23,"〇","×"),IF(OR('２個別表'!$AO463&lt;19,'２個別表'!$AO463&gt;23),"",IF($BH463&lt;='２個別表'!$BT463,"〇","×"))),"-")</f>
        <v>-</v>
      </c>
      <c r="BJ463" s="414" t="str">
        <f t="shared" ca="1" si="180"/>
        <v>-</v>
      </c>
      <c r="BK463" s="228">
        <f t="shared" ca="1" si="181"/>
        <v>0</v>
      </c>
      <c r="BL463" s="229" t="str">
        <f ca="1">IF($AD463=3,IF(1&lt;='２個別表'!$F463,IF('２個別表'!$W463=1,"〇","×"),""),"")</f>
        <v/>
      </c>
      <c r="BM463" s="209" t="str">
        <f ca="1">IF(AD463=3,IF(AND(OR('２個別表'!BF463="附帯施設",AND(1&lt;='２個別表'!AO463,'２個別表'!AO463&lt;=3)),'２個別表'!BM463&lt;&gt;"",'２個別表'!BN463&lt;&gt;""),1,IF(AND(OR('２個別表'!BF463="附帯施設",AND(1&lt;='２個別表'!AO463,'２個別表'!AO463&lt;=3)),OR('２個別表'!BM463="",'２個別表'!BN463="")),"×",0)),"")</f>
        <v/>
      </c>
      <c r="BN463" s="229" t="str">
        <f ca="1">IF($AD463=3,IF('２個別表'!$BX463&gt;=500000,"〇","×"),"")</f>
        <v/>
      </c>
      <c r="BO463" s="204" t="str">
        <f ca="1">IF(AD463=3,'２個別表'!BY463,"")</f>
        <v/>
      </c>
      <c r="BP463" s="204" t="str">
        <f ca="1">IF(AD463=3,IF(COUNTIF('２個別表'!$Z$11:'２個別表'!Z463,'２個別表'!Z463)=1,BO463,SUMIF('２個別表'!$Z$11:$Z$510,'２個別表'!Z463,$BO$11:$BO$239)),"")</f>
        <v/>
      </c>
      <c r="BQ463" s="213" t="str">
        <f t="shared" ca="1" si="189"/>
        <v/>
      </c>
      <c r="BR463" s="207" t="str">
        <f t="shared" ca="1" si="182"/>
        <v/>
      </c>
      <c r="BS463" s="483" t="str">
        <f ca="1">IF($AD463=3,'２個別表'!$BX463-('２個別表'!$BZ463+'２個別表'!$CC463+'２個別表'!$CD463+'２個別表'!$CE463+'２個別表'!$CF463),"")</f>
        <v/>
      </c>
      <c r="BT463" s="486">
        <f t="shared" ca="1" si="190"/>
        <v>0</v>
      </c>
      <c r="BU463" s="480" t="str">
        <f t="shared" ca="1" si="183"/>
        <v/>
      </c>
    </row>
    <row r="464" spans="1:73">
      <c r="A464" s="770" t="str">
        <f t="shared" ca="1" si="185"/>
        <v>石川県</v>
      </c>
      <c r="B464" s="773">
        <f ca="1">'２個別表'!Q464</f>
        <v>454</v>
      </c>
      <c r="C464" s="774" t="str">
        <f>'２個別表'!$R464</f>
        <v>石川県</v>
      </c>
      <c r="D464" s="774" t="str">
        <f ca="1">'２個別表'!$S464</f>
        <v/>
      </c>
      <c r="E464" s="774" t="str">
        <f ca="1">'２個別表'!$T464</f>
        <v/>
      </c>
      <c r="F464" s="719" t="str">
        <f ca="1">'２個別表'!$W464</f>
        <v/>
      </c>
      <c r="G464" s="719" t="str">
        <f ca="1">IF($F464=1,IF(SUMIF('（様式１号）１総括表'!$B$16:$B$25,A464,'（様式１号）１総括表'!$A$16:$A$25)&gt;0,"〇","✕"),"-")</f>
        <v>-</v>
      </c>
      <c r="H464" s="716" t="str">
        <f ca="1">IF('２個別表'!$Y464=1,IF('２個別表'!$AC464=1,"〇","×"),IF(AND(2&lt;='２個別表'!$AC464,'２個別表'!$AC464&lt;=5),"〇","×"))</f>
        <v>×</v>
      </c>
      <c r="I464" s="716" t="str">
        <f t="shared" ca="1" si="186"/>
        <v>×</v>
      </c>
      <c r="J464" s="207" t="str">
        <f ca="1">'２個別表'!$Z464</f>
        <v/>
      </c>
      <c r="K464" s="207">
        <f ca="1">'２個別表'!$AK464</f>
        <v>0</v>
      </c>
      <c r="L464" s="207" t="str">
        <f ca="1">IF('２個別表'!$AL464=1,1,"")</f>
        <v/>
      </c>
      <c r="M464" s="207" t="str">
        <f ca="1">IF('２個別表'!$AL464="","",IF('２個別表'!$AL464=1,IF(OR('２個別表'!$AM464=1,'２個別表'!$AN464=1),"〇","×")))</f>
        <v/>
      </c>
      <c r="N464" s="204" t="str">
        <f ca="1">'２個別表'!AT464</f>
        <v/>
      </c>
      <c r="O464" s="220" t="str">
        <f ca="1">IF(1&lt;='２個別表'!$F464,IF(AND(1&lt;='２個別表'!$AO464,'２個別表'!$AO464&lt;=3),1,0),"")</f>
        <v/>
      </c>
      <c r="P464" s="229">
        <f ca="1">IF($O464=1,IF(AND('２個別表'!$BF464&lt;&gt;"",AND('２個別表'!$BI464&lt;&gt;1,'２個別表'!$BJ464)),0,1),0)</f>
        <v>0</v>
      </c>
      <c r="Q464" s="220">
        <f ca="1">IF('２個別表'!$BF464&lt;&gt;"",1,0)</f>
        <v>0</v>
      </c>
      <c r="R464" s="220" t="str">
        <f ca="1">IF($Q464=1,IF('２個別表'!$BI464=1,1,0),"")</f>
        <v/>
      </c>
      <c r="S464" s="220" t="str">
        <f ca="1">IF($R464=1,IF('２個別表'!$BJ464&lt;&gt;"","〇","×"),"")</f>
        <v/>
      </c>
      <c r="T464" s="220" t="str">
        <f t="shared" ca="1" si="166"/>
        <v/>
      </c>
      <c r="U464" s="381">
        <f ca="1">IF('２個別表'!$BH464&gt;0,'２個別表'!$BH464,0)</f>
        <v>0</v>
      </c>
      <c r="V464" s="220">
        <f ca="1">IF('２個別表'!$BJ464&lt;&gt;"",1,0)</f>
        <v>0</v>
      </c>
      <c r="W464" s="206">
        <f ca="1">IF(AND($Q464=1,$V464=1),'２個別表'!$CF464,0)</f>
        <v>0</v>
      </c>
      <c r="X464" s="219">
        <f t="shared" ca="1" si="187"/>
        <v>0</v>
      </c>
      <c r="Y464" s="220" t="str">
        <f ca="1">IF(1&lt;='２個別表'!$F464,'２個別表'!$BV464,"")</f>
        <v/>
      </c>
      <c r="Z464" s="220">
        <f ca="1">IF(1&lt;='２個別表'!$F464,'２個別表'!$CG464,0)</f>
        <v>0</v>
      </c>
      <c r="AA464" s="220">
        <f ca="1">IF(OR(0&lt;'２個別表'!$BZ464,0&lt;SUM('２個別表'!$CC464:$CD464)),1,0)</f>
        <v>1</v>
      </c>
      <c r="AB464" s="207">
        <f ca="1">IF(1&lt;='２個別表'!$F464,'２個別表'!$BX464,0)</f>
        <v>0</v>
      </c>
      <c r="AC464" s="207" t="str">
        <f ca="1">IF('２個別表'!$BX464&gt;0,IF(AND('２個別表'!$BV464=1,'２個別表'!$CG464="控除不可"),'２個別表'!$BX464,IF(AND('２個別表'!$BV464=1,'２個別表'!$CG464="80%控除対象"),ROUNDUP('２個別表'!$BX464*102/110,0),IF(AND('２個別表'!$BV464=1,'２個別表'!$CG464="全額控除"),ROUNDUP('２個別表'!$BX464*100/110,0),IF(OR('２個別表'!$BV464=2,'２個別表'!$BV464=3),'２個別表'!$BX464,'２個別表'!$BX464)))),"")</f>
        <v/>
      </c>
      <c r="AD464" s="221" t="str">
        <f ca="1">IF('２個別表'!$W464=1,3,IF(AND('２個別表'!$W464=2,AND(19&lt;='２個別表'!$AO464,'２個別表'!$AO464&lt;=23)),2,IF(AND('２個別表'!$W464=2,OR(AND(1&lt;='２個別表'!$AO464,'２個別表'!$AO464&lt;=18),AND(24&lt;='２個別表'!$AO464,'２個別表'!$AO464&lt;=25))),1,"判定不能")))</f>
        <v>判定不能</v>
      </c>
      <c r="AE464" s="228">
        <f t="shared" ca="1" si="167"/>
        <v>0</v>
      </c>
      <c r="AF464" s="204" t="str">
        <f t="shared" ca="1" si="184"/>
        <v/>
      </c>
      <c r="AG464" s="207" t="str">
        <f ca="1">IF(AND($AD464=1,$U464&gt;0,$V464=1),ROUNDDOWN($AC464*1/2-'２個別表'!$CF464*1/2,0),"")</f>
        <v/>
      </c>
      <c r="AH464" s="207" t="str">
        <f t="shared" ca="1" si="188"/>
        <v/>
      </c>
      <c r="AI464" s="230" t="str">
        <f ca="1">IF(AND($AD464=1,$Q464=1),IF($AB464&gt;0,'２個別表'!$BX464-'２個別表'!$BZ464-'２個別表'!$CF464-'２個別表'!$CC464-'２個別表'!$CD464-'２個別表'!$CE464,0),"")</f>
        <v/>
      </c>
      <c r="AJ464" s="222">
        <f t="shared" ca="1" si="168"/>
        <v>0</v>
      </c>
      <c r="AK464" s="218" t="str">
        <f ca="1">IF($AD464=1,IF('２個別表'!$AQ464=1,1,IF('２個別表'!AQ464="","",)),"")</f>
        <v/>
      </c>
      <c r="AL464" s="207" t="str">
        <f ca="1">IF($AJ464=1,IF($AK464=1,'２個別表'!BU464,""),"")</f>
        <v/>
      </c>
      <c r="AM464" s="204" t="str">
        <f t="shared" ca="1" si="169"/>
        <v/>
      </c>
      <c r="AN464" s="223" t="str">
        <f ca="1">IF($AJ464=1,IF($AK464=1,ROUNDDOWN('２個別表'!$BX464-'２個別表'!$BZ464-'２個別表'!$CC464-'２個別表'!$CD464-'２個別表'!$CE464-'２個別表'!$CF464,0),""),"")</f>
        <v/>
      </c>
      <c r="AO464" s="222">
        <f t="shared" ca="1" si="165"/>
        <v>0</v>
      </c>
      <c r="AP464" s="218">
        <f t="shared" ca="1" si="170"/>
        <v>0</v>
      </c>
      <c r="AQ464" s="218">
        <f t="shared" ca="1" si="171"/>
        <v>0</v>
      </c>
      <c r="AR464" s="213">
        <f ca="1">IF('２個別表'!$AC464=1,1,0)</f>
        <v>0</v>
      </c>
      <c r="AS464" s="204" t="str">
        <f t="shared" ca="1" si="172"/>
        <v/>
      </c>
      <c r="AT464" s="204" t="str">
        <f t="shared" ca="1" si="173"/>
        <v/>
      </c>
      <c r="AU464" s="230" t="str">
        <f ca="1">IF($AD464=1,IF($AQ464=1,ROUNDDOWN('２個別表'!$BX464-'２個別表'!$BZ464-'２個別表'!$CC464-'２個別表'!$CD464-'２個別表'!$CE464-'２個別表'!$CF464,0),""),"")</f>
        <v/>
      </c>
      <c r="AV464" s="391">
        <f t="shared" ca="1" si="174"/>
        <v>0</v>
      </c>
      <c r="AW464" s="401" t="str">
        <f t="shared" ca="1" si="175"/>
        <v>-</v>
      </c>
      <c r="AX464" s="228">
        <f ca="1">IF($AD464=2,IF('２個別表'!$BS464=1,1,0),0)</f>
        <v>0</v>
      </c>
      <c r="AY464" s="213" t="str">
        <f t="shared" ca="1" si="176"/>
        <v/>
      </c>
      <c r="AZ464" s="409" t="str">
        <f ca="1">IF(AND($AD464=2,$AX464=1),'２個別表'!$BX464-('２個別表'!$BZ464+'２個別表'!$CC464+'２個別表'!$CD464+'２個別表'!$CE464+'２個別表'!$CF464),"")</f>
        <v/>
      </c>
      <c r="BA464" s="228">
        <f ca="1">IF($AD464=2,IF('２個別表'!$BS464&lt;&gt;1,1,0),0)</f>
        <v>0</v>
      </c>
      <c r="BB464" s="404">
        <f t="shared" ca="1" si="177"/>
        <v>0</v>
      </c>
      <c r="BC464" s="207" t="str">
        <f ca="1">IF(AND($AD464=2,$BA464=1),'２個別表'!$BT464,"")</f>
        <v/>
      </c>
      <c r="BD464" s="207" t="str">
        <f t="shared" ca="1" si="178"/>
        <v/>
      </c>
      <c r="BE464" s="207" t="str">
        <f ca="1">IF(AND($AD464=2,$BA464=1),'２個別表'!$BW464-('２個別表'!$BZ464+'２個別表'!$CC464+'２個別表'!$CD464+'２個別表'!$CE464+'２個別表'!$CF464),"")</f>
        <v/>
      </c>
      <c r="BF464" s="207" t="str">
        <f ca="1">IF(AND($AD464=2,$BA464=1),'２個別表'!$CC464+'２個別表'!$CD464,"")</f>
        <v/>
      </c>
      <c r="BG464" s="406" t="str">
        <f ca="1">IF($BB464=1,IF(SUM('２個別表'!$BY464,'２個別表'!$CF464*0.5)&lt;='２個別表'!$BX464*0.5,"〇","×"),"")</f>
        <v/>
      </c>
      <c r="BH464" s="405">
        <f t="shared" ca="1" si="179"/>
        <v>0</v>
      </c>
      <c r="BI464" s="229" t="str">
        <f ca="1">IF($AD464=2,IF($AX464=1,IF('２個別表'!$AO464=23,"〇","×"),IF(OR('２個別表'!$AO464&lt;19,'２個別表'!$AO464&gt;23),"",IF($BH464&lt;='２個別表'!$BT464,"〇","×"))),"-")</f>
        <v>-</v>
      </c>
      <c r="BJ464" s="414" t="str">
        <f t="shared" ca="1" si="180"/>
        <v>-</v>
      </c>
      <c r="BK464" s="228">
        <f t="shared" ca="1" si="181"/>
        <v>0</v>
      </c>
      <c r="BL464" s="229" t="str">
        <f ca="1">IF($AD464=3,IF(1&lt;='２個別表'!$F464,IF('２個別表'!$W464=1,"〇","×"),""),"")</f>
        <v/>
      </c>
      <c r="BM464" s="209" t="str">
        <f ca="1">IF(AD464=3,IF(AND(OR('２個別表'!BF464="附帯施設",AND(1&lt;='２個別表'!AO464,'２個別表'!AO464&lt;=3)),'２個別表'!BM464&lt;&gt;"",'２個別表'!BN464&lt;&gt;""),1,IF(AND(OR('２個別表'!BF464="附帯施設",AND(1&lt;='２個別表'!AO464,'２個別表'!AO464&lt;=3)),OR('２個別表'!BM464="",'２個別表'!BN464="")),"×",0)),"")</f>
        <v/>
      </c>
      <c r="BN464" s="229" t="str">
        <f ca="1">IF($AD464=3,IF('２個別表'!$BX464&gt;=500000,"〇","×"),"")</f>
        <v/>
      </c>
      <c r="BO464" s="204" t="str">
        <f ca="1">IF(AD464=3,'２個別表'!BY464,"")</f>
        <v/>
      </c>
      <c r="BP464" s="204" t="str">
        <f ca="1">IF(AD464=3,IF(COUNTIF('２個別表'!$Z$11:'２個別表'!Z464,'２個別表'!Z464)=1,BO464,SUMIF('２個別表'!$Z$11:$Z$510,'２個別表'!Z464,$BO$11:$BO$239)),"")</f>
        <v/>
      </c>
      <c r="BQ464" s="213" t="str">
        <f t="shared" ca="1" si="189"/>
        <v/>
      </c>
      <c r="BR464" s="207" t="str">
        <f t="shared" ca="1" si="182"/>
        <v/>
      </c>
      <c r="BS464" s="483" t="str">
        <f ca="1">IF($AD464=3,'２個別表'!$BX464-('２個別表'!$BZ464+'２個別表'!$CC464+'２個別表'!$CD464+'２個別表'!$CE464+'２個別表'!$CF464),"")</f>
        <v/>
      </c>
      <c r="BT464" s="486">
        <f t="shared" ca="1" si="190"/>
        <v>0</v>
      </c>
      <c r="BU464" s="480" t="str">
        <f t="shared" ca="1" si="183"/>
        <v/>
      </c>
    </row>
    <row r="465" spans="1:73">
      <c r="A465" s="770" t="str">
        <f t="shared" ca="1" si="185"/>
        <v>石川県</v>
      </c>
      <c r="B465" s="773">
        <f ca="1">'２個別表'!Q465</f>
        <v>455</v>
      </c>
      <c r="C465" s="774" t="str">
        <f>'２個別表'!$R465</f>
        <v>石川県</v>
      </c>
      <c r="D465" s="774" t="str">
        <f ca="1">'２個別表'!$S465</f>
        <v/>
      </c>
      <c r="E465" s="774" t="str">
        <f ca="1">'２個別表'!$T465</f>
        <v/>
      </c>
      <c r="F465" s="719" t="str">
        <f ca="1">'２個別表'!$W465</f>
        <v/>
      </c>
      <c r="G465" s="719" t="str">
        <f ca="1">IF($F465=1,IF(SUMIF('（様式１号）１総括表'!$B$16:$B$25,A465,'（様式１号）１総括表'!$A$16:$A$25)&gt;0,"〇","✕"),"-")</f>
        <v>-</v>
      </c>
      <c r="H465" s="716" t="str">
        <f ca="1">IF('２個別表'!$Y465=1,IF('２個別表'!$AC465=1,"〇","×"),IF(AND(2&lt;='２個別表'!$AC465,'２個別表'!$AC465&lt;=5),"〇","×"))</f>
        <v>×</v>
      </c>
      <c r="I465" s="716" t="str">
        <f t="shared" ca="1" si="186"/>
        <v>×</v>
      </c>
      <c r="J465" s="207" t="str">
        <f ca="1">'２個別表'!$Z465</f>
        <v/>
      </c>
      <c r="K465" s="207">
        <f ca="1">'２個別表'!$AK465</f>
        <v>0</v>
      </c>
      <c r="L465" s="207" t="str">
        <f ca="1">IF('２個別表'!$AL465=1,1,"")</f>
        <v/>
      </c>
      <c r="M465" s="207" t="str">
        <f ca="1">IF('２個別表'!$AL465="","",IF('２個別表'!$AL465=1,IF(OR('２個別表'!$AM465=1,'２個別表'!$AN465=1),"〇","×")))</f>
        <v/>
      </c>
      <c r="N465" s="204" t="str">
        <f ca="1">'２個別表'!AT465</f>
        <v/>
      </c>
      <c r="O465" s="220" t="str">
        <f ca="1">IF(1&lt;='２個別表'!$F465,IF(AND(1&lt;='２個別表'!$AO465,'２個別表'!$AO465&lt;=3),1,0),"")</f>
        <v/>
      </c>
      <c r="P465" s="229">
        <f ca="1">IF($O465=1,IF(AND('２個別表'!$BF465&lt;&gt;"",AND('２個別表'!$BI465&lt;&gt;1,'２個別表'!$BJ465)),0,1),0)</f>
        <v>0</v>
      </c>
      <c r="Q465" s="220">
        <f ca="1">IF('２個別表'!$BF465&lt;&gt;"",1,0)</f>
        <v>0</v>
      </c>
      <c r="R465" s="220" t="str">
        <f ca="1">IF($Q465=1,IF('２個別表'!$BI465=1,1,0),"")</f>
        <v/>
      </c>
      <c r="S465" s="220" t="str">
        <f ca="1">IF($R465=1,IF('２個別表'!$BJ465&lt;&gt;"","〇","×"),"")</f>
        <v/>
      </c>
      <c r="T465" s="220" t="str">
        <f t="shared" ca="1" si="166"/>
        <v/>
      </c>
      <c r="U465" s="381">
        <f ca="1">IF('２個別表'!$BH465&gt;0,'２個別表'!$BH465,0)</f>
        <v>0</v>
      </c>
      <c r="V465" s="220">
        <f ca="1">IF('２個別表'!$BJ465&lt;&gt;"",1,0)</f>
        <v>0</v>
      </c>
      <c r="W465" s="206">
        <f ca="1">IF(AND($Q465=1,$V465=1),'２個別表'!$CF465,0)</f>
        <v>0</v>
      </c>
      <c r="X465" s="219">
        <f t="shared" ca="1" si="187"/>
        <v>0</v>
      </c>
      <c r="Y465" s="220" t="str">
        <f ca="1">IF(1&lt;='２個別表'!$F465,'２個別表'!$BV465,"")</f>
        <v/>
      </c>
      <c r="Z465" s="220">
        <f ca="1">IF(1&lt;='２個別表'!$F465,'２個別表'!$CG465,0)</f>
        <v>0</v>
      </c>
      <c r="AA465" s="220">
        <f ca="1">IF(OR(0&lt;'２個別表'!$BZ465,0&lt;SUM('２個別表'!$CC465:$CD465)),1,0)</f>
        <v>1</v>
      </c>
      <c r="AB465" s="207">
        <f ca="1">IF(1&lt;='２個別表'!$F465,'２個別表'!$BX465,0)</f>
        <v>0</v>
      </c>
      <c r="AC465" s="207" t="str">
        <f ca="1">IF('２個別表'!$BX465&gt;0,IF(AND('２個別表'!$BV465=1,'２個別表'!$CG465="控除不可"),'２個別表'!$BX465,IF(AND('２個別表'!$BV465=1,'２個別表'!$CG465="80%控除対象"),ROUNDUP('２個別表'!$BX465*102/110,0),IF(AND('２個別表'!$BV465=1,'２個別表'!$CG465="全額控除"),ROUNDUP('２個別表'!$BX465*100/110,0),IF(OR('２個別表'!$BV465=2,'２個別表'!$BV465=3),'２個別表'!$BX465,'２個別表'!$BX465)))),"")</f>
        <v/>
      </c>
      <c r="AD465" s="221" t="str">
        <f ca="1">IF('２個別表'!$W465=1,3,IF(AND('２個別表'!$W465=2,AND(19&lt;='２個別表'!$AO465,'２個別表'!$AO465&lt;=23)),2,IF(AND('２個別表'!$W465=2,OR(AND(1&lt;='２個別表'!$AO465,'２個別表'!$AO465&lt;=18),AND(24&lt;='２個別表'!$AO465,'２個別表'!$AO465&lt;=25))),1,"判定不能")))</f>
        <v>判定不能</v>
      </c>
      <c r="AE465" s="228">
        <f t="shared" ca="1" si="167"/>
        <v>0</v>
      </c>
      <c r="AF465" s="204" t="str">
        <f t="shared" ca="1" si="184"/>
        <v/>
      </c>
      <c r="AG465" s="207" t="str">
        <f ca="1">IF(AND($AD465=1,$U465&gt;0,$V465=1),ROUNDDOWN($AC465*1/2-'２個別表'!$CF465*1/2,0),"")</f>
        <v/>
      </c>
      <c r="AH465" s="207" t="str">
        <f t="shared" ca="1" si="188"/>
        <v/>
      </c>
      <c r="AI465" s="230" t="str">
        <f ca="1">IF(AND($AD465=1,$Q465=1),IF($AB465&gt;0,'２個別表'!$BX465-'２個別表'!$BZ465-'２個別表'!$CF465-'２個別表'!$CC465-'２個別表'!$CD465-'２個別表'!$CE465,0),"")</f>
        <v/>
      </c>
      <c r="AJ465" s="222">
        <f t="shared" ca="1" si="168"/>
        <v>0</v>
      </c>
      <c r="AK465" s="218" t="str">
        <f ca="1">IF($AD465=1,IF('２個別表'!$AQ465=1,1,IF('２個別表'!AQ465="","",)),"")</f>
        <v/>
      </c>
      <c r="AL465" s="207" t="str">
        <f ca="1">IF($AJ465=1,IF($AK465=1,'２個別表'!BU465,""),"")</f>
        <v/>
      </c>
      <c r="AM465" s="204" t="str">
        <f t="shared" ca="1" si="169"/>
        <v/>
      </c>
      <c r="AN465" s="223" t="str">
        <f ca="1">IF($AJ465=1,IF($AK465=1,ROUNDDOWN('２個別表'!$BX465-'２個別表'!$BZ465-'２個別表'!$CC465-'２個別表'!$CD465-'２個別表'!$CE465-'２個別表'!$CF465,0),""),"")</f>
        <v/>
      </c>
      <c r="AO465" s="222">
        <f t="shared" ca="1" si="165"/>
        <v>0</v>
      </c>
      <c r="AP465" s="218">
        <f t="shared" ca="1" si="170"/>
        <v>0</v>
      </c>
      <c r="AQ465" s="218">
        <f t="shared" ca="1" si="171"/>
        <v>0</v>
      </c>
      <c r="AR465" s="213">
        <f ca="1">IF('２個別表'!$AC465=1,1,0)</f>
        <v>0</v>
      </c>
      <c r="AS465" s="204" t="str">
        <f t="shared" ca="1" si="172"/>
        <v/>
      </c>
      <c r="AT465" s="204" t="str">
        <f t="shared" ca="1" si="173"/>
        <v/>
      </c>
      <c r="AU465" s="230" t="str">
        <f ca="1">IF($AD465=1,IF($AQ465=1,ROUNDDOWN('２個別表'!$BX465-'２個別表'!$BZ465-'２個別表'!$CC465-'２個別表'!$CD465-'２個別表'!$CE465-'２個別表'!$CF465,0),""),"")</f>
        <v/>
      </c>
      <c r="AV465" s="391">
        <f t="shared" ca="1" si="174"/>
        <v>0</v>
      </c>
      <c r="AW465" s="401" t="str">
        <f t="shared" ca="1" si="175"/>
        <v>-</v>
      </c>
      <c r="AX465" s="228">
        <f ca="1">IF($AD465=2,IF('２個別表'!$BS465=1,1,0),0)</f>
        <v>0</v>
      </c>
      <c r="AY465" s="213" t="str">
        <f t="shared" ca="1" si="176"/>
        <v/>
      </c>
      <c r="AZ465" s="409" t="str">
        <f ca="1">IF(AND($AD465=2,$AX465=1),'２個別表'!$BX465-('２個別表'!$BZ465+'２個別表'!$CC465+'２個別表'!$CD465+'２個別表'!$CE465+'２個別表'!$CF465),"")</f>
        <v/>
      </c>
      <c r="BA465" s="228">
        <f ca="1">IF($AD465=2,IF('２個別表'!$BS465&lt;&gt;1,1,0),0)</f>
        <v>0</v>
      </c>
      <c r="BB465" s="404">
        <f t="shared" ca="1" si="177"/>
        <v>0</v>
      </c>
      <c r="BC465" s="207" t="str">
        <f ca="1">IF(AND($AD465=2,$BA465=1),'２個別表'!$BT465,"")</f>
        <v/>
      </c>
      <c r="BD465" s="207" t="str">
        <f t="shared" ca="1" si="178"/>
        <v/>
      </c>
      <c r="BE465" s="207" t="str">
        <f ca="1">IF(AND($AD465=2,$BA465=1),'２個別表'!$BW465-('２個別表'!$BZ465+'２個別表'!$CC465+'２個別表'!$CD465+'２個別表'!$CE465+'２個別表'!$CF465),"")</f>
        <v/>
      </c>
      <c r="BF465" s="207" t="str">
        <f ca="1">IF(AND($AD465=2,$BA465=1),'２個別表'!$CC465+'２個別表'!$CD465,"")</f>
        <v/>
      </c>
      <c r="BG465" s="406" t="str">
        <f ca="1">IF($BB465=1,IF(SUM('２個別表'!$BY465,'２個別表'!$CF465*0.5)&lt;='２個別表'!$BX465*0.5,"〇","×"),"")</f>
        <v/>
      </c>
      <c r="BH465" s="405">
        <f t="shared" ca="1" si="179"/>
        <v>0</v>
      </c>
      <c r="BI465" s="229" t="str">
        <f ca="1">IF($AD465=2,IF($AX465=1,IF('２個別表'!$AO465=23,"〇","×"),IF(OR('２個別表'!$AO465&lt;19,'２個別表'!$AO465&gt;23),"",IF($BH465&lt;='２個別表'!$BT465,"〇","×"))),"-")</f>
        <v>-</v>
      </c>
      <c r="BJ465" s="414" t="str">
        <f t="shared" ca="1" si="180"/>
        <v>-</v>
      </c>
      <c r="BK465" s="228">
        <f t="shared" ca="1" si="181"/>
        <v>0</v>
      </c>
      <c r="BL465" s="229" t="str">
        <f ca="1">IF($AD465=3,IF(1&lt;='２個別表'!$F465,IF('２個別表'!$W465=1,"〇","×"),""),"")</f>
        <v/>
      </c>
      <c r="BM465" s="209" t="str">
        <f ca="1">IF(AD465=3,IF(AND(OR('２個別表'!BF465="附帯施設",AND(1&lt;='２個別表'!AO465,'２個別表'!AO465&lt;=3)),'２個別表'!BM465&lt;&gt;"",'２個別表'!BN465&lt;&gt;""),1,IF(AND(OR('２個別表'!BF465="附帯施設",AND(1&lt;='２個別表'!AO465,'２個別表'!AO465&lt;=3)),OR('２個別表'!BM465="",'２個別表'!BN465="")),"×",0)),"")</f>
        <v/>
      </c>
      <c r="BN465" s="229" t="str">
        <f ca="1">IF($AD465=3,IF('２個別表'!$BX465&gt;=500000,"〇","×"),"")</f>
        <v/>
      </c>
      <c r="BO465" s="204" t="str">
        <f ca="1">IF(AD465=3,'２個別表'!BY465,"")</f>
        <v/>
      </c>
      <c r="BP465" s="204" t="str">
        <f ca="1">IF(AD465=3,IF(COUNTIF('２個別表'!$Z$11:'２個別表'!Z465,'２個別表'!Z465)=1,BO465,SUMIF('２個別表'!$Z$11:$Z$510,'２個別表'!Z465,$BO$11:$BO$239)),"")</f>
        <v/>
      </c>
      <c r="BQ465" s="213" t="str">
        <f t="shared" ca="1" si="189"/>
        <v/>
      </c>
      <c r="BR465" s="207" t="str">
        <f t="shared" ca="1" si="182"/>
        <v/>
      </c>
      <c r="BS465" s="483" t="str">
        <f ca="1">IF($AD465=3,'２個別表'!$BX465-('２個別表'!$BZ465+'２個別表'!$CC465+'２個別表'!$CD465+'２個別表'!$CE465+'２個別表'!$CF465),"")</f>
        <v/>
      </c>
      <c r="BT465" s="486">
        <f t="shared" ca="1" si="190"/>
        <v>0</v>
      </c>
      <c r="BU465" s="480" t="str">
        <f t="shared" ca="1" si="183"/>
        <v/>
      </c>
    </row>
    <row r="466" spans="1:73">
      <c r="A466" s="770" t="str">
        <f t="shared" ca="1" si="185"/>
        <v>石川県</v>
      </c>
      <c r="B466" s="773">
        <f ca="1">'２個別表'!Q466</f>
        <v>456</v>
      </c>
      <c r="C466" s="774" t="str">
        <f>'２個別表'!$R466</f>
        <v>石川県</v>
      </c>
      <c r="D466" s="774" t="str">
        <f ca="1">'２個別表'!$S466</f>
        <v/>
      </c>
      <c r="E466" s="774" t="str">
        <f ca="1">'２個別表'!$T466</f>
        <v/>
      </c>
      <c r="F466" s="719" t="str">
        <f ca="1">'２個別表'!$W466</f>
        <v/>
      </c>
      <c r="G466" s="719" t="str">
        <f ca="1">IF($F466=1,IF(SUMIF('（様式１号）１総括表'!$B$16:$B$25,A466,'（様式１号）１総括表'!$A$16:$A$25)&gt;0,"〇","✕"),"-")</f>
        <v>-</v>
      </c>
      <c r="H466" s="716" t="str">
        <f ca="1">IF('２個別表'!$Y466=1,IF('２個別表'!$AC466=1,"〇","×"),IF(AND(2&lt;='２個別表'!$AC466,'２個別表'!$AC466&lt;=5),"〇","×"))</f>
        <v>×</v>
      </c>
      <c r="I466" s="716" t="str">
        <f t="shared" ca="1" si="186"/>
        <v>×</v>
      </c>
      <c r="J466" s="207" t="str">
        <f ca="1">'２個別表'!$Z466</f>
        <v/>
      </c>
      <c r="K466" s="207">
        <f ca="1">'２個別表'!$AK466</f>
        <v>0</v>
      </c>
      <c r="L466" s="207" t="str">
        <f ca="1">IF('２個別表'!$AL466=1,1,"")</f>
        <v/>
      </c>
      <c r="M466" s="207" t="str">
        <f ca="1">IF('２個別表'!$AL466="","",IF('２個別表'!$AL466=1,IF(OR('２個別表'!$AM466=1,'２個別表'!$AN466=1),"〇","×")))</f>
        <v/>
      </c>
      <c r="N466" s="204" t="str">
        <f ca="1">'２個別表'!AT466</f>
        <v/>
      </c>
      <c r="O466" s="220" t="str">
        <f ca="1">IF(1&lt;='２個別表'!$F466,IF(AND(1&lt;='２個別表'!$AO466,'２個別表'!$AO466&lt;=3),1,0),"")</f>
        <v/>
      </c>
      <c r="P466" s="229">
        <f ca="1">IF($O466=1,IF(AND('２個別表'!$BF466&lt;&gt;"",AND('２個別表'!$BI466&lt;&gt;1,'２個別表'!$BJ466)),0,1),0)</f>
        <v>0</v>
      </c>
      <c r="Q466" s="220">
        <f ca="1">IF('２個別表'!$BF466&lt;&gt;"",1,0)</f>
        <v>0</v>
      </c>
      <c r="R466" s="220" t="str">
        <f ca="1">IF($Q466=1,IF('２個別表'!$BI466=1,1,0),"")</f>
        <v/>
      </c>
      <c r="S466" s="220" t="str">
        <f ca="1">IF($R466=1,IF('２個別表'!$BJ466&lt;&gt;"","〇","×"),"")</f>
        <v/>
      </c>
      <c r="T466" s="220" t="str">
        <f t="shared" ca="1" si="166"/>
        <v/>
      </c>
      <c r="U466" s="381">
        <f ca="1">IF('２個別表'!$BH466&gt;0,'２個別表'!$BH466,0)</f>
        <v>0</v>
      </c>
      <c r="V466" s="220">
        <f ca="1">IF('２個別表'!$BJ466&lt;&gt;"",1,0)</f>
        <v>0</v>
      </c>
      <c r="W466" s="206">
        <f ca="1">IF(AND($Q466=1,$V466=1),'２個別表'!$CF466,0)</f>
        <v>0</v>
      </c>
      <c r="X466" s="219">
        <f t="shared" ca="1" si="187"/>
        <v>0</v>
      </c>
      <c r="Y466" s="220" t="str">
        <f ca="1">IF(1&lt;='２個別表'!$F466,'２個別表'!$BV466,"")</f>
        <v/>
      </c>
      <c r="Z466" s="220">
        <f ca="1">IF(1&lt;='２個別表'!$F466,'２個別表'!$CG466,0)</f>
        <v>0</v>
      </c>
      <c r="AA466" s="220">
        <f ca="1">IF(OR(0&lt;'２個別表'!$BZ466,0&lt;SUM('２個別表'!$CC466:$CD466)),1,0)</f>
        <v>1</v>
      </c>
      <c r="AB466" s="207">
        <f ca="1">IF(1&lt;='２個別表'!$F466,'２個別表'!$BX466,0)</f>
        <v>0</v>
      </c>
      <c r="AC466" s="207" t="str">
        <f ca="1">IF('２個別表'!$BX466&gt;0,IF(AND('２個別表'!$BV466=1,'２個別表'!$CG466="控除不可"),'２個別表'!$BX466,IF(AND('２個別表'!$BV466=1,'２個別表'!$CG466="80%控除対象"),ROUNDUP('２個別表'!$BX466*102/110,0),IF(AND('２個別表'!$BV466=1,'２個別表'!$CG466="全額控除"),ROUNDUP('２個別表'!$BX466*100/110,0),IF(OR('２個別表'!$BV466=2,'２個別表'!$BV466=3),'２個別表'!$BX466,'２個別表'!$BX466)))),"")</f>
        <v/>
      </c>
      <c r="AD466" s="221" t="str">
        <f ca="1">IF('２個別表'!$W466=1,3,IF(AND('２個別表'!$W466=2,AND(19&lt;='２個別表'!$AO466,'２個別表'!$AO466&lt;=23)),2,IF(AND('２個別表'!$W466=2,OR(AND(1&lt;='２個別表'!$AO466,'２個別表'!$AO466&lt;=18),AND(24&lt;='２個別表'!$AO466,'２個別表'!$AO466&lt;=25))),1,"判定不能")))</f>
        <v>判定不能</v>
      </c>
      <c r="AE466" s="228">
        <f t="shared" ca="1" si="167"/>
        <v>0</v>
      </c>
      <c r="AF466" s="204" t="str">
        <f t="shared" ca="1" si="184"/>
        <v/>
      </c>
      <c r="AG466" s="207" t="str">
        <f ca="1">IF(AND($AD466=1,$U466&gt;0,$V466=1),ROUNDDOWN($AC466*1/2-'２個別表'!$CF466*1/2,0),"")</f>
        <v/>
      </c>
      <c r="AH466" s="207" t="str">
        <f t="shared" ca="1" si="188"/>
        <v/>
      </c>
      <c r="AI466" s="230" t="str">
        <f ca="1">IF(AND($AD466=1,$Q466=1),IF($AB466&gt;0,'２個別表'!$BX466-'２個別表'!$BZ466-'２個別表'!$CF466-'２個別表'!$CC466-'２個別表'!$CD466-'２個別表'!$CE466,0),"")</f>
        <v/>
      </c>
      <c r="AJ466" s="222">
        <f t="shared" ca="1" si="168"/>
        <v>0</v>
      </c>
      <c r="AK466" s="218" t="str">
        <f ca="1">IF($AD466=1,IF('２個別表'!$AQ466=1,1,IF('２個別表'!AQ466="","",)),"")</f>
        <v/>
      </c>
      <c r="AL466" s="207" t="str">
        <f ca="1">IF($AJ466=1,IF($AK466=1,'２個別表'!BU466,""),"")</f>
        <v/>
      </c>
      <c r="AM466" s="204" t="str">
        <f t="shared" ca="1" si="169"/>
        <v/>
      </c>
      <c r="AN466" s="223" t="str">
        <f ca="1">IF($AJ466=1,IF($AK466=1,ROUNDDOWN('２個別表'!$BX466-'２個別表'!$BZ466-'２個別表'!$CC466-'２個別表'!$CD466-'２個別表'!$CE466-'２個別表'!$CF466,0),""),"")</f>
        <v/>
      </c>
      <c r="AO466" s="222">
        <f t="shared" ca="1" si="165"/>
        <v>0</v>
      </c>
      <c r="AP466" s="218">
        <f t="shared" ca="1" si="170"/>
        <v>0</v>
      </c>
      <c r="AQ466" s="218">
        <f t="shared" ca="1" si="171"/>
        <v>0</v>
      </c>
      <c r="AR466" s="213">
        <f ca="1">IF('２個別表'!$AC466=1,1,0)</f>
        <v>0</v>
      </c>
      <c r="AS466" s="204" t="str">
        <f t="shared" ca="1" si="172"/>
        <v/>
      </c>
      <c r="AT466" s="204" t="str">
        <f t="shared" ca="1" si="173"/>
        <v/>
      </c>
      <c r="AU466" s="230" t="str">
        <f ca="1">IF($AD466=1,IF($AQ466=1,ROUNDDOWN('２個別表'!$BX466-'２個別表'!$BZ466-'２個別表'!$CC466-'２個別表'!$CD466-'２個別表'!$CE466-'２個別表'!$CF466,0),""),"")</f>
        <v/>
      </c>
      <c r="AV466" s="391">
        <f t="shared" ca="1" si="174"/>
        <v>0</v>
      </c>
      <c r="AW466" s="401" t="str">
        <f t="shared" ca="1" si="175"/>
        <v>-</v>
      </c>
      <c r="AX466" s="228">
        <f ca="1">IF($AD466=2,IF('２個別表'!$BS466=1,1,0),0)</f>
        <v>0</v>
      </c>
      <c r="AY466" s="213" t="str">
        <f t="shared" ca="1" si="176"/>
        <v/>
      </c>
      <c r="AZ466" s="409" t="str">
        <f ca="1">IF(AND($AD466=2,$AX466=1),'２個別表'!$BX466-('２個別表'!$BZ466+'２個別表'!$CC466+'２個別表'!$CD466+'２個別表'!$CE466+'２個別表'!$CF466),"")</f>
        <v/>
      </c>
      <c r="BA466" s="228">
        <f ca="1">IF($AD466=2,IF('２個別表'!$BS466&lt;&gt;1,1,0),0)</f>
        <v>0</v>
      </c>
      <c r="BB466" s="404">
        <f t="shared" ca="1" si="177"/>
        <v>0</v>
      </c>
      <c r="BC466" s="207" t="str">
        <f ca="1">IF(AND($AD466=2,$BA466=1),'２個別表'!$BT466,"")</f>
        <v/>
      </c>
      <c r="BD466" s="207" t="str">
        <f t="shared" ca="1" si="178"/>
        <v/>
      </c>
      <c r="BE466" s="207" t="str">
        <f ca="1">IF(AND($AD466=2,$BA466=1),'２個別表'!$BW466-('２個別表'!$BZ466+'２個別表'!$CC466+'２個別表'!$CD466+'２個別表'!$CE466+'２個別表'!$CF466),"")</f>
        <v/>
      </c>
      <c r="BF466" s="207" t="str">
        <f ca="1">IF(AND($AD466=2,$BA466=1),'２個別表'!$CC466+'２個別表'!$CD466,"")</f>
        <v/>
      </c>
      <c r="BG466" s="406" t="str">
        <f ca="1">IF($BB466=1,IF(SUM('２個別表'!$BY466,'２個別表'!$CF466*0.5)&lt;='２個別表'!$BX466*0.5,"〇","×"),"")</f>
        <v/>
      </c>
      <c r="BH466" s="405">
        <f t="shared" ca="1" si="179"/>
        <v>0</v>
      </c>
      <c r="BI466" s="229" t="str">
        <f ca="1">IF($AD466=2,IF($AX466=1,IF('２個別表'!$AO466=23,"〇","×"),IF(OR('２個別表'!$AO466&lt;19,'２個別表'!$AO466&gt;23),"",IF($BH466&lt;='２個別表'!$BT466,"〇","×"))),"-")</f>
        <v>-</v>
      </c>
      <c r="BJ466" s="414" t="str">
        <f t="shared" ca="1" si="180"/>
        <v>-</v>
      </c>
      <c r="BK466" s="228">
        <f t="shared" ca="1" si="181"/>
        <v>0</v>
      </c>
      <c r="BL466" s="229" t="str">
        <f ca="1">IF($AD466=3,IF(1&lt;='２個別表'!$F466,IF('２個別表'!$W466=1,"〇","×"),""),"")</f>
        <v/>
      </c>
      <c r="BM466" s="209" t="str">
        <f ca="1">IF(AD466=3,IF(AND(OR('２個別表'!BF466="附帯施設",AND(1&lt;='２個別表'!AO466,'２個別表'!AO466&lt;=3)),'２個別表'!BM466&lt;&gt;"",'２個別表'!BN466&lt;&gt;""),1,IF(AND(OR('２個別表'!BF466="附帯施設",AND(1&lt;='２個別表'!AO466,'２個別表'!AO466&lt;=3)),OR('２個別表'!BM466="",'２個別表'!BN466="")),"×",0)),"")</f>
        <v/>
      </c>
      <c r="BN466" s="229" t="str">
        <f ca="1">IF($AD466=3,IF('２個別表'!$BX466&gt;=500000,"〇","×"),"")</f>
        <v/>
      </c>
      <c r="BO466" s="204" t="str">
        <f ca="1">IF(AD466=3,'２個別表'!BY466,"")</f>
        <v/>
      </c>
      <c r="BP466" s="204" t="str">
        <f ca="1">IF(AD466=3,IF(COUNTIF('２個別表'!$Z$11:'２個別表'!Z466,'２個別表'!Z466)=1,BO466,SUMIF('２個別表'!$Z$11:$Z$510,'２個別表'!Z466,$BO$11:$BO$239)),"")</f>
        <v/>
      </c>
      <c r="BQ466" s="213" t="str">
        <f t="shared" ca="1" si="189"/>
        <v/>
      </c>
      <c r="BR466" s="207" t="str">
        <f t="shared" ca="1" si="182"/>
        <v/>
      </c>
      <c r="BS466" s="483" t="str">
        <f ca="1">IF($AD466=3,'２個別表'!$BX466-('２個別表'!$BZ466+'２個別表'!$CC466+'２個別表'!$CD466+'２個別表'!$CE466+'２個別表'!$CF466),"")</f>
        <v/>
      </c>
      <c r="BT466" s="486">
        <f t="shared" ca="1" si="190"/>
        <v>0</v>
      </c>
      <c r="BU466" s="480" t="str">
        <f t="shared" ca="1" si="183"/>
        <v/>
      </c>
    </row>
    <row r="467" spans="1:73">
      <c r="A467" s="770" t="str">
        <f t="shared" ca="1" si="185"/>
        <v>石川県</v>
      </c>
      <c r="B467" s="773">
        <f ca="1">'２個別表'!Q467</f>
        <v>457</v>
      </c>
      <c r="C467" s="774" t="str">
        <f>'２個別表'!$R467</f>
        <v>石川県</v>
      </c>
      <c r="D467" s="774" t="str">
        <f ca="1">'２個別表'!$S467</f>
        <v/>
      </c>
      <c r="E467" s="774" t="str">
        <f ca="1">'２個別表'!$T467</f>
        <v/>
      </c>
      <c r="F467" s="719" t="str">
        <f ca="1">'２個別表'!$W467</f>
        <v/>
      </c>
      <c r="G467" s="719" t="str">
        <f ca="1">IF($F467=1,IF(SUMIF('（様式１号）１総括表'!$B$16:$B$25,A467,'（様式１号）１総括表'!$A$16:$A$25)&gt;0,"〇","✕"),"-")</f>
        <v>-</v>
      </c>
      <c r="H467" s="716" t="str">
        <f ca="1">IF('２個別表'!$Y467=1,IF('２個別表'!$AC467=1,"〇","×"),IF(AND(2&lt;='２個別表'!$AC467,'２個別表'!$AC467&lt;=5),"〇","×"))</f>
        <v>×</v>
      </c>
      <c r="I467" s="716" t="str">
        <f t="shared" ca="1" si="186"/>
        <v>×</v>
      </c>
      <c r="J467" s="207" t="str">
        <f ca="1">'２個別表'!$Z467</f>
        <v/>
      </c>
      <c r="K467" s="207">
        <f ca="1">'２個別表'!$AK467</f>
        <v>0</v>
      </c>
      <c r="L467" s="207" t="str">
        <f ca="1">IF('２個別表'!$AL467=1,1,"")</f>
        <v/>
      </c>
      <c r="M467" s="207" t="str">
        <f ca="1">IF('２個別表'!$AL467="","",IF('２個別表'!$AL467=1,IF(OR('２個別表'!$AM467=1,'２個別表'!$AN467=1),"〇","×")))</f>
        <v/>
      </c>
      <c r="N467" s="204" t="str">
        <f ca="1">'２個別表'!AT467</f>
        <v/>
      </c>
      <c r="O467" s="220" t="str">
        <f ca="1">IF(1&lt;='２個別表'!$F467,IF(AND(1&lt;='２個別表'!$AO467,'２個別表'!$AO467&lt;=3),1,0),"")</f>
        <v/>
      </c>
      <c r="P467" s="229">
        <f ca="1">IF($O467=1,IF(AND('２個別表'!$BF467&lt;&gt;"",AND('２個別表'!$BI467&lt;&gt;1,'２個別表'!$BJ467)),0,1),0)</f>
        <v>0</v>
      </c>
      <c r="Q467" s="220">
        <f ca="1">IF('２個別表'!$BF467&lt;&gt;"",1,0)</f>
        <v>0</v>
      </c>
      <c r="R467" s="220" t="str">
        <f ca="1">IF($Q467=1,IF('２個別表'!$BI467=1,1,0),"")</f>
        <v/>
      </c>
      <c r="S467" s="220" t="str">
        <f ca="1">IF($R467=1,IF('２個別表'!$BJ467&lt;&gt;"","〇","×"),"")</f>
        <v/>
      </c>
      <c r="T467" s="220" t="str">
        <f t="shared" ca="1" si="166"/>
        <v/>
      </c>
      <c r="U467" s="381">
        <f ca="1">IF('２個別表'!$BH467&gt;0,'２個別表'!$BH467,0)</f>
        <v>0</v>
      </c>
      <c r="V467" s="220">
        <f ca="1">IF('２個別表'!$BJ467&lt;&gt;"",1,0)</f>
        <v>0</v>
      </c>
      <c r="W467" s="206">
        <f ca="1">IF(AND($Q467=1,$V467=1),'２個別表'!$CF467,0)</f>
        <v>0</v>
      </c>
      <c r="X467" s="219">
        <f t="shared" ca="1" si="187"/>
        <v>0</v>
      </c>
      <c r="Y467" s="220" t="str">
        <f ca="1">IF(1&lt;='２個別表'!$F467,'２個別表'!$BV467,"")</f>
        <v/>
      </c>
      <c r="Z467" s="220">
        <f ca="1">IF(1&lt;='２個別表'!$F467,'２個別表'!$CG467,0)</f>
        <v>0</v>
      </c>
      <c r="AA467" s="220">
        <f ca="1">IF(OR(0&lt;'２個別表'!$BZ467,0&lt;SUM('２個別表'!$CC467:$CD467)),1,0)</f>
        <v>1</v>
      </c>
      <c r="AB467" s="207">
        <f ca="1">IF(1&lt;='２個別表'!$F467,'２個別表'!$BX467,0)</f>
        <v>0</v>
      </c>
      <c r="AC467" s="207" t="str">
        <f ca="1">IF('２個別表'!$BX467&gt;0,IF(AND('２個別表'!$BV467=1,'２個別表'!$CG467="控除不可"),'２個別表'!$BX467,IF(AND('２個別表'!$BV467=1,'２個別表'!$CG467="80%控除対象"),ROUNDUP('２個別表'!$BX467*102/110,0),IF(AND('２個別表'!$BV467=1,'２個別表'!$CG467="全額控除"),ROUNDUP('２個別表'!$BX467*100/110,0),IF(OR('２個別表'!$BV467=2,'２個別表'!$BV467=3),'２個別表'!$BX467,'２個別表'!$BX467)))),"")</f>
        <v/>
      </c>
      <c r="AD467" s="221" t="str">
        <f ca="1">IF('２個別表'!$W467=1,3,IF(AND('２個別表'!$W467=2,AND(19&lt;='２個別表'!$AO467,'２個別表'!$AO467&lt;=23)),2,IF(AND('２個別表'!$W467=2,OR(AND(1&lt;='２個別表'!$AO467,'２個別表'!$AO467&lt;=18),AND(24&lt;='２個別表'!$AO467,'２個別表'!$AO467&lt;=25))),1,"判定不能")))</f>
        <v>判定不能</v>
      </c>
      <c r="AE467" s="228">
        <f t="shared" ca="1" si="167"/>
        <v>0</v>
      </c>
      <c r="AF467" s="204" t="str">
        <f t="shared" ca="1" si="184"/>
        <v/>
      </c>
      <c r="AG467" s="207" t="str">
        <f ca="1">IF(AND($AD467=1,$U467&gt;0,$V467=1),ROUNDDOWN($AC467*1/2-'２個別表'!$CF467*1/2,0),"")</f>
        <v/>
      </c>
      <c r="AH467" s="207" t="str">
        <f t="shared" ca="1" si="188"/>
        <v/>
      </c>
      <c r="AI467" s="230" t="str">
        <f ca="1">IF(AND($AD467=1,$Q467=1),IF($AB467&gt;0,'２個別表'!$BX467-'２個別表'!$BZ467-'２個別表'!$CF467-'２個別表'!$CC467-'２個別表'!$CD467-'２個別表'!$CE467,0),"")</f>
        <v/>
      </c>
      <c r="AJ467" s="222">
        <f t="shared" ca="1" si="168"/>
        <v>0</v>
      </c>
      <c r="AK467" s="218" t="str">
        <f ca="1">IF($AD467=1,IF('２個別表'!$AQ467=1,1,IF('２個別表'!AQ467="","",)),"")</f>
        <v/>
      </c>
      <c r="AL467" s="207" t="str">
        <f ca="1">IF($AJ467=1,IF($AK467=1,'２個別表'!BU467,""),"")</f>
        <v/>
      </c>
      <c r="AM467" s="204" t="str">
        <f t="shared" ca="1" si="169"/>
        <v/>
      </c>
      <c r="AN467" s="223" t="str">
        <f ca="1">IF($AJ467=1,IF($AK467=1,ROUNDDOWN('２個別表'!$BX467-'２個別表'!$BZ467-'２個別表'!$CC467-'２個別表'!$CD467-'２個別表'!$CE467-'２個別表'!$CF467,0),""),"")</f>
        <v/>
      </c>
      <c r="AO467" s="222">
        <f t="shared" ca="1" si="165"/>
        <v>0</v>
      </c>
      <c r="AP467" s="218">
        <f t="shared" ca="1" si="170"/>
        <v>0</v>
      </c>
      <c r="AQ467" s="218">
        <f t="shared" ca="1" si="171"/>
        <v>0</v>
      </c>
      <c r="AR467" s="213">
        <f ca="1">IF('２個別表'!$AC467=1,1,0)</f>
        <v>0</v>
      </c>
      <c r="AS467" s="204" t="str">
        <f t="shared" ca="1" si="172"/>
        <v/>
      </c>
      <c r="AT467" s="204" t="str">
        <f t="shared" ca="1" si="173"/>
        <v/>
      </c>
      <c r="AU467" s="230" t="str">
        <f ca="1">IF($AD467=1,IF($AQ467=1,ROUNDDOWN('２個別表'!$BX467-'２個別表'!$BZ467-'２個別表'!$CC467-'２個別表'!$CD467-'２個別表'!$CE467-'２個別表'!$CF467,0),""),"")</f>
        <v/>
      </c>
      <c r="AV467" s="391">
        <f t="shared" ca="1" si="174"/>
        <v>0</v>
      </c>
      <c r="AW467" s="401" t="str">
        <f t="shared" ca="1" si="175"/>
        <v>-</v>
      </c>
      <c r="AX467" s="228">
        <f ca="1">IF($AD467=2,IF('２個別表'!$BS467=1,1,0),0)</f>
        <v>0</v>
      </c>
      <c r="AY467" s="213" t="str">
        <f t="shared" ca="1" si="176"/>
        <v/>
      </c>
      <c r="AZ467" s="409" t="str">
        <f ca="1">IF(AND($AD467=2,$AX467=1),'２個別表'!$BX467-('２個別表'!$BZ467+'２個別表'!$CC467+'２個別表'!$CD467+'２個別表'!$CE467+'２個別表'!$CF467),"")</f>
        <v/>
      </c>
      <c r="BA467" s="228">
        <f ca="1">IF($AD467=2,IF('２個別表'!$BS467&lt;&gt;1,1,0),0)</f>
        <v>0</v>
      </c>
      <c r="BB467" s="404">
        <f t="shared" ca="1" si="177"/>
        <v>0</v>
      </c>
      <c r="BC467" s="207" t="str">
        <f ca="1">IF(AND($AD467=2,$BA467=1),'２個別表'!$BT467,"")</f>
        <v/>
      </c>
      <c r="BD467" s="207" t="str">
        <f t="shared" ca="1" si="178"/>
        <v/>
      </c>
      <c r="BE467" s="207" t="str">
        <f ca="1">IF(AND($AD467=2,$BA467=1),'２個別表'!$BW467-('２個別表'!$BZ467+'２個別表'!$CC467+'２個別表'!$CD467+'２個別表'!$CE467+'２個別表'!$CF467),"")</f>
        <v/>
      </c>
      <c r="BF467" s="207" t="str">
        <f ca="1">IF(AND($AD467=2,$BA467=1),'２個別表'!$CC467+'２個別表'!$CD467,"")</f>
        <v/>
      </c>
      <c r="BG467" s="406" t="str">
        <f ca="1">IF($BB467=1,IF(SUM('２個別表'!$BY467,'２個別表'!$CF467*0.5)&lt;='２個別表'!$BX467*0.5,"〇","×"),"")</f>
        <v/>
      </c>
      <c r="BH467" s="405">
        <f t="shared" ca="1" si="179"/>
        <v>0</v>
      </c>
      <c r="BI467" s="229" t="str">
        <f ca="1">IF($AD467=2,IF($AX467=1,IF('２個別表'!$AO467=23,"〇","×"),IF(OR('２個別表'!$AO467&lt;19,'２個別表'!$AO467&gt;23),"",IF($BH467&lt;='２個別表'!$BT467,"〇","×"))),"-")</f>
        <v>-</v>
      </c>
      <c r="BJ467" s="414" t="str">
        <f t="shared" ca="1" si="180"/>
        <v>-</v>
      </c>
      <c r="BK467" s="228">
        <f t="shared" ca="1" si="181"/>
        <v>0</v>
      </c>
      <c r="BL467" s="229" t="str">
        <f ca="1">IF($AD467=3,IF(1&lt;='２個別表'!$F467,IF('２個別表'!$W467=1,"〇","×"),""),"")</f>
        <v/>
      </c>
      <c r="BM467" s="209" t="str">
        <f ca="1">IF(AD467=3,IF(AND(OR('２個別表'!BF467="附帯施設",AND(1&lt;='２個別表'!AO467,'２個別表'!AO467&lt;=3)),'２個別表'!BM467&lt;&gt;"",'２個別表'!BN467&lt;&gt;""),1,IF(AND(OR('２個別表'!BF467="附帯施設",AND(1&lt;='２個別表'!AO467,'２個別表'!AO467&lt;=3)),OR('２個別表'!BM467="",'２個別表'!BN467="")),"×",0)),"")</f>
        <v/>
      </c>
      <c r="BN467" s="229" t="str">
        <f ca="1">IF($AD467=3,IF('２個別表'!$BX467&gt;=500000,"〇","×"),"")</f>
        <v/>
      </c>
      <c r="BO467" s="204" t="str">
        <f ca="1">IF(AD467=3,'２個別表'!BY467,"")</f>
        <v/>
      </c>
      <c r="BP467" s="204" t="str">
        <f ca="1">IF(AD467=3,IF(COUNTIF('２個別表'!$Z$11:'２個別表'!Z467,'２個別表'!Z467)=1,BO467,SUMIF('２個別表'!$Z$11:$Z$510,'２個別表'!Z467,$BO$11:$BO$239)),"")</f>
        <v/>
      </c>
      <c r="BQ467" s="213" t="str">
        <f t="shared" ca="1" si="189"/>
        <v/>
      </c>
      <c r="BR467" s="207" t="str">
        <f t="shared" ca="1" si="182"/>
        <v/>
      </c>
      <c r="BS467" s="483" t="str">
        <f ca="1">IF($AD467=3,'２個別表'!$BX467-('２個別表'!$BZ467+'２個別表'!$CC467+'２個別表'!$CD467+'２個別表'!$CE467+'２個別表'!$CF467),"")</f>
        <v/>
      </c>
      <c r="BT467" s="486">
        <f t="shared" ca="1" si="190"/>
        <v>0</v>
      </c>
      <c r="BU467" s="480" t="str">
        <f t="shared" ca="1" si="183"/>
        <v/>
      </c>
    </row>
    <row r="468" spans="1:73">
      <c r="A468" s="770" t="str">
        <f t="shared" ca="1" si="185"/>
        <v>石川県</v>
      </c>
      <c r="B468" s="773">
        <f ca="1">'２個別表'!Q468</f>
        <v>458</v>
      </c>
      <c r="C468" s="774" t="str">
        <f>'２個別表'!$R468</f>
        <v>石川県</v>
      </c>
      <c r="D468" s="774" t="str">
        <f ca="1">'２個別表'!$S468</f>
        <v/>
      </c>
      <c r="E468" s="774" t="str">
        <f ca="1">'２個別表'!$T468</f>
        <v/>
      </c>
      <c r="F468" s="719" t="str">
        <f ca="1">'２個別表'!$W468</f>
        <v/>
      </c>
      <c r="G468" s="719" t="str">
        <f ca="1">IF($F468=1,IF(SUMIF('（様式１号）１総括表'!$B$16:$B$25,A468,'（様式１号）１総括表'!$A$16:$A$25)&gt;0,"〇","✕"),"-")</f>
        <v>-</v>
      </c>
      <c r="H468" s="716" t="str">
        <f ca="1">IF('２個別表'!$Y468=1,IF('２個別表'!$AC468=1,"〇","×"),IF(AND(2&lt;='２個別表'!$AC468,'２個別表'!$AC468&lt;=5),"〇","×"))</f>
        <v>×</v>
      </c>
      <c r="I468" s="716" t="str">
        <f t="shared" ca="1" si="186"/>
        <v>×</v>
      </c>
      <c r="J468" s="207" t="str">
        <f ca="1">'２個別表'!$Z468</f>
        <v/>
      </c>
      <c r="K468" s="207">
        <f ca="1">'２個別表'!$AK468</f>
        <v>0</v>
      </c>
      <c r="L468" s="207" t="str">
        <f ca="1">IF('２個別表'!$AL468=1,1,"")</f>
        <v/>
      </c>
      <c r="M468" s="207" t="str">
        <f ca="1">IF('２個別表'!$AL468="","",IF('２個別表'!$AL468=1,IF(OR('２個別表'!$AM468=1,'２個別表'!$AN468=1),"〇","×")))</f>
        <v/>
      </c>
      <c r="N468" s="204" t="str">
        <f ca="1">'２個別表'!AT468</f>
        <v/>
      </c>
      <c r="O468" s="220" t="str">
        <f ca="1">IF(1&lt;='２個別表'!$F468,IF(AND(1&lt;='２個別表'!$AO468,'２個別表'!$AO468&lt;=3),1,0),"")</f>
        <v/>
      </c>
      <c r="P468" s="229">
        <f ca="1">IF($O468=1,IF(AND('２個別表'!$BF468&lt;&gt;"",AND('２個別表'!$BI468&lt;&gt;1,'２個別表'!$BJ468)),0,1),0)</f>
        <v>0</v>
      </c>
      <c r="Q468" s="220">
        <f ca="1">IF('２個別表'!$BF468&lt;&gt;"",1,0)</f>
        <v>0</v>
      </c>
      <c r="R468" s="220" t="str">
        <f ca="1">IF($Q468=1,IF('２個別表'!$BI468=1,1,0),"")</f>
        <v/>
      </c>
      <c r="S468" s="220" t="str">
        <f ca="1">IF($R468=1,IF('２個別表'!$BJ468&lt;&gt;"","〇","×"),"")</f>
        <v/>
      </c>
      <c r="T468" s="220" t="str">
        <f t="shared" ca="1" si="166"/>
        <v/>
      </c>
      <c r="U468" s="381">
        <f ca="1">IF('２個別表'!$BH468&gt;0,'２個別表'!$BH468,0)</f>
        <v>0</v>
      </c>
      <c r="V468" s="220">
        <f ca="1">IF('２個別表'!$BJ468&lt;&gt;"",1,0)</f>
        <v>0</v>
      </c>
      <c r="W468" s="206">
        <f ca="1">IF(AND($Q468=1,$V468=1),'２個別表'!$CF468,0)</f>
        <v>0</v>
      </c>
      <c r="X468" s="219">
        <f t="shared" ca="1" si="187"/>
        <v>0</v>
      </c>
      <c r="Y468" s="220" t="str">
        <f ca="1">IF(1&lt;='２個別表'!$F468,'２個別表'!$BV468,"")</f>
        <v/>
      </c>
      <c r="Z468" s="220">
        <f ca="1">IF(1&lt;='２個別表'!$F468,'２個別表'!$CG468,0)</f>
        <v>0</v>
      </c>
      <c r="AA468" s="220">
        <f ca="1">IF(OR(0&lt;'２個別表'!$BZ468,0&lt;SUM('２個別表'!$CC468:$CD468)),1,0)</f>
        <v>1</v>
      </c>
      <c r="AB468" s="207">
        <f ca="1">IF(1&lt;='２個別表'!$F468,'２個別表'!$BX468,0)</f>
        <v>0</v>
      </c>
      <c r="AC468" s="207" t="str">
        <f ca="1">IF('２個別表'!$BX468&gt;0,IF(AND('２個別表'!$BV468=1,'２個別表'!$CG468="控除不可"),'２個別表'!$BX468,IF(AND('２個別表'!$BV468=1,'２個別表'!$CG468="80%控除対象"),ROUNDUP('２個別表'!$BX468*102/110,0),IF(AND('２個別表'!$BV468=1,'２個別表'!$CG468="全額控除"),ROUNDUP('２個別表'!$BX468*100/110,0),IF(OR('２個別表'!$BV468=2,'２個別表'!$BV468=3),'２個別表'!$BX468,'２個別表'!$BX468)))),"")</f>
        <v/>
      </c>
      <c r="AD468" s="221" t="str">
        <f ca="1">IF('２個別表'!$W468=1,3,IF(AND('２個別表'!$W468=2,AND(19&lt;='２個別表'!$AO468,'２個別表'!$AO468&lt;=23)),2,IF(AND('２個別表'!$W468=2,OR(AND(1&lt;='２個別表'!$AO468,'２個別表'!$AO468&lt;=18),AND(24&lt;='２個別表'!$AO468,'２個別表'!$AO468&lt;=25))),1,"判定不能")))</f>
        <v>判定不能</v>
      </c>
      <c r="AE468" s="228">
        <f t="shared" ca="1" si="167"/>
        <v>0</v>
      </c>
      <c r="AF468" s="204" t="str">
        <f t="shared" ca="1" si="184"/>
        <v/>
      </c>
      <c r="AG468" s="207" t="str">
        <f ca="1">IF(AND($AD468=1,$U468&gt;0,$V468=1),ROUNDDOWN($AC468*1/2-'２個別表'!$CF468*1/2,0),"")</f>
        <v/>
      </c>
      <c r="AH468" s="207" t="str">
        <f t="shared" ca="1" si="188"/>
        <v/>
      </c>
      <c r="AI468" s="230" t="str">
        <f ca="1">IF(AND($AD468=1,$Q468=1),IF($AB468&gt;0,'２個別表'!$BX468-'２個別表'!$BZ468-'２個別表'!$CF468-'２個別表'!$CC468-'２個別表'!$CD468-'２個別表'!$CE468,0),"")</f>
        <v/>
      </c>
      <c r="AJ468" s="222">
        <f t="shared" ca="1" si="168"/>
        <v>0</v>
      </c>
      <c r="AK468" s="218" t="str">
        <f ca="1">IF($AD468=1,IF('２個別表'!$AQ468=1,1,IF('２個別表'!AQ468="","",)),"")</f>
        <v/>
      </c>
      <c r="AL468" s="207" t="str">
        <f ca="1">IF($AJ468=1,IF($AK468=1,'２個別表'!BU468,""),"")</f>
        <v/>
      </c>
      <c r="AM468" s="204" t="str">
        <f t="shared" ca="1" si="169"/>
        <v/>
      </c>
      <c r="AN468" s="223" t="str">
        <f ca="1">IF($AJ468=1,IF($AK468=1,ROUNDDOWN('２個別表'!$BX468-'２個別表'!$BZ468-'２個別表'!$CC468-'２個別表'!$CD468-'２個別表'!$CE468-'２個別表'!$CF468,0),""),"")</f>
        <v/>
      </c>
      <c r="AO468" s="222">
        <f t="shared" ca="1" si="165"/>
        <v>0</v>
      </c>
      <c r="AP468" s="218">
        <f t="shared" ca="1" si="170"/>
        <v>0</v>
      </c>
      <c r="AQ468" s="218">
        <f t="shared" ca="1" si="171"/>
        <v>0</v>
      </c>
      <c r="AR468" s="213">
        <f ca="1">IF('２個別表'!$AC468=1,1,0)</f>
        <v>0</v>
      </c>
      <c r="AS468" s="204" t="str">
        <f t="shared" ca="1" si="172"/>
        <v/>
      </c>
      <c r="AT468" s="204" t="str">
        <f t="shared" ca="1" si="173"/>
        <v/>
      </c>
      <c r="AU468" s="230" t="str">
        <f ca="1">IF($AD468=1,IF($AQ468=1,ROUNDDOWN('２個別表'!$BX468-'２個別表'!$BZ468-'２個別表'!$CC468-'２個別表'!$CD468-'２個別表'!$CE468-'２個別表'!$CF468,0),""),"")</f>
        <v/>
      </c>
      <c r="AV468" s="391">
        <f t="shared" ca="1" si="174"/>
        <v>0</v>
      </c>
      <c r="AW468" s="401" t="str">
        <f t="shared" ca="1" si="175"/>
        <v>-</v>
      </c>
      <c r="AX468" s="228">
        <f ca="1">IF($AD468=2,IF('２個別表'!$BS468=1,1,0),0)</f>
        <v>0</v>
      </c>
      <c r="AY468" s="213" t="str">
        <f t="shared" ca="1" si="176"/>
        <v/>
      </c>
      <c r="AZ468" s="409" t="str">
        <f ca="1">IF(AND($AD468=2,$AX468=1),'２個別表'!$BX468-('２個別表'!$BZ468+'２個別表'!$CC468+'２個別表'!$CD468+'２個別表'!$CE468+'２個別表'!$CF468),"")</f>
        <v/>
      </c>
      <c r="BA468" s="228">
        <f ca="1">IF($AD468=2,IF('２個別表'!$BS468&lt;&gt;1,1,0),0)</f>
        <v>0</v>
      </c>
      <c r="BB468" s="404">
        <f t="shared" ca="1" si="177"/>
        <v>0</v>
      </c>
      <c r="BC468" s="207" t="str">
        <f ca="1">IF(AND($AD468=2,$BA468=1),'２個別表'!$BT468,"")</f>
        <v/>
      </c>
      <c r="BD468" s="207" t="str">
        <f t="shared" ca="1" si="178"/>
        <v/>
      </c>
      <c r="BE468" s="207" t="str">
        <f ca="1">IF(AND($AD468=2,$BA468=1),'２個別表'!$BW468-('２個別表'!$BZ468+'２個別表'!$CC468+'２個別表'!$CD468+'２個別表'!$CE468+'２個別表'!$CF468),"")</f>
        <v/>
      </c>
      <c r="BF468" s="207" t="str">
        <f ca="1">IF(AND($AD468=2,$BA468=1),'２個別表'!$CC468+'２個別表'!$CD468,"")</f>
        <v/>
      </c>
      <c r="BG468" s="406" t="str">
        <f ca="1">IF($BB468=1,IF(SUM('２個別表'!$BY468,'２個別表'!$CF468*0.5)&lt;='２個別表'!$BX468*0.5,"〇","×"),"")</f>
        <v/>
      </c>
      <c r="BH468" s="405">
        <f t="shared" ca="1" si="179"/>
        <v>0</v>
      </c>
      <c r="BI468" s="229" t="str">
        <f ca="1">IF($AD468=2,IF($AX468=1,IF('２個別表'!$AO468=23,"〇","×"),IF(OR('２個別表'!$AO468&lt;19,'２個別表'!$AO468&gt;23),"",IF($BH468&lt;='２個別表'!$BT468,"〇","×"))),"-")</f>
        <v>-</v>
      </c>
      <c r="BJ468" s="414" t="str">
        <f t="shared" ca="1" si="180"/>
        <v>-</v>
      </c>
      <c r="BK468" s="228">
        <f t="shared" ca="1" si="181"/>
        <v>0</v>
      </c>
      <c r="BL468" s="229" t="str">
        <f ca="1">IF($AD468=3,IF(1&lt;='２個別表'!$F468,IF('２個別表'!$W468=1,"〇","×"),""),"")</f>
        <v/>
      </c>
      <c r="BM468" s="209" t="str">
        <f ca="1">IF(AD468=3,IF(AND(OR('２個別表'!BF468="附帯施設",AND(1&lt;='２個別表'!AO468,'２個別表'!AO468&lt;=3)),'２個別表'!BM468&lt;&gt;"",'２個別表'!BN468&lt;&gt;""),1,IF(AND(OR('２個別表'!BF468="附帯施設",AND(1&lt;='２個別表'!AO468,'２個別表'!AO468&lt;=3)),OR('２個別表'!BM468="",'２個別表'!BN468="")),"×",0)),"")</f>
        <v/>
      </c>
      <c r="BN468" s="229" t="str">
        <f ca="1">IF($AD468=3,IF('２個別表'!$BX468&gt;=500000,"〇","×"),"")</f>
        <v/>
      </c>
      <c r="BO468" s="204" t="str">
        <f ca="1">IF(AD468=3,'２個別表'!BY468,"")</f>
        <v/>
      </c>
      <c r="BP468" s="204" t="str">
        <f ca="1">IF(AD468=3,IF(COUNTIF('２個別表'!$Z$11:'２個別表'!Z468,'２個別表'!Z468)=1,BO468,SUMIF('２個別表'!$Z$11:$Z$510,'２個別表'!Z468,$BO$11:$BO$239)),"")</f>
        <v/>
      </c>
      <c r="BQ468" s="213" t="str">
        <f t="shared" ca="1" si="189"/>
        <v/>
      </c>
      <c r="BR468" s="207" t="str">
        <f t="shared" ca="1" si="182"/>
        <v/>
      </c>
      <c r="BS468" s="483" t="str">
        <f ca="1">IF($AD468=3,'２個別表'!$BX468-('２個別表'!$BZ468+'２個別表'!$CC468+'２個別表'!$CD468+'２個別表'!$CE468+'２個別表'!$CF468),"")</f>
        <v/>
      </c>
      <c r="BT468" s="486">
        <f t="shared" ca="1" si="190"/>
        <v>0</v>
      </c>
      <c r="BU468" s="480" t="str">
        <f t="shared" ca="1" si="183"/>
        <v/>
      </c>
    </row>
    <row r="469" spans="1:73">
      <c r="A469" s="770" t="str">
        <f t="shared" ca="1" si="185"/>
        <v>石川県</v>
      </c>
      <c r="B469" s="773">
        <f ca="1">'２個別表'!Q469</f>
        <v>459</v>
      </c>
      <c r="C469" s="774" t="str">
        <f>'２個別表'!$R469</f>
        <v>石川県</v>
      </c>
      <c r="D469" s="774" t="str">
        <f ca="1">'２個別表'!$S469</f>
        <v/>
      </c>
      <c r="E469" s="774" t="str">
        <f ca="1">'２個別表'!$T469</f>
        <v/>
      </c>
      <c r="F469" s="719" t="str">
        <f ca="1">'２個別表'!$W469</f>
        <v/>
      </c>
      <c r="G469" s="719" t="str">
        <f ca="1">IF($F469=1,IF(SUMIF('（様式１号）１総括表'!$B$16:$B$25,A469,'（様式１号）１総括表'!$A$16:$A$25)&gt;0,"〇","✕"),"-")</f>
        <v>-</v>
      </c>
      <c r="H469" s="716" t="str">
        <f ca="1">IF('２個別表'!$Y469=1,IF('２個別表'!$AC469=1,"〇","×"),IF(AND(2&lt;='２個別表'!$AC469,'２個別表'!$AC469&lt;=5),"〇","×"))</f>
        <v>×</v>
      </c>
      <c r="I469" s="716" t="str">
        <f t="shared" ca="1" si="186"/>
        <v>×</v>
      </c>
      <c r="J469" s="207" t="str">
        <f ca="1">'２個別表'!$Z469</f>
        <v/>
      </c>
      <c r="K469" s="207">
        <f ca="1">'２個別表'!$AK469</f>
        <v>0</v>
      </c>
      <c r="L469" s="207" t="str">
        <f ca="1">IF('２個別表'!$AL469=1,1,"")</f>
        <v/>
      </c>
      <c r="M469" s="207" t="str">
        <f ca="1">IF('２個別表'!$AL469="","",IF('２個別表'!$AL469=1,IF(OR('２個別表'!$AM469=1,'２個別表'!$AN469=1),"〇","×")))</f>
        <v/>
      </c>
      <c r="N469" s="204" t="str">
        <f ca="1">'２個別表'!AT469</f>
        <v/>
      </c>
      <c r="O469" s="220" t="str">
        <f ca="1">IF(1&lt;='２個別表'!$F469,IF(AND(1&lt;='２個別表'!$AO469,'２個別表'!$AO469&lt;=3),1,0),"")</f>
        <v/>
      </c>
      <c r="P469" s="229">
        <f ca="1">IF($O469=1,IF(AND('２個別表'!$BF469&lt;&gt;"",AND('２個別表'!$BI469&lt;&gt;1,'２個別表'!$BJ469)),0,1),0)</f>
        <v>0</v>
      </c>
      <c r="Q469" s="220">
        <f ca="1">IF('２個別表'!$BF469&lt;&gt;"",1,0)</f>
        <v>0</v>
      </c>
      <c r="R469" s="220" t="str">
        <f ca="1">IF($Q469=1,IF('２個別表'!$BI469=1,1,0),"")</f>
        <v/>
      </c>
      <c r="S469" s="220" t="str">
        <f ca="1">IF($R469=1,IF('２個別表'!$BJ469&lt;&gt;"","〇","×"),"")</f>
        <v/>
      </c>
      <c r="T469" s="220" t="str">
        <f t="shared" ca="1" si="166"/>
        <v/>
      </c>
      <c r="U469" s="381">
        <f ca="1">IF('２個別表'!$BH469&gt;0,'２個別表'!$BH469,0)</f>
        <v>0</v>
      </c>
      <c r="V469" s="220">
        <f ca="1">IF('２個別表'!$BJ469&lt;&gt;"",1,0)</f>
        <v>0</v>
      </c>
      <c r="W469" s="206">
        <f ca="1">IF(AND($Q469=1,$V469=1),'２個別表'!$CF469,0)</f>
        <v>0</v>
      </c>
      <c r="X469" s="219">
        <f t="shared" ca="1" si="187"/>
        <v>0</v>
      </c>
      <c r="Y469" s="220" t="str">
        <f ca="1">IF(1&lt;='２個別表'!$F469,'２個別表'!$BV469,"")</f>
        <v/>
      </c>
      <c r="Z469" s="220">
        <f ca="1">IF(1&lt;='２個別表'!$F469,'２個別表'!$CG469,0)</f>
        <v>0</v>
      </c>
      <c r="AA469" s="220">
        <f ca="1">IF(OR(0&lt;'２個別表'!$BZ469,0&lt;SUM('２個別表'!$CC469:$CD469)),1,0)</f>
        <v>1</v>
      </c>
      <c r="AB469" s="207">
        <f ca="1">IF(1&lt;='２個別表'!$F469,'２個別表'!$BX469,0)</f>
        <v>0</v>
      </c>
      <c r="AC469" s="207" t="str">
        <f ca="1">IF('２個別表'!$BX469&gt;0,IF(AND('２個別表'!$BV469=1,'２個別表'!$CG469="控除不可"),'２個別表'!$BX469,IF(AND('２個別表'!$BV469=1,'２個別表'!$CG469="80%控除対象"),ROUNDUP('２個別表'!$BX469*102/110,0),IF(AND('２個別表'!$BV469=1,'２個別表'!$CG469="全額控除"),ROUNDUP('２個別表'!$BX469*100/110,0),IF(OR('２個別表'!$BV469=2,'２個別表'!$BV469=3),'２個別表'!$BX469,'２個別表'!$BX469)))),"")</f>
        <v/>
      </c>
      <c r="AD469" s="221" t="str">
        <f ca="1">IF('２個別表'!$W469=1,3,IF(AND('２個別表'!$W469=2,AND(19&lt;='２個別表'!$AO469,'２個別表'!$AO469&lt;=23)),2,IF(AND('２個別表'!$W469=2,OR(AND(1&lt;='２個別表'!$AO469,'２個別表'!$AO469&lt;=18),AND(24&lt;='２個別表'!$AO469,'２個別表'!$AO469&lt;=25))),1,"判定不能")))</f>
        <v>判定不能</v>
      </c>
      <c r="AE469" s="228">
        <f t="shared" ca="1" si="167"/>
        <v>0</v>
      </c>
      <c r="AF469" s="204" t="str">
        <f t="shared" ca="1" si="184"/>
        <v/>
      </c>
      <c r="AG469" s="207" t="str">
        <f ca="1">IF(AND($AD469=1,$U469&gt;0,$V469=1),ROUNDDOWN($AC469*1/2-'２個別表'!$CF469*1/2,0),"")</f>
        <v/>
      </c>
      <c r="AH469" s="207" t="str">
        <f t="shared" ca="1" si="188"/>
        <v/>
      </c>
      <c r="AI469" s="230" t="str">
        <f ca="1">IF(AND($AD469=1,$Q469=1),IF($AB469&gt;0,'２個別表'!$BX469-'２個別表'!$BZ469-'２個別表'!$CF469-'２個別表'!$CC469-'２個別表'!$CD469-'２個別表'!$CE469,0),"")</f>
        <v/>
      </c>
      <c r="AJ469" s="222">
        <f t="shared" ca="1" si="168"/>
        <v>0</v>
      </c>
      <c r="AK469" s="218" t="str">
        <f ca="1">IF($AD469=1,IF('２個別表'!$AQ469=1,1,IF('２個別表'!AQ469="","",)),"")</f>
        <v/>
      </c>
      <c r="AL469" s="207" t="str">
        <f ca="1">IF($AJ469=1,IF($AK469=1,'２個別表'!BU469,""),"")</f>
        <v/>
      </c>
      <c r="AM469" s="204" t="str">
        <f t="shared" ca="1" si="169"/>
        <v/>
      </c>
      <c r="AN469" s="223" t="str">
        <f ca="1">IF($AJ469=1,IF($AK469=1,ROUNDDOWN('２個別表'!$BX469-'２個別表'!$BZ469-'２個別表'!$CC469-'２個別表'!$CD469-'２個別表'!$CE469-'２個別表'!$CF469,0),""),"")</f>
        <v/>
      </c>
      <c r="AO469" s="222">
        <f t="shared" ca="1" si="165"/>
        <v>0</v>
      </c>
      <c r="AP469" s="218">
        <f t="shared" ca="1" si="170"/>
        <v>0</v>
      </c>
      <c r="AQ469" s="218">
        <f t="shared" ca="1" si="171"/>
        <v>0</v>
      </c>
      <c r="AR469" s="213">
        <f ca="1">IF('２個別表'!$AC469=1,1,0)</f>
        <v>0</v>
      </c>
      <c r="AS469" s="204" t="str">
        <f t="shared" ca="1" si="172"/>
        <v/>
      </c>
      <c r="AT469" s="204" t="str">
        <f t="shared" ca="1" si="173"/>
        <v/>
      </c>
      <c r="AU469" s="230" t="str">
        <f ca="1">IF($AD469=1,IF($AQ469=1,ROUNDDOWN('２個別表'!$BX469-'２個別表'!$BZ469-'２個別表'!$CC469-'２個別表'!$CD469-'２個別表'!$CE469-'２個別表'!$CF469,0),""),"")</f>
        <v/>
      </c>
      <c r="AV469" s="391">
        <f t="shared" ca="1" si="174"/>
        <v>0</v>
      </c>
      <c r="AW469" s="401" t="str">
        <f t="shared" ca="1" si="175"/>
        <v>-</v>
      </c>
      <c r="AX469" s="228">
        <f ca="1">IF($AD469=2,IF('２個別表'!$BS469=1,1,0),0)</f>
        <v>0</v>
      </c>
      <c r="AY469" s="213" t="str">
        <f t="shared" ca="1" si="176"/>
        <v/>
      </c>
      <c r="AZ469" s="409" t="str">
        <f ca="1">IF(AND($AD469=2,$AX469=1),'２個別表'!$BX469-('２個別表'!$BZ469+'２個別表'!$CC469+'２個別表'!$CD469+'２個別表'!$CE469+'２個別表'!$CF469),"")</f>
        <v/>
      </c>
      <c r="BA469" s="228">
        <f ca="1">IF($AD469=2,IF('２個別表'!$BS469&lt;&gt;1,1,0),0)</f>
        <v>0</v>
      </c>
      <c r="BB469" s="404">
        <f t="shared" ca="1" si="177"/>
        <v>0</v>
      </c>
      <c r="BC469" s="207" t="str">
        <f ca="1">IF(AND($AD469=2,$BA469=1),'２個別表'!$BT469,"")</f>
        <v/>
      </c>
      <c r="BD469" s="207" t="str">
        <f t="shared" ca="1" si="178"/>
        <v/>
      </c>
      <c r="BE469" s="207" t="str">
        <f ca="1">IF(AND($AD469=2,$BA469=1),'２個別表'!$BW469-('２個別表'!$BZ469+'２個別表'!$CC469+'２個別表'!$CD469+'２個別表'!$CE469+'２個別表'!$CF469),"")</f>
        <v/>
      </c>
      <c r="BF469" s="207" t="str">
        <f ca="1">IF(AND($AD469=2,$BA469=1),'２個別表'!$CC469+'２個別表'!$CD469,"")</f>
        <v/>
      </c>
      <c r="BG469" s="406" t="str">
        <f ca="1">IF($BB469=1,IF(SUM('２個別表'!$BY469,'２個別表'!$CF469*0.5)&lt;='２個別表'!$BX469*0.5,"〇","×"),"")</f>
        <v/>
      </c>
      <c r="BH469" s="405">
        <f t="shared" ca="1" si="179"/>
        <v>0</v>
      </c>
      <c r="BI469" s="229" t="str">
        <f ca="1">IF($AD469=2,IF($AX469=1,IF('２個別表'!$AO469=23,"〇","×"),IF(OR('２個別表'!$AO469&lt;19,'２個別表'!$AO469&gt;23),"",IF($BH469&lt;='２個別表'!$BT469,"〇","×"))),"-")</f>
        <v>-</v>
      </c>
      <c r="BJ469" s="414" t="str">
        <f t="shared" ca="1" si="180"/>
        <v>-</v>
      </c>
      <c r="BK469" s="228">
        <f t="shared" ca="1" si="181"/>
        <v>0</v>
      </c>
      <c r="BL469" s="229" t="str">
        <f ca="1">IF($AD469=3,IF(1&lt;='２個別表'!$F469,IF('２個別表'!$W469=1,"〇","×"),""),"")</f>
        <v/>
      </c>
      <c r="BM469" s="209" t="str">
        <f ca="1">IF(AD469=3,IF(AND(OR('２個別表'!BF469="附帯施設",AND(1&lt;='２個別表'!AO469,'２個別表'!AO469&lt;=3)),'２個別表'!BM469&lt;&gt;"",'２個別表'!BN469&lt;&gt;""),1,IF(AND(OR('２個別表'!BF469="附帯施設",AND(1&lt;='２個別表'!AO469,'２個別表'!AO469&lt;=3)),OR('２個別表'!BM469="",'２個別表'!BN469="")),"×",0)),"")</f>
        <v/>
      </c>
      <c r="BN469" s="229" t="str">
        <f ca="1">IF($AD469=3,IF('２個別表'!$BX469&gt;=500000,"〇","×"),"")</f>
        <v/>
      </c>
      <c r="BO469" s="204" t="str">
        <f ca="1">IF(AD469=3,'２個別表'!BY469,"")</f>
        <v/>
      </c>
      <c r="BP469" s="204" t="str">
        <f ca="1">IF(AD469=3,IF(COUNTIF('２個別表'!$Z$11:'２個別表'!Z469,'２個別表'!Z469)=1,BO469,SUMIF('２個別表'!$Z$11:$Z$510,'２個別表'!Z469,$BO$11:$BO$239)),"")</f>
        <v/>
      </c>
      <c r="BQ469" s="213" t="str">
        <f t="shared" ca="1" si="189"/>
        <v/>
      </c>
      <c r="BR469" s="207" t="str">
        <f t="shared" ca="1" si="182"/>
        <v/>
      </c>
      <c r="BS469" s="483" t="str">
        <f ca="1">IF($AD469=3,'２個別表'!$BX469-('２個別表'!$BZ469+'２個別表'!$CC469+'２個別表'!$CD469+'２個別表'!$CE469+'２個別表'!$CF469),"")</f>
        <v/>
      </c>
      <c r="BT469" s="486">
        <f t="shared" ca="1" si="190"/>
        <v>0</v>
      </c>
      <c r="BU469" s="480" t="str">
        <f t="shared" ca="1" si="183"/>
        <v/>
      </c>
    </row>
    <row r="470" spans="1:73">
      <c r="A470" s="770" t="str">
        <f t="shared" ca="1" si="185"/>
        <v>石川県</v>
      </c>
      <c r="B470" s="773">
        <f ca="1">'２個別表'!Q470</f>
        <v>460</v>
      </c>
      <c r="C470" s="774" t="str">
        <f>'２個別表'!$R470</f>
        <v>石川県</v>
      </c>
      <c r="D470" s="774" t="str">
        <f ca="1">'２個別表'!$S470</f>
        <v/>
      </c>
      <c r="E470" s="774" t="str">
        <f ca="1">'２個別表'!$T470</f>
        <v/>
      </c>
      <c r="F470" s="719" t="str">
        <f ca="1">'２個別表'!$W470</f>
        <v/>
      </c>
      <c r="G470" s="719" t="str">
        <f ca="1">IF($F470=1,IF(SUMIF('（様式１号）１総括表'!$B$16:$B$25,A470,'（様式１号）１総括表'!$A$16:$A$25)&gt;0,"〇","✕"),"-")</f>
        <v>-</v>
      </c>
      <c r="H470" s="716" t="str">
        <f ca="1">IF('２個別表'!$Y470=1,IF('２個別表'!$AC470=1,"〇","×"),IF(AND(2&lt;='２個別表'!$AC470,'２個別表'!$AC470&lt;=5),"〇","×"))</f>
        <v>×</v>
      </c>
      <c r="I470" s="716" t="str">
        <f t="shared" ca="1" si="186"/>
        <v>×</v>
      </c>
      <c r="J470" s="207" t="str">
        <f ca="1">'２個別表'!$Z470</f>
        <v/>
      </c>
      <c r="K470" s="207">
        <f ca="1">'２個別表'!$AK470</f>
        <v>0</v>
      </c>
      <c r="L470" s="207" t="str">
        <f ca="1">IF('２個別表'!$AL470=1,1,"")</f>
        <v/>
      </c>
      <c r="M470" s="207" t="str">
        <f ca="1">IF('２個別表'!$AL470="","",IF('２個別表'!$AL470=1,IF(OR('２個別表'!$AM470=1,'２個別表'!$AN470=1),"〇","×")))</f>
        <v/>
      </c>
      <c r="N470" s="204" t="str">
        <f ca="1">'２個別表'!AT470</f>
        <v/>
      </c>
      <c r="O470" s="220" t="str">
        <f ca="1">IF(1&lt;='２個別表'!$F470,IF(AND(1&lt;='２個別表'!$AO470,'２個別表'!$AO470&lt;=3),1,0),"")</f>
        <v/>
      </c>
      <c r="P470" s="229">
        <f ca="1">IF($O470=1,IF(AND('２個別表'!$BF470&lt;&gt;"",AND('２個別表'!$BI470&lt;&gt;1,'２個別表'!$BJ470)),0,1),0)</f>
        <v>0</v>
      </c>
      <c r="Q470" s="220">
        <f ca="1">IF('２個別表'!$BF470&lt;&gt;"",1,0)</f>
        <v>0</v>
      </c>
      <c r="R470" s="220" t="str">
        <f ca="1">IF($Q470=1,IF('２個別表'!$BI470=1,1,0),"")</f>
        <v/>
      </c>
      <c r="S470" s="220" t="str">
        <f ca="1">IF($R470=1,IF('２個別表'!$BJ470&lt;&gt;"","〇","×"),"")</f>
        <v/>
      </c>
      <c r="T470" s="220" t="str">
        <f t="shared" ca="1" si="166"/>
        <v/>
      </c>
      <c r="U470" s="381">
        <f ca="1">IF('２個別表'!$BH470&gt;0,'２個別表'!$BH470,0)</f>
        <v>0</v>
      </c>
      <c r="V470" s="220">
        <f ca="1">IF('２個別表'!$BJ470&lt;&gt;"",1,0)</f>
        <v>0</v>
      </c>
      <c r="W470" s="206">
        <f ca="1">IF(AND($Q470=1,$V470=1),'２個別表'!$CF470,0)</f>
        <v>0</v>
      </c>
      <c r="X470" s="219">
        <f t="shared" ca="1" si="187"/>
        <v>0</v>
      </c>
      <c r="Y470" s="220" t="str">
        <f ca="1">IF(1&lt;='２個別表'!$F470,'２個別表'!$BV470,"")</f>
        <v/>
      </c>
      <c r="Z470" s="220">
        <f ca="1">IF(1&lt;='２個別表'!$F470,'２個別表'!$CG470,0)</f>
        <v>0</v>
      </c>
      <c r="AA470" s="220">
        <f ca="1">IF(OR(0&lt;'２個別表'!$BZ470,0&lt;SUM('２個別表'!$CC470:$CD470)),1,0)</f>
        <v>1</v>
      </c>
      <c r="AB470" s="207">
        <f ca="1">IF(1&lt;='２個別表'!$F470,'２個別表'!$BX470,0)</f>
        <v>0</v>
      </c>
      <c r="AC470" s="207" t="str">
        <f ca="1">IF('２個別表'!$BX470&gt;0,IF(AND('２個別表'!$BV470=1,'２個別表'!$CG470="控除不可"),'２個別表'!$BX470,IF(AND('２個別表'!$BV470=1,'２個別表'!$CG470="80%控除対象"),ROUNDUP('２個別表'!$BX470*102/110,0),IF(AND('２個別表'!$BV470=1,'２個別表'!$CG470="全額控除"),ROUNDUP('２個別表'!$BX470*100/110,0),IF(OR('２個別表'!$BV470=2,'２個別表'!$BV470=3),'２個別表'!$BX470,'２個別表'!$BX470)))),"")</f>
        <v/>
      </c>
      <c r="AD470" s="221" t="str">
        <f ca="1">IF('２個別表'!$W470=1,3,IF(AND('２個別表'!$W470=2,AND(19&lt;='２個別表'!$AO470,'２個別表'!$AO470&lt;=23)),2,IF(AND('２個別表'!$W470=2,OR(AND(1&lt;='２個別表'!$AO470,'２個別表'!$AO470&lt;=18),AND(24&lt;='２個別表'!$AO470,'２個別表'!$AO470&lt;=25))),1,"判定不能")))</f>
        <v>判定不能</v>
      </c>
      <c r="AE470" s="228">
        <f t="shared" ca="1" si="167"/>
        <v>0</v>
      </c>
      <c r="AF470" s="204" t="str">
        <f t="shared" ca="1" si="184"/>
        <v/>
      </c>
      <c r="AG470" s="207" t="str">
        <f ca="1">IF(AND($AD470=1,$U470&gt;0,$V470=1),ROUNDDOWN($AC470*1/2-'２個別表'!$CF470*1/2,0),"")</f>
        <v/>
      </c>
      <c r="AH470" s="207" t="str">
        <f t="shared" ca="1" si="188"/>
        <v/>
      </c>
      <c r="AI470" s="230" t="str">
        <f ca="1">IF(AND($AD470=1,$Q470=1),IF($AB470&gt;0,'２個別表'!$BX470-'２個別表'!$BZ470-'２個別表'!$CF470-'２個別表'!$CC470-'２個別表'!$CD470-'２個別表'!$CE470,0),"")</f>
        <v/>
      </c>
      <c r="AJ470" s="222">
        <f t="shared" ca="1" si="168"/>
        <v>0</v>
      </c>
      <c r="AK470" s="218" t="str">
        <f ca="1">IF($AD470=1,IF('２個別表'!$AQ470=1,1,IF('２個別表'!AQ470="","",)),"")</f>
        <v/>
      </c>
      <c r="AL470" s="207" t="str">
        <f ca="1">IF($AJ470=1,IF($AK470=1,'２個別表'!BU470,""),"")</f>
        <v/>
      </c>
      <c r="AM470" s="204" t="str">
        <f t="shared" ca="1" si="169"/>
        <v/>
      </c>
      <c r="AN470" s="223" t="str">
        <f ca="1">IF($AJ470=1,IF($AK470=1,ROUNDDOWN('２個別表'!$BX470-'２個別表'!$BZ470-'２個別表'!$CC470-'２個別表'!$CD470-'２個別表'!$CE470-'２個別表'!$CF470,0),""),"")</f>
        <v/>
      </c>
      <c r="AO470" s="222">
        <f t="shared" ca="1" si="165"/>
        <v>0</v>
      </c>
      <c r="AP470" s="218">
        <f t="shared" ca="1" si="170"/>
        <v>0</v>
      </c>
      <c r="AQ470" s="218">
        <f t="shared" ca="1" si="171"/>
        <v>0</v>
      </c>
      <c r="AR470" s="213">
        <f ca="1">IF('２個別表'!$AC470=1,1,0)</f>
        <v>0</v>
      </c>
      <c r="AS470" s="204" t="str">
        <f t="shared" ca="1" si="172"/>
        <v/>
      </c>
      <c r="AT470" s="204" t="str">
        <f t="shared" ca="1" si="173"/>
        <v/>
      </c>
      <c r="AU470" s="230" t="str">
        <f ca="1">IF($AD470=1,IF($AQ470=1,ROUNDDOWN('２個別表'!$BX470-'２個別表'!$BZ470-'２個別表'!$CC470-'２個別表'!$CD470-'２個別表'!$CE470-'２個別表'!$CF470,0),""),"")</f>
        <v/>
      </c>
      <c r="AV470" s="391">
        <f t="shared" ca="1" si="174"/>
        <v>0</v>
      </c>
      <c r="AW470" s="401" t="str">
        <f t="shared" ca="1" si="175"/>
        <v>-</v>
      </c>
      <c r="AX470" s="228">
        <f ca="1">IF($AD470=2,IF('２個別表'!$BS470=1,1,0),0)</f>
        <v>0</v>
      </c>
      <c r="AY470" s="213" t="str">
        <f t="shared" ca="1" si="176"/>
        <v/>
      </c>
      <c r="AZ470" s="409" t="str">
        <f ca="1">IF(AND($AD470=2,$AX470=1),'２個別表'!$BX470-('２個別表'!$BZ470+'２個別表'!$CC470+'２個別表'!$CD470+'２個別表'!$CE470+'２個別表'!$CF470),"")</f>
        <v/>
      </c>
      <c r="BA470" s="228">
        <f ca="1">IF($AD470=2,IF('２個別表'!$BS470&lt;&gt;1,1,0),0)</f>
        <v>0</v>
      </c>
      <c r="BB470" s="404">
        <f t="shared" ca="1" si="177"/>
        <v>0</v>
      </c>
      <c r="BC470" s="207" t="str">
        <f ca="1">IF(AND($AD470=2,$BA470=1),'２個別表'!$BT470,"")</f>
        <v/>
      </c>
      <c r="BD470" s="207" t="str">
        <f t="shared" ca="1" si="178"/>
        <v/>
      </c>
      <c r="BE470" s="207" t="str">
        <f ca="1">IF(AND($AD470=2,$BA470=1),'２個別表'!$BW470-('２個別表'!$BZ470+'２個別表'!$CC470+'２個別表'!$CD470+'２個別表'!$CE470+'２個別表'!$CF470),"")</f>
        <v/>
      </c>
      <c r="BF470" s="207" t="str">
        <f ca="1">IF(AND($AD470=2,$BA470=1),'２個別表'!$CC470+'２個別表'!$CD470,"")</f>
        <v/>
      </c>
      <c r="BG470" s="406" t="str">
        <f ca="1">IF($BB470=1,IF(SUM('２個別表'!$BY470,'２個別表'!$CF470*0.5)&lt;='２個別表'!$BX470*0.5,"〇","×"),"")</f>
        <v/>
      </c>
      <c r="BH470" s="405">
        <f t="shared" ca="1" si="179"/>
        <v>0</v>
      </c>
      <c r="BI470" s="229" t="str">
        <f ca="1">IF($AD470=2,IF($AX470=1,IF('２個別表'!$AO470=23,"〇","×"),IF(OR('２個別表'!$AO470&lt;19,'２個別表'!$AO470&gt;23),"",IF($BH470&lt;='２個別表'!$BT470,"〇","×"))),"-")</f>
        <v>-</v>
      </c>
      <c r="BJ470" s="414" t="str">
        <f t="shared" ca="1" si="180"/>
        <v>-</v>
      </c>
      <c r="BK470" s="228">
        <f t="shared" ca="1" si="181"/>
        <v>0</v>
      </c>
      <c r="BL470" s="229" t="str">
        <f ca="1">IF($AD470=3,IF(1&lt;='２個別表'!$F470,IF('２個別表'!$W470=1,"〇","×"),""),"")</f>
        <v/>
      </c>
      <c r="BM470" s="209" t="str">
        <f ca="1">IF(AD470=3,IF(AND(OR('２個別表'!BF470="附帯施設",AND(1&lt;='２個別表'!AO470,'２個別表'!AO470&lt;=3)),'２個別表'!BM470&lt;&gt;"",'２個別表'!BN470&lt;&gt;""),1,IF(AND(OR('２個別表'!BF470="附帯施設",AND(1&lt;='２個別表'!AO470,'２個別表'!AO470&lt;=3)),OR('２個別表'!BM470="",'２個別表'!BN470="")),"×",0)),"")</f>
        <v/>
      </c>
      <c r="BN470" s="229" t="str">
        <f ca="1">IF($AD470=3,IF('２個別表'!$BX470&gt;=500000,"〇","×"),"")</f>
        <v/>
      </c>
      <c r="BO470" s="204" t="str">
        <f ca="1">IF(AD470=3,'２個別表'!BY470,"")</f>
        <v/>
      </c>
      <c r="BP470" s="204" t="str">
        <f ca="1">IF(AD470=3,IF(COUNTIF('２個別表'!$Z$11:'２個別表'!Z470,'２個別表'!Z470)=1,BO470,SUMIF('２個別表'!$Z$11:$Z$510,'２個別表'!Z470,$BO$11:$BO$239)),"")</f>
        <v/>
      </c>
      <c r="BQ470" s="213" t="str">
        <f t="shared" ca="1" si="189"/>
        <v/>
      </c>
      <c r="BR470" s="207" t="str">
        <f t="shared" ca="1" si="182"/>
        <v/>
      </c>
      <c r="BS470" s="483" t="str">
        <f ca="1">IF($AD470=3,'２個別表'!$BX470-('２個別表'!$BZ470+'２個別表'!$CC470+'２個別表'!$CD470+'２個別表'!$CE470+'２個別表'!$CF470),"")</f>
        <v/>
      </c>
      <c r="BT470" s="486">
        <f t="shared" ca="1" si="190"/>
        <v>0</v>
      </c>
      <c r="BU470" s="480" t="str">
        <f t="shared" ca="1" si="183"/>
        <v/>
      </c>
    </row>
    <row r="471" spans="1:73">
      <c r="A471" s="770" t="str">
        <f t="shared" ca="1" si="185"/>
        <v>石川県</v>
      </c>
      <c r="B471" s="773">
        <f ca="1">'２個別表'!Q471</f>
        <v>461</v>
      </c>
      <c r="C471" s="774" t="str">
        <f>'２個別表'!$R471</f>
        <v>石川県</v>
      </c>
      <c r="D471" s="774" t="str">
        <f ca="1">'２個別表'!$S471</f>
        <v/>
      </c>
      <c r="E471" s="774" t="str">
        <f ca="1">'２個別表'!$T471</f>
        <v/>
      </c>
      <c r="F471" s="719" t="str">
        <f ca="1">'２個別表'!$W471</f>
        <v/>
      </c>
      <c r="G471" s="719" t="str">
        <f ca="1">IF($F471=1,IF(SUMIF('（様式１号）１総括表'!$B$16:$B$25,A471,'（様式１号）１総括表'!$A$16:$A$25)&gt;0,"〇","✕"),"-")</f>
        <v>-</v>
      </c>
      <c r="H471" s="716" t="str">
        <f ca="1">IF('２個別表'!$Y471=1,IF('２個別表'!$AC471=1,"〇","×"),IF(AND(2&lt;='２個別表'!$AC471,'２個別表'!$AC471&lt;=5),"〇","×"))</f>
        <v>×</v>
      </c>
      <c r="I471" s="716" t="str">
        <f t="shared" ca="1" si="186"/>
        <v>×</v>
      </c>
      <c r="J471" s="207" t="str">
        <f ca="1">'２個別表'!$Z471</f>
        <v/>
      </c>
      <c r="K471" s="207">
        <f ca="1">'２個別表'!$AK471</f>
        <v>0</v>
      </c>
      <c r="L471" s="207" t="str">
        <f ca="1">IF('２個別表'!$AL471=1,1,"")</f>
        <v/>
      </c>
      <c r="M471" s="207" t="str">
        <f ca="1">IF('２個別表'!$AL471="","",IF('２個別表'!$AL471=1,IF(OR('２個別表'!$AM471=1,'２個別表'!$AN471=1),"〇","×")))</f>
        <v/>
      </c>
      <c r="N471" s="204" t="str">
        <f ca="1">'２個別表'!AT471</f>
        <v/>
      </c>
      <c r="O471" s="220" t="str">
        <f ca="1">IF(1&lt;='２個別表'!$F471,IF(AND(1&lt;='２個別表'!$AO471,'２個別表'!$AO471&lt;=3),1,0),"")</f>
        <v/>
      </c>
      <c r="P471" s="229">
        <f ca="1">IF($O471=1,IF(AND('２個別表'!$BF471&lt;&gt;"",AND('２個別表'!$BI471&lt;&gt;1,'２個別表'!$BJ471)),0,1),0)</f>
        <v>0</v>
      </c>
      <c r="Q471" s="220">
        <f ca="1">IF('２個別表'!$BF471&lt;&gt;"",1,0)</f>
        <v>0</v>
      </c>
      <c r="R471" s="220" t="str">
        <f ca="1">IF($Q471=1,IF('２個別表'!$BI471=1,1,0),"")</f>
        <v/>
      </c>
      <c r="S471" s="220" t="str">
        <f ca="1">IF($R471=1,IF('２個別表'!$BJ471&lt;&gt;"","〇","×"),"")</f>
        <v/>
      </c>
      <c r="T471" s="220" t="str">
        <f t="shared" ca="1" si="166"/>
        <v/>
      </c>
      <c r="U471" s="381">
        <f ca="1">IF('２個別表'!$BH471&gt;0,'２個別表'!$BH471,0)</f>
        <v>0</v>
      </c>
      <c r="V471" s="220">
        <f ca="1">IF('２個別表'!$BJ471&lt;&gt;"",1,0)</f>
        <v>0</v>
      </c>
      <c r="W471" s="206">
        <f ca="1">IF(AND($Q471=1,$V471=1),'２個別表'!$CF471,0)</f>
        <v>0</v>
      </c>
      <c r="X471" s="219">
        <f t="shared" ca="1" si="187"/>
        <v>0</v>
      </c>
      <c r="Y471" s="220" t="str">
        <f ca="1">IF(1&lt;='２個別表'!$F471,'２個別表'!$BV471,"")</f>
        <v/>
      </c>
      <c r="Z471" s="220">
        <f ca="1">IF(1&lt;='２個別表'!$F471,'２個別表'!$CG471,0)</f>
        <v>0</v>
      </c>
      <c r="AA471" s="220">
        <f ca="1">IF(OR(0&lt;'２個別表'!$BZ471,0&lt;SUM('２個別表'!$CC471:$CD471)),1,0)</f>
        <v>1</v>
      </c>
      <c r="AB471" s="207">
        <f ca="1">IF(1&lt;='２個別表'!$F471,'２個別表'!$BX471,0)</f>
        <v>0</v>
      </c>
      <c r="AC471" s="207" t="str">
        <f ca="1">IF('２個別表'!$BX471&gt;0,IF(AND('２個別表'!$BV471=1,'２個別表'!$CG471="控除不可"),'２個別表'!$BX471,IF(AND('２個別表'!$BV471=1,'２個別表'!$CG471="80%控除対象"),ROUNDUP('２個別表'!$BX471*102/110,0),IF(AND('２個別表'!$BV471=1,'２個別表'!$CG471="全額控除"),ROUNDUP('２個別表'!$BX471*100/110,0),IF(OR('２個別表'!$BV471=2,'２個別表'!$BV471=3),'２個別表'!$BX471,'２個別表'!$BX471)))),"")</f>
        <v/>
      </c>
      <c r="AD471" s="221" t="str">
        <f ca="1">IF('２個別表'!$W471=1,3,IF(AND('２個別表'!$W471=2,AND(19&lt;='２個別表'!$AO471,'２個別表'!$AO471&lt;=23)),2,IF(AND('２個別表'!$W471=2,OR(AND(1&lt;='２個別表'!$AO471,'２個別表'!$AO471&lt;=18),AND(24&lt;='２個別表'!$AO471,'２個別表'!$AO471&lt;=25))),1,"判定不能")))</f>
        <v>判定不能</v>
      </c>
      <c r="AE471" s="228">
        <f t="shared" ca="1" si="167"/>
        <v>0</v>
      </c>
      <c r="AF471" s="204" t="str">
        <f t="shared" ca="1" si="184"/>
        <v/>
      </c>
      <c r="AG471" s="207" t="str">
        <f ca="1">IF(AND($AD471=1,$U471&gt;0,$V471=1),ROUNDDOWN($AC471*1/2-'２個別表'!$CF471*1/2,0),"")</f>
        <v/>
      </c>
      <c r="AH471" s="207" t="str">
        <f t="shared" ca="1" si="188"/>
        <v/>
      </c>
      <c r="AI471" s="230" t="str">
        <f ca="1">IF(AND($AD471=1,$Q471=1),IF($AB471&gt;0,'２個別表'!$BX471-'２個別表'!$BZ471-'２個別表'!$CF471-'２個別表'!$CC471-'２個別表'!$CD471-'２個別表'!$CE471,0),"")</f>
        <v/>
      </c>
      <c r="AJ471" s="222">
        <f t="shared" ca="1" si="168"/>
        <v>0</v>
      </c>
      <c r="AK471" s="218" t="str">
        <f ca="1">IF($AD471=1,IF('２個別表'!$AQ471=1,1,IF('２個別表'!AQ471="","",)),"")</f>
        <v/>
      </c>
      <c r="AL471" s="207" t="str">
        <f ca="1">IF($AJ471=1,IF($AK471=1,'２個別表'!BU471,""),"")</f>
        <v/>
      </c>
      <c r="AM471" s="204" t="str">
        <f t="shared" ca="1" si="169"/>
        <v/>
      </c>
      <c r="AN471" s="223" t="str">
        <f ca="1">IF($AJ471=1,IF($AK471=1,ROUNDDOWN('２個別表'!$BX471-'２個別表'!$BZ471-'２個別表'!$CC471-'２個別表'!$CD471-'２個別表'!$CE471-'２個別表'!$CF471,0),""),"")</f>
        <v/>
      </c>
      <c r="AO471" s="222">
        <f t="shared" ca="1" si="165"/>
        <v>0</v>
      </c>
      <c r="AP471" s="218">
        <f t="shared" ca="1" si="170"/>
        <v>0</v>
      </c>
      <c r="AQ471" s="218">
        <f t="shared" ca="1" si="171"/>
        <v>0</v>
      </c>
      <c r="AR471" s="213">
        <f ca="1">IF('２個別表'!$AC471=1,1,0)</f>
        <v>0</v>
      </c>
      <c r="AS471" s="204" t="str">
        <f t="shared" ca="1" si="172"/>
        <v/>
      </c>
      <c r="AT471" s="204" t="str">
        <f t="shared" ca="1" si="173"/>
        <v/>
      </c>
      <c r="AU471" s="230" t="str">
        <f ca="1">IF($AD471=1,IF($AQ471=1,ROUNDDOWN('２個別表'!$BX471-'２個別表'!$BZ471-'２個別表'!$CC471-'２個別表'!$CD471-'２個別表'!$CE471-'２個別表'!$CF471,0),""),"")</f>
        <v/>
      </c>
      <c r="AV471" s="391">
        <f t="shared" ca="1" si="174"/>
        <v>0</v>
      </c>
      <c r="AW471" s="401" t="str">
        <f t="shared" ca="1" si="175"/>
        <v>-</v>
      </c>
      <c r="AX471" s="228">
        <f ca="1">IF($AD471=2,IF('２個別表'!$BS471=1,1,0),0)</f>
        <v>0</v>
      </c>
      <c r="AY471" s="213" t="str">
        <f t="shared" ca="1" si="176"/>
        <v/>
      </c>
      <c r="AZ471" s="409" t="str">
        <f ca="1">IF(AND($AD471=2,$AX471=1),'２個別表'!$BX471-('２個別表'!$BZ471+'２個別表'!$CC471+'２個別表'!$CD471+'２個別表'!$CE471+'２個別表'!$CF471),"")</f>
        <v/>
      </c>
      <c r="BA471" s="228">
        <f ca="1">IF($AD471=2,IF('２個別表'!$BS471&lt;&gt;1,1,0),0)</f>
        <v>0</v>
      </c>
      <c r="BB471" s="404">
        <f t="shared" ca="1" si="177"/>
        <v>0</v>
      </c>
      <c r="BC471" s="207" t="str">
        <f ca="1">IF(AND($AD471=2,$BA471=1),'２個別表'!$BT471,"")</f>
        <v/>
      </c>
      <c r="BD471" s="207" t="str">
        <f t="shared" ca="1" si="178"/>
        <v/>
      </c>
      <c r="BE471" s="207" t="str">
        <f ca="1">IF(AND($AD471=2,$BA471=1),'２個別表'!$BW471-('２個別表'!$BZ471+'２個別表'!$CC471+'２個別表'!$CD471+'２個別表'!$CE471+'２個別表'!$CF471),"")</f>
        <v/>
      </c>
      <c r="BF471" s="207" t="str">
        <f ca="1">IF(AND($AD471=2,$BA471=1),'２個別表'!$CC471+'２個別表'!$CD471,"")</f>
        <v/>
      </c>
      <c r="BG471" s="406" t="str">
        <f ca="1">IF($BB471=1,IF(SUM('２個別表'!$BY471,'２個別表'!$CF471*0.5)&lt;='２個別表'!$BX471*0.5,"〇","×"),"")</f>
        <v/>
      </c>
      <c r="BH471" s="405">
        <f t="shared" ca="1" si="179"/>
        <v>0</v>
      </c>
      <c r="BI471" s="229" t="str">
        <f ca="1">IF($AD471=2,IF($AX471=1,IF('２個別表'!$AO471=23,"〇","×"),IF(OR('２個別表'!$AO471&lt;19,'２個別表'!$AO471&gt;23),"",IF($BH471&lt;='２個別表'!$BT471,"〇","×"))),"-")</f>
        <v>-</v>
      </c>
      <c r="BJ471" s="414" t="str">
        <f t="shared" ca="1" si="180"/>
        <v>-</v>
      </c>
      <c r="BK471" s="228">
        <f t="shared" ca="1" si="181"/>
        <v>0</v>
      </c>
      <c r="BL471" s="229" t="str">
        <f ca="1">IF($AD471=3,IF(1&lt;='２個別表'!$F471,IF('２個別表'!$W471=1,"〇","×"),""),"")</f>
        <v/>
      </c>
      <c r="BM471" s="209" t="str">
        <f ca="1">IF(AD471=3,IF(AND(OR('２個別表'!BF471="附帯施設",AND(1&lt;='２個別表'!AO471,'２個別表'!AO471&lt;=3)),'２個別表'!BM471&lt;&gt;"",'２個別表'!BN471&lt;&gt;""),1,IF(AND(OR('２個別表'!BF471="附帯施設",AND(1&lt;='２個別表'!AO471,'２個別表'!AO471&lt;=3)),OR('２個別表'!BM471="",'２個別表'!BN471="")),"×",0)),"")</f>
        <v/>
      </c>
      <c r="BN471" s="229" t="str">
        <f ca="1">IF($AD471=3,IF('２個別表'!$BX471&gt;=500000,"〇","×"),"")</f>
        <v/>
      </c>
      <c r="BO471" s="204" t="str">
        <f ca="1">IF(AD471=3,'２個別表'!BY471,"")</f>
        <v/>
      </c>
      <c r="BP471" s="204" t="str">
        <f ca="1">IF(AD471=3,IF(COUNTIF('２個別表'!$Z$11:'２個別表'!Z471,'２個別表'!Z471)=1,BO471,SUMIF('２個別表'!$Z$11:$Z$510,'２個別表'!Z471,$BO$11:$BO$239)),"")</f>
        <v/>
      </c>
      <c r="BQ471" s="213" t="str">
        <f t="shared" ca="1" si="189"/>
        <v/>
      </c>
      <c r="BR471" s="207" t="str">
        <f t="shared" ca="1" si="182"/>
        <v/>
      </c>
      <c r="BS471" s="483" t="str">
        <f ca="1">IF($AD471=3,'２個別表'!$BX471-('２個別表'!$BZ471+'２個別表'!$CC471+'２個別表'!$CD471+'２個別表'!$CE471+'２個別表'!$CF471),"")</f>
        <v/>
      </c>
      <c r="BT471" s="486">
        <f t="shared" ca="1" si="190"/>
        <v>0</v>
      </c>
      <c r="BU471" s="480" t="str">
        <f t="shared" ca="1" si="183"/>
        <v/>
      </c>
    </row>
    <row r="472" spans="1:73">
      <c r="A472" s="770" t="str">
        <f t="shared" ca="1" si="185"/>
        <v>石川県</v>
      </c>
      <c r="B472" s="773">
        <f ca="1">'２個別表'!Q472</f>
        <v>462</v>
      </c>
      <c r="C472" s="774" t="str">
        <f>'２個別表'!$R472</f>
        <v>石川県</v>
      </c>
      <c r="D472" s="774" t="str">
        <f ca="1">'２個別表'!$S472</f>
        <v/>
      </c>
      <c r="E472" s="774" t="str">
        <f ca="1">'２個別表'!$T472</f>
        <v/>
      </c>
      <c r="F472" s="719" t="str">
        <f ca="1">'２個別表'!$W472</f>
        <v/>
      </c>
      <c r="G472" s="719" t="str">
        <f ca="1">IF($F472=1,IF(SUMIF('（様式１号）１総括表'!$B$16:$B$25,A472,'（様式１号）１総括表'!$A$16:$A$25)&gt;0,"〇","✕"),"-")</f>
        <v>-</v>
      </c>
      <c r="H472" s="716" t="str">
        <f ca="1">IF('２個別表'!$Y472=1,IF('２個別表'!$AC472=1,"〇","×"),IF(AND(2&lt;='２個別表'!$AC472,'２個別表'!$AC472&lt;=5),"〇","×"))</f>
        <v>×</v>
      </c>
      <c r="I472" s="716" t="str">
        <f t="shared" ca="1" si="186"/>
        <v>×</v>
      </c>
      <c r="J472" s="207" t="str">
        <f ca="1">'２個別表'!$Z472</f>
        <v/>
      </c>
      <c r="K472" s="207">
        <f ca="1">'２個別表'!$AK472</f>
        <v>0</v>
      </c>
      <c r="L472" s="207" t="str">
        <f ca="1">IF('２個別表'!$AL472=1,1,"")</f>
        <v/>
      </c>
      <c r="M472" s="207" t="str">
        <f ca="1">IF('２個別表'!$AL472="","",IF('２個別表'!$AL472=1,IF(OR('２個別表'!$AM472=1,'２個別表'!$AN472=1),"〇","×")))</f>
        <v/>
      </c>
      <c r="N472" s="204" t="str">
        <f ca="1">'２個別表'!AT472</f>
        <v/>
      </c>
      <c r="O472" s="220" t="str">
        <f ca="1">IF(1&lt;='２個別表'!$F472,IF(AND(1&lt;='２個別表'!$AO472,'２個別表'!$AO472&lt;=3),1,0),"")</f>
        <v/>
      </c>
      <c r="P472" s="229">
        <f ca="1">IF($O472=1,IF(AND('２個別表'!$BF472&lt;&gt;"",AND('２個別表'!$BI472&lt;&gt;1,'２個別表'!$BJ472)),0,1),0)</f>
        <v>0</v>
      </c>
      <c r="Q472" s="220">
        <f ca="1">IF('２個別表'!$BF472&lt;&gt;"",1,0)</f>
        <v>0</v>
      </c>
      <c r="R472" s="220" t="str">
        <f ca="1">IF($Q472=1,IF('２個別表'!$BI472=1,1,0),"")</f>
        <v/>
      </c>
      <c r="S472" s="220" t="str">
        <f ca="1">IF($R472=1,IF('２個別表'!$BJ472&lt;&gt;"","〇","×"),"")</f>
        <v/>
      </c>
      <c r="T472" s="220" t="str">
        <f t="shared" ca="1" si="166"/>
        <v/>
      </c>
      <c r="U472" s="381">
        <f ca="1">IF('２個別表'!$BH472&gt;0,'２個別表'!$BH472,0)</f>
        <v>0</v>
      </c>
      <c r="V472" s="220">
        <f ca="1">IF('２個別表'!$BJ472&lt;&gt;"",1,0)</f>
        <v>0</v>
      </c>
      <c r="W472" s="206">
        <f ca="1">IF(AND($Q472=1,$V472=1),'２個別表'!$CF472,0)</f>
        <v>0</v>
      </c>
      <c r="X472" s="219">
        <f t="shared" ca="1" si="187"/>
        <v>0</v>
      </c>
      <c r="Y472" s="220" t="str">
        <f ca="1">IF(1&lt;='２個別表'!$F472,'２個別表'!$BV472,"")</f>
        <v/>
      </c>
      <c r="Z472" s="220">
        <f ca="1">IF(1&lt;='２個別表'!$F472,'２個別表'!$CG472,0)</f>
        <v>0</v>
      </c>
      <c r="AA472" s="220">
        <f ca="1">IF(OR(0&lt;'２個別表'!$BZ472,0&lt;SUM('２個別表'!$CC472:$CD472)),1,0)</f>
        <v>1</v>
      </c>
      <c r="AB472" s="207">
        <f ca="1">IF(1&lt;='２個別表'!$F472,'２個別表'!$BX472,0)</f>
        <v>0</v>
      </c>
      <c r="AC472" s="207" t="str">
        <f ca="1">IF('２個別表'!$BX472&gt;0,IF(AND('２個別表'!$BV472=1,'２個別表'!$CG472="控除不可"),'２個別表'!$BX472,IF(AND('２個別表'!$BV472=1,'２個別表'!$CG472="80%控除対象"),ROUNDUP('２個別表'!$BX472*102/110,0),IF(AND('２個別表'!$BV472=1,'２個別表'!$CG472="全額控除"),ROUNDUP('２個別表'!$BX472*100/110,0),IF(OR('２個別表'!$BV472=2,'２個別表'!$BV472=3),'２個別表'!$BX472,'２個別表'!$BX472)))),"")</f>
        <v/>
      </c>
      <c r="AD472" s="221" t="str">
        <f ca="1">IF('２個別表'!$W472=1,3,IF(AND('２個別表'!$W472=2,AND(19&lt;='２個別表'!$AO472,'２個別表'!$AO472&lt;=23)),2,IF(AND('２個別表'!$W472=2,OR(AND(1&lt;='２個別表'!$AO472,'２個別表'!$AO472&lt;=18),AND(24&lt;='２個別表'!$AO472,'２個別表'!$AO472&lt;=25))),1,"判定不能")))</f>
        <v>判定不能</v>
      </c>
      <c r="AE472" s="228">
        <f t="shared" ca="1" si="167"/>
        <v>0</v>
      </c>
      <c r="AF472" s="204" t="str">
        <f t="shared" ca="1" si="184"/>
        <v/>
      </c>
      <c r="AG472" s="207" t="str">
        <f ca="1">IF(AND($AD472=1,$U472&gt;0,$V472=1),ROUNDDOWN($AC472*1/2-'２個別表'!$CF472*1/2,0),"")</f>
        <v/>
      </c>
      <c r="AH472" s="207" t="str">
        <f t="shared" ca="1" si="188"/>
        <v/>
      </c>
      <c r="AI472" s="230" t="str">
        <f ca="1">IF(AND($AD472=1,$Q472=1),IF($AB472&gt;0,'２個別表'!$BX472-'２個別表'!$BZ472-'２個別表'!$CF472-'２個別表'!$CC472-'２個別表'!$CD472-'２個別表'!$CE472,0),"")</f>
        <v/>
      </c>
      <c r="AJ472" s="222">
        <f t="shared" ca="1" si="168"/>
        <v>0</v>
      </c>
      <c r="AK472" s="218" t="str">
        <f ca="1">IF($AD472=1,IF('２個別表'!$AQ472=1,1,IF('２個別表'!AQ472="","",)),"")</f>
        <v/>
      </c>
      <c r="AL472" s="207" t="str">
        <f ca="1">IF($AJ472=1,IF($AK472=1,'２個別表'!BU472,""),"")</f>
        <v/>
      </c>
      <c r="AM472" s="204" t="str">
        <f t="shared" ca="1" si="169"/>
        <v/>
      </c>
      <c r="AN472" s="223" t="str">
        <f ca="1">IF($AJ472=1,IF($AK472=1,ROUNDDOWN('２個別表'!$BX472-'２個別表'!$BZ472-'２個別表'!$CC472-'２個別表'!$CD472-'２個別表'!$CE472-'２個別表'!$CF472,0),""),"")</f>
        <v/>
      </c>
      <c r="AO472" s="222">
        <f t="shared" ca="1" si="165"/>
        <v>0</v>
      </c>
      <c r="AP472" s="218">
        <f t="shared" ca="1" si="170"/>
        <v>0</v>
      </c>
      <c r="AQ472" s="218">
        <f t="shared" ca="1" si="171"/>
        <v>0</v>
      </c>
      <c r="AR472" s="213">
        <f ca="1">IF('２個別表'!$AC472=1,1,0)</f>
        <v>0</v>
      </c>
      <c r="AS472" s="204" t="str">
        <f t="shared" ca="1" si="172"/>
        <v/>
      </c>
      <c r="AT472" s="204" t="str">
        <f t="shared" ca="1" si="173"/>
        <v/>
      </c>
      <c r="AU472" s="230" t="str">
        <f ca="1">IF($AD472=1,IF($AQ472=1,ROUNDDOWN('２個別表'!$BX472-'２個別表'!$BZ472-'２個別表'!$CC472-'２個別表'!$CD472-'２個別表'!$CE472-'２個別表'!$CF472,0),""),"")</f>
        <v/>
      </c>
      <c r="AV472" s="391">
        <f t="shared" ca="1" si="174"/>
        <v>0</v>
      </c>
      <c r="AW472" s="401" t="str">
        <f t="shared" ca="1" si="175"/>
        <v>-</v>
      </c>
      <c r="AX472" s="228">
        <f ca="1">IF($AD472=2,IF('２個別表'!$BS472=1,1,0),0)</f>
        <v>0</v>
      </c>
      <c r="AY472" s="213" t="str">
        <f t="shared" ca="1" si="176"/>
        <v/>
      </c>
      <c r="AZ472" s="409" t="str">
        <f ca="1">IF(AND($AD472=2,$AX472=1),'２個別表'!$BX472-('２個別表'!$BZ472+'２個別表'!$CC472+'２個別表'!$CD472+'２個別表'!$CE472+'２個別表'!$CF472),"")</f>
        <v/>
      </c>
      <c r="BA472" s="228">
        <f ca="1">IF($AD472=2,IF('２個別表'!$BS472&lt;&gt;1,1,0),0)</f>
        <v>0</v>
      </c>
      <c r="BB472" s="404">
        <f t="shared" ca="1" si="177"/>
        <v>0</v>
      </c>
      <c r="BC472" s="207" t="str">
        <f ca="1">IF(AND($AD472=2,$BA472=1),'２個別表'!$BT472,"")</f>
        <v/>
      </c>
      <c r="BD472" s="207" t="str">
        <f t="shared" ca="1" si="178"/>
        <v/>
      </c>
      <c r="BE472" s="207" t="str">
        <f ca="1">IF(AND($AD472=2,$BA472=1),'２個別表'!$BW472-('２個別表'!$BZ472+'２個別表'!$CC472+'２個別表'!$CD472+'２個別表'!$CE472+'２個別表'!$CF472),"")</f>
        <v/>
      </c>
      <c r="BF472" s="207" t="str">
        <f ca="1">IF(AND($AD472=2,$BA472=1),'２個別表'!$CC472+'２個別表'!$CD472,"")</f>
        <v/>
      </c>
      <c r="BG472" s="406" t="str">
        <f ca="1">IF($BB472=1,IF(SUM('２個別表'!$BY472,'２個別表'!$CF472*0.5)&lt;='２個別表'!$BX472*0.5,"〇","×"),"")</f>
        <v/>
      </c>
      <c r="BH472" s="405">
        <f t="shared" ca="1" si="179"/>
        <v>0</v>
      </c>
      <c r="BI472" s="229" t="str">
        <f ca="1">IF($AD472=2,IF($AX472=1,IF('２個別表'!$AO472=23,"〇","×"),IF(OR('２個別表'!$AO472&lt;19,'２個別表'!$AO472&gt;23),"",IF($BH472&lt;='２個別表'!$BT472,"〇","×"))),"-")</f>
        <v>-</v>
      </c>
      <c r="BJ472" s="414" t="str">
        <f t="shared" ca="1" si="180"/>
        <v>-</v>
      </c>
      <c r="BK472" s="228">
        <f t="shared" ca="1" si="181"/>
        <v>0</v>
      </c>
      <c r="BL472" s="229" t="str">
        <f ca="1">IF($AD472=3,IF(1&lt;='２個別表'!$F472,IF('２個別表'!$W472=1,"〇","×"),""),"")</f>
        <v/>
      </c>
      <c r="BM472" s="209" t="str">
        <f ca="1">IF(AD472=3,IF(AND(OR('２個別表'!BF472="附帯施設",AND(1&lt;='２個別表'!AO472,'２個別表'!AO472&lt;=3)),'２個別表'!BM472&lt;&gt;"",'２個別表'!BN472&lt;&gt;""),1,IF(AND(OR('２個別表'!BF472="附帯施設",AND(1&lt;='２個別表'!AO472,'２個別表'!AO472&lt;=3)),OR('２個別表'!BM472="",'２個別表'!BN472="")),"×",0)),"")</f>
        <v/>
      </c>
      <c r="BN472" s="229" t="str">
        <f ca="1">IF($AD472=3,IF('２個別表'!$BX472&gt;=500000,"〇","×"),"")</f>
        <v/>
      </c>
      <c r="BO472" s="204" t="str">
        <f ca="1">IF(AD472=3,'２個別表'!BY472,"")</f>
        <v/>
      </c>
      <c r="BP472" s="204" t="str">
        <f ca="1">IF(AD472=3,IF(COUNTIF('２個別表'!$Z$11:'２個別表'!Z472,'２個別表'!Z472)=1,BO472,SUMIF('２個別表'!$Z$11:$Z$510,'２個別表'!Z472,$BO$11:$BO$239)),"")</f>
        <v/>
      </c>
      <c r="BQ472" s="213" t="str">
        <f t="shared" ca="1" si="189"/>
        <v/>
      </c>
      <c r="BR472" s="207" t="str">
        <f t="shared" ca="1" si="182"/>
        <v/>
      </c>
      <c r="BS472" s="483" t="str">
        <f ca="1">IF($AD472=3,'２個別表'!$BX472-('２個別表'!$BZ472+'２個別表'!$CC472+'２個別表'!$CD472+'２個別表'!$CE472+'２個別表'!$CF472),"")</f>
        <v/>
      </c>
      <c r="BT472" s="486">
        <f t="shared" ca="1" si="190"/>
        <v>0</v>
      </c>
      <c r="BU472" s="480" t="str">
        <f t="shared" ca="1" si="183"/>
        <v/>
      </c>
    </row>
    <row r="473" spans="1:73">
      <c r="A473" s="770" t="str">
        <f t="shared" ca="1" si="185"/>
        <v>石川県</v>
      </c>
      <c r="B473" s="773">
        <f ca="1">'２個別表'!Q473</f>
        <v>463</v>
      </c>
      <c r="C473" s="774" t="str">
        <f>'２個別表'!$R473</f>
        <v>石川県</v>
      </c>
      <c r="D473" s="774" t="str">
        <f ca="1">'２個別表'!$S473</f>
        <v/>
      </c>
      <c r="E473" s="774" t="str">
        <f ca="1">'２個別表'!$T473</f>
        <v/>
      </c>
      <c r="F473" s="719" t="str">
        <f ca="1">'２個別表'!$W473</f>
        <v/>
      </c>
      <c r="G473" s="719" t="str">
        <f ca="1">IF($F473=1,IF(SUMIF('（様式１号）１総括表'!$B$16:$B$25,A473,'（様式１号）１総括表'!$A$16:$A$25)&gt;0,"〇","✕"),"-")</f>
        <v>-</v>
      </c>
      <c r="H473" s="716" t="str">
        <f ca="1">IF('２個別表'!$Y473=1,IF('２個別表'!$AC473=1,"〇","×"),IF(AND(2&lt;='２個別表'!$AC473,'２個別表'!$AC473&lt;=5),"〇","×"))</f>
        <v>×</v>
      </c>
      <c r="I473" s="716" t="str">
        <f t="shared" ca="1" si="186"/>
        <v>×</v>
      </c>
      <c r="J473" s="207" t="str">
        <f ca="1">'２個別表'!$Z473</f>
        <v/>
      </c>
      <c r="K473" s="207">
        <f ca="1">'２個別表'!$AK473</f>
        <v>0</v>
      </c>
      <c r="L473" s="207" t="str">
        <f ca="1">IF('２個別表'!$AL473=1,1,"")</f>
        <v/>
      </c>
      <c r="M473" s="207" t="str">
        <f ca="1">IF('２個別表'!$AL473="","",IF('２個別表'!$AL473=1,IF(OR('２個別表'!$AM473=1,'２個別表'!$AN473=1),"〇","×")))</f>
        <v/>
      </c>
      <c r="N473" s="204" t="str">
        <f ca="1">'２個別表'!AT473</f>
        <v/>
      </c>
      <c r="O473" s="220" t="str">
        <f ca="1">IF(1&lt;='２個別表'!$F473,IF(AND(1&lt;='２個別表'!$AO473,'２個別表'!$AO473&lt;=3),1,0),"")</f>
        <v/>
      </c>
      <c r="P473" s="229">
        <f ca="1">IF($O473=1,IF(AND('２個別表'!$BF473&lt;&gt;"",AND('２個別表'!$BI473&lt;&gt;1,'２個別表'!$BJ473)),0,1),0)</f>
        <v>0</v>
      </c>
      <c r="Q473" s="220">
        <f ca="1">IF('２個別表'!$BF473&lt;&gt;"",1,0)</f>
        <v>0</v>
      </c>
      <c r="R473" s="220" t="str">
        <f ca="1">IF($Q473=1,IF('２個別表'!$BI473=1,1,0),"")</f>
        <v/>
      </c>
      <c r="S473" s="220" t="str">
        <f ca="1">IF($R473=1,IF('２個別表'!$BJ473&lt;&gt;"","〇","×"),"")</f>
        <v/>
      </c>
      <c r="T473" s="220" t="str">
        <f t="shared" ca="1" si="166"/>
        <v/>
      </c>
      <c r="U473" s="381">
        <f ca="1">IF('２個別表'!$BH473&gt;0,'２個別表'!$BH473,0)</f>
        <v>0</v>
      </c>
      <c r="V473" s="220">
        <f ca="1">IF('２個別表'!$BJ473&lt;&gt;"",1,0)</f>
        <v>0</v>
      </c>
      <c r="W473" s="206">
        <f ca="1">IF(AND($Q473=1,$V473=1),'２個別表'!$CF473,0)</f>
        <v>0</v>
      </c>
      <c r="X473" s="219">
        <f t="shared" ca="1" si="187"/>
        <v>0</v>
      </c>
      <c r="Y473" s="220" t="str">
        <f ca="1">IF(1&lt;='２個別表'!$F473,'２個別表'!$BV473,"")</f>
        <v/>
      </c>
      <c r="Z473" s="220">
        <f ca="1">IF(1&lt;='２個別表'!$F473,'２個別表'!$CG473,0)</f>
        <v>0</v>
      </c>
      <c r="AA473" s="220">
        <f ca="1">IF(OR(0&lt;'２個別表'!$BZ473,0&lt;SUM('２個別表'!$CC473:$CD473)),1,0)</f>
        <v>1</v>
      </c>
      <c r="AB473" s="207">
        <f ca="1">IF(1&lt;='２個別表'!$F473,'２個別表'!$BX473,0)</f>
        <v>0</v>
      </c>
      <c r="AC473" s="207" t="str">
        <f ca="1">IF('２個別表'!$BX473&gt;0,IF(AND('２個別表'!$BV473=1,'２個別表'!$CG473="控除不可"),'２個別表'!$BX473,IF(AND('２個別表'!$BV473=1,'２個別表'!$CG473="80%控除対象"),ROUNDUP('２個別表'!$BX473*102/110,0),IF(AND('２個別表'!$BV473=1,'２個別表'!$CG473="全額控除"),ROUNDUP('２個別表'!$BX473*100/110,0),IF(OR('２個別表'!$BV473=2,'２個別表'!$BV473=3),'２個別表'!$BX473,'２個別表'!$BX473)))),"")</f>
        <v/>
      </c>
      <c r="AD473" s="221" t="str">
        <f ca="1">IF('２個別表'!$W473=1,3,IF(AND('２個別表'!$W473=2,AND(19&lt;='２個別表'!$AO473,'２個別表'!$AO473&lt;=23)),2,IF(AND('２個別表'!$W473=2,OR(AND(1&lt;='２個別表'!$AO473,'２個別表'!$AO473&lt;=18),AND(24&lt;='２個別表'!$AO473,'２個別表'!$AO473&lt;=25))),1,"判定不能")))</f>
        <v>判定不能</v>
      </c>
      <c r="AE473" s="228">
        <f t="shared" ca="1" si="167"/>
        <v>0</v>
      </c>
      <c r="AF473" s="204" t="str">
        <f t="shared" ca="1" si="184"/>
        <v/>
      </c>
      <c r="AG473" s="207" t="str">
        <f ca="1">IF(AND($AD473=1,$U473&gt;0,$V473=1),ROUNDDOWN($AC473*1/2-'２個別表'!$CF473*1/2,0),"")</f>
        <v/>
      </c>
      <c r="AH473" s="207" t="str">
        <f t="shared" ca="1" si="188"/>
        <v/>
      </c>
      <c r="AI473" s="230" t="str">
        <f ca="1">IF(AND($AD473=1,$Q473=1),IF($AB473&gt;0,'２個別表'!$BX473-'２個別表'!$BZ473-'２個別表'!$CF473-'２個別表'!$CC473-'２個別表'!$CD473-'２個別表'!$CE473,0),"")</f>
        <v/>
      </c>
      <c r="AJ473" s="222">
        <f t="shared" ca="1" si="168"/>
        <v>0</v>
      </c>
      <c r="AK473" s="218" t="str">
        <f ca="1">IF($AD473=1,IF('２個別表'!$AQ473=1,1,IF('２個別表'!AQ473="","",)),"")</f>
        <v/>
      </c>
      <c r="AL473" s="207" t="str">
        <f ca="1">IF($AJ473=1,IF($AK473=1,'２個別表'!BU473,""),"")</f>
        <v/>
      </c>
      <c r="AM473" s="204" t="str">
        <f t="shared" ca="1" si="169"/>
        <v/>
      </c>
      <c r="AN473" s="223" t="str">
        <f ca="1">IF($AJ473=1,IF($AK473=1,ROUNDDOWN('２個別表'!$BX473-'２個別表'!$BZ473-'２個別表'!$CC473-'２個別表'!$CD473-'２個別表'!$CE473-'２個別表'!$CF473,0),""),"")</f>
        <v/>
      </c>
      <c r="AO473" s="222">
        <f t="shared" ca="1" si="165"/>
        <v>0</v>
      </c>
      <c r="AP473" s="218">
        <f t="shared" ca="1" si="170"/>
        <v>0</v>
      </c>
      <c r="AQ473" s="218">
        <f t="shared" ca="1" si="171"/>
        <v>0</v>
      </c>
      <c r="AR473" s="213">
        <f ca="1">IF('２個別表'!$AC473=1,1,0)</f>
        <v>0</v>
      </c>
      <c r="AS473" s="204" t="str">
        <f t="shared" ca="1" si="172"/>
        <v/>
      </c>
      <c r="AT473" s="204" t="str">
        <f t="shared" ca="1" si="173"/>
        <v/>
      </c>
      <c r="AU473" s="230" t="str">
        <f ca="1">IF($AD473=1,IF($AQ473=1,ROUNDDOWN('２個別表'!$BX473-'２個別表'!$BZ473-'２個別表'!$CC473-'２個別表'!$CD473-'２個別表'!$CE473-'２個別表'!$CF473,0),""),"")</f>
        <v/>
      </c>
      <c r="AV473" s="391">
        <f t="shared" ca="1" si="174"/>
        <v>0</v>
      </c>
      <c r="AW473" s="401" t="str">
        <f t="shared" ca="1" si="175"/>
        <v>-</v>
      </c>
      <c r="AX473" s="228">
        <f ca="1">IF($AD473=2,IF('２個別表'!$BS473=1,1,0),0)</f>
        <v>0</v>
      </c>
      <c r="AY473" s="213" t="str">
        <f t="shared" ca="1" si="176"/>
        <v/>
      </c>
      <c r="AZ473" s="409" t="str">
        <f ca="1">IF(AND($AD473=2,$AX473=1),'２個別表'!$BX473-('２個別表'!$BZ473+'２個別表'!$CC473+'２個別表'!$CD473+'２個別表'!$CE473+'２個別表'!$CF473),"")</f>
        <v/>
      </c>
      <c r="BA473" s="228">
        <f ca="1">IF($AD473=2,IF('２個別表'!$BS473&lt;&gt;1,1,0),0)</f>
        <v>0</v>
      </c>
      <c r="BB473" s="404">
        <f t="shared" ca="1" si="177"/>
        <v>0</v>
      </c>
      <c r="BC473" s="207" t="str">
        <f ca="1">IF(AND($AD473=2,$BA473=1),'２個別表'!$BT473,"")</f>
        <v/>
      </c>
      <c r="BD473" s="207" t="str">
        <f t="shared" ca="1" si="178"/>
        <v/>
      </c>
      <c r="BE473" s="207" t="str">
        <f ca="1">IF(AND($AD473=2,$BA473=1),'２個別表'!$BW473-('２個別表'!$BZ473+'２個別表'!$CC473+'２個別表'!$CD473+'２個別表'!$CE473+'２個別表'!$CF473),"")</f>
        <v/>
      </c>
      <c r="BF473" s="207" t="str">
        <f ca="1">IF(AND($AD473=2,$BA473=1),'２個別表'!$CC473+'２個別表'!$CD473,"")</f>
        <v/>
      </c>
      <c r="BG473" s="406" t="str">
        <f ca="1">IF($BB473=1,IF(SUM('２個別表'!$BY473,'２個別表'!$CF473*0.5)&lt;='２個別表'!$BX473*0.5,"〇","×"),"")</f>
        <v/>
      </c>
      <c r="BH473" s="405">
        <f t="shared" ca="1" si="179"/>
        <v>0</v>
      </c>
      <c r="BI473" s="229" t="str">
        <f ca="1">IF($AD473=2,IF($AX473=1,IF('２個別表'!$AO473=23,"〇","×"),IF(OR('２個別表'!$AO473&lt;19,'２個別表'!$AO473&gt;23),"",IF($BH473&lt;='２個別表'!$BT473,"〇","×"))),"-")</f>
        <v>-</v>
      </c>
      <c r="BJ473" s="414" t="str">
        <f t="shared" ca="1" si="180"/>
        <v>-</v>
      </c>
      <c r="BK473" s="228">
        <f t="shared" ca="1" si="181"/>
        <v>0</v>
      </c>
      <c r="BL473" s="229" t="str">
        <f ca="1">IF($AD473=3,IF(1&lt;='２個別表'!$F473,IF('２個別表'!$W473=1,"〇","×"),""),"")</f>
        <v/>
      </c>
      <c r="BM473" s="209" t="str">
        <f ca="1">IF(AD473=3,IF(AND(OR('２個別表'!BF473="附帯施設",AND(1&lt;='２個別表'!AO473,'２個別表'!AO473&lt;=3)),'２個別表'!BM473&lt;&gt;"",'２個別表'!BN473&lt;&gt;""),1,IF(AND(OR('２個別表'!BF473="附帯施設",AND(1&lt;='２個別表'!AO473,'２個別表'!AO473&lt;=3)),OR('２個別表'!BM473="",'２個別表'!BN473="")),"×",0)),"")</f>
        <v/>
      </c>
      <c r="BN473" s="229" t="str">
        <f ca="1">IF($AD473=3,IF('２個別表'!$BX473&gt;=500000,"〇","×"),"")</f>
        <v/>
      </c>
      <c r="BO473" s="204" t="str">
        <f ca="1">IF(AD473=3,'２個別表'!BY473,"")</f>
        <v/>
      </c>
      <c r="BP473" s="204" t="str">
        <f ca="1">IF(AD473=3,IF(COUNTIF('２個別表'!$Z$11:'２個別表'!Z473,'２個別表'!Z473)=1,BO473,SUMIF('２個別表'!$Z$11:$Z$510,'２個別表'!Z473,$BO$11:$BO$239)),"")</f>
        <v/>
      </c>
      <c r="BQ473" s="213" t="str">
        <f t="shared" ca="1" si="189"/>
        <v/>
      </c>
      <c r="BR473" s="207" t="str">
        <f t="shared" ca="1" si="182"/>
        <v/>
      </c>
      <c r="BS473" s="483" t="str">
        <f ca="1">IF($AD473=3,'２個別表'!$BX473-('２個別表'!$BZ473+'２個別表'!$CC473+'２個別表'!$CD473+'２個別表'!$CE473+'２個別表'!$CF473),"")</f>
        <v/>
      </c>
      <c r="BT473" s="486">
        <f t="shared" ca="1" si="190"/>
        <v>0</v>
      </c>
      <c r="BU473" s="480" t="str">
        <f t="shared" ca="1" si="183"/>
        <v/>
      </c>
    </row>
    <row r="474" spans="1:73">
      <c r="A474" s="770" t="str">
        <f t="shared" ca="1" si="185"/>
        <v>石川県</v>
      </c>
      <c r="B474" s="773">
        <f ca="1">'２個別表'!Q474</f>
        <v>464</v>
      </c>
      <c r="C474" s="774" t="str">
        <f>'２個別表'!$R474</f>
        <v>石川県</v>
      </c>
      <c r="D474" s="774" t="str">
        <f ca="1">'２個別表'!$S474</f>
        <v/>
      </c>
      <c r="E474" s="774" t="str">
        <f ca="1">'２個別表'!$T474</f>
        <v/>
      </c>
      <c r="F474" s="719" t="str">
        <f ca="1">'２個別表'!$W474</f>
        <v/>
      </c>
      <c r="G474" s="719" t="str">
        <f ca="1">IF($F474=1,IF(SUMIF('（様式１号）１総括表'!$B$16:$B$25,A474,'（様式１号）１総括表'!$A$16:$A$25)&gt;0,"〇","✕"),"-")</f>
        <v>-</v>
      </c>
      <c r="H474" s="716" t="str">
        <f ca="1">IF('２個別表'!$Y474=1,IF('２個別表'!$AC474=1,"〇","×"),IF(AND(2&lt;='２個別表'!$AC474,'２個別表'!$AC474&lt;=5),"〇","×"))</f>
        <v>×</v>
      </c>
      <c r="I474" s="716" t="str">
        <f t="shared" ca="1" si="186"/>
        <v>×</v>
      </c>
      <c r="J474" s="207" t="str">
        <f ca="1">'２個別表'!$Z474</f>
        <v/>
      </c>
      <c r="K474" s="207">
        <f ca="1">'２個別表'!$AK474</f>
        <v>0</v>
      </c>
      <c r="L474" s="207" t="str">
        <f ca="1">IF('２個別表'!$AL474=1,1,"")</f>
        <v/>
      </c>
      <c r="M474" s="207" t="str">
        <f ca="1">IF('２個別表'!$AL474="","",IF('２個別表'!$AL474=1,IF(OR('２個別表'!$AM474=1,'２個別表'!$AN474=1),"〇","×")))</f>
        <v/>
      </c>
      <c r="N474" s="204" t="str">
        <f ca="1">'２個別表'!AT474</f>
        <v/>
      </c>
      <c r="O474" s="220" t="str">
        <f ca="1">IF(1&lt;='２個別表'!$F474,IF(AND(1&lt;='２個別表'!$AO474,'２個別表'!$AO474&lt;=3),1,0),"")</f>
        <v/>
      </c>
      <c r="P474" s="229">
        <f ca="1">IF($O474=1,IF(AND('２個別表'!$BF474&lt;&gt;"",AND('２個別表'!$BI474&lt;&gt;1,'２個別表'!$BJ474)),0,1),0)</f>
        <v>0</v>
      </c>
      <c r="Q474" s="220">
        <f ca="1">IF('２個別表'!$BF474&lt;&gt;"",1,0)</f>
        <v>0</v>
      </c>
      <c r="R474" s="220" t="str">
        <f ca="1">IF($Q474=1,IF('２個別表'!$BI474=1,1,0),"")</f>
        <v/>
      </c>
      <c r="S474" s="220" t="str">
        <f ca="1">IF($R474=1,IF('２個別表'!$BJ474&lt;&gt;"","〇","×"),"")</f>
        <v/>
      </c>
      <c r="T474" s="220" t="str">
        <f t="shared" ca="1" si="166"/>
        <v/>
      </c>
      <c r="U474" s="381">
        <f ca="1">IF('２個別表'!$BH474&gt;0,'２個別表'!$BH474,0)</f>
        <v>0</v>
      </c>
      <c r="V474" s="220">
        <f ca="1">IF('２個別表'!$BJ474&lt;&gt;"",1,0)</f>
        <v>0</v>
      </c>
      <c r="W474" s="206">
        <f ca="1">IF(AND($Q474=1,$V474=1),'２個別表'!$CF474,0)</f>
        <v>0</v>
      </c>
      <c r="X474" s="219">
        <f t="shared" ca="1" si="187"/>
        <v>0</v>
      </c>
      <c r="Y474" s="220" t="str">
        <f ca="1">IF(1&lt;='２個別表'!$F474,'２個別表'!$BV474,"")</f>
        <v/>
      </c>
      <c r="Z474" s="220">
        <f ca="1">IF(1&lt;='２個別表'!$F474,'２個別表'!$CG474,0)</f>
        <v>0</v>
      </c>
      <c r="AA474" s="220">
        <f ca="1">IF(OR(0&lt;'２個別表'!$BZ474,0&lt;SUM('２個別表'!$CC474:$CD474)),1,0)</f>
        <v>1</v>
      </c>
      <c r="AB474" s="207">
        <f ca="1">IF(1&lt;='２個別表'!$F474,'２個別表'!$BX474,0)</f>
        <v>0</v>
      </c>
      <c r="AC474" s="207" t="str">
        <f ca="1">IF('２個別表'!$BX474&gt;0,IF(AND('２個別表'!$BV474=1,'２個別表'!$CG474="控除不可"),'２個別表'!$BX474,IF(AND('２個別表'!$BV474=1,'２個別表'!$CG474="80%控除対象"),ROUNDUP('２個別表'!$BX474*102/110,0),IF(AND('２個別表'!$BV474=1,'２個別表'!$CG474="全額控除"),ROUNDUP('２個別表'!$BX474*100/110,0),IF(OR('２個別表'!$BV474=2,'２個別表'!$BV474=3),'２個別表'!$BX474,'２個別表'!$BX474)))),"")</f>
        <v/>
      </c>
      <c r="AD474" s="221" t="str">
        <f ca="1">IF('２個別表'!$W474=1,3,IF(AND('２個別表'!$W474=2,AND(19&lt;='２個別表'!$AO474,'２個別表'!$AO474&lt;=23)),2,IF(AND('２個別表'!$W474=2,OR(AND(1&lt;='２個別表'!$AO474,'２個別表'!$AO474&lt;=18),AND(24&lt;='２個別表'!$AO474,'２個別表'!$AO474&lt;=25))),1,"判定不能")))</f>
        <v>判定不能</v>
      </c>
      <c r="AE474" s="228">
        <f t="shared" ca="1" si="167"/>
        <v>0</v>
      </c>
      <c r="AF474" s="204" t="str">
        <f t="shared" ca="1" si="184"/>
        <v/>
      </c>
      <c r="AG474" s="207" t="str">
        <f ca="1">IF(AND($AD474=1,$U474&gt;0,$V474=1),ROUNDDOWN($AC474*1/2-'２個別表'!$CF474*1/2,0),"")</f>
        <v/>
      </c>
      <c r="AH474" s="207" t="str">
        <f t="shared" ca="1" si="188"/>
        <v/>
      </c>
      <c r="AI474" s="230" t="str">
        <f ca="1">IF(AND($AD474=1,$Q474=1),IF($AB474&gt;0,'２個別表'!$BX474-'２個別表'!$BZ474-'２個別表'!$CF474-'２個別表'!$CC474-'２個別表'!$CD474-'２個別表'!$CE474,0),"")</f>
        <v/>
      </c>
      <c r="AJ474" s="222">
        <f t="shared" ca="1" si="168"/>
        <v>0</v>
      </c>
      <c r="AK474" s="218" t="str">
        <f ca="1">IF($AD474=1,IF('２個別表'!$AQ474=1,1,IF('２個別表'!AQ474="","",)),"")</f>
        <v/>
      </c>
      <c r="AL474" s="207" t="str">
        <f ca="1">IF($AJ474=1,IF($AK474=1,'２個別表'!BU474,""),"")</f>
        <v/>
      </c>
      <c r="AM474" s="204" t="str">
        <f t="shared" ca="1" si="169"/>
        <v/>
      </c>
      <c r="AN474" s="223" t="str">
        <f ca="1">IF($AJ474=1,IF($AK474=1,ROUNDDOWN('２個別表'!$BX474-'２個別表'!$BZ474-'２個別表'!$CC474-'２個別表'!$CD474-'２個別表'!$CE474-'２個別表'!$CF474,0),""),"")</f>
        <v/>
      </c>
      <c r="AO474" s="222">
        <f t="shared" ca="1" si="165"/>
        <v>0</v>
      </c>
      <c r="AP474" s="218">
        <f t="shared" ca="1" si="170"/>
        <v>0</v>
      </c>
      <c r="AQ474" s="218">
        <f t="shared" ca="1" si="171"/>
        <v>0</v>
      </c>
      <c r="AR474" s="213">
        <f ca="1">IF('２個別表'!$AC474=1,1,0)</f>
        <v>0</v>
      </c>
      <c r="AS474" s="204" t="str">
        <f t="shared" ca="1" si="172"/>
        <v/>
      </c>
      <c r="AT474" s="204" t="str">
        <f t="shared" ca="1" si="173"/>
        <v/>
      </c>
      <c r="AU474" s="230" t="str">
        <f ca="1">IF($AD474=1,IF($AQ474=1,ROUNDDOWN('２個別表'!$BX474-'２個別表'!$BZ474-'２個別表'!$CC474-'２個別表'!$CD474-'２個別表'!$CE474-'２個別表'!$CF474,0),""),"")</f>
        <v/>
      </c>
      <c r="AV474" s="391">
        <f t="shared" ca="1" si="174"/>
        <v>0</v>
      </c>
      <c r="AW474" s="401" t="str">
        <f t="shared" ca="1" si="175"/>
        <v>-</v>
      </c>
      <c r="AX474" s="228">
        <f ca="1">IF($AD474=2,IF('２個別表'!$BS474=1,1,0),0)</f>
        <v>0</v>
      </c>
      <c r="AY474" s="213" t="str">
        <f t="shared" ca="1" si="176"/>
        <v/>
      </c>
      <c r="AZ474" s="409" t="str">
        <f ca="1">IF(AND($AD474=2,$AX474=1),'２個別表'!$BX474-('２個別表'!$BZ474+'２個別表'!$CC474+'２個別表'!$CD474+'２個別表'!$CE474+'２個別表'!$CF474),"")</f>
        <v/>
      </c>
      <c r="BA474" s="228">
        <f ca="1">IF($AD474=2,IF('２個別表'!$BS474&lt;&gt;1,1,0),0)</f>
        <v>0</v>
      </c>
      <c r="BB474" s="404">
        <f t="shared" ca="1" si="177"/>
        <v>0</v>
      </c>
      <c r="BC474" s="207" t="str">
        <f ca="1">IF(AND($AD474=2,$BA474=1),'２個別表'!$BT474,"")</f>
        <v/>
      </c>
      <c r="BD474" s="207" t="str">
        <f t="shared" ca="1" si="178"/>
        <v/>
      </c>
      <c r="BE474" s="207" t="str">
        <f ca="1">IF(AND($AD474=2,$BA474=1),'２個別表'!$BW474-('２個別表'!$BZ474+'２個別表'!$CC474+'２個別表'!$CD474+'２個別表'!$CE474+'２個別表'!$CF474),"")</f>
        <v/>
      </c>
      <c r="BF474" s="207" t="str">
        <f ca="1">IF(AND($AD474=2,$BA474=1),'２個別表'!$CC474+'２個別表'!$CD474,"")</f>
        <v/>
      </c>
      <c r="BG474" s="406" t="str">
        <f ca="1">IF($BB474=1,IF(SUM('２個別表'!$BY474,'２個別表'!$CF474*0.5)&lt;='２個別表'!$BX474*0.5,"〇","×"),"")</f>
        <v/>
      </c>
      <c r="BH474" s="405">
        <f t="shared" ca="1" si="179"/>
        <v>0</v>
      </c>
      <c r="BI474" s="229" t="str">
        <f ca="1">IF($AD474=2,IF($AX474=1,IF('２個別表'!$AO474=23,"〇","×"),IF(OR('２個別表'!$AO474&lt;19,'２個別表'!$AO474&gt;23),"",IF($BH474&lt;='２個別表'!$BT474,"〇","×"))),"-")</f>
        <v>-</v>
      </c>
      <c r="BJ474" s="414" t="str">
        <f t="shared" ca="1" si="180"/>
        <v>-</v>
      </c>
      <c r="BK474" s="228">
        <f t="shared" ca="1" si="181"/>
        <v>0</v>
      </c>
      <c r="BL474" s="229" t="str">
        <f ca="1">IF($AD474=3,IF(1&lt;='２個別表'!$F474,IF('２個別表'!$W474=1,"〇","×"),""),"")</f>
        <v/>
      </c>
      <c r="BM474" s="209" t="str">
        <f ca="1">IF(AD474=3,IF(AND(OR('２個別表'!BF474="附帯施設",AND(1&lt;='２個別表'!AO474,'２個別表'!AO474&lt;=3)),'２個別表'!BM474&lt;&gt;"",'２個別表'!BN474&lt;&gt;""),1,IF(AND(OR('２個別表'!BF474="附帯施設",AND(1&lt;='２個別表'!AO474,'２個別表'!AO474&lt;=3)),OR('２個別表'!BM474="",'２個別表'!BN474="")),"×",0)),"")</f>
        <v/>
      </c>
      <c r="BN474" s="229" t="str">
        <f ca="1">IF($AD474=3,IF('２個別表'!$BX474&gt;=500000,"〇","×"),"")</f>
        <v/>
      </c>
      <c r="BO474" s="204" t="str">
        <f ca="1">IF(AD474=3,'２個別表'!BY474,"")</f>
        <v/>
      </c>
      <c r="BP474" s="204" t="str">
        <f ca="1">IF(AD474=3,IF(COUNTIF('２個別表'!$Z$11:'２個別表'!Z474,'２個別表'!Z474)=1,BO474,SUMIF('２個別表'!$Z$11:$Z$510,'２個別表'!Z474,$BO$11:$BO$239)),"")</f>
        <v/>
      </c>
      <c r="BQ474" s="213" t="str">
        <f t="shared" ca="1" si="189"/>
        <v/>
      </c>
      <c r="BR474" s="207" t="str">
        <f t="shared" ca="1" si="182"/>
        <v/>
      </c>
      <c r="BS474" s="483" t="str">
        <f ca="1">IF($AD474=3,'２個別表'!$BX474-('２個別表'!$BZ474+'２個別表'!$CC474+'２個別表'!$CD474+'２個別表'!$CE474+'２個別表'!$CF474),"")</f>
        <v/>
      </c>
      <c r="BT474" s="486">
        <f t="shared" ca="1" si="190"/>
        <v>0</v>
      </c>
      <c r="BU474" s="480" t="str">
        <f t="shared" ca="1" si="183"/>
        <v/>
      </c>
    </row>
    <row r="475" spans="1:73">
      <c r="A475" s="770" t="str">
        <f t="shared" ca="1" si="185"/>
        <v>石川県</v>
      </c>
      <c r="B475" s="773">
        <f ca="1">'２個別表'!Q475</f>
        <v>465</v>
      </c>
      <c r="C475" s="774" t="str">
        <f>'２個別表'!$R475</f>
        <v>石川県</v>
      </c>
      <c r="D475" s="774" t="str">
        <f ca="1">'２個別表'!$S475</f>
        <v/>
      </c>
      <c r="E475" s="774" t="str">
        <f ca="1">'２個別表'!$T475</f>
        <v/>
      </c>
      <c r="F475" s="719" t="str">
        <f ca="1">'２個別表'!$W475</f>
        <v/>
      </c>
      <c r="G475" s="719" t="str">
        <f ca="1">IF($F475=1,IF(SUMIF('（様式１号）１総括表'!$B$16:$B$25,A475,'（様式１号）１総括表'!$A$16:$A$25)&gt;0,"〇","✕"),"-")</f>
        <v>-</v>
      </c>
      <c r="H475" s="716" t="str">
        <f ca="1">IF('２個別表'!$Y475=1,IF('２個別表'!$AC475=1,"〇","×"),IF(AND(2&lt;='２個別表'!$AC475,'２個別表'!$AC475&lt;=5),"〇","×"))</f>
        <v>×</v>
      </c>
      <c r="I475" s="716" t="str">
        <f t="shared" ca="1" si="186"/>
        <v>×</v>
      </c>
      <c r="J475" s="207" t="str">
        <f ca="1">'２個別表'!$Z475</f>
        <v/>
      </c>
      <c r="K475" s="207">
        <f ca="1">'２個別表'!$AK475</f>
        <v>0</v>
      </c>
      <c r="L475" s="207" t="str">
        <f ca="1">IF('２個別表'!$AL475=1,1,"")</f>
        <v/>
      </c>
      <c r="M475" s="207" t="str">
        <f ca="1">IF('２個別表'!$AL475="","",IF('２個別表'!$AL475=1,IF(OR('２個別表'!$AM475=1,'２個別表'!$AN475=1),"〇","×")))</f>
        <v/>
      </c>
      <c r="N475" s="204" t="str">
        <f ca="1">'２個別表'!AT475</f>
        <v/>
      </c>
      <c r="O475" s="220" t="str">
        <f ca="1">IF(1&lt;='２個別表'!$F475,IF(AND(1&lt;='２個別表'!$AO475,'２個別表'!$AO475&lt;=3),1,0),"")</f>
        <v/>
      </c>
      <c r="P475" s="229">
        <f ca="1">IF($O475=1,IF(AND('２個別表'!$BF475&lt;&gt;"",AND('２個別表'!$BI475&lt;&gt;1,'２個別表'!$BJ475)),0,1),0)</f>
        <v>0</v>
      </c>
      <c r="Q475" s="220">
        <f ca="1">IF('２個別表'!$BF475&lt;&gt;"",1,0)</f>
        <v>0</v>
      </c>
      <c r="R475" s="220" t="str">
        <f ca="1">IF($Q475=1,IF('２個別表'!$BI475=1,1,0),"")</f>
        <v/>
      </c>
      <c r="S475" s="220" t="str">
        <f ca="1">IF($R475=1,IF('２個別表'!$BJ475&lt;&gt;"","〇","×"),"")</f>
        <v/>
      </c>
      <c r="T475" s="220" t="str">
        <f t="shared" ca="1" si="166"/>
        <v/>
      </c>
      <c r="U475" s="381">
        <f ca="1">IF('２個別表'!$BH475&gt;0,'２個別表'!$BH475,0)</f>
        <v>0</v>
      </c>
      <c r="V475" s="220">
        <f ca="1">IF('２個別表'!$BJ475&lt;&gt;"",1,0)</f>
        <v>0</v>
      </c>
      <c r="W475" s="206">
        <f ca="1">IF(AND($Q475=1,$V475=1),'２個別表'!$CF475,0)</f>
        <v>0</v>
      </c>
      <c r="X475" s="219">
        <f t="shared" ca="1" si="187"/>
        <v>0</v>
      </c>
      <c r="Y475" s="220" t="str">
        <f ca="1">IF(1&lt;='２個別表'!$F475,'２個別表'!$BV475,"")</f>
        <v/>
      </c>
      <c r="Z475" s="220">
        <f ca="1">IF(1&lt;='２個別表'!$F475,'２個別表'!$CG475,0)</f>
        <v>0</v>
      </c>
      <c r="AA475" s="220">
        <f ca="1">IF(OR(0&lt;'２個別表'!$BZ475,0&lt;SUM('２個別表'!$CC475:$CD475)),1,0)</f>
        <v>1</v>
      </c>
      <c r="AB475" s="207">
        <f ca="1">IF(1&lt;='２個別表'!$F475,'２個別表'!$BX475,0)</f>
        <v>0</v>
      </c>
      <c r="AC475" s="207" t="str">
        <f ca="1">IF('２個別表'!$BX475&gt;0,IF(AND('２個別表'!$BV475=1,'２個別表'!$CG475="控除不可"),'２個別表'!$BX475,IF(AND('２個別表'!$BV475=1,'２個別表'!$CG475="80%控除対象"),ROUNDUP('２個別表'!$BX475*102/110,0),IF(AND('２個別表'!$BV475=1,'２個別表'!$CG475="全額控除"),ROUNDUP('２個別表'!$BX475*100/110,0),IF(OR('２個別表'!$BV475=2,'２個別表'!$BV475=3),'２個別表'!$BX475,'２個別表'!$BX475)))),"")</f>
        <v/>
      </c>
      <c r="AD475" s="221" t="str">
        <f ca="1">IF('２個別表'!$W475=1,3,IF(AND('２個別表'!$W475=2,AND(19&lt;='２個別表'!$AO475,'２個別表'!$AO475&lt;=23)),2,IF(AND('２個別表'!$W475=2,OR(AND(1&lt;='２個別表'!$AO475,'２個別表'!$AO475&lt;=18),AND(24&lt;='２個別表'!$AO475,'２個別表'!$AO475&lt;=25))),1,"判定不能")))</f>
        <v>判定不能</v>
      </c>
      <c r="AE475" s="228">
        <f t="shared" ca="1" si="167"/>
        <v>0</v>
      </c>
      <c r="AF475" s="204" t="str">
        <f t="shared" ca="1" si="184"/>
        <v/>
      </c>
      <c r="AG475" s="207" t="str">
        <f ca="1">IF(AND($AD475=1,$U475&gt;0,$V475=1),ROUNDDOWN($AC475*1/2-'２個別表'!$CF475*1/2,0),"")</f>
        <v/>
      </c>
      <c r="AH475" s="207" t="str">
        <f t="shared" ca="1" si="188"/>
        <v/>
      </c>
      <c r="AI475" s="230" t="str">
        <f ca="1">IF(AND($AD475=1,$Q475=1),IF($AB475&gt;0,'２個別表'!$BX475-'２個別表'!$BZ475-'２個別表'!$CF475-'２個別表'!$CC475-'２個別表'!$CD475-'２個別表'!$CE475,0),"")</f>
        <v/>
      </c>
      <c r="AJ475" s="222">
        <f t="shared" ca="1" si="168"/>
        <v>0</v>
      </c>
      <c r="AK475" s="218" t="str">
        <f ca="1">IF($AD475=1,IF('２個別表'!$AQ475=1,1,IF('２個別表'!AQ475="","",)),"")</f>
        <v/>
      </c>
      <c r="AL475" s="207" t="str">
        <f ca="1">IF($AJ475=1,IF($AK475=1,'２個別表'!BU475,""),"")</f>
        <v/>
      </c>
      <c r="AM475" s="204" t="str">
        <f t="shared" ca="1" si="169"/>
        <v/>
      </c>
      <c r="AN475" s="223" t="str">
        <f ca="1">IF($AJ475=1,IF($AK475=1,ROUNDDOWN('２個別表'!$BX475-'２個別表'!$BZ475-'２個別表'!$CC475-'２個別表'!$CD475-'２個別表'!$CE475-'２個別表'!$CF475,0),""),"")</f>
        <v/>
      </c>
      <c r="AO475" s="222">
        <f t="shared" ca="1" si="165"/>
        <v>0</v>
      </c>
      <c r="AP475" s="218">
        <f t="shared" ca="1" si="170"/>
        <v>0</v>
      </c>
      <c r="AQ475" s="218">
        <f t="shared" ca="1" si="171"/>
        <v>0</v>
      </c>
      <c r="AR475" s="213">
        <f ca="1">IF('２個別表'!$AC475=1,1,0)</f>
        <v>0</v>
      </c>
      <c r="AS475" s="204" t="str">
        <f t="shared" ca="1" si="172"/>
        <v/>
      </c>
      <c r="AT475" s="204" t="str">
        <f t="shared" ca="1" si="173"/>
        <v/>
      </c>
      <c r="AU475" s="230" t="str">
        <f ca="1">IF($AD475=1,IF($AQ475=1,ROUNDDOWN('２個別表'!$BX475-'２個別表'!$BZ475-'２個別表'!$CC475-'２個別表'!$CD475-'２個別表'!$CE475-'２個別表'!$CF475,0),""),"")</f>
        <v/>
      </c>
      <c r="AV475" s="391">
        <f t="shared" ca="1" si="174"/>
        <v>0</v>
      </c>
      <c r="AW475" s="401" t="str">
        <f t="shared" ca="1" si="175"/>
        <v>-</v>
      </c>
      <c r="AX475" s="228">
        <f ca="1">IF($AD475=2,IF('２個別表'!$BS475=1,1,0),0)</f>
        <v>0</v>
      </c>
      <c r="AY475" s="213" t="str">
        <f t="shared" ca="1" si="176"/>
        <v/>
      </c>
      <c r="AZ475" s="409" t="str">
        <f ca="1">IF(AND($AD475=2,$AX475=1),'２個別表'!$BX475-('２個別表'!$BZ475+'２個別表'!$CC475+'２個別表'!$CD475+'２個別表'!$CE475+'２個別表'!$CF475),"")</f>
        <v/>
      </c>
      <c r="BA475" s="228">
        <f ca="1">IF($AD475=2,IF('２個別表'!$BS475&lt;&gt;1,1,0),0)</f>
        <v>0</v>
      </c>
      <c r="BB475" s="404">
        <f t="shared" ca="1" si="177"/>
        <v>0</v>
      </c>
      <c r="BC475" s="207" t="str">
        <f ca="1">IF(AND($AD475=2,$BA475=1),'２個別表'!$BT475,"")</f>
        <v/>
      </c>
      <c r="BD475" s="207" t="str">
        <f t="shared" ca="1" si="178"/>
        <v/>
      </c>
      <c r="BE475" s="207" t="str">
        <f ca="1">IF(AND($AD475=2,$BA475=1),'２個別表'!$BW475-('２個別表'!$BZ475+'２個別表'!$CC475+'２個別表'!$CD475+'２個別表'!$CE475+'２個別表'!$CF475),"")</f>
        <v/>
      </c>
      <c r="BF475" s="207" t="str">
        <f ca="1">IF(AND($AD475=2,$BA475=1),'２個別表'!$CC475+'２個別表'!$CD475,"")</f>
        <v/>
      </c>
      <c r="BG475" s="406" t="str">
        <f ca="1">IF($BB475=1,IF(SUM('２個別表'!$BY475,'２個別表'!$CF475*0.5)&lt;='２個別表'!$BX475*0.5,"〇","×"),"")</f>
        <v/>
      </c>
      <c r="BH475" s="405">
        <f t="shared" ca="1" si="179"/>
        <v>0</v>
      </c>
      <c r="BI475" s="229" t="str">
        <f ca="1">IF($AD475=2,IF($AX475=1,IF('２個別表'!$AO475=23,"〇","×"),IF(OR('２個別表'!$AO475&lt;19,'２個別表'!$AO475&gt;23),"",IF($BH475&lt;='２個別表'!$BT475,"〇","×"))),"-")</f>
        <v>-</v>
      </c>
      <c r="BJ475" s="414" t="str">
        <f t="shared" ca="1" si="180"/>
        <v>-</v>
      </c>
      <c r="BK475" s="228">
        <f t="shared" ca="1" si="181"/>
        <v>0</v>
      </c>
      <c r="BL475" s="229" t="str">
        <f ca="1">IF($AD475=3,IF(1&lt;='２個別表'!$F475,IF('２個別表'!$W475=1,"〇","×"),""),"")</f>
        <v/>
      </c>
      <c r="BM475" s="209" t="str">
        <f ca="1">IF(AD475=3,IF(AND(OR('２個別表'!BF475="附帯施設",AND(1&lt;='２個別表'!AO475,'２個別表'!AO475&lt;=3)),'２個別表'!BM475&lt;&gt;"",'２個別表'!BN475&lt;&gt;""),1,IF(AND(OR('２個別表'!BF475="附帯施設",AND(1&lt;='２個別表'!AO475,'２個別表'!AO475&lt;=3)),OR('２個別表'!BM475="",'２個別表'!BN475="")),"×",0)),"")</f>
        <v/>
      </c>
      <c r="BN475" s="229" t="str">
        <f ca="1">IF($AD475=3,IF('２個別表'!$BX475&gt;=500000,"〇","×"),"")</f>
        <v/>
      </c>
      <c r="BO475" s="204" t="str">
        <f ca="1">IF(AD475=3,'２個別表'!BY475,"")</f>
        <v/>
      </c>
      <c r="BP475" s="204" t="str">
        <f ca="1">IF(AD475=3,IF(COUNTIF('２個別表'!$Z$11:'２個別表'!Z475,'２個別表'!Z475)=1,BO475,SUMIF('２個別表'!$Z$11:$Z$510,'２個別表'!Z475,$BO$11:$BO$239)),"")</f>
        <v/>
      </c>
      <c r="BQ475" s="213" t="str">
        <f t="shared" ca="1" si="189"/>
        <v/>
      </c>
      <c r="BR475" s="207" t="str">
        <f t="shared" ca="1" si="182"/>
        <v/>
      </c>
      <c r="BS475" s="483" t="str">
        <f ca="1">IF($AD475=3,'２個別表'!$BX475-('２個別表'!$BZ475+'２個別表'!$CC475+'２個別表'!$CD475+'２個別表'!$CE475+'２個別表'!$CF475),"")</f>
        <v/>
      </c>
      <c r="BT475" s="486">
        <f t="shared" ca="1" si="190"/>
        <v>0</v>
      </c>
      <c r="BU475" s="480" t="str">
        <f t="shared" ca="1" si="183"/>
        <v/>
      </c>
    </row>
    <row r="476" spans="1:73">
      <c r="A476" s="770" t="str">
        <f t="shared" ca="1" si="185"/>
        <v>石川県</v>
      </c>
      <c r="B476" s="773">
        <f ca="1">'２個別表'!Q476</f>
        <v>466</v>
      </c>
      <c r="C476" s="774" t="str">
        <f>'２個別表'!$R476</f>
        <v>石川県</v>
      </c>
      <c r="D476" s="774" t="str">
        <f ca="1">'２個別表'!$S476</f>
        <v/>
      </c>
      <c r="E476" s="774" t="str">
        <f ca="1">'２個別表'!$T476</f>
        <v/>
      </c>
      <c r="F476" s="719" t="str">
        <f ca="1">'２個別表'!$W476</f>
        <v/>
      </c>
      <c r="G476" s="719" t="str">
        <f ca="1">IF($F476=1,IF(SUMIF('（様式１号）１総括表'!$B$16:$B$25,A476,'（様式１号）１総括表'!$A$16:$A$25)&gt;0,"〇","✕"),"-")</f>
        <v>-</v>
      </c>
      <c r="H476" s="716" t="str">
        <f ca="1">IF('２個別表'!$Y476=1,IF('２個別表'!$AC476=1,"〇","×"),IF(AND(2&lt;='２個別表'!$AC476,'２個別表'!$AC476&lt;=5),"〇","×"))</f>
        <v>×</v>
      </c>
      <c r="I476" s="716" t="str">
        <f t="shared" ca="1" si="186"/>
        <v>×</v>
      </c>
      <c r="J476" s="207" t="str">
        <f ca="1">'２個別表'!$Z476</f>
        <v/>
      </c>
      <c r="K476" s="207">
        <f ca="1">'２個別表'!$AK476</f>
        <v>0</v>
      </c>
      <c r="L476" s="207" t="str">
        <f ca="1">IF('２個別表'!$AL476=1,1,"")</f>
        <v/>
      </c>
      <c r="M476" s="207" t="str">
        <f ca="1">IF('２個別表'!$AL476="","",IF('２個別表'!$AL476=1,IF(OR('２個別表'!$AM476=1,'２個別表'!$AN476=1),"〇","×")))</f>
        <v/>
      </c>
      <c r="N476" s="204" t="str">
        <f ca="1">'２個別表'!AT476</f>
        <v/>
      </c>
      <c r="O476" s="220" t="str">
        <f ca="1">IF(1&lt;='２個別表'!$F476,IF(AND(1&lt;='２個別表'!$AO476,'２個別表'!$AO476&lt;=3),1,0),"")</f>
        <v/>
      </c>
      <c r="P476" s="229">
        <f ca="1">IF($O476=1,IF(AND('２個別表'!$BF476&lt;&gt;"",AND('２個別表'!$BI476&lt;&gt;1,'２個別表'!$BJ476)),0,1),0)</f>
        <v>0</v>
      </c>
      <c r="Q476" s="220">
        <f ca="1">IF('２個別表'!$BF476&lt;&gt;"",1,0)</f>
        <v>0</v>
      </c>
      <c r="R476" s="220" t="str">
        <f ca="1">IF($Q476=1,IF('２個別表'!$BI476=1,1,0),"")</f>
        <v/>
      </c>
      <c r="S476" s="220" t="str">
        <f ca="1">IF($R476=1,IF('２個別表'!$BJ476&lt;&gt;"","〇","×"),"")</f>
        <v/>
      </c>
      <c r="T476" s="220" t="str">
        <f t="shared" ca="1" si="166"/>
        <v/>
      </c>
      <c r="U476" s="381">
        <f ca="1">IF('２個別表'!$BH476&gt;0,'２個別表'!$BH476,0)</f>
        <v>0</v>
      </c>
      <c r="V476" s="220">
        <f ca="1">IF('２個別表'!$BJ476&lt;&gt;"",1,0)</f>
        <v>0</v>
      </c>
      <c r="W476" s="206">
        <f ca="1">IF(AND($Q476=1,$V476=1),'２個別表'!$CF476,0)</f>
        <v>0</v>
      </c>
      <c r="X476" s="219">
        <f t="shared" ca="1" si="187"/>
        <v>0</v>
      </c>
      <c r="Y476" s="220" t="str">
        <f ca="1">IF(1&lt;='２個別表'!$F476,'２個別表'!$BV476,"")</f>
        <v/>
      </c>
      <c r="Z476" s="220">
        <f ca="1">IF(1&lt;='２個別表'!$F476,'２個別表'!$CG476,0)</f>
        <v>0</v>
      </c>
      <c r="AA476" s="220">
        <f ca="1">IF(OR(0&lt;'２個別表'!$BZ476,0&lt;SUM('２個別表'!$CC476:$CD476)),1,0)</f>
        <v>1</v>
      </c>
      <c r="AB476" s="207">
        <f ca="1">IF(1&lt;='２個別表'!$F476,'２個別表'!$BX476,0)</f>
        <v>0</v>
      </c>
      <c r="AC476" s="207" t="str">
        <f ca="1">IF('２個別表'!$BX476&gt;0,IF(AND('２個別表'!$BV476=1,'２個別表'!$CG476="控除不可"),'２個別表'!$BX476,IF(AND('２個別表'!$BV476=1,'２個別表'!$CG476="80%控除対象"),ROUNDUP('２個別表'!$BX476*102/110,0),IF(AND('２個別表'!$BV476=1,'２個別表'!$CG476="全額控除"),ROUNDUP('２個別表'!$BX476*100/110,0),IF(OR('２個別表'!$BV476=2,'２個別表'!$BV476=3),'２個別表'!$BX476,'２個別表'!$BX476)))),"")</f>
        <v/>
      </c>
      <c r="AD476" s="221" t="str">
        <f ca="1">IF('２個別表'!$W476=1,3,IF(AND('２個別表'!$W476=2,AND(19&lt;='２個別表'!$AO476,'２個別表'!$AO476&lt;=23)),2,IF(AND('２個別表'!$W476=2,OR(AND(1&lt;='２個別表'!$AO476,'２個別表'!$AO476&lt;=18),AND(24&lt;='２個別表'!$AO476,'２個別表'!$AO476&lt;=25))),1,"判定不能")))</f>
        <v>判定不能</v>
      </c>
      <c r="AE476" s="228">
        <f t="shared" ca="1" si="167"/>
        <v>0</v>
      </c>
      <c r="AF476" s="204" t="str">
        <f t="shared" ca="1" si="184"/>
        <v/>
      </c>
      <c r="AG476" s="207" t="str">
        <f ca="1">IF(AND($AD476=1,$U476&gt;0,$V476=1),ROUNDDOWN($AC476*1/2-'２個別表'!$CF476*1/2,0),"")</f>
        <v/>
      </c>
      <c r="AH476" s="207" t="str">
        <f t="shared" ca="1" si="188"/>
        <v/>
      </c>
      <c r="AI476" s="230" t="str">
        <f ca="1">IF(AND($AD476=1,$Q476=1),IF($AB476&gt;0,'２個別表'!$BX476-'２個別表'!$BZ476-'２個別表'!$CF476-'２個別表'!$CC476-'２個別表'!$CD476-'２個別表'!$CE476,0),"")</f>
        <v/>
      </c>
      <c r="AJ476" s="222">
        <f t="shared" ca="1" si="168"/>
        <v>0</v>
      </c>
      <c r="AK476" s="218" t="str">
        <f ca="1">IF($AD476=1,IF('２個別表'!$AQ476=1,1,IF('２個別表'!AQ476="","",)),"")</f>
        <v/>
      </c>
      <c r="AL476" s="207" t="str">
        <f ca="1">IF($AJ476=1,IF($AK476=1,'２個別表'!BU476,""),"")</f>
        <v/>
      </c>
      <c r="AM476" s="204" t="str">
        <f t="shared" ca="1" si="169"/>
        <v/>
      </c>
      <c r="AN476" s="223" t="str">
        <f ca="1">IF($AJ476=1,IF($AK476=1,ROUNDDOWN('２個別表'!$BX476-'２個別表'!$BZ476-'２個別表'!$CC476-'２個別表'!$CD476-'２個別表'!$CE476-'２個別表'!$CF476,0),""),"")</f>
        <v/>
      </c>
      <c r="AO476" s="222">
        <f t="shared" ca="1" si="165"/>
        <v>0</v>
      </c>
      <c r="AP476" s="218">
        <f t="shared" ca="1" si="170"/>
        <v>0</v>
      </c>
      <c r="AQ476" s="218">
        <f t="shared" ca="1" si="171"/>
        <v>0</v>
      </c>
      <c r="AR476" s="213">
        <f ca="1">IF('２個別表'!$AC476=1,1,0)</f>
        <v>0</v>
      </c>
      <c r="AS476" s="204" t="str">
        <f t="shared" ca="1" si="172"/>
        <v/>
      </c>
      <c r="AT476" s="204" t="str">
        <f t="shared" ca="1" si="173"/>
        <v/>
      </c>
      <c r="AU476" s="230" t="str">
        <f ca="1">IF($AD476=1,IF($AQ476=1,ROUNDDOWN('２個別表'!$BX476-'２個別表'!$BZ476-'２個別表'!$CC476-'２個別表'!$CD476-'２個別表'!$CE476-'２個別表'!$CF476,0),""),"")</f>
        <v/>
      </c>
      <c r="AV476" s="391">
        <f t="shared" ca="1" si="174"/>
        <v>0</v>
      </c>
      <c r="AW476" s="401" t="str">
        <f t="shared" ca="1" si="175"/>
        <v>-</v>
      </c>
      <c r="AX476" s="228">
        <f ca="1">IF($AD476=2,IF('２個別表'!$BS476=1,1,0),0)</f>
        <v>0</v>
      </c>
      <c r="AY476" s="213" t="str">
        <f t="shared" ca="1" si="176"/>
        <v/>
      </c>
      <c r="AZ476" s="409" t="str">
        <f ca="1">IF(AND($AD476=2,$AX476=1),'２個別表'!$BX476-('２個別表'!$BZ476+'２個別表'!$CC476+'２個別表'!$CD476+'２個別表'!$CE476+'２個別表'!$CF476),"")</f>
        <v/>
      </c>
      <c r="BA476" s="228">
        <f ca="1">IF($AD476=2,IF('２個別表'!$BS476&lt;&gt;1,1,0),0)</f>
        <v>0</v>
      </c>
      <c r="BB476" s="404">
        <f t="shared" ca="1" si="177"/>
        <v>0</v>
      </c>
      <c r="BC476" s="207" t="str">
        <f ca="1">IF(AND($AD476=2,$BA476=1),'２個別表'!$BT476,"")</f>
        <v/>
      </c>
      <c r="BD476" s="207" t="str">
        <f t="shared" ca="1" si="178"/>
        <v/>
      </c>
      <c r="BE476" s="207" t="str">
        <f ca="1">IF(AND($AD476=2,$BA476=1),'２個別表'!$BW476-('２個別表'!$BZ476+'２個別表'!$CC476+'２個別表'!$CD476+'２個別表'!$CE476+'２個別表'!$CF476),"")</f>
        <v/>
      </c>
      <c r="BF476" s="207" t="str">
        <f ca="1">IF(AND($AD476=2,$BA476=1),'２個別表'!$CC476+'２個別表'!$CD476,"")</f>
        <v/>
      </c>
      <c r="BG476" s="406" t="str">
        <f ca="1">IF($BB476=1,IF(SUM('２個別表'!$BY476,'２個別表'!$CF476*0.5)&lt;='２個別表'!$BX476*0.5,"〇","×"),"")</f>
        <v/>
      </c>
      <c r="BH476" s="405">
        <f t="shared" ca="1" si="179"/>
        <v>0</v>
      </c>
      <c r="BI476" s="229" t="str">
        <f ca="1">IF($AD476=2,IF($AX476=1,IF('２個別表'!$AO476=23,"〇","×"),IF(OR('２個別表'!$AO476&lt;19,'２個別表'!$AO476&gt;23),"",IF($BH476&lt;='２個別表'!$BT476,"〇","×"))),"-")</f>
        <v>-</v>
      </c>
      <c r="BJ476" s="414" t="str">
        <f t="shared" ca="1" si="180"/>
        <v>-</v>
      </c>
      <c r="BK476" s="228">
        <f t="shared" ca="1" si="181"/>
        <v>0</v>
      </c>
      <c r="BL476" s="229" t="str">
        <f ca="1">IF($AD476=3,IF(1&lt;='２個別表'!$F476,IF('２個別表'!$W476=1,"〇","×"),""),"")</f>
        <v/>
      </c>
      <c r="BM476" s="209" t="str">
        <f ca="1">IF(AD476=3,IF(AND(OR('２個別表'!BF476="附帯施設",AND(1&lt;='２個別表'!AO476,'２個別表'!AO476&lt;=3)),'２個別表'!BM476&lt;&gt;"",'２個別表'!BN476&lt;&gt;""),1,IF(AND(OR('２個別表'!BF476="附帯施設",AND(1&lt;='２個別表'!AO476,'２個別表'!AO476&lt;=3)),OR('２個別表'!BM476="",'２個別表'!BN476="")),"×",0)),"")</f>
        <v/>
      </c>
      <c r="BN476" s="229" t="str">
        <f ca="1">IF($AD476=3,IF('２個別表'!$BX476&gt;=500000,"〇","×"),"")</f>
        <v/>
      </c>
      <c r="BO476" s="204" t="str">
        <f ca="1">IF(AD476=3,'２個別表'!BY476,"")</f>
        <v/>
      </c>
      <c r="BP476" s="204" t="str">
        <f ca="1">IF(AD476=3,IF(COUNTIF('２個別表'!$Z$11:'２個別表'!Z476,'２個別表'!Z476)=1,BO476,SUMIF('２個別表'!$Z$11:$Z$510,'２個別表'!Z476,$BO$11:$BO$239)),"")</f>
        <v/>
      </c>
      <c r="BQ476" s="213" t="str">
        <f t="shared" ca="1" si="189"/>
        <v/>
      </c>
      <c r="BR476" s="207" t="str">
        <f t="shared" ca="1" si="182"/>
        <v/>
      </c>
      <c r="BS476" s="483" t="str">
        <f ca="1">IF($AD476=3,'２個別表'!$BX476-('２個別表'!$BZ476+'２個別表'!$CC476+'２個別表'!$CD476+'２個別表'!$CE476+'２個別表'!$CF476),"")</f>
        <v/>
      </c>
      <c r="BT476" s="486">
        <f t="shared" ca="1" si="190"/>
        <v>0</v>
      </c>
      <c r="BU476" s="480" t="str">
        <f t="shared" ca="1" si="183"/>
        <v/>
      </c>
    </row>
    <row r="477" spans="1:73">
      <c r="A477" s="770" t="str">
        <f t="shared" ca="1" si="185"/>
        <v>石川県</v>
      </c>
      <c r="B477" s="773">
        <f ca="1">'２個別表'!Q477</f>
        <v>467</v>
      </c>
      <c r="C477" s="774" t="str">
        <f>'２個別表'!$R477</f>
        <v>石川県</v>
      </c>
      <c r="D477" s="774" t="str">
        <f ca="1">'２個別表'!$S477</f>
        <v/>
      </c>
      <c r="E477" s="774" t="str">
        <f ca="1">'２個別表'!$T477</f>
        <v/>
      </c>
      <c r="F477" s="719" t="str">
        <f ca="1">'２個別表'!$W477</f>
        <v/>
      </c>
      <c r="G477" s="719" t="str">
        <f ca="1">IF($F477=1,IF(SUMIF('（様式１号）１総括表'!$B$16:$B$25,A477,'（様式１号）１総括表'!$A$16:$A$25)&gt;0,"〇","✕"),"-")</f>
        <v>-</v>
      </c>
      <c r="H477" s="716" t="str">
        <f ca="1">IF('２個別表'!$Y477=1,IF('２個別表'!$AC477=1,"〇","×"),IF(AND(2&lt;='２個別表'!$AC477,'２個別表'!$AC477&lt;=5),"〇","×"))</f>
        <v>×</v>
      </c>
      <c r="I477" s="716" t="str">
        <f t="shared" ca="1" si="186"/>
        <v>×</v>
      </c>
      <c r="J477" s="207" t="str">
        <f ca="1">'２個別表'!$Z477</f>
        <v/>
      </c>
      <c r="K477" s="207">
        <f ca="1">'２個別表'!$AK477</f>
        <v>0</v>
      </c>
      <c r="L477" s="207" t="str">
        <f ca="1">IF('２個別表'!$AL477=1,1,"")</f>
        <v/>
      </c>
      <c r="M477" s="207" t="str">
        <f ca="1">IF('２個別表'!$AL477="","",IF('２個別表'!$AL477=1,IF(OR('２個別表'!$AM477=1,'２個別表'!$AN477=1),"〇","×")))</f>
        <v/>
      </c>
      <c r="N477" s="204" t="str">
        <f ca="1">'２個別表'!AT477</f>
        <v/>
      </c>
      <c r="O477" s="220" t="str">
        <f ca="1">IF(1&lt;='２個別表'!$F477,IF(AND(1&lt;='２個別表'!$AO477,'２個別表'!$AO477&lt;=3),1,0),"")</f>
        <v/>
      </c>
      <c r="P477" s="229">
        <f ca="1">IF($O477=1,IF(AND('２個別表'!$BF477&lt;&gt;"",AND('２個別表'!$BI477&lt;&gt;1,'２個別表'!$BJ477)),0,1),0)</f>
        <v>0</v>
      </c>
      <c r="Q477" s="220">
        <f ca="1">IF('２個別表'!$BF477&lt;&gt;"",1,0)</f>
        <v>0</v>
      </c>
      <c r="R477" s="220" t="str">
        <f ca="1">IF($Q477=1,IF('２個別表'!$BI477=1,1,0),"")</f>
        <v/>
      </c>
      <c r="S477" s="220" t="str">
        <f ca="1">IF($R477=1,IF('２個別表'!$BJ477&lt;&gt;"","〇","×"),"")</f>
        <v/>
      </c>
      <c r="T477" s="220" t="str">
        <f t="shared" ca="1" si="166"/>
        <v/>
      </c>
      <c r="U477" s="381">
        <f ca="1">IF('２個別表'!$BH477&gt;0,'２個別表'!$BH477,0)</f>
        <v>0</v>
      </c>
      <c r="V477" s="220">
        <f ca="1">IF('２個別表'!$BJ477&lt;&gt;"",1,0)</f>
        <v>0</v>
      </c>
      <c r="W477" s="206">
        <f ca="1">IF(AND($Q477=1,$V477=1),'２個別表'!$CF477,0)</f>
        <v>0</v>
      </c>
      <c r="X477" s="219">
        <f t="shared" ca="1" si="187"/>
        <v>0</v>
      </c>
      <c r="Y477" s="220" t="str">
        <f ca="1">IF(1&lt;='２個別表'!$F477,'２個別表'!$BV477,"")</f>
        <v/>
      </c>
      <c r="Z477" s="220">
        <f ca="1">IF(1&lt;='２個別表'!$F477,'２個別表'!$CG477,0)</f>
        <v>0</v>
      </c>
      <c r="AA477" s="220">
        <f ca="1">IF(OR(0&lt;'２個別表'!$BZ477,0&lt;SUM('２個別表'!$CC477:$CD477)),1,0)</f>
        <v>1</v>
      </c>
      <c r="AB477" s="207">
        <f ca="1">IF(1&lt;='２個別表'!$F477,'２個別表'!$BX477,0)</f>
        <v>0</v>
      </c>
      <c r="AC477" s="207" t="str">
        <f ca="1">IF('２個別表'!$BX477&gt;0,IF(AND('２個別表'!$BV477=1,'２個別表'!$CG477="控除不可"),'２個別表'!$BX477,IF(AND('２個別表'!$BV477=1,'２個別表'!$CG477="80%控除対象"),ROUNDUP('２個別表'!$BX477*102/110,0),IF(AND('２個別表'!$BV477=1,'２個別表'!$CG477="全額控除"),ROUNDUP('２個別表'!$BX477*100/110,0),IF(OR('２個別表'!$BV477=2,'２個別表'!$BV477=3),'２個別表'!$BX477,'２個別表'!$BX477)))),"")</f>
        <v/>
      </c>
      <c r="AD477" s="221" t="str">
        <f ca="1">IF('２個別表'!$W477=1,3,IF(AND('２個別表'!$W477=2,AND(19&lt;='２個別表'!$AO477,'２個別表'!$AO477&lt;=23)),2,IF(AND('２個別表'!$W477=2,OR(AND(1&lt;='２個別表'!$AO477,'２個別表'!$AO477&lt;=18),AND(24&lt;='２個別表'!$AO477,'２個別表'!$AO477&lt;=25))),1,"判定不能")))</f>
        <v>判定不能</v>
      </c>
      <c r="AE477" s="228">
        <f t="shared" ca="1" si="167"/>
        <v>0</v>
      </c>
      <c r="AF477" s="204" t="str">
        <f t="shared" ca="1" si="184"/>
        <v/>
      </c>
      <c r="AG477" s="207" t="str">
        <f ca="1">IF(AND($AD477=1,$U477&gt;0,$V477=1),ROUNDDOWN($AC477*1/2-'２個別表'!$CF477*1/2,0),"")</f>
        <v/>
      </c>
      <c r="AH477" s="207" t="str">
        <f t="shared" ca="1" si="188"/>
        <v/>
      </c>
      <c r="AI477" s="230" t="str">
        <f ca="1">IF(AND($AD477=1,$Q477=1),IF($AB477&gt;0,'２個別表'!$BX477-'２個別表'!$BZ477-'２個別表'!$CF477-'２個別表'!$CC477-'２個別表'!$CD477-'２個別表'!$CE477,0),"")</f>
        <v/>
      </c>
      <c r="AJ477" s="222">
        <f t="shared" ca="1" si="168"/>
        <v>0</v>
      </c>
      <c r="AK477" s="218" t="str">
        <f ca="1">IF($AD477=1,IF('２個別表'!$AQ477=1,1,IF('２個別表'!AQ477="","",)),"")</f>
        <v/>
      </c>
      <c r="AL477" s="207" t="str">
        <f ca="1">IF($AJ477=1,IF($AK477=1,'２個別表'!BU477,""),"")</f>
        <v/>
      </c>
      <c r="AM477" s="204" t="str">
        <f t="shared" ca="1" si="169"/>
        <v/>
      </c>
      <c r="AN477" s="223" t="str">
        <f ca="1">IF($AJ477=1,IF($AK477=1,ROUNDDOWN('２個別表'!$BX477-'２個別表'!$BZ477-'２個別表'!$CC477-'２個別表'!$CD477-'２個別表'!$CE477-'２個別表'!$CF477,0),""),"")</f>
        <v/>
      </c>
      <c r="AO477" s="222">
        <f t="shared" ca="1" si="165"/>
        <v>0</v>
      </c>
      <c r="AP477" s="218">
        <f t="shared" ca="1" si="170"/>
        <v>0</v>
      </c>
      <c r="AQ477" s="218">
        <f t="shared" ca="1" si="171"/>
        <v>0</v>
      </c>
      <c r="AR477" s="213">
        <f ca="1">IF('２個別表'!$AC477=1,1,0)</f>
        <v>0</v>
      </c>
      <c r="AS477" s="204" t="str">
        <f t="shared" ca="1" si="172"/>
        <v/>
      </c>
      <c r="AT477" s="204" t="str">
        <f t="shared" ca="1" si="173"/>
        <v/>
      </c>
      <c r="AU477" s="230" t="str">
        <f ca="1">IF($AD477=1,IF($AQ477=1,ROUNDDOWN('２個別表'!$BX477-'２個別表'!$BZ477-'２個別表'!$CC477-'２個別表'!$CD477-'２個別表'!$CE477-'２個別表'!$CF477,0),""),"")</f>
        <v/>
      </c>
      <c r="AV477" s="391">
        <f t="shared" ca="1" si="174"/>
        <v>0</v>
      </c>
      <c r="AW477" s="401" t="str">
        <f t="shared" ca="1" si="175"/>
        <v>-</v>
      </c>
      <c r="AX477" s="228">
        <f ca="1">IF($AD477=2,IF('２個別表'!$BS477=1,1,0),0)</f>
        <v>0</v>
      </c>
      <c r="AY477" s="213" t="str">
        <f t="shared" ca="1" si="176"/>
        <v/>
      </c>
      <c r="AZ477" s="409" t="str">
        <f ca="1">IF(AND($AD477=2,$AX477=1),'２個別表'!$BX477-('２個別表'!$BZ477+'２個別表'!$CC477+'２個別表'!$CD477+'２個別表'!$CE477+'２個別表'!$CF477),"")</f>
        <v/>
      </c>
      <c r="BA477" s="228">
        <f ca="1">IF($AD477=2,IF('２個別表'!$BS477&lt;&gt;1,1,0),0)</f>
        <v>0</v>
      </c>
      <c r="BB477" s="404">
        <f t="shared" ca="1" si="177"/>
        <v>0</v>
      </c>
      <c r="BC477" s="207" t="str">
        <f ca="1">IF(AND($AD477=2,$BA477=1),'２個別表'!$BT477,"")</f>
        <v/>
      </c>
      <c r="BD477" s="207" t="str">
        <f t="shared" ca="1" si="178"/>
        <v/>
      </c>
      <c r="BE477" s="207" t="str">
        <f ca="1">IF(AND($AD477=2,$BA477=1),'２個別表'!$BW477-('２個別表'!$BZ477+'２個別表'!$CC477+'２個別表'!$CD477+'２個別表'!$CE477+'２個別表'!$CF477),"")</f>
        <v/>
      </c>
      <c r="BF477" s="207" t="str">
        <f ca="1">IF(AND($AD477=2,$BA477=1),'２個別表'!$CC477+'２個別表'!$CD477,"")</f>
        <v/>
      </c>
      <c r="BG477" s="406" t="str">
        <f ca="1">IF($BB477=1,IF(SUM('２個別表'!$BY477,'２個別表'!$CF477*0.5)&lt;='２個別表'!$BX477*0.5,"〇","×"),"")</f>
        <v/>
      </c>
      <c r="BH477" s="405">
        <f t="shared" ca="1" si="179"/>
        <v>0</v>
      </c>
      <c r="BI477" s="229" t="str">
        <f ca="1">IF($AD477=2,IF($AX477=1,IF('２個別表'!$AO477=23,"〇","×"),IF(OR('２個別表'!$AO477&lt;19,'２個別表'!$AO477&gt;23),"",IF($BH477&lt;='２個別表'!$BT477,"〇","×"))),"-")</f>
        <v>-</v>
      </c>
      <c r="BJ477" s="414" t="str">
        <f t="shared" ca="1" si="180"/>
        <v>-</v>
      </c>
      <c r="BK477" s="228">
        <f t="shared" ca="1" si="181"/>
        <v>0</v>
      </c>
      <c r="BL477" s="229" t="str">
        <f ca="1">IF($AD477=3,IF(1&lt;='２個別表'!$F477,IF('２個別表'!$W477=1,"〇","×"),""),"")</f>
        <v/>
      </c>
      <c r="BM477" s="209" t="str">
        <f ca="1">IF(AD477=3,IF(AND(OR('２個別表'!BF477="附帯施設",AND(1&lt;='２個別表'!AO477,'２個別表'!AO477&lt;=3)),'２個別表'!BM477&lt;&gt;"",'２個別表'!BN477&lt;&gt;""),1,IF(AND(OR('２個別表'!BF477="附帯施設",AND(1&lt;='２個別表'!AO477,'２個別表'!AO477&lt;=3)),OR('２個別表'!BM477="",'２個別表'!BN477="")),"×",0)),"")</f>
        <v/>
      </c>
      <c r="BN477" s="229" t="str">
        <f ca="1">IF($AD477=3,IF('２個別表'!$BX477&gt;=500000,"〇","×"),"")</f>
        <v/>
      </c>
      <c r="BO477" s="204" t="str">
        <f ca="1">IF(AD477=3,'２個別表'!BY477,"")</f>
        <v/>
      </c>
      <c r="BP477" s="204" t="str">
        <f ca="1">IF(AD477=3,IF(COUNTIF('２個別表'!$Z$11:'２個別表'!Z477,'２個別表'!Z477)=1,BO477,SUMIF('２個別表'!$Z$11:$Z$510,'２個別表'!Z477,$BO$11:$BO$239)),"")</f>
        <v/>
      </c>
      <c r="BQ477" s="213" t="str">
        <f t="shared" ca="1" si="189"/>
        <v/>
      </c>
      <c r="BR477" s="207" t="str">
        <f t="shared" ca="1" si="182"/>
        <v/>
      </c>
      <c r="BS477" s="483" t="str">
        <f ca="1">IF($AD477=3,'２個別表'!$BX477-('２個別表'!$BZ477+'２個別表'!$CC477+'２個別表'!$CD477+'２個別表'!$CE477+'２個別表'!$CF477),"")</f>
        <v/>
      </c>
      <c r="BT477" s="486">
        <f t="shared" ca="1" si="190"/>
        <v>0</v>
      </c>
      <c r="BU477" s="480" t="str">
        <f t="shared" ca="1" si="183"/>
        <v/>
      </c>
    </row>
    <row r="478" spans="1:73">
      <c r="A478" s="770" t="str">
        <f t="shared" ca="1" si="185"/>
        <v>石川県</v>
      </c>
      <c r="B478" s="773">
        <f ca="1">'２個別表'!Q478</f>
        <v>468</v>
      </c>
      <c r="C478" s="774" t="str">
        <f>'２個別表'!$R478</f>
        <v>石川県</v>
      </c>
      <c r="D478" s="774" t="str">
        <f ca="1">'２個別表'!$S478</f>
        <v/>
      </c>
      <c r="E478" s="774" t="str">
        <f ca="1">'２個別表'!$T478</f>
        <v/>
      </c>
      <c r="F478" s="719" t="str">
        <f ca="1">'２個別表'!$W478</f>
        <v/>
      </c>
      <c r="G478" s="719" t="str">
        <f ca="1">IF($F478=1,IF(SUMIF('（様式１号）１総括表'!$B$16:$B$25,A478,'（様式１号）１総括表'!$A$16:$A$25)&gt;0,"〇","✕"),"-")</f>
        <v>-</v>
      </c>
      <c r="H478" s="716" t="str">
        <f ca="1">IF('２個別表'!$Y478=1,IF('２個別表'!$AC478=1,"〇","×"),IF(AND(2&lt;='２個別表'!$AC478,'２個別表'!$AC478&lt;=5),"〇","×"))</f>
        <v>×</v>
      </c>
      <c r="I478" s="716" t="str">
        <f t="shared" ca="1" si="186"/>
        <v>×</v>
      </c>
      <c r="J478" s="207" t="str">
        <f ca="1">'２個別表'!$Z478</f>
        <v/>
      </c>
      <c r="K478" s="207">
        <f ca="1">'２個別表'!$AK478</f>
        <v>0</v>
      </c>
      <c r="L478" s="207" t="str">
        <f ca="1">IF('２個別表'!$AL478=1,1,"")</f>
        <v/>
      </c>
      <c r="M478" s="207" t="str">
        <f ca="1">IF('２個別表'!$AL478="","",IF('２個別表'!$AL478=1,IF(OR('２個別表'!$AM478=1,'２個別表'!$AN478=1),"〇","×")))</f>
        <v/>
      </c>
      <c r="N478" s="204" t="str">
        <f ca="1">'２個別表'!AT478</f>
        <v/>
      </c>
      <c r="O478" s="220" t="str">
        <f ca="1">IF(1&lt;='２個別表'!$F478,IF(AND(1&lt;='２個別表'!$AO478,'２個別表'!$AO478&lt;=3),1,0),"")</f>
        <v/>
      </c>
      <c r="P478" s="229">
        <f ca="1">IF($O478=1,IF(AND('２個別表'!$BF478&lt;&gt;"",AND('２個別表'!$BI478&lt;&gt;1,'２個別表'!$BJ478)),0,1),0)</f>
        <v>0</v>
      </c>
      <c r="Q478" s="220">
        <f ca="1">IF('２個別表'!$BF478&lt;&gt;"",1,0)</f>
        <v>0</v>
      </c>
      <c r="R478" s="220" t="str">
        <f ca="1">IF($Q478=1,IF('２個別表'!$BI478=1,1,0),"")</f>
        <v/>
      </c>
      <c r="S478" s="220" t="str">
        <f ca="1">IF($R478=1,IF('２個別表'!$BJ478&lt;&gt;"","〇","×"),"")</f>
        <v/>
      </c>
      <c r="T478" s="220" t="str">
        <f t="shared" ca="1" si="166"/>
        <v/>
      </c>
      <c r="U478" s="381">
        <f ca="1">IF('２個別表'!$BH478&gt;0,'２個別表'!$BH478,0)</f>
        <v>0</v>
      </c>
      <c r="V478" s="220">
        <f ca="1">IF('２個別表'!$BJ478&lt;&gt;"",1,0)</f>
        <v>0</v>
      </c>
      <c r="W478" s="206">
        <f ca="1">IF(AND($Q478=1,$V478=1),'２個別表'!$CF478,0)</f>
        <v>0</v>
      </c>
      <c r="X478" s="219">
        <f t="shared" ca="1" si="187"/>
        <v>0</v>
      </c>
      <c r="Y478" s="220" t="str">
        <f ca="1">IF(1&lt;='２個別表'!$F478,'２個別表'!$BV478,"")</f>
        <v/>
      </c>
      <c r="Z478" s="220">
        <f ca="1">IF(1&lt;='２個別表'!$F478,'２個別表'!$CG478,0)</f>
        <v>0</v>
      </c>
      <c r="AA478" s="220">
        <f ca="1">IF(OR(0&lt;'２個別表'!$BZ478,0&lt;SUM('２個別表'!$CC478:$CD478)),1,0)</f>
        <v>1</v>
      </c>
      <c r="AB478" s="207">
        <f ca="1">IF(1&lt;='２個別表'!$F478,'２個別表'!$BX478,0)</f>
        <v>0</v>
      </c>
      <c r="AC478" s="207" t="str">
        <f ca="1">IF('２個別表'!$BX478&gt;0,IF(AND('２個別表'!$BV478=1,'２個別表'!$CG478="控除不可"),'２個別表'!$BX478,IF(AND('２個別表'!$BV478=1,'２個別表'!$CG478="80%控除対象"),ROUNDUP('２個別表'!$BX478*102/110,0),IF(AND('２個別表'!$BV478=1,'２個別表'!$CG478="全額控除"),ROUNDUP('２個別表'!$BX478*100/110,0),IF(OR('２個別表'!$BV478=2,'２個別表'!$BV478=3),'２個別表'!$BX478,'２個別表'!$BX478)))),"")</f>
        <v/>
      </c>
      <c r="AD478" s="221" t="str">
        <f ca="1">IF('２個別表'!$W478=1,3,IF(AND('２個別表'!$W478=2,AND(19&lt;='２個別表'!$AO478,'２個別表'!$AO478&lt;=23)),2,IF(AND('２個別表'!$W478=2,OR(AND(1&lt;='２個別表'!$AO478,'２個別表'!$AO478&lt;=18),AND(24&lt;='２個別表'!$AO478,'２個別表'!$AO478&lt;=25))),1,"判定不能")))</f>
        <v>判定不能</v>
      </c>
      <c r="AE478" s="228">
        <f t="shared" ca="1" si="167"/>
        <v>0</v>
      </c>
      <c r="AF478" s="204" t="str">
        <f t="shared" ca="1" si="184"/>
        <v/>
      </c>
      <c r="AG478" s="207" t="str">
        <f ca="1">IF(AND($AD478=1,$U478&gt;0,$V478=1),ROUNDDOWN($AC478*1/2-'２個別表'!$CF478*1/2,0),"")</f>
        <v/>
      </c>
      <c r="AH478" s="207" t="str">
        <f t="shared" ca="1" si="188"/>
        <v/>
      </c>
      <c r="AI478" s="230" t="str">
        <f ca="1">IF(AND($AD478=1,$Q478=1),IF($AB478&gt;0,'２個別表'!$BX478-'２個別表'!$BZ478-'２個別表'!$CF478-'２個別表'!$CC478-'２個別表'!$CD478-'２個別表'!$CE478,0),"")</f>
        <v/>
      </c>
      <c r="AJ478" s="222">
        <f t="shared" ca="1" si="168"/>
        <v>0</v>
      </c>
      <c r="AK478" s="218" t="str">
        <f ca="1">IF($AD478=1,IF('２個別表'!$AQ478=1,1,IF('２個別表'!AQ478="","",)),"")</f>
        <v/>
      </c>
      <c r="AL478" s="207" t="str">
        <f ca="1">IF($AJ478=1,IF($AK478=1,'２個別表'!BU478,""),"")</f>
        <v/>
      </c>
      <c r="AM478" s="204" t="str">
        <f t="shared" ca="1" si="169"/>
        <v/>
      </c>
      <c r="AN478" s="223" t="str">
        <f ca="1">IF($AJ478=1,IF($AK478=1,ROUNDDOWN('２個別表'!$BX478-'２個別表'!$BZ478-'２個別表'!$CC478-'２個別表'!$CD478-'２個別表'!$CE478-'２個別表'!$CF478,0),""),"")</f>
        <v/>
      </c>
      <c r="AO478" s="222">
        <f t="shared" ca="1" si="165"/>
        <v>0</v>
      </c>
      <c r="AP478" s="218">
        <f t="shared" ca="1" si="170"/>
        <v>0</v>
      </c>
      <c r="AQ478" s="218">
        <f t="shared" ca="1" si="171"/>
        <v>0</v>
      </c>
      <c r="AR478" s="213">
        <f ca="1">IF('２個別表'!$AC478=1,1,0)</f>
        <v>0</v>
      </c>
      <c r="AS478" s="204" t="str">
        <f t="shared" ca="1" si="172"/>
        <v/>
      </c>
      <c r="AT478" s="204" t="str">
        <f t="shared" ca="1" si="173"/>
        <v/>
      </c>
      <c r="AU478" s="230" t="str">
        <f ca="1">IF($AD478=1,IF($AQ478=1,ROUNDDOWN('２個別表'!$BX478-'２個別表'!$BZ478-'２個別表'!$CC478-'２個別表'!$CD478-'２個別表'!$CE478-'２個別表'!$CF478,0),""),"")</f>
        <v/>
      </c>
      <c r="AV478" s="391">
        <f t="shared" ca="1" si="174"/>
        <v>0</v>
      </c>
      <c r="AW478" s="401" t="str">
        <f t="shared" ca="1" si="175"/>
        <v>-</v>
      </c>
      <c r="AX478" s="228">
        <f ca="1">IF($AD478=2,IF('２個別表'!$BS478=1,1,0),0)</f>
        <v>0</v>
      </c>
      <c r="AY478" s="213" t="str">
        <f t="shared" ca="1" si="176"/>
        <v/>
      </c>
      <c r="AZ478" s="409" t="str">
        <f ca="1">IF(AND($AD478=2,$AX478=1),'２個別表'!$BX478-('２個別表'!$BZ478+'２個別表'!$CC478+'２個別表'!$CD478+'２個別表'!$CE478+'２個別表'!$CF478),"")</f>
        <v/>
      </c>
      <c r="BA478" s="228">
        <f ca="1">IF($AD478=2,IF('２個別表'!$BS478&lt;&gt;1,1,0),0)</f>
        <v>0</v>
      </c>
      <c r="BB478" s="404">
        <f t="shared" ca="1" si="177"/>
        <v>0</v>
      </c>
      <c r="BC478" s="207" t="str">
        <f ca="1">IF(AND($AD478=2,$BA478=1),'２個別表'!$BT478,"")</f>
        <v/>
      </c>
      <c r="BD478" s="207" t="str">
        <f t="shared" ca="1" si="178"/>
        <v/>
      </c>
      <c r="BE478" s="207" t="str">
        <f ca="1">IF(AND($AD478=2,$BA478=1),'２個別表'!$BW478-('２個別表'!$BZ478+'２個別表'!$CC478+'２個別表'!$CD478+'２個別表'!$CE478+'２個別表'!$CF478),"")</f>
        <v/>
      </c>
      <c r="BF478" s="207" t="str">
        <f ca="1">IF(AND($AD478=2,$BA478=1),'２個別表'!$CC478+'２個別表'!$CD478,"")</f>
        <v/>
      </c>
      <c r="BG478" s="406" t="str">
        <f ca="1">IF($BB478=1,IF(SUM('２個別表'!$BY478,'２個別表'!$CF478*0.5)&lt;='２個別表'!$BX478*0.5,"〇","×"),"")</f>
        <v/>
      </c>
      <c r="BH478" s="405">
        <f t="shared" ca="1" si="179"/>
        <v>0</v>
      </c>
      <c r="BI478" s="229" t="str">
        <f ca="1">IF($AD478=2,IF($AX478=1,IF('２個別表'!$AO478=23,"〇","×"),IF(OR('２個別表'!$AO478&lt;19,'２個別表'!$AO478&gt;23),"",IF($BH478&lt;='２個別表'!$BT478,"〇","×"))),"-")</f>
        <v>-</v>
      </c>
      <c r="BJ478" s="414" t="str">
        <f t="shared" ca="1" si="180"/>
        <v>-</v>
      </c>
      <c r="BK478" s="228">
        <f t="shared" ca="1" si="181"/>
        <v>0</v>
      </c>
      <c r="BL478" s="229" t="str">
        <f ca="1">IF($AD478=3,IF(1&lt;='２個別表'!$F478,IF('２個別表'!$W478=1,"〇","×"),""),"")</f>
        <v/>
      </c>
      <c r="BM478" s="209" t="str">
        <f ca="1">IF(AD478=3,IF(AND(OR('２個別表'!BF478="附帯施設",AND(1&lt;='２個別表'!AO478,'２個別表'!AO478&lt;=3)),'２個別表'!BM478&lt;&gt;"",'２個別表'!BN478&lt;&gt;""),1,IF(AND(OR('２個別表'!BF478="附帯施設",AND(1&lt;='２個別表'!AO478,'２個別表'!AO478&lt;=3)),OR('２個別表'!BM478="",'２個別表'!BN478="")),"×",0)),"")</f>
        <v/>
      </c>
      <c r="BN478" s="229" t="str">
        <f ca="1">IF($AD478=3,IF('２個別表'!$BX478&gt;=500000,"〇","×"),"")</f>
        <v/>
      </c>
      <c r="BO478" s="204" t="str">
        <f ca="1">IF(AD478=3,'２個別表'!BY478,"")</f>
        <v/>
      </c>
      <c r="BP478" s="204" t="str">
        <f ca="1">IF(AD478=3,IF(COUNTIF('２個別表'!$Z$11:'２個別表'!Z478,'２個別表'!Z478)=1,BO478,SUMIF('２個別表'!$Z$11:$Z$510,'２個別表'!Z478,$BO$11:$BO$239)),"")</f>
        <v/>
      </c>
      <c r="BQ478" s="213" t="str">
        <f t="shared" ca="1" si="189"/>
        <v/>
      </c>
      <c r="BR478" s="207" t="str">
        <f t="shared" ca="1" si="182"/>
        <v/>
      </c>
      <c r="BS478" s="483" t="str">
        <f ca="1">IF($AD478=3,'２個別表'!$BX478-('２個別表'!$BZ478+'２個別表'!$CC478+'２個別表'!$CD478+'２個別表'!$CE478+'２個別表'!$CF478),"")</f>
        <v/>
      </c>
      <c r="BT478" s="486">
        <f t="shared" ca="1" si="190"/>
        <v>0</v>
      </c>
      <c r="BU478" s="480" t="str">
        <f t="shared" ca="1" si="183"/>
        <v/>
      </c>
    </row>
    <row r="479" spans="1:73">
      <c r="A479" s="770" t="str">
        <f t="shared" ca="1" si="185"/>
        <v>石川県</v>
      </c>
      <c r="B479" s="773">
        <f ca="1">'２個別表'!Q479</f>
        <v>469</v>
      </c>
      <c r="C479" s="774" t="str">
        <f>'２個別表'!$R479</f>
        <v>石川県</v>
      </c>
      <c r="D479" s="774" t="str">
        <f ca="1">'２個別表'!$S479</f>
        <v/>
      </c>
      <c r="E479" s="774" t="str">
        <f ca="1">'２個別表'!$T479</f>
        <v/>
      </c>
      <c r="F479" s="719" t="str">
        <f ca="1">'２個別表'!$W479</f>
        <v/>
      </c>
      <c r="G479" s="719" t="str">
        <f ca="1">IF($F479=1,IF(SUMIF('（様式１号）１総括表'!$B$16:$B$25,A479,'（様式１号）１総括表'!$A$16:$A$25)&gt;0,"〇","✕"),"-")</f>
        <v>-</v>
      </c>
      <c r="H479" s="716" t="str">
        <f ca="1">IF('２個別表'!$Y479=1,IF('２個別表'!$AC479=1,"〇","×"),IF(AND(2&lt;='２個別表'!$AC479,'２個別表'!$AC479&lt;=5),"〇","×"))</f>
        <v>×</v>
      </c>
      <c r="I479" s="716" t="str">
        <f t="shared" ca="1" si="186"/>
        <v>×</v>
      </c>
      <c r="J479" s="207" t="str">
        <f ca="1">'２個別表'!$Z479</f>
        <v/>
      </c>
      <c r="K479" s="207">
        <f ca="1">'２個別表'!$AK479</f>
        <v>0</v>
      </c>
      <c r="L479" s="207" t="str">
        <f ca="1">IF('２個別表'!$AL479=1,1,"")</f>
        <v/>
      </c>
      <c r="M479" s="207" t="str">
        <f ca="1">IF('２個別表'!$AL479="","",IF('２個別表'!$AL479=1,IF(OR('２個別表'!$AM479=1,'２個別表'!$AN479=1),"〇","×")))</f>
        <v/>
      </c>
      <c r="N479" s="204" t="str">
        <f ca="1">'２個別表'!AT479</f>
        <v/>
      </c>
      <c r="O479" s="220" t="str">
        <f ca="1">IF(1&lt;='２個別表'!$F479,IF(AND(1&lt;='２個別表'!$AO479,'２個別表'!$AO479&lt;=3),1,0),"")</f>
        <v/>
      </c>
      <c r="P479" s="229">
        <f ca="1">IF($O479=1,IF(AND('２個別表'!$BF479&lt;&gt;"",AND('２個別表'!$BI479&lt;&gt;1,'２個別表'!$BJ479)),0,1),0)</f>
        <v>0</v>
      </c>
      <c r="Q479" s="220">
        <f ca="1">IF('２個別表'!$BF479&lt;&gt;"",1,0)</f>
        <v>0</v>
      </c>
      <c r="R479" s="220" t="str">
        <f ca="1">IF($Q479=1,IF('２個別表'!$BI479=1,1,0),"")</f>
        <v/>
      </c>
      <c r="S479" s="220" t="str">
        <f ca="1">IF($R479=1,IF('２個別表'!$BJ479&lt;&gt;"","〇","×"),"")</f>
        <v/>
      </c>
      <c r="T479" s="220" t="str">
        <f t="shared" ca="1" si="166"/>
        <v/>
      </c>
      <c r="U479" s="381">
        <f ca="1">IF('２個別表'!$BH479&gt;0,'２個別表'!$BH479,0)</f>
        <v>0</v>
      </c>
      <c r="V479" s="220">
        <f ca="1">IF('２個別表'!$BJ479&lt;&gt;"",1,0)</f>
        <v>0</v>
      </c>
      <c r="W479" s="206">
        <f ca="1">IF(AND($Q479=1,$V479=1),'２個別表'!$CF479,0)</f>
        <v>0</v>
      </c>
      <c r="X479" s="219">
        <f t="shared" ca="1" si="187"/>
        <v>0</v>
      </c>
      <c r="Y479" s="220" t="str">
        <f ca="1">IF(1&lt;='２個別表'!$F479,'２個別表'!$BV479,"")</f>
        <v/>
      </c>
      <c r="Z479" s="220">
        <f ca="1">IF(1&lt;='２個別表'!$F479,'２個別表'!$CG479,0)</f>
        <v>0</v>
      </c>
      <c r="AA479" s="220">
        <f ca="1">IF(OR(0&lt;'２個別表'!$BZ479,0&lt;SUM('２個別表'!$CC479:$CD479)),1,0)</f>
        <v>1</v>
      </c>
      <c r="AB479" s="207">
        <f ca="1">IF(1&lt;='２個別表'!$F479,'２個別表'!$BX479,0)</f>
        <v>0</v>
      </c>
      <c r="AC479" s="207" t="str">
        <f ca="1">IF('２個別表'!$BX479&gt;0,IF(AND('２個別表'!$BV479=1,'２個別表'!$CG479="控除不可"),'２個別表'!$BX479,IF(AND('２個別表'!$BV479=1,'２個別表'!$CG479="80%控除対象"),ROUNDUP('２個別表'!$BX479*102/110,0),IF(AND('２個別表'!$BV479=1,'２個別表'!$CG479="全額控除"),ROUNDUP('２個別表'!$BX479*100/110,0),IF(OR('２個別表'!$BV479=2,'２個別表'!$BV479=3),'２個別表'!$BX479,'２個別表'!$BX479)))),"")</f>
        <v/>
      </c>
      <c r="AD479" s="221" t="str">
        <f ca="1">IF('２個別表'!$W479=1,3,IF(AND('２個別表'!$W479=2,AND(19&lt;='２個別表'!$AO479,'２個別表'!$AO479&lt;=23)),2,IF(AND('２個別表'!$W479=2,OR(AND(1&lt;='２個別表'!$AO479,'２個別表'!$AO479&lt;=18),AND(24&lt;='２個別表'!$AO479,'２個別表'!$AO479&lt;=25))),1,"判定不能")))</f>
        <v>判定不能</v>
      </c>
      <c r="AE479" s="228">
        <f t="shared" ca="1" si="167"/>
        <v>0</v>
      </c>
      <c r="AF479" s="204" t="str">
        <f t="shared" ca="1" si="184"/>
        <v/>
      </c>
      <c r="AG479" s="207" t="str">
        <f ca="1">IF(AND($AD479=1,$U479&gt;0,$V479=1),ROUNDDOWN($AC479*1/2-'２個別表'!$CF479*1/2,0),"")</f>
        <v/>
      </c>
      <c r="AH479" s="207" t="str">
        <f t="shared" ca="1" si="188"/>
        <v/>
      </c>
      <c r="AI479" s="230" t="str">
        <f ca="1">IF(AND($AD479=1,$Q479=1),IF($AB479&gt;0,'２個別表'!$BX479-'２個別表'!$BZ479-'２個別表'!$CF479-'２個別表'!$CC479-'２個別表'!$CD479-'２個別表'!$CE479,0),"")</f>
        <v/>
      </c>
      <c r="AJ479" s="222">
        <f t="shared" ca="1" si="168"/>
        <v>0</v>
      </c>
      <c r="AK479" s="218" t="str">
        <f ca="1">IF($AD479=1,IF('２個別表'!$AQ479=1,1,IF('２個別表'!AQ479="","",)),"")</f>
        <v/>
      </c>
      <c r="AL479" s="207" t="str">
        <f ca="1">IF($AJ479=1,IF($AK479=1,'２個別表'!BU479,""),"")</f>
        <v/>
      </c>
      <c r="AM479" s="204" t="str">
        <f t="shared" ca="1" si="169"/>
        <v/>
      </c>
      <c r="AN479" s="223" t="str">
        <f ca="1">IF($AJ479=1,IF($AK479=1,ROUNDDOWN('２個別表'!$BX479-'２個別表'!$BZ479-'２個別表'!$CC479-'２個別表'!$CD479-'２個別表'!$CE479-'２個別表'!$CF479,0),""),"")</f>
        <v/>
      </c>
      <c r="AO479" s="222">
        <f t="shared" ca="1" si="165"/>
        <v>0</v>
      </c>
      <c r="AP479" s="218">
        <f t="shared" ca="1" si="170"/>
        <v>0</v>
      </c>
      <c r="AQ479" s="218">
        <f t="shared" ca="1" si="171"/>
        <v>0</v>
      </c>
      <c r="AR479" s="213">
        <f ca="1">IF('２個別表'!$AC479=1,1,0)</f>
        <v>0</v>
      </c>
      <c r="AS479" s="204" t="str">
        <f t="shared" ca="1" si="172"/>
        <v/>
      </c>
      <c r="AT479" s="204" t="str">
        <f t="shared" ca="1" si="173"/>
        <v/>
      </c>
      <c r="AU479" s="230" t="str">
        <f ca="1">IF($AD479=1,IF($AQ479=1,ROUNDDOWN('２個別表'!$BX479-'２個別表'!$BZ479-'２個別表'!$CC479-'２個別表'!$CD479-'２個別表'!$CE479-'２個別表'!$CF479,0),""),"")</f>
        <v/>
      </c>
      <c r="AV479" s="391">
        <f t="shared" ca="1" si="174"/>
        <v>0</v>
      </c>
      <c r="AW479" s="401" t="str">
        <f t="shared" ca="1" si="175"/>
        <v>-</v>
      </c>
      <c r="AX479" s="228">
        <f ca="1">IF($AD479=2,IF('２個別表'!$BS479=1,1,0),0)</f>
        <v>0</v>
      </c>
      <c r="AY479" s="213" t="str">
        <f t="shared" ca="1" si="176"/>
        <v/>
      </c>
      <c r="AZ479" s="409" t="str">
        <f ca="1">IF(AND($AD479=2,$AX479=1),'２個別表'!$BX479-('２個別表'!$BZ479+'２個別表'!$CC479+'２個別表'!$CD479+'２個別表'!$CE479+'２個別表'!$CF479),"")</f>
        <v/>
      </c>
      <c r="BA479" s="228">
        <f ca="1">IF($AD479=2,IF('２個別表'!$BS479&lt;&gt;1,1,0),0)</f>
        <v>0</v>
      </c>
      <c r="BB479" s="404">
        <f t="shared" ca="1" si="177"/>
        <v>0</v>
      </c>
      <c r="BC479" s="207" t="str">
        <f ca="1">IF(AND($AD479=2,$BA479=1),'２個別表'!$BT479,"")</f>
        <v/>
      </c>
      <c r="BD479" s="207" t="str">
        <f t="shared" ca="1" si="178"/>
        <v/>
      </c>
      <c r="BE479" s="207" t="str">
        <f ca="1">IF(AND($AD479=2,$BA479=1),'２個別表'!$BW479-('２個別表'!$BZ479+'２個別表'!$CC479+'２個別表'!$CD479+'２個別表'!$CE479+'２個別表'!$CF479),"")</f>
        <v/>
      </c>
      <c r="BF479" s="207" t="str">
        <f ca="1">IF(AND($AD479=2,$BA479=1),'２個別表'!$CC479+'２個別表'!$CD479,"")</f>
        <v/>
      </c>
      <c r="BG479" s="406" t="str">
        <f ca="1">IF($BB479=1,IF(SUM('２個別表'!$BY479,'２個別表'!$CF479*0.5)&lt;='２個別表'!$BX479*0.5,"〇","×"),"")</f>
        <v/>
      </c>
      <c r="BH479" s="405">
        <f t="shared" ca="1" si="179"/>
        <v>0</v>
      </c>
      <c r="BI479" s="229" t="str">
        <f ca="1">IF($AD479=2,IF($AX479=1,IF('２個別表'!$AO479=23,"〇","×"),IF(OR('２個別表'!$AO479&lt;19,'２個別表'!$AO479&gt;23),"",IF($BH479&lt;='２個別表'!$BT479,"〇","×"))),"-")</f>
        <v>-</v>
      </c>
      <c r="BJ479" s="414" t="str">
        <f t="shared" ca="1" si="180"/>
        <v>-</v>
      </c>
      <c r="BK479" s="228">
        <f t="shared" ca="1" si="181"/>
        <v>0</v>
      </c>
      <c r="BL479" s="229" t="str">
        <f ca="1">IF($AD479=3,IF(1&lt;='２個別表'!$F479,IF('２個別表'!$W479=1,"〇","×"),""),"")</f>
        <v/>
      </c>
      <c r="BM479" s="209" t="str">
        <f ca="1">IF(AD479=3,IF(AND(OR('２個別表'!BF479="附帯施設",AND(1&lt;='２個別表'!AO479,'２個別表'!AO479&lt;=3)),'２個別表'!BM479&lt;&gt;"",'２個別表'!BN479&lt;&gt;""),1,IF(AND(OR('２個別表'!BF479="附帯施設",AND(1&lt;='２個別表'!AO479,'２個別表'!AO479&lt;=3)),OR('２個別表'!BM479="",'２個別表'!BN479="")),"×",0)),"")</f>
        <v/>
      </c>
      <c r="BN479" s="229" t="str">
        <f ca="1">IF($AD479=3,IF('２個別表'!$BX479&gt;=500000,"〇","×"),"")</f>
        <v/>
      </c>
      <c r="BO479" s="204" t="str">
        <f ca="1">IF(AD479=3,'２個別表'!BY479,"")</f>
        <v/>
      </c>
      <c r="BP479" s="204" t="str">
        <f ca="1">IF(AD479=3,IF(COUNTIF('２個別表'!$Z$11:'２個別表'!Z479,'２個別表'!Z479)=1,BO479,SUMIF('２個別表'!$Z$11:$Z$510,'２個別表'!Z479,$BO$11:$BO$239)),"")</f>
        <v/>
      </c>
      <c r="BQ479" s="213" t="str">
        <f t="shared" ca="1" si="189"/>
        <v/>
      </c>
      <c r="BR479" s="207" t="str">
        <f t="shared" ca="1" si="182"/>
        <v/>
      </c>
      <c r="BS479" s="483" t="str">
        <f ca="1">IF($AD479=3,'２個別表'!$BX479-('２個別表'!$BZ479+'２個別表'!$CC479+'２個別表'!$CD479+'２個別表'!$CE479+'２個別表'!$CF479),"")</f>
        <v/>
      </c>
      <c r="BT479" s="486">
        <f t="shared" ca="1" si="190"/>
        <v>0</v>
      </c>
      <c r="BU479" s="480" t="str">
        <f t="shared" ca="1" si="183"/>
        <v/>
      </c>
    </row>
    <row r="480" spans="1:73">
      <c r="A480" s="770" t="str">
        <f t="shared" ca="1" si="185"/>
        <v>石川県</v>
      </c>
      <c r="B480" s="773">
        <f ca="1">'２個別表'!Q480</f>
        <v>470</v>
      </c>
      <c r="C480" s="774" t="str">
        <f>'２個別表'!$R480</f>
        <v>石川県</v>
      </c>
      <c r="D480" s="774" t="str">
        <f ca="1">'２個別表'!$S480</f>
        <v/>
      </c>
      <c r="E480" s="774" t="str">
        <f ca="1">'２個別表'!$T480</f>
        <v/>
      </c>
      <c r="F480" s="719" t="str">
        <f ca="1">'２個別表'!$W480</f>
        <v/>
      </c>
      <c r="G480" s="719" t="str">
        <f ca="1">IF($F480=1,IF(SUMIF('（様式１号）１総括表'!$B$16:$B$25,A480,'（様式１号）１総括表'!$A$16:$A$25)&gt;0,"〇","✕"),"-")</f>
        <v>-</v>
      </c>
      <c r="H480" s="716" t="str">
        <f ca="1">IF('２個別表'!$Y480=1,IF('２個別表'!$AC480=1,"〇","×"),IF(AND(2&lt;='２個別表'!$AC480,'２個別表'!$AC480&lt;=5),"〇","×"))</f>
        <v>×</v>
      </c>
      <c r="I480" s="716" t="str">
        <f t="shared" ca="1" si="186"/>
        <v>×</v>
      </c>
      <c r="J480" s="207" t="str">
        <f ca="1">'２個別表'!$Z480</f>
        <v/>
      </c>
      <c r="K480" s="207">
        <f ca="1">'２個別表'!$AK480</f>
        <v>0</v>
      </c>
      <c r="L480" s="207" t="str">
        <f ca="1">IF('２個別表'!$AL480=1,1,"")</f>
        <v/>
      </c>
      <c r="M480" s="207" t="str">
        <f ca="1">IF('２個別表'!$AL480="","",IF('２個別表'!$AL480=1,IF(OR('２個別表'!$AM480=1,'２個別表'!$AN480=1),"〇","×")))</f>
        <v/>
      </c>
      <c r="N480" s="204" t="str">
        <f ca="1">'２個別表'!AT480</f>
        <v/>
      </c>
      <c r="O480" s="220" t="str">
        <f ca="1">IF(1&lt;='２個別表'!$F480,IF(AND(1&lt;='２個別表'!$AO480,'２個別表'!$AO480&lt;=3),1,0),"")</f>
        <v/>
      </c>
      <c r="P480" s="229">
        <f ca="1">IF($O480=1,IF(AND('２個別表'!$BF480&lt;&gt;"",AND('２個別表'!$BI480&lt;&gt;1,'２個別表'!$BJ480)),0,1),0)</f>
        <v>0</v>
      </c>
      <c r="Q480" s="220">
        <f ca="1">IF('２個別表'!$BF480&lt;&gt;"",1,0)</f>
        <v>0</v>
      </c>
      <c r="R480" s="220" t="str">
        <f ca="1">IF($Q480=1,IF('２個別表'!$BI480=1,1,0),"")</f>
        <v/>
      </c>
      <c r="S480" s="220" t="str">
        <f ca="1">IF($R480=1,IF('２個別表'!$BJ480&lt;&gt;"","〇","×"),"")</f>
        <v/>
      </c>
      <c r="T480" s="220" t="str">
        <f t="shared" ca="1" si="166"/>
        <v/>
      </c>
      <c r="U480" s="381">
        <f ca="1">IF('２個別表'!$BH480&gt;0,'２個別表'!$BH480,0)</f>
        <v>0</v>
      </c>
      <c r="V480" s="220">
        <f ca="1">IF('２個別表'!$BJ480&lt;&gt;"",1,0)</f>
        <v>0</v>
      </c>
      <c r="W480" s="206">
        <f ca="1">IF(AND($Q480=1,$V480=1),'２個別表'!$CF480,0)</f>
        <v>0</v>
      </c>
      <c r="X480" s="219">
        <f t="shared" ca="1" si="187"/>
        <v>0</v>
      </c>
      <c r="Y480" s="220" t="str">
        <f ca="1">IF(1&lt;='２個別表'!$F480,'２個別表'!$BV480,"")</f>
        <v/>
      </c>
      <c r="Z480" s="220">
        <f ca="1">IF(1&lt;='２個別表'!$F480,'２個別表'!$CG480,0)</f>
        <v>0</v>
      </c>
      <c r="AA480" s="220">
        <f ca="1">IF(OR(0&lt;'２個別表'!$BZ480,0&lt;SUM('２個別表'!$CC480:$CD480)),1,0)</f>
        <v>1</v>
      </c>
      <c r="AB480" s="207">
        <f ca="1">IF(1&lt;='２個別表'!$F480,'２個別表'!$BX480,0)</f>
        <v>0</v>
      </c>
      <c r="AC480" s="207" t="str">
        <f ca="1">IF('２個別表'!$BX480&gt;0,IF(AND('２個別表'!$BV480=1,'２個別表'!$CG480="控除不可"),'２個別表'!$BX480,IF(AND('２個別表'!$BV480=1,'２個別表'!$CG480="80%控除対象"),ROUNDUP('２個別表'!$BX480*102/110,0),IF(AND('２個別表'!$BV480=1,'２個別表'!$CG480="全額控除"),ROUNDUP('２個別表'!$BX480*100/110,0),IF(OR('２個別表'!$BV480=2,'２個別表'!$BV480=3),'２個別表'!$BX480,'２個別表'!$BX480)))),"")</f>
        <v/>
      </c>
      <c r="AD480" s="221" t="str">
        <f ca="1">IF('２個別表'!$W480=1,3,IF(AND('２個別表'!$W480=2,AND(19&lt;='２個別表'!$AO480,'２個別表'!$AO480&lt;=23)),2,IF(AND('２個別表'!$W480=2,OR(AND(1&lt;='２個別表'!$AO480,'２個別表'!$AO480&lt;=18),AND(24&lt;='２個別表'!$AO480,'２個別表'!$AO480&lt;=25))),1,"判定不能")))</f>
        <v>判定不能</v>
      </c>
      <c r="AE480" s="228">
        <f t="shared" ca="1" si="167"/>
        <v>0</v>
      </c>
      <c r="AF480" s="204" t="str">
        <f t="shared" ca="1" si="184"/>
        <v/>
      </c>
      <c r="AG480" s="207" t="str">
        <f ca="1">IF(AND($AD480=1,$U480&gt;0,$V480=1),ROUNDDOWN($AC480*1/2-'２個別表'!$CF480*1/2,0),"")</f>
        <v/>
      </c>
      <c r="AH480" s="207" t="str">
        <f t="shared" ca="1" si="188"/>
        <v/>
      </c>
      <c r="AI480" s="230" t="str">
        <f ca="1">IF(AND($AD480=1,$Q480=1),IF($AB480&gt;0,'２個別表'!$BX480-'２個別表'!$BZ480-'２個別表'!$CF480-'２個別表'!$CC480-'２個別表'!$CD480-'２個別表'!$CE480,0),"")</f>
        <v/>
      </c>
      <c r="AJ480" s="222">
        <f t="shared" ca="1" si="168"/>
        <v>0</v>
      </c>
      <c r="AK480" s="218" t="str">
        <f ca="1">IF($AD480=1,IF('２個別表'!$AQ480=1,1,IF('２個別表'!AQ480="","",)),"")</f>
        <v/>
      </c>
      <c r="AL480" s="207" t="str">
        <f ca="1">IF($AJ480=1,IF($AK480=1,'２個別表'!BU480,""),"")</f>
        <v/>
      </c>
      <c r="AM480" s="204" t="str">
        <f t="shared" ca="1" si="169"/>
        <v/>
      </c>
      <c r="AN480" s="223" t="str">
        <f ca="1">IF($AJ480=1,IF($AK480=1,ROUNDDOWN('２個別表'!$BX480-'２個別表'!$BZ480-'２個別表'!$CC480-'２個別表'!$CD480-'２個別表'!$CE480-'２個別表'!$CF480,0),""),"")</f>
        <v/>
      </c>
      <c r="AO480" s="222">
        <f t="shared" ca="1" si="165"/>
        <v>0</v>
      </c>
      <c r="AP480" s="218">
        <f t="shared" ca="1" si="170"/>
        <v>0</v>
      </c>
      <c r="AQ480" s="218">
        <f t="shared" ca="1" si="171"/>
        <v>0</v>
      </c>
      <c r="AR480" s="213">
        <f ca="1">IF('２個別表'!$AC480=1,1,0)</f>
        <v>0</v>
      </c>
      <c r="AS480" s="204" t="str">
        <f t="shared" ca="1" si="172"/>
        <v/>
      </c>
      <c r="AT480" s="204" t="str">
        <f t="shared" ca="1" si="173"/>
        <v/>
      </c>
      <c r="AU480" s="230" t="str">
        <f ca="1">IF($AD480=1,IF($AQ480=1,ROUNDDOWN('２個別表'!$BX480-'２個別表'!$BZ480-'２個別表'!$CC480-'２個別表'!$CD480-'２個別表'!$CE480-'２個別表'!$CF480,0),""),"")</f>
        <v/>
      </c>
      <c r="AV480" s="391">
        <f t="shared" ca="1" si="174"/>
        <v>0</v>
      </c>
      <c r="AW480" s="401" t="str">
        <f t="shared" ca="1" si="175"/>
        <v>-</v>
      </c>
      <c r="AX480" s="228">
        <f ca="1">IF($AD480=2,IF('２個別表'!$BS480=1,1,0),0)</f>
        <v>0</v>
      </c>
      <c r="AY480" s="213" t="str">
        <f t="shared" ca="1" si="176"/>
        <v/>
      </c>
      <c r="AZ480" s="409" t="str">
        <f ca="1">IF(AND($AD480=2,$AX480=1),'２個別表'!$BX480-('２個別表'!$BZ480+'２個別表'!$CC480+'２個別表'!$CD480+'２個別表'!$CE480+'２個別表'!$CF480),"")</f>
        <v/>
      </c>
      <c r="BA480" s="228">
        <f ca="1">IF($AD480=2,IF('２個別表'!$BS480&lt;&gt;1,1,0),0)</f>
        <v>0</v>
      </c>
      <c r="BB480" s="404">
        <f t="shared" ca="1" si="177"/>
        <v>0</v>
      </c>
      <c r="BC480" s="207" t="str">
        <f ca="1">IF(AND($AD480=2,$BA480=1),'２個別表'!$BT480,"")</f>
        <v/>
      </c>
      <c r="BD480" s="207" t="str">
        <f t="shared" ca="1" si="178"/>
        <v/>
      </c>
      <c r="BE480" s="207" t="str">
        <f ca="1">IF(AND($AD480=2,$BA480=1),'２個別表'!$BW480-('２個別表'!$BZ480+'２個別表'!$CC480+'２個別表'!$CD480+'２個別表'!$CE480+'２個別表'!$CF480),"")</f>
        <v/>
      </c>
      <c r="BF480" s="207" t="str">
        <f ca="1">IF(AND($AD480=2,$BA480=1),'２個別表'!$CC480+'２個別表'!$CD480,"")</f>
        <v/>
      </c>
      <c r="BG480" s="406" t="str">
        <f ca="1">IF($BB480=1,IF(SUM('２個別表'!$BY480,'２個別表'!$CF480*0.5)&lt;='２個別表'!$BX480*0.5,"〇","×"),"")</f>
        <v/>
      </c>
      <c r="BH480" s="405">
        <f t="shared" ca="1" si="179"/>
        <v>0</v>
      </c>
      <c r="BI480" s="229" t="str">
        <f ca="1">IF($AD480=2,IF($AX480=1,IF('２個別表'!$AO480=23,"〇","×"),IF(OR('２個別表'!$AO480&lt;19,'２個別表'!$AO480&gt;23),"",IF($BH480&lt;='２個別表'!$BT480,"〇","×"))),"-")</f>
        <v>-</v>
      </c>
      <c r="BJ480" s="414" t="str">
        <f t="shared" ca="1" si="180"/>
        <v>-</v>
      </c>
      <c r="BK480" s="228">
        <f t="shared" ca="1" si="181"/>
        <v>0</v>
      </c>
      <c r="BL480" s="229" t="str">
        <f ca="1">IF($AD480=3,IF(1&lt;='２個別表'!$F480,IF('２個別表'!$W480=1,"〇","×"),""),"")</f>
        <v/>
      </c>
      <c r="BM480" s="209" t="str">
        <f ca="1">IF(AD480=3,IF(AND(OR('２個別表'!BF480="附帯施設",AND(1&lt;='２個別表'!AO480,'２個別表'!AO480&lt;=3)),'２個別表'!BM480&lt;&gt;"",'２個別表'!BN480&lt;&gt;""),1,IF(AND(OR('２個別表'!BF480="附帯施設",AND(1&lt;='２個別表'!AO480,'２個別表'!AO480&lt;=3)),OR('２個別表'!BM480="",'２個別表'!BN480="")),"×",0)),"")</f>
        <v/>
      </c>
      <c r="BN480" s="229" t="str">
        <f ca="1">IF($AD480=3,IF('２個別表'!$BX480&gt;=500000,"〇","×"),"")</f>
        <v/>
      </c>
      <c r="BO480" s="204" t="str">
        <f ca="1">IF(AD480=3,'２個別表'!BY480,"")</f>
        <v/>
      </c>
      <c r="BP480" s="204" t="str">
        <f ca="1">IF(AD480=3,IF(COUNTIF('２個別表'!$Z$11:'２個別表'!Z480,'２個別表'!Z480)=1,BO480,SUMIF('２個別表'!$Z$11:$Z$510,'２個別表'!Z480,$BO$11:$BO$239)),"")</f>
        <v/>
      </c>
      <c r="BQ480" s="213" t="str">
        <f t="shared" ca="1" si="189"/>
        <v/>
      </c>
      <c r="BR480" s="207" t="str">
        <f t="shared" ca="1" si="182"/>
        <v/>
      </c>
      <c r="BS480" s="483" t="str">
        <f ca="1">IF($AD480=3,'２個別表'!$BX480-('２個別表'!$BZ480+'２個別表'!$CC480+'２個別表'!$CD480+'２個別表'!$CE480+'２個別表'!$CF480),"")</f>
        <v/>
      </c>
      <c r="BT480" s="486">
        <f t="shared" ca="1" si="190"/>
        <v>0</v>
      </c>
      <c r="BU480" s="480" t="str">
        <f t="shared" ca="1" si="183"/>
        <v/>
      </c>
    </row>
    <row r="481" spans="1:73">
      <c r="A481" s="770" t="str">
        <f t="shared" ca="1" si="185"/>
        <v>石川県</v>
      </c>
      <c r="B481" s="773">
        <f ca="1">'２個別表'!Q481</f>
        <v>471</v>
      </c>
      <c r="C481" s="774" t="str">
        <f>'２個別表'!$R481</f>
        <v>石川県</v>
      </c>
      <c r="D481" s="774" t="str">
        <f ca="1">'２個別表'!$S481</f>
        <v/>
      </c>
      <c r="E481" s="774" t="str">
        <f ca="1">'２個別表'!$T481</f>
        <v/>
      </c>
      <c r="F481" s="719" t="str">
        <f ca="1">'２個別表'!$W481</f>
        <v/>
      </c>
      <c r="G481" s="719" t="str">
        <f ca="1">IF($F481=1,IF(SUMIF('（様式１号）１総括表'!$B$16:$B$25,A481,'（様式１号）１総括表'!$A$16:$A$25)&gt;0,"〇","✕"),"-")</f>
        <v>-</v>
      </c>
      <c r="H481" s="716" t="str">
        <f ca="1">IF('２個別表'!$Y481=1,IF('２個別表'!$AC481=1,"〇","×"),IF(AND(2&lt;='２個別表'!$AC481,'２個別表'!$AC481&lt;=5),"〇","×"))</f>
        <v>×</v>
      </c>
      <c r="I481" s="716" t="str">
        <f t="shared" ca="1" si="186"/>
        <v>×</v>
      </c>
      <c r="J481" s="207" t="str">
        <f ca="1">'２個別表'!$Z481</f>
        <v/>
      </c>
      <c r="K481" s="207">
        <f ca="1">'２個別表'!$AK481</f>
        <v>0</v>
      </c>
      <c r="L481" s="207" t="str">
        <f ca="1">IF('２個別表'!$AL481=1,1,"")</f>
        <v/>
      </c>
      <c r="M481" s="207" t="str">
        <f ca="1">IF('２個別表'!$AL481="","",IF('２個別表'!$AL481=1,IF(OR('２個別表'!$AM481=1,'２個別表'!$AN481=1),"〇","×")))</f>
        <v/>
      </c>
      <c r="N481" s="204" t="str">
        <f ca="1">'２個別表'!AT481</f>
        <v/>
      </c>
      <c r="O481" s="220" t="str">
        <f ca="1">IF(1&lt;='２個別表'!$F481,IF(AND(1&lt;='２個別表'!$AO481,'２個別表'!$AO481&lt;=3),1,0),"")</f>
        <v/>
      </c>
      <c r="P481" s="229">
        <f ca="1">IF($O481=1,IF(AND('２個別表'!$BF481&lt;&gt;"",AND('２個別表'!$BI481&lt;&gt;1,'２個別表'!$BJ481)),0,1),0)</f>
        <v>0</v>
      </c>
      <c r="Q481" s="220">
        <f ca="1">IF('２個別表'!$BF481&lt;&gt;"",1,0)</f>
        <v>0</v>
      </c>
      <c r="R481" s="220" t="str">
        <f ca="1">IF($Q481=1,IF('２個別表'!$BI481=1,1,0),"")</f>
        <v/>
      </c>
      <c r="S481" s="220" t="str">
        <f ca="1">IF($R481=1,IF('２個別表'!$BJ481&lt;&gt;"","〇","×"),"")</f>
        <v/>
      </c>
      <c r="T481" s="220" t="str">
        <f t="shared" ca="1" si="166"/>
        <v/>
      </c>
      <c r="U481" s="381">
        <f ca="1">IF('２個別表'!$BH481&gt;0,'２個別表'!$BH481,0)</f>
        <v>0</v>
      </c>
      <c r="V481" s="220">
        <f ca="1">IF('２個別表'!$BJ481&lt;&gt;"",1,0)</f>
        <v>0</v>
      </c>
      <c r="W481" s="206">
        <f ca="1">IF(AND($Q481=1,$V481=1),'２個別表'!$CF481,0)</f>
        <v>0</v>
      </c>
      <c r="X481" s="219">
        <f t="shared" ca="1" si="187"/>
        <v>0</v>
      </c>
      <c r="Y481" s="220" t="str">
        <f ca="1">IF(1&lt;='２個別表'!$F481,'２個別表'!$BV481,"")</f>
        <v/>
      </c>
      <c r="Z481" s="220">
        <f ca="1">IF(1&lt;='２個別表'!$F481,'２個別表'!$CG481,0)</f>
        <v>0</v>
      </c>
      <c r="AA481" s="220">
        <f ca="1">IF(OR(0&lt;'２個別表'!$BZ481,0&lt;SUM('２個別表'!$CC481:$CD481)),1,0)</f>
        <v>1</v>
      </c>
      <c r="AB481" s="207">
        <f ca="1">IF(1&lt;='２個別表'!$F481,'２個別表'!$BX481,0)</f>
        <v>0</v>
      </c>
      <c r="AC481" s="207" t="str">
        <f ca="1">IF('２個別表'!$BX481&gt;0,IF(AND('２個別表'!$BV481=1,'２個別表'!$CG481="控除不可"),'２個別表'!$BX481,IF(AND('２個別表'!$BV481=1,'２個別表'!$CG481="80%控除対象"),ROUNDUP('２個別表'!$BX481*102/110,0),IF(AND('２個別表'!$BV481=1,'２個別表'!$CG481="全額控除"),ROUNDUP('２個別表'!$BX481*100/110,0),IF(OR('２個別表'!$BV481=2,'２個別表'!$BV481=3),'２個別表'!$BX481,'２個別表'!$BX481)))),"")</f>
        <v/>
      </c>
      <c r="AD481" s="221" t="str">
        <f ca="1">IF('２個別表'!$W481=1,3,IF(AND('２個別表'!$W481=2,AND(19&lt;='２個別表'!$AO481,'２個別表'!$AO481&lt;=23)),2,IF(AND('２個別表'!$W481=2,OR(AND(1&lt;='２個別表'!$AO481,'２個別表'!$AO481&lt;=18),AND(24&lt;='２個別表'!$AO481,'２個別表'!$AO481&lt;=25))),1,"判定不能")))</f>
        <v>判定不能</v>
      </c>
      <c r="AE481" s="228">
        <f t="shared" ca="1" si="167"/>
        <v>0</v>
      </c>
      <c r="AF481" s="204" t="str">
        <f t="shared" ca="1" si="184"/>
        <v/>
      </c>
      <c r="AG481" s="207" t="str">
        <f ca="1">IF(AND($AD481=1,$U481&gt;0,$V481=1),ROUNDDOWN($AC481*1/2-'２個別表'!$CF481*1/2,0),"")</f>
        <v/>
      </c>
      <c r="AH481" s="207" t="str">
        <f t="shared" ca="1" si="188"/>
        <v/>
      </c>
      <c r="AI481" s="230" t="str">
        <f ca="1">IF(AND($AD481=1,$Q481=1),IF($AB481&gt;0,'２個別表'!$BX481-'２個別表'!$BZ481-'２個別表'!$CF481-'２個別表'!$CC481-'２個別表'!$CD481-'２個別表'!$CE481,0),"")</f>
        <v/>
      </c>
      <c r="AJ481" s="222">
        <f t="shared" ca="1" si="168"/>
        <v>0</v>
      </c>
      <c r="AK481" s="218" t="str">
        <f ca="1">IF($AD481=1,IF('２個別表'!$AQ481=1,1,IF('２個別表'!AQ481="","",)),"")</f>
        <v/>
      </c>
      <c r="AL481" s="207" t="str">
        <f ca="1">IF($AJ481=1,IF($AK481=1,'２個別表'!BU481,""),"")</f>
        <v/>
      </c>
      <c r="AM481" s="204" t="str">
        <f t="shared" ca="1" si="169"/>
        <v/>
      </c>
      <c r="AN481" s="223" t="str">
        <f ca="1">IF($AJ481=1,IF($AK481=1,ROUNDDOWN('２個別表'!$BX481-'２個別表'!$BZ481-'２個別表'!$CC481-'２個別表'!$CD481-'２個別表'!$CE481-'２個別表'!$CF481,0),""),"")</f>
        <v/>
      </c>
      <c r="AO481" s="222">
        <f t="shared" ca="1" si="165"/>
        <v>0</v>
      </c>
      <c r="AP481" s="218">
        <f t="shared" ca="1" si="170"/>
        <v>0</v>
      </c>
      <c r="AQ481" s="218">
        <f t="shared" ca="1" si="171"/>
        <v>0</v>
      </c>
      <c r="AR481" s="213">
        <f ca="1">IF('２個別表'!$AC481=1,1,0)</f>
        <v>0</v>
      </c>
      <c r="AS481" s="204" t="str">
        <f t="shared" ca="1" si="172"/>
        <v/>
      </c>
      <c r="AT481" s="204" t="str">
        <f t="shared" ca="1" si="173"/>
        <v/>
      </c>
      <c r="AU481" s="230" t="str">
        <f ca="1">IF($AD481=1,IF($AQ481=1,ROUNDDOWN('２個別表'!$BX481-'２個別表'!$BZ481-'２個別表'!$CC481-'２個別表'!$CD481-'２個別表'!$CE481-'２個別表'!$CF481,0),""),"")</f>
        <v/>
      </c>
      <c r="AV481" s="391">
        <f t="shared" ca="1" si="174"/>
        <v>0</v>
      </c>
      <c r="AW481" s="401" t="str">
        <f t="shared" ca="1" si="175"/>
        <v>-</v>
      </c>
      <c r="AX481" s="228">
        <f ca="1">IF($AD481=2,IF('２個別表'!$BS481=1,1,0),0)</f>
        <v>0</v>
      </c>
      <c r="AY481" s="213" t="str">
        <f t="shared" ca="1" si="176"/>
        <v/>
      </c>
      <c r="AZ481" s="409" t="str">
        <f ca="1">IF(AND($AD481=2,$AX481=1),'２個別表'!$BX481-('２個別表'!$BZ481+'２個別表'!$CC481+'２個別表'!$CD481+'２個別表'!$CE481+'２個別表'!$CF481),"")</f>
        <v/>
      </c>
      <c r="BA481" s="228">
        <f ca="1">IF($AD481=2,IF('２個別表'!$BS481&lt;&gt;1,1,0),0)</f>
        <v>0</v>
      </c>
      <c r="BB481" s="404">
        <f t="shared" ca="1" si="177"/>
        <v>0</v>
      </c>
      <c r="BC481" s="207" t="str">
        <f ca="1">IF(AND($AD481=2,$BA481=1),'２個別表'!$BT481,"")</f>
        <v/>
      </c>
      <c r="BD481" s="207" t="str">
        <f t="shared" ca="1" si="178"/>
        <v/>
      </c>
      <c r="BE481" s="207" t="str">
        <f ca="1">IF(AND($AD481=2,$BA481=1),'２個別表'!$BW481-('２個別表'!$BZ481+'２個別表'!$CC481+'２個別表'!$CD481+'２個別表'!$CE481+'２個別表'!$CF481),"")</f>
        <v/>
      </c>
      <c r="BF481" s="207" t="str">
        <f ca="1">IF(AND($AD481=2,$BA481=1),'２個別表'!$CC481+'２個別表'!$CD481,"")</f>
        <v/>
      </c>
      <c r="BG481" s="406" t="str">
        <f ca="1">IF($BB481=1,IF(SUM('２個別表'!$BY481,'２個別表'!$CF481*0.5)&lt;='２個別表'!$BX481*0.5,"〇","×"),"")</f>
        <v/>
      </c>
      <c r="BH481" s="405">
        <f t="shared" ca="1" si="179"/>
        <v>0</v>
      </c>
      <c r="BI481" s="229" t="str">
        <f ca="1">IF($AD481=2,IF($AX481=1,IF('２個別表'!$AO481=23,"〇","×"),IF(OR('２個別表'!$AO481&lt;19,'２個別表'!$AO481&gt;23),"",IF($BH481&lt;='２個別表'!$BT481,"〇","×"))),"-")</f>
        <v>-</v>
      </c>
      <c r="BJ481" s="414" t="str">
        <f t="shared" ca="1" si="180"/>
        <v>-</v>
      </c>
      <c r="BK481" s="228">
        <f t="shared" ca="1" si="181"/>
        <v>0</v>
      </c>
      <c r="BL481" s="229" t="str">
        <f ca="1">IF($AD481=3,IF(1&lt;='２個別表'!$F481,IF('２個別表'!$W481=1,"〇","×"),""),"")</f>
        <v/>
      </c>
      <c r="BM481" s="209" t="str">
        <f ca="1">IF(AD481=3,IF(AND(OR('２個別表'!BF481="附帯施設",AND(1&lt;='２個別表'!AO481,'２個別表'!AO481&lt;=3)),'２個別表'!BM481&lt;&gt;"",'２個別表'!BN481&lt;&gt;""),1,IF(AND(OR('２個別表'!BF481="附帯施設",AND(1&lt;='２個別表'!AO481,'２個別表'!AO481&lt;=3)),OR('２個別表'!BM481="",'２個別表'!BN481="")),"×",0)),"")</f>
        <v/>
      </c>
      <c r="BN481" s="229" t="str">
        <f ca="1">IF($AD481=3,IF('２個別表'!$BX481&gt;=500000,"〇","×"),"")</f>
        <v/>
      </c>
      <c r="BO481" s="204" t="str">
        <f ca="1">IF(AD481=3,'２個別表'!BY481,"")</f>
        <v/>
      </c>
      <c r="BP481" s="204" t="str">
        <f ca="1">IF(AD481=3,IF(COUNTIF('２個別表'!$Z$11:'２個別表'!Z481,'２個別表'!Z481)=1,BO481,SUMIF('２個別表'!$Z$11:$Z$510,'２個別表'!Z481,$BO$11:$BO$239)),"")</f>
        <v/>
      </c>
      <c r="BQ481" s="213" t="str">
        <f t="shared" ca="1" si="189"/>
        <v/>
      </c>
      <c r="BR481" s="207" t="str">
        <f t="shared" ca="1" si="182"/>
        <v/>
      </c>
      <c r="BS481" s="483" t="str">
        <f ca="1">IF($AD481=3,'２個別表'!$BX481-('２個別表'!$BZ481+'２個別表'!$CC481+'２個別表'!$CD481+'２個別表'!$CE481+'２個別表'!$CF481),"")</f>
        <v/>
      </c>
      <c r="BT481" s="486">
        <f t="shared" ca="1" si="190"/>
        <v>0</v>
      </c>
      <c r="BU481" s="480" t="str">
        <f t="shared" ca="1" si="183"/>
        <v/>
      </c>
    </row>
    <row r="482" spans="1:73">
      <c r="A482" s="770" t="str">
        <f t="shared" ca="1" si="185"/>
        <v>石川県</v>
      </c>
      <c r="B482" s="773">
        <f ca="1">'２個別表'!Q482</f>
        <v>472</v>
      </c>
      <c r="C482" s="774" t="str">
        <f>'２個別表'!$R482</f>
        <v>石川県</v>
      </c>
      <c r="D482" s="774" t="str">
        <f ca="1">'２個別表'!$S482</f>
        <v/>
      </c>
      <c r="E482" s="774" t="str">
        <f ca="1">'２個別表'!$T482</f>
        <v/>
      </c>
      <c r="F482" s="719" t="str">
        <f ca="1">'２個別表'!$W482</f>
        <v/>
      </c>
      <c r="G482" s="719" t="str">
        <f ca="1">IF($F482=1,IF(SUMIF('（様式１号）１総括表'!$B$16:$B$25,A482,'（様式１号）１総括表'!$A$16:$A$25)&gt;0,"〇","✕"),"-")</f>
        <v>-</v>
      </c>
      <c r="H482" s="716" t="str">
        <f ca="1">IF('２個別表'!$Y482=1,IF('２個別表'!$AC482=1,"〇","×"),IF(AND(2&lt;='２個別表'!$AC482,'２個別表'!$AC482&lt;=5),"〇","×"))</f>
        <v>×</v>
      </c>
      <c r="I482" s="716" t="str">
        <f t="shared" ca="1" si="186"/>
        <v>×</v>
      </c>
      <c r="J482" s="207" t="str">
        <f ca="1">'２個別表'!$Z482</f>
        <v/>
      </c>
      <c r="K482" s="207">
        <f ca="1">'２個別表'!$AK482</f>
        <v>0</v>
      </c>
      <c r="L482" s="207" t="str">
        <f ca="1">IF('２個別表'!$AL482=1,1,"")</f>
        <v/>
      </c>
      <c r="M482" s="207" t="str">
        <f ca="1">IF('２個別表'!$AL482="","",IF('２個別表'!$AL482=1,IF(OR('２個別表'!$AM482=1,'２個別表'!$AN482=1),"〇","×")))</f>
        <v/>
      </c>
      <c r="N482" s="204" t="str">
        <f ca="1">'２個別表'!AT482</f>
        <v/>
      </c>
      <c r="O482" s="220" t="str">
        <f ca="1">IF(1&lt;='２個別表'!$F482,IF(AND(1&lt;='２個別表'!$AO482,'２個別表'!$AO482&lt;=3),1,0),"")</f>
        <v/>
      </c>
      <c r="P482" s="229">
        <f ca="1">IF($O482=1,IF(AND('２個別表'!$BF482&lt;&gt;"",AND('２個別表'!$BI482&lt;&gt;1,'２個別表'!$BJ482)),0,1),0)</f>
        <v>0</v>
      </c>
      <c r="Q482" s="220">
        <f ca="1">IF('２個別表'!$BF482&lt;&gt;"",1,0)</f>
        <v>0</v>
      </c>
      <c r="R482" s="220" t="str">
        <f ca="1">IF($Q482=1,IF('２個別表'!$BI482=1,1,0),"")</f>
        <v/>
      </c>
      <c r="S482" s="220" t="str">
        <f ca="1">IF($R482=1,IF('２個別表'!$BJ482&lt;&gt;"","〇","×"),"")</f>
        <v/>
      </c>
      <c r="T482" s="220" t="str">
        <f t="shared" ca="1" si="166"/>
        <v/>
      </c>
      <c r="U482" s="381">
        <f ca="1">IF('２個別表'!$BH482&gt;0,'２個別表'!$BH482,0)</f>
        <v>0</v>
      </c>
      <c r="V482" s="220">
        <f ca="1">IF('２個別表'!$BJ482&lt;&gt;"",1,0)</f>
        <v>0</v>
      </c>
      <c r="W482" s="206">
        <f ca="1">IF(AND($Q482=1,$V482=1),'２個別表'!$CF482,0)</f>
        <v>0</v>
      </c>
      <c r="X482" s="219">
        <f t="shared" ca="1" si="187"/>
        <v>0</v>
      </c>
      <c r="Y482" s="220" t="str">
        <f ca="1">IF(1&lt;='２個別表'!$F482,'２個別表'!$BV482,"")</f>
        <v/>
      </c>
      <c r="Z482" s="220">
        <f ca="1">IF(1&lt;='２個別表'!$F482,'２個別表'!$CG482,0)</f>
        <v>0</v>
      </c>
      <c r="AA482" s="220">
        <f ca="1">IF(OR(0&lt;'２個別表'!$BZ482,0&lt;SUM('２個別表'!$CC482:$CD482)),1,0)</f>
        <v>1</v>
      </c>
      <c r="AB482" s="207">
        <f ca="1">IF(1&lt;='２個別表'!$F482,'２個別表'!$BX482,0)</f>
        <v>0</v>
      </c>
      <c r="AC482" s="207" t="str">
        <f ca="1">IF('２個別表'!$BX482&gt;0,IF(AND('２個別表'!$BV482=1,'２個別表'!$CG482="控除不可"),'２個別表'!$BX482,IF(AND('２個別表'!$BV482=1,'２個別表'!$CG482="80%控除対象"),ROUNDUP('２個別表'!$BX482*102/110,0),IF(AND('２個別表'!$BV482=1,'２個別表'!$CG482="全額控除"),ROUNDUP('２個別表'!$BX482*100/110,0),IF(OR('２個別表'!$BV482=2,'２個別表'!$BV482=3),'２個別表'!$BX482,'２個別表'!$BX482)))),"")</f>
        <v/>
      </c>
      <c r="AD482" s="221" t="str">
        <f ca="1">IF('２個別表'!$W482=1,3,IF(AND('２個別表'!$W482=2,AND(19&lt;='２個別表'!$AO482,'２個別表'!$AO482&lt;=23)),2,IF(AND('２個別表'!$W482=2,OR(AND(1&lt;='２個別表'!$AO482,'２個別表'!$AO482&lt;=18),AND(24&lt;='２個別表'!$AO482,'２個別表'!$AO482&lt;=25))),1,"判定不能")))</f>
        <v>判定不能</v>
      </c>
      <c r="AE482" s="228">
        <f t="shared" ca="1" si="167"/>
        <v>0</v>
      </c>
      <c r="AF482" s="204" t="str">
        <f t="shared" ca="1" si="184"/>
        <v/>
      </c>
      <c r="AG482" s="207" t="str">
        <f ca="1">IF(AND($AD482=1,$U482&gt;0,$V482=1),ROUNDDOWN($AC482*1/2-'２個別表'!$CF482*1/2,0),"")</f>
        <v/>
      </c>
      <c r="AH482" s="207" t="str">
        <f t="shared" ca="1" si="188"/>
        <v/>
      </c>
      <c r="AI482" s="230" t="str">
        <f ca="1">IF(AND($AD482=1,$Q482=1),IF($AB482&gt;0,'２個別表'!$BX482-'２個別表'!$BZ482-'２個別表'!$CF482-'２個別表'!$CC482-'２個別表'!$CD482-'２個別表'!$CE482,0),"")</f>
        <v/>
      </c>
      <c r="AJ482" s="222">
        <f t="shared" ca="1" si="168"/>
        <v>0</v>
      </c>
      <c r="AK482" s="218" t="str">
        <f ca="1">IF($AD482=1,IF('２個別表'!$AQ482=1,1,IF('２個別表'!AQ482="","",)),"")</f>
        <v/>
      </c>
      <c r="AL482" s="207" t="str">
        <f ca="1">IF($AJ482=1,IF($AK482=1,'２個別表'!BU482,""),"")</f>
        <v/>
      </c>
      <c r="AM482" s="204" t="str">
        <f t="shared" ca="1" si="169"/>
        <v/>
      </c>
      <c r="AN482" s="223" t="str">
        <f ca="1">IF($AJ482=1,IF($AK482=1,ROUNDDOWN('２個別表'!$BX482-'２個別表'!$BZ482-'２個別表'!$CC482-'２個別表'!$CD482-'２個別表'!$CE482-'２個別表'!$CF482,0),""),"")</f>
        <v/>
      </c>
      <c r="AO482" s="222">
        <f t="shared" ca="1" si="165"/>
        <v>0</v>
      </c>
      <c r="AP482" s="218">
        <f t="shared" ca="1" si="170"/>
        <v>0</v>
      </c>
      <c r="AQ482" s="218">
        <f t="shared" ca="1" si="171"/>
        <v>0</v>
      </c>
      <c r="AR482" s="213">
        <f ca="1">IF('２個別表'!$AC482=1,1,0)</f>
        <v>0</v>
      </c>
      <c r="AS482" s="204" t="str">
        <f t="shared" ca="1" si="172"/>
        <v/>
      </c>
      <c r="AT482" s="204" t="str">
        <f t="shared" ca="1" si="173"/>
        <v/>
      </c>
      <c r="AU482" s="230" t="str">
        <f ca="1">IF($AD482=1,IF($AQ482=1,ROUNDDOWN('２個別表'!$BX482-'２個別表'!$BZ482-'２個別表'!$CC482-'２個別表'!$CD482-'２個別表'!$CE482-'２個別表'!$CF482,0),""),"")</f>
        <v/>
      </c>
      <c r="AV482" s="391">
        <f t="shared" ca="1" si="174"/>
        <v>0</v>
      </c>
      <c r="AW482" s="401" t="str">
        <f t="shared" ca="1" si="175"/>
        <v>-</v>
      </c>
      <c r="AX482" s="228">
        <f ca="1">IF($AD482=2,IF('２個別表'!$BS482=1,1,0),0)</f>
        <v>0</v>
      </c>
      <c r="AY482" s="213" t="str">
        <f t="shared" ca="1" si="176"/>
        <v/>
      </c>
      <c r="AZ482" s="409" t="str">
        <f ca="1">IF(AND($AD482=2,$AX482=1),'２個別表'!$BX482-('２個別表'!$BZ482+'２個別表'!$CC482+'２個別表'!$CD482+'２個別表'!$CE482+'２個別表'!$CF482),"")</f>
        <v/>
      </c>
      <c r="BA482" s="228">
        <f ca="1">IF($AD482=2,IF('２個別表'!$BS482&lt;&gt;1,1,0),0)</f>
        <v>0</v>
      </c>
      <c r="BB482" s="404">
        <f t="shared" ca="1" si="177"/>
        <v>0</v>
      </c>
      <c r="BC482" s="207" t="str">
        <f ca="1">IF(AND($AD482=2,$BA482=1),'２個別表'!$BT482,"")</f>
        <v/>
      </c>
      <c r="BD482" s="207" t="str">
        <f t="shared" ca="1" si="178"/>
        <v/>
      </c>
      <c r="BE482" s="207" t="str">
        <f ca="1">IF(AND($AD482=2,$BA482=1),'２個別表'!$BW482-('２個別表'!$BZ482+'２個別表'!$CC482+'２個別表'!$CD482+'２個別表'!$CE482+'２個別表'!$CF482),"")</f>
        <v/>
      </c>
      <c r="BF482" s="207" t="str">
        <f ca="1">IF(AND($AD482=2,$BA482=1),'２個別表'!$CC482+'２個別表'!$CD482,"")</f>
        <v/>
      </c>
      <c r="BG482" s="406" t="str">
        <f ca="1">IF($BB482=1,IF(SUM('２個別表'!$BY482,'２個別表'!$CF482*0.5)&lt;='２個別表'!$BX482*0.5,"〇","×"),"")</f>
        <v/>
      </c>
      <c r="BH482" s="405">
        <f t="shared" ca="1" si="179"/>
        <v>0</v>
      </c>
      <c r="BI482" s="229" t="str">
        <f ca="1">IF($AD482=2,IF($AX482=1,IF('２個別表'!$AO482=23,"〇","×"),IF(OR('２個別表'!$AO482&lt;19,'２個別表'!$AO482&gt;23),"",IF($BH482&lt;='２個別表'!$BT482,"〇","×"))),"-")</f>
        <v>-</v>
      </c>
      <c r="BJ482" s="414" t="str">
        <f t="shared" ca="1" si="180"/>
        <v>-</v>
      </c>
      <c r="BK482" s="228">
        <f t="shared" ca="1" si="181"/>
        <v>0</v>
      </c>
      <c r="BL482" s="229" t="str">
        <f ca="1">IF($AD482=3,IF(1&lt;='２個別表'!$F482,IF('２個別表'!$W482=1,"〇","×"),""),"")</f>
        <v/>
      </c>
      <c r="BM482" s="209" t="str">
        <f ca="1">IF(AD482=3,IF(AND(OR('２個別表'!BF482="附帯施設",AND(1&lt;='２個別表'!AO482,'２個別表'!AO482&lt;=3)),'２個別表'!BM482&lt;&gt;"",'２個別表'!BN482&lt;&gt;""),1,IF(AND(OR('２個別表'!BF482="附帯施設",AND(1&lt;='２個別表'!AO482,'２個別表'!AO482&lt;=3)),OR('２個別表'!BM482="",'２個別表'!BN482="")),"×",0)),"")</f>
        <v/>
      </c>
      <c r="BN482" s="229" t="str">
        <f ca="1">IF($AD482=3,IF('２個別表'!$BX482&gt;=500000,"〇","×"),"")</f>
        <v/>
      </c>
      <c r="BO482" s="204" t="str">
        <f ca="1">IF(AD482=3,'２個別表'!BY482,"")</f>
        <v/>
      </c>
      <c r="BP482" s="204" t="str">
        <f ca="1">IF(AD482=3,IF(COUNTIF('２個別表'!$Z$11:'２個別表'!Z482,'２個別表'!Z482)=1,BO482,SUMIF('２個別表'!$Z$11:$Z$510,'２個別表'!Z482,$BO$11:$BO$239)),"")</f>
        <v/>
      </c>
      <c r="BQ482" s="213" t="str">
        <f t="shared" ca="1" si="189"/>
        <v/>
      </c>
      <c r="BR482" s="207" t="str">
        <f t="shared" ca="1" si="182"/>
        <v/>
      </c>
      <c r="BS482" s="483" t="str">
        <f ca="1">IF($AD482=3,'２個別表'!$BX482-('２個別表'!$BZ482+'２個別表'!$CC482+'２個別表'!$CD482+'２個別表'!$CE482+'２個別表'!$CF482),"")</f>
        <v/>
      </c>
      <c r="BT482" s="486">
        <f t="shared" ca="1" si="190"/>
        <v>0</v>
      </c>
      <c r="BU482" s="480" t="str">
        <f t="shared" ca="1" si="183"/>
        <v/>
      </c>
    </row>
    <row r="483" spans="1:73">
      <c r="A483" s="770" t="str">
        <f t="shared" ca="1" si="185"/>
        <v>石川県</v>
      </c>
      <c r="B483" s="773">
        <f ca="1">'２個別表'!Q483</f>
        <v>473</v>
      </c>
      <c r="C483" s="774" t="str">
        <f>'２個別表'!$R483</f>
        <v>石川県</v>
      </c>
      <c r="D483" s="774" t="str">
        <f ca="1">'２個別表'!$S483</f>
        <v/>
      </c>
      <c r="E483" s="774" t="str">
        <f ca="1">'２個別表'!$T483</f>
        <v/>
      </c>
      <c r="F483" s="719" t="str">
        <f ca="1">'２個別表'!$W483</f>
        <v/>
      </c>
      <c r="G483" s="719" t="str">
        <f ca="1">IF($F483=1,IF(SUMIF('（様式１号）１総括表'!$B$16:$B$25,A483,'（様式１号）１総括表'!$A$16:$A$25)&gt;0,"〇","✕"),"-")</f>
        <v>-</v>
      </c>
      <c r="H483" s="716" t="str">
        <f ca="1">IF('２個別表'!$Y483=1,IF('２個別表'!$AC483=1,"〇","×"),IF(AND(2&lt;='２個別表'!$AC483,'２個別表'!$AC483&lt;=5),"〇","×"))</f>
        <v>×</v>
      </c>
      <c r="I483" s="716" t="str">
        <f t="shared" ca="1" si="186"/>
        <v>×</v>
      </c>
      <c r="J483" s="207" t="str">
        <f ca="1">'２個別表'!$Z483</f>
        <v/>
      </c>
      <c r="K483" s="207">
        <f ca="1">'２個別表'!$AK483</f>
        <v>0</v>
      </c>
      <c r="L483" s="207" t="str">
        <f ca="1">IF('２個別表'!$AL483=1,1,"")</f>
        <v/>
      </c>
      <c r="M483" s="207" t="str">
        <f ca="1">IF('２個別表'!$AL483="","",IF('２個別表'!$AL483=1,IF(OR('２個別表'!$AM483=1,'２個別表'!$AN483=1),"〇","×")))</f>
        <v/>
      </c>
      <c r="N483" s="204" t="str">
        <f ca="1">'２個別表'!AT483</f>
        <v/>
      </c>
      <c r="O483" s="220" t="str">
        <f ca="1">IF(1&lt;='２個別表'!$F483,IF(AND(1&lt;='２個別表'!$AO483,'２個別表'!$AO483&lt;=3),1,0),"")</f>
        <v/>
      </c>
      <c r="P483" s="229">
        <f ca="1">IF($O483=1,IF(AND('２個別表'!$BF483&lt;&gt;"",AND('２個別表'!$BI483&lt;&gt;1,'２個別表'!$BJ483)),0,1),0)</f>
        <v>0</v>
      </c>
      <c r="Q483" s="220">
        <f ca="1">IF('２個別表'!$BF483&lt;&gt;"",1,0)</f>
        <v>0</v>
      </c>
      <c r="R483" s="220" t="str">
        <f ca="1">IF($Q483=1,IF('２個別表'!$BI483=1,1,0),"")</f>
        <v/>
      </c>
      <c r="S483" s="220" t="str">
        <f ca="1">IF($R483=1,IF('２個別表'!$BJ483&lt;&gt;"","〇","×"),"")</f>
        <v/>
      </c>
      <c r="T483" s="220" t="str">
        <f t="shared" ca="1" si="166"/>
        <v/>
      </c>
      <c r="U483" s="381">
        <f ca="1">IF('２個別表'!$BH483&gt;0,'２個別表'!$BH483,0)</f>
        <v>0</v>
      </c>
      <c r="V483" s="220">
        <f ca="1">IF('２個別表'!$BJ483&lt;&gt;"",1,0)</f>
        <v>0</v>
      </c>
      <c r="W483" s="206">
        <f ca="1">IF(AND($Q483=1,$V483=1),'２個別表'!$CF483,0)</f>
        <v>0</v>
      </c>
      <c r="X483" s="219">
        <f t="shared" ca="1" si="187"/>
        <v>0</v>
      </c>
      <c r="Y483" s="220" t="str">
        <f ca="1">IF(1&lt;='２個別表'!$F483,'２個別表'!$BV483,"")</f>
        <v/>
      </c>
      <c r="Z483" s="220">
        <f ca="1">IF(1&lt;='２個別表'!$F483,'２個別表'!$CG483,0)</f>
        <v>0</v>
      </c>
      <c r="AA483" s="220">
        <f ca="1">IF(OR(0&lt;'２個別表'!$BZ483,0&lt;SUM('２個別表'!$CC483:$CD483)),1,0)</f>
        <v>1</v>
      </c>
      <c r="AB483" s="207">
        <f ca="1">IF(1&lt;='２個別表'!$F483,'２個別表'!$BX483,0)</f>
        <v>0</v>
      </c>
      <c r="AC483" s="207" t="str">
        <f ca="1">IF('２個別表'!$BX483&gt;0,IF(AND('２個別表'!$BV483=1,'２個別表'!$CG483="控除不可"),'２個別表'!$BX483,IF(AND('２個別表'!$BV483=1,'２個別表'!$CG483="80%控除対象"),ROUNDUP('２個別表'!$BX483*102/110,0),IF(AND('２個別表'!$BV483=1,'２個別表'!$CG483="全額控除"),ROUNDUP('２個別表'!$BX483*100/110,0),IF(OR('２個別表'!$BV483=2,'２個別表'!$BV483=3),'２個別表'!$BX483,'２個別表'!$BX483)))),"")</f>
        <v/>
      </c>
      <c r="AD483" s="221" t="str">
        <f ca="1">IF('２個別表'!$W483=1,3,IF(AND('２個別表'!$W483=2,AND(19&lt;='２個別表'!$AO483,'２個別表'!$AO483&lt;=23)),2,IF(AND('２個別表'!$W483=2,OR(AND(1&lt;='２個別表'!$AO483,'２個別表'!$AO483&lt;=18),AND(24&lt;='２個別表'!$AO483,'２個別表'!$AO483&lt;=25))),1,"判定不能")))</f>
        <v>判定不能</v>
      </c>
      <c r="AE483" s="228">
        <f t="shared" ca="1" si="167"/>
        <v>0</v>
      </c>
      <c r="AF483" s="204" t="str">
        <f t="shared" ca="1" si="184"/>
        <v/>
      </c>
      <c r="AG483" s="207" t="str">
        <f ca="1">IF(AND($AD483=1,$U483&gt;0,$V483=1),ROUNDDOWN($AC483*1/2-'２個別表'!$CF483*1/2,0),"")</f>
        <v/>
      </c>
      <c r="AH483" s="207" t="str">
        <f t="shared" ca="1" si="188"/>
        <v/>
      </c>
      <c r="AI483" s="230" t="str">
        <f ca="1">IF(AND($AD483=1,$Q483=1),IF($AB483&gt;0,'２個別表'!$BX483-'２個別表'!$BZ483-'２個別表'!$CF483-'２個別表'!$CC483-'２個別表'!$CD483-'２個別表'!$CE483,0),"")</f>
        <v/>
      </c>
      <c r="AJ483" s="222">
        <f t="shared" ca="1" si="168"/>
        <v>0</v>
      </c>
      <c r="AK483" s="218" t="str">
        <f ca="1">IF($AD483=1,IF('２個別表'!$AQ483=1,1,IF('２個別表'!AQ483="","",)),"")</f>
        <v/>
      </c>
      <c r="AL483" s="207" t="str">
        <f ca="1">IF($AJ483=1,IF($AK483=1,'２個別表'!BU483,""),"")</f>
        <v/>
      </c>
      <c r="AM483" s="204" t="str">
        <f t="shared" ca="1" si="169"/>
        <v/>
      </c>
      <c r="AN483" s="223" t="str">
        <f ca="1">IF($AJ483=1,IF($AK483=1,ROUNDDOWN('２個別表'!$BX483-'２個別表'!$BZ483-'２個別表'!$CC483-'２個別表'!$CD483-'２個別表'!$CE483-'２個別表'!$CF483,0),""),"")</f>
        <v/>
      </c>
      <c r="AO483" s="222">
        <f t="shared" ca="1" si="165"/>
        <v>0</v>
      </c>
      <c r="AP483" s="218">
        <f t="shared" ca="1" si="170"/>
        <v>0</v>
      </c>
      <c r="AQ483" s="218">
        <f t="shared" ca="1" si="171"/>
        <v>0</v>
      </c>
      <c r="AR483" s="213">
        <f ca="1">IF('２個別表'!$AC483=1,1,0)</f>
        <v>0</v>
      </c>
      <c r="AS483" s="204" t="str">
        <f t="shared" ca="1" si="172"/>
        <v/>
      </c>
      <c r="AT483" s="204" t="str">
        <f t="shared" ca="1" si="173"/>
        <v/>
      </c>
      <c r="AU483" s="230" t="str">
        <f ca="1">IF($AD483=1,IF($AQ483=1,ROUNDDOWN('２個別表'!$BX483-'２個別表'!$BZ483-'２個別表'!$CC483-'２個別表'!$CD483-'２個別表'!$CE483-'２個別表'!$CF483,0),""),"")</f>
        <v/>
      </c>
      <c r="AV483" s="391">
        <f t="shared" ca="1" si="174"/>
        <v>0</v>
      </c>
      <c r="AW483" s="401" t="str">
        <f t="shared" ca="1" si="175"/>
        <v>-</v>
      </c>
      <c r="AX483" s="228">
        <f ca="1">IF($AD483=2,IF('２個別表'!$BS483=1,1,0),0)</f>
        <v>0</v>
      </c>
      <c r="AY483" s="213" t="str">
        <f t="shared" ca="1" si="176"/>
        <v/>
      </c>
      <c r="AZ483" s="409" t="str">
        <f ca="1">IF(AND($AD483=2,$AX483=1),'２個別表'!$BX483-('２個別表'!$BZ483+'２個別表'!$CC483+'２個別表'!$CD483+'２個別表'!$CE483+'２個別表'!$CF483),"")</f>
        <v/>
      </c>
      <c r="BA483" s="228">
        <f ca="1">IF($AD483=2,IF('２個別表'!$BS483&lt;&gt;1,1,0),0)</f>
        <v>0</v>
      </c>
      <c r="BB483" s="404">
        <f t="shared" ca="1" si="177"/>
        <v>0</v>
      </c>
      <c r="BC483" s="207" t="str">
        <f ca="1">IF(AND($AD483=2,$BA483=1),'２個別表'!$BT483,"")</f>
        <v/>
      </c>
      <c r="BD483" s="207" t="str">
        <f t="shared" ca="1" si="178"/>
        <v/>
      </c>
      <c r="BE483" s="207" t="str">
        <f ca="1">IF(AND($AD483=2,$BA483=1),'２個別表'!$BW483-('２個別表'!$BZ483+'２個別表'!$CC483+'２個別表'!$CD483+'２個別表'!$CE483+'２個別表'!$CF483),"")</f>
        <v/>
      </c>
      <c r="BF483" s="207" t="str">
        <f ca="1">IF(AND($AD483=2,$BA483=1),'２個別表'!$CC483+'２個別表'!$CD483,"")</f>
        <v/>
      </c>
      <c r="BG483" s="406" t="str">
        <f ca="1">IF($BB483=1,IF(SUM('２個別表'!$BY483,'２個別表'!$CF483*0.5)&lt;='２個別表'!$BX483*0.5,"〇","×"),"")</f>
        <v/>
      </c>
      <c r="BH483" s="405">
        <f t="shared" ca="1" si="179"/>
        <v>0</v>
      </c>
      <c r="BI483" s="229" t="str">
        <f ca="1">IF($AD483=2,IF($AX483=1,IF('２個別表'!$AO483=23,"〇","×"),IF(OR('２個別表'!$AO483&lt;19,'２個別表'!$AO483&gt;23),"",IF($BH483&lt;='２個別表'!$BT483,"〇","×"))),"-")</f>
        <v>-</v>
      </c>
      <c r="BJ483" s="414" t="str">
        <f t="shared" ca="1" si="180"/>
        <v>-</v>
      </c>
      <c r="BK483" s="228">
        <f t="shared" ca="1" si="181"/>
        <v>0</v>
      </c>
      <c r="BL483" s="229" t="str">
        <f ca="1">IF($AD483=3,IF(1&lt;='２個別表'!$F483,IF('２個別表'!$W483=1,"〇","×"),""),"")</f>
        <v/>
      </c>
      <c r="BM483" s="209" t="str">
        <f ca="1">IF(AD483=3,IF(AND(OR('２個別表'!BF483="附帯施設",AND(1&lt;='２個別表'!AO483,'２個別表'!AO483&lt;=3)),'２個別表'!BM483&lt;&gt;"",'２個別表'!BN483&lt;&gt;""),1,IF(AND(OR('２個別表'!BF483="附帯施設",AND(1&lt;='２個別表'!AO483,'２個別表'!AO483&lt;=3)),OR('２個別表'!BM483="",'２個別表'!BN483="")),"×",0)),"")</f>
        <v/>
      </c>
      <c r="BN483" s="229" t="str">
        <f ca="1">IF($AD483=3,IF('２個別表'!$BX483&gt;=500000,"〇","×"),"")</f>
        <v/>
      </c>
      <c r="BO483" s="204" t="str">
        <f ca="1">IF(AD483=3,'２個別表'!BY483,"")</f>
        <v/>
      </c>
      <c r="BP483" s="204" t="str">
        <f ca="1">IF(AD483=3,IF(COUNTIF('２個別表'!$Z$11:'２個別表'!Z483,'２個別表'!Z483)=1,BO483,SUMIF('２個別表'!$Z$11:$Z$510,'２個別表'!Z483,$BO$11:$BO$239)),"")</f>
        <v/>
      </c>
      <c r="BQ483" s="213" t="str">
        <f t="shared" ca="1" si="189"/>
        <v/>
      </c>
      <c r="BR483" s="207" t="str">
        <f t="shared" ca="1" si="182"/>
        <v/>
      </c>
      <c r="BS483" s="483" t="str">
        <f ca="1">IF($AD483=3,'２個別表'!$BX483-('２個別表'!$BZ483+'２個別表'!$CC483+'２個別表'!$CD483+'２個別表'!$CE483+'２個別表'!$CF483),"")</f>
        <v/>
      </c>
      <c r="BT483" s="486">
        <f t="shared" ca="1" si="190"/>
        <v>0</v>
      </c>
      <c r="BU483" s="480" t="str">
        <f t="shared" ca="1" si="183"/>
        <v/>
      </c>
    </row>
    <row r="484" spans="1:73">
      <c r="A484" s="770" t="str">
        <f t="shared" ca="1" si="185"/>
        <v>石川県</v>
      </c>
      <c r="B484" s="773">
        <f ca="1">'２個別表'!Q484</f>
        <v>474</v>
      </c>
      <c r="C484" s="774" t="str">
        <f>'２個別表'!$R484</f>
        <v>石川県</v>
      </c>
      <c r="D484" s="774" t="str">
        <f ca="1">'２個別表'!$S484</f>
        <v/>
      </c>
      <c r="E484" s="774" t="str">
        <f ca="1">'２個別表'!$T484</f>
        <v/>
      </c>
      <c r="F484" s="719" t="str">
        <f ca="1">'２個別表'!$W484</f>
        <v/>
      </c>
      <c r="G484" s="719" t="str">
        <f ca="1">IF($F484=1,IF(SUMIF('（様式１号）１総括表'!$B$16:$B$25,A484,'（様式１号）１総括表'!$A$16:$A$25)&gt;0,"〇","✕"),"-")</f>
        <v>-</v>
      </c>
      <c r="H484" s="716" t="str">
        <f ca="1">IF('２個別表'!$Y484=1,IF('２個別表'!$AC484=1,"〇","×"),IF(AND(2&lt;='２個別表'!$AC484,'２個別表'!$AC484&lt;=5),"〇","×"))</f>
        <v>×</v>
      </c>
      <c r="I484" s="716" t="str">
        <f t="shared" ca="1" si="186"/>
        <v>×</v>
      </c>
      <c r="J484" s="207" t="str">
        <f ca="1">'２個別表'!$Z484</f>
        <v/>
      </c>
      <c r="K484" s="207">
        <f ca="1">'２個別表'!$AK484</f>
        <v>0</v>
      </c>
      <c r="L484" s="207" t="str">
        <f ca="1">IF('２個別表'!$AL484=1,1,"")</f>
        <v/>
      </c>
      <c r="M484" s="207" t="str">
        <f ca="1">IF('２個別表'!$AL484="","",IF('２個別表'!$AL484=1,IF(OR('２個別表'!$AM484=1,'２個別表'!$AN484=1),"〇","×")))</f>
        <v/>
      </c>
      <c r="N484" s="204" t="str">
        <f ca="1">'２個別表'!AT484</f>
        <v/>
      </c>
      <c r="O484" s="220" t="str">
        <f ca="1">IF(1&lt;='２個別表'!$F484,IF(AND(1&lt;='２個別表'!$AO484,'２個別表'!$AO484&lt;=3),1,0),"")</f>
        <v/>
      </c>
      <c r="P484" s="229">
        <f ca="1">IF($O484=1,IF(AND('２個別表'!$BF484&lt;&gt;"",AND('２個別表'!$BI484&lt;&gt;1,'２個別表'!$BJ484)),0,1),0)</f>
        <v>0</v>
      </c>
      <c r="Q484" s="220">
        <f ca="1">IF('２個別表'!$BF484&lt;&gt;"",1,0)</f>
        <v>0</v>
      </c>
      <c r="R484" s="220" t="str">
        <f ca="1">IF($Q484=1,IF('２個別表'!$BI484=1,1,0),"")</f>
        <v/>
      </c>
      <c r="S484" s="220" t="str">
        <f ca="1">IF($R484=1,IF('２個別表'!$BJ484&lt;&gt;"","〇","×"),"")</f>
        <v/>
      </c>
      <c r="T484" s="220" t="str">
        <f t="shared" ca="1" si="166"/>
        <v/>
      </c>
      <c r="U484" s="381">
        <f ca="1">IF('２個別表'!$BH484&gt;0,'２個別表'!$BH484,0)</f>
        <v>0</v>
      </c>
      <c r="V484" s="220">
        <f ca="1">IF('２個別表'!$BJ484&lt;&gt;"",1,0)</f>
        <v>0</v>
      </c>
      <c r="W484" s="206">
        <f ca="1">IF(AND($Q484=1,$V484=1),'２個別表'!$CF484,0)</f>
        <v>0</v>
      </c>
      <c r="X484" s="219">
        <f t="shared" ca="1" si="187"/>
        <v>0</v>
      </c>
      <c r="Y484" s="220" t="str">
        <f ca="1">IF(1&lt;='２個別表'!$F484,'２個別表'!$BV484,"")</f>
        <v/>
      </c>
      <c r="Z484" s="220">
        <f ca="1">IF(1&lt;='２個別表'!$F484,'２個別表'!$CG484,0)</f>
        <v>0</v>
      </c>
      <c r="AA484" s="220">
        <f ca="1">IF(OR(0&lt;'２個別表'!$BZ484,0&lt;SUM('２個別表'!$CC484:$CD484)),1,0)</f>
        <v>1</v>
      </c>
      <c r="AB484" s="207">
        <f ca="1">IF(1&lt;='２個別表'!$F484,'２個別表'!$BX484,0)</f>
        <v>0</v>
      </c>
      <c r="AC484" s="207" t="str">
        <f ca="1">IF('２個別表'!$BX484&gt;0,IF(AND('２個別表'!$BV484=1,'２個別表'!$CG484="控除不可"),'２個別表'!$BX484,IF(AND('２個別表'!$BV484=1,'２個別表'!$CG484="80%控除対象"),ROUNDUP('２個別表'!$BX484*102/110,0),IF(AND('２個別表'!$BV484=1,'２個別表'!$CG484="全額控除"),ROUNDUP('２個別表'!$BX484*100/110,0),IF(OR('２個別表'!$BV484=2,'２個別表'!$BV484=3),'２個別表'!$BX484,'２個別表'!$BX484)))),"")</f>
        <v/>
      </c>
      <c r="AD484" s="221" t="str">
        <f ca="1">IF('２個別表'!$W484=1,3,IF(AND('２個別表'!$W484=2,AND(19&lt;='２個別表'!$AO484,'２個別表'!$AO484&lt;=23)),2,IF(AND('２個別表'!$W484=2,OR(AND(1&lt;='２個別表'!$AO484,'２個別表'!$AO484&lt;=18),AND(24&lt;='２個別表'!$AO484,'２個別表'!$AO484&lt;=25))),1,"判定不能")))</f>
        <v>判定不能</v>
      </c>
      <c r="AE484" s="228">
        <f t="shared" ca="1" si="167"/>
        <v>0</v>
      </c>
      <c r="AF484" s="204" t="str">
        <f t="shared" ca="1" si="184"/>
        <v/>
      </c>
      <c r="AG484" s="207" t="str">
        <f ca="1">IF(AND($AD484=1,$U484&gt;0,$V484=1),ROUNDDOWN($AC484*1/2-'２個別表'!$CF484*1/2,0),"")</f>
        <v/>
      </c>
      <c r="AH484" s="207" t="str">
        <f t="shared" ca="1" si="188"/>
        <v/>
      </c>
      <c r="AI484" s="230" t="str">
        <f ca="1">IF(AND($AD484=1,$Q484=1),IF($AB484&gt;0,'２個別表'!$BX484-'２個別表'!$BZ484-'２個別表'!$CF484-'２個別表'!$CC484-'２個別表'!$CD484-'２個別表'!$CE484,0),"")</f>
        <v/>
      </c>
      <c r="AJ484" s="222">
        <f t="shared" ca="1" si="168"/>
        <v>0</v>
      </c>
      <c r="AK484" s="218" t="str">
        <f ca="1">IF($AD484=1,IF('２個別表'!$AQ484=1,1,IF('２個別表'!AQ484="","",)),"")</f>
        <v/>
      </c>
      <c r="AL484" s="207" t="str">
        <f ca="1">IF($AJ484=1,IF($AK484=1,'２個別表'!BU484,""),"")</f>
        <v/>
      </c>
      <c r="AM484" s="204" t="str">
        <f t="shared" ca="1" si="169"/>
        <v/>
      </c>
      <c r="AN484" s="223" t="str">
        <f ca="1">IF($AJ484=1,IF($AK484=1,ROUNDDOWN('２個別表'!$BX484-'２個別表'!$BZ484-'２個別表'!$CC484-'２個別表'!$CD484-'２個別表'!$CE484-'２個別表'!$CF484,0),""),"")</f>
        <v/>
      </c>
      <c r="AO484" s="222">
        <f t="shared" ca="1" si="165"/>
        <v>0</v>
      </c>
      <c r="AP484" s="218">
        <f t="shared" ca="1" si="170"/>
        <v>0</v>
      </c>
      <c r="AQ484" s="218">
        <f t="shared" ca="1" si="171"/>
        <v>0</v>
      </c>
      <c r="AR484" s="213">
        <f ca="1">IF('２個別表'!$AC484=1,1,0)</f>
        <v>0</v>
      </c>
      <c r="AS484" s="204" t="str">
        <f t="shared" ca="1" si="172"/>
        <v/>
      </c>
      <c r="AT484" s="204" t="str">
        <f t="shared" ca="1" si="173"/>
        <v/>
      </c>
      <c r="AU484" s="230" t="str">
        <f ca="1">IF($AD484=1,IF($AQ484=1,ROUNDDOWN('２個別表'!$BX484-'２個別表'!$BZ484-'２個別表'!$CC484-'２個別表'!$CD484-'２個別表'!$CE484-'２個別表'!$CF484,0),""),"")</f>
        <v/>
      </c>
      <c r="AV484" s="391">
        <f t="shared" ca="1" si="174"/>
        <v>0</v>
      </c>
      <c r="AW484" s="401" t="str">
        <f t="shared" ca="1" si="175"/>
        <v>-</v>
      </c>
      <c r="AX484" s="228">
        <f ca="1">IF($AD484=2,IF('２個別表'!$BS484=1,1,0),0)</f>
        <v>0</v>
      </c>
      <c r="AY484" s="213" t="str">
        <f t="shared" ca="1" si="176"/>
        <v/>
      </c>
      <c r="AZ484" s="409" t="str">
        <f ca="1">IF(AND($AD484=2,$AX484=1),'２個別表'!$BX484-('２個別表'!$BZ484+'２個別表'!$CC484+'２個別表'!$CD484+'２個別表'!$CE484+'２個別表'!$CF484),"")</f>
        <v/>
      </c>
      <c r="BA484" s="228">
        <f ca="1">IF($AD484=2,IF('２個別表'!$BS484&lt;&gt;1,1,0),0)</f>
        <v>0</v>
      </c>
      <c r="BB484" s="404">
        <f t="shared" ca="1" si="177"/>
        <v>0</v>
      </c>
      <c r="BC484" s="207" t="str">
        <f ca="1">IF(AND($AD484=2,$BA484=1),'２個別表'!$BT484,"")</f>
        <v/>
      </c>
      <c r="BD484" s="207" t="str">
        <f t="shared" ca="1" si="178"/>
        <v/>
      </c>
      <c r="BE484" s="207" t="str">
        <f ca="1">IF(AND($AD484=2,$BA484=1),'２個別表'!$BW484-('２個別表'!$BZ484+'２個別表'!$CC484+'２個別表'!$CD484+'２個別表'!$CE484+'２個別表'!$CF484),"")</f>
        <v/>
      </c>
      <c r="BF484" s="207" t="str">
        <f ca="1">IF(AND($AD484=2,$BA484=1),'２個別表'!$CC484+'２個別表'!$CD484,"")</f>
        <v/>
      </c>
      <c r="BG484" s="406" t="str">
        <f ca="1">IF($BB484=1,IF(SUM('２個別表'!$BY484,'２個別表'!$CF484*0.5)&lt;='２個別表'!$BX484*0.5,"〇","×"),"")</f>
        <v/>
      </c>
      <c r="BH484" s="405">
        <f t="shared" ca="1" si="179"/>
        <v>0</v>
      </c>
      <c r="BI484" s="229" t="str">
        <f ca="1">IF($AD484=2,IF($AX484=1,IF('２個別表'!$AO484=23,"〇","×"),IF(OR('２個別表'!$AO484&lt;19,'２個別表'!$AO484&gt;23),"",IF($BH484&lt;='２個別表'!$BT484,"〇","×"))),"-")</f>
        <v>-</v>
      </c>
      <c r="BJ484" s="414" t="str">
        <f t="shared" ca="1" si="180"/>
        <v>-</v>
      </c>
      <c r="BK484" s="228">
        <f t="shared" ca="1" si="181"/>
        <v>0</v>
      </c>
      <c r="BL484" s="229" t="str">
        <f ca="1">IF($AD484=3,IF(1&lt;='２個別表'!$F484,IF('２個別表'!$W484=1,"〇","×"),""),"")</f>
        <v/>
      </c>
      <c r="BM484" s="209" t="str">
        <f ca="1">IF(AD484=3,IF(AND(OR('２個別表'!BF484="附帯施設",AND(1&lt;='２個別表'!AO484,'２個別表'!AO484&lt;=3)),'２個別表'!BM484&lt;&gt;"",'２個別表'!BN484&lt;&gt;""),1,IF(AND(OR('２個別表'!BF484="附帯施設",AND(1&lt;='２個別表'!AO484,'２個別表'!AO484&lt;=3)),OR('２個別表'!BM484="",'２個別表'!BN484="")),"×",0)),"")</f>
        <v/>
      </c>
      <c r="BN484" s="229" t="str">
        <f ca="1">IF($AD484=3,IF('２個別表'!$BX484&gt;=500000,"〇","×"),"")</f>
        <v/>
      </c>
      <c r="BO484" s="204" t="str">
        <f ca="1">IF(AD484=3,'２個別表'!BY484,"")</f>
        <v/>
      </c>
      <c r="BP484" s="204" t="str">
        <f ca="1">IF(AD484=3,IF(COUNTIF('２個別表'!$Z$11:'２個別表'!Z484,'２個別表'!Z484)=1,BO484,SUMIF('２個別表'!$Z$11:$Z$510,'２個別表'!Z484,$BO$11:$BO$239)),"")</f>
        <v/>
      </c>
      <c r="BQ484" s="213" t="str">
        <f t="shared" ca="1" si="189"/>
        <v/>
      </c>
      <c r="BR484" s="207" t="str">
        <f t="shared" ca="1" si="182"/>
        <v/>
      </c>
      <c r="BS484" s="483" t="str">
        <f ca="1">IF($AD484=3,'２個別表'!$BX484-('２個別表'!$BZ484+'２個別表'!$CC484+'２個別表'!$CD484+'２個別表'!$CE484+'２個別表'!$CF484),"")</f>
        <v/>
      </c>
      <c r="BT484" s="486">
        <f t="shared" ca="1" si="190"/>
        <v>0</v>
      </c>
      <c r="BU484" s="480" t="str">
        <f t="shared" ca="1" si="183"/>
        <v/>
      </c>
    </row>
    <row r="485" spans="1:73">
      <c r="A485" s="770" t="str">
        <f t="shared" ca="1" si="185"/>
        <v>石川県</v>
      </c>
      <c r="B485" s="773">
        <f ca="1">'２個別表'!Q485</f>
        <v>475</v>
      </c>
      <c r="C485" s="774" t="str">
        <f>'２個別表'!$R485</f>
        <v>石川県</v>
      </c>
      <c r="D485" s="774" t="str">
        <f ca="1">'２個別表'!$S485</f>
        <v/>
      </c>
      <c r="E485" s="774" t="str">
        <f ca="1">'２個別表'!$T485</f>
        <v/>
      </c>
      <c r="F485" s="719" t="str">
        <f ca="1">'２個別表'!$W485</f>
        <v/>
      </c>
      <c r="G485" s="719" t="str">
        <f ca="1">IF($F485=1,IF(SUMIF('（様式１号）１総括表'!$B$16:$B$25,A485,'（様式１号）１総括表'!$A$16:$A$25)&gt;0,"〇","✕"),"-")</f>
        <v>-</v>
      </c>
      <c r="H485" s="716" t="str">
        <f ca="1">IF('２個別表'!$Y485=1,IF('２個別表'!$AC485=1,"〇","×"),IF(AND(2&lt;='２個別表'!$AC485,'２個別表'!$AC485&lt;=5),"〇","×"))</f>
        <v>×</v>
      </c>
      <c r="I485" s="716" t="str">
        <f t="shared" ca="1" si="186"/>
        <v>×</v>
      </c>
      <c r="J485" s="207" t="str">
        <f ca="1">'２個別表'!$Z485</f>
        <v/>
      </c>
      <c r="K485" s="207">
        <f ca="1">'２個別表'!$AK485</f>
        <v>0</v>
      </c>
      <c r="L485" s="207" t="str">
        <f ca="1">IF('２個別表'!$AL485=1,1,"")</f>
        <v/>
      </c>
      <c r="M485" s="207" t="str">
        <f ca="1">IF('２個別表'!$AL485="","",IF('２個別表'!$AL485=1,IF(OR('２個別表'!$AM485=1,'２個別表'!$AN485=1),"〇","×")))</f>
        <v/>
      </c>
      <c r="N485" s="204" t="str">
        <f ca="1">'２個別表'!AT485</f>
        <v/>
      </c>
      <c r="O485" s="220" t="str">
        <f ca="1">IF(1&lt;='２個別表'!$F485,IF(AND(1&lt;='２個別表'!$AO485,'２個別表'!$AO485&lt;=3),1,0),"")</f>
        <v/>
      </c>
      <c r="P485" s="229">
        <f ca="1">IF($O485=1,IF(AND('２個別表'!$BF485&lt;&gt;"",AND('２個別表'!$BI485&lt;&gt;1,'２個別表'!$BJ485)),0,1),0)</f>
        <v>0</v>
      </c>
      <c r="Q485" s="220">
        <f ca="1">IF('２個別表'!$BF485&lt;&gt;"",1,0)</f>
        <v>0</v>
      </c>
      <c r="R485" s="220" t="str">
        <f ca="1">IF($Q485=1,IF('２個別表'!$BI485=1,1,0),"")</f>
        <v/>
      </c>
      <c r="S485" s="220" t="str">
        <f ca="1">IF($R485=1,IF('２個別表'!$BJ485&lt;&gt;"","〇","×"),"")</f>
        <v/>
      </c>
      <c r="T485" s="220" t="str">
        <f t="shared" ca="1" si="166"/>
        <v/>
      </c>
      <c r="U485" s="381">
        <f ca="1">IF('２個別表'!$BH485&gt;0,'２個別表'!$BH485,0)</f>
        <v>0</v>
      </c>
      <c r="V485" s="220">
        <f ca="1">IF('２個別表'!$BJ485&lt;&gt;"",1,0)</f>
        <v>0</v>
      </c>
      <c r="W485" s="206">
        <f ca="1">IF(AND($Q485=1,$V485=1),'２個別表'!$CF485,0)</f>
        <v>0</v>
      </c>
      <c r="X485" s="219">
        <f t="shared" ca="1" si="187"/>
        <v>0</v>
      </c>
      <c r="Y485" s="220" t="str">
        <f ca="1">IF(1&lt;='２個別表'!$F485,'２個別表'!$BV485,"")</f>
        <v/>
      </c>
      <c r="Z485" s="220">
        <f ca="1">IF(1&lt;='２個別表'!$F485,'２個別表'!$CG485,0)</f>
        <v>0</v>
      </c>
      <c r="AA485" s="220">
        <f ca="1">IF(OR(0&lt;'２個別表'!$BZ485,0&lt;SUM('２個別表'!$CC485:$CD485)),1,0)</f>
        <v>1</v>
      </c>
      <c r="AB485" s="207">
        <f ca="1">IF(1&lt;='２個別表'!$F485,'２個別表'!$BX485,0)</f>
        <v>0</v>
      </c>
      <c r="AC485" s="207" t="str">
        <f ca="1">IF('２個別表'!$BX485&gt;0,IF(AND('２個別表'!$BV485=1,'２個別表'!$CG485="控除不可"),'２個別表'!$BX485,IF(AND('２個別表'!$BV485=1,'２個別表'!$CG485="80%控除対象"),ROUNDUP('２個別表'!$BX485*102/110,0),IF(AND('２個別表'!$BV485=1,'２個別表'!$CG485="全額控除"),ROUNDUP('２個別表'!$BX485*100/110,0),IF(OR('２個別表'!$BV485=2,'２個別表'!$BV485=3),'２個別表'!$BX485,'２個別表'!$BX485)))),"")</f>
        <v/>
      </c>
      <c r="AD485" s="221" t="str">
        <f ca="1">IF('２個別表'!$W485=1,3,IF(AND('２個別表'!$W485=2,AND(19&lt;='２個別表'!$AO485,'２個別表'!$AO485&lt;=23)),2,IF(AND('２個別表'!$W485=2,OR(AND(1&lt;='２個別表'!$AO485,'２個別表'!$AO485&lt;=18),AND(24&lt;='２個別表'!$AO485,'２個別表'!$AO485&lt;=25))),1,"判定不能")))</f>
        <v>判定不能</v>
      </c>
      <c r="AE485" s="228">
        <f t="shared" ca="1" si="167"/>
        <v>0</v>
      </c>
      <c r="AF485" s="204" t="str">
        <f t="shared" ca="1" si="184"/>
        <v/>
      </c>
      <c r="AG485" s="207" t="str">
        <f ca="1">IF(AND($AD485=1,$U485&gt;0,$V485=1),ROUNDDOWN($AC485*1/2-'２個別表'!$CF485*1/2,0),"")</f>
        <v/>
      </c>
      <c r="AH485" s="207" t="str">
        <f t="shared" ca="1" si="188"/>
        <v/>
      </c>
      <c r="AI485" s="230" t="str">
        <f ca="1">IF(AND($AD485=1,$Q485=1),IF($AB485&gt;0,'２個別表'!$BX485-'２個別表'!$BZ485-'２個別表'!$CF485-'２個別表'!$CC485-'２個別表'!$CD485-'２個別表'!$CE485,0),"")</f>
        <v/>
      </c>
      <c r="AJ485" s="222">
        <f t="shared" ca="1" si="168"/>
        <v>0</v>
      </c>
      <c r="AK485" s="218" t="str">
        <f ca="1">IF($AD485=1,IF('２個別表'!$AQ485=1,1,IF('２個別表'!AQ485="","",)),"")</f>
        <v/>
      </c>
      <c r="AL485" s="207" t="str">
        <f ca="1">IF($AJ485=1,IF($AK485=1,'２個別表'!BU485,""),"")</f>
        <v/>
      </c>
      <c r="AM485" s="204" t="str">
        <f t="shared" ca="1" si="169"/>
        <v/>
      </c>
      <c r="AN485" s="223" t="str">
        <f ca="1">IF($AJ485=1,IF($AK485=1,ROUNDDOWN('２個別表'!$BX485-'２個別表'!$BZ485-'２個別表'!$CC485-'２個別表'!$CD485-'２個別表'!$CE485-'２個別表'!$CF485,0),""),"")</f>
        <v/>
      </c>
      <c r="AO485" s="222">
        <f t="shared" ca="1" si="165"/>
        <v>0</v>
      </c>
      <c r="AP485" s="218">
        <f t="shared" ca="1" si="170"/>
        <v>0</v>
      </c>
      <c r="AQ485" s="218">
        <f t="shared" ca="1" si="171"/>
        <v>0</v>
      </c>
      <c r="AR485" s="213">
        <f ca="1">IF('２個別表'!$AC485=1,1,0)</f>
        <v>0</v>
      </c>
      <c r="AS485" s="204" t="str">
        <f t="shared" ca="1" si="172"/>
        <v/>
      </c>
      <c r="AT485" s="204" t="str">
        <f t="shared" ca="1" si="173"/>
        <v/>
      </c>
      <c r="AU485" s="230" t="str">
        <f ca="1">IF($AD485=1,IF($AQ485=1,ROUNDDOWN('２個別表'!$BX485-'２個別表'!$BZ485-'２個別表'!$CC485-'２個別表'!$CD485-'２個別表'!$CE485-'２個別表'!$CF485,0),""),"")</f>
        <v/>
      </c>
      <c r="AV485" s="391">
        <f t="shared" ca="1" si="174"/>
        <v>0</v>
      </c>
      <c r="AW485" s="401" t="str">
        <f t="shared" ca="1" si="175"/>
        <v>-</v>
      </c>
      <c r="AX485" s="228">
        <f ca="1">IF($AD485=2,IF('２個別表'!$BS485=1,1,0),0)</f>
        <v>0</v>
      </c>
      <c r="AY485" s="213" t="str">
        <f t="shared" ca="1" si="176"/>
        <v/>
      </c>
      <c r="AZ485" s="409" t="str">
        <f ca="1">IF(AND($AD485=2,$AX485=1),'２個別表'!$BX485-('２個別表'!$BZ485+'２個別表'!$CC485+'２個別表'!$CD485+'２個別表'!$CE485+'２個別表'!$CF485),"")</f>
        <v/>
      </c>
      <c r="BA485" s="228">
        <f ca="1">IF($AD485=2,IF('２個別表'!$BS485&lt;&gt;1,1,0),0)</f>
        <v>0</v>
      </c>
      <c r="BB485" s="404">
        <f t="shared" ca="1" si="177"/>
        <v>0</v>
      </c>
      <c r="BC485" s="207" t="str">
        <f ca="1">IF(AND($AD485=2,$BA485=1),'２個別表'!$BT485,"")</f>
        <v/>
      </c>
      <c r="BD485" s="207" t="str">
        <f t="shared" ca="1" si="178"/>
        <v/>
      </c>
      <c r="BE485" s="207" t="str">
        <f ca="1">IF(AND($AD485=2,$BA485=1),'２個別表'!$BW485-('２個別表'!$BZ485+'２個別表'!$CC485+'２個別表'!$CD485+'２個別表'!$CE485+'２個別表'!$CF485),"")</f>
        <v/>
      </c>
      <c r="BF485" s="207" t="str">
        <f ca="1">IF(AND($AD485=2,$BA485=1),'２個別表'!$CC485+'２個別表'!$CD485,"")</f>
        <v/>
      </c>
      <c r="BG485" s="406" t="str">
        <f ca="1">IF($BB485=1,IF(SUM('２個別表'!$BY485,'２個別表'!$CF485*0.5)&lt;='２個別表'!$BX485*0.5,"〇","×"),"")</f>
        <v/>
      </c>
      <c r="BH485" s="405">
        <f t="shared" ca="1" si="179"/>
        <v>0</v>
      </c>
      <c r="BI485" s="229" t="str">
        <f ca="1">IF($AD485=2,IF($AX485=1,IF('２個別表'!$AO485=23,"〇","×"),IF(OR('２個別表'!$AO485&lt;19,'２個別表'!$AO485&gt;23),"",IF($BH485&lt;='２個別表'!$BT485,"〇","×"))),"-")</f>
        <v>-</v>
      </c>
      <c r="BJ485" s="414" t="str">
        <f t="shared" ca="1" si="180"/>
        <v>-</v>
      </c>
      <c r="BK485" s="228">
        <f t="shared" ca="1" si="181"/>
        <v>0</v>
      </c>
      <c r="BL485" s="229" t="str">
        <f ca="1">IF($AD485=3,IF(1&lt;='２個別表'!$F485,IF('２個別表'!$W485=1,"〇","×"),""),"")</f>
        <v/>
      </c>
      <c r="BM485" s="209" t="str">
        <f ca="1">IF(AD485=3,IF(AND(OR('２個別表'!BF485="附帯施設",AND(1&lt;='２個別表'!AO485,'２個別表'!AO485&lt;=3)),'２個別表'!BM485&lt;&gt;"",'２個別表'!BN485&lt;&gt;""),1,IF(AND(OR('２個別表'!BF485="附帯施設",AND(1&lt;='２個別表'!AO485,'２個別表'!AO485&lt;=3)),OR('２個別表'!BM485="",'２個別表'!BN485="")),"×",0)),"")</f>
        <v/>
      </c>
      <c r="BN485" s="229" t="str">
        <f ca="1">IF($AD485=3,IF('２個別表'!$BX485&gt;=500000,"〇","×"),"")</f>
        <v/>
      </c>
      <c r="BO485" s="204" t="str">
        <f ca="1">IF(AD485=3,'２個別表'!BY485,"")</f>
        <v/>
      </c>
      <c r="BP485" s="204" t="str">
        <f ca="1">IF(AD485=3,IF(COUNTIF('２個別表'!$Z$11:'２個別表'!Z485,'２個別表'!Z485)=1,BO485,SUMIF('２個別表'!$Z$11:$Z$510,'２個別表'!Z485,$BO$11:$BO$239)),"")</f>
        <v/>
      </c>
      <c r="BQ485" s="213" t="str">
        <f t="shared" ca="1" si="189"/>
        <v/>
      </c>
      <c r="BR485" s="207" t="str">
        <f t="shared" ca="1" si="182"/>
        <v/>
      </c>
      <c r="BS485" s="483" t="str">
        <f ca="1">IF($AD485=3,'２個別表'!$BX485-('２個別表'!$BZ485+'２個別表'!$CC485+'２個別表'!$CD485+'２個別表'!$CE485+'２個別表'!$CF485),"")</f>
        <v/>
      </c>
      <c r="BT485" s="486">
        <f t="shared" ca="1" si="190"/>
        <v>0</v>
      </c>
      <c r="BU485" s="480" t="str">
        <f t="shared" ca="1" si="183"/>
        <v/>
      </c>
    </row>
    <row r="486" spans="1:73">
      <c r="A486" s="770" t="str">
        <f t="shared" ca="1" si="185"/>
        <v>石川県</v>
      </c>
      <c r="B486" s="773">
        <f ca="1">'２個別表'!Q486</f>
        <v>476</v>
      </c>
      <c r="C486" s="774" t="str">
        <f>'２個別表'!$R486</f>
        <v>石川県</v>
      </c>
      <c r="D486" s="774" t="str">
        <f ca="1">'２個別表'!$S486</f>
        <v/>
      </c>
      <c r="E486" s="774" t="str">
        <f ca="1">'２個別表'!$T486</f>
        <v/>
      </c>
      <c r="F486" s="719" t="str">
        <f ca="1">'２個別表'!$W486</f>
        <v/>
      </c>
      <c r="G486" s="719" t="str">
        <f ca="1">IF($F486=1,IF(SUMIF('（様式１号）１総括表'!$B$16:$B$25,A486,'（様式１号）１総括表'!$A$16:$A$25)&gt;0,"〇","✕"),"-")</f>
        <v>-</v>
      </c>
      <c r="H486" s="716" t="str">
        <f ca="1">IF('２個別表'!$Y486=1,IF('２個別表'!$AC486=1,"〇","×"),IF(AND(2&lt;='２個別表'!$AC486,'２個別表'!$AC486&lt;=5),"〇","×"))</f>
        <v>×</v>
      </c>
      <c r="I486" s="716" t="str">
        <f t="shared" ca="1" si="186"/>
        <v>×</v>
      </c>
      <c r="J486" s="207" t="str">
        <f ca="1">'２個別表'!$Z486</f>
        <v/>
      </c>
      <c r="K486" s="207">
        <f ca="1">'２個別表'!$AK486</f>
        <v>0</v>
      </c>
      <c r="L486" s="207" t="str">
        <f ca="1">IF('２個別表'!$AL486=1,1,"")</f>
        <v/>
      </c>
      <c r="M486" s="207" t="str">
        <f ca="1">IF('２個別表'!$AL486="","",IF('２個別表'!$AL486=1,IF(OR('２個別表'!$AM486=1,'２個別表'!$AN486=1),"〇","×")))</f>
        <v/>
      </c>
      <c r="N486" s="204" t="str">
        <f ca="1">'２個別表'!AT486</f>
        <v/>
      </c>
      <c r="O486" s="220" t="str">
        <f ca="1">IF(1&lt;='２個別表'!$F486,IF(AND(1&lt;='２個別表'!$AO486,'２個別表'!$AO486&lt;=3),1,0),"")</f>
        <v/>
      </c>
      <c r="P486" s="229">
        <f ca="1">IF($O486=1,IF(AND('２個別表'!$BF486&lt;&gt;"",AND('２個別表'!$BI486&lt;&gt;1,'２個別表'!$BJ486)),0,1),0)</f>
        <v>0</v>
      </c>
      <c r="Q486" s="220">
        <f ca="1">IF('２個別表'!$BF486&lt;&gt;"",1,0)</f>
        <v>0</v>
      </c>
      <c r="R486" s="220" t="str">
        <f ca="1">IF($Q486=1,IF('２個別表'!$BI486=1,1,0),"")</f>
        <v/>
      </c>
      <c r="S486" s="220" t="str">
        <f ca="1">IF($R486=1,IF('２個別表'!$BJ486&lt;&gt;"","〇","×"),"")</f>
        <v/>
      </c>
      <c r="T486" s="220" t="str">
        <f t="shared" ca="1" si="166"/>
        <v/>
      </c>
      <c r="U486" s="381">
        <f ca="1">IF('２個別表'!$BH486&gt;0,'２個別表'!$BH486,0)</f>
        <v>0</v>
      </c>
      <c r="V486" s="220">
        <f ca="1">IF('２個別表'!$BJ486&lt;&gt;"",1,0)</f>
        <v>0</v>
      </c>
      <c r="W486" s="206">
        <f ca="1">IF(AND($Q486=1,$V486=1),'２個別表'!$CF486,0)</f>
        <v>0</v>
      </c>
      <c r="X486" s="219">
        <f t="shared" ca="1" si="187"/>
        <v>0</v>
      </c>
      <c r="Y486" s="220" t="str">
        <f ca="1">IF(1&lt;='２個別表'!$F486,'２個別表'!$BV486,"")</f>
        <v/>
      </c>
      <c r="Z486" s="220">
        <f ca="1">IF(1&lt;='２個別表'!$F486,'２個別表'!$CG486,0)</f>
        <v>0</v>
      </c>
      <c r="AA486" s="220">
        <f ca="1">IF(OR(0&lt;'２個別表'!$BZ486,0&lt;SUM('２個別表'!$CC486:$CD486)),1,0)</f>
        <v>1</v>
      </c>
      <c r="AB486" s="207">
        <f ca="1">IF(1&lt;='２個別表'!$F486,'２個別表'!$BX486,0)</f>
        <v>0</v>
      </c>
      <c r="AC486" s="207" t="str">
        <f ca="1">IF('２個別表'!$BX486&gt;0,IF(AND('２個別表'!$BV486=1,'２個別表'!$CG486="控除不可"),'２個別表'!$BX486,IF(AND('２個別表'!$BV486=1,'２個別表'!$CG486="80%控除対象"),ROUNDUP('２個別表'!$BX486*102/110,0),IF(AND('２個別表'!$BV486=1,'２個別表'!$CG486="全額控除"),ROUNDUP('２個別表'!$BX486*100/110,0),IF(OR('２個別表'!$BV486=2,'２個別表'!$BV486=3),'２個別表'!$BX486,'２個別表'!$BX486)))),"")</f>
        <v/>
      </c>
      <c r="AD486" s="221" t="str">
        <f ca="1">IF('２個別表'!$W486=1,3,IF(AND('２個別表'!$W486=2,AND(19&lt;='２個別表'!$AO486,'２個別表'!$AO486&lt;=23)),2,IF(AND('２個別表'!$W486=2,OR(AND(1&lt;='２個別表'!$AO486,'２個別表'!$AO486&lt;=18),AND(24&lt;='２個別表'!$AO486,'２個別表'!$AO486&lt;=25))),1,"判定不能")))</f>
        <v>判定不能</v>
      </c>
      <c r="AE486" s="228">
        <f t="shared" ca="1" si="167"/>
        <v>0</v>
      </c>
      <c r="AF486" s="204" t="str">
        <f t="shared" ca="1" si="184"/>
        <v/>
      </c>
      <c r="AG486" s="207" t="str">
        <f ca="1">IF(AND($AD486=1,$U486&gt;0,$V486=1),ROUNDDOWN($AC486*1/2-'２個別表'!$CF486*1/2,0),"")</f>
        <v/>
      </c>
      <c r="AH486" s="207" t="str">
        <f t="shared" ca="1" si="188"/>
        <v/>
      </c>
      <c r="AI486" s="230" t="str">
        <f ca="1">IF(AND($AD486=1,$Q486=1),IF($AB486&gt;0,'２個別表'!$BX486-'２個別表'!$BZ486-'２個別表'!$CF486-'２個別表'!$CC486-'２個別表'!$CD486-'２個別表'!$CE486,0),"")</f>
        <v/>
      </c>
      <c r="AJ486" s="222">
        <f t="shared" ca="1" si="168"/>
        <v>0</v>
      </c>
      <c r="AK486" s="218" t="str">
        <f ca="1">IF($AD486=1,IF('２個別表'!$AQ486=1,1,IF('２個別表'!AQ486="","",)),"")</f>
        <v/>
      </c>
      <c r="AL486" s="207" t="str">
        <f ca="1">IF($AJ486=1,IF($AK486=1,'２個別表'!BU486,""),"")</f>
        <v/>
      </c>
      <c r="AM486" s="204" t="str">
        <f t="shared" ca="1" si="169"/>
        <v/>
      </c>
      <c r="AN486" s="223" t="str">
        <f ca="1">IF($AJ486=1,IF($AK486=1,ROUNDDOWN('２個別表'!$BX486-'２個別表'!$BZ486-'２個別表'!$CC486-'２個別表'!$CD486-'２個別表'!$CE486-'２個別表'!$CF486,0),""),"")</f>
        <v/>
      </c>
      <c r="AO486" s="222">
        <f t="shared" ca="1" si="165"/>
        <v>0</v>
      </c>
      <c r="AP486" s="218">
        <f t="shared" ca="1" si="170"/>
        <v>0</v>
      </c>
      <c r="AQ486" s="218">
        <f t="shared" ca="1" si="171"/>
        <v>0</v>
      </c>
      <c r="AR486" s="213">
        <f ca="1">IF('２個別表'!$AC486=1,1,0)</f>
        <v>0</v>
      </c>
      <c r="AS486" s="204" t="str">
        <f t="shared" ca="1" si="172"/>
        <v/>
      </c>
      <c r="AT486" s="204" t="str">
        <f t="shared" ca="1" si="173"/>
        <v/>
      </c>
      <c r="AU486" s="230" t="str">
        <f ca="1">IF($AD486=1,IF($AQ486=1,ROUNDDOWN('２個別表'!$BX486-'２個別表'!$BZ486-'２個別表'!$CC486-'２個別表'!$CD486-'２個別表'!$CE486-'２個別表'!$CF486,0),""),"")</f>
        <v/>
      </c>
      <c r="AV486" s="391">
        <f t="shared" ca="1" si="174"/>
        <v>0</v>
      </c>
      <c r="AW486" s="401" t="str">
        <f t="shared" ca="1" si="175"/>
        <v>-</v>
      </c>
      <c r="AX486" s="228">
        <f ca="1">IF($AD486=2,IF('２個別表'!$BS486=1,1,0),0)</f>
        <v>0</v>
      </c>
      <c r="AY486" s="213" t="str">
        <f t="shared" ca="1" si="176"/>
        <v/>
      </c>
      <c r="AZ486" s="409" t="str">
        <f ca="1">IF(AND($AD486=2,$AX486=1),'２個別表'!$BX486-('２個別表'!$BZ486+'２個別表'!$CC486+'２個別表'!$CD486+'２個別表'!$CE486+'２個別表'!$CF486),"")</f>
        <v/>
      </c>
      <c r="BA486" s="228">
        <f ca="1">IF($AD486=2,IF('２個別表'!$BS486&lt;&gt;1,1,0),0)</f>
        <v>0</v>
      </c>
      <c r="BB486" s="404">
        <f t="shared" ca="1" si="177"/>
        <v>0</v>
      </c>
      <c r="BC486" s="207" t="str">
        <f ca="1">IF(AND($AD486=2,$BA486=1),'２個別表'!$BT486,"")</f>
        <v/>
      </c>
      <c r="BD486" s="207" t="str">
        <f t="shared" ca="1" si="178"/>
        <v/>
      </c>
      <c r="BE486" s="207" t="str">
        <f ca="1">IF(AND($AD486=2,$BA486=1),'２個別表'!$BW486-('２個別表'!$BZ486+'２個別表'!$CC486+'２個別表'!$CD486+'２個別表'!$CE486+'２個別表'!$CF486),"")</f>
        <v/>
      </c>
      <c r="BF486" s="207" t="str">
        <f ca="1">IF(AND($AD486=2,$BA486=1),'２個別表'!$CC486+'２個別表'!$CD486,"")</f>
        <v/>
      </c>
      <c r="BG486" s="406" t="str">
        <f ca="1">IF($BB486=1,IF(SUM('２個別表'!$BY486,'２個別表'!$CF486*0.5)&lt;='２個別表'!$BX486*0.5,"〇","×"),"")</f>
        <v/>
      </c>
      <c r="BH486" s="405">
        <f t="shared" ca="1" si="179"/>
        <v>0</v>
      </c>
      <c r="BI486" s="229" t="str">
        <f ca="1">IF($AD486=2,IF($AX486=1,IF('２個別表'!$AO486=23,"〇","×"),IF(OR('２個別表'!$AO486&lt;19,'２個別表'!$AO486&gt;23),"",IF($BH486&lt;='２個別表'!$BT486,"〇","×"))),"-")</f>
        <v>-</v>
      </c>
      <c r="BJ486" s="414" t="str">
        <f t="shared" ca="1" si="180"/>
        <v>-</v>
      </c>
      <c r="BK486" s="228">
        <f t="shared" ca="1" si="181"/>
        <v>0</v>
      </c>
      <c r="BL486" s="229" t="str">
        <f ca="1">IF($AD486=3,IF(1&lt;='２個別表'!$F486,IF('２個別表'!$W486=1,"〇","×"),""),"")</f>
        <v/>
      </c>
      <c r="BM486" s="209" t="str">
        <f ca="1">IF(AD486=3,IF(AND(OR('２個別表'!BF486="附帯施設",AND(1&lt;='２個別表'!AO486,'２個別表'!AO486&lt;=3)),'２個別表'!BM486&lt;&gt;"",'２個別表'!BN486&lt;&gt;""),1,IF(AND(OR('２個別表'!BF486="附帯施設",AND(1&lt;='２個別表'!AO486,'２個別表'!AO486&lt;=3)),OR('２個別表'!BM486="",'２個別表'!BN486="")),"×",0)),"")</f>
        <v/>
      </c>
      <c r="BN486" s="229" t="str">
        <f ca="1">IF($AD486=3,IF('２個別表'!$BX486&gt;=500000,"〇","×"),"")</f>
        <v/>
      </c>
      <c r="BO486" s="204" t="str">
        <f ca="1">IF(AD486=3,'２個別表'!BY486,"")</f>
        <v/>
      </c>
      <c r="BP486" s="204" t="str">
        <f ca="1">IF(AD486=3,IF(COUNTIF('２個別表'!$Z$11:'２個別表'!Z486,'２個別表'!Z486)=1,BO486,SUMIF('２個別表'!$Z$11:$Z$510,'２個別表'!Z486,$BO$11:$BO$239)),"")</f>
        <v/>
      </c>
      <c r="BQ486" s="213" t="str">
        <f t="shared" ca="1" si="189"/>
        <v/>
      </c>
      <c r="BR486" s="207" t="str">
        <f t="shared" ca="1" si="182"/>
        <v/>
      </c>
      <c r="BS486" s="483" t="str">
        <f ca="1">IF($AD486=3,'２個別表'!$BX486-('２個別表'!$BZ486+'２個別表'!$CC486+'２個別表'!$CD486+'２個別表'!$CE486+'２個別表'!$CF486),"")</f>
        <v/>
      </c>
      <c r="BT486" s="486">
        <f t="shared" ca="1" si="190"/>
        <v>0</v>
      </c>
      <c r="BU486" s="480" t="str">
        <f t="shared" ca="1" si="183"/>
        <v/>
      </c>
    </row>
    <row r="487" spans="1:73">
      <c r="A487" s="770" t="str">
        <f t="shared" ca="1" si="185"/>
        <v>石川県</v>
      </c>
      <c r="B487" s="773">
        <f ca="1">'２個別表'!Q487</f>
        <v>477</v>
      </c>
      <c r="C487" s="774" t="str">
        <f>'２個別表'!$R487</f>
        <v>石川県</v>
      </c>
      <c r="D487" s="774" t="str">
        <f ca="1">'２個別表'!$S487</f>
        <v/>
      </c>
      <c r="E487" s="774" t="str">
        <f ca="1">'２個別表'!$T487</f>
        <v/>
      </c>
      <c r="F487" s="719" t="str">
        <f ca="1">'２個別表'!$W487</f>
        <v/>
      </c>
      <c r="G487" s="719" t="str">
        <f ca="1">IF($F487=1,IF(SUMIF('（様式１号）１総括表'!$B$16:$B$25,A487,'（様式１号）１総括表'!$A$16:$A$25)&gt;0,"〇","✕"),"-")</f>
        <v>-</v>
      </c>
      <c r="H487" s="716" t="str">
        <f ca="1">IF('２個別表'!$Y487=1,IF('２個別表'!$AC487=1,"〇","×"),IF(AND(2&lt;='２個別表'!$AC487,'２個別表'!$AC487&lt;=5),"〇","×"))</f>
        <v>×</v>
      </c>
      <c r="I487" s="716" t="str">
        <f t="shared" ca="1" si="186"/>
        <v>×</v>
      </c>
      <c r="J487" s="207" t="str">
        <f ca="1">'２個別表'!$Z487</f>
        <v/>
      </c>
      <c r="K487" s="207">
        <f ca="1">'２個別表'!$AK487</f>
        <v>0</v>
      </c>
      <c r="L487" s="207" t="str">
        <f ca="1">IF('２個別表'!$AL487=1,1,"")</f>
        <v/>
      </c>
      <c r="M487" s="207" t="str">
        <f ca="1">IF('２個別表'!$AL487="","",IF('２個別表'!$AL487=1,IF(OR('２個別表'!$AM487=1,'２個別表'!$AN487=1),"〇","×")))</f>
        <v/>
      </c>
      <c r="N487" s="204" t="str">
        <f ca="1">'２個別表'!AT487</f>
        <v/>
      </c>
      <c r="O487" s="220" t="str">
        <f ca="1">IF(1&lt;='２個別表'!$F487,IF(AND(1&lt;='２個別表'!$AO487,'２個別表'!$AO487&lt;=3),1,0),"")</f>
        <v/>
      </c>
      <c r="P487" s="229">
        <f ca="1">IF($O487=1,IF(AND('２個別表'!$BF487&lt;&gt;"",AND('２個別表'!$BI487&lt;&gt;1,'２個別表'!$BJ487)),0,1),0)</f>
        <v>0</v>
      </c>
      <c r="Q487" s="220">
        <f ca="1">IF('２個別表'!$BF487&lt;&gt;"",1,0)</f>
        <v>0</v>
      </c>
      <c r="R487" s="220" t="str">
        <f ca="1">IF($Q487=1,IF('２個別表'!$BI487=1,1,0),"")</f>
        <v/>
      </c>
      <c r="S487" s="220" t="str">
        <f ca="1">IF($R487=1,IF('２個別表'!$BJ487&lt;&gt;"","〇","×"),"")</f>
        <v/>
      </c>
      <c r="T487" s="220" t="str">
        <f t="shared" ca="1" si="166"/>
        <v/>
      </c>
      <c r="U487" s="381">
        <f ca="1">IF('２個別表'!$BH487&gt;0,'２個別表'!$BH487,0)</f>
        <v>0</v>
      </c>
      <c r="V487" s="220">
        <f ca="1">IF('２個別表'!$BJ487&lt;&gt;"",1,0)</f>
        <v>0</v>
      </c>
      <c r="W487" s="206">
        <f ca="1">IF(AND($Q487=1,$V487=1),'２個別表'!$CF487,0)</f>
        <v>0</v>
      </c>
      <c r="X487" s="219">
        <f t="shared" ca="1" si="187"/>
        <v>0</v>
      </c>
      <c r="Y487" s="220" t="str">
        <f ca="1">IF(1&lt;='２個別表'!$F487,'２個別表'!$BV487,"")</f>
        <v/>
      </c>
      <c r="Z487" s="220">
        <f ca="1">IF(1&lt;='２個別表'!$F487,'２個別表'!$CG487,0)</f>
        <v>0</v>
      </c>
      <c r="AA487" s="220">
        <f ca="1">IF(OR(0&lt;'２個別表'!$BZ487,0&lt;SUM('２個別表'!$CC487:$CD487)),1,0)</f>
        <v>1</v>
      </c>
      <c r="AB487" s="207">
        <f ca="1">IF(1&lt;='２個別表'!$F487,'２個別表'!$BX487,0)</f>
        <v>0</v>
      </c>
      <c r="AC487" s="207" t="str">
        <f ca="1">IF('２個別表'!$BX487&gt;0,IF(AND('２個別表'!$BV487=1,'２個別表'!$CG487="控除不可"),'２個別表'!$BX487,IF(AND('２個別表'!$BV487=1,'２個別表'!$CG487="80%控除対象"),ROUNDUP('２個別表'!$BX487*102/110,0),IF(AND('２個別表'!$BV487=1,'２個別表'!$CG487="全額控除"),ROUNDUP('２個別表'!$BX487*100/110,0),IF(OR('２個別表'!$BV487=2,'２個別表'!$BV487=3),'２個別表'!$BX487,'２個別表'!$BX487)))),"")</f>
        <v/>
      </c>
      <c r="AD487" s="221" t="str">
        <f ca="1">IF('２個別表'!$W487=1,3,IF(AND('２個別表'!$W487=2,AND(19&lt;='２個別表'!$AO487,'２個別表'!$AO487&lt;=23)),2,IF(AND('２個別表'!$W487=2,OR(AND(1&lt;='２個別表'!$AO487,'２個別表'!$AO487&lt;=18),AND(24&lt;='２個別表'!$AO487,'２個別表'!$AO487&lt;=25))),1,"判定不能")))</f>
        <v>判定不能</v>
      </c>
      <c r="AE487" s="228">
        <f t="shared" ca="1" si="167"/>
        <v>0</v>
      </c>
      <c r="AF487" s="204" t="str">
        <f t="shared" ca="1" si="184"/>
        <v/>
      </c>
      <c r="AG487" s="207" t="str">
        <f ca="1">IF(AND($AD487=1,$U487&gt;0,$V487=1),ROUNDDOWN($AC487*1/2-'２個別表'!$CF487*1/2,0),"")</f>
        <v/>
      </c>
      <c r="AH487" s="207" t="str">
        <f t="shared" ca="1" si="188"/>
        <v/>
      </c>
      <c r="AI487" s="230" t="str">
        <f ca="1">IF(AND($AD487=1,$Q487=1),IF($AB487&gt;0,'２個別表'!$BX487-'２個別表'!$BZ487-'２個別表'!$CF487-'２個別表'!$CC487-'２個別表'!$CD487-'２個別表'!$CE487,0),"")</f>
        <v/>
      </c>
      <c r="AJ487" s="222">
        <f t="shared" ca="1" si="168"/>
        <v>0</v>
      </c>
      <c r="AK487" s="218" t="str">
        <f ca="1">IF($AD487=1,IF('２個別表'!$AQ487=1,1,IF('２個別表'!AQ487="","",)),"")</f>
        <v/>
      </c>
      <c r="AL487" s="207" t="str">
        <f ca="1">IF($AJ487=1,IF($AK487=1,'２個別表'!BU487,""),"")</f>
        <v/>
      </c>
      <c r="AM487" s="204" t="str">
        <f t="shared" ca="1" si="169"/>
        <v/>
      </c>
      <c r="AN487" s="223" t="str">
        <f ca="1">IF($AJ487=1,IF($AK487=1,ROUNDDOWN('２個別表'!$BX487-'２個別表'!$BZ487-'２個別表'!$CC487-'２個別表'!$CD487-'２個別表'!$CE487-'２個別表'!$CF487,0),""),"")</f>
        <v/>
      </c>
      <c r="AO487" s="222">
        <f t="shared" ref="AO487:AO510" ca="1" si="191">IF($AD487=1,IF($Q487&lt;&gt;1,1,0),0)</f>
        <v>0</v>
      </c>
      <c r="AP487" s="218">
        <f t="shared" ca="1" si="170"/>
        <v>0</v>
      </c>
      <c r="AQ487" s="218">
        <f t="shared" ca="1" si="171"/>
        <v>0</v>
      </c>
      <c r="AR487" s="213">
        <f ca="1">IF('２個別表'!$AC487=1,1,0)</f>
        <v>0</v>
      </c>
      <c r="AS487" s="204" t="str">
        <f t="shared" ca="1" si="172"/>
        <v/>
      </c>
      <c r="AT487" s="204" t="str">
        <f t="shared" ca="1" si="173"/>
        <v/>
      </c>
      <c r="AU487" s="230" t="str">
        <f ca="1">IF($AD487=1,IF($AQ487=1,ROUNDDOWN('２個別表'!$BX487-'２個別表'!$BZ487-'２個別表'!$CC487-'２個別表'!$CD487-'２個別表'!$CE487-'２個別表'!$CF487,0),""),"")</f>
        <v/>
      </c>
      <c r="AV487" s="391">
        <f t="shared" ca="1" si="174"/>
        <v>0</v>
      </c>
      <c r="AW487" s="401" t="str">
        <f t="shared" ca="1" si="175"/>
        <v>-</v>
      </c>
      <c r="AX487" s="228">
        <f ca="1">IF($AD487=2,IF('２個別表'!$BS487=1,1,0),0)</f>
        <v>0</v>
      </c>
      <c r="AY487" s="213" t="str">
        <f t="shared" ca="1" si="176"/>
        <v/>
      </c>
      <c r="AZ487" s="409" t="str">
        <f ca="1">IF(AND($AD487=2,$AX487=1),'２個別表'!$BX487-('２個別表'!$BZ487+'２個別表'!$CC487+'２個別表'!$CD487+'２個別表'!$CE487+'２個別表'!$CF487),"")</f>
        <v/>
      </c>
      <c r="BA487" s="228">
        <f ca="1">IF($AD487=2,IF('２個別表'!$BS487&lt;&gt;1,1,0),0)</f>
        <v>0</v>
      </c>
      <c r="BB487" s="404">
        <f t="shared" ca="1" si="177"/>
        <v>0</v>
      </c>
      <c r="BC487" s="207" t="str">
        <f ca="1">IF(AND($AD487=2,$BA487=1),'２個別表'!$BT487,"")</f>
        <v/>
      </c>
      <c r="BD487" s="207" t="str">
        <f t="shared" ca="1" si="178"/>
        <v/>
      </c>
      <c r="BE487" s="207" t="str">
        <f ca="1">IF(AND($AD487=2,$BA487=1),'２個別表'!$BW487-('２個別表'!$BZ487+'２個別表'!$CC487+'２個別表'!$CD487+'２個別表'!$CE487+'２個別表'!$CF487),"")</f>
        <v/>
      </c>
      <c r="BF487" s="207" t="str">
        <f ca="1">IF(AND($AD487=2,$BA487=1),'２個別表'!$CC487+'２個別表'!$CD487,"")</f>
        <v/>
      </c>
      <c r="BG487" s="406" t="str">
        <f ca="1">IF($BB487=1,IF(SUM('２個別表'!$BY487,'２個別表'!$CF487*0.5)&lt;='２個別表'!$BX487*0.5,"〇","×"),"")</f>
        <v/>
      </c>
      <c r="BH487" s="405">
        <f t="shared" ca="1" si="179"/>
        <v>0</v>
      </c>
      <c r="BI487" s="229" t="str">
        <f ca="1">IF($AD487=2,IF($AX487=1,IF('２個別表'!$AO487=23,"〇","×"),IF(OR('２個別表'!$AO487&lt;19,'２個別表'!$AO487&gt;23),"",IF($BH487&lt;='２個別表'!$BT487,"〇","×"))),"-")</f>
        <v>-</v>
      </c>
      <c r="BJ487" s="414" t="str">
        <f t="shared" ca="1" si="180"/>
        <v>-</v>
      </c>
      <c r="BK487" s="228">
        <f t="shared" ca="1" si="181"/>
        <v>0</v>
      </c>
      <c r="BL487" s="229" t="str">
        <f ca="1">IF($AD487=3,IF(1&lt;='２個別表'!$F487,IF('２個別表'!$W487=1,"〇","×"),""),"")</f>
        <v/>
      </c>
      <c r="BM487" s="209" t="str">
        <f ca="1">IF(AD487=3,IF(AND(OR('２個別表'!BF487="附帯施設",AND(1&lt;='２個別表'!AO487,'２個別表'!AO487&lt;=3)),'２個別表'!BM487&lt;&gt;"",'２個別表'!BN487&lt;&gt;""),1,IF(AND(OR('２個別表'!BF487="附帯施設",AND(1&lt;='２個別表'!AO487,'２個別表'!AO487&lt;=3)),OR('２個別表'!BM487="",'２個別表'!BN487="")),"×",0)),"")</f>
        <v/>
      </c>
      <c r="BN487" s="229" t="str">
        <f ca="1">IF($AD487=3,IF('２個別表'!$BX487&gt;=500000,"〇","×"),"")</f>
        <v/>
      </c>
      <c r="BO487" s="204" t="str">
        <f ca="1">IF(AD487=3,'２個別表'!BY487,"")</f>
        <v/>
      </c>
      <c r="BP487" s="204" t="str">
        <f ca="1">IF(AD487=3,IF(COUNTIF('２個別表'!$Z$11:'２個別表'!Z487,'２個別表'!Z487)=1,BO487,SUMIF('２個別表'!$Z$11:$Z$510,'２個別表'!Z487,$BO$11:$BO$239)),"")</f>
        <v/>
      </c>
      <c r="BQ487" s="213" t="str">
        <f t="shared" ca="1" si="189"/>
        <v/>
      </c>
      <c r="BR487" s="207" t="str">
        <f t="shared" ca="1" si="182"/>
        <v/>
      </c>
      <c r="BS487" s="483" t="str">
        <f ca="1">IF($AD487=3,'２個別表'!$BX487-('２個別表'!$BZ487+'２個別表'!$CC487+'２個別表'!$CD487+'２個別表'!$CE487+'２個別表'!$CF487),"")</f>
        <v/>
      </c>
      <c r="BT487" s="486">
        <f t="shared" ca="1" si="190"/>
        <v>0</v>
      </c>
      <c r="BU487" s="480" t="str">
        <f t="shared" ca="1" si="183"/>
        <v/>
      </c>
    </row>
    <row r="488" spans="1:73">
      <c r="A488" s="770" t="str">
        <f t="shared" ca="1" si="185"/>
        <v>石川県</v>
      </c>
      <c r="B488" s="773">
        <f ca="1">'２個別表'!Q488</f>
        <v>478</v>
      </c>
      <c r="C488" s="774" t="str">
        <f>'２個別表'!$R488</f>
        <v>石川県</v>
      </c>
      <c r="D488" s="774" t="str">
        <f ca="1">'２個別表'!$S488</f>
        <v/>
      </c>
      <c r="E488" s="774" t="str">
        <f ca="1">'２個別表'!$T488</f>
        <v/>
      </c>
      <c r="F488" s="719" t="str">
        <f ca="1">'２個別表'!$W488</f>
        <v/>
      </c>
      <c r="G488" s="719" t="str">
        <f ca="1">IF($F488=1,IF(SUMIF('（様式１号）１総括表'!$B$16:$B$25,A488,'（様式１号）１総括表'!$A$16:$A$25)&gt;0,"〇","✕"),"-")</f>
        <v>-</v>
      </c>
      <c r="H488" s="716" t="str">
        <f ca="1">IF('２個別表'!$Y488=1,IF('２個別表'!$AC488=1,"〇","×"),IF(AND(2&lt;='２個別表'!$AC488,'２個別表'!$AC488&lt;=5),"〇","×"))</f>
        <v>×</v>
      </c>
      <c r="I488" s="716" t="str">
        <f t="shared" ca="1" si="186"/>
        <v>×</v>
      </c>
      <c r="J488" s="207" t="str">
        <f ca="1">'２個別表'!$Z488</f>
        <v/>
      </c>
      <c r="K488" s="207">
        <f ca="1">'２個別表'!$AK488</f>
        <v>0</v>
      </c>
      <c r="L488" s="207" t="str">
        <f ca="1">IF('２個別表'!$AL488=1,1,"")</f>
        <v/>
      </c>
      <c r="M488" s="207" t="str">
        <f ca="1">IF('２個別表'!$AL488="","",IF('２個別表'!$AL488=1,IF(OR('２個別表'!$AM488=1,'２個別表'!$AN488=1),"〇","×")))</f>
        <v/>
      </c>
      <c r="N488" s="204" t="str">
        <f ca="1">'２個別表'!AT488</f>
        <v/>
      </c>
      <c r="O488" s="220" t="str">
        <f ca="1">IF(1&lt;='２個別表'!$F488,IF(AND(1&lt;='２個別表'!$AO488,'２個別表'!$AO488&lt;=3),1,0),"")</f>
        <v/>
      </c>
      <c r="P488" s="229">
        <f ca="1">IF($O488=1,IF(AND('２個別表'!$BF488&lt;&gt;"",AND('２個別表'!$BI488&lt;&gt;1,'２個別表'!$BJ488)),0,1),0)</f>
        <v>0</v>
      </c>
      <c r="Q488" s="220">
        <f ca="1">IF('２個別表'!$BF488&lt;&gt;"",1,0)</f>
        <v>0</v>
      </c>
      <c r="R488" s="220" t="str">
        <f ca="1">IF($Q488=1,IF('２個別表'!$BI488=1,1,0),"")</f>
        <v/>
      </c>
      <c r="S488" s="220" t="str">
        <f ca="1">IF($R488=1,IF('２個別表'!$BJ488&lt;&gt;"","〇","×"),"")</f>
        <v/>
      </c>
      <c r="T488" s="220" t="str">
        <f t="shared" ref="T488:T510" ca="1" si="192">IF($R488=1,IF($W488&gt;0,"〇","×"),"")</f>
        <v/>
      </c>
      <c r="U488" s="381">
        <f ca="1">IF('２個別表'!$BH488&gt;0,'２個別表'!$BH488,0)</f>
        <v>0</v>
      </c>
      <c r="V488" s="220">
        <f ca="1">IF('２個別表'!$BJ488&lt;&gt;"",1,0)</f>
        <v>0</v>
      </c>
      <c r="W488" s="206">
        <f ca="1">IF(AND($Q488=1,$V488=1),'２個別表'!$CF488,0)</f>
        <v>0</v>
      </c>
      <c r="X488" s="219">
        <f t="shared" ca="1" si="187"/>
        <v>0</v>
      </c>
      <c r="Y488" s="220" t="str">
        <f ca="1">IF(1&lt;='２個別表'!$F488,'２個別表'!$BV488,"")</f>
        <v/>
      </c>
      <c r="Z488" s="220">
        <f ca="1">IF(1&lt;='２個別表'!$F488,'２個別表'!$CG488,0)</f>
        <v>0</v>
      </c>
      <c r="AA488" s="220">
        <f ca="1">IF(OR(0&lt;'２個別表'!$BZ488,0&lt;SUM('２個別表'!$CC488:$CD488)),1,0)</f>
        <v>1</v>
      </c>
      <c r="AB488" s="207">
        <f ca="1">IF(1&lt;='２個別表'!$F488,'２個別表'!$BX488,0)</f>
        <v>0</v>
      </c>
      <c r="AC488" s="207" t="str">
        <f ca="1">IF('２個別表'!$BX488&gt;0,IF(AND('２個別表'!$BV488=1,'２個別表'!$CG488="控除不可"),'２個別表'!$BX488,IF(AND('２個別表'!$BV488=1,'２個別表'!$CG488="80%控除対象"),ROUNDUP('２個別表'!$BX488*102/110,0),IF(AND('２個別表'!$BV488=1,'２個別表'!$CG488="全額控除"),ROUNDUP('２個別表'!$BX488*100/110,0),IF(OR('２個別表'!$BV488=2,'２個別表'!$BV488=3),'２個別表'!$BX488,'２個別表'!$BX488)))),"")</f>
        <v/>
      </c>
      <c r="AD488" s="221" t="str">
        <f ca="1">IF('２個別表'!$W488=1,3,IF(AND('２個別表'!$W488=2,AND(19&lt;='２個別表'!$AO488,'２個別表'!$AO488&lt;=23)),2,IF(AND('２個別表'!$W488=2,OR(AND(1&lt;='２個別表'!$AO488,'２個別表'!$AO488&lt;=18),AND(24&lt;='２個別表'!$AO488,'２個別表'!$AO488&lt;=25))),1,"判定不能")))</f>
        <v>判定不能</v>
      </c>
      <c r="AE488" s="228">
        <f t="shared" ref="AE488:AE510" ca="1" si="193">IF($AD488=1,IF($Q488=1,1,0),0)</f>
        <v>0</v>
      </c>
      <c r="AF488" s="204" t="str">
        <f t="shared" ca="1" si="184"/>
        <v/>
      </c>
      <c r="AG488" s="207" t="str">
        <f ca="1">IF(AND($AD488=1,$U488&gt;0,$V488=1),ROUNDDOWN($AC488*1/2-'２個別表'!$CF488*1/2,0),"")</f>
        <v/>
      </c>
      <c r="AH488" s="207" t="str">
        <f t="shared" ca="1" si="188"/>
        <v/>
      </c>
      <c r="AI488" s="230" t="str">
        <f ca="1">IF(AND($AD488=1,$Q488=1),IF($AB488&gt;0,'２個別表'!$BX488-'２個別表'!$BZ488-'２個別表'!$CF488-'２個別表'!$CC488-'２個別表'!$CD488-'２個別表'!$CE488,0),"")</f>
        <v/>
      </c>
      <c r="AJ488" s="222">
        <f t="shared" ref="AJ488:AJ510" ca="1" si="194">IF($AD488=1,IF($Q488&lt;&gt;1,1,0),0)</f>
        <v>0</v>
      </c>
      <c r="AK488" s="218" t="str">
        <f ca="1">IF($AD488=1,IF('２個別表'!$AQ488=1,1,IF('２個別表'!AQ488="","",)),"")</f>
        <v/>
      </c>
      <c r="AL488" s="207" t="str">
        <f ca="1">IF($AJ488=1,IF($AK488=1,'２個別表'!BU488,""),"")</f>
        <v/>
      </c>
      <c r="AM488" s="204" t="str">
        <f t="shared" ref="AM488:AM510" ca="1" si="195">IF($AJ488=1,IF($AK488=1,ROUNDDOWN($AC488*1/2,0),""),"")</f>
        <v/>
      </c>
      <c r="AN488" s="223" t="str">
        <f ca="1">IF($AJ488=1,IF($AK488=1,ROUNDDOWN('２個別表'!$BX488-'２個別表'!$BZ488-'２個別表'!$CC488-'２個別表'!$CD488-'２個別表'!$CE488-'２個別表'!$CF488,0),""),"")</f>
        <v/>
      </c>
      <c r="AO488" s="222">
        <f t="shared" ca="1" si="191"/>
        <v>0</v>
      </c>
      <c r="AP488" s="218">
        <f t="shared" ref="AP488:AP510" ca="1" si="196">IF($AD488=1,IF($AK488&lt;&gt;1,1,0),0)</f>
        <v>0</v>
      </c>
      <c r="AQ488" s="218">
        <f t="shared" ref="AQ488:AQ510" ca="1" si="197">IF($AD488=1,IF(AND($AO488=1,$AP488=1),1,0),0)</f>
        <v>0</v>
      </c>
      <c r="AR488" s="213">
        <f ca="1">IF('２個別表'!$AC488=1,1,0)</f>
        <v>0</v>
      </c>
      <c r="AS488" s="204" t="str">
        <f t="shared" ref="AS488:AS510" ca="1" si="198">IF($AD488=1,IF($AQ488=1,IF($AR488&lt;&gt;1,ROUNDDOWN($AC488*3/10,0),""),""),"")</f>
        <v/>
      </c>
      <c r="AT488" s="204" t="str">
        <f t="shared" ref="AT488:AT510" ca="1" si="199">IF($AD488=1,IF($AQ488=1,IF($AR488=1,ROUNDDOWN($AC488*1/2,0),""),""),"")</f>
        <v/>
      </c>
      <c r="AU488" s="230" t="str">
        <f ca="1">IF($AD488=1,IF($AQ488=1,ROUNDDOWN('２個別表'!$BX488-'２個別表'!$BZ488-'２個別表'!$CC488-'２個別表'!$CD488-'２個別表'!$CE488-'２個別表'!$CF488,0),""),"")</f>
        <v/>
      </c>
      <c r="AV488" s="391">
        <f t="shared" ref="AV488:AV510" ca="1" si="200">IF($AD488=1,MIN($AF488:$AI488,$AL488:$AN488,$AS488:$AU488),0)</f>
        <v>0</v>
      </c>
      <c r="AW488" s="401" t="str">
        <f t="shared" ref="AW488:AW510" ca="1" si="201">IF($AD488=1,IF(AND($AA488=1,$AE488=1,$AV488=MIN($AF488:$AI488)),"〇",IF(AND($AA488=1,$AJ488=1,$AK488=1,$AV488=MIN($AL488:$AN488)),"〇",IF(AND($AA488=1,$AQ488=1,$AV488=MIN($AS488:$AU488)),"〇","×"))),"-")</f>
        <v>-</v>
      </c>
      <c r="AX488" s="228">
        <f ca="1">IF($AD488=2,IF('２個別表'!$BS488=1,1,0),0)</f>
        <v>0</v>
      </c>
      <c r="AY488" s="213" t="str">
        <f t="shared" ref="AY488:AY510" ca="1" si="202">IF(AND($AD488=2,$AX488=1),ROUNDDOWN($AC488*3/10,0),"")</f>
        <v/>
      </c>
      <c r="AZ488" s="409" t="str">
        <f ca="1">IF(AND($AD488=2,$AX488=1),'２個別表'!$BX488-('２個別表'!$BZ488+'２個別表'!$CC488+'２個別表'!$CD488+'２個別表'!$CE488+'２個別表'!$CF488),"")</f>
        <v/>
      </c>
      <c r="BA488" s="228">
        <f ca="1">IF($AD488=2,IF('２個別表'!$BS488&lt;&gt;1,1,0),0)</f>
        <v>0</v>
      </c>
      <c r="BB488" s="404">
        <f t="shared" ref="BB488:BB510" ca="1" si="203">IF(AND($BA488=1,$U488&gt;0,$V488&gt;0),1,0)</f>
        <v>0</v>
      </c>
      <c r="BC488" s="207" t="str">
        <f ca="1">IF(AND($AD488=2,$BA488=1),'２個別表'!$BT488,"")</f>
        <v/>
      </c>
      <c r="BD488" s="207" t="str">
        <f t="shared" ref="BD488:BD510" ca="1" si="204">IF(AND($AD488=2,$BA488=1),ROUNDDOWN($AC488*3/10,0),"")</f>
        <v/>
      </c>
      <c r="BE488" s="207" t="str">
        <f ca="1">IF(AND($AD488=2,$BA488=1),'２個別表'!$BW488-('２個別表'!$BZ488+'２個別表'!$CC488+'２個別表'!$CD488+'２個別表'!$CE488+'２個別表'!$CF488),"")</f>
        <v/>
      </c>
      <c r="BF488" s="207" t="str">
        <f ca="1">IF(AND($AD488=2,$BA488=1),'２個別表'!$CC488+'２個別表'!$CD488,"")</f>
        <v/>
      </c>
      <c r="BG488" s="406" t="str">
        <f ca="1">IF($BB488=1,IF(SUM('２個別表'!$BY488,'２個別表'!$CF488*0.5)&lt;='２個別表'!$BX488*0.5,"〇","×"),"")</f>
        <v/>
      </c>
      <c r="BH488" s="405">
        <f t="shared" ref="BH488:BH510" ca="1" si="205">IF($AD488=2,MIN($AY488:$AZ488,$BC488:$BF488),0)</f>
        <v>0</v>
      </c>
      <c r="BI488" s="229" t="str">
        <f ca="1">IF($AD488=2,IF($AX488=1,IF('２個別表'!$AO488=23,"〇","×"),IF(OR('２個別表'!$AO488&lt;19,'２個別表'!$AO488&gt;23),"",IF($BH488&lt;='２個別表'!$BT488,"〇","×"))),"-")</f>
        <v>-</v>
      </c>
      <c r="BJ488" s="414" t="str">
        <f t="shared" ref="BJ488:BJ510" ca="1" si="206">IF($AD488=2,IF(AND($AA488=1,$AX488=1,$BI488="〇",$BH488=MIN($AY488:$AZ488)),"〇",IF(AND($AA488=1,$BA488=1,$BG488="〇",$BI488="〇",$BH488=MIN($BC488:$BF488)),"〇",IF(AND($AA488=1,$AX488=1,$AV488=MIN($AS488:$AU488)),"〇","×"))),"-")</f>
        <v>-</v>
      </c>
      <c r="BK488" s="228">
        <f t="shared" ref="BK488:BK510" ca="1" si="207">IF($AD488=3,1,0)</f>
        <v>0</v>
      </c>
      <c r="BL488" s="229" t="str">
        <f ca="1">IF($AD488=3,IF(1&lt;='２個別表'!$F488,IF('２個別表'!$W488=1,"〇","×"),""),"")</f>
        <v/>
      </c>
      <c r="BM488" s="209" t="str">
        <f ca="1">IF(AD488=3,IF(AND(OR('２個別表'!BF488="附帯施設",AND(1&lt;='２個別表'!AO488,'２個別表'!AO488&lt;=3)),'２個別表'!BM488&lt;&gt;"",'２個別表'!BN488&lt;&gt;""),1,IF(AND(OR('２個別表'!BF488="附帯施設",AND(1&lt;='２個別表'!AO488,'２個別表'!AO488&lt;=3)),OR('２個別表'!BM488="",'２個別表'!BN488="")),"×",0)),"")</f>
        <v/>
      </c>
      <c r="BN488" s="229" t="str">
        <f ca="1">IF($AD488=3,IF('２個別表'!$BX488&gt;=500000,"〇","×"),"")</f>
        <v/>
      </c>
      <c r="BO488" s="204" t="str">
        <f ca="1">IF(AD488=3,'２個別表'!BY488,"")</f>
        <v/>
      </c>
      <c r="BP488" s="204" t="str">
        <f ca="1">IF(AD488=3,IF(COUNTIF('２個別表'!$Z$11:'２個別表'!Z488,'２個別表'!Z488)=1,BO488,SUMIF('２個別表'!$Z$11:$Z$510,'２個別表'!Z488,$BO$11:$BO$239)),"")</f>
        <v/>
      </c>
      <c r="BQ488" s="213" t="str">
        <f t="shared" ca="1" si="189"/>
        <v/>
      </c>
      <c r="BR488" s="207" t="str">
        <f t="shared" ref="BR488:BR510" ca="1" si="208">IF($AD488=3,ROUNDDOWN($AC488*3/10,0),"")</f>
        <v/>
      </c>
      <c r="BS488" s="483" t="str">
        <f ca="1">IF($AD488=3,'２個別表'!$BX488-('２個別表'!$BZ488+'２個別表'!$CC488+'２個別表'!$CD488+'２個別表'!$CE488+'２個別表'!$CF488),"")</f>
        <v/>
      </c>
      <c r="BT488" s="486">
        <f t="shared" ca="1" si="190"/>
        <v>0</v>
      </c>
      <c r="BU488" s="480" t="str">
        <f t="shared" ref="BU488:BU510" ca="1" si="209">IF($AD488=3,IF(AND($AD488=3,$BK488=1,$BQ488="〇",$BT488=MIN($BR488:$BS488)),"〇","×"),"")</f>
        <v/>
      </c>
    </row>
    <row r="489" spans="1:73">
      <c r="A489" s="770" t="str">
        <f t="shared" ca="1" si="185"/>
        <v>石川県</v>
      </c>
      <c r="B489" s="773">
        <f ca="1">'２個別表'!Q489</f>
        <v>479</v>
      </c>
      <c r="C489" s="774" t="str">
        <f>'２個別表'!$R489</f>
        <v>石川県</v>
      </c>
      <c r="D489" s="774" t="str">
        <f ca="1">'２個別表'!$S489</f>
        <v/>
      </c>
      <c r="E489" s="774" t="str">
        <f ca="1">'２個別表'!$T489</f>
        <v/>
      </c>
      <c r="F489" s="719" t="str">
        <f ca="1">'２個別表'!$W489</f>
        <v/>
      </c>
      <c r="G489" s="719" t="str">
        <f ca="1">IF($F489=1,IF(SUMIF('（様式１号）１総括表'!$B$16:$B$25,A489,'（様式１号）１総括表'!$A$16:$A$25)&gt;0,"〇","✕"),"-")</f>
        <v>-</v>
      </c>
      <c r="H489" s="716" t="str">
        <f ca="1">IF('２個別表'!$Y489=1,IF('２個別表'!$AC489=1,"〇","×"),IF(AND(2&lt;='２個別表'!$AC489,'２個別表'!$AC489&lt;=5),"〇","×"))</f>
        <v>×</v>
      </c>
      <c r="I489" s="716" t="str">
        <f t="shared" ca="1" si="186"/>
        <v>×</v>
      </c>
      <c r="J489" s="207" t="str">
        <f ca="1">'２個別表'!$Z489</f>
        <v/>
      </c>
      <c r="K489" s="207">
        <f ca="1">'２個別表'!$AK489</f>
        <v>0</v>
      </c>
      <c r="L489" s="207" t="str">
        <f ca="1">IF('２個別表'!$AL489=1,1,"")</f>
        <v/>
      </c>
      <c r="M489" s="207" t="str">
        <f ca="1">IF('２個別表'!$AL489="","",IF('２個別表'!$AL489=1,IF(OR('２個別表'!$AM489=1,'２個別表'!$AN489=1),"〇","×")))</f>
        <v/>
      </c>
      <c r="N489" s="204" t="str">
        <f ca="1">'２個別表'!AT489</f>
        <v/>
      </c>
      <c r="O489" s="220" t="str">
        <f ca="1">IF(1&lt;='２個別表'!$F489,IF(AND(1&lt;='２個別表'!$AO489,'２個別表'!$AO489&lt;=3),1,0),"")</f>
        <v/>
      </c>
      <c r="P489" s="229">
        <f ca="1">IF($O489=1,IF(AND('２個別表'!$BF489&lt;&gt;"",AND('２個別表'!$BI489&lt;&gt;1,'２個別表'!$BJ489)),0,1),0)</f>
        <v>0</v>
      </c>
      <c r="Q489" s="220">
        <f ca="1">IF('２個別表'!$BF489&lt;&gt;"",1,0)</f>
        <v>0</v>
      </c>
      <c r="R489" s="220" t="str">
        <f ca="1">IF($Q489=1,IF('２個別表'!$BI489=1,1,0),"")</f>
        <v/>
      </c>
      <c r="S489" s="220" t="str">
        <f ca="1">IF($R489=1,IF('２個別表'!$BJ489&lt;&gt;"","〇","×"),"")</f>
        <v/>
      </c>
      <c r="T489" s="220" t="str">
        <f t="shared" ca="1" si="192"/>
        <v/>
      </c>
      <c r="U489" s="381">
        <f ca="1">IF('２個別表'!$BH489&gt;0,'２個別表'!$BH489,0)</f>
        <v>0</v>
      </c>
      <c r="V489" s="220">
        <f ca="1">IF('２個別表'!$BJ489&lt;&gt;"",1,0)</f>
        <v>0</v>
      </c>
      <c r="W489" s="206">
        <f ca="1">IF(AND($Q489=1,$V489=1),'２個別表'!$CF489,0)</f>
        <v>0</v>
      </c>
      <c r="X489" s="219">
        <f t="shared" ca="1" si="187"/>
        <v>0</v>
      </c>
      <c r="Y489" s="220" t="str">
        <f ca="1">IF(1&lt;='２個別表'!$F489,'２個別表'!$BV489,"")</f>
        <v/>
      </c>
      <c r="Z489" s="220">
        <f ca="1">IF(1&lt;='２個別表'!$F489,'２個別表'!$CG489,0)</f>
        <v>0</v>
      </c>
      <c r="AA489" s="220">
        <f ca="1">IF(OR(0&lt;'２個別表'!$BZ489,0&lt;SUM('２個別表'!$CC489:$CD489)),1,0)</f>
        <v>1</v>
      </c>
      <c r="AB489" s="207">
        <f ca="1">IF(1&lt;='２個別表'!$F489,'２個別表'!$BX489,0)</f>
        <v>0</v>
      </c>
      <c r="AC489" s="207" t="str">
        <f ca="1">IF('２個別表'!$BX489&gt;0,IF(AND('２個別表'!$BV489=1,'２個別表'!$CG489="控除不可"),'２個別表'!$BX489,IF(AND('２個別表'!$BV489=1,'２個別表'!$CG489="80%控除対象"),ROUNDUP('２個別表'!$BX489*102/110,0),IF(AND('２個別表'!$BV489=1,'２個別表'!$CG489="全額控除"),ROUNDUP('２個別表'!$BX489*100/110,0),IF(OR('２個別表'!$BV489=2,'２個別表'!$BV489=3),'２個別表'!$BX489,'２個別表'!$BX489)))),"")</f>
        <v/>
      </c>
      <c r="AD489" s="221" t="str">
        <f ca="1">IF('２個別表'!$W489=1,3,IF(AND('２個別表'!$W489=2,AND(19&lt;='２個別表'!$AO489,'２個別表'!$AO489&lt;=23)),2,IF(AND('２個別表'!$W489=2,OR(AND(1&lt;='２個別表'!$AO489,'２個別表'!$AO489&lt;=18),AND(24&lt;='２個別表'!$AO489,'２個別表'!$AO489&lt;=25))),1,"判定不能")))</f>
        <v>判定不能</v>
      </c>
      <c r="AE489" s="228">
        <f t="shared" ca="1" si="193"/>
        <v>0</v>
      </c>
      <c r="AF489" s="204" t="str">
        <f t="shared" ref="AF489:AF510" ca="1" si="210">IF(AND($AD489=1,$Q489=1),ROUNDDOWN($AC489*3/10,0),"")</f>
        <v/>
      </c>
      <c r="AG489" s="207" t="str">
        <f ca="1">IF(AND($AD489=1,$U489&gt;0,$V489=1),ROUNDDOWN($AC489*1/2-'２個別表'!$CF489*1/2,0),"")</f>
        <v/>
      </c>
      <c r="AH489" s="207" t="str">
        <f t="shared" ca="1" si="188"/>
        <v/>
      </c>
      <c r="AI489" s="230" t="str">
        <f ca="1">IF(AND($AD489=1,$Q489=1),IF($AB489&gt;0,'２個別表'!$BX489-'２個別表'!$BZ489-'２個別表'!$CF489-'２個別表'!$CC489-'２個別表'!$CD489-'２個別表'!$CE489,0),"")</f>
        <v/>
      </c>
      <c r="AJ489" s="222">
        <f t="shared" ca="1" si="194"/>
        <v>0</v>
      </c>
      <c r="AK489" s="218" t="str">
        <f ca="1">IF($AD489=1,IF('２個別表'!$AQ489=1,1,IF('２個別表'!AQ489="","",)),"")</f>
        <v/>
      </c>
      <c r="AL489" s="207" t="str">
        <f ca="1">IF($AJ489=1,IF($AK489=1,'２個別表'!BU489,""),"")</f>
        <v/>
      </c>
      <c r="AM489" s="204" t="str">
        <f t="shared" ca="1" si="195"/>
        <v/>
      </c>
      <c r="AN489" s="223" t="str">
        <f ca="1">IF($AJ489=1,IF($AK489=1,ROUNDDOWN('２個別表'!$BX489-'２個別表'!$BZ489-'２個別表'!$CC489-'２個別表'!$CD489-'２個別表'!$CE489-'２個別表'!$CF489,0),""),"")</f>
        <v/>
      </c>
      <c r="AO489" s="222">
        <f t="shared" ca="1" si="191"/>
        <v>0</v>
      </c>
      <c r="AP489" s="218">
        <f t="shared" ca="1" si="196"/>
        <v>0</v>
      </c>
      <c r="AQ489" s="218">
        <f t="shared" ca="1" si="197"/>
        <v>0</v>
      </c>
      <c r="AR489" s="213">
        <f ca="1">IF('２個別表'!$AC489=1,1,0)</f>
        <v>0</v>
      </c>
      <c r="AS489" s="204" t="str">
        <f t="shared" ca="1" si="198"/>
        <v/>
      </c>
      <c r="AT489" s="204" t="str">
        <f t="shared" ca="1" si="199"/>
        <v/>
      </c>
      <c r="AU489" s="230" t="str">
        <f ca="1">IF($AD489=1,IF($AQ489=1,ROUNDDOWN('２個別表'!$BX489-'２個別表'!$BZ489-'２個別表'!$CC489-'２個別表'!$CD489-'２個別表'!$CE489-'２個別表'!$CF489,0),""),"")</f>
        <v/>
      </c>
      <c r="AV489" s="391">
        <f t="shared" ca="1" si="200"/>
        <v>0</v>
      </c>
      <c r="AW489" s="401" t="str">
        <f t="shared" ca="1" si="201"/>
        <v>-</v>
      </c>
      <c r="AX489" s="228">
        <f ca="1">IF($AD489=2,IF('２個別表'!$BS489=1,1,0),0)</f>
        <v>0</v>
      </c>
      <c r="AY489" s="213" t="str">
        <f t="shared" ca="1" si="202"/>
        <v/>
      </c>
      <c r="AZ489" s="409" t="str">
        <f ca="1">IF(AND($AD489=2,$AX489=1),'２個別表'!$BX489-('２個別表'!$BZ489+'２個別表'!$CC489+'２個別表'!$CD489+'２個別表'!$CE489+'２個別表'!$CF489),"")</f>
        <v/>
      </c>
      <c r="BA489" s="228">
        <f ca="1">IF($AD489=2,IF('２個別表'!$BS489&lt;&gt;1,1,0),0)</f>
        <v>0</v>
      </c>
      <c r="BB489" s="404">
        <f t="shared" ca="1" si="203"/>
        <v>0</v>
      </c>
      <c r="BC489" s="207" t="str">
        <f ca="1">IF(AND($AD489=2,$BA489=1),'２個別表'!$BT489,"")</f>
        <v/>
      </c>
      <c r="BD489" s="207" t="str">
        <f t="shared" ca="1" si="204"/>
        <v/>
      </c>
      <c r="BE489" s="207" t="str">
        <f ca="1">IF(AND($AD489=2,$BA489=1),'２個別表'!$BW489-('２個別表'!$BZ489+'２個別表'!$CC489+'２個別表'!$CD489+'２個別表'!$CE489+'２個別表'!$CF489),"")</f>
        <v/>
      </c>
      <c r="BF489" s="207" t="str">
        <f ca="1">IF(AND($AD489=2,$BA489=1),'２個別表'!$CC489+'２個別表'!$CD489,"")</f>
        <v/>
      </c>
      <c r="BG489" s="406" t="str">
        <f ca="1">IF($BB489=1,IF(SUM('２個別表'!$BY489,'２個別表'!$CF489*0.5)&lt;='２個別表'!$BX489*0.5,"〇","×"),"")</f>
        <v/>
      </c>
      <c r="BH489" s="405">
        <f t="shared" ca="1" si="205"/>
        <v>0</v>
      </c>
      <c r="BI489" s="229" t="str">
        <f ca="1">IF($AD489=2,IF($AX489=1,IF('２個別表'!$AO489=23,"〇","×"),IF(OR('２個別表'!$AO489&lt;19,'２個別表'!$AO489&gt;23),"",IF($BH489&lt;='２個別表'!$BT489,"〇","×"))),"-")</f>
        <v>-</v>
      </c>
      <c r="BJ489" s="414" t="str">
        <f t="shared" ca="1" si="206"/>
        <v>-</v>
      </c>
      <c r="BK489" s="228">
        <f t="shared" ca="1" si="207"/>
        <v>0</v>
      </c>
      <c r="BL489" s="229" t="str">
        <f ca="1">IF($AD489=3,IF(1&lt;='２個別表'!$F489,IF('２個別表'!$W489=1,"〇","×"),""),"")</f>
        <v/>
      </c>
      <c r="BM489" s="209" t="str">
        <f ca="1">IF(AD489=3,IF(AND(OR('２個別表'!BF489="附帯施設",AND(1&lt;='２個別表'!AO489,'２個別表'!AO489&lt;=3)),'２個別表'!BM489&lt;&gt;"",'２個別表'!BN489&lt;&gt;""),1,IF(AND(OR('２個別表'!BF489="附帯施設",AND(1&lt;='２個別表'!AO489,'２個別表'!AO489&lt;=3)),OR('２個別表'!BM489="",'２個別表'!BN489="")),"×",0)),"")</f>
        <v/>
      </c>
      <c r="BN489" s="229" t="str">
        <f ca="1">IF($AD489=3,IF('２個別表'!$BX489&gt;=500000,"〇","×"),"")</f>
        <v/>
      </c>
      <c r="BO489" s="204" t="str">
        <f ca="1">IF(AD489=3,'２個別表'!BY489,"")</f>
        <v/>
      </c>
      <c r="BP489" s="204" t="str">
        <f ca="1">IF(AD489=3,IF(COUNTIF('２個別表'!$Z$11:'２個別表'!Z489,'２個別表'!Z489)=1,BO489,SUMIF('２個別表'!$Z$11:$Z$510,'２個別表'!Z489,$BO$11:$BO$239)),"")</f>
        <v/>
      </c>
      <c r="BQ489" s="213" t="str">
        <f t="shared" ca="1" si="189"/>
        <v/>
      </c>
      <c r="BR489" s="207" t="str">
        <f t="shared" ca="1" si="208"/>
        <v/>
      </c>
      <c r="BS489" s="483" t="str">
        <f ca="1">IF($AD489=3,'２個別表'!$BX489-('２個別表'!$BZ489+'２個別表'!$CC489+'２個別表'!$CD489+'２個別表'!$CE489+'２個別表'!$CF489),"")</f>
        <v/>
      </c>
      <c r="BT489" s="486">
        <f t="shared" ca="1" si="190"/>
        <v>0</v>
      </c>
      <c r="BU489" s="480" t="str">
        <f t="shared" ca="1" si="209"/>
        <v/>
      </c>
    </row>
    <row r="490" spans="1:73">
      <c r="A490" s="770" t="str">
        <f t="shared" ca="1" si="185"/>
        <v>石川県</v>
      </c>
      <c r="B490" s="773">
        <f ca="1">'２個別表'!Q490</f>
        <v>480</v>
      </c>
      <c r="C490" s="774" t="str">
        <f>'２個別表'!$R490</f>
        <v>石川県</v>
      </c>
      <c r="D490" s="774" t="str">
        <f ca="1">'２個別表'!$S490</f>
        <v/>
      </c>
      <c r="E490" s="774" t="str">
        <f ca="1">'２個別表'!$T490</f>
        <v/>
      </c>
      <c r="F490" s="719" t="str">
        <f ca="1">'２個別表'!$W490</f>
        <v/>
      </c>
      <c r="G490" s="719" t="str">
        <f ca="1">IF($F490=1,IF(SUMIF('（様式１号）１総括表'!$B$16:$B$25,A490,'（様式１号）１総括表'!$A$16:$A$25)&gt;0,"〇","✕"),"-")</f>
        <v>-</v>
      </c>
      <c r="H490" s="716" t="str">
        <f ca="1">IF('２個別表'!$Y490=1,IF('２個別表'!$AC490=1,"〇","×"),IF(AND(2&lt;='２個別表'!$AC490,'２個別表'!$AC490&lt;=5),"〇","×"))</f>
        <v>×</v>
      </c>
      <c r="I490" s="716" t="str">
        <f t="shared" ca="1" si="186"/>
        <v>×</v>
      </c>
      <c r="J490" s="207" t="str">
        <f ca="1">'２個別表'!$Z490</f>
        <v/>
      </c>
      <c r="K490" s="207">
        <f ca="1">'２個別表'!$AK490</f>
        <v>0</v>
      </c>
      <c r="L490" s="207" t="str">
        <f ca="1">IF('２個別表'!$AL490=1,1,"")</f>
        <v/>
      </c>
      <c r="M490" s="207" t="str">
        <f ca="1">IF('２個別表'!$AL490="","",IF('２個別表'!$AL490=1,IF(OR('２個別表'!$AM490=1,'２個別表'!$AN490=1),"〇","×")))</f>
        <v/>
      </c>
      <c r="N490" s="204" t="str">
        <f ca="1">'２個別表'!AT490</f>
        <v/>
      </c>
      <c r="O490" s="220" t="str">
        <f ca="1">IF(1&lt;='２個別表'!$F490,IF(AND(1&lt;='２個別表'!$AO490,'２個別表'!$AO490&lt;=3),1,0),"")</f>
        <v/>
      </c>
      <c r="P490" s="229">
        <f ca="1">IF($O490=1,IF(AND('２個別表'!$BF490&lt;&gt;"",AND('２個別表'!$BI490&lt;&gt;1,'２個別表'!$BJ490)),0,1),0)</f>
        <v>0</v>
      </c>
      <c r="Q490" s="220">
        <f ca="1">IF('２個別表'!$BF490&lt;&gt;"",1,0)</f>
        <v>0</v>
      </c>
      <c r="R490" s="220" t="str">
        <f ca="1">IF($Q490=1,IF('２個別表'!$BI490=1,1,0),"")</f>
        <v/>
      </c>
      <c r="S490" s="220" t="str">
        <f ca="1">IF($R490=1,IF('２個別表'!$BJ490&lt;&gt;"","〇","×"),"")</f>
        <v/>
      </c>
      <c r="T490" s="220" t="str">
        <f t="shared" ca="1" si="192"/>
        <v/>
      </c>
      <c r="U490" s="381">
        <f ca="1">IF('２個別表'!$BH490&gt;0,'２個別表'!$BH490,0)</f>
        <v>0</v>
      </c>
      <c r="V490" s="220">
        <f ca="1">IF('２個別表'!$BJ490&lt;&gt;"",1,0)</f>
        <v>0</v>
      </c>
      <c r="W490" s="206">
        <f ca="1">IF(AND($Q490=1,$V490=1),'２個別表'!$CF490,0)</f>
        <v>0</v>
      </c>
      <c r="X490" s="219">
        <f t="shared" ca="1" si="187"/>
        <v>0</v>
      </c>
      <c r="Y490" s="220" t="str">
        <f ca="1">IF(1&lt;='２個別表'!$F490,'２個別表'!$BV490,"")</f>
        <v/>
      </c>
      <c r="Z490" s="220">
        <f ca="1">IF(1&lt;='２個別表'!$F490,'２個別表'!$CG490,0)</f>
        <v>0</v>
      </c>
      <c r="AA490" s="220">
        <f ca="1">IF(OR(0&lt;'２個別表'!$BZ490,0&lt;SUM('２個別表'!$CC490:$CD490)),1,0)</f>
        <v>1</v>
      </c>
      <c r="AB490" s="207">
        <f ca="1">IF(1&lt;='２個別表'!$F490,'２個別表'!$BX490,0)</f>
        <v>0</v>
      </c>
      <c r="AC490" s="207" t="str">
        <f ca="1">IF('２個別表'!$BX490&gt;0,IF(AND('２個別表'!$BV490=1,'２個別表'!$CG490="控除不可"),'２個別表'!$BX490,IF(AND('２個別表'!$BV490=1,'２個別表'!$CG490="80%控除対象"),ROUNDUP('２個別表'!$BX490*102/110,0),IF(AND('２個別表'!$BV490=1,'２個別表'!$CG490="全額控除"),ROUNDUP('２個別表'!$BX490*100/110,0),IF(OR('２個別表'!$BV490=2,'２個別表'!$BV490=3),'２個別表'!$BX490,'２個別表'!$BX490)))),"")</f>
        <v/>
      </c>
      <c r="AD490" s="221" t="str">
        <f ca="1">IF('２個別表'!$W490=1,3,IF(AND('２個別表'!$W490=2,AND(19&lt;='２個別表'!$AO490,'２個別表'!$AO490&lt;=23)),2,IF(AND('２個別表'!$W490=2,OR(AND(1&lt;='２個別表'!$AO490,'２個別表'!$AO490&lt;=18),AND(24&lt;='２個別表'!$AO490,'２個別表'!$AO490&lt;=25))),1,"判定不能")))</f>
        <v>判定不能</v>
      </c>
      <c r="AE490" s="228">
        <f t="shared" ca="1" si="193"/>
        <v>0</v>
      </c>
      <c r="AF490" s="204" t="str">
        <f t="shared" ca="1" si="210"/>
        <v/>
      </c>
      <c r="AG490" s="207" t="str">
        <f ca="1">IF(AND($AD490=1,$U490&gt;0,$V490=1),ROUNDDOWN($AC490*1/2-'２個別表'!$CF490*1/2,0),"")</f>
        <v/>
      </c>
      <c r="AH490" s="207" t="str">
        <f t="shared" ca="1" si="188"/>
        <v/>
      </c>
      <c r="AI490" s="230" t="str">
        <f ca="1">IF(AND($AD490=1,$Q490=1),IF($AB490&gt;0,'２個別表'!$BX490-'２個別表'!$BZ490-'２個別表'!$CF490-'２個別表'!$CC490-'２個別表'!$CD490-'２個別表'!$CE490,0),"")</f>
        <v/>
      </c>
      <c r="AJ490" s="222">
        <f t="shared" ca="1" si="194"/>
        <v>0</v>
      </c>
      <c r="AK490" s="218" t="str">
        <f ca="1">IF($AD490=1,IF('２個別表'!$AQ490=1,1,IF('２個別表'!AQ490="","",)),"")</f>
        <v/>
      </c>
      <c r="AL490" s="207" t="str">
        <f ca="1">IF($AJ490=1,IF($AK490=1,'２個別表'!BU490,""),"")</f>
        <v/>
      </c>
      <c r="AM490" s="204" t="str">
        <f t="shared" ca="1" si="195"/>
        <v/>
      </c>
      <c r="AN490" s="223" t="str">
        <f ca="1">IF($AJ490=1,IF($AK490=1,ROUNDDOWN('２個別表'!$BX490-'２個別表'!$BZ490-'２個別表'!$CC490-'２個別表'!$CD490-'２個別表'!$CE490-'２個別表'!$CF490,0),""),"")</f>
        <v/>
      </c>
      <c r="AO490" s="222">
        <f t="shared" ca="1" si="191"/>
        <v>0</v>
      </c>
      <c r="AP490" s="218">
        <f t="shared" ca="1" si="196"/>
        <v>0</v>
      </c>
      <c r="AQ490" s="218">
        <f t="shared" ca="1" si="197"/>
        <v>0</v>
      </c>
      <c r="AR490" s="213">
        <f ca="1">IF('２個別表'!$AC490=1,1,0)</f>
        <v>0</v>
      </c>
      <c r="AS490" s="204" t="str">
        <f t="shared" ca="1" si="198"/>
        <v/>
      </c>
      <c r="AT490" s="204" t="str">
        <f t="shared" ca="1" si="199"/>
        <v/>
      </c>
      <c r="AU490" s="230" t="str">
        <f ca="1">IF($AD490=1,IF($AQ490=1,ROUNDDOWN('２個別表'!$BX490-'２個別表'!$BZ490-'２個別表'!$CC490-'２個別表'!$CD490-'２個別表'!$CE490-'２個別表'!$CF490,0),""),"")</f>
        <v/>
      </c>
      <c r="AV490" s="391">
        <f t="shared" ca="1" si="200"/>
        <v>0</v>
      </c>
      <c r="AW490" s="401" t="str">
        <f t="shared" ca="1" si="201"/>
        <v>-</v>
      </c>
      <c r="AX490" s="228">
        <f ca="1">IF($AD490=2,IF('２個別表'!$BS490=1,1,0),0)</f>
        <v>0</v>
      </c>
      <c r="AY490" s="213" t="str">
        <f t="shared" ca="1" si="202"/>
        <v/>
      </c>
      <c r="AZ490" s="409" t="str">
        <f ca="1">IF(AND($AD490=2,$AX490=1),'２個別表'!$BX490-('２個別表'!$BZ490+'２個別表'!$CC490+'２個別表'!$CD490+'２個別表'!$CE490+'２個別表'!$CF490),"")</f>
        <v/>
      </c>
      <c r="BA490" s="228">
        <f ca="1">IF($AD490=2,IF('２個別表'!$BS490&lt;&gt;1,1,0),0)</f>
        <v>0</v>
      </c>
      <c r="BB490" s="404">
        <f t="shared" ca="1" si="203"/>
        <v>0</v>
      </c>
      <c r="BC490" s="207" t="str">
        <f ca="1">IF(AND($AD490=2,$BA490=1),'２個別表'!$BT490,"")</f>
        <v/>
      </c>
      <c r="BD490" s="207" t="str">
        <f t="shared" ca="1" si="204"/>
        <v/>
      </c>
      <c r="BE490" s="207" t="str">
        <f ca="1">IF(AND($AD490=2,$BA490=1),'２個別表'!$BW490-('２個別表'!$BZ490+'２個別表'!$CC490+'２個別表'!$CD490+'２個別表'!$CE490+'２個別表'!$CF490),"")</f>
        <v/>
      </c>
      <c r="BF490" s="207" t="str">
        <f ca="1">IF(AND($AD490=2,$BA490=1),'２個別表'!$CC490+'２個別表'!$CD490,"")</f>
        <v/>
      </c>
      <c r="BG490" s="406" t="str">
        <f ca="1">IF($BB490=1,IF(SUM('２個別表'!$BY490,'２個別表'!$CF490*0.5)&lt;='２個別表'!$BX490*0.5,"〇","×"),"")</f>
        <v/>
      </c>
      <c r="BH490" s="405">
        <f t="shared" ca="1" si="205"/>
        <v>0</v>
      </c>
      <c r="BI490" s="229" t="str">
        <f ca="1">IF($AD490=2,IF($AX490=1,IF('２個別表'!$AO490=23,"〇","×"),IF(OR('２個別表'!$AO490&lt;19,'２個別表'!$AO490&gt;23),"",IF($BH490&lt;='２個別表'!$BT490,"〇","×"))),"-")</f>
        <v>-</v>
      </c>
      <c r="BJ490" s="414" t="str">
        <f t="shared" ca="1" si="206"/>
        <v>-</v>
      </c>
      <c r="BK490" s="228">
        <f t="shared" ca="1" si="207"/>
        <v>0</v>
      </c>
      <c r="BL490" s="229" t="str">
        <f ca="1">IF($AD490=3,IF(1&lt;='２個別表'!$F490,IF('２個別表'!$W490=1,"〇","×"),""),"")</f>
        <v/>
      </c>
      <c r="BM490" s="209" t="str">
        <f ca="1">IF(AD490=3,IF(AND(OR('２個別表'!BF490="附帯施設",AND(1&lt;='２個別表'!AO490,'２個別表'!AO490&lt;=3)),'２個別表'!BM490&lt;&gt;"",'２個別表'!BN490&lt;&gt;""),1,IF(AND(OR('２個別表'!BF490="附帯施設",AND(1&lt;='２個別表'!AO490,'２個別表'!AO490&lt;=3)),OR('２個別表'!BM490="",'２個別表'!BN490="")),"×",0)),"")</f>
        <v/>
      </c>
      <c r="BN490" s="229" t="str">
        <f ca="1">IF($AD490=3,IF('２個別表'!$BX490&gt;=500000,"〇","×"),"")</f>
        <v/>
      </c>
      <c r="BO490" s="204" t="str">
        <f ca="1">IF(AD490=3,'２個別表'!BY490,"")</f>
        <v/>
      </c>
      <c r="BP490" s="204" t="str">
        <f ca="1">IF(AD490=3,IF(COUNTIF('２個別表'!$Z$11:'２個別表'!Z490,'２個別表'!Z490)=1,BO490,SUMIF('２個別表'!$Z$11:$Z$510,'２個別表'!Z490,$BO$11:$BO$239)),"")</f>
        <v/>
      </c>
      <c r="BQ490" s="213" t="str">
        <f t="shared" ca="1" si="189"/>
        <v/>
      </c>
      <c r="BR490" s="207" t="str">
        <f t="shared" ca="1" si="208"/>
        <v/>
      </c>
      <c r="BS490" s="483" t="str">
        <f ca="1">IF($AD490=3,'２個別表'!$BX490-('２個別表'!$BZ490+'２個別表'!$CC490+'２個別表'!$CD490+'２個別表'!$CE490+'２個別表'!$CF490),"")</f>
        <v/>
      </c>
      <c r="BT490" s="486">
        <f t="shared" ca="1" si="190"/>
        <v>0</v>
      </c>
      <c r="BU490" s="480" t="str">
        <f t="shared" ca="1" si="209"/>
        <v/>
      </c>
    </row>
    <row r="491" spans="1:73">
      <c r="A491" s="770" t="str">
        <f t="shared" ca="1" si="185"/>
        <v>石川県</v>
      </c>
      <c r="B491" s="773">
        <f ca="1">'２個別表'!Q491</f>
        <v>481</v>
      </c>
      <c r="C491" s="774" t="str">
        <f>'２個別表'!$R491</f>
        <v>石川県</v>
      </c>
      <c r="D491" s="774" t="str">
        <f ca="1">'２個別表'!$S491</f>
        <v/>
      </c>
      <c r="E491" s="774" t="str">
        <f ca="1">'２個別表'!$T491</f>
        <v/>
      </c>
      <c r="F491" s="719" t="str">
        <f ca="1">'２個別表'!$W491</f>
        <v/>
      </c>
      <c r="G491" s="719" t="str">
        <f ca="1">IF($F491=1,IF(SUMIF('（様式１号）１総括表'!$B$16:$B$25,A491,'（様式１号）１総括表'!$A$16:$A$25)&gt;0,"〇","✕"),"-")</f>
        <v>-</v>
      </c>
      <c r="H491" s="716" t="str">
        <f ca="1">IF('２個別表'!$Y491=1,IF('２個別表'!$AC491=1,"〇","×"),IF(AND(2&lt;='２個別表'!$AC491,'２個別表'!$AC491&lt;=5),"〇","×"))</f>
        <v>×</v>
      </c>
      <c r="I491" s="716" t="str">
        <f t="shared" ca="1" si="186"/>
        <v>×</v>
      </c>
      <c r="J491" s="207" t="str">
        <f ca="1">'２個別表'!$Z491</f>
        <v/>
      </c>
      <c r="K491" s="207">
        <f ca="1">'２個別表'!$AK491</f>
        <v>0</v>
      </c>
      <c r="L491" s="207" t="str">
        <f ca="1">IF('２個別表'!$AL491=1,1,"")</f>
        <v/>
      </c>
      <c r="M491" s="207" t="str">
        <f ca="1">IF('２個別表'!$AL491="","",IF('２個別表'!$AL491=1,IF(OR('２個別表'!$AM491=1,'２個別表'!$AN491=1),"〇","×")))</f>
        <v/>
      </c>
      <c r="N491" s="204" t="str">
        <f ca="1">'２個別表'!AT491</f>
        <v/>
      </c>
      <c r="O491" s="220" t="str">
        <f ca="1">IF(1&lt;='２個別表'!$F491,IF(AND(1&lt;='２個別表'!$AO491,'２個別表'!$AO491&lt;=3),1,0),"")</f>
        <v/>
      </c>
      <c r="P491" s="229">
        <f ca="1">IF($O491=1,IF(AND('２個別表'!$BF491&lt;&gt;"",AND('２個別表'!$BI491&lt;&gt;1,'２個別表'!$BJ491)),0,1),0)</f>
        <v>0</v>
      </c>
      <c r="Q491" s="220">
        <f ca="1">IF('２個別表'!$BF491&lt;&gt;"",1,0)</f>
        <v>0</v>
      </c>
      <c r="R491" s="220" t="str">
        <f ca="1">IF($Q491=1,IF('２個別表'!$BI491=1,1,0),"")</f>
        <v/>
      </c>
      <c r="S491" s="220" t="str">
        <f ca="1">IF($R491=1,IF('２個別表'!$BJ491&lt;&gt;"","〇","×"),"")</f>
        <v/>
      </c>
      <c r="T491" s="220" t="str">
        <f t="shared" ca="1" si="192"/>
        <v/>
      </c>
      <c r="U491" s="381">
        <f ca="1">IF('２個別表'!$BH491&gt;0,'２個別表'!$BH491,0)</f>
        <v>0</v>
      </c>
      <c r="V491" s="220">
        <f ca="1">IF('２個別表'!$BJ491&lt;&gt;"",1,0)</f>
        <v>0</v>
      </c>
      <c r="W491" s="206">
        <f ca="1">IF(AND($Q491=1,$V491=1),'２個別表'!$CF491,0)</f>
        <v>0</v>
      </c>
      <c r="X491" s="219">
        <f t="shared" ca="1" si="187"/>
        <v>0</v>
      </c>
      <c r="Y491" s="220" t="str">
        <f ca="1">IF(1&lt;='２個別表'!$F491,'２個別表'!$BV491,"")</f>
        <v/>
      </c>
      <c r="Z491" s="220">
        <f ca="1">IF(1&lt;='２個別表'!$F491,'２個別表'!$CG491,0)</f>
        <v>0</v>
      </c>
      <c r="AA491" s="220">
        <f ca="1">IF(OR(0&lt;'２個別表'!$BZ491,0&lt;SUM('２個別表'!$CC491:$CD491)),1,0)</f>
        <v>1</v>
      </c>
      <c r="AB491" s="207">
        <f ca="1">IF(1&lt;='２個別表'!$F491,'２個別表'!$BX491,0)</f>
        <v>0</v>
      </c>
      <c r="AC491" s="207" t="str">
        <f ca="1">IF('２個別表'!$BX491&gt;0,IF(AND('２個別表'!$BV491=1,'２個別表'!$CG491="控除不可"),'２個別表'!$BX491,IF(AND('２個別表'!$BV491=1,'２個別表'!$CG491="80%控除対象"),ROUNDUP('２個別表'!$BX491*102/110,0),IF(AND('２個別表'!$BV491=1,'２個別表'!$CG491="全額控除"),ROUNDUP('２個別表'!$BX491*100/110,0),IF(OR('２個別表'!$BV491=2,'２個別表'!$BV491=3),'２個別表'!$BX491,'２個別表'!$BX491)))),"")</f>
        <v/>
      </c>
      <c r="AD491" s="221" t="str">
        <f ca="1">IF('２個別表'!$W491=1,3,IF(AND('２個別表'!$W491=2,AND(19&lt;='２個別表'!$AO491,'２個別表'!$AO491&lt;=23)),2,IF(AND('２個別表'!$W491=2,OR(AND(1&lt;='２個別表'!$AO491,'２個別表'!$AO491&lt;=18),AND(24&lt;='２個別表'!$AO491,'２個別表'!$AO491&lt;=25))),1,"判定不能")))</f>
        <v>判定不能</v>
      </c>
      <c r="AE491" s="228">
        <f t="shared" ca="1" si="193"/>
        <v>0</v>
      </c>
      <c r="AF491" s="204" t="str">
        <f t="shared" ca="1" si="210"/>
        <v/>
      </c>
      <c r="AG491" s="207" t="str">
        <f ca="1">IF(AND($AD491=1,$U491&gt;0,$V491=1),ROUNDDOWN($AC491*1/2-'２個別表'!$CF491*1/2,0),"")</f>
        <v/>
      </c>
      <c r="AH491" s="207" t="str">
        <f t="shared" ca="1" si="188"/>
        <v/>
      </c>
      <c r="AI491" s="230" t="str">
        <f ca="1">IF(AND($AD491=1,$Q491=1),IF($AB491&gt;0,'２個別表'!$BX491-'２個別表'!$BZ491-'２個別表'!$CF491-'２個別表'!$CC491-'２個別表'!$CD491-'２個別表'!$CE491,0),"")</f>
        <v/>
      </c>
      <c r="AJ491" s="222">
        <f t="shared" ca="1" si="194"/>
        <v>0</v>
      </c>
      <c r="AK491" s="218" t="str">
        <f ca="1">IF($AD491=1,IF('２個別表'!$AQ491=1,1,IF('２個別表'!AQ491="","",)),"")</f>
        <v/>
      </c>
      <c r="AL491" s="207" t="str">
        <f ca="1">IF($AJ491=1,IF($AK491=1,'２個別表'!BU491,""),"")</f>
        <v/>
      </c>
      <c r="AM491" s="204" t="str">
        <f t="shared" ca="1" si="195"/>
        <v/>
      </c>
      <c r="AN491" s="223" t="str">
        <f ca="1">IF($AJ491=1,IF($AK491=1,ROUNDDOWN('２個別表'!$BX491-'２個別表'!$BZ491-'２個別表'!$CC491-'２個別表'!$CD491-'２個別表'!$CE491-'２個別表'!$CF491,0),""),"")</f>
        <v/>
      </c>
      <c r="AO491" s="222">
        <f t="shared" ca="1" si="191"/>
        <v>0</v>
      </c>
      <c r="AP491" s="218">
        <f t="shared" ca="1" si="196"/>
        <v>0</v>
      </c>
      <c r="AQ491" s="218">
        <f t="shared" ca="1" si="197"/>
        <v>0</v>
      </c>
      <c r="AR491" s="213">
        <f ca="1">IF('２個別表'!$AC491=1,1,0)</f>
        <v>0</v>
      </c>
      <c r="AS491" s="204" t="str">
        <f t="shared" ca="1" si="198"/>
        <v/>
      </c>
      <c r="AT491" s="204" t="str">
        <f t="shared" ca="1" si="199"/>
        <v/>
      </c>
      <c r="AU491" s="230" t="str">
        <f ca="1">IF($AD491=1,IF($AQ491=1,ROUNDDOWN('２個別表'!$BX491-'２個別表'!$BZ491-'２個別表'!$CC491-'２個別表'!$CD491-'２個別表'!$CE491-'２個別表'!$CF491,0),""),"")</f>
        <v/>
      </c>
      <c r="AV491" s="391">
        <f t="shared" ca="1" si="200"/>
        <v>0</v>
      </c>
      <c r="AW491" s="401" t="str">
        <f t="shared" ca="1" si="201"/>
        <v>-</v>
      </c>
      <c r="AX491" s="228">
        <f ca="1">IF($AD491=2,IF('２個別表'!$BS491=1,1,0),0)</f>
        <v>0</v>
      </c>
      <c r="AY491" s="213" t="str">
        <f t="shared" ca="1" si="202"/>
        <v/>
      </c>
      <c r="AZ491" s="409" t="str">
        <f ca="1">IF(AND($AD491=2,$AX491=1),'２個別表'!$BX491-('２個別表'!$BZ491+'２個別表'!$CC491+'２個別表'!$CD491+'２個別表'!$CE491+'２個別表'!$CF491),"")</f>
        <v/>
      </c>
      <c r="BA491" s="228">
        <f ca="1">IF($AD491=2,IF('２個別表'!$BS491&lt;&gt;1,1,0),0)</f>
        <v>0</v>
      </c>
      <c r="BB491" s="404">
        <f t="shared" ca="1" si="203"/>
        <v>0</v>
      </c>
      <c r="BC491" s="207" t="str">
        <f ca="1">IF(AND($AD491=2,$BA491=1),'２個別表'!$BT491,"")</f>
        <v/>
      </c>
      <c r="BD491" s="207" t="str">
        <f t="shared" ca="1" si="204"/>
        <v/>
      </c>
      <c r="BE491" s="207" t="str">
        <f ca="1">IF(AND($AD491=2,$BA491=1),'２個別表'!$BW491-('２個別表'!$BZ491+'２個別表'!$CC491+'２個別表'!$CD491+'２個別表'!$CE491+'２個別表'!$CF491),"")</f>
        <v/>
      </c>
      <c r="BF491" s="207" t="str">
        <f ca="1">IF(AND($AD491=2,$BA491=1),'２個別表'!$CC491+'２個別表'!$CD491,"")</f>
        <v/>
      </c>
      <c r="BG491" s="406" t="str">
        <f ca="1">IF($BB491=1,IF(SUM('２個別表'!$BY491,'２個別表'!$CF491*0.5)&lt;='２個別表'!$BX491*0.5,"〇","×"),"")</f>
        <v/>
      </c>
      <c r="BH491" s="405">
        <f t="shared" ca="1" si="205"/>
        <v>0</v>
      </c>
      <c r="BI491" s="229" t="str">
        <f ca="1">IF($AD491=2,IF($AX491=1,IF('２個別表'!$AO491=23,"〇","×"),IF(OR('２個別表'!$AO491&lt;19,'２個別表'!$AO491&gt;23),"",IF($BH491&lt;='２個別表'!$BT491,"〇","×"))),"-")</f>
        <v>-</v>
      </c>
      <c r="BJ491" s="414" t="str">
        <f t="shared" ca="1" si="206"/>
        <v>-</v>
      </c>
      <c r="BK491" s="228">
        <f t="shared" ca="1" si="207"/>
        <v>0</v>
      </c>
      <c r="BL491" s="229" t="str">
        <f ca="1">IF($AD491=3,IF(1&lt;='２個別表'!$F491,IF('２個別表'!$W491=1,"〇","×"),""),"")</f>
        <v/>
      </c>
      <c r="BM491" s="209" t="str">
        <f ca="1">IF(AD491=3,IF(AND(OR('２個別表'!BF491="附帯施設",AND(1&lt;='２個別表'!AO491,'２個別表'!AO491&lt;=3)),'２個別表'!BM491&lt;&gt;"",'２個別表'!BN491&lt;&gt;""),1,IF(AND(OR('２個別表'!BF491="附帯施設",AND(1&lt;='２個別表'!AO491,'２個別表'!AO491&lt;=3)),OR('２個別表'!BM491="",'２個別表'!BN491="")),"×",0)),"")</f>
        <v/>
      </c>
      <c r="BN491" s="229" t="str">
        <f ca="1">IF($AD491=3,IF('２個別表'!$BX491&gt;=500000,"〇","×"),"")</f>
        <v/>
      </c>
      <c r="BO491" s="204" t="str">
        <f ca="1">IF(AD491=3,'２個別表'!BY491,"")</f>
        <v/>
      </c>
      <c r="BP491" s="204" t="str">
        <f ca="1">IF(AD491=3,IF(COUNTIF('２個別表'!$Z$11:'２個別表'!Z491,'２個別表'!Z491)=1,BO491,SUMIF('２個別表'!$Z$11:$Z$510,'２個別表'!Z491,$BO$11:$BO$239)),"")</f>
        <v/>
      </c>
      <c r="BQ491" s="213" t="str">
        <f t="shared" ca="1" si="189"/>
        <v/>
      </c>
      <c r="BR491" s="207" t="str">
        <f t="shared" ca="1" si="208"/>
        <v/>
      </c>
      <c r="BS491" s="483" t="str">
        <f ca="1">IF($AD491=3,'２個別表'!$BX491-('２個別表'!$BZ491+'２個別表'!$CC491+'２個別表'!$CD491+'２個別表'!$CE491+'２個別表'!$CF491),"")</f>
        <v/>
      </c>
      <c r="BT491" s="486">
        <f t="shared" ca="1" si="190"/>
        <v>0</v>
      </c>
      <c r="BU491" s="480" t="str">
        <f t="shared" ca="1" si="209"/>
        <v/>
      </c>
    </row>
    <row r="492" spans="1:73">
      <c r="A492" s="770" t="str">
        <f t="shared" ca="1" si="185"/>
        <v>石川県</v>
      </c>
      <c r="B492" s="773">
        <f ca="1">'２個別表'!Q492</f>
        <v>482</v>
      </c>
      <c r="C492" s="774" t="str">
        <f>'２個別表'!$R492</f>
        <v>石川県</v>
      </c>
      <c r="D492" s="774" t="str">
        <f ca="1">'２個別表'!$S492</f>
        <v/>
      </c>
      <c r="E492" s="774" t="str">
        <f ca="1">'２個別表'!$T492</f>
        <v/>
      </c>
      <c r="F492" s="719" t="str">
        <f ca="1">'２個別表'!$W492</f>
        <v/>
      </c>
      <c r="G492" s="719" t="str">
        <f ca="1">IF($F492=1,IF(SUMIF('（様式１号）１総括表'!$B$16:$B$25,A492,'（様式１号）１総括表'!$A$16:$A$25)&gt;0,"〇","✕"),"-")</f>
        <v>-</v>
      </c>
      <c r="H492" s="716" t="str">
        <f ca="1">IF('２個別表'!$Y492=1,IF('２個別表'!$AC492=1,"〇","×"),IF(AND(2&lt;='２個別表'!$AC492,'２個別表'!$AC492&lt;=5),"〇","×"))</f>
        <v>×</v>
      </c>
      <c r="I492" s="716" t="str">
        <f t="shared" ca="1" si="186"/>
        <v>×</v>
      </c>
      <c r="J492" s="207" t="str">
        <f ca="1">'２個別表'!$Z492</f>
        <v/>
      </c>
      <c r="K492" s="207">
        <f ca="1">'２個別表'!$AK492</f>
        <v>0</v>
      </c>
      <c r="L492" s="207" t="str">
        <f ca="1">IF('２個別表'!$AL492=1,1,"")</f>
        <v/>
      </c>
      <c r="M492" s="207" t="str">
        <f ca="1">IF('２個別表'!$AL492="","",IF('２個別表'!$AL492=1,IF(OR('２個別表'!$AM492=1,'２個別表'!$AN492=1),"〇","×")))</f>
        <v/>
      </c>
      <c r="N492" s="204" t="str">
        <f ca="1">'２個別表'!AT492</f>
        <v/>
      </c>
      <c r="O492" s="220" t="str">
        <f ca="1">IF(1&lt;='２個別表'!$F492,IF(AND(1&lt;='２個別表'!$AO492,'２個別表'!$AO492&lt;=3),1,0),"")</f>
        <v/>
      </c>
      <c r="P492" s="229">
        <f ca="1">IF($O492=1,IF(AND('２個別表'!$BF492&lt;&gt;"",AND('２個別表'!$BI492&lt;&gt;1,'２個別表'!$BJ492)),0,1),0)</f>
        <v>0</v>
      </c>
      <c r="Q492" s="220">
        <f ca="1">IF('２個別表'!$BF492&lt;&gt;"",1,0)</f>
        <v>0</v>
      </c>
      <c r="R492" s="220" t="str">
        <f ca="1">IF($Q492=1,IF('２個別表'!$BI492=1,1,0),"")</f>
        <v/>
      </c>
      <c r="S492" s="220" t="str">
        <f ca="1">IF($R492=1,IF('２個別表'!$BJ492&lt;&gt;"","〇","×"),"")</f>
        <v/>
      </c>
      <c r="T492" s="220" t="str">
        <f t="shared" ca="1" si="192"/>
        <v/>
      </c>
      <c r="U492" s="381">
        <f ca="1">IF('２個別表'!$BH492&gt;0,'２個別表'!$BH492,0)</f>
        <v>0</v>
      </c>
      <c r="V492" s="220">
        <f ca="1">IF('２個別表'!$BJ492&lt;&gt;"",1,0)</f>
        <v>0</v>
      </c>
      <c r="W492" s="206">
        <f ca="1">IF(AND($Q492=1,$V492=1),'２個別表'!$CF492,0)</f>
        <v>0</v>
      </c>
      <c r="X492" s="219">
        <f t="shared" ca="1" si="187"/>
        <v>0</v>
      </c>
      <c r="Y492" s="220" t="str">
        <f ca="1">IF(1&lt;='２個別表'!$F492,'２個別表'!$BV492,"")</f>
        <v/>
      </c>
      <c r="Z492" s="220">
        <f ca="1">IF(1&lt;='２個別表'!$F492,'２個別表'!$CG492,0)</f>
        <v>0</v>
      </c>
      <c r="AA492" s="220">
        <f ca="1">IF(OR(0&lt;'２個別表'!$BZ492,0&lt;SUM('２個別表'!$CC492:$CD492)),1,0)</f>
        <v>1</v>
      </c>
      <c r="AB492" s="207">
        <f ca="1">IF(1&lt;='２個別表'!$F492,'２個別表'!$BX492,0)</f>
        <v>0</v>
      </c>
      <c r="AC492" s="207" t="str">
        <f ca="1">IF('２個別表'!$BX492&gt;0,IF(AND('２個別表'!$BV492=1,'２個別表'!$CG492="控除不可"),'２個別表'!$BX492,IF(AND('２個別表'!$BV492=1,'２個別表'!$CG492="80%控除対象"),ROUNDUP('２個別表'!$BX492*102/110,0),IF(AND('２個別表'!$BV492=1,'２個別表'!$CG492="全額控除"),ROUNDUP('２個別表'!$BX492*100/110,0),IF(OR('２個別表'!$BV492=2,'２個別表'!$BV492=3),'２個別表'!$BX492,'２個別表'!$BX492)))),"")</f>
        <v/>
      </c>
      <c r="AD492" s="221" t="str">
        <f ca="1">IF('２個別表'!$W492=1,3,IF(AND('２個別表'!$W492=2,AND(19&lt;='２個別表'!$AO492,'２個別表'!$AO492&lt;=23)),2,IF(AND('２個別表'!$W492=2,OR(AND(1&lt;='２個別表'!$AO492,'２個別表'!$AO492&lt;=18),AND(24&lt;='２個別表'!$AO492,'２個別表'!$AO492&lt;=25))),1,"判定不能")))</f>
        <v>判定不能</v>
      </c>
      <c r="AE492" s="228">
        <f t="shared" ca="1" si="193"/>
        <v>0</v>
      </c>
      <c r="AF492" s="204" t="str">
        <f t="shared" ca="1" si="210"/>
        <v/>
      </c>
      <c r="AG492" s="207" t="str">
        <f ca="1">IF(AND($AD492=1,$U492&gt;0,$V492=1),ROUNDDOWN($AC492*1/2-'２個別表'!$CF492*1/2,0),"")</f>
        <v/>
      </c>
      <c r="AH492" s="207" t="str">
        <f t="shared" ca="1" si="188"/>
        <v/>
      </c>
      <c r="AI492" s="230" t="str">
        <f ca="1">IF(AND($AD492=1,$Q492=1),IF($AB492&gt;0,'２個別表'!$BX492-'２個別表'!$BZ492-'２個別表'!$CF492-'２個別表'!$CC492-'２個別表'!$CD492-'２個別表'!$CE492,0),"")</f>
        <v/>
      </c>
      <c r="AJ492" s="222">
        <f t="shared" ca="1" si="194"/>
        <v>0</v>
      </c>
      <c r="AK492" s="218" t="str">
        <f ca="1">IF($AD492=1,IF('２個別表'!$AQ492=1,1,IF('２個別表'!AQ492="","",)),"")</f>
        <v/>
      </c>
      <c r="AL492" s="207" t="str">
        <f ca="1">IF($AJ492=1,IF($AK492=1,'２個別表'!BU492,""),"")</f>
        <v/>
      </c>
      <c r="AM492" s="204" t="str">
        <f t="shared" ca="1" si="195"/>
        <v/>
      </c>
      <c r="AN492" s="223" t="str">
        <f ca="1">IF($AJ492=1,IF($AK492=1,ROUNDDOWN('２個別表'!$BX492-'２個別表'!$BZ492-'２個別表'!$CC492-'２個別表'!$CD492-'２個別表'!$CE492-'２個別表'!$CF492,0),""),"")</f>
        <v/>
      </c>
      <c r="AO492" s="222">
        <f t="shared" ca="1" si="191"/>
        <v>0</v>
      </c>
      <c r="AP492" s="218">
        <f t="shared" ca="1" si="196"/>
        <v>0</v>
      </c>
      <c r="AQ492" s="218">
        <f t="shared" ca="1" si="197"/>
        <v>0</v>
      </c>
      <c r="AR492" s="213">
        <f ca="1">IF('２個別表'!$AC492=1,1,0)</f>
        <v>0</v>
      </c>
      <c r="AS492" s="204" t="str">
        <f t="shared" ca="1" si="198"/>
        <v/>
      </c>
      <c r="AT492" s="204" t="str">
        <f t="shared" ca="1" si="199"/>
        <v/>
      </c>
      <c r="AU492" s="230" t="str">
        <f ca="1">IF($AD492=1,IF($AQ492=1,ROUNDDOWN('２個別表'!$BX492-'２個別表'!$BZ492-'２個別表'!$CC492-'２個別表'!$CD492-'２個別表'!$CE492-'２個別表'!$CF492,0),""),"")</f>
        <v/>
      </c>
      <c r="AV492" s="391">
        <f t="shared" ca="1" si="200"/>
        <v>0</v>
      </c>
      <c r="AW492" s="401" t="str">
        <f t="shared" ca="1" si="201"/>
        <v>-</v>
      </c>
      <c r="AX492" s="228">
        <f ca="1">IF($AD492=2,IF('２個別表'!$BS492=1,1,0),0)</f>
        <v>0</v>
      </c>
      <c r="AY492" s="213" t="str">
        <f t="shared" ca="1" si="202"/>
        <v/>
      </c>
      <c r="AZ492" s="409" t="str">
        <f ca="1">IF(AND($AD492=2,$AX492=1),'２個別表'!$BX492-('２個別表'!$BZ492+'２個別表'!$CC492+'２個別表'!$CD492+'２個別表'!$CE492+'２個別表'!$CF492),"")</f>
        <v/>
      </c>
      <c r="BA492" s="228">
        <f ca="1">IF($AD492=2,IF('２個別表'!$BS492&lt;&gt;1,1,0),0)</f>
        <v>0</v>
      </c>
      <c r="BB492" s="404">
        <f t="shared" ca="1" si="203"/>
        <v>0</v>
      </c>
      <c r="BC492" s="207" t="str">
        <f ca="1">IF(AND($AD492=2,$BA492=1),'２個別表'!$BT492,"")</f>
        <v/>
      </c>
      <c r="BD492" s="207" t="str">
        <f t="shared" ca="1" si="204"/>
        <v/>
      </c>
      <c r="BE492" s="207" t="str">
        <f ca="1">IF(AND($AD492=2,$BA492=1),'２個別表'!$BW492-('２個別表'!$BZ492+'２個別表'!$CC492+'２個別表'!$CD492+'２個別表'!$CE492+'２個別表'!$CF492),"")</f>
        <v/>
      </c>
      <c r="BF492" s="207" t="str">
        <f ca="1">IF(AND($AD492=2,$BA492=1),'２個別表'!$CC492+'２個別表'!$CD492,"")</f>
        <v/>
      </c>
      <c r="BG492" s="406" t="str">
        <f ca="1">IF($BB492=1,IF(SUM('２個別表'!$BY492,'２個別表'!$CF492*0.5)&lt;='２個別表'!$BX492*0.5,"〇","×"),"")</f>
        <v/>
      </c>
      <c r="BH492" s="405">
        <f t="shared" ca="1" si="205"/>
        <v>0</v>
      </c>
      <c r="BI492" s="229" t="str">
        <f ca="1">IF($AD492=2,IF($AX492=1,IF('２個別表'!$AO492=23,"〇","×"),IF(OR('２個別表'!$AO492&lt;19,'２個別表'!$AO492&gt;23),"",IF($BH492&lt;='２個別表'!$BT492,"〇","×"))),"-")</f>
        <v>-</v>
      </c>
      <c r="BJ492" s="414" t="str">
        <f t="shared" ca="1" si="206"/>
        <v>-</v>
      </c>
      <c r="BK492" s="228">
        <f t="shared" ca="1" si="207"/>
        <v>0</v>
      </c>
      <c r="BL492" s="229" t="str">
        <f ca="1">IF($AD492=3,IF(1&lt;='２個別表'!$F492,IF('２個別表'!$W492=1,"〇","×"),""),"")</f>
        <v/>
      </c>
      <c r="BM492" s="209" t="str">
        <f ca="1">IF(AD492=3,IF(AND(OR('２個別表'!BF492="附帯施設",AND(1&lt;='２個別表'!AO492,'２個別表'!AO492&lt;=3)),'２個別表'!BM492&lt;&gt;"",'２個別表'!BN492&lt;&gt;""),1,IF(AND(OR('２個別表'!BF492="附帯施設",AND(1&lt;='２個別表'!AO492,'２個別表'!AO492&lt;=3)),OR('２個別表'!BM492="",'２個別表'!BN492="")),"×",0)),"")</f>
        <v/>
      </c>
      <c r="BN492" s="229" t="str">
        <f ca="1">IF($AD492=3,IF('２個別表'!$BX492&gt;=500000,"〇","×"),"")</f>
        <v/>
      </c>
      <c r="BO492" s="204" t="str">
        <f ca="1">IF(AD492=3,'２個別表'!BY492,"")</f>
        <v/>
      </c>
      <c r="BP492" s="204" t="str">
        <f ca="1">IF(AD492=3,IF(COUNTIF('２個別表'!$Z$11:'２個別表'!Z492,'２個別表'!Z492)=1,BO492,SUMIF('２個別表'!$Z$11:$Z$510,'２個別表'!Z492,$BO$11:$BO$239)),"")</f>
        <v/>
      </c>
      <c r="BQ492" s="213" t="str">
        <f t="shared" ca="1" si="189"/>
        <v/>
      </c>
      <c r="BR492" s="207" t="str">
        <f t="shared" ca="1" si="208"/>
        <v/>
      </c>
      <c r="BS492" s="483" t="str">
        <f ca="1">IF($AD492=3,'２個別表'!$BX492-('２個別表'!$BZ492+'２個別表'!$CC492+'２個別表'!$CD492+'２個別表'!$CE492+'２個別表'!$CF492),"")</f>
        <v/>
      </c>
      <c r="BT492" s="486">
        <f t="shared" ca="1" si="190"/>
        <v>0</v>
      </c>
      <c r="BU492" s="480" t="str">
        <f t="shared" ca="1" si="209"/>
        <v/>
      </c>
    </row>
    <row r="493" spans="1:73">
      <c r="A493" s="770" t="str">
        <f t="shared" ca="1" si="185"/>
        <v>石川県</v>
      </c>
      <c r="B493" s="773">
        <f ca="1">'２個別表'!Q493</f>
        <v>483</v>
      </c>
      <c r="C493" s="774" t="str">
        <f>'２個別表'!$R493</f>
        <v>石川県</v>
      </c>
      <c r="D493" s="774" t="str">
        <f ca="1">'２個別表'!$S493</f>
        <v/>
      </c>
      <c r="E493" s="774" t="str">
        <f ca="1">'２個別表'!$T493</f>
        <v/>
      </c>
      <c r="F493" s="719" t="str">
        <f ca="1">'２個別表'!$W493</f>
        <v/>
      </c>
      <c r="G493" s="719" t="str">
        <f ca="1">IF($F493=1,IF(SUMIF('（様式１号）１総括表'!$B$16:$B$25,A493,'（様式１号）１総括表'!$A$16:$A$25)&gt;0,"〇","✕"),"-")</f>
        <v>-</v>
      </c>
      <c r="H493" s="716" t="str">
        <f ca="1">IF('２個別表'!$Y493=1,IF('２個別表'!$AC493=1,"〇","×"),IF(AND(2&lt;='２個別表'!$AC493,'２個別表'!$AC493&lt;=5),"〇","×"))</f>
        <v>×</v>
      </c>
      <c r="I493" s="716" t="str">
        <f t="shared" ca="1" si="186"/>
        <v>×</v>
      </c>
      <c r="J493" s="207" t="str">
        <f ca="1">'２個別表'!$Z493</f>
        <v/>
      </c>
      <c r="K493" s="207">
        <f ca="1">'２個別表'!$AK493</f>
        <v>0</v>
      </c>
      <c r="L493" s="207" t="str">
        <f ca="1">IF('２個別表'!$AL493=1,1,"")</f>
        <v/>
      </c>
      <c r="M493" s="207" t="str">
        <f ca="1">IF('２個別表'!$AL493="","",IF('２個別表'!$AL493=1,IF(OR('２個別表'!$AM493=1,'２個別表'!$AN493=1),"〇","×")))</f>
        <v/>
      </c>
      <c r="N493" s="204" t="str">
        <f ca="1">'２個別表'!AT493</f>
        <v/>
      </c>
      <c r="O493" s="220" t="str">
        <f ca="1">IF(1&lt;='２個別表'!$F493,IF(AND(1&lt;='２個別表'!$AO493,'２個別表'!$AO493&lt;=3),1,0),"")</f>
        <v/>
      </c>
      <c r="P493" s="229">
        <f ca="1">IF($O493=1,IF(AND('２個別表'!$BF493&lt;&gt;"",AND('２個別表'!$BI493&lt;&gt;1,'２個別表'!$BJ493)),0,1),0)</f>
        <v>0</v>
      </c>
      <c r="Q493" s="220">
        <f ca="1">IF('２個別表'!$BF493&lt;&gt;"",1,0)</f>
        <v>0</v>
      </c>
      <c r="R493" s="220" t="str">
        <f ca="1">IF($Q493=1,IF('２個別表'!$BI493=1,1,0),"")</f>
        <v/>
      </c>
      <c r="S493" s="220" t="str">
        <f ca="1">IF($R493=1,IF('２個別表'!$BJ493&lt;&gt;"","〇","×"),"")</f>
        <v/>
      </c>
      <c r="T493" s="220" t="str">
        <f t="shared" ca="1" si="192"/>
        <v/>
      </c>
      <c r="U493" s="381">
        <f ca="1">IF('２個別表'!$BH493&gt;0,'２個別表'!$BH493,0)</f>
        <v>0</v>
      </c>
      <c r="V493" s="220">
        <f ca="1">IF('２個別表'!$BJ493&lt;&gt;"",1,0)</f>
        <v>0</v>
      </c>
      <c r="W493" s="206">
        <f ca="1">IF(AND($Q493=1,$V493=1),'２個別表'!$CF493,0)</f>
        <v>0</v>
      </c>
      <c r="X493" s="219">
        <f t="shared" ca="1" si="187"/>
        <v>0</v>
      </c>
      <c r="Y493" s="220" t="str">
        <f ca="1">IF(1&lt;='２個別表'!$F493,'２個別表'!$BV493,"")</f>
        <v/>
      </c>
      <c r="Z493" s="220">
        <f ca="1">IF(1&lt;='２個別表'!$F493,'２個別表'!$CG493,0)</f>
        <v>0</v>
      </c>
      <c r="AA493" s="220">
        <f ca="1">IF(OR(0&lt;'２個別表'!$BZ493,0&lt;SUM('２個別表'!$CC493:$CD493)),1,0)</f>
        <v>1</v>
      </c>
      <c r="AB493" s="207">
        <f ca="1">IF(1&lt;='２個別表'!$F493,'２個別表'!$BX493,0)</f>
        <v>0</v>
      </c>
      <c r="AC493" s="207" t="str">
        <f ca="1">IF('２個別表'!$BX493&gt;0,IF(AND('２個別表'!$BV493=1,'２個別表'!$CG493="控除不可"),'２個別表'!$BX493,IF(AND('２個別表'!$BV493=1,'２個別表'!$CG493="80%控除対象"),ROUNDUP('２個別表'!$BX493*102/110,0),IF(AND('２個別表'!$BV493=1,'２個別表'!$CG493="全額控除"),ROUNDUP('２個別表'!$BX493*100/110,0),IF(OR('２個別表'!$BV493=2,'２個別表'!$BV493=3),'２個別表'!$BX493,'２個別表'!$BX493)))),"")</f>
        <v/>
      </c>
      <c r="AD493" s="221" t="str">
        <f ca="1">IF('２個別表'!$W493=1,3,IF(AND('２個別表'!$W493=2,AND(19&lt;='２個別表'!$AO493,'２個別表'!$AO493&lt;=23)),2,IF(AND('２個別表'!$W493=2,OR(AND(1&lt;='２個別表'!$AO493,'２個別表'!$AO493&lt;=18),AND(24&lt;='２個別表'!$AO493,'２個別表'!$AO493&lt;=25))),1,"判定不能")))</f>
        <v>判定不能</v>
      </c>
      <c r="AE493" s="228">
        <f t="shared" ca="1" si="193"/>
        <v>0</v>
      </c>
      <c r="AF493" s="204" t="str">
        <f t="shared" ca="1" si="210"/>
        <v/>
      </c>
      <c r="AG493" s="207" t="str">
        <f ca="1">IF(AND($AD493=1,$U493&gt;0,$V493=1),ROUNDDOWN($AC493*1/2-'２個別表'!$CF493*1/2,0),"")</f>
        <v/>
      </c>
      <c r="AH493" s="207" t="str">
        <f t="shared" ca="1" si="188"/>
        <v/>
      </c>
      <c r="AI493" s="230" t="str">
        <f ca="1">IF(AND($AD493=1,$Q493=1),IF($AB493&gt;0,'２個別表'!$BX493-'２個別表'!$BZ493-'２個別表'!$CF493-'２個別表'!$CC493-'２個別表'!$CD493-'２個別表'!$CE493,0),"")</f>
        <v/>
      </c>
      <c r="AJ493" s="222">
        <f t="shared" ca="1" si="194"/>
        <v>0</v>
      </c>
      <c r="AK493" s="218" t="str">
        <f ca="1">IF($AD493=1,IF('２個別表'!$AQ493=1,1,IF('２個別表'!AQ493="","",)),"")</f>
        <v/>
      </c>
      <c r="AL493" s="207" t="str">
        <f ca="1">IF($AJ493=1,IF($AK493=1,'２個別表'!BU493,""),"")</f>
        <v/>
      </c>
      <c r="AM493" s="204" t="str">
        <f t="shared" ca="1" si="195"/>
        <v/>
      </c>
      <c r="AN493" s="223" t="str">
        <f ca="1">IF($AJ493=1,IF($AK493=1,ROUNDDOWN('２個別表'!$BX493-'２個別表'!$BZ493-'２個別表'!$CC493-'２個別表'!$CD493-'２個別表'!$CE493-'２個別表'!$CF493,0),""),"")</f>
        <v/>
      </c>
      <c r="AO493" s="222">
        <f t="shared" ca="1" si="191"/>
        <v>0</v>
      </c>
      <c r="AP493" s="218">
        <f t="shared" ca="1" si="196"/>
        <v>0</v>
      </c>
      <c r="AQ493" s="218">
        <f t="shared" ca="1" si="197"/>
        <v>0</v>
      </c>
      <c r="AR493" s="213">
        <f ca="1">IF('２個別表'!$AC493=1,1,0)</f>
        <v>0</v>
      </c>
      <c r="AS493" s="204" t="str">
        <f t="shared" ca="1" si="198"/>
        <v/>
      </c>
      <c r="AT493" s="204" t="str">
        <f t="shared" ca="1" si="199"/>
        <v/>
      </c>
      <c r="AU493" s="230" t="str">
        <f ca="1">IF($AD493=1,IF($AQ493=1,ROUNDDOWN('２個別表'!$BX493-'２個別表'!$BZ493-'２個別表'!$CC493-'２個別表'!$CD493-'２個別表'!$CE493-'２個別表'!$CF493,0),""),"")</f>
        <v/>
      </c>
      <c r="AV493" s="391">
        <f t="shared" ca="1" si="200"/>
        <v>0</v>
      </c>
      <c r="AW493" s="401" t="str">
        <f t="shared" ca="1" si="201"/>
        <v>-</v>
      </c>
      <c r="AX493" s="228">
        <f ca="1">IF($AD493=2,IF('２個別表'!$BS493=1,1,0),0)</f>
        <v>0</v>
      </c>
      <c r="AY493" s="213" t="str">
        <f t="shared" ca="1" si="202"/>
        <v/>
      </c>
      <c r="AZ493" s="409" t="str">
        <f ca="1">IF(AND($AD493=2,$AX493=1),'２個別表'!$BX493-('２個別表'!$BZ493+'２個別表'!$CC493+'２個別表'!$CD493+'２個別表'!$CE493+'２個別表'!$CF493),"")</f>
        <v/>
      </c>
      <c r="BA493" s="228">
        <f ca="1">IF($AD493=2,IF('２個別表'!$BS493&lt;&gt;1,1,0),0)</f>
        <v>0</v>
      </c>
      <c r="BB493" s="404">
        <f t="shared" ca="1" si="203"/>
        <v>0</v>
      </c>
      <c r="BC493" s="207" t="str">
        <f ca="1">IF(AND($AD493=2,$BA493=1),'２個別表'!$BT493,"")</f>
        <v/>
      </c>
      <c r="BD493" s="207" t="str">
        <f t="shared" ca="1" si="204"/>
        <v/>
      </c>
      <c r="BE493" s="207" t="str">
        <f ca="1">IF(AND($AD493=2,$BA493=1),'２個別表'!$BW493-('２個別表'!$BZ493+'２個別表'!$CC493+'２個別表'!$CD493+'２個別表'!$CE493+'２個別表'!$CF493),"")</f>
        <v/>
      </c>
      <c r="BF493" s="207" t="str">
        <f ca="1">IF(AND($AD493=2,$BA493=1),'２個別表'!$CC493+'２個別表'!$CD493,"")</f>
        <v/>
      </c>
      <c r="BG493" s="406" t="str">
        <f ca="1">IF($BB493=1,IF(SUM('２個別表'!$BY493,'２個別表'!$CF493*0.5)&lt;='２個別表'!$BX493*0.5,"〇","×"),"")</f>
        <v/>
      </c>
      <c r="BH493" s="405">
        <f t="shared" ca="1" si="205"/>
        <v>0</v>
      </c>
      <c r="BI493" s="229" t="str">
        <f ca="1">IF($AD493=2,IF($AX493=1,IF('２個別表'!$AO493=23,"〇","×"),IF(OR('２個別表'!$AO493&lt;19,'２個別表'!$AO493&gt;23),"",IF($BH493&lt;='２個別表'!$BT493,"〇","×"))),"-")</f>
        <v>-</v>
      </c>
      <c r="BJ493" s="414" t="str">
        <f t="shared" ca="1" si="206"/>
        <v>-</v>
      </c>
      <c r="BK493" s="228">
        <f t="shared" ca="1" si="207"/>
        <v>0</v>
      </c>
      <c r="BL493" s="229" t="str">
        <f ca="1">IF($AD493=3,IF(1&lt;='２個別表'!$F493,IF('２個別表'!$W493=1,"〇","×"),""),"")</f>
        <v/>
      </c>
      <c r="BM493" s="209" t="str">
        <f ca="1">IF(AD493=3,IF(AND(OR('２個別表'!BF493="附帯施設",AND(1&lt;='２個別表'!AO493,'２個別表'!AO493&lt;=3)),'２個別表'!BM493&lt;&gt;"",'２個別表'!BN493&lt;&gt;""),1,IF(AND(OR('２個別表'!BF493="附帯施設",AND(1&lt;='２個別表'!AO493,'２個別表'!AO493&lt;=3)),OR('２個別表'!BM493="",'２個別表'!BN493="")),"×",0)),"")</f>
        <v/>
      </c>
      <c r="BN493" s="229" t="str">
        <f ca="1">IF($AD493=3,IF('２個別表'!$BX493&gt;=500000,"〇","×"),"")</f>
        <v/>
      </c>
      <c r="BO493" s="204" t="str">
        <f ca="1">IF(AD493=3,'２個別表'!BY493,"")</f>
        <v/>
      </c>
      <c r="BP493" s="204" t="str">
        <f ca="1">IF(AD493=3,IF(COUNTIF('２個別表'!$Z$11:'２個別表'!Z493,'２個別表'!Z493)=1,BO493,SUMIF('２個別表'!$Z$11:$Z$510,'２個別表'!Z493,$BO$11:$BO$239)),"")</f>
        <v/>
      </c>
      <c r="BQ493" s="213" t="str">
        <f t="shared" ca="1" si="189"/>
        <v/>
      </c>
      <c r="BR493" s="207" t="str">
        <f t="shared" ca="1" si="208"/>
        <v/>
      </c>
      <c r="BS493" s="483" t="str">
        <f ca="1">IF($AD493=3,'２個別表'!$BX493-('２個別表'!$BZ493+'２個別表'!$CC493+'２個別表'!$CD493+'２個別表'!$CE493+'２個別表'!$CF493),"")</f>
        <v/>
      </c>
      <c r="BT493" s="486">
        <f t="shared" ca="1" si="190"/>
        <v>0</v>
      </c>
      <c r="BU493" s="480" t="str">
        <f t="shared" ca="1" si="209"/>
        <v/>
      </c>
    </row>
    <row r="494" spans="1:73">
      <c r="A494" s="770" t="str">
        <f t="shared" ca="1" si="185"/>
        <v>石川県</v>
      </c>
      <c r="B494" s="773">
        <f ca="1">'２個別表'!Q494</f>
        <v>484</v>
      </c>
      <c r="C494" s="774" t="str">
        <f>'２個別表'!$R494</f>
        <v>石川県</v>
      </c>
      <c r="D494" s="774" t="str">
        <f ca="1">'２個別表'!$S494</f>
        <v/>
      </c>
      <c r="E494" s="774" t="str">
        <f ca="1">'２個別表'!$T494</f>
        <v/>
      </c>
      <c r="F494" s="719" t="str">
        <f ca="1">'２個別表'!$W494</f>
        <v/>
      </c>
      <c r="G494" s="719" t="str">
        <f ca="1">IF($F494=1,IF(SUMIF('（様式１号）１総括表'!$B$16:$B$25,A494,'（様式１号）１総括表'!$A$16:$A$25)&gt;0,"〇","✕"),"-")</f>
        <v>-</v>
      </c>
      <c r="H494" s="716" t="str">
        <f ca="1">IF('２個別表'!$Y494=1,IF('２個別表'!$AC494=1,"〇","×"),IF(AND(2&lt;='２個別表'!$AC494,'２個別表'!$AC494&lt;=5),"〇","×"))</f>
        <v>×</v>
      </c>
      <c r="I494" s="716" t="str">
        <f t="shared" ca="1" si="186"/>
        <v>×</v>
      </c>
      <c r="J494" s="207" t="str">
        <f ca="1">'２個別表'!$Z494</f>
        <v/>
      </c>
      <c r="K494" s="207">
        <f ca="1">'２個別表'!$AK494</f>
        <v>0</v>
      </c>
      <c r="L494" s="207" t="str">
        <f ca="1">IF('２個別表'!$AL494=1,1,"")</f>
        <v/>
      </c>
      <c r="M494" s="207" t="str">
        <f ca="1">IF('２個別表'!$AL494="","",IF('２個別表'!$AL494=1,IF(OR('２個別表'!$AM494=1,'２個別表'!$AN494=1),"〇","×")))</f>
        <v/>
      </c>
      <c r="N494" s="204" t="str">
        <f ca="1">'２個別表'!AT494</f>
        <v/>
      </c>
      <c r="O494" s="220" t="str">
        <f ca="1">IF(1&lt;='２個別表'!$F494,IF(AND(1&lt;='２個別表'!$AO494,'２個別表'!$AO494&lt;=3),1,0),"")</f>
        <v/>
      </c>
      <c r="P494" s="229">
        <f ca="1">IF($O494=1,IF(AND('２個別表'!$BF494&lt;&gt;"",AND('２個別表'!$BI494&lt;&gt;1,'２個別表'!$BJ494)),0,1),0)</f>
        <v>0</v>
      </c>
      <c r="Q494" s="220">
        <f ca="1">IF('２個別表'!$BF494&lt;&gt;"",1,0)</f>
        <v>0</v>
      </c>
      <c r="R494" s="220" t="str">
        <f ca="1">IF($Q494=1,IF('２個別表'!$BI494=1,1,0),"")</f>
        <v/>
      </c>
      <c r="S494" s="220" t="str">
        <f ca="1">IF($R494=1,IF('２個別表'!$BJ494&lt;&gt;"","〇","×"),"")</f>
        <v/>
      </c>
      <c r="T494" s="220" t="str">
        <f t="shared" ca="1" si="192"/>
        <v/>
      </c>
      <c r="U494" s="381">
        <f ca="1">IF('２個別表'!$BH494&gt;0,'２個別表'!$BH494,0)</f>
        <v>0</v>
      </c>
      <c r="V494" s="220">
        <f ca="1">IF('２個別表'!$BJ494&lt;&gt;"",1,0)</f>
        <v>0</v>
      </c>
      <c r="W494" s="206">
        <f ca="1">IF(AND($Q494=1,$V494=1),'２個別表'!$CF494,0)</f>
        <v>0</v>
      </c>
      <c r="X494" s="219">
        <f t="shared" ca="1" si="187"/>
        <v>0</v>
      </c>
      <c r="Y494" s="220" t="str">
        <f ca="1">IF(1&lt;='２個別表'!$F494,'２個別表'!$BV494,"")</f>
        <v/>
      </c>
      <c r="Z494" s="220">
        <f ca="1">IF(1&lt;='２個別表'!$F494,'２個別表'!$CG494,0)</f>
        <v>0</v>
      </c>
      <c r="AA494" s="220">
        <f ca="1">IF(OR(0&lt;'２個別表'!$BZ494,0&lt;SUM('２個別表'!$CC494:$CD494)),1,0)</f>
        <v>1</v>
      </c>
      <c r="AB494" s="207">
        <f ca="1">IF(1&lt;='２個別表'!$F494,'２個別表'!$BX494,0)</f>
        <v>0</v>
      </c>
      <c r="AC494" s="207" t="str">
        <f ca="1">IF('２個別表'!$BX494&gt;0,IF(AND('２個別表'!$BV494=1,'２個別表'!$CG494="控除不可"),'２個別表'!$BX494,IF(AND('２個別表'!$BV494=1,'２個別表'!$CG494="80%控除対象"),ROUNDUP('２個別表'!$BX494*102/110,0),IF(AND('２個別表'!$BV494=1,'２個別表'!$CG494="全額控除"),ROUNDUP('２個別表'!$BX494*100/110,0),IF(OR('２個別表'!$BV494=2,'２個別表'!$BV494=3),'２個別表'!$BX494,'２個別表'!$BX494)))),"")</f>
        <v/>
      </c>
      <c r="AD494" s="221" t="str">
        <f ca="1">IF('２個別表'!$W494=1,3,IF(AND('２個別表'!$W494=2,AND(19&lt;='２個別表'!$AO494,'２個別表'!$AO494&lt;=23)),2,IF(AND('２個別表'!$W494=2,OR(AND(1&lt;='２個別表'!$AO494,'２個別表'!$AO494&lt;=18),AND(24&lt;='２個別表'!$AO494,'２個別表'!$AO494&lt;=25))),1,"判定不能")))</f>
        <v>判定不能</v>
      </c>
      <c r="AE494" s="228">
        <f t="shared" ca="1" si="193"/>
        <v>0</v>
      </c>
      <c r="AF494" s="204" t="str">
        <f t="shared" ca="1" si="210"/>
        <v/>
      </c>
      <c r="AG494" s="207" t="str">
        <f ca="1">IF(AND($AD494=1,$U494&gt;0,$V494=1),ROUNDDOWN($AC494*1/2-'２個別表'!$CF494*1/2,0),"")</f>
        <v/>
      </c>
      <c r="AH494" s="207" t="str">
        <f t="shared" ca="1" si="188"/>
        <v/>
      </c>
      <c r="AI494" s="230" t="str">
        <f ca="1">IF(AND($AD494=1,$Q494=1),IF($AB494&gt;0,'２個別表'!$BX494-'２個別表'!$BZ494-'２個別表'!$CF494-'２個別表'!$CC494-'２個別表'!$CD494-'２個別表'!$CE494,0),"")</f>
        <v/>
      </c>
      <c r="AJ494" s="222">
        <f t="shared" ca="1" si="194"/>
        <v>0</v>
      </c>
      <c r="AK494" s="218" t="str">
        <f ca="1">IF($AD494=1,IF('２個別表'!$AQ494=1,1,IF('２個別表'!AQ494="","",)),"")</f>
        <v/>
      </c>
      <c r="AL494" s="207" t="str">
        <f ca="1">IF($AJ494=1,IF($AK494=1,'２個別表'!BU494,""),"")</f>
        <v/>
      </c>
      <c r="AM494" s="204" t="str">
        <f t="shared" ca="1" si="195"/>
        <v/>
      </c>
      <c r="AN494" s="223" t="str">
        <f ca="1">IF($AJ494=1,IF($AK494=1,ROUNDDOWN('２個別表'!$BX494-'２個別表'!$BZ494-'２個別表'!$CC494-'２個別表'!$CD494-'２個別表'!$CE494-'２個別表'!$CF494,0),""),"")</f>
        <v/>
      </c>
      <c r="AO494" s="222">
        <f t="shared" ca="1" si="191"/>
        <v>0</v>
      </c>
      <c r="AP494" s="218">
        <f t="shared" ca="1" si="196"/>
        <v>0</v>
      </c>
      <c r="AQ494" s="218">
        <f t="shared" ca="1" si="197"/>
        <v>0</v>
      </c>
      <c r="AR494" s="213">
        <f ca="1">IF('２個別表'!$AC494=1,1,0)</f>
        <v>0</v>
      </c>
      <c r="AS494" s="204" t="str">
        <f t="shared" ca="1" si="198"/>
        <v/>
      </c>
      <c r="AT494" s="204" t="str">
        <f t="shared" ca="1" si="199"/>
        <v/>
      </c>
      <c r="AU494" s="230" t="str">
        <f ca="1">IF($AD494=1,IF($AQ494=1,ROUNDDOWN('２個別表'!$BX494-'２個別表'!$BZ494-'２個別表'!$CC494-'２個別表'!$CD494-'２個別表'!$CE494-'２個別表'!$CF494,0),""),"")</f>
        <v/>
      </c>
      <c r="AV494" s="391">
        <f t="shared" ca="1" si="200"/>
        <v>0</v>
      </c>
      <c r="AW494" s="401" t="str">
        <f t="shared" ca="1" si="201"/>
        <v>-</v>
      </c>
      <c r="AX494" s="228">
        <f ca="1">IF($AD494=2,IF('２個別表'!$BS494=1,1,0),0)</f>
        <v>0</v>
      </c>
      <c r="AY494" s="213" t="str">
        <f t="shared" ca="1" si="202"/>
        <v/>
      </c>
      <c r="AZ494" s="409" t="str">
        <f ca="1">IF(AND($AD494=2,$AX494=1),'２個別表'!$BX494-('２個別表'!$BZ494+'２個別表'!$CC494+'２個別表'!$CD494+'２個別表'!$CE494+'２個別表'!$CF494),"")</f>
        <v/>
      </c>
      <c r="BA494" s="228">
        <f ca="1">IF($AD494=2,IF('２個別表'!$BS494&lt;&gt;1,1,0),0)</f>
        <v>0</v>
      </c>
      <c r="BB494" s="404">
        <f t="shared" ca="1" si="203"/>
        <v>0</v>
      </c>
      <c r="BC494" s="207" t="str">
        <f ca="1">IF(AND($AD494=2,$BA494=1),'２個別表'!$BT494,"")</f>
        <v/>
      </c>
      <c r="BD494" s="207" t="str">
        <f t="shared" ca="1" si="204"/>
        <v/>
      </c>
      <c r="BE494" s="207" t="str">
        <f ca="1">IF(AND($AD494=2,$BA494=1),'２個別表'!$BW494-('２個別表'!$BZ494+'２個別表'!$CC494+'２個別表'!$CD494+'２個別表'!$CE494+'２個別表'!$CF494),"")</f>
        <v/>
      </c>
      <c r="BF494" s="207" t="str">
        <f ca="1">IF(AND($AD494=2,$BA494=1),'２個別表'!$CC494+'２個別表'!$CD494,"")</f>
        <v/>
      </c>
      <c r="BG494" s="406" t="str">
        <f ca="1">IF($BB494=1,IF(SUM('２個別表'!$BY494,'２個別表'!$CF494*0.5)&lt;='２個別表'!$BX494*0.5,"〇","×"),"")</f>
        <v/>
      </c>
      <c r="BH494" s="405">
        <f t="shared" ca="1" si="205"/>
        <v>0</v>
      </c>
      <c r="BI494" s="229" t="str">
        <f ca="1">IF($AD494=2,IF($AX494=1,IF('２個別表'!$AO494=23,"〇","×"),IF(OR('２個別表'!$AO494&lt;19,'２個別表'!$AO494&gt;23),"",IF($BH494&lt;='２個別表'!$BT494,"〇","×"))),"-")</f>
        <v>-</v>
      </c>
      <c r="BJ494" s="414" t="str">
        <f t="shared" ca="1" si="206"/>
        <v>-</v>
      </c>
      <c r="BK494" s="228">
        <f t="shared" ca="1" si="207"/>
        <v>0</v>
      </c>
      <c r="BL494" s="229" t="str">
        <f ca="1">IF($AD494=3,IF(1&lt;='２個別表'!$F494,IF('２個別表'!$W494=1,"〇","×"),""),"")</f>
        <v/>
      </c>
      <c r="BM494" s="209" t="str">
        <f ca="1">IF(AD494=3,IF(AND(OR('２個別表'!BF494="附帯施設",AND(1&lt;='２個別表'!AO494,'２個別表'!AO494&lt;=3)),'２個別表'!BM494&lt;&gt;"",'２個別表'!BN494&lt;&gt;""),1,IF(AND(OR('２個別表'!BF494="附帯施設",AND(1&lt;='２個別表'!AO494,'２個別表'!AO494&lt;=3)),OR('２個別表'!BM494="",'２個別表'!BN494="")),"×",0)),"")</f>
        <v/>
      </c>
      <c r="BN494" s="229" t="str">
        <f ca="1">IF($AD494=3,IF('２個別表'!$BX494&gt;=500000,"〇","×"),"")</f>
        <v/>
      </c>
      <c r="BO494" s="204" t="str">
        <f ca="1">IF(AD494=3,'２個別表'!BY494,"")</f>
        <v/>
      </c>
      <c r="BP494" s="204" t="str">
        <f ca="1">IF(AD494=3,IF(COUNTIF('２個別表'!$Z$11:'２個別表'!Z494,'２個別表'!Z494)=1,BO494,SUMIF('２個別表'!$Z$11:$Z$510,'２個別表'!Z494,$BO$11:$BO$239)),"")</f>
        <v/>
      </c>
      <c r="BQ494" s="213" t="str">
        <f t="shared" ca="1" si="189"/>
        <v/>
      </c>
      <c r="BR494" s="207" t="str">
        <f t="shared" ca="1" si="208"/>
        <v/>
      </c>
      <c r="BS494" s="483" t="str">
        <f ca="1">IF($AD494=3,'２個別表'!$BX494-('２個別表'!$BZ494+'２個別表'!$CC494+'２個別表'!$CD494+'２個別表'!$CE494+'２個別表'!$CF494),"")</f>
        <v/>
      </c>
      <c r="BT494" s="486">
        <f t="shared" ca="1" si="190"/>
        <v>0</v>
      </c>
      <c r="BU494" s="480" t="str">
        <f t="shared" ca="1" si="209"/>
        <v/>
      </c>
    </row>
    <row r="495" spans="1:73">
      <c r="A495" s="770" t="str">
        <f t="shared" ca="1" si="185"/>
        <v>石川県</v>
      </c>
      <c r="B495" s="773">
        <f ca="1">'２個別表'!Q495</f>
        <v>485</v>
      </c>
      <c r="C495" s="774" t="str">
        <f>'２個別表'!$R495</f>
        <v>石川県</v>
      </c>
      <c r="D495" s="774" t="str">
        <f ca="1">'２個別表'!$S495</f>
        <v/>
      </c>
      <c r="E495" s="774" t="str">
        <f ca="1">'２個別表'!$T495</f>
        <v/>
      </c>
      <c r="F495" s="719" t="str">
        <f ca="1">'２個別表'!$W495</f>
        <v/>
      </c>
      <c r="G495" s="719" t="str">
        <f ca="1">IF($F495=1,IF(SUMIF('（様式１号）１総括表'!$B$16:$B$25,A495,'（様式１号）１総括表'!$A$16:$A$25)&gt;0,"〇","✕"),"-")</f>
        <v>-</v>
      </c>
      <c r="H495" s="716" t="str">
        <f ca="1">IF('２個別表'!$Y495=1,IF('２個別表'!$AC495=1,"〇","×"),IF(AND(2&lt;='２個別表'!$AC495,'２個別表'!$AC495&lt;=5),"〇","×"))</f>
        <v>×</v>
      </c>
      <c r="I495" s="716" t="str">
        <f t="shared" ca="1" si="186"/>
        <v>×</v>
      </c>
      <c r="J495" s="207" t="str">
        <f ca="1">'２個別表'!$Z495</f>
        <v/>
      </c>
      <c r="K495" s="207">
        <f ca="1">'２個別表'!$AK495</f>
        <v>0</v>
      </c>
      <c r="L495" s="207" t="str">
        <f ca="1">IF('２個別表'!$AL495=1,1,"")</f>
        <v/>
      </c>
      <c r="M495" s="207" t="str">
        <f ca="1">IF('２個別表'!$AL495="","",IF('２個別表'!$AL495=1,IF(OR('２個別表'!$AM495=1,'２個別表'!$AN495=1),"〇","×")))</f>
        <v/>
      </c>
      <c r="N495" s="204" t="str">
        <f ca="1">'２個別表'!AT495</f>
        <v/>
      </c>
      <c r="O495" s="220" t="str">
        <f ca="1">IF(1&lt;='２個別表'!$F495,IF(AND(1&lt;='２個別表'!$AO495,'２個別表'!$AO495&lt;=3),1,0),"")</f>
        <v/>
      </c>
      <c r="P495" s="229">
        <f ca="1">IF($O495=1,IF(AND('２個別表'!$BF495&lt;&gt;"",AND('２個別表'!$BI495&lt;&gt;1,'２個別表'!$BJ495)),0,1),0)</f>
        <v>0</v>
      </c>
      <c r="Q495" s="220">
        <f ca="1">IF('２個別表'!$BF495&lt;&gt;"",1,0)</f>
        <v>0</v>
      </c>
      <c r="R495" s="220" t="str">
        <f ca="1">IF($Q495=1,IF('２個別表'!$BI495=1,1,0),"")</f>
        <v/>
      </c>
      <c r="S495" s="220" t="str">
        <f ca="1">IF($R495=1,IF('２個別表'!$BJ495&lt;&gt;"","〇","×"),"")</f>
        <v/>
      </c>
      <c r="T495" s="220" t="str">
        <f t="shared" ca="1" si="192"/>
        <v/>
      </c>
      <c r="U495" s="381">
        <f ca="1">IF('２個別表'!$BH495&gt;0,'２個別表'!$BH495,0)</f>
        <v>0</v>
      </c>
      <c r="V495" s="220">
        <f ca="1">IF('２個別表'!$BJ495&lt;&gt;"",1,0)</f>
        <v>0</v>
      </c>
      <c r="W495" s="206">
        <f ca="1">IF(AND($Q495=1,$V495=1),'２個別表'!$CF495,0)</f>
        <v>0</v>
      </c>
      <c r="X495" s="219">
        <f t="shared" ca="1" si="187"/>
        <v>0</v>
      </c>
      <c r="Y495" s="220" t="str">
        <f ca="1">IF(1&lt;='２個別表'!$F495,'２個別表'!$BV495,"")</f>
        <v/>
      </c>
      <c r="Z495" s="220">
        <f ca="1">IF(1&lt;='２個別表'!$F495,'２個別表'!$CG495,0)</f>
        <v>0</v>
      </c>
      <c r="AA495" s="220">
        <f ca="1">IF(OR(0&lt;'２個別表'!$BZ495,0&lt;SUM('２個別表'!$CC495:$CD495)),1,0)</f>
        <v>1</v>
      </c>
      <c r="AB495" s="207">
        <f ca="1">IF(1&lt;='２個別表'!$F495,'２個別表'!$BX495,0)</f>
        <v>0</v>
      </c>
      <c r="AC495" s="207" t="str">
        <f ca="1">IF('２個別表'!$BX495&gt;0,IF(AND('２個別表'!$BV495=1,'２個別表'!$CG495="控除不可"),'２個別表'!$BX495,IF(AND('２個別表'!$BV495=1,'２個別表'!$CG495="80%控除対象"),ROUNDUP('２個別表'!$BX495*102/110,0),IF(AND('２個別表'!$BV495=1,'２個別表'!$CG495="全額控除"),ROUNDUP('２個別表'!$BX495*100/110,0),IF(OR('２個別表'!$BV495=2,'２個別表'!$BV495=3),'２個別表'!$BX495,'２個別表'!$BX495)))),"")</f>
        <v/>
      </c>
      <c r="AD495" s="221" t="str">
        <f ca="1">IF('２個別表'!$W495=1,3,IF(AND('２個別表'!$W495=2,AND(19&lt;='２個別表'!$AO495,'２個別表'!$AO495&lt;=23)),2,IF(AND('２個別表'!$W495=2,OR(AND(1&lt;='２個別表'!$AO495,'２個別表'!$AO495&lt;=18),AND(24&lt;='２個別表'!$AO495,'２個別表'!$AO495&lt;=25))),1,"判定不能")))</f>
        <v>判定不能</v>
      </c>
      <c r="AE495" s="228">
        <f t="shared" ca="1" si="193"/>
        <v>0</v>
      </c>
      <c r="AF495" s="204" t="str">
        <f t="shared" ca="1" si="210"/>
        <v/>
      </c>
      <c r="AG495" s="207" t="str">
        <f ca="1">IF(AND($AD495=1,$U495&gt;0,$V495=1),ROUNDDOWN($AC495*1/2-'２個別表'!$CF495*1/2,0),"")</f>
        <v/>
      </c>
      <c r="AH495" s="207" t="str">
        <f t="shared" ca="1" si="188"/>
        <v/>
      </c>
      <c r="AI495" s="230" t="str">
        <f ca="1">IF(AND($AD495=1,$Q495=1),IF($AB495&gt;0,'２個別表'!$BX495-'２個別表'!$BZ495-'２個別表'!$CF495-'２個別表'!$CC495-'２個別表'!$CD495-'２個別表'!$CE495,0),"")</f>
        <v/>
      </c>
      <c r="AJ495" s="222">
        <f t="shared" ca="1" si="194"/>
        <v>0</v>
      </c>
      <c r="AK495" s="218" t="str">
        <f ca="1">IF($AD495=1,IF('２個別表'!$AQ495=1,1,IF('２個別表'!AQ495="","",)),"")</f>
        <v/>
      </c>
      <c r="AL495" s="207" t="str">
        <f ca="1">IF($AJ495=1,IF($AK495=1,'２個別表'!BU495,""),"")</f>
        <v/>
      </c>
      <c r="AM495" s="204" t="str">
        <f t="shared" ca="1" si="195"/>
        <v/>
      </c>
      <c r="AN495" s="223" t="str">
        <f ca="1">IF($AJ495=1,IF($AK495=1,ROUNDDOWN('２個別表'!$BX495-'２個別表'!$BZ495-'２個別表'!$CC495-'２個別表'!$CD495-'２個別表'!$CE495-'２個別表'!$CF495,0),""),"")</f>
        <v/>
      </c>
      <c r="AO495" s="222">
        <f t="shared" ca="1" si="191"/>
        <v>0</v>
      </c>
      <c r="AP495" s="218">
        <f t="shared" ca="1" si="196"/>
        <v>0</v>
      </c>
      <c r="AQ495" s="218">
        <f t="shared" ca="1" si="197"/>
        <v>0</v>
      </c>
      <c r="AR495" s="213">
        <f ca="1">IF('２個別表'!$AC495=1,1,0)</f>
        <v>0</v>
      </c>
      <c r="AS495" s="204" t="str">
        <f t="shared" ca="1" si="198"/>
        <v/>
      </c>
      <c r="AT495" s="204" t="str">
        <f t="shared" ca="1" si="199"/>
        <v/>
      </c>
      <c r="AU495" s="230" t="str">
        <f ca="1">IF($AD495=1,IF($AQ495=1,ROUNDDOWN('２個別表'!$BX495-'２個別表'!$BZ495-'２個別表'!$CC495-'２個別表'!$CD495-'２個別表'!$CE495-'２個別表'!$CF495,0),""),"")</f>
        <v/>
      </c>
      <c r="AV495" s="391">
        <f t="shared" ca="1" si="200"/>
        <v>0</v>
      </c>
      <c r="AW495" s="401" t="str">
        <f t="shared" ca="1" si="201"/>
        <v>-</v>
      </c>
      <c r="AX495" s="228">
        <f ca="1">IF($AD495=2,IF('２個別表'!$BS495=1,1,0),0)</f>
        <v>0</v>
      </c>
      <c r="AY495" s="213" t="str">
        <f t="shared" ca="1" si="202"/>
        <v/>
      </c>
      <c r="AZ495" s="409" t="str">
        <f ca="1">IF(AND($AD495=2,$AX495=1),'２個別表'!$BX495-('２個別表'!$BZ495+'２個別表'!$CC495+'２個別表'!$CD495+'２個別表'!$CE495+'２個別表'!$CF495),"")</f>
        <v/>
      </c>
      <c r="BA495" s="228">
        <f ca="1">IF($AD495=2,IF('２個別表'!$BS495&lt;&gt;1,1,0),0)</f>
        <v>0</v>
      </c>
      <c r="BB495" s="404">
        <f t="shared" ca="1" si="203"/>
        <v>0</v>
      </c>
      <c r="BC495" s="207" t="str">
        <f ca="1">IF(AND($AD495=2,$BA495=1),'２個別表'!$BT495,"")</f>
        <v/>
      </c>
      <c r="BD495" s="207" t="str">
        <f t="shared" ca="1" si="204"/>
        <v/>
      </c>
      <c r="BE495" s="207" t="str">
        <f ca="1">IF(AND($AD495=2,$BA495=1),'２個別表'!$BW495-('２個別表'!$BZ495+'２個別表'!$CC495+'２個別表'!$CD495+'２個別表'!$CE495+'２個別表'!$CF495),"")</f>
        <v/>
      </c>
      <c r="BF495" s="207" t="str">
        <f ca="1">IF(AND($AD495=2,$BA495=1),'２個別表'!$CC495+'２個別表'!$CD495,"")</f>
        <v/>
      </c>
      <c r="BG495" s="406" t="str">
        <f ca="1">IF($BB495=1,IF(SUM('２個別表'!$BY495,'２個別表'!$CF495*0.5)&lt;='２個別表'!$BX495*0.5,"〇","×"),"")</f>
        <v/>
      </c>
      <c r="BH495" s="405">
        <f t="shared" ca="1" si="205"/>
        <v>0</v>
      </c>
      <c r="BI495" s="229" t="str">
        <f ca="1">IF($AD495=2,IF($AX495=1,IF('２個別表'!$AO495=23,"〇","×"),IF(OR('２個別表'!$AO495&lt;19,'２個別表'!$AO495&gt;23),"",IF($BH495&lt;='２個別表'!$BT495,"〇","×"))),"-")</f>
        <v>-</v>
      </c>
      <c r="BJ495" s="414" t="str">
        <f t="shared" ca="1" si="206"/>
        <v>-</v>
      </c>
      <c r="BK495" s="228">
        <f t="shared" ca="1" si="207"/>
        <v>0</v>
      </c>
      <c r="BL495" s="229" t="str">
        <f ca="1">IF($AD495=3,IF(1&lt;='２個別表'!$F495,IF('２個別表'!$W495=1,"〇","×"),""),"")</f>
        <v/>
      </c>
      <c r="BM495" s="209" t="str">
        <f ca="1">IF(AD495=3,IF(AND(OR('２個別表'!BF495="附帯施設",AND(1&lt;='２個別表'!AO495,'２個別表'!AO495&lt;=3)),'２個別表'!BM495&lt;&gt;"",'２個別表'!BN495&lt;&gt;""),1,IF(AND(OR('２個別表'!BF495="附帯施設",AND(1&lt;='２個別表'!AO495,'２個別表'!AO495&lt;=3)),OR('２個別表'!BM495="",'２個別表'!BN495="")),"×",0)),"")</f>
        <v/>
      </c>
      <c r="BN495" s="229" t="str">
        <f ca="1">IF($AD495=3,IF('２個別表'!$BX495&gt;=500000,"〇","×"),"")</f>
        <v/>
      </c>
      <c r="BO495" s="204" t="str">
        <f ca="1">IF(AD495=3,'２個別表'!BY495,"")</f>
        <v/>
      </c>
      <c r="BP495" s="204" t="str">
        <f ca="1">IF(AD495=3,IF(COUNTIF('２個別表'!$Z$11:'２個別表'!Z495,'２個別表'!Z495)=1,BO495,SUMIF('２個別表'!$Z$11:$Z$510,'２個別表'!Z495,$BO$11:$BO$239)),"")</f>
        <v/>
      </c>
      <c r="BQ495" s="213" t="str">
        <f t="shared" ca="1" si="189"/>
        <v/>
      </c>
      <c r="BR495" s="207" t="str">
        <f t="shared" ca="1" si="208"/>
        <v/>
      </c>
      <c r="BS495" s="483" t="str">
        <f ca="1">IF($AD495=3,'２個別表'!$BX495-('２個別表'!$BZ495+'２個別表'!$CC495+'２個別表'!$CD495+'２個別表'!$CE495+'２個別表'!$CF495),"")</f>
        <v/>
      </c>
      <c r="BT495" s="486">
        <f t="shared" ca="1" si="190"/>
        <v>0</v>
      </c>
      <c r="BU495" s="480" t="str">
        <f t="shared" ca="1" si="209"/>
        <v/>
      </c>
    </row>
    <row r="496" spans="1:73">
      <c r="A496" s="770" t="str">
        <f t="shared" ca="1" si="185"/>
        <v>石川県</v>
      </c>
      <c r="B496" s="773">
        <f ca="1">'２個別表'!Q496</f>
        <v>486</v>
      </c>
      <c r="C496" s="774" t="str">
        <f>'２個別表'!$R496</f>
        <v>石川県</v>
      </c>
      <c r="D496" s="774" t="str">
        <f ca="1">'２個別表'!$S496</f>
        <v/>
      </c>
      <c r="E496" s="774" t="str">
        <f ca="1">'２個別表'!$T496</f>
        <v/>
      </c>
      <c r="F496" s="719" t="str">
        <f ca="1">'２個別表'!$W496</f>
        <v/>
      </c>
      <c r="G496" s="719" t="str">
        <f ca="1">IF($F496=1,IF(SUMIF('（様式１号）１総括表'!$B$16:$B$25,A496,'（様式１号）１総括表'!$A$16:$A$25)&gt;0,"〇","✕"),"-")</f>
        <v>-</v>
      </c>
      <c r="H496" s="716" t="str">
        <f ca="1">IF('２個別表'!$Y496=1,IF('２個別表'!$AC496=1,"〇","×"),IF(AND(2&lt;='２個別表'!$AC496,'２個別表'!$AC496&lt;=5),"〇","×"))</f>
        <v>×</v>
      </c>
      <c r="I496" s="716" t="str">
        <f t="shared" ca="1" si="186"/>
        <v>×</v>
      </c>
      <c r="J496" s="207" t="str">
        <f ca="1">'２個別表'!$Z496</f>
        <v/>
      </c>
      <c r="K496" s="207">
        <f ca="1">'２個別表'!$AK496</f>
        <v>0</v>
      </c>
      <c r="L496" s="207" t="str">
        <f ca="1">IF('２個別表'!$AL496=1,1,"")</f>
        <v/>
      </c>
      <c r="M496" s="207" t="str">
        <f ca="1">IF('２個別表'!$AL496="","",IF('２個別表'!$AL496=1,IF(OR('２個別表'!$AM496=1,'２個別表'!$AN496=1),"〇","×")))</f>
        <v/>
      </c>
      <c r="N496" s="204" t="str">
        <f ca="1">'２個別表'!AT496</f>
        <v/>
      </c>
      <c r="O496" s="220" t="str">
        <f ca="1">IF(1&lt;='２個別表'!$F496,IF(AND(1&lt;='２個別表'!$AO496,'２個別表'!$AO496&lt;=3),1,0),"")</f>
        <v/>
      </c>
      <c r="P496" s="229">
        <f ca="1">IF($O496=1,IF(AND('２個別表'!$BF496&lt;&gt;"",AND('２個別表'!$BI496&lt;&gt;1,'２個別表'!$BJ496)),0,1),0)</f>
        <v>0</v>
      </c>
      <c r="Q496" s="220">
        <f ca="1">IF('２個別表'!$BF496&lt;&gt;"",1,0)</f>
        <v>0</v>
      </c>
      <c r="R496" s="220" t="str">
        <f ca="1">IF($Q496=1,IF('２個別表'!$BI496=1,1,0),"")</f>
        <v/>
      </c>
      <c r="S496" s="220" t="str">
        <f ca="1">IF($R496=1,IF('２個別表'!$BJ496&lt;&gt;"","〇","×"),"")</f>
        <v/>
      </c>
      <c r="T496" s="220" t="str">
        <f t="shared" ca="1" si="192"/>
        <v/>
      </c>
      <c r="U496" s="381">
        <f ca="1">IF('２個別表'!$BH496&gt;0,'２個別表'!$BH496,0)</f>
        <v>0</v>
      </c>
      <c r="V496" s="220">
        <f ca="1">IF('２個別表'!$BJ496&lt;&gt;"",1,0)</f>
        <v>0</v>
      </c>
      <c r="W496" s="206">
        <f ca="1">IF(AND($Q496=1,$V496=1),'２個別表'!$CF496,0)</f>
        <v>0</v>
      </c>
      <c r="X496" s="219">
        <f t="shared" ca="1" si="187"/>
        <v>0</v>
      </c>
      <c r="Y496" s="220" t="str">
        <f ca="1">IF(1&lt;='２個別表'!$F496,'２個別表'!$BV496,"")</f>
        <v/>
      </c>
      <c r="Z496" s="220">
        <f ca="1">IF(1&lt;='２個別表'!$F496,'２個別表'!$CG496,0)</f>
        <v>0</v>
      </c>
      <c r="AA496" s="220">
        <f ca="1">IF(OR(0&lt;'２個別表'!$BZ496,0&lt;SUM('２個別表'!$CC496:$CD496)),1,0)</f>
        <v>1</v>
      </c>
      <c r="AB496" s="207">
        <f ca="1">IF(1&lt;='２個別表'!$F496,'２個別表'!$BX496,0)</f>
        <v>0</v>
      </c>
      <c r="AC496" s="207" t="str">
        <f ca="1">IF('２個別表'!$BX496&gt;0,IF(AND('２個別表'!$BV496=1,'２個別表'!$CG496="控除不可"),'２個別表'!$BX496,IF(AND('２個別表'!$BV496=1,'２個別表'!$CG496="80%控除対象"),ROUNDUP('２個別表'!$BX496*102/110,0),IF(AND('２個別表'!$BV496=1,'２個別表'!$CG496="全額控除"),ROUNDUP('２個別表'!$BX496*100/110,0),IF(OR('２個別表'!$BV496=2,'２個別表'!$BV496=3),'２個別表'!$BX496,'２個別表'!$BX496)))),"")</f>
        <v/>
      </c>
      <c r="AD496" s="221" t="str">
        <f ca="1">IF('２個別表'!$W496=1,3,IF(AND('２個別表'!$W496=2,AND(19&lt;='２個別表'!$AO496,'２個別表'!$AO496&lt;=23)),2,IF(AND('２個別表'!$W496=2,OR(AND(1&lt;='２個別表'!$AO496,'２個別表'!$AO496&lt;=18),AND(24&lt;='２個別表'!$AO496,'２個別表'!$AO496&lt;=25))),1,"判定不能")))</f>
        <v>判定不能</v>
      </c>
      <c r="AE496" s="228">
        <f t="shared" ca="1" si="193"/>
        <v>0</v>
      </c>
      <c r="AF496" s="204" t="str">
        <f t="shared" ca="1" si="210"/>
        <v/>
      </c>
      <c r="AG496" s="207" t="str">
        <f ca="1">IF(AND($AD496=1,$U496&gt;0,$V496=1),ROUNDDOWN($AC496*1/2-'２個別表'!$CF496*1/2,0),"")</f>
        <v/>
      </c>
      <c r="AH496" s="207" t="str">
        <f t="shared" ca="1" si="188"/>
        <v/>
      </c>
      <c r="AI496" s="230" t="str">
        <f ca="1">IF(AND($AD496=1,$Q496=1),IF($AB496&gt;0,'２個別表'!$BX496-'２個別表'!$BZ496-'２個別表'!$CF496-'２個別表'!$CC496-'２個別表'!$CD496-'２個別表'!$CE496,0),"")</f>
        <v/>
      </c>
      <c r="AJ496" s="222">
        <f t="shared" ca="1" si="194"/>
        <v>0</v>
      </c>
      <c r="AK496" s="218" t="str">
        <f ca="1">IF($AD496=1,IF('２個別表'!$AQ496=1,1,IF('２個別表'!AQ496="","",)),"")</f>
        <v/>
      </c>
      <c r="AL496" s="207" t="str">
        <f ca="1">IF($AJ496=1,IF($AK496=1,'２個別表'!BU496,""),"")</f>
        <v/>
      </c>
      <c r="AM496" s="204" t="str">
        <f t="shared" ca="1" si="195"/>
        <v/>
      </c>
      <c r="AN496" s="223" t="str">
        <f ca="1">IF($AJ496=1,IF($AK496=1,ROUNDDOWN('２個別表'!$BX496-'２個別表'!$BZ496-'２個別表'!$CC496-'２個別表'!$CD496-'２個別表'!$CE496-'２個別表'!$CF496,0),""),"")</f>
        <v/>
      </c>
      <c r="AO496" s="222">
        <f t="shared" ca="1" si="191"/>
        <v>0</v>
      </c>
      <c r="AP496" s="218">
        <f t="shared" ca="1" si="196"/>
        <v>0</v>
      </c>
      <c r="AQ496" s="218">
        <f t="shared" ca="1" si="197"/>
        <v>0</v>
      </c>
      <c r="AR496" s="213">
        <f ca="1">IF('２個別表'!$AC496=1,1,0)</f>
        <v>0</v>
      </c>
      <c r="AS496" s="204" t="str">
        <f t="shared" ca="1" si="198"/>
        <v/>
      </c>
      <c r="AT496" s="204" t="str">
        <f t="shared" ca="1" si="199"/>
        <v/>
      </c>
      <c r="AU496" s="230" t="str">
        <f ca="1">IF($AD496=1,IF($AQ496=1,ROUNDDOWN('２個別表'!$BX496-'２個別表'!$BZ496-'２個別表'!$CC496-'２個別表'!$CD496-'２個別表'!$CE496-'２個別表'!$CF496,0),""),"")</f>
        <v/>
      </c>
      <c r="AV496" s="391">
        <f t="shared" ca="1" si="200"/>
        <v>0</v>
      </c>
      <c r="AW496" s="401" t="str">
        <f t="shared" ca="1" si="201"/>
        <v>-</v>
      </c>
      <c r="AX496" s="228">
        <f ca="1">IF($AD496=2,IF('２個別表'!$BS496=1,1,0),0)</f>
        <v>0</v>
      </c>
      <c r="AY496" s="213" t="str">
        <f t="shared" ca="1" si="202"/>
        <v/>
      </c>
      <c r="AZ496" s="409" t="str">
        <f ca="1">IF(AND($AD496=2,$AX496=1),'２個別表'!$BX496-('２個別表'!$BZ496+'２個別表'!$CC496+'２個別表'!$CD496+'２個別表'!$CE496+'２個別表'!$CF496),"")</f>
        <v/>
      </c>
      <c r="BA496" s="228">
        <f ca="1">IF($AD496=2,IF('２個別表'!$BS496&lt;&gt;1,1,0),0)</f>
        <v>0</v>
      </c>
      <c r="BB496" s="404">
        <f t="shared" ca="1" si="203"/>
        <v>0</v>
      </c>
      <c r="BC496" s="207" t="str">
        <f ca="1">IF(AND($AD496=2,$BA496=1),'２個別表'!$BT496,"")</f>
        <v/>
      </c>
      <c r="BD496" s="207" t="str">
        <f t="shared" ca="1" si="204"/>
        <v/>
      </c>
      <c r="BE496" s="207" t="str">
        <f ca="1">IF(AND($AD496=2,$BA496=1),'２個別表'!$BW496-('２個別表'!$BZ496+'２個別表'!$CC496+'２個別表'!$CD496+'２個別表'!$CE496+'２個別表'!$CF496),"")</f>
        <v/>
      </c>
      <c r="BF496" s="207" t="str">
        <f ca="1">IF(AND($AD496=2,$BA496=1),'２個別表'!$CC496+'２個別表'!$CD496,"")</f>
        <v/>
      </c>
      <c r="BG496" s="406" t="str">
        <f ca="1">IF($BB496=1,IF(SUM('２個別表'!$BY496,'２個別表'!$CF496*0.5)&lt;='２個別表'!$BX496*0.5,"〇","×"),"")</f>
        <v/>
      </c>
      <c r="BH496" s="405">
        <f t="shared" ca="1" si="205"/>
        <v>0</v>
      </c>
      <c r="BI496" s="229" t="str">
        <f ca="1">IF($AD496=2,IF($AX496=1,IF('２個別表'!$AO496=23,"〇","×"),IF(OR('２個別表'!$AO496&lt;19,'２個別表'!$AO496&gt;23),"",IF($BH496&lt;='２個別表'!$BT496,"〇","×"))),"-")</f>
        <v>-</v>
      </c>
      <c r="BJ496" s="414" t="str">
        <f t="shared" ca="1" si="206"/>
        <v>-</v>
      </c>
      <c r="BK496" s="228">
        <f t="shared" ca="1" si="207"/>
        <v>0</v>
      </c>
      <c r="BL496" s="229" t="str">
        <f ca="1">IF($AD496=3,IF(1&lt;='２個別表'!$F496,IF('２個別表'!$W496=1,"〇","×"),""),"")</f>
        <v/>
      </c>
      <c r="BM496" s="209" t="str">
        <f ca="1">IF(AD496=3,IF(AND(OR('２個別表'!BF496="附帯施設",AND(1&lt;='２個別表'!AO496,'２個別表'!AO496&lt;=3)),'２個別表'!BM496&lt;&gt;"",'２個別表'!BN496&lt;&gt;""),1,IF(AND(OR('２個別表'!BF496="附帯施設",AND(1&lt;='２個別表'!AO496,'２個別表'!AO496&lt;=3)),OR('２個別表'!BM496="",'２個別表'!BN496="")),"×",0)),"")</f>
        <v/>
      </c>
      <c r="BN496" s="229" t="str">
        <f ca="1">IF($AD496=3,IF('２個別表'!$BX496&gt;=500000,"〇","×"),"")</f>
        <v/>
      </c>
      <c r="BO496" s="204" t="str">
        <f ca="1">IF(AD496=3,'２個別表'!BY496,"")</f>
        <v/>
      </c>
      <c r="BP496" s="204" t="str">
        <f ca="1">IF(AD496=3,IF(COUNTIF('２個別表'!$Z$11:'２個別表'!Z496,'２個別表'!Z496)=1,BO496,SUMIF('２個別表'!$Z$11:$Z$510,'２個別表'!Z496,$BO$11:$BO$239)),"")</f>
        <v/>
      </c>
      <c r="BQ496" s="213" t="str">
        <f t="shared" ca="1" si="189"/>
        <v/>
      </c>
      <c r="BR496" s="207" t="str">
        <f t="shared" ca="1" si="208"/>
        <v/>
      </c>
      <c r="BS496" s="483" t="str">
        <f ca="1">IF($AD496=3,'２個別表'!$BX496-('２個別表'!$BZ496+'２個別表'!$CC496+'２個別表'!$CD496+'２個別表'!$CE496+'２個別表'!$CF496),"")</f>
        <v/>
      </c>
      <c r="BT496" s="486">
        <f t="shared" ca="1" si="190"/>
        <v>0</v>
      </c>
      <c r="BU496" s="480" t="str">
        <f t="shared" ca="1" si="209"/>
        <v/>
      </c>
    </row>
    <row r="497" spans="1:73">
      <c r="A497" s="770" t="str">
        <f t="shared" ca="1" si="185"/>
        <v>石川県</v>
      </c>
      <c r="B497" s="773">
        <f ca="1">'２個別表'!Q497</f>
        <v>487</v>
      </c>
      <c r="C497" s="774" t="str">
        <f>'２個別表'!$R497</f>
        <v>石川県</v>
      </c>
      <c r="D497" s="774" t="str">
        <f ca="1">'２個別表'!$S497</f>
        <v/>
      </c>
      <c r="E497" s="774" t="str">
        <f ca="1">'２個別表'!$T497</f>
        <v/>
      </c>
      <c r="F497" s="719" t="str">
        <f ca="1">'２個別表'!$W497</f>
        <v/>
      </c>
      <c r="G497" s="719" t="str">
        <f ca="1">IF($F497=1,IF(SUMIF('（様式１号）１総括表'!$B$16:$B$25,A497,'（様式１号）１総括表'!$A$16:$A$25)&gt;0,"〇","✕"),"-")</f>
        <v>-</v>
      </c>
      <c r="H497" s="716" t="str">
        <f ca="1">IF('２個別表'!$Y497=1,IF('２個別表'!$AC497=1,"〇","×"),IF(AND(2&lt;='２個別表'!$AC497,'２個別表'!$AC497&lt;=5),"〇","×"))</f>
        <v>×</v>
      </c>
      <c r="I497" s="716" t="str">
        <f t="shared" ca="1" si="186"/>
        <v>×</v>
      </c>
      <c r="J497" s="207" t="str">
        <f ca="1">'２個別表'!$Z497</f>
        <v/>
      </c>
      <c r="K497" s="207">
        <f ca="1">'２個別表'!$AK497</f>
        <v>0</v>
      </c>
      <c r="L497" s="207" t="str">
        <f ca="1">IF('２個別表'!$AL497=1,1,"")</f>
        <v/>
      </c>
      <c r="M497" s="207" t="str">
        <f ca="1">IF('２個別表'!$AL497="","",IF('２個別表'!$AL497=1,IF(OR('２個別表'!$AM497=1,'２個別表'!$AN497=1),"〇","×")))</f>
        <v/>
      </c>
      <c r="N497" s="204" t="str">
        <f ca="1">'２個別表'!AT497</f>
        <v/>
      </c>
      <c r="O497" s="220" t="str">
        <f ca="1">IF(1&lt;='２個別表'!$F497,IF(AND(1&lt;='２個別表'!$AO497,'２個別表'!$AO497&lt;=3),1,0),"")</f>
        <v/>
      </c>
      <c r="P497" s="229">
        <f ca="1">IF($O497=1,IF(AND('２個別表'!$BF497&lt;&gt;"",AND('２個別表'!$BI497&lt;&gt;1,'２個別表'!$BJ497)),0,1),0)</f>
        <v>0</v>
      </c>
      <c r="Q497" s="220">
        <f ca="1">IF('２個別表'!$BF497&lt;&gt;"",1,0)</f>
        <v>0</v>
      </c>
      <c r="R497" s="220" t="str">
        <f ca="1">IF($Q497=1,IF('２個別表'!$BI497=1,1,0),"")</f>
        <v/>
      </c>
      <c r="S497" s="220" t="str">
        <f ca="1">IF($R497=1,IF('２個別表'!$BJ497&lt;&gt;"","〇","×"),"")</f>
        <v/>
      </c>
      <c r="T497" s="220" t="str">
        <f t="shared" ca="1" si="192"/>
        <v/>
      </c>
      <c r="U497" s="381">
        <f ca="1">IF('２個別表'!$BH497&gt;0,'２個別表'!$BH497,0)</f>
        <v>0</v>
      </c>
      <c r="V497" s="220">
        <f ca="1">IF('２個別表'!$BJ497&lt;&gt;"",1,0)</f>
        <v>0</v>
      </c>
      <c r="W497" s="206">
        <f ca="1">IF(AND($Q497=1,$V497=1),'２個別表'!$CF497,0)</f>
        <v>0</v>
      </c>
      <c r="X497" s="219">
        <f t="shared" ca="1" si="187"/>
        <v>0</v>
      </c>
      <c r="Y497" s="220" t="str">
        <f ca="1">IF(1&lt;='２個別表'!$F497,'２個別表'!$BV497,"")</f>
        <v/>
      </c>
      <c r="Z497" s="220">
        <f ca="1">IF(1&lt;='２個別表'!$F497,'２個別表'!$CG497,0)</f>
        <v>0</v>
      </c>
      <c r="AA497" s="220">
        <f ca="1">IF(OR(0&lt;'２個別表'!$BZ497,0&lt;SUM('２個別表'!$CC497:$CD497)),1,0)</f>
        <v>1</v>
      </c>
      <c r="AB497" s="207">
        <f ca="1">IF(1&lt;='２個別表'!$F497,'２個別表'!$BX497,0)</f>
        <v>0</v>
      </c>
      <c r="AC497" s="207" t="str">
        <f ca="1">IF('２個別表'!$BX497&gt;0,IF(AND('２個別表'!$BV497=1,'２個別表'!$CG497="控除不可"),'２個別表'!$BX497,IF(AND('２個別表'!$BV497=1,'２個別表'!$CG497="80%控除対象"),ROUNDUP('２個別表'!$BX497*102/110,0),IF(AND('２個別表'!$BV497=1,'２個別表'!$CG497="全額控除"),ROUNDUP('２個別表'!$BX497*100/110,0),IF(OR('２個別表'!$BV497=2,'２個別表'!$BV497=3),'２個別表'!$BX497,'２個別表'!$BX497)))),"")</f>
        <v/>
      </c>
      <c r="AD497" s="221" t="str">
        <f ca="1">IF('２個別表'!$W497=1,3,IF(AND('２個別表'!$W497=2,AND(19&lt;='２個別表'!$AO497,'２個別表'!$AO497&lt;=23)),2,IF(AND('２個別表'!$W497=2,OR(AND(1&lt;='２個別表'!$AO497,'２個別表'!$AO497&lt;=18),AND(24&lt;='２個別表'!$AO497,'２個別表'!$AO497&lt;=25))),1,"判定不能")))</f>
        <v>判定不能</v>
      </c>
      <c r="AE497" s="228">
        <f t="shared" ca="1" si="193"/>
        <v>0</v>
      </c>
      <c r="AF497" s="204" t="str">
        <f t="shared" ca="1" si="210"/>
        <v/>
      </c>
      <c r="AG497" s="207" t="str">
        <f ca="1">IF(AND($AD497=1,$U497&gt;0,$V497=1),ROUNDDOWN($AC497*1/2-'２個別表'!$CF497*1/2,0),"")</f>
        <v/>
      </c>
      <c r="AH497" s="207" t="str">
        <f t="shared" ca="1" si="188"/>
        <v/>
      </c>
      <c r="AI497" s="230" t="str">
        <f ca="1">IF(AND($AD497=1,$Q497=1),IF($AB497&gt;0,'２個別表'!$BX497-'２個別表'!$BZ497-'２個別表'!$CF497-'２個別表'!$CC497-'２個別表'!$CD497-'２個別表'!$CE497,0),"")</f>
        <v/>
      </c>
      <c r="AJ497" s="222">
        <f t="shared" ca="1" si="194"/>
        <v>0</v>
      </c>
      <c r="AK497" s="218" t="str">
        <f ca="1">IF($AD497=1,IF('２個別表'!$AQ497=1,1,IF('２個別表'!AQ497="","",)),"")</f>
        <v/>
      </c>
      <c r="AL497" s="207" t="str">
        <f ca="1">IF($AJ497=1,IF($AK497=1,'２個別表'!BU497,""),"")</f>
        <v/>
      </c>
      <c r="AM497" s="204" t="str">
        <f t="shared" ca="1" si="195"/>
        <v/>
      </c>
      <c r="AN497" s="223" t="str">
        <f ca="1">IF($AJ497=1,IF($AK497=1,ROUNDDOWN('２個別表'!$BX497-'２個別表'!$BZ497-'２個別表'!$CC497-'２個別表'!$CD497-'２個別表'!$CE497-'２個別表'!$CF497,0),""),"")</f>
        <v/>
      </c>
      <c r="AO497" s="222">
        <f t="shared" ca="1" si="191"/>
        <v>0</v>
      </c>
      <c r="AP497" s="218">
        <f t="shared" ca="1" si="196"/>
        <v>0</v>
      </c>
      <c r="AQ497" s="218">
        <f t="shared" ca="1" si="197"/>
        <v>0</v>
      </c>
      <c r="AR497" s="213">
        <f ca="1">IF('２個別表'!$AC497=1,1,0)</f>
        <v>0</v>
      </c>
      <c r="AS497" s="204" t="str">
        <f t="shared" ca="1" si="198"/>
        <v/>
      </c>
      <c r="AT497" s="204" t="str">
        <f t="shared" ca="1" si="199"/>
        <v/>
      </c>
      <c r="AU497" s="230" t="str">
        <f ca="1">IF($AD497=1,IF($AQ497=1,ROUNDDOWN('２個別表'!$BX497-'２個別表'!$BZ497-'２個別表'!$CC497-'２個別表'!$CD497-'２個別表'!$CE497-'２個別表'!$CF497,0),""),"")</f>
        <v/>
      </c>
      <c r="AV497" s="391">
        <f t="shared" ca="1" si="200"/>
        <v>0</v>
      </c>
      <c r="AW497" s="401" t="str">
        <f t="shared" ca="1" si="201"/>
        <v>-</v>
      </c>
      <c r="AX497" s="228">
        <f ca="1">IF($AD497=2,IF('２個別表'!$BS497=1,1,0),0)</f>
        <v>0</v>
      </c>
      <c r="AY497" s="213" t="str">
        <f t="shared" ca="1" si="202"/>
        <v/>
      </c>
      <c r="AZ497" s="409" t="str">
        <f ca="1">IF(AND($AD497=2,$AX497=1),'２個別表'!$BX497-('２個別表'!$BZ497+'２個別表'!$CC497+'２個別表'!$CD497+'２個別表'!$CE497+'２個別表'!$CF497),"")</f>
        <v/>
      </c>
      <c r="BA497" s="228">
        <f ca="1">IF($AD497=2,IF('２個別表'!$BS497&lt;&gt;1,1,0),0)</f>
        <v>0</v>
      </c>
      <c r="BB497" s="404">
        <f t="shared" ca="1" si="203"/>
        <v>0</v>
      </c>
      <c r="BC497" s="207" t="str">
        <f ca="1">IF(AND($AD497=2,$BA497=1),'２個別表'!$BT497,"")</f>
        <v/>
      </c>
      <c r="BD497" s="207" t="str">
        <f t="shared" ca="1" si="204"/>
        <v/>
      </c>
      <c r="BE497" s="207" t="str">
        <f ca="1">IF(AND($AD497=2,$BA497=1),'２個別表'!$BW497-('２個別表'!$BZ497+'２個別表'!$CC497+'２個別表'!$CD497+'２個別表'!$CE497+'２個別表'!$CF497),"")</f>
        <v/>
      </c>
      <c r="BF497" s="207" t="str">
        <f ca="1">IF(AND($AD497=2,$BA497=1),'２個別表'!$CC497+'２個別表'!$CD497,"")</f>
        <v/>
      </c>
      <c r="BG497" s="406" t="str">
        <f ca="1">IF($BB497=1,IF(SUM('２個別表'!$BY497,'２個別表'!$CF497*0.5)&lt;='２個別表'!$BX497*0.5,"〇","×"),"")</f>
        <v/>
      </c>
      <c r="BH497" s="405">
        <f t="shared" ca="1" si="205"/>
        <v>0</v>
      </c>
      <c r="BI497" s="229" t="str">
        <f ca="1">IF($AD497=2,IF($AX497=1,IF('２個別表'!$AO497=23,"〇","×"),IF(OR('２個別表'!$AO497&lt;19,'２個別表'!$AO497&gt;23),"",IF($BH497&lt;='２個別表'!$BT497,"〇","×"))),"-")</f>
        <v>-</v>
      </c>
      <c r="BJ497" s="414" t="str">
        <f t="shared" ca="1" si="206"/>
        <v>-</v>
      </c>
      <c r="BK497" s="228">
        <f t="shared" ca="1" si="207"/>
        <v>0</v>
      </c>
      <c r="BL497" s="229" t="str">
        <f ca="1">IF($AD497=3,IF(1&lt;='２個別表'!$F497,IF('２個別表'!$W497=1,"〇","×"),""),"")</f>
        <v/>
      </c>
      <c r="BM497" s="209" t="str">
        <f ca="1">IF(AD497=3,IF(AND(OR('２個別表'!BF497="附帯施設",AND(1&lt;='２個別表'!AO497,'２個別表'!AO497&lt;=3)),'２個別表'!BM497&lt;&gt;"",'２個別表'!BN497&lt;&gt;""),1,IF(AND(OR('２個別表'!BF497="附帯施設",AND(1&lt;='２個別表'!AO497,'２個別表'!AO497&lt;=3)),OR('２個別表'!BM497="",'２個別表'!BN497="")),"×",0)),"")</f>
        <v/>
      </c>
      <c r="BN497" s="229" t="str">
        <f ca="1">IF($AD497=3,IF('２個別表'!$BX497&gt;=500000,"〇","×"),"")</f>
        <v/>
      </c>
      <c r="BO497" s="204" t="str">
        <f ca="1">IF(AD497=3,'２個別表'!BY497,"")</f>
        <v/>
      </c>
      <c r="BP497" s="204" t="str">
        <f ca="1">IF(AD497=3,IF(COUNTIF('２個別表'!$Z$11:'２個別表'!Z497,'２個別表'!Z497)=1,BO497,SUMIF('２個別表'!$Z$11:$Z$510,'２個別表'!Z497,$BO$11:$BO$239)),"")</f>
        <v/>
      </c>
      <c r="BQ497" s="213" t="str">
        <f t="shared" ca="1" si="189"/>
        <v/>
      </c>
      <c r="BR497" s="207" t="str">
        <f t="shared" ca="1" si="208"/>
        <v/>
      </c>
      <c r="BS497" s="483" t="str">
        <f ca="1">IF($AD497=3,'２個別表'!$BX497-('２個別表'!$BZ497+'２個別表'!$CC497+'２個別表'!$CD497+'２個別表'!$CE497+'２個別表'!$CF497),"")</f>
        <v/>
      </c>
      <c r="BT497" s="486">
        <f t="shared" ca="1" si="190"/>
        <v>0</v>
      </c>
      <c r="BU497" s="480" t="str">
        <f t="shared" ca="1" si="209"/>
        <v/>
      </c>
    </row>
    <row r="498" spans="1:73">
      <c r="A498" s="770" t="str">
        <f t="shared" ca="1" si="185"/>
        <v>石川県</v>
      </c>
      <c r="B498" s="773">
        <f ca="1">'２個別表'!Q498</f>
        <v>488</v>
      </c>
      <c r="C498" s="774" t="str">
        <f>'２個別表'!$R498</f>
        <v>石川県</v>
      </c>
      <c r="D498" s="774" t="str">
        <f ca="1">'２個別表'!$S498</f>
        <v/>
      </c>
      <c r="E498" s="774" t="str">
        <f ca="1">'２個別表'!$T498</f>
        <v/>
      </c>
      <c r="F498" s="719" t="str">
        <f ca="1">'２個別表'!$W498</f>
        <v/>
      </c>
      <c r="G498" s="719" t="str">
        <f ca="1">IF($F498=1,IF(SUMIF('（様式１号）１総括表'!$B$16:$B$25,A498,'（様式１号）１総括表'!$A$16:$A$25)&gt;0,"〇","✕"),"-")</f>
        <v>-</v>
      </c>
      <c r="H498" s="716" t="str">
        <f ca="1">IF('２個別表'!$Y498=1,IF('２個別表'!$AC498=1,"〇","×"),IF(AND(2&lt;='２個別表'!$AC498,'２個別表'!$AC498&lt;=5),"〇","×"))</f>
        <v>×</v>
      </c>
      <c r="I498" s="716" t="str">
        <f t="shared" ca="1" si="186"/>
        <v>×</v>
      </c>
      <c r="J498" s="207" t="str">
        <f ca="1">'２個別表'!$Z498</f>
        <v/>
      </c>
      <c r="K498" s="207">
        <f ca="1">'２個別表'!$AK498</f>
        <v>0</v>
      </c>
      <c r="L498" s="207" t="str">
        <f ca="1">IF('２個別表'!$AL498=1,1,"")</f>
        <v/>
      </c>
      <c r="M498" s="207" t="str">
        <f ca="1">IF('２個別表'!$AL498="","",IF('２個別表'!$AL498=1,IF(OR('２個別表'!$AM498=1,'２個別表'!$AN498=1),"〇","×")))</f>
        <v/>
      </c>
      <c r="N498" s="204" t="str">
        <f ca="1">'２個別表'!AT498</f>
        <v/>
      </c>
      <c r="O498" s="220" t="str">
        <f ca="1">IF(1&lt;='２個別表'!$F498,IF(AND(1&lt;='２個別表'!$AO498,'２個別表'!$AO498&lt;=3),1,0),"")</f>
        <v/>
      </c>
      <c r="P498" s="229">
        <f ca="1">IF($O498=1,IF(AND('２個別表'!$BF498&lt;&gt;"",AND('２個別表'!$BI498&lt;&gt;1,'２個別表'!$BJ498)),0,1),0)</f>
        <v>0</v>
      </c>
      <c r="Q498" s="220">
        <f ca="1">IF('２個別表'!$BF498&lt;&gt;"",1,0)</f>
        <v>0</v>
      </c>
      <c r="R498" s="220" t="str">
        <f ca="1">IF($Q498=1,IF('２個別表'!$BI498=1,1,0),"")</f>
        <v/>
      </c>
      <c r="S498" s="220" t="str">
        <f ca="1">IF($R498=1,IF('２個別表'!$BJ498&lt;&gt;"","〇","×"),"")</f>
        <v/>
      </c>
      <c r="T498" s="220" t="str">
        <f t="shared" ca="1" si="192"/>
        <v/>
      </c>
      <c r="U498" s="381">
        <f ca="1">IF('２個別表'!$BH498&gt;0,'２個別表'!$BH498,0)</f>
        <v>0</v>
      </c>
      <c r="V498" s="220">
        <f ca="1">IF('２個別表'!$BJ498&lt;&gt;"",1,0)</f>
        <v>0</v>
      </c>
      <c r="W498" s="206">
        <f ca="1">IF(AND($Q498=1,$V498=1),'２個別表'!$CF498,0)</f>
        <v>0</v>
      </c>
      <c r="X498" s="219">
        <f t="shared" ca="1" si="187"/>
        <v>0</v>
      </c>
      <c r="Y498" s="220" t="str">
        <f ca="1">IF(1&lt;='２個別表'!$F498,'２個別表'!$BV498,"")</f>
        <v/>
      </c>
      <c r="Z498" s="220">
        <f ca="1">IF(1&lt;='２個別表'!$F498,'２個別表'!$CG498,0)</f>
        <v>0</v>
      </c>
      <c r="AA498" s="220">
        <f ca="1">IF(OR(0&lt;'２個別表'!$BZ498,0&lt;SUM('２個別表'!$CC498:$CD498)),1,0)</f>
        <v>1</v>
      </c>
      <c r="AB498" s="207">
        <f ca="1">IF(1&lt;='２個別表'!$F498,'２個別表'!$BX498,0)</f>
        <v>0</v>
      </c>
      <c r="AC498" s="207" t="str">
        <f ca="1">IF('２個別表'!$BX498&gt;0,IF(AND('２個別表'!$BV498=1,'２個別表'!$CG498="控除不可"),'２個別表'!$BX498,IF(AND('２個別表'!$BV498=1,'２個別表'!$CG498="80%控除対象"),ROUNDUP('２個別表'!$BX498*102/110,0),IF(AND('２個別表'!$BV498=1,'２個別表'!$CG498="全額控除"),ROUNDUP('２個別表'!$BX498*100/110,0),IF(OR('２個別表'!$BV498=2,'２個別表'!$BV498=3),'２個別表'!$BX498,'２個別表'!$BX498)))),"")</f>
        <v/>
      </c>
      <c r="AD498" s="221" t="str">
        <f ca="1">IF('２個別表'!$W498=1,3,IF(AND('２個別表'!$W498=2,AND(19&lt;='２個別表'!$AO498,'２個別表'!$AO498&lt;=23)),2,IF(AND('２個別表'!$W498=2,OR(AND(1&lt;='２個別表'!$AO498,'２個別表'!$AO498&lt;=18),AND(24&lt;='２個別表'!$AO498,'２個別表'!$AO498&lt;=25))),1,"判定不能")))</f>
        <v>判定不能</v>
      </c>
      <c r="AE498" s="228">
        <f t="shared" ca="1" si="193"/>
        <v>0</v>
      </c>
      <c r="AF498" s="204" t="str">
        <f t="shared" ca="1" si="210"/>
        <v/>
      </c>
      <c r="AG498" s="207" t="str">
        <f ca="1">IF(AND($AD498=1,$U498&gt;0,$V498=1),ROUNDDOWN($AC498*1/2-'２個別表'!$CF498*1/2,0),"")</f>
        <v/>
      </c>
      <c r="AH498" s="207" t="str">
        <f t="shared" ca="1" si="188"/>
        <v/>
      </c>
      <c r="AI498" s="230" t="str">
        <f ca="1">IF(AND($AD498=1,$Q498=1),IF($AB498&gt;0,'２個別表'!$BX498-'２個別表'!$BZ498-'２個別表'!$CF498-'２個別表'!$CC498-'２個別表'!$CD498-'２個別表'!$CE498,0),"")</f>
        <v/>
      </c>
      <c r="AJ498" s="222">
        <f t="shared" ca="1" si="194"/>
        <v>0</v>
      </c>
      <c r="AK498" s="218" t="str">
        <f ca="1">IF($AD498=1,IF('２個別表'!$AQ498=1,1,IF('２個別表'!AQ498="","",)),"")</f>
        <v/>
      </c>
      <c r="AL498" s="207" t="str">
        <f ca="1">IF($AJ498=1,IF($AK498=1,'２個別表'!BU498,""),"")</f>
        <v/>
      </c>
      <c r="AM498" s="204" t="str">
        <f t="shared" ca="1" si="195"/>
        <v/>
      </c>
      <c r="AN498" s="223" t="str">
        <f ca="1">IF($AJ498=1,IF($AK498=1,ROUNDDOWN('２個別表'!$BX498-'２個別表'!$BZ498-'２個別表'!$CC498-'２個別表'!$CD498-'２個別表'!$CE498-'２個別表'!$CF498,0),""),"")</f>
        <v/>
      </c>
      <c r="AO498" s="222">
        <f t="shared" ca="1" si="191"/>
        <v>0</v>
      </c>
      <c r="AP498" s="218">
        <f t="shared" ca="1" si="196"/>
        <v>0</v>
      </c>
      <c r="AQ498" s="218">
        <f t="shared" ca="1" si="197"/>
        <v>0</v>
      </c>
      <c r="AR498" s="213">
        <f ca="1">IF('２個別表'!$AC498=1,1,0)</f>
        <v>0</v>
      </c>
      <c r="AS498" s="204" t="str">
        <f t="shared" ca="1" si="198"/>
        <v/>
      </c>
      <c r="AT498" s="204" t="str">
        <f t="shared" ca="1" si="199"/>
        <v/>
      </c>
      <c r="AU498" s="230" t="str">
        <f ca="1">IF($AD498=1,IF($AQ498=1,ROUNDDOWN('２個別表'!$BX498-'２個別表'!$BZ498-'２個別表'!$CC498-'２個別表'!$CD498-'２個別表'!$CE498-'２個別表'!$CF498,0),""),"")</f>
        <v/>
      </c>
      <c r="AV498" s="391">
        <f t="shared" ca="1" si="200"/>
        <v>0</v>
      </c>
      <c r="AW498" s="401" t="str">
        <f t="shared" ca="1" si="201"/>
        <v>-</v>
      </c>
      <c r="AX498" s="228">
        <f ca="1">IF($AD498=2,IF('２個別表'!$BS498=1,1,0),0)</f>
        <v>0</v>
      </c>
      <c r="AY498" s="213" t="str">
        <f t="shared" ca="1" si="202"/>
        <v/>
      </c>
      <c r="AZ498" s="409" t="str">
        <f ca="1">IF(AND($AD498=2,$AX498=1),'２個別表'!$BX498-('２個別表'!$BZ498+'２個別表'!$CC498+'２個別表'!$CD498+'２個別表'!$CE498+'２個別表'!$CF498),"")</f>
        <v/>
      </c>
      <c r="BA498" s="228">
        <f ca="1">IF($AD498=2,IF('２個別表'!$BS498&lt;&gt;1,1,0),0)</f>
        <v>0</v>
      </c>
      <c r="BB498" s="404">
        <f t="shared" ca="1" si="203"/>
        <v>0</v>
      </c>
      <c r="BC498" s="207" t="str">
        <f ca="1">IF(AND($AD498=2,$BA498=1),'２個別表'!$BT498,"")</f>
        <v/>
      </c>
      <c r="BD498" s="207" t="str">
        <f t="shared" ca="1" si="204"/>
        <v/>
      </c>
      <c r="BE498" s="207" t="str">
        <f ca="1">IF(AND($AD498=2,$BA498=1),'２個別表'!$BW498-('２個別表'!$BZ498+'２個別表'!$CC498+'２個別表'!$CD498+'２個別表'!$CE498+'２個別表'!$CF498),"")</f>
        <v/>
      </c>
      <c r="BF498" s="207" t="str">
        <f ca="1">IF(AND($AD498=2,$BA498=1),'２個別表'!$CC498+'２個別表'!$CD498,"")</f>
        <v/>
      </c>
      <c r="BG498" s="406" t="str">
        <f ca="1">IF($BB498=1,IF(SUM('２個別表'!$BY498,'２個別表'!$CF498*0.5)&lt;='２個別表'!$BX498*0.5,"〇","×"),"")</f>
        <v/>
      </c>
      <c r="BH498" s="405">
        <f t="shared" ca="1" si="205"/>
        <v>0</v>
      </c>
      <c r="BI498" s="229" t="str">
        <f ca="1">IF($AD498=2,IF($AX498=1,IF('２個別表'!$AO498=23,"〇","×"),IF(OR('２個別表'!$AO498&lt;19,'２個別表'!$AO498&gt;23),"",IF($BH498&lt;='２個別表'!$BT498,"〇","×"))),"-")</f>
        <v>-</v>
      </c>
      <c r="BJ498" s="414" t="str">
        <f t="shared" ca="1" si="206"/>
        <v>-</v>
      </c>
      <c r="BK498" s="228">
        <f t="shared" ca="1" si="207"/>
        <v>0</v>
      </c>
      <c r="BL498" s="229" t="str">
        <f ca="1">IF($AD498=3,IF(1&lt;='２個別表'!$F498,IF('２個別表'!$W498=1,"〇","×"),""),"")</f>
        <v/>
      </c>
      <c r="BM498" s="209" t="str">
        <f ca="1">IF(AD498=3,IF(AND(OR('２個別表'!BF498="附帯施設",AND(1&lt;='２個別表'!AO498,'２個別表'!AO498&lt;=3)),'２個別表'!BM498&lt;&gt;"",'２個別表'!BN498&lt;&gt;""),1,IF(AND(OR('２個別表'!BF498="附帯施設",AND(1&lt;='２個別表'!AO498,'２個別表'!AO498&lt;=3)),OR('２個別表'!BM498="",'２個別表'!BN498="")),"×",0)),"")</f>
        <v/>
      </c>
      <c r="BN498" s="229" t="str">
        <f ca="1">IF($AD498=3,IF('２個別表'!$BX498&gt;=500000,"〇","×"),"")</f>
        <v/>
      </c>
      <c r="BO498" s="204" t="str">
        <f ca="1">IF(AD498=3,'２個別表'!BY498,"")</f>
        <v/>
      </c>
      <c r="BP498" s="204" t="str">
        <f ca="1">IF(AD498=3,IF(COUNTIF('２個別表'!$Z$11:'２個別表'!Z498,'２個別表'!Z498)=1,BO498,SUMIF('２個別表'!$Z$11:$Z$510,'２個別表'!Z498,$BO$11:$BO$239)),"")</f>
        <v/>
      </c>
      <c r="BQ498" s="213" t="str">
        <f t="shared" ca="1" si="189"/>
        <v/>
      </c>
      <c r="BR498" s="207" t="str">
        <f t="shared" ca="1" si="208"/>
        <v/>
      </c>
      <c r="BS498" s="483" t="str">
        <f ca="1">IF($AD498=3,'２個別表'!$BX498-('２個別表'!$BZ498+'２個別表'!$CC498+'２個別表'!$CD498+'２個別表'!$CE498+'２個別表'!$CF498),"")</f>
        <v/>
      </c>
      <c r="BT498" s="486">
        <f t="shared" ca="1" si="190"/>
        <v>0</v>
      </c>
      <c r="BU498" s="480" t="str">
        <f t="shared" ca="1" si="209"/>
        <v/>
      </c>
    </row>
    <row r="499" spans="1:73">
      <c r="A499" s="770" t="str">
        <f t="shared" ca="1" si="185"/>
        <v>石川県</v>
      </c>
      <c r="B499" s="773">
        <f ca="1">'２個別表'!Q499</f>
        <v>489</v>
      </c>
      <c r="C499" s="774" t="str">
        <f>'２個別表'!$R499</f>
        <v>石川県</v>
      </c>
      <c r="D499" s="774" t="str">
        <f ca="1">'２個別表'!$S499</f>
        <v/>
      </c>
      <c r="E499" s="774" t="str">
        <f ca="1">'２個別表'!$T499</f>
        <v/>
      </c>
      <c r="F499" s="719" t="str">
        <f ca="1">'２個別表'!$W499</f>
        <v/>
      </c>
      <c r="G499" s="719" t="str">
        <f ca="1">IF($F499=1,IF(SUMIF('（様式１号）１総括表'!$B$16:$B$25,A499,'（様式１号）１総括表'!$A$16:$A$25)&gt;0,"〇","✕"),"-")</f>
        <v>-</v>
      </c>
      <c r="H499" s="716" t="str">
        <f ca="1">IF('２個別表'!$Y499=1,IF('２個別表'!$AC499=1,"〇","×"),IF(AND(2&lt;='２個別表'!$AC499,'２個別表'!$AC499&lt;=5),"〇","×"))</f>
        <v>×</v>
      </c>
      <c r="I499" s="716" t="str">
        <f t="shared" ca="1" si="186"/>
        <v>×</v>
      </c>
      <c r="J499" s="207" t="str">
        <f ca="1">'２個別表'!$Z499</f>
        <v/>
      </c>
      <c r="K499" s="207">
        <f ca="1">'２個別表'!$AK499</f>
        <v>0</v>
      </c>
      <c r="L499" s="207" t="str">
        <f ca="1">IF('２個別表'!$AL499=1,1,"")</f>
        <v/>
      </c>
      <c r="M499" s="207" t="str">
        <f ca="1">IF('２個別表'!$AL499="","",IF('２個別表'!$AL499=1,IF(OR('２個別表'!$AM499=1,'２個別表'!$AN499=1),"〇","×")))</f>
        <v/>
      </c>
      <c r="N499" s="204" t="str">
        <f ca="1">'２個別表'!AT499</f>
        <v/>
      </c>
      <c r="O499" s="220" t="str">
        <f ca="1">IF(1&lt;='２個別表'!$F499,IF(AND(1&lt;='２個別表'!$AO499,'２個別表'!$AO499&lt;=3),1,0),"")</f>
        <v/>
      </c>
      <c r="P499" s="229">
        <f ca="1">IF($O499=1,IF(AND('２個別表'!$BF499&lt;&gt;"",AND('２個別表'!$BI499&lt;&gt;1,'２個別表'!$BJ499)),0,1),0)</f>
        <v>0</v>
      </c>
      <c r="Q499" s="220">
        <f ca="1">IF('２個別表'!$BF499&lt;&gt;"",1,0)</f>
        <v>0</v>
      </c>
      <c r="R499" s="220" t="str">
        <f ca="1">IF($Q499=1,IF('２個別表'!$BI499=1,1,0),"")</f>
        <v/>
      </c>
      <c r="S499" s="220" t="str">
        <f ca="1">IF($R499=1,IF('２個別表'!$BJ499&lt;&gt;"","〇","×"),"")</f>
        <v/>
      </c>
      <c r="T499" s="220" t="str">
        <f t="shared" ca="1" si="192"/>
        <v/>
      </c>
      <c r="U499" s="381">
        <f ca="1">IF('２個別表'!$BH499&gt;0,'２個別表'!$BH499,0)</f>
        <v>0</v>
      </c>
      <c r="V499" s="220">
        <f ca="1">IF('２個別表'!$BJ499&lt;&gt;"",1,0)</f>
        <v>0</v>
      </c>
      <c r="W499" s="206">
        <f ca="1">IF(AND($Q499=1,$V499=1),'２個別表'!$CF499,0)</f>
        <v>0</v>
      </c>
      <c r="X499" s="219">
        <f t="shared" ca="1" si="187"/>
        <v>0</v>
      </c>
      <c r="Y499" s="220" t="str">
        <f ca="1">IF(1&lt;='２個別表'!$F499,'２個別表'!$BV499,"")</f>
        <v/>
      </c>
      <c r="Z499" s="220">
        <f ca="1">IF(1&lt;='２個別表'!$F499,'２個別表'!$CG499,0)</f>
        <v>0</v>
      </c>
      <c r="AA499" s="220">
        <f ca="1">IF(OR(0&lt;'２個別表'!$BZ499,0&lt;SUM('２個別表'!$CC499:$CD499)),1,0)</f>
        <v>1</v>
      </c>
      <c r="AB499" s="207">
        <f ca="1">IF(1&lt;='２個別表'!$F499,'２個別表'!$BX499,0)</f>
        <v>0</v>
      </c>
      <c r="AC499" s="207" t="str">
        <f ca="1">IF('２個別表'!$BX499&gt;0,IF(AND('２個別表'!$BV499=1,'２個別表'!$CG499="控除不可"),'２個別表'!$BX499,IF(AND('２個別表'!$BV499=1,'２個別表'!$CG499="80%控除対象"),ROUNDUP('２個別表'!$BX499*102/110,0),IF(AND('２個別表'!$BV499=1,'２個別表'!$CG499="全額控除"),ROUNDUP('２個別表'!$BX499*100/110,0),IF(OR('２個別表'!$BV499=2,'２個別表'!$BV499=3),'２個別表'!$BX499,'２個別表'!$BX499)))),"")</f>
        <v/>
      </c>
      <c r="AD499" s="221" t="str">
        <f ca="1">IF('２個別表'!$W499=1,3,IF(AND('２個別表'!$W499=2,AND(19&lt;='２個別表'!$AO499,'２個別表'!$AO499&lt;=23)),2,IF(AND('２個別表'!$W499=2,OR(AND(1&lt;='２個別表'!$AO499,'２個別表'!$AO499&lt;=18),AND(24&lt;='２個別表'!$AO499,'２個別表'!$AO499&lt;=25))),1,"判定不能")))</f>
        <v>判定不能</v>
      </c>
      <c r="AE499" s="228">
        <f t="shared" ca="1" si="193"/>
        <v>0</v>
      </c>
      <c r="AF499" s="204" t="str">
        <f t="shared" ca="1" si="210"/>
        <v/>
      </c>
      <c r="AG499" s="207" t="str">
        <f ca="1">IF(AND($AD499=1,$U499&gt;0,$V499=1),ROUNDDOWN($AC499*1/2-'２個別表'!$CF499*1/2,0),"")</f>
        <v/>
      </c>
      <c r="AH499" s="207" t="str">
        <f t="shared" ca="1" si="188"/>
        <v/>
      </c>
      <c r="AI499" s="230" t="str">
        <f ca="1">IF(AND($AD499=1,$Q499=1),IF($AB499&gt;0,'２個別表'!$BX499-'２個別表'!$BZ499-'２個別表'!$CF499-'２個別表'!$CC499-'２個別表'!$CD499-'２個別表'!$CE499,0),"")</f>
        <v/>
      </c>
      <c r="AJ499" s="222">
        <f t="shared" ca="1" si="194"/>
        <v>0</v>
      </c>
      <c r="AK499" s="218" t="str">
        <f ca="1">IF($AD499=1,IF('２個別表'!$AQ499=1,1,IF('２個別表'!AQ499="","",)),"")</f>
        <v/>
      </c>
      <c r="AL499" s="207" t="str">
        <f ca="1">IF($AJ499=1,IF($AK499=1,'２個別表'!BU499,""),"")</f>
        <v/>
      </c>
      <c r="AM499" s="204" t="str">
        <f t="shared" ca="1" si="195"/>
        <v/>
      </c>
      <c r="AN499" s="223" t="str">
        <f ca="1">IF($AJ499=1,IF($AK499=1,ROUNDDOWN('２個別表'!$BX499-'２個別表'!$BZ499-'２個別表'!$CC499-'２個別表'!$CD499-'２個別表'!$CE499-'２個別表'!$CF499,0),""),"")</f>
        <v/>
      </c>
      <c r="AO499" s="222">
        <f t="shared" ca="1" si="191"/>
        <v>0</v>
      </c>
      <c r="AP499" s="218">
        <f t="shared" ca="1" si="196"/>
        <v>0</v>
      </c>
      <c r="AQ499" s="218">
        <f t="shared" ca="1" si="197"/>
        <v>0</v>
      </c>
      <c r="AR499" s="213">
        <f ca="1">IF('２個別表'!$AC499=1,1,0)</f>
        <v>0</v>
      </c>
      <c r="AS499" s="204" t="str">
        <f t="shared" ca="1" si="198"/>
        <v/>
      </c>
      <c r="AT499" s="204" t="str">
        <f t="shared" ca="1" si="199"/>
        <v/>
      </c>
      <c r="AU499" s="230" t="str">
        <f ca="1">IF($AD499=1,IF($AQ499=1,ROUNDDOWN('２個別表'!$BX499-'２個別表'!$BZ499-'２個別表'!$CC499-'２個別表'!$CD499-'２個別表'!$CE499-'２個別表'!$CF499,0),""),"")</f>
        <v/>
      </c>
      <c r="AV499" s="391">
        <f t="shared" ca="1" si="200"/>
        <v>0</v>
      </c>
      <c r="AW499" s="401" t="str">
        <f t="shared" ca="1" si="201"/>
        <v>-</v>
      </c>
      <c r="AX499" s="228">
        <f ca="1">IF($AD499=2,IF('２個別表'!$BS499=1,1,0),0)</f>
        <v>0</v>
      </c>
      <c r="AY499" s="213" t="str">
        <f t="shared" ca="1" si="202"/>
        <v/>
      </c>
      <c r="AZ499" s="409" t="str">
        <f ca="1">IF(AND($AD499=2,$AX499=1),'２個別表'!$BX499-('２個別表'!$BZ499+'２個別表'!$CC499+'２個別表'!$CD499+'２個別表'!$CE499+'２個別表'!$CF499),"")</f>
        <v/>
      </c>
      <c r="BA499" s="228">
        <f ca="1">IF($AD499=2,IF('２個別表'!$BS499&lt;&gt;1,1,0),0)</f>
        <v>0</v>
      </c>
      <c r="BB499" s="404">
        <f t="shared" ca="1" si="203"/>
        <v>0</v>
      </c>
      <c r="BC499" s="207" t="str">
        <f ca="1">IF(AND($AD499=2,$BA499=1),'２個別表'!$BT499,"")</f>
        <v/>
      </c>
      <c r="BD499" s="207" t="str">
        <f t="shared" ca="1" si="204"/>
        <v/>
      </c>
      <c r="BE499" s="207" t="str">
        <f ca="1">IF(AND($AD499=2,$BA499=1),'２個別表'!$BW499-('２個別表'!$BZ499+'２個別表'!$CC499+'２個別表'!$CD499+'２個別表'!$CE499+'２個別表'!$CF499),"")</f>
        <v/>
      </c>
      <c r="BF499" s="207" t="str">
        <f ca="1">IF(AND($AD499=2,$BA499=1),'２個別表'!$CC499+'２個別表'!$CD499,"")</f>
        <v/>
      </c>
      <c r="BG499" s="406" t="str">
        <f ca="1">IF($BB499=1,IF(SUM('２個別表'!$BY499,'２個別表'!$CF499*0.5)&lt;='２個別表'!$BX499*0.5,"〇","×"),"")</f>
        <v/>
      </c>
      <c r="BH499" s="405">
        <f t="shared" ca="1" si="205"/>
        <v>0</v>
      </c>
      <c r="BI499" s="229" t="str">
        <f ca="1">IF($AD499=2,IF($AX499=1,IF('２個別表'!$AO499=23,"〇","×"),IF(OR('２個別表'!$AO499&lt;19,'２個別表'!$AO499&gt;23),"",IF($BH499&lt;='２個別表'!$BT499,"〇","×"))),"-")</f>
        <v>-</v>
      </c>
      <c r="BJ499" s="414" t="str">
        <f t="shared" ca="1" si="206"/>
        <v>-</v>
      </c>
      <c r="BK499" s="228">
        <f t="shared" ca="1" si="207"/>
        <v>0</v>
      </c>
      <c r="BL499" s="229" t="str">
        <f ca="1">IF($AD499=3,IF(1&lt;='２個別表'!$F499,IF('２個別表'!$W499=1,"〇","×"),""),"")</f>
        <v/>
      </c>
      <c r="BM499" s="209" t="str">
        <f ca="1">IF(AD499=3,IF(AND(OR('２個別表'!BF499="附帯施設",AND(1&lt;='２個別表'!AO499,'２個別表'!AO499&lt;=3)),'２個別表'!BM499&lt;&gt;"",'２個別表'!BN499&lt;&gt;""),1,IF(AND(OR('２個別表'!BF499="附帯施設",AND(1&lt;='２個別表'!AO499,'２個別表'!AO499&lt;=3)),OR('２個別表'!BM499="",'２個別表'!BN499="")),"×",0)),"")</f>
        <v/>
      </c>
      <c r="BN499" s="229" t="str">
        <f ca="1">IF($AD499=3,IF('２個別表'!$BX499&gt;=500000,"〇","×"),"")</f>
        <v/>
      </c>
      <c r="BO499" s="204" t="str">
        <f ca="1">IF(AD499=3,'２個別表'!BY499,"")</f>
        <v/>
      </c>
      <c r="BP499" s="204" t="str">
        <f ca="1">IF(AD499=3,IF(COUNTIF('２個別表'!$Z$11:'２個別表'!Z499,'２個別表'!Z499)=1,BO499,SUMIF('２個別表'!$Z$11:$Z$510,'２個別表'!Z499,$BO$11:$BO$239)),"")</f>
        <v/>
      </c>
      <c r="BQ499" s="213" t="str">
        <f t="shared" ca="1" si="189"/>
        <v/>
      </c>
      <c r="BR499" s="207" t="str">
        <f t="shared" ca="1" si="208"/>
        <v/>
      </c>
      <c r="BS499" s="483" t="str">
        <f ca="1">IF($AD499=3,'２個別表'!$BX499-('２個別表'!$BZ499+'２個別表'!$CC499+'２個別表'!$CD499+'２個別表'!$CE499+'２個別表'!$CF499),"")</f>
        <v/>
      </c>
      <c r="BT499" s="486">
        <f t="shared" ca="1" si="190"/>
        <v>0</v>
      </c>
      <c r="BU499" s="480" t="str">
        <f t="shared" ca="1" si="209"/>
        <v/>
      </c>
    </row>
    <row r="500" spans="1:73">
      <c r="A500" s="770" t="str">
        <f t="shared" ca="1" si="185"/>
        <v>石川県</v>
      </c>
      <c r="B500" s="773">
        <f ca="1">'２個別表'!Q500</f>
        <v>490</v>
      </c>
      <c r="C500" s="774" t="str">
        <f>'２個別表'!$R500</f>
        <v>石川県</v>
      </c>
      <c r="D500" s="774" t="str">
        <f ca="1">'２個別表'!$S500</f>
        <v/>
      </c>
      <c r="E500" s="774" t="str">
        <f ca="1">'２個別表'!$T500</f>
        <v/>
      </c>
      <c r="F500" s="719" t="str">
        <f ca="1">'２個別表'!$W500</f>
        <v/>
      </c>
      <c r="G500" s="719" t="str">
        <f ca="1">IF($F500=1,IF(SUMIF('（様式１号）１総括表'!$B$16:$B$25,A500,'（様式１号）１総括表'!$A$16:$A$25)&gt;0,"〇","✕"),"-")</f>
        <v>-</v>
      </c>
      <c r="H500" s="716" t="str">
        <f ca="1">IF('２個別表'!$Y500=1,IF('２個別表'!$AC500=1,"〇","×"),IF(AND(2&lt;='２個別表'!$AC500,'２個別表'!$AC500&lt;=5),"〇","×"))</f>
        <v>×</v>
      </c>
      <c r="I500" s="716" t="str">
        <f t="shared" ca="1" si="186"/>
        <v>×</v>
      </c>
      <c r="J500" s="207" t="str">
        <f ca="1">'２個別表'!$Z500</f>
        <v/>
      </c>
      <c r="K500" s="207">
        <f ca="1">'２個別表'!$AK500</f>
        <v>0</v>
      </c>
      <c r="L500" s="207" t="str">
        <f ca="1">IF('２個別表'!$AL500=1,1,"")</f>
        <v/>
      </c>
      <c r="M500" s="207" t="str">
        <f ca="1">IF('２個別表'!$AL500="","",IF('２個別表'!$AL500=1,IF(OR('２個別表'!$AM500=1,'２個別表'!$AN500=1),"〇","×")))</f>
        <v/>
      </c>
      <c r="N500" s="204" t="str">
        <f ca="1">'２個別表'!AT500</f>
        <v/>
      </c>
      <c r="O500" s="220" t="str">
        <f ca="1">IF(1&lt;='２個別表'!$F500,IF(AND(1&lt;='２個別表'!$AO500,'２個別表'!$AO500&lt;=3),1,0),"")</f>
        <v/>
      </c>
      <c r="P500" s="229">
        <f ca="1">IF($O500=1,IF(AND('２個別表'!$BF500&lt;&gt;"",AND('２個別表'!$BI500&lt;&gt;1,'２個別表'!$BJ500)),0,1),0)</f>
        <v>0</v>
      </c>
      <c r="Q500" s="220">
        <f ca="1">IF('２個別表'!$BF500&lt;&gt;"",1,0)</f>
        <v>0</v>
      </c>
      <c r="R500" s="220" t="str">
        <f ca="1">IF($Q500=1,IF('２個別表'!$BI500=1,1,0),"")</f>
        <v/>
      </c>
      <c r="S500" s="220" t="str">
        <f ca="1">IF($R500=1,IF('２個別表'!$BJ500&lt;&gt;"","〇","×"),"")</f>
        <v/>
      </c>
      <c r="T500" s="220" t="str">
        <f t="shared" ca="1" si="192"/>
        <v/>
      </c>
      <c r="U500" s="381">
        <f ca="1">IF('２個別表'!$BH500&gt;0,'２個別表'!$BH500,0)</f>
        <v>0</v>
      </c>
      <c r="V500" s="220">
        <f ca="1">IF('２個別表'!$BJ500&lt;&gt;"",1,0)</f>
        <v>0</v>
      </c>
      <c r="W500" s="206">
        <f ca="1">IF(AND($Q500=1,$V500=1),'２個別表'!$CF500,0)</f>
        <v>0</v>
      </c>
      <c r="X500" s="219">
        <f t="shared" ca="1" si="187"/>
        <v>0</v>
      </c>
      <c r="Y500" s="220" t="str">
        <f ca="1">IF(1&lt;='２個別表'!$F500,'２個別表'!$BV500,"")</f>
        <v/>
      </c>
      <c r="Z500" s="220">
        <f ca="1">IF(1&lt;='２個別表'!$F500,'２個別表'!$CG500,0)</f>
        <v>0</v>
      </c>
      <c r="AA500" s="220">
        <f ca="1">IF(OR(0&lt;'２個別表'!$BZ500,0&lt;SUM('２個別表'!$CC500:$CD500)),1,0)</f>
        <v>1</v>
      </c>
      <c r="AB500" s="207">
        <f ca="1">IF(1&lt;='２個別表'!$F500,'２個別表'!$BX500,0)</f>
        <v>0</v>
      </c>
      <c r="AC500" s="207" t="str">
        <f ca="1">IF('２個別表'!$BX500&gt;0,IF(AND('２個別表'!$BV500=1,'２個別表'!$CG500="控除不可"),'２個別表'!$BX500,IF(AND('２個別表'!$BV500=1,'２個別表'!$CG500="80%控除対象"),ROUNDUP('２個別表'!$BX500*102/110,0),IF(AND('２個別表'!$BV500=1,'２個別表'!$CG500="全額控除"),ROUNDUP('２個別表'!$BX500*100/110,0),IF(OR('２個別表'!$BV500=2,'２個別表'!$BV500=3),'２個別表'!$BX500,'２個別表'!$BX500)))),"")</f>
        <v/>
      </c>
      <c r="AD500" s="221" t="str">
        <f ca="1">IF('２個別表'!$W500=1,3,IF(AND('２個別表'!$W500=2,AND(19&lt;='２個別表'!$AO500,'２個別表'!$AO500&lt;=23)),2,IF(AND('２個別表'!$W500=2,OR(AND(1&lt;='２個別表'!$AO500,'２個別表'!$AO500&lt;=18),AND(24&lt;='２個別表'!$AO500,'２個別表'!$AO500&lt;=25))),1,"判定不能")))</f>
        <v>判定不能</v>
      </c>
      <c r="AE500" s="228">
        <f t="shared" ca="1" si="193"/>
        <v>0</v>
      </c>
      <c r="AF500" s="204" t="str">
        <f t="shared" ca="1" si="210"/>
        <v/>
      </c>
      <c r="AG500" s="207" t="str">
        <f ca="1">IF(AND($AD500=1,$U500&gt;0,$V500=1),ROUNDDOWN($AC500*1/2-'２個別表'!$CF500*1/2,0),"")</f>
        <v/>
      </c>
      <c r="AH500" s="207" t="str">
        <f t="shared" ca="1" si="188"/>
        <v/>
      </c>
      <c r="AI500" s="230" t="str">
        <f ca="1">IF(AND($AD500=1,$Q500=1),IF($AB500&gt;0,'２個別表'!$BX500-'２個別表'!$BZ500-'２個別表'!$CF500-'２個別表'!$CC500-'２個別表'!$CD500-'２個別表'!$CE500,0),"")</f>
        <v/>
      </c>
      <c r="AJ500" s="222">
        <f t="shared" ca="1" si="194"/>
        <v>0</v>
      </c>
      <c r="AK500" s="218" t="str">
        <f ca="1">IF($AD500=1,IF('２個別表'!$AQ500=1,1,IF('２個別表'!AQ500="","",)),"")</f>
        <v/>
      </c>
      <c r="AL500" s="207" t="str">
        <f ca="1">IF($AJ500=1,IF($AK500=1,'２個別表'!BU500,""),"")</f>
        <v/>
      </c>
      <c r="AM500" s="204" t="str">
        <f t="shared" ca="1" si="195"/>
        <v/>
      </c>
      <c r="AN500" s="223" t="str">
        <f ca="1">IF($AJ500=1,IF($AK500=1,ROUNDDOWN('２個別表'!$BX500-'２個別表'!$BZ500-'２個別表'!$CC500-'２個別表'!$CD500-'２個別表'!$CE500-'２個別表'!$CF500,0),""),"")</f>
        <v/>
      </c>
      <c r="AO500" s="222">
        <f t="shared" ca="1" si="191"/>
        <v>0</v>
      </c>
      <c r="AP500" s="218">
        <f t="shared" ca="1" si="196"/>
        <v>0</v>
      </c>
      <c r="AQ500" s="218">
        <f t="shared" ca="1" si="197"/>
        <v>0</v>
      </c>
      <c r="AR500" s="213">
        <f ca="1">IF('２個別表'!$AC500=1,1,0)</f>
        <v>0</v>
      </c>
      <c r="AS500" s="204" t="str">
        <f t="shared" ca="1" si="198"/>
        <v/>
      </c>
      <c r="AT500" s="204" t="str">
        <f t="shared" ca="1" si="199"/>
        <v/>
      </c>
      <c r="AU500" s="230" t="str">
        <f ca="1">IF($AD500=1,IF($AQ500=1,ROUNDDOWN('２個別表'!$BX500-'２個別表'!$BZ500-'２個別表'!$CC500-'２個別表'!$CD500-'２個別表'!$CE500-'２個別表'!$CF500,0),""),"")</f>
        <v/>
      </c>
      <c r="AV500" s="391">
        <f t="shared" ca="1" si="200"/>
        <v>0</v>
      </c>
      <c r="AW500" s="401" t="str">
        <f t="shared" ca="1" si="201"/>
        <v>-</v>
      </c>
      <c r="AX500" s="228">
        <f ca="1">IF($AD500=2,IF('２個別表'!$BS500=1,1,0),0)</f>
        <v>0</v>
      </c>
      <c r="AY500" s="213" t="str">
        <f t="shared" ca="1" si="202"/>
        <v/>
      </c>
      <c r="AZ500" s="409" t="str">
        <f ca="1">IF(AND($AD500=2,$AX500=1),'２個別表'!$BX500-('２個別表'!$BZ500+'２個別表'!$CC500+'２個別表'!$CD500+'２個別表'!$CE500+'２個別表'!$CF500),"")</f>
        <v/>
      </c>
      <c r="BA500" s="228">
        <f ca="1">IF($AD500=2,IF('２個別表'!$BS500&lt;&gt;1,1,0),0)</f>
        <v>0</v>
      </c>
      <c r="BB500" s="404">
        <f t="shared" ca="1" si="203"/>
        <v>0</v>
      </c>
      <c r="BC500" s="207" t="str">
        <f ca="1">IF(AND($AD500=2,$BA500=1),'２個別表'!$BT500,"")</f>
        <v/>
      </c>
      <c r="BD500" s="207" t="str">
        <f t="shared" ca="1" si="204"/>
        <v/>
      </c>
      <c r="BE500" s="207" t="str">
        <f ca="1">IF(AND($AD500=2,$BA500=1),'２個別表'!$BW500-('２個別表'!$BZ500+'２個別表'!$CC500+'２個別表'!$CD500+'２個別表'!$CE500+'２個別表'!$CF500),"")</f>
        <v/>
      </c>
      <c r="BF500" s="207" t="str">
        <f ca="1">IF(AND($AD500=2,$BA500=1),'２個別表'!$CC500+'２個別表'!$CD500,"")</f>
        <v/>
      </c>
      <c r="BG500" s="406" t="str">
        <f ca="1">IF($BB500=1,IF(SUM('２個別表'!$BY500,'２個別表'!$CF500*0.5)&lt;='２個別表'!$BX500*0.5,"〇","×"),"")</f>
        <v/>
      </c>
      <c r="BH500" s="405">
        <f t="shared" ca="1" si="205"/>
        <v>0</v>
      </c>
      <c r="BI500" s="229" t="str">
        <f ca="1">IF($AD500=2,IF($AX500=1,IF('２個別表'!$AO500=23,"〇","×"),IF(OR('２個別表'!$AO500&lt;19,'２個別表'!$AO500&gt;23),"",IF($BH500&lt;='２個別表'!$BT500,"〇","×"))),"-")</f>
        <v>-</v>
      </c>
      <c r="BJ500" s="414" t="str">
        <f t="shared" ca="1" si="206"/>
        <v>-</v>
      </c>
      <c r="BK500" s="228">
        <f t="shared" ca="1" si="207"/>
        <v>0</v>
      </c>
      <c r="BL500" s="229" t="str">
        <f ca="1">IF($AD500=3,IF(1&lt;='２個別表'!$F500,IF('２個別表'!$W500=1,"〇","×"),""),"")</f>
        <v/>
      </c>
      <c r="BM500" s="209" t="str">
        <f ca="1">IF(AD500=3,IF(AND(OR('２個別表'!BF500="附帯施設",AND(1&lt;='２個別表'!AO500,'２個別表'!AO500&lt;=3)),'２個別表'!BM500&lt;&gt;"",'２個別表'!BN500&lt;&gt;""),1,IF(AND(OR('２個別表'!BF500="附帯施設",AND(1&lt;='２個別表'!AO500,'２個別表'!AO500&lt;=3)),OR('２個別表'!BM500="",'２個別表'!BN500="")),"×",0)),"")</f>
        <v/>
      </c>
      <c r="BN500" s="229" t="str">
        <f ca="1">IF($AD500=3,IF('２個別表'!$BX500&gt;=500000,"〇","×"),"")</f>
        <v/>
      </c>
      <c r="BO500" s="204" t="str">
        <f ca="1">IF(AD500=3,'２個別表'!BY500,"")</f>
        <v/>
      </c>
      <c r="BP500" s="204" t="str">
        <f ca="1">IF(AD500=3,IF(COUNTIF('２個別表'!$Z$11:'２個別表'!Z500,'２個別表'!Z500)=1,BO500,SUMIF('２個別表'!$Z$11:$Z$510,'２個別表'!Z500,$BO$11:$BO$239)),"")</f>
        <v/>
      </c>
      <c r="BQ500" s="213" t="str">
        <f t="shared" ca="1" si="189"/>
        <v/>
      </c>
      <c r="BR500" s="207" t="str">
        <f t="shared" ca="1" si="208"/>
        <v/>
      </c>
      <c r="BS500" s="483" t="str">
        <f ca="1">IF($AD500=3,'２個別表'!$BX500-('２個別表'!$BZ500+'２個別表'!$CC500+'２個別表'!$CD500+'２個別表'!$CE500+'２個別表'!$CF500),"")</f>
        <v/>
      </c>
      <c r="BT500" s="486">
        <f t="shared" ca="1" si="190"/>
        <v>0</v>
      </c>
      <c r="BU500" s="480" t="str">
        <f t="shared" ca="1" si="209"/>
        <v/>
      </c>
    </row>
    <row r="501" spans="1:73">
      <c r="A501" s="770" t="str">
        <f t="shared" ca="1" si="185"/>
        <v>石川県</v>
      </c>
      <c r="B501" s="773">
        <f ca="1">'２個別表'!Q501</f>
        <v>491</v>
      </c>
      <c r="C501" s="774" t="str">
        <f>'２個別表'!$R501</f>
        <v>石川県</v>
      </c>
      <c r="D501" s="774" t="str">
        <f ca="1">'２個別表'!$S501</f>
        <v/>
      </c>
      <c r="E501" s="774" t="str">
        <f ca="1">'２個別表'!$T501</f>
        <v/>
      </c>
      <c r="F501" s="719" t="str">
        <f ca="1">'２個別表'!$W501</f>
        <v/>
      </c>
      <c r="G501" s="719" t="str">
        <f ca="1">IF($F501=1,IF(SUMIF('（様式１号）１総括表'!$B$16:$B$25,A501,'（様式１号）１総括表'!$A$16:$A$25)&gt;0,"〇","✕"),"-")</f>
        <v>-</v>
      </c>
      <c r="H501" s="716" t="str">
        <f ca="1">IF('２個別表'!$Y501=1,IF('２個別表'!$AC501=1,"〇","×"),IF(AND(2&lt;='２個別表'!$AC501,'２個別表'!$AC501&lt;=5),"〇","×"))</f>
        <v>×</v>
      </c>
      <c r="I501" s="716" t="str">
        <f t="shared" ca="1" si="186"/>
        <v>×</v>
      </c>
      <c r="J501" s="207" t="str">
        <f ca="1">'２個別表'!$Z501</f>
        <v/>
      </c>
      <c r="K501" s="207">
        <f ca="1">'２個別表'!$AK501</f>
        <v>0</v>
      </c>
      <c r="L501" s="207" t="str">
        <f ca="1">IF('２個別表'!$AL501=1,1,"")</f>
        <v/>
      </c>
      <c r="M501" s="207" t="str">
        <f ca="1">IF('２個別表'!$AL501="","",IF('２個別表'!$AL501=1,IF(OR('２個別表'!$AM501=1,'２個別表'!$AN501=1),"〇","×")))</f>
        <v/>
      </c>
      <c r="N501" s="204" t="str">
        <f ca="1">'２個別表'!AT501</f>
        <v/>
      </c>
      <c r="O501" s="220" t="str">
        <f ca="1">IF(1&lt;='２個別表'!$F501,IF(AND(1&lt;='２個別表'!$AO501,'２個別表'!$AO501&lt;=3),1,0),"")</f>
        <v/>
      </c>
      <c r="P501" s="229">
        <f ca="1">IF($O501=1,IF(AND('２個別表'!$BF501&lt;&gt;"",AND('２個別表'!$BI501&lt;&gt;1,'２個別表'!$BJ501)),0,1),0)</f>
        <v>0</v>
      </c>
      <c r="Q501" s="220">
        <f ca="1">IF('２個別表'!$BF501&lt;&gt;"",1,0)</f>
        <v>0</v>
      </c>
      <c r="R501" s="220" t="str">
        <f ca="1">IF($Q501=1,IF('２個別表'!$BI501=1,1,0),"")</f>
        <v/>
      </c>
      <c r="S501" s="220" t="str">
        <f ca="1">IF($R501=1,IF('２個別表'!$BJ501&lt;&gt;"","〇","×"),"")</f>
        <v/>
      </c>
      <c r="T501" s="220" t="str">
        <f t="shared" ca="1" si="192"/>
        <v/>
      </c>
      <c r="U501" s="381">
        <f ca="1">IF('２個別表'!$BH501&gt;0,'２個別表'!$BH501,0)</f>
        <v>0</v>
      </c>
      <c r="V501" s="220">
        <f ca="1">IF('２個別表'!$BJ501&lt;&gt;"",1,0)</f>
        <v>0</v>
      </c>
      <c r="W501" s="206">
        <f ca="1">IF(AND($Q501=1,$V501=1),'２個別表'!$CF501,0)</f>
        <v>0</v>
      </c>
      <c r="X501" s="219">
        <f t="shared" ca="1" si="187"/>
        <v>0</v>
      </c>
      <c r="Y501" s="220" t="str">
        <f ca="1">IF(1&lt;='２個別表'!$F501,'２個別表'!$BV501,"")</f>
        <v/>
      </c>
      <c r="Z501" s="220">
        <f ca="1">IF(1&lt;='２個別表'!$F501,'２個別表'!$CG501,0)</f>
        <v>0</v>
      </c>
      <c r="AA501" s="220">
        <f ca="1">IF(OR(0&lt;'２個別表'!$BZ501,0&lt;SUM('２個別表'!$CC501:$CD501)),1,0)</f>
        <v>1</v>
      </c>
      <c r="AB501" s="207">
        <f ca="1">IF(1&lt;='２個別表'!$F501,'２個別表'!$BX501,0)</f>
        <v>0</v>
      </c>
      <c r="AC501" s="207" t="str">
        <f ca="1">IF('２個別表'!$BX501&gt;0,IF(AND('２個別表'!$BV501=1,'２個別表'!$CG501="控除不可"),'２個別表'!$BX501,IF(AND('２個別表'!$BV501=1,'２個別表'!$CG501="80%控除対象"),ROUNDUP('２個別表'!$BX501*102/110,0),IF(AND('２個別表'!$BV501=1,'２個別表'!$CG501="全額控除"),ROUNDUP('２個別表'!$BX501*100/110,0),IF(OR('２個別表'!$BV501=2,'２個別表'!$BV501=3),'２個別表'!$BX501,'２個別表'!$BX501)))),"")</f>
        <v/>
      </c>
      <c r="AD501" s="221" t="str">
        <f ca="1">IF('２個別表'!$W501=1,3,IF(AND('２個別表'!$W501=2,AND(19&lt;='２個別表'!$AO501,'２個別表'!$AO501&lt;=23)),2,IF(AND('２個別表'!$W501=2,OR(AND(1&lt;='２個別表'!$AO501,'２個別表'!$AO501&lt;=18),AND(24&lt;='２個別表'!$AO501,'２個別表'!$AO501&lt;=25))),1,"判定不能")))</f>
        <v>判定不能</v>
      </c>
      <c r="AE501" s="228">
        <f t="shared" ca="1" si="193"/>
        <v>0</v>
      </c>
      <c r="AF501" s="204" t="str">
        <f t="shared" ca="1" si="210"/>
        <v/>
      </c>
      <c r="AG501" s="207" t="str">
        <f ca="1">IF(AND($AD501=1,$U501&gt;0,$V501=1),ROUNDDOWN($AC501*1/2-'２個別表'!$CF501*1/2,0),"")</f>
        <v/>
      </c>
      <c r="AH501" s="207" t="str">
        <f t="shared" ca="1" si="188"/>
        <v/>
      </c>
      <c r="AI501" s="230" t="str">
        <f ca="1">IF(AND($AD501=1,$Q501=1),IF($AB501&gt;0,'２個別表'!$BX501-'２個別表'!$BZ501-'２個別表'!$CF501-'２個別表'!$CC501-'２個別表'!$CD501-'２個別表'!$CE501,0),"")</f>
        <v/>
      </c>
      <c r="AJ501" s="222">
        <f t="shared" ca="1" si="194"/>
        <v>0</v>
      </c>
      <c r="AK501" s="218" t="str">
        <f ca="1">IF($AD501=1,IF('２個別表'!$AQ501=1,1,IF('２個別表'!AQ501="","",)),"")</f>
        <v/>
      </c>
      <c r="AL501" s="207" t="str">
        <f ca="1">IF($AJ501=1,IF($AK501=1,'２個別表'!BU501,""),"")</f>
        <v/>
      </c>
      <c r="AM501" s="204" t="str">
        <f t="shared" ca="1" si="195"/>
        <v/>
      </c>
      <c r="AN501" s="223" t="str">
        <f ca="1">IF($AJ501=1,IF($AK501=1,ROUNDDOWN('２個別表'!$BX501-'２個別表'!$BZ501-'２個別表'!$CC501-'２個別表'!$CD501-'２個別表'!$CE501-'２個別表'!$CF501,0),""),"")</f>
        <v/>
      </c>
      <c r="AO501" s="222">
        <f t="shared" ca="1" si="191"/>
        <v>0</v>
      </c>
      <c r="AP501" s="218">
        <f t="shared" ca="1" si="196"/>
        <v>0</v>
      </c>
      <c r="AQ501" s="218">
        <f t="shared" ca="1" si="197"/>
        <v>0</v>
      </c>
      <c r="AR501" s="213">
        <f ca="1">IF('２個別表'!$AC501=1,1,0)</f>
        <v>0</v>
      </c>
      <c r="AS501" s="204" t="str">
        <f t="shared" ca="1" si="198"/>
        <v/>
      </c>
      <c r="AT501" s="204" t="str">
        <f t="shared" ca="1" si="199"/>
        <v/>
      </c>
      <c r="AU501" s="230" t="str">
        <f ca="1">IF($AD501=1,IF($AQ501=1,ROUNDDOWN('２個別表'!$BX501-'２個別表'!$BZ501-'２個別表'!$CC501-'２個別表'!$CD501-'２個別表'!$CE501-'２個別表'!$CF501,0),""),"")</f>
        <v/>
      </c>
      <c r="AV501" s="391">
        <f t="shared" ca="1" si="200"/>
        <v>0</v>
      </c>
      <c r="AW501" s="401" t="str">
        <f t="shared" ca="1" si="201"/>
        <v>-</v>
      </c>
      <c r="AX501" s="228">
        <f ca="1">IF($AD501=2,IF('２個別表'!$BS501=1,1,0),0)</f>
        <v>0</v>
      </c>
      <c r="AY501" s="213" t="str">
        <f t="shared" ca="1" si="202"/>
        <v/>
      </c>
      <c r="AZ501" s="409" t="str">
        <f ca="1">IF(AND($AD501=2,$AX501=1),'２個別表'!$BX501-('２個別表'!$BZ501+'２個別表'!$CC501+'２個別表'!$CD501+'２個別表'!$CE501+'２個別表'!$CF501),"")</f>
        <v/>
      </c>
      <c r="BA501" s="228">
        <f ca="1">IF($AD501=2,IF('２個別表'!$BS501&lt;&gt;1,1,0),0)</f>
        <v>0</v>
      </c>
      <c r="BB501" s="404">
        <f t="shared" ca="1" si="203"/>
        <v>0</v>
      </c>
      <c r="BC501" s="207" t="str">
        <f ca="1">IF(AND($AD501=2,$BA501=1),'２個別表'!$BT501,"")</f>
        <v/>
      </c>
      <c r="BD501" s="207" t="str">
        <f t="shared" ca="1" si="204"/>
        <v/>
      </c>
      <c r="BE501" s="207" t="str">
        <f ca="1">IF(AND($AD501=2,$BA501=1),'２個別表'!$BW501-('２個別表'!$BZ501+'２個別表'!$CC501+'２個別表'!$CD501+'２個別表'!$CE501+'２個別表'!$CF501),"")</f>
        <v/>
      </c>
      <c r="BF501" s="207" t="str">
        <f ca="1">IF(AND($AD501=2,$BA501=1),'２個別表'!$CC501+'２個別表'!$CD501,"")</f>
        <v/>
      </c>
      <c r="BG501" s="406" t="str">
        <f ca="1">IF($BB501=1,IF(SUM('２個別表'!$BY501,'２個別表'!$CF501*0.5)&lt;='２個別表'!$BX501*0.5,"〇","×"),"")</f>
        <v/>
      </c>
      <c r="BH501" s="405">
        <f t="shared" ca="1" si="205"/>
        <v>0</v>
      </c>
      <c r="BI501" s="229" t="str">
        <f ca="1">IF($AD501=2,IF($AX501=1,IF('２個別表'!$AO501=23,"〇","×"),IF(OR('２個別表'!$AO501&lt;19,'２個別表'!$AO501&gt;23),"",IF($BH501&lt;='２個別表'!$BT501,"〇","×"))),"-")</f>
        <v>-</v>
      </c>
      <c r="BJ501" s="414" t="str">
        <f t="shared" ca="1" si="206"/>
        <v>-</v>
      </c>
      <c r="BK501" s="228">
        <f t="shared" ca="1" si="207"/>
        <v>0</v>
      </c>
      <c r="BL501" s="229" t="str">
        <f ca="1">IF($AD501=3,IF(1&lt;='２個別表'!$F501,IF('２個別表'!$W501=1,"〇","×"),""),"")</f>
        <v/>
      </c>
      <c r="BM501" s="209" t="str">
        <f ca="1">IF(AD501=3,IF(AND(OR('２個別表'!BF501="附帯施設",AND(1&lt;='２個別表'!AO501,'２個別表'!AO501&lt;=3)),'２個別表'!BM501&lt;&gt;"",'２個別表'!BN501&lt;&gt;""),1,IF(AND(OR('２個別表'!BF501="附帯施設",AND(1&lt;='２個別表'!AO501,'２個別表'!AO501&lt;=3)),OR('２個別表'!BM501="",'２個別表'!BN501="")),"×",0)),"")</f>
        <v/>
      </c>
      <c r="BN501" s="229" t="str">
        <f ca="1">IF($AD501=3,IF('２個別表'!$BX501&gt;=500000,"〇","×"),"")</f>
        <v/>
      </c>
      <c r="BO501" s="204" t="str">
        <f ca="1">IF(AD501=3,'２個別表'!BY501,"")</f>
        <v/>
      </c>
      <c r="BP501" s="204" t="str">
        <f ca="1">IF(AD501=3,IF(COUNTIF('２個別表'!$Z$11:'２個別表'!Z501,'２個別表'!Z501)=1,BO501,SUMIF('２個別表'!$Z$11:$Z$510,'２個別表'!Z501,$BO$11:$BO$239)),"")</f>
        <v/>
      </c>
      <c r="BQ501" s="213" t="str">
        <f t="shared" ca="1" si="189"/>
        <v/>
      </c>
      <c r="BR501" s="207" t="str">
        <f t="shared" ca="1" si="208"/>
        <v/>
      </c>
      <c r="BS501" s="483" t="str">
        <f ca="1">IF($AD501=3,'２個別表'!$BX501-('２個別表'!$BZ501+'２個別表'!$CC501+'２個別表'!$CD501+'２個別表'!$CE501+'２個別表'!$CF501),"")</f>
        <v/>
      </c>
      <c r="BT501" s="486">
        <f t="shared" ca="1" si="190"/>
        <v>0</v>
      </c>
      <c r="BU501" s="480" t="str">
        <f t="shared" ca="1" si="209"/>
        <v/>
      </c>
    </row>
    <row r="502" spans="1:73">
      <c r="A502" s="770" t="str">
        <f t="shared" ca="1" si="185"/>
        <v>石川県</v>
      </c>
      <c r="B502" s="773">
        <f ca="1">'２個別表'!Q502</f>
        <v>492</v>
      </c>
      <c r="C502" s="774" t="str">
        <f>'２個別表'!$R502</f>
        <v>石川県</v>
      </c>
      <c r="D502" s="774" t="str">
        <f ca="1">'２個別表'!$S502</f>
        <v/>
      </c>
      <c r="E502" s="774" t="str">
        <f ca="1">'２個別表'!$T502</f>
        <v/>
      </c>
      <c r="F502" s="719" t="str">
        <f ca="1">'２個別表'!$W502</f>
        <v/>
      </c>
      <c r="G502" s="719" t="str">
        <f ca="1">IF($F502=1,IF(SUMIF('（様式１号）１総括表'!$B$16:$B$25,A502,'（様式１号）１総括表'!$A$16:$A$25)&gt;0,"〇","✕"),"-")</f>
        <v>-</v>
      </c>
      <c r="H502" s="716" t="str">
        <f ca="1">IF('２個別表'!$Y502=1,IF('２個別表'!$AC502=1,"〇","×"),IF(AND(2&lt;='２個別表'!$AC502,'２個別表'!$AC502&lt;=5),"〇","×"))</f>
        <v>×</v>
      </c>
      <c r="I502" s="716" t="str">
        <f t="shared" ca="1" si="186"/>
        <v>×</v>
      </c>
      <c r="J502" s="207" t="str">
        <f ca="1">'２個別表'!$Z502</f>
        <v/>
      </c>
      <c r="K502" s="207">
        <f ca="1">'２個別表'!$AK502</f>
        <v>0</v>
      </c>
      <c r="L502" s="207" t="str">
        <f ca="1">IF('２個別表'!$AL502=1,1,"")</f>
        <v/>
      </c>
      <c r="M502" s="207" t="str">
        <f ca="1">IF('２個別表'!$AL502="","",IF('２個別表'!$AL502=1,IF(OR('２個別表'!$AM502=1,'２個別表'!$AN502=1),"〇","×")))</f>
        <v/>
      </c>
      <c r="N502" s="204" t="str">
        <f ca="1">'２個別表'!AT502</f>
        <v/>
      </c>
      <c r="O502" s="220" t="str">
        <f ca="1">IF(1&lt;='２個別表'!$F502,IF(AND(1&lt;='２個別表'!$AO502,'２個別表'!$AO502&lt;=3),1,0),"")</f>
        <v/>
      </c>
      <c r="P502" s="229">
        <f ca="1">IF($O502=1,IF(AND('２個別表'!$BF502&lt;&gt;"",AND('２個別表'!$BI502&lt;&gt;1,'２個別表'!$BJ502)),0,1),0)</f>
        <v>0</v>
      </c>
      <c r="Q502" s="220">
        <f ca="1">IF('２個別表'!$BF502&lt;&gt;"",1,0)</f>
        <v>0</v>
      </c>
      <c r="R502" s="220" t="str">
        <f ca="1">IF($Q502=1,IF('２個別表'!$BI502=1,1,0),"")</f>
        <v/>
      </c>
      <c r="S502" s="220" t="str">
        <f ca="1">IF($R502=1,IF('２個別表'!$BJ502&lt;&gt;"","〇","×"),"")</f>
        <v/>
      </c>
      <c r="T502" s="220" t="str">
        <f t="shared" ca="1" si="192"/>
        <v/>
      </c>
      <c r="U502" s="381">
        <f ca="1">IF('２個別表'!$BH502&gt;0,'２個別表'!$BH502,0)</f>
        <v>0</v>
      </c>
      <c r="V502" s="220">
        <f ca="1">IF('２個別表'!$BJ502&lt;&gt;"",1,0)</f>
        <v>0</v>
      </c>
      <c r="W502" s="206">
        <f ca="1">IF(AND($Q502=1,$V502=1),'２個別表'!$CF502,0)</f>
        <v>0</v>
      </c>
      <c r="X502" s="219">
        <f t="shared" ca="1" si="187"/>
        <v>0</v>
      </c>
      <c r="Y502" s="220" t="str">
        <f ca="1">IF(1&lt;='２個別表'!$F502,'２個別表'!$BV502,"")</f>
        <v/>
      </c>
      <c r="Z502" s="220">
        <f ca="1">IF(1&lt;='２個別表'!$F502,'２個別表'!$CG502,0)</f>
        <v>0</v>
      </c>
      <c r="AA502" s="220">
        <f ca="1">IF(OR(0&lt;'２個別表'!$BZ502,0&lt;SUM('２個別表'!$CC502:$CD502)),1,0)</f>
        <v>1</v>
      </c>
      <c r="AB502" s="207">
        <f ca="1">IF(1&lt;='２個別表'!$F502,'２個別表'!$BX502,0)</f>
        <v>0</v>
      </c>
      <c r="AC502" s="207" t="str">
        <f ca="1">IF('２個別表'!$BX502&gt;0,IF(AND('２個別表'!$BV502=1,'２個別表'!$CG502="控除不可"),'２個別表'!$BX502,IF(AND('２個別表'!$BV502=1,'２個別表'!$CG502="80%控除対象"),ROUNDUP('２個別表'!$BX502*102/110,0),IF(AND('２個別表'!$BV502=1,'２個別表'!$CG502="全額控除"),ROUNDUP('２個別表'!$BX502*100/110,0),IF(OR('２個別表'!$BV502=2,'２個別表'!$BV502=3),'２個別表'!$BX502,'２個別表'!$BX502)))),"")</f>
        <v/>
      </c>
      <c r="AD502" s="221" t="str">
        <f ca="1">IF('２個別表'!$W502=1,3,IF(AND('２個別表'!$W502=2,AND(19&lt;='２個別表'!$AO502,'２個別表'!$AO502&lt;=23)),2,IF(AND('２個別表'!$W502=2,OR(AND(1&lt;='２個別表'!$AO502,'２個別表'!$AO502&lt;=18),AND(24&lt;='２個別表'!$AO502,'２個別表'!$AO502&lt;=25))),1,"判定不能")))</f>
        <v>判定不能</v>
      </c>
      <c r="AE502" s="228">
        <f t="shared" ca="1" si="193"/>
        <v>0</v>
      </c>
      <c r="AF502" s="204" t="str">
        <f t="shared" ca="1" si="210"/>
        <v/>
      </c>
      <c r="AG502" s="207" t="str">
        <f ca="1">IF(AND($AD502=1,$U502&gt;0,$V502=1),ROUNDDOWN($AC502*1/2-'２個別表'!$CF502*1/2,0),"")</f>
        <v/>
      </c>
      <c r="AH502" s="207" t="str">
        <f t="shared" ca="1" si="188"/>
        <v/>
      </c>
      <c r="AI502" s="230" t="str">
        <f ca="1">IF(AND($AD502=1,$Q502=1),IF($AB502&gt;0,'２個別表'!$BX502-'２個別表'!$BZ502-'２個別表'!$CF502-'２個別表'!$CC502-'２個別表'!$CD502-'２個別表'!$CE502,0),"")</f>
        <v/>
      </c>
      <c r="AJ502" s="222">
        <f t="shared" ca="1" si="194"/>
        <v>0</v>
      </c>
      <c r="AK502" s="218" t="str">
        <f ca="1">IF($AD502=1,IF('２個別表'!$AQ502=1,1,IF('２個別表'!AQ502="","",)),"")</f>
        <v/>
      </c>
      <c r="AL502" s="207" t="str">
        <f ca="1">IF($AJ502=1,IF($AK502=1,'２個別表'!BU502,""),"")</f>
        <v/>
      </c>
      <c r="AM502" s="204" t="str">
        <f t="shared" ca="1" si="195"/>
        <v/>
      </c>
      <c r="AN502" s="223" t="str">
        <f ca="1">IF($AJ502=1,IF($AK502=1,ROUNDDOWN('２個別表'!$BX502-'２個別表'!$BZ502-'２個別表'!$CC502-'２個別表'!$CD502-'２個別表'!$CE502-'２個別表'!$CF502,0),""),"")</f>
        <v/>
      </c>
      <c r="AO502" s="222">
        <f t="shared" ca="1" si="191"/>
        <v>0</v>
      </c>
      <c r="AP502" s="218">
        <f t="shared" ca="1" si="196"/>
        <v>0</v>
      </c>
      <c r="AQ502" s="218">
        <f t="shared" ca="1" si="197"/>
        <v>0</v>
      </c>
      <c r="AR502" s="213">
        <f ca="1">IF('２個別表'!$AC502=1,1,0)</f>
        <v>0</v>
      </c>
      <c r="AS502" s="204" t="str">
        <f t="shared" ca="1" si="198"/>
        <v/>
      </c>
      <c r="AT502" s="204" t="str">
        <f t="shared" ca="1" si="199"/>
        <v/>
      </c>
      <c r="AU502" s="230" t="str">
        <f ca="1">IF($AD502=1,IF($AQ502=1,ROUNDDOWN('２個別表'!$BX502-'２個別表'!$BZ502-'２個別表'!$CC502-'２個別表'!$CD502-'２個別表'!$CE502-'２個別表'!$CF502,0),""),"")</f>
        <v/>
      </c>
      <c r="AV502" s="391">
        <f t="shared" ca="1" si="200"/>
        <v>0</v>
      </c>
      <c r="AW502" s="401" t="str">
        <f t="shared" ca="1" si="201"/>
        <v>-</v>
      </c>
      <c r="AX502" s="228">
        <f ca="1">IF($AD502=2,IF('２個別表'!$BS502=1,1,0),0)</f>
        <v>0</v>
      </c>
      <c r="AY502" s="213" t="str">
        <f t="shared" ca="1" si="202"/>
        <v/>
      </c>
      <c r="AZ502" s="409" t="str">
        <f ca="1">IF(AND($AD502=2,$AX502=1),'２個別表'!$BX502-('２個別表'!$BZ502+'２個別表'!$CC502+'２個別表'!$CD502+'２個別表'!$CE502+'２個別表'!$CF502),"")</f>
        <v/>
      </c>
      <c r="BA502" s="228">
        <f ca="1">IF($AD502=2,IF('２個別表'!$BS502&lt;&gt;1,1,0),0)</f>
        <v>0</v>
      </c>
      <c r="BB502" s="404">
        <f t="shared" ca="1" si="203"/>
        <v>0</v>
      </c>
      <c r="BC502" s="207" t="str">
        <f ca="1">IF(AND($AD502=2,$BA502=1),'２個別表'!$BT502,"")</f>
        <v/>
      </c>
      <c r="BD502" s="207" t="str">
        <f t="shared" ca="1" si="204"/>
        <v/>
      </c>
      <c r="BE502" s="207" t="str">
        <f ca="1">IF(AND($AD502=2,$BA502=1),'２個別表'!$BW502-('２個別表'!$BZ502+'２個別表'!$CC502+'２個別表'!$CD502+'２個別表'!$CE502+'２個別表'!$CF502),"")</f>
        <v/>
      </c>
      <c r="BF502" s="207" t="str">
        <f ca="1">IF(AND($AD502=2,$BA502=1),'２個別表'!$CC502+'２個別表'!$CD502,"")</f>
        <v/>
      </c>
      <c r="BG502" s="406" t="str">
        <f ca="1">IF($BB502=1,IF(SUM('２個別表'!$BY502,'２個別表'!$CF502*0.5)&lt;='２個別表'!$BX502*0.5,"〇","×"),"")</f>
        <v/>
      </c>
      <c r="BH502" s="405">
        <f t="shared" ca="1" si="205"/>
        <v>0</v>
      </c>
      <c r="BI502" s="229" t="str">
        <f ca="1">IF($AD502=2,IF($AX502=1,IF('２個別表'!$AO502=23,"〇","×"),IF(OR('２個別表'!$AO502&lt;19,'２個別表'!$AO502&gt;23),"",IF($BH502&lt;='２個別表'!$BT502,"〇","×"))),"-")</f>
        <v>-</v>
      </c>
      <c r="BJ502" s="414" t="str">
        <f t="shared" ca="1" si="206"/>
        <v>-</v>
      </c>
      <c r="BK502" s="228">
        <f t="shared" ca="1" si="207"/>
        <v>0</v>
      </c>
      <c r="BL502" s="229" t="str">
        <f ca="1">IF($AD502=3,IF(1&lt;='２個別表'!$F502,IF('２個別表'!$W502=1,"〇","×"),""),"")</f>
        <v/>
      </c>
      <c r="BM502" s="209" t="str">
        <f ca="1">IF(AD502=3,IF(AND(OR('２個別表'!BF502="附帯施設",AND(1&lt;='２個別表'!AO502,'２個別表'!AO502&lt;=3)),'２個別表'!BM502&lt;&gt;"",'２個別表'!BN502&lt;&gt;""),1,IF(AND(OR('２個別表'!BF502="附帯施設",AND(1&lt;='２個別表'!AO502,'２個別表'!AO502&lt;=3)),OR('２個別表'!BM502="",'２個別表'!BN502="")),"×",0)),"")</f>
        <v/>
      </c>
      <c r="BN502" s="229" t="str">
        <f ca="1">IF($AD502=3,IF('２個別表'!$BX502&gt;=500000,"〇","×"),"")</f>
        <v/>
      </c>
      <c r="BO502" s="204" t="str">
        <f ca="1">IF(AD502=3,'２個別表'!BY502,"")</f>
        <v/>
      </c>
      <c r="BP502" s="204" t="str">
        <f ca="1">IF(AD502=3,IF(COUNTIF('２個別表'!$Z$11:'２個別表'!Z502,'２個別表'!Z502)=1,BO502,SUMIF('２個別表'!$Z$11:$Z$510,'２個別表'!Z502,$BO$11:$BO$239)),"")</f>
        <v/>
      </c>
      <c r="BQ502" s="213" t="str">
        <f t="shared" ca="1" si="189"/>
        <v/>
      </c>
      <c r="BR502" s="207" t="str">
        <f t="shared" ca="1" si="208"/>
        <v/>
      </c>
      <c r="BS502" s="483" t="str">
        <f ca="1">IF($AD502=3,'２個別表'!$BX502-('２個別表'!$BZ502+'２個別表'!$CC502+'２個別表'!$CD502+'２個別表'!$CE502+'２個別表'!$CF502),"")</f>
        <v/>
      </c>
      <c r="BT502" s="486">
        <f t="shared" ca="1" si="190"/>
        <v>0</v>
      </c>
      <c r="BU502" s="480" t="str">
        <f t="shared" ca="1" si="209"/>
        <v/>
      </c>
    </row>
    <row r="503" spans="1:73">
      <c r="A503" s="770" t="str">
        <f t="shared" ca="1" si="185"/>
        <v>石川県</v>
      </c>
      <c r="B503" s="773">
        <f ca="1">'２個別表'!Q503</f>
        <v>493</v>
      </c>
      <c r="C503" s="774" t="str">
        <f>'２個別表'!$R503</f>
        <v>石川県</v>
      </c>
      <c r="D503" s="774" t="str">
        <f ca="1">'２個別表'!$S503</f>
        <v/>
      </c>
      <c r="E503" s="774" t="str">
        <f ca="1">'２個別表'!$T503</f>
        <v/>
      </c>
      <c r="F503" s="719" t="str">
        <f ca="1">'２個別表'!$W503</f>
        <v/>
      </c>
      <c r="G503" s="719" t="str">
        <f ca="1">IF($F503=1,IF(SUMIF('（様式１号）１総括表'!$B$16:$B$25,A503,'（様式１号）１総括表'!$A$16:$A$25)&gt;0,"〇","✕"),"-")</f>
        <v>-</v>
      </c>
      <c r="H503" s="716" t="str">
        <f ca="1">IF('２個別表'!$Y503=1,IF('２個別表'!$AC503=1,"〇","×"),IF(AND(2&lt;='２個別表'!$AC503,'２個別表'!$AC503&lt;=5),"〇","×"))</f>
        <v>×</v>
      </c>
      <c r="I503" s="716" t="str">
        <f t="shared" ca="1" si="186"/>
        <v>×</v>
      </c>
      <c r="J503" s="207" t="str">
        <f ca="1">'２個別表'!$Z503</f>
        <v/>
      </c>
      <c r="K503" s="207">
        <f ca="1">'２個別表'!$AK503</f>
        <v>0</v>
      </c>
      <c r="L503" s="207" t="str">
        <f ca="1">IF('２個別表'!$AL503=1,1,"")</f>
        <v/>
      </c>
      <c r="M503" s="207" t="str">
        <f ca="1">IF('２個別表'!$AL503="","",IF('２個別表'!$AL503=1,IF(OR('２個別表'!$AM503=1,'２個別表'!$AN503=1),"〇","×")))</f>
        <v/>
      </c>
      <c r="N503" s="204" t="str">
        <f ca="1">'２個別表'!AT503</f>
        <v/>
      </c>
      <c r="O503" s="220" t="str">
        <f ca="1">IF(1&lt;='２個別表'!$F503,IF(AND(1&lt;='２個別表'!$AO503,'２個別表'!$AO503&lt;=3),1,0),"")</f>
        <v/>
      </c>
      <c r="P503" s="229">
        <f ca="1">IF($O503=1,IF(AND('２個別表'!$BF503&lt;&gt;"",AND('２個別表'!$BI503&lt;&gt;1,'２個別表'!$BJ503)),0,1),0)</f>
        <v>0</v>
      </c>
      <c r="Q503" s="220">
        <f ca="1">IF('２個別表'!$BF503&lt;&gt;"",1,0)</f>
        <v>0</v>
      </c>
      <c r="R503" s="220" t="str">
        <f ca="1">IF($Q503=1,IF('２個別表'!$BI503=1,1,0),"")</f>
        <v/>
      </c>
      <c r="S503" s="220" t="str">
        <f ca="1">IF($R503=1,IF('２個別表'!$BJ503&lt;&gt;"","〇","×"),"")</f>
        <v/>
      </c>
      <c r="T503" s="220" t="str">
        <f t="shared" ca="1" si="192"/>
        <v/>
      </c>
      <c r="U503" s="381">
        <f ca="1">IF('２個別表'!$BH503&gt;0,'２個別表'!$BH503,0)</f>
        <v>0</v>
      </c>
      <c r="V503" s="220">
        <f ca="1">IF('２個別表'!$BJ503&lt;&gt;"",1,0)</f>
        <v>0</v>
      </c>
      <c r="W503" s="206">
        <f ca="1">IF(AND($Q503=1,$V503=1),'２個別表'!$CF503,0)</f>
        <v>0</v>
      </c>
      <c r="X503" s="219">
        <f t="shared" ca="1" si="187"/>
        <v>0</v>
      </c>
      <c r="Y503" s="220" t="str">
        <f ca="1">IF(1&lt;='２個別表'!$F503,'２個別表'!$BV503,"")</f>
        <v/>
      </c>
      <c r="Z503" s="220">
        <f ca="1">IF(1&lt;='２個別表'!$F503,'２個別表'!$CG503,0)</f>
        <v>0</v>
      </c>
      <c r="AA503" s="220">
        <f ca="1">IF(OR(0&lt;'２個別表'!$BZ503,0&lt;SUM('２個別表'!$CC503:$CD503)),1,0)</f>
        <v>1</v>
      </c>
      <c r="AB503" s="207">
        <f ca="1">IF(1&lt;='２個別表'!$F503,'２個別表'!$BX503,0)</f>
        <v>0</v>
      </c>
      <c r="AC503" s="207" t="str">
        <f ca="1">IF('２個別表'!$BX503&gt;0,IF(AND('２個別表'!$BV503=1,'２個別表'!$CG503="控除不可"),'２個別表'!$BX503,IF(AND('２個別表'!$BV503=1,'２個別表'!$CG503="80%控除対象"),ROUNDUP('２個別表'!$BX503*102/110,0),IF(AND('２個別表'!$BV503=1,'２個別表'!$CG503="全額控除"),ROUNDUP('２個別表'!$BX503*100/110,0),IF(OR('２個別表'!$BV503=2,'２個別表'!$BV503=3),'２個別表'!$BX503,'２個別表'!$BX503)))),"")</f>
        <v/>
      </c>
      <c r="AD503" s="221" t="str">
        <f ca="1">IF('２個別表'!$W503=1,3,IF(AND('２個別表'!$W503=2,AND(19&lt;='２個別表'!$AO503,'２個別表'!$AO503&lt;=23)),2,IF(AND('２個別表'!$W503=2,OR(AND(1&lt;='２個別表'!$AO503,'２個別表'!$AO503&lt;=18),AND(24&lt;='２個別表'!$AO503,'２個別表'!$AO503&lt;=25))),1,"判定不能")))</f>
        <v>判定不能</v>
      </c>
      <c r="AE503" s="228">
        <f t="shared" ca="1" si="193"/>
        <v>0</v>
      </c>
      <c r="AF503" s="204" t="str">
        <f t="shared" ca="1" si="210"/>
        <v/>
      </c>
      <c r="AG503" s="207" t="str">
        <f ca="1">IF(AND($AD503=1,$U503&gt;0,$V503=1),ROUNDDOWN($AC503*1/2-'２個別表'!$CF503*1/2,0),"")</f>
        <v/>
      </c>
      <c r="AH503" s="207" t="str">
        <f t="shared" ca="1" si="188"/>
        <v/>
      </c>
      <c r="AI503" s="230" t="str">
        <f ca="1">IF(AND($AD503=1,$Q503=1),IF($AB503&gt;0,'２個別表'!$BX503-'２個別表'!$BZ503-'２個別表'!$CF503-'２個別表'!$CC503-'２個別表'!$CD503-'２個別表'!$CE503,0),"")</f>
        <v/>
      </c>
      <c r="AJ503" s="222">
        <f t="shared" ca="1" si="194"/>
        <v>0</v>
      </c>
      <c r="AK503" s="218" t="str">
        <f ca="1">IF($AD503=1,IF('２個別表'!$AQ503=1,1,IF('２個別表'!AQ503="","",)),"")</f>
        <v/>
      </c>
      <c r="AL503" s="207" t="str">
        <f ca="1">IF($AJ503=1,IF($AK503=1,'２個別表'!BU503,""),"")</f>
        <v/>
      </c>
      <c r="AM503" s="204" t="str">
        <f t="shared" ca="1" si="195"/>
        <v/>
      </c>
      <c r="AN503" s="223" t="str">
        <f ca="1">IF($AJ503=1,IF($AK503=1,ROUNDDOWN('２個別表'!$BX503-'２個別表'!$BZ503-'２個別表'!$CC503-'２個別表'!$CD503-'２個別表'!$CE503-'２個別表'!$CF503,0),""),"")</f>
        <v/>
      </c>
      <c r="AO503" s="222">
        <f t="shared" ca="1" si="191"/>
        <v>0</v>
      </c>
      <c r="AP503" s="218">
        <f t="shared" ca="1" si="196"/>
        <v>0</v>
      </c>
      <c r="AQ503" s="218">
        <f t="shared" ca="1" si="197"/>
        <v>0</v>
      </c>
      <c r="AR503" s="213">
        <f ca="1">IF('２個別表'!$AC503=1,1,0)</f>
        <v>0</v>
      </c>
      <c r="AS503" s="204" t="str">
        <f t="shared" ca="1" si="198"/>
        <v/>
      </c>
      <c r="AT503" s="204" t="str">
        <f t="shared" ca="1" si="199"/>
        <v/>
      </c>
      <c r="AU503" s="230" t="str">
        <f ca="1">IF($AD503=1,IF($AQ503=1,ROUNDDOWN('２個別表'!$BX503-'２個別表'!$BZ503-'２個別表'!$CC503-'２個別表'!$CD503-'２個別表'!$CE503-'２個別表'!$CF503,0),""),"")</f>
        <v/>
      </c>
      <c r="AV503" s="391">
        <f t="shared" ca="1" si="200"/>
        <v>0</v>
      </c>
      <c r="AW503" s="401" t="str">
        <f t="shared" ca="1" si="201"/>
        <v>-</v>
      </c>
      <c r="AX503" s="228">
        <f ca="1">IF($AD503=2,IF('２個別表'!$BS503=1,1,0),0)</f>
        <v>0</v>
      </c>
      <c r="AY503" s="213" t="str">
        <f t="shared" ca="1" si="202"/>
        <v/>
      </c>
      <c r="AZ503" s="409" t="str">
        <f ca="1">IF(AND($AD503=2,$AX503=1),'２個別表'!$BX503-('２個別表'!$BZ503+'２個別表'!$CC503+'２個別表'!$CD503+'２個別表'!$CE503+'２個別表'!$CF503),"")</f>
        <v/>
      </c>
      <c r="BA503" s="228">
        <f ca="1">IF($AD503=2,IF('２個別表'!$BS503&lt;&gt;1,1,0),0)</f>
        <v>0</v>
      </c>
      <c r="BB503" s="404">
        <f t="shared" ca="1" si="203"/>
        <v>0</v>
      </c>
      <c r="BC503" s="207" t="str">
        <f ca="1">IF(AND($AD503=2,$BA503=1),'２個別表'!$BT503,"")</f>
        <v/>
      </c>
      <c r="BD503" s="207" t="str">
        <f t="shared" ca="1" si="204"/>
        <v/>
      </c>
      <c r="BE503" s="207" t="str">
        <f ca="1">IF(AND($AD503=2,$BA503=1),'２個別表'!$BW503-('２個別表'!$BZ503+'２個別表'!$CC503+'２個別表'!$CD503+'２個別表'!$CE503+'２個別表'!$CF503),"")</f>
        <v/>
      </c>
      <c r="BF503" s="207" t="str">
        <f ca="1">IF(AND($AD503=2,$BA503=1),'２個別表'!$CC503+'２個別表'!$CD503,"")</f>
        <v/>
      </c>
      <c r="BG503" s="406" t="str">
        <f ca="1">IF($BB503=1,IF(SUM('２個別表'!$BY503,'２個別表'!$CF503*0.5)&lt;='２個別表'!$BX503*0.5,"〇","×"),"")</f>
        <v/>
      </c>
      <c r="BH503" s="405">
        <f t="shared" ca="1" si="205"/>
        <v>0</v>
      </c>
      <c r="BI503" s="229" t="str">
        <f ca="1">IF($AD503=2,IF($AX503=1,IF('２個別表'!$AO503=23,"〇","×"),IF(OR('２個別表'!$AO503&lt;19,'２個別表'!$AO503&gt;23),"",IF($BH503&lt;='２個別表'!$BT503,"〇","×"))),"-")</f>
        <v>-</v>
      </c>
      <c r="BJ503" s="414" t="str">
        <f t="shared" ca="1" si="206"/>
        <v>-</v>
      </c>
      <c r="BK503" s="228">
        <f t="shared" ca="1" si="207"/>
        <v>0</v>
      </c>
      <c r="BL503" s="229" t="str">
        <f ca="1">IF($AD503=3,IF(1&lt;='２個別表'!$F503,IF('２個別表'!$W503=1,"〇","×"),""),"")</f>
        <v/>
      </c>
      <c r="BM503" s="209" t="str">
        <f ca="1">IF(AD503=3,IF(AND(OR('２個別表'!BF503="附帯施設",AND(1&lt;='２個別表'!AO503,'２個別表'!AO503&lt;=3)),'２個別表'!BM503&lt;&gt;"",'２個別表'!BN503&lt;&gt;""),1,IF(AND(OR('２個別表'!BF503="附帯施設",AND(1&lt;='２個別表'!AO503,'２個別表'!AO503&lt;=3)),OR('２個別表'!BM503="",'２個別表'!BN503="")),"×",0)),"")</f>
        <v/>
      </c>
      <c r="BN503" s="229" t="str">
        <f ca="1">IF($AD503=3,IF('２個別表'!$BX503&gt;=500000,"〇","×"),"")</f>
        <v/>
      </c>
      <c r="BO503" s="204" t="str">
        <f ca="1">IF(AD503=3,'２個別表'!BY503,"")</f>
        <v/>
      </c>
      <c r="BP503" s="204" t="str">
        <f ca="1">IF(AD503=3,IF(COUNTIF('２個別表'!$Z$11:'２個別表'!Z503,'２個別表'!Z503)=1,BO503,SUMIF('２個別表'!$Z$11:$Z$510,'２個別表'!Z503,$BO$11:$BO$239)),"")</f>
        <v/>
      </c>
      <c r="BQ503" s="213" t="str">
        <f t="shared" ca="1" si="189"/>
        <v/>
      </c>
      <c r="BR503" s="207" t="str">
        <f t="shared" ca="1" si="208"/>
        <v/>
      </c>
      <c r="BS503" s="483" t="str">
        <f ca="1">IF($AD503=3,'２個別表'!$BX503-('２個別表'!$BZ503+'２個別表'!$CC503+'２個別表'!$CD503+'２個別表'!$CE503+'２個別表'!$CF503),"")</f>
        <v/>
      </c>
      <c r="BT503" s="486">
        <f t="shared" ca="1" si="190"/>
        <v>0</v>
      </c>
      <c r="BU503" s="480" t="str">
        <f t="shared" ca="1" si="209"/>
        <v/>
      </c>
    </row>
    <row r="504" spans="1:73">
      <c r="A504" s="770" t="str">
        <f t="shared" ca="1" si="185"/>
        <v>石川県</v>
      </c>
      <c r="B504" s="773">
        <f ca="1">'２個別表'!Q504</f>
        <v>494</v>
      </c>
      <c r="C504" s="774" t="str">
        <f>'２個別表'!$R504</f>
        <v>石川県</v>
      </c>
      <c r="D504" s="774" t="str">
        <f ca="1">'２個別表'!$S504</f>
        <v/>
      </c>
      <c r="E504" s="774" t="str">
        <f ca="1">'２個別表'!$T504</f>
        <v/>
      </c>
      <c r="F504" s="719" t="str">
        <f ca="1">'２個別表'!$W504</f>
        <v/>
      </c>
      <c r="G504" s="719" t="str">
        <f ca="1">IF($F504=1,IF(SUMIF('（様式１号）１総括表'!$B$16:$B$25,A504,'（様式１号）１総括表'!$A$16:$A$25)&gt;0,"〇","✕"),"-")</f>
        <v>-</v>
      </c>
      <c r="H504" s="716" t="str">
        <f ca="1">IF('２個別表'!$Y504=1,IF('２個別表'!$AC504=1,"〇","×"),IF(AND(2&lt;='２個別表'!$AC504,'２個別表'!$AC504&lt;=5),"〇","×"))</f>
        <v>×</v>
      </c>
      <c r="I504" s="716" t="str">
        <f t="shared" ca="1" si="186"/>
        <v>×</v>
      </c>
      <c r="J504" s="207" t="str">
        <f ca="1">'２個別表'!$Z504</f>
        <v/>
      </c>
      <c r="K504" s="207">
        <f ca="1">'２個別表'!$AK504</f>
        <v>0</v>
      </c>
      <c r="L504" s="207" t="str">
        <f ca="1">IF('２個別表'!$AL504=1,1,"")</f>
        <v/>
      </c>
      <c r="M504" s="207" t="str">
        <f ca="1">IF('２個別表'!$AL504="","",IF('２個別表'!$AL504=1,IF(OR('２個別表'!$AM504=1,'２個別表'!$AN504=1),"〇","×")))</f>
        <v/>
      </c>
      <c r="N504" s="204" t="str">
        <f ca="1">'２個別表'!AT504</f>
        <v/>
      </c>
      <c r="O504" s="220" t="str">
        <f ca="1">IF(1&lt;='２個別表'!$F504,IF(AND(1&lt;='２個別表'!$AO504,'２個別表'!$AO504&lt;=3),1,0),"")</f>
        <v/>
      </c>
      <c r="P504" s="229">
        <f ca="1">IF($O504=1,IF(AND('２個別表'!$BF504&lt;&gt;"",AND('２個別表'!$BI504&lt;&gt;1,'２個別表'!$BJ504)),0,1),0)</f>
        <v>0</v>
      </c>
      <c r="Q504" s="220">
        <f ca="1">IF('２個別表'!$BF504&lt;&gt;"",1,0)</f>
        <v>0</v>
      </c>
      <c r="R504" s="220" t="str">
        <f ca="1">IF($Q504=1,IF('２個別表'!$BI504=1,1,0),"")</f>
        <v/>
      </c>
      <c r="S504" s="220" t="str">
        <f ca="1">IF($R504=1,IF('２個別表'!$BJ504&lt;&gt;"","〇","×"),"")</f>
        <v/>
      </c>
      <c r="T504" s="220" t="str">
        <f t="shared" ca="1" si="192"/>
        <v/>
      </c>
      <c r="U504" s="381">
        <f ca="1">IF('２個別表'!$BH504&gt;0,'２個別表'!$BH504,0)</f>
        <v>0</v>
      </c>
      <c r="V504" s="220">
        <f ca="1">IF('２個別表'!$BJ504&lt;&gt;"",1,0)</f>
        <v>0</v>
      </c>
      <c r="W504" s="206">
        <f ca="1">IF(AND($Q504=1,$V504=1),'２個別表'!$CF504,0)</f>
        <v>0</v>
      </c>
      <c r="X504" s="219">
        <f t="shared" ca="1" si="187"/>
        <v>0</v>
      </c>
      <c r="Y504" s="220" t="str">
        <f ca="1">IF(1&lt;='２個別表'!$F504,'２個別表'!$BV504,"")</f>
        <v/>
      </c>
      <c r="Z504" s="220">
        <f ca="1">IF(1&lt;='２個別表'!$F504,'２個別表'!$CG504,0)</f>
        <v>0</v>
      </c>
      <c r="AA504" s="220">
        <f ca="1">IF(OR(0&lt;'２個別表'!$BZ504,0&lt;SUM('２個別表'!$CC504:$CD504)),1,0)</f>
        <v>1</v>
      </c>
      <c r="AB504" s="207">
        <f ca="1">IF(1&lt;='２個別表'!$F504,'２個別表'!$BX504,0)</f>
        <v>0</v>
      </c>
      <c r="AC504" s="207" t="str">
        <f ca="1">IF('２個別表'!$BX504&gt;0,IF(AND('２個別表'!$BV504=1,'２個別表'!$CG504="控除不可"),'２個別表'!$BX504,IF(AND('２個別表'!$BV504=1,'２個別表'!$CG504="80%控除対象"),ROUNDUP('２個別表'!$BX504*102/110,0),IF(AND('２個別表'!$BV504=1,'２個別表'!$CG504="全額控除"),ROUNDUP('２個別表'!$BX504*100/110,0),IF(OR('２個別表'!$BV504=2,'２個別表'!$BV504=3),'２個別表'!$BX504,'２個別表'!$BX504)))),"")</f>
        <v/>
      </c>
      <c r="AD504" s="221" t="str">
        <f ca="1">IF('２個別表'!$W504=1,3,IF(AND('２個別表'!$W504=2,AND(19&lt;='２個別表'!$AO504,'２個別表'!$AO504&lt;=23)),2,IF(AND('２個別表'!$W504=2,OR(AND(1&lt;='２個別表'!$AO504,'２個別表'!$AO504&lt;=18),AND(24&lt;='２個別表'!$AO504,'２個別表'!$AO504&lt;=25))),1,"判定不能")))</f>
        <v>判定不能</v>
      </c>
      <c r="AE504" s="228">
        <f t="shared" ca="1" si="193"/>
        <v>0</v>
      </c>
      <c r="AF504" s="204" t="str">
        <f t="shared" ca="1" si="210"/>
        <v/>
      </c>
      <c r="AG504" s="207" t="str">
        <f ca="1">IF(AND($AD504=1,$U504&gt;0,$V504=1),ROUNDDOWN($AC504*1/2-'２個別表'!$CF504*1/2,0),"")</f>
        <v/>
      </c>
      <c r="AH504" s="207" t="str">
        <f t="shared" ca="1" si="188"/>
        <v/>
      </c>
      <c r="AI504" s="230" t="str">
        <f ca="1">IF(AND($AD504=1,$Q504=1),IF($AB504&gt;0,'２個別表'!$BX504-'２個別表'!$BZ504-'２個別表'!$CF504-'２個別表'!$CC504-'２個別表'!$CD504-'２個別表'!$CE504,0),"")</f>
        <v/>
      </c>
      <c r="AJ504" s="222">
        <f t="shared" ca="1" si="194"/>
        <v>0</v>
      </c>
      <c r="AK504" s="218" t="str">
        <f ca="1">IF($AD504=1,IF('２個別表'!$AQ504=1,1,IF('２個別表'!AQ504="","",)),"")</f>
        <v/>
      </c>
      <c r="AL504" s="207" t="str">
        <f ca="1">IF($AJ504=1,IF($AK504=1,'２個別表'!BU504,""),"")</f>
        <v/>
      </c>
      <c r="AM504" s="204" t="str">
        <f t="shared" ca="1" si="195"/>
        <v/>
      </c>
      <c r="AN504" s="223" t="str">
        <f ca="1">IF($AJ504=1,IF($AK504=1,ROUNDDOWN('２個別表'!$BX504-'２個別表'!$BZ504-'２個別表'!$CC504-'２個別表'!$CD504-'２個別表'!$CE504-'２個別表'!$CF504,0),""),"")</f>
        <v/>
      </c>
      <c r="AO504" s="222">
        <f t="shared" ca="1" si="191"/>
        <v>0</v>
      </c>
      <c r="AP504" s="218">
        <f t="shared" ca="1" si="196"/>
        <v>0</v>
      </c>
      <c r="AQ504" s="218">
        <f t="shared" ca="1" si="197"/>
        <v>0</v>
      </c>
      <c r="AR504" s="213">
        <f ca="1">IF('２個別表'!$AC504=1,1,0)</f>
        <v>0</v>
      </c>
      <c r="AS504" s="204" t="str">
        <f t="shared" ca="1" si="198"/>
        <v/>
      </c>
      <c r="AT504" s="204" t="str">
        <f t="shared" ca="1" si="199"/>
        <v/>
      </c>
      <c r="AU504" s="230" t="str">
        <f ca="1">IF($AD504=1,IF($AQ504=1,ROUNDDOWN('２個別表'!$BX504-'２個別表'!$BZ504-'２個別表'!$CC504-'２個別表'!$CD504-'２個別表'!$CE504-'２個別表'!$CF504,0),""),"")</f>
        <v/>
      </c>
      <c r="AV504" s="391">
        <f t="shared" ca="1" si="200"/>
        <v>0</v>
      </c>
      <c r="AW504" s="401" t="str">
        <f t="shared" ca="1" si="201"/>
        <v>-</v>
      </c>
      <c r="AX504" s="228">
        <f ca="1">IF($AD504=2,IF('２個別表'!$BS504=1,1,0),0)</f>
        <v>0</v>
      </c>
      <c r="AY504" s="213" t="str">
        <f t="shared" ca="1" si="202"/>
        <v/>
      </c>
      <c r="AZ504" s="409" t="str">
        <f ca="1">IF(AND($AD504=2,$AX504=1),'２個別表'!$BX504-('２個別表'!$BZ504+'２個別表'!$CC504+'２個別表'!$CD504+'２個別表'!$CE504+'２個別表'!$CF504),"")</f>
        <v/>
      </c>
      <c r="BA504" s="228">
        <f ca="1">IF($AD504=2,IF('２個別表'!$BS504&lt;&gt;1,1,0),0)</f>
        <v>0</v>
      </c>
      <c r="BB504" s="404">
        <f t="shared" ca="1" si="203"/>
        <v>0</v>
      </c>
      <c r="BC504" s="207" t="str">
        <f ca="1">IF(AND($AD504=2,$BA504=1),'２個別表'!$BT504,"")</f>
        <v/>
      </c>
      <c r="BD504" s="207" t="str">
        <f t="shared" ca="1" si="204"/>
        <v/>
      </c>
      <c r="BE504" s="207" t="str">
        <f ca="1">IF(AND($AD504=2,$BA504=1),'２個別表'!$BW504-('２個別表'!$BZ504+'２個別表'!$CC504+'２個別表'!$CD504+'２個別表'!$CE504+'２個別表'!$CF504),"")</f>
        <v/>
      </c>
      <c r="BF504" s="207" t="str">
        <f ca="1">IF(AND($AD504=2,$BA504=1),'２個別表'!$CC504+'２個別表'!$CD504,"")</f>
        <v/>
      </c>
      <c r="BG504" s="406" t="str">
        <f ca="1">IF($BB504=1,IF(SUM('２個別表'!$BY504,'２個別表'!$CF504*0.5)&lt;='２個別表'!$BX504*0.5,"〇","×"),"")</f>
        <v/>
      </c>
      <c r="BH504" s="405">
        <f t="shared" ca="1" si="205"/>
        <v>0</v>
      </c>
      <c r="BI504" s="229" t="str">
        <f ca="1">IF($AD504=2,IF($AX504=1,IF('２個別表'!$AO504=23,"〇","×"),IF(OR('２個別表'!$AO504&lt;19,'２個別表'!$AO504&gt;23),"",IF($BH504&lt;='２個別表'!$BT504,"〇","×"))),"-")</f>
        <v>-</v>
      </c>
      <c r="BJ504" s="414" t="str">
        <f t="shared" ca="1" si="206"/>
        <v>-</v>
      </c>
      <c r="BK504" s="228">
        <f t="shared" ca="1" si="207"/>
        <v>0</v>
      </c>
      <c r="BL504" s="229" t="str">
        <f ca="1">IF($AD504=3,IF(1&lt;='２個別表'!$F504,IF('２個別表'!$W504=1,"〇","×"),""),"")</f>
        <v/>
      </c>
      <c r="BM504" s="209" t="str">
        <f ca="1">IF(AD504=3,IF(AND(OR('２個別表'!BF504="附帯施設",AND(1&lt;='２個別表'!AO504,'２個別表'!AO504&lt;=3)),'２個別表'!BM504&lt;&gt;"",'２個別表'!BN504&lt;&gt;""),1,IF(AND(OR('２個別表'!BF504="附帯施設",AND(1&lt;='２個別表'!AO504,'２個別表'!AO504&lt;=3)),OR('２個別表'!BM504="",'２個別表'!BN504="")),"×",0)),"")</f>
        <v/>
      </c>
      <c r="BN504" s="229" t="str">
        <f ca="1">IF($AD504=3,IF('２個別表'!$BX504&gt;=500000,"〇","×"),"")</f>
        <v/>
      </c>
      <c r="BO504" s="204" t="str">
        <f ca="1">IF(AD504=3,'２個別表'!BY504,"")</f>
        <v/>
      </c>
      <c r="BP504" s="204" t="str">
        <f ca="1">IF(AD504=3,IF(COUNTIF('２個別表'!$Z$11:'２個別表'!Z504,'２個別表'!Z504)=1,BO504,SUMIF('２個別表'!$Z$11:$Z$510,'２個別表'!Z504,$BO$11:$BO$239)),"")</f>
        <v/>
      </c>
      <c r="BQ504" s="213" t="str">
        <f t="shared" ca="1" si="189"/>
        <v/>
      </c>
      <c r="BR504" s="207" t="str">
        <f t="shared" ca="1" si="208"/>
        <v/>
      </c>
      <c r="BS504" s="483" t="str">
        <f ca="1">IF($AD504=3,'２個別表'!$BX504-('２個別表'!$BZ504+'２個別表'!$CC504+'２個別表'!$CD504+'２個別表'!$CE504+'２個別表'!$CF504),"")</f>
        <v/>
      </c>
      <c r="BT504" s="486">
        <f t="shared" ca="1" si="190"/>
        <v>0</v>
      </c>
      <c r="BU504" s="480" t="str">
        <f t="shared" ca="1" si="209"/>
        <v/>
      </c>
    </row>
    <row r="505" spans="1:73">
      <c r="A505" s="770" t="str">
        <f t="shared" ca="1" si="185"/>
        <v>石川県</v>
      </c>
      <c r="B505" s="773">
        <f ca="1">'２個別表'!Q505</f>
        <v>495</v>
      </c>
      <c r="C505" s="774" t="str">
        <f>'２個別表'!$R505</f>
        <v>石川県</v>
      </c>
      <c r="D505" s="774" t="str">
        <f ca="1">'２個別表'!$S505</f>
        <v/>
      </c>
      <c r="E505" s="774" t="str">
        <f ca="1">'２個別表'!$T505</f>
        <v/>
      </c>
      <c r="F505" s="719" t="str">
        <f ca="1">'２個別表'!$W505</f>
        <v/>
      </c>
      <c r="G505" s="719" t="str">
        <f ca="1">IF($F505=1,IF(SUMIF('（様式１号）１総括表'!$B$16:$B$25,A505,'（様式１号）１総括表'!$A$16:$A$25)&gt;0,"〇","✕"),"-")</f>
        <v>-</v>
      </c>
      <c r="H505" s="716" t="str">
        <f ca="1">IF('２個別表'!$Y505=1,IF('２個別表'!$AC505=1,"〇","×"),IF(AND(2&lt;='２個別表'!$AC505,'２個別表'!$AC505&lt;=5),"〇","×"))</f>
        <v>×</v>
      </c>
      <c r="I505" s="716" t="str">
        <f t="shared" ca="1" si="186"/>
        <v>×</v>
      </c>
      <c r="J505" s="207" t="str">
        <f ca="1">'２個別表'!$Z505</f>
        <v/>
      </c>
      <c r="K505" s="207">
        <f ca="1">'２個別表'!$AK505</f>
        <v>0</v>
      </c>
      <c r="L505" s="207" t="str">
        <f ca="1">IF('２個別表'!$AL505=1,1,"")</f>
        <v/>
      </c>
      <c r="M505" s="207" t="str">
        <f ca="1">IF('２個別表'!$AL505="","",IF('２個別表'!$AL505=1,IF(OR('２個別表'!$AM505=1,'２個別表'!$AN505=1),"〇","×")))</f>
        <v/>
      </c>
      <c r="N505" s="204" t="str">
        <f ca="1">'２個別表'!AT505</f>
        <v/>
      </c>
      <c r="O505" s="220" t="str">
        <f ca="1">IF(1&lt;='２個別表'!$F505,IF(AND(1&lt;='２個別表'!$AO505,'２個別表'!$AO505&lt;=3),1,0),"")</f>
        <v/>
      </c>
      <c r="P505" s="229">
        <f ca="1">IF($O505=1,IF(AND('２個別表'!$BF505&lt;&gt;"",AND('２個別表'!$BI505&lt;&gt;1,'２個別表'!$BJ505)),0,1),0)</f>
        <v>0</v>
      </c>
      <c r="Q505" s="220">
        <f ca="1">IF('２個別表'!$BF505&lt;&gt;"",1,0)</f>
        <v>0</v>
      </c>
      <c r="R505" s="220" t="str">
        <f ca="1">IF($Q505=1,IF('２個別表'!$BI505=1,1,0),"")</f>
        <v/>
      </c>
      <c r="S505" s="220" t="str">
        <f ca="1">IF($R505=1,IF('２個別表'!$BJ505&lt;&gt;"","〇","×"),"")</f>
        <v/>
      </c>
      <c r="T505" s="220" t="str">
        <f t="shared" ca="1" si="192"/>
        <v/>
      </c>
      <c r="U505" s="381">
        <f ca="1">IF('２個別表'!$BH505&gt;0,'２個別表'!$BH505,0)</f>
        <v>0</v>
      </c>
      <c r="V505" s="220">
        <f ca="1">IF('２個別表'!$BJ505&lt;&gt;"",1,0)</f>
        <v>0</v>
      </c>
      <c r="W505" s="206">
        <f ca="1">IF(AND($Q505=1,$V505=1),'２個別表'!$CF505,0)</f>
        <v>0</v>
      </c>
      <c r="X505" s="219">
        <f t="shared" ca="1" si="187"/>
        <v>0</v>
      </c>
      <c r="Y505" s="220" t="str">
        <f ca="1">IF(1&lt;='２個別表'!$F505,'２個別表'!$BV505,"")</f>
        <v/>
      </c>
      <c r="Z505" s="220">
        <f ca="1">IF(1&lt;='２個別表'!$F505,'２個別表'!$CG505,0)</f>
        <v>0</v>
      </c>
      <c r="AA505" s="220">
        <f ca="1">IF(OR(0&lt;'２個別表'!$BZ505,0&lt;SUM('２個別表'!$CC505:$CD505)),1,0)</f>
        <v>1</v>
      </c>
      <c r="AB505" s="207">
        <f ca="1">IF(1&lt;='２個別表'!$F505,'２個別表'!$BX505,0)</f>
        <v>0</v>
      </c>
      <c r="AC505" s="207" t="str">
        <f ca="1">IF('２個別表'!$BX505&gt;0,IF(AND('２個別表'!$BV505=1,'２個別表'!$CG505="控除不可"),'２個別表'!$BX505,IF(AND('２個別表'!$BV505=1,'２個別表'!$CG505="80%控除対象"),ROUNDUP('２個別表'!$BX505*102/110,0),IF(AND('２個別表'!$BV505=1,'２個別表'!$CG505="全額控除"),ROUNDUP('２個別表'!$BX505*100/110,0),IF(OR('２個別表'!$BV505=2,'２個別表'!$BV505=3),'２個別表'!$BX505,'２個別表'!$BX505)))),"")</f>
        <v/>
      </c>
      <c r="AD505" s="221" t="str">
        <f ca="1">IF('２個別表'!$W505=1,3,IF(AND('２個別表'!$W505=2,AND(19&lt;='２個別表'!$AO505,'２個別表'!$AO505&lt;=23)),2,IF(AND('２個別表'!$W505=2,OR(AND(1&lt;='２個別表'!$AO505,'２個別表'!$AO505&lt;=18),AND(24&lt;='２個別表'!$AO505,'２個別表'!$AO505&lt;=25))),1,"判定不能")))</f>
        <v>判定不能</v>
      </c>
      <c r="AE505" s="228">
        <f t="shared" ca="1" si="193"/>
        <v>0</v>
      </c>
      <c r="AF505" s="204" t="str">
        <f t="shared" ca="1" si="210"/>
        <v/>
      </c>
      <c r="AG505" s="207" t="str">
        <f ca="1">IF(AND($AD505=1,$U505&gt;0,$V505=1),ROUNDDOWN($AC505*1/2-'２個別表'!$CF505*1/2,0),"")</f>
        <v/>
      </c>
      <c r="AH505" s="207" t="str">
        <f t="shared" ca="1" si="188"/>
        <v/>
      </c>
      <c r="AI505" s="230" t="str">
        <f ca="1">IF(AND($AD505=1,$Q505=1),IF($AB505&gt;0,'２個別表'!$BX505-'２個別表'!$BZ505-'２個別表'!$CF505-'２個別表'!$CC505-'２個別表'!$CD505-'２個別表'!$CE505,0),"")</f>
        <v/>
      </c>
      <c r="AJ505" s="222">
        <f t="shared" ca="1" si="194"/>
        <v>0</v>
      </c>
      <c r="AK505" s="218" t="str">
        <f ca="1">IF($AD505=1,IF('２個別表'!$AQ505=1,1,IF('２個別表'!AQ505="","",)),"")</f>
        <v/>
      </c>
      <c r="AL505" s="207" t="str">
        <f ca="1">IF($AJ505=1,IF($AK505=1,'２個別表'!BU505,""),"")</f>
        <v/>
      </c>
      <c r="AM505" s="204" t="str">
        <f t="shared" ca="1" si="195"/>
        <v/>
      </c>
      <c r="AN505" s="223" t="str">
        <f ca="1">IF($AJ505=1,IF($AK505=1,ROUNDDOWN('２個別表'!$BX505-'２個別表'!$BZ505-'２個別表'!$CC505-'２個別表'!$CD505-'２個別表'!$CE505-'２個別表'!$CF505,0),""),"")</f>
        <v/>
      </c>
      <c r="AO505" s="222">
        <f t="shared" ca="1" si="191"/>
        <v>0</v>
      </c>
      <c r="AP505" s="218">
        <f t="shared" ca="1" si="196"/>
        <v>0</v>
      </c>
      <c r="AQ505" s="218">
        <f t="shared" ca="1" si="197"/>
        <v>0</v>
      </c>
      <c r="AR505" s="213">
        <f ca="1">IF('２個別表'!$AC505=1,1,0)</f>
        <v>0</v>
      </c>
      <c r="AS505" s="204" t="str">
        <f t="shared" ca="1" si="198"/>
        <v/>
      </c>
      <c r="AT505" s="204" t="str">
        <f t="shared" ca="1" si="199"/>
        <v/>
      </c>
      <c r="AU505" s="230" t="str">
        <f ca="1">IF($AD505=1,IF($AQ505=1,ROUNDDOWN('２個別表'!$BX505-'２個別表'!$BZ505-'２個別表'!$CC505-'２個別表'!$CD505-'２個別表'!$CE505-'２個別表'!$CF505,0),""),"")</f>
        <v/>
      </c>
      <c r="AV505" s="391">
        <f t="shared" ca="1" si="200"/>
        <v>0</v>
      </c>
      <c r="AW505" s="401" t="str">
        <f t="shared" ca="1" si="201"/>
        <v>-</v>
      </c>
      <c r="AX505" s="228">
        <f ca="1">IF($AD505=2,IF('２個別表'!$BS505=1,1,0),0)</f>
        <v>0</v>
      </c>
      <c r="AY505" s="213" t="str">
        <f t="shared" ca="1" si="202"/>
        <v/>
      </c>
      <c r="AZ505" s="409" t="str">
        <f ca="1">IF(AND($AD505=2,$AX505=1),'２個別表'!$BX505-('２個別表'!$BZ505+'２個別表'!$CC505+'２個別表'!$CD505+'２個別表'!$CE505+'２個別表'!$CF505),"")</f>
        <v/>
      </c>
      <c r="BA505" s="228">
        <f ca="1">IF($AD505=2,IF('２個別表'!$BS505&lt;&gt;1,1,0),0)</f>
        <v>0</v>
      </c>
      <c r="BB505" s="404">
        <f t="shared" ca="1" si="203"/>
        <v>0</v>
      </c>
      <c r="BC505" s="207" t="str">
        <f ca="1">IF(AND($AD505=2,$BA505=1),'２個別表'!$BT505,"")</f>
        <v/>
      </c>
      <c r="BD505" s="207" t="str">
        <f t="shared" ca="1" si="204"/>
        <v/>
      </c>
      <c r="BE505" s="207" t="str">
        <f ca="1">IF(AND($AD505=2,$BA505=1),'２個別表'!$BW505-('２個別表'!$BZ505+'２個別表'!$CC505+'２個別表'!$CD505+'２個別表'!$CE505+'２個別表'!$CF505),"")</f>
        <v/>
      </c>
      <c r="BF505" s="207" t="str">
        <f ca="1">IF(AND($AD505=2,$BA505=1),'２個別表'!$CC505+'２個別表'!$CD505,"")</f>
        <v/>
      </c>
      <c r="BG505" s="406" t="str">
        <f ca="1">IF($BB505=1,IF(SUM('２個別表'!$BY505,'２個別表'!$CF505*0.5)&lt;='２個別表'!$BX505*0.5,"〇","×"),"")</f>
        <v/>
      </c>
      <c r="BH505" s="405">
        <f t="shared" ca="1" si="205"/>
        <v>0</v>
      </c>
      <c r="BI505" s="229" t="str">
        <f ca="1">IF($AD505=2,IF($AX505=1,IF('２個別表'!$AO505=23,"〇","×"),IF(OR('２個別表'!$AO505&lt;19,'２個別表'!$AO505&gt;23),"",IF($BH505&lt;='２個別表'!$BT505,"〇","×"))),"-")</f>
        <v>-</v>
      </c>
      <c r="BJ505" s="414" t="str">
        <f t="shared" ca="1" si="206"/>
        <v>-</v>
      </c>
      <c r="BK505" s="228">
        <f t="shared" ca="1" si="207"/>
        <v>0</v>
      </c>
      <c r="BL505" s="229" t="str">
        <f ca="1">IF($AD505=3,IF(1&lt;='２個別表'!$F505,IF('２個別表'!$W505=1,"〇","×"),""),"")</f>
        <v/>
      </c>
      <c r="BM505" s="209" t="str">
        <f ca="1">IF(AD505=3,IF(AND(OR('２個別表'!BF505="附帯施設",AND(1&lt;='２個別表'!AO505,'２個別表'!AO505&lt;=3)),'２個別表'!BM505&lt;&gt;"",'２個別表'!BN505&lt;&gt;""),1,IF(AND(OR('２個別表'!BF505="附帯施設",AND(1&lt;='２個別表'!AO505,'２個別表'!AO505&lt;=3)),OR('２個別表'!BM505="",'２個別表'!BN505="")),"×",0)),"")</f>
        <v/>
      </c>
      <c r="BN505" s="229" t="str">
        <f ca="1">IF($AD505=3,IF('２個別表'!$BX505&gt;=500000,"〇","×"),"")</f>
        <v/>
      </c>
      <c r="BO505" s="204" t="str">
        <f ca="1">IF(AD505=3,'２個別表'!BY505,"")</f>
        <v/>
      </c>
      <c r="BP505" s="204" t="str">
        <f ca="1">IF(AD505=3,IF(COUNTIF('２個別表'!$Z$11:'２個別表'!Z505,'２個別表'!Z505)=1,BO505,SUMIF('２個別表'!$Z$11:$Z$510,'２個別表'!Z505,$BO$11:$BO$239)),"")</f>
        <v/>
      </c>
      <c r="BQ505" s="213" t="str">
        <f t="shared" ca="1" si="189"/>
        <v/>
      </c>
      <c r="BR505" s="207" t="str">
        <f t="shared" ca="1" si="208"/>
        <v/>
      </c>
      <c r="BS505" s="483" t="str">
        <f ca="1">IF($AD505=3,'２個別表'!$BX505-('２個別表'!$BZ505+'２個別表'!$CC505+'２個別表'!$CD505+'２個別表'!$CE505+'２個別表'!$CF505),"")</f>
        <v/>
      </c>
      <c r="BT505" s="486">
        <f t="shared" ca="1" si="190"/>
        <v>0</v>
      </c>
      <c r="BU505" s="480" t="str">
        <f t="shared" ca="1" si="209"/>
        <v/>
      </c>
    </row>
    <row r="506" spans="1:73">
      <c r="A506" s="770" t="str">
        <f t="shared" ca="1" si="185"/>
        <v>石川県</v>
      </c>
      <c r="B506" s="773">
        <f ca="1">'２個別表'!Q506</f>
        <v>496</v>
      </c>
      <c r="C506" s="774" t="str">
        <f>'２個別表'!$R506</f>
        <v>石川県</v>
      </c>
      <c r="D506" s="774" t="str">
        <f ca="1">'２個別表'!$S506</f>
        <v/>
      </c>
      <c r="E506" s="774" t="str">
        <f ca="1">'２個別表'!$T506</f>
        <v/>
      </c>
      <c r="F506" s="719" t="str">
        <f ca="1">'２個別表'!$W506</f>
        <v/>
      </c>
      <c r="G506" s="719" t="str">
        <f ca="1">IF($F506=1,IF(SUMIF('（様式１号）１総括表'!$B$16:$B$25,A506,'（様式１号）１総括表'!$A$16:$A$25)&gt;0,"〇","✕"),"-")</f>
        <v>-</v>
      </c>
      <c r="H506" s="716" t="str">
        <f ca="1">IF('２個別表'!$Y506=1,IF('２個別表'!$AC506=1,"〇","×"),IF(AND(2&lt;='２個別表'!$AC506,'２個別表'!$AC506&lt;=5),"〇","×"))</f>
        <v>×</v>
      </c>
      <c r="I506" s="716" t="str">
        <f t="shared" ca="1" si="186"/>
        <v>×</v>
      </c>
      <c r="J506" s="207" t="str">
        <f ca="1">'２個別表'!$Z506</f>
        <v/>
      </c>
      <c r="K506" s="207">
        <f ca="1">'２個別表'!$AK506</f>
        <v>0</v>
      </c>
      <c r="L506" s="207" t="str">
        <f ca="1">IF('２個別表'!$AL506=1,1,"")</f>
        <v/>
      </c>
      <c r="M506" s="207" t="str">
        <f ca="1">IF('２個別表'!$AL506="","",IF('２個別表'!$AL506=1,IF(OR('２個別表'!$AM506=1,'２個別表'!$AN506=1),"〇","×")))</f>
        <v/>
      </c>
      <c r="N506" s="204" t="str">
        <f ca="1">'２個別表'!AT506</f>
        <v/>
      </c>
      <c r="O506" s="220" t="str">
        <f ca="1">IF(1&lt;='２個別表'!$F506,IF(AND(1&lt;='２個別表'!$AO506,'２個別表'!$AO506&lt;=3),1,0),"")</f>
        <v/>
      </c>
      <c r="P506" s="229">
        <f ca="1">IF($O506=1,IF(AND('２個別表'!$BF506&lt;&gt;"",AND('２個別表'!$BI506&lt;&gt;1,'２個別表'!$BJ506)),0,1),0)</f>
        <v>0</v>
      </c>
      <c r="Q506" s="220">
        <f ca="1">IF('２個別表'!$BF506&lt;&gt;"",1,0)</f>
        <v>0</v>
      </c>
      <c r="R506" s="220" t="str">
        <f ca="1">IF($Q506=1,IF('２個別表'!$BI506=1,1,0),"")</f>
        <v/>
      </c>
      <c r="S506" s="220" t="str">
        <f ca="1">IF($R506=1,IF('２個別表'!$BJ506&lt;&gt;"","〇","×"),"")</f>
        <v/>
      </c>
      <c r="T506" s="220" t="str">
        <f t="shared" ca="1" si="192"/>
        <v/>
      </c>
      <c r="U506" s="381">
        <f ca="1">IF('２個別表'!$BH506&gt;0,'２個別表'!$BH506,0)</f>
        <v>0</v>
      </c>
      <c r="V506" s="220">
        <f ca="1">IF('２個別表'!$BJ506&lt;&gt;"",1,0)</f>
        <v>0</v>
      </c>
      <c r="W506" s="206">
        <f ca="1">IF(AND($Q506=1,$V506=1),'２個別表'!$CF506,0)</f>
        <v>0</v>
      </c>
      <c r="X506" s="219">
        <f t="shared" ca="1" si="187"/>
        <v>0</v>
      </c>
      <c r="Y506" s="220" t="str">
        <f ca="1">IF(1&lt;='２個別表'!$F506,'２個別表'!$BV506,"")</f>
        <v/>
      </c>
      <c r="Z506" s="220">
        <f ca="1">IF(1&lt;='２個別表'!$F506,'２個別表'!$CG506,0)</f>
        <v>0</v>
      </c>
      <c r="AA506" s="220">
        <f ca="1">IF(OR(0&lt;'２個別表'!$BZ506,0&lt;SUM('２個別表'!$CC506:$CD506)),1,0)</f>
        <v>1</v>
      </c>
      <c r="AB506" s="207">
        <f ca="1">IF(1&lt;='２個別表'!$F506,'２個別表'!$BX506,0)</f>
        <v>0</v>
      </c>
      <c r="AC506" s="207" t="str">
        <f ca="1">IF('２個別表'!$BX506&gt;0,IF(AND('２個別表'!$BV506=1,'２個別表'!$CG506="控除不可"),'２個別表'!$BX506,IF(AND('２個別表'!$BV506=1,'２個別表'!$CG506="80%控除対象"),ROUNDUP('２個別表'!$BX506*102/110,0),IF(AND('２個別表'!$BV506=1,'２個別表'!$CG506="全額控除"),ROUNDUP('２個別表'!$BX506*100/110,0),IF(OR('２個別表'!$BV506=2,'２個別表'!$BV506=3),'２個別表'!$BX506,'２個別表'!$BX506)))),"")</f>
        <v/>
      </c>
      <c r="AD506" s="221" t="str">
        <f ca="1">IF('２個別表'!$W506=1,3,IF(AND('２個別表'!$W506=2,AND(19&lt;='２個別表'!$AO506,'２個別表'!$AO506&lt;=23)),2,IF(AND('２個別表'!$W506=2,OR(AND(1&lt;='２個別表'!$AO506,'２個別表'!$AO506&lt;=18),AND(24&lt;='２個別表'!$AO506,'２個別表'!$AO506&lt;=25))),1,"判定不能")))</f>
        <v>判定不能</v>
      </c>
      <c r="AE506" s="228">
        <f t="shared" ca="1" si="193"/>
        <v>0</v>
      </c>
      <c r="AF506" s="204" t="str">
        <f t="shared" ca="1" si="210"/>
        <v/>
      </c>
      <c r="AG506" s="207" t="str">
        <f ca="1">IF(AND($AD506=1,$U506&gt;0,$V506=1),ROUNDDOWN($AC506*1/2-'２個別表'!$CF506*1/2,0),"")</f>
        <v/>
      </c>
      <c r="AH506" s="207" t="str">
        <f t="shared" ca="1" si="188"/>
        <v/>
      </c>
      <c r="AI506" s="230" t="str">
        <f ca="1">IF(AND($AD506=1,$Q506=1),IF($AB506&gt;0,'２個別表'!$BX506-'２個別表'!$BZ506-'２個別表'!$CF506-'２個別表'!$CC506-'２個別表'!$CD506-'２個別表'!$CE506,0),"")</f>
        <v/>
      </c>
      <c r="AJ506" s="222">
        <f t="shared" ca="1" si="194"/>
        <v>0</v>
      </c>
      <c r="AK506" s="218" t="str">
        <f ca="1">IF($AD506=1,IF('２個別表'!$AQ506=1,1,IF('２個別表'!AQ506="","",)),"")</f>
        <v/>
      </c>
      <c r="AL506" s="207" t="str">
        <f ca="1">IF($AJ506=1,IF($AK506=1,'２個別表'!BU506,""),"")</f>
        <v/>
      </c>
      <c r="AM506" s="204" t="str">
        <f t="shared" ca="1" si="195"/>
        <v/>
      </c>
      <c r="AN506" s="223" t="str">
        <f ca="1">IF($AJ506=1,IF($AK506=1,ROUNDDOWN('２個別表'!$BX506-'２個別表'!$BZ506-'２個別表'!$CC506-'２個別表'!$CD506-'２個別表'!$CE506-'２個別表'!$CF506,0),""),"")</f>
        <v/>
      </c>
      <c r="AO506" s="222">
        <f t="shared" ca="1" si="191"/>
        <v>0</v>
      </c>
      <c r="AP506" s="218">
        <f t="shared" ca="1" si="196"/>
        <v>0</v>
      </c>
      <c r="AQ506" s="218">
        <f t="shared" ca="1" si="197"/>
        <v>0</v>
      </c>
      <c r="AR506" s="213">
        <f ca="1">IF('２個別表'!$AC506=1,1,0)</f>
        <v>0</v>
      </c>
      <c r="AS506" s="204" t="str">
        <f t="shared" ca="1" si="198"/>
        <v/>
      </c>
      <c r="AT506" s="204" t="str">
        <f t="shared" ca="1" si="199"/>
        <v/>
      </c>
      <c r="AU506" s="230" t="str">
        <f ca="1">IF($AD506=1,IF($AQ506=1,ROUNDDOWN('２個別表'!$BX506-'２個別表'!$BZ506-'２個別表'!$CC506-'２個別表'!$CD506-'２個別表'!$CE506-'２個別表'!$CF506,0),""),"")</f>
        <v/>
      </c>
      <c r="AV506" s="391">
        <f t="shared" ca="1" si="200"/>
        <v>0</v>
      </c>
      <c r="AW506" s="401" t="str">
        <f t="shared" ca="1" si="201"/>
        <v>-</v>
      </c>
      <c r="AX506" s="228">
        <f ca="1">IF($AD506=2,IF('２個別表'!$BS506=1,1,0),0)</f>
        <v>0</v>
      </c>
      <c r="AY506" s="213" t="str">
        <f t="shared" ca="1" si="202"/>
        <v/>
      </c>
      <c r="AZ506" s="409" t="str">
        <f ca="1">IF(AND($AD506=2,$AX506=1),'２個別表'!$BX506-('２個別表'!$BZ506+'２個別表'!$CC506+'２個別表'!$CD506+'２個別表'!$CE506+'２個別表'!$CF506),"")</f>
        <v/>
      </c>
      <c r="BA506" s="228">
        <f ca="1">IF($AD506=2,IF('２個別表'!$BS506&lt;&gt;1,1,0),0)</f>
        <v>0</v>
      </c>
      <c r="BB506" s="404">
        <f t="shared" ca="1" si="203"/>
        <v>0</v>
      </c>
      <c r="BC506" s="207" t="str">
        <f ca="1">IF(AND($AD506=2,$BA506=1),'２個別表'!$BT506,"")</f>
        <v/>
      </c>
      <c r="BD506" s="207" t="str">
        <f t="shared" ca="1" si="204"/>
        <v/>
      </c>
      <c r="BE506" s="207" t="str">
        <f ca="1">IF(AND($AD506=2,$BA506=1),'２個別表'!$BW506-('２個別表'!$BZ506+'２個別表'!$CC506+'２個別表'!$CD506+'２個別表'!$CE506+'２個別表'!$CF506),"")</f>
        <v/>
      </c>
      <c r="BF506" s="207" t="str">
        <f ca="1">IF(AND($AD506=2,$BA506=1),'２個別表'!$CC506+'２個別表'!$CD506,"")</f>
        <v/>
      </c>
      <c r="BG506" s="406" t="str">
        <f ca="1">IF($BB506=1,IF(SUM('２個別表'!$BY506,'２個別表'!$CF506*0.5)&lt;='２個別表'!$BX506*0.5,"〇","×"),"")</f>
        <v/>
      </c>
      <c r="BH506" s="405">
        <f t="shared" ca="1" si="205"/>
        <v>0</v>
      </c>
      <c r="BI506" s="229" t="str">
        <f ca="1">IF($AD506=2,IF($AX506=1,IF('２個別表'!$AO506=23,"〇","×"),IF(OR('２個別表'!$AO506&lt;19,'２個別表'!$AO506&gt;23),"",IF($BH506&lt;='２個別表'!$BT506,"〇","×"))),"-")</f>
        <v>-</v>
      </c>
      <c r="BJ506" s="414" t="str">
        <f t="shared" ca="1" si="206"/>
        <v>-</v>
      </c>
      <c r="BK506" s="228">
        <f t="shared" ca="1" si="207"/>
        <v>0</v>
      </c>
      <c r="BL506" s="229" t="str">
        <f ca="1">IF($AD506=3,IF(1&lt;='２個別表'!$F506,IF('２個別表'!$W506=1,"〇","×"),""),"")</f>
        <v/>
      </c>
      <c r="BM506" s="209" t="str">
        <f ca="1">IF(AD506=3,IF(AND(OR('２個別表'!BF506="附帯施設",AND(1&lt;='２個別表'!AO506,'２個別表'!AO506&lt;=3)),'２個別表'!BM506&lt;&gt;"",'２個別表'!BN506&lt;&gt;""),1,IF(AND(OR('２個別表'!BF506="附帯施設",AND(1&lt;='２個別表'!AO506,'２個別表'!AO506&lt;=3)),OR('２個別表'!BM506="",'２個別表'!BN506="")),"×",0)),"")</f>
        <v/>
      </c>
      <c r="BN506" s="229" t="str">
        <f ca="1">IF($AD506=3,IF('２個別表'!$BX506&gt;=500000,"〇","×"),"")</f>
        <v/>
      </c>
      <c r="BO506" s="204" t="str">
        <f ca="1">IF(AD506=3,'２個別表'!BY506,"")</f>
        <v/>
      </c>
      <c r="BP506" s="204" t="str">
        <f ca="1">IF(AD506=3,IF(COUNTIF('２個別表'!$Z$11:'２個別表'!Z506,'２個別表'!Z506)=1,BO506,SUMIF('２個別表'!$Z$11:$Z$510,'２個別表'!Z506,$BO$11:$BO$239)),"")</f>
        <v/>
      </c>
      <c r="BQ506" s="213" t="str">
        <f t="shared" ca="1" si="189"/>
        <v/>
      </c>
      <c r="BR506" s="207" t="str">
        <f t="shared" ca="1" si="208"/>
        <v/>
      </c>
      <c r="BS506" s="483" t="str">
        <f ca="1">IF($AD506=3,'２個別表'!$BX506-('２個別表'!$BZ506+'２個別表'!$CC506+'２個別表'!$CD506+'２個別表'!$CE506+'２個別表'!$CF506),"")</f>
        <v/>
      </c>
      <c r="BT506" s="486">
        <f t="shared" ca="1" si="190"/>
        <v>0</v>
      </c>
      <c r="BU506" s="480" t="str">
        <f t="shared" ca="1" si="209"/>
        <v/>
      </c>
    </row>
    <row r="507" spans="1:73">
      <c r="A507" s="770" t="str">
        <f t="shared" ca="1" si="185"/>
        <v>石川県</v>
      </c>
      <c r="B507" s="773">
        <f ca="1">'２個別表'!Q507</f>
        <v>497</v>
      </c>
      <c r="C507" s="774" t="str">
        <f>'２個別表'!$R507</f>
        <v>石川県</v>
      </c>
      <c r="D507" s="774" t="str">
        <f ca="1">'２個別表'!$S507</f>
        <v/>
      </c>
      <c r="E507" s="774" t="str">
        <f ca="1">'２個別表'!$T507</f>
        <v/>
      </c>
      <c r="F507" s="719" t="str">
        <f ca="1">'２個別表'!$W507</f>
        <v/>
      </c>
      <c r="G507" s="719" t="str">
        <f ca="1">IF($F507=1,IF(SUMIF('（様式１号）１総括表'!$B$16:$B$25,A507,'（様式１号）１総括表'!$A$16:$A$25)&gt;0,"〇","✕"),"-")</f>
        <v>-</v>
      </c>
      <c r="H507" s="716" t="str">
        <f ca="1">IF('２個別表'!$Y507=1,IF('２個別表'!$AC507=1,"〇","×"),IF(AND(2&lt;='２個別表'!$AC507,'２個別表'!$AC507&lt;=5),"〇","×"))</f>
        <v>×</v>
      </c>
      <c r="I507" s="716" t="str">
        <f t="shared" ca="1" si="186"/>
        <v>×</v>
      </c>
      <c r="J507" s="207" t="str">
        <f ca="1">'２個別表'!$Z507</f>
        <v/>
      </c>
      <c r="K507" s="207">
        <f ca="1">'２個別表'!$AK507</f>
        <v>0</v>
      </c>
      <c r="L507" s="207" t="str">
        <f ca="1">IF('２個別表'!$AL507=1,1,"")</f>
        <v/>
      </c>
      <c r="M507" s="207" t="str">
        <f ca="1">IF('２個別表'!$AL507="","",IF('２個別表'!$AL507=1,IF(OR('２個別表'!$AM507=1,'２個別表'!$AN507=1),"〇","×")))</f>
        <v/>
      </c>
      <c r="N507" s="204" t="str">
        <f ca="1">'２個別表'!AT507</f>
        <v/>
      </c>
      <c r="O507" s="220" t="str">
        <f ca="1">IF(1&lt;='２個別表'!$F507,IF(AND(1&lt;='２個別表'!$AO507,'２個別表'!$AO507&lt;=3),1,0),"")</f>
        <v/>
      </c>
      <c r="P507" s="229">
        <f ca="1">IF($O507=1,IF(AND('２個別表'!$BF507&lt;&gt;"",AND('２個別表'!$BI507&lt;&gt;1,'２個別表'!$BJ507)),0,1),0)</f>
        <v>0</v>
      </c>
      <c r="Q507" s="220">
        <f ca="1">IF('２個別表'!$BF507&lt;&gt;"",1,0)</f>
        <v>0</v>
      </c>
      <c r="R507" s="220" t="str">
        <f ca="1">IF($Q507=1,IF('２個別表'!$BI507=1,1,0),"")</f>
        <v/>
      </c>
      <c r="S507" s="220" t="str">
        <f ca="1">IF($R507=1,IF('２個別表'!$BJ507&lt;&gt;"","〇","×"),"")</f>
        <v/>
      </c>
      <c r="T507" s="220" t="str">
        <f t="shared" ca="1" si="192"/>
        <v/>
      </c>
      <c r="U507" s="381">
        <f ca="1">IF('２個別表'!$BH507&gt;0,'２個別表'!$BH507,0)</f>
        <v>0</v>
      </c>
      <c r="V507" s="220">
        <f ca="1">IF('２個別表'!$BJ507&lt;&gt;"",1,0)</f>
        <v>0</v>
      </c>
      <c r="W507" s="206">
        <f ca="1">IF(AND($Q507=1,$V507=1),'２個別表'!$CF507,0)</f>
        <v>0</v>
      </c>
      <c r="X507" s="219">
        <f t="shared" ca="1" si="187"/>
        <v>0</v>
      </c>
      <c r="Y507" s="220" t="str">
        <f ca="1">IF(1&lt;='２個別表'!$F507,'２個別表'!$BV507,"")</f>
        <v/>
      </c>
      <c r="Z507" s="220">
        <f ca="1">IF(1&lt;='２個別表'!$F507,'２個別表'!$CG507,0)</f>
        <v>0</v>
      </c>
      <c r="AA507" s="220">
        <f ca="1">IF(OR(0&lt;'２個別表'!$BZ507,0&lt;SUM('２個別表'!$CC507:$CD507)),1,0)</f>
        <v>1</v>
      </c>
      <c r="AB507" s="207">
        <f ca="1">IF(1&lt;='２個別表'!$F507,'２個別表'!$BX507,0)</f>
        <v>0</v>
      </c>
      <c r="AC507" s="207" t="str">
        <f ca="1">IF('２個別表'!$BX507&gt;0,IF(AND('２個別表'!$BV507=1,'２個別表'!$CG507="控除不可"),'２個別表'!$BX507,IF(AND('２個別表'!$BV507=1,'２個別表'!$CG507="80%控除対象"),ROUNDUP('２個別表'!$BX507*102/110,0),IF(AND('２個別表'!$BV507=1,'２個別表'!$CG507="全額控除"),ROUNDUP('２個別表'!$BX507*100/110,0),IF(OR('２個別表'!$BV507=2,'２個別表'!$BV507=3),'２個別表'!$BX507,'２個別表'!$BX507)))),"")</f>
        <v/>
      </c>
      <c r="AD507" s="221" t="str">
        <f ca="1">IF('２個別表'!$W507=1,3,IF(AND('２個別表'!$W507=2,AND(19&lt;='２個別表'!$AO507,'２個別表'!$AO507&lt;=23)),2,IF(AND('２個別表'!$W507=2,OR(AND(1&lt;='２個別表'!$AO507,'２個別表'!$AO507&lt;=18),AND(24&lt;='２個別表'!$AO507,'２個別表'!$AO507&lt;=25))),1,"判定不能")))</f>
        <v>判定不能</v>
      </c>
      <c r="AE507" s="228">
        <f t="shared" ca="1" si="193"/>
        <v>0</v>
      </c>
      <c r="AF507" s="204" t="str">
        <f t="shared" ca="1" si="210"/>
        <v/>
      </c>
      <c r="AG507" s="207" t="str">
        <f ca="1">IF(AND($AD507=1,$U507&gt;0,$V507=1),ROUNDDOWN($AC507*1/2-'２個別表'!$CF507*1/2,0),"")</f>
        <v/>
      </c>
      <c r="AH507" s="207" t="str">
        <f t="shared" ca="1" si="188"/>
        <v/>
      </c>
      <c r="AI507" s="230" t="str">
        <f ca="1">IF(AND($AD507=1,$Q507=1),IF($AB507&gt;0,'２個別表'!$BX507-'２個別表'!$BZ507-'２個別表'!$CF507-'２個別表'!$CC507-'２個別表'!$CD507-'２個別表'!$CE507,0),"")</f>
        <v/>
      </c>
      <c r="AJ507" s="222">
        <f t="shared" ca="1" si="194"/>
        <v>0</v>
      </c>
      <c r="AK507" s="218" t="str">
        <f ca="1">IF($AD507=1,IF('２個別表'!$AQ507=1,1,IF('２個別表'!AQ507="","",)),"")</f>
        <v/>
      </c>
      <c r="AL507" s="207" t="str">
        <f ca="1">IF($AJ507=1,IF($AK507=1,'２個別表'!BU507,""),"")</f>
        <v/>
      </c>
      <c r="AM507" s="204" t="str">
        <f t="shared" ca="1" si="195"/>
        <v/>
      </c>
      <c r="AN507" s="223" t="str">
        <f ca="1">IF($AJ507=1,IF($AK507=1,ROUNDDOWN('２個別表'!$BX507-'２個別表'!$BZ507-'２個別表'!$CC507-'２個別表'!$CD507-'２個別表'!$CE507-'２個別表'!$CF507,0),""),"")</f>
        <v/>
      </c>
      <c r="AO507" s="222">
        <f t="shared" ca="1" si="191"/>
        <v>0</v>
      </c>
      <c r="AP507" s="218">
        <f t="shared" ca="1" si="196"/>
        <v>0</v>
      </c>
      <c r="AQ507" s="218">
        <f t="shared" ca="1" si="197"/>
        <v>0</v>
      </c>
      <c r="AR507" s="213">
        <f ca="1">IF('２個別表'!$AC507=1,1,0)</f>
        <v>0</v>
      </c>
      <c r="AS507" s="204" t="str">
        <f t="shared" ca="1" si="198"/>
        <v/>
      </c>
      <c r="AT507" s="204" t="str">
        <f t="shared" ca="1" si="199"/>
        <v/>
      </c>
      <c r="AU507" s="230" t="str">
        <f ca="1">IF($AD507=1,IF($AQ507=1,ROUNDDOWN('２個別表'!$BX507-'２個別表'!$BZ507-'２個別表'!$CC507-'２個別表'!$CD507-'２個別表'!$CE507-'２個別表'!$CF507,0),""),"")</f>
        <v/>
      </c>
      <c r="AV507" s="391">
        <f t="shared" ca="1" si="200"/>
        <v>0</v>
      </c>
      <c r="AW507" s="401" t="str">
        <f t="shared" ca="1" si="201"/>
        <v>-</v>
      </c>
      <c r="AX507" s="228">
        <f ca="1">IF($AD507=2,IF('２個別表'!$BS507=1,1,0),0)</f>
        <v>0</v>
      </c>
      <c r="AY507" s="213" t="str">
        <f t="shared" ca="1" si="202"/>
        <v/>
      </c>
      <c r="AZ507" s="409" t="str">
        <f ca="1">IF(AND($AD507=2,$AX507=1),'２個別表'!$BX507-('２個別表'!$BZ507+'２個別表'!$CC507+'２個別表'!$CD507+'２個別表'!$CE507+'２個別表'!$CF507),"")</f>
        <v/>
      </c>
      <c r="BA507" s="228">
        <f ca="1">IF($AD507=2,IF('２個別表'!$BS507&lt;&gt;1,1,0),0)</f>
        <v>0</v>
      </c>
      <c r="BB507" s="404">
        <f t="shared" ca="1" si="203"/>
        <v>0</v>
      </c>
      <c r="BC507" s="207" t="str">
        <f ca="1">IF(AND($AD507=2,$BA507=1),'２個別表'!$BT507,"")</f>
        <v/>
      </c>
      <c r="BD507" s="207" t="str">
        <f t="shared" ca="1" si="204"/>
        <v/>
      </c>
      <c r="BE507" s="207" t="str">
        <f ca="1">IF(AND($AD507=2,$BA507=1),'２個別表'!$BW507-('２個別表'!$BZ507+'２個別表'!$CC507+'２個別表'!$CD507+'２個別表'!$CE507+'２個別表'!$CF507),"")</f>
        <v/>
      </c>
      <c r="BF507" s="207" t="str">
        <f ca="1">IF(AND($AD507=2,$BA507=1),'２個別表'!$CC507+'２個別表'!$CD507,"")</f>
        <v/>
      </c>
      <c r="BG507" s="406" t="str">
        <f ca="1">IF($BB507=1,IF(SUM('２個別表'!$BY507,'２個別表'!$CF507*0.5)&lt;='２個別表'!$BX507*0.5,"〇","×"),"")</f>
        <v/>
      </c>
      <c r="BH507" s="405">
        <f t="shared" ca="1" si="205"/>
        <v>0</v>
      </c>
      <c r="BI507" s="229" t="str">
        <f ca="1">IF($AD507=2,IF($AX507=1,IF('２個別表'!$AO507=23,"〇","×"),IF(OR('２個別表'!$AO507&lt;19,'２個別表'!$AO507&gt;23),"",IF($BH507&lt;='２個別表'!$BT507,"〇","×"))),"-")</f>
        <v>-</v>
      </c>
      <c r="BJ507" s="414" t="str">
        <f t="shared" ca="1" si="206"/>
        <v>-</v>
      </c>
      <c r="BK507" s="228">
        <f t="shared" ca="1" si="207"/>
        <v>0</v>
      </c>
      <c r="BL507" s="229" t="str">
        <f ca="1">IF($AD507=3,IF(1&lt;='２個別表'!$F507,IF('２個別表'!$W507=1,"〇","×"),""),"")</f>
        <v/>
      </c>
      <c r="BM507" s="209" t="str">
        <f ca="1">IF(AD507=3,IF(AND(OR('２個別表'!BF507="附帯施設",AND(1&lt;='２個別表'!AO507,'２個別表'!AO507&lt;=3)),'２個別表'!BM507&lt;&gt;"",'２個別表'!BN507&lt;&gt;""),1,IF(AND(OR('２個別表'!BF507="附帯施設",AND(1&lt;='２個別表'!AO507,'２個別表'!AO507&lt;=3)),OR('２個別表'!BM507="",'２個別表'!BN507="")),"×",0)),"")</f>
        <v/>
      </c>
      <c r="BN507" s="229" t="str">
        <f ca="1">IF($AD507=3,IF('２個別表'!$BX507&gt;=500000,"〇","×"),"")</f>
        <v/>
      </c>
      <c r="BO507" s="204" t="str">
        <f ca="1">IF(AD507=3,'２個別表'!BY507,"")</f>
        <v/>
      </c>
      <c r="BP507" s="204" t="str">
        <f ca="1">IF(AD507=3,IF(COUNTIF('２個別表'!$Z$11:'２個別表'!Z507,'２個別表'!Z507)=1,BO507,SUMIF('２個別表'!$Z$11:$Z$510,'２個別表'!Z507,$BO$11:$BO$239)),"")</f>
        <v/>
      </c>
      <c r="BQ507" s="213" t="str">
        <f t="shared" ca="1" si="189"/>
        <v/>
      </c>
      <c r="BR507" s="207" t="str">
        <f t="shared" ca="1" si="208"/>
        <v/>
      </c>
      <c r="BS507" s="483" t="str">
        <f ca="1">IF($AD507=3,'２個別表'!$BX507-('２個別表'!$BZ507+'２個別表'!$CC507+'２個別表'!$CD507+'２個別表'!$CE507+'２個別表'!$CF507),"")</f>
        <v/>
      </c>
      <c r="BT507" s="486">
        <f t="shared" ca="1" si="190"/>
        <v>0</v>
      </c>
      <c r="BU507" s="480" t="str">
        <f t="shared" ca="1" si="209"/>
        <v/>
      </c>
    </row>
    <row r="508" spans="1:73">
      <c r="A508" s="770" t="str">
        <f t="shared" ca="1" si="185"/>
        <v>石川県</v>
      </c>
      <c r="B508" s="773">
        <f ca="1">'２個別表'!Q508</f>
        <v>498</v>
      </c>
      <c r="C508" s="774" t="str">
        <f>'２個別表'!$R508</f>
        <v>石川県</v>
      </c>
      <c r="D508" s="774" t="str">
        <f ca="1">'２個別表'!$S508</f>
        <v/>
      </c>
      <c r="E508" s="774" t="str">
        <f ca="1">'２個別表'!$T508</f>
        <v/>
      </c>
      <c r="F508" s="719" t="str">
        <f ca="1">'２個別表'!$W508</f>
        <v/>
      </c>
      <c r="G508" s="719" t="str">
        <f ca="1">IF($F508=1,IF(SUMIF('（様式１号）１総括表'!$B$16:$B$25,A508,'（様式１号）１総括表'!$A$16:$A$25)&gt;0,"〇","✕"),"-")</f>
        <v>-</v>
      </c>
      <c r="H508" s="716" t="str">
        <f ca="1">IF('２個別表'!$Y508=1,IF('２個別表'!$AC508=1,"〇","×"),IF(AND(2&lt;='２個別表'!$AC508,'２個別表'!$AC508&lt;=5),"〇","×"))</f>
        <v>×</v>
      </c>
      <c r="I508" s="716" t="str">
        <f t="shared" ca="1" si="186"/>
        <v>×</v>
      </c>
      <c r="J508" s="207" t="str">
        <f ca="1">'２個別表'!$Z508</f>
        <v/>
      </c>
      <c r="K508" s="207">
        <f ca="1">'２個別表'!$AK508</f>
        <v>0</v>
      </c>
      <c r="L508" s="207" t="str">
        <f ca="1">IF('２個別表'!$AL508=1,1,"")</f>
        <v/>
      </c>
      <c r="M508" s="207" t="str">
        <f ca="1">IF('２個別表'!$AL508="","",IF('２個別表'!$AL508=1,IF(OR('２個別表'!$AM508=1,'２個別表'!$AN508=1),"〇","×")))</f>
        <v/>
      </c>
      <c r="N508" s="204" t="str">
        <f ca="1">'２個別表'!AT508</f>
        <v/>
      </c>
      <c r="O508" s="220" t="str">
        <f ca="1">IF(1&lt;='２個別表'!$F508,IF(AND(1&lt;='２個別表'!$AO508,'２個別表'!$AO508&lt;=3),1,0),"")</f>
        <v/>
      </c>
      <c r="P508" s="229">
        <f ca="1">IF($O508=1,IF(AND('２個別表'!$BF508&lt;&gt;"",AND('２個別表'!$BI508&lt;&gt;1,'２個別表'!$BJ508)),0,1),0)</f>
        <v>0</v>
      </c>
      <c r="Q508" s="220">
        <f ca="1">IF('２個別表'!$BF508&lt;&gt;"",1,0)</f>
        <v>0</v>
      </c>
      <c r="R508" s="220" t="str">
        <f ca="1">IF($Q508=1,IF('２個別表'!$BI508=1,1,0),"")</f>
        <v/>
      </c>
      <c r="S508" s="220" t="str">
        <f ca="1">IF($R508=1,IF('２個別表'!$BJ508&lt;&gt;"","〇","×"),"")</f>
        <v/>
      </c>
      <c r="T508" s="220" t="str">
        <f t="shared" ca="1" si="192"/>
        <v/>
      </c>
      <c r="U508" s="381">
        <f ca="1">IF('２個別表'!$BH508&gt;0,'２個別表'!$BH508,0)</f>
        <v>0</v>
      </c>
      <c r="V508" s="220">
        <f ca="1">IF('２個別表'!$BJ508&lt;&gt;"",1,0)</f>
        <v>0</v>
      </c>
      <c r="W508" s="206">
        <f ca="1">IF(AND($Q508=1,$V508=1),'２個別表'!$CF508,0)</f>
        <v>0</v>
      </c>
      <c r="X508" s="219">
        <f t="shared" ca="1" si="187"/>
        <v>0</v>
      </c>
      <c r="Y508" s="220" t="str">
        <f ca="1">IF(1&lt;='２個別表'!$F508,'２個別表'!$BV508,"")</f>
        <v/>
      </c>
      <c r="Z508" s="220">
        <f ca="1">IF(1&lt;='２個別表'!$F508,'２個別表'!$CG508,0)</f>
        <v>0</v>
      </c>
      <c r="AA508" s="220">
        <f ca="1">IF(OR(0&lt;'２個別表'!$BZ508,0&lt;SUM('２個別表'!$CC508:$CD508)),1,0)</f>
        <v>1</v>
      </c>
      <c r="AB508" s="207">
        <f ca="1">IF(1&lt;='２個別表'!$F508,'２個別表'!$BX508,0)</f>
        <v>0</v>
      </c>
      <c r="AC508" s="207" t="str">
        <f ca="1">IF('２個別表'!$BX508&gt;0,IF(AND('２個別表'!$BV508=1,'２個別表'!$CG508="控除不可"),'２個別表'!$BX508,IF(AND('２個別表'!$BV508=1,'２個別表'!$CG508="80%控除対象"),ROUNDUP('２個別表'!$BX508*102/110,0),IF(AND('２個別表'!$BV508=1,'２個別表'!$CG508="全額控除"),ROUNDUP('２個別表'!$BX508*100/110,0),IF(OR('２個別表'!$BV508=2,'２個別表'!$BV508=3),'２個別表'!$BX508,'２個別表'!$BX508)))),"")</f>
        <v/>
      </c>
      <c r="AD508" s="221" t="str">
        <f ca="1">IF('２個別表'!$W508=1,3,IF(AND('２個別表'!$W508=2,AND(19&lt;='２個別表'!$AO508,'２個別表'!$AO508&lt;=23)),2,IF(AND('２個別表'!$W508=2,OR(AND(1&lt;='２個別表'!$AO508,'２個別表'!$AO508&lt;=18),AND(24&lt;='２個別表'!$AO508,'２個別表'!$AO508&lt;=25))),1,"判定不能")))</f>
        <v>判定不能</v>
      </c>
      <c r="AE508" s="228">
        <f t="shared" ca="1" si="193"/>
        <v>0</v>
      </c>
      <c r="AF508" s="204" t="str">
        <f t="shared" ca="1" si="210"/>
        <v/>
      </c>
      <c r="AG508" s="207" t="str">
        <f ca="1">IF(AND($AD508=1,$U508&gt;0,$V508=1),ROUNDDOWN($AC508*1/2-'２個別表'!$CF508*1/2,0),"")</f>
        <v/>
      </c>
      <c r="AH508" s="207" t="str">
        <f t="shared" ca="1" si="188"/>
        <v/>
      </c>
      <c r="AI508" s="230" t="str">
        <f ca="1">IF(AND($AD508=1,$Q508=1),IF($AB508&gt;0,'２個別表'!$BX508-'２個別表'!$BZ508-'２個別表'!$CF508-'２個別表'!$CC508-'２個別表'!$CD508-'２個別表'!$CE508,0),"")</f>
        <v/>
      </c>
      <c r="AJ508" s="222">
        <f t="shared" ca="1" si="194"/>
        <v>0</v>
      </c>
      <c r="AK508" s="218" t="str">
        <f ca="1">IF($AD508=1,IF('２個別表'!$AQ508=1,1,IF('２個別表'!AQ508="","",)),"")</f>
        <v/>
      </c>
      <c r="AL508" s="207" t="str">
        <f ca="1">IF($AJ508=1,IF($AK508=1,'２個別表'!BU508,""),"")</f>
        <v/>
      </c>
      <c r="AM508" s="204" t="str">
        <f t="shared" ca="1" si="195"/>
        <v/>
      </c>
      <c r="AN508" s="223" t="str">
        <f ca="1">IF($AJ508=1,IF($AK508=1,ROUNDDOWN('２個別表'!$BX508-'２個別表'!$BZ508-'２個別表'!$CC508-'２個別表'!$CD508-'２個別表'!$CE508-'２個別表'!$CF508,0),""),"")</f>
        <v/>
      </c>
      <c r="AO508" s="222">
        <f t="shared" ca="1" si="191"/>
        <v>0</v>
      </c>
      <c r="AP508" s="218">
        <f t="shared" ca="1" si="196"/>
        <v>0</v>
      </c>
      <c r="AQ508" s="218">
        <f t="shared" ca="1" si="197"/>
        <v>0</v>
      </c>
      <c r="AR508" s="213">
        <f ca="1">IF('２個別表'!$AC508=1,1,0)</f>
        <v>0</v>
      </c>
      <c r="AS508" s="204" t="str">
        <f t="shared" ca="1" si="198"/>
        <v/>
      </c>
      <c r="AT508" s="204" t="str">
        <f t="shared" ca="1" si="199"/>
        <v/>
      </c>
      <c r="AU508" s="230" t="str">
        <f ca="1">IF($AD508=1,IF($AQ508=1,ROUNDDOWN('２個別表'!$BX508-'２個別表'!$BZ508-'２個別表'!$CC508-'２個別表'!$CD508-'２個別表'!$CE508-'２個別表'!$CF508,0),""),"")</f>
        <v/>
      </c>
      <c r="AV508" s="391">
        <f t="shared" ca="1" si="200"/>
        <v>0</v>
      </c>
      <c r="AW508" s="401" t="str">
        <f t="shared" ca="1" si="201"/>
        <v>-</v>
      </c>
      <c r="AX508" s="228">
        <f ca="1">IF($AD508=2,IF('２個別表'!$BS508=1,1,0),0)</f>
        <v>0</v>
      </c>
      <c r="AY508" s="213" t="str">
        <f t="shared" ca="1" si="202"/>
        <v/>
      </c>
      <c r="AZ508" s="409" t="str">
        <f ca="1">IF(AND($AD508=2,$AX508=1),'２個別表'!$BX508-('２個別表'!$BZ508+'２個別表'!$CC508+'２個別表'!$CD508+'２個別表'!$CE508+'２個別表'!$CF508),"")</f>
        <v/>
      </c>
      <c r="BA508" s="228">
        <f ca="1">IF($AD508=2,IF('２個別表'!$BS508&lt;&gt;1,1,0),0)</f>
        <v>0</v>
      </c>
      <c r="BB508" s="404">
        <f t="shared" ca="1" si="203"/>
        <v>0</v>
      </c>
      <c r="BC508" s="207" t="str">
        <f ca="1">IF(AND($AD508=2,$BA508=1),'２個別表'!$BT508,"")</f>
        <v/>
      </c>
      <c r="BD508" s="207" t="str">
        <f t="shared" ca="1" si="204"/>
        <v/>
      </c>
      <c r="BE508" s="207" t="str">
        <f ca="1">IF(AND($AD508=2,$BA508=1),'２個別表'!$BW508-('２個別表'!$BZ508+'２個別表'!$CC508+'２個別表'!$CD508+'２個別表'!$CE508+'２個別表'!$CF508),"")</f>
        <v/>
      </c>
      <c r="BF508" s="207" t="str">
        <f ca="1">IF(AND($AD508=2,$BA508=1),'２個別表'!$CC508+'２個別表'!$CD508,"")</f>
        <v/>
      </c>
      <c r="BG508" s="406" t="str">
        <f ca="1">IF($BB508=1,IF(SUM('２個別表'!$BY508,'２個別表'!$CF508*0.5)&lt;='２個別表'!$BX508*0.5,"〇","×"),"")</f>
        <v/>
      </c>
      <c r="BH508" s="405">
        <f t="shared" ca="1" si="205"/>
        <v>0</v>
      </c>
      <c r="BI508" s="229" t="str">
        <f ca="1">IF($AD508=2,IF($AX508=1,IF('２個別表'!$AO508=23,"〇","×"),IF(OR('２個別表'!$AO508&lt;19,'２個別表'!$AO508&gt;23),"",IF($BH508&lt;='２個別表'!$BT508,"〇","×"))),"-")</f>
        <v>-</v>
      </c>
      <c r="BJ508" s="414" t="str">
        <f t="shared" ca="1" si="206"/>
        <v>-</v>
      </c>
      <c r="BK508" s="228">
        <f t="shared" ca="1" si="207"/>
        <v>0</v>
      </c>
      <c r="BL508" s="229" t="str">
        <f ca="1">IF($AD508=3,IF(1&lt;='２個別表'!$F508,IF('２個別表'!$W508=1,"〇","×"),""),"")</f>
        <v/>
      </c>
      <c r="BM508" s="209" t="str">
        <f ca="1">IF(AD508=3,IF(AND(OR('２個別表'!BF508="附帯施設",AND(1&lt;='２個別表'!AO508,'２個別表'!AO508&lt;=3)),'２個別表'!BM508&lt;&gt;"",'２個別表'!BN508&lt;&gt;""),1,IF(AND(OR('２個別表'!BF508="附帯施設",AND(1&lt;='２個別表'!AO508,'２個別表'!AO508&lt;=3)),OR('２個別表'!BM508="",'２個別表'!BN508="")),"×",0)),"")</f>
        <v/>
      </c>
      <c r="BN508" s="229" t="str">
        <f ca="1">IF($AD508=3,IF('２個別表'!$BX508&gt;=500000,"〇","×"),"")</f>
        <v/>
      </c>
      <c r="BO508" s="204" t="str">
        <f ca="1">IF(AD508=3,'２個別表'!BY508,"")</f>
        <v/>
      </c>
      <c r="BP508" s="204" t="str">
        <f ca="1">IF(AD508=3,IF(COUNTIF('２個別表'!$Z$11:'２個別表'!Z508,'２個別表'!Z508)=1,BO508,SUMIF('２個別表'!$Z$11:$Z$510,'２個別表'!Z508,$BO$11:$BO$239)),"")</f>
        <v/>
      </c>
      <c r="BQ508" s="213" t="str">
        <f t="shared" ca="1" si="189"/>
        <v/>
      </c>
      <c r="BR508" s="207" t="str">
        <f t="shared" ca="1" si="208"/>
        <v/>
      </c>
      <c r="BS508" s="483" t="str">
        <f ca="1">IF($AD508=3,'２個別表'!$BX508-('２個別表'!$BZ508+'２個別表'!$CC508+'２個別表'!$CD508+'２個別表'!$CE508+'２個別表'!$CF508),"")</f>
        <v/>
      </c>
      <c r="BT508" s="486">
        <f t="shared" ca="1" si="190"/>
        <v>0</v>
      </c>
      <c r="BU508" s="480" t="str">
        <f t="shared" ca="1" si="209"/>
        <v/>
      </c>
    </row>
    <row r="509" spans="1:73">
      <c r="A509" s="770" t="str">
        <f t="shared" ca="1" si="185"/>
        <v>石川県</v>
      </c>
      <c r="B509" s="773">
        <f ca="1">'２個別表'!Q509</f>
        <v>499</v>
      </c>
      <c r="C509" s="775" t="str">
        <f>'２個別表'!$R509</f>
        <v>石川県</v>
      </c>
      <c r="D509" s="775" t="str">
        <f ca="1">'２個別表'!$S509</f>
        <v/>
      </c>
      <c r="E509" s="775" t="str">
        <f ca="1">'２個別表'!$T509</f>
        <v/>
      </c>
      <c r="F509" s="947" t="str">
        <f ca="1">'２個別表'!$W509</f>
        <v/>
      </c>
      <c r="G509" s="947" t="str">
        <f ca="1">IF($F509=1,IF(SUMIF('（様式１号）１総括表'!$B$16:$B$25,A509,'（様式１号）１総括表'!$A$16:$A$25)&gt;0,"〇","✕"),"-")</f>
        <v>-</v>
      </c>
      <c r="H509" s="946" t="str">
        <f ca="1">IF('２個別表'!$Y509=1,IF('２個別表'!$AC509=1,"〇","×"),IF(AND(2&lt;='２個別表'!$AC509,'２個別表'!$AC509&lt;=5),"〇","×"))</f>
        <v>×</v>
      </c>
      <c r="I509" s="946" t="str">
        <f t="shared" ca="1" si="186"/>
        <v>×</v>
      </c>
      <c r="J509" s="204" t="str">
        <f ca="1">'２個別表'!$Z509</f>
        <v/>
      </c>
      <c r="K509" s="204">
        <f ca="1">'２個別表'!$AK509</f>
        <v>0</v>
      </c>
      <c r="L509" s="204" t="str">
        <f ca="1">IF('２個別表'!$AL509=1,1,"")</f>
        <v/>
      </c>
      <c r="M509" s="204" t="str">
        <f ca="1">IF('２個別表'!$AL509="","",IF('２個別表'!$AL509=1,IF(OR('２個別表'!$AM509=1,'２個別表'!$AN509=1),"〇","×")))</f>
        <v/>
      </c>
      <c r="N509" s="204" t="str">
        <f ca="1">'２個別表'!AT509</f>
        <v/>
      </c>
      <c r="O509" s="214" t="str">
        <f ca="1">IF(1&lt;='２個別表'!$F509,IF(AND(1&lt;='２個別表'!$AO509,'２個別表'!$AO509&lt;=3),1,0),"")</f>
        <v/>
      </c>
      <c r="P509" s="218">
        <f ca="1">IF($O509=1,IF(AND('２個別表'!$BF509&lt;&gt;"",AND('２個別表'!$BI509&lt;&gt;1,'２個別表'!$BJ509)),0,1),0)</f>
        <v>0</v>
      </c>
      <c r="Q509" s="214">
        <f ca="1">IF('２個別表'!$BF509&lt;&gt;"",1,0)</f>
        <v>0</v>
      </c>
      <c r="R509" s="214" t="str">
        <f ca="1">IF($Q509=1,IF('２個別表'!$BI509=1,1,0),"")</f>
        <v/>
      </c>
      <c r="S509" s="214" t="str">
        <f ca="1">IF($R509=1,IF('２個別表'!$BJ509&lt;&gt;"","〇","×"),"")</f>
        <v/>
      </c>
      <c r="T509" s="214" t="str">
        <f t="shared" ca="1" si="192"/>
        <v/>
      </c>
      <c r="U509" s="948">
        <f ca="1">IF('２個別表'!$BH509&gt;0,'２個別表'!$BH509,0)</f>
        <v>0</v>
      </c>
      <c r="V509" s="214">
        <f ca="1">IF('２個別表'!$BJ509&lt;&gt;"",1,0)</f>
        <v>0</v>
      </c>
      <c r="W509" s="203">
        <f ca="1">IF(AND($Q509=1,$V509=1),'２個別表'!$CF509,0)</f>
        <v>0</v>
      </c>
      <c r="X509" s="949">
        <f t="shared" ca="1" si="187"/>
        <v>0</v>
      </c>
      <c r="Y509" s="214" t="str">
        <f ca="1">IF(1&lt;='２個別表'!$F509,'２個別表'!$BV509,"")</f>
        <v/>
      </c>
      <c r="Z509" s="214">
        <f ca="1">IF(1&lt;='２個別表'!$F509,'２個別表'!$CG509,0)</f>
        <v>0</v>
      </c>
      <c r="AA509" s="214">
        <f ca="1">IF(OR(0&lt;'２個別表'!$BZ509,0&lt;SUM('２個別表'!$CC509:$CD509)),1,0)</f>
        <v>1</v>
      </c>
      <c r="AB509" s="204">
        <f ca="1">IF(1&lt;='２個別表'!$F509,'２個別表'!$BX509,0)</f>
        <v>0</v>
      </c>
      <c r="AC509" s="204" t="str">
        <f ca="1">IF('２個別表'!$BX509&gt;0,IF(AND('２個別表'!$BV509=1,'２個別表'!$CG509="控除不可"),'２個別表'!$BX509,IF(AND('２個別表'!$BV509=1,'２個別表'!$CG509="80%控除対象"),ROUNDUP('２個別表'!$BX509*102/110,0),IF(AND('２個別表'!$BV509=1,'２個別表'!$CG509="全額控除"),ROUNDUP('２個別表'!$BX509*100/110,0),IF(OR('２個別表'!$BV509=2,'２個別表'!$BV509=3),'２個別表'!$BX509,'２個別表'!$BX509)))),"")</f>
        <v/>
      </c>
      <c r="AD509" s="950" t="str">
        <f ca="1">IF('２個別表'!$W509=1,3,IF(AND('２個別表'!$W509=2,AND(19&lt;='２個別表'!$AO509,'２個別表'!$AO509&lt;=23)),2,IF(AND('２個別表'!$W509=2,OR(AND(1&lt;='２個別表'!$AO509,'２個別表'!$AO509&lt;=18),AND(24&lt;='２個別表'!$AO509,'２個別表'!$AO509&lt;=25))),1,"判定不能")))</f>
        <v>判定不能</v>
      </c>
      <c r="AE509" s="222">
        <f t="shared" ca="1" si="193"/>
        <v>0</v>
      </c>
      <c r="AF509" s="204" t="str">
        <f t="shared" ca="1" si="210"/>
        <v/>
      </c>
      <c r="AG509" s="204" t="str">
        <f ca="1">IF(AND($AD509=1,$U509&gt;0,$V509=1),ROUNDDOWN($AC509*1/2-'２個別表'!$CF509*1/2,0),"")</f>
        <v/>
      </c>
      <c r="AH509" s="204" t="str">
        <f t="shared" ca="1" si="188"/>
        <v/>
      </c>
      <c r="AI509" s="223" t="str">
        <f ca="1">IF(AND($AD509=1,$Q509=1),IF($AB509&gt;0,'２個別表'!$BX509-'２個別表'!$BZ509-'２個別表'!$CF509-'２個別表'!$CC509-'２個別表'!$CD509-'２個別表'!$CE509,0),"")</f>
        <v/>
      </c>
      <c r="AJ509" s="222">
        <f t="shared" ca="1" si="194"/>
        <v>0</v>
      </c>
      <c r="AK509" s="218" t="str">
        <f ca="1">IF($AD509=1,IF('２個別表'!$AQ509=1,1,IF('２個別表'!AQ509="","",)),"")</f>
        <v/>
      </c>
      <c r="AL509" s="204" t="str">
        <f ca="1">IF($AJ509=1,IF($AK509=1,'２個別表'!BU509,""),"")</f>
        <v/>
      </c>
      <c r="AM509" s="204" t="str">
        <f t="shared" ca="1" si="195"/>
        <v/>
      </c>
      <c r="AN509" s="223" t="str">
        <f ca="1">IF($AJ509=1,IF($AK509=1,ROUNDDOWN('２個別表'!$BX509-'２個別表'!$BZ509-'２個別表'!$CC509-'２個別表'!$CD509-'２個別表'!$CE509-'２個別表'!$CF509,0),""),"")</f>
        <v/>
      </c>
      <c r="AO509" s="222">
        <f t="shared" ca="1" si="191"/>
        <v>0</v>
      </c>
      <c r="AP509" s="218">
        <f t="shared" ca="1" si="196"/>
        <v>0</v>
      </c>
      <c r="AQ509" s="218">
        <f t="shared" ca="1" si="197"/>
        <v>0</v>
      </c>
      <c r="AR509" s="209">
        <f ca="1">IF('２個別表'!$AC509=1,1,0)</f>
        <v>0</v>
      </c>
      <c r="AS509" s="204" t="str">
        <f t="shared" ca="1" si="198"/>
        <v/>
      </c>
      <c r="AT509" s="204" t="str">
        <f t="shared" ca="1" si="199"/>
        <v/>
      </c>
      <c r="AU509" s="223" t="str">
        <f ca="1">IF($AD509=1,IF($AQ509=1,ROUNDDOWN('２個別表'!$BX509-'２個別表'!$BZ509-'２個別表'!$CC509-'２個別表'!$CD509-'２個別表'!$CE509-'２個別表'!$CF509,0),""),"")</f>
        <v/>
      </c>
      <c r="AV509" s="951">
        <f t="shared" ca="1" si="200"/>
        <v>0</v>
      </c>
      <c r="AW509" s="401" t="str">
        <f t="shared" ca="1" si="201"/>
        <v>-</v>
      </c>
      <c r="AX509" s="222">
        <f ca="1">IF($AD509=2,IF('２個別表'!$BS509=1,1,0),0)</f>
        <v>0</v>
      </c>
      <c r="AY509" s="209" t="str">
        <f t="shared" ca="1" si="202"/>
        <v/>
      </c>
      <c r="AZ509" s="952" t="str">
        <f ca="1">IF(AND($AD509=2,$AX509=1),'２個別表'!$BX509-('２個別表'!$BZ509+'２個別表'!$CC509+'２個別表'!$CD509+'２個別表'!$CE509+'２個別表'!$CF509),"")</f>
        <v/>
      </c>
      <c r="BA509" s="222">
        <f ca="1">IF($AD509=2,IF('２個別表'!$BS509&lt;&gt;1,1,0),0)</f>
        <v>0</v>
      </c>
      <c r="BB509" s="953">
        <f t="shared" ca="1" si="203"/>
        <v>0</v>
      </c>
      <c r="BC509" s="204" t="str">
        <f ca="1">IF(AND($AD509=2,$BA509=1),'２個別表'!$BT509,"")</f>
        <v/>
      </c>
      <c r="BD509" s="204" t="str">
        <f t="shared" ca="1" si="204"/>
        <v/>
      </c>
      <c r="BE509" s="204" t="str">
        <f ca="1">IF(AND($AD509=2,$BA509=1),'２個別表'!$BW509-('２個別表'!$BZ509+'２個別表'!$CC509+'２個別表'!$CD509+'２個別表'!$CE509+'２個別表'!$CF509),"")</f>
        <v/>
      </c>
      <c r="BF509" s="204" t="str">
        <f ca="1">IF(AND($AD509=2,$BA509=1),'２個別表'!$CC509+'２個別表'!$CD509,"")</f>
        <v/>
      </c>
      <c r="BG509" s="954" t="str">
        <f ca="1">IF($BB509=1,IF(SUM('２個別表'!$BY509,'２個別表'!$CF509*0.5)&lt;='２個別表'!$BX509*0.5,"〇","×"),"")</f>
        <v/>
      </c>
      <c r="BH509" s="955">
        <f t="shared" ca="1" si="205"/>
        <v>0</v>
      </c>
      <c r="BI509" s="218" t="str">
        <f ca="1">IF($AD509=2,IF($AX509=1,IF('２個別表'!$AO509=23,"〇","×"),IF(OR('２個別表'!$AO509&lt;19,'２個別表'!$AO509&gt;23),"",IF($BH509&lt;='２個別表'!$BT509,"〇","×"))),"-")</f>
        <v>-</v>
      </c>
      <c r="BJ509" s="956" t="str">
        <f t="shared" ca="1" si="206"/>
        <v>-</v>
      </c>
      <c r="BK509" s="222">
        <f t="shared" ca="1" si="207"/>
        <v>0</v>
      </c>
      <c r="BL509" s="218" t="str">
        <f ca="1">IF($AD509=3,IF(1&lt;='２個別表'!$F509,IF('２個別表'!$W509=1,"〇","×"),""),"")</f>
        <v/>
      </c>
      <c r="BM509" s="209" t="str">
        <f ca="1">IF(AD509=3,IF(AND(OR('２個別表'!BF509="附帯施設",AND(1&lt;='２個別表'!AO509,'２個別表'!AO509&lt;=3)),'２個別表'!BM509&lt;&gt;"",'２個別表'!BN509&lt;&gt;""),1,IF(AND(OR('２個別表'!BF509="附帯施設",AND(1&lt;='２個別表'!AO509,'２個別表'!AO509&lt;=3)),OR('２個別表'!BM509="",'２個別表'!BN509="")),"×",0)),"")</f>
        <v/>
      </c>
      <c r="BN509" s="218" t="str">
        <f ca="1">IF($AD509=3,IF('２個別表'!$BX509&gt;=500000,"〇","×"),"")</f>
        <v/>
      </c>
      <c r="BO509" s="204" t="str">
        <f ca="1">IF(AD509=3,'２個別表'!BY509,"")</f>
        <v/>
      </c>
      <c r="BP509" s="204" t="str">
        <f ca="1">IF(AD509=3,IF(COUNTIF('２個別表'!$Z$11:'２個別表'!Z509,'２個別表'!Z509)=1,BO509,SUMIF('２個別表'!$Z$11:$Z$510,'２個別表'!Z509,$BO$11:$BO$239)),"")</f>
        <v/>
      </c>
      <c r="BQ509" s="209" t="str">
        <f t="shared" ca="1" si="189"/>
        <v/>
      </c>
      <c r="BR509" s="204" t="str">
        <f t="shared" ca="1" si="208"/>
        <v/>
      </c>
      <c r="BS509" s="483" t="str">
        <f ca="1">IF($AD509=3,'２個別表'!$BX509-('２個別表'!$BZ509+'２個別表'!$CC509+'２個別表'!$CD509+'２個別表'!$CE509+'２個別表'!$CF509),"")</f>
        <v/>
      </c>
      <c r="BT509" s="486">
        <f t="shared" ca="1" si="190"/>
        <v>0</v>
      </c>
      <c r="BU509" s="957" t="str">
        <f t="shared" ca="1" si="209"/>
        <v/>
      </c>
    </row>
    <row r="510" spans="1:73" ht="19.5" thickBot="1">
      <c r="A510" s="770" t="str">
        <f t="shared" ca="1" si="185"/>
        <v>石川県</v>
      </c>
      <c r="B510" s="776">
        <f ca="1">'２個別表'!Q510</f>
        <v>500</v>
      </c>
      <c r="C510" s="958" t="str">
        <f>'２個別表'!$R510</f>
        <v>石川県</v>
      </c>
      <c r="D510" s="958" t="str">
        <f ca="1">'２個別表'!$S510</f>
        <v/>
      </c>
      <c r="E510" s="958" t="str">
        <f ca="1">'２個別表'!$T510</f>
        <v/>
      </c>
      <c r="F510" s="777" t="str">
        <f ca="1">'２個別表'!$W510</f>
        <v/>
      </c>
      <c r="G510" s="777" t="str">
        <f ca="1">IF($F510=1,IF(SUMIF('（様式１号）１総括表'!$B$16:$B$25,A510,'（様式１号）１総括表'!$A$16:$A$25)&gt;0,"〇","✕"),"-")</f>
        <v>-</v>
      </c>
      <c r="H510" s="717" t="str">
        <f ca="1">IF('２個別表'!$Y510=1,IF('２個別表'!$AC510=1,"〇","×"),IF(AND(2&lt;='２個別表'!$AC510,'２個別表'!$AC510&lt;=5),"〇","×"))</f>
        <v>×</v>
      </c>
      <c r="I510" s="717" t="str">
        <f t="shared" ca="1" si="186"/>
        <v>×</v>
      </c>
      <c r="J510" s="389" t="str">
        <f ca="1">'２個別表'!$Z510</f>
        <v/>
      </c>
      <c r="K510" s="389">
        <f ca="1">'２個別表'!$AK510</f>
        <v>0</v>
      </c>
      <c r="L510" s="389" t="str">
        <f ca="1">IF('２個別表'!$AL510=1,1,"")</f>
        <v/>
      </c>
      <c r="M510" s="389" t="str">
        <f ca="1">IF('２個別表'!$AL510="","",IF('２個別表'!$AL510=1,IF(OR('２個別表'!$AM510=1,'２個別表'!$AN510=1),"〇","×")))</f>
        <v/>
      </c>
      <c r="N510" s="208" t="str">
        <f ca="1">'２個別表'!AT510</f>
        <v/>
      </c>
      <c r="O510" s="442" t="str">
        <f ca="1">IF(1&lt;='２個別表'!$F510,IF(AND(1&lt;='２個別表'!$AO510,'２個別表'!$AO510&lt;=3),1,0),"")</f>
        <v/>
      </c>
      <c r="P510" s="415">
        <f ca="1">IF($O510=1,IF(AND('２個別表'!$BF510&lt;&gt;"",AND('２個別表'!$BI510&lt;&gt;1,'２個別表'!$BJ510)),0,1),0)</f>
        <v>0</v>
      </c>
      <c r="Q510" s="442">
        <f ca="1">IF('２個別表'!$BF510&lt;&gt;"",1,0)</f>
        <v>0</v>
      </c>
      <c r="R510" s="442" t="str">
        <f ca="1">IF($Q510=1,IF('２個別表'!$BI510=1,1,0),"")</f>
        <v/>
      </c>
      <c r="S510" s="442" t="str">
        <f ca="1">IF($R510=1,IF('２個別表'!$BJ510&lt;&gt;"","〇","×"),"")</f>
        <v/>
      </c>
      <c r="T510" s="442" t="str">
        <f t="shared" ca="1" si="192"/>
        <v/>
      </c>
      <c r="U510" s="959">
        <f ca="1">IF('２個別表'!$BH510&gt;0,'２個別表'!$BH510,0)</f>
        <v>0</v>
      </c>
      <c r="V510" s="442">
        <f ca="1">IF('２個別表'!$BJ510&lt;&gt;"",1,0)</f>
        <v>0</v>
      </c>
      <c r="W510" s="960">
        <f ca="1">IF(AND($Q510=1,$V510=1),'２個別表'!$CF510,0)</f>
        <v>0</v>
      </c>
      <c r="X510" s="961">
        <f t="shared" ca="1" si="187"/>
        <v>0</v>
      </c>
      <c r="Y510" s="442" t="str">
        <f ca="1">IF(1&lt;='２個別表'!$F510,'２個別表'!$BV510,"")</f>
        <v/>
      </c>
      <c r="Z510" s="442">
        <f ca="1">IF(1&lt;='２個別表'!$F510,'２個別表'!$CG510,0)</f>
        <v>0</v>
      </c>
      <c r="AA510" s="442">
        <f ca="1">IF(OR(0&lt;'２個別表'!$BZ510,0&lt;SUM('２個別表'!$CC510:$CD510)),1,0)</f>
        <v>1</v>
      </c>
      <c r="AB510" s="389">
        <f ca="1">IF(1&lt;='２個別表'!$F510,'２個別表'!$BX510,0)</f>
        <v>0</v>
      </c>
      <c r="AC510" s="389" t="str">
        <f ca="1">IF('２個別表'!$BX510&gt;0,IF(AND('２個別表'!$BV510=1,'２個別表'!$CG510="控除不可"),'２個別表'!$BX510,IF(AND('２個別表'!$BV510=1,'２個別表'!$CG510="80%控除対象"),ROUNDUP('２個別表'!$BX510*102/110,0),IF(AND('２個別表'!$BV510=1,'２個別表'!$CG510="全額控除"),ROUNDUP('２個別表'!$BX510*100/110,0),IF(OR('２個別表'!$BV510=2,'２個別表'!$BV510=3),'２個別表'!$BX510,'２個別表'!$BX510)))),"")</f>
        <v/>
      </c>
      <c r="AD510" s="443" t="str">
        <f ca="1">IF('２個別表'!$W510=1,3,IF(AND('２個別表'!$W510=2,AND(19&lt;='２個別表'!$AO510,'２個別表'!$AO510&lt;=23)),2,IF(AND('２個別表'!$W510=2,OR(AND(1&lt;='２個別表'!$AO510,'２個別表'!$AO510&lt;=18),AND(24&lt;='２個別表'!$AO510,'２個別表'!$AO510&lt;=25))),1,"判定不能")))</f>
        <v>判定不能</v>
      </c>
      <c r="AE510" s="388">
        <f t="shared" ca="1" si="193"/>
        <v>0</v>
      </c>
      <c r="AF510" s="208" t="str">
        <f t="shared" ca="1" si="210"/>
        <v/>
      </c>
      <c r="AG510" s="389" t="str">
        <f ca="1">IF(AND($AD510=1,$U510&gt;0,$V510=1),ROUNDDOWN($AC510*1/2-'２個別表'!$CF510*1/2,0),"")</f>
        <v/>
      </c>
      <c r="AH510" s="389" t="str">
        <f t="shared" ca="1" si="188"/>
        <v/>
      </c>
      <c r="AI510" s="390" t="str">
        <f ca="1">IF(AND($AD510=1,$Q510=1),IF($AB510&gt;0,'２個別表'!$BX510-'２個別表'!$BZ510-'２個別表'!$CF510-'２個別表'!$CC510-'２個別表'!$CD510-'２個別表'!$CE510,0),"")</f>
        <v/>
      </c>
      <c r="AJ510" s="224">
        <f t="shared" ca="1" si="194"/>
        <v>0</v>
      </c>
      <c r="AK510" s="227" t="str">
        <f ca="1">IF($AD510=1,IF('２個別表'!$AQ510=1,1,IF('２個別表'!AQ510="","",)),"")</f>
        <v/>
      </c>
      <c r="AL510" s="389" t="str">
        <f ca="1">IF($AJ510=1,IF($AK510=1,'２個別表'!BU510,""),"")</f>
        <v/>
      </c>
      <c r="AM510" s="208" t="str">
        <f t="shared" ca="1" si="195"/>
        <v/>
      </c>
      <c r="AN510" s="225" t="str">
        <f ca="1">IF($AJ510=1,IF($AK510=1,ROUNDDOWN('２個別表'!$BX510-'２個別表'!$BZ510-'２個別表'!$CC510-'２個別表'!$CD510-'２個別表'!$CE510-'２個別表'!$CF510,0),""),"")</f>
        <v/>
      </c>
      <c r="AO510" s="224">
        <f t="shared" ca="1" si="191"/>
        <v>0</v>
      </c>
      <c r="AP510" s="227">
        <f t="shared" ca="1" si="196"/>
        <v>0</v>
      </c>
      <c r="AQ510" s="227">
        <f t="shared" ca="1" si="197"/>
        <v>0</v>
      </c>
      <c r="AR510" s="392">
        <f ca="1">IF('２個別表'!$AC510=1,1,0)</f>
        <v>0</v>
      </c>
      <c r="AS510" s="208" t="str">
        <f t="shared" ca="1" si="198"/>
        <v/>
      </c>
      <c r="AT510" s="208" t="str">
        <f t="shared" ca="1" si="199"/>
        <v/>
      </c>
      <c r="AU510" s="390" t="str">
        <f ca="1">IF($AD510=1,IF($AQ510=1,ROUNDDOWN('２個別表'!$BX510-'２個別表'!$BZ510-'２個別表'!$CC510-'２個別表'!$CD510-'２個別表'!$CE510-'２個別表'!$CF510,0),""),"")</f>
        <v/>
      </c>
      <c r="AV510" s="402">
        <f t="shared" ca="1" si="200"/>
        <v>0</v>
      </c>
      <c r="AW510" s="403" t="str">
        <f t="shared" ca="1" si="201"/>
        <v>-</v>
      </c>
      <c r="AX510" s="388">
        <f ca="1">IF($AD510=2,IF('２個別表'!$BS510=1,1,0),0)</f>
        <v>0</v>
      </c>
      <c r="AY510" s="392" t="str">
        <f t="shared" ca="1" si="202"/>
        <v/>
      </c>
      <c r="AZ510" s="410" t="str">
        <f ca="1">IF(AND($AD510=2,$AX510=1),'２個別表'!$BX510-('２個別表'!$BZ510+'２個別表'!$CC510+'２個別表'!$CD510+'２個別表'!$CE510+'２個別表'!$CF510),"")</f>
        <v/>
      </c>
      <c r="BA510" s="388">
        <f ca="1">IF($AD510=2,IF('２個別表'!$BS510&lt;&gt;1,1,0),0)</f>
        <v>0</v>
      </c>
      <c r="BB510" s="407">
        <f t="shared" ca="1" si="203"/>
        <v>0</v>
      </c>
      <c r="BC510" s="389" t="str">
        <f ca="1">IF(AND($AD510=2,$BA510=1),'２個別表'!$BT510,"")</f>
        <v/>
      </c>
      <c r="BD510" s="389" t="str">
        <f t="shared" ca="1" si="204"/>
        <v/>
      </c>
      <c r="BE510" s="389" t="str">
        <f ca="1">IF(AND($AD510=2,$BA510=1),'２個別表'!$BW510-('２個別表'!$BZ510+'２個別表'!$CC510+'２個別表'!$CD510+'２個別表'!$CE510+'２個別表'!$CF510),"")</f>
        <v/>
      </c>
      <c r="BF510" s="389" t="str">
        <f ca="1">IF(AND($AD510=2,$BA510=1),'２個別表'!$CC510+'２個別表'!$CD510,"")</f>
        <v/>
      </c>
      <c r="BG510" s="408" t="str">
        <f ca="1">IF($BB510=1,IF(SUM('２個別表'!$BY510,'２個別表'!$CF510*0.5)&lt;='２個別表'!$BX510*0.5,"〇","×"),"")</f>
        <v/>
      </c>
      <c r="BH510" s="444">
        <f t="shared" ca="1" si="205"/>
        <v>0</v>
      </c>
      <c r="BI510" s="415" t="str">
        <f ca="1">IF($AD510=2,IF($AX510=1,IF('２個別表'!$AO510=23,"〇","×"),IF(OR('２個別表'!$AO510&lt;19,'２個別表'!$AO510&gt;23),"",IF($BH510&lt;='２個別表'!$BT510,"〇","×"))),"-")</f>
        <v>-</v>
      </c>
      <c r="BJ510" s="423" t="str">
        <f t="shared" ca="1" si="206"/>
        <v>-</v>
      </c>
      <c r="BK510" s="388">
        <f t="shared" ca="1" si="207"/>
        <v>0</v>
      </c>
      <c r="BL510" s="415" t="str">
        <f ca="1">IF($AD510=3,IF(1&lt;='２個別表'!$F510,IF('２個別表'!$W510=1,"〇","×"),""),"")</f>
        <v/>
      </c>
      <c r="BM510" s="226" t="str">
        <f ca="1">IF(AD510=3,IF(AND(OR('２個別表'!BF510="附帯施設",AND(1&lt;='２個別表'!AO510,'２個別表'!AO510&lt;=3)),'２個別表'!BM510&lt;&gt;"",'２個別表'!BN510&lt;&gt;""),1,IF(AND(OR('２個別表'!BF510="附帯施設",AND(1&lt;='２個別表'!AO510,'２個別表'!AO510&lt;=3)),OR('２個別表'!BM510="",'２個別表'!BN510="")),"×",0)),"")</f>
        <v/>
      </c>
      <c r="BN510" s="415" t="str">
        <f ca="1">IF($AD510=3,IF('２個別表'!$BX510&gt;=500000,"〇","×"),"")</f>
        <v/>
      </c>
      <c r="BO510" s="208" t="str">
        <f ca="1">IF(AD510=3,'２個別表'!BY510,"")</f>
        <v/>
      </c>
      <c r="BP510" s="208" t="str">
        <f ca="1">IF(AD510=3,IF(COUNTIF('２個別表'!$Z$11:'２個別表'!Z510,'２個別表'!Z510)=1,BO510,SUMIF('２個別表'!$Z$11:$Z$510,'２個別表'!Z510,$BO$11:$BO$239)),"")</f>
        <v/>
      </c>
      <c r="BQ510" s="392" t="str">
        <f t="shared" ca="1" si="189"/>
        <v/>
      </c>
      <c r="BR510" s="389" t="str">
        <f t="shared" ca="1" si="208"/>
        <v/>
      </c>
      <c r="BS510" s="484" t="str">
        <f ca="1">IF($AD510=3,'２個別表'!$BX510-('２個別表'!$BZ510+'２個別表'!$CC510+'２個別表'!$CD510+'２個別表'!$CE510+'２個別表'!$CF510),"")</f>
        <v/>
      </c>
      <c r="BT510" s="487">
        <f t="shared" ca="1" si="190"/>
        <v>0</v>
      </c>
      <c r="BU510" s="481" t="str">
        <f t="shared" ca="1" si="209"/>
        <v/>
      </c>
    </row>
  </sheetData>
  <mergeCells count="88">
    <mergeCell ref="BK2:BU2"/>
    <mergeCell ref="BK3:BS4"/>
    <mergeCell ref="AI5:AI10"/>
    <mergeCell ref="AG5:AG10"/>
    <mergeCell ref="AH5:AH9"/>
    <mergeCell ref="AM5:AM10"/>
    <mergeCell ref="AL5:AL10"/>
    <mergeCell ref="AK5:AK10"/>
    <mergeCell ref="AN5:AN10"/>
    <mergeCell ref="AJ5:AJ10"/>
    <mergeCell ref="AZ5:AZ10"/>
    <mergeCell ref="AY5:AY10"/>
    <mergeCell ref="BT3:BT10"/>
    <mergeCell ref="BQ5:BQ10"/>
    <mergeCell ref="BR5:BR10"/>
    <mergeCell ref="BS5:BS10"/>
    <mergeCell ref="AD2:AD10"/>
    <mergeCell ref="AC2:AC10"/>
    <mergeCell ref="AB2:AB10"/>
    <mergeCell ref="AA2:AA10"/>
    <mergeCell ref="BU3:BU10"/>
    <mergeCell ref="AF5:AF10"/>
    <mergeCell ref="AU5:AU10"/>
    <mergeCell ref="BO6:BO10"/>
    <mergeCell ref="AX2:BJ2"/>
    <mergeCell ref="BK5:BK10"/>
    <mergeCell ref="BL5:BL10"/>
    <mergeCell ref="BM5:BM10"/>
    <mergeCell ref="BN5:BN10"/>
    <mergeCell ref="BB5:BB10"/>
    <mergeCell ref="AX5:AX10"/>
    <mergeCell ref="AX3:AZ4"/>
    <mergeCell ref="L2:M2"/>
    <mergeCell ref="F2:I2"/>
    <mergeCell ref="K2:K10"/>
    <mergeCell ref="J2:J10"/>
    <mergeCell ref="M3:M10"/>
    <mergeCell ref="L3:L10"/>
    <mergeCell ref="AF1:AI1"/>
    <mergeCell ref="AR1:AU1"/>
    <mergeCell ref="AK1:AN1"/>
    <mergeCell ref="AE2:AW2"/>
    <mergeCell ref="AE3:AI4"/>
    <mergeCell ref="AJ3:AN4"/>
    <mergeCell ref="AV3:AV10"/>
    <mergeCell ref="AW3:AW10"/>
    <mergeCell ref="AE5:AE10"/>
    <mergeCell ref="AO3:AU4"/>
    <mergeCell ref="AO5:AO10"/>
    <mergeCell ref="AP5:AP10"/>
    <mergeCell ref="AQ5:AQ10"/>
    <mergeCell ref="AR5:AR10"/>
    <mergeCell ref="AS5:AS10"/>
    <mergeCell ref="AT5:AT10"/>
    <mergeCell ref="BA3:BG4"/>
    <mergeCell ref="BP6:BP10"/>
    <mergeCell ref="BJ3:BJ10"/>
    <mergeCell ref="BA5:BA10"/>
    <mergeCell ref="BO5:BP5"/>
    <mergeCell ref="BF5:BF10"/>
    <mergeCell ref="BE5:BE10"/>
    <mergeCell ref="BD5:BD10"/>
    <mergeCell ref="BC5:BC10"/>
    <mergeCell ref="BH3:BH10"/>
    <mergeCell ref="BG5:BG10"/>
    <mergeCell ref="BI3:BI10"/>
    <mergeCell ref="C2:C10"/>
    <mergeCell ref="B2:B10"/>
    <mergeCell ref="I3:I10"/>
    <mergeCell ref="H3:H10"/>
    <mergeCell ref="G3:G10"/>
    <mergeCell ref="F3:F10"/>
    <mergeCell ref="Z2:Z10"/>
    <mergeCell ref="Y2:Y10"/>
    <mergeCell ref="O3:O10"/>
    <mergeCell ref="E2:E10"/>
    <mergeCell ref="D2:D10"/>
    <mergeCell ref="O2:X2"/>
    <mergeCell ref="N2:N10"/>
    <mergeCell ref="X3:X10"/>
    <mergeCell ref="W3:W10"/>
    <mergeCell ref="V3:V10"/>
    <mergeCell ref="U3:U10"/>
    <mergeCell ref="T3:T10"/>
    <mergeCell ref="S3:S10"/>
    <mergeCell ref="R3:R10"/>
    <mergeCell ref="Q3:Q10"/>
    <mergeCell ref="P3:P10"/>
  </mergeCells>
  <phoneticPr fontId="30"/>
  <conditionalFormatting sqref="A1:XFD1048576">
    <cfRule type="cellIs" dxfId="14" priority="1" operator="equal">
      <formula>"×"</formula>
    </cfRule>
  </conditionalFormatting>
  <conditionalFormatting sqref="R11:R510">
    <cfRule type="cellIs" dxfId="13" priority="26" operator="equal">
      <formula>0</formula>
    </cfRule>
  </conditionalFormatting>
  <conditionalFormatting sqref="R11:X510 AE11:AI510">
    <cfRule type="expression" dxfId="12" priority="29">
      <formula>$Q11&lt;&gt;1</formula>
    </cfRule>
  </conditionalFormatting>
  <conditionalFormatting sqref="AE11:AJ510">
    <cfRule type="expression" dxfId="11" priority="22">
      <formula>$AD11&lt;&gt;1</formula>
    </cfRule>
  </conditionalFormatting>
  <conditionalFormatting sqref="AJ11:AJ510">
    <cfRule type="expression" dxfId="10" priority="23">
      <formula>$Q11=1</formula>
    </cfRule>
  </conditionalFormatting>
  <conditionalFormatting sqref="AK11:AN510">
    <cfRule type="expression" dxfId="9" priority="21">
      <formula>$AK11&lt;&gt;1</formula>
    </cfRule>
  </conditionalFormatting>
  <conditionalFormatting sqref="AO11:AO510">
    <cfRule type="expression" dxfId="8" priority="18">
      <formula>$AO11&lt;&gt;1</formula>
    </cfRule>
  </conditionalFormatting>
  <conditionalFormatting sqref="AP11:AP510">
    <cfRule type="expression" dxfId="7" priority="17">
      <formula>$AP11&lt;&gt;1</formula>
    </cfRule>
  </conditionalFormatting>
  <conditionalFormatting sqref="AQ11:AQ510 AS11:AU510">
    <cfRule type="expression" dxfId="6" priority="16">
      <formula>$AQ11&lt;&gt;1</formula>
    </cfRule>
  </conditionalFormatting>
  <conditionalFormatting sqref="AR11:AR510">
    <cfRule type="expression" dxfId="5" priority="15">
      <formula>$AR11&lt;&gt;1</formula>
    </cfRule>
  </conditionalFormatting>
  <conditionalFormatting sqref="AV11:AW510">
    <cfRule type="expression" dxfId="4" priority="8">
      <formula>$AV11&lt;=0</formula>
    </cfRule>
  </conditionalFormatting>
  <conditionalFormatting sqref="AX11:AZ510">
    <cfRule type="expression" dxfId="3" priority="7">
      <formula>$AX11&lt;&gt;1</formula>
    </cfRule>
  </conditionalFormatting>
  <conditionalFormatting sqref="BA11:BG510">
    <cfRule type="expression" dxfId="2" priority="5">
      <formula>$BA11&lt;&gt;1</formula>
    </cfRule>
  </conditionalFormatting>
  <conditionalFormatting sqref="BH11:BJ510">
    <cfRule type="expression" dxfId="1" priority="3">
      <formula>$BH11&lt;=0</formula>
    </cfRule>
  </conditionalFormatting>
  <conditionalFormatting sqref="BK11:BU510">
    <cfRule type="expression" dxfId="0" priority="2">
      <formula>$BK11&lt;&gt;1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O214"/>
  <sheetViews>
    <sheetView showGridLines="0" view="pageBreakPreview" zoomScaleNormal="100" zoomScaleSheetLayoutView="100" workbookViewId="0">
      <selection activeCell="I18" sqref="I17:AM18"/>
    </sheetView>
  </sheetViews>
  <sheetFormatPr defaultColWidth="9" defaultRowHeight="13.5"/>
  <cols>
    <col min="1" max="1" width="2.625" style="29" customWidth="1"/>
    <col min="2" max="2" width="27" style="29" customWidth="1"/>
    <col min="3" max="3" width="4.5" style="7" customWidth="1"/>
    <col min="4" max="4" width="7.5" style="7" customWidth="1"/>
    <col min="5" max="5" width="7.5" style="34" customWidth="1"/>
    <col min="6" max="7" width="7.5" style="8" customWidth="1"/>
    <col min="8" max="8" width="11.375" style="8" customWidth="1"/>
    <col min="9" max="12" width="4" style="8" customWidth="1"/>
    <col min="13" max="13" width="14.25" style="362" customWidth="1"/>
    <col min="14" max="14" width="5.625" style="7" customWidth="1"/>
    <col min="15" max="15" width="10.5" style="7" customWidth="1"/>
    <col min="16" max="16" width="10.5" style="9" customWidth="1"/>
    <col min="17" max="17" width="5.625" style="7" customWidth="1"/>
    <col min="18" max="18" width="10.5" style="7" customWidth="1"/>
    <col min="19" max="25" width="10.5" style="9" customWidth="1"/>
    <col min="26" max="29" width="3.875" style="10" customWidth="1"/>
    <col min="30" max="31" width="3.875" style="7" customWidth="1"/>
    <col min="32" max="37" width="3.875" style="10" customWidth="1"/>
    <col min="38" max="39" width="5.5" style="10" customWidth="1"/>
    <col min="40" max="40" width="4.75" style="11" customWidth="1"/>
    <col min="41" max="41" width="9" style="721"/>
    <col min="42" max="16384" width="9" style="29"/>
  </cols>
  <sheetData>
    <row r="1" spans="1:41">
      <c r="G1" s="720"/>
      <c r="H1" s="720"/>
      <c r="I1" s="720"/>
      <c r="J1" s="720"/>
      <c r="K1" s="720"/>
      <c r="L1" s="720"/>
    </row>
    <row r="2" spans="1:41" s="2" customFormat="1">
      <c r="C2" s="1" t="s">
        <v>297</v>
      </c>
      <c r="D2" s="1"/>
      <c r="E2" s="1"/>
      <c r="F2" s="1"/>
      <c r="G2" s="1"/>
      <c r="H2" s="1"/>
      <c r="I2" s="1"/>
      <c r="J2" s="1"/>
      <c r="K2" s="1"/>
      <c r="L2" s="1"/>
      <c r="M2" s="359"/>
      <c r="AO2" s="895"/>
    </row>
    <row r="3" spans="1:41" s="2" customFormat="1" ht="17.25">
      <c r="C3" s="1001" t="s">
        <v>460</v>
      </c>
      <c r="D3" s="1001"/>
      <c r="E3" s="1001"/>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AI3" s="1001"/>
      <c r="AJ3" s="1001"/>
      <c r="AK3" s="1001"/>
      <c r="AL3" s="46"/>
      <c r="AM3" s="46"/>
      <c r="AO3" s="895"/>
    </row>
    <row r="4" spans="1:41" s="895" customFormat="1">
      <c r="M4" s="989"/>
    </row>
    <row r="5" spans="1:41" ht="27" customHeight="1" thickBot="1">
      <c r="C5" s="30" t="s">
        <v>144</v>
      </c>
      <c r="D5" s="30"/>
      <c r="E5" s="31"/>
      <c r="F5" s="32"/>
      <c r="G5" s="32"/>
      <c r="H5" s="32"/>
      <c r="I5" s="32"/>
      <c r="J5" s="32"/>
      <c r="K5" s="32"/>
      <c r="L5" s="32"/>
      <c r="M5" s="360"/>
      <c r="N5" s="6"/>
      <c r="O5" s="6"/>
      <c r="P5" s="6"/>
      <c r="Q5" s="6"/>
      <c r="R5" s="6"/>
      <c r="S5" s="6"/>
      <c r="T5" s="6"/>
      <c r="U5" s="6"/>
      <c r="V5" s="6"/>
      <c r="W5" s="6"/>
      <c r="X5" s="6"/>
      <c r="Y5" s="6"/>
      <c r="Z5" s="3"/>
      <c r="AA5" s="3"/>
      <c r="AB5" s="3"/>
      <c r="AC5" s="3"/>
      <c r="AD5" s="3"/>
      <c r="AE5" s="4"/>
      <c r="AF5" s="4"/>
      <c r="AG5" s="4"/>
      <c r="AH5" s="4"/>
      <c r="AI5" s="4"/>
      <c r="AJ5" s="4"/>
      <c r="AK5" s="4"/>
      <c r="AL5" s="4"/>
      <c r="AM5" s="4"/>
      <c r="AN5" s="5"/>
    </row>
    <row r="6" spans="1:41" ht="21" customHeight="1" thickBot="1">
      <c r="A6" s="1076" t="s">
        <v>8342</v>
      </c>
      <c r="B6" s="1077" t="s">
        <v>8412</v>
      </c>
      <c r="C6" s="1002" t="s">
        <v>10</v>
      </c>
      <c r="D6" s="1004" t="s">
        <v>268</v>
      </c>
      <c r="E6" s="1004" t="s">
        <v>11</v>
      </c>
      <c r="F6" s="1006" t="s">
        <v>2</v>
      </c>
      <c r="G6" s="1008" t="s">
        <v>251</v>
      </c>
      <c r="H6" s="1038" t="s">
        <v>406</v>
      </c>
      <c r="I6" s="1078" t="s">
        <v>397</v>
      </c>
      <c r="J6" s="1079"/>
      <c r="K6" s="1079"/>
      <c r="L6" s="1080"/>
      <c r="M6" s="1044"/>
      <c r="N6" s="1066" t="s">
        <v>8</v>
      </c>
      <c r="O6" s="1067"/>
      <c r="P6" s="1067"/>
      <c r="Q6" s="1067"/>
      <c r="R6" s="1067"/>
      <c r="S6" s="1067"/>
      <c r="T6" s="1067"/>
      <c r="U6" s="1067"/>
      <c r="V6" s="1067"/>
      <c r="W6" s="1067"/>
      <c r="X6" s="1068"/>
      <c r="Y6" s="1069"/>
      <c r="Z6" s="1046" t="s">
        <v>12</v>
      </c>
      <c r="AA6" s="1047"/>
      <c r="AB6" s="1047"/>
      <c r="AC6" s="1047"/>
      <c r="AD6" s="1047"/>
      <c r="AE6" s="1047"/>
      <c r="AF6" s="1047"/>
      <c r="AG6" s="1047"/>
      <c r="AH6" s="1047"/>
      <c r="AI6" s="1047"/>
      <c r="AJ6" s="1047"/>
      <c r="AK6" s="1047"/>
      <c r="AL6" s="1047"/>
      <c r="AM6" s="1047"/>
      <c r="AN6" s="1061" t="s">
        <v>4</v>
      </c>
    </row>
    <row r="7" spans="1:41" ht="12.75" customHeight="1">
      <c r="A7" s="1076"/>
      <c r="B7" s="1077"/>
      <c r="C7" s="1003"/>
      <c r="D7" s="1005"/>
      <c r="E7" s="1005"/>
      <c r="F7" s="1007"/>
      <c r="G7" s="1009"/>
      <c r="H7" s="1039"/>
      <c r="I7" s="1081" t="s">
        <v>393</v>
      </c>
      <c r="J7" s="1081" t="s">
        <v>394</v>
      </c>
      <c r="K7" s="1081" t="s">
        <v>395</v>
      </c>
      <c r="L7" s="1081" t="s">
        <v>396</v>
      </c>
      <c r="M7" s="1045"/>
      <c r="N7" s="1010" t="s">
        <v>13</v>
      </c>
      <c r="O7" s="1011"/>
      <c r="P7" s="1011"/>
      <c r="Q7" s="1014" t="s">
        <v>173</v>
      </c>
      <c r="R7" s="1011"/>
      <c r="S7" s="1015"/>
      <c r="T7" s="1024" t="s">
        <v>7</v>
      </c>
      <c r="U7" s="1024"/>
      <c r="V7" s="1024" t="s">
        <v>9</v>
      </c>
      <c r="W7" s="1014"/>
      <c r="X7" s="1026" t="s">
        <v>26</v>
      </c>
      <c r="Y7" s="1027"/>
      <c r="Z7" s="1030" t="s">
        <v>276</v>
      </c>
      <c r="AA7" s="1031"/>
      <c r="AB7" s="1031"/>
      <c r="AC7" s="1031"/>
      <c r="AD7" s="1031"/>
      <c r="AE7" s="1031"/>
      <c r="AF7" s="1031"/>
      <c r="AG7" s="1031"/>
      <c r="AH7" s="1031"/>
      <c r="AI7" s="1031"/>
      <c r="AJ7" s="1031"/>
      <c r="AK7" s="1032"/>
      <c r="AL7" s="1040" t="s">
        <v>277</v>
      </c>
      <c r="AM7" s="1041"/>
      <c r="AN7" s="1062"/>
    </row>
    <row r="8" spans="1:41" ht="38.25" customHeight="1">
      <c r="A8" s="1076"/>
      <c r="B8" s="1077"/>
      <c r="C8" s="1003"/>
      <c r="D8" s="1005"/>
      <c r="E8" s="1005"/>
      <c r="F8" s="1007"/>
      <c r="G8" s="1009"/>
      <c r="H8" s="1039"/>
      <c r="I8" s="1082"/>
      <c r="J8" s="1082"/>
      <c r="K8" s="1082"/>
      <c r="L8" s="1082"/>
      <c r="M8" s="1045"/>
      <c r="N8" s="1012"/>
      <c r="O8" s="1013"/>
      <c r="P8" s="1013"/>
      <c r="Q8" s="1016"/>
      <c r="R8" s="1013"/>
      <c r="S8" s="1017"/>
      <c r="T8" s="1025"/>
      <c r="U8" s="1025"/>
      <c r="V8" s="1025"/>
      <c r="W8" s="1016"/>
      <c r="X8" s="1028"/>
      <c r="Y8" s="1029"/>
      <c r="Z8" s="1033"/>
      <c r="AA8" s="1034"/>
      <c r="AB8" s="1034"/>
      <c r="AC8" s="1034"/>
      <c r="AD8" s="1034"/>
      <c r="AE8" s="1034"/>
      <c r="AF8" s="1034"/>
      <c r="AG8" s="1034"/>
      <c r="AH8" s="1034"/>
      <c r="AI8" s="1034"/>
      <c r="AJ8" s="1034"/>
      <c r="AK8" s="1035"/>
      <c r="AL8" s="1042"/>
      <c r="AM8" s="1043"/>
      <c r="AN8" s="1062"/>
    </row>
    <row r="9" spans="1:41" ht="12.75" customHeight="1">
      <c r="A9" s="1076"/>
      <c r="B9" s="1077"/>
      <c r="C9" s="1003"/>
      <c r="D9" s="1005"/>
      <c r="E9" s="1005"/>
      <c r="F9" s="1007"/>
      <c r="G9" s="1009"/>
      <c r="H9" s="1039"/>
      <c r="I9" s="1082"/>
      <c r="J9" s="1082"/>
      <c r="K9" s="1082"/>
      <c r="L9" s="1082"/>
      <c r="M9" s="1045"/>
      <c r="N9" s="1050" t="s">
        <v>14</v>
      </c>
      <c r="O9" s="1052" t="s">
        <v>3</v>
      </c>
      <c r="P9" s="1054" t="s">
        <v>16</v>
      </c>
      <c r="Q9" s="1024" t="s">
        <v>14</v>
      </c>
      <c r="R9" s="1057" t="s">
        <v>17</v>
      </c>
      <c r="S9" s="1052" t="s">
        <v>16</v>
      </c>
      <c r="T9" s="51"/>
      <c r="U9" s="51"/>
      <c r="V9" s="51"/>
      <c r="W9" s="50"/>
      <c r="X9" s="53"/>
      <c r="Y9" s="52"/>
      <c r="Z9" s="1048" t="s">
        <v>15</v>
      </c>
      <c r="AA9" s="1048"/>
      <c r="AB9" s="1048"/>
      <c r="AC9" s="1048"/>
      <c r="AD9" s="1048"/>
      <c r="AE9" s="1048"/>
      <c r="AF9" s="1048"/>
      <c r="AG9" s="1048"/>
      <c r="AH9" s="1048"/>
      <c r="AI9" s="1048"/>
      <c r="AJ9" s="1048"/>
      <c r="AK9" s="1048"/>
      <c r="AL9" s="1040" t="s">
        <v>15</v>
      </c>
      <c r="AM9" s="1041"/>
      <c r="AN9" s="1062"/>
    </row>
    <row r="10" spans="1:41" ht="21.6" customHeight="1">
      <c r="A10" s="1076"/>
      <c r="B10" s="1077"/>
      <c r="C10" s="1003"/>
      <c r="D10" s="1005"/>
      <c r="E10" s="1005"/>
      <c r="F10" s="1007"/>
      <c r="G10" s="1009"/>
      <c r="H10" s="1039"/>
      <c r="I10" s="1082"/>
      <c r="J10" s="1082"/>
      <c r="K10" s="1082"/>
      <c r="L10" s="1082"/>
      <c r="M10" s="1045"/>
      <c r="N10" s="1051"/>
      <c r="O10" s="1053"/>
      <c r="P10" s="1055"/>
      <c r="Q10" s="1056"/>
      <c r="R10" s="1058"/>
      <c r="S10" s="1053"/>
      <c r="T10" s="1053" t="s">
        <v>3</v>
      </c>
      <c r="U10" s="1053" t="s">
        <v>16</v>
      </c>
      <c r="V10" s="1053" t="s">
        <v>3</v>
      </c>
      <c r="W10" s="1063" t="s">
        <v>16</v>
      </c>
      <c r="X10" s="1064" t="s">
        <v>3</v>
      </c>
      <c r="Y10" s="1065" t="s">
        <v>16</v>
      </c>
      <c r="Z10" s="1049"/>
      <c r="AA10" s="1049"/>
      <c r="AB10" s="1049"/>
      <c r="AC10" s="1049"/>
      <c r="AD10" s="1049"/>
      <c r="AE10" s="1049"/>
      <c r="AF10" s="1049"/>
      <c r="AG10" s="1049"/>
      <c r="AH10" s="1049"/>
      <c r="AI10" s="1049"/>
      <c r="AJ10" s="1049"/>
      <c r="AK10" s="1049"/>
      <c r="AL10" s="1042"/>
      <c r="AM10" s="1043"/>
      <c r="AN10" s="1062"/>
    </row>
    <row r="11" spans="1:41" ht="12.75" customHeight="1">
      <c r="A11" s="1076"/>
      <c r="B11" s="1077"/>
      <c r="C11" s="1003"/>
      <c r="D11" s="1005"/>
      <c r="E11" s="1005"/>
      <c r="F11" s="1007"/>
      <c r="G11" s="1009"/>
      <c r="H11" s="1039"/>
      <c r="I11" s="1082"/>
      <c r="J11" s="1082"/>
      <c r="K11" s="1082"/>
      <c r="L11" s="1082"/>
      <c r="M11" s="1045"/>
      <c r="N11" s="1051"/>
      <c r="O11" s="1053"/>
      <c r="P11" s="1055"/>
      <c r="Q11" s="1056"/>
      <c r="R11" s="1058"/>
      <c r="S11" s="1053"/>
      <c r="T11" s="1053"/>
      <c r="U11" s="1053"/>
      <c r="V11" s="1053"/>
      <c r="W11" s="1063"/>
      <c r="X11" s="1064"/>
      <c r="Y11" s="1065"/>
      <c r="Z11" s="1074" t="s">
        <v>20</v>
      </c>
      <c r="AA11" s="1059" t="s">
        <v>147</v>
      </c>
      <c r="AB11" s="1059" t="s">
        <v>148</v>
      </c>
      <c r="AC11" s="1059" t="s">
        <v>149</v>
      </c>
      <c r="AD11" s="1059" t="s">
        <v>150</v>
      </c>
      <c r="AE11" s="1059" t="s">
        <v>151</v>
      </c>
      <c r="AF11" s="1018" t="s">
        <v>152</v>
      </c>
      <c r="AG11" s="1019"/>
      <c r="AH11" s="1019"/>
      <c r="AI11" s="1020"/>
      <c r="AJ11" s="1018" t="s">
        <v>174</v>
      </c>
      <c r="AK11" s="1020"/>
      <c r="AL11" s="1070" t="s">
        <v>21</v>
      </c>
      <c r="AM11" s="1072" t="s">
        <v>22</v>
      </c>
      <c r="AN11" s="1062"/>
    </row>
    <row r="12" spans="1:41" ht="24.75" customHeight="1">
      <c r="A12" s="1076"/>
      <c r="B12" s="1077"/>
      <c r="C12" s="1003"/>
      <c r="D12" s="1005"/>
      <c r="E12" s="1005"/>
      <c r="F12" s="1007"/>
      <c r="G12" s="1009"/>
      <c r="H12" s="1039"/>
      <c r="I12" s="1082"/>
      <c r="J12" s="1082"/>
      <c r="K12" s="1082"/>
      <c r="L12" s="1082"/>
      <c r="M12" s="1045"/>
      <c r="N12" s="1051"/>
      <c r="O12" s="1053"/>
      <c r="P12" s="1055"/>
      <c r="Q12" s="1056"/>
      <c r="R12" s="1058"/>
      <c r="S12" s="1053"/>
      <c r="T12" s="1053"/>
      <c r="U12" s="1053"/>
      <c r="V12" s="1053"/>
      <c r="W12" s="1063"/>
      <c r="X12" s="1064"/>
      <c r="Y12" s="1065"/>
      <c r="Z12" s="1075"/>
      <c r="AA12" s="1060"/>
      <c r="AB12" s="1060"/>
      <c r="AC12" s="1060"/>
      <c r="AD12" s="1060"/>
      <c r="AE12" s="1060"/>
      <c r="AF12" s="1021"/>
      <c r="AG12" s="1022"/>
      <c r="AH12" s="1022"/>
      <c r="AI12" s="1023"/>
      <c r="AJ12" s="1021"/>
      <c r="AK12" s="1023"/>
      <c r="AL12" s="1071"/>
      <c r="AM12" s="1073"/>
      <c r="AN12" s="1062"/>
    </row>
    <row r="13" spans="1:41" ht="98.45" customHeight="1">
      <c r="A13" s="1076"/>
      <c r="B13" s="1077"/>
      <c r="C13" s="1003"/>
      <c r="D13" s="1005"/>
      <c r="E13" s="1005"/>
      <c r="F13" s="1007"/>
      <c r="G13" s="1009"/>
      <c r="H13" s="1039"/>
      <c r="I13" s="1082"/>
      <c r="J13" s="1082"/>
      <c r="K13" s="1082"/>
      <c r="L13" s="1082"/>
      <c r="M13" s="1045"/>
      <c r="N13" s="1051"/>
      <c r="O13" s="1053"/>
      <c r="P13" s="1055"/>
      <c r="Q13" s="1056"/>
      <c r="R13" s="1058"/>
      <c r="S13" s="1053"/>
      <c r="T13" s="1053"/>
      <c r="U13" s="1053"/>
      <c r="V13" s="1053"/>
      <c r="W13" s="1063"/>
      <c r="X13" s="1064"/>
      <c r="Y13" s="1065"/>
      <c r="Z13" s="1075"/>
      <c r="AA13" s="1060"/>
      <c r="AB13" s="1060"/>
      <c r="AC13" s="1060"/>
      <c r="AD13" s="1060"/>
      <c r="AE13" s="1060"/>
      <c r="AF13" s="47" t="s">
        <v>155</v>
      </c>
      <c r="AG13" s="47" t="s">
        <v>156</v>
      </c>
      <c r="AH13" s="47" t="s">
        <v>157</v>
      </c>
      <c r="AI13" s="47" t="s">
        <v>158</v>
      </c>
      <c r="AJ13" s="49" t="s">
        <v>161</v>
      </c>
      <c r="AK13" s="49" t="s">
        <v>162</v>
      </c>
      <c r="AL13" s="1071"/>
      <c r="AM13" s="1073"/>
      <c r="AN13" s="1062"/>
    </row>
    <row r="14" spans="1:41" ht="14.25" thickBot="1">
      <c r="A14" s="1076"/>
      <c r="B14" s="1077"/>
      <c r="C14" s="352"/>
      <c r="D14" s="353"/>
      <c r="E14" s="353"/>
      <c r="F14" s="354"/>
      <c r="G14" s="355"/>
      <c r="H14" s="356"/>
      <c r="I14" s="358"/>
      <c r="J14" s="358"/>
      <c r="K14" s="358"/>
      <c r="L14" s="358"/>
      <c r="M14" s="361"/>
      <c r="N14" s="341" t="s">
        <v>23</v>
      </c>
      <c r="O14" s="344" t="s">
        <v>5</v>
      </c>
      <c r="P14" s="418" t="s">
        <v>5</v>
      </c>
      <c r="Q14" s="343" t="s">
        <v>23</v>
      </c>
      <c r="R14" s="344" t="s">
        <v>24</v>
      </c>
      <c r="S14" s="344" t="s">
        <v>24</v>
      </c>
      <c r="T14" s="344" t="s">
        <v>24</v>
      </c>
      <c r="U14" s="344" t="s">
        <v>24</v>
      </c>
      <c r="V14" s="344" t="s">
        <v>24</v>
      </c>
      <c r="W14" s="342" t="s">
        <v>24</v>
      </c>
      <c r="X14" s="345" t="s">
        <v>24</v>
      </c>
      <c r="Y14" s="346" t="s">
        <v>24</v>
      </c>
      <c r="Z14" s="347"/>
      <c r="AA14" s="347"/>
      <c r="AB14" s="347"/>
      <c r="AC14" s="347"/>
      <c r="AD14" s="348"/>
      <c r="AE14" s="348"/>
      <c r="AF14" s="349" t="s">
        <v>159</v>
      </c>
      <c r="AG14" s="349" t="s">
        <v>153</v>
      </c>
      <c r="AH14" s="349" t="s">
        <v>154</v>
      </c>
      <c r="AI14" s="349" t="s">
        <v>160</v>
      </c>
      <c r="AJ14" s="349" t="s">
        <v>159</v>
      </c>
      <c r="AK14" s="349" t="s">
        <v>153</v>
      </c>
      <c r="AL14" s="350"/>
      <c r="AM14" s="351"/>
      <c r="AN14" s="1062"/>
    </row>
    <row r="15" spans="1:41" s="460" customFormat="1" ht="18" customHeight="1" thickBot="1">
      <c r="C15" s="454"/>
      <c r="D15" s="461"/>
      <c r="E15" s="461"/>
      <c r="F15" s="455"/>
      <c r="G15" s="456"/>
      <c r="H15" s="890"/>
      <c r="I15" s="457"/>
      <c r="J15" s="457"/>
      <c r="K15" s="457"/>
      <c r="L15" s="457"/>
      <c r="M15" s="458"/>
      <c r="N15" s="636">
        <f ca="1">SUBTOTAL(9,N16:N203)</f>
        <v>0</v>
      </c>
      <c r="O15" s="637">
        <f t="shared" ref="O15:Y15" ca="1" si="0">SUBTOTAL(9,O16:O203)</f>
        <v>0</v>
      </c>
      <c r="P15" s="638">
        <f t="shared" ca="1" si="0"/>
        <v>0</v>
      </c>
      <c r="Q15" s="637">
        <f t="shared" ca="1" si="0"/>
        <v>0</v>
      </c>
      <c r="R15" s="638">
        <f t="shared" ca="1" si="0"/>
        <v>0</v>
      </c>
      <c r="S15" s="637">
        <f t="shared" ca="1" si="0"/>
        <v>0</v>
      </c>
      <c r="T15" s="637">
        <f t="shared" si="0"/>
        <v>0</v>
      </c>
      <c r="U15" s="637">
        <f t="shared" si="0"/>
        <v>0</v>
      </c>
      <c r="V15" s="637">
        <f t="shared" si="0"/>
        <v>0</v>
      </c>
      <c r="W15" s="639">
        <f t="shared" si="0"/>
        <v>0</v>
      </c>
      <c r="X15" s="636">
        <f t="shared" ca="1" si="0"/>
        <v>0</v>
      </c>
      <c r="Y15" s="640">
        <f t="shared" ca="1" si="0"/>
        <v>0</v>
      </c>
      <c r="Z15" s="464">
        <f t="shared" ref="Z15:AM15" ca="1" si="1">SUBTOTAL(9,Z16:Z203)</f>
        <v>0</v>
      </c>
      <c r="AA15" s="464">
        <f t="shared" ca="1" si="1"/>
        <v>0</v>
      </c>
      <c r="AB15" s="464">
        <f t="shared" ca="1" si="1"/>
        <v>0</v>
      </c>
      <c r="AC15" s="464">
        <f t="shared" ca="1" si="1"/>
        <v>0</v>
      </c>
      <c r="AD15" s="462">
        <f t="shared" ca="1" si="1"/>
        <v>0</v>
      </c>
      <c r="AE15" s="462">
        <f t="shared" ca="1" si="1"/>
        <v>0</v>
      </c>
      <c r="AF15" s="462">
        <f t="shared" ca="1" si="1"/>
        <v>0</v>
      </c>
      <c r="AG15" s="462">
        <f t="shared" ca="1" si="1"/>
        <v>0</v>
      </c>
      <c r="AH15" s="462">
        <f t="shared" ca="1" si="1"/>
        <v>0</v>
      </c>
      <c r="AI15" s="462">
        <f t="shared" ca="1" si="1"/>
        <v>0</v>
      </c>
      <c r="AJ15" s="462">
        <f t="shared" ca="1" si="1"/>
        <v>0</v>
      </c>
      <c r="AK15" s="462">
        <f t="shared" ca="1" si="1"/>
        <v>0</v>
      </c>
      <c r="AL15" s="465">
        <f t="shared" ca="1" si="1"/>
        <v>0</v>
      </c>
      <c r="AM15" s="463">
        <f t="shared" ca="1" si="1"/>
        <v>0</v>
      </c>
      <c r="AN15" s="459"/>
      <c r="AO15" s="990"/>
    </row>
    <row r="16" spans="1:41" ht="30" customHeight="1">
      <c r="A16" s="721" t="str">
        <f ca="1">IF(N16="","",SUM(I16:L16))</f>
        <v/>
      </c>
      <c r="B16" s="722" t="str">
        <f ca="1">IF(D16&amp;E16&amp;F16="","",D16&amp;E16&amp;F16&amp;AO16)</f>
        <v/>
      </c>
      <c r="C16" s="728">
        <v>1</v>
      </c>
      <c r="D16" s="729" t="str">
        <f ca="1">IFERROR(IF(OR($C16="",$C16=0),"",INDEX(('２個別表'!$D$11:$D$510,'２個別表'!R$11:R$510),MATCH($C16,'２個別表'!$D$11:$D$510,0),1,2)),"")</f>
        <v/>
      </c>
      <c r="E16" s="729" t="str">
        <f ca="1">IFERROR(IF(OR($C16="",$C16=0),"",INDEX(('２個別表'!$D$11:$D$510,'２個別表'!S$11:S$510),MATCH($C16,'２個別表'!$D$11:$D$510,0),1,2)),"")</f>
        <v/>
      </c>
      <c r="F16" s="730" t="str">
        <f ca="1">IFERROR(IF(OR($C16="",$C16=0),"",INDEX(('２個別表'!$D$11:$D$510,'２個別表'!T$11:T$510),MATCH($C16,'２個別表'!$D$11:$D$510,0),1,2)),"")</f>
        <v/>
      </c>
      <c r="G16" s="731" t="str">
        <f ca="1">IFERROR(IF(OR($C16="",$C16=0),"",INDEX(('２個別表'!$D$11:$D$510,'２個別表'!V$11:V$510),MATCH($C16,'２個別表'!$D$11:$D$510,0),1,2)),"")</f>
        <v/>
      </c>
      <c r="H16" s="889" t="str">
        <f ca="1">IFERROR(IF($M16="2 補強以外の取組",IF(INDEX(INDIRECT("'２個別表'!FD11:FD239"),MATCH($C16,INDIRECT("'２個別表'!D11:D239"),0),1)="■",1,""),IF(AND(IF(INDEX(INDIRECT("'２個別表'!FD11:FD239"),MATCH($C16,INDIRECT("'２個別表'!D11:D239"),0),1)="■",1,""),SUM(I16:L16)&gt;=1),1,"")),"")</f>
        <v/>
      </c>
      <c r="I16" s="723" t="str">
        <f ca="1">IFERROR(IF($M16="2 補強以外の取組","",IF(AND(INDEX(INDIRECT("'２個別表'!EZ11:FC239"),MATCH($C16,INDIRECT("'２個別表'!D11:D239"),0),1)="■",INDEX(INDIRECT("'２個別表'!EZ11:FC239"),MATCH($C16,INDIRECT("'２個別表'!D11:D239"),0),2)=2),1,"")),"")</f>
        <v/>
      </c>
      <c r="J16" s="723" t="str">
        <f ca="1">IFERROR(IF($M16="2 補強以外の取組","",IF(AND(INDEX(INDIRECT("'２個別表'!EZ11:FC239"),MATCH($C16,INDIRECT("'２個別表'!D11:D239"),0),1)="■",INDEX(INDIRECT("'２個別表'!EZ11:FC239"),MATCH($C16,INDIRECT("'２個別表'!D11:D239"),0),2)=1),1,"")),"")</f>
        <v/>
      </c>
      <c r="K16" s="723" t="str">
        <f ca="1">IFERROR(IF($M16="2 補強以外の取組","",IF(AND(INDEX(INDIRECT("'２個別表'!EZ11:FC239"),MATCH($C16,INDIRECT("'２個別表'!D11:D239"),0),3)="■",INDEX(INDIRECT("'２個別表'!EZ11:FC239"),MATCH($C16,INDIRECT("'２個別表'!D11:D239"),0),4)=2),1,"")),"")</f>
        <v/>
      </c>
      <c r="L16" s="723" t="str">
        <f ca="1">IFERROR(IF($M16="2 補強以外の取組","",IF(AND(INDEX(INDIRECT("'２個別表'!EZ11:FC239"),MATCH($C16,INDIRECT("'２個別表'!D11:D239"),0),3)="■",INDEX(INDIRECT("'２個別表'!EZ11:FC239"),MATCH($C16,INDIRECT("'２個別表'!D11:D239"),0),4)=1),1,"")),"")</f>
        <v/>
      </c>
      <c r="M16" s="737" t="str">
        <f ca="1">IFERROR(IF(OR($C16="",$C16=0),"",INDEX(('２個別表'!$D$11:$D$510,'２個別表'!W$11:W$510),MATCH($C16,'２個別表'!$D$11:$D$510,0),1,2)&amp;" "&amp;INDEX(('２個別表'!$D$11:$D$510,'２個別表'!X$11:X$510),MATCH($C16,'２個別表'!$D$11:$D$510,0),1,2)),"")</f>
        <v/>
      </c>
      <c r="N16" s="738" t="str">
        <f ca="1">IF(IF(M16="2 補強以外の取組",SUMIFS('２個別表'!$M$11:$M$510,'２個別表'!$D$11:$D$510,$C16),SUMIFS('２個別表'!$N$11:$N$510,'２個別表'!$D$11:$D$510,$C16))=0,"",IF(M16="2 補強以外の取組",SUMIFS('２個別表'!$M$11:$M$510,'２個別表'!$D$11:$D$510,$C16),SUMIFS('２個別表'!$N$11:$N$510,'２個別表'!$D$11:$D$510,$C16)))</f>
        <v/>
      </c>
      <c r="O16" s="739" t="str">
        <f ca="1">IF(OR($N16="",$N16=0),"",SUMIF('２個別表'!$D$11:$D$510,$C16,'２個別表'!$BW$11:$BW$510))</f>
        <v/>
      </c>
      <c r="P16" s="739" t="str">
        <f ca="1">IF(OR($N16="",$N16=0),"",SUMIF('２個別表'!$D$11:$D$510,$C16,'２個別表'!$BY$11:$BY$510))</f>
        <v/>
      </c>
      <c r="Q16" s="739" t="str">
        <f ca="1">IF(OR($N16="",$N16=0),"",SUMIF('２個別表'!$D$11:$D$510,$C16,'２個別表'!$H$11:$H$510))</f>
        <v/>
      </c>
      <c r="R16" s="740" t="str">
        <f ca="1">IF(OR($N16="",$N16=0),"",SUMIF('２個別表'!$D$11:$D$510,$C16,'２個別表'!CS$11:CS$510))</f>
        <v/>
      </c>
      <c r="S16" s="741" t="str">
        <f ca="1">IF(OR($N16="",$N16=0),"",SUMIF('２個別表'!$D$11:$D$510,$C16,'２個別表'!CT$11:CT$510))</f>
        <v/>
      </c>
      <c r="T16" s="419"/>
      <c r="U16" s="420"/>
      <c r="V16" s="419"/>
      <c r="W16" s="419"/>
      <c r="X16" s="749" t="str">
        <f ca="1">IF(OR($N16="",$N16=0),"",SUM($O16,$S16,$T16,$V16))</f>
        <v/>
      </c>
      <c r="Y16" s="750" t="str">
        <f ca="1">IF(OR($N16="",$N16=0),"",SUM($P16,$S16,$U16,$W16))</f>
        <v/>
      </c>
      <c r="Z16" s="751" t="str">
        <f ca="1">IF(OR($N16="",$N16=0),"",SUMIF('２個別表'!$D$11:$D$510,$C16,'２個別表'!DZ$11:DZ$510))</f>
        <v/>
      </c>
      <c r="AA16" s="751" t="str">
        <f ca="1">IF(OR($N16="",$N16=0),"",SUMIF('２個別表'!$D$11:$D$510,$C16,'２個別表'!EA$11:EA$510))</f>
        <v/>
      </c>
      <c r="AB16" s="751" t="str">
        <f ca="1">IF(OR($N16="",$N16=0),"",SUMIF('２個別表'!$D$11:$D$510,$C16,'２個別表'!EB$11:EB$510))</f>
        <v/>
      </c>
      <c r="AC16" s="751" t="str">
        <f ca="1">IF(OR($N16="",$N16=0),"",SUMIF('２個別表'!$D$11:$D$510,$C16,'２個別表'!EC$11:EC$510))</f>
        <v/>
      </c>
      <c r="AD16" s="752" t="str">
        <f ca="1">IF(OR($N16="",$N16=0),"",SUMIF('２個別表'!$D$11:$D$510,$C16,'２個別表'!ED$11:ED$510))</f>
        <v/>
      </c>
      <c r="AE16" s="752" t="str">
        <f ca="1">IF(OR($N16="",$N16=0),"",SUMIF('２個別表'!$D$11:$D$510,$C16,'２個別表'!EE$11:EE$510))</f>
        <v/>
      </c>
      <c r="AF16" s="752" t="str">
        <f ca="1">IF(OR($N16="",$N16=0),"",SUMIF('２個別表'!$D$11:$D$510,$C16,'２個別表'!EF$11:EF$510))</f>
        <v/>
      </c>
      <c r="AG16" s="752" t="str">
        <f ca="1">IF(OR($N16="",$N16=0),"",SUMIF('２個別表'!$D$11:$D$510,$C16,'２個別表'!EG$11:EG$510))</f>
        <v/>
      </c>
      <c r="AH16" s="752" t="str">
        <f ca="1">IF(OR($N16="",$N16=0),"",SUMIF('２個別表'!$D$11:$D$510,$C16,'２個別表'!EH$11:EH$510))</f>
        <v/>
      </c>
      <c r="AI16" s="752" t="str">
        <f ca="1">IF(OR($N16="",$N16=0),"",SUMIF('２個別表'!$D$11:$D$510,$C16,'２個別表'!EI$11:EI$510))</f>
        <v/>
      </c>
      <c r="AJ16" s="752" t="str">
        <f ca="1">IF(OR($N16="",$N16=0),"",SUMIF('２個別表'!$D$11:$D$510,$C16,'２個別表'!EJ$11:EJ$510))</f>
        <v/>
      </c>
      <c r="AK16" s="752" t="str">
        <f ca="1">IF(OR($N16="",$N16=0),"",SUMIF('２個別表'!$D$11:$D$510,$C16,'２個別表'!EK$11:EK$510))</f>
        <v/>
      </c>
      <c r="AL16" s="753" t="str">
        <f ca="1">IF(OR($N16="",$N16=0),"",SUMIF('２個別表'!$D$11:$D$510,$C16,'２個別表'!EL$11:EL$510))</f>
        <v/>
      </c>
      <c r="AM16" s="754" t="str">
        <f ca="1">IF(OR($N16="",$N16=0),"",SUMIF('２個別表'!$D$11:$D$510,$C16,'２個別表'!EM$11:EM$510))</f>
        <v/>
      </c>
      <c r="AN16" s="453"/>
      <c r="AO16" s="721" t="str">
        <f ca="1">IFERROR(IF($C16="","",INDEX(('２個別表'!$D$11:$D$510,'２個別表'!$W$11:$W$510),MATCH($C16,'２個別表'!$D$11:$D$510,0),1,2)),"")</f>
        <v/>
      </c>
    </row>
    <row r="17" spans="1:41" ht="30" customHeight="1">
      <c r="A17" s="721" t="str">
        <f t="shared" ref="A17:A80" ca="1" si="2">IF(N17="","",SUM(I17:L17))</f>
        <v/>
      </c>
      <c r="B17" s="722" t="str">
        <f t="shared" ref="B17:B80" ca="1" si="3">IF(D17&amp;E17&amp;F17="","",D17&amp;E17&amp;F17&amp;AO17)</f>
        <v/>
      </c>
      <c r="C17" s="728">
        <v>2</v>
      </c>
      <c r="D17" s="729" t="str">
        <f ca="1">IFERROR(IF(OR($C17="",$C17=0),"",INDEX(('２個別表'!$D$11:$D$510,'２個別表'!R$11:R$510),MATCH($C17,'２個別表'!$D$11:$D$510,0),1,2)),"")</f>
        <v/>
      </c>
      <c r="E17" s="729" t="str">
        <f ca="1">IFERROR(IF(OR($C17="",$C17=0),"",INDEX(('２個別表'!$D$11:$D$510,'２個別表'!S$11:S$510),MATCH($C17,'２個別表'!$D$11:$D$510,0),1,2)),"")</f>
        <v/>
      </c>
      <c r="F17" s="730" t="str">
        <f ca="1">IFERROR(IF(OR($C17="",$C17=0),"",INDEX(('２個別表'!$D$11:$D$510,'２個別表'!T$11:T$510),MATCH($C17,'２個別表'!$D$11:$D$510,0),1,2)),"")</f>
        <v/>
      </c>
      <c r="G17" s="732" t="str">
        <f ca="1">IFERROR(IF(OR($C17="",$C17=0),"",INDEX(('２個別表'!$D$11:$D$510,'２個別表'!V$11:V$510),MATCH($C17,'２個別表'!$D$11:$D$510,0),1,2)),"")</f>
        <v/>
      </c>
      <c r="H17" s="724" t="str">
        <f t="shared" ref="H17:H80" ca="1" si="4">IFERROR(IF($M17="2 補強以外の取組",IF(INDEX(INDIRECT("'２個別表'!FD11:FD239"),MATCH($C17,INDIRECT("'２個別表'!D11:D239"),0),1)="■",1,""),IF(AND(IF(INDEX(INDIRECT("'２個別表'!FD11:FD239"),MATCH($C17,INDIRECT("'２個別表'!D11:D239"),0),1)="■",1,""),SUM(I17:L17)&gt;=1),1,"")),"")</f>
        <v/>
      </c>
      <c r="I17" s="725" t="str">
        <f t="shared" ref="I17:I80" ca="1" si="5">IFERROR(IF($M17="2 補強以外の取組","",IF(AND(INDEX(INDIRECT("'２個別表'!EZ11:FC239"),MATCH($C17,INDIRECT("'２個別表'!D11:D239"),0),1)="■",INDEX(INDIRECT("'２個別表'!EZ11:FC239"),MATCH($C17,INDIRECT("'２個別表'!D11:D239"),0),2)=2),1,"")),"")</f>
        <v/>
      </c>
      <c r="J17" s="725" t="str">
        <f t="shared" ref="J17:J80" ca="1" si="6">IFERROR(IF($M17="2 補強以外の取組","",IF(AND(INDEX(INDIRECT("'２個別表'!EZ11:FC239"),MATCH($C17,INDIRECT("'２個別表'!D11:D239"),0),1)="■",INDEX(INDIRECT("'２個別表'!EZ11:FC239"),MATCH($C17,INDIRECT("'２個別表'!D11:D239"),0),2)=1),1,"")),"")</f>
        <v/>
      </c>
      <c r="K17" s="725" t="str">
        <f t="shared" ref="K17:K80" ca="1" si="7">IFERROR(IF($M17="2 補強以外の取組","",IF(AND(INDEX(INDIRECT("'２個別表'!EZ11:FC239"),MATCH($C17,INDIRECT("'２個別表'!D11:D239"),0),3)="■",INDEX(INDIRECT("'２個別表'!EZ11:FC239"),MATCH($C17,INDIRECT("'２個別表'!D11:D239"),0),4)=2),1,"")),"")</f>
        <v/>
      </c>
      <c r="L17" s="725" t="str">
        <f t="shared" ref="L17:L80" ca="1" si="8">IFERROR(IF($M17="2 補強以外の取組","",IF(AND(INDEX(INDIRECT("'２個別表'!EZ11:FC239"),MATCH($C17,INDIRECT("'２個別表'!D11:D239"),0),3)="■",INDEX(INDIRECT("'２個別表'!EZ11:FC239"),MATCH($C17,INDIRECT("'２個別表'!D11:D239"),0),4)=1),1,"")),"")</f>
        <v/>
      </c>
      <c r="M17" s="742" t="str">
        <f ca="1">IFERROR(IF(OR($C17="",$C17=0),"",INDEX(('２個別表'!$D$11:$D$510,'２個別表'!W$11:W$510),MATCH($C17,'２個別表'!$D$11:$D$510,0),1,2)&amp;" "&amp;INDEX(('２個別表'!$D$11:$D$510,'２個別表'!X$11:X$510),MATCH($C17,'２個別表'!$D$11:$D$510,0),1,2)),"")</f>
        <v/>
      </c>
      <c r="N17" s="738" t="str">
        <f ca="1">IF(IF(M17="2 補強以外の取組",SUMIFS('２個別表'!$M$11:$M$510,'２個別表'!$D$11:$D$510,$C17),SUMIFS('２個別表'!$N$11:$N$510,'２個別表'!$D$11:$D$510,$C17))=0,"",IF(M17="2 補強以外の取組",SUMIFS('２個別表'!$M$11:$M$510,'２個別表'!$D$11:$D$510,$C17),SUMIFS('２個別表'!$N$11:$N$510,'２個別表'!$D$11:$D$510,$C17)))</f>
        <v/>
      </c>
      <c r="O17" s="739" t="str">
        <f ca="1">IF(OR($N17="",$N17=0),"",SUMIF('２個別表'!$D$11:$D$510,$C17,'２個別表'!$BW$11:$BW$510))</f>
        <v/>
      </c>
      <c r="P17" s="739" t="str">
        <f ca="1">IF(OR($N17="",$N17=0),"",SUMIF('２個別表'!$D$11:$D$510,$C17,'２個別表'!$BY$11:$BY$510))</f>
        <v/>
      </c>
      <c r="Q17" s="739" t="str">
        <f ca="1">IF(OR($N17="",$N17=0),"",SUMIF('２個別表'!$D$11:$D$510,$C17,'２個別表'!$H$11:$H$510))</f>
        <v/>
      </c>
      <c r="R17" s="740" t="str">
        <f ca="1">IF(OR($N17="",$N17=0),"",SUMIF('２個別表'!$D$11:$D$510,$C17,'２個別表'!CS$11:CS$510))</f>
        <v/>
      </c>
      <c r="S17" s="743" t="str">
        <f ca="1">IF(OR($N17="",$N17=0),"",SUMIF('２個別表'!$D$11:$D$510,$C17,'２個別表'!CT$11:CT$510))</f>
        <v/>
      </c>
      <c r="T17" s="364"/>
      <c r="U17" s="365"/>
      <c r="V17" s="364"/>
      <c r="W17" s="365"/>
      <c r="X17" s="755" t="str">
        <f t="shared" ref="X17:X80" ca="1" si="9">IF(OR($N17="",$N17=0),"",SUM($O17,$S17,$T17,$V17))</f>
        <v/>
      </c>
      <c r="Y17" s="756" t="str">
        <f t="shared" ref="Y17:Y80" ca="1" si="10">IF(OR($N17="",$N17=0),"",SUM($P17,$S17,$U17,$W17))</f>
        <v/>
      </c>
      <c r="Z17" s="757" t="str">
        <f ca="1">IF(OR($N17="",$N17=0),"",SUMIF('２個別表'!$D$11:$D$510,$C17,'２個別表'!DZ$11:DZ$510))</f>
        <v/>
      </c>
      <c r="AA17" s="757" t="str">
        <f ca="1">IF(OR($N17="",$N17=0),"",SUMIF('２個別表'!$D$11:$D$510,$C17,'２個別表'!EA$11:EA$510))</f>
        <v/>
      </c>
      <c r="AB17" s="757" t="str">
        <f ca="1">IF(OR($N17="",$N17=0),"",SUMIF('２個別表'!$D$11:$D$510,$C17,'２個別表'!EB$11:EB$510))</f>
        <v/>
      </c>
      <c r="AC17" s="757" t="str">
        <f ca="1">IF(OR($N17="",$N17=0),"",SUMIF('２個別表'!$D$11:$D$510,$C17,'２個別表'!EC$11:EC$510))</f>
        <v/>
      </c>
      <c r="AD17" s="758" t="str">
        <f ca="1">IF(OR($N17="",$N17=0),"",SUMIF('２個別表'!$D$11:$D$510,$C17,'２個別表'!ED$11:ED$510))</f>
        <v/>
      </c>
      <c r="AE17" s="758" t="str">
        <f ca="1">IF(OR($N17="",$N17=0),"",SUMIF('２個別表'!$D$11:$D$510,$C17,'２個別表'!EE$11:EE$510))</f>
        <v/>
      </c>
      <c r="AF17" s="758" t="str">
        <f ca="1">IF(OR($N17="",$N17=0),"",SUMIF('２個別表'!$D$11:$D$510,$C17,'２個別表'!EF$11:EF$510))</f>
        <v/>
      </c>
      <c r="AG17" s="758" t="str">
        <f ca="1">IF(OR($N17="",$N17=0),"",SUMIF('２個別表'!$D$11:$D$510,$C17,'２個別表'!EG$11:EG$510))</f>
        <v/>
      </c>
      <c r="AH17" s="758" t="str">
        <f ca="1">IF(OR($N17="",$N17=0),"",SUMIF('２個別表'!$D$11:$D$510,$C17,'２個別表'!EH$11:EH$510))</f>
        <v/>
      </c>
      <c r="AI17" s="758" t="str">
        <f ca="1">IF(OR($N17="",$N17=0),"",SUMIF('２個別表'!$D$11:$D$510,$C17,'２個別表'!EI$11:EI$510))</f>
        <v/>
      </c>
      <c r="AJ17" s="758" t="str">
        <f ca="1">IF(OR($N17="",$N17=0),"",SUMIF('２個別表'!$D$11:$D$510,$C17,'２個別表'!EJ$11:EJ$510))</f>
        <v/>
      </c>
      <c r="AK17" s="758" t="str">
        <f ca="1">IF(OR($N17="",$N17=0),"",SUMIF('２個別表'!$D$11:$D$510,$C17,'２個別表'!EK$11:EK$510))</f>
        <v/>
      </c>
      <c r="AL17" s="759" t="str">
        <f ca="1">IF(OR($N17="",$N17=0),"",SUMIF('２個別表'!$D$11:$D$510,$C17,'２個別表'!EL$11:EL$510))</f>
        <v/>
      </c>
      <c r="AM17" s="760" t="str">
        <f ca="1">IF(OR($N17="",$N17=0),"",SUMIF('２個別表'!$D$11:$D$510,$C17,'２個別表'!EM$11:EM$510))</f>
        <v/>
      </c>
      <c r="AN17" s="33"/>
      <c r="AO17" s="721" t="str">
        <f ca="1">IFERROR(IF($C17="","",INDEX(('２個別表'!$D$11:$D$510,'２個別表'!$W$11:$W$510),MATCH($C17,'２個別表'!$D$11:$D$510,0),1,2)),"")</f>
        <v/>
      </c>
    </row>
    <row r="18" spans="1:41" ht="30" customHeight="1">
      <c r="A18" s="721" t="str">
        <f t="shared" ca="1" si="2"/>
        <v/>
      </c>
      <c r="B18" s="722" t="str">
        <f t="shared" ca="1" si="3"/>
        <v/>
      </c>
      <c r="C18" s="728">
        <v>3</v>
      </c>
      <c r="D18" s="729" t="str">
        <f ca="1">IFERROR(IF(OR($C18="",$C18=0),"",INDEX(('２個別表'!$D$11:$D$510,'２個別表'!R$11:R$510),MATCH($C18,'２個別表'!$D$11:$D$510,0),1,2)),"")</f>
        <v/>
      </c>
      <c r="E18" s="729" t="str">
        <f ca="1">IFERROR(IF(OR($C18="",$C18=0),"",INDEX(('２個別表'!$D$11:$D$510,'２個別表'!S$11:S$510),MATCH($C18,'２個別表'!$D$11:$D$510,0),1,2)),"")</f>
        <v/>
      </c>
      <c r="F18" s="730" t="str">
        <f ca="1">IFERROR(IF(OR($C18="",$C18=0),"",INDEX(('２個別表'!$D$11:$D$510,'２個別表'!T$11:T$510),MATCH($C18,'２個別表'!$D$11:$D$510,0),1,2)),"")</f>
        <v/>
      </c>
      <c r="G18" s="732" t="str">
        <f ca="1">IFERROR(IF(OR($C18="",$C18=0),"",INDEX(('２個別表'!$D$11:$D$510,'２個別表'!V$11:V$510),MATCH($C18,'２個別表'!$D$11:$D$510,0),1,2)),"")</f>
        <v/>
      </c>
      <c r="H18" s="724" t="str">
        <f t="shared" ca="1" si="4"/>
        <v/>
      </c>
      <c r="I18" s="725" t="str">
        <f t="shared" ca="1" si="5"/>
        <v/>
      </c>
      <c r="J18" s="725" t="str">
        <f t="shared" ca="1" si="6"/>
        <v/>
      </c>
      <c r="K18" s="725" t="str">
        <f t="shared" ca="1" si="7"/>
        <v/>
      </c>
      <c r="L18" s="725" t="str">
        <f t="shared" ca="1" si="8"/>
        <v/>
      </c>
      <c r="M18" s="742" t="str">
        <f ca="1">IFERROR(IF(OR($C18="",$C18=0),"",INDEX(('２個別表'!$D$11:$D$510,'２個別表'!W$11:W$510),MATCH($C18,'２個別表'!$D$11:$D$510,0),1,2)&amp;" "&amp;INDEX(('２個別表'!$D$11:$D$510,'２個別表'!X$11:X$510),MATCH($C18,'２個別表'!$D$11:$D$510,0),1,2)),"")</f>
        <v/>
      </c>
      <c r="N18" s="738" t="str">
        <f ca="1">IF(IF(M18="2 補強以外の取組",SUMIFS('２個別表'!$M$11:$M$510,'２個別表'!$D$11:$D$510,$C18),SUMIFS('２個別表'!$N$11:$N$510,'２個別表'!$D$11:$D$510,$C18))=0,"",IF(M18="2 補強以外の取組",SUMIFS('２個別表'!$M$11:$M$510,'２個別表'!$D$11:$D$510,$C18),SUMIFS('２個別表'!$N$11:$N$510,'２個別表'!$D$11:$D$510,$C18)))</f>
        <v/>
      </c>
      <c r="O18" s="739" t="str">
        <f ca="1">IF(OR($N18="",$N18=0),"",SUMIF('２個別表'!$D$11:$D$510,$C18,'２個別表'!$BW$11:$BW$510))</f>
        <v/>
      </c>
      <c r="P18" s="739" t="str">
        <f ca="1">IF(OR($N18="",$N18=0),"",SUMIF('２個別表'!$D$11:$D$510,$C18,'２個別表'!$BY$11:$BY$510))</f>
        <v/>
      </c>
      <c r="Q18" s="739" t="str">
        <f ca="1">IF(OR($N18="",$N18=0),"",SUMIF('２個別表'!$D$11:$D$510,$C18,'２個別表'!$H$11:$H$510))</f>
        <v/>
      </c>
      <c r="R18" s="740" t="str">
        <f ca="1">IF(OR($N18="",$N18=0),"",SUMIF('２個別表'!$D$11:$D$510,$C18,'２個別表'!CS$11:CS$510))</f>
        <v/>
      </c>
      <c r="S18" s="743" t="str">
        <f ca="1">IF(OR($N18="",$N18=0),"",SUMIF('２個別表'!$D$11:$D$510,$C18,'２個別表'!CT$11:CT$510))</f>
        <v/>
      </c>
      <c r="T18" s="364"/>
      <c r="U18" s="365"/>
      <c r="V18" s="364"/>
      <c r="W18" s="365"/>
      <c r="X18" s="755" t="str">
        <f t="shared" ca="1" si="9"/>
        <v/>
      </c>
      <c r="Y18" s="756" t="str">
        <f t="shared" ca="1" si="10"/>
        <v/>
      </c>
      <c r="Z18" s="757" t="str">
        <f ca="1">IF(OR($N18="",$N18=0),"",SUMIF('２個別表'!$D$11:$D$510,$C18,'２個別表'!DZ$11:DZ$510))</f>
        <v/>
      </c>
      <c r="AA18" s="757" t="str">
        <f ca="1">IF(OR($N18="",$N18=0),"",SUMIF('２個別表'!$D$11:$D$510,$C18,'２個別表'!EA$11:EA$510))</f>
        <v/>
      </c>
      <c r="AB18" s="757" t="str">
        <f ca="1">IF(OR($N18="",$N18=0),"",SUMIF('２個別表'!$D$11:$D$510,$C18,'２個別表'!EB$11:EB$510))</f>
        <v/>
      </c>
      <c r="AC18" s="757" t="str">
        <f ca="1">IF(OR($N18="",$N18=0),"",SUMIF('２個別表'!$D$11:$D$510,$C18,'２個別表'!EC$11:EC$510))</f>
        <v/>
      </c>
      <c r="AD18" s="758" t="str">
        <f ca="1">IF(OR($N18="",$N18=0),"",SUMIF('２個別表'!$D$11:$D$510,$C18,'２個別表'!ED$11:ED$510))</f>
        <v/>
      </c>
      <c r="AE18" s="758" t="str">
        <f ca="1">IF(OR($N18="",$N18=0),"",SUMIF('２個別表'!$D$11:$D$510,$C18,'２個別表'!EE$11:EE$510))</f>
        <v/>
      </c>
      <c r="AF18" s="758" t="str">
        <f ca="1">IF(OR($N18="",$N18=0),"",SUMIF('２個別表'!$D$11:$D$510,$C18,'２個別表'!EF$11:EF$510))</f>
        <v/>
      </c>
      <c r="AG18" s="758" t="str">
        <f ca="1">IF(OR($N18="",$N18=0),"",SUMIF('２個別表'!$D$11:$D$510,$C18,'２個別表'!EG$11:EG$510))</f>
        <v/>
      </c>
      <c r="AH18" s="758" t="str">
        <f ca="1">IF(OR($N18="",$N18=0),"",SUMIF('２個別表'!$D$11:$D$510,$C18,'２個別表'!EH$11:EH$510))</f>
        <v/>
      </c>
      <c r="AI18" s="758" t="str">
        <f ca="1">IF(OR($N18="",$N18=0),"",SUMIF('２個別表'!$D$11:$D$510,$C18,'２個別表'!EI$11:EI$510))</f>
        <v/>
      </c>
      <c r="AJ18" s="758" t="str">
        <f ca="1">IF(OR($N18="",$N18=0),"",SUMIF('２個別表'!$D$11:$D$510,$C18,'２個別表'!EJ$11:EJ$510))</f>
        <v/>
      </c>
      <c r="AK18" s="758" t="str">
        <f ca="1">IF(OR($N18="",$N18=0),"",SUMIF('２個別表'!$D$11:$D$510,$C18,'２個別表'!EK$11:EK$510))</f>
        <v/>
      </c>
      <c r="AL18" s="759" t="str">
        <f ca="1">IF(OR($N18="",$N18=0),"",SUMIF('２個別表'!$D$11:$D$510,$C18,'２個別表'!EL$11:EL$510))</f>
        <v/>
      </c>
      <c r="AM18" s="760" t="str">
        <f ca="1">IF(OR($N18="",$N18=0),"",SUMIF('２個別表'!$D$11:$D$510,$C18,'２個別表'!EM$11:EM$510))</f>
        <v/>
      </c>
      <c r="AN18" s="33"/>
      <c r="AO18" s="721" t="str">
        <f ca="1">IFERROR(IF($C18="","",INDEX(('２個別表'!$D$11:$D$510,'２個別表'!$W$11:$W$510),MATCH($C18,'２個別表'!$D$11:$D$510,0),1,2)),"")</f>
        <v/>
      </c>
    </row>
    <row r="19" spans="1:41" ht="30" customHeight="1">
      <c r="A19" s="721" t="str">
        <f t="shared" ca="1" si="2"/>
        <v/>
      </c>
      <c r="B19" s="722" t="str">
        <f t="shared" ca="1" si="3"/>
        <v/>
      </c>
      <c r="C19" s="728">
        <v>4</v>
      </c>
      <c r="D19" s="729" t="str">
        <f ca="1">IFERROR(IF(OR($C19="",$C19=0),"",INDEX(('２個別表'!$D$11:$D$510,'２個別表'!R$11:R$510),MATCH($C19,'２個別表'!$D$11:$D$510,0),1,2)),"")</f>
        <v/>
      </c>
      <c r="E19" s="729" t="str">
        <f ca="1">IFERROR(IF(OR($C19="",$C19=0),"",INDEX(('２個別表'!$D$11:$D$510,'２個別表'!S$11:S$510),MATCH($C19,'２個別表'!$D$11:$D$510,0),1,2)),"")</f>
        <v/>
      </c>
      <c r="F19" s="730" t="str">
        <f ca="1">IFERROR(IF(OR($C19="",$C19=0),"",INDEX(('２個別表'!$D$11:$D$510,'２個別表'!T$11:T$510),MATCH($C19,'２個別表'!$D$11:$D$510,0),1,2)),"")</f>
        <v/>
      </c>
      <c r="G19" s="732" t="str">
        <f ca="1">IFERROR(IF(OR($C19="",$C19=0),"",INDEX(('２個別表'!$D$11:$D$510,'２個別表'!V$11:V$510),MATCH($C19,'２個別表'!$D$11:$D$510,0),1,2)),"")</f>
        <v/>
      </c>
      <c r="H19" s="724" t="str">
        <f t="shared" ca="1" si="4"/>
        <v/>
      </c>
      <c r="I19" s="725" t="str">
        <f t="shared" ca="1" si="5"/>
        <v/>
      </c>
      <c r="J19" s="725" t="str">
        <f t="shared" ca="1" si="6"/>
        <v/>
      </c>
      <c r="K19" s="725" t="str">
        <f t="shared" ca="1" si="7"/>
        <v/>
      </c>
      <c r="L19" s="725" t="str">
        <f t="shared" ca="1" si="8"/>
        <v/>
      </c>
      <c r="M19" s="742" t="str">
        <f ca="1">IFERROR(IF(OR($C19="",$C19=0),"",INDEX(('２個別表'!$D$11:$D$510,'２個別表'!W$11:W$510),MATCH($C19,'２個別表'!$D$11:$D$510,0),1,2)&amp;" "&amp;INDEX(('２個別表'!$D$11:$D$510,'２個別表'!X$11:X$510),MATCH($C19,'２個別表'!$D$11:$D$510,0),1,2)),"")</f>
        <v/>
      </c>
      <c r="N19" s="738" t="str">
        <f ca="1">IF(IF(M19="2 補強以外の取組",SUMIFS('２個別表'!$M$11:$M$510,'２個別表'!$D$11:$D$510,$C19),SUMIFS('２個別表'!$N$11:$N$510,'２個別表'!$D$11:$D$510,$C19))=0,"",IF(M19="2 補強以外の取組",SUMIFS('２個別表'!$M$11:$M$510,'２個別表'!$D$11:$D$510,$C19),SUMIFS('２個別表'!$N$11:$N$510,'２個別表'!$D$11:$D$510,$C19)))</f>
        <v/>
      </c>
      <c r="O19" s="739" t="str">
        <f ca="1">IF(OR($N19="",$N19=0),"",SUMIF('２個別表'!$D$11:$D$510,$C19,'２個別表'!$BW$11:$BW$510))</f>
        <v/>
      </c>
      <c r="P19" s="739" t="str">
        <f ca="1">IF(OR($N19="",$N19=0),"",SUMIF('２個別表'!$D$11:$D$510,$C19,'２個別表'!$BY$11:$BY$510))</f>
        <v/>
      </c>
      <c r="Q19" s="739" t="str">
        <f ca="1">IF(OR($N19="",$N19=0),"",SUMIF('２個別表'!$D$11:$D$510,$C19,'２個別表'!$H$11:$H$510))</f>
        <v/>
      </c>
      <c r="R19" s="740" t="str">
        <f ca="1">IF(OR($N19="",$N19=0),"",SUMIF('２個別表'!$D$11:$D$510,$C19,'２個別表'!CS$11:CS$510))</f>
        <v/>
      </c>
      <c r="S19" s="743" t="str">
        <f ca="1">IF(OR($N19="",$N19=0),"",SUMIF('２個別表'!$D$11:$D$510,$C19,'２個別表'!CT$11:CT$510))</f>
        <v/>
      </c>
      <c r="T19" s="364"/>
      <c r="U19" s="365"/>
      <c r="V19" s="364"/>
      <c r="W19" s="365"/>
      <c r="X19" s="755" t="str">
        <f t="shared" ca="1" si="9"/>
        <v/>
      </c>
      <c r="Y19" s="756" t="str">
        <f t="shared" ca="1" si="10"/>
        <v/>
      </c>
      <c r="Z19" s="757" t="str">
        <f ca="1">IF(OR($N19="",$N19=0),"",SUMIF('２個別表'!$D$11:$D$510,$C19,'２個別表'!DZ$11:DZ$510))</f>
        <v/>
      </c>
      <c r="AA19" s="757" t="str">
        <f ca="1">IF(OR($N19="",$N19=0),"",SUMIF('２個別表'!$D$11:$D$510,$C19,'２個別表'!EA$11:EA$510))</f>
        <v/>
      </c>
      <c r="AB19" s="757" t="str">
        <f ca="1">IF(OR($N19="",$N19=0),"",SUMIF('２個別表'!$D$11:$D$510,$C19,'２個別表'!EB$11:EB$510))</f>
        <v/>
      </c>
      <c r="AC19" s="757" t="str">
        <f ca="1">IF(OR($N19="",$N19=0),"",SUMIF('２個別表'!$D$11:$D$510,$C19,'２個別表'!EC$11:EC$510))</f>
        <v/>
      </c>
      <c r="AD19" s="758" t="str">
        <f ca="1">IF(OR($N19="",$N19=0),"",SUMIF('２個別表'!$D$11:$D$510,$C19,'２個別表'!ED$11:ED$510))</f>
        <v/>
      </c>
      <c r="AE19" s="758" t="str">
        <f ca="1">IF(OR($N19="",$N19=0),"",SUMIF('２個別表'!$D$11:$D$510,$C19,'２個別表'!EE$11:EE$510))</f>
        <v/>
      </c>
      <c r="AF19" s="758" t="str">
        <f ca="1">IF(OR($N19="",$N19=0),"",SUMIF('２個別表'!$D$11:$D$510,$C19,'２個別表'!EF$11:EF$510))</f>
        <v/>
      </c>
      <c r="AG19" s="758" t="str">
        <f ca="1">IF(OR($N19="",$N19=0),"",SUMIF('２個別表'!$D$11:$D$510,$C19,'２個別表'!EG$11:EG$510))</f>
        <v/>
      </c>
      <c r="AH19" s="758" t="str">
        <f ca="1">IF(OR($N19="",$N19=0),"",SUMIF('２個別表'!$D$11:$D$510,$C19,'２個別表'!EH$11:EH$510))</f>
        <v/>
      </c>
      <c r="AI19" s="758" t="str">
        <f ca="1">IF(OR($N19="",$N19=0),"",SUMIF('２個別表'!$D$11:$D$510,$C19,'２個別表'!EI$11:EI$510))</f>
        <v/>
      </c>
      <c r="AJ19" s="758" t="str">
        <f ca="1">IF(OR($N19="",$N19=0),"",SUMIF('２個別表'!$D$11:$D$510,$C19,'２個別表'!EJ$11:EJ$510))</f>
        <v/>
      </c>
      <c r="AK19" s="758" t="str">
        <f ca="1">IF(OR($N19="",$N19=0),"",SUMIF('２個別表'!$D$11:$D$510,$C19,'２個別表'!EK$11:EK$510))</f>
        <v/>
      </c>
      <c r="AL19" s="759" t="str">
        <f ca="1">IF(OR($N19="",$N19=0),"",SUMIF('２個別表'!$D$11:$D$510,$C19,'２個別表'!EL$11:EL$510))</f>
        <v/>
      </c>
      <c r="AM19" s="760" t="str">
        <f ca="1">IF(OR($N19="",$N19=0),"",SUMIF('２個別表'!$D$11:$D$510,$C19,'２個別表'!EM$11:EM$510))</f>
        <v/>
      </c>
      <c r="AN19" s="33"/>
      <c r="AO19" s="721" t="str">
        <f ca="1">IFERROR(IF($C19="","",INDEX(('２個別表'!$D$11:$D$510,'２個別表'!$W$11:$W$510),MATCH($C19,'２個別表'!$D$11:$D$510,0),1,2)),"")</f>
        <v/>
      </c>
    </row>
    <row r="20" spans="1:41" ht="30" customHeight="1">
      <c r="A20" s="721" t="str">
        <f t="shared" ca="1" si="2"/>
        <v/>
      </c>
      <c r="B20" s="722" t="str">
        <f t="shared" ca="1" si="3"/>
        <v/>
      </c>
      <c r="C20" s="728">
        <v>5</v>
      </c>
      <c r="D20" s="729" t="str">
        <f ca="1">IFERROR(IF(OR($C20="",$C20=0),"",INDEX(('２個別表'!$D$11:$D$510,'２個別表'!R$11:R$510),MATCH($C20,'２個別表'!$D$11:$D$510,0),1,2)),"")</f>
        <v/>
      </c>
      <c r="E20" s="729" t="str">
        <f ca="1">IFERROR(IF(OR($C20="",$C20=0),"",INDEX(('２個別表'!$D$11:$D$510,'２個別表'!S$11:S$510),MATCH($C20,'２個別表'!$D$11:$D$510,0),1,2)),"")</f>
        <v/>
      </c>
      <c r="F20" s="730" t="str">
        <f ca="1">IFERROR(IF(OR($C20="",$C20=0),"",INDEX(('２個別表'!$D$11:$D$510,'２個別表'!T$11:T$510),MATCH($C20,'２個別表'!$D$11:$D$510,0),1,2)),"")</f>
        <v/>
      </c>
      <c r="G20" s="732" t="str">
        <f ca="1">IFERROR(IF(OR($C20="",$C20=0),"",INDEX(('２個別表'!$D$11:$D$510,'２個別表'!V$11:V$510),MATCH($C20,'２個別表'!$D$11:$D$510,0),1,2)),"")</f>
        <v/>
      </c>
      <c r="H20" s="724" t="str">
        <f t="shared" ca="1" si="4"/>
        <v/>
      </c>
      <c r="I20" s="725" t="str">
        <f t="shared" ca="1" si="5"/>
        <v/>
      </c>
      <c r="J20" s="725" t="str">
        <f t="shared" ca="1" si="6"/>
        <v/>
      </c>
      <c r="K20" s="725" t="str">
        <f t="shared" ca="1" si="7"/>
        <v/>
      </c>
      <c r="L20" s="725" t="str">
        <f t="shared" ca="1" si="8"/>
        <v/>
      </c>
      <c r="M20" s="742" t="str">
        <f ca="1">IFERROR(IF(OR($C20="",$C20=0),"",INDEX(('２個別表'!$D$11:$D$510,'２個別表'!W$11:W$510),MATCH($C20,'２個別表'!$D$11:$D$510,0),1,2)&amp;" "&amp;INDEX(('２個別表'!$D$11:$D$510,'２個別表'!X$11:X$510),MATCH($C20,'２個別表'!$D$11:$D$510,0),1,2)),"")</f>
        <v/>
      </c>
      <c r="N20" s="738" t="str">
        <f ca="1">IF(IF(M20="2 補強以外の取組",SUMIFS('２個別表'!$M$11:$M$510,'２個別表'!$D$11:$D$510,$C20),SUMIFS('２個別表'!$N$11:$N$510,'２個別表'!$D$11:$D$510,$C20))=0,"",IF(M20="2 補強以外の取組",SUMIFS('２個別表'!$M$11:$M$510,'２個別表'!$D$11:$D$510,$C20),SUMIFS('２個別表'!$N$11:$N$510,'２個別表'!$D$11:$D$510,$C20)))</f>
        <v/>
      </c>
      <c r="O20" s="739" t="str">
        <f ca="1">IF(OR($N20="",$N20=0),"",SUMIF('２個別表'!$D$11:$D$510,$C20,'２個別表'!$BW$11:$BW$510))</f>
        <v/>
      </c>
      <c r="P20" s="739" t="str">
        <f ca="1">IF(OR($N20="",$N20=0),"",SUMIF('２個別表'!$D$11:$D$510,$C20,'２個別表'!$BY$11:$BY$510))</f>
        <v/>
      </c>
      <c r="Q20" s="739" t="str">
        <f ca="1">IF(OR($N20="",$N20=0),"",SUMIF('２個別表'!$D$11:$D$510,$C20,'２個別表'!$H$11:$H$510))</f>
        <v/>
      </c>
      <c r="R20" s="740" t="str">
        <f ca="1">IF(OR($N20="",$N20=0),"",SUMIF('２個別表'!$D$11:$D$510,$C20,'２個別表'!CS$11:CS$510))</f>
        <v/>
      </c>
      <c r="S20" s="743" t="str">
        <f ca="1">IF(OR($N20="",$N20=0),"",SUMIF('２個別表'!$D$11:$D$510,$C20,'２個別表'!CT$11:CT$510))</f>
        <v/>
      </c>
      <c r="T20" s="364"/>
      <c r="U20" s="365"/>
      <c r="V20" s="364"/>
      <c r="W20" s="365"/>
      <c r="X20" s="755" t="str">
        <f t="shared" ca="1" si="9"/>
        <v/>
      </c>
      <c r="Y20" s="756" t="str">
        <f t="shared" ca="1" si="10"/>
        <v/>
      </c>
      <c r="Z20" s="757" t="str">
        <f ca="1">IF(OR($N20="",$N20=0),"",SUMIF('２個別表'!$D$11:$D$510,$C20,'２個別表'!DZ$11:DZ$510))</f>
        <v/>
      </c>
      <c r="AA20" s="757" t="str">
        <f ca="1">IF(OR($N20="",$N20=0),"",SUMIF('２個別表'!$D$11:$D$510,$C20,'２個別表'!EA$11:EA$510))</f>
        <v/>
      </c>
      <c r="AB20" s="757" t="str">
        <f ca="1">IF(OR($N20="",$N20=0),"",SUMIF('２個別表'!$D$11:$D$510,$C20,'２個別表'!EB$11:EB$510))</f>
        <v/>
      </c>
      <c r="AC20" s="757" t="str">
        <f ca="1">IF(OR($N20="",$N20=0),"",SUMIF('２個別表'!$D$11:$D$510,$C20,'２個別表'!EC$11:EC$510))</f>
        <v/>
      </c>
      <c r="AD20" s="758" t="str">
        <f ca="1">IF(OR($N20="",$N20=0),"",SUMIF('２個別表'!$D$11:$D$510,$C20,'２個別表'!ED$11:ED$510))</f>
        <v/>
      </c>
      <c r="AE20" s="758" t="str">
        <f ca="1">IF(OR($N20="",$N20=0),"",SUMIF('２個別表'!$D$11:$D$510,$C20,'２個別表'!EE$11:EE$510))</f>
        <v/>
      </c>
      <c r="AF20" s="758" t="str">
        <f ca="1">IF(OR($N20="",$N20=0),"",SUMIF('２個別表'!$D$11:$D$510,$C20,'２個別表'!EF$11:EF$510))</f>
        <v/>
      </c>
      <c r="AG20" s="758" t="str">
        <f ca="1">IF(OR($N20="",$N20=0),"",SUMIF('２個別表'!$D$11:$D$510,$C20,'２個別表'!EG$11:EG$510))</f>
        <v/>
      </c>
      <c r="AH20" s="758" t="str">
        <f ca="1">IF(OR($N20="",$N20=0),"",SUMIF('２個別表'!$D$11:$D$510,$C20,'２個別表'!EH$11:EH$510))</f>
        <v/>
      </c>
      <c r="AI20" s="758" t="str">
        <f ca="1">IF(OR($N20="",$N20=0),"",SUMIF('２個別表'!$D$11:$D$510,$C20,'２個別表'!EI$11:EI$510))</f>
        <v/>
      </c>
      <c r="AJ20" s="758" t="str">
        <f ca="1">IF(OR($N20="",$N20=0),"",SUMIF('２個別表'!$D$11:$D$510,$C20,'２個別表'!EJ$11:EJ$510))</f>
        <v/>
      </c>
      <c r="AK20" s="758" t="str">
        <f ca="1">IF(OR($N20="",$N20=0),"",SUMIF('２個別表'!$D$11:$D$510,$C20,'２個別表'!EK$11:EK$510))</f>
        <v/>
      </c>
      <c r="AL20" s="759" t="str">
        <f ca="1">IF(OR($N20="",$N20=0),"",SUMIF('２個別表'!$D$11:$D$510,$C20,'２個別表'!EL$11:EL$510))</f>
        <v/>
      </c>
      <c r="AM20" s="760" t="str">
        <f ca="1">IF(OR($N20="",$N20=0),"",SUMIF('２個別表'!$D$11:$D$510,$C20,'２個別表'!EM$11:EM$510))</f>
        <v/>
      </c>
      <c r="AN20" s="33"/>
      <c r="AO20" s="721" t="str">
        <f ca="1">IFERROR(IF($C20="","",INDEX(('２個別表'!$D$11:$D$510,'２個別表'!$W$11:$W$510),MATCH($C20,'２個別表'!$D$11:$D$510,0),1,2)),"")</f>
        <v/>
      </c>
    </row>
    <row r="21" spans="1:41" ht="30" customHeight="1">
      <c r="A21" s="721" t="str">
        <f t="shared" ca="1" si="2"/>
        <v/>
      </c>
      <c r="B21" s="722" t="str">
        <f t="shared" ca="1" si="3"/>
        <v/>
      </c>
      <c r="C21" s="728">
        <v>6</v>
      </c>
      <c r="D21" s="729" t="str">
        <f ca="1">IFERROR(IF(OR($C21="",$C21=0),"",INDEX(('２個別表'!$D$11:$D$510,'２個別表'!R$11:R$510),MATCH($C21,'２個別表'!$D$11:$D$510,0),1,2)),"")</f>
        <v/>
      </c>
      <c r="E21" s="729" t="str">
        <f ca="1">IFERROR(IF(OR($C21="",$C21=0),"",INDEX(('２個別表'!$D$11:$D$510,'２個別表'!S$11:S$510),MATCH($C21,'２個別表'!$D$11:$D$510,0),1,2)),"")</f>
        <v/>
      </c>
      <c r="F21" s="730" t="str">
        <f ca="1">IFERROR(IF(OR($C21="",$C21=0),"",INDEX(('２個別表'!$D$11:$D$510,'２個別表'!T$11:T$510),MATCH($C21,'２個別表'!$D$11:$D$510,0),1,2)),"")</f>
        <v/>
      </c>
      <c r="G21" s="732" t="str">
        <f ca="1">IFERROR(IF(OR($C21="",$C21=0),"",INDEX(('２個別表'!$D$11:$D$510,'２個別表'!V$11:V$510),MATCH($C21,'２個別表'!$D$11:$D$510,0),1,2)),"")</f>
        <v/>
      </c>
      <c r="H21" s="724" t="str">
        <f t="shared" ca="1" si="4"/>
        <v/>
      </c>
      <c r="I21" s="725" t="str">
        <f t="shared" ca="1" si="5"/>
        <v/>
      </c>
      <c r="J21" s="725" t="str">
        <f t="shared" ca="1" si="6"/>
        <v/>
      </c>
      <c r="K21" s="725" t="str">
        <f t="shared" ca="1" si="7"/>
        <v/>
      </c>
      <c r="L21" s="725" t="str">
        <f t="shared" ca="1" si="8"/>
        <v/>
      </c>
      <c r="M21" s="742" t="str">
        <f ca="1">IFERROR(IF(OR($C21="",$C21=0),"",INDEX(('２個別表'!$D$11:$D$510,'２個別表'!W$11:W$510),MATCH($C21,'２個別表'!$D$11:$D$510,0),1,2)&amp;" "&amp;INDEX(('２個別表'!$D$11:$D$510,'２個別表'!X$11:X$510),MATCH($C21,'２個別表'!$D$11:$D$510,0),1,2)),"")</f>
        <v/>
      </c>
      <c r="N21" s="738" t="str">
        <f ca="1">IF(IF(M21="2 補強以外の取組",SUMIFS('２個別表'!$M$11:$M$510,'２個別表'!$D$11:$D$510,$C21),SUMIFS('２個別表'!$N$11:$N$510,'２個別表'!$D$11:$D$510,$C21))=0,"",IF(M21="2 補強以外の取組",SUMIFS('２個別表'!$M$11:$M$510,'２個別表'!$D$11:$D$510,$C21),SUMIFS('２個別表'!$N$11:$N$510,'２個別表'!$D$11:$D$510,$C21)))</f>
        <v/>
      </c>
      <c r="O21" s="739" t="str">
        <f ca="1">IF(OR($N21="",$N21=0),"",SUMIF('２個別表'!$D$11:$D$510,$C21,'２個別表'!$BW$11:$BW$510))</f>
        <v/>
      </c>
      <c r="P21" s="739" t="str">
        <f ca="1">IF(OR($N21="",$N21=0),"",SUMIF('２個別表'!$D$11:$D$510,$C21,'２個別表'!$BY$11:$BY$510))</f>
        <v/>
      </c>
      <c r="Q21" s="739" t="str">
        <f ca="1">IF(OR($N21="",$N21=0),"",SUMIF('２個別表'!$D$11:$D$510,$C21,'２個別表'!$H$11:$H$510))</f>
        <v/>
      </c>
      <c r="R21" s="740" t="str">
        <f ca="1">IF(OR($N21="",$N21=0),"",SUMIF('２個別表'!$D$11:$D$510,$C21,'２個別表'!CS$11:CS$510))</f>
        <v/>
      </c>
      <c r="S21" s="743" t="str">
        <f ca="1">IF(OR($N21="",$N21=0),"",SUMIF('２個別表'!$D$11:$D$510,$C21,'２個別表'!CT$11:CT$510))</f>
        <v/>
      </c>
      <c r="T21" s="364"/>
      <c r="U21" s="365"/>
      <c r="V21" s="364"/>
      <c r="W21" s="365"/>
      <c r="X21" s="755" t="str">
        <f t="shared" ca="1" si="9"/>
        <v/>
      </c>
      <c r="Y21" s="756" t="str">
        <f t="shared" ca="1" si="10"/>
        <v/>
      </c>
      <c r="Z21" s="757" t="str">
        <f ca="1">IF(OR($N21="",$N21=0),"",SUMIF('２個別表'!$D$11:$D$510,$C21,'２個別表'!DZ$11:DZ$510))</f>
        <v/>
      </c>
      <c r="AA21" s="757" t="str">
        <f ca="1">IF(OR($N21="",$N21=0),"",SUMIF('２個別表'!$D$11:$D$510,$C21,'２個別表'!EA$11:EA$510))</f>
        <v/>
      </c>
      <c r="AB21" s="757" t="str">
        <f ca="1">IF(OR($N21="",$N21=0),"",SUMIF('２個別表'!$D$11:$D$510,$C21,'２個別表'!EB$11:EB$510))</f>
        <v/>
      </c>
      <c r="AC21" s="757" t="str">
        <f ca="1">IF(OR($N21="",$N21=0),"",SUMIF('２個別表'!$D$11:$D$510,$C21,'２個別表'!EC$11:EC$510))</f>
        <v/>
      </c>
      <c r="AD21" s="758" t="str">
        <f ca="1">IF(OR($N21="",$N21=0),"",SUMIF('２個別表'!$D$11:$D$510,$C21,'２個別表'!ED$11:ED$510))</f>
        <v/>
      </c>
      <c r="AE21" s="758" t="str">
        <f ca="1">IF(OR($N21="",$N21=0),"",SUMIF('２個別表'!$D$11:$D$510,$C21,'２個別表'!EE$11:EE$510))</f>
        <v/>
      </c>
      <c r="AF21" s="758" t="str">
        <f ca="1">IF(OR($N21="",$N21=0),"",SUMIF('２個別表'!$D$11:$D$510,$C21,'２個別表'!EF$11:EF$510))</f>
        <v/>
      </c>
      <c r="AG21" s="758" t="str">
        <f ca="1">IF(OR($N21="",$N21=0),"",SUMIF('２個別表'!$D$11:$D$510,$C21,'２個別表'!EG$11:EG$510))</f>
        <v/>
      </c>
      <c r="AH21" s="758" t="str">
        <f ca="1">IF(OR($N21="",$N21=0),"",SUMIF('２個別表'!$D$11:$D$510,$C21,'２個別表'!EH$11:EH$510))</f>
        <v/>
      </c>
      <c r="AI21" s="758" t="str">
        <f ca="1">IF(OR($N21="",$N21=0),"",SUMIF('２個別表'!$D$11:$D$510,$C21,'２個別表'!EI$11:EI$510))</f>
        <v/>
      </c>
      <c r="AJ21" s="758" t="str">
        <f ca="1">IF(OR($N21="",$N21=0),"",SUMIF('２個別表'!$D$11:$D$510,$C21,'２個別表'!EJ$11:EJ$510))</f>
        <v/>
      </c>
      <c r="AK21" s="758" t="str">
        <f ca="1">IF(OR($N21="",$N21=0),"",SUMIF('２個別表'!$D$11:$D$510,$C21,'２個別表'!EK$11:EK$510))</f>
        <v/>
      </c>
      <c r="AL21" s="759" t="str">
        <f ca="1">IF(OR($N21="",$N21=0),"",SUMIF('２個別表'!$D$11:$D$510,$C21,'２個別表'!EL$11:EL$510))</f>
        <v/>
      </c>
      <c r="AM21" s="760" t="str">
        <f ca="1">IF(OR($N21="",$N21=0),"",SUMIF('２個別表'!$D$11:$D$510,$C21,'２個別表'!EM$11:EM$510))</f>
        <v/>
      </c>
      <c r="AN21" s="33"/>
      <c r="AO21" s="721" t="str">
        <f ca="1">IFERROR(IF($C21="","",INDEX(('２個別表'!$D$11:$D$510,'２個別表'!$W$11:$W$510),MATCH($C21,'２個別表'!$D$11:$D$510,0),1,2)),"")</f>
        <v/>
      </c>
    </row>
    <row r="22" spans="1:41" ht="30" customHeight="1">
      <c r="A22" s="721" t="str">
        <f t="shared" ca="1" si="2"/>
        <v/>
      </c>
      <c r="B22" s="722" t="str">
        <f t="shared" ca="1" si="3"/>
        <v/>
      </c>
      <c r="C22" s="728">
        <v>7</v>
      </c>
      <c r="D22" s="729" t="str">
        <f ca="1">IFERROR(IF(OR($C22="",$C22=0),"",INDEX(('２個別表'!$D$11:$D$510,'２個別表'!R$11:R$510),MATCH($C22,'２個別表'!$D$11:$D$510,0),1,2)),"")</f>
        <v/>
      </c>
      <c r="E22" s="729" t="str">
        <f ca="1">IFERROR(IF(OR($C22="",$C22=0),"",INDEX(('２個別表'!$D$11:$D$510,'２個別表'!S$11:S$510),MATCH($C22,'２個別表'!$D$11:$D$510,0),1,2)),"")</f>
        <v/>
      </c>
      <c r="F22" s="730" t="str">
        <f ca="1">IFERROR(IF(OR($C22="",$C22=0),"",INDEX(('２個別表'!$D$11:$D$510,'２個別表'!T$11:T$510),MATCH($C22,'２個別表'!$D$11:$D$510,0),1,2)),"")</f>
        <v/>
      </c>
      <c r="G22" s="732" t="str">
        <f ca="1">IFERROR(IF(OR($C22="",$C22=0),"",INDEX(('２個別表'!$D$11:$D$510,'２個別表'!V$11:V$510),MATCH($C22,'２個別表'!$D$11:$D$510,0),1,2)),"")</f>
        <v/>
      </c>
      <c r="H22" s="724" t="str">
        <f t="shared" ca="1" si="4"/>
        <v/>
      </c>
      <c r="I22" s="725" t="str">
        <f t="shared" ca="1" si="5"/>
        <v/>
      </c>
      <c r="J22" s="725" t="str">
        <f t="shared" ca="1" si="6"/>
        <v/>
      </c>
      <c r="K22" s="725" t="str">
        <f t="shared" ca="1" si="7"/>
        <v/>
      </c>
      <c r="L22" s="725" t="str">
        <f t="shared" ca="1" si="8"/>
        <v/>
      </c>
      <c r="M22" s="742" t="str">
        <f ca="1">IFERROR(IF(OR($C22="",$C22=0),"",INDEX(('２個別表'!$D$11:$D$510,'２個別表'!W$11:W$510),MATCH($C22,'２個別表'!$D$11:$D$510,0),1,2)&amp;" "&amp;INDEX(('２個別表'!$D$11:$D$510,'２個別表'!X$11:X$510),MATCH($C22,'２個別表'!$D$11:$D$510,0),1,2)),"")</f>
        <v/>
      </c>
      <c r="N22" s="738" t="str">
        <f ca="1">IF(IF(M22="2 補強以外の取組",SUMIFS('２個別表'!$M$11:$M$510,'２個別表'!$D$11:$D$510,$C22),SUMIFS('２個別表'!$N$11:$N$510,'２個別表'!$D$11:$D$510,$C22))=0,"",IF(M22="2 補強以外の取組",SUMIFS('２個別表'!$M$11:$M$510,'２個別表'!$D$11:$D$510,$C22),SUMIFS('２個別表'!$N$11:$N$510,'２個別表'!$D$11:$D$510,$C22)))</f>
        <v/>
      </c>
      <c r="O22" s="739" t="str">
        <f ca="1">IF(OR($N22="",$N22=0),"",SUMIF('２個別表'!$D$11:$D$510,$C22,'２個別表'!$BW$11:$BW$510))</f>
        <v/>
      </c>
      <c r="P22" s="739" t="str">
        <f ca="1">IF(OR($N22="",$N22=0),"",SUMIF('２個別表'!$D$11:$D$510,$C22,'２個別表'!$BY$11:$BY$510))</f>
        <v/>
      </c>
      <c r="Q22" s="739" t="str">
        <f ca="1">IF(OR($N22="",$N22=0),"",SUMIF('２個別表'!$D$11:$D$510,$C22,'２個別表'!$H$11:$H$510))</f>
        <v/>
      </c>
      <c r="R22" s="740" t="str">
        <f ca="1">IF(OR($N22="",$N22=0),"",SUMIF('２個別表'!$D$11:$D$510,$C22,'２個別表'!CS$11:CS$510))</f>
        <v/>
      </c>
      <c r="S22" s="743" t="str">
        <f ca="1">IF(OR($N22="",$N22=0),"",SUMIF('２個別表'!$D$11:$D$510,$C22,'２個別表'!CT$11:CT$510))</f>
        <v/>
      </c>
      <c r="T22" s="364"/>
      <c r="U22" s="364"/>
      <c r="V22" s="364"/>
      <c r="W22" s="365"/>
      <c r="X22" s="755" t="str">
        <f t="shared" ca="1" si="9"/>
        <v/>
      </c>
      <c r="Y22" s="756" t="str">
        <f t="shared" ca="1" si="10"/>
        <v/>
      </c>
      <c r="Z22" s="757" t="str">
        <f ca="1">IF(OR($N22="",$N22=0),"",SUMIF('２個別表'!$D$11:$D$510,$C22,'２個別表'!DZ$11:DZ$510))</f>
        <v/>
      </c>
      <c r="AA22" s="757" t="str">
        <f ca="1">IF(OR($N22="",$N22=0),"",SUMIF('２個別表'!$D$11:$D$510,$C22,'２個別表'!EA$11:EA$510))</f>
        <v/>
      </c>
      <c r="AB22" s="757" t="str">
        <f ca="1">IF(OR($N22="",$N22=0),"",SUMIF('２個別表'!$D$11:$D$510,$C22,'２個別表'!EB$11:EB$510))</f>
        <v/>
      </c>
      <c r="AC22" s="757" t="str">
        <f ca="1">IF(OR($N22="",$N22=0),"",SUMIF('２個別表'!$D$11:$D$510,$C22,'２個別表'!EC$11:EC$510))</f>
        <v/>
      </c>
      <c r="AD22" s="758" t="str">
        <f ca="1">IF(OR($N22="",$N22=0),"",SUMIF('２個別表'!$D$11:$D$510,$C22,'２個別表'!ED$11:ED$510))</f>
        <v/>
      </c>
      <c r="AE22" s="758" t="str">
        <f ca="1">IF(OR($N22="",$N22=0),"",SUMIF('２個別表'!$D$11:$D$510,$C22,'２個別表'!EE$11:EE$510))</f>
        <v/>
      </c>
      <c r="AF22" s="758" t="str">
        <f ca="1">IF(OR($N22="",$N22=0),"",SUMIF('２個別表'!$D$11:$D$510,$C22,'２個別表'!EF$11:EF$510))</f>
        <v/>
      </c>
      <c r="AG22" s="758" t="str">
        <f ca="1">IF(OR($N22="",$N22=0),"",SUMIF('２個別表'!$D$11:$D$510,$C22,'２個別表'!EG$11:EG$510))</f>
        <v/>
      </c>
      <c r="AH22" s="758" t="str">
        <f ca="1">IF(OR($N22="",$N22=0),"",SUMIF('２個別表'!$D$11:$D$510,$C22,'２個別表'!EH$11:EH$510))</f>
        <v/>
      </c>
      <c r="AI22" s="758" t="str">
        <f ca="1">IF(OR($N22="",$N22=0),"",SUMIF('２個別表'!$D$11:$D$510,$C22,'２個別表'!EI$11:EI$510))</f>
        <v/>
      </c>
      <c r="AJ22" s="758" t="str">
        <f ca="1">IF(OR($N22="",$N22=0),"",SUMIF('２個別表'!$D$11:$D$510,$C22,'２個別表'!EJ$11:EJ$510))</f>
        <v/>
      </c>
      <c r="AK22" s="758" t="str">
        <f ca="1">IF(OR($N22="",$N22=0),"",SUMIF('２個別表'!$D$11:$D$510,$C22,'２個別表'!EK$11:EK$510))</f>
        <v/>
      </c>
      <c r="AL22" s="759" t="str">
        <f ca="1">IF(OR($N22="",$N22=0),"",SUMIF('２個別表'!$D$11:$D$510,$C22,'２個別表'!EL$11:EL$510))</f>
        <v/>
      </c>
      <c r="AM22" s="760" t="str">
        <f ca="1">IF(OR($N22="",$N22=0),"",SUMIF('２個別表'!$D$11:$D$510,$C22,'２個別表'!EM$11:EM$510))</f>
        <v/>
      </c>
      <c r="AN22" s="33"/>
      <c r="AO22" s="721" t="str">
        <f ca="1">IFERROR(IF($C22="","",INDEX(('２個別表'!$D$11:$D$510,'２個別表'!$W$11:$W$510),MATCH($C22,'２個別表'!$D$11:$D$510,0),1,2)),"")</f>
        <v/>
      </c>
    </row>
    <row r="23" spans="1:41" ht="30" customHeight="1" thickBot="1">
      <c r="A23" s="721" t="str">
        <f t="shared" ca="1" si="2"/>
        <v/>
      </c>
      <c r="B23" s="722" t="str">
        <f t="shared" ca="1" si="3"/>
        <v/>
      </c>
      <c r="C23" s="728">
        <v>8</v>
      </c>
      <c r="D23" s="729" t="str">
        <f ca="1">IFERROR(IF(OR($C23="",$C23=0),"",INDEX(('２個別表'!$D$11:$D$510,'２個別表'!R$11:R$510),MATCH($C23,'２個別表'!$D$11:$D$510,0),1,2)),"")</f>
        <v/>
      </c>
      <c r="E23" s="729" t="str">
        <f ca="1">IFERROR(IF(OR($C23="",$C23=0),"",INDEX(('２個別表'!$D$11:$D$510,'２個別表'!S$11:S$510),MATCH($C23,'２個別表'!$D$11:$D$510,0),1,2)),"")</f>
        <v/>
      </c>
      <c r="F23" s="730" t="str">
        <f ca="1">IFERROR(IF(OR($C23="",$C23=0),"",INDEX(('２個別表'!$D$11:$D$510,'２個別表'!T$11:T$510),MATCH($C23,'２個別表'!$D$11:$D$510,0),1,2)),"")</f>
        <v/>
      </c>
      <c r="G23" s="732" t="str">
        <f ca="1">IFERROR(IF(OR($C23="",$C23=0),"",INDEX(('２個別表'!$D$11:$D$510,'２個別表'!V$11:V$510),MATCH($C23,'２個別表'!$D$11:$D$510,0),1,2)),"")</f>
        <v/>
      </c>
      <c r="H23" s="724" t="str">
        <f t="shared" ca="1" si="4"/>
        <v/>
      </c>
      <c r="I23" s="725" t="str">
        <f t="shared" ca="1" si="5"/>
        <v/>
      </c>
      <c r="J23" s="725" t="str">
        <f t="shared" ca="1" si="6"/>
        <v/>
      </c>
      <c r="K23" s="725" t="str">
        <f t="shared" ca="1" si="7"/>
        <v/>
      </c>
      <c r="L23" s="725" t="str">
        <f t="shared" ca="1" si="8"/>
        <v/>
      </c>
      <c r="M23" s="742" t="str">
        <f ca="1">IFERROR(IF(OR($C23="",$C23=0),"",INDEX(('２個別表'!$D$11:$D$510,'２個別表'!W$11:W$510),MATCH($C23,'２個別表'!$D$11:$D$510,0),1,2)&amp;" "&amp;INDEX(('２個別表'!$D$11:$D$510,'２個別表'!X$11:X$510),MATCH($C23,'２個別表'!$D$11:$D$510,0),1,2)),"")</f>
        <v/>
      </c>
      <c r="N23" s="738" t="str">
        <f ca="1">IF(IF(M23="2 補強以外の取組",SUMIFS('２個別表'!$M$11:$M$510,'２個別表'!$D$11:$D$510,$C23),SUMIFS('２個別表'!$N$11:$N$510,'２個別表'!$D$11:$D$510,$C23))=0,"",IF(M23="2 補強以外の取組",SUMIFS('２個別表'!$M$11:$M$510,'２個別表'!$D$11:$D$510,$C23),SUMIFS('２個別表'!$N$11:$N$510,'２個別表'!$D$11:$D$510,$C23)))</f>
        <v/>
      </c>
      <c r="O23" s="739" t="str">
        <f ca="1">IF(OR($N23="",$N23=0),"",SUMIF('２個別表'!$D$11:$D$510,$C23,'２個別表'!$BW$11:$BW$510))</f>
        <v/>
      </c>
      <c r="P23" s="739" t="str">
        <f ca="1">IF(OR($N23="",$N23=0),"",SUMIF('２個別表'!$D$11:$D$510,$C23,'２個別表'!$BY$11:$BY$510))</f>
        <v/>
      </c>
      <c r="Q23" s="739" t="str">
        <f ca="1">IF(OR($N23="",$N23=0),"",SUMIF('２個別表'!$D$11:$D$510,$C23,'２個別表'!$H$11:$H$510))</f>
        <v/>
      </c>
      <c r="R23" s="740" t="str">
        <f ca="1">IF(OR($N23="",$N23=0),"",SUMIF('２個別表'!$D$11:$D$510,$C23,'２個別表'!CS$11:CS$510))</f>
        <v/>
      </c>
      <c r="S23" s="743" t="str">
        <f ca="1">IF(OR($N23="",$N23=0),"",SUMIF('２個別表'!$D$11:$D$510,$C23,'２個別表'!CT$11:CT$510))</f>
        <v/>
      </c>
      <c r="T23" s="364"/>
      <c r="U23" s="364"/>
      <c r="V23" s="364"/>
      <c r="W23" s="365"/>
      <c r="X23" s="755" t="str">
        <f t="shared" ca="1" si="9"/>
        <v/>
      </c>
      <c r="Y23" s="756" t="str">
        <f t="shared" ca="1" si="10"/>
        <v/>
      </c>
      <c r="Z23" s="757" t="str">
        <f ca="1">IF(OR($N23="",$N23=0),"",SUMIF('２個別表'!$D$11:$D$510,$C23,'２個別表'!DZ$11:DZ$510))</f>
        <v/>
      </c>
      <c r="AA23" s="757" t="str">
        <f ca="1">IF(OR($N23="",$N23=0),"",SUMIF('２個別表'!$D$11:$D$510,$C23,'２個別表'!EA$11:EA$510))</f>
        <v/>
      </c>
      <c r="AB23" s="757" t="str">
        <f ca="1">IF(OR($N23="",$N23=0),"",SUMIF('２個別表'!$D$11:$D$510,$C23,'２個別表'!EB$11:EB$510))</f>
        <v/>
      </c>
      <c r="AC23" s="757" t="str">
        <f ca="1">IF(OR($N23="",$N23=0),"",SUMIF('２個別表'!$D$11:$D$510,$C23,'２個別表'!EC$11:EC$510))</f>
        <v/>
      </c>
      <c r="AD23" s="758" t="str">
        <f ca="1">IF(OR($N23="",$N23=0),"",SUMIF('２個別表'!$D$11:$D$510,$C23,'２個別表'!ED$11:ED$510))</f>
        <v/>
      </c>
      <c r="AE23" s="758" t="str">
        <f ca="1">IF(OR($N23="",$N23=0),"",SUMIF('２個別表'!$D$11:$D$510,$C23,'２個別表'!EE$11:EE$510))</f>
        <v/>
      </c>
      <c r="AF23" s="758" t="str">
        <f ca="1">IF(OR($N23="",$N23=0),"",SUMIF('２個別表'!$D$11:$D$510,$C23,'２個別表'!EF$11:EF$510))</f>
        <v/>
      </c>
      <c r="AG23" s="758" t="str">
        <f ca="1">IF(OR($N23="",$N23=0),"",SUMIF('２個別表'!$D$11:$D$510,$C23,'２個別表'!EG$11:EG$510))</f>
        <v/>
      </c>
      <c r="AH23" s="758" t="str">
        <f ca="1">IF(OR($N23="",$N23=0),"",SUMIF('２個別表'!$D$11:$D$510,$C23,'２個別表'!EH$11:EH$510))</f>
        <v/>
      </c>
      <c r="AI23" s="758" t="str">
        <f ca="1">IF(OR($N23="",$N23=0),"",SUMIF('２個別表'!$D$11:$D$510,$C23,'２個別表'!EI$11:EI$510))</f>
        <v/>
      </c>
      <c r="AJ23" s="758" t="str">
        <f ca="1">IF(OR($N23="",$N23=0),"",SUMIF('２個別表'!$D$11:$D$510,$C23,'２個別表'!EJ$11:EJ$510))</f>
        <v/>
      </c>
      <c r="AK23" s="758" t="str">
        <f ca="1">IF(OR($N23="",$N23=0),"",SUMIF('２個別表'!$D$11:$D$510,$C23,'２個別表'!EK$11:EK$510))</f>
        <v/>
      </c>
      <c r="AL23" s="759" t="str">
        <f ca="1">IF(OR($N23="",$N23=0),"",SUMIF('２個別表'!$D$11:$D$510,$C23,'２個別表'!EL$11:EL$510))</f>
        <v/>
      </c>
      <c r="AM23" s="760" t="str">
        <f ca="1">IF(OR($N23="",$N23=0),"",SUMIF('２個別表'!$D$11:$D$510,$C23,'２個別表'!EM$11:EM$510))</f>
        <v/>
      </c>
      <c r="AN23" s="33"/>
      <c r="AO23" s="721" t="str">
        <f ca="1">IFERROR(IF($C23="","",INDEX(('２個別表'!$D$11:$D$510,'２個別表'!$W$11:$W$510),MATCH($C23,'２個別表'!$D$11:$D$510,0),1,2)),"")</f>
        <v/>
      </c>
    </row>
    <row r="24" spans="1:41" ht="30" hidden="1" customHeight="1">
      <c r="A24" s="721" t="str">
        <f t="shared" ca="1" si="2"/>
        <v/>
      </c>
      <c r="B24" s="722" t="str">
        <f t="shared" ca="1" si="3"/>
        <v/>
      </c>
      <c r="C24" s="728">
        <v>9</v>
      </c>
      <c r="D24" s="729" t="str">
        <f ca="1">IFERROR(IF(OR($C24="",$C24=0),"",INDEX(('２個別表'!$D$11:$D$510,'２個別表'!R$11:R$510),MATCH($C24,'２個別表'!$D$11:$D$510,0),1,2)),"")</f>
        <v/>
      </c>
      <c r="E24" s="729" t="str">
        <f ca="1">IFERROR(IF(OR($C24="",$C24=0),"",INDEX(('２個別表'!$D$11:$D$510,'２個別表'!S$11:S$510),MATCH($C24,'２個別表'!$D$11:$D$510,0),1,2)),"")</f>
        <v/>
      </c>
      <c r="F24" s="730" t="str">
        <f ca="1">IFERROR(IF(OR($C24="",$C24=0),"",INDEX(('２個別表'!$D$11:$D$510,'２個別表'!T$11:T$510),MATCH($C24,'２個別表'!$D$11:$D$510,0),1,2)),"")</f>
        <v/>
      </c>
      <c r="G24" s="732" t="str">
        <f ca="1">IFERROR(IF(OR($C24="",$C24=0),"",INDEX(('２個別表'!$D$11:$D$510,'２個別表'!V$11:V$510),MATCH($C24,'２個別表'!$D$11:$D$510,0),1,2)),"")</f>
        <v/>
      </c>
      <c r="H24" s="724" t="str">
        <f t="shared" ca="1" si="4"/>
        <v/>
      </c>
      <c r="I24" s="725" t="str">
        <f t="shared" ca="1" si="5"/>
        <v/>
      </c>
      <c r="J24" s="725" t="str">
        <f t="shared" ca="1" si="6"/>
        <v/>
      </c>
      <c r="K24" s="725" t="str">
        <f t="shared" ca="1" si="7"/>
        <v/>
      </c>
      <c r="L24" s="725" t="str">
        <f t="shared" ca="1" si="8"/>
        <v/>
      </c>
      <c r="M24" s="742" t="str">
        <f ca="1">IFERROR(IF(OR($C24="",$C24=0),"",INDEX(('２個別表'!$D$11:$D$510,'２個別表'!W$11:W$510),MATCH($C24,'２個別表'!$D$11:$D$510,0),1,2)&amp;" "&amp;INDEX(('２個別表'!$D$11:$D$510,'２個別表'!X$11:X$510),MATCH($C24,'２個別表'!$D$11:$D$510,0),1,2)),"")</f>
        <v/>
      </c>
      <c r="N24" s="738" t="str">
        <f ca="1">IF(IF(M24="2 補強以外の取組",SUMIFS('２個別表'!$M$11:$M$510,'２個別表'!$D$11:$D$510,$C24),SUMIFS('２個別表'!$N$11:$N$510,'２個別表'!$D$11:$D$510,$C24))=0,"",IF(M24="2 補強以外の取組",SUMIFS('２個別表'!$M$11:$M$510,'２個別表'!$D$11:$D$510,$C24),SUMIFS('２個別表'!$N$11:$N$510,'２個別表'!$D$11:$D$510,$C24)))</f>
        <v/>
      </c>
      <c r="O24" s="739" t="str">
        <f ca="1">IF(OR($N24="",$N24=0),"",SUMIF('２個別表'!$D$11:$D$510,$C24,'２個別表'!$BW$11:$BW$510))</f>
        <v/>
      </c>
      <c r="P24" s="739" t="str">
        <f ca="1">IF(OR($N24="",$N24=0),"",SUMIF('２個別表'!$D$11:$D$510,$C24,'２個別表'!$BY$11:$BY$510))</f>
        <v/>
      </c>
      <c r="Q24" s="739" t="str">
        <f ca="1">IF(OR($N24="",$N24=0),"",SUMIF('２個別表'!$D$11:$D$510,$C24,'２個別表'!$H$11:$H$510))</f>
        <v/>
      </c>
      <c r="R24" s="740" t="str">
        <f ca="1">IF(OR($N24="",$N24=0),"",SUMIF('２個別表'!$D$11:$D$510,$C24,'２個別表'!CS$11:CS$510))</f>
        <v/>
      </c>
      <c r="S24" s="743" t="str">
        <f ca="1">IF(OR($N24="",$N24=0),"",SUMIF('２個別表'!$D$11:$D$510,$C24,'２個別表'!CT$11:CT$510))</f>
        <v/>
      </c>
      <c r="T24" s="364"/>
      <c r="U24" s="364"/>
      <c r="V24" s="364"/>
      <c r="W24" s="365"/>
      <c r="X24" s="755" t="str">
        <f t="shared" ca="1" si="9"/>
        <v/>
      </c>
      <c r="Y24" s="756" t="str">
        <f t="shared" ca="1" si="10"/>
        <v/>
      </c>
      <c r="Z24" s="757" t="str">
        <f ca="1">IF(OR($N24="",$N24=0),"",SUMIF('２個別表'!$D$11:$D$510,$C24,'２個別表'!DZ$11:DZ$510))</f>
        <v/>
      </c>
      <c r="AA24" s="757" t="str">
        <f ca="1">IF(OR($N24="",$N24=0),"",SUMIF('２個別表'!$D$11:$D$510,$C24,'２個別表'!EA$11:EA$510))</f>
        <v/>
      </c>
      <c r="AB24" s="757" t="str">
        <f ca="1">IF(OR($N24="",$N24=0),"",SUMIF('２個別表'!$D$11:$D$510,$C24,'２個別表'!EB$11:EB$510))</f>
        <v/>
      </c>
      <c r="AC24" s="757" t="str">
        <f ca="1">IF(OR($N24="",$N24=0),"",SUMIF('２個別表'!$D$11:$D$510,$C24,'２個別表'!EC$11:EC$510))</f>
        <v/>
      </c>
      <c r="AD24" s="758" t="str">
        <f ca="1">IF(OR($N24="",$N24=0),"",SUMIF('２個別表'!$D$11:$D$510,$C24,'２個別表'!ED$11:ED$510))</f>
        <v/>
      </c>
      <c r="AE24" s="758" t="str">
        <f ca="1">IF(OR($N24="",$N24=0),"",SUMIF('２個別表'!$D$11:$D$510,$C24,'２個別表'!EE$11:EE$510))</f>
        <v/>
      </c>
      <c r="AF24" s="758" t="str">
        <f ca="1">IF(OR($N24="",$N24=0),"",SUMIF('２個別表'!$D$11:$D$510,$C24,'２個別表'!EF$11:EF$510))</f>
        <v/>
      </c>
      <c r="AG24" s="758" t="str">
        <f ca="1">IF(OR($N24="",$N24=0),"",SUMIF('２個別表'!$D$11:$D$510,$C24,'２個別表'!EG$11:EG$510))</f>
        <v/>
      </c>
      <c r="AH24" s="758" t="str">
        <f ca="1">IF(OR($N24="",$N24=0),"",SUMIF('２個別表'!$D$11:$D$510,$C24,'２個別表'!EH$11:EH$510))</f>
        <v/>
      </c>
      <c r="AI24" s="758" t="str">
        <f ca="1">IF(OR($N24="",$N24=0),"",SUMIF('２個別表'!$D$11:$D$510,$C24,'２個別表'!EI$11:EI$510))</f>
        <v/>
      </c>
      <c r="AJ24" s="758" t="str">
        <f ca="1">IF(OR($N24="",$N24=0),"",SUMIF('２個別表'!$D$11:$D$510,$C24,'２個別表'!EJ$11:EJ$510))</f>
        <v/>
      </c>
      <c r="AK24" s="758" t="str">
        <f ca="1">IF(OR($N24="",$N24=0),"",SUMIF('２個別表'!$D$11:$D$510,$C24,'２個別表'!EK$11:EK$510))</f>
        <v/>
      </c>
      <c r="AL24" s="759" t="str">
        <f ca="1">IF(OR($N24="",$N24=0),"",SUMIF('２個別表'!$D$11:$D$510,$C24,'２個別表'!EL$11:EL$510))</f>
        <v/>
      </c>
      <c r="AM24" s="760" t="str">
        <f ca="1">IF(OR($N24="",$N24=0),"",SUMIF('２個別表'!$D$11:$D$510,$C24,'２個別表'!EM$11:EM$510))</f>
        <v/>
      </c>
      <c r="AN24" s="33"/>
      <c r="AO24" s="721" t="str">
        <f ca="1">IFERROR(IF($C24="","",INDEX(('２個別表'!$D$11:$D$510,'２個別表'!$W$11:$W$510),MATCH($C24,'２個別表'!$D$11:$D$510,0),1,2)),"")</f>
        <v/>
      </c>
    </row>
    <row r="25" spans="1:41" ht="30" hidden="1" customHeight="1">
      <c r="A25" s="721" t="str">
        <f t="shared" ca="1" si="2"/>
        <v/>
      </c>
      <c r="B25" s="722" t="str">
        <f t="shared" ca="1" si="3"/>
        <v/>
      </c>
      <c r="C25" s="728">
        <v>10</v>
      </c>
      <c r="D25" s="729" t="str">
        <f ca="1">IFERROR(IF(OR($C25="",$C25=0),"",INDEX(('２個別表'!$D$11:$D$510,'２個別表'!R$11:R$510),MATCH($C25,'２個別表'!$D$11:$D$510,0),1,2)),"")</f>
        <v/>
      </c>
      <c r="E25" s="729" t="str">
        <f ca="1">IFERROR(IF(OR($C25="",$C25=0),"",INDEX(('２個別表'!$D$11:$D$510,'２個別表'!S$11:S$510),MATCH($C25,'２個別表'!$D$11:$D$510,0),1,2)),"")</f>
        <v/>
      </c>
      <c r="F25" s="730" t="str">
        <f ca="1">IFERROR(IF(OR($C25="",$C25=0),"",INDEX(('２個別表'!$D$11:$D$510,'２個別表'!T$11:T$510),MATCH($C25,'２個別表'!$D$11:$D$510,0),1,2)),"")</f>
        <v/>
      </c>
      <c r="G25" s="732" t="str">
        <f ca="1">IFERROR(IF(OR($C25="",$C25=0),"",INDEX(('２個別表'!$D$11:$D$510,'２個別表'!V$11:V$510),MATCH($C25,'２個別表'!$D$11:$D$510,0),1,2)),"")</f>
        <v/>
      </c>
      <c r="H25" s="724" t="str">
        <f t="shared" ca="1" si="4"/>
        <v/>
      </c>
      <c r="I25" s="725" t="str">
        <f t="shared" ca="1" si="5"/>
        <v/>
      </c>
      <c r="J25" s="725" t="str">
        <f t="shared" ca="1" si="6"/>
        <v/>
      </c>
      <c r="K25" s="725" t="str">
        <f t="shared" ca="1" si="7"/>
        <v/>
      </c>
      <c r="L25" s="725" t="str">
        <f t="shared" ca="1" si="8"/>
        <v/>
      </c>
      <c r="M25" s="742" t="str">
        <f ca="1">IFERROR(IF(OR($C25="",$C25=0),"",INDEX(('２個別表'!$D$11:$D$510,'２個別表'!W$11:W$510),MATCH($C25,'２個別表'!$D$11:$D$510,0),1,2)&amp;" "&amp;INDEX(('２個別表'!$D$11:$D$510,'２個別表'!X$11:X$510),MATCH($C25,'２個別表'!$D$11:$D$510,0),1,2)),"")</f>
        <v/>
      </c>
      <c r="N25" s="738" t="str">
        <f ca="1">IF(IF(M25="2 補強以外の取組",SUMIFS('２個別表'!$M$11:$M$510,'２個別表'!$D$11:$D$510,$C25),SUMIFS('２個別表'!$N$11:$N$510,'２個別表'!$D$11:$D$510,$C25))=0,"",IF(M25="2 補強以外の取組",SUMIFS('２個別表'!$M$11:$M$510,'２個別表'!$D$11:$D$510,$C25),SUMIFS('２個別表'!$N$11:$N$510,'２個別表'!$D$11:$D$510,$C25)))</f>
        <v/>
      </c>
      <c r="O25" s="739" t="str">
        <f ca="1">IF(OR($N25="",$N25=0),"",SUMIF('２個別表'!$D$11:$D$510,$C25,'２個別表'!$BW$11:$BW$510))</f>
        <v/>
      </c>
      <c r="P25" s="739" t="str">
        <f ca="1">IF(OR($N25="",$N25=0),"",SUMIF('２個別表'!$D$11:$D$510,$C25,'２個別表'!$BY$11:$BY$510))</f>
        <v/>
      </c>
      <c r="Q25" s="739" t="str">
        <f ca="1">IF(OR($N25="",$N25=0),"",SUMIF('２個別表'!$D$11:$D$510,$C25,'２個別表'!$H$11:$H$510))</f>
        <v/>
      </c>
      <c r="R25" s="740" t="str">
        <f ca="1">IF(OR($N25="",$N25=0),"",SUMIF('２個別表'!$D$11:$D$510,$C25,'２個別表'!CS$11:CS$510))</f>
        <v/>
      </c>
      <c r="S25" s="743" t="str">
        <f ca="1">IF(OR($N25="",$N25=0),"",SUMIF('２個別表'!$D$11:$D$510,$C25,'２個別表'!CT$11:CT$510))</f>
        <v/>
      </c>
      <c r="T25" s="364"/>
      <c r="U25" s="364"/>
      <c r="V25" s="364"/>
      <c r="W25" s="365"/>
      <c r="X25" s="755" t="str">
        <f t="shared" ca="1" si="9"/>
        <v/>
      </c>
      <c r="Y25" s="756" t="str">
        <f t="shared" ca="1" si="10"/>
        <v/>
      </c>
      <c r="Z25" s="757" t="str">
        <f ca="1">IF(OR($N25="",$N25=0),"",SUMIF('２個別表'!$D$11:$D$510,$C25,'２個別表'!DZ$11:DZ$510))</f>
        <v/>
      </c>
      <c r="AA25" s="757" t="str">
        <f ca="1">IF(OR($N25="",$N25=0),"",SUMIF('２個別表'!$D$11:$D$510,$C25,'２個別表'!EA$11:EA$510))</f>
        <v/>
      </c>
      <c r="AB25" s="757" t="str">
        <f ca="1">IF(OR($N25="",$N25=0),"",SUMIF('２個別表'!$D$11:$D$510,$C25,'２個別表'!EB$11:EB$510))</f>
        <v/>
      </c>
      <c r="AC25" s="757" t="str">
        <f ca="1">IF(OR($N25="",$N25=0),"",SUMIF('２個別表'!$D$11:$D$510,$C25,'２個別表'!EC$11:EC$510))</f>
        <v/>
      </c>
      <c r="AD25" s="758" t="str">
        <f ca="1">IF(OR($N25="",$N25=0),"",SUMIF('２個別表'!$D$11:$D$510,$C25,'２個別表'!ED$11:ED$510))</f>
        <v/>
      </c>
      <c r="AE25" s="758" t="str">
        <f ca="1">IF(OR($N25="",$N25=0),"",SUMIF('２個別表'!$D$11:$D$510,$C25,'２個別表'!EE$11:EE$510))</f>
        <v/>
      </c>
      <c r="AF25" s="758" t="str">
        <f ca="1">IF(OR($N25="",$N25=0),"",SUMIF('２個別表'!$D$11:$D$510,$C25,'２個別表'!EF$11:EF$510))</f>
        <v/>
      </c>
      <c r="AG25" s="758" t="str">
        <f ca="1">IF(OR($N25="",$N25=0),"",SUMIF('２個別表'!$D$11:$D$510,$C25,'２個別表'!EG$11:EG$510))</f>
        <v/>
      </c>
      <c r="AH25" s="758" t="str">
        <f ca="1">IF(OR($N25="",$N25=0),"",SUMIF('２個別表'!$D$11:$D$510,$C25,'２個別表'!EH$11:EH$510))</f>
        <v/>
      </c>
      <c r="AI25" s="758" t="str">
        <f ca="1">IF(OR($N25="",$N25=0),"",SUMIF('２個別表'!$D$11:$D$510,$C25,'２個別表'!EI$11:EI$510))</f>
        <v/>
      </c>
      <c r="AJ25" s="758" t="str">
        <f ca="1">IF(OR($N25="",$N25=0),"",SUMIF('２個別表'!$D$11:$D$510,$C25,'２個別表'!EJ$11:EJ$510))</f>
        <v/>
      </c>
      <c r="AK25" s="758" t="str">
        <f ca="1">IF(OR($N25="",$N25=0),"",SUMIF('２個別表'!$D$11:$D$510,$C25,'２個別表'!EK$11:EK$510))</f>
        <v/>
      </c>
      <c r="AL25" s="759" t="str">
        <f ca="1">IF(OR($N25="",$N25=0),"",SUMIF('２個別表'!$D$11:$D$510,$C25,'２個別表'!EL$11:EL$510))</f>
        <v/>
      </c>
      <c r="AM25" s="760" t="str">
        <f ca="1">IF(OR($N25="",$N25=0),"",SUMIF('２個別表'!$D$11:$D$510,$C25,'２個別表'!EM$11:EM$510))</f>
        <v/>
      </c>
      <c r="AN25" s="33"/>
      <c r="AO25" s="721" t="str">
        <f ca="1">IFERROR(IF($C25="","",INDEX(('２個別表'!$D$11:$D$510,'２個別表'!$W$11:$W$510),MATCH($C25,'２個別表'!$D$11:$D$510,0),1,2)),"")</f>
        <v/>
      </c>
    </row>
    <row r="26" spans="1:41" ht="30" hidden="1" customHeight="1">
      <c r="A26" s="721" t="str">
        <f t="shared" ca="1" si="2"/>
        <v/>
      </c>
      <c r="B26" s="722" t="str">
        <f t="shared" ca="1" si="3"/>
        <v/>
      </c>
      <c r="C26" s="728">
        <v>11</v>
      </c>
      <c r="D26" s="729" t="str">
        <f ca="1">IFERROR(IF(OR($C26="",$C26=0),"",INDEX(('２個別表'!$D$11:$D$510,'２個別表'!R$11:R$510),MATCH($C26,'２個別表'!$D$11:$D$510,0),1,2)),"")</f>
        <v/>
      </c>
      <c r="E26" s="729" t="str">
        <f ca="1">IFERROR(IF(OR($C26="",$C26=0),"",INDEX(('２個別表'!$D$11:$D$510,'２個別表'!S$11:S$510),MATCH($C26,'２個別表'!$D$11:$D$510,0),1,2)),"")</f>
        <v/>
      </c>
      <c r="F26" s="730" t="str">
        <f ca="1">IFERROR(IF(OR($C26="",$C26=0),"",INDEX(('２個別表'!$D$11:$D$510,'２個別表'!T$11:T$510),MATCH($C26,'２個別表'!$D$11:$D$510,0),1,2)),"")</f>
        <v/>
      </c>
      <c r="G26" s="732" t="str">
        <f ca="1">IFERROR(IF(OR($C26="",$C26=0),"",INDEX(('２個別表'!$D$11:$D$510,'２個別表'!V$11:V$510),MATCH($C26,'２個別表'!$D$11:$D$510,0),1,2)),"")</f>
        <v/>
      </c>
      <c r="H26" s="724" t="str">
        <f t="shared" ca="1" si="4"/>
        <v/>
      </c>
      <c r="I26" s="725" t="str">
        <f t="shared" ca="1" si="5"/>
        <v/>
      </c>
      <c r="J26" s="725" t="str">
        <f t="shared" ca="1" si="6"/>
        <v/>
      </c>
      <c r="K26" s="725" t="str">
        <f t="shared" ca="1" si="7"/>
        <v/>
      </c>
      <c r="L26" s="725" t="str">
        <f t="shared" ca="1" si="8"/>
        <v/>
      </c>
      <c r="M26" s="742" t="str">
        <f ca="1">IFERROR(IF(OR($C26="",$C26=0),"",INDEX(('２個別表'!$D$11:$D$510,'２個別表'!W$11:W$510),MATCH($C26,'２個別表'!$D$11:$D$510,0),1,2)&amp;" "&amp;INDEX(('２個別表'!$D$11:$D$510,'２個別表'!X$11:X$510),MATCH($C26,'２個別表'!$D$11:$D$510,0),1,2)),"")</f>
        <v/>
      </c>
      <c r="N26" s="738" t="str">
        <f ca="1">IF(IF(M26="2 補強以外の取組",SUMIFS('２個別表'!$M$11:$M$510,'２個別表'!$D$11:$D$510,$C26),SUMIFS('２個別表'!$N$11:$N$510,'２個別表'!$D$11:$D$510,$C26))=0,"",IF(M26="2 補強以外の取組",SUMIFS('２個別表'!$M$11:$M$510,'２個別表'!$D$11:$D$510,$C26),SUMIFS('２個別表'!$N$11:$N$510,'２個別表'!$D$11:$D$510,$C26)))</f>
        <v/>
      </c>
      <c r="O26" s="739" t="str">
        <f ca="1">IF(OR($N26="",$N26=0),"",SUMIF('２個別表'!$D$11:$D$510,$C26,'２個別表'!$BW$11:$BW$510))</f>
        <v/>
      </c>
      <c r="P26" s="739" t="str">
        <f ca="1">IF(OR($N26="",$N26=0),"",SUMIF('２個別表'!$D$11:$D$510,$C26,'２個別表'!$BY$11:$BY$510))</f>
        <v/>
      </c>
      <c r="Q26" s="739" t="str">
        <f ca="1">IF(OR($N26="",$N26=0),"",SUMIF('２個別表'!$D$11:$D$510,$C26,'２個別表'!$H$11:$H$510))</f>
        <v/>
      </c>
      <c r="R26" s="740" t="str">
        <f ca="1">IF(OR($N26="",$N26=0),"",SUMIF('２個別表'!$D$11:$D$510,$C26,'２個別表'!CS$11:CS$510))</f>
        <v/>
      </c>
      <c r="S26" s="743" t="str">
        <f ca="1">IF(OR($N26="",$N26=0),"",SUMIF('２個別表'!$D$11:$D$510,$C26,'２個別表'!CT$11:CT$510))</f>
        <v/>
      </c>
      <c r="T26" s="364"/>
      <c r="U26" s="364"/>
      <c r="V26" s="364"/>
      <c r="W26" s="365"/>
      <c r="X26" s="755" t="str">
        <f t="shared" ca="1" si="9"/>
        <v/>
      </c>
      <c r="Y26" s="756" t="str">
        <f t="shared" ca="1" si="10"/>
        <v/>
      </c>
      <c r="Z26" s="757" t="str">
        <f ca="1">IF(OR($N26="",$N26=0),"",SUMIF('２個別表'!$D$11:$D$510,$C26,'２個別表'!DZ$11:DZ$510))</f>
        <v/>
      </c>
      <c r="AA26" s="757" t="str">
        <f ca="1">IF(OR($N26="",$N26=0),"",SUMIF('２個別表'!$D$11:$D$510,$C26,'２個別表'!EA$11:EA$510))</f>
        <v/>
      </c>
      <c r="AB26" s="757" t="str">
        <f ca="1">IF(OR($N26="",$N26=0),"",SUMIF('２個別表'!$D$11:$D$510,$C26,'２個別表'!EB$11:EB$510))</f>
        <v/>
      </c>
      <c r="AC26" s="757" t="str">
        <f ca="1">IF(OR($N26="",$N26=0),"",SUMIF('２個別表'!$D$11:$D$510,$C26,'２個別表'!EC$11:EC$510))</f>
        <v/>
      </c>
      <c r="AD26" s="758" t="str">
        <f ca="1">IF(OR($N26="",$N26=0),"",SUMIF('２個別表'!$D$11:$D$510,$C26,'２個別表'!ED$11:ED$510))</f>
        <v/>
      </c>
      <c r="AE26" s="758" t="str">
        <f ca="1">IF(OR($N26="",$N26=0),"",SUMIF('２個別表'!$D$11:$D$510,$C26,'２個別表'!EE$11:EE$510))</f>
        <v/>
      </c>
      <c r="AF26" s="758" t="str">
        <f ca="1">IF(OR($N26="",$N26=0),"",SUMIF('２個別表'!$D$11:$D$510,$C26,'２個別表'!EF$11:EF$510))</f>
        <v/>
      </c>
      <c r="AG26" s="758" t="str">
        <f ca="1">IF(OR($N26="",$N26=0),"",SUMIF('２個別表'!$D$11:$D$510,$C26,'２個別表'!EG$11:EG$510))</f>
        <v/>
      </c>
      <c r="AH26" s="758" t="str">
        <f ca="1">IF(OR($N26="",$N26=0),"",SUMIF('２個別表'!$D$11:$D$510,$C26,'２個別表'!EH$11:EH$510))</f>
        <v/>
      </c>
      <c r="AI26" s="758" t="str">
        <f ca="1">IF(OR($N26="",$N26=0),"",SUMIF('２個別表'!$D$11:$D$510,$C26,'２個別表'!EI$11:EI$510))</f>
        <v/>
      </c>
      <c r="AJ26" s="758" t="str">
        <f ca="1">IF(OR($N26="",$N26=0),"",SUMIF('２個別表'!$D$11:$D$510,$C26,'２個別表'!EJ$11:EJ$510))</f>
        <v/>
      </c>
      <c r="AK26" s="758" t="str">
        <f ca="1">IF(OR($N26="",$N26=0),"",SUMIF('２個別表'!$D$11:$D$510,$C26,'２個別表'!EK$11:EK$510))</f>
        <v/>
      </c>
      <c r="AL26" s="759" t="str">
        <f ca="1">IF(OR($N26="",$N26=0),"",SUMIF('２個別表'!$D$11:$D$510,$C26,'２個別表'!EL$11:EL$510))</f>
        <v/>
      </c>
      <c r="AM26" s="760" t="str">
        <f ca="1">IF(OR($N26="",$N26=0),"",SUMIF('２個別表'!$D$11:$D$510,$C26,'２個別表'!EM$11:EM$510))</f>
        <v/>
      </c>
      <c r="AN26" s="33"/>
      <c r="AO26" s="721" t="str">
        <f ca="1">IFERROR(IF($C26="","",INDEX(('２個別表'!$D$11:$D$510,'２個別表'!$W$11:$W$510),MATCH($C26,'２個別表'!$D$11:$D$510,0),1,2)),"")</f>
        <v/>
      </c>
    </row>
    <row r="27" spans="1:41" ht="30" hidden="1" customHeight="1">
      <c r="A27" s="721" t="str">
        <f t="shared" ca="1" si="2"/>
        <v/>
      </c>
      <c r="B27" s="722" t="str">
        <f t="shared" ca="1" si="3"/>
        <v/>
      </c>
      <c r="C27" s="728">
        <v>12</v>
      </c>
      <c r="D27" s="729" t="str">
        <f ca="1">IFERROR(IF(OR($C27="",$C27=0),"",INDEX(('２個別表'!$D$11:$D$510,'２個別表'!R$11:R$510),MATCH($C27,'２個別表'!$D$11:$D$510,0),1,2)),"")</f>
        <v/>
      </c>
      <c r="E27" s="729" t="str">
        <f ca="1">IFERROR(IF(OR($C27="",$C27=0),"",INDEX(('２個別表'!$D$11:$D$510,'２個別表'!S$11:S$510),MATCH($C27,'２個別表'!$D$11:$D$510,0),1,2)),"")</f>
        <v/>
      </c>
      <c r="F27" s="730" t="str">
        <f ca="1">IFERROR(IF(OR($C27="",$C27=0),"",INDEX(('２個別表'!$D$11:$D$510,'２個別表'!T$11:T$510),MATCH($C27,'２個別表'!$D$11:$D$510,0),1,2)),"")</f>
        <v/>
      </c>
      <c r="G27" s="732" t="str">
        <f ca="1">IFERROR(IF(OR($C27="",$C27=0),"",INDEX(('２個別表'!$D$11:$D$510,'２個別表'!V$11:V$510),MATCH($C27,'２個別表'!$D$11:$D$510,0),1,2)),"")</f>
        <v/>
      </c>
      <c r="H27" s="724" t="str">
        <f t="shared" ca="1" si="4"/>
        <v/>
      </c>
      <c r="I27" s="725" t="str">
        <f t="shared" ca="1" si="5"/>
        <v/>
      </c>
      <c r="J27" s="725" t="str">
        <f t="shared" ca="1" si="6"/>
        <v/>
      </c>
      <c r="K27" s="725" t="str">
        <f t="shared" ca="1" si="7"/>
        <v/>
      </c>
      <c r="L27" s="725" t="str">
        <f t="shared" ca="1" si="8"/>
        <v/>
      </c>
      <c r="M27" s="742" t="str">
        <f ca="1">IFERROR(IF(OR($C27="",$C27=0),"",INDEX(('２個別表'!$D$11:$D$510,'２個別表'!W$11:W$510),MATCH($C27,'２個別表'!$D$11:$D$510,0),1,2)&amp;" "&amp;INDEX(('２個別表'!$D$11:$D$510,'２個別表'!X$11:X$510),MATCH($C27,'２個別表'!$D$11:$D$510,0),1,2)),"")</f>
        <v/>
      </c>
      <c r="N27" s="738" t="str">
        <f ca="1">IF(IF(M27="2 補強以外の取組",SUMIFS('２個別表'!$M$11:$M$510,'２個別表'!$D$11:$D$510,$C27),SUMIFS('２個別表'!$N$11:$N$510,'２個別表'!$D$11:$D$510,$C27))=0,"",IF(M27="2 補強以外の取組",SUMIFS('２個別表'!$M$11:$M$510,'２個別表'!$D$11:$D$510,$C27),SUMIFS('２個別表'!$N$11:$N$510,'２個別表'!$D$11:$D$510,$C27)))</f>
        <v/>
      </c>
      <c r="O27" s="739" t="str">
        <f ca="1">IF(OR($N27="",$N27=0),"",SUMIF('２個別表'!$D$11:$D$510,$C27,'２個別表'!$BW$11:$BW$510))</f>
        <v/>
      </c>
      <c r="P27" s="739" t="str">
        <f ca="1">IF(OR($N27="",$N27=0),"",SUMIF('２個別表'!$D$11:$D$510,$C27,'２個別表'!$BY$11:$BY$510))</f>
        <v/>
      </c>
      <c r="Q27" s="739" t="str">
        <f ca="1">IF(OR($N27="",$N27=0),"",SUMIF('２個別表'!$D$11:$D$510,$C27,'２個別表'!$H$11:$H$510))</f>
        <v/>
      </c>
      <c r="R27" s="740" t="str">
        <f ca="1">IF(OR($N27="",$N27=0),"",SUMIF('２個別表'!$D$11:$D$510,$C27,'２個別表'!CS$11:CS$510))</f>
        <v/>
      </c>
      <c r="S27" s="743" t="str">
        <f ca="1">IF(OR($N27="",$N27=0),"",SUMIF('２個別表'!$D$11:$D$510,$C27,'２個別表'!CT$11:CT$510))</f>
        <v/>
      </c>
      <c r="T27" s="364"/>
      <c r="U27" s="364"/>
      <c r="V27" s="364"/>
      <c r="W27" s="365"/>
      <c r="X27" s="755" t="str">
        <f t="shared" ca="1" si="9"/>
        <v/>
      </c>
      <c r="Y27" s="756" t="str">
        <f t="shared" ca="1" si="10"/>
        <v/>
      </c>
      <c r="Z27" s="757" t="str">
        <f ca="1">IF(OR($N27="",$N27=0),"",SUMIF('２個別表'!$D$11:$D$510,$C27,'２個別表'!DZ$11:DZ$510))</f>
        <v/>
      </c>
      <c r="AA27" s="757" t="str">
        <f ca="1">IF(OR($N27="",$N27=0),"",SUMIF('２個別表'!$D$11:$D$510,$C27,'２個別表'!EA$11:EA$510))</f>
        <v/>
      </c>
      <c r="AB27" s="757" t="str">
        <f ca="1">IF(OR($N27="",$N27=0),"",SUMIF('２個別表'!$D$11:$D$510,$C27,'２個別表'!EB$11:EB$510))</f>
        <v/>
      </c>
      <c r="AC27" s="757" t="str">
        <f ca="1">IF(OR($N27="",$N27=0),"",SUMIF('２個別表'!$D$11:$D$510,$C27,'２個別表'!EC$11:EC$510))</f>
        <v/>
      </c>
      <c r="AD27" s="758" t="str">
        <f ca="1">IF(OR($N27="",$N27=0),"",SUMIF('２個別表'!$D$11:$D$510,$C27,'２個別表'!ED$11:ED$510))</f>
        <v/>
      </c>
      <c r="AE27" s="758" t="str">
        <f ca="1">IF(OR($N27="",$N27=0),"",SUMIF('２個別表'!$D$11:$D$510,$C27,'２個別表'!EE$11:EE$510))</f>
        <v/>
      </c>
      <c r="AF27" s="758" t="str">
        <f ca="1">IF(OR($N27="",$N27=0),"",SUMIF('２個別表'!$D$11:$D$510,$C27,'２個別表'!EF$11:EF$510))</f>
        <v/>
      </c>
      <c r="AG27" s="758" t="str">
        <f ca="1">IF(OR($N27="",$N27=0),"",SUMIF('２個別表'!$D$11:$D$510,$C27,'２個別表'!EG$11:EG$510))</f>
        <v/>
      </c>
      <c r="AH27" s="758" t="str">
        <f ca="1">IF(OR($N27="",$N27=0),"",SUMIF('２個別表'!$D$11:$D$510,$C27,'２個別表'!EH$11:EH$510))</f>
        <v/>
      </c>
      <c r="AI27" s="758" t="str">
        <f ca="1">IF(OR($N27="",$N27=0),"",SUMIF('２個別表'!$D$11:$D$510,$C27,'２個別表'!EI$11:EI$510))</f>
        <v/>
      </c>
      <c r="AJ27" s="758" t="str">
        <f ca="1">IF(OR($N27="",$N27=0),"",SUMIF('２個別表'!$D$11:$D$510,$C27,'２個別表'!EJ$11:EJ$510))</f>
        <v/>
      </c>
      <c r="AK27" s="758" t="str">
        <f ca="1">IF(OR($N27="",$N27=0),"",SUMIF('２個別表'!$D$11:$D$510,$C27,'２個別表'!EK$11:EK$510))</f>
        <v/>
      </c>
      <c r="AL27" s="759" t="str">
        <f ca="1">IF(OR($N27="",$N27=0),"",SUMIF('２個別表'!$D$11:$D$510,$C27,'２個別表'!EL$11:EL$510))</f>
        <v/>
      </c>
      <c r="AM27" s="760" t="str">
        <f ca="1">IF(OR($N27="",$N27=0),"",SUMIF('２個別表'!$D$11:$D$510,$C27,'２個別表'!EM$11:EM$510))</f>
        <v/>
      </c>
      <c r="AN27" s="33"/>
      <c r="AO27" s="721" t="str">
        <f ca="1">IFERROR(IF($C27="","",INDEX(('２個別表'!$D$11:$D$510,'２個別表'!$W$11:$W$510),MATCH($C27,'２個別表'!$D$11:$D$510,0),1,2)),"")</f>
        <v/>
      </c>
    </row>
    <row r="28" spans="1:41" ht="30" hidden="1" customHeight="1">
      <c r="A28" s="721" t="str">
        <f t="shared" ca="1" si="2"/>
        <v/>
      </c>
      <c r="B28" s="722" t="str">
        <f t="shared" ca="1" si="3"/>
        <v/>
      </c>
      <c r="C28" s="728">
        <v>13</v>
      </c>
      <c r="D28" s="729" t="str">
        <f ca="1">IFERROR(IF(OR($C28="",$C28=0),"",INDEX(('２個別表'!$D$11:$D$510,'２個別表'!R$11:R$510),MATCH($C28,'２個別表'!$D$11:$D$510,0),1,2)),"")</f>
        <v/>
      </c>
      <c r="E28" s="729" t="str">
        <f ca="1">IFERROR(IF(OR($C28="",$C28=0),"",INDEX(('２個別表'!$D$11:$D$510,'２個別表'!S$11:S$510),MATCH($C28,'２個別表'!$D$11:$D$510,0),1,2)),"")</f>
        <v/>
      </c>
      <c r="F28" s="730" t="str">
        <f ca="1">IFERROR(IF(OR($C28="",$C28=0),"",INDEX(('２個別表'!$D$11:$D$510,'２個別表'!T$11:T$510),MATCH($C28,'２個別表'!$D$11:$D$510,0),1,2)),"")</f>
        <v/>
      </c>
      <c r="G28" s="732" t="str">
        <f ca="1">IFERROR(IF(OR($C28="",$C28=0),"",INDEX(('２個別表'!$D$11:$D$510,'２個別表'!V$11:V$510),MATCH($C28,'２個別表'!$D$11:$D$510,0),1,2)),"")</f>
        <v/>
      </c>
      <c r="H28" s="724" t="str">
        <f t="shared" ca="1" si="4"/>
        <v/>
      </c>
      <c r="I28" s="725" t="str">
        <f t="shared" ca="1" si="5"/>
        <v/>
      </c>
      <c r="J28" s="725" t="str">
        <f t="shared" ca="1" si="6"/>
        <v/>
      </c>
      <c r="K28" s="725" t="str">
        <f t="shared" ca="1" si="7"/>
        <v/>
      </c>
      <c r="L28" s="725" t="str">
        <f t="shared" ca="1" si="8"/>
        <v/>
      </c>
      <c r="M28" s="742" t="str">
        <f ca="1">IFERROR(IF(OR($C28="",$C28=0),"",INDEX(('２個別表'!$D$11:$D$510,'２個別表'!W$11:W$510),MATCH($C28,'２個別表'!$D$11:$D$510,0),1,2)&amp;" "&amp;INDEX(('２個別表'!$D$11:$D$510,'２個別表'!X$11:X$510),MATCH($C28,'２個別表'!$D$11:$D$510,0),1,2)),"")</f>
        <v/>
      </c>
      <c r="N28" s="738" t="str">
        <f ca="1">IF(IF(M28="2 補強以外の取組",SUMIFS('２個別表'!$M$11:$M$510,'２個別表'!$D$11:$D$510,$C28),SUMIFS('２個別表'!$N$11:$N$510,'２個別表'!$D$11:$D$510,$C28))=0,"",IF(M28="2 補強以外の取組",SUMIFS('２個別表'!$M$11:$M$510,'２個別表'!$D$11:$D$510,$C28),SUMIFS('２個別表'!$N$11:$N$510,'２個別表'!$D$11:$D$510,$C28)))</f>
        <v/>
      </c>
      <c r="O28" s="739" t="str">
        <f ca="1">IF(OR($N28="",$N28=0),"",SUMIF('２個別表'!$D$11:$D$510,$C28,'２個別表'!$BW$11:$BW$510))</f>
        <v/>
      </c>
      <c r="P28" s="739" t="str">
        <f ca="1">IF(OR($N28="",$N28=0),"",SUMIF('２個別表'!$D$11:$D$510,$C28,'２個別表'!$BY$11:$BY$510))</f>
        <v/>
      </c>
      <c r="Q28" s="739" t="str">
        <f ca="1">IF(OR($N28="",$N28=0),"",SUMIF('２個別表'!$D$11:$D$510,$C28,'２個別表'!$H$11:$H$510))</f>
        <v/>
      </c>
      <c r="R28" s="740" t="str">
        <f ca="1">IF(OR($N28="",$N28=0),"",SUMIF('２個別表'!$D$11:$D$510,$C28,'２個別表'!CS$11:CS$510))</f>
        <v/>
      </c>
      <c r="S28" s="743" t="str">
        <f ca="1">IF(OR($N28="",$N28=0),"",SUMIF('２個別表'!$D$11:$D$510,$C28,'２個別表'!CT$11:CT$510))</f>
        <v/>
      </c>
      <c r="T28" s="364"/>
      <c r="U28" s="364"/>
      <c r="V28" s="364"/>
      <c r="W28" s="365"/>
      <c r="X28" s="755" t="str">
        <f t="shared" ca="1" si="9"/>
        <v/>
      </c>
      <c r="Y28" s="756" t="str">
        <f t="shared" ca="1" si="10"/>
        <v/>
      </c>
      <c r="Z28" s="757" t="str">
        <f ca="1">IF(OR($N28="",$N28=0),"",SUMIF('２個別表'!$D$11:$D$510,$C28,'２個別表'!DZ$11:DZ$510))</f>
        <v/>
      </c>
      <c r="AA28" s="757" t="str">
        <f ca="1">IF(OR($N28="",$N28=0),"",SUMIF('２個別表'!$D$11:$D$510,$C28,'２個別表'!EA$11:EA$510))</f>
        <v/>
      </c>
      <c r="AB28" s="757" t="str">
        <f ca="1">IF(OR($N28="",$N28=0),"",SUMIF('２個別表'!$D$11:$D$510,$C28,'２個別表'!EB$11:EB$510))</f>
        <v/>
      </c>
      <c r="AC28" s="757" t="str">
        <f ca="1">IF(OR($N28="",$N28=0),"",SUMIF('２個別表'!$D$11:$D$510,$C28,'２個別表'!EC$11:EC$510))</f>
        <v/>
      </c>
      <c r="AD28" s="758" t="str">
        <f ca="1">IF(OR($N28="",$N28=0),"",SUMIF('２個別表'!$D$11:$D$510,$C28,'２個別表'!ED$11:ED$510))</f>
        <v/>
      </c>
      <c r="AE28" s="758" t="str">
        <f ca="1">IF(OR($N28="",$N28=0),"",SUMIF('２個別表'!$D$11:$D$510,$C28,'２個別表'!EE$11:EE$510))</f>
        <v/>
      </c>
      <c r="AF28" s="758" t="str">
        <f ca="1">IF(OR($N28="",$N28=0),"",SUMIF('２個別表'!$D$11:$D$510,$C28,'２個別表'!EF$11:EF$510))</f>
        <v/>
      </c>
      <c r="AG28" s="758" t="str">
        <f ca="1">IF(OR($N28="",$N28=0),"",SUMIF('２個別表'!$D$11:$D$510,$C28,'２個別表'!EG$11:EG$510))</f>
        <v/>
      </c>
      <c r="AH28" s="758" t="str">
        <f ca="1">IF(OR($N28="",$N28=0),"",SUMIF('２個別表'!$D$11:$D$510,$C28,'２個別表'!EH$11:EH$510))</f>
        <v/>
      </c>
      <c r="AI28" s="758" t="str">
        <f ca="1">IF(OR($N28="",$N28=0),"",SUMIF('２個別表'!$D$11:$D$510,$C28,'２個別表'!EI$11:EI$510))</f>
        <v/>
      </c>
      <c r="AJ28" s="758" t="str">
        <f ca="1">IF(OR($N28="",$N28=0),"",SUMIF('２個別表'!$D$11:$D$510,$C28,'２個別表'!EJ$11:EJ$510))</f>
        <v/>
      </c>
      <c r="AK28" s="758" t="str">
        <f ca="1">IF(OR($N28="",$N28=0),"",SUMIF('２個別表'!$D$11:$D$510,$C28,'２個別表'!EK$11:EK$510))</f>
        <v/>
      </c>
      <c r="AL28" s="759" t="str">
        <f ca="1">IF(OR($N28="",$N28=0),"",SUMIF('２個別表'!$D$11:$D$510,$C28,'２個別表'!EL$11:EL$510))</f>
        <v/>
      </c>
      <c r="AM28" s="760" t="str">
        <f ca="1">IF(OR($N28="",$N28=0),"",SUMIF('２個別表'!$D$11:$D$510,$C28,'２個別表'!EM$11:EM$510))</f>
        <v/>
      </c>
      <c r="AN28" s="33"/>
      <c r="AO28" s="721" t="str">
        <f ca="1">IFERROR(IF($C28="","",INDEX(('２個別表'!$D$11:$D$510,'２個別表'!$W$11:$W$510),MATCH($C28,'２個別表'!$D$11:$D$510,0),1,2)),"")</f>
        <v/>
      </c>
    </row>
    <row r="29" spans="1:41" ht="30" hidden="1" customHeight="1">
      <c r="A29" s="721" t="str">
        <f t="shared" ca="1" si="2"/>
        <v/>
      </c>
      <c r="B29" s="722" t="str">
        <f t="shared" ca="1" si="3"/>
        <v/>
      </c>
      <c r="C29" s="728">
        <v>14</v>
      </c>
      <c r="D29" s="729" t="str">
        <f ca="1">IFERROR(IF(OR($C29="",$C29=0),"",INDEX(('２個別表'!$D$11:$D$510,'２個別表'!R$11:R$510),MATCH($C29,'２個別表'!$D$11:$D$510,0),1,2)),"")</f>
        <v/>
      </c>
      <c r="E29" s="729" t="str">
        <f ca="1">IFERROR(IF(OR($C29="",$C29=0),"",INDEX(('２個別表'!$D$11:$D$510,'２個別表'!S$11:S$510),MATCH($C29,'２個別表'!$D$11:$D$510,0),1,2)),"")</f>
        <v/>
      </c>
      <c r="F29" s="730" t="str">
        <f ca="1">IFERROR(IF(OR($C29="",$C29=0),"",INDEX(('２個別表'!$D$11:$D$510,'２個別表'!T$11:T$510),MATCH($C29,'２個別表'!$D$11:$D$510,0),1,2)),"")</f>
        <v/>
      </c>
      <c r="G29" s="732" t="str">
        <f ca="1">IFERROR(IF(OR($C29="",$C29=0),"",INDEX(('２個別表'!$D$11:$D$510,'２個別表'!V$11:V$510),MATCH($C29,'２個別表'!$D$11:$D$510,0),1,2)),"")</f>
        <v/>
      </c>
      <c r="H29" s="724" t="str">
        <f t="shared" ca="1" si="4"/>
        <v/>
      </c>
      <c r="I29" s="725" t="str">
        <f t="shared" ca="1" si="5"/>
        <v/>
      </c>
      <c r="J29" s="725" t="str">
        <f t="shared" ca="1" si="6"/>
        <v/>
      </c>
      <c r="K29" s="725" t="str">
        <f t="shared" ca="1" si="7"/>
        <v/>
      </c>
      <c r="L29" s="725" t="str">
        <f t="shared" ca="1" si="8"/>
        <v/>
      </c>
      <c r="M29" s="742" t="str">
        <f ca="1">IFERROR(IF(OR($C29="",$C29=0),"",INDEX(('２個別表'!$D$11:$D$510,'２個別表'!W$11:W$510),MATCH($C29,'２個別表'!$D$11:$D$510,0),1,2)&amp;" "&amp;INDEX(('２個別表'!$D$11:$D$510,'２個別表'!X$11:X$510),MATCH($C29,'２個別表'!$D$11:$D$510,0),1,2)),"")</f>
        <v/>
      </c>
      <c r="N29" s="738" t="str">
        <f ca="1">IF(IF(M29="2 補強以外の取組",SUMIFS('２個別表'!$M$11:$M$510,'２個別表'!$D$11:$D$510,$C29),SUMIFS('２個別表'!$N$11:$N$510,'２個別表'!$D$11:$D$510,$C29))=0,"",IF(M29="2 補強以外の取組",SUMIFS('２個別表'!$M$11:$M$510,'２個別表'!$D$11:$D$510,$C29),SUMIFS('２個別表'!$N$11:$N$510,'２個別表'!$D$11:$D$510,$C29)))</f>
        <v/>
      </c>
      <c r="O29" s="739" t="str">
        <f ca="1">IF(OR($N29="",$N29=0),"",SUMIF('２個別表'!$D$11:$D$510,$C29,'２個別表'!$BW$11:$BW$510))</f>
        <v/>
      </c>
      <c r="P29" s="739" t="str">
        <f ca="1">IF(OR($N29="",$N29=0),"",SUMIF('２個別表'!$D$11:$D$510,$C29,'２個別表'!$BY$11:$BY$510))</f>
        <v/>
      </c>
      <c r="Q29" s="739" t="str">
        <f ca="1">IF(OR($N29="",$N29=0),"",SUMIF('２個別表'!$D$11:$D$510,$C29,'２個別表'!$H$11:$H$510))</f>
        <v/>
      </c>
      <c r="R29" s="740" t="str">
        <f ca="1">IF(OR($N29="",$N29=0),"",SUMIF('２個別表'!$D$11:$D$510,$C29,'２個別表'!CS$11:CS$510))</f>
        <v/>
      </c>
      <c r="S29" s="743" t="str">
        <f ca="1">IF(OR($N29="",$N29=0),"",SUMIF('２個別表'!$D$11:$D$510,$C29,'２個別表'!CT$11:CT$510))</f>
        <v/>
      </c>
      <c r="T29" s="364"/>
      <c r="U29" s="364"/>
      <c r="V29" s="364"/>
      <c r="W29" s="365"/>
      <c r="X29" s="755" t="str">
        <f t="shared" ca="1" si="9"/>
        <v/>
      </c>
      <c r="Y29" s="756" t="str">
        <f t="shared" ca="1" si="10"/>
        <v/>
      </c>
      <c r="Z29" s="757" t="str">
        <f ca="1">IF(OR($N29="",$N29=0),"",SUMIF('２個別表'!$D$11:$D$510,$C29,'２個別表'!DZ$11:DZ$510))</f>
        <v/>
      </c>
      <c r="AA29" s="757" t="str">
        <f ca="1">IF(OR($N29="",$N29=0),"",SUMIF('２個別表'!$D$11:$D$510,$C29,'２個別表'!EA$11:EA$510))</f>
        <v/>
      </c>
      <c r="AB29" s="757" t="str">
        <f ca="1">IF(OR($N29="",$N29=0),"",SUMIF('２個別表'!$D$11:$D$510,$C29,'２個別表'!EB$11:EB$510))</f>
        <v/>
      </c>
      <c r="AC29" s="757" t="str">
        <f ca="1">IF(OR($N29="",$N29=0),"",SUMIF('２個別表'!$D$11:$D$510,$C29,'２個別表'!EC$11:EC$510))</f>
        <v/>
      </c>
      <c r="AD29" s="758" t="str">
        <f ca="1">IF(OR($N29="",$N29=0),"",SUMIF('２個別表'!$D$11:$D$510,$C29,'２個別表'!ED$11:ED$510))</f>
        <v/>
      </c>
      <c r="AE29" s="758" t="str">
        <f ca="1">IF(OR($N29="",$N29=0),"",SUMIF('２個別表'!$D$11:$D$510,$C29,'２個別表'!EE$11:EE$510))</f>
        <v/>
      </c>
      <c r="AF29" s="758" t="str">
        <f ca="1">IF(OR($N29="",$N29=0),"",SUMIF('２個別表'!$D$11:$D$510,$C29,'２個別表'!EF$11:EF$510))</f>
        <v/>
      </c>
      <c r="AG29" s="758" t="str">
        <f ca="1">IF(OR($N29="",$N29=0),"",SUMIF('２個別表'!$D$11:$D$510,$C29,'２個別表'!EG$11:EG$510))</f>
        <v/>
      </c>
      <c r="AH29" s="758" t="str">
        <f ca="1">IF(OR($N29="",$N29=0),"",SUMIF('２個別表'!$D$11:$D$510,$C29,'２個別表'!EH$11:EH$510))</f>
        <v/>
      </c>
      <c r="AI29" s="758" t="str">
        <f ca="1">IF(OR($N29="",$N29=0),"",SUMIF('２個別表'!$D$11:$D$510,$C29,'２個別表'!EI$11:EI$510))</f>
        <v/>
      </c>
      <c r="AJ29" s="758" t="str">
        <f ca="1">IF(OR($N29="",$N29=0),"",SUMIF('２個別表'!$D$11:$D$510,$C29,'２個別表'!EJ$11:EJ$510))</f>
        <v/>
      </c>
      <c r="AK29" s="758" t="str">
        <f ca="1">IF(OR($N29="",$N29=0),"",SUMIF('２個別表'!$D$11:$D$510,$C29,'２個別表'!EK$11:EK$510))</f>
        <v/>
      </c>
      <c r="AL29" s="759" t="str">
        <f ca="1">IF(OR($N29="",$N29=0),"",SUMIF('２個別表'!$D$11:$D$510,$C29,'２個別表'!EL$11:EL$510))</f>
        <v/>
      </c>
      <c r="AM29" s="760" t="str">
        <f ca="1">IF(OR($N29="",$N29=0),"",SUMIF('２個別表'!$D$11:$D$510,$C29,'２個別表'!EM$11:EM$510))</f>
        <v/>
      </c>
      <c r="AN29" s="33"/>
      <c r="AO29" s="721" t="str">
        <f ca="1">IFERROR(IF($C29="","",INDEX(('２個別表'!$D$11:$D$510,'２個別表'!$W$11:$W$510),MATCH($C29,'２個別表'!$D$11:$D$510,0),1,2)),"")</f>
        <v/>
      </c>
    </row>
    <row r="30" spans="1:41" ht="30" hidden="1" customHeight="1">
      <c r="A30" s="721" t="str">
        <f t="shared" ca="1" si="2"/>
        <v/>
      </c>
      <c r="B30" s="722" t="str">
        <f t="shared" ca="1" si="3"/>
        <v/>
      </c>
      <c r="C30" s="728">
        <v>15</v>
      </c>
      <c r="D30" s="729" t="str">
        <f ca="1">IFERROR(IF(OR($C30="",$C30=0),"",INDEX(('２個別表'!$D$11:$D$510,'２個別表'!R$11:R$510),MATCH($C30,'２個別表'!$D$11:$D$510,0),1,2)),"")</f>
        <v/>
      </c>
      <c r="E30" s="729" t="str">
        <f ca="1">IFERROR(IF(OR($C30="",$C30=0),"",INDEX(('２個別表'!$D$11:$D$510,'２個別表'!S$11:S$510),MATCH($C30,'２個別表'!$D$11:$D$510,0),1,2)),"")</f>
        <v/>
      </c>
      <c r="F30" s="730" t="str">
        <f ca="1">IFERROR(IF(OR($C30="",$C30=0),"",INDEX(('２個別表'!$D$11:$D$510,'２個別表'!T$11:T$510),MATCH($C30,'２個別表'!$D$11:$D$510,0),1,2)),"")</f>
        <v/>
      </c>
      <c r="G30" s="732" t="str">
        <f ca="1">IFERROR(IF(OR($C30="",$C30=0),"",INDEX(('２個別表'!$D$11:$D$510,'２個別表'!V$11:V$510),MATCH($C30,'２個別表'!$D$11:$D$510,0),1,2)),"")</f>
        <v/>
      </c>
      <c r="H30" s="724" t="str">
        <f t="shared" ca="1" si="4"/>
        <v/>
      </c>
      <c r="I30" s="725" t="str">
        <f t="shared" ca="1" si="5"/>
        <v/>
      </c>
      <c r="J30" s="725" t="str">
        <f t="shared" ca="1" si="6"/>
        <v/>
      </c>
      <c r="K30" s="725" t="str">
        <f t="shared" ca="1" si="7"/>
        <v/>
      </c>
      <c r="L30" s="725" t="str">
        <f t="shared" ca="1" si="8"/>
        <v/>
      </c>
      <c r="M30" s="742" t="str">
        <f ca="1">IFERROR(IF(OR($C30="",$C30=0),"",INDEX(('２個別表'!$D$11:$D$510,'２個別表'!W$11:W$510),MATCH($C30,'２個別表'!$D$11:$D$510,0),1,2)&amp;" "&amp;INDEX(('２個別表'!$D$11:$D$510,'２個別表'!X$11:X$510),MATCH($C30,'２個別表'!$D$11:$D$510,0),1,2)),"")</f>
        <v/>
      </c>
      <c r="N30" s="738" t="str">
        <f ca="1">IF(IF(M30="2 補強以外の取組",SUMIFS('２個別表'!$M$11:$M$510,'２個別表'!$D$11:$D$510,$C30),SUMIFS('２個別表'!$N$11:$N$510,'２個別表'!$D$11:$D$510,$C30))=0,"",IF(M30="2 補強以外の取組",SUMIFS('２個別表'!$M$11:$M$510,'２個別表'!$D$11:$D$510,$C30),SUMIFS('２個別表'!$N$11:$N$510,'２個別表'!$D$11:$D$510,$C30)))</f>
        <v/>
      </c>
      <c r="O30" s="739" t="str">
        <f ca="1">IF(OR($N30="",$N30=0),"",SUMIF('２個別表'!$D$11:$D$510,$C30,'２個別表'!$BW$11:$BW$510))</f>
        <v/>
      </c>
      <c r="P30" s="739" t="str">
        <f ca="1">IF(OR($N30="",$N30=0),"",SUMIF('２個別表'!$D$11:$D$510,$C30,'２個別表'!$BY$11:$BY$510))</f>
        <v/>
      </c>
      <c r="Q30" s="739" t="str">
        <f ca="1">IF(OR($N30="",$N30=0),"",SUMIF('２個別表'!$D$11:$D$510,$C30,'２個別表'!$H$11:$H$510))</f>
        <v/>
      </c>
      <c r="R30" s="740" t="str">
        <f ca="1">IF(OR($N30="",$N30=0),"",SUMIF('２個別表'!$D$11:$D$510,$C30,'２個別表'!CS$11:CS$510))</f>
        <v/>
      </c>
      <c r="S30" s="743" t="str">
        <f ca="1">IF(OR($N30="",$N30=0),"",SUMIF('２個別表'!$D$11:$D$510,$C30,'２個別表'!CT$11:CT$510))</f>
        <v/>
      </c>
      <c r="T30" s="364"/>
      <c r="U30" s="364"/>
      <c r="V30" s="364"/>
      <c r="W30" s="365"/>
      <c r="X30" s="755" t="str">
        <f t="shared" ca="1" si="9"/>
        <v/>
      </c>
      <c r="Y30" s="756" t="str">
        <f t="shared" ca="1" si="10"/>
        <v/>
      </c>
      <c r="Z30" s="757" t="str">
        <f ca="1">IF(OR($N30="",$N30=0),"",SUMIF('２個別表'!$D$11:$D$510,$C30,'２個別表'!DZ$11:DZ$510))</f>
        <v/>
      </c>
      <c r="AA30" s="757" t="str">
        <f ca="1">IF(OR($N30="",$N30=0),"",SUMIF('２個別表'!$D$11:$D$510,$C30,'２個別表'!EA$11:EA$510))</f>
        <v/>
      </c>
      <c r="AB30" s="757" t="str">
        <f ca="1">IF(OR($N30="",$N30=0),"",SUMIF('２個別表'!$D$11:$D$510,$C30,'２個別表'!EB$11:EB$510))</f>
        <v/>
      </c>
      <c r="AC30" s="757" t="str">
        <f ca="1">IF(OR($N30="",$N30=0),"",SUMIF('２個別表'!$D$11:$D$510,$C30,'２個別表'!EC$11:EC$510))</f>
        <v/>
      </c>
      <c r="AD30" s="758" t="str">
        <f ca="1">IF(OR($N30="",$N30=0),"",SUMIF('２個別表'!$D$11:$D$510,$C30,'２個別表'!ED$11:ED$510))</f>
        <v/>
      </c>
      <c r="AE30" s="758" t="str">
        <f ca="1">IF(OR($N30="",$N30=0),"",SUMIF('２個別表'!$D$11:$D$510,$C30,'２個別表'!EE$11:EE$510))</f>
        <v/>
      </c>
      <c r="AF30" s="758" t="str">
        <f ca="1">IF(OR($N30="",$N30=0),"",SUMIF('２個別表'!$D$11:$D$510,$C30,'２個別表'!EF$11:EF$510))</f>
        <v/>
      </c>
      <c r="AG30" s="758" t="str">
        <f ca="1">IF(OR($N30="",$N30=0),"",SUMIF('２個別表'!$D$11:$D$510,$C30,'２個別表'!EG$11:EG$510))</f>
        <v/>
      </c>
      <c r="AH30" s="758" t="str">
        <f ca="1">IF(OR($N30="",$N30=0),"",SUMIF('２個別表'!$D$11:$D$510,$C30,'２個別表'!EH$11:EH$510))</f>
        <v/>
      </c>
      <c r="AI30" s="758" t="str">
        <f ca="1">IF(OR($N30="",$N30=0),"",SUMIF('２個別表'!$D$11:$D$510,$C30,'２個別表'!EI$11:EI$510))</f>
        <v/>
      </c>
      <c r="AJ30" s="758" t="str">
        <f ca="1">IF(OR($N30="",$N30=0),"",SUMIF('２個別表'!$D$11:$D$510,$C30,'２個別表'!EJ$11:EJ$510))</f>
        <v/>
      </c>
      <c r="AK30" s="758" t="str">
        <f ca="1">IF(OR($N30="",$N30=0),"",SUMIF('２個別表'!$D$11:$D$510,$C30,'２個別表'!EK$11:EK$510))</f>
        <v/>
      </c>
      <c r="AL30" s="759" t="str">
        <f ca="1">IF(OR($N30="",$N30=0),"",SUMIF('２個別表'!$D$11:$D$510,$C30,'２個別表'!EL$11:EL$510))</f>
        <v/>
      </c>
      <c r="AM30" s="760" t="str">
        <f ca="1">IF(OR($N30="",$N30=0),"",SUMIF('２個別表'!$D$11:$D$510,$C30,'２個別表'!EM$11:EM$510))</f>
        <v/>
      </c>
      <c r="AN30" s="33"/>
      <c r="AO30" s="721" t="str">
        <f ca="1">IFERROR(IF($C30="","",INDEX(('２個別表'!$D$11:$D$510,'２個別表'!$W$11:$W$510),MATCH($C30,'２個別表'!$D$11:$D$510,0),1,2)),"")</f>
        <v/>
      </c>
    </row>
    <row r="31" spans="1:41" ht="30" hidden="1" customHeight="1">
      <c r="A31" s="721" t="str">
        <f t="shared" ca="1" si="2"/>
        <v/>
      </c>
      <c r="B31" s="722" t="str">
        <f t="shared" ca="1" si="3"/>
        <v/>
      </c>
      <c r="C31" s="728">
        <v>16</v>
      </c>
      <c r="D31" s="729" t="str">
        <f ca="1">IFERROR(IF(OR($C31="",$C31=0),"",INDEX(('２個別表'!$D$11:$D$510,'２個別表'!R$11:R$510),MATCH($C31,'２個別表'!$D$11:$D$510,0),1,2)),"")</f>
        <v/>
      </c>
      <c r="E31" s="729" t="str">
        <f ca="1">IFERROR(IF(OR($C31="",$C31=0),"",INDEX(('２個別表'!$D$11:$D$510,'２個別表'!S$11:S$510),MATCH($C31,'２個別表'!$D$11:$D$510,0),1,2)),"")</f>
        <v/>
      </c>
      <c r="F31" s="730" t="str">
        <f ca="1">IFERROR(IF(OR($C31="",$C31=0),"",INDEX(('２個別表'!$D$11:$D$510,'２個別表'!T$11:T$510),MATCH($C31,'２個別表'!$D$11:$D$510,0),1,2)),"")</f>
        <v/>
      </c>
      <c r="G31" s="732" t="str">
        <f ca="1">IFERROR(IF(OR($C31="",$C31=0),"",INDEX(('２個別表'!$D$11:$D$510,'２個別表'!V$11:V$510),MATCH($C31,'２個別表'!$D$11:$D$510,0),1,2)),"")</f>
        <v/>
      </c>
      <c r="H31" s="724" t="str">
        <f t="shared" ca="1" si="4"/>
        <v/>
      </c>
      <c r="I31" s="725" t="str">
        <f t="shared" ca="1" si="5"/>
        <v/>
      </c>
      <c r="J31" s="725" t="str">
        <f t="shared" ca="1" si="6"/>
        <v/>
      </c>
      <c r="K31" s="725" t="str">
        <f t="shared" ca="1" si="7"/>
        <v/>
      </c>
      <c r="L31" s="725" t="str">
        <f t="shared" ca="1" si="8"/>
        <v/>
      </c>
      <c r="M31" s="742" t="str">
        <f ca="1">IFERROR(IF(OR($C31="",$C31=0),"",INDEX(('２個別表'!$D$11:$D$510,'２個別表'!W$11:W$510),MATCH($C31,'２個別表'!$D$11:$D$510,0),1,2)&amp;" "&amp;INDEX(('２個別表'!$D$11:$D$510,'２個別表'!X$11:X$510),MATCH($C31,'２個別表'!$D$11:$D$510,0),1,2)),"")</f>
        <v/>
      </c>
      <c r="N31" s="738" t="str">
        <f ca="1">IF(IF(M31="2 補強以外の取組",SUMIFS('２個別表'!$M$11:$M$510,'２個別表'!$D$11:$D$510,$C31),SUMIFS('２個別表'!$N$11:$N$510,'２個別表'!$D$11:$D$510,$C31))=0,"",IF(M31="2 補強以外の取組",SUMIFS('２個別表'!$M$11:$M$510,'２個別表'!$D$11:$D$510,$C31),SUMIFS('２個別表'!$N$11:$N$510,'２個別表'!$D$11:$D$510,$C31)))</f>
        <v/>
      </c>
      <c r="O31" s="739" t="str">
        <f ca="1">IF(OR($N31="",$N31=0),"",SUMIF('２個別表'!$D$11:$D$510,$C31,'２個別表'!$BW$11:$BW$510))</f>
        <v/>
      </c>
      <c r="P31" s="739" t="str">
        <f ca="1">IF(OR($N31="",$N31=0),"",SUMIF('２個別表'!$D$11:$D$510,$C31,'２個別表'!$BY$11:$BY$510))</f>
        <v/>
      </c>
      <c r="Q31" s="739" t="str">
        <f ca="1">IF(OR($N31="",$N31=0),"",SUMIF('２個別表'!$D$11:$D$510,$C31,'２個別表'!$H$11:$H$510))</f>
        <v/>
      </c>
      <c r="R31" s="740" t="str">
        <f ca="1">IF(OR($N31="",$N31=0),"",SUMIF('２個別表'!$D$11:$D$510,$C31,'２個別表'!CS$11:CS$510))</f>
        <v/>
      </c>
      <c r="S31" s="743" t="str">
        <f ca="1">IF(OR($N31="",$N31=0),"",SUMIF('２個別表'!$D$11:$D$510,$C31,'２個別表'!CT$11:CT$510))</f>
        <v/>
      </c>
      <c r="T31" s="364"/>
      <c r="U31" s="364"/>
      <c r="V31" s="364"/>
      <c r="W31" s="365"/>
      <c r="X31" s="755" t="str">
        <f t="shared" ca="1" si="9"/>
        <v/>
      </c>
      <c r="Y31" s="756" t="str">
        <f t="shared" ca="1" si="10"/>
        <v/>
      </c>
      <c r="Z31" s="757" t="str">
        <f ca="1">IF(OR($N31="",$N31=0),"",SUMIF('２個別表'!$D$11:$D$510,$C31,'２個別表'!DZ$11:DZ$510))</f>
        <v/>
      </c>
      <c r="AA31" s="757" t="str">
        <f ca="1">IF(OR($N31="",$N31=0),"",SUMIF('２個別表'!$D$11:$D$510,$C31,'２個別表'!EA$11:EA$510))</f>
        <v/>
      </c>
      <c r="AB31" s="757" t="str">
        <f ca="1">IF(OR($N31="",$N31=0),"",SUMIF('２個別表'!$D$11:$D$510,$C31,'２個別表'!EB$11:EB$510))</f>
        <v/>
      </c>
      <c r="AC31" s="757" t="str">
        <f ca="1">IF(OR($N31="",$N31=0),"",SUMIF('２個別表'!$D$11:$D$510,$C31,'２個別表'!EC$11:EC$510))</f>
        <v/>
      </c>
      <c r="AD31" s="758" t="str">
        <f ca="1">IF(OR($N31="",$N31=0),"",SUMIF('２個別表'!$D$11:$D$510,$C31,'２個別表'!ED$11:ED$510))</f>
        <v/>
      </c>
      <c r="AE31" s="758" t="str">
        <f ca="1">IF(OR($N31="",$N31=0),"",SUMIF('２個別表'!$D$11:$D$510,$C31,'２個別表'!EE$11:EE$510))</f>
        <v/>
      </c>
      <c r="AF31" s="758" t="str">
        <f ca="1">IF(OR($N31="",$N31=0),"",SUMIF('２個別表'!$D$11:$D$510,$C31,'２個別表'!EF$11:EF$510))</f>
        <v/>
      </c>
      <c r="AG31" s="758" t="str">
        <f ca="1">IF(OR($N31="",$N31=0),"",SUMIF('２個別表'!$D$11:$D$510,$C31,'２個別表'!EG$11:EG$510))</f>
        <v/>
      </c>
      <c r="AH31" s="758" t="str">
        <f ca="1">IF(OR($N31="",$N31=0),"",SUMIF('２個別表'!$D$11:$D$510,$C31,'２個別表'!EH$11:EH$510))</f>
        <v/>
      </c>
      <c r="AI31" s="758" t="str">
        <f ca="1">IF(OR($N31="",$N31=0),"",SUMIF('２個別表'!$D$11:$D$510,$C31,'２個別表'!EI$11:EI$510))</f>
        <v/>
      </c>
      <c r="AJ31" s="758" t="str">
        <f ca="1">IF(OR($N31="",$N31=0),"",SUMIF('２個別表'!$D$11:$D$510,$C31,'２個別表'!EJ$11:EJ$510))</f>
        <v/>
      </c>
      <c r="AK31" s="758" t="str">
        <f ca="1">IF(OR($N31="",$N31=0),"",SUMIF('２個別表'!$D$11:$D$510,$C31,'２個別表'!EK$11:EK$510))</f>
        <v/>
      </c>
      <c r="AL31" s="759" t="str">
        <f ca="1">IF(OR($N31="",$N31=0),"",SUMIF('２個別表'!$D$11:$D$510,$C31,'２個別表'!EL$11:EL$510))</f>
        <v/>
      </c>
      <c r="AM31" s="760" t="str">
        <f ca="1">IF(OR($N31="",$N31=0),"",SUMIF('２個別表'!$D$11:$D$510,$C31,'２個別表'!EM$11:EM$510))</f>
        <v/>
      </c>
      <c r="AN31" s="33"/>
      <c r="AO31" s="721" t="str">
        <f ca="1">IFERROR(IF($C31="","",INDEX(('２個別表'!$D$11:$D$510,'２個別表'!$W$11:$W$510),MATCH($C31,'２個別表'!$D$11:$D$510,0),1,2)),"")</f>
        <v/>
      </c>
    </row>
    <row r="32" spans="1:41" ht="30" hidden="1" customHeight="1">
      <c r="A32" s="721" t="str">
        <f t="shared" ca="1" si="2"/>
        <v/>
      </c>
      <c r="B32" s="722" t="str">
        <f t="shared" ca="1" si="3"/>
        <v/>
      </c>
      <c r="C32" s="728">
        <v>17</v>
      </c>
      <c r="D32" s="729" t="str">
        <f ca="1">IFERROR(IF(OR($C32="",$C32=0),"",INDEX(('２個別表'!$D$11:$D$510,'２個別表'!R$11:R$510),MATCH($C32,'２個別表'!$D$11:$D$510,0),1,2)),"")</f>
        <v/>
      </c>
      <c r="E32" s="729" t="str">
        <f ca="1">IFERROR(IF(OR($C32="",$C32=0),"",INDEX(('２個別表'!$D$11:$D$510,'２個別表'!S$11:S$510),MATCH($C32,'２個別表'!$D$11:$D$510,0),1,2)),"")</f>
        <v/>
      </c>
      <c r="F32" s="730" t="str">
        <f ca="1">IFERROR(IF(OR($C32="",$C32=0),"",INDEX(('２個別表'!$D$11:$D$510,'２個別表'!T$11:T$510),MATCH($C32,'２個別表'!$D$11:$D$510,0),1,2)),"")</f>
        <v/>
      </c>
      <c r="G32" s="732" t="str">
        <f ca="1">IFERROR(IF(OR($C32="",$C32=0),"",INDEX(('２個別表'!$D$11:$D$510,'２個別表'!V$11:V$510),MATCH($C32,'２個別表'!$D$11:$D$510,0),1,2)),"")</f>
        <v/>
      </c>
      <c r="H32" s="724" t="str">
        <f t="shared" ca="1" si="4"/>
        <v/>
      </c>
      <c r="I32" s="725" t="str">
        <f t="shared" ca="1" si="5"/>
        <v/>
      </c>
      <c r="J32" s="725" t="str">
        <f t="shared" ca="1" si="6"/>
        <v/>
      </c>
      <c r="K32" s="725" t="str">
        <f t="shared" ca="1" si="7"/>
        <v/>
      </c>
      <c r="L32" s="725" t="str">
        <f t="shared" ca="1" si="8"/>
        <v/>
      </c>
      <c r="M32" s="742" t="str">
        <f ca="1">IFERROR(IF(OR($C32="",$C32=0),"",INDEX(('２個別表'!$D$11:$D$510,'２個別表'!W$11:W$510),MATCH($C32,'２個別表'!$D$11:$D$510,0),1,2)&amp;" "&amp;INDEX(('２個別表'!$D$11:$D$510,'２個別表'!X$11:X$510),MATCH($C32,'２個別表'!$D$11:$D$510,0),1,2)),"")</f>
        <v/>
      </c>
      <c r="N32" s="738" t="str">
        <f ca="1">IF(IF(M32="2 補強以外の取組",SUMIFS('２個別表'!$M$11:$M$510,'２個別表'!$D$11:$D$510,$C32),SUMIFS('２個別表'!$N$11:$N$510,'２個別表'!$D$11:$D$510,$C32))=0,"",IF(M32="2 補強以外の取組",SUMIFS('２個別表'!$M$11:$M$510,'２個別表'!$D$11:$D$510,$C32),SUMIFS('２個別表'!$N$11:$N$510,'２個別表'!$D$11:$D$510,$C32)))</f>
        <v/>
      </c>
      <c r="O32" s="739" t="str">
        <f ca="1">IF(OR($N32="",$N32=0),"",SUMIF('２個別表'!$D$11:$D$510,$C32,'２個別表'!$BW$11:$BW$510))</f>
        <v/>
      </c>
      <c r="P32" s="739" t="str">
        <f ca="1">IF(OR($N32="",$N32=0),"",SUMIF('２個別表'!$D$11:$D$510,$C32,'２個別表'!$BY$11:$BY$510))</f>
        <v/>
      </c>
      <c r="Q32" s="739" t="str">
        <f ca="1">IF(OR($N32="",$N32=0),"",SUMIF('２個別表'!$D$11:$D$510,$C32,'２個別表'!$H$11:$H$510))</f>
        <v/>
      </c>
      <c r="R32" s="740" t="str">
        <f ca="1">IF(OR($N32="",$N32=0),"",SUMIF('２個別表'!$D$11:$D$510,$C32,'２個別表'!CS$11:CS$510))</f>
        <v/>
      </c>
      <c r="S32" s="743" t="str">
        <f ca="1">IF(OR($N32="",$N32=0),"",SUMIF('２個別表'!$D$11:$D$510,$C32,'２個別表'!CT$11:CT$510))</f>
        <v/>
      </c>
      <c r="T32" s="364"/>
      <c r="U32" s="364"/>
      <c r="V32" s="364"/>
      <c r="W32" s="365"/>
      <c r="X32" s="755" t="str">
        <f t="shared" ca="1" si="9"/>
        <v/>
      </c>
      <c r="Y32" s="756" t="str">
        <f t="shared" ca="1" si="10"/>
        <v/>
      </c>
      <c r="Z32" s="757" t="str">
        <f ca="1">IF(OR($N32="",$N32=0),"",SUMIF('２個別表'!$D$11:$D$510,$C32,'２個別表'!DZ$11:DZ$510))</f>
        <v/>
      </c>
      <c r="AA32" s="757" t="str">
        <f ca="1">IF(OR($N32="",$N32=0),"",SUMIF('２個別表'!$D$11:$D$510,$C32,'２個別表'!EA$11:EA$510))</f>
        <v/>
      </c>
      <c r="AB32" s="757" t="str">
        <f ca="1">IF(OR($N32="",$N32=0),"",SUMIF('２個別表'!$D$11:$D$510,$C32,'２個別表'!EB$11:EB$510))</f>
        <v/>
      </c>
      <c r="AC32" s="757" t="str">
        <f ca="1">IF(OR($N32="",$N32=0),"",SUMIF('２個別表'!$D$11:$D$510,$C32,'２個別表'!EC$11:EC$510))</f>
        <v/>
      </c>
      <c r="AD32" s="758" t="str">
        <f ca="1">IF(OR($N32="",$N32=0),"",SUMIF('２個別表'!$D$11:$D$510,$C32,'２個別表'!ED$11:ED$510))</f>
        <v/>
      </c>
      <c r="AE32" s="758" t="str">
        <f ca="1">IF(OR($N32="",$N32=0),"",SUMIF('２個別表'!$D$11:$D$510,$C32,'２個別表'!EE$11:EE$510))</f>
        <v/>
      </c>
      <c r="AF32" s="758" t="str">
        <f ca="1">IF(OR($N32="",$N32=0),"",SUMIF('２個別表'!$D$11:$D$510,$C32,'２個別表'!EF$11:EF$510))</f>
        <v/>
      </c>
      <c r="AG32" s="758" t="str">
        <f ca="1">IF(OR($N32="",$N32=0),"",SUMIF('２個別表'!$D$11:$D$510,$C32,'２個別表'!EG$11:EG$510))</f>
        <v/>
      </c>
      <c r="AH32" s="758" t="str">
        <f ca="1">IF(OR($N32="",$N32=0),"",SUMIF('２個別表'!$D$11:$D$510,$C32,'２個別表'!EH$11:EH$510))</f>
        <v/>
      </c>
      <c r="AI32" s="758" t="str">
        <f ca="1">IF(OR($N32="",$N32=0),"",SUMIF('２個別表'!$D$11:$D$510,$C32,'２個別表'!EI$11:EI$510))</f>
        <v/>
      </c>
      <c r="AJ32" s="758" t="str">
        <f ca="1">IF(OR($N32="",$N32=0),"",SUMIF('２個別表'!$D$11:$D$510,$C32,'２個別表'!EJ$11:EJ$510))</f>
        <v/>
      </c>
      <c r="AK32" s="758" t="str">
        <f ca="1">IF(OR($N32="",$N32=0),"",SUMIF('２個別表'!$D$11:$D$510,$C32,'２個別表'!EK$11:EK$510))</f>
        <v/>
      </c>
      <c r="AL32" s="759" t="str">
        <f ca="1">IF(OR($N32="",$N32=0),"",SUMIF('２個別表'!$D$11:$D$510,$C32,'２個別表'!EL$11:EL$510))</f>
        <v/>
      </c>
      <c r="AM32" s="760" t="str">
        <f ca="1">IF(OR($N32="",$N32=0),"",SUMIF('２個別表'!$D$11:$D$510,$C32,'２個別表'!EM$11:EM$510))</f>
        <v/>
      </c>
      <c r="AN32" s="33"/>
      <c r="AO32" s="721" t="str">
        <f ca="1">IFERROR(IF($C32="","",INDEX(('２個別表'!$D$11:$D$510,'２個別表'!$W$11:$W$510),MATCH($C32,'２個別表'!$D$11:$D$510,0),1,2)),"")</f>
        <v/>
      </c>
    </row>
    <row r="33" spans="1:41" ht="30" hidden="1" customHeight="1">
      <c r="A33" s="721" t="str">
        <f t="shared" ca="1" si="2"/>
        <v/>
      </c>
      <c r="B33" s="722" t="str">
        <f t="shared" ca="1" si="3"/>
        <v/>
      </c>
      <c r="C33" s="728">
        <v>18</v>
      </c>
      <c r="D33" s="729" t="str">
        <f ca="1">IFERROR(IF(OR($C33="",$C33=0),"",INDEX(('２個別表'!$D$11:$D$510,'２個別表'!R$11:R$510),MATCH($C33,'２個別表'!$D$11:$D$510,0),1,2)),"")</f>
        <v/>
      </c>
      <c r="E33" s="729" t="str">
        <f ca="1">IFERROR(IF(OR($C33="",$C33=0),"",INDEX(('２個別表'!$D$11:$D$510,'２個別表'!S$11:S$510),MATCH($C33,'２個別表'!$D$11:$D$510,0),1,2)),"")</f>
        <v/>
      </c>
      <c r="F33" s="730" t="str">
        <f ca="1">IFERROR(IF(OR($C33="",$C33=0),"",INDEX(('２個別表'!$D$11:$D$510,'２個別表'!T$11:T$510),MATCH($C33,'２個別表'!$D$11:$D$510,0),1,2)),"")</f>
        <v/>
      </c>
      <c r="G33" s="732" t="str">
        <f ca="1">IFERROR(IF(OR($C33="",$C33=0),"",INDEX(('２個別表'!$D$11:$D$510,'２個別表'!V$11:V$510),MATCH($C33,'２個別表'!$D$11:$D$510,0),1,2)),"")</f>
        <v/>
      </c>
      <c r="H33" s="724" t="str">
        <f t="shared" ca="1" si="4"/>
        <v/>
      </c>
      <c r="I33" s="725" t="str">
        <f t="shared" ca="1" si="5"/>
        <v/>
      </c>
      <c r="J33" s="725" t="str">
        <f t="shared" ca="1" si="6"/>
        <v/>
      </c>
      <c r="K33" s="725" t="str">
        <f t="shared" ca="1" si="7"/>
        <v/>
      </c>
      <c r="L33" s="725" t="str">
        <f t="shared" ca="1" si="8"/>
        <v/>
      </c>
      <c r="M33" s="742" t="str">
        <f ca="1">IFERROR(IF(OR($C33="",$C33=0),"",INDEX(('２個別表'!$D$11:$D$510,'２個別表'!W$11:W$510),MATCH($C33,'２個別表'!$D$11:$D$510,0),1,2)&amp;" "&amp;INDEX(('２個別表'!$D$11:$D$510,'２個別表'!X$11:X$510),MATCH($C33,'２個別表'!$D$11:$D$510,0),1,2)),"")</f>
        <v/>
      </c>
      <c r="N33" s="738" t="str">
        <f ca="1">IF(IF(M33="2 補強以外の取組",SUMIFS('２個別表'!$M$11:$M$510,'２個別表'!$D$11:$D$510,$C33),SUMIFS('２個別表'!$N$11:$N$510,'２個別表'!$D$11:$D$510,$C33))=0,"",IF(M33="2 補強以外の取組",SUMIFS('２個別表'!$M$11:$M$510,'２個別表'!$D$11:$D$510,$C33),SUMIFS('２個別表'!$N$11:$N$510,'２個別表'!$D$11:$D$510,$C33)))</f>
        <v/>
      </c>
      <c r="O33" s="739" t="str">
        <f ca="1">IF(OR($N33="",$N33=0),"",SUMIF('２個別表'!$D$11:$D$510,$C33,'２個別表'!$BW$11:$BW$510))</f>
        <v/>
      </c>
      <c r="P33" s="739" t="str">
        <f ca="1">IF(OR($N33="",$N33=0),"",SUMIF('２個別表'!$D$11:$D$510,$C33,'２個別表'!$BY$11:$BY$510))</f>
        <v/>
      </c>
      <c r="Q33" s="739" t="str">
        <f ca="1">IF(OR($N33="",$N33=0),"",SUMIF('２個別表'!$D$11:$D$510,$C33,'２個別表'!$H$11:$H$510))</f>
        <v/>
      </c>
      <c r="R33" s="740" t="str">
        <f ca="1">IF(OR($N33="",$N33=0),"",SUMIF('２個別表'!$D$11:$D$510,$C33,'２個別表'!CS$11:CS$510))</f>
        <v/>
      </c>
      <c r="S33" s="743" t="str">
        <f ca="1">IF(OR($N33="",$N33=0),"",SUMIF('２個別表'!$D$11:$D$510,$C33,'２個別表'!CT$11:CT$510))</f>
        <v/>
      </c>
      <c r="T33" s="364"/>
      <c r="U33" s="364"/>
      <c r="V33" s="364"/>
      <c r="W33" s="365"/>
      <c r="X33" s="755" t="str">
        <f t="shared" ca="1" si="9"/>
        <v/>
      </c>
      <c r="Y33" s="756" t="str">
        <f t="shared" ca="1" si="10"/>
        <v/>
      </c>
      <c r="Z33" s="757" t="str">
        <f ca="1">IF(OR($N33="",$N33=0),"",SUMIF('２個別表'!$D$11:$D$510,$C33,'２個別表'!DZ$11:DZ$510))</f>
        <v/>
      </c>
      <c r="AA33" s="757" t="str">
        <f ca="1">IF(OR($N33="",$N33=0),"",SUMIF('２個別表'!$D$11:$D$510,$C33,'２個別表'!EA$11:EA$510))</f>
        <v/>
      </c>
      <c r="AB33" s="757" t="str">
        <f ca="1">IF(OR($N33="",$N33=0),"",SUMIF('２個別表'!$D$11:$D$510,$C33,'２個別表'!EB$11:EB$510))</f>
        <v/>
      </c>
      <c r="AC33" s="757" t="str">
        <f ca="1">IF(OR($N33="",$N33=0),"",SUMIF('２個別表'!$D$11:$D$510,$C33,'２個別表'!EC$11:EC$510))</f>
        <v/>
      </c>
      <c r="AD33" s="758" t="str">
        <f ca="1">IF(OR($N33="",$N33=0),"",SUMIF('２個別表'!$D$11:$D$510,$C33,'２個別表'!ED$11:ED$510))</f>
        <v/>
      </c>
      <c r="AE33" s="758" t="str">
        <f ca="1">IF(OR($N33="",$N33=0),"",SUMIF('２個別表'!$D$11:$D$510,$C33,'２個別表'!EE$11:EE$510))</f>
        <v/>
      </c>
      <c r="AF33" s="758" t="str">
        <f ca="1">IF(OR($N33="",$N33=0),"",SUMIF('２個別表'!$D$11:$D$510,$C33,'２個別表'!EF$11:EF$510))</f>
        <v/>
      </c>
      <c r="AG33" s="758" t="str">
        <f ca="1">IF(OR($N33="",$N33=0),"",SUMIF('２個別表'!$D$11:$D$510,$C33,'２個別表'!EG$11:EG$510))</f>
        <v/>
      </c>
      <c r="AH33" s="758" t="str">
        <f ca="1">IF(OR($N33="",$N33=0),"",SUMIF('２個別表'!$D$11:$D$510,$C33,'２個別表'!EH$11:EH$510))</f>
        <v/>
      </c>
      <c r="AI33" s="758" t="str">
        <f ca="1">IF(OR($N33="",$N33=0),"",SUMIF('２個別表'!$D$11:$D$510,$C33,'２個別表'!EI$11:EI$510))</f>
        <v/>
      </c>
      <c r="AJ33" s="758" t="str">
        <f ca="1">IF(OR($N33="",$N33=0),"",SUMIF('２個別表'!$D$11:$D$510,$C33,'２個別表'!EJ$11:EJ$510))</f>
        <v/>
      </c>
      <c r="AK33" s="758" t="str">
        <f ca="1">IF(OR($N33="",$N33=0),"",SUMIF('２個別表'!$D$11:$D$510,$C33,'２個別表'!EK$11:EK$510))</f>
        <v/>
      </c>
      <c r="AL33" s="759" t="str">
        <f ca="1">IF(OR($N33="",$N33=0),"",SUMIF('２個別表'!$D$11:$D$510,$C33,'２個別表'!EL$11:EL$510))</f>
        <v/>
      </c>
      <c r="AM33" s="760" t="str">
        <f ca="1">IF(OR($N33="",$N33=0),"",SUMIF('２個別表'!$D$11:$D$510,$C33,'２個別表'!EM$11:EM$510))</f>
        <v/>
      </c>
      <c r="AN33" s="33"/>
      <c r="AO33" s="721" t="str">
        <f ca="1">IFERROR(IF($C33="","",INDEX(('２個別表'!$D$11:$D$510,'２個別表'!$W$11:$W$510),MATCH($C33,'２個別表'!$D$11:$D$510,0),1,2)),"")</f>
        <v/>
      </c>
    </row>
    <row r="34" spans="1:41" ht="30" hidden="1" customHeight="1">
      <c r="A34" s="721" t="str">
        <f t="shared" ca="1" si="2"/>
        <v/>
      </c>
      <c r="B34" s="722" t="str">
        <f t="shared" ca="1" si="3"/>
        <v/>
      </c>
      <c r="C34" s="728">
        <v>19</v>
      </c>
      <c r="D34" s="729" t="str">
        <f ca="1">IFERROR(IF(OR($C34="",$C34=0),"",INDEX(('２個別表'!$D$11:$D$510,'２個別表'!R$11:R$510),MATCH($C34,'２個別表'!$D$11:$D$510,0),1,2)),"")</f>
        <v/>
      </c>
      <c r="E34" s="729" t="str">
        <f ca="1">IFERROR(IF(OR($C34="",$C34=0),"",INDEX(('２個別表'!$D$11:$D$510,'２個別表'!S$11:S$510),MATCH($C34,'２個別表'!$D$11:$D$510,0),1,2)),"")</f>
        <v/>
      </c>
      <c r="F34" s="730" t="str">
        <f ca="1">IFERROR(IF(OR($C34="",$C34=0),"",INDEX(('２個別表'!$D$11:$D$510,'２個別表'!T$11:T$510),MATCH($C34,'２個別表'!$D$11:$D$510,0),1,2)),"")</f>
        <v/>
      </c>
      <c r="G34" s="732" t="str">
        <f ca="1">IFERROR(IF(OR($C34="",$C34=0),"",INDEX(('２個別表'!$D$11:$D$510,'２個別表'!V$11:V$510),MATCH($C34,'２個別表'!$D$11:$D$510,0),1,2)),"")</f>
        <v/>
      </c>
      <c r="H34" s="724" t="str">
        <f t="shared" ca="1" si="4"/>
        <v/>
      </c>
      <c r="I34" s="725" t="str">
        <f t="shared" ca="1" si="5"/>
        <v/>
      </c>
      <c r="J34" s="725" t="str">
        <f t="shared" ca="1" si="6"/>
        <v/>
      </c>
      <c r="K34" s="725" t="str">
        <f t="shared" ca="1" si="7"/>
        <v/>
      </c>
      <c r="L34" s="725" t="str">
        <f t="shared" ca="1" si="8"/>
        <v/>
      </c>
      <c r="M34" s="742" t="str">
        <f ca="1">IFERROR(IF(OR($C34="",$C34=0),"",INDEX(('２個別表'!$D$11:$D$510,'２個別表'!W$11:W$510),MATCH($C34,'２個別表'!$D$11:$D$510,0),1,2)&amp;" "&amp;INDEX(('２個別表'!$D$11:$D$510,'２個別表'!X$11:X$510),MATCH($C34,'２個別表'!$D$11:$D$510,0),1,2)),"")</f>
        <v/>
      </c>
      <c r="N34" s="738" t="str">
        <f ca="1">IF(IF(M34="2 補強以外の取組",SUMIFS('２個別表'!$M$11:$M$510,'２個別表'!$D$11:$D$510,$C34),SUMIFS('２個別表'!$N$11:$N$510,'２個別表'!$D$11:$D$510,$C34))=0,"",IF(M34="2 補強以外の取組",SUMIFS('２個別表'!$M$11:$M$510,'２個別表'!$D$11:$D$510,$C34),SUMIFS('２個別表'!$N$11:$N$510,'２個別表'!$D$11:$D$510,$C34)))</f>
        <v/>
      </c>
      <c r="O34" s="739" t="str">
        <f ca="1">IF(OR($N34="",$N34=0),"",SUMIF('２個別表'!$D$11:$D$510,$C34,'２個別表'!$BW$11:$BW$510))</f>
        <v/>
      </c>
      <c r="P34" s="739" t="str">
        <f ca="1">IF(OR($N34="",$N34=0),"",SUMIF('２個別表'!$D$11:$D$510,$C34,'２個別表'!$BY$11:$BY$510))</f>
        <v/>
      </c>
      <c r="Q34" s="739" t="str">
        <f ca="1">IF(OR($N34="",$N34=0),"",SUMIF('２個別表'!$D$11:$D$510,$C34,'２個別表'!$H$11:$H$510))</f>
        <v/>
      </c>
      <c r="R34" s="740" t="str">
        <f ca="1">IF(OR($N34="",$N34=0),"",SUMIF('２個別表'!$D$11:$D$510,$C34,'２個別表'!CS$11:CS$510))</f>
        <v/>
      </c>
      <c r="S34" s="743" t="str">
        <f ca="1">IF(OR($N34="",$N34=0),"",SUMIF('２個別表'!$D$11:$D$510,$C34,'２個別表'!CT$11:CT$510))</f>
        <v/>
      </c>
      <c r="T34" s="364"/>
      <c r="U34" s="364"/>
      <c r="V34" s="364"/>
      <c r="W34" s="365"/>
      <c r="X34" s="755" t="str">
        <f t="shared" ca="1" si="9"/>
        <v/>
      </c>
      <c r="Y34" s="756" t="str">
        <f t="shared" ca="1" si="10"/>
        <v/>
      </c>
      <c r="Z34" s="757" t="str">
        <f ca="1">IF(OR($N34="",$N34=0),"",SUMIF('２個別表'!$D$11:$D$510,$C34,'２個別表'!DZ$11:DZ$510))</f>
        <v/>
      </c>
      <c r="AA34" s="757" t="str">
        <f ca="1">IF(OR($N34="",$N34=0),"",SUMIF('２個別表'!$D$11:$D$510,$C34,'２個別表'!EA$11:EA$510))</f>
        <v/>
      </c>
      <c r="AB34" s="757" t="str">
        <f ca="1">IF(OR($N34="",$N34=0),"",SUMIF('２個別表'!$D$11:$D$510,$C34,'２個別表'!EB$11:EB$510))</f>
        <v/>
      </c>
      <c r="AC34" s="757" t="str">
        <f ca="1">IF(OR($N34="",$N34=0),"",SUMIF('２個別表'!$D$11:$D$510,$C34,'２個別表'!EC$11:EC$510))</f>
        <v/>
      </c>
      <c r="AD34" s="758" t="str">
        <f ca="1">IF(OR($N34="",$N34=0),"",SUMIF('２個別表'!$D$11:$D$510,$C34,'２個別表'!ED$11:ED$510))</f>
        <v/>
      </c>
      <c r="AE34" s="758" t="str">
        <f ca="1">IF(OR($N34="",$N34=0),"",SUMIF('２個別表'!$D$11:$D$510,$C34,'２個別表'!EE$11:EE$510))</f>
        <v/>
      </c>
      <c r="AF34" s="758" t="str">
        <f ca="1">IF(OR($N34="",$N34=0),"",SUMIF('２個別表'!$D$11:$D$510,$C34,'２個別表'!EF$11:EF$510))</f>
        <v/>
      </c>
      <c r="AG34" s="758" t="str">
        <f ca="1">IF(OR($N34="",$N34=0),"",SUMIF('２個別表'!$D$11:$D$510,$C34,'２個別表'!EG$11:EG$510))</f>
        <v/>
      </c>
      <c r="AH34" s="758" t="str">
        <f ca="1">IF(OR($N34="",$N34=0),"",SUMIF('２個別表'!$D$11:$D$510,$C34,'２個別表'!EH$11:EH$510))</f>
        <v/>
      </c>
      <c r="AI34" s="758" t="str">
        <f ca="1">IF(OR($N34="",$N34=0),"",SUMIF('２個別表'!$D$11:$D$510,$C34,'２個別表'!EI$11:EI$510))</f>
        <v/>
      </c>
      <c r="AJ34" s="758" t="str">
        <f ca="1">IF(OR($N34="",$N34=0),"",SUMIF('２個別表'!$D$11:$D$510,$C34,'２個別表'!EJ$11:EJ$510))</f>
        <v/>
      </c>
      <c r="AK34" s="758" t="str">
        <f ca="1">IF(OR($N34="",$N34=0),"",SUMIF('２個別表'!$D$11:$D$510,$C34,'２個別表'!EK$11:EK$510))</f>
        <v/>
      </c>
      <c r="AL34" s="759" t="str">
        <f ca="1">IF(OR($N34="",$N34=0),"",SUMIF('２個別表'!$D$11:$D$510,$C34,'２個別表'!EL$11:EL$510))</f>
        <v/>
      </c>
      <c r="AM34" s="760" t="str">
        <f ca="1">IF(OR($N34="",$N34=0),"",SUMIF('２個別表'!$D$11:$D$510,$C34,'２個別表'!EM$11:EM$510))</f>
        <v/>
      </c>
      <c r="AN34" s="33"/>
      <c r="AO34" s="721" t="str">
        <f ca="1">IFERROR(IF($C34="","",INDEX(('２個別表'!$D$11:$D$510,'２個別表'!$W$11:$W$510),MATCH($C34,'２個別表'!$D$11:$D$510,0),1,2)),"")</f>
        <v/>
      </c>
    </row>
    <row r="35" spans="1:41" ht="30" hidden="1" customHeight="1">
      <c r="A35" s="721" t="str">
        <f t="shared" ca="1" si="2"/>
        <v/>
      </c>
      <c r="B35" s="722" t="str">
        <f t="shared" ca="1" si="3"/>
        <v/>
      </c>
      <c r="C35" s="728">
        <v>20</v>
      </c>
      <c r="D35" s="729" t="str">
        <f ca="1">IFERROR(IF(OR($C35="",$C35=0),"",INDEX(('２個別表'!$D$11:$D$510,'２個別表'!R$11:R$510),MATCH($C35,'２個別表'!$D$11:$D$510,0),1,2)),"")</f>
        <v/>
      </c>
      <c r="E35" s="729" t="str">
        <f ca="1">IFERROR(IF(OR($C35="",$C35=0),"",INDEX(('２個別表'!$D$11:$D$510,'２個別表'!S$11:S$510),MATCH($C35,'２個別表'!$D$11:$D$510,0),1,2)),"")</f>
        <v/>
      </c>
      <c r="F35" s="730" t="str">
        <f ca="1">IFERROR(IF(OR($C35="",$C35=0),"",INDEX(('２個別表'!$D$11:$D$510,'２個別表'!T$11:T$510),MATCH($C35,'２個別表'!$D$11:$D$510,0),1,2)),"")</f>
        <v/>
      </c>
      <c r="G35" s="732" t="str">
        <f ca="1">IFERROR(IF(OR($C35="",$C35=0),"",INDEX(('２個別表'!$D$11:$D$510,'２個別表'!V$11:V$510),MATCH($C35,'２個別表'!$D$11:$D$510,0),1,2)),"")</f>
        <v/>
      </c>
      <c r="H35" s="724" t="str">
        <f t="shared" ca="1" si="4"/>
        <v/>
      </c>
      <c r="I35" s="725" t="str">
        <f t="shared" ca="1" si="5"/>
        <v/>
      </c>
      <c r="J35" s="725" t="str">
        <f t="shared" ca="1" si="6"/>
        <v/>
      </c>
      <c r="K35" s="725" t="str">
        <f t="shared" ca="1" si="7"/>
        <v/>
      </c>
      <c r="L35" s="725" t="str">
        <f t="shared" ca="1" si="8"/>
        <v/>
      </c>
      <c r="M35" s="742" t="str">
        <f ca="1">IFERROR(IF(OR($C35="",$C35=0),"",INDEX(('２個別表'!$D$11:$D$510,'２個別表'!W$11:W$510),MATCH($C35,'２個別表'!$D$11:$D$510,0),1,2)&amp;" "&amp;INDEX(('２個別表'!$D$11:$D$510,'２個別表'!X$11:X$510),MATCH($C35,'２個別表'!$D$11:$D$510,0),1,2)),"")</f>
        <v/>
      </c>
      <c r="N35" s="738" t="str">
        <f ca="1">IF(IF(M35="2 補強以外の取組",SUMIFS('２個別表'!$M$11:$M$510,'２個別表'!$D$11:$D$510,$C35),SUMIFS('２個別表'!$N$11:$N$510,'２個別表'!$D$11:$D$510,$C35))=0,"",IF(M35="2 補強以外の取組",SUMIFS('２個別表'!$M$11:$M$510,'２個別表'!$D$11:$D$510,$C35),SUMIFS('２個別表'!$N$11:$N$510,'２個別表'!$D$11:$D$510,$C35)))</f>
        <v/>
      </c>
      <c r="O35" s="739" t="str">
        <f ca="1">IF(OR($N35="",$N35=0),"",SUMIF('２個別表'!$D$11:$D$510,$C35,'２個別表'!$BW$11:$BW$510))</f>
        <v/>
      </c>
      <c r="P35" s="739" t="str">
        <f ca="1">IF(OR($N35="",$N35=0),"",SUMIF('２個別表'!$D$11:$D$510,$C35,'２個別表'!$BY$11:$BY$510))</f>
        <v/>
      </c>
      <c r="Q35" s="739" t="str">
        <f ca="1">IF(OR($N35="",$N35=0),"",SUMIF('２個別表'!$D$11:$D$510,$C35,'２個別表'!$H$11:$H$510))</f>
        <v/>
      </c>
      <c r="R35" s="740" t="str">
        <f ca="1">IF(OR($N35="",$N35=0),"",SUMIF('２個別表'!$D$11:$D$510,$C35,'２個別表'!CS$11:CS$510))</f>
        <v/>
      </c>
      <c r="S35" s="743" t="str">
        <f ca="1">IF(OR($N35="",$N35=0),"",SUMIF('２個別表'!$D$11:$D$510,$C35,'２個別表'!CT$11:CT$510))</f>
        <v/>
      </c>
      <c r="T35" s="364"/>
      <c r="U35" s="364"/>
      <c r="V35" s="364"/>
      <c r="W35" s="365"/>
      <c r="X35" s="755" t="str">
        <f t="shared" ca="1" si="9"/>
        <v/>
      </c>
      <c r="Y35" s="756" t="str">
        <f t="shared" ca="1" si="10"/>
        <v/>
      </c>
      <c r="Z35" s="757" t="str">
        <f ca="1">IF(OR($N35="",$N35=0),"",SUMIF('２個別表'!$D$11:$D$510,$C35,'２個別表'!DZ$11:DZ$510))</f>
        <v/>
      </c>
      <c r="AA35" s="757" t="str">
        <f ca="1">IF(OR($N35="",$N35=0),"",SUMIF('２個別表'!$D$11:$D$510,$C35,'２個別表'!EA$11:EA$510))</f>
        <v/>
      </c>
      <c r="AB35" s="757" t="str">
        <f ca="1">IF(OR($N35="",$N35=0),"",SUMIF('２個別表'!$D$11:$D$510,$C35,'２個別表'!EB$11:EB$510))</f>
        <v/>
      </c>
      <c r="AC35" s="757" t="str">
        <f ca="1">IF(OR($N35="",$N35=0),"",SUMIF('２個別表'!$D$11:$D$510,$C35,'２個別表'!EC$11:EC$510))</f>
        <v/>
      </c>
      <c r="AD35" s="758" t="str">
        <f ca="1">IF(OR($N35="",$N35=0),"",SUMIF('２個別表'!$D$11:$D$510,$C35,'２個別表'!ED$11:ED$510))</f>
        <v/>
      </c>
      <c r="AE35" s="758" t="str">
        <f ca="1">IF(OR($N35="",$N35=0),"",SUMIF('２個別表'!$D$11:$D$510,$C35,'２個別表'!EE$11:EE$510))</f>
        <v/>
      </c>
      <c r="AF35" s="758" t="str">
        <f ca="1">IF(OR($N35="",$N35=0),"",SUMIF('２個別表'!$D$11:$D$510,$C35,'２個別表'!EF$11:EF$510))</f>
        <v/>
      </c>
      <c r="AG35" s="758" t="str">
        <f ca="1">IF(OR($N35="",$N35=0),"",SUMIF('２個別表'!$D$11:$D$510,$C35,'２個別表'!EG$11:EG$510))</f>
        <v/>
      </c>
      <c r="AH35" s="758" t="str">
        <f ca="1">IF(OR($N35="",$N35=0),"",SUMIF('２個別表'!$D$11:$D$510,$C35,'２個別表'!EH$11:EH$510))</f>
        <v/>
      </c>
      <c r="AI35" s="758" t="str">
        <f ca="1">IF(OR($N35="",$N35=0),"",SUMIF('２個別表'!$D$11:$D$510,$C35,'２個別表'!EI$11:EI$510))</f>
        <v/>
      </c>
      <c r="AJ35" s="758" t="str">
        <f ca="1">IF(OR($N35="",$N35=0),"",SUMIF('２個別表'!$D$11:$D$510,$C35,'２個別表'!EJ$11:EJ$510))</f>
        <v/>
      </c>
      <c r="AK35" s="758" t="str">
        <f ca="1">IF(OR($N35="",$N35=0),"",SUMIF('２個別表'!$D$11:$D$510,$C35,'２個別表'!EK$11:EK$510))</f>
        <v/>
      </c>
      <c r="AL35" s="759" t="str">
        <f ca="1">IF(OR($N35="",$N35=0),"",SUMIF('２個別表'!$D$11:$D$510,$C35,'２個別表'!EL$11:EL$510))</f>
        <v/>
      </c>
      <c r="AM35" s="760" t="str">
        <f ca="1">IF(OR($N35="",$N35=0),"",SUMIF('２個別表'!$D$11:$D$510,$C35,'２個別表'!EM$11:EM$510))</f>
        <v/>
      </c>
      <c r="AN35" s="33"/>
      <c r="AO35" s="721" t="str">
        <f ca="1">IFERROR(IF($C35="","",INDEX(('２個別表'!$D$11:$D$510,'２個別表'!$W$11:$W$510),MATCH($C35,'２個別表'!$D$11:$D$510,0),1,2)),"")</f>
        <v/>
      </c>
    </row>
    <row r="36" spans="1:41" ht="30" hidden="1" customHeight="1">
      <c r="A36" s="721" t="str">
        <f t="shared" ca="1" si="2"/>
        <v/>
      </c>
      <c r="B36" s="722" t="str">
        <f t="shared" ca="1" si="3"/>
        <v/>
      </c>
      <c r="C36" s="728">
        <v>21</v>
      </c>
      <c r="D36" s="729" t="str">
        <f ca="1">IFERROR(IF(OR($C36="",$C36=0),"",INDEX(('２個別表'!$D$11:$D$510,'２個別表'!R$11:R$510),MATCH($C36,'２個別表'!$D$11:$D$510,0),1,2)),"")</f>
        <v/>
      </c>
      <c r="E36" s="729" t="str">
        <f ca="1">IFERROR(IF(OR($C36="",$C36=0),"",INDEX(('２個別表'!$D$11:$D$510,'２個別表'!S$11:S$510),MATCH($C36,'２個別表'!$D$11:$D$510,0),1,2)),"")</f>
        <v/>
      </c>
      <c r="F36" s="730" t="str">
        <f ca="1">IFERROR(IF(OR($C36="",$C36=0),"",INDEX(('２個別表'!$D$11:$D$510,'２個別表'!T$11:T$510),MATCH($C36,'２個別表'!$D$11:$D$510,0),1,2)),"")</f>
        <v/>
      </c>
      <c r="G36" s="732" t="str">
        <f ca="1">IFERROR(IF(OR($C36="",$C36=0),"",INDEX(('２個別表'!$D$11:$D$510,'２個別表'!V$11:V$510),MATCH($C36,'２個別表'!$D$11:$D$510,0),1,2)),"")</f>
        <v/>
      </c>
      <c r="H36" s="724" t="str">
        <f t="shared" ca="1" si="4"/>
        <v/>
      </c>
      <c r="I36" s="725" t="str">
        <f t="shared" ca="1" si="5"/>
        <v/>
      </c>
      <c r="J36" s="725" t="str">
        <f t="shared" ca="1" si="6"/>
        <v/>
      </c>
      <c r="K36" s="725" t="str">
        <f t="shared" ca="1" si="7"/>
        <v/>
      </c>
      <c r="L36" s="725" t="str">
        <f t="shared" ca="1" si="8"/>
        <v/>
      </c>
      <c r="M36" s="742" t="str">
        <f ca="1">IFERROR(IF(OR($C36="",$C36=0),"",INDEX(('２個別表'!$D$11:$D$510,'２個別表'!W$11:W$510),MATCH($C36,'２個別表'!$D$11:$D$510,0),1,2)&amp;" "&amp;INDEX(('２個別表'!$D$11:$D$510,'２個別表'!X$11:X$510),MATCH($C36,'２個別表'!$D$11:$D$510,0),1,2)),"")</f>
        <v/>
      </c>
      <c r="N36" s="738" t="str">
        <f ca="1">IF(IF(M36="2 補強以外の取組",SUMIFS('２個別表'!$M$11:$M$510,'２個別表'!$D$11:$D$510,$C36),SUMIFS('２個別表'!$N$11:$N$510,'２個別表'!$D$11:$D$510,$C36))=0,"",IF(M36="2 補強以外の取組",SUMIFS('２個別表'!$M$11:$M$510,'２個別表'!$D$11:$D$510,$C36),SUMIFS('２個別表'!$N$11:$N$510,'２個別表'!$D$11:$D$510,$C36)))</f>
        <v/>
      </c>
      <c r="O36" s="739" t="str">
        <f ca="1">IF(OR($N36="",$N36=0),"",SUMIF('２個別表'!$D$11:$D$510,$C36,'２個別表'!$BW$11:$BW$510))</f>
        <v/>
      </c>
      <c r="P36" s="739" t="str">
        <f ca="1">IF(OR($N36="",$N36=0),"",SUMIF('２個別表'!$D$11:$D$510,$C36,'２個別表'!$BY$11:$BY$510))</f>
        <v/>
      </c>
      <c r="Q36" s="739" t="str">
        <f ca="1">IF(OR($N36="",$N36=0),"",SUMIF('２個別表'!$D$11:$D$510,$C36,'２個別表'!$H$11:$H$510))</f>
        <v/>
      </c>
      <c r="R36" s="740" t="str">
        <f ca="1">IF(OR($N36="",$N36=0),"",SUMIF('２個別表'!$D$11:$D$510,$C36,'２個別表'!CS$11:CS$510))</f>
        <v/>
      </c>
      <c r="S36" s="743" t="str">
        <f ca="1">IF(OR($N36="",$N36=0),"",SUMIF('２個別表'!$D$11:$D$510,$C36,'２個別表'!CT$11:CT$510))</f>
        <v/>
      </c>
      <c r="T36" s="364"/>
      <c r="U36" s="364"/>
      <c r="V36" s="364"/>
      <c r="W36" s="365"/>
      <c r="X36" s="755" t="str">
        <f t="shared" ca="1" si="9"/>
        <v/>
      </c>
      <c r="Y36" s="756" t="str">
        <f t="shared" ca="1" si="10"/>
        <v/>
      </c>
      <c r="Z36" s="757" t="str">
        <f ca="1">IF(OR($N36="",$N36=0),"",SUMIF('２個別表'!$D$11:$D$510,$C36,'２個別表'!DZ$11:DZ$510))</f>
        <v/>
      </c>
      <c r="AA36" s="757" t="str">
        <f ca="1">IF(OR($N36="",$N36=0),"",SUMIF('２個別表'!$D$11:$D$510,$C36,'２個別表'!EA$11:EA$510))</f>
        <v/>
      </c>
      <c r="AB36" s="757" t="str">
        <f ca="1">IF(OR($N36="",$N36=0),"",SUMIF('２個別表'!$D$11:$D$510,$C36,'２個別表'!EB$11:EB$510))</f>
        <v/>
      </c>
      <c r="AC36" s="757" t="str">
        <f ca="1">IF(OR($N36="",$N36=0),"",SUMIF('２個別表'!$D$11:$D$510,$C36,'２個別表'!EC$11:EC$510))</f>
        <v/>
      </c>
      <c r="AD36" s="758" t="str">
        <f ca="1">IF(OR($N36="",$N36=0),"",SUMIF('２個別表'!$D$11:$D$510,$C36,'２個別表'!ED$11:ED$510))</f>
        <v/>
      </c>
      <c r="AE36" s="758" t="str">
        <f ca="1">IF(OR($N36="",$N36=0),"",SUMIF('２個別表'!$D$11:$D$510,$C36,'２個別表'!EE$11:EE$510))</f>
        <v/>
      </c>
      <c r="AF36" s="758" t="str">
        <f ca="1">IF(OR($N36="",$N36=0),"",SUMIF('２個別表'!$D$11:$D$510,$C36,'２個別表'!EF$11:EF$510))</f>
        <v/>
      </c>
      <c r="AG36" s="758" t="str">
        <f ca="1">IF(OR($N36="",$N36=0),"",SUMIF('２個別表'!$D$11:$D$510,$C36,'２個別表'!EG$11:EG$510))</f>
        <v/>
      </c>
      <c r="AH36" s="758" t="str">
        <f ca="1">IF(OR($N36="",$N36=0),"",SUMIF('２個別表'!$D$11:$D$510,$C36,'２個別表'!EH$11:EH$510))</f>
        <v/>
      </c>
      <c r="AI36" s="758" t="str">
        <f ca="1">IF(OR($N36="",$N36=0),"",SUMIF('２個別表'!$D$11:$D$510,$C36,'２個別表'!EI$11:EI$510))</f>
        <v/>
      </c>
      <c r="AJ36" s="758" t="str">
        <f ca="1">IF(OR($N36="",$N36=0),"",SUMIF('２個別表'!$D$11:$D$510,$C36,'２個別表'!EJ$11:EJ$510))</f>
        <v/>
      </c>
      <c r="AK36" s="758" t="str">
        <f ca="1">IF(OR($N36="",$N36=0),"",SUMIF('２個別表'!$D$11:$D$510,$C36,'２個別表'!EK$11:EK$510))</f>
        <v/>
      </c>
      <c r="AL36" s="759" t="str">
        <f ca="1">IF(OR($N36="",$N36=0),"",SUMIF('２個別表'!$D$11:$D$510,$C36,'２個別表'!EL$11:EL$510))</f>
        <v/>
      </c>
      <c r="AM36" s="760" t="str">
        <f ca="1">IF(OR($N36="",$N36=0),"",SUMIF('２個別表'!$D$11:$D$510,$C36,'２個別表'!EM$11:EM$510))</f>
        <v/>
      </c>
      <c r="AN36" s="33"/>
      <c r="AO36" s="721" t="str">
        <f ca="1">IFERROR(IF($C36="","",INDEX(('２個別表'!$D$11:$D$510,'２個別表'!$W$11:$W$510),MATCH($C36,'２個別表'!$D$11:$D$510,0),1,2)),"")</f>
        <v/>
      </c>
    </row>
    <row r="37" spans="1:41" ht="30" hidden="1" customHeight="1">
      <c r="A37" s="721" t="str">
        <f t="shared" ca="1" si="2"/>
        <v/>
      </c>
      <c r="B37" s="722" t="str">
        <f t="shared" ca="1" si="3"/>
        <v/>
      </c>
      <c r="C37" s="728">
        <v>22</v>
      </c>
      <c r="D37" s="729" t="str">
        <f ca="1">IFERROR(IF(OR($C37="",$C37=0),"",INDEX(('２個別表'!$D$11:$D$510,'２個別表'!R$11:R$510),MATCH($C37,'２個別表'!$D$11:$D$510,0),1,2)),"")</f>
        <v/>
      </c>
      <c r="E37" s="729" t="str">
        <f ca="1">IFERROR(IF(OR($C37="",$C37=0),"",INDEX(('２個別表'!$D$11:$D$510,'２個別表'!S$11:S$510),MATCH($C37,'２個別表'!$D$11:$D$510,0),1,2)),"")</f>
        <v/>
      </c>
      <c r="F37" s="730" t="str">
        <f ca="1">IFERROR(IF(OR($C37="",$C37=0),"",INDEX(('２個別表'!$D$11:$D$510,'２個別表'!T$11:T$510),MATCH($C37,'２個別表'!$D$11:$D$510,0),1,2)),"")</f>
        <v/>
      </c>
      <c r="G37" s="732" t="str">
        <f ca="1">IFERROR(IF(OR($C37="",$C37=0),"",INDEX(('２個別表'!$D$11:$D$510,'２個別表'!V$11:V$510),MATCH($C37,'２個別表'!$D$11:$D$510,0),1,2)),"")</f>
        <v/>
      </c>
      <c r="H37" s="724" t="str">
        <f t="shared" ca="1" si="4"/>
        <v/>
      </c>
      <c r="I37" s="725" t="str">
        <f t="shared" ca="1" si="5"/>
        <v/>
      </c>
      <c r="J37" s="725" t="str">
        <f t="shared" ca="1" si="6"/>
        <v/>
      </c>
      <c r="K37" s="725" t="str">
        <f t="shared" ca="1" si="7"/>
        <v/>
      </c>
      <c r="L37" s="725" t="str">
        <f t="shared" ca="1" si="8"/>
        <v/>
      </c>
      <c r="M37" s="742" t="str">
        <f ca="1">IFERROR(IF(OR($C37="",$C37=0),"",INDEX(('２個別表'!$D$11:$D$510,'２個別表'!W$11:W$510),MATCH($C37,'２個別表'!$D$11:$D$510,0),1,2)&amp;" "&amp;INDEX(('２個別表'!$D$11:$D$510,'２個別表'!X$11:X$510),MATCH($C37,'２個別表'!$D$11:$D$510,0),1,2)),"")</f>
        <v/>
      </c>
      <c r="N37" s="738" t="str">
        <f ca="1">IF(IF(M37="2 補強以外の取組",SUMIFS('２個別表'!$M$11:$M$510,'２個別表'!$D$11:$D$510,$C37),SUMIFS('２個別表'!$N$11:$N$510,'２個別表'!$D$11:$D$510,$C37))=0,"",IF(M37="2 補強以外の取組",SUMIFS('２個別表'!$M$11:$M$510,'２個別表'!$D$11:$D$510,$C37),SUMIFS('２個別表'!$N$11:$N$510,'２個別表'!$D$11:$D$510,$C37)))</f>
        <v/>
      </c>
      <c r="O37" s="739" t="str">
        <f ca="1">IF(OR($N37="",$N37=0),"",SUMIF('２個別表'!$D$11:$D$510,$C37,'２個別表'!$BW$11:$BW$510))</f>
        <v/>
      </c>
      <c r="P37" s="739" t="str">
        <f ca="1">IF(OR($N37="",$N37=0),"",SUMIF('２個別表'!$D$11:$D$510,$C37,'２個別表'!$BY$11:$BY$510))</f>
        <v/>
      </c>
      <c r="Q37" s="739" t="str">
        <f ca="1">IF(OR($N37="",$N37=0),"",SUMIF('２個別表'!$D$11:$D$510,$C37,'２個別表'!$H$11:$H$510))</f>
        <v/>
      </c>
      <c r="R37" s="740" t="str">
        <f ca="1">IF(OR($N37="",$N37=0),"",SUMIF('２個別表'!$D$11:$D$510,$C37,'２個別表'!CS$11:CS$510))</f>
        <v/>
      </c>
      <c r="S37" s="743" t="str">
        <f ca="1">IF(OR($N37="",$N37=0),"",SUMIF('２個別表'!$D$11:$D$510,$C37,'２個別表'!CT$11:CT$510))</f>
        <v/>
      </c>
      <c r="T37" s="364"/>
      <c r="U37" s="364"/>
      <c r="V37" s="364"/>
      <c r="W37" s="365"/>
      <c r="X37" s="755" t="str">
        <f t="shared" ca="1" si="9"/>
        <v/>
      </c>
      <c r="Y37" s="756" t="str">
        <f t="shared" ca="1" si="10"/>
        <v/>
      </c>
      <c r="Z37" s="757" t="str">
        <f ca="1">IF(OR($N37="",$N37=0),"",SUMIF('２個別表'!$D$11:$D$510,$C37,'２個別表'!DZ$11:DZ$510))</f>
        <v/>
      </c>
      <c r="AA37" s="757" t="str">
        <f ca="1">IF(OR($N37="",$N37=0),"",SUMIF('２個別表'!$D$11:$D$510,$C37,'２個別表'!EA$11:EA$510))</f>
        <v/>
      </c>
      <c r="AB37" s="757" t="str">
        <f ca="1">IF(OR($N37="",$N37=0),"",SUMIF('２個別表'!$D$11:$D$510,$C37,'２個別表'!EB$11:EB$510))</f>
        <v/>
      </c>
      <c r="AC37" s="757" t="str">
        <f ca="1">IF(OR($N37="",$N37=0),"",SUMIF('２個別表'!$D$11:$D$510,$C37,'２個別表'!EC$11:EC$510))</f>
        <v/>
      </c>
      <c r="AD37" s="758" t="str">
        <f ca="1">IF(OR($N37="",$N37=0),"",SUMIF('２個別表'!$D$11:$D$510,$C37,'２個別表'!ED$11:ED$510))</f>
        <v/>
      </c>
      <c r="AE37" s="758" t="str">
        <f ca="1">IF(OR($N37="",$N37=0),"",SUMIF('２個別表'!$D$11:$D$510,$C37,'２個別表'!EE$11:EE$510))</f>
        <v/>
      </c>
      <c r="AF37" s="758" t="str">
        <f ca="1">IF(OR($N37="",$N37=0),"",SUMIF('２個別表'!$D$11:$D$510,$C37,'２個別表'!EF$11:EF$510))</f>
        <v/>
      </c>
      <c r="AG37" s="758" t="str">
        <f ca="1">IF(OR($N37="",$N37=0),"",SUMIF('２個別表'!$D$11:$D$510,$C37,'２個別表'!EG$11:EG$510))</f>
        <v/>
      </c>
      <c r="AH37" s="758" t="str">
        <f ca="1">IF(OR($N37="",$N37=0),"",SUMIF('２個別表'!$D$11:$D$510,$C37,'２個別表'!EH$11:EH$510))</f>
        <v/>
      </c>
      <c r="AI37" s="758" t="str">
        <f ca="1">IF(OR($N37="",$N37=0),"",SUMIF('２個別表'!$D$11:$D$510,$C37,'２個別表'!EI$11:EI$510))</f>
        <v/>
      </c>
      <c r="AJ37" s="758" t="str">
        <f ca="1">IF(OR($N37="",$N37=0),"",SUMIF('２個別表'!$D$11:$D$510,$C37,'２個別表'!EJ$11:EJ$510))</f>
        <v/>
      </c>
      <c r="AK37" s="758" t="str">
        <f ca="1">IF(OR($N37="",$N37=0),"",SUMIF('２個別表'!$D$11:$D$510,$C37,'２個別表'!EK$11:EK$510))</f>
        <v/>
      </c>
      <c r="AL37" s="759" t="str">
        <f ca="1">IF(OR($N37="",$N37=0),"",SUMIF('２個別表'!$D$11:$D$510,$C37,'２個別表'!EL$11:EL$510))</f>
        <v/>
      </c>
      <c r="AM37" s="760" t="str">
        <f ca="1">IF(OR($N37="",$N37=0),"",SUMIF('２個別表'!$D$11:$D$510,$C37,'２個別表'!EM$11:EM$510))</f>
        <v/>
      </c>
      <c r="AN37" s="33"/>
      <c r="AO37" s="721" t="str">
        <f ca="1">IFERROR(IF($C37="","",INDEX(('２個別表'!$D$11:$D$510,'２個別表'!$W$11:$W$510),MATCH($C37,'２個別表'!$D$11:$D$510,0),1,2)),"")</f>
        <v/>
      </c>
    </row>
    <row r="38" spans="1:41" ht="30" hidden="1" customHeight="1">
      <c r="A38" s="721" t="str">
        <f t="shared" ca="1" si="2"/>
        <v/>
      </c>
      <c r="B38" s="722" t="str">
        <f t="shared" ca="1" si="3"/>
        <v/>
      </c>
      <c r="C38" s="728">
        <v>23</v>
      </c>
      <c r="D38" s="729" t="str">
        <f ca="1">IFERROR(IF(OR($C38="",$C38=0),"",INDEX(('２個別表'!$D$11:$D$510,'２個別表'!R$11:R$510),MATCH($C38,'２個別表'!$D$11:$D$510,0),1,2)),"")</f>
        <v/>
      </c>
      <c r="E38" s="729" t="str">
        <f ca="1">IFERROR(IF(OR($C38="",$C38=0),"",INDEX(('２個別表'!$D$11:$D$510,'２個別表'!S$11:S$510),MATCH($C38,'２個別表'!$D$11:$D$510,0),1,2)),"")</f>
        <v/>
      </c>
      <c r="F38" s="730" t="str">
        <f ca="1">IFERROR(IF(OR($C38="",$C38=0),"",INDEX(('２個別表'!$D$11:$D$510,'２個別表'!T$11:T$510),MATCH($C38,'２個別表'!$D$11:$D$510,0),1,2)),"")</f>
        <v/>
      </c>
      <c r="G38" s="732" t="str">
        <f ca="1">IFERROR(IF(OR($C38="",$C38=0),"",INDEX(('２個別表'!$D$11:$D$510,'２個別表'!V$11:V$510),MATCH($C38,'２個別表'!$D$11:$D$510,0),1,2)),"")</f>
        <v/>
      </c>
      <c r="H38" s="724" t="str">
        <f t="shared" ca="1" si="4"/>
        <v/>
      </c>
      <c r="I38" s="725" t="str">
        <f t="shared" ca="1" si="5"/>
        <v/>
      </c>
      <c r="J38" s="725" t="str">
        <f t="shared" ca="1" si="6"/>
        <v/>
      </c>
      <c r="K38" s="725" t="str">
        <f t="shared" ca="1" si="7"/>
        <v/>
      </c>
      <c r="L38" s="725" t="str">
        <f t="shared" ca="1" si="8"/>
        <v/>
      </c>
      <c r="M38" s="742" t="str">
        <f ca="1">IFERROR(IF(OR($C38="",$C38=0),"",INDEX(('２個別表'!$D$11:$D$510,'２個別表'!W$11:W$510),MATCH($C38,'２個別表'!$D$11:$D$510,0),1,2)&amp;" "&amp;INDEX(('２個別表'!$D$11:$D$510,'２個別表'!X$11:X$510),MATCH($C38,'２個別表'!$D$11:$D$510,0),1,2)),"")</f>
        <v/>
      </c>
      <c r="N38" s="738" t="str">
        <f ca="1">IF(IF(M38="2 補強以外の取組",SUMIFS('２個別表'!$M$11:$M$510,'２個別表'!$D$11:$D$510,$C38),SUMIFS('２個別表'!$N$11:$N$510,'２個別表'!$D$11:$D$510,$C38))=0,"",IF(M38="2 補強以外の取組",SUMIFS('２個別表'!$M$11:$M$510,'２個別表'!$D$11:$D$510,$C38),SUMIFS('２個別表'!$N$11:$N$510,'２個別表'!$D$11:$D$510,$C38)))</f>
        <v/>
      </c>
      <c r="O38" s="739" t="str">
        <f ca="1">IF(OR($N38="",$N38=0),"",SUMIF('２個別表'!$D$11:$D$510,$C38,'２個別表'!$BW$11:$BW$510))</f>
        <v/>
      </c>
      <c r="P38" s="739" t="str">
        <f ca="1">IF(OR($N38="",$N38=0),"",SUMIF('２個別表'!$D$11:$D$510,$C38,'２個別表'!$BY$11:$BY$510))</f>
        <v/>
      </c>
      <c r="Q38" s="739" t="str">
        <f ca="1">IF(OR($N38="",$N38=0),"",SUMIF('２個別表'!$D$11:$D$510,$C38,'２個別表'!$H$11:$H$510))</f>
        <v/>
      </c>
      <c r="R38" s="740" t="str">
        <f ca="1">IF(OR($N38="",$N38=0),"",SUMIF('２個別表'!$D$11:$D$510,$C38,'２個別表'!CS$11:CS$510))</f>
        <v/>
      </c>
      <c r="S38" s="743" t="str">
        <f ca="1">IF(OR($N38="",$N38=0),"",SUMIF('２個別表'!$D$11:$D$510,$C38,'２個別表'!CT$11:CT$510))</f>
        <v/>
      </c>
      <c r="T38" s="364"/>
      <c r="U38" s="364"/>
      <c r="V38" s="364"/>
      <c r="W38" s="365"/>
      <c r="X38" s="755" t="str">
        <f t="shared" ca="1" si="9"/>
        <v/>
      </c>
      <c r="Y38" s="756" t="str">
        <f t="shared" ca="1" si="10"/>
        <v/>
      </c>
      <c r="Z38" s="757" t="str">
        <f ca="1">IF(OR($N38="",$N38=0),"",SUMIF('２個別表'!$D$11:$D$510,$C38,'２個別表'!DZ$11:DZ$510))</f>
        <v/>
      </c>
      <c r="AA38" s="757" t="str">
        <f ca="1">IF(OR($N38="",$N38=0),"",SUMIF('２個別表'!$D$11:$D$510,$C38,'２個別表'!EA$11:EA$510))</f>
        <v/>
      </c>
      <c r="AB38" s="757" t="str">
        <f ca="1">IF(OR($N38="",$N38=0),"",SUMIF('２個別表'!$D$11:$D$510,$C38,'２個別表'!EB$11:EB$510))</f>
        <v/>
      </c>
      <c r="AC38" s="757" t="str">
        <f ca="1">IF(OR($N38="",$N38=0),"",SUMIF('２個別表'!$D$11:$D$510,$C38,'２個別表'!EC$11:EC$510))</f>
        <v/>
      </c>
      <c r="AD38" s="758" t="str">
        <f ca="1">IF(OR($N38="",$N38=0),"",SUMIF('２個別表'!$D$11:$D$510,$C38,'２個別表'!ED$11:ED$510))</f>
        <v/>
      </c>
      <c r="AE38" s="758" t="str">
        <f ca="1">IF(OR($N38="",$N38=0),"",SUMIF('２個別表'!$D$11:$D$510,$C38,'２個別表'!EE$11:EE$510))</f>
        <v/>
      </c>
      <c r="AF38" s="758" t="str">
        <f ca="1">IF(OR($N38="",$N38=0),"",SUMIF('２個別表'!$D$11:$D$510,$C38,'２個別表'!EF$11:EF$510))</f>
        <v/>
      </c>
      <c r="AG38" s="758" t="str">
        <f ca="1">IF(OR($N38="",$N38=0),"",SUMIF('２個別表'!$D$11:$D$510,$C38,'２個別表'!EG$11:EG$510))</f>
        <v/>
      </c>
      <c r="AH38" s="758" t="str">
        <f ca="1">IF(OR($N38="",$N38=0),"",SUMIF('２個別表'!$D$11:$D$510,$C38,'２個別表'!EH$11:EH$510))</f>
        <v/>
      </c>
      <c r="AI38" s="758" t="str">
        <f ca="1">IF(OR($N38="",$N38=0),"",SUMIF('２個別表'!$D$11:$D$510,$C38,'２個別表'!EI$11:EI$510))</f>
        <v/>
      </c>
      <c r="AJ38" s="758" t="str">
        <f ca="1">IF(OR($N38="",$N38=0),"",SUMIF('２個別表'!$D$11:$D$510,$C38,'２個別表'!EJ$11:EJ$510))</f>
        <v/>
      </c>
      <c r="AK38" s="758" t="str">
        <f ca="1">IF(OR($N38="",$N38=0),"",SUMIF('２個別表'!$D$11:$D$510,$C38,'２個別表'!EK$11:EK$510))</f>
        <v/>
      </c>
      <c r="AL38" s="759" t="str">
        <f ca="1">IF(OR($N38="",$N38=0),"",SUMIF('２個別表'!$D$11:$D$510,$C38,'２個別表'!EL$11:EL$510))</f>
        <v/>
      </c>
      <c r="AM38" s="760" t="str">
        <f ca="1">IF(OR($N38="",$N38=0),"",SUMIF('２個別表'!$D$11:$D$510,$C38,'２個別表'!EM$11:EM$510))</f>
        <v/>
      </c>
      <c r="AN38" s="33"/>
      <c r="AO38" s="721" t="str">
        <f ca="1">IFERROR(IF($C38="","",INDEX(('２個別表'!$D$11:$D$510,'２個別表'!$W$11:$W$510),MATCH($C38,'２個別表'!$D$11:$D$510,0),1,2)),"")</f>
        <v/>
      </c>
    </row>
    <row r="39" spans="1:41" ht="30" hidden="1" customHeight="1">
      <c r="A39" s="721" t="str">
        <f t="shared" ca="1" si="2"/>
        <v/>
      </c>
      <c r="B39" s="722" t="str">
        <f t="shared" ca="1" si="3"/>
        <v/>
      </c>
      <c r="C39" s="728">
        <v>24</v>
      </c>
      <c r="D39" s="729" t="str">
        <f ca="1">IFERROR(IF(OR($C39="",$C39=0),"",INDEX(('２個別表'!$D$11:$D$510,'２個別表'!R$11:R$510),MATCH($C39,'２個別表'!$D$11:$D$510,0),1,2)),"")</f>
        <v/>
      </c>
      <c r="E39" s="729" t="str">
        <f ca="1">IFERROR(IF(OR($C39="",$C39=0),"",INDEX(('２個別表'!$D$11:$D$510,'２個別表'!S$11:S$510),MATCH($C39,'２個別表'!$D$11:$D$510,0),1,2)),"")</f>
        <v/>
      </c>
      <c r="F39" s="730" t="str">
        <f ca="1">IFERROR(IF(OR($C39="",$C39=0),"",INDEX(('２個別表'!$D$11:$D$510,'２個別表'!T$11:T$510),MATCH($C39,'２個別表'!$D$11:$D$510,0),1,2)),"")</f>
        <v/>
      </c>
      <c r="G39" s="732" t="str">
        <f ca="1">IFERROR(IF(OR($C39="",$C39=0),"",INDEX(('２個別表'!$D$11:$D$510,'２個別表'!V$11:V$510),MATCH($C39,'２個別表'!$D$11:$D$510,0),1,2)),"")</f>
        <v/>
      </c>
      <c r="H39" s="724" t="str">
        <f t="shared" ca="1" si="4"/>
        <v/>
      </c>
      <c r="I39" s="725" t="str">
        <f t="shared" ca="1" si="5"/>
        <v/>
      </c>
      <c r="J39" s="725" t="str">
        <f t="shared" ca="1" si="6"/>
        <v/>
      </c>
      <c r="K39" s="725" t="str">
        <f t="shared" ca="1" si="7"/>
        <v/>
      </c>
      <c r="L39" s="725" t="str">
        <f t="shared" ca="1" si="8"/>
        <v/>
      </c>
      <c r="M39" s="742" t="str">
        <f ca="1">IFERROR(IF(OR($C39="",$C39=0),"",INDEX(('２個別表'!$D$11:$D$510,'２個別表'!W$11:W$510),MATCH($C39,'２個別表'!$D$11:$D$510,0),1,2)&amp;" "&amp;INDEX(('２個別表'!$D$11:$D$510,'２個別表'!X$11:X$510),MATCH($C39,'２個別表'!$D$11:$D$510,0),1,2)),"")</f>
        <v/>
      </c>
      <c r="N39" s="738" t="str">
        <f ca="1">IF(IF(M39="2 補強以外の取組",SUMIFS('２個別表'!$M$11:$M$510,'２個別表'!$D$11:$D$510,$C39),SUMIFS('２個別表'!$N$11:$N$510,'２個別表'!$D$11:$D$510,$C39))=0,"",IF(M39="2 補強以外の取組",SUMIFS('２個別表'!$M$11:$M$510,'２個別表'!$D$11:$D$510,$C39),SUMIFS('２個別表'!$N$11:$N$510,'２個別表'!$D$11:$D$510,$C39)))</f>
        <v/>
      </c>
      <c r="O39" s="739" t="str">
        <f ca="1">IF(OR($N39="",$N39=0),"",SUMIF('２個別表'!$D$11:$D$510,$C39,'２個別表'!$BW$11:$BW$510))</f>
        <v/>
      </c>
      <c r="P39" s="739" t="str">
        <f ca="1">IF(OR($N39="",$N39=0),"",SUMIF('２個別表'!$D$11:$D$510,$C39,'２個別表'!$BY$11:$BY$510))</f>
        <v/>
      </c>
      <c r="Q39" s="739" t="str">
        <f ca="1">IF(OR($N39="",$N39=0),"",SUMIF('２個別表'!$D$11:$D$510,$C39,'２個別表'!$H$11:$H$510))</f>
        <v/>
      </c>
      <c r="R39" s="740" t="str">
        <f ca="1">IF(OR($N39="",$N39=0),"",SUMIF('２個別表'!$D$11:$D$510,$C39,'２個別表'!CS$11:CS$510))</f>
        <v/>
      </c>
      <c r="S39" s="743" t="str">
        <f ca="1">IF(OR($N39="",$N39=0),"",SUMIF('２個別表'!$D$11:$D$510,$C39,'２個別表'!CT$11:CT$510))</f>
        <v/>
      </c>
      <c r="T39" s="364"/>
      <c r="U39" s="364"/>
      <c r="V39" s="364"/>
      <c r="W39" s="365"/>
      <c r="X39" s="755" t="str">
        <f t="shared" ca="1" si="9"/>
        <v/>
      </c>
      <c r="Y39" s="756" t="str">
        <f t="shared" ca="1" si="10"/>
        <v/>
      </c>
      <c r="Z39" s="757" t="str">
        <f ca="1">IF(OR($N39="",$N39=0),"",SUMIF('２個別表'!$D$11:$D$510,$C39,'２個別表'!DZ$11:DZ$510))</f>
        <v/>
      </c>
      <c r="AA39" s="757" t="str">
        <f ca="1">IF(OR($N39="",$N39=0),"",SUMIF('２個別表'!$D$11:$D$510,$C39,'２個別表'!EA$11:EA$510))</f>
        <v/>
      </c>
      <c r="AB39" s="757" t="str">
        <f ca="1">IF(OR($N39="",$N39=0),"",SUMIF('２個別表'!$D$11:$D$510,$C39,'２個別表'!EB$11:EB$510))</f>
        <v/>
      </c>
      <c r="AC39" s="757" t="str">
        <f ca="1">IF(OR($N39="",$N39=0),"",SUMIF('２個別表'!$D$11:$D$510,$C39,'２個別表'!EC$11:EC$510))</f>
        <v/>
      </c>
      <c r="AD39" s="758" t="str">
        <f ca="1">IF(OR($N39="",$N39=0),"",SUMIF('２個別表'!$D$11:$D$510,$C39,'２個別表'!ED$11:ED$510))</f>
        <v/>
      </c>
      <c r="AE39" s="758" t="str">
        <f ca="1">IF(OR($N39="",$N39=0),"",SUMIF('２個別表'!$D$11:$D$510,$C39,'２個別表'!EE$11:EE$510))</f>
        <v/>
      </c>
      <c r="AF39" s="758" t="str">
        <f ca="1">IF(OR($N39="",$N39=0),"",SUMIF('２個別表'!$D$11:$D$510,$C39,'２個別表'!EF$11:EF$510))</f>
        <v/>
      </c>
      <c r="AG39" s="758" t="str">
        <f ca="1">IF(OR($N39="",$N39=0),"",SUMIF('２個別表'!$D$11:$D$510,$C39,'２個別表'!EG$11:EG$510))</f>
        <v/>
      </c>
      <c r="AH39" s="758" t="str">
        <f ca="1">IF(OR($N39="",$N39=0),"",SUMIF('２個別表'!$D$11:$D$510,$C39,'２個別表'!EH$11:EH$510))</f>
        <v/>
      </c>
      <c r="AI39" s="758" t="str">
        <f ca="1">IF(OR($N39="",$N39=0),"",SUMIF('２個別表'!$D$11:$D$510,$C39,'２個別表'!EI$11:EI$510))</f>
        <v/>
      </c>
      <c r="AJ39" s="758" t="str">
        <f ca="1">IF(OR($N39="",$N39=0),"",SUMIF('２個別表'!$D$11:$D$510,$C39,'２個別表'!EJ$11:EJ$510))</f>
        <v/>
      </c>
      <c r="AK39" s="758" t="str">
        <f ca="1">IF(OR($N39="",$N39=0),"",SUMIF('２個別表'!$D$11:$D$510,$C39,'２個別表'!EK$11:EK$510))</f>
        <v/>
      </c>
      <c r="AL39" s="759" t="str">
        <f ca="1">IF(OR($N39="",$N39=0),"",SUMIF('２個別表'!$D$11:$D$510,$C39,'２個別表'!EL$11:EL$510))</f>
        <v/>
      </c>
      <c r="AM39" s="760" t="str">
        <f ca="1">IF(OR($N39="",$N39=0),"",SUMIF('２個別表'!$D$11:$D$510,$C39,'２個別表'!EM$11:EM$510))</f>
        <v/>
      </c>
      <c r="AN39" s="33"/>
      <c r="AO39" s="721" t="str">
        <f ca="1">IFERROR(IF($C39="","",INDEX(('２個別表'!$D$11:$D$510,'２個別表'!$W$11:$W$510),MATCH($C39,'２個別表'!$D$11:$D$510,0),1,2)),"")</f>
        <v/>
      </c>
    </row>
    <row r="40" spans="1:41" ht="30" hidden="1" customHeight="1">
      <c r="A40" s="721" t="str">
        <f t="shared" ca="1" si="2"/>
        <v/>
      </c>
      <c r="B40" s="722" t="str">
        <f t="shared" ca="1" si="3"/>
        <v/>
      </c>
      <c r="C40" s="728">
        <v>25</v>
      </c>
      <c r="D40" s="729" t="str">
        <f ca="1">IFERROR(IF(OR($C40="",$C40=0),"",INDEX(('２個別表'!$D$11:$D$510,'２個別表'!R$11:R$510),MATCH($C40,'２個別表'!$D$11:$D$510,0),1,2)),"")</f>
        <v/>
      </c>
      <c r="E40" s="729" t="str">
        <f ca="1">IFERROR(IF(OR($C40="",$C40=0),"",INDEX(('２個別表'!$D$11:$D$510,'２個別表'!S$11:S$510),MATCH($C40,'２個別表'!$D$11:$D$510,0),1,2)),"")</f>
        <v/>
      </c>
      <c r="F40" s="730" t="str">
        <f ca="1">IFERROR(IF(OR($C40="",$C40=0),"",INDEX(('２個別表'!$D$11:$D$510,'２個別表'!T$11:T$510),MATCH($C40,'２個別表'!$D$11:$D$510,0),1,2)),"")</f>
        <v/>
      </c>
      <c r="G40" s="732" t="str">
        <f ca="1">IFERROR(IF(OR($C40="",$C40=0),"",INDEX(('２個別表'!$D$11:$D$510,'２個別表'!V$11:V$510),MATCH($C40,'２個別表'!$D$11:$D$510,0),1,2)),"")</f>
        <v/>
      </c>
      <c r="H40" s="724" t="str">
        <f t="shared" ca="1" si="4"/>
        <v/>
      </c>
      <c r="I40" s="725" t="str">
        <f t="shared" ca="1" si="5"/>
        <v/>
      </c>
      <c r="J40" s="725" t="str">
        <f t="shared" ca="1" si="6"/>
        <v/>
      </c>
      <c r="K40" s="725" t="str">
        <f t="shared" ca="1" si="7"/>
        <v/>
      </c>
      <c r="L40" s="725" t="str">
        <f t="shared" ca="1" si="8"/>
        <v/>
      </c>
      <c r="M40" s="742" t="str">
        <f ca="1">IFERROR(IF(OR($C40="",$C40=0),"",INDEX(('２個別表'!$D$11:$D$510,'２個別表'!W$11:W$510),MATCH($C40,'２個別表'!$D$11:$D$510,0),1,2)&amp;" "&amp;INDEX(('２個別表'!$D$11:$D$510,'２個別表'!X$11:X$510),MATCH($C40,'２個別表'!$D$11:$D$510,0),1,2)),"")</f>
        <v/>
      </c>
      <c r="N40" s="738" t="str">
        <f ca="1">IF(IF(M40="2 補強以外の取組",SUMIFS('２個別表'!$M$11:$M$510,'２個別表'!$D$11:$D$510,$C40),SUMIFS('２個別表'!$N$11:$N$510,'２個別表'!$D$11:$D$510,$C40))=0,"",IF(M40="2 補強以外の取組",SUMIFS('２個別表'!$M$11:$M$510,'２個別表'!$D$11:$D$510,$C40),SUMIFS('２個別表'!$N$11:$N$510,'２個別表'!$D$11:$D$510,$C40)))</f>
        <v/>
      </c>
      <c r="O40" s="739" t="str">
        <f ca="1">IF(OR($N40="",$N40=0),"",SUMIF('２個別表'!$D$11:$D$510,$C40,'２個別表'!$BW$11:$BW$510))</f>
        <v/>
      </c>
      <c r="P40" s="739" t="str">
        <f ca="1">IF(OR($N40="",$N40=0),"",SUMIF('２個別表'!$D$11:$D$510,$C40,'２個別表'!$BY$11:$BY$510))</f>
        <v/>
      </c>
      <c r="Q40" s="739" t="str">
        <f ca="1">IF(OR($N40="",$N40=0),"",SUMIF('２個別表'!$D$11:$D$510,$C40,'２個別表'!$H$11:$H$510))</f>
        <v/>
      </c>
      <c r="R40" s="740" t="str">
        <f ca="1">IF(OR($N40="",$N40=0),"",SUMIF('２個別表'!$D$11:$D$510,$C40,'２個別表'!CS$11:CS$510))</f>
        <v/>
      </c>
      <c r="S40" s="743" t="str">
        <f ca="1">IF(OR($N40="",$N40=0),"",SUMIF('２個別表'!$D$11:$D$510,$C40,'２個別表'!CT$11:CT$510))</f>
        <v/>
      </c>
      <c r="T40" s="364"/>
      <c r="U40" s="364"/>
      <c r="V40" s="364"/>
      <c r="W40" s="365"/>
      <c r="X40" s="755" t="str">
        <f t="shared" ca="1" si="9"/>
        <v/>
      </c>
      <c r="Y40" s="756" t="str">
        <f t="shared" ca="1" si="10"/>
        <v/>
      </c>
      <c r="Z40" s="757" t="str">
        <f ca="1">IF(OR($N40="",$N40=0),"",SUMIF('２個別表'!$D$11:$D$510,$C40,'２個別表'!DZ$11:DZ$510))</f>
        <v/>
      </c>
      <c r="AA40" s="757" t="str">
        <f ca="1">IF(OR($N40="",$N40=0),"",SUMIF('２個別表'!$D$11:$D$510,$C40,'２個別表'!EA$11:EA$510))</f>
        <v/>
      </c>
      <c r="AB40" s="757" t="str">
        <f ca="1">IF(OR($N40="",$N40=0),"",SUMIF('２個別表'!$D$11:$D$510,$C40,'２個別表'!EB$11:EB$510))</f>
        <v/>
      </c>
      <c r="AC40" s="757" t="str">
        <f ca="1">IF(OR($N40="",$N40=0),"",SUMIF('２個別表'!$D$11:$D$510,$C40,'２個別表'!EC$11:EC$510))</f>
        <v/>
      </c>
      <c r="AD40" s="758" t="str">
        <f ca="1">IF(OR($N40="",$N40=0),"",SUMIF('２個別表'!$D$11:$D$510,$C40,'２個別表'!ED$11:ED$510))</f>
        <v/>
      </c>
      <c r="AE40" s="758" t="str">
        <f ca="1">IF(OR($N40="",$N40=0),"",SUMIF('２個別表'!$D$11:$D$510,$C40,'２個別表'!EE$11:EE$510))</f>
        <v/>
      </c>
      <c r="AF40" s="758" t="str">
        <f ca="1">IF(OR($N40="",$N40=0),"",SUMIF('２個別表'!$D$11:$D$510,$C40,'２個別表'!EF$11:EF$510))</f>
        <v/>
      </c>
      <c r="AG40" s="758" t="str">
        <f ca="1">IF(OR($N40="",$N40=0),"",SUMIF('２個別表'!$D$11:$D$510,$C40,'２個別表'!EG$11:EG$510))</f>
        <v/>
      </c>
      <c r="AH40" s="758" t="str">
        <f ca="1">IF(OR($N40="",$N40=0),"",SUMIF('２個別表'!$D$11:$D$510,$C40,'２個別表'!EH$11:EH$510))</f>
        <v/>
      </c>
      <c r="AI40" s="758" t="str">
        <f ca="1">IF(OR($N40="",$N40=0),"",SUMIF('２個別表'!$D$11:$D$510,$C40,'２個別表'!EI$11:EI$510))</f>
        <v/>
      </c>
      <c r="AJ40" s="758" t="str">
        <f ca="1">IF(OR($N40="",$N40=0),"",SUMIF('２個別表'!$D$11:$D$510,$C40,'２個別表'!EJ$11:EJ$510))</f>
        <v/>
      </c>
      <c r="AK40" s="758" t="str">
        <f ca="1">IF(OR($N40="",$N40=0),"",SUMIF('２個別表'!$D$11:$D$510,$C40,'２個別表'!EK$11:EK$510))</f>
        <v/>
      </c>
      <c r="AL40" s="759" t="str">
        <f ca="1">IF(OR($N40="",$N40=0),"",SUMIF('２個別表'!$D$11:$D$510,$C40,'２個別表'!EL$11:EL$510))</f>
        <v/>
      </c>
      <c r="AM40" s="760" t="str">
        <f ca="1">IF(OR($N40="",$N40=0),"",SUMIF('２個別表'!$D$11:$D$510,$C40,'２個別表'!EM$11:EM$510))</f>
        <v/>
      </c>
      <c r="AN40" s="33"/>
      <c r="AO40" s="721" t="str">
        <f ca="1">IFERROR(IF($C40="","",INDEX(('２個別表'!$D$11:$D$510,'２個別表'!$W$11:$W$510),MATCH($C40,'２個別表'!$D$11:$D$510,0),1,2)),"")</f>
        <v/>
      </c>
    </row>
    <row r="41" spans="1:41" ht="30" hidden="1" customHeight="1">
      <c r="A41" s="721" t="str">
        <f t="shared" ca="1" si="2"/>
        <v/>
      </c>
      <c r="B41" s="722" t="str">
        <f t="shared" ca="1" si="3"/>
        <v/>
      </c>
      <c r="C41" s="728">
        <v>26</v>
      </c>
      <c r="D41" s="729" t="str">
        <f ca="1">IFERROR(IF(OR($C41="",$C41=0),"",INDEX(('２個別表'!$D$11:$D$510,'２個別表'!R$11:R$510),MATCH($C41,'２個別表'!$D$11:$D$510,0),1,2)),"")</f>
        <v/>
      </c>
      <c r="E41" s="729" t="str">
        <f ca="1">IFERROR(IF(OR($C41="",$C41=0),"",INDEX(('２個別表'!$D$11:$D$510,'２個別表'!S$11:S$510),MATCH($C41,'２個別表'!$D$11:$D$510,0),1,2)),"")</f>
        <v/>
      </c>
      <c r="F41" s="730" t="str">
        <f ca="1">IFERROR(IF(OR($C41="",$C41=0),"",INDEX(('２個別表'!$D$11:$D$510,'２個別表'!T$11:T$510),MATCH($C41,'２個別表'!$D$11:$D$510,0),1,2)),"")</f>
        <v/>
      </c>
      <c r="G41" s="732" t="str">
        <f ca="1">IFERROR(IF(OR($C41="",$C41=0),"",INDEX(('２個別表'!$D$11:$D$510,'２個別表'!V$11:V$510),MATCH($C41,'２個別表'!$D$11:$D$510,0),1,2)),"")</f>
        <v/>
      </c>
      <c r="H41" s="724" t="str">
        <f t="shared" ca="1" si="4"/>
        <v/>
      </c>
      <c r="I41" s="725" t="str">
        <f t="shared" ca="1" si="5"/>
        <v/>
      </c>
      <c r="J41" s="725" t="str">
        <f t="shared" ca="1" si="6"/>
        <v/>
      </c>
      <c r="K41" s="725" t="str">
        <f t="shared" ca="1" si="7"/>
        <v/>
      </c>
      <c r="L41" s="725" t="str">
        <f t="shared" ca="1" si="8"/>
        <v/>
      </c>
      <c r="M41" s="742" t="str">
        <f ca="1">IFERROR(IF(OR($C41="",$C41=0),"",INDEX(('２個別表'!$D$11:$D$510,'２個別表'!W$11:W$510),MATCH($C41,'２個別表'!$D$11:$D$510,0),1,2)&amp;" "&amp;INDEX(('２個別表'!$D$11:$D$510,'２個別表'!X$11:X$510),MATCH($C41,'２個別表'!$D$11:$D$510,0),1,2)),"")</f>
        <v/>
      </c>
      <c r="N41" s="738" t="str">
        <f ca="1">IF(IF(M41="2 補強以外の取組",SUMIFS('２個別表'!$M$11:$M$510,'２個別表'!$D$11:$D$510,$C41),SUMIFS('２個別表'!$N$11:$N$510,'２個別表'!$D$11:$D$510,$C41))=0,"",IF(M41="2 補強以外の取組",SUMIFS('２個別表'!$M$11:$M$510,'２個別表'!$D$11:$D$510,$C41),SUMIFS('２個別表'!$N$11:$N$510,'２個別表'!$D$11:$D$510,$C41)))</f>
        <v/>
      </c>
      <c r="O41" s="739" t="str">
        <f ca="1">IF(OR($N41="",$N41=0),"",SUMIF('２個別表'!$D$11:$D$510,$C41,'２個別表'!$BW$11:$BW$510))</f>
        <v/>
      </c>
      <c r="P41" s="739" t="str">
        <f ca="1">IF(OR($N41="",$N41=0),"",SUMIF('２個別表'!$D$11:$D$510,$C41,'２個別表'!$BY$11:$BY$510))</f>
        <v/>
      </c>
      <c r="Q41" s="739" t="str">
        <f ca="1">IF(OR($N41="",$N41=0),"",SUMIF('２個別表'!$D$11:$D$510,$C41,'２個別表'!$H$11:$H$510))</f>
        <v/>
      </c>
      <c r="R41" s="740" t="str">
        <f ca="1">IF(OR($N41="",$N41=0),"",SUMIF('２個別表'!$D$11:$D$510,$C41,'２個別表'!CS$11:CS$510))</f>
        <v/>
      </c>
      <c r="S41" s="743" t="str">
        <f ca="1">IF(OR($N41="",$N41=0),"",SUMIF('２個別表'!$D$11:$D$510,$C41,'２個別表'!CT$11:CT$510))</f>
        <v/>
      </c>
      <c r="T41" s="364"/>
      <c r="U41" s="364"/>
      <c r="V41" s="364"/>
      <c r="W41" s="365"/>
      <c r="X41" s="755" t="str">
        <f t="shared" ca="1" si="9"/>
        <v/>
      </c>
      <c r="Y41" s="756" t="str">
        <f t="shared" ca="1" si="10"/>
        <v/>
      </c>
      <c r="Z41" s="757" t="str">
        <f ca="1">IF(OR($N41="",$N41=0),"",SUMIF('２個別表'!$D$11:$D$510,$C41,'２個別表'!DZ$11:DZ$510))</f>
        <v/>
      </c>
      <c r="AA41" s="757" t="str">
        <f ca="1">IF(OR($N41="",$N41=0),"",SUMIF('２個別表'!$D$11:$D$510,$C41,'２個別表'!EA$11:EA$510))</f>
        <v/>
      </c>
      <c r="AB41" s="757" t="str">
        <f ca="1">IF(OR($N41="",$N41=0),"",SUMIF('２個別表'!$D$11:$D$510,$C41,'２個別表'!EB$11:EB$510))</f>
        <v/>
      </c>
      <c r="AC41" s="757" t="str">
        <f ca="1">IF(OR($N41="",$N41=0),"",SUMIF('２個別表'!$D$11:$D$510,$C41,'２個別表'!EC$11:EC$510))</f>
        <v/>
      </c>
      <c r="AD41" s="758" t="str">
        <f ca="1">IF(OR($N41="",$N41=0),"",SUMIF('２個別表'!$D$11:$D$510,$C41,'２個別表'!ED$11:ED$510))</f>
        <v/>
      </c>
      <c r="AE41" s="758" t="str">
        <f ca="1">IF(OR($N41="",$N41=0),"",SUMIF('２個別表'!$D$11:$D$510,$C41,'２個別表'!EE$11:EE$510))</f>
        <v/>
      </c>
      <c r="AF41" s="758" t="str">
        <f ca="1">IF(OR($N41="",$N41=0),"",SUMIF('２個別表'!$D$11:$D$510,$C41,'２個別表'!EF$11:EF$510))</f>
        <v/>
      </c>
      <c r="AG41" s="758" t="str">
        <f ca="1">IF(OR($N41="",$N41=0),"",SUMIF('２個別表'!$D$11:$D$510,$C41,'２個別表'!EG$11:EG$510))</f>
        <v/>
      </c>
      <c r="AH41" s="758" t="str">
        <f ca="1">IF(OR($N41="",$N41=0),"",SUMIF('２個別表'!$D$11:$D$510,$C41,'２個別表'!EH$11:EH$510))</f>
        <v/>
      </c>
      <c r="AI41" s="758" t="str">
        <f ca="1">IF(OR($N41="",$N41=0),"",SUMIF('２個別表'!$D$11:$D$510,$C41,'２個別表'!EI$11:EI$510))</f>
        <v/>
      </c>
      <c r="AJ41" s="758" t="str">
        <f ca="1">IF(OR($N41="",$N41=0),"",SUMIF('２個別表'!$D$11:$D$510,$C41,'２個別表'!EJ$11:EJ$510))</f>
        <v/>
      </c>
      <c r="AK41" s="758" t="str">
        <f ca="1">IF(OR($N41="",$N41=0),"",SUMIF('２個別表'!$D$11:$D$510,$C41,'２個別表'!EK$11:EK$510))</f>
        <v/>
      </c>
      <c r="AL41" s="759" t="str">
        <f ca="1">IF(OR($N41="",$N41=0),"",SUMIF('２個別表'!$D$11:$D$510,$C41,'２個別表'!EL$11:EL$510))</f>
        <v/>
      </c>
      <c r="AM41" s="760" t="str">
        <f ca="1">IF(OR($N41="",$N41=0),"",SUMIF('２個別表'!$D$11:$D$510,$C41,'２個別表'!EM$11:EM$510))</f>
        <v/>
      </c>
      <c r="AN41" s="33"/>
      <c r="AO41" s="721" t="str">
        <f ca="1">IFERROR(IF($C41="","",INDEX(('２個別表'!$D$11:$D$510,'２個別表'!$W$11:$W$510),MATCH($C41,'２個別表'!$D$11:$D$510,0),1,2)),"")</f>
        <v/>
      </c>
    </row>
    <row r="42" spans="1:41" ht="30" hidden="1" customHeight="1">
      <c r="A42" s="721" t="str">
        <f t="shared" ca="1" si="2"/>
        <v/>
      </c>
      <c r="B42" s="722" t="str">
        <f t="shared" ca="1" si="3"/>
        <v/>
      </c>
      <c r="C42" s="728">
        <v>27</v>
      </c>
      <c r="D42" s="729" t="str">
        <f ca="1">IFERROR(IF(OR($C42="",$C42=0),"",INDEX(('２個別表'!$D$11:$D$510,'２個別表'!R$11:R$510),MATCH($C42,'２個別表'!$D$11:$D$510,0),1,2)),"")</f>
        <v/>
      </c>
      <c r="E42" s="729" t="str">
        <f ca="1">IFERROR(IF(OR($C42="",$C42=0),"",INDEX(('２個別表'!$D$11:$D$510,'２個別表'!S$11:S$510),MATCH($C42,'２個別表'!$D$11:$D$510,0),1,2)),"")</f>
        <v/>
      </c>
      <c r="F42" s="730" t="str">
        <f ca="1">IFERROR(IF(OR($C42="",$C42=0),"",INDEX(('２個別表'!$D$11:$D$510,'２個別表'!T$11:T$510),MATCH($C42,'２個別表'!$D$11:$D$510,0),1,2)),"")</f>
        <v/>
      </c>
      <c r="G42" s="732" t="str">
        <f ca="1">IFERROR(IF(OR($C42="",$C42=0),"",INDEX(('２個別表'!$D$11:$D$510,'２個別表'!V$11:V$510),MATCH($C42,'２個別表'!$D$11:$D$510,0),1,2)),"")</f>
        <v/>
      </c>
      <c r="H42" s="724" t="str">
        <f t="shared" ca="1" si="4"/>
        <v/>
      </c>
      <c r="I42" s="725" t="str">
        <f t="shared" ca="1" si="5"/>
        <v/>
      </c>
      <c r="J42" s="725" t="str">
        <f t="shared" ca="1" si="6"/>
        <v/>
      </c>
      <c r="K42" s="725" t="str">
        <f t="shared" ca="1" si="7"/>
        <v/>
      </c>
      <c r="L42" s="725" t="str">
        <f t="shared" ca="1" si="8"/>
        <v/>
      </c>
      <c r="M42" s="742" t="str">
        <f ca="1">IFERROR(IF(OR($C42="",$C42=0),"",INDEX(('２個別表'!$D$11:$D$510,'２個別表'!W$11:W$510),MATCH($C42,'２個別表'!$D$11:$D$510,0),1,2)&amp;" "&amp;INDEX(('２個別表'!$D$11:$D$510,'２個別表'!X$11:X$510),MATCH($C42,'２個別表'!$D$11:$D$510,0),1,2)),"")</f>
        <v/>
      </c>
      <c r="N42" s="738" t="str">
        <f ca="1">IF(IF(M42="2 補強以外の取組",SUMIFS('２個別表'!$M$11:$M$510,'２個別表'!$D$11:$D$510,$C42),SUMIFS('２個別表'!$N$11:$N$510,'２個別表'!$D$11:$D$510,$C42))=0,"",IF(M42="2 補強以外の取組",SUMIFS('２個別表'!$M$11:$M$510,'２個別表'!$D$11:$D$510,$C42),SUMIFS('２個別表'!$N$11:$N$510,'２個別表'!$D$11:$D$510,$C42)))</f>
        <v/>
      </c>
      <c r="O42" s="739" t="str">
        <f ca="1">IF(OR($N42="",$N42=0),"",SUMIF('２個別表'!$D$11:$D$510,$C42,'２個別表'!$BW$11:$BW$510))</f>
        <v/>
      </c>
      <c r="P42" s="739" t="str">
        <f ca="1">IF(OR($N42="",$N42=0),"",SUMIF('２個別表'!$D$11:$D$510,$C42,'２個別表'!$BY$11:$BY$510))</f>
        <v/>
      </c>
      <c r="Q42" s="739" t="str">
        <f ca="1">IF(OR($N42="",$N42=0),"",SUMIF('２個別表'!$D$11:$D$510,$C42,'２個別表'!$H$11:$H$510))</f>
        <v/>
      </c>
      <c r="R42" s="740" t="str">
        <f ca="1">IF(OR($N42="",$N42=0),"",SUMIF('２個別表'!$D$11:$D$510,$C42,'２個別表'!CS$11:CS$510))</f>
        <v/>
      </c>
      <c r="S42" s="743" t="str">
        <f ca="1">IF(OR($N42="",$N42=0),"",SUMIF('２個別表'!$D$11:$D$510,$C42,'２個別表'!CT$11:CT$510))</f>
        <v/>
      </c>
      <c r="T42" s="364"/>
      <c r="U42" s="364"/>
      <c r="V42" s="364"/>
      <c r="W42" s="365"/>
      <c r="X42" s="755" t="str">
        <f t="shared" ca="1" si="9"/>
        <v/>
      </c>
      <c r="Y42" s="756" t="str">
        <f t="shared" ca="1" si="10"/>
        <v/>
      </c>
      <c r="Z42" s="757" t="str">
        <f ca="1">IF(OR($N42="",$N42=0),"",SUMIF('２個別表'!$D$11:$D$510,$C42,'２個別表'!DZ$11:DZ$510))</f>
        <v/>
      </c>
      <c r="AA42" s="757" t="str">
        <f ca="1">IF(OR($N42="",$N42=0),"",SUMIF('２個別表'!$D$11:$D$510,$C42,'２個別表'!EA$11:EA$510))</f>
        <v/>
      </c>
      <c r="AB42" s="757" t="str">
        <f ca="1">IF(OR($N42="",$N42=0),"",SUMIF('２個別表'!$D$11:$D$510,$C42,'２個別表'!EB$11:EB$510))</f>
        <v/>
      </c>
      <c r="AC42" s="757" t="str">
        <f ca="1">IF(OR($N42="",$N42=0),"",SUMIF('２個別表'!$D$11:$D$510,$C42,'２個別表'!EC$11:EC$510))</f>
        <v/>
      </c>
      <c r="AD42" s="758" t="str">
        <f ca="1">IF(OR($N42="",$N42=0),"",SUMIF('２個別表'!$D$11:$D$510,$C42,'２個別表'!ED$11:ED$510))</f>
        <v/>
      </c>
      <c r="AE42" s="758" t="str">
        <f ca="1">IF(OR($N42="",$N42=0),"",SUMIF('２個別表'!$D$11:$D$510,$C42,'２個別表'!EE$11:EE$510))</f>
        <v/>
      </c>
      <c r="AF42" s="758" t="str">
        <f ca="1">IF(OR($N42="",$N42=0),"",SUMIF('２個別表'!$D$11:$D$510,$C42,'２個別表'!EF$11:EF$510))</f>
        <v/>
      </c>
      <c r="AG42" s="758" t="str">
        <f ca="1">IF(OR($N42="",$N42=0),"",SUMIF('２個別表'!$D$11:$D$510,$C42,'２個別表'!EG$11:EG$510))</f>
        <v/>
      </c>
      <c r="AH42" s="758" t="str">
        <f ca="1">IF(OR($N42="",$N42=0),"",SUMIF('２個別表'!$D$11:$D$510,$C42,'２個別表'!EH$11:EH$510))</f>
        <v/>
      </c>
      <c r="AI42" s="758" t="str">
        <f ca="1">IF(OR($N42="",$N42=0),"",SUMIF('２個別表'!$D$11:$D$510,$C42,'２個別表'!EI$11:EI$510))</f>
        <v/>
      </c>
      <c r="AJ42" s="758" t="str">
        <f ca="1">IF(OR($N42="",$N42=0),"",SUMIF('２個別表'!$D$11:$D$510,$C42,'２個別表'!EJ$11:EJ$510))</f>
        <v/>
      </c>
      <c r="AK42" s="758" t="str">
        <f ca="1">IF(OR($N42="",$N42=0),"",SUMIF('２個別表'!$D$11:$D$510,$C42,'２個別表'!EK$11:EK$510))</f>
        <v/>
      </c>
      <c r="AL42" s="759" t="str">
        <f ca="1">IF(OR($N42="",$N42=0),"",SUMIF('２個別表'!$D$11:$D$510,$C42,'２個別表'!EL$11:EL$510))</f>
        <v/>
      </c>
      <c r="AM42" s="760" t="str">
        <f ca="1">IF(OR($N42="",$N42=0),"",SUMIF('２個別表'!$D$11:$D$510,$C42,'２個別表'!EM$11:EM$510))</f>
        <v/>
      </c>
      <c r="AN42" s="33"/>
      <c r="AO42" s="721" t="str">
        <f ca="1">IFERROR(IF($C42="","",INDEX(('２個別表'!$D$11:$D$510,'２個別表'!$W$11:$W$510),MATCH($C42,'２個別表'!$D$11:$D$510,0),1,2)),"")</f>
        <v/>
      </c>
    </row>
    <row r="43" spans="1:41" ht="30" hidden="1" customHeight="1">
      <c r="A43" s="721" t="str">
        <f t="shared" ca="1" si="2"/>
        <v/>
      </c>
      <c r="B43" s="722" t="str">
        <f t="shared" ca="1" si="3"/>
        <v/>
      </c>
      <c r="C43" s="728">
        <v>28</v>
      </c>
      <c r="D43" s="729" t="str">
        <f ca="1">IFERROR(IF(OR($C43="",$C43=0),"",INDEX(('２個別表'!$D$11:$D$510,'２個別表'!R$11:R$510),MATCH($C43,'２個別表'!$D$11:$D$510,0),1,2)),"")</f>
        <v/>
      </c>
      <c r="E43" s="729" t="str">
        <f ca="1">IFERROR(IF(OR($C43="",$C43=0),"",INDEX(('２個別表'!$D$11:$D$510,'２個別表'!S$11:S$510),MATCH($C43,'２個別表'!$D$11:$D$510,0),1,2)),"")</f>
        <v/>
      </c>
      <c r="F43" s="730" t="str">
        <f ca="1">IFERROR(IF(OR($C43="",$C43=0),"",INDEX(('２個別表'!$D$11:$D$510,'２個別表'!T$11:T$510),MATCH($C43,'２個別表'!$D$11:$D$510,0),1,2)),"")</f>
        <v/>
      </c>
      <c r="G43" s="732" t="str">
        <f ca="1">IFERROR(IF(OR($C43="",$C43=0),"",INDEX(('２個別表'!$D$11:$D$510,'２個別表'!V$11:V$510),MATCH($C43,'２個別表'!$D$11:$D$510,0),1,2)),"")</f>
        <v/>
      </c>
      <c r="H43" s="724" t="str">
        <f t="shared" ca="1" si="4"/>
        <v/>
      </c>
      <c r="I43" s="725" t="str">
        <f t="shared" ca="1" si="5"/>
        <v/>
      </c>
      <c r="J43" s="725" t="str">
        <f t="shared" ca="1" si="6"/>
        <v/>
      </c>
      <c r="K43" s="725" t="str">
        <f t="shared" ca="1" si="7"/>
        <v/>
      </c>
      <c r="L43" s="725" t="str">
        <f t="shared" ca="1" si="8"/>
        <v/>
      </c>
      <c r="M43" s="742" t="str">
        <f ca="1">IFERROR(IF(OR($C43="",$C43=0),"",INDEX(('２個別表'!$D$11:$D$510,'２個別表'!W$11:W$510),MATCH($C43,'２個別表'!$D$11:$D$510,0),1,2)&amp;" "&amp;INDEX(('２個別表'!$D$11:$D$510,'２個別表'!X$11:X$510),MATCH($C43,'２個別表'!$D$11:$D$510,0),1,2)),"")</f>
        <v/>
      </c>
      <c r="N43" s="738" t="str">
        <f ca="1">IF(IF(M43="2 補強以外の取組",SUMIFS('２個別表'!$M$11:$M$510,'２個別表'!$D$11:$D$510,$C43),SUMIFS('２個別表'!$N$11:$N$510,'２個別表'!$D$11:$D$510,$C43))=0,"",IF(M43="2 補強以外の取組",SUMIFS('２個別表'!$M$11:$M$510,'２個別表'!$D$11:$D$510,$C43),SUMIFS('２個別表'!$N$11:$N$510,'２個別表'!$D$11:$D$510,$C43)))</f>
        <v/>
      </c>
      <c r="O43" s="739" t="str">
        <f ca="1">IF(OR($N43="",$N43=0),"",SUMIF('２個別表'!$D$11:$D$510,$C43,'２個別表'!$BW$11:$BW$510))</f>
        <v/>
      </c>
      <c r="P43" s="739" t="str">
        <f ca="1">IF(OR($N43="",$N43=0),"",SUMIF('２個別表'!$D$11:$D$510,$C43,'２個別表'!$BY$11:$BY$510))</f>
        <v/>
      </c>
      <c r="Q43" s="739" t="str">
        <f ca="1">IF(OR($N43="",$N43=0),"",SUMIF('２個別表'!$D$11:$D$510,$C43,'２個別表'!$H$11:$H$510))</f>
        <v/>
      </c>
      <c r="R43" s="740" t="str">
        <f ca="1">IF(OR($N43="",$N43=0),"",SUMIF('２個別表'!$D$11:$D$510,$C43,'２個別表'!CS$11:CS$510))</f>
        <v/>
      </c>
      <c r="S43" s="743" t="str">
        <f ca="1">IF(OR($N43="",$N43=0),"",SUMIF('２個別表'!$D$11:$D$510,$C43,'２個別表'!CT$11:CT$510))</f>
        <v/>
      </c>
      <c r="T43" s="364"/>
      <c r="U43" s="364"/>
      <c r="V43" s="364"/>
      <c r="W43" s="365"/>
      <c r="X43" s="755" t="str">
        <f t="shared" ca="1" si="9"/>
        <v/>
      </c>
      <c r="Y43" s="756" t="str">
        <f t="shared" ca="1" si="10"/>
        <v/>
      </c>
      <c r="Z43" s="757" t="str">
        <f ca="1">IF(OR($N43="",$N43=0),"",SUMIF('２個別表'!$D$11:$D$510,$C43,'２個別表'!DZ$11:DZ$510))</f>
        <v/>
      </c>
      <c r="AA43" s="757" t="str">
        <f ca="1">IF(OR($N43="",$N43=0),"",SUMIF('２個別表'!$D$11:$D$510,$C43,'２個別表'!EA$11:EA$510))</f>
        <v/>
      </c>
      <c r="AB43" s="757" t="str">
        <f ca="1">IF(OR($N43="",$N43=0),"",SUMIF('２個別表'!$D$11:$D$510,$C43,'２個別表'!EB$11:EB$510))</f>
        <v/>
      </c>
      <c r="AC43" s="757" t="str">
        <f ca="1">IF(OR($N43="",$N43=0),"",SUMIF('２個別表'!$D$11:$D$510,$C43,'２個別表'!EC$11:EC$510))</f>
        <v/>
      </c>
      <c r="AD43" s="758" t="str">
        <f ca="1">IF(OR($N43="",$N43=0),"",SUMIF('２個別表'!$D$11:$D$510,$C43,'２個別表'!ED$11:ED$510))</f>
        <v/>
      </c>
      <c r="AE43" s="758" t="str">
        <f ca="1">IF(OR($N43="",$N43=0),"",SUMIF('２個別表'!$D$11:$D$510,$C43,'２個別表'!EE$11:EE$510))</f>
        <v/>
      </c>
      <c r="AF43" s="758" t="str">
        <f ca="1">IF(OR($N43="",$N43=0),"",SUMIF('２個別表'!$D$11:$D$510,$C43,'２個別表'!EF$11:EF$510))</f>
        <v/>
      </c>
      <c r="AG43" s="758" t="str">
        <f ca="1">IF(OR($N43="",$N43=0),"",SUMIF('２個別表'!$D$11:$D$510,$C43,'２個別表'!EG$11:EG$510))</f>
        <v/>
      </c>
      <c r="AH43" s="758" t="str">
        <f ca="1">IF(OR($N43="",$N43=0),"",SUMIF('２個別表'!$D$11:$D$510,$C43,'２個別表'!EH$11:EH$510))</f>
        <v/>
      </c>
      <c r="AI43" s="758" t="str">
        <f ca="1">IF(OR($N43="",$N43=0),"",SUMIF('２個別表'!$D$11:$D$510,$C43,'２個別表'!EI$11:EI$510))</f>
        <v/>
      </c>
      <c r="AJ43" s="758" t="str">
        <f ca="1">IF(OR($N43="",$N43=0),"",SUMIF('２個別表'!$D$11:$D$510,$C43,'２個別表'!EJ$11:EJ$510))</f>
        <v/>
      </c>
      <c r="AK43" s="758" t="str">
        <f ca="1">IF(OR($N43="",$N43=0),"",SUMIF('２個別表'!$D$11:$D$510,$C43,'２個別表'!EK$11:EK$510))</f>
        <v/>
      </c>
      <c r="AL43" s="759" t="str">
        <f ca="1">IF(OR($N43="",$N43=0),"",SUMIF('２個別表'!$D$11:$D$510,$C43,'２個別表'!EL$11:EL$510))</f>
        <v/>
      </c>
      <c r="AM43" s="760" t="str">
        <f ca="1">IF(OR($N43="",$N43=0),"",SUMIF('２個別表'!$D$11:$D$510,$C43,'２個別表'!EM$11:EM$510))</f>
        <v/>
      </c>
      <c r="AN43" s="33"/>
      <c r="AO43" s="721" t="str">
        <f ca="1">IFERROR(IF($C43="","",INDEX(('２個別表'!$D$11:$D$510,'２個別表'!$W$11:$W$510),MATCH($C43,'２個別表'!$D$11:$D$510,0),1,2)),"")</f>
        <v/>
      </c>
    </row>
    <row r="44" spans="1:41" ht="30" hidden="1" customHeight="1">
      <c r="A44" s="721" t="str">
        <f t="shared" ca="1" si="2"/>
        <v/>
      </c>
      <c r="B44" s="722" t="str">
        <f t="shared" ca="1" si="3"/>
        <v/>
      </c>
      <c r="C44" s="728">
        <v>29</v>
      </c>
      <c r="D44" s="729" t="str">
        <f ca="1">IFERROR(IF(OR($C44="",$C44=0),"",INDEX(('２個別表'!$D$11:$D$510,'２個別表'!R$11:R$510),MATCH($C44,'２個別表'!$D$11:$D$510,0),1,2)),"")</f>
        <v/>
      </c>
      <c r="E44" s="729" t="str">
        <f ca="1">IFERROR(IF(OR($C44="",$C44=0),"",INDEX(('２個別表'!$D$11:$D$510,'２個別表'!S$11:S$510),MATCH($C44,'２個別表'!$D$11:$D$510,0),1,2)),"")</f>
        <v/>
      </c>
      <c r="F44" s="730" t="str">
        <f ca="1">IFERROR(IF(OR($C44="",$C44=0),"",INDEX(('２個別表'!$D$11:$D$510,'２個別表'!T$11:T$510),MATCH($C44,'２個別表'!$D$11:$D$510,0),1,2)),"")</f>
        <v/>
      </c>
      <c r="G44" s="732" t="str">
        <f ca="1">IFERROR(IF(OR($C44="",$C44=0),"",INDEX(('２個別表'!$D$11:$D$510,'２個別表'!V$11:V$510),MATCH($C44,'２個別表'!$D$11:$D$510,0),1,2)),"")</f>
        <v/>
      </c>
      <c r="H44" s="724" t="str">
        <f t="shared" ca="1" si="4"/>
        <v/>
      </c>
      <c r="I44" s="725" t="str">
        <f t="shared" ca="1" si="5"/>
        <v/>
      </c>
      <c r="J44" s="725" t="str">
        <f t="shared" ca="1" si="6"/>
        <v/>
      </c>
      <c r="K44" s="725" t="str">
        <f t="shared" ca="1" si="7"/>
        <v/>
      </c>
      <c r="L44" s="725" t="str">
        <f t="shared" ca="1" si="8"/>
        <v/>
      </c>
      <c r="M44" s="742" t="str">
        <f ca="1">IFERROR(IF(OR($C44="",$C44=0),"",INDEX(('２個別表'!$D$11:$D$510,'２個別表'!W$11:W$510),MATCH($C44,'２個別表'!$D$11:$D$510,0),1,2)&amp;" "&amp;INDEX(('２個別表'!$D$11:$D$510,'２個別表'!X$11:X$510),MATCH($C44,'２個別表'!$D$11:$D$510,0),1,2)),"")</f>
        <v/>
      </c>
      <c r="N44" s="738" t="str">
        <f ca="1">IF(IF(M44="2 補強以外の取組",SUMIFS('２個別表'!$M$11:$M$510,'２個別表'!$D$11:$D$510,$C44),SUMIFS('２個別表'!$N$11:$N$510,'２個別表'!$D$11:$D$510,$C44))=0,"",IF(M44="2 補強以外の取組",SUMIFS('２個別表'!$M$11:$M$510,'２個別表'!$D$11:$D$510,$C44),SUMIFS('２個別表'!$N$11:$N$510,'２個別表'!$D$11:$D$510,$C44)))</f>
        <v/>
      </c>
      <c r="O44" s="739" t="str">
        <f ca="1">IF(OR($N44="",$N44=0),"",SUMIF('２個別表'!$D$11:$D$510,$C44,'２個別表'!$BW$11:$BW$510))</f>
        <v/>
      </c>
      <c r="P44" s="739" t="str">
        <f ca="1">IF(OR($N44="",$N44=0),"",SUMIF('２個別表'!$D$11:$D$510,$C44,'２個別表'!$BY$11:$BY$510))</f>
        <v/>
      </c>
      <c r="Q44" s="739" t="str">
        <f ca="1">IF(OR($N44="",$N44=0),"",SUMIF('２個別表'!$D$11:$D$510,$C44,'２個別表'!$H$11:$H$510))</f>
        <v/>
      </c>
      <c r="R44" s="740" t="str">
        <f ca="1">IF(OR($N44="",$N44=0),"",SUMIF('２個別表'!$D$11:$D$510,$C44,'２個別表'!CS$11:CS$510))</f>
        <v/>
      </c>
      <c r="S44" s="743" t="str">
        <f ca="1">IF(OR($N44="",$N44=0),"",SUMIF('２個別表'!$D$11:$D$510,$C44,'２個別表'!CT$11:CT$510))</f>
        <v/>
      </c>
      <c r="T44" s="364"/>
      <c r="U44" s="364"/>
      <c r="V44" s="364"/>
      <c r="W44" s="365"/>
      <c r="X44" s="755" t="str">
        <f t="shared" ca="1" si="9"/>
        <v/>
      </c>
      <c r="Y44" s="756" t="str">
        <f t="shared" ca="1" si="10"/>
        <v/>
      </c>
      <c r="Z44" s="757" t="str">
        <f ca="1">IF(OR($N44="",$N44=0),"",SUMIF('２個別表'!$D$11:$D$510,$C44,'２個別表'!DZ$11:DZ$510))</f>
        <v/>
      </c>
      <c r="AA44" s="757" t="str">
        <f ca="1">IF(OR($N44="",$N44=0),"",SUMIF('２個別表'!$D$11:$D$510,$C44,'２個別表'!EA$11:EA$510))</f>
        <v/>
      </c>
      <c r="AB44" s="757" t="str">
        <f ca="1">IF(OR($N44="",$N44=0),"",SUMIF('２個別表'!$D$11:$D$510,$C44,'２個別表'!EB$11:EB$510))</f>
        <v/>
      </c>
      <c r="AC44" s="757" t="str">
        <f ca="1">IF(OR($N44="",$N44=0),"",SUMIF('２個別表'!$D$11:$D$510,$C44,'２個別表'!EC$11:EC$510))</f>
        <v/>
      </c>
      <c r="AD44" s="758" t="str">
        <f ca="1">IF(OR($N44="",$N44=0),"",SUMIF('２個別表'!$D$11:$D$510,$C44,'２個別表'!ED$11:ED$510))</f>
        <v/>
      </c>
      <c r="AE44" s="758" t="str">
        <f ca="1">IF(OR($N44="",$N44=0),"",SUMIF('２個別表'!$D$11:$D$510,$C44,'２個別表'!EE$11:EE$510))</f>
        <v/>
      </c>
      <c r="AF44" s="758" t="str">
        <f ca="1">IF(OR($N44="",$N44=0),"",SUMIF('２個別表'!$D$11:$D$510,$C44,'２個別表'!EF$11:EF$510))</f>
        <v/>
      </c>
      <c r="AG44" s="758" t="str">
        <f ca="1">IF(OR($N44="",$N44=0),"",SUMIF('２個別表'!$D$11:$D$510,$C44,'２個別表'!EG$11:EG$510))</f>
        <v/>
      </c>
      <c r="AH44" s="758" t="str">
        <f ca="1">IF(OR($N44="",$N44=0),"",SUMIF('２個別表'!$D$11:$D$510,$C44,'２個別表'!EH$11:EH$510))</f>
        <v/>
      </c>
      <c r="AI44" s="758" t="str">
        <f ca="1">IF(OR($N44="",$N44=0),"",SUMIF('２個別表'!$D$11:$D$510,$C44,'２個別表'!EI$11:EI$510))</f>
        <v/>
      </c>
      <c r="AJ44" s="758" t="str">
        <f ca="1">IF(OR($N44="",$N44=0),"",SUMIF('２個別表'!$D$11:$D$510,$C44,'２個別表'!EJ$11:EJ$510))</f>
        <v/>
      </c>
      <c r="AK44" s="758" t="str">
        <f ca="1">IF(OR($N44="",$N44=0),"",SUMIF('２個別表'!$D$11:$D$510,$C44,'２個別表'!EK$11:EK$510))</f>
        <v/>
      </c>
      <c r="AL44" s="759" t="str">
        <f ca="1">IF(OR($N44="",$N44=0),"",SUMIF('２個別表'!$D$11:$D$510,$C44,'２個別表'!EL$11:EL$510))</f>
        <v/>
      </c>
      <c r="AM44" s="760" t="str">
        <f ca="1">IF(OR($N44="",$N44=0),"",SUMIF('２個別表'!$D$11:$D$510,$C44,'２個別表'!EM$11:EM$510))</f>
        <v/>
      </c>
      <c r="AN44" s="33"/>
      <c r="AO44" s="721" t="str">
        <f ca="1">IFERROR(IF($C44="","",INDEX(('２個別表'!$D$11:$D$510,'２個別表'!$W$11:$W$510),MATCH($C44,'２個別表'!$D$11:$D$510,0),1,2)),"")</f>
        <v/>
      </c>
    </row>
    <row r="45" spans="1:41" ht="30" hidden="1" customHeight="1">
      <c r="A45" s="721" t="str">
        <f t="shared" ca="1" si="2"/>
        <v/>
      </c>
      <c r="B45" s="722" t="str">
        <f t="shared" ca="1" si="3"/>
        <v/>
      </c>
      <c r="C45" s="728">
        <v>30</v>
      </c>
      <c r="D45" s="729" t="str">
        <f ca="1">IFERROR(IF(OR($C45="",$C45=0),"",INDEX(('２個別表'!$D$11:$D$510,'２個別表'!R$11:R$510),MATCH($C45,'２個別表'!$D$11:$D$510,0),1,2)),"")</f>
        <v/>
      </c>
      <c r="E45" s="729" t="str">
        <f ca="1">IFERROR(IF(OR($C45="",$C45=0),"",INDEX(('２個別表'!$D$11:$D$510,'２個別表'!S$11:S$510),MATCH($C45,'２個別表'!$D$11:$D$510,0),1,2)),"")</f>
        <v/>
      </c>
      <c r="F45" s="730" t="str">
        <f ca="1">IFERROR(IF(OR($C45="",$C45=0),"",INDEX(('２個別表'!$D$11:$D$510,'２個別表'!T$11:T$510),MATCH($C45,'２個別表'!$D$11:$D$510,0),1,2)),"")</f>
        <v/>
      </c>
      <c r="G45" s="732" t="str">
        <f ca="1">IFERROR(IF(OR($C45="",$C45=0),"",INDEX(('２個別表'!$D$11:$D$510,'２個別表'!V$11:V$510),MATCH($C45,'２個別表'!$D$11:$D$510,0),1,2)),"")</f>
        <v/>
      </c>
      <c r="H45" s="724" t="str">
        <f t="shared" ca="1" si="4"/>
        <v/>
      </c>
      <c r="I45" s="725" t="str">
        <f t="shared" ca="1" si="5"/>
        <v/>
      </c>
      <c r="J45" s="725" t="str">
        <f t="shared" ca="1" si="6"/>
        <v/>
      </c>
      <c r="K45" s="725" t="str">
        <f t="shared" ca="1" si="7"/>
        <v/>
      </c>
      <c r="L45" s="725" t="str">
        <f t="shared" ca="1" si="8"/>
        <v/>
      </c>
      <c r="M45" s="742" t="str">
        <f ca="1">IFERROR(IF(OR($C45="",$C45=0),"",INDEX(('２個別表'!$D$11:$D$510,'２個別表'!W$11:W$510),MATCH($C45,'２個別表'!$D$11:$D$510,0),1,2)&amp;" "&amp;INDEX(('２個別表'!$D$11:$D$510,'２個別表'!X$11:X$510),MATCH($C45,'２個別表'!$D$11:$D$510,0),1,2)),"")</f>
        <v/>
      </c>
      <c r="N45" s="738" t="str">
        <f ca="1">IF(IF(M45="2 補強以外の取組",SUMIFS('２個別表'!$M$11:$M$510,'２個別表'!$D$11:$D$510,$C45),SUMIFS('２個別表'!$N$11:$N$510,'２個別表'!$D$11:$D$510,$C45))=0,"",IF(M45="2 補強以外の取組",SUMIFS('２個別表'!$M$11:$M$510,'２個別表'!$D$11:$D$510,$C45),SUMIFS('２個別表'!$N$11:$N$510,'２個別表'!$D$11:$D$510,$C45)))</f>
        <v/>
      </c>
      <c r="O45" s="739" t="str">
        <f ca="1">IF(OR($N45="",$N45=0),"",SUMIF('２個別表'!$D$11:$D$510,$C45,'２個別表'!$BW$11:$BW$510))</f>
        <v/>
      </c>
      <c r="P45" s="739" t="str">
        <f ca="1">IF(OR($N45="",$N45=0),"",SUMIF('２個別表'!$D$11:$D$510,$C45,'２個別表'!$BY$11:$BY$510))</f>
        <v/>
      </c>
      <c r="Q45" s="739" t="str">
        <f ca="1">IF(OR($N45="",$N45=0),"",SUMIF('２個別表'!$D$11:$D$510,$C45,'２個別表'!$H$11:$H$510))</f>
        <v/>
      </c>
      <c r="R45" s="740" t="str">
        <f ca="1">IF(OR($N45="",$N45=0),"",SUMIF('２個別表'!$D$11:$D$510,$C45,'２個別表'!CS$11:CS$510))</f>
        <v/>
      </c>
      <c r="S45" s="743" t="str">
        <f ca="1">IF(OR($N45="",$N45=0),"",SUMIF('２個別表'!$D$11:$D$510,$C45,'２個別表'!CT$11:CT$510))</f>
        <v/>
      </c>
      <c r="T45" s="364"/>
      <c r="U45" s="364"/>
      <c r="V45" s="364"/>
      <c r="W45" s="365"/>
      <c r="X45" s="755" t="str">
        <f t="shared" ca="1" si="9"/>
        <v/>
      </c>
      <c r="Y45" s="756" t="str">
        <f t="shared" ca="1" si="10"/>
        <v/>
      </c>
      <c r="Z45" s="757" t="str">
        <f ca="1">IF(OR($N45="",$N45=0),"",SUMIF('２個別表'!$D$11:$D$510,$C45,'２個別表'!DZ$11:DZ$510))</f>
        <v/>
      </c>
      <c r="AA45" s="757" t="str">
        <f ca="1">IF(OR($N45="",$N45=0),"",SUMIF('２個別表'!$D$11:$D$510,$C45,'２個別表'!EA$11:EA$510))</f>
        <v/>
      </c>
      <c r="AB45" s="757" t="str">
        <f ca="1">IF(OR($N45="",$N45=0),"",SUMIF('２個別表'!$D$11:$D$510,$C45,'２個別表'!EB$11:EB$510))</f>
        <v/>
      </c>
      <c r="AC45" s="757" t="str">
        <f ca="1">IF(OR($N45="",$N45=0),"",SUMIF('２個別表'!$D$11:$D$510,$C45,'２個別表'!EC$11:EC$510))</f>
        <v/>
      </c>
      <c r="AD45" s="758" t="str">
        <f ca="1">IF(OR($N45="",$N45=0),"",SUMIF('２個別表'!$D$11:$D$510,$C45,'２個別表'!ED$11:ED$510))</f>
        <v/>
      </c>
      <c r="AE45" s="758" t="str">
        <f ca="1">IF(OR($N45="",$N45=0),"",SUMIF('２個別表'!$D$11:$D$510,$C45,'２個別表'!EE$11:EE$510))</f>
        <v/>
      </c>
      <c r="AF45" s="758" t="str">
        <f ca="1">IF(OR($N45="",$N45=0),"",SUMIF('２個別表'!$D$11:$D$510,$C45,'２個別表'!EF$11:EF$510))</f>
        <v/>
      </c>
      <c r="AG45" s="758" t="str">
        <f ca="1">IF(OR($N45="",$N45=0),"",SUMIF('２個別表'!$D$11:$D$510,$C45,'２個別表'!EG$11:EG$510))</f>
        <v/>
      </c>
      <c r="AH45" s="758" t="str">
        <f ca="1">IF(OR($N45="",$N45=0),"",SUMIF('２個別表'!$D$11:$D$510,$C45,'２個別表'!EH$11:EH$510))</f>
        <v/>
      </c>
      <c r="AI45" s="758" t="str">
        <f ca="1">IF(OR($N45="",$N45=0),"",SUMIF('２個別表'!$D$11:$D$510,$C45,'２個別表'!EI$11:EI$510))</f>
        <v/>
      </c>
      <c r="AJ45" s="758" t="str">
        <f ca="1">IF(OR($N45="",$N45=0),"",SUMIF('２個別表'!$D$11:$D$510,$C45,'２個別表'!EJ$11:EJ$510))</f>
        <v/>
      </c>
      <c r="AK45" s="758" t="str">
        <f ca="1">IF(OR($N45="",$N45=0),"",SUMIF('２個別表'!$D$11:$D$510,$C45,'２個別表'!EK$11:EK$510))</f>
        <v/>
      </c>
      <c r="AL45" s="759" t="str">
        <f ca="1">IF(OR($N45="",$N45=0),"",SUMIF('２個別表'!$D$11:$D$510,$C45,'２個別表'!EL$11:EL$510))</f>
        <v/>
      </c>
      <c r="AM45" s="760" t="str">
        <f ca="1">IF(OR($N45="",$N45=0),"",SUMIF('２個別表'!$D$11:$D$510,$C45,'２個別表'!EM$11:EM$510))</f>
        <v/>
      </c>
      <c r="AN45" s="33"/>
      <c r="AO45" s="721" t="str">
        <f ca="1">IFERROR(IF($C45="","",INDEX(('２個別表'!$D$11:$D$510,'２個別表'!$W$11:$W$510),MATCH($C45,'２個別表'!$D$11:$D$510,0),1,2)),"")</f>
        <v/>
      </c>
    </row>
    <row r="46" spans="1:41" ht="30" hidden="1" customHeight="1">
      <c r="A46" s="721" t="str">
        <f t="shared" ca="1" si="2"/>
        <v/>
      </c>
      <c r="B46" s="722" t="str">
        <f t="shared" ca="1" si="3"/>
        <v/>
      </c>
      <c r="C46" s="728">
        <v>31</v>
      </c>
      <c r="D46" s="729" t="str">
        <f ca="1">IFERROR(IF(OR($C46="",$C46=0),"",INDEX(('２個別表'!$D$11:$D$510,'２個別表'!R$11:R$510),MATCH($C46,'２個別表'!$D$11:$D$510,0),1,2)),"")</f>
        <v/>
      </c>
      <c r="E46" s="729" t="str">
        <f ca="1">IFERROR(IF(OR($C46="",$C46=0),"",INDEX(('２個別表'!$D$11:$D$510,'２個別表'!S$11:S$510),MATCH($C46,'２個別表'!$D$11:$D$510,0),1,2)),"")</f>
        <v/>
      </c>
      <c r="F46" s="730" t="str">
        <f ca="1">IFERROR(IF(OR($C46="",$C46=0),"",INDEX(('２個別表'!$D$11:$D$510,'２個別表'!T$11:T$510),MATCH($C46,'２個別表'!$D$11:$D$510,0),1,2)),"")</f>
        <v/>
      </c>
      <c r="G46" s="732" t="str">
        <f ca="1">IFERROR(IF(OR($C46="",$C46=0),"",INDEX(('２個別表'!$D$11:$D$510,'２個別表'!V$11:V$510),MATCH($C46,'２個別表'!$D$11:$D$510,0),1,2)),"")</f>
        <v/>
      </c>
      <c r="H46" s="724" t="str">
        <f t="shared" ca="1" si="4"/>
        <v/>
      </c>
      <c r="I46" s="725" t="str">
        <f t="shared" ca="1" si="5"/>
        <v/>
      </c>
      <c r="J46" s="725" t="str">
        <f t="shared" ca="1" si="6"/>
        <v/>
      </c>
      <c r="K46" s="725" t="str">
        <f t="shared" ca="1" si="7"/>
        <v/>
      </c>
      <c r="L46" s="725" t="str">
        <f t="shared" ca="1" si="8"/>
        <v/>
      </c>
      <c r="M46" s="742" t="str">
        <f ca="1">IFERROR(IF(OR($C46="",$C46=0),"",INDEX(('２個別表'!$D$11:$D$510,'２個別表'!W$11:W$510),MATCH($C46,'２個別表'!$D$11:$D$510,0),1,2)&amp;" "&amp;INDEX(('２個別表'!$D$11:$D$510,'２個別表'!X$11:X$510),MATCH($C46,'２個別表'!$D$11:$D$510,0),1,2)),"")</f>
        <v/>
      </c>
      <c r="N46" s="738" t="str">
        <f ca="1">IF(IF(M46="2 補強以外の取組",SUMIFS('２個別表'!$M$11:$M$510,'２個別表'!$D$11:$D$510,$C46),SUMIFS('２個別表'!$N$11:$N$510,'２個別表'!$D$11:$D$510,$C46))=0,"",IF(M46="2 補強以外の取組",SUMIFS('２個別表'!$M$11:$M$510,'２個別表'!$D$11:$D$510,$C46),SUMIFS('２個別表'!$N$11:$N$510,'２個別表'!$D$11:$D$510,$C46)))</f>
        <v/>
      </c>
      <c r="O46" s="739" t="str">
        <f ca="1">IF(OR($N46="",$N46=0),"",SUMIF('２個別表'!$D$11:$D$510,$C46,'２個別表'!$BW$11:$BW$510))</f>
        <v/>
      </c>
      <c r="P46" s="739" t="str">
        <f ca="1">IF(OR($N46="",$N46=0),"",SUMIF('２個別表'!$D$11:$D$510,$C46,'２個別表'!$BY$11:$BY$510))</f>
        <v/>
      </c>
      <c r="Q46" s="739" t="str">
        <f ca="1">IF(OR($N46="",$N46=0),"",SUMIF('２個別表'!$D$11:$D$510,$C46,'２個別表'!$H$11:$H$510))</f>
        <v/>
      </c>
      <c r="R46" s="740" t="str">
        <f ca="1">IF(OR($N46="",$N46=0),"",SUMIF('２個別表'!$D$11:$D$510,$C46,'２個別表'!CS$11:CS$510))</f>
        <v/>
      </c>
      <c r="S46" s="743" t="str">
        <f ca="1">IF(OR($N46="",$N46=0),"",SUMIF('２個別表'!$D$11:$D$510,$C46,'２個別表'!CT$11:CT$510))</f>
        <v/>
      </c>
      <c r="T46" s="364"/>
      <c r="U46" s="364"/>
      <c r="V46" s="364"/>
      <c r="W46" s="365"/>
      <c r="X46" s="755" t="str">
        <f t="shared" ca="1" si="9"/>
        <v/>
      </c>
      <c r="Y46" s="756" t="str">
        <f t="shared" ca="1" si="10"/>
        <v/>
      </c>
      <c r="Z46" s="757" t="str">
        <f ca="1">IF(OR($N46="",$N46=0),"",SUMIF('２個別表'!$D$11:$D$510,$C46,'２個別表'!DZ$11:DZ$510))</f>
        <v/>
      </c>
      <c r="AA46" s="757" t="str">
        <f ca="1">IF(OR($N46="",$N46=0),"",SUMIF('２個別表'!$D$11:$D$510,$C46,'２個別表'!EA$11:EA$510))</f>
        <v/>
      </c>
      <c r="AB46" s="757" t="str">
        <f ca="1">IF(OR($N46="",$N46=0),"",SUMIF('２個別表'!$D$11:$D$510,$C46,'２個別表'!EB$11:EB$510))</f>
        <v/>
      </c>
      <c r="AC46" s="757" t="str">
        <f ca="1">IF(OR($N46="",$N46=0),"",SUMIF('２個別表'!$D$11:$D$510,$C46,'２個別表'!EC$11:EC$510))</f>
        <v/>
      </c>
      <c r="AD46" s="758" t="str">
        <f ca="1">IF(OR($N46="",$N46=0),"",SUMIF('２個別表'!$D$11:$D$510,$C46,'２個別表'!ED$11:ED$510))</f>
        <v/>
      </c>
      <c r="AE46" s="758" t="str">
        <f ca="1">IF(OR($N46="",$N46=0),"",SUMIF('２個別表'!$D$11:$D$510,$C46,'２個別表'!EE$11:EE$510))</f>
        <v/>
      </c>
      <c r="AF46" s="758" t="str">
        <f ca="1">IF(OR($N46="",$N46=0),"",SUMIF('２個別表'!$D$11:$D$510,$C46,'２個別表'!EF$11:EF$510))</f>
        <v/>
      </c>
      <c r="AG46" s="758" t="str">
        <f ca="1">IF(OR($N46="",$N46=0),"",SUMIF('２個別表'!$D$11:$D$510,$C46,'２個別表'!EG$11:EG$510))</f>
        <v/>
      </c>
      <c r="AH46" s="758" t="str">
        <f ca="1">IF(OR($N46="",$N46=0),"",SUMIF('２個別表'!$D$11:$D$510,$C46,'２個別表'!EH$11:EH$510))</f>
        <v/>
      </c>
      <c r="AI46" s="758" t="str">
        <f ca="1">IF(OR($N46="",$N46=0),"",SUMIF('２個別表'!$D$11:$D$510,$C46,'２個別表'!EI$11:EI$510))</f>
        <v/>
      </c>
      <c r="AJ46" s="758" t="str">
        <f ca="1">IF(OR($N46="",$N46=0),"",SUMIF('２個別表'!$D$11:$D$510,$C46,'２個別表'!EJ$11:EJ$510))</f>
        <v/>
      </c>
      <c r="AK46" s="758" t="str">
        <f ca="1">IF(OR($N46="",$N46=0),"",SUMIF('２個別表'!$D$11:$D$510,$C46,'２個別表'!EK$11:EK$510))</f>
        <v/>
      </c>
      <c r="AL46" s="759" t="str">
        <f ca="1">IF(OR($N46="",$N46=0),"",SUMIF('２個別表'!$D$11:$D$510,$C46,'２個別表'!EL$11:EL$510))</f>
        <v/>
      </c>
      <c r="AM46" s="760" t="str">
        <f ca="1">IF(OR($N46="",$N46=0),"",SUMIF('２個別表'!$D$11:$D$510,$C46,'２個別表'!EM$11:EM$510))</f>
        <v/>
      </c>
      <c r="AN46" s="33"/>
      <c r="AO46" s="721" t="str">
        <f ca="1">IFERROR(IF($C46="","",INDEX(('２個別表'!$D$11:$D$510,'２個別表'!$W$11:$W$510),MATCH($C46,'２個別表'!$D$11:$D$510,0),1,2)),"")</f>
        <v/>
      </c>
    </row>
    <row r="47" spans="1:41" ht="30" hidden="1" customHeight="1">
      <c r="A47" s="721" t="str">
        <f t="shared" ca="1" si="2"/>
        <v/>
      </c>
      <c r="B47" s="722" t="str">
        <f t="shared" ca="1" si="3"/>
        <v/>
      </c>
      <c r="C47" s="728">
        <v>32</v>
      </c>
      <c r="D47" s="729" t="str">
        <f ca="1">IFERROR(IF(OR($C47="",$C47=0),"",INDEX(('２個別表'!$D$11:$D$510,'２個別表'!R$11:R$510),MATCH($C47,'２個別表'!$D$11:$D$510,0),1,2)),"")</f>
        <v/>
      </c>
      <c r="E47" s="729" t="str">
        <f ca="1">IFERROR(IF(OR($C47="",$C47=0),"",INDEX(('２個別表'!$D$11:$D$510,'２個別表'!S$11:S$510),MATCH($C47,'２個別表'!$D$11:$D$510,0),1,2)),"")</f>
        <v/>
      </c>
      <c r="F47" s="730" t="str">
        <f ca="1">IFERROR(IF(OR($C47="",$C47=0),"",INDEX(('２個別表'!$D$11:$D$510,'２個別表'!T$11:T$510),MATCH($C47,'２個別表'!$D$11:$D$510,0),1,2)),"")</f>
        <v/>
      </c>
      <c r="G47" s="732" t="str">
        <f ca="1">IFERROR(IF(OR($C47="",$C47=0),"",INDEX(('２個別表'!$D$11:$D$510,'２個別表'!V$11:V$510),MATCH($C47,'２個別表'!$D$11:$D$510,0),1,2)),"")</f>
        <v/>
      </c>
      <c r="H47" s="724" t="str">
        <f t="shared" ca="1" si="4"/>
        <v/>
      </c>
      <c r="I47" s="725" t="str">
        <f t="shared" ca="1" si="5"/>
        <v/>
      </c>
      <c r="J47" s="725" t="str">
        <f t="shared" ca="1" si="6"/>
        <v/>
      </c>
      <c r="K47" s="725" t="str">
        <f t="shared" ca="1" si="7"/>
        <v/>
      </c>
      <c r="L47" s="725" t="str">
        <f t="shared" ca="1" si="8"/>
        <v/>
      </c>
      <c r="M47" s="742" t="str">
        <f ca="1">IFERROR(IF(OR($C47="",$C47=0),"",INDEX(('２個別表'!$D$11:$D$510,'２個別表'!W$11:W$510),MATCH($C47,'２個別表'!$D$11:$D$510,0),1,2)&amp;" "&amp;INDEX(('２個別表'!$D$11:$D$510,'２個別表'!X$11:X$510),MATCH($C47,'２個別表'!$D$11:$D$510,0),1,2)),"")</f>
        <v/>
      </c>
      <c r="N47" s="738" t="str">
        <f ca="1">IF(IF(M47="2 補強以外の取組",SUMIFS('２個別表'!$M$11:$M$510,'２個別表'!$D$11:$D$510,$C47),SUMIFS('２個別表'!$N$11:$N$510,'２個別表'!$D$11:$D$510,$C47))=0,"",IF(M47="2 補強以外の取組",SUMIFS('２個別表'!$M$11:$M$510,'２個別表'!$D$11:$D$510,$C47),SUMIFS('２個別表'!$N$11:$N$510,'２個別表'!$D$11:$D$510,$C47)))</f>
        <v/>
      </c>
      <c r="O47" s="739" t="str">
        <f ca="1">IF(OR($N47="",$N47=0),"",SUMIF('２個別表'!$D$11:$D$510,$C47,'２個別表'!$BW$11:$BW$510))</f>
        <v/>
      </c>
      <c r="P47" s="739" t="str">
        <f ca="1">IF(OR($N47="",$N47=0),"",SUMIF('２個別表'!$D$11:$D$510,$C47,'２個別表'!$BY$11:$BY$510))</f>
        <v/>
      </c>
      <c r="Q47" s="739" t="str">
        <f ca="1">IF(OR($N47="",$N47=0),"",SUMIF('２個別表'!$D$11:$D$510,$C47,'２個別表'!$H$11:$H$510))</f>
        <v/>
      </c>
      <c r="R47" s="740" t="str">
        <f ca="1">IF(OR($N47="",$N47=0),"",SUMIF('２個別表'!$D$11:$D$510,$C47,'２個別表'!CS$11:CS$510))</f>
        <v/>
      </c>
      <c r="S47" s="743" t="str">
        <f ca="1">IF(OR($N47="",$N47=0),"",SUMIF('２個別表'!$D$11:$D$510,$C47,'２個別表'!CT$11:CT$510))</f>
        <v/>
      </c>
      <c r="T47" s="364"/>
      <c r="U47" s="364"/>
      <c r="V47" s="364"/>
      <c r="W47" s="365"/>
      <c r="X47" s="755" t="str">
        <f t="shared" ca="1" si="9"/>
        <v/>
      </c>
      <c r="Y47" s="756" t="str">
        <f t="shared" ca="1" si="10"/>
        <v/>
      </c>
      <c r="Z47" s="757" t="str">
        <f ca="1">IF(OR($N47="",$N47=0),"",SUMIF('２個別表'!$D$11:$D$510,$C47,'２個別表'!DZ$11:DZ$510))</f>
        <v/>
      </c>
      <c r="AA47" s="757" t="str">
        <f ca="1">IF(OR($N47="",$N47=0),"",SUMIF('２個別表'!$D$11:$D$510,$C47,'２個別表'!EA$11:EA$510))</f>
        <v/>
      </c>
      <c r="AB47" s="757" t="str">
        <f ca="1">IF(OR($N47="",$N47=0),"",SUMIF('２個別表'!$D$11:$D$510,$C47,'２個別表'!EB$11:EB$510))</f>
        <v/>
      </c>
      <c r="AC47" s="757" t="str">
        <f ca="1">IF(OR($N47="",$N47=0),"",SUMIF('２個別表'!$D$11:$D$510,$C47,'２個別表'!EC$11:EC$510))</f>
        <v/>
      </c>
      <c r="AD47" s="758" t="str">
        <f ca="1">IF(OR($N47="",$N47=0),"",SUMIF('２個別表'!$D$11:$D$510,$C47,'２個別表'!ED$11:ED$510))</f>
        <v/>
      </c>
      <c r="AE47" s="758" t="str">
        <f ca="1">IF(OR($N47="",$N47=0),"",SUMIF('２個別表'!$D$11:$D$510,$C47,'２個別表'!EE$11:EE$510))</f>
        <v/>
      </c>
      <c r="AF47" s="758" t="str">
        <f ca="1">IF(OR($N47="",$N47=0),"",SUMIF('２個別表'!$D$11:$D$510,$C47,'２個別表'!EF$11:EF$510))</f>
        <v/>
      </c>
      <c r="AG47" s="758" t="str">
        <f ca="1">IF(OR($N47="",$N47=0),"",SUMIF('２個別表'!$D$11:$D$510,$C47,'２個別表'!EG$11:EG$510))</f>
        <v/>
      </c>
      <c r="AH47" s="758" t="str">
        <f ca="1">IF(OR($N47="",$N47=0),"",SUMIF('２個別表'!$D$11:$D$510,$C47,'２個別表'!EH$11:EH$510))</f>
        <v/>
      </c>
      <c r="AI47" s="758" t="str">
        <f ca="1">IF(OR($N47="",$N47=0),"",SUMIF('２個別表'!$D$11:$D$510,$C47,'２個別表'!EI$11:EI$510))</f>
        <v/>
      </c>
      <c r="AJ47" s="758" t="str">
        <f ca="1">IF(OR($N47="",$N47=0),"",SUMIF('２個別表'!$D$11:$D$510,$C47,'２個別表'!EJ$11:EJ$510))</f>
        <v/>
      </c>
      <c r="AK47" s="758" t="str">
        <f ca="1">IF(OR($N47="",$N47=0),"",SUMIF('２個別表'!$D$11:$D$510,$C47,'２個別表'!EK$11:EK$510))</f>
        <v/>
      </c>
      <c r="AL47" s="759" t="str">
        <f ca="1">IF(OR($N47="",$N47=0),"",SUMIF('２個別表'!$D$11:$D$510,$C47,'２個別表'!EL$11:EL$510))</f>
        <v/>
      </c>
      <c r="AM47" s="760" t="str">
        <f ca="1">IF(OR($N47="",$N47=0),"",SUMIF('２個別表'!$D$11:$D$510,$C47,'２個別表'!EM$11:EM$510))</f>
        <v/>
      </c>
      <c r="AN47" s="33"/>
      <c r="AO47" s="721" t="str">
        <f ca="1">IFERROR(IF($C47="","",INDEX(('２個別表'!$D$11:$D$510,'２個別表'!$W$11:$W$510),MATCH($C47,'２個別表'!$D$11:$D$510,0),1,2)),"")</f>
        <v/>
      </c>
    </row>
    <row r="48" spans="1:41" ht="30" hidden="1" customHeight="1">
      <c r="A48" s="721" t="str">
        <f t="shared" ca="1" si="2"/>
        <v/>
      </c>
      <c r="B48" s="722" t="str">
        <f t="shared" ca="1" si="3"/>
        <v/>
      </c>
      <c r="C48" s="728">
        <v>33</v>
      </c>
      <c r="D48" s="729" t="str">
        <f ca="1">IFERROR(IF(OR($C48="",$C48=0),"",INDEX(('２個別表'!$D$11:$D$510,'２個別表'!R$11:R$510),MATCH($C48,'２個別表'!$D$11:$D$510,0),1,2)),"")</f>
        <v/>
      </c>
      <c r="E48" s="729" t="str">
        <f ca="1">IFERROR(IF(OR($C48="",$C48=0),"",INDEX(('２個別表'!$D$11:$D$510,'２個別表'!S$11:S$510),MATCH($C48,'２個別表'!$D$11:$D$510,0),1,2)),"")</f>
        <v/>
      </c>
      <c r="F48" s="730" t="str">
        <f ca="1">IFERROR(IF(OR($C48="",$C48=0),"",INDEX(('２個別表'!$D$11:$D$510,'２個別表'!T$11:T$510),MATCH($C48,'２個別表'!$D$11:$D$510,0),1,2)),"")</f>
        <v/>
      </c>
      <c r="G48" s="732" t="str">
        <f ca="1">IFERROR(IF(OR($C48="",$C48=0),"",INDEX(('２個別表'!$D$11:$D$510,'２個別表'!V$11:V$510),MATCH($C48,'２個別表'!$D$11:$D$510,0),1,2)),"")</f>
        <v/>
      </c>
      <c r="H48" s="724" t="str">
        <f t="shared" ca="1" si="4"/>
        <v/>
      </c>
      <c r="I48" s="725" t="str">
        <f t="shared" ca="1" si="5"/>
        <v/>
      </c>
      <c r="J48" s="725" t="str">
        <f t="shared" ca="1" si="6"/>
        <v/>
      </c>
      <c r="K48" s="725" t="str">
        <f t="shared" ca="1" si="7"/>
        <v/>
      </c>
      <c r="L48" s="725" t="str">
        <f t="shared" ca="1" si="8"/>
        <v/>
      </c>
      <c r="M48" s="742" t="str">
        <f ca="1">IFERROR(IF(OR($C48="",$C48=0),"",INDEX(('２個別表'!$D$11:$D$510,'２個別表'!W$11:W$510),MATCH($C48,'２個別表'!$D$11:$D$510,0),1,2)&amp;" "&amp;INDEX(('２個別表'!$D$11:$D$510,'２個別表'!X$11:X$510),MATCH($C48,'２個別表'!$D$11:$D$510,0),1,2)),"")</f>
        <v/>
      </c>
      <c r="N48" s="738" t="str">
        <f ca="1">IF(IF(M48="2 補強以外の取組",SUMIFS('２個別表'!$M$11:$M$510,'２個別表'!$D$11:$D$510,$C48),SUMIFS('２個別表'!$N$11:$N$510,'２個別表'!$D$11:$D$510,$C48))=0,"",IF(M48="2 補強以外の取組",SUMIFS('２個別表'!$M$11:$M$510,'２個別表'!$D$11:$D$510,$C48),SUMIFS('２個別表'!$N$11:$N$510,'２個別表'!$D$11:$D$510,$C48)))</f>
        <v/>
      </c>
      <c r="O48" s="739" t="str">
        <f ca="1">IF(OR($N48="",$N48=0),"",SUMIF('２個別表'!$D$11:$D$510,$C48,'２個別表'!$BW$11:$BW$510))</f>
        <v/>
      </c>
      <c r="P48" s="739" t="str">
        <f ca="1">IF(OR($N48="",$N48=0),"",SUMIF('２個別表'!$D$11:$D$510,$C48,'２個別表'!$BY$11:$BY$510))</f>
        <v/>
      </c>
      <c r="Q48" s="739" t="str">
        <f ca="1">IF(OR($N48="",$N48=0),"",SUMIF('２個別表'!$D$11:$D$510,$C48,'２個別表'!$H$11:$H$510))</f>
        <v/>
      </c>
      <c r="R48" s="740" t="str">
        <f ca="1">IF(OR($N48="",$N48=0),"",SUMIF('２個別表'!$D$11:$D$510,$C48,'２個別表'!CS$11:CS$510))</f>
        <v/>
      </c>
      <c r="S48" s="743" t="str">
        <f ca="1">IF(OR($N48="",$N48=0),"",SUMIF('２個別表'!$D$11:$D$510,$C48,'２個別表'!CT$11:CT$510))</f>
        <v/>
      </c>
      <c r="T48" s="364"/>
      <c r="U48" s="364"/>
      <c r="V48" s="364"/>
      <c r="W48" s="365"/>
      <c r="X48" s="755" t="str">
        <f t="shared" ca="1" si="9"/>
        <v/>
      </c>
      <c r="Y48" s="756" t="str">
        <f t="shared" ca="1" si="10"/>
        <v/>
      </c>
      <c r="Z48" s="757" t="str">
        <f ca="1">IF(OR($N48="",$N48=0),"",SUMIF('２個別表'!$D$11:$D$510,$C48,'２個別表'!DZ$11:DZ$510))</f>
        <v/>
      </c>
      <c r="AA48" s="757" t="str">
        <f ca="1">IF(OR($N48="",$N48=0),"",SUMIF('２個別表'!$D$11:$D$510,$C48,'２個別表'!EA$11:EA$510))</f>
        <v/>
      </c>
      <c r="AB48" s="757" t="str">
        <f ca="1">IF(OR($N48="",$N48=0),"",SUMIF('２個別表'!$D$11:$D$510,$C48,'２個別表'!EB$11:EB$510))</f>
        <v/>
      </c>
      <c r="AC48" s="757" t="str">
        <f ca="1">IF(OR($N48="",$N48=0),"",SUMIF('２個別表'!$D$11:$D$510,$C48,'２個別表'!EC$11:EC$510))</f>
        <v/>
      </c>
      <c r="AD48" s="758" t="str">
        <f ca="1">IF(OR($N48="",$N48=0),"",SUMIF('２個別表'!$D$11:$D$510,$C48,'２個別表'!ED$11:ED$510))</f>
        <v/>
      </c>
      <c r="AE48" s="758" t="str">
        <f ca="1">IF(OR($N48="",$N48=0),"",SUMIF('２個別表'!$D$11:$D$510,$C48,'２個別表'!EE$11:EE$510))</f>
        <v/>
      </c>
      <c r="AF48" s="758" t="str">
        <f ca="1">IF(OR($N48="",$N48=0),"",SUMIF('２個別表'!$D$11:$D$510,$C48,'２個別表'!EF$11:EF$510))</f>
        <v/>
      </c>
      <c r="AG48" s="758" t="str">
        <f ca="1">IF(OR($N48="",$N48=0),"",SUMIF('２個別表'!$D$11:$D$510,$C48,'２個別表'!EG$11:EG$510))</f>
        <v/>
      </c>
      <c r="AH48" s="758" t="str">
        <f ca="1">IF(OR($N48="",$N48=0),"",SUMIF('２個別表'!$D$11:$D$510,$C48,'２個別表'!EH$11:EH$510))</f>
        <v/>
      </c>
      <c r="AI48" s="758" t="str">
        <f ca="1">IF(OR($N48="",$N48=0),"",SUMIF('２個別表'!$D$11:$D$510,$C48,'２個別表'!EI$11:EI$510))</f>
        <v/>
      </c>
      <c r="AJ48" s="758" t="str">
        <f ca="1">IF(OR($N48="",$N48=0),"",SUMIF('２個別表'!$D$11:$D$510,$C48,'２個別表'!EJ$11:EJ$510))</f>
        <v/>
      </c>
      <c r="AK48" s="758" t="str">
        <f ca="1">IF(OR($N48="",$N48=0),"",SUMIF('２個別表'!$D$11:$D$510,$C48,'２個別表'!EK$11:EK$510))</f>
        <v/>
      </c>
      <c r="AL48" s="759" t="str">
        <f ca="1">IF(OR($N48="",$N48=0),"",SUMIF('２個別表'!$D$11:$D$510,$C48,'２個別表'!EL$11:EL$510))</f>
        <v/>
      </c>
      <c r="AM48" s="760" t="str">
        <f ca="1">IF(OR($N48="",$N48=0),"",SUMIF('２個別表'!$D$11:$D$510,$C48,'２個別表'!EM$11:EM$510))</f>
        <v/>
      </c>
      <c r="AN48" s="33"/>
      <c r="AO48" s="721" t="str">
        <f ca="1">IFERROR(IF($C48="","",INDEX(('２個別表'!$D$11:$D$510,'２個別表'!$W$11:$W$510),MATCH($C48,'２個別表'!$D$11:$D$510,0),1,2)),"")</f>
        <v/>
      </c>
    </row>
    <row r="49" spans="1:41" ht="30" hidden="1" customHeight="1">
      <c r="A49" s="721" t="str">
        <f t="shared" ca="1" si="2"/>
        <v/>
      </c>
      <c r="B49" s="722" t="str">
        <f t="shared" ca="1" si="3"/>
        <v/>
      </c>
      <c r="C49" s="728">
        <v>34</v>
      </c>
      <c r="D49" s="729" t="str">
        <f ca="1">IFERROR(IF(OR($C49="",$C49=0),"",INDEX(('２個別表'!$D$11:$D$510,'２個別表'!R$11:R$510),MATCH($C49,'２個別表'!$D$11:$D$510,0),1,2)),"")</f>
        <v/>
      </c>
      <c r="E49" s="729" t="str">
        <f ca="1">IFERROR(IF(OR($C49="",$C49=0),"",INDEX(('２個別表'!$D$11:$D$510,'２個別表'!S$11:S$510),MATCH($C49,'２個別表'!$D$11:$D$510,0),1,2)),"")</f>
        <v/>
      </c>
      <c r="F49" s="730" t="str">
        <f ca="1">IFERROR(IF(OR($C49="",$C49=0),"",INDEX(('２個別表'!$D$11:$D$510,'２個別表'!T$11:T$510),MATCH($C49,'２個別表'!$D$11:$D$510,0),1,2)),"")</f>
        <v/>
      </c>
      <c r="G49" s="732" t="str">
        <f ca="1">IFERROR(IF(OR($C49="",$C49=0),"",INDEX(('２個別表'!$D$11:$D$510,'２個別表'!V$11:V$510),MATCH($C49,'２個別表'!$D$11:$D$510,0),1,2)),"")</f>
        <v/>
      </c>
      <c r="H49" s="724" t="str">
        <f t="shared" ca="1" si="4"/>
        <v/>
      </c>
      <c r="I49" s="725" t="str">
        <f t="shared" ca="1" si="5"/>
        <v/>
      </c>
      <c r="J49" s="725" t="str">
        <f t="shared" ca="1" si="6"/>
        <v/>
      </c>
      <c r="K49" s="725" t="str">
        <f t="shared" ca="1" si="7"/>
        <v/>
      </c>
      <c r="L49" s="725" t="str">
        <f t="shared" ca="1" si="8"/>
        <v/>
      </c>
      <c r="M49" s="742" t="str">
        <f ca="1">IFERROR(IF(OR($C49="",$C49=0),"",INDEX(('２個別表'!$D$11:$D$510,'２個別表'!W$11:W$510),MATCH($C49,'２個別表'!$D$11:$D$510,0),1,2)&amp;" "&amp;INDEX(('２個別表'!$D$11:$D$510,'２個別表'!X$11:X$510),MATCH($C49,'２個別表'!$D$11:$D$510,0),1,2)),"")</f>
        <v/>
      </c>
      <c r="N49" s="738" t="str">
        <f ca="1">IF(IF(M49="2 補強以外の取組",SUMIFS('２個別表'!$M$11:$M$510,'２個別表'!$D$11:$D$510,$C49),SUMIFS('２個別表'!$N$11:$N$510,'２個別表'!$D$11:$D$510,$C49))=0,"",IF(M49="2 補強以外の取組",SUMIFS('２個別表'!$M$11:$M$510,'２個別表'!$D$11:$D$510,$C49),SUMIFS('２個別表'!$N$11:$N$510,'２個別表'!$D$11:$D$510,$C49)))</f>
        <v/>
      </c>
      <c r="O49" s="739" t="str">
        <f ca="1">IF(OR($N49="",$N49=0),"",SUMIF('２個別表'!$D$11:$D$510,$C49,'２個別表'!$BW$11:$BW$510))</f>
        <v/>
      </c>
      <c r="P49" s="739" t="str">
        <f ca="1">IF(OR($N49="",$N49=0),"",SUMIF('２個別表'!$D$11:$D$510,$C49,'２個別表'!$BY$11:$BY$510))</f>
        <v/>
      </c>
      <c r="Q49" s="739" t="str">
        <f ca="1">IF(OR($N49="",$N49=0),"",SUMIF('２個別表'!$D$11:$D$510,$C49,'２個別表'!$H$11:$H$510))</f>
        <v/>
      </c>
      <c r="R49" s="740" t="str">
        <f ca="1">IF(OR($N49="",$N49=0),"",SUMIF('２個別表'!$D$11:$D$510,$C49,'２個別表'!CS$11:CS$510))</f>
        <v/>
      </c>
      <c r="S49" s="743" t="str">
        <f ca="1">IF(OR($N49="",$N49=0),"",SUMIF('２個別表'!$D$11:$D$510,$C49,'２個別表'!CT$11:CT$510))</f>
        <v/>
      </c>
      <c r="T49" s="364"/>
      <c r="U49" s="364"/>
      <c r="V49" s="364"/>
      <c r="W49" s="365"/>
      <c r="X49" s="755" t="str">
        <f t="shared" ca="1" si="9"/>
        <v/>
      </c>
      <c r="Y49" s="756" t="str">
        <f t="shared" ca="1" si="10"/>
        <v/>
      </c>
      <c r="Z49" s="757" t="str">
        <f ca="1">IF(OR($N49="",$N49=0),"",SUMIF('２個別表'!$D$11:$D$510,$C49,'２個別表'!DZ$11:DZ$510))</f>
        <v/>
      </c>
      <c r="AA49" s="757" t="str">
        <f ca="1">IF(OR($N49="",$N49=0),"",SUMIF('２個別表'!$D$11:$D$510,$C49,'２個別表'!EA$11:EA$510))</f>
        <v/>
      </c>
      <c r="AB49" s="757" t="str">
        <f ca="1">IF(OR($N49="",$N49=0),"",SUMIF('２個別表'!$D$11:$D$510,$C49,'２個別表'!EB$11:EB$510))</f>
        <v/>
      </c>
      <c r="AC49" s="757" t="str">
        <f ca="1">IF(OR($N49="",$N49=0),"",SUMIF('２個別表'!$D$11:$D$510,$C49,'２個別表'!EC$11:EC$510))</f>
        <v/>
      </c>
      <c r="AD49" s="758" t="str">
        <f ca="1">IF(OR($N49="",$N49=0),"",SUMIF('２個別表'!$D$11:$D$510,$C49,'２個別表'!ED$11:ED$510))</f>
        <v/>
      </c>
      <c r="AE49" s="758" t="str">
        <f ca="1">IF(OR($N49="",$N49=0),"",SUMIF('２個別表'!$D$11:$D$510,$C49,'２個別表'!EE$11:EE$510))</f>
        <v/>
      </c>
      <c r="AF49" s="758" t="str">
        <f ca="1">IF(OR($N49="",$N49=0),"",SUMIF('２個別表'!$D$11:$D$510,$C49,'２個別表'!EF$11:EF$510))</f>
        <v/>
      </c>
      <c r="AG49" s="758" t="str">
        <f ca="1">IF(OR($N49="",$N49=0),"",SUMIF('２個別表'!$D$11:$D$510,$C49,'２個別表'!EG$11:EG$510))</f>
        <v/>
      </c>
      <c r="AH49" s="758" t="str">
        <f ca="1">IF(OR($N49="",$N49=0),"",SUMIF('２個別表'!$D$11:$D$510,$C49,'２個別表'!EH$11:EH$510))</f>
        <v/>
      </c>
      <c r="AI49" s="758" t="str">
        <f ca="1">IF(OR($N49="",$N49=0),"",SUMIF('２個別表'!$D$11:$D$510,$C49,'２個別表'!EI$11:EI$510))</f>
        <v/>
      </c>
      <c r="AJ49" s="758" t="str">
        <f ca="1">IF(OR($N49="",$N49=0),"",SUMIF('２個別表'!$D$11:$D$510,$C49,'２個別表'!EJ$11:EJ$510))</f>
        <v/>
      </c>
      <c r="AK49" s="758" t="str">
        <f ca="1">IF(OR($N49="",$N49=0),"",SUMIF('２個別表'!$D$11:$D$510,$C49,'２個別表'!EK$11:EK$510))</f>
        <v/>
      </c>
      <c r="AL49" s="759" t="str">
        <f ca="1">IF(OR($N49="",$N49=0),"",SUMIF('２個別表'!$D$11:$D$510,$C49,'２個別表'!EL$11:EL$510))</f>
        <v/>
      </c>
      <c r="AM49" s="760" t="str">
        <f ca="1">IF(OR($N49="",$N49=0),"",SUMIF('２個別表'!$D$11:$D$510,$C49,'２個別表'!EM$11:EM$510))</f>
        <v/>
      </c>
      <c r="AN49" s="33"/>
      <c r="AO49" s="721" t="str">
        <f ca="1">IFERROR(IF($C49="","",INDEX(('２個別表'!$D$11:$D$510,'２個別表'!$W$11:$W$510),MATCH($C49,'２個別表'!$D$11:$D$510,0),1,2)),"")</f>
        <v/>
      </c>
    </row>
    <row r="50" spans="1:41" ht="30" hidden="1" customHeight="1">
      <c r="A50" s="721" t="str">
        <f t="shared" ca="1" si="2"/>
        <v/>
      </c>
      <c r="B50" s="722" t="str">
        <f t="shared" ca="1" si="3"/>
        <v/>
      </c>
      <c r="C50" s="728">
        <v>35</v>
      </c>
      <c r="D50" s="729" t="str">
        <f ca="1">IFERROR(IF(OR($C50="",$C50=0),"",INDEX(('２個別表'!$D$11:$D$510,'２個別表'!R$11:R$510),MATCH($C50,'２個別表'!$D$11:$D$510,0),1,2)),"")</f>
        <v/>
      </c>
      <c r="E50" s="729" t="str">
        <f ca="1">IFERROR(IF(OR($C50="",$C50=0),"",INDEX(('２個別表'!$D$11:$D$510,'２個別表'!S$11:S$510),MATCH($C50,'２個別表'!$D$11:$D$510,0),1,2)),"")</f>
        <v/>
      </c>
      <c r="F50" s="730" t="str">
        <f ca="1">IFERROR(IF(OR($C50="",$C50=0),"",INDEX(('２個別表'!$D$11:$D$510,'２個別表'!T$11:T$510),MATCH($C50,'２個別表'!$D$11:$D$510,0),1,2)),"")</f>
        <v/>
      </c>
      <c r="G50" s="732" t="str">
        <f ca="1">IFERROR(IF(OR($C50="",$C50=0),"",INDEX(('２個別表'!$D$11:$D$510,'２個別表'!V$11:V$510),MATCH($C50,'２個別表'!$D$11:$D$510,0),1,2)),"")</f>
        <v/>
      </c>
      <c r="H50" s="724" t="str">
        <f t="shared" ca="1" si="4"/>
        <v/>
      </c>
      <c r="I50" s="725" t="str">
        <f t="shared" ca="1" si="5"/>
        <v/>
      </c>
      <c r="J50" s="725" t="str">
        <f t="shared" ca="1" si="6"/>
        <v/>
      </c>
      <c r="K50" s="725" t="str">
        <f t="shared" ca="1" si="7"/>
        <v/>
      </c>
      <c r="L50" s="725" t="str">
        <f t="shared" ca="1" si="8"/>
        <v/>
      </c>
      <c r="M50" s="742" t="str">
        <f ca="1">IFERROR(IF(OR($C50="",$C50=0),"",INDEX(('２個別表'!$D$11:$D$510,'２個別表'!W$11:W$510),MATCH($C50,'２個別表'!$D$11:$D$510,0),1,2)&amp;" "&amp;INDEX(('２個別表'!$D$11:$D$510,'２個別表'!X$11:X$510),MATCH($C50,'２個別表'!$D$11:$D$510,0),1,2)),"")</f>
        <v/>
      </c>
      <c r="N50" s="738" t="str">
        <f ca="1">IF(IF(M50="2 補強以外の取組",SUMIFS('２個別表'!$M$11:$M$510,'２個別表'!$D$11:$D$510,$C50),SUMIFS('２個別表'!$N$11:$N$510,'２個別表'!$D$11:$D$510,$C50))=0,"",IF(M50="2 補強以外の取組",SUMIFS('２個別表'!$M$11:$M$510,'２個別表'!$D$11:$D$510,$C50),SUMIFS('２個別表'!$N$11:$N$510,'２個別表'!$D$11:$D$510,$C50)))</f>
        <v/>
      </c>
      <c r="O50" s="739" t="str">
        <f ca="1">IF(OR($N50="",$N50=0),"",SUMIF('２個別表'!$D$11:$D$510,$C50,'２個別表'!$BW$11:$BW$510))</f>
        <v/>
      </c>
      <c r="P50" s="739" t="str">
        <f ca="1">IF(OR($N50="",$N50=0),"",SUMIF('２個別表'!$D$11:$D$510,$C50,'２個別表'!$BY$11:$BY$510))</f>
        <v/>
      </c>
      <c r="Q50" s="739" t="str">
        <f ca="1">IF(OR($N50="",$N50=0),"",SUMIF('２個別表'!$D$11:$D$510,$C50,'２個別表'!$H$11:$H$510))</f>
        <v/>
      </c>
      <c r="R50" s="740" t="str">
        <f ca="1">IF(OR($N50="",$N50=0),"",SUMIF('２個別表'!$D$11:$D$510,$C50,'２個別表'!CS$11:CS$510))</f>
        <v/>
      </c>
      <c r="S50" s="743" t="str">
        <f ca="1">IF(OR($N50="",$N50=0),"",SUMIF('２個別表'!$D$11:$D$510,$C50,'２個別表'!CT$11:CT$510))</f>
        <v/>
      </c>
      <c r="T50" s="364"/>
      <c r="U50" s="364"/>
      <c r="V50" s="364"/>
      <c r="W50" s="365"/>
      <c r="X50" s="755" t="str">
        <f t="shared" ca="1" si="9"/>
        <v/>
      </c>
      <c r="Y50" s="756" t="str">
        <f t="shared" ca="1" si="10"/>
        <v/>
      </c>
      <c r="Z50" s="757" t="str">
        <f ca="1">IF(OR($N50="",$N50=0),"",SUMIF('２個別表'!$D$11:$D$510,$C50,'２個別表'!DZ$11:DZ$510))</f>
        <v/>
      </c>
      <c r="AA50" s="757" t="str">
        <f ca="1">IF(OR($N50="",$N50=0),"",SUMIF('２個別表'!$D$11:$D$510,$C50,'２個別表'!EA$11:EA$510))</f>
        <v/>
      </c>
      <c r="AB50" s="757" t="str">
        <f ca="1">IF(OR($N50="",$N50=0),"",SUMIF('２個別表'!$D$11:$D$510,$C50,'２個別表'!EB$11:EB$510))</f>
        <v/>
      </c>
      <c r="AC50" s="757" t="str">
        <f ca="1">IF(OR($N50="",$N50=0),"",SUMIF('２個別表'!$D$11:$D$510,$C50,'２個別表'!EC$11:EC$510))</f>
        <v/>
      </c>
      <c r="AD50" s="758" t="str">
        <f ca="1">IF(OR($N50="",$N50=0),"",SUMIF('２個別表'!$D$11:$D$510,$C50,'２個別表'!ED$11:ED$510))</f>
        <v/>
      </c>
      <c r="AE50" s="758" t="str">
        <f ca="1">IF(OR($N50="",$N50=0),"",SUMIF('２個別表'!$D$11:$D$510,$C50,'２個別表'!EE$11:EE$510))</f>
        <v/>
      </c>
      <c r="AF50" s="758" t="str">
        <f ca="1">IF(OR($N50="",$N50=0),"",SUMIF('２個別表'!$D$11:$D$510,$C50,'２個別表'!EF$11:EF$510))</f>
        <v/>
      </c>
      <c r="AG50" s="758" t="str">
        <f ca="1">IF(OR($N50="",$N50=0),"",SUMIF('２個別表'!$D$11:$D$510,$C50,'２個別表'!EG$11:EG$510))</f>
        <v/>
      </c>
      <c r="AH50" s="758" t="str">
        <f ca="1">IF(OR($N50="",$N50=0),"",SUMIF('２個別表'!$D$11:$D$510,$C50,'２個別表'!EH$11:EH$510))</f>
        <v/>
      </c>
      <c r="AI50" s="758" t="str">
        <f ca="1">IF(OR($N50="",$N50=0),"",SUMIF('２個別表'!$D$11:$D$510,$C50,'２個別表'!EI$11:EI$510))</f>
        <v/>
      </c>
      <c r="AJ50" s="758" t="str">
        <f ca="1">IF(OR($N50="",$N50=0),"",SUMIF('２個別表'!$D$11:$D$510,$C50,'２個別表'!EJ$11:EJ$510))</f>
        <v/>
      </c>
      <c r="AK50" s="758" t="str">
        <f ca="1">IF(OR($N50="",$N50=0),"",SUMIF('２個別表'!$D$11:$D$510,$C50,'２個別表'!EK$11:EK$510))</f>
        <v/>
      </c>
      <c r="AL50" s="759" t="str">
        <f ca="1">IF(OR($N50="",$N50=0),"",SUMIF('２個別表'!$D$11:$D$510,$C50,'２個別表'!EL$11:EL$510))</f>
        <v/>
      </c>
      <c r="AM50" s="760" t="str">
        <f ca="1">IF(OR($N50="",$N50=0),"",SUMIF('２個別表'!$D$11:$D$510,$C50,'２個別表'!EM$11:EM$510))</f>
        <v/>
      </c>
      <c r="AN50" s="33"/>
      <c r="AO50" s="721" t="str">
        <f ca="1">IFERROR(IF($C50="","",INDEX(('２個別表'!$D$11:$D$510,'２個別表'!$W$11:$W$510),MATCH($C50,'２個別表'!$D$11:$D$510,0),1,2)),"")</f>
        <v/>
      </c>
    </row>
    <row r="51" spans="1:41" ht="30" hidden="1" customHeight="1">
      <c r="A51" s="721" t="str">
        <f t="shared" ca="1" si="2"/>
        <v/>
      </c>
      <c r="B51" s="722" t="str">
        <f t="shared" ca="1" si="3"/>
        <v/>
      </c>
      <c r="C51" s="728">
        <v>36</v>
      </c>
      <c r="D51" s="729" t="str">
        <f ca="1">IFERROR(IF(OR($C51="",$C51=0),"",INDEX(('２個別表'!$D$11:$D$510,'２個別表'!R$11:R$510),MATCH($C51,'２個別表'!$D$11:$D$510,0),1,2)),"")</f>
        <v/>
      </c>
      <c r="E51" s="729" t="str">
        <f ca="1">IFERROR(IF(OR($C51="",$C51=0),"",INDEX(('２個別表'!$D$11:$D$510,'２個別表'!S$11:S$510),MATCH($C51,'２個別表'!$D$11:$D$510,0),1,2)),"")</f>
        <v/>
      </c>
      <c r="F51" s="730" t="str">
        <f ca="1">IFERROR(IF(OR($C51="",$C51=0),"",INDEX(('２個別表'!$D$11:$D$510,'２個別表'!T$11:T$510),MATCH($C51,'２個別表'!$D$11:$D$510,0),1,2)),"")</f>
        <v/>
      </c>
      <c r="G51" s="732" t="str">
        <f ca="1">IFERROR(IF(OR($C51="",$C51=0),"",INDEX(('２個別表'!$D$11:$D$510,'２個別表'!V$11:V$510),MATCH($C51,'２個別表'!$D$11:$D$510,0),1,2)),"")</f>
        <v/>
      </c>
      <c r="H51" s="724" t="str">
        <f t="shared" ca="1" si="4"/>
        <v/>
      </c>
      <c r="I51" s="725" t="str">
        <f t="shared" ca="1" si="5"/>
        <v/>
      </c>
      <c r="J51" s="725" t="str">
        <f t="shared" ca="1" si="6"/>
        <v/>
      </c>
      <c r="K51" s="725" t="str">
        <f t="shared" ca="1" si="7"/>
        <v/>
      </c>
      <c r="L51" s="725" t="str">
        <f t="shared" ca="1" si="8"/>
        <v/>
      </c>
      <c r="M51" s="742" t="str">
        <f ca="1">IFERROR(IF(OR($C51="",$C51=0),"",INDEX(('２個別表'!$D$11:$D$510,'２個別表'!W$11:W$510),MATCH($C51,'２個別表'!$D$11:$D$510,0),1,2)&amp;" "&amp;INDEX(('２個別表'!$D$11:$D$510,'２個別表'!X$11:X$510),MATCH($C51,'２個別表'!$D$11:$D$510,0),1,2)),"")</f>
        <v/>
      </c>
      <c r="N51" s="738" t="str">
        <f ca="1">IF(IF(M51="2 補強以外の取組",SUMIFS('２個別表'!$M$11:$M$510,'２個別表'!$D$11:$D$510,$C51),SUMIFS('２個別表'!$N$11:$N$510,'２個別表'!$D$11:$D$510,$C51))=0,"",IF(M51="2 補強以外の取組",SUMIFS('２個別表'!$M$11:$M$510,'２個別表'!$D$11:$D$510,$C51),SUMIFS('２個別表'!$N$11:$N$510,'２個別表'!$D$11:$D$510,$C51)))</f>
        <v/>
      </c>
      <c r="O51" s="739" t="str">
        <f ca="1">IF(OR($N51="",$N51=0),"",SUMIF('２個別表'!$D$11:$D$510,$C51,'２個別表'!$BW$11:$BW$510))</f>
        <v/>
      </c>
      <c r="P51" s="739" t="str">
        <f ca="1">IF(OR($N51="",$N51=0),"",SUMIF('２個別表'!$D$11:$D$510,$C51,'２個別表'!$BY$11:$BY$510))</f>
        <v/>
      </c>
      <c r="Q51" s="739" t="str">
        <f ca="1">IF(OR($N51="",$N51=0),"",SUMIF('２個別表'!$D$11:$D$510,$C51,'２個別表'!$H$11:$H$510))</f>
        <v/>
      </c>
      <c r="R51" s="740" t="str">
        <f ca="1">IF(OR($N51="",$N51=0),"",SUMIF('２個別表'!$D$11:$D$510,$C51,'２個別表'!CS$11:CS$510))</f>
        <v/>
      </c>
      <c r="S51" s="743" t="str">
        <f ca="1">IF(OR($N51="",$N51=0),"",SUMIF('２個別表'!$D$11:$D$510,$C51,'２個別表'!CT$11:CT$510))</f>
        <v/>
      </c>
      <c r="T51" s="364"/>
      <c r="U51" s="364"/>
      <c r="V51" s="364"/>
      <c r="W51" s="365"/>
      <c r="X51" s="755" t="str">
        <f t="shared" ca="1" si="9"/>
        <v/>
      </c>
      <c r="Y51" s="756" t="str">
        <f t="shared" ca="1" si="10"/>
        <v/>
      </c>
      <c r="Z51" s="757" t="str">
        <f ca="1">IF(OR($N51="",$N51=0),"",SUMIF('２個別表'!$D$11:$D$510,$C51,'２個別表'!DZ$11:DZ$510))</f>
        <v/>
      </c>
      <c r="AA51" s="757" t="str">
        <f ca="1">IF(OR($N51="",$N51=0),"",SUMIF('２個別表'!$D$11:$D$510,$C51,'２個別表'!EA$11:EA$510))</f>
        <v/>
      </c>
      <c r="AB51" s="757" t="str">
        <f ca="1">IF(OR($N51="",$N51=0),"",SUMIF('２個別表'!$D$11:$D$510,$C51,'２個別表'!EB$11:EB$510))</f>
        <v/>
      </c>
      <c r="AC51" s="757" t="str">
        <f ca="1">IF(OR($N51="",$N51=0),"",SUMIF('２個別表'!$D$11:$D$510,$C51,'２個別表'!EC$11:EC$510))</f>
        <v/>
      </c>
      <c r="AD51" s="758" t="str">
        <f ca="1">IF(OR($N51="",$N51=0),"",SUMIF('２個別表'!$D$11:$D$510,$C51,'２個別表'!ED$11:ED$510))</f>
        <v/>
      </c>
      <c r="AE51" s="758" t="str">
        <f ca="1">IF(OR($N51="",$N51=0),"",SUMIF('２個別表'!$D$11:$D$510,$C51,'２個別表'!EE$11:EE$510))</f>
        <v/>
      </c>
      <c r="AF51" s="758" t="str">
        <f ca="1">IF(OR($N51="",$N51=0),"",SUMIF('２個別表'!$D$11:$D$510,$C51,'２個別表'!EF$11:EF$510))</f>
        <v/>
      </c>
      <c r="AG51" s="758" t="str">
        <f ca="1">IF(OR($N51="",$N51=0),"",SUMIF('２個別表'!$D$11:$D$510,$C51,'２個別表'!EG$11:EG$510))</f>
        <v/>
      </c>
      <c r="AH51" s="758" t="str">
        <f ca="1">IF(OR($N51="",$N51=0),"",SUMIF('２個別表'!$D$11:$D$510,$C51,'２個別表'!EH$11:EH$510))</f>
        <v/>
      </c>
      <c r="AI51" s="758" t="str">
        <f ca="1">IF(OR($N51="",$N51=0),"",SUMIF('２個別表'!$D$11:$D$510,$C51,'２個別表'!EI$11:EI$510))</f>
        <v/>
      </c>
      <c r="AJ51" s="758" t="str">
        <f ca="1">IF(OR($N51="",$N51=0),"",SUMIF('２個別表'!$D$11:$D$510,$C51,'２個別表'!EJ$11:EJ$510))</f>
        <v/>
      </c>
      <c r="AK51" s="758" t="str">
        <f ca="1">IF(OR($N51="",$N51=0),"",SUMIF('２個別表'!$D$11:$D$510,$C51,'２個別表'!EK$11:EK$510))</f>
        <v/>
      </c>
      <c r="AL51" s="759" t="str">
        <f ca="1">IF(OR($N51="",$N51=0),"",SUMIF('２個別表'!$D$11:$D$510,$C51,'２個別表'!EL$11:EL$510))</f>
        <v/>
      </c>
      <c r="AM51" s="760" t="str">
        <f ca="1">IF(OR($N51="",$N51=0),"",SUMIF('２個別表'!$D$11:$D$510,$C51,'２個別表'!EM$11:EM$510))</f>
        <v/>
      </c>
      <c r="AN51" s="33"/>
      <c r="AO51" s="721" t="str">
        <f ca="1">IFERROR(IF($C51="","",INDEX(('２個別表'!$D$11:$D$510,'２個別表'!$W$11:$W$510),MATCH($C51,'２個別表'!$D$11:$D$510,0),1,2)),"")</f>
        <v/>
      </c>
    </row>
    <row r="52" spans="1:41" ht="30" hidden="1" customHeight="1">
      <c r="A52" s="721" t="str">
        <f t="shared" ca="1" si="2"/>
        <v/>
      </c>
      <c r="B52" s="722" t="str">
        <f t="shared" ca="1" si="3"/>
        <v/>
      </c>
      <c r="C52" s="728">
        <v>37</v>
      </c>
      <c r="D52" s="729" t="str">
        <f ca="1">IFERROR(IF(OR($C52="",$C52=0),"",INDEX(('２個別表'!$D$11:$D$510,'２個別表'!R$11:R$510),MATCH($C52,'２個別表'!$D$11:$D$510,0),1,2)),"")</f>
        <v/>
      </c>
      <c r="E52" s="729" t="str">
        <f ca="1">IFERROR(IF(OR($C52="",$C52=0),"",INDEX(('２個別表'!$D$11:$D$510,'２個別表'!S$11:S$510),MATCH($C52,'２個別表'!$D$11:$D$510,0),1,2)),"")</f>
        <v/>
      </c>
      <c r="F52" s="730" t="str">
        <f ca="1">IFERROR(IF(OR($C52="",$C52=0),"",INDEX(('２個別表'!$D$11:$D$510,'２個別表'!T$11:T$510),MATCH($C52,'２個別表'!$D$11:$D$510,0),1,2)),"")</f>
        <v/>
      </c>
      <c r="G52" s="732" t="str">
        <f ca="1">IFERROR(IF(OR($C52="",$C52=0),"",INDEX(('２個別表'!$D$11:$D$510,'２個別表'!V$11:V$510),MATCH($C52,'２個別表'!$D$11:$D$510,0),1,2)),"")</f>
        <v/>
      </c>
      <c r="H52" s="724" t="str">
        <f t="shared" ca="1" si="4"/>
        <v/>
      </c>
      <c r="I52" s="725" t="str">
        <f t="shared" ca="1" si="5"/>
        <v/>
      </c>
      <c r="J52" s="725" t="str">
        <f t="shared" ca="1" si="6"/>
        <v/>
      </c>
      <c r="K52" s="725" t="str">
        <f t="shared" ca="1" si="7"/>
        <v/>
      </c>
      <c r="L52" s="725" t="str">
        <f t="shared" ca="1" si="8"/>
        <v/>
      </c>
      <c r="M52" s="742" t="str">
        <f ca="1">IFERROR(IF(OR($C52="",$C52=0),"",INDEX(('２個別表'!$D$11:$D$510,'２個別表'!W$11:W$510),MATCH($C52,'２個別表'!$D$11:$D$510,0),1,2)&amp;" "&amp;INDEX(('２個別表'!$D$11:$D$510,'２個別表'!X$11:X$510),MATCH($C52,'２個別表'!$D$11:$D$510,0),1,2)),"")</f>
        <v/>
      </c>
      <c r="N52" s="738" t="str">
        <f ca="1">IF(IF(M52="2 補強以外の取組",SUMIFS('２個別表'!$M$11:$M$510,'２個別表'!$D$11:$D$510,$C52),SUMIFS('２個別表'!$N$11:$N$510,'２個別表'!$D$11:$D$510,$C52))=0,"",IF(M52="2 補強以外の取組",SUMIFS('２個別表'!$M$11:$M$510,'２個別表'!$D$11:$D$510,$C52),SUMIFS('２個別表'!$N$11:$N$510,'２個別表'!$D$11:$D$510,$C52)))</f>
        <v/>
      </c>
      <c r="O52" s="739" t="str">
        <f ca="1">IF(OR($N52="",$N52=0),"",SUMIF('２個別表'!$D$11:$D$510,$C52,'２個別表'!$BW$11:$BW$510))</f>
        <v/>
      </c>
      <c r="P52" s="739" t="str">
        <f ca="1">IF(OR($N52="",$N52=0),"",SUMIF('２個別表'!$D$11:$D$510,$C52,'２個別表'!$BY$11:$BY$510))</f>
        <v/>
      </c>
      <c r="Q52" s="739" t="str">
        <f ca="1">IF(OR($N52="",$N52=0),"",SUMIF('２個別表'!$D$11:$D$510,$C52,'２個別表'!$H$11:$H$510))</f>
        <v/>
      </c>
      <c r="R52" s="740" t="str">
        <f ca="1">IF(OR($N52="",$N52=0),"",SUMIF('２個別表'!$D$11:$D$510,$C52,'２個別表'!CS$11:CS$510))</f>
        <v/>
      </c>
      <c r="S52" s="743" t="str">
        <f ca="1">IF(OR($N52="",$N52=0),"",SUMIF('２個別表'!$D$11:$D$510,$C52,'２個別表'!CT$11:CT$510))</f>
        <v/>
      </c>
      <c r="T52" s="364"/>
      <c r="U52" s="364"/>
      <c r="V52" s="364"/>
      <c r="W52" s="365"/>
      <c r="X52" s="755" t="str">
        <f t="shared" ca="1" si="9"/>
        <v/>
      </c>
      <c r="Y52" s="756" t="str">
        <f t="shared" ca="1" si="10"/>
        <v/>
      </c>
      <c r="Z52" s="757" t="str">
        <f ca="1">IF(OR($N52="",$N52=0),"",SUMIF('２個別表'!$D$11:$D$510,$C52,'２個別表'!DZ$11:DZ$510))</f>
        <v/>
      </c>
      <c r="AA52" s="757" t="str">
        <f ca="1">IF(OR($N52="",$N52=0),"",SUMIF('２個別表'!$D$11:$D$510,$C52,'２個別表'!EA$11:EA$510))</f>
        <v/>
      </c>
      <c r="AB52" s="757" t="str">
        <f ca="1">IF(OR($N52="",$N52=0),"",SUMIF('２個別表'!$D$11:$D$510,$C52,'２個別表'!EB$11:EB$510))</f>
        <v/>
      </c>
      <c r="AC52" s="757" t="str">
        <f ca="1">IF(OR($N52="",$N52=0),"",SUMIF('２個別表'!$D$11:$D$510,$C52,'２個別表'!EC$11:EC$510))</f>
        <v/>
      </c>
      <c r="AD52" s="758" t="str">
        <f ca="1">IF(OR($N52="",$N52=0),"",SUMIF('２個別表'!$D$11:$D$510,$C52,'２個別表'!ED$11:ED$510))</f>
        <v/>
      </c>
      <c r="AE52" s="758" t="str">
        <f ca="1">IF(OR($N52="",$N52=0),"",SUMIF('２個別表'!$D$11:$D$510,$C52,'２個別表'!EE$11:EE$510))</f>
        <v/>
      </c>
      <c r="AF52" s="758" t="str">
        <f ca="1">IF(OR($N52="",$N52=0),"",SUMIF('２個別表'!$D$11:$D$510,$C52,'２個別表'!EF$11:EF$510))</f>
        <v/>
      </c>
      <c r="AG52" s="758" t="str">
        <f ca="1">IF(OR($N52="",$N52=0),"",SUMIF('２個別表'!$D$11:$D$510,$C52,'２個別表'!EG$11:EG$510))</f>
        <v/>
      </c>
      <c r="AH52" s="758" t="str">
        <f ca="1">IF(OR($N52="",$N52=0),"",SUMIF('２個別表'!$D$11:$D$510,$C52,'２個別表'!EH$11:EH$510))</f>
        <v/>
      </c>
      <c r="AI52" s="758" t="str">
        <f ca="1">IF(OR($N52="",$N52=0),"",SUMIF('２個別表'!$D$11:$D$510,$C52,'２個別表'!EI$11:EI$510))</f>
        <v/>
      </c>
      <c r="AJ52" s="758" t="str">
        <f ca="1">IF(OR($N52="",$N52=0),"",SUMIF('２個別表'!$D$11:$D$510,$C52,'２個別表'!EJ$11:EJ$510))</f>
        <v/>
      </c>
      <c r="AK52" s="758" t="str">
        <f ca="1">IF(OR($N52="",$N52=0),"",SUMIF('２個別表'!$D$11:$D$510,$C52,'２個別表'!EK$11:EK$510))</f>
        <v/>
      </c>
      <c r="AL52" s="759" t="str">
        <f ca="1">IF(OR($N52="",$N52=0),"",SUMIF('２個別表'!$D$11:$D$510,$C52,'２個別表'!EL$11:EL$510))</f>
        <v/>
      </c>
      <c r="AM52" s="760" t="str">
        <f ca="1">IF(OR($N52="",$N52=0),"",SUMIF('２個別表'!$D$11:$D$510,$C52,'２個別表'!EM$11:EM$510))</f>
        <v/>
      </c>
      <c r="AN52" s="33"/>
      <c r="AO52" s="721" t="str">
        <f ca="1">IFERROR(IF($C52="","",INDEX(('２個別表'!$D$11:$D$510,'２個別表'!$W$11:$W$510),MATCH($C52,'２個別表'!$D$11:$D$510,0),1,2)),"")</f>
        <v/>
      </c>
    </row>
    <row r="53" spans="1:41" ht="30" hidden="1" customHeight="1">
      <c r="A53" s="721" t="str">
        <f t="shared" ca="1" si="2"/>
        <v/>
      </c>
      <c r="B53" s="722" t="str">
        <f t="shared" ca="1" si="3"/>
        <v/>
      </c>
      <c r="C53" s="728">
        <v>38</v>
      </c>
      <c r="D53" s="729" t="str">
        <f ca="1">IFERROR(IF(OR($C53="",$C53=0),"",INDEX(('２個別表'!$D$11:$D$510,'２個別表'!R$11:R$510),MATCH($C53,'２個別表'!$D$11:$D$510,0),1,2)),"")</f>
        <v/>
      </c>
      <c r="E53" s="729" t="str">
        <f ca="1">IFERROR(IF(OR($C53="",$C53=0),"",INDEX(('２個別表'!$D$11:$D$510,'２個別表'!S$11:S$510),MATCH($C53,'２個別表'!$D$11:$D$510,0),1,2)),"")</f>
        <v/>
      </c>
      <c r="F53" s="730" t="str">
        <f ca="1">IFERROR(IF(OR($C53="",$C53=0),"",INDEX(('２個別表'!$D$11:$D$510,'２個別表'!T$11:T$510),MATCH($C53,'２個別表'!$D$11:$D$510,0),1,2)),"")</f>
        <v/>
      </c>
      <c r="G53" s="732" t="str">
        <f ca="1">IFERROR(IF(OR($C53="",$C53=0),"",INDEX(('２個別表'!$D$11:$D$510,'２個別表'!V$11:V$510),MATCH($C53,'２個別表'!$D$11:$D$510,0),1,2)),"")</f>
        <v/>
      </c>
      <c r="H53" s="724" t="str">
        <f t="shared" ca="1" si="4"/>
        <v/>
      </c>
      <c r="I53" s="725" t="str">
        <f t="shared" ca="1" si="5"/>
        <v/>
      </c>
      <c r="J53" s="725" t="str">
        <f t="shared" ca="1" si="6"/>
        <v/>
      </c>
      <c r="K53" s="725" t="str">
        <f t="shared" ca="1" si="7"/>
        <v/>
      </c>
      <c r="L53" s="725" t="str">
        <f t="shared" ca="1" si="8"/>
        <v/>
      </c>
      <c r="M53" s="742" t="str">
        <f ca="1">IFERROR(IF(OR($C53="",$C53=0),"",INDEX(('２個別表'!$D$11:$D$510,'２個別表'!W$11:W$510),MATCH($C53,'２個別表'!$D$11:$D$510,0),1,2)&amp;" "&amp;INDEX(('２個別表'!$D$11:$D$510,'２個別表'!X$11:X$510),MATCH($C53,'２個別表'!$D$11:$D$510,0),1,2)),"")</f>
        <v/>
      </c>
      <c r="N53" s="738" t="str">
        <f ca="1">IF(IF(M53="2 補強以外の取組",SUMIFS('２個別表'!$M$11:$M$510,'２個別表'!$D$11:$D$510,$C53),SUMIFS('２個別表'!$N$11:$N$510,'２個別表'!$D$11:$D$510,$C53))=0,"",IF(M53="2 補強以外の取組",SUMIFS('２個別表'!$M$11:$M$510,'２個別表'!$D$11:$D$510,$C53),SUMIFS('２個別表'!$N$11:$N$510,'２個別表'!$D$11:$D$510,$C53)))</f>
        <v/>
      </c>
      <c r="O53" s="739" t="str">
        <f ca="1">IF(OR($N53="",$N53=0),"",SUMIF('２個別表'!$D$11:$D$510,$C53,'２個別表'!$BW$11:$BW$510))</f>
        <v/>
      </c>
      <c r="P53" s="739" t="str">
        <f ca="1">IF(OR($N53="",$N53=0),"",SUMIF('２個別表'!$D$11:$D$510,$C53,'２個別表'!$BY$11:$BY$510))</f>
        <v/>
      </c>
      <c r="Q53" s="739" t="str">
        <f ca="1">IF(OR($N53="",$N53=0),"",SUMIF('２個別表'!$D$11:$D$510,$C53,'２個別表'!$H$11:$H$510))</f>
        <v/>
      </c>
      <c r="R53" s="740" t="str">
        <f ca="1">IF(OR($N53="",$N53=0),"",SUMIF('２個別表'!$D$11:$D$510,$C53,'２個別表'!CS$11:CS$510))</f>
        <v/>
      </c>
      <c r="S53" s="743" t="str">
        <f ca="1">IF(OR($N53="",$N53=0),"",SUMIF('２個別表'!$D$11:$D$510,$C53,'２個別表'!CT$11:CT$510))</f>
        <v/>
      </c>
      <c r="T53" s="364"/>
      <c r="U53" s="364"/>
      <c r="V53" s="364"/>
      <c r="W53" s="365"/>
      <c r="X53" s="755" t="str">
        <f t="shared" ca="1" si="9"/>
        <v/>
      </c>
      <c r="Y53" s="756" t="str">
        <f t="shared" ca="1" si="10"/>
        <v/>
      </c>
      <c r="Z53" s="757" t="str">
        <f ca="1">IF(OR($N53="",$N53=0),"",SUMIF('２個別表'!$D$11:$D$510,$C53,'２個別表'!DZ$11:DZ$510))</f>
        <v/>
      </c>
      <c r="AA53" s="757" t="str">
        <f ca="1">IF(OR($N53="",$N53=0),"",SUMIF('２個別表'!$D$11:$D$510,$C53,'２個別表'!EA$11:EA$510))</f>
        <v/>
      </c>
      <c r="AB53" s="757" t="str">
        <f ca="1">IF(OR($N53="",$N53=0),"",SUMIF('２個別表'!$D$11:$D$510,$C53,'２個別表'!EB$11:EB$510))</f>
        <v/>
      </c>
      <c r="AC53" s="757" t="str">
        <f ca="1">IF(OR($N53="",$N53=0),"",SUMIF('２個別表'!$D$11:$D$510,$C53,'２個別表'!EC$11:EC$510))</f>
        <v/>
      </c>
      <c r="AD53" s="758" t="str">
        <f ca="1">IF(OR($N53="",$N53=0),"",SUMIF('２個別表'!$D$11:$D$510,$C53,'２個別表'!ED$11:ED$510))</f>
        <v/>
      </c>
      <c r="AE53" s="758" t="str">
        <f ca="1">IF(OR($N53="",$N53=0),"",SUMIF('２個別表'!$D$11:$D$510,$C53,'２個別表'!EE$11:EE$510))</f>
        <v/>
      </c>
      <c r="AF53" s="758" t="str">
        <f ca="1">IF(OR($N53="",$N53=0),"",SUMIF('２個別表'!$D$11:$D$510,$C53,'２個別表'!EF$11:EF$510))</f>
        <v/>
      </c>
      <c r="AG53" s="758" t="str">
        <f ca="1">IF(OR($N53="",$N53=0),"",SUMIF('２個別表'!$D$11:$D$510,$C53,'２個別表'!EG$11:EG$510))</f>
        <v/>
      </c>
      <c r="AH53" s="758" t="str">
        <f ca="1">IF(OR($N53="",$N53=0),"",SUMIF('２個別表'!$D$11:$D$510,$C53,'２個別表'!EH$11:EH$510))</f>
        <v/>
      </c>
      <c r="AI53" s="758" t="str">
        <f ca="1">IF(OR($N53="",$N53=0),"",SUMIF('２個別表'!$D$11:$D$510,$C53,'２個別表'!EI$11:EI$510))</f>
        <v/>
      </c>
      <c r="AJ53" s="758" t="str">
        <f ca="1">IF(OR($N53="",$N53=0),"",SUMIF('２個別表'!$D$11:$D$510,$C53,'２個別表'!EJ$11:EJ$510))</f>
        <v/>
      </c>
      <c r="AK53" s="758" t="str">
        <f ca="1">IF(OR($N53="",$N53=0),"",SUMIF('２個別表'!$D$11:$D$510,$C53,'２個別表'!EK$11:EK$510))</f>
        <v/>
      </c>
      <c r="AL53" s="759" t="str">
        <f ca="1">IF(OR($N53="",$N53=0),"",SUMIF('２個別表'!$D$11:$D$510,$C53,'２個別表'!EL$11:EL$510))</f>
        <v/>
      </c>
      <c r="AM53" s="760" t="str">
        <f ca="1">IF(OR($N53="",$N53=0),"",SUMIF('２個別表'!$D$11:$D$510,$C53,'２個別表'!EM$11:EM$510))</f>
        <v/>
      </c>
      <c r="AN53" s="33"/>
      <c r="AO53" s="721" t="str">
        <f ca="1">IFERROR(IF($C53="","",INDEX(('２個別表'!$D$11:$D$510,'２個別表'!$W$11:$W$510),MATCH($C53,'２個別表'!$D$11:$D$510,0),1,2)),"")</f>
        <v/>
      </c>
    </row>
    <row r="54" spans="1:41" ht="30" hidden="1" customHeight="1">
      <c r="A54" s="721" t="str">
        <f t="shared" ca="1" si="2"/>
        <v/>
      </c>
      <c r="B54" s="722" t="str">
        <f t="shared" ca="1" si="3"/>
        <v/>
      </c>
      <c r="C54" s="728">
        <v>39</v>
      </c>
      <c r="D54" s="729" t="str">
        <f ca="1">IFERROR(IF(OR($C54="",$C54=0),"",INDEX(('２個別表'!$D$11:$D$510,'２個別表'!R$11:R$510),MATCH($C54,'２個別表'!$D$11:$D$510,0),1,2)),"")</f>
        <v/>
      </c>
      <c r="E54" s="729" t="str">
        <f ca="1">IFERROR(IF(OR($C54="",$C54=0),"",INDEX(('２個別表'!$D$11:$D$510,'２個別表'!S$11:S$510),MATCH($C54,'２個別表'!$D$11:$D$510,0),1,2)),"")</f>
        <v/>
      </c>
      <c r="F54" s="730" t="str">
        <f ca="1">IFERROR(IF(OR($C54="",$C54=0),"",INDEX(('２個別表'!$D$11:$D$510,'２個別表'!T$11:T$510),MATCH($C54,'２個別表'!$D$11:$D$510,0),1,2)),"")</f>
        <v/>
      </c>
      <c r="G54" s="732" t="str">
        <f ca="1">IFERROR(IF(OR($C54="",$C54=0),"",INDEX(('２個別表'!$D$11:$D$510,'２個別表'!V$11:V$510),MATCH($C54,'２個別表'!$D$11:$D$510,0),1,2)),"")</f>
        <v/>
      </c>
      <c r="H54" s="724" t="str">
        <f t="shared" ca="1" si="4"/>
        <v/>
      </c>
      <c r="I54" s="725" t="str">
        <f t="shared" ca="1" si="5"/>
        <v/>
      </c>
      <c r="J54" s="725" t="str">
        <f t="shared" ca="1" si="6"/>
        <v/>
      </c>
      <c r="K54" s="725" t="str">
        <f t="shared" ca="1" si="7"/>
        <v/>
      </c>
      <c r="L54" s="725" t="str">
        <f t="shared" ca="1" si="8"/>
        <v/>
      </c>
      <c r="M54" s="742" t="str">
        <f ca="1">IFERROR(IF(OR($C54="",$C54=0),"",INDEX(('２個別表'!$D$11:$D$510,'２個別表'!W$11:W$510),MATCH($C54,'２個別表'!$D$11:$D$510,0),1,2)&amp;" "&amp;INDEX(('２個別表'!$D$11:$D$510,'２個別表'!X$11:X$510),MATCH($C54,'２個別表'!$D$11:$D$510,0),1,2)),"")</f>
        <v/>
      </c>
      <c r="N54" s="738" t="str">
        <f ca="1">IF(IF(M54="2 補強以外の取組",SUMIFS('２個別表'!$M$11:$M$510,'２個別表'!$D$11:$D$510,$C54),SUMIFS('２個別表'!$N$11:$N$510,'２個別表'!$D$11:$D$510,$C54))=0,"",IF(M54="2 補強以外の取組",SUMIFS('２個別表'!$M$11:$M$510,'２個別表'!$D$11:$D$510,$C54),SUMIFS('２個別表'!$N$11:$N$510,'２個別表'!$D$11:$D$510,$C54)))</f>
        <v/>
      </c>
      <c r="O54" s="739" t="str">
        <f ca="1">IF(OR($N54="",$N54=0),"",SUMIF('２個別表'!$D$11:$D$510,$C54,'２個別表'!$BW$11:$BW$510))</f>
        <v/>
      </c>
      <c r="P54" s="739" t="str">
        <f ca="1">IF(OR($N54="",$N54=0),"",SUMIF('２個別表'!$D$11:$D$510,$C54,'２個別表'!$BY$11:$BY$510))</f>
        <v/>
      </c>
      <c r="Q54" s="739" t="str">
        <f ca="1">IF(OR($N54="",$N54=0),"",SUMIF('２個別表'!$D$11:$D$510,$C54,'２個別表'!$H$11:$H$510))</f>
        <v/>
      </c>
      <c r="R54" s="740" t="str">
        <f ca="1">IF(OR($N54="",$N54=0),"",SUMIF('２個別表'!$D$11:$D$510,$C54,'２個別表'!CS$11:CS$510))</f>
        <v/>
      </c>
      <c r="S54" s="743" t="str">
        <f ca="1">IF(OR($N54="",$N54=0),"",SUMIF('２個別表'!$D$11:$D$510,$C54,'２個別表'!CT$11:CT$510))</f>
        <v/>
      </c>
      <c r="T54" s="364"/>
      <c r="U54" s="364"/>
      <c r="V54" s="364"/>
      <c r="W54" s="365"/>
      <c r="X54" s="755" t="str">
        <f t="shared" ca="1" si="9"/>
        <v/>
      </c>
      <c r="Y54" s="756" t="str">
        <f t="shared" ca="1" si="10"/>
        <v/>
      </c>
      <c r="Z54" s="757" t="str">
        <f ca="1">IF(OR($N54="",$N54=0),"",SUMIF('２個別表'!$D$11:$D$510,$C54,'２個別表'!DZ$11:DZ$510))</f>
        <v/>
      </c>
      <c r="AA54" s="757" t="str">
        <f ca="1">IF(OR($N54="",$N54=0),"",SUMIF('２個別表'!$D$11:$D$510,$C54,'２個別表'!EA$11:EA$510))</f>
        <v/>
      </c>
      <c r="AB54" s="757" t="str">
        <f ca="1">IF(OR($N54="",$N54=0),"",SUMIF('２個別表'!$D$11:$D$510,$C54,'２個別表'!EB$11:EB$510))</f>
        <v/>
      </c>
      <c r="AC54" s="757" t="str">
        <f ca="1">IF(OR($N54="",$N54=0),"",SUMIF('２個別表'!$D$11:$D$510,$C54,'２個別表'!EC$11:EC$510))</f>
        <v/>
      </c>
      <c r="AD54" s="758" t="str">
        <f ca="1">IF(OR($N54="",$N54=0),"",SUMIF('２個別表'!$D$11:$D$510,$C54,'２個別表'!ED$11:ED$510))</f>
        <v/>
      </c>
      <c r="AE54" s="758" t="str">
        <f ca="1">IF(OR($N54="",$N54=0),"",SUMIF('２個別表'!$D$11:$D$510,$C54,'２個別表'!EE$11:EE$510))</f>
        <v/>
      </c>
      <c r="AF54" s="758" t="str">
        <f ca="1">IF(OR($N54="",$N54=0),"",SUMIF('２個別表'!$D$11:$D$510,$C54,'２個別表'!EF$11:EF$510))</f>
        <v/>
      </c>
      <c r="AG54" s="758" t="str">
        <f ca="1">IF(OR($N54="",$N54=0),"",SUMIF('２個別表'!$D$11:$D$510,$C54,'２個別表'!EG$11:EG$510))</f>
        <v/>
      </c>
      <c r="AH54" s="758" t="str">
        <f ca="1">IF(OR($N54="",$N54=0),"",SUMIF('２個別表'!$D$11:$D$510,$C54,'２個別表'!EH$11:EH$510))</f>
        <v/>
      </c>
      <c r="AI54" s="758" t="str">
        <f ca="1">IF(OR($N54="",$N54=0),"",SUMIF('２個別表'!$D$11:$D$510,$C54,'２個別表'!EI$11:EI$510))</f>
        <v/>
      </c>
      <c r="AJ54" s="758" t="str">
        <f ca="1">IF(OR($N54="",$N54=0),"",SUMIF('２個別表'!$D$11:$D$510,$C54,'２個別表'!EJ$11:EJ$510))</f>
        <v/>
      </c>
      <c r="AK54" s="758" t="str">
        <f ca="1">IF(OR($N54="",$N54=0),"",SUMIF('２個別表'!$D$11:$D$510,$C54,'２個別表'!EK$11:EK$510))</f>
        <v/>
      </c>
      <c r="AL54" s="759" t="str">
        <f ca="1">IF(OR($N54="",$N54=0),"",SUMIF('２個別表'!$D$11:$D$510,$C54,'２個別表'!EL$11:EL$510))</f>
        <v/>
      </c>
      <c r="AM54" s="760" t="str">
        <f ca="1">IF(OR($N54="",$N54=0),"",SUMIF('２個別表'!$D$11:$D$510,$C54,'２個別表'!EM$11:EM$510))</f>
        <v/>
      </c>
      <c r="AN54" s="33"/>
      <c r="AO54" s="721" t="str">
        <f ca="1">IFERROR(IF($C54="","",INDEX(('２個別表'!$D$11:$D$510,'２個別表'!$W$11:$W$510),MATCH($C54,'２個別表'!$D$11:$D$510,0),1,2)),"")</f>
        <v/>
      </c>
    </row>
    <row r="55" spans="1:41" ht="30" hidden="1" customHeight="1">
      <c r="A55" s="721" t="str">
        <f t="shared" ca="1" si="2"/>
        <v/>
      </c>
      <c r="B55" s="722" t="str">
        <f t="shared" ca="1" si="3"/>
        <v/>
      </c>
      <c r="C55" s="728">
        <v>40</v>
      </c>
      <c r="D55" s="729" t="str">
        <f ca="1">IFERROR(IF(OR($C55="",$C55=0),"",INDEX(('２個別表'!$D$11:$D$510,'２個別表'!R$11:R$510),MATCH($C55,'２個別表'!$D$11:$D$510,0),1,2)),"")</f>
        <v/>
      </c>
      <c r="E55" s="729" t="str">
        <f ca="1">IFERROR(IF(OR($C55="",$C55=0),"",INDEX(('２個別表'!$D$11:$D$510,'２個別表'!S$11:S$510),MATCH($C55,'２個別表'!$D$11:$D$510,0),1,2)),"")</f>
        <v/>
      </c>
      <c r="F55" s="730" t="str">
        <f ca="1">IFERROR(IF(OR($C55="",$C55=0),"",INDEX(('２個別表'!$D$11:$D$510,'２個別表'!T$11:T$510),MATCH($C55,'２個別表'!$D$11:$D$510,0),1,2)),"")</f>
        <v/>
      </c>
      <c r="G55" s="732" t="str">
        <f ca="1">IFERROR(IF(OR($C55="",$C55=0),"",INDEX(('２個別表'!$D$11:$D$510,'２個別表'!V$11:V$510),MATCH($C55,'２個別表'!$D$11:$D$510,0),1,2)),"")</f>
        <v/>
      </c>
      <c r="H55" s="724" t="str">
        <f t="shared" ca="1" si="4"/>
        <v/>
      </c>
      <c r="I55" s="725" t="str">
        <f t="shared" ca="1" si="5"/>
        <v/>
      </c>
      <c r="J55" s="725" t="str">
        <f t="shared" ca="1" si="6"/>
        <v/>
      </c>
      <c r="K55" s="725" t="str">
        <f t="shared" ca="1" si="7"/>
        <v/>
      </c>
      <c r="L55" s="725" t="str">
        <f t="shared" ca="1" si="8"/>
        <v/>
      </c>
      <c r="M55" s="742" t="str">
        <f ca="1">IFERROR(IF(OR($C55="",$C55=0),"",INDEX(('２個別表'!$D$11:$D$510,'２個別表'!W$11:W$510),MATCH($C55,'２個別表'!$D$11:$D$510,0),1,2)&amp;" "&amp;INDEX(('２個別表'!$D$11:$D$510,'２個別表'!X$11:X$510),MATCH($C55,'２個別表'!$D$11:$D$510,0),1,2)),"")</f>
        <v/>
      </c>
      <c r="N55" s="738" t="str">
        <f ca="1">IF(IF(M55="2 補強以外の取組",SUMIFS('２個別表'!$M$11:$M$510,'２個別表'!$D$11:$D$510,$C55),SUMIFS('２個別表'!$N$11:$N$510,'２個別表'!$D$11:$D$510,$C55))=0,"",IF(M55="2 補強以外の取組",SUMIFS('２個別表'!$M$11:$M$510,'２個別表'!$D$11:$D$510,$C55),SUMIFS('２個別表'!$N$11:$N$510,'２個別表'!$D$11:$D$510,$C55)))</f>
        <v/>
      </c>
      <c r="O55" s="739" t="str">
        <f ca="1">IF(OR($N55="",$N55=0),"",SUMIF('２個別表'!$D$11:$D$510,$C55,'２個別表'!$BW$11:$BW$510))</f>
        <v/>
      </c>
      <c r="P55" s="739" t="str">
        <f ca="1">IF(OR($N55="",$N55=0),"",SUMIF('２個別表'!$D$11:$D$510,$C55,'２個別表'!$BY$11:$BY$510))</f>
        <v/>
      </c>
      <c r="Q55" s="739" t="str">
        <f ca="1">IF(OR($N55="",$N55=0),"",SUMIF('２個別表'!$D$11:$D$510,$C55,'２個別表'!$H$11:$H$510))</f>
        <v/>
      </c>
      <c r="R55" s="740" t="str">
        <f ca="1">IF(OR($N55="",$N55=0),"",SUMIF('２個別表'!$D$11:$D$510,$C55,'２個別表'!CS$11:CS$510))</f>
        <v/>
      </c>
      <c r="S55" s="743" t="str">
        <f ca="1">IF(OR($N55="",$N55=0),"",SUMIF('２個別表'!$D$11:$D$510,$C55,'２個別表'!CT$11:CT$510))</f>
        <v/>
      </c>
      <c r="T55" s="364"/>
      <c r="U55" s="364"/>
      <c r="V55" s="364"/>
      <c r="W55" s="365"/>
      <c r="X55" s="755" t="str">
        <f t="shared" ca="1" si="9"/>
        <v/>
      </c>
      <c r="Y55" s="756" t="str">
        <f t="shared" ca="1" si="10"/>
        <v/>
      </c>
      <c r="Z55" s="757" t="str">
        <f ca="1">IF(OR($N55="",$N55=0),"",SUMIF('２個別表'!$D$11:$D$510,$C55,'２個別表'!DZ$11:DZ$510))</f>
        <v/>
      </c>
      <c r="AA55" s="757" t="str">
        <f ca="1">IF(OR($N55="",$N55=0),"",SUMIF('２個別表'!$D$11:$D$510,$C55,'２個別表'!EA$11:EA$510))</f>
        <v/>
      </c>
      <c r="AB55" s="757" t="str">
        <f ca="1">IF(OR($N55="",$N55=0),"",SUMIF('２個別表'!$D$11:$D$510,$C55,'２個別表'!EB$11:EB$510))</f>
        <v/>
      </c>
      <c r="AC55" s="757" t="str">
        <f ca="1">IF(OR($N55="",$N55=0),"",SUMIF('２個別表'!$D$11:$D$510,$C55,'２個別表'!EC$11:EC$510))</f>
        <v/>
      </c>
      <c r="AD55" s="758" t="str">
        <f ca="1">IF(OR($N55="",$N55=0),"",SUMIF('２個別表'!$D$11:$D$510,$C55,'２個別表'!ED$11:ED$510))</f>
        <v/>
      </c>
      <c r="AE55" s="758" t="str">
        <f ca="1">IF(OR($N55="",$N55=0),"",SUMIF('２個別表'!$D$11:$D$510,$C55,'２個別表'!EE$11:EE$510))</f>
        <v/>
      </c>
      <c r="AF55" s="758" t="str">
        <f ca="1">IF(OR($N55="",$N55=0),"",SUMIF('２個別表'!$D$11:$D$510,$C55,'２個別表'!EF$11:EF$510))</f>
        <v/>
      </c>
      <c r="AG55" s="758" t="str">
        <f ca="1">IF(OR($N55="",$N55=0),"",SUMIF('２個別表'!$D$11:$D$510,$C55,'２個別表'!EG$11:EG$510))</f>
        <v/>
      </c>
      <c r="AH55" s="758" t="str">
        <f ca="1">IF(OR($N55="",$N55=0),"",SUMIF('２個別表'!$D$11:$D$510,$C55,'２個別表'!EH$11:EH$510))</f>
        <v/>
      </c>
      <c r="AI55" s="758" t="str">
        <f ca="1">IF(OR($N55="",$N55=0),"",SUMIF('２個別表'!$D$11:$D$510,$C55,'２個別表'!EI$11:EI$510))</f>
        <v/>
      </c>
      <c r="AJ55" s="758" t="str">
        <f ca="1">IF(OR($N55="",$N55=0),"",SUMIF('２個別表'!$D$11:$D$510,$C55,'２個別表'!EJ$11:EJ$510))</f>
        <v/>
      </c>
      <c r="AK55" s="758" t="str">
        <f ca="1">IF(OR($N55="",$N55=0),"",SUMIF('２個別表'!$D$11:$D$510,$C55,'２個別表'!EK$11:EK$510))</f>
        <v/>
      </c>
      <c r="AL55" s="759" t="str">
        <f ca="1">IF(OR($N55="",$N55=0),"",SUMIF('２個別表'!$D$11:$D$510,$C55,'２個別表'!EL$11:EL$510))</f>
        <v/>
      </c>
      <c r="AM55" s="760" t="str">
        <f ca="1">IF(OR($N55="",$N55=0),"",SUMIF('２個別表'!$D$11:$D$510,$C55,'２個別表'!EM$11:EM$510))</f>
        <v/>
      </c>
      <c r="AN55" s="33"/>
      <c r="AO55" s="721" t="str">
        <f ca="1">IFERROR(IF($C55="","",INDEX(('２個別表'!$D$11:$D$510,'２個別表'!$W$11:$W$510),MATCH($C55,'２個別表'!$D$11:$D$510,0),1,2)),"")</f>
        <v/>
      </c>
    </row>
    <row r="56" spans="1:41" ht="30" hidden="1" customHeight="1">
      <c r="A56" s="721" t="str">
        <f t="shared" ca="1" si="2"/>
        <v/>
      </c>
      <c r="B56" s="722" t="str">
        <f t="shared" ca="1" si="3"/>
        <v/>
      </c>
      <c r="C56" s="728">
        <v>41</v>
      </c>
      <c r="D56" s="729" t="str">
        <f ca="1">IFERROR(IF(OR($C56="",$C56=0),"",INDEX(('２個別表'!$D$11:$D$510,'２個別表'!R$11:R$510),MATCH($C56,'２個別表'!$D$11:$D$510,0),1,2)),"")</f>
        <v/>
      </c>
      <c r="E56" s="729" t="str">
        <f ca="1">IFERROR(IF(OR($C56="",$C56=0),"",INDEX(('２個別表'!$D$11:$D$510,'２個別表'!S$11:S$510),MATCH($C56,'２個別表'!$D$11:$D$510,0),1,2)),"")</f>
        <v/>
      </c>
      <c r="F56" s="730" t="str">
        <f ca="1">IFERROR(IF(OR($C56="",$C56=0),"",INDEX(('２個別表'!$D$11:$D$510,'２個別表'!T$11:T$510),MATCH($C56,'２個別表'!$D$11:$D$510,0),1,2)),"")</f>
        <v/>
      </c>
      <c r="G56" s="732" t="str">
        <f ca="1">IFERROR(IF(OR($C56="",$C56=0),"",INDEX(('２個別表'!$D$11:$D$510,'２個別表'!V$11:V$510),MATCH($C56,'２個別表'!$D$11:$D$510,0),1,2)),"")</f>
        <v/>
      </c>
      <c r="H56" s="724" t="str">
        <f t="shared" ca="1" si="4"/>
        <v/>
      </c>
      <c r="I56" s="725" t="str">
        <f t="shared" ca="1" si="5"/>
        <v/>
      </c>
      <c r="J56" s="725" t="str">
        <f t="shared" ca="1" si="6"/>
        <v/>
      </c>
      <c r="K56" s="725" t="str">
        <f t="shared" ca="1" si="7"/>
        <v/>
      </c>
      <c r="L56" s="725" t="str">
        <f t="shared" ca="1" si="8"/>
        <v/>
      </c>
      <c r="M56" s="742" t="str">
        <f ca="1">IFERROR(IF(OR($C56="",$C56=0),"",INDEX(('２個別表'!$D$11:$D$510,'２個別表'!W$11:W$510),MATCH($C56,'２個別表'!$D$11:$D$510,0),1,2)&amp;" "&amp;INDEX(('２個別表'!$D$11:$D$510,'２個別表'!X$11:X$510),MATCH($C56,'２個別表'!$D$11:$D$510,0),1,2)),"")</f>
        <v/>
      </c>
      <c r="N56" s="738" t="str">
        <f ca="1">IF(IF(M56="2 補強以外の取組",SUMIFS('２個別表'!$M$11:$M$510,'２個別表'!$D$11:$D$510,$C56),SUMIFS('２個別表'!$N$11:$N$510,'２個別表'!$D$11:$D$510,$C56))=0,"",IF(M56="2 補強以外の取組",SUMIFS('２個別表'!$M$11:$M$510,'２個別表'!$D$11:$D$510,$C56),SUMIFS('２個別表'!$N$11:$N$510,'２個別表'!$D$11:$D$510,$C56)))</f>
        <v/>
      </c>
      <c r="O56" s="739" t="str">
        <f ca="1">IF(OR($N56="",$N56=0),"",SUMIF('２個別表'!$D$11:$D$510,$C56,'２個別表'!$BW$11:$BW$510))</f>
        <v/>
      </c>
      <c r="P56" s="739" t="str">
        <f ca="1">IF(OR($N56="",$N56=0),"",SUMIF('２個別表'!$D$11:$D$510,$C56,'２個別表'!$BY$11:$BY$510))</f>
        <v/>
      </c>
      <c r="Q56" s="739" t="str">
        <f ca="1">IF(OR($N56="",$N56=0),"",SUMIF('２個別表'!$D$11:$D$510,$C56,'２個別表'!$H$11:$H$510))</f>
        <v/>
      </c>
      <c r="R56" s="740" t="str">
        <f ca="1">IF(OR($N56="",$N56=0),"",SUMIF('２個別表'!$D$11:$D$510,$C56,'２個別表'!CS$11:CS$510))</f>
        <v/>
      </c>
      <c r="S56" s="743" t="str">
        <f ca="1">IF(OR($N56="",$N56=0),"",SUMIF('２個別表'!$D$11:$D$510,$C56,'２個別表'!CT$11:CT$510))</f>
        <v/>
      </c>
      <c r="T56" s="364"/>
      <c r="U56" s="364"/>
      <c r="V56" s="364"/>
      <c r="W56" s="365"/>
      <c r="X56" s="755" t="str">
        <f t="shared" ca="1" si="9"/>
        <v/>
      </c>
      <c r="Y56" s="756" t="str">
        <f t="shared" ca="1" si="10"/>
        <v/>
      </c>
      <c r="Z56" s="757" t="str">
        <f ca="1">IF(OR($N56="",$N56=0),"",SUMIF('２個別表'!$D$11:$D$510,$C56,'２個別表'!DZ$11:DZ$510))</f>
        <v/>
      </c>
      <c r="AA56" s="757" t="str">
        <f ca="1">IF(OR($N56="",$N56=0),"",SUMIF('２個別表'!$D$11:$D$510,$C56,'２個別表'!EA$11:EA$510))</f>
        <v/>
      </c>
      <c r="AB56" s="757" t="str">
        <f ca="1">IF(OR($N56="",$N56=0),"",SUMIF('２個別表'!$D$11:$D$510,$C56,'２個別表'!EB$11:EB$510))</f>
        <v/>
      </c>
      <c r="AC56" s="757" t="str">
        <f ca="1">IF(OR($N56="",$N56=0),"",SUMIF('２個別表'!$D$11:$D$510,$C56,'２個別表'!EC$11:EC$510))</f>
        <v/>
      </c>
      <c r="AD56" s="758" t="str">
        <f ca="1">IF(OR($N56="",$N56=0),"",SUMIF('２個別表'!$D$11:$D$510,$C56,'２個別表'!ED$11:ED$510))</f>
        <v/>
      </c>
      <c r="AE56" s="758" t="str">
        <f ca="1">IF(OR($N56="",$N56=0),"",SUMIF('２個別表'!$D$11:$D$510,$C56,'２個別表'!EE$11:EE$510))</f>
        <v/>
      </c>
      <c r="AF56" s="758" t="str">
        <f ca="1">IF(OR($N56="",$N56=0),"",SUMIF('２個別表'!$D$11:$D$510,$C56,'２個別表'!EF$11:EF$510))</f>
        <v/>
      </c>
      <c r="AG56" s="758" t="str">
        <f ca="1">IF(OR($N56="",$N56=0),"",SUMIF('２個別表'!$D$11:$D$510,$C56,'２個別表'!EG$11:EG$510))</f>
        <v/>
      </c>
      <c r="AH56" s="758" t="str">
        <f ca="1">IF(OR($N56="",$N56=0),"",SUMIF('２個別表'!$D$11:$D$510,$C56,'２個別表'!EH$11:EH$510))</f>
        <v/>
      </c>
      <c r="AI56" s="758" t="str">
        <f ca="1">IF(OR($N56="",$N56=0),"",SUMIF('２個別表'!$D$11:$D$510,$C56,'２個別表'!EI$11:EI$510))</f>
        <v/>
      </c>
      <c r="AJ56" s="758" t="str">
        <f ca="1">IF(OR($N56="",$N56=0),"",SUMIF('２個別表'!$D$11:$D$510,$C56,'２個別表'!EJ$11:EJ$510))</f>
        <v/>
      </c>
      <c r="AK56" s="758" t="str">
        <f ca="1">IF(OR($N56="",$N56=0),"",SUMIF('２個別表'!$D$11:$D$510,$C56,'２個別表'!EK$11:EK$510))</f>
        <v/>
      </c>
      <c r="AL56" s="759" t="str">
        <f ca="1">IF(OR($N56="",$N56=0),"",SUMIF('２個別表'!$D$11:$D$510,$C56,'２個別表'!EL$11:EL$510))</f>
        <v/>
      </c>
      <c r="AM56" s="760" t="str">
        <f ca="1">IF(OR($N56="",$N56=0),"",SUMIF('２個別表'!$D$11:$D$510,$C56,'２個別表'!EM$11:EM$510))</f>
        <v/>
      </c>
      <c r="AN56" s="33"/>
      <c r="AO56" s="721" t="str">
        <f ca="1">IFERROR(IF($C56="","",INDEX(('２個別表'!$D$11:$D$510,'２個別表'!$W$11:$W$510),MATCH($C56,'２個別表'!$D$11:$D$510,0),1,2)),"")</f>
        <v/>
      </c>
    </row>
    <row r="57" spans="1:41" ht="30" hidden="1" customHeight="1">
      <c r="A57" s="721" t="str">
        <f t="shared" ca="1" si="2"/>
        <v/>
      </c>
      <c r="B57" s="722" t="str">
        <f t="shared" ca="1" si="3"/>
        <v/>
      </c>
      <c r="C57" s="728">
        <v>42</v>
      </c>
      <c r="D57" s="729" t="str">
        <f ca="1">IFERROR(IF(OR($C57="",$C57=0),"",INDEX(('２個別表'!$D$11:$D$510,'２個別表'!R$11:R$510),MATCH($C57,'２個別表'!$D$11:$D$510,0),1,2)),"")</f>
        <v/>
      </c>
      <c r="E57" s="729" t="str">
        <f ca="1">IFERROR(IF(OR($C57="",$C57=0),"",INDEX(('２個別表'!$D$11:$D$510,'２個別表'!S$11:S$510),MATCH($C57,'２個別表'!$D$11:$D$510,0),1,2)),"")</f>
        <v/>
      </c>
      <c r="F57" s="730" t="str">
        <f ca="1">IFERROR(IF(OR($C57="",$C57=0),"",INDEX(('２個別表'!$D$11:$D$510,'２個別表'!T$11:T$510),MATCH($C57,'２個別表'!$D$11:$D$510,0),1,2)),"")</f>
        <v/>
      </c>
      <c r="G57" s="732" t="str">
        <f ca="1">IFERROR(IF(OR($C57="",$C57=0),"",INDEX(('２個別表'!$D$11:$D$510,'２個別表'!V$11:V$510),MATCH($C57,'２個別表'!$D$11:$D$510,0),1,2)),"")</f>
        <v/>
      </c>
      <c r="H57" s="724" t="str">
        <f t="shared" ca="1" si="4"/>
        <v/>
      </c>
      <c r="I57" s="725" t="str">
        <f t="shared" ca="1" si="5"/>
        <v/>
      </c>
      <c r="J57" s="725" t="str">
        <f t="shared" ca="1" si="6"/>
        <v/>
      </c>
      <c r="K57" s="725" t="str">
        <f t="shared" ca="1" si="7"/>
        <v/>
      </c>
      <c r="L57" s="725" t="str">
        <f t="shared" ca="1" si="8"/>
        <v/>
      </c>
      <c r="M57" s="742" t="str">
        <f ca="1">IFERROR(IF(OR($C57="",$C57=0),"",INDEX(('２個別表'!$D$11:$D$510,'２個別表'!W$11:W$510),MATCH($C57,'２個別表'!$D$11:$D$510,0),1,2)&amp;" "&amp;INDEX(('２個別表'!$D$11:$D$510,'２個別表'!X$11:X$510),MATCH($C57,'２個別表'!$D$11:$D$510,0),1,2)),"")</f>
        <v/>
      </c>
      <c r="N57" s="738" t="str">
        <f ca="1">IF(IF(M57="2 補強以外の取組",SUMIFS('２個別表'!$M$11:$M$510,'２個別表'!$D$11:$D$510,$C57),SUMIFS('２個別表'!$N$11:$N$510,'２個別表'!$D$11:$D$510,$C57))=0,"",IF(M57="2 補強以外の取組",SUMIFS('２個別表'!$M$11:$M$510,'２個別表'!$D$11:$D$510,$C57),SUMIFS('２個別表'!$N$11:$N$510,'２個別表'!$D$11:$D$510,$C57)))</f>
        <v/>
      </c>
      <c r="O57" s="739" t="str">
        <f ca="1">IF(OR($N57="",$N57=0),"",SUMIF('２個別表'!$D$11:$D$510,$C57,'２個別表'!$BW$11:$BW$510))</f>
        <v/>
      </c>
      <c r="P57" s="739" t="str">
        <f ca="1">IF(OR($N57="",$N57=0),"",SUMIF('２個別表'!$D$11:$D$510,$C57,'２個別表'!$BY$11:$BY$510))</f>
        <v/>
      </c>
      <c r="Q57" s="739" t="str">
        <f ca="1">IF(OR($N57="",$N57=0),"",SUMIF('２個別表'!$D$11:$D$510,$C57,'２個別表'!$H$11:$H$510))</f>
        <v/>
      </c>
      <c r="R57" s="740" t="str">
        <f ca="1">IF(OR($N57="",$N57=0),"",SUMIF('２個別表'!$D$11:$D$510,$C57,'２個別表'!CS$11:CS$510))</f>
        <v/>
      </c>
      <c r="S57" s="743" t="str">
        <f ca="1">IF(OR($N57="",$N57=0),"",SUMIF('２個別表'!$D$11:$D$510,$C57,'２個別表'!CT$11:CT$510))</f>
        <v/>
      </c>
      <c r="T57" s="364"/>
      <c r="U57" s="364"/>
      <c r="V57" s="364"/>
      <c r="W57" s="365"/>
      <c r="X57" s="755" t="str">
        <f t="shared" ca="1" si="9"/>
        <v/>
      </c>
      <c r="Y57" s="756" t="str">
        <f t="shared" ca="1" si="10"/>
        <v/>
      </c>
      <c r="Z57" s="757" t="str">
        <f ca="1">IF(OR($N57="",$N57=0),"",SUMIF('２個別表'!$D$11:$D$510,$C57,'２個別表'!DZ$11:DZ$510))</f>
        <v/>
      </c>
      <c r="AA57" s="757" t="str">
        <f ca="1">IF(OR($N57="",$N57=0),"",SUMIF('２個別表'!$D$11:$D$510,$C57,'２個別表'!EA$11:EA$510))</f>
        <v/>
      </c>
      <c r="AB57" s="757" t="str">
        <f ca="1">IF(OR($N57="",$N57=0),"",SUMIF('２個別表'!$D$11:$D$510,$C57,'２個別表'!EB$11:EB$510))</f>
        <v/>
      </c>
      <c r="AC57" s="757" t="str">
        <f ca="1">IF(OR($N57="",$N57=0),"",SUMIF('２個別表'!$D$11:$D$510,$C57,'２個別表'!EC$11:EC$510))</f>
        <v/>
      </c>
      <c r="AD57" s="758" t="str">
        <f ca="1">IF(OR($N57="",$N57=0),"",SUMIF('２個別表'!$D$11:$D$510,$C57,'２個別表'!ED$11:ED$510))</f>
        <v/>
      </c>
      <c r="AE57" s="758" t="str">
        <f ca="1">IF(OR($N57="",$N57=0),"",SUMIF('２個別表'!$D$11:$D$510,$C57,'２個別表'!EE$11:EE$510))</f>
        <v/>
      </c>
      <c r="AF57" s="758" t="str">
        <f ca="1">IF(OR($N57="",$N57=0),"",SUMIF('２個別表'!$D$11:$D$510,$C57,'２個別表'!EF$11:EF$510))</f>
        <v/>
      </c>
      <c r="AG57" s="758" t="str">
        <f ca="1">IF(OR($N57="",$N57=0),"",SUMIF('２個別表'!$D$11:$D$510,$C57,'２個別表'!EG$11:EG$510))</f>
        <v/>
      </c>
      <c r="AH57" s="758" t="str">
        <f ca="1">IF(OR($N57="",$N57=0),"",SUMIF('２個別表'!$D$11:$D$510,$C57,'２個別表'!EH$11:EH$510))</f>
        <v/>
      </c>
      <c r="AI57" s="758" t="str">
        <f ca="1">IF(OR($N57="",$N57=0),"",SUMIF('２個別表'!$D$11:$D$510,$C57,'２個別表'!EI$11:EI$510))</f>
        <v/>
      </c>
      <c r="AJ57" s="758" t="str">
        <f ca="1">IF(OR($N57="",$N57=0),"",SUMIF('２個別表'!$D$11:$D$510,$C57,'２個別表'!EJ$11:EJ$510))</f>
        <v/>
      </c>
      <c r="AK57" s="758" t="str">
        <f ca="1">IF(OR($N57="",$N57=0),"",SUMIF('２個別表'!$D$11:$D$510,$C57,'２個別表'!EK$11:EK$510))</f>
        <v/>
      </c>
      <c r="AL57" s="759" t="str">
        <f ca="1">IF(OR($N57="",$N57=0),"",SUMIF('２個別表'!$D$11:$D$510,$C57,'２個別表'!EL$11:EL$510))</f>
        <v/>
      </c>
      <c r="AM57" s="760" t="str">
        <f ca="1">IF(OR($N57="",$N57=0),"",SUMIF('２個別表'!$D$11:$D$510,$C57,'２個別表'!EM$11:EM$510))</f>
        <v/>
      </c>
      <c r="AN57" s="33"/>
      <c r="AO57" s="721" t="str">
        <f ca="1">IFERROR(IF($C57="","",INDEX(('２個別表'!$D$11:$D$510,'２個別表'!$W$11:$W$510),MATCH($C57,'２個別表'!$D$11:$D$510,0),1,2)),"")</f>
        <v/>
      </c>
    </row>
    <row r="58" spans="1:41" ht="30" hidden="1" customHeight="1">
      <c r="A58" s="721" t="str">
        <f t="shared" ca="1" si="2"/>
        <v/>
      </c>
      <c r="B58" s="722" t="str">
        <f t="shared" ca="1" si="3"/>
        <v/>
      </c>
      <c r="C58" s="728">
        <v>43</v>
      </c>
      <c r="D58" s="729" t="str">
        <f ca="1">IFERROR(IF(OR($C58="",$C58=0),"",INDEX(('２個別表'!$D$11:$D$510,'２個別表'!R$11:R$510),MATCH($C58,'２個別表'!$D$11:$D$510,0),1,2)),"")</f>
        <v/>
      </c>
      <c r="E58" s="729" t="str">
        <f ca="1">IFERROR(IF(OR($C58="",$C58=0),"",INDEX(('２個別表'!$D$11:$D$510,'２個別表'!S$11:S$510),MATCH($C58,'２個別表'!$D$11:$D$510,0),1,2)),"")</f>
        <v/>
      </c>
      <c r="F58" s="730" t="str">
        <f ca="1">IFERROR(IF(OR($C58="",$C58=0),"",INDEX(('２個別表'!$D$11:$D$510,'２個別表'!T$11:T$510),MATCH($C58,'２個別表'!$D$11:$D$510,0),1,2)),"")</f>
        <v/>
      </c>
      <c r="G58" s="732" t="str">
        <f ca="1">IFERROR(IF(OR($C58="",$C58=0),"",INDEX(('２個別表'!$D$11:$D$510,'２個別表'!V$11:V$510),MATCH($C58,'２個別表'!$D$11:$D$510,0),1,2)),"")</f>
        <v/>
      </c>
      <c r="H58" s="724" t="str">
        <f t="shared" ca="1" si="4"/>
        <v/>
      </c>
      <c r="I58" s="725" t="str">
        <f t="shared" ca="1" si="5"/>
        <v/>
      </c>
      <c r="J58" s="725" t="str">
        <f t="shared" ca="1" si="6"/>
        <v/>
      </c>
      <c r="K58" s="725" t="str">
        <f t="shared" ca="1" si="7"/>
        <v/>
      </c>
      <c r="L58" s="725" t="str">
        <f t="shared" ca="1" si="8"/>
        <v/>
      </c>
      <c r="M58" s="742" t="str">
        <f ca="1">IFERROR(IF(OR($C58="",$C58=0),"",INDEX(('２個別表'!$D$11:$D$510,'２個別表'!W$11:W$510),MATCH($C58,'２個別表'!$D$11:$D$510,0),1,2)&amp;" "&amp;INDEX(('２個別表'!$D$11:$D$510,'２個別表'!X$11:X$510),MATCH($C58,'２個別表'!$D$11:$D$510,0),1,2)),"")</f>
        <v/>
      </c>
      <c r="N58" s="738" t="str">
        <f ca="1">IF(IF(M58="2 補強以外の取組",SUMIFS('２個別表'!$M$11:$M$510,'２個別表'!$D$11:$D$510,$C58),SUMIFS('２個別表'!$N$11:$N$510,'２個別表'!$D$11:$D$510,$C58))=0,"",IF(M58="2 補強以外の取組",SUMIFS('２個別表'!$M$11:$M$510,'２個別表'!$D$11:$D$510,$C58),SUMIFS('２個別表'!$N$11:$N$510,'２個別表'!$D$11:$D$510,$C58)))</f>
        <v/>
      </c>
      <c r="O58" s="739" t="str">
        <f ca="1">IF(OR($N58="",$N58=0),"",SUMIF('２個別表'!$D$11:$D$510,$C58,'２個別表'!$BW$11:$BW$510))</f>
        <v/>
      </c>
      <c r="P58" s="739" t="str">
        <f ca="1">IF(OR($N58="",$N58=0),"",SUMIF('２個別表'!$D$11:$D$510,$C58,'２個別表'!$BY$11:$BY$510))</f>
        <v/>
      </c>
      <c r="Q58" s="739" t="str">
        <f ca="1">IF(OR($N58="",$N58=0),"",SUMIF('２個別表'!$D$11:$D$510,$C58,'２個別表'!$H$11:$H$510))</f>
        <v/>
      </c>
      <c r="R58" s="740" t="str">
        <f ca="1">IF(OR($N58="",$N58=0),"",SUMIF('２個別表'!$D$11:$D$510,$C58,'２個別表'!CS$11:CS$510))</f>
        <v/>
      </c>
      <c r="S58" s="743" t="str">
        <f ca="1">IF(OR($N58="",$N58=0),"",SUMIF('２個別表'!$D$11:$D$510,$C58,'２個別表'!CT$11:CT$510))</f>
        <v/>
      </c>
      <c r="T58" s="364"/>
      <c r="U58" s="364"/>
      <c r="V58" s="364"/>
      <c r="W58" s="365"/>
      <c r="X58" s="755" t="str">
        <f t="shared" ca="1" si="9"/>
        <v/>
      </c>
      <c r="Y58" s="756" t="str">
        <f t="shared" ca="1" si="10"/>
        <v/>
      </c>
      <c r="Z58" s="757" t="str">
        <f ca="1">IF(OR($N58="",$N58=0),"",SUMIF('２個別表'!$D$11:$D$510,$C58,'２個別表'!DZ$11:DZ$510))</f>
        <v/>
      </c>
      <c r="AA58" s="757" t="str">
        <f ca="1">IF(OR($N58="",$N58=0),"",SUMIF('２個別表'!$D$11:$D$510,$C58,'２個別表'!EA$11:EA$510))</f>
        <v/>
      </c>
      <c r="AB58" s="757" t="str">
        <f ca="1">IF(OR($N58="",$N58=0),"",SUMIF('２個別表'!$D$11:$D$510,$C58,'２個別表'!EB$11:EB$510))</f>
        <v/>
      </c>
      <c r="AC58" s="757" t="str">
        <f ca="1">IF(OR($N58="",$N58=0),"",SUMIF('２個別表'!$D$11:$D$510,$C58,'２個別表'!EC$11:EC$510))</f>
        <v/>
      </c>
      <c r="AD58" s="758" t="str">
        <f ca="1">IF(OR($N58="",$N58=0),"",SUMIF('２個別表'!$D$11:$D$510,$C58,'２個別表'!ED$11:ED$510))</f>
        <v/>
      </c>
      <c r="AE58" s="758" t="str">
        <f ca="1">IF(OR($N58="",$N58=0),"",SUMIF('２個別表'!$D$11:$D$510,$C58,'２個別表'!EE$11:EE$510))</f>
        <v/>
      </c>
      <c r="AF58" s="758" t="str">
        <f ca="1">IF(OR($N58="",$N58=0),"",SUMIF('２個別表'!$D$11:$D$510,$C58,'２個別表'!EF$11:EF$510))</f>
        <v/>
      </c>
      <c r="AG58" s="758" t="str">
        <f ca="1">IF(OR($N58="",$N58=0),"",SUMIF('２個別表'!$D$11:$D$510,$C58,'２個別表'!EG$11:EG$510))</f>
        <v/>
      </c>
      <c r="AH58" s="758" t="str">
        <f ca="1">IF(OR($N58="",$N58=0),"",SUMIF('２個別表'!$D$11:$D$510,$C58,'２個別表'!EH$11:EH$510))</f>
        <v/>
      </c>
      <c r="AI58" s="758" t="str">
        <f ca="1">IF(OR($N58="",$N58=0),"",SUMIF('２個別表'!$D$11:$D$510,$C58,'２個別表'!EI$11:EI$510))</f>
        <v/>
      </c>
      <c r="AJ58" s="758" t="str">
        <f ca="1">IF(OR($N58="",$N58=0),"",SUMIF('２個別表'!$D$11:$D$510,$C58,'２個別表'!EJ$11:EJ$510))</f>
        <v/>
      </c>
      <c r="AK58" s="758" t="str">
        <f ca="1">IF(OR($N58="",$N58=0),"",SUMIF('２個別表'!$D$11:$D$510,$C58,'２個別表'!EK$11:EK$510))</f>
        <v/>
      </c>
      <c r="AL58" s="759" t="str">
        <f ca="1">IF(OR($N58="",$N58=0),"",SUMIF('２個別表'!$D$11:$D$510,$C58,'２個別表'!EL$11:EL$510))</f>
        <v/>
      </c>
      <c r="AM58" s="760" t="str">
        <f ca="1">IF(OR($N58="",$N58=0),"",SUMIF('２個別表'!$D$11:$D$510,$C58,'２個別表'!EM$11:EM$510))</f>
        <v/>
      </c>
      <c r="AN58" s="33"/>
      <c r="AO58" s="721" t="str">
        <f ca="1">IFERROR(IF($C58="","",INDEX(('２個別表'!$D$11:$D$510,'２個別表'!$W$11:$W$510),MATCH($C58,'２個別表'!$D$11:$D$510,0),1,2)),"")</f>
        <v/>
      </c>
    </row>
    <row r="59" spans="1:41" ht="30" hidden="1" customHeight="1">
      <c r="A59" s="721" t="str">
        <f t="shared" ca="1" si="2"/>
        <v/>
      </c>
      <c r="B59" s="722" t="str">
        <f t="shared" ca="1" si="3"/>
        <v/>
      </c>
      <c r="C59" s="728">
        <v>44</v>
      </c>
      <c r="D59" s="729" t="str">
        <f ca="1">IFERROR(IF(OR($C59="",$C59=0),"",INDEX(('２個別表'!$D$11:$D$510,'２個別表'!R$11:R$510),MATCH($C59,'２個別表'!$D$11:$D$510,0),1,2)),"")</f>
        <v/>
      </c>
      <c r="E59" s="729" t="str">
        <f ca="1">IFERROR(IF(OR($C59="",$C59=0),"",INDEX(('２個別表'!$D$11:$D$510,'２個別表'!S$11:S$510),MATCH($C59,'２個別表'!$D$11:$D$510,0),1,2)),"")</f>
        <v/>
      </c>
      <c r="F59" s="730" t="str">
        <f ca="1">IFERROR(IF(OR($C59="",$C59=0),"",INDEX(('２個別表'!$D$11:$D$510,'２個別表'!T$11:T$510),MATCH($C59,'２個別表'!$D$11:$D$510,0),1,2)),"")</f>
        <v/>
      </c>
      <c r="G59" s="732" t="str">
        <f ca="1">IFERROR(IF(OR($C59="",$C59=0),"",INDEX(('２個別表'!$D$11:$D$510,'２個別表'!V$11:V$510),MATCH($C59,'２個別表'!$D$11:$D$510,0),1,2)),"")</f>
        <v/>
      </c>
      <c r="H59" s="724" t="str">
        <f t="shared" ca="1" si="4"/>
        <v/>
      </c>
      <c r="I59" s="725" t="str">
        <f t="shared" ca="1" si="5"/>
        <v/>
      </c>
      <c r="J59" s="725" t="str">
        <f t="shared" ca="1" si="6"/>
        <v/>
      </c>
      <c r="K59" s="725" t="str">
        <f t="shared" ca="1" si="7"/>
        <v/>
      </c>
      <c r="L59" s="725" t="str">
        <f t="shared" ca="1" si="8"/>
        <v/>
      </c>
      <c r="M59" s="742" t="str">
        <f ca="1">IFERROR(IF(OR($C59="",$C59=0),"",INDEX(('２個別表'!$D$11:$D$510,'２個別表'!W$11:W$510),MATCH($C59,'２個別表'!$D$11:$D$510,0),1,2)&amp;" "&amp;INDEX(('２個別表'!$D$11:$D$510,'２個別表'!X$11:X$510),MATCH($C59,'２個別表'!$D$11:$D$510,0),1,2)),"")</f>
        <v/>
      </c>
      <c r="N59" s="738" t="str">
        <f ca="1">IF(IF(M59="2 補強以外の取組",SUMIFS('２個別表'!$M$11:$M$510,'２個別表'!$D$11:$D$510,$C59),SUMIFS('２個別表'!$N$11:$N$510,'２個別表'!$D$11:$D$510,$C59))=0,"",IF(M59="2 補強以外の取組",SUMIFS('２個別表'!$M$11:$M$510,'２個別表'!$D$11:$D$510,$C59),SUMIFS('２個別表'!$N$11:$N$510,'２個別表'!$D$11:$D$510,$C59)))</f>
        <v/>
      </c>
      <c r="O59" s="739" t="str">
        <f ca="1">IF(OR($N59="",$N59=0),"",SUMIF('２個別表'!$D$11:$D$510,$C59,'２個別表'!$BW$11:$BW$510))</f>
        <v/>
      </c>
      <c r="P59" s="739" t="str">
        <f ca="1">IF(OR($N59="",$N59=0),"",SUMIF('２個別表'!$D$11:$D$510,$C59,'２個別表'!$BY$11:$BY$510))</f>
        <v/>
      </c>
      <c r="Q59" s="739" t="str">
        <f ca="1">IF(OR($N59="",$N59=0),"",SUMIF('２個別表'!$D$11:$D$510,$C59,'２個別表'!$H$11:$H$510))</f>
        <v/>
      </c>
      <c r="R59" s="740" t="str">
        <f ca="1">IF(OR($N59="",$N59=0),"",SUMIF('２個別表'!$D$11:$D$510,$C59,'２個別表'!CS$11:CS$510))</f>
        <v/>
      </c>
      <c r="S59" s="743" t="str">
        <f ca="1">IF(OR($N59="",$N59=0),"",SUMIF('２個別表'!$D$11:$D$510,$C59,'２個別表'!CT$11:CT$510))</f>
        <v/>
      </c>
      <c r="T59" s="364"/>
      <c r="U59" s="364"/>
      <c r="V59" s="364"/>
      <c r="W59" s="365"/>
      <c r="X59" s="755" t="str">
        <f t="shared" ca="1" si="9"/>
        <v/>
      </c>
      <c r="Y59" s="756" t="str">
        <f t="shared" ca="1" si="10"/>
        <v/>
      </c>
      <c r="Z59" s="757" t="str">
        <f ca="1">IF(OR($N59="",$N59=0),"",SUMIF('２個別表'!$D$11:$D$510,$C59,'２個別表'!DZ$11:DZ$510))</f>
        <v/>
      </c>
      <c r="AA59" s="757" t="str">
        <f ca="1">IF(OR($N59="",$N59=0),"",SUMIF('２個別表'!$D$11:$D$510,$C59,'２個別表'!EA$11:EA$510))</f>
        <v/>
      </c>
      <c r="AB59" s="757" t="str">
        <f ca="1">IF(OR($N59="",$N59=0),"",SUMIF('２個別表'!$D$11:$D$510,$C59,'２個別表'!EB$11:EB$510))</f>
        <v/>
      </c>
      <c r="AC59" s="757" t="str">
        <f ca="1">IF(OR($N59="",$N59=0),"",SUMIF('２個別表'!$D$11:$D$510,$C59,'２個別表'!EC$11:EC$510))</f>
        <v/>
      </c>
      <c r="AD59" s="758" t="str">
        <f ca="1">IF(OR($N59="",$N59=0),"",SUMIF('２個別表'!$D$11:$D$510,$C59,'２個別表'!ED$11:ED$510))</f>
        <v/>
      </c>
      <c r="AE59" s="758" t="str">
        <f ca="1">IF(OR($N59="",$N59=0),"",SUMIF('２個別表'!$D$11:$D$510,$C59,'２個別表'!EE$11:EE$510))</f>
        <v/>
      </c>
      <c r="AF59" s="758" t="str">
        <f ca="1">IF(OR($N59="",$N59=0),"",SUMIF('２個別表'!$D$11:$D$510,$C59,'２個別表'!EF$11:EF$510))</f>
        <v/>
      </c>
      <c r="AG59" s="758" t="str">
        <f ca="1">IF(OR($N59="",$N59=0),"",SUMIF('２個別表'!$D$11:$D$510,$C59,'２個別表'!EG$11:EG$510))</f>
        <v/>
      </c>
      <c r="AH59" s="758" t="str">
        <f ca="1">IF(OR($N59="",$N59=0),"",SUMIF('２個別表'!$D$11:$D$510,$C59,'２個別表'!EH$11:EH$510))</f>
        <v/>
      </c>
      <c r="AI59" s="758" t="str">
        <f ca="1">IF(OR($N59="",$N59=0),"",SUMIF('２個別表'!$D$11:$D$510,$C59,'２個別表'!EI$11:EI$510))</f>
        <v/>
      </c>
      <c r="AJ59" s="758" t="str">
        <f ca="1">IF(OR($N59="",$N59=0),"",SUMIF('２個別表'!$D$11:$D$510,$C59,'２個別表'!EJ$11:EJ$510))</f>
        <v/>
      </c>
      <c r="AK59" s="758" t="str">
        <f ca="1">IF(OR($N59="",$N59=0),"",SUMIF('２個別表'!$D$11:$D$510,$C59,'２個別表'!EK$11:EK$510))</f>
        <v/>
      </c>
      <c r="AL59" s="759" t="str">
        <f ca="1">IF(OR($N59="",$N59=0),"",SUMIF('２個別表'!$D$11:$D$510,$C59,'２個別表'!EL$11:EL$510))</f>
        <v/>
      </c>
      <c r="AM59" s="760" t="str">
        <f ca="1">IF(OR($N59="",$N59=0),"",SUMIF('２個別表'!$D$11:$D$510,$C59,'２個別表'!EM$11:EM$510))</f>
        <v/>
      </c>
      <c r="AN59" s="33"/>
      <c r="AO59" s="721" t="str">
        <f ca="1">IFERROR(IF($C59="","",INDEX(('２個別表'!$D$11:$D$510,'２個別表'!$W$11:$W$510),MATCH($C59,'２個別表'!$D$11:$D$510,0),1,2)),"")</f>
        <v/>
      </c>
    </row>
    <row r="60" spans="1:41" ht="30" hidden="1" customHeight="1">
      <c r="A60" s="721" t="str">
        <f t="shared" ca="1" si="2"/>
        <v/>
      </c>
      <c r="B60" s="722" t="str">
        <f t="shared" ca="1" si="3"/>
        <v/>
      </c>
      <c r="C60" s="728">
        <v>45</v>
      </c>
      <c r="D60" s="729" t="str">
        <f ca="1">IFERROR(IF(OR($C60="",$C60=0),"",INDEX(('２個別表'!$D$11:$D$510,'２個別表'!R$11:R$510),MATCH($C60,'２個別表'!$D$11:$D$510,0),1,2)),"")</f>
        <v/>
      </c>
      <c r="E60" s="729" t="str">
        <f ca="1">IFERROR(IF(OR($C60="",$C60=0),"",INDEX(('２個別表'!$D$11:$D$510,'２個別表'!S$11:S$510),MATCH($C60,'２個別表'!$D$11:$D$510,0),1,2)),"")</f>
        <v/>
      </c>
      <c r="F60" s="730" t="str">
        <f ca="1">IFERROR(IF(OR($C60="",$C60=0),"",INDEX(('２個別表'!$D$11:$D$510,'２個別表'!T$11:T$510),MATCH($C60,'２個別表'!$D$11:$D$510,0),1,2)),"")</f>
        <v/>
      </c>
      <c r="G60" s="732" t="str">
        <f ca="1">IFERROR(IF(OR($C60="",$C60=0),"",INDEX(('２個別表'!$D$11:$D$510,'２個別表'!V$11:V$510),MATCH($C60,'２個別表'!$D$11:$D$510,0),1,2)),"")</f>
        <v/>
      </c>
      <c r="H60" s="724" t="str">
        <f t="shared" ca="1" si="4"/>
        <v/>
      </c>
      <c r="I60" s="725" t="str">
        <f t="shared" ca="1" si="5"/>
        <v/>
      </c>
      <c r="J60" s="725" t="str">
        <f t="shared" ca="1" si="6"/>
        <v/>
      </c>
      <c r="K60" s="725" t="str">
        <f t="shared" ca="1" si="7"/>
        <v/>
      </c>
      <c r="L60" s="725" t="str">
        <f t="shared" ca="1" si="8"/>
        <v/>
      </c>
      <c r="M60" s="742" t="str">
        <f ca="1">IFERROR(IF(OR($C60="",$C60=0),"",INDEX(('２個別表'!$D$11:$D$510,'２個別表'!W$11:W$510),MATCH($C60,'２個別表'!$D$11:$D$510,0),1,2)&amp;" "&amp;INDEX(('２個別表'!$D$11:$D$510,'２個別表'!X$11:X$510),MATCH($C60,'２個別表'!$D$11:$D$510,0),1,2)),"")</f>
        <v/>
      </c>
      <c r="N60" s="738" t="str">
        <f ca="1">IF(IF(M60="2 補強以外の取組",SUMIFS('２個別表'!$M$11:$M$510,'２個別表'!$D$11:$D$510,$C60),SUMIFS('２個別表'!$N$11:$N$510,'２個別表'!$D$11:$D$510,$C60))=0,"",IF(M60="2 補強以外の取組",SUMIFS('２個別表'!$M$11:$M$510,'２個別表'!$D$11:$D$510,$C60),SUMIFS('２個別表'!$N$11:$N$510,'２個別表'!$D$11:$D$510,$C60)))</f>
        <v/>
      </c>
      <c r="O60" s="739" t="str">
        <f ca="1">IF(OR($N60="",$N60=0),"",SUMIF('２個別表'!$D$11:$D$510,$C60,'２個別表'!$BW$11:$BW$510))</f>
        <v/>
      </c>
      <c r="P60" s="739" t="str">
        <f ca="1">IF(OR($N60="",$N60=0),"",SUMIF('２個別表'!$D$11:$D$510,$C60,'２個別表'!$BY$11:$BY$510))</f>
        <v/>
      </c>
      <c r="Q60" s="739" t="str">
        <f ca="1">IF(OR($N60="",$N60=0),"",SUMIF('２個別表'!$D$11:$D$510,$C60,'２個別表'!$H$11:$H$510))</f>
        <v/>
      </c>
      <c r="R60" s="740" t="str">
        <f ca="1">IF(OR($N60="",$N60=0),"",SUMIF('２個別表'!$D$11:$D$510,$C60,'２個別表'!CS$11:CS$510))</f>
        <v/>
      </c>
      <c r="S60" s="743" t="str">
        <f ca="1">IF(OR($N60="",$N60=0),"",SUMIF('２個別表'!$D$11:$D$510,$C60,'２個別表'!CT$11:CT$510))</f>
        <v/>
      </c>
      <c r="T60" s="364"/>
      <c r="U60" s="364"/>
      <c r="V60" s="364"/>
      <c r="W60" s="365"/>
      <c r="X60" s="755" t="str">
        <f t="shared" ca="1" si="9"/>
        <v/>
      </c>
      <c r="Y60" s="756" t="str">
        <f t="shared" ca="1" si="10"/>
        <v/>
      </c>
      <c r="Z60" s="757" t="str">
        <f ca="1">IF(OR($N60="",$N60=0),"",SUMIF('２個別表'!$D$11:$D$510,$C60,'２個別表'!DZ$11:DZ$510))</f>
        <v/>
      </c>
      <c r="AA60" s="757" t="str">
        <f ca="1">IF(OR($N60="",$N60=0),"",SUMIF('２個別表'!$D$11:$D$510,$C60,'２個別表'!EA$11:EA$510))</f>
        <v/>
      </c>
      <c r="AB60" s="757" t="str">
        <f ca="1">IF(OR($N60="",$N60=0),"",SUMIF('２個別表'!$D$11:$D$510,$C60,'２個別表'!EB$11:EB$510))</f>
        <v/>
      </c>
      <c r="AC60" s="757" t="str">
        <f ca="1">IF(OR($N60="",$N60=0),"",SUMIF('２個別表'!$D$11:$D$510,$C60,'２個別表'!EC$11:EC$510))</f>
        <v/>
      </c>
      <c r="AD60" s="758" t="str">
        <f ca="1">IF(OR($N60="",$N60=0),"",SUMIF('２個別表'!$D$11:$D$510,$C60,'２個別表'!ED$11:ED$510))</f>
        <v/>
      </c>
      <c r="AE60" s="758" t="str">
        <f ca="1">IF(OR($N60="",$N60=0),"",SUMIF('２個別表'!$D$11:$D$510,$C60,'２個別表'!EE$11:EE$510))</f>
        <v/>
      </c>
      <c r="AF60" s="758" t="str">
        <f ca="1">IF(OR($N60="",$N60=0),"",SUMIF('２個別表'!$D$11:$D$510,$C60,'２個別表'!EF$11:EF$510))</f>
        <v/>
      </c>
      <c r="AG60" s="758" t="str">
        <f ca="1">IF(OR($N60="",$N60=0),"",SUMIF('２個別表'!$D$11:$D$510,$C60,'２個別表'!EG$11:EG$510))</f>
        <v/>
      </c>
      <c r="AH60" s="758" t="str">
        <f ca="1">IF(OR($N60="",$N60=0),"",SUMIF('２個別表'!$D$11:$D$510,$C60,'２個別表'!EH$11:EH$510))</f>
        <v/>
      </c>
      <c r="AI60" s="758" t="str">
        <f ca="1">IF(OR($N60="",$N60=0),"",SUMIF('２個別表'!$D$11:$D$510,$C60,'２個別表'!EI$11:EI$510))</f>
        <v/>
      </c>
      <c r="AJ60" s="758" t="str">
        <f ca="1">IF(OR($N60="",$N60=0),"",SUMIF('２個別表'!$D$11:$D$510,$C60,'２個別表'!EJ$11:EJ$510))</f>
        <v/>
      </c>
      <c r="AK60" s="758" t="str">
        <f ca="1">IF(OR($N60="",$N60=0),"",SUMIF('２個別表'!$D$11:$D$510,$C60,'２個別表'!EK$11:EK$510))</f>
        <v/>
      </c>
      <c r="AL60" s="759" t="str">
        <f ca="1">IF(OR($N60="",$N60=0),"",SUMIF('２個別表'!$D$11:$D$510,$C60,'２個別表'!EL$11:EL$510))</f>
        <v/>
      </c>
      <c r="AM60" s="760" t="str">
        <f ca="1">IF(OR($N60="",$N60=0),"",SUMIF('２個別表'!$D$11:$D$510,$C60,'２個別表'!EM$11:EM$510))</f>
        <v/>
      </c>
      <c r="AN60" s="33"/>
      <c r="AO60" s="721" t="str">
        <f ca="1">IFERROR(IF($C60="","",INDEX(('２個別表'!$D$11:$D$510,'２個別表'!$W$11:$W$510),MATCH($C60,'２個別表'!$D$11:$D$510,0),1,2)),"")</f>
        <v/>
      </c>
    </row>
    <row r="61" spans="1:41" ht="30" hidden="1" customHeight="1">
      <c r="A61" s="721" t="str">
        <f t="shared" ca="1" si="2"/>
        <v/>
      </c>
      <c r="B61" s="722" t="str">
        <f t="shared" ca="1" si="3"/>
        <v/>
      </c>
      <c r="C61" s="728">
        <v>46</v>
      </c>
      <c r="D61" s="729" t="str">
        <f ca="1">IFERROR(IF(OR($C61="",$C61=0),"",INDEX(('２個別表'!$D$11:$D$510,'２個別表'!R$11:R$510),MATCH($C61,'２個別表'!$D$11:$D$510,0),1,2)),"")</f>
        <v/>
      </c>
      <c r="E61" s="729" t="str">
        <f ca="1">IFERROR(IF(OR($C61="",$C61=0),"",INDEX(('２個別表'!$D$11:$D$510,'２個別表'!S$11:S$510),MATCH($C61,'２個別表'!$D$11:$D$510,0),1,2)),"")</f>
        <v/>
      </c>
      <c r="F61" s="730" t="str">
        <f ca="1">IFERROR(IF(OR($C61="",$C61=0),"",INDEX(('２個別表'!$D$11:$D$510,'２個別表'!T$11:T$510),MATCH($C61,'２個別表'!$D$11:$D$510,0),1,2)),"")</f>
        <v/>
      </c>
      <c r="G61" s="732" t="str">
        <f ca="1">IFERROR(IF(OR($C61="",$C61=0),"",INDEX(('２個別表'!$D$11:$D$510,'２個別表'!V$11:V$510),MATCH($C61,'２個別表'!$D$11:$D$510,0),1,2)),"")</f>
        <v/>
      </c>
      <c r="H61" s="724" t="str">
        <f t="shared" ca="1" si="4"/>
        <v/>
      </c>
      <c r="I61" s="725" t="str">
        <f t="shared" ca="1" si="5"/>
        <v/>
      </c>
      <c r="J61" s="725" t="str">
        <f t="shared" ca="1" si="6"/>
        <v/>
      </c>
      <c r="K61" s="725" t="str">
        <f t="shared" ca="1" si="7"/>
        <v/>
      </c>
      <c r="L61" s="725" t="str">
        <f t="shared" ca="1" si="8"/>
        <v/>
      </c>
      <c r="M61" s="742" t="str">
        <f ca="1">IFERROR(IF(OR($C61="",$C61=0),"",INDEX(('２個別表'!$D$11:$D$510,'２個別表'!W$11:W$510),MATCH($C61,'２個別表'!$D$11:$D$510,0),1,2)&amp;" "&amp;INDEX(('２個別表'!$D$11:$D$510,'２個別表'!X$11:X$510),MATCH($C61,'２個別表'!$D$11:$D$510,0),1,2)),"")</f>
        <v/>
      </c>
      <c r="N61" s="738" t="str">
        <f ca="1">IF(IF(M61="2 補強以外の取組",SUMIFS('２個別表'!$M$11:$M$510,'２個別表'!$D$11:$D$510,$C61),SUMIFS('２個別表'!$N$11:$N$510,'２個別表'!$D$11:$D$510,$C61))=0,"",IF(M61="2 補強以外の取組",SUMIFS('２個別表'!$M$11:$M$510,'２個別表'!$D$11:$D$510,$C61),SUMIFS('２個別表'!$N$11:$N$510,'２個別表'!$D$11:$D$510,$C61)))</f>
        <v/>
      </c>
      <c r="O61" s="739" t="str">
        <f ca="1">IF(OR($N61="",$N61=0),"",SUMIF('２個別表'!$D$11:$D$510,$C61,'２個別表'!$BW$11:$BW$510))</f>
        <v/>
      </c>
      <c r="P61" s="739" t="str">
        <f ca="1">IF(OR($N61="",$N61=0),"",SUMIF('２個別表'!$D$11:$D$510,$C61,'２個別表'!$BY$11:$BY$510))</f>
        <v/>
      </c>
      <c r="Q61" s="739" t="str">
        <f ca="1">IF(OR($N61="",$N61=0),"",SUMIF('２個別表'!$D$11:$D$510,$C61,'２個別表'!$H$11:$H$510))</f>
        <v/>
      </c>
      <c r="R61" s="740" t="str">
        <f ca="1">IF(OR($N61="",$N61=0),"",SUMIF('２個別表'!$D$11:$D$510,$C61,'２個別表'!CS$11:CS$510))</f>
        <v/>
      </c>
      <c r="S61" s="743" t="str">
        <f ca="1">IF(OR($N61="",$N61=0),"",SUMIF('２個別表'!$D$11:$D$510,$C61,'２個別表'!CT$11:CT$510))</f>
        <v/>
      </c>
      <c r="T61" s="364"/>
      <c r="U61" s="364"/>
      <c r="V61" s="364"/>
      <c r="W61" s="365"/>
      <c r="X61" s="755" t="str">
        <f t="shared" ca="1" si="9"/>
        <v/>
      </c>
      <c r="Y61" s="756" t="str">
        <f t="shared" ca="1" si="10"/>
        <v/>
      </c>
      <c r="Z61" s="757" t="str">
        <f ca="1">IF(OR($N61="",$N61=0),"",SUMIF('２個別表'!$D$11:$D$510,$C61,'２個別表'!DZ$11:DZ$510))</f>
        <v/>
      </c>
      <c r="AA61" s="757" t="str">
        <f ca="1">IF(OR($N61="",$N61=0),"",SUMIF('２個別表'!$D$11:$D$510,$C61,'２個別表'!EA$11:EA$510))</f>
        <v/>
      </c>
      <c r="AB61" s="757" t="str">
        <f ca="1">IF(OR($N61="",$N61=0),"",SUMIF('２個別表'!$D$11:$D$510,$C61,'２個別表'!EB$11:EB$510))</f>
        <v/>
      </c>
      <c r="AC61" s="757" t="str">
        <f ca="1">IF(OR($N61="",$N61=0),"",SUMIF('２個別表'!$D$11:$D$510,$C61,'２個別表'!EC$11:EC$510))</f>
        <v/>
      </c>
      <c r="AD61" s="758" t="str">
        <f ca="1">IF(OR($N61="",$N61=0),"",SUMIF('２個別表'!$D$11:$D$510,$C61,'２個別表'!ED$11:ED$510))</f>
        <v/>
      </c>
      <c r="AE61" s="758" t="str">
        <f ca="1">IF(OR($N61="",$N61=0),"",SUMIF('２個別表'!$D$11:$D$510,$C61,'２個別表'!EE$11:EE$510))</f>
        <v/>
      </c>
      <c r="AF61" s="758" t="str">
        <f ca="1">IF(OR($N61="",$N61=0),"",SUMIF('２個別表'!$D$11:$D$510,$C61,'２個別表'!EF$11:EF$510))</f>
        <v/>
      </c>
      <c r="AG61" s="758" t="str">
        <f ca="1">IF(OR($N61="",$N61=0),"",SUMIF('２個別表'!$D$11:$D$510,$C61,'２個別表'!EG$11:EG$510))</f>
        <v/>
      </c>
      <c r="AH61" s="758" t="str">
        <f ca="1">IF(OR($N61="",$N61=0),"",SUMIF('２個別表'!$D$11:$D$510,$C61,'２個別表'!EH$11:EH$510))</f>
        <v/>
      </c>
      <c r="AI61" s="758" t="str">
        <f ca="1">IF(OR($N61="",$N61=0),"",SUMIF('２個別表'!$D$11:$D$510,$C61,'２個別表'!EI$11:EI$510))</f>
        <v/>
      </c>
      <c r="AJ61" s="758" t="str">
        <f ca="1">IF(OR($N61="",$N61=0),"",SUMIF('２個別表'!$D$11:$D$510,$C61,'２個別表'!EJ$11:EJ$510))</f>
        <v/>
      </c>
      <c r="AK61" s="758" t="str">
        <f ca="1">IF(OR($N61="",$N61=0),"",SUMIF('２個別表'!$D$11:$D$510,$C61,'２個別表'!EK$11:EK$510))</f>
        <v/>
      </c>
      <c r="AL61" s="759" t="str">
        <f ca="1">IF(OR($N61="",$N61=0),"",SUMIF('２個別表'!$D$11:$D$510,$C61,'２個別表'!EL$11:EL$510))</f>
        <v/>
      </c>
      <c r="AM61" s="760" t="str">
        <f ca="1">IF(OR($N61="",$N61=0),"",SUMIF('２個別表'!$D$11:$D$510,$C61,'２個別表'!EM$11:EM$510))</f>
        <v/>
      </c>
      <c r="AN61" s="33"/>
      <c r="AO61" s="721" t="str">
        <f ca="1">IFERROR(IF($C61="","",INDEX(('２個別表'!$D$11:$D$510,'２個別表'!$W$11:$W$510),MATCH($C61,'２個別表'!$D$11:$D$510,0),1,2)),"")</f>
        <v/>
      </c>
    </row>
    <row r="62" spans="1:41" ht="30" hidden="1" customHeight="1">
      <c r="A62" s="721" t="str">
        <f t="shared" ca="1" si="2"/>
        <v/>
      </c>
      <c r="B62" s="722" t="str">
        <f t="shared" ca="1" si="3"/>
        <v/>
      </c>
      <c r="C62" s="728">
        <v>47</v>
      </c>
      <c r="D62" s="729" t="str">
        <f ca="1">IFERROR(IF(OR($C62="",$C62=0),"",INDEX(('２個別表'!$D$11:$D$510,'２個別表'!R$11:R$510),MATCH($C62,'２個別表'!$D$11:$D$510,0),1,2)),"")</f>
        <v/>
      </c>
      <c r="E62" s="729" t="str">
        <f ca="1">IFERROR(IF(OR($C62="",$C62=0),"",INDEX(('２個別表'!$D$11:$D$510,'２個別表'!S$11:S$510),MATCH($C62,'２個別表'!$D$11:$D$510,0),1,2)),"")</f>
        <v/>
      </c>
      <c r="F62" s="730" t="str">
        <f ca="1">IFERROR(IF(OR($C62="",$C62=0),"",INDEX(('２個別表'!$D$11:$D$510,'２個別表'!T$11:T$510),MATCH($C62,'２個別表'!$D$11:$D$510,0),1,2)),"")</f>
        <v/>
      </c>
      <c r="G62" s="732" t="str">
        <f ca="1">IFERROR(IF(OR($C62="",$C62=0),"",INDEX(('２個別表'!$D$11:$D$510,'２個別表'!V$11:V$510),MATCH($C62,'２個別表'!$D$11:$D$510,0),1,2)),"")</f>
        <v/>
      </c>
      <c r="H62" s="724" t="str">
        <f t="shared" ca="1" si="4"/>
        <v/>
      </c>
      <c r="I62" s="725" t="str">
        <f t="shared" ca="1" si="5"/>
        <v/>
      </c>
      <c r="J62" s="725" t="str">
        <f t="shared" ca="1" si="6"/>
        <v/>
      </c>
      <c r="K62" s="725" t="str">
        <f t="shared" ca="1" si="7"/>
        <v/>
      </c>
      <c r="L62" s="725" t="str">
        <f t="shared" ca="1" si="8"/>
        <v/>
      </c>
      <c r="M62" s="742" t="str">
        <f ca="1">IFERROR(IF(OR($C62="",$C62=0),"",INDEX(('２個別表'!$D$11:$D$510,'２個別表'!W$11:W$510),MATCH($C62,'２個別表'!$D$11:$D$510,0),1,2)&amp;" "&amp;INDEX(('２個別表'!$D$11:$D$510,'２個別表'!X$11:X$510),MATCH($C62,'２個別表'!$D$11:$D$510,0),1,2)),"")</f>
        <v/>
      </c>
      <c r="N62" s="738" t="str">
        <f ca="1">IF(IF(M62="2 補強以外の取組",SUMIFS('２個別表'!$M$11:$M$510,'２個別表'!$D$11:$D$510,$C62),SUMIFS('２個別表'!$N$11:$N$510,'２個別表'!$D$11:$D$510,$C62))=0,"",IF(M62="2 補強以外の取組",SUMIFS('２個別表'!$M$11:$M$510,'２個別表'!$D$11:$D$510,$C62),SUMIFS('２個別表'!$N$11:$N$510,'２個別表'!$D$11:$D$510,$C62)))</f>
        <v/>
      </c>
      <c r="O62" s="739" t="str">
        <f ca="1">IF(OR($N62="",$N62=0),"",SUMIF('２個別表'!$D$11:$D$510,$C62,'２個別表'!$BW$11:$BW$510))</f>
        <v/>
      </c>
      <c r="P62" s="739" t="str">
        <f ca="1">IF(OR($N62="",$N62=0),"",SUMIF('２個別表'!$D$11:$D$510,$C62,'２個別表'!$BY$11:$BY$510))</f>
        <v/>
      </c>
      <c r="Q62" s="739" t="str">
        <f ca="1">IF(OR($N62="",$N62=0),"",SUMIF('２個別表'!$D$11:$D$510,$C62,'２個別表'!$H$11:$H$510))</f>
        <v/>
      </c>
      <c r="R62" s="740" t="str">
        <f ca="1">IF(OR($N62="",$N62=0),"",SUMIF('２個別表'!$D$11:$D$510,$C62,'２個別表'!CS$11:CS$510))</f>
        <v/>
      </c>
      <c r="S62" s="743" t="str">
        <f ca="1">IF(OR($N62="",$N62=0),"",SUMIF('２個別表'!$D$11:$D$510,$C62,'２個別表'!CT$11:CT$510))</f>
        <v/>
      </c>
      <c r="T62" s="364"/>
      <c r="U62" s="364"/>
      <c r="V62" s="364"/>
      <c r="W62" s="365"/>
      <c r="X62" s="755" t="str">
        <f t="shared" ca="1" si="9"/>
        <v/>
      </c>
      <c r="Y62" s="756" t="str">
        <f t="shared" ca="1" si="10"/>
        <v/>
      </c>
      <c r="Z62" s="757" t="str">
        <f ca="1">IF(OR($N62="",$N62=0),"",SUMIF('２個別表'!$D$11:$D$510,$C62,'２個別表'!DZ$11:DZ$510))</f>
        <v/>
      </c>
      <c r="AA62" s="757" t="str">
        <f ca="1">IF(OR($N62="",$N62=0),"",SUMIF('２個別表'!$D$11:$D$510,$C62,'２個別表'!EA$11:EA$510))</f>
        <v/>
      </c>
      <c r="AB62" s="757" t="str">
        <f ca="1">IF(OR($N62="",$N62=0),"",SUMIF('２個別表'!$D$11:$D$510,$C62,'２個別表'!EB$11:EB$510))</f>
        <v/>
      </c>
      <c r="AC62" s="757" t="str">
        <f ca="1">IF(OR($N62="",$N62=0),"",SUMIF('２個別表'!$D$11:$D$510,$C62,'２個別表'!EC$11:EC$510))</f>
        <v/>
      </c>
      <c r="AD62" s="758" t="str">
        <f ca="1">IF(OR($N62="",$N62=0),"",SUMIF('２個別表'!$D$11:$D$510,$C62,'２個別表'!ED$11:ED$510))</f>
        <v/>
      </c>
      <c r="AE62" s="758" t="str">
        <f ca="1">IF(OR($N62="",$N62=0),"",SUMIF('２個別表'!$D$11:$D$510,$C62,'２個別表'!EE$11:EE$510))</f>
        <v/>
      </c>
      <c r="AF62" s="758" t="str">
        <f ca="1">IF(OR($N62="",$N62=0),"",SUMIF('２個別表'!$D$11:$D$510,$C62,'２個別表'!EF$11:EF$510))</f>
        <v/>
      </c>
      <c r="AG62" s="758" t="str">
        <f ca="1">IF(OR($N62="",$N62=0),"",SUMIF('２個別表'!$D$11:$D$510,$C62,'２個別表'!EG$11:EG$510))</f>
        <v/>
      </c>
      <c r="AH62" s="758" t="str">
        <f ca="1">IF(OR($N62="",$N62=0),"",SUMIF('２個別表'!$D$11:$D$510,$C62,'２個別表'!EH$11:EH$510))</f>
        <v/>
      </c>
      <c r="AI62" s="758" t="str">
        <f ca="1">IF(OR($N62="",$N62=0),"",SUMIF('２個別表'!$D$11:$D$510,$C62,'２個別表'!EI$11:EI$510))</f>
        <v/>
      </c>
      <c r="AJ62" s="758" t="str">
        <f ca="1">IF(OR($N62="",$N62=0),"",SUMIF('２個別表'!$D$11:$D$510,$C62,'２個別表'!EJ$11:EJ$510))</f>
        <v/>
      </c>
      <c r="AK62" s="758" t="str">
        <f ca="1">IF(OR($N62="",$N62=0),"",SUMIF('２個別表'!$D$11:$D$510,$C62,'２個別表'!EK$11:EK$510))</f>
        <v/>
      </c>
      <c r="AL62" s="759" t="str">
        <f ca="1">IF(OR($N62="",$N62=0),"",SUMIF('２個別表'!$D$11:$D$510,$C62,'２個別表'!EL$11:EL$510))</f>
        <v/>
      </c>
      <c r="AM62" s="760" t="str">
        <f ca="1">IF(OR($N62="",$N62=0),"",SUMIF('２個別表'!$D$11:$D$510,$C62,'２個別表'!EM$11:EM$510))</f>
        <v/>
      </c>
      <c r="AN62" s="33"/>
      <c r="AO62" s="721" t="str">
        <f ca="1">IFERROR(IF($C62="","",INDEX(('２個別表'!$D$11:$D$510,'２個別表'!$W$11:$W$510),MATCH($C62,'２個別表'!$D$11:$D$510,0),1,2)),"")</f>
        <v/>
      </c>
    </row>
    <row r="63" spans="1:41" ht="30" hidden="1" customHeight="1">
      <c r="A63" s="721" t="str">
        <f t="shared" ca="1" si="2"/>
        <v/>
      </c>
      <c r="B63" s="722" t="str">
        <f t="shared" ca="1" si="3"/>
        <v/>
      </c>
      <c r="C63" s="728">
        <v>48</v>
      </c>
      <c r="D63" s="729" t="str">
        <f ca="1">IFERROR(IF(OR($C63="",$C63=0),"",INDEX(('２個別表'!$D$11:$D$510,'２個別表'!R$11:R$510),MATCH($C63,'２個別表'!$D$11:$D$510,0),1,2)),"")</f>
        <v/>
      </c>
      <c r="E63" s="729" t="str">
        <f ca="1">IFERROR(IF(OR($C63="",$C63=0),"",INDEX(('２個別表'!$D$11:$D$510,'２個別表'!S$11:S$510),MATCH($C63,'２個別表'!$D$11:$D$510,0),1,2)),"")</f>
        <v/>
      </c>
      <c r="F63" s="730" t="str">
        <f ca="1">IFERROR(IF(OR($C63="",$C63=0),"",INDEX(('２個別表'!$D$11:$D$510,'２個別表'!T$11:T$510),MATCH($C63,'２個別表'!$D$11:$D$510,0),1,2)),"")</f>
        <v/>
      </c>
      <c r="G63" s="732" t="str">
        <f ca="1">IFERROR(IF(OR($C63="",$C63=0),"",INDEX(('２個別表'!$D$11:$D$510,'２個別表'!V$11:V$510),MATCH($C63,'２個別表'!$D$11:$D$510,0),1,2)),"")</f>
        <v/>
      </c>
      <c r="H63" s="724" t="str">
        <f t="shared" ca="1" si="4"/>
        <v/>
      </c>
      <c r="I63" s="725" t="str">
        <f t="shared" ca="1" si="5"/>
        <v/>
      </c>
      <c r="J63" s="725" t="str">
        <f t="shared" ca="1" si="6"/>
        <v/>
      </c>
      <c r="K63" s="725" t="str">
        <f t="shared" ca="1" si="7"/>
        <v/>
      </c>
      <c r="L63" s="725" t="str">
        <f t="shared" ca="1" si="8"/>
        <v/>
      </c>
      <c r="M63" s="742" t="str">
        <f ca="1">IFERROR(IF(OR($C63="",$C63=0),"",INDEX(('２個別表'!$D$11:$D$510,'２個別表'!W$11:W$510),MATCH($C63,'２個別表'!$D$11:$D$510,0),1,2)&amp;" "&amp;INDEX(('２個別表'!$D$11:$D$510,'２個別表'!X$11:X$510),MATCH($C63,'２個別表'!$D$11:$D$510,0),1,2)),"")</f>
        <v/>
      </c>
      <c r="N63" s="738" t="str">
        <f ca="1">IF(IF(M63="2 補強以外の取組",SUMIFS('２個別表'!$M$11:$M$510,'２個別表'!$D$11:$D$510,$C63),SUMIFS('２個別表'!$N$11:$N$510,'２個別表'!$D$11:$D$510,$C63))=0,"",IF(M63="2 補強以外の取組",SUMIFS('２個別表'!$M$11:$M$510,'２個別表'!$D$11:$D$510,$C63),SUMIFS('２個別表'!$N$11:$N$510,'２個別表'!$D$11:$D$510,$C63)))</f>
        <v/>
      </c>
      <c r="O63" s="739" t="str">
        <f ca="1">IF(OR($N63="",$N63=0),"",SUMIF('２個別表'!$D$11:$D$510,$C63,'２個別表'!$BW$11:$BW$510))</f>
        <v/>
      </c>
      <c r="P63" s="739" t="str">
        <f ca="1">IF(OR($N63="",$N63=0),"",SUMIF('２個別表'!$D$11:$D$510,$C63,'２個別表'!$BY$11:$BY$510))</f>
        <v/>
      </c>
      <c r="Q63" s="739" t="str">
        <f ca="1">IF(OR($N63="",$N63=0),"",SUMIF('２個別表'!$D$11:$D$510,$C63,'２個別表'!$H$11:$H$510))</f>
        <v/>
      </c>
      <c r="R63" s="740" t="str">
        <f ca="1">IF(OR($N63="",$N63=0),"",SUMIF('２個別表'!$D$11:$D$510,$C63,'２個別表'!CS$11:CS$510))</f>
        <v/>
      </c>
      <c r="S63" s="743" t="str">
        <f ca="1">IF(OR($N63="",$N63=0),"",SUMIF('２個別表'!$D$11:$D$510,$C63,'２個別表'!CT$11:CT$510))</f>
        <v/>
      </c>
      <c r="T63" s="364"/>
      <c r="U63" s="364"/>
      <c r="V63" s="364"/>
      <c r="W63" s="365"/>
      <c r="X63" s="755" t="str">
        <f t="shared" ca="1" si="9"/>
        <v/>
      </c>
      <c r="Y63" s="756" t="str">
        <f t="shared" ca="1" si="10"/>
        <v/>
      </c>
      <c r="Z63" s="757" t="str">
        <f ca="1">IF(OR($N63="",$N63=0),"",SUMIF('２個別表'!$D$11:$D$510,$C63,'２個別表'!DZ$11:DZ$510))</f>
        <v/>
      </c>
      <c r="AA63" s="757" t="str">
        <f ca="1">IF(OR($N63="",$N63=0),"",SUMIF('２個別表'!$D$11:$D$510,$C63,'２個別表'!EA$11:EA$510))</f>
        <v/>
      </c>
      <c r="AB63" s="757" t="str">
        <f ca="1">IF(OR($N63="",$N63=0),"",SUMIF('２個別表'!$D$11:$D$510,$C63,'２個別表'!EB$11:EB$510))</f>
        <v/>
      </c>
      <c r="AC63" s="757" t="str">
        <f ca="1">IF(OR($N63="",$N63=0),"",SUMIF('２個別表'!$D$11:$D$510,$C63,'２個別表'!EC$11:EC$510))</f>
        <v/>
      </c>
      <c r="AD63" s="758" t="str">
        <f ca="1">IF(OR($N63="",$N63=0),"",SUMIF('２個別表'!$D$11:$D$510,$C63,'２個別表'!ED$11:ED$510))</f>
        <v/>
      </c>
      <c r="AE63" s="758" t="str">
        <f ca="1">IF(OR($N63="",$N63=0),"",SUMIF('２個別表'!$D$11:$D$510,$C63,'２個別表'!EE$11:EE$510))</f>
        <v/>
      </c>
      <c r="AF63" s="758" t="str">
        <f ca="1">IF(OR($N63="",$N63=0),"",SUMIF('２個別表'!$D$11:$D$510,$C63,'２個別表'!EF$11:EF$510))</f>
        <v/>
      </c>
      <c r="AG63" s="758" t="str">
        <f ca="1">IF(OR($N63="",$N63=0),"",SUMIF('２個別表'!$D$11:$D$510,$C63,'２個別表'!EG$11:EG$510))</f>
        <v/>
      </c>
      <c r="AH63" s="758" t="str">
        <f ca="1">IF(OR($N63="",$N63=0),"",SUMIF('２個別表'!$D$11:$D$510,$C63,'２個別表'!EH$11:EH$510))</f>
        <v/>
      </c>
      <c r="AI63" s="758" t="str">
        <f ca="1">IF(OR($N63="",$N63=0),"",SUMIF('２個別表'!$D$11:$D$510,$C63,'２個別表'!EI$11:EI$510))</f>
        <v/>
      </c>
      <c r="AJ63" s="758" t="str">
        <f ca="1">IF(OR($N63="",$N63=0),"",SUMIF('２個別表'!$D$11:$D$510,$C63,'２個別表'!EJ$11:EJ$510))</f>
        <v/>
      </c>
      <c r="AK63" s="758" t="str">
        <f ca="1">IF(OR($N63="",$N63=0),"",SUMIF('２個別表'!$D$11:$D$510,$C63,'２個別表'!EK$11:EK$510))</f>
        <v/>
      </c>
      <c r="AL63" s="759" t="str">
        <f ca="1">IF(OR($N63="",$N63=0),"",SUMIF('２個別表'!$D$11:$D$510,$C63,'２個別表'!EL$11:EL$510))</f>
        <v/>
      </c>
      <c r="AM63" s="760" t="str">
        <f ca="1">IF(OR($N63="",$N63=0),"",SUMIF('２個別表'!$D$11:$D$510,$C63,'２個別表'!EM$11:EM$510))</f>
        <v/>
      </c>
      <c r="AN63" s="33"/>
      <c r="AO63" s="721" t="str">
        <f ca="1">IFERROR(IF($C63="","",INDEX(('２個別表'!$D$11:$D$510,'２個別表'!$W$11:$W$510),MATCH($C63,'２個別表'!$D$11:$D$510,0),1,2)),"")</f>
        <v/>
      </c>
    </row>
    <row r="64" spans="1:41" ht="30" hidden="1" customHeight="1">
      <c r="A64" s="721" t="str">
        <f t="shared" ca="1" si="2"/>
        <v/>
      </c>
      <c r="B64" s="722" t="str">
        <f t="shared" ca="1" si="3"/>
        <v/>
      </c>
      <c r="C64" s="728">
        <v>49</v>
      </c>
      <c r="D64" s="729" t="str">
        <f ca="1">IFERROR(IF(OR($C64="",$C64=0),"",INDEX(('２個別表'!$D$11:$D$510,'２個別表'!R$11:R$510),MATCH($C64,'２個別表'!$D$11:$D$510,0),1,2)),"")</f>
        <v/>
      </c>
      <c r="E64" s="729" t="str">
        <f ca="1">IFERROR(IF(OR($C64="",$C64=0),"",INDEX(('２個別表'!$D$11:$D$510,'２個別表'!S$11:S$510),MATCH($C64,'２個別表'!$D$11:$D$510,0),1,2)),"")</f>
        <v/>
      </c>
      <c r="F64" s="730" t="str">
        <f ca="1">IFERROR(IF(OR($C64="",$C64=0),"",INDEX(('２個別表'!$D$11:$D$510,'２個別表'!T$11:T$510),MATCH($C64,'２個別表'!$D$11:$D$510,0),1,2)),"")</f>
        <v/>
      </c>
      <c r="G64" s="732" t="str">
        <f ca="1">IFERROR(IF(OR($C64="",$C64=0),"",INDEX(('２個別表'!$D$11:$D$510,'２個別表'!V$11:V$510),MATCH($C64,'２個別表'!$D$11:$D$510,0),1,2)),"")</f>
        <v/>
      </c>
      <c r="H64" s="724" t="str">
        <f t="shared" ca="1" si="4"/>
        <v/>
      </c>
      <c r="I64" s="725" t="str">
        <f t="shared" ca="1" si="5"/>
        <v/>
      </c>
      <c r="J64" s="725" t="str">
        <f t="shared" ca="1" si="6"/>
        <v/>
      </c>
      <c r="K64" s="725" t="str">
        <f t="shared" ca="1" si="7"/>
        <v/>
      </c>
      <c r="L64" s="725" t="str">
        <f t="shared" ca="1" si="8"/>
        <v/>
      </c>
      <c r="M64" s="742" t="str">
        <f ca="1">IFERROR(IF(OR($C64="",$C64=0),"",INDEX(('２個別表'!$D$11:$D$510,'２個別表'!W$11:W$510),MATCH($C64,'２個別表'!$D$11:$D$510,0),1,2)&amp;" "&amp;INDEX(('２個別表'!$D$11:$D$510,'２個別表'!X$11:X$510),MATCH($C64,'２個別表'!$D$11:$D$510,0),1,2)),"")</f>
        <v/>
      </c>
      <c r="N64" s="738" t="str">
        <f ca="1">IF(IF(M64="2 補強以外の取組",SUMIFS('２個別表'!$M$11:$M$510,'２個別表'!$D$11:$D$510,$C64),SUMIFS('２個別表'!$N$11:$N$510,'２個別表'!$D$11:$D$510,$C64))=0,"",IF(M64="2 補強以外の取組",SUMIFS('２個別表'!$M$11:$M$510,'２個別表'!$D$11:$D$510,$C64),SUMIFS('２個別表'!$N$11:$N$510,'２個別表'!$D$11:$D$510,$C64)))</f>
        <v/>
      </c>
      <c r="O64" s="739" t="str">
        <f ca="1">IF(OR($N64="",$N64=0),"",SUMIF('２個別表'!$D$11:$D$510,$C64,'２個別表'!$BW$11:$BW$510))</f>
        <v/>
      </c>
      <c r="P64" s="739" t="str">
        <f ca="1">IF(OR($N64="",$N64=0),"",SUMIF('２個別表'!$D$11:$D$510,$C64,'２個別表'!$BY$11:$BY$510))</f>
        <v/>
      </c>
      <c r="Q64" s="739" t="str">
        <f ca="1">IF(OR($N64="",$N64=0),"",SUMIF('２個別表'!$D$11:$D$510,$C64,'２個別表'!$H$11:$H$510))</f>
        <v/>
      </c>
      <c r="R64" s="740" t="str">
        <f ca="1">IF(OR($N64="",$N64=0),"",SUMIF('２個別表'!$D$11:$D$510,$C64,'２個別表'!CS$11:CS$510))</f>
        <v/>
      </c>
      <c r="S64" s="743" t="str">
        <f ca="1">IF(OR($N64="",$N64=0),"",SUMIF('２個別表'!$D$11:$D$510,$C64,'２個別表'!CT$11:CT$510))</f>
        <v/>
      </c>
      <c r="T64" s="364"/>
      <c r="U64" s="364"/>
      <c r="V64" s="364"/>
      <c r="W64" s="365"/>
      <c r="X64" s="755" t="str">
        <f t="shared" ca="1" si="9"/>
        <v/>
      </c>
      <c r="Y64" s="756" t="str">
        <f t="shared" ca="1" si="10"/>
        <v/>
      </c>
      <c r="Z64" s="757" t="str">
        <f ca="1">IF(OR($N64="",$N64=0),"",SUMIF('２個別表'!$D$11:$D$510,$C64,'２個別表'!DZ$11:DZ$510))</f>
        <v/>
      </c>
      <c r="AA64" s="757" t="str">
        <f ca="1">IF(OR($N64="",$N64=0),"",SUMIF('２個別表'!$D$11:$D$510,$C64,'２個別表'!EA$11:EA$510))</f>
        <v/>
      </c>
      <c r="AB64" s="757" t="str">
        <f ca="1">IF(OR($N64="",$N64=0),"",SUMIF('２個別表'!$D$11:$D$510,$C64,'２個別表'!EB$11:EB$510))</f>
        <v/>
      </c>
      <c r="AC64" s="757" t="str">
        <f ca="1">IF(OR($N64="",$N64=0),"",SUMIF('２個別表'!$D$11:$D$510,$C64,'２個別表'!EC$11:EC$510))</f>
        <v/>
      </c>
      <c r="AD64" s="758" t="str">
        <f ca="1">IF(OR($N64="",$N64=0),"",SUMIF('２個別表'!$D$11:$D$510,$C64,'２個別表'!ED$11:ED$510))</f>
        <v/>
      </c>
      <c r="AE64" s="758" t="str">
        <f ca="1">IF(OR($N64="",$N64=0),"",SUMIF('２個別表'!$D$11:$D$510,$C64,'２個別表'!EE$11:EE$510))</f>
        <v/>
      </c>
      <c r="AF64" s="758" t="str">
        <f ca="1">IF(OR($N64="",$N64=0),"",SUMIF('２個別表'!$D$11:$D$510,$C64,'２個別表'!EF$11:EF$510))</f>
        <v/>
      </c>
      <c r="AG64" s="758" t="str">
        <f ca="1">IF(OR($N64="",$N64=0),"",SUMIF('２個別表'!$D$11:$D$510,$C64,'２個別表'!EG$11:EG$510))</f>
        <v/>
      </c>
      <c r="AH64" s="758" t="str">
        <f ca="1">IF(OR($N64="",$N64=0),"",SUMIF('２個別表'!$D$11:$D$510,$C64,'２個別表'!EH$11:EH$510))</f>
        <v/>
      </c>
      <c r="AI64" s="758" t="str">
        <f ca="1">IF(OR($N64="",$N64=0),"",SUMIF('２個別表'!$D$11:$D$510,$C64,'２個別表'!EI$11:EI$510))</f>
        <v/>
      </c>
      <c r="AJ64" s="758" t="str">
        <f ca="1">IF(OR($N64="",$N64=0),"",SUMIF('２個別表'!$D$11:$D$510,$C64,'２個別表'!EJ$11:EJ$510))</f>
        <v/>
      </c>
      <c r="AK64" s="758" t="str">
        <f ca="1">IF(OR($N64="",$N64=0),"",SUMIF('２個別表'!$D$11:$D$510,$C64,'２個別表'!EK$11:EK$510))</f>
        <v/>
      </c>
      <c r="AL64" s="759" t="str">
        <f ca="1">IF(OR($N64="",$N64=0),"",SUMIF('２個別表'!$D$11:$D$510,$C64,'２個別表'!EL$11:EL$510))</f>
        <v/>
      </c>
      <c r="AM64" s="760" t="str">
        <f ca="1">IF(OR($N64="",$N64=0),"",SUMIF('２個別表'!$D$11:$D$510,$C64,'２個別表'!EM$11:EM$510))</f>
        <v/>
      </c>
      <c r="AN64" s="33"/>
      <c r="AO64" s="721" t="str">
        <f ca="1">IFERROR(IF($C64="","",INDEX(('２個別表'!$D$11:$D$510,'２個別表'!$W$11:$W$510),MATCH($C64,'２個別表'!$D$11:$D$510,0),1,2)),"")</f>
        <v/>
      </c>
    </row>
    <row r="65" spans="1:41" ht="30" hidden="1" customHeight="1">
      <c r="A65" s="721" t="str">
        <f t="shared" ca="1" si="2"/>
        <v/>
      </c>
      <c r="B65" s="722" t="str">
        <f t="shared" ca="1" si="3"/>
        <v/>
      </c>
      <c r="C65" s="728">
        <v>50</v>
      </c>
      <c r="D65" s="729" t="str">
        <f ca="1">IFERROR(IF(OR($C65="",$C65=0),"",INDEX(('２個別表'!$D$11:$D$510,'２個別表'!R$11:R$510),MATCH($C65,'２個別表'!$D$11:$D$510,0),1,2)),"")</f>
        <v/>
      </c>
      <c r="E65" s="729" t="str">
        <f ca="1">IFERROR(IF(OR($C65="",$C65=0),"",INDEX(('２個別表'!$D$11:$D$510,'２個別表'!S$11:S$510),MATCH($C65,'２個別表'!$D$11:$D$510,0),1,2)),"")</f>
        <v/>
      </c>
      <c r="F65" s="730" t="str">
        <f ca="1">IFERROR(IF(OR($C65="",$C65=0),"",INDEX(('２個別表'!$D$11:$D$510,'２個別表'!T$11:T$510),MATCH($C65,'２個別表'!$D$11:$D$510,0),1,2)),"")</f>
        <v/>
      </c>
      <c r="G65" s="732" t="str">
        <f ca="1">IFERROR(IF(OR($C65="",$C65=0),"",INDEX(('２個別表'!$D$11:$D$510,'２個別表'!V$11:V$510),MATCH($C65,'２個別表'!$D$11:$D$510,0),1,2)),"")</f>
        <v/>
      </c>
      <c r="H65" s="724" t="str">
        <f t="shared" ca="1" si="4"/>
        <v/>
      </c>
      <c r="I65" s="725" t="str">
        <f t="shared" ca="1" si="5"/>
        <v/>
      </c>
      <c r="J65" s="725" t="str">
        <f t="shared" ca="1" si="6"/>
        <v/>
      </c>
      <c r="K65" s="725" t="str">
        <f t="shared" ca="1" si="7"/>
        <v/>
      </c>
      <c r="L65" s="725" t="str">
        <f t="shared" ca="1" si="8"/>
        <v/>
      </c>
      <c r="M65" s="742" t="str">
        <f ca="1">IFERROR(IF(OR($C65="",$C65=0),"",INDEX(('２個別表'!$D$11:$D$510,'２個別表'!W$11:W$510),MATCH($C65,'２個別表'!$D$11:$D$510,0),1,2)&amp;" "&amp;INDEX(('２個別表'!$D$11:$D$510,'２個別表'!X$11:X$510),MATCH($C65,'２個別表'!$D$11:$D$510,0),1,2)),"")</f>
        <v/>
      </c>
      <c r="N65" s="738" t="str">
        <f ca="1">IF(IF(M65="2 補強以外の取組",SUMIFS('２個別表'!$M$11:$M$510,'２個別表'!$D$11:$D$510,$C65),SUMIFS('２個別表'!$N$11:$N$510,'２個別表'!$D$11:$D$510,$C65))=0,"",IF(M65="2 補強以外の取組",SUMIFS('２個別表'!$M$11:$M$510,'２個別表'!$D$11:$D$510,$C65),SUMIFS('２個別表'!$N$11:$N$510,'２個別表'!$D$11:$D$510,$C65)))</f>
        <v/>
      </c>
      <c r="O65" s="739" t="str">
        <f ca="1">IF(OR($N65="",$N65=0),"",SUMIF('２個別表'!$D$11:$D$510,$C65,'２個別表'!$BW$11:$BW$510))</f>
        <v/>
      </c>
      <c r="P65" s="739" t="str">
        <f ca="1">IF(OR($N65="",$N65=0),"",SUMIF('２個別表'!$D$11:$D$510,$C65,'２個別表'!$BY$11:$BY$510))</f>
        <v/>
      </c>
      <c r="Q65" s="739" t="str">
        <f ca="1">IF(OR($N65="",$N65=0),"",SUMIF('２個別表'!$D$11:$D$510,$C65,'２個別表'!$H$11:$H$510))</f>
        <v/>
      </c>
      <c r="R65" s="740" t="str">
        <f ca="1">IF(OR($N65="",$N65=0),"",SUMIF('２個別表'!$D$11:$D$510,$C65,'２個別表'!CS$11:CS$510))</f>
        <v/>
      </c>
      <c r="S65" s="743" t="str">
        <f ca="1">IF(OR($N65="",$N65=0),"",SUMIF('２個別表'!$D$11:$D$510,$C65,'２個別表'!CT$11:CT$510))</f>
        <v/>
      </c>
      <c r="T65" s="364"/>
      <c r="U65" s="364"/>
      <c r="V65" s="364"/>
      <c r="W65" s="365"/>
      <c r="X65" s="755" t="str">
        <f t="shared" ca="1" si="9"/>
        <v/>
      </c>
      <c r="Y65" s="756" t="str">
        <f t="shared" ca="1" si="10"/>
        <v/>
      </c>
      <c r="Z65" s="757" t="str">
        <f ca="1">IF(OR($N65="",$N65=0),"",SUMIF('２個別表'!$D$11:$D$510,$C65,'２個別表'!DZ$11:DZ$510))</f>
        <v/>
      </c>
      <c r="AA65" s="757" t="str">
        <f ca="1">IF(OR($N65="",$N65=0),"",SUMIF('２個別表'!$D$11:$D$510,$C65,'２個別表'!EA$11:EA$510))</f>
        <v/>
      </c>
      <c r="AB65" s="757" t="str">
        <f ca="1">IF(OR($N65="",$N65=0),"",SUMIF('２個別表'!$D$11:$D$510,$C65,'２個別表'!EB$11:EB$510))</f>
        <v/>
      </c>
      <c r="AC65" s="757" t="str">
        <f ca="1">IF(OR($N65="",$N65=0),"",SUMIF('２個別表'!$D$11:$D$510,$C65,'２個別表'!EC$11:EC$510))</f>
        <v/>
      </c>
      <c r="AD65" s="758" t="str">
        <f ca="1">IF(OR($N65="",$N65=0),"",SUMIF('２個別表'!$D$11:$D$510,$C65,'２個別表'!ED$11:ED$510))</f>
        <v/>
      </c>
      <c r="AE65" s="758" t="str">
        <f ca="1">IF(OR($N65="",$N65=0),"",SUMIF('２個別表'!$D$11:$D$510,$C65,'２個別表'!EE$11:EE$510))</f>
        <v/>
      </c>
      <c r="AF65" s="758" t="str">
        <f ca="1">IF(OR($N65="",$N65=0),"",SUMIF('２個別表'!$D$11:$D$510,$C65,'２個別表'!EF$11:EF$510))</f>
        <v/>
      </c>
      <c r="AG65" s="758" t="str">
        <f ca="1">IF(OR($N65="",$N65=0),"",SUMIF('２個別表'!$D$11:$D$510,$C65,'２個別表'!EG$11:EG$510))</f>
        <v/>
      </c>
      <c r="AH65" s="758" t="str">
        <f ca="1">IF(OR($N65="",$N65=0),"",SUMIF('２個別表'!$D$11:$D$510,$C65,'２個別表'!EH$11:EH$510))</f>
        <v/>
      </c>
      <c r="AI65" s="758" t="str">
        <f ca="1">IF(OR($N65="",$N65=0),"",SUMIF('２個別表'!$D$11:$D$510,$C65,'２個別表'!EI$11:EI$510))</f>
        <v/>
      </c>
      <c r="AJ65" s="758" t="str">
        <f ca="1">IF(OR($N65="",$N65=0),"",SUMIF('２個別表'!$D$11:$D$510,$C65,'２個別表'!EJ$11:EJ$510))</f>
        <v/>
      </c>
      <c r="AK65" s="758" t="str">
        <f ca="1">IF(OR($N65="",$N65=0),"",SUMIF('２個別表'!$D$11:$D$510,$C65,'２個別表'!EK$11:EK$510))</f>
        <v/>
      </c>
      <c r="AL65" s="759" t="str">
        <f ca="1">IF(OR($N65="",$N65=0),"",SUMIF('２個別表'!$D$11:$D$510,$C65,'２個別表'!EL$11:EL$510))</f>
        <v/>
      </c>
      <c r="AM65" s="760" t="str">
        <f ca="1">IF(OR($N65="",$N65=0),"",SUMIF('２個別表'!$D$11:$D$510,$C65,'２個別表'!EM$11:EM$510))</f>
        <v/>
      </c>
      <c r="AN65" s="33"/>
      <c r="AO65" s="721" t="str">
        <f ca="1">IFERROR(IF($C65="","",INDEX(('２個別表'!$D$11:$D$510,'２個別表'!$W$11:$W$510),MATCH($C65,'２個別表'!$D$11:$D$510,0),1,2)),"")</f>
        <v/>
      </c>
    </row>
    <row r="66" spans="1:41" ht="30" hidden="1" customHeight="1">
      <c r="A66" s="721" t="str">
        <f t="shared" ca="1" si="2"/>
        <v/>
      </c>
      <c r="B66" s="722" t="str">
        <f t="shared" ca="1" si="3"/>
        <v/>
      </c>
      <c r="C66" s="728">
        <v>51</v>
      </c>
      <c r="D66" s="729" t="str">
        <f ca="1">IFERROR(IF(OR($C66="",$C66=0),"",INDEX(('２個別表'!$D$11:$D$510,'２個別表'!R$11:R$510),MATCH($C66,'２個別表'!$D$11:$D$510,0),1,2)),"")</f>
        <v/>
      </c>
      <c r="E66" s="729" t="str">
        <f ca="1">IFERROR(IF(OR($C66="",$C66=0),"",INDEX(('２個別表'!$D$11:$D$510,'２個別表'!S$11:S$510),MATCH($C66,'２個別表'!$D$11:$D$510,0),1,2)),"")</f>
        <v/>
      </c>
      <c r="F66" s="730" t="str">
        <f ca="1">IFERROR(IF(OR($C66="",$C66=0),"",INDEX(('２個別表'!$D$11:$D$510,'２個別表'!T$11:T$510),MATCH($C66,'２個別表'!$D$11:$D$510,0),1,2)),"")</f>
        <v/>
      </c>
      <c r="G66" s="732" t="str">
        <f ca="1">IFERROR(IF(OR($C66="",$C66=0),"",INDEX(('２個別表'!$D$11:$D$510,'２個別表'!V$11:V$510),MATCH($C66,'２個別表'!$D$11:$D$510,0),1,2)),"")</f>
        <v/>
      </c>
      <c r="H66" s="724" t="str">
        <f t="shared" ca="1" si="4"/>
        <v/>
      </c>
      <c r="I66" s="725" t="str">
        <f t="shared" ca="1" si="5"/>
        <v/>
      </c>
      <c r="J66" s="725" t="str">
        <f t="shared" ca="1" si="6"/>
        <v/>
      </c>
      <c r="K66" s="725" t="str">
        <f t="shared" ca="1" si="7"/>
        <v/>
      </c>
      <c r="L66" s="725" t="str">
        <f t="shared" ca="1" si="8"/>
        <v/>
      </c>
      <c r="M66" s="742" t="str">
        <f ca="1">IFERROR(IF(OR($C66="",$C66=0),"",INDEX(('２個別表'!$D$11:$D$510,'２個別表'!W$11:W$510),MATCH($C66,'２個別表'!$D$11:$D$510,0),1,2)&amp;" "&amp;INDEX(('２個別表'!$D$11:$D$510,'２個別表'!X$11:X$510),MATCH($C66,'２個別表'!$D$11:$D$510,0),1,2)),"")</f>
        <v/>
      </c>
      <c r="N66" s="738" t="str">
        <f ca="1">IF(IF(M66="2 補強以外の取組",SUMIFS('２個別表'!$M$11:$M$510,'２個別表'!$D$11:$D$510,$C66),SUMIFS('２個別表'!$N$11:$N$510,'２個別表'!$D$11:$D$510,$C66))=0,"",IF(M66="2 補強以外の取組",SUMIFS('２個別表'!$M$11:$M$510,'２個別表'!$D$11:$D$510,$C66),SUMIFS('２個別表'!$N$11:$N$510,'２個別表'!$D$11:$D$510,$C66)))</f>
        <v/>
      </c>
      <c r="O66" s="739" t="str">
        <f ca="1">IF(OR($N66="",$N66=0),"",SUMIF('２個別表'!$D$11:$D$510,$C66,'２個別表'!$BW$11:$BW$510))</f>
        <v/>
      </c>
      <c r="P66" s="739" t="str">
        <f ca="1">IF(OR($N66="",$N66=0),"",SUMIF('２個別表'!$D$11:$D$510,$C66,'２個別表'!$BY$11:$BY$510))</f>
        <v/>
      </c>
      <c r="Q66" s="739" t="str">
        <f ca="1">IF(OR($N66="",$N66=0),"",SUMIF('２個別表'!$D$11:$D$510,$C66,'２個別表'!$H$11:$H$510))</f>
        <v/>
      </c>
      <c r="R66" s="740" t="str">
        <f ca="1">IF(OR($N66="",$N66=0),"",SUMIF('２個別表'!$D$11:$D$510,$C66,'２個別表'!CS$11:CS$510))</f>
        <v/>
      </c>
      <c r="S66" s="743" t="str">
        <f ca="1">IF(OR($N66="",$N66=0),"",SUMIF('２個別表'!$D$11:$D$510,$C66,'２個別表'!CT$11:CT$510))</f>
        <v/>
      </c>
      <c r="T66" s="364"/>
      <c r="U66" s="364"/>
      <c r="V66" s="364"/>
      <c r="W66" s="365"/>
      <c r="X66" s="755" t="str">
        <f t="shared" ca="1" si="9"/>
        <v/>
      </c>
      <c r="Y66" s="756" t="str">
        <f t="shared" ca="1" si="10"/>
        <v/>
      </c>
      <c r="Z66" s="757" t="str">
        <f ca="1">IF(OR($N66="",$N66=0),"",SUMIF('２個別表'!$D$11:$D$510,$C66,'２個別表'!DZ$11:DZ$510))</f>
        <v/>
      </c>
      <c r="AA66" s="757" t="str">
        <f ca="1">IF(OR($N66="",$N66=0),"",SUMIF('２個別表'!$D$11:$D$510,$C66,'２個別表'!EA$11:EA$510))</f>
        <v/>
      </c>
      <c r="AB66" s="757" t="str">
        <f ca="1">IF(OR($N66="",$N66=0),"",SUMIF('２個別表'!$D$11:$D$510,$C66,'２個別表'!EB$11:EB$510))</f>
        <v/>
      </c>
      <c r="AC66" s="757" t="str">
        <f ca="1">IF(OR($N66="",$N66=0),"",SUMIF('２個別表'!$D$11:$D$510,$C66,'２個別表'!EC$11:EC$510))</f>
        <v/>
      </c>
      <c r="AD66" s="758" t="str">
        <f ca="1">IF(OR($N66="",$N66=0),"",SUMIF('２個別表'!$D$11:$D$510,$C66,'２個別表'!ED$11:ED$510))</f>
        <v/>
      </c>
      <c r="AE66" s="758" t="str">
        <f ca="1">IF(OR($N66="",$N66=0),"",SUMIF('２個別表'!$D$11:$D$510,$C66,'２個別表'!EE$11:EE$510))</f>
        <v/>
      </c>
      <c r="AF66" s="758" t="str">
        <f ca="1">IF(OR($N66="",$N66=0),"",SUMIF('２個別表'!$D$11:$D$510,$C66,'２個別表'!EF$11:EF$510))</f>
        <v/>
      </c>
      <c r="AG66" s="758" t="str">
        <f ca="1">IF(OR($N66="",$N66=0),"",SUMIF('２個別表'!$D$11:$D$510,$C66,'２個別表'!EG$11:EG$510))</f>
        <v/>
      </c>
      <c r="AH66" s="758" t="str">
        <f ca="1">IF(OR($N66="",$N66=0),"",SUMIF('２個別表'!$D$11:$D$510,$C66,'２個別表'!EH$11:EH$510))</f>
        <v/>
      </c>
      <c r="AI66" s="758" t="str">
        <f ca="1">IF(OR($N66="",$N66=0),"",SUMIF('２個別表'!$D$11:$D$510,$C66,'２個別表'!EI$11:EI$510))</f>
        <v/>
      </c>
      <c r="AJ66" s="758" t="str">
        <f ca="1">IF(OR($N66="",$N66=0),"",SUMIF('２個別表'!$D$11:$D$510,$C66,'２個別表'!EJ$11:EJ$510))</f>
        <v/>
      </c>
      <c r="AK66" s="758" t="str">
        <f ca="1">IF(OR($N66="",$N66=0),"",SUMIF('２個別表'!$D$11:$D$510,$C66,'２個別表'!EK$11:EK$510))</f>
        <v/>
      </c>
      <c r="AL66" s="759" t="str">
        <f ca="1">IF(OR($N66="",$N66=0),"",SUMIF('２個別表'!$D$11:$D$510,$C66,'２個別表'!EL$11:EL$510))</f>
        <v/>
      </c>
      <c r="AM66" s="760" t="str">
        <f ca="1">IF(OR($N66="",$N66=0),"",SUMIF('２個別表'!$D$11:$D$510,$C66,'２個別表'!EM$11:EM$510))</f>
        <v/>
      </c>
      <c r="AN66" s="33"/>
      <c r="AO66" s="721" t="str">
        <f ca="1">IFERROR(IF($C66="","",INDEX(('２個別表'!$D$11:$D$510,'２個別表'!$W$11:$W$510),MATCH($C66,'２個別表'!$D$11:$D$510,0),1,2)),"")</f>
        <v/>
      </c>
    </row>
    <row r="67" spans="1:41" ht="30" hidden="1" customHeight="1">
      <c r="A67" s="721" t="str">
        <f t="shared" ca="1" si="2"/>
        <v/>
      </c>
      <c r="B67" s="722" t="str">
        <f t="shared" ca="1" si="3"/>
        <v/>
      </c>
      <c r="C67" s="728">
        <v>52</v>
      </c>
      <c r="D67" s="729" t="str">
        <f ca="1">IFERROR(IF(OR($C67="",$C67=0),"",INDEX(('２個別表'!$D$11:$D$510,'２個別表'!R$11:R$510),MATCH($C67,'２個別表'!$D$11:$D$510,0),1,2)),"")</f>
        <v/>
      </c>
      <c r="E67" s="729" t="str">
        <f ca="1">IFERROR(IF(OR($C67="",$C67=0),"",INDEX(('２個別表'!$D$11:$D$510,'２個別表'!S$11:S$510),MATCH($C67,'２個別表'!$D$11:$D$510,0),1,2)),"")</f>
        <v/>
      </c>
      <c r="F67" s="730" t="str">
        <f ca="1">IFERROR(IF(OR($C67="",$C67=0),"",INDEX(('２個別表'!$D$11:$D$510,'２個別表'!T$11:T$510),MATCH($C67,'２個別表'!$D$11:$D$510,0),1,2)),"")</f>
        <v/>
      </c>
      <c r="G67" s="732" t="str">
        <f ca="1">IFERROR(IF(OR($C67="",$C67=0),"",INDEX(('２個別表'!$D$11:$D$510,'２個別表'!V$11:V$510),MATCH($C67,'２個別表'!$D$11:$D$510,0),1,2)),"")</f>
        <v/>
      </c>
      <c r="H67" s="724" t="str">
        <f t="shared" ca="1" si="4"/>
        <v/>
      </c>
      <c r="I67" s="725" t="str">
        <f t="shared" ca="1" si="5"/>
        <v/>
      </c>
      <c r="J67" s="725" t="str">
        <f t="shared" ca="1" si="6"/>
        <v/>
      </c>
      <c r="K67" s="725" t="str">
        <f t="shared" ca="1" si="7"/>
        <v/>
      </c>
      <c r="L67" s="725" t="str">
        <f t="shared" ca="1" si="8"/>
        <v/>
      </c>
      <c r="M67" s="742" t="str">
        <f ca="1">IFERROR(IF(OR($C67="",$C67=0),"",INDEX(('２個別表'!$D$11:$D$510,'２個別表'!W$11:W$510),MATCH($C67,'２個別表'!$D$11:$D$510,0),1,2)&amp;" "&amp;INDEX(('２個別表'!$D$11:$D$510,'２個別表'!X$11:X$510),MATCH($C67,'２個別表'!$D$11:$D$510,0),1,2)),"")</f>
        <v/>
      </c>
      <c r="N67" s="738" t="str">
        <f ca="1">IF(IF(M67="2 補強以外の取組",SUMIFS('２個別表'!$M$11:$M$510,'２個別表'!$D$11:$D$510,$C67),SUMIFS('２個別表'!$N$11:$N$510,'２個別表'!$D$11:$D$510,$C67))=0,"",IF(M67="2 補強以外の取組",SUMIFS('２個別表'!$M$11:$M$510,'２個別表'!$D$11:$D$510,$C67),SUMIFS('２個別表'!$N$11:$N$510,'２個別表'!$D$11:$D$510,$C67)))</f>
        <v/>
      </c>
      <c r="O67" s="739" t="str">
        <f ca="1">IF(OR($N67="",$N67=0),"",SUMIF('２個別表'!$D$11:$D$510,$C67,'２個別表'!$BW$11:$BW$510))</f>
        <v/>
      </c>
      <c r="P67" s="739" t="str">
        <f ca="1">IF(OR($N67="",$N67=0),"",SUMIF('２個別表'!$D$11:$D$510,$C67,'２個別表'!$BY$11:$BY$510))</f>
        <v/>
      </c>
      <c r="Q67" s="739" t="str">
        <f ca="1">IF(OR($N67="",$N67=0),"",SUMIF('２個別表'!$D$11:$D$510,$C67,'２個別表'!$H$11:$H$510))</f>
        <v/>
      </c>
      <c r="R67" s="740" t="str">
        <f ca="1">IF(OR($N67="",$N67=0),"",SUMIF('２個別表'!$D$11:$D$510,$C67,'２個別表'!CS$11:CS$510))</f>
        <v/>
      </c>
      <c r="S67" s="743" t="str">
        <f ca="1">IF(OR($N67="",$N67=0),"",SUMIF('２個別表'!$D$11:$D$510,$C67,'２個別表'!CT$11:CT$510))</f>
        <v/>
      </c>
      <c r="T67" s="364"/>
      <c r="U67" s="364"/>
      <c r="V67" s="364"/>
      <c r="W67" s="365"/>
      <c r="X67" s="755" t="str">
        <f t="shared" ca="1" si="9"/>
        <v/>
      </c>
      <c r="Y67" s="756" t="str">
        <f t="shared" ca="1" si="10"/>
        <v/>
      </c>
      <c r="Z67" s="757" t="str">
        <f ca="1">IF(OR($N67="",$N67=0),"",SUMIF('２個別表'!$D$11:$D$510,$C67,'２個別表'!DZ$11:DZ$510))</f>
        <v/>
      </c>
      <c r="AA67" s="757" t="str">
        <f ca="1">IF(OR($N67="",$N67=0),"",SUMIF('２個別表'!$D$11:$D$510,$C67,'２個別表'!EA$11:EA$510))</f>
        <v/>
      </c>
      <c r="AB67" s="757" t="str">
        <f ca="1">IF(OR($N67="",$N67=0),"",SUMIF('２個別表'!$D$11:$D$510,$C67,'２個別表'!EB$11:EB$510))</f>
        <v/>
      </c>
      <c r="AC67" s="757" t="str">
        <f ca="1">IF(OR($N67="",$N67=0),"",SUMIF('２個別表'!$D$11:$D$510,$C67,'２個別表'!EC$11:EC$510))</f>
        <v/>
      </c>
      <c r="AD67" s="758" t="str">
        <f ca="1">IF(OR($N67="",$N67=0),"",SUMIF('２個別表'!$D$11:$D$510,$C67,'２個別表'!ED$11:ED$510))</f>
        <v/>
      </c>
      <c r="AE67" s="758" t="str">
        <f ca="1">IF(OR($N67="",$N67=0),"",SUMIF('２個別表'!$D$11:$D$510,$C67,'２個別表'!EE$11:EE$510))</f>
        <v/>
      </c>
      <c r="AF67" s="758" t="str">
        <f ca="1">IF(OR($N67="",$N67=0),"",SUMIF('２個別表'!$D$11:$D$510,$C67,'２個別表'!EF$11:EF$510))</f>
        <v/>
      </c>
      <c r="AG67" s="758" t="str">
        <f ca="1">IF(OR($N67="",$N67=0),"",SUMIF('２個別表'!$D$11:$D$510,$C67,'２個別表'!EG$11:EG$510))</f>
        <v/>
      </c>
      <c r="AH67" s="758" t="str">
        <f ca="1">IF(OR($N67="",$N67=0),"",SUMIF('２個別表'!$D$11:$D$510,$C67,'２個別表'!EH$11:EH$510))</f>
        <v/>
      </c>
      <c r="AI67" s="758" t="str">
        <f ca="1">IF(OR($N67="",$N67=0),"",SUMIF('２個別表'!$D$11:$D$510,$C67,'２個別表'!EI$11:EI$510))</f>
        <v/>
      </c>
      <c r="AJ67" s="758" t="str">
        <f ca="1">IF(OR($N67="",$N67=0),"",SUMIF('２個別表'!$D$11:$D$510,$C67,'２個別表'!EJ$11:EJ$510))</f>
        <v/>
      </c>
      <c r="AK67" s="758" t="str">
        <f ca="1">IF(OR($N67="",$N67=0),"",SUMIF('２個別表'!$D$11:$D$510,$C67,'２個別表'!EK$11:EK$510))</f>
        <v/>
      </c>
      <c r="AL67" s="759" t="str">
        <f ca="1">IF(OR($N67="",$N67=0),"",SUMIF('２個別表'!$D$11:$D$510,$C67,'２個別表'!EL$11:EL$510))</f>
        <v/>
      </c>
      <c r="AM67" s="760" t="str">
        <f ca="1">IF(OR($N67="",$N67=0),"",SUMIF('２個別表'!$D$11:$D$510,$C67,'２個別表'!EM$11:EM$510))</f>
        <v/>
      </c>
      <c r="AN67" s="33"/>
      <c r="AO67" s="721" t="str">
        <f ca="1">IFERROR(IF($C67="","",INDEX(('２個別表'!$D$11:$D$510,'２個別表'!$W$11:$W$510),MATCH($C67,'２個別表'!$D$11:$D$510,0),1,2)),"")</f>
        <v/>
      </c>
    </row>
    <row r="68" spans="1:41" ht="30" hidden="1" customHeight="1">
      <c r="A68" s="721" t="str">
        <f t="shared" ca="1" si="2"/>
        <v/>
      </c>
      <c r="B68" s="722" t="str">
        <f t="shared" ca="1" si="3"/>
        <v/>
      </c>
      <c r="C68" s="728">
        <v>53</v>
      </c>
      <c r="D68" s="729" t="str">
        <f ca="1">IFERROR(IF(OR($C68="",$C68=0),"",INDEX(('２個別表'!$D$11:$D$510,'２個別表'!R$11:R$510),MATCH($C68,'２個別表'!$D$11:$D$510,0),1,2)),"")</f>
        <v/>
      </c>
      <c r="E68" s="729" t="str">
        <f ca="1">IFERROR(IF(OR($C68="",$C68=0),"",INDEX(('２個別表'!$D$11:$D$510,'２個別表'!S$11:S$510),MATCH($C68,'２個別表'!$D$11:$D$510,0),1,2)),"")</f>
        <v/>
      </c>
      <c r="F68" s="730" t="str">
        <f ca="1">IFERROR(IF(OR($C68="",$C68=0),"",INDEX(('２個別表'!$D$11:$D$510,'２個別表'!T$11:T$510),MATCH($C68,'２個別表'!$D$11:$D$510,0),1,2)),"")</f>
        <v/>
      </c>
      <c r="G68" s="732" t="str">
        <f ca="1">IFERROR(IF(OR($C68="",$C68=0),"",INDEX(('２個別表'!$D$11:$D$510,'２個別表'!V$11:V$510),MATCH($C68,'２個別表'!$D$11:$D$510,0),1,2)),"")</f>
        <v/>
      </c>
      <c r="H68" s="724" t="str">
        <f t="shared" ca="1" si="4"/>
        <v/>
      </c>
      <c r="I68" s="725" t="str">
        <f t="shared" ca="1" si="5"/>
        <v/>
      </c>
      <c r="J68" s="725" t="str">
        <f t="shared" ca="1" si="6"/>
        <v/>
      </c>
      <c r="K68" s="725" t="str">
        <f t="shared" ca="1" si="7"/>
        <v/>
      </c>
      <c r="L68" s="725" t="str">
        <f t="shared" ca="1" si="8"/>
        <v/>
      </c>
      <c r="M68" s="742" t="str">
        <f ca="1">IFERROR(IF(OR($C68="",$C68=0),"",INDEX(('２個別表'!$D$11:$D$510,'２個別表'!W$11:W$510),MATCH($C68,'２個別表'!$D$11:$D$510,0),1,2)&amp;" "&amp;INDEX(('２個別表'!$D$11:$D$510,'２個別表'!X$11:X$510),MATCH($C68,'２個別表'!$D$11:$D$510,0),1,2)),"")</f>
        <v/>
      </c>
      <c r="N68" s="738" t="str">
        <f ca="1">IF(IF(M68="2 補強以外の取組",SUMIFS('２個別表'!$M$11:$M$510,'２個別表'!$D$11:$D$510,$C68),SUMIFS('２個別表'!$N$11:$N$510,'２個別表'!$D$11:$D$510,$C68))=0,"",IF(M68="2 補強以外の取組",SUMIFS('２個別表'!$M$11:$M$510,'２個別表'!$D$11:$D$510,$C68),SUMIFS('２個別表'!$N$11:$N$510,'２個別表'!$D$11:$D$510,$C68)))</f>
        <v/>
      </c>
      <c r="O68" s="739" t="str">
        <f ca="1">IF(OR($N68="",$N68=0),"",SUMIF('２個別表'!$D$11:$D$510,$C68,'２個別表'!$BW$11:$BW$510))</f>
        <v/>
      </c>
      <c r="P68" s="739" t="str">
        <f ca="1">IF(OR($N68="",$N68=0),"",SUMIF('２個別表'!$D$11:$D$510,$C68,'２個別表'!$BY$11:$BY$510))</f>
        <v/>
      </c>
      <c r="Q68" s="739" t="str">
        <f ca="1">IF(OR($N68="",$N68=0),"",SUMIF('２個別表'!$D$11:$D$510,$C68,'２個別表'!$H$11:$H$510))</f>
        <v/>
      </c>
      <c r="R68" s="740" t="str">
        <f ca="1">IF(OR($N68="",$N68=0),"",SUMIF('２個別表'!$D$11:$D$510,$C68,'２個別表'!CS$11:CS$510))</f>
        <v/>
      </c>
      <c r="S68" s="743" t="str">
        <f ca="1">IF(OR($N68="",$N68=0),"",SUMIF('２個別表'!$D$11:$D$510,$C68,'２個別表'!CT$11:CT$510))</f>
        <v/>
      </c>
      <c r="T68" s="364"/>
      <c r="U68" s="364"/>
      <c r="V68" s="364"/>
      <c r="W68" s="365"/>
      <c r="X68" s="755" t="str">
        <f t="shared" ca="1" si="9"/>
        <v/>
      </c>
      <c r="Y68" s="756" t="str">
        <f t="shared" ca="1" si="10"/>
        <v/>
      </c>
      <c r="Z68" s="757" t="str">
        <f ca="1">IF(OR($N68="",$N68=0),"",SUMIF('２個別表'!$D$11:$D$510,$C68,'２個別表'!DZ$11:DZ$510))</f>
        <v/>
      </c>
      <c r="AA68" s="757" t="str">
        <f ca="1">IF(OR($N68="",$N68=0),"",SUMIF('２個別表'!$D$11:$D$510,$C68,'２個別表'!EA$11:EA$510))</f>
        <v/>
      </c>
      <c r="AB68" s="757" t="str">
        <f ca="1">IF(OR($N68="",$N68=0),"",SUMIF('２個別表'!$D$11:$D$510,$C68,'２個別表'!EB$11:EB$510))</f>
        <v/>
      </c>
      <c r="AC68" s="757" t="str">
        <f ca="1">IF(OR($N68="",$N68=0),"",SUMIF('２個別表'!$D$11:$D$510,$C68,'２個別表'!EC$11:EC$510))</f>
        <v/>
      </c>
      <c r="AD68" s="758" t="str">
        <f ca="1">IF(OR($N68="",$N68=0),"",SUMIF('２個別表'!$D$11:$D$510,$C68,'２個別表'!ED$11:ED$510))</f>
        <v/>
      </c>
      <c r="AE68" s="758" t="str">
        <f ca="1">IF(OR($N68="",$N68=0),"",SUMIF('２個別表'!$D$11:$D$510,$C68,'２個別表'!EE$11:EE$510))</f>
        <v/>
      </c>
      <c r="AF68" s="758" t="str">
        <f ca="1">IF(OR($N68="",$N68=0),"",SUMIF('２個別表'!$D$11:$D$510,$C68,'２個別表'!EF$11:EF$510))</f>
        <v/>
      </c>
      <c r="AG68" s="758" t="str">
        <f ca="1">IF(OR($N68="",$N68=0),"",SUMIF('２個別表'!$D$11:$D$510,$C68,'２個別表'!EG$11:EG$510))</f>
        <v/>
      </c>
      <c r="AH68" s="758" t="str">
        <f ca="1">IF(OR($N68="",$N68=0),"",SUMIF('２個別表'!$D$11:$D$510,$C68,'２個別表'!EH$11:EH$510))</f>
        <v/>
      </c>
      <c r="AI68" s="758" t="str">
        <f ca="1">IF(OR($N68="",$N68=0),"",SUMIF('２個別表'!$D$11:$D$510,$C68,'２個別表'!EI$11:EI$510))</f>
        <v/>
      </c>
      <c r="AJ68" s="758" t="str">
        <f ca="1">IF(OR($N68="",$N68=0),"",SUMIF('２個別表'!$D$11:$D$510,$C68,'２個別表'!EJ$11:EJ$510))</f>
        <v/>
      </c>
      <c r="AK68" s="758" t="str">
        <f ca="1">IF(OR($N68="",$N68=0),"",SUMIF('２個別表'!$D$11:$D$510,$C68,'２個別表'!EK$11:EK$510))</f>
        <v/>
      </c>
      <c r="AL68" s="759" t="str">
        <f ca="1">IF(OR($N68="",$N68=0),"",SUMIF('２個別表'!$D$11:$D$510,$C68,'２個別表'!EL$11:EL$510))</f>
        <v/>
      </c>
      <c r="AM68" s="760" t="str">
        <f ca="1">IF(OR($N68="",$N68=0),"",SUMIF('２個別表'!$D$11:$D$510,$C68,'２個別表'!EM$11:EM$510))</f>
        <v/>
      </c>
      <c r="AN68" s="33"/>
      <c r="AO68" s="721" t="str">
        <f ca="1">IFERROR(IF($C68="","",INDEX(('２個別表'!$D$11:$D$510,'２個別表'!$W$11:$W$510),MATCH($C68,'２個別表'!$D$11:$D$510,0),1,2)),"")</f>
        <v/>
      </c>
    </row>
    <row r="69" spans="1:41" ht="30" hidden="1" customHeight="1">
      <c r="A69" s="721" t="str">
        <f t="shared" ca="1" si="2"/>
        <v/>
      </c>
      <c r="B69" s="722" t="str">
        <f t="shared" ca="1" si="3"/>
        <v/>
      </c>
      <c r="C69" s="728">
        <v>54</v>
      </c>
      <c r="D69" s="729" t="str">
        <f ca="1">IFERROR(IF(OR($C69="",$C69=0),"",INDEX(('２個別表'!$D$11:$D$510,'２個別表'!R$11:R$510),MATCH($C69,'２個別表'!$D$11:$D$510,0),1,2)),"")</f>
        <v/>
      </c>
      <c r="E69" s="729" t="str">
        <f ca="1">IFERROR(IF(OR($C69="",$C69=0),"",INDEX(('２個別表'!$D$11:$D$510,'２個別表'!S$11:S$510),MATCH($C69,'２個別表'!$D$11:$D$510,0),1,2)),"")</f>
        <v/>
      </c>
      <c r="F69" s="730" t="str">
        <f ca="1">IFERROR(IF(OR($C69="",$C69=0),"",INDEX(('２個別表'!$D$11:$D$510,'２個別表'!T$11:T$510),MATCH($C69,'２個別表'!$D$11:$D$510,0),1,2)),"")</f>
        <v/>
      </c>
      <c r="G69" s="732" t="str">
        <f ca="1">IFERROR(IF(OR($C69="",$C69=0),"",INDEX(('２個別表'!$D$11:$D$510,'２個別表'!V$11:V$510),MATCH($C69,'２個別表'!$D$11:$D$510,0),1,2)),"")</f>
        <v/>
      </c>
      <c r="H69" s="724" t="str">
        <f t="shared" ca="1" si="4"/>
        <v/>
      </c>
      <c r="I69" s="725" t="str">
        <f t="shared" ca="1" si="5"/>
        <v/>
      </c>
      <c r="J69" s="725" t="str">
        <f t="shared" ca="1" si="6"/>
        <v/>
      </c>
      <c r="K69" s="725" t="str">
        <f t="shared" ca="1" si="7"/>
        <v/>
      </c>
      <c r="L69" s="725" t="str">
        <f t="shared" ca="1" si="8"/>
        <v/>
      </c>
      <c r="M69" s="742" t="str">
        <f ca="1">IFERROR(IF(OR($C69="",$C69=0),"",INDEX(('２個別表'!$D$11:$D$510,'２個別表'!W$11:W$510),MATCH($C69,'２個別表'!$D$11:$D$510,0),1,2)&amp;" "&amp;INDEX(('２個別表'!$D$11:$D$510,'２個別表'!X$11:X$510),MATCH($C69,'２個別表'!$D$11:$D$510,0),1,2)),"")</f>
        <v/>
      </c>
      <c r="N69" s="738" t="str">
        <f ca="1">IF(IF(M69="2 補強以外の取組",SUMIFS('２個別表'!$M$11:$M$510,'２個別表'!$D$11:$D$510,$C69),SUMIFS('２個別表'!$N$11:$N$510,'２個別表'!$D$11:$D$510,$C69))=0,"",IF(M69="2 補強以外の取組",SUMIFS('２個別表'!$M$11:$M$510,'２個別表'!$D$11:$D$510,$C69),SUMIFS('２個別表'!$N$11:$N$510,'２個別表'!$D$11:$D$510,$C69)))</f>
        <v/>
      </c>
      <c r="O69" s="739" t="str">
        <f ca="1">IF(OR($N69="",$N69=0),"",SUMIF('２個別表'!$D$11:$D$510,$C69,'２個別表'!$BW$11:$BW$510))</f>
        <v/>
      </c>
      <c r="P69" s="739" t="str">
        <f ca="1">IF(OR($N69="",$N69=0),"",SUMIF('２個別表'!$D$11:$D$510,$C69,'２個別表'!$BY$11:$BY$510))</f>
        <v/>
      </c>
      <c r="Q69" s="739" t="str">
        <f ca="1">IF(OR($N69="",$N69=0),"",SUMIF('２個別表'!$D$11:$D$510,$C69,'２個別表'!$H$11:$H$510))</f>
        <v/>
      </c>
      <c r="R69" s="740" t="str">
        <f ca="1">IF(OR($N69="",$N69=0),"",SUMIF('２個別表'!$D$11:$D$510,$C69,'２個別表'!CS$11:CS$510))</f>
        <v/>
      </c>
      <c r="S69" s="743" t="str">
        <f ca="1">IF(OR($N69="",$N69=0),"",SUMIF('２個別表'!$D$11:$D$510,$C69,'２個別表'!CT$11:CT$510))</f>
        <v/>
      </c>
      <c r="T69" s="364"/>
      <c r="U69" s="364"/>
      <c r="V69" s="364"/>
      <c r="W69" s="365"/>
      <c r="X69" s="755" t="str">
        <f t="shared" ca="1" si="9"/>
        <v/>
      </c>
      <c r="Y69" s="756" t="str">
        <f t="shared" ca="1" si="10"/>
        <v/>
      </c>
      <c r="Z69" s="757" t="str">
        <f ca="1">IF(OR($N69="",$N69=0),"",SUMIF('２個別表'!$D$11:$D$510,$C69,'２個別表'!DZ$11:DZ$510))</f>
        <v/>
      </c>
      <c r="AA69" s="757" t="str">
        <f ca="1">IF(OR($N69="",$N69=0),"",SUMIF('２個別表'!$D$11:$D$510,$C69,'２個別表'!EA$11:EA$510))</f>
        <v/>
      </c>
      <c r="AB69" s="757" t="str">
        <f ca="1">IF(OR($N69="",$N69=0),"",SUMIF('２個別表'!$D$11:$D$510,$C69,'２個別表'!EB$11:EB$510))</f>
        <v/>
      </c>
      <c r="AC69" s="757" t="str">
        <f ca="1">IF(OR($N69="",$N69=0),"",SUMIF('２個別表'!$D$11:$D$510,$C69,'２個別表'!EC$11:EC$510))</f>
        <v/>
      </c>
      <c r="AD69" s="758" t="str">
        <f ca="1">IF(OR($N69="",$N69=0),"",SUMIF('２個別表'!$D$11:$D$510,$C69,'２個別表'!ED$11:ED$510))</f>
        <v/>
      </c>
      <c r="AE69" s="758" t="str">
        <f ca="1">IF(OR($N69="",$N69=0),"",SUMIF('２個別表'!$D$11:$D$510,$C69,'２個別表'!EE$11:EE$510))</f>
        <v/>
      </c>
      <c r="AF69" s="758" t="str">
        <f ca="1">IF(OR($N69="",$N69=0),"",SUMIF('２個別表'!$D$11:$D$510,$C69,'２個別表'!EF$11:EF$510))</f>
        <v/>
      </c>
      <c r="AG69" s="758" t="str">
        <f ca="1">IF(OR($N69="",$N69=0),"",SUMIF('２個別表'!$D$11:$D$510,$C69,'２個別表'!EG$11:EG$510))</f>
        <v/>
      </c>
      <c r="AH69" s="758" t="str">
        <f ca="1">IF(OR($N69="",$N69=0),"",SUMIF('２個別表'!$D$11:$D$510,$C69,'２個別表'!EH$11:EH$510))</f>
        <v/>
      </c>
      <c r="AI69" s="758" t="str">
        <f ca="1">IF(OR($N69="",$N69=0),"",SUMIF('２個別表'!$D$11:$D$510,$C69,'２個別表'!EI$11:EI$510))</f>
        <v/>
      </c>
      <c r="AJ69" s="758" t="str">
        <f ca="1">IF(OR($N69="",$N69=0),"",SUMIF('２個別表'!$D$11:$D$510,$C69,'２個別表'!EJ$11:EJ$510))</f>
        <v/>
      </c>
      <c r="AK69" s="758" t="str">
        <f ca="1">IF(OR($N69="",$N69=0),"",SUMIF('２個別表'!$D$11:$D$510,$C69,'２個別表'!EK$11:EK$510))</f>
        <v/>
      </c>
      <c r="AL69" s="759" t="str">
        <f ca="1">IF(OR($N69="",$N69=0),"",SUMIF('２個別表'!$D$11:$D$510,$C69,'２個別表'!EL$11:EL$510))</f>
        <v/>
      </c>
      <c r="AM69" s="760" t="str">
        <f ca="1">IF(OR($N69="",$N69=0),"",SUMIF('２個別表'!$D$11:$D$510,$C69,'２個別表'!EM$11:EM$510))</f>
        <v/>
      </c>
      <c r="AN69" s="33"/>
      <c r="AO69" s="721" t="str">
        <f ca="1">IFERROR(IF($C69="","",INDEX(('２個別表'!$D$11:$D$510,'２個別表'!$W$11:$W$510),MATCH($C69,'２個別表'!$D$11:$D$510,0),1,2)),"")</f>
        <v/>
      </c>
    </row>
    <row r="70" spans="1:41" ht="30" hidden="1" customHeight="1">
      <c r="A70" s="721" t="str">
        <f t="shared" ca="1" si="2"/>
        <v/>
      </c>
      <c r="B70" s="722" t="str">
        <f t="shared" ca="1" si="3"/>
        <v/>
      </c>
      <c r="C70" s="728">
        <v>55</v>
      </c>
      <c r="D70" s="729" t="str">
        <f ca="1">IFERROR(IF(OR($C70="",$C70=0),"",INDEX(('２個別表'!$D$11:$D$510,'２個別表'!R$11:R$510),MATCH($C70,'２個別表'!$D$11:$D$510,0),1,2)),"")</f>
        <v/>
      </c>
      <c r="E70" s="729" t="str">
        <f ca="1">IFERROR(IF(OR($C70="",$C70=0),"",INDEX(('２個別表'!$D$11:$D$510,'２個別表'!S$11:S$510),MATCH($C70,'２個別表'!$D$11:$D$510,0),1,2)),"")</f>
        <v/>
      </c>
      <c r="F70" s="730" t="str">
        <f ca="1">IFERROR(IF(OR($C70="",$C70=0),"",INDEX(('２個別表'!$D$11:$D$510,'２個別表'!T$11:T$510),MATCH($C70,'２個別表'!$D$11:$D$510,0),1,2)),"")</f>
        <v/>
      </c>
      <c r="G70" s="732" t="str">
        <f ca="1">IFERROR(IF(OR($C70="",$C70=0),"",INDEX(('２個別表'!$D$11:$D$510,'２個別表'!V$11:V$510),MATCH($C70,'２個別表'!$D$11:$D$510,0),1,2)),"")</f>
        <v/>
      </c>
      <c r="H70" s="724" t="str">
        <f t="shared" ca="1" si="4"/>
        <v/>
      </c>
      <c r="I70" s="725" t="str">
        <f t="shared" ca="1" si="5"/>
        <v/>
      </c>
      <c r="J70" s="725" t="str">
        <f t="shared" ca="1" si="6"/>
        <v/>
      </c>
      <c r="K70" s="725" t="str">
        <f t="shared" ca="1" si="7"/>
        <v/>
      </c>
      <c r="L70" s="725" t="str">
        <f t="shared" ca="1" si="8"/>
        <v/>
      </c>
      <c r="M70" s="742" t="str">
        <f ca="1">IFERROR(IF(OR($C70="",$C70=0),"",INDEX(('２個別表'!$D$11:$D$510,'２個別表'!W$11:W$510),MATCH($C70,'２個別表'!$D$11:$D$510,0),1,2)&amp;" "&amp;INDEX(('２個別表'!$D$11:$D$510,'２個別表'!X$11:X$510),MATCH($C70,'２個別表'!$D$11:$D$510,0),1,2)),"")</f>
        <v/>
      </c>
      <c r="N70" s="738" t="str">
        <f ca="1">IF(IF(M70="2 補強以外の取組",SUMIFS('２個別表'!$M$11:$M$510,'２個別表'!$D$11:$D$510,$C70),SUMIFS('２個別表'!$N$11:$N$510,'２個別表'!$D$11:$D$510,$C70))=0,"",IF(M70="2 補強以外の取組",SUMIFS('２個別表'!$M$11:$M$510,'２個別表'!$D$11:$D$510,$C70),SUMIFS('２個別表'!$N$11:$N$510,'２個別表'!$D$11:$D$510,$C70)))</f>
        <v/>
      </c>
      <c r="O70" s="739" t="str">
        <f ca="1">IF(OR($N70="",$N70=0),"",SUMIF('２個別表'!$D$11:$D$510,$C70,'２個別表'!$BW$11:$BW$510))</f>
        <v/>
      </c>
      <c r="P70" s="739" t="str">
        <f ca="1">IF(OR($N70="",$N70=0),"",SUMIF('２個別表'!$D$11:$D$510,$C70,'２個別表'!$BY$11:$BY$510))</f>
        <v/>
      </c>
      <c r="Q70" s="739" t="str">
        <f ca="1">IF(OR($N70="",$N70=0),"",SUMIF('２個別表'!$D$11:$D$510,$C70,'２個別表'!$H$11:$H$510))</f>
        <v/>
      </c>
      <c r="R70" s="740" t="str">
        <f ca="1">IF(OR($N70="",$N70=0),"",SUMIF('２個別表'!$D$11:$D$510,$C70,'２個別表'!CS$11:CS$510))</f>
        <v/>
      </c>
      <c r="S70" s="743" t="str">
        <f ca="1">IF(OR($N70="",$N70=0),"",SUMIF('２個別表'!$D$11:$D$510,$C70,'２個別表'!CT$11:CT$510))</f>
        <v/>
      </c>
      <c r="T70" s="364"/>
      <c r="U70" s="364"/>
      <c r="V70" s="364"/>
      <c r="W70" s="365"/>
      <c r="X70" s="755" t="str">
        <f t="shared" ca="1" si="9"/>
        <v/>
      </c>
      <c r="Y70" s="756" t="str">
        <f t="shared" ca="1" si="10"/>
        <v/>
      </c>
      <c r="Z70" s="757" t="str">
        <f ca="1">IF(OR($N70="",$N70=0),"",SUMIF('２個別表'!$D$11:$D$510,$C70,'２個別表'!DZ$11:DZ$510))</f>
        <v/>
      </c>
      <c r="AA70" s="757" t="str">
        <f ca="1">IF(OR($N70="",$N70=0),"",SUMIF('２個別表'!$D$11:$D$510,$C70,'２個別表'!EA$11:EA$510))</f>
        <v/>
      </c>
      <c r="AB70" s="757" t="str">
        <f ca="1">IF(OR($N70="",$N70=0),"",SUMIF('２個別表'!$D$11:$D$510,$C70,'２個別表'!EB$11:EB$510))</f>
        <v/>
      </c>
      <c r="AC70" s="757" t="str">
        <f ca="1">IF(OR($N70="",$N70=0),"",SUMIF('２個別表'!$D$11:$D$510,$C70,'２個別表'!EC$11:EC$510))</f>
        <v/>
      </c>
      <c r="AD70" s="758" t="str">
        <f ca="1">IF(OR($N70="",$N70=0),"",SUMIF('２個別表'!$D$11:$D$510,$C70,'２個別表'!ED$11:ED$510))</f>
        <v/>
      </c>
      <c r="AE70" s="758" t="str">
        <f ca="1">IF(OR($N70="",$N70=0),"",SUMIF('２個別表'!$D$11:$D$510,$C70,'２個別表'!EE$11:EE$510))</f>
        <v/>
      </c>
      <c r="AF70" s="758" t="str">
        <f ca="1">IF(OR($N70="",$N70=0),"",SUMIF('２個別表'!$D$11:$D$510,$C70,'２個別表'!EF$11:EF$510))</f>
        <v/>
      </c>
      <c r="AG70" s="758" t="str">
        <f ca="1">IF(OR($N70="",$N70=0),"",SUMIF('２個別表'!$D$11:$D$510,$C70,'２個別表'!EG$11:EG$510))</f>
        <v/>
      </c>
      <c r="AH70" s="758" t="str">
        <f ca="1">IF(OR($N70="",$N70=0),"",SUMIF('２個別表'!$D$11:$D$510,$C70,'２個別表'!EH$11:EH$510))</f>
        <v/>
      </c>
      <c r="AI70" s="758" t="str">
        <f ca="1">IF(OR($N70="",$N70=0),"",SUMIF('２個別表'!$D$11:$D$510,$C70,'２個別表'!EI$11:EI$510))</f>
        <v/>
      </c>
      <c r="AJ70" s="758" t="str">
        <f ca="1">IF(OR($N70="",$N70=0),"",SUMIF('２個別表'!$D$11:$D$510,$C70,'２個別表'!EJ$11:EJ$510))</f>
        <v/>
      </c>
      <c r="AK70" s="758" t="str">
        <f ca="1">IF(OR($N70="",$N70=0),"",SUMIF('２個別表'!$D$11:$D$510,$C70,'２個別表'!EK$11:EK$510))</f>
        <v/>
      </c>
      <c r="AL70" s="759" t="str">
        <f ca="1">IF(OR($N70="",$N70=0),"",SUMIF('２個別表'!$D$11:$D$510,$C70,'２個別表'!EL$11:EL$510))</f>
        <v/>
      </c>
      <c r="AM70" s="760" t="str">
        <f ca="1">IF(OR($N70="",$N70=0),"",SUMIF('２個別表'!$D$11:$D$510,$C70,'２個別表'!EM$11:EM$510))</f>
        <v/>
      </c>
      <c r="AN70" s="33"/>
      <c r="AO70" s="721" t="str">
        <f ca="1">IFERROR(IF($C70="","",INDEX(('２個別表'!$D$11:$D$510,'２個別表'!$W$11:$W$510),MATCH($C70,'２個別表'!$D$11:$D$510,0),1,2)),"")</f>
        <v/>
      </c>
    </row>
    <row r="71" spans="1:41" ht="30" hidden="1" customHeight="1">
      <c r="A71" s="721" t="str">
        <f t="shared" ca="1" si="2"/>
        <v/>
      </c>
      <c r="B71" s="722" t="str">
        <f t="shared" ca="1" si="3"/>
        <v/>
      </c>
      <c r="C71" s="728">
        <v>56</v>
      </c>
      <c r="D71" s="729" t="str">
        <f ca="1">IFERROR(IF(OR($C71="",$C71=0),"",INDEX(('２個別表'!$D$11:$D$510,'２個別表'!R$11:R$510),MATCH($C71,'２個別表'!$D$11:$D$510,0),1,2)),"")</f>
        <v/>
      </c>
      <c r="E71" s="729" t="str">
        <f ca="1">IFERROR(IF(OR($C71="",$C71=0),"",INDEX(('２個別表'!$D$11:$D$510,'２個別表'!S$11:S$510),MATCH($C71,'２個別表'!$D$11:$D$510,0),1,2)),"")</f>
        <v/>
      </c>
      <c r="F71" s="730" t="str">
        <f ca="1">IFERROR(IF(OR($C71="",$C71=0),"",INDEX(('２個別表'!$D$11:$D$510,'２個別表'!T$11:T$510),MATCH($C71,'２個別表'!$D$11:$D$510,0),1,2)),"")</f>
        <v/>
      </c>
      <c r="G71" s="732" t="str">
        <f ca="1">IFERROR(IF(OR($C71="",$C71=0),"",INDEX(('２個別表'!$D$11:$D$510,'２個別表'!V$11:V$510),MATCH($C71,'２個別表'!$D$11:$D$510,0),1,2)),"")</f>
        <v/>
      </c>
      <c r="H71" s="724" t="str">
        <f t="shared" ca="1" si="4"/>
        <v/>
      </c>
      <c r="I71" s="725" t="str">
        <f t="shared" ca="1" si="5"/>
        <v/>
      </c>
      <c r="J71" s="725" t="str">
        <f t="shared" ca="1" si="6"/>
        <v/>
      </c>
      <c r="K71" s="725" t="str">
        <f t="shared" ca="1" si="7"/>
        <v/>
      </c>
      <c r="L71" s="725" t="str">
        <f t="shared" ca="1" si="8"/>
        <v/>
      </c>
      <c r="M71" s="742" t="str">
        <f ca="1">IFERROR(IF(OR($C71="",$C71=0),"",INDEX(('２個別表'!$D$11:$D$510,'２個別表'!W$11:W$510),MATCH($C71,'２個別表'!$D$11:$D$510,0),1,2)&amp;" "&amp;INDEX(('２個別表'!$D$11:$D$510,'２個別表'!X$11:X$510),MATCH($C71,'２個別表'!$D$11:$D$510,0),1,2)),"")</f>
        <v/>
      </c>
      <c r="N71" s="738" t="str">
        <f ca="1">IF(IF(M71="2 補強以外の取組",SUMIFS('２個別表'!$M$11:$M$510,'２個別表'!$D$11:$D$510,$C71),SUMIFS('２個別表'!$N$11:$N$510,'２個別表'!$D$11:$D$510,$C71))=0,"",IF(M71="2 補強以外の取組",SUMIFS('２個別表'!$M$11:$M$510,'２個別表'!$D$11:$D$510,$C71),SUMIFS('２個別表'!$N$11:$N$510,'２個別表'!$D$11:$D$510,$C71)))</f>
        <v/>
      </c>
      <c r="O71" s="739" t="str">
        <f ca="1">IF(OR($N71="",$N71=0),"",SUMIF('２個別表'!$D$11:$D$510,$C71,'２個別表'!$BW$11:$BW$510))</f>
        <v/>
      </c>
      <c r="P71" s="739" t="str">
        <f ca="1">IF(OR($N71="",$N71=0),"",SUMIF('２個別表'!$D$11:$D$510,$C71,'２個別表'!$BY$11:$BY$510))</f>
        <v/>
      </c>
      <c r="Q71" s="739" t="str">
        <f ca="1">IF(OR($N71="",$N71=0),"",SUMIF('２個別表'!$D$11:$D$510,$C71,'２個別表'!$H$11:$H$510))</f>
        <v/>
      </c>
      <c r="R71" s="740" t="str">
        <f ca="1">IF(OR($N71="",$N71=0),"",SUMIF('２個別表'!$D$11:$D$510,$C71,'２個別表'!CS$11:CS$510))</f>
        <v/>
      </c>
      <c r="S71" s="743" t="str">
        <f ca="1">IF(OR($N71="",$N71=0),"",SUMIF('２個別表'!$D$11:$D$510,$C71,'２個別表'!CT$11:CT$510))</f>
        <v/>
      </c>
      <c r="T71" s="364"/>
      <c r="U71" s="364"/>
      <c r="V71" s="364"/>
      <c r="W71" s="365"/>
      <c r="X71" s="755" t="str">
        <f t="shared" ca="1" si="9"/>
        <v/>
      </c>
      <c r="Y71" s="756" t="str">
        <f t="shared" ca="1" si="10"/>
        <v/>
      </c>
      <c r="Z71" s="757" t="str">
        <f ca="1">IF(OR($N71="",$N71=0),"",SUMIF('２個別表'!$D$11:$D$510,$C71,'２個別表'!DZ$11:DZ$510))</f>
        <v/>
      </c>
      <c r="AA71" s="757" t="str">
        <f ca="1">IF(OR($N71="",$N71=0),"",SUMIF('２個別表'!$D$11:$D$510,$C71,'２個別表'!EA$11:EA$510))</f>
        <v/>
      </c>
      <c r="AB71" s="757" t="str">
        <f ca="1">IF(OR($N71="",$N71=0),"",SUMIF('２個別表'!$D$11:$D$510,$C71,'２個別表'!EB$11:EB$510))</f>
        <v/>
      </c>
      <c r="AC71" s="757" t="str">
        <f ca="1">IF(OR($N71="",$N71=0),"",SUMIF('２個別表'!$D$11:$D$510,$C71,'２個別表'!EC$11:EC$510))</f>
        <v/>
      </c>
      <c r="AD71" s="758" t="str">
        <f ca="1">IF(OR($N71="",$N71=0),"",SUMIF('２個別表'!$D$11:$D$510,$C71,'２個別表'!ED$11:ED$510))</f>
        <v/>
      </c>
      <c r="AE71" s="758" t="str">
        <f ca="1">IF(OR($N71="",$N71=0),"",SUMIF('２個別表'!$D$11:$D$510,$C71,'２個別表'!EE$11:EE$510))</f>
        <v/>
      </c>
      <c r="AF71" s="758" t="str">
        <f ca="1">IF(OR($N71="",$N71=0),"",SUMIF('２個別表'!$D$11:$D$510,$C71,'２個別表'!EF$11:EF$510))</f>
        <v/>
      </c>
      <c r="AG71" s="758" t="str">
        <f ca="1">IF(OR($N71="",$N71=0),"",SUMIF('２個別表'!$D$11:$D$510,$C71,'２個別表'!EG$11:EG$510))</f>
        <v/>
      </c>
      <c r="AH71" s="758" t="str">
        <f ca="1">IF(OR($N71="",$N71=0),"",SUMIF('２個別表'!$D$11:$D$510,$C71,'２個別表'!EH$11:EH$510))</f>
        <v/>
      </c>
      <c r="AI71" s="758" t="str">
        <f ca="1">IF(OR($N71="",$N71=0),"",SUMIF('２個別表'!$D$11:$D$510,$C71,'２個別表'!EI$11:EI$510))</f>
        <v/>
      </c>
      <c r="AJ71" s="758" t="str">
        <f ca="1">IF(OR($N71="",$N71=0),"",SUMIF('２個別表'!$D$11:$D$510,$C71,'２個別表'!EJ$11:EJ$510))</f>
        <v/>
      </c>
      <c r="AK71" s="758" t="str">
        <f ca="1">IF(OR($N71="",$N71=0),"",SUMIF('２個別表'!$D$11:$D$510,$C71,'２個別表'!EK$11:EK$510))</f>
        <v/>
      </c>
      <c r="AL71" s="759" t="str">
        <f ca="1">IF(OR($N71="",$N71=0),"",SUMIF('２個別表'!$D$11:$D$510,$C71,'２個別表'!EL$11:EL$510))</f>
        <v/>
      </c>
      <c r="AM71" s="760" t="str">
        <f ca="1">IF(OR($N71="",$N71=0),"",SUMIF('２個別表'!$D$11:$D$510,$C71,'２個別表'!EM$11:EM$510))</f>
        <v/>
      </c>
      <c r="AN71" s="33"/>
      <c r="AO71" s="721" t="str">
        <f ca="1">IFERROR(IF($C71="","",INDEX(('２個別表'!$D$11:$D$510,'２個別表'!$W$11:$W$510),MATCH($C71,'２個別表'!$D$11:$D$510,0),1,2)),"")</f>
        <v/>
      </c>
    </row>
    <row r="72" spans="1:41" ht="30" hidden="1" customHeight="1">
      <c r="A72" s="721" t="str">
        <f t="shared" ca="1" si="2"/>
        <v/>
      </c>
      <c r="B72" s="722" t="str">
        <f t="shared" ca="1" si="3"/>
        <v/>
      </c>
      <c r="C72" s="728">
        <v>57</v>
      </c>
      <c r="D72" s="729" t="str">
        <f ca="1">IFERROR(IF(OR($C72="",$C72=0),"",INDEX(('２個別表'!$D$11:$D$510,'２個別表'!R$11:R$510),MATCH($C72,'２個別表'!$D$11:$D$510,0),1,2)),"")</f>
        <v/>
      </c>
      <c r="E72" s="729" t="str">
        <f ca="1">IFERROR(IF(OR($C72="",$C72=0),"",INDEX(('２個別表'!$D$11:$D$510,'２個別表'!S$11:S$510),MATCH($C72,'２個別表'!$D$11:$D$510,0),1,2)),"")</f>
        <v/>
      </c>
      <c r="F72" s="730" t="str">
        <f ca="1">IFERROR(IF(OR($C72="",$C72=0),"",INDEX(('２個別表'!$D$11:$D$510,'２個別表'!T$11:T$510),MATCH($C72,'２個別表'!$D$11:$D$510,0),1,2)),"")</f>
        <v/>
      </c>
      <c r="G72" s="732" t="str">
        <f ca="1">IFERROR(IF(OR($C72="",$C72=0),"",INDEX(('２個別表'!$D$11:$D$510,'２個別表'!V$11:V$510),MATCH($C72,'２個別表'!$D$11:$D$510,0),1,2)),"")</f>
        <v/>
      </c>
      <c r="H72" s="724" t="str">
        <f t="shared" ca="1" si="4"/>
        <v/>
      </c>
      <c r="I72" s="725" t="str">
        <f t="shared" ca="1" si="5"/>
        <v/>
      </c>
      <c r="J72" s="725" t="str">
        <f t="shared" ca="1" si="6"/>
        <v/>
      </c>
      <c r="K72" s="725" t="str">
        <f t="shared" ca="1" si="7"/>
        <v/>
      </c>
      <c r="L72" s="725" t="str">
        <f t="shared" ca="1" si="8"/>
        <v/>
      </c>
      <c r="M72" s="742" t="str">
        <f ca="1">IFERROR(IF(OR($C72="",$C72=0),"",INDEX(('２個別表'!$D$11:$D$510,'２個別表'!W$11:W$510),MATCH($C72,'２個別表'!$D$11:$D$510,0),1,2)&amp;" "&amp;INDEX(('２個別表'!$D$11:$D$510,'２個別表'!X$11:X$510),MATCH($C72,'２個別表'!$D$11:$D$510,0),1,2)),"")</f>
        <v/>
      </c>
      <c r="N72" s="738" t="str">
        <f ca="1">IF(IF(M72="2 補強以外の取組",SUMIFS('２個別表'!$M$11:$M$510,'２個別表'!$D$11:$D$510,$C72),SUMIFS('２個別表'!$N$11:$N$510,'２個別表'!$D$11:$D$510,$C72))=0,"",IF(M72="2 補強以外の取組",SUMIFS('２個別表'!$M$11:$M$510,'２個別表'!$D$11:$D$510,$C72),SUMIFS('２個別表'!$N$11:$N$510,'２個別表'!$D$11:$D$510,$C72)))</f>
        <v/>
      </c>
      <c r="O72" s="739" t="str">
        <f ca="1">IF(OR($N72="",$N72=0),"",SUMIF('２個別表'!$D$11:$D$510,$C72,'２個別表'!$BW$11:$BW$510))</f>
        <v/>
      </c>
      <c r="P72" s="739" t="str">
        <f ca="1">IF(OR($N72="",$N72=0),"",SUMIF('２個別表'!$D$11:$D$510,$C72,'２個別表'!$BY$11:$BY$510))</f>
        <v/>
      </c>
      <c r="Q72" s="739" t="str">
        <f ca="1">IF(OR($N72="",$N72=0),"",SUMIF('２個別表'!$D$11:$D$510,$C72,'２個別表'!$H$11:$H$510))</f>
        <v/>
      </c>
      <c r="R72" s="740" t="str">
        <f ca="1">IF(OR($N72="",$N72=0),"",SUMIF('２個別表'!$D$11:$D$510,$C72,'２個別表'!CS$11:CS$510))</f>
        <v/>
      </c>
      <c r="S72" s="743" t="str">
        <f ca="1">IF(OR($N72="",$N72=0),"",SUMIF('２個別表'!$D$11:$D$510,$C72,'２個別表'!CT$11:CT$510))</f>
        <v/>
      </c>
      <c r="T72" s="364"/>
      <c r="U72" s="364"/>
      <c r="V72" s="364"/>
      <c r="W72" s="365"/>
      <c r="X72" s="755" t="str">
        <f t="shared" ca="1" si="9"/>
        <v/>
      </c>
      <c r="Y72" s="756" t="str">
        <f t="shared" ca="1" si="10"/>
        <v/>
      </c>
      <c r="Z72" s="757" t="str">
        <f ca="1">IF(OR($N72="",$N72=0),"",SUMIF('２個別表'!$D$11:$D$510,$C72,'２個別表'!DZ$11:DZ$510))</f>
        <v/>
      </c>
      <c r="AA72" s="757" t="str">
        <f ca="1">IF(OR($N72="",$N72=0),"",SUMIF('２個別表'!$D$11:$D$510,$C72,'２個別表'!EA$11:EA$510))</f>
        <v/>
      </c>
      <c r="AB72" s="757" t="str">
        <f ca="1">IF(OR($N72="",$N72=0),"",SUMIF('２個別表'!$D$11:$D$510,$C72,'２個別表'!EB$11:EB$510))</f>
        <v/>
      </c>
      <c r="AC72" s="757" t="str">
        <f ca="1">IF(OR($N72="",$N72=0),"",SUMIF('２個別表'!$D$11:$D$510,$C72,'２個別表'!EC$11:EC$510))</f>
        <v/>
      </c>
      <c r="AD72" s="758" t="str">
        <f ca="1">IF(OR($N72="",$N72=0),"",SUMIF('２個別表'!$D$11:$D$510,$C72,'２個別表'!ED$11:ED$510))</f>
        <v/>
      </c>
      <c r="AE72" s="758" t="str">
        <f ca="1">IF(OR($N72="",$N72=0),"",SUMIF('２個別表'!$D$11:$D$510,$C72,'２個別表'!EE$11:EE$510))</f>
        <v/>
      </c>
      <c r="AF72" s="758" t="str">
        <f ca="1">IF(OR($N72="",$N72=0),"",SUMIF('２個別表'!$D$11:$D$510,$C72,'２個別表'!EF$11:EF$510))</f>
        <v/>
      </c>
      <c r="AG72" s="758" t="str">
        <f ca="1">IF(OR($N72="",$N72=0),"",SUMIF('２個別表'!$D$11:$D$510,$C72,'２個別表'!EG$11:EG$510))</f>
        <v/>
      </c>
      <c r="AH72" s="758" t="str">
        <f ca="1">IF(OR($N72="",$N72=0),"",SUMIF('２個別表'!$D$11:$D$510,$C72,'２個別表'!EH$11:EH$510))</f>
        <v/>
      </c>
      <c r="AI72" s="758" t="str">
        <f ca="1">IF(OR($N72="",$N72=0),"",SUMIF('２個別表'!$D$11:$D$510,$C72,'２個別表'!EI$11:EI$510))</f>
        <v/>
      </c>
      <c r="AJ72" s="758" t="str">
        <f ca="1">IF(OR($N72="",$N72=0),"",SUMIF('２個別表'!$D$11:$D$510,$C72,'２個別表'!EJ$11:EJ$510))</f>
        <v/>
      </c>
      <c r="AK72" s="758" t="str">
        <f ca="1">IF(OR($N72="",$N72=0),"",SUMIF('２個別表'!$D$11:$D$510,$C72,'２個別表'!EK$11:EK$510))</f>
        <v/>
      </c>
      <c r="AL72" s="759" t="str">
        <f ca="1">IF(OR($N72="",$N72=0),"",SUMIF('２個別表'!$D$11:$D$510,$C72,'２個別表'!EL$11:EL$510))</f>
        <v/>
      </c>
      <c r="AM72" s="760" t="str">
        <f ca="1">IF(OR($N72="",$N72=0),"",SUMIF('２個別表'!$D$11:$D$510,$C72,'２個別表'!EM$11:EM$510))</f>
        <v/>
      </c>
      <c r="AN72" s="33"/>
      <c r="AO72" s="721" t="str">
        <f ca="1">IFERROR(IF($C72="","",INDEX(('２個別表'!$D$11:$D$510,'２個別表'!$W$11:$W$510),MATCH($C72,'２個別表'!$D$11:$D$510,0),1,2)),"")</f>
        <v/>
      </c>
    </row>
    <row r="73" spans="1:41" ht="30" hidden="1" customHeight="1">
      <c r="A73" s="721" t="str">
        <f t="shared" ca="1" si="2"/>
        <v/>
      </c>
      <c r="B73" s="722" t="str">
        <f t="shared" ca="1" si="3"/>
        <v/>
      </c>
      <c r="C73" s="728">
        <v>58</v>
      </c>
      <c r="D73" s="729" t="str">
        <f ca="1">IFERROR(IF(OR($C73="",$C73=0),"",INDEX(('２個別表'!$D$11:$D$510,'２個別表'!R$11:R$510),MATCH($C73,'２個別表'!$D$11:$D$510,0),1,2)),"")</f>
        <v/>
      </c>
      <c r="E73" s="729" t="str">
        <f ca="1">IFERROR(IF(OR($C73="",$C73=0),"",INDEX(('２個別表'!$D$11:$D$510,'２個別表'!S$11:S$510),MATCH($C73,'２個別表'!$D$11:$D$510,0),1,2)),"")</f>
        <v/>
      </c>
      <c r="F73" s="730" t="str">
        <f ca="1">IFERROR(IF(OR($C73="",$C73=0),"",INDEX(('２個別表'!$D$11:$D$510,'２個別表'!T$11:T$510),MATCH($C73,'２個別表'!$D$11:$D$510,0),1,2)),"")</f>
        <v/>
      </c>
      <c r="G73" s="732" t="str">
        <f ca="1">IFERROR(IF(OR($C73="",$C73=0),"",INDEX(('２個別表'!$D$11:$D$510,'２個別表'!V$11:V$510),MATCH($C73,'２個別表'!$D$11:$D$510,0),1,2)),"")</f>
        <v/>
      </c>
      <c r="H73" s="724" t="str">
        <f t="shared" ca="1" si="4"/>
        <v/>
      </c>
      <c r="I73" s="725" t="str">
        <f t="shared" ca="1" si="5"/>
        <v/>
      </c>
      <c r="J73" s="725" t="str">
        <f t="shared" ca="1" si="6"/>
        <v/>
      </c>
      <c r="K73" s="725" t="str">
        <f t="shared" ca="1" si="7"/>
        <v/>
      </c>
      <c r="L73" s="725" t="str">
        <f t="shared" ca="1" si="8"/>
        <v/>
      </c>
      <c r="M73" s="742" t="str">
        <f ca="1">IFERROR(IF(OR($C73="",$C73=0),"",INDEX(('２個別表'!$D$11:$D$510,'２個別表'!W$11:W$510),MATCH($C73,'２個別表'!$D$11:$D$510,0),1,2)&amp;" "&amp;INDEX(('２個別表'!$D$11:$D$510,'２個別表'!X$11:X$510),MATCH($C73,'２個別表'!$D$11:$D$510,0),1,2)),"")</f>
        <v/>
      </c>
      <c r="N73" s="738" t="str">
        <f ca="1">IF(IF(M73="2 補強以外の取組",SUMIFS('２個別表'!$M$11:$M$510,'２個別表'!$D$11:$D$510,$C73),SUMIFS('２個別表'!$N$11:$N$510,'２個別表'!$D$11:$D$510,$C73))=0,"",IF(M73="2 補強以外の取組",SUMIFS('２個別表'!$M$11:$M$510,'２個別表'!$D$11:$D$510,$C73),SUMIFS('２個別表'!$N$11:$N$510,'２個別表'!$D$11:$D$510,$C73)))</f>
        <v/>
      </c>
      <c r="O73" s="739" t="str">
        <f ca="1">IF(OR($N73="",$N73=0),"",SUMIF('２個別表'!$D$11:$D$510,$C73,'２個別表'!$BW$11:$BW$510))</f>
        <v/>
      </c>
      <c r="P73" s="739" t="str">
        <f ca="1">IF(OR($N73="",$N73=0),"",SUMIF('２個別表'!$D$11:$D$510,$C73,'２個別表'!$BY$11:$BY$510))</f>
        <v/>
      </c>
      <c r="Q73" s="739" t="str">
        <f ca="1">IF(OR($N73="",$N73=0),"",SUMIF('２個別表'!$D$11:$D$510,$C73,'２個別表'!$H$11:$H$510))</f>
        <v/>
      </c>
      <c r="R73" s="740" t="str">
        <f ca="1">IF(OR($N73="",$N73=0),"",SUMIF('２個別表'!$D$11:$D$510,$C73,'２個別表'!CS$11:CS$510))</f>
        <v/>
      </c>
      <c r="S73" s="743" t="str">
        <f ca="1">IF(OR($N73="",$N73=0),"",SUMIF('２個別表'!$D$11:$D$510,$C73,'２個別表'!CT$11:CT$510))</f>
        <v/>
      </c>
      <c r="T73" s="364"/>
      <c r="U73" s="364"/>
      <c r="V73" s="364"/>
      <c r="W73" s="365"/>
      <c r="X73" s="755" t="str">
        <f t="shared" ca="1" si="9"/>
        <v/>
      </c>
      <c r="Y73" s="756" t="str">
        <f t="shared" ca="1" si="10"/>
        <v/>
      </c>
      <c r="Z73" s="757" t="str">
        <f ca="1">IF(OR($N73="",$N73=0),"",SUMIF('２個別表'!$D$11:$D$510,$C73,'２個別表'!DZ$11:DZ$510))</f>
        <v/>
      </c>
      <c r="AA73" s="757" t="str">
        <f ca="1">IF(OR($N73="",$N73=0),"",SUMIF('２個別表'!$D$11:$D$510,$C73,'２個別表'!EA$11:EA$510))</f>
        <v/>
      </c>
      <c r="AB73" s="757" t="str">
        <f ca="1">IF(OR($N73="",$N73=0),"",SUMIF('２個別表'!$D$11:$D$510,$C73,'２個別表'!EB$11:EB$510))</f>
        <v/>
      </c>
      <c r="AC73" s="757" t="str">
        <f ca="1">IF(OR($N73="",$N73=0),"",SUMIF('２個別表'!$D$11:$D$510,$C73,'２個別表'!EC$11:EC$510))</f>
        <v/>
      </c>
      <c r="AD73" s="758" t="str">
        <f ca="1">IF(OR($N73="",$N73=0),"",SUMIF('２個別表'!$D$11:$D$510,$C73,'２個別表'!ED$11:ED$510))</f>
        <v/>
      </c>
      <c r="AE73" s="758" t="str">
        <f ca="1">IF(OR($N73="",$N73=0),"",SUMIF('２個別表'!$D$11:$D$510,$C73,'２個別表'!EE$11:EE$510))</f>
        <v/>
      </c>
      <c r="AF73" s="758" t="str">
        <f ca="1">IF(OR($N73="",$N73=0),"",SUMIF('２個別表'!$D$11:$D$510,$C73,'２個別表'!EF$11:EF$510))</f>
        <v/>
      </c>
      <c r="AG73" s="758" t="str">
        <f ca="1">IF(OR($N73="",$N73=0),"",SUMIF('２個別表'!$D$11:$D$510,$C73,'２個別表'!EG$11:EG$510))</f>
        <v/>
      </c>
      <c r="AH73" s="758" t="str">
        <f ca="1">IF(OR($N73="",$N73=0),"",SUMIF('２個別表'!$D$11:$D$510,$C73,'２個別表'!EH$11:EH$510))</f>
        <v/>
      </c>
      <c r="AI73" s="758" t="str">
        <f ca="1">IF(OR($N73="",$N73=0),"",SUMIF('２個別表'!$D$11:$D$510,$C73,'２個別表'!EI$11:EI$510))</f>
        <v/>
      </c>
      <c r="AJ73" s="758" t="str">
        <f ca="1">IF(OR($N73="",$N73=0),"",SUMIF('２個別表'!$D$11:$D$510,$C73,'２個別表'!EJ$11:EJ$510))</f>
        <v/>
      </c>
      <c r="AK73" s="758" t="str">
        <f ca="1">IF(OR($N73="",$N73=0),"",SUMIF('２個別表'!$D$11:$D$510,$C73,'２個別表'!EK$11:EK$510))</f>
        <v/>
      </c>
      <c r="AL73" s="759" t="str">
        <f ca="1">IF(OR($N73="",$N73=0),"",SUMIF('２個別表'!$D$11:$D$510,$C73,'２個別表'!EL$11:EL$510))</f>
        <v/>
      </c>
      <c r="AM73" s="760" t="str">
        <f ca="1">IF(OR($N73="",$N73=0),"",SUMIF('２個別表'!$D$11:$D$510,$C73,'２個別表'!EM$11:EM$510))</f>
        <v/>
      </c>
      <c r="AN73" s="33"/>
      <c r="AO73" s="721" t="str">
        <f ca="1">IFERROR(IF($C73="","",INDEX(('２個別表'!$D$11:$D$510,'２個別表'!$W$11:$W$510),MATCH($C73,'２個別表'!$D$11:$D$510,0),1,2)),"")</f>
        <v/>
      </c>
    </row>
    <row r="74" spans="1:41" ht="30" hidden="1" customHeight="1">
      <c r="A74" s="721" t="str">
        <f t="shared" ca="1" si="2"/>
        <v/>
      </c>
      <c r="B74" s="722" t="str">
        <f t="shared" ca="1" si="3"/>
        <v/>
      </c>
      <c r="C74" s="728">
        <v>59</v>
      </c>
      <c r="D74" s="729" t="str">
        <f ca="1">IFERROR(IF(OR($C74="",$C74=0),"",INDEX(('２個別表'!$D$11:$D$510,'２個別表'!R$11:R$510),MATCH($C74,'２個別表'!$D$11:$D$510,0),1,2)),"")</f>
        <v/>
      </c>
      <c r="E74" s="729" t="str">
        <f ca="1">IFERROR(IF(OR($C74="",$C74=0),"",INDEX(('２個別表'!$D$11:$D$510,'２個別表'!S$11:S$510),MATCH($C74,'２個別表'!$D$11:$D$510,0),1,2)),"")</f>
        <v/>
      </c>
      <c r="F74" s="730" t="str">
        <f ca="1">IFERROR(IF(OR($C74="",$C74=0),"",INDEX(('２個別表'!$D$11:$D$510,'２個別表'!T$11:T$510),MATCH($C74,'２個別表'!$D$11:$D$510,0),1,2)),"")</f>
        <v/>
      </c>
      <c r="G74" s="732" t="str">
        <f ca="1">IFERROR(IF(OR($C74="",$C74=0),"",INDEX(('２個別表'!$D$11:$D$510,'２個別表'!V$11:V$510),MATCH($C74,'２個別表'!$D$11:$D$510,0),1,2)),"")</f>
        <v/>
      </c>
      <c r="H74" s="724" t="str">
        <f t="shared" ca="1" si="4"/>
        <v/>
      </c>
      <c r="I74" s="725" t="str">
        <f t="shared" ca="1" si="5"/>
        <v/>
      </c>
      <c r="J74" s="725" t="str">
        <f t="shared" ca="1" si="6"/>
        <v/>
      </c>
      <c r="K74" s="725" t="str">
        <f t="shared" ca="1" si="7"/>
        <v/>
      </c>
      <c r="L74" s="725" t="str">
        <f t="shared" ca="1" si="8"/>
        <v/>
      </c>
      <c r="M74" s="742" t="str">
        <f ca="1">IFERROR(IF(OR($C74="",$C74=0),"",INDEX(('２個別表'!$D$11:$D$510,'２個別表'!W$11:W$510),MATCH($C74,'２個別表'!$D$11:$D$510,0),1,2)&amp;" "&amp;INDEX(('２個別表'!$D$11:$D$510,'２個別表'!X$11:X$510),MATCH($C74,'２個別表'!$D$11:$D$510,0),1,2)),"")</f>
        <v/>
      </c>
      <c r="N74" s="738" t="str">
        <f ca="1">IF(IF(M74="2 補強以外の取組",SUMIFS('２個別表'!$M$11:$M$510,'２個別表'!$D$11:$D$510,$C74),SUMIFS('２個別表'!$N$11:$N$510,'２個別表'!$D$11:$D$510,$C74))=0,"",IF(M74="2 補強以外の取組",SUMIFS('２個別表'!$M$11:$M$510,'２個別表'!$D$11:$D$510,$C74),SUMIFS('２個別表'!$N$11:$N$510,'２個別表'!$D$11:$D$510,$C74)))</f>
        <v/>
      </c>
      <c r="O74" s="739" t="str">
        <f ca="1">IF(OR($N74="",$N74=0),"",SUMIF('２個別表'!$D$11:$D$510,$C74,'２個別表'!$BW$11:$BW$510))</f>
        <v/>
      </c>
      <c r="P74" s="739" t="str">
        <f ca="1">IF(OR($N74="",$N74=0),"",SUMIF('２個別表'!$D$11:$D$510,$C74,'２個別表'!$BY$11:$BY$510))</f>
        <v/>
      </c>
      <c r="Q74" s="739" t="str">
        <f ca="1">IF(OR($N74="",$N74=0),"",SUMIF('２個別表'!$D$11:$D$510,$C74,'２個別表'!$H$11:$H$510))</f>
        <v/>
      </c>
      <c r="R74" s="740" t="str">
        <f ca="1">IF(OR($N74="",$N74=0),"",SUMIF('２個別表'!$D$11:$D$510,$C74,'２個別表'!CS$11:CS$510))</f>
        <v/>
      </c>
      <c r="S74" s="743" t="str">
        <f ca="1">IF(OR($N74="",$N74=0),"",SUMIF('２個別表'!$D$11:$D$510,$C74,'２個別表'!CT$11:CT$510))</f>
        <v/>
      </c>
      <c r="T74" s="364"/>
      <c r="U74" s="364"/>
      <c r="V74" s="364"/>
      <c r="W74" s="365"/>
      <c r="X74" s="755" t="str">
        <f t="shared" ca="1" si="9"/>
        <v/>
      </c>
      <c r="Y74" s="756" t="str">
        <f t="shared" ca="1" si="10"/>
        <v/>
      </c>
      <c r="Z74" s="757" t="str">
        <f ca="1">IF(OR($N74="",$N74=0),"",SUMIF('２個別表'!$D$11:$D$510,$C74,'２個別表'!DZ$11:DZ$510))</f>
        <v/>
      </c>
      <c r="AA74" s="757" t="str">
        <f ca="1">IF(OR($N74="",$N74=0),"",SUMIF('２個別表'!$D$11:$D$510,$C74,'２個別表'!EA$11:EA$510))</f>
        <v/>
      </c>
      <c r="AB74" s="757" t="str">
        <f ca="1">IF(OR($N74="",$N74=0),"",SUMIF('２個別表'!$D$11:$D$510,$C74,'２個別表'!EB$11:EB$510))</f>
        <v/>
      </c>
      <c r="AC74" s="757" t="str">
        <f ca="1">IF(OR($N74="",$N74=0),"",SUMIF('２個別表'!$D$11:$D$510,$C74,'２個別表'!EC$11:EC$510))</f>
        <v/>
      </c>
      <c r="AD74" s="758" t="str">
        <f ca="1">IF(OR($N74="",$N74=0),"",SUMIF('２個別表'!$D$11:$D$510,$C74,'２個別表'!ED$11:ED$510))</f>
        <v/>
      </c>
      <c r="AE74" s="758" t="str">
        <f ca="1">IF(OR($N74="",$N74=0),"",SUMIF('２個別表'!$D$11:$D$510,$C74,'２個別表'!EE$11:EE$510))</f>
        <v/>
      </c>
      <c r="AF74" s="758" t="str">
        <f ca="1">IF(OR($N74="",$N74=0),"",SUMIF('２個別表'!$D$11:$D$510,$C74,'２個別表'!EF$11:EF$510))</f>
        <v/>
      </c>
      <c r="AG74" s="758" t="str">
        <f ca="1">IF(OR($N74="",$N74=0),"",SUMIF('２個別表'!$D$11:$D$510,$C74,'２個別表'!EG$11:EG$510))</f>
        <v/>
      </c>
      <c r="AH74" s="758" t="str">
        <f ca="1">IF(OR($N74="",$N74=0),"",SUMIF('２個別表'!$D$11:$D$510,$C74,'２個別表'!EH$11:EH$510))</f>
        <v/>
      </c>
      <c r="AI74" s="758" t="str">
        <f ca="1">IF(OR($N74="",$N74=0),"",SUMIF('２個別表'!$D$11:$D$510,$C74,'２個別表'!EI$11:EI$510))</f>
        <v/>
      </c>
      <c r="AJ74" s="758" t="str">
        <f ca="1">IF(OR($N74="",$N74=0),"",SUMIF('２個別表'!$D$11:$D$510,$C74,'２個別表'!EJ$11:EJ$510))</f>
        <v/>
      </c>
      <c r="AK74" s="758" t="str">
        <f ca="1">IF(OR($N74="",$N74=0),"",SUMIF('２個別表'!$D$11:$D$510,$C74,'２個別表'!EK$11:EK$510))</f>
        <v/>
      </c>
      <c r="AL74" s="759" t="str">
        <f ca="1">IF(OR($N74="",$N74=0),"",SUMIF('２個別表'!$D$11:$D$510,$C74,'２個別表'!EL$11:EL$510))</f>
        <v/>
      </c>
      <c r="AM74" s="760" t="str">
        <f ca="1">IF(OR($N74="",$N74=0),"",SUMIF('２個別表'!$D$11:$D$510,$C74,'２個別表'!EM$11:EM$510))</f>
        <v/>
      </c>
      <c r="AN74" s="33"/>
      <c r="AO74" s="721" t="str">
        <f ca="1">IFERROR(IF($C74="","",INDEX(('２個別表'!$D$11:$D$510,'２個別表'!$W$11:$W$510),MATCH($C74,'２個別表'!$D$11:$D$510,0),1,2)),"")</f>
        <v/>
      </c>
    </row>
    <row r="75" spans="1:41" ht="30" hidden="1" customHeight="1">
      <c r="A75" s="721" t="str">
        <f t="shared" ca="1" si="2"/>
        <v/>
      </c>
      <c r="B75" s="722" t="str">
        <f t="shared" ca="1" si="3"/>
        <v/>
      </c>
      <c r="C75" s="728">
        <v>60</v>
      </c>
      <c r="D75" s="729" t="str">
        <f ca="1">IFERROR(IF(OR($C75="",$C75=0),"",INDEX(('２個別表'!$D$11:$D$510,'２個別表'!R$11:R$510),MATCH($C75,'２個別表'!$D$11:$D$510,0),1,2)),"")</f>
        <v/>
      </c>
      <c r="E75" s="729" t="str">
        <f ca="1">IFERROR(IF(OR($C75="",$C75=0),"",INDEX(('２個別表'!$D$11:$D$510,'２個別表'!S$11:S$510),MATCH($C75,'２個別表'!$D$11:$D$510,0),1,2)),"")</f>
        <v/>
      </c>
      <c r="F75" s="730" t="str">
        <f ca="1">IFERROR(IF(OR($C75="",$C75=0),"",INDEX(('２個別表'!$D$11:$D$510,'２個別表'!T$11:T$510),MATCH($C75,'２個別表'!$D$11:$D$510,0),1,2)),"")</f>
        <v/>
      </c>
      <c r="G75" s="732" t="str">
        <f ca="1">IFERROR(IF(OR($C75="",$C75=0),"",INDEX(('２個別表'!$D$11:$D$510,'２個別表'!V$11:V$510),MATCH($C75,'２個別表'!$D$11:$D$510,0),1,2)),"")</f>
        <v/>
      </c>
      <c r="H75" s="724" t="str">
        <f t="shared" ca="1" si="4"/>
        <v/>
      </c>
      <c r="I75" s="725" t="str">
        <f t="shared" ca="1" si="5"/>
        <v/>
      </c>
      <c r="J75" s="725" t="str">
        <f t="shared" ca="1" si="6"/>
        <v/>
      </c>
      <c r="K75" s="725" t="str">
        <f t="shared" ca="1" si="7"/>
        <v/>
      </c>
      <c r="L75" s="725" t="str">
        <f t="shared" ca="1" si="8"/>
        <v/>
      </c>
      <c r="M75" s="742" t="str">
        <f ca="1">IFERROR(IF(OR($C75="",$C75=0),"",INDEX(('２個別表'!$D$11:$D$510,'２個別表'!W$11:W$510),MATCH($C75,'２個別表'!$D$11:$D$510,0),1,2)&amp;" "&amp;INDEX(('２個別表'!$D$11:$D$510,'２個別表'!X$11:X$510),MATCH($C75,'２個別表'!$D$11:$D$510,0),1,2)),"")</f>
        <v/>
      </c>
      <c r="N75" s="738" t="str">
        <f ca="1">IF(IF(M75="2 補強以外の取組",SUMIFS('２個別表'!$M$11:$M$510,'２個別表'!$D$11:$D$510,$C75),SUMIFS('２個別表'!$N$11:$N$510,'２個別表'!$D$11:$D$510,$C75))=0,"",IF(M75="2 補強以外の取組",SUMIFS('２個別表'!$M$11:$M$510,'２個別表'!$D$11:$D$510,$C75),SUMIFS('２個別表'!$N$11:$N$510,'２個別表'!$D$11:$D$510,$C75)))</f>
        <v/>
      </c>
      <c r="O75" s="739" t="str">
        <f ca="1">IF(OR($N75="",$N75=0),"",SUMIF('２個別表'!$D$11:$D$510,$C75,'２個別表'!$BW$11:$BW$510))</f>
        <v/>
      </c>
      <c r="P75" s="739" t="str">
        <f ca="1">IF(OR($N75="",$N75=0),"",SUMIF('２個別表'!$D$11:$D$510,$C75,'２個別表'!$BY$11:$BY$510))</f>
        <v/>
      </c>
      <c r="Q75" s="739" t="str">
        <f ca="1">IF(OR($N75="",$N75=0),"",SUMIF('２個別表'!$D$11:$D$510,$C75,'２個別表'!$H$11:$H$510))</f>
        <v/>
      </c>
      <c r="R75" s="740" t="str">
        <f ca="1">IF(OR($N75="",$N75=0),"",SUMIF('２個別表'!$D$11:$D$510,$C75,'２個別表'!CS$11:CS$510))</f>
        <v/>
      </c>
      <c r="S75" s="743" t="str">
        <f ca="1">IF(OR($N75="",$N75=0),"",SUMIF('２個別表'!$D$11:$D$510,$C75,'２個別表'!CT$11:CT$510))</f>
        <v/>
      </c>
      <c r="T75" s="364"/>
      <c r="U75" s="364"/>
      <c r="V75" s="364"/>
      <c r="W75" s="365"/>
      <c r="X75" s="755" t="str">
        <f t="shared" ca="1" si="9"/>
        <v/>
      </c>
      <c r="Y75" s="756" t="str">
        <f t="shared" ca="1" si="10"/>
        <v/>
      </c>
      <c r="Z75" s="757" t="str">
        <f ca="1">IF(OR($N75="",$N75=0),"",SUMIF('２個別表'!$D$11:$D$510,$C75,'２個別表'!DZ$11:DZ$510))</f>
        <v/>
      </c>
      <c r="AA75" s="757" t="str">
        <f ca="1">IF(OR($N75="",$N75=0),"",SUMIF('２個別表'!$D$11:$D$510,$C75,'２個別表'!EA$11:EA$510))</f>
        <v/>
      </c>
      <c r="AB75" s="757" t="str">
        <f ca="1">IF(OR($N75="",$N75=0),"",SUMIF('２個別表'!$D$11:$D$510,$C75,'２個別表'!EB$11:EB$510))</f>
        <v/>
      </c>
      <c r="AC75" s="757" t="str">
        <f ca="1">IF(OR($N75="",$N75=0),"",SUMIF('２個別表'!$D$11:$D$510,$C75,'２個別表'!EC$11:EC$510))</f>
        <v/>
      </c>
      <c r="AD75" s="758" t="str">
        <f ca="1">IF(OR($N75="",$N75=0),"",SUMIF('２個別表'!$D$11:$D$510,$C75,'２個別表'!ED$11:ED$510))</f>
        <v/>
      </c>
      <c r="AE75" s="758" t="str">
        <f ca="1">IF(OR($N75="",$N75=0),"",SUMIF('２個別表'!$D$11:$D$510,$C75,'２個別表'!EE$11:EE$510))</f>
        <v/>
      </c>
      <c r="AF75" s="758" t="str">
        <f ca="1">IF(OR($N75="",$N75=0),"",SUMIF('２個別表'!$D$11:$D$510,$C75,'２個別表'!EF$11:EF$510))</f>
        <v/>
      </c>
      <c r="AG75" s="758" t="str">
        <f ca="1">IF(OR($N75="",$N75=0),"",SUMIF('２個別表'!$D$11:$D$510,$C75,'２個別表'!EG$11:EG$510))</f>
        <v/>
      </c>
      <c r="AH75" s="758" t="str">
        <f ca="1">IF(OR($N75="",$N75=0),"",SUMIF('２個別表'!$D$11:$D$510,$C75,'２個別表'!EH$11:EH$510))</f>
        <v/>
      </c>
      <c r="AI75" s="758" t="str">
        <f ca="1">IF(OR($N75="",$N75=0),"",SUMIF('２個別表'!$D$11:$D$510,$C75,'２個別表'!EI$11:EI$510))</f>
        <v/>
      </c>
      <c r="AJ75" s="758" t="str">
        <f ca="1">IF(OR($N75="",$N75=0),"",SUMIF('２個別表'!$D$11:$D$510,$C75,'２個別表'!EJ$11:EJ$510))</f>
        <v/>
      </c>
      <c r="AK75" s="758" t="str">
        <f ca="1">IF(OR($N75="",$N75=0),"",SUMIF('２個別表'!$D$11:$D$510,$C75,'２個別表'!EK$11:EK$510))</f>
        <v/>
      </c>
      <c r="AL75" s="759" t="str">
        <f ca="1">IF(OR($N75="",$N75=0),"",SUMIF('２個別表'!$D$11:$D$510,$C75,'２個別表'!EL$11:EL$510))</f>
        <v/>
      </c>
      <c r="AM75" s="760" t="str">
        <f ca="1">IF(OR($N75="",$N75=0),"",SUMIF('２個別表'!$D$11:$D$510,$C75,'２個別表'!EM$11:EM$510))</f>
        <v/>
      </c>
      <c r="AN75" s="33"/>
      <c r="AO75" s="721" t="str">
        <f ca="1">IFERROR(IF($C75="","",INDEX(('２個別表'!$D$11:$D$510,'２個別表'!$W$11:$W$510),MATCH($C75,'２個別表'!$D$11:$D$510,0),1,2)),"")</f>
        <v/>
      </c>
    </row>
    <row r="76" spans="1:41" ht="30" hidden="1" customHeight="1">
      <c r="A76" s="721" t="str">
        <f t="shared" ca="1" si="2"/>
        <v/>
      </c>
      <c r="B76" s="722" t="str">
        <f t="shared" ca="1" si="3"/>
        <v/>
      </c>
      <c r="C76" s="728">
        <v>61</v>
      </c>
      <c r="D76" s="729" t="str">
        <f ca="1">IFERROR(IF(OR($C76="",$C76=0),"",INDEX(('２個別表'!$D$11:$D$510,'２個別表'!R$11:R$510),MATCH($C76,'２個別表'!$D$11:$D$510,0),1,2)),"")</f>
        <v/>
      </c>
      <c r="E76" s="729" t="str">
        <f ca="1">IFERROR(IF(OR($C76="",$C76=0),"",INDEX(('２個別表'!$D$11:$D$510,'２個別表'!S$11:S$510),MATCH($C76,'２個別表'!$D$11:$D$510,0),1,2)),"")</f>
        <v/>
      </c>
      <c r="F76" s="730" t="str">
        <f ca="1">IFERROR(IF(OR($C76="",$C76=0),"",INDEX(('２個別表'!$D$11:$D$510,'２個別表'!T$11:T$510),MATCH($C76,'２個別表'!$D$11:$D$510,0),1,2)),"")</f>
        <v/>
      </c>
      <c r="G76" s="732" t="str">
        <f ca="1">IFERROR(IF(OR($C76="",$C76=0),"",INDEX(('２個別表'!$D$11:$D$510,'２個別表'!V$11:V$510),MATCH($C76,'２個別表'!$D$11:$D$510,0),1,2)),"")</f>
        <v/>
      </c>
      <c r="H76" s="724" t="str">
        <f t="shared" ca="1" si="4"/>
        <v/>
      </c>
      <c r="I76" s="725" t="str">
        <f t="shared" ca="1" si="5"/>
        <v/>
      </c>
      <c r="J76" s="725" t="str">
        <f t="shared" ca="1" si="6"/>
        <v/>
      </c>
      <c r="K76" s="725" t="str">
        <f t="shared" ca="1" si="7"/>
        <v/>
      </c>
      <c r="L76" s="725" t="str">
        <f t="shared" ca="1" si="8"/>
        <v/>
      </c>
      <c r="M76" s="742" t="str">
        <f ca="1">IFERROR(IF(OR($C76="",$C76=0),"",INDEX(('２個別表'!$D$11:$D$510,'２個別表'!W$11:W$510),MATCH($C76,'２個別表'!$D$11:$D$510,0),1,2)&amp;" "&amp;INDEX(('２個別表'!$D$11:$D$510,'２個別表'!X$11:X$510),MATCH($C76,'２個別表'!$D$11:$D$510,0),1,2)),"")</f>
        <v/>
      </c>
      <c r="N76" s="738" t="str">
        <f ca="1">IF(IF(M76="2 補強以外の取組",SUMIFS('２個別表'!$M$11:$M$510,'２個別表'!$D$11:$D$510,$C76),SUMIFS('２個別表'!$N$11:$N$510,'２個別表'!$D$11:$D$510,$C76))=0,"",IF(M76="2 補強以外の取組",SUMIFS('２個別表'!$M$11:$M$510,'２個別表'!$D$11:$D$510,$C76),SUMIFS('２個別表'!$N$11:$N$510,'２個別表'!$D$11:$D$510,$C76)))</f>
        <v/>
      </c>
      <c r="O76" s="739" t="str">
        <f ca="1">IF(OR($N76="",$N76=0),"",SUMIF('２個別表'!$D$11:$D$510,$C76,'２個別表'!$BW$11:$BW$510))</f>
        <v/>
      </c>
      <c r="P76" s="739" t="str">
        <f ca="1">IF(OR($N76="",$N76=0),"",SUMIF('２個別表'!$D$11:$D$510,$C76,'２個別表'!$BY$11:$BY$510))</f>
        <v/>
      </c>
      <c r="Q76" s="739" t="str">
        <f ca="1">IF(OR($N76="",$N76=0),"",SUMIF('２個別表'!$D$11:$D$510,$C76,'２個別表'!$H$11:$H$510))</f>
        <v/>
      </c>
      <c r="R76" s="740" t="str">
        <f ca="1">IF(OR($N76="",$N76=0),"",SUMIF('２個別表'!$D$11:$D$510,$C76,'２個別表'!CS$11:CS$510))</f>
        <v/>
      </c>
      <c r="S76" s="743" t="str">
        <f ca="1">IF(OR($N76="",$N76=0),"",SUMIF('２個別表'!$D$11:$D$510,$C76,'２個別表'!CT$11:CT$510))</f>
        <v/>
      </c>
      <c r="T76" s="364"/>
      <c r="U76" s="364"/>
      <c r="V76" s="364"/>
      <c r="W76" s="365"/>
      <c r="X76" s="755" t="str">
        <f t="shared" ca="1" si="9"/>
        <v/>
      </c>
      <c r="Y76" s="756" t="str">
        <f t="shared" ca="1" si="10"/>
        <v/>
      </c>
      <c r="Z76" s="757" t="str">
        <f ca="1">IF(OR($N76="",$N76=0),"",SUMIF('２個別表'!$D$11:$D$510,$C76,'２個別表'!DZ$11:DZ$510))</f>
        <v/>
      </c>
      <c r="AA76" s="757" t="str">
        <f ca="1">IF(OR($N76="",$N76=0),"",SUMIF('２個別表'!$D$11:$D$510,$C76,'２個別表'!EA$11:EA$510))</f>
        <v/>
      </c>
      <c r="AB76" s="757" t="str">
        <f ca="1">IF(OR($N76="",$N76=0),"",SUMIF('２個別表'!$D$11:$D$510,$C76,'２個別表'!EB$11:EB$510))</f>
        <v/>
      </c>
      <c r="AC76" s="757" t="str">
        <f ca="1">IF(OR($N76="",$N76=0),"",SUMIF('２個別表'!$D$11:$D$510,$C76,'２個別表'!EC$11:EC$510))</f>
        <v/>
      </c>
      <c r="AD76" s="758" t="str">
        <f ca="1">IF(OR($N76="",$N76=0),"",SUMIF('２個別表'!$D$11:$D$510,$C76,'２個別表'!ED$11:ED$510))</f>
        <v/>
      </c>
      <c r="AE76" s="758" t="str">
        <f ca="1">IF(OR($N76="",$N76=0),"",SUMIF('２個別表'!$D$11:$D$510,$C76,'２個別表'!EE$11:EE$510))</f>
        <v/>
      </c>
      <c r="AF76" s="758" t="str">
        <f ca="1">IF(OR($N76="",$N76=0),"",SUMIF('２個別表'!$D$11:$D$510,$C76,'２個別表'!EF$11:EF$510))</f>
        <v/>
      </c>
      <c r="AG76" s="758" t="str">
        <f ca="1">IF(OR($N76="",$N76=0),"",SUMIF('２個別表'!$D$11:$D$510,$C76,'２個別表'!EG$11:EG$510))</f>
        <v/>
      </c>
      <c r="AH76" s="758" t="str">
        <f ca="1">IF(OR($N76="",$N76=0),"",SUMIF('２個別表'!$D$11:$D$510,$C76,'２個別表'!EH$11:EH$510))</f>
        <v/>
      </c>
      <c r="AI76" s="758" t="str">
        <f ca="1">IF(OR($N76="",$N76=0),"",SUMIF('２個別表'!$D$11:$D$510,$C76,'２個別表'!EI$11:EI$510))</f>
        <v/>
      </c>
      <c r="AJ76" s="758" t="str">
        <f ca="1">IF(OR($N76="",$N76=0),"",SUMIF('２個別表'!$D$11:$D$510,$C76,'２個別表'!EJ$11:EJ$510))</f>
        <v/>
      </c>
      <c r="AK76" s="758" t="str">
        <f ca="1">IF(OR($N76="",$N76=0),"",SUMIF('２個別表'!$D$11:$D$510,$C76,'２個別表'!EK$11:EK$510))</f>
        <v/>
      </c>
      <c r="AL76" s="759" t="str">
        <f ca="1">IF(OR($N76="",$N76=0),"",SUMIF('２個別表'!$D$11:$D$510,$C76,'２個別表'!EL$11:EL$510))</f>
        <v/>
      </c>
      <c r="AM76" s="760" t="str">
        <f ca="1">IF(OR($N76="",$N76=0),"",SUMIF('２個別表'!$D$11:$D$510,$C76,'２個別表'!EM$11:EM$510))</f>
        <v/>
      </c>
      <c r="AN76" s="33"/>
      <c r="AO76" s="721" t="str">
        <f ca="1">IFERROR(IF($C76="","",INDEX(('２個別表'!$D$11:$D$510,'２個別表'!$W$11:$W$510),MATCH($C76,'２個別表'!$D$11:$D$510,0),1,2)),"")</f>
        <v/>
      </c>
    </row>
    <row r="77" spans="1:41" ht="30" hidden="1" customHeight="1">
      <c r="A77" s="721" t="str">
        <f t="shared" ca="1" si="2"/>
        <v/>
      </c>
      <c r="B77" s="722" t="str">
        <f t="shared" ca="1" si="3"/>
        <v/>
      </c>
      <c r="C77" s="728">
        <v>62</v>
      </c>
      <c r="D77" s="729" t="str">
        <f ca="1">IFERROR(IF(OR($C77="",$C77=0),"",INDEX(('２個別表'!$D$11:$D$510,'２個別表'!R$11:R$510),MATCH($C77,'２個別表'!$D$11:$D$510,0),1,2)),"")</f>
        <v/>
      </c>
      <c r="E77" s="729" t="str">
        <f ca="1">IFERROR(IF(OR($C77="",$C77=0),"",INDEX(('２個別表'!$D$11:$D$510,'２個別表'!S$11:S$510),MATCH($C77,'２個別表'!$D$11:$D$510,0),1,2)),"")</f>
        <v/>
      </c>
      <c r="F77" s="730" t="str">
        <f ca="1">IFERROR(IF(OR($C77="",$C77=0),"",INDEX(('２個別表'!$D$11:$D$510,'２個別表'!T$11:T$510),MATCH($C77,'２個別表'!$D$11:$D$510,0),1,2)),"")</f>
        <v/>
      </c>
      <c r="G77" s="732" t="str">
        <f ca="1">IFERROR(IF(OR($C77="",$C77=0),"",INDEX(('２個別表'!$D$11:$D$510,'２個別表'!V$11:V$510),MATCH($C77,'２個別表'!$D$11:$D$510,0),1,2)),"")</f>
        <v/>
      </c>
      <c r="H77" s="724" t="str">
        <f t="shared" ca="1" si="4"/>
        <v/>
      </c>
      <c r="I77" s="725" t="str">
        <f t="shared" ca="1" si="5"/>
        <v/>
      </c>
      <c r="J77" s="725" t="str">
        <f t="shared" ca="1" si="6"/>
        <v/>
      </c>
      <c r="K77" s="725" t="str">
        <f t="shared" ca="1" si="7"/>
        <v/>
      </c>
      <c r="L77" s="725" t="str">
        <f t="shared" ca="1" si="8"/>
        <v/>
      </c>
      <c r="M77" s="742" t="str">
        <f ca="1">IFERROR(IF(OR($C77="",$C77=0),"",INDEX(('２個別表'!$D$11:$D$510,'２個別表'!W$11:W$510),MATCH($C77,'２個別表'!$D$11:$D$510,0),1,2)&amp;" "&amp;INDEX(('２個別表'!$D$11:$D$510,'２個別表'!X$11:X$510),MATCH($C77,'２個別表'!$D$11:$D$510,0),1,2)),"")</f>
        <v/>
      </c>
      <c r="N77" s="738" t="str">
        <f ca="1">IF(IF(M77="2 補強以外の取組",SUMIFS('２個別表'!$M$11:$M$510,'２個別表'!$D$11:$D$510,$C77),SUMIFS('２個別表'!$N$11:$N$510,'２個別表'!$D$11:$D$510,$C77))=0,"",IF(M77="2 補強以外の取組",SUMIFS('２個別表'!$M$11:$M$510,'２個別表'!$D$11:$D$510,$C77),SUMIFS('２個別表'!$N$11:$N$510,'２個別表'!$D$11:$D$510,$C77)))</f>
        <v/>
      </c>
      <c r="O77" s="739" t="str">
        <f ca="1">IF(OR($N77="",$N77=0),"",SUMIF('２個別表'!$D$11:$D$510,$C77,'２個別表'!$BW$11:$BW$510))</f>
        <v/>
      </c>
      <c r="P77" s="739" t="str">
        <f ca="1">IF(OR($N77="",$N77=0),"",SUMIF('２個別表'!$D$11:$D$510,$C77,'２個別表'!$BY$11:$BY$510))</f>
        <v/>
      </c>
      <c r="Q77" s="739" t="str">
        <f ca="1">IF(OR($N77="",$N77=0),"",SUMIF('２個別表'!$D$11:$D$510,$C77,'２個別表'!$H$11:$H$510))</f>
        <v/>
      </c>
      <c r="R77" s="740" t="str">
        <f ca="1">IF(OR($N77="",$N77=0),"",SUMIF('２個別表'!$D$11:$D$510,$C77,'２個別表'!CS$11:CS$510))</f>
        <v/>
      </c>
      <c r="S77" s="743" t="str">
        <f ca="1">IF(OR($N77="",$N77=0),"",SUMIF('２個別表'!$D$11:$D$510,$C77,'２個別表'!CT$11:CT$510))</f>
        <v/>
      </c>
      <c r="T77" s="364"/>
      <c r="U77" s="364"/>
      <c r="V77" s="364"/>
      <c r="W77" s="365"/>
      <c r="X77" s="755" t="str">
        <f t="shared" ca="1" si="9"/>
        <v/>
      </c>
      <c r="Y77" s="756" t="str">
        <f t="shared" ca="1" si="10"/>
        <v/>
      </c>
      <c r="Z77" s="757" t="str">
        <f ca="1">IF(OR($N77="",$N77=0),"",SUMIF('２個別表'!$D$11:$D$510,$C77,'２個別表'!DZ$11:DZ$510))</f>
        <v/>
      </c>
      <c r="AA77" s="757" t="str">
        <f ca="1">IF(OR($N77="",$N77=0),"",SUMIF('２個別表'!$D$11:$D$510,$C77,'２個別表'!EA$11:EA$510))</f>
        <v/>
      </c>
      <c r="AB77" s="757" t="str">
        <f ca="1">IF(OR($N77="",$N77=0),"",SUMIF('２個別表'!$D$11:$D$510,$C77,'２個別表'!EB$11:EB$510))</f>
        <v/>
      </c>
      <c r="AC77" s="757" t="str">
        <f ca="1">IF(OR($N77="",$N77=0),"",SUMIF('２個別表'!$D$11:$D$510,$C77,'２個別表'!EC$11:EC$510))</f>
        <v/>
      </c>
      <c r="AD77" s="758" t="str">
        <f ca="1">IF(OR($N77="",$N77=0),"",SUMIF('２個別表'!$D$11:$D$510,$C77,'２個別表'!ED$11:ED$510))</f>
        <v/>
      </c>
      <c r="AE77" s="758" t="str">
        <f ca="1">IF(OR($N77="",$N77=0),"",SUMIF('２個別表'!$D$11:$D$510,$C77,'２個別表'!EE$11:EE$510))</f>
        <v/>
      </c>
      <c r="AF77" s="758" t="str">
        <f ca="1">IF(OR($N77="",$N77=0),"",SUMIF('２個別表'!$D$11:$D$510,$C77,'２個別表'!EF$11:EF$510))</f>
        <v/>
      </c>
      <c r="AG77" s="758" t="str">
        <f ca="1">IF(OR($N77="",$N77=0),"",SUMIF('２個別表'!$D$11:$D$510,$C77,'２個別表'!EG$11:EG$510))</f>
        <v/>
      </c>
      <c r="AH77" s="758" t="str">
        <f ca="1">IF(OR($N77="",$N77=0),"",SUMIF('２個別表'!$D$11:$D$510,$C77,'２個別表'!EH$11:EH$510))</f>
        <v/>
      </c>
      <c r="AI77" s="758" t="str">
        <f ca="1">IF(OR($N77="",$N77=0),"",SUMIF('２個別表'!$D$11:$D$510,$C77,'２個別表'!EI$11:EI$510))</f>
        <v/>
      </c>
      <c r="AJ77" s="758" t="str">
        <f ca="1">IF(OR($N77="",$N77=0),"",SUMIF('２個別表'!$D$11:$D$510,$C77,'２個別表'!EJ$11:EJ$510))</f>
        <v/>
      </c>
      <c r="AK77" s="758" t="str">
        <f ca="1">IF(OR($N77="",$N77=0),"",SUMIF('２個別表'!$D$11:$D$510,$C77,'２個別表'!EK$11:EK$510))</f>
        <v/>
      </c>
      <c r="AL77" s="759" t="str">
        <f ca="1">IF(OR($N77="",$N77=0),"",SUMIF('２個別表'!$D$11:$D$510,$C77,'２個別表'!EL$11:EL$510))</f>
        <v/>
      </c>
      <c r="AM77" s="760" t="str">
        <f ca="1">IF(OR($N77="",$N77=0),"",SUMIF('２個別表'!$D$11:$D$510,$C77,'２個別表'!EM$11:EM$510))</f>
        <v/>
      </c>
      <c r="AN77" s="33"/>
      <c r="AO77" s="721" t="str">
        <f ca="1">IFERROR(IF($C77="","",INDEX(('２個別表'!$D$11:$D$510,'２個別表'!$W$11:$W$510),MATCH($C77,'２個別表'!$D$11:$D$510,0),1,2)),"")</f>
        <v/>
      </c>
    </row>
    <row r="78" spans="1:41" ht="30" hidden="1" customHeight="1">
      <c r="A78" s="721" t="str">
        <f t="shared" ca="1" si="2"/>
        <v/>
      </c>
      <c r="B78" s="722" t="str">
        <f t="shared" ca="1" si="3"/>
        <v/>
      </c>
      <c r="C78" s="728">
        <v>63</v>
      </c>
      <c r="D78" s="729" t="str">
        <f ca="1">IFERROR(IF(OR($C78="",$C78=0),"",INDEX(('２個別表'!$D$11:$D$510,'２個別表'!R$11:R$510),MATCH($C78,'２個別表'!$D$11:$D$510,0),1,2)),"")</f>
        <v/>
      </c>
      <c r="E78" s="729" t="str">
        <f ca="1">IFERROR(IF(OR($C78="",$C78=0),"",INDEX(('２個別表'!$D$11:$D$510,'２個別表'!S$11:S$510),MATCH($C78,'２個別表'!$D$11:$D$510,0),1,2)),"")</f>
        <v/>
      </c>
      <c r="F78" s="730" t="str">
        <f ca="1">IFERROR(IF(OR($C78="",$C78=0),"",INDEX(('２個別表'!$D$11:$D$510,'２個別表'!T$11:T$510),MATCH($C78,'２個別表'!$D$11:$D$510,0),1,2)),"")</f>
        <v/>
      </c>
      <c r="G78" s="732" t="str">
        <f ca="1">IFERROR(IF(OR($C78="",$C78=0),"",INDEX(('２個別表'!$D$11:$D$510,'２個別表'!V$11:V$510),MATCH($C78,'２個別表'!$D$11:$D$510,0),1,2)),"")</f>
        <v/>
      </c>
      <c r="H78" s="724" t="str">
        <f t="shared" ca="1" si="4"/>
        <v/>
      </c>
      <c r="I78" s="725" t="str">
        <f t="shared" ca="1" si="5"/>
        <v/>
      </c>
      <c r="J78" s="725" t="str">
        <f t="shared" ca="1" si="6"/>
        <v/>
      </c>
      <c r="K78" s="725" t="str">
        <f t="shared" ca="1" si="7"/>
        <v/>
      </c>
      <c r="L78" s="725" t="str">
        <f t="shared" ca="1" si="8"/>
        <v/>
      </c>
      <c r="M78" s="742" t="str">
        <f ca="1">IFERROR(IF(OR($C78="",$C78=0),"",INDEX(('２個別表'!$D$11:$D$510,'２個別表'!W$11:W$510),MATCH($C78,'２個別表'!$D$11:$D$510,0),1,2)&amp;" "&amp;INDEX(('２個別表'!$D$11:$D$510,'２個別表'!X$11:X$510),MATCH($C78,'２個別表'!$D$11:$D$510,0),1,2)),"")</f>
        <v/>
      </c>
      <c r="N78" s="738" t="str">
        <f ca="1">IF(IF(M78="2 補強以外の取組",SUMIFS('２個別表'!$M$11:$M$510,'２個別表'!$D$11:$D$510,$C78),SUMIFS('２個別表'!$N$11:$N$510,'２個別表'!$D$11:$D$510,$C78))=0,"",IF(M78="2 補強以外の取組",SUMIFS('２個別表'!$M$11:$M$510,'２個別表'!$D$11:$D$510,$C78),SUMIFS('２個別表'!$N$11:$N$510,'２個別表'!$D$11:$D$510,$C78)))</f>
        <v/>
      </c>
      <c r="O78" s="739" t="str">
        <f ca="1">IF(OR($N78="",$N78=0),"",SUMIF('２個別表'!$D$11:$D$510,$C78,'２個別表'!$BW$11:$BW$510))</f>
        <v/>
      </c>
      <c r="P78" s="739" t="str">
        <f ca="1">IF(OR($N78="",$N78=0),"",SUMIF('２個別表'!$D$11:$D$510,$C78,'２個別表'!$BY$11:$BY$510))</f>
        <v/>
      </c>
      <c r="Q78" s="739" t="str">
        <f ca="1">IF(OR($N78="",$N78=0),"",SUMIF('２個別表'!$D$11:$D$510,$C78,'２個別表'!$H$11:$H$510))</f>
        <v/>
      </c>
      <c r="R78" s="740" t="str">
        <f ca="1">IF(OR($N78="",$N78=0),"",SUMIF('２個別表'!$D$11:$D$510,$C78,'２個別表'!CS$11:CS$510))</f>
        <v/>
      </c>
      <c r="S78" s="743" t="str">
        <f ca="1">IF(OR($N78="",$N78=0),"",SUMIF('２個別表'!$D$11:$D$510,$C78,'２個別表'!CT$11:CT$510))</f>
        <v/>
      </c>
      <c r="T78" s="364"/>
      <c r="U78" s="364"/>
      <c r="V78" s="364"/>
      <c r="W78" s="365"/>
      <c r="X78" s="755" t="str">
        <f t="shared" ca="1" si="9"/>
        <v/>
      </c>
      <c r="Y78" s="756" t="str">
        <f t="shared" ca="1" si="10"/>
        <v/>
      </c>
      <c r="Z78" s="757" t="str">
        <f ca="1">IF(OR($N78="",$N78=0),"",SUMIF('２個別表'!$D$11:$D$510,$C78,'２個別表'!DZ$11:DZ$510))</f>
        <v/>
      </c>
      <c r="AA78" s="757" t="str">
        <f ca="1">IF(OR($N78="",$N78=0),"",SUMIF('２個別表'!$D$11:$D$510,$C78,'２個別表'!EA$11:EA$510))</f>
        <v/>
      </c>
      <c r="AB78" s="757" t="str">
        <f ca="1">IF(OR($N78="",$N78=0),"",SUMIF('２個別表'!$D$11:$D$510,$C78,'２個別表'!EB$11:EB$510))</f>
        <v/>
      </c>
      <c r="AC78" s="757" t="str">
        <f ca="1">IF(OR($N78="",$N78=0),"",SUMIF('２個別表'!$D$11:$D$510,$C78,'２個別表'!EC$11:EC$510))</f>
        <v/>
      </c>
      <c r="AD78" s="758" t="str">
        <f ca="1">IF(OR($N78="",$N78=0),"",SUMIF('２個別表'!$D$11:$D$510,$C78,'２個別表'!ED$11:ED$510))</f>
        <v/>
      </c>
      <c r="AE78" s="758" t="str">
        <f ca="1">IF(OR($N78="",$N78=0),"",SUMIF('２個別表'!$D$11:$D$510,$C78,'２個別表'!EE$11:EE$510))</f>
        <v/>
      </c>
      <c r="AF78" s="758" t="str">
        <f ca="1">IF(OR($N78="",$N78=0),"",SUMIF('２個別表'!$D$11:$D$510,$C78,'２個別表'!EF$11:EF$510))</f>
        <v/>
      </c>
      <c r="AG78" s="758" t="str">
        <f ca="1">IF(OR($N78="",$N78=0),"",SUMIF('２個別表'!$D$11:$D$510,$C78,'２個別表'!EG$11:EG$510))</f>
        <v/>
      </c>
      <c r="AH78" s="758" t="str">
        <f ca="1">IF(OR($N78="",$N78=0),"",SUMIF('２個別表'!$D$11:$D$510,$C78,'２個別表'!EH$11:EH$510))</f>
        <v/>
      </c>
      <c r="AI78" s="758" t="str">
        <f ca="1">IF(OR($N78="",$N78=0),"",SUMIF('２個別表'!$D$11:$D$510,$C78,'２個別表'!EI$11:EI$510))</f>
        <v/>
      </c>
      <c r="AJ78" s="758" t="str">
        <f ca="1">IF(OR($N78="",$N78=0),"",SUMIF('２個別表'!$D$11:$D$510,$C78,'２個別表'!EJ$11:EJ$510))</f>
        <v/>
      </c>
      <c r="AK78" s="758" t="str">
        <f ca="1">IF(OR($N78="",$N78=0),"",SUMIF('２個別表'!$D$11:$D$510,$C78,'２個別表'!EK$11:EK$510))</f>
        <v/>
      </c>
      <c r="AL78" s="759" t="str">
        <f ca="1">IF(OR($N78="",$N78=0),"",SUMIF('２個別表'!$D$11:$D$510,$C78,'２個別表'!EL$11:EL$510))</f>
        <v/>
      </c>
      <c r="AM78" s="760" t="str">
        <f ca="1">IF(OR($N78="",$N78=0),"",SUMIF('２個別表'!$D$11:$D$510,$C78,'２個別表'!EM$11:EM$510))</f>
        <v/>
      </c>
      <c r="AN78" s="33"/>
      <c r="AO78" s="721" t="str">
        <f ca="1">IFERROR(IF($C78="","",INDEX(('２個別表'!$D$11:$D$510,'２個別表'!$W$11:$W$510),MATCH($C78,'２個別表'!$D$11:$D$510,0),1,2)),"")</f>
        <v/>
      </c>
    </row>
    <row r="79" spans="1:41" ht="30" hidden="1" customHeight="1">
      <c r="A79" s="721" t="str">
        <f t="shared" ca="1" si="2"/>
        <v/>
      </c>
      <c r="B79" s="722" t="str">
        <f t="shared" ca="1" si="3"/>
        <v/>
      </c>
      <c r="C79" s="728">
        <v>64</v>
      </c>
      <c r="D79" s="729" t="str">
        <f ca="1">IFERROR(IF(OR($C79="",$C79=0),"",INDEX(('２個別表'!$D$11:$D$510,'２個別表'!R$11:R$510),MATCH($C79,'２個別表'!$D$11:$D$510,0),1,2)),"")</f>
        <v/>
      </c>
      <c r="E79" s="729" t="str">
        <f ca="1">IFERROR(IF(OR($C79="",$C79=0),"",INDEX(('２個別表'!$D$11:$D$510,'２個別表'!S$11:S$510),MATCH($C79,'２個別表'!$D$11:$D$510,0),1,2)),"")</f>
        <v/>
      </c>
      <c r="F79" s="730" t="str">
        <f ca="1">IFERROR(IF(OR($C79="",$C79=0),"",INDEX(('２個別表'!$D$11:$D$510,'２個別表'!T$11:T$510),MATCH($C79,'２個別表'!$D$11:$D$510,0),1,2)),"")</f>
        <v/>
      </c>
      <c r="G79" s="732" t="str">
        <f ca="1">IFERROR(IF(OR($C79="",$C79=0),"",INDEX(('２個別表'!$D$11:$D$510,'２個別表'!V$11:V$510),MATCH($C79,'２個別表'!$D$11:$D$510,0),1,2)),"")</f>
        <v/>
      </c>
      <c r="H79" s="724" t="str">
        <f t="shared" ca="1" si="4"/>
        <v/>
      </c>
      <c r="I79" s="725" t="str">
        <f t="shared" ca="1" si="5"/>
        <v/>
      </c>
      <c r="J79" s="725" t="str">
        <f t="shared" ca="1" si="6"/>
        <v/>
      </c>
      <c r="K79" s="725" t="str">
        <f t="shared" ca="1" si="7"/>
        <v/>
      </c>
      <c r="L79" s="725" t="str">
        <f t="shared" ca="1" si="8"/>
        <v/>
      </c>
      <c r="M79" s="742" t="str">
        <f ca="1">IFERROR(IF(OR($C79="",$C79=0),"",INDEX(('２個別表'!$D$11:$D$510,'２個別表'!W$11:W$510),MATCH($C79,'２個別表'!$D$11:$D$510,0),1,2)&amp;" "&amp;INDEX(('２個別表'!$D$11:$D$510,'２個別表'!X$11:X$510),MATCH($C79,'２個別表'!$D$11:$D$510,0),1,2)),"")</f>
        <v/>
      </c>
      <c r="N79" s="738" t="str">
        <f ca="1">IF(IF(M79="2 補強以外の取組",SUMIFS('２個別表'!$M$11:$M$510,'２個別表'!$D$11:$D$510,$C79),SUMIFS('２個別表'!$N$11:$N$510,'２個別表'!$D$11:$D$510,$C79))=0,"",IF(M79="2 補強以外の取組",SUMIFS('２個別表'!$M$11:$M$510,'２個別表'!$D$11:$D$510,$C79),SUMIFS('２個別表'!$N$11:$N$510,'２個別表'!$D$11:$D$510,$C79)))</f>
        <v/>
      </c>
      <c r="O79" s="739" t="str">
        <f ca="1">IF(OR($N79="",$N79=0),"",SUMIF('２個別表'!$D$11:$D$510,$C79,'２個別表'!$BW$11:$BW$510))</f>
        <v/>
      </c>
      <c r="P79" s="739" t="str">
        <f ca="1">IF(OR($N79="",$N79=0),"",SUMIF('２個別表'!$D$11:$D$510,$C79,'２個別表'!$BY$11:$BY$510))</f>
        <v/>
      </c>
      <c r="Q79" s="739" t="str">
        <f ca="1">IF(OR($N79="",$N79=0),"",SUMIF('２個別表'!$D$11:$D$510,$C79,'２個別表'!$H$11:$H$510))</f>
        <v/>
      </c>
      <c r="R79" s="740" t="str">
        <f ca="1">IF(OR($N79="",$N79=0),"",SUMIF('２個別表'!$D$11:$D$510,$C79,'２個別表'!CS$11:CS$510))</f>
        <v/>
      </c>
      <c r="S79" s="743" t="str">
        <f ca="1">IF(OR($N79="",$N79=0),"",SUMIF('２個別表'!$D$11:$D$510,$C79,'２個別表'!CT$11:CT$510))</f>
        <v/>
      </c>
      <c r="T79" s="364"/>
      <c r="U79" s="364"/>
      <c r="V79" s="364"/>
      <c r="W79" s="365"/>
      <c r="X79" s="755" t="str">
        <f t="shared" ca="1" si="9"/>
        <v/>
      </c>
      <c r="Y79" s="756" t="str">
        <f t="shared" ca="1" si="10"/>
        <v/>
      </c>
      <c r="Z79" s="757" t="str">
        <f ca="1">IF(OR($N79="",$N79=0),"",SUMIF('２個別表'!$D$11:$D$510,$C79,'２個別表'!DZ$11:DZ$510))</f>
        <v/>
      </c>
      <c r="AA79" s="757" t="str">
        <f ca="1">IF(OR($N79="",$N79=0),"",SUMIF('２個別表'!$D$11:$D$510,$C79,'２個別表'!EA$11:EA$510))</f>
        <v/>
      </c>
      <c r="AB79" s="757" t="str">
        <f ca="1">IF(OR($N79="",$N79=0),"",SUMIF('２個別表'!$D$11:$D$510,$C79,'２個別表'!EB$11:EB$510))</f>
        <v/>
      </c>
      <c r="AC79" s="757" t="str">
        <f ca="1">IF(OR($N79="",$N79=0),"",SUMIF('２個別表'!$D$11:$D$510,$C79,'２個別表'!EC$11:EC$510))</f>
        <v/>
      </c>
      <c r="AD79" s="758" t="str">
        <f ca="1">IF(OR($N79="",$N79=0),"",SUMIF('２個別表'!$D$11:$D$510,$C79,'２個別表'!ED$11:ED$510))</f>
        <v/>
      </c>
      <c r="AE79" s="758" t="str">
        <f ca="1">IF(OR($N79="",$N79=0),"",SUMIF('２個別表'!$D$11:$D$510,$C79,'２個別表'!EE$11:EE$510))</f>
        <v/>
      </c>
      <c r="AF79" s="758" t="str">
        <f ca="1">IF(OR($N79="",$N79=0),"",SUMIF('２個別表'!$D$11:$D$510,$C79,'２個別表'!EF$11:EF$510))</f>
        <v/>
      </c>
      <c r="AG79" s="758" t="str">
        <f ca="1">IF(OR($N79="",$N79=0),"",SUMIF('２個別表'!$D$11:$D$510,$C79,'２個別表'!EG$11:EG$510))</f>
        <v/>
      </c>
      <c r="AH79" s="758" t="str">
        <f ca="1">IF(OR($N79="",$N79=0),"",SUMIF('２個別表'!$D$11:$D$510,$C79,'２個別表'!EH$11:EH$510))</f>
        <v/>
      </c>
      <c r="AI79" s="758" t="str">
        <f ca="1">IF(OR($N79="",$N79=0),"",SUMIF('２個別表'!$D$11:$D$510,$C79,'２個別表'!EI$11:EI$510))</f>
        <v/>
      </c>
      <c r="AJ79" s="758" t="str">
        <f ca="1">IF(OR($N79="",$N79=0),"",SUMIF('２個別表'!$D$11:$D$510,$C79,'２個別表'!EJ$11:EJ$510))</f>
        <v/>
      </c>
      <c r="AK79" s="758" t="str">
        <f ca="1">IF(OR($N79="",$N79=0),"",SUMIF('２個別表'!$D$11:$D$510,$C79,'２個別表'!EK$11:EK$510))</f>
        <v/>
      </c>
      <c r="AL79" s="759" t="str">
        <f ca="1">IF(OR($N79="",$N79=0),"",SUMIF('２個別表'!$D$11:$D$510,$C79,'２個別表'!EL$11:EL$510))</f>
        <v/>
      </c>
      <c r="AM79" s="760" t="str">
        <f ca="1">IF(OR($N79="",$N79=0),"",SUMIF('２個別表'!$D$11:$D$510,$C79,'２個別表'!EM$11:EM$510))</f>
        <v/>
      </c>
      <c r="AN79" s="33"/>
      <c r="AO79" s="721" t="str">
        <f ca="1">IFERROR(IF($C79="","",INDEX(('２個別表'!$D$11:$D$510,'２個別表'!$W$11:$W$510),MATCH($C79,'２個別表'!$D$11:$D$510,0),1,2)),"")</f>
        <v/>
      </c>
    </row>
    <row r="80" spans="1:41" ht="30" hidden="1" customHeight="1">
      <c r="A80" s="721" t="str">
        <f t="shared" ca="1" si="2"/>
        <v/>
      </c>
      <c r="B80" s="722" t="str">
        <f t="shared" ca="1" si="3"/>
        <v/>
      </c>
      <c r="C80" s="728">
        <v>65</v>
      </c>
      <c r="D80" s="729" t="str">
        <f ca="1">IFERROR(IF(OR($C80="",$C80=0),"",INDEX(('２個別表'!$D$11:$D$510,'２個別表'!R$11:R$510),MATCH($C80,'２個別表'!$D$11:$D$510,0),1,2)),"")</f>
        <v/>
      </c>
      <c r="E80" s="729" t="str">
        <f ca="1">IFERROR(IF(OR($C80="",$C80=0),"",INDEX(('２個別表'!$D$11:$D$510,'２個別表'!S$11:S$510),MATCH($C80,'２個別表'!$D$11:$D$510,0),1,2)),"")</f>
        <v/>
      </c>
      <c r="F80" s="730" t="str">
        <f ca="1">IFERROR(IF(OR($C80="",$C80=0),"",INDEX(('２個別表'!$D$11:$D$510,'２個別表'!T$11:T$510),MATCH($C80,'２個別表'!$D$11:$D$510,0),1,2)),"")</f>
        <v/>
      </c>
      <c r="G80" s="732" t="str">
        <f ca="1">IFERROR(IF(OR($C80="",$C80=0),"",INDEX(('２個別表'!$D$11:$D$510,'２個別表'!V$11:V$510),MATCH($C80,'２個別表'!$D$11:$D$510,0),1,2)),"")</f>
        <v/>
      </c>
      <c r="H80" s="724" t="str">
        <f t="shared" ca="1" si="4"/>
        <v/>
      </c>
      <c r="I80" s="725" t="str">
        <f t="shared" ca="1" si="5"/>
        <v/>
      </c>
      <c r="J80" s="725" t="str">
        <f t="shared" ca="1" si="6"/>
        <v/>
      </c>
      <c r="K80" s="725" t="str">
        <f t="shared" ca="1" si="7"/>
        <v/>
      </c>
      <c r="L80" s="725" t="str">
        <f t="shared" ca="1" si="8"/>
        <v/>
      </c>
      <c r="M80" s="742" t="str">
        <f ca="1">IFERROR(IF(OR($C80="",$C80=0),"",INDEX(('２個別表'!$D$11:$D$510,'２個別表'!W$11:W$510),MATCH($C80,'２個別表'!$D$11:$D$510,0),1,2)&amp;" "&amp;INDEX(('２個別表'!$D$11:$D$510,'２個別表'!X$11:X$510),MATCH($C80,'２個別表'!$D$11:$D$510,0),1,2)),"")</f>
        <v/>
      </c>
      <c r="N80" s="738" t="str">
        <f ca="1">IF(IF(M80="2 補強以外の取組",SUMIFS('２個別表'!$M$11:$M$510,'２個別表'!$D$11:$D$510,$C80),SUMIFS('２個別表'!$N$11:$N$510,'２個別表'!$D$11:$D$510,$C80))=0,"",IF(M80="2 補強以外の取組",SUMIFS('２個別表'!$M$11:$M$510,'２個別表'!$D$11:$D$510,$C80),SUMIFS('２個別表'!$N$11:$N$510,'２個別表'!$D$11:$D$510,$C80)))</f>
        <v/>
      </c>
      <c r="O80" s="739" t="str">
        <f ca="1">IF(OR($N80="",$N80=0),"",SUMIF('２個別表'!$D$11:$D$510,$C80,'２個別表'!$BW$11:$BW$510))</f>
        <v/>
      </c>
      <c r="P80" s="739" t="str">
        <f ca="1">IF(OR($N80="",$N80=0),"",SUMIF('２個別表'!$D$11:$D$510,$C80,'２個別表'!$BY$11:$BY$510))</f>
        <v/>
      </c>
      <c r="Q80" s="739" t="str">
        <f ca="1">IF(OR($N80="",$N80=0),"",SUMIF('２個別表'!$D$11:$D$510,$C80,'２個別表'!$H$11:$H$510))</f>
        <v/>
      </c>
      <c r="R80" s="740" t="str">
        <f ca="1">IF(OR($N80="",$N80=0),"",SUMIF('２個別表'!$D$11:$D$510,$C80,'２個別表'!CS$11:CS$510))</f>
        <v/>
      </c>
      <c r="S80" s="743" t="str">
        <f ca="1">IF(OR($N80="",$N80=0),"",SUMIF('２個別表'!$D$11:$D$510,$C80,'２個別表'!CT$11:CT$510))</f>
        <v/>
      </c>
      <c r="T80" s="364"/>
      <c r="U80" s="364"/>
      <c r="V80" s="364"/>
      <c r="W80" s="365"/>
      <c r="X80" s="755" t="str">
        <f t="shared" ca="1" si="9"/>
        <v/>
      </c>
      <c r="Y80" s="756" t="str">
        <f t="shared" ca="1" si="10"/>
        <v/>
      </c>
      <c r="Z80" s="757" t="str">
        <f ca="1">IF(OR($N80="",$N80=0),"",SUMIF('２個別表'!$D$11:$D$510,$C80,'２個別表'!DZ$11:DZ$510))</f>
        <v/>
      </c>
      <c r="AA80" s="757" t="str">
        <f ca="1">IF(OR($N80="",$N80=0),"",SUMIF('２個別表'!$D$11:$D$510,$C80,'２個別表'!EA$11:EA$510))</f>
        <v/>
      </c>
      <c r="AB80" s="757" t="str">
        <f ca="1">IF(OR($N80="",$N80=0),"",SUMIF('２個別表'!$D$11:$D$510,$C80,'２個別表'!EB$11:EB$510))</f>
        <v/>
      </c>
      <c r="AC80" s="757" t="str">
        <f ca="1">IF(OR($N80="",$N80=0),"",SUMIF('２個別表'!$D$11:$D$510,$C80,'２個別表'!EC$11:EC$510))</f>
        <v/>
      </c>
      <c r="AD80" s="758" t="str">
        <f ca="1">IF(OR($N80="",$N80=0),"",SUMIF('２個別表'!$D$11:$D$510,$C80,'２個別表'!ED$11:ED$510))</f>
        <v/>
      </c>
      <c r="AE80" s="758" t="str">
        <f ca="1">IF(OR($N80="",$N80=0),"",SUMIF('２個別表'!$D$11:$D$510,$C80,'２個別表'!EE$11:EE$510))</f>
        <v/>
      </c>
      <c r="AF80" s="758" t="str">
        <f ca="1">IF(OR($N80="",$N80=0),"",SUMIF('２個別表'!$D$11:$D$510,$C80,'２個別表'!EF$11:EF$510))</f>
        <v/>
      </c>
      <c r="AG80" s="758" t="str">
        <f ca="1">IF(OR($N80="",$N80=0),"",SUMIF('２個別表'!$D$11:$D$510,$C80,'２個別表'!EG$11:EG$510))</f>
        <v/>
      </c>
      <c r="AH80" s="758" t="str">
        <f ca="1">IF(OR($N80="",$N80=0),"",SUMIF('２個別表'!$D$11:$D$510,$C80,'２個別表'!EH$11:EH$510))</f>
        <v/>
      </c>
      <c r="AI80" s="758" t="str">
        <f ca="1">IF(OR($N80="",$N80=0),"",SUMIF('２個別表'!$D$11:$D$510,$C80,'２個別表'!EI$11:EI$510))</f>
        <v/>
      </c>
      <c r="AJ80" s="758" t="str">
        <f ca="1">IF(OR($N80="",$N80=0),"",SUMIF('２個別表'!$D$11:$D$510,$C80,'２個別表'!EJ$11:EJ$510))</f>
        <v/>
      </c>
      <c r="AK80" s="758" t="str">
        <f ca="1">IF(OR($N80="",$N80=0),"",SUMIF('２個別表'!$D$11:$D$510,$C80,'２個別表'!EK$11:EK$510))</f>
        <v/>
      </c>
      <c r="AL80" s="759" t="str">
        <f ca="1">IF(OR($N80="",$N80=0),"",SUMIF('２個別表'!$D$11:$D$510,$C80,'２個別表'!EL$11:EL$510))</f>
        <v/>
      </c>
      <c r="AM80" s="760" t="str">
        <f ca="1">IF(OR($N80="",$N80=0),"",SUMIF('２個別表'!$D$11:$D$510,$C80,'２個別表'!EM$11:EM$510))</f>
        <v/>
      </c>
      <c r="AN80" s="33"/>
      <c r="AO80" s="721" t="str">
        <f ca="1">IFERROR(IF($C80="","",INDEX(('２個別表'!$D$11:$D$510,'２個別表'!$W$11:$W$510),MATCH($C80,'２個別表'!$D$11:$D$510,0),1,2)),"")</f>
        <v/>
      </c>
    </row>
    <row r="81" spans="1:41" ht="30" hidden="1" customHeight="1">
      <c r="A81" s="721" t="str">
        <f t="shared" ref="A81:A144" ca="1" si="11">IF(N81="","",SUM(I81:L81))</f>
        <v/>
      </c>
      <c r="B81" s="722" t="str">
        <f t="shared" ref="B81:B144" ca="1" si="12">IF(D81&amp;E81&amp;F81="","",D81&amp;E81&amp;F81&amp;AO81)</f>
        <v/>
      </c>
      <c r="C81" s="728">
        <v>66</v>
      </c>
      <c r="D81" s="729" t="str">
        <f ca="1">IFERROR(IF(OR($C81="",$C81=0),"",INDEX(('２個別表'!$D$11:$D$510,'２個別表'!R$11:R$510),MATCH($C81,'２個別表'!$D$11:$D$510,0),1,2)),"")</f>
        <v/>
      </c>
      <c r="E81" s="729" t="str">
        <f ca="1">IFERROR(IF(OR($C81="",$C81=0),"",INDEX(('２個別表'!$D$11:$D$510,'２個別表'!S$11:S$510),MATCH($C81,'２個別表'!$D$11:$D$510,0),1,2)),"")</f>
        <v/>
      </c>
      <c r="F81" s="730" t="str">
        <f ca="1">IFERROR(IF(OR($C81="",$C81=0),"",INDEX(('２個別表'!$D$11:$D$510,'２個別表'!T$11:T$510),MATCH($C81,'２個別表'!$D$11:$D$510,0),1,2)),"")</f>
        <v/>
      </c>
      <c r="G81" s="732" t="str">
        <f ca="1">IFERROR(IF(OR($C81="",$C81=0),"",INDEX(('２個別表'!$D$11:$D$510,'２個別表'!V$11:V$510),MATCH($C81,'２個別表'!$D$11:$D$510,0),1,2)),"")</f>
        <v/>
      </c>
      <c r="H81" s="724" t="str">
        <f t="shared" ref="H81:H144" ca="1" si="13">IFERROR(IF($M81="2 補強以外の取組",IF(INDEX(INDIRECT("'２個別表'!FD11:FD239"),MATCH($C81,INDIRECT("'２個別表'!D11:D239"),0),1)="■",1,""),IF(AND(IF(INDEX(INDIRECT("'２個別表'!FD11:FD239"),MATCH($C81,INDIRECT("'２個別表'!D11:D239"),0),1)="■",1,""),SUM(I81:L81)&gt;=1),1,"")),"")</f>
        <v/>
      </c>
      <c r="I81" s="725" t="str">
        <f t="shared" ref="I81:I144" ca="1" si="14">IFERROR(IF($M81="2 補強以外の取組","",IF(AND(INDEX(INDIRECT("'２個別表'!EZ11:FC239"),MATCH($C81,INDIRECT("'２個別表'!D11:D239"),0),1)="■",INDEX(INDIRECT("'２個別表'!EZ11:FC239"),MATCH($C81,INDIRECT("'２個別表'!D11:D239"),0),2)=2),1,"")),"")</f>
        <v/>
      </c>
      <c r="J81" s="725" t="str">
        <f t="shared" ref="J81:J144" ca="1" si="15">IFERROR(IF($M81="2 補強以外の取組","",IF(AND(INDEX(INDIRECT("'２個別表'!EZ11:FC239"),MATCH($C81,INDIRECT("'２個別表'!D11:D239"),0),1)="■",INDEX(INDIRECT("'２個別表'!EZ11:FC239"),MATCH($C81,INDIRECT("'２個別表'!D11:D239"),0),2)=1),1,"")),"")</f>
        <v/>
      </c>
      <c r="K81" s="725" t="str">
        <f t="shared" ref="K81:K144" ca="1" si="16">IFERROR(IF($M81="2 補強以外の取組","",IF(AND(INDEX(INDIRECT("'２個別表'!EZ11:FC239"),MATCH($C81,INDIRECT("'２個別表'!D11:D239"),0),3)="■",INDEX(INDIRECT("'２個別表'!EZ11:FC239"),MATCH($C81,INDIRECT("'２個別表'!D11:D239"),0),4)=2),1,"")),"")</f>
        <v/>
      </c>
      <c r="L81" s="725" t="str">
        <f t="shared" ref="L81:L144" ca="1" si="17">IFERROR(IF($M81="2 補強以外の取組","",IF(AND(INDEX(INDIRECT("'２個別表'!EZ11:FC239"),MATCH($C81,INDIRECT("'２個別表'!D11:D239"),0),3)="■",INDEX(INDIRECT("'２個別表'!EZ11:FC239"),MATCH($C81,INDIRECT("'２個別表'!D11:D239"),0),4)=1),1,"")),"")</f>
        <v/>
      </c>
      <c r="M81" s="742" t="str">
        <f ca="1">IFERROR(IF(OR($C81="",$C81=0),"",INDEX(('２個別表'!$D$11:$D$510,'２個別表'!W$11:W$510),MATCH($C81,'２個別表'!$D$11:$D$510,0),1,2)&amp;" "&amp;INDEX(('２個別表'!$D$11:$D$510,'２個別表'!X$11:X$510),MATCH($C81,'２個別表'!$D$11:$D$510,0),1,2)),"")</f>
        <v/>
      </c>
      <c r="N81" s="738" t="str">
        <f ca="1">IF(IF(M81="2 補強以外の取組",SUMIFS('２個別表'!$M$11:$M$510,'２個別表'!$D$11:$D$510,$C81),SUMIFS('２個別表'!$N$11:$N$510,'２個別表'!$D$11:$D$510,$C81))=0,"",IF(M81="2 補強以外の取組",SUMIFS('２個別表'!$M$11:$M$510,'２個別表'!$D$11:$D$510,$C81),SUMIFS('２個別表'!$N$11:$N$510,'２個別表'!$D$11:$D$510,$C81)))</f>
        <v/>
      </c>
      <c r="O81" s="739" t="str">
        <f ca="1">IF(OR($N81="",$N81=0),"",SUMIF('２個別表'!$D$11:$D$510,$C81,'２個別表'!$BW$11:$BW$510))</f>
        <v/>
      </c>
      <c r="P81" s="739" t="str">
        <f ca="1">IF(OR($N81="",$N81=0),"",SUMIF('２個別表'!$D$11:$D$510,$C81,'２個別表'!$BY$11:$BY$510))</f>
        <v/>
      </c>
      <c r="Q81" s="739" t="str">
        <f ca="1">IF(OR($N81="",$N81=0),"",SUMIF('２個別表'!$D$11:$D$510,$C81,'２個別表'!$H$11:$H$510))</f>
        <v/>
      </c>
      <c r="R81" s="740" t="str">
        <f ca="1">IF(OR($N81="",$N81=0),"",SUMIF('２個別表'!$D$11:$D$510,$C81,'２個別表'!CS$11:CS$510))</f>
        <v/>
      </c>
      <c r="S81" s="743" t="str">
        <f ca="1">IF(OR($N81="",$N81=0),"",SUMIF('２個別表'!$D$11:$D$510,$C81,'２個別表'!CT$11:CT$510))</f>
        <v/>
      </c>
      <c r="T81" s="364"/>
      <c r="U81" s="364"/>
      <c r="V81" s="364"/>
      <c r="W81" s="365"/>
      <c r="X81" s="755" t="str">
        <f t="shared" ref="X81:X144" ca="1" si="18">IF(OR($N81="",$N81=0),"",SUM($O81,$S81,$T81,$V81))</f>
        <v/>
      </c>
      <c r="Y81" s="756" t="str">
        <f t="shared" ref="Y81:Y144" ca="1" si="19">IF(OR($N81="",$N81=0),"",SUM($P81,$S81,$U81,$W81))</f>
        <v/>
      </c>
      <c r="Z81" s="757" t="str">
        <f ca="1">IF(OR($N81="",$N81=0),"",SUMIF('２個別表'!$D$11:$D$510,$C81,'２個別表'!DZ$11:DZ$510))</f>
        <v/>
      </c>
      <c r="AA81" s="757" t="str">
        <f ca="1">IF(OR($N81="",$N81=0),"",SUMIF('２個別表'!$D$11:$D$510,$C81,'２個別表'!EA$11:EA$510))</f>
        <v/>
      </c>
      <c r="AB81" s="757" t="str">
        <f ca="1">IF(OR($N81="",$N81=0),"",SUMIF('２個別表'!$D$11:$D$510,$C81,'２個別表'!EB$11:EB$510))</f>
        <v/>
      </c>
      <c r="AC81" s="757" t="str">
        <f ca="1">IF(OR($N81="",$N81=0),"",SUMIF('２個別表'!$D$11:$D$510,$C81,'２個別表'!EC$11:EC$510))</f>
        <v/>
      </c>
      <c r="AD81" s="758" t="str">
        <f ca="1">IF(OR($N81="",$N81=0),"",SUMIF('２個別表'!$D$11:$D$510,$C81,'２個別表'!ED$11:ED$510))</f>
        <v/>
      </c>
      <c r="AE81" s="758" t="str">
        <f ca="1">IF(OR($N81="",$N81=0),"",SUMIF('２個別表'!$D$11:$D$510,$C81,'２個別表'!EE$11:EE$510))</f>
        <v/>
      </c>
      <c r="AF81" s="758" t="str">
        <f ca="1">IF(OR($N81="",$N81=0),"",SUMIF('２個別表'!$D$11:$D$510,$C81,'２個別表'!EF$11:EF$510))</f>
        <v/>
      </c>
      <c r="AG81" s="758" t="str">
        <f ca="1">IF(OR($N81="",$N81=0),"",SUMIF('２個別表'!$D$11:$D$510,$C81,'２個別表'!EG$11:EG$510))</f>
        <v/>
      </c>
      <c r="AH81" s="758" t="str">
        <f ca="1">IF(OR($N81="",$N81=0),"",SUMIF('２個別表'!$D$11:$D$510,$C81,'２個別表'!EH$11:EH$510))</f>
        <v/>
      </c>
      <c r="AI81" s="758" t="str">
        <f ca="1">IF(OR($N81="",$N81=0),"",SUMIF('２個別表'!$D$11:$D$510,$C81,'２個別表'!EI$11:EI$510))</f>
        <v/>
      </c>
      <c r="AJ81" s="758" t="str">
        <f ca="1">IF(OR($N81="",$N81=0),"",SUMIF('２個別表'!$D$11:$D$510,$C81,'２個別表'!EJ$11:EJ$510))</f>
        <v/>
      </c>
      <c r="AK81" s="758" t="str">
        <f ca="1">IF(OR($N81="",$N81=0),"",SUMIF('２個別表'!$D$11:$D$510,$C81,'２個別表'!EK$11:EK$510))</f>
        <v/>
      </c>
      <c r="AL81" s="759" t="str">
        <f ca="1">IF(OR($N81="",$N81=0),"",SUMIF('２個別表'!$D$11:$D$510,$C81,'２個別表'!EL$11:EL$510))</f>
        <v/>
      </c>
      <c r="AM81" s="760" t="str">
        <f ca="1">IF(OR($N81="",$N81=0),"",SUMIF('２個別表'!$D$11:$D$510,$C81,'２個別表'!EM$11:EM$510))</f>
        <v/>
      </c>
      <c r="AN81" s="33"/>
      <c r="AO81" s="721" t="str">
        <f ca="1">IFERROR(IF($C81="","",INDEX(('２個別表'!$D$11:$D$510,'２個別表'!$W$11:$W$510),MATCH($C81,'２個別表'!$D$11:$D$510,0),1,2)),"")</f>
        <v/>
      </c>
    </row>
    <row r="82" spans="1:41" ht="30" hidden="1" customHeight="1">
      <c r="A82" s="721" t="str">
        <f t="shared" ca="1" si="11"/>
        <v/>
      </c>
      <c r="B82" s="722" t="str">
        <f t="shared" ca="1" si="12"/>
        <v/>
      </c>
      <c r="C82" s="728">
        <v>67</v>
      </c>
      <c r="D82" s="729" t="str">
        <f ca="1">IFERROR(IF(OR($C82="",$C82=0),"",INDEX(('２個別表'!$D$11:$D$510,'２個別表'!R$11:R$510),MATCH($C82,'２個別表'!$D$11:$D$510,0),1,2)),"")</f>
        <v/>
      </c>
      <c r="E82" s="729" t="str">
        <f ca="1">IFERROR(IF(OR($C82="",$C82=0),"",INDEX(('２個別表'!$D$11:$D$510,'２個別表'!S$11:S$510),MATCH($C82,'２個別表'!$D$11:$D$510,0),1,2)),"")</f>
        <v/>
      </c>
      <c r="F82" s="730" t="str">
        <f ca="1">IFERROR(IF(OR($C82="",$C82=0),"",INDEX(('２個別表'!$D$11:$D$510,'２個別表'!T$11:T$510),MATCH($C82,'２個別表'!$D$11:$D$510,0),1,2)),"")</f>
        <v/>
      </c>
      <c r="G82" s="732" t="str">
        <f ca="1">IFERROR(IF(OR($C82="",$C82=0),"",INDEX(('２個別表'!$D$11:$D$510,'２個別表'!V$11:V$510),MATCH($C82,'２個別表'!$D$11:$D$510,0),1,2)),"")</f>
        <v/>
      </c>
      <c r="H82" s="724" t="str">
        <f t="shared" ca="1" si="13"/>
        <v/>
      </c>
      <c r="I82" s="725" t="str">
        <f t="shared" ca="1" si="14"/>
        <v/>
      </c>
      <c r="J82" s="725" t="str">
        <f t="shared" ca="1" si="15"/>
        <v/>
      </c>
      <c r="K82" s="725" t="str">
        <f t="shared" ca="1" si="16"/>
        <v/>
      </c>
      <c r="L82" s="725" t="str">
        <f t="shared" ca="1" si="17"/>
        <v/>
      </c>
      <c r="M82" s="742" t="str">
        <f ca="1">IFERROR(IF(OR($C82="",$C82=0),"",INDEX(('２個別表'!$D$11:$D$510,'２個別表'!W$11:W$510),MATCH($C82,'２個別表'!$D$11:$D$510,0),1,2)&amp;" "&amp;INDEX(('２個別表'!$D$11:$D$510,'２個別表'!X$11:X$510),MATCH($C82,'２個別表'!$D$11:$D$510,0),1,2)),"")</f>
        <v/>
      </c>
      <c r="N82" s="738" t="str">
        <f ca="1">IF(IF(M82="2 補強以外の取組",SUMIFS('２個別表'!$M$11:$M$510,'２個別表'!$D$11:$D$510,$C82),SUMIFS('２個別表'!$N$11:$N$510,'２個別表'!$D$11:$D$510,$C82))=0,"",IF(M82="2 補強以外の取組",SUMIFS('２個別表'!$M$11:$M$510,'２個別表'!$D$11:$D$510,$C82),SUMIFS('２個別表'!$N$11:$N$510,'２個別表'!$D$11:$D$510,$C82)))</f>
        <v/>
      </c>
      <c r="O82" s="739" t="str">
        <f ca="1">IF(OR($N82="",$N82=0),"",SUMIF('２個別表'!$D$11:$D$510,$C82,'２個別表'!$BW$11:$BW$510))</f>
        <v/>
      </c>
      <c r="P82" s="739" t="str">
        <f ca="1">IF(OR($N82="",$N82=0),"",SUMIF('２個別表'!$D$11:$D$510,$C82,'２個別表'!$BY$11:$BY$510))</f>
        <v/>
      </c>
      <c r="Q82" s="739" t="str">
        <f ca="1">IF(OR($N82="",$N82=0),"",SUMIF('２個別表'!$D$11:$D$510,$C82,'２個別表'!$H$11:$H$510))</f>
        <v/>
      </c>
      <c r="R82" s="740" t="str">
        <f ca="1">IF(OR($N82="",$N82=0),"",SUMIF('２個別表'!$D$11:$D$510,$C82,'２個別表'!CS$11:CS$510))</f>
        <v/>
      </c>
      <c r="S82" s="743" t="str">
        <f ca="1">IF(OR($N82="",$N82=0),"",SUMIF('２個別表'!$D$11:$D$510,$C82,'２個別表'!CT$11:CT$510))</f>
        <v/>
      </c>
      <c r="T82" s="364"/>
      <c r="U82" s="364"/>
      <c r="V82" s="364"/>
      <c r="W82" s="365"/>
      <c r="X82" s="755" t="str">
        <f t="shared" ca="1" si="18"/>
        <v/>
      </c>
      <c r="Y82" s="756" t="str">
        <f t="shared" ca="1" si="19"/>
        <v/>
      </c>
      <c r="Z82" s="757" t="str">
        <f ca="1">IF(OR($N82="",$N82=0),"",SUMIF('２個別表'!$D$11:$D$510,$C82,'２個別表'!DZ$11:DZ$510))</f>
        <v/>
      </c>
      <c r="AA82" s="757" t="str">
        <f ca="1">IF(OR($N82="",$N82=0),"",SUMIF('２個別表'!$D$11:$D$510,$C82,'２個別表'!EA$11:EA$510))</f>
        <v/>
      </c>
      <c r="AB82" s="757" t="str">
        <f ca="1">IF(OR($N82="",$N82=0),"",SUMIF('２個別表'!$D$11:$D$510,$C82,'２個別表'!EB$11:EB$510))</f>
        <v/>
      </c>
      <c r="AC82" s="757" t="str">
        <f ca="1">IF(OR($N82="",$N82=0),"",SUMIF('２個別表'!$D$11:$D$510,$C82,'２個別表'!EC$11:EC$510))</f>
        <v/>
      </c>
      <c r="AD82" s="758" t="str">
        <f ca="1">IF(OR($N82="",$N82=0),"",SUMIF('２個別表'!$D$11:$D$510,$C82,'２個別表'!ED$11:ED$510))</f>
        <v/>
      </c>
      <c r="AE82" s="758" t="str">
        <f ca="1">IF(OR($N82="",$N82=0),"",SUMIF('２個別表'!$D$11:$D$510,$C82,'２個別表'!EE$11:EE$510))</f>
        <v/>
      </c>
      <c r="AF82" s="758" t="str">
        <f ca="1">IF(OR($N82="",$N82=0),"",SUMIF('２個別表'!$D$11:$D$510,$C82,'２個別表'!EF$11:EF$510))</f>
        <v/>
      </c>
      <c r="AG82" s="758" t="str">
        <f ca="1">IF(OR($N82="",$N82=0),"",SUMIF('２個別表'!$D$11:$D$510,$C82,'２個別表'!EG$11:EG$510))</f>
        <v/>
      </c>
      <c r="AH82" s="758" t="str">
        <f ca="1">IF(OR($N82="",$N82=0),"",SUMIF('２個別表'!$D$11:$D$510,$C82,'２個別表'!EH$11:EH$510))</f>
        <v/>
      </c>
      <c r="AI82" s="758" t="str">
        <f ca="1">IF(OR($N82="",$N82=0),"",SUMIF('２個別表'!$D$11:$D$510,$C82,'２個別表'!EI$11:EI$510))</f>
        <v/>
      </c>
      <c r="AJ82" s="758" t="str">
        <f ca="1">IF(OR($N82="",$N82=0),"",SUMIF('２個別表'!$D$11:$D$510,$C82,'２個別表'!EJ$11:EJ$510))</f>
        <v/>
      </c>
      <c r="AK82" s="758" t="str">
        <f ca="1">IF(OR($N82="",$N82=0),"",SUMIF('２個別表'!$D$11:$D$510,$C82,'２個別表'!EK$11:EK$510))</f>
        <v/>
      </c>
      <c r="AL82" s="759" t="str">
        <f ca="1">IF(OR($N82="",$N82=0),"",SUMIF('２個別表'!$D$11:$D$510,$C82,'２個別表'!EL$11:EL$510))</f>
        <v/>
      </c>
      <c r="AM82" s="760" t="str">
        <f ca="1">IF(OR($N82="",$N82=0),"",SUMIF('２個別表'!$D$11:$D$510,$C82,'２個別表'!EM$11:EM$510))</f>
        <v/>
      </c>
      <c r="AN82" s="33"/>
      <c r="AO82" s="721" t="str">
        <f ca="1">IFERROR(IF($C82="","",INDEX(('２個別表'!$D$11:$D$510,'２個別表'!$W$11:$W$510),MATCH($C82,'２個別表'!$D$11:$D$510,0),1,2)),"")</f>
        <v/>
      </c>
    </row>
    <row r="83" spans="1:41" ht="30" hidden="1" customHeight="1">
      <c r="A83" s="721" t="str">
        <f t="shared" ca="1" si="11"/>
        <v/>
      </c>
      <c r="B83" s="722" t="str">
        <f t="shared" ca="1" si="12"/>
        <v/>
      </c>
      <c r="C83" s="728">
        <v>68</v>
      </c>
      <c r="D83" s="729" t="str">
        <f ca="1">IFERROR(IF(OR($C83="",$C83=0),"",INDEX(('２個別表'!$D$11:$D$510,'２個別表'!R$11:R$510),MATCH($C83,'２個別表'!$D$11:$D$510,0),1,2)),"")</f>
        <v/>
      </c>
      <c r="E83" s="729" t="str">
        <f ca="1">IFERROR(IF(OR($C83="",$C83=0),"",INDEX(('２個別表'!$D$11:$D$510,'２個別表'!S$11:S$510),MATCH($C83,'２個別表'!$D$11:$D$510,0),1,2)),"")</f>
        <v/>
      </c>
      <c r="F83" s="730" t="str">
        <f ca="1">IFERROR(IF(OR($C83="",$C83=0),"",INDEX(('２個別表'!$D$11:$D$510,'２個別表'!T$11:T$510),MATCH($C83,'２個別表'!$D$11:$D$510,0),1,2)),"")</f>
        <v/>
      </c>
      <c r="G83" s="732" t="str">
        <f ca="1">IFERROR(IF(OR($C83="",$C83=0),"",INDEX(('２個別表'!$D$11:$D$510,'２個別表'!V$11:V$510),MATCH($C83,'２個別表'!$D$11:$D$510,0),1,2)),"")</f>
        <v/>
      </c>
      <c r="H83" s="724" t="str">
        <f t="shared" ca="1" si="13"/>
        <v/>
      </c>
      <c r="I83" s="725" t="str">
        <f t="shared" ca="1" si="14"/>
        <v/>
      </c>
      <c r="J83" s="725" t="str">
        <f t="shared" ca="1" si="15"/>
        <v/>
      </c>
      <c r="K83" s="725" t="str">
        <f t="shared" ca="1" si="16"/>
        <v/>
      </c>
      <c r="L83" s="725" t="str">
        <f t="shared" ca="1" si="17"/>
        <v/>
      </c>
      <c r="M83" s="742" t="str">
        <f ca="1">IFERROR(IF(OR($C83="",$C83=0),"",INDEX(('２個別表'!$D$11:$D$510,'２個別表'!W$11:W$510),MATCH($C83,'２個別表'!$D$11:$D$510,0),1,2)&amp;" "&amp;INDEX(('２個別表'!$D$11:$D$510,'２個別表'!X$11:X$510),MATCH($C83,'２個別表'!$D$11:$D$510,0),1,2)),"")</f>
        <v/>
      </c>
      <c r="N83" s="738" t="str">
        <f ca="1">IF(IF(M83="2 補強以外の取組",SUMIFS('２個別表'!$M$11:$M$510,'２個別表'!$D$11:$D$510,$C83),SUMIFS('２個別表'!$N$11:$N$510,'２個別表'!$D$11:$D$510,$C83))=0,"",IF(M83="2 補強以外の取組",SUMIFS('２個別表'!$M$11:$M$510,'２個別表'!$D$11:$D$510,$C83),SUMIFS('２個別表'!$N$11:$N$510,'２個別表'!$D$11:$D$510,$C83)))</f>
        <v/>
      </c>
      <c r="O83" s="739" t="str">
        <f ca="1">IF(OR($N83="",$N83=0),"",SUMIF('２個別表'!$D$11:$D$510,$C83,'２個別表'!$BW$11:$BW$510))</f>
        <v/>
      </c>
      <c r="P83" s="739" t="str">
        <f ca="1">IF(OR($N83="",$N83=0),"",SUMIF('２個別表'!$D$11:$D$510,$C83,'２個別表'!$BY$11:$BY$510))</f>
        <v/>
      </c>
      <c r="Q83" s="739" t="str">
        <f ca="1">IF(OR($N83="",$N83=0),"",SUMIF('２個別表'!$D$11:$D$510,$C83,'２個別表'!$H$11:$H$510))</f>
        <v/>
      </c>
      <c r="R83" s="740" t="str">
        <f ca="1">IF(OR($N83="",$N83=0),"",SUMIF('２個別表'!$D$11:$D$510,$C83,'２個別表'!CS$11:CS$510))</f>
        <v/>
      </c>
      <c r="S83" s="743" t="str">
        <f ca="1">IF(OR($N83="",$N83=0),"",SUMIF('２個別表'!$D$11:$D$510,$C83,'２個別表'!CT$11:CT$510))</f>
        <v/>
      </c>
      <c r="T83" s="364"/>
      <c r="U83" s="364"/>
      <c r="V83" s="364"/>
      <c r="W83" s="365"/>
      <c r="X83" s="755" t="str">
        <f t="shared" ca="1" si="18"/>
        <v/>
      </c>
      <c r="Y83" s="756" t="str">
        <f t="shared" ca="1" si="19"/>
        <v/>
      </c>
      <c r="Z83" s="757" t="str">
        <f ca="1">IF(OR($N83="",$N83=0),"",SUMIF('２個別表'!$D$11:$D$510,$C83,'２個別表'!DZ$11:DZ$510))</f>
        <v/>
      </c>
      <c r="AA83" s="757" t="str">
        <f ca="1">IF(OR($N83="",$N83=0),"",SUMIF('２個別表'!$D$11:$D$510,$C83,'２個別表'!EA$11:EA$510))</f>
        <v/>
      </c>
      <c r="AB83" s="757" t="str">
        <f ca="1">IF(OR($N83="",$N83=0),"",SUMIF('２個別表'!$D$11:$D$510,$C83,'２個別表'!EB$11:EB$510))</f>
        <v/>
      </c>
      <c r="AC83" s="757" t="str">
        <f ca="1">IF(OR($N83="",$N83=0),"",SUMIF('２個別表'!$D$11:$D$510,$C83,'２個別表'!EC$11:EC$510))</f>
        <v/>
      </c>
      <c r="AD83" s="758" t="str">
        <f ca="1">IF(OR($N83="",$N83=0),"",SUMIF('２個別表'!$D$11:$D$510,$C83,'２個別表'!ED$11:ED$510))</f>
        <v/>
      </c>
      <c r="AE83" s="758" t="str">
        <f ca="1">IF(OR($N83="",$N83=0),"",SUMIF('２個別表'!$D$11:$D$510,$C83,'２個別表'!EE$11:EE$510))</f>
        <v/>
      </c>
      <c r="AF83" s="758" t="str">
        <f ca="1">IF(OR($N83="",$N83=0),"",SUMIF('２個別表'!$D$11:$D$510,$C83,'２個別表'!EF$11:EF$510))</f>
        <v/>
      </c>
      <c r="AG83" s="758" t="str">
        <f ca="1">IF(OR($N83="",$N83=0),"",SUMIF('２個別表'!$D$11:$D$510,$C83,'２個別表'!EG$11:EG$510))</f>
        <v/>
      </c>
      <c r="AH83" s="758" t="str">
        <f ca="1">IF(OR($N83="",$N83=0),"",SUMIF('２個別表'!$D$11:$D$510,$C83,'２個別表'!EH$11:EH$510))</f>
        <v/>
      </c>
      <c r="AI83" s="758" t="str">
        <f ca="1">IF(OR($N83="",$N83=0),"",SUMIF('２個別表'!$D$11:$D$510,$C83,'２個別表'!EI$11:EI$510))</f>
        <v/>
      </c>
      <c r="AJ83" s="758" t="str">
        <f ca="1">IF(OR($N83="",$N83=0),"",SUMIF('２個別表'!$D$11:$D$510,$C83,'２個別表'!EJ$11:EJ$510))</f>
        <v/>
      </c>
      <c r="AK83" s="758" t="str">
        <f ca="1">IF(OR($N83="",$N83=0),"",SUMIF('２個別表'!$D$11:$D$510,$C83,'２個別表'!EK$11:EK$510))</f>
        <v/>
      </c>
      <c r="AL83" s="759" t="str">
        <f ca="1">IF(OR($N83="",$N83=0),"",SUMIF('２個別表'!$D$11:$D$510,$C83,'２個別表'!EL$11:EL$510))</f>
        <v/>
      </c>
      <c r="AM83" s="760" t="str">
        <f ca="1">IF(OR($N83="",$N83=0),"",SUMIF('２個別表'!$D$11:$D$510,$C83,'２個別表'!EM$11:EM$510))</f>
        <v/>
      </c>
      <c r="AN83" s="33"/>
      <c r="AO83" s="721" t="str">
        <f ca="1">IFERROR(IF($C83="","",INDEX(('２個別表'!$D$11:$D$510,'２個別表'!$W$11:$W$510),MATCH($C83,'２個別表'!$D$11:$D$510,0),1,2)),"")</f>
        <v/>
      </c>
    </row>
    <row r="84" spans="1:41" ht="30" hidden="1" customHeight="1">
      <c r="A84" s="721" t="str">
        <f t="shared" ca="1" si="11"/>
        <v/>
      </c>
      <c r="B84" s="722" t="str">
        <f t="shared" ca="1" si="12"/>
        <v/>
      </c>
      <c r="C84" s="728">
        <v>69</v>
      </c>
      <c r="D84" s="729" t="str">
        <f ca="1">IFERROR(IF(OR($C84="",$C84=0),"",INDEX(('２個別表'!$D$11:$D$510,'２個別表'!R$11:R$510),MATCH($C84,'２個別表'!$D$11:$D$510,0),1,2)),"")</f>
        <v/>
      </c>
      <c r="E84" s="729" t="str">
        <f ca="1">IFERROR(IF(OR($C84="",$C84=0),"",INDEX(('２個別表'!$D$11:$D$510,'２個別表'!S$11:S$510),MATCH($C84,'２個別表'!$D$11:$D$510,0),1,2)),"")</f>
        <v/>
      </c>
      <c r="F84" s="730" t="str">
        <f ca="1">IFERROR(IF(OR($C84="",$C84=0),"",INDEX(('２個別表'!$D$11:$D$510,'２個別表'!T$11:T$510),MATCH($C84,'２個別表'!$D$11:$D$510,0),1,2)),"")</f>
        <v/>
      </c>
      <c r="G84" s="732" t="str">
        <f ca="1">IFERROR(IF(OR($C84="",$C84=0),"",INDEX(('２個別表'!$D$11:$D$510,'２個別表'!V$11:V$510),MATCH($C84,'２個別表'!$D$11:$D$510,0),1,2)),"")</f>
        <v/>
      </c>
      <c r="H84" s="724" t="str">
        <f t="shared" ca="1" si="13"/>
        <v/>
      </c>
      <c r="I84" s="725" t="str">
        <f t="shared" ca="1" si="14"/>
        <v/>
      </c>
      <c r="J84" s="725" t="str">
        <f t="shared" ca="1" si="15"/>
        <v/>
      </c>
      <c r="K84" s="725" t="str">
        <f t="shared" ca="1" si="16"/>
        <v/>
      </c>
      <c r="L84" s="725" t="str">
        <f t="shared" ca="1" si="17"/>
        <v/>
      </c>
      <c r="M84" s="742" t="str">
        <f ca="1">IFERROR(IF(OR($C84="",$C84=0),"",INDEX(('２個別表'!$D$11:$D$510,'２個別表'!W$11:W$510),MATCH($C84,'２個別表'!$D$11:$D$510,0),1,2)&amp;" "&amp;INDEX(('２個別表'!$D$11:$D$510,'２個別表'!X$11:X$510),MATCH($C84,'２個別表'!$D$11:$D$510,0),1,2)),"")</f>
        <v/>
      </c>
      <c r="N84" s="738" t="str">
        <f ca="1">IF(IF(M84="2 補強以外の取組",SUMIFS('２個別表'!$M$11:$M$510,'２個別表'!$D$11:$D$510,$C84),SUMIFS('２個別表'!$N$11:$N$510,'２個別表'!$D$11:$D$510,$C84))=0,"",IF(M84="2 補強以外の取組",SUMIFS('２個別表'!$M$11:$M$510,'２個別表'!$D$11:$D$510,$C84),SUMIFS('２個別表'!$N$11:$N$510,'２個別表'!$D$11:$D$510,$C84)))</f>
        <v/>
      </c>
      <c r="O84" s="739" t="str">
        <f ca="1">IF(OR($N84="",$N84=0),"",SUMIF('２個別表'!$D$11:$D$510,$C84,'２個別表'!$BW$11:$BW$510))</f>
        <v/>
      </c>
      <c r="P84" s="739" t="str">
        <f ca="1">IF(OR($N84="",$N84=0),"",SUMIF('２個別表'!$D$11:$D$510,$C84,'２個別表'!$BY$11:$BY$510))</f>
        <v/>
      </c>
      <c r="Q84" s="739" t="str">
        <f ca="1">IF(OR($N84="",$N84=0),"",SUMIF('２個別表'!$D$11:$D$510,$C84,'２個別表'!$H$11:$H$510))</f>
        <v/>
      </c>
      <c r="R84" s="740" t="str">
        <f ca="1">IF(OR($N84="",$N84=0),"",SUMIF('２個別表'!$D$11:$D$510,$C84,'２個別表'!CS$11:CS$510))</f>
        <v/>
      </c>
      <c r="S84" s="743" t="str">
        <f ca="1">IF(OR($N84="",$N84=0),"",SUMIF('２個別表'!$D$11:$D$510,$C84,'２個別表'!CT$11:CT$510))</f>
        <v/>
      </c>
      <c r="T84" s="364"/>
      <c r="U84" s="364"/>
      <c r="V84" s="364"/>
      <c r="W84" s="365"/>
      <c r="X84" s="755" t="str">
        <f t="shared" ca="1" si="18"/>
        <v/>
      </c>
      <c r="Y84" s="756" t="str">
        <f t="shared" ca="1" si="19"/>
        <v/>
      </c>
      <c r="Z84" s="757" t="str">
        <f ca="1">IF(OR($N84="",$N84=0),"",SUMIF('２個別表'!$D$11:$D$510,$C84,'２個別表'!DZ$11:DZ$510))</f>
        <v/>
      </c>
      <c r="AA84" s="757" t="str">
        <f ca="1">IF(OR($N84="",$N84=0),"",SUMIF('２個別表'!$D$11:$D$510,$C84,'２個別表'!EA$11:EA$510))</f>
        <v/>
      </c>
      <c r="AB84" s="757" t="str">
        <f ca="1">IF(OR($N84="",$N84=0),"",SUMIF('２個別表'!$D$11:$D$510,$C84,'２個別表'!EB$11:EB$510))</f>
        <v/>
      </c>
      <c r="AC84" s="757" t="str">
        <f ca="1">IF(OR($N84="",$N84=0),"",SUMIF('２個別表'!$D$11:$D$510,$C84,'２個別表'!EC$11:EC$510))</f>
        <v/>
      </c>
      <c r="AD84" s="758" t="str">
        <f ca="1">IF(OR($N84="",$N84=0),"",SUMIF('２個別表'!$D$11:$D$510,$C84,'２個別表'!ED$11:ED$510))</f>
        <v/>
      </c>
      <c r="AE84" s="758" t="str">
        <f ca="1">IF(OR($N84="",$N84=0),"",SUMIF('２個別表'!$D$11:$D$510,$C84,'２個別表'!EE$11:EE$510))</f>
        <v/>
      </c>
      <c r="AF84" s="758" t="str">
        <f ca="1">IF(OR($N84="",$N84=0),"",SUMIF('２個別表'!$D$11:$D$510,$C84,'２個別表'!EF$11:EF$510))</f>
        <v/>
      </c>
      <c r="AG84" s="758" t="str">
        <f ca="1">IF(OR($N84="",$N84=0),"",SUMIF('２個別表'!$D$11:$D$510,$C84,'２個別表'!EG$11:EG$510))</f>
        <v/>
      </c>
      <c r="AH84" s="758" t="str">
        <f ca="1">IF(OR($N84="",$N84=0),"",SUMIF('２個別表'!$D$11:$D$510,$C84,'２個別表'!EH$11:EH$510))</f>
        <v/>
      </c>
      <c r="AI84" s="758" t="str">
        <f ca="1">IF(OR($N84="",$N84=0),"",SUMIF('２個別表'!$D$11:$D$510,$C84,'２個別表'!EI$11:EI$510))</f>
        <v/>
      </c>
      <c r="AJ84" s="758" t="str">
        <f ca="1">IF(OR($N84="",$N84=0),"",SUMIF('２個別表'!$D$11:$D$510,$C84,'２個別表'!EJ$11:EJ$510))</f>
        <v/>
      </c>
      <c r="AK84" s="758" t="str">
        <f ca="1">IF(OR($N84="",$N84=0),"",SUMIF('２個別表'!$D$11:$D$510,$C84,'２個別表'!EK$11:EK$510))</f>
        <v/>
      </c>
      <c r="AL84" s="759" t="str">
        <f ca="1">IF(OR($N84="",$N84=0),"",SUMIF('２個別表'!$D$11:$D$510,$C84,'２個別表'!EL$11:EL$510))</f>
        <v/>
      </c>
      <c r="AM84" s="760" t="str">
        <f ca="1">IF(OR($N84="",$N84=0),"",SUMIF('２個別表'!$D$11:$D$510,$C84,'２個別表'!EM$11:EM$510))</f>
        <v/>
      </c>
      <c r="AN84" s="33"/>
      <c r="AO84" s="721" t="str">
        <f ca="1">IFERROR(IF($C84="","",INDEX(('２個別表'!$D$11:$D$510,'２個別表'!$W$11:$W$510),MATCH($C84,'２個別表'!$D$11:$D$510,0),1,2)),"")</f>
        <v/>
      </c>
    </row>
    <row r="85" spans="1:41" ht="30" hidden="1" customHeight="1">
      <c r="A85" s="721" t="str">
        <f t="shared" ca="1" si="11"/>
        <v/>
      </c>
      <c r="B85" s="722" t="str">
        <f t="shared" ca="1" si="12"/>
        <v/>
      </c>
      <c r="C85" s="728">
        <v>70</v>
      </c>
      <c r="D85" s="729" t="str">
        <f ca="1">IFERROR(IF(OR($C85="",$C85=0),"",INDEX(('２個別表'!$D$11:$D$510,'２個別表'!R$11:R$510),MATCH($C85,'２個別表'!$D$11:$D$510,0),1,2)),"")</f>
        <v/>
      </c>
      <c r="E85" s="729" t="str">
        <f ca="1">IFERROR(IF(OR($C85="",$C85=0),"",INDEX(('２個別表'!$D$11:$D$510,'２個別表'!S$11:S$510),MATCH($C85,'２個別表'!$D$11:$D$510,0),1,2)),"")</f>
        <v/>
      </c>
      <c r="F85" s="730" t="str">
        <f ca="1">IFERROR(IF(OR($C85="",$C85=0),"",INDEX(('２個別表'!$D$11:$D$510,'２個別表'!T$11:T$510),MATCH($C85,'２個別表'!$D$11:$D$510,0),1,2)),"")</f>
        <v/>
      </c>
      <c r="G85" s="732" t="str">
        <f ca="1">IFERROR(IF(OR($C85="",$C85=0),"",INDEX(('２個別表'!$D$11:$D$510,'２個別表'!V$11:V$510),MATCH($C85,'２個別表'!$D$11:$D$510,0),1,2)),"")</f>
        <v/>
      </c>
      <c r="H85" s="724" t="str">
        <f t="shared" ca="1" si="13"/>
        <v/>
      </c>
      <c r="I85" s="725" t="str">
        <f t="shared" ca="1" si="14"/>
        <v/>
      </c>
      <c r="J85" s="725" t="str">
        <f t="shared" ca="1" si="15"/>
        <v/>
      </c>
      <c r="K85" s="725" t="str">
        <f t="shared" ca="1" si="16"/>
        <v/>
      </c>
      <c r="L85" s="725" t="str">
        <f t="shared" ca="1" si="17"/>
        <v/>
      </c>
      <c r="M85" s="742" t="str">
        <f ca="1">IFERROR(IF(OR($C85="",$C85=0),"",INDEX(('２個別表'!$D$11:$D$510,'２個別表'!W$11:W$510),MATCH($C85,'２個別表'!$D$11:$D$510,0),1,2)&amp;" "&amp;INDEX(('２個別表'!$D$11:$D$510,'２個別表'!X$11:X$510),MATCH($C85,'２個別表'!$D$11:$D$510,0),1,2)),"")</f>
        <v/>
      </c>
      <c r="N85" s="738" t="str">
        <f ca="1">IF(IF(M85="2 補強以外の取組",SUMIFS('２個別表'!$M$11:$M$510,'２個別表'!$D$11:$D$510,$C85),SUMIFS('２個別表'!$N$11:$N$510,'２個別表'!$D$11:$D$510,$C85))=0,"",IF(M85="2 補強以外の取組",SUMIFS('２個別表'!$M$11:$M$510,'２個別表'!$D$11:$D$510,$C85),SUMIFS('２個別表'!$N$11:$N$510,'２個別表'!$D$11:$D$510,$C85)))</f>
        <v/>
      </c>
      <c r="O85" s="739" t="str">
        <f ca="1">IF(OR($N85="",$N85=0),"",SUMIF('２個別表'!$D$11:$D$510,$C85,'２個別表'!$BW$11:$BW$510))</f>
        <v/>
      </c>
      <c r="P85" s="739" t="str">
        <f ca="1">IF(OR($N85="",$N85=0),"",SUMIF('２個別表'!$D$11:$D$510,$C85,'２個別表'!$BY$11:$BY$510))</f>
        <v/>
      </c>
      <c r="Q85" s="739" t="str">
        <f ca="1">IF(OR($N85="",$N85=0),"",SUMIF('２個別表'!$D$11:$D$510,$C85,'２個別表'!$H$11:$H$510))</f>
        <v/>
      </c>
      <c r="R85" s="740" t="str">
        <f ca="1">IF(OR($N85="",$N85=0),"",SUMIF('２個別表'!$D$11:$D$510,$C85,'２個別表'!CS$11:CS$510))</f>
        <v/>
      </c>
      <c r="S85" s="743" t="str">
        <f ca="1">IF(OR($N85="",$N85=0),"",SUMIF('２個別表'!$D$11:$D$510,$C85,'２個別表'!CT$11:CT$510))</f>
        <v/>
      </c>
      <c r="T85" s="364"/>
      <c r="U85" s="364"/>
      <c r="V85" s="364"/>
      <c r="W85" s="365"/>
      <c r="X85" s="755" t="str">
        <f t="shared" ca="1" si="18"/>
        <v/>
      </c>
      <c r="Y85" s="756" t="str">
        <f t="shared" ca="1" si="19"/>
        <v/>
      </c>
      <c r="Z85" s="757" t="str">
        <f ca="1">IF(OR($N85="",$N85=0),"",SUMIF('２個別表'!$D$11:$D$510,$C85,'２個別表'!DZ$11:DZ$510))</f>
        <v/>
      </c>
      <c r="AA85" s="757" t="str">
        <f ca="1">IF(OR($N85="",$N85=0),"",SUMIF('２個別表'!$D$11:$D$510,$C85,'２個別表'!EA$11:EA$510))</f>
        <v/>
      </c>
      <c r="AB85" s="757" t="str">
        <f ca="1">IF(OR($N85="",$N85=0),"",SUMIF('２個別表'!$D$11:$D$510,$C85,'２個別表'!EB$11:EB$510))</f>
        <v/>
      </c>
      <c r="AC85" s="757" t="str">
        <f ca="1">IF(OR($N85="",$N85=0),"",SUMIF('２個別表'!$D$11:$D$510,$C85,'２個別表'!EC$11:EC$510))</f>
        <v/>
      </c>
      <c r="AD85" s="758" t="str">
        <f ca="1">IF(OR($N85="",$N85=0),"",SUMIF('２個別表'!$D$11:$D$510,$C85,'２個別表'!ED$11:ED$510))</f>
        <v/>
      </c>
      <c r="AE85" s="758" t="str">
        <f ca="1">IF(OR($N85="",$N85=0),"",SUMIF('２個別表'!$D$11:$D$510,$C85,'２個別表'!EE$11:EE$510))</f>
        <v/>
      </c>
      <c r="AF85" s="758" t="str">
        <f ca="1">IF(OR($N85="",$N85=0),"",SUMIF('２個別表'!$D$11:$D$510,$C85,'２個別表'!EF$11:EF$510))</f>
        <v/>
      </c>
      <c r="AG85" s="758" t="str">
        <f ca="1">IF(OR($N85="",$N85=0),"",SUMIF('２個別表'!$D$11:$D$510,$C85,'２個別表'!EG$11:EG$510))</f>
        <v/>
      </c>
      <c r="AH85" s="758" t="str">
        <f ca="1">IF(OR($N85="",$N85=0),"",SUMIF('２個別表'!$D$11:$D$510,$C85,'２個別表'!EH$11:EH$510))</f>
        <v/>
      </c>
      <c r="AI85" s="758" t="str">
        <f ca="1">IF(OR($N85="",$N85=0),"",SUMIF('２個別表'!$D$11:$D$510,$C85,'２個別表'!EI$11:EI$510))</f>
        <v/>
      </c>
      <c r="AJ85" s="758" t="str">
        <f ca="1">IF(OR($N85="",$N85=0),"",SUMIF('２個別表'!$D$11:$D$510,$C85,'２個別表'!EJ$11:EJ$510))</f>
        <v/>
      </c>
      <c r="AK85" s="758" t="str">
        <f ca="1">IF(OR($N85="",$N85=0),"",SUMIF('２個別表'!$D$11:$D$510,$C85,'２個別表'!EK$11:EK$510))</f>
        <v/>
      </c>
      <c r="AL85" s="759" t="str">
        <f ca="1">IF(OR($N85="",$N85=0),"",SUMIF('２個別表'!$D$11:$D$510,$C85,'２個別表'!EL$11:EL$510))</f>
        <v/>
      </c>
      <c r="AM85" s="760" t="str">
        <f ca="1">IF(OR($N85="",$N85=0),"",SUMIF('２個別表'!$D$11:$D$510,$C85,'２個別表'!EM$11:EM$510))</f>
        <v/>
      </c>
      <c r="AN85" s="33"/>
      <c r="AO85" s="721" t="str">
        <f ca="1">IFERROR(IF($C85="","",INDEX(('２個別表'!$D$11:$D$510,'２個別表'!$W$11:$W$510),MATCH($C85,'２個別表'!$D$11:$D$510,0),1,2)),"")</f>
        <v/>
      </c>
    </row>
    <row r="86" spans="1:41" ht="30" hidden="1" customHeight="1">
      <c r="A86" s="721" t="str">
        <f t="shared" ca="1" si="11"/>
        <v/>
      </c>
      <c r="B86" s="722" t="str">
        <f t="shared" ca="1" si="12"/>
        <v/>
      </c>
      <c r="C86" s="728">
        <v>71</v>
      </c>
      <c r="D86" s="729" t="str">
        <f ca="1">IFERROR(IF(OR($C86="",$C86=0),"",INDEX(('２個別表'!$D$11:$D$510,'２個別表'!R$11:R$510),MATCH($C86,'２個別表'!$D$11:$D$510,0),1,2)),"")</f>
        <v/>
      </c>
      <c r="E86" s="729" t="str">
        <f ca="1">IFERROR(IF(OR($C86="",$C86=0),"",INDEX(('２個別表'!$D$11:$D$510,'２個別表'!S$11:S$510),MATCH($C86,'２個別表'!$D$11:$D$510,0),1,2)),"")</f>
        <v/>
      </c>
      <c r="F86" s="730" t="str">
        <f ca="1">IFERROR(IF(OR($C86="",$C86=0),"",INDEX(('２個別表'!$D$11:$D$510,'２個別表'!T$11:T$510),MATCH($C86,'２個別表'!$D$11:$D$510,0),1,2)),"")</f>
        <v/>
      </c>
      <c r="G86" s="732" t="str">
        <f ca="1">IFERROR(IF(OR($C86="",$C86=0),"",INDEX(('２個別表'!$D$11:$D$510,'２個別表'!V$11:V$510),MATCH($C86,'２個別表'!$D$11:$D$510,0),1,2)),"")</f>
        <v/>
      </c>
      <c r="H86" s="724" t="str">
        <f t="shared" ca="1" si="13"/>
        <v/>
      </c>
      <c r="I86" s="725" t="str">
        <f t="shared" ca="1" si="14"/>
        <v/>
      </c>
      <c r="J86" s="725" t="str">
        <f t="shared" ca="1" si="15"/>
        <v/>
      </c>
      <c r="K86" s="725" t="str">
        <f t="shared" ca="1" si="16"/>
        <v/>
      </c>
      <c r="L86" s="725" t="str">
        <f t="shared" ca="1" si="17"/>
        <v/>
      </c>
      <c r="M86" s="742" t="str">
        <f ca="1">IFERROR(IF(OR($C86="",$C86=0),"",INDEX(('２個別表'!$D$11:$D$510,'２個別表'!W$11:W$510),MATCH($C86,'２個別表'!$D$11:$D$510,0),1,2)&amp;" "&amp;INDEX(('２個別表'!$D$11:$D$510,'２個別表'!X$11:X$510),MATCH($C86,'２個別表'!$D$11:$D$510,0),1,2)),"")</f>
        <v/>
      </c>
      <c r="N86" s="738" t="str">
        <f ca="1">IF(IF(M86="2 補強以外の取組",SUMIFS('２個別表'!$M$11:$M$510,'２個別表'!$D$11:$D$510,$C86),SUMIFS('２個別表'!$N$11:$N$510,'２個別表'!$D$11:$D$510,$C86))=0,"",IF(M86="2 補強以外の取組",SUMIFS('２個別表'!$M$11:$M$510,'２個別表'!$D$11:$D$510,$C86),SUMIFS('２個別表'!$N$11:$N$510,'２個別表'!$D$11:$D$510,$C86)))</f>
        <v/>
      </c>
      <c r="O86" s="739" t="str">
        <f ca="1">IF(OR($N86="",$N86=0),"",SUMIF('２個別表'!$D$11:$D$510,$C86,'２個別表'!$BW$11:$BW$510))</f>
        <v/>
      </c>
      <c r="P86" s="739" t="str">
        <f ca="1">IF(OR($N86="",$N86=0),"",SUMIF('２個別表'!$D$11:$D$510,$C86,'２個別表'!$BY$11:$BY$510))</f>
        <v/>
      </c>
      <c r="Q86" s="739" t="str">
        <f ca="1">IF(OR($N86="",$N86=0),"",SUMIF('２個別表'!$D$11:$D$510,$C86,'２個別表'!$H$11:$H$510))</f>
        <v/>
      </c>
      <c r="R86" s="740" t="str">
        <f ca="1">IF(OR($N86="",$N86=0),"",SUMIF('２個別表'!$D$11:$D$510,$C86,'２個別表'!CS$11:CS$510))</f>
        <v/>
      </c>
      <c r="S86" s="743" t="str">
        <f ca="1">IF(OR($N86="",$N86=0),"",SUMIF('２個別表'!$D$11:$D$510,$C86,'２個別表'!CT$11:CT$510))</f>
        <v/>
      </c>
      <c r="T86" s="364"/>
      <c r="U86" s="364"/>
      <c r="V86" s="364"/>
      <c r="W86" s="365"/>
      <c r="X86" s="755" t="str">
        <f t="shared" ca="1" si="18"/>
        <v/>
      </c>
      <c r="Y86" s="756" t="str">
        <f t="shared" ca="1" si="19"/>
        <v/>
      </c>
      <c r="Z86" s="757" t="str">
        <f ca="1">IF(OR($N86="",$N86=0),"",SUMIF('２個別表'!$D$11:$D$510,$C86,'２個別表'!DZ$11:DZ$510))</f>
        <v/>
      </c>
      <c r="AA86" s="757" t="str">
        <f ca="1">IF(OR($N86="",$N86=0),"",SUMIF('２個別表'!$D$11:$D$510,$C86,'２個別表'!EA$11:EA$510))</f>
        <v/>
      </c>
      <c r="AB86" s="757" t="str">
        <f ca="1">IF(OR($N86="",$N86=0),"",SUMIF('２個別表'!$D$11:$D$510,$C86,'２個別表'!EB$11:EB$510))</f>
        <v/>
      </c>
      <c r="AC86" s="757" t="str">
        <f ca="1">IF(OR($N86="",$N86=0),"",SUMIF('２個別表'!$D$11:$D$510,$C86,'２個別表'!EC$11:EC$510))</f>
        <v/>
      </c>
      <c r="AD86" s="758" t="str">
        <f ca="1">IF(OR($N86="",$N86=0),"",SUMIF('２個別表'!$D$11:$D$510,$C86,'２個別表'!ED$11:ED$510))</f>
        <v/>
      </c>
      <c r="AE86" s="758" t="str">
        <f ca="1">IF(OR($N86="",$N86=0),"",SUMIF('２個別表'!$D$11:$D$510,$C86,'２個別表'!EE$11:EE$510))</f>
        <v/>
      </c>
      <c r="AF86" s="758" t="str">
        <f ca="1">IF(OR($N86="",$N86=0),"",SUMIF('２個別表'!$D$11:$D$510,$C86,'２個別表'!EF$11:EF$510))</f>
        <v/>
      </c>
      <c r="AG86" s="758" t="str">
        <f ca="1">IF(OR($N86="",$N86=0),"",SUMIF('２個別表'!$D$11:$D$510,$C86,'２個別表'!EG$11:EG$510))</f>
        <v/>
      </c>
      <c r="AH86" s="758" t="str">
        <f ca="1">IF(OR($N86="",$N86=0),"",SUMIF('２個別表'!$D$11:$D$510,$C86,'２個別表'!EH$11:EH$510))</f>
        <v/>
      </c>
      <c r="AI86" s="758" t="str">
        <f ca="1">IF(OR($N86="",$N86=0),"",SUMIF('２個別表'!$D$11:$D$510,$C86,'２個別表'!EI$11:EI$510))</f>
        <v/>
      </c>
      <c r="AJ86" s="758" t="str">
        <f ca="1">IF(OR($N86="",$N86=0),"",SUMIF('２個別表'!$D$11:$D$510,$C86,'２個別表'!EJ$11:EJ$510))</f>
        <v/>
      </c>
      <c r="AK86" s="758" t="str">
        <f ca="1">IF(OR($N86="",$N86=0),"",SUMIF('２個別表'!$D$11:$D$510,$C86,'２個別表'!EK$11:EK$510))</f>
        <v/>
      </c>
      <c r="AL86" s="759" t="str">
        <f ca="1">IF(OR($N86="",$N86=0),"",SUMIF('２個別表'!$D$11:$D$510,$C86,'２個別表'!EL$11:EL$510))</f>
        <v/>
      </c>
      <c r="AM86" s="760" t="str">
        <f ca="1">IF(OR($N86="",$N86=0),"",SUMIF('２個別表'!$D$11:$D$510,$C86,'２個別表'!EM$11:EM$510))</f>
        <v/>
      </c>
      <c r="AN86" s="33"/>
      <c r="AO86" s="721" t="str">
        <f ca="1">IFERROR(IF($C86="","",INDEX(('２個別表'!$D$11:$D$510,'２個別表'!$W$11:$W$510),MATCH($C86,'２個別表'!$D$11:$D$510,0),1,2)),"")</f>
        <v/>
      </c>
    </row>
    <row r="87" spans="1:41" ht="30" hidden="1" customHeight="1">
      <c r="A87" s="721" t="str">
        <f t="shared" ca="1" si="11"/>
        <v/>
      </c>
      <c r="B87" s="722" t="str">
        <f t="shared" ca="1" si="12"/>
        <v/>
      </c>
      <c r="C87" s="728">
        <v>72</v>
      </c>
      <c r="D87" s="729" t="str">
        <f ca="1">IFERROR(IF(OR($C87="",$C87=0),"",INDEX(('２個別表'!$D$11:$D$510,'２個別表'!R$11:R$510),MATCH($C87,'２個別表'!$D$11:$D$510,0),1,2)),"")</f>
        <v/>
      </c>
      <c r="E87" s="729" t="str">
        <f ca="1">IFERROR(IF(OR($C87="",$C87=0),"",INDEX(('２個別表'!$D$11:$D$510,'２個別表'!S$11:S$510),MATCH($C87,'２個別表'!$D$11:$D$510,0),1,2)),"")</f>
        <v/>
      </c>
      <c r="F87" s="730" t="str">
        <f ca="1">IFERROR(IF(OR($C87="",$C87=0),"",INDEX(('２個別表'!$D$11:$D$510,'２個別表'!T$11:T$510),MATCH($C87,'２個別表'!$D$11:$D$510,0),1,2)),"")</f>
        <v/>
      </c>
      <c r="G87" s="732" t="str">
        <f ca="1">IFERROR(IF(OR($C87="",$C87=0),"",INDEX(('２個別表'!$D$11:$D$510,'２個別表'!V$11:V$510),MATCH($C87,'２個別表'!$D$11:$D$510,0),1,2)),"")</f>
        <v/>
      </c>
      <c r="H87" s="724" t="str">
        <f t="shared" ca="1" si="13"/>
        <v/>
      </c>
      <c r="I87" s="725" t="str">
        <f t="shared" ca="1" si="14"/>
        <v/>
      </c>
      <c r="J87" s="725" t="str">
        <f t="shared" ca="1" si="15"/>
        <v/>
      </c>
      <c r="K87" s="725" t="str">
        <f t="shared" ca="1" si="16"/>
        <v/>
      </c>
      <c r="L87" s="725" t="str">
        <f t="shared" ca="1" si="17"/>
        <v/>
      </c>
      <c r="M87" s="742" t="str">
        <f ca="1">IFERROR(IF(OR($C87="",$C87=0),"",INDEX(('２個別表'!$D$11:$D$510,'２個別表'!W$11:W$510),MATCH($C87,'２個別表'!$D$11:$D$510,0),1,2)&amp;" "&amp;INDEX(('２個別表'!$D$11:$D$510,'２個別表'!X$11:X$510),MATCH($C87,'２個別表'!$D$11:$D$510,0),1,2)),"")</f>
        <v/>
      </c>
      <c r="N87" s="738" t="str">
        <f ca="1">IF(IF(M87="2 補強以外の取組",SUMIFS('２個別表'!$M$11:$M$510,'２個別表'!$D$11:$D$510,$C87),SUMIFS('２個別表'!$N$11:$N$510,'２個別表'!$D$11:$D$510,$C87))=0,"",IF(M87="2 補強以外の取組",SUMIFS('２個別表'!$M$11:$M$510,'２個別表'!$D$11:$D$510,$C87),SUMIFS('２個別表'!$N$11:$N$510,'２個別表'!$D$11:$D$510,$C87)))</f>
        <v/>
      </c>
      <c r="O87" s="739" t="str">
        <f ca="1">IF(OR($N87="",$N87=0),"",SUMIF('２個別表'!$D$11:$D$510,$C87,'２個別表'!$BW$11:$BW$510))</f>
        <v/>
      </c>
      <c r="P87" s="739" t="str">
        <f ca="1">IF(OR($N87="",$N87=0),"",SUMIF('２個別表'!$D$11:$D$510,$C87,'２個別表'!$BY$11:$BY$510))</f>
        <v/>
      </c>
      <c r="Q87" s="739" t="str">
        <f ca="1">IF(OR($N87="",$N87=0),"",SUMIF('２個別表'!$D$11:$D$510,$C87,'２個別表'!$H$11:$H$510))</f>
        <v/>
      </c>
      <c r="R87" s="740" t="str">
        <f ca="1">IF(OR($N87="",$N87=0),"",SUMIF('２個別表'!$D$11:$D$510,$C87,'２個別表'!CS$11:CS$510))</f>
        <v/>
      </c>
      <c r="S87" s="743" t="str">
        <f ca="1">IF(OR($N87="",$N87=0),"",SUMIF('２個別表'!$D$11:$D$510,$C87,'２個別表'!CT$11:CT$510))</f>
        <v/>
      </c>
      <c r="T87" s="364"/>
      <c r="U87" s="364"/>
      <c r="V87" s="364"/>
      <c r="W87" s="365"/>
      <c r="X87" s="755" t="str">
        <f t="shared" ca="1" si="18"/>
        <v/>
      </c>
      <c r="Y87" s="756" t="str">
        <f t="shared" ca="1" si="19"/>
        <v/>
      </c>
      <c r="Z87" s="757" t="str">
        <f ca="1">IF(OR($N87="",$N87=0),"",SUMIF('２個別表'!$D$11:$D$510,$C87,'２個別表'!DZ$11:DZ$510))</f>
        <v/>
      </c>
      <c r="AA87" s="757" t="str">
        <f ca="1">IF(OR($N87="",$N87=0),"",SUMIF('２個別表'!$D$11:$D$510,$C87,'２個別表'!EA$11:EA$510))</f>
        <v/>
      </c>
      <c r="AB87" s="757" t="str">
        <f ca="1">IF(OR($N87="",$N87=0),"",SUMIF('２個別表'!$D$11:$D$510,$C87,'２個別表'!EB$11:EB$510))</f>
        <v/>
      </c>
      <c r="AC87" s="757" t="str">
        <f ca="1">IF(OR($N87="",$N87=0),"",SUMIF('２個別表'!$D$11:$D$510,$C87,'２個別表'!EC$11:EC$510))</f>
        <v/>
      </c>
      <c r="AD87" s="758" t="str">
        <f ca="1">IF(OR($N87="",$N87=0),"",SUMIF('２個別表'!$D$11:$D$510,$C87,'２個別表'!ED$11:ED$510))</f>
        <v/>
      </c>
      <c r="AE87" s="758" t="str">
        <f ca="1">IF(OR($N87="",$N87=0),"",SUMIF('２個別表'!$D$11:$D$510,$C87,'２個別表'!EE$11:EE$510))</f>
        <v/>
      </c>
      <c r="AF87" s="758" t="str">
        <f ca="1">IF(OR($N87="",$N87=0),"",SUMIF('２個別表'!$D$11:$D$510,$C87,'２個別表'!EF$11:EF$510))</f>
        <v/>
      </c>
      <c r="AG87" s="758" t="str">
        <f ca="1">IF(OR($N87="",$N87=0),"",SUMIF('２個別表'!$D$11:$D$510,$C87,'２個別表'!EG$11:EG$510))</f>
        <v/>
      </c>
      <c r="AH87" s="758" t="str">
        <f ca="1">IF(OR($N87="",$N87=0),"",SUMIF('２個別表'!$D$11:$D$510,$C87,'２個別表'!EH$11:EH$510))</f>
        <v/>
      </c>
      <c r="AI87" s="758" t="str">
        <f ca="1">IF(OR($N87="",$N87=0),"",SUMIF('２個別表'!$D$11:$D$510,$C87,'２個別表'!EI$11:EI$510))</f>
        <v/>
      </c>
      <c r="AJ87" s="758" t="str">
        <f ca="1">IF(OR($N87="",$N87=0),"",SUMIF('２個別表'!$D$11:$D$510,$C87,'２個別表'!EJ$11:EJ$510))</f>
        <v/>
      </c>
      <c r="AK87" s="758" t="str">
        <f ca="1">IF(OR($N87="",$N87=0),"",SUMIF('２個別表'!$D$11:$D$510,$C87,'２個別表'!EK$11:EK$510))</f>
        <v/>
      </c>
      <c r="AL87" s="759" t="str">
        <f ca="1">IF(OR($N87="",$N87=0),"",SUMIF('２個別表'!$D$11:$D$510,$C87,'２個別表'!EL$11:EL$510))</f>
        <v/>
      </c>
      <c r="AM87" s="760" t="str">
        <f ca="1">IF(OR($N87="",$N87=0),"",SUMIF('２個別表'!$D$11:$D$510,$C87,'２個別表'!EM$11:EM$510))</f>
        <v/>
      </c>
      <c r="AN87" s="33"/>
      <c r="AO87" s="721" t="str">
        <f ca="1">IFERROR(IF($C87="","",INDEX(('２個別表'!$D$11:$D$510,'２個別表'!$W$11:$W$510),MATCH($C87,'２個別表'!$D$11:$D$510,0),1,2)),"")</f>
        <v/>
      </c>
    </row>
    <row r="88" spans="1:41" ht="30" hidden="1" customHeight="1">
      <c r="A88" s="721" t="str">
        <f t="shared" ca="1" si="11"/>
        <v/>
      </c>
      <c r="B88" s="722" t="str">
        <f t="shared" ca="1" si="12"/>
        <v/>
      </c>
      <c r="C88" s="728">
        <v>73</v>
      </c>
      <c r="D88" s="729" t="str">
        <f ca="1">IFERROR(IF(OR($C88="",$C88=0),"",INDEX(('２個別表'!$D$11:$D$510,'２個別表'!R$11:R$510),MATCH($C88,'２個別表'!$D$11:$D$510,0),1,2)),"")</f>
        <v/>
      </c>
      <c r="E88" s="729" t="str">
        <f ca="1">IFERROR(IF(OR($C88="",$C88=0),"",INDEX(('２個別表'!$D$11:$D$510,'２個別表'!S$11:S$510),MATCH($C88,'２個別表'!$D$11:$D$510,0),1,2)),"")</f>
        <v/>
      </c>
      <c r="F88" s="730" t="str">
        <f ca="1">IFERROR(IF(OR($C88="",$C88=0),"",INDEX(('２個別表'!$D$11:$D$510,'２個別表'!T$11:T$510),MATCH($C88,'２個別表'!$D$11:$D$510,0),1,2)),"")</f>
        <v/>
      </c>
      <c r="G88" s="732" t="str">
        <f ca="1">IFERROR(IF(OR($C88="",$C88=0),"",INDEX(('２個別表'!$D$11:$D$510,'２個別表'!V$11:V$510),MATCH($C88,'２個別表'!$D$11:$D$510,0),1,2)),"")</f>
        <v/>
      </c>
      <c r="H88" s="724" t="str">
        <f t="shared" ca="1" si="13"/>
        <v/>
      </c>
      <c r="I88" s="725" t="str">
        <f t="shared" ca="1" si="14"/>
        <v/>
      </c>
      <c r="J88" s="725" t="str">
        <f t="shared" ca="1" si="15"/>
        <v/>
      </c>
      <c r="K88" s="725" t="str">
        <f t="shared" ca="1" si="16"/>
        <v/>
      </c>
      <c r="L88" s="725" t="str">
        <f t="shared" ca="1" si="17"/>
        <v/>
      </c>
      <c r="M88" s="742" t="str">
        <f ca="1">IFERROR(IF(OR($C88="",$C88=0),"",INDEX(('２個別表'!$D$11:$D$510,'２個別表'!W$11:W$510),MATCH($C88,'２個別表'!$D$11:$D$510,0),1,2)&amp;" "&amp;INDEX(('２個別表'!$D$11:$D$510,'２個別表'!X$11:X$510),MATCH($C88,'２個別表'!$D$11:$D$510,0),1,2)),"")</f>
        <v/>
      </c>
      <c r="N88" s="738" t="str">
        <f ca="1">IF(IF(M88="2 補強以外の取組",SUMIFS('２個別表'!$M$11:$M$510,'２個別表'!$D$11:$D$510,$C88),SUMIFS('２個別表'!$N$11:$N$510,'２個別表'!$D$11:$D$510,$C88))=0,"",IF(M88="2 補強以外の取組",SUMIFS('２個別表'!$M$11:$M$510,'２個別表'!$D$11:$D$510,$C88),SUMIFS('２個別表'!$N$11:$N$510,'２個別表'!$D$11:$D$510,$C88)))</f>
        <v/>
      </c>
      <c r="O88" s="739" t="str">
        <f ca="1">IF(OR($N88="",$N88=0),"",SUMIF('２個別表'!$D$11:$D$510,$C88,'２個別表'!$BW$11:$BW$510))</f>
        <v/>
      </c>
      <c r="P88" s="739" t="str">
        <f ca="1">IF(OR($N88="",$N88=0),"",SUMIF('２個別表'!$D$11:$D$510,$C88,'２個別表'!$BY$11:$BY$510))</f>
        <v/>
      </c>
      <c r="Q88" s="739" t="str">
        <f ca="1">IF(OR($N88="",$N88=0),"",SUMIF('２個別表'!$D$11:$D$510,$C88,'２個別表'!$H$11:$H$510))</f>
        <v/>
      </c>
      <c r="R88" s="740" t="str">
        <f ca="1">IF(OR($N88="",$N88=0),"",SUMIF('２個別表'!$D$11:$D$510,$C88,'２個別表'!CS$11:CS$510))</f>
        <v/>
      </c>
      <c r="S88" s="743" t="str">
        <f ca="1">IF(OR($N88="",$N88=0),"",SUMIF('２個別表'!$D$11:$D$510,$C88,'２個別表'!CT$11:CT$510))</f>
        <v/>
      </c>
      <c r="T88" s="364"/>
      <c r="U88" s="364"/>
      <c r="V88" s="364"/>
      <c r="W88" s="365"/>
      <c r="X88" s="755" t="str">
        <f t="shared" ca="1" si="18"/>
        <v/>
      </c>
      <c r="Y88" s="756" t="str">
        <f t="shared" ca="1" si="19"/>
        <v/>
      </c>
      <c r="Z88" s="757" t="str">
        <f ca="1">IF(OR($N88="",$N88=0),"",SUMIF('２個別表'!$D$11:$D$510,$C88,'２個別表'!DZ$11:DZ$510))</f>
        <v/>
      </c>
      <c r="AA88" s="757" t="str">
        <f ca="1">IF(OR($N88="",$N88=0),"",SUMIF('２個別表'!$D$11:$D$510,$C88,'２個別表'!EA$11:EA$510))</f>
        <v/>
      </c>
      <c r="AB88" s="757" t="str">
        <f ca="1">IF(OR($N88="",$N88=0),"",SUMIF('２個別表'!$D$11:$D$510,$C88,'２個別表'!EB$11:EB$510))</f>
        <v/>
      </c>
      <c r="AC88" s="757" t="str">
        <f ca="1">IF(OR($N88="",$N88=0),"",SUMIF('２個別表'!$D$11:$D$510,$C88,'２個別表'!EC$11:EC$510))</f>
        <v/>
      </c>
      <c r="AD88" s="758" t="str">
        <f ca="1">IF(OR($N88="",$N88=0),"",SUMIF('２個別表'!$D$11:$D$510,$C88,'２個別表'!ED$11:ED$510))</f>
        <v/>
      </c>
      <c r="AE88" s="758" t="str">
        <f ca="1">IF(OR($N88="",$N88=0),"",SUMIF('２個別表'!$D$11:$D$510,$C88,'２個別表'!EE$11:EE$510))</f>
        <v/>
      </c>
      <c r="AF88" s="758" t="str">
        <f ca="1">IF(OR($N88="",$N88=0),"",SUMIF('２個別表'!$D$11:$D$510,$C88,'２個別表'!EF$11:EF$510))</f>
        <v/>
      </c>
      <c r="AG88" s="758" t="str">
        <f ca="1">IF(OR($N88="",$N88=0),"",SUMIF('２個別表'!$D$11:$D$510,$C88,'２個別表'!EG$11:EG$510))</f>
        <v/>
      </c>
      <c r="AH88" s="758" t="str">
        <f ca="1">IF(OR($N88="",$N88=0),"",SUMIF('２個別表'!$D$11:$D$510,$C88,'２個別表'!EH$11:EH$510))</f>
        <v/>
      </c>
      <c r="AI88" s="758" t="str">
        <f ca="1">IF(OR($N88="",$N88=0),"",SUMIF('２個別表'!$D$11:$D$510,$C88,'２個別表'!EI$11:EI$510))</f>
        <v/>
      </c>
      <c r="AJ88" s="758" t="str">
        <f ca="1">IF(OR($N88="",$N88=0),"",SUMIF('２個別表'!$D$11:$D$510,$C88,'２個別表'!EJ$11:EJ$510))</f>
        <v/>
      </c>
      <c r="AK88" s="758" t="str">
        <f ca="1">IF(OR($N88="",$N88=0),"",SUMIF('２個別表'!$D$11:$D$510,$C88,'２個別表'!EK$11:EK$510))</f>
        <v/>
      </c>
      <c r="AL88" s="759" t="str">
        <f ca="1">IF(OR($N88="",$N88=0),"",SUMIF('２個別表'!$D$11:$D$510,$C88,'２個別表'!EL$11:EL$510))</f>
        <v/>
      </c>
      <c r="AM88" s="760" t="str">
        <f ca="1">IF(OR($N88="",$N88=0),"",SUMIF('２個別表'!$D$11:$D$510,$C88,'２個別表'!EM$11:EM$510))</f>
        <v/>
      </c>
      <c r="AN88" s="33"/>
      <c r="AO88" s="721" t="str">
        <f ca="1">IFERROR(IF($C88="","",INDEX(('２個別表'!$D$11:$D$510,'２個別表'!$W$11:$W$510),MATCH($C88,'２個別表'!$D$11:$D$510,0),1,2)),"")</f>
        <v/>
      </c>
    </row>
    <row r="89" spans="1:41" ht="30" hidden="1" customHeight="1">
      <c r="A89" s="721" t="str">
        <f t="shared" ca="1" si="11"/>
        <v/>
      </c>
      <c r="B89" s="722" t="str">
        <f t="shared" ca="1" si="12"/>
        <v/>
      </c>
      <c r="C89" s="728">
        <v>74</v>
      </c>
      <c r="D89" s="729" t="str">
        <f ca="1">IFERROR(IF(OR($C89="",$C89=0),"",INDEX(('２個別表'!$D$11:$D$510,'２個別表'!R$11:R$510),MATCH($C89,'２個別表'!$D$11:$D$510,0),1,2)),"")</f>
        <v/>
      </c>
      <c r="E89" s="729" t="str">
        <f ca="1">IFERROR(IF(OR($C89="",$C89=0),"",INDEX(('２個別表'!$D$11:$D$510,'２個別表'!S$11:S$510),MATCH($C89,'２個別表'!$D$11:$D$510,0),1,2)),"")</f>
        <v/>
      </c>
      <c r="F89" s="730" t="str">
        <f ca="1">IFERROR(IF(OR($C89="",$C89=0),"",INDEX(('２個別表'!$D$11:$D$510,'２個別表'!T$11:T$510),MATCH($C89,'２個別表'!$D$11:$D$510,0),1,2)),"")</f>
        <v/>
      </c>
      <c r="G89" s="732" t="str">
        <f ca="1">IFERROR(IF(OR($C89="",$C89=0),"",INDEX(('２個別表'!$D$11:$D$510,'２個別表'!V$11:V$510),MATCH($C89,'２個別表'!$D$11:$D$510,0),1,2)),"")</f>
        <v/>
      </c>
      <c r="H89" s="724" t="str">
        <f t="shared" ca="1" si="13"/>
        <v/>
      </c>
      <c r="I89" s="725" t="str">
        <f t="shared" ca="1" si="14"/>
        <v/>
      </c>
      <c r="J89" s="725" t="str">
        <f t="shared" ca="1" si="15"/>
        <v/>
      </c>
      <c r="K89" s="725" t="str">
        <f t="shared" ca="1" si="16"/>
        <v/>
      </c>
      <c r="L89" s="725" t="str">
        <f t="shared" ca="1" si="17"/>
        <v/>
      </c>
      <c r="M89" s="742" t="str">
        <f ca="1">IFERROR(IF(OR($C89="",$C89=0),"",INDEX(('２個別表'!$D$11:$D$510,'２個別表'!W$11:W$510),MATCH($C89,'２個別表'!$D$11:$D$510,0),1,2)&amp;" "&amp;INDEX(('２個別表'!$D$11:$D$510,'２個別表'!X$11:X$510),MATCH($C89,'２個別表'!$D$11:$D$510,0),1,2)),"")</f>
        <v/>
      </c>
      <c r="N89" s="738" t="str">
        <f ca="1">IF(IF(M89="2 補強以外の取組",SUMIFS('２個別表'!$M$11:$M$510,'２個別表'!$D$11:$D$510,$C89),SUMIFS('２個別表'!$N$11:$N$510,'２個別表'!$D$11:$D$510,$C89))=0,"",IF(M89="2 補強以外の取組",SUMIFS('２個別表'!$M$11:$M$510,'２個別表'!$D$11:$D$510,$C89),SUMIFS('２個別表'!$N$11:$N$510,'２個別表'!$D$11:$D$510,$C89)))</f>
        <v/>
      </c>
      <c r="O89" s="739" t="str">
        <f ca="1">IF(OR($N89="",$N89=0),"",SUMIF('２個別表'!$D$11:$D$510,$C89,'２個別表'!$BW$11:$BW$510))</f>
        <v/>
      </c>
      <c r="P89" s="739" t="str">
        <f ca="1">IF(OR($N89="",$N89=0),"",SUMIF('２個別表'!$D$11:$D$510,$C89,'２個別表'!$BY$11:$BY$510))</f>
        <v/>
      </c>
      <c r="Q89" s="739" t="str">
        <f ca="1">IF(OR($N89="",$N89=0),"",SUMIF('２個別表'!$D$11:$D$510,$C89,'２個別表'!$H$11:$H$510))</f>
        <v/>
      </c>
      <c r="R89" s="740" t="str">
        <f ca="1">IF(OR($N89="",$N89=0),"",SUMIF('２個別表'!$D$11:$D$510,$C89,'２個別表'!CS$11:CS$510))</f>
        <v/>
      </c>
      <c r="S89" s="743" t="str">
        <f ca="1">IF(OR($N89="",$N89=0),"",SUMIF('２個別表'!$D$11:$D$510,$C89,'２個別表'!CT$11:CT$510))</f>
        <v/>
      </c>
      <c r="T89" s="364"/>
      <c r="U89" s="364"/>
      <c r="V89" s="364"/>
      <c r="W89" s="365"/>
      <c r="X89" s="755" t="str">
        <f t="shared" ca="1" si="18"/>
        <v/>
      </c>
      <c r="Y89" s="756" t="str">
        <f t="shared" ca="1" si="19"/>
        <v/>
      </c>
      <c r="Z89" s="757" t="str">
        <f ca="1">IF(OR($N89="",$N89=0),"",SUMIF('２個別表'!$D$11:$D$510,$C89,'２個別表'!DZ$11:DZ$510))</f>
        <v/>
      </c>
      <c r="AA89" s="757" t="str">
        <f ca="1">IF(OR($N89="",$N89=0),"",SUMIF('２個別表'!$D$11:$D$510,$C89,'２個別表'!EA$11:EA$510))</f>
        <v/>
      </c>
      <c r="AB89" s="757" t="str">
        <f ca="1">IF(OR($N89="",$N89=0),"",SUMIF('２個別表'!$D$11:$D$510,$C89,'２個別表'!EB$11:EB$510))</f>
        <v/>
      </c>
      <c r="AC89" s="757" t="str">
        <f ca="1">IF(OR($N89="",$N89=0),"",SUMIF('２個別表'!$D$11:$D$510,$C89,'２個別表'!EC$11:EC$510))</f>
        <v/>
      </c>
      <c r="AD89" s="758" t="str">
        <f ca="1">IF(OR($N89="",$N89=0),"",SUMIF('２個別表'!$D$11:$D$510,$C89,'２個別表'!ED$11:ED$510))</f>
        <v/>
      </c>
      <c r="AE89" s="758" t="str">
        <f ca="1">IF(OR($N89="",$N89=0),"",SUMIF('２個別表'!$D$11:$D$510,$C89,'２個別表'!EE$11:EE$510))</f>
        <v/>
      </c>
      <c r="AF89" s="758" t="str">
        <f ca="1">IF(OR($N89="",$N89=0),"",SUMIF('２個別表'!$D$11:$D$510,$C89,'２個別表'!EF$11:EF$510))</f>
        <v/>
      </c>
      <c r="AG89" s="758" t="str">
        <f ca="1">IF(OR($N89="",$N89=0),"",SUMIF('２個別表'!$D$11:$D$510,$C89,'２個別表'!EG$11:EG$510))</f>
        <v/>
      </c>
      <c r="AH89" s="758" t="str">
        <f ca="1">IF(OR($N89="",$N89=0),"",SUMIF('２個別表'!$D$11:$D$510,$C89,'２個別表'!EH$11:EH$510))</f>
        <v/>
      </c>
      <c r="AI89" s="758" t="str">
        <f ca="1">IF(OR($N89="",$N89=0),"",SUMIF('２個別表'!$D$11:$D$510,$C89,'２個別表'!EI$11:EI$510))</f>
        <v/>
      </c>
      <c r="AJ89" s="758" t="str">
        <f ca="1">IF(OR($N89="",$N89=0),"",SUMIF('２個別表'!$D$11:$D$510,$C89,'２個別表'!EJ$11:EJ$510))</f>
        <v/>
      </c>
      <c r="AK89" s="758" t="str">
        <f ca="1">IF(OR($N89="",$N89=0),"",SUMIF('２個別表'!$D$11:$D$510,$C89,'２個別表'!EK$11:EK$510))</f>
        <v/>
      </c>
      <c r="AL89" s="759" t="str">
        <f ca="1">IF(OR($N89="",$N89=0),"",SUMIF('２個別表'!$D$11:$D$510,$C89,'２個別表'!EL$11:EL$510))</f>
        <v/>
      </c>
      <c r="AM89" s="760" t="str">
        <f ca="1">IF(OR($N89="",$N89=0),"",SUMIF('２個別表'!$D$11:$D$510,$C89,'２個別表'!EM$11:EM$510))</f>
        <v/>
      </c>
      <c r="AN89" s="33"/>
      <c r="AO89" s="721" t="str">
        <f ca="1">IFERROR(IF($C89="","",INDEX(('２個別表'!$D$11:$D$510,'２個別表'!$W$11:$W$510),MATCH($C89,'２個別表'!$D$11:$D$510,0),1,2)),"")</f>
        <v/>
      </c>
    </row>
    <row r="90" spans="1:41" ht="30" hidden="1" customHeight="1">
      <c r="A90" s="721" t="str">
        <f t="shared" ca="1" si="11"/>
        <v/>
      </c>
      <c r="B90" s="722" t="str">
        <f t="shared" ca="1" si="12"/>
        <v/>
      </c>
      <c r="C90" s="728">
        <v>75</v>
      </c>
      <c r="D90" s="729" t="str">
        <f ca="1">IFERROR(IF(OR($C90="",$C90=0),"",INDEX(('２個別表'!$D$11:$D$510,'２個別表'!R$11:R$510),MATCH($C90,'２個別表'!$D$11:$D$510,0),1,2)),"")</f>
        <v/>
      </c>
      <c r="E90" s="729" t="str">
        <f ca="1">IFERROR(IF(OR($C90="",$C90=0),"",INDEX(('２個別表'!$D$11:$D$510,'２個別表'!S$11:S$510),MATCH($C90,'２個別表'!$D$11:$D$510,0),1,2)),"")</f>
        <v/>
      </c>
      <c r="F90" s="730" t="str">
        <f ca="1">IFERROR(IF(OR($C90="",$C90=0),"",INDEX(('２個別表'!$D$11:$D$510,'２個別表'!T$11:T$510),MATCH($C90,'２個別表'!$D$11:$D$510,0),1,2)),"")</f>
        <v/>
      </c>
      <c r="G90" s="732" t="str">
        <f ca="1">IFERROR(IF(OR($C90="",$C90=0),"",INDEX(('２個別表'!$D$11:$D$510,'２個別表'!V$11:V$510),MATCH($C90,'２個別表'!$D$11:$D$510,0),1,2)),"")</f>
        <v/>
      </c>
      <c r="H90" s="724" t="str">
        <f t="shared" ca="1" si="13"/>
        <v/>
      </c>
      <c r="I90" s="725" t="str">
        <f t="shared" ca="1" si="14"/>
        <v/>
      </c>
      <c r="J90" s="725" t="str">
        <f t="shared" ca="1" si="15"/>
        <v/>
      </c>
      <c r="K90" s="725" t="str">
        <f t="shared" ca="1" si="16"/>
        <v/>
      </c>
      <c r="L90" s="725" t="str">
        <f t="shared" ca="1" si="17"/>
        <v/>
      </c>
      <c r="M90" s="742" t="str">
        <f ca="1">IFERROR(IF(OR($C90="",$C90=0),"",INDEX(('２個別表'!$D$11:$D$510,'２個別表'!W$11:W$510),MATCH($C90,'２個別表'!$D$11:$D$510,0),1,2)&amp;" "&amp;INDEX(('２個別表'!$D$11:$D$510,'２個別表'!X$11:X$510),MATCH($C90,'２個別表'!$D$11:$D$510,0),1,2)),"")</f>
        <v/>
      </c>
      <c r="N90" s="738" t="str">
        <f ca="1">IF(IF(M90="2 補強以外の取組",SUMIFS('２個別表'!$M$11:$M$510,'２個別表'!$D$11:$D$510,$C90),SUMIFS('２個別表'!$N$11:$N$510,'２個別表'!$D$11:$D$510,$C90))=0,"",IF(M90="2 補強以外の取組",SUMIFS('２個別表'!$M$11:$M$510,'２個別表'!$D$11:$D$510,$C90),SUMIFS('２個別表'!$N$11:$N$510,'２個別表'!$D$11:$D$510,$C90)))</f>
        <v/>
      </c>
      <c r="O90" s="739" t="str">
        <f ca="1">IF(OR($N90="",$N90=0),"",SUMIF('２個別表'!$D$11:$D$510,$C90,'２個別表'!$BW$11:$BW$510))</f>
        <v/>
      </c>
      <c r="P90" s="739" t="str">
        <f ca="1">IF(OR($N90="",$N90=0),"",SUMIF('２個別表'!$D$11:$D$510,$C90,'２個別表'!$BY$11:$BY$510))</f>
        <v/>
      </c>
      <c r="Q90" s="739" t="str">
        <f ca="1">IF(OR($N90="",$N90=0),"",SUMIF('２個別表'!$D$11:$D$510,$C90,'２個別表'!$H$11:$H$510))</f>
        <v/>
      </c>
      <c r="R90" s="740" t="str">
        <f ca="1">IF(OR($N90="",$N90=0),"",SUMIF('２個別表'!$D$11:$D$510,$C90,'２個別表'!CS$11:CS$510))</f>
        <v/>
      </c>
      <c r="S90" s="743" t="str">
        <f ca="1">IF(OR($N90="",$N90=0),"",SUMIF('２個別表'!$D$11:$D$510,$C90,'２個別表'!CT$11:CT$510))</f>
        <v/>
      </c>
      <c r="T90" s="364"/>
      <c r="U90" s="364"/>
      <c r="V90" s="364"/>
      <c r="W90" s="365"/>
      <c r="X90" s="755" t="str">
        <f t="shared" ca="1" si="18"/>
        <v/>
      </c>
      <c r="Y90" s="756" t="str">
        <f t="shared" ca="1" si="19"/>
        <v/>
      </c>
      <c r="Z90" s="757" t="str">
        <f ca="1">IF(OR($N90="",$N90=0),"",SUMIF('２個別表'!$D$11:$D$510,$C90,'２個別表'!DZ$11:DZ$510))</f>
        <v/>
      </c>
      <c r="AA90" s="757" t="str">
        <f ca="1">IF(OR($N90="",$N90=0),"",SUMIF('２個別表'!$D$11:$D$510,$C90,'２個別表'!EA$11:EA$510))</f>
        <v/>
      </c>
      <c r="AB90" s="757" t="str">
        <f ca="1">IF(OR($N90="",$N90=0),"",SUMIF('２個別表'!$D$11:$D$510,$C90,'２個別表'!EB$11:EB$510))</f>
        <v/>
      </c>
      <c r="AC90" s="757" t="str">
        <f ca="1">IF(OR($N90="",$N90=0),"",SUMIF('２個別表'!$D$11:$D$510,$C90,'２個別表'!EC$11:EC$510))</f>
        <v/>
      </c>
      <c r="AD90" s="758" t="str">
        <f ca="1">IF(OR($N90="",$N90=0),"",SUMIF('２個別表'!$D$11:$D$510,$C90,'２個別表'!ED$11:ED$510))</f>
        <v/>
      </c>
      <c r="AE90" s="758" t="str">
        <f ca="1">IF(OR($N90="",$N90=0),"",SUMIF('２個別表'!$D$11:$D$510,$C90,'２個別表'!EE$11:EE$510))</f>
        <v/>
      </c>
      <c r="AF90" s="758" t="str">
        <f ca="1">IF(OR($N90="",$N90=0),"",SUMIF('２個別表'!$D$11:$D$510,$C90,'２個別表'!EF$11:EF$510))</f>
        <v/>
      </c>
      <c r="AG90" s="758" t="str">
        <f ca="1">IF(OR($N90="",$N90=0),"",SUMIF('２個別表'!$D$11:$D$510,$C90,'２個別表'!EG$11:EG$510))</f>
        <v/>
      </c>
      <c r="AH90" s="758" t="str">
        <f ca="1">IF(OR($N90="",$N90=0),"",SUMIF('２個別表'!$D$11:$D$510,$C90,'２個別表'!EH$11:EH$510))</f>
        <v/>
      </c>
      <c r="AI90" s="758" t="str">
        <f ca="1">IF(OR($N90="",$N90=0),"",SUMIF('２個別表'!$D$11:$D$510,$C90,'２個別表'!EI$11:EI$510))</f>
        <v/>
      </c>
      <c r="AJ90" s="758" t="str">
        <f ca="1">IF(OR($N90="",$N90=0),"",SUMIF('２個別表'!$D$11:$D$510,$C90,'２個別表'!EJ$11:EJ$510))</f>
        <v/>
      </c>
      <c r="AK90" s="758" t="str">
        <f ca="1">IF(OR($N90="",$N90=0),"",SUMIF('２個別表'!$D$11:$D$510,$C90,'２個別表'!EK$11:EK$510))</f>
        <v/>
      </c>
      <c r="AL90" s="759" t="str">
        <f ca="1">IF(OR($N90="",$N90=0),"",SUMIF('２個別表'!$D$11:$D$510,$C90,'２個別表'!EL$11:EL$510))</f>
        <v/>
      </c>
      <c r="AM90" s="760" t="str">
        <f ca="1">IF(OR($N90="",$N90=0),"",SUMIF('２個別表'!$D$11:$D$510,$C90,'２個別表'!EM$11:EM$510))</f>
        <v/>
      </c>
      <c r="AN90" s="33"/>
      <c r="AO90" s="721" t="str">
        <f ca="1">IFERROR(IF($C90="","",INDEX(('２個別表'!$D$11:$D$510,'２個別表'!$W$11:$W$510),MATCH($C90,'２個別表'!$D$11:$D$510,0),1,2)),"")</f>
        <v/>
      </c>
    </row>
    <row r="91" spans="1:41" ht="30" hidden="1" customHeight="1">
      <c r="A91" s="721" t="str">
        <f t="shared" ca="1" si="11"/>
        <v/>
      </c>
      <c r="B91" s="722" t="str">
        <f t="shared" ca="1" si="12"/>
        <v/>
      </c>
      <c r="C91" s="728">
        <v>76</v>
      </c>
      <c r="D91" s="729" t="str">
        <f ca="1">IFERROR(IF(OR($C91="",$C91=0),"",INDEX(('２個別表'!$D$11:$D$510,'２個別表'!R$11:R$510),MATCH($C91,'２個別表'!$D$11:$D$510,0),1,2)),"")</f>
        <v/>
      </c>
      <c r="E91" s="729" t="str">
        <f ca="1">IFERROR(IF(OR($C91="",$C91=0),"",INDEX(('２個別表'!$D$11:$D$510,'２個別表'!S$11:S$510),MATCH($C91,'２個別表'!$D$11:$D$510,0),1,2)),"")</f>
        <v/>
      </c>
      <c r="F91" s="730" t="str">
        <f ca="1">IFERROR(IF(OR($C91="",$C91=0),"",INDEX(('２個別表'!$D$11:$D$510,'２個別表'!T$11:T$510),MATCH($C91,'２個別表'!$D$11:$D$510,0),1,2)),"")</f>
        <v/>
      </c>
      <c r="G91" s="732" t="str">
        <f ca="1">IFERROR(IF(OR($C91="",$C91=0),"",INDEX(('２個別表'!$D$11:$D$510,'２個別表'!V$11:V$510),MATCH($C91,'２個別表'!$D$11:$D$510,0),1,2)),"")</f>
        <v/>
      </c>
      <c r="H91" s="724" t="str">
        <f t="shared" ca="1" si="13"/>
        <v/>
      </c>
      <c r="I91" s="725" t="str">
        <f t="shared" ca="1" si="14"/>
        <v/>
      </c>
      <c r="J91" s="725" t="str">
        <f t="shared" ca="1" si="15"/>
        <v/>
      </c>
      <c r="K91" s="725" t="str">
        <f t="shared" ca="1" si="16"/>
        <v/>
      </c>
      <c r="L91" s="725" t="str">
        <f t="shared" ca="1" si="17"/>
        <v/>
      </c>
      <c r="M91" s="742" t="str">
        <f ca="1">IFERROR(IF(OR($C91="",$C91=0),"",INDEX(('２個別表'!$D$11:$D$510,'２個別表'!W$11:W$510),MATCH($C91,'２個別表'!$D$11:$D$510,0),1,2)&amp;" "&amp;INDEX(('２個別表'!$D$11:$D$510,'２個別表'!X$11:X$510),MATCH($C91,'２個別表'!$D$11:$D$510,0),1,2)),"")</f>
        <v/>
      </c>
      <c r="N91" s="738" t="str">
        <f ca="1">IF(IF(M91="2 補強以外の取組",SUMIFS('２個別表'!$M$11:$M$510,'２個別表'!$D$11:$D$510,$C91),SUMIFS('２個別表'!$N$11:$N$510,'２個別表'!$D$11:$D$510,$C91))=0,"",IF(M91="2 補強以外の取組",SUMIFS('２個別表'!$M$11:$M$510,'２個別表'!$D$11:$D$510,$C91),SUMIFS('２個別表'!$N$11:$N$510,'２個別表'!$D$11:$D$510,$C91)))</f>
        <v/>
      </c>
      <c r="O91" s="739" t="str">
        <f ca="1">IF(OR($N91="",$N91=0),"",SUMIF('２個別表'!$D$11:$D$510,$C91,'２個別表'!$BW$11:$BW$510))</f>
        <v/>
      </c>
      <c r="P91" s="739" t="str">
        <f ca="1">IF(OR($N91="",$N91=0),"",SUMIF('２個別表'!$D$11:$D$510,$C91,'２個別表'!$BY$11:$BY$510))</f>
        <v/>
      </c>
      <c r="Q91" s="739" t="str">
        <f ca="1">IF(OR($N91="",$N91=0),"",SUMIF('２個別表'!$D$11:$D$510,$C91,'２個別表'!$H$11:$H$510))</f>
        <v/>
      </c>
      <c r="R91" s="740" t="str">
        <f ca="1">IF(OR($N91="",$N91=0),"",SUMIF('２個別表'!$D$11:$D$510,$C91,'２個別表'!CS$11:CS$510))</f>
        <v/>
      </c>
      <c r="S91" s="743" t="str">
        <f ca="1">IF(OR($N91="",$N91=0),"",SUMIF('２個別表'!$D$11:$D$510,$C91,'２個別表'!CT$11:CT$510))</f>
        <v/>
      </c>
      <c r="T91" s="364"/>
      <c r="U91" s="364"/>
      <c r="V91" s="364"/>
      <c r="W91" s="365"/>
      <c r="X91" s="755" t="str">
        <f t="shared" ca="1" si="18"/>
        <v/>
      </c>
      <c r="Y91" s="756" t="str">
        <f t="shared" ca="1" si="19"/>
        <v/>
      </c>
      <c r="Z91" s="757" t="str">
        <f ca="1">IF(OR($N91="",$N91=0),"",SUMIF('２個別表'!$D$11:$D$510,$C91,'２個別表'!DZ$11:DZ$510))</f>
        <v/>
      </c>
      <c r="AA91" s="757" t="str">
        <f ca="1">IF(OR($N91="",$N91=0),"",SUMIF('２個別表'!$D$11:$D$510,$C91,'２個別表'!EA$11:EA$510))</f>
        <v/>
      </c>
      <c r="AB91" s="757" t="str">
        <f ca="1">IF(OR($N91="",$N91=0),"",SUMIF('２個別表'!$D$11:$D$510,$C91,'２個別表'!EB$11:EB$510))</f>
        <v/>
      </c>
      <c r="AC91" s="757" t="str">
        <f ca="1">IF(OR($N91="",$N91=0),"",SUMIF('２個別表'!$D$11:$D$510,$C91,'２個別表'!EC$11:EC$510))</f>
        <v/>
      </c>
      <c r="AD91" s="758" t="str">
        <f ca="1">IF(OR($N91="",$N91=0),"",SUMIF('２個別表'!$D$11:$D$510,$C91,'２個別表'!ED$11:ED$510))</f>
        <v/>
      </c>
      <c r="AE91" s="758" t="str">
        <f ca="1">IF(OR($N91="",$N91=0),"",SUMIF('２個別表'!$D$11:$D$510,$C91,'２個別表'!EE$11:EE$510))</f>
        <v/>
      </c>
      <c r="AF91" s="758" t="str">
        <f ca="1">IF(OR($N91="",$N91=0),"",SUMIF('２個別表'!$D$11:$D$510,$C91,'２個別表'!EF$11:EF$510))</f>
        <v/>
      </c>
      <c r="AG91" s="758" t="str">
        <f ca="1">IF(OR($N91="",$N91=0),"",SUMIF('２個別表'!$D$11:$D$510,$C91,'２個別表'!EG$11:EG$510))</f>
        <v/>
      </c>
      <c r="AH91" s="758" t="str">
        <f ca="1">IF(OR($N91="",$N91=0),"",SUMIF('２個別表'!$D$11:$D$510,$C91,'２個別表'!EH$11:EH$510))</f>
        <v/>
      </c>
      <c r="AI91" s="758" t="str">
        <f ca="1">IF(OR($N91="",$N91=0),"",SUMIF('２個別表'!$D$11:$D$510,$C91,'２個別表'!EI$11:EI$510))</f>
        <v/>
      </c>
      <c r="AJ91" s="758" t="str">
        <f ca="1">IF(OR($N91="",$N91=0),"",SUMIF('２個別表'!$D$11:$D$510,$C91,'２個別表'!EJ$11:EJ$510))</f>
        <v/>
      </c>
      <c r="AK91" s="758" t="str">
        <f ca="1">IF(OR($N91="",$N91=0),"",SUMIF('２個別表'!$D$11:$D$510,$C91,'２個別表'!EK$11:EK$510))</f>
        <v/>
      </c>
      <c r="AL91" s="759" t="str">
        <f ca="1">IF(OR($N91="",$N91=0),"",SUMIF('２個別表'!$D$11:$D$510,$C91,'２個別表'!EL$11:EL$510))</f>
        <v/>
      </c>
      <c r="AM91" s="760" t="str">
        <f ca="1">IF(OR($N91="",$N91=0),"",SUMIF('２個別表'!$D$11:$D$510,$C91,'２個別表'!EM$11:EM$510))</f>
        <v/>
      </c>
      <c r="AN91" s="33"/>
      <c r="AO91" s="721" t="str">
        <f ca="1">IFERROR(IF($C91="","",INDEX(('２個別表'!$D$11:$D$510,'２個別表'!$W$11:$W$510),MATCH($C91,'２個別表'!$D$11:$D$510,0),1,2)),"")</f>
        <v/>
      </c>
    </row>
    <row r="92" spans="1:41" ht="30" hidden="1" customHeight="1">
      <c r="A92" s="721" t="str">
        <f t="shared" ca="1" si="11"/>
        <v/>
      </c>
      <c r="B92" s="722" t="str">
        <f t="shared" ca="1" si="12"/>
        <v/>
      </c>
      <c r="C92" s="728">
        <v>77</v>
      </c>
      <c r="D92" s="729" t="str">
        <f ca="1">IFERROR(IF(OR($C92="",$C92=0),"",INDEX(('２個別表'!$D$11:$D$510,'２個別表'!R$11:R$510),MATCH($C92,'２個別表'!$D$11:$D$510,0),1,2)),"")</f>
        <v/>
      </c>
      <c r="E92" s="729" t="str">
        <f ca="1">IFERROR(IF(OR($C92="",$C92=0),"",INDEX(('２個別表'!$D$11:$D$510,'２個別表'!S$11:S$510),MATCH($C92,'２個別表'!$D$11:$D$510,0),1,2)),"")</f>
        <v/>
      </c>
      <c r="F92" s="730" t="str">
        <f ca="1">IFERROR(IF(OR($C92="",$C92=0),"",INDEX(('２個別表'!$D$11:$D$510,'２個別表'!T$11:T$510),MATCH($C92,'２個別表'!$D$11:$D$510,0),1,2)),"")</f>
        <v/>
      </c>
      <c r="G92" s="732" t="str">
        <f ca="1">IFERROR(IF(OR($C92="",$C92=0),"",INDEX(('２個別表'!$D$11:$D$510,'２個別表'!V$11:V$510),MATCH($C92,'２個別表'!$D$11:$D$510,0),1,2)),"")</f>
        <v/>
      </c>
      <c r="H92" s="724" t="str">
        <f t="shared" ca="1" si="13"/>
        <v/>
      </c>
      <c r="I92" s="725" t="str">
        <f t="shared" ca="1" si="14"/>
        <v/>
      </c>
      <c r="J92" s="725" t="str">
        <f t="shared" ca="1" si="15"/>
        <v/>
      </c>
      <c r="K92" s="725" t="str">
        <f t="shared" ca="1" si="16"/>
        <v/>
      </c>
      <c r="L92" s="725" t="str">
        <f t="shared" ca="1" si="17"/>
        <v/>
      </c>
      <c r="M92" s="742" t="str">
        <f ca="1">IFERROR(IF(OR($C92="",$C92=0),"",INDEX(('２個別表'!$D$11:$D$510,'２個別表'!W$11:W$510),MATCH($C92,'２個別表'!$D$11:$D$510,0),1,2)&amp;" "&amp;INDEX(('２個別表'!$D$11:$D$510,'２個別表'!X$11:X$510),MATCH($C92,'２個別表'!$D$11:$D$510,0),1,2)),"")</f>
        <v/>
      </c>
      <c r="N92" s="738" t="str">
        <f ca="1">IF(IF(M92="2 補強以外の取組",SUMIFS('２個別表'!$M$11:$M$510,'２個別表'!$D$11:$D$510,$C92),SUMIFS('２個別表'!$N$11:$N$510,'２個別表'!$D$11:$D$510,$C92))=0,"",IF(M92="2 補強以外の取組",SUMIFS('２個別表'!$M$11:$M$510,'２個別表'!$D$11:$D$510,$C92),SUMIFS('２個別表'!$N$11:$N$510,'２個別表'!$D$11:$D$510,$C92)))</f>
        <v/>
      </c>
      <c r="O92" s="739" t="str">
        <f ca="1">IF(OR($N92="",$N92=0),"",SUMIF('２個別表'!$D$11:$D$510,$C92,'２個別表'!$BW$11:$BW$510))</f>
        <v/>
      </c>
      <c r="P92" s="739" t="str">
        <f ca="1">IF(OR($N92="",$N92=0),"",SUMIF('２個別表'!$D$11:$D$510,$C92,'２個別表'!$BY$11:$BY$510))</f>
        <v/>
      </c>
      <c r="Q92" s="739" t="str">
        <f ca="1">IF(OR($N92="",$N92=0),"",SUMIF('２個別表'!$D$11:$D$510,$C92,'２個別表'!$H$11:$H$510))</f>
        <v/>
      </c>
      <c r="R92" s="740" t="str">
        <f ca="1">IF(OR($N92="",$N92=0),"",SUMIF('２個別表'!$D$11:$D$510,$C92,'２個別表'!CS$11:CS$510))</f>
        <v/>
      </c>
      <c r="S92" s="743" t="str">
        <f ca="1">IF(OR($N92="",$N92=0),"",SUMIF('２個別表'!$D$11:$D$510,$C92,'２個別表'!CT$11:CT$510))</f>
        <v/>
      </c>
      <c r="T92" s="364"/>
      <c r="U92" s="364"/>
      <c r="V92" s="364"/>
      <c r="W92" s="365"/>
      <c r="X92" s="755" t="str">
        <f t="shared" ca="1" si="18"/>
        <v/>
      </c>
      <c r="Y92" s="756" t="str">
        <f t="shared" ca="1" si="19"/>
        <v/>
      </c>
      <c r="Z92" s="757" t="str">
        <f ca="1">IF(OR($N92="",$N92=0),"",SUMIF('２個別表'!$D$11:$D$510,$C92,'２個別表'!DZ$11:DZ$510))</f>
        <v/>
      </c>
      <c r="AA92" s="757" t="str">
        <f ca="1">IF(OR($N92="",$N92=0),"",SUMIF('２個別表'!$D$11:$D$510,$C92,'２個別表'!EA$11:EA$510))</f>
        <v/>
      </c>
      <c r="AB92" s="757" t="str">
        <f ca="1">IF(OR($N92="",$N92=0),"",SUMIF('２個別表'!$D$11:$D$510,$C92,'２個別表'!EB$11:EB$510))</f>
        <v/>
      </c>
      <c r="AC92" s="757" t="str">
        <f ca="1">IF(OR($N92="",$N92=0),"",SUMIF('２個別表'!$D$11:$D$510,$C92,'２個別表'!EC$11:EC$510))</f>
        <v/>
      </c>
      <c r="AD92" s="758" t="str">
        <f ca="1">IF(OR($N92="",$N92=0),"",SUMIF('２個別表'!$D$11:$D$510,$C92,'２個別表'!ED$11:ED$510))</f>
        <v/>
      </c>
      <c r="AE92" s="758" t="str">
        <f ca="1">IF(OR($N92="",$N92=0),"",SUMIF('２個別表'!$D$11:$D$510,$C92,'２個別表'!EE$11:EE$510))</f>
        <v/>
      </c>
      <c r="AF92" s="758" t="str">
        <f ca="1">IF(OR($N92="",$N92=0),"",SUMIF('２個別表'!$D$11:$D$510,$C92,'２個別表'!EF$11:EF$510))</f>
        <v/>
      </c>
      <c r="AG92" s="758" t="str">
        <f ca="1">IF(OR($N92="",$N92=0),"",SUMIF('２個別表'!$D$11:$D$510,$C92,'２個別表'!EG$11:EG$510))</f>
        <v/>
      </c>
      <c r="AH92" s="758" t="str">
        <f ca="1">IF(OR($N92="",$N92=0),"",SUMIF('２個別表'!$D$11:$D$510,$C92,'２個別表'!EH$11:EH$510))</f>
        <v/>
      </c>
      <c r="AI92" s="758" t="str">
        <f ca="1">IF(OR($N92="",$N92=0),"",SUMIF('２個別表'!$D$11:$D$510,$C92,'２個別表'!EI$11:EI$510))</f>
        <v/>
      </c>
      <c r="AJ92" s="758" t="str">
        <f ca="1">IF(OR($N92="",$N92=0),"",SUMIF('２個別表'!$D$11:$D$510,$C92,'２個別表'!EJ$11:EJ$510))</f>
        <v/>
      </c>
      <c r="AK92" s="758" t="str">
        <f ca="1">IF(OR($N92="",$N92=0),"",SUMIF('２個別表'!$D$11:$D$510,$C92,'２個別表'!EK$11:EK$510))</f>
        <v/>
      </c>
      <c r="AL92" s="759" t="str">
        <f ca="1">IF(OR($N92="",$N92=0),"",SUMIF('２個別表'!$D$11:$D$510,$C92,'２個別表'!EL$11:EL$510))</f>
        <v/>
      </c>
      <c r="AM92" s="760" t="str">
        <f ca="1">IF(OR($N92="",$N92=0),"",SUMIF('２個別表'!$D$11:$D$510,$C92,'２個別表'!EM$11:EM$510))</f>
        <v/>
      </c>
      <c r="AN92" s="33"/>
      <c r="AO92" s="721" t="str">
        <f ca="1">IFERROR(IF($C92="","",INDEX(('２個別表'!$D$11:$D$510,'２個別表'!$W$11:$W$510),MATCH($C92,'２個別表'!$D$11:$D$510,0),1,2)),"")</f>
        <v/>
      </c>
    </row>
    <row r="93" spans="1:41" ht="30" hidden="1" customHeight="1">
      <c r="A93" s="721" t="str">
        <f t="shared" ca="1" si="11"/>
        <v/>
      </c>
      <c r="B93" s="722" t="str">
        <f t="shared" ca="1" si="12"/>
        <v/>
      </c>
      <c r="C93" s="728">
        <v>78</v>
      </c>
      <c r="D93" s="729" t="str">
        <f ca="1">IFERROR(IF(OR($C93="",$C93=0),"",INDEX(('２個別表'!$D$11:$D$510,'２個別表'!R$11:R$510),MATCH($C93,'２個別表'!$D$11:$D$510,0),1,2)),"")</f>
        <v/>
      </c>
      <c r="E93" s="729" t="str">
        <f ca="1">IFERROR(IF(OR($C93="",$C93=0),"",INDEX(('２個別表'!$D$11:$D$510,'２個別表'!S$11:S$510),MATCH($C93,'２個別表'!$D$11:$D$510,0),1,2)),"")</f>
        <v/>
      </c>
      <c r="F93" s="730" t="str">
        <f ca="1">IFERROR(IF(OR($C93="",$C93=0),"",INDEX(('２個別表'!$D$11:$D$510,'２個別表'!T$11:T$510),MATCH($C93,'２個別表'!$D$11:$D$510,0),1,2)),"")</f>
        <v/>
      </c>
      <c r="G93" s="732" t="str">
        <f ca="1">IFERROR(IF(OR($C93="",$C93=0),"",INDEX(('２個別表'!$D$11:$D$510,'２個別表'!V$11:V$510),MATCH($C93,'２個別表'!$D$11:$D$510,0),1,2)),"")</f>
        <v/>
      </c>
      <c r="H93" s="724" t="str">
        <f t="shared" ca="1" si="13"/>
        <v/>
      </c>
      <c r="I93" s="725" t="str">
        <f t="shared" ca="1" si="14"/>
        <v/>
      </c>
      <c r="J93" s="725" t="str">
        <f t="shared" ca="1" si="15"/>
        <v/>
      </c>
      <c r="K93" s="725" t="str">
        <f t="shared" ca="1" si="16"/>
        <v/>
      </c>
      <c r="L93" s="725" t="str">
        <f t="shared" ca="1" si="17"/>
        <v/>
      </c>
      <c r="M93" s="742" t="str">
        <f ca="1">IFERROR(IF(OR($C93="",$C93=0),"",INDEX(('２個別表'!$D$11:$D$510,'２個別表'!W$11:W$510),MATCH($C93,'２個別表'!$D$11:$D$510,0),1,2)&amp;" "&amp;INDEX(('２個別表'!$D$11:$D$510,'２個別表'!X$11:X$510),MATCH($C93,'２個別表'!$D$11:$D$510,0),1,2)),"")</f>
        <v/>
      </c>
      <c r="N93" s="738" t="str">
        <f ca="1">IF(IF(M93="2 補強以外の取組",SUMIFS('２個別表'!$M$11:$M$510,'２個別表'!$D$11:$D$510,$C93),SUMIFS('２個別表'!$N$11:$N$510,'２個別表'!$D$11:$D$510,$C93))=0,"",IF(M93="2 補強以外の取組",SUMIFS('２個別表'!$M$11:$M$510,'２個別表'!$D$11:$D$510,$C93),SUMIFS('２個別表'!$N$11:$N$510,'２個別表'!$D$11:$D$510,$C93)))</f>
        <v/>
      </c>
      <c r="O93" s="739" t="str">
        <f ca="1">IF(OR($N93="",$N93=0),"",SUMIF('２個別表'!$D$11:$D$510,$C93,'２個別表'!$BW$11:$BW$510))</f>
        <v/>
      </c>
      <c r="P93" s="739" t="str">
        <f ca="1">IF(OR($N93="",$N93=0),"",SUMIF('２個別表'!$D$11:$D$510,$C93,'２個別表'!$BY$11:$BY$510))</f>
        <v/>
      </c>
      <c r="Q93" s="739" t="str">
        <f ca="1">IF(OR($N93="",$N93=0),"",SUMIF('２個別表'!$D$11:$D$510,$C93,'２個別表'!$H$11:$H$510))</f>
        <v/>
      </c>
      <c r="R93" s="740" t="str">
        <f ca="1">IF(OR($N93="",$N93=0),"",SUMIF('２個別表'!$D$11:$D$510,$C93,'２個別表'!CS$11:CS$510))</f>
        <v/>
      </c>
      <c r="S93" s="743" t="str">
        <f ca="1">IF(OR($N93="",$N93=0),"",SUMIF('２個別表'!$D$11:$D$510,$C93,'２個別表'!CT$11:CT$510))</f>
        <v/>
      </c>
      <c r="T93" s="364"/>
      <c r="U93" s="364"/>
      <c r="V93" s="364"/>
      <c r="W93" s="365"/>
      <c r="X93" s="755" t="str">
        <f t="shared" ca="1" si="18"/>
        <v/>
      </c>
      <c r="Y93" s="756" t="str">
        <f t="shared" ca="1" si="19"/>
        <v/>
      </c>
      <c r="Z93" s="757" t="str">
        <f ca="1">IF(OR($N93="",$N93=0),"",SUMIF('２個別表'!$D$11:$D$510,$C93,'２個別表'!DZ$11:DZ$510))</f>
        <v/>
      </c>
      <c r="AA93" s="757" t="str">
        <f ca="1">IF(OR($N93="",$N93=0),"",SUMIF('２個別表'!$D$11:$D$510,$C93,'２個別表'!EA$11:EA$510))</f>
        <v/>
      </c>
      <c r="AB93" s="757" t="str">
        <f ca="1">IF(OR($N93="",$N93=0),"",SUMIF('２個別表'!$D$11:$D$510,$C93,'２個別表'!EB$11:EB$510))</f>
        <v/>
      </c>
      <c r="AC93" s="757" t="str">
        <f ca="1">IF(OR($N93="",$N93=0),"",SUMIF('２個別表'!$D$11:$D$510,$C93,'２個別表'!EC$11:EC$510))</f>
        <v/>
      </c>
      <c r="AD93" s="758" t="str">
        <f ca="1">IF(OR($N93="",$N93=0),"",SUMIF('２個別表'!$D$11:$D$510,$C93,'２個別表'!ED$11:ED$510))</f>
        <v/>
      </c>
      <c r="AE93" s="758" t="str">
        <f ca="1">IF(OR($N93="",$N93=0),"",SUMIF('２個別表'!$D$11:$D$510,$C93,'２個別表'!EE$11:EE$510))</f>
        <v/>
      </c>
      <c r="AF93" s="758" t="str">
        <f ca="1">IF(OR($N93="",$N93=0),"",SUMIF('２個別表'!$D$11:$D$510,$C93,'２個別表'!EF$11:EF$510))</f>
        <v/>
      </c>
      <c r="AG93" s="758" t="str">
        <f ca="1">IF(OR($N93="",$N93=0),"",SUMIF('２個別表'!$D$11:$D$510,$C93,'２個別表'!EG$11:EG$510))</f>
        <v/>
      </c>
      <c r="AH93" s="758" t="str">
        <f ca="1">IF(OR($N93="",$N93=0),"",SUMIF('２個別表'!$D$11:$D$510,$C93,'２個別表'!EH$11:EH$510))</f>
        <v/>
      </c>
      <c r="AI93" s="758" t="str">
        <f ca="1">IF(OR($N93="",$N93=0),"",SUMIF('２個別表'!$D$11:$D$510,$C93,'２個別表'!EI$11:EI$510))</f>
        <v/>
      </c>
      <c r="AJ93" s="758" t="str">
        <f ca="1">IF(OR($N93="",$N93=0),"",SUMIF('２個別表'!$D$11:$D$510,$C93,'２個別表'!EJ$11:EJ$510))</f>
        <v/>
      </c>
      <c r="AK93" s="758" t="str">
        <f ca="1">IF(OR($N93="",$N93=0),"",SUMIF('２個別表'!$D$11:$D$510,$C93,'２個別表'!EK$11:EK$510))</f>
        <v/>
      </c>
      <c r="AL93" s="759" t="str">
        <f ca="1">IF(OR($N93="",$N93=0),"",SUMIF('２個別表'!$D$11:$D$510,$C93,'２個別表'!EL$11:EL$510))</f>
        <v/>
      </c>
      <c r="AM93" s="760" t="str">
        <f ca="1">IF(OR($N93="",$N93=0),"",SUMIF('２個別表'!$D$11:$D$510,$C93,'２個別表'!EM$11:EM$510))</f>
        <v/>
      </c>
      <c r="AN93" s="33"/>
      <c r="AO93" s="721" t="str">
        <f ca="1">IFERROR(IF($C93="","",INDEX(('２個別表'!$D$11:$D$510,'２個別表'!$W$11:$W$510),MATCH($C93,'２個別表'!$D$11:$D$510,0),1,2)),"")</f>
        <v/>
      </c>
    </row>
    <row r="94" spans="1:41" ht="30" hidden="1" customHeight="1">
      <c r="A94" s="721" t="str">
        <f t="shared" ca="1" si="11"/>
        <v/>
      </c>
      <c r="B94" s="722" t="str">
        <f t="shared" ca="1" si="12"/>
        <v/>
      </c>
      <c r="C94" s="728">
        <v>79</v>
      </c>
      <c r="D94" s="729" t="str">
        <f ca="1">IFERROR(IF(OR($C94="",$C94=0),"",INDEX(('２個別表'!$D$11:$D$510,'２個別表'!R$11:R$510),MATCH($C94,'２個別表'!$D$11:$D$510,0),1,2)),"")</f>
        <v/>
      </c>
      <c r="E94" s="729" t="str">
        <f ca="1">IFERROR(IF(OR($C94="",$C94=0),"",INDEX(('２個別表'!$D$11:$D$510,'２個別表'!S$11:S$510),MATCH($C94,'２個別表'!$D$11:$D$510,0),1,2)),"")</f>
        <v/>
      </c>
      <c r="F94" s="730" t="str">
        <f ca="1">IFERROR(IF(OR($C94="",$C94=0),"",INDEX(('２個別表'!$D$11:$D$510,'２個別表'!T$11:T$510),MATCH($C94,'２個別表'!$D$11:$D$510,0),1,2)),"")</f>
        <v/>
      </c>
      <c r="G94" s="732" t="str">
        <f ca="1">IFERROR(IF(OR($C94="",$C94=0),"",INDEX(('２個別表'!$D$11:$D$510,'２個別表'!V$11:V$510),MATCH($C94,'２個別表'!$D$11:$D$510,0),1,2)),"")</f>
        <v/>
      </c>
      <c r="H94" s="724" t="str">
        <f t="shared" ca="1" si="13"/>
        <v/>
      </c>
      <c r="I94" s="725" t="str">
        <f t="shared" ca="1" si="14"/>
        <v/>
      </c>
      <c r="J94" s="725" t="str">
        <f t="shared" ca="1" si="15"/>
        <v/>
      </c>
      <c r="K94" s="725" t="str">
        <f t="shared" ca="1" si="16"/>
        <v/>
      </c>
      <c r="L94" s="725" t="str">
        <f t="shared" ca="1" si="17"/>
        <v/>
      </c>
      <c r="M94" s="742" t="str">
        <f ca="1">IFERROR(IF(OR($C94="",$C94=0),"",INDEX(('２個別表'!$D$11:$D$510,'２個別表'!W$11:W$510),MATCH($C94,'２個別表'!$D$11:$D$510,0),1,2)&amp;" "&amp;INDEX(('２個別表'!$D$11:$D$510,'２個別表'!X$11:X$510),MATCH($C94,'２個別表'!$D$11:$D$510,0),1,2)),"")</f>
        <v/>
      </c>
      <c r="N94" s="738" t="str">
        <f ca="1">IF(IF(M94="2 補強以外の取組",SUMIFS('２個別表'!$M$11:$M$510,'２個別表'!$D$11:$D$510,$C94),SUMIFS('２個別表'!$N$11:$N$510,'２個別表'!$D$11:$D$510,$C94))=0,"",IF(M94="2 補強以外の取組",SUMIFS('２個別表'!$M$11:$M$510,'２個別表'!$D$11:$D$510,$C94),SUMIFS('２個別表'!$N$11:$N$510,'２個別表'!$D$11:$D$510,$C94)))</f>
        <v/>
      </c>
      <c r="O94" s="739" t="str">
        <f ca="1">IF(OR($N94="",$N94=0),"",SUMIF('２個別表'!$D$11:$D$510,$C94,'２個別表'!$BW$11:$BW$510))</f>
        <v/>
      </c>
      <c r="P94" s="739" t="str">
        <f ca="1">IF(OR($N94="",$N94=0),"",SUMIF('２個別表'!$D$11:$D$510,$C94,'２個別表'!$BY$11:$BY$510))</f>
        <v/>
      </c>
      <c r="Q94" s="739" t="str">
        <f ca="1">IF(OR($N94="",$N94=0),"",SUMIF('２個別表'!$D$11:$D$510,$C94,'２個別表'!$H$11:$H$510))</f>
        <v/>
      </c>
      <c r="R94" s="740" t="str">
        <f ca="1">IF(OR($N94="",$N94=0),"",SUMIF('２個別表'!$D$11:$D$510,$C94,'２個別表'!CS$11:CS$510))</f>
        <v/>
      </c>
      <c r="S94" s="743" t="str">
        <f ca="1">IF(OR($N94="",$N94=0),"",SUMIF('２個別表'!$D$11:$D$510,$C94,'２個別表'!CT$11:CT$510))</f>
        <v/>
      </c>
      <c r="T94" s="364"/>
      <c r="U94" s="364"/>
      <c r="V94" s="364"/>
      <c r="W94" s="365"/>
      <c r="X94" s="755" t="str">
        <f t="shared" ca="1" si="18"/>
        <v/>
      </c>
      <c r="Y94" s="756" t="str">
        <f t="shared" ca="1" si="19"/>
        <v/>
      </c>
      <c r="Z94" s="757" t="str">
        <f ca="1">IF(OR($N94="",$N94=0),"",SUMIF('２個別表'!$D$11:$D$510,$C94,'２個別表'!DZ$11:DZ$510))</f>
        <v/>
      </c>
      <c r="AA94" s="757" t="str">
        <f ca="1">IF(OR($N94="",$N94=0),"",SUMIF('２個別表'!$D$11:$D$510,$C94,'２個別表'!EA$11:EA$510))</f>
        <v/>
      </c>
      <c r="AB94" s="757" t="str">
        <f ca="1">IF(OR($N94="",$N94=0),"",SUMIF('２個別表'!$D$11:$D$510,$C94,'２個別表'!EB$11:EB$510))</f>
        <v/>
      </c>
      <c r="AC94" s="757" t="str">
        <f ca="1">IF(OR($N94="",$N94=0),"",SUMIF('２個別表'!$D$11:$D$510,$C94,'２個別表'!EC$11:EC$510))</f>
        <v/>
      </c>
      <c r="AD94" s="758" t="str">
        <f ca="1">IF(OR($N94="",$N94=0),"",SUMIF('２個別表'!$D$11:$D$510,$C94,'２個別表'!ED$11:ED$510))</f>
        <v/>
      </c>
      <c r="AE94" s="758" t="str">
        <f ca="1">IF(OR($N94="",$N94=0),"",SUMIF('２個別表'!$D$11:$D$510,$C94,'２個別表'!EE$11:EE$510))</f>
        <v/>
      </c>
      <c r="AF94" s="758" t="str">
        <f ca="1">IF(OR($N94="",$N94=0),"",SUMIF('２個別表'!$D$11:$D$510,$C94,'２個別表'!EF$11:EF$510))</f>
        <v/>
      </c>
      <c r="AG94" s="758" t="str">
        <f ca="1">IF(OR($N94="",$N94=0),"",SUMIF('２個別表'!$D$11:$D$510,$C94,'２個別表'!EG$11:EG$510))</f>
        <v/>
      </c>
      <c r="AH94" s="758" t="str">
        <f ca="1">IF(OR($N94="",$N94=0),"",SUMIF('２個別表'!$D$11:$D$510,$C94,'２個別表'!EH$11:EH$510))</f>
        <v/>
      </c>
      <c r="AI94" s="758" t="str">
        <f ca="1">IF(OR($N94="",$N94=0),"",SUMIF('２個別表'!$D$11:$D$510,$C94,'２個別表'!EI$11:EI$510))</f>
        <v/>
      </c>
      <c r="AJ94" s="758" t="str">
        <f ca="1">IF(OR($N94="",$N94=0),"",SUMIF('２個別表'!$D$11:$D$510,$C94,'２個別表'!EJ$11:EJ$510))</f>
        <v/>
      </c>
      <c r="AK94" s="758" t="str">
        <f ca="1">IF(OR($N94="",$N94=0),"",SUMIF('２個別表'!$D$11:$D$510,$C94,'２個別表'!EK$11:EK$510))</f>
        <v/>
      </c>
      <c r="AL94" s="759" t="str">
        <f ca="1">IF(OR($N94="",$N94=0),"",SUMIF('２個別表'!$D$11:$D$510,$C94,'２個別表'!EL$11:EL$510))</f>
        <v/>
      </c>
      <c r="AM94" s="760" t="str">
        <f ca="1">IF(OR($N94="",$N94=0),"",SUMIF('２個別表'!$D$11:$D$510,$C94,'２個別表'!EM$11:EM$510))</f>
        <v/>
      </c>
      <c r="AN94" s="33"/>
      <c r="AO94" s="721" t="str">
        <f ca="1">IFERROR(IF($C94="","",INDEX(('２個別表'!$D$11:$D$510,'２個別表'!$W$11:$W$510),MATCH($C94,'２個別表'!$D$11:$D$510,0),1,2)),"")</f>
        <v/>
      </c>
    </row>
    <row r="95" spans="1:41" ht="30" hidden="1" customHeight="1">
      <c r="A95" s="721" t="str">
        <f t="shared" ca="1" si="11"/>
        <v/>
      </c>
      <c r="B95" s="722" t="str">
        <f t="shared" ca="1" si="12"/>
        <v/>
      </c>
      <c r="C95" s="728">
        <v>80</v>
      </c>
      <c r="D95" s="729" t="str">
        <f ca="1">IFERROR(IF(OR($C95="",$C95=0),"",INDEX(('２個別表'!$D$11:$D$510,'２個別表'!R$11:R$510),MATCH($C95,'２個別表'!$D$11:$D$510,0),1,2)),"")</f>
        <v/>
      </c>
      <c r="E95" s="729" t="str">
        <f ca="1">IFERROR(IF(OR($C95="",$C95=0),"",INDEX(('２個別表'!$D$11:$D$510,'２個別表'!S$11:S$510),MATCH($C95,'２個別表'!$D$11:$D$510,0),1,2)),"")</f>
        <v/>
      </c>
      <c r="F95" s="730" t="str">
        <f ca="1">IFERROR(IF(OR($C95="",$C95=0),"",INDEX(('２個別表'!$D$11:$D$510,'２個別表'!T$11:T$510),MATCH($C95,'２個別表'!$D$11:$D$510,0),1,2)),"")</f>
        <v/>
      </c>
      <c r="G95" s="732" t="str">
        <f ca="1">IFERROR(IF(OR($C95="",$C95=0),"",INDEX(('２個別表'!$D$11:$D$510,'２個別表'!V$11:V$510),MATCH($C95,'２個別表'!$D$11:$D$510,0),1,2)),"")</f>
        <v/>
      </c>
      <c r="H95" s="724" t="str">
        <f t="shared" ca="1" si="13"/>
        <v/>
      </c>
      <c r="I95" s="725" t="str">
        <f t="shared" ca="1" si="14"/>
        <v/>
      </c>
      <c r="J95" s="725" t="str">
        <f t="shared" ca="1" si="15"/>
        <v/>
      </c>
      <c r="K95" s="725" t="str">
        <f t="shared" ca="1" si="16"/>
        <v/>
      </c>
      <c r="L95" s="725" t="str">
        <f t="shared" ca="1" si="17"/>
        <v/>
      </c>
      <c r="M95" s="742" t="str">
        <f ca="1">IFERROR(IF(OR($C95="",$C95=0),"",INDEX(('２個別表'!$D$11:$D$510,'２個別表'!W$11:W$510),MATCH($C95,'２個別表'!$D$11:$D$510,0),1,2)&amp;" "&amp;INDEX(('２個別表'!$D$11:$D$510,'２個別表'!X$11:X$510),MATCH($C95,'２個別表'!$D$11:$D$510,0),1,2)),"")</f>
        <v/>
      </c>
      <c r="N95" s="738" t="str">
        <f ca="1">IF(IF(M95="2 補強以外の取組",SUMIFS('２個別表'!$M$11:$M$510,'２個別表'!$D$11:$D$510,$C95),SUMIFS('２個別表'!$N$11:$N$510,'２個別表'!$D$11:$D$510,$C95))=0,"",IF(M95="2 補強以外の取組",SUMIFS('２個別表'!$M$11:$M$510,'２個別表'!$D$11:$D$510,$C95),SUMIFS('２個別表'!$N$11:$N$510,'２個別表'!$D$11:$D$510,$C95)))</f>
        <v/>
      </c>
      <c r="O95" s="739" t="str">
        <f ca="1">IF(OR($N95="",$N95=0),"",SUMIF('２個別表'!$D$11:$D$510,$C95,'２個別表'!$BW$11:$BW$510))</f>
        <v/>
      </c>
      <c r="P95" s="739" t="str">
        <f ca="1">IF(OR($N95="",$N95=0),"",SUMIF('２個別表'!$D$11:$D$510,$C95,'２個別表'!$BY$11:$BY$510))</f>
        <v/>
      </c>
      <c r="Q95" s="739" t="str">
        <f ca="1">IF(OR($N95="",$N95=0),"",SUMIF('２個別表'!$D$11:$D$510,$C95,'２個別表'!$H$11:$H$510))</f>
        <v/>
      </c>
      <c r="R95" s="740" t="str">
        <f ca="1">IF(OR($N95="",$N95=0),"",SUMIF('２個別表'!$D$11:$D$510,$C95,'２個別表'!CS$11:CS$510))</f>
        <v/>
      </c>
      <c r="S95" s="743" t="str">
        <f ca="1">IF(OR($N95="",$N95=0),"",SUMIF('２個別表'!$D$11:$D$510,$C95,'２個別表'!CT$11:CT$510))</f>
        <v/>
      </c>
      <c r="T95" s="364"/>
      <c r="U95" s="364"/>
      <c r="V95" s="364"/>
      <c r="W95" s="365"/>
      <c r="X95" s="755" t="str">
        <f t="shared" ca="1" si="18"/>
        <v/>
      </c>
      <c r="Y95" s="756" t="str">
        <f t="shared" ca="1" si="19"/>
        <v/>
      </c>
      <c r="Z95" s="757" t="str">
        <f ca="1">IF(OR($N95="",$N95=0),"",SUMIF('２個別表'!$D$11:$D$510,$C95,'２個別表'!DZ$11:DZ$510))</f>
        <v/>
      </c>
      <c r="AA95" s="757" t="str">
        <f ca="1">IF(OR($N95="",$N95=0),"",SUMIF('２個別表'!$D$11:$D$510,$C95,'２個別表'!EA$11:EA$510))</f>
        <v/>
      </c>
      <c r="AB95" s="757" t="str">
        <f ca="1">IF(OR($N95="",$N95=0),"",SUMIF('２個別表'!$D$11:$D$510,$C95,'２個別表'!EB$11:EB$510))</f>
        <v/>
      </c>
      <c r="AC95" s="757" t="str">
        <f ca="1">IF(OR($N95="",$N95=0),"",SUMIF('２個別表'!$D$11:$D$510,$C95,'２個別表'!EC$11:EC$510))</f>
        <v/>
      </c>
      <c r="AD95" s="758" t="str">
        <f ca="1">IF(OR($N95="",$N95=0),"",SUMIF('２個別表'!$D$11:$D$510,$C95,'２個別表'!ED$11:ED$510))</f>
        <v/>
      </c>
      <c r="AE95" s="758" t="str">
        <f ca="1">IF(OR($N95="",$N95=0),"",SUMIF('２個別表'!$D$11:$D$510,$C95,'２個別表'!EE$11:EE$510))</f>
        <v/>
      </c>
      <c r="AF95" s="758" t="str">
        <f ca="1">IF(OR($N95="",$N95=0),"",SUMIF('２個別表'!$D$11:$D$510,$C95,'２個別表'!EF$11:EF$510))</f>
        <v/>
      </c>
      <c r="AG95" s="758" t="str">
        <f ca="1">IF(OR($N95="",$N95=0),"",SUMIF('２個別表'!$D$11:$D$510,$C95,'２個別表'!EG$11:EG$510))</f>
        <v/>
      </c>
      <c r="AH95" s="758" t="str">
        <f ca="1">IF(OR($N95="",$N95=0),"",SUMIF('２個別表'!$D$11:$D$510,$C95,'２個別表'!EH$11:EH$510))</f>
        <v/>
      </c>
      <c r="AI95" s="758" t="str">
        <f ca="1">IF(OR($N95="",$N95=0),"",SUMIF('２個別表'!$D$11:$D$510,$C95,'２個別表'!EI$11:EI$510))</f>
        <v/>
      </c>
      <c r="AJ95" s="758" t="str">
        <f ca="1">IF(OR($N95="",$N95=0),"",SUMIF('２個別表'!$D$11:$D$510,$C95,'２個別表'!EJ$11:EJ$510))</f>
        <v/>
      </c>
      <c r="AK95" s="758" t="str">
        <f ca="1">IF(OR($N95="",$N95=0),"",SUMIF('２個別表'!$D$11:$D$510,$C95,'２個別表'!EK$11:EK$510))</f>
        <v/>
      </c>
      <c r="AL95" s="759" t="str">
        <f ca="1">IF(OR($N95="",$N95=0),"",SUMIF('２個別表'!$D$11:$D$510,$C95,'２個別表'!EL$11:EL$510))</f>
        <v/>
      </c>
      <c r="AM95" s="760" t="str">
        <f ca="1">IF(OR($N95="",$N95=0),"",SUMIF('２個別表'!$D$11:$D$510,$C95,'２個別表'!EM$11:EM$510))</f>
        <v/>
      </c>
      <c r="AN95" s="33"/>
      <c r="AO95" s="721" t="str">
        <f ca="1">IFERROR(IF($C95="","",INDEX(('２個別表'!$D$11:$D$510,'２個別表'!$W$11:$W$510),MATCH($C95,'２個別表'!$D$11:$D$510,0),1,2)),"")</f>
        <v/>
      </c>
    </row>
    <row r="96" spans="1:41" ht="30" hidden="1" customHeight="1">
      <c r="A96" s="721" t="str">
        <f t="shared" ca="1" si="11"/>
        <v/>
      </c>
      <c r="B96" s="722" t="str">
        <f t="shared" ca="1" si="12"/>
        <v/>
      </c>
      <c r="C96" s="728">
        <v>81</v>
      </c>
      <c r="D96" s="729" t="str">
        <f ca="1">IFERROR(IF(OR($C96="",$C96=0),"",INDEX(('２個別表'!$D$11:$D$510,'２個別表'!R$11:R$510),MATCH($C96,'２個別表'!$D$11:$D$510,0),1,2)),"")</f>
        <v/>
      </c>
      <c r="E96" s="729" t="str">
        <f ca="1">IFERROR(IF(OR($C96="",$C96=0),"",INDEX(('２個別表'!$D$11:$D$510,'２個別表'!S$11:S$510),MATCH($C96,'２個別表'!$D$11:$D$510,0),1,2)),"")</f>
        <v/>
      </c>
      <c r="F96" s="730" t="str">
        <f ca="1">IFERROR(IF(OR($C96="",$C96=0),"",INDEX(('２個別表'!$D$11:$D$510,'２個別表'!T$11:T$510),MATCH($C96,'２個別表'!$D$11:$D$510,0),1,2)),"")</f>
        <v/>
      </c>
      <c r="G96" s="732" t="str">
        <f ca="1">IFERROR(IF(OR($C96="",$C96=0),"",INDEX(('２個別表'!$D$11:$D$510,'２個別表'!V$11:V$510),MATCH($C96,'２個別表'!$D$11:$D$510,0),1,2)),"")</f>
        <v/>
      </c>
      <c r="H96" s="724" t="str">
        <f t="shared" ca="1" si="13"/>
        <v/>
      </c>
      <c r="I96" s="725" t="str">
        <f t="shared" ca="1" si="14"/>
        <v/>
      </c>
      <c r="J96" s="725" t="str">
        <f t="shared" ca="1" si="15"/>
        <v/>
      </c>
      <c r="K96" s="725" t="str">
        <f t="shared" ca="1" si="16"/>
        <v/>
      </c>
      <c r="L96" s="725" t="str">
        <f t="shared" ca="1" si="17"/>
        <v/>
      </c>
      <c r="M96" s="742" t="str">
        <f ca="1">IFERROR(IF(OR($C96="",$C96=0),"",INDEX(('２個別表'!$D$11:$D$510,'２個別表'!W$11:W$510),MATCH($C96,'２個別表'!$D$11:$D$510,0),1,2)&amp;" "&amp;INDEX(('２個別表'!$D$11:$D$510,'２個別表'!X$11:X$510),MATCH($C96,'２個別表'!$D$11:$D$510,0),1,2)),"")</f>
        <v/>
      </c>
      <c r="N96" s="738" t="str">
        <f ca="1">IF(IF(M96="2 補強以外の取組",SUMIFS('２個別表'!$M$11:$M$510,'２個別表'!$D$11:$D$510,$C96),SUMIFS('２個別表'!$N$11:$N$510,'２個別表'!$D$11:$D$510,$C96))=0,"",IF(M96="2 補強以外の取組",SUMIFS('２個別表'!$M$11:$M$510,'２個別表'!$D$11:$D$510,$C96),SUMIFS('２個別表'!$N$11:$N$510,'２個別表'!$D$11:$D$510,$C96)))</f>
        <v/>
      </c>
      <c r="O96" s="739" t="str">
        <f ca="1">IF(OR($N96="",$N96=0),"",SUMIF('２個別表'!$D$11:$D$510,$C96,'２個別表'!$BW$11:$BW$510))</f>
        <v/>
      </c>
      <c r="P96" s="739" t="str">
        <f ca="1">IF(OR($N96="",$N96=0),"",SUMIF('２個別表'!$D$11:$D$510,$C96,'２個別表'!$BY$11:$BY$510))</f>
        <v/>
      </c>
      <c r="Q96" s="739" t="str">
        <f ca="1">IF(OR($N96="",$N96=0),"",SUMIF('２個別表'!$D$11:$D$510,$C96,'２個別表'!$H$11:$H$510))</f>
        <v/>
      </c>
      <c r="R96" s="740" t="str">
        <f ca="1">IF(OR($N96="",$N96=0),"",SUMIF('２個別表'!$D$11:$D$510,$C96,'２個別表'!CS$11:CS$510))</f>
        <v/>
      </c>
      <c r="S96" s="743" t="str">
        <f ca="1">IF(OR($N96="",$N96=0),"",SUMIF('２個別表'!$D$11:$D$510,$C96,'２個別表'!CT$11:CT$510))</f>
        <v/>
      </c>
      <c r="T96" s="364"/>
      <c r="U96" s="364"/>
      <c r="V96" s="364"/>
      <c r="W96" s="365"/>
      <c r="X96" s="755" t="str">
        <f t="shared" ca="1" si="18"/>
        <v/>
      </c>
      <c r="Y96" s="756" t="str">
        <f t="shared" ca="1" si="19"/>
        <v/>
      </c>
      <c r="Z96" s="757" t="str">
        <f ca="1">IF(OR($N96="",$N96=0),"",SUMIF('２個別表'!$D$11:$D$510,$C96,'２個別表'!DZ$11:DZ$510))</f>
        <v/>
      </c>
      <c r="AA96" s="757" t="str">
        <f ca="1">IF(OR($N96="",$N96=0),"",SUMIF('２個別表'!$D$11:$D$510,$C96,'２個別表'!EA$11:EA$510))</f>
        <v/>
      </c>
      <c r="AB96" s="757" t="str">
        <f ca="1">IF(OR($N96="",$N96=0),"",SUMIF('２個別表'!$D$11:$D$510,$C96,'２個別表'!EB$11:EB$510))</f>
        <v/>
      </c>
      <c r="AC96" s="757" t="str">
        <f ca="1">IF(OR($N96="",$N96=0),"",SUMIF('２個別表'!$D$11:$D$510,$C96,'２個別表'!EC$11:EC$510))</f>
        <v/>
      </c>
      <c r="AD96" s="758" t="str">
        <f ca="1">IF(OR($N96="",$N96=0),"",SUMIF('２個別表'!$D$11:$D$510,$C96,'２個別表'!ED$11:ED$510))</f>
        <v/>
      </c>
      <c r="AE96" s="758" t="str">
        <f ca="1">IF(OR($N96="",$N96=0),"",SUMIF('２個別表'!$D$11:$D$510,$C96,'２個別表'!EE$11:EE$510))</f>
        <v/>
      </c>
      <c r="AF96" s="758" t="str">
        <f ca="1">IF(OR($N96="",$N96=0),"",SUMIF('２個別表'!$D$11:$D$510,$C96,'２個別表'!EF$11:EF$510))</f>
        <v/>
      </c>
      <c r="AG96" s="758" t="str">
        <f ca="1">IF(OR($N96="",$N96=0),"",SUMIF('２個別表'!$D$11:$D$510,$C96,'２個別表'!EG$11:EG$510))</f>
        <v/>
      </c>
      <c r="AH96" s="758" t="str">
        <f ca="1">IF(OR($N96="",$N96=0),"",SUMIF('２個別表'!$D$11:$D$510,$C96,'２個別表'!EH$11:EH$510))</f>
        <v/>
      </c>
      <c r="AI96" s="758" t="str">
        <f ca="1">IF(OR($N96="",$N96=0),"",SUMIF('２個別表'!$D$11:$D$510,$C96,'２個別表'!EI$11:EI$510))</f>
        <v/>
      </c>
      <c r="AJ96" s="758" t="str">
        <f ca="1">IF(OR($N96="",$N96=0),"",SUMIF('２個別表'!$D$11:$D$510,$C96,'２個別表'!EJ$11:EJ$510))</f>
        <v/>
      </c>
      <c r="AK96" s="758" t="str">
        <f ca="1">IF(OR($N96="",$N96=0),"",SUMIF('２個別表'!$D$11:$D$510,$C96,'２個別表'!EK$11:EK$510))</f>
        <v/>
      </c>
      <c r="AL96" s="759" t="str">
        <f ca="1">IF(OR($N96="",$N96=0),"",SUMIF('２個別表'!$D$11:$D$510,$C96,'２個別表'!EL$11:EL$510))</f>
        <v/>
      </c>
      <c r="AM96" s="760" t="str">
        <f ca="1">IF(OR($N96="",$N96=0),"",SUMIF('２個別表'!$D$11:$D$510,$C96,'２個別表'!EM$11:EM$510))</f>
        <v/>
      </c>
      <c r="AN96" s="33"/>
      <c r="AO96" s="721" t="str">
        <f ca="1">IFERROR(IF($C96="","",INDEX(('２個別表'!$D$11:$D$510,'２個別表'!$W$11:$W$510),MATCH($C96,'２個別表'!$D$11:$D$510,0),1,2)),"")</f>
        <v/>
      </c>
    </row>
    <row r="97" spans="1:41" ht="30" hidden="1" customHeight="1">
      <c r="A97" s="721" t="str">
        <f t="shared" ca="1" si="11"/>
        <v/>
      </c>
      <c r="B97" s="722" t="str">
        <f t="shared" ca="1" si="12"/>
        <v/>
      </c>
      <c r="C97" s="728">
        <v>82</v>
      </c>
      <c r="D97" s="729" t="str">
        <f ca="1">IFERROR(IF(OR($C97="",$C97=0),"",INDEX(('２個別表'!$D$11:$D$510,'２個別表'!R$11:R$510),MATCH($C97,'２個別表'!$D$11:$D$510,0),1,2)),"")</f>
        <v/>
      </c>
      <c r="E97" s="729" t="str">
        <f ca="1">IFERROR(IF(OR($C97="",$C97=0),"",INDEX(('２個別表'!$D$11:$D$510,'２個別表'!S$11:S$510),MATCH($C97,'２個別表'!$D$11:$D$510,0),1,2)),"")</f>
        <v/>
      </c>
      <c r="F97" s="730" t="str">
        <f ca="1">IFERROR(IF(OR($C97="",$C97=0),"",INDEX(('２個別表'!$D$11:$D$510,'２個別表'!T$11:T$510),MATCH($C97,'２個別表'!$D$11:$D$510,0),1,2)),"")</f>
        <v/>
      </c>
      <c r="G97" s="732" t="str">
        <f ca="1">IFERROR(IF(OR($C97="",$C97=0),"",INDEX(('２個別表'!$D$11:$D$510,'２個別表'!V$11:V$510),MATCH($C97,'２個別表'!$D$11:$D$510,0),1,2)),"")</f>
        <v/>
      </c>
      <c r="H97" s="724" t="str">
        <f t="shared" ca="1" si="13"/>
        <v/>
      </c>
      <c r="I97" s="725" t="str">
        <f t="shared" ca="1" si="14"/>
        <v/>
      </c>
      <c r="J97" s="725" t="str">
        <f t="shared" ca="1" si="15"/>
        <v/>
      </c>
      <c r="K97" s="725" t="str">
        <f t="shared" ca="1" si="16"/>
        <v/>
      </c>
      <c r="L97" s="725" t="str">
        <f t="shared" ca="1" si="17"/>
        <v/>
      </c>
      <c r="M97" s="742" t="str">
        <f ca="1">IFERROR(IF(OR($C97="",$C97=0),"",INDEX(('２個別表'!$D$11:$D$510,'２個別表'!W$11:W$510),MATCH($C97,'２個別表'!$D$11:$D$510,0),1,2)&amp;" "&amp;INDEX(('２個別表'!$D$11:$D$510,'２個別表'!X$11:X$510),MATCH($C97,'２個別表'!$D$11:$D$510,0),1,2)),"")</f>
        <v/>
      </c>
      <c r="N97" s="738" t="str">
        <f ca="1">IF(IF(M97="2 補強以外の取組",SUMIFS('２個別表'!$M$11:$M$510,'２個別表'!$D$11:$D$510,$C97),SUMIFS('２個別表'!$N$11:$N$510,'２個別表'!$D$11:$D$510,$C97))=0,"",IF(M97="2 補強以外の取組",SUMIFS('２個別表'!$M$11:$M$510,'２個別表'!$D$11:$D$510,$C97),SUMIFS('２個別表'!$N$11:$N$510,'２個別表'!$D$11:$D$510,$C97)))</f>
        <v/>
      </c>
      <c r="O97" s="739" t="str">
        <f ca="1">IF(OR($N97="",$N97=0),"",SUMIF('２個別表'!$D$11:$D$510,$C97,'２個別表'!$BW$11:$BW$510))</f>
        <v/>
      </c>
      <c r="P97" s="739" t="str">
        <f ca="1">IF(OR($N97="",$N97=0),"",SUMIF('２個別表'!$D$11:$D$510,$C97,'２個別表'!$BY$11:$BY$510))</f>
        <v/>
      </c>
      <c r="Q97" s="739" t="str">
        <f ca="1">IF(OR($N97="",$N97=0),"",SUMIF('２個別表'!$D$11:$D$510,$C97,'２個別表'!$H$11:$H$510))</f>
        <v/>
      </c>
      <c r="R97" s="740" t="str">
        <f ca="1">IF(OR($N97="",$N97=0),"",SUMIF('２個別表'!$D$11:$D$510,$C97,'２個別表'!CS$11:CS$510))</f>
        <v/>
      </c>
      <c r="S97" s="743" t="str">
        <f ca="1">IF(OR($N97="",$N97=0),"",SUMIF('２個別表'!$D$11:$D$510,$C97,'２個別表'!CT$11:CT$510))</f>
        <v/>
      </c>
      <c r="T97" s="364"/>
      <c r="U97" s="364"/>
      <c r="V97" s="364"/>
      <c r="W97" s="365"/>
      <c r="X97" s="755" t="str">
        <f t="shared" ca="1" si="18"/>
        <v/>
      </c>
      <c r="Y97" s="756" t="str">
        <f t="shared" ca="1" si="19"/>
        <v/>
      </c>
      <c r="Z97" s="757" t="str">
        <f ca="1">IF(OR($N97="",$N97=0),"",SUMIF('２個別表'!$D$11:$D$510,$C97,'２個別表'!DZ$11:DZ$510))</f>
        <v/>
      </c>
      <c r="AA97" s="757" t="str">
        <f ca="1">IF(OR($N97="",$N97=0),"",SUMIF('２個別表'!$D$11:$D$510,$C97,'２個別表'!EA$11:EA$510))</f>
        <v/>
      </c>
      <c r="AB97" s="757" t="str">
        <f ca="1">IF(OR($N97="",$N97=0),"",SUMIF('２個別表'!$D$11:$D$510,$C97,'２個別表'!EB$11:EB$510))</f>
        <v/>
      </c>
      <c r="AC97" s="757" t="str">
        <f ca="1">IF(OR($N97="",$N97=0),"",SUMIF('２個別表'!$D$11:$D$510,$C97,'２個別表'!EC$11:EC$510))</f>
        <v/>
      </c>
      <c r="AD97" s="758" t="str">
        <f ca="1">IF(OR($N97="",$N97=0),"",SUMIF('２個別表'!$D$11:$D$510,$C97,'２個別表'!ED$11:ED$510))</f>
        <v/>
      </c>
      <c r="AE97" s="758" t="str">
        <f ca="1">IF(OR($N97="",$N97=0),"",SUMIF('２個別表'!$D$11:$D$510,$C97,'２個別表'!EE$11:EE$510))</f>
        <v/>
      </c>
      <c r="AF97" s="758" t="str">
        <f ca="1">IF(OR($N97="",$N97=0),"",SUMIF('２個別表'!$D$11:$D$510,$C97,'２個別表'!EF$11:EF$510))</f>
        <v/>
      </c>
      <c r="AG97" s="758" t="str">
        <f ca="1">IF(OR($N97="",$N97=0),"",SUMIF('２個別表'!$D$11:$D$510,$C97,'２個別表'!EG$11:EG$510))</f>
        <v/>
      </c>
      <c r="AH97" s="758" t="str">
        <f ca="1">IF(OR($N97="",$N97=0),"",SUMIF('２個別表'!$D$11:$D$510,$C97,'２個別表'!EH$11:EH$510))</f>
        <v/>
      </c>
      <c r="AI97" s="758" t="str">
        <f ca="1">IF(OR($N97="",$N97=0),"",SUMIF('２個別表'!$D$11:$D$510,$C97,'２個別表'!EI$11:EI$510))</f>
        <v/>
      </c>
      <c r="AJ97" s="758" t="str">
        <f ca="1">IF(OR($N97="",$N97=0),"",SUMIF('２個別表'!$D$11:$D$510,$C97,'２個別表'!EJ$11:EJ$510))</f>
        <v/>
      </c>
      <c r="AK97" s="758" t="str">
        <f ca="1">IF(OR($N97="",$N97=0),"",SUMIF('２個別表'!$D$11:$D$510,$C97,'２個別表'!EK$11:EK$510))</f>
        <v/>
      </c>
      <c r="AL97" s="759" t="str">
        <f ca="1">IF(OR($N97="",$N97=0),"",SUMIF('２個別表'!$D$11:$D$510,$C97,'２個別表'!EL$11:EL$510))</f>
        <v/>
      </c>
      <c r="AM97" s="760" t="str">
        <f ca="1">IF(OR($N97="",$N97=0),"",SUMIF('２個別表'!$D$11:$D$510,$C97,'２個別表'!EM$11:EM$510))</f>
        <v/>
      </c>
      <c r="AN97" s="33"/>
      <c r="AO97" s="721" t="str">
        <f ca="1">IFERROR(IF($C97="","",INDEX(('２個別表'!$D$11:$D$510,'２個別表'!$W$11:$W$510),MATCH($C97,'２個別表'!$D$11:$D$510,0),1,2)),"")</f>
        <v/>
      </c>
    </row>
    <row r="98" spans="1:41" ht="30" hidden="1" customHeight="1">
      <c r="A98" s="721" t="str">
        <f t="shared" ca="1" si="11"/>
        <v/>
      </c>
      <c r="B98" s="722" t="str">
        <f t="shared" ca="1" si="12"/>
        <v/>
      </c>
      <c r="C98" s="728">
        <v>83</v>
      </c>
      <c r="D98" s="729" t="str">
        <f ca="1">IFERROR(IF(OR($C98="",$C98=0),"",INDEX(('２個別表'!$D$11:$D$510,'２個別表'!R$11:R$510),MATCH($C98,'２個別表'!$D$11:$D$510,0),1,2)),"")</f>
        <v/>
      </c>
      <c r="E98" s="729" t="str">
        <f ca="1">IFERROR(IF(OR($C98="",$C98=0),"",INDEX(('２個別表'!$D$11:$D$510,'２個別表'!S$11:S$510),MATCH($C98,'２個別表'!$D$11:$D$510,0),1,2)),"")</f>
        <v/>
      </c>
      <c r="F98" s="730" t="str">
        <f ca="1">IFERROR(IF(OR($C98="",$C98=0),"",INDEX(('２個別表'!$D$11:$D$510,'２個別表'!T$11:T$510),MATCH($C98,'２個別表'!$D$11:$D$510,0),1,2)),"")</f>
        <v/>
      </c>
      <c r="G98" s="732" t="str">
        <f ca="1">IFERROR(IF(OR($C98="",$C98=0),"",INDEX(('２個別表'!$D$11:$D$510,'２個別表'!V$11:V$510),MATCH($C98,'２個別表'!$D$11:$D$510,0),1,2)),"")</f>
        <v/>
      </c>
      <c r="H98" s="724" t="str">
        <f t="shared" ca="1" si="13"/>
        <v/>
      </c>
      <c r="I98" s="725" t="str">
        <f t="shared" ca="1" si="14"/>
        <v/>
      </c>
      <c r="J98" s="725" t="str">
        <f t="shared" ca="1" si="15"/>
        <v/>
      </c>
      <c r="K98" s="725" t="str">
        <f t="shared" ca="1" si="16"/>
        <v/>
      </c>
      <c r="L98" s="725" t="str">
        <f t="shared" ca="1" si="17"/>
        <v/>
      </c>
      <c r="M98" s="742" t="str">
        <f ca="1">IFERROR(IF(OR($C98="",$C98=0),"",INDEX(('２個別表'!$D$11:$D$510,'２個別表'!W$11:W$510),MATCH($C98,'２個別表'!$D$11:$D$510,0),1,2)&amp;" "&amp;INDEX(('２個別表'!$D$11:$D$510,'２個別表'!X$11:X$510),MATCH($C98,'２個別表'!$D$11:$D$510,0),1,2)),"")</f>
        <v/>
      </c>
      <c r="N98" s="738" t="str">
        <f ca="1">IF(IF(M98="2 補強以外の取組",SUMIFS('２個別表'!$M$11:$M$510,'２個別表'!$D$11:$D$510,$C98),SUMIFS('２個別表'!$N$11:$N$510,'２個別表'!$D$11:$D$510,$C98))=0,"",IF(M98="2 補強以外の取組",SUMIFS('２個別表'!$M$11:$M$510,'２個別表'!$D$11:$D$510,$C98),SUMIFS('２個別表'!$N$11:$N$510,'２個別表'!$D$11:$D$510,$C98)))</f>
        <v/>
      </c>
      <c r="O98" s="739" t="str">
        <f ca="1">IF(OR($N98="",$N98=0),"",SUMIF('２個別表'!$D$11:$D$510,$C98,'２個別表'!$BW$11:$BW$510))</f>
        <v/>
      </c>
      <c r="P98" s="739" t="str">
        <f ca="1">IF(OR($N98="",$N98=0),"",SUMIF('２個別表'!$D$11:$D$510,$C98,'２個別表'!$BY$11:$BY$510))</f>
        <v/>
      </c>
      <c r="Q98" s="739" t="str">
        <f ca="1">IF(OR($N98="",$N98=0),"",SUMIF('２個別表'!$D$11:$D$510,$C98,'２個別表'!$H$11:$H$510))</f>
        <v/>
      </c>
      <c r="R98" s="740" t="str">
        <f ca="1">IF(OR($N98="",$N98=0),"",SUMIF('２個別表'!$D$11:$D$510,$C98,'２個別表'!CS$11:CS$510))</f>
        <v/>
      </c>
      <c r="S98" s="743" t="str">
        <f ca="1">IF(OR($N98="",$N98=0),"",SUMIF('２個別表'!$D$11:$D$510,$C98,'２個別表'!CT$11:CT$510))</f>
        <v/>
      </c>
      <c r="T98" s="364"/>
      <c r="U98" s="364"/>
      <c r="V98" s="364"/>
      <c r="W98" s="365"/>
      <c r="X98" s="755" t="str">
        <f t="shared" ca="1" si="18"/>
        <v/>
      </c>
      <c r="Y98" s="756" t="str">
        <f t="shared" ca="1" si="19"/>
        <v/>
      </c>
      <c r="Z98" s="757" t="str">
        <f ca="1">IF(OR($N98="",$N98=0),"",SUMIF('２個別表'!$D$11:$D$510,$C98,'２個別表'!DZ$11:DZ$510))</f>
        <v/>
      </c>
      <c r="AA98" s="757" t="str">
        <f ca="1">IF(OR($N98="",$N98=0),"",SUMIF('２個別表'!$D$11:$D$510,$C98,'２個別表'!EA$11:EA$510))</f>
        <v/>
      </c>
      <c r="AB98" s="757" t="str">
        <f ca="1">IF(OR($N98="",$N98=0),"",SUMIF('２個別表'!$D$11:$D$510,$C98,'２個別表'!EB$11:EB$510))</f>
        <v/>
      </c>
      <c r="AC98" s="757" t="str">
        <f ca="1">IF(OR($N98="",$N98=0),"",SUMIF('２個別表'!$D$11:$D$510,$C98,'２個別表'!EC$11:EC$510))</f>
        <v/>
      </c>
      <c r="AD98" s="758" t="str">
        <f ca="1">IF(OR($N98="",$N98=0),"",SUMIF('２個別表'!$D$11:$D$510,$C98,'２個別表'!ED$11:ED$510))</f>
        <v/>
      </c>
      <c r="AE98" s="758" t="str">
        <f ca="1">IF(OR($N98="",$N98=0),"",SUMIF('２個別表'!$D$11:$D$510,$C98,'２個別表'!EE$11:EE$510))</f>
        <v/>
      </c>
      <c r="AF98" s="758" t="str">
        <f ca="1">IF(OR($N98="",$N98=0),"",SUMIF('２個別表'!$D$11:$D$510,$C98,'２個別表'!EF$11:EF$510))</f>
        <v/>
      </c>
      <c r="AG98" s="758" t="str">
        <f ca="1">IF(OR($N98="",$N98=0),"",SUMIF('２個別表'!$D$11:$D$510,$C98,'２個別表'!EG$11:EG$510))</f>
        <v/>
      </c>
      <c r="AH98" s="758" t="str">
        <f ca="1">IF(OR($N98="",$N98=0),"",SUMIF('２個別表'!$D$11:$D$510,$C98,'２個別表'!EH$11:EH$510))</f>
        <v/>
      </c>
      <c r="AI98" s="758" t="str">
        <f ca="1">IF(OR($N98="",$N98=0),"",SUMIF('２個別表'!$D$11:$D$510,$C98,'２個別表'!EI$11:EI$510))</f>
        <v/>
      </c>
      <c r="AJ98" s="758" t="str">
        <f ca="1">IF(OR($N98="",$N98=0),"",SUMIF('２個別表'!$D$11:$D$510,$C98,'２個別表'!EJ$11:EJ$510))</f>
        <v/>
      </c>
      <c r="AK98" s="758" t="str">
        <f ca="1">IF(OR($N98="",$N98=0),"",SUMIF('２個別表'!$D$11:$D$510,$C98,'２個別表'!EK$11:EK$510))</f>
        <v/>
      </c>
      <c r="AL98" s="759" t="str">
        <f ca="1">IF(OR($N98="",$N98=0),"",SUMIF('２個別表'!$D$11:$D$510,$C98,'２個別表'!EL$11:EL$510))</f>
        <v/>
      </c>
      <c r="AM98" s="760" t="str">
        <f ca="1">IF(OR($N98="",$N98=0),"",SUMIF('２個別表'!$D$11:$D$510,$C98,'２個別表'!EM$11:EM$510))</f>
        <v/>
      </c>
      <c r="AN98" s="33"/>
      <c r="AO98" s="721" t="str">
        <f ca="1">IFERROR(IF($C98="","",INDEX(('２個別表'!$D$11:$D$510,'２個別表'!$W$11:$W$510),MATCH($C98,'２個別表'!$D$11:$D$510,0),1,2)),"")</f>
        <v/>
      </c>
    </row>
    <row r="99" spans="1:41" ht="30" hidden="1" customHeight="1">
      <c r="A99" s="721" t="str">
        <f t="shared" ca="1" si="11"/>
        <v/>
      </c>
      <c r="B99" s="722" t="str">
        <f t="shared" ca="1" si="12"/>
        <v/>
      </c>
      <c r="C99" s="728">
        <v>84</v>
      </c>
      <c r="D99" s="729" t="str">
        <f ca="1">IFERROR(IF(OR($C99="",$C99=0),"",INDEX(('２個別表'!$D$11:$D$510,'２個別表'!R$11:R$510),MATCH($C99,'２個別表'!$D$11:$D$510,0),1,2)),"")</f>
        <v/>
      </c>
      <c r="E99" s="729" t="str">
        <f ca="1">IFERROR(IF(OR($C99="",$C99=0),"",INDEX(('２個別表'!$D$11:$D$510,'２個別表'!S$11:S$510),MATCH($C99,'２個別表'!$D$11:$D$510,0),1,2)),"")</f>
        <v/>
      </c>
      <c r="F99" s="730" t="str">
        <f ca="1">IFERROR(IF(OR($C99="",$C99=0),"",INDEX(('２個別表'!$D$11:$D$510,'２個別表'!T$11:T$510),MATCH($C99,'２個別表'!$D$11:$D$510,0),1,2)),"")</f>
        <v/>
      </c>
      <c r="G99" s="732" t="str">
        <f ca="1">IFERROR(IF(OR($C99="",$C99=0),"",INDEX(('２個別表'!$D$11:$D$510,'２個別表'!V$11:V$510),MATCH($C99,'２個別表'!$D$11:$D$510,0),1,2)),"")</f>
        <v/>
      </c>
      <c r="H99" s="724" t="str">
        <f t="shared" ca="1" si="13"/>
        <v/>
      </c>
      <c r="I99" s="725" t="str">
        <f t="shared" ca="1" si="14"/>
        <v/>
      </c>
      <c r="J99" s="725" t="str">
        <f t="shared" ca="1" si="15"/>
        <v/>
      </c>
      <c r="K99" s="725" t="str">
        <f t="shared" ca="1" si="16"/>
        <v/>
      </c>
      <c r="L99" s="725" t="str">
        <f t="shared" ca="1" si="17"/>
        <v/>
      </c>
      <c r="M99" s="742" t="str">
        <f ca="1">IFERROR(IF(OR($C99="",$C99=0),"",INDEX(('２個別表'!$D$11:$D$510,'２個別表'!W$11:W$510),MATCH($C99,'２個別表'!$D$11:$D$510,0),1,2)&amp;" "&amp;INDEX(('２個別表'!$D$11:$D$510,'２個別表'!X$11:X$510),MATCH($C99,'２個別表'!$D$11:$D$510,0),1,2)),"")</f>
        <v/>
      </c>
      <c r="N99" s="738" t="str">
        <f ca="1">IF(IF(M99="2 補強以外の取組",SUMIFS('２個別表'!$M$11:$M$510,'２個別表'!$D$11:$D$510,$C99),SUMIFS('２個別表'!$N$11:$N$510,'２個別表'!$D$11:$D$510,$C99))=0,"",IF(M99="2 補強以外の取組",SUMIFS('２個別表'!$M$11:$M$510,'２個別表'!$D$11:$D$510,$C99),SUMIFS('２個別表'!$N$11:$N$510,'２個別表'!$D$11:$D$510,$C99)))</f>
        <v/>
      </c>
      <c r="O99" s="739" t="str">
        <f ca="1">IF(OR($N99="",$N99=0),"",SUMIF('２個別表'!$D$11:$D$510,$C99,'２個別表'!$BW$11:$BW$510))</f>
        <v/>
      </c>
      <c r="P99" s="739" t="str">
        <f ca="1">IF(OR($N99="",$N99=0),"",SUMIF('２個別表'!$D$11:$D$510,$C99,'２個別表'!$BY$11:$BY$510))</f>
        <v/>
      </c>
      <c r="Q99" s="739" t="str">
        <f ca="1">IF(OR($N99="",$N99=0),"",SUMIF('２個別表'!$D$11:$D$510,$C99,'２個別表'!$H$11:$H$510))</f>
        <v/>
      </c>
      <c r="R99" s="740" t="str">
        <f ca="1">IF(OR($N99="",$N99=0),"",SUMIF('２個別表'!$D$11:$D$510,$C99,'２個別表'!CS$11:CS$510))</f>
        <v/>
      </c>
      <c r="S99" s="743" t="str">
        <f ca="1">IF(OR($N99="",$N99=0),"",SUMIF('２個別表'!$D$11:$D$510,$C99,'２個別表'!CT$11:CT$510))</f>
        <v/>
      </c>
      <c r="T99" s="364"/>
      <c r="U99" s="364"/>
      <c r="V99" s="364"/>
      <c r="W99" s="365"/>
      <c r="X99" s="755" t="str">
        <f t="shared" ca="1" si="18"/>
        <v/>
      </c>
      <c r="Y99" s="756" t="str">
        <f t="shared" ca="1" si="19"/>
        <v/>
      </c>
      <c r="Z99" s="757" t="str">
        <f ca="1">IF(OR($N99="",$N99=0),"",SUMIF('２個別表'!$D$11:$D$510,$C99,'２個別表'!DZ$11:DZ$510))</f>
        <v/>
      </c>
      <c r="AA99" s="757" t="str">
        <f ca="1">IF(OR($N99="",$N99=0),"",SUMIF('２個別表'!$D$11:$D$510,$C99,'２個別表'!EA$11:EA$510))</f>
        <v/>
      </c>
      <c r="AB99" s="757" t="str">
        <f ca="1">IF(OR($N99="",$N99=0),"",SUMIF('２個別表'!$D$11:$D$510,$C99,'２個別表'!EB$11:EB$510))</f>
        <v/>
      </c>
      <c r="AC99" s="757" t="str">
        <f ca="1">IF(OR($N99="",$N99=0),"",SUMIF('２個別表'!$D$11:$D$510,$C99,'２個別表'!EC$11:EC$510))</f>
        <v/>
      </c>
      <c r="AD99" s="758" t="str">
        <f ca="1">IF(OR($N99="",$N99=0),"",SUMIF('２個別表'!$D$11:$D$510,$C99,'２個別表'!ED$11:ED$510))</f>
        <v/>
      </c>
      <c r="AE99" s="758" t="str">
        <f ca="1">IF(OR($N99="",$N99=0),"",SUMIF('２個別表'!$D$11:$D$510,$C99,'２個別表'!EE$11:EE$510))</f>
        <v/>
      </c>
      <c r="AF99" s="758" t="str">
        <f ca="1">IF(OR($N99="",$N99=0),"",SUMIF('２個別表'!$D$11:$D$510,$C99,'２個別表'!EF$11:EF$510))</f>
        <v/>
      </c>
      <c r="AG99" s="758" t="str">
        <f ca="1">IF(OR($N99="",$N99=0),"",SUMIF('２個別表'!$D$11:$D$510,$C99,'２個別表'!EG$11:EG$510))</f>
        <v/>
      </c>
      <c r="AH99" s="758" t="str">
        <f ca="1">IF(OR($N99="",$N99=0),"",SUMIF('２個別表'!$D$11:$D$510,$C99,'２個別表'!EH$11:EH$510))</f>
        <v/>
      </c>
      <c r="AI99" s="758" t="str">
        <f ca="1">IF(OR($N99="",$N99=0),"",SUMIF('２個別表'!$D$11:$D$510,$C99,'２個別表'!EI$11:EI$510))</f>
        <v/>
      </c>
      <c r="AJ99" s="758" t="str">
        <f ca="1">IF(OR($N99="",$N99=0),"",SUMIF('２個別表'!$D$11:$D$510,$C99,'２個別表'!EJ$11:EJ$510))</f>
        <v/>
      </c>
      <c r="AK99" s="758" t="str">
        <f ca="1">IF(OR($N99="",$N99=0),"",SUMIF('２個別表'!$D$11:$D$510,$C99,'２個別表'!EK$11:EK$510))</f>
        <v/>
      </c>
      <c r="AL99" s="759" t="str">
        <f ca="1">IF(OR($N99="",$N99=0),"",SUMIF('２個別表'!$D$11:$D$510,$C99,'２個別表'!EL$11:EL$510))</f>
        <v/>
      </c>
      <c r="AM99" s="760" t="str">
        <f ca="1">IF(OR($N99="",$N99=0),"",SUMIF('２個別表'!$D$11:$D$510,$C99,'２個別表'!EM$11:EM$510))</f>
        <v/>
      </c>
      <c r="AN99" s="33"/>
      <c r="AO99" s="721" t="str">
        <f ca="1">IFERROR(IF($C99="","",INDEX(('２個別表'!$D$11:$D$510,'２個別表'!$W$11:$W$510),MATCH($C99,'２個別表'!$D$11:$D$510,0),1,2)),"")</f>
        <v/>
      </c>
    </row>
    <row r="100" spans="1:41" ht="30" hidden="1" customHeight="1">
      <c r="A100" s="721" t="str">
        <f t="shared" ca="1" si="11"/>
        <v/>
      </c>
      <c r="B100" s="722" t="str">
        <f t="shared" ca="1" si="12"/>
        <v/>
      </c>
      <c r="C100" s="728">
        <v>85</v>
      </c>
      <c r="D100" s="729" t="str">
        <f ca="1">IFERROR(IF(OR($C100="",$C100=0),"",INDEX(('２個別表'!$D$11:$D$510,'２個別表'!R$11:R$510),MATCH($C100,'２個別表'!$D$11:$D$510,0),1,2)),"")</f>
        <v/>
      </c>
      <c r="E100" s="729" t="str">
        <f ca="1">IFERROR(IF(OR($C100="",$C100=0),"",INDEX(('２個別表'!$D$11:$D$510,'２個別表'!S$11:S$510),MATCH($C100,'２個別表'!$D$11:$D$510,0),1,2)),"")</f>
        <v/>
      </c>
      <c r="F100" s="730" t="str">
        <f ca="1">IFERROR(IF(OR($C100="",$C100=0),"",INDEX(('２個別表'!$D$11:$D$510,'２個別表'!T$11:T$510),MATCH($C100,'２個別表'!$D$11:$D$510,0),1,2)),"")</f>
        <v/>
      </c>
      <c r="G100" s="732" t="str">
        <f ca="1">IFERROR(IF(OR($C100="",$C100=0),"",INDEX(('２個別表'!$D$11:$D$510,'２個別表'!V$11:V$510),MATCH($C100,'２個別表'!$D$11:$D$510,0),1,2)),"")</f>
        <v/>
      </c>
      <c r="H100" s="724" t="str">
        <f t="shared" ca="1" si="13"/>
        <v/>
      </c>
      <c r="I100" s="725" t="str">
        <f t="shared" ca="1" si="14"/>
        <v/>
      </c>
      <c r="J100" s="725" t="str">
        <f t="shared" ca="1" si="15"/>
        <v/>
      </c>
      <c r="K100" s="725" t="str">
        <f t="shared" ca="1" si="16"/>
        <v/>
      </c>
      <c r="L100" s="725" t="str">
        <f t="shared" ca="1" si="17"/>
        <v/>
      </c>
      <c r="M100" s="742" t="str">
        <f ca="1">IFERROR(IF(OR($C100="",$C100=0),"",INDEX(('２個別表'!$D$11:$D$510,'２個別表'!W$11:W$510),MATCH($C100,'２個別表'!$D$11:$D$510,0),1,2)&amp;" "&amp;INDEX(('２個別表'!$D$11:$D$510,'２個別表'!X$11:X$510),MATCH($C100,'２個別表'!$D$11:$D$510,0),1,2)),"")</f>
        <v/>
      </c>
      <c r="N100" s="738" t="str">
        <f ca="1">IF(IF(M100="2 補強以外の取組",SUMIFS('２個別表'!$M$11:$M$510,'２個別表'!$D$11:$D$510,$C100),SUMIFS('２個別表'!$N$11:$N$510,'２個別表'!$D$11:$D$510,$C100))=0,"",IF(M100="2 補強以外の取組",SUMIFS('２個別表'!$M$11:$M$510,'２個別表'!$D$11:$D$510,$C100),SUMIFS('２個別表'!$N$11:$N$510,'２個別表'!$D$11:$D$510,$C100)))</f>
        <v/>
      </c>
      <c r="O100" s="739" t="str">
        <f ca="1">IF(OR($N100="",$N100=0),"",SUMIF('２個別表'!$D$11:$D$510,$C100,'２個別表'!$BW$11:$BW$510))</f>
        <v/>
      </c>
      <c r="P100" s="739" t="str">
        <f ca="1">IF(OR($N100="",$N100=0),"",SUMIF('２個別表'!$D$11:$D$510,$C100,'２個別表'!$BY$11:$BY$510))</f>
        <v/>
      </c>
      <c r="Q100" s="739" t="str">
        <f ca="1">IF(OR($N100="",$N100=0),"",SUMIF('２個別表'!$D$11:$D$510,$C100,'２個別表'!$H$11:$H$510))</f>
        <v/>
      </c>
      <c r="R100" s="740" t="str">
        <f ca="1">IF(OR($N100="",$N100=0),"",SUMIF('２個別表'!$D$11:$D$510,$C100,'２個別表'!CS$11:CS$510))</f>
        <v/>
      </c>
      <c r="S100" s="743" t="str">
        <f ca="1">IF(OR($N100="",$N100=0),"",SUMIF('２個別表'!$D$11:$D$510,$C100,'２個別表'!CT$11:CT$510))</f>
        <v/>
      </c>
      <c r="T100" s="364"/>
      <c r="U100" s="364"/>
      <c r="V100" s="364"/>
      <c r="W100" s="365"/>
      <c r="X100" s="755" t="str">
        <f t="shared" ca="1" si="18"/>
        <v/>
      </c>
      <c r="Y100" s="756" t="str">
        <f t="shared" ca="1" si="19"/>
        <v/>
      </c>
      <c r="Z100" s="757" t="str">
        <f ca="1">IF(OR($N100="",$N100=0),"",SUMIF('２個別表'!$D$11:$D$510,$C100,'２個別表'!DZ$11:DZ$510))</f>
        <v/>
      </c>
      <c r="AA100" s="757" t="str">
        <f ca="1">IF(OR($N100="",$N100=0),"",SUMIF('２個別表'!$D$11:$D$510,$C100,'２個別表'!EA$11:EA$510))</f>
        <v/>
      </c>
      <c r="AB100" s="757" t="str">
        <f ca="1">IF(OR($N100="",$N100=0),"",SUMIF('２個別表'!$D$11:$D$510,$C100,'２個別表'!EB$11:EB$510))</f>
        <v/>
      </c>
      <c r="AC100" s="757" t="str">
        <f ca="1">IF(OR($N100="",$N100=0),"",SUMIF('２個別表'!$D$11:$D$510,$C100,'２個別表'!EC$11:EC$510))</f>
        <v/>
      </c>
      <c r="AD100" s="758" t="str">
        <f ca="1">IF(OR($N100="",$N100=0),"",SUMIF('２個別表'!$D$11:$D$510,$C100,'２個別表'!ED$11:ED$510))</f>
        <v/>
      </c>
      <c r="AE100" s="758" t="str">
        <f ca="1">IF(OR($N100="",$N100=0),"",SUMIF('２個別表'!$D$11:$D$510,$C100,'２個別表'!EE$11:EE$510))</f>
        <v/>
      </c>
      <c r="AF100" s="758" t="str">
        <f ca="1">IF(OR($N100="",$N100=0),"",SUMIF('２個別表'!$D$11:$D$510,$C100,'２個別表'!EF$11:EF$510))</f>
        <v/>
      </c>
      <c r="AG100" s="758" t="str">
        <f ca="1">IF(OR($N100="",$N100=0),"",SUMIF('２個別表'!$D$11:$D$510,$C100,'２個別表'!EG$11:EG$510))</f>
        <v/>
      </c>
      <c r="AH100" s="758" t="str">
        <f ca="1">IF(OR($N100="",$N100=0),"",SUMIF('２個別表'!$D$11:$D$510,$C100,'２個別表'!EH$11:EH$510))</f>
        <v/>
      </c>
      <c r="AI100" s="758" t="str">
        <f ca="1">IF(OR($N100="",$N100=0),"",SUMIF('２個別表'!$D$11:$D$510,$C100,'２個別表'!EI$11:EI$510))</f>
        <v/>
      </c>
      <c r="AJ100" s="758" t="str">
        <f ca="1">IF(OR($N100="",$N100=0),"",SUMIF('２個別表'!$D$11:$D$510,$C100,'２個別表'!EJ$11:EJ$510))</f>
        <v/>
      </c>
      <c r="AK100" s="758" t="str">
        <f ca="1">IF(OR($N100="",$N100=0),"",SUMIF('２個別表'!$D$11:$D$510,$C100,'２個別表'!EK$11:EK$510))</f>
        <v/>
      </c>
      <c r="AL100" s="759" t="str">
        <f ca="1">IF(OR($N100="",$N100=0),"",SUMIF('２個別表'!$D$11:$D$510,$C100,'２個別表'!EL$11:EL$510))</f>
        <v/>
      </c>
      <c r="AM100" s="760" t="str">
        <f ca="1">IF(OR($N100="",$N100=0),"",SUMIF('２個別表'!$D$11:$D$510,$C100,'２個別表'!EM$11:EM$510))</f>
        <v/>
      </c>
      <c r="AN100" s="33"/>
      <c r="AO100" s="721" t="str">
        <f ca="1">IFERROR(IF($C100="","",INDEX(('２個別表'!$D$11:$D$510,'２個別表'!$W$11:$W$510),MATCH($C100,'２個別表'!$D$11:$D$510,0),1,2)),"")</f>
        <v/>
      </c>
    </row>
    <row r="101" spans="1:41" ht="30" hidden="1" customHeight="1">
      <c r="A101" s="721" t="str">
        <f t="shared" ca="1" si="11"/>
        <v/>
      </c>
      <c r="B101" s="722" t="str">
        <f t="shared" ca="1" si="12"/>
        <v/>
      </c>
      <c r="C101" s="728">
        <v>86</v>
      </c>
      <c r="D101" s="729" t="str">
        <f ca="1">IFERROR(IF(OR($C101="",$C101=0),"",INDEX(('２個別表'!$D$11:$D$510,'２個別表'!R$11:R$510),MATCH($C101,'２個別表'!$D$11:$D$510,0),1,2)),"")</f>
        <v/>
      </c>
      <c r="E101" s="729" t="str">
        <f ca="1">IFERROR(IF(OR($C101="",$C101=0),"",INDEX(('２個別表'!$D$11:$D$510,'２個別表'!S$11:S$510),MATCH($C101,'２個別表'!$D$11:$D$510,0),1,2)),"")</f>
        <v/>
      </c>
      <c r="F101" s="730" t="str">
        <f ca="1">IFERROR(IF(OR($C101="",$C101=0),"",INDEX(('２個別表'!$D$11:$D$510,'２個別表'!T$11:T$510),MATCH($C101,'２個別表'!$D$11:$D$510,0),1,2)),"")</f>
        <v/>
      </c>
      <c r="G101" s="732" t="str">
        <f ca="1">IFERROR(IF(OR($C101="",$C101=0),"",INDEX(('２個別表'!$D$11:$D$510,'２個別表'!V$11:V$510),MATCH($C101,'２個別表'!$D$11:$D$510,0),1,2)),"")</f>
        <v/>
      </c>
      <c r="H101" s="724" t="str">
        <f t="shared" ca="1" si="13"/>
        <v/>
      </c>
      <c r="I101" s="725" t="str">
        <f t="shared" ca="1" si="14"/>
        <v/>
      </c>
      <c r="J101" s="725" t="str">
        <f t="shared" ca="1" si="15"/>
        <v/>
      </c>
      <c r="K101" s="725" t="str">
        <f t="shared" ca="1" si="16"/>
        <v/>
      </c>
      <c r="L101" s="725" t="str">
        <f t="shared" ca="1" si="17"/>
        <v/>
      </c>
      <c r="M101" s="742" t="str">
        <f ca="1">IFERROR(IF(OR($C101="",$C101=0),"",INDEX(('２個別表'!$D$11:$D$510,'２個別表'!W$11:W$510),MATCH($C101,'２個別表'!$D$11:$D$510,0),1,2)&amp;" "&amp;INDEX(('２個別表'!$D$11:$D$510,'２個別表'!X$11:X$510),MATCH($C101,'２個別表'!$D$11:$D$510,0),1,2)),"")</f>
        <v/>
      </c>
      <c r="N101" s="738" t="str">
        <f ca="1">IF(IF(M101="2 補強以外の取組",SUMIFS('２個別表'!$M$11:$M$510,'２個別表'!$D$11:$D$510,$C101),SUMIFS('２個別表'!$N$11:$N$510,'２個別表'!$D$11:$D$510,$C101))=0,"",IF(M101="2 補強以外の取組",SUMIFS('２個別表'!$M$11:$M$510,'２個別表'!$D$11:$D$510,$C101),SUMIFS('２個別表'!$N$11:$N$510,'２個別表'!$D$11:$D$510,$C101)))</f>
        <v/>
      </c>
      <c r="O101" s="739" t="str">
        <f ca="1">IF(OR($N101="",$N101=0),"",SUMIF('２個別表'!$D$11:$D$510,$C101,'２個別表'!$BW$11:$BW$510))</f>
        <v/>
      </c>
      <c r="P101" s="739" t="str">
        <f ca="1">IF(OR($N101="",$N101=0),"",SUMIF('２個別表'!$D$11:$D$510,$C101,'２個別表'!$BY$11:$BY$510))</f>
        <v/>
      </c>
      <c r="Q101" s="739" t="str">
        <f ca="1">IF(OR($N101="",$N101=0),"",SUMIF('２個別表'!$D$11:$D$510,$C101,'２個別表'!$H$11:$H$510))</f>
        <v/>
      </c>
      <c r="R101" s="740" t="str">
        <f ca="1">IF(OR($N101="",$N101=0),"",SUMIF('２個別表'!$D$11:$D$510,$C101,'２個別表'!CS$11:CS$510))</f>
        <v/>
      </c>
      <c r="S101" s="743" t="str">
        <f ca="1">IF(OR($N101="",$N101=0),"",SUMIF('２個別表'!$D$11:$D$510,$C101,'２個別表'!CT$11:CT$510))</f>
        <v/>
      </c>
      <c r="T101" s="364"/>
      <c r="U101" s="364"/>
      <c r="V101" s="364"/>
      <c r="W101" s="365"/>
      <c r="X101" s="755" t="str">
        <f t="shared" ca="1" si="18"/>
        <v/>
      </c>
      <c r="Y101" s="756" t="str">
        <f t="shared" ca="1" si="19"/>
        <v/>
      </c>
      <c r="Z101" s="757" t="str">
        <f ca="1">IF(OR($N101="",$N101=0),"",SUMIF('２個別表'!$D$11:$D$510,$C101,'２個別表'!DZ$11:DZ$510))</f>
        <v/>
      </c>
      <c r="AA101" s="757" t="str">
        <f ca="1">IF(OR($N101="",$N101=0),"",SUMIF('２個別表'!$D$11:$D$510,$C101,'２個別表'!EA$11:EA$510))</f>
        <v/>
      </c>
      <c r="AB101" s="757" t="str">
        <f ca="1">IF(OR($N101="",$N101=0),"",SUMIF('２個別表'!$D$11:$D$510,$C101,'２個別表'!EB$11:EB$510))</f>
        <v/>
      </c>
      <c r="AC101" s="757" t="str">
        <f ca="1">IF(OR($N101="",$N101=0),"",SUMIF('２個別表'!$D$11:$D$510,$C101,'２個別表'!EC$11:EC$510))</f>
        <v/>
      </c>
      <c r="AD101" s="758" t="str">
        <f ca="1">IF(OR($N101="",$N101=0),"",SUMIF('２個別表'!$D$11:$D$510,$C101,'２個別表'!ED$11:ED$510))</f>
        <v/>
      </c>
      <c r="AE101" s="758" t="str">
        <f ca="1">IF(OR($N101="",$N101=0),"",SUMIF('２個別表'!$D$11:$D$510,$C101,'２個別表'!EE$11:EE$510))</f>
        <v/>
      </c>
      <c r="AF101" s="758" t="str">
        <f ca="1">IF(OR($N101="",$N101=0),"",SUMIF('２個別表'!$D$11:$D$510,$C101,'２個別表'!EF$11:EF$510))</f>
        <v/>
      </c>
      <c r="AG101" s="758" t="str">
        <f ca="1">IF(OR($N101="",$N101=0),"",SUMIF('２個別表'!$D$11:$D$510,$C101,'２個別表'!EG$11:EG$510))</f>
        <v/>
      </c>
      <c r="AH101" s="758" t="str">
        <f ca="1">IF(OR($N101="",$N101=0),"",SUMIF('２個別表'!$D$11:$D$510,$C101,'２個別表'!EH$11:EH$510))</f>
        <v/>
      </c>
      <c r="AI101" s="758" t="str">
        <f ca="1">IF(OR($N101="",$N101=0),"",SUMIF('２個別表'!$D$11:$D$510,$C101,'２個別表'!EI$11:EI$510))</f>
        <v/>
      </c>
      <c r="AJ101" s="758" t="str">
        <f ca="1">IF(OR($N101="",$N101=0),"",SUMIF('２個別表'!$D$11:$D$510,$C101,'２個別表'!EJ$11:EJ$510))</f>
        <v/>
      </c>
      <c r="AK101" s="758" t="str">
        <f ca="1">IF(OR($N101="",$N101=0),"",SUMIF('２個別表'!$D$11:$D$510,$C101,'２個別表'!EK$11:EK$510))</f>
        <v/>
      </c>
      <c r="AL101" s="759" t="str">
        <f ca="1">IF(OR($N101="",$N101=0),"",SUMIF('２個別表'!$D$11:$D$510,$C101,'２個別表'!EL$11:EL$510))</f>
        <v/>
      </c>
      <c r="AM101" s="760" t="str">
        <f ca="1">IF(OR($N101="",$N101=0),"",SUMIF('２個別表'!$D$11:$D$510,$C101,'２個別表'!EM$11:EM$510))</f>
        <v/>
      </c>
      <c r="AN101" s="33"/>
      <c r="AO101" s="721" t="str">
        <f ca="1">IFERROR(IF($C101="","",INDEX(('２個別表'!$D$11:$D$510,'２個別表'!$W$11:$W$510),MATCH($C101,'２個別表'!$D$11:$D$510,0),1,2)),"")</f>
        <v/>
      </c>
    </row>
    <row r="102" spans="1:41" ht="30" hidden="1" customHeight="1">
      <c r="A102" s="721" t="str">
        <f t="shared" ca="1" si="11"/>
        <v/>
      </c>
      <c r="B102" s="722" t="str">
        <f t="shared" ca="1" si="12"/>
        <v/>
      </c>
      <c r="C102" s="728">
        <v>87</v>
      </c>
      <c r="D102" s="729" t="str">
        <f ca="1">IFERROR(IF(OR($C102="",$C102=0),"",INDEX(('２個別表'!$D$11:$D$510,'２個別表'!R$11:R$510),MATCH($C102,'２個別表'!$D$11:$D$510,0),1,2)),"")</f>
        <v/>
      </c>
      <c r="E102" s="729" t="str">
        <f ca="1">IFERROR(IF(OR($C102="",$C102=0),"",INDEX(('２個別表'!$D$11:$D$510,'２個別表'!S$11:S$510),MATCH($C102,'２個別表'!$D$11:$D$510,0),1,2)),"")</f>
        <v/>
      </c>
      <c r="F102" s="730" t="str">
        <f ca="1">IFERROR(IF(OR($C102="",$C102=0),"",INDEX(('２個別表'!$D$11:$D$510,'２個別表'!T$11:T$510),MATCH($C102,'２個別表'!$D$11:$D$510,0),1,2)),"")</f>
        <v/>
      </c>
      <c r="G102" s="732" t="str">
        <f ca="1">IFERROR(IF(OR($C102="",$C102=0),"",INDEX(('２個別表'!$D$11:$D$510,'２個別表'!V$11:V$510),MATCH($C102,'２個別表'!$D$11:$D$510,0),1,2)),"")</f>
        <v/>
      </c>
      <c r="H102" s="724" t="str">
        <f t="shared" ca="1" si="13"/>
        <v/>
      </c>
      <c r="I102" s="725" t="str">
        <f t="shared" ca="1" si="14"/>
        <v/>
      </c>
      <c r="J102" s="725" t="str">
        <f t="shared" ca="1" si="15"/>
        <v/>
      </c>
      <c r="K102" s="725" t="str">
        <f t="shared" ca="1" si="16"/>
        <v/>
      </c>
      <c r="L102" s="725" t="str">
        <f t="shared" ca="1" si="17"/>
        <v/>
      </c>
      <c r="M102" s="742" t="str">
        <f ca="1">IFERROR(IF(OR($C102="",$C102=0),"",INDEX(('２個別表'!$D$11:$D$510,'２個別表'!W$11:W$510),MATCH($C102,'２個別表'!$D$11:$D$510,0),1,2)&amp;" "&amp;INDEX(('２個別表'!$D$11:$D$510,'２個別表'!X$11:X$510),MATCH($C102,'２個別表'!$D$11:$D$510,0),1,2)),"")</f>
        <v/>
      </c>
      <c r="N102" s="738" t="str">
        <f ca="1">IF(IF(M102="2 補強以外の取組",SUMIFS('２個別表'!$M$11:$M$510,'２個別表'!$D$11:$D$510,$C102),SUMIFS('２個別表'!$N$11:$N$510,'２個別表'!$D$11:$D$510,$C102))=0,"",IF(M102="2 補強以外の取組",SUMIFS('２個別表'!$M$11:$M$510,'２個別表'!$D$11:$D$510,$C102),SUMIFS('２個別表'!$N$11:$N$510,'２個別表'!$D$11:$D$510,$C102)))</f>
        <v/>
      </c>
      <c r="O102" s="739" t="str">
        <f ca="1">IF(OR($N102="",$N102=0),"",SUMIF('２個別表'!$D$11:$D$510,$C102,'２個別表'!$BW$11:$BW$510))</f>
        <v/>
      </c>
      <c r="P102" s="739" t="str">
        <f ca="1">IF(OR($N102="",$N102=0),"",SUMIF('２個別表'!$D$11:$D$510,$C102,'２個別表'!$BY$11:$BY$510))</f>
        <v/>
      </c>
      <c r="Q102" s="739" t="str">
        <f ca="1">IF(OR($N102="",$N102=0),"",SUMIF('２個別表'!$D$11:$D$510,$C102,'２個別表'!$H$11:$H$510))</f>
        <v/>
      </c>
      <c r="R102" s="740" t="str">
        <f ca="1">IF(OR($N102="",$N102=0),"",SUMIF('２個別表'!$D$11:$D$510,$C102,'２個別表'!CS$11:CS$510))</f>
        <v/>
      </c>
      <c r="S102" s="743" t="str">
        <f ca="1">IF(OR($N102="",$N102=0),"",SUMIF('２個別表'!$D$11:$D$510,$C102,'２個別表'!CT$11:CT$510))</f>
        <v/>
      </c>
      <c r="T102" s="364"/>
      <c r="U102" s="364"/>
      <c r="V102" s="364"/>
      <c r="W102" s="365"/>
      <c r="X102" s="755" t="str">
        <f t="shared" ca="1" si="18"/>
        <v/>
      </c>
      <c r="Y102" s="756" t="str">
        <f t="shared" ca="1" si="19"/>
        <v/>
      </c>
      <c r="Z102" s="757" t="str">
        <f ca="1">IF(OR($N102="",$N102=0),"",SUMIF('２個別表'!$D$11:$D$510,$C102,'２個別表'!DZ$11:DZ$510))</f>
        <v/>
      </c>
      <c r="AA102" s="757" t="str">
        <f ca="1">IF(OR($N102="",$N102=0),"",SUMIF('２個別表'!$D$11:$D$510,$C102,'２個別表'!EA$11:EA$510))</f>
        <v/>
      </c>
      <c r="AB102" s="757" t="str">
        <f ca="1">IF(OR($N102="",$N102=0),"",SUMIF('２個別表'!$D$11:$D$510,$C102,'２個別表'!EB$11:EB$510))</f>
        <v/>
      </c>
      <c r="AC102" s="757" t="str">
        <f ca="1">IF(OR($N102="",$N102=0),"",SUMIF('２個別表'!$D$11:$D$510,$C102,'２個別表'!EC$11:EC$510))</f>
        <v/>
      </c>
      <c r="AD102" s="758" t="str">
        <f ca="1">IF(OR($N102="",$N102=0),"",SUMIF('２個別表'!$D$11:$D$510,$C102,'２個別表'!ED$11:ED$510))</f>
        <v/>
      </c>
      <c r="AE102" s="758" t="str">
        <f ca="1">IF(OR($N102="",$N102=0),"",SUMIF('２個別表'!$D$11:$D$510,$C102,'２個別表'!EE$11:EE$510))</f>
        <v/>
      </c>
      <c r="AF102" s="758" t="str">
        <f ca="1">IF(OR($N102="",$N102=0),"",SUMIF('２個別表'!$D$11:$D$510,$C102,'２個別表'!EF$11:EF$510))</f>
        <v/>
      </c>
      <c r="AG102" s="758" t="str">
        <f ca="1">IF(OR($N102="",$N102=0),"",SUMIF('２個別表'!$D$11:$D$510,$C102,'２個別表'!EG$11:EG$510))</f>
        <v/>
      </c>
      <c r="AH102" s="758" t="str">
        <f ca="1">IF(OR($N102="",$N102=0),"",SUMIF('２個別表'!$D$11:$D$510,$C102,'２個別表'!EH$11:EH$510))</f>
        <v/>
      </c>
      <c r="AI102" s="758" t="str">
        <f ca="1">IF(OR($N102="",$N102=0),"",SUMIF('２個別表'!$D$11:$D$510,$C102,'２個別表'!EI$11:EI$510))</f>
        <v/>
      </c>
      <c r="AJ102" s="758" t="str">
        <f ca="1">IF(OR($N102="",$N102=0),"",SUMIF('２個別表'!$D$11:$D$510,$C102,'２個別表'!EJ$11:EJ$510))</f>
        <v/>
      </c>
      <c r="AK102" s="758" t="str">
        <f ca="1">IF(OR($N102="",$N102=0),"",SUMIF('２個別表'!$D$11:$D$510,$C102,'２個別表'!EK$11:EK$510))</f>
        <v/>
      </c>
      <c r="AL102" s="759" t="str">
        <f ca="1">IF(OR($N102="",$N102=0),"",SUMIF('２個別表'!$D$11:$D$510,$C102,'２個別表'!EL$11:EL$510))</f>
        <v/>
      </c>
      <c r="AM102" s="760" t="str">
        <f ca="1">IF(OR($N102="",$N102=0),"",SUMIF('２個別表'!$D$11:$D$510,$C102,'２個別表'!EM$11:EM$510))</f>
        <v/>
      </c>
      <c r="AN102" s="33"/>
      <c r="AO102" s="721" t="str">
        <f ca="1">IFERROR(IF($C102="","",INDEX(('２個別表'!$D$11:$D$510,'２個別表'!$W$11:$W$510),MATCH($C102,'２個別表'!$D$11:$D$510,0),1,2)),"")</f>
        <v/>
      </c>
    </row>
    <row r="103" spans="1:41" ht="30" hidden="1" customHeight="1">
      <c r="A103" s="721" t="str">
        <f t="shared" ca="1" si="11"/>
        <v/>
      </c>
      <c r="B103" s="722" t="str">
        <f t="shared" ca="1" si="12"/>
        <v/>
      </c>
      <c r="C103" s="728">
        <v>88</v>
      </c>
      <c r="D103" s="729" t="str">
        <f ca="1">IFERROR(IF(OR($C103="",$C103=0),"",INDEX(('２個別表'!$D$11:$D$510,'２個別表'!R$11:R$510),MATCH($C103,'２個別表'!$D$11:$D$510,0),1,2)),"")</f>
        <v/>
      </c>
      <c r="E103" s="729" t="str">
        <f ca="1">IFERROR(IF(OR($C103="",$C103=0),"",INDEX(('２個別表'!$D$11:$D$510,'２個別表'!S$11:S$510),MATCH($C103,'２個別表'!$D$11:$D$510,0),1,2)),"")</f>
        <v/>
      </c>
      <c r="F103" s="730" t="str">
        <f ca="1">IFERROR(IF(OR($C103="",$C103=0),"",INDEX(('２個別表'!$D$11:$D$510,'２個別表'!T$11:T$510),MATCH($C103,'２個別表'!$D$11:$D$510,0),1,2)),"")</f>
        <v/>
      </c>
      <c r="G103" s="732" t="str">
        <f ca="1">IFERROR(IF(OR($C103="",$C103=0),"",INDEX(('２個別表'!$D$11:$D$510,'２個別表'!V$11:V$510),MATCH($C103,'２個別表'!$D$11:$D$510,0),1,2)),"")</f>
        <v/>
      </c>
      <c r="H103" s="724" t="str">
        <f t="shared" ca="1" si="13"/>
        <v/>
      </c>
      <c r="I103" s="725" t="str">
        <f t="shared" ca="1" si="14"/>
        <v/>
      </c>
      <c r="J103" s="725" t="str">
        <f t="shared" ca="1" si="15"/>
        <v/>
      </c>
      <c r="K103" s="725" t="str">
        <f t="shared" ca="1" si="16"/>
        <v/>
      </c>
      <c r="L103" s="725" t="str">
        <f t="shared" ca="1" si="17"/>
        <v/>
      </c>
      <c r="M103" s="742" t="str">
        <f ca="1">IFERROR(IF(OR($C103="",$C103=0),"",INDEX(('２個別表'!$D$11:$D$510,'２個別表'!W$11:W$510),MATCH($C103,'２個別表'!$D$11:$D$510,0),1,2)&amp;" "&amp;INDEX(('２個別表'!$D$11:$D$510,'２個別表'!X$11:X$510),MATCH($C103,'２個別表'!$D$11:$D$510,0),1,2)),"")</f>
        <v/>
      </c>
      <c r="N103" s="738" t="str">
        <f ca="1">IF(IF(M103="2 補強以外の取組",SUMIFS('２個別表'!$M$11:$M$510,'２個別表'!$D$11:$D$510,$C103),SUMIFS('２個別表'!$N$11:$N$510,'２個別表'!$D$11:$D$510,$C103))=0,"",IF(M103="2 補強以外の取組",SUMIFS('２個別表'!$M$11:$M$510,'２個別表'!$D$11:$D$510,$C103),SUMIFS('２個別表'!$N$11:$N$510,'２個別表'!$D$11:$D$510,$C103)))</f>
        <v/>
      </c>
      <c r="O103" s="739" t="str">
        <f ca="1">IF(OR($N103="",$N103=0),"",SUMIF('２個別表'!$D$11:$D$510,$C103,'２個別表'!$BW$11:$BW$510))</f>
        <v/>
      </c>
      <c r="P103" s="739" t="str">
        <f ca="1">IF(OR($N103="",$N103=0),"",SUMIF('２個別表'!$D$11:$D$510,$C103,'２個別表'!$BY$11:$BY$510))</f>
        <v/>
      </c>
      <c r="Q103" s="739" t="str">
        <f ca="1">IF(OR($N103="",$N103=0),"",SUMIF('２個別表'!$D$11:$D$510,$C103,'２個別表'!$H$11:$H$510))</f>
        <v/>
      </c>
      <c r="R103" s="740" t="str">
        <f ca="1">IF(OR($N103="",$N103=0),"",SUMIF('２個別表'!$D$11:$D$510,$C103,'２個別表'!CS$11:CS$510))</f>
        <v/>
      </c>
      <c r="S103" s="743" t="str">
        <f ca="1">IF(OR($N103="",$N103=0),"",SUMIF('２個別表'!$D$11:$D$510,$C103,'２個別表'!CT$11:CT$510))</f>
        <v/>
      </c>
      <c r="T103" s="364"/>
      <c r="U103" s="364"/>
      <c r="V103" s="364"/>
      <c r="W103" s="365"/>
      <c r="X103" s="755" t="str">
        <f t="shared" ca="1" si="18"/>
        <v/>
      </c>
      <c r="Y103" s="756" t="str">
        <f t="shared" ca="1" si="19"/>
        <v/>
      </c>
      <c r="Z103" s="757" t="str">
        <f ca="1">IF(OR($N103="",$N103=0),"",SUMIF('２個別表'!$D$11:$D$510,$C103,'２個別表'!DZ$11:DZ$510))</f>
        <v/>
      </c>
      <c r="AA103" s="757" t="str">
        <f ca="1">IF(OR($N103="",$N103=0),"",SUMIF('２個別表'!$D$11:$D$510,$C103,'２個別表'!EA$11:EA$510))</f>
        <v/>
      </c>
      <c r="AB103" s="757" t="str">
        <f ca="1">IF(OR($N103="",$N103=0),"",SUMIF('２個別表'!$D$11:$D$510,$C103,'２個別表'!EB$11:EB$510))</f>
        <v/>
      </c>
      <c r="AC103" s="757" t="str">
        <f ca="1">IF(OR($N103="",$N103=0),"",SUMIF('２個別表'!$D$11:$D$510,$C103,'２個別表'!EC$11:EC$510))</f>
        <v/>
      </c>
      <c r="AD103" s="758" t="str">
        <f ca="1">IF(OR($N103="",$N103=0),"",SUMIF('２個別表'!$D$11:$D$510,$C103,'２個別表'!ED$11:ED$510))</f>
        <v/>
      </c>
      <c r="AE103" s="758" t="str">
        <f ca="1">IF(OR($N103="",$N103=0),"",SUMIF('２個別表'!$D$11:$D$510,$C103,'２個別表'!EE$11:EE$510))</f>
        <v/>
      </c>
      <c r="AF103" s="758" t="str">
        <f ca="1">IF(OR($N103="",$N103=0),"",SUMIF('２個別表'!$D$11:$D$510,$C103,'２個別表'!EF$11:EF$510))</f>
        <v/>
      </c>
      <c r="AG103" s="758" t="str">
        <f ca="1">IF(OR($N103="",$N103=0),"",SUMIF('２個別表'!$D$11:$D$510,$C103,'２個別表'!EG$11:EG$510))</f>
        <v/>
      </c>
      <c r="AH103" s="758" t="str">
        <f ca="1">IF(OR($N103="",$N103=0),"",SUMIF('２個別表'!$D$11:$D$510,$C103,'２個別表'!EH$11:EH$510))</f>
        <v/>
      </c>
      <c r="AI103" s="758" t="str">
        <f ca="1">IF(OR($N103="",$N103=0),"",SUMIF('２個別表'!$D$11:$D$510,$C103,'２個別表'!EI$11:EI$510))</f>
        <v/>
      </c>
      <c r="AJ103" s="758" t="str">
        <f ca="1">IF(OR($N103="",$N103=0),"",SUMIF('２個別表'!$D$11:$D$510,$C103,'２個別表'!EJ$11:EJ$510))</f>
        <v/>
      </c>
      <c r="AK103" s="758" t="str">
        <f ca="1">IF(OR($N103="",$N103=0),"",SUMIF('２個別表'!$D$11:$D$510,$C103,'２個別表'!EK$11:EK$510))</f>
        <v/>
      </c>
      <c r="AL103" s="759" t="str">
        <f ca="1">IF(OR($N103="",$N103=0),"",SUMIF('２個別表'!$D$11:$D$510,$C103,'２個別表'!EL$11:EL$510))</f>
        <v/>
      </c>
      <c r="AM103" s="760" t="str">
        <f ca="1">IF(OR($N103="",$N103=0),"",SUMIF('２個別表'!$D$11:$D$510,$C103,'２個別表'!EM$11:EM$510))</f>
        <v/>
      </c>
      <c r="AN103" s="33"/>
      <c r="AO103" s="721" t="str">
        <f ca="1">IFERROR(IF($C103="","",INDEX(('２個別表'!$D$11:$D$510,'２個別表'!$W$11:$W$510),MATCH($C103,'２個別表'!$D$11:$D$510,0),1,2)),"")</f>
        <v/>
      </c>
    </row>
    <row r="104" spans="1:41" ht="30" hidden="1" customHeight="1">
      <c r="A104" s="721" t="str">
        <f t="shared" ca="1" si="11"/>
        <v/>
      </c>
      <c r="B104" s="722" t="str">
        <f t="shared" ca="1" si="12"/>
        <v/>
      </c>
      <c r="C104" s="728">
        <v>89</v>
      </c>
      <c r="D104" s="729" t="str">
        <f ca="1">IFERROR(IF(OR($C104="",$C104=0),"",INDEX(('２個別表'!$D$11:$D$510,'２個別表'!R$11:R$510),MATCH($C104,'２個別表'!$D$11:$D$510,0),1,2)),"")</f>
        <v/>
      </c>
      <c r="E104" s="729" t="str">
        <f ca="1">IFERROR(IF(OR($C104="",$C104=0),"",INDEX(('２個別表'!$D$11:$D$510,'２個別表'!S$11:S$510),MATCH($C104,'２個別表'!$D$11:$D$510,0),1,2)),"")</f>
        <v/>
      </c>
      <c r="F104" s="730" t="str">
        <f ca="1">IFERROR(IF(OR($C104="",$C104=0),"",INDEX(('２個別表'!$D$11:$D$510,'２個別表'!T$11:T$510),MATCH($C104,'２個別表'!$D$11:$D$510,0),1,2)),"")</f>
        <v/>
      </c>
      <c r="G104" s="732" t="str">
        <f ca="1">IFERROR(IF(OR($C104="",$C104=0),"",INDEX(('２個別表'!$D$11:$D$510,'２個別表'!V$11:V$510),MATCH($C104,'２個別表'!$D$11:$D$510,0),1,2)),"")</f>
        <v/>
      </c>
      <c r="H104" s="724" t="str">
        <f t="shared" ca="1" si="13"/>
        <v/>
      </c>
      <c r="I104" s="725" t="str">
        <f t="shared" ca="1" si="14"/>
        <v/>
      </c>
      <c r="J104" s="725" t="str">
        <f t="shared" ca="1" si="15"/>
        <v/>
      </c>
      <c r="K104" s="725" t="str">
        <f t="shared" ca="1" si="16"/>
        <v/>
      </c>
      <c r="L104" s="725" t="str">
        <f t="shared" ca="1" si="17"/>
        <v/>
      </c>
      <c r="M104" s="742" t="str">
        <f ca="1">IFERROR(IF(OR($C104="",$C104=0),"",INDEX(('２個別表'!$D$11:$D$510,'２個別表'!W$11:W$510),MATCH($C104,'２個別表'!$D$11:$D$510,0),1,2)&amp;" "&amp;INDEX(('２個別表'!$D$11:$D$510,'２個別表'!X$11:X$510),MATCH($C104,'２個別表'!$D$11:$D$510,0),1,2)),"")</f>
        <v/>
      </c>
      <c r="N104" s="738" t="str">
        <f ca="1">IF(IF(M104="2 補強以外の取組",SUMIFS('２個別表'!$M$11:$M$510,'２個別表'!$D$11:$D$510,$C104),SUMIFS('２個別表'!$N$11:$N$510,'２個別表'!$D$11:$D$510,$C104))=0,"",IF(M104="2 補強以外の取組",SUMIFS('２個別表'!$M$11:$M$510,'２個別表'!$D$11:$D$510,$C104),SUMIFS('２個別表'!$N$11:$N$510,'２個別表'!$D$11:$D$510,$C104)))</f>
        <v/>
      </c>
      <c r="O104" s="739" t="str">
        <f ca="1">IF(OR($N104="",$N104=0),"",SUMIF('２個別表'!$D$11:$D$510,$C104,'２個別表'!$BW$11:$BW$510))</f>
        <v/>
      </c>
      <c r="P104" s="739" t="str">
        <f ca="1">IF(OR($N104="",$N104=0),"",SUMIF('２個別表'!$D$11:$D$510,$C104,'２個別表'!$BY$11:$BY$510))</f>
        <v/>
      </c>
      <c r="Q104" s="739" t="str">
        <f ca="1">IF(OR($N104="",$N104=0),"",SUMIF('２個別表'!$D$11:$D$510,$C104,'２個別表'!$H$11:$H$510))</f>
        <v/>
      </c>
      <c r="R104" s="740" t="str">
        <f ca="1">IF(OR($N104="",$N104=0),"",SUMIF('２個別表'!$D$11:$D$510,$C104,'２個別表'!CS$11:CS$510))</f>
        <v/>
      </c>
      <c r="S104" s="743" t="str">
        <f ca="1">IF(OR($N104="",$N104=0),"",SUMIF('２個別表'!$D$11:$D$510,$C104,'２個別表'!CT$11:CT$510))</f>
        <v/>
      </c>
      <c r="T104" s="364"/>
      <c r="U104" s="364"/>
      <c r="V104" s="364"/>
      <c r="W104" s="365"/>
      <c r="X104" s="755" t="str">
        <f t="shared" ca="1" si="18"/>
        <v/>
      </c>
      <c r="Y104" s="756" t="str">
        <f t="shared" ca="1" si="19"/>
        <v/>
      </c>
      <c r="Z104" s="757" t="str">
        <f ca="1">IF(OR($N104="",$N104=0),"",SUMIF('２個別表'!$D$11:$D$510,$C104,'２個別表'!DZ$11:DZ$510))</f>
        <v/>
      </c>
      <c r="AA104" s="757" t="str">
        <f ca="1">IF(OR($N104="",$N104=0),"",SUMIF('２個別表'!$D$11:$D$510,$C104,'２個別表'!EA$11:EA$510))</f>
        <v/>
      </c>
      <c r="AB104" s="757" t="str">
        <f ca="1">IF(OR($N104="",$N104=0),"",SUMIF('２個別表'!$D$11:$D$510,$C104,'２個別表'!EB$11:EB$510))</f>
        <v/>
      </c>
      <c r="AC104" s="757" t="str">
        <f ca="1">IF(OR($N104="",$N104=0),"",SUMIF('２個別表'!$D$11:$D$510,$C104,'２個別表'!EC$11:EC$510))</f>
        <v/>
      </c>
      <c r="AD104" s="758" t="str">
        <f ca="1">IF(OR($N104="",$N104=0),"",SUMIF('２個別表'!$D$11:$D$510,$C104,'２個別表'!ED$11:ED$510))</f>
        <v/>
      </c>
      <c r="AE104" s="758" t="str">
        <f ca="1">IF(OR($N104="",$N104=0),"",SUMIF('２個別表'!$D$11:$D$510,$C104,'２個別表'!EE$11:EE$510))</f>
        <v/>
      </c>
      <c r="AF104" s="758" t="str">
        <f ca="1">IF(OR($N104="",$N104=0),"",SUMIF('２個別表'!$D$11:$D$510,$C104,'２個別表'!EF$11:EF$510))</f>
        <v/>
      </c>
      <c r="AG104" s="758" t="str">
        <f ca="1">IF(OR($N104="",$N104=0),"",SUMIF('２個別表'!$D$11:$D$510,$C104,'２個別表'!EG$11:EG$510))</f>
        <v/>
      </c>
      <c r="AH104" s="758" t="str">
        <f ca="1">IF(OR($N104="",$N104=0),"",SUMIF('２個別表'!$D$11:$D$510,$C104,'２個別表'!EH$11:EH$510))</f>
        <v/>
      </c>
      <c r="AI104" s="758" t="str">
        <f ca="1">IF(OR($N104="",$N104=0),"",SUMIF('２個別表'!$D$11:$D$510,$C104,'２個別表'!EI$11:EI$510))</f>
        <v/>
      </c>
      <c r="AJ104" s="758" t="str">
        <f ca="1">IF(OR($N104="",$N104=0),"",SUMIF('２個別表'!$D$11:$D$510,$C104,'２個別表'!EJ$11:EJ$510))</f>
        <v/>
      </c>
      <c r="AK104" s="758" t="str">
        <f ca="1">IF(OR($N104="",$N104=0),"",SUMIF('２個別表'!$D$11:$D$510,$C104,'２個別表'!EK$11:EK$510))</f>
        <v/>
      </c>
      <c r="AL104" s="759" t="str">
        <f ca="1">IF(OR($N104="",$N104=0),"",SUMIF('２個別表'!$D$11:$D$510,$C104,'２個別表'!EL$11:EL$510))</f>
        <v/>
      </c>
      <c r="AM104" s="760" t="str">
        <f ca="1">IF(OR($N104="",$N104=0),"",SUMIF('２個別表'!$D$11:$D$510,$C104,'２個別表'!EM$11:EM$510))</f>
        <v/>
      </c>
      <c r="AN104" s="33"/>
      <c r="AO104" s="721" t="str">
        <f ca="1">IFERROR(IF($C104="","",INDEX(('２個別表'!$D$11:$D$510,'２個別表'!$W$11:$W$510),MATCH($C104,'２個別表'!$D$11:$D$510,0),1,2)),"")</f>
        <v/>
      </c>
    </row>
    <row r="105" spans="1:41" ht="30" hidden="1" customHeight="1">
      <c r="A105" s="721" t="str">
        <f t="shared" ca="1" si="11"/>
        <v/>
      </c>
      <c r="B105" s="722" t="str">
        <f t="shared" ca="1" si="12"/>
        <v/>
      </c>
      <c r="C105" s="728">
        <v>90</v>
      </c>
      <c r="D105" s="729" t="str">
        <f ca="1">IFERROR(IF(OR($C105="",$C105=0),"",INDEX(('２個別表'!$D$11:$D$510,'２個別表'!R$11:R$510),MATCH($C105,'２個別表'!$D$11:$D$510,0),1,2)),"")</f>
        <v/>
      </c>
      <c r="E105" s="729" t="str">
        <f ca="1">IFERROR(IF(OR($C105="",$C105=0),"",INDEX(('２個別表'!$D$11:$D$510,'２個別表'!S$11:S$510),MATCH($C105,'２個別表'!$D$11:$D$510,0),1,2)),"")</f>
        <v/>
      </c>
      <c r="F105" s="730" t="str">
        <f ca="1">IFERROR(IF(OR($C105="",$C105=0),"",INDEX(('２個別表'!$D$11:$D$510,'２個別表'!T$11:T$510),MATCH($C105,'２個別表'!$D$11:$D$510,0),1,2)),"")</f>
        <v/>
      </c>
      <c r="G105" s="732" t="str">
        <f ca="1">IFERROR(IF(OR($C105="",$C105=0),"",INDEX(('２個別表'!$D$11:$D$510,'２個別表'!V$11:V$510),MATCH($C105,'２個別表'!$D$11:$D$510,0),1,2)),"")</f>
        <v/>
      </c>
      <c r="H105" s="724" t="str">
        <f t="shared" ca="1" si="13"/>
        <v/>
      </c>
      <c r="I105" s="725" t="str">
        <f t="shared" ca="1" si="14"/>
        <v/>
      </c>
      <c r="J105" s="725" t="str">
        <f t="shared" ca="1" si="15"/>
        <v/>
      </c>
      <c r="K105" s="725" t="str">
        <f t="shared" ca="1" si="16"/>
        <v/>
      </c>
      <c r="L105" s="725" t="str">
        <f t="shared" ca="1" si="17"/>
        <v/>
      </c>
      <c r="M105" s="742" t="str">
        <f ca="1">IFERROR(IF(OR($C105="",$C105=0),"",INDEX(('２個別表'!$D$11:$D$510,'２個別表'!W$11:W$510),MATCH($C105,'２個別表'!$D$11:$D$510,0),1,2)&amp;" "&amp;INDEX(('２個別表'!$D$11:$D$510,'２個別表'!X$11:X$510),MATCH($C105,'２個別表'!$D$11:$D$510,0),1,2)),"")</f>
        <v/>
      </c>
      <c r="N105" s="738" t="str">
        <f ca="1">IF(IF(M105="2 補強以外の取組",SUMIFS('２個別表'!$M$11:$M$510,'２個別表'!$D$11:$D$510,$C105),SUMIFS('２個別表'!$N$11:$N$510,'２個別表'!$D$11:$D$510,$C105))=0,"",IF(M105="2 補強以外の取組",SUMIFS('２個別表'!$M$11:$M$510,'２個別表'!$D$11:$D$510,$C105),SUMIFS('２個別表'!$N$11:$N$510,'２個別表'!$D$11:$D$510,$C105)))</f>
        <v/>
      </c>
      <c r="O105" s="739" t="str">
        <f ca="1">IF(OR($N105="",$N105=0),"",SUMIF('２個別表'!$D$11:$D$510,$C105,'２個別表'!$BW$11:$BW$510))</f>
        <v/>
      </c>
      <c r="P105" s="739" t="str">
        <f ca="1">IF(OR($N105="",$N105=0),"",SUMIF('２個別表'!$D$11:$D$510,$C105,'２個別表'!$BY$11:$BY$510))</f>
        <v/>
      </c>
      <c r="Q105" s="739" t="str">
        <f ca="1">IF(OR($N105="",$N105=0),"",SUMIF('２個別表'!$D$11:$D$510,$C105,'２個別表'!$H$11:$H$510))</f>
        <v/>
      </c>
      <c r="R105" s="740" t="str">
        <f ca="1">IF(OR($N105="",$N105=0),"",SUMIF('２個別表'!$D$11:$D$510,$C105,'２個別表'!CS$11:CS$510))</f>
        <v/>
      </c>
      <c r="S105" s="743" t="str">
        <f ca="1">IF(OR($N105="",$N105=0),"",SUMIF('２個別表'!$D$11:$D$510,$C105,'２個別表'!CT$11:CT$510))</f>
        <v/>
      </c>
      <c r="T105" s="364"/>
      <c r="U105" s="364"/>
      <c r="V105" s="364"/>
      <c r="W105" s="365"/>
      <c r="X105" s="755" t="str">
        <f t="shared" ca="1" si="18"/>
        <v/>
      </c>
      <c r="Y105" s="756" t="str">
        <f t="shared" ca="1" si="19"/>
        <v/>
      </c>
      <c r="Z105" s="757" t="str">
        <f ca="1">IF(OR($N105="",$N105=0),"",SUMIF('２個別表'!$D$11:$D$510,$C105,'２個別表'!DZ$11:DZ$510))</f>
        <v/>
      </c>
      <c r="AA105" s="757" t="str">
        <f ca="1">IF(OR($N105="",$N105=0),"",SUMIF('２個別表'!$D$11:$D$510,$C105,'２個別表'!EA$11:EA$510))</f>
        <v/>
      </c>
      <c r="AB105" s="757" t="str">
        <f ca="1">IF(OR($N105="",$N105=0),"",SUMIF('２個別表'!$D$11:$D$510,$C105,'２個別表'!EB$11:EB$510))</f>
        <v/>
      </c>
      <c r="AC105" s="757" t="str">
        <f ca="1">IF(OR($N105="",$N105=0),"",SUMIF('２個別表'!$D$11:$D$510,$C105,'２個別表'!EC$11:EC$510))</f>
        <v/>
      </c>
      <c r="AD105" s="758" t="str">
        <f ca="1">IF(OR($N105="",$N105=0),"",SUMIF('２個別表'!$D$11:$D$510,$C105,'２個別表'!ED$11:ED$510))</f>
        <v/>
      </c>
      <c r="AE105" s="758" t="str">
        <f ca="1">IF(OR($N105="",$N105=0),"",SUMIF('２個別表'!$D$11:$D$510,$C105,'２個別表'!EE$11:EE$510))</f>
        <v/>
      </c>
      <c r="AF105" s="758" t="str">
        <f ca="1">IF(OR($N105="",$N105=0),"",SUMIF('２個別表'!$D$11:$D$510,$C105,'２個別表'!EF$11:EF$510))</f>
        <v/>
      </c>
      <c r="AG105" s="758" t="str">
        <f ca="1">IF(OR($N105="",$N105=0),"",SUMIF('２個別表'!$D$11:$D$510,$C105,'２個別表'!EG$11:EG$510))</f>
        <v/>
      </c>
      <c r="AH105" s="758" t="str">
        <f ca="1">IF(OR($N105="",$N105=0),"",SUMIF('２個別表'!$D$11:$D$510,$C105,'２個別表'!EH$11:EH$510))</f>
        <v/>
      </c>
      <c r="AI105" s="758" t="str">
        <f ca="1">IF(OR($N105="",$N105=0),"",SUMIF('２個別表'!$D$11:$D$510,$C105,'２個別表'!EI$11:EI$510))</f>
        <v/>
      </c>
      <c r="AJ105" s="758" t="str">
        <f ca="1">IF(OR($N105="",$N105=0),"",SUMIF('２個別表'!$D$11:$D$510,$C105,'２個別表'!EJ$11:EJ$510))</f>
        <v/>
      </c>
      <c r="AK105" s="758" t="str">
        <f ca="1">IF(OR($N105="",$N105=0),"",SUMIF('２個別表'!$D$11:$D$510,$C105,'２個別表'!EK$11:EK$510))</f>
        <v/>
      </c>
      <c r="AL105" s="759" t="str">
        <f ca="1">IF(OR($N105="",$N105=0),"",SUMIF('２個別表'!$D$11:$D$510,$C105,'２個別表'!EL$11:EL$510))</f>
        <v/>
      </c>
      <c r="AM105" s="760" t="str">
        <f ca="1">IF(OR($N105="",$N105=0),"",SUMIF('２個別表'!$D$11:$D$510,$C105,'２個別表'!EM$11:EM$510))</f>
        <v/>
      </c>
      <c r="AN105" s="33"/>
      <c r="AO105" s="721" t="str">
        <f ca="1">IFERROR(IF($C105="","",INDEX(('２個別表'!$D$11:$D$510,'２個別表'!$W$11:$W$510),MATCH($C105,'２個別表'!$D$11:$D$510,0),1,2)),"")</f>
        <v/>
      </c>
    </row>
    <row r="106" spans="1:41" ht="30" hidden="1" customHeight="1">
      <c r="A106" s="721" t="str">
        <f t="shared" ca="1" si="11"/>
        <v/>
      </c>
      <c r="B106" s="722" t="str">
        <f t="shared" ca="1" si="12"/>
        <v/>
      </c>
      <c r="C106" s="728">
        <v>91</v>
      </c>
      <c r="D106" s="729" t="str">
        <f ca="1">IFERROR(IF(OR($C106="",$C106=0),"",INDEX(('２個別表'!$D$11:$D$510,'２個別表'!R$11:R$510),MATCH($C106,'２個別表'!$D$11:$D$510,0),1,2)),"")</f>
        <v/>
      </c>
      <c r="E106" s="729" t="str">
        <f ca="1">IFERROR(IF(OR($C106="",$C106=0),"",INDEX(('２個別表'!$D$11:$D$510,'２個別表'!S$11:S$510),MATCH($C106,'２個別表'!$D$11:$D$510,0),1,2)),"")</f>
        <v/>
      </c>
      <c r="F106" s="730" t="str">
        <f ca="1">IFERROR(IF(OR($C106="",$C106=0),"",INDEX(('２個別表'!$D$11:$D$510,'２個別表'!T$11:T$510),MATCH($C106,'２個別表'!$D$11:$D$510,0),1,2)),"")</f>
        <v/>
      </c>
      <c r="G106" s="732" t="str">
        <f ca="1">IFERROR(IF(OR($C106="",$C106=0),"",INDEX(('２個別表'!$D$11:$D$510,'２個別表'!V$11:V$510),MATCH($C106,'２個別表'!$D$11:$D$510,0),1,2)),"")</f>
        <v/>
      </c>
      <c r="H106" s="724" t="str">
        <f t="shared" ca="1" si="13"/>
        <v/>
      </c>
      <c r="I106" s="725" t="str">
        <f t="shared" ca="1" si="14"/>
        <v/>
      </c>
      <c r="J106" s="725" t="str">
        <f t="shared" ca="1" si="15"/>
        <v/>
      </c>
      <c r="K106" s="725" t="str">
        <f t="shared" ca="1" si="16"/>
        <v/>
      </c>
      <c r="L106" s="725" t="str">
        <f t="shared" ca="1" si="17"/>
        <v/>
      </c>
      <c r="M106" s="742" t="str">
        <f ca="1">IFERROR(IF(OR($C106="",$C106=0),"",INDEX(('２個別表'!$D$11:$D$510,'２個別表'!W$11:W$510),MATCH($C106,'２個別表'!$D$11:$D$510,0),1,2)&amp;" "&amp;INDEX(('２個別表'!$D$11:$D$510,'２個別表'!X$11:X$510),MATCH($C106,'２個別表'!$D$11:$D$510,0),1,2)),"")</f>
        <v/>
      </c>
      <c r="N106" s="738" t="str">
        <f ca="1">IF(IF(M106="2 補強以外の取組",SUMIFS('２個別表'!$M$11:$M$510,'２個別表'!$D$11:$D$510,$C106),SUMIFS('２個別表'!$N$11:$N$510,'２個別表'!$D$11:$D$510,$C106))=0,"",IF(M106="2 補強以外の取組",SUMIFS('２個別表'!$M$11:$M$510,'２個別表'!$D$11:$D$510,$C106),SUMIFS('２個別表'!$N$11:$N$510,'２個別表'!$D$11:$D$510,$C106)))</f>
        <v/>
      </c>
      <c r="O106" s="739" t="str">
        <f ca="1">IF(OR($N106="",$N106=0),"",SUMIF('２個別表'!$D$11:$D$510,$C106,'２個別表'!$BW$11:$BW$510))</f>
        <v/>
      </c>
      <c r="P106" s="739" t="str">
        <f ca="1">IF(OR($N106="",$N106=0),"",SUMIF('２個別表'!$D$11:$D$510,$C106,'２個別表'!$BY$11:$BY$510))</f>
        <v/>
      </c>
      <c r="Q106" s="739" t="str">
        <f ca="1">IF(OR($N106="",$N106=0),"",SUMIF('２個別表'!$D$11:$D$510,$C106,'２個別表'!$H$11:$H$510))</f>
        <v/>
      </c>
      <c r="R106" s="740" t="str">
        <f ca="1">IF(OR($N106="",$N106=0),"",SUMIF('２個別表'!$D$11:$D$510,$C106,'２個別表'!CS$11:CS$510))</f>
        <v/>
      </c>
      <c r="S106" s="743" t="str">
        <f ca="1">IF(OR($N106="",$N106=0),"",SUMIF('２個別表'!$D$11:$D$510,$C106,'２個別表'!CT$11:CT$510))</f>
        <v/>
      </c>
      <c r="T106" s="364"/>
      <c r="U106" s="364"/>
      <c r="V106" s="364"/>
      <c r="W106" s="365"/>
      <c r="X106" s="755" t="str">
        <f t="shared" ca="1" si="18"/>
        <v/>
      </c>
      <c r="Y106" s="756" t="str">
        <f t="shared" ca="1" si="19"/>
        <v/>
      </c>
      <c r="Z106" s="757" t="str">
        <f ca="1">IF(OR($N106="",$N106=0),"",SUMIF('２個別表'!$D$11:$D$510,$C106,'２個別表'!DZ$11:DZ$510))</f>
        <v/>
      </c>
      <c r="AA106" s="757" t="str">
        <f ca="1">IF(OR($N106="",$N106=0),"",SUMIF('２個別表'!$D$11:$D$510,$C106,'２個別表'!EA$11:EA$510))</f>
        <v/>
      </c>
      <c r="AB106" s="757" t="str">
        <f ca="1">IF(OR($N106="",$N106=0),"",SUMIF('２個別表'!$D$11:$D$510,$C106,'２個別表'!EB$11:EB$510))</f>
        <v/>
      </c>
      <c r="AC106" s="757" t="str">
        <f ca="1">IF(OR($N106="",$N106=0),"",SUMIF('２個別表'!$D$11:$D$510,$C106,'２個別表'!EC$11:EC$510))</f>
        <v/>
      </c>
      <c r="AD106" s="758" t="str">
        <f ca="1">IF(OR($N106="",$N106=0),"",SUMIF('２個別表'!$D$11:$D$510,$C106,'２個別表'!ED$11:ED$510))</f>
        <v/>
      </c>
      <c r="AE106" s="758" t="str">
        <f ca="1">IF(OR($N106="",$N106=0),"",SUMIF('２個別表'!$D$11:$D$510,$C106,'２個別表'!EE$11:EE$510))</f>
        <v/>
      </c>
      <c r="AF106" s="758" t="str">
        <f ca="1">IF(OR($N106="",$N106=0),"",SUMIF('２個別表'!$D$11:$D$510,$C106,'２個別表'!EF$11:EF$510))</f>
        <v/>
      </c>
      <c r="AG106" s="758" t="str">
        <f ca="1">IF(OR($N106="",$N106=0),"",SUMIF('２個別表'!$D$11:$D$510,$C106,'２個別表'!EG$11:EG$510))</f>
        <v/>
      </c>
      <c r="AH106" s="758" t="str">
        <f ca="1">IF(OR($N106="",$N106=0),"",SUMIF('２個別表'!$D$11:$D$510,$C106,'２個別表'!EH$11:EH$510))</f>
        <v/>
      </c>
      <c r="AI106" s="758" t="str">
        <f ca="1">IF(OR($N106="",$N106=0),"",SUMIF('２個別表'!$D$11:$D$510,$C106,'２個別表'!EI$11:EI$510))</f>
        <v/>
      </c>
      <c r="AJ106" s="758" t="str">
        <f ca="1">IF(OR($N106="",$N106=0),"",SUMIF('２個別表'!$D$11:$D$510,$C106,'２個別表'!EJ$11:EJ$510))</f>
        <v/>
      </c>
      <c r="AK106" s="758" t="str">
        <f ca="1">IF(OR($N106="",$N106=0),"",SUMIF('２個別表'!$D$11:$D$510,$C106,'２個別表'!EK$11:EK$510))</f>
        <v/>
      </c>
      <c r="AL106" s="759" t="str">
        <f ca="1">IF(OR($N106="",$N106=0),"",SUMIF('２個別表'!$D$11:$D$510,$C106,'２個別表'!EL$11:EL$510))</f>
        <v/>
      </c>
      <c r="AM106" s="760" t="str">
        <f ca="1">IF(OR($N106="",$N106=0),"",SUMIF('２個別表'!$D$11:$D$510,$C106,'２個別表'!EM$11:EM$510))</f>
        <v/>
      </c>
      <c r="AN106" s="33"/>
      <c r="AO106" s="721" t="str">
        <f ca="1">IFERROR(IF($C106="","",INDEX(('２個別表'!$D$11:$D$510,'２個別表'!$W$11:$W$510),MATCH($C106,'２個別表'!$D$11:$D$510,0),1,2)),"")</f>
        <v/>
      </c>
    </row>
    <row r="107" spans="1:41" ht="30" hidden="1" customHeight="1">
      <c r="A107" s="721" t="str">
        <f t="shared" ca="1" si="11"/>
        <v/>
      </c>
      <c r="B107" s="722" t="str">
        <f t="shared" ca="1" si="12"/>
        <v/>
      </c>
      <c r="C107" s="728">
        <v>92</v>
      </c>
      <c r="D107" s="729" t="str">
        <f ca="1">IFERROR(IF(OR($C107="",$C107=0),"",INDEX(('２個別表'!$D$11:$D$510,'２個別表'!R$11:R$510),MATCH($C107,'２個別表'!$D$11:$D$510,0),1,2)),"")</f>
        <v/>
      </c>
      <c r="E107" s="729" t="str">
        <f ca="1">IFERROR(IF(OR($C107="",$C107=0),"",INDEX(('２個別表'!$D$11:$D$510,'２個別表'!S$11:S$510),MATCH($C107,'２個別表'!$D$11:$D$510,0),1,2)),"")</f>
        <v/>
      </c>
      <c r="F107" s="730" t="str">
        <f ca="1">IFERROR(IF(OR($C107="",$C107=0),"",INDEX(('２個別表'!$D$11:$D$510,'２個別表'!T$11:T$510),MATCH($C107,'２個別表'!$D$11:$D$510,0),1,2)),"")</f>
        <v/>
      </c>
      <c r="G107" s="732" t="str">
        <f ca="1">IFERROR(IF(OR($C107="",$C107=0),"",INDEX(('２個別表'!$D$11:$D$510,'２個別表'!V$11:V$510),MATCH($C107,'２個別表'!$D$11:$D$510,0),1,2)),"")</f>
        <v/>
      </c>
      <c r="H107" s="724" t="str">
        <f t="shared" ca="1" si="13"/>
        <v/>
      </c>
      <c r="I107" s="725" t="str">
        <f t="shared" ca="1" si="14"/>
        <v/>
      </c>
      <c r="J107" s="725" t="str">
        <f t="shared" ca="1" si="15"/>
        <v/>
      </c>
      <c r="K107" s="725" t="str">
        <f t="shared" ca="1" si="16"/>
        <v/>
      </c>
      <c r="L107" s="725" t="str">
        <f t="shared" ca="1" si="17"/>
        <v/>
      </c>
      <c r="M107" s="742" t="str">
        <f ca="1">IFERROR(IF(OR($C107="",$C107=0),"",INDEX(('２個別表'!$D$11:$D$510,'２個別表'!W$11:W$510),MATCH($C107,'２個別表'!$D$11:$D$510,0),1,2)&amp;" "&amp;INDEX(('２個別表'!$D$11:$D$510,'２個別表'!X$11:X$510),MATCH($C107,'２個別表'!$D$11:$D$510,0),1,2)),"")</f>
        <v/>
      </c>
      <c r="N107" s="738" t="str">
        <f ca="1">IF(IF(M107="2 補強以外の取組",SUMIFS('２個別表'!$M$11:$M$510,'２個別表'!$D$11:$D$510,$C107),SUMIFS('２個別表'!$N$11:$N$510,'２個別表'!$D$11:$D$510,$C107))=0,"",IF(M107="2 補強以外の取組",SUMIFS('２個別表'!$M$11:$M$510,'２個別表'!$D$11:$D$510,$C107),SUMIFS('２個別表'!$N$11:$N$510,'２個別表'!$D$11:$D$510,$C107)))</f>
        <v/>
      </c>
      <c r="O107" s="739" t="str">
        <f ca="1">IF(OR($N107="",$N107=0),"",SUMIF('２個別表'!$D$11:$D$510,$C107,'２個別表'!$BW$11:$BW$510))</f>
        <v/>
      </c>
      <c r="P107" s="739" t="str">
        <f ca="1">IF(OR($N107="",$N107=0),"",SUMIF('２個別表'!$D$11:$D$510,$C107,'２個別表'!$BY$11:$BY$510))</f>
        <v/>
      </c>
      <c r="Q107" s="739" t="str">
        <f ca="1">IF(OR($N107="",$N107=0),"",SUMIF('２個別表'!$D$11:$D$510,$C107,'２個別表'!$H$11:$H$510))</f>
        <v/>
      </c>
      <c r="R107" s="740" t="str">
        <f ca="1">IF(OR($N107="",$N107=0),"",SUMIF('２個別表'!$D$11:$D$510,$C107,'２個別表'!CS$11:CS$510))</f>
        <v/>
      </c>
      <c r="S107" s="743" t="str">
        <f ca="1">IF(OR($N107="",$N107=0),"",SUMIF('２個別表'!$D$11:$D$510,$C107,'２個別表'!CT$11:CT$510))</f>
        <v/>
      </c>
      <c r="T107" s="364"/>
      <c r="U107" s="364"/>
      <c r="V107" s="364"/>
      <c r="W107" s="365"/>
      <c r="X107" s="755" t="str">
        <f t="shared" ca="1" si="18"/>
        <v/>
      </c>
      <c r="Y107" s="756" t="str">
        <f t="shared" ca="1" si="19"/>
        <v/>
      </c>
      <c r="Z107" s="757" t="str">
        <f ca="1">IF(OR($N107="",$N107=0),"",SUMIF('２個別表'!$D$11:$D$510,$C107,'２個別表'!DZ$11:DZ$510))</f>
        <v/>
      </c>
      <c r="AA107" s="757" t="str">
        <f ca="1">IF(OR($N107="",$N107=0),"",SUMIF('２個別表'!$D$11:$D$510,$C107,'２個別表'!EA$11:EA$510))</f>
        <v/>
      </c>
      <c r="AB107" s="757" t="str">
        <f ca="1">IF(OR($N107="",$N107=0),"",SUMIF('２個別表'!$D$11:$D$510,$C107,'２個別表'!EB$11:EB$510))</f>
        <v/>
      </c>
      <c r="AC107" s="757" t="str">
        <f ca="1">IF(OR($N107="",$N107=0),"",SUMIF('２個別表'!$D$11:$D$510,$C107,'２個別表'!EC$11:EC$510))</f>
        <v/>
      </c>
      <c r="AD107" s="758" t="str">
        <f ca="1">IF(OR($N107="",$N107=0),"",SUMIF('２個別表'!$D$11:$D$510,$C107,'２個別表'!ED$11:ED$510))</f>
        <v/>
      </c>
      <c r="AE107" s="758" t="str">
        <f ca="1">IF(OR($N107="",$N107=0),"",SUMIF('２個別表'!$D$11:$D$510,$C107,'２個別表'!EE$11:EE$510))</f>
        <v/>
      </c>
      <c r="AF107" s="758" t="str">
        <f ca="1">IF(OR($N107="",$N107=0),"",SUMIF('２個別表'!$D$11:$D$510,$C107,'２個別表'!EF$11:EF$510))</f>
        <v/>
      </c>
      <c r="AG107" s="758" t="str">
        <f ca="1">IF(OR($N107="",$N107=0),"",SUMIF('２個別表'!$D$11:$D$510,$C107,'２個別表'!EG$11:EG$510))</f>
        <v/>
      </c>
      <c r="AH107" s="758" t="str">
        <f ca="1">IF(OR($N107="",$N107=0),"",SUMIF('２個別表'!$D$11:$D$510,$C107,'２個別表'!EH$11:EH$510))</f>
        <v/>
      </c>
      <c r="AI107" s="758" t="str">
        <f ca="1">IF(OR($N107="",$N107=0),"",SUMIF('２個別表'!$D$11:$D$510,$C107,'２個別表'!EI$11:EI$510))</f>
        <v/>
      </c>
      <c r="AJ107" s="758" t="str">
        <f ca="1">IF(OR($N107="",$N107=0),"",SUMIF('２個別表'!$D$11:$D$510,$C107,'２個別表'!EJ$11:EJ$510))</f>
        <v/>
      </c>
      <c r="AK107" s="758" t="str">
        <f ca="1">IF(OR($N107="",$N107=0),"",SUMIF('２個別表'!$D$11:$D$510,$C107,'２個別表'!EK$11:EK$510))</f>
        <v/>
      </c>
      <c r="AL107" s="759" t="str">
        <f ca="1">IF(OR($N107="",$N107=0),"",SUMIF('２個別表'!$D$11:$D$510,$C107,'２個別表'!EL$11:EL$510))</f>
        <v/>
      </c>
      <c r="AM107" s="760" t="str">
        <f ca="1">IF(OR($N107="",$N107=0),"",SUMIF('２個別表'!$D$11:$D$510,$C107,'２個別表'!EM$11:EM$510))</f>
        <v/>
      </c>
      <c r="AN107" s="33"/>
      <c r="AO107" s="721" t="str">
        <f ca="1">IFERROR(IF($C107="","",INDEX(('２個別表'!$D$11:$D$510,'２個別表'!$W$11:$W$510),MATCH($C107,'２個別表'!$D$11:$D$510,0),1,2)),"")</f>
        <v/>
      </c>
    </row>
    <row r="108" spans="1:41" ht="30" hidden="1" customHeight="1">
      <c r="A108" s="721" t="str">
        <f t="shared" ca="1" si="11"/>
        <v/>
      </c>
      <c r="B108" s="722" t="str">
        <f t="shared" ca="1" si="12"/>
        <v/>
      </c>
      <c r="C108" s="728">
        <v>93</v>
      </c>
      <c r="D108" s="729" t="str">
        <f ca="1">IFERROR(IF(OR($C108="",$C108=0),"",INDEX(('２個別表'!$D$11:$D$510,'２個別表'!R$11:R$510),MATCH($C108,'２個別表'!$D$11:$D$510,0),1,2)),"")</f>
        <v/>
      </c>
      <c r="E108" s="729" t="str">
        <f ca="1">IFERROR(IF(OR($C108="",$C108=0),"",INDEX(('２個別表'!$D$11:$D$510,'２個別表'!S$11:S$510),MATCH($C108,'２個別表'!$D$11:$D$510,0),1,2)),"")</f>
        <v/>
      </c>
      <c r="F108" s="730" t="str">
        <f ca="1">IFERROR(IF(OR($C108="",$C108=0),"",INDEX(('２個別表'!$D$11:$D$510,'２個別表'!T$11:T$510),MATCH($C108,'２個別表'!$D$11:$D$510,0),1,2)),"")</f>
        <v/>
      </c>
      <c r="G108" s="732" t="str">
        <f ca="1">IFERROR(IF(OR($C108="",$C108=0),"",INDEX(('２個別表'!$D$11:$D$510,'２個別表'!V$11:V$510),MATCH($C108,'２個別表'!$D$11:$D$510,0),1,2)),"")</f>
        <v/>
      </c>
      <c r="H108" s="724" t="str">
        <f t="shared" ca="1" si="13"/>
        <v/>
      </c>
      <c r="I108" s="725" t="str">
        <f t="shared" ca="1" si="14"/>
        <v/>
      </c>
      <c r="J108" s="725" t="str">
        <f t="shared" ca="1" si="15"/>
        <v/>
      </c>
      <c r="K108" s="725" t="str">
        <f t="shared" ca="1" si="16"/>
        <v/>
      </c>
      <c r="L108" s="725" t="str">
        <f t="shared" ca="1" si="17"/>
        <v/>
      </c>
      <c r="M108" s="742" t="str">
        <f ca="1">IFERROR(IF(OR($C108="",$C108=0),"",INDEX(('２個別表'!$D$11:$D$510,'２個別表'!W$11:W$510),MATCH($C108,'２個別表'!$D$11:$D$510,0),1,2)&amp;" "&amp;INDEX(('２個別表'!$D$11:$D$510,'２個別表'!X$11:X$510),MATCH($C108,'２個別表'!$D$11:$D$510,0),1,2)),"")</f>
        <v/>
      </c>
      <c r="N108" s="738" t="str">
        <f ca="1">IF(IF(M108="2 補強以外の取組",SUMIFS('２個別表'!$M$11:$M$510,'２個別表'!$D$11:$D$510,$C108),SUMIFS('２個別表'!$N$11:$N$510,'２個別表'!$D$11:$D$510,$C108))=0,"",IF(M108="2 補強以外の取組",SUMIFS('２個別表'!$M$11:$M$510,'２個別表'!$D$11:$D$510,$C108),SUMIFS('２個別表'!$N$11:$N$510,'２個別表'!$D$11:$D$510,$C108)))</f>
        <v/>
      </c>
      <c r="O108" s="739" t="str">
        <f ca="1">IF(OR($N108="",$N108=0),"",SUMIF('２個別表'!$D$11:$D$510,$C108,'２個別表'!$BW$11:$BW$510))</f>
        <v/>
      </c>
      <c r="P108" s="739" t="str">
        <f ca="1">IF(OR($N108="",$N108=0),"",SUMIF('２個別表'!$D$11:$D$510,$C108,'２個別表'!$BY$11:$BY$510))</f>
        <v/>
      </c>
      <c r="Q108" s="739" t="str">
        <f ca="1">IF(OR($N108="",$N108=0),"",SUMIF('２個別表'!$D$11:$D$510,$C108,'２個別表'!$H$11:$H$510))</f>
        <v/>
      </c>
      <c r="R108" s="740" t="str">
        <f ca="1">IF(OR($N108="",$N108=0),"",SUMIF('２個別表'!$D$11:$D$510,$C108,'２個別表'!CS$11:CS$510))</f>
        <v/>
      </c>
      <c r="S108" s="743" t="str">
        <f ca="1">IF(OR($N108="",$N108=0),"",SUMIF('２個別表'!$D$11:$D$510,$C108,'２個別表'!CT$11:CT$510))</f>
        <v/>
      </c>
      <c r="T108" s="364"/>
      <c r="U108" s="364"/>
      <c r="V108" s="364"/>
      <c r="W108" s="365"/>
      <c r="X108" s="755" t="str">
        <f t="shared" ca="1" si="18"/>
        <v/>
      </c>
      <c r="Y108" s="756" t="str">
        <f t="shared" ca="1" si="19"/>
        <v/>
      </c>
      <c r="Z108" s="757" t="str">
        <f ca="1">IF(OR($N108="",$N108=0),"",SUMIF('２個別表'!$D$11:$D$510,$C108,'２個別表'!DZ$11:DZ$510))</f>
        <v/>
      </c>
      <c r="AA108" s="757" t="str">
        <f ca="1">IF(OR($N108="",$N108=0),"",SUMIF('２個別表'!$D$11:$D$510,$C108,'２個別表'!EA$11:EA$510))</f>
        <v/>
      </c>
      <c r="AB108" s="757" t="str">
        <f ca="1">IF(OR($N108="",$N108=0),"",SUMIF('２個別表'!$D$11:$D$510,$C108,'２個別表'!EB$11:EB$510))</f>
        <v/>
      </c>
      <c r="AC108" s="757" t="str">
        <f ca="1">IF(OR($N108="",$N108=0),"",SUMIF('２個別表'!$D$11:$D$510,$C108,'２個別表'!EC$11:EC$510))</f>
        <v/>
      </c>
      <c r="AD108" s="758" t="str">
        <f ca="1">IF(OR($N108="",$N108=0),"",SUMIF('２個別表'!$D$11:$D$510,$C108,'２個別表'!ED$11:ED$510))</f>
        <v/>
      </c>
      <c r="AE108" s="758" t="str">
        <f ca="1">IF(OR($N108="",$N108=0),"",SUMIF('２個別表'!$D$11:$D$510,$C108,'２個別表'!EE$11:EE$510))</f>
        <v/>
      </c>
      <c r="AF108" s="758" t="str">
        <f ca="1">IF(OR($N108="",$N108=0),"",SUMIF('２個別表'!$D$11:$D$510,$C108,'２個別表'!EF$11:EF$510))</f>
        <v/>
      </c>
      <c r="AG108" s="758" t="str">
        <f ca="1">IF(OR($N108="",$N108=0),"",SUMIF('２個別表'!$D$11:$D$510,$C108,'２個別表'!EG$11:EG$510))</f>
        <v/>
      </c>
      <c r="AH108" s="758" t="str">
        <f ca="1">IF(OR($N108="",$N108=0),"",SUMIF('２個別表'!$D$11:$D$510,$C108,'２個別表'!EH$11:EH$510))</f>
        <v/>
      </c>
      <c r="AI108" s="758" t="str">
        <f ca="1">IF(OR($N108="",$N108=0),"",SUMIF('２個別表'!$D$11:$D$510,$C108,'２個別表'!EI$11:EI$510))</f>
        <v/>
      </c>
      <c r="AJ108" s="758" t="str">
        <f ca="1">IF(OR($N108="",$N108=0),"",SUMIF('２個別表'!$D$11:$D$510,$C108,'２個別表'!EJ$11:EJ$510))</f>
        <v/>
      </c>
      <c r="AK108" s="758" t="str">
        <f ca="1">IF(OR($N108="",$N108=0),"",SUMIF('２個別表'!$D$11:$D$510,$C108,'２個別表'!EK$11:EK$510))</f>
        <v/>
      </c>
      <c r="AL108" s="759" t="str">
        <f ca="1">IF(OR($N108="",$N108=0),"",SUMIF('２個別表'!$D$11:$D$510,$C108,'２個別表'!EL$11:EL$510))</f>
        <v/>
      </c>
      <c r="AM108" s="760" t="str">
        <f ca="1">IF(OR($N108="",$N108=0),"",SUMIF('２個別表'!$D$11:$D$510,$C108,'２個別表'!EM$11:EM$510))</f>
        <v/>
      </c>
      <c r="AN108" s="33"/>
      <c r="AO108" s="721" t="str">
        <f ca="1">IFERROR(IF($C108="","",INDEX(('２個別表'!$D$11:$D$510,'２個別表'!$W$11:$W$510),MATCH($C108,'２個別表'!$D$11:$D$510,0),1,2)),"")</f>
        <v/>
      </c>
    </row>
    <row r="109" spans="1:41" ht="30" hidden="1" customHeight="1">
      <c r="A109" s="721" t="str">
        <f t="shared" ca="1" si="11"/>
        <v/>
      </c>
      <c r="B109" s="722" t="str">
        <f t="shared" ca="1" si="12"/>
        <v/>
      </c>
      <c r="C109" s="728">
        <v>94</v>
      </c>
      <c r="D109" s="729" t="str">
        <f ca="1">IFERROR(IF(OR($C109="",$C109=0),"",INDEX(('２個別表'!$D$11:$D$510,'２個別表'!R$11:R$510),MATCH($C109,'２個別表'!$D$11:$D$510,0),1,2)),"")</f>
        <v/>
      </c>
      <c r="E109" s="729" t="str">
        <f ca="1">IFERROR(IF(OR($C109="",$C109=0),"",INDEX(('２個別表'!$D$11:$D$510,'２個別表'!S$11:S$510),MATCH($C109,'２個別表'!$D$11:$D$510,0),1,2)),"")</f>
        <v/>
      </c>
      <c r="F109" s="730" t="str">
        <f ca="1">IFERROR(IF(OR($C109="",$C109=0),"",INDEX(('２個別表'!$D$11:$D$510,'２個別表'!T$11:T$510),MATCH($C109,'２個別表'!$D$11:$D$510,0),1,2)),"")</f>
        <v/>
      </c>
      <c r="G109" s="732" t="str">
        <f ca="1">IFERROR(IF(OR($C109="",$C109=0),"",INDEX(('２個別表'!$D$11:$D$510,'２個別表'!V$11:V$510),MATCH($C109,'２個別表'!$D$11:$D$510,0),1,2)),"")</f>
        <v/>
      </c>
      <c r="H109" s="724" t="str">
        <f t="shared" ca="1" si="13"/>
        <v/>
      </c>
      <c r="I109" s="725" t="str">
        <f t="shared" ca="1" si="14"/>
        <v/>
      </c>
      <c r="J109" s="725" t="str">
        <f t="shared" ca="1" si="15"/>
        <v/>
      </c>
      <c r="K109" s="725" t="str">
        <f t="shared" ca="1" si="16"/>
        <v/>
      </c>
      <c r="L109" s="725" t="str">
        <f t="shared" ca="1" si="17"/>
        <v/>
      </c>
      <c r="M109" s="742" t="str">
        <f ca="1">IFERROR(IF(OR($C109="",$C109=0),"",INDEX(('２個別表'!$D$11:$D$510,'２個別表'!W$11:W$510),MATCH($C109,'２個別表'!$D$11:$D$510,0),1,2)&amp;" "&amp;INDEX(('２個別表'!$D$11:$D$510,'２個別表'!X$11:X$510),MATCH($C109,'２個別表'!$D$11:$D$510,0),1,2)),"")</f>
        <v/>
      </c>
      <c r="N109" s="738" t="str">
        <f ca="1">IF(IF(M109="2 補強以外の取組",SUMIFS('２個別表'!$M$11:$M$510,'２個別表'!$D$11:$D$510,$C109),SUMIFS('２個別表'!$N$11:$N$510,'２個別表'!$D$11:$D$510,$C109))=0,"",IF(M109="2 補強以外の取組",SUMIFS('２個別表'!$M$11:$M$510,'２個別表'!$D$11:$D$510,$C109),SUMIFS('２個別表'!$N$11:$N$510,'２個別表'!$D$11:$D$510,$C109)))</f>
        <v/>
      </c>
      <c r="O109" s="739" t="str">
        <f ca="1">IF(OR($N109="",$N109=0),"",SUMIF('２個別表'!$D$11:$D$510,$C109,'２個別表'!$BW$11:$BW$510))</f>
        <v/>
      </c>
      <c r="P109" s="739" t="str">
        <f ca="1">IF(OR($N109="",$N109=0),"",SUMIF('２個別表'!$D$11:$D$510,$C109,'２個別表'!$BY$11:$BY$510))</f>
        <v/>
      </c>
      <c r="Q109" s="739" t="str">
        <f ca="1">IF(OR($N109="",$N109=0),"",SUMIF('２個別表'!$D$11:$D$510,$C109,'２個別表'!$H$11:$H$510))</f>
        <v/>
      </c>
      <c r="R109" s="740" t="str">
        <f ca="1">IF(OR($N109="",$N109=0),"",SUMIF('２個別表'!$D$11:$D$510,$C109,'２個別表'!CS$11:CS$510))</f>
        <v/>
      </c>
      <c r="S109" s="743" t="str">
        <f ca="1">IF(OR($N109="",$N109=0),"",SUMIF('２個別表'!$D$11:$D$510,$C109,'２個別表'!CT$11:CT$510))</f>
        <v/>
      </c>
      <c r="T109" s="364"/>
      <c r="U109" s="364"/>
      <c r="V109" s="364"/>
      <c r="W109" s="365"/>
      <c r="X109" s="755" t="str">
        <f t="shared" ca="1" si="18"/>
        <v/>
      </c>
      <c r="Y109" s="756" t="str">
        <f t="shared" ca="1" si="19"/>
        <v/>
      </c>
      <c r="Z109" s="757" t="str">
        <f ca="1">IF(OR($N109="",$N109=0),"",SUMIF('２個別表'!$D$11:$D$510,$C109,'２個別表'!DZ$11:DZ$510))</f>
        <v/>
      </c>
      <c r="AA109" s="757" t="str">
        <f ca="1">IF(OR($N109="",$N109=0),"",SUMIF('２個別表'!$D$11:$D$510,$C109,'２個別表'!EA$11:EA$510))</f>
        <v/>
      </c>
      <c r="AB109" s="757" t="str">
        <f ca="1">IF(OR($N109="",$N109=0),"",SUMIF('２個別表'!$D$11:$D$510,$C109,'２個別表'!EB$11:EB$510))</f>
        <v/>
      </c>
      <c r="AC109" s="757" t="str">
        <f ca="1">IF(OR($N109="",$N109=0),"",SUMIF('２個別表'!$D$11:$D$510,$C109,'２個別表'!EC$11:EC$510))</f>
        <v/>
      </c>
      <c r="AD109" s="758" t="str">
        <f ca="1">IF(OR($N109="",$N109=0),"",SUMIF('２個別表'!$D$11:$D$510,$C109,'２個別表'!ED$11:ED$510))</f>
        <v/>
      </c>
      <c r="AE109" s="758" t="str">
        <f ca="1">IF(OR($N109="",$N109=0),"",SUMIF('２個別表'!$D$11:$D$510,$C109,'２個別表'!EE$11:EE$510))</f>
        <v/>
      </c>
      <c r="AF109" s="758" t="str">
        <f ca="1">IF(OR($N109="",$N109=0),"",SUMIF('２個別表'!$D$11:$D$510,$C109,'２個別表'!EF$11:EF$510))</f>
        <v/>
      </c>
      <c r="AG109" s="758" t="str">
        <f ca="1">IF(OR($N109="",$N109=0),"",SUMIF('２個別表'!$D$11:$D$510,$C109,'２個別表'!EG$11:EG$510))</f>
        <v/>
      </c>
      <c r="AH109" s="758" t="str">
        <f ca="1">IF(OR($N109="",$N109=0),"",SUMIF('２個別表'!$D$11:$D$510,$C109,'２個別表'!EH$11:EH$510))</f>
        <v/>
      </c>
      <c r="AI109" s="758" t="str">
        <f ca="1">IF(OR($N109="",$N109=0),"",SUMIF('２個別表'!$D$11:$D$510,$C109,'２個別表'!EI$11:EI$510))</f>
        <v/>
      </c>
      <c r="AJ109" s="758" t="str">
        <f ca="1">IF(OR($N109="",$N109=0),"",SUMIF('２個別表'!$D$11:$D$510,$C109,'２個別表'!EJ$11:EJ$510))</f>
        <v/>
      </c>
      <c r="AK109" s="758" t="str">
        <f ca="1">IF(OR($N109="",$N109=0),"",SUMIF('２個別表'!$D$11:$D$510,$C109,'２個別表'!EK$11:EK$510))</f>
        <v/>
      </c>
      <c r="AL109" s="759" t="str">
        <f ca="1">IF(OR($N109="",$N109=0),"",SUMIF('２個別表'!$D$11:$D$510,$C109,'２個別表'!EL$11:EL$510))</f>
        <v/>
      </c>
      <c r="AM109" s="760" t="str">
        <f ca="1">IF(OR($N109="",$N109=0),"",SUMIF('２個別表'!$D$11:$D$510,$C109,'２個別表'!EM$11:EM$510))</f>
        <v/>
      </c>
      <c r="AN109" s="33"/>
      <c r="AO109" s="721" t="str">
        <f ca="1">IFERROR(IF($C109="","",INDEX(('２個別表'!$D$11:$D$510,'２個別表'!$W$11:$W$510),MATCH($C109,'２個別表'!$D$11:$D$510,0),1,2)),"")</f>
        <v/>
      </c>
    </row>
    <row r="110" spans="1:41" ht="30" hidden="1" customHeight="1">
      <c r="A110" s="721" t="str">
        <f t="shared" ca="1" si="11"/>
        <v/>
      </c>
      <c r="B110" s="722" t="str">
        <f t="shared" ca="1" si="12"/>
        <v/>
      </c>
      <c r="C110" s="728">
        <v>95</v>
      </c>
      <c r="D110" s="729" t="str">
        <f ca="1">IFERROR(IF(OR($C110="",$C110=0),"",INDEX(('２個別表'!$D$11:$D$510,'２個別表'!R$11:R$510),MATCH($C110,'２個別表'!$D$11:$D$510,0),1,2)),"")</f>
        <v/>
      </c>
      <c r="E110" s="729" t="str">
        <f ca="1">IFERROR(IF(OR($C110="",$C110=0),"",INDEX(('２個別表'!$D$11:$D$510,'２個別表'!S$11:S$510),MATCH($C110,'２個別表'!$D$11:$D$510,0),1,2)),"")</f>
        <v/>
      </c>
      <c r="F110" s="730" t="str">
        <f ca="1">IFERROR(IF(OR($C110="",$C110=0),"",INDEX(('２個別表'!$D$11:$D$510,'２個別表'!T$11:T$510),MATCH($C110,'２個別表'!$D$11:$D$510,0),1,2)),"")</f>
        <v/>
      </c>
      <c r="G110" s="732" t="str">
        <f ca="1">IFERROR(IF(OR($C110="",$C110=0),"",INDEX(('２個別表'!$D$11:$D$510,'２個別表'!V$11:V$510),MATCH($C110,'２個別表'!$D$11:$D$510,0),1,2)),"")</f>
        <v/>
      </c>
      <c r="H110" s="724" t="str">
        <f t="shared" ca="1" si="13"/>
        <v/>
      </c>
      <c r="I110" s="725" t="str">
        <f t="shared" ca="1" si="14"/>
        <v/>
      </c>
      <c r="J110" s="725" t="str">
        <f t="shared" ca="1" si="15"/>
        <v/>
      </c>
      <c r="K110" s="725" t="str">
        <f t="shared" ca="1" si="16"/>
        <v/>
      </c>
      <c r="L110" s="725" t="str">
        <f t="shared" ca="1" si="17"/>
        <v/>
      </c>
      <c r="M110" s="742" t="str">
        <f ca="1">IFERROR(IF(OR($C110="",$C110=0),"",INDEX(('２個別表'!$D$11:$D$510,'２個別表'!W$11:W$510),MATCH($C110,'２個別表'!$D$11:$D$510,0),1,2)&amp;" "&amp;INDEX(('２個別表'!$D$11:$D$510,'２個別表'!X$11:X$510),MATCH($C110,'２個別表'!$D$11:$D$510,0),1,2)),"")</f>
        <v/>
      </c>
      <c r="N110" s="738" t="str">
        <f ca="1">IF(IF(M110="2 補強以外の取組",SUMIFS('２個別表'!$M$11:$M$510,'２個別表'!$D$11:$D$510,$C110),SUMIFS('２個別表'!$N$11:$N$510,'２個別表'!$D$11:$D$510,$C110))=0,"",IF(M110="2 補強以外の取組",SUMIFS('２個別表'!$M$11:$M$510,'２個別表'!$D$11:$D$510,$C110),SUMIFS('２個別表'!$N$11:$N$510,'２個別表'!$D$11:$D$510,$C110)))</f>
        <v/>
      </c>
      <c r="O110" s="739" t="str">
        <f ca="1">IF(OR($N110="",$N110=0),"",SUMIF('２個別表'!$D$11:$D$510,$C110,'２個別表'!$BW$11:$BW$510))</f>
        <v/>
      </c>
      <c r="P110" s="739" t="str">
        <f ca="1">IF(OR($N110="",$N110=0),"",SUMIF('２個別表'!$D$11:$D$510,$C110,'２個別表'!$BY$11:$BY$510))</f>
        <v/>
      </c>
      <c r="Q110" s="739" t="str">
        <f ca="1">IF(OR($N110="",$N110=0),"",SUMIF('２個別表'!$D$11:$D$510,$C110,'２個別表'!$H$11:$H$510))</f>
        <v/>
      </c>
      <c r="R110" s="740" t="str">
        <f ca="1">IF(OR($N110="",$N110=0),"",SUMIF('２個別表'!$D$11:$D$510,$C110,'２個別表'!CS$11:CS$510))</f>
        <v/>
      </c>
      <c r="S110" s="743" t="str">
        <f ca="1">IF(OR($N110="",$N110=0),"",SUMIF('２個別表'!$D$11:$D$510,$C110,'２個別表'!CT$11:CT$510))</f>
        <v/>
      </c>
      <c r="T110" s="364"/>
      <c r="U110" s="364"/>
      <c r="V110" s="364"/>
      <c r="W110" s="365"/>
      <c r="X110" s="755" t="str">
        <f t="shared" ca="1" si="18"/>
        <v/>
      </c>
      <c r="Y110" s="756" t="str">
        <f t="shared" ca="1" si="19"/>
        <v/>
      </c>
      <c r="Z110" s="757" t="str">
        <f ca="1">IF(OR($N110="",$N110=0),"",SUMIF('２個別表'!$D$11:$D$510,$C110,'２個別表'!DZ$11:DZ$510))</f>
        <v/>
      </c>
      <c r="AA110" s="757" t="str">
        <f ca="1">IF(OR($N110="",$N110=0),"",SUMIF('２個別表'!$D$11:$D$510,$C110,'２個別表'!EA$11:EA$510))</f>
        <v/>
      </c>
      <c r="AB110" s="757" t="str">
        <f ca="1">IF(OR($N110="",$N110=0),"",SUMIF('２個別表'!$D$11:$D$510,$C110,'２個別表'!EB$11:EB$510))</f>
        <v/>
      </c>
      <c r="AC110" s="757" t="str">
        <f ca="1">IF(OR($N110="",$N110=0),"",SUMIF('２個別表'!$D$11:$D$510,$C110,'２個別表'!EC$11:EC$510))</f>
        <v/>
      </c>
      <c r="AD110" s="758" t="str">
        <f ca="1">IF(OR($N110="",$N110=0),"",SUMIF('２個別表'!$D$11:$D$510,$C110,'２個別表'!ED$11:ED$510))</f>
        <v/>
      </c>
      <c r="AE110" s="758" t="str">
        <f ca="1">IF(OR($N110="",$N110=0),"",SUMIF('２個別表'!$D$11:$D$510,$C110,'２個別表'!EE$11:EE$510))</f>
        <v/>
      </c>
      <c r="AF110" s="758" t="str">
        <f ca="1">IF(OR($N110="",$N110=0),"",SUMIF('２個別表'!$D$11:$D$510,$C110,'２個別表'!EF$11:EF$510))</f>
        <v/>
      </c>
      <c r="AG110" s="758" t="str">
        <f ca="1">IF(OR($N110="",$N110=0),"",SUMIF('２個別表'!$D$11:$D$510,$C110,'２個別表'!EG$11:EG$510))</f>
        <v/>
      </c>
      <c r="AH110" s="758" t="str">
        <f ca="1">IF(OR($N110="",$N110=0),"",SUMIF('２個別表'!$D$11:$D$510,$C110,'２個別表'!EH$11:EH$510))</f>
        <v/>
      </c>
      <c r="AI110" s="758" t="str">
        <f ca="1">IF(OR($N110="",$N110=0),"",SUMIF('２個別表'!$D$11:$D$510,$C110,'２個別表'!EI$11:EI$510))</f>
        <v/>
      </c>
      <c r="AJ110" s="758" t="str">
        <f ca="1">IF(OR($N110="",$N110=0),"",SUMIF('２個別表'!$D$11:$D$510,$C110,'２個別表'!EJ$11:EJ$510))</f>
        <v/>
      </c>
      <c r="AK110" s="758" t="str">
        <f ca="1">IF(OR($N110="",$N110=0),"",SUMIF('２個別表'!$D$11:$D$510,$C110,'２個別表'!EK$11:EK$510))</f>
        <v/>
      </c>
      <c r="AL110" s="759" t="str">
        <f ca="1">IF(OR($N110="",$N110=0),"",SUMIF('２個別表'!$D$11:$D$510,$C110,'２個別表'!EL$11:EL$510))</f>
        <v/>
      </c>
      <c r="AM110" s="760" t="str">
        <f ca="1">IF(OR($N110="",$N110=0),"",SUMIF('２個別表'!$D$11:$D$510,$C110,'２個別表'!EM$11:EM$510))</f>
        <v/>
      </c>
      <c r="AN110" s="33"/>
      <c r="AO110" s="721" t="str">
        <f ca="1">IFERROR(IF($C110="","",INDEX(('２個別表'!$D$11:$D$510,'２個別表'!$W$11:$W$510),MATCH($C110,'２個別表'!$D$11:$D$510,0),1,2)),"")</f>
        <v/>
      </c>
    </row>
    <row r="111" spans="1:41" ht="30" hidden="1" customHeight="1">
      <c r="A111" s="721" t="str">
        <f t="shared" ca="1" si="11"/>
        <v/>
      </c>
      <c r="B111" s="722" t="str">
        <f t="shared" ca="1" si="12"/>
        <v/>
      </c>
      <c r="C111" s="728">
        <v>96</v>
      </c>
      <c r="D111" s="729" t="str">
        <f ca="1">IFERROR(IF(OR($C111="",$C111=0),"",INDEX(('２個別表'!$D$11:$D$510,'２個別表'!R$11:R$510),MATCH($C111,'２個別表'!$D$11:$D$510,0),1,2)),"")</f>
        <v/>
      </c>
      <c r="E111" s="729" t="str">
        <f ca="1">IFERROR(IF(OR($C111="",$C111=0),"",INDEX(('２個別表'!$D$11:$D$510,'２個別表'!S$11:S$510),MATCH($C111,'２個別表'!$D$11:$D$510,0),1,2)),"")</f>
        <v/>
      </c>
      <c r="F111" s="730" t="str">
        <f ca="1">IFERROR(IF(OR($C111="",$C111=0),"",INDEX(('２個別表'!$D$11:$D$510,'２個別表'!T$11:T$510),MATCH($C111,'２個別表'!$D$11:$D$510,0),1,2)),"")</f>
        <v/>
      </c>
      <c r="G111" s="732" t="str">
        <f ca="1">IFERROR(IF(OR($C111="",$C111=0),"",INDEX(('２個別表'!$D$11:$D$510,'２個別表'!V$11:V$510),MATCH($C111,'２個別表'!$D$11:$D$510,0),1,2)),"")</f>
        <v/>
      </c>
      <c r="H111" s="724" t="str">
        <f t="shared" ca="1" si="13"/>
        <v/>
      </c>
      <c r="I111" s="725" t="str">
        <f t="shared" ca="1" si="14"/>
        <v/>
      </c>
      <c r="J111" s="725" t="str">
        <f t="shared" ca="1" si="15"/>
        <v/>
      </c>
      <c r="K111" s="725" t="str">
        <f t="shared" ca="1" si="16"/>
        <v/>
      </c>
      <c r="L111" s="725" t="str">
        <f t="shared" ca="1" si="17"/>
        <v/>
      </c>
      <c r="M111" s="742" t="str">
        <f ca="1">IFERROR(IF(OR($C111="",$C111=0),"",INDEX(('２個別表'!$D$11:$D$510,'２個別表'!W$11:W$510),MATCH($C111,'２個別表'!$D$11:$D$510,0),1,2)&amp;" "&amp;INDEX(('２個別表'!$D$11:$D$510,'２個別表'!X$11:X$510),MATCH($C111,'２個別表'!$D$11:$D$510,0),1,2)),"")</f>
        <v/>
      </c>
      <c r="N111" s="738" t="str">
        <f ca="1">IF(IF(M111="2 補強以外の取組",SUMIFS('２個別表'!$M$11:$M$510,'２個別表'!$D$11:$D$510,$C111),SUMIFS('２個別表'!$N$11:$N$510,'２個別表'!$D$11:$D$510,$C111))=0,"",IF(M111="2 補強以外の取組",SUMIFS('２個別表'!$M$11:$M$510,'２個別表'!$D$11:$D$510,$C111),SUMIFS('２個別表'!$N$11:$N$510,'２個別表'!$D$11:$D$510,$C111)))</f>
        <v/>
      </c>
      <c r="O111" s="739" t="str">
        <f ca="1">IF(OR($N111="",$N111=0),"",SUMIF('２個別表'!$D$11:$D$510,$C111,'２個別表'!$BW$11:$BW$510))</f>
        <v/>
      </c>
      <c r="P111" s="739" t="str">
        <f ca="1">IF(OR($N111="",$N111=0),"",SUMIF('２個別表'!$D$11:$D$510,$C111,'２個別表'!$BY$11:$BY$510))</f>
        <v/>
      </c>
      <c r="Q111" s="739" t="str">
        <f ca="1">IF(OR($N111="",$N111=0),"",SUMIF('２個別表'!$D$11:$D$510,$C111,'２個別表'!$H$11:$H$510))</f>
        <v/>
      </c>
      <c r="R111" s="740" t="str">
        <f ca="1">IF(OR($N111="",$N111=0),"",SUMIF('２個別表'!$D$11:$D$510,$C111,'２個別表'!CS$11:CS$510))</f>
        <v/>
      </c>
      <c r="S111" s="743" t="str">
        <f ca="1">IF(OR($N111="",$N111=0),"",SUMIF('２個別表'!$D$11:$D$510,$C111,'２個別表'!CT$11:CT$510))</f>
        <v/>
      </c>
      <c r="T111" s="364"/>
      <c r="U111" s="364"/>
      <c r="V111" s="364"/>
      <c r="W111" s="365"/>
      <c r="X111" s="755" t="str">
        <f t="shared" ca="1" si="18"/>
        <v/>
      </c>
      <c r="Y111" s="756" t="str">
        <f t="shared" ca="1" si="19"/>
        <v/>
      </c>
      <c r="Z111" s="757" t="str">
        <f ca="1">IF(OR($N111="",$N111=0),"",SUMIF('２個別表'!$D$11:$D$510,$C111,'２個別表'!DZ$11:DZ$510))</f>
        <v/>
      </c>
      <c r="AA111" s="757" t="str">
        <f ca="1">IF(OR($N111="",$N111=0),"",SUMIF('２個別表'!$D$11:$D$510,$C111,'２個別表'!EA$11:EA$510))</f>
        <v/>
      </c>
      <c r="AB111" s="757" t="str">
        <f ca="1">IF(OR($N111="",$N111=0),"",SUMIF('２個別表'!$D$11:$D$510,$C111,'２個別表'!EB$11:EB$510))</f>
        <v/>
      </c>
      <c r="AC111" s="757" t="str">
        <f ca="1">IF(OR($N111="",$N111=0),"",SUMIF('２個別表'!$D$11:$D$510,$C111,'２個別表'!EC$11:EC$510))</f>
        <v/>
      </c>
      <c r="AD111" s="758" t="str">
        <f ca="1">IF(OR($N111="",$N111=0),"",SUMIF('２個別表'!$D$11:$D$510,$C111,'２個別表'!ED$11:ED$510))</f>
        <v/>
      </c>
      <c r="AE111" s="758" t="str">
        <f ca="1">IF(OR($N111="",$N111=0),"",SUMIF('２個別表'!$D$11:$D$510,$C111,'２個別表'!EE$11:EE$510))</f>
        <v/>
      </c>
      <c r="AF111" s="758" t="str">
        <f ca="1">IF(OR($N111="",$N111=0),"",SUMIF('２個別表'!$D$11:$D$510,$C111,'２個別表'!EF$11:EF$510))</f>
        <v/>
      </c>
      <c r="AG111" s="758" t="str">
        <f ca="1">IF(OR($N111="",$N111=0),"",SUMIF('２個別表'!$D$11:$D$510,$C111,'２個別表'!EG$11:EG$510))</f>
        <v/>
      </c>
      <c r="AH111" s="758" t="str">
        <f ca="1">IF(OR($N111="",$N111=0),"",SUMIF('２個別表'!$D$11:$D$510,$C111,'２個別表'!EH$11:EH$510))</f>
        <v/>
      </c>
      <c r="AI111" s="758" t="str">
        <f ca="1">IF(OR($N111="",$N111=0),"",SUMIF('２個別表'!$D$11:$D$510,$C111,'２個別表'!EI$11:EI$510))</f>
        <v/>
      </c>
      <c r="AJ111" s="758" t="str">
        <f ca="1">IF(OR($N111="",$N111=0),"",SUMIF('２個別表'!$D$11:$D$510,$C111,'２個別表'!EJ$11:EJ$510))</f>
        <v/>
      </c>
      <c r="AK111" s="758" t="str">
        <f ca="1">IF(OR($N111="",$N111=0),"",SUMIF('２個別表'!$D$11:$D$510,$C111,'２個別表'!EK$11:EK$510))</f>
        <v/>
      </c>
      <c r="AL111" s="759" t="str">
        <f ca="1">IF(OR($N111="",$N111=0),"",SUMIF('２個別表'!$D$11:$D$510,$C111,'２個別表'!EL$11:EL$510))</f>
        <v/>
      </c>
      <c r="AM111" s="760" t="str">
        <f ca="1">IF(OR($N111="",$N111=0),"",SUMIF('２個別表'!$D$11:$D$510,$C111,'２個別表'!EM$11:EM$510))</f>
        <v/>
      </c>
      <c r="AN111" s="33"/>
      <c r="AO111" s="721" t="str">
        <f ca="1">IFERROR(IF($C111="","",INDEX(('２個別表'!$D$11:$D$510,'２個別表'!$W$11:$W$510),MATCH($C111,'２個別表'!$D$11:$D$510,0),1,2)),"")</f>
        <v/>
      </c>
    </row>
    <row r="112" spans="1:41" ht="30" hidden="1" customHeight="1">
      <c r="A112" s="721" t="str">
        <f t="shared" ca="1" si="11"/>
        <v/>
      </c>
      <c r="B112" s="722" t="str">
        <f t="shared" ca="1" si="12"/>
        <v/>
      </c>
      <c r="C112" s="728">
        <v>97</v>
      </c>
      <c r="D112" s="729" t="str">
        <f ca="1">IFERROR(IF(OR($C112="",$C112=0),"",INDEX(('２個別表'!$D$11:$D$510,'２個別表'!R$11:R$510),MATCH($C112,'２個別表'!$D$11:$D$510,0),1,2)),"")</f>
        <v/>
      </c>
      <c r="E112" s="729" t="str">
        <f ca="1">IFERROR(IF(OR($C112="",$C112=0),"",INDEX(('２個別表'!$D$11:$D$510,'２個別表'!S$11:S$510),MATCH($C112,'２個別表'!$D$11:$D$510,0),1,2)),"")</f>
        <v/>
      </c>
      <c r="F112" s="730" t="str">
        <f ca="1">IFERROR(IF(OR($C112="",$C112=0),"",INDEX(('２個別表'!$D$11:$D$510,'２個別表'!T$11:T$510),MATCH($C112,'２個別表'!$D$11:$D$510,0),1,2)),"")</f>
        <v/>
      </c>
      <c r="G112" s="732" t="str">
        <f ca="1">IFERROR(IF(OR($C112="",$C112=0),"",INDEX(('２個別表'!$D$11:$D$510,'２個別表'!V$11:V$510),MATCH($C112,'２個別表'!$D$11:$D$510,0),1,2)),"")</f>
        <v/>
      </c>
      <c r="H112" s="724" t="str">
        <f t="shared" ca="1" si="13"/>
        <v/>
      </c>
      <c r="I112" s="725" t="str">
        <f t="shared" ca="1" si="14"/>
        <v/>
      </c>
      <c r="J112" s="725" t="str">
        <f t="shared" ca="1" si="15"/>
        <v/>
      </c>
      <c r="K112" s="725" t="str">
        <f t="shared" ca="1" si="16"/>
        <v/>
      </c>
      <c r="L112" s="725" t="str">
        <f t="shared" ca="1" si="17"/>
        <v/>
      </c>
      <c r="M112" s="742" t="str">
        <f ca="1">IFERROR(IF(OR($C112="",$C112=0),"",INDEX(('２個別表'!$D$11:$D$510,'２個別表'!W$11:W$510),MATCH($C112,'２個別表'!$D$11:$D$510,0),1,2)&amp;" "&amp;INDEX(('２個別表'!$D$11:$D$510,'２個別表'!X$11:X$510),MATCH($C112,'２個別表'!$D$11:$D$510,0),1,2)),"")</f>
        <v/>
      </c>
      <c r="N112" s="738" t="str">
        <f ca="1">IF(IF(M112="2 補強以外の取組",SUMIFS('２個別表'!$M$11:$M$510,'２個別表'!$D$11:$D$510,$C112),SUMIFS('２個別表'!$N$11:$N$510,'２個別表'!$D$11:$D$510,$C112))=0,"",IF(M112="2 補強以外の取組",SUMIFS('２個別表'!$M$11:$M$510,'２個別表'!$D$11:$D$510,$C112),SUMIFS('２個別表'!$N$11:$N$510,'２個別表'!$D$11:$D$510,$C112)))</f>
        <v/>
      </c>
      <c r="O112" s="739" t="str">
        <f ca="1">IF(OR($N112="",$N112=0),"",SUMIF('２個別表'!$D$11:$D$510,$C112,'２個別表'!$BW$11:$BW$510))</f>
        <v/>
      </c>
      <c r="P112" s="739" t="str">
        <f ca="1">IF(OR($N112="",$N112=0),"",SUMIF('２個別表'!$D$11:$D$510,$C112,'２個別表'!$BY$11:$BY$510))</f>
        <v/>
      </c>
      <c r="Q112" s="739" t="str">
        <f ca="1">IF(OR($N112="",$N112=0),"",SUMIF('２個別表'!$D$11:$D$510,$C112,'２個別表'!$H$11:$H$510))</f>
        <v/>
      </c>
      <c r="R112" s="740" t="str">
        <f ca="1">IF(OR($N112="",$N112=0),"",SUMIF('２個別表'!$D$11:$D$510,$C112,'２個別表'!CS$11:CS$510))</f>
        <v/>
      </c>
      <c r="S112" s="743" t="str">
        <f ca="1">IF(OR($N112="",$N112=0),"",SUMIF('２個別表'!$D$11:$D$510,$C112,'２個別表'!CT$11:CT$510))</f>
        <v/>
      </c>
      <c r="T112" s="364"/>
      <c r="U112" s="364"/>
      <c r="V112" s="364"/>
      <c r="W112" s="365"/>
      <c r="X112" s="755" t="str">
        <f t="shared" ca="1" si="18"/>
        <v/>
      </c>
      <c r="Y112" s="756" t="str">
        <f t="shared" ca="1" si="19"/>
        <v/>
      </c>
      <c r="Z112" s="757" t="str">
        <f ca="1">IF(OR($N112="",$N112=0),"",SUMIF('２個別表'!$D$11:$D$510,$C112,'２個別表'!DZ$11:DZ$510))</f>
        <v/>
      </c>
      <c r="AA112" s="757" t="str">
        <f ca="1">IF(OR($N112="",$N112=0),"",SUMIF('２個別表'!$D$11:$D$510,$C112,'２個別表'!EA$11:EA$510))</f>
        <v/>
      </c>
      <c r="AB112" s="757" t="str">
        <f ca="1">IF(OR($N112="",$N112=0),"",SUMIF('２個別表'!$D$11:$D$510,$C112,'２個別表'!EB$11:EB$510))</f>
        <v/>
      </c>
      <c r="AC112" s="757" t="str">
        <f ca="1">IF(OR($N112="",$N112=0),"",SUMIF('２個別表'!$D$11:$D$510,$C112,'２個別表'!EC$11:EC$510))</f>
        <v/>
      </c>
      <c r="AD112" s="758" t="str">
        <f ca="1">IF(OR($N112="",$N112=0),"",SUMIF('２個別表'!$D$11:$D$510,$C112,'２個別表'!ED$11:ED$510))</f>
        <v/>
      </c>
      <c r="AE112" s="758" t="str">
        <f ca="1">IF(OR($N112="",$N112=0),"",SUMIF('２個別表'!$D$11:$D$510,$C112,'２個別表'!EE$11:EE$510))</f>
        <v/>
      </c>
      <c r="AF112" s="758" t="str">
        <f ca="1">IF(OR($N112="",$N112=0),"",SUMIF('２個別表'!$D$11:$D$510,$C112,'２個別表'!EF$11:EF$510))</f>
        <v/>
      </c>
      <c r="AG112" s="758" t="str">
        <f ca="1">IF(OR($N112="",$N112=0),"",SUMIF('２個別表'!$D$11:$D$510,$C112,'２個別表'!EG$11:EG$510))</f>
        <v/>
      </c>
      <c r="AH112" s="758" t="str">
        <f ca="1">IF(OR($N112="",$N112=0),"",SUMIF('２個別表'!$D$11:$D$510,$C112,'２個別表'!EH$11:EH$510))</f>
        <v/>
      </c>
      <c r="AI112" s="758" t="str">
        <f ca="1">IF(OR($N112="",$N112=0),"",SUMIF('２個別表'!$D$11:$D$510,$C112,'２個別表'!EI$11:EI$510))</f>
        <v/>
      </c>
      <c r="AJ112" s="758" t="str">
        <f ca="1">IF(OR($N112="",$N112=0),"",SUMIF('２個別表'!$D$11:$D$510,$C112,'２個別表'!EJ$11:EJ$510))</f>
        <v/>
      </c>
      <c r="AK112" s="758" t="str">
        <f ca="1">IF(OR($N112="",$N112=0),"",SUMIF('２個別表'!$D$11:$D$510,$C112,'２個別表'!EK$11:EK$510))</f>
        <v/>
      </c>
      <c r="AL112" s="759" t="str">
        <f ca="1">IF(OR($N112="",$N112=0),"",SUMIF('２個別表'!$D$11:$D$510,$C112,'２個別表'!EL$11:EL$510))</f>
        <v/>
      </c>
      <c r="AM112" s="760" t="str">
        <f ca="1">IF(OR($N112="",$N112=0),"",SUMIF('２個別表'!$D$11:$D$510,$C112,'２個別表'!EM$11:EM$510))</f>
        <v/>
      </c>
      <c r="AN112" s="33"/>
      <c r="AO112" s="721" t="str">
        <f ca="1">IFERROR(IF($C112="","",INDEX(('２個別表'!$D$11:$D$510,'２個別表'!$W$11:$W$510),MATCH($C112,'２個別表'!$D$11:$D$510,0),1,2)),"")</f>
        <v/>
      </c>
    </row>
    <row r="113" spans="1:41" ht="30" hidden="1" customHeight="1">
      <c r="A113" s="721" t="str">
        <f t="shared" ca="1" si="11"/>
        <v/>
      </c>
      <c r="B113" s="722" t="str">
        <f t="shared" ca="1" si="12"/>
        <v/>
      </c>
      <c r="C113" s="728">
        <v>98</v>
      </c>
      <c r="D113" s="729" t="str">
        <f ca="1">IFERROR(IF(OR($C113="",$C113=0),"",INDEX(('２個別表'!$D$11:$D$510,'２個別表'!R$11:R$510),MATCH($C113,'２個別表'!$D$11:$D$510,0),1,2)),"")</f>
        <v/>
      </c>
      <c r="E113" s="729" t="str">
        <f ca="1">IFERROR(IF(OR($C113="",$C113=0),"",INDEX(('２個別表'!$D$11:$D$510,'２個別表'!S$11:S$510),MATCH($C113,'２個別表'!$D$11:$D$510,0),1,2)),"")</f>
        <v/>
      </c>
      <c r="F113" s="730" t="str">
        <f ca="1">IFERROR(IF(OR($C113="",$C113=0),"",INDEX(('２個別表'!$D$11:$D$510,'２個別表'!T$11:T$510),MATCH($C113,'２個別表'!$D$11:$D$510,0),1,2)),"")</f>
        <v/>
      </c>
      <c r="G113" s="732" t="str">
        <f ca="1">IFERROR(IF(OR($C113="",$C113=0),"",INDEX(('２個別表'!$D$11:$D$510,'２個別表'!V$11:V$510),MATCH($C113,'２個別表'!$D$11:$D$510,0),1,2)),"")</f>
        <v/>
      </c>
      <c r="H113" s="724" t="str">
        <f t="shared" ca="1" si="13"/>
        <v/>
      </c>
      <c r="I113" s="725" t="str">
        <f t="shared" ca="1" si="14"/>
        <v/>
      </c>
      <c r="J113" s="725" t="str">
        <f t="shared" ca="1" si="15"/>
        <v/>
      </c>
      <c r="K113" s="725" t="str">
        <f t="shared" ca="1" si="16"/>
        <v/>
      </c>
      <c r="L113" s="725" t="str">
        <f t="shared" ca="1" si="17"/>
        <v/>
      </c>
      <c r="M113" s="742" t="str">
        <f ca="1">IFERROR(IF(OR($C113="",$C113=0),"",INDEX(('２個別表'!$D$11:$D$510,'２個別表'!W$11:W$510),MATCH($C113,'２個別表'!$D$11:$D$510,0),1,2)&amp;" "&amp;INDEX(('２個別表'!$D$11:$D$510,'２個別表'!X$11:X$510),MATCH($C113,'２個別表'!$D$11:$D$510,0),1,2)),"")</f>
        <v/>
      </c>
      <c r="N113" s="738" t="str">
        <f ca="1">IF(IF(M113="2 補強以外の取組",SUMIFS('２個別表'!$M$11:$M$510,'２個別表'!$D$11:$D$510,$C113),SUMIFS('２個別表'!$N$11:$N$510,'２個別表'!$D$11:$D$510,$C113))=0,"",IF(M113="2 補強以外の取組",SUMIFS('２個別表'!$M$11:$M$510,'２個別表'!$D$11:$D$510,$C113),SUMIFS('２個別表'!$N$11:$N$510,'２個別表'!$D$11:$D$510,$C113)))</f>
        <v/>
      </c>
      <c r="O113" s="739" t="str">
        <f ca="1">IF(OR($N113="",$N113=0),"",SUMIF('２個別表'!$D$11:$D$510,$C113,'２個別表'!$BW$11:$BW$510))</f>
        <v/>
      </c>
      <c r="P113" s="739" t="str">
        <f ca="1">IF(OR($N113="",$N113=0),"",SUMIF('２個別表'!$D$11:$D$510,$C113,'２個別表'!$BY$11:$BY$510))</f>
        <v/>
      </c>
      <c r="Q113" s="739" t="str">
        <f ca="1">IF(OR($N113="",$N113=0),"",SUMIF('２個別表'!$D$11:$D$510,$C113,'２個別表'!$H$11:$H$510))</f>
        <v/>
      </c>
      <c r="R113" s="740" t="str">
        <f ca="1">IF(OR($N113="",$N113=0),"",SUMIF('２個別表'!$D$11:$D$510,$C113,'２個別表'!CS$11:CS$510))</f>
        <v/>
      </c>
      <c r="S113" s="743" t="str">
        <f ca="1">IF(OR($N113="",$N113=0),"",SUMIF('２個別表'!$D$11:$D$510,$C113,'２個別表'!CT$11:CT$510))</f>
        <v/>
      </c>
      <c r="T113" s="364"/>
      <c r="U113" s="364"/>
      <c r="V113" s="364"/>
      <c r="W113" s="365"/>
      <c r="X113" s="755" t="str">
        <f t="shared" ca="1" si="18"/>
        <v/>
      </c>
      <c r="Y113" s="756" t="str">
        <f t="shared" ca="1" si="19"/>
        <v/>
      </c>
      <c r="Z113" s="757" t="str">
        <f ca="1">IF(OR($N113="",$N113=0),"",SUMIF('２個別表'!$D$11:$D$510,$C113,'２個別表'!DZ$11:DZ$510))</f>
        <v/>
      </c>
      <c r="AA113" s="757" t="str">
        <f ca="1">IF(OR($N113="",$N113=0),"",SUMIF('２個別表'!$D$11:$D$510,$C113,'２個別表'!EA$11:EA$510))</f>
        <v/>
      </c>
      <c r="AB113" s="757" t="str">
        <f ca="1">IF(OR($N113="",$N113=0),"",SUMIF('２個別表'!$D$11:$D$510,$C113,'２個別表'!EB$11:EB$510))</f>
        <v/>
      </c>
      <c r="AC113" s="757" t="str">
        <f ca="1">IF(OR($N113="",$N113=0),"",SUMIF('２個別表'!$D$11:$D$510,$C113,'２個別表'!EC$11:EC$510))</f>
        <v/>
      </c>
      <c r="AD113" s="758" t="str">
        <f ca="1">IF(OR($N113="",$N113=0),"",SUMIF('２個別表'!$D$11:$D$510,$C113,'２個別表'!ED$11:ED$510))</f>
        <v/>
      </c>
      <c r="AE113" s="758" t="str">
        <f ca="1">IF(OR($N113="",$N113=0),"",SUMIF('２個別表'!$D$11:$D$510,$C113,'２個別表'!EE$11:EE$510))</f>
        <v/>
      </c>
      <c r="AF113" s="758" t="str">
        <f ca="1">IF(OR($N113="",$N113=0),"",SUMIF('２個別表'!$D$11:$D$510,$C113,'２個別表'!EF$11:EF$510))</f>
        <v/>
      </c>
      <c r="AG113" s="758" t="str">
        <f ca="1">IF(OR($N113="",$N113=0),"",SUMIF('２個別表'!$D$11:$D$510,$C113,'２個別表'!EG$11:EG$510))</f>
        <v/>
      </c>
      <c r="AH113" s="758" t="str">
        <f ca="1">IF(OR($N113="",$N113=0),"",SUMIF('２個別表'!$D$11:$D$510,$C113,'２個別表'!EH$11:EH$510))</f>
        <v/>
      </c>
      <c r="AI113" s="758" t="str">
        <f ca="1">IF(OR($N113="",$N113=0),"",SUMIF('２個別表'!$D$11:$D$510,$C113,'２個別表'!EI$11:EI$510))</f>
        <v/>
      </c>
      <c r="AJ113" s="758" t="str">
        <f ca="1">IF(OR($N113="",$N113=0),"",SUMIF('２個別表'!$D$11:$D$510,$C113,'２個別表'!EJ$11:EJ$510))</f>
        <v/>
      </c>
      <c r="AK113" s="758" t="str">
        <f ca="1">IF(OR($N113="",$N113=0),"",SUMIF('２個別表'!$D$11:$D$510,$C113,'２個別表'!EK$11:EK$510))</f>
        <v/>
      </c>
      <c r="AL113" s="759" t="str">
        <f ca="1">IF(OR($N113="",$N113=0),"",SUMIF('２個別表'!$D$11:$D$510,$C113,'２個別表'!EL$11:EL$510))</f>
        <v/>
      </c>
      <c r="AM113" s="760" t="str">
        <f ca="1">IF(OR($N113="",$N113=0),"",SUMIF('２個別表'!$D$11:$D$510,$C113,'２個別表'!EM$11:EM$510))</f>
        <v/>
      </c>
      <c r="AN113" s="33"/>
      <c r="AO113" s="721" t="str">
        <f ca="1">IFERROR(IF($C113="","",INDEX(('２個別表'!$D$11:$D$510,'２個別表'!$W$11:$W$510),MATCH($C113,'２個別表'!$D$11:$D$510,0),1,2)),"")</f>
        <v/>
      </c>
    </row>
    <row r="114" spans="1:41" ht="30" hidden="1" customHeight="1">
      <c r="A114" s="721" t="str">
        <f t="shared" ca="1" si="11"/>
        <v/>
      </c>
      <c r="B114" s="722" t="str">
        <f t="shared" ca="1" si="12"/>
        <v/>
      </c>
      <c r="C114" s="728">
        <v>99</v>
      </c>
      <c r="D114" s="729" t="str">
        <f ca="1">IFERROR(IF(OR($C114="",$C114=0),"",INDEX(('２個別表'!$D$11:$D$510,'２個別表'!R$11:R$510),MATCH($C114,'２個別表'!$D$11:$D$510,0),1,2)),"")</f>
        <v/>
      </c>
      <c r="E114" s="729" t="str">
        <f ca="1">IFERROR(IF(OR($C114="",$C114=0),"",INDEX(('２個別表'!$D$11:$D$510,'２個別表'!S$11:S$510),MATCH($C114,'２個別表'!$D$11:$D$510,0),1,2)),"")</f>
        <v/>
      </c>
      <c r="F114" s="730" t="str">
        <f ca="1">IFERROR(IF(OR($C114="",$C114=0),"",INDEX(('２個別表'!$D$11:$D$510,'２個別表'!T$11:T$510),MATCH($C114,'２個別表'!$D$11:$D$510,0),1,2)),"")</f>
        <v/>
      </c>
      <c r="G114" s="732" t="str">
        <f ca="1">IFERROR(IF(OR($C114="",$C114=0),"",INDEX(('２個別表'!$D$11:$D$510,'２個別表'!V$11:V$510),MATCH($C114,'２個別表'!$D$11:$D$510,0),1,2)),"")</f>
        <v/>
      </c>
      <c r="H114" s="724" t="str">
        <f t="shared" ca="1" si="13"/>
        <v/>
      </c>
      <c r="I114" s="725" t="str">
        <f t="shared" ca="1" si="14"/>
        <v/>
      </c>
      <c r="J114" s="725" t="str">
        <f t="shared" ca="1" si="15"/>
        <v/>
      </c>
      <c r="K114" s="725" t="str">
        <f t="shared" ca="1" si="16"/>
        <v/>
      </c>
      <c r="L114" s="725" t="str">
        <f t="shared" ca="1" si="17"/>
        <v/>
      </c>
      <c r="M114" s="742" t="str">
        <f ca="1">IFERROR(IF(OR($C114="",$C114=0),"",INDEX(('２個別表'!$D$11:$D$510,'２個別表'!W$11:W$510),MATCH($C114,'２個別表'!$D$11:$D$510,0),1,2)&amp;" "&amp;INDEX(('２個別表'!$D$11:$D$510,'２個別表'!X$11:X$510),MATCH($C114,'２個別表'!$D$11:$D$510,0),1,2)),"")</f>
        <v/>
      </c>
      <c r="N114" s="738" t="str">
        <f ca="1">IF(IF(M114="2 補強以外の取組",SUMIFS('２個別表'!$M$11:$M$510,'２個別表'!$D$11:$D$510,$C114),SUMIFS('２個別表'!$N$11:$N$510,'２個別表'!$D$11:$D$510,$C114))=0,"",IF(M114="2 補強以外の取組",SUMIFS('２個別表'!$M$11:$M$510,'２個別表'!$D$11:$D$510,$C114),SUMIFS('２個別表'!$N$11:$N$510,'２個別表'!$D$11:$D$510,$C114)))</f>
        <v/>
      </c>
      <c r="O114" s="739" t="str">
        <f ca="1">IF(OR($N114="",$N114=0),"",SUMIF('２個別表'!$D$11:$D$510,$C114,'２個別表'!$BW$11:$BW$510))</f>
        <v/>
      </c>
      <c r="P114" s="739" t="str">
        <f ca="1">IF(OR($N114="",$N114=0),"",SUMIF('２個別表'!$D$11:$D$510,$C114,'２個別表'!$BY$11:$BY$510))</f>
        <v/>
      </c>
      <c r="Q114" s="739" t="str">
        <f ca="1">IF(OR($N114="",$N114=0),"",SUMIF('２個別表'!$D$11:$D$510,$C114,'２個別表'!$H$11:$H$510))</f>
        <v/>
      </c>
      <c r="R114" s="740" t="str">
        <f ca="1">IF(OR($N114="",$N114=0),"",SUMIF('２個別表'!$D$11:$D$510,$C114,'２個別表'!CS$11:CS$510))</f>
        <v/>
      </c>
      <c r="S114" s="743" t="str">
        <f ca="1">IF(OR($N114="",$N114=0),"",SUMIF('２個別表'!$D$11:$D$510,$C114,'２個別表'!CT$11:CT$510))</f>
        <v/>
      </c>
      <c r="T114" s="364"/>
      <c r="U114" s="364"/>
      <c r="V114" s="364"/>
      <c r="W114" s="365"/>
      <c r="X114" s="755" t="str">
        <f t="shared" ca="1" si="18"/>
        <v/>
      </c>
      <c r="Y114" s="756" t="str">
        <f t="shared" ca="1" si="19"/>
        <v/>
      </c>
      <c r="Z114" s="757" t="str">
        <f ca="1">IF(OR($N114="",$N114=0),"",SUMIF('２個別表'!$D$11:$D$510,$C114,'２個別表'!DZ$11:DZ$510))</f>
        <v/>
      </c>
      <c r="AA114" s="757" t="str">
        <f ca="1">IF(OR($N114="",$N114=0),"",SUMIF('２個別表'!$D$11:$D$510,$C114,'２個別表'!EA$11:EA$510))</f>
        <v/>
      </c>
      <c r="AB114" s="757" t="str">
        <f ca="1">IF(OR($N114="",$N114=0),"",SUMIF('２個別表'!$D$11:$D$510,$C114,'２個別表'!EB$11:EB$510))</f>
        <v/>
      </c>
      <c r="AC114" s="757" t="str">
        <f ca="1">IF(OR($N114="",$N114=0),"",SUMIF('２個別表'!$D$11:$D$510,$C114,'２個別表'!EC$11:EC$510))</f>
        <v/>
      </c>
      <c r="AD114" s="758" t="str">
        <f ca="1">IF(OR($N114="",$N114=0),"",SUMIF('２個別表'!$D$11:$D$510,$C114,'２個別表'!ED$11:ED$510))</f>
        <v/>
      </c>
      <c r="AE114" s="758" t="str">
        <f ca="1">IF(OR($N114="",$N114=0),"",SUMIF('２個別表'!$D$11:$D$510,$C114,'２個別表'!EE$11:EE$510))</f>
        <v/>
      </c>
      <c r="AF114" s="758" t="str">
        <f ca="1">IF(OR($N114="",$N114=0),"",SUMIF('２個別表'!$D$11:$D$510,$C114,'２個別表'!EF$11:EF$510))</f>
        <v/>
      </c>
      <c r="AG114" s="758" t="str">
        <f ca="1">IF(OR($N114="",$N114=0),"",SUMIF('２個別表'!$D$11:$D$510,$C114,'２個別表'!EG$11:EG$510))</f>
        <v/>
      </c>
      <c r="AH114" s="758" t="str">
        <f ca="1">IF(OR($N114="",$N114=0),"",SUMIF('２個別表'!$D$11:$D$510,$C114,'２個別表'!EH$11:EH$510))</f>
        <v/>
      </c>
      <c r="AI114" s="758" t="str">
        <f ca="1">IF(OR($N114="",$N114=0),"",SUMIF('２個別表'!$D$11:$D$510,$C114,'２個別表'!EI$11:EI$510))</f>
        <v/>
      </c>
      <c r="AJ114" s="758" t="str">
        <f ca="1">IF(OR($N114="",$N114=0),"",SUMIF('２個別表'!$D$11:$D$510,$C114,'２個別表'!EJ$11:EJ$510))</f>
        <v/>
      </c>
      <c r="AK114" s="758" t="str">
        <f ca="1">IF(OR($N114="",$N114=0),"",SUMIF('２個別表'!$D$11:$D$510,$C114,'２個別表'!EK$11:EK$510))</f>
        <v/>
      </c>
      <c r="AL114" s="759" t="str">
        <f ca="1">IF(OR($N114="",$N114=0),"",SUMIF('２個別表'!$D$11:$D$510,$C114,'２個別表'!EL$11:EL$510))</f>
        <v/>
      </c>
      <c r="AM114" s="760" t="str">
        <f ca="1">IF(OR($N114="",$N114=0),"",SUMIF('２個別表'!$D$11:$D$510,$C114,'２個別表'!EM$11:EM$510))</f>
        <v/>
      </c>
      <c r="AN114" s="33"/>
      <c r="AO114" s="721" t="str">
        <f ca="1">IFERROR(IF($C114="","",INDEX(('２個別表'!$D$11:$D$510,'２個別表'!$W$11:$W$510),MATCH($C114,'２個別表'!$D$11:$D$510,0),1,2)),"")</f>
        <v/>
      </c>
    </row>
    <row r="115" spans="1:41" ht="30" hidden="1" customHeight="1">
      <c r="A115" s="721" t="str">
        <f t="shared" ca="1" si="11"/>
        <v/>
      </c>
      <c r="B115" s="722" t="str">
        <f t="shared" ca="1" si="12"/>
        <v/>
      </c>
      <c r="C115" s="728">
        <v>100</v>
      </c>
      <c r="D115" s="729" t="str">
        <f ca="1">IFERROR(IF(OR($C115="",$C115=0),"",INDEX(('２個別表'!$D$11:$D$510,'２個別表'!R$11:R$510),MATCH($C115,'２個別表'!$D$11:$D$510,0),1,2)),"")</f>
        <v/>
      </c>
      <c r="E115" s="729" t="str">
        <f ca="1">IFERROR(IF(OR($C115="",$C115=0),"",INDEX(('２個別表'!$D$11:$D$510,'２個別表'!S$11:S$510),MATCH($C115,'２個別表'!$D$11:$D$510,0),1,2)),"")</f>
        <v/>
      </c>
      <c r="F115" s="730" t="str">
        <f ca="1">IFERROR(IF(OR($C115="",$C115=0),"",INDEX(('２個別表'!$D$11:$D$510,'２個別表'!T$11:T$510),MATCH($C115,'２個別表'!$D$11:$D$510,0),1,2)),"")</f>
        <v/>
      </c>
      <c r="G115" s="732" t="str">
        <f ca="1">IFERROR(IF(OR($C115="",$C115=0),"",INDEX(('２個別表'!$D$11:$D$510,'２個別表'!V$11:V$510),MATCH($C115,'２個別表'!$D$11:$D$510,0),1,2)),"")</f>
        <v/>
      </c>
      <c r="H115" s="724" t="str">
        <f t="shared" ca="1" si="13"/>
        <v/>
      </c>
      <c r="I115" s="725" t="str">
        <f t="shared" ca="1" si="14"/>
        <v/>
      </c>
      <c r="J115" s="725" t="str">
        <f t="shared" ca="1" si="15"/>
        <v/>
      </c>
      <c r="K115" s="725" t="str">
        <f t="shared" ca="1" si="16"/>
        <v/>
      </c>
      <c r="L115" s="725" t="str">
        <f t="shared" ca="1" si="17"/>
        <v/>
      </c>
      <c r="M115" s="742" t="str">
        <f ca="1">IFERROR(IF(OR($C115="",$C115=0),"",INDEX(('２個別表'!$D$11:$D$510,'２個別表'!W$11:W$510),MATCH($C115,'２個別表'!$D$11:$D$510,0),1,2)&amp;" "&amp;INDEX(('２個別表'!$D$11:$D$510,'２個別表'!X$11:X$510),MATCH($C115,'２個別表'!$D$11:$D$510,0),1,2)),"")</f>
        <v/>
      </c>
      <c r="N115" s="738" t="str">
        <f ca="1">IF(IF(M115="2 補強以外の取組",SUMIFS('２個別表'!$M$11:$M$510,'２個別表'!$D$11:$D$510,$C115),SUMIFS('２個別表'!$N$11:$N$510,'２個別表'!$D$11:$D$510,$C115))=0,"",IF(M115="2 補強以外の取組",SUMIFS('２個別表'!$M$11:$M$510,'２個別表'!$D$11:$D$510,$C115),SUMIFS('２個別表'!$N$11:$N$510,'２個別表'!$D$11:$D$510,$C115)))</f>
        <v/>
      </c>
      <c r="O115" s="739" t="str">
        <f ca="1">IF(OR($N115="",$N115=0),"",SUMIF('２個別表'!$D$11:$D$510,$C115,'２個別表'!$BW$11:$BW$510))</f>
        <v/>
      </c>
      <c r="P115" s="739" t="str">
        <f ca="1">IF(OR($N115="",$N115=0),"",SUMIF('２個別表'!$D$11:$D$510,$C115,'２個別表'!$BY$11:$BY$510))</f>
        <v/>
      </c>
      <c r="Q115" s="739" t="str">
        <f ca="1">IF(OR($N115="",$N115=0),"",SUMIF('２個別表'!$D$11:$D$510,$C115,'２個別表'!$H$11:$H$510))</f>
        <v/>
      </c>
      <c r="R115" s="740" t="str">
        <f ca="1">IF(OR($N115="",$N115=0),"",SUMIF('２個別表'!$D$11:$D$510,$C115,'２個別表'!CS$11:CS$510))</f>
        <v/>
      </c>
      <c r="S115" s="743" t="str">
        <f ca="1">IF(OR($N115="",$N115=0),"",SUMIF('２個別表'!$D$11:$D$510,$C115,'２個別表'!CT$11:CT$510))</f>
        <v/>
      </c>
      <c r="T115" s="364"/>
      <c r="U115" s="364"/>
      <c r="V115" s="364"/>
      <c r="W115" s="365"/>
      <c r="X115" s="755" t="str">
        <f t="shared" ca="1" si="18"/>
        <v/>
      </c>
      <c r="Y115" s="756" t="str">
        <f t="shared" ca="1" si="19"/>
        <v/>
      </c>
      <c r="Z115" s="757" t="str">
        <f ca="1">IF(OR($N115="",$N115=0),"",SUMIF('２個別表'!$D$11:$D$510,$C115,'２個別表'!DZ$11:DZ$510))</f>
        <v/>
      </c>
      <c r="AA115" s="757" t="str">
        <f ca="1">IF(OR($N115="",$N115=0),"",SUMIF('２個別表'!$D$11:$D$510,$C115,'２個別表'!EA$11:EA$510))</f>
        <v/>
      </c>
      <c r="AB115" s="757" t="str">
        <f ca="1">IF(OR($N115="",$N115=0),"",SUMIF('２個別表'!$D$11:$D$510,$C115,'２個別表'!EB$11:EB$510))</f>
        <v/>
      </c>
      <c r="AC115" s="757" t="str">
        <f ca="1">IF(OR($N115="",$N115=0),"",SUMIF('２個別表'!$D$11:$D$510,$C115,'２個別表'!EC$11:EC$510))</f>
        <v/>
      </c>
      <c r="AD115" s="758" t="str">
        <f ca="1">IF(OR($N115="",$N115=0),"",SUMIF('２個別表'!$D$11:$D$510,$C115,'２個別表'!ED$11:ED$510))</f>
        <v/>
      </c>
      <c r="AE115" s="758" t="str">
        <f ca="1">IF(OR($N115="",$N115=0),"",SUMIF('２個別表'!$D$11:$D$510,$C115,'２個別表'!EE$11:EE$510))</f>
        <v/>
      </c>
      <c r="AF115" s="758" t="str">
        <f ca="1">IF(OR($N115="",$N115=0),"",SUMIF('２個別表'!$D$11:$D$510,$C115,'２個別表'!EF$11:EF$510))</f>
        <v/>
      </c>
      <c r="AG115" s="758" t="str">
        <f ca="1">IF(OR($N115="",$N115=0),"",SUMIF('２個別表'!$D$11:$D$510,$C115,'２個別表'!EG$11:EG$510))</f>
        <v/>
      </c>
      <c r="AH115" s="758" t="str">
        <f ca="1">IF(OR($N115="",$N115=0),"",SUMIF('２個別表'!$D$11:$D$510,$C115,'２個別表'!EH$11:EH$510))</f>
        <v/>
      </c>
      <c r="AI115" s="758" t="str">
        <f ca="1">IF(OR($N115="",$N115=0),"",SUMIF('２個別表'!$D$11:$D$510,$C115,'２個別表'!EI$11:EI$510))</f>
        <v/>
      </c>
      <c r="AJ115" s="758" t="str">
        <f ca="1">IF(OR($N115="",$N115=0),"",SUMIF('２個別表'!$D$11:$D$510,$C115,'２個別表'!EJ$11:EJ$510))</f>
        <v/>
      </c>
      <c r="AK115" s="758" t="str">
        <f ca="1">IF(OR($N115="",$N115=0),"",SUMIF('２個別表'!$D$11:$D$510,$C115,'２個別表'!EK$11:EK$510))</f>
        <v/>
      </c>
      <c r="AL115" s="759" t="str">
        <f ca="1">IF(OR($N115="",$N115=0),"",SUMIF('２個別表'!$D$11:$D$510,$C115,'２個別表'!EL$11:EL$510))</f>
        <v/>
      </c>
      <c r="AM115" s="760" t="str">
        <f ca="1">IF(OR($N115="",$N115=0),"",SUMIF('２個別表'!$D$11:$D$510,$C115,'２個別表'!EM$11:EM$510))</f>
        <v/>
      </c>
      <c r="AN115" s="33"/>
      <c r="AO115" s="721" t="str">
        <f ca="1">IFERROR(IF($C115="","",INDEX(('２個別表'!$D$11:$D$510,'２個別表'!$W$11:$W$510),MATCH($C115,'２個別表'!$D$11:$D$510,0),1,2)),"")</f>
        <v/>
      </c>
    </row>
    <row r="116" spans="1:41" ht="30" hidden="1" customHeight="1">
      <c r="A116" s="721" t="str">
        <f t="shared" ca="1" si="11"/>
        <v/>
      </c>
      <c r="B116" s="722" t="str">
        <f t="shared" ca="1" si="12"/>
        <v/>
      </c>
      <c r="C116" s="728">
        <v>101</v>
      </c>
      <c r="D116" s="729" t="str">
        <f ca="1">IFERROR(IF(OR($C116="",$C116=0),"",INDEX(('２個別表'!$D$11:$D$510,'２個別表'!R$11:R$510),MATCH($C116,'２個別表'!$D$11:$D$510,0),1,2)),"")</f>
        <v/>
      </c>
      <c r="E116" s="729" t="str">
        <f ca="1">IFERROR(IF(OR($C116="",$C116=0),"",INDEX(('２個別表'!$D$11:$D$510,'２個別表'!S$11:S$510),MATCH($C116,'２個別表'!$D$11:$D$510,0),1,2)),"")</f>
        <v/>
      </c>
      <c r="F116" s="730" t="str">
        <f ca="1">IFERROR(IF(OR($C116="",$C116=0),"",INDEX(('２個別表'!$D$11:$D$510,'２個別表'!T$11:T$510),MATCH($C116,'２個別表'!$D$11:$D$510,0),1,2)),"")</f>
        <v/>
      </c>
      <c r="G116" s="732" t="str">
        <f ca="1">IFERROR(IF(OR($C116="",$C116=0),"",INDEX(('２個別表'!$D$11:$D$510,'２個別表'!V$11:V$510),MATCH($C116,'２個別表'!$D$11:$D$510,0),1,2)),"")</f>
        <v/>
      </c>
      <c r="H116" s="724" t="str">
        <f t="shared" ca="1" si="13"/>
        <v/>
      </c>
      <c r="I116" s="725" t="str">
        <f t="shared" ca="1" si="14"/>
        <v/>
      </c>
      <c r="J116" s="725" t="str">
        <f t="shared" ca="1" si="15"/>
        <v/>
      </c>
      <c r="K116" s="725" t="str">
        <f t="shared" ca="1" si="16"/>
        <v/>
      </c>
      <c r="L116" s="725" t="str">
        <f t="shared" ca="1" si="17"/>
        <v/>
      </c>
      <c r="M116" s="742" t="str">
        <f ca="1">IFERROR(IF(OR($C116="",$C116=0),"",INDEX(('２個別表'!$D$11:$D$510,'２個別表'!W$11:W$510),MATCH($C116,'２個別表'!$D$11:$D$510,0),1,2)&amp;" "&amp;INDEX(('２個別表'!$D$11:$D$510,'２個別表'!X$11:X$510),MATCH($C116,'２個別表'!$D$11:$D$510,0),1,2)),"")</f>
        <v/>
      </c>
      <c r="N116" s="738" t="str">
        <f ca="1">IF(IF(M116="2 補強以外の取組",SUMIFS('２個別表'!$M$11:$M$510,'２個別表'!$D$11:$D$510,$C116),SUMIFS('２個別表'!$N$11:$N$510,'２個別表'!$D$11:$D$510,$C116))=0,"",IF(M116="2 補強以外の取組",SUMIFS('２個別表'!$M$11:$M$510,'２個別表'!$D$11:$D$510,$C116),SUMIFS('２個別表'!$N$11:$N$510,'２個別表'!$D$11:$D$510,$C116)))</f>
        <v/>
      </c>
      <c r="O116" s="739" t="str">
        <f ca="1">IF(OR($N116="",$N116=0),"",SUMIF('２個別表'!$D$11:$D$510,$C116,'２個別表'!$BW$11:$BW$510))</f>
        <v/>
      </c>
      <c r="P116" s="739" t="str">
        <f ca="1">IF(OR($N116="",$N116=0),"",SUMIF('２個別表'!$D$11:$D$510,$C116,'２個別表'!$BY$11:$BY$510))</f>
        <v/>
      </c>
      <c r="Q116" s="739" t="str">
        <f ca="1">IF(OR($N116="",$N116=0),"",SUMIF('２個別表'!$D$11:$D$510,$C116,'２個別表'!$H$11:$H$510))</f>
        <v/>
      </c>
      <c r="R116" s="740" t="str">
        <f ca="1">IF(OR($N116="",$N116=0),"",SUMIF('２個別表'!$D$11:$D$510,$C116,'２個別表'!CS$11:CS$510))</f>
        <v/>
      </c>
      <c r="S116" s="743" t="str">
        <f ca="1">IF(OR($N116="",$N116=0),"",SUMIF('２個別表'!$D$11:$D$510,$C116,'２個別表'!CT$11:CT$510))</f>
        <v/>
      </c>
      <c r="T116" s="364"/>
      <c r="U116" s="364"/>
      <c r="V116" s="364"/>
      <c r="W116" s="365"/>
      <c r="X116" s="755" t="str">
        <f t="shared" ca="1" si="18"/>
        <v/>
      </c>
      <c r="Y116" s="756" t="str">
        <f t="shared" ca="1" si="19"/>
        <v/>
      </c>
      <c r="Z116" s="757" t="str">
        <f ca="1">IF(OR($N116="",$N116=0),"",SUMIF('２個別表'!$D$11:$D$510,$C116,'２個別表'!DZ$11:DZ$510))</f>
        <v/>
      </c>
      <c r="AA116" s="757" t="str">
        <f ca="1">IF(OR($N116="",$N116=0),"",SUMIF('２個別表'!$D$11:$D$510,$C116,'２個別表'!EA$11:EA$510))</f>
        <v/>
      </c>
      <c r="AB116" s="757" t="str">
        <f ca="1">IF(OR($N116="",$N116=0),"",SUMIF('２個別表'!$D$11:$D$510,$C116,'２個別表'!EB$11:EB$510))</f>
        <v/>
      </c>
      <c r="AC116" s="757" t="str">
        <f ca="1">IF(OR($N116="",$N116=0),"",SUMIF('２個別表'!$D$11:$D$510,$C116,'２個別表'!EC$11:EC$510))</f>
        <v/>
      </c>
      <c r="AD116" s="758" t="str">
        <f ca="1">IF(OR($N116="",$N116=0),"",SUMIF('２個別表'!$D$11:$D$510,$C116,'２個別表'!ED$11:ED$510))</f>
        <v/>
      </c>
      <c r="AE116" s="758" t="str">
        <f ca="1">IF(OR($N116="",$N116=0),"",SUMIF('２個別表'!$D$11:$D$510,$C116,'２個別表'!EE$11:EE$510))</f>
        <v/>
      </c>
      <c r="AF116" s="758" t="str">
        <f ca="1">IF(OR($N116="",$N116=0),"",SUMIF('２個別表'!$D$11:$D$510,$C116,'２個別表'!EF$11:EF$510))</f>
        <v/>
      </c>
      <c r="AG116" s="758" t="str">
        <f ca="1">IF(OR($N116="",$N116=0),"",SUMIF('２個別表'!$D$11:$D$510,$C116,'２個別表'!EG$11:EG$510))</f>
        <v/>
      </c>
      <c r="AH116" s="758" t="str">
        <f ca="1">IF(OR($N116="",$N116=0),"",SUMIF('２個別表'!$D$11:$D$510,$C116,'２個別表'!EH$11:EH$510))</f>
        <v/>
      </c>
      <c r="AI116" s="758" t="str">
        <f ca="1">IF(OR($N116="",$N116=0),"",SUMIF('２個別表'!$D$11:$D$510,$C116,'２個別表'!EI$11:EI$510))</f>
        <v/>
      </c>
      <c r="AJ116" s="758" t="str">
        <f ca="1">IF(OR($N116="",$N116=0),"",SUMIF('２個別表'!$D$11:$D$510,$C116,'２個別表'!EJ$11:EJ$510))</f>
        <v/>
      </c>
      <c r="AK116" s="758" t="str">
        <f ca="1">IF(OR($N116="",$N116=0),"",SUMIF('２個別表'!$D$11:$D$510,$C116,'２個別表'!EK$11:EK$510))</f>
        <v/>
      </c>
      <c r="AL116" s="759" t="str">
        <f ca="1">IF(OR($N116="",$N116=0),"",SUMIF('２個別表'!$D$11:$D$510,$C116,'２個別表'!EL$11:EL$510))</f>
        <v/>
      </c>
      <c r="AM116" s="760" t="str">
        <f ca="1">IF(OR($N116="",$N116=0),"",SUMIF('２個別表'!$D$11:$D$510,$C116,'２個別表'!EM$11:EM$510))</f>
        <v/>
      </c>
      <c r="AN116" s="33"/>
      <c r="AO116" s="721" t="str">
        <f ca="1">IFERROR(IF($C116="","",INDEX(('２個別表'!$D$11:$D$510,'２個別表'!$W$11:$W$510),MATCH($C116,'２個別表'!$D$11:$D$510,0),1,2)),"")</f>
        <v/>
      </c>
    </row>
    <row r="117" spans="1:41" ht="30" hidden="1" customHeight="1">
      <c r="A117" s="721" t="str">
        <f t="shared" ca="1" si="11"/>
        <v/>
      </c>
      <c r="B117" s="722" t="str">
        <f t="shared" ca="1" si="12"/>
        <v/>
      </c>
      <c r="C117" s="728">
        <v>102</v>
      </c>
      <c r="D117" s="729" t="str">
        <f ca="1">IFERROR(IF(OR($C117="",$C117=0),"",INDEX(('２個別表'!$D$11:$D$510,'２個別表'!R$11:R$510),MATCH($C117,'２個別表'!$D$11:$D$510,0),1,2)),"")</f>
        <v/>
      </c>
      <c r="E117" s="729" t="str">
        <f ca="1">IFERROR(IF(OR($C117="",$C117=0),"",INDEX(('２個別表'!$D$11:$D$510,'２個別表'!S$11:S$510),MATCH($C117,'２個別表'!$D$11:$D$510,0),1,2)),"")</f>
        <v/>
      </c>
      <c r="F117" s="730" t="str">
        <f ca="1">IFERROR(IF(OR($C117="",$C117=0),"",INDEX(('２個別表'!$D$11:$D$510,'２個別表'!T$11:T$510),MATCH($C117,'２個別表'!$D$11:$D$510,0),1,2)),"")</f>
        <v/>
      </c>
      <c r="G117" s="732" t="str">
        <f ca="1">IFERROR(IF(OR($C117="",$C117=0),"",INDEX(('２個別表'!$D$11:$D$510,'２個別表'!V$11:V$510),MATCH($C117,'２個別表'!$D$11:$D$510,0),1,2)),"")</f>
        <v/>
      </c>
      <c r="H117" s="724" t="str">
        <f t="shared" ca="1" si="13"/>
        <v/>
      </c>
      <c r="I117" s="725" t="str">
        <f t="shared" ca="1" si="14"/>
        <v/>
      </c>
      <c r="J117" s="725" t="str">
        <f t="shared" ca="1" si="15"/>
        <v/>
      </c>
      <c r="K117" s="725" t="str">
        <f t="shared" ca="1" si="16"/>
        <v/>
      </c>
      <c r="L117" s="725" t="str">
        <f t="shared" ca="1" si="17"/>
        <v/>
      </c>
      <c r="M117" s="742" t="str">
        <f ca="1">IFERROR(IF(OR($C117="",$C117=0),"",INDEX(('２個別表'!$D$11:$D$510,'２個別表'!W$11:W$510),MATCH($C117,'２個別表'!$D$11:$D$510,0),1,2)&amp;" "&amp;INDEX(('２個別表'!$D$11:$D$510,'２個別表'!X$11:X$510),MATCH($C117,'２個別表'!$D$11:$D$510,0),1,2)),"")</f>
        <v/>
      </c>
      <c r="N117" s="738" t="str">
        <f ca="1">IF(IF(M117="2 補強以外の取組",SUMIFS('２個別表'!$M$11:$M$510,'２個別表'!$D$11:$D$510,$C117),SUMIFS('２個別表'!$N$11:$N$510,'２個別表'!$D$11:$D$510,$C117))=0,"",IF(M117="2 補強以外の取組",SUMIFS('２個別表'!$M$11:$M$510,'２個別表'!$D$11:$D$510,$C117),SUMIFS('２個別表'!$N$11:$N$510,'２個別表'!$D$11:$D$510,$C117)))</f>
        <v/>
      </c>
      <c r="O117" s="739" t="str">
        <f ca="1">IF(OR($N117="",$N117=0),"",SUMIF('２個別表'!$D$11:$D$510,$C117,'２個別表'!$BW$11:$BW$510))</f>
        <v/>
      </c>
      <c r="P117" s="739" t="str">
        <f ca="1">IF(OR($N117="",$N117=0),"",SUMIF('２個別表'!$D$11:$D$510,$C117,'２個別表'!$BY$11:$BY$510))</f>
        <v/>
      </c>
      <c r="Q117" s="739" t="str">
        <f ca="1">IF(OR($N117="",$N117=0),"",SUMIF('２個別表'!$D$11:$D$510,$C117,'２個別表'!$H$11:$H$510))</f>
        <v/>
      </c>
      <c r="R117" s="740" t="str">
        <f ca="1">IF(OR($N117="",$N117=0),"",SUMIF('２個別表'!$D$11:$D$510,$C117,'２個別表'!CS$11:CS$510))</f>
        <v/>
      </c>
      <c r="S117" s="743" t="str">
        <f ca="1">IF(OR($N117="",$N117=0),"",SUMIF('２個別表'!$D$11:$D$510,$C117,'２個別表'!CT$11:CT$510))</f>
        <v/>
      </c>
      <c r="T117" s="364"/>
      <c r="U117" s="364"/>
      <c r="V117" s="364"/>
      <c r="W117" s="365"/>
      <c r="X117" s="755" t="str">
        <f t="shared" ca="1" si="18"/>
        <v/>
      </c>
      <c r="Y117" s="756" t="str">
        <f t="shared" ca="1" si="19"/>
        <v/>
      </c>
      <c r="Z117" s="757" t="str">
        <f ca="1">IF(OR($N117="",$N117=0),"",SUMIF('２個別表'!$D$11:$D$510,$C117,'２個別表'!DZ$11:DZ$510))</f>
        <v/>
      </c>
      <c r="AA117" s="757" t="str">
        <f ca="1">IF(OR($N117="",$N117=0),"",SUMIF('２個別表'!$D$11:$D$510,$C117,'２個別表'!EA$11:EA$510))</f>
        <v/>
      </c>
      <c r="AB117" s="757" t="str">
        <f ca="1">IF(OR($N117="",$N117=0),"",SUMIF('２個別表'!$D$11:$D$510,$C117,'２個別表'!EB$11:EB$510))</f>
        <v/>
      </c>
      <c r="AC117" s="757" t="str">
        <f ca="1">IF(OR($N117="",$N117=0),"",SUMIF('２個別表'!$D$11:$D$510,$C117,'２個別表'!EC$11:EC$510))</f>
        <v/>
      </c>
      <c r="AD117" s="758" t="str">
        <f ca="1">IF(OR($N117="",$N117=0),"",SUMIF('２個別表'!$D$11:$D$510,$C117,'２個別表'!ED$11:ED$510))</f>
        <v/>
      </c>
      <c r="AE117" s="758" t="str">
        <f ca="1">IF(OR($N117="",$N117=0),"",SUMIF('２個別表'!$D$11:$D$510,$C117,'２個別表'!EE$11:EE$510))</f>
        <v/>
      </c>
      <c r="AF117" s="758" t="str">
        <f ca="1">IF(OR($N117="",$N117=0),"",SUMIF('２個別表'!$D$11:$D$510,$C117,'２個別表'!EF$11:EF$510))</f>
        <v/>
      </c>
      <c r="AG117" s="758" t="str">
        <f ca="1">IF(OR($N117="",$N117=0),"",SUMIF('２個別表'!$D$11:$D$510,$C117,'２個別表'!EG$11:EG$510))</f>
        <v/>
      </c>
      <c r="AH117" s="758" t="str">
        <f ca="1">IF(OR($N117="",$N117=0),"",SUMIF('２個別表'!$D$11:$D$510,$C117,'２個別表'!EH$11:EH$510))</f>
        <v/>
      </c>
      <c r="AI117" s="758" t="str">
        <f ca="1">IF(OR($N117="",$N117=0),"",SUMIF('２個別表'!$D$11:$D$510,$C117,'２個別表'!EI$11:EI$510))</f>
        <v/>
      </c>
      <c r="AJ117" s="758" t="str">
        <f ca="1">IF(OR($N117="",$N117=0),"",SUMIF('２個別表'!$D$11:$D$510,$C117,'２個別表'!EJ$11:EJ$510))</f>
        <v/>
      </c>
      <c r="AK117" s="758" t="str">
        <f ca="1">IF(OR($N117="",$N117=0),"",SUMIF('２個別表'!$D$11:$D$510,$C117,'２個別表'!EK$11:EK$510))</f>
        <v/>
      </c>
      <c r="AL117" s="759" t="str">
        <f ca="1">IF(OR($N117="",$N117=0),"",SUMIF('２個別表'!$D$11:$D$510,$C117,'２個別表'!EL$11:EL$510))</f>
        <v/>
      </c>
      <c r="AM117" s="760" t="str">
        <f ca="1">IF(OR($N117="",$N117=0),"",SUMIF('２個別表'!$D$11:$D$510,$C117,'２個別表'!EM$11:EM$510))</f>
        <v/>
      </c>
      <c r="AN117" s="33"/>
      <c r="AO117" s="721" t="str">
        <f ca="1">IFERROR(IF($C117="","",INDEX(('２個別表'!$D$11:$D$510,'２個別表'!$W$11:$W$510),MATCH($C117,'２個別表'!$D$11:$D$510,0),1,2)),"")</f>
        <v/>
      </c>
    </row>
    <row r="118" spans="1:41" ht="30" hidden="1" customHeight="1">
      <c r="A118" s="721" t="str">
        <f t="shared" ca="1" si="11"/>
        <v/>
      </c>
      <c r="B118" s="722" t="str">
        <f t="shared" ca="1" si="12"/>
        <v/>
      </c>
      <c r="C118" s="728">
        <v>103</v>
      </c>
      <c r="D118" s="729" t="str">
        <f ca="1">IFERROR(IF(OR($C118="",$C118=0),"",INDEX(('２個別表'!$D$11:$D$510,'２個別表'!R$11:R$510),MATCH($C118,'２個別表'!$D$11:$D$510,0),1,2)),"")</f>
        <v/>
      </c>
      <c r="E118" s="729" t="str">
        <f ca="1">IFERROR(IF(OR($C118="",$C118=0),"",INDEX(('２個別表'!$D$11:$D$510,'２個別表'!S$11:S$510),MATCH($C118,'２個別表'!$D$11:$D$510,0),1,2)),"")</f>
        <v/>
      </c>
      <c r="F118" s="730" t="str">
        <f ca="1">IFERROR(IF(OR($C118="",$C118=0),"",INDEX(('２個別表'!$D$11:$D$510,'２個別表'!T$11:T$510),MATCH($C118,'２個別表'!$D$11:$D$510,0),1,2)),"")</f>
        <v/>
      </c>
      <c r="G118" s="732" t="str">
        <f ca="1">IFERROR(IF(OR($C118="",$C118=0),"",INDEX(('２個別表'!$D$11:$D$510,'２個別表'!V$11:V$510),MATCH($C118,'２個別表'!$D$11:$D$510,0),1,2)),"")</f>
        <v/>
      </c>
      <c r="H118" s="724" t="str">
        <f t="shared" ca="1" si="13"/>
        <v/>
      </c>
      <c r="I118" s="725" t="str">
        <f t="shared" ca="1" si="14"/>
        <v/>
      </c>
      <c r="J118" s="725" t="str">
        <f t="shared" ca="1" si="15"/>
        <v/>
      </c>
      <c r="K118" s="725" t="str">
        <f t="shared" ca="1" si="16"/>
        <v/>
      </c>
      <c r="L118" s="725" t="str">
        <f t="shared" ca="1" si="17"/>
        <v/>
      </c>
      <c r="M118" s="742" t="str">
        <f ca="1">IFERROR(IF(OR($C118="",$C118=0),"",INDEX(('２個別表'!$D$11:$D$510,'２個別表'!W$11:W$510),MATCH($C118,'２個別表'!$D$11:$D$510,0),1,2)&amp;" "&amp;INDEX(('２個別表'!$D$11:$D$510,'２個別表'!X$11:X$510),MATCH($C118,'２個別表'!$D$11:$D$510,0),1,2)),"")</f>
        <v/>
      </c>
      <c r="N118" s="738" t="str">
        <f ca="1">IF(IF(M118="2 補強以外の取組",SUMIFS('２個別表'!$M$11:$M$510,'２個別表'!$D$11:$D$510,$C118),SUMIFS('２個別表'!$N$11:$N$510,'２個別表'!$D$11:$D$510,$C118))=0,"",IF(M118="2 補強以外の取組",SUMIFS('２個別表'!$M$11:$M$510,'２個別表'!$D$11:$D$510,$C118),SUMIFS('２個別表'!$N$11:$N$510,'２個別表'!$D$11:$D$510,$C118)))</f>
        <v/>
      </c>
      <c r="O118" s="739" t="str">
        <f ca="1">IF(OR($N118="",$N118=0),"",SUMIF('２個別表'!$D$11:$D$510,$C118,'２個別表'!$BW$11:$BW$510))</f>
        <v/>
      </c>
      <c r="P118" s="739" t="str">
        <f ca="1">IF(OR($N118="",$N118=0),"",SUMIF('２個別表'!$D$11:$D$510,$C118,'２個別表'!$BY$11:$BY$510))</f>
        <v/>
      </c>
      <c r="Q118" s="739" t="str">
        <f ca="1">IF(OR($N118="",$N118=0),"",SUMIF('２個別表'!$D$11:$D$510,$C118,'２個別表'!$H$11:$H$510))</f>
        <v/>
      </c>
      <c r="R118" s="740" t="str">
        <f ca="1">IF(OR($N118="",$N118=0),"",SUMIF('２個別表'!$D$11:$D$510,$C118,'２個別表'!CS$11:CS$510))</f>
        <v/>
      </c>
      <c r="S118" s="743" t="str">
        <f ca="1">IF(OR($N118="",$N118=0),"",SUMIF('２個別表'!$D$11:$D$510,$C118,'２個別表'!CT$11:CT$510))</f>
        <v/>
      </c>
      <c r="T118" s="364"/>
      <c r="U118" s="364"/>
      <c r="V118" s="364"/>
      <c r="W118" s="365"/>
      <c r="X118" s="755" t="str">
        <f t="shared" ca="1" si="18"/>
        <v/>
      </c>
      <c r="Y118" s="756" t="str">
        <f t="shared" ca="1" si="19"/>
        <v/>
      </c>
      <c r="Z118" s="757" t="str">
        <f ca="1">IF(OR($N118="",$N118=0),"",SUMIF('２個別表'!$D$11:$D$510,$C118,'２個別表'!DZ$11:DZ$510))</f>
        <v/>
      </c>
      <c r="AA118" s="757" t="str">
        <f ca="1">IF(OR($N118="",$N118=0),"",SUMIF('２個別表'!$D$11:$D$510,$C118,'２個別表'!EA$11:EA$510))</f>
        <v/>
      </c>
      <c r="AB118" s="757" t="str">
        <f ca="1">IF(OR($N118="",$N118=0),"",SUMIF('２個別表'!$D$11:$D$510,$C118,'２個別表'!EB$11:EB$510))</f>
        <v/>
      </c>
      <c r="AC118" s="757" t="str">
        <f ca="1">IF(OR($N118="",$N118=0),"",SUMIF('２個別表'!$D$11:$D$510,$C118,'２個別表'!EC$11:EC$510))</f>
        <v/>
      </c>
      <c r="AD118" s="758" t="str">
        <f ca="1">IF(OR($N118="",$N118=0),"",SUMIF('２個別表'!$D$11:$D$510,$C118,'２個別表'!ED$11:ED$510))</f>
        <v/>
      </c>
      <c r="AE118" s="758" t="str">
        <f ca="1">IF(OR($N118="",$N118=0),"",SUMIF('２個別表'!$D$11:$D$510,$C118,'２個別表'!EE$11:EE$510))</f>
        <v/>
      </c>
      <c r="AF118" s="758" t="str">
        <f ca="1">IF(OR($N118="",$N118=0),"",SUMIF('２個別表'!$D$11:$D$510,$C118,'２個別表'!EF$11:EF$510))</f>
        <v/>
      </c>
      <c r="AG118" s="758" t="str">
        <f ca="1">IF(OR($N118="",$N118=0),"",SUMIF('２個別表'!$D$11:$D$510,$C118,'２個別表'!EG$11:EG$510))</f>
        <v/>
      </c>
      <c r="AH118" s="758" t="str">
        <f ca="1">IF(OR($N118="",$N118=0),"",SUMIF('２個別表'!$D$11:$D$510,$C118,'２個別表'!EH$11:EH$510))</f>
        <v/>
      </c>
      <c r="AI118" s="758" t="str">
        <f ca="1">IF(OR($N118="",$N118=0),"",SUMIF('２個別表'!$D$11:$D$510,$C118,'２個別表'!EI$11:EI$510))</f>
        <v/>
      </c>
      <c r="AJ118" s="758" t="str">
        <f ca="1">IF(OR($N118="",$N118=0),"",SUMIF('２個別表'!$D$11:$D$510,$C118,'２個別表'!EJ$11:EJ$510))</f>
        <v/>
      </c>
      <c r="AK118" s="758" t="str">
        <f ca="1">IF(OR($N118="",$N118=0),"",SUMIF('２個別表'!$D$11:$D$510,$C118,'２個別表'!EK$11:EK$510))</f>
        <v/>
      </c>
      <c r="AL118" s="759" t="str">
        <f ca="1">IF(OR($N118="",$N118=0),"",SUMIF('２個別表'!$D$11:$D$510,$C118,'２個別表'!EL$11:EL$510))</f>
        <v/>
      </c>
      <c r="AM118" s="760" t="str">
        <f ca="1">IF(OR($N118="",$N118=0),"",SUMIF('２個別表'!$D$11:$D$510,$C118,'２個別表'!EM$11:EM$510))</f>
        <v/>
      </c>
      <c r="AN118" s="33"/>
      <c r="AO118" s="721" t="str">
        <f ca="1">IFERROR(IF($C118="","",INDEX(('２個別表'!$D$11:$D$510,'２個別表'!$W$11:$W$510),MATCH($C118,'２個別表'!$D$11:$D$510,0),1,2)),"")</f>
        <v/>
      </c>
    </row>
    <row r="119" spans="1:41" ht="30" hidden="1" customHeight="1">
      <c r="A119" s="721" t="str">
        <f t="shared" ca="1" si="11"/>
        <v/>
      </c>
      <c r="B119" s="722" t="str">
        <f t="shared" ca="1" si="12"/>
        <v/>
      </c>
      <c r="C119" s="728">
        <v>104</v>
      </c>
      <c r="D119" s="729" t="str">
        <f ca="1">IFERROR(IF(OR($C119="",$C119=0),"",INDEX(('２個別表'!$D$11:$D$510,'２個別表'!R$11:R$510),MATCH($C119,'２個別表'!$D$11:$D$510,0),1,2)),"")</f>
        <v/>
      </c>
      <c r="E119" s="729" t="str">
        <f ca="1">IFERROR(IF(OR($C119="",$C119=0),"",INDEX(('２個別表'!$D$11:$D$510,'２個別表'!S$11:S$510),MATCH($C119,'２個別表'!$D$11:$D$510,0),1,2)),"")</f>
        <v/>
      </c>
      <c r="F119" s="730" t="str">
        <f ca="1">IFERROR(IF(OR($C119="",$C119=0),"",INDEX(('２個別表'!$D$11:$D$510,'２個別表'!T$11:T$510),MATCH($C119,'２個別表'!$D$11:$D$510,0),1,2)),"")</f>
        <v/>
      </c>
      <c r="G119" s="732" t="str">
        <f ca="1">IFERROR(IF(OR($C119="",$C119=0),"",INDEX(('２個別表'!$D$11:$D$510,'２個別表'!V$11:V$510),MATCH($C119,'２個別表'!$D$11:$D$510,0),1,2)),"")</f>
        <v/>
      </c>
      <c r="H119" s="724" t="str">
        <f t="shared" ca="1" si="13"/>
        <v/>
      </c>
      <c r="I119" s="725" t="str">
        <f t="shared" ca="1" si="14"/>
        <v/>
      </c>
      <c r="J119" s="725" t="str">
        <f t="shared" ca="1" si="15"/>
        <v/>
      </c>
      <c r="K119" s="725" t="str">
        <f t="shared" ca="1" si="16"/>
        <v/>
      </c>
      <c r="L119" s="725" t="str">
        <f t="shared" ca="1" si="17"/>
        <v/>
      </c>
      <c r="M119" s="742" t="str">
        <f ca="1">IFERROR(IF(OR($C119="",$C119=0),"",INDEX(('２個別表'!$D$11:$D$510,'２個別表'!W$11:W$510),MATCH($C119,'２個別表'!$D$11:$D$510,0),1,2)&amp;" "&amp;INDEX(('２個別表'!$D$11:$D$510,'２個別表'!X$11:X$510),MATCH($C119,'２個別表'!$D$11:$D$510,0),1,2)),"")</f>
        <v/>
      </c>
      <c r="N119" s="738" t="str">
        <f ca="1">IF(IF(M119="2 補強以外の取組",SUMIFS('２個別表'!$M$11:$M$510,'２個別表'!$D$11:$D$510,$C119),SUMIFS('２個別表'!$N$11:$N$510,'２個別表'!$D$11:$D$510,$C119))=0,"",IF(M119="2 補強以外の取組",SUMIFS('２個別表'!$M$11:$M$510,'２個別表'!$D$11:$D$510,$C119),SUMIFS('２個別表'!$N$11:$N$510,'２個別表'!$D$11:$D$510,$C119)))</f>
        <v/>
      </c>
      <c r="O119" s="739" t="str">
        <f ca="1">IF(OR($N119="",$N119=0),"",SUMIF('２個別表'!$D$11:$D$510,$C119,'２個別表'!$BW$11:$BW$510))</f>
        <v/>
      </c>
      <c r="P119" s="739" t="str">
        <f ca="1">IF(OR($N119="",$N119=0),"",SUMIF('２個別表'!$D$11:$D$510,$C119,'２個別表'!$BY$11:$BY$510))</f>
        <v/>
      </c>
      <c r="Q119" s="739" t="str">
        <f ca="1">IF(OR($N119="",$N119=0),"",SUMIF('２個別表'!$D$11:$D$510,$C119,'２個別表'!$H$11:$H$510))</f>
        <v/>
      </c>
      <c r="R119" s="740" t="str">
        <f ca="1">IF(OR($N119="",$N119=0),"",SUMIF('２個別表'!$D$11:$D$510,$C119,'２個別表'!CS$11:CS$510))</f>
        <v/>
      </c>
      <c r="S119" s="743" t="str">
        <f ca="1">IF(OR($N119="",$N119=0),"",SUMIF('２個別表'!$D$11:$D$510,$C119,'２個別表'!CT$11:CT$510))</f>
        <v/>
      </c>
      <c r="T119" s="364"/>
      <c r="U119" s="364"/>
      <c r="V119" s="364"/>
      <c r="W119" s="365"/>
      <c r="X119" s="755" t="str">
        <f t="shared" ca="1" si="18"/>
        <v/>
      </c>
      <c r="Y119" s="756" t="str">
        <f t="shared" ca="1" si="19"/>
        <v/>
      </c>
      <c r="Z119" s="757" t="str">
        <f ca="1">IF(OR($N119="",$N119=0),"",SUMIF('２個別表'!$D$11:$D$510,$C119,'２個別表'!DZ$11:DZ$510))</f>
        <v/>
      </c>
      <c r="AA119" s="757" t="str">
        <f ca="1">IF(OR($N119="",$N119=0),"",SUMIF('２個別表'!$D$11:$D$510,$C119,'２個別表'!EA$11:EA$510))</f>
        <v/>
      </c>
      <c r="AB119" s="757" t="str">
        <f ca="1">IF(OR($N119="",$N119=0),"",SUMIF('２個別表'!$D$11:$D$510,$C119,'２個別表'!EB$11:EB$510))</f>
        <v/>
      </c>
      <c r="AC119" s="757" t="str">
        <f ca="1">IF(OR($N119="",$N119=0),"",SUMIF('２個別表'!$D$11:$D$510,$C119,'２個別表'!EC$11:EC$510))</f>
        <v/>
      </c>
      <c r="AD119" s="758" t="str">
        <f ca="1">IF(OR($N119="",$N119=0),"",SUMIF('２個別表'!$D$11:$D$510,$C119,'２個別表'!ED$11:ED$510))</f>
        <v/>
      </c>
      <c r="AE119" s="758" t="str">
        <f ca="1">IF(OR($N119="",$N119=0),"",SUMIF('２個別表'!$D$11:$D$510,$C119,'２個別表'!EE$11:EE$510))</f>
        <v/>
      </c>
      <c r="AF119" s="758" t="str">
        <f ca="1">IF(OR($N119="",$N119=0),"",SUMIF('２個別表'!$D$11:$D$510,$C119,'２個別表'!EF$11:EF$510))</f>
        <v/>
      </c>
      <c r="AG119" s="758" t="str">
        <f ca="1">IF(OR($N119="",$N119=0),"",SUMIF('２個別表'!$D$11:$D$510,$C119,'２個別表'!EG$11:EG$510))</f>
        <v/>
      </c>
      <c r="AH119" s="758" t="str">
        <f ca="1">IF(OR($N119="",$N119=0),"",SUMIF('２個別表'!$D$11:$D$510,$C119,'２個別表'!EH$11:EH$510))</f>
        <v/>
      </c>
      <c r="AI119" s="758" t="str">
        <f ca="1">IF(OR($N119="",$N119=0),"",SUMIF('２個別表'!$D$11:$D$510,$C119,'２個別表'!EI$11:EI$510))</f>
        <v/>
      </c>
      <c r="AJ119" s="758" t="str">
        <f ca="1">IF(OR($N119="",$N119=0),"",SUMIF('２個別表'!$D$11:$D$510,$C119,'２個別表'!EJ$11:EJ$510))</f>
        <v/>
      </c>
      <c r="AK119" s="758" t="str">
        <f ca="1">IF(OR($N119="",$N119=0),"",SUMIF('２個別表'!$D$11:$D$510,$C119,'２個別表'!EK$11:EK$510))</f>
        <v/>
      </c>
      <c r="AL119" s="759" t="str">
        <f ca="1">IF(OR($N119="",$N119=0),"",SUMIF('２個別表'!$D$11:$D$510,$C119,'２個別表'!EL$11:EL$510))</f>
        <v/>
      </c>
      <c r="AM119" s="760" t="str">
        <f ca="1">IF(OR($N119="",$N119=0),"",SUMIF('２個別表'!$D$11:$D$510,$C119,'２個別表'!EM$11:EM$510))</f>
        <v/>
      </c>
      <c r="AN119" s="33"/>
      <c r="AO119" s="721" t="str">
        <f ca="1">IFERROR(IF($C119="","",INDEX(('２個別表'!$D$11:$D$510,'２個別表'!$W$11:$W$510),MATCH($C119,'２個別表'!$D$11:$D$510,0),1,2)),"")</f>
        <v/>
      </c>
    </row>
    <row r="120" spans="1:41" ht="30" hidden="1" customHeight="1">
      <c r="A120" s="721" t="str">
        <f t="shared" ca="1" si="11"/>
        <v/>
      </c>
      <c r="B120" s="722" t="str">
        <f t="shared" ca="1" si="12"/>
        <v/>
      </c>
      <c r="C120" s="728">
        <v>105</v>
      </c>
      <c r="D120" s="729" t="str">
        <f ca="1">IFERROR(IF(OR($C120="",$C120=0),"",INDEX(('２個別表'!$D$11:$D$510,'２個別表'!R$11:R$510),MATCH($C120,'２個別表'!$D$11:$D$510,0),1,2)),"")</f>
        <v/>
      </c>
      <c r="E120" s="729" t="str">
        <f ca="1">IFERROR(IF(OR($C120="",$C120=0),"",INDEX(('２個別表'!$D$11:$D$510,'２個別表'!S$11:S$510),MATCH($C120,'２個別表'!$D$11:$D$510,0),1,2)),"")</f>
        <v/>
      </c>
      <c r="F120" s="730" t="str">
        <f ca="1">IFERROR(IF(OR($C120="",$C120=0),"",INDEX(('２個別表'!$D$11:$D$510,'２個別表'!T$11:T$510),MATCH($C120,'２個別表'!$D$11:$D$510,0),1,2)),"")</f>
        <v/>
      </c>
      <c r="G120" s="732" t="str">
        <f ca="1">IFERROR(IF(OR($C120="",$C120=0),"",INDEX(('２個別表'!$D$11:$D$510,'２個別表'!V$11:V$510),MATCH($C120,'２個別表'!$D$11:$D$510,0),1,2)),"")</f>
        <v/>
      </c>
      <c r="H120" s="724" t="str">
        <f t="shared" ca="1" si="13"/>
        <v/>
      </c>
      <c r="I120" s="725" t="str">
        <f t="shared" ca="1" si="14"/>
        <v/>
      </c>
      <c r="J120" s="725" t="str">
        <f t="shared" ca="1" si="15"/>
        <v/>
      </c>
      <c r="K120" s="725" t="str">
        <f t="shared" ca="1" si="16"/>
        <v/>
      </c>
      <c r="L120" s="725" t="str">
        <f t="shared" ca="1" si="17"/>
        <v/>
      </c>
      <c r="M120" s="742" t="str">
        <f ca="1">IFERROR(IF(OR($C120="",$C120=0),"",INDEX(('２個別表'!$D$11:$D$510,'２個別表'!W$11:W$510),MATCH($C120,'２個別表'!$D$11:$D$510,0),1,2)&amp;" "&amp;INDEX(('２個別表'!$D$11:$D$510,'２個別表'!X$11:X$510),MATCH($C120,'２個別表'!$D$11:$D$510,0),1,2)),"")</f>
        <v/>
      </c>
      <c r="N120" s="738" t="str">
        <f ca="1">IF(IF(M120="2 補強以外の取組",SUMIFS('２個別表'!$M$11:$M$510,'２個別表'!$D$11:$D$510,$C120),SUMIFS('２個別表'!$N$11:$N$510,'２個別表'!$D$11:$D$510,$C120))=0,"",IF(M120="2 補強以外の取組",SUMIFS('２個別表'!$M$11:$M$510,'２個別表'!$D$11:$D$510,$C120),SUMIFS('２個別表'!$N$11:$N$510,'２個別表'!$D$11:$D$510,$C120)))</f>
        <v/>
      </c>
      <c r="O120" s="739" t="str">
        <f ca="1">IF(OR($N120="",$N120=0),"",SUMIF('２個別表'!$D$11:$D$510,$C120,'２個別表'!$BW$11:$BW$510))</f>
        <v/>
      </c>
      <c r="P120" s="739" t="str">
        <f ca="1">IF(OR($N120="",$N120=0),"",SUMIF('２個別表'!$D$11:$D$510,$C120,'２個別表'!$BY$11:$BY$510))</f>
        <v/>
      </c>
      <c r="Q120" s="739" t="str">
        <f ca="1">IF(OR($N120="",$N120=0),"",SUMIF('２個別表'!$D$11:$D$510,$C120,'２個別表'!$H$11:$H$510))</f>
        <v/>
      </c>
      <c r="R120" s="740" t="str">
        <f ca="1">IF(OR($N120="",$N120=0),"",SUMIF('２個別表'!$D$11:$D$510,$C120,'２個別表'!CS$11:CS$510))</f>
        <v/>
      </c>
      <c r="S120" s="743" t="str">
        <f ca="1">IF(OR($N120="",$N120=0),"",SUMIF('２個別表'!$D$11:$D$510,$C120,'２個別表'!CT$11:CT$510))</f>
        <v/>
      </c>
      <c r="T120" s="364"/>
      <c r="U120" s="364"/>
      <c r="V120" s="364"/>
      <c r="W120" s="365"/>
      <c r="X120" s="755" t="str">
        <f t="shared" ca="1" si="18"/>
        <v/>
      </c>
      <c r="Y120" s="756" t="str">
        <f t="shared" ca="1" si="19"/>
        <v/>
      </c>
      <c r="Z120" s="757" t="str">
        <f ca="1">IF(OR($N120="",$N120=0),"",SUMIF('２個別表'!$D$11:$D$510,$C120,'２個別表'!DZ$11:DZ$510))</f>
        <v/>
      </c>
      <c r="AA120" s="757" t="str">
        <f ca="1">IF(OR($N120="",$N120=0),"",SUMIF('２個別表'!$D$11:$D$510,$C120,'２個別表'!EA$11:EA$510))</f>
        <v/>
      </c>
      <c r="AB120" s="757" t="str">
        <f ca="1">IF(OR($N120="",$N120=0),"",SUMIF('２個別表'!$D$11:$D$510,$C120,'２個別表'!EB$11:EB$510))</f>
        <v/>
      </c>
      <c r="AC120" s="757" t="str">
        <f ca="1">IF(OR($N120="",$N120=0),"",SUMIF('２個別表'!$D$11:$D$510,$C120,'２個別表'!EC$11:EC$510))</f>
        <v/>
      </c>
      <c r="AD120" s="758" t="str">
        <f ca="1">IF(OR($N120="",$N120=0),"",SUMIF('２個別表'!$D$11:$D$510,$C120,'２個別表'!ED$11:ED$510))</f>
        <v/>
      </c>
      <c r="AE120" s="758" t="str">
        <f ca="1">IF(OR($N120="",$N120=0),"",SUMIF('２個別表'!$D$11:$D$510,$C120,'２個別表'!EE$11:EE$510))</f>
        <v/>
      </c>
      <c r="AF120" s="758" t="str">
        <f ca="1">IF(OR($N120="",$N120=0),"",SUMIF('２個別表'!$D$11:$D$510,$C120,'２個別表'!EF$11:EF$510))</f>
        <v/>
      </c>
      <c r="AG120" s="758" t="str">
        <f ca="1">IF(OR($N120="",$N120=0),"",SUMIF('２個別表'!$D$11:$D$510,$C120,'２個別表'!EG$11:EG$510))</f>
        <v/>
      </c>
      <c r="AH120" s="758" t="str">
        <f ca="1">IF(OR($N120="",$N120=0),"",SUMIF('２個別表'!$D$11:$D$510,$C120,'２個別表'!EH$11:EH$510))</f>
        <v/>
      </c>
      <c r="AI120" s="758" t="str">
        <f ca="1">IF(OR($N120="",$N120=0),"",SUMIF('２個別表'!$D$11:$D$510,$C120,'２個別表'!EI$11:EI$510))</f>
        <v/>
      </c>
      <c r="AJ120" s="758" t="str">
        <f ca="1">IF(OR($N120="",$N120=0),"",SUMIF('２個別表'!$D$11:$D$510,$C120,'２個別表'!EJ$11:EJ$510))</f>
        <v/>
      </c>
      <c r="AK120" s="758" t="str">
        <f ca="1">IF(OR($N120="",$N120=0),"",SUMIF('２個別表'!$D$11:$D$510,$C120,'２個別表'!EK$11:EK$510))</f>
        <v/>
      </c>
      <c r="AL120" s="759" t="str">
        <f ca="1">IF(OR($N120="",$N120=0),"",SUMIF('２個別表'!$D$11:$D$510,$C120,'２個別表'!EL$11:EL$510))</f>
        <v/>
      </c>
      <c r="AM120" s="760" t="str">
        <f ca="1">IF(OR($N120="",$N120=0),"",SUMIF('２個別表'!$D$11:$D$510,$C120,'２個別表'!EM$11:EM$510))</f>
        <v/>
      </c>
      <c r="AN120" s="33"/>
      <c r="AO120" s="721" t="str">
        <f ca="1">IFERROR(IF($C120="","",INDEX(('２個別表'!$D$11:$D$510,'２個別表'!$W$11:$W$510),MATCH($C120,'２個別表'!$D$11:$D$510,0),1,2)),"")</f>
        <v/>
      </c>
    </row>
    <row r="121" spans="1:41" ht="30" hidden="1" customHeight="1">
      <c r="A121" s="721" t="str">
        <f t="shared" ca="1" si="11"/>
        <v/>
      </c>
      <c r="B121" s="722" t="str">
        <f t="shared" ca="1" si="12"/>
        <v/>
      </c>
      <c r="C121" s="728">
        <v>106</v>
      </c>
      <c r="D121" s="729" t="str">
        <f ca="1">IFERROR(IF(OR($C121="",$C121=0),"",INDEX(('２個別表'!$D$11:$D$510,'２個別表'!R$11:R$510),MATCH($C121,'２個別表'!$D$11:$D$510,0),1,2)),"")</f>
        <v/>
      </c>
      <c r="E121" s="729" t="str">
        <f ca="1">IFERROR(IF(OR($C121="",$C121=0),"",INDEX(('２個別表'!$D$11:$D$510,'２個別表'!S$11:S$510),MATCH($C121,'２個別表'!$D$11:$D$510,0),1,2)),"")</f>
        <v/>
      </c>
      <c r="F121" s="730" t="str">
        <f ca="1">IFERROR(IF(OR($C121="",$C121=0),"",INDEX(('２個別表'!$D$11:$D$510,'２個別表'!T$11:T$510),MATCH($C121,'２個別表'!$D$11:$D$510,0),1,2)),"")</f>
        <v/>
      </c>
      <c r="G121" s="732" t="str">
        <f ca="1">IFERROR(IF(OR($C121="",$C121=0),"",INDEX(('２個別表'!$D$11:$D$510,'２個別表'!V$11:V$510),MATCH($C121,'２個別表'!$D$11:$D$510,0),1,2)),"")</f>
        <v/>
      </c>
      <c r="H121" s="724" t="str">
        <f t="shared" ca="1" si="13"/>
        <v/>
      </c>
      <c r="I121" s="725" t="str">
        <f t="shared" ca="1" si="14"/>
        <v/>
      </c>
      <c r="J121" s="725" t="str">
        <f t="shared" ca="1" si="15"/>
        <v/>
      </c>
      <c r="K121" s="725" t="str">
        <f t="shared" ca="1" si="16"/>
        <v/>
      </c>
      <c r="L121" s="725" t="str">
        <f t="shared" ca="1" si="17"/>
        <v/>
      </c>
      <c r="M121" s="742" t="str">
        <f ca="1">IFERROR(IF(OR($C121="",$C121=0),"",INDEX(('２個別表'!$D$11:$D$510,'２個別表'!W$11:W$510),MATCH($C121,'２個別表'!$D$11:$D$510,0),1,2)&amp;" "&amp;INDEX(('２個別表'!$D$11:$D$510,'２個別表'!X$11:X$510),MATCH($C121,'２個別表'!$D$11:$D$510,0),1,2)),"")</f>
        <v/>
      </c>
      <c r="N121" s="738" t="str">
        <f ca="1">IF(IF(M121="2 補強以外の取組",SUMIFS('２個別表'!$M$11:$M$510,'２個別表'!$D$11:$D$510,$C121),SUMIFS('２個別表'!$N$11:$N$510,'２個別表'!$D$11:$D$510,$C121))=0,"",IF(M121="2 補強以外の取組",SUMIFS('２個別表'!$M$11:$M$510,'２個別表'!$D$11:$D$510,$C121),SUMIFS('２個別表'!$N$11:$N$510,'２個別表'!$D$11:$D$510,$C121)))</f>
        <v/>
      </c>
      <c r="O121" s="739" t="str">
        <f ca="1">IF(OR($N121="",$N121=0),"",SUMIF('２個別表'!$D$11:$D$510,$C121,'２個別表'!$BW$11:$BW$510))</f>
        <v/>
      </c>
      <c r="P121" s="739" t="str">
        <f ca="1">IF(OR($N121="",$N121=0),"",SUMIF('２個別表'!$D$11:$D$510,$C121,'２個別表'!$BY$11:$BY$510))</f>
        <v/>
      </c>
      <c r="Q121" s="739" t="str">
        <f ca="1">IF(OR($N121="",$N121=0),"",SUMIF('２個別表'!$D$11:$D$510,$C121,'２個別表'!$H$11:$H$510))</f>
        <v/>
      </c>
      <c r="R121" s="740" t="str">
        <f ca="1">IF(OR($N121="",$N121=0),"",SUMIF('２個別表'!$D$11:$D$510,$C121,'２個別表'!CS$11:CS$510))</f>
        <v/>
      </c>
      <c r="S121" s="743" t="str">
        <f ca="1">IF(OR($N121="",$N121=0),"",SUMIF('２個別表'!$D$11:$D$510,$C121,'２個別表'!CT$11:CT$510))</f>
        <v/>
      </c>
      <c r="T121" s="364"/>
      <c r="U121" s="364"/>
      <c r="V121" s="364"/>
      <c r="W121" s="365"/>
      <c r="X121" s="755" t="str">
        <f t="shared" ca="1" si="18"/>
        <v/>
      </c>
      <c r="Y121" s="756" t="str">
        <f t="shared" ca="1" si="19"/>
        <v/>
      </c>
      <c r="Z121" s="757" t="str">
        <f ca="1">IF(OR($N121="",$N121=0),"",SUMIF('２個別表'!$D$11:$D$510,$C121,'２個別表'!DZ$11:DZ$510))</f>
        <v/>
      </c>
      <c r="AA121" s="757" t="str">
        <f ca="1">IF(OR($N121="",$N121=0),"",SUMIF('２個別表'!$D$11:$D$510,$C121,'２個別表'!EA$11:EA$510))</f>
        <v/>
      </c>
      <c r="AB121" s="757" t="str">
        <f ca="1">IF(OR($N121="",$N121=0),"",SUMIF('２個別表'!$D$11:$D$510,$C121,'２個別表'!EB$11:EB$510))</f>
        <v/>
      </c>
      <c r="AC121" s="757" t="str">
        <f ca="1">IF(OR($N121="",$N121=0),"",SUMIF('２個別表'!$D$11:$D$510,$C121,'２個別表'!EC$11:EC$510))</f>
        <v/>
      </c>
      <c r="AD121" s="758" t="str">
        <f ca="1">IF(OR($N121="",$N121=0),"",SUMIF('２個別表'!$D$11:$D$510,$C121,'２個別表'!ED$11:ED$510))</f>
        <v/>
      </c>
      <c r="AE121" s="758" t="str">
        <f ca="1">IF(OR($N121="",$N121=0),"",SUMIF('２個別表'!$D$11:$D$510,$C121,'２個別表'!EE$11:EE$510))</f>
        <v/>
      </c>
      <c r="AF121" s="758" t="str">
        <f ca="1">IF(OR($N121="",$N121=0),"",SUMIF('２個別表'!$D$11:$D$510,$C121,'２個別表'!EF$11:EF$510))</f>
        <v/>
      </c>
      <c r="AG121" s="758" t="str">
        <f ca="1">IF(OR($N121="",$N121=0),"",SUMIF('２個別表'!$D$11:$D$510,$C121,'２個別表'!EG$11:EG$510))</f>
        <v/>
      </c>
      <c r="AH121" s="758" t="str">
        <f ca="1">IF(OR($N121="",$N121=0),"",SUMIF('２個別表'!$D$11:$D$510,$C121,'２個別表'!EH$11:EH$510))</f>
        <v/>
      </c>
      <c r="AI121" s="758" t="str">
        <f ca="1">IF(OR($N121="",$N121=0),"",SUMIF('２個別表'!$D$11:$D$510,$C121,'２個別表'!EI$11:EI$510))</f>
        <v/>
      </c>
      <c r="AJ121" s="758" t="str">
        <f ca="1">IF(OR($N121="",$N121=0),"",SUMIF('２個別表'!$D$11:$D$510,$C121,'２個別表'!EJ$11:EJ$510))</f>
        <v/>
      </c>
      <c r="AK121" s="758" t="str">
        <f ca="1">IF(OR($N121="",$N121=0),"",SUMIF('２個別表'!$D$11:$D$510,$C121,'２個別表'!EK$11:EK$510))</f>
        <v/>
      </c>
      <c r="AL121" s="759" t="str">
        <f ca="1">IF(OR($N121="",$N121=0),"",SUMIF('２個別表'!$D$11:$D$510,$C121,'２個別表'!EL$11:EL$510))</f>
        <v/>
      </c>
      <c r="AM121" s="760" t="str">
        <f ca="1">IF(OR($N121="",$N121=0),"",SUMIF('２個別表'!$D$11:$D$510,$C121,'２個別表'!EM$11:EM$510))</f>
        <v/>
      </c>
      <c r="AN121" s="33"/>
      <c r="AO121" s="721" t="str">
        <f ca="1">IFERROR(IF($C121="","",INDEX(('２個別表'!$D$11:$D$510,'２個別表'!$W$11:$W$510),MATCH($C121,'２個別表'!$D$11:$D$510,0),1,2)),"")</f>
        <v/>
      </c>
    </row>
    <row r="122" spans="1:41" ht="30" hidden="1" customHeight="1">
      <c r="A122" s="721" t="str">
        <f t="shared" ca="1" si="11"/>
        <v/>
      </c>
      <c r="B122" s="722" t="str">
        <f t="shared" ca="1" si="12"/>
        <v/>
      </c>
      <c r="C122" s="728">
        <v>107</v>
      </c>
      <c r="D122" s="729" t="str">
        <f ca="1">IFERROR(IF(OR($C122="",$C122=0),"",INDEX(('２個別表'!$D$11:$D$510,'２個別表'!R$11:R$510),MATCH($C122,'２個別表'!$D$11:$D$510,0),1,2)),"")</f>
        <v/>
      </c>
      <c r="E122" s="729" t="str">
        <f ca="1">IFERROR(IF(OR($C122="",$C122=0),"",INDEX(('２個別表'!$D$11:$D$510,'２個別表'!S$11:S$510),MATCH($C122,'２個別表'!$D$11:$D$510,0),1,2)),"")</f>
        <v/>
      </c>
      <c r="F122" s="730" t="str">
        <f ca="1">IFERROR(IF(OR($C122="",$C122=0),"",INDEX(('２個別表'!$D$11:$D$510,'２個別表'!T$11:T$510),MATCH($C122,'２個別表'!$D$11:$D$510,0),1,2)),"")</f>
        <v/>
      </c>
      <c r="G122" s="732" t="str">
        <f ca="1">IFERROR(IF(OR($C122="",$C122=0),"",INDEX(('２個別表'!$D$11:$D$510,'２個別表'!V$11:V$510),MATCH($C122,'２個別表'!$D$11:$D$510,0),1,2)),"")</f>
        <v/>
      </c>
      <c r="H122" s="724" t="str">
        <f t="shared" ca="1" si="13"/>
        <v/>
      </c>
      <c r="I122" s="725" t="str">
        <f t="shared" ca="1" si="14"/>
        <v/>
      </c>
      <c r="J122" s="725" t="str">
        <f t="shared" ca="1" si="15"/>
        <v/>
      </c>
      <c r="K122" s="725" t="str">
        <f t="shared" ca="1" si="16"/>
        <v/>
      </c>
      <c r="L122" s="725" t="str">
        <f t="shared" ca="1" si="17"/>
        <v/>
      </c>
      <c r="M122" s="742" t="str">
        <f ca="1">IFERROR(IF(OR($C122="",$C122=0),"",INDEX(('２個別表'!$D$11:$D$510,'２個別表'!W$11:W$510),MATCH($C122,'２個別表'!$D$11:$D$510,0),1,2)&amp;" "&amp;INDEX(('２個別表'!$D$11:$D$510,'２個別表'!X$11:X$510),MATCH($C122,'２個別表'!$D$11:$D$510,0),1,2)),"")</f>
        <v/>
      </c>
      <c r="N122" s="738" t="str">
        <f ca="1">IF(IF(M122="2 補強以外の取組",SUMIFS('２個別表'!$M$11:$M$510,'２個別表'!$D$11:$D$510,$C122),SUMIFS('２個別表'!$N$11:$N$510,'２個別表'!$D$11:$D$510,$C122))=0,"",IF(M122="2 補強以外の取組",SUMIFS('２個別表'!$M$11:$M$510,'２個別表'!$D$11:$D$510,$C122),SUMIFS('２個別表'!$N$11:$N$510,'２個別表'!$D$11:$D$510,$C122)))</f>
        <v/>
      </c>
      <c r="O122" s="739" t="str">
        <f ca="1">IF(OR($N122="",$N122=0),"",SUMIF('２個別表'!$D$11:$D$510,$C122,'２個別表'!$BW$11:$BW$510))</f>
        <v/>
      </c>
      <c r="P122" s="739" t="str">
        <f ca="1">IF(OR($N122="",$N122=0),"",SUMIF('２個別表'!$D$11:$D$510,$C122,'２個別表'!$BY$11:$BY$510))</f>
        <v/>
      </c>
      <c r="Q122" s="739" t="str">
        <f ca="1">IF(OR($N122="",$N122=0),"",SUMIF('２個別表'!$D$11:$D$510,$C122,'２個別表'!$H$11:$H$510))</f>
        <v/>
      </c>
      <c r="R122" s="740" t="str">
        <f ca="1">IF(OR($N122="",$N122=0),"",SUMIF('２個別表'!$D$11:$D$510,$C122,'２個別表'!CS$11:CS$510))</f>
        <v/>
      </c>
      <c r="S122" s="743" t="str">
        <f ca="1">IF(OR($N122="",$N122=0),"",SUMIF('２個別表'!$D$11:$D$510,$C122,'２個別表'!CT$11:CT$510))</f>
        <v/>
      </c>
      <c r="T122" s="364"/>
      <c r="U122" s="364"/>
      <c r="V122" s="364"/>
      <c r="W122" s="365"/>
      <c r="X122" s="755" t="str">
        <f t="shared" ca="1" si="18"/>
        <v/>
      </c>
      <c r="Y122" s="756" t="str">
        <f t="shared" ca="1" si="19"/>
        <v/>
      </c>
      <c r="Z122" s="757" t="str">
        <f ca="1">IF(OR($N122="",$N122=0),"",SUMIF('２個別表'!$D$11:$D$510,$C122,'２個別表'!DZ$11:DZ$510))</f>
        <v/>
      </c>
      <c r="AA122" s="757" t="str">
        <f ca="1">IF(OR($N122="",$N122=0),"",SUMIF('２個別表'!$D$11:$D$510,$C122,'２個別表'!EA$11:EA$510))</f>
        <v/>
      </c>
      <c r="AB122" s="757" t="str">
        <f ca="1">IF(OR($N122="",$N122=0),"",SUMIF('２個別表'!$D$11:$D$510,$C122,'２個別表'!EB$11:EB$510))</f>
        <v/>
      </c>
      <c r="AC122" s="757" t="str">
        <f ca="1">IF(OR($N122="",$N122=0),"",SUMIF('２個別表'!$D$11:$D$510,$C122,'２個別表'!EC$11:EC$510))</f>
        <v/>
      </c>
      <c r="AD122" s="758" t="str">
        <f ca="1">IF(OR($N122="",$N122=0),"",SUMIF('２個別表'!$D$11:$D$510,$C122,'２個別表'!ED$11:ED$510))</f>
        <v/>
      </c>
      <c r="AE122" s="758" t="str">
        <f ca="1">IF(OR($N122="",$N122=0),"",SUMIF('２個別表'!$D$11:$D$510,$C122,'２個別表'!EE$11:EE$510))</f>
        <v/>
      </c>
      <c r="AF122" s="758" t="str">
        <f ca="1">IF(OR($N122="",$N122=0),"",SUMIF('２個別表'!$D$11:$D$510,$C122,'２個別表'!EF$11:EF$510))</f>
        <v/>
      </c>
      <c r="AG122" s="758" t="str">
        <f ca="1">IF(OR($N122="",$N122=0),"",SUMIF('２個別表'!$D$11:$D$510,$C122,'２個別表'!EG$11:EG$510))</f>
        <v/>
      </c>
      <c r="AH122" s="758" t="str">
        <f ca="1">IF(OR($N122="",$N122=0),"",SUMIF('２個別表'!$D$11:$D$510,$C122,'２個別表'!EH$11:EH$510))</f>
        <v/>
      </c>
      <c r="AI122" s="758" t="str">
        <f ca="1">IF(OR($N122="",$N122=0),"",SUMIF('２個別表'!$D$11:$D$510,$C122,'２個別表'!EI$11:EI$510))</f>
        <v/>
      </c>
      <c r="AJ122" s="758" t="str">
        <f ca="1">IF(OR($N122="",$N122=0),"",SUMIF('２個別表'!$D$11:$D$510,$C122,'２個別表'!EJ$11:EJ$510))</f>
        <v/>
      </c>
      <c r="AK122" s="758" t="str">
        <f ca="1">IF(OR($N122="",$N122=0),"",SUMIF('２個別表'!$D$11:$D$510,$C122,'２個別表'!EK$11:EK$510))</f>
        <v/>
      </c>
      <c r="AL122" s="759" t="str">
        <f ca="1">IF(OR($N122="",$N122=0),"",SUMIF('２個別表'!$D$11:$D$510,$C122,'２個別表'!EL$11:EL$510))</f>
        <v/>
      </c>
      <c r="AM122" s="760" t="str">
        <f ca="1">IF(OR($N122="",$N122=0),"",SUMIF('２個別表'!$D$11:$D$510,$C122,'２個別表'!EM$11:EM$510))</f>
        <v/>
      </c>
      <c r="AN122" s="33"/>
      <c r="AO122" s="721" t="str">
        <f ca="1">IFERROR(IF($C122="","",INDEX(('２個別表'!$D$11:$D$510,'２個別表'!$W$11:$W$510),MATCH($C122,'２個別表'!$D$11:$D$510,0),1,2)),"")</f>
        <v/>
      </c>
    </row>
    <row r="123" spans="1:41" ht="30" hidden="1" customHeight="1">
      <c r="A123" s="721" t="str">
        <f t="shared" ca="1" si="11"/>
        <v/>
      </c>
      <c r="B123" s="722" t="str">
        <f t="shared" ca="1" si="12"/>
        <v/>
      </c>
      <c r="C123" s="728">
        <v>108</v>
      </c>
      <c r="D123" s="729" t="str">
        <f ca="1">IFERROR(IF(OR($C123="",$C123=0),"",INDEX(('２個別表'!$D$11:$D$510,'２個別表'!R$11:R$510),MATCH($C123,'２個別表'!$D$11:$D$510,0),1,2)),"")</f>
        <v/>
      </c>
      <c r="E123" s="729" t="str">
        <f ca="1">IFERROR(IF(OR($C123="",$C123=0),"",INDEX(('２個別表'!$D$11:$D$510,'２個別表'!S$11:S$510),MATCH($C123,'２個別表'!$D$11:$D$510,0),1,2)),"")</f>
        <v/>
      </c>
      <c r="F123" s="730" t="str">
        <f ca="1">IFERROR(IF(OR($C123="",$C123=0),"",INDEX(('２個別表'!$D$11:$D$510,'２個別表'!T$11:T$510),MATCH($C123,'２個別表'!$D$11:$D$510,0),1,2)),"")</f>
        <v/>
      </c>
      <c r="G123" s="732" t="str">
        <f ca="1">IFERROR(IF(OR($C123="",$C123=0),"",INDEX(('２個別表'!$D$11:$D$510,'２個別表'!V$11:V$510),MATCH($C123,'２個別表'!$D$11:$D$510,0),1,2)),"")</f>
        <v/>
      </c>
      <c r="H123" s="724" t="str">
        <f t="shared" ca="1" si="13"/>
        <v/>
      </c>
      <c r="I123" s="725" t="str">
        <f t="shared" ca="1" si="14"/>
        <v/>
      </c>
      <c r="J123" s="725" t="str">
        <f t="shared" ca="1" si="15"/>
        <v/>
      </c>
      <c r="K123" s="725" t="str">
        <f t="shared" ca="1" si="16"/>
        <v/>
      </c>
      <c r="L123" s="725" t="str">
        <f t="shared" ca="1" si="17"/>
        <v/>
      </c>
      <c r="M123" s="742" t="str">
        <f ca="1">IFERROR(IF(OR($C123="",$C123=0),"",INDEX(('２個別表'!$D$11:$D$510,'２個別表'!W$11:W$510),MATCH($C123,'２個別表'!$D$11:$D$510,0),1,2)&amp;" "&amp;INDEX(('２個別表'!$D$11:$D$510,'２個別表'!X$11:X$510),MATCH($C123,'２個別表'!$D$11:$D$510,0),1,2)),"")</f>
        <v/>
      </c>
      <c r="N123" s="738" t="str">
        <f ca="1">IF(IF(M123="2 補強以外の取組",SUMIFS('２個別表'!$M$11:$M$510,'２個別表'!$D$11:$D$510,$C123),SUMIFS('２個別表'!$N$11:$N$510,'２個別表'!$D$11:$D$510,$C123))=0,"",IF(M123="2 補強以外の取組",SUMIFS('２個別表'!$M$11:$M$510,'２個別表'!$D$11:$D$510,$C123),SUMIFS('２個別表'!$N$11:$N$510,'２個別表'!$D$11:$D$510,$C123)))</f>
        <v/>
      </c>
      <c r="O123" s="739" t="str">
        <f ca="1">IF(OR($N123="",$N123=0),"",SUMIF('２個別表'!$D$11:$D$510,$C123,'２個別表'!$BW$11:$BW$510))</f>
        <v/>
      </c>
      <c r="P123" s="739" t="str">
        <f ca="1">IF(OR($N123="",$N123=0),"",SUMIF('２個別表'!$D$11:$D$510,$C123,'２個別表'!$BY$11:$BY$510))</f>
        <v/>
      </c>
      <c r="Q123" s="739" t="str">
        <f ca="1">IF(OR($N123="",$N123=0),"",SUMIF('２個別表'!$D$11:$D$510,$C123,'２個別表'!$H$11:$H$510))</f>
        <v/>
      </c>
      <c r="R123" s="740" t="str">
        <f ca="1">IF(OR($N123="",$N123=0),"",SUMIF('２個別表'!$D$11:$D$510,$C123,'２個別表'!CS$11:CS$510))</f>
        <v/>
      </c>
      <c r="S123" s="743" t="str">
        <f ca="1">IF(OR($N123="",$N123=0),"",SUMIF('２個別表'!$D$11:$D$510,$C123,'２個別表'!CT$11:CT$510))</f>
        <v/>
      </c>
      <c r="T123" s="364"/>
      <c r="U123" s="364"/>
      <c r="V123" s="364"/>
      <c r="W123" s="365"/>
      <c r="X123" s="755" t="str">
        <f t="shared" ca="1" si="18"/>
        <v/>
      </c>
      <c r="Y123" s="756" t="str">
        <f t="shared" ca="1" si="19"/>
        <v/>
      </c>
      <c r="Z123" s="757" t="str">
        <f ca="1">IF(OR($N123="",$N123=0),"",SUMIF('２個別表'!$D$11:$D$510,$C123,'２個別表'!DZ$11:DZ$510))</f>
        <v/>
      </c>
      <c r="AA123" s="757" t="str">
        <f ca="1">IF(OR($N123="",$N123=0),"",SUMIF('２個別表'!$D$11:$D$510,$C123,'２個別表'!EA$11:EA$510))</f>
        <v/>
      </c>
      <c r="AB123" s="757" t="str">
        <f ca="1">IF(OR($N123="",$N123=0),"",SUMIF('２個別表'!$D$11:$D$510,$C123,'２個別表'!EB$11:EB$510))</f>
        <v/>
      </c>
      <c r="AC123" s="757" t="str">
        <f ca="1">IF(OR($N123="",$N123=0),"",SUMIF('２個別表'!$D$11:$D$510,$C123,'２個別表'!EC$11:EC$510))</f>
        <v/>
      </c>
      <c r="AD123" s="758" t="str">
        <f ca="1">IF(OR($N123="",$N123=0),"",SUMIF('２個別表'!$D$11:$D$510,$C123,'２個別表'!ED$11:ED$510))</f>
        <v/>
      </c>
      <c r="AE123" s="758" t="str">
        <f ca="1">IF(OR($N123="",$N123=0),"",SUMIF('２個別表'!$D$11:$D$510,$C123,'２個別表'!EE$11:EE$510))</f>
        <v/>
      </c>
      <c r="AF123" s="758" t="str">
        <f ca="1">IF(OR($N123="",$N123=0),"",SUMIF('２個別表'!$D$11:$D$510,$C123,'２個別表'!EF$11:EF$510))</f>
        <v/>
      </c>
      <c r="AG123" s="758" t="str">
        <f ca="1">IF(OR($N123="",$N123=0),"",SUMIF('２個別表'!$D$11:$D$510,$C123,'２個別表'!EG$11:EG$510))</f>
        <v/>
      </c>
      <c r="AH123" s="758" t="str">
        <f ca="1">IF(OR($N123="",$N123=0),"",SUMIF('２個別表'!$D$11:$D$510,$C123,'２個別表'!EH$11:EH$510))</f>
        <v/>
      </c>
      <c r="AI123" s="758" t="str">
        <f ca="1">IF(OR($N123="",$N123=0),"",SUMIF('２個別表'!$D$11:$D$510,$C123,'２個別表'!EI$11:EI$510))</f>
        <v/>
      </c>
      <c r="AJ123" s="758" t="str">
        <f ca="1">IF(OR($N123="",$N123=0),"",SUMIF('２個別表'!$D$11:$D$510,$C123,'２個別表'!EJ$11:EJ$510))</f>
        <v/>
      </c>
      <c r="AK123" s="758" t="str">
        <f ca="1">IF(OR($N123="",$N123=0),"",SUMIF('２個別表'!$D$11:$D$510,$C123,'２個別表'!EK$11:EK$510))</f>
        <v/>
      </c>
      <c r="AL123" s="759" t="str">
        <f ca="1">IF(OR($N123="",$N123=0),"",SUMIF('２個別表'!$D$11:$D$510,$C123,'２個別表'!EL$11:EL$510))</f>
        <v/>
      </c>
      <c r="AM123" s="760" t="str">
        <f ca="1">IF(OR($N123="",$N123=0),"",SUMIF('２個別表'!$D$11:$D$510,$C123,'２個別表'!EM$11:EM$510))</f>
        <v/>
      </c>
      <c r="AN123" s="33"/>
      <c r="AO123" s="721" t="str">
        <f ca="1">IFERROR(IF($C123="","",INDEX(('２個別表'!$D$11:$D$510,'２個別表'!$W$11:$W$510),MATCH($C123,'２個別表'!$D$11:$D$510,0),1,2)),"")</f>
        <v/>
      </c>
    </row>
    <row r="124" spans="1:41" ht="30" hidden="1" customHeight="1">
      <c r="A124" s="721" t="str">
        <f t="shared" ca="1" si="11"/>
        <v/>
      </c>
      <c r="B124" s="722" t="str">
        <f t="shared" ca="1" si="12"/>
        <v/>
      </c>
      <c r="C124" s="728">
        <v>109</v>
      </c>
      <c r="D124" s="729" t="str">
        <f ca="1">IFERROR(IF(OR($C124="",$C124=0),"",INDEX(('２個別表'!$D$11:$D$510,'２個別表'!R$11:R$510),MATCH($C124,'２個別表'!$D$11:$D$510,0),1,2)),"")</f>
        <v/>
      </c>
      <c r="E124" s="729" t="str">
        <f ca="1">IFERROR(IF(OR($C124="",$C124=0),"",INDEX(('２個別表'!$D$11:$D$510,'２個別表'!S$11:S$510),MATCH($C124,'２個別表'!$D$11:$D$510,0),1,2)),"")</f>
        <v/>
      </c>
      <c r="F124" s="730" t="str">
        <f ca="1">IFERROR(IF(OR($C124="",$C124=0),"",INDEX(('２個別表'!$D$11:$D$510,'２個別表'!T$11:T$510),MATCH($C124,'２個別表'!$D$11:$D$510,0),1,2)),"")</f>
        <v/>
      </c>
      <c r="G124" s="732" t="str">
        <f ca="1">IFERROR(IF(OR($C124="",$C124=0),"",INDEX(('２個別表'!$D$11:$D$510,'２個別表'!V$11:V$510),MATCH($C124,'２個別表'!$D$11:$D$510,0),1,2)),"")</f>
        <v/>
      </c>
      <c r="H124" s="724" t="str">
        <f t="shared" ca="1" si="13"/>
        <v/>
      </c>
      <c r="I124" s="725" t="str">
        <f t="shared" ca="1" si="14"/>
        <v/>
      </c>
      <c r="J124" s="725" t="str">
        <f t="shared" ca="1" si="15"/>
        <v/>
      </c>
      <c r="K124" s="725" t="str">
        <f t="shared" ca="1" si="16"/>
        <v/>
      </c>
      <c r="L124" s="725" t="str">
        <f t="shared" ca="1" si="17"/>
        <v/>
      </c>
      <c r="M124" s="742" t="str">
        <f ca="1">IFERROR(IF(OR($C124="",$C124=0),"",INDEX(('２個別表'!$D$11:$D$510,'２個別表'!W$11:W$510),MATCH($C124,'２個別表'!$D$11:$D$510,0),1,2)&amp;" "&amp;INDEX(('２個別表'!$D$11:$D$510,'２個別表'!X$11:X$510),MATCH($C124,'２個別表'!$D$11:$D$510,0),1,2)),"")</f>
        <v/>
      </c>
      <c r="N124" s="738" t="str">
        <f ca="1">IF(IF(M124="2 補強以外の取組",SUMIFS('２個別表'!$M$11:$M$510,'２個別表'!$D$11:$D$510,$C124),SUMIFS('２個別表'!$N$11:$N$510,'２個別表'!$D$11:$D$510,$C124))=0,"",IF(M124="2 補強以外の取組",SUMIFS('２個別表'!$M$11:$M$510,'２個別表'!$D$11:$D$510,$C124),SUMIFS('２個別表'!$N$11:$N$510,'２個別表'!$D$11:$D$510,$C124)))</f>
        <v/>
      </c>
      <c r="O124" s="739" t="str">
        <f ca="1">IF(OR($N124="",$N124=0),"",SUMIF('２個別表'!$D$11:$D$510,$C124,'２個別表'!$BW$11:$BW$510))</f>
        <v/>
      </c>
      <c r="P124" s="739" t="str">
        <f ca="1">IF(OR($N124="",$N124=0),"",SUMIF('２個別表'!$D$11:$D$510,$C124,'２個別表'!$BY$11:$BY$510))</f>
        <v/>
      </c>
      <c r="Q124" s="739" t="str">
        <f ca="1">IF(OR($N124="",$N124=0),"",SUMIF('２個別表'!$D$11:$D$510,$C124,'２個別表'!$H$11:$H$510))</f>
        <v/>
      </c>
      <c r="R124" s="740" t="str">
        <f ca="1">IF(OR($N124="",$N124=0),"",SUMIF('２個別表'!$D$11:$D$510,$C124,'２個別表'!CS$11:CS$510))</f>
        <v/>
      </c>
      <c r="S124" s="743" t="str">
        <f ca="1">IF(OR($N124="",$N124=0),"",SUMIF('２個別表'!$D$11:$D$510,$C124,'２個別表'!CT$11:CT$510))</f>
        <v/>
      </c>
      <c r="T124" s="364"/>
      <c r="U124" s="364"/>
      <c r="V124" s="364"/>
      <c r="W124" s="365"/>
      <c r="X124" s="755" t="str">
        <f t="shared" ca="1" si="18"/>
        <v/>
      </c>
      <c r="Y124" s="756" t="str">
        <f t="shared" ca="1" si="19"/>
        <v/>
      </c>
      <c r="Z124" s="757" t="str">
        <f ca="1">IF(OR($N124="",$N124=0),"",SUMIF('２個別表'!$D$11:$D$510,$C124,'２個別表'!DZ$11:DZ$510))</f>
        <v/>
      </c>
      <c r="AA124" s="757" t="str">
        <f ca="1">IF(OR($N124="",$N124=0),"",SUMIF('２個別表'!$D$11:$D$510,$C124,'２個別表'!EA$11:EA$510))</f>
        <v/>
      </c>
      <c r="AB124" s="757" t="str">
        <f ca="1">IF(OR($N124="",$N124=0),"",SUMIF('２個別表'!$D$11:$D$510,$C124,'２個別表'!EB$11:EB$510))</f>
        <v/>
      </c>
      <c r="AC124" s="757" t="str">
        <f ca="1">IF(OR($N124="",$N124=0),"",SUMIF('２個別表'!$D$11:$D$510,$C124,'２個別表'!EC$11:EC$510))</f>
        <v/>
      </c>
      <c r="AD124" s="758" t="str">
        <f ca="1">IF(OR($N124="",$N124=0),"",SUMIF('２個別表'!$D$11:$D$510,$C124,'２個別表'!ED$11:ED$510))</f>
        <v/>
      </c>
      <c r="AE124" s="758" t="str">
        <f ca="1">IF(OR($N124="",$N124=0),"",SUMIF('２個別表'!$D$11:$D$510,$C124,'２個別表'!EE$11:EE$510))</f>
        <v/>
      </c>
      <c r="AF124" s="758" t="str">
        <f ca="1">IF(OR($N124="",$N124=0),"",SUMIF('２個別表'!$D$11:$D$510,$C124,'２個別表'!EF$11:EF$510))</f>
        <v/>
      </c>
      <c r="AG124" s="758" t="str">
        <f ca="1">IF(OR($N124="",$N124=0),"",SUMIF('２個別表'!$D$11:$D$510,$C124,'２個別表'!EG$11:EG$510))</f>
        <v/>
      </c>
      <c r="AH124" s="758" t="str">
        <f ca="1">IF(OR($N124="",$N124=0),"",SUMIF('２個別表'!$D$11:$D$510,$C124,'２個別表'!EH$11:EH$510))</f>
        <v/>
      </c>
      <c r="AI124" s="758" t="str">
        <f ca="1">IF(OR($N124="",$N124=0),"",SUMIF('２個別表'!$D$11:$D$510,$C124,'２個別表'!EI$11:EI$510))</f>
        <v/>
      </c>
      <c r="AJ124" s="758" t="str">
        <f ca="1">IF(OR($N124="",$N124=0),"",SUMIF('２個別表'!$D$11:$D$510,$C124,'２個別表'!EJ$11:EJ$510))</f>
        <v/>
      </c>
      <c r="AK124" s="758" t="str">
        <f ca="1">IF(OR($N124="",$N124=0),"",SUMIF('２個別表'!$D$11:$D$510,$C124,'２個別表'!EK$11:EK$510))</f>
        <v/>
      </c>
      <c r="AL124" s="759" t="str">
        <f ca="1">IF(OR($N124="",$N124=0),"",SUMIF('２個別表'!$D$11:$D$510,$C124,'２個別表'!EL$11:EL$510))</f>
        <v/>
      </c>
      <c r="AM124" s="760" t="str">
        <f ca="1">IF(OR($N124="",$N124=0),"",SUMIF('２個別表'!$D$11:$D$510,$C124,'２個別表'!EM$11:EM$510))</f>
        <v/>
      </c>
      <c r="AN124" s="33"/>
      <c r="AO124" s="721" t="str">
        <f ca="1">IFERROR(IF($C124="","",INDEX(('２個別表'!$D$11:$D$510,'２個別表'!$W$11:$W$510),MATCH($C124,'２個別表'!$D$11:$D$510,0),1,2)),"")</f>
        <v/>
      </c>
    </row>
    <row r="125" spans="1:41" ht="30" hidden="1" customHeight="1">
      <c r="A125" s="721" t="str">
        <f t="shared" ca="1" si="11"/>
        <v/>
      </c>
      <c r="B125" s="722" t="str">
        <f t="shared" ca="1" si="12"/>
        <v/>
      </c>
      <c r="C125" s="728">
        <v>110</v>
      </c>
      <c r="D125" s="729" t="str">
        <f ca="1">IFERROR(IF(OR($C125="",$C125=0),"",INDEX(('２個別表'!$D$11:$D$510,'２個別表'!R$11:R$510),MATCH($C125,'２個別表'!$D$11:$D$510,0),1,2)),"")</f>
        <v/>
      </c>
      <c r="E125" s="729" t="str">
        <f ca="1">IFERROR(IF(OR($C125="",$C125=0),"",INDEX(('２個別表'!$D$11:$D$510,'２個別表'!S$11:S$510),MATCH($C125,'２個別表'!$D$11:$D$510,0),1,2)),"")</f>
        <v/>
      </c>
      <c r="F125" s="730" t="str">
        <f ca="1">IFERROR(IF(OR($C125="",$C125=0),"",INDEX(('２個別表'!$D$11:$D$510,'２個別表'!T$11:T$510),MATCH($C125,'２個別表'!$D$11:$D$510,0),1,2)),"")</f>
        <v/>
      </c>
      <c r="G125" s="732" t="str">
        <f ca="1">IFERROR(IF(OR($C125="",$C125=0),"",INDEX(('２個別表'!$D$11:$D$510,'２個別表'!V$11:V$510),MATCH($C125,'２個別表'!$D$11:$D$510,0),1,2)),"")</f>
        <v/>
      </c>
      <c r="H125" s="724" t="str">
        <f t="shared" ca="1" si="13"/>
        <v/>
      </c>
      <c r="I125" s="725" t="str">
        <f t="shared" ca="1" si="14"/>
        <v/>
      </c>
      <c r="J125" s="725" t="str">
        <f t="shared" ca="1" si="15"/>
        <v/>
      </c>
      <c r="K125" s="725" t="str">
        <f t="shared" ca="1" si="16"/>
        <v/>
      </c>
      <c r="L125" s="725" t="str">
        <f t="shared" ca="1" si="17"/>
        <v/>
      </c>
      <c r="M125" s="742" t="str">
        <f ca="1">IFERROR(IF(OR($C125="",$C125=0),"",INDEX(('２個別表'!$D$11:$D$510,'２個別表'!W$11:W$510),MATCH($C125,'２個別表'!$D$11:$D$510,0),1,2)&amp;" "&amp;INDEX(('２個別表'!$D$11:$D$510,'２個別表'!X$11:X$510),MATCH($C125,'２個別表'!$D$11:$D$510,0),1,2)),"")</f>
        <v/>
      </c>
      <c r="N125" s="738" t="str">
        <f ca="1">IF(IF(M125="2 補強以外の取組",SUMIFS('２個別表'!$M$11:$M$510,'２個別表'!$D$11:$D$510,$C125),SUMIFS('２個別表'!$N$11:$N$510,'２個別表'!$D$11:$D$510,$C125))=0,"",IF(M125="2 補強以外の取組",SUMIFS('２個別表'!$M$11:$M$510,'２個別表'!$D$11:$D$510,$C125),SUMIFS('２個別表'!$N$11:$N$510,'２個別表'!$D$11:$D$510,$C125)))</f>
        <v/>
      </c>
      <c r="O125" s="739" t="str">
        <f ca="1">IF(OR($N125="",$N125=0),"",SUMIF('２個別表'!$D$11:$D$510,$C125,'２個別表'!$BW$11:$BW$510))</f>
        <v/>
      </c>
      <c r="P125" s="739" t="str">
        <f ca="1">IF(OR($N125="",$N125=0),"",SUMIF('２個別表'!$D$11:$D$510,$C125,'２個別表'!$BY$11:$BY$510))</f>
        <v/>
      </c>
      <c r="Q125" s="739" t="str">
        <f ca="1">IF(OR($N125="",$N125=0),"",SUMIF('２個別表'!$D$11:$D$510,$C125,'２個別表'!$H$11:$H$510))</f>
        <v/>
      </c>
      <c r="R125" s="740" t="str">
        <f ca="1">IF(OR($N125="",$N125=0),"",SUMIF('２個別表'!$D$11:$D$510,$C125,'２個別表'!CS$11:CS$510))</f>
        <v/>
      </c>
      <c r="S125" s="743" t="str">
        <f ca="1">IF(OR($N125="",$N125=0),"",SUMIF('２個別表'!$D$11:$D$510,$C125,'２個別表'!CT$11:CT$510))</f>
        <v/>
      </c>
      <c r="T125" s="364"/>
      <c r="U125" s="364"/>
      <c r="V125" s="364"/>
      <c r="W125" s="365"/>
      <c r="X125" s="755" t="str">
        <f t="shared" ca="1" si="18"/>
        <v/>
      </c>
      <c r="Y125" s="756" t="str">
        <f t="shared" ca="1" si="19"/>
        <v/>
      </c>
      <c r="Z125" s="757" t="str">
        <f ca="1">IF(OR($N125="",$N125=0),"",SUMIF('２個別表'!$D$11:$D$510,$C125,'２個別表'!DZ$11:DZ$510))</f>
        <v/>
      </c>
      <c r="AA125" s="757" t="str">
        <f ca="1">IF(OR($N125="",$N125=0),"",SUMIF('２個別表'!$D$11:$D$510,$C125,'２個別表'!EA$11:EA$510))</f>
        <v/>
      </c>
      <c r="AB125" s="757" t="str">
        <f ca="1">IF(OR($N125="",$N125=0),"",SUMIF('２個別表'!$D$11:$D$510,$C125,'２個別表'!EB$11:EB$510))</f>
        <v/>
      </c>
      <c r="AC125" s="757" t="str">
        <f ca="1">IF(OR($N125="",$N125=0),"",SUMIF('２個別表'!$D$11:$D$510,$C125,'２個別表'!EC$11:EC$510))</f>
        <v/>
      </c>
      <c r="AD125" s="758" t="str">
        <f ca="1">IF(OR($N125="",$N125=0),"",SUMIF('２個別表'!$D$11:$D$510,$C125,'２個別表'!ED$11:ED$510))</f>
        <v/>
      </c>
      <c r="AE125" s="758" t="str">
        <f ca="1">IF(OR($N125="",$N125=0),"",SUMIF('２個別表'!$D$11:$D$510,$C125,'２個別表'!EE$11:EE$510))</f>
        <v/>
      </c>
      <c r="AF125" s="758" t="str">
        <f ca="1">IF(OR($N125="",$N125=0),"",SUMIF('２個別表'!$D$11:$D$510,$C125,'２個別表'!EF$11:EF$510))</f>
        <v/>
      </c>
      <c r="AG125" s="758" t="str">
        <f ca="1">IF(OR($N125="",$N125=0),"",SUMIF('２個別表'!$D$11:$D$510,$C125,'２個別表'!EG$11:EG$510))</f>
        <v/>
      </c>
      <c r="AH125" s="758" t="str">
        <f ca="1">IF(OR($N125="",$N125=0),"",SUMIF('２個別表'!$D$11:$D$510,$C125,'２個別表'!EH$11:EH$510))</f>
        <v/>
      </c>
      <c r="AI125" s="758" t="str">
        <f ca="1">IF(OR($N125="",$N125=0),"",SUMIF('２個別表'!$D$11:$D$510,$C125,'２個別表'!EI$11:EI$510))</f>
        <v/>
      </c>
      <c r="AJ125" s="758" t="str">
        <f ca="1">IF(OR($N125="",$N125=0),"",SUMIF('２個別表'!$D$11:$D$510,$C125,'２個別表'!EJ$11:EJ$510))</f>
        <v/>
      </c>
      <c r="AK125" s="758" t="str">
        <f ca="1">IF(OR($N125="",$N125=0),"",SUMIF('２個別表'!$D$11:$D$510,$C125,'２個別表'!EK$11:EK$510))</f>
        <v/>
      </c>
      <c r="AL125" s="759" t="str">
        <f ca="1">IF(OR($N125="",$N125=0),"",SUMIF('２個別表'!$D$11:$D$510,$C125,'２個別表'!EL$11:EL$510))</f>
        <v/>
      </c>
      <c r="AM125" s="760" t="str">
        <f ca="1">IF(OR($N125="",$N125=0),"",SUMIF('２個別表'!$D$11:$D$510,$C125,'２個別表'!EM$11:EM$510))</f>
        <v/>
      </c>
      <c r="AN125" s="33"/>
      <c r="AO125" s="721" t="str">
        <f ca="1">IFERROR(IF($C125="","",INDEX(('２個別表'!$D$11:$D$510,'２個別表'!$W$11:$W$510),MATCH($C125,'２個別表'!$D$11:$D$510,0),1,2)),"")</f>
        <v/>
      </c>
    </row>
    <row r="126" spans="1:41" ht="30" hidden="1" customHeight="1">
      <c r="A126" s="721" t="str">
        <f t="shared" ca="1" si="11"/>
        <v/>
      </c>
      <c r="B126" s="722" t="str">
        <f t="shared" ca="1" si="12"/>
        <v/>
      </c>
      <c r="C126" s="728">
        <v>111</v>
      </c>
      <c r="D126" s="729" t="str">
        <f ca="1">IFERROR(IF(OR($C126="",$C126=0),"",INDEX(('２個別表'!$D$11:$D$510,'２個別表'!R$11:R$510),MATCH($C126,'２個別表'!$D$11:$D$510,0),1,2)),"")</f>
        <v/>
      </c>
      <c r="E126" s="729" t="str">
        <f ca="1">IFERROR(IF(OR($C126="",$C126=0),"",INDEX(('２個別表'!$D$11:$D$510,'２個別表'!S$11:S$510),MATCH($C126,'２個別表'!$D$11:$D$510,0),1,2)),"")</f>
        <v/>
      </c>
      <c r="F126" s="730" t="str">
        <f ca="1">IFERROR(IF(OR($C126="",$C126=0),"",INDEX(('２個別表'!$D$11:$D$510,'２個別表'!T$11:T$510),MATCH($C126,'２個別表'!$D$11:$D$510,0),1,2)),"")</f>
        <v/>
      </c>
      <c r="G126" s="732" t="str">
        <f ca="1">IFERROR(IF(OR($C126="",$C126=0),"",INDEX(('２個別表'!$D$11:$D$510,'２個別表'!V$11:V$510),MATCH($C126,'２個別表'!$D$11:$D$510,0),1,2)),"")</f>
        <v/>
      </c>
      <c r="H126" s="724" t="str">
        <f t="shared" ca="1" si="13"/>
        <v/>
      </c>
      <c r="I126" s="725" t="str">
        <f t="shared" ca="1" si="14"/>
        <v/>
      </c>
      <c r="J126" s="725" t="str">
        <f t="shared" ca="1" si="15"/>
        <v/>
      </c>
      <c r="K126" s="725" t="str">
        <f t="shared" ca="1" si="16"/>
        <v/>
      </c>
      <c r="L126" s="725" t="str">
        <f t="shared" ca="1" si="17"/>
        <v/>
      </c>
      <c r="M126" s="742" t="str">
        <f ca="1">IFERROR(IF(OR($C126="",$C126=0),"",INDEX(('２個別表'!$D$11:$D$510,'２個別表'!W$11:W$510),MATCH($C126,'２個別表'!$D$11:$D$510,0),1,2)&amp;" "&amp;INDEX(('２個別表'!$D$11:$D$510,'２個別表'!X$11:X$510),MATCH($C126,'２個別表'!$D$11:$D$510,0),1,2)),"")</f>
        <v/>
      </c>
      <c r="N126" s="738" t="str">
        <f ca="1">IF(IF(M126="2 補強以外の取組",SUMIFS('２個別表'!$M$11:$M$510,'２個別表'!$D$11:$D$510,$C126),SUMIFS('２個別表'!$N$11:$N$510,'２個別表'!$D$11:$D$510,$C126))=0,"",IF(M126="2 補強以外の取組",SUMIFS('２個別表'!$M$11:$M$510,'２個別表'!$D$11:$D$510,$C126),SUMIFS('２個別表'!$N$11:$N$510,'２個別表'!$D$11:$D$510,$C126)))</f>
        <v/>
      </c>
      <c r="O126" s="739" t="str">
        <f ca="1">IF(OR($N126="",$N126=0),"",SUMIF('２個別表'!$D$11:$D$510,$C126,'２個別表'!$BW$11:$BW$510))</f>
        <v/>
      </c>
      <c r="P126" s="739" t="str">
        <f ca="1">IF(OR($N126="",$N126=0),"",SUMIF('２個別表'!$D$11:$D$510,$C126,'２個別表'!$BY$11:$BY$510))</f>
        <v/>
      </c>
      <c r="Q126" s="739" t="str">
        <f ca="1">IF(OR($N126="",$N126=0),"",SUMIF('２個別表'!$D$11:$D$510,$C126,'２個別表'!$H$11:$H$510))</f>
        <v/>
      </c>
      <c r="R126" s="740" t="str">
        <f ca="1">IF(OR($N126="",$N126=0),"",SUMIF('２個別表'!$D$11:$D$510,$C126,'２個別表'!CS$11:CS$510))</f>
        <v/>
      </c>
      <c r="S126" s="743" t="str">
        <f ca="1">IF(OR($N126="",$N126=0),"",SUMIF('２個別表'!$D$11:$D$510,$C126,'２個別表'!CT$11:CT$510))</f>
        <v/>
      </c>
      <c r="T126" s="364"/>
      <c r="U126" s="364"/>
      <c r="V126" s="364"/>
      <c r="W126" s="365"/>
      <c r="X126" s="755" t="str">
        <f t="shared" ca="1" si="18"/>
        <v/>
      </c>
      <c r="Y126" s="756" t="str">
        <f t="shared" ca="1" si="19"/>
        <v/>
      </c>
      <c r="Z126" s="757" t="str">
        <f ca="1">IF(OR($N126="",$N126=0),"",SUMIF('２個別表'!$D$11:$D$510,$C126,'２個別表'!DZ$11:DZ$510))</f>
        <v/>
      </c>
      <c r="AA126" s="757" t="str">
        <f ca="1">IF(OR($N126="",$N126=0),"",SUMIF('２個別表'!$D$11:$D$510,$C126,'２個別表'!EA$11:EA$510))</f>
        <v/>
      </c>
      <c r="AB126" s="757" t="str">
        <f ca="1">IF(OR($N126="",$N126=0),"",SUMIF('２個別表'!$D$11:$D$510,$C126,'２個別表'!EB$11:EB$510))</f>
        <v/>
      </c>
      <c r="AC126" s="757" t="str">
        <f ca="1">IF(OR($N126="",$N126=0),"",SUMIF('２個別表'!$D$11:$D$510,$C126,'２個別表'!EC$11:EC$510))</f>
        <v/>
      </c>
      <c r="AD126" s="758" t="str">
        <f ca="1">IF(OR($N126="",$N126=0),"",SUMIF('２個別表'!$D$11:$D$510,$C126,'２個別表'!ED$11:ED$510))</f>
        <v/>
      </c>
      <c r="AE126" s="758" t="str">
        <f ca="1">IF(OR($N126="",$N126=0),"",SUMIF('２個別表'!$D$11:$D$510,$C126,'２個別表'!EE$11:EE$510))</f>
        <v/>
      </c>
      <c r="AF126" s="758" t="str">
        <f ca="1">IF(OR($N126="",$N126=0),"",SUMIF('２個別表'!$D$11:$D$510,$C126,'２個別表'!EF$11:EF$510))</f>
        <v/>
      </c>
      <c r="AG126" s="758" t="str">
        <f ca="1">IF(OR($N126="",$N126=0),"",SUMIF('２個別表'!$D$11:$D$510,$C126,'２個別表'!EG$11:EG$510))</f>
        <v/>
      </c>
      <c r="AH126" s="758" t="str">
        <f ca="1">IF(OR($N126="",$N126=0),"",SUMIF('２個別表'!$D$11:$D$510,$C126,'２個別表'!EH$11:EH$510))</f>
        <v/>
      </c>
      <c r="AI126" s="758" t="str">
        <f ca="1">IF(OR($N126="",$N126=0),"",SUMIF('２個別表'!$D$11:$D$510,$C126,'２個別表'!EI$11:EI$510))</f>
        <v/>
      </c>
      <c r="AJ126" s="758" t="str">
        <f ca="1">IF(OR($N126="",$N126=0),"",SUMIF('２個別表'!$D$11:$D$510,$C126,'２個別表'!EJ$11:EJ$510))</f>
        <v/>
      </c>
      <c r="AK126" s="758" t="str">
        <f ca="1">IF(OR($N126="",$N126=0),"",SUMIF('２個別表'!$D$11:$D$510,$C126,'２個別表'!EK$11:EK$510))</f>
        <v/>
      </c>
      <c r="AL126" s="759" t="str">
        <f ca="1">IF(OR($N126="",$N126=0),"",SUMIF('２個別表'!$D$11:$D$510,$C126,'２個別表'!EL$11:EL$510))</f>
        <v/>
      </c>
      <c r="AM126" s="760" t="str">
        <f ca="1">IF(OR($N126="",$N126=0),"",SUMIF('２個別表'!$D$11:$D$510,$C126,'２個別表'!EM$11:EM$510))</f>
        <v/>
      </c>
      <c r="AN126" s="33"/>
      <c r="AO126" s="721" t="str">
        <f ca="1">IFERROR(IF($C126="","",INDEX(('２個別表'!$D$11:$D$510,'２個別表'!$W$11:$W$510),MATCH($C126,'２個別表'!$D$11:$D$510,0),1,2)),"")</f>
        <v/>
      </c>
    </row>
    <row r="127" spans="1:41" ht="30" hidden="1" customHeight="1">
      <c r="A127" s="721" t="str">
        <f t="shared" ca="1" si="11"/>
        <v/>
      </c>
      <c r="B127" s="722" t="str">
        <f t="shared" ca="1" si="12"/>
        <v/>
      </c>
      <c r="C127" s="728">
        <v>112</v>
      </c>
      <c r="D127" s="729" t="str">
        <f ca="1">IFERROR(IF(OR($C127="",$C127=0),"",INDEX(('２個別表'!$D$11:$D$510,'２個別表'!R$11:R$510),MATCH($C127,'２個別表'!$D$11:$D$510,0),1,2)),"")</f>
        <v/>
      </c>
      <c r="E127" s="729" t="str">
        <f ca="1">IFERROR(IF(OR($C127="",$C127=0),"",INDEX(('２個別表'!$D$11:$D$510,'２個別表'!S$11:S$510),MATCH($C127,'２個別表'!$D$11:$D$510,0),1,2)),"")</f>
        <v/>
      </c>
      <c r="F127" s="730" t="str">
        <f ca="1">IFERROR(IF(OR($C127="",$C127=0),"",INDEX(('２個別表'!$D$11:$D$510,'２個別表'!T$11:T$510),MATCH($C127,'２個別表'!$D$11:$D$510,0),1,2)),"")</f>
        <v/>
      </c>
      <c r="G127" s="732" t="str">
        <f ca="1">IFERROR(IF(OR($C127="",$C127=0),"",INDEX(('２個別表'!$D$11:$D$510,'２個別表'!V$11:V$510),MATCH($C127,'２個別表'!$D$11:$D$510,0),1,2)),"")</f>
        <v/>
      </c>
      <c r="H127" s="724" t="str">
        <f t="shared" ca="1" si="13"/>
        <v/>
      </c>
      <c r="I127" s="725" t="str">
        <f t="shared" ca="1" si="14"/>
        <v/>
      </c>
      <c r="J127" s="725" t="str">
        <f t="shared" ca="1" si="15"/>
        <v/>
      </c>
      <c r="K127" s="725" t="str">
        <f t="shared" ca="1" si="16"/>
        <v/>
      </c>
      <c r="L127" s="725" t="str">
        <f t="shared" ca="1" si="17"/>
        <v/>
      </c>
      <c r="M127" s="742" t="str">
        <f ca="1">IFERROR(IF(OR($C127="",$C127=0),"",INDEX(('２個別表'!$D$11:$D$510,'２個別表'!W$11:W$510),MATCH($C127,'２個別表'!$D$11:$D$510,0),1,2)&amp;" "&amp;INDEX(('２個別表'!$D$11:$D$510,'２個別表'!X$11:X$510),MATCH($C127,'２個別表'!$D$11:$D$510,0),1,2)),"")</f>
        <v/>
      </c>
      <c r="N127" s="738" t="str">
        <f ca="1">IF(IF(M127="2 補強以外の取組",SUMIFS('２個別表'!$M$11:$M$510,'２個別表'!$D$11:$D$510,$C127),SUMIFS('２個別表'!$N$11:$N$510,'２個別表'!$D$11:$D$510,$C127))=0,"",IF(M127="2 補強以外の取組",SUMIFS('２個別表'!$M$11:$M$510,'２個別表'!$D$11:$D$510,$C127),SUMIFS('２個別表'!$N$11:$N$510,'２個別表'!$D$11:$D$510,$C127)))</f>
        <v/>
      </c>
      <c r="O127" s="739" t="str">
        <f ca="1">IF(OR($N127="",$N127=0),"",SUMIF('２個別表'!$D$11:$D$510,$C127,'２個別表'!$BW$11:$BW$510))</f>
        <v/>
      </c>
      <c r="P127" s="739" t="str">
        <f ca="1">IF(OR($N127="",$N127=0),"",SUMIF('２個別表'!$D$11:$D$510,$C127,'２個別表'!$BY$11:$BY$510))</f>
        <v/>
      </c>
      <c r="Q127" s="739" t="str">
        <f ca="1">IF(OR($N127="",$N127=0),"",SUMIF('２個別表'!$D$11:$D$510,$C127,'２個別表'!$H$11:$H$510))</f>
        <v/>
      </c>
      <c r="R127" s="740" t="str">
        <f ca="1">IF(OR($N127="",$N127=0),"",SUMIF('２個別表'!$D$11:$D$510,$C127,'２個別表'!CS$11:CS$510))</f>
        <v/>
      </c>
      <c r="S127" s="743" t="str">
        <f ca="1">IF(OR($N127="",$N127=0),"",SUMIF('２個別表'!$D$11:$D$510,$C127,'２個別表'!CT$11:CT$510))</f>
        <v/>
      </c>
      <c r="T127" s="364"/>
      <c r="U127" s="364"/>
      <c r="V127" s="364"/>
      <c r="W127" s="365"/>
      <c r="X127" s="755" t="str">
        <f t="shared" ca="1" si="18"/>
        <v/>
      </c>
      <c r="Y127" s="756" t="str">
        <f t="shared" ca="1" si="19"/>
        <v/>
      </c>
      <c r="Z127" s="757" t="str">
        <f ca="1">IF(OR($N127="",$N127=0),"",SUMIF('２個別表'!$D$11:$D$510,$C127,'２個別表'!DZ$11:DZ$510))</f>
        <v/>
      </c>
      <c r="AA127" s="757" t="str">
        <f ca="1">IF(OR($N127="",$N127=0),"",SUMIF('２個別表'!$D$11:$D$510,$C127,'２個別表'!EA$11:EA$510))</f>
        <v/>
      </c>
      <c r="AB127" s="757" t="str">
        <f ca="1">IF(OR($N127="",$N127=0),"",SUMIF('２個別表'!$D$11:$D$510,$C127,'２個別表'!EB$11:EB$510))</f>
        <v/>
      </c>
      <c r="AC127" s="757" t="str">
        <f ca="1">IF(OR($N127="",$N127=0),"",SUMIF('２個別表'!$D$11:$D$510,$C127,'２個別表'!EC$11:EC$510))</f>
        <v/>
      </c>
      <c r="AD127" s="758" t="str">
        <f ca="1">IF(OR($N127="",$N127=0),"",SUMIF('２個別表'!$D$11:$D$510,$C127,'２個別表'!ED$11:ED$510))</f>
        <v/>
      </c>
      <c r="AE127" s="758" t="str">
        <f ca="1">IF(OR($N127="",$N127=0),"",SUMIF('２個別表'!$D$11:$D$510,$C127,'２個別表'!EE$11:EE$510))</f>
        <v/>
      </c>
      <c r="AF127" s="758" t="str">
        <f ca="1">IF(OR($N127="",$N127=0),"",SUMIF('２個別表'!$D$11:$D$510,$C127,'２個別表'!EF$11:EF$510))</f>
        <v/>
      </c>
      <c r="AG127" s="758" t="str">
        <f ca="1">IF(OR($N127="",$N127=0),"",SUMIF('２個別表'!$D$11:$D$510,$C127,'２個別表'!EG$11:EG$510))</f>
        <v/>
      </c>
      <c r="AH127" s="758" t="str">
        <f ca="1">IF(OR($N127="",$N127=0),"",SUMIF('２個別表'!$D$11:$D$510,$C127,'２個別表'!EH$11:EH$510))</f>
        <v/>
      </c>
      <c r="AI127" s="758" t="str">
        <f ca="1">IF(OR($N127="",$N127=0),"",SUMIF('２個別表'!$D$11:$D$510,$C127,'２個別表'!EI$11:EI$510))</f>
        <v/>
      </c>
      <c r="AJ127" s="758" t="str">
        <f ca="1">IF(OR($N127="",$N127=0),"",SUMIF('２個別表'!$D$11:$D$510,$C127,'２個別表'!EJ$11:EJ$510))</f>
        <v/>
      </c>
      <c r="AK127" s="758" t="str">
        <f ca="1">IF(OR($N127="",$N127=0),"",SUMIF('２個別表'!$D$11:$D$510,$C127,'２個別表'!EK$11:EK$510))</f>
        <v/>
      </c>
      <c r="AL127" s="759" t="str">
        <f ca="1">IF(OR($N127="",$N127=0),"",SUMIF('２個別表'!$D$11:$D$510,$C127,'２個別表'!EL$11:EL$510))</f>
        <v/>
      </c>
      <c r="AM127" s="760" t="str">
        <f ca="1">IF(OR($N127="",$N127=0),"",SUMIF('２個別表'!$D$11:$D$510,$C127,'２個別表'!EM$11:EM$510))</f>
        <v/>
      </c>
      <c r="AN127" s="33"/>
      <c r="AO127" s="721" t="str">
        <f ca="1">IFERROR(IF($C127="","",INDEX(('２個別表'!$D$11:$D$510,'２個別表'!$W$11:$W$510),MATCH($C127,'２個別表'!$D$11:$D$510,0),1,2)),"")</f>
        <v/>
      </c>
    </row>
    <row r="128" spans="1:41" ht="30" hidden="1" customHeight="1">
      <c r="A128" s="721" t="str">
        <f t="shared" ca="1" si="11"/>
        <v/>
      </c>
      <c r="B128" s="722" t="str">
        <f t="shared" ca="1" si="12"/>
        <v/>
      </c>
      <c r="C128" s="728">
        <v>113</v>
      </c>
      <c r="D128" s="729" t="str">
        <f ca="1">IFERROR(IF(OR($C128="",$C128=0),"",INDEX(('２個別表'!$D$11:$D$510,'２個別表'!R$11:R$510),MATCH($C128,'２個別表'!$D$11:$D$510,0),1,2)),"")</f>
        <v/>
      </c>
      <c r="E128" s="729" t="str">
        <f ca="1">IFERROR(IF(OR($C128="",$C128=0),"",INDEX(('２個別表'!$D$11:$D$510,'２個別表'!S$11:S$510),MATCH($C128,'２個別表'!$D$11:$D$510,0),1,2)),"")</f>
        <v/>
      </c>
      <c r="F128" s="730" t="str">
        <f ca="1">IFERROR(IF(OR($C128="",$C128=0),"",INDEX(('２個別表'!$D$11:$D$510,'２個別表'!T$11:T$510),MATCH($C128,'２個別表'!$D$11:$D$510,0),1,2)),"")</f>
        <v/>
      </c>
      <c r="G128" s="732" t="str">
        <f ca="1">IFERROR(IF(OR($C128="",$C128=0),"",INDEX(('２個別表'!$D$11:$D$510,'２個別表'!V$11:V$510),MATCH($C128,'２個別表'!$D$11:$D$510,0),1,2)),"")</f>
        <v/>
      </c>
      <c r="H128" s="724" t="str">
        <f t="shared" ca="1" si="13"/>
        <v/>
      </c>
      <c r="I128" s="725" t="str">
        <f t="shared" ca="1" si="14"/>
        <v/>
      </c>
      <c r="J128" s="725" t="str">
        <f t="shared" ca="1" si="15"/>
        <v/>
      </c>
      <c r="K128" s="725" t="str">
        <f t="shared" ca="1" si="16"/>
        <v/>
      </c>
      <c r="L128" s="725" t="str">
        <f t="shared" ca="1" si="17"/>
        <v/>
      </c>
      <c r="M128" s="742" t="str">
        <f ca="1">IFERROR(IF(OR($C128="",$C128=0),"",INDEX(('２個別表'!$D$11:$D$510,'２個別表'!W$11:W$510),MATCH($C128,'２個別表'!$D$11:$D$510,0),1,2)&amp;" "&amp;INDEX(('２個別表'!$D$11:$D$510,'２個別表'!X$11:X$510),MATCH($C128,'２個別表'!$D$11:$D$510,0),1,2)),"")</f>
        <v/>
      </c>
      <c r="N128" s="738" t="str">
        <f ca="1">IF(IF(M128="2 補強以外の取組",SUMIFS('２個別表'!$M$11:$M$510,'２個別表'!$D$11:$D$510,$C128),SUMIFS('２個別表'!$N$11:$N$510,'２個別表'!$D$11:$D$510,$C128))=0,"",IF(M128="2 補強以外の取組",SUMIFS('２個別表'!$M$11:$M$510,'２個別表'!$D$11:$D$510,$C128),SUMIFS('２個別表'!$N$11:$N$510,'２個別表'!$D$11:$D$510,$C128)))</f>
        <v/>
      </c>
      <c r="O128" s="739" t="str">
        <f ca="1">IF(OR($N128="",$N128=0),"",SUMIF('２個別表'!$D$11:$D$510,$C128,'２個別表'!$BW$11:$BW$510))</f>
        <v/>
      </c>
      <c r="P128" s="739" t="str">
        <f ca="1">IF(OR($N128="",$N128=0),"",SUMIF('２個別表'!$D$11:$D$510,$C128,'２個別表'!$BY$11:$BY$510))</f>
        <v/>
      </c>
      <c r="Q128" s="739" t="str">
        <f ca="1">IF(OR($N128="",$N128=0),"",SUMIF('２個別表'!$D$11:$D$510,$C128,'２個別表'!$H$11:$H$510))</f>
        <v/>
      </c>
      <c r="R128" s="740" t="str">
        <f ca="1">IF(OR($N128="",$N128=0),"",SUMIF('２個別表'!$D$11:$D$510,$C128,'２個別表'!CS$11:CS$510))</f>
        <v/>
      </c>
      <c r="S128" s="743" t="str">
        <f ca="1">IF(OR($N128="",$N128=0),"",SUMIF('２個別表'!$D$11:$D$510,$C128,'２個別表'!CT$11:CT$510))</f>
        <v/>
      </c>
      <c r="T128" s="364"/>
      <c r="U128" s="364"/>
      <c r="V128" s="364"/>
      <c r="W128" s="365"/>
      <c r="X128" s="755" t="str">
        <f t="shared" ca="1" si="18"/>
        <v/>
      </c>
      <c r="Y128" s="756" t="str">
        <f t="shared" ca="1" si="19"/>
        <v/>
      </c>
      <c r="Z128" s="757" t="str">
        <f ca="1">IF(OR($N128="",$N128=0),"",SUMIF('２個別表'!$D$11:$D$510,$C128,'２個別表'!DZ$11:DZ$510))</f>
        <v/>
      </c>
      <c r="AA128" s="757" t="str">
        <f ca="1">IF(OR($N128="",$N128=0),"",SUMIF('２個別表'!$D$11:$D$510,$C128,'２個別表'!EA$11:EA$510))</f>
        <v/>
      </c>
      <c r="AB128" s="757" t="str">
        <f ca="1">IF(OR($N128="",$N128=0),"",SUMIF('２個別表'!$D$11:$D$510,$C128,'２個別表'!EB$11:EB$510))</f>
        <v/>
      </c>
      <c r="AC128" s="757" t="str">
        <f ca="1">IF(OR($N128="",$N128=0),"",SUMIF('２個別表'!$D$11:$D$510,$C128,'２個別表'!EC$11:EC$510))</f>
        <v/>
      </c>
      <c r="AD128" s="758" t="str">
        <f ca="1">IF(OR($N128="",$N128=0),"",SUMIF('２個別表'!$D$11:$D$510,$C128,'２個別表'!ED$11:ED$510))</f>
        <v/>
      </c>
      <c r="AE128" s="758" t="str">
        <f ca="1">IF(OR($N128="",$N128=0),"",SUMIF('２個別表'!$D$11:$D$510,$C128,'２個別表'!EE$11:EE$510))</f>
        <v/>
      </c>
      <c r="AF128" s="758" t="str">
        <f ca="1">IF(OR($N128="",$N128=0),"",SUMIF('２個別表'!$D$11:$D$510,$C128,'２個別表'!EF$11:EF$510))</f>
        <v/>
      </c>
      <c r="AG128" s="758" t="str">
        <f ca="1">IF(OR($N128="",$N128=0),"",SUMIF('２個別表'!$D$11:$D$510,$C128,'２個別表'!EG$11:EG$510))</f>
        <v/>
      </c>
      <c r="AH128" s="758" t="str">
        <f ca="1">IF(OR($N128="",$N128=0),"",SUMIF('２個別表'!$D$11:$D$510,$C128,'２個別表'!EH$11:EH$510))</f>
        <v/>
      </c>
      <c r="AI128" s="758" t="str">
        <f ca="1">IF(OR($N128="",$N128=0),"",SUMIF('２個別表'!$D$11:$D$510,$C128,'２個別表'!EI$11:EI$510))</f>
        <v/>
      </c>
      <c r="AJ128" s="758" t="str">
        <f ca="1">IF(OR($N128="",$N128=0),"",SUMIF('２個別表'!$D$11:$D$510,$C128,'２個別表'!EJ$11:EJ$510))</f>
        <v/>
      </c>
      <c r="AK128" s="758" t="str">
        <f ca="1">IF(OR($N128="",$N128=0),"",SUMIF('２個別表'!$D$11:$D$510,$C128,'２個別表'!EK$11:EK$510))</f>
        <v/>
      </c>
      <c r="AL128" s="759" t="str">
        <f ca="1">IF(OR($N128="",$N128=0),"",SUMIF('２個別表'!$D$11:$D$510,$C128,'２個別表'!EL$11:EL$510))</f>
        <v/>
      </c>
      <c r="AM128" s="760" t="str">
        <f ca="1">IF(OR($N128="",$N128=0),"",SUMIF('２個別表'!$D$11:$D$510,$C128,'２個別表'!EM$11:EM$510))</f>
        <v/>
      </c>
      <c r="AN128" s="33"/>
      <c r="AO128" s="721" t="str">
        <f ca="1">IFERROR(IF($C128="","",INDEX(('２個別表'!$D$11:$D$510,'２個別表'!$W$11:$W$510),MATCH($C128,'２個別表'!$D$11:$D$510,0),1,2)),"")</f>
        <v/>
      </c>
    </row>
    <row r="129" spans="1:41" ht="30" hidden="1" customHeight="1">
      <c r="A129" s="721" t="str">
        <f t="shared" ca="1" si="11"/>
        <v/>
      </c>
      <c r="B129" s="722" t="str">
        <f t="shared" ca="1" si="12"/>
        <v/>
      </c>
      <c r="C129" s="728">
        <v>114</v>
      </c>
      <c r="D129" s="729" t="str">
        <f ca="1">IFERROR(IF(OR($C129="",$C129=0),"",INDEX(('２個別表'!$D$11:$D$510,'２個別表'!R$11:R$510),MATCH($C129,'２個別表'!$D$11:$D$510,0),1,2)),"")</f>
        <v/>
      </c>
      <c r="E129" s="729" t="str">
        <f ca="1">IFERROR(IF(OR($C129="",$C129=0),"",INDEX(('２個別表'!$D$11:$D$510,'２個別表'!S$11:S$510),MATCH($C129,'２個別表'!$D$11:$D$510,0),1,2)),"")</f>
        <v/>
      </c>
      <c r="F129" s="730" t="str">
        <f ca="1">IFERROR(IF(OR($C129="",$C129=0),"",INDEX(('２個別表'!$D$11:$D$510,'２個別表'!T$11:T$510),MATCH($C129,'２個別表'!$D$11:$D$510,0),1,2)),"")</f>
        <v/>
      </c>
      <c r="G129" s="732" t="str">
        <f ca="1">IFERROR(IF(OR($C129="",$C129=0),"",INDEX(('２個別表'!$D$11:$D$510,'２個別表'!V$11:V$510),MATCH($C129,'２個別表'!$D$11:$D$510,0),1,2)),"")</f>
        <v/>
      </c>
      <c r="H129" s="724" t="str">
        <f t="shared" ca="1" si="13"/>
        <v/>
      </c>
      <c r="I129" s="725" t="str">
        <f t="shared" ca="1" si="14"/>
        <v/>
      </c>
      <c r="J129" s="725" t="str">
        <f t="shared" ca="1" si="15"/>
        <v/>
      </c>
      <c r="K129" s="725" t="str">
        <f t="shared" ca="1" si="16"/>
        <v/>
      </c>
      <c r="L129" s="725" t="str">
        <f t="shared" ca="1" si="17"/>
        <v/>
      </c>
      <c r="M129" s="742" t="str">
        <f ca="1">IFERROR(IF(OR($C129="",$C129=0),"",INDEX(('２個別表'!$D$11:$D$510,'２個別表'!W$11:W$510),MATCH($C129,'２個別表'!$D$11:$D$510,0),1,2)&amp;" "&amp;INDEX(('２個別表'!$D$11:$D$510,'２個別表'!X$11:X$510),MATCH($C129,'２個別表'!$D$11:$D$510,0),1,2)),"")</f>
        <v/>
      </c>
      <c r="N129" s="738" t="str">
        <f ca="1">IF(IF(M129="2 補強以外の取組",SUMIFS('２個別表'!$M$11:$M$510,'２個別表'!$D$11:$D$510,$C129),SUMIFS('２個別表'!$N$11:$N$510,'２個別表'!$D$11:$D$510,$C129))=0,"",IF(M129="2 補強以外の取組",SUMIFS('２個別表'!$M$11:$M$510,'２個別表'!$D$11:$D$510,$C129),SUMIFS('２個別表'!$N$11:$N$510,'２個別表'!$D$11:$D$510,$C129)))</f>
        <v/>
      </c>
      <c r="O129" s="739" t="str">
        <f ca="1">IF(OR($N129="",$N129=0),"",SUMIF('２個別表'!$D$11:$D$510,$C129,'２個別表'!$BW$11:$BW$510))</f>
        <v/>
      </c>
      <c r="P129" s="739" t="str">
        <f ca="1">IF(OR($N129="",$N129=0),"",SUMIF('２個別表'!$D$11:$D$510,$C129,'２個別表'!$BY$11:$BY$510))</f>
        <v/>
      </c>
      <c r="Q129" s="739" t="str">
        <f ca="1">IF(OR($N129="",$N129=0),"",SUMIF('２個別表'!$D$11:$D$510,$C129,'２個別表'!$H$11:$H$510))</f>
        <v/>
      </c>
      <c r="R129" s="740" t="str">
        <f ca="1">IF(OR($N129="",$N129=0),"",SUMIF('２個別表'!$D$11:$D$510,$C129,'２個別表'!CS$11:CS$510))</f>
        <v/>
      </c>
      <c r="S129" s="743" t="str">
        <f ca="1">IF(OR($N129="",$N129=0),"",SUMIF('２個別表'!$D$11:$D$510,$C129,'２個別表'!CT$11:CT$510))</f>
        <v/>
      </c>
      <c r="T129" s="364"/>
      <c r="U129" s="364"/>
      <c r="V129" s="364"/>
      <c r="W129" s="365"/>
      <c r="X129" s="755" t="str">
        <f t="shared" ca="1" si="18"/>
        <v/>
      </c>
      <c r="Y129" s="756" t="str">
        <f t="shared" ca="1" si="19"/>
        <v/>
      </c>
      <c r="Z129" s="757" t="str">
        <f ca="1">IF(OR($N129="",$N129=0),"",SUMIF('２個別表'!$D$11:$D$510,$C129,'２個別表'!DZ$11:DZ$510))</f>
        <v/>
      </c>
      <c r="AA129" s="757" t="str">
        <f ca="1">IF(OR($N129="",$N129=0),"",SUMIF('２個別表'!$D$11:$D$510,$C129,'２個別表'!EA$11:EA$510))</f>
        <v/>
      </c>
      <c r="AB129" s="757" t="str">
        <f ca="1">IF(OR($N129="",$N129=0),"",SUMIF('２個別表'!$D$11:$D$510,$C129,'２個別表'!EB$11:EB$510))</f>
        <v/>
      </c>
      <c r="AC129" s="757" t="str">
        <f ca="1">IF(OR($N129="",$N129=0),"",SUMIF('２個別表'!$D$11:$D$510,$C129,'２個別表'!EC$11:EC$510))</f>
        <v/>
      </c>
      <c r="AD129" s="758" t="str">
        <f ca="1">IF(OR($N129="",$N129=0),"",SUMIF('２個別表'!$D$11:$D$510,$C129,'２個別表'!ED$11:ED$510))</f>
        <v/>
      </c>
      <c r="AE129" s="758" t="str">
        <f ca="1">IF(OR($N129="",$N129=0),"",SUMIF('２個別表'!$D$11:$D$510,$C129,'２個別表'!EE$11:EE$510))</f>
        <v/>
      </c>
      <c r="AF129" s="758" t="str">
        <f ca="1">IF(OR($N129="",$N129=0),"",SUMIF('２個別表'!$D$11:$D$510,$C129,'２個別表'!EF$11:EF$510))</f>
        <v/>
      </c>
      <c r="AG129" s="758" t="str">
        <f ca="1">IF(OR($N129="",$N129=0),"",SUMIF('２個別表'!$D$11:$D$510,$C129,'２個別表'!EG$11:EG$510))</f>
        <v/>
      </c>
      <c r="AH129" s="758" t="str">
        <f ca="1">IF(OR($N129="",$N129=0),"",SUMIF('２個別表'!$D$11:$D$510,$C129,'２個別表'!EH$11:EH$510))</f>
        <v/>
      </c>
      <c r="AI129" s="758" t="str">
        <f ca="1">IF(OR($N129="",$N129=0),"",SUMIF('２個別表'!$D$11:$D$510,$C129,'２個別表'!EI$11:EI$510))</f>
        <v/>
      </c>
      <c r="AJ129" s="758" t="str">
        <f ca="1">IF(OR($N129="",$N129=0),"",SUMIF('２個別表'!$D$11:$D$510,$C129,'２個別表'!EJ$11:EJ$510))</f>
        <v/>
      </c>
      <c r="AK129" s="758" t="str">
        <f ca="1">IF(OR($N129="",$N129=0),"",SUMIF('２個別表'!$D$11:$D$510,$C129,'２個別表'!EK$11:EK$510))</f>
        <v/>
      </c>
      <c r="AL129" s="759" t="str">
        <f ca="1">IF(OR($N129="",$N129=0),"",SUMIF('２個別表'!$D$11:$D$510,$C129,'２個別表'!EL$11:EL$510))</f>
        <v/>
      </c>
      <c r="AM129" s="760" t="str">
        <f ca="1">IF(OR($N129="",$N129=0),"",SUMIF('２個別表'!$D$11:$D$510,$C129,'２個別表'!EM$11:EM$510))</f>
        <v/>
      </c>
      <c r="AN129" s="33"/>
      <c r="AO129" s="721" t="str">
        <f ca="1">IFERROR(IF($C129="","",INDEX(('２個別表'!$D$11:$D$510,'２個別表'!$W$11:$W$510),MATCH($C129,'２個別表'!$D$11:$D$510,0),1,2)),"")</f>
        <v/>
      </c>
    </row>
    <row r="130" spans="1:41" ht="30" hidden="1" customHeight="1">
      <c r="A130" s="721" t="str">
        <f t="shared" ca="1" si="11"/>
        <v/>
      </c>
      <c r="B130" s="722" t="str">
        <f t="shared" ca="1" si="12"/>
        <v/>
      </c>
      <c r="C130" s="728">
        <v>115</v>
      </c>
      <c r="D130" s="729" t="str">
        <f ca="1">IFERROR(IF(OR($C130="",$C130=0),"",INDEX(('２個別表'!$D$11:$D$510,'２個別表'!R$11:R$510),MATCH($C130,'２個別表'!$D$11:$D$510,0),1,2)),"")</f>
        <v/>
      </c>
      <c r="E130" s="729" t="str">
        <f ca="1">IFERROR(IF(OR($C130="",$C130=0),"",INDEX(('２個別表'!$D$11:$D$510,'２個別表'!S$11:S$510),MATCH($C130,'２個別表'!$D$11:$D$510,0),1,2)),"")</f>
        <v/>
      </c>
      <c r="F130" s="730" t="str">
        <f ca="1">IFERROR(IF(OR($C130="",$C130=0),"",INDEX(('２個別表'!$D$11:$D$510,'２個別表'!T$11:T$510),MATCH($C130,'２個別表'!$D$11:$D$510,0),1,2)),"")</f>
        <v/>
      </c>
      <c r="G130" s="732" t="str">
        <f ca="1">IFERROR(IF(OR($C130="",$C130=0),"",INDEX(('２個別表'!$D$11:$D$510,'２個別表'!V$11:V$510),MATCH($C130,'２個別表'!$D$11:$D$510,0),1,2)),"")</f>
        <v/>
      </c>
      <c r="H130" s="724" t="str">
        <f t="shared" ca="1" si="13"/>
        <v/>
      </c>
      <c r="I130" s="725" t="str">
        <f t="shared" ca="1" si="14"/>
        <v/>
      </c>
      <c r="J130" s="725" t="str">
        <f t="shared" ca="1" si="15"/>
        <v/>
      </c>
      <c r="K130" s="725" t="str">
        <f t="shared" ca="1" si="16"/>
        <v/>
      </c>
      <c r="L130" s="725" t="str">
        <f t="shared" ca="1" si="17"/>
        <v/>
      </c>
      <c r="M130" s="742" t="str">
        <f ca="1">IFERROR(IF(OR($C130="",$C130=0),"",INDEX(('２個別表'!$D$11:$D$510,'２個別表'!W$11:W$510),MATCH($C130,'２個別表'!$D$11:$D$510,0),1,2)&amp;" "&amp;INDEX(('２個別表'!$D$11:$D$510,'２個別表'!X$11:X$510),MATCH($C130,'２個別表'!$D$11:$D$510,0),1,2)),"")</f>
        <v/>
      </c>
      <c r="N130" s="738" t="str">
        <f ca="1">IF(IF(M130="2 補強以外の取組",SUMIFS('２個別表'!$M$11:$M$510,'２個別表'!$D$11:$D$510,$C130),SUMIFS('２個別表'!$N$11:$N$510,'２個別表'!$D$11:$D$510,$C130))=0,"",IF(M130="2 補強以外の取組",SUMIFS('２個別表'!$M$11:$M$510,'２個別表'!$D$11:$D$510,$C130),SUMIFS('２個別表'!$N$11:$N$510,'２個別表'!$D$11:$D$510,$C130)))</f>
        <v/>
      </c>
      <c r="O130" s="739" t="str">
        <f ca="1">IF(OR($N130="",$N130=0),"",SUMIF('２個別表'!$D$11:$D$510,$C130,'２個別表'!$BW$11:$BW$510))</f>
        <v/>
      </c>
      <c r="P130" s="739" t="str">
        <f ca="1">IF(OR($N130="",$N130=0),"",SUMIF('２個別表'!$D$11:$D$510,$C130,'２個別表'!$BY$11:$BY$510))</f>
        <v/>
      </c>
      <c r="Q130" s="739" t="str">
        <f ca="1">IF(OR($N130="",$N130=0),"",SUMIF('２個別表'!$D$11:$D$510,$C130,'２個別表'!$H$11:$H$510))</f>
        <v/>
      </c>
      <c r="R130" s="740" t="str">
        <f ca="1">IF(OR($N130="",$N130=0),"",SUMIF('２個別表'!$D$11:$D$510,$C130,'２個別表'!CS$11:CS$510))</f>
        <v/>
      </c>
      <c r="S130" s="743" t="str">
        <f ca="1">IF(OR($N130="",$N130=0),"",SUMIF('２個別表'!$D$11:$D$510,$C130,'２個別表'!CT$11:CT$510))</f>
        <v/>
      </c>
      <c r="T130" s="364"/>
      <c r="U130" s="364"/>
      <c r="V130" s="364"/>
      <c r="W130" s="365"/>
      <c r="X130" s="755" t="str">
        <f t="shared" ca="1" si="18"/>
        <v/>
      </c>
      <c r="Y130" s="756" t="str">
        <f t="shared" ca="1" si="19"/>
        <v/>
      </c>
      <c r="Z130" s="757" t="str">
        <f ca="1">IF(OR($N130="",$N130=0),"",SUMIF('２個別表'!$D$11:$D$510,$C130,'２個別表'!DZ$11:DZ$510))</f>
        <v/>
      </c>
      <c r="AA130" s="757" t="str">
        <f ca="1">IF(OR($N130="",$N130=0),"",SUMIF('２個別表'!$D$11:$D$510,$C130,'２個別表'!EA$11:EA$510))</f>
        <v/>
      </c>
      <c r="AB130" s="757" t="str">
        <f ca="1">IF(OR($N130="",$N130=0),"",SUMIF('２個別表'!$D$11:$D$510,$C130,'２個別表'!EB$11:EB$510))</f>
        <v/>
      </c>
      <c r="AC130" s="757" t="str">
        <f ca="1">IF(OR($N130="",$N130=0),"",SUMIF('２個別表'!$D$11:$D$510,$C130,'２個別表'!EC$11:EC$510))</f>
        <v/>
      </c>
      <c r="AD130" s="758" t="str">
        <f ca="1">IF(OR($N130="",$N130=0),"",SUMIF('２個別表'!$D$11:$D$510,$C130,'２個別表'!ED$11:ED$510))</f>
        <v/>
      </c>
      <c r="AE130" s="758" t="str">
        <f ca="1">IF(OR($N130="",$N130=0),"",SUMIF('２個別表'!$D$11:$D$510,$C130,'２個別表'!EE$11:EE$510))</f>
        <v/>
      </c>
      <c r="AF130" s="758" t="str">
        <f ca="1">IF(OR($N130="",$N130=0),"",SUMIF('２個別表'!$D$11:$D$510,$C130,'２個別表'!EF$11:EF$510))</f>
        <v/>
      </c>
      <c r="AG130" s="758" t="str">
        <f ca="1">IF(OR($N130="",$N130=0),"",SUMIF('２個別表'!$D$11:$D$510,$C130,'２個別表'!EG$11:EG$510))</f>
        <v/>
      </c>
      <c r="AH130" s="758" t="str">
        <f ca="1">IF(OR($N130="",$N130=0),"",SUMIF('２個別表'!$D$11:$D$510,$C130,'２個別表'!EH$11:EH$510))</f>
        <v/>
      </c>
      <c r="AI130" s="758" t="str">
        <f ca="1">IF(OR($N130="",$N130=0),"",SUMIF('２個別表'!$D$11:$D$510,$C130,'２個別表'!EI$11:EI$510))</f>
        <v/>
      </c>
      <c r="AJ130" s="758" t="str">
        <f ca="1">IF(OR($N130="",$N130=0),"",SUMIF('２個別表'!$D$11:$D$510,$C130,'２個別表'!EJ$11:EJ$510))</f>
        <v/>
      </c>
      <c r="AK130" s="758" t="str">
        <f ca="1">IF(OR($N130="",$N130=0),"",SUMIF('２個別表'!$D$11:$D$510,$C130,'２個別表'!EK$11:EK$510))</f>
        <v/>
      </c>
      <c r="AL130" s="759" t="str">
        <f ca="1">IF(OR($N130="",$N130=0),"",SUMIF('２個別表'!$D$11:$D$510,$C130,'２個別表'!EL$11:EL$510))</f>
        <v/>
      </c>
      <c r="AM130" s="760" t="str">
        <f ca="1">IF(OR($N130="",$N130=0),"",SUMIF('２個別表'!$D$11:$D$510,$C130,'２個別表'!EM$11:EM$510))</f>
        <v/>
      </c>
      <c r="AN130" s="33"/>
      <c r="AO130" s="721" t="str">
        <f ca="1">IFERROR(IF($C130="","",INDEX(('２個別表'!$D$11:$D$510,'２個別表'!$W$11:$W$510),MATCH($C130,'２個別表'!$D$11:$D$510,0),1,2)),"")</f>
        <v/>
      </c>
    </row>
    <row r="131" spans="1:41" ht="30" hidden="1" customHeight="1">
      <c r="A131" s="721" t="str">
        <f t="shared" ca="1" si="11"/>
        <v/>
      </c>
      <c r="B131" s="722" t="str">
        <f t="shared" ca="1" si="12"/>
        <v/>
      </c>
      <c r="C131" s="728">
        <v>116</v>
      </c>
      <c r="D131" s="729" t="str">
        <f ca="1">IFERROR(IF(OR($C131="",$C131=0),"",INDEX(('２個別表'!$D$11:$D$510,'２個別表'!R$11:R$510),MATCH($C131,'２個別表'!$D$11:$D$510,0),1,2)),"")</f>
        <v/>
      </c>
      <c r="E131" s="729" t="str">
        <f ca="1">IFERROR(IF(OR($C131="",$C131=0),"",INDEX(('２個別表'!$D$11:$D$510,'２個別表'!S$11:S$510),MATCH($C131,'２個別表'!$D$11:$D$510,0),1,2)),"")</f>
        <v/>
      </c>
      <c r="F131" s="730" t="str">
        <f ca="1">IFERROR(IF(OR($C131="",$C131=0),"",INDEX(('２個別表'!$D$11:$D$510,'２個別表'!T$11:T$510),MATCH($C131,'２個別表'!$D$11:$D$510,0),1,2)),"")</f>
        <v/>
      </c>
      <c r="G131" s="732" t="str">
        <f ca="1">IFERROR(IF(OR($C131="",$C131=0),"",INDEX(('２個別表'!$D$11:$D$510,'２個別表'!V$11:V$510),MATCH($C131,'２個別表'!$D$11:$D$510,0),1,2)),"")</f>
        <v/>
      </c>
      <c r="H131" s="724" t="str">
        <f t="shared" ca="1" si="13"/>
        <v/>
      </c>
      <c r="I131" s="725" t="str">
        <f t="shared" ca="1" si="14"/>
        <v/>
      </c>
      <c r="J131" s="725" t="str">
        <f t="shared" ca="1" si="15"/>
        <v/>
      </c>
      <c r="K131" s="725" t="str">
        <f t="shared" ca="1" si="16"/>
        <v/>
      </c>
      <c r="L131" s="725" t="str">
        <f t="shared" ca="1" si="17"/>
        <v/>
      </c>
      <c r="M131" s="742" t="str">
        <f ca="1">IFERROR(IF(OR($C131="",$C131=0),"",INDEX(('２個別表'!$D$11:$D$510,'２個別表'!W$11:W$510),MATCH($C131,'２個別表'!$D$11:$D$510,0),1,2)&amp;" "&amp;INDEX(('２個別表'!$D$11:$D$510,'２個別表'!X$11:X$510),MATCH($C131,'２個別表'!$D$11:$D$510,0),1,2)),"")</f>
        <v/>
      </c>
      <c r="N131" s="738" t="str">
        <f ca="1">IF(IF(M131="2 補強以外の取組",SUMIFS('２個別表'!$M$11:$M$510,'２個別表'!$D$11:$D$510,$C131),SUMIFS('２個別表'!$N$11:$N$510,'２個別表'!$D$11:$D$510,$C131))=0,"",IF(M131="2 補強以外の取組",SUMIFS('２個別表'!$M$11:$M$510,'２個別表'!$D$11:$D$510,$C131),SUMIFS('２個別表'!$N$11:$N$510,'２個別表'!$D$11:$D$510,$C131)))</f>
        <v/>
      </c>
      <c r="O131" s="739" t="str">
        <f ca="1">IF(OR($N131="",$N131=0),"",SUMIF('２個別表'!$D$11:$D$510,$C131,'２個別表'!$BW$11:$BW$510))</f>
        <v/>
      </c>
      <c r="P131" s="739" t="str">
        <f ca="1">IF(OR($N131="",$N131=0),"",SUMIF('２個別表'!$D$11:$D$510,$C131,'２個別表'!$BY$11:$BY$510))</f>
        <v/>
      </c>
      <c r="Q131" s="739" t="str">
        <f ca="1">IF(OR($N131="",$N131=0),"",SUMIF('２個別表'!$D$11:$D$510,$C131,'２個別表'!$H$11:$H$510))</f>
        <v/>
      </c>
      <c r="R131" s="740" t="str">
        <f ca="1">IF(OR($N131="",$N131=0),"",SUMIF('２個別表'!$D$11:$D$510,$C131,'２個別表'!CS$11:CS$510))</f>
        <v/>
      </c>
      <c r="S131" s="743" t="str">
        <f ca="1">IF(OR($N131="",$N131=0),"",SUMIF('２個別表'!$D$11:$D$510,$C131,'２個別表'!CT$11:CT$510))</f>
        <v/>
      </c>
      <c r="T131" s="364"/>
      <c r="U131" s="364"/>
      <c r="V131" s="364"/>
      <c r="W131" s="365"/>
      <c r="X131" s="755" t="str">
        <f t="shared" ca="1" si="18"/>
        <v/>
      </c>
      <c r="Y131" s="756" t="str">
        <f t="shared" ca="1" si="19"/>
        <v/>
      </c>
      <c r="Z131" s="757" t="str">
        <f ca="1">IF(OR($N131="",$N131=0),"",SUMIF('２個別表'!$D$11:$D$510,$C131,'２個別表'!DZ$11:DZ$510))</f>
        <v/>
      </c>
      <c r="AA131" s="757" t="str">
        <f ca="1">IF(OR($N131="",$N131=0),"",SUMIF('２個別表'!$D$11:$D$510,$C131,'２個別表'!EA$11:EA$510))</f>
        <v/>
      </c>
      <c r="AB131" s="757" t="str">
        <f ca="1">IF(OR($N131="",$N131=0),"",SUMIF('２個別表'!$D$11:$D$510,$C131,'２個別表'!EB$11:EB$510))</f>
        <v/>
      </c>
      <c r="AC131" s="757" t="str">
        <f ca="1">IF(OR($N131="",$N131=0),"",SUMIF('２個別表'!$D$11:$D$510,$C131,'２個別表'!EC$11:EC$510))</f>
        <v/>
      </c>
      <c r="AD131" s="758" t="str">
        <f ca="1">IF(OR($N131="",$N131=0),"",SUMIF('２個別表'!$D$11:$D$510,$C131,'２個別表'!ED$11:ED$510))</f>
        <v/>
      </c>
      <c r="AE131" s="758" t="str">
        <f ca="1">IF(OR($N131="",$N131=0),"",SUMIF('２個別表'!$D$11:$D$510,$C131,'２個別表'!EE$11:EE$510))</f>
        <v/>
      </c>
      <c r="AF131" s="758" t="str">
        <f ca="1">IF(OR($N131="",$N131=0),"",SUMIF('２個別表'!$D$11:$D$510,$C131,'２個別表'!EF$11:EF$510))</f>
        <v/>
      </c>
      <c r="AG131" s="758" t="str">
        <f ca="1">IF(OR($N131="",$N131=0),"",SUMIF('２個別表'!$D$11:$D$510,$C131,'２個別表'!EG$11:EG$510))</f>
        <v/>
      </c>
      <c r="AH131" s="758" t="str">
        <f ca="1">IF(OR($N131="",$N131=0),"",SUMIF('２個別表'!$D$11:$D$510,$C131,'２個別表'!EH$11:EH$510))</f>
        <v/>
      </c>
      <c r="AI131" s="758" t="str">
        <f ca="1">IF(OR($N131="",$N131=0),"",SUMIF('２個別表'!$D$11:$D$510,$C131,'２個別表'!EI$11:EI$510))</f>
        <v/>
      </c>
      <c r="AJ131" s="758" t="str">
        <f ca="1">IF(OR($N131="",$N131=0),"",SUMIF('２個別表'!$D$11:$D$510,$C131,'２個別表'!EJ$11:EJ$510))</f>
        <v/>
      </c>
      <c r="AK131" s="758" t="str">
        <f ca="1">IF(OR($N131="",$N131=0),"",SUMIF('２個別表'!$D$11:$D$510,$C131,'２個別表'!EK$11:EK$510))</f>
        <v/>
      </c>
      <c r="AL131" s="759" t="str">
        <f ca="1">IF(OR($N131="",$N131=0),"",SUMIF('２個別表'!$D$11:$D$510,$C131,'２個別表'!EL$11:EL$510))</f>
        <v/>
      </c>
      <c r="AM131" s="760" t="str">
        <f ca="1">IF(OR($N131="",$N131=0),"",SUMIF('２個別表'!$D$11:$D$510,$C131,'２個別表'!EM$11:EM$510))</f>
        <v/>
      </c>
      <c r="AN131" s="33"/>
      <c r="AO131" s="721" t="str">
        <f ca="1">IFERROR(IF($C131="","",INDEX(('２個別表'!$D$11:$D$510,'２個別表'!$W$11:$W$510),MATCH($C131,'２個別表'!$D$11:$D$510,0),1,2)),"")</f>
        <v/>
      </c>
    </row>
    <row r="132" spans="1:41" ht="30" hidden="1" customHeight="1">
      <c r="A132" s="721" t="str">
        <f t="shared" ca="1" si="11"/>
        <v/>
      </c>
      <c r="B132" s="722" t="str">
        <f t="shared" ca="1" si="12"/>
        <v/>
      </c>
      <c r="C132" s="728">
        <v>117</v>
      </c>
      <c r="D132" s="729" t="str">
        <f ca="1">IFERROR(IF(OR($C132="",$C132=0),"",INDEX(('２個別表'!$D$11:$D$510,'２個別表'!R$11:R$510),MATCH($C132,'２個別表'!$D$11:$D$510,0),1,2)),"")</f>
        <v/>
      </c>
      <c r="E132" s="729" t="str">
        <f ca="1">IFERROR(IF(OR($C132="",$C132=0),"",INDEX(('２個別表'!$D$11:$D$510,'２個別表'!S$11:S$510),MATCH($C132,'２個別表'!$D$11:$D$510,0),1,2)),"")</f>
        <v/>
      </c>
      <c r="F132" s="730" t="str">
        <f ca="1">IFERROR(IF(OR($C132="",$C132=0),"",INDEX(('２個別表'!$D$11:$D$510,'２個別表'!T$11:T$510),MATCH($C132,'２個別表'!$D$11:$D$510,0),1,2)),"")</f>
        <v/>
      </c>
      <c r="G132" s="732" t="str">
        <f ca="1">IFERROR(IF(OR($C132="",$C132=0),"",INDEX(('２個別表'!$D$11:$D$510,'２個別表'!V$11:V$510),MATCH($C132,'２個別表'!$D$11:$D$510,0),1,2)),"")</f>
        <v/>
      </c>
      <c r="H132" s="724" t="str">
        <f t="shared" ca="1" si="13"/>
        <v/>
      </c>
      <c r="I132" s="725" t="str">
        <f t="shared" ca="1" si="14"/>
        <v/>
      </c>
      <c r="J132" s="725" t="str">
        <f t="shared" ca="1" si="15"/>
        <v/>
      </c>
      <c r="K132" s="725" t="str">
        <f t="shared" ca="1" si="16"/>
        <v/>
      </c>
      <c r="L132" s="725" t="str">
        <f t="shared" ca="1" si="17"/>
        <v/>
      </c>
      <c r="M132" s="742" t="str">
        <f ca="1">IFERROR(IF(OR($C132="",$C132=0),"",INDEX(('２個別表'!$D$11:$D$510,'２個別表'!W$11:W$510),MATCH($C132,'２個別表'!$D$11:$D$510,0),1,2)&amp;" "&amp;INDEX(('２個別表'!$D$11:$D$510,'２個別表'!X$11:X$510),MATCH($C132,'２個別表'!$D$11:$D$510,0),1,2)),"")</f>
        <v/>
      </c>
      <c r="N132" s="738" t="str">
        <f ca="1">IF(IF(M132="2 補強以外の取組",SUMIFS('２個別表'!$M$11:$M$510,'２個別表'!$D$11:$D$510,$C132),SUMIFS('２個別表'!$N$11:$N$510,'２個別表'!$D$11:$D$510,$C132))=0,"",IF(M132="2 補強以外の取組",SUMIFS('２個別表'!$M$11:$M$510,'２個別表'!$D$11:$D$510,$C132),SUMIFS('２個別表'!$N$11:$N$510,'２個別表'!$D$11:$D$510,$C132)))</f>
        <v/>
      </c>
      <c r="O132" s="739" t="str">
        <f ca="1">IF(OR($N132="",$N132=0),"",SUMIF('２個別表'!$D$11:$D$510,$C132,'２個別表'!$BW$11:$BW$510))</f>
        <v/>
      </c>
      <c r="P132" s="739" t="str">
        <f ca="1">IF(OR($N132="",$N132=0),"",SUMIF('２個別表'!$D$11:$D$510,$C132,'２個別表'!$BY$11:$BY$510))</f>
        <v/>
      </c>
      <c r="Q132" s="739" t="str">
        <f ca="1">IF(OR($N132="",$N132=0),"",SUMIF('２個別表'!$D$11:$D$510,$C132,'２個別表'!$H$11:$H$510))</f>
        <v/>
      </c>
      <c r="R132" s="740" t="str">
        <f ca="1">IF(OR($N132="",$N132=0),"",SUMIF('２個別表'!$D$11:$D$510,$C132,'２個別表'!CS$11:CS$510))</f>
        <v/>
      </c>
      <c r="S132" s="743" t="str">
        <f ca="1">IF(OR($N132="",$N132=0),"",SUMIF('２個別表'!$D$11:$D$510,$C132,'２個別表'!CT$11:CT$510))</f>
        <v/>
      </c>
      <c r="T132" s="364"/>
      <c r="U132" s="364"/>
      <c r="V132" s="364"/>
      <c r="W132" s="365"/>
      <c r="X132" s="755" t="str">
        <f t="shared" ca="1" si="18"/>
        <v/>
      </c>
      <c r="Y132" s="756" t="str">
        <f t="shared" ca="1" si="19"/>
        <v/>
      </c>
      <c r="Z132" s="757" t="str">
        <f ca="1">IF(OR($N132="",$N132=0),"",SUMIF('２個別表'!$D$11:$D$510,$C132,'２個別表'!DZ$11:DZ$510))</f>
        <v/>
      </c>
      <c r="AA132" s="757" t="str">
        <f ca="1">IF(OR($N132="",$N132=0),"",SUMIF('２個別表'!$D$11:$D$510,$C132,'２個別表'!EA$11:EA$510))</f>
        <v/>
      </c>
      <c r="AB132" s="757" t="str">
        <f ca="1">IF(OR($N132="",$N132=0),"",SUMIF('２個別表'!$D$11:$D$510,$C132,'２個別表'!EB$11:EB$510))</f>
        <v/>
      </c>
      <c r="AC132" s="757" t="str">
        <f ca="1">IF(OR($N132="",$N132=0),"",SUMIF('２個別表'!$D$11:$D$510,$C132,'２個別表'!EC$11:EC$510))</f>
        <v/>
      </c>
      <c r="AD132" s="758" t="str">
        <f ca="1">IF(OR($N132="",$N132=0),"",SUMIF('２個別表'!$D$11:$D$510,$C132,'２個別表'!ED$11:ED$510))</f>
        <v/>
      </c>
      <c r="AE132" s="758" t="str">
        <f ca="1">IF(OR($N132="",$N132=0),"",SUMIF('２個別表'!$D$11:$D$510,$C132,'２個別表'!EE$11:EE$510))</f>
        <v/>
      </c>
      <c r="AF132" s="758" t="str">
        <f ca="1">IF(OR($N132="",$N132=0),"",SUMIF('２個別表'!$D$11:$D$510,$C132,'２個別表'!EF$11:EF$510))</f>
        <v/>
      </c>
      <c r="AG132" s="758" t="str">
        <f ca="1">IF(OR($N132="",$N132=0),"",SUMIF('２個別表'!$D$11:$D$510,$C132,'２個別表'!EG$11:EG$510))</f>
        <v/>
      </c>
      <c r="AH132" s="758" t="str">
        <f ca="1">IF(OR($N132="",$N132=0),"",SUMIF('２個別表'!$D$11:$D$510,$C132,'２個別表'!EH$11:EH$510))</f>
        <v/>
      </c>
      <c r="AI132" s="758" t="str">
        <f ca="1">IF(OR($N132="",$N132=0),"",SUMIF('２個別表'!$D$11:$D$510,$C132,'２個別表'!EI$11:EI$510))</f>
        <v/>
      </c>
      <c r="AJ132" s="758" t="str">
        <f ca="1">IF(OR($N132="",$N132=0),"",SUMIF('２個別表'!$D$11:$D$510,$C132,'２個別表'!EJ$11:EJ$510))</f>
        <v/>
      </c>
      <c r="AK132" s="758" t="str">
        <f ca="1">IF(OR($N132="",$N132=0),"",SUMIF('２個別表'!$D$11:$D$510,$C132,'２個別表'!EK$11:EK$510))</f>
        <v/>
      </c>
      <c r="AL132" s="759" t="str">
        <f ca="1">IF(OR($N132="",$N132=0),"",SUMIF('２個別表'!$D$11:$D$510,$C132,'２個別表'!EL$11:EL$510))</f>
        <v/>
      </c>
      <c r="AM132" s="760" t="str">
        <f ca="1">IF(OR($N132="",$N132=0),"",SUMIF('２個別表'!$D$11:$D$510,$C132,'２個別表'!EM$11:EM$510))</f>
        <v/>
      </c>
      <c r="AN132" s="33"/>
      <c r="AO132" s="721" t="str">
        <f ca="1">IFERROR(IF($C132="","",INDEX(('２個別表'!$D$11:$D$510,'２個別表'!$W$11:$W$510),MATCH($C132,'２個別表'!$D$11:$D$510,0),1,2)),"")</f>
        <v/>
      </c>
    </row>
    <row r="133" spans="1:41" ht="30" hidden="1" customHeight="1">
      <c r="A133" s="721" t="str">
        <f t="shared" ca="1" si="11"/>
        <v/>
      </c>
      <c r="B133" s="722" t="str">
        <f t="shared" ca="1" si="12"/>
        <v/>
      </c>
      <c r="C133" s="728">
        <v>118</v>
      </c>
      <c r="D133" s="729" t="str">
        <f ca="1">IFERROR(IF(OR($C133="",$C133=0),"",INDEX(('２個別表'!$D$11:$D$510,'２個別表'!R$11:R$510),MATCH($C133,'２個別表'!$D$11:$D$510,0),1,2)),"")</f>
        <v/>
      </c>
      <c r="E133" s="729" t="str">
        <f ca="1">IFERROR(IF(OR($C133="",$C133=0),"",INDEX(('２個別表'!$D$11:$D$510,'２個別表'!S$11:S$510),MATCH($C133,'２個別表'!$D$11:$D$510,0),1,2)),"")</f>
        <v/>
      </c>
      <c r="F133" s="730" t="str">
        <f ca="1">IFERROR(IF(OR($C133="",$C133=0),"",INDEX(('２個別表'!$D$11:$D$510,'２個別表'!T$11:T$510),MATCH($C133,'２個別表'!$D$11:$D$510,0),1,2)),"")</f>
        <v/>
      </c>
      <c r="G133" s="732" t="str">
        <f ca="1">IFERROR(IF(OR($C133="",$C133=0),"",INDEX(('２個別表'!$D$11:$D$510,'２個別表'!V$11:V$510),MATCH($C133,'２個別表'!$D$11:$D$510,0),1,2)),"")</f>
        <v/>
      </c>
      <c r="H133" s="724" t="str">
        <f t="shared" ca="1" si="13"/>
        <v/>
      </c>
      <c r="I133" s="725" t="str">
        <f t="shared" ca="1" si="14"/>
        <v/>
      </c>
      <c r="J133" s="725" t="str">
        <f t="shared" ca="1" si="15"/>
        <v/>
      </c>
      <c r="K133" s="725" t="str">
        <f t="shared" ca="1" si="16"/>
        <v/>
      </c>
      <c r="L133" s="725" t="str">
        <f t="shared" ca="1" si="17"/>
        <v/>
      </c>
      <c r="M133" s="742" t="str">
        <f ca="1">IFERROR(IF(OR($C133="",$C133=0),"",INDEX(('２個別表'!$D$11:$D$510,'２個別表'!W$11:W$510),MATCH($C133,'２個別表'!$D$11:$D$510,0),1,2)&amp;" "&amp;INDEX(('２個別表'!$D$11:$D$510,'２個別表'!X$11:X$510),MATCH($C133,'２個別表'!$D$11:$D$510,0),1,2)),"")</f>
        <v/>
      </c>
      <c r="N133" s="738" t="str">
        <f ca="1">IF(IF(M133="2 補強以外の取組",SUMIFS('２個別表'!$M$11:$M$510,'２個別表'!$D$11:$D$510,$C133),SUMIFS('２個別表'!$N$11:$N$510,'２個別表'!$D$11:$D$510,$C133))=0,"",IF(M133="2 補強以外の取組",SUMIFS('２個別表'!$M$11:$M$510,'２個別表'!$D$11:$D$510,$C133),SUMIFS('２個別表'!$N$11:$N$510,'２個別表'!$D$11:$D$510,$C133)))</f>
        <v/>
      </c>
      <c r="O133" s="739" t="str">
        <f ca="1">IF(OR($N133="",$N133=0),"",SUMIF('２個別表'!$D$11:$D$510,$C133,'２個別表'!$BW$11:$BW$510))</f>
        <v/>
      </c>
      <c r="P133" s="739" t="str">
        <f ca="1">IF(OR($N133="",$N133=0),"",SUMIF('２個別表'!$D$11:$D$510,$C133,'２個別表'!$BY$11:$BY$510))</f>
        <v/>
      </c>
      <c r="Q133" s="739" t="str">
        <f ca="1">IF(OR($N133="",$N133=0),"",SUMIF('２個別表'!$D$11:$D$510,$C133,'２個別表'!$H$11:$H$510))</f>
        <v/>
      </c>
      <c r="R133" s="740" t="str">
        <f ca="1">IF(OR($N133="",$N133=0),"",SUMIF('２個別表'!$D$11:$D$510,$C133,'２個別表'!CS$11:CS$510))</f>
        <v/>
      </c>
      <c r="S133" s="743" t="str">
        <f ca="1">IF(OR($N133="",$N133=0),"",SUMIF('２個別表'!$D$11:$D$510,$C133,'２個別表'!CT$11:CT$510))</f>
        <v/>
      </c>
      <c r="T133" s="364"/>
      <c r="U133" s="364"/>
      <c r="V133" s="364"/>
      <c r="W133" s="365"/>
      <c r="X133" s="755" t="str">
        <f t="shared" ca="1" si="18"/>
        <v/>
      </c>
      <c r="Y133" s="756" t="str">
        <f t="shared" ca="1" si="19"/>
        <v/>
      </c>
      <c r="Z133" s="757" t="str">
        <f ca="1">IF(OR($N133="",$N133=0),"",SUMIF('２個別表'!$D$11:$D$510,$C133,'２個別表'!DZ$11:DZ$510))</f>
        <v/>
      </c>
      <c r="AA133" s="757" t="str">
        <f ca="1">IF(OR($N133="",$N133=0),"",SUMIF('２個別表'!$D$11:$D$510,$C133,'２個別表'!EA$11:EA$510))</f>
        <v/>
      </c>
      <c r="AB133" s="757" t="str">
        <f ca="1">IF(OR($N133="",$N133=0),"",SUMIF('２個別表'!$D$11:$D$510,$C133,'２個別表'!EB$11:EB$510))</f>
        <v/>
      </c>
      <c r="AC133" s="757" t="str">
        <f ca="1">IF(OR($N133="",$N133=0),"",SUMIF('２個別表'!$D$11:$D$510,$C133,'２個別表'!EC$11:EC$510))</f>
        <v/>
      </c>
      <c r="AD133" s="758" t="str">
        <f ca="1">IF(OR($N133="",$N133=0),"",SUMIF('２個別表'!$D$11:$D$510,$C133,'２個別表'!ED$11:ED$510))</f>
        <v/>
      </c>
      <c r="AE133" s="758" t="str">
        <f ca="1">IF(OR($N133="",$N133=0),"",SUMIF('２個別表'!$D$11:$D$510,$C133,'２個別表'!EE$11:EE$510))</f>
        <v/>
      </c>
      <c r="AF133" s="758" t="str">
        <f ca="1">IF(OR($N133="",$N133=0),"",SUMIF('２個別表'!$D$11:$D$510,$C133,'２個別表'!EF$11:EF$510))</f>
        <v/>
      </c>
      <c r="AG133" s="758" t="str">
        <f ca="1">IF(OR($N133="",$N133=0),"",SUMIF('２個別表'!$D$11:$D$510,$C133,'２個別表'!EG$11:EG$510))</f>
        <v/>
      </c>
      <c r="AH133" s="758" t="str">
        <f ca="1">IF(OR($N133="",$N133=0),"",SUMIF('２個別表'!$D$11:$D$510,$C133,'２個別表'!EH$11:EH$510))</f>
        <v/>
      </c>
      <c r="AI133" s="758" t="str">
        <f ca="1">IF(OR($N133="",$N133=0),"",SUMIF('２個別表'!$D$11:$D$510,$C133,'２個別表'!EI$11:EI$510))</f>
        <v/>
      </c>
      <c r="AJ133" s="758" t="str">
        <f ca="1">IF(OR($N133="",$N133=0),"",SUMIF('２個別表'!$D$11:$D$510,$C133,'２個別表'!EJ$11:EJ$510))</f>
        <v/>
      </c>
      <c r="AK133" s="758" t="str">
        <f ca="1">IF(OR($N133="",$N133=0),"",SUMIF('２個別表'!$D$11:$D$510,$C133,'２個別表'!EK$11:EK$510))</f>
        <v/>
      </c>
      <c r="AL133" s="759" t="str">
        <f ca="1">IF(OR($N133="",$N133=0),"",SUMIF('２個別表'!$D$11:$D$510,$C133,'２個別表'!EL$11:EL$510))</f>
        <v/>
      </c>
      <c r="AM133" s="760" t="str">
        <f ca="1">IF(OR($N133="",$N133=0),"",SUMIF('２個別表'!$D$11:$D$510,$C133,'２個別表'!EM$11:EM$510))</f>
        <v/>
      </c>
      <c r="AN133" s="33"/>
      <c r="AO133" s="721" t="str">
        <f ca="1">IFERROR(IF($C133="","",INDEX(('２個別表'!$D$11:$D$510,'２個別表'!$W$11:$W$510),MATCH($C133,'２個別表'!$D$11:$D$510,0),1,2)),"")</f>
        <v/>
      </c>
    </row>
    <row r="134" spans="1:41" ht="30" hidden="1" customHeight="1">
      <c r="A134" s="721" t="str">
        <f t="shared" ca="1" si="11"/>
        <v/>
      </c>
      <c r="B134" s="722" t="str">
        <f t="shared" ca="1" si="12"/>
        <v/>
      </c>
      <c r="C134" s="728">
        <v>119</v>
      </c>
      <c r="D134" s="729" t="str">
        <f ca="1">IFERROR(IF(OR($C134="",$C134=0),"",INDEX(('２個別表'!$D$11:$D$510,'２個別表'!R$11:R$510),MATCH($C134,'２個別表'!$D$11:$D$510,0),1,2)),"")</f>
        <v/>
      </c>
      <c r="E134" s="729" t="str">
        <f ca="1">IFERROR(IF(OR($C134="",$C134=0),"",INDEX(('２個別表'!$D$11:$D$510,'２個別表'!S$11:S$510),MATCH($C134,'２個別表'!$D$11:$D$510,0),1,2)),"")</f>
        <v/>
      </c>
      <c r="F134" s="730" t="str">
        <f ca="1">IFERROR(IF(OR($C134="",$C134=0),"",INDEX(('２個別表'!$D$11:$D$510,'２個別表'!T$11:T$510),MATCH($C134,'２個別表'!$D$11:$D$510,0),1,2)),"")</f>
        <v/>
      </c>
      <c r="G134" s="732" t="str">
        <f ca="1">IFERROR(IF(OR($C134="",$C134=0),"",INDEX(('２個別表'!$D$11:$D$510,'２個別表'!V$11:V$510),MATCH($C134,'２個別表'!$D$11:$D$510,0),1,2)),"")</f>
        <v/>
      </c>
      <c r="H134" s="724" t="str">
        <f t="shared" ca="1" si="13"/>
        <v/>
      </c>
      <c r="I134" s="725" t="str">
        <f t="shared" ca="1" si="14"/>
        <v/>
      </c>
      <c r="J134" s="725" t="str">
        <f t="shared" ca="1" si="15"/>
        <v/>
      </c>
      <c r="K134" s="725" t="str">
        <f t="shared" ca="1" si="16"/>
        <v/>
      </c>
      <c r="L134" s="725" t="str">
        <f t="shared" ca="1" si="17"/>
        <v/>
      </c>
      <c r="M134" s="742" t="str">
        <f ca="1">IFERROR(IF(OR($C134="",$C134=0),"",INDEX(('２個別表'!$D$11:$D$510,'２個別表'!W$11:W$510),MATCH($C134,'２個別表'!$D$11:$D$510,0),1,2)&amp;" "&amp;INDEX(('２個別表'!$D$11:$D$510,'２個別表'!X$11:X$510),MATCH($C134,'２個別表'!$D$11:$D$510,0),1,2)),"")</f>
        <v/>
      </c>
      <c r="N134" s="738" t="str">
        <f ca="1">IF(IF(M134="2 補強以外の取組",SUMIFS('２個別表'!$M$11:$M$510,'２個別表'!$D$11:$D$510,$C134),SUMIFS('２個別表'!$N$11:$N$510,'２個別表'!$D$11:$D$510,$C134))=0,"",IF(M134="2 補強以外の取組",SUMIFS('２個別表'!$M$11:$M$510,'２個別表'!$D$11:$D$510,$C134),SUMIFS('２個別表'!$N$11:$N$510,'２個別表'!$D$11:$D$510,$C134)))</f>
        <v/>
      </c>
      <c r="O134" s="739" t="str">
        <f ca="1">IF(OR($N134="",$N134=0),"",SUMIF('２個別表'!$D$11:$D$510,$C134,'２個別表'!$BW$11:$BW$510))</f>
        <v/>
      </c>
      <c r="P134" s="739" t="str">
        <f ca="1">IF(OR($N134="",$N134=0),"",SUMIF('２個別表'!$D$11:$D$510,$C134,'２個別表'!$BY$11:$BY$510))</f>
        <v/>
      </c>
      <c r="Q134" s="739" t="str">
        <f ca="1">IF(OR($N134="",$N134=0),"",SUMIF('２個別表'!$D$11:$D$510,$C134,'２個別表'!$H$11:$H$510))</f>
        <v/>
      </c>
      <c r="R134" s="740" t="str">
        <f ca="1">IF(OR($N134="",$N134=0),"",SUMIF('２個別表'!$D$11:$D$510,$C134,'２個別表'!CS$11:CS$510))</f>
        <v/>
      </c>
      <c r="S134" s="743" t="str">
        <f ca="1">IF(OR($N134="",$N134=0),"",SUMIF('２個別表'!$D$11:$D$510,$C134,'２個別表'!CT$11:CT$510))</f>
        <v/>
      </c>
      <c r="T134" s="364"/>
      <c r="U134" s="364"/>
      <c r="V134" s="364"/>
      <c r="W134" s="365"/>
      <c r="X134" s="755" t="str">
        <f t="shared" ca="1" si="18"/>
        <v/>
      </c>
      <c r="Y134" s="756" t="str">
        <f t="shared" ca="1" si="19"/>
        <v/>
      </c>
      <c r="Z134" s="757" t="str">
        <f ca="1">IF(OR($N134="",$N134=0),"",SUMIF('２個別表'!$D$11:$D$510,$C134,'２個別表'!DZ$11:DZ$510))</f>
        <v/>
      </c>
      <c r="AA134" s="757" t="str">
        <f ca="1">IF(OR($N134="",$N134=0),"",SUMIF('２個別表'!$D$11:$D$510,$C134,'２個別表'!EA$11:EA$510))</f>
        <v/>
      </c>
      <c r="AB134" s="757" t="str">
        <f ca="1">IF(OR($N134="",$N134=0),"",SUMIF('２個別表'!$D$11:$D$510,$C134,'２個別表'!EB$11:EB$510))</f>
        <v/>
      </c>
      <c r="AC134" s="757" t="str">
        <f ca="1">IF(OR($N134="",$N134=0),"",SUMIF('２個別表'!$D$11:$D$510,$C134,'２個別表'!EC$11:EC$510))</f>
        <v/>
      </c>
      <c r="AD134" s="758" t="str">
        <f ca="1">IF(OR($N134="",$N134=0),"",SUMIF('２個別表'!$D$11:$D$510,$C134,'２個別表'!ED$11:ED$510))</f>
        <v/>
      </c>
      <c r="AE134" s="758" t="str">
        <f ca="1">IF(OR($N134="",$N134=0),"",SUMIF('２個別表'!$D$11:$D$510,$C134,'２個別表'!EE$11:EE$510))</f>
        <v/>
      </c>
      <c r="AF134" s="758" t="str">
        <f ca="1">IF(OR($N134="",$N134=0),"",SUMIF('２個別表'!$D$11:$D$510,$C134,'２個別表'!EF$11:EF$510))</f>
        <v/>
      </c>
      <c r="AG134" s="758" t="str">
        <f ca="1">IF(OR($N134="",$N134=0),"",SUMIF('２個別表'!$D$11:$D$510,$C134,'２個別表'!EG$11:EG$510))</f>
        <v/>
      </c>
      <c r="AH134" s="758" t="str">
        <f ca="1">IF(OR($N134="",$N134=0),"",SUMIF('２個別表'!$D$11:$D$510,$C134,'２個別表'!EH$11:EH$510))</f>
        <v/>
      </c>
      <c r="AI134" s="758" t="str">
        <f ca="1">IF(OR($N134="",$N134=0),"",SUMIF('２個別表'!$D$11:$D$510,$C134,'２個別表'!EI$11:EI$510))</f>
        <v/>
      </c>
      <c r="AJ134" s="758" t="str">
        <f ca="1">IF(OR($N134="",$N134=0),"",SUMIF('２個別表'!$D$11:$D$510,$C134,'２個別表'!EJ$11:EJ$510))</f>
        <v/>
      </c>
      <c r="AK134" s="758" t="str">
        <f ca="1">IF(OR($N134="",$N134=0),"",SUMIF('２個別表'!$D$11:$D$510,$C134,'２個別表'!EK$11:EK$510))</f>
        <v/>
      </c>
      <c r="AL134" s="759" t="str">
        <f ca="1">IF(OR($N134="",$N134=0),"",SUMIF('２個別表'!$D$11:$D$510,$C134,'２個別表'!EL$11:EL$510))</f>
        <v/>
      </c>
      <c r="AM134" s="760" t="str">
        <f ca="1">IF(OR($N134="",$N134=0),"",SUMIF('２個別表'!$D$11:$D$510,$C134,'２個別表'!EM$11:EM$510))</f>
        <v/>
      </c>
      <c r="AN134" s="33"/>
      <c r="AO134" s="721" t="str">
        <f ca="1">IFERROR(IF($C134="","",INDEX(('２個別表'!$D$11:$D$510,'２個別表'!$W$11:$W$510),MATCH($C134,'２個別表'!$D$11:$D$510,0),1,2)),"")</f>
        <v/>
      </c>
    </row>
    <row r="135" spans="1:41" ht="30" hidden="1" customHeight="1">
      <c r="A135" s="721" t="str">
        <f t="shared" ca="1" si="11"/>
        <v/>
      </c>
      <c r="B135" s="722" t="str">
        <f t="shared" ca="1" si="12"/>
        <v/>
      </c>
      <c r="C135" s="728">
        <v>120</v>
      </c>
      <c r="D135" s="729" t="str">
        <f ca="1">IFERROR(IF(OR($C135="",$C135=0),"",INDEX(('２個別表'!$D$11:$D$510,'２個別表'!R$11:R$510),MATCH($C135,'２個別表'!$D$11:$D$510,0),1,2)),"")</f>
        <v/>
      </c>
      <c r="E135" s="729" t="str">
        <f ca="1">IFERROR(IF(OR($C135="",$C135=0),"",INDEX(('２個別表'!$D$11:$D$510,'２個別表'!S$11:S$510),MATCH($C135,'２個別表'!$D$11:$D$510,0),1,2)),"")</f>
        <v/>
      </c>
      <c r="F135" s="730" t="str">
        <f ca="1">IFERROR(IF(OR($C135="",$C135=0),"",INDEX(('２個別表'!$D$11:$D$510,'２個別表'!T$11:T$510),MATCH($C135,'２個別表'!$D$11:$D$510,0),1,2)),"")</f>
        <v/>
      </c>
      <c r="G135" s="732" t="str">
        <f ca="1">IFERROR(IF(OR($C135="",$C135=0),"",INDEX(('２個別表'!$D$11:$D$510,'２個別表'!V$11:V$510),MATCH($C135,'２個別表'!$D$11:$D$510,0),1,2)),"")</f>
        <v/>
      </c>
      <c r="H135" s="724" t="str">
        <f t="shared" ca="1" si="13"/>
        <v/>
      </c>
      <c r="I135" s="725" t="str">
        <f t="shared" ca="1" si="14"/>
        <v/>
      </c>
      <c r="J135" s="725" t="str">
        <f t="shared" ca="1" si="15"/>
        <v/>
      </c>
      <c r="K135" s="725" t="str">
        <f t="shared" ca="1" si="16"/>
        <v/>
      </c>
      <c r="L135" s="725" t="str">
        <f t="shared" ca="1" si="17"/>
        <v/>
      </c>
      <c r="M135" s="742" t="str">
        <f ca="1">IFERROR(IF(OR($C135="",$C135=0),"",INDEX(('２個別表'!$D$11:$D$510,'２個別表'!W$11:W$510),MATCH($C135,'２個別表'!$D$11:$D$510,0),1,2)&amp;" "&amp;INDEX(('２個別表'!$D$11:$D$510,'２個別表'!X$11:X$510),MATCH($C135,'２個別表'!$D$11:$D$510,0),1,2)),"")</f>
        <v/>
      </c>
      <c r="N135" s="738" t="str">
        <f ca="1">IF(IF(M135="2 補強以外の取組",SUMIFS('２個別表'!$M$11:$M$510,'２個別表'!$D$11:$D$510,$C135),SUMIFS('２個別表'!$N$11:$N$510,'２個別表'!$D$11:$D$510,$C135))=0,"",IF(M135="2 補強以外の取組",SUMIFS('２個別表'!$M$11:$M$510,'２個別表'!$D$11:$D$510,$C135),SUMIFS('２個別表'!$N$11:$N$510,'２個別表'!$D$11:$D$510,$C135)))</f>
        <v/>
      </c>
      <c r="O135" s="739" t="str">
        <f ca="1">IF(OR($N135="",$N135=0),"",SUMIF('２個別表'!$D$11:$D$510,$C135,'２個別表'!$BW$11:$BW$510))</f>
        <v/>
      </c>
      <c r="P135" s="739" t="str">
        <f ca="1">IF(OR($N135="",$N135=0),"",SUMIF('２個別表'!$D$11:$D$510,$C135,'２個別表'!$BY$11:$BY$510))</f>
        <v/>
      </c>
      <c r="Q135" s="739" t="str">
        <f ca="1">IF(OR($N135="",$N135=0),"",SUMIF('２個別表'!$D$11:$D$510,$C135,'２個別表'!$H$11:$H$510))</f>
        <v/>
      </c>
      <c r="R135" s="740" t="str">
        <f ca="1">IF(OR($N135="",$N135=0),"",SUMIF('２個別表'!$D$11:$D$510,$C135,'２個別表'!CS$11:CS$510))</f>
        <v/>
      </c>
      <c r="S135" s="743" t="str">
        <f ca="1">IF(OR($N135="",$N135=0),"",SUMIF('２個別表'!$D$11:$D$510,$C135,'２個別表'!CT$11:CT$510))</f>
        <v/>
      </c>
      <c r="T135" s="364"/>
      <c r="U135" s="364"/>
      <c r="V135" s="364"/>
      <c r="W135" s="365"/>
      <c r="X135" s="755" t="str">
        <f t="shared" ca="1" si="18"/>
        <v/>
      </c>
      <c r="Y135" s="756" t="str">
        <f t="shared" ca="1" si="19"/>
        <v/>
      </c>
      <c r="Z135" s="757" t="str">
        <f ca="1">IF(OR($N135="",$N135=0),"",SUMIF('２個別表'!$D$11:$D$510,$C135,'２個別表'!DZ$11:DZ$510))</f>
        <v/>
      </c>
      <c r="AA135" s="757" t="str">
        <f ca="1">IF(OR($N135="",$N135=0),"",SUMIF('２個別表'!$D$11:$D$510,$C135,'２個別表'!EA$11:EA$510))</f>
        <v/>
      </c>
      <c r="AB135" s="757" t="str">
        <f ca="1">IF(OR($N135="",$N135=0),"",SUMIF('２個別表'!$D$11:$D$510,$C135,'２個別表'!EB$11:EB$510))</f>
        <v/>
      </c>
      <c r="AC135" s="757" t="str">
        <f ca="1">IF(OR($N135="",$N135=0),"",SUMIF('２個別表'!$D$11:$D$510,$C135,'２個別表'!EC$11:EC$510))</f>
        <v/>
      </c>
      <c r="AD135" s="758" t="str">
        <f ca="1">IF(OR($N135="",$N135=0),"",SUMIF('２個別表'!$D$11:$D$510,$C135,'２個別表'!ED$11:ED$510))</f>
        <v/>
      </c>
      <c r="AE135" s="758" t="str">
        <f ca="1">IF(OR($N135="",$N135=0),"",SUMIF('２個別表'!$D$11:$D$510,$C135,'２個別表'!EE$11:EE$510))</f>
        <v/>
      </c>
      <c r="AF135" s="758" t="str">
        <f ca="1">IF(OR($N135="",$N135=0),"",SUMIF('２個別表'!$D$11:$D$510,$C135,'２個別表'!EF$11:EF$510))</f>
        <v/>
      </c>
      <c r="AG135" s="758" t="str">
        <f ca="1">IF(OR($N135="",$N135=0),"",SUMIF('２個別表'!$D$11:$D$510,$C135,'２個別表'!EG$11:EG$510))</f>
        <v/>
      </c>
      <c r="AH135" s="758" t="str">
        <f ca="1">IF(OR($N135="",$N135=0),"",SUMIF('２個別表'!$D$11:$D$510,$C135,'２個別表'!EH$11:EH$510))</f>
        <v/>
      </c>
      <c r="AI135" s="758" t="str">
        <f ca="1">IF(OR($N135="",$N135=0),"",SUMIF('２個別表'!$D$11:$D$510,$C135,'２個別表'!EI$11:EI$510))</f>
        <v/>
      </c>
      <c r="AJ135" s="758" t="str">
        <f ca="1">IF(OR($N135="",$N135=0),"",SUMIF('２個別表'!$D$11:$D$510,$C135,'２個別表'!EJ$11:EJ$510))</f>
        <v/>
      </c>
      <c r="AK135" s="758" t="str">
        <f ca="1">IF(OR($N135="",$N135=0),"",SUMIF('２個別表'!$D$11:$D$510,$C135,'２個別表'!EK$11:EK$510))</f>
        <v/>
      </c>
      <c r="AL135" s="759" t="str">
        <f ca="1">IF(OR($N135="",$N135=0),"",SUMIF('２個別表'!$D$11:$D$510,$C135,'２個別表'!EL$11:EL$510))</f>
        <v/>
      </c>
      <c r="AM135" s="760" t="str">
        <f ca="1">IF(OR($N135="",$N135=0),"",SUMIF('２個別表'!$D$11:$D$510,$C135,'２個別表'!EM$11:EM$510))</f>
        <v/>
      </c>
      <c r="AN135" s="33"/>
      <c r="AO135" s="721" t="str">
        <f ca="1">IFERROR(IF($C135="","",INDEX(('２個別表'!$D$11:$D$510,'２個別表'!$W$11:$W$510),MATCH($C135,'２個別表'!$D$11:$D$510,0),1,2)),"")</f>
        <v/>
      </c>
    </row>
    <row r="136" spans="1:41" ht="30" hidden="1" customHeight="1">
      <c r="A136" s="721" t="str">
        <f t="shared" ca="1" si="11"/>
        <v/>
      </c>
      <c r="B136" s="722" t="str">
        <f t="shared" ca="1" si="12"/>
        <v/>
      </c>
      <c r="C136" s="728">
        <v>121</v>
      </c>
      <c r="D136" s="729" t="str">
        <f ca="1">IFERROR(IF(OR($C136="",$C136=0),"",INDEX(('２個別表'!$D$11:$D$510,'２個別表'!R$11:R$510),MATCH($C136,'２個別表'!$D$11:$D$510,0),1,2)),"")</f>
        <v/>
      </c>
      <c r="E136" s="729" t="str">
        <f ca="1">IFERROR(IF(OR($C136="",$C136=0),"",INDEX(('２個別表'!$D$11:$D$510,'２個別表'!S$11:S$510),MATCH($C136,'２個別表'!$D$11:$D$510,0),1,2)),"")</f>
        <v/>
      </c>
      <c r="F136" s="730" t="str">
        <f ca="1">IFERROR(IF(OR($C136="",$C136=0),"",INDEX(('２個別表'!$D$11:$D$510,'２個別表'!T$11:T$510),MATCH($C136,'２個別表'!$D$11:$D$510,0),1,2)),"")</f>
        <v/>
      </c>
      <c r="G136" s="732" t="str">
        <f ca="1">IFERROR(IF(OR($C136="",$C136=0),"",INDEX(('２個別表'!$D$11:$D$510,'２個別表'!V$11:V$510),MATCH($C136,'２個別表'!$D$11:$D$510,0),1,2)),"")</f>
        <v/>
      </c>
      <c r="H136" s="724" t="str">
        <f t="shared" ca="1" si="13"/>
        <v/>
      </c>
      <c r="I136" s="725" t="str">
        <f t="shared" ca="1" si="14"/>
        <v/>
      </c>
      <c r="J136" s="725" t="str">
        <f t="shared" ca="1" si="15"/>
        <v/>
      </c>
      <c r="K136" s="725" t="str">
        <f t="shared" ca="1" si="16"/>
        <v/>
      </c>
      <c r="L136" s="725" t="str">
        <f t="shared" ca="1" si="17"/>
        <v/>
      </c>
      <c r="M136" s="742" t="str">
        <f ca="1">IFERROR(IF(OR($C136="",$C136=0),"",INDEX(('２個別表'!$D$11:$D$510,'２個別表'!W$11:W$510),MATCH($C136,'２個別表'!$D$11:$D$510,0),1,2)&amp;" "&amp;INDEX(('２個別表'!$D$11:$D$510,'２個別表'!X$11:X$510),MATCH($C136,'２個別表'!$D$11:$D$510,0),1,2)),"")</f>
        <v/>
      </c>
      <c r="N136" s="738" t="str">
        <f ca="1">IF(IF(M136="2 補強以外の取組",SUMIFS('２個別表'!$M$11:$M$510,'２個別表'!$D$11:$D$510,$C136),SUMIFS('２個別表'!$N$11:$N$510,'２個別表'!$D$11:$D$510,$C136))=0,"",IF(M136="2 補強以外の取組",SUMIFS('２個別表'!$M$11:$M$510,'２個別表'!$D$11:$D$510,$C136),SUMIFS('２個別表'!$N$11:$N$510,'２個別表'!$D$11:$D$510,$C136)))</f>
        <v/>
      </c>
      <c r="O136" s="739" t="str">
        <f ca="1">IF(OR($N136="",$N136=0),"",SUMIF('２個別表'!$D$11:$D$510,$C136,'２個別表'!$BW$11:$BW$510))</f>
        <v/>
      </c>
      <c r="P136" s="739" t="str">
        <f ca="1">IF(OR($N136="",$N136=0),"",SUMIF('２個別表'!$D$11:$D$510,$C136,'２個別表'!$BY$11:$BY$510))</f>
        <v/>
      </c>
      <c r="Q136" s="739" t="str">
        <f ca="1">IF(OR($N136="",$N136=0),"",SUMIF('２個別表'!$D$11:$D$510,$C136,'２個別表'!$H$11:$H$510))</f>
        <v/>
      </c>
      <c r="R136" s="740" t="str">
        <f ca="1">IF(OR($N136="",$N136=0),"",SUMIF('２個別表'!$D$11:$D$510,$C136,'２個別表'!CS$11:CS$510))</f>
        <v/>
      </c>
      <c r="S136" s="743" t="str">
        <f ca="1">IF(OR($N136="",$N136=0),"",SUMIF('２個別表'!$D$11:$D$510,$C136,'２個別表'!CT$11:CT$510))</f>
        <v/>
      </c>
      <c r="T136" s="364"/>
      <c r="U136" s="364"/>
      <c r="V136" s="364"/>
      <c r="W136" s="365"/>
      <c r="X136" s="755" t="str">
        <f t="shared" ca="1" si="18"/>
        <v/>
      </c>
      <c r="Y136" s="756" t="str">
        <f t="shared" ca="1" si="19"/>
        <v/>
      </c>
      <c r="Z136" s="757" t="str">
        <f ca="1">IF(OR($N136="",$N136=0),"",SUMIF('２個別表'!$D$11:$D$510,$C136,'２個別表'!DZ$11:DZ$510))</f>
        <v/>
      </c>
      <c r="AA136" s="757" t="str">
        <f ca="1">IF(OR($N136="",$N136=0),"",SUMIF('２個別表'!$D$11:$D$510,$C136,'２個別表'!EA$11:EA$510))</f>
        <v/>
      </c>
      <c r="AB136" s="757" t="str">
        <f ca="1">IF(OR($N136="",$N136=0),"",SUMIF('２個別表'!$D$11:$D$510,$C136,'２個別表'!EB$11:EB$510))</f>
        <v/>
      </c>
      <c r="AC136" s="757" t="str">
        <f ca="1">IF(OR($N136="",$N136=0),"",SUMIF('２個別表'!$D$11:$D$510,$C136,'２個別表'!EC$11:EC$510))</f>
        <v/>
      </c>
      <c r="AD136" s="758" t="str">
        <f ca="1">IF(OR($N136="",$N136=0),"",SUMIF('２個別表'!$D$11:$D$510,$C136,'２個別表'!ED$11:ED$510))</f>
        <v/>
      </c>
      <c r="AE136" s="758" t="str">
        <f ca="1">IF(OR($N136="",$N136=0),"",SUMIF('２個別表'!$D$11:$D$510,$C136,'２個別表'!EE$11:EE$510))</f>
        <v/>
      </c>
      <c r="AF136" s="758" t="str">
        <f ca="1">IF(OR($N136="",$N136=0),"",SUMIF('２個別表'!$D$11:$D$510,$C136,'２個別表'!EF$11:EF$510))</f>
        <v/>
      </c>
      <c r="AG136" s="758" t="str">
        <f ca="1">IF(OR($N136="",$N136=0),"",SUMIF('２個別表'!$D$11:$D$510,$C136,'２個別表'!EG$11:EG$510))</f>
        <v/>
      </c>
      <c r="AH136" s="758" t="str">
        <f ca="1">IF(OR($N136="",$N136=0),"",SUMIF('２個別表'!$D$11:$D$510,$C136,'２個別表'!EH$11:EH$510))</f>
        <v/>
      </c>
      <c r="AI136" s="758" t="str">
        <f ca="1">IF(OR($N136="",$N136=0),"",SUMIF('２個別表'!$D$11:$D$510,$C136,'２個別表'!EI$11:EI$510))</f>
        <v/>
      </c>
      <c r="AJ136" s="758" t="str">
        <f ca="1">IF(OR($N136="",$N136=0),"",SUMIF('２個別表'!$D$11:$D$510,$C136,'２個別表'!EJ$11:EJ$510))</f>
        <v/>
      </c>
      <c r="AK136" s="758" t="str">
        <f ca="1">IF(OR($N136="",$N136=0),"",SUMIF('２個別表'!$D$11:$D$510,$C136,'２個別表'!EK$11:EK$510))</f>
        <v/>
      </c>
      <c r="AL136" s="759" t="str">
        <f ca="1">IF(OR($N136="",$N136=0),"",SUMIF('２個別表'!$D$11:$D$510,$C136,'２個別表'!EL$11:EL$510))</f>
        <v/>
      </c>
      <c r="AM136" s="760" t="str">
        <f ca="1">IF(OR($N136="",$N136=0),"",SUMIF('２個別表'!$D$11:$D$510,$C136,'２個別表'!EM$11:EM$510))</f>
        <v/>
      </c>
      <c r="AN136" s="33"/>
      <c r="AO136" s="721" t="str">
        <f ca="1">IFERROR(IF($C136="","",INDEX(('２個別表'!$D$11:$D$510,'２個別表'!$W$11:$W$510),MATCH($C136,'２個別表'!$D$11:$D$510,0),1,2)),"")</f>
        <v/>
      </c>
    </row>
    <row r="137" spans="1:41" ht="30" hidden="1" customHeight="1">
      <c r="A137" s="721" t="str">
        <f t="shared" ca="1" si="11"/>
        <v/>
      </c>
      <c r="B137" s="722" t="str">
        <f t="shared" ca="1" si="12"/>
        <v/>
      </c>
      <c r="C137" s="728">
        <v>122</v>
      </c>
      <c r="D137" s="729" t="str">
        <f ca="1">IFERROR(IF(OR($C137="",$C137=0),"",INDEX(('２個別表'!$D$11:$D$510,'２個別表'!R$11:R$510),MATCH($C137,'２個別表'!$D$11:$D$510,0),1,2)),"")</f>
        <v/>
      </c>
      <c r="E137" s="729" t="str">
        <f ca="1">IFERROR(IF(OR($C137="",$C137=0),"",INDEX(('２個別表'!$D$11:$D$510,'２個別表'!S$11:S$510),MATCH($C137,'２個別表'!$D$11:$D$510,0),1,2)),"")</f>
        <v/>
      </c>
      <c r="F137" s="730" t="str">
        <f ca="1">IFERROR(IF(OR($C137="",$C137=0),"",INDEX(('２個別表'!$D$11:$D$510,'２個別表'!T$11:T$510),MATCH($C137,'２個別表'!$D$11:$D$510,0),1,2)),"")</f>
        <v/>
      </c>
      <c r="G137" s="732" t="str">
        <f ca="1">IFERROR(IF(OR($C137="",$C137=0),"",INDEX(('２個別表'!$D$11:$D$510,'２個別表'!V$11:V$510),MATCH($C137,'２個別表'!$D$11:$D$510,0),1,2)),"")</f>
        <v/>
      </c>
      <c r="H137" s="724" t="str">
        <f t="shared" ca="1" si="13"/>
        <v/>
      </c>
      <c r="I137" s="725" t="str">
        <f t="shared" ca="1" si="14"/>
        <v/>
      </c>
      <c r="J137" s="725" t="str">
        <f t="shared" ca="1" si="15"/>
        <v/>
      </c>
      <c r="K137" s="725" t="str">
        <f t="shared" ca="1" si="16"/>
        <v/>
      </c>
      <c r="L137" s="725" t="str">
        <f t="shared" ca="1" si="17"/>
        <v/>
      </c>
      <c r="M137" s="742" t="str">
        <f ca="1">IFERROR(IF(OR($C137="",$C137=0),"",INDEX(('２個別表'!$D$11:$D$510,'２個別表'!W$11:W$510),MATCH($C137,'２個別表'!$D$11:$D$510,0),1,2)&amp;" "&amp;INDEX(('２個別表'!$D$11:$D$510,'２個別表'!X$11:X$510),MATCH($C137,'２個別表'!$D$11:$D$510,0),1,2)),"")</f>
        <v/>
      </c>
      <c r="N137" s="738" t="str">
        <f ca="1">IF(IF(M137="2 補強以外の取組",SUMIFS('２個別表'!$M$11:$M$510,'２個別表'!$D$11:$D$510,$C137),SUMIFS('２個別表'!$N$11:$N$510,'２個別表'!$D$11:$D$510,$C137))=0,"",IF(M137="2 補強以外の取組",SUMIFS('２個別表'!$M$11:$M$510,'２個別表'!$D$11:$D$510,$C137),SUMIFS('２個別表'!$N$11:$N$510,'２個別表'!$D$11:$D$510,$C137)))</f>
        <v/>
      </c>
      <c r="O137" s="739" t="str">
        <f ca="1">IF(OR($N137="",$N137=0),"",SUMIF('２個別表'!$D$11:$D$510,$C137,'２個別表'!$BW$11:$BW$510))</f>
        <v/>
      </c>
      <c r="P137" s="739" t="str">
        <f ca="1">IF(OR($N137="",$N137=0),"",SUMIF('２個別表'!$D$11:$D$510,$C137,'２個別表'!$BY$11:$BY$510))</f>
        <v/>
      </c>
      <c r="Q137" s="739" t="str">
        <f ca="1">IF(OR($N137="",$N137=0),"",SUMIF('２個別表'!$D$11:$D$510,$C137,'２個別表'!$H$11:$H$510))</f>
        <v/>
      </c>
      <c r="R137" s="740" t="str">
        <f ca="1">IF(OR($N137="",$N137=0),"",SUMIF('２個別表'!$D$11:$D$510,$C137,'２個別表'!CS$11:CS$510))</f>
        <v/>
      </c>
      <c r="S137" s="743" t="str">
        <f ca="1">IF(OR($N137="",$N137=0),"",SUMIF('２個別表'!$D$11:$D$510,$C137,'２個別表'!CT$11:CT$510))</f>
        <v/>
      </c>
      <c r="T137" s="364"/>
      <c r="U137" s="364"/>
      <c r="V137" s="364"/>
      <c r="W137" s="365"/>
      <c r="X137" s="755" t="str">
        <f t="shared" ca="1" si="18"/>
        <v/>
      </c>
      <c r="Y137" s="756" t="str">
        <f t="shared" ca="1" si="19"/>
        <v/>
      </c>
      <c r="Z137" s="757" t="str">
        <f ca="1">IF(OR($N137="",$N137=0),"",SUMIF('２個別表'!$D$11:$D$510,$C137,'２個別表'!DZ$11:DZ$510))</f>
        <v/>
      </c>
      <c r="AA137" s="757" t="str">
        <f ca="1">IF(OR($N137="",$N137=0),"",SUMIF('２個別表'!$D$11:$D$510,$C137,'２個別表'!EA$11:EA$510))</f>
        <v/>
      </c>
      <c r="AB137" s="757" t="str">
        <f ca="1">IF(OR($N137="",$N137=0),"",SUMIF('２個別表'!$D$11:$D$510,$C137,'２個別表'!EB$11:EB$510))</f>
        <v/>
      </c>
      <c r="AC137" s="757" t="str">
        <f ca="1">IF(OR($N137="",$N137=0),"",SUMIF('２個別表'!$D$11:$D$510,$C137,'２個別表'!EC$11:EC$510))</f>
        <v/>
      </c>
      <c r="AD137" s="758" t="str">
        <f ca="1">IF(OR($N137="",$N137=0),"",SUMIF('２個別表'!$D$11:$D$510,$C137,'２個別表'!ED$11:ED$510))</f>
        <v/>
      </c>
      <c r="AE137" s="758" t="str">
        <f ca="1">IF(OR($N137="",$N137=0),"",SUMIF('２個別表'!$D$11:$D$510,$C137,'２個別表'!EE$11:EE$510))</f>
        <v/>
      </c>
      <c r="AF137" s="758" t="str">
        <f ca="1">IF(OR($N137="",$N137=0),"",SUMIF('２個別表'!$D$11:$D$510,$C137,'２個別表'!EF$11:EF$510))</f>
        <v/>
      </c>
      <c r="AG137" s="758" t="str">
        <f ca="1">IF(OR($N137="",$N137=0),"",SUMIF('２個別表'!$D$11:$D$510,$C137,'２個別表'!EG$11:EG$510))</f>
        <v/>
      </c>
      <c r="AH137" s="758" t="str">
        <f ca="1">IF(OR($N137="",$N137=0),"",SUMIF('２個別表'!$D$11:$D$510,$C137,'２個別表'!EH$11:EH$510))</f>
        <v/>
      </c>
      <c r="AI137" s="758" t="str">
        <f ca="1">IF(OR($N137="",$N137=0),"",SUMIF('２個別表'!$D$11:$D$510,$C137,'２個別表'!EI$11:EI$510))</f>
        <v/>
      </c>
      <c r="AJ137" s="758" t="str">
        <f ca="1">IF(OR($N137="",$N137=0),"",SUMIF('２個別表'!$D$11:$D$510,$C137,'２個別表'!EJ$11:EJ$510))</f>
        <v/>
      </c>
      <c r="AK137" s="758" t="str">
        <f ca="1">IF(OR($N137="",$N137=0),"",SUMIF('２個別表'!$D$11:$D$510,$C137,'２個別表'!EK$11:EK$510))</f>
        <v/>
      </c>
      <c r="AL137" s="759" t="str">
        <f ca="1">IF(OR($N137="",$N137=0),"",SUMIF('２個別表'!$D$11:$D$510,$C137,'２個別表'!EL$11:EL$510))</f>
        <v/>
      </c>
      <c r="AM137" s="760" t="str">
        <f ca="1">IF(OR($N137="",$N137=0),"",SUMIF('２個別表'!$D$11:$D$510,$C137,'２個別表'!EM$11:EM$510))</f>
        <v/>
      </c>
      <c r="AN137" s="33"/>
      <c r="AO137" s="721" t="str">
        <f ca="1">IFERROR(IF($C137="","",INDEX(('２個別表'!$D$11:$D$510,'２個別表'!$W$11:$W$510),MATCH($C137,'２個別表'!$D$11:$D$510,0),1,2)),"")</f>
        <v/>
      </c>
    </row>
    <row r="138" spans="1:41" ht="30" hidden="1" customHeight="1">
      <c r="A138" s="721" t="str">
        <f t="shared" ca="1" si="11"/>
        <v/>
      </c>
      <c r="B138" s="722" t="str">
        <f t="shared" ca="1" si="12"/>
        <v/>
      </c>
      <c r="C138" s="728">
        <v>123</v>
      </c>
      <c r="D138" s="729" t="str">
        <f ca="1">IFERROR(IF(OR($C138="",$C138=0),"",INDEX(('２個別表'!$D$11:$D$510,'２個別表'!R$11:R$510),MATCH($C138,'２個別表'!$D$11:$D$510,0),1,2)),"")</f>
        <v/>
      </c>
      <c r="E138" s="729" t="str">
        <f ca="1">IFERROR(IF(OR($C138="",$C138=0),"",INDEX(('２個別表'!$D$11:$D$510,'２個別表'!S$11:S$510),MATCH($C138,'２個別表'!$D$11:$D$510,0),1,2)),"")</f>
        <v/>
      </c>
      <c r="F138" s="730" t="str">
        <f ca="1">IFERROR(IF(OR($C138="",$C138=0),"",INDEX(('２個別表'!$D$11:$D$510,'２個別表'!T$11:T$510),MATCH($C138,'２個別表'!$D$11:$D$510,0),1,2)),"")</f>
        <v/>
      </c>
      <c r="G138" s="732" t="str">
        <f ca="1">IFERROR(IF(OR($C138="",$C138=0),"",INDEX(('２個別表'!$D$11:$D$510,'２個別表'!V$11:V$510),MATCH($C138,'２個別表'!$D$11:$D$510,0),1,2)),"")</f>
        <v/>
      </c>
      <c r="H138" s="724" t="str">
        <f t="shared" ca="1" si="13"/>
        <v/>
      </c>
      <c r="I138" s="725" t="str">
        <f t="shared" ca="1" si="14"/>
        <v/>
      </c>
      <c r="J138" s="725" t="str">
        <f t="shared" ca="1" si="15"/>
        <v/>
      </c>
      <c r="K138" s="725" t="str">
        <f t="shared" ca="1" si="16"/>
        <v/>
      </c>
      <c r="L138" s="725" t="str">
        <f t="shared" ca="1" si="17"/>
        <v/>
      </c>
      <c r="M138" s="742" t="str">
        <f ca="1">IFERROR(IF(OR($C138="",$C138=0),"",INDEX(('２個別表'!$D$11:$D$510,'２個別表'!W$11:W$510),MATCH($C138,'２個別表'!$D$11:$D$510,0),1,2)&amp;" "&amp;INDEX(('２個別表'!$D$11:$D$510,'２個別表'!X$11:X$510),MATCH($C138,'２個別表'!$D$11:$D$510,0),1,2)),"")</f>
        <v/>
      </c>
      <c r="N138" s="738" t="str">
        <f ca="1">IF(IF(M138="2 補強以外の取組",SUMIFS('２個別表'!$M$11:$M$510,'２個別表'!$D$11:$D$510,$C138),SUMIFS('２個別表'!$N$11:$N$510,'２個別表'!$D$11:$D$510,$C138))=0,"",IF(M138="2 補強以外の取組",SUMIFS('２個別表'!$M$11:$M$510,'２個別表'!$D$11:$D$510,$C138),SUMIFS('２個別表'!$N$11:$N$510,'２個別表'!$D$11:$D$510,$C138)))</f>
        <v/>
      </c>
      <c r="O138" s="739" t="str">
        <f ca="1">IF(OR($N138="",$N138=0),"",SUMIF('２個別表'!$D$11:$D$510,$C138,'２個別表'!$BW$11:$BW$510))</f>
        <v/>
      </c>
      <c r="P138" s="739" t="str">
        <f ca="1">IF(OR($N138="",$N138=0),"",SUMIF('２個別表'!$D$11:$D$510,$C138,'２個別表'!$BY$11:$BY$510))</f>
        <v/>
      </c>
      <c r="Q138" s="739" t="str">
        <f ca="1">IF(OR($N138="",$N138=0),"",SUMIF('２個別表'!$D$11:$D$510,$C138,'２個別表'!$H$11:$H$510))</f>
        <v/>
      </c>
      <c r="R138" s="740" t="str">
        <f ca="1">IF(OR($N138="",$N138=0),"",SUMIF('２個別表'!$D$11:$D$510,$C138,'２個別表'!CS$11:CS$510))</f>
        <v/>
      </c>
      <c r="S138" s="743" t="str">
        <f ca="1">IF(OR($N138="",$N138=0),"",SUMIF('２個別表'!$D$11:$D$510,$C138,'２個別表'!CT$11:CT$510))</f>
        <v/>
      </c>
      <c r="T138" s="364"/>
      <c r="U138" s="364"/>
      <c r="V138" s="364"/>
      <c r="W138" s="365"/>
      <c r="X138" s="755" t="str">
        <f t="shared" ca="1" si="18"/>
        <v/>
      </c>
      <c r="Y138" s="756" t="str">
        <f t="shared" ca="1" si="19"/>
        <v/>
      </c>
      <c r="Z138" s="757" t="str">
        <f ca="1">IF(OR($N138="",$N138=0),"",SUMIF('２個別表'!$D$11:$D$510,$C138,'２個別表'!DZ$11:DZ$510))</f>
        <v/>
      </c>
      <c r="AA138" s="757" t="str">
        <f ca="1">IF(OR($N138="",$N138=0),"",SUMIF('２個別表'!$D$11:$D$510,$C138,'２個別表'!EA$11:EA$510))</f>
        <v/>
      </c>
      <c r="AB138" s="757" t="str">
        <f ca="1">IF(OR($N138="",$N138=0),"",SUMIF('２個別表'!$D$11:$D$510,$C138,'２個別表'!EB$11:EB$510))</f>
        <v/>
      </c>
      <c r="AC138" s="757" t="str">
        <f ca="1">IF(OR($N138="",$N138=0),"",SUMIF('２個別表'!$D$11:$D$510,$C138,'２個別表'!EC$11:EC$510))</f>
        <v/>
      </c>
      <c r="AD138" s="758" t="str">
        <f ca="1">IF(OR($N138="",$N138=0),"",SUMIF('２個別表'!$D$11:$D$510,$C138,'２個別表'!ED$11:ED$510))</f>
        <v/>
      </c>
      <c r="AE138" s="758" t="str">
        <f ca="1">IF(OR($N138="",$N138=0),"",SUMIF('２個別表'!$D$11:$D$510,$C138,'２個別表'!EE$11:EE$510))</f>
        <v/>
      </c>
      <c r="AF138" s="758" t="str">
        <f ca="1">IF(OR($N138="",$N138=0),"",SUMIF('２個別表'!$D$11:$D$510,$C138,'２個別表'!EF$11:EF$510))</f>
        <v/>
      </c>
      <c r="AG138" s="758" t="str">
        <f ca="1">IF(OR($N138="",$N138=0),"",SUMIF('２個別表'!$D$11:$D$510,$C138,'２個別表'!EG$11:EG$510))</f>
        <v/>
      </c>
      <c r="AH138" s="758" t="str">
        <f ca="1">IF(OR($N138="",$N138=0),"",SUMIF('２個別表'!$D$11:$D$510,$C138,'２個別表'!EH$11:EH$510))</f>
        <v/>
      </c>
      <c r="AI138" s="758" t="str">
        <f ca="1">IF(OR($N138="",$N138=0),"",SUMIF('２個別表'!$D$11:$D$510,$C138,'２個別表'!EI$11:EI$510))</f>
        <v/>
      </c>
      <c r="AJ138" s="758" t="str">
        <f ca="1">IF(OR($N138="",$N138=0),"",SUMIF('２個別表'!$D$11:$D$510,$C138,'２個別表'!EJ$11:EJ$510))</f>
        <v/>
      </c>
      <c r="AK138" s="758" t="str">
        <f ca="1">IF(OR($N138="",$N138=0),"",SUMIF('２個別表'!$D$11:$D$510,$C138,'２個別表'!EK$11:EK$510))</f>
        <v/>
      </c>
      <c r="AL138" s="759" t="str">
        <f ca="1">IF(OR($N138="",$N138=0),"",SUMIF('２個別表'!$D$11:$D$510,$C138,'２個別表'!EL$11:EL$510))</f>
        <v/>
      </c>
      <c r="AM138" s="760" t="str">
        <f ca="1">IF(OR($N138="",$N138=0),"",SUMIF('２個別表'!$D$11:$D$510,$C138,'２個別表'!EM$11:EM$510))</f>
        <v/>
      </c>
      <c r="AN138" s="33"/>
      <c r="AO138" s="721" t="str">
        <f ca="1">IFERROR(IF($C138="","",INDEX(('２個別表'!$D$11:$D$510,'２個別表'!$W$11:$W$510),MATCH($C138,'２個別表'!$D$11:$D$510,0),1,2)),"")</f>
        <v/>
      </c>
    </row>
    <row r="139" spans="1:41" ht="30" hidden="1" customHeight="1">
      <c r="A139" s="721" t="str">
        <f t="shared" ca="1" si="11"/>
        <v/>
      </c>
      <c r="B139" s="722" t="str">
        <f t="shared" ca="1" si="12"/>
        <v/>
      </c>
      <c r="C139" s="728">
        <v>124</v>
      </c>
      <c r="D139" s="729" t="str">
        <f ca="1">IFERROR(IF(OR($C139="",$C139=0),"",INDEX(('２個別表'!$D$11:$D$510,'２個別表'!R$11:R$510),MATCH($C139,'２個別表'!$D$11:$D$510,0),1,2)),"")</f>
        <v/>
      </c>
      <c r="E139" s="729" t="str">
        <f ca="1">IFERROR(IF(OR($C139="",$C139=0),"",INDEX(('２個別表'!$D$11:$D$510,'２個別表'!S$11:S$510),MATCH($C139,'２個別表'!$D$11:$D$510,0),1,2)),"")</f>
        <v/>
      </c>
      <c r="F139" s="730" t="str">
        <f ca="1">IFERROR(IF(OR($C139="",$C139=0),"",INDEX(('２個別表'!$D$11:$D$510,'２個別表'!T$11:T$510),MATCH($C139,'２個別表'!$D$11:$D$510,0),1,2)),"")</f>
        <v/>
      </c>
      <c r="G139" s="732" t="str">
        <f ca="1">IFERROR(IF(OR($C139="",$C139=0),"",INDEX(('２個別表'!$D$11:$D$510,'２個別表'!V$11:V$510),MATCH($C139,'２個別表'!$D$11:$D$510,0),1,2)),"")</f>
        <v/>
      </c>
      <c r="H139" s="724" t="str">
        <f t="shared" ca="1" si="13"/>
        <v/>
      </c>
      <c r="I139" s="725" t="str">
        <f t="shared" ca="1" si="14"/>
        <v/>
      </c>
      <c r="J139" s="725" t="str">
        <f t="shared" ca="1" si="15"/>
        <v/>
      </c>
      <c r="K139" s="725" t="str">
        <f t="shared" ca="1" si="16"/>
        <v/>
      </c>
      <c r="L139" s="725" t="str">
        <f t="shared" ca="1" si="17"/>
        <v/>
      </c>
      <c r="M139" s="742" t="str">
        <f ca="1">IFERROR(IF(OR($C139="",$C139=0),"",INDEX(('２個別表'!$D$11:$D$510,'２個別表'!W$11:W$510),MATCH($C139,'２個別表'!$D$11:$D$510,0),1,2)&amp;" "&amp;INDEX(('２個別表'!$D$11:$D$510,'２個別表'!X$11:X$510),MATCH($C139,'２個別表'!$D$11:$D$510,0),1,2)),"")</f>
        <v/>
      </c>
      <c r="N139" s="738" t="str">
        <f ca="1">IF(IF(M139="2 補強以外の取組",SUMIFS('２個別表'!$M$11:$M$510,'２個別表'!$D$11:$D$510,$C139),SUMIFS('２個別表'!$N$11:$N$510,'２個別表'!$D$11:$D$510,$C139))=0,"",IF(M139="2 補強以外の取組",SUMIFS('２個別表'!$M$11:$M$510,'２個別表'!$D$11:$D$510,$C139),SUMIFS('２個別表'!$N$11:$N$510,'２個別表'!$D$11:$D$510,$C139)))</f>
        <v/>
      </c>
      <c r="O139" s="739" t="str">
        <f ca="1">IF(OR($N139="",$N139=0),"",SUMIF('２個別表'!$D$11:$D$510,$C139,'２個別表'!$BW$11:$BW$510))</f>
        <v/>
      </c>
      <c r="P139" s="739" t="str">
        <f ca="1">IF(OR($N139="",$N139=0),"",SUMIF('２個別表'!$D$11:$D$510,$C139,'２個別表'!$BY$11:$BY$510))</f>
        <v/>
      </c>
      <c r="Q139" s="739" t="str">
        <f ca="1">IF(OR($N139="",$N139=0),"",SUMIF('２個別表'!$D$11:$D$510,$C139,'２個別表'!$H$11:$H$510))</f>
        <v/>
      </c>
      <c r="R139" s="740" t="str">
        <f ca="1">IF(OR($N139="",$N139=0),"",SUMIF('２個別表'!$D$11:$D$510,$C139,'２個別表'!CS$11:CS$510))</f>
        <v/>
      </c>
      <c r="S139" s="743" t="str">
        <f ca="1">IF(OR($N139="",$N139=0),"",SUMIF('２個別表'!$D$11:$D$510,$C139,'２個別表'!CT$11:CT$510))</f>
        <v/>
      </c>
      <c r="T139" s="364"/>
      <c r="U139" s="364"/>
      <c r="V139" s="364"/>
      <c r="W139" s="365"/>
      <c r="X139" s="755" t="str">
        <f t="shared" ca="1" si="18"/>
        <v/>
      </c>
      <c r="Y139" s="756" t="str">
        <f t="shared" ca="1" si="19"/>
        <v/>
      </c>
      <c r="Z139" s="757" t="str">
        <f ca="1">IF(OR($N139="",$N139=0),"",SUMIF('２個別表'!$D$11:$D$510,$C139,'２個別表'!DZ$11:DZ$510))</f>
        <v/>
      </c>
      <c r="AA139" s="757" t="str">
        <f ca="1">IF(OR($N139="",$N139=0),"",SUMIF('２個別表'!$D$11:$D$510,$C139,'２個別表'!EA$11:EA$510))</f>
        <v/>
      </c>
      <c r="AB139" s="757" t="str">
        <f ca="1">IF(OR($N139="",$N139=0),"",SUMIF('２個別表'!$D$11:$D$510,$C139,'２個別表'!EB$11:EB$510))</f>
        <v/>
      </c>
      <c r="AC139" s="757" t="str">
        <f ca="1">IF(OR($N139="",$N139=0),"",SUMIF('２個別表'!$D$11:$D$510,$C139,'２個別表'!EC$11:EC$510))</f>
        <v/>
      </c>
      <c r="AD139" s="758" t="str">
        <f ca="1">IF(OR($N139="",$N139=0),"",SUMIF('２個別表'!$D$11:$D$510,$C139,'２個別表'!ED$11:ED$510))</f>
        <v/>
      </c>
      <c r="AE139" s="758" t="str">
        <f ca="1">IF(OR($N139="",$N139=0),"",SUMIF('２個別表'!$D$11:$D$510,$C139,'２個別表'!EE$11:EE$510))</f>
        <v/>
      </c>
      <c r="AF139" s="758" t="str">
        <f ca="1">IF(OR($N139="",$N139=0),"",SUMIF('２個別表'!$D$11:$D$510,$C139,'２個別表'!EF$11:EF$510))</f>
        <v/>
      </c>
      <c r="AG139" s="758" t="str">
        <f ca="1">IF(OR($N139="",$N139=0),"",SUMIF('２個別表'!$D$11:$D$510,$C139,'２個別表'!EG$11:EG$510))</f>
        <v/>
      </c>
      <c r="AH139" s="758" t="str">
        <f ca="1">IF(OR($N139="",$N139=0),"",SUMIF('２個別表'!$D$11:$D$510,$C139,'２個別表'!EH$11:EH$510))</f>
        <v/>
      </c>
      <c r="AI139" s="758" t="str">
        <f ca="1">IF(OR($N139="",$N139=0),"",SUMIF('２個別表'!$D$11:$D$510,$C139,'２個別表'!EI$11:EI$510))</f>
        <v/>
      </c>
      <c r="AJ139" s="758" t="str">
        <f ca="1">IF(OR($N139="",$N139=0),"",SUMIF('２個別表'!$D$11:$D$510,$C139,'２個別表'!EJ$11:EJ$510))</f>
        <v/>
      </c>
      <c r="AK139" s="758" t="str">
        <f ca="1">IF(OR($N139="",$N139=0),"",SUMIF('２個別表'!$D$11:$D$510,$C139,'２個別表'!EK$11:EK$510))</f>
        <v/>
      </c>
      <c r="AL139" s="759" t="str">
        <f ca="1">IF(OR($N139="",$N139=0),"",SUMIF('２個別表'!$D$11:$D$510,$C139,'２個別表'!EL$11:EL$510))</f>
        <v/>
      </c>
      <c r="AM139" s="760" t="str">
        <f ca="1">IF(OR($N139="",$N139=0),"",SUMIF('２個別表'!$D$11:$D$510,$C139,'２個別表'!EM$11:EM$510))</f>
        <v/>
      </c>
      <c r="AN139" s="33"/>
      <c r="AO139" s="721" t="str">
        <f ca="1">IFERROR(IF($C139="","",INDEX(('２個別表'!$D$11:$D$510,'２個別表'!$W$11:$W$510),MATCH($C139,'２個別表'!$D$11:$D$510,0),1,2)),"")</f>
        <v/>
      </c>
    </row>
    <row r="140" spans="1:41" ht="30" hidden="1" customHeight="1">
      <c r="A140" s="721" t="str">
        <f t="shared" ca="1" si="11"/>
        <v/>
      </c>
      <c r="B140" s="722" t="str">
        <f t="shared" ca="1" si="12"/>
        <v/>
      </c>
      <c r="C140" s="728">
        <v>125</v>
      </c>
      <c r="D140" s="729" t="str">
        <f ca="1">IFERROR(IF(OR($C140="",$C140=0),"",INDEX(('２個別表'!$D$11:$D$510,'２個別表'!R$11:R$510),MATCH($C140,'２個別表'!$D$11:$D$510,0),1,2)),"")</f>
        <v/>
      </c>
      <c r="E140" s="729" t="str">
        <f ca="1">IFERROR(IF(OR($C140="",$C140=0),"",INDEX(('２個別表'!$D$11:$D$510,'２個別表'!S$11:S$510),MATCH($C140,'２個別表'!$D$11:$D$510,0),1,2)),"")</f>
        <v/>
      </c>
      <c r="F140" s="730" t="str">
        <f ca="1">IFERROR(IF(OR($C140="",$C140=0),"",INDEX(('２個別表'!$D$11:$D$510,'２個別表'!T$11:T$510),MATCH($C140,'２個別表'!$D$11:$D$510,0),1,2)),"")</f>
        <v/>
      </c>
      <c r="G140" s="732" t="str">
        <f ca="1">IFERROR(IF(OR($C140="",$C140=0),"",INDEX(('２個別表'!$D$11:$D$510,'２個別表'!V$11:V$510),MATCH($C140,'２個別表'!$D$11:$D$510,0),1,2)),"")</f>
        <v/>
      </c>
      <c r="H140" s="724" t="str">
        <f t="shared" ca="1" si="13"/>
        <v/>
      </c>
      <c r="I140" s="725" t="str">
        <f t="shared" ca="1" si="14"/>
        <v/>
      </c>
      <c r="J140" s="725" t="str">
        <f t="shared" ca="1" si="15"/>
        <v/>
      </c>
      <c r="K140" s="725" t="str">
        <f t="shared" ca="1" si="16"/>
        <v/>
      </c>
      <c r="L140" s="725" t="str">
        <f t="shared" ca="1" si="17"/>
        <v/>
      </c>
      <c r="M140" s="742" t="str">
        <f ca="1">IFERROR(IF(OR($C140="",$C140=0),"",INDEX(('２個別表'!$D$11:$D$510,'２個別表'!W$11:W$510),MATCH($C140,'２個別表'!$D$11:$D$510,0),1,2)&amp;" "&amp;INDEX(('２個別表'!$D$11:$D$510,'２個別表'!X$11:X$510),MATCH($C140,'２個別表'!$D$11:$D$510,0),1,2)),"")</f>
        <v/>
      </c>
      <c r="N140" s="738" t="str">
        <f ca="1">IF(IF(M140="2 補強以外の取組",SUMIFS('２個別表'!$M$11:$M$510,'２個別表'!$D$11:$D$510,$C140),SUMIFS('２個別表'!$N$11:$N$510,'２個別表'!$D$11:$D$510,$C140))=0,"",IF(M140="2 補強以外の取組",SUMIFS('２個別表'!$M$11:$M$510,'２個別表'!$D$11:$D$510,$C140),SUMIFS('２個別表'!$N$11:$N$510,'２個別表'!$D$11:$D$510,$C140)))</f>
        <v/>
      </c>
      <c r="O140" s="739" t="str">
        <f ca="1">IF(OR($N140="",$N140=0),"",SUMIF('２個別表'!$D$11:$D$510,$C140,'２個別表'!$BW$11:$BW$510))</f>
        <v/>
      </c>
      <c r="P140" s="739" t="str">
        <f ca="1">IF(OR($N140="",$N140=0),"",SUMIF('２個別表'!$D$11:$D$510,$C140,'２個別表'!$BY$11:$BY$510))</f>
        <v/>
      </c>
      <c r="Q140" s="739" t="str">
        <f ca="1">IF(OR($N140="",$N140=0),"",SUMIF('２個別表'!$D$11:$D$510,$C140,'２個別表'!$H$11:$H$510))</f>
        <v/>
      </c>
      <c r="R140" s="740" t="str">
        <f ca="1">IF(OR($N140="",$N140=0),"",SUMIF('２個別表'!$D$11:$D$510,$C140,'２個別表'!CS$11:CS$510))</f>
        <v/>
      </c>
      <c r="S140" s="743" t="str">
        <f ca="1">IF(OR($N140="",$N140=0),"",SUMIF('２個別表'!$D$11:$D$510,$C140,'２個別表'!CT$11:CT$510))</f>
        <v/>
      </c>
      <c r="T140" s="364"/>
      <c r="U140" s="364"/>
      <c r="V140" s="364"/>
      <c r="W140" s="365"/>
      <c r="X140" s="755" t="str">
        <f t="shared" ca="1" si="18"/>
        <v/>
      </c>
      <c r="Y140" s="756" t="str">
        <f t="shared" ca="1" si="19"/>
        <v/>
      </c>
      <c r="Z140" s="757" t="str">
        <f ca="1">IF(OR($N140="",$N140=0),"",SUMIF('２個別表'!$D$11:$D$510,$C140,'２個別表'!DZ$11:DZ$510))</f>
        <v/>
      </c>
      <c r="AA140" s="757" t="str">
        <f ca="1">IF(OR($N140="",$N140=0),"",SUMIF('２個別表'!$D$11:$D$510,$C140,'２個別表'!EA$11:EA$510))</f>
        <v/>
      </c>
      <c r="AB140" s="757" t="str">
        <f ca="1">IF(OR($N140="",$N140=0),"",SUMIF('２個別表'!$D$11:$D$510,$C140,'２個別表'!EB$11:EB$510))</f>
        <v/>
      </c>
      <c r="AC140" s="757" t="str">
        <f ca="1">IF(OR($N140="",$N140=0),"",SUMIF('２個別表'!$D$11:$D$510,$C140,'２個別表'!EC$11:EC$510))</f>
        <v/>
      </c>
      <c r="AD140" s="758" t="str">
        <f ca="1">IF(OR($N140="",$N140=0),"",SUMIF('２個別表'!$D$11:$D$510,$C140,'２個別表'!ED$11:ED$510))</f>
        <v/>
      </c>
      <c r="AE140" s="758" t="str">
        <f ca="1">IF(OR($N140="",$N140=0),"",SUMIF('２個別表'!$D$11:$D$510,$C140,'２個別表'!EE$11:EE$510))</f>
        <v/>
      </c>
      <c r="AF140" s="758" t="str">
        <f ca="1">IF(OR($N140="",$N140=0),"",SUMIF('２個別表'!$D$11:$D$510,$C140,'２個別表'!EF$11:EF$510))</f>
        <v/>
      </c>
      <c r="AG140" s="758" t="str">
        <f ca="1">IF(OR($N140="",$N140=0),"",SUMIF('２個別表'!$D$11:$D$510,$C140,'２個別表'!EG$11:EG$510))</f>
        <v/>
      </c>
      <c r="AH140" s="758" t="str">
        <f ca="1">IF(OR($N140="",$N140=0),"",SUMIF('２個別表'!$D$11:$D$510,$C140,'２個別表'!EH$11:EH$510))</f>
        <v/>
      </c>
      <c r="AI140" s="758" t="str">
        <f ca="1">IF(OR($N140="",$N140=0),"",SUMIF('２個別表'!$D$11:$D$510,$C140,'２個別表'!EI$11:EI$510))</f>
        <v/>
      </c>
      <c r="AJ140" s="758" t="str">
        <f ca="1">IF(OR($N140="",$N140=0),"",SUMIF('２個別表'!$D$11:$D$510,$C140,'２個別表'!EJ$11:EJ$510))</f>
        <v/>
      </c>
      <c r="AK140" s="758" t="str">
        <f ca="1">IF(OR($N140="",$N140=0),"",SUMIF('２個別表'!$D$11:$D$510,$C140,'２個別表'!EK$11:EK$510))</f>
        <v/>
      </c>
      <c r="AL140" s="759" t="str">
        <f ca="1">IF(OR($N140="",$N140=0),"",SUMIF('２個別表'!$D$11:$D$510,$C140,'２個別表'!EL$11:EL$510))</f>
        <v/>
      </c>
      <c r="AM140" s="760" t="str">
        <f ca="1">IF(OR($N140="",$N140=0),"",SUMIF('２個別表'!$D$11:$D$510,$C140,'２個別表'!EM$11:EM$510))</f>
        <v/>
      </c>
      <c r="AN140" s="33"/>
      <c r="AO140" s="721" t="str">
        <f ca="1">IFERROR(IF($C140="","",INDEX(('２個別表'!$D$11:$D$510,'２個別表'!$W$11:$W$510),MATCH($C140,'２個別表'!$D$11:$D$510,0),1,2)),"")</f>
        <v/>
      </c>
    </row>
    <row r="141" spans="1:41" ht="30" hidden="1" customHeight="1">
      <c r="A141" s="721" t="str">
        <f t="shared" ca="1" si="11"/>
        <v/>
      </c>
      <c r="B141" s="722" t="str">
        <f t="shared" ca="1" si="12"/>
        <v/>
      </c>
      <c r="C141" s="728">
        <v>126</v>
      </c>
      <c r="D141" s="729" t="str">
        <f ca="1">IFERROR(IF(OR($C141="",$C141=0),"",INDEX(('２個別表'!$D$11:$D$510,'２個別表'!R$11:R$510),MATCH($C141,'２個別表'!$D$11:$D$510,0),1,2)),"")</f>
        <v/>
      </c>
      <c r="E141" s="729" t="str">
        <f ca="1">IFERROR(IF(OR($C141="",$C141=0),"",INDEX(('２個別表'!$D$11:$D$510,'２個別表'!S$11:S$510),MATCH($C141,'２個別表'!$D$11:$D$510,0),1,2)),"")</f>
        <v/>
      </c>
      <c r="F141" s="730" t="str">
        <f ca="1">IFERROR(IF(OR($C141="",$C141=0),"",INDEX(('２個別表'!$D$11:$D$510,'２個別表'!T$11:T$510),MATCH($C141,'２個別表'!$D$11:$D$510,0),1,2)),"")</f>
        <v/>
      </c>
      <c r="G141" s="732" t="str">
        <f ca="1">IFERROR(IF(OR($C141="",$C141=0),"",INDEX(('２個別表'!$D$11:$D$510,'２個別表'!V$11:V$510),MATCH($C141,'２個別表'!$D$11:$D$510,0),1,2)),"")</f>
        <v/>
      </c>
      <c r="H141" s="724" t="str">
        <f t="shared" ca="1" si="13"/>
        <v/>
      </c>
      <c r="I141" s="725" t="str">
        <f t="shared" ca="1" si="14"/>
        <v/>
      </c>
      <c r="J141" s="725" t="str">
        <f t="shared" ca="1" si="15"/>
        <v/>
      </c>
      <c r="K141" s="725" t="str">
        <f t="shared" ca="1" si="16"/>
        <v/>
      </c>
      <c r="L141" s="725" t="str">
        <f t="shared" ca="1" si="17"/>
        <v/>
      </c>
      <c r="M141" s="742" t="str">
        <f ca="1">IFERROR(IF(OR($C141="",$C141=0),"",INDEX(('２個別表'!$D$11:$D$510,'２個別表'!W$11:W$510),MATCH($C141,'２個別表'!$D$11:$D$510,0),1,2)&amp;" "&amp;INDEX(('２個別表'!$D$11:$D$510,'２個別表'!X$11:X$510),MATCH($C141,'２個別表'!$D$11:$D$510,0),1,2)),"")</f>
        <v/>
      </c>
      <c r="N141" s="738" t="str">
        <f ca="1">IF(IF(M141="2 補強以外の取組",SUMIFS('２個別表'!$M$11:$M$510,'２個別表'!$D$11:$D$510,$C141),SUMIFS('２個別表'!$N$11:$N$510,'２個別表'!$D$11:$D$510,$C141))=0,"",IF(M141="2 補強以外の取組",SUMIFS('２個別表'!$M$11:$M$510,'２個別表'!$D$11:$D$510,$C141),SUMIFS('２個別表'!$N$11:$N$510,'２個別表'!$D$11:$D$510,$C141)))</f>
        <v/>
      </c>
      <c r="O141" s="739" t="str">
        <f ca="1">IF(OR($N141="",$N141=0),"",SUMIF('２個別表'!$D$11:$D$510,$C141,'２個別表'!$BW$11:$BW$510))</f>
        <v/>
      </c>
      <c r="P141" s="739" t="str">
        <f ca="1">IF(OR($N141="",$N141=0),"",SUMIF('２個別表'!$D$11:$D$510,$C141,'２個別表'!$BY$11:$BY$510))</f>
        <v/>
      </c>
      <c r="Q141" s="739" t="str">
        <f ca="1">IF(OR($N141="",$N141=0),"",SUMIF('２個別表'!$D$11:$D$510,$C141,'２個別表'!$H$11:$H$510))</f>
        <v/>
      </c>
      <c r="R141" s="740" t="str">
        <f ca="1">IF(OR($N141="",$N141=0),"",SUMIF('２個別表'!$D$11:$D$510,$C141,'２個別表'!CS$11:CS$510))</f>
        <v/>
      </c>
      <c r="S141" s="743" t="str">
        <f ca="1">IF(OR($N141="",$N141=0),"",SUMIF('２個別表'!$D$11:$D$510,$C141,'２個別表'!CT$11:CT$510))</f>
        <v/>
      </c>
      <c r="T141" s="364"/>
      <c r="U141" s="364"/>
      <c r="V141" s="364"/>
      <c r="W141" s="365"/>
      <c r="X141" s="755" t="str">
        <f t="shared" ca="1" si="18"/>
        <v/>
      </c>
      <c r="Y141" s="756" t="str">
        <f t="shared" ca="1" si="19"/>
        <v/>
      </c>
      <c r="Z141" s="757" t="str">
        <f ca="1">IF(OR($N141="",$N141=0),"",SUMIF('２個別表'!$D$11:$D$510,$C141,'２個別表'!DZ$11:DZ$510))</f>
        <v/>
      </c>
      <c r="AA141" s="757" t="str">
        <f ca="1">IF(OR($N141="",$N141=0),"",SUMIF('２個別表'!$D$11:$D$510,$C141,'２個別表'!EA$11:EA$510))</f>
        <v/>
      </c>
      <c r="AB141" s="757" t="str">
        <f ca="1">IF(OR($N141="",$N141=0),"",SUMIF('２個別表'!$D$11:$D$510,$C141,'２個別表'!EB$11:EB$510))</f>
        <v/>
      </c>
      <c r="AC141" s="757" t="str">
        <f ca="1">IF(OR($N141="",$N141=0),"",SUMIF('２個別表'!$D$11:$D$510,$C141,'２個別表'!EC$11:EC$510))</f>
        <v/>
      </c>
      <c r="AD141" s="758" t="str">
        <f ca="1">IF(OR($N141="",$N141=0),"",SUMIF('２個別表'!$D$11:$D$510,$C141,'２個別表'!ED$11:ED$510))</f>
        <v/>
      </c>
      <c r="AE141" s="758" t="str">
        <f ca="1">IF(OR($N141="",$N141=0),"",SUMIF('２個別表'!$D$11:$D$510,$C141,'２個別表'!EE$11:EE$510))</f>
        <v/>
      </c>
      <c r="AF141" s="758" t="str">
        <f ca="1">IF(OR($N141="",$N141=0),"",SUMIF('２個別表'!$D$11:$D$510,$C141,'２個別表'!EF$11:EF$510))</f>
        <v/>
      </c>
      <c r="AG141" s="758" t="str">
        <f ca="1">IF(OR($N141="",$N141=0),"",SUMIF('２個別表'!$D$11:$D$510,$C141,'２個別表'!EG$11:EG$510))</f>
        <v/>
      </c>
      <c r="AH141" s="758" t="str">
        <f ca="1">IF(OR($N141="",$N141=0),"",SUMIF('２個別表'!$D$11:$D$510,$C141,'２個別表'!EH$11:EH$510))</f>
        <v/>
      </c>
      <c r="AI141" s="758" t="str">
        <f ca="1">IF(OR($N141="",$N141=0),"",SUMIF('２個別表'!$D$11:$D$510,$C141,'２個別表'!EI$11:EI$510))</f>
        <v/>
      </c>
      <c r="AJ141" s="758" t="str">
        <f ca="1">IF(OR($N141="",$N141=0),"",SUMIF('２個別表'!$D$11:$D$510,$C141,'２個別表'!EJ$11:EJ$510))</f>
        <v/>
      </c>
      <c r="AK141" s="758" t="str">
        <f ca="1">IF(OR($N141="",$N141=0),"",SUMIF('２個別表'!$D$11:$D$510,$C141,'２個別表'!EK$11:EK$510))</f>
        <v/>
      </c>
      <c r="AL141" s="759" t="str">
        <f ca="1">IF(OR($N141="",$N141=0),"",SUMIF('２個別表'!$D$11:$D$510,$C141,'２個別表'!EL$11:EL$510))</f>
        <v/>
      </c>
      <c r="AM141" s="760" t="str">
        <f ca="1">IF(OR($N141="",$N141=0),"",SUMIF('２個別表'!$D$11:$D$510,$C141,'２個別表'!EM$11:EM$510))</f>
        <v/>
      </c>
      <c r="AN141" s="33"/>
      <c r="AO141" s="721" t="str">
        <f ca="1">IFERROR(IF($C141="","",INDEX(('２個別表'!$D$11:$D$510,'２個別表'!$W$11:$W$510),MATCH($C141,'２個別表'!$D$11:$D$510,0),1,2)),"")</f>
        <v/>
      </c>
    </row>
    <row r="142" spans="1:41" ht="30" hidden="1" customHeight="1">
      <c r="A142" s="721" t="str">
        <f t="shared" ca="1" si="11"/>
        <v/>
      </c>
      <c r="B142" s="722" t="str">
        <f t="shared" ca="1" si="12"/>
        <v/>
      </c>
      <c r="C142" s="728">
        <v>127</v>
      </c>
      <c r="D142" s="729" t="str">
        <f ca="1">IFERROR(IF(OR($C142="",$C142=0),"",INDEX(('２個別表'!$D$11:$D$510,'２個別表'!R$11:R$510),MATCH($C142,'２個別表'!$D$11:$D$510,0),1,2)),"")</f>
        <v/>
      </c>
      <c r="E142" s="729" t="str">
        <f ca="1">IFERROR(IF(OR($C142="",$C142=0),"",INDEX(('２個別表'!$D$11:$D$510,'２個別表'!S$11:S$510),MATCH($C142,'２個別表'!$D$11:$D$510,0),1,2)),"")</f>
        <v/>
      </c>
      <c r="F142" s="730" t="str">
        <f ca="1">IFERROR(IF(OR($C142="",$C142=0),"",INDEX(('２個別表'!$D$11:$D$510,'２個別表'!T$11:T$510),MATCH($C142,'２個別表'!$D$11:$D$510,0),1,2)),"")</f>
        <v/>
      </c>
      <c r="G142" s="732" t="str">
        <f ca="1">IFERROR(IF(OR($C142="",$C142=0),"",INDEX(('２個別表'!$D$11:$D$510,'２個別表'!V$11:V$510),MATCH($C142,'２個別表'!$D$11:$D$510,0),1,2)),"")</f>
        <v/>
      </c>
      <c r="H142" s="724" t="str">
        <f t="shared" ca="1" si="13"/>
        <v/>
      </c>
      <c r="I142" s="725" t="str">
        <f t="shared" ca="1" si="14"/>
        <v/>
      </c>
      <c r="J142" s="725" t="str">
        <f t="shared" ca="1" si="15"/>
        <v/>
      </c>
      <c r="K142" s="725" t="str">
        <f t="shared" ca="1" si="16"/>
        <v/>
      </c>
      <c r="L142" s="725" t="str">
        <f t="shared" ca="1" si="17"/>
        <v/>
      </c>
      <c r="M142" s="742" t="str">
        <f ca="1">IFERROR(IF(OR($C142="",$C142=0),"",INDEX(('２個別表'!$D$11:$D$510,'２個別表'!W$11:W$510),MATCH($C142,'２個別表'!$D$11:$D$510,0),1,2)&amp;" "&amp;INDEX(('２個別表'!$D$11:$D$510,'２個別表'!X$11:X$510),MATCH($C142,'２個別表'!$D$11:$D$510,0),1,2)),"")</f>
        <v/>
      </c>
      <c r="N142" s="738" t="str">
        <f ca="1">IF(IF(M142="2 補強以外の取組",SUMIFS('２個別表'!$M$11:$M$510,'２個別表'!$D$11:$D$510,$C142),SUMIFS('２個別表'!$N$11:$N$510,'２個別表'!$D$11:$D$510,$C142))=0,"",IF(M142="2 補強以外の取組",SUMIFS('２個別表'!$M$11:$M$510,'２個別表'!$D$11:$D$510,$C142),SUMIFS('２個別表'!$N$11:$N$510,'２個別表'!$D$11:$D$510,$C142)))</f>
        <v/>
      </c>
      <c r="O142" s="739" t="str">
        <f ca="1">IF(OR($N142="",$N142=0),"",SUMIF('２個別表'!$D$11:$D$510,$C142,'２個別表'!$BW$11:$BW$510))</f>
        <v/>
      </c>
      <c r="P142" s="739" t="str">
        <f ca="1">IF(OR($N142="",$N142=0),"",SUMIF('２個別表'!$D$11:$D$510,$C142,'２個別表'!$BY$11:$BY$510))</f>
        <v/>
      </c>
      <c r="Q142" s="739" t="str">
        <f ca="1">IF(OR($N142="",$N142=0),"",SUMIF('２個別表'!$D$11:$D$510,$C142,'２個別表'!$H$11:$H$510))</f>
        <v/>
      </c>
      <c r="R142" s="740" t="str">
        <f ca="1">IF(OR($N142="",$N142=0),"",SUMIF('２個別表'!$D$11:$D$510,$C142,'２個別表'!CS$11:CS$510))</f>
        <v/>
      </c>
      <c r="S142" s="743" t="str">
        <f ca="1">IF(OR($N142="",$N142=0),"",SUMIF('２個別表'!$D$11:$D$510,$C142,'２個別表'!CT$11:CT$510))</f>
        <v/>
      </c>
      <c r="T142" s="364"/>
      <c r="U142" s="364"/>
      <c r="V142" s="364"/>
      <c r="W142" s="365"/>
      <c r="X142" s="755" t="str">
        <f t="shared" ca="1" si="18"/>
        <v/>
      </c>
      <c r="Y142" s="756" t="str">
        <f t="shared" ca="1" si="19"/>
        <v/>
      </c>
      <c r="Z142" s="757" t="str">
        <f ca="1">IF(OR($N142="",$N142=0),"",SUMIF('２個別表'!$D$11:$D$510,$C142,'２個別表'!DZ$11:DZ$510))</f>
        <v/>
      </c>
      <c r="AA142" s="757" t="str">
        <f ca="1">IF(OR($N142="",$N142=0),"",SUMIF('２個別表'!$D$11:$D$510,$C142,'２個別表'!EA$11:EA$510))</f>
        <v/>
      </c>
      <c r="AB142" s="757" t="str">
        <f ca="1">IF(OR($N142="",$N142=0),"",SUMIF('２個別表'!$D$11:$D$510,$C142,'２個別表'!EB$11:EB$510))</f>
        <v/>
      </c>
      <c r="AC142" s="757" t="str">
        <f ca="1">IF(OR($N142="",$N142=0),"",SUMIF('２個別表'!$D$11:$D$510,$C142,'２個別表'!EC$11:EC$510))</f>
        <v/>
      </c>
      <c r="AD142" s="758" t="str">
        <f ca="1">IF(OR($N142="",$N142=0),"",SUMIF('２個別表'!$D$11:$D$510,$C142,'２個別表'!ED$11:ED$510))</f>
        <v/>
      </c>
      <c r="AE142" s="758" t="str">
        <f ca="1">IF(OR($N142="",$N142=0),"",SUMIF('２個別表'!$D$11:$D$510,$C142,'２個別表'!EE$11:EE$510))</f>
        <v/>
      </c>
      <c r="AF142" s="758" t="str">
        <f ca="1">IF(OR($N142="",$N142=0),"",SUMIF('２個別表'!$D$11:$D$510,$C142,'２個別表'!EF$11:EF$510))</f>
        <v/>
      </c>
      <c r="AG142" s="758" t="str">
        <f ca="1">IF(OR($N142="",$N142=0),"",SUMIF('２個別表'!$D$11:$D$510,$C142,'２個別表'!EG$11:EG$510))</f>
        <v/>
      </c>
      <c r="AH142" s="758" t="str">
        <f ca="1">IF(OR($N142="",$N142=0),"",SUMIF('２個別表'!$D$11:$D$510,$C142,'２個別表'!EH$11:EH$510))</f>
        <v/>
      </c>
      <c r="AI142" s="758" t="str">
        <f ca="1">IF(OR($N142="",$N142=0),"",SUMIF('２個別表'!$D$11:$D$510,$C142,'２個別表'!EI$11:EI$510))</f>
        <v/>
      </c>
      <c r="AJ142" s="758" t="str">
        <f ca="1">IF(OR($N142="",$N142=0),"",SUMIF('２個別表'!$D$11:$D$510,$C142,'２個別表'!EJ$11:EJ$510))</f>
        <v/>
      </c>
      <c r="AK142" s="758" t="str">
        <f ca="1">IF(OR($N142="",$N142=0),"",SUMIF('２個別表'!$D$11:$D$510,$C142,'２個別表'!EK$11:EK$510))</f>
        <v/>
      </c>
      <c r="AL142" s="759" t="str">
        <f ca="1">IF(OR($N142="",$N142=0),"",SUMIF('２個別表'!$D$11:$D$510,$C142,'２個別表'!EL$11:EL$510))</f>
        <v/>
      </c>
      <c r="AM142" s="760" t="str">
        <f ca="1">IF(OR($N142="",$N142=0),"",SUMIF('２個別表'!$D$11:$D$510,$C142,'２個別表'!EM$11:EM$510))</f>
        <v/>
      </c>
      <c r="AN142" s="33"/>
      <c r="AO142" s="721" t="str">
        <f ca="1">IFERROR(IF($C142="","",INDEX(('２個別表'!$D$11:$D$510,'２個別表'!$W$11:$W$510),MATCH($C142,'２個別表'!$D$11:$D$510,0),1,2)),"")</f>
        <v/>
      </c>
    </row>
    <row r="143" spans="1:41" ht="30" hidden="1" customHeight="1">
      <c r="A143" s="721" t="str">
        <f t="shared" ca="1" si="11"/>
        <v/>
      </c>
      <c r="B143" s="722" t="str">
        <f t="shared" ca="1" si="12"/>
        <v/>
      </c>
      <c r="C143" s="728">
        <v>128</v>
      </c>
      <c r="D143" s="729" t="str">
        <f ca="1">IFERROR(IF(OR($C143="",$C143=0),"",INDEX(('２個別表'!$D$11:$D$510,'２個別表'!R$11:R$510),MATCH($C143,'２個別表'!$D$11:$D$510,0),1,2)),"")</f>
        <v/>
      </c>
      <c r="E143" s="729" t="str">
        <f ca="1">IFERROR(IF(OR($C143="",$C143=0),"",INDEX(('２個別表'!$D$11:$D$510,'２個別表'!S$11:S$510),MATCH($C143,'２個別表'!$D$11:$D$510,0),1,2)),"")</f>
        <v/>
      </c>
      <c r="F143" s="730" t="str">
        <f ca="1">IFERROR(IF(OR($C143="",$C143=0),"",INDEX(('２個別表'!$D$11:$D$510,'２個別表'!T$11:T$510),MATCH($C143,'２個別表'!$D$11:$D$510,0),1,2)),"")</f>
        <v/>
      </c>
      <c r="G143" s="732" t="str">
        <f ca="1">IFERROR(IF(OR($C143="",$C143=0),"",INDEX(('２個別表'!$D$11:$D$510,'２個別表'!V$11:V$510),MATCH($C143,'２個別表'!$D$11:$D$510,0),1,2)),"")</f>
        <v/>
      </c>
      <c r="H143" s="724" t="str">
        <f t="shared" ca="1" si="13"/>
        <v/>
      </c>
      <c r="I143" s="725" t="str">
        <f t="shared" ca="1" si="14"/>
        <v/>
      </c>
      <c r="J143" s="725" t="str">
        <f t="shared" ca="1" si="15"/>
        <v/>
      </c>
      <c r="K143" s="725" t="str">
        <f t="shared" ca="1" si="16"/>
        <v/>
      </c>
      <c r="L143" s="725" t="str">
        <f t="shared" ca="1" si="17"/>
        <v/>
      </c>
      <c r="M143" s="742" t="str">
        <f ca="1">IFERROR(IF(OR($C143="",$C143=0),"",INDEX(('２個別表'!$D$11:$D$510,'２個別表'!W$11:W$510),MATCH($C143,'２個別表'!$D$11:$D$510,0),1,2)&amp;" "&amp;INDEX(('２個別表'!$D$11:$D$510,'２個別表'!X$11:X$510),MATCH($C143,'２個別表'!$D$11:$D$510,0),1,2)),"")</f>
        <v/>
      </c>
      <c r="N143" s="738" t="str">
        <f ca="1">IF(IF(M143="2 補強以外の取組",SUMIFS('２個別表'!$M$11:$M$510,'２個別表'!$D$11:$D$510,$C143),SUMIFS('２個別表'!$N$11:$N$510,'２個別表'!$D$11:$D$510,$C143))=0,"",IF(M143="2 補強以外の取組",SUMIFS('２個別表'!$M$11:$M$510,'２個別表'!$D$11:$D$510,$C143),SUMIFS('２個別表'!$N$11:$N$510,'２個別表'!$D$11:$D$510,$C143)))</f>
        <v/>
      </c>
      <c r="O143" s="739" t="str">
        <f ca="1">IF(OR($N143="",$N143=0),"",SUMIF('２個別表'!$D$11:$D$510,$C143,'２個別表'!$BW$11:$BW$510))</f>
        <v/>
      </c>
      <c r="P143" s="739" t="str">
        <f ca="1">IF(OR($N143="",$N143=0),"",SUMIF('２個別表'!$D$11:$D$510,$C143,'２個別表'!$BY$11:$BY$510))</f>
        <v/>
      </c>
      <c r="Q143" s="739" t="str">
        <f ca="1">IF(OR($N143="",$N143=0),"",SUMIF('２個別表'!$D$11:$D$510,$C143,'２個別表'!$H$11:$H$510))</f>
        <v/>
      </c>
      <c r="R143" s="740" t="str">
        <f ca="1">IF(OR($N143="",$N143=0),"",SUMIF('２個別表'!$D$11:$D$510,$C143,'２個別表'!CS$11:CS$510))</f>
        <v/>
      </c>
      <c r="S143" s="743" t="str">
        <f ca="1">IF(OR($N143="",$N143=0),"",SUMIF('２個別表'!$D$11:$D$510,$C143,'２個別表'!CT$11:CT$510))</f>
        <v/>
      </c>
      <c r="T143" s="364"/>
      <c r="U143" s="364"/>
      <c r="V143" s="364"/>
      <c r="W143" s="365"/>
      <c r="X143" s="755" t="str">
        <f t="shared" ca="1" si="18"/>
        <v/>
      </c>
      <c r="Y143" s="756" t="str">
        <f t="shared" ca="1" si="19"/>
        <v/>
      </c>
      <c r="Z143" s="757" t="str">
        <f ca="1">IF(OR($N143="",$N143=0),"",SUMIF('２個別表'!$D$11:$D$510,$C143,'２個別表'!DZ$11:DZ$510))</f>
        <v/>
      </c>
      <c r="AA143" s="757" t="str">
        <f ca="1">IF(OR($N143="",$N143=0),"",SUMIF('２個別表'!$D$11:$D$510,$C143,'２個別表'!EA$11:EA$510))</f>
        <v/>
      </c>
      <c r="AB143" s="757" t="str">
        <f ca="1">IF(OR($N143="",$N143=0),"",SUMIF('２個別表'!$D$11:$D$510,$C143,'２個別表'!EB$11:EB$510))</f>
        <v/>
      </c>
      <c r="AC143" s="757" t="str">
        <f ca="1">IF(OR($N143="",$N143=0),"",SUMIF('２個別表'!$D$11:$D$510,$C143,'２個別表'!EC$11:EC$510))</f>
        <v/>
      </c>
      <c r="AD143" s="758" t="str">
        <f ca="1">IF(OR($N143="",$N143=0),"",SUMIF('２個別表'!$D$11:$D$510,$C143,'２個別表'!ED$11:ED$510))</f>
        <v/>
      </c>
      <c r="AE143" s="758" t="str">
        <f ca="1">IF(OR($N143="",$N143=0),"",SUMIF('２個別表'!$D$11:$D$510,$C143,'２個別表'!EE$11:EE$510))</f>
        <v/>
      </c>
      <c r="AF143" s="758" t="str">
        <f ca="1">IF(OR($N143="",$N143=0),"",SUMIF('２個別表'!$D$11:$D$510,$C143,'２個別表'!EF$11:EF$510))</f>
        <v/>
      </c>
      <c r="AG143" s="758" t="str">
        <f ca="1">IF(OR($N143="",$N143=0),"",SUMIF('２個別表'!$D$11:$D$510,$C143,'２個別表'!EG$11:EG$510))</f>
        <v/>
      </c>
      <c r="AH143" s="758" t="str">
        <f ca="1">IF(OR($N143="",$N143=0),"",SUMIF('２個別表'!$D$11:$D$510,$C143,'２個別表'!EH$11:EH$510))</f>
        <v/>
      </c>
      <c r="AI143" s="758" t="str">
        <f ca="1">IF(OR($N143="",$N143=0),"",SUMIF('２個別表'!$D$11:$D$510,$C143,'２個別表'!EI$11:EI$510))</f>
        <v/>
      </c>
      <c r="AJ143" s="758" t="str">
        <f ca="1">IF(OR($N143="",$N143=0),"",SUMIF('２個別表'!$D$11:$D$510,$C143,'２個別表'!EJ$11:EJ$510))</f>
        <v/>
      </c>
      <c r="AK143" s="758" t="str">
        <f ca="1">IF(OR($N143="",$N143=0),"",SUMIF('２個別表'!$D$11:$D$510,$C143,'２個別表'!EK$11:EK$510))</f>
        <v/>
      </c>
      <c r="AL143" s="759" t="str">
        <f ca="1">IF(OR($N143="",$N143=0),"",SUMIF('２個別表'!$D$11:$D$510,$C143,'２個別表'!EL$11:EL$510))</f>
        <v/>
      </c>
      <c r="AM143" s="760" t="str">
        <f ca="1">IF(OR($N143="",$N143=0),"",SUMIF('２個別表'!$D$11:$D$510,$C143,'２個別表'!EM$11:EM$510))</f>
        <v/>
      </c>
      <c r="AN143" s="33"/>
      <c r="AO143" s="721" t="str">
        <f ca="1">IFERROR(IF($C143="","",INDEX(('２個別表'!$D$11:$D$510,'２個別表'!$W$11:$W$510),MATCH($C143,'２個別表'!$D$11:$D$510,0),1,2)),"")</f>
        <v/>
      </c>
    </row>
    <row r="144" spans="1:41" ht="30" hidden="1" customHeight="1">
      <c r="A144" s="721" t="str">
        <f t="shared" ca="1" si="11"/>
        <v/>
      </c>
      <c r="B144" s="722" t="str">
        <f t="shared" ca="1" si="12"/>
        <v/>
      </c>
      <c r="C144" s="728">
        <v>129</v>
      </c>
      <c r="D144" s="729" t="str">
        <f ca="1">IFERROR(IF(OR($C144="",$C144=0),"",INDEX(('２個別表'!$D$11:$D$510,'２個別表'!R$11:R$510),MATCH($C144,'２個別表'!$D$11:$D$510,0),1,2)),"")</f>
        <v/>
      </c>
      <c r="E144" s="729" t="str">
        <f ca="1">IFERROR(IF(OR($C144="",$C144=0),"",INDEX(('２個別表'!$D$11:$D$510,'２個別表'!S$11:S$510),MATCH($C144,'２個別表'!$D$11:$D$510,0),1,2)),"")</f>
        <v/>
      </c>
      <c r="F144" s="730" t="str">
        <f ca="1">IFERROR(IF(OR($C144="",$C144=0),"",INDEX(('２個別表'!$D$11:$D$510,'２個別表'!T$11:T$510),MATCH($C144,'２個別表'!$D$11:$D$510,0),1,2)),"")</f>
        <v/>
      </c>
      <c r="G144" s="732" t="str">
        <f ca="1">IFERROR(IF(OR($C144="",$C144=0),"",INDEX(('２個別表'!$D$11:$D$510,'２個別表'!V$11:V$510),MATCH($C144,'２個別表'!$D$11:$D$510,0),1,2)),"")</f>
        <v/>
      </c>
      <c r="H144" s="724" t="str">
        <f t="shared" ca="1" si="13"/>
        <v/>
      </c>
      <c r="I144" s="725" t="str">
        <f t="shared" ca="1" si="14"/>
        <v/>
      </c>
      <c r="J144" s="725" t="str">
        <f t="shared" ca="1" si="15"/>
        <v/>
      </c>
      <c r="K144" s="725" t="str">
        <f t="shared" ca="1" si="16"/>
        <v/>
      </c>
      <c r="L144" s="725" t="str">
        <f t="shared" ca="1" si="17"/>
        <v/>
      </c>
      <c r="M144" s="742" t="str">
        <f ca="1">IFERROR(IF(OR($C144="",$C144=0),"",INDEX(('２個別表'!$D$11:$D$510,'２個別表'!W$11:W$510),MATCH($C144,'２個別表'!$D$11:$D$510,0),1,2)&amp;" "&amp;INDEX(('２個別表'!$D$11:$D$510,'２個別表'!X$11:X$510),MATCH($C144,'２個別表'!$D$11:$D$510,0),1,2)),"")</f>
        <v/>
      </c>
      <c r="N144" s="738" t="str">
        <f ca="1">IF(IF(M144="2 補強以外の取組",SUMIFS('２個別表'!$M$11:$M$510,'２個別表'!$D$11:$D$510,$C144),SUMIFS('２個別表'!$N$11:$N$510,'２個別表'!$D$11:$D$510,$C144))=0,"",IF(M144="2 補強以外の取組",SUMIFS('２個別表'!$M$11:$M$510,'２個別表'!$D$11:$D$510,$C144),SUMIFS('２個別表'!$N$11:$N$510,'２個別表'!$D$11:$D$510,$C144)))</f>
        <v/>
      </c>
      <c r="O144" s="739" t="str">
        <f ca="1">IF(OR($N144="",$N144=0),"",SUMIF('２個別表'!$D$11:$D$510,$C144,'２個別表'!$BW$11:$BW$510))</f>
        <v/>
      </c>
      <c r="P144" s="739" t="str">
        <f ca="1">IF(OR($N144="",$N144=0),"",SUMIF('２個別表'!$D$11:$D$510,$C144,'２個別表'!$BY$11:$BY$510))</f>
        <v/>
      </c>
      <c r="Q144" s="739" t="str">
        <f ca="1">IF(OR($N144="",$N144=0),"",SUMIF('２個別表'!$D$11:$D$510,$C144,'２個別表'!$H$11:$H$510))</f>
        <v/>
      </c>
      <c r="R144" s="740" t="str">
        <f ca="1">IF(OR($N144="",$N144=0),"",SUMIF('２個別表'!$D$11:$D$510,$C144,'２個別表'!CS$11:CS$510))</f>
        <v/>
      </c>
      <c r="S144" s="743" t="str">
        <f ca="1">IF(OR($N144="",$N144=0),"",SUMIF('２個別表'!$D$11:$D$510,$C144,'２個別表'!CT$11:CT$510))</f>
        <v/>
      </c>
      <c r="T144" s="364"/>
      <c r="U144" s="364"/>
      <c r="V144" s="364"/>
      <c r="W144" s="365"/>
      <c r="X144" s="755" t="str">
        <f t="shared" ca="1" si="18"/>
        <v/>
      </c>
      <c r="Y144" s="756" t="str">
        <f t="shared" ca="1" si="19"/>
        <v/>
      </c>
      <c r="Z144" s="757" t="str">
        <f ca="1">IF(OR($N144="",$N144=0),"",SUMIF('２個別表'!$D$11:$D$510,$C144,'２個別表'!DZ$11:DZ$510))</f>
        <v/>
      </c>
      <c r="AA144" s="757" t="str">
        <f ca="1">IF(OR($N144="",$N144=0),"",SUMIF('２個別表'!$D$11:$D$510,$C144,'２個別表'!EA$11:EA$510))</f>
        <v/>
      </c>
      <c r="AB144" s="757" t="str">
        <f ca="1">IF(OR($N144="",$N144=0),"",SUMIF('２個別表'!$D$11:$D$510,$C144,'２個別表'!EB$11:EB$510))</f>
        <v/>
      </c>
      <c r="AC144" s="757" t="str">
        <f ca="1">IF(OR($N144="",$N144=0),"",SUMIF('２個別表'!$D$11:$D$510,$C144,'２個別表'!EC$11:EC$510))</f>
        <v/>
      </c>
      <c r="AD144" s="758" t="str">
        <f ca="1">IF(OR($N144="",$N144=0),"",SUMIF('２個別表'!$D$11:$D$510,$C144,'２個別表'!ED$11:ED$510))</f>
        <v/>
      </c>
      <c r="AE144" s="758" t="str">
        <f ca="1">IF(OR($N144="",$N144=0),"",SUMIF('２個別表'!$D$11:$D$510,$C144,'２個別表'!EE$11:EE$510))</f>
        <v/>
      </c>
      <c r="AF144" s="758" t="str">
        <f ca="1">IF(OR($N144="",$N144=0),"",SUMIF('２個別表'!$D$11:$D$510,$C144,'２個別表'!EF$11:EF$510))</f>
        <v/>
      </c>
      <c r="AG144" s="758" t="str">
        <f ca="1">IF(OR($N144="",$N144=0),"",SUMIF('２個別表'!$D$11:$D$510,$C144,'２個別表'!EG$11:EG$510))</f>
        <v/>
      </c>
      <c r="AH144" s="758" t="str">
        <f ca="1">IF(OR($N144="",$N144=0),"",SUMIF('２個別表'!$D$11:$D$510,$C144,'２個別表'!EH$11:EH$510))</f>
        <v/>
      </c>
      <c r="AI144" s="758" t="str">
        <f ca="1">IF(OR($N144="",$N144=0),"",SUMIF('２個別表'!$D$11:$D$510,$C144,'２個別表'!EI$11:EI$510))</f>
        <v/>
      </c>
      <c r="AJ144" s="758" t="str">
        <f ca="1">IF(OR($N144="",$N144=0),"",SUMIF('２個別表'!$D$11:$D$510,$C144,'２個別表'!EJ$11:EJ$510))</f>
        <v/>
      </c>
      <c r="AK144" s="758" t="str">
        <f ca="1">IF(OR($N144="",$N144=0),"",SUMIF('２個別表'!$D$11:$D$510,$C144,'２個別表'!EK$11:EK$510))</f>
        <v/>
      </c>
      <c r="AL144" s="759" t="str">
        <f ca="1">IF(OR($N144="",$N144=0),"",SUMIF('２個別表'!$D$11:$D$510,$C144,'２個別表'!EL$11:EL$510))</f>
        <v/>
      </c>
      <c r="AM144" s="760" t="str">
        <f ca="1">IF(OR($N144="",$N144=0),"",SUMIF('２個別表'!$D$11:$D$510,$C144,'２個別表'!EM$11:EM$510))</f>
        <v/>
      </c>
      <c r="AN144" s="33"/>
      <c r="AO144" s="721" t="str">
        <f ca="1">IFERROR(IF($C144="","",INDEX(('２個別表'!$D$11:$D$510,'２個別表'!$W$11:$W$510),MATCH($C144,'２個別表'!$D$11:$D$510,0),1,2)),"")</f>
        <v/>
      </c>
    </row>
    <row r="145" spans="1:41" ht="30" hidden="1" customHeight="1">
      <c r="A145" s="721" t="str">
        <f t="shared" ref="A145:A203" ca="1" si="20">IF(N145="","",SUM(I145:L145))</f>
        <v/>
      </c>
      <c r="B145" s="722" t="str">
        <f t="shared" ref="B145:B203" ca="1" si="21">IF(D145&amp;E145&amp;F145="","",D145&amp;E145&amp;F145&amp;AO145)</f>
        <v/>
      </c>
      <c r="C145" s="728">
        <v>130</v>
      </c>
      <c r="D145" s="729" t="str">
        <f ca="1">IFERROR(IF(OR($C145="",$C145=0),"",INDEX(('２個別表'!$D$11:$D$510,'２個別表'!R$11:R$510),MATCH($C145,'２個別表'!$D$11:$D$510,0),1,2)),"")</f>
        <v/>
      </c>
      <c r="E145" s="729" t="str">
        <f ca="1">IFERROR(IF(OR($C145="",$C145=0),"",INDEX(('２個別表'!$D$11:$D$510,'２個別表'!S$11:S$510),MATCH($C145,'２個別表'!$D$11:$D$510,0),1,2)),"")</f>
        <v/>
      </c>
      <c r="F145" s="730" t="str">
        <f ca="1">IFERROR(IF(OR($C145="",$C145=0),"",INDEX(('２個別表'!$D$11:$D$510,'２個別表'!T$11:T$510),MATCH($C145,'２個別表'!$D$11:$D$510,0),1,2)),"")</f>
        <v/>
      </c>
      <c r="G145" s="732" t="str">
        <f ca="1">IFERROR(IF(OR($C145="",$C145=0),"",INDEX(('２個別表'!$D$11:$D$510,'２個別表'!V$11:V$510),MATCH($C145,'２個別表'!$D$11:$D$510,0),1,2)),"")</f>
        <v/>
      </c>
      <c r="H145" s="724" t="str">
        <f t="shared" ref="H145:H203" ca="1" si="22">IFERROR(IF($M145="2 補強以外の取組",IF(INDEX(INDIRECT("'２個別表'!FD11:FD239"),MATCH($C145,INDIRECT("'２個別表'!D11:D239"),0),1)="■",1,""),IF(AND(IF(INDEX(INDIRECT("'２個別表'!FD11:FD239"),MATCH($C145,INDIRECT("'２個別表'!D11:D239"),0),1)="■",1,""),SUM(I145:L145)&gt;=1),1,"")),"")</f>
        <v/>
      </c>
      <c r="I145" s="725" t="str">
        <f t="shared" ref="I145:I203" ca="1" si="23">IFERROR(IF($M145="2 補強以外の取組","",IF(AND(INDEX(INDIRECT("'２個別表'!EZ11:FC239"),MATCH($C145,INDIRECT("'２個別表'!D11:D239"),0),1)="■",INDEX(INDIRECT("'２個別表'!EZ11:FC239"),MATCH($C145,INDIRECT("'２個別表'!D11:D239"),0),2)=2),1,"")),"")</f>
        <v/>
      </c>
      <c r="J145" s="725" t="str">
        <f t="shared" ref="J145:J203" ca="1" si="24">IFERROR(IF($M145="2 補強以外の取組","",IF(AND(INDEX(INDIRECT("'２個別表'!EZ11:FC239"),MATCH($C145,INDIRECT("'２個別表'!D11:D239"),0),1)="■",INDEX(INDIRECT("'２個別表'!EZ11:FC239"),MATCH($C145,INDIRECT("'２個別表'!D11:D239"),0),2)=1),1,"")),"")</f>
        <v/>
      </c>
      <c r="K145" s="725" t="str">
        <f t="shared" ref="K145:K203" ca="1" si="25">IFERROR(IF($M145="2 補強以外の取組","",IF(AND(INDEX(INDIRECT("'２個別表'!EZ11:FC239"),MATCH($C145,INDIRECT("'２個別表'!D11:D239"),0),3)="■",INDEX(INDIRECT("'２個別表'!EZ11:FC239"),MATCH($C145,INDIRECT("'２個別表'!D11:D239"),0),4)=2),1,"")),"")</f>
        <v/>
      </c>
      <c r="L145" s="725" t="str">
        <f t="shared" ref="L145:L203" ca="1" si="26">IFERROR(IF($M145="2 補強以外の取組","",IF(AND(INDEX(INDIRECT("'２個別表'!EZ11:FC239"),MATCH($C145,INDIRECT("'２個別表'!D11:D239"),0),3)="■",INDEX(INDIRECT("'２個別表'!EZ11:FC239"),MATCH($C145,INDIRECT("'２個別表'!D11:D239"),0),4)=1),1,"")),"")</f>
        <v/>
      </c>
      <c r="M145" s="742" t="str">
        <f ca="1">IFERROR(IF(OR($C145="",$C145=0),"",INDEX(('２個別表'!$D$11:$D$510,'２個別表'!W$11:W$510),MATCH($C145,'２個別表'!$D$11:$D$510,0),1,2)&amp;" "&amp;INDEX(('２個別表'!$D$11:$D$510,'２個別表'!X$11:X$510),MATCH($C145,'２個別表'!$D$11:$D$510,0),1,2)),"")</f>
        <v/>
      </c>
      <c r="N145" s="738" t="str">
        <f ca="1">IF(IF(M145="2 補強以外の取組",SUMIFS('２個別表'!$M$11:$M$510,'２個別表'!$D$11:$D$510,$C145),SUMIFS('２個別表'!$N$11:$N$510,'２個別表'!$D$11:$D$510,$C145))=0,"",IF(M145="2 補強以外の取組",SUMIFS('２個別表'!$M$11:$M$510,'２個別表'!$D$11:$D$510,$C145),SUMIFS('２個別表'!$N$11:$N$510,'２個別表'!$D$11:$D$510,$C145)))</f>
        <v/>
      </c>
      <c r="O145" s="739" t="str">
        <f ca="1">IF(OR($N145="",$N145=0),"",SUMIF('２個別表'!$D$11:$D$510,$C145,'２個別表'!$BW$11:$BW$510))</f>
        <v/>
      </c>
      <c r="P145" s="739" t="str">
        <f ca="1">IF(OR($N145="",$N145=0),"",SUMIF('２個別表'!$D$11:$D$510,$C145,'２個別表'!$BY$11:$BY$510))</f>
        <v/>
      </c>
      <c r="Q145" s="739" t="str">
        <f ca="1">IF(OR($N145="",$N145=0),"",SUMIF('２個別表'!$D$11:$D$510,$C145,'２個別表'!$H$11:$H$510))</f>
        <v/>
      </c>
      <c r="R145" s="740" t="str">
        <f ca="1">IF(OR($N145="",$N145=0),"",SUMIF('２個別表'!$D$11:$D$510,$C145,'２個別表'!CS$11:CS$510))</f>
        <v/>
      </c>
      <c r="S145" s="743" t="str">
        <f ca="1">IF(OR($N145="",$N145=0),"",SUMIF('２個別表'!$D$11:$D$510,$C145,'２個別表'!CT$11:CT$510))</f>
        <v/>
      </c>
      <c r="T145" s="364"/>
      <c r="U145" s="364"/>
      <c r="V145" s="364"/>
      <c r="W145" s="365"/>
      <c r="X145" s="755" t="str">
        <f t="shared" ref="X145:X203" ca="1" si="27">IF(OR($N145="",$N145=0),"",SUM($O145,$S145,$T145,$V145))</f>
        <v/>
      </c>
      <c r="Y145" s="756" t="str">
        <f t="shared" ref="Y145:Y203" ca="1" si="28">IF(OR($N145="",$N145=0),"",SUM($P145,$S145,$U145,$W145))</f>
        <v/>
      </c>
      <c r="Z145" s="757" t="str">
        <f ca="1">IF(OR($N145="",$N145=0),"",SUMIF('２個別表'!$D$11:$D$510,$C145,'２個別表'!DZ$11:DZ$510))</f>
        <v/>
      </c>
      <c r="AA145" s="757" t="str">
        <f ca="1">IF(OR($N145="",$N145=0),"",SUMIF('２個別表'!$D$11:$D$510,$C145,'２個別表'!EA$11:EA$510))</f>
        <v/>
      </c>
      <c r="AB145" s="757" t="str">
        <f ca="1">IF(OR($N145="",$N145=0),"",SUMIF('２個別表'!$D$11:$D$510,$C145,'２個別表'!EB$11:EB$510))</f>
        <v/>
      </c>
      <c r="AC145" s="757" t="str">
        <f ca="1">IF(OR($N145="",$N145=0),"",SUMIF('２個別表'!$D$11:$D$510,$C145,'２個別表'!EC$11:EC$510))</f>
        <v/>
      </c>
      <c r="AD145" s="758" t="str">
        <f ca="1">IF(OR($N145="",$N145=0),"",SUMIF('２個別表'!$D$11:$D$510,$C145,'２個別表'!ED$11:ED$510))</f>
        <v/>
      </c>
      <c r="AE145" s="758" t="str">
        <f ca="1">IF(OR($N145="",$N145=0),"",SUMIF('２個別表'!$D$11:$D$510,$C145,'２個別表'!EE$11:EE$510))</f>
        <v/>
      </c>
      <c r="AF145" s="758" t="str">
        <f ca="1">IF(OR($N145="",$N145=0),"",SUMIF('２個別表'!$D$11:$D$510,$C145,'２個別表'!EF$11:EF$510))</f>
        <v/>
      </c>
      <c r="AG145" s="758" t="str">
        <f ca="1">IF(OR($N145="",$N145=0),"",SUMIF('２個別表'!$D$11:$D$510,$C145,'２個別表'!EG$11:EG$510))</f>
        <v/>
      </c>
      <c r="AH145" s="758" t="str">
        <f ca="1">IF(OR($N145="",$N145=0),"",SUMIF('２個別表'!$D$11:$D$510,$C145,'２個別表'!EH$11:EH$510))</f>
        <v/>
      </c>
      <c r="AI145" s="758" t="str">
        <f ca="1">IF(OR($N145="",$N145=0),"",SUMIF('２個別表'!$D$11:$D$510,$C145,'２個別表'!EI$11:EI$510))</f>
        <v/>
      </c>
      <c r="AJ145" s="758" t="str">
        <f ca="1">IF(OR($N145="",$N145=0),"",SUMIF('２個別表'!$D$11:$D$510,$C145,'２個別表'!EJ$11:EJ$510))</f>
        <v/>
      </c>
      <c r="AK145" s="758" t="str">
        <f ca="1">IF(OR($N145="",$N145=0),"",SUMIF('２個別表'!$D$11:$D$510,$C145,'２個別表'!EK$11:EK$510))</f>
        <v/>
      </c>
      <c r="AL145" s="759" t="str">
        <f ca="1">IF(OR($N145="",$N145=0),"",SUMIF('２個別表'!$D$11:$D$510,$C145,'２個別表'!EL$11:EL$510))</f>
        <v/>
      </c>
      <c r="AM145" s="760" t="str">
        <f ca="1">IF(OR($N145="",$N145=0),"",SUMIF('２個別表'!$D$11:$D$510,$C145,'２個別表'!EM$11:EM$510))</f>
        <v/>
      </c>
      <c r="AN145" s="33"/>
      <c r="AO145" s="721" t="str">
        <f ca="1">IFERROR(IF($C145="","",INDEX(('２個別表'!$D$11:$D$510,'２個別表'!$W$11:$W$510),MATCH($C145,'２個別表'!$D$11:$D$510,0),1,2)),"")</f>
        <v/>
      </c>
    </row>
    <row r="146" spans="1:41" ht="30" hidden="1" customHeight="1">
      <c r="A146" s="721" t="str">
        <f t="shared" ca="1" si="20"/>
        <v/>
      </c>
      <c r="B146" s="722" t="str">
        <f t="shared" ca="1" si="21"/>
        <v/>
      </c>
      <c r="C146" s="728">
        <v>131</v>
      </c>
      <c r="D146" s="729" t="str">
        <f ca="1">IFERROR(IF(OR($C146="",$C146=0),"",INDEX(('２個別表'!$D$11:$D$510,'２個別表'!R$11:R$510),MATCH($C146,'２個別表'!$D$11:$D$510,0),1,2)),"")</f>
        <v/>
      </c>
      <c r="E146" s="729" t="str">
        <f ca="1">IFERROR(IF(OR($C146="",$C146=0),"",INDEX(('２個別表'!$D$11:$D$510,'２個別表'!S$11:S$510),MATCH($C146,'２個別表'!$D$11:$D$510,0),1,2)),"")</f>
        <v/>
      </c>
      <c r="F146" s="730" t="str">
        <f ca="1">IFERROR(IF(OR($C146="",$C146=0),"",INDEX(('２個別表'!$D$11:$D$510,'２個別表'!T$11:T$510),MATCH($C146,'２個別表'!$D$11:$D$510,0),1,2)),"")</f>
        <v/>
      </c>
      <c r="G146" s="732" t="str">
        <f ca="1">IFERROR(IF(OR($C146="",$C146=0),"",INDEX(('２個別表'!$D$11:$D$510,'２個別表'!V$11:V$510),MATCH($C146,'２個別表'!$D$11:$D$510,0),1,2)),"")</f>
        <v/>
      </c>
      <c r="H146" s="724" t="str">
        <f t="shared" ca="1" si="22"/>
        <v/>
      </c>
      <c r="I146" s="725" t="str">
        <f t="shared" ca="1" si="23"/>
        <v/>
      </c>
      <c r="J146" s="725" t="str">
        <f t="shared" ca="1" si="24"/>
        <v/>
      </c>
      <c r="K146" s="725" t="str">
        <f t="shared" ca="1" si="25"/>
        <v/>
      </c>
      <c r="L146" s="725" t="str">
        <f t="shared" ca="1" si="26"/>
        <v/>
      </c>
      <c r="M146" s="742" t="str">
        <f ca="1">IFERROR(IF(OR($C146="",$C146=0),"",INDEX(('２個別表'!$D$11:$D$510,'２個別表'!W$11:W$510),MATCH($C146,'２個別表'!$D$11:$D$510,0),1,2)&amp;" "&amp;INDEX(('２個別表'!$D$11:$D$510,'２個別表'!X$11:X$510),MATCH($C146,'２個別表'!$D$11:$D$510,0),1,2)),"")</f>
        <v/>
      </c>
      <c r="N146" s="738" t="str">
        <f ca="1">IF(IF(M146="2 補強以外の取組",SUMIFS('２個別表'!$M$11:$M$510,'２個別表'!$D$11:$D$510,$C146),SUMIFS('２個別表'!$N$11:$N$510,'２個別表'!$D$11:$D$510,$C146))=0,"",IF(M146="2 補強以外の取組",SUMIFS('２個別表'!$M$11:$M$510,'２個別表'!$D$11:$D$510,$C146),SUMIFS('２個別表'!$N$11:$N$510,'２個別表'!$D$11:$D$510,$C146)))</f>
        <v/>
      </c>
      <c r="O146" s="739" t="str">
        <f ca="1">IF(OR($N146="",$N146=0),"",SUMIF('２個別表'!$D$11:$D$510,$C146,'２個別表'!$BW$11:$BW$510))</f>
        <v/>
      </c>
      <c r="P146" s="739" t="str">
        <f ca="1">IF(OR($N146="",$N146=0),"",SUMIF('２個別表'!$D$11:$D$510,$C146,'２個別表'!$BY$11:$BY$510))</f>
        <v/>
      </c>
      <c r="Q146" s="739" t="str">
        <f ca="1">IF(OR($N146="",$N146=0),"",SUMIF('２個別表'!$D$11:$D$510,$C146,'２個別表'!$H$11:$H$510))</f>
        <v/>
      </c>
      <c r="R146" s="740" t="str">
        <f ca="1">IF(OR($N146="",$N146=0),"",SUMIF('２個別表'!$D$11:$D$510,$C146,'２個別表'!CS$11:CS$510))</f>
        <v/>
      </c>
      <c r="S146" s="743" t="str">
        <f ca="1">IF(OR($N146="",$N146=0),"",SUMIF('２個別表'!$D$11:$D$510,$C146,'２個別表'!CT$11:CT$510))</f>
        <v/>
      </c>
      <c r="T146" s="364"/>
      <c r="U146" s="364"/>
      <c r="V146" s="364"/>
      <c r="W146" s="365"/>
      <c r="X146" s="755" t="str">
        <f t="shared" ca="1" si="27"/>
        <v/>
      </c>
      <c r="Y146" s="756" t="str">
        <f t="shared" ca="1" si="28"/>
        <v/>
      </c>
      <c r="Z146" s="757" t="str">
        <f ca="1">IF(OR($N146="",$N146=0),"",SUMIF('２個別表'!$D$11:$D$510,$C146,'２個別表'!DZ$11:DZ$510))</f>
        <v/>
      </c>
      <c r="AA146" s="757" t="str">
        <f ca="1">IF(OR($N146="",$N146=0),"",SUMIF('２個別表'!$D$11:$D$510,$C146,'２個別表'!EA$11:EA$510))</f>
        <v/>
      </c>
      <c r="AB146" s="757" t="str">
        <f ca="1">IF(OR($N146="",$N146=0),"",SUMIF('２個別表'!$D$11:$D$510,$C146,'２個別表'!EB$11:EB$510))</f>
        <v/>
      </c>
      <c r="AC146" s="757" t="str">
        <f ca="1">IF(OR($N146="",$N146=0),"",SUMIF('２個別表'!$D$11:$D$510,$C146,'２個別表'!EC$11:EC$510))</f>
        <v/>
      </c>
      <c r="AD146" s="758" t="str">
        <f ca="1">IF(OR($N146="",$N146=0),"",SUMIF('２個別表'!$D$11:$D$510,$C146,'２個別表'!ED$11:ED$510))</f>
        <v/>
      </c>
      <c r="AE146" s="758" t="str">
        <f ca="1">IF(OR($N146="",$N146=0),"",SUMIF('２個別表'!$D$11:$D$510,$C146,'２個別表'!EE$11:EE$510))</f>
        <v/>
      </c>
      <c r="AF146" s="758" t="str">
        <f ca="1">IF(OR($N146="",$N146=0),"",SUMIF('２個別表'!$D$11:$D$510,$C146,'２個別表'!EF$11:EF$510))</f>
        <v/>
      </c>
      <c r="AG146" s="758" t="str">
        <f ca="1">IF(OR($N146="",$N146=0),"",SUMIF('２個別表'!$D$11:$D$510,$C146,'２個別表'!EG$11:EG$510))</f>
        <v/>
      </c>
      <c r="AH146" s="758" t="str">
        <f ca="1">IF(OR($N146="",$N146=0),"",SUMIF('２個別表'!$D$11:$D$510,$C146,'２個別表'!EH$11:EH$510))</f>
        <v/>
      </c>
      <c r="AI146" s="758" t="str">
        <f ca="1">IF(OR($N146="",$N146=0),"",SUMIF('２個別表'!$D$11:$D$510,$C146,'２個別表'!EI$11:EI$510))</f>
        <v/>
      </c>
      <c r="AJ146" s="758" t="str">
        <f ca="1">IF(OR($N146="",$N146=0),"",SUMIF('２個別表'!$D$11:$D$510,$C146,'２個別表'!EJ$11:EJ$510))</f>
        <v/>
      </c>
      <c r="AK146" s="758" t="str">
        <f ca="1">IF(OR($N146="",$N146=0),"",SUMIF('２個別表'!$D$11:$D$510,$C146,'２個別表'!EK$11:EK$510))</f>
        <v/>
      </c>
      <c r="AL146" s="759" t="str">
        <f ca="1">IF(OR($N146="",$N146=0),"",SUMIF('２個別表'!$D$11:$D$510,$C146,'２個別表'!EL$11:EL$510))</f>
        <v/>
      </c>
      <c r="AM146" s="760" t="str">
        <f ca="1">IF(OR($N146="",$N146=0),"",SUMIF('２個別表'!$D$11:$D$510,$C146,'２個別表'!EM$11:EM$510))</f>
        <v/>
      </c>
      <c r="AN146" s="33"/>
      <c r="AO146" s="721" t="str">
        <f ca="1">IFERROR(IF($C146="","",INDEX(('２個別表'!$D$11:$D$510,'２個別表'!$W$11:$W$510),MATCH($C146,'２個別表'!$D$11:$D$510,0),1,2)),"")</f>
        <v/>
      </c>
    </row>
    <row r="147" spans="1:41" ht="30" hidden="1" customHeight="1">
      <c r="A147" s="721" t="str">
        <f t="shared" ca="1" si="20"/>
        <v/>
      </c>
      <c r="B147" s="722" t="str">
        <f t="shared" ca="1" si="21"/>
        <v/>
      </c>
      <c r="C147" s="728">
        <v>132</v>
      </c>
      <c r="D147" s="729" t="str">
        <f ca="1">IFERROR(IF(OR($C147="",$C147=0),"",INDEX(('２個別表'!$D$11:$D$510,'２個別表'!R$11:R$510),MATCH($C147,'２個別表'!$D$11:$D$510,0),1,2)),"")</f>
        <v/>
      </c>
      <c r="E147" s="729" t="str">
        <f ca="1">IFERROR(IF(OR($C147="",$C147=0),"",INDEX(('２個別表'!$D$11:$D$510,'２個別表'!S$11:S$510),MATCH($C147,'２個別表'!$D$11:$D$510,0),1,2)),"")</f>
        <v/>
      </c>
      <c r="F147" s="730" t="str">
        <f ca="1">IFERROR(IF(OR($C147="",$C147=0),"",INDEX(('２個別表'!$D$11:$D$510,'２個別表'!T$11:T$510),MATCH($C147,'２個別表'!$D$11:$D$510,0),1,2)),"")</f>
        <v/>
      </c>
      <c r="G147" s="732" t="str">
        <f ca="1">IFERROR(IF(OR($C147="",$C147=0),"",INDEX(('２個別表'!$D$11:$D$510,'２個別表'!V$11:V$510),MATCH($C147,'２個別表'!$D$11:$D$510,0),1,2)),"")</f>
        <v/>
      </c>
      <c r="H147" s="724" t="str">
        <f t="shared" ca="1" si="22"/>
        <v/>
      </c>
      <c r="I147" s="725" t="str">
        <f t="shared" ca="1" si="23"/>
        <v/>
      </c>
      <c r="J147" s="725" t="str">
        <f t="shared" ca="1" si="24"/>
        <v/>
      </c>
      <c r="K147" s="725" t="str">
        <f t="shared" ca="1" si="25"/>
        <v/>
      </c>
      <c r="L147" s="725" t="str">
        <f t="shared" ca="1" si="26"/>
        <v/>
      </c>
      <c r="M147" s="742" t="str">
        <f ca="1">IFERROR(IF(OR($C147="",$C147=0),"",INDEX(('２個別表'!$D$11:$D$510,'２個別表'!W$11:W$510),MATCH($C147,'２個別表'!$D$11:$D$510,0),1,2)&amp;" "&amp;INDEX(('２個別表'!$D$11:$D$510,'２個別表'!X$11:X$510),MATCH($C147,'２個別表'!$D$11:$D$510,0),1,2)),"")</f>
        <v/>
      </c>
      <c r="N147" s="738" t="str">
        <f ca="1">IF(IF(M147="2 補強以外の取組",SUMIFS('２個別表'!$M$11:$M$510,'２個別表'!$D$11:$D$510,$C147),SUMIFS('２個別表'!$N$11:$N$510,'２個別表'!$D$11:$D$510,$C147))=0,"",IF(M147="2 補強以外の取組",SUMIFS('２個別表'!$M$11:$M$510,'２個別表'!$D$11:$D$510,$C147),SUMIFS('２個別表'!$N$11:$N$510,'２個別表'!$D$11:$D$510,$C147)))</f>
        <v/>
      </c>
      <c r="O147" s="739" t="str">
        <f ca="1">IF(OR($N147="",$N147=0),"",SUMIF('２個別表'!$D$11:$D$510,$C147,'２個別表'!$BW$11:$BW$510))</f>
        <v/>
      </c>
      <c r="P147" s="739" t="str">
        <f ca="1">IF(OR($N147="",$N147=0),"",SUMIF('２個別表'!$D$11:$D$510,$C147,'２個別表'!$BY$11:$BY$510))</f>
        <v/>
      </c>
      <c r="Q147" s="739" t="str">
        <f ca="1">IF(OR($N147="",$N147=0),"",SUMIF('２個別表'!$D$11:$D$510,$C147,'２個別表'!$H$11:$H$510))</f>
        <v/>
      </c>
      <c r="R147" s="740" t="str">
        <f ca="1">IF(OR($N147="",$N147=0),"",SUMIF('２個別表'!$D$11:$D$510,$C147,'２個別表'!CS$11:CS$510))</f>
        <v/>
      </c>
      <c r="S147" s="743" t="str">
        <f ca="1">IF(OR($N147="",$N147=0),"",SUMIF('２個別表'!$D$11:$D$510,$C147,'２個別表'!CT$11:CT$510))</f>
        <v/>
      </c>
      <c r="T147" s="364"/>
      <c r="U147" s="364"/>
      <c r="V147" s="364"/>
      <c r="W147" s="365"/>
      <c r="X147" s="755" t="str">
        <f t="shared" ca="1" si="27"/>
        <v/>
      </c>
      <c r="Y147" s="756" t="str">
        <f t="shared" ca="1" si="28"/>
        <v/>
      </c>
      <c r="Z147" s="757" t="str">
        <f ca="1">IF(OR($N147="",$N147=0),"",SUMIF('２個別表'!$D$11:$D$510,$C147,'２個別表'!DZ$11:DZ$510))</f>
        <v/>
      </c>
      <c r="AA147" s="757" t="str">
        <f ca="1">IF(OR($N147="",$N147=0),"",SUMIF('２個別表'!$D$11:$D$510,$C147,'２個別表'!EA$11:EA$510))</f>
        <v/>
      </c>
      <c r="AB147" s="757" t="str">
        <f ca="1">IF(OR($N147="",$N147=0),"",SUMIF('２個別表'!$D$11:$D$510,$C147,'２個別表'!EB$11:EB$510))</f>
        <v/>
      </c>
      <c r="AC147" s="757" t="str">
        <f ca="1">IF(OR($N147="",$N147=0),"",SUMIF('２個別表'!$D$11:$D$510,$C147,'２個別表'!EC$11:EC$510))</f>
        <v/>
      </c>
      <c r="AD147" s="758" t="str">
        <f ca="1">IF(OR($N147="",$N147=0),"",SUMIF('２個別表'!$D$11:$D$510,$C147,'２個別表'!ED$11:ED$510))</f>
        <v/>
      </c>
      <c r="AE147" s="758" t="str">
        <f ca="1">IF(OR($N147="",$N147=0),"",SUMIF('２個別表'!$D$11:$D$510,$C147,'２個別表'!EE$11:EE$510))</f>
        <v/>
      </c>
      <c r="AF147" s="758" t="str">
        <f ca="1">IF(OR($N147="",$N147=0),"",SUMIF('２個別表'!$D$11:$D$510,$C147,'２個別表'!EF$11:EF$510))</f>
        <v/>
      </c>
      <c r="AG147" s="758" t="str">
        <f ca="1">IF(OR($N147="",$N147=0),"",SUMIF('２個別表'!$D$11:$D$510,$C147,'２個別表'!EG$11:EG$510))</f>
        <v/>
      </c>
      <c r="AH147" s="758" t="str">
        <f ca="1">IF(OR($N147="",$N147=0),"",SUMIF('２個別表'!$D$11:$D$510,$C147,'２個別表'!EH$11:EH$510))</f>
        <v/>
      </c>
      <c r="AI147" s="758" t="str">
        <f ca="1">IF(OR($N147="",$N147=0),"",SUMIF('２個別表'!$D$11:$D$510,$C147,'２個別表'!EI$11:EI$510))</f>
        <v/>
      </c>
      <c r="AJ147" s="758" t="str">
        <f ca="1">IF(OR($N147="",$N147=0),"",SUMIF('２個別表'!$D$11:$D$510,$C147,'２個別表'!EJ$11:EJ$510))</f>
        <v/>
      </c>
      <c r="AK147" s="758" t="str">
        <f ca="1">IF(OR($N147="",$N147=0),"",SUMIF('２個別表'!$D$11:$D$510,$C147,'２個別表'!EK$11:EK$510))</f>
        <v/>
      </c>
      <c r="AL147" s="759" t="str">
        <f ca="1">IF(OR($N147="",$N147=0),"",SUMIF('２個別表'!$D$11:$D$510,$C147,'２個別表'!EL$11:EL$510))</f>
        <v/>
      </c>
      <c r="AM147" s="760" t="str">
        <f ca="1">IF(OR($N147="",$N147=0),"",SUMIF('２個別表'!$D$11:$D$510,$C147,'２個別表'!EM$11:EM$510))</f>
        <v/>
      </c>
      <c r="AN147" s="33"/>
      <c r="AO147" s="721" t="str">
        <f ca="1">IFERROR(IF($C147="","",INDEX(('２個別表'!$D$11:$D$510,'２個別表'!$W$11:$W$510),MATCH($C147,'２個別表'!$D$11:$D$510,0),1,2)),"")</f>
        <v/>
      </c>
    </row>
    <row r="148" spans="1:41" ht="30" hidden="1" customHeight="1">
      <c r="A148" s="721" t="str">
        <f t="shared" ca="1" si="20"/>
        <v/>
      </c>
      <c r="B148" s="722" t="str">
        <f t="shared" ca="1" si="21"/>
        <v/>
      </c>
      <c r="C148" s="728">
        <v>133</v>
      </c>
      <c r="D148" s="729" t="str">
        <f ca="1">IFERROR(IF(OR($C148="",$C148=0),"",INDEX(('２個別表'!$D$11:$D$510,'２個別表'!R$11:R$510),MATCH($C148,'２個別表'!$D$11:$D$510,0),1,2)),"")</f>
        <v/>
      </c>
      <c r="E148" s="729" t="str">
        <f ca="1">IFERROR(IF(OR($C148="",$C148=0),"",INDEX(('２個別表'!$D$11:$D$510,'２個別表'!S$11:S$510),MATCH($C148,'２個別表'!$D$11:$D$510,0),1,2)),"")</f>
        <v/>
      </c>
      <c r="F148" s="730" t="str">
        <f ca="1">IFERROR(IF(OR($C148="",$C148=0),"",INDEX(('２個別表'!$D$11:$D$510,'２個別表'!T$11:T$510),MATCH($C148,'２個別表'!$D$11:$D$510,0),1,2)),"")</f>
        <v/>
      </c>
      <c r="G148" s="732" t="str">
        <f ca="1">IFERROR(IF(OR($C148="",$C148=0),"",INDEX(('２個別表'!$D$11:$D$510,'２個別表'!V$11:V$510),MATCH($C148,'２個別表'!$D$11:$D$510,0),1,2)),"")</f>
        <v/>
      </c>
      <c r="H148" s="724" t="str">
        <f t="shared" ca="1" si="22"/>
        <v/>
      </c>
      <c r="I148" s="725" t="str">
        <f t="shared" ca="1" si="23"/>
        <v/>
      </c>
      <c r="J148" s="725" t="str">
        <f t="shared" ca="1" si="24"/>
        <v/>
      </c>
      <c r="K148" s="725" t="str">
        <f t="shared" ca="1" si="25"/>
        <v/>
      </c>
      <c r="L148" s="725" t="str">
        <f t="shared" ca="1" si="26"/>
        <v/>
      </c>
      <c r="M148" s="742" t="str">
        <f ca="1">IFERROR(IF(OR($C148="",$C148=0),"",INDEX(('２個別表'!$D$11:$D$510,'２個別表'!W$11:W$510),MATCH($C148,'２個別表'!$D$11:$D$510,0),1,2)&amp;" "&amp;INDEX(('２個別表'!$D$11:$D$510,'２個別表'!X$11:X$510),MATCH($C148,'２個別表'!$D$11:$D$510,0),1,2)),"")</f>
        <v/>
      </c>
      <c r="N148" s="738" t="str">
        <f ca="1">IF(IF(M148="2 補強以外の取組",SUMIFS('２個別表'!$M$11:$M$510,'２個別表'!$D$11:$D$510,$C148),SUMIFS('２個別表'!$N$11:$N$510,'２個別表'!$D$11:$D$510,$C148))=0,"",IF(M148="2 補強以外の取組",SUMIFS('２個別表'!$M$11:$M$510,'２個別表'!$D$11:$D$510,$C148),SUMIFS('２個別表'!$N$11:$N$510,'２個別表'!$D$11:$D$510,$C148)))</f>
        <v/>
      </c>
      <c r="O148" s="739" t="str">
        <f ca="1">IF(OR($N148="",$N148=0),"",SUMIF('２個別表'!$D$11:$D$510,$C148,'２個別表'!$BW$11:$BW$510))</f>
        <v/>
      </c>
      <c r="P148" s="739" t="str">
        <f ca="1">IF(OR($N148="",$N148=0),"",SUMIF('２個別表'!$D$11:$D$510,$C148,'２個別表'!$BY$11:$BY$510))</f>
        <v/>
      </c>
      <c r="Q148" s="739" t="str">
        <f ca="1">IF(OR($N148="",$N148=0),"",SUMIF('２個別表'!$D$11:$D$510,$C148,'２個別表'!$H$11:$H$510))</f>
        <v/>
      </c>
      <c r="R148" s="740" t="str">
        <f ca="1">IF(OR($N148="",$N148=0),"",SUMIF('２個別表'!$D$11:$D$510,$C148,'２個別表'!CS$11:CS$510))</f>
        <v/>
      </c>
      <c r="S148" s="743" t="str">
        <f ca="1">IF(OR($N148="",$N148=0),"",SUMIF('２個別表'!$D$11:$D$510,$C148,'２個別表'!CT$11:CT$510))</f>
        <v/>
      </c>
      <c r="T148" s="364"/>
      <c r="U148" s="364"/>
      <c r="V148" s="364"/>
      <c r="W148" s="365"/>
      <c r="X148" s="755" t="str">
        <f t="shared" ca="1" si="27"/>
        <v/>
      </c>
      <c r="Y148" s="756" t="str">
        <f t="shared" ca="1" si="28"/>
        <v/>
      </c>
      <c r="Z148" s="757" t="str">
        <f ca="1">IF(OR($N148="",$N148=0),"",SUMIF('２個別表'!$D$11:$D$510,$C148,'２個別表'!DZ$11:DZ$510))</f>
        <v/>
      </c>
      <c r="AA148" s="757" t="str">
        <f ca="1">IF(OR($N148="",$N148=0),"",SUMIF('２個別表'!$D$11:$D$510,$C148,'２個別表'!EA$11:EA$510))</f>
        <v/>
      </c>
      <c r="AB148" s="757" t="str">
        <f ca="1">IF(OR($N148="",$N148=0),"",SUMIF('２個別表'!$D$11:$D$510,$C148,'２個別表'!EB$11:EB$510))</f>
        <v/>
      </c>
      <c r="AC148" s="757" t="str">
        <f ca="1">IF(OR($N148="",$N148=0),"",SUMIF('２個別表'!$D$11:$D$510,$C148,'２個別表'!EC$11:EC$510))</f>
        <v/>
      </c>
      <c r="AD148" s="758" t="str">
        <f ca="1">IF(OR($N148="",$N148=0),"",SUMIF('２個別表'!$D$11:$D$510,$C148,'２個別表'!ED$11:ED$510))</f>
        <v/>
      </c>
      <c r="AE148" s="758" t="str">
        <f ca="1">IF(OR($N148="",$N148=0),"",SUMIF('２個別表'!$D$11:$D$510,$C148,'２個別表'!EE$11:EE$510))</f>
        <v/>
      </c>
      <c r="AF148" s="758" t="str">
        <f ca="1">IF(OR($N148="",$N148=0),"",SUMIF('２個別表'!$D$11:$D$510,$C148,'２個別表'!EF$11:EF$510))</f>
        <v/>
      </c>
      <c r="AG148" s="758" t="str">
        <f ca="1">IF(OR($N148="",$N148=0),"",SUMIF('２個別表'!$D$11:$D$510,$C148,'２個別表'!EG$11:EG$510))</f>
        <v/>
      </c>
      <c r="AH148" s="758" t="str">
        <f ca="1">IF(OR($N148="",$N148=0),"",SUMIF('２個別表'!$D$11:$D$510,$C148,'２個別表'!EH$11:EH$510))</f>
        <v/>
      </c>
      <c r="AI148" s="758" t="str">
        <f ca="1">IF(OR($N148="",$N148=0),"",SUMIF('２個別表'!$D$11:$D$510,$C148,'２個別表'!EI$11:EI$510))</f>
        <v/>
      </c>
      <c r="AJ148" s="758" t="str">
        <f ca="1">IF(OR($N148="",$N148=0),"",SUMIF('２個別表'!$D$11:$D$510,$C148,'２個別表'!EJ$11:EJ$510))</f>
        <v/>
      </c>
      <c r="AK148" s="758" t="str">
        <f ca="1">IF(OR($N148="",$N148=0),"",SUMIF('２個別表'!$D$11:$D$510,$C148,'２個別表'!EK$11:EK$510))</f>
        <v/>
      </c>
      <c r="AL148" s="759" t="str">
        <f ca="1">IF(OR($N148="",$N148=0),"",SUMIF('２個別表'!$D$11:$D$510,$C148,'２個別表'!EL$11:EL$510))</f>
        <v/>
      </c>
      <c r="AM148" s="760" t="str">
        <f ca="1">IF(OR($N148="",$N148=0),"",SUMIF('２個別表'!$D$11:$D$510,$C148,'２個別表'!EM$11:EM$510))</f>
        <v/>
      </c>
      <c r="AN148" s="33"/>
      <c r="AO148" s="721" t="str">
        <f ca="1">IFERROR(IF($C148="","",INDEX(('２個別表'!$D$11:$D$510,'２個別表'!$W$11:$W$510),MATCH($C148,'２個別表'!$D$11:$D$510,0),1,2)),"")</f>
        <v/>
      </c>
    </row>
    <row r="149" spans="1:41" ht="30" hidden="1" customHeight="1">
      <c r="A149" s="721" t="str">
        <f t="shared" ca="1" si="20"/>
        <v/>
      </c>
      <c r="B149" s="722" t="str">
        <f t="shared" ca="1" si="21"/>
        <v/>
      </c>
      <c r="C149" s="728">
        <v>134</v>
      </c>
      <c r="D149" s="729" t="str">
        <f ca="1">IFERROR(IF(OR($C149="",$C149=0),"",INDEX(('２個別表'!$D$11:$D$510,'２個別表'!R$11:R$510),MATCH($C149,'２個別表'!$D$11:$D$510,0),1,2)),"")</f>
        <v/>
      </c>
      <c r="E149" s="729" t="str">
        <f ca="1">IFERROR(IF(OR($C149="",$C149=0),"",INDEX(('２個別表'!$D$11:$D$510,'２個別表'!S$11:S$510),MATCH($C149,'２個別表'!$D$11:$D$510,0),1,2)),"")</f>
        <v/>
      </c>
      <c r="F149" s="730" t="str">
        <f ca="1">IFERROR(IF(OR($C149="",$C149=0),"",INDEX(('２個別表'!$D$11:$D$510,'２個別表'!T$11:T$510),MATCH($C149,'２個別表'!$D$11:$D$510,0),1,2)),"")</f>
        <v/>
      </c>
      <c r="G149" s="732" t="str">
        <f ca="1">IFERROR(IF(OR($C149="",$C149=0),"",INDEX(('２個別表'!$D$11:$D$510,'２個別表'!V$11:V$510),MATCH($C149,'２個別表'!$D$11:$D$510,0),1,2)),"")</f>
        <v/>
      </c>
      <c r="H149" s="724" t="str">
        <f t="shared" ca="1" si="22"/>
        <v/>
      </c>
      <c r="I149" s="725" t="str">
        <f t="shared" ca="1" si="23"/>
        <v/>
      </c>
      <c r="J149" s="725" t="str">
        <f t="shared" ca="1" si="24"/>
        <v/>
      </c>
      <c r="K149" s="725" t="str">
        <f t="shared" ca="1" si="25"/>
        <v/>
      </c>
      <c r="L149" s="725" t="str">
        <f t="shared" ca="1" si="26"/>
        <v/>
      </c>
      <c r="M149" s="742" t="str">
        <f ca="1">IFERROR(IF(OR($C149="",$C149=0),"",INDEX(('２個別表'!$D$11:$D$510,'２個別表'!W$11:W$510),MATCH($C149,'２個別表'!$D$11:$D$510,0),1,2)&amp;" "&amp;INDEX(('２個別表'!$D$11:$D$510,'２個別表'!X$11:X$510),MATCH($C149,'２個別表'!$D$11:$D$510,0),1,2)),"")</f>
        <v/>
      </c>
      <c r="N149" s="738" t="str">
        <f ca="1">IF(IF(M149="2 補強以外の取組",SUMIFS('２個別表'!$M$11:$M$510,'２個別表'!$D$11:$D$510,$C149),SUMIFS('２個別表'!$N$11:$N$510,'２個別表'!$D$11:$D$510,$C149))=0,"",IF(M149="2 補強以外の取組",SUMIFS('２個別表'!$M$11:$M$510,'２個別表'!$D$11:$D$510,$C149),SUMIFS('２個別表'!$N$11:$N$510,'２個別表'!$D$11:$D$510,$C149)))</f>
        <v/>
      </c>
      <c r="O149" s="739" t="str">
        <f ca="1">IF(OR($N149="",$N149=0),"",SUMIF('２個別表'!$D$11:$D$510,$C149,'２個別表'!$BW$11:$BW$510))</f>
        <v/>
      </c>
      <c r="P149" s="739" t="str">
        <f ca="1">IF(OR($N149="",$N149=0),"",SUMIF('２個別表'!$D$11:$D$510,$C149,'２個別表'!$BY$11:$BY$510))</f>
        <v/>
      </c>
      <c r="Q149" s="739" t="str">
        <f ca="1">IF(OR($N149="",$N149=0),"",SUMIF('２個別表'!$D$11:$D$510,$C149,'２個別表'!$H$11:$H$510))</f>
        <v/>
      </c>
      <c r="R149" s="740" t="str">
        <f ca="1">IF(OR($N149="",$N149=0),"",SUMIF('２個別表'!$D$11:$D$510,$C149,'２個別表'!CS$11:CS$510))</f>
        <v/>
      </c>
      <c r="S149" s="743" t="str">
        <f ca="1">IF(OR($N149="",$N149=0),"",SUMIF('２個別表'!$D$11:$D$510,$C149,'２個別表'!CT$11:CT$510))</f>
        <v/>
      </c>
      <c r="T149" s="364"/>
      <c r="U149" s="364"/>
      <c r="V149" s="364"/>
      <c r="W149" s="365"/>
      <c r="X149" s="755" t="str">
        <f t="shared" ca="1" si="27"/>
        <v/>
      </c>
      <c r="Y149" s="756" t="str">
        <f t="shared" ca="1" si="28"/>
        <v/>
      </c>
      <c r="Z149" s="757" t="str">
        <f ca="1">IF(OR($N149="",$N149=0),"",SUMIF('２個別表'!$D$11:$D$510,$C149,'２個別表'!DZ$11:DZ$510))</f>
        <v/>
      </c>
      <c r="AA149" s="757" t="str">
        <f ca="1">IF(OR($N149="",$N149=0),"",SUMIF('２個別表'!$D$11:$D$510,$C149,'２個別表'!EA$11:EA$510))</f>
        <v/>
      </c>
      <c r="AB149" s="757" t="str">
        <f ca="1">IF(OR($N149="",$N149=0),"",SUMIF('２個別表'!$D$11:$D$510,$C149,'２個別表'!EB$11:EB$510))</f>
        <v/>
      </c>
      <c r="AC149" s="757" t="str">
        <f ca="1">IF(OR($N149="",$N149=0),"",SUMIF('２個別表'!$D$11:$D$510,$C149,'２個別表'!EC$11:EC$510))</f>
        <v/>
      </c>
      <c r="AD149" s="758" t="str">
        <f ca="1">IF(OR($N149="",$N149=0),"",SUMIF('２個別表'!$D$11:$D$510,$C149,'２個別表'!ED$11:ED$510))</f>
        <v/>
      </c>
      <c r="AE149" s="758" t="str">
        <f ca="1">IF(OR($N149="",$N149=0),"",SUMIF('２個別表'!$D$11:$D$510,$C149,'２個別表'!EE$11:EE$510))</f>
        <v/>
      </c>
      <c r="AF149" s="758" t="str">
        <f ca="1">IF(OR($N149="",$N149=0),"",SUMIF('２個別表'!$D$11:$D$510,$C149,'２個別表'!EF$11:EF$510))</f>
        <v/>
      </c>
      <c r="AG149" s="758" t="str">
        <f ca="1">IF(OR($N149="",$N149=0),"",SUMIF('２個別表'!$D$11:$D$510,$C149,'２個別表'!EG$11:EG$510))</f>
        <v/>
      </c>
      <c r="AH149" s="758" t="str">
        <f ca="1">IF(OR($N149="",$N149=0),"",SUMIF('２個別表'!$D$11:$D$510,$C149,'２個別表'!EH$11:EH$510))</f>
        <v/>
      </c>
      <c r="AI149" s="758" t="str">
        <f ca="1">IF(OR($N149="",$N149=0),"",SUMIF('２個別表'!$D$11:$D$510,$C149,'２個別表'!EI$11:EI$510))</f>
        <v/>
      </c>
      <c r="AJ149" s="758" t="str">
        <f ca="1">IF(OR($N149="",$N149=0),"",SUMIF('２個別表'!$D$11:$D$510,$C149,'２個別表'!EJ$11:EJ$510))</f>
        <v/>
      </c>
      <c r="AK149" s="758" t="str">
        <f ca="1">IF(OR($N149="",$N149=0),"",SUMIF('２個別表'!$D$11:$D$510,$C149,'２個別表'!EK$11:EK$510))</f>
        <v/>
      </c>
      <c r="AL149" s="759" t="str">
        <f ca="1">IF(OR($N149="",$N149=0),"",SUMIF('２個別表'!$D$11:$D$510,$C149,'２個別表'!EL$11:EL$510))</f>
        <v/>
      </c>
      <c r="AM149" s="760" t="str">
        <f ca="1">IF(OR($N149="",$N149=0),"",SUMIF('２個別表'!$D$11:$D$510,$C149,'２個別表'!EM$11:EM$510))</f>
        <v/>
      </c>
      <c r="AN149" s="33"/>
      <c r="AO149" s="721" t="str">
        <f ca="1">IFERROR(IF($C149="","",INDEX(('２個別表'!$D$11:$D$510,'２個別表'!$W$11:$W$510),MATCH($C149,'２個別表'!$D$11:$D$510,0),1,2)),"")</f>
        <v/>
      </c>
    </row>
    <row r="150" spans="1:41" ht="30" hidden="1" customHeight="1">
      <c r="A150" s="721" t="str">
        <f t="shared" ca="1" si="20"/>
        <v/>
      </c>
      <c r="B150" s="722" t="str">
        <f t="shared" ca="1" si="21"/>
        <v/>
      </c>
      <c r="C150" s="728">
        <v>135</v>
      </c>
      <c r="D150" s="729" t="str">
        <f ca="1">IFERROR(IF(OR($C150="",$C150=0),"",INDEX(('２個別表'!$D$11:$D$510,'２個別表'!R$11:R$510),MATCH($C150,'２個別表'!$D$11:$D$510,0),1,2)),"")</f>
        <v/>
      </c>
      <c r="E150" s="729" t="str">
        <f ca="1">IFERROR(IF(OR($C150="",$C150=0),"",INDEX(('２個別表'!$D$11:$D$510,'２個別表'!S$11:S$510),MATCH($C150,'２個別表'!$D$11:$D$510,0),1,2)),"")</f>
        <v/>
      </c>
      <c r="F150" s="730" t="str">
        <f ca="1">IFERROR(IF(OR($C150="",$C150=0),"",INDEX(('２個別表'!$D$11:$D$510,'２個別表'!T$11:T$510),MATCH($C150,'２個別表'!$D$11:$D$510,0),1,2)),"")</f>
        <v/>
      </c>
      <c r="G150" s="732" t="str">
        <f ca="1">IFERROR(IF(OR($C150="",$C150=0),"",INDEX(('２個別表'!$D$11:$D$510,'２個別表'!V$11:V$510),MATCH($C150,'２個別表'!$D$11:$D$510,0),1,2)),"")</f>
        <v/>
      </c>
      <c r="H150" s="724" t="str">
        <f t="shared" ca="1" si="22"/>
        <v/>
      </c>
      <c r="I150" s="725" t="str">
        <f t="shared" ca="1" si="23"/>
        <v/>
      </c>
      <c r="J150" s="725" t="str">
        <f t="shared" ca="1" si="24"/>
        <v/>
      </c>
      <c r="K150" s="725" t="str">
        <f t="shared" ca="1" si="25"/>
        <v/>
      </c>
      <c r="L150" s="725" t="str">
        <f t="shared" ca="1" si="26"/>
        <v/>
      </c>
      <c r="M150" s="742" t="str">
        <f ca="1">IFERROR(IF(OR($C150="",$C150=0),"",INDEX(('２個別表'!$D$11:$D$510,'２個別表'!W$11:W$510),MATCH($C150,'２個別表'!$D$11:$D$510,0),1,2)&amp;" "&amp;INDEX(('２個別表'!$D$11:$D$510,'２個別表'!X$11:X$510),MATCH($C150,'２個別表'!$D$11:$D$510,0),1,2)),"")</f>
        <v/>
      </c>
      <c r="N150" s="738" t="str">
        <f ca="1">IF(IF(M150="2 補強以外の取組",SUMIFS('２個別表'!$M$11:$M$510,'２個別表'!$D$11:$D$510,$C150),SUMIFS('２個別表'!$N$11:$N$510,'２個別表'!$D$11:$D$510,$C150))=0,"",IF(M150="2 補強以外の取組",SUMIFS('２個別表'!$M$11:$M$510,'２個別表'!$D$11:$D$510,$C150),SUMIFS('２個別表'!$N$11:$N$510,'２個別表'!$D$11:$D$510,$C150)))</f>
        <v/>
      </c>
      <c r="O150" s="739" t="str">
        <f ca="1">IF(OR($N150="",$N150=0),"",SUMIF('２個別表'!$D$11:$D$510,$C150,'２個別表'!$BW$11:$BW$510))</f>
        <v/>
      </c>
      <c r="P150" s="739" t="str">
        <f ca="1">IF(OR($N150="",$N150=0),"",SUMIF('２個別表'!$D$11:$D$510,$C150,'２個別表'!$BY$11:$BY$510))</f>
        <v/>
      </c>
      <c r="Q150" s="739" t="str">
        <f ca="1">IF(OR($N150="",$N150=0),"",SUMIF('２個別表'!$D$11:$D$510,$C150,'２個別表'!$H$11:$H$510))</f>
        <v/>
      </c>
      <c r="R150" s="740" t="str">
        <f ca="1">IF(OR($N150="",$N150=0),"",SUMIF('２個別表'!$D$11:$D$510,$C150,'２個別表'!CS$11:CS$510))</f>
        <v/>
      </c>
      <c r="S150" s="743" t="str">
        <f ca="1">IF(OR($N150="",$N150=0),"",SUMIF('２個別表'!$D$11:$D$510,$C150,'２個別表'!CT$11:CT$510))</f>
        <v/>
      </c>
      <c r="T150" s="364"/>
      <c r="U150" s="364"/>
      <c r="V150" s="364"/>
      <c r="W150" s="365"/>
      <c r="X150" s="755" t="str">
        <f t="shared" ca="1" si="27"/>
        <v/>
      </c>
      <c r="Y150" s="756" t="str">
        <f t="shared" ca="1" si="28"/>
        <v/>
      </c>
      <c r="Z150" s="757" t="str">
        <f ca="1">IF(OR($N150="",$N150=0),"",SUMIF('２個別表'!$D$11:$D$510,$C150,'２個別表'!DZ$11:DZ$510))</f>
        <v/>
      </c>
      <c r="AA150" s="757" t="str">
        <f ca="1">IF(OR($N150="",$N150=0),"",SUMIF('２個別表'!$D$11:$D$510,$C150,'２個別表'!EA$11:EA$510))</f>
        <v/>
      </c>
      <c r="AB150" s="757" t="str">
        <f ca="1">IF(OR($N150="",$N150=0),"",SUMIF('２個別表'!$D$11:$D$510,$C150,'２個別表'!EB$11:EB$510))</f>
        <v/>
      </c>
      <c r="AC150" s="757" t="str">
        <f ca="1">IF(OR($N150="",$N150=0),"",SUMIF('２個別表'!$D$11:$D$510,$C150,'２個別表'!EC$11:EC$510))</f>
        <v/>
      </c>
      <c r="AD150" s="758" t="str">
        <f ca="1">IF(OR($N150="",$N150=0),"",SUMIF('２個別表'!$D$11:$D$510,$C150,'２個別表'!ED$11:ED$510))</f>
        <v/>
      </c>
      <c r="AE150" s="758" t="str">
        <f ca="1">IF(OR($N150="",$N150=0),"",SUMIF('２個別表'!$D$11:$D$510,$C150,'２個別表'!EE$11:EE$510))</f>
        <v/>
      </c>
      <c r="AF150" s="758" t="str">
        <f ca="1">IF(OR($N150="",$N150=0),"",SUMIF('２個別表'!$D$11:$D$510,$C150,'２個別表'!EF$11:EF$510))</f>
        <v/>
      </c>
      <c r="AG150" s="758" t="str">
        <f ca="1">IF(OR($N150="",$N150=0),"",SUMIF('２個別表'!$D$11:$D$510,$C150,'２個別表'!EG$11:EG$510))</f>
        <v/>
      </c>
      <c r="AH150" s="758" t="str">
        <f ca="1">IF(OR($N150="",$N150=0),"",SUMIF('２個別表'!$D$11:$D$510,$C150,'２個別表'!EH$11:EH$510))</f>
        <v/>
      </c>
      <c r="AI150" s="758" t="str">
        <f ca="1">IF(OR($N150="",$N150=0),"",SUMIF('２個別表'!$D$11:$D$510,$C150,'２個別表'!EI$11:EI$510))</f>
        <v/>
      </c>
      <c r="AJ150" s="758" t="str">
        <f ca="1">IF(OR($N150="",$N150=0),"",SUMIF('２個別表'!$D$11:$D$510,$C150,'２個別表'!EJ$11:EJ$510))</f>
        <v/>
      </c>
      <c r="AK150" s="758" t="str">
        <f ca="1">IF(OR($N150="",$N150=0),"",SUMIF('２個別表'!$D$11:$D$510,$C150,'２個別表'!EK$11:EK$510))</f>
        <v/>
      </c>
      <c r="AL150" s="759" t="str">
        <f ca="1">IF(OR($N150="",$N150=0),"",SUMIF('２個別表'!$D$11:$D$510,$C150,'２個別表'!EL$11:EL$510))</f>
        <v/>
      </c>
      <c r="AM150" s="760" t="str">
        <f ca="1">IF(OR($N150="",$N150=0),"",SUMIF('２個別表'!$D$11:$D$510,$C150,'２個別表'!EM$11:EM$510))</f>
        <v/>
      </c>
      <c r="AN150" s="33"/>
      <c r="AO150" s="721" t="str">
        <f ca="1">IFERROR(IF($C150="","",INDEX(('２個別表'!$D$11:$D$510,'２個別表'!$W$11:$W$510),MATCH($C150,'２個別表'!$D$11:$D$510,0),1,2)),"")</f>
        <v/>
      </c>
    </row>
    <row r="151" spans="1:41" ht="30" hidden="1" customHeight="1">
      <c r="A151" s="721" t="str">
        <f t="shared" ca="1" si="20"/>
        <v/>
      </c>
      <c r="B151" s="722" t="str">
        <f t="shared" ca="1" si="21"/>
        <v/>
      </c>
      <c r="C151" s="728">
        <v>136</v>
      </c>
      <c r="D151" s="729" t="str">
        <f ca="1">IFERROR(IF(OR($C151="",$C151=0),"",INDEX(('２個別表'!$D$11:$D$510,'２個別表'!R$11:R$510),MATCH($C151,'２個別表'!$D$11:$D$510,0),1,2)),"")</f>
        <v/>
      </c>
      <c r="E151" s="729" t="str">
        <f ca="1">IFERROR(IF(OR($C151="",$C151=0),"",INDEX(('２個別表'!$D$11:$D$510,'２個別表'!S$11:S$510),MATCH($C151,'２個別表'!$D$11:$D$510,0),1,2)),"")</f>
        <v/>
      </c>
      <c r="F151" s="730" t="str">
        <f ca="1">IFERROR(IF(OR($C151="",$C151=0),"",INDEX(('２個別表'!$D$11:$D$510,'２個別表'!T$11:T$510),MATCH($C151,'２個別表'!$D$11:$D$510,0),1,2)),"")</f>
        <v/>
      </c>
      <c r="G151" s="732" t="str">
        <f ca="1">IFERROR(IF(OR($C151="",$C151=0),"",INDEX(('２個別表'!$D$11:$D$510,'２個別表'!V$11:V$510),MATCH($C151,'２個別表'!$D$11:$D$510,0),1,2)),"")</f>
        <v/>
      </c>
      <c r="H151" s="724" t="str">
        <f t="shared" ca="1" si="22"/>
        <v/>
      </c>
      <c r="I151" s="725" t="str">
        <f t="shared" ca="1" si="23"/>
        <v/>
      </c>
      <c r="J151" s="725" t="str">
        <f t="shared" ca="1" si="24"/>
        <v/>
      </c>
      <c r="K151" s="725" t="str">
        <f t="shared" ca="1" si="25"/>
        <v/>
      </c>
      <c r="L151" s="725" t="str">
        <f t="shared" ca="1" si="26"/>
        <v/>
      </c>
      <c r="M151" s="742" t="str">
        <f ca="1">IFERROR(IF(OR($C151="",$C151=0),"",INDEX(('２個別表'!$D$11:$D$510,'２個別表'!W$11:W$510),MATCH($C151,'２個別表'!$D$11:$D$510,0),1,2)&amp;" "&amp;INDEX(('２個別表'!$D$11:$D$510,'２個別表'!X$11:X$510),MATCH($C151,'２個別表'!$D$11:$D$510,0),1,2)),"")</f>
        <v/>
      </c>
      <c r="N151" s="738" t="str">
        <f ca="1">IF(IF(M151="2 補強以外の取組",SUMIFS('２個別表'!$M$11:$M$510,'２個別表'!$D$11:$D$510,$C151),SUMIFS('２個別表'!$N$11:$N$510,'２個別表'!$D$11:$D$510,$C151))=0,"",IF(M151="2 補強以外の取組",SUMIFS('２個別表'!$M$11:$M$510,'２個別表'!$D$11:$D$510,$C151),SUMIFS('２個別表'!$N$11:$N$510,'２個別表'!$D$11:$D$510,$C151)))</f>
        <v/>
      </c>
      <c r="O151" s="739" t="str">
        <f ca="1">IF(OR($N151="",$N151=0),"",SUMIF('２個別表'!$D$11:$D$510,$C151,'２個別表'!$BW$11:$BW$510))</f>
        <v/>
      </c>
      <c r="P151" s="739" t="str">
        <f ca="1">IF(OR($N151="",$N151=0),"",SUMIF('２個別表'!$D$11:$D$510,$C151,'２個別表'!$BY$11:$BY$510))</f>
        <v/>
      </c>
      <c r="Q151" s="739" t="str">
        <f ca="1">IF(OR($N151="",$N151=0),"",SUMIF('２個別表'!$D$11:$D$510,$C151,'２個別表'!$H$11:$H$510))</f>
        <v/>
      </c>
      <c r="R151" s="740" t="str">
        <f ca="1">IF(OR($N151="",$N151=0),"",SUMIF('２個別表'!$D$11:$D$510,$C151,'２個別表'!CS$11:CS$510))</f>
        <v/>
      </c>
      <c r="S151" s="743" t="str">
        <f ca="1">IF(OR($N151="",$N151=0),"",SUMIF('２個別表'!$D$11:$D$510,$C151,'２個別表'!CT$11:CT$510))</f>
        <v/>
      </c>
      <c r="T151" s="364"/>
      <c r="U151" s="364"/>
      <c r="V151" s="364"/>
      <c r="W151" s="365"/>
      <c r="X151" s="755" t="str">
        <f t="shared" ca="1" si="27"/>
        <v/>
      </c>
      <c r="Y151" s="756" t="str">
        <f t="shared" ca="1" si="28"/>
        <v/>
      </c>
      <c r="Z151" s="757" t="str">
        <f ca="1">IF(OR($N151="",$N151=0),"",SUMIF('２個別表'!$D$11:$D$510,$C151,'２個別表'!DZ$11:DZ$510))</f>
        <v/>
      </c>
      <c r="AA151" s="757" t="str">
        <f ca="1">IF(OR($N151="",$N151=0),"",SUMIF('２個別表'!$D$11:$D$510,$C151,'２個別表'!EA$11:EA$510))</f>
        <v/>
      </c>
      <c r="AB151" s="757" t="str">
        <f ca="1">IF(OR($N151="",$N151=0),"",SUMIF('２個別表'!$D$11:$D$510,$C151,'２個別表'!EB$11:EB$510))</f>
        <v/>
      </c>
      <c r="AC151" s="757" t="str">
        <f ca="1">IF(OR($N151="",$N151=0),"",SUMIF('２個別表'!$D$11:$D$510,$C151,'２個別表'!EC$11:EC$510))</f>
        <v/>
      </c>
      <c r="AD151" s="758" t="str">
        <f ca="1">IF(OR($N151="",$N151=0),"",SUMIF('２個別表'!$D$11:$D$510,$C151,'２個別表'!ED$11:ED$510))</f>
        <v/>
      </c>
      <c r="AE151" s="758" t="str">
        <f ca="1">IF(OR($N151="",$N151=0),"",SUMIF('２個別表'!$D$11:$D$510,$C151,'２個別表'!EE$11:EE$510))</f>
        <v/>
      </c>
      <c r="AF151" s="758" t="str">
        <f ca="1">IF(OR($N151="",$N151=0),"",SUMIF('２個別表'!$D$11:$D$510,$C151,'２個別表'!EF$11:EF$510))</f>
        <v/>
      </c>
      <c r="AG151" s="758" t="str">
        <f ca="1">IF(OR($N151="",$N151=0),"",SUMIF('２個別表'!$D$11:$D$510,$C151,'２個別表'!EG$11:EG$510))</f>
        <v/>
      </c>
      <c r="AH151" s="758" t="str">
        <f ca="1">IF(OR($N151="",$N151=0),"",SUMIF('２個別表'!$D$11:$D$510,$C151,'２個別表'!EH$11:EH$510))</f>
        <v/>
      </c>
      <c r="AI151" s="758" t="str">
        <f ca="1">IF(OR($N151="",$N151=0),"",SUMIF('２個別表'!$D$11:$D$510,$C151,'２個別表'!EI$11:EI$510))</f>
        <v/>
      </c>
      <c r="AJ151" s="758" t="str">
        <f ca="1">IF(OR($N151="",$N151=0),"",SUMIF('２個別表'!$D$11:$D$510,$C151,'２個別表'!EJ$11:EJ$510))</f>
        <v/>
      </c>
      <c r="AK151" s="758" t="str">
        <f ca="1">IF(OR($N151="",$N151=0),"",SUMIF('２個別表'!$D$11:$D$510,$C151,'２個別表'!EK$11:EK$510))</f>
        <v/>
      </c>
      <c r="AL151" s="759" t="str">
        <f ca="1">IF(OR($N151="",$N151=0),"",SUMIF('２個別表'!$D$11:$D$510,$C151,'２個別表'!EL$11:EL$510))</f>
        <v/>
      </c>
      <c r="AM151" s="760" t="str">
        <f ca="1">IF(OR($N151="",$N151=0),"",SUMIF('２個別表'!$D$11:$D$510,$C151,'２個別表'!EM$11:EM$510))</f>
        <v/>
      </c>
      <c r="AN151" s="33"/>
      <c r="AO151" s="721" t="str">
        <f ca="1">IFERROR(IF($C151="","",INDEX(('２個別表'!$D$11:$D$510,'２個別表'!$W$11:$W$510),MATCH($C151,'２個別表'!$D$11:$D$510,0),1,2)),"")</f>
        <v/>
      </c>
    </row>
    <row r="152" spans="1:41" ht="30" hidden="1" customHeight="1">
      <c r="A152" s="721" t="str">
        <f t="shared" ca="1" si="20"/>
        <v/>
      </c>
      <c r="B152" s="722" t="str">
        <f t="shared" ca="1" si="21"/>
        <v/>
      </c>
      <c r="C152" s="728">
        <v>137</v>
      </c>
      <c r="D152" s="729" t="str">
        <f ca="1">IFERROR(IF(OR($C152="",$C152=0),"",INDEX(('２個別表'!$D$11:$D$510,'２個別表'!R$11:R$510),MATCH($C152,'２個別表'!$D$11:$D$510,0),1,2)),"")</f>
        <v/>
      </c>
      <c r="E152" s="729" t="str">
        <f ca="1">IFERROR(IF(OR($C152="",$C152=0),"",INDEX(('２個別表'!$D$11:$D$510,'２個別表'!S$11:S$510),MATCH($C152,'２個別表'!$D$11:$D$510,0),1,2)),"")</f>
        <v/>
      </c>
      <c r="F152" s="730" t="str">
        <f ca="1">IFERROR(IF(OR($C152="",$C152=0),"",INDEX(('２個別表'!$D$11:$D$510,'２個別表'!T$11:T$510),MATCH($C152,'２個別表'!$D$11:$D$510,0),1,2)),"")</f>
        <v/>
      </c>
      <c r="G152" s="732" t="str">
        <f ca="1">IFERROR(IF(OR($C152="",$C152=0),"",INDEX(('２個別表'!$D$11:$D$510,'２個別表'!V$11:V$510),MATCH($C152,'２個別表'!$D$11:$D$510,0),1,2)),"")</f>
        <v/>
      </c>
      <c r="H152" s="724" t="str">
        <f t="shared" ca="1" si="22"/>
        <v/>
      </c>
      <c r="I152" s="725" t="str">
        <f t="shared" ca="1" si="23"/>
        <v/>
      </c>
      <c r="J152" s="725" t="str">
        <f t="shared" ca="1" si="24"/>
        <v/>
      </c>
      <c r="K152" s="725" t="str">
        <f t="shared" ca="1" si="25"/>
        <v/>
      </c>
      <c r="L152" s="725" t="str">
        <f t="shared" ca="1" si="26"/>
        <v/>
      </c>
      <c r="M152" s="742" t="str">
        <f ca="1">IFERROR(IF(OR($C152="",$C152=0),"",INDEX(('２個別表'!$D$11:$D$510,'２個別表'!W$11:W$510),MATCH($C152,'２個別表'!$D$11:$D$510,0),1,2)&amp;" "&amp;INDEX(('２個別表'!$D$11:$D$510,'２個別表'!X$11:X$510),MATCH($C152,'２個別表'!$D$11:$D$510,0),1,2)),"")</f>
        <v/>
      </c>
      <c r="N152" s="738" t="str">
        <f ca="1">IF(IF(M152="2 補強以外の取組",SUMIFS('２個別表'!$M$11:$M$510,'２個別表'!$D$11:$D$510,$C152),SUMIFS('２個別表'!$N$11:$N$510,'２個別表'!$D$11:$D$510,$C152))=0,"",IF(M152="2 補強以外の取組",SUMIFS('２個別表'!$M$11:$M$510,'２個別表'!$D$11:$D$510,$C152),SUMIFS('２個別表'!$N$11:$N$510,'２個別表'!$D$11:$D$510,$C152)))</f>
        <v/>
      </c>
      <c r="O152" s="739" t="str">
        <f ca="1">IF(OR($N152="",$N152=0),"",SUMIF('２個別表'!$D$11:$D$510,$C152,'２個別表'!$BW$11:$BW$510))</f>
        <v/>
      </c>
      <c r="P152" s="739" t="str">
        <f ca="1">IF(OR($N152="",$N152=0),"",SUMIF('２個別表'!$D$11:$D$510,$C152,'２個別表'!$BY$11:$BY$510))</f>
        <v/>
      </c>
      <c r="Q152" s="739" t="str">
        <f ca="1">IF(OR($N152="",$N152=0),"",SUMIF('２個別表'!$D$11:$D$510,$C152,'２個別表'!$H$11:$H$510))</f>
        <v/>
      </c>
      <c r="R152" s="740" t="str">
        <f ca="1">IF(OR($N152="",$N152=0),"",SUMIF('２個別表'!$D$11:$D$510,$C152,'２個別表'!CS$11:CS$510))</f>
        <v/>
      </c>
      <c r="S152" s="743" t="str">
        <f ca="1">IF(OR($N152="",$N152=0),"",SUMIF('２個別表'!$D$11:$D$510,$C152,'２個別表'!CT$11:CT$510))</f>
        <v/>
      </c>
      <c r="T152" s="364"/>
      <c r="U152" s="364"/>
      <c r="V152" s="364"/>
      <c r="W152" s="365"/>
      <c r="X152" s="755" t="str">
        <f t="shared" ca="1" si="27"/>
        <v/>
      </c>
      <c r="Y152" s="756" t="str">
        <f t="shared" ca="1" si="28"/>
        <v/>
      </c>
      <c r="Z152" s="757" t="str">
        <f ca="1">IF(OR($N152="",$N152=0),"",SUMIF('２個別表'!$D$11:$D$510,$C152,'２個別表'!DZ$11:DZ$510))</f>
        <v/>
      </c>
      <c r="AA152" s="757" t="str">
        <f ca="1">IF(OR($N152="",$N152=0),"",SUMIF('２個別表'!$D$11:$D$510,$C152,'２個別表'!EA$11:EA$510))</f>
        <v/>
      </c>
      <c r="AB152" s="757" t="str">
        <f ca="1">IF(OR($N152="",$N152=0),"",SUMIF('２個別表'!$D$11:$D$510,$C152,'２個別表'!EB$11:EB$510))</f>
        <v/>
      </c>
      <c r="AC152" s="757" t="str">
        <f ca="1">IF(OR($N152="",$N152=0),"",SUMIF('２個別表'!$D$11:$D$510,$C152,'２個別表'!EC$11:EC$510))</f>
        <v/>
      </c>
      <c r="AD152" s="758" t="str">
        <f ca="1">IF(OR($N152="",$N152=0),"",SUMIF('２個別表'!$D$11:$D$510,$C152,'２個別表'!ED$11:ED$510))</f>
        <v/>
      </c>
      <c r="AE152" s="758" t="str">
        <f ca="1">IF(OR($N152="",$N152=0),"",SUMIF('２個別表'!$D$11:$D$510,$C152,'２個別表'!EE$11:EE$510))</f>
        <v/>
      </c>
      <c r="AF152" s="758" t="str">
        <f ca="1">IF(OR($N152="",$N152=0),"",SUMIF('２個別表'!$D$11:$D$510,$C152,'２個別表'!EF$11:EF$510))</f>
        <v/>
      </c>
      <c r="AG152" s="758" t="str">
        <f ca="1">IF(OR($N152="",$N152=0),"",SUMIF('２個別表'!$D$11:$D$510,$C152,'２個別表'!EG$11:EG$510))</f>
        <v/>
      </c>
      <c r="AH152" s="758" t="str">
        <f ca="1">IF(OR($N152="",$N152=0),"",SUMIF('２個別表'!$D$11:$D$510,$C152,'２個別表'!EH$11:EH$510))</f>
        <v/>
      </c>
      <c r="AI152" s="758" t="str">
        <f ca="1">IF(OR($N152="",$N152=0),"",SUMIF('２個別表'!$D$11:$D$510,$C152,'２個別表'!EI$11:EI$510))</f>
        <v/>
      </c>
      <c r="AJ152" s="758" t="str">
        <f ca="1">IF(OR($N152="",$N152=0),"",SUMIF('２個別表'!$D$11:$D$510,$C152,'２個別表'!EJ$11:EJ$510))</f>
        <v/>
      </c>
      <c r="AK152" s="758" t="str">
        <f ca="1">IF(OR($N152="",$N152=0),"",SUMIF('２個別表'!$D$11:$D$510,$C152,'２個別表'!EK$11:EK$510))</f>
        <v/>
      </c>
      <c r="AL152" s="759" t="str">
        <f ca="1">IF(OR($N152="",$N152=0),"",SUMIF('２個別表'!$D$11:$D$510,$C152,'２個別表'!EL$11:EL$510))</f>
        <v/>
      </c>
      <c r="AM152" s="760" t="str">
        <f ca="1">IF(OR($N152="",$N152=0),"",SUMIF('２個別表'!$D$11:$D$510,$C152,'２個別表'!EM$11:EM$510))</f>
        <v/>
      </c>
      <c r="AN152" s="33"/>
      <c r="AO152" s="721" t="str">
        <f ca="1">IFERROR(IF($C152="","",INDEX(('２個別表'!$D$11:$D$510,'２個別表'!$W$11:$W$510),MATCH($C152,'２個別表'!$D$11:$D$510,0),1,2)),"")</f>
        <v/>
      </c>
    </row>
    <row r="153" spans="1:41" ht="30" hidden="1" customHeight="1">
      <c r="A153" s="721" t="str">
        <f t="shared" ca="1" si="20"/>
        <v/>
      </c>
      <c r="B153" s="722" t="str">
        <f t="shared" ca="1" si="21"/>
        <v/>
      </c>
      <c r="C153" s="728">
        <v>138</v>
      </c>
      <c r="D153" s="729" t="str">
        <f ca="1">IFERROR(IF(OR($C153="",$C153=0),"",INDEX(('２個別表'!$D$11:$D$510,'２個別表'!R$11:R$510),MATCH($C153,'２個別表'!$D$11:$D$510,0),1,2)),"")</f>
        <v/>
      </c>
      <c r="E153" s="729" t="str">
        <f ca="1">IFERROR(IF(OR($C153="",$C153=0),"",INDEX(('２個別表'!$D$11:$D$510,'２個別表'!S$11:S$510),MATCH($C153,'２個別表'!$D$11:$D$510,0),1,2)),"")</f>
        <v/>
      </c>
      <c r="F153" s="730" t="str">
        <f ca="1">IFERROR(IF(OR($C153="",$C153=0),"",INDEX(('２個別表'!$D$11:$D$510,'２個別表'!T$11:T$510),MATCH($C153,'２個別表'!$D$11:$D$510,0),1,2)),"")</f>
        <v/>
      </c>
      <c r="G153" s="732" t="str">
        <f ca="1">IFERROR(IF(OR($C153="",$C153=0),"",INDEX(('２個別表'!$D$11:$D$510,'２個別表'!V$11:V$510),MATCH($C153,'２個別表'!$D$11:$D$510,0),1,2)),"")</f>
        <v/>
      </c>
      <c r="H153" s="724" t="str">
        <f t="shared" ca="1" si="22"/>
        <v/>
      </c>
      <c r="I153" s="725" t="str">
        <f t="shared" ca="1" si="23"/>
        <v/>
      </c>
      <c r="J153" s="725" t="str">
        <f t="shared" ca="1" si="24"/>
        <v/>
      </c>
      <c r="K153" s="725" t="str">
        <f t="shared" ca="1" si="25"/>
        <v/>
      </c>
      <c r="L153" s="725" t="str">
        <f t="shared" ca="1" si="26"/>
        <v/>
      </c>
      <c r="M153" s="742" t="str">
        <f ca="1">IFERROR(IF(OR($C153="",$C153=0),"",INDEX(('２個別表'!$D$11:$D$510,'２個別表'!W$11:W$510),MATCH($C153,'２個別表'!$D$11:$D$510,0),1,2)&amp;" "&amp;INDEX(('２個別表'!$D$11:$D$510,'２個別表'!X$11:X$510),MATCH($C153,'２個別表'!$D$11:$D$510,0),1,2)),"")</f>
        <v/>
      </c>
      <c r="N153" s="738" t="str">
        <f ca="1">IF(IF(M153="2 補強以外の取組",SUMIFS('２個別表'!$M$11:$M$510,'２個別表'!$D$11:$D$510,$C153),SUMIFS('２個別表'!$N$11:$N$510,'２個別表'!$D$11:$D$510,$C153))=0,"",IF(M153="2 補強以外の取組",SUMIFS('２個別表'!$M$11:$M$510,'２個別表'!$D$11:$D$510,$C153),SUMIFS('２個別表'!$N$11:$N$510,'２個別表'!$D$11:$D$510,$C153)))</f>
        <v/>
      </c>
      <c r="O153" s="739" t="str">
        <f ca="1">IF(OR($N153="",$N153=0),"",SUMIF('２個別表'!$D$11:$D$510,$C153,'２個別表'!$BW$11:$BW$510))</f>
        <v/>
      </c>
      <c r="P153" s="739" t="str">
        <f ca="1">IF(OR($N153="",$N153=0),"",SUMIF('２個別表'!$D$11:$D$510,$C153,'２個別表'!$BY$11:$BY$510))</f>
        <v/>
      </c>
      <c r="Q153" s="739" t="str">
        <f ca="1">IF(OR($N153="",$N153=0),"",SUMIF('２個別表'!$D$11:$D$510,$C153,'２個別表'!$H$11:$H$510))</f>
        <v/>
      </c>
      <c r="R153" s="740" t="str">
        <f ca="1">IF(OR($N153="",$N153=0),"",SUMIF('２個別表'!$D$11:$D$510,$C153,'２個別表'!CS$11:CS$510))</f>
        <v/>
      </c>
      <c r="S153" s="743" t="str">
        <f ca="1">IF(OR($N153="",$N153=0),"",SUMIF('２個別表'!$D$11:$D$510,$C153,'２個別表'!CT$11:CT$510))</f>
        <v/>
      </c>
      <c r="T153" s="364"/>
      <c r="U153" s="364"/>
      <c r="V153" s="364"/>
      <c r="W153" s="365"/>
      <c r="X153" s="755" t="str">
        <f t="shared" ca="1" si="27"/>
        <v/>
      </c>
      <c r="Y153" s="756" t="str">
        <f t="shared" ca="1" si="28"/>
        <v/>
      </c>
      <c r="Z153" s="757" t="str">
        <f ca="1">IF(OR($N153="",$N153=0),"",SUMIF('２個別表'!$D$11:$D$510,$C153,'２個別表'!DZ$11:DZ$510))</f>
        <v/>
      </c>
      <c r="AA153" s="757" t="str">
        <f ca="1">IF(OR($N153="",$N153=0),"",SUMIF('２個別表'!$D$11:$D$510,$C153,'２個別表'!EA$11:EA$510))</f>
        <v/>
      </c>
      <c r="AB153" s="757" t="str">
        <f ca="1">IF(OR($N153="",$N153=0),"",SUMIF('２個別表'!$D$11:$D$510,$C153,'２個別表'!EB$11:EB$510))</f>
        <v/>
      </c>
      <c r="AC153" s="757" t="str">
        <f ca="1">IF(OR($N153="",$N153=0),"",SUMIF('２個別表'!$D$11:$D$510,$C153,'２個別表'!EC$11:EC$510))</f>
        <v/>
      </c>
      <c r="AD153" s="758" t="str">
        <f ca="1">IF(OR($N153="",$N153=0),"",SUMIF('２個別表'!$D$11:$D$510,$C153,'２個別表'!ED$11:ED$510))</f>
        <v/>
      </c>
      <c r="AE153" s="758" t="str">
        <f ca="1">IF(OR($N153="",$N153=0),"",SUMIF('２個別表'!$D$11:$D$510,$C153,'２個別表'!EE$11:EE$510))</f>
        <v/>
      </c>
      <c r="AF153" s="758" t="str">
        <f ca="1">IF(OR($N153="",$N153=0),"",SUMIF('２個別表'!$D$11:$D$510,$C153,'２個別表'!EF$11:EF$510))</f>
        <v/>
      </c>
      <c r="AG153" s="758" t="str">
        <f ca="1">IF(OR($N153="",$N153=0),"",SUMIF('２個別表'!$D$11:$D$510,$C153,'２個別表'!EG$11:EG$510))</f>
        <v/>
      </c>
      <c r="AH153" s="758" t="str">
        <f ca="1">IF(OR($N153="",$N153=0),"",SUMIF('２個別表'!$D$11:$D$510,$C153,'２個別表'!EH$11:EH$510))</f>
        <v/>
      </c>
      <c r="AI153" s="758" t="str">
        <f ca="1">IF(OR($N153="",$N153=0),"",SUMIF('２個別表'!$D$11:$D$510,$C153,'２個別表'!EI$11:EI$510))</f>
        <v/>
      </c>
      <c r="AJ153" s="758" t="str">
        <f ca="1">IF(OR($N153="",$N153=0),"",SUMIF('２個別表'!$D$11:$D$510,$C153,'２個別表'!EJ$11:EJ$510))</f>
        <v/>
      </c>
      <c r="AK153" s="758" t="str">
        <f ca="1">IF(OR($N153="",$N153=0),"",SUMIF('２個別表'!$D$11:$D$510,$C153,'２個別表'!EK$11:EK$510))</f>
        <v/>
      </c>
      <c r="AL153" s="759" t="str">
        <f ca="1">IF(OR($N153="",$N153=0),"",SUMIF('２個別表'!$D$11:$D$510,$C153,'２個別表'!EL$11:EL$510))</f>
        <v/>
      </c>
      <c r="AM153" s="760" t="str">
        <f ca="1">IF(OR($N153="",$N153=0),"",SUMIF('２個別表'!$D$11:$D$510,$C153,'２個別表'!EM$11:EM$510))</f>
        <v/>
      </c>
      <c r="AN153" s="33"/>
      <c r="AO153" s="721" t="str">
        <f ca="1">IFERROR(IF($C153="","",INDEX(('２個別表'!$D$11:$D$510,'２個別表'!$W$11:$W$510),MATCH($C153,'２個別表'!$D$11:$D$510,0),1,2)),"")</f>
        <v/>
      </c>
    </row>
    <row r="154" spans="1:41" ht="30" hidden="1" customHeight="1">
      <c r="A154" s="721" t="str">
        <f t="shared" ca="1" si="20"/>
        <v/>
      </c>
      <c r="B154" s="722" t="str">
        <f t="shared" ca="1" si="21"/>
        <v/>
      </c>
      <c r="C154" s="728">
        <v>139</v>
      </c>
      <c r="D154" s="729" t="str">
        <f ca="1">IFERROR(IF(OR($C154="",$C154=0),"",INDEX(('２個別表'!$D$11:$D$510,'２個別表'!R$11:R$510),MATCH($C154,'２個別表'!$D$11:$D$510,0),1,2)),"")</f>
        <v/>
      </c>
      <c r="E154" s="729" t="str">
        <f ca="1">IFERROR(IF(OR($C154="",$C154=0),"",INDEX(('２個別表'!$D$11:$D$510,'２個別表'!S$11:S$510),MATCH($C154,'２個別表'!$D$11:$D$510,0),1,2)),"")</f>
        <v/>
      </c>
      <c r="F154" s="730" t="str">
        <f ca="1">IFERROR(IF(OR($C154="",$C154=0),"",INDEX(('２個別表'!$D$11:$D$510,'２個別表'!T$11:T$510),MATCH($C154,'２個別表'!$D$11:$D$510,0),1,2)),"")</f>
        <v/>
      </c>
      <c r="G154" s="732" t="str">
        <f ca="1">IFERROR(IF(OR($C154="",$C154=0),"",INDEX(('２個別表'!$D$11:$D$510,'２個別表'!V$11:V$510),MATCH($C154,'２個別表'!$D$11:$D$510,0),1,2)),"")</f>
        <v/>
      </c>
      <c r="H154" s="724" t="str">
        <f t="shared" ca="1" si="22"/>
        <v/>
      </c>
      <c r="I154" s="725" t="str">
        <f t="shared" ca="1" si="23"/>
        <v/>
      </c>
      <c r="J154" s="725" t="str">
        <f t="shared" ca="1" si="24"/>
        <v/>
      </c>
      <c r="K154" s="725" t="str">
        <f t="shared" ca="1" si="25"/>
        <v/>
      </c>
      <c r="L154" s="725" t="str">
        <f t="shared" ca="1" si="26"/>
        <v/>
      </c>
      <c r="M154" s="742" t="str">
        <f ca="1">IFERROR(IF(OR($C154="",$C154=0),"",INDEX(('２個別表'!$D$11:$D$510,'２個別表'!W$11:W$510),MATCH($C154,'２個別表'!$D$11:$D$510,0),1,2)&amp;" "&amp;INDEX(('２個別表'!$D$11:$D$510,'２個別表'!X$11:X$510),MATCH($C154,'２個別表'!$D$11:$D$510,0),1,2)),"")</f>
        <v/>
      </c>
      <c r="N154" s="738" t="str">
        <f ca="1">IF(IF(M154="2 補強以外の取組",SUMIFS('２個別表'!$M$11:$M$510,'２個別表'!$D$11:$D$510,$C154),SUMIFS('２個別表'!$N$11:$N$510,'２個別表'!$D$11:$D$510,$C154))=0,"",IF(M154="2 補強以外の取組",SUMIFS('２個別表'!$M$11:$M$510,'２個別表'!$D$11:$D$510,$C154),SUMIFS('２個別表'!$N$11:$N$510,'２個別表'!$D$11:$D$510,$C154)))</f>
        <v/>
      </c>
      <c r="O154" s="739" t="str">
        <f ca="1">IF(OR($N154="",$N154=0),"",SUMIF('２個別表'!$D$11:$D$510,$C154,'２個別表'!$BW$11:$BW$510))</f>
        <v/>
      </c>
      <c r="P154" s="739" t="str">
        <f ca="1">IF(OR($N154="",$N154=0),"",SUMIF('２個別表'!$D$11:$D$510,$C154,'２個別表'!$BY$11:$BY$510))</f>
        <v/>
      </c>
      <c r="Q154" s="739" t="str">
        <f ca="1">IF(OR($N154="",$N154=0),"",SUMIF('２個別表'!$D$11:$D$510,$C154,'２個別表'!$H$11:$H$510))</f>
        <v/>
      </c>
      <c r="R154" s="740" t="str">
        <f ca="1">IF(OR($N154="",$N154=0),"",SUMIF('２個別表'!$D$11:$D$510,$C154,'２個別表'!CS$11:CS$510))</f>
        <v/>
      </c>
      <c r="S154" s="743" t="str">
        <f ca="1">IF(OR($N154="",$N154=0),"",SUMIF('２個別表'!$D$11:$D$510,$C154,'２個別表'!CT$11:CT$510))</f>
        <v/>
      </c>
      <c r="T154" s="364"/>
      <c r="U154" s="364"/>
      <c r="V154" s="364"/>
      <c r="W154" s="365"/>
      <c r="X154" s="755" t="str">
        <f t="shared" ca="1" si="27"/>
        <v/>
      </c>
      <c r="Y154" s="756" t="str">
        <f t="shared" ca="1" si="28"/>
        <v/>
      </c>
      <c r="Z154" s="757" t="str">
        <f ca="1">IF(OR($N154="",$N154=0),"",SUMIF('２個別表'!$D$11:$D$510,$C154,'２個別表'!DZ$11:DZ$510))</f>
        <v/>
      </c>
      <c r="AA154" s="757" t="str">
        <f ca="1">IF(OR($N154="",$N154=0),"",SUMIF('２個別表'!$D$11:$D$510,$C154,'２個別表'!EA$11:EA$510))</f>
        <v/>
      </c>
      <c r="AB154" s="757" t="str">
        <f ca="1">IF(OR($N154="",$N154=0),"",SUMIF('２個別表'!$D$11:$D$510,$C154,'２個別表'!EB$11:EB$510))</f>
        <v/>
      </c>
      <c r="AC154" s="757" t="str">
        <f ca="1">IF(OR($N154="",$N154=0),"",SUMIF('２個別表'!$D$11:$D$510,$C154,'２個別表'!EC$11:EC$510))</f>
        <v/>
      </c>
      <c r="AD154" s="758" t="str">
        <f ca="1">IF(OR($N154="",$N154=0),"",SUMIF('２個別表'!$D$11:$D$510,$C154,'２個別表'!ED$11:ED$510))</f>
        <v/>
      </c>
      <c r="AE154" s="758" t="str">
        <f ca="1">IF(OR($N154="",$N154=0),"",SUMIF('２個別表'!$D$11:$D$510,$C154,'２個別表'!EE$11:EE$510))</f>
        <v/>
      </c>
      <c r="AF154" s="758" t="str">
        <f ca="1">IF(OR($N154="",$N154=0),"",SUMIF('２個別表'!$D$11:$D$510,$C154,'２個別表'!EF$11:EF$510))</f>
        <v/>
      </c>
      <c r="AG154" s="758" t="str">
        <f ca="1">IF(OR($N154="",$N154=0),"",SUMIF('２個別表'!$D$11:$D$510,$C154,'２個別表'!EG$11:EG$510))</f>
        <v/>
      </c>
      <c r="AH154" s="758" t="str">
        <f ca="1">IF(OR($N154="",$N154=0),"",SUMIF('２個別表'!$D$11:$D$510,$C154,'２個別表'!EH$11:EH$510))</f>
        <v/>
      </c>
      <c r="AI154" s="758" t="str">
        <f ca="1">IF(OR($N154="",$N154=0),"",SUMIF('２個別表'!$D$11:$D$510,$C154,'２個別表'!EI$11:EI$510))</f>
        <v/>
      </c>
      <c r="AJ154" s="758" t="str">
        <f ca="1">IF(OR($N154="",$N154=0),"",SUMIF('２個別表'!$D$11:$D$510,$C154,'２個別表'!EJ$11:EJ$510))</f>
        <v/>
      </c>
      <c r="AK154" s="758" t="str">
        <f ca="1">IF(OR($N154="",$N154=0),"",SUMIF('２個別表'!$D$11:$D$510,$C154,'２個別表'!EK$11:EK$510))</f>
        <v/>
      </c>
      <c r="AL154" s="759" t="str">
        <f ca="1">IF(OR($N154="",$N154=0),"",SUMIF('２個別表'!$D$11:$D$510,$C154,'２個別表'!EL$11:EL$510))</f>
        <v/>
      </c>
      <c r="AM154" s="760" t="str">
        <f ca="1">IF(OR($N154="",$N154=0),"",SUMIF('２個別表'!$D$11:$D$510,$C154,'２個別表'!EM$11:EM$510))</f>
        <v/>
      </c>
      <c r="AN154" s="33"/>
      <c r="AO154" s="721" t="str">
        <f ca="1">IFERROR(IF($C154="","",INDEX(('２個別表'!$D$11:$D$510,'２個別表'!$W$11:$W$510),MATCH($C154,'２個別表'!$D$11:$D$510,0),1,2)),"")</f>
        <v/>
      </c>
    </row>
    <row r="155" spans="1:41" ht="30" hidden="1" customHeight="1">
      <c r="A155" s="721" t="str">
        <f t="shared" ca="1" si="20"/>
        <v/>
      </c>
      <c r="B155" s="722" t="str">
        <f t="shared" ca="1" si="21"/>
        <v/>
      </c>
      <c r="C155" s="728">
        <v>140</v>
      </c>
      <c r="D155" s="729" t="str">
        <f ca="1">IFERROR(IF(OR($C155="",$C155=0),"",INDEX(('２個別表'!$D$11:$D$510,'２個別表'!R$11:R$510),MATCH($C155,'２個別表'!$D$11:$D$510,0),1,2)),"")</f>
        <v/>
      </c>
      <c r="E155" s="729" t="str">
        <f ca="1">IFERROR(IF(OR($C155="",$C155=0),"",INDEX(('２個別表'!$D$11:$D$510,'２個別表'!S$11:S$510),MATCH($C155,'２個別表'!$D$11:$D$510,0),1,2)),"")</f>
        <v/>
      </c>
      <c r="F155" s="730" t="str">
        <f ca="1">IFERROR(IF(OR($C155="",$C155=0),"",INDEX(('２個別表'!$D$11:$D$510,'２個別表'!T$11:T$510),MATCH($C155,'２個別表'!$D$11:$D$510,0),1,2)),"")</f>
        <v/>
      </c>
      <c r="G155" s="732" t="str">
        <f ca="1">IFERROR(IF(OR($C155="",$C155=0),"",INDEX(('２個別表'!$D$11:$D$510,'２個別表'!V$11:V$510),MATCH($C155,'２個別表'!$D$11:$D$510,0),1,2)),"")</f>
        <v/>
      </c>
      <c r="H155" s="724" t="str">
        <f t="shared" ca="1" si="22"/>
        <v/>
      </c>
      <c r="I155" s="725" t="str">
        <f t="shared" ca="1" si="23"/>
        <v/>
      </c>
      <c r="J155" s="725" t="str">
        <f t="shared" ca="1" si="24"/>
        <v/>
      </c>
      <c r="K155" s="725" t="str">
        <f t="shared" ca="1" si="25"/>
        <v/>
      </c>
      <c r="L155" s="725" t="str">
        <f t="shared" ca="1" si="26"/>
        <v/>
      </c>
      <c r="M155" s="742" t="str">
        <f ca="1">IFERROR(IF(OR($C155="",$C155=0),"",INDEX(('２個別表'!$D$11:$D$510,'２個別表'!W$11:W$510),MATCH($C155,'２個別表'!$D$11:$D$510,0),1,2)&amp;" "&amp;INDEX(('２個別表'!$D$11:$D$510,'２個別表'!X$11:X$510),MATCH($C155,'２個別表'!$D$11:$D$510,0),1,2)),"")</f>
        <v/>
      </c>
      <c r="N155" s="738" t="str">
        <f ca="1">IF(IF(M155="2 補強以外の取組",SUMIFS('２個別表'!$M$11:$M$510,'２個別表'!$D$11:$D$510,$C155),SUMIFS('２個別表'!$N$11:$N$510,'２個別表'!$D$11:$D$510,$C155))=0,"",IF(M155="2 補強以外の取組",SUMIFS('２個別表'!$M$11:$M$510,'２個別表'!$D$11:$D$510,$C155),SUMIFS('２個別表'!$N$11:$N$510,'２個別表'!$D$11:$D$510,$C155)))</f>
        <v/>
      </c>
      <c r="O155" s="739" t="str">
        <f ca="1">IF(OR($N155="",$N155=0),"",SUMIF('２個別表'!$D$11:$D$510,$C155,'２個別表'!$BW$11:$BW$510))</f>
        <v/>
      </c>
      <c r="P155" s="739" t="str">
        <f ca="1">IF(OR($N155="",$N155=0),"",SUMIF('２個別表'!$D$11:$D$510,$C155,'２個別表'!$BY$11:$BY$510))</f>
        <v/>
      </c>
      <c r="Q155" s="739" t="str">
        <f ca="1">IF(OR($N155="",$N155=0),"",SUMIF('２個別表'!$D$11:$D$510,$C155,'２個別表'!$H$11:$H$510))</f>
        <v/>
      </c>
      <c r="R155" s="740" t="str">
        <f ca="1">IF(OR($N155="",$N155=0),"",SUMIF('２個別表'!$D$11:$D$510,$C155,'２個別表'!CS$11:CS$510))</f>
        <v/>
      </c>
      <c r="S155" s="743" t="str">
        <f ca="1">IF(OR($N155="",$N155=0),"",SUMIF('２個別表'!$D$11:$D$510,$C155,'２個別表'!CT$11:CT$510))</f>
        <v/>
      </c>
      <c r="T155" s="364"/>
      <c r="U155" s="364"/>
      <c r="V155" s="364"/>
      <c r="W155" s="365"/>
      <c r="X155" s="755" t="str">
        <f t="shared" ca="1" si="27"/>
        <v/>
      </c>
      <c r="Y155" s="756" t="str">
        <f t="shared" ca="1" si="28"/>
        <v/>
      </c>
      <c r="Z155" s="757" t="str">
        <f ca="1">IF(OR($N155="",$N155=0),"",SUMIF('２個別表'!$D$11:$D$510,$C155,'２個別表'!DZ$11:DZ$510))</f>
        <v/>
      </c>
      <c r="AA155" s="757" t="str">
        <f ca="1">IF(OR($N155="",$N155=0),"",SUMIF('２個別表'!$D$11:$D$510,$C155,'２個別表'!EA$11:EA$510))</f>
        <v/>
      </c>
      <c r="AB155" s="757" t="str">
        <f ca="1">IF(OR($N155="",$N155=0),"",SUMIF('２個別表'!$D$11:$D$510,$C155,'２個別表'!EB$11:EB$510))</f>
        <v/>
      </c>
      <c r="AC155" s="757" t="str">
        <f ca="1">IF(OR($N155="",$N155=0),"",SUMIF('２個別表'!$D$11:$D$510,$C155,'２個別表'!EC$11:EC$510))</f>
        <v/>
      </c>
      <c r="AD155" s="758" t="str">
        <f ca="1">IF(OR($N155="",$N155=0),"",SUMIF('２個別表'!$D$11:$D$510,$C155,'２個別表'!ED$11:ED$510))</f>
        <v/>
      </c>
      <c r="AE155" s="758" t="str">
        <f ca="1">IF(OR($N155="",$N155=0),"",SUMIF('２個別表'!$D$11:$D$510,$C155,'２個別表'!EE$11:EE$510))</f>
        <v/>
      </c>
      <c r="AF155" s="758" t="str">
        <f ca="1">IF(OR($N155="",$N155=0),"",SUMIF('２個別表'!$D$11:$D$510,$C155,'２個別表'!EF$11:EF$510))</f>
        <v/>
      </c>
      <c r="AG155" s="758" t="str">
        <f ca="1">IF(OR($N155="",$N155=0),"",SUMIF('２個別表'!$D$11:$D$510,$C155,'２個別表'!EG$11:EG$510))</f>
        <v/>
      </c>
      <c r="AH155" s="758" t="str">
        <f ca="1">IF(OR($N155="",$N155=0),"",SUMIF('２個別表'!$D$11:$D$510,$C155,'２個別表'!EH$11:EH$510))</f>
        <v/>
      </c>
      <c r="AI155" s="758" t="str">
        <f ca="1">IF(OR($N155="",$N155=0),"",SUMIF('２個別表'!$D$11:$D$510,$C155,'２個別表'!EI$11:EI$510))</f>
        <v/>
      </c>
      <c r="AJ155" s="758" t="str">
        <f ca="1">IF(OR($N155="",$N155=0),"",SUMIF('２個別表'!$D$11:$D$510,$C155,'２個別表'!EJ$11:EJ$510))</f>
        <v/>
      </c>
      <c r="AK155" s="758" t="str">
        <f ca="1">IF(OR($N155="",$N155=0),"",SUMIF('２個別表'!$D$11:$D$510,$C155,'２個別表'!EK$11:EK$510))</f>
        <v/>
      </c>
      <c r="AL155" s="759" t="str">
        <f ca="1">IF(OR($N155="",$N155=0),"",SUMIF('２個別表'!$D$11:$D$510,$C155,'２個別表'!EL$11:EL$510))</f>
        <v/>
      </c>
      <c r="AM155" s="760" t="str">
        <f ca="1">IF(OR($N155="",$N155=0),"",SUMIF('２個別表'!$D$11:$D$510,$C155,'２個別表'!EM$11:EM$510))</f>
        <v/>
      </c>
      <c r="AN155" s="33"/>
      <c r="AO155" s="721" t="str">
        <f ca="1">IFERROR(IF($C155="","",INDEX(('２個別表'!$D$11:$D$510,'２個別表'!$W$11:$W$510),MATCH($C155,'２個別表'!$D$11:$D$510,0),1,2)),"")</f>
        <v/>
      </c>
    </row>
    <row r="156" spans="1:41" ht="30" hidden="1" customHeight="1">
      <c r="A156" s="721" t="str">
        <f t="shared" ca="1" si="20"/>
        <v/>
      </c>
      <c r="B156" s="722" t="str">
        <f t="shared" ca="1" si="21"/>
        <v/>
      </c>
      <c r="C156" s="728">
        <v>141</v>
      </c>
      <c r="D156" s="729" t="str">
        <f ca="1">IFERROR(IF(OR($C156="",$C156=0),"",INDEX(('２個別表'!$D$11:$D$510,'２個別表'!R$11:R$510),MATCH($C156,'２個別表'!$D$11:$D$510,0),1,2)),"")</f>
        <v/>
      </c>
      <c r="E156" s="729" t="str">
        <f ca="1">IFERROR(IF(OR($C156="",$C156=0),"",INDEX(('２個別表'!$D$11:$D$510,'２個別表'!S$11:S$510),MATCH($C156,'２個別表'!$D$11:$D$510,0),1,2)),"")</f>
        <v/>
      </c>
      <c r="F156" s="730" t="str">
        <f ca="1">IFERROR(IF(OR($C156="",$C156=0),"",INDEX(('２個別表'!$D$11:$D$510,'２個別表'!T$11:T$510),MATCH($C156,'２個別表'!$D$11:$D$510,0),1,2)),"")</f>
        <v/>
      </c>
      <c r="G156" s="732" t="str">
        <f ca="1">IFERROR(IF(OR($C156="",$C156=0),"",INDEX(('２個別表'!$D$11:$D$510,'２個別表'!V$11:V$510),MATCH($C156,'２個別表'!$D$11:$D$510,0),1,2)),"")</f>
        <v/>
      </c>
      <c r="H156" s="724" t="str">
        <f t="shared" ca="1" si="22"/>
        <v/>
      </c>
      <c r="I156" s="725" t="str">
        <f t="shared" ca="1" si="23"/>
        <v/>
      </c>
      <c r="J156" s="725" t="str">
        <f t="shared" ca="1" si="24"/>
        <v/>
      </c>
      <c r="K156" s="725" t="str">
        <f t="shared" ca="1" si="25"/>
        <v/>
      </c>
      <c r="L156" s="725" t="str">
        <f t="shared" ca="1" si="26"/>
        <v/>
      </c>
      <c r="M156" s="742" t="str">
        <f ca="1">IFERROR(IF(OR($C156="",$C156=0),"",INDEX(('２個別表'!$D$11:$D$510,'２個別表'!W$11:W$510),MATCH($C156,'２個別表'!$D$11:$D$510,0),1,2)&amp;" "&amp;INDEX(('２個別表'!$D$11:$D$510,'２個別表'!X$11:X$510),MATCH($C156,'２個別表'!$D$11:$D$510,0),1,2)),"")</f>
        <v/>
      </c>
      <c r="N156" s="738" t="str">
        <f ca="1">IF(IF(M156="2 補強以外の取組",SUMIFS('２個別表'!$M$11:$M$510,'２個別表'!$D$11:$D$510,$C156),SUMIFS('２個別表'!$N$11:$N$510,'２個別表'!$D$11:$D$510,$C156))=0,"",IF(M156="2 補強以外の取組",SUMIFS('２個別表'!$M$11:$M$510,'２個別表'!$D$11:$D$510,$C156),SUMIFS('２個別表'!$N$11:$N$510,'２個別表'!$D$11:$D$510,$C156)))</f>
        <v/>
      </c>
      <c r="O156" s="739" t="str">
        <f ca="1">IF(OR($N156="",$N156=0),"",SUMIF('２個別表'!$D$11:$D$510,$C156,'２個別表'!$BW$11:$BW$510))</f>
        <v/>
      </c>
      <c r="P156" s="739" t="str">
        <f ca="1">IF(OR($N156="",$N156=0),"",SUMIF('２個別表'!$D$11:$D$510,$C156,'２個別表'!$BY$11:$BY$510))</f>
        <v/>
      </c>
      <c r="Q156" s="739" t="str">
        <f ca="1">IF(OR($N156="",$N156=0),"",SUMIF('２個別表'!$D$11:$D$510,$C156,'２個別表'!$H$11:$H$510))</f>
        <v/>
      </c>
      <c r="R156" s="740" t="str">
        <f ca="1">IF(OR($N156="",$N156=0),"",SUMIF('２個別表'!$D$11:$D$510,$C156,'２個別表'!CS$11:CS$510))</f>
        <v/>
      </c>
      <c r="S156" s="743" t="str">
        <f ca="1">IF(OR($N156="",$N156=0),"",SUMIF('２個別表'!$D$11:$D$510,$C156,'２個別表'!CT$11:CT$510))</f>
        <v/>
      </c>
      <c r="T156" s="364"/>
      <c r="U156" s="364"/>
      <c r="V156" s="364"/>
      <c r="W156" s="365"/>
      <c r="X156" s="755" t="str">
        <f t="shared" ca="1" si="27"/>
        <v/>
      </c>
      <c r="Y156" s="756" t="str">
        <f t="shared" ca="1" si="28"/>
        <v/>
      </c>
      <c r="Z156" s="757" t="str">
        <f ca="1">IF(OR($N156="",$N156=0),"",SUMIF('２個別表'!$D$11:$D$510,$C156,'２個別表'!DZ$11:DZ$510))</f>
        <v/>
      </c>
      <c r="AA156" s="757" t="str">
        <f ca="1">IF(OR($N156="",$N156=0),"",SUMIF('２個別表'!$D$11:$D$510,$C156,'２個別表'!EA$11:EA$510))</f>
        <v/>
      </c>
      <c r="AB156" s="757" t="str">
        <f ca="1">IF(OR($N156="",$N156=0),"",SUMIF('２個別表'!$D$11:$D$510,$C156,'２個別表'!EB$11:EB$510))</f>
        <v/>
      </c>
      <c r="AC156" s="757" t="str">
        <f ca="1">IF(OR($N156="",$N156=0),"",SUMIF('２個別表'!$D$11:$D$510,$C156,'２個別表'!EC$11:EC$510))</f>
        <v/>
      </c>
      <c r="AD156" s="758" t="str">
        <f ca="1">IF(OR($N156="",$N156=0),"",SUMIF('２個別表'!$D$11:$D$510,$C156,'２個別表'!ED$11:ED$510))</f>
        <v/>
      </c>
      <c r="AE156" s="758" t="str">
        <f ca="1">IF(OR($N156="",$N156=0),"",SUMIF('２個別表'!$D$11:$D$510,$C156,'２個別表'!EE$11:EE$510))</f>
        <v/>
      </c>
      <c r="AF156" s="758" t="str">
        <f ca="1">IF(OR($N156="",$N156=0),"",SUMIF('２個別表'!$D$11:$D$510,$C156,'２個別表'!EF$11:EF$510))</f>
        <v/>
      </c>
      <c r="AG156" s="758" t="str">
        <f ca="1">IF(OR($N156="",$N156=0),"",SUMIF('２個別表'!$D$11:$D$510,$C156,'２個別表'!EG$11:EG$510))</f>
        <v/>
      </c>
      <c r="AH156" s="758" t="str">
        <f ca="1">IF(OR($N156="",$N156=0),"",SUMIF('２個別表'!$D$11:$D$510,$C156,'２個別表'!EH$11:EH$510))</f>
        <v/>
      </c>
      <c r="AI156" s="758" t="str">
        <f ca="1">IF(OR($N156="",$N156=0),"",SUMIF('２個別表'!$D$11:$D$510,$C156,'２個別表'!EI$11:EI$510))</f>
        <v/>
      </c>
      <c r="AJ156" s="758" t="str">
        <f ca="1">IF(OR($N156="",$N156=0),"",SUMIF('２個別表'!$D$11:$D$510,$C156,'２個別表'!EJ$11:EJ$510))</f>
        <v/>
      </c>
      <c r="AK156" s="758" t="str">
        <f ca="1">IF(OR($N156="",$N156=0),"",SUMIF('２個別表'!$D$11:$D$510,$C156,'２個別表'!EK$11:EK$510))</f>
        <v/>
      </c>
      <c r="AL156" s="759" t="str">
        <f ca="1">IF(OR($N156="",$N156=0),"",SUMIF('２個別表'!$D$11:$D$510,$C156,'２個別表'!EL$11:EL$510))</f>
        <v/>
      </c>
      <c r="AM156" s="760" t="str">
        <f ca="1">IF(OR($N156="",$N156=0),"",SUMIF('２個別表'!$D$11:$D$510,$C156,'２個別表'!EM$11:EM$510))</f>
        <v/>
      </c>
      <c r="AN156" s="33"/>
      <c r="AO156" s="721" t="str">
        <f ca="1">IFERROR(IF($C156="","",INDEX(('２個別表'!$D$11:$D$510,'２個別表'!$W$11:$W$510),MATCH($C156,'２個別表'!$D$11:$D$510,0),1,2)),"")</f>
        <v/>
      </c>
    </row>
    <row r="157" spans="1:41" ht="30" hidden="1" customHeight="1">
      <c r="A157" s="721" t="str">
        <f t="shared" ca="1" si="20"/>
        <v/>
      </c>
      <c r="B157" s="722" t="str">
        <f t="shared" ca="1" si="21"/>
        <v/>
      </c>
      <c r="C157" s="728">
        <v>142</v>
      </c>
      <c r="D157" s="729" t="str">
        <f ca="1">IFERROR(IF(OR($C157="",$C157=0),"",INDEX(('２個別表'!$D$11:$D$510,'２個別表'!R$11:R$510),MATCH($C157,'２個別表'!$D$11:$D$510,0),1,2)),"")</f>
        <v/>
      </c>
      <c r="E157" s="729" t="str">
        <f ca="1">IFERROR(IF(OR($C157="",$C157=0),"",INDEX(('２個別表'!$D$11:$D$510,'２個別表'!S$11:S$510),MATCH($C157,'２個別表'!$D$11:$D$510,0),1,2)),"")</f>
        <v/>
      </c>
      <c r="F157" s="730" t="str">
        <f ca="1">IFERROR(IF(OR($C157="",$C157=0),"",INDEX(('２個別表'!$D$11:$D$510,'２個別表'!T$11:T$510),MATCH($C157,'２個別表'!$D$11:$D$510,0),1,2)),"")</f>
        <v/>
      </c>
      <c r="G157" s="732" t="str">
        <f ca="1">IFERROR(IF(OR($C157="",$C157=0),"",INDEX(('２個別表'!$D$11:$D$510,'２個別表'!V$11:V$510),MATCH($C157,'２個別表'!$D$11:$D$510,0),1,2)),"")</f>
        <v/>
      </c>
      <c r="H157" s="724" t="str">
        <f t="shared" ca="1" si="22"/>
        <v/>
      </c>
      <c r="I157" s="725" t="str">
        <f t="shared" ca="1" si="23"/>
        <v/>
      </c>
      <c r="J157" s="725" t="str">
        <f t="shared" ca="1" si="24"/>
        <v/>
      </c>
      <c r="K157" s="725" t="str">
        <f t="shared" ca="1" si="25"/>
        <v/>
      </c>
      <c r="L157" s="725" t="str">
        <f t="shared" ca="1" si="26"/>
        <v/>
      </c>
      <c r="M157" s="742" t="str">
        <f ca="1">IFERROR(IF(OR($C157="",$C157=0),"",INDEX(('２個別表'!$D$11:$D$510,'２個別表'!W$11:W$510),MATCH($C157,'２個別表'!$D$11:$D$510,0),1,2)&amp;" "&amp;INDEX(('２個別表'!$D$11:$D$510,'２個別表'!X$11:X$510),MATCH($C157,'２個別表'!$D$11:$D$510,0),1,2)),"")</f>
        <v/>
      </c>
      <c r="N157" s="738" t="str">
        <f ca="1">IF(IF(M157="2 補強以外の取組",SUMIFS('２個別表'!$M$11:$M$510,'２個別表'!$D$11:$D$510,$C157),SUMIFS('２個別表'!$N$11:$N$510,'２個別表'!$D$11:$D$510,$C157))=0,"",IF(M157="2 補強以外の取組",SUMIFS('２個別表'!$M$11:$M$510,'２個別表'!$D$11:$D$510,$C157),SUMIFS('２個別表'!$N$11:$N$510,'２個別表'!$D$11:$D$510,$C157)))</f>
        <v/>
      </c>
      <c r="O157" s="739" t="str">
        <f ca="1">IF(OR($N157="",$N157=0),"",SUMIF('２個別表'!$D$11:$D$510,$C157,'２個別表'!$BW$11:$BW$510))</f>
        <v/>
      </c>
      <c r="P157" s="739" t="str">
        <f ca="1">IF(OR($N157="",$N157=0),"",SUMIF('２個別表'!$D$11:$D$510,$C157,'２個別表'!$BY$11:$BY$510))</f>
        <v/>
      </c>
      <c r="Q157" s="739" t="str">
        <f ca="1">IF(OR($N157="",$N157=0),"",SUMIF('２個別表'!$D$11:$D$510,$C157,'２個別表'!$H$11:$H$510))</f>
        <v/>
      </c>
      <c r="R157" s="740" t="str">
        <f ca="1">IF(OR($N157="",$N157=0),"",SUMIF('２個別表'!$D$11:$D$510,$C157,'２個別表'!CS$11:CS$510))</f>
        <v/>
      </c>
      <c r="S157" s="743" t="str">
        <f ca="1">IF(OR($N157="",$N157=0),"",SUMIF('２個別表'!$D$11:$D$510,$C157,'２個別表'!CT$11:CT$510))</f>
        <v/>
      </c>
      <c r="T157" s="364"/>
      <c r="U157" s="364"/>
      <c r="V157" s="364"/>
      <c r="W157" s="365"/>
      <c r="X157" s="755" t="str">
        <f t="shared" ca="1" si="27"/>
        <v/>
      </c>
      <c r="Y157" s="756" t="str">
        <f t="shared" ca="1" si="28"/>
        <v/>
      </c>
      <c r="Z157" s="757" t="str">
        <f ca="1">IF(OR($N157="",$N157=0),"",SUMIF('２個別表'!$D$11:$D$510,$C157,'２個別表'!DZ$11:DZ$510))</f>
        <v/>
      </c>
      <c r="AA157" s="757" t="str">
        <f ca="1">IF(OR($N157="",$N157=0),"",SUMIF('２個別表'!$D$11:$D$510,$C157,'２個別表'!EA$11:EA$510))</f>
        <v/>
      </c>
      <c r="AB157" s="757" t="str">
        <f ca="1">IF(OR($N157="",$N157=0),"",SUMIF('２個別表'!$D$11:$D$510,$C157,'２個別表'!EB$11:EB$510))</f>
        <v/>
      </c>
      <c r="AC157" s="757" t="str">
        <f ca="1">IF(OR($N157="",$N157=0),"",SUMIF('２個別表'!$D$11:$D$510,$C157,'２個別表'!EC$11:EC$510))</f>
        <v/>
      </c>
      <c r="AD157" s="758" t="str">
        <f ca="1">IF(OR($N157="",$N157=0),"",SUMIF('２個別表'!$D$11:$D$510,$C157,'２個別表'!ED$11:ED$510))</f>
        <v/>
      </c>
      <c r="AE157" s="758" t="str">
        <f ca="1">IF(OR($N157="",$N157=0),"",SUMIF('２個別表'!$D$11:$D$510,$C157,'２個別表'!EE$11:EE$510))</f>
        <v/>
      </c>
      <c r="AF157" s="758" t="str">
        <f ca="1">IF(OR($N157="",$N157=0),"",SUMIF('２個別表'!$D$11:$D$510,$C157,'２個別表'!EF$11:EF$510))</f>
        <v/>
      </c>
      <c r="AG157" s="758" t="str">
        <f ca="1">IF(OR($N157="",$N157=0),"",SUMIF('２個別表'!$D$11:$D$510,$C157,'２個別表'!EG$11:EG$510))</f>
        <v/>
      </c>
      <c r="AH157" s="758" t="str">
        <f ca="1">IF(OR($N157="",$N157=0),"",SUMIF('２個別表'!$D$11:$D$510,$C157,'２個別表'!EH$11:EH$510))</f>
        <v/>
      </c>
      <c r="AI157" s="758" t="str">
        <f ca="1">IF(OR($N157="",$N157=0),"",SUMIF('２個別表'!$D$11:$D$510,$C157,'２個別表'!EI$11:EI$510))</f>
        <v/>
      </c>
      <c r="AJ157" s="758" t="str">
        <f ca="1">IF(OR($N157="",$N157=0),"",SUMIF('２個別表'!$D$11:$D$510,$C157,'２個別表'!EJ$11:EJ$510))</f>
        <v/>
      </c>
      <c r="AK157" s="758" t="str">
        <f ca="1">IF(OR($N157="",$N157=0),"",SUMIF('２個別表'!$D$11:$D$510,$C157,'２個別表'!EK$11:EK$510))</f>
        <v/>
      </c>
      <c r="AL157" s="759" t="str">
        <f ca="1">IF(OR($N157="",$N157=0),"",SUMIF('２個別表'!$D$11:$D$510,$C157,'２個別表'!EL$11:EL$510))</f>
        <v/>
      </c>
      <c r="AM157" s="760" t="str">
        <f ca="1">IF(OR($N157="",$N157=0),"",SUMIF('２個別表'!$D$11:$D$510,$C157,'２個別表'!EM$11:EM$510))</f>
        <v/>
      </c>
      <c r="AN157" s="33"/>
      <c r="AO157" s="721" t="str">
        <f ca="1">IFERROR(IF($C157="","",INDEX(('２個別表'!$D$11:$D$510,'２個別表'!$W$11:$W$510),MATCH($C157,'２個別表'!$D$11:$D$510,0),1,2)),"")</f>
        <v/>
      </c>
    </row>
    <row r="158" spans="1:41" ht="30" hidden="1" customHeight="1">
      <c r="A158" s="721" t="str">
        <f t="shared" ca="1" si="20"/>
        <v/>
      </c>
      <c r="B158" s="722" t="str">
        <f t="shared" ca="1" si="21"/>
        <v/>
      </c>
      <c r="C158" s="728">
        <v>143</v>
      </c>
      <c r="D158" s="729" t="str">
        <f ca="1">IFERROR(IF(OR($C158="",$C158=0),"",INDEX(('２個別表'!$D$11:$D$510,'２個別表'!R$11:R$510),MATCH($C158,'２個別表'!$D$11:$D$510,0),1,2)),"")</f>
        <v/>
      </c>
      <c r="E158" s="729" t="str">
        <f ca="1">IFERROR(IF(OR($C158="",$C158=0),"",INDEX(('２個別表'!$D$11:$D$510,'２個別表'!S$11:S$510),MATCH($C158,'２個別表'!$D$11:$D$510,0),1,2)),"")</f>
        <v/>
      </c>
      <c r="F158" s="730" t="str">
        <f ca="1">IFERROR(IF(OR($C158="",$C158=0),"",INDEX(('２個別表'!$D$11:$D$510,'２個別表'!T$11:T$510),MATCH($C158,'２個別表'!$D$11:$D$510,0),1,2)),"")</f>
        <v/>
      </c>
      <c r="G158" s="732" t="str">
        <f ca="1">IFERROR(IF(OR($C158="",$C158=0),"",INDEX(('２個別表'!$D$11:$D$510,'２個別表'!V$11:V$510),MATCH($C158,'２個別表'!$D$11:$D$510,0),1,2)),"")</f>
        <v/>
      </c>
      <c r="H158" s="724" t="str">
        <f t="shared" ca="1" si="22"/>
        <v/>
      </c>
      <c r="I158" s="725" t="str">
        <f t="shared" ca="1" si="23"/>
        <v/>
      </c>
      <c r="J158" s="725" t="str">
        <f t="shared" ca="1" si="24"/>
        <v/>
      </c>
      <c r="K158" s="725" t="str">
        <f t="shared" ca="1" si="25"/>
        <v/>
      </c>
      <c r="L158" s="725" t="str">
        <f t="shared" ca="1" si="26"/>
        <v/>
      </c>
      <c r="M158" s="742" t="str">
        <f ca="1">IFERROR(IF(OR($C158="",$C158=0),"",INDEX(('２個別表'!$D$11:$D$510,'２個別表'!W$11:W$510),MATCH($C158,'２個別表'!$D$11:$D$510,0),1,2)&amp;" "&amp;INDEX(('２個別表'!$D$11:$D$510,'２個別表'!X$11:X$510),MATCH($C158,'２個別表'!$D$11:$D$510,0),1,2)),"")</f>
        <v/>
      </c>
      <c r="N158" s="738" t="str">
        <f ca="1">IF(IF(M158="2 補強以外の取組",SUMIFS('２個別表'!$M$11:$M$510,'２個別表'!$D$11:$D$510,$C158),SUMIFS('２個別表'!$N$11:$N$510,'２個別表'!$D$11:$D$510,$C158))=0,"",IF(M158="2 補強以外の取組",SUMIFS('２個別表'!$M$11:$M$510,'２個別表'!$D$11:$D$510,$C158),SUMIFS('２個別表'!$N$11:$N$510,'２個別表'!$D$11:$D$510,$C158)))</f>
        <v/>
      </c>
      <c r="O158" s="739" t="str">
        <f ca="1">IF(OR($N158="",$N158=0),"",SUMIF('２個別表'!$D$11:$D$510,$C158,'２個別表'!$BW$11:$BW$510))</f>
        <v/>
      </c>
      <c r="P158" s="739" t="str">
        <f ca="1">IF(OR($N158="",$N158=0),"",SUMIF('２個別表'!$D$11:$D$510,$C158,'２個別表'!$BY$11:$BY$510))</f>
        <v/>
      </c>
      <c r="Q158" s="739" t="str">
        <f ca="1">IF(OR($N158="",$N158=0),"",SUMIF('２個別表'!$D$11:$D$510,$C158,'２個別表'!$H$11:$H$510))</f>
        <v/>
      </c>
      <c r="R158" s="740" t="str">
        <f ca="1">IF(OR($N158="",$N158=0),"",SUMIF('２個別表'!$D$11:$D$510,$C158,'２個別表'!CS$11:CS$510))</f>
        <v/>
      </c>
      <c r="S158" s="743" t="str">
        <f ca="1">IF(OR($N158="",$N158=0),"",SUMIF('２個別表'!$D$11:$D$510,$C158,'２個別表'!CT$11:CT$510))</f>
        <v/>
      </c>
      <c r="T158" s="364"/>
      <c r="U158" s="364"/>
      <c r="V158" s="364"/>
      <c r="W158" s="365"/>
      <c r="X158" s="755" t="str">
        <f t="shared" ca="1" si="27"/>
        <v/>
      </c>
      <c r="Y158" s="756" t="str">
        <f t="shared" ca="1" si="28"/>
        <v/>
      </c>
      <c r="Z158" s="757" t="str">
        <f ca="1">IF(OR($N158="",$N158=0),"",SUMIF('２個別表'!$D$11:$D$510,$C158,'２個別表'!DZ$11:DZ$510))</f>
        <v/>
      </c>
      <c r="AA158" s="757" t="str">
        <f ca="1">IF(OR($N158="",$N158=0),"",SUMIF('２個別表'!$D$11:$D$510,$C158,'２個別表'!EA$11:EA$510))</f>
        <v/>
      </c>
      <c r="AB158" s="757" t="str">
        <f ca="1">IF(OR($N158="",$N158=0),"",SUMIF('２個別表'!$D$11:$D$510,$C158,'２個別表'!EB$11:EB$510))</f>
        <v/>
      </c>
      <c r="AC158" s="757" t="str">
        <f ca="1">IF(OR($N158="",$N158=0),"",SUMIF('２個別表'!$D$11:$D$510,$C158,'２個別表'!EC$11:EC$510))</f>
        <v/>
      </c>
      <c r="AD158" s="758" t="str">
        <f ca="1">IF(OR($N158="",$N158=0),"",SUMIF('２個別表'!$D$11:$D$510,$C158,'２個別表'!ED$11:ED$510))</f>
        <v/>
      </c>
      <c r="AE158" s="758" t="str">
        <f ca="1">IF(OR($N158="",$N158=0),"",SUMIF('２個別表'!$D$11:$D$510,$C158,'２個別表'!EE$11:EE$510))</f>
        <v/>
      </c>
      <c r="AF158" s="758" t="str">
        <f ca="1">IF(OR($N158="",$N158=0),"",SUMIF('２個別表'!$D$11:$D$510,$C158,'２個別表'!EF$11:EF$510))</f>
        <v/>
      </c>
      <c r="AG158" s="758" t="str">
        <f ca="1">IF(OR($N158="",$N158=0),"",SUMIF('２個別表'!$D$11:$D$510,$C158,'２個別表'!EG$11:EG$510))</f>
        <v/>
      </c>
      <c r="AH158" s="758" t="str">
        <f ca="1">IF(OR($N158="",$N158=0),"",SUMIF('２個別表'!$D$11:$D$510,$C158,'２個別表'!EH$11:EH$510))</f>
        <v/>
      </c>
      <c r="AI158" s="758" t="str">
        <f ca="1">IF(OR($N158="",$N158=0),"",SUMIF('２個別表'!$D$11:$D$510,$C158,'２個別表'!EI$11:EI$510))</f>
        <v/>
      </c>
      <c r="AJ158" s="758" t="str">
        <f ca="1">IF(OR($N158="",$N158=0),"",SUMIF('２個別表'!$D$11:$D$510,$C158,'２個別表'!EJ$11:EJ$510))</f>
        <v/>
      </c>
      <c r="AK158" s="758" t="str">
        <f ca="1">IF(OR($N158="",$N158=0),"",SUMIF('２個別表'!$D$11:$D$510,$C158,'２個別表'!EK$11:EK$510))</f>
        <v/>
      </c>
      <c r="AL158" s="759" t="str">
        <f ca="1">IF(OR($N158="",$N158=0),"",SUMIF('２個別表'!$D$11:$D$510,$C158,'２個別表'!EL$11:EL$510))</f>
        <v/>
      </c>
      <c r="AM158" s="760" t="str">
        <f ca="1">IF(OR($N158="",$N158=0),"",SUMIF('２個別表'!$D$11:$D$510,$C158,'２個別表'!EM$11:EM$510))</f>
        <v/>
      </c>
      <c r="AN158" s="33"/>
      <c r="AO158" s="721" t="str">
        <f ca="1">IFERROR(IF($C158="","",INDEX(('２個別表'!$D$11:$D$510,'２個別表'!$W$11:$W$510),MATCH($C158,'２個別表'!$D$11:$D$510,0),1,2)),"")</f>
        <v/>
      </c>
    </row>
    <row r="159" spans="1:41" ht="30" hidden="1" customHeight="1">
      <c r="A159" s="721" t="str">
        <f t="shared" ca="1" si="20"/>
        <v/>
      </c>
      <c r="B159" s="722" t="str">
        <f t="shared" ca="1" si="21"/>
        <v/>
      </c>
      <c r="C159" s="728">
        <v>144</v>
      </c>
      <c r="D159" s="729" t="str">
        <f ca="1">IFERROR(IF(OR($C159="",$C159=0),"",INDEX(('２個別表'!$D$11:$D$510,'２個別表'!R$11:R$510),MATCH($C159,'２個別表'!$D$11:$D$510,0),1,2)),"")</f>
        <v/>
      </c>
      <c r="E159" s="729" t="str">
        <f ca="1">IFERROR(IF(OR($C159="",$C159=0),"",INDEX(('２個別表'!$D$11:$D$510,'２個別表'!S$11:S$510),MATCH($C159,'２個別表'!$D$11:$D$510,0),1,2)),"")</f>
        <v/>
      </c>
      <c r="F159" s="730" t="str">
        <f ca="1">IFERROR(IF(OR($C159="",$C159=0),"",INDEX(('２個別表'!$D$11:$D$510,'２個別表'!T$11:T$510),MATCH($C159,'２個別表'!$D$11:$D$510,0),1,2)),"")</f>
        <v/>
      </c>
      <c r="G159" s="732" t="str">
        <f ca="1">IFERROR(IF(OR($C159="",$C159=0),"",INDEX(('２個別表'!$D$11:$D$510,'２個別表'!V$11:V$510),MATCH($C159,'２個別表'!$D$11:$D$510,0),1,2)),"")</f>
        <v/>
      </c>
      <c r="H159" s="724" t="str">
        <f t="shared" ca="1" si="22"/>
        <v/>
      </c>
      <c r="I159" s="725" t="str">
        <f t="shared" ca="1" si="23"/>
        <v/>
      </c>
      <c r="J159" s="725" t="str">
        <f t="shared" ca="1" si="24"/>
        <v/>
      </c>
      <c r="K159" s="725" t="str">
        <f t="shared" ca="1" si="25"/>
        <v/>
      </c>
      <c r="L159" s="725" t="str">
        <f t="shared" ca="1" si="26"/>
        <v/>
      </c>
      <c r="M159" s="742" t="str">
        <f ca="1">IFERROR(IF(OR($C159="",$C159=0),"",INDEX(('２個別表'!$D$11:$D$510,'２個別表'!W$11:W$510),MATCH($C159,'２個別表'!$D$11:$D$510,0),1,2)&amp;" "&amp;INDEX(('２個別表'!$D$11:$D$510,'２個別表'!X$11:X$510),MATCH($C159,'２個別表'!$D$11:$D$510,0),1,2)),"")</f>
        <v/>
      </c>
      <c r="N159" s="738" t="str">
        <f ca="1">IF(IF(M159="2 補強以外の取組",SUMIFS('２個別表'!$M$11:$M$510,'２個別表'!$D$11:$D$510,$C159),SUMIFS('２個別表'!$N$11:$N$510,'２個別表'!$D$11:$D$510,$C159))=0,"",IF(M159="2 補強以外の取組",SUMIFS('２個別表'!$M$11:$M$510,'２個別表'!$D$11:$D$510,$C159),SUMIFS('２個別表'!$N$11:$N$510,'２個別表'!$D$11:$D$510,$C159)))</f>
        <v/>
      </c>
      <c r="O159" s="739" t="str">
        <f ca="1">IF(OR($N159="",$N159=0),"",SUMIF('２個別表'!$D$11:$D$510,$C159,'２個別表'!$BW$11:$BW$510))</f>
        <v/>
      </c>
      <c r="P159" s="739" t="str">
        <f ca="1">IF(OR($N159="",$N159=0),"",SUMIF('２個別表'!$D$11:$D$510,$C159,'２個別表'!$BY$11:$BY$510))</f>
        <v/>
      </c>
      <c r="Q159" s="739" t="str">
        <f ca="1">IF(OR($N159="",$N159=0),"",SUMIF('２個別表'!$D$11:$D$510,$C159,'２個別表'!$H$11:$H$510))</f>
        <v/>
      </c>
      <c r="R159" s="740" t="str">
        <f ca="1">IF(OR($N159="",$N159=0),"",SUMIF('２個別表'!$D$11:$D$510,$C159,'２個別表'!CS$11:CS$510))</f>
        <v/>
      </c>
      <c r="S159" s="743" t="str">
        <f ca="1">IF(OR($N159="",$N159=0),"",SUMIF('２個別表'!$D$11:$D$510,$C159,'２個別表'!CT$11:CT$510))</f>
        <v/>
      </c>
      <c r="T159" s="364"/>
      <c r="U159" s="364"/>
      <c r="V159" s="364"/>
      <c r="W159" s="365"/>
      <c r="X159" s="755" t="str">
        <f t="shared" ca="1" si="27"/>
        <v/>
      </c>
      <c r="Y159" s="756" t="str">
        <f t="shared" ca="1" si="28"/>
        <v/>
      </c>
      <c r="Z159" s="757" t="str">
        <f ca="1">IF(OR($N159="",$N159=0),"",SUMIF('２個別表'!$D$11:$D$510,$C159,'２個別表'!DZ$11:DZ$510))</f>
        <v/>
      </c>
      <c r="AA159" s="757" t="str">
        <f ca="1">IF(OR($N159="",$N159=0),"",SUMIF('２個別表'!$D$11:$D$510,$C159,'２個別表'!EA$11:EA$510))</f>
        <v/>
      </c>
      <c r="AB159" s="757" t="str">
        <f ca="1">IF(OR($N159="",$N159=0),"",SUMIF('２個別表'!$D$11:$D$510,$C159,'２個別表'!EB$11:EB$510))</f>
        <v/>
      </c>
      <c r="AC159" s="757" t="str">
        <f ca="1">IF(OR($N159="",$N159=0),"",SUMIF('２個別表'!$D$11:$D$510,$C159,'２個別表'!EC$11:EC$510))</f>
        <v/>
      </c>
      <c r="AD159" s="758" t="str">
        <f ca="1">IF(OR($N159="",$N159=0),"",SUMIF('２個別表'!$D$11:$D$510,$C159,'２個別表'!ED$11:ED$510))</f>
        <v/>
      </c>
      <c r="AE159" s="758" t="str">
        <f ca="1">IF(OR($N159="",$N159=0),"",SUMIF('２個別表'!$D$11:$D$510,$C159,'２個別表'!EE$11:EE$510))</f>
        <v/>
      </c>
      <c r="AF159" s="758" t="str">
        <f ca="1">IF(OR($N159="",$N159=0),"",SUMIF('２個別表'!$D$11:$D$510,$C159,'２個別表'!EF$11:EF$510))</f>
        <v/>
      </c>
      <c r="AG159" s="758" t="str">
        <f ca="1">IF(OR($N159="",$N159=0),"",SUMIF('２個別表'!$D$11:$D$510,$C159,'２個別表'!EG$11:EG$510))</f>
        <v/>
      </c>
      <c r="AH159" s="758" t="str">
        <f ca="1">IF(OR($N159="",$N159=0),"",SUMIF('２個別表'!$D$11:$D$510,$C159,'２個別表'!EH$11:EH$510))</f>
        <v/>
      </c>
      <c r="AI159" s="758" t="str">
        <f ca="1">IF(OR($N159="",$N159=0),"",SUMIF('２個別表'!$D$11:$D$510,$C159,'２個別表'!EI$11:EI$510))</f>
        <v/>
      </c>
      <c r="AJ159" s="758" t="str">
        <f ca="1">IF(OR($N159="",$N159=0),"",SUMIF('２個別表'!$D$11:$D$510,$C159,'２個別表'!EJ$11:EJ$510))</f>
        <v/>
      </c>
      <c r="AK159" s="758" t="str">
        <f ca="1">IF(OR($N159="",$N159=0),"",SUMIF('２個別表'!$D$11:$D$510,$C159,'２個別表'!EK$11:EK$510))</f>
        <v/>
      </c>
      <c r="AL159" s="759" t="str">
        <f ca="1">IF(OR($N159="",$N159=0),"",SUMIF('２個別表'!$D$11:$D$510,$C159,'２個別表'!EL$11:EL$510))</f>
        <v/>
      </c>
      <c r="AM159" s="760" t="str">
        <f ca="1">IF(OR($N159="",$N159=0),"",SUMIF('２個別表'!$D$11:$D$510,$C159,'２個別表'!EM$11:EM$510))</f>
        <v/>
      </c>
      <c r="AN159" s="33"/>
      <c r="AO159" s="721" t="str">
        <f ca="1">IFERROR(IF($C159="","",INDEX(('２個別表'!$D$11:$D$510,'２個別表'!$W$11:$W$510),MATCH($C159,'２個別表'!$D$11:$D$510,0),1,2)),"")</f>
        <v/>
      </c>
    </row>
    <row r="160" spans="1:41" ht="30" hidden="1" customHeight="1">
      <c r="A160" s="721" t="str">
        <f t="shared" ca="1" si="20"/>
        <v/>
      </c>
      <c r="B160" s="722" t="str">
        <f t="shared" ca="1" si="21"/>
        <v/>
      </c>
      <c r="C160" s="728">
        <v>145</v>
      </c>
      <c r="D160" s="729" t="str">
        <f ca="1">IFERROR(IF(OR($C160="",$C160=0),"",INDEX(('２個別表'!$D$11:$D$510,'２個別表'!R$11:R$510),MATCH($C160,'２個別表'!$D$11:$D$510,0),1,2)),"")</f>
        <v/>
      </c>
      <c r="E160" s="729" t="str">
        <f ca="1">IFERROR(IF(OR($C160="",$C160=0),"",INDEX(('２個別表'!$D$11:$D$510,'２個別表'!S$11:S$510),MATCH($C160,'２個別表'!$D$11:$D$510,0),1,2)),"")</f>
        <v/>
      </c>
      <c r="F160" s="730" t="str">
        <f ca="1">IFERROR(IF(OR($C160="",$C160=0),"",INDEX(('２個別表'!$D$11:$D$510,'２個別表'!T$11:T$510),MATCH($C160,'２個別表'!$D$11:$D$510,0),1,2)),"")</f>
        <v/>
      </c>
      <c r="G160" s="732" t="str">
        <f ca="1">IFERROR(IF(OR($C160="",$C160=0),"",INDEX(('２個別表'!$D$11:$D$510,'２個別表'!V$11:V$510),MATCH($C160,'２個別表'!$D$11:$D$510,0),1,2)),"")</f>
        <v/>
      </c>
      <c r="H160" s="724" t="str">
        <f t="shared" ca="1" si="22"/>
        <v/>
      </c>
      <c r="I160" s="725" t="str">
        <f t="shared" ca="1" si="23"/>
        <v/>
      </c>
      <c r="J160" s="725" t="str">
        <f t="shared" ca="1" si="24"/>
        <v/>
      </c>
      <c r="K160" s="725" t="str">
        <f t="shared" ca="1" si="25"/>
        <v/>
      </c>
      <c r="L160" s="725" t="str">
        <f t="shared" ca="1" si="26"/>
        <v/>
      </c>
      <c r="M160" s="742" t="str">
        <f ca="1">IFERROR(IF(OR($C160="",$C160=0),"",INDEX(('２個別表'!$D$11:$D$510,'２個別表'!W$11:W$510),MATCH($C160,'２個別表'!$D$11:$D$510,0),1,2)&amp;" "&amp;INDEX(('２個別表'!$D$11:$D$510,'２個別表'!X$11:X$510),MATCH($C160,'２個別表'!$D$11:$D$510,0),1,2)),"")</f>
        <v/>
      </c>
      <c r="N160" s="738" t="str">
        <f ca="1">IF(IF(M160="2 補強以外の取組",SUMIFS('２個別表'!$M$11:$M$510,'２個別表'!$D$11:$D$510,$C160),SUMIFS('２個別表'!$N$11:$N$510,'２個別表'!$D$11:$D$510,$C160))=0,"",IF(M160="2 補強以外の取組",SUMIFS('２個別表'!$M$11:$M$510,'２個別表'!$D$11:$D$510,$C160),SUMIFS('２個別表'!$N$11:$N$510,'２個別表'!$D$11:$D$510,$C160)))</f>
        <v/>
      </c>
      <c r="O160" s="739" t="str">
        <f ca="1">IF(OR($N160="",$N160=0),"",SUMIF('２個別表'!$D$11:$D$510,$C160,'２個別表'!$BW$11:$BW$510))</f>
        <v/>
      </c>
      <c r="P160" s="739" t="str">
        <f ca="1">IF(OR($N160="",$N160=0),"",SUMIF('２個別表'!$D$11:$D$510,$C160,'２個別表'!$BY$11:$BY$510))</f>
        <v/>
      </c>
      <c r="Q160" s="739" t="str">
        <f ca="1">IF(OR($N160="",$N160=0),"",SUMIF('２個別表'!$D$11:$D$510,$C160,'２個別表'!$H$11:$H$510))</f>
        <v/>
      </c>
      <c r="R160" s="740" t="str">
        <f ca="1">IF(OR($N160="",$N160=0),"",SUMIF('２個別表'!$D$11:$D$510,$C160,'２個別表'!CS$11:CS$510))</f>
        <v/>
      </c>
      <c r="S160" s="743" t="str">
        <f ca="1">IF(OR($N160="",$N160=0),"",SUMIF('２個別表'!$D$11:$D$510,$C160,'２個別表'!CT$11:CT$510))</f>
        <v/>
      </c>
      <c r="T160" s="364"/>
      <c r="U160" s="364"/>
      <c r="V160" s="364"/>
      <c r="W160" s="365"/>
      <c r="X160" s="755" t="str">
        <f t="shared" ca="1" si="27"/>
        <v/>
      </c>
      <c r="Y160" s="756" t="str">
        <f t="shared" ca="1" si="28"/>
        <v/>
      </c>
      <c r="Z160" s="757" t="str">
        <f ca="1">IF(OR($N160="",$N160=0),"",SUMIF('２個別表'!$D$11:$D$510,$C160,'２個別表'!DZ$11:DZ$510))</f>
        <v/>
      </c>
      <c r="AA160" s="757" t="str">
        <f ca="1">IF(OR($N160="",$N160=0),"",SUMIF('２個別表'!$D$11:$D$510,$C160,'２個別表'!EA$11:EA$510))</f>
        <v/>
      </c>
      <c r="AB160" s="757" t="str">
        <f ca="1">IF(OR($N160="",$N160=0),"",SUMIF('２個別表'!$D$11:$D$510,$C160,'２個別表'!EB$11:EB$510))</f>
        <v/>
      </c>
      <c r="AC160" s="757" t="str">
        <f ca="1">IF(OR($N160="",$N160=0),"",SUMIF('２個別表'!$D$11:$D$510,$C160,'２個別表'!EC$11:EC$510))</f>
        <v/>
      </c>
      <c r="AD160" s="758" t="str">
        <f ca="1">IF(OR($N160="",$N160=0),"",SUMIF('２個別表'!$D$11:$D$510,$C160,'２個別表'!ED$11:ED$510))</f>
        <v/>
      </c>
      <c r="AE160" s="758" t="str">
        <f ca="1">IF(OR($N160="",$N160=0),"",SUMIF('２個別表'!$D$11:$D$510,$C160,'２個別表'!EE$11:EE$510))</f>
        <v/>
      </c>
      <c r="AF160" s="758" t="str">
        <f ca="1">IF(OR($N160="",$N160=0),"",SUMIF('２個別表'!$D$11:$D$510,$C160,'２個別表'!EF$11:EF$510))</f>
        <v/>
      </c>
      <c r="AG160" s="758" t="str">
        <f ca="1">IF(OR($N160="",$N160=0),"",SUMIF('２個別表'!$D$11:$D$510,$C160,'２個別表'!EG$11:EG$510))</f>
        <v/>
      </c>
      <c r="AH160" s="758" t="str">
        <f ca="1">IF(OR($N160="",$N160=0),"",SUMIF('２個別表'!$D$11:$D$510,$C160,'２個別表'!EH$11:EH$510))</f>
        <v/>
      </c>
      <c r="AI160" s="758" t="str">
        <f ca="1">IF(OR($N160="",$N160=0),"",SUMIF('２個別表'!$D$11:$D$510,$C160,'２個別表'!EI$11:EI$510))</f>
        <v/>
      </c>
      <c r="AJ160" s="758" t="str">
        <f ca="1">IF(OR($N160="",$N160=0),"",SUMIF('２個別表'!$D$11:$D$510,$C160,'２個別表'!EJ$11:EJ$510))</f>
        <v/>
      </c>
      <c r="AK160" s="758" t="str">
        <f ca="1">IF(OR($N160="",$N160=0),"",SUMIF('２個別表'!$D$11:$D$510,$C160,'２個別表'!EK$11:EK$510))</f>
        <v/>
      </c>
      <c r="AL160" s="759" t="str">
        <f ca="1">IF(OR($N160="",$N160=0),"",SUMIF('２個別表'!$D$11:$D$510,$C160,'２個別表'!EL$11:EL$510))</f>
        <v/>
      </c>
      <c r="AM160" s="760" t="str">
        <f ca="1">IF(OR($N160="",$N160=0),"",SUMIF('２個別表'!$D$11:$D$510,$C160,'２個別表'!EM$11:EM$510))</f>
        <v/>
      </c>
      <c r="AN160" s="33"/>
      <c r="AO160" s="721" t="str">
        <f ca="1">IFERROR(IF($C160="","",INDEX(('２個別表'!$D$11:$D$510,'２個別表'!$W$11:$W$510),MATCH($C160,'２個別表'!$D$11:$D$510,0),1,2)),"")</f>
        <v/>
      </c>
    </row>
    <row r="161" spans="1:41" ht="30" hidden="1" customHeight="1">
      <c r="A161" s="721" t="str">
        <f t="shared" ca="1" si="20"/>
        <v/>
      </c>
      <c r="B161" s="722" t="str">
        <f t="shared" ca="1" si="21"/>
        <v/>
      </c>
      <c r="C161" s="728">
        <v>146</v>
      </c>
      <c r="D161" s="729" t="str">
        <f ca="1">IFERROR(IF(OR($C161="",$C161=0),"",INDEX(('２個別表'!$D$11:$D$510,'２個別表'!R$11:R$510),MATCH($C161,'２個別表'!$D$11:$D$510,0),1,2)),"")</f>
        <v/>
      </c>
      <c r="E161" s="729" t="str">
        <f ca="1">IFERROR(IF(OR($C161="",$C161=0),"",INDEX(('２個別表'!$D$11:$D$510,'２個別表'!S$11:S$510),MATCH($C161,'２個別表'!$D$11:$D$510,0),1,2)),"")</f>
        <v/>
      </c>
      <c r="F161" s="730" t="str">
        <f ca="1">IFERROR(IF(OR($C161="",$C161=0),"",INDEX(('２個別表'!$D$11:$D$510,'２個別表'!T$11:T$510),MATCH($C161,'２個別表'!$D$11:$D$510,0),1,2)),"")</f>
        <v/>
      </c>
      <c r="G161" s="732" t="str">
        <f ca="1">IFERROR(IF(OR($C161="",$C161=0),"",INDEX(('２個別表'!$D$11:$D$510,'２個別表'!V$11:V$510),MATCH($C161,'２個別表'!$D$11:$D$510,0),1,2)),"")</f>
        <v/>
      </c>
      <c r="H161" s="724" t="str">
        <f t="shared" ca="1" si="22"/>
        <v/>
      </c>
      <c r="I161" s="725" t="str">
        <f t="shared" ca="1" si="23"/>
        <v/>
      </c>
      <c r="J161" s="725" t="str">
        <f t="shared" ca="1" si="24"/>
        <v/>
      </c>
      <c r="K161" s="725" t="str">
        <f t="shared" ca="1" si="25"/>
        <v/>
      </c>
      <c r="L161" s="725" t="str">
        <f t="shared" ca="1" si="26"/>
        <v/>
      </c>
      <c r="M161" s="742" t="str">
        <f ca="1">IFERROR(IF(OR($C161="",$C161=0),"",INDEX(('２個別表'!$D$11:$D$510,'２個別表'!W$11:W$510),MATCH($C161,'２個別表'!$D$11:$D$510,0),1,2)&amp;" "&amp;INDEX(('２個別表'!$D$11:$D$510,'２個別表'!X$11:X$510),MATCH($C161,'２個別表'!$D$11:$D$510,0),1,2)),"")</f>
        <v/>
      </c>
      <c r="N161" s="738" t="str">
        <f ca="1">IF(IF(M161="2 補強以外の取組",SUMIFS('２個別表'!$M$11:$M$510,'２個別表'!$D$11:$D$510,$C161),SUMIFS('２個別表'!$N$11:$N$510,'２個別表'!$D$11:$D$510,$C161))=0,"",IF(M161="2 補強以外の取組",SUMIFS('２個別表'!$M$11:$M$510,'２個別表'!$D$11:$D$510,$C161),SUMIFS('２個別表'!$N$11:$N$510,'２個別表'!$D$11:$D$510,$C161)))</f>
        <v/>
      </c>
      <c r="O161" s="739" t="str">
        <f ca="1">IF(OR($N161="",$N161=0),"",SUMIF('２個別表'!$D$11:$D$510,$C161,'２個別表'!$BW$11:$BW$510))</f>
        <v/>
      </c>
      <c r="P161" s="739" t="str">
        <f ca="1">IF(OR($N161="",$N161=0),"",SUMIF('２個別表'!$D$11:$D$510,$C161,'２個別表'!$BY$11:$BY$510))</f>
        <v/>
      </c>
      <c r="Q161" s="739" t="str">
        <f ca="1">IF(OR($N161="",$N161=0),"",SUMIF('２個別表'!$D$11:$D$510,$C161,'２個別表'!$H$11:$H$510))</f>
        <v/>
      </c>
      <c r="R161" s="740" t="str">
        <f ca="1">IF(OR($N161="",$N161=0),"",SUMIF('２個別表'!$D$11:$D$510,$C161,'２個別表'!CS$11:CS$510))</f>
        <v/>
      </c>
      <c r="S161" s="743" t="str">
        <f ca="1">IF(OR($N161="",$N161=0),"",SUMIF('２個別表'!$D$11:$D$510,$C161,'２個別表'!CT$11:CT$510))</f>
        <v/>
      </c>
      <c r="T161" s="364"/>
      <c r="U161" s="364"/>
      <c r="V161" s="364"/>
      <c r="W161" s="365"/>
      <c r="X161" s="755" t="str">
        <f t="shared" ca="1" si="27"/>
        <v/>
      </c>
      <c r="Y161" s="756" t="str">
        <f t="shared" ca="1" si="28"/>
        <v/>
      </c>
      <c r="Z161" s="757" t="str">
        <f ca="1">IF(OR($N161="",$N161=0),"",SUMIF('２個別表'!$D$11:$D$510,$C161,'２個別表'!DZ$11:DZ$510))</f>
        <v/>
      </c>
      <c r="AA161" s="757" t="str">
        <f ca="1">IF(OR($N161="",$N161=0),"",SUMIF('２個別表'!$D$11:$D$510,$C161,'２個別表'!EA$11:EA$510))</f>
        <v/>
      </c>
      <c r="AB161" s="757" t="str">
        <f ca="1">IF(OR($N161="",$N161=0),"",SUMIF('２個別表'!$D$11:$D$510,$C161,'２個別表'!EB$11:EB$510))</f>
        <v/>
      </c>
      <c r="AC161" s="757" t="str">
        <f ca="1">IF(OR($N161="",$N161=0),"",SUMIF('２個別表'!$D$11:$D$510,$C161,'２個別表'!EC$11:EC$510))</f>
        <v/>
      </c>
      <c r="AD161" s="758" t="str">
        <f ca="1">IF(OR($N161="",$N161=0),"",SUMIF('２個別表'!$D$11:$D$510,$C161,'２個別表'!ED$11:ED$510))</f>
        <v/>
      </c>
      <c r="AE161" s="758" t="str">
        <f ca="1">IF(OR($N161="",$N161=0),"",SUMIF('２個別表'!$D$11:$D$510,$C161,'２個別表'!EE$11:EE$510))</f>
        <v/>
      </c>
      <c r="AF161" s="758" t="str">
        <f ca="1">IF(OR($N161="",$N161=0),"",SUMIF('２個別表'!$D$11:$D$510,$C161,'２個別表'!EF$11:EF$510))</f>
        <v/>
      </c>
      <c r="AG161" s="758" t="str">
        <f ca="1">IF(OR($N161="",$N161=0),"",SUMIF('２個別表'!$D$11:$D$510,$C161,'２個別表'!EG$11:EG$510))</f>
        <v/>
      </c>
      <c r="AH161" s="758" t="str">
        <f ca="1">IF(OR($N161="",$N161=0),"",SUMIF('２個別表'!$D$11:$D$510,$C161,'２個別表'!EH$11:EH$510))</f>
        <v/>
      </c>
      <c r="AI161" s="758" t="str">
        <f ca="1">IF(OR($N161="",$N161=0),"",SUMIF('２個別表'!$D$11:$D$510,$C161,'２個別表'!EI$11:EI$510))</f>
        <v/>
      </c>
      <c r="AJ161" s="758" t="str">
        <f ca="1">IF(OR($N161="",$N161=0),"",SUMIF('２個別表'!$D$11:$D$510,$C161,'２個別表'!EJ$11:EJ$510))</f>
        <v/>
      </c>
      <c r="AK161" s="758" t="str">
        <f ca="1">IF(OR($N161="",$N161=0),"",SUMIF('２個別表'!$D$11:$D$510,$C161,'２個別表'!EK$11:EK$510))</f>
        <v/>
      </c>
      <c r="AL161" s="759" t="str">
        <f ca="1">IF(OR($N161="",$N161=0),"",SUMIF('２個別表'!$D$11:$D$510,$C161,'２個別表'!EL$11:EL$510))</f>
        <v/>
      </c>
      <c r="AM161" s="760" t="str">
        <f ca="1">IF(OR($N161="",$N161=0),"",SUMIF('２個別表'!$D$11:$D$510,$C161,'２個別表'!EM$11:EM$510))</f>
        <v/>
      </c>
      <c r="AN161" s="33"/>
      <c r="AO161" s="721" t="str">
        <f ca="1">IFERROR(IF($C161="","",INDEX(('２個別表'!$D$11:$D$510,'２個別表'!$W$11:$W$510),MATCH($C161,'２個別表'!$D$11:$D$510,0),1,2)),"")</f>
        <v/>
      </c>
    </row>
    <row r="162" spans="1:41" ht="30" hidden="1" customHeight="1">
      <c r="A162" s="721" t="str">
        <f t="shared" ca="1" si="20"/>
        <v/>
      </c>
      <c r="B162" s="722" t="str">
        <f t="shared" ca="1" si="21"/>
        <v/>
      </c>
      <c r="C162" s="728">
        <v>147</v>
      </c>
      <c r="D162" s="729" t="str">
        <f ca="1">IFERROR(IF(OR($C162="",$C162=0),"",INDEX(('２個別表'!$D$11:$D$510,'２個別表'!R$11:R$510),MATCH($C162,'２個別表'!$D$11:$D$510,0),1,2)),"")</f>
        <v/>
      </c>
      <c r="E162" s="729" t="str">
        <f ca="1">IFERROR(IF(OR($C162="",$C162=0),"",INDEX(('２個別表'!$D$11:$D$510,'２個別表'!S$11:S$510),MATCH($C162,'２個別表'!$D$11:$D$510,0),1,2)),"")</f>
        <v/>
      </c>
      <c r="F162" s="730" t="str">
        <f ca="1">IFERROR(IF(OR($C162="",$C162=0),"",INDEX(('２個別表'!$D$11:$D$510,'２個別表'!T$11:T$510),MATCH($C162,'２個別表'!$D$11:$D$510,0),1,2)),"")</f>
        <v/>
      </c>
      <c r="G162" s="732" t="str">
        <f ca="1">IFERROR(IF(OR($C162="",$C162=0),"",INDEX(('２個別表'!$D$11:$D$510,'２個別表'!V$11:V$510),MATCH($C162,'２個別表'!$D$11:$D$510,0),1,2)),"")</f>
        <v/>
      </c>
      <c r="H162" s="724" t="str">
        <f t="shared" ca="1" si="22"/>
        <v/>
      </c>
      <c r="I162" s="725" t="str">
        <f t="shared" ca="1" si="23"/>
        <v/>
      </c>
      <c r="J162" s="725" t="str">
        <f t="shared" ca="1" si="24"/>
        <v/>
      </c>
      <c r="K162" s="725" t="str">
        <f t="shared" ca="1" si="25"/>
        <v/>
      </c>
      <c r="L162" s="725" t="str">
        <f t="shared" ca="1" si="26"/>
        <v/>
      </c>
      <c r="M162" s="742" t="str">
        <f ca="1">IFERROR(IF(OR($C162="",$C162=0),"",INDEX(('２個別表'!$D$11:$D$510,'２個別表'!W$11:W$510),MATCH($C162,'２個別表'!$D$11:$D$510,0),1,2)&amp;" "&amp;INDEX(('２個別表'!$D$11:$D$510,'２個別表'!X$11:X$510),MATCH($C162,'２個別表'!$D$11:$D$510,0),1,2)),"")</f>
        <v/>
      </c>
      <c r="N162" s="738" t="str">
        <f ca="1">IF(IF(M162="2 補強以外の取組",SUMIFS('２個別表'!$M$11:$M$510,'２個別表'!$D$11:$D$510,$C162),SUMIFS('２個別表'!$N$11:$N$510,'２個別表'!$D$11:$D$510,$C162))=0,"",IF(M162="2 補強以外の取組",SUMIFS('２個別表'!$M$11:$M$510,'２個別表'!$D$11:$D$510,$C162),SUMIFS('２個別表'!$N$11:$N$510,'２個別表'!$D$11:$D$510,$C162)))</f>
        <v/>
      </c>
      <c r="O162" s="739" t="str">
        <f ca="1">IF(OR($N162="",$N162=0),"",SUMIF('２個別表'!$D$11:$D$510,$C162,'２個別表'!$BW$11:$BW$510))</f>
        <v/>
      </c>
      <c r="P162" s="739" t="str">
        <f ca="1">IF(OR($N162="",$N162=0),"",SUMIF('２個別表'!$D$11:$D$510,$C162,'２個別表'!$BY$11:$BY$510))</f>
        <v/>
      </c>
      <c r="Q162" s="739" t="str">
        <f ca="1">IF(OR($N162="",$N162=0),"",SUMIF('２個別表'!$D$11:$D$510,$C162,'２個別表'!$H$11:$H$510))</f>
        <v/>
      </c>
      <c r="R162" s="740" t="str">
        <f ca="1">IF(OR($N162="",$N162=0),"",SUMIF('２個別表'!$D$11:$D$510,$C162,'２個別表'!CS$11:CS$510))</f>
        <v/>
      </c>
      <c r="S162" s="743" t="str">
        <f ca="1">IF(OR($N162="",$N162=0),"",SUMIF('２個別表'!$D$11:$D$510,$C162,'２個別表'!CT$11:CT$510))</f>
        <v/>
      </c>
      <c r="T162" s="364"/>
      <c r="U162" s="364"/>
      <c r="V162" s="364"/>
      <c r="W162" s="365"/>
      <c r="X162" s="755" t="str">
        <f t="shared" ca="1" si="27"/>
        <v/>
      </c>
      <c r="Y162" s="756" t="str">
        <f t="shared" ca="1" si="28"/>
        <v/>
      </c>
      <c r="Z162" s="757" t="str">
        <f ca="1">IF(OR($N162="",$N162=0),"",SUMIF('２個別表'!$D$11:$D$510,$C162,'２個別表'!DZ$11:DZ$510))</f>
        <v/>
      </c>
      <c r="AA162" s="757" t="str">
        <f ca="1">IF(OR($N162="",$N162=0),"",SUMIF('２個別表'!$D$11:$D$510,$C162,'２個別表'!EA$11:EA$510))</f>
        <v/>
      </c>
      <c r="AB162" s="757" t="str">
        <f ca="1">IF(OR($N162="",$N162=0),"",SUMIF('２個別表'!$D$11:$D$510,$C162,'２個別表'!EB$11:EB$510))</f>
        <v/>
      </c>
      <c r="AC162" s="757" t="str">
        <f ca="1">IF(OR($N162="",$N162=0),"",SUMIF('２個別表'!$D$11:$D$510,$C162,'２個別表'!EC$11:EC$510))</f>
        <v/>
      </c>
      <c r="AD162" s="758" t="str">
        <f ca="1">IF(OR($N162="",$N162=0),"",SUMIF('２個別表'!$D$11:$D$510,$C162,'２個別表'!ED$11:ED$510))</f>
        <v/>
      </c>
      <c r="AE162" s="758" t="str">
        <f ca="1">IF(OR($N162="",$N162=0),"",SUMIF('２個別表'!$D$11:$D$510,$C162,'２個別表'!EE$11:EE$510))</f>
        <v/>
      </c>
      <c r="AF162" s="758" t="str">
        <f ca="1">IF(OR($N162="",$N162=0),"",SUMIF('２個別表'!$D$11:$D$510,$C162,'２個別表'!EF$11:EF$510))</f>
        <v/>
      </c>
      <c r="AG162" s="758" t="str">
        <f ca="1">IF(OR($N162="",$N162=0),"",SUMIF('２個別表'!$D$11:$D$510,$C162,'２個別表'!EG$11:EG$510))</f>
        <v/>
      </c>
      <c r="AH162" s="758" t="str">
        <f ca="1">IF(OR($N162="",$N162=0),"",SUMIF('２個別表'!$D$11:$D$510,$C162,'２個別表'!EH$11:EH$510))</f>
        <v/>
      </c>
      <c r="AI162" s="758" t="str">
        <f ca="1">IF(OR($N162="",$N162=0),"",SUMIF('２個別表'!$D$11:$D$510,$C162,'２個別表'!EI$11:EI$510))</f>
        <v/>
      </c>
      <c r="AJ162" s="758" t="str">
        <f ca="1">IF(OR($N162="",$N162=0),"",SUMIF('２個別表'!$D$11:$D$510,$C162,'２個別表'!EJ$11:EJ$510))</f>
        <v/>
      </c>
      <c r="AK162" s="758" t="str">
        <f ca="1">IF(OR($N162="",$N162=0),"",SUMIF('２個別表'!$D$11:$D$510,$C162,'２個別表'!EK$11:EK$510))</f>
        <v/>
      </c>
      <c r="AL162" s="759" t="str">
        <f ca="1">IF(OR($N162="",$N162=0),"",SUMIF('２個別表'!$D$11:$D$510,$C162,'２個別表'!EL$11:EL$510))</f>
        <v/>
      </c>
      <c r="AM162" s="760" t="str">
        <f ca="1">IF(OR($N162="",$N162=0),"",SUMIF('２個別表'!$D$11:$D$510,$C162,'２個別表'!EM$11:EM$510))</f>
        <v/>
      </c>
      <c r="AN162" s="33"/>
      <c r="AO162" s="721" t="str">
        <f ca="1">IFERROR(IF($C162="","",INDEX(('２個別表'!$D$11:$D$510,'２個別表'!$W$11:$W$510),MATCH($C162,'２個別表'!$D$11:$D$510,0),1,2)),"")</f>
        <v/>
      </c>
    </row>
    <row r="163" spans="1:41" ht="30" hidden="1" customHeight="1">
      <c r="A163" s="721" t="str">
        <f t="shared" ca="1" si="20"/>
        <v/>
      </c>
      <c r="B163" s="722" t="str">
        <f t="shared" ca="1" si="21"/>
        <v/>
      </c>
      <c r="C163" s="728">
        <v>148</v>
      </c>
      <c r="D163" s="729" t="str">
        <f ca="1">IFERROR(IF(OR($C163="",$C163=0),"",INDEX(('２個別表'!$D$11:$D$510,'２個別表'!R$11:R$510),MATCH($C163,'２個別表'!$D$11:$D$510,0),1,2)),"")</f>
        <v/>
      </c>
      <c r="E163" s="729" t="str">
        <f ca="1">IFERROR(IF(OR($C163="",$C163=0),"",INDEX(('２個別表'!$D$11:$D$510,'２個別表'!S$11:S$510),MATCH($C163,'２個別表'!$D$11:$D$510,0),1,2)),"")</f>
        <v/>
      </c>
      <c r="F163" s="730" t="str">
        <f ca="1">IFERROR(IF(OR($C163="",$C163=0),"",INDEX(('２個別表'!$D$11:$D$510,'２個別表'!T$11:T$510),MATCH($C163,'２個別表'!$D$11:$D$510,0),1,2)),"")</f>
        <v/>
      </c>
      <c r="G163" s="732" t="str">
        <f ca="1">IFERROR(IF(OR($C163="",$C163=0),"",INDEX(('２個別表'!$D$11:$D$510,'２個別表'!V$11:V$510),MATCH($C163,'２個別表'!$D$11:$D$510,0),1,2)),"")</f>
        <v/>
      </c>
      <c r="H163" s="724" t="str">
        <f t="shared" ca="1" si="22"/>
        <v/>
      </c>
      <c r="I163" s="725" t="str">
        <f t="shared" ca="1" si="23"/>
        <v/>
      </c>
      <c r="J163" s="725" t="str">
        <f t="shared" ca="1" si="24"/>
        <v/>
      </c>
      <c r="K163" s="725" t="str">
        <f t="shared" ca="1" si="25"/>
        <v/>
      </c>
      <c r="L163" s="725" t="str">
        <f t="shared" ca="1" si="26"/>
        <v/>
      </c>
      <c r="M163" s="742" t="str">
        <f ca="1">IFERROR(IF(OR($C163="",$C163=0),"",INDEX(('２個別表'!$D$11:$D$510,'２個別表'!W$11:W$510),MATCH($C163,'２個別表'!$D$11:$D$510,0),1,2)&amp;" "&amp;INDEX(('２個別表'!$D$11:$D$510,'２個別表'!X$11:X$510),MATCH($C163,'２個別表'!$D$11:$D$510,0),1,2)),"")</f>
        <v/>
      </c>
      <c r="N163" s="738" t="str">
        <f ca="1">IF(IF(M163="2 補強以外の取組",SUMIFS('２個別表'!$M$11:$M$510,'２個別表'!$D$11:$D$510,$C163),SUMIFS('２個別表'!$N$11:$N$510,'２個別表'!$D$11:$D$510,$C163))=0,"",IF(M163="2 補強以外の取組",SUMIFS('２個別表'!$M$11:$M$510,'２個別表'!$D$11:$D$510,$C163),SUMIFS('２個別表'!$N$11:$N$510,'２個別表'!$D$11:$D$510,$C163)))</f>
        <v/>
      </c>
      <c r="O163" s="739" t="str">
        <f ca="1">IF(OR($N163="",$N163=0),"",SUMIF('２個別表'!$D$11:$D$510,$C163,'２個別表'!$BW$11:$BW$510))</f>
        <v/>
      </c>
      <c r="P163" s="739" t="str">
        <f ca="1">IF(OR($N163="",$N163=0),"",SUMIF('２個別表'!$D$11:$D$510,$C163,'２個別表'!$BY$11:$BY$510))</f>
        <v/>
      </c>
      <c r="Q163" s="739" t="str">
        <f ca="1">IF(OR($N163="",$N163=0),"",SUMIF('２個別表'!$D$11:$D$510,$C163,'２個別表'!$H$11:$H$510))</f>
        <v/>
      </c>
      <c r="R163" s="740" t="str">
        <f ca="1">IF(OR($N163="",$N163=0),"",SUMIF('２個別表'!$D$11:$D$510,$C163,'２個別表'!CS$11:CS$510))</f>
        <v/>
      </c>
      <c r="S163" s="743" t="str">
        <f ca="1">IF(OR($N163="",$N163=0),"",SUMIF('２個別表'!$D$11:$D$510,$C163,'２個別表'!CT$11:CT$510))</f>
        <v/>
      </c>
      <c r="T163" s="364"/>
      <c r="U163" s="364"/>
      <c r="V163" s="364"/>
      <c r="W163" s="365"/>
      <c r="X163" s="755" t="str">
        <f t="shared" ca="1" si="27"/>
        <v/>
      </c>
      <c r="Y163" s="756" t="str">
        <f t="shared" ca="1" si="28"/>
        <v/>
      </c>
      <c r="Z163" s="757" t="str">
        <f ca="1">IF(OR($N163="",$N163=0),"",SUMIF('２個別表'!$D$11:$D$510,$C163,'２個別表'!DZ$11:DZ$510))</f>
        <v/>
      </c>
      <c r="AA163" s="757" t="str">
        <f ca="1">IF(OR($N163="",$N163=0),"",SUMIF('２個別表'!$D$11:$D$510,$C163,'２個別表'!EA$11:EA$510))</f>
        <v/>
      </c>
      <c r="AB163" s="757" t="str">
        <f ca="1">IF(OR($N163="",$N163=0),"",SUMIF('２個別表'!$D$11:$D$510,$C163,'２個別表'!EB$11:EB$510))</f>
        <v/>
      </c>
      <c r="AC163" s="757" t="str">
        <f ca="1">IF(OR($N163="",$N163=0),"",SUMIF('２個別表'!$D$11:$D$510,$C163,'２個別表'!EC$11:EC$510))</f>
        <v/>
      </c>
      <c r="AD163" s="758" t="str">
        <f ca="1">IF(OR($N163="",$N163=0),"",SUMIF('２個別表'!$D$11:$D$510,$C163,'２個別表'!ED$11:ED$510))</f>
        <v/>
      </c>
      <c r="AE163" s="758" t="str">
        <f ca="1">IF(OR($N163="",$N163=0),"",SUMIF('２個別表'!$D$11:$D$510,$C163,'２個別表'!EE$11:EE$510))</f>
        <v/>
      </c>
      <c r="AF163" s="758" t="str">
        <f ca="1">IF(OR($N163="",$N163=0),"",SUMIF('２個別表'!$D$11:$D$510,$C163,'２個別表'!EF$11:EF$510))</f>
        <v/>
      </c>
      <c r="AG163" s="758" t="str">
        <f ca="1">IF(OR($N163="",$N163=0),"",SUMIF('２個別表'!$D$11:$D$510,$C163,'２個別表'!EG$11:EG$510))</f>
        <v/>
      </c>
      <c r="AH163" s="758" t="str">
        <f ca="1">IF(OR($N163="",$N163=0),"",SUMIF('２個別表'!$D$11:$D$510,$C163,'２個別表'!EH$11:EH$510))</f>
        <v/>
      </c>
      <c r="AI163" s="758" t="str">
        <f ca="1">IF(OR($N163="",$N163=0),"",SUMIF('２個別表'!$D$11:$D$510,$C163,'２個別表'!EI$11:EI$510))</f>
        <v/>
      </c>
      <c r="AJ163" s="758" t="str">
        <f ca="1">IF(OR($N163="",$N163=0),"",SUMIF('２個別表'!$D$11:$D$510,$C163,'２個別表'!EJ$11:EJ$510))</f>
        <v/>
      </c>
      <c r="AK163" s="758" t="str">
        <f ca="1">IF(OR($N163="",$N163=0),"",SUMIF('２個別表'!$D$11:$D$510,$C163,'２個別表'!EK$11:EK$510))</f>
        <v/>
      </c>
      <c r="AL163" s="759" t="str">
        <f ca="1">IF(OR($N163="",$N163=0),"",SUMIF('２個別表'!$D$11:$D$510,$C163,'２個別表'!EL$11:EL$510))</f>
        <v/>
      </c>
      <c r="AM163" s="760" t="str">
        <f ca="1">IF(OR($N163="",$N163=0),"",SUMIF('２個別表'!$D$11:$D$510,$C163,'２個別表'!EM$11:EM$510))</f>
        <v/>
      </c>
      <c r="AN163" s="33"/>
      <c r="AO163" s="721" t="str">
        <f ca="1">IFERROR(IF($C163="","",INDEX(('２個別表'!$D$11:$D$510,'２個別表'!$W$11:$W$510),MATCH($C163,'２個別表'!$D$11:$D$510,0),1,2)),"")</f>
        <v/>
      </c>
    </row>
    <row r="164" spans="1:41" ht="30" hidden="1" customHeight="1">
      <c r="A164" s="721" t="str">
        <f t="shared" ca="1" si="20"/>
        <v/>
      </c>
      <c r="B164" s="722" t="str">
        <f t="shared" ca="1" si="21"/>
        <v/>
      </c>
      <c r="C164" s="728">
        <v>149</v>
      </c>
      <c r="D164" s="729" t="str">
        <f ca="1">IFERROR(IF(OR($C164="",$C164=0),"",INDEX(('２個別表'!$D$11:$D$510,'２個別表'!R$11:R$510),MATCH($C164,'２個別表'!$D$11:$D$510,0),1,2)),"")</f>
        <v/>
      </c>
      <c r="E164" s="729" t="str">
        <f ca="1">IFERROR(IF(OR($C164="",$C164=0),"",INDEX(('２個別表'!$D$11:$D$510,'２個別表'!S$11:S$510),MATCH($C164,'２個別表'!$D$11:$D$510,0),1,2)),"")</f>
        <v/>
      </c>
      <c r="F164" s="730" t="str">
        <f ca="1">IFERROR(IF(OR($C164="",$C164=0),"",INDEX(('２個別表'!$D$11:$D$510,'２個別表'!T$11:T$510),MATCH($C164,'２個別表'!$D$11:$D$510,0),1,2)),"")</f>
        <v/>
      </c>
      <c r="G164" s="732" t="str">
        <f ca="1">IFERROR(IF(OR($C164="",$C164=0),"",INDEX(('２個別表'!$D$11:$D$510,'２個別表'!V$11:V$510),MATCH($C164,'２個別表'!$D$11:$D$510,0),1,2)),"")</f>
        <v/>
      </c>
      <c r="H164" s="724" t="str">
        <f t="shared" ca="1" si="22"/>
        <v/>
      </c>
      <c r="I164" s="725" t="str">
        <f t="shared" ca="1" si="23"/>
        <v/>
      </c>
      <c r="J164" s="725" t="str">
        <f t="shared" ca="1" si="24"/>
        <v/>
      </c>
      <c r="K164" s="725" t="str">
        <f t="shared" ca="1" si="25"/>
        <v/>
      </c>
      <c r="L164" s="725" t="str">
        <f t="shared" ca="1" si="26"/>
        <v/>
      </c>
      <c r="M164" s="742" t="str">
        <f ca="1">IFERROR(IF(OR($C164="",$C164=0),"",INDEX(('２個別表'!$D$11:$D$510,'２個別表'!W$11:W$510),MATCH($C164,'２個別表'!$D$11:$D$510,0),1,2)&amp;" "&amp;INDEX(('２個別表'!$D$11:$D$510,'２個別表'!X$11:X$510),MATCH($C164,'２個別表'!$D$11:$D$510,0),1,2)),"")</f>
        <v/>
      </c>
      <c r="N164" s="738" t="str">
        <f ca="1">IF(IF(M164="2 補強以外の取組",SUMIFS('２個別表'!$M$11:$M$510,'２個別表'!$D$11:$D$510,$C164),SUMIFS('２個別表'!$N$11:$N$510,'２個別表'!$D$11:$D$510,$C164))=0,"",IF(M164="2 補強以外の取組",SUMIFS('２個別表'!$M$11:$M$510,'２個別表'!$D$11:$D$510,$C164),SUMIFS('２個別表'!$N$11:$N$510,'２個別表'!$D$11:$D$510,$C164)))</f>
        <v/>
      </c>
      <c r="O164" s="739" t="str">
        <f ca="1">IF(OR($N164="",$N164=0),"",SUMIF('２個別表'!$D$11:$D$510,$C164,'２個別表'!$BW$11:$BW$510))</f>
        <v/>
      </c>
      <c r="P164" s="739" t="str">
        <f ca="1">IF(OR($N164="",$N164=0),"",SUMIF('２個別表'!$D$11:$D$510,$C164,'２個別表'!$BY$11:$BY$510))</f>
        <v/>
      </c>
      <c r="Q164" s="739" t="str">
        <f ca="1">IF(OR($N164="",$N164=0),"",SUMIF('２個別表'!$D$11:$D$510,$C164,'２個別表'!$H$11:$H$510))</f>
        <v/>
      </c>
      <c r="R164" s="740" t="str">
        <f ca="1">IF(OR($N164="",$N164=0),"",SUMIF('２個別表'!$D$11:$D$510,$C164,'２個別表'!CS$11:CS$510))</f>
        <v/>
      </c>
      <c r="S164" s="743" t="str">
        <f ca="1">IF(OR($N164="",$N164=0),"",SUMIF('２個別表'!$D$11:$D$510,$C164,'２個別表'!CT$11:CT$510))</f>
        <v/>
      </c>
      <c r="T164" s="364"/>
      <c r="U164" s="364"/>
      <c r="V164" s="364"/>
      <c r="W164" s="365"/>
      <c r="X164" s="755" t="str">
        <f t="shared" ca="1" si="27"/>
        <v/>
      </c>
      <c r="Y164" s="756" t="str">
        <f t="shared" ca="1" si="28"/>
        <v/>
      </c>
      <c r="Z164" s="757" t="str">
        <f ca="1">IF(OR($N164="",$N164=0),"",SUMIF('２個別表'!$D$11:$D$510,$C164,'２個別表'!DZ$11:DZ$510))</f>
        <v/>
      </c>
      <c r="AA164" s="757" t="str">
        <f ca="1">IF(OR($N164="",$N164=0),"",SUMIF('２個別表'!$D$11:$D$510,$C164,'２個別表'!EA$11:EA$510))</f>
        <v/>
      </c>
      <c r="AB164" s="757" t="str">
        <f ca="1">IF(OR($N164="",$N164=0),"",SUMIF('２個別表'!$D$11:$D$510,$C164,'２個別表'!EB$11:EB$510))</f>
        <v/>
      </c>
      <c r="AC164" s="757" t="str">
        <f ca="1">IF(OR($N164="",$N164=0),"",SUMIF('２個別表'!$D$11:$D$510,$C164,'２個別表'!EC$11:EC$510))</f>
        <v/>
      </c>
      <c r="AD164" s="758" t="str">
        <f ca="1">IF(OR($N164="",$N164=0),"",SUMIF('２個別表'!$D$11:$D$510,$C164,'２個別表'!ED$11:ED$510))</f>
        <v/>
      </c>
      <c r="AE164" s="758" t="str">
        <f ca="1">IF(OR($N164="",$N164=0),"",SUMIF('２個別表'!$D$11:$D$510,$C164,'２個別表'!EE$11:EE$510))</f>
        <v/>
      </c>
      <c r="AF164" s="758" t="str">
        <f ca="1">IF(OR($N164="",$N164=0),"",SUMIF('２個別表'!$D$11:$D$510,$C164,'２個別表'!EF$11:EF$510))</f>
        <v/>
      </c>
      <c r="AG164" s="758" t="str">
        <f ca="1">IF(OR($N164="",$N164=0),"",SUMIF('２個別表'!$D$11:$D$510,$C164,'２個別表'!EG$11:EG$510))</f>
        <v/>
      </c>
      <c r="AH164" s="758" t="str">
        <f ca="1">IF(OR($N164="",$N164=0),"",SUMIF('２個別表'!$D$11:$D$510,$C164,'２個別表'!EH$11:EH$510))</f>
        <v/>
      </c>
      <c r="AI164" s="758" t="str">
        <f ca="1">IF(OR($N164="",$N164=0),"",SUMIF('２個別表'!$D$11:$D$510,$C164,'２個別表'!EI$11:EI$510))</f>
        <v/>
      </c>
      <c r="AJ164" s="758" t="str">
        <f ca="1">IF(OR($N164="",$N164=0),"",SUMIF('２個別表'!$D$11:$D$510,$C164,'２個別表'!EJ$11:EJ$510))</f>
        <v/>
      </c>
      <c r="AK164" s="758" t="str">
        <f ca="1">IF(OR($N164="",$N164=0),"",SUMIF('２個別表'!$D$11:$D$510,$C164,'２個別表'!EK$11:EK$510))</f>
        <v/>
      </c>
      <c r="AL164" s="759" t="str">
        <f ca="1">IF(OR($N164="",$N164=0),"",SUMIF('２個別表'!$D$11:$D$510,$C164,'２個別表'!EL$11:EL$510))</f>
        <v/>
      </c>
      <c r="AM164" s="760" t="str">
        <f ca="1">IF(OR($N164="",$N164=0),"",SUMIF('２個別表'!$D$11:$D$510,$C164,'２個別表'!EM$11:EM$510))</f>
        <v/>
      </c>
      <c r="AN164" s="33"/>
      <c r="AO164" s="721" t="str">
        <f ca="1">IFERROR(IF($C164="","",INDEX(('２個別表'!$D$11:$D$510,'２個別表'!$W$11:$W$510),MATCH($C164,'２個別表'!$D$11:$D$510,0),1,2)),"")</f>
        <v/>
      </c>
    </row>
    <row r="165" spans="1:41" ht="30" hidden="1" customHeight="1">
      <c r="A165" s="721" t="str">
        <f t="shared" ca="1" si="20"/>
        <v/>
      </c>
      <c r="B165" s="722" t="str">
        <f t="shared" ca="1" si="21"/>
        <v/>
      </c>
      <c r="C165" s="728">
        <v>150</v>
      </c>
      <c r="D165" s="729" t="str">
        <f ca="1">IFERROR(IF(OR($C165="",$C165=0),"",INDEX(('２個別表'!$D$11:$D$510,'２個別表'!R$11:R$510),MATCH($C165,'２個別表'!$D$11:$D$510,0),1,2)),"")</f>
        <v/>
      </c>
      <c r="E165" s="729" t="str">
        <f ca="1">IFERROR(IF(OR($C165="",$C165=0),"",INDEX(('２個別表'!$D$11:$D$510,'２個別表'!S$11:S$510),MATCH($C165,'２個別表'!$D$11:$D$510,0),1,2)),"")</f>
        <v/>
      </c>
      <c r="F165" s="730" t="str">
        <f ca="1">IFERROR(IF(OR($C165="",$C165=0),"",INDEX(('２個別表'!$D$11:$D$510,'２個別表'!T$11:T$510),MATCH($C165,'２個別表'!$D$11:$D$510,0),1,2)),"")</f>
        <v/>
      </c>
      <c r="G165" s="732" t="str">
        <f ca="1">IFERROR(IF(OR($C165="",$C165=0),"",INDEX(('２個別表'!$D$11:$D$510,'２個別表'!V$11:V$510),MATCH($C165,'２個別表'!$D$11:$D$510,0),1,2)),"")</f>
        <v/>
      </c>
      <c r="H165" s="724" t="str">
        <f t="shared" ca="1" si="22"/>
        <v/>
      </c>
      <c r="I165" s="725" t="str">
        <f t="shared" ca="1" si="23"/>
        <v/>
      </c>
      <c r="J165" s="725" t="str">
        <f t="shared" ca="1" si="24"/>
        <v/>
      </c>
      <c r="K165" s="725" t="str">
        <f t="shared" ca="1" si="25"/>
        <v/>
      </c>
      <c r="L165" s="725" t="str">
        <f t="shared" ca="1" si="26"/>
        <v/>
      </c>
      <c r="M165" s="742" t="str">
        <f ca="1">IFERROR(IF(OR($C165="",$C165=0),"",INDEX(('２個別表'!$D$11:$D$510,'２個別表'!W$11:W$510),MATCH($C165,'２個別表'!$D$11:$D$510,0),1,2)&amp;" "&amp;INDEX(('２個別表'!$D$11:$D$510,'２個別表'!X$11:X$510),MATCH($C165,'２個別表'!$D$11:$D$510,0),1,2)),"")</f>
        <v/>
      </c>
      <c r="N165" s="738" t="str">
        <f ca="1">IF(IF(M165="2 補強以外の取組",SUMIFS('２個別表'!$M$11:$M$510,'２個別表'!$D$11:$D$510,$C165),SUMIFS('２個別表'!$N$11:$N$510,'２個別表'!$D$11:$D$510,$C165))=0,"",IF(M165="2 補強以外の取組",SUMIFS('２個別表'!$M$11:$M$510,'２個別表'!$D$11:$D$510,$C165),SUMIFS('２個別表'!$N$11:$N$510,'２個別表'!$D$11:$D$510,$C165)))</f>
        <v/>
      </c>
      <c r="O165" s="739" t="str">
        <f ca="1">IF(OR($N165="",$N165=0),"",SUMIF('２個別表'!$D$11:$D$510,$C165,'２個別表'!$BW$11:$BW$510))</f>
        <v/>
      </c>
      <c r="P165" s="739" t="str">
        <f ca="1">IF(OR($N165="",$N165=0),"",SUMIF('２個別表'!$D$11:$D$510,$C165,'２個別表'!$BY$11:$BY$510))</f>
        <v/>
      </c>
      <c r="Q165" s="739" t="str">
        <f ca="1">IF(OR($N165="",$N165=0),"",SUMIF('２個別表'!$D$11:$D$510,$C165,'２個別表'!$H$11:$H$510))</f>
        <v/>
      </c>
      <c r="R165" s="740" t="str">
        <f ca="1">IF(OR($N165="",$N165=0),"",SUMIF('２個別表'!$D$11:$D$510,$C165,'２個別表'!CS$11:CS$510))</f>
        <v/>
      </c>
      <c r="S165" s="743" t="str">
        <f ca="1">IF(OR($N165="",$N165=0),"",SUMIF('２個別表'!$D$11:$D$510,$C165,'２個別表'!CT$11:CT$510))</f>
        <v/>
      </c>
      <c r="T165" s="364"/>
      <c r="U165" s="364"/>
      <c r="V165" s="364"/>
      <c r="W165" s="365"/>
      <c r="X165" s="755" t="str">
        <f t="shared" ca="1" si="27"/>
        <v/>
      </c>
      <c r="Y165" s="756" t="str">
        <f t="shared" ca="1" si="28"/>
        <v/>
      </c>
      <c r="Z165" s="757" t="str">
        <f ca="1">IF(OR($N165="",$N165=0),"",SUMIF('２個別表'!$D$11:$D$510,$C165,'２個別表'!DZ$11:DZ$510))</f>
        <v/>
      </c>
      <c r="AA165" s="757" t="str">
        <f ca="1">IF(OR($N165="",$N165=0),"",SUMIF('２個別表'!$D$11:$D$510,$C165,'２個別表'!EA$11:EA$510))</f>
        <v/>
      </c>
      <c r="AB165" s="757" t="str">
        <f ca="1">IF(OR($N165="",$N165=0),"",SUMIF('２個別表'!$D$11:$D$510,$C165,'２個別表'!EB$11:EB$510))</f>
        <v/>
      </c>
      <c r="AC165" s="757" t="str">
        <f ca="1">IF(OR($N165="",$N165=0),"",SUMIF('２個別表'!$D$11:$D$510,$C165,'２個別表'!EC$11:EC$510))</f>
        <v/>
      </c>
      <c r="AD165" s="758" t="str">
        <f ca="1">IF(OR($N165="",$N165=0),"",SUMIF('２個別表'!$D$11:$D$510,$C165,'２個別表'!ED$11:ED$510))</f>
        <v/>
      </c>
      <c r="AE165" s="758" t="str">
        <f ca="1">IF(OR($N165="",$N165=0),"",SUMIF('２個別表'!$D$11:$D$510,$C165,'２個別表'!EE$11:EE$510))</f>
        <v/>
      </c>
      <c r="AF165" s="758" t="str">
        <f ca="1">IF(OR($N165="",$N165=0),"",SUMIF('２個別表'!$D$11:$D$510,$C165,'２個別表'!EF$11:EF$510))</f>
        <v/>
      </c>
      <c r="AG165" s="758" t="str">
        <f ca="1">IF(OR($N165="",$N165=0),"",SUMIF('２個別表'!$D$11:$D$510,$C165,'２個別表'!EG$11:EG$510))</f>
        <v/>
      </c>
      <c r="AH165" s="758" t="str">
        <f ca="1">IF(OR($N165="",$N165=0),"",SUMIF('２個別表'!$D$11:$D$510,$C165,'２個別表'!EH$11:EH$510))</f>
        <v/>
      </c>
      <c r="AI165" s="758" t="str">
        <f ca="1">IF(OR($N165="",$N165=0),"",SUMIF('２個別表'!$D$11:$D$510,$C165,'２個別表'!EI$11:EI$510))</f>
        <v/>
      </c>
      <c r="AJ165" s="758" t="str">
        <f ca="1">IF(OR($N165="",$N165=0),"",SUMIF('２個別表'!$D$11:$D$510,$C165,'２個別表'!EJ$11:EJ$510))</f>
        <v/>
      </c>
      <c r="AK165" s="758" t="str">
        <f ca="1">IF(OR($N165="",$N165=0),"",SUMIF('２個別表'!$D$11:$D$510,$C165,'２個別表'!EK$11:EK$510))</f>
        <v/>
      </c>
      <c r="AL165" s="759" t="str">
        <f ca="1">IF(OR($N165="",$N165=0),"",SUMIF('２個別表'!$D$11:$D$510,$C165,'２個別表'!EL$11:EL$510))</f>
        <v/>
      </c>
      <c r="AM165" s="760" t="str">
        <f ca="1">IF(OR($N165="",$N165=0),"",SUMIF('２個別表'!$D$11:$D$510,$C165,'２個別表'!EM$11:EM$510))</f>
        <v/>
      </c>
      <c r="AN165" s="33"/>
      <c r="AO165" s="721" t="str">
        <f ca="1">IFERROR(IF($C165="","",INDEX(('２個別表'!$D$11:$D$510,'２個別表'!$W$11:$W$510),MATCH($C165,'２個別表'!$D$11:$D$510,0),1,2)),"")</f>
        <v/>
      </c>
    </row>
    <row r="166" spans="1:41" ht="30" hidden="1" customHeight="1">
      <c r="A166" s="721" t="str">
        <f t="shared" ca="1" si="20"/>
        <v/>
      </c>
      <c r="B166" s="722" t="str">
        <f t="shared" ca="1" si="21"/>
        <v/>
      </c>
      <c r="C166" s="728">
        <v>151</v>
      </c>
      <c r="D166" s="729" t="str">
        <f ca="1">IFERROR(IF(OR($C166="",$C166=0),"",INDEX(('２個別表'!$D$11:$D$510,'２個別表'!R$11:R$510),MATCH($C166,'２個別表'!$D$11:$D$510,0),1,2)),"")</f>
        <v/>
      </c>
      <c r="E166" s="729" t="str">
        <f ca="1">IFERROR(IF(OR($C166="",$C166=0),"",INDEX(('２個別表'!$D$11:$D$510,'２個別表'!S$11:S$510),MATCH($C166,'２個別表'!$D$11:$D$510,0),1,2)),"")</f>
        <v/>
      </c>
      <c r="F166" s="730" t="str">
        <f ca="1">IFERROR(IF(OR($C166="",$C166=0),"",INDEX(('２個別表'!$D$11:$D$510,'２個別表'!T$11:T$510),MATCH($C166,'２個別表'!$D$11:$D$510,0),1,2)),"")</f>
        <v/>
      </c>
      <c r="G166" s="732" t="str">
        <f ca="1">IFERROR(IF(OR($C166="",$C166=0),"",INDEX(('２個別表'!$D$11:$D$510,'２個別表'!V$11:V$510),MATCH($C166,'２個別表'!$D$11:$D$510,0),1,2)),"")</f>
        <v/>
      </c>
      <c r="H166" s="724" t="str">
        <f t="shared" ca="1" si="22"/>
        <v/>
      </c>
      <c r="I166" s="725" t="str">
        <f t="shared" ca="1" si="23"/>
        <v/>
      </c>
      <c r="J166" s="725" t="str">
        <f t="shared" ca="1" si="24"/>
        <v/>
      </c>
      <c r="K166" s="725" t="str">
        <f t="shared" ca="1" si="25"/>
        <v/>
      </c>
      <c r="L166" s="725" t="str">
        <f t="shared" ca="1" si="26"/>
        <v/>
      </c>
      <c r="M166" s="742" t="str">
        <f ca="1">IFERROR(IF(OR($C166="",$C166=0),"",INDEX(('２個別表'!$D$11:$D$510,'２個別表'!W$11:W$510),MATCH($C166,'２個別表'!$D$11:$D$510,0),1,2)&amp;" "&amp;INDEX(('２個別表'!$D$11:$D$510,'２個別表'!X$11:X$510),MATCH($C166,'２個別表'!$D$11:$D$510,0),1,2)),"")</f>
        <v/>
      </c>
      <c r="N166" s="738" t="str">
        <f ca="1">IF(IF(M166="2 補強以外の取組",SUMIFS('２個別表'!$M$11:$M$510,'２個別表'!$D$11:$D$510,$C166),SUMIFS('２個別表'!$N$11:$N$510,'２個別表'!$D$11:$D$510,$C166))=0,"",IF(M166="2 補強以外の取組",SUMIFS('２個別表'!$M$11:$M$510,'２個別表'!$D$11:$D$510,$C166),SUMIFS('２個別表'!$N$11:$N$510,'２個別表'!$D$11:$D$510,$C166)))</f>
        <v/>
      </c>
      <c r="O166" s="739" t="str">
        <f ca="1">IF(OR($N166="",$N166=0),"",SUMIF('２個別表'!$D$11:$D$510,$C166,'２個別表'!$BW$11:$BW$510))</f>
        <v/>
      </c>
      <c r="P166" s="739" t="str">
        <f ca="1">IF(OR($N166="",$N166=0),"",SUMIF('２個別表'!$D$11:$D$510,$C166,'２個別表'!$BY$11:$BY$510))</f>
        <v/>
      </c>
      <c r="Q166" s="739" t="str">
        <f ca="1">IF(OR($N166="",$N166=0),"",SUMIF('２個別表'!$D$11:$D$510,$C166,'２個別表'!$H$11:$H$510))</f>
        <v/>
      </c>
      <c r="R166" s="740" t="str">
        <f ca="1">IF(OR($N166="",$N166=0),"",SUMIF('２個別表'!$D$11:$D$510,$C166,'２個別表'!CS$11:CS$510))</f>
        <v/>
      </c>
      <c r="S166" s="743" t="str">
        <f ca="1">IF(OR($N166="",$N166=0),"",SUMIF('２個別表'!$D$11:$D$510,$C166,'２個別表'!CT$11:CT$510))</f>
        <v/>
      </c>
      <c r="T166" s="364"/>
      <c r="U166" s="364"/>
      <c r="V166" s="364"/>
      <c r="W166" s="365"/>
      <c r="X166" s="755" t="str">
        <f t="shared" ca="1" si="27"/>
        <v/>
      </c>
      <c r="Y166" s="756" t="str">
        <f t="shared" ca="1" si="28"/>
        <v/>
      </c>
      <c r="Z166" s="757" t="str">
        <f ca="1">IF(OR($N166="",$N166=0),"",SUMIF('２個別表'!$D$11:$D$510,$C166,'２個別表'!DZ$11:DZ$510))</f>
        <v/>
      </c>
      <c r="AA166" s="757" t="str">
        <f ca="1">IF(OR($N166="",$N166=0),"",SUMIF('２個別表'!$D$11:$D$510,$C166,'２個別表'!EA$11:EA$510))</f>
        <v/>
      </c>
      <c r="AB166" s="757" t="str">
        <f ca="1">IF(OR($N166="",$N166=0),"",SUMIF('２個別表'!$D$11:$D$510,$C166,'２個別表'!EB$11:EB$510))</f>
        <v/>
      </c>
      <c r="AC166" s="757" t="str">
        <f ca="1">IF(OR($N166="",$N166=0),"",SUMIF('２個別表'!$D$11:$D$510,$C166,'２個別表'!EC$11:EC$510))</f>
        <v/>
      </c>
      <c r="AD166" s="758" t="str">
        <f ca="1">IF(OR($N166="",$N166=0),"",SUMIF('２個別表'!$D$11:$D$510,$C166,'２個別表'!ED$11:ED$510))</f>
        <v/>
      </c>
      <c r="AE166" s="758" t="str">
        <f ca="1">IF(OR($N166="",$N166=0),"",SUMIF('２個別表'!$D$11:$D$510,$C166,'２個別表'!EE$11:EE$510))</f>
        <v/>
      </c>
      <c r="AF166" s="758" t="str">
        <f ca="1">IF(OR($N166="",$N166=0),"",SUMIF('２個別表'!$D$11:$D$510,$C166,'２個別表'!EF$11:EF$510))</f>
        <v/>
      </c>
      <c r="AG166" s="758" t="str">
        <f ca="1">IF(OR($N166="",$N166=0),"",SUMIF('２個別表'!$D$11:$D$510,$C166,'２個別表'!EG$11:EG$510))</f>
        <v/>
      </c>
      <c r="AH166" s="758" t="str">
        <f ca="1">IF(OR($N166="",$N166=0),"",SUMIF('２個別表'!$D$11:$D$510,$C166,'２個別表'!EH$11:EH$510))</f>
        <v/>
      </c>
      <c r="AI166" s="758" t="str">
        <f ca="1">IF(OR($N166="",$N166=0),"",SUMIF('２個別表'!$D$11:$D$510,$C166,'２個別表'!EI$11:EI$510))</f>
        <v/>
      </c>
      <c r="AJ166" s="758" t="str">
        <f ca="1">IF(OR($N166="",$N166=0),"",SUMIF('２個別表'!$D$11:$D$510,$C166,'２個別表'!EJ$11:EJ$510))</f>
        <v/>
      </c>
      <c r="AK166" s="758" t="str">
        <f ca="1">IF(OR($N166="",$N166=0),"",SUMIF('２個別表'!$D$11:$D$510,$C166,'２個別表'!EK$11:EK$510))</f>
        <v/>
      </c>
      <c r="AL166" s="759" t="str">
        <f ca="1">IF(OR($N166="",$N166=0),"",SUMIF('２個別表'!$D$11:$D$510,$C166,'２個別表'!EL$11:EL$510))</f>
        <v/>
      </c>
      <c r="AM166" s="760" t="str">
        <f ca="1">IF(OR($N166="",$N166=0),"",SUMIF('２個別表'!$D$11:$D$510,$C166,'２個別表'!EM$11:EM$510))</f>
        <v/>
      </c>
      <c r="AN166" s="33"/>
      <c r="AO166" s="721" t="str">
        <f ca="1">IFERROR(IF($C166="","",INDEX(('２個別表'!$D$11:$D$510,'２個別表'!$W$11:$W$510),MATCH($C166,'２個別表'!$D$11:$D$510,0),1,2)),"")</f>
        <v/>
      </c>
    </row>
    <row r="167" spans="1:41" ht="30" hidden="1" customHeight="1">
      <c r="A167" s="721" t="str">
        <f t="shared" ca="1" si="20"/>
        <v/>
      </c>
      <c r="B167" s="722" t="str">
        <f t="shared" ca="1" si="21"/>
        <v/>
      </c>
      <c r="C167" s="728">
        <v>152</v>
      </c>
      <c r="D167" s="729" t="str">
        <f ca="1">IFERROR(IF(OR($C167="",$C167=0),"",INDEX(('２個別表'!$D$11:$D$510,'２個別表'!R$11:R$510),MATCH($C167,'２個別表'!$D$11:$D$510,0),1,2)),"")</f>
        <v/>
      </c>
      <c r="E167" s="729" t="str">
        <f ca="1">IFERROR(IF(OR($C167="",$C167=0),"",INDEX(('２個別表'!$D$11:$D$510,'２個別表'!S$11:S$510),MATCH($C167,'２個別表'!$D$11:$D$510,0),1,2)),"")</f>
        <v/>
      </c>
      <c r="F167" s="730" t="str">
        <f ca="1">IFERROR(IF(OR($C167="",$C167=0),"",INDEX(('２個別表'!$D$11:$D$510,'２個別表'!T$11:T$510),MATCH($C167,'２個別表'!$D$11:$D$510,0),1,2)),"")</f>
        <v/>
      </c>
      <c r="G167" s="732" t="str">
        <f ca="1">IFERROR(IF(OR($C167="",$C167=0),"",INDEX(('２個別表'!$D$11:$D$510,'２個別表'!V$11:V$510),MATCH($C167,'２個別表'!$D$11:$D$510,0),1,2)),"")</f>
        <v/>
      </c>
      <c r="H167" s="724" t="str">
        <f t="shared" ca="1" si="22"/>
        <v/>
      </c>
      <c r="I167" s="725" t="str">
        <f t="shared" ca="1" si="23"/>
        <v/>
      </c>
      <c r="J167" s="725" t="str">
        <f t="shared" ca="1" si="24"/>
        <v/>
      </c>
      <c r="K167" s="725" t="str">
        <f t="shared" ca="1" si="25"/>
        <v/>
      </c>
      <c r="L167" s="725" t="str">
        <f t="shared" ca="1" si="26"/>
        <v/>
      </c>
      <c r="M167" s="742" t="str">
        <f ca="1">IFERROR(IF(OR($C167="",$C167=0),"",INDEX(('２個別表'!$D$11:$D$510,'２個別表'!W$11:W$510),MATCH($C167,'２個別表'!$D$11:$D$510,0),1,2)&amp;" "&amp;INDEX(('２個別表'!$D$11:$D$510,'２個別表'!X$11:X$510),MATCH($C167,'２個別表'!$D$11:$D$510,0),1,2)),"")</f>
        <v/>
      </c>
      <c r="N167" s="738" t="str">
        <f ca="1">IF(IF(M167="2 補強以外の取組",SUMIFS('２個別表'!$M$11:$M$510,'２個別表'!$D$11:$D$510,$C167),SUMIFS('２個別表'!$N$11:$N$510,'２個別表'!$D$11:$D$510,$C167))=0,"",IF(M167="2 補強以外の取組",SUMIFS('２個別表'!$M$11:$M$510,'２個別表'!$D$11:$D$510,$C167),SUMIFS('２個別表'!$N$11:$N$510,'２個別表'!$D$11:$D$510,$C167)))</f>
        <v/>
      </c>
      <c r="O167" s="739" t="str">
        <f ca="1">IF(OR($N167="",$N167=0),"",SUMIF('２個別表'!$D$11:$D$510,$C167,'２個別表'!$BW$11:$BW$510))</f>
        <v/>
      </c>
      <c r="P167" s="739" t="str">
        <f ca="1">IF(OR($N167="",$N167=0),"",SUMIF('２個別表'!$D$11:$D$510,$C167,'２個別表'!$BY$11:$BY$510))</f>
        <v/>
      </c>
      <c r="Q167" s="739" t="str">
        <f ca="1">IF(OR($N167="",$N167=0),"",SUMIF('２個別表'!$D$11:$D$510,$C167,'２個別表'!$H$11:$H$510))</f>
        <v/>
      </c>
      <c r="R167" s="740" t="str">
        <f ca="1">IF(OR($N167="",$N167=0),"",SUMIF('２個別表'!$D$11:$D$510,$C167,'２個別表'!CS$11:CS$510))</f>
        <v/>
      </c>
      <c r="S167" s="743" t="str">
        <f ca="1">IF(OR($N167="",$N167=0),"",SUMIF('２個別表'!$D$11:$D$510,$C167,'２個別表'!CT$11:CT$510))</f>
        <v/>
      </c>
      <c r="T167" s="364"/>
      <c r="U167" s="364"/>
      <c r="V167" s="364"/>
      <c r="W167" s="365"/>
      <c r="X167" s="755" t="str">
        <f t="shared" ca="1" si="27"/>
        <v/>
      </c>
      <c r="Y167" s="756" t="str">
        <f t="shared" ca="1" si="28"/>
        <v/>
      </c>
      <c r="Z167" s="757" t="str">
        <f ca="1">IF(OR($N167="",$N167=0),"",SUMIF('２個別表'!$D$11:$D$510,$C167,'２個別表'!DZ$11:DZ$510))</f>
        <v/>
      </c>
      <c r="AA167" s="757" t="str">
        <f ca="1">IF(OR($N167="",$N167=0),"",SUMIF('２個別表'!$D$11:$D$510,$C167,'２個別表'!EA$11:EA$510))</f>
        <v/>
      </c>
      <c r="AB167" s="757" t="str">
        <f ca="1">IF(OR($N167="",$N167=0),"",SUMIF('２個別表'!$D$11:$D$510,$C167,'２個別表'!EB$11:EB$510))</f>
        <v/>
      </c>
      <c r="AC167" s="757" t="str">
        <f ca="1">IF(OR($N167="",$N167=0),"",SUMIF('２個別表'!$D$11:$D$510,$C167,'２個別表'!EC$11:EC$510))</f>
        <v/>
      </c>
      <c r="AD167" s="758" t="str">
        <f ca="1">IF(OR($N167="",$N167=0),"",SUMIF('２個別表'!$D$11:$D$510,$C167,'２個別表'!ED$11:ED$510))</f>
        <v/>
      </c>
      <c r="AE167" s="758" t="str">
        <f ca="1">IF(OR($N167="",$N167=0),"",SUMIF('２個別表'!$D$11:$D$510,$C167,'２個別表'!EE$11:EE$510))</f>
        <v/>
      </c>
      <c r="AF167" s="758" t="str">
        <f ca="1">IF(OR($N167="",$N167=0),"",SUMIF('２個別表'!$D$11:$D$510,$C167,'２個別表'!EF$11:EF$510))</f>
        <v/>
      </c>
      <c r="AG167" s="758" t="str">
        <f ca="1">IF(OR($N167="",$N167=0),"",SUMIF('２個別表'!$D$11:$D$510,$C167,'２個別表'!EG$11:EG$510))</f>
        <v/>
      </c>
      <c r="AH167" s="758" t="str">
        <f ca="1">IF(OR($N167="",$N167=0),"",SUMIF('２個別表'!$D$11:$D$510,$C167,'２個別表'!EH$11:EH$510))</f>
        <v/>
      </c>
      <c r="AI167" s="758" t="str">
        <f ca="1">IF(OR($N167="",$N167=0),"",SUMIF('２個別表'!$D$11:$D$510,$C167,'２個別表'!EI$11:EI$510))</f>
        <v/>
      </c>
      <c r="AJ167" s="758" t="str">
        <f ca="1">IF(OR($N167="",$N167=0),"",SUMIF('２個別表'!$D$11:$D$510,$C167,'２個別表'!EJ$11:EJ$510))</f>
        <v/>
      </c>
      <c r="AK167" s="758" t="str">
        <f ca="1">IF(OR($N167="",$N167=0),"",SUMIF('２個別表'!$D$11:$D$510,$C167,'２個別表'!EK$11:EK$510))</f>
        <v/>
      </c>
      <c r="AL167" s="759" t="str">
        <f ca="1">IF(OR($N167="",$N167=0),"",SUMIF('２個別表'!$D$11:$D$510,$C167,'２個別表'!EL$11:EL$510))</f>
        <v/>
      </c>
      <c r="AM167" s="760" t="str">
        <f ca="1">IF(OR($N167="",$N167=0),"",SUMIF('２個別表'!$D$11:$D$510,$C167,'２個別表'!EM$11:EM$510))</f>
        <v/>
      </c>
      <c r="AN167" s="33"/>
      <c r="AO167" s="721" t="str">
        <f ca="1">IFERROR(IF($C167="","",INDEX(('２個別表'!$D$11:$D$510,'２個別表'!$W$11:$W$510),MATCH($C167,'２個別表'!$D$11:$D$510,0),1,2)),"")</f>
        <v/>
      </c>
    </row>
    <row r="168" spans="1:41" ht="30" hidden="1" customHeight="1">
      <c r="A168" s="721" t="str">
        <f t="shared" ca="1" si="20"/>
        <v/>
      </c>
      <c r="B168" s="722" t="str">
        <f t="shared" ca="1" si="21"/>
        <v/>
      </c>
      <c r="C168" s="728">
        <v>153</v>
      </c>
      <c r="D168" s="729" t="str">
        <f ca="1">IFERROR(IF(OR($C168="",$C168=0),"",INDEX(('２個別表'!$D$11:$D$510,'２個別表'!R$11:R$510),MATCH($C168,'２個別表'!$D$11:$D$510,0),1,2)),"")</f>
        <v/>
      </c>
      <c r="E168" s="729" t="str">
        <f ca="1">IFERROR(IF(OR($C168="",$C168=0),"",INDEX(('２個別表'!$D$11:$D$510,'２個別表'!S$11:S$510),MATCH($C168,'２個別表'!$D$11:$D$510,0),1,2)),"")</f>
        <v/>
      </c>
      <c r="F168" s="730" t="str">
        <f ca="1">IFERROR(IF(OR($C168="",$C168=0),"",INDEX(('２個別表'!$D$11:$D$510,'２個別表'!T$11:T$510),MATCH($C168,'２個別表'!$D$11:$D$510,0),1,2)),"")</f>
        <v/>
      </c>
      <c r="G168" s="732" t="str">
        <f ca="1">IFERROR(IF(OR($C168="",$C168=0),"",INDEX(('２個別表'!$D$11:$D$510,'２個別表'!V$11:V$510),MATCH($C168,'２個別表'!$D$11:$D$510,0),1,2)),"")</f>
        <v/>
      </c>
      <c r="H168" s="724" t="str">
        <f t="shared" ca="1" si="22"/>
        <v/>
      </c>
      <c r="I168" s="725" t="str">
        <f t="shared" ca="1" si="23"/>
        <v/>
      </c>
      <c r="J168" s="725" t="str">
        <f t="shared" ca="1" si="24"/>
        <v/>
      </c>
      <c r="K168" s="725" t="str">
        <f t="shared" ca="1" si="25"/>
        <v/>
      </c>
      <c r="L168" s="725" t="str">
        <f t="shared" ca="1" si="26"/>
        <v/>
      </c>
      <c r="M168" s="742" t="str">
        <f ca="1">IFERROR(IF(OR($C168="",$C168=0),"",INDEX(('２個別表'!$D$11:$D$510,'２個別表'!W$11:W$510),MATCH($C168,'２個別表'!$D$11:$D$510,0),1,2)&amp;" "&amp;INDEX(('２個別表'!$D$11:$D$510,'２個別表'!X$11:X$510),MATCH($C168,'２個別表'!$D$11:$D$510,0),1,2)),"")</f>
        <v/>
      </c>
      <c r="N168" s="738" t="str">
        <f ca="1">IF(IF(M168="2 補強以外の取組",SUMIFS('２個別表'!$M$11:$M$510,'２個別表'!$D$11:$D$510,$C168),SUMIFS('２個別表'!$N$11:$N$510,'２個別表'!$D$11:$D$510,$C168))=0,"",IF(M168="2 補強以外の取組",SUMIFS('２個別表'!$M$11:$M$510,'２個別表'!$D$11:$D$510,$C168),SUMIFS('２個別表'!$N$11:$N$510,'２個別表'!$D$11:$D$510,$C168)))</f>
        <v/>
      </c>
      <c r="O168" s="739" t="str">
        <f ca="1">IF(OR($N168="",$N168=0),"",SUMIF('２個別表'!$D$11:$D$510,$C168,'２個別表'!$BW$11:$BW$510))</f>
        <v/>
      </c>
      <c r="P168" s="739" t="str">
        <f ca="1">IF(OR($N168="",$N168=0),"",SUMIF('２個別表'!$D$11:$D$510,$C168,'２個別表'!$BY$11:$BY$510))</f>
        <v/>
      </c>
      <c r="Q168" s="739" t="str">
        <f ca="1">IF(OR($N168="",$N168=0),"",SUMIF('２個別表'!$D$11:$D$510,$C168,'２個別表'!$H$11:$H$510))</f>
        <v/>
      </c>
      <c r="R168" s="740" t="str">
        <f ca="1">IF(OR($N168="",$N168=0),"",SUMIF('２個別表'!$D$11:$D$510,$C168,'２個別表'!CS$11:CS$510))</f>
        <v/>
      </c>
      <c r="S168" s="743" t="str">
        <f ca="1">IF(OR($N168="",$N168=0),"",SUMIF('２個別表'!$D$11:$D$510,$C168,'２個別表'!CT$11:CT$510))</f>
        <v/>
      </c>
      <c r="T168" s="364"/>
      <c r="U168" s="364"/>
      <c r="V168" s="364"/>
      <c r="W168" s="365"/>
      <c r="X168" s="755" t="str">
        <f t="shared" ca="1" si="27"/>
        <v/>
      </c>
      <c r="Y168" s="756" t="str">
        <f t="shared" ca="1" si="28"/>
        <v/>
      </c>
      <c r="Z168" s="757" t="str">
        <f ca="1">IF(OR($N168="",$N168=0),"",SUMIF('２個別表'!$D$11:$D$510,$C168,'２個別表'!DZ$11:DZ$510))</f>
        <v/>
      </c>
      <c r="AA168" s="757" t="str">
        <f ca="1">IF(OR($N168="",$N168=0),"",SUMIF('２個別表'!$D$11:$D$510,$C168,'２個別表'!EA$11:EA$510))</f>
        <v/>
      </c>
      <c r="AB168" s="757" t="str">
        <f ca="1">IF(OR($N168="",$N168=0),"",SUMIF('２個別表'!$D$11:$D$510,$C168,'２個別表'!EB$11:EB$510))</f>
        <v/>
      </c>
      <c r="AC168" s="757" t="str">
        <f ca="1">IF(OR($N168="",$N168=0),"",SUMIF('２個別表'!$D$11:$D$510,$C168,'２個別表'!EC$11:EC$510))</f>
        <v/>
      </c>
      <c r="AD168" s="758" t="str">
        <f ca="1">IF(OR($N168="",$N168=0),"",SUMIF('２個別表'!$D$11:$D$510,$C168,'２個別表'!ED$11:ED$510))</f>
        <v/>
      </c>
      <c r="AE168" s="758" t="str">
        <f ca="1">IF(OR($N168="",$N168=0),"",SUMIF('２個別表'!$D$11:$D$510,$C168,'２個別表'!EE$11:EE$510))</f>
        <v/>
      </c>
      <c r="AF168" s="758" t="str">
        <f ca="1">IF(OR($N168="",$N168=0),"",SUMIF('２個別表'!$D$11:$D$510,$C168,'２個別表'!EF$11:EF$510))</f>
        <v/>
      </c>
      <c r="AG168" s="758" t="str">
        <f ca="1">IF(OR($N168="",$N168=0),"",SUMIF('２個別表'!$D$11:$D$510,$C168,'２個別表'!EG$11:EG$510))</f>
        <v/>
      </c>
      <c r="AH168" s="758" t="str">
        <f ca="1">IF(OR($N168="",$N168=0),"",SUMIF('２個別表'!$D$11:$D$510,$C168,'２個別表'!EH$11:EH$510))</f>
        <v/>
      </c>
      <c r="AI168" s="758" t="str">
        <f ca="1">IF(OR($N168="",$N168=0),"",SUMIF('２個別表'!$D$11:$D$510,$C168,'２個別表'!EI$11:EI$510))</f>
        <v/>
      </c>
      <c r="AJ168" s="758" t="str">
        <f ca="1">IF(OR($N168="",$N168=0),"",SUMIF('２個別表'!$D$11:$D$510,$C168,'２個別表'!EJ$11:EJ$510))</f>
        <v/>
      </c>
      <c r="AK168" s="758" t="str">
        <f ca="1">IF(OR($N168="",$N168=0),"",SUMIF('２個別表'!$D$11:$D$510,$C168,'２個別表'!EK$11:EK$510))</f>
        <v/>
      </c>
      <c r="AL168" s="759" t="str">
        <f ca="1">IF(OR($N168="",$N168=0),"",SUMIF('２個別表'!$D$11:$D$510,$C168,'２個別表'!EL$11:EL$510))</f>
        <v/>
      </c>
      <c r="AM168" s="760" t="str">
        <f ca="1">IF(OR($N168="",$N168=0),"",SUMIF('２個別表'!$D$11:$D$510,$C168,'２個別表'!EM$11:EM$510))</f>
        <v/>
      </c>
      <c r="AN168" s="33"/>
      <c r="AO168" s="721" t="str">
        <f ca="1">IFERROR(IF($C168="","",INDEX(('２個別表'!$D$11:$D$510,'２個別表'!$W$11:$W$510),MATCH($C168,'２個別表'!$D$11:$D$510,0),1,2)),"")</f>
        <v/>
      </c>
    </row>
    <row r="169" spans="1:41" ht="30" hidden="1" customHeight="1">
      <c r="A169" s="721" t="str">
        <f t="shared" ca="1" si="20"/>
        <v/>
      </c>
      <c r="B169" s="722" t="str">
        <f t="shared" ca="1" si="21"/>
        <v/>
      </c>
      <c r="C169" s="728">
        <v>154</v>
      </c>
      <c r="D169" s="729" t="str">
        <f ca="1">IFERROR(IF(OR($C169="",$C169=0),"",INDEX(('２個別表'!$D$11:$D$510,'２個別表'!R$11:R$510),MATCH($C169,'２個別表'!$D$11:$D$510,0),1,2)),"")</f>
        <v/>
      </c>
      <c r="E169" s="729" t="str">
        <f ca="1">IFERROR(IF(OR($C169="",$C169=0),"",INDEX(('２個別表'!$D$11:$D$510,'２個別表'!S$11:S$510),MATCH($C169,'２個別表'!$D$11:$D$510,0),1,2)),"")</f>
        <v/>
      </c>
      <c r="F169" s="730" t="str">
        <f ca="1">IFERROR(IF(OR($C169="",$C169=0),"",INDEX(('２個別表'!$D$11:$D$510,'２個別表'!T$11:T$510),MATCH($C169,'２個別表'!$D$11:$D$510,0),1,2)),"")</f>
        <v/>
      </c>
      <c r="G169" s="732" t="str">
        <f ca="1">IFERROR(IF(OR($C169="",$C169=0),"",INDEX(('２個別表'!$D$11:$D$510,'２個別表'!V$11:V$510),MATCH($C169,'２個別表'!$D$11:$D$510,0),1,2)),"")</f>
        <v/>
      </c>
      <c r="H169" s="724" t="str">
        <f t="shared" ca="1" si="22"/>
        <v/>
      </c>
      <c r="I169" s="725" t="str">
        <f t="shared" ca="1" si="23"/>
        <v/>
      </c>
      <c r="J169" s="725" t="str">
        <f t="shared" ca="1" si="24"/>
        <v/>
      </c>
      <c r="K169" s="725" t="str">
        <f t="shared" ca="1" si="25"/>
        <v/>
      </c>
      <c r="L169" s="725" t="str">
        <f t="shared" ca="1" si="26"/>
        <v/>
      </c>
      <c r="M169" s="742" t="str">
        <f ca="1">IFERROR(IF(OR($C169="",$C169=0),"",INDEX(('２個別表'!$D$11:$D$510,'２個別表'!W$11:W$510),MATCH($C169,'２個別表'!$D$11:$D$510,0),1,2)&amp;" "&amp;INDEX(('２個別表'!$D$11:$D$510,'２個別表'!X$11:X$510),MATCH($C169,'２個別表'!$D$11:$D$510,0),1,2)),"")</f>
        <v/>
      </c>
      <c r="N169" s="738" t="str">
        <f ca="1">IF(IF(M169="2 補強以外の取組",SUMIFS('２個別表'!$M$11:$M$510,'２個別表'!$D$11:$D$510,$C169),SUMIFS('２個別表'!$N$11:$N$510,'２個別表'!$D$11:$D$510,$C169))=0,"",IF(M169="2 補強以外の取組",SUMIFS('２個別表'!$M$11:$M$510,'２個別表'!$D$11:$D$510,$C169),SUMIFS('２個別表'!$N$11:$N$510,'２個別表'!$D$11:$D$510,$C169)))</f>
        <v/>
      </c>
      <c r="O169" s="739" t="str">
        <f ca="1">IF(OR($N169="",$N169=0),"",SUMIF('２個別表'!$D$11:$D$510,$C169,'２個別表'!$BW$11:$BW$510))</f>
        <v/>
      </c>
      <c r="P169" s="739" t="str">
        <f ca="1">IF(OR($N169="",$N169=0),"",SUMIF('２個別表'!$D$11:$D$510,$C169,'２個別表'!$BY$11:$BY$510))</f>
        <v/>
      </c>
      <c r="Q169" s="739" t="str">
        <f ca="1">IF(OR($N169="",$N169=0),"",SUMIF('２個別表'!$D$11:$D$510,$C169,'２個別表'!$H$11:$H$510))</f>
        <v/>
      </c>
      <c r="R169" s="740" t="str">
        <f ca="1">IF(OR($N169="",$N169=0),"",SUMIF('２個別表'!$D$11:$D$510,$C169,'２個別表'!CS$11:CS$510))</f>
        <v/>
      </c>
      <c r="S169" s="743" t="str">
        <f ca="1">IF(OR($N169="",$N169=0),"",SUMIF('２個別表'!$D$11:$D$510,$C169,'２個別表'!CT$11:CT$510))</f>
        <v/>
      </c>
      <c r="T169" s="364"/>
      <c r="U169" s="364"/>
      <c r="V169" s="364"/>
      <c r="W169" s="365"/>
      <c r="X169" s="755" t="str">
        <f t="shared" ca="1" si="27"/>
        <v/>
      </c>
      <c r="Y169" s="756" t="str">
        <f t="shared" ca="1" si="28"/>
        <v/>
      </c>
      <c r="Z169" s="757" t="str">
        <f ca="1">IF(OR($N169="",$N169=0),"",SUMIF('２個別表'!$D$11:$D$510,$C169,'２個別表'!DZ$11:DZ$510))</f>
        <v/>
      </c>
      <c r="AA169" s="757" t="str">
        <f ca="1">IF(OR($N169="",$N169=0),"",SUMIF('２個別表'!$D$11:$D$510,$C169,'２個別表'!EA$11:EA$510))</f>
        <v/>
      </c>
      <c r="AB169" s="757" t="str">
        <f ca="1">IF(OR($N169="",$N169=0),"",SUMIF('２個別表'!$D$11:$D$510,$C169,'２個別表'!EB$11:EB$510))</f>
        <v/>
      </c>
      <c r="AC169" s="757" t="str">
        <f ca="1">IF(OR($N169="",$N169=0),"",SUMIF('２個別表'!$D$11:$D$510,$C169,'２個別表'!EC$11:EC$510))</f>
        <v/>
      </c>
      <c r="AD169" s="758" t="str">
        <f ca="1">IF(OR($N169="",$N169=0),"",SUMIF('２個別表'!$D$11:$D$510,$C169,'２個別表'!ED$11:ED$510))</f>
        <v/>
      </c>
      <c r="AE169" s="758" t="str">
        <f ca="1">IF(OR($N169="",$N169=0),"",SUMIF('２個別表'!$D$11:$D$510,$C169,'２個別表'!EE$11:EE$510))</f>
        <v/>
      </c>
      <c r="AF169" s="758" t="str">
        <f ca="1">IF(OR($N169="",$N169=0),"",SUMIF('２個別表'!$D$11:$D$510,$C169,'２個別表'!EF$11:EF$510))</f>
        <v/>
      </c>
      <c r="AG169" s="758" t="str">
        <f ca="1">IF(OR($N169="",$N169=0),"",SUMIF('２個別表'!$D$11:$D$510,$C169,'２個別表'!EG$11:EG$510))</f>
        <v/>
      </c>
      <c r="AH169" s="758" t="str">
        <f ca="1">IF(OR($N169="",$N169=0),"",SUMIF('２個別表'!$D$11:$D$510,$C169,'２個別表'!EH$11:EH$510))</f>
        <v/>
      </c>
      <c r="AI169" s="758" t="str">
        <f ca="1">IF(OR($N169="",$N169=0),"",SUMIF('２個別表'!$D$11:$D$510,$C169,'２個別表'!EI$11:EI$510))</f>
        <v/>
      </c>
      <c r="AJ169" s="758" t="str">
        <f ca="1">IF(OR($N169="",$N169=0),"",SUMIF('２個別表'!$D$11:$D$510,$C169,'２個別表'!EJ$11:EJ$510))</f>
        <v/>
      </c>
      <c r="AK169" s="758" t="str">
        <f ca="1">IF(OR($N169="",$N169=0),"",SUMIF('２個別表'!$D$11:$D$510,$C169,'２個別表'!EK$11:EK$510))</f>
        <v/>
      </c>
      <c r="AL169" s="759" t="str">
        <f ca="1">IF(OR($N169="",$N169=0),"",SUMIF('２個別表'!$D$11:$D$510,$C169,'２個別表'!EL$11:EL$510))</f>
        <v/>
      </c>
      <c r="AM169" s="760" t="str">
        <f ca="1">IF(OR($N169="",$N169=0),"",SUMIF('２個別表'!$D$11:$D$510,$C169,'２個別表'!EM$11:EM$510))</f>
        <v/>
      </c>
      <c r="AN169" s="33"/>
      <c r="AO169" s="721" t="str">
        <f ca="1">IFERROR(IF($C169="","",INDEX(('２個別表'!$D$11:$D$510,'２個別表'!$W$11:$W$510),MATCH($C169,'２個別表'!$D$11:$D$510,0),1,2)),"")</f>
        <v/>
      </c>
    </row>
    <row r="170" spans="1:41" ht="30" hidden="1" customHeight="1">
      <c r="A170" s="721" t="str">
        <f t="shared" ca="1" si="20"/>
        <v/>
      </c>
      <c r="B170" s="722" t="str">
        <f t="shared" ca="1" si="21"/>
        <v/>
      </c>
      <c r="C170" s="728">
        <v>155</v>
      </c>
      <c r="D170" s="729" t="str">
        <f ca="1">IFERROR(IF(OR($C170="",$C170=0),"",INDEX(('２個別表'!$D$11:$D$510,'２個別表'!R$11:R$510),MATCH($C170,'２個別表'!$D$11:$D$510,0),1,2)),"")</f>
        <v/>
      </c>
      <c r="E170" s="729" t="str">
        <f ca="1">IFERROR(IF(OR($C170="",$C170=0),"",INDEX(('２個別表'!$D$11:$D$510,'２個別表'!S$11:S$510),MATCH($C170,'２個別表'!$D$11:$D$510,0),1,2)),"")</f>
        <v/>
      </c>
      <c r="F170" s="730" t="str">
        <f ca="1">IFERROR(IF(OR($C170="",$C170=0),"",INDEX(('２個別表'!$D$11:$D$510,'２個別表'!T$11:T$510),MATCH($C170,'２個別表'!$D$11:$D$510,0),1,2)),"")</f>
        <v/>
      </c>
      <c r="G170" s="732" t="str">
        <f ca="1">IFERROR(IF(OR($C170="",$C170=0),"",INDEX(('２個別表'!$D$11:$D$510,'２個別表'!V$11:V$510),MATCH($C170,'２個別表'!$D$11:$D$510,0),1,2)),"")</f>
        <v/>
      </c>
      <c r="H170" s="724" t="str">
        <f t="shared" ca="1" si="22"/>
        <v/>
      </c>
      <c r="I170" s="725" t="str">
        <f t="shared" ca="1" si="23"/>
        <v/>
      </c>
      <c r="J170" s="725" t="str">
        <f t="shared" ca="1" si="24"/>
        <v/>
      </c>
      <c r="K170" s="725" t="str">
        <f t="shared" ca="1" si="25"/>
        <v/>
      </c>
      <c r="L170" s="725" t="str">
        <f t="shared" ca="1" si="26"/>
        <v/>
      </c>
      <c r="M170" s="742" t="str">
        <f ca="1">IFERROR(IF(OR($C170="",$C170=0),"",INDEX(('２個別表'!$D$11:$D$510,'２個別表'!W$11:W$510),MATCH($C170,'２個別表'!$D$11:$D$510,0),1,2)&amp;" "&amp;INDEX(('２個別表'!$D$11:$D$510,'２個別表'!X$11:X$510),MATCH($C170,'２個別表'!$D$11:$D$510,0),1,2)),"")</f>
        <v/>
      </c>
      <c r="N170" s="738" t="str">
        <f ca="1">IF(IF(M170="2 補強以外の取組",SUMIFS('２個別表'!$M$11:$M$510,'２個別表'!$D$11:$D$510,$C170),SUMIFS('２個別表'!$N$11:$N$510,'２個別表'!$D$11:$D$510,$C170))=0,"",IF(M170="2 補強以外の取組",SUMIFS('２個別表'!$M$11:$M$510,'２個別表'!$D$11:$D$510,$C170),SUMIFS('２個別表'!$N$11:$N$510,'２個別表'!$D$11:$D$510,$C170)))</f>
        <v/>
      </c>
      <c r="O170" s="739" t="str">
        <f ca="1">IF(OR($N170="",$N170=0),"",SUMIF('２個別表'!$D$11:$D$510,$C170,'２個別表'!$BW$11:$BW$510))</f>
        <v/>
      </c>
      <c r="P170" s="739" t="str">
        <f ca="1">IF(OR($N170="",$N170=0),"",SUMIF('２個別表'!$D$11:$D$510,$C170,'２個別表'!$BY$11:$BY$510))</f>
        <v/>
      </c>
      <c r="Q170" s="739" t="str">
        <f ca="1">IF(OR($N170="",$N170=0),"",SUMIF('２個別表'!$D$11:$D$510,$C170,'２個別表'!$H$11:$H$510))</f>
        <v/>
      </c>
      <c r="R170" s="740" t="str">
        <f ca="1">IF(OR($N170="",$N170=0),"",SUMIF('２個別表'!$D$11:$D$510,$C170,'２個別表'!CS$11:CS$510))</f>
        <v/>
      </c>
      <c r="S170" s="743" t="str">
        <f ca="1">IF(OR($N170="",$N170=0),"",SUMIF('２個別表'!$D$11:$D$510,$C170,'２個別表'!CT$11:CT$510))</f>
        <v/>
      </c>
      <c r="T170" s="364"/>
      <c r="U170" s="364"/>
      <c r="V170" s="364"/>
      <c r="W170" s="365"/>
      <c r="X170" s="755" t="str">
        <f t="shared" ca="1" si="27"/>
        <v/>
      </c>
      <c r="Y170" s="756" t="str">
        <f t="shared" ca="1" si="28"/>
        <v/>
      </c>
      <c r="Z170" s="757" t="str">
        <f ca="1">IF(OR($N170="",$N170=0),"",SUMIF('２個別表'!$D$11:$D$510,$C170,'２個別表'!DZ$11:DZ$510))</f>
        <v/>
      </c>
      <c r="AA170" s="757" t="str">
        <f ca="1">IF(OR($N170="",$N170=0),"",SUMIF('２個別表'!$D$11:$D$510,$C170,'２個別表'!EA$11:EA$510))</f>
        <v/>
      </c>
      <c r="AB170" s="757" t="str">
        <f ca="1">IF(OR($N170="",$N170=0),"",SUMIF('２個別表'!$D$11:$D$510,$C170,'２個別表'!EB$11:EB$510))</f>
        <v/>
      </c>
      <c r="AC170" s="757" t="str">
        <f ca="1">IF(OR($N170="",$N170=0),"",SUMIF('２個別表'!$D$11:$D$510,$C170,'２個別表'!EC$11:EC$510))</f>
        <v/>
      </c>
      <c r="AD170" s="758" t="str">
        <f ca="1">IF(OR($N170="",$N170=0),"",SUMIF('２個別表'!$D$11:$D$510,$C170,'２個別表'!ED$11:ED$510))</f>
        <v/>
      </c>
      <c r="AE170" s="758" t="str">
        <f ca="1">IF(OR($N170="",$N170=0),"",SUMIF('２個別表'!$D$11:$D$510,$C170,'２個別表'!EE$11:EE$510))</f>
        <v/>
      </c>
      <c r="AF170" s="758" t="str">
        <f ca="1">IF(OR($N170="",$N170=0),"",SUMIF('２個別表'!$D$11:$D$510,$C170,'２個別表'!EF$11:EF$510))</f>
        <v/>
      </c>
      <c r="AG170" s="758" t="str">
        <f ca="1">IF(OR($N170="",$N170=0),"",SUMIF('２個別表'!$D$11:$D$510,$C170,'２個別表'!EG$11:EG$510))</f>
        <v/>
      </c>
      <c r="AH170" s="758" t="str">
        <f ca="1">IF(OR($N170="",$N170=0),"",SUMIF('２個別表'!$D$11:$D$510,$C170,'２個別表'!EH$11:EH$510))</f>
        <v/>
      </c>
      <c r="AI170" s="758" t="str">
        <f ca="1">IF(OR($N170="",$N170=0),"",SUMIF('２個別表'!$D$11:$D$510,$C170,'２個別表'!EI$11:EI$510))</f>
        <v/>
      </c>
      <c r="AJ170" s="758" t="str">
        <f ca="1">IF(OR($N170="",$N170=0),"",SUMIF('２個別表'!$D$11:$D$510,$C170,'２個別表'!EJ$11:EJ$510))</f>
        <v/>
      </c>
      <c r="AK170" s="758" t="str">
        <f ca="1">IF(OR($N170="",$N170=0),"",SUMIF('２個別表'!$D$11:$D$510,$C170,'２個別表'!EK$11:EK$510))</f>
        <v/>
      </c>
      <c r="AL170" s="759" t="str">
        <f ca="1">IF(OR($N170="",$N170=0),"",SUMIF('２個別表'!$D$11:$D$510,$C170,'２個別表'!EL$11:EL$510))</f>
        <v/>
      </c>
      <c r="AM170" s="760" t="str">
        <f ca="1">IF(OR($N170="",$N170=0),"",SUMIF('２個別表'!$D$11:$D$510,$C170,'２個別表'!EM$11:EM$510))</f>
        <v/>
      </c>
      <c r="AN170" s="33"/>
      <c r="AO170" s="721" t="str">
        <f ca="1">IFERROR(IF($C170="","",INDEX(('２個別表'!$D$11:$D$510,'２個別表'!$W$11:$W$510),MATCH($C170,'２個別表'!$D$11:$D$510,0),1,2)),"")</f>
        <v/>
      </c>
    </row>
    <row r="171" spans="1:41" ht="30" hidden="1" customHeight="1">
      <c r="A171" s="721" t="str">
        <f t="shared" ca="1" si="20"/>
        <v/>
      </c>
      <c r="B171" s="722" t="str">
        <f t="shared" ca="1" si="21"/>
        <v/>
      </c>
      <c r="C171" s="728">
        <v>156</v>
      </c>
      <c r="D171" s="729" t="str">
        <f ca="1">IFERROR(IF(OR($C171="",$C171=0),"",INDEX(('２個別表'!$D$11:$D$510,'２個別表'!R$11:R$510),MATCH($C171,'２個別表'!$D$11:$D$510,0),1,2)),"")</f>
        <v/>
      </c>
      <c r="E171" s="729" t="str">
        <f ca="1">IFERROR(IF(OR($C171="",$C171=0),"",INDEX(('２個別表'!$D$11:$D$510,'２個別表'!S$11:S$510),MATCH($C171,'２個別表'!$D$11:$D$510,0),1,2)),"")</f>
        <v/>
      </c>
      <c r="F171" s="730" t="str">
        <f ca="1">IFERROR(IF(OR($C171="",$C171=0),"",INDEX(('２個別表'!$D$11:$D$510,'２個別表'!T$11:T$510),MATCH($C171,'２個別表'!$D$11:$D$510,0),1,2)),"")</f>
        <v/>
      </c>
      <c r="G171" s="732" t="str">
        <f ca="1">IFERROR(IF(OR($C171="",$C171=0),"",INDEX(('２個別表'!$D$11:$D$510,'２個別表'!V$11:V$510),MATCH($C171,'２個別表'!$D$11:$D$510,0),1,2)),"")</f>
        <v/>
      </c>
      <c r="H171" s="724" t="str">
        <f t="shared" ca="1" si="22"/>
        <v/>
      </c>
      <c r="I171" s="725" t="str">
        <f t="shared" ca="1" si="23"/>
        <v/>
      </c>
      <c r="J171" s="725" t="str">
        <f t="shared" ca="1" si="24"/>
        <v/>
      </c>
      <c r="K171" s="725" t="str">
        <f t="shared" ca="1" si="25"/>
        <v/>
      </c>
      <c r="L171" s="725" t="str">
        <f t="shared" ca="1" si="26"/>
        <v/>
      </c>
      <c r="M171" s="742" t="str">
        <f ca="1">IFERROR(IF(OR($C171="",$C171=0),"",INDEX(('２個別表'!$D$11:$D$510,'２個別表'!W$11:W$510),MATCH($C171,'２個別表'!$D$11:$D$510,0),1,2)&amp;" "&amp;INDEX(('２個別表'!$D$11:$D$510,'２個別表'!X$11:X$510),MATCH($C171,'２個別表'!$D$11:$D$510,0),1,2)),"")</f>
        <v/>
      </c>
      <c r="N171" s="738" t="str">
        <f ca="1">IF(IF(M171="2 補強以外の取組",SUMIFS('２個別表'!$M$11:$M$510,'２個別表'!$D$11:$D$510,$C171),SUMIFS('２個別表'!$N$11:$N$510,'２個別表'!$D$11:$D$510,$C171))=0,"",IF(M171="2 補強以外の取組",SUMIFS('２個別表'!$M$11:$M$510,'２個別表'!$D$11:$D$510,$C171),SUMIFS('２個別表'!$N$11:$N$510,'２個別表'!$D$11:$D$510,$C171)))</f>
        <v/>
      </c>
      <c r="O171" s="739" t="str">
        <f ca="1">IF(OR($N171="",$N171=0),"",SUMIF('２個別表'!$D$11:$D$510,$C171,'２個別表'!$BW$11:$BW$510))</f>
        <v/>
      </c>
      <c r="P171" s="739" t="str">
        <f ca="1">IF(OR($N171="",$N171=0),"",SUMIF('２個別表'!$D$11:$D$510,$C171,'２個別表'!$BY$11:$BY$510))</f>
        <v/>
      </c>
      <c r="Q171" s="739" t="str">
        <f ca="1">IF(OR($N171="",$N171=0),"",SUMIF('２個別表'!$D$11:$D$510,$C171,'２個別表'!$H$11:$H$510))</f>
        <v/>
      </c>
      <c r="R171" s="740" t="str">
        <f ca="1">IF(OR($N171="",$N171=0),"",SUMIF('２個別表'!$D$11:$D$510,$C171,'２個別表'!CS$11:CS$510))</f>
        <v/>
      </c>
      <c r="S171" s="743" t="str">
        <f ca="1">IF(OR($N171="",$N171=0),"",SUMIF('２個別表'!$D$11:$D$510,$C171,'２個別表'!CT$11:CT$510))</f>
        <v/>
      </c>
      <c r="T171" s="364"/>
      <c r="U171" s="364"/>
      <c r="V171" s="364"/>
      <c r="W171" s="365"/>
      <c r="X171" s="755" t="str">
        <f t="shared" ca="1" si="27"/>
        <v/>
      </c>
      <c r="Y171" s="756" t="str">
        <f t="shared" ca="1" si="28"/>
        <v/>
      </c>
      <c r="Z171" s="757" t="str">
        <f ca="1">IF(OR($N171="",$N171=0),"",SUMIF('２個別表'!$D$11:$D$510,$C171,'２個別表'!DZ$11:DZ$510))</f>
        <v/>
      </c>
      <c r="AA171" s="757" t="str">
        <f ca="1">IF(OR($N171="",$N171=0),"",SUMIF('２個別表'!$D$11:$D$510,$C171,'２個別表'!EA$11:EA$510))</f>
        <v/>
      </c>
      <c r="AB171" s="757" t="str">
        <f ca="1">IF(OR($N171="",$N171=0),"",SUMIF('２個別表'!$D$11:$D$510,$C171,'２個別表'!EB$11:EB$510))</f>
        <v/>
      </c>
      <c r="AC171" s="757" t="str">
        <f ca="1">IF(OR($N171="",$N171=0),"",SUMIF('２個別表'!$D$11:$D$510,$C171,'２個別表'!EC$11:EC$510))</f>
        <v/>
      </c>
      <c r="AD171" s="758" t="str">
        <f ca="1">IF(OR($N171="",$N171=0),"",SUMIF('２個別表'!$D$11:$D$510,$C171,'２個別表'!ED$11:ED$510))</f>
        <v/>
      </c>
      <c r="AE171" s="758" t="str">
        <f ca="1">IF(OR($N171="",$N171=0),"",SUMIF('２個別表'!$D$11:$D$510,$C171,'２個別表'!EE$11:EE$510))</f>
        <v/>
      </c>
      <c r="AF171" s="758" t="str">
        <f ca="1">IF(OR($N171="",$N171=0),"",SUMIF('２個別表'!$D$11:$D$510,$C171,'２個別表'!EF$11:EF$510))</f>
        <v/>
      </c>
      <c r="AG171" s="758" t="str">
        <f ca="1">IF(OR($N171="",$N171=0),"",SUMIF('２個別表'!$D$11:$D$510,$C171,'２個別表'!EG$11:EG$510))</f>
        <v/>
      </c>
      <c r="AH171" s="758" t="str">
        <f ca="1">IF(OR($N171="",$N171=0),"",SUMIF('２個別表'!$D$11:$D$510,$C171,'２個別表'!EH$11:EH$510))</f>
        <v/>
      </c>
      <c r="AI171" s="758" t="str">
        <f ca="1">IF(OR($N171="",$N171=0),"",SUMIF('２個別表'!$D$11:$D$510,$C171,'２個別表'!EI$11:EI$510))</f>
        <v/>
      </c>
      <c r="AJ171" s="758" t="str">
        <f ca="1">IF(OR($N171="",$N171=0),"",SUMIF('２個別表'!$D$11:$D$510,$C171,'２個別表'!EJ$11:EJ$510))</f>
        <v/>
      </c>
      <c r="AK171" s="758" t="str">
        <f ca="1">IF(OR($N171="",$N171=0),"",SUMIF('２個別表'!$D$11:$D$510,$C171,'２個別表'!EK$11:EK$510))</f>
        <v/>
      </c>
      <c r="AL171" s="759" t="str">
        <f ca="1">IF(OR($N171="",$N171=0),"",SUMIF('２個別表'!$D$11:$D$510,$C171,'２個別表'!EL$11:EL$510))</f>
        <v/>
      </c>
      <c r="AM171" s="760" t="str">
        <f ca="1">IF(OR($N171="",$N171=0),"",SUMIF('２個別表'!$D$11:$D$510,$C171,'２個別表'!EM$11:EM$510))</f>
        <v/>
      </c>
      <c r="AN171" s="33"/>
      <c r="AO171" s="721" t="str">
        <f ca="1">IFERROR(IF($C171="","",INDEX(('２個別表'!$D$11:$D$510,'２個別表'!$W$11:$W$510),MATCH($C171,'２個別表'!$D$11:$D$510,0),1,2)),"")</f>
        <v/>
      </c>
    </row>
    <row r="172" spans="1:41" ht="30" hidden="1" customHeight="1">
      <c r="A172" s="721" t="str">
        <f t="shared" ca="1" si="20"/>
        <v/>
      </c>
      <c r="B172" s="722" t="str">
        <f t="shared" ca="1" si="21"/>
        <v/>
      </c>
      <c r="C172" s="728">
        <v>157</v>
      </c>
      <c r="D172" s="729" t="str">
        <f ca="1">IFERROR(IF(OR($C172="",$C172=0),"",INDEX(('２個別表'!$D$11:$D$510,'２個別表'!R$11:R$510),MATCH($C172,'２個別表'!$D$11:$D$510,0),1,2)),"")</f>
        <v/>
      </c>
      <c r="E172" s="729" t="str">
        <f ca="1">IFERROR(IF(OR($C172="",$C172=0),"",INDEX(('２個別表'!$D$11:$D$510,'２個別表'!S$11:S$510),MATCH($C172,'２個別表'!$D$11:$D$510,0),1,2)),"")</f>
        <v/>
      </c>
      <c r="F172" s="730" t="str">
        <f ca="1">IFERROR(IF(OR($C172="",$C172=0),"",INDEX(('２個別表'!$D$11:$D$510,'２個別表'!T$11:T$510),MATCH($C172,'２個別表'!$D$11:$D$510,0),1,2)),"")</f>
        <v/>
      </c>
      <c r="G172" s="732" t="str">
        <f ca="1">IFERROR(IF(OR($C172="",$C172=0),"",INDEX(('２個別表'!$D$11:$D$510,'２個別表'!V$11:V$510),MATCH($C172,'２個別表'!$D$11:$D$510,0),1,2)),"")</f>
        <v/>
      </c>
      <c r="H172" s="724" t="str">
        <f t="shared" ca="1" si="22"/>
        <v/>
      </c>
      <c r="I172" s="725" t="str">
        <f t="shared" ca="1" si="23"/>
        <v/>
      </c>
      <c r="J172" s="725" t="str">
        <f t="shared" ca="1" si="24"/>
        <v/>
      </c>
      <c r="K172" s="725" t="str">
        <f t="shared" ca="1" si="25"/>
        <v/>
      </c>
      <c r="L172" s="725" t="str">
        <f t="shared" ca="1" si="26"/>
        <v/>
      </c>
      <c r="M172" s="742" t="str">
        <f ca="1">IFERROR(IF(OR($C172="",$C172=0),"",INDEX(('２個別表'!$D$11:$D$510,'２個別表'!W$11:W$510),MATCH($C172,'２個別表'!$D$11:$D$510,0),1,2)&amp;" "&amp;INDEX(('２個別表'!$D$11:$D$510,'２個別表'!X$11:X$510),MATCH($C172,'２個別表'!$D$11:$D$510,0),1,2)),"")</f>
        <v/>
      </c>
      <c r="N172" s="738" t="str">
        <f ca="1">IF(IF(M172="2 補強以外の取組",SUMIFS('２個別表'!$M$11:$M$510,'２個別表'!$D$11:$D$510,$C172),SUMIFS('２個別表'!$N$11:$N$510,'２個別表'!$D$11:$D$510,$C172))=0,"",IF(M172="2 補強以外の取組",SUMIFS('２個別表'!$M$11:$M$510,'２個別表'!$D$11:$D$510,$C172),SUMIFS('２個別表'!$N$11:$N$510,'２個別表'!$D$11:$D$510,$C172)))</f>
        <v/>
      </c>
      <c r="O172" s="739" t="str">
        <f ca="1">IF(OR($N172="",$N172=0),"",SUMIF('２個別表'!$D$11:$D$510,$C172,'２個別表'!$BW$11:$BW$510))</f>
        <v/>
      </c>
      <c r="P172" s="739" t="str">
        <f ca="1">IF(OR($N172="",$N172=0),"",SUMIF('２個別表'!$D$11:$D$510,$C172,'２個別表'!$BY$11:$BY$510))</f>
        <v/>
      </c>
      <c r="Q172" s="739" t="str">
        <f ca="1">IF(OR($N172="",$N172=0),"",SUMIF('２個別表'!$D$11:$D$510,$C172,'２個別表'!$H$11:$H$510))</f>
        <v/>
      </c>
      <c r="R172" s="740" t="str">
        <f ca="1">IF(OR($N172="",$N172=0),"",SUMIF('２個別表'!$D$11:$D$510,$C172,'２個別表'!CS$11:CS$510))</f>
        <v/>
      </c>
      <c r="S172" s="743" t="str">
        <f ca="1">IF(OR($N172="",$N172=0),"",SUMIF('２個別表'!$D$11:$D$510,$C172,'２個別表'!CT$11:CT$510))</f>
        <v/>
      </c>
      <c r="T172" s="364"/>
      <c r="U172" s="364"/>
      <c r="V172" s="364"/>
      <c r="W172" s="365"/>
      <c r="X172" s="755" t="str">
        <f t="shared" ca="1" si="27"/>
        <v/>
      </c>
      <c r="Y172" s="756" t="str">
        <f t="shared" ca="1" si="28"/>
        <v/>
      </c>
      <c r="Z172" s="757" t="str">
        <f ca="1">IF(OR($N172="",$N172=0),"",SUMIF('２個別表'!$D$11:$D$510,$C172,'２個別表'!DZ$11:DZ$510))</f>
        <v/>
      </c>
      <c r="AA172" s="757" t="str">
        <f ca="1">IF(OR($N172="",$N172=0),"",SUMIF('２個別表'!$D$11:$D$510,$C172,'２個別表'!EA$11:EA$510))</f>
        <v/>
      </c>
      <c r="AB172" s="757" t="str">
        <f ca="1">IF(OR($N172="",$N172=0),"",SUMIF('２個別表'!$D$11:$D$510,$C172,'２個別表'!EB$11:EB$510))</f>
        <v/>
      </c>
      <c r="AC172" s="757" t="str">
        <f ca="1">IF(OR($N172="",$N172=0),"",SUMIF('２個別表'!$D$11:$D$510,$C172,'２個別表'!EC$11:EC$510))</f>
        <v/>
      </c>
      <c r="AD172" s="758" t="str">
        <f ca="1">IF(OR($N172="",$N172=0),"",SUMIF('２個別表'!$D$11:$D$510,$C172,'２個別表'!ED$11:ED$510))</f>
        <v/>
      </c>
      <c r="AE172" s="758" t="str">
        <f ca="1">IF(OR($N172="",$N172=0),"",SUMIF('２個別表'!$D$11:$D$510,$C172,'２個別表'!EE$11:EE$510))</f>
        <v/>
      </c>
      <c r="AF172" s="758" t="str">
        <f ca="1">IF(OR($N172="",$N172=0),"",SUMIF('２個別表'!$D$11:$D$510,$C172,'２個別表'!EF$11:EF$510))</f>
        <v/>
      </c>
      <c r="AG172" s="758" t="str">
        <f ca="1">IF(OR($N172="",$N172=0),"",SUMIF('２個別表'!$D$11:$D$510,$C172,'２個別表'!EG$11:EG$510))</f>
        <v/>
      </c>
      <c r="AH172" s="758" t="str">
        <f ca="1">IF(OR($N172="",$N172=0),"",SUMIF('２個別表'!$D$11:$D$510,$C172,'２個別表'!EH$11:EH$510))</f>
        <v/>
      </c>
      <c r="AI172" s="758" t="str">
        <f ca="1">IF(OR($N172="",$N172=0),"",SUMIF('２個別表'!$D$11:$D$510,$C172,'２個別表'!EI$11:EI$510))</f>
        <v/>
      </c>
      <c r="AJ172" s="758" t="str">
        <f ca="1">IF(OR($N172="",$N172=0),"",SUMIF('２個別表'!$D$11:$D$510,$C172,'２個別表'!EJ$11:EJ$510))</f>
        <v/>
      </c>
      <c r="AK172" s="758" t="str">
        <f ca="1">IF(OR($N172="",$N172=0),"",SUMIF('２個別表'!$D$11:$D$510,$C172,'２個別表'!EK$11:EK$510))</f>
        <v/>
      </c>
      <c r="AL172" s="759" t="str">
        <f ca="1">IF(OR($N172="",$N172=0),"",SUMIF('２個別表'!$D$11:$D$510,$C172,'２個別表'!EL$11:EL$510))</f>
        <v/>
      </c>
      <c r="AM172" s="760" t="str">
        <f ca="1">IF(OR($N172="",$N172=0),"",SUMIF('２個別表'!$D$11:$D$510,$C172,'２個別表'!EM$11:EM$510))</f>
        <v/>
      </c>
      <c r="AN172" s="33"/>
      <c r="AO172" s="721" t="str">
        <f ca="1">IFERROR(IF($C172="","",INDEX(('２個別表'!$D$11:$D$510,'２個別表'!$W$11:$W$510),MATCH($C172,'２個別表'!$D$11:$D$510,0),1,2)),"")</f>
        <v/>
      </c>
    </row>
    <row r="173" spans="1:41" ht="30" hidden="1" customHeight="1">
      <c r="A173" s="721" t="str">
        <f t="shared" ca="1" si="20"/>
        <v/>
      </c>
      <c r="B173" s="722" t="str">
        <f t="shared" ca="1" si="21"/>
        <v/>
      </c>
      <c r="C173" s="728">
        <v>158</v>
      </c>
      <c r="D173" s="729" t="str">
        <f ca="1">IFERROR(IF(OR($C173="",$C173=0),"",INDEX(('２個別表'!$D$11:$D$510,'２個別表'!R$11:R$510),MATCH($C173,'２個別表'!$D$11:$D$510,0),1,2)),"")</f>
        <v/>
      </c>
      <c r="E173" s="729" t="str">
        <f ca="1">IFERROR(IF(OR($C173="",$C173=0),"",INDEX(('２個別表'!$D$11:$D$510,'２個別表'!S$11:S$510),MATCH($C173,'２個別表'!$D$11:$D$510,0),1,2)),"")</f>
        <v/>
      </c>
      <c r="F173" s="730" t="str">
        <f ca="1">IFERROR(IF(OR($C173="",$C173=0),"",INDEX(('２個別表'!$D$11:$D$510,'２個別表'!T$11:T$510),MATCH($C173,'２個別表'!$D$11:$D$510,0),1,2)),"")</f>
        <v/>
      </c>
      <c r="G173" s="732" t="str">
        <f ca="1">IFERROR(IF(OR($C173="",$C173=0),"",INDEX(('２個別表'!$D$11:$D$510,'２個別表'!V$11:V$510),MATCH($C173,'２個別表'!$D$11:$D$510,0),1,2)),"")</f>
        <v/>
      </c>
      <c r="H173" s="724" t="str">
        <f t="shared" ca="1" si="22"/>
        <v/>
      </c>
      <c r="I173" s="725" t="str">
        <f t="shared" ca="1" si="23"/>
        <v/>
      </c>
      <c r="J173" s="725" t="str">
        <f t="shared" ca="1" si="24"/>
        <v/>
      </c>
      <c r="K173" s="725" t="str">
        <f t="shared" ca="1" si="25"/>
        <v/>
      </c>
      <c r="L173" s="725" t="str">
        <f t="shared" ca="1" si="26"/>
        <v/>
      </c>
      <c r="M173" s="742" t="str">
        <f ca="1">IFERROR(IF(OR($C173="",$C173=0),"",INDEX(('２個別表'!$D$11:$D$510,'２個別表'!W$11:W$510),MATCH($C173,'２個別表'!$D$11:$D$510,0),1,2)&amp;" "&amp;INDEX(('２個別表'!$D$11:$D$510,'２個別表'!X$11:X$510),MATCH($C173,'２個別表'!$D$11:$D$510,0),1,2)),"")</f>
        <v/>
      </c>
      <c r="N173" s="738" t="str">
        <f ca="1">IF(IF(M173="2 補強以外の取組",SUMIFS('２個別表'!$M$11:$M$510,'２個別表'!$D$11:$D$510,$C173),SUMIFS('２個別表'!$N$11:$N$510,'２個別表'!$D$11:$D$510,$C173))=0,"",IF(M173="2 補強以外の取組",SUMIFS('２個別表'!$M$11:$M$510,'２個別表'!$D$11:$D$510,$C173),SUMIFS('２個別表'!$N$11:$N$510,'２個別表'!$D$11:$D$510,$C173)))</f>
        <v/>
      </c>
      <c r="O173" s="739" t="str">
        <f ca="1">IF(OR($N173="",$N173=0),"",SUMIF('２個別表'!$D$11:$D$510,$C173,'２個別表'!$BW$11:$BW$510))</f>
        <v/>
      </c>
      <c r="P173" s="739" t="str">
        <f ca="1">IF(OR($N173="",$N173=0),"",SUMIF('２個別表'!$D$11:$D$510,$C173,'２個別表'!$BY$11:$BY$510))</f>
        <v/>
      </c>
      <c r="Q173" s="739" t="str">
        <f ca="1">IF(OR($N173="",$N173=0),"",SUMIF('２個別表'!$D$11:$D$510,$C173,'２個別表'!$H$11:$H$510))</f>
        <v/>
      </c>
      <c r="R173" s="740" t="str">
        <f ca="1">IF(OR($N173="",$N173=0),"",SUMIF('２個別表'!$D$11:$D$510,$C173,'２個別表'!CS$11:CS$510))</f>
        <v/>
      </c>
      <c r="S173" s="743" t="str">
        <f ca="1">IF(OR($N173="",$N173=0),"",SUMIF('２個別表'!$D$11:$D$510,$C173,'２個別表'!CT$11:CT$510))</f>
        <v/>
      </c>
      <c r="T173" s="364"/>
      <c r="U173" s="364"/>
      <c r="V173" s="364"/>
      <c r="W173" s="365"/>
      <c r="X173" s="755" t="str">
        <f t="shared" ca="1" si="27"/>
        <v/>
      </c>
      <c r="Y173" s="756" t="str">
        <f t="shared" ca="1" si="28"/>
        <v/>
      </c>
      <c r="Z173" s="757" t="str">
        <f ca="1">IF(OR($N173="",$N173=0),"",SUMIF('２個別表'!$D$11:$D$510,$C173,'２個別表'!DZ$11:DZ$510))</f>
        <v/>
      </c>
      <c r="AA173" s="757" t="str">
        <f ca="1">IF(OR($N173="",$N173=0),"",SUMIF('２個別表'!$D$11:$D$510,$C173,'２個別表'!EA$11:EA$510))</f>
        <v/>
      </c>
      <c r="AB173" s="757" t="str">
        <f ca="1">IF(OR($N173="",$N173=0),"",SUMIF('２個別表'!$D$11:$D$510,$C173,'２個別表'!EB$11:EB$510))</f>
        <v/>
      </c>
      <c r="AC173" s="757" t="str">
        <f ca="1">IF(OR($N173="",$N173=0),"",SUMIF('２個別表'!$D$11:$D$510,$C173,'２個別表'!EC$11:EC$510))</f>
        <v/>
      </c>
      <c r="AD173" s="758" t="str">
        <f ca="1">IF(OR($N173="",$N173=0),"",SUMIF('２個別表'!$D$11:$D$510,$C173,'２個別表'!ED$11:ED$510))</f>
        <v/>
      </c>
      <c r="AE173" s="758" t="str">
        <f ca="1">IF(OR($N173="",$N173=0),"",SUMIF('２個別表'!$D$11:$D$510,$C173,'２個別表'!EE$11:EE$510))</f>
        <v/>
      </c>
      <c r="AF173" s="758" t="str">
        <f ca="1">IF(OR($N173="",$N173=0),"",SUMIF('２個別表'!$D$11:$D$510,$C173,'２個別表'!EF$11:EF$510))</f>
        <v/>
      </c>
      <c r="AG173" s="758" t="str">
        <f ca="1">IF(OR($N173="",$N173=0),"",SUMIF('２個別表'!$D$11:$D$510,$C173,'２個別表'!EG$11:EG$510))</f>
        <v/>
      </c>
      <c r="AH173" s="758" t="str">
        <f ca="1">IF(OR($N173="",$N173=0),"",SUMIF('２個別表'!$D$11:$D$510,$C173,'２個別表'!EH$11:EH$510))</f>
        <v/>
      </c>
      <c r="AI173" s="758" t="str">
        <f ca="1">IF(OR($N173="",$N173=0),"",SUMIF('２個別表'!$D$11:$D$510,$C173,'２個別表'!EI$11:EI$510))</f>
        <v/>
      </c>
      <c r="AJ173" s="758" t="str">
        <f ca="1">IF(OR($N173="",$N173=0),"",SUMIF('２個別表'!$D$11:$D$510,$C173,'２個別表'!EJ$11:EJ$510))</f>
        <v/>
      </c>
      <c r="AK173" s="758" t="str">
        <f ca="1">IF(OR($N173="",$N173=0),"",SUMIF('２個別表'!$D$11:$D$510,$C173,'２個別表'!EK$11:EK$510))</f>
        <v/>
      </c>
      <c r="AL173" s="759" t="str">
        <f ca="1">IF(OR($N173="",$N173=0),"",SUMIF('２個別表'!$D$11:$D$510,$C173,'２個別表'!EL$11:EL$510))</f>
        <v/>
      </c>
      <c r="AM173" s="760" t="str">
        <f ca="1">IF(OR($N173="",$N173=0),"",SUMIF('２個別表'!$D$11:$D$510,$C173,'２個別表'!EM$11:EM$510))</f>
        <v/>
      </c>
      <c r="AN173" s="33"/>
      <c r="AO173" s="721" t="str">
        <f ca="1">IFERROR(IF($C173="","",INDEX(('２個別表'!$D$11:$D$510,'２個別表'!$W$11:$W$510),MATCH($C173,'２個別表'!$D$11:$D$510,0),1,2)),"")</f>
        <v/>
      </c>
    </row>
    <row r="174" spans="1:41" ht="30" hidden="1" customHeight="1">
      <c r="A174" s="721" t="str">
        <f t="shared" ca="1" si="20"/>
        <v/>
      </c>
      <c r="B174" s="722" t="str">
        <f t="shared" ca="1" si="21"/>
        <v/>
      </c>
      <c r="C174" s="728">
        <v>159</v>
      </c>
      <c r="D174" s="729" t="str">
        <f ca="1">IFERROR(IF(OR($C174="",$C174=0),"",INDEX(('２個別表'!$D$11:$D$510,'２個別表'!R$11:R$510),MATCH($C174,'２個別表'!$D$11:$D$510,0),1,2)),"")</f>
        <v/>
      </c>
      <c r="E174" s="729" t="str">
        <f ca="1">IFERROR(IF(OR($C174="",$C174=0),"",INDEX(('２個別表'!$D$11:$D$510,'２個別表'!S$11:S$510),MATCH($C174,'２個別表'!$D$11:$D$510,0),1,2)),"")</f>
        <v/>
      </c>
      <c r="F174" s="730" t="str">
        <f ca="1">IFERROR(IF(OR($C174="",$C174=0),"",INDEX(('２個別表'!$D$11:$D$510,'２個別表'!T$11:T$510),MATCH($C174,'２個別表'!$D$11:$D$510,0),1,2)),"")</f>
        <v/>
      </c>
      <c r="G174" s="732" t="str">
        <f ca="1">IFERROR(IF(OR($C174="",$C174=0),"",INDEX(('２個別表'!$D$11:$D$510,'２個別表'!V$11:V$510),MATCH($C174,'２個別表'!$D$11:$D$510,0),1,2)),"")</f>
        <v/>
      </c>
      <c r="H174" s="724" t="str">
        <f t="shared" ca="1" si="22"/>
        <v/>
      </c>
      <c r="I174" s="725" t="str">
        <f t="shared" ca="1" si="23"/>
        <v/>
      </c>
      <c r="J174" s="725" t="str">
        <f t="shared" ca="1" si="24"/>
        <v/>
      </c>
      <c r="K174" s="725" t="str">
        <f t="shared" ca="1" si="25"/>
        <v/>
      </c>
      <c r="L174" s="725" t="str">
        <f t="shared" ca="1" si="26"/>
        <v/>
      </c>
      <c r="M174" s="742" t="str">
        <f ca="1">IFERROR(IF(OR($C174="",$C174=0),"",INDEX(('２個別表'!$D$11:$D$510,'２個別表'!W$11:W$510),MATCH($C174,'２個別表'!$D$11:$D$510,0),1,2)&amp;" "&amp;INDEX(('２個別表'!$D$11:$D$510,'２個別表'!X$11:X$510),MATCH($C174,'２個別表'!$D$11:$D$510,0),1,2)),"")</f>
        <v/>
      </c>
      <c r="N174" s="738" t="str">
        <f ca="1">IF(IF(M174="2 補強以外の取組",SUMIFS('２個別表'!$M$11:$M$510,'２個別表'!$D$11:$D$510,$C174),SUMIFS('２個別表'!$N$11:$N$510,'２個別表'!$D$11:$D$510,$C174))=0,"",IF(M174="2 補強以外の取組",SUMIFS('２個別表'!$M$11:$M$510,'２個別表'!$D$11:$D$510,$C174),SUMIFS('２個別表'!$N$11:$N$510,'２個別表'!$D$11:$D$510,$C174)))</f>
        <v/>
      </c>
      <c r="O174" s="739" t="str">
        <f ca="1">IF(OR($N174="",$N174=0),"",SUMIF('２個別表'!$D$11:$D$510,$C174,'２個別表'!$BW$11:$BW$510))</f>
        <v/>
      </c>
      <c r="P174" s="739" t="str">
        <f ca="1">IF(OR($N174="",$N174=0),"",SUMIF('２個別表'!$D$11:$D$510,$C174,'２個別表'!$BY$11:$BY$510))</f>
        <v/>
      </c>
      <c r="Q174" s="739" t="str">
        <f ca="1">IF(OR($N174="",$N174=0),"",SUMIF('２個別表'!$D$11:$D$510,$C174,'２個別表'!$H$11:$H$510))</f>
        <v/>
      </c>
      <c r="R174" s="740" t="str">
        <f ca="1">IF(OR($N174="",$N174=0),"",SUMIF('２個別表'!$D$11:$D$510,$C174,'２個別表'!CS$11:CS$510))</f>
        <v/>
      </c>
      <c r="S174" s="743" t="str">
        <f ca="1">IF(OR($N174="",$N174=0),"",SUMIF('２個別表'!$D$11:$D$510,$C174,'２個別表'!CT$11:CT$510))</f>
        <v/>
      </c>
      <c r="T174" s="364"/>
      <c r="U174" s="364"/>
      <c r="V174" s="364"/>
      <c r="W174" s="365"/>
      <c r="X174" s="755" t="str">
        <f t="shared" ca="1" si="27"/>
        <v/>
      </c>
      <c r="Y174" s="756" t="str">
        <f t="shared" ca="1" si="28"/>
        <v/>
      </c>
      <c r="Z174" s="757" t="str">
        <f ca="1">IF(OR($N174="",$N174=0),"",SUMIF('２個別表'!$D$11:$D$510,$C174,'２個別表'!DZ$11:DZ$510))</f>
        <v/>
      </c>
      <c r="AA174" s="757" t="str">
        <f ca="1">IF(OR($N174="",$N174=0),"",SUMIF('２個別表'!$D$11:$D$510,$C174,'２個別表'!EA$11:EA$510))</f>
        <v/>
      </c>
      <c r="AB174" s="757" t="str">
        <f ca="1">IF(OR($N174="",$N174=0),"",SUMIF('２個別表'!$D$11:$D$510,$C174,'２個別表'!EB$11:EB$510))</f>
        <v/>
      </c>
      <c r="AC174" s="757" t="str">
        <f ca="1">IF(OR($N174="",$N174=0),"",SUMIF('２個別表'!$D$11:$D$510,$C174,'２個別表'!EC$11:EC$510))</f>
        <v/>
      </c>
      <c r="AD174" s="758" t="str">
        <f ca="1">IF(OR($N174="",$N174=0),"",SUMIF('２個別表'!$D$11:$D$510,$C174,'２個別表'!ED$11:ED$510))</f>
        <v/>
      </c>
      <c r="AE174" s="758" t="str">
        <f ca="1">IF(OR($N174="",$N174=0),"",SUMIF('２個別表'!$D$11:$D$510,$C174,'２個別表'!EE$11:EE$510))</f>
        <v/>
      </c>
      <c r="AF174" s="758" t="str">
        <f ca="1">IF(OR($N174="",$N174=0),"",SUMIF('２個別表'!$D$11:$D$510,$C174,'２個別表'!EF$11:EF$510))</f>
        <v/>
      </c>
      <c r="AG174" s="758" t="str">
        <f ca="1">IF(OR($N174="",$N174=0),"",SUMIF('２個別表'!$D$11:$D$510,$C174,'２個別表'!EG$11:EG$510))</f>
        <v/>
      </c>
      <c r="AH174" s="758" t="str">
        <f ca="1">IF(OR($N174="",$N174=0),"",SUMIF('２個別表'!$D$11:$D$510,$C174,'２個別表'!EH$11:EH$510))</f>
        <v/>
      </c>
      <c r="AI174" s="758" t="str">
        <f ca="1">IF(OR($N174="",$N174=0),"",SUMIF('２個別表'!$D$11:$D$510,$C174,'２個別表'!EI$11:EI$510))</f>
        <v/>
      </c>
      <c r="AJ174" s="758" t="str">
        <f ca="1">IF(OR($N174="",$N174=0),"",SUMIF('２個別表'!$D$11:$D$510,$C174,'２個別表'!EJ$11:EJ$510))</f>
        <v/>
      </c>
      <c r="AK174" s="758" t="str">
        <f ca="1">IF(OR($N174="",$N174=0),"",SUMIF('２個別表'!$D$11:$D$510,$C174,'２個別表'!EK$11:EK$510))</f>
        <v/>
      </c>
      <c r="AL174" s="759" t="str">
        <f ca="1">IF(OR($N174="",$N174=0),"",SUMIF('２個別表'!$D$11:$D$510,$C174,'２個別表'!EL$11:EL$510))</f>
        <v/>
      </c>
      <c r="AM174" s="760" t="str">
        <f ca="1">IF(OR($N174="",$N174=0),"",SUMIF('２個別表'!$D$11:$D$510,$C174,'２個別表'!EM$11:EM$510))</f>
        <v/>
      </c>
      <c r="AN174" s="33"/>
      <c r="AO174" s="721" t="str">
        <f ca="1">IFERROR(IF($C174="","",INDEX(('２個別表'!$D$11:$D$510,'２個別表'!$W$11:$W$510),MATCH($C174,'２個別表'!$D$11:$D$510,0),1,2)),"")</f>
        <v/>
      </c>
    </row>
    <row r="175" spans="1:41" ht="30" hidden="1" customHeight="1">
      <c r="A175" s="721" t="str">
        <f t="shared" ca="1" si="20"/>
        <v/>
      </c>
      <c r="B175" s="722" t="str">
        <f t="shared" ca="1" si="21"/>
        <v/>
      </c>
      <c r="C175" s="728">
        <v>160</v>
      </c>
      <c r="D175" s="729" t="str">
        <f ca="1">IFERROR(IF(OR($C175="",$C175=0),"",INDEX(('２個別表'!$D$11:$D$510,'２個別表'!R$11:R$510),MATCH($C175,'２個別表'!$D$11:$D$510,0),1,2)),"")</f>
        <v/>
      </c>
      <c r="E175" s="729" t="str">
        <f ca="1">IFERROR(IF(OR($C175="",$C175=0),"",INDEX(('２個別表'!$D$11:$D$510,'２個別表'!S$11:S$510),MATCH($C175,'２個別表'!$D$11:$D$510,0),1,2)),"")</f>
        <v/>
      </c>
      <c r="F175" s="730" t="str">
        <f ca="1">IFERROR(IF(OR($C175="",$C175=0),"",INDEX(('２個別表'!$D$11:$D$510,'２個別表'!T$11:T$510),MATCH($C175,'２個別表'!$D$11:$D$510,0),1,2)),"")</f>
        <v/>
      </c>
      <c r="G175" s="732" t="str">
        <f ca="1">IFERROR(IF(OR($C175="",$C175=0),"",INDEX(('２個別表'!$D$11:$D$510,'２個別表'!V$11:V$510),MATCH($C175,'２個別表'!$D$11:$D$510,0),1,2)),"")</f>
        <v/>
      </c>
      <c r="H175" s="724" t="str">
        <f t="shared" ca="1" si="22"/>
        <v/>
      </c>
      <c r="I175" s="725" t="str">
        <f t="shared" ca="1" si="23"/>
        <v/>
      </c>
      <c r="J175" s="725" t="str">
        <f t="shared" ca="1" si="24"/>
        <v/>
      </c>
      <c r="K175" s="725" t="str">
        <f t="shared" ca="1" si="25"/>
        <v/>
      </c>
      <c r="L175" s="725" t="str">
        <f t="shared" ca="1" si="26"/>
        <v/>
      </c>
      <c r="M175" s="742" t="str">
        <f ca="1">IFERROR(IF(OR($C175="",$C175=0),"",INDEX(('２個別表'!$D$11:$D$510,'２個別表'!W$11:W$510),MATCH($C175,'２個別表'!$D$11:$D$510,0),1,2)&amp;" "&amp;INDEX(('２個別表'!$D$11:$D$510,'２個別表'!X$11:X$510),MATCH($C175,'２個別表'!$D$11:$D$510,0),1,2)),"")</f>
        <v/>
      </c>
      <c r="N175" s="738" t="str">
        <f ca="1">IF(IF(M175="2 補強以外の取組",SUMIFS('２個別表'!$M$11:$M$510,'２個別表'!$D$11:$D$510,$C175),SUMIFS('２個別表'!$N$11:$N$510,'２個別表'!$D$11:$D$510,$C175))=0,"",IF(M175="2 補強以外の取組",SUMIFS('２個別表'!$M$11:$M$510,'２個別表'!$D$11:$D$510,$C175),SUMIFS('２個別表'!$N$11:$N$510,'２個別表'!$D$11:$D$510,$C175)))</f>
        <v/>
      </c>
      <c r="O175" s="739" t="str">
        <f ca="1">IF(OR($N175="",$N175=0),"",SUMIF('２個別表'!$D$11:$D$510,$C175,'２個別表'!$BW$11:$BW$510))</f>
        <v/>
      </c>
      <c r="P175" s="739" t="str">
        <f ca="1">IF(OR($N175="",$N175=0),"",SUMIF('２個別表'!$D$11:$D$510,$C175,'２個別表'!$BY$11:$BY$510))</f>
        <v/>
      </c>
      <c r="Q175" s="739" t="str">
        <f ca="1">IF(OR($N175="",$N175=0),"",SUMIF('２個別表'!$D$11:$D$510,$C175,'２個別表'!$H$11:$H$510))</f>
        <v/>
      </c>
      <c r="R175" s="740" t="str">
        <f ca="1">IF(OR($N175="",$N175=0),"",SUMIF('２個別表'!$D$11:$D$510,$C175,'２個別表'!CS$11:CS$510))</f>
        <v/>
      </c>
      <c r="S175" s="743" t="str">
        <f ca="1">IF(OR($N175="",$N175=0),"",SUMIF('２個別表'!$D$11:$D$510,$C175,'２個別表'!CT$11:CT$510))</f>
        <v/>
      </c>
      <c r="T175" s="364"/>
      <c r="U175" s="364"/>
      <c r="V175" s="364"/>
      <c r="W175" s="365"/>
      <c r="X175" s="755" t="str">
        <f t="shared" ca="1" si="27"/>
        <v/>
      </c>
      <c r="Y175" s="756" t="str">
        <f t="shared" ca="1" si="28"/>
        <v/>
      </c>
      <c r="Z175" s="757" t="str">
        <f ca="1">IF(OR($N175="",$N175=0),"",SUMIF('２個別表'!$D$11:$D$510,$C175,'２個別表'!DZ$11:DZ$510))</f>
        <v/>
      </c>
      <c r="AA175" s="757" t="str">
        <f ca="1">IF(OR($N175="",$N175=0),"",SUMIF('２個別表'!$D$11:$D$510,$C175,'２個別表'!EA$11:EA$510))</f>
        <v/>
      </c>
      <c r="AB175" s="757" t="str">
        <f ca="1">IF(OR($N175="",$N175=0),"",SUMIF('２個別表'!$D$11:$D$510,$C175,'２個別表'!EB$11:EB$510))</f>
        <v/>
      </c>
      <c r="AC175" s="757" t="str">
        <f ca="1">IF(OR($N175="",$N175=0),"",SUMIF('２個別表'!$D$11:$D$510,$C175,'２個別表'!EC$11:EC$510))</f>
        <v/>
      </c>
      <c r="AD175" s="758" t="str">
        <f ca="1">IF(OR($N175="",$N175=0),"",SUMIF('２個別表'!$D$11:$D$510,$C175,'２個別表'!ED$11:ED$510))</f>
        <v/>
      </c>
      <c r="AE175" s="758" t="str">
        <f ca="1">IF(OR($N175="",$N175=0),"",SUMIF('２個別表'!$D$11:$D$510,$C175,'２個別表'!EE$11:EE$510))</f>
        <v/>
      </c>
      <c r="AF175" s="758" t="str">
        <f ca="1">IF(OR($N175="",$N175=0),"",SUMIF('２個別表'!$D$11:$D$510,$C175,'２個別表'!EF$11:EF$510))</f>
        <v/>
      </c>
      <c r="AG175" s="758" t="str">
        <f ca="1">IF(OR($N175="",$N175=0),"",SUMIF('２個別表'!$D$11:$D$510,$C175,'２個別表'!EG$11:EG$510))</f>
        <v/>
      </c>
      <c r="AH175" s="758" t="str">
        <f ca="1">IF(OR($N175="",$N175=0),"",SUMIF('２個別表'!$D$11:$D$510,$C175,'２個別表'!EH$11:EH$510))</f>
        <v/>
      </c>
      <c r="AI175" s="758" t="str">
        <f ca="1">IF(OR($N175="",$N175=0),"",SUMIF('２個別表'!$D$11:$D$510,$C175,'２個別表'!EI$11:EI$510))</f>
        <v/>
      </c>
      <c r="AJ175" s="758" t="str">
        <f ca="1">IF(OR($N175="",$N175=0),"",SUMIF('２個別表'!$D$11:$D$510,$C175,'２個別表'!EJ$11:EJ$510))</f>
        <v/>
      </c>
      <c r="AK175" s="758" t="str">
        <f ca="1">IF(OR($N175="",$N175=0),"",SUMIF('２個別表'!$D$11:$D$510,$C175,'２個別表'!EK$11:EK$510))</f>
        <v/>
      </c>
      <c r="AL175" s="759" t="str">
        <f ca="1">IF(OR($N175="",$N175=0),"",SUMIF('２個別表'!$D$11:$D$510,$C175,'２個別表'!EL$11:EL$510))</f>
        <v/>
      </c>
      <c r="AM175" s="760" t="str">
        <f ca="1">IF(OR($N175="",$N175=0),"",SUMIF('２個別表'!$D$11:$D$510,$C175,'２個別表'!EM$11:EM$510))</f>
        <v/>
      </c>
      <c r="AN175" s="33"/>
      <c r="AO175" s="721" t="str">
        <f ca="1">IFERROR(IF($C175="","",INDEX(('２個別表'!$D$11:$D$510,'２個別表'!$W$11:$W$510),MATCH($C175,'２個別表'!$D$11:$D$510,0),1,2)),"")</f>
        <v/>
      </c>
    </row>
    <row r="176" spans="1:41" ht="30" hidden="1" customHeight="1">
      <c r="A176" s="721" t="str">
        <f t="shared" ca="1" si="20"/>
        <v/>
      </c>
      <c r="B176" s="722" t="str">
        <f t="shared" ca="1" si="21"/>
        <v/>
      </c>
      <c r="C176" s="728">
        <v>161</v>
      </c>
      <c r="D176" s="729" t="str">
        <f ca="1">IFERROR(IF(OR($C176="",$C176=0),"",INDEX(('２個別表'!$D$11:$D$510,'２個別表'!R$11:R$510),MATCH($C176,'２個別表'!$D$11:$D$510,0),1,2)),"")</f>
        <v/>
      </c>
      <c r="E176" s="729" t="str">
        <f ca="1">IFERROR(IF(OR($C176="",$C176=0),"",INDEX(('２個別表'!$D$11:$D$510,'２個別表'!S$11:S$510),MATCH($C176,'２個別表'!$D$11:$D$510,0),1,2)),"")</f>
        <v/>
      </c>
      <c r="F176" s="730" t="str">
        <f ca="1">IFERROR(IF(OR($C176="",$C176=0),"",INDEX(('２個別表'!$D$11:$D$510,'２個別表'!T$11:T$510),MATCH($C176,'２個別表'!$D$11:$D$510,0),1,2)),"")</f>
        <v/>
      </c>
      <c r="G176" s="732" t="str">
        <f ca="1">IFERROR(IF(OR($C176="",$C176=0),"",INDEX(('２個別表'!$D$11:$D$510,'２個別表'!V$11:V$510),MATCH($C176,'２個別表'!$D$11:$D$510,0),1,2)),"")</f>
        <v/>
      </c>
      <c r="H176" s="724" t="str">
        <f t="shared" ca="1" si="22"/>
        <v/>
      </c>
      <c r="I176" s="725" t="str">
        <f t="shared" ca="1" si="23"/>
        <v/>
      </c>
      <c r="J176" s="725" t="str">
        <f t="shared" ca="1" si="24"/>
        <v/>
      </c>
      <c r="K176" s="725" t="str">
        <f t="shared" ca="1" si="25"/>
        <v/>
      </c>
      <c r="L176" s="725" t="str">
        <f t="shared" ca="1" si="26"/>
        <v/>
      </c>
      <c r="M176" s="742" t="str">
        <f ca="1">IFERROR(IF(OR($C176="",$C176=0),"",INDEX(('２個別表'!$D$11:$D$510,'２個別表'!W$11:W$510),MATCH($C176,'２個別表'!$D$11:$D$510,0),1,2)&amp;" "&amp;INDEX(('２個別表'!$D$11:$D$510,'２個別表'!X$11:X$510),MATCH($C176,'２個別表'!$D$11:$D$510,0),1,2)),"")</f>
        <v/>
      </c>
      <c r="N176" s="738" t="str">
        <f ca="1">IF(IF(M176="2 補強以外の取組",SUMIFS('２個別表'!$M$11:$M$510,'２個別表'!$D$11:$D$510,$C176),SUMIFS('２個別表'!$N$11:$N$510,'２個別表'!$D$11:$D$510,$C176))=0,"",IF(M176="2 補強以外の取組",SUMIFS('２個別表'!$M$11:$M$510,'２個別表'!$D$11:$D$510,$C176),SUMIFS('２個別表'!$N$11:$N$510,'２個別表'!$D$11:$D$510,$C176)))</f>
        <v/>
      </c>
      <c r="O176" s="739" t="str">
        <f ca="1">IF(OR($N176="",$N176=0),"",SUMIF('２個別表'!$D$11:$D$510,$C176,'２個別表'!$BW$11:$BW$510))</f>
        <v/>
      </c>
      <c r="P176" s="739" t="str">
        <f ca="1">IF(OR($N176="",$N176=0),"",SUMIF('２個別表'!$D$11:$D$510,$C176,'２個別表'!$BY$11:$BY$510))</f>
        <v/>
      </c>
      <c r="Q176" s="739" t="str">
        <f ca="1">IF(OR($N176="",$N176=0),"",SUMIF('２個別表'!$D$11:$D$510,$C176,'２個別表'!$H$11:$H$510))</f>
        <v/>
      </c>
      <c r="R176" s="740" t="str">
        <f ca="1">IF(OR($N176="",$N176=0),"",SUMIF('２個別表'!$D$11:$D$510,$C176,'２個別表'!CS$11:CS$510))</f>
        <v/>
      </c>
      <c r="S176" s="743" t="str">
        <f ca="1">IF(OR($N176="",$N176=0),"",SUMIF('２個別表'!$D$11:$D$510,$C176,'２個別表'!CT$11:CT$510))</f>
        <v/>
      </c>
      <c r="T176" s="364"/>
      <c r="U176" s="364"/>
      <c r="V176" s="364"/>
      <c r="W176" s="365"/>
      <c r="X176" s="755" t="str">
        <f t="shared" ca="1" si="27"/>
        <v/>
      </c>
      <c r="Y176" s="756" t="str">
        <f t="shared" ca="1" si="28"/>
        <v/>
      </c>
      <c r="Z176" s="757" t="str">
        <f ca="1">IF(OR($N176="",$N176=0),"",SUMIF('２個別表'!$D$11:$D$510,$C176,'２個別表'!DZ$11:DZ$510))</f>
        <v/>
      </c>
      <c r="AA176" s="757" t="str">
        <f ca="1">IF(OR($N176="",$N176=0),"",SUMIF('２個別表'!$D$11:$D$510,$C176,'２個別表'!EA$11:EA$510))</f>
        <v/>
      </c>
      <c r="AB176" s="757" t="str">
        <f ca="1">IF(OR($N176="",$N176=0),"",SUMIF('２個別表'!$D$11:$D$510,$C176,'２個別表'!EB$11:EB$510))</f>
        <v/>
      </c>
      <c r="AC176" s="757" t="str">
        <f ca="1">IF(OR($N176="",$N176=0),"",SUMIF('２個別表'!$D$11:$D$510,$C176,'２個別表'!EC$11:EC$510))</f>
        <v/>
      </c>
      <c r="AD176" s="758" t="str">
        <f ca="1">IF(OR($N176="",$N176=0),"",SUMIF('２個別表'!$D$11:$D$510,$C176,'２個別表'!ED$11:ED$510))</f>
        <v/>
      </c>
      <c r="AE176" s="758" t="str">
        <f ca="1">IF(OR($N176="",$N176=0),"",SUMIF('２個別表'!$D$11:$D$510,$C176,'２個別表'!EE$11:EE$510))</f>
        <v/>
      </c>
      <c r="AF176" s="758" t="str">
        <f ca="1">IF(OR($N176="",$N176=0),"",SUMIF('２個別表'!$D$11:$D$510,$C176,'２個別表'!EF$11:EF$510))</f>
        <v/>
      </c>
      <c r="AG176" s="758" t="str">
        <f ca="1">IF(OR($N176="",$N176=0),"",SUMIF('２個別表'!$D$11:$D$510,$C176,'２個別表'!EG$11:EG$510))</f>
        <v/>
      </c>
      <c r="AH176" s="758" t="str">
        <f ca="1">IF(OR($N176="",$N176=0),"",SUMIF('２個別表'!$D$11:$D$510,$C176,'２個別表'!EH$11:EH$510))</f>
        <v/>
      </c>
      <c r="AI176" s="758" t="str">
        <f ca="1">IF(OR($N176="",$N176=0),"",SUMIF('２個別表'!$D$11:$D$510,$C176,'２個別表'!EI$11:EI$510))</f>
        <v/>
      </c>
      <c r="AJ176" s="758" t="str">
        <f ca="1">IF(OR($N176="",$N176=0),"",SUMIF('２個別表'!$D$11:$D$510,$C176,'２個別表'!EJ$11:EJ$510))</f>
        <v/>
      </c>
      <c r="AK176" s="758" t="str">
        <f ca="1">IF(OR($N176="",$N176=0),"",SUMIF('２個別表'!$D$11:$D$510,$C176,'２個別表'!EK$11:EK$510))</f>
        <v/>
      </c>
      <c r="AL176" s="759" t="str">
        <f ca="1">IF(OR($N176="",$N176=0),"",SUMIF('２個別表'!$D$11:$D$510,$C176,'２個別表'!EL$11:EL$510))</f>
        <v/>
      </c>
      <c r="AM176" s="760" t="str">
        <f ca="1">IF(OR($N176="",$N176=0),"",SUMIF('２個別表'!$D$11:$D$510,$C176,'２個別表'!EM$11:EM$510))</f>
        <v/>
      </c>
      <c r="AN176" s="33"/>
      <c r="AO176" s="721" t="str">
        <f ca="1">IFERROR(IF($C176="","",INDEX(('２個別表'!$D$11:$D$510,'２個別表'!$W$11:$W$510),MATCH($C176,'２個別表'!$D$11:$D$510,0),1,2)),"")</f>
        <v/>
      </c>
    </row>
    <row r="177" spans="1:41" ht="30" hidden="1" customHeight="1">
      <c r="A177" s="721" t="str">
        <f t="shared" ca="1" si="20"/>
        <v/>
      </c>
      <c r="B177" s="722" t="str">
        <f t="shared" ca="1" si="21"/>
        <v/>
      </c>
      <c r="C177" s="728">
        <v>162</v>
      </c>
      <c r="D177" s="729" t="str">
        <f ca="1">IFERROR(IF(OR($C177="",$C177=0),"",INDEX(('２個別表'!$D$11:$D$510,'２個別表'!R$11:R$510),MATCH($C177,'２個別表'!$D$11:$D$510,0),1,2)),"")</f>
        <v/>
      </c>
      <c r="E177" s="729" t="str">
        <f ca="1">IFERROR(IF(OR($C177="",$C177=0),"",INDEX(('２個別表'!$D$11:$D$510,'２個別表'!S$11:S$510),MATCH($C177,'２個別表'!$D$11:$D$510,0),1,2)),"")</f>
        <v/>
      </c>
      <c r="F177" s="730" t="str">
        <f ca="1">IFERROR(IF(OR($C177="",$C177=0),"",INDEX(('２個別表'!$D$11:$D$510,'２個別表'!T$11:T$510),MATCH($C177,'２個別表'!$D$11:$D$510,0),1,2)),"")</f>
        <v/>
      </c>
      <c r="G177" s="732" t="str">
        <f ca="1">IFERROR(IF(OR($C177="",$C177=0),"",INDEX(('２個別表'!$D$11:$D$510,'２個別表'!V$11:V$510),MATCH($C177,'２個別表'!$D$11:$D$510,0),1,2)),"")</f>
        <v/>
      </c>
      <c r="H177" s="724" t="str">
        <f t="shared" ca="1" si="22"/>
        <v/>
      </c>
      <c r="I177" s="725" t="str">
        <f t="shared" ca="1" si="23"/>
        <v/>
      </c>
      <c r="J177" s="725" t="str">
        <f t="shared" ca="1" si="24"/>
        <v/>
      </c>
      <c r="K177" s="725" t="str">
        <f t="shared" ca="1" si="25"/>
        <v/>
      </c>
      <c r="L177" s="725" t="str">
        <f t="shared" ca="1" si="26"/>
        <v/>
      </c>
      <c r="M177" s="742" t="str">
        <f ca="1">IFERROR(IF(OR($C177="",$C177=0),"",INDEX(('２個別表'!$D$11:$D$510,'２個別表'!W$11:W$510),MATCH($C177,'２個別表'!$D$11:$D$510,0),1,2)&amp;" "&amp;INDEX(('２個別表'!$D$11:$D$510,'２個別表'!X$11:X$510),MATCH($C177,'２個別表'!$D$11:$D$510,0),1,2)),"")</f>
        <v/>
      </c>
      <c r="N177" s="738" t="str">
        <f ca="1">IF(IF(M177="2 補強以外の取組",SUMIFS('２個別表'!$M$11:$M$510,'２個別表'!$D$11:$D$510,$C177),SUMIFS('２個別表'!$N$11:$N$510,'２個別表'!$D$11:$D$510,$C177))=0,"",IF(M177="2 補強以外の取組",SUMIFS('２個別表'!$M$11:$M$510,'２個別表'!$D$11:$D$510,$C177),SUMIFS('２個別表'!$N$11:$N$510,'２個別表'!$D$11:$D$510,$C177)))</f>
        <v/>
      </c>
      <c r="O177" s="739" t="str">
        <f ca="1">IF(OR($N177="",$N177=0),"",SUMIF('２個別表'!$D$11:$D$510,$C177,'２個別表'!$BW$11:$BW$510))</f>
        <v/>
      </c>
      <c r="P177" s="739" t="str">
        <f ca="1">IF(OR($N177="",$N177=0),"",SUMIF('２個別表'!$D$11:$D$510,$C177,'２個別表'!$BY$11:$BY$510))</f>
        <v/>
      </c>
      <c r="Q177" s="739" t="str">
        <f ca="1">IF(OR($N177="",$N177=0),"",SUMIF('２個別表'!$D$11:$D$510,$C177,'２個別表'!$H$11:$H$510))</f>
        <v/>
      </c>
      <c r="R177" s="740" t="str">
        <f ca="1">IF(OR($N177="",$N177=0),"",SUMIF('２個別表'!$D$11:$D$510,$C177,'２個別表'!CS$11:CS$510))</f>
        <v/>
      </c>
      <c r="S177" s="743" t="str">
        <f ca="1">IF(OR($N177="",$N177=0),"",SUMIF('２個別表'!$D$11:$D$510,$C177,'２個別表'!CT$11:CT$510))</f>
        <v/>
      </c>
      <c r="T177" s="364"/>
      <c r="U177" s="364"/>
      <c r="V177" s="364"/>
      <c r="W177" s="365"/>
      <c r="X177" s="755" t="str">
        <f t="shared" ca="1" si="27"/>
        <v/>
      </c>
      <c r="Y177" s="756" t="str">
        <f t="shared" ca="1" si="28"/>
        <v/>
      </c>
      <c r="Z177" s="757" t="str">
        <f ca="1">IF(OR($N177="",$N177=0),"",SUMIF('２個別表'!$D$11:$D$510,$C177,'２個別表'!DZ$11:DZ$510))</f>
        <v/>
      </c>
      <c r="AA177" s="757" t="str">
        <f ca="1">IF(OR($N177="",$N177=0),"",SUMIF('２個別表'!$D$11:$D$510,$C177,'２個別表'!EA$11:EA$510))</f>
        <v/>
      </c>
      <c r="AB177" s="757" t="str">
        <f ca="1">IF(OR($N177="",$N177=0),"",SUMIF('２個別表'!$D$11:$D$510,$C177,'２個別表'!EB$11:EB$510))</f>
        <v/>
      </c>
      <c r="AC177" s="757" t="str">
        <f ca="1">IF(OR($N177="",$N177=0),"",SUMIF('２個別表'!$D$11:$D$510,$C177,'２個別表'!EC$11:EC$510))</f>
        <v/>
      </c>
      <c r="AD177" s="758" t="str">
        <f ca="1">IF(OR($N177="",$N177=0),"",SUMIF('２個別表'!$D$11:$D$510,$C177,'２個別表'!ED$11:ED$510))</f>
        <v/>
      </c>
      <c r="AE177" s="758" t="str">
        <f ca="1">IF(OR($N177="",$N177=0),"",SUMIF('２個別表'!$D$11:$D$510,$C177,'２個別表'!EE$11:EE$510))</f>
        <v/>
      </c>
      <c r="AF177" s="758" t="str">
        <f ca="1">IF(OR($N177="",$N177=0),"",SUMIF('２個別表'!$D$11:$D$510,$C177,'２個別表'!EF$11:EF$510))</f>
        <v/>
      </c>
      <c r="AG177" s="758" t="str">
        <f ca="1">IF(OR($N177="",$N177=0),"",SUMIF('２個別表'!$D$11:$D$510,$C177,'２個別表'!EG$11:EG$510))</f>
        <v/>
      </c>
      <c r="AH177" s="758" t="str">
        <f ca="1">IF(OR($N177="",$N177=0),"",SUMIF('２個別表'!$D$11:$D$510,$C177,'２個別表'!EH$11:EH$510))</f>
        <v/>
      </c>
      <c r="AI177" s="758" t="str">
        <f ca="1">IF(OR($N177="",$N177=0),"",SUMIF('２個別表'!$D$11:$D$510,$C177,'２個別表'!EI$11:EI$510))</f>
        <v/>
      </c>
      <c r="AJ177" s="758" t="str">
        <f ca="1">IF(OR($N177="",$N177=0),"",SUMIF('２個別表'!$D$11:$D$510,$C177,'２個別表'!EJ$11:EJ$510))</f>
        <v/>
      </c>
      <c r="AK177" s="758" t="str">
        <f ca="1">IF(OR($N177="",$N177=0),"",SUMIF('２個別表'!$D$11:$D$510,$C177,'２個別表'!EK$11:EK$510))</f>
        <v/>
      </c>
      <c r="AL177" s="759" t="str">
        <f ca="1">IF(OR($N177="",$N177=0),"",SUMIF('２個別表'!$D$11:$D$510,$C177,'２個別表'!EL$11:EL$510))</f>
        <v/>
      </c>
      <c r="AM177" s="760" t="str">
        <f ca="1">IF(OR($N177="",$N177=0),"",SUMIF('２個別表'!$D$11:$D$510,$C177,'２個別表'!EM$11:EM$510))</f>
        <v/>
      </c>
      <c r="AN177" s="33"/>
      <c r="AO177" s="721" t="str">
        <f ca="1">IFERROR(IF($C177="","",INDEX(('２個別表'!$D$11:$D$510,'２個別表'!$W$11:$W$510),MATCH($C177,'２個別表'!$D$11:$D$510,0),1,2)),"")</f>
        <v/>
      </c>
    </row>
    <row r="178" spans="1:41" ht="30" hidden="1" customHeight="1">
      <c r="A178" s="721" t="str">
        <f t="shared" ca="1" si="20"/>
        <v/>
      </c>
      <c r="B178" s="722" t="str">
        <f t="shared" ca="1" si="21"/>
        <v/>
      </c>
      <c r="C178" s="728">
        <v>163</v>
      </c>
      <c r="D178" s="729" t="str">
        <f ca="1">IFERROR(IF(OR($C178="",$C178=0),"",INDEX(('２個別表'!$D$11:$D$510,'２個別表'!R$11:R$510),MATCH($C178,'２個別表'!$D$11:$D$510,0),1,2)),"")</f>
        <v/>
      </c>
      <c r="E178" s="729" t="str">
        <f ca="1">IFERROR(IF(OR($C178="",$C178=0),"",INDEX(('２個別表'!$D$11:$D$510,'２個別表'!S$11:S$510),MATCH($C178,'２個別表'!$D$11:$D$510,0),1,2)),"")</f>
        <v/>
      </c>
      <c r="F178" s="730" t="str">
        <f ca="1">IFERROR(IF(OR($C178="",$C178=0),"",INDEX(('２個別表'!$D$11:$D$510,'２個別表'!T$11:T$510),MATCH($C178,'２個別表'!$D$11:$D$510,0),1,2)),"")</f>
        <v/>
      </c>
      <c r="G178" s="732" t="str">
        <f ca="1">IFERROR(IF(OR($C178="",$C178=0),"",INDEX(('２個別表'!$D$11:$D$510,'２個別表'!V$11:V$510),MATCH($C178,'２個別表'!$D$11:$D$510,0),1,2)),"")</f>
        <v/>
      </c>
      <c r="H178" s="724" t="str">
        <f t="shared" ca="1" si="22"/>
        <v/>
      </c>
      <c r="I178" s="725" t="str">
        <f t="shared" ca="1" si="23"/>
        <v/>
      </c>
      <c r="J178" s="725" t="str">
        <f t="shared" ca="1" si="24"/>
        <v/>
      </c>
      <c r="K178" s="725" t="str">
        <f t="shared" ca="1" si="25"/>
        <v/>
      </c>
      <c r="L178" s="725" t="str">
        <f t="shared" ca="1" si="26"/>
        <v/>
      </c>
      <c r="M178" s="742" t="str">
        <f ca="1">IFERROR(IF(OR($C178="",$C178=0),"",INDEX(('２個別表'!$D$11:$D$510,'２個別表'!W$11:W$510),MATCH($C178,'２個別表'!$D$11:$D$510,0),1,2)&amp;" "&amp;INDEX(('２個別表'!$D$11:$D$510,'２個別表'!X$11:X$510),MATCH($C178,'２個別表'!$D$11:$D$510,0),1,2)),"")</f>
        <v/>
      </c>
      <c r="N178" s="738" t="str">
        <f ca="1">IF(IF(M178="2 補強以外の取組",SUMIFS('２個別表'!$M$11:$M$510,'２個別表'!$D$11:$D$510,$C178),SUMIFS('２個別表'!$N$11:$N$510,'２個別表'!$D$11:$D$510,$C178))=0,"",IF(M178="2 補強以外の取組",SUMIFS('２個別表'!$M$11:$M$510,'２個別表'!$D$11:$D$510,$C178),SUMIFS('２個別表'!$N$11:$N$510,'２個別表'!$D$11:$D$510,$C178)))</f>
        <v/>
      </c>
      <c r="O178" s="739" t="str">
        <f ca="1">IF(OR($N178="",$N178=0),"",SUMIF('２個別表'!$D$11:$D$510,$C178,'２個別表'!$BW$11:$BW$510))</f>
        <v/>
      </c>
      <c r="P178" s="739" t="str">
        <f ca="1">IF(OR($N178="",$N178=0),"",SUMIF('２個別表'!$D$11:$D$510,$C178,'２個別表'!$BY$11:$BY$510))</f>
        <v/>
      </c>
      <c r="Q178" s="739" t="str">
        <f ca="1">IF(OR($N178="",$N178=0),"",SUMIF('２個別表'!$D$11:$D$510,$C178,'２個別表'!$H$11:$H$510))</f>
        <v/>
      </c>
      <c r="R178" s="740" t="str">
        <f ca="1">IF(OR($N178="",$N178=0),"",SUMIF('２個別表'!$D$11:$D$510,$C178,'２個別表'!CS$11:CS$510))</f>
        <v/>
      </c>
      <c r="S178" s="743" t="str">
        <f ca="1">IF(OR($N178="",$N178=0),"",SUMIF('２個別表'!$D$11:$D$510,$C178,'２個別表'!CT$11:CT$510))</f>
        <v/>
      </c>
      <c r="T178" s="364"/>
      <c r="U178" s="364"/>
      <c r="V178" s="364"/>
      <c r="W178" s="365"/>
      <c r="X178" s="755" t="str">
        <f t="shared" ca="1" si="27"/>
        <v/>
      </c>
      <c r="Y178" s="756" t="str">
        <f t="shared" ca="1" si="28"/>
        <v/>
      </c>
      <c r="Z178" s="757" t="str">
        <f ca="1">IF(OR($N178="",$N178=0),"",SUMIF('２個別表'!$D$11:$D$510,$C178,'２個別表'!DZ$11:DZ$510))</f>
        <v/>
      </c>
      <c r="AA178" s="757" t="str">
        <f ca="1">IF(OR($N178="",$N178=0),"",SUMIF('２個別表'!$D$11:$D$510,$C178,'２個別表'!EA$11:EA$510))</f>
        <v/>
      </c>
      <c r="AB178" s="757" t="str">
        <f ca="1">IF(OR($N178="",$N178=0),"",SUMIF('２個別表'!$D$11:$D$510,$C178,'２個別表'!EB$11:EB$510))</f>
        <v/>
      </c>
      <c r="AC178" s="757" t="str">
        <f ca="1">IF(OR($N178="",$N178=0),"",SUMIF('２個別表'!$D$11:$D$510,$C178,'２個別表'!EC$11:EC$510))</f>
        <v/>
      </c>
      <c r="AD178" s="758" t="str">
        <f ca="1">IF(OR($N178="",$N178=0),"",SUMIF('２個別表'!$D$11:$D$510,$C178,'２個別表'!ED$11:ED$510))</f>
        <v/>
      </c>
      <c r="AE178" s="758" t="str">
        <f ca="1">IF(OR($N178="",$N178=0),"",SUMIF('２個別表'!$D$11:$D$510,$C178,'２個別表'!EE$11:EE$510))</f>
        <v/>
      </c>
      <c r="AF178" s="758" t="str">
        <f ca="1">IF(OR($N178="",$N178=0),"",SUMIF('２個別表'!$D$11:$D$510,$C178,'２個別表'!EF$11:EF$510))</f>
        <v/>
      </c>
      <c r="AG178" s="758" t="str">
        <f ca="1">IF(OR($N178="",$N178=0),"",SUMIF('２個別表'!$D$11:$D$510,$C178,'２個別表'!EG$11:EG$510))</f>
        <v/>
      </c>
      <c r="AH178" s="758" t="str">
        <f ca="1">IF(OR($N178="",$N178=0),"",SUMIF('２個別表'!$D$11:$D$510,$C178,'２個別表'!EH$11:EH$510))</f>
        <v/>
      </c>
      <c r="AI178" s="758" t="str">
        <f ca="1">IF(OR($N178="",$N178=0),"",SUMIF('２個別表'!$D$11:$D$510,$C178,'２個別表'!EI$11:EI$510))</f>
        <v/>
      </c>
      <c r="AJ178" s="758" t="str">
        <f ca="1">IF(OR($N178="",$N178=0),"",SUMIF('２個別表'!$D$11:$D$510,$C178,'２個別表'!EJ$11:EJ$510))</f>
        <v/>
      </c>
      <c r="AK178" s="758" t="str">
        <f ca="1">IF(OR($N178="",$N178=0),"",SUMIF('２個別表'!$D$11:$D$510,$C178,'２個別表'!EK$11:EK$510))</f>
        <v/>
      </c>
      <c r="AL178" s="759" t="str">
        <f ca="1">IF(OR($N178="",$N178=0),"",SUMIF('２個別表'!$D$11:$D$510,$C178,'２個別表'!EL$11:EL$510))</f>
        <v/>
      </c>
      <c r="AM178" s="760" t="str">
        <f ca="1">IF(OR($N178="",$N178=0),"",SUMIF('２個別表'!$D$11:$D$510,$C178,'２個別表'!EM$11:EM$510))</f>
        <v/>
      </c>
      <c r="AN178" s="33"/>
      <c r="AO178" s="721" t="str">
        <f ca="1">IFERROR(IF($C178="","",INDEX(('２個別表'!$D$11:$D$510,'２個別表'!$W$11:$W$510),MATCH($C178,'２個別表'!$D$11:$D$510,0),1,2)),"")</f>
        <v/>
      </c>
    </row>
    <row r="179" spans="1:41" ht="30" hidden="1" customHeight="1">
      <c r="A179" s="721" t="str">
        <f t="shared" ca="1" si="20"/>
        <v/>
      </c>
      <c r="B179" s="722" t="str">
        <f t="shared" ca="1" si="21"/>
        <v/>
      </c>
      <c r="C179" s="728">
        <v>164</v>
      </c>
      <c r="D179" s="729" t="str">
        <f ca="1">IFERROR(IF(OR($C179="",$C179=0),"",INDEX(('２個別表'!$D$11:$D$510,'２個別表'!R$11:R$510),MATCH($C179,'２個別表'!$D$11:$D$510,0),1,2)),"")</f>
        <v/>
      </c>
      <c r="E179" s="729" t="str">
        <f ca="1">IFERROR(IF(OR($C179="",$C179=0),"",INDEX(('２個別表'!$D$11:$D$510,'２個別表'!S$11:S$510),MATCH($C179,'２個別表'!$D$11:$D$510,0),1,2)),"")</f>
        <v/>
      </c>
      <c r="F179" s="730" t="str">
        <f ca="1">IFERROR(IF(OR($C179="",$C179=0),"",INDEX(('２個別表'!$D$11:$D$510,'２個別表'!T$11:T$510),MATCH($C179,'２個別表'!$D$11:$D$510,0),1,2)),"")</f>
        <v/>
      </c>
      <c r="G179" s="732" t="str">
        <f ca="1">IFERROR(IF(OR($C179="",$C179=0),"",INDEX(('２個別表'!$D$11:$D$510,'２個別表'!V$11:V$510),MATCH($C179,'２個別表'!$D$11:$D$510,0),1,2)),"")</f>
        <v/>
      </c>
      <c r="H179" s="724" t="str">
        <f t="shared" ca="1" si="22"/>
        <v/>
      </c>
      <c r="I179" s="725" t="str">
        <f t="shared" ca="1" si="23"/>
        <v/>
      </c>
      <c r="J179" s="725" t="str">
        <f t="shared" ca="1" si="24"/>
        <v/>
      </c>
      <c r="K179" s="725" t="str">
        <f t="shared" ca="1" si="25"/>
        <v/>
      </c>
      <c r="L179" s="725" t="str">
        <f t="shared" ca="1" si="26"/>
        <v/>
      </c>
      <c r="M179" s="742" t="str">
        <f ca="1">IFERROR(IF(OR($C179="",$C179=0),"",INDEX(('２個別表'!$D$11:$D$510,'２個別表'!W$11:W$510),MATCH($C179,'２個別表'!$D$11:$D$510,0),1,2)&amp;" "&amp;INDEX(('２個別表'!$D$11:$D$510,'２個別表'!X$11:X$510),MATCH($C179,'２個別表'!$D$11:$D$510,0),1,2)),"")</f>
        <v/>
      </c>
      <c r="N179" s="738" t="str">
        <f ca="1">IF(IF(M179="2 補強以外の取組",SUMIFS('２個別表'!$M$11:$M$510,'２個別表'!$D$11:$D$510,$C179),SUMIFS('２個別表'!$N$11:$N$510,'２個別表'!$D$11:$D$510,$C179))=0,"",IF(M179="2 補強以外の取組",SUMIFS('２個別表'!$M$11:$M$510,'２個別表'!$D$11:$D$510,$C179),SUMIFS('２個別表'!$N$11:$N$510,'２個別表'!$D$11:$D$510,$C179)))</f>
        <v/>
      </c>
      <c r="O179" s="739" t="str">
        <f ca="1">IF(OR($N179="",$N179=0),"",SUMIF('２個別表'!$D$11:$D$510,$C179,'２個別表'!$BW$11:$BW$510))</f>
        <v/>
      </c>
      <c r="P179" s="739" t="str">
        <f ca="1">IF(OR($N179="",$N179=0),"",SUMIF('２個別表'!$D$11:$D$510,$C179,'２個別表'!$BY$11:$BY$510))</f>
        <v/>
      </c>
      <c r="Q179" s="739" t="str">
        <f ca="1">IF(OR($N179="",$N179=0),"",SUMIF('２個別表'!$D$11:$D$510,$C179,'２個別表'!$H$11:$H$510))</f>
        <v/>
      </c>
      <c r="R179" s="740" t="str">
        <f ca="1">IF(OR($N179="",$N179=0),"",SUMIF('２個別表'!$D$11:$D$510,$C179,'２個別表'!CS$11:CS$510))</f>
        <v/>
      </c>
      <c r="S179" s="743" t="str">
        <f ca="1">IF(OR($N179="",$N179=0),"",SUMIF('２個別表'!$D$11:$D$510,$C179,'２個別表'!CT$11:CT$510))</f>
        <v/>
      </c>
      <c r="T179" s="364"/>
      <c r="U179" s="364"/>
      <c r="V179" s="364"/>
      <c r="W179" s="365"/>
      <c r="X179" s="755" t="str">
        <f t="shared" ca="1" si="27"/>
        <v/>
      </c>
      <c r="Y179" s="756" t="str">
        <f t="shared" ca="1" si="28"/>
        <v/>
      </c>
      <c r="Z179" s="757" t="str">
        <f ca="1">IF(OR($N179="",$N179=0),"",SUMIF('２個別表'!$D$11:$D$510,$C179,'２個別表'!DZ$11:DZ$510))</f>
        <v/>
      </c>
      <c r="AA179" s="757" t="str">
        <f ca="1">IF(OR($N179="",$N179=0),"",SUMIF('２個別表'!$D$11:$D$510,$C179,'２個別表'!EA$11:EA$510))</f>
        <v/>
      </c>
      <c r="AB179" s="757" t="str">
        <f ca="1">IF(OR($N179="",$N179=0),"",SUMIF('２個別表'!$D$11:$D$510,$C179,'２個別表'!EB$11:EB$510))</f>
        <v/>
      </c>
      <c r="AC179" s="757" t="str">
        <f ca="1">IF(OR($N179="",$N179=0),"",SUMIF('２個別表'!$D$11:$D$510,$C179,'２個別表'!EC$11:EC$510))</f>
        <v/>
      </c>
      <c r="AD179" s="758" t="str">
        <f ca="1">IF(OR($N179="",$N179=0),"",SUMIF('２個別表'!$D$11:$D$510,$C179,'２個別表'!ED$11:ED$510))</f>
        <v/>
      </c>
      <c r="AE179" s="758" t="str">
        <f ca="1">IF(OR($N179="",$N179=0),"",SUMIF('２個別表'!$D$11:$D$510,$C179,'２個別表'!EE$11:EE$510))</f>
        <v/>
      </c>
      <c r="AF179" s="758" t="str">
        <f ca="1">IF(OR($N179="",$N179=0),"",SUMIF('２個別表'!$D$11:$D$510,$C179,'２個別表'!EF$11:EF$510))</f>
        <v/>
      </c>
      <c r="AG179" s="758" t="str">
        <f ca="1">IF(OR($N179="",$N179=0),"",SUMIF('２個別表'!$D$11:$D$510,$C179,'２個別表'!EG$11:EG$510))</f>
        <v/>
      </c>
      <c r="AH179" s="758" t="str">
        <f ca="1">IF(OR($N179="",$N179=0),"",SUMIF('２個別表'!$D$11:$D$510,$C179,'２個別表'!EH$11:EH$510))</f>
        <v/>
      </c>
      <c r="AI179" s="758" t="str">
        <f ca="1">IF(OR($N179="",$N179=0),"",SUMIF('２個別表'!$D$11:$D$510,$C179,'２個別表'!EI$11:EI$510))</f>
        <v/>
      </c>
      <c r="AJ179" s="758" t="str">
        <f ca="1">IF(OR($N179="",$N179=0),"",SUMIF('２個別表'!$D$11:$D$510,$C179,'２個別表'!EJ$11:EJ$510))</f>
        <v/>
      </c>
      <c r="AK179" s="758" t="str">
        <f ca="1">IF(OR($N179="",$N179=0),"",SUMIF('２個別表'!$D$11:$D$510,$C179,'２個別表'!EK$11:EK$510))</f>
        <v/>
      </c>
      <c r="AL179" s="759" t="str">
        <f ca="1">IF(OR($N179="",$N179=0),"",SUMIF('２個別表'!$D$11:$D$510,$C179,'２個別表'!EL$11:EL$510))</f>
        <v/>
      </c>
      <c r="AM179" s="760" t="str">
        <f ca="1">IF(OR($N179="",$N179=0),"",SUMIF('２個別表'!$D$11:$D$510,$C179,'２個別表'!EM$11:EM$510))</f>
        <v/>
      </c>
      <c r="AN179" s="33"/>
      <c r="AO179" s="721" t="str">
        <f ca="1">IFERROR(IF($C179="","",INDEX(('２個別表'!$D$11:$D$510,'２個別表'!$W$11:$W$510),MATCH($C179,'２個別表'!$D$11:$D$510,0),1,2)),"")</f>
        <v/>
      </c>
    </row>
    <row r="180" spans="1:41" ht="30" hidden="1" customHeight="1">
      <c r="A180" s="721" t="str">
        <f t="shared" ca="1" si="20"/>
        <v/>
      </c>
      <c r="B180" s="722" t="str">
        <f t="shared" ca="1" si="21"/>
        <v/>
      </c>
      <c r="C180" s="728">
        <v>165</v>
      </c>
      <c r="D180" s="729" t="str">
        <f ca="1">IFERROR(IF(OR($C180="",$C180=0),"",INDEX(('２個別表'!$D$11:$D$510,'２個別表'!R$11:R$510),MATCH($C180,'２個別表'!$D$11:$D$510,0),1,2)),"")</f>
        <v/>
      </c>
      <c r="E180" s="729" t="str">
        <f ca="1">IFERROR(IF(OR($C180="",$C180=0),"",INDEX(('２個別表'!$D$11:$D$510,'２個別表'!S$11:S$510),MATCH($C180,'２個別表'!$D$11:$D$510,0),1,2)),"")</f>
        <v/>
      </c>
      <c r="F180" s="730" t="str">
        <f ca="1">IFERROR(IF(OR($C180="",$C180=0),"",INDEX(('２個別表'!$D$11:$D$510,'２個別表'!T$11:T$510),MATCH($C180,'２個別表'!$D$11:$D$510,0),1,2)),"")</f>
        <v/>
      </c>
      <c r="G180" s="732" t="str">
        <f ca="1">IFERROR(IF(OR($C180="",$C180=0),"",INDEX(('２個別表'!$D$11:$D$510,'２個別表'!V$11:V$510),MATCH($C180,'２個別表'!$D$11:$D$510,0),1,2)),"")</f>
        <v/>
      </c>
      <c r="H180" s="724" t="str">
        <f t="shared" ca="1" si="22"/>
        <v/>
      </c>
      <c r="I180" s="725" t="str">
        <f t="shared" ca="1" si="23"/>
        <v/>
      </c>
      <c r="J180" s="725" t="str">
        <f t="shared" ca="1" si="24"/>
        <v/>
      </c>
      <c r="K180" s="725" t="str">
        <f t="shared" ca="1" si="25"/>
        <v/>
      </c>
      <c r="L180" s="725" t="str">
        <f t="shared" ca="1" si="26"/>
        <v/>
      </c>
      <c r="M180" s="742" t="str">
        <f ca="1">IFERROR(IF(OR($C180="",$C180=0),"",INDEX(('２個別表'!$D$11:$D$510,'２個別表'!W$11:W$510),MATCH($C180,'２個別表'!$D$11:$D$510,0),1,2)&amp;" "&amp;INDEX(('２個別表'!$D$11:$D$510,'２個別表'!X$11:X$510),MATCH($C180,'２個別表'!$D$11:$D$510,0),1,2)),"")</f>
        <v/>
      </c>
      <c r="N180" s="738" t="str">
        <f ca="1">IF(IF(M180="2 補強以外の取組",SUMIFS('２個別表'!$M$11:$M$510,'２個別表'!$D$11:$D$510,$C180),SUMIFS('２個別表'!$N$11:$N$510,'２個別表'!$D$11:$D$510,$C180))=0,"",IF(M180="2 補強以外の取組",SUMIFS('２個別表'!$M$11:$M$510,'２個別表'!$D$11:$D$510,$C180),SUMIFS('２個別表'!$N$11:$N$510,'２個別表'!$D$11:$D$510,$C180)))</f>
        <v/>
      </c>
      <c r="O180" s="739" t="str">
        <f ca="1">IF(OR($N180="",$N180=0),"",SUMIF('２個別表'!$D$11:$D$510,$C180,'２個別表'!$BW$11:$BW$510))</f>
        <v/>
      </c>
      <c r="P180" s="739" t="str">
        <f ca="1">IF(OR($N180="",$N180=0),"",SUMIF('２個別表'!$D$11:$D$510,$C180,'２個別表'!$BY$11:$BY$510))</f>
        <v/>
      </c>
      <c r="Q180" s="739" t="str">
        <f ca="1">IF(OR($N180="",$N180=0),"",SUMIF('２個別表'!$D$11:$D$510,$C180,'２個別表'!$H$11:$H$510))</f>
        <v/>
      </c>
      <c r="R180" s="740" t="str">
        <f ca="1">IF(OR($N180="",$N180=0),"",SUMIF('２個別表'!$D$11:$D$510,$C180,'２個別表'!CS$11:CS$510))</f>
        <v/>
      </c>
      <c r="S180" s="743" t="str">
        <f ca="1">IF(OR($N180="",$N180=0),"",SUMIF('２個別表'!$D$11:$D$510,$C180,'２個別表'!CT$11:CT$510))</f>
        <v/>
      </c>
      <c r="T180" s="364"/>
      <c r="U180" s="364"/>
      <c r="V180" s="364"/>
      <c r="W180" s="365"/>
      <c r="X180" s="755" t="str">
        <f t="shared" ca="1" si="27"/>
        <v/>
      </c>
      <c r="Y180" s="756" t="str">
        <f t="shared" ca="1" si="28"/>
        <v/>
      </c>
      <c r="Z180" s="757" t="str">
        <f ca="1">IF(OR($N180="",$N180=0),"",SUMIF('２個別表'!$D$11:$D$510,$C180,'２個別表'!DZ$11:DZ$510))</f>
        <v/>
      </c>
      <c r="AA180" s="757" t="str">
        <f ca="1">IF(OR($N180="",$N180=0),"",SUMIF('２個別表'!$D$11:$D$510,$C180,'２個別表'!EA$11:EA$510))</f>
        <v/>
      </c>
      <c r="AB180" s="757" t="str">
        <f ca="1">IF(OR($N180="",$N180=0),"",SUMIF('２個別表'!$D$11:$D$510,$C180,'２個別表'!EB$11:EB$510))</f>
        <v/>
      </c>
      <c r="AC180" s="757" t="str">
        <f ca="1">IF(OR($N180="",$N180=0),"",SUMIF('２個別表'!$D$11:$D$510,$C180,'２個別表'!EC$11:EC$510))</f>
        <v/>
      </c>
      <c r="AD180" s="758" t="str">
        <f ca="1">IF(OR($N180="",$N180=0),"",SUMIF('２個別表'!$D$11:$D$510,$C180,'２個別表'!ED$11:ED$510))</f>
        <v/>
      </c>
      <c r="AE180" s="758" t="str">
        <f ca="1">IF(OR($N180="",$N180=0),"",SUMIF('２個別表'!$D$11:$D$510,$C180,'２個別表'!EE$11:EE$510))</f>
        <v/>
      </c>
      <c r="AF180" s="758" t="str">
        <f ca="1">IF(OR($N180="",$N180=0),"",SUMIF('２個別表'!$D$11:$D$510,$C180,'２個別表'!EF$11:EF$510))</f>
        <v/>
      </c>
      <c r="AG180" s="758" t="str">
        <f ca="1">IF(OR($N180="",$N180=0),"",SUMIF('２個別表'!$D$11:$D$510,$C180,'２個別表'!EG$11:EG$510))</f>
        <v/>
      </c>
      <c r="AH180" s="758" t="str">
        <f ca="1">IF(OR($N180="",$N180=0),"",SUMIF('２個別表'!$D$11:$D$510,$C180,'２個別表'!EH$11:EH$510))</f>
        <v/>
      </c>
      <c r="AI180" s="758" t="str">
        <f ca="1">IF(OR($N180="",$N180=0),"",SUMIF('２個別表'!$D$11:$D$510,$C180,'２個別表'!EI$11:EI$510))</f>
        <v/>
      </c>
      <c r="AJ180" s="758" t="str">
        <f ca="1">IF(OR($N180="",$N180=0),"",SUMIF('２個別表'!$D$11:$D$510,$C180,'２個別表'!EJ$11:EJ$510))</f>
        <v/>
      </c>
      <c r="AK180" s="758" t="str">
        <f ca="1">IF(OR($N180="",$N180=0),"",SUMIF('２個別表'!$D$11:$D$510,$C180,'２個別表'!EK$11:EK$510))</f>
        <v/>
      </c>
      <c r="AL180" s="759" t="str">
        <f ca="1">IF(OR($N180="",$N180=0),"",SUMIF('２個別表'!$D$11:$D$510,$C180,'２個別表'!EL$11:EL$510))</f>
        <v/>
      </c>
      <c r="AM180" s="760" t="str">
        <f ca="1">IF(OR($N180="",$N180=0),"",SUMIF('２個別表'!$D$11:$D$510,$C180,'２個別表'!EM$11:EM$510))</f>
        <v/>
      </c>
      <c r="AN180" s="33"/>
      <c r="AO180" s="721" t="str">
        <f ca="1">IFERROR(IF($C180="","",INDEX(('２個別表'!$D$11:$D$510,'２個別表'!$W$11:$W$510),MATCH($C180,'２個別表'!$D$11:$D$510,0),1,2)),"")</f>
        <v/>
      </c>
    </row>
    <row r="181" spans="1:41" ht="30" hidden="1" customHeight="1">
      <c r="A181" s="721" t="str">
        <f t="shared" ca="1" si="20"/>
        <v/>
      </c>
      <c r="B181" s="722" t="str">
        <f t="shared" ca="1" si="21"/>
        <v/>
      </c>
      <c r="C181" s="728">
        <v>166</v>
      </c>
      <c r="D181" s="729" t="str">
        <f ca="1">IFERROR(IF(OR($C181="",$C181=0),"",INDEX(('２個別表'!$D$11:$D$510,'２個別表'!R$11:R$510),MATCH($C181,'２個別表'!$D$11:$D$510,0),1,2)),"")</f>
        <v/>
      </c>
      <c r="E181" s="729" t="str">
        <f ca="1">IFERROR(IF(OR($C181="",$C181=0),"",INDEX(('２個別表'!$D$11:$D$510,'２個別表'!S$11:S$510),MATCH($C181,'２個別表'!$D$11:$D$510,0),1,2)),"")</f>
        <v/>
      </c>
      <c r="F181" s="730" t="str">
        <f ca="1">IFERROR(IF(OR($C181="",$C181=0),"",INDEX(('２個別表'!$D$11:$D$510,'２個別表'!T$11:T$510),MATCH($C181,'２個別表'!$D$11:$D$510,0),1,2)),"")</f>
        <v/>
      </c>
      <c r="G181" s="732" t="str">
        <f ca="1">IFERROR(IF(OR($C181="",$C181=0),"",INDEX(('２個別表'!$D$11:$D$510,'２個別表'!V$11:V$510),MATCH($C181,'２個別表'!$D$11:$D$510,0),1,2)),"")</f>
        <v/>
      </c>
      <c r="H181" s="724" t="str">
        <f t="shared" ca="1" si="22"/>
        <v/>
      </c>
      <c r="I181" s="725" t="str">
        <f t="shared" ca="1" si="23"/>
        <v/>
      </c>
      <c r="J181" s="725" t="str">
        <f t="shared" ca="1" si="24"/>
        <v/>
      </c>
      <c r="K181" s="725" t="str">
        <f t="shared" ca="1" si="25"/>
        <v/>
      </c>
      <c r="L181" s="725" t="str">
        <f t="shared" ca="1" si="26"/>
        <v/>
      </c>
      <c r="M181" s="742" t="str">
        <f ca="1">IFERROR(IF(OR($C181="",$C181=0),"",INDEX(('２個別表'!$D$11:$D$510,'２個別表'!W$11:W$510),MATCH($C181,'２個別表'!$D$11:$D$510,0),1,2)&amp;" "&amp;INDEX(('２個別表'!$D$11:$D$510,'２個別表'!X$11:X$510),MATCH($C181,'２個別表'!$D$11:$D$510,0),1,2)),"")</f>
        <v/>
      </c>
      <c r="N181" s="738" t="str">
        <f ca="1">IF(IF(M181="2 補強以外の取組",SUMIFS('２個別表'!$M$11:$M$510,'２個別表'!$D$11:$D$510,$C181),SUMIFS('２個別表'!$N$11:$N$510,'２個別表'!$D$11:$D$510,$C181))=0,"",IF(M181="2 補強以外の取組",SUMIFS('２個別表'!$M$11:$M$510,'２個別表'!$D$11:$D$510,$C181),SUMIFS('２個別表'!$N$11:$N$510,'２個別表'!$D$11:$D$510,$C181)))</f>
        <v/>
      </c>
      <c r="O181" s="739" t="str">
        <f ca="1">IF(OR($N181="",$N181=0),"",SUMIF('２個別表'!$D$11:$D$510,$C181,'２個別表'!$BW$11:$BW$510))</f>
        <v/>
      </c>
      <c r="P181" s="739" t="str">
        <f ca="1">IF(OR($N181="",$N181=0),"",SUMIF('２個別表'!$D$11:$D$510,$C181,'２個別表'!$BY$11:$BY$510))</f>
        <v/>
      </c>
      <c r="Q181" s="739" t="str">
        <f ca="1">IF(OR($N181="",$N181=0),"",SUMIF('２個別表'!$D$11:$D$510,$C181,'２個別表'!$H$11:$H$510))</f>
        <v/>
      </c>
      <c r="R181" s="740" t="str">
        <f ca="1">IF(OR($N181="",$N181=0),"",SUMIF('２個別表'!$D$11:$D$510,$C181,'２個別表'!CS$11:CS$510))</f>
        <v/>
      </c>
      <c r="S181" s="743" t="str">
        <f ca="1">IF(OR($N181="",$N181=0),"",SUMIF('２個別表'!$D$11:$D$510,$C181,'２個別表'!CT$11:CT$510))</f>
        <v/>
      </c>
      <c r="T181" s="364"/>
      <c r="U181" s="364"/>
      <c r="V181" s="364"/>
      <c r="W181" s="365"/>
      <c r="X181" s="755" t="str">
        <f t="shared" ca="1" si="27"/>
        <v/>
      </c>
      <c r="Y181" s="756" t="str">
        <f t="shared" ca="1" si="28"/>
        <v/>
      </c>
      <c r="Z181" s="757" t="str">
        <f ca="1">IF(OR($N181="",$N181=0),"",SUMIF('２個別表'!$D$11:$D$510,$C181,'２個別表'!DZ$11:DZ$510))</f>
        <v/>
      </c>
      <c r="AA181" s="757" t="str">
        <f ca="1">IF(OR($N181="",$N181=0),"",SUMIF('２個別表'!$D$11:$D$510,$C181,'２個別表'!EA$11:EA$510))</f>
        <v/>
      </c>
      <c r="AB181" s="757" t="str">
        <f ca="1">IF(OR($N181="",$N181=0),"",SUMIF('２個別表'!$D$11:$D$510,$C181,'２個別表'!EB$11:EB$510))</f>
        <v/>
      </c>
      <c r="AC181" s="757" t="str">
        <f ca="1">IF(OR($N181="",$N181=0),"",SUMIF('２個別表'!$D$11:$D$510,$C181,'２個別表'!EC$11:EC$510))</f>
        <v/>
      </c>
      <c r="AD181" s="758" t="str">
        <f ca="1">IF(OR($N181="",$N181=0),"",SUMIF('２個別表'!$D$11:$D$510,$C181,'２個別表'!ED$11:ED$510))</f>
        <v/>
      </c>
      <c r="AE181" s="758" t="str">
        <f ca="1">IF(OR($N181="",$N181=0),"",SUMIF('２個別表'!$D$11:$D$510,$C181,'２個別表'!EE$11:EE$510))</f>
        <v/>
      </c>
      <c r="AF181" s="758" t="str">
        <f ca="1">IF(OR($N181="",$N181=0),"",SUMIF('２個別表'!$D$11:$D$510,$C181,'２個別表'!EF$11:EF$510))</f>
        <v/>
      </c>
      <c r="AG181" s="758" t="str">
        <f ca="1">IF(OR($N181="",$N181=0),"",SUMIF('２個別表'!$D$11:$D$510,$C181,'２個別表'!EG$11:EG$510))</f>
        <v/>
      </c>
      <c r="AH181" s="758" t="str">
        <f ca="1">IF(OR($N181="",$N181=0),"",SUMIF('２個別表'!$D$11:$D$510,$C181,'２個別表'!EH$11:EH$510))</f>
        <v/>
      </c>
      <c r="AI181" s="758" t="str">
        <f ca="1">IF(OR($N181="",$N181=0),"",SUMIF('２個別表'!$D$11:$D$510,$C181,'２個別表'!EI$11:EI$510))</f>
        <v/>
      </c>
      <c r="AJ181" s="758" t="str">
        <f ca="1">IF(OR($N181="",$N181=0),"",SUMIF('２個別表'!$D$11:$D$510,$C181,'２個別表'!EJ$11:EJ$510))</f>
        <v/>
      </c>
      <c r="AK181" s="758" t="str">
        <f ca="1">IF(OR($N181="",$N181=0),"",SUMIF('２個別表'!$D$11:$D$510,$C181,'２個別表'!EK$11:EK$510))</f>
        <v/>
      </c>
      <c r="AL181" s="759" t="str">
        <f ca="1">IF(OR($N181="",$N181=0),"",SUMIF('２個別表'!$D$11:$D$510,$C181,'２個別表'!EL$11:EL$510))</f>
        <v/>
      </c>
      <c r="AM181" s="760" t="str">
        <f ca="1">IF(OR($N181="",$N181=0),"",SUMIF('２個別表'!$D$11:$D$510,$C181,'２個別表'!EM$11:EM$510))</f>
        <v/>
      </c>
      <c r="AN181" s="33"/>
      <c r="AO181" s="721" t="str">
        <f ca="1">IFERROR(IF($C181="","",INDEX(('２個別表'!$D$11:$D$510,'２個別表'!$W$11:$W$510),MATCH($C181,'２個別表'!$D$11:$D$510,0),1,2)),"")</f>
        <v/>
      </c>
    </row>
    <row r="182" spans="1:41" ht="30" hidden="1" customHeight="1">
      <c r="A182" s="721" t="str">
        <f t="shared" ca="1" si="20"/>
        <v/>
      </c>
      <c r="B182" s="722" t="str">
        <f t="shared" ca="1" si="21"/>
        <v/>
      </c>
      <c r="C182" s="728">
        <v>167</v>
      </c>
      <c r="D182" s="729" t="str">
        <f ca="1">IFERROR(IF(OR($C182="",$C182=0),"",INDEX(('２個別表'!$D$11:$D$510,'２個別表'!R$11:R$510),MATCH($C182,'２個別表'!$D$11:$D$510,0),1,2)),"")</f>
        <v/>
      </c>
      <c r="E182" s="729" t="str">
        <f ca="1">IFERROR(IF(OR($C182="",$C182=0),"",INDEX(('２個別表'!$D$11:$D$510,'２個別表'!S$11:S$510),MATCH($C182,'２個別表'!$D$11:$D$510,0),1,2)),"")</f>
        <v/>
      </c>
      <c r="F182" s="730" t="str">
        <f ca="1">IFERROR(IF(OR($C182="",$C182=0),"",INDEX(('２個別表'!$D$11:$D$510,'２個別表'!T$11:T$510),MATCH($C182,'２個別表'!$D$11:$D$510,0),1,2)),"")</f>
        <v/>
      </c>
      <c r="G182" s="732" t="str">
        <f ca="1">IFERROR(IF(OR($C182="",$C182=0),"",INDEX(('２個別表'!$D$11:$D$510,'２個別表'!V$11:V$510),MATCH($C182,'２個別表'!$D$11:$D$510,0),1,2)),"")</f>
        <v/>
      </c>
      <c r="H182" s="724" t="str">
        <f t="shared" ca="1" si="22"/>
        <v/>
      </c>
      <c r="I182" s="725" t="str">
        <f t="shared" ca="1" si="23"/>
        <v/>
      </c>
      <c r="J182" s="725" t="str">
        <f t="shared" ca="1" si="24"/>
        <v/>
      </c>
      <c r="K182" s="725" t="str">
        <f t="shared" ca="1" si="25"/>
        <v/>
      </c>
      <c r="L182" s="725" t="str">
        <f t="shared" ca="1" si="26"/>
        <v/>
      </c>
      <c r="M182" s="742" t="str">
        <f ca="1">IFERROR(IF(OR($C182="",$C182=0),"",INDEX(('２個別表'!$D$11:$D$510,'２個別表'!W$11:W$510),MATCH($C182,'２個別表'!$D$11:$D$510,0),1,2)&amp;" "&amp;INDEX(('２個別表'!$D$11:$D$510,'２個別表'!X$11:X$510),MATCH($C182,'２個別表'!$D$11:$D$510,0),1,2)),"")</f>
        <v/>
      </c>
      <c r="N182" s="738" t="str">
        <f ca="1">IF(IF(M182="2 補強以外の取組",SUMIFS('２個別表'!$M$11:$M$510,'２個別表'!$D$11:$D$510,$C182),SUMIFS('２個別表'!$N$11:$N$510,'２個別表'!$D$11:$D$510,$C182))=0,"",IF(M182="2 補強以外の取組",SUMIFS('２個別表'!$M$11:$M$510,'２個別表'!$D$11:$D$510,$C182),SUMIFS('２個別表'!$N$11:$N$510,'２個別表'!$D$11:$D$510,$C182)))</f>
        <v/>
      </c>
      <c r="O182" s="739" t="str">
        <f ca="1">IF(OR($N182="",$N182=0),"",SUMIF('２個別表'!$D$11:$D$510,$C182,'２個別表'!$BW$11:$BW$510))</f>
        <v/>
      </c>
      <c r="P182" s="739" t="str">
        <f ca="1">IF(OR($N182="",$N182=0),"",SUMIF('２個別表'!$D$11:$D$510,$C182,'２個別表'!$BY$11:$BY$510))</f>
        <v/>
      </c>
      <c r="Q182" s="739" t="str">
        <f ca="1">IF(OR($N182="",$N182=0),"",SUMIF('２個別表'!$D$11:$D$510,$C182,'２個別表'!$H$11:$H$510))</f>
        <v/>
      </c>
      <c r="R182" s="740" t="str">
        <f ca="1">IF(OR($N182="",$N182=0),"",SUMIF('２個別表'!$D$11:$D$510,$C182,'２個別表'!CS$11:CS$510))</f>
        <v/>
      </c>
      <c r="S182" s="743" t="str">
        <f ca="1">IF(OR($N182="",$N182=0),"",SUMIF('２個別表'!$D$11:$D$510,$C182,'２個別表'!CT$11:CT$510))</f>
        <v/>
      </c>
      <c r="T182" s="364"/>
      <c r="U182" s="364"/>
      <c r="V182" s="364"/>
      <c r="W182" s="365"/>
      <c r="X182" s="755" t="str">
        <f t="shared" ca="1" si="27"/>
        <v/>
      </c>
      <c r="Y182" s="756" t="str">
        <f t="shared" ca="1" si="28"/>
        <v/>
      </c>
      <c r="Z182" s="757" t="str">
        <f ca="1">IF(OR($N182="",$N182=0),"",SUMIF('２個別表'!$D$11:$D$510,$C182,'２個別表'!DZ$11:DZ$510))</f>
        <v/>
      </c>
      <c r="AA182" s="757" t="str">
        <f ca="1">IF(OR($N182="",$N182=0),"",SUMIF('２個別表'!$D$11:$D$510,$C182,'２個別表'!EA$11:EA$510))</f>
        <v/>
      </c>
      <c r="AB182" s="757" t="str">
        <f ca="1">IF(OR($N182="",$N182=0),"",SUMIF('２個別表'!$D$11:$D$510,$C182,'２個別表'!EB$11:EB$510))</f>
        <v/>
      </c>
      <c r="AC182" s="757" t="str">
        <f ca="1">IF(OR($N182="",$N182=0),"",SUMIF('２個別表'!$D$11:$D$510,$C182,'２個別表'!EC$11:EC$510))</f>
        <v/>
      </c>
      <c r="AD182" s="758" t="str">
        <f ca="1">IF(OR($N182="",$N182=0),"",SUMIF('２個別表'!$D$11:$D$510,$C182,'２個別表'!ED$11:ED$510))</f>
        <v/>
      </c>
      <c r="AE182" s="758" t="str">
        <f ca="1">IF(OR($N182="",$N182=0),"",SUMIF('２個別表'!$D$11:$D$510,$C182,'２個別表'!EE$11:EE$510))</f>
        <v/>
      </c>
      <c r="AF182" s="758" t="str">
        <f ca="1">IF(OR($N182="",$N182=0),"",SUMIF('２個別表'!$D$11:$D$510,$C182,'２個別表'!EF$11:EF$510))</f>
        <v/>
      </c>
      <c r="AG182" s="758" t="str">
        <f ca="1">IF(OR($N182="",$N182=0),"",SUMIF('２個別表'!$D$11:$D$510,$C182,'２個別表'!EG$11:EG$510))</f>
        <v/>
      </c>
      <c r="AH182" s="758" t="str">
        <f ca="1">IF(OR($N182="",$N182=0),"",SUMIF('２個別表'!$D$11:$D$510,$C182,'２個別表'!EH$11:EH$510))</f>
        <v/>
      </c>
      <c r="AI182" s="758" t="str">
        <f ca="1">IF(OR($N182="",$N182=0),"",SUMIF('２個別表'!$D$11:$D$510,$C182,'２個別表'!EI$11:EI$510))</f>
        <v/>
      </c>
      <c r="AJ182" s="758" t="str">
        <f ca="1">IF(OR($N182="",$N182=0),"",SUMIF('２個別表'!$D$11:$D$510,$C182,'２個別表'!EJ$11:EJ$510))</f>
        <v/>
      </c>
      <c r="AK182" s="758" t="str">
        <f ca="1">IF(OR($N182="",$N182=0),"",SUMIF('２個別表'!$D$11:$D$510,$C182,'２個別表'!EK$11:EK$510))</f>
        <v/>
      </c>
      <c r="AL182" s="759" t="str">
        <f ca="1">IF(OR($N182="",$N182=0),"",SUMIF('２個別表'!$D$11:$D$510,$C182,'２個別表'!EL$11:EL$510))</f>
        <v/>
      </c>
      <c r="AM182" s="760" t="str">
        <f ca="1">IF(OR($N182="",$N182=0),"",SUMIF('２個別表'!$D$11:$D$510,$C182,'２個別表'!EM$11:EM$510))</f>
        <v/>
      </c>
      <c r="AN182" s="33"/>
      <c r="AO182" s="721" t="str">
        <f ca="1">IFERROR(IF($C182="","",INDEX(('２個別表'!$D$11:$D$510,'２個別表'!$W$11:$W$510),MATCH($C182,'２個別表'!$D$11:$D$510,0),1,2)),"")</f>
        <v/>
      </c>
    </row>
    <row r="183" spans="1:41" ht="30" hidden="1" customHeight="1">
      <c r="A183" s="721" t="str">
        <f t="shared" ca="1" si="20"/>
        <v/>
      </c>
      <c r="B183" s="722" t="str">
        <f t="shared" ca="1" si="21"/>
        <v/>
      </c>
      <c r="C183" s="728">
        <v>168</v>
      </c>
      <c r="D183" s="729" t="str">
        <f ca="1">IFERROR(IF(OR($C183="",$C183=0),"",INDEX(('２個別表'!$D$11:$D$510,'２個別表'!R$11:R$510),MATCH($C183,'２個別表'!$D$11:$D$510,0),1,2)),"")</f>
        <v/>
      </c>
      <c r="E183" s="729" t="str">
        <f ca="1">IFERROR(IF(OR($C183="",$C183=0),"",INDEX(('２個別表'!$D$11:$D$510,'２個別表'!S$11:S$510),MATCH($C183,'２個別表'!$D$11:$D$510,0),1,2)),"")</f>
        <v/>
      </c>
      <c r="F183" s="730" t="str">
        <f ca="1">IFERROR(IF(OR($C183="",$C183=0),"",INDEX(('２個別表'!$D$11:$D$510,'２個別表'!T$11:T$510),MATCH($C183,'２個別表'!$D$11:$D$510,0),1,2)),"")</f>
        <v/>
      </c>
      <c r="G183" s="732" t="str">
        <f ca="1">IFERROR(IF(OR($C183="",$C183=0),"",INDEX(('２個別表'!$D$11:$D$510,'２個別表'!V$11:V$510),MATCH($C183,'２個別表'!$D$11:$D$510,0),1,2)),"")</f>
        <v/>
      </c>
      <c r="H183" s="724" t="str">
        <f t="shared" ca="1" si="22"/>
        <v/>
      </c>
      <c r="I183" s="725" t="str">
        <f t="shared" ca="1" si="23"/>
        <v/>
      </c>
      <c r="J183" s="725" t="str">
        <f t="shared" ca="1" si="24"/>
        <v/>
      </c>
      <c r="K183" s="725" t="str">
        <f t="shared" ca="1" si="25"/>
        <v/>
      </c>
      <c r="L183" s="725" t="str">
        <f t="shared" ca="1" si="26"/>
        <v/>
      </c>
      <c r="M183" s="742" t="str">
        <f ca="1">IFERROR(IF(OR($C183="",$C183=0),"",INDEX(('２個別表'!$D$11:$D$510,'２個別表'!W$11:W$510),MATCH($C183,'２個別表'!$D$11:$D$510,0),1,2)&amp;" "&amp;INDEX(('２個別表'!$D$11:$D$510,'２個別表'!X$11:X$510),MATCH($C183,'２個別表'!$D$11:$D$510,0),1,2)),"")</f>
        <v/>
      </c>
      <c r="N183" s="738" t="str">
        <f ca="1">IF(IF(M183="2 補強以外の取組",SUMIFS('２個別表'!$M$11:$M$510,'２個別表'!$D$11:$D$510,$C183),SUMIFS('２個別表'!$N$11:$N$510,'２個別表'!$D$11:$D$510,$C183))=0,"",IF(M183="2 補強以外の取組",SUMIFS('２個別表'!$M$11:$M$510,'２個別表'!$D$11:$D$510,$C183),SUMIFS('２個別表'!$N$11:$N$510,'２個別表'!$D$11:$D$510,$C183)))</f>
        <v/>
      </c>
      <c r="O183" s="739" t="str">
        <f ca="1">IF(OR($N183="",$N183=0),"",SUMIF('２個別表'!$D$11:$D$510,$C183,'２個別表'!$BW$11:$BW$510))</f>
        <v/>
      </c>
      <c r="P183" s="739" t="str">
        <f ca="1">IF(OR($N183="",$N183=0),"",SUMIF('２個別表'!$D$11:$D$510,$C183,'２個別表'!$BY$11:$BY$510))</f>
        <v/>
      </c>
      <c r="Q183" s="739" t="str">
        <f ca="1">IF(OR($N183="",$N183=0),"",SUMIF('２個別表'!$D$11:$D$510,$C183,'２個別表'!$H$11:$H$510))</f>
        <v/>
      </c>
      <c r="R183" s="740" t="str">
        <f ca="1">IF(OR($N183="",$N183=0),"",SUMIF('２個別表'!$D$11:$D$510,$C183,'２個別表'!CS$11:CS$510))</f>
        <v/>
      </c>
      <c r="S183" s="743" t="str">
        <f ca="1">IF(OR($N183="",$N183=0),"",SUMIF('２個別表'!$D$11:$D$510,$C183,'２個別表'!CT$11:CT$510))</f>
        <v/>
      </c>
      <c r="T183" s="364"/>
      <c r="U183" s="364"/>
      <c r="V183" s="364"/>
      <c r="W183" s="365"/>
      <c r="X183" s="755" t="str">
        <f t="shared" ca="1" si="27"/>
        <v/>
      </c>
      <c r="Y183" s="756" t="str">
        <f t="shared" ca="1" si="28"/>
        <v/>
      </c>
      <c r="Z183" s="757" t="str">
        <f ca="1">IF(OR($N183="",$N183=0),"",SUMIF('２個別表'!$D$11:$D$510,$C183,'２個別表'!DZ$11:DZ$510))</f>
        <v/>
      </c>
      <c r="AA183" s="757" t="str">
        <f ca="1">IF(OR($N183="",$N183=0),"",SUMIF('２個別表'!$D$11:$D$510,$C183,'２個別表'!EA$11:EA$510))</f>
        <v/>
      </c>
      <c r="AB183" s="757" t="str">
        <f ca="1">IF(OR($N183="",$N183=0),"",SUMIF('２個別表'!$D$11:$D$510,$C183,'２個別表'!EB$11:EB$510))</f>
        <v/>
      </c>
      <c r="AC183" s="757" t="str">
        <f ca="1">IF(OR($N183="",$N183=0),"",SUMIF('２個別表'!$D$11:$D$510,$C183,'２個別表'!EC$11:EC$510))</f>
        <v/>
      </c>
      <c r="AD183" s="758" t="str">
        <f ca="1">IF(OR($N183="",$N183=0),"",SUMIF('２個別表'!$D$11:$D$510,$C183,'２個別表'!ED$11:ED$510))</f>
        <v/>
      </c>
      <c r="AE183" s="758" t="str">
        <f ca="1">IF(OR($N183="",$N183=0),"",SUMIF('２個別表'!$D$11:$D$510,$C183,'２個別表'!EE$11:EE$510))</f>
        <v/>
      </c>
      <c r="AF183" s="758" t="str">
        <f ca="1">IF(OR($N183="",$N183=0),"",SUMIF('２個別表'!$D$11:$D$510,$C183,'２個別表'!EF$11:EF$510))</f>
        <v/>
      </c>
      <c r="AG183" s="758" t="str">
        <f ca="1">IF(OR($N183="",$N183=0),"",SUMIF('２個別表'!$D$11:$D$510,$C183,'２個別表'!EG$11:EG$510))</f>
        <v/>
      </c>
      <c r="AH183" s="758" t="str">
        <f ca="1">IF(OR($N183="",$N183=0),"",SUMIF('２個別表'!$D$11:$D$510,$C183,'２個別表'!EH$11:EH$510))</f>
        <v/>
      </c>
      <c r="AI183" s="758" t="str">
        <f ca="1">IF(OR($N183="",$N183=0),"",SUMIF('２個別表'!$D$11:$D$510,$C183,'２個別表'!EI$11:EI$510))</f>
        <v/>
      </c>
      <c r="AJ183" s="758" t="str">
        <f ca="1">IF(OR($N183="",$N183=0),"",SUMIF('２個別表'!$D$11:$D$510,$C183,'２個別表'!EJ$11:EJ$510))</f>
        <v/>
      </c>
      <c r="AK183" s="758" t="str">
        <f ca="1">IF(OR($N183="",$N183=0),"",SUMIF('２個別表'!$D$11:$D$510,$C183,'２個別表'!EK$11:EK$510))</f>
        <v/>
      </c>
      <c r="AL183" s="759" t="str">
        <f ca="1">IF(OR($N183="",$N183=0),"",SUMIF('２個別表'!$D$11:$D$510,$C183,'２個別表'!EL$11:EL$510))</f>
        <v/>
      </c>
      <c r="AM183" s="760" t="str">
        <f ca="1">IF(OR($N183="",$N183=0),"",SUMIF('２個別表'!$D$11:$D$510,$C183,'２個別表'!EM$11:EM$510))</f>
        <v/>
      </c>
      <c r="AN183" s="33"/>
      <c r="AO183" s="721" t="str">
        <f ca="1">IFERROR(IF($C183="","",INDEX(('２個別表'!$D$11:$D$510,'２個別表'!$W$11:$W$510),MATCH($C183,'２個別表'!$D$11:$D$510,0),1,2)),"")</f>
        <v/>
      </c>
    </row>
    <row r="184" spans="1:41" ht="30" hidden="1" customHeight="1">
      <c r="A184" s="721" t="str">
        <f t="shared" ca="1" si="20"/>
        <v/>
      </c>
      <c r="B184" s="722" t="str">
        <f t="shared" ca="1" si="21"/>
        <v/>
      </c>
      <c r="C184" s="728">
        <v>169</v>
      </c>
      <c r="D184" s="729" t="str">
        <f ca="1">IFERROR(IF(OR($C184="",$C184=0),"",INDEX(('２個別表'!$D$11:$D$510,'２個別表'!R$11:R$510),MATCH($C184,'２個別表'!$D$11:$D$510,0),1,2)),"")</f>
        <v/>
      </c>
      <c r="E184" s="729" t="str">
        <f ca="1">IFERROR(IF(OR($C184="",$C184=0),"",INDEX(('２個別表'!$D$11:$D$510,'２個別表'!S$11:S$510),MATCH($C184,'２個別表'!$D$11:$D$510,0),1,2)),"")</f>
        <v/>
      </c>
      <c r="F184" s="730" t="str">
        <f ca="1">IFERROR(IF(OR($C184="",$C184=0),"",INDEX(('２個別表'!$D$11:$D$510,'２個別表'!T$11:T$510),MATCH($C184,'２個別表'!$D$11:$D$510,0),1,2)),"")</f>
        <v/>
      </c>
      <c r="G184" s="732" t="str">
        <f ca="1">IFERROR(IF(OR($C184="",$C184=0),"",INDEX(('２個別表'!$D$11:$D$510,'２個別表'!V$11:V$510),MATCH($C184,'２個別表'!$D$11:$D$510,0),1,2)),"")</f>
        <v/>
      </c>
      <c r="H184" s="724" t="str">
        <f t="shared" ca="1" si="22"/>
        <v/>
      </c>
      <c r="I184" s="725" t="str">
        <f t="shared" ca="1" si="23"/>
        <v/>
      </c>
      <c r="J184" s="725" t="str">
        <f t="shared" ca="1" si="24"/>
        <v/>
      </c>
      <c r="K184" s="725" t="str">
        <f t="shared" ca="1" si="25"/>
        <v/>
      </c>
      <c r="L184" s="725" t="str">
        <f t="shared" ca="1" si="26"/>
        <v/>
      </c>
      <c r="M184" s="742" t="str">
        <f ca="1">IFERROR(IF(OR($C184="",$C184=0),"",INDEX(('２個別表'!$D$11:$D$510,'２個別表'!W$11:W$510),MATCH($C184,'２個別表'!$D$11:$D$510,0),1,2)&amp;" "&amp;INDEX(('２個別表'!$D$11:$D$510,'２個別表'!X$11:X$510),MATCH($C184,'２個別表'!$D$11:$D$510,0),1,2)),"")</f>
        <v/>
      </c>
      <c r="N184" s="738" t="str">
        <f ca="1">IF(IF(M184="2 補強以外の取組",SUMIFS('２個別表'!$M$11:$M$510,'２個別表'!$D$11:$D$510,$C184),SUMIFS('２個別表'!$N$11:$N$510,'２個別表'!$D$11:$D$510,$C184))=0,"",IF(M184="2 補強以外の取組",SUMIFS('２個別表'!$M$11:$M$510,'２個別表'!$D$11:$D$510,$C184),SUMIFS('２個別表'!$N$11:$N$510,'２個別表'!$D$11:$D$510,$C184)))</f>
        <v/>
      </c>
      <c r="O184" s="739" t="str">
        <f ca="1">IF(OR($N184="",$N184=0),"",SUMIF('２個別表'!$D$11:$D$510,$C184,'２個別表'!$BW$11:$BW$510))</f>
        <v/>
      </c>
      <c r="P184" s="739" t="str">
        <f ca="1">IF(OR($N184="",$N184=0),"",SUMIF('２個別表'!$D$11:$D$510,$C184,'２個別表'!$BY$11:$BY$510))</f>
        <v/>
      </c>
      <c r="Q184" s="739" t="str">
        <f ca="1">IF(OR($N184="",$N184=0),"",SUMIF('２個別表'!$D$11:$D$510,$C184,'２個別表'!$H$11:$H$510))</f>
        <v/>
      </c>
      <c r="R184" s="740" t="str">
        <f ca="1">IF(OR($N184="",$N184=0),"",SUMIF('２個別表'!$D$11:$D$510,$C184,'２個別表'!CS$11:CS$510))</f>
        <v/>
      </c>
      <c r="S184" s="743" t="str">
        <f ca="1">IF(OR($N184="",$N184=0),"",SUMIF('２個別表'!$D$11:$D$510,$C184,'２個別表'!CT$11:CT$510))</f>
        <v/>
      </c>
      <c r="T184" s="364"/>
      <c r="U184" s="364"/>
      <c r="V184" s="364"/>
      <c r="W184" s="365"/>
      <c r="X184" s="755" t="str">
        <f t="shared" ca="1" si="27"/>
        <v/>
      </c>
      <c r="Y184" s="756" t="str">
        <f t="shared" ca="1" si="28"/>
        <v/>
      </c>
      <c r="Z184" s="757" t="str">
        <f ca="1">IF(OR($N184="",$N184=0),"",SUMIF('２個別表'!$D$11:$D$510,$C184,'２個別表'!DZ$11:DZ$510))</f>
        <v/>
      </c>
      <c r="AA184" s="757" t="str">
        <f ca="1">IF(OR($N184="",$N184=0),"",SUMIF('２個別表'!$D$11:$D$510,$C184,'２個別表'!EA$11:EA$510))</f>
        <v/>
      </c>
      <c r="AB184" s="757" t="str">
        <f ca="1">IF(OR($N184="",$N184=0),"",SUMIF('２個別表'!$D$11:$D$510,$C184,'２個別表'!EB$11:EB$510))</f>
        <v/>
      </c>
      <c r="AC184" s="757" t="str">
        <f ca="1">IF(OR($N184="",$N184=0),"",SUMIF('２個別表'!$D$11:$D$510,$C184,'２個別表'!EC$11:EC$510))</f>
        <v/>
      </c>
      <c r="AD184" s="758" t="str">
        <f ca="1">IF(OR($N184="",$N184=0),"",SUMIF('２個別表'!$D$11:$D$510,$C184,'２個別表'!ED$11:ED$510))</f>
        <v/>
      </c>
      <c r="AE184" s="758" t="str">
        <f ca="1">IF(OR($N184="",$N184=0),"",SUMIF('２個別表'!$D$11:$D$510,$C184,'２個別表'!EE$11:EE$510))</f>
        <v/>
      </c>
      <c r="AF184" s="758" t="str">
        <f ca="1">IF(OR($N184="",$N184=0),"",SUMIF('２個別表'!$D$11:$D$510,$C184,'２個別表'!EF$11:EF$510))</f>
        <v/>
      </c>
      <c r="AG184" s="758" t="str">
        <f ca="1">IF(OR($N184="",$N184=0),"",SUMIF('２個別表'!$D$11:$D$510,$C184,'２個別表'!EG$11:EG$510))</f>
        <v/>
      </c>
      <c r="AH184" s="758" t="str">
        <f ca="1">IF(OR($N184="",$N184=0),"",SUMIF('２個別表'!$D$11:$D$510,$C184,'２個別表'!EH$11:EH$510))</f>
        <v/>
      </c>
      <c r="AI184" s="758" t="str">
        <f ca="1">IF(OR($N184="",$N184=0),"",SUMIF('２個別表'!$D$11:$D$510,$C184,'２個別表'!EI$11:EI$510))</f>
        <v/>
      </c>
      <c r="AJ184" s="758" t="str">
        <f ca="1">IF(OR($N184="",$N184=0),"",SUMIF('２個別表'!$D$11:$D$510,$C184,'２個別表'!EJ$11:EJ$510))</f>
        <v/>
      </c>
      <c r="AK184" s="758" t="str">
        <f ca="1">IF(OR($N184="",$N184=0),"",SUMIF('２個別表'!$D$11:$D$510,$C184,'２個別表'!EK$11:EK$510))</f>
        <v/>
      </c>
      <c r="AL184" s="759" t="str">
        <f ca="1">IF(OR($N184="",$N184=0),"",SUMIF('２個別表'!$D$11:$D$510,$C184,'２個別表'!EL$11:EL$510))</f>
        <v/>
      </c>
      <c r="AM184" s="760" t="str">
        <f ca="1">IF(OR($N184="",$N184=0),"",SUMIF('２個別表'!$D$11:$D$510,$C184,'２個別表'!EM$11:EM$510))</f>
        <v/>
      </c>
      <c r="AN184" s="33"/>
      <c r="AO184" s="721" t="str">
        <f ca="1">IFERROR(IF($C184="","",INDEX(('２個別表'!$D$11:$D$510,'２個別表'!$W$11:$W$510),MATCH($C184,'２個別表'!$D$11:$D$510,0),1,2)),"")</f>
        <v/>
      </c>
    </row>
    <row r="185" spans="1:41" ht="30" hidden="1" customHeight="1">
      <c r="A185" s="721" t="str">
        <f t="shared" ca="1" si="20"/>
        <v/>
      </c>
      <c r="B185" s="722" t="str">
        <f t="shared" ca="1" si="21"/>
        <v/>
      </c>
      <c r="C185" s="728">
        <v>170</v>
      </c>
      <c r="D185" s="729" t="str">
        <f ca="1">IFERROR(IF(OR($C185="",$C185=0),"",INDEX(('２個別表'!$D$11:$D$510,'２個別表'!R$11:R$510),MATCH($C185,'２個別表'!$D$11:$D$510,0),1,2)),"")</f>
        <v/>
      </c>
      <c r="E185" s="729" t="str">
        <f ca="1">IFERROR(IF(OR($C185="",$C185=0),"",INDEX(('２個別表'!$D$11:$D$510,'２個別表'!S$11:S$510),MATCH($C185,'２個別表'!$D$11:$D$510,0),1,2)),"")</f>
        <v/>
      </c>
      <c r="F185" s="730" t="str">
        <f ca="1">IFERROR(IF(OR($C185="",$C185=0),"",INDEX(('２個別表'!$D$11:$D$510,'２個別表'!T$11:T$510),MATCH($C185,'２個別表'!$D$11:$D$510,0),1,2)),"")</f>
        <v/>
      </c>
      <c r="G185" s="732" t="str">
        <f ca="1">IFERROR(IF(OR($C185="",$C185=0),"",INDEX(('２個別表'!$D$11:$D$510,'２個別表'!V$11:V$510),MATCH($C185,'２個別表'!$D$11:$D$510,0),1,2)),"")</f>
        <v/>
      </c>
      <c r="H185" s="724" t="str">
        <f t="shared" ca="1" si="22"/>
        <v/>
      </c>
      <c r="I185" s="725" t="str">
        <f t="shared" ca="1" si="23"/>
        <v/>
      </c>
      <c r="J185" s="725" t="str">
        <f t="shared" ca="1" si="24"/>
        <v/>
      </c>
      <c r="K185" s="725" t="str">
        <f t="shared" ca="1" si="25"/>
        <v/>
      </c>
      <c r="L185" s="725" t="str">
        <f t="shared" ca="1" si="26"/>
        <v/>
      </c>
      <c r="M185" s="742" t="str">
        <f ca="1">IFERROR(IF(OR($C185="",$C185=0),"",INDEX(('２個別表'!$D$11:$D$510,'２個別表'!W$11:W$510),MATCH($C185,'２個別表'!$D$11:$D$510,0),1,2)&amp;" "&amp;INDEX(('２個別表'!$D$11:$D$510,'２個別表'!X$11:X$510),MATCH($C185,'２個別表'!$D$11:$D$510,0),1,2)),"")</f>
        <v/>
      </c>
      <c r="N185" s="738" t="str">
        <f ca="1">IF(IF(M185="2 補強以外の取組",SUMIFS('２個別表'!$M$11:$M$510,'２個別表'!$D$11:$D$510,$C185),SUMIFS('２個別表'!$N$11:$N$510,'２個別表'!$D$11:$D$510,$C185))=0,"",IF(M185="2 補強以外の取組",SUMIFS('２個別表'!$M$11:$M$510,'２個別表'!$D$11:$D$510,$C185),SUMIFS('２個別表'!$N$11:$N$510,'２個別表'!$D$11:$D$510,$C185)))</f>
        <v/>
      </c>
      <c r="O185" s="739" t="str">
        <f ca="1">IF(OR($N185="",$N185=0),"",SUMIF('２個別表'!$D$11:$D$510,$C185,'２個別表'!$BW$11:$BW$510))</f>
        <v/>
      </c>
      <c r="P185" s="739" t="str">
        <f ca="1">IF(OR($N185="",$N185=0),"",SUMIF('２個別表'!$D$11:$D$510,$C185,'２個別表'!$BY$11:$BY$510))</f>
        <v/>
      </c>
      <c r="Q185" s="739" t="str">
        <f ca="1">IF(OR($N185="",$N185=0),"",SUMIF('２個別表'!$D$11:$D$510,$C185,'２個別表'!$H$11:$H$510))</f>
        <v/>
      </c>
      <c r="R185" s="740" t="str">
        <f ca="1">IF(OR($N185="",$N185=0),"",SUMIF('２個別表'!$D$11:$D$510,$C185,'２個別表'!CS$11:CS$510))</f>
        <v/>
      </c>
      <c r="S185" s="743" t="str">
        <f ca="1">IF(OR($N185="",$N185=0),"",SUMIF('２個別表'!$D$11:$D$510,$C185,'２個別表'!CT$11:CT$510))</f>
        <v/>
      </c>
      <c r="T185" s="364"/>
      <c r="U185" s="364"/>
      <c r="V185" s="364"/>
      <c r="W185" s="365"/>
      <c r="X185" s="755" t="str">
        <f t="shared" ca="1" si="27"/>
        <v/>
      </c>
      <c r="Y185" s="756" t="str">
        <f t="shared" ca="1" si="28"/>
        <v/>
      </c>
      <c r="Z185" s="757" t="str">
        <f ca="1">IF(OR($N185="",$N185=0),"",SUMIF('２個別表'!$D$11:$D$510,$C185,'２個別表'!DZ$11:DZ$510))</f>
        <v/>
      </c>
      <c r="AA185" s="757" t="str">
        <f ca="1">IF(OR($N185="",$N185=0),"",SUMIF('２個別表'!$D$11:$D$510,$C185,'２個別表'!EA$11:EA$510))</f>
        <v/>
      </c>
      <c r="AB185" s="757" t="str">
        <f ca="1">IF(OR($N185="",$N185=0),"",SUMIF('２個別表'!$D$11:$D$510,$C185,'２個別表'!EB$11:EB$510))</f>
        <v/>
      </c>
      <c r="AC185" s="757" t="str">
        <f ca="1">IF(OR($N185="",$N185=0),"",SUMIF('２個別表'!$D$11:$D$510,$C185,'２個別表'!EC$11:EC$510))</f>
        <v/>
      </c>
      <c r="AD185" s="758" t="str">
        <f ca="1">IF(OR($N185="",$N185=0),"",SUMIF('２個別表'!$D$11:$D$510,$C185,'２個別表'!ED$11:ED$510))</f>
        <v/>
      </c>
      <c r="AE185" s="758" t="str">
        <f ca="1">IF(OR($N185="",$N185=0),"",SUMIF('２個別表'!$D$11:$D$510,$C185,'２個別表'!EE$11:EE$510))</f>
        <v/>
      </c>
      <c r="AF185" s="758" t="str">
        <f ca="1">IF(OR($N185="",$N185=0),"",SUMIF('２個別表'!$D$11:$D$510,$C185,'２個別表'!EF$11:EF$510))</f>
        <v/>
      </c>
      <c r="AG185" s="758" t="str">
        <f ca="1">IF(OR($N185="",$N185=0),"",SUMIF('２個別表'!$D$11:$D$510,$C185,'２個別表'!EG$11:EG$510))</f>
        <v/>
      </c>
      <c r="AH185" s="758" t="str">
        <f ca="1">IF(OR($N185="",$N185=0),"",SUMIF('２個別表'!$D$11:$D$510,$C185,'２個別表'!EH$11:EH$510))</f>
        <v/>
      </c>
      <c r="AI185" s="758" t="str">
        <f ca="1">IF(OR($N185="",$N185=0),"",SUMIF('２個別表'!$D$11:$D$510,$C185,'２個別表'!EI$11:EI$510))</f>
        <v/>
      </c>
      <c r="AJ185" s="758" t="str">
        <f ca="1">IF(OR($N185="",$N185=0),"",SUMIF('２個別表'!$D$11:$D$510,$C185,'２個別表'!EJ$11:EJ$510))</f>
        <v/>
      </c>
      <c r="AK185" s="758" t="str">
        <f ca="1">IF(OR($N185="",$N185=0),"",SUMIF('２個別表'!$D$11:$D$510,$C185,'２個別表'!EK$11:EK$510))</f>
        <v/>
      </c>
      <c r="AL185" s="759" t="str">
        <f ca="1">IF(OR($N185="",$N185=0),"",SUMIF('２個別表'!$D$11:$D$510,$C185,'２個別表'!EL$11:EL$510))</f>
        <v/>
      </c>
      <c r="AM185" s="760" t="str">
        <f ca="1">IF(OR($N185="",$N185=0),"",SUMIF('２個別表'!$D$11:$D$510,$C185,'２個別表'!EM$11:EM$510))</f>
        <v/>
      </c>
      <c r="AN185" s="33"/>
      <c r="AO185" s="721" t="str">
        <f ca="1">IFERROR(IF($C185="","",INDEX(('２個別表'!$D$11:$D$510,'２個別表'!$W$11:$W$510),MATCH($C185,'２個別表'!$D$11:$D$510,0),1,2)),"")</f>
        <v/>
      </c>
    </row>
    <row r="186" spans="1:41" ht="30" hidden="1" customHeight="1">
      <c r="A186" s="721" t="str">
        <f t="shared" ca="1" si="20"/>
        <v/>
      </c>
      <c r="B186" s="722" t="str">
        <f t="shared" ca="1" si="21"/>
        <v/>
      </c>
      <c r="C186" s="728">
        <v>171</v>
      </c>
      <c r="D186" s="729" t="str">
        <f ca="1">IFERROR(IF(OR($C186="",$C186=0),"",INDEX(('２個別表'!$D$11:$D$510,'２個別表'!R$11:R$510),MATCH($C186,'２個別表'!$D$11:$D$510,0),1,2)),"")</f>
        <v/>
      </c>
      <c r="E186" s="729" t="str">
        <f ca="1">IFERROR(IF(OR($C186="",$C186=0),"",INDEX(('２個別表'!$D$11:$D$510,'２個別表'!S$11:S$510),MATCH($C186,'２個別表'!$D$11:$D$510,0),1,2)),"")</f>
        <v/>
      </c>
      <c r="F186" s="730" t="str">
        <f ca="1">IFERROR(IF(OR($C186="",$C186=0),"",INDEX(('２個別表'!$D$11:$D$510,'２個別表'!T$11:T$510),MATCH($C186,'２個別表'!$D$11:$D$510,0),1,2)),"")</f>
        <v/>
      </c>
      <c r="G186" s="732" t="str">
        <f ca="1">IFERROR(IF(OR($C186="",$C186=0),"",INDEX(('２個別表'!$D$11:$D$510,'２個別表'!V$11:V$510),MATCH($C186,'２個別表'!$D$11:$D$510,0),1,2)),"")</f>
        <v/>
      </c>
      <c r="H186" s="724" t="str">
        <f t="shared" ca="1" si="22"/>
        <v/>
      </c>
      <c r="I186" s="725" t="str">
        <f t="shared" ca="1" si="23"/>
        <v/>
      </c>
      <c r="J186" s="725" t="str">
        <f t="shared" ca="1" si="24"/>
        <v/>
      </c>
      <c r="K186" s="725" t="str">
        <f t="shared" ca="1" si="25"/>
        <v/>
      </c>
      <c r="L186" s="725" t="str">
        <f t="shared" ca="1" si="26"/>
        <v/>
      </c>
      <c r="M186" s="742" t="str">
        <f ca="1">IFERROR(IF(OR($C186="",$C186=0),"",INDEX(('２個別表'!$D$11:$D$510,'２個別表'!W$11:W$510),MATCH($C186,'２個別表'!$D$11:$D$510,0),1,2)&amp;" "&amp;INDEX(('２個別表'!$D$11:$D$510,'２個別表'!X$11:X$510),MATCH($C186,'２個別表'!$D$11:$D$510,0),1,2)),"")</f>
        <v/>
      </c>
      <c r="N186" s="738" t="str">
        <f ca="1">IF(IF(M186="2 補強以外の取組",SUMIFS('２個別表'!$M$11:$M$510,'２個別表'!$D$11:$D$510,$C186),SUMIFS('２個別表'!$N$11:$N$510,'２個別表'!$D$11:$D$510,$C186))=0,"",IF(M186="2 補強以外の取組",SUMIFS('２個別表'!$M$11:$M$510,'２個別表'!$D$11:$D$510,$C186),SUMIFS('２個別表'!$N$11:$N$510,'２個別表'!$D$11:$D$510,$C186)))</f>
        <v/>
      </c>
      <c r="O186" s="739" t="str">
        <f ca="1">IF(OR($N186="",$N186=0),"",SUMIF('２個別表'!$D$11:$D$510,$C186,'２個別表'!$BW$11:$BW$510))</f>
        <v/>
      </c>
      <c r="P186" s="739" t="str">
        <f ca="1">IF(OR($N186="",$N186=0),"",SUMIF('２個別表'!$D$11:$D$510,$C186,'２個別表'!$BY$11:$BY$510))</f>
        <v/>
      </c>
      <c r="Q186" s="739" t="str">
        <f ca="1">IF(OR($N186="",$N186=0),"",SUMIF('２個別表'!$D$11:$D$510,$C186,'２個別表'!$H$11:$H$510))</f>
        <v/>
      </c>
      <c r="R186" s="740" t="str">
        <f ca="1">IF(OR($N186="",$N186=0),"",SUMIF('２個別表'!$D$11:$D$510,$C186,'２個別表'!CS$11:CS$510))</f>
        <v/>
      </c>
      <c r="S186" s="743" t="str">
        <f ca="1">IF(OR($N186="",$N186=0),"",SUMIF('２個別表'!$D$11:$D$510,$C186,'２個別表'!CT$11:CT$510))</f>
        <v/>
      </c>
      <c r="T186" s="364"/>
      <c r="U186" s="364"/>
      <c r="V186" s="364"/>
      <c r="W186" s="365"/>
      <c r="X186" s="755" t="str">
        <f t="shared" ca="1" si="27"/>
        <v/>
      </c>
      <c r="Y186" s="756" t="str">
        <f t="shared" ca="1" si="28"/>
        <v/>
      </c>
      <c r="Z186" s="757" t="str">
        <f ca="1">IF(OR($N186="",$N186=0),"",SUMIF('２個別表'!$D$11:$D$510,$C186,'２個別表'!DZ$11:DZ$510))</f>
        <v/>
      </c>
      <c r="AA186" s="757" t="str">
        <f ca="1">IF(OR($N186="",$N186=0),"",SUMIF('２個別表'!$D$11:$D$510,$C186,'２個別表'!EA$11:EA$510))</f>
        <v/>
      </c>
      <c r="AB186" s="757" t="str">
        <f ca="1">IF(OR($N186="",$N186=0),"",SUMIF('２個別表'!$D$11:$D$510,$C186,'２個別表'!EB$11:EB$510))</f>
        <v/>
      </c>
      <c r="AC186" s="757" t="str">
        <f ca="1">IF(OR($N186="",$N186=0),"",SUMIF('２個別表'!$D$11:$D$510,$C186,'２個別表'!EC$11:EC$510))</f>
        <v/>
      </c>
      <c r="AD186" s="758" t="str">
        <f ca="1">IF(OR($N186="",$N186=0),"",SUMIF('２個別表'!$D$11:$D$510,$C186,'２個別表'!ED$11:ED$510))</f>
        <v/>
      </c>
      <c r="AE186" s="758" t="str">
        <f ca="1">IF(OR($N186="",$N186=0),"",SUMIF('２個別表'!$D$11:$D$510,$C186,'２個別表'!EE$11:EE$510))</f>
        <v/>
      </c>
      <c r="AF186" s="758" t="str">
        <f ca="1">IF(OR($N186="",$N186=0),"",SUMIF('２個別表'!$D$11:$D$510,$C186,'２個別表'!EF$11:EF$510))</f>
        <v/>
      </c>
      <c r="AG186" s="758" t="str">
        <f ca="1">IF(OR($N186="",$N186=0),"",SUMIF('２個別表'!$D$11:$D$510,$C186,'２個別表'!EG$11:EG$510))</f>
        <v/>
      </c>
      <c r="AH186" s="758" t="str">
        <f ca="1">IF(OR($N186="",$N186=0),"",SUMIF('２個別表'!$D$11:$D$510,$C186,'２個別表'!EH$11:EH$510))</f>
        <v/>
      </c>
      <c r="AI186" s="758" t="str">
        <f ca="1">IF(OR($N186="",$N186=0),"",SUMIF('２個別表'!$D$11:$D$510,$C186,'２個別表'!EI$11:EI$510))</f>
        <v/>
      </c>
      <c r="AJ186" s="758" t="str">
        <f ca="1">IF(OR($N186="",$N186=0),"",SUMIF('２個別表'!$D$11:$D$510,$C186,'２個別表'!EJ$11:EJ$510))</f>
        <v/>
      </c>
      <c r="AK186" s="758" t="str">
        <f ca="1">IF(OR($N186="",$N186=0),"",SUMIF('２個別表'!$D$11:$D$510,$C186,'２個別表'!EK$11:EK$510))</f>
        <v/>
      </c>
      <c r="AL186" s="759" t="str">
        <f ca="1">IF(OR($N186="",$N186=0),"",SUMIF('２個別表'!$D$11:$D$510,$C186,'２個別表'!EL$11:EL$510))</f>
        <v/>
      </c>
      <c r="AM186" s="760" t="str">
        <f ca="1">IF(OR($N186="",$N186=0),"",SUMIF('２個別表'!$D$11:$D$510,$C186,'２個別表'!EM$11:EM$510))</f>
        <v/>
      </c>
      <c r="AN186" s="33"/>
      <c r="AO186" s="721" t="str">
        <f ca="1">IFERROR(IF($C186="","",INDEX(('２個別表'!$D$11:$D$510,'２個別表'!$W$11:$W$510),MATCH($C186,'２個別表'!$D$11:$D$510,0),1,2)),"")</f>
        <v/>
      </c>
    </row>
    <row r="187" spans="1:41" ht="30" hidden="1" customHeight="1">
      <c r="A187" s="721" t="str">
        <f t="shared" ca="1" si="20"/>
        <v/>
      </c>
      <c r="B187" s="722" t="str">
        <f t="shared" ca="1" si="21"/>
        <v/>
      </c>
      <c r="C187" s="728">
        <v>172</v>
      </c>
      <c r="D187" s="729" t="str">
        <f ca="1">IFERROR(IF(OR($C187="",$C187=0),"",INDEX(('２個別表'!$D$11:$D$510,'２個別表'!R$11:R$510),MATCH($C187,'２個別表'!$D$11:$D$510,0),1,2)),"")</f>
        <v/>
      </c>
      <c r="E187" s="729" t="str">
        <f ca="1">IFERROR(IF(OR($C187="",$C187=0),"",INDEX(('２個別表'!$D$11:$D$510,'２個別表'!S$11:S$510),MATCH($C187,'２個別表'!$D$11:$D$510,0),1,2)),"")</f>
        <v/>
      </c>
      <c r="F187" s="730" t="str">
        <f ca="1">IFERROR(IF(OR($C187="",$C187=0),"",INDEX(('２個別表'!$D$11:$D$510,'２個別表'!T$11:T$510),MATCH($C187,'２個別表'!$D$11:$D$510,0),1,2)),"")</f>
        <v/>
      </c>
      <c r="G187" s="732" t="str">
        <f ca="1">IFERROR(IF(OR($C187="",$C187=0),"",INDEX(('２個別表'!$D$11:$D$510,'２個別表'!V$11:V$510),MATCH($C187,'２個別表'!$D$11:$D$510,0),1,2)),"")</f>
        <v/>
      </c>
      <c r="H187" s="724" t="str">
        <f t="shared" ca="1" si="22"/>
        <v/>
      </c>
      <c r="I187" s="725" t="str">
        <f t="shared" ca="1" si="23"/>
        <v/>
      </c>
      <c r="J187" s="725" t="str">
        <f t="shared" ca="1" si="24"/>
        <v/>
      </c>
      <c r="K187" s="725" t="str">
        <f t="shared" ca="1" si="25"/>
        <v/>
      </c>
      <c r="L187" s="725" t="str">
        <f t="shared" ca="1" si="26"/>
        <v/>
      </c>
      <c r="M187" s="742" t="str">
        <f ca="1">IFERROR(IF(OR($C187="",$C187=0),"",INDEX(('２個別表'!$D$11:$D$510,'２個別表'!W$11:W$510),MATCH($C187,'２個別表'!$D$11:$D$510,0),1,2)&amp;" "&amp;INDEX(('２個別表'!$D$11:$D$510,'２個別表'!X$11:X$510),MATCH($C187,'２個別表'!$D$11:$D$510,0),1,2)),"")</f>
        <v/>
      </c>
      <c r="N187" s="738" t="str">
        <f ca="1">IF(IF(M187="2 補強以外の取組",SUMIFS('２個別表'!$M$11:$M$510,'２個別表'!$D$11:$D$510,$C187),SUMIFS('２個別表'!$N$11:$N$510,'２個別表'!$D$11:$D$510,$C187))=0,"",IF(M187="2 補強以外の取組",SUMIFS('２個別表'!$M$11:$M$510,'２個別表'!$D$11:$D$510,$C187),SUMIFS('２個別表'!$N$11:$N$510,'２個別表'!$D$11:$D$510,$C187)))</f>
        <v/>
      </c>
      <c r="O187" s="739" t="str">
        <f ca="1">IF(OR($N187="",$N187=0),"",SUMIF('２個別表'!$D$11:$D$510,$C187,'２個別表'!$BW$11:$BW$510))</f>
        <v/>
      </c>
      <c r="P187" s="739" t="str">
        <f ca="1">IF(OR($N187="",$N187=0),"",SUMIF('２個別表'!$D$11:$D$510,$C187,'２個別表'!$BY$11:$BY$510))</f>
        <v/>
      </c>
      <c r="Q187" s="739" t="str">
        <f ca="1">IF(OR($N187="",$N187=0),"",SUMIF('２個別表'!$D$11:$D$510,$C187,'２個別表'!$H$11:$H$510))</f>
        <v/>
      </c>
      <c r="R187" s="740" t="str">
        <f ca="1">IF(OR($N187="",$N187=0),"",SUMIF('２個別表'!$D$11:$D$510,$C187,'２個別表'!CS$11:CS$510))</f>
        <v/>
      </c>
      <c r="S187" s="743" t="str">
        <f ca="1">IF(OR($N187="",$N187=0),"",SUMIF('２個別表'!$D$11:$D$510,$C187,'２個別表'!CT$11:CT$510))</f>
        <v/>
      </c>
      <c r="T187" s="364"/>
      <c r="U187" s="364"/>
      <c r="V187" s="364"/>
      <c r="W187" s="365"/>
      <c r="X187" s="755" t="str">
        <f t="shared" ca="1" si="27"/>
        <v/>
      </c>
      <c r="Y187" s="756" t="str">
        <f t="shared" ca="1" si="28"/>
        <v/>
      </c>
      <c r="Z187" s="757" t="str">
        <f ca="1">IF(OR($N187="",$N187=0),"",SUMIF('２個別表'!$D$11:$D$510,$C187,'２個別表'!DZ$11:DZ$510))</f>
        <v/>
      </c>
      <c r="AA187" s="757" t="str">
        <f ca="1">IF(OR($N187="",$N187=0),"",SUMIF('２個別表'!$D$11:$D$510,$C187,'２個別表'!EA$11:EA$510))</f>
        <v/>
      </c>
      <c r="AB187" s="757" t="str">
        <f ca="1">IF(OR($N187="",$N187=0),"",SUMIF('２個別表'!$D$11:$D$510,$C187,'２個別表'!EB$11:EB$510))</f>
        <v/>
      </c>
      <c r="AC187" s="757" t="str">
        <f ca="1">IF(OR($N187="",$N187=0),"",SUMIF('２個別表'!$D$11:$D$510,$C187,'２個別表'!EC$11:EC$510))</f>
        <v/>
      </c>
      <c r="AD187" s="758" t="str">
        <f ca="1">IF(OR($N187="",$N187=0),"",SUMIF('２個別表'!$D$11:$D$510,$C187,'２個別表'!ED$11:ED$510))</f>
        <v/>
      </c>
      <c r="AE187" s="758" t="str">
        <f ca="1">IF(OR($N187="",$N187=0),"",SUMIF('２個別表'!$D$11:$D$510,$C187,'２個別表'!EE$11:EE$510))</f>
        <v/>
      </c>
      <c r="AF187" s="758" t="str">
        <f ca="1">IF(OR($N187="",$N187=0),"",SUMIF('２個別表'!$D$11:$D$510,$C187,'２個別表'!EF$11:EF$510))</f>
        <v/>
      </c>
      <c r="AG187" s="758" t="str">
        <f ca="1">IF(OR($N187="",$N187=0),"",SUMIF('２個別表'!$D$11:$D$510,$C187,'２個別表'!EG$11:EG$510))</f>
        <v/>
      </c>
      <c r="AH187" s="758" t="str">
        <f ca="1">IF(OR($N187="",$N187=0),"",SUMIF('２個別表'!$D$11:$D$510,$C187,'２個別表'!EH$11:EH$510))</f>
        <v/>
      </c>
      <c r="AI187" s="758" t="str">
        <f ca="1">IF(OR($N187="",$N187=0),"",SUMIF('２個別表'!$D$11:$D$510,$C187,'２個別表'!EI$11:EI$510))</f>
        <v/>
      </c>
      <c r="AJ187" s="758" t="str">
        <f ca="1">IF(OR($N187="",$N187=0),"",SUMIF('２個別表'!$D$11:$D$510,$C187,'２個別表'!EJ$11:EJ$510))</f>
        <v/>
      </c>
      <c r="AK187" s="758" t="str">
        <f ca="1">IF(OR($N187="",$N187=0),"",SUMIF('２個別表'!$D$11:$D$510,$C187,'２個別表'!EK$11:EK$510))</f>
        <v/>
      </c>
      <c r="AL187" s="759" t="str">
        <f ca="1">IF(OR($N187="",$N187=0),"",SUMIF('２個別表'!$D$11:$D$510,$C187,'２個別表'!EL$11:EL$510))</f>
        <v/>
      </c>
      <c r="AM187" s="760" t="str">
        <f ca="1">IF(OR($N187="",$N187=0),"",SUMIF('２個別表'!$D$11:$D$510,$C187,'２個別表'!EM$11:EM$510))</f>
        <v/>
      </c>
      <c r="AN187" s="33"/>
      <c r="AO187" s="721" t="str">
        <f ca="1">IFERROR(IF($C187="","",INDEX(('２個別表'!$D$11:$D$510,'２個別表'!$W$11:$W$510),MATCH($C187,'２個別表'!$D$11:$D$510,0),1,2)),"")</f>
        <v/>
      </c>
    </row>
    <row r="188" spans="1:41" ht="30" hidden="1" customHeight="1">
      <c r="A188" s="721" t="str">
        <f t="shared" ca="1" si="20"/>
        <v/>
      </c>
      <c r="B188" s="722" t="str">
        <f t="shared" ca="1" si="21"/>
        <v/>
      </c>
      <c r="C188" s="728">
        <v>173</v>
      </c>
      <c r="D188" s="729" t="str">
        <f ca="1">IFERROR(IF(OR($C188="",$C188=0),"",INDEX(('２個別表'!$D$11:$D$510,'２個別表'!R$11:R$510),MATCH($C188,'２個別表'!$D$11:$D$510,0),1,2)),"")</f>
        <v/>
      </c>
      <c r="E188" s="729" t="str">
        <f ca="1">IFERROR(IF(OR($C188="",$C188=0),"",INDEX(('２個別表'!$D$11:$D$510,'２個別表'!S$11:S$510),MATCH($C188,'２個別表'!$D$11:$D$510,0),1,2)),"")</f>
        <v/>
      </c>
      <c r="F188" s="730" t="str">
        <f ca="1">IFERROR(IF(OR($C188="",$C188=0),"",INDEX(('２個別表'!$D$11:$D$510,'２個別表'!T$11:T$510),MATCH($C188,'２個別表'!$D$11:$D$510,0),1,2)),"")</f>
        <v/>
      </c>
      <c r="G188" s="732" t="str">
        <f ca="1">IFERROR(IF(OR($C188="",$C188=0),"",INDEX(('２個別表'!$D$11:$D$510,'２個別表'!V$11:V$510),MATCH($C188,'２個別表'!$D$11:$D$510,0),1,2)),"")</f>
        <v/>
      </c>
      <c r="H188" s="724" t="str">
        <f t="shared" ca="1" si="22"/>
        <v/>
      </c>
      <c r="I188" s="725" t="str">
        <f t="shared" ca="1" si="23"/>
        <v/>
      </c>
      <c r="J188" s="725" t="str">
        <f t="shared" ca="1" si="24"/>
        <v/>
      </c>
      <c r="K188" s="725" t="str">
        <f t="shared" ca="1" si="25"/>
        <v/>
      </c>
      <c r="L188" s="725" t="str">
        <f t="shared" ca="1" si="26"/>
        <v/>
      </c>
      <c r="M188" s="742" t="str">
        <f ca="1">IFERROR(IF(OR($C188="",$C188=0),"",INDEX(('２個別表'!$D$11:$D$510,'２個別表'!W$11:W$510),MATCH($C188,'２個別表'!$D$11:$D$510,0),1,2)&amp;" "&amp;INDEX(('２個別表'!$D$11:$D$510,'２個別表'!X$11:X$510),MATCH($C188,'２個別表'!$D$11:$D$510,0),1,2)),"")</f>
        <v/>
      </c>
      <c r="N188" s="738" t="str">
        <f ca="1">IF(IF(M188="2 補強以外の取組",SUMIFS('２個別表'!$M$11:$M$510,'２個別表'!$D$11:$D$510,$C188),SUMIFS('２個別表'!$N$11:$N$510,'２個別表'!$D$11:$D$510,$C188))=0,"",IF(M188="2 補強以外の取組",SUMIFS('２個別表'!$M$11:$M$510,'２個別表'!$D$11:$D$510,$C188),SUMIFS('２個別表'!$N$11:$N$510,'２個別表'!$D$11:$D$510,$C188)))</f>
        <v/>
      </c>
      <c r="O188" s="739" t="str">
        <f ca="1">IF(OR($N188="",$N188=0),"",SUMIF('２個別表'!$D$11:$D$510,$C188,'２個別表'!$BW$11:$BW$510))</f>
        <v/>
      </c>
      <c r="P188" s="739" t="str">
        <f ca="1">IF(OR($N188="",$N188=0),"",SUMIF('２個別表'!$D$11:$D$510,$C188,'２個別表'!$BY$11:$BY$510))</f>
        <v/>
      </c>
      <c r="Q188" s="739" t="str">
        <f ca="1">IF(OR($N188="",$N188=0),"",SUMIF('２個別表'!$D$11:$D$510,$C188,'２個別表'!$H$11:$H$510))</f>
        <v/>
      </c>
      <c r="R188" s="740" t="str">
        <f ca="1">IF(OR($N188="",$N188=0),"",SUMIF('２個別表'!$D$11:$D$510,$C188,'２個別表'!CS$11:CS$510))</f>
        <v/>
      </c>
      <c r="S188" s="743" t="str">
        <f ca="1">IF(OR($N188="",$N188=0),"",SUMIF('２個別表'!$D$11:$D$510,$C188,'２個別表'!CT$11:CT$510))</f>
        <v/>
      </c>
      <c r="T188" s="364"/>
      <c r="U188" s="364"/>
      <c r="V188" s="364"/>
      <c r="W188" s="365"/>
      <c r="X188" s="755" t="str">
        <f t="shared" ca="1" si="27"/>
        <v/>
      </c>
      <c r="Y188" s="756" t="str">
        <f t="shared" ca="1" si="28"/>
        <v/>
      </c>
      <c r="Z188" s="757" t="str">
        <f ca="1">IF(OR($N188="",$N188=0),"",SUMIF('２個別表'!$D$11:$D$510,$C188,'２個別表'!DZ$11:DZ$510))</f>
        <v/>
      </c>
      <c r="AA188" s="757" t="str">
        <f ca="1">IF(OR($N188="",$N188=0),"",SUMIF('２個別表'!$D$11:$D$510,$C188,'２個別表'!EA$11:EA$510))</f>
        <v/>
      </c>
      <c r="AB188" s="757" t="str">
        <f ca="1">IF(OR($N188="",$N188=0),"",SUMIF('２個別表'!$D$11:$D$510,$C188,'２個別表'!EB$11:EB$510))</f>
        <v/>
      </c>
      <c r="AC188" s="757" t="str">
        <f ca="1">IF(OR($N188="",$N188=0),"",SUMIF('２個別表'!$D$11:$D$510,$C188,'２個別表'!EC$11:EC$510))</f>
        <v/>
      </c>
      <c r="AD188" s="758" t="str">
        <f ca="1">IF(OR($N188="",$N188=0),"",SUMIF('２個別表'!$D$11:$D$510,$C188,'２個別表'!ED$11:ED$510))</f>
        <v/>
      </c>
      <c r="AE188" s="758" t="str">
        <f ca="1">IF(OR($N188="",$N188=0),"",SUMIF('２個別表'!$D$11:$D$510,$C188,'２個別表'!EE$11:EE$510))</f>
        <v/>
      </c>
      <c r="AF188" s="758" t="str">
        <f ca="1">IF(OR($N188="",$N188=0),"",SUMIF('２個別表'!$D$11:$D$510,$C188,'２個別表'!EF$11:EF$510))</f>
        <v/>
      </c>
      <c r="AG188" s="758" t="str">
        <f ca="1">IF(OR($N188="",$N188=0),"",SUMIF('２個別表'!$D$11:$D$510,$C188,'２個別表'!EG$11:EG$510))</f>
        <v/>
      </c>
      <c r="AH188" s="758" t="str">
        <f ca="1">IF(OR($N188="",$N188=0),"",SUMIF('２個別表'!$D$11:$D$510,$C188,'２個別表'!EH$11:EH$510))</f>
        <v/>
      </c>
      <c r="AI188" s="758" t="str">
        <f ca="1">IF(OR($N188="",$N188=0),"",SUMIF('２個別表'!$D$11:$D$510,$C188,'２個別表'!EI$11:EI$510))</f>
        <v/>
      </c>
      <c r="AJ188" s="758" t="str">
        <f ca="1">IF(OR($N188="",$N188=0),"",SUMIF('２個別表'!$D$11:$D$510,$C188,'２個別表'!EJ$11:EJ$510))</f>
        <v/>
      </c>
      <c r="AK188" s="758" t="str">
        <f ca="1">IF(OR($N188="",$N188=0),"",SUMIF('２個別表'!$D$11:$D$510,$C188,'２個別表'!EK$11:EK$510))</f>
        <v/>
      </c>
      <c r="AL188" s="759" t="str">
        <f ca="1">IF(OR($N188="",$N188=0),"",SUMIF('２個別表'!$D$11:$D$510,$C188,'２個別表'!EL$11:EL$510))</f>
        <v/>
      </c>
      <c r="AM188" s="760" t="str">
        <f ca="1">IF(OR($N188="",$N188=0),"",SUMIF('２個別表'!$D$11:$D$510,$C188,'２個別表'!EM$11:EM$510))</f>
        <v/>
      </c>
      <c r="AN188" s="33"/>
      <c r="AO188" s="721" t="str">
        <f ca="1">IFERROR(IF($C188="","",INDEX(('２個別表'!$D$11:$D$510,'２個別表'!$W$11:$W$510),MATCH($C188,'２個別表'!$D$11:$D$510,0),1,2)),"")</f>
        <v/>
      </c>
    </row>
    <row r="189" spans="1:41" ht="30" hidden="1" customHeight="1">
      <c r="A189" s="721" t="str">
        <f t="shared" ca="1" si="20"/>
        <v/>
      </c>
      <c r="B189" s="722" t="str">
        <f t="shared" ca="1" si="21"/>
        <v/>
      </c>
      <c r="C189" s="728">
        <v>174</v>
      </c>
      <c r="D189" s="729" t="str">
        <f ca="1">IFERROR(IF(OR($C189="",$C189=0),"",INDEX(('２個別表'!$D$11:$D$510,'２個別表'!R$11:R$510),MATCH($C189,'２個別表'!$D$11:$D$510,0),1,2)),"")</f>
        <v/>
      </c>
      <c r="E189" s="729" t="str">
        <f ca="1">IFERROR(IF(OR($C189="",$C189=0),"",INDEX(('２個別表'!$D$11:$D$510,'２個別表'!S$11:S$510),MATCH($C189,'２個別表'!$D$11:$D$510,0),1,2)),"")</f>
        <v/>
      </c>
      <c r="F189" s="730" t="str">
        <f ca="1">IFERROR(IF(OR($C189="",$C189=0),"",INDEX(('２個別表'!$D$11:$D$510,'２個別表'!T$11:T$510),MATCH($C189,'２個別表'!$D$11:$D$510,0),1,2)),"")</f>
        <v/>
      </c>
      <c r="G189" s="732" t="str">
        <f ca="1">IFERROR(IF(OR($C189="",$C189=0),"",INDEX(('２個別表'!$D$11:$D$510,'２個別表'!V$11:V$510),MATCH($C189,'２個別表'!$D$11:$D$510,0),1,2)),"")</f>
        <v/>
      </c>
      <c r="H189" s="724" t="str">
        <f t="shared" ca="1" si="22"/>
        <v/>
      </c>
      <c r="I189" s="725" t="str">
        <f t="shared" ca="1" si="23"/>
        <v/>
      </c>
      <c r="J189" s="725" t="str">
        <f t="shared" ca="1" si="24"/>
        <v/>
      </c>
      <c r="K189" s="725" t="str">
        <f t="shared" ca="1" si="25"/>
        <v/>
      </c>
      <c r="L189" s="725" t="str">
        <f t="shared" ca="1" si="26"/>
        <v/>
      </c>
      <c r="M189" s="742" t="str">
        <f ca="1">IFERROR(IF(OR($C189="",$C189=0),"",INDEX(('２個別表'!$D$11:$D$510,'２個別表'!W$11:W$510),MATCH($C189,'２個別表'!$D$11:$D$510,0),1,2)&amp;" "&amp;INDEX(('２個別表'!$D$11:$D$510,'２個別表'!X$11:X$510),MATCH($C189,'２個別表'!$D$11:$D$510,0),1,2)),"")</f>
        <v/>
      </c>
      <c r="N189" s="738" t="str">
        <f ca="1">IF(IF(M189="2 補強以外の取組",SUMIFS('２個別表'!$M$11:$M$510,'２個別表'!$D$11:$D$510,$C189),SUMIFS('２個別表'!$N$11:$N$510,'２個別表'!$D$11:$D$510,$C189))=0,"",IF(M189="2 補強以外の取組",SUMIFS('２個別表'!$M$11:$M$510,'２個別表'!$D$11:$D$510,$C189),SUMIFS('２個別表'!$N$11:$N$510,'２個別表'!$D$11:$D$510,$C189)))</f>
        <v/>
      </c>
      <c r="O189" s="739" t="str">
        <f ca="1">IF(OR($N189="",$N189=0),"",SUMIF('２個別表'!$D$11:$D$510,$C189,'２個別表'!$BW$11:$BW$510))</f>
        <v/>
      </c>
      <c r="P189" s="739" t="str">
        <f ca="1">IF(OR($N189="",$N189=0),"",SUMIF('２個別表'!$D$11:$D$510,$C189,'２個別表'!$BY$11:$BY$510))</f>
        <v/>
      </c>
      <c r="Q189" s="739" t="str">
        <f ca="1">IF(OR($N189="",$N189=0),"",SUMIF('２個別表'!$D$11:$D$510,$C189,'２個別表'!$H$11:$H$510))</f>
        <v/>
      </c>
      <c r="R189" s="740" t="str">
        <f ca="1">IF(OR($N189="",$N189=0),"",SUMIF('２個別表'!$D$11:$D$510,$C189,'２個別表'!CS$11:CS$510))</f>
        <v/>
      </c>
      <c r="S189" s="743" t="str">
        <f ca="1">IF(OR($N189="",$N189=0),"",SUMIF('２個別表'!$D$11:$D$510,$C189,'２個別表'!CT$11:CT$510))</f>
        <v/>
      </c>
      <c r="T189" s="364"/>
      <c r="U189" s="364"/>
      <c r="V189" s="364"/>
      <c r="W189" s="365"/>
      <c r="X189" s="755" t="str">
        <f t="shared" ca="1" si="27"/>
        <v/>
      </c>
      <c r="Y189" s="756" t="str">
        <f t="shared" ca="1" si="28"/>
        <v/>
      </c>
      <c r="Z189" s="757" t="str">
        <f ca="1">IF(OR($N189="",$N189=0),"",SUMIF('２個別表'!$D$11:$D$510,$C189,'２個別表'!DZ$11:DZ$510))</f>
        <v/>
      </c>
      <c r="AA189" s="757" t="str">
        <f ca="1">IF(OR($N189="",$N189=0),"",SUMIF('２個別表'!$D$11:$D$510,$C189,'２個別表'!EA$11:EA$510))</f>
        <v/>
      </c>
      <c r="AB189" s="757" t="str">
        <f ca="1">IF(OR($N189="",$N189=0),"",SUMIF('２個別表'!$D$11:$D$510,$C189,'２個別表'!EB$11:EB$510))</f>
        <v/>
      </c>
      <c r="AC189" s="757" t="str">
        <f ca="1">IF(OR($N189="",$N189=0),"",SUMIF('２個別表'!$D$11:$D$510,$C189,'２個別表'!EC$11:EC$510))</f>
        <v/>
      </c>
      <c r="AD189" s="758" t="str">
        <f ca="1">IF(OR($N189="",$N189=0),"",SUMIF('２個別表'!$D$11:$D$510,$C189,'２個別表'!ED$11:ED$510))</f>
        <v/>
      </c>
      <c r="AE189" s="758" t="str">
        <f ca="1">IF(OR($N189="",$N189=0),"",SUMIF('２個別表'!$D$11:$D$510,$C189,'２個別表'!EE$11:EE$510))</f>
        <v/>
      </c>
      <c r="AF189" s="758" t="str">
        <f ca="1">IF(OR($N189="",$N189=0),"",SUMIF('２個別表'!$D$11:$D$510,$C189,'２個別表'!EF$11:EF$510))</f>
        <v/>
      </c>
      <c r="AG189" s="758" t="str">
        <f ca="1">IF(OR($N189="",$N189=0),"",SUMIF('２個別表'!$D$11:$D$510,$C189,'２個別表'!EG$11:EG$510))</f>
        <v/>
      </c>
      <c r="AH189" s="758" t="str">
        <f ca="1">IF(OR($N189="",$N189=0),"",SUMIF('２個別表'!$D$11:$D$510,$C189,'２個別表'!EH$11:EH$510))</f>
        <v/>
      </c>
      <c r="AI189" s="758" t="str">
        <f ca="1">IF(OR($N189="",$N189=0),"",SUMIF('２個別表'!$D$11:$D$510,$C189,'２個別表'!EI$11:EI$510))</f>
        <v/>
      </c>
      <c r="AJ189" s="758" t="str">
        <f ca="1">IF(OR($N189="",$N189=0),"",SUMIF('２個別表'!$D$11:$D$510,$C189,'２個別表'!EJ$11:EJ$510))</f>
        <v/>
      </c>
      <c r="AK189" s="758" t="str">
        <f ca="1">IF(OR($N189="",$N189=0),"",SUMIF('２個別表'!$D$11:$D$510,$C189,'２個別表'!EK$11:EK$510))</f>
        <v/>
      </c>
      <c r="AL189" s="759" t="str">
        <f ca="1">IF(OR($N189="",$N189=0),"",SUMIF('２個別表'!$D$11:$D$510,$C189,'２個別表'!EL$11:EL$510))</f>
        <v/>
      </c>
      <c r="AM189" s="760" t="str">
        <f ca="1">IF(OR($N189="",$N189=0),"",SUMIF('２個別表'!$D$11:$D$510,$C189,'２個別表'!EM$11:EM$510))</f>
        <v/>
      </c>
      <c r="AN189" s="33"/>
      <c r="AO189" s="721" t="str">
        <f ca="1">IFERROR(IF($C189="","",INDEX(('２個別表'!$D$11:$D$510,'２個別表'!$W$11:$W$510),MATCH($C189,'２個別表'!$D$11:$D$510,0),1,2)),"")</f>
        <v/>
      </c>
    </row>
    <row r="190" spans="1:41" ht="30" hidden="1" customHeight="1">
      <c r="A190" s="721" t="str">
        <f t="shared" ca="1" si="20"/>
        <v/>
      </c>
      <c r="B190" s="722" t="str">
        <f t="shared" ca="1" si="21"/>
        <v/>
      </c>
      <c r="C190" s="728">
        <v>175</v>
      </c>
      <c r="D190" s="729" t="str">
        <f ca="1">IFERROR(IF(OR($C190="",$C190=0),"",INDEX(('２個別表'!$D$11:$D$510,'２個別表'!R$11:R$510),MATCH($C190,'２個別表'!$D$11:$D$510,0),1,2)),"")</f>
        <v/>
      </c>
      <c r="E190" s="729" t="str">
        <f ca="1">IFERROR(IF(OR($C190="",$C190=0),"",INDEX(('２個別表'!$D$11:$D$510,'２個別表'!S$11:S$510),MATCH($C190,'２個別表'!$D$11:$D$510,0),1,2)),"")</f>
        <v/>
      </c>
      <c r="F190" s="730" t="str">
        <f ca="1">IFERROR(IF(OR($C190="",$C190=0),"",INDEX(('２個別表'!$D$11:$D$510,'２個別表'!T$11:T$510),MATCH($C190,'２個別表'!$D$11:$D$510,0),1,2)),"")</f>
        <v/>
      </c>
      <c r="G190" s="732" t="str">
        <f ca="1">IFERROR(IF(OR($C190="",$C190=0),"",INDEX(('２個別表'!$D$11:$D$510,'２個別表'!V$11:V$510),MATCH($C190,'２個別表'!$D$11:$D$510,0),1,2)),"")</f>
        <v/>
      </c>
      <c r="H190" s="724" t="str">
        <f t="shared" ca="1" si="22"/>
        <v/>
      </c>
      <c r="I190" s="725" t="str">
        <f t="shared" ca="1" si="23"/>
        <v/>
      </c>
      <c r="J190" s="725" t="str">
        <f t="shared" ca="1" si="24"/>
        <v/>
      </c>
      <c r="K190" s="725" t="str">
        <f t="shared" ca="1" si="25"/>
        <v/>
      </c>
      <c r="L190" s="725" t="str">
        <f t="shared" ca="1" si="26"/>
        <v/>
      </c>
      <c r="M190" s="742" t="str">
        <f ca="1">IFERROR(IF(OR($C190="",$C190=0),"",INDEX(('２個別表'!$D$11:$D$510,'２個別表'!W$11:W$510),MATCH($C190,'２個別表'!$D$11:$D$510,0),1,2)&amp;" "&amp;INDEX(('２個別表'!$D$11:$D$510,'２個別表'!X$11:X$510),MATCH($C190,'２個別表'!$D$11:$D$510,0),1,2)),"")</f>
        <v/>
      </c>
      <c r="N190" s="738" t="str">
        <f ca="1">IF(IF(M190="2 補強以外の取組",SUMIFS('２個別表'!$M$11:$M$510,'２個別表'!$D$11:$D$510,$C190),SUMIFS('２個別表'!$N$11:$N$510,'２個別表'!$D$11:$D$510,$C190))=0,"",IF(M190="2 補強以外の取組",SUMIFS('２個別表'!$M$11:$M$510,'２個別表'!$D$11:$D$510,$C190),SUMIFS('２個別表'!$N$11:$N$510,'２個別表'!$D$11:$D$510,$C190)))</f>
        <v/>
      </c>
      <c r="O190" s="739" t="str">
        <f ca="1">IF(OR($N190="",$N190=0),"",SUMIF('２個別表'!$D$11:$D$510,$C190,'２個別表'!$BW$11:$BW$510))</f>
        <v/>
      </c>
      <c r="P190" s="739" t="str">
        <f ca="1">IF(OR($N190="",$N190=0),"",SUMIF('２個別表'!$D$11:$D$510,$C190,'２個別表'!$BY$11:$BY$510))</f>
        <v/>
      </c>
      <c r="Q190" s="739" t="str">
        <f ca="1">IF(OR($N190="",$N190=0),"",SUMIF('２個別表'!$D$11:$D$510,$C190,'２個別表'!$H$11:$H$510))</f>
        <v/>
      </c>
      <c r="R190" s="740" t="str">
        <f ca="1">IF(OR($N190="",$N190=0),"",SUMIF('２個別表'!$D$11:$D$510,$C190,'２個別表'!CS$11:CS$510))</f>
        <v/>
      </c>
      <c r="S190" s="743" t="str">
        <f ca="1">IF(OR($N190="",$N190=0),"",SUMIF('２個別表'!$D$11:$D$510,$C190,'２個別表'!CT$11:CT$510))</f>
        <v/>
      </c>
      <c r="T190" s="364"/>
      <c r="U190" s="364"/>
      <c r="V190" s="364"/>
      <c r="W190" s="365"/>
      <c r="X190" s="755" t="str">
        <f t="shared" ca="1" si="27"/>
        <v/>
      </c>
      <c r="Y190" s="756" t="str">
        <f t="shared" ca="1" si="28"/>
        <v/>
      </c>
      <c r="Z190" s="757" t="str">
        <f ca="1">IF(OR($N190="",$N190=0),"",SUMIF('２個別表'!$D$11:$D$510,$C190,'２個別表'!DZ$11:DZ$510))</f>
        <v/>
      </c>
      <c r="AA190" s="757" t="str">
        <f ca="1">IF(OR($N190="",$N190=0),"",SUMIF('２個別表'!$D$11:$D$510,$C190,'２個別表'!EA$11:EA$510))</f>
        <v/>
      </c>
      <c r="AB190" s="757" t="str">
        <f ca="1">IF(OR($N190="",$N190=0),"",SUMIF('２個別表'!$D$11:$D$510,$C190,'２個別表'!EB$11:EB$510))</f>
        <v/>
      </c>
      <c r="AC190" s="757" t="str">
        <f ca="1">IF(OR($N190="",$N190=0),"",SUMIF('２個別表'!$D$11:$D$510,$C190,'２個別表'!EC$11:EC$510))</f>
        <v/>
      </c>
      <c r="AD190" s="758" t="str">
        <f ca="1">IF(OR($N190="",$N190=0),"",SUMIF('２個別表'!$D$11:$D$510,$C190,'２個別表'!ED$11:ED$510))</f>
        <v/>
      </c>
      <c r="AE190" s="758" t="str">
        <f ca="1">IF(OR($N190="",$N190=0),"",SUMIF('２個別表'!$D$11:$D$510,$C190,'２個別表'!EE$11:EE$510))</f>
        <v/>
      </c>
      <c r="AF190" s="758" t="str">
        <f ca="1">IF(OR($N190="",$N190=0),"",SUMIF('２個別表'!$D$11:$D$510,$C190,'２個別表'!EF$11:EF$510))</f>
        <v/>
      </c>
      <c r="AG190" s="758" t="str">
        <f ca="1">IF(OR($N190="",$N190=0),"",SUMIF('２個別表'!$D$11:$D$510,$C190,'２個別表'!EG$11:EG$510))</f>
        <v/>
      </c>
      <c r="AH190" s="758" t="str">
        <f ca="1">IF(OR($N190="",$N190=0),"",SUMIF('２個別表'!$D$11:$D$510,$C190,'２個別表'!EH$11:EH$510))</f>
        <v/>
      </c>
      <c r="AI190" s="758" t="str">
        <f ca="1">IF(OR($N190="",$N190=0),"",SUMIF('２個別表'!$D$11:$D$510,$C190,'２個別表'!EI$11:EI$510))</f>
        <v/>
      </c>
      <c r="AJ190" s="758" t="str">
        <f ca="1">IF(OR($N190="",$N190=0),"",SUMIF('２個別表'!$D$11:$D$510,$C190,'２個別表'!EJ$11:EJ$510))</f>
        <v/>
      </c>
      <c r="AK190" s="758" t="str">
        <f ca="1">IF(OR($N190="",$N190=0),"",SUMIF('２個別表'!$D$11:$D$510,$C190,'２個別表'!EK$11:EK$510))</f>
        <v/>
      </c>
      <c r="AL190" s="759" t="str">
        <f ca="1">IF(OR($N190="",$N190=0),"",SUMIF('２個別表'!$D$11:$D$510,$C190,'２個別表'!EL$11:EL$510))</f>
        <v/>
      </c>
      <c r="AM190" s="760" t="str">
        <f ca="1">IF(OR($N190="",$N190=0),"",SUMIF('２個別表'!$D$11:$D$510,$C190,'２個別表'!EM$11:EM$510))</f>
        <v/>
      </c>
      <c r="AN190" s="33"/>
      <c r="AO190" s="721" t="str">
        <f ca="1">IFERROR(IF($C190="","",INDEX(('２個別表'!$D$11:$D$510,'２個別表'!$W$11:$W$510),MATCH($C190,'２個別表'!$D$11:$D$510,0),1,2)),"")</f>
        <v/>
      </c>
    </row>
    <row r="191" spans="1:41" ht="30" hidden="1" customHeight="1">
      <c r="A191" s="721" t="str">
        <f t="shared" ca="1" si="20"/>
        <v/>
      </c>
      <c r="B191" s="722" t="str">
        <f t="shared" ca="1" si="21"/>
        <v/>
      </c>
      <c r="C191" s="728">
        <v>176</v>
      </c>
      <c r="D191" s="729" t="str">
        <f ca="1">IFERROR(IF(OR($C191="",$C191=0),"",INDEX(('２個別表'!$D$11:$D$510,'２個別表'!R$11:R$510),MATCH($C191,'２個別表'!$D$11:$D$510,0),1,2)),"")</f>
        <v/>
      </c>
      <c r="E191" s="729" t="str">
        <f ca="1">IFERROR(IF(OR($C191="",$C191=0),"",INDEX(('２個別表'!$D$11:$D$510,'２個別表'!S$11:S$510),MATCH($C191,'２個別表'!$D$11:$D$510,0),1,2)),"")</f>
        <v/>
      </c>
      <c r="F191" s="730" t="str">
        <f ca="1">IFERROR(IF(OR($C191="",$C191=0),"",INDEX(('２個別表'!$D$11:$D$510,'２個別表'!T$11:T$510),MATCH($C191,'２個別表'!$D$11:$D$510,0),1,2)),"")</f>
        <v/>
      </c>
      <c r="G191" s="732" t="str">
        <f ca="1">IFERROR(IF(OR($C191="",$C191=0),"",INDEX(('２個別表'!$D$11:$D$510,'２個別表'!V$11:V$510),MATCH($C191,'２個別表'!$D$11:$D$510,0),1,2)),"")</f>
        <v/>
      </c>
      <c r="H191" s="724" t="str">
        <f t="shared" ca="1" si="22"/>
        <v/>
      </c>
      <c r="I191" s="725" t="str">
        <f t="shared" ca="1" si="23"/>
        <v/>
      </c>
      <c r="J191" s="725" t="str">
        <f t="shared" ca="1" si="24"/>
        <v/>
      </c>
      <c r="K191" s="725" t="str">
        <f t="shared" ca="1" si="25"/>
        <v/>
      </c>
      <c r="L191" s="725" t="str">
        <f t="shared" ca="1" si="26"/>
        <v/>
      </c>
      <c r="M191" s="742" t="str">
        <f ca="1">IFERROR(IF(OR($C191="",$C191=0),"",INDEX(('２個別表'!$D$11:$D$510,'２個別表'!W$11:W$510),MATCH($C191,'２個別表'!$D$11:$D$510,0),1,2)&amp;" "&amp;INDEX(('２個別表'!$D$11:$D$510,'２個別表'!X$11:X$510),MATCH($C191,'２個別表'!$D$11:$D$510,0),1,2)),"")</f>
        <v/>
      </c>
      <c r="N191" s="738" t="str">
        <f ca="1">IF(IF(M191="2 補強以外の取組",SUMIFS('２個別表'!$M$11:$M$510,'２個別表'!$D$11:$D$510,$C191),SUMIFS('２個別表'!$N$11:$N$510,'２個別表'!$D$11:$D$510,$C191))=0,"",IF(M191="2 補強以外の取組",SUMIFS('２個別表'!$M$11:$M$510,'２個別表'!$D$11:$D$510,$C191),SUMIFS('２個別表'!$N$11:$N$510,'２個別表'!$D$11:$D$510,$C191)))</f>
        <v/>
      </c>
      <c r="O191" s="739" t="str">
        <f ca="1">IF(OR($N191="",$N191=0),"",SUMIF('２個別表'!$D$11:$D$510,$C191,'２個別表'!$BW$11:$BW$510))</f>
        <v/>
      </c>
      <c r="P191" s="739" t="str">
        <f ca="1">IF(OR($N191="",$N191=0),"",SUMIF('２個別表'!$D$11:$D$510,$C191,'２個別表'!$BY$11:$BY$510))</f>
        <v/>
      </c>
      <c r="Q191" s="739" t="str">
        <f ca="1">IF(OR($N191="",$N191=0),"",SUMIF('２個別表'!$D$11:$D$510,$C191,'２個別表'!$H$11:$H$510))</f>
        <v/>
      </c>
      <c r="R191" s="740" t="str">
        <f ca="1">IF(OR($N191="",$N191=0),"",SUMIF('２個別表'!$D$11:$D$510,$C191,'２個別表'!CS$11:CS$510))</f>
        <v/>
      </c>
      <c r="S191" s="743" t="str">
        <f ca="1">IF(OR($N191="",$N191=0),"",SUMIF('２個別表'!$D$11:$D$510,$C191,'２個別表'!CT$11:CT$510))</f>
        <v/>
      </c>
      <c r="T191" s="364"/>
      <c r="U191" s="364"/>
      <c r="V191" s="364"/>
      <c r="W191" s="365"/>
      <c r="X191" s="755" t="str">
        <f t="shared" ca="1" si="27"/>
        <v/>
      </c>
      <c r="Y191" s="756" t="str">
        <f t="shared" ca="1" si="28"/>
        <v/>
      </c>
      <c r="Z191" s="757" t="str">
        <f ca="1">IF(OR($N191="",$N191=0),"",SUMIF('２個別表'!$D$11:$D$510,$C191,'２個別表'!DZ$11:DZ$510))</f>
        <v/>
      </c>
      <c r="AA191" s="757" t="str">
        <f ca="1">IF(OR($N191="",$N191=0),"",SUMIF('２個別表'!$D$11:$D$510,$C191,'２個別表'!EA$11:EA$510))</f>
        <v/>
      </c>
      <c r="AB191" s="757" t="str">
        <f ca="1">IF(OR($N191="",$N191=0),"",SUMIF('２個別表'!$D$11:$D$510,$C191,'２個別表'!EB$11:EB$510))</f>
        <v/>
      </c>
      <c r="AC191" s="757" t="str">
        <f ca="1">IF(OR($N191="",$N191=0),"",SUMIF('２個別表'!$D$11:$D$510,$C191,'２個別表'!EC$11:EC$510))</f>
        <v/>
      </c>
      <c r="AD191" s="758" t="str">
        <f ca="1">IF(OR($N191="",$N191=0),"",SUMIF('２個別表'!$D$11:$D$510,$C191,'２個別表'!ED$11:ED$510))</f>
        <v/>
      </c>
      <c r="AE191" s="758" t="str">
        <f ca="1">IF(OR($N191="",$N191=0),"",SUMIF('２個別表'!$D$11:$D$510,$C191,'２個別表'!EE$11:EE$510))</f>
        <v/>
      </c>
      <c r="AF191" s="758" t="str">
        <f ca="1">IF(OR($N191="",$N191=0),"",SUMIF('２個別表'!$D$11:$D$510,$C191,'２個別表'!EF$11:EF$510))</f>
        <v/>
      </c>
      <c r="AG191" s="758" t="str">
        <f ca="1">IF(OR($N191="",$N191=0),"",SUMIF('２個別表'!$D$11:$D$510,$C191,'２個別表'!EG$11:EG$510))</f>
        <v/>
      </c>
      <c r="AH191" s="758" t="str">
        <f ca="1">IF(OR($N191="",$N191=0),"",SUMIF('２個別表'!$D$11:$D$510,$C191,'２個別表'!EH$11:EH$510))</f>
        <v/>
      </c>
      <c r="AI191" s="758" t="str">
        <f ca="1">IF(OR($N191="",$N191=0),"",SUMIF('２個別表'!$D$11:$D$510,$C191,'２個別表'!EI$11:EI$510))</f>
        <v/>
      </c>
      <c r="AJ191" s="758" t="str">
        <f ca="1">IF(OR($N191="",$N191=0),"",SUMIF('２個別表'!$D$11:$D$510,$C191,'２個別表'!EJ$11:EJ$510))</f>
        <v/>
      </c>
      <c r="AK191" s="758" t="str">
        <f ca="1">IF(OR($N191="",$N191=0),"",SUMIF('２個別表'!$D$11:$D$510,$C191,'２個別表'!EK$11:EK$510))</f>
        <v/>
      </c>
      <c r="AL191" s="759" t="str">
        <f ca="1">IF(OR($N191="",$N191=0),"",SUMIF('２個別表'!$D$11:$D$510,$C191,'２個別表'!EL$11:EL$510))</f>
        <v/>
      </c>
      <c r="AM191" s="760" t="str">
        <f ca="1">IF(OR($N191="",$N191=0),"",SUMIF('２個別表'!$D$11:$D$510,$C191,'２個別表'!EM$11:EM$510))</f>
        <v/>
      </c>
      <c r="AN191" s="33"/>
      <c r="AO191" s="721" t="str">
        <f ca="1">IFERROR(IF($C191="","",INDEX(('２個別表'!$D$11:$D$510,'２個別表'!$W$11:$W$510),MATCH($C191,'２個別表'!$D$11:$D$510,0),1,2)),"")</f>
        <v/>
      </c>
    </row>
    <row r="192" spans="1:41" ht="30" hidden="1" customHeight="1">
      <c r="A192" s="721" t="str">
        <f t="shared" ca="1" si="20"/>
        <v/>
      </c>
      <c r="B192" s="722" t="str">
        <f t="shared" ca="1" si="21"/>
        <v/>
      </c>
      <c r="C192" s="728">
        <v>177</v>
      </c>
      <c r="D192" s="729" t="str">
        <f ca="1">IFERROR(IF(OR($C192="",$C192=0),"",INDEX(('２個別表'!$D$11:$D$510,'２個別表'!R$11:R$510),MATCH($C192,'２個別表'!$D$11:$D$510,0),1,2)),"")</f>
        <v/>
      </c>
      <c r="E192" s="729" t="str">
        <f ca="1">IFERROR(IF(OR($C192="",$C192=0),"",INDEX(('２個別表'!$D$11:$D$510,'２個別表'!S$11:S$510),MATCH($C192,'２個別表'!$D$11:$D$510,0),1,2)),"")</f>
        <v/>
      </c>
      <c r="F192" s="730" t="str">
        <f ca="1">IFERROR(IF(OR($C192="",$C192=0),"",INDEX(('２個別表'!$D$11:$D$510,'２個別表'!T$11:T$510),MATCH($C192,'２個別表'!$D$11:$D$510,0),1,2)),"")</f>
        <v/>
      </c>
      <c r="G192" s="732" t="str">
        <f ca="1">IFERROR(IF(OR($C192="",$C192=0),"",INDEX(('２個別表'!$D$11:$D$510,'２個別表'!V$11:V$510),MATCH($C192,'２個別表'!$D$11:$D$510,0),1,2)),"")</f>
        <v/>
      </c>
      <c r="H192" s="724" t="str">
        <f t="shared" ca="1" si="22"/>
        <v/>
      </c>
      <c r="I192" s="725" t="str">
        <f t="shared" ca="1" si="23"/>
        <v/>
      </c>
      <c r="J192" s="725" t="str">
        <f t="shared" ca="1" si="24"/>
        <v/>
      </c>
      <c r="K192" s="725" t="str">
        <f t="shared" ca="1" si="25"/>
        <v/>
      </c>
      <c r="L192" s="725" t="str">
        <f t="shared" ca="1" si="26"/>
        <v/>
      </c>
      <c r="M192" s="742" t="str">
        <f ca="1">IFERROR(IF(OR($C192="",$C192=0),"",INDEX(('２個別表'!$D$11:$D$510,'２個別表'!W$11:W$510),MATCH($C192,'２個別表'!$D$11:$D$510,0),1,2)&amp;" "&amp;INDEX(('２個別表'!$D$11:$D$510,'２個別表'!X$11:X$510),MATCH($C192,'２個別表'!$D$11:$D$510,0),1,2)),"")</f>
        <v/>
      </c>
      <c r="N192" s="738" t="str">
        <f ca="1">IF(IF(M192="2 補強以外の取組",SUMIFS('２個別表'!$M$11:$M$510,'２個別表'!$D$11:$D$510,$C192),SUMIFS('２個別表'!$N$11:$N$510,'２個別表'!$D$11:$D$510,$C192))=0,"",IF(M192="2 補強以外の取組",SUMIFS('２個別表'!$M$11:$M$510,'２個別表'!$D$11:$D$510,$C192),SUMIFS('２個別表'!$N$11:$N$510,'２個別表'!$D$11:$D$510,$C192)))</f>
        <v/>
      </c>
      <c r="O192" s="739" t="str">
        <f ca="1">IF(OR($N192="",$N192=0),"",SUMIF('２個別表'!$D$11:$D$510,$C192,'２個別表'!$BW$11:$BW$510))</f>
        <v/>
      </c>
      <c r="P192" s="739" t="str">
        <f ca="1">IF(OR($N192="",$N192=0),"",SUMIF('２個別表'!$D$11:$D$510,$C192,'２個別表'!$BY$11:$BY$510))</f>
        <v/>
      </c>
      <c r="Q192" s="739" t="str">
        <f ca="1">IF(OR($N192="",$N192=0),"",SUMIF('２個別表'!$D$11:$D$510,$C192,'２個別表'!$H$11:$H$510))</f>
        <v/>
      </c>
      <c r="R192" s="740" t="str">
        <f ca="1">IF(OR($N192="",$N192=0),"",SUMIF('２個別表'!$D$11:$D$510,$C192,'２個別表'!CS$11:CS$510))</f>
        <v/>
      </c>
      <c r="S192" s="743" t="str">
        <f ca="1">IF(OR($N192="",$N192=0),"",SUMIF('２個別表'!$D$11:$D$510,$C192,'２個別表'!CT$11:CT$510))</f>
        <v/>
      </c>
      <c r="T192" s="364"/>
      <c r="U192" s="364"/>
      <c r="V192" s="364"/>
      <c r="W192" s="365"/>
      <c r="X192" s="755" t="str">
        <f t="shared" ca="1" si="27"/>
        <v/>
      </c>
      <c r="Y192" s="756" t="str">
        <f t="shared" ca="1" si="28"/>
        <v/>
      </c>
      <c r="Z192" s="757" t="str">
        <f ca="1">IF(OR($N192="",$N192=0),"",SUMIF('２個別表'!$D$11:$D$510,$C192,'２個別表'!DZ$11:DZ$510))</f>
        <v/>
      </c>
      <c r="AA192" s="757" t="str">
        <f ca="1">IF(OR($N192="",$N192=0),"",SUMIF('２個別表'!$D$11:$D$510,$C192,'２個別表'!EA$11:EA$510))</f>
        <v/>
      </c>
      <c r="AB192" s="757" t="str">
        <f ca="1">IF(OR($N192="",$N192=0),"",SUMIF('２個別表'!$D$11:$D$510,$C192,'２個別表'!EB$11:EB$510))</f>
        <v/>
      </c>
      <c r="AC192" s="757" t="str">
        <f ca="1">IF(OR($N192="",$N192=0),"",SUMIF('２個別表'!$D$11:$D$510,$C192,'２個別表'!EC$11:EC$510))</f>
        <v/>
      </c>
      <c r="AD192" s="758" t="str">
        <f ca="1">IF(OR($N192="",$N192=0),"",SUMIF('２個別表'!$D$11:$D$510,$C192,'２個別表'!ED$11:ED$510))</f>
        <v/>
      </c>
      <c r="AE192" s="758" t="str">
        <f ca="1">IF(OR($N192="",$N192=0),"",SUMIF('２個別表'!$D$11:$D$510,$C192,'２個別表'!EE$11:EE$510))</f>
        <v/>
      </c>
      <c r="AF192" s="758" t="str">
        <f ca="1">IF(OR($N192="",$N192=0),"",SUMIF('２個別表'!$D$11:$D$510,$C192,'２個別表'!EF$11:EF$510))</f>
        <v/>
      </c>
      <c r="AG192" s="758" t="str">
        <f ca="1">IF(OR($N192="",$N192=0),"",SUMIF('２個別表'!$D$11:$D$510,$C192,'２個別表'!EG$11:EG$510))</f>
        <v/>
      </c>
      <c r="AH192" s="758" t="str">
        <f ca="1">IF(OR($N192="",$N192=0),"",SUMIF('２個別表'!$D$11:$D$510,$C192,'２個別表'!EH$11:EH$510))</f>
        <v/>
      </c>
      <c r="AI192" s="758" t="str">
        <f ca="1">IF(OR($N192="",$N192=0),"",SUMIF('２個別表'!$D$11:$D$510,$C192,'２個別表'!EI$11:EI$510))</f>
        <v/>
      </c>
      <c r="AJ192" s="758" t="str">
        <f ca="1">IF(OR($N192="",$N192=0),"",SUMIF('２個別表'!$D$11:$D$510,$C192,'２個別表'!EJ$11:EJ$510))</f>
        <v/>
      </c>
      <c r="AK192" s="758" t="str">
        <f ca="1">IF(OR($N192="",$N192=0),"",SUMIF('２個別表'!$D$11:$D$510,$C192,'２個別表'!EK$11:EK$510))</f>
        <v/>
      </c>
      <c r="AL192" s="759" t="str">
        <f ca="1">IF(OR($N192="",$N192=0),"",SUMIF('２個別表'!$D$11:$D$510,$C192,'２個別表'!EL$11:EL$510))</f>
        <v/>
      </c>
      <c r="AM192" s="760" t="str">
        <f ca="1">IF(OR($N192="",$N192=0),"",SUMIF('２個別表'!$D$11:$D$510,$C192,'２個別表'!EM$11:EM$510))</f>
        <v/>
      </c>
      <c r="AN192" s="33"/>
      <c r="AO192" s="721" t="str">
        <f ca="1">IFERROR(IF($C192="","",INDEX(('２個別表'!$D$11:$D$510,'２個別表'!$W$11:$W$510),MATCH($C192,'２個別表'!$D$11:$D$510,0),1,2)),"")</f>
        <v/>
      </c>
    </row>
    <row r="193" spans="1:41" ht="30" hidden="1" customHeight="1">
      <c r="A193" s="721" t="str">
        <f t="shared" ca="1" si="20"/>
        <v/>
      </c>
      <c r="B193" s="722" t="str">
        <f t="shared" ca="1" si="21"/>
        <v/>
      </c>
      <c r="C193" s="728">
        <v>178</v>
      </c>
      <c r="D193" s="729" t="str">
        <f ca="1">IFERROR(IF(OR($C193="",$C193=0),"",INDEX(('２個別表'!$D$11:$D$510,'２個別表'!R$11:R$510),MATCH($C193,'２個別表'!$D$11:$D$510,0),1,2)),"")</f>
        <v/>
      </c>
      <c r="E193" s="729" t="str">
        <f ca="1">IFERROR(IF(OR($C193="",$C193=0),"",INDEX(('２個別表'!$D$11:$D$510,'２個別表'!S$11:S$510),MATCH($C193,'２個別表'!$D$11:$D$510,0),1,2)),"")</f>
        <v/>
      </c>
      <c r="F193" s="730" t="str">
        <f ca="1">IFERROR(IF(OR($C193="",$C193=0),"",INDEX(('２個別表'!$D$11:$D$510,'２個別表'!T$11:T$510),MATCH($C193,'２個別表'!$D$11:$D$510,0),1,2)),"")</f>
        <v/>
      </c>
      <c r="G193" s="732" t="str">
        <f ca="1">IFERROR(IF(OR($C193="",$C193=0),"",INDEX(('２個別表'!$D$11:$D$510,'２個別表'!V$11:V$510),MATCH($C193,'２個別表'!$D$11:$D$510,0),1,2)),"")</f>
        <v/>
      </c>
      <c r="H193" s="724" t="str">
        <f t="shared" ca="1" si="22"/>
        <v/>
      </c>
      <c r="I193" s="725" t="str">
        <f t="shared" ca="1" si="23"/>
        <v/>
      </c>
      <c r="J193" s="725" t="str">
        <f t="shared" ca="1" si="24"/>
        <v/>
      </c>
      <c r="K193" s="725" t="str">
        <f t="shared" ca="1" si="25"/>
        <v/>
      </c>
      <c r="L193" s="725" t="str">
        <f t="shared" ca="1" si="26"/>
        <v/>
      </c>
      <c r="M193" s="742" t="str">
        <f ca="1">IFERROR(IF(OR($C193="",$C193=0),"",INDEX(('２個別表'!$D$11:$D$510,'２個別表'!W$11:W$510),MATCH($C193,'２個別表'!$D$11:$D$510,0),1,2)&amp;" "&amp;INDEX(('２個別表'!$D$11:$D$510,'２個別表'!X$11:X$510),MATCH($C193,'２個別表'!$D$11:$D$510,0),1,2)),"")</f>
        <v/>
      </c>
      <c r="N193" s="738" t="str">
        <f ca="1">IF(IF(M193="2 補強以外の取組",SUMIFS('２個別表'!$M$11:$M$510,'２個別表'!$D$11:$D$510,$C193),SUMIFS('２個別表'!$N$11:$N$510,'２個別表'!$D$11:$D$510,$C193))=0,"",IF(M193="2 補強以外の取組",SUMIFS('２個別表'!$M$11:$M$510,'２個別表'!$D$11:$D$510,$C193),SUMIFS('２個別表'!$N$11:$N$510,'２個別表'!$D$11:$D$510,$C193)))</f>
        <v/>
      </c>
      <c r="O193" s="739" t="str">
        <f ca="1">IF(OR($N193="",$N193=0),"",SUMIF('２個別表'!$D$11:$D$510,$C193,'２個別表'!$BW$11:$BW$510))</f>
        <v/>
      </c>
      <c r="P193" s="739" t="str">
        <f ca="1">IF(OR($N193="",$N193=0),"",SUMIF('２個別表'!$D$11:$D$510,$C193,'２個別表'!$BY$11:$BY$510))</f>
        <v/>
      </c>
      <c r="Q193" s="739" t="str">
        <f ca="1">IF(OR($N193="",$N193=0),"",SUMIF('２個別表'!$D$11:$D$510,$C193,'２個別表'!$H$11:$H$510))</f>
        <v/>
      </c>
      <c r="R193" s="740" t="str">
        <f ca="1">IF(OR($N193="",$N193=0),"",SUMIF('２個別表'!$D$11:$D$510,$C193,'２個別表'!CS$11:CS$510))</f>
        <v/>
      </c>
      <c r="S193" s="743" t="str">
        <f ca="1">IF(OR($N193="",$N193=0),"",SUMIF('２個別表'!$D$11:$D$510,$C193,'２個別表'!CT$11:CT$510))</f>
        <v/>
      </c>
      <c r="T193" s="364"/>
      <c r="U193" s="364"/>
      <c r="V193" s="364"/>
      <c r="W193" s="365"/>
      <c r="X193" s="755" t="str">
        <f t="shared" ca="1" si="27"/>
        <v/>
      </c>
      <c r="Y193" s="756" t="str">
        <f t="shared" ca="1" si="28"/>
        <v/>
      </c>
      <c r="Z193" s="757" t="str">
        <f ca="1">IF(OR($N193="",$N193=0),"",SUMIF('２個別表'!$D$11:$D$510,$C193,'２個別表'!DZ$11:DZ$510))</f>
        <v/>
      </c>
      <c r="AA193" s="757" t="str">
        <f ca="1">IF(OR($N193="",$N193=0),"",SUMIF('２個別表'!$D$11:$D$510,$C193,'２個別表'!EA$11:EA$510))</f>
        <v/>
      </c>
      <c r="AB193" s="757" t="str">
        <f ca="1">IF(OR($N193="",$N193=0),"",SUMIF('２個別表'!$D$11:$D$510,$C193,'２個別表'!EB$11:EB$510))</f>
        <v/>
      </c>
      <c r="AC193" s="757" t="str">
        <f ca="1">IF(OR($N193="",$N193=0),"",SUMIF('２個別表'!$D$11:$D$510,$C193,'２個別表'!EC$11:EC$510))</f>
        <v/>
      </c>
      <c r="AD193" s="758" t="str">
        <f ca="1">IF(OR($N193="",$N193=0),"",SUMIF('２個別表'!$D$11:$D$510,$C193,'２個別表'!ED$11:ED$510))</f>
        <v/>
      </c>
      <c r="AE193" s="758" t="str">
        <f ca="1">IF(OR($N193="",$N193=0),"",SUMIF('２個別表'!$D$11:$D$510,$C193,'２個別表'!EE$11:EE$510))</f>
        <v/>
      </c>
      <c r="AF193" s="758" t="str">
        <f ca="1">IF(OR($N193="",$N193=0),"",SUMIF('２個別表'!$D$11:$D$510,$C193,'２個別表'!EF$11:EF$510))</f>
        <v/>
      </c>
      <c r="AG193" s="758" t="str">
        <f ca="1">IF(OR($N193="",$N193=0),"",SUMIF('２個別表'!$D$11:$D$510,$C193,'２個別表'!EG$11:EG$510))</f>
        <v/>
      </c>
      <c r="AH193" s="758" t="str">
        <f ca="1">IF(OR($N193="",$N193=0),"",SUMIF('２個別表'!$D$11:$D$510,$C193,'２個別表'!EH$11:EH$510))</f>
        <v/>
      </c>
      <c r="AI193" s="758" t="str">
        <f ca="1">IF(OR($N193="",$N193=0),"",SUMIF('２個別表'!$D$11:$D$510,$C193,'２個別表'!EI$11:EI$510))</f>
        <v/>
      </c>
      <c r="AJ193" s="758" t="str">
        <f ca="1">IF(OR($N193="",$N193=0),"",SUMIF('２個別表'!$D$11:$D$510,$C193,'２個別表'!EJ$11:EJ$510))</f>
        <v/>
      </c>
      <c r="AK193" s="758" t="str">
        <f ca="1">IF(OR($N193="",$N193=0),"",SUMIF('２個別表'!$D$11:$D$510,$C193,'２個別表'!EK$11:EK$510))</f>
        <v/>
      </c>
      <c r="AL193" s="759" t="str">
        <f ca="1">IF(OR($N193="",$N193=0),"",SUMIF('２個別表'!$D$11:$D$510,$C193,'２個別表'!EL$11:EL$510))</f>
        <v/>
      </c>
      <c r="AM193" s="760" t="str">
        <f ca="1">IF(OR($N193="",$N193=0),"",SUMIF('２個別表'!$D$11:$D$510,$C193,'２個別表'!EM$11:EM$510))</f>
        <v/>
      </c>
      <c r="AN193" s="33"/>
      <c r="AO193" s="721" t="str">
        <f ca="1">IFERROR(IF($C193="","",INDEX(('２個別表'!$D$11:$D$510,'２個別表'!$W$11:$W$510),MATCH($C193,'２個別表'!$D$11:$D$510,0),1,2)),"")</f>
        <v/>
      </c>
    </row>
    <row r="194" spans="1:41" ht="30" hidden="1" customHeight="1">
      <c r="A194" s="721" t="str">
        <f t="shared" ca="1" si="20"/>
        <v/>
      </c>
      <c r="B194" s="722" t="str">
        <f t="shared" ca="1" si="21"/>
        <v/>
      </c>
      <c r="C194" s="728">
        <v>179</v>
      </c>
      <c r="D194" s="729" t="str">
        <f ca="1">IFERROR(IF(OR($C194="",$C194=0),"",INDEX(('２個別表'!$D$11:$D$510,'２個別表'!R$11:R$510),MATCH($C194,'２個別表'!$D$11:$D$510,0),1,2)),"")</f>
        <v/>
      </c>
      <c r="E194" s="729" t="str">
        <f ca="1">IFERROR(IF(OR($C194="",$C194=0),"",INDEX(('２個別表'!$D$11:$D$510,'２個別表'!S$11:S$510),MATCH($C194,'２個別表'!$D$11:$D$510,0),1,2)),"")</f>
        <v/>
      </c>
      <c r="F194" s="730" t="str">
        <f ca="1">IFERROR(IF(OR($C194="",$C194=0),"",INDEX(('２個別表'!$D$11:$D$510,'２個別表'!T$11:T$510),MATCH($C194,'２個別表'!$D$11:$D$510,0),1,2)),"")</f>
        <v/>
      </c>
      <c r="G194" s="732" t="str">
        <f ca="1">IFERROR(IF(OR($C194="",$C194=0),"",INDEX(('２個別表'!$D$11:$D$510,'２個別表'!V$11:V$510),MATCH($C194,'２個別表'!$D$11:$D$510,0),1,2)),"")</f>
        <v/>
      </c>
      <c r="H194" s="724" t="str">
        <f t="shared" ca="1" si="22"/>
        <v/>
      </c>
      <c r="I194" s="725" t="str">
        <f t="shared" ca="1" si="23"/>
        <v/>
      </c>
      <c r="J194" s="725" t="str">
        <f t="shared" ca="1" si="24"/>
        <v/>
      </c>
      <c r="K194" s="725" t="str">
        <f t="shared" ca="1" si="25"/>
        <v/>
      </c>
      <c r="L194" s="725" t="str">
        <f t="shared" ca="1" si="26"/>
        <v/>
      </c>
      <c r="M194" s="742" t="str">
        <f ca="1">IFERROR(IF(OR($C194="",$C194=0),"",INDEX(('２個別表'!$D$11:$D$510,'２個別表'!W$11:W$510),MATCH($C194,'２個別表'!$D$11:$D$510,0),1,2)&amp;" "&amp;INDEX(('２個別表'!$D$11:$D$510,'２個別表'!X$11:X$510),MATCH($C194,'２個別表'!$D$11:$D$510,0),1,2)),"")</f>
        <v/>
      </c>
      <c r="N194" s="738" t="str">
        <f ca="1">IF(IF(M194="2 補強以外の取組",SUMIFS('２個別表'!$M$11:$M$510,'２個別表'!$D$11:$D$510,$C194),SUMIFS('２個別表'!$N$11:$N$510,'２個別表'!$D$11:$D$510,$C194))=0,"",IF(M194="2 補強以外の取組",SUMIFS('２個別表'!$M$11:$M$510,'２個別表'!$D$11:$D$510,$C194),SUMIFS('２個別表'!$N$11:$N$510,'２個別表'!$D$11:$D$510,$C194)))</f>
        <v/>
      </c>
      <c r="O194" s="739" t="str">
        <f ca="1">IF(OR($N194="",$N194=0),"",SUMIF('２個別表'!$D$11:$D$510,$C194,'２個別表'!$BW$11:$BW$510))</f>
        <v/>
      </c>
      <c r="P194" s="739" t="str">
        <f ca="1">IF(OR($N194="",$N194=0),"",SUMIF('２個別表'!$D$11:$D$510,$C194,'２個別表'!$BY$11:$BY$510))</f>
        <v/>
      </c>
      <c r="Q194" s="739" t="str">
        <f ca="1">IF(OR($N194="",$N194=0),"",SUMIF('２個別表'!$D$11:$D$510,$C194,'２個別表'!$H$11:$H$510))</f>
        <v/>
      </c>
      <c r="R194" s="740" t="str">
        <f ca="1">IF(OR($N194="",$N194=0),"",SUMIF('２個別表'!$D$11:$D$510,$C194,'２個別表'!CS$11:CS$510))</f>
        <v/>
      </c>
      <c r="S194" s="743" t="str">
        <f ca="1">IF(OR($N194="",$N194=0),"",SUMIF('２個別表'!$D$11:$D$510,$C194,'２個別表'!CT$11:CT$510))</f>
        <v/>
      </c>
      <c r="T194" s="364"/>
      <c r="U194" s="364"/>
      <c r="V194" s="364"/>
      <c r="W194" s="365"/>
      <c r="X194" s="755" t="str">
        <f t="shared" ca="1" si="27"/>
        <v/>
      </c>
      <c r="Y194" s="756" t="str">
        <f t="shared" ca="1" si="28"/>
        <v/>
      </c>
      <c r="Z194" s="757" t="str">
        <f ca="1">IF(OR($N194="",$N194=0),"",SUMIF('２個別表'!$D$11:$D$510,$C194,'２個別表'!DZ$11:DZ$510))</f>
        <v/>
      </c>
      <c r="AA194" s="757" t="str">
        <f ca="1">IF(OR($N194="",$N194=0),"",SUMIF('２個別表'!$D$11:$D$510,$C194,'２個別表'!EA$11:EA$510))</f>
        <v/>
      </c>
      <c r="AB194" s="757" t="str">
        <f ca="1">IF(OR($N194="",$N194=0),"",SUMIF('２個別表'!$D$11:$D$510,$C194,'２個別表'!EB$11:EB$510))</f>
        <v/>
      </c>
      <c r="AC194" s="757" t="str">
        <f ca="1">IF(OR($N194="",$N194=0),"",SUMIF('２個別表'!$D$11:$D$510,$C194,'２個別表'!EC$11:EC$510))</f>
        <v/>
      </c>
      <c r="AD194" s="758" t="str">
        <f ca="1">IF(OR($N194="",$N194=0),"",SUMIF('２個別表'!$D$11:$D$510,$C194,'２個別表'!ED$11:ED$510))</f>
        <v/>
      </c>
      <c r="AE194" s="758" t="str">
        <f ca="1">IF(OR($N194="",$N194=0),"",SUMIF('２個別表'!$D$11:$D$510,$C194,'２個別表'!EE$11:EE$510))</f>
        <v/>
      </c>
      <c r="AF194" s="758" t="str">
        <f ca="1">IF(OR($N194="",$N194=0),"",SUMIF('２個別表'!$D$11:$D$510,$C194,'２個別表'!EF$11:EF$510))</f>
        <v/>
      </c>
      <c r="AG194" s="758" t="str">
        <f ca="1">IF(OR($N194="",$N194=0),"",SUMIF('２個別表'!$D$11:$D$510,$C194,'２個別表'!EG$11:EG$510))</f>
        <v/>
      </c>
      <c r="AH194" s="758" t="str">
        <f ca="1">IF(OR($N194="",$N194=0),"",SUMIF('２個別表'!$D$11:$D$510,$C194,'２個別表'!EH$11:EH$510))</f>
        <v/>
      </c>
      <c r="AI194" s="758" t="str">
        <f ca="1">IF(OR($N194="",$N194=0),"",SUMIF('２個別表'!$D$11:$D$510,$C194,'２個別表'!EI$11:EI$510))</f>
        <v/>
      </c>
      <c r="AJ194" s="758" t="str">
        <f ca="1">IF(OR($N194="",$N194=0),"",SUMIF('２個別表'!$D$11:$D$510,$C194,'２個別表'!EJ$11:EJ$510))</f>
        <v/>
      </c>
      <c r="AK194" s="758" t="str">
        <f ca="1">IF(OR($N194="",$N194=0),"",SUMIF('２個別表'!$D$11:$D$510,$C194,'２個別表'!EK$11:EK$510))</f>
        <v/>
      </c>
      <c r="AL194" s="759" t="str">
        <f ca="1">IF(OR($N194="",$N194=0),"",SUMIF('２個別表'!$D$11:$D$510,$C194,'２個別表'!EL$11:EL$510))</f>
        <v/>
      </c>
      <c r="AM194" s="760" t="str">
        <f ca="1">IF(OR($N194="",$N194=0),"",SUMIF('２個別表'!$D$11:$D$510,$C194,'２個別表'!EM$11:EM$510))</f>
        <v/>
      </c>
      <c r="AN194" s="33"/>
      <c r="AO194" s="721" t="str">
        <f ca="1">IFERROR(IF($C194="","",INDEX(('２個別表'!$D$11:$D$510,'２個別表'!$W$11:$W$510),MATCH($C194,'２個別表'!$D$11:$D$510,0),1,2)),"")</f>
        <v/>
      </c>
    </row>
    <row r="195" spans="1:41" ht="30" hidden="1" customHeight="1">
      <c r="A195" s="721" t="str">
        <f t="shared" ca="1" si="20"/>
        <v/>
      </c>
      <c r="B195" s="722" t="str">
        <f t="shared" ca="1" si="21"/>
        <v/>
      </c>
      <c r="C195" s="728">
        <v>180</v>
      </c>
      <c r="D195" s="729" t="str">
        <f ca="1">IFERROR(IF(OR($C195="",$C195=0),"",INDEX(('２個別表'!$D$11:$D$510,'２個別表'!R$11:R$510),MATCH($C195,'２個別表'!$D$11:$D$510,0),1,2)),"")</f>
        <v/>
      </c>
      <c r="E195" s="729" t="str">
        <f ca="1">IFERROR(IF(OR($C195="",$C195=0),"",INDEX(('２個別表'!$D$11:$D$510,'２個別表'!S$11:S$510),MATCH($C195,'２個別表'!$D$11:$D$510,0),1,2)),"")</f>
        <v/>
      </c>
      <c r="F195" s="730" t="str">
        <f ca="1">IFERROR(IF(OR($C195="",$C195=0),"",INDEX(('２個別表'!$D$11:$D$510,'２個別表'!T$11:T$510),MATCH($C195,'２個別表'!$D$11:$D$510,0),1,2)),"")</f>
        <v/>
      </c>
      <c r="G195" s="732" t="str">
        <f ca="1">IFERROR(IF(OR($C195="",$C195=0),"",INDEX(('２個別表'!$D$11:$D$510,'２個別表'!V$11:V$510),MATCH($C195,'２個別表'!$D$11:$D$510,0),1,2)),"")</f>
        <v/>
      </c>
      <c r="H195" s="724" t="str">
        <f t="shared" ca="1" si="22"/>
        <v/>
      </c>
      <c r="I195" s="725" t="str">
        <f t="shared" ca="1" si="23"/>
        <v/>
      </c>
      <c r="J195" s="725" t="str">
        <f t="shared" ca="1" si="24"/>
        <v/>
      </c>
      <c r="K195" s="725" t="str">
        <f t="shared" ca="1" si="25"/>
        <v/>
      </c>
      <c r="L195" s="725" t="str">
        <f t="shared" ca="1" si="26"/>
        <v/>
      </c>
      <c r="M195" s="742" t="str">
        <f ca="1">IFERROR(IF(OR($C195="",$C195=0),"",INDEX(('２個別表'!$D$11:$D$510,'２個別表'!W$11:W$510),MATCH($C195,'２個別表'!$D$11:$D$510,0),1,2)&amp;" "&amp;INDEX(('２個別表'!$D$11:$D$510,'２個別表'!X$11:X$510),MATCH($C195,'２個別表'!$D$11:$D$510,0),1,2)),"")</f>
        <v/>
      </c>
      <c r="N195" s="738" t="str">
        <f ca="1">IF(IF(M195="2 補強以外の取組",SUMIFS('２個別表'!$M$11:$M$510,'２個別表'!$D$11:$D$510,$C195),SUMIFS('２個別表'!$N$11:$N$510,'２個別表'!$D$11:$D$510,$C195))=0,"",IF(M195="2 補強以外の取組",SUMIFS('２個別表'!$M$11:$M$510,'２個別表'!$D$11:$D$510,$C195),SUMIFS('２個別表'!$N$11:$N$510,'２個別表'!$D$11:$D$510,$C195)))</f>
        <v/>
      </c>
      <c r="O195" s="739" t="str">
        <f ca="1">IF(OR($N195="",$N195=0),"",SUMIF('２個別表'!$D$11:$D$510,$C195,'２個別表'!$BW$11:$BW$510))</f>
        <v/>
      </c>
      <c r="P195" s="739" t="str">
        <f ca="1">IF(OR($N195="",$N195=0),"",SUMIF('２個別表'!$D$11:$D$510,$C195,'２個別表'!$BY$11:$BY$510))</f>
        <v/>
      </c>
      <c r="Q195" s="739" t="str">
        <f ca="1">IF(OR($N195="",$N195=0),"",SUMIF('２個別表'!$D$11:$D$510,$C195,'２個別表'!$H$11:$H$510))</f>
        <v/>
      </c>
      <c r="R195" s="740" t="str">
        <f ca="1">IF(OR($N195="",$N195=0),"",SUMIF('２個別表'!$D$11:$D$510,$C195,'２個別表'!CS$11:CS$510))</f>
        <v/>
      </c>
      <c r="S195" s="743" t="str">
        <f ca="1">IF(OR($N195="",$N195=0),"",SUMIF('２個別表'!$D$11:$D$510,$C195,'２個別表'!CT$11:CT$510))</f>
        <v/>
      </c>
      <c r="T195" s="364"/>
      <c r="U195" s="364"/>
      <c r="V195" s="364"/>
      <c r="W195" s="365"/>
      <c r="X195" s="755" t="str">
        <f t="shared" ca="1" si="27"/>
        <v/>
      </c>
      <c r="Y195" s="756" t="str">
        <f t="shared" ca="1" si="28"/>
        <v/>
      </c>
      <c r="Z195" s="757" t="str">
        <f ca="1">IF(OR($N195="",$N195=0),"",SUMIF('２個別表'!$D$11:$D$510,$C195,'２個別表'!DZ$11:DZ$510))</f>
        <v/>
      </c>
      <c r="AA195" s="757" t="str">
        <f ca="1">IF(OR($N195="",$N195=0),"",SUMIF('２個別表'!$D$11:$D$510,$C195,'２個別表'!EA$11:EA$510))</f>
        <v/>
      </c>
      <c r="AB195" s="757" t="str">
        <f ca="1">IF(OR($N195="",$N195=0),"",SUMIF('２個別表'!$D$11:$D$510,$C195,'２個別表'!EB$11:EB$510))</f>
        <v/>
      </c>
      <c r="AC195" s="757" t="str">
        <f ca="1">IF(OR($N195="",$N195=0),"",SUMIF('２個別表'!$D$11:$D$510,$C195,'２個別表'!EC$11:EC$510))</f>
        <v/>
      </c>
      <c r="AD195" s="758" t="str">
        <f ca="1">IF(OR($N195="",$N195=0),"",SUMIF('２個別表'!$D$11:$D$510,$C195,'２個別表'!ED$11:ED$510))</f>
        <v/>
      </c>
      <c r="AE195" s="758" t="str">
        <f ca="1">IF(OR($N195="",$N195=0),"",SUMIF('２個別表'!$D$11:$D$510,$C195,'２個別表'!EE$11:EE$510))</f>
        <v/>
      </c>
      <c r="AF195" s="758" t="str">
        <f ca="1">IF(OR($N195="",$N195=0),"",SUMIF('２個別表'!$D$11:$D$510,$C195,'２個別表'!EF$11:EF$510))</f>
        <v/>
      </c>
      <c r="AG195" s="758" t="str">
        <f ca="1">IF(OR($N195="",$N195=0),"",SUMIF('２個別表'!$D$11:$D$510,$C195,'２個別表'!EG$11:EG$510))</f>
        <v/>
      </c>
      <c r="AH195" s="758" t="str">
        <f ca="1">IF(OR($N195="",$N195=0),"",SUMIF('２個別表'!$D$11:$D$510,$C195,'２個別表'!EH$11:EH$510))</f>
        <v/>
      </c>
      <c r="AI195" s="758" t="str">
        <f ca="1">IF(OR($N195="",$N195=0),"",SUMIF('２個別表'!$D$11:$D$510,$C195,'２個別表'!EI$11:EI$510))</f>
        <v/>
      </c>
      <c r="AJ195" s="758" t="str">
        <f ca="1">IF(OR($N195="",$N195=0),"",SUMIF('２個別表'!$D$11:$D$510,$C195,'２個別表'!EJ$11:EJ$510))</f>
        <v/>
      </c>
      <c r="AK195" s="758" t="str">
        <f ca="1">IF(OR($N195="",$N195=0),"",SUMIF('２個別表'!$D$11:$D$510,$C195,'２個別表'!EK$11:EK$510))</f>
        <v/>
      </c>
      <c r="AL195" s="759" t="str">
        <f ca="1">IF(OR($N195="",$N195=0),"",SUMIF('２個別表'!$D$11:$D$510,$C195,'２個別表'!EL$11:EL$510))</f>
        <v/>
      </c>
      <c r="AM195" s="760" t="str">
        <f ca="1">IF(OR($N195="",$N195=0),"",SUMIF('２個別表'!$D$11:$D$510,$C195,'２個別表'!EM$11:EM$510))</f>
        <v/>
      </c>
      <c r="AN195" s="33"/>
      <c r="AO195" s="721" t="str">
        <f ca="1">IFERROR(IF($C195="","",INDEX(('２個別表'!$D$11:$D$510,'２個別表'!$W$11:$W$510),MATCH($C195,'２個別表'!$D$11:$D$510,0),1,2)),"")</f>
        <v/>
      </c>
    </row>
    <row r="196" spans="1:41" ht="30" hidden="1" customHeight="1">
      <c r="A196" s="721" t="str">
        <f t="shared" ca="1" si="20"/>
        <v/>
      </c>
      <c r="B196" s="722" t="str">
        <f t="shared" ca="1" si="21"/>
        <v/>
      </c>
      <c r="C196" s="728">
        <v>181</v>
      </c>
      <c r="D196" s="729" t="str">
        <f ca="1">IFERROR(IF(OR($C196="",$C196=0),"",INDEX(('２個別表'!$D$11:$D$510,'２個別表'!R$11:R$510),MATCH($C196,'２個別表'!$D$11:$D$510,0),1,2)),"")</f>
        <v/>
      </c>
      <c r="E196" s="729" t="str">
        <f ca="1">IFERROR(IF(OR($C196="",$C196=0),"",INDEX(('２個別表'!$D$11:$D$510,'２個別表'!S$11:S$510),MATCH($C196,'２個別表'!$D$11:$D$510,0),1,2)),"")</f>
        <v/>
      </c>
      <c r="F196" s="730" t="str">
        <f ca="1">IFERROR(IF(OR($C196="",$C196=0),"",INDEX(('２個別表'!$D$11:$D$510,'２個別表'!T$11:T$510),MATCH($C196,'２個別表'!$D$11:$D$510,0),1,2)),"")</f>
        <v/>
      </c>
      <c r="G196" s="732" t="str">
        <f ca="1">IFERROR(IF(OR($C196="",$C196=0),"",INDEX(('２個別表'!$D$11:$D$510,'２個別表'!V$11:V$510),MATCH($C196,'２個別表'!$D$11:$D$510,0),1,2)),"")</f>
        <v/>
      </c>
      <c r="H196" s="724" t="str">
        <f t="shared" ca="1" si="22"/>
        <v/>
      </c>
      <c r="I196" s="725" t="str">
        <f t="shared" ca="1" si="23"/>
        <v/>
      </c>
      <c r="J196" s="725" t="str">
        <f t="shared" ca="1" si="24"/>
        <v/>
      </c>
      <c r="K196" s="725" t="str">
        <f t="shared" ca="1" si="25"/>
        <v/>
      </c>
      <c r="L196" s="725" t="str">
        <f t="shared" ca="1" si="26"/>
        <v/>
      </c>
      <c r="M196" s="742" t="str">
        <f ca="1">IFERROR(IF(OR($C196="",$C196=0),"",INDEX(('２個別表'!$D$11:$D$510,'２個別表'!W$11:W$510),MATCH($C196,'２個別表'!$D$11:$D$510,0),1,2)&amp;" "&amp;INDEX(('２個別表'!$D$11:$D$510,'２個別表'!X$11:X$510),MATCH($C196,'２個別表'!$D$11:$D$510,0),1,2)),"")</f>
        <v/>
      </c>
      <c r="N196" s="738" t="str">
        <f ca="1">IF(IF(M196="2 補強以外の取組",SUMIFS('２個別表'!$M$11:$M$510,'２個別表'!$D$11:$D$510,$C196),SUMIFS('２個別表'!$N$11:$N$510,'２個別表'!$D$11:$D$510,$C196))=0,"",IF(M196="2 補強以外の取組",SUMIFS('２個別表'!$M$11:$M$510,'２個別表'!$D$11:$D$510,$C196),SUMIFS('２個別表'!$N$11:$N$510,'２個別表'!$D$11:$D$510,$C196)))</f>
        <v/>
      </c>
      <c r="O196" s="739" t="str">
        <f ca="1">IF(OR($N196="",$N196=0),"",SUMIF('２個別表'!$D$11:$D$510,$C196,'２個別表'!$BW$11:$BW$510))</f>
        <v/>
      </c>
      <c r="P196" s="739" t="str">
        <f ca="1">IF(OR($N196="",$N196=0),"",SUMIF('２個別表'!$D$11:$D$510,$C196,'２個別表'!$BY$11:$BY$510))</f>
        <v/>
      </c>
      <c r="Q196" s="739" t="str">
        <f ca="1">IF(OR($N196="",$N196=0),"",SUMIF('２個別表'!$D$11:$D$510,$C196,'２個別表'!$H$11:$H$510))</f>
        <v/>
      </c>
      <c r="R196" s="740" t="str">
        <f ca="1">IF(OR($N196="",$N196=0),"",SUMIF('２個別表'!$D$11:$D$510,$C196,'２個別表'!CS$11:CS$510))</f>
        <v/>
      </c>
      <c r="S196" s="743" t="str">
        <f ca="1">IF(OR($N196="",$N196=0),"",SUMIF('２個別表'!$D$11:$D$510,$C196,'２個別表'!CT$11:CT$510))</f>
        <v/>
      </c>
      <c r="T196" s="364"/>
      <c r="U196" s="364"/>
      <c r="V196" s="364"/>
      <c r="W196" s="365"/>
      <c r="X196" s="755" t="str">
        <f t="shared" ca="1" si="27"/>
        <v/>
      </c>
      <c r="Y196" s="756" t="str">
        <f t="shared" ca="1" si="28"/>
        <v/>
      </c>
      <c r="Z196" s="757" t="str">
        <f ca="1">IF(OR($N196="",$N196=0),"",SUMIF('２個別表'!$D$11:$D$510,$C196,'２個別表'!DZ$11:DZ$510))</f>
        <v/>
      </c>
      <c r="AA196" s="757" t="str">
        <f ca="1">IF(OR($N196="",$N196=0),"",SUMIF('２個別表'!$D$11:$D$510,$C196,'２個別表'!EA$11:EA$510))</f>
        <v/>
      </c>
      <c r="AB196" s="757" t="str">
        <f ca="1">IF(OR($N196="",$N196=0),"",SUMIF('２個別表'!$D$11:$D$510,$C196,'２個別表'!EB$11:EB$510))</f>
        <v/>
      </c>
      <c r="AC196" s="757" t="str">
        <f ca="1">IF(OR($N196="",$N196=0),"",SUMIF('２個別表'!$D$11:$D$510,$C196,'２個別表'!EC$11:EC$510))</f>
        <v/>
      </c>
      <c r="AD196" s="758" t="str">
        <f ca="1">IF(OR($N196="",$N196=0),"",SUMIF('２個別表'!$D$11:$D$510,$C196,'２個別表'!ED$11:ED$510))</f>
        <v/>
      </c>
      <c r="AE196" s="758" t="str">
        <f ca="1">IF(OR($N196="",$N196=0),"",SUMIF('２個別表'!$D$11:$D$510,$C196,'２個別表'!EE$11:EE$510))</f>
        <v/>
      </c>
      <c r="AF196" s="758" t="str">
        <f ca="1">IF(OR($N196="",$N196=0),"",SUMIF('２個別表'!$D$11:$D$510,$C196,'２個別表'!EF$11:EF$510))</f>
        <v/>
      </c>
      <c r="AG196" s="758" t="str">
        <f ca="1">IF(OR($N196="",$N196=0),"",SUMIF('２個別表'!$D$11:$D$510,$C196,'２個別表'!EG$11:EG$510))</f>
        <v/>
      </c>
      <c r="AH196" s="758" t="str">
        <f ca="1">IF(OR($N196="",$N196=0),"",SUMIF('２個別表'!$D$11:$D$510,$C196,'２個別表'!EH$11:EH$510))</f>
        <v/>
      </c>
      <c r="AI196" s="758" t="str">
        <f ca="1">IF(OR($N196="",$N196=0),"",SUMIF('２個別表'!$D$11:$D$510,$C196,'２個別表'!EI$11:EI$510))</f>
        <v/>
      </c>
      <c r="AJ196" s="758" t="str">
        <f ca="1">IF(OR($N196="",$N196=0),"",SUMIF('２個別表'!$D$11:$D$510,$C196,'２個別表'!EJ$11:EJ$510))</f>
        <v/>
      </c>
      <c r="AK196" s="758" t="str">
        <f ca="1">IF(OR($N196="",$N196=0),"",SUMIF('２個別表'!$D$11:$D$510,$C196,'２個別表'!EK$11:EK$510))</f>
        <v/>
      </c>
      <c r="AL196" s="759" t="str">
        <f ca="1">IF(OR($N196="",$N196=0),"",SUMIF('２個別表'!$D$11:$D$510,$C196,'２個別表'!EL$11:EL$510))</f>
        <v/>
      </c>
      <c r="AM196" s="760" t="str">
        <f ca="1">IF(OR($N196="",$N196=0),"",SUMIF('２個別表'!$D$11:$D$510,$C196,'２個別表'!EM$11:EM$510))</f>
        <v/>
      </c>
      <c r="AN196" s="33"/>
      <c r="AO196" s="721" t="str">
        <f ca="1">IFERROR(IF($C196="","",INDEX(('２個別表'!$D$11:$D$510,'２個別表'!$W$11:$W$510),MATCH($C196,'２個別表'!$D$11:$D$510,0),1,2)),"")</f>
        <v/>
      </c>
    </row>
    <row r="197" spans="1:41" ht="30" hidden="1" customHeight="1">
      <c r="A197" s="721" t="str">
        <f t="shared" ca="1" si="20"/>
        <v/>
      </c>
      <c r="B197" s="722" t="str">
        <f t="shared" ca="1" si="21"/>
        <v/>
      </c>
      <c r="C197" s="728">
        <v>182</v>
      </c>
      <c r="D197" s="729" t="str">
        <f ca="1">IFERROR(IF(OR($C197="",$C197=0),"",INDEX(('２個別表'!$D$11:$D$510,'２個別表'!R$11:R$510),MATCH($C197,'２個別表'!$D$11:$D$510,0),1,2)),"")</f>
        <v/>
      </c>
      <c r="E197" s="729" t="str">
        <f ca="1">IFERROR(IF(OR($C197="",$C197=0),"",INDEX(('２個別表'!$D$11:$D$510,'２個別表'!S$11:S$510),MATCH($C197,'２個別表'!$D$11:$D$510,0),1,2)),"")</f>
        <v/>
      </c>
      <c r="F197" s="730" t="str">
        <f ca="1">IFERROR(IF(OR($C197="",$C197=0),"",INDEX(('２個別表'!$D$11:$D$510,'２個別表'!T$11:T$510),MATCH($C197,'２個別表'!$D$11:$D$510,0),1,2)),"")</f>
        <v/>
      </c>
      <c r="G197" s="732" t="str">
        <f ca="1">IFERROR(IF(OR($C197="",$C197=0),"",INDEX(('２個別表'!$D$11:$D$510,'２個別表'!V$11:V$510),MATCH($C197,'２個別表'!$D$11:$D$510,0),1,2)),"")</f>
        <v/>
      </c>
      <c r="H197" s="724" t="str">
        <f t="shared" ca="1" si="22"/>
        <v/>
      </c>
      <c r="I197" s="725" t="str">
        <f t="shared" ca="1" si="23"/>
        <v/>
      </c>
      <c r="J197" s="725" t="str">
        <f t="shared" ca="1" si="24"/>
        <v/>
      </c>
      <c r="K197" s="725" t="str">
        <f t="shared" ca="1" si="25"/>
        <v/>
      </c>
      <c r="L197" s="725" t="str">
        <f t="shared" ca="1" si="26"/>
        <v/>
      </c>
      <c r="M197" s="742" t="str">
        <f ca="1">IFERROR(IF(OR($C197="",$C197=0),"",INDEX(('２個別表'!$D$11:$D$510,'２個別表'!W$11:W$510),MATCH($C197,'２個別表'!$D$11:$D$510,0),1,2)&amp;" "&amp;INDEX(('２個別表'!$D$11:$D$510,'２個別表'!X$11:X$510),MATCH($C197,'２個別表'!$D$11:$D$510,0),1,2)),"")</f>
        <v/>
      </c>
      <c r="N197" s="738" t="str">
        <f ca="1">IF(IF(M197="2 補強以外の取組",SUMIFS('２個別表'!$M$11:$M$510,'２個別表'!$D$11:$D$510,$C197),SUMIFS('２個別表'!$N$11:$N$510,'２個別表'!$D$11:$D$510,$C197))=0,"",IF(M197="2 補強以外の取組",SUMIFS('２個別表'!$M$11:$M$510,'２個別表'!$D$11:$D$510,$C197),SUMIFS('２個別表'!$N$11:$N$510,'２個別表'!$D$11:$D$510,$C197)))</f>
        <v/>
      </c>
      <c r="O197" s="739" t="str">
        <f ca="1">IF(OR($N197="",$N197=0),"",SUMIF('２個別表'!$D$11:$D$510,$C197,'２個別表'!$BW$11:$BW$510))</f>
        <v/>
      </c>
      <c r="P197" s="739" t="str">
        <f ca="1">IF(OR($N197="",$N197=0),"",SUMIF('２個別表'!$D$11:$D$510,$C197,'２個別表'!$BY$11:$BY$510))</f>
        <v/>
      </c>
      <c r="Q197" s="739" t="str">
        <f ca="1">IF(OR($N197="",$N197=0),"",SUMIF('２個別表'!$D$11:$D$510,$C197,'２個別表'!$H$11:$H$510))</f>
        <v/>
      </c>
      <c r="R197" s="740" t="str">
        <f ca="1">IF(OR($N197="",$N197=0),"",SUMIF('２個別表'!$D$11:$D$510,$C197,'２個別表'!CS$11:CS$510))</f>
        <v/>
      </c>
      <c r="S197" s="743" t="str">
        <f ca="1">IF(OR($N197="",$N197=0),"",SUMIF('２個別表'!$D$11:$D$510,$C197,'２個別表'!CT$11:CT$510))</f>
        <v/>
      </c>
      <c r="T197" s="364"/>
      <c r="U197" s="364"/>
      <c r="V197" s="364"/>
      <c r="W197" s="365"/>
      <c r="X197" s="755" t="str">
        <f t="shared" ca="1" si="27"/>
        <v/>
      </c>
      <c r="Y197" s="756" t="str">
        <f t="shared" ca="1" si="28"/>
        <v/>
      </c>
      <c r="Z197" s="757" t="str">
        <f ca="1">IF(OR($N197="",$N197=0),"",SUMIF('２個別表'!$D$11:$D$510,$C197,'２個別表'!DZ$11:DZ$510))</f>
        <v/>
      </c>
      <c r="AA197" s="757" t="str">
        <f ca="1">IF(OR($N197="",$N197=0),"",SUMIF('２個別表'!$D$11:$D$510,$C197,'２個別表'!EA$11:EA$510))</f>
        <v/>
      </c>
      <c r="AB197" s="757" t="str">
        <f ca="1">IF(OR($N197="",$N197=0),"",SUMIF('２個別表'!$D$11:$D$510,$C197,'２個別表'!EB$11:EB$510))</f>
        <v/>
      </c>
      <c r="AC197" s="757" t="str">
        <f ca="1">IF(OR($N197="",$N197=0),"",SUMIF('２個別表'!$D$11:$D$510,$C197,'２個別表'!EC$11:EC$510))</f>
        <v/>
      </c>
      <c r="AD197" s="758" t="str">
        <f ca="1">IF(OR($N197="",$N197=0),"",SUMIF('２個別表'!$D$11:$D$510,$C197,'２個別表'!ED$11:ED$510))</f>
        <v/>
      </c>
      <c r="AE197" s="758" t="str">
        <f ca="1">IF(OR($N197="",$N197=0),"",SUMIF('２個別表'!$D$11:$D$510,$C197,'２個別表'!EE$11:EE$510))</f>
        <v/>
      </c>
      <c r="AF197" s="758" t="str">
        <f ca="1">IF(OR($N197="",$N197=0),"",SUMIF('２個別表'!$D$11:$D$510,$C197,'２個別表'!EF$11:EF$510))</f>
        <v/>
      </c>
      <c r="AG197" s="758" t="str">
        <f ca="1">IF(OR($N197="",$N197=0),"",SUMIF('２個別表'!$D$11:$D$510,$C197,'２個別表'!EG$11:EG$510))</f>
        <v/>
      </c>
      <c r="AH197" s="758" t="str">
        <f ca="1">IF(OR($N197="",$N197=0),"",SUMIF('２個別表'!$D$11:$D$510,$C197,'２個別表'!EH$11:EH$510))</f>
        <v/>
      </c>
      <c r="AI197" s="758" t="str">
        <f ca="1">IF(OR($N197="",$N197=0),"",SUMIF('２個別表'!$D$11:$D$510,$C197,'２個別表'!EI$11:EI$510))</f>
        <v/>
      </c>
      <c r="AJ197" s="758" t="str">
        <f ca="1">IF(OR($N197="",$N197=0),"",SUMIF('２個別表'!$D$11:$D$510,$C197,'２個別表'!EJ$11:EJ$510))</f>
        <v/>
      </c>
      <c r="AK197" s="758" t="str">
        <f ca="1">IF(OR($N197="",$N197=0),"",SUMIF('２個別表'!$D$11:$D$510,$C197,'２個別表'!EK$11:EK$510))</f>
        <v/>
      </c>
      <c r="AL197" s="759" t="str">
        <f ca="1">IF(OR($N197="",$N197=0),"",SUMIF('２個別表'!$D$11:$D$510,$C197,'２個別表'!EL$11:EL$510))</f>
        <v/>
      </c>
      <c r="AM197" s="760" t="str">
        <f ca="1">IF(OR($N197="",$N197=0),"",SUMIF('２個別表'!$D$11:$D$510,$C197,'２個別表'!EM$11:EM$510))</f>
        <v/>
      </c>
      <c r="AN197" s="33"/>
      <c r="AO197" s="721" t="str">
        <f ca="1">IFERROR(IF($C197="","",INDEX(('２個別表'!$D$11:$D$510,'２個別表'!$W$11:$W$510),MATCH($C197,'２個別表'!$D$11:$D$510,0),1,2)),"")</f>
        <v/>
      </c>
    </row>
    <row r="198" spans="1:41" ht="30" hidden="1" customHeight="1">
      <c r="A198" s="721" t="str">
        <f t="shared" ca="1" si="20"/>
        <v/>
      </c>
      <c r="B198" s="722" t="str">
        <f t="shared" ca="1" si="21"/>
        <v/>
      </c>
      <c r="C198" s="728">
        <v>183</v>
      </c>
      <c r="D198" s="729" t="str">
        <f ca="1">IFERROR(IF(OR($C198="",$C198=0),"",INDEX(('２個別表'!$D$11:$D$510,'２個別表'!R$11:R$510),MATCH($C198,'２個別表'!$D$11:$D$510,0),1,2)),"")</f>
        <v/>
      </c>
      <c r="E198" s="729" t="str">
        <f ca="1">IFERROR(IF(OR($C198="",$C198=0),"",INDEX(('２個別表'!$D$11:$D$510,'２個別表'!S$11:S$510),MATCH($C198,'２個別表'!$D$11:$D$510,0),1,2)),"")</f>
        <v/>
      </c>
      <c r="F198" s="730" t="str">
        <f ca="1">IFERROR(IF(OR($C198="",$C198=0),"",INDEX(('２個別表'!$D$11:$D$510,'２個別表'!T$11:T$510),MATCH($C198,'２個別表'!$D$11:$D$510,0),1,2)),"")</f>
        <v/>
      </c>
      <c r="G198" s="732" t="str">
        <f ca="1">IFERROR(IF(OR($C198="",$C198=0),"",INDEX(('２個別表'!$D$11:$D$510,'２個別表'!V$11:V$510),MATCH($C198,'２個別表'!$D$11:$D$510,0),1,2)),"")</f>
        <v/>
      </c>
      <c r="H198" s="724" t="str">
        <f t="shared" ca="1" si="22"/>
        <v/>
      </c>
      <c r="I198" s="725" t="str">
        <f t="shared" ca="1" si="23"/>
        <v/>
      </c>
      <c r="J198" s="725" t="str">
        <f t="shared" ca="1" si="24"/>
        <v/>
      </c>
      <c r="K198" s="725" t="str">
        <f t="shared" ca="1" si="25"/>
        <v/>
      </c>
      <c r="L198" s="725" t="str">
        <f t="shared" ca="1" si="26"/>
        <v/>
      </c>
      <c r="M198" s="742" t="str">
        <f ca="1">IFERROR(IF(OR($C198="",$C198=0),"",INDEX(('２個別表'!$D$11:$D$510,'２個別表'!W$11:W$510),MATCH($C198,'２個別表'!$D$11:$D$510,0),1,2)&amp;" "&amp;INDEX(('２個別表'!$D$11:$D$510,'２個別表'!X$11:X$510),MATCH($C198,'２個別表'!$D$11:$D$510,0),1,2)),"")</f>
        <v/>
      </c>
      <c r="N198" s="738" t="str">
        <f ca="1">IF(IF(M198="2 補強以外の取組",SUMIFS('２個別表'!$M$11:$M$510,'２個別表'!$D$11:$D$510,$C198),SUMIFS('２個別表'!$N$11:$N$510,'２個別表'!$D$11:$D$510,$C198))=0,"",IF(M198="2 補強以外の取組",SUMIFS('２個別表'!$M$11:$M$510,'２個別表'!$D$11:$D$510,$C198),SUMIFS('２個別表'!$N$11:$N$510,'２個別表'!$D$11:$D$510,$C198)))</f>
        <v/>
      </c>
      <c r="O198" s="739" t="str">
        <f ca="1">IF(OR($N198="",$N198=0),"",SUMIF('２個別表'!$D$11:$D$510,$C198,'２個別表'!$BW$11:$BW$510))</f>
        <v/>
      </c>
      <c r="P198" s="739" t="str">
        <f ca="1">IF(OR($N198="",$N198=0),"",SUMIF('２個別表'!$D$11:$D$510,$C198,'２個別表'!$BY$11:$BY$510))</f>
        <v/>
      </c>
      <c r="Q198" s="739" t="str">
        <f ca="1">IF(OR($N198="",$N198=0),"",SUMIF('２個別表'!$D$11:$D$510,$C198,'２個別表'!$H$11:$H$510))</f>
        <v/>
      </c>
      <c r="R198" s="740" t="str">
        <f ca="1">IF(OR($N198="",$N198=0),"",SUMIF('２個別表'!$D$11:$D$510,$C198,'２個別表'!CS$11:CS$510))</f>
        <v/>
      </c>
      <c r="S198" s="743" t="str">
        <f ca="1">IF(OR($N198="",$N198=0),"",SUMIF('２個別表'!$D$11:$D$510,$C198,'２個別表'!CT$11:CT$510))</f>
        <v/>
      </c>
      <c r="T198" s="364"/>
      <c r="U198" s="364"/>
      <c r="V198" s="364"/>
      <c r="W198" s="365"/>
      <c r="X198" s="755" t="str">
        <f t="shared" ca="1" si="27"/>
        <v/>
      </c>
      <c r="Y198" s="756" t="str">
        <f t="shared" ca="1" si="28"/>
        <v/>
      </c>
      <c r="Z198" s="757" t="str">
        <f ca="1">IF(OR($N198="",$N198=0),"",SUMIF('２個別表'!$D$11:$D$510,$C198,'２個別表'!DZ$11:DZ$510))</f>
        <v/>
      </c>
      <c r="AA198" s="757" t="str">
        <f ca="1">IF(OR($N198="",$N198=0),"",SUMIF('２個別表'!$D$11:$D$510,$C198,'２個別表'!EA$11:EA$510))</f>
        <v/>
      </c>
      <c r="AB198" s="757" t="str">
        <f ca="1">IF(OR($N198="",$N198=0),"",SUMIF('２個別表'!$D$11:$D$510,$C198,'２個別表'!EB$11:EB$510))</f>
        <v/>
      </c>
      <c r="AC198" s="757" t="str">
        <f ca="1">IF(OR($N198="",$N198=0),"",SUMIF('２個別表'!$D$11:$D$510,$C198,'２個別表'!EC$11:EC$510))</f>
        <v/>
      </c>
      <c r="AD198" s="758" t="str">
        <f ca="1">IF(OR($N198="",$N198=0),"",SUMIF('２個別表'!$D$11:$D$510,$C198,'２個別表'!ED$11:ED$510))</f>
        <v/>
      </c>
      <c r="AE198" s="758" t="str">
        <f ca="1">IF(OR($N198="",$N198=0),"",SUMIF('２個別表'!$D$11:$D$510,$C198,'２個別表'!EE$11:EE$510))</f>
        <v/>
      </c>
      <c r="AF198" s="758" t="str">
        <f ca="1">IF(OR($N198="",$N198=0),"",SUMIF('２個別表'!$D$11:$D$510,$C198,'２個別表'!EF$11:EF$510))</f>
        <v/>
      </c>
      <c r="AG198" s="758" t="str">
        <f ca="1">IF(OR($N198="",$N198=0),"",SUMIF('２個別表'!$D$11:$D$510,$C198,'２個別表'!EG$11:EG$510))</f>
        <v/>
      </c>
      <c r="AH198" s="758" t="str">
        <f ca="1">IF(OR($N198="",$N198=0),"",SUMIF('２個別表'!$D$11:$D$510,$C198,'２個別表'!EH$11:EH$510))</f>
        <v/>
      </c>
      <c r="AI198" s="758" t="str">
        <f ca="1">IF(OR($N198="",$N198=0),"",SUMIF('２個別表'!$D$11:$D$510,$C198,'２個別表'!EI$11:EI$510))</f>
        <v/>
      </c>
      <c r="AJ198" s="758" t="str">
        <f ca="1">IF(OR($N198="",$N198=0),"",SUMIF('２個別表'!$D$11:$D$510,$C198,'２個別表'!EJ$11:EJ$510))</f>
        <v/>
      </c>
      <c r="AK198" s="758" t="str">
        <f ca="1">IF(OR($N198="",$N198=0),"",SUMIF('２個別表'!$D$11:$D$510,$C198,'２個別表'!EK$11:EK$510))</f>
        <v/>
      </c>
      <c r="AL198" s="759" t="str">
        <f ca="1">IF(OR($N198="",$N198=0),"",SUMIF('２個別表'!$D$11:$D$510,$C198,'２個別表'!EL$11:EL$510))</f>
        <v/>
      </c>
      <c r="AM198" s="760" t="str">
        <f ca="1">IF(OR($N198="",$N198=0),"",SUMIF('２個別表'!$D$11:$D$510,$C198,'２個別表'!EM$11:EM$510))</f>
        <v/>
      </c>
      <c r="AN198" s="33"/>
      <c r="AO198" s="721" t="str">
        <f ca="1">IFERROR(IF($C198="","",INDEX(('２個別表'!$D$11:$D$510,'２個別表'!$W$11:$W$510),MATCH($C198,'２個別表'!$D$11:$D$510,0),1,2)),"")</f>
        <v/>
      </c>
    </row>
    <row r="199" spans="1:41" ht="30" hidden="1" customHeight="1">
      <c r="A199" s="721" t="str">
        <f t="shared" ca="1" si="20"/>
        <v/>
      </c>
      <c r="B199" s="722" t="str">
        <f t="shared" ca="1" si="21"/>
        <v/>
      </c>
      <c r="C199" s="728">
        <v>184</v>
      </c>
      <c r="D199" s="729" t="str">
        <f ca="1">IFERROR(IF(OR($C199="",$C199=0),"",INDEX(('２個別表'!$D$11:$D$510,'２個別表'!R$11:R$510),MATCH($C199,'２個別表'!$D$11:$D$510,0),1,2)),"")</f>
        <v/>
      </c>
      <c r="E199" s="729" t="str">
        <f ca="1">IFERROR(IF(OR($C199="",$C199=0),"",INDEX(('２個別表'!$D$11:$D$510,'２個別表'!S$11:S$510),MATCH($C199,'２個別表'!$D$11:$D$510,0),1,2)),"")</f>
        <v/>
      </c>
      <c r="F199" s="730" t="str">
        <f ca="1">IFERROR(IF(OR($C199="",$C199=0),"",INDEX(('２個別表'!$D$11:$D$510,'２個別表'!T$11:T$510),MATCH($C199,'２個別表'!$D$11:$D$510,0),1,2)),"")</f>
        <v/>
      </c>
      <c r="G199" s="732" t="str">
        <f ca="1">IFERROR(IF(OR($C199="",$C199=0),"",INDEX(('２個別表'!$D$11:$D$510,'２個別表'!V$11:V$510),MATCH($C199,'２個別表'!$D$11:$D$510,0),1,2)),"")</f>
        <v/>
      </c>
      <c r="H199" s="724" t="str">
        <f t="shared" ca="1" si="22"/>
        <v/>
      </c>
      <c r="I199" s="725" t="str">
        <f t="shared" ca="1" si="23"/>
        <v/>
      </c>
      <c r="J199" s="725" t="str">
        <f t="shared" ca="1" si="24"/>
        <v/>
      </c>
      <c r="K199" s="725" t="str">
        <f t="shared" ca="1" si="25"/>
        <v/>
      </c>
      <c r="L199" s="725" t="str">
        <f t="shared" ca="1" si="26"/>
        <v/>
      </c>
      <c r="M199" s="742" t="str">
        <f ca="1">IFERROR(IF(OR($C199="",$C199=0),"",INDEX(('２個別表'!$D$11:$D$510,'２個別表'!W$11:W$510),MATCH($C199,'２個別表'!$D$11:$D$510,0),1,2)&amp;" "&amp;INDEX(('２個別表'!$D$11:$D$510,'２個別表'!X$11:X$510),MATCH($C199,'２個別表'!$D$11:$D$510,0),1,2)),"")</f>
        <v/>
      </c>
      <c r="N199" s="738" t="str">
        <f ca="1">IF(IF(M199="2 補強以外の取組",SUMIFS('２個別表'!$M$11:$M$510,'２個別表'!$D$11:$D$510,$C199),SUMIFS('２個別表'!$N$11:$N$510,'２個別表'!$D$11:$D$510,$C199))=0,"",IF(M199="2 補強以外の取組",SUMIFS('２個別表'!$M$11:$M$510,'２個別表'!$D$11:$D$510,$C199),SUMIFS('２個別表'!$N$11:$N$510,'２個別表'!$D$11:$D$510,$C199)))</f>
        <v/>
      </c>
      <c r="O199" s="739" t="str">
        <f ca="1">IF(OR($N199="",$N199=0),"",SUMIF('２個別表'!$D$11:$D$510,$C199,'２個別表'!$BW$11:$BW$510))</f>
        <v/>
      </c>
      <c r="P199" s="739" t="str">
        <f ca="1">IF(OR($N199="",$N199=0),"",SUMIF('２個別表'!$D$11:$D$510,$C199,'２個別表'!$BY$11:$BY$510))</f>
        <v/>
      </c>
      <c r="Q199" s="739" t="str">
        <f ca="1">IF(OR($N199="",$N199=0),"",SUMIF('２個別表'!$D$11:$D$510,$C199,'２個別表'!$H$11:$H$510))</f>
        <v/>
      </c>
      <c r="R199" s="740" t="str">
        <f ca="1">IF(OR($N199="",$N199=0),"",SUMIF('２個別表'!$D$11:$D$510,$C199,'２個別表'!CS$11:CS$510))</f>
        <v/>
      </c>
      <c r="S199" s="743" t="str">
        <f ca="1">IF(OR($N199="",$N199=0),"",SUMIF('２個別表'!$D$11:$D$510,$C199,'２個別表'!CT$11:CT$510))</f>
        <v/>
      </c>
      <c r="T199" s="364"/>
      <c r="U199" s="364"/>
      <c r="V199" s="364"/>
      <c r="W199" s="365"/>
      <c r="X199" s="755" t="str">
        <f t="shared" ca="1" si="27"/>
        <v/>
      </c>
      <c r="Y199" s="756" t="str">
        <f t="shared" ca="1" si="28"/>
        <v/>
      </c>
      <c r="Z199" s="757" t="str">
        <f ca="1">IF(OR($N199="",$N199=0),"",SUMIF('２個別表'!$D$11:$D$510,$C199,'２個別表'!DZ$11:DZ$510))</f>
        <v/>
      </c>
      <c r="AA199" s="757" t="str">
        <f ca="1">IF(OR($N199="",$N199=0),"",SUMIF('２個別表'!$D$11:$D$510,$C199,'２個別表'!EA$11:EA$510))</f>
        <v/>
      </c>
      <c r="AB199" s="757" t="str">
        <f ca="1">IF(OR($N199="",$N199=0),"",SUMIF('２個別表'!$D$11:$D$510,$C199,'２個別表'!EB$11:EB$510))</f>
        <v/>
      </c>
      <c r="AC199" s="757" t="str">
        <f ca="1">IF(OR($N199="",$N199=0),"",SUMIF('２個別表'!$D$11:$D$510,$C199,'２個別表'!EC$11:EC$510))</f>
        <v/>
      </c>
      <c r="AD199" s="758" t="str">
        <f ca="1">IF(OR($N199="",$N199=0),"",SUMIF('２個別表'!$D$11:$D$510,$C199,'２個別表'!ED$11:ED$510))</f>
        <v/>
      </c>
      <c r="AE199" s="758" t="str">
        <f ca="1">IF(OR($N199="",$N199=0),"",SUMIF('２個別表'!$D$11:$D$510,$C199,'２個別表'!EE$11:EE$510))</f>
        <v/>
      </c>
      <c r="AF199" s="758" t="str">
        <f ca="1">IF(OR($N199="",$N199=0),"",SUMIF('２個別表'!$D$11:$D$510,$C199,'２個別表'!EF$11:EF$510))</f>
        <v/>
      </c>
      <c r="AG199" s="758" t="str">
        <f ca="1">IF(OR($N199="",$N199=0),"",SUMIF('２個別表'!$D$11:$D$510,$C199,'２個別表'!EG$11:EG$510))</f>
        <v/>
      </c>
      <c r="AH199" s="758" t="str">
        <f ca="1">IF(OR($N199="",$N199=0),"",SUMIF('２個別表'!$D$11:$D$510,$C199,'２個別表'!EH$11:EH$510))</f>
        <v/>
      </c>
      <c r="AI199" s="758" t="str">
        <f ca="1">IF(OR($N199="",$N199=0),"",SUMIF('２個別表'!$D$11:$D$510,$C199,'２個別表'!EI$11:EI$510))</f>
        <v/>
      </c>
      <c r="AJ199" s="758" t="str">
        <f ca="1">IF(OR($N199="",$N199=0),"",SUMIF('２個別表'!$D$11:$D$510,$C199,'２個別表'!EJ$11:EJ$510))</f>
        <v/>
      </c>
      <c r="AK199" s="758" t="str">
        <f ca="1">IF(OR($N199="",$N199=0),"",SUMIF('２個別表'!$D$11:$D$510,$C199,'２個別表'!EK$11:EK$510))</f>
        <v/>
      </c>
      <c r="AL199" s="759" t="str">
        <f ca="1">IF(OR($N199="",$N199=0),"",SUMIF('２個別表'!$D$11:$D$510,$C199,'２個別表'!EL$11:EL$510))</f>
        <v/>
      </c>
      <c r="AM199" s="760" t="str">
        <f ca="1">IF(OR($N199="",$N199=0),"",SUMIF('２個別表'!$D$11:$D$510,$C199,'２個別表'!EM$11:EM$510))</f>
        <v/>
      </c>
      <c r="AN199" s="33"/>
      <c r="AO199" s="721" t="str">
        <f ca="1">IFERROR(IF($C199="","",INDEX(('２個別表'!$D$11:$D$510,'２個別表'!$W$11:$W$510),MATCH($C199,'２個別表'!$D$11:$D$510,0),1,2)),"")</f>
        <v/>
      </c>
    </row>
    <row r="200" spans="1:41" ht="30" hidden="1" customHeight="1">
      <c r="A200" s="721" t="str">
        <f t="shared" ca="1" si="20"/>
        <v/>
      </c>
      <c r="B200" s="722" t="str">
        <f t="shared" ca="1" si="21"/>
        <v/>
      </c>
      <c r="C200" s="728">
        <v>185</v>
      </c>
      <c r="D200" s="729" t="str">
        <f ca="1">IFERROR(IF(OR($C200="",$C200=0),"",INDEX(('２個別表'!$D$11:$D$510,'２個別表'!R$11:R$510),MATCH($C200,'２個別表'!$D$11:$D$510,0),1,2)),"")</f>
        <v/>
      </c>
      <c r="E200" s="729" t="str">
        <f ca="1">IFERROR(IF(OR($C200="",$C200=0),"",INDEX(('２個別表'!$D$11:$D$510,'２個別表'!S$11:S$510),MATCH($C200,'２個別表'!$D$11:$D$510,0),1,2)),"")</f>
        <v/>
      </c>
      <c r="F200" s="730" t="str">
        <f ca="1">IFERROR(IF(OR($C200="",$C200=0),"",INDEX(('２個別表'!$D$11:$D$510,'２個別表'!T$11:T$510),MATCH($C200,'２個別表'!$D$11:$D$510,0),1,2)),"")</f>
        <v/>
      </c>
      <c r="G200" s="732" t="str">
        <f ca="1">IFERROR(IF(OR($C200="",$C200=0),"",INDEX(('２個別表'!$D$11:$D$510,'２個別表'!V$11:V$510),MATCH($C200,'２個別表'!$D$11:$D$510,0),1,2)),"")</f>
        <v/>
      </c>
      <c r="H200" s="724" t="str">
        <f t="shared" ca="1" si="22"/>
        <v/>
      </c>
      <c r="I200" s="725" t="str">
        <f t="shared" ca="1" si="23"/>
        <v/>
      </c>
      <c r="J200" s="725" t="str">
        <f t="shared" ca="1" si="24"/>
        <v/>
      </c>
      <c r="K200" s="725" t="str">
        <f t="shared" ca="1" si="25"/>
        <v/>
      </c>
      <c r="L200" s="725" t="str">
        <f t="shared" ca="1" si="26"/>
        <v/>
      </c>
      <c r="M200" s="742" t="str">
        <f ca="1">IFERROR(IF(OR($C200="",$C200=0),"",INDEX(('２個別表'!$D$11:$D$510,'２個別表'!W$11:W$510),MATCH($C200,'２個別表'!$D$11:$D$510,0),1,2)&amp;" "&amp;INDEX(('２個別表'!$D$11:$D$510,'２個別表'!X$11:X$510),MATCH($C200,'２個別表'!$D$11:$D$510,0),1,2)),"")</f>
        <v/>
      </c>
      <c r="N200" s="738" t="str">
        <f ca="1">IF(IF(M200="2 補強以外の取組",SUMIFS('２個別表'!$M$11:$M$510,'２個別表'!$D$11:$D$510,$C200),SUMIFS('２個別表'!$N$11:$N$510,'２個別表'!$D$11:$D$510,$C200))=0,"",IF(M200="2 補強以外の取組",SUMIFS('２個別表'!$M$11:$M$510,'２個別表'!$D$11:$D$510,$C200),SUMIFS('２個別表'!$N$11:$N$510,'２個別表'!$D$11:$D$510,$C200)))</f>
        <v/>
      </c>
      <c r="O200" s="739" t="str">
        <f ca="1">IF(OR($N200="",$N200=0),"",SUMIF('２個別表'!$D$11:$D$510,$C200,'２個別表'!$BW$11:$BW$510))</f>
        <v/>
      </c>
      <c r="P200" s="739" t="str">
        <f ca="1">IF(OR($N200="",$N200=0),"",SUMIF('２個別表'!$D$11:$D$510,$C200,'２個別表'!$BY$11:$BY$510))</f>
        <v/>
      </c>
      <c r="Q200" s="739" t="str">
        <f ca="1">IF(OR($N200="",$N200=0),"",SUMIF('２個別表'!$D$11:$D$510,$C200,'２個別表'!$H$11:$H$510))</f>
        <v/>
      </c>
      <c r="R200" s="740" t="str">
        <f ca="1">IF(OR($N200="",$N200=0),"",SUMIF('２個別表'!$D$11:$D$510,$C200,'２個別表'!CS$11:CS$510))</f>
        <v/>
      </c>
      <c r="S200" s="743" t="str">
        <f ca="1">IF(OR($N200="",$N200=0),"",SUMIF('２個別表'!$D$11:$D$510,$C200,'２個別表'!CT$11:CT$510))</f>
        <v/>
      </c>
      <c r="T200" s="364"/>
      <c r="U200" s="364"/>
      <c r="V200" s="364"/>
      <c r="W200" s="365"/>
      <c r="X200" s="755" t="str">
        <f t="shared" ca="1" si="27"/>
        <v/>
      </c>
      <c r="Y200" s="756" t="str">
        <f t="shared" ca="1" si="28"/>
        <v/>
      </c>
      <c r="Z200" s="757" t="str">
        <f ca="1">IF(OR($N200="",$N200=0),"",SUMIF('２個別表'!$D$11:$D$510,$C200,'２個別表'!DZ$11:DZ$510))</f>
        <v/>
      </c>
      <c r="AA200" s="757" t="str">
        <f ca="1">IF(OR($N200="",$N200=0),"",SUMIF('２個別表'!$D$11:$D$510,$C200,'２個別表'!EA$11:EA$510))</f>
        <v/>
      </c>
      <c r="AB200" s="757" t="str">
        <f ca="1">IF(OR($N200="",$N200=0),"",SUMIF('２個別表'!$D$11:$D$510,$C200,'２個別表'!EB$11:EB$510))</f>
        <v/>
      </c>
      <c r="AC200" s="757" t="str">
        <f ca="1">IF(OR($N200="",$N200=0),"",SUMIF('２個別表'!$D$11:$D$510,$C200,'２個別表'!EC$11:EC$510))</f>
        <v/>
      </c>
      <c r="AD200" s="758" t="str">
        <f ca="1">IF(OR($N200="",$N200=0),"",SUMIF('２個別表'!$D$11:$D$510,$C200,'２個別表'!ED$11:ED$510))</f>
        <v/>
      </c>
      <c r="AE200" s="758" t="str">
        <f ca="1">IF(OR($N200="",$N200=0),"",SUMIF('２個別表'!$D$11:$D$510,$C200,'２個別表'!EE$11:EE$510))</f>
        <v/>
      </c>
      <c r="AF200" s="758" t="str">
        <f ca="1">IF(OR($N200="",$N200=0),"",SUMIF('２個別表'!$D$11:$D$510,$C200,'２個別表'!EF$11:EF$510))</f>
        <v/>
      </c>
      <c r="AG200" s="758" t="str">
        <f ca="1">IF(OR($N200="",$N200=0),"",SUMIF('２個別表'!$D$11:$D$510,$C200,'２個別表'!EG$11:EG$510))</f>
        <v/>
      </c>
      <c r="AH200" s="758" t="str">
        <f ca="1">IF(OR($N200="",$N200=0),"",SUMIF('２個別表'!$D$11:$D$510,$C200,'２個別表'!EH$11:EH$510))</f>
        <v/>
      </c>
      <c r="AI200" s="758" t="str">
        <f ca="1">IF(OR($N200="",$N200=0),"",SUMIF('２個別表'!$D$11:$D$510,$C200,'２個別表'!EI$11:EI$510))</f>
        <v/>
      </c>
      <c r="AJ200" s="758" t="str">
        <f ca="1">IF(OR($N200="",$N200=0),"",SUMIF('２個別表'!$D$11:$D$510,$C200,'２個別表'!EJ$11:EJ$510))</f>
        <v/>
      </c>
      <c r="AK200" s="758" t="str">
        <f ca="1">IF(OR($N200="",$N200=0),"",SUMIF('２個別表'!$D$11:$D$510,$C200,'２個別表'!EK$11:EK$510))</f>
        <v/>
      </c>
      <c r="AL200" s="759" t="str">
        <f ca="1">IF(OR($N200="",$N200=0),"",SUMIF('２個別表'!$D$11:$D$510,$C200,'２個別表'!EL$11:EL$510))</f>
        <v/>
      </c>
      <c r="AM200" s="760" t="str">
        <f ca="1">IF(OR($N200="",$N200=0),"",SUMIF('２個別表'!$D$11:$D$510,$C200,'２個別表'!EM$11:EM$510))</f>
        <v/>
      </c>
      <c r="AN200" s="33"/>
      <c r="AO200" s="721" t="str">
        <f ca="1">IFERROR(IF($C200="","",INDEX(('２個別表'!$D$11:$D$510,'２個別表'!$W$11:$W$510),MATCH($C200,'２個別表'!$D$11:$D$510,0),1,2)),"")</f>
        <v/>
      </c>
    </row>
    <row r="201" spans="1:41" ht="30" hidden="1" customHeight="1">
      <c r="A201" s="721" t="str">
        <f t="shared" ca="1" si="20"/>
        <v/>
      </c>
      <c r="B201" s="722" t="str">
        <f t="shared" ca="1" si="21"/>
        <v/>
      </c>
      <c r="C201" s="728">
        <v>186</v>
      </c>
      <c r="D201" s="729" t="str">
        <f ca="1">IFERROR(IF(OR($C201="",$C201=0),"",INDEX(('２個別表'!$D$11:$D$510,'２個別表'!R$11:R$510),MATCH($C201,'２個別表'!$D$11:$D$510,0),1,2)),"")</f>
        <v/>
      </c>
      <c r="E201" s="729" t="str">
        <f ca="1">IFERROR(IF(OR($C201="",$C201=0),"",INDEX(('２個別表'!$D$11:$D$510,'２個別表'!S$11:S$510),MATCH($C201,'２個別表'!$D$11:$D$510,0),1,2)),"")</f>
        <v/>
      </c>
      <c r="F201" s="730" t="str">
        <f ca="1">IFERROR(IF(OR($C201="",$C201=0),"",INDEX(('２個別表'!$D$11:$D$510,'２個別表'!T$11:T$510),MATCH($C201,'２個別表'!$D$11:$D$510,0),1,2)),"")</f>
        <v/>
      </c>
      <c r="G201" s="732" t="str">
        <f ca="1">IFERROR(IF(OR($C201="",$C201=0),"",INDEX(('２個別表'!$D$11:$D$510,'２個別表'!V$11:V$510),MATCH($C201,'２個別表'!$D$11:$D$510,0),1,2)),"")</f>
        <v/>
      </c>
      <c r="H201" s="724" t="str">
        <f t="shared" ca="1" si="22"/>
        <v/>
      </c>
      <c r="I201" s="725" t="str">
        <f t="shared" ca="1" si="23"/>
        <v/>
      </c>
      <c r="J201" s="725" t="str">
        <f t="shared" ca="1" si="24"/>
        <v/>
      </c>
      <c r="K201" s="725" t="str">
        <f t="shared" ca="1" si="25"/>
        <v/>
      </c>
      <c r="L201" s="725" t="str">
        <f t="shared" ca="1" si="26"/>
        <v/>
      </c>
      <c r="M201" s="742" t="str">
        <f ca="1">IFERROR(IF(OR($C201="",$C201=0),"",INDEX(('２個別表'!$D$11:$D$510,'２個別表'!W$11:W$510),MATCH($C201,'２個別表'!$D$11:$D$510,0),1,2)&amp;" "&amp;INDEX(('２個別表'!$D$11:$D$510,'２個別表'!X$11:X$510),MATCH($C201,'２個別表'!$D$11:$D$510,0),1,2)),"")</f>
        <v/>
      </c>
      <c r="N201" s="738" t="str">
        <f ca="1">IF(IF(M201="2 補強以外の取組",SUMIFS('２個別表'!$M$11:$M$510,'２個別表'!$D$11:$D$510,$C201),SUMIFS('２個別表'!$N$11:$N$510,'２個別表'!$D$11:$D$510,$C201))=0,"",IF(M201="2 補強以外の取組",SUMIFS('２個別表'!$M$11:$M$510,'２個別表'!$D$11:$D$510,$C201),SUMIFS('２個別表'!$N$11:$N$510,'２個別表'!$D$11:$D$510,$C201)))</f>
        <v/>
      </c>
      <c r="O201" s="739" t="str">
        <f ca="1">IF(OR($N201="",$N201=0),"",SUMIF('２個別表'!$D$11:$D$510,$C201,'２個別表'!$BW$11:$BW$510))</f>
        <v/>
      </c>
      <c r="P201" s="739" t="str">
        <f ca="1">IF(OR($N201="",$N201=0),"",SUMIF('２個別表'!$D$11:$D$510,$C201,'２個別表'!$BY$11:$BY$510))</f>
        <v/>
      </c>
      <c r="Q201" s="739" t="str">
        <f ca="1">IF(OR($N201="",$N201=0),"",SUMIF('２個別表'!$D$11:$D$510,$C201,'２個別表'!$H$11:$H$510))</f>
        <v/>
      </c>
      <c r="R201" s="740" t="str">
        <f ca="1">IF(OR($N201="",$N201=0),"",SUMIF('２個別表'!$D$11:$D$510,$C201,'２個別表'!CS$11:CS$510))</f>
        <v/>
      </c>
      <c r="S201" s="743" t="str">
        <f ca="1">IF(OR($N201="",$N201=0),"",SUMIF('２個別表'!$D$11:$D$510,$C201,'２個別表'!CT$11:CT$510))</f>
        <v/>
      </c>
      <c r="T201" s="364"/>
      <c r="U201" s="364"/>
      <c r="V201" s="364"/>
      <c r="W201" s="365"/>
      <c r="X201" s="755" t="str">
        <f t="shared" ca="1" si="27"/>
        <v/>
      </c>
      <c r="Y201" s="756" t="str">
        <f t="shared" ca="1" si="28"/>
        <v/>
      </c>
      <c r="Z201" s="757" t="str">
        <f ca="1">IF(OR($N201="",$N201=0),"",SUMIF('２個別表'!$D$11:$D$510,$C201,'２個別表'!DZ$11:DZ$510))</f>
        <v/>
      </c>
      <c r="AA201" s="757" t="str">
        <f ca="1">IF(OR($N201="",$N201=0),"",SUMIF('２個別表'!$D$11:$D$510,$C201,'２個別表'!EA$11:EA$510))</f>
        <v/>
      </c>
      <c r="AB201" s="757" t="str">
        <f ca="1">IF(OR($N201="",$N201=0),"",SUMIF('２個別表'!$D$11:$D$510,$C201,'２個別表'!EB$11:EB$510))</f>
        <v/>
      </c>
      <c r="AC201" s="757" t="str">
        <f ca="1">IF(OR($N201="",$N201=0),"",SUMIF('２個別表'!$D$11:$D$510,$C201,'２個別表'!EC$11:EC$510))</f>
        <v/>
      </c>
      <c r="AD201" s="758" t="str">
        <f ca="1">IF(OR($N201="",$N201=0),"",SUMIF('２個別表'!$D$11:$D$510,$C201,'２個別表'!ED$11:ED$510))</f>
        <v/>
      </c>
      <c r="AE201" s="758" t="str">
        <f ca="1">IF(OR($N201="",$N201=0),"",SUMIF('２個別表'!$D$11:$D$510,$C201,'２個別表'!EE$11:EE$510))</f>
        <v/>
      </c>
      <c r="AF201" s="758" t="str">
        <f ca="1">IF(OR($N201="",$N201=0),"",SUMIF('２個別表'!$D$11:$D$510,$C201,'２個別表'!EF$11:EF$510))</f>
        <v/>
      </c>
      <c r="AG201" s="758" t="str">
        <f ca="1">IF(OR($N201="",$N201=0),"",SUMIF('２個別表'!$D$11:$D$510,$C201,'２個別表'!EG$11:EG$510))</f>
        <v/>
      </c>
      <c r="AH201" s="758" t="str">
        <f ca="1">IF(OR($N201="",$N201=0),"",SUMIF('２個別表'!$D$11:$D$510,$C201,'２個別表'!EH$11:EH$510))</f>
        <v/>
      </c>
      <c r="AI201" s="758" t="str">
        <f ca="1">IF(OR($N201="",$N201=0),"",SUMIF('２個別表'!$D$11:$D$510,$C201,'２個別表'!EI$11:EI$510))</f>
        <v/>
      </c>
      <c r="AJ201" s="758" t="str">
        <f ca="1">IF(OR($N201="",$N201=0),"",SUMIF('２個別表'!$D$11:$D$510,$C201,'２個別表'!EJ$11:EJ$510))</f>
        <v/>
      </c>
      <c r="AK201" s="758" t="str">
        <f ca="1">IF(OR($N201="",$N201=0),"",SUMIF('２個別表'!$D$11:$D$510,$C201,'２個別表'!EK$11:EK$510))</f>
        <v/>
      </c>
      <c r="AL201" s="759" t="str">
        <f ca="1">IF(OR($N201="",$N201=0),"",SUMIF('２個別表'!$D$11:$D$510,$C201,'２個別表'!EL$11:EL$510))</f>
        <v/>
      </c>
      <c r="AM201" s="760" t="str">
        <f ca="1">IF(OR($N201="",$N201=0),"",SUMIF('２個別表'!$D$11:$D$510,$C201,'２個別表'!EM$11:EM$510))</f>
        <v/>
      </c>
      <c r="AN201" s="33"/>
      <c r="AO201" s="721" t="str">
        <f ca="1">IFERROR(IF($C201="","",INDEX(('２個別表'!$D$11:$D$510,'２個別表'!$W$11:$W$510),MATCH($C201,'２個別表'!$D$11:$D$510,0),1,2)),"")</f>
        <v/>
      </c>
    </row>
    <row r="202" spans="1:41" ht="30" hidden="1" customHeight="1">
      <c r="A202" s="721" t="str">
        <f t="shared" ca="1" si="20"/>
        <v/>
      </c>
      <c r="B202" s="722" t="str">
        <f t="shared" ca="1" si="21"/>
        <v/>
      </c>
      <c r="C202" s="728">
        <v>187</v>
      </c>
      <c r="D202" s="729" t="str">
        <f ca="1">IFERROR(IF(OR($C202="",$C202=0),"",INDEX(('２個別表'!$D$11:$D$510,'２個別表'!R$11:R$510),MATCH($C202,'２個別表'!$D$11:$D$510,0),1,2)),"")</f>
        <v/>
      </c>
      <c r="E202" s="729" t="str">
        <f ca="1">IFERROR(IF(OR($C202="",$C202=0),"",INDEX(('２個別表'!$D$11:$D$510,'２個別表'!S$11:S$510),MATCH($C202,'２個別表'!$D$11:$D$510,0),1,2)),"")</f>
        <v/>
      </c>
      <c r="F202" s="730" t="str">
        <f ca="1">IFERROR(IF(OR($C202="",$C202=0),"",INDEX(('２個別表'!$D$11:$D$510,'２個別表'!T$11:T$510),MATCH($C202,'２個別表'!$D$11:$D$510,0),1,2)),"")</f>
        <v/>
      </c>
      <c r="G202" s="732" t="str">
        <f ca="1">IFERROR(IF(OR($C202="",$C202=0),"",INDEX(('２個別表'!$D$11:$D$510,'２個別表'!V$11:V$510),MATCH($C202,'２個別表'!$D$11:$D$510,0),1,2)),"")</f>
        <v/>
      </c>
      <c r="H202" s="724" t="str">
        <f t="shared" ca="1" si="22"/>
        <v/>
      </c>
      <c r="I202" s="725" t="str">
        <f t="shared" ca="1" si="23"/>
        <v/>
      </c>
      <c r="J202" s="725" t="str">
        <f t="shared" ca="1" si="24"/>
        <v/>
      </c>
      <c r="K202" s="725" t="str">
        <f t="shared" ca="1" si="25"/>
        <v/>
      </c>
      <c r="L202" s="725" t="str">
        <f t="shared" ca="1" si="26"/>
        <v/>
      </c>
      <c r="M202" s="742" t="str">
        <f ca="1">IFERROR(IF(OR($C202="",$C202=0),"",INDEX(('２個別表'!$D$11:$D$510,'２個別表'!W$11:W$510),MATCH($C202,'２個別表'!$D$11:$D$510,0),1,2)&amp;" "&amp;INDEX(('２個別表'!$D$11:$D$510,'２個別表'!X$11:X$510),MATCH($C202,'２個別表'!$D$11:$D$510,0),1,2)),"")</f>
        <v/>
      </c>
      <c r="N202" s="738" t="str">
        <f ca="1">IF(IF(M202="2 補強以外の取組",SUMIFS('２個別表'!$M$11:$M$510,'２個別表'!$D$11:$D$510,$C202),SUMIFS('２個別表'!$N$11:$N$510,'２個別表'!$D$11:$D$510,$C202))=0,"",IF(M202="2 補強以外の取組",SUMIFS('２個別表'!$M$11:$M$510,'２個別表'!$D$11:$D$510,$C202),SUMIFS('２個別表'!$N$11:$N$510,'２個別表'!$D$11:$D$510,$C202)))</f>
        <v/>
      </c>
      <c r="O202" s="739" t="str">
        <f ca="1">IF(OR($N202="",$N202=0),"",SUMIF('２個別表'!$D$11:$D$510,$C202,'２個別表'!$BW$11:$BW$510))</f>
        <v/>
      </c>
      <c r="P202" s="739" t="str">
        <f ca="1">IF(OR($N202="",$N202=0),"",SUMIF('２個別表'!$D$11:$D$510,$C202,'２個別表'!$BY$11:$BY$510))</f>
        <v/>
      </c>
      <c r="Q202" s="739" t="str">
        <f ca="1">IF(OR($N202="",$N202=0),"",SUMIF('２個別表'!$D$11:$D$510,$C202,'２個別表'!$H$11:$H$510))</f>
        <v/>
      </c>
      <c r="R202" s="740" t="str">
        <f ca="1">IF(OR($N202="",$N202=0),"",SUMIF('２個別表'!$D$11:$D$510,$C202,'２個別表'!CS$11:CS$510))</f>
        <v/>
      </c>
      <c r="S202" s="743" t="str">
        <f ca="1">IF(OR($N202="",$N202=0),"",SUMIF('２個別表'!$D$11:$D$510,$C202,'２個別表'!CT$11:CT$510))</f>
        <v/>
      </c>
      <c r="T202" s="364"/>
      <c r="U202" s="364"/>
      <c r="V202" s="364"/>
      <c r="W202" s="365"/>
      <c r="X202" s="755" t="str">
        <f t="shared" ca="1" si="27"/>
        <v/>
      </c>
      <c r="Y202" s="756" t="str">
        <f t="shared" ca="1" si="28"/>
        <v/>
      </c>
      <c r="Z202" s="757" t="str">
        <f ca="1">IF(OR($N202="",$N202=0),"",SUMIF('２個別表'!$D$11:$D$510,$C202,'２個別表'!DZ$11:DZ$510))</f>
        <v/>
      </c>
      <c r="AA202" s="757" t="str">
        <f ca="1">IF(OR($N202="",$N202=0),"",SUMIF('２個別表'!$D$11:$D$510,$C202,'２個別表'!EA$11:EA$510))</f>
        <v/>
      </c>
      <c r="AB202" s="757" t="str">
        <f ca="1">IF(OR($N202="",$N202=0),"",SUMIF('２個別表'!$D$11:$D$510,$C202,'２個別表'!EB$11:EB$510))</f>
        <v/>
      </c>
      <c r="AC202" s="757" t="str">
        <f ca="1">IF(OR($N202="",$N202=0),"",SUMIF('２個別表'!$D$11:$D$510,$C202,'２個別表'!EC$11:EC$510))</f>
        <v/>
      </c>
      <c r="AD202" s="758" t="str">
        <f ca="1">IF(OR($N202="",$N202=0),"",SUMIF('２個別表'!$D$11:$D$510,$C202,'２個別表'!ED$11:ED$510))</f>
        <v/>
      </c>
      <c r="AE202" s="758" t="str">
        <f ca="1">IF(OR($N202="",$N202=0),"",SUMIF('２個別表'!$D$11:$D$510,$C202,'２個別表'!EE$11:EE$510))</f>
        <v/>
      </c>
      <c r="AF202" s="758" t="str">
        <f ca="1">IF(OR($N202="",$N202=0),"",SUMIF('２個別表'!$D$11:$D$510,$C202,'２個別表'!EF$11:EF$510))</f>
        <v/>
      </c>
      <c r="AG202" s="758" t="str">
        <f ca="1">IF(OR($N202="",$N202=0),"",SUMIF('２個別表'!$D$11:$D$510,$C202,'２個別表'!EG$11:EG$510))</f>
        <v/>
      </c>
      <c r="AH202" s="758" t="str">
        <f ca="1">IF(OR($N202="",$N202=0),"",SUMIF('２個別表'!$D$11:$D$510,$C202,'２個別表'!EH$11:EH$510))</f>
        <v/>
      </c>
      <c r="AI202" s="758" t="str">
        <f ca="1">IF(OR($N202="",$N202=0),"",SUMIF('２個別表'!$D$11:$D$510,$C202,'２個別表'!EI$11:EI$510))</f>
        <v/>
      </c>
      <c r="AJ202" s="758" t="str">
        <f ca="1">IF(OR($N202="",$N202=0),"",SUMIF('２個別表'!$D$11:$D$510,$C202,'２個別表'!EJ$11:EJ$510))</f>
        <v/>
      </c>
      <c r="AK202" s="758" t="str">
        <f ca="1">IF(OR($N202="",$N202=0),"",SUMIF('２個別表'!$D$11:$D$510,$C202,'２個別表'!EK$11:EK$510))</f>
        <v/>
      </c>
      <c r="AL202" s="759" t="str">
        <f ca="1">IF(OR($N202="",$N202=0),"",SUMIF('２個別表'!$D$11:$D$510,$C202,'２個別表'!EL$11:EL$510))</f>
        <v/>
      </c>
      <c r="AM202" s="760" t="str">
        <f ca="1">IF(OR($N202="",$N202=0),"",SUMIF('２個別表'!$D$11:$D$510,$C202,'２個別表'!EM$11:EM$510))</f>
        <v/>
      </c>
      <c r="AN202" s="33"/>
      <c r="AO202" s="721" t="str">
        <f ca="1">IFERROR(IF($C202="","",INDEX(('２個別表'!$D$11:$D$510,'２個別表'!$W$11:$W$510),MATCH($C202,'２個別表'!$D$11:$D$510,0),1,2)),"")</f>
        <v/>
      </c>
    </row>
    <row r="203" spans="1:41" ht="30" hidden="1" customHeight="1" thickBot="1">
      <c r="A203" s="721" t="str">
        <f t="shared" ca="1" si="20"/>
        <v/>
      </c>
      <c r="B203" s="722" t="str">
        <f t="shared" ca="1" si="21"/>
        <v/>
      </c>
      <c r="C203" s="733">
        <v>188</v>
      </c>
      <c r="D203" s="734" t="str">
        <f ca="1">IFERROR(IF(OR($C203="",$C203=0),"",INDEX(('２個別表'!$D$11:$D$510,'２個別表'!R$11:R$510),MATCH($C203,'２個別表'!$D$11:$D$510,0),1,2)),"")</f>
        <v/>
      </c>
      <c r="E203" s="734" t="str">
        <f ca="1">IFERROR(IF(OR($C203="",$C203=0),"",INDEX(('２個別表'!$D$11:$D$510,'２個別表'!S$11:S$510),MATCH($C203,'２個別表'!$D$11:$D$510,0),1,2)),"")</f>
        <v/>
      </c>
      <c r="F203" s="735" t="str">
        <f ca="1">IFERROR(IF(OR($C203="",$C203=0),"",INDEX(('２個別表'!$D$11:$D$510,'２個別表'!T$11:T$510),MATCH($C203,'２個別表'!$D$11:$D$510,0),1,2)),"")</f>
        <v/>
      </c>
      <c r="G203" s="736" t="str">
        <f ca="1">IFERROR(IF(OR($C203="",$C203=0),"",INDEX(('２個別表'!$D$11:$D$510,'２個別表'!V$11:V$510),MATCH($C203,'２個別表'!$D$11:$D$510,0),1,2)),"")</f>
        <v/>
      </c>
      <c r="H203" s="726" t="str">
        <f t="shared" ca="1" si="22"/>
        <v/>
      </c>
      <c r="I203" s="727" t="str">
        <f t="shared" ca="1" si="23"/>
        <v/>
      </c>
      <c r="J203" s="727" t="str">
        <f t="shared" ca="1" si="24"/>
        <v/>
      </c>
      <c r="K203" s="727" t="str">
        <f t="shared" ca="1" si="25"/>
        <v/>
      </c>
      <c r="L203" s="727" t="str">
        <f t="shared" ca="1" si="26"/>
        <v/>
      </c>
      <c r="M203" s="744" t="str">
        <f ca="1">IFERROR(IF(OR($C203="",$C203=0),"",INDEX(('２個別表'!$D$11:$D$510,'２個別表'!W$11:W$510),MATCH($C203,'２個別表'!$D$11:$D$510,0),1,2)&amp;" "&amp;INDEX(('２個別表'!$D$11:$D$510,'２個別表'!X$11:X$510),MATCH($C203,'２個別表'!$D$11:$D$510,0),1,2)),"")</f>
        <v/>
      </c>
      <c r="N203" s="745" t="str">
        <f ca="1">IF(IF(M203="2 補強以外の取組",SUMIFS('２個別表'!$M$11:$M$510,'２個別表'!$D$11:$D$510,$C203),SUMIFS('２個別表'!$N$11:$N$510,'２個別表'!$D$11:$D$510,$C203))=0,"",IF(M203="2 補強以外の取組",SUMIFS('２個別表'!$M$11:$M$510,'２個別表'!$D$11:$D$510,$C203),SUMIFS('２個別表'!$N$11:$N$510,'２個別表'!$D$11:$D$510,$C203)))</f>
        <v/>
      </c>
      <c r="O203" s="746" t="str">
        <f ca="1">IF(OR($N203="",$N203=0),"",SUMIF('２個別表'!$D$11:$D$510,$C203,'２個別表'!$BW$11:$BW$510))</f>
        <v/>
      </c>
      <c r="P203" s="746" t="str">
        <f ca="1">IF(OR($N203="",$N203=0),"",SUMIF('２個別表'!$D$11:$D$510,$C203,'２個別表'!$BY$11:$BY$510))</f>
        <v/>
      </c>
      <c r="Q203" s="746" t="str">
        <f ca="1">IF(OR($N203="",$N203=0),"",SUMIF('２個別表'!$D$11:$D$510,$C203,'２個別表'!$H$11:$H$510))</f>
        <v/>
      </c>
      <c r="R203" s="747" t="str">
        <f ca="1">IF(OR($N203="",$N203=0),"",SUMIF('２個別表'!$D$11:$D$510,$C203,'２個別表'!CS$11:CS$510))</f>
        <v/>
      </c>
      <c r="S203" s="748" t="str">
        <f ca="1">IF(OR($N203="",$N203=0),"",SUMIF('２個別表'!$D$11:$D$510,$C203,'２個別表'!CT$11:CT$510))</f>
        <v/>
      </c>
      <c r="T203" s="421"/>
      <c r="U203" s="421"/>
      <c r="V203" s="421"/>
      <c r="W203" s="422"/>
      <c r="X203" s="761" t="str">
        <f t="shared" ca="1" si="27"/>
        <v/>
      </c>
      <c r="Y203" s="762" t="str">
        <f t="shared" ca="1" si="28"/>
        <v/>
      </c>
      <c r="Z203" s="763" t="str">
        <f ca="1">IF(OR($N203="",$N203=0),"",SUMIF('２個別表'!$D$11:$D$510,$C203,'２個別表'!DZ$11:DZ$510))</f>
        <v/>
      </c>
      <c r="AA203" s="763" t="str">
        <f ca="1">IF(OR($N203="",$N203=0),"",SUMIF('２個別表'!$D$11:$D$510,$C203,'２個別表'!EA$11:EA$510))</f>
        <v/>
      </c>
      <c r="AB203" s="763" t="str">
        <f ca="1">IF(OR($N203="",$N203=0),"",SUMIF('２個別表'!$D$11:$D$510,$C203,'２個別表'!EB$11:EB$510))</f>
        <v/>
      </c>
      <c r="AC203" s="763" t="str">
        <f ca="1">IF(OR($N203="",$N203=0),"",SUMIF('２個別表'!$D$11:$D$510,$C203,'２個別表'!EC$11:EC$510))</f>
        <v/>
      </c>
      <c r="AD203" s="764" t="str">
        <f ca="1">IF(OR($N203="",$N203=0),"",SUMIF('２個別表'!$D$11:$D$510,$C203,'２個別表'!ED$11:ED$510))</f>
        <v/>
      </c>
      <c r="AE203" s="764" t="str">
        <f ca="1">IF(OR($N203="",$N203=0),"",SUMIF('２個別表'!$D$11:$D$510,$C203,'２個別表'!EE$11:EE$510))</f>
        <v/>
      </c>
      <c r="AF203" s="764" t="str">
        <f ca="1">IF(OR($N203="",$N203=0),"",SUMIF('２個別表'!$D$11:$D$510,$C203,'２個別表'!EF$11:EF$510))</f>
        <v/>
      </c>
      <c r="AG203" s="764" t="str">
        <f ca="1">IF(OR($N203="",$N203=0),"",SUMIF('２個別表'!$D$11:$D$510,$C203,'２個別表'!EG$11:EG$510))</f>
        <v/>
      </c>
      <c r="AH203" s="764" t="str">
        <f ca="1">IF(OR($N203="",$N203=0),"",SUMIF('２個別表'!$D$11:$D$510,$C203,'２個別表'!EH$11:EH$510))</f>
        <v/>
      </c>
      <c r="AI203" s="764" t="str">
        <f ca="1">IF(OR($N203="",$N203=0),"",SUMIF('２個別表'!$D$11:$D$510,$C203,'２個別表'!EI$11:EI$510))</f>
        <v/>
      </c>
      <c r="AJ203" s="764" t="str">
        <f ca="1">IF(OR($N203="",$N203=0),"",SUMIF('２個別表'!$D$11:$D$510,$C203,'２個別表'!EJ$11:EJ$510))</f>
        <v/>
      </c>
      <c r="AK203" s="764" t="str">
        <f ca="1">IF(OR($N203="",$N203=0),"",SUMIF('２個別表'!$D$11:$D$510,$C203,'２個別表'!EK$11:EK$510))</f>
        <v/>
      </c>
      <c r="AL203" s="765" t="str">
        <f ca="1">IF(OR($N203="",$N203=0),"",SUMIF('２個別表'!$D$11:$D$510,$C203,'２個別表'!EL$11:EL$510))</f>
        <v/>
      </c>
      <c r="AM203" s="766" t="str">
        <f ca="1">IF(OR($N203="",$N203=0),"",SUMIF('２個別表'!$D$11:$D$510,$C203,'２個別表'!EM$11:EM$510))</f>
        <v/>
      </c>
      <c r="AN203" s="715"/>
      <c r="AO203" s="721" t="str">
        <f ca="1">IFERROR(IF($C203="","",INDEX(('２個別表'!$D$11:$D$510,'２個別表'!$W$11:$W$510),MATCH($C203,'２個別表'!$D$11:$D$510,0),1,2)),"")</f>
        <v/>
      </c>
    </row>
    <row r="204" spans="1:41" ht="30" customHeight="1" thickTop="1" thickBot="1">
      <c r="C204" s="1036" t="s">
        <v>26</v>
      </c>
      <c r="D204" s="1037"/>
      <c r="E204" s="1037"/>
      <c r="F204" s="1037"/>
      <c r="G204" s="829"/>
      <c r="H204" s="829"/>
      <c r="I204" s="829"/>
      <c r="J204" s="829"/>
      <c r="K204" s="829"/>
      <c r="L204" s="829"/>
      <c r="M204" s="830"/>
      <c r="N204" s="831">
        <f ca="1">SUBTOTAL(9,N16:N203)</f>
        <v>0</v>
      </c>
      <c r="O204" s="832">
        <f t="shared" ref="O204:AM204" ca="1" si="29">SUBTOTAL(9,O16:O203)</f>
        <v>0</v>
      </c>
      <c r="P204" s="833">
        <f t="shared" ca="1" si="29"/>
        <v>0</v>
      </c>
      <c r="Q204" s="832">
        <f t="shared" ca="1" si="29"/>
        <v>0</v>
      </c>
      <c r="R204" s="833">
        <f t="shared" ca="1" si="29"/>
        <v>0</v>
      </c>
      <c r="S204" s="834">
        <f t="shared" ca="1" si="29"/>
        <v>0</v>
      </c>
      <c r="T204" s="832">
        <f t="shared" si="29"/>
        <v>0</v>
      </c>
      <c r="U204" s="834">
        <f t="shared" si="29"/>
        <v>0</v>
      </c>
      <c r="V204" s="832">
        <f t="shared" si="29"/>
        <v>0</v>
      </c>
      <c r="W204" s="834">
        <f t="shared" si="29"/>
        <v>0</v>
      </c>
      <c r="X204" s="835">
        <f t="shared" ca="1" si="29"/>
        <v>0</v>
      </c>
      <c r="Y204" s="834">
        <f t="shared" ca="1" si="29"/>
        <v>0</v>
      </c>
      <c r="Z204" s="836">
        <f t="shared" ca="1" si="29"/>
        <v>0</v>
      </c>
      <c r="AA204" s="837">
        <f t="shared" ca="1" si="29"/>
        <v>0</v>
      </c>
      <c r="AB204" s="837">
        <f t="shared" ca="1" si="29"/>
        <v>0</v>
      </c>
      <c r="AC204" s="837">
        <f t="shared" ca="1" si="29"/>
        <v>0</v>
      </c>
      <c r="AD204" s="838">
        <f t="shared" ca="1" si="29"/>
        <v>0</v>
      </c>
      <c r="AE204" s="838">
        <f t="shared" ca="1" si="29"/>
        <v>0</v>
      </c>
      <c r="AF204" s="838">
        <f t="shared" ca="1" si="29"/>
        <v>0</v>
      </c>
      <c r="AG204" s="838">
        <f t="shared" ca="1" si="29"/>
        <v>0</v>
      </c>
      <c r="AH204" s="838">
        <f t="shared" ca="1" si="29"/>
        <v>0</v>
      </c>
      <c r="AI204" s="838">
        <f t="shared" ca="1" si="29"/>
        <v>0</v>
      </c>
      <c r="AJ204" s="838">
        <f t="shared" ca="1" si="29"/>
        <v>0</v>
      </c>
      <c r="AK204" s="838">
        <f t="shared" ca="1" si="29"/>
        <v>0</v>
      </c>
      <c r="AL204" s="839">
        <f t="shared" ca="1" si="29"/>
        <v>0</v>
      </c>
      <c r="AM204" s="840">
        <f t="shared" ca="1" si="29"/>
        <v>0</v>
      </c>
      <c r="AN204" s="841"/>
    </row>
    <row r="205" spans="1:41">
      <c r="Z205" s="7"/>
      <c r="AA205" s="7"/>
      <c r="AB205" s="7"/>
      <c r="AC205" s="7"/>
      <c r="AE205" s="10"/>
      <c r="AN205" s="29"/>
    </row>
    <row r="206" spans="1:41" customFormat="1">
      <c r="A206" s="54"/>
      <c r="B206" s="54"/>
      <c r="C206" s="12" t="s">
        <v>27</v>
      </c>
      <c r="D206" s="12"/>
      <c r="E206" s="12" t="s">
        <v>246</v>
      </c>
      <c r="F206" s="13"/>
      <c r="G206" s="8"/>
      <c r="H206" s="8"/>
      <c r="I206" s="8"/>
      <c r="J206" s="8"/>
      <c r="K206" s="8"/>
      <c r="L206" s="8"/>
      <c r="M206" s="363"/>
      <c r="N206" s="7"/>
      <c r="O206" s="9"/>
      <c r="P206" s="55"/>
      <c r="Q206" s="55"/>
      <c r="R206" s="55"/>
      <c r="S206" s="55"/>
      <c r="T206" s="55"/>
      <c r="U206" s="55"/>
      <c r="V206" s="55"/>
      <c r="W206" s="7"/>
      <c r="X206" s="7"/>
      <c r="Y206" s="55"/>
      <c r="Z206" s="55"/>
      <c r="AA206" s="55"/>
      <c r="AB206" s="55"/>
      <c r="AC206" s="55"/>
      <c r="AD206" s="55"/>
      <c r="AE206" s="55"/>
      <c r="AO206" s="991"/>
    </row>
    <row r="207" spans="1:41" customFormat="1">
      <c r="A207" s="54"/>
      <c r="B207" s="54"/>
      <c r="C207" s="12"/>
      <c r="D207" s="12"/>
      <c r="E207" s="12" t="s">
        <v>300</v>
      </c>
      <c r="F207" s="13"/>
      <c r="G207" s="8"/>
      <c r="H207" s="8"/>
      <c r="I207" s="8"/>
      <c r="J207" s="8"/>
      <c r="K207" s="8"/>
      <c r="L207" s="8"/>
      <c r="M207" s="363"/>
      <c r="N207" s="7"/>
      <c r="O207" s="9"/>
      <c r="P207" s="55"/>
      <c r="Q207" s="55"/>
      <c r="R207" s="55"/>
      <c r="S207" s="55"/>
      <c r="T207" s="55"/>
      <c r="U207" s="55"/>
      <c r="V207" s="55"/>
      <c r="W207" s="7"/>
      <c r="X207" s="7"/>
      <c r="Y207" s="55"/>
      <c r="Z207" s="55"/>
      <c r="AA207" s="55"/>
      <c r="AB207" s="55"/>
      <c r="AC207" s="55"/>
      <c r="AD207" s="55"/>
      <c r="AE207" s="55"/>
      <c r="AO207" s="991"/>
    </row>
    <row r="208" spans="1:41" customFormat="1">
      <c r="A208" s="54"/>
      <c r="B208" s="54"/>
      <c r="C208" s="12"/>
      <c r="D208" s="12"/>
      <c r="E208" s="12" t="s">
        <v>270</v>
      </c>
      <c r="F208" s="13"/>
      <c r="G208" s="8"/>
      <c r="H208" s="8"/>
      <c r="I208" s="8"/>
      <c r="J208" s="8"/>
      <c r="K208" s="8"/>
      <c r="L208" s="8"/>
      <c r="M208" s="363"/>
      <c r="N208" s="7"/>
      <c r="O208" s="9"/>
      <c r="P208" s="55"/>
      <c r="Q208" s="55"/>
      <c r="R208" s="55"/>
      <c r="S208" s="55"/>
      <c r="T208" s="55"/>
      <c r="U208" s="55"/>
      <c r="V208" s="55"/>
      <c r="W208" s="7"/>
      <c r="X208" s="7"/>
      <c r="Y208" s="55"/>
      <c r="Z208" s="55"/>
      <c r="AA208" s="55"/>
      <c r="AB208" s="55"/>
      <c r="AC208" s="55"/>
      <c r="AD208" s="55"/>
      <c r="AE208" s="55"/>
      <c r="AO208" s="991"/>
    </row>
    <row r="209" spans="1:41" customFormat="1">
      <c r="A209" s="54"/>
      <c r="B209" s="54"/>
      <c r="C209" s="12"/>
      <c r="D209" s="12"/>
      <c r="E209" s="12" t="s">
        <v>258</v>
      </c>
      <c r="F209" s="13"/>
      <c r="G209" s="8"/>
      <c r="H209" s="8"/>
      <c r="I209" s="8"/>
      <c r="J209" s="8"/>
      <c r="K209" s="8"/>
      <c r="L209" s="8"/>
      <c r="M209" s="363"/>
      <c r="N209" s="7"/>
      <c r="O209" s="9"/>
      <c r="P209" s="55"/>
      <c r="Q209" s="55"/>
      <c r="R209" s="55"/>
      <c r="S209" s="55"/>
      <c r="T209" s="55"/>
      <c r="U209" s="55"/>
      <c r="V209" s="55"/>
      <c r="W209" s="7"/>
      <c r="X209" s="7"/>
      <c r="Y209" s="55"/>
      <c r="Z209" s="55"/>
      <c r="AA209" s="55"/>
      <c r="AB209" s="55"/>
      <c r="AC209" s="55"/>
      <c r="AD209" s="55"/>
      <c r="AE209" s="55"/>
      <c r="AO209" s="991"/>
    </row>
    <row r="210" spans="1:41">
      <c r="C210" s="12"/>
      <c r="D210" s="12"/>
      <c r="E210" s="12"/>
      <c r="F210" s="13"/>
    </row>
    <row r="211" spans="1:41">
      <c r="C211" s="12"/>
      <c r="D211" s="12"/>
      <c r="E211" s="12"/>
      <c r="F211" s="13"/>
    </row>
    <row r="212" spans="1:41">
      <c r="C212" s="12"/>
      <c r="D212" s="12"/>
      <c r="E212" s="12"/>
      <c r="F212" s="13"/>
    </row>
    <row r="213" spans="1:41" ht="13.5" customHeight="1">
      <c r="A213" s="35"/>
      <c r="B213" s="35"/>
      <c r="C213" s="35"/>
      <c r="D213" s="35"/>
      <c r="E213" s="12"/>
      <c r="F213" s="29"/>
      <c r="G213" s="35"/>
      <c r="H213" s="35"/>
      <c r="I213" s="35"/>
      <c r="J213" s="35"/>
      <c r="K213" s="35"/>
      <c r="L213" s="35"/>
      <c r="M213" s="312"/>
      <c r="N213" s="35"/>
      <c r="O213" s="35"/>
      <c r="P213" s="35"/>
      <c r="Q213" s="35"/>
      <c r="R213" s="35"/>
      <c r="S213" s="36"/>
      <c r="T213" s="36"/>
      <c r="U213" s="36"/>
      <c r="V213" s="36"/>
      <c r="W213" s="36"/>
      <c r="X213" s="36"/>
      <c r="Y213" s="36"/>
      <c r="Z213" s="35"/>
      <c r="AA213" s="35"/>
      <c r="AB213" s="35"/>
      <c r="AC213" s="35"/>
      <c r="AD213" s="35"/>
      <c r="AE213" s="35"/>
      <c r="AF213" s="35"/>
      <c r="AG213" s="35"/>
      <c r="AH213" s="35"/>
      <c r="AI213" s="35"/>
      <c r="AJ213" s="35"/>
      <c r="AK213" s="35"/>
      <c r="AL213" s="35"/>
      <c r="AM213" s="35"/>
      <c r="AN213" s="37"/>
      <c r="AO213" s="992"/>
    </row>
    <row r="214" spans="1:41">
      <c r="C214" s="12"/>
      <c r="D214" s="12"/>
      <c r="E214" s="12"/>
      <c r="F214" s="13"/>
    </row>
  </sheetData>
  <mergeCells count="50">
    <mergeCell ref="A6:A14"/>
    <mergeCell ref="B6:B14"/>
    <mergeCell ref="I6:L6"/>
    <mergeCell ref="L7:L13"/>
    <mergeCell ref="K7:K13"/>
    <mergeCell ref="J7:J13"/>
    <mergeCell ref="I7:I13"/>
    <mergeCell ref="AN6:AN14"/>
    <mergeCell ref="T10:T13"/>
    <mergeCell ref="U10:U13"/>
    <mergeCell ref="V10:V13"/>
    <mergeCell ref="W10:W13"/>
    <mergeCell ref="X10:X13"/>
    <mergeCell ref="Y10:Y13"/>
    <mergeCell ref="T7:U8"/>
    <mergeCell ref="N6:Y6"/>
    <mergeCell ref="AL11:AL13"/>
    <mergeCell ref="AM11:AM13"/>
    <mergeCell ref="Z11:Z13"/>
    <mergeCell ref="AA11:AA13"/>
    <mergeCell ref="AD11:AD13"/>
    <mergeCell ref="AE11:AE13"/>
    <mergeCell ref="C204:F204"/>
    <mergeCell ref="H6:H13"/>
    <mergeCell ref="AL7:AM8"/>
    <mergeCell ref="M6:M13"/>
    <mergeCell ref="Z6:AM6"/>
    <mergeCell ref="Z9:AK10"/>
    <mergeCell ref="AL9:AM10"/>
    <mergeCell ref="AJ11:AK12"/>
    <mergeCell ref="N9:N13"/>
    <mergeCell ref="O9:O13"/>
    <mergeCell ref="P9:P13"/>
    <mergeCell ref="Q9:Q13"/>
    <mergeCell ref="R9:R13"/>
    <mergeCell ref="S9:S13"/>
    <mergeCell ref="AB11:AB13"/>
    <mergeCell ref="AC11:AC13"/>
    <mergeCell ref="C3:AK3"/>
    <mergeCell ref="C6:C13"/>
    <mergeCell ref="E6:E13"/>
    <mergeCell ref="F6:F13"/>
    <mergeCell ref="G6:G13"/>
    <mergeCell ref="N7:P8"/>
    <mergeCell ref="Q7:S8"/>
    <mergeCell ref="AF11:AI12"/>
    <mergeCell ref="V7:W8"/>
    <mergeCell ref="X7:Y8"/>
    <mergeCell ref="Z7:AK8"/>
    <mergeCell ref="D6:D13"/>
  </mergeCells>
  <phoneticPr fontId="30"/>
  <conditionalFormatting sqref="I16:L203">
    <cfRule type="expression" dxfId="107" priority="1">
      <formula>$M16="2 補強以外の取組"</formula>
    </cfRule>
  </conditionalFormatting>
  <dataValidations count="1">
    <dataValidation type="list" allowBlank="1" showInputMessage="1" sqref="H16:L203" xr:uid="{00000000-0002-0000-0100-000000000000}">
      <formula1>"1"</formula1>
    </dataValidation>
  </dataValidations>
  <pageMargins left="0.70866141732283472" right="0.70866141732283472" top="0.74803149606299213" bottom="0.74803149606299213" header="0.31496062992125984" footer="0.31496062992125984"/>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J558"/>
  <sheetViews>
    <sheetView view="pageBreakPreview" topLeftCell="DN2" zoomScale="82" zoomScaleNormal="25" zoomScaleSheetLayoutView="82" workbookViewId="0">
      <selection activeCell="DX11" sqref="DX11"/>
    </sheetView>
  </sheetViews>
  <sheetFormatPr defaultColWidth="9" defaultRowHeight="13.5"/>
  <cols>
    <col min="1" max="15" width="9" style="48"/>
    <col min="16" max="16" width="10.75" style="48" customWidth="1"/>
    <col min="17" max="17" width="4.375" style="39" customWidth="1"/>
    <col min="18" max="19" width="5.875" style="39" customWidth="1"/>
    <col min="20" max="21" width="11.625" style="39" customWidth="1"/>
    <col min="22" max="22" width="12.25" style="39" customWidth="1"/>
    <col min="23" max="23" width="3.875" style="39" customWidth="1"/>
    <col min="24" max="24" width="15.25" style="39" customWidth="1"/>
    <col min="25" max="25" width="4.625" style="39" customWidth="1"/>
    <col min="26" max="26" width="8.5" style="39" customWidth="1"/>
    <col min="27" max="27" width="2.5" style="92" customWidth="1"/>
    <col min="28" max="28" width="13.25" style="92" customWidth="1"/>
    <col min="29" max="29" width="4.375" style="169" customWidth="1"/>
    <col min="30" max="31" width="5.5" style="169" customWidth="1"/>
    <col min="32" max="32" width="2.5" style="169" customWidth="1"/>
    <col min="33" max="33" width="16.25" style="169" customWidth="1"/>
    <col min="34" max="34" width="2.5" style="169" customWidth="1"/>
    <col min="35" max="35" width="4.25" style="169" customWidth="1"/>
    <col min="36" max="36" width="2.875" style="179" customWidth="1"/>
    <col min="37" max="37" width="15.125" style="179" customWidth="1"/>
    <col min="38" max="39" width="8.25" style="179" customWidth="1"/>
    <col min="40" max="40" width="7.75" style="179" customWidth="1"/>
    <col min="41" max="41" width="2.625" style="179" customWidth="1"/>
    <col min="42" max="42" width="15.125" style="179" customWidth="1"/>
    <col min="43" max="43" width="4.5" style="179" customWidth="1"/>
    <col min="44" max="44" width="3.75" style="179" customWidth="1"/>
    <col min="45" max="45" width="5.25" style="179" customWidth="1"/>
    <col min="46" max="46" width="18.75" style="179" customWidth="1"/>
    <col min="47" max="47" width="4.5" style="179" customWidth="1"/>
    <col min="48" max="48" width="4.875" style="177" customWidth="1"/>
    <col min="49" max="57" width="6.375" style="177" customWidth="1"/>
    <col min="58" max="58" width="17.875" style="177" customWidth="1"/>
    <col min="59" max="59" width="8" style="177" customWidth="1"/>
    <col min="60" max="61" width="6.875" style="178" customWidth="1"/>
    <col min="62" max="62" width="7" style="177" customWidth="1"/>
    <col min="63" max="64" width="5.75" style="177" customWidth="1"/>
    <col min="65" max="66" width="6.375" style="177" customWidth="1"/>
    <col min="67" max="68" width="4.75" style="177" customWidth="1"/>
    <col min="69" max="69" width="10.125" style="177" customWidth="1"/>
    <col min="70" max="70" width="7" style="177" customWidth="1"/>
    <col min="71" max="71" width="8.125" style="179" customWidth="1"/>
    <col min="72" max="72" width="10.875" style="177" customWidth="1"/>
    <col min="73" max="73" width="9.75" style="395" customWidth="1"/>
    <col min="74" max="74" width="6" style="179" customWidth="1"/>
    <col min="75" max="76" width="13.5" style="179" customWidth="1"/>
    <col min="77" max="86" width="11.75" style="179" customWidth="1"/>
    <col min="87" max="87" width="11.75" style="177" customWidth="1"/>
    <col min="88" max="90" width="5.25" style="177" customWidth="1"/>
    <col min="91" max="91" width="5.625" style="177" customWidth="1"/>
    <col min="92" max="92" width="3.5" style="179" customWidth="1"/>
    <col min="93" max="93" width="7.125" style="177" customWidth="1"/>
    <col min="94" max="94" width="5.125" style="179" customWidth="1"/>
    <col min="95" max="95" width="9.375" style="179" customWidth="1"/>
    <col min="96" max="96" width="2.875" style="179" customWidth="1"/>
    <col min="97" max="97" width="10.625" style="179" customWidth="1"/>
    <col min="98" max="98" width="9.25" style="179" customWidth="1"/>
    <col min="99" max="99" width="5.625" style="39" customWidth="1"/>
    <col min="100" max="100" width="10.125" style="39" customWidth="1"/>
    <col min="101" max="101" width="3.625" style="189" customWidth="1"/>
    <col min="102" max="105" width="11.25" style="254" customWidth="1"/>
    <col min="106" max="106" width="6.875" style="314" customWidth="1"/>
    <col min="107" max="107" width="6.125" style="189" customWidth="1"/>
    <col min="108" max="108" width="29.5" style="179" customWidth="1"/>
    <col min="109" max="109" width="5.625" style="92" customWidth="1"/>
    <col min="110" max="110" width="3.625" style="189" customWidth="1"/>
    <col min="111" max="114" width="11.25" style="189" customWidth="1"/>
    <col min="115" max="115" width="6.875" style="331" customWidth="1"/>
    <col min="116" max="116" width="6.125" style="331" customWidth="1"/>
    <col min="117" max="117" width="29.5" style="918" customWidth="1"/>
    <col min="118" max="118" width="5.625" style="39" customWidth="1"/>
    <col min="119" max="119" width="3.625" style="189" customWidth="1"/>
    <col min="120" max="123" width="11.25" style="189" customWidth="1"/>
    <col min="124" max="124" width="6.875" style="189" customWidth="1"/>
    <col min="125" max="125" width="6.125" style="189" customWidth="1"/>
    <col min="126" max="126" width="29.5" style="39" customWidth="1"/>
    <col min="127" max="127" width="4.875" style="39" customWidth="1"/>
    <col min="128" max="128" width="12" style="177" customWidth="1"/>
    <col min="129" max="129" width="9" style="39"/>
    <col min="130" max="143" width="7.875" style="39" customWidth="1"/>
    <col min="144" max="154" width="9" style="39"/>
    <col min="155" max="159" width="9" style="92"/>
    <col min="160" max="163" width="9" style="39"/>
    <col min="164" max="164" width="9" style="671"/>
    <col min="165" max="16384" width="9" style="39"/>
  </cols>
  <sheetData>
    <row r="1" spans="1:166">
      <c r="A1" s="48">
        <f>COLUMN()</f>
        <v>1</v>
      </c>
      <c r="C1" s="48">
        <f>COLUMN()</f>
        <v>3</v>
      </c>
      <c r="E1" s="48">
        <f>COLUMN()</f>
        <v>5</v>
      </c>
      <c r="F1" s="48">
        <f>COLUMN()</f>
        <v>6</v>
      </c>
      <c r="H1" s="48">
        <f>COLUMN()</f>
        <v>8</v>
      </c>
      <c r="I1" s="48">
        <f>COLUMN()</f>
        <v>9</v>
      </c>
      <c r="K1" s="48">
        <f>COLUMN()</f>
        <v>11</v>
      </c>
      <c r="L1" s="48">
        <f>COLUMN()</f>
        <v>12</v>
      </c>
      <c r="O1" s="48">
        <f>COLUMN()</f>
        <v>15</v>
      </c>
      <c r="P1" s="48">
        <f>COLUMN()</f>
        <v>16</v>
      </c>
      <c r="Q1" s="372">
        <f>COLUMN()</f>
        <v>17</v>
      </c>
      <c r="R1" s="372">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72">
        <f>COLUMN()</f>
        <v>86</v>
      </c>
      <c r="CI1" s="372">
        <f>COLUMN()</f>
        <v>87</v>
      </c>
      <c r="CJ1" s="372">
        <f>COLUMN()</f>
        <v>88</v>
      </c>
      <c r="CK1" s="372">
        <f>COLUMN()</f>
        <v>89</v>
      </c>
      <c r="CL1" s="372">
        <f>COLUMN()</f>
        <v>90</v>
      </c>
      <c r="CM1" s="372">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911">
        <f>COLUMN()</f>
        <v>117</v>
      </c>
      <c r="DN1" s="372">
        <f>COLUMN()</f>
        <v>118</v>
      </c>
      <c r="DO1" s="372">
        <f>COLUMN()</f>
        <v>119</v>
      </c>
      <c r="DP1" s="372">
        <f>COLUMN()</f>
        <v>120</v>
      </c>
      <c r="DQ1" s="372">
        <f>COLUMN()</f>
        <v>121</v>
      </c>
      <c r="DR1" s="372">
        <f>COLUMN()</f>
        <v>122</v>
      </c>
      <c r="DS1" s="372">
        <f>COLUMN()</f>
        <v>123</v>
      </c>
      <c r="DT1" s="372">
        <f>COLUMN()</f>
        <v>124</v>
      </c>
      <c r="DU1" s="372">
        <f>COLUMN()</f>
        <v>125</v>
      </c>
      <c r="DV1" s="372">
        <f>COLUMN()</f>
        <v>126</v>
      </c>
      <c r="DW1" s="372">
        <f>COLUMN()</f>
        <v>127</v>
      </c>
      <c r="DX1" s="372">
        <f>COLUMN()</f>
        <v>128</v>
      </c>
      <c r="DY1" s="39">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66" s="977" customFormat="1" ht="25.5" customHeight="1">
      <c r="A2" s="895"/>
      <c r="B2" s="895"/>
      <c r="C2" s="895"/>
      <c r="D2" s="895"/>
      <c r="E2" s="895"/>
      <c r="F2" s="895"/>
      <c r="G2" s="895"/>
      <c r="H2" s="895"/>
      <c r="I2" s="895"/>
      <c r="J2" s="895"/>
      <c r="K2" s="895"/>
      <c r="L2" s="895"/>
      <c r="M2" s="895"/>
      <c r="N2" s="895"/>
      <c r="O2" s="895"/>
      <c r="P2" s="895"/>
      <c r="Q2" s="976" t="s">
        <v>145</v>
      </c>
      <c r="R2" s="976"/>
      <c r="AJ2" s="978"/>
      <c r="AK2" s="978"/>
      <c r="AL2" s="978"/>
      <c r="AM2" s="978"/>
      <c r="AN2" s="978"/>
      <c r="AO2" s="978"/>
      <c r="AP2" s="978"/>
      <c r="AQ2" s="978"/>
      <c r="AR2" s="978"/>
      <c r="AS2" s="978"/>
      <c r="AT2" s="979"/>
      <c r="AU2" s="978"/>
      <c r="AV2" s="980"/>
      <c r="AW2" s="980"/>
      <c r="AX2" s="980"/>
      <c r="AY2" s="980"/>
      <c r="AZ2" s="980"/>
      <c r="BA2" s="980"/>
      <c r="BB2" s="980"/>
      <c r="BC2" s="980"/>
      <c r="BD2" s="980"/>
      <c r="BE2" s="980"/>
      <c r="BF2" s="980"/>
      <c r="BG2" s="980"/>
      <c r="BH2" s="178"/>
      <c r="BI2" s="178"/>
      <c r="BJ2" s="980"/>
      <c r="BK2" s="980"/>
      <c r="BL2" s="980"/>
      <c r="BM2" s="980"/>
      <c r="BN2" s="980"/>
      <c r="BO2" s="980"/>
      <c r="BP2" s="980"/>
      <c r="BQ2" s="980"/>
      <c r="BR2" s="980"/>
      <c r="BS2" s="981"/>
      <c r="BT2" s="980"/>
      <c r="BU2" s="982"/>
      <c r="BV2" s="978"/>
      <c r="BW2" s="978"/>
      <c r="BX2" s="978"/>
      <c r="BY2" s="978"/>
      <c r="BZ2" s="978"/>
      <c r="CA2" s="978"/>
      <c r="CB2" s="978"/>
      <c r="CC2" s="978"/>
      <c r="CD2" s="978"/>
      <c r="CE2" s="978"/>
      <c r="CF2" s="978"/>
      <c r="CG2" s="978"/>
      <c r="CH2" s="980"/>
      <c r="CI2" s="980"/>
      <c r="CJ2" s="980"/>
      <c r="CK2" s="980"/>
      <c r="CL2" s="980"/>
      <c r="CM2" s="978"/>
      <c r="CN2" s="978"/>
      <c r="CO2" s="978"/>
      <c r="CP2" s="978"/>
      <c r="CQ2" s="978"/>
      <c r="CR2" s="978"/>
      <c r="CS2" s="978"/>
      <c r="CT2" s="978"/>
      <c r="CW2" s="983"/>
      <c r="CX2" s="984"/>
      <c r="CY2" s="984"/>
      <c r="CZ2" s="984"/>
      <c r="DA2" s="984"/>
      <c r="DB2" s="985"/>
      <c r="DC2" s="983"/>
      <c r="DD2" s="978"/>
      <c r="DE2" s="986"/>
      <c r="DF2" s="983"/>
      <c r="DG2" s="983"/>
      <c r="DH2" s="983"/>
      <c r="DI2" s="983"/>
      <c r="DJ2" s="983"/>
      <c r="DK2" s="987"/>
      <c r="DL2" s="987"/>
      <c r="DM2" s="988"/>
      <c r="DO2" s="983"/>
      <c r="DP2" s="983"/>
      <c r="DQ2" s="983"/>
      <c r="DR2" s="983"/>
      <c r="DS2" s="983"/>
      <c r="DT2" s="983"/>
      <c r="DU2" s="983"/>
      <c r="DX2" s="978"/>
      <c r="EY2" s="986"/>
      <c r="EZ2" s="986"/>
      <c r="FA2" s="986"/>
      <c r="FB2" s="986"/>
      <c r="FC2" s="986"/>
      <c r="FH2" s="986"/>
    </row>
    <row r="3" spans="1:166" ht="25.5" customHeight="1" thickBot="1">
      <c r="Q3" s="39" t="s">
        <v>244</v>
      </c>
      <c r="S3" s="38"/>
      <c r="BV3" s="180"/>
      <c r="BX3" s="181"/>
      <c r="CR3" s="180"/>
      <c r="CS3" s="180"/>
      <c r="CT3" s="177"/>
      <c r="CU3" s="182"/>
      <c r="CV3" s="182"/>
      <c r="CW3" s="183"/>
      <c r="CX3" s="255"/>
      <c r="CY3" s="255"/>
      <c r="CZ3" s="255"/>
      <c r="DA3" s="255"/>
      <c r="DB3" s="255"/>
      <c r="DC3" s="183"/>
      <c r="DD3" s="891"/>
      <c r="DE3" s="182"/>
      <c r="DF3" s="183"/>
      <c r="DG3" s="183"/>
      <c r="DH3" s="183"/>
      <c r="DI3" s="183"/>
      <c r="DJ3" s="183"/>
      <c r="DK3" s="183"/>
      <c r="DL3" s="183"/>
      <c r="DM3" s="913"/>
      <c r="DN3" s="182"/>
      <c r="DO3" s="183"/>
      <c r="DP3" s="183"/>
      <c r="DQ3" s="183"/>
      <c r="DR3" s="183"/>
      <c r="DS3" s="183"/>
      <c r="DT3" s="183"/>
      <c r="DU3" s="183"/>
      <c r="DV3" s="182"/>
      <c r="DW3" s="182"/>
    </row>
    <row r="4" spans="1:166" ht="22.5" customHeight="1">
      <c r="Q4" s="1158" t="s">
        <v>10</v>
      </c>
      <c r="R4" s="1161" t="s">
        <v>268</v>
      </c>
      <c r="S4" s="1161" t="s">
        <v>1</v>
      </c>
      <c r="T4" s="1161" t="s">
        <v>2</v>
      </c>
      <c r="U4" s="1181" t="s">
        <v>310</v>
      </c>
      <c r="V4" s="1161" t="s">
        <v>269</v>
      </c>
      <c r="W4" s="1162" t="s">
        <v>250</v>
      </c>
      <c r="X4" s="1113"/>
      <c r="Y4" s="1132" t="s">
        <v>28</v>
      </c>
      <c r="Z4" s="1133"/>
      <c r="AA4" s="1133"/>
      <c r="AB4" s="1133"/>
      <c r="AC4" s="1133"/>
      <c r="AD4" s="1133"/>
      <c r="AE4" s="1133"/>
      <c r="AF4" s="1133"/>
      <c r="AG4" s="1133"/>
      <c r="AH4" s="1133"/>
      <c r="AI4" s="1133"/>
      <c r="AJ4" s="1111" t="s">
        <v>180</v>
      </c>
      <c r="AK4" s="1112"/>
      <c r="AL4" s="1112"/>
      <c r="AM4" s="1112"/>
      <c r="AN4" s="1113"/>
      <c r="AO4" s="1132" t="s">
        <v>249</v>
      </c>
      <c r="AP4" s="1133"/>
      <c r="AQ4" s="1133"/>
      <c r="AR4" s="1133"/>
      <c r="AS4" s="1133"/>
      <c r="AT4" s="1133"/>
      <c r="AU4" s="1133"/>
      <c r="AV4" s="1133"/>
      <c r="AW4" s="1134"/>
      <c r="AX4" s="1134"/>
      <c r="AY4" s="1134"/>
      <c r="AZ4" s="1134"/>
      <c r="BA4" s="1134"/>
      <c r="BB4" s="1134"/>
      <c r="BC4" s="1134"/>
      <c r="BD4" s="1134"/>
      <c r="BE4" s="1135"/>
      <c r="BF4" s="1209" t="s">
        <v>195</v>
      </c>
      <c r="BG4" s="1136"/>
      <c r="BH4" s="1136"/>
      <c r="BI4" s="1136"/>
      <c r="BJ4" s="1137"/>
      <c r="BK4" s="1136" t="s">
        <v>196</v>
      </c>
      <c r="BL4" s="1137"/>
      <c r="BM4" s="1193" t="s">
        <v>29</v>
      </c>
      <c r="BN4" s="1195"/>
      <c r="BO4" s="1111" t="s">
        <v>197</v>
      </c>
      <c r="BP4" s="1265" t="s">
        <v>198</v>
      </c>
      <c r="BQ4" s="1113" t="s">
        <v>199</v>
      </c>
      <c r="BR4" s="1111" t="s">
        <v>200</v>
      </c>
      <c r="BS4" s="1202" t="s">
        <v>354</v>
      </c>
      <c r="BT4" s="1203"/>
      <c r="BU4" s="1191" t="s">
        <v>201</v>
      </c>
      <c r="BV4" s="1193" t="s">
        <v>30</v>
      </c>
      <c r="BW4" s="1194"/>
      <c r="BX4" s="1194"/>
      <c r="BY4" s="1194"/>
      <c r="BZ4" s="1194"/>
      <c r="CA4" s="1194"/>
      <c r="CB4" s="1194"/>
      <c r="CC4" s="1194"/>
      <c r="CD4" s="1194"/>
      <c r="CE4" s="1194"/>
      <c r="CF4" s="1194"/>
      <c r="CG4" s="1194"/>
      <c r="CH4" s="1194"/>
      <c r="CI4" s="1195"/>
      <c r="CJ4" s="1193" t="s">
        <v>6</v>
      </c>
      <c r="CK4" s="1194"/>
      <c r="CL4" s="1194"/>
      <c r="CM4" s="1194"/>
      <c r="CN4" s="1136"/>
      <c r="CO4" s="1136"/>
      <c r="CP4" s="1136"/>
      <c r="CQ4" s="1136"/>
      <c r="CR4" s="1136"/>
      <c r="CS4" s="1136"/>
      <c r="CT4" s="1137"/>
      <c r="CU4" s="1111" t="s">
        <v>210</v>
      </c>
      <c r="CV4" s="1112"/>
      <c r="CW4" s="1112"/>
      <c r="CX4" s="1112"/>
      <c r="CY4" s="1112"/>
      <c r="CZ4" s="1112"/>
      <c r="DA4" s="1112"/>
      <c r="DB4" s="1112"/>
      <c r="DC4" s="1112"/>
      <c r="DD4" s="1112"/>
      <c r="DE4" s="1112"/>
      <c r="DF4" s="1112"/>
      <c r="DG4" s="1112"/>
      <c r="DH4" s="1112"/>
      <c r="DI4" s="1112"/>
      <c r="DJ4" s="1112"/>
      <c r="DK4" s="1112"/>
      <c r="DL4" s="1112"/>
      <c r="DM4" s="1112"/>
      <c r="DN4" s="1112"/>
      <c r="DO4" s="1112"/>
      <c r="DP4" s="1112"/>
      <c r="DQ4" s="1112"/>
      <c r="DR4" s="1112"/>
      <c r="DS4" s="1112"/>
      <c r="DT4" s="1112"/>
      <c r="DU4" s="1112"/>
      <c r="DV4" s="1112"/>
      <c r="DW4" s="1113"/>
      <c r="DX4" s="1204" t="s">
        <v>209</v>
      </c>
    </row>
    <row r="5" spans="1:166" ht="31.5" customHeight="1">
      <c r="Q5" s="1159"/>
      <c r="R5" s="1101"/>
      <c r="S5" s="1101"/>
      <c r="T5" s="1101"/>
      <c r="U5" s="1182"/>
      <c r="V5" s="1101"/>
      <c r="W5" s="1163"/>
      <c r="X5" s="1164"/>
      <c r="Y5" s="1117" t="s">
        <v>31</v>
      </c>
      <c r="Z5" s="1102" t="s">
        <v>252</v>
      </c>
      <c r="AA5" s="1121" t="s">
        <v>32</v>
      </c>
      <c r="AB5" s="1122"/>
      <c r="AC5" s="1123"/>
      <c r="AD5" s="1122" t="s">
        <v>179</v>
      </c>
      <c r="AE5" s="1122"/>
      <c r="AF5" s="1122"/>
      <c r="AG5" s="1122"/>
      <c r="AH5" s="1122"/>
      <c r="AI5" s="1122"/>
      <c r="AJ5" s="1170"/>
      <c r="AK5" s="1171"/>
      <c r="AL5" s="1171"/>
      <c r="AM5" s="1171"/>
      <c r="AN5" s="1164"/>
      <c r="AO5" s="1143" t="s">
        <v>33</v>
      </c>
      <c r="AP5" s="1087"/>
      <c r="AQ5" s="1144"/>
      <c r="AR5" s="1149" t="s">
        <v>182</v>
      </c>
      <c r="AS5" s="1216" t="s">
        <v>273</v>
      </c>
      <c r="AT5" s="1214"/>
      <c r="AU5" s="1102" t="s">
        <v>183</v>
      </c>
      <c r="AV5" s="63"/>
      <c r="AW5" s="1091" t="s">
        <v>408</v>
      </c>
      <c r="AX5" s="1107"/>
      <c r="AY5" s="1107"/>
      <c r="AZ5" s="1107"/>
      <c r="BA5" s="1107"/>
      <c r="BB5" s="1107"/>
      <c r="BC5" s="1107"/>
      <c r="BD5" s="1107"/>
      <c r="BE5" s="1187"/>
      <c r="BF5" s="1147"/>
      <c r="BG5" s="1128"/>
      <c r="BH5" s="1128"/>
      <c r="BI5" s="1128"/>
      <c r="BJ5" s="1138"/>
      <c r="BK5" s="1128"/>
      <c r="BL5" s="1138"/>
      <c r="BM5" s="64"/>
      <c r="BN5" s="65"/>
      <c r="BO5" s="1170"/>
      <c r="BP5" s="1266"/>
      <c r="BQ5" s="1164"/>
      <c r="BR5" s="1170"/>
      <c r="BS5" s="1199" t="s">
        <v>355</v>
      </c>
      <c r="BT5" s="1102" t="s">
        <v>356</v>
      </c>
      <c r="BU5" s="1192"/>
      <c r="BV5" s="1249" t="s">
        <v>357</v>
      </c>
      <c r="BW5" s="66"/>
      <c r="BX5" s="67"/>
      <c r="BY5" s="68"/>
      <c r="BZ5" s="68"/>
      <c r="CA5" s="68"/>
      <c r="CB5" s="68"/>
      <c r="CC5" s="68"/>
      <c r="CD5" s="68"/>
      <c r="CE5" s="68"/>
      <c r="CF5" s="67"/>
      <c r="CG5" s="1236" t="s">
        <v>39</v>
      </c>
      <c r="CH5" s="1087"/>
      <c r="CI5" s="1237"/>
      <c r="CJ5" s="69"/>
      <c r="CK5" s="211"/>
      <c r="CL5" s="233"/>
      <c r="CM5" s="237"/>
      <c r="CN5" s="1091" t="s">
        <v>34</v>
      </c>
      <c r="CO5" s="1092"/>
      <c r="CP5" s="1092"/>
      <c r="CQ5" s="1092"/>
      <c r="CR5" s="1092"/>
      <c r="CS5" s="1092"/>
      <c r="CT5" s="1223"/>
      <c r="CU5" s="1114"/>
      <c r="CV5" s="1115"/>
      <c r="CW5" s="1115"/>
      <c r="CX5" s="1115"/>
      <c r="CY5" s="1115"/>
      <c r="CZ5" s="1115"/>
      <c r="DA5" s="1115"/>
      <c r="DB5" s="1115"/>
      <c r="DC5" s="1115"/>
      <c r="DD5" s="1115"/>
      <c r="DE5" s="1115"/>
      <c r="DF5" s="1115"/>
      <c r="DG5" s="1115"/>
      <c r="DH5" s="1115"/>
      <c r="DI5" s="1115"/>
      <c r="DJ5" s="1115"/>
      <c r="DK5" s="1115"/>
      <c r="DL5" s="1115"/>
      <c r="DM5" s="1115"/>
      <c r="DN5" s="1115"/>
      <c r="DO5" s="1115"/>
      <c r="DP5" s="1115"/>
      <c r="DQ5" s="1115"/>
      <c r="DR5" s="1115"/>
      <c r="DS5" s="1115"/>
      <c r="DT5" s="1115"/>
      <c r="DU5" s="1115"/>
      <c r="DV5" s="1115"/>
      <c r="DW5" s="1116"/>
      <c r="DX5" s="1205"/>
    </row>
    <row r="6" spans="1:166" ht="24.75" customHeight="1">
      <c r="Q6" s="1159"/>
      <c r="R6" s="1101"/>
      <c r="S6" s="1101"/>
      <c r="T6" s="1101"/>
      <c r="U6" s="1182"/>
      <c r="V6" s="1101"/>
      <c r="W6" s="1163"/>
      <c r="X6" s="1164"/>
      <c r="Y6" s="1118"/>
      <c r="Z6" s="1120"/>
      <c r="AA6" s="1124"/>
      <c r="AB6" s="1125"/>
      <c r="AC6" s="1126"/>
      <c r="AD6" s="1130"/>
      <c r="AE6" s="1130"/>
      <c r="AF6" s="1130"/>
      <c r="AG6" s="1130"/>
      <c r="AH6" s="1130"/>
      <c r="AI6" s="1130"/>
      <c r="AJ6" s="1170"/>
      <c r="AK6" s="1171"/>
      <c r="AL6" s="1171"/>
      <c r="AM6" s="1171"/>
      <c r="AN6" s="1164"/>
      <c r="AO6" s="1145"/>
      <c r="AP6" s="1125"/>
      <c r="AQ6" s="1146"/>
      <c r="AR6" s="1150"/>
      <c r="AS6" s="1163"/>
      <c r="AT6" s="1260"/>
      <c r="AU6" s="1201"/>
      <c r="AV6" s="1244" t="s">
        <v>122</v>
      </c>
      <c r="AW6" s="1106" t="s">
        <v>184</v>
      </c>
      <c r="AX6" s="1107"/>
      <c r="AY6" s="1107"/>
      <c r="AZ6" s="1107"/>
      <c r="BA6" s="1108"/>
      <c r="BB6" s="1085" t="s">
        <v>185</v>
      </c>
      <c r="BC6" s="1107"/>
      <c r="BD6" s="1107"/>
      <c r="BE6" s="1187"/>
      <c r="BF6" s="1224" t="s">
        <v>272</v>
      </c>
      <c r="BG6" s="1152" t="s">
        <v>124</v>
      </c>
      <c r="BH6" s="1229" t="s">
        <v>35</v>
      </c>
      <c r="BI6" s="1233" t="s">
        <v>387</v>
      </c>
      <c r="BJ6" s="1155" t="s">
        <v>125</v>
      </c>
      <c r="BK6" s="1262" t="s">
        <v>203</v>
      </c>
      <c r="BL6" s="1155" t="s">
        <v>204</v>
      </c>
      <c r="BM6" s="1221" t="s">
        <v>202</v>
      </c>
      <c r="BN6" s="1197" t="s">
        <v>123</v>
      </c>
      <c r="BO6" s="1170"/>
      <c r="BP6" s="1266"/>
      <c r="BQ6" s="1164"/>
      <c r="BR6" s="1170"/>
      <c r="BS6" s="1199"/>
      <c r="BT6" s="1201"/>
      <c r="BU6" s="1192"/>
      <c r="BV6" s="1250"/>
      <c r="BW6" s="70"/>
      <c r="BX6" s="1196" t="s">
        <v>36</v>
      </c>
      <c r="BY6" s="67"/>
      <c r="BZ6" s="1085" t="s">
        <v>37</v>
      </c>
      <c r="CA6" s="1174"/>
      <c r="CB6" s="1085" t="s">
        <v>205</v>
      </c>
      <c r="CC6" s="1092"/>
      <c r="CD6" s="1092"/>
      <c r="CE6" s="1174"/>
      <c r="CF6" s="1242" t="s">
        <v>38</v>
      </c>
      <c r="CG6" s="1124"/>
      <c r="CH6" s="1125"/>
      <c r="CI6" s="1238"/>
      <c r="CJ6" s="1210" t="s">
        <v>126</v>
      </c>
      <c r="CK6" s="1254" t="s">
        <v>380</v>
      </c>
      <c r="CL6" s="1252" t="s">
        <v>127</v>
      </c>
      <c r="CM6" s="1212" t="s">
        <v>381</v>
      </c>
      <c r="CN6" s="1143" t="s">
        <v>40</v>
      </c>
      <c r="CO6" s="1214"/>
      <c r="CP6" s="1216" t="s">
        <v>41</v>
      </c>
      <c r="CQ6" s="1214"/>
      <c r="CR6" s="1216" t="s">
        <v>206</v>
      </c>
      <c r="CS6" s="1217"/>
      <c r="CT6" s="1218"/>
      <c r="CU6" s="1091" t="s">
        <v>255</v>
      </c>
      <c r="CV6" s="1092"/>
      <c r="CW6" s="1092"/>
      <c r="CX6" s="1092"/>
      <c r="CY6" s="1092"/>
      <c r="CZ6" s="1092"/>
      <c r="DA6" s="1092"/>
      <c r="DB6" s="1092"/>
      <c r="DC6" s="1092"/>
      <c r="DD6" s="1093"/>
      <c r="DE6" s="1094" t="s">
        <v>163</v>
      </c>
      <c r="DF6" s="1092"/>
      <c r="DG6" s="1092"/>
      <c r="DH6" s="1092"/>
      <c r="DI6" s="1092"/>
      <c r="DJ6" s="1092"/>
      <c r="DK6" s="1092"/>
      <c r="DL6" s="1092"/>
      <c r="DM6" s="1093"/>
      <c r="DN6" s="1094" t="s">
        <v>245</v>
      </c>
      <c r="DO6" s="1092"/>
      <c r="DP6" s="1092"/>
      <c r="DQ6" s="1092"/>
      <c r="DR6" s="1092"/>
      <c r="DS6" s="1092"/>
      <c r="DT6" s="1092"/>
      <c r="DU6" s="1092"/>
      <c r="DV6" s="1093"/>
      <c r="DW6" s="1139" t="s">
        <v>176</v>
      </c>
      <c r="DX6" s="1205"/>
    </row>
    <row r="7" spans="1:166" ht="45" customHeight="1">
      <c r="B7" s="1259" t="s">
        <v>399</v>
      </c>
      <c r="C7" s="1259"/>
      <c r="D7" s="1259"/>
      <c r="E7" s="1259"/>
      <c r="F7" s="1259"/>
      <c r="G7" s="1259"/>
      <c r="H7" s="1259"/>
      <c r="I7" s="1259" t="s">
        <v>400</v>
      </c>
      <c r="J7" s="1259"/>
      <c r="K7" s="1259"/>
      <c r="L7" s="1259"/>
      <c r="M7" s="1259"/>
      <c r="N7" s="1259"/>
      <c r="O7" s="1259"/>
      <c r="P7" s="367"/>
      <c r="Q7" s="1159"/>
      <c r="R7" s="1101"/>
      <c r="S7" s="1101"/>
      <c r="T7" s="1101"/>
      <c r="U7" s="1182"/>
      <c r="V7" s="1101"/>
      <c r="W7" s="1165"/>
      <c r="X7" s="1116"/>
      <c r="Y7" s="1118"/>
      <c r="Z7" s="1120"/>
      <c r="AA7" s="1127"/>
      <c r="AB7" s="1128"/>
      <c r="AC7" s="1129"/>
      <c r="AD7" s="1131"/>
      <c r="AE7" s="1131"/>
      <c r="AF7" s="1131"/>
      <c r="AG7" s="1131"/>
      <c r="AH7" s="1131"/>
      <c r="AI7" s="1131"/>
      <c r="AJ7" s="1114"/>
      <c r="AK7" s="1115"/>
      <c r="AL7" s="1115"/>
      <c r="AM7" s="1115"/>
      <c r="AN7" s="1116"/>
      <c r="AO7" s="1147"/>
      <c r="AP7" s="1128"/>
      <c r="AQ7" s="1148"/>
      <c r="AR7" s="1150"/>
      <c r="AS7" s="1165"/>
      <c r="AT7" s="1215"/>
      <c r="AU7" s="1201"/>
      <c r="AV7" s="1244"/>
      <c r="AW7" s="1188" t="s">
        <v>186</v>
      </c>
      <c r="AX7" s="1152" t="s">
        <v>187</v>
      </c>
      <c r="AY7" s="1152" t="s">
        <v>188</v>
      </c>
      <c r="AZ7" s="1152" t="s">
        <v>274</v>
      </c>
      <c r="BA7" s="1246" t="s">
        <v>189</v>
      </c>
      <c r="BB7" s="1229" t="s">
        <v>190</v>
      </c>
      <c r="BC7" s="1152" t="s">
        <v>191</v>
      </c>
      <c r="BD7" s="1152" t="s">
        <v>275</v>
      </c>
      <c r="BE7" s="1155" t="s">
        <v>192</v>
      </c>
      <c r="BF7" s="1225"/>
      <c r="BG7" s="1227"/>
      <c r="BH7" s="1230"/>
      <c r="BI7" s="1234"/>
      <c r="BJ7" s="1197"/>
      <c r="BK7" s="1263"/>
      <c r="BL7" s="1197"/>
      <c r="BM7" s="1221"/>
      <c r="BN7" s="1197"/>
      <c r="BO7" s="1170"/>
      <c r="BP7" s="1266"/>
      <c r="BQ7" s="1164"/>
      <c r="BR7" s="1170"/>
      <c r="BS7" s="1199"/>
      <c r="BT7" s="1201"/>
      <c r="BU7" s="1192"/>
      <c r="BV7" s="1250"/>
      <c r="BW7" s="1219" t="s">
        <v>3</v>
      </c>
      <c r="BX7" s="1196"/>
      <c r="BY7" s="1196" t="s">
        <v>42</v>
      </c>
      <c r="BZ7" s="1220" t="s">
        <v>43</v>
      </c>
      <c r="CA7" s="1220" t="s">
        <v>44</v>
      </c>
      <c r="CB7" s="1196" t="s">
        <v>207</v>
      </c>
      <c r="CC7" s="1196" t="s">
        <v>45</v>
      </c>
      <c r="CD7" s="1196" t="s">
        <v>46</v>
      </c>
      <c r="CE7" s="1243" t="s">
        <v>6</v>
      </c>
      <c r="CF7" s="1242"/>
      <c r="CG7" s="1124"/>
      <c r="CH7" s="1125"/>
      <c r="CI7" s="1238"/>
      <c r="CJ7" s="1210"/>
      <c r="CK7" s="1254"/>
      <c r="CL7" s="1252"/>
      <c r="CM7" s="1212"/>
      <c r="CN7" s="1114"/>
      <c r="CO7" s="1215"/>
      <c r="CP7" s="1165"/>
      <c r="CQ7" s="1215"/>
      <c r="CR7" s="1163" t="s">
        <v>47</v>
      </c>
      <c r="CS7" s="1171"/>
      <c r="CT7" s="1164"/>
      <c r="CU7" s="1142"/>
      <c r="CV7" s="1087"/>
      <c r="CW7" s="1087"/>
      <c r="CX7" s="1087"/>
      <c r="CY7" s="1087"/>
      <c r="CZ7" s="1087"/>
      <c r="DA7" s="1087"/>
      <c r="DB7" s="1087"/>
      <c r="DC7" s="1087"/>
      <c r="DD7" s="1088" t="s">
        <v>175</v>
      </c>
      <c r="DE7" s="1086"/>
      <c r="DF7" s="1087"/>
      <c r="DG7" s="1087"/>
      <c r="DH7" s="1087"/>
      <c r="DI7" s="1087"/>
      <c r="DJ7" s="1087"/>
      <c r="DK7" s="1087"/>
      <c r="DL7" s="1087"/>
      <c r="DM7" s="1088" t="s">
        <v>175</v>
      </c>
      <c r="DN7" s="1086"/>
      <c r="DO7" s="1087"/>
      <c r="DP7" s="1087"/>
      <c r="DQ7" s="1087"/>
      <c r="DR7" s="1087"/>
      <c r="DS7" s="1087"/>
      <c r="DT7" s="1087"/>
      <c r="DU7" s="1087"/>
      <c r="DV7" s="1088" t="s">
        <v>175</v>
      </c>
      <c r="DW7" s="1140"/>
      <c r="DX7" s="1205"/>
    </row>
    <row r="8" spans="1:166" ht="36" customHeight="1">
      <c r="A8" s="1261" t="s">
        <v>301</v>
      </c>
      <c r="B8" s="1258" t="s">
        <v>367</v>
      </c>
      <c r="C8" s="1258" t="s">
        <v>302</v>
      </c>
      <c r="D8" s="1258" t="s">
        <v>398</v>
      </c>
      <c r="E8" s="1258" t="s">
        <v>303</v>
      </c>
      <c r="F8" s="1258" t="s">
        <v>304</v>
      </c>
      <c r="G8" s="1083" t="s">
        <v>416</v>
      </c>
      <c r="H8" s="1258" t="s">
        <v>305</v>
      </c>
      <c r="I8" s="1258" t="s">
        <v>306</v>
      </c>
      <c r="J8" s="1258" t="s">
        <v>392</v>
      </c>
      <c r="K8" s="1258" t="s">
        <v>307</v>
      </c>
      <c r="L8" s="1258" t="s">
        <v>308</v>
      </c>
      <c r="M8" s="1083" t="s">
        <v>8344</v>
      </c>
      <c r="N8" s="1083" t="s">
        <v>8343</v>
      </c>
      <c r="O8" s="1258" t="s">
        <v>305</v>
      </c>
      <c r="P8" s="1232" t="s">
        <v>309</v>
      </c>
      <c r="Q8" s="1159"/>
      <c r="R8" s="1101"/>
      <c r="S8" s="1101"/>
      <c r="T8" s="1101"/>
      <c r="U8" s="1182"/>
      <c r="V8" s="1101"/>
      <c r="W8" s="1166" t="s">
        <v>248</v>
      </c>
      <c r="X8" s="1168" t="s">
        <v>247</v>
      </c>
      <c r="Y8" s="1118"/>
      <c r="Z8" s="1120"/>
      <c r="AA8" s="1166" t="s">
        <v>50</v>
      </c>
      <c r="AB8" s="1172" t="s">
        <v>48</v>
      </c>
      <c r="AC8" s="1177" t="s">
        <v>177</v>
      </c>
      <c r="AD8" s="1085" t="s">
        <v>178</v>
      </c>
      <c r="AE8" s="1174"/>
      <c r="AF8" s="1085" t="s">
        <v>128</v>
      </c>
      <c r="AG8" s="1174"/>
      <c r="AH8" s="1179" t="s">
        <v>49</v>
      </c>
      <c r="AI8" s="1180"/>
      <c r="AJ8" s="1175" t="s">
        <v>50</v>
      </c>
      <c r="AK8" s="1102" t="s">
        <v>181</v>
      </c>
      <c r="AL8" s="1184" t="s">
        <v>311</v>
      </c>
      <c r="AM8" s="1185"/>
      <c r="AN8" s="1186"/>
      <c r="AO8" s="1239" t="s">
        <v>50</v>
      </c>
      <c r="AP8" s="1163" t="s">
        <v>181</v>
      </c>
      <c r="AQ8" s="1240" t="s">
        <v>193</v>
      </c>
      <c r="AR8" s="1150"/>
      <c r="AS8" s="1256" t="s">
        <v>386</v>
      </c>
      <c r="AT8" s="1227" t="s">
        <v>194</v>
      </c>
      <c r="AU8" s="1201"/>
      <c r="AV8" s="1244"/>
      <c r="AW8" s="1189"/>
      <c r="AX8" s="1153"/>
      <c r="AY8" s="1153"/>
      <c r="AZ8" s="1153"/>
      <c r="BA8" s="1247"/>
      <c r="BB8" s="1153"/>
      <c r="BC8" s="1153"/>
      <c r="BD8" s="1153"/>
      <c r="BE8" s="1156"/>
      <c r="BF8" s="1225"/>
      <c r="BG8" s="1227"/>
      <c r="BH8" s="1230"/>
      <c r="BI8" s="1234"/>
      <c r="BJ8" s="1197"/>
      <c r="BK8" s="1263"/>
      <c r="BL8" s="1197"/>
      <c r="BM8" s="1221"/>
      <c r="BN8" s="1197"/>
      <c r="BO8" s="1170"/>
      <c r="BP8" s="1266"/>
      <c r="BQ8" s="1164"/>
      <c r="BR8" s="1170"/>
      <c r="BS8" s="1199"/>
      <c r="BT8" s="1201"/>
      <c r="BU8" s="1192"/>
      <c r="BV8" s="1250"/>
      <c r="BW8" s="1219"/>
      <c r="BX8" s="1196"/>
      <c r="BY8" s="1196"/>
      <c r="BZ8" s="1196"/>
      <c r="CA8" s="1196"/>
      <c r="CB8" s="1196"/>
      <c r="CC8" s="1196"/>
      <c r="CD8" s="1196"/>
      <c r="CE8" s="1243"/>
      <c r="CF8" s="1242"/>
      <c r="CG8" s="1127"/>
      <c r="CH8" s="1128"/>
      <c r="CI8" s="1138"/>
      <c r="CJ8" s="1210"/>
      <c r="CK8" s="1254"/>
      <c r="CL8" s="1252"/>
      <c r="CM8" s="1212"/>
      <c r="CN8" s="1175" t="s">
        <v>50</v>
      </c>
      <c r="CO8" s="1102" t="s">
        <v>48</v>
      </c>
      <c r="CP8" s="1166" t="s">
        <v>50</v>
      </c>
      <c r="CQ8" s="1102" t="s">
        <v>48</v>
      </c>
      <c r="CR8" s="71"/>
      <c r="CS8" s="1102" t="s">
        <v>8420</v>
      </c>
      <c r="CT8" s="1168" t="s">
        <v>208</v>
      </c>
      <c r="CU8" s="1104" t="s">
        <v>51</v>
      </c>
      <c r="CV8" s="1207" t="s">
        <v>211</v>
      </c>
      <c r="CW8" s="1099" t="s">
        <v>52</v>
      </c>
      <c r="CX8" s="1110" t="s">
        <v>53</v>
      </c>
      <c r="CY8" s="1095" t="s">
        <v>54</v>
      </c>
      <c r="CZ8" s="1095" t="s">
        <v>55</v>
      </c>
      <c r="DA8" s="1101" t="s">
        <v>56</v>
      </c>
      <c r="DB8" s="1095" t="s">
        <v>57</v>
      </c>
      <c r="DC8" s="1101" t="s">
        <v>58</v>
      </c>
      <c r="DD8" s="1089"/>
      <c r="DE8" s="1097" t="s">
        <v>51</v>
      </c>
      <c r="DF8" s="1099" t="s">
        <v>52</v>
      </c>
      <c r="DG8" s="1101" t="s">
        <v>53</v>
      </c>
      <c r="DH8" s="1102" t="s">
        <v>54</v>
      </c>
      <c r="DI8" s="1102" t="s">
        <v>55</v>
      </c>
      <c r="DJ8" s="1101" t="s">
        <v>56</v>
      </c>
      <c r="DK8" s="1102" t="s">
        <v>57</v>
      </c>
      <c r="DL8" s="1085" t="s">
        <v>120</v>
      </c>
      <c r="DM8" s="1089"/>
      <c r="DN8" s="1097" t="s">
        <v>51</v>
      </c>
      <c r="DO8" s="1099" t="s">
        <v>52</v>
      </c>
      <c r="DP8" s="1101" t="s">
        <v>53</v>
      </c>
      <c r="DQ8" s="1102" t="s">
        <v>54</v>
      </c>
      <c r="DR8" s="1102" t="s">
        <v>55</v>
      </c>
      <c r="DS8" s="1101" t="s">
        <v>56</v>
      </c>
      <c r="DT8" s="1102" t="s">
        <v>57</v>
      </c>
      <c r="DU8" s="1085" t="s">
        <v>120</v>
      </c>
      <c r="DV8" s="1089"/>
      <c r="DW8" s="1140"/>
      <c r="DX8" s="1205"/>
      <c r="DZ8" s="298" t="s">
        <v>281</v>
      </c>
      <c r="EA8" s="298" t="s">
        <v>282</v>
      </c>
      <c r="EB8" s="298" t="s">
        <v>283</v>
      </c>
      <c r="EC8" s="298" t="s">
        <v>284</v>
      </c>
      <c r="ED8" s="298" t="s">
        <v>285</v>
      </c>
      <c r="EE8" s="298" t="s">
        <v>286</v>
      </c>
      <c r="EF8" s="298" t="s">
        <v>287</v>
      </c>
      <c r="EG8" s="298" t="s">
        <v>288</v>
      </c>
      <c r="EH8" s="298" t="s">
        <v>289</v>
      </c>
      <c r="EI8" s="298" t="s">
        <v>290</v>
      </c>
      <c r="EJ8" s="298" t="s">
        <v>291</v>
      </c>
      <c r="EK8" s="298" t="s">
        <v>292</v>
      </c>
      <c r="EL8" s="298" t="s">
        <v>293</v>
      </c>
      <c r="EM8" s="298" t="s">
        <v>294</v>
      </c>
    </row>
    <row r="9" spans="1:166" ht="144.6" customHeight="1">
      <c r="A9" s="1261"/>
      <c r="B9" s="1258"/>
      <c r="C9" s="1258"/>
      <c r="D9" s="1258"/>
      <c r="E9" s="1258"/>
      <c r="F9" s="1258"/>
      <c r="G9" s="1084"/>
      <c r="H9" s="1258"/>
      <c r="I9" s="1258"/>
      <c r="J9" s="1258"/>
      <c r="K9" s="1258"/>
      <c r="L9" s="1258"/>
      <c r="M9" s="1084"/>
      <c r="N9" s="1084"/>
      <c r="O9" s="1258"/>
      <c r="P9" s="1232"/>
      <c r="Q9" s="1160"/>
      <c r="R9" s="1101"/>
      <c r="S9" s="1101"/>
      <c r="T9" s="1101"/>
      <c r="U9" s="1183"/>
      <c r="V9" s="1101"/>
      <c r="W9" s="1167"/>
      <c r="X9" s="1169"/>
      <c r="Y9" s="1119"/>
      <c r="Z9" s="1100"/>
      <c r="AA9" s="1167"/>
      <c r="AB9" s="1173"/>
      <c r="AC9" s="1178"/>
      <c r="AD9" s="72" t="s">
        <v>50</v>
      </c>
      <c r="AE9" s="41" t="s">
        <v>48</v>
      </c>
      <c r="AF9" s="72" t="s">
        <v>50</v>
      </c>
      <c r="AG9" s="41" t="s">
        <v>48</v>
      </c>
      <c r="AH9" s="72" t="s">
        <v>50</v>
      </c>
      <c r="AI9" s="42" t="s">
        <v>48</v>
      </c>
      <c r="AJ9" s="1176"/>
      <c r="AK9" s="1103"/>
      <c r="AL9" s="98" t="s">
        <v>384</v>
      </c>
      <c r="AM9" s="373" t="s">
        <v>402</v>
      </c>
      <c r="AN9" s="99" t="s">
        <v>385</v>
      </c>
      <c r="AO9" s="1176"/>
      <c r="AP9" s="1165"/>
      <c r="AQ9" s="1241"/>
      <c r="AR9" s="1151"/>
      <c r="AS9" s="1257"/>
      <c r="AT9" s="1228"/>
      <c r="AU9" s="1103"/>
      <c r="AV9" s="1245"/>
      <c r="AW9" s="1190"/>
      <c r="AX9" s="1154"/>
      <c r="AY9" s="1154"/>
      <c r="AZ9" s="1154"/>
      <c r="BA9" s="1248"/>
      <c r="BB9" s="1154"/>
      <c r="BC9" s="1154"/>
      <c r="BD9" s="1154"/>
      <c r="BE9" s="1157"/>
      <c r="BF9" s="1226"/>
      <c r="BG9" s="1228"/>
      <c r="BH9" s="1231"/>
      <c r="BI9" s="1235"/>
      <c r="BJ9" s="1198"/>
      <c r="BK9" s="1264"/>
      <c r="BL9" s="1198"/>
      <c r="BM9" s="1222"/>
      <c r="BN9" s="1198"/>
      <c r="BO9" s="1114"/>
      <c r="BP9" s="1169"/>
      <c r="BQ9" s="1116"/>
      <c r="BR9" s="1114"/>
      <c r="BS9" s="1200"/>
      <c r="BT9" s="1103"/>
      <c r="BU9" s="396" t="s">
        <v>5</v>
      </c>
      <c r="BV9" s="1251"/>
      <c r="BW9" s="73" t="s">
        <v>5</v>
      </c>
      <c r="BX9" s="74" t="s">
        <v>5</v>
      </c>
      <c r="BY9" s="74" t="s">
        <v>5</v>
      </c>
      <c r="BZ9" s="74" t="s">
        <v>5</v>
      </c>
      <c r="CA9" s="74" t="s">
        <v>5</v>
      </c>
      <c r="CB9" s="74" t="s">
        <v>5</v>
      </c>
      <c r="CC9" s="74" t="s">
        <v>5</v>
      </c>
      <c r="CD9" s="74" t="s">
        <v>5</v>
      </c>
      <c r="CE9" s="74" t="s">
        <v>5</v>
      </c>
      <c r="CF9" s="74" t="s">
        <v>5</v>
      </c>
      <c r="CG9" s="200" t="s">
        <v>368</v>
      </c>
      <c r="CH9" s="201" t="s">
        <v>59</v>
      </c>
      <c r="CI9" s="202" t="s">
        <v>60</v>
      </c>
      <c r="CJ9" s="1211"/>
      <c r="CK9" s="1255"/>
      <c r="CL9" s="1253"/>
      <c r="CM9" s="1213"/>
      <c r="CN9" s="1176"/>
      <c r="CO9" s="1103"/>
      <c r="CP9" s="1167"/>
      <c r="CQ9" s="1103"/>
      <c r="CR9" s="75"/>
      <c r="CS9" s="1103"/>
      <c r="CT9" s="1169"/>
      <c r="CU9" s="1105"/>
      <c r="CV9" s="1208"/>
      <c r="CW9" s="1100"/>
      <c r="CX9" s="1110"/>
      <c r="CY9" s="1096"/>
      <c r="CZ9" s="1096"/>
      <c r="DA9" s="1101"/>
      <c r="DB9" s="1096"/>
      <c r="DC9" s="1101"/>
      <c r="DD9" s="1090"/>
      <c r="DE9" s="1098"/>
      <c r="DF9" s="1100"/>
      <c r="DG9" s="1101"/>
      <c r="DH9" s="1103"/>
      <c r="DI9" s="1103"/>
      <c r="DJ9" s="1101"/>
      <c r="DK9" s="1103"/>
      <c r="DL9" s="1085"/>
      <c r="DM9" s="1090"/>
      <c r="DN9" s="1098"/>
      <c r="DO9" s="1100"/>
      <c r="DP9" s="1101"/>
      <c r="DQ9" s="1103"/>
      <c r="DR9" s="1103"/>
      <c r="DS9" s="1101"/>
      <c r="DT9" s="1103"/>
      <c r="DU9" s="1085"/>
      <c r="DV9" s="1090"/>
      <c r="DW9" s="1141"/>
      <c r="DX9" s="1206"/>
      <c r="DZ9" s="338" t="s">
        <v>95</v>
      </c>
      <c r="EA9" s="338" t="s">
        <v>98</v>
      </c>
      <c r="EB9" s="338" t="s">
        <v>99</v>
      </c>
      <c r="EC9" s="338" t="s">
        <v>102</v>
      </c>
      <c r="ED9" s="338" t="s">
        <v>18</v>
      </c>
      <c r="EE9" s="338" t="s">
        <v>164</v>
      </c>
      <c r="EF9" s="338" t="s">
        <v>19</v>
      </c>
      <c r="EG9" s="338" t="s">
        <v>166</v>
      </c>
      <c r="EH9" s="338" t="s">
        <v>167</v>
      </c>
      <c r="EI9" s="338" t="s">
        <v>390</v>
      </c>
      <c r="EJ9" s="338" t="s">
        <v>389</v>
      </c>
      <c r="EK9" s="338" t="s">
        <v>172</v>
      </c>
      <c r="EL9" s="338" t="s">
        <v>113</v>
      </c>
      <c r="EM9" s="338" t="s">
        <v>391</v>
      </c>
    </row>
    <row r="10" spans="1:166" s="477" customFormat="1" ht="34.5" customHeight="1">
      <c r="A10" s="168"/>
      <c r="B10" s="366"/>
      <c r="C10" s="366"/>
      <c r="D10" s="366"/>
      <c r="E10" s="366"/>
      <c r="F10" s="366"/>
      <c r="G10" s="366"/>
      <c r="H10" s="366">
        <f t="shared" ref="H10:N10" ca="1" si="0">SUBTOTAL(9,H11:H510)</f>
        <v>0</v>
      </c>
      <c r="I10" s="366">
        <f t="shared" ca="1" si="0"/>
        <v>0</v>
      </c>
      <c r="J10" s="366">
        <f t="shared" ca="1" si="0"/>
        <v>0</v>
      </c>
      <c r="K10" s="366">
        <f t="shared" ca="1" si="0"/>
        <v>0</v>
      </c>
      <c r="L10" s="366">
        <f t="shared" ca="1" si="0"/>
        <v>1</v>
      </c>
      <c r="M10" s="897">
        <f t="shared" ca="1" si="0"/>
        <v>0</v>
      </c>
      <c r="N10" s="896">
        <f t="shared" ca="1" si="0"/>
        <v>0</v>
      </c>
      <c r="O10" s="896">
        <f ca="1">SUBTOTAL(9,O11:O510)</f>
        <v>0</v>
      </c>
      <c r="P10" s="368"/>
      <c r="Q10" s="100"/>
      <c r="R10" s="101"/>
      <c r="S10" s="110"/>
      <c r="T10" s="110"/>
      <c r="U10" s="110"/>
      <c r="V10" s="110"/>
      <c r="W10" s="466"/>
      <c r="X10" s="467"/>
      <c r="Y10" s="102" t="s">
        <v>61</v>
      </c>
      <c r="Z10" s="110"/>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10"/>
      <c r="AU10" s="110"/>
      <c r="AV10" s="468"/>
      <c r="AW10" s="113"/>
      <c r="AX10" s="110"/>
      <c r="AY10" s="110"/>
      <c r="AZ10" s="110"/>
      <c r="BA10" s="110"/>
      <c r="BB10" s="110"/>
      <c r="BC10" s="110"/>
      <c r="BD10" s="110"/>
      <c r="BE10" s="468"/>
      <c r="BF10" s="109"/>
      <c r="BG10" s="110"/>
      <c r="BH10" s="111"/>
      <c r="BI10" s="172"/>
      <c r="BJ10" s="112"/>
      <c r="BK10" s="113"/>
      <c r="BL10" s="112"/>
      <c r="BM10" s="113"/>
      <c r="BN10" s="112"/>
      <c r="BO10" s="114"/>
      <c r="BP10" s="115"/>
      <c r="BQ10" s="112"/>
      <c r="BR10" s="469"/>
      <c r="BS10" s="470"/>
      <c r="BT10" s="471"/>
      <c r="BU10" s="397"/>
      <c r="BV10" s="109"/>
      <c r="BW10" s="472">
        <f t="shared" ref="BW10:CF10" ca="1" si="1">SUBTOTAL(9,BW11:BW510)</f>
        <v>0</v>
      </c>
      <c r="BX10" s="472">
        <f t="shared" ca="1" si="1"/>
        <v>0</v>
      </c>
      <c r="BY10" s="472">
        <f t="shared" ca="1" si="1"/>
        <v>0</v>
      </c>
      <c r="BZ10" s="472">
        <f t="shared" ca="1" si="1"/>
        <v>0</v>
      </c>
      <c r="CA10" s="472">
        <f t="shared" ca="1" si="1"/>
        <v>0</v>
      </c>
      <c r="CB10" s="472">
        <f t="shared" ca="1" si="1"/>
        <v>0</v>
      </c>
      <c r="CC10" s="472">
        <f t="shared" ca="1" si="1"/>
        <v>0</v>
      </c>
      <c r="CD10" s="472">
        <f t="shared" ca="1" si="1"/>
        <v>0</v>
      </c>
      <c r="CE10" s="472">
        <f t="shared" si="1"/>
        <v>0</v>
      </c>
      <c r="CF10" s="472">
        <f t="shared" ca="1" si="1"/>
        <v>0</v>
      </c>
      <c r="CG10" s="473"/>
      <c r="CH10" s="472">
        <f ca="1">SUBTOTAL(9,CH11:CH510)</f>
        <v>0</v>
      </c>
      <c r="CI10" s="472">
        <f ca="1">SUBTOTAL(9,CI11:CI510)</f>
        <v>0</v>
      </c>
      <c r="CJ10" s="116"/>
      <c r="CK10" s="243"/>
      <c r="CL10" s="234"/>
      <c r="CM10" s="238"/>
      <c r="CN10" s="109"/>
      <c r="CO10" s="110"/>
      <c r="CP10" s="110"/>
      <c r="CQ10" s="110"/>
      <c r="CR10" s="110"/>
      <c r="CS10" s="474"/>
      <c r="CT10" s="475"/>
      <c r="CU10" s="102"/>
      <c r="CV10" s="117"/>
      <c r="CW10" s="118"/>
      <c r="CX10" s="315"/>
      <c r="CY10" s="315"/>
      <c r="CZ10" s="315"/>
      <c r="DA10" s="315"/>
      <c r="DB10" s="315"/>
      <c r="DC10" s="332" t="s">
        <v>61</v>
      </c>
      <c r="DD10" s="645"/>
      <c r="DE10" s="320"/>
      <c r="DF10" s="327"/>
      <c r="DG10" s="327"/>
      <c r="DH10" s="327"/>
      <c r="DI10" s="327"/>
      <c r="DJ10" s="327"/>
      <c r="DK10" s="327"/>
      <c r="DL10" s="332"/>
      <c r="DM10" s="914"/>
      <c r="DN10" s="320"/>
      <c r="DO10" s="327"/>
      <c r="DP10" s="327"/>
      <c r="DQ10" s="327"/>
      <c r="DR10" s="327"/>
      <c r="DS10" s="327"/>
      <c r="DT10" s="327"/>
      <c r="DU10" s="332"/>
      <c r="DV10" s="476"/>
      <c r="DW10" s="119"/>
      <c r="DX10" s="120"/>
      <c r="DZ10" s="340"/>
      <c r="EA10" s="340"/>
      <c r="EB10" s="340"/>
      <c r="EC10" s="340"/>
      <c r="ED10" s="340"/>
      <c r="EE10" s="340"/>
      <c r="EF10" s="340"/>
      <c r="EG10" s="340"/>
      <c r="EH10" s="340"/>
      <c r="EI10" s="478"/>
      <c r="EJ10" s="478"/>
      <c r="EK10" s="478"/>
      <c r="EL10" s="478"/>
      <c r="EM10" s="478"/>
      <c r="EO10" s="564" t="s">
        <v>2175</v>
      </c>
      <c r="EP10" s="564" t="s">
        <v>2174</v>
      </c>
      <c r="EQ10" s="564" t="s">
        <v>2176</v>
      </c>
      <c r="ER10" s="478" t="s">
        <v>8210</v>
      </c>
      <c r="ES10" s="564" t="s">
        <v>8250</v>
      </c>
      <c r="ET10" s="478" t="s">
        <v>8211</v>
      </c>
      <c r="EU10" s="478" t="s">
        <v>8212</v>
      </c>
      <c r="EV10" s="564" t="s">
        <v>8213</v>
      </c>
      <c r="EW10" s="564" t="s">
        <v>8214</v>
      </c>
      <c r="EX10" s="564" t="s">
        <v>8233</v>
      </c>
      <c r="EY10" s="564" t="s">
        <v>8234</v>
      </c>
      <c r="EZ10" s="478" t="s">
        <v>8243</v>
      </c>
      <c r="FA10" s="564" t="s">
        <v>8245</v>
      </c>
      <c r="FB10" s="478" t="s">
        <v>8244</v>
      </c>
      <c r="FC10" s="564" t="s">
        <v>8246</v>
      </c>
      <c r="FD10" s="626" t="s">
        <v>8249</v>
      </c>
      <c r="FE10" s="628" t="s">
        <v>8251</v>
      </c>
      <c r="FF10" s="564" t="s">
        <v>8252</v>
      </c>
      <c r="FG10" s="564" t="s">
        <v>8432</v>
      </c>
      <c r="FH10" s="564" t="s">
        <v>8336</v>
      </c>
      <c r="FI10" s="478" t="s">
        <v>8345</v>
      </c>
      <c r="FJ10" s="714"/>
    </row>
    <row r="11" spans="1:166" ht="34.5" customHeight="1">
      <c r="A11" s="445" t="e">
        <f ca="1">E11*1000000+C11*10000+F11*100+AR11</f>
        <v>#VALUE!</v>
      </c>
      <c r="B11" s="446">
        <f>IF(R11="","",1)</f>
        <v>1</v>
      </c>
      <c r="C11" s="446" t="str">
        <f ca="1">IF(T11="","",1)</f>
        <v/>
      </c>
      <c r="D11" s="446" t="str">
        <f ca="1">IF(U11="","",1)</f>
        <v/>
      </c>
      <c r="E11" s="446" t="str">
        <f ca="1">IF(S11="","",1)</f>
        <v/>
      </c>
      <c r="F11" s="446">
        <f ca="1">IF(Z11="","",1)</f>
        <v>1</v>
      </c>
      <c r="G11" s="446">
        <f ca="1">IF(Z11="","",1)</f>
        <v>1</v>
      </c>
      <c r="H11" s="447">
        <f ca="1">IF(CR11=1,1,0)</f>
        <v>0</v>
      </c>
      <c r="I11" s="447">
        <f ca="1">IF(T11="",0,IF(COUNTIF(T$11:T11,T11)=1,1,0))</f>
        <v>0</v>
      </c>
      <c r="J11" s="447">
        <f ca="1">IF(U11="",0,IF(COUNTIF(U$11:U11,U11)=1,1,0))</f>
        <v>0</v>
      </c>
      <c r="K11" s="447">
        <f ca="1">IF(S11="",0,IF(COUNTIF(S$11:S11,S11)=1,1,0))</f>
        <v>0</v>
      </c>
      <c r="L11" s="767">
        <f ca="1">IF(Z11="",0,IF(COUNTIF(Z$11:Z11,Z11)=1,1,0))</f>
        <v>1</v>
      </c>
      <c r="M11" s="767">
        <f ca="1">IF($W11=2,IF(COUNTIFS($W$11:$W11,2,$Z$11:$Z11,$Z11)=1,1,0),0)</f>
        <v>0</v>
      </c>
      <c r="N11" s="767">
        <f ca="1">IF($W11=1,IF(COUNTIFS($W$11:$W11,2,$Z$11:$Z11,$Z11)=1,1,0),0)</f>
        <v>0</v>
      </c>
      <c r="O11" s="446">
        <f ca="1">IF(H11=0,0,IF(COUNTIF(Z$11:Z11,Z11)=1,1,0))</f>
        <v>0</v>
      </c>
      <c r="P11" s="448" t="str">
        <f ca="1">R11&amp;S11&amp;T11</f>
        <v>石川県</v>
      </c>
      <c r="Q11" s="76">
        <f ca="1">IF(Z11&lt;&gt;0,ROW()-10,0)</f>
        <v>0</v>
      </c>
      <c r="R11" s="170" t="s">
        <v>459</v>
      </c>
      <c r="S11" s="357" t="str">
        <f ca="1">IFERROR(IF(INDIRECT("'("&amp;EO11&amp;")'!E6")="",$ES11,INDIRECT("'("&amp;EO11&amp;")'!E6")),"")</f>
        <v/>
      </c>
      <c r="T11" s="357" t="str">
        <f ca="1">IF(S11="","",IF(W11=1,ET11,S11))</f>
        <v/>
      </c>
      <c r="U11" s="58" t="str">
        <f ca="1">IF(T11&lt;&gt;"",$T11&amp;IF($W11=1,"(補強)",IF($W11=2,"(補強以外)")),"")</f>
        <v/>
      </c>
      <c r="V11" s="58" t="str">
        <f ca="1">S11</f>
        <v/>
      </c>
      <c r="W11" s="210" t="str">
        <f ca="1">IF(S11="","",IF(ER11="補強",1,2))</f>
        <v/>
      </c>
      <c r="X11" s="369">
        <f ca="1">IFERROR(VLOOKUP(W11,'（様式１号）３整理番号表'!$B$4:$H$5,2,FALSE),0)</f>
        <v>0</v>
      </c>
      <c r="Y11" s="768" cm="1">
        <f t="array" aca="1" ref="Y11" ca="1">IF(AND(D11=0,F11=0),"",IF(COUNTIF(D$11:D11,D11)=1,1,IF(COUNTIFS(D$11:D11,D11,F$11:F11,F11)=1,INDEX((D$11:D11,F$11:F11,Y$11:Y11),MATCH(_xlfn.MAXIFS(F10:F$11,D10:D$11,D11),$F$11:F11,0),1,3)+1,INDEX((D$11:D11,F$11:F11,Y$11:Y11),MATCH(D11&amp;F11,D$11:D11&amp;F$11:F11,0),1,3))))</f>
        <v>1</v>
      </c>
      <c r="Z11" s="40">
        <f t="shared" ref="Z11:Z16" ca="1" si="2">EU11</f>
        <v>0</v>
      </c>
      <c r="AA11" s="78" t="str">
        <f ca="1">IF(W11="","",IF(W11=1,1,IF(AND(AL11=1,EV11="■"),4,IF(AND(AL11=1,EV11="□"),5,IF(EW11="■",3,2)))))</f>
        <v/>
      </c>
      <c r="AB11" s="93">
        <f ca="1">IFERROR(VLOOKUP(AA11,'（様式１号）３整理番号表'!$B$10:$H$16,2,FALSE),0)</f>
        <v>0</v>
      </c>
      <c r="AC11" s="78" t="str">
        <f ca="1">IFERROR(IF(INDIRECT("'("&amp;EO11&amp;")'!AA30")="■",1,""),"")</f>
        <v/>
      </c>
      <c r="AD11" s="78">
        <f ca="1">IFERROR(IF(INDIRECT("'("&amp;EO11&amp;")'!o13")="■",2,1),"")</f>
        <v>1</v>
      </c>
      <c r="AE11" s="93" t="str">
        <f ca="1">IFERROR(VLOOKUP(AD11,'（様式１号）３整理番号表'!$B$21:$H$22,2,FALSE),0)</f>
        <v>法人以外</v>
      </c>
      <c r="AF11" s="78" t="b">
        <f t="shared" ref="AF11:AF74" ca="1" si="3">IFERROR(IF(INDIRECT("'("&amp;EO11&amp;")'!B12")="■",1,IF(INDIRECT("'("&amp;EO11&amp;")'!h12")="■",2,IF(INDIRECT("'("&amp;EO11&amp;")'!o12")="■",3,IF(INDIRECT("'("&amp;EO11&amp;")'!v12")="■",4,IF(INDIRECT("'("&amp;EO11&amp;")'!ac12")="■",5,IF(OR(INDIRECT("'("&amp;EO11&amp;")'!b13")="■",INDIRECT("'("&amp;EO11&amp;")'!v13")="■"),6)))))),"")</f>
        <v>0</v>
      </c>
      <c r="AG11" s="93">
        <f ca="1">IFERROR(VLOOKUP(AF11,'（様式１号）３整理番号表'!$B$26:$H$31,2,FALSE),0)</f>
        <v>0</v>
      </c>
      <c r="AH11" s="78">
        <f ca="1">IFERROR(INDIRECT("'("&amp;EO11&amp;")'!B23"),"")</f>
        <v>0</v>
      </c>
      <c r="AI11" s="93">
        <f ca="1">IFERROR(VLOOKUP(AH11,'（様式１号）３整理番号表'!$J$5:$N$59,2,FALSE),0)</f>
        <v>0</v>
      </c>
      <c r="AJ11" s="77" t="str">
        <f ca="1">IFERROR(INDIRECT("'("&amp;EO11&amp;")'!D"&amp;36+EP11),"")</f>
        <v/>
      </c>
      <c r="AK11" s="93">
        <f ca="1">IFERROR(VLOOKUP(AJ11,'（様式１号）３整理番号表'!$P$5:$R$29,2,FALSE),0)</f>
        <v>0</v>
      </c>
      <c r="AL11" s="96" t="str">
        <f ca="1">IFERROR(IF(INDIRECT("'("&amp;EO11&amp;")'!J"&amp;36+EP11)="■",1,""),"")</f>
        <v/>
      </c>
      <c r="AM11" s="96" t="str">
        <f ca="1">IFERROR(IF(INDIRECT("'("&amp;EO11&amp;")'!K"&amp;36+EP11)="■",1,""),"")</f>
        <v/>
      </c>
      <c r="AN11" s="96"/>
      <c r="AO11" s="77" t="str">
        <f ca="1">IFERROR(INDIRECT("'("&amp;EO11&amp;")'!V"&amp;36+EP11),"")</f>
        <v/>
      </c>
      <c r="AP11" s="93">
        <f ca="1">IFERROR(VLOOKUP(AO11,'（様式１号）３整理番号表'!$P$5:$R$29,2,FALSE),0)</f>
        <v>0</v>
      </c>
      <c r="AQ11" s="78" t="str">
        <f ca="1">IFERROR(IF(OR(INDIRECT("'("&amp;EO11&amp;")'!AB"&amp;36+EP11)="",INDIRECT("'("&amp;EO11&amp;")'!AB"&amp;36+EP11)="□"),"",1),"")</f>
        <v/>
      </c>
      <c r="AR11" s="93">
        <f ca="1">IF(AT11&lt;&gt;"",IF(OR(Z11&lt;&gt;Z10,T11&lt;&gt;T10),1,AR10+1),0)</f>
        <v>1</v>
      </c>
      <c r="AS11" s="78" t="str">
        <f ca="1">IFERROR(IF(AND(AO11=18,INDIRECT("'("&amp;EO11&amp;")'!AD"&amp;36+EP11)="再取得"),1,""),"")</f>
        <v/>
      </c>
      <c r="AT11" s="40" t="str">
        <f ca="1">IFERROR("("&amp;INDIRECT("'("&amp;EO11&amp;")'!AD"&amp;36+EP11)&amp;")"&amp;INDIRECT("'("&amp;EO11&amp;")'!AF"&amp;36+EP11),"")</f>
        <v>()</v>
      </c>
      <c r="AU11" s="93" t="str">
        <f ca="1">IF(W11=1,1,"")</f>
        <v/>
      </c>
      <c r="AV11" s="212" t="str">
        <f ca="1">IF(AO11="","","被災施設等")</f>
        <v/>
      </c>
      <c r="AW11" s="81" t="str">
        <f ca="1">IF(AA11=4,1,"")</f>
        <v/>
      </c>
      <c r="AX11" s="622" t="str">
        <f t="shared" ref="AX11:AX27" ca="1" si="4">IF($AW11="","",$AW11)</f>
        <v/>
      </c>
      <c r="AY11" s="622" t="str">
        <f t="shared" ref="AY11:BA26" ca="1" si="5">IF($AW11="","",$AW11)</f>
        <v/>
      </c>
      <c r="AZ11" s="622" t="str">
        <f t="shared" ca="1" si="5"/>
        <v/>
      </c>
      <c r="BA11" s="622" t="str">
        <f t="shared" ca="1" si="5"/>
        <v/>
      </c>
      <c r="BB11" s="622" t="str">
        <f ca="1">IF(AA11=5,1,"")</f>
        <v/>
      </c>
      <c r="BC11" s="622" t="str">
        <f t="shared" ref="BC11:BC27" ca="1" si="6">IF($BB11="","",$BB11)</f>
        <v/>
      </c>
      <c r="BD11" s="622" t="str">
        <f t="shared" ref="BD11:BE26" ca="1" si="7">IF($BB11="","",$BB11)</f>
        <v/>
      </c>
      <c r="BE11" s="622" t="str">
        <f t="shared" ca="1" si="7"/>
        <v/>
      </c>
      <c r="BF11" s="77" t="str">
        <f ca="1">IFERROR(IF(INDIRECT("'("&amp;EO11&amp;")'!U"&amp;52+EP11)="","",DBCS(INDIRECT("'("&amp;EO11&amp;")'!U"&amp;52+EP11))),"")</f>
        <v/>
      </c>
      <c r="BG11" s="78" t="str">
        <f ca="1">IFERROR(INDIRECT("'("&amp;EO11&amp;")'!AB"&amp;52+EP11),"")</f>
        <v/>
      </c>
      <c r="BH11" s="94">
        <f ca="1">IF(BF11&lt;&gt;"",INDEX('（様式１号）３整理番号表'!$AB$7:$AQ$12,MATCH(BF11,'（様式１号）３整理番号表'!$AA$7:$AA$12,0),MATCH(BG11,'（様式１号）３整理番号表'!$AB$6:$AQ$6,0)),0)</f>
        <v>0</v>
      </c>
      <c r="BI11" s="96" t="str">
        <f t="shared" ref="BI11:BI16" ca="1" si="8">IF(BJ11="","",1)</f>
        <v/>
      </c>
      <c r="BJ11" s="80" t="str">
        <f ca="1">IFERROR(IF(INDIRECT("'("&amp;EO11&amp;")'!AF"&amp;52+EP11)="","",INDIRECT("'("&amp;EO11&amp;")'!AF"&amp;52+EP11)),"")</f>
        <v/>
      </c>
      <c r="BK11" s="81" t="str">
        <f ca="1">IFERROR(IF(INDIRECT("'("&amp;EO11&amp;")'!AI"&amp;52+EP11)="■",1,""),"")</f>
        <v/>
      </c>
      <c r="BL11" s="80" t="str">
        <f ca="1">IFERROR(IF(INDIRECT("'("&amp;EO11&amp;")'!AL"&amp;52+EP11)="■",1,""),"")</f>
        <v/>
      </c>
      <c r="BM11" s="79">
        <f ca="1">IFERROR(INDIRECT("'("&amp;EO11&amp;")'!P"&amp;52+EP11),"")</f>
        <v>0</v>
      </c>
      <c r="BN11" s="82" t="str">
        <f ca="1">IFERROR(IF(INDIRECT("'("&amp;EO11&amp;")'!R"&amp;52+EP11)="","",INDIRECT("'("&amp;EO11&amp;")'!R"&amp;52+EP11)),"")</f>
        <v/>
      </c>
      <c r="BO11" s="83">
        <f ca="1">IFERROR(INDIRECT("'("&amp;EO11&amp;")'!J"&amp;52+EP11),"")</f>
        <v>0</v>
      </c>
      <c r="BP11" s="84">
        <f ca="1">IFERROR(INDIRECT("'("&amp;EO11&amp;")'!M"&amp;52+EP11),"")</f>
        <v>0</v>
      </c>
      <c r="BQ11" s="82">
        <f ca="1">IFERROR(IF(INDIRECT("'("&amp;EO11&amp;")'!Y"&amp;68+EP11)="",INDIRECT("'("&amp;EO11&amp;")'!S"&amp;68+EP11),INDIRECT("'("&amp;EO11&amp;")'!Y"&amp;68+EP11)&amp;"("&amp;INDIRECT("'("&amp;EO11&amp;")'!S"&amp;68+EP11)&amp;")"),"")</f>
        <v>0</v>
      </c>
      <c r="BR11" s="97">
        <f ca="1">IFERROR(INDIRECT("'("&amp;EO11&amp;")'!M"&amp;68+EP11),"")</f>
        <v>0</v>
      </c>
      <c r="BS11" s="95" t="str">
        <f ca="1">IFERROR(IF(INDIRECT("'("&amp;EO11&amp;")'!P"&amp;68+EP11)="■",1,""),"")</f>
        <v/>
      </c>
      <c r="BT11" s="184" t="str">
        <f t="shared" ref="BT11:BT76" ca="1" si="9">IF($AO11=19,$BR11*290,IF($AO11=20,$BR11*880,IF($AO11=21,$BR11*1200,IF($AO11=22,$BR11*4500,IF(AND($AO11=23,$BS11&lt;&gt;1),"特認","")))))</f>
        <v/>
      </c>
      <c r="BU11" s="611" t="str">
        <f ca="1">IFERROR(IF(AQ11="","",INDIRECT("'("&amp;EO11&amp;")'!AB"&amp;36+EP11)),"")</f>
        <v/>
      </c>
      <c r="BV11" s="77">
        <f ca="1">IFERROR(INDIRECT("'("&amp;EO11&amp;")'!B18"),"")</f>
        <v>0</v>
      </c>
      <c r="BW11" s="85">
        <f ca="1">IFERROR(INDIRECT("'("&amp;EO11&amp;")'!D"&amp;84+EP11),"")</f>
        <v>0</v>
      </c>
      <c r="BX11" s="86">
        <f ca="1">IFERROR(INDIRECT("'("&amp;EO11&amp;")'!R"&amp;84+EP11),"")</f>
        <v>0</v>
      </c>
      <c r="BY11" s="231">
        <f ca="1">IF('ポイント要件確認等（個別表）'!AD11=1,ROUNDDOWN('ポイント要件確認等（個別表）'!AV11,-3),IF('ポイント要件確認等（個別表）'!AD11=2,ROUNDDOWN('ポイント要件確認等（個別表）'!BH11,-3),IF('ポイント要件確認等（個別表）'!AD11=3,ROUNDDOWN('ポイント要件確認等（個別表）'!BT11,-3),0)))</f>
        <v>0</v>
      </c>
      <c r="BZ11" s="86">
        <f ca="1">IFERROR(INDIRECT("'("&amp;EO11&amp;")'!AE"&amp;84+EP11),"")</f>
        <v>0</v>
      </c>
      <c r="CA11" s="232">
        <f ca="1">IFERROR(BW11-SUM(BY11,BZ11,CC11,CD11,CE11),"")</f>
        <v>0</v>
      </c>
      <c r="CB11" s="232">
        <f ca="1">SUM(CC11:CE11)</f>
        <v>0</v>
      </c>
      <c r="CC11" s="86">
        <f ca="1">IFERROR(IF(OR(BV11=2,BV11=3,AND(BV11=1,CG11="控除不可")),ROUNDDOWN(BX11*0.2,-3),IF(AND(BV11=1,CG11="全額控除"),ROUNDDOWN(BX11/1.1*0.2,-3),ROUNDDOWN(BX11/110*102*0.2,-3))),"")</f>
        <v>0</v>
      </c>
      <c r="CD11" s="86">
        <f ca="1">IFERROR(IF(OR(BV11=2,BV11=3,AND(BV11=1,CG11="控除不可")),ROUNDDOWN(BX11*0.2,-3),IF(AND(BV11=1,CG11="全額控除"),ROUNDDOWN(BX11/1.1*0.2,-3),ROUNDDOWN(BX11/110*102*0.2,-3))),"")</f>
        <v>0</v>
      </c>
      <c r="CE11" s="609"/>
      <c r="CF11" s="86">
        <f ca="1">IFERROR(INDIRECT("'("&amp;EO11&amp;")'!AK"&amp;84+EP11),"")</f>
        <v>0</v>
      </c>
      <c r="CG11" s="185" t="str">
        <f ca="1">IFERROR(INDIRECT("'("&amp;EO11&amp;")'!N18"),"")</f>
        <v/>
      </c>
      <c r="CH11" s="246" t="str">
        <f ca="1">IF($BX11&gt;0,IF(AND($BV11=1,$CG11="控除不可"),"該当なし",IF(AND($BV11=1,$CG11="80%控除対象"),ROUNDDOWN($BX11*8/110,0),IF(AND($BV11=1,$CG11="全額控除"),ROUNDDOWN($BX11*10/110,0),IF(OR($BV11=2,$BV11=3),"該当なし","含税額")))),"")</f>
        <v/>
      </c>
      <c r="CI11" s="247" t="str">
        <f ca="1">IF($BW11&gt;0,IF(AND($BV11=1,$CG11="控除不可"),"",IF(AND($BV11=1,$CG11="80%控除対象"),ROUNDDOWN($BY11*8/102,0),IF(AND($BV11=1,$CG11="全額控除"),ROUNDDOWN($BY11*10/100,0),IF(OR($BV11=2,$BV11=3),"","")))),"")</f>
        <v/>
      </c>
      <c r="CJ11" s="87" t="str">
        <f ca="1">IFERROR(IF(INDIRECT("'("&amp;'２個別表'!EO11&amp;")'!AR"&amp;84+EP11)&lt;&gt;1,"",1),"")</f>
        <v/>
      </c>
      <c r="CK11" s="244" t="str">
        <f ca="1">IFERROR(IF(INDIRECT("'("&amp;EO11&amp;")'!AW"&amp;84+EP11)&lt;&gt;1,"",1),"")</f>
        <v/>
      </c>
      <c r="CL11" s="235" t="str">
        <f ca="1">IFERROR(IF(INDIRECT("'("&amp;EO11&amp;")'!AX"&amp;84+EP11)="","",INDIRECT("'("&amp;EO11&amp;")'!AX"&amp;84+EP11)),"")</f>
        <v/>
      </c>
      <c r="CM11" s="239" t="str">
        <f ca="1">IFERROR(IF(INDIRECT("'("&amp;EO11&amp;")'!AY"&amp;84+EP11)="","",INDIRECT("'("&amp;EO11&amp;")'!AY"&amp;84+EP11)),"")</f>
        <v/>
      </c>
      <c r="CN11" s="77" t="str">
        <f ca="1">IFERROR(IF(INDIRECT("'("&amp;EO11&amp;")'!AZ"&amp;84+EP11)="","",INDIRECT("'("&amp;EO11&amp;")'!AZ"&amp;84+EP11)),"")</f>
        <v/>
      </c>
      <c r="CO11" s="93" t="str">
        <f ca="1">IFERROR(VLOOKUP(CN11,'（様式１号）３整理番号表'!$T$5:$V$15,2,FALSE),"")</f>
        <v/>
      </c>
      <c r="CP11" s="641" t="str">
        <f ca="1">IFERROR(IF(INDIRECT("'("&amp;EO11&amp;")'!AZ"&amp;84+EP11)="","",INDIRECT("'("&amp;EO11&amp;")'!AZ"&amp;84+EP11)),"")</f>
        <v/>
      </c>
      <c r="CQ11" s="93" t="str">
        <f ca="1">IFERROR(VLOOKUP(CP11,'（様式１号）３整理番号表'!$T$19:$V$24,2,FALSE),"")</f>
        <v/>
      </c>
      <c r="CR11" s="641" t="str">
        <f ca="1">IFERROR(IF(INDIRECT("'("&amp;'２個別表'!EO11&amp;")'!AV"&amp;84+EP11)&lt;&gt;1,"",1),"")</f>
        <v/>
      </c>
      <c r="CS11" s="232">
        <f ca="1">IF(CR11=1,BZ11,0)</f>
        <v>0</v>
      </c>
      <c r="CT11" s="248">
        <f ca="1">IF(CR11=1,ROUNDDOWN(CS11/15,-3),0)</f>
        <v>0</v>
      </c>
      <c r="CU11" s="376" t="str">
        <f ca="1">IF(ER11="補強",IF(COUNTIFS($Z$11:Z11,Z11,$W$11:W11,1)=1,"１①",""),IF(COUNTIFS($Z$11:Z11,Z11,$W$11:W11,2)=1,"２①",""))</f>
        <v/>
      </c>
      <c r="CV11" s="57" t="str">
        <f t="shared" ref="CV11:CV20" ca="1" si="10">IF(CU11="１①",IF(INDIRECT("'("&amp;EO11&amp;")'!c114")="１① 付加価値額の拡大（１人当たり）",2,1),"")</f>
        <v/>
      </c>
      <c r="CW11" s="879" t="str">
        <f t="shared" ref="CW11:CW20" ca="1" si="11">IF(CU11="２①",5,IF(CU11="１①",INDIRECT("'("&amp;EO11&amp;")'!M114"),""))</f>
        <v/>
      </c>
      <c r="CX11" s="256" t="str">
        <f t="shared" ref="CX11:CX75" ca="1" si="12">IF($CU11="２①",1,IF($CU11="１①",INDIRECT("'("&amp;$EO11&amp;")'!I114"),""))</f>
        <v/>
      </c>
      <c r="CY11" s="256" t="str">
        <f t="shared" ref="CY11:CY75" ca="1" si="13">IF($CU11="２①",1,IF($CU11="１①",INDIRECT("'("&amp;$EO11&amp;")'!P114"),""))</f>
        <v/>
      </c>
      <c r="CZ11" s="256" t="str">
        <f t="shared" ref="CZ11:CZ75" ca="1" si="14">IF($CU11="２①",IF(INDIRECT("'("&amp;$EO11&amp;")'!B101")="■",IF(INDIRECT("'("&amp;$EO11&amp;")'!V101")="","",INDIRECT("'("&amp;$EO11&amp;")'!V101")),""),IF($CU11="１①",INDIRECT("'("&amp;$EO11&amp;")'!T114"),""))</f>
        <v/>
      </c>
      <c r="DA11" s="256" t="str">
        <f t="shared" ref="DA11:DA75" ca="1" si="15">IF($CU11="２①",IF(INDIRECT("'("&amp;$EO11&amp;")'!B101")="■",IF(INDIRECT("'("&amp;$EO11&amp;")'!Z101")="","",INDIRECT("'("&amp;$EO11&amp;")'!Z101")),""),IF($CU11="１①",INDIRECT("'("&amp;$EO11&amp;")'!X114"),""))</f>
        <v/>
      </c>
      <c r="DB11" s="316" t="str">
        <f ca="1">IFERROR(VLOOKUP($CU11,'（様式１号）３整理番号表'!$Z$19:$AB$32,3,FALSE),"")</f>
        <v/>
      </c>
      <c r="DC11" s="259" t="str">
        <f ca="1">IF(OR($DA11&lt;=0,$DA11=""),"-",IF(OR($CX11="",$CX11&lt;=0),0,IF($CW11=5,ROUNDDOWN(($DA11-$CX11)/$CX11,3),IF($CW11=4,ROUNDDOWN(($DA11-$CX11)/$CX11*3/4,3),0))))</f>
        <v>-</v>
      </c>
      <c r="DD11" s="618" t="str">
        <f ca="1">IF($CU11="２①",INDIRECT("'("&amp;EO11&amp;")'!af"&amp;101),IF($CU11="１①",INDIRECT("'("&amp;EO11&amp;")'!ad"&amp;114),""))</f>
        <v/>
      </c>
      <c r="DE11" s="321" t="str">
        <f ca="1">IF(AND(AO11=18,AS11=1),IF(COUNTIFS($Y$11:Y11,Y11,$AS$11:AS11,1)=1,"２②",""),IF($CU11="１①",INDEX(INDIRECT("'("&amp;$EO11&amp;")'!AR116:BB116"),1,MATCH(INDIRECT("'("&amp;$EO11&amp;")'!C118"),INDIRECT("'("&amp;$EO11&amp;")'!AR119:BB119"),0)),""))</f>
        <v/>
      </c>
      <c r="DF11" s="324" t="str">
        <f ca="1">IF($DE11="２②",INDEX(INDIRECT("'("&amp;$EO11&amp;")'!C105:AK107"),MATCH("■",INDIRECT("'("&amp;$EO11&amp;")'!B105:B107"),0),13),IF($DE11="","",INDIRECT("'("&amp;$EO11&amp;")'!M118")))</f>
        <v/>
      </c>
      <c r="DG11" s="313" t="str">
        <f ca="1">IF($DE11="２②",INDEX(INDIRECT("'("&amp;$EO11&amp;")'!C105:AK107"),MATCH("■",INDIRECT("'("&amp;$EO11&amp;")'!B105:B107"),0),9),IF($DE11="","",INDIRECT("'("&amp;$EO11&amp;")'!I118")))</f>
        <v/>
      </c>
      <c r="DH11" s="313" t="str">
        <f ca="1">IF($DE11="２②",INDEX(INDIRECT("'("&amp;$EO11&amp;")'!C105:AK107"),MATCH("■",INDIRECT("'("&amp;$EO11&amp;")'!B105:B107"),0),16),IF($DE11="","",INDIRECT("'("&amp;$EO11&amp;")'!P118")))</f>
        <v/>
      </c>
      <c r="DI11" s="313" t="str">
        <f ca="1">IF($DE11="２②",INDEX(INDIRECT("'("&amp;$EO11&amp;")'!C105:AK107"),MATCH("■",INDIRECT("'("&amp;$EO11&amp;")'!B105:B107"),0),20),IF($DE11="","",INDIRECT("'("&amp;$EO11&amp;")'!T118")))</f>
        <v/>
      </c>
      <c r="DJ11" s="313" t="str">
        <f ca="1">IF($DE11="２②",INDEX(INDIRECT("'("&amp;$EO11&amp;")'!C105:AK107"),MATCH("■",INDIRECT("'("&amp;$EO11&amp;")'!B105:B107"),0),24),IF($DE11="","",INDIRECT("'("&amp;$EO11&amp;")'!X118")))</f>
        <v/>
      </c>
      <c r="DK11" s="328" t="str">
        <f ca="1">IF($DE11="２②",INDEX(INDIRECT("'("&amp;$EO11&amp;")'!C105:AK107"),MATCH("■",INDIRECT("'("&amp;$EO11&amp;")'!B105:B107"),0),12),IF($DE11="","",INDIRECT("'("&amp;$EO11&amp;")'!L118")))</f>
        <v/>
      </c>
      <c r="DL11" s="334" t="str">
        <f ca="1">IFERROR(IF($DE11&lt;&gt;0,ROUNDDOWN(($DJ11-$DG11)/$DG11,3),""),"")</f>
        <v/>
      </c>
      <c r="DM11" s="915" t="str">
        <f ca="1">IF($DE11="２②",INDEX(INDIRECT("'("&amp;$EO11&amp;")'!C105:AK107"),MATCH("■",INDIRECT("'("&amp;$EO11&amp;")'!B105:B107"),0),30),IF($DE11="","",INDIRECT("'("&amp;$EO11&amp;")'!AD118")))</f>
        <v/>
      </c>
      <c r="DN11" s="15"/>
      <c r="DO11" s="324"/>
      <c r="DP11" s="16"/>
      <c r="DQ11" s="16"/>
      <c r="DR11" s="16"/>
      <c r="DS11" s="16"/>
      <c r="DT11" s="318" t="str">
        <f>IFERROR(VLOOKUP($DN11,'（様式１号）３整理番号表'!$Z$19:$AB$32,3,FALSE),"")</f>
        <v/>
      </c>
      <c r="DU11" s="259" t="str">
        <f>IF($DN11&lt;&gt;0,ROUNDDOWN(($DS11-$DP11)/$DP11,3),"")</f>
        <v/>
      </c>
      <c r="DV11" s="14"/>
      <c r="DW11" s="17" t="str">
        <f ca="1">IF(Z11&lt;&gt;"","■","")</f>
        <v>■</v>
      </c>
      <c r="DX11" s="88" t="str">
        <f t="shared" ref="DX11:DX12" ca="1" si="16">IF(FG11="地震","令和６年能登半島地震",(IF(FG11="大雨","令和６年能登半島大雨",IF(FG11="震雨","令和６年能登半島地震及び大雨",""))))</f>
        <v/>
      </c>
      <c r="DZ11" s="339">
        <f t="shared" ref="DZ11:EL11" ca="1" si="17">COUNTIF($CJ11:$DV11,DZ$8)</f>
        <v>0</v>
      </c>
      <c r="EA11" s="339">
        <f t="shared" ca="1" si="17"/>
        <v>0</v>
      </c>
      <c r="EB11" s="339">
        <f t="shared" ca="1" si="17"/>
        <v>0</v>
      </c>
      <c r="EC11" s="339">
        <f t="shared" ca="1" si="17"/>
        <v>0</v>
      </c>
      <c r="ED11" s="339">
        <f t="shared" ca="1" si="17"/>
        <v>0</v>
      </c>
      <c r="EE11" s="339">
        <f t="shared" ca="1" si="17"/>
        <v>0</v>
      </c>
      <c r="EF11" s="339">
        <f t="shared" ca="1" si="17"/>
        <v>0</v>
      </c>
      <c r="EG11" s="339">
        <f t="shared" ca="1" si="17"/>
        <v>0</v>
      </c>
      <c r="EH11" s="339">
        <f t="shared" ca="1" si="17"/>
        <v>0</v>
      </c>
      <c r="EI11" s="339">
        <f t="shared" ca="1" si="17"/>
        <v>0</v>
      </c>
      <c r="EJ11" s="339">
        <f t="shared" ca="1" si="17"/>
        <v>0</v>
      </c>
      <c r="EK11" s="339">
        <f t="shared" ca="1" si="17"/>
        <v>0</v>
      </c>
      <c r="EL11" s="339">
        <f t="shared" ca="1" si="17"/>
        <v>0</v>
      </c>
      <c r="EM11" s="339">
        <f ca="1">COUNTIF($CJ11:$DV11,EM$8)</f>
        <v>0</v>
      </c>
      <c r="EO11" s="909">
        <f ca="1">MIN(FF11:FF510)</f>
        <v>1</v>
      </c>
      <c r="EP11" s="910">
        <v>1</v>
      </c>
      <c r="EQ11" s="298" t="str">
        <f ca="1">IF(MAX(INDIRECT("'("&amp;EO11&amp;")'!B37:B46"))=0,"",MAX(INDIRECT("'("&amp;EO11&amp;")'!B37:B46")))</f>
        <v/>
      </c>
      <c r="ER11" s="298" t="str">
        <f ca="1">IFERROR(INDEX(INDIRECT("'("&amp;EO11&amp;")'!$AD$37:$AD$46"),MATCH(EP11,INDIRECT("'("&amp;EO11&amp;")'!$B$37:$B$46"),0),1),"")</f>
        <v/>
      </c>
      <c r="ES11" s="298" t="str">
        <f ca="1">IFERROR(INDEX('郵便番号（石川県）'!$A$3:$F$2574,MATCH(INDIRECT("'("&amp;$EO11&amp;")'!E7"),'郵便番号（石川県）'!$A$3:$A$2574,0),6),"")</f>
        <v/>
      </c>
      <c r="ET11" s="298" t="str">
        <f ca="1">IFERROR(INDEX('郵便番号（石川県）'!$A$3:$F$2574,MATCH(INDIRECT("'("&amp;$EO11&amp;")'!E7"),'郵便番号（石川県）'!$A$3:$A$2574,0),5),"")</f>
        <v/>
      </c>
      <c r="EU11" s="298">
        <f ca="1">IFERROR(INDIRECT("'("&amp;$EO11&amp;")'!N5"),"")</f>
        <v>0</v>
      </c>
      <c r="EV11" s="298" t="str">
        <f ca="1">IFERROR(INDIRECT("'("&amp;EO11&amp;")'!H13"),"")</f>
        <v>□</v>
      </c>
      <c r="EW11" s="298" t="str">
        <f ca="1">IFERROR(IF(OR(INDIRECT("'("&amp;EO11&amp;")'!H12")="■",INDIRECT("'("&amp;EO11&amp;")'!ac12")="■"),"■",""),"")</f>
        <v/>
      </c>
      <c r="EX11" s="298" t="str">
        <f ca="1">IF(EO11="","","("&amp;EO11&amp;")")</f>
        <v>(1)</v>
      </c>
      <c r="EY11" s="298" t="str">
        <f ca="1">EX11&amp;EP11</f>
        <v>(1)1</v>
      </c>
      <c r="EZ11" s="298" t="str">
        <f ca="1">IFERROR(INDIRECT("'("&amp;$EO11&amp;")'!B122"),"")</f>
        <v>□</v>
      </c>
      <c r="FA11" s="298">
        <f ca="1">IFERROR(IF(INDIRECT("'("&amp;$EO11&amp;")'!AE136")="",1,2),"")</f>
        <v>1</v>
      </c>
      <c r="FB11" s="298" t="str">
        <f ca="1">IFERROR(INDIRECT("'("&amp;$EO11&amp;")'!L122"),"")</f>
        <v>□</v>
      </c>
      <c r="FC11" s="298">
        <f ca="1">IFERROR(IF(INDIRECT("'("&amp;$EO11&amp;")'!AG144")="",1,2),"")</f>
        <v>1</v>
      </c>
      <c r="FD11" s="627" t="str">
        <f ca="1">IFERROR(IF(INDIRECT("'("&amp;$EO11&amp;")'!AE2")="■","■",""),"")</f>
        <v/>
      </c>
      <c r="FE11" s="629">
        <v>1</v>
      </c>
      <c r="FF11" s="299">
        <f ca="1">IFERROR(IF(INDIRECT("'("&amp;FE11&amp;")'!T2")="農業機械再取得等支援事業要望申込書",FE11,""),"")</f>
        <v>1</v>
      </c>
      <c r="FG11" s="994">
        <f t="shared" ref="FG11" ca="1" si="18">IFERROR(INDIRECT("'("&amp;EO11&amp;")'!M"&amp;36+EP11),"")</f>
        <v>0</v>
      </c>
      <c r="FH11" s="672" t="str">
        <f ca="1">IFERROR(IF(BW11-BX11&gt;0,"■",""),"")</f>
        <v/>
      </c>
      <c r="FI11" s="299">
        <f ca="1">COUNTIF($FH$11:FH11,"■")</f>
        <v>0</v>
      </c>
    </row>
    <row r="12" spans="1:166" ht="34.5" customHeight="1">
      <c r="A12" s="445">
        <f t="shared" ref="A12:A75" ca="1" si="19">E12*1000000+C12*10000+F12*100+AN12</f>
        <v>0</v>
      </c>
      <c r="B12" s="446">
        <f>IF(R12&lt;&gt;"",IF(COUNTIF(R$11:R12,R12)=1,MAX(B$11:B11)+1,INDEX(B$11:B11,MATCH(R12,R$11:R11,0),1)),0)</f>
        <v>1</v>
      </c>
      <c r="C12" s="446">
        <f ca="1">IF(T12&lt;&gt;"",IF(COUNTIF(T$11:T12,T12)=1,MAX(C$11:C11)+1,INDEX(C$11:C11,MATCH(T12,T$11:T11,0),1)),0)</f>
        <v>0</v>
      </c>
      <c r="D12" s="446">
        <f ca="1">IF(U12&lt;&gt;"",IF(COUNTIF(U$11:U12,U12)=1,MAX(D$11:D11)+1,INDEX(D$11:D11,MATCH(U12,U$11:U11,0),1)),0)</f>
        <v>0</v>
      </c>
      <c r="E12" s="446">
        <f ca="1">IF(S12&lt;&gt;"",IF(COUNTIF(S$11:S12,S12)=1,MAX(E$11:E11)+1,INDEX(E$11:E11,MATCH(S12,S$11:S11,0),1)),0)</f>
        <v>0</v>
      </c>
      <c r="F12" s="446">
        <f ca="1">IF(Z12&lt;&gt;"",IF(COUNTIF(Z$11:Z12,Z12)=1,MAX(F$11:F11)+1,INDEX(F$11:F11,MATCH(Z12,Z$11:Z11,0),1)),0)</f>
        <v>0</v>
      </c>
      <c r="G12" s="447" cm="1">
        <f t="array" aca="1" ref="G12" ca="1">IF(Z12&lt;&gt;"",IF(COUNTIFS(Z$11:Z12,Z12,W$11:W12,W12)=1,MAX(G$11:G11)+1,INDEX(G$11:G11,MATCH(Z12&amp;W12,Z$11:Z11&amp;W$11:W12,0),1)),0)</f>
        <v>0</v>
      </c>
      <c r="H12" s="447">
        <f t="shared" ref="H12:H75" ca="1" si="20">IF(CR12=1,1,0)</f>
        <v>0</v>
      </c>
      <c r="I12" s="447">
        <f ca="1">IF(T12="",0,IF(COUNTIF(T$11:T12,T12)=1,1,0))</f>
        <v>0</v>
      </c>
      <c r="J12" s="447">
        <f ca="1">IF(U12="",0,IF(COUNTIF(U$11:U12,U12)=1,1,0))</f>
        <v>0</v>
      </c>
      <c r="K12" s="447">
        <f ca="1">IF(S12="",0,IF(COUNTIF(S$11:S12,S12)=1,1,0))</f>
        <v>0</v>
      </c>
      <c r="L12" s="446">
        <f ca="1">IF(Z12="",0,IF(COUNTIF(Z$11:Z12,Z12)=1,1,0))</f>
        <v>0</v>
      </c>
      <c r="M12" s="767">
        <f ca="1">IF($W12=2,IF(COUNTIFS($W$11:$W12,2,$Z$11:$Z12,$Z12)=1,1,0),0)</f>
        <v>0</v>
      </c>
      <c r="N12" s="767">
        <f ca="1">IF($W12=1,IF(COUNTIFS($W$11:$W12,2,$Z$11:$Z12,$Z12)=1,1,0),0)</f>
        <v>0</v>
      </c>
      <c r="O12" s="446">
        <f ca="1">IF(H12=0,0,IF(COUNTIF(Z$11:Z12,Z12)=1,1,0))</f>
        <v>0</v>
      </c>
      <c r="P12" s="448" t="str">
        <f t="shared" ref="P12:P75" ca="1" si="21">R12&amp;S12&amp;T12</f>
        <v>石川県</v>
      </c>
      <c r="Q12" s="76">
        <f t="shared" ref="Q12:Q75" ca="1" si="22">IF(Z12&lt;&gt;0,ROW()-10,0)</f>
        <v>2</v>
      </c>
      <c r="R12" s="170" t="s">
        <v>459</v>
      </c>
      <c r="S12" s="357" t="str">
        <f ca="1">IFERROR(IF(INDIRECT("'("&amp;EO12&amp;")'!E6")="",$ES12,INDIRECT("'("&amp;EO12&amp;")'!E6")),"")</f>
        <v/>
      </c>
      <c r="T12" s="357" t="str">
        <f ca="1">IF(S12="","",IF(W12=1,ET12,S12))</f>
        <v/>
      </c>
      <c r="U12" s="58" t="str">
        <f t="shared" ref="U12:U18" ca="1" si="23">IF(T12&lt;&gt;"",$T12&amp;IF($W12=1,"(補強)",IF($W12=2,"(補強以外)")),"")</f>
        <v/>
      </c>
      <c r="V12" s="58" t="str">
        <f t="shared" ref="V12:V18" ca="1" si="24">S12</f>
        <v/>
      </c>
      <c r="W12" s="210" t="str">
        <f ca="1">IF(S12="","",IF(ER12="補強",1,2))</f>
        <v/>
      </c>
      <c r="X12" s="369">
        <f ca="1">IFERROR(VLOOKUP(W12,'（様式１号）３整理番号表'!$B$4:$H$5,2,FALSE),0)</f>
        <v>0</v>
      </c>
      <c r="Y12" s="768" t="str" cm="1">
        <f t="array" aca="1" ref="Y12" ca="1">IF(AND(D12=0,F12=0),"",IF(COUNTIF(D$11:D12,D12)=1,1,IF(COUNTIFS(D$11:D12,D12,F$11:F12,F12)=1,INDEX((D$11:D12,F$11:F12,Y$11:Y12),MATCH(_xlfn.MAXIFS(F$11:F11,D$11:D11,D12),$F$11:F12,0),1,3)+1,INDEX((D$11:D12,F$11:F12,Y$11:Y12),MATCH(D12&amp;F12,D$11:D12&amp;F$11:F12,0),1,3))))</f>
        <v/>
      </c>
      <c r="Z12" s="40" t="str">
        <f t="shared" ca="1" si="2"/>
        <v/>
      </c>
      <c r="AA12" s="78" t="str">
        <f t="shared" ref="AA12:AA75" ca="1" si="25">IF(W12="","",IF(W12=1,1,IF(AND(AL12=1,EV12="■"),4,IF(AND(AL12=1,EV12="□"),5,IF(EW12="■",3,2)))))</f>
        <v/>
      </c>
      <c r="AB12" s="93">
        <f ca="1">IFERROR(VLOOKUP(AA12,'（様式１号）３整理番号表'!$B$10:$H$16,2,FALSE),0)</f>
        <v>0</v>
      </c>
      <c r="AC12" s="78" t="str">
        <f t="shared" ref="AC12:AC75" ca="1" si="26">IFERROR(IF(INDIRECT("'("&amp;EO12&amp;")'!AA30")="■",1,""),"")</f>
        <v/>
      </c>
      <c r="AD12" s="78" t="str">
        <f t="shared" ref="AD12:AD75" ca="1" si="27">IFERROR(IF(INDIRECT("'("&amp;EO12&amp;")'!o13")="■",2,1),"")</f>
        <v/>
      </c>
      <c r="AE12" s="93">
        <f ca="1">IFERROR(VLOOKUP(AD12,'（様式１号）３整理番号表'!$B$21:$H$22,2,FALSE),0)</f>
        <v>0</v>
      </c>
      <c r="AF12" s="78" t="str">
        <f t="shared" ca="1" si="3"/>
        <v/>
      </c>
      <c r="AG12" s="93">
        <f ca="1">IFERROR(VLOOKUP(AF12,'（様式１号）３整理番号表'!$B$26:$H$31,2,FALSE),0)</f>
        <v>0</v>
      </c>
      <c r="AH12" s="78" t="str">
        <f t="shared" ref="AH12:AH75" ca="1" si="28">IFERROR(INDIRECT("'("&amp;EO12&amp;")'!B23"),"")</f>
        <v/>
      </c>
      <c r="AI12" s="93">
        <f ca="1">IFERROR(VLOOKUP(AH12,'（様式１号）３整理番号表'!$J$5:$N$59,2,FALSE),0)</f>
        <v>0</v>
      </c>
      <c r="AJ12" s="77" t="str">
        <f t="shared" ref="AJ12:AJ75" ca="1" si="29">IFERROR(INDIRECT("'("&amp;EO12&amp;")'!D"&amp;36+EP12),"")</f>
        <v/>
      </c>
      <c r="AK12" s="93">
        <f ca="1">IFERROR(VLOOKUP(AJ12,'（様式１号）３整理番号表'!$P$5:$R$29,2,FALSE),0)</f>
        <v>0</v>
      </c>
      <c r="AL12" s="96" t="str">
        <f t="shared" ref="AL12:AL75" ca="1" si="30">IFERROR(IF(INDIRECT("'("&amp;EO12&amp;")'!J"&amp;36+EP12)="■",1,""),"")</f>
        <v/>
      </c>
      <c r="AM12" s="96" t="str">
        <f t="shared" ref="AM12:AM75" ca="1" si="31">IFERROR(IF(INDIRECT("'("&amp;EO12&amp;")'!K"&amp;36+EP12)="■",1,""),"")</f>
        <v/>
      </c>
      <c r="AN12" s="96"/>
      <c r="AO12" s="77" t="str">
        <f t="shared" ref="AO12:AO75" ca="1" si="32">IFERROR(INDIRECT("'("&amp;EO12&amp;")'!V"&amp;36+EP12),"")</f>
        <v/>
      </c>
      <c r="AP12" s="93">
        <f ca="1">IFERROR(VLOOKUP(AO12,'（様式１号）３整理番号表'!$P$5:$R$29,2,FALSE),0)</f>
        <v>0</v>
      </c>
      <c r="AQ12" s="78" t="str">
        <f t="shared" ref="AQ12:AQ75" ca="1" si="33">IFERROR(IF(OR(INDIRECT("'("&amp;EO12&amp;")'!AB"&amp;36+EP12)="",INDIRECT("'("&amp;EO12&amp;")'!AB"&amp;36+EP12)="□"),"",1),"")</f>
        <v/>
      </c>
      <c r="AR12" s="93">
        <f t="shared" ref="AR12:AR17" ca="1" si="34">IF(AT12&lt;&gt;"",IF(OR(Z12&lt;&gt;Z11,T12&lt;&gt;T11),1,AR11+1),0)</f>
        <v>0</v>
      </c>
      <c r="AS12" s="78" t="str">
        <f t="shared" ref="AS12:AS75" ca="1" si="35">IFERROR(IF(AND(AO12=18,INDIRECT("'("&amp;EO12&amp;")'!AD"&amp;36+EP12)="再取得"),1,""),"")</f>
        <v/>
      </c>
      <c r="AT12" s="40" t="str">
        <f t="shared" ref="AT12:AT75" ca="1" si="36">IFERROR("("&amp;INDIRECT("'("&amp;EO12&amp;")'!AD"&amp;36+EP12)&amp;")"&amp;INDIRECT("'("&amp;EO12&amp;")'!AF"&amp;36+EP12),"")</f>
        <v/>
      </c>
      <c r="AU12" s="93" t="str">
        <f t="shared" ref="AU12:AU17" ca="1" si="37">IF(W12=1,1,"")</f>
        <v/>
      </c>
      <c r="AV12" s="212" t="str">
        <f t="shared" ref="AV12:AV75" ca="1" si="38">IF(AO12="","","被災施設等")</f>
        <v/>
      </c>
      <c r="AW12" s="81" t="str">
        <f t="shared" ref="AW12:AW75" ca="1" si="39">IF(AA12=4,1,"")</f>
        <v/>
      </c>
      <c r="AX12" s="622" t="str">
        <f t="shared" ca="1" si="4"/>
        <v/>
      </c>
      <c r="AY12" s="622" t="str">
        <f t="shared" ca="1" si="5"/>
        <v/>
      </c>
      <c r="AZ12" s="622" t="str">
        <f t="shared" ca="1" si="5"/>
        <v/>
      </c>
      <c r="BA12" s="622" t="str">
        <f t="shared" ca="1" si="5"/>
        <v/>
      </c>
      <c r="BB12" s="622" t="str">
        <f t="shared" ref="BB12:BB75" ca="1" si="40">IF(AA12=5,1,"")</f>
        <v/>
      </c>
      <c r="BC12" s="622" t="str">
        <f t="shared" ca="1" si="6"/>
        <v/>
      </c>
      <c r="BD12" s="622" t="str">
        <f t="shared" ca="1" si="7"/>
        <v/>
      </c>
      <c r="BE12" s="622" t="str">
        <f t="shared" ca="1" si="7"/>
        <v/>
      </c>
      <c r="BF12" s="77" t="str">
        <f t="shared" ref="BF12:BF75" ca="1" si="41">IFERROR(IF(INDIRECT("'("&amp;EO12&amp;")'!U"&amp;52+EP12)="","",DBCS(INDIRECT("'("&amp;EO12&amp;")'!U"&amp;52+EP12))),"")</f>
        <v/>
      </c>
      <c r="BG12" s="78" t="str">
        <f t="shared" ref="BG12:BG75" ca="1" si="42">IFERROR(INDIRECT("'("&amp;EO12&amp;")'!AB"&amp;52+EP12),"")</f>
        <v/>
      </c>
      <c r="BH12" s="94">
        <f ca="1">IF(BF12&lt;&gt;"",INDEX('（様式１号）３整理番号表'!$AB$7:$AQ$12,MATCH(BF12,'（様式１号）３整理番号表'!$AA$7:$AA$12,0),MATCH(BG12,'（様式１号）３整理番号表'!$AB$6:$AQ$6,0)),0)</f>
        <v>0</v>
      </c>
      <c r="BI12" s="96" t="str">
        <f t="shared" ca="1" si="8"/>
        <v/>
      </c>
      <c r="BJ12" s="80" t="str">
        <f t="shared" ref="BJ12:BJ17" ca="1" si="43">IFERROR(IF(INDIRECT("'("&amp;EO12&amp;")'!AF"&amp;52+EP12)="","",INDIRECT("'("&amp;EO12&amp;")'!AF"&amp;52+EP12)),"")</f>
        <v/>
      </c>
      <c r="BK12" s="81" t="str">
        <f t="shared" ref="BK12:BK75" ca="1" si="44">IFERROR(IF(INDIRECT("'("&amp;EO12&amp;")'!AI"&amp;52+EP12)="■",1,""),"")</f>
        <v/>
      </c>
      <c r="BL12" s="80" t="str">
        <f t="shared" ref="BL12:BL75" ca="1" si="45">IFERROR(IF(INDIRECT("'("&amp;EO12&amp;")'!AL"&amp;52+EP12)="■",1,""),"")</f>
        <v/>
      </c>
      <c r="BM12" s="79" t="str">
        <f t="shared" ref="BM12:BM75" ca="1" si="46">IFERROR(INDIRECT("'("&amp;EO12&amp;")'!P"&amp;52+EP12),"")</f>
        <v/>
      </c>
      <c r="BN12" s="82" t="str">
        <f t="shared" ref="BN12:BN75" ca="1" si="47">IFERROR(IF(INDIRECT("'("&amp;EO12&amp;")'!R"&amp;52+EP12)="","",INDIRECT("'("&amp;EO12&amp;")'!R"&amp;52+EP12)),"")</f>
        <v/>
      </c>
      <c r="BO12" s="83" t="str">
        <f t="shared" ref="BO12:BO75" ca="1" si="48">IFERROR(INDIRECT("'("&amp;EO12&amp;")'!J"&amp;52+EP12),"")</f>
        <v/>
      </c>
      <c r="BP12" s="84" t="str">
        <f t="shared" ref="BP12:BP75" ca="1" si="49">IFERROR(INDIRECT("'("&amp;EO12&amp;")'!M"&amp;52+EP12),"")</f>
        <v/>
      </c>
      <c r="BQ12" s="82" t="str">
        <f t="shared" ref="BQ12:BQ75" ca="1" si="50">IFERROR(IF(INDIRECT("'("&amp;EO12&amp;")'!Y"&amp;68+EP12)="",INDIRECT("'("&amp;EO12&amp;")'!S"&amp;68+EP12),INDIRECT("'("&amp;EO12&amp;")'!Y"&amp;68+EP12)&amp;"("&amp;INDIRECT("'("&amp;EO12&amp;")'!S"&amp;68+EP12)&amp;")"),"")</f>
        <v/>
      </c>
      <c r="BR12" s="97" t="str">
        <f t="shared" ref="BR12:BR75" ca="1" si="51">IFERROR(INDIRECT("'("&amp;EO12&amp;")'!M"&amp;68+EP12),"")</f>
        <v/>
      </c>
      <c r="BS12" s="95" t="str">
        <f t="shared" ref="BS12:BS75" ca="1" si="52">IFERROR(IF(INDIRECT("'("&amp;EO12&amp;")'!P"&amp;68+EP12)="■",1,""),"")</f>
        <v/>
      </c>
      <c r="BT12" s="184" t="str">
        <f t="shared" ca="1" si="9"/>
        <v/>
      </c>
      <c r="BU12" s="611" t="str">
        <f t="shared" ref="BU12:BU75" ca="1" si="53">IFERROR(IF(AQ12="","",INDIRECT("'("&amp;EO12&amp;")'!AB"&amp;36+EP12)),"")</f>
        <v/>
      </c>
      <c r="BV12" s="77" t="str">
        <f t="shared" ref="BV12:BV75" ca="1" si="54">IFERROR(INDIRECT("'("&amp;EO12&amp;")'!B18"),"")</f>
        <v/>
      </c>
      <c r="BW12" s="85" t="str">
        <f t="shared" ref="BW12:BW75" ca="1" si="55">IFERROR(INDIRECT("'("&amp;EO12&amp;")'!D"&amp;84+EP12),"")</f>
        <v/>
      </c>
      <c r="BX12" s="86" t="str">
        <f t="shared" ref="BX12:BX75" ca="1" si="56">IFERROR(INDIRECT("'("&amp;EO12&amp;")'!R"&amp;84+EP12),"")</f>
        <v/>
      </c>
      <c r="BY12" s="231">
        <f ca="1">IF('ポイント要件確認等（個別表）'!AD12=1,ROUNDDOWN('ポイント要件確認等（個別表）'!AV12,-3),IF('ポイント要件確認等（個別表）'!AD12=2,ROUNDDOWN('ポイント要件確認等（個別表）'!BH12,-3),IF('ポイント要件確認等（個別表）'!AD12=3,ROUNDDOWN('ポイント要件確認等（個別表）'!BT12,-3),0)))</f>
        <v>0</v>
      </c>
      <c r="BZ12" s="86" t="str">
        <f t="shared" ref="BZ12:BZ75" ca="1" si="57">IFERROR(INDIRECT("'("&amp;EO12&amp;")'!AE"&amp;84+EP12),"")</f>
        <v/>
      </c>
      <c r="CA12" s="232" t="str">
        <f t="shared" ref="CA12:CA75" ca="1" si="58">IFERROR(BW12-SUM(BY12,BZ12,CC12,CD12,CE12),"")</f>
        <v/>
      </c>
      <c r="CB12" s="232">
        <f t="shared" ref="CB12:CB17" ca="1" si="59">SUM(CC12:CE12)</f>
        <v>0</v>
      </c>
      <c r="CC12" s="86" t="str">
        <f t="shared" ref="CC12:CC75" ca="1" si="60">IFERROR(IF(OR(BV12=2,BV12=3,AND(BV12=1,CG12="控除不可")),ROUNDDOWN(BX12*0.2,-3),IF(AND(BV12=1,CG12="全額控除"),ROUNDDOWN(BX12/1.1*0.2,-3),ROUNDDOWN(BX12/110*102*0.2,-3))),"")</f>
        <v/>
      </c>
      <c r="CD12" s="86" t="str">
        <f t="shared" ref="CD12:CD75" ca="1" si="61">IFERROR(IF(OR(BV12=2,BV12=3,AND(BV12=1,CG12="控除不可")),ROUNDDOWN(BX12*0.2,-3),IF(AND(BV12=1,CG12="全額控除"),ROUNDDOWN(BX12/1.1*0.2,-3),ROUNDDOWN(BX12/110*102*0.2,-3))),"")</f>
        <v/>
      </c>
      <c r="CE12" s="609"/>
      <c r="CF12" s="86" t="str">
        <f t="shared" ref="CF12:CF75" ca="1" si="62">IFERROR(INDIRECT("'("&amp;EO12&amp;")'!AK"&amp;84+EP12),"")</f>
        <v/>
      </c>
      <c r="CG12" s="185" t="str">
        <f t="shared" ref="CG12:CG75" ca="1" si="63">IFERROR(INDIRECT("'("&amp;EO12&amp;")'!N18"),"")</f>
        <v/>
      </c>
      <c r="CH12" s="246" t="str">
        <f t="shared" ref="CH12:CH75" ca="1" si="64">IF($BX12&gt;0,IF(AND($BV12=1,$CG12="控除不可"),"該当なし",IF(AND($BV12=1,$CG12="80%控除対象"),ROUNDDOWN($BX12*8/110,0),IF(AND($BV12=1,$CG12="全額控除"),ROUNDDOWN($BX12*10/110,0),IF(OR($BV12=2,$BV12=3),"該当なし","含税額")))),"")</f>
        <v>含税額</v>
      </c>
      <c r="CI12" s="247" t="str">
        <f ca="1">IF($BW12&gt;0,IF(AND($BV12=1,$CG12="控除不可"),"",IF(AND($BV12=1,$CG12="80%控除対象"),ROUNDDOWN($BY12*8/102,0),IF(AND($BV12=1,$CG12="全額控除"),ROUNDDOWN($BY12*10/100,0),IF(OR($BV12=2,$BV12=3),"","")))),"")</f>
        <v/>
      </c>
      <c r="CJ12" s="87" t="str">
        <f ca="1">IFERROR(IF(INDIRECT("'("&amp;'２個別表'!EO12&amp;")'!AR"&amp;84+EP12)&lt;&gt;1,"",1),"")</f>
        <v/>
      </c>
      <c r="CK12" s="244" t="str">
        <f t="shared" ref="CK12:CK18" ca="1" si="65">IFERROR(IF(INDIRECT("'("&amp;EO12&amp;")'!AW"&amp;84+EP12)&lt;&gt;1,"",1),"")</f>
        <v/>
      </c>
      <c r="CL12" s="235" t="str">
        <f t="shared" ref="CL12:CL18" ca="1" si="66">IFERROR(IF(INDIRECT("'("&amp;EO12&amp;")'!AX"&amp;84+EP12)="","",INDIRECT("'("&amp;EO12&amp;")'!AX"&amp;84+EP12)),"")</f>
        <v/>
      </c>
      <c r="CM12" s="239" t="str">
        <f t="shared" ref="CM12:CM18" ca="1" si="67">IFERROR(IF(INDIRECT("'("&amp;EO12&amp;")'!AY"&amp;84+EP12)="","",INDIRECT("'("&amp;EO12&amp;")'!AY"&amp;84+EP12)),"")</f>
        <v/>
      </c>
      <c r="CN12" s="77" t="str">
        <f t="shared" ref="CN12:CN18" ca="1" si="68">IFERROR(IF(INDIRECT("'("&amp;EO12&amp;")'!AZ"&amp;84+EP12)="","",INDIRECT("'("&amp;EO12&amp;")'!AZ"&amp;84+EP12)),"")</f>
        <v/>
      </c>
      <c r="CO12" s="93" t="str">
        <f ca="1">IFERROR(VLOOKUP(CN12,'（様式１号）３整理番号表'!$T$5:$V$15,2,FALSE),"")</f>
        <v/>
      </c>
      <c r="CP12" s="781" t="str">
        <f t="shared" ref="CP12:CP18" ca="1" si="69">IFERROR(IF(INDIRECT("'("&amp;EO12&amp;")'!AZ"&amp;84+EP12)="","",INDIRECT("'("&amp;EO12&amp;")'!AZ"&amp;84+EP12)),"")</f>
        <v/>
      </c>
      <c r="CQ12" s="93" t="str">
        <f ca="1">IFERROR(VLOOKUP(CP12,'（様式１号）３整理番号表'!$T$19:$V$24,2,FALSE),"")</f>
        <v/>
      </c>
      <c r="CR12" s="781" t="str">
        <f ca="1">IFERROR(IF(INDIRECT("'("&amp;'２個別表'!EO12&amp;")'!AV"&amp;84+EP12)&lt;&gt;1,"",1),"")</f>
        <v/>
      </c>
      <c r="CS12" s="232">
        <f t="shared" ref="CS12:CS17" ca="1" si="70">IF(CR12=1,BZ12,0)</f>
        <v>0</v>
      </c>
      <c r="CT12" s="248">
        <f t="shared" ref="CT12:CT17" ca="1" si="71">IF(CR12=1,ROUNDDOWN(CS12/15,-3),0)</f>
        <v>0</v>
      </c>
      <c r="CU12" s="376" t="str">
        <f ca="1">IF(ER12="補強",IF(COUNTIFS($Z$11:Z12,Z12,$W$11:W12,1)=1,"１①",""),IF(COUNTIFS($Z$11:Z12,Z12,$W$11:W12,2)=1,"２①",""))</f>
        <v/>
      </c>
      <c r="CV12" s="57" t="str">
        <f t="shared" ca="1" si="10"/>
        <v/>
      </c>
      <c r="CW12" s="879" t="str">
        <f t="shared" ca="1" si="11"/>
        <v/>
      </c>
      <c r="CX12" s="256" t="str">
        <f t="shared" ca="1" si="12"/>
        <v/>
      </c>
      <c r="CY12" s="256" t="str">
        <f t="shared" ca="1" si="13"/>
        <v/>
      </c>
      <c r="CZ12" s="256" t="str">
        <f t="shared" ca="1" si="14"/>
        <v/>
      </c>
      <c r="DA12" s="256" t="str">
        <f t="shared" ca="1" si="15"/>
        <v/>
      </c>
      <c r="DB12" s="316" t="str">
        <f ca="1">IFERROR(VLOOKUP($CU12,'（様式１号）３整理番号表'!$Z$19:$AB$32,3,FALSE),"")</f>
        <v/>
      </c>
      <c r="DC12" s="259" t="str">
        <f t="shared" ref="DC12:DC75" ca="1" si="72">IF(OR($DA12&lt;=0,$DA12=""),"-",IF(OR($CX12="",$CX12&lt;=0),0,IF($CW12=5,ROUNDDOWN(($DA12-$CX12)/$CX12,3),IF($CW12=4,ROUNDDOWN(($DA12-$CX12)/$CX12*3/4,3),0))))</f>
        <v>-</v>
      </c>
      <c r="DD12" s="618" t="str">
        <f t="shared" ref="DD12:DD75" ca="1" si="73">IF($CU12="２①",INDIRECT("'("&amp;EO12&amp;")'!af"&amp;101),IF($CU12="１①",INDIRECT("'("&amp;EO12&amp;")'!ad"&amp;114),""))</f>
        <v/>
      </c>
      <c r="DE12" s="321" t="str">
        <f ca="1">IF(AND(AO12=18,AS12=1),IF(COUNTIFS($Y$11:Y12,Y12,$AS$11:AS12,1)=1,"２②",""),IF($CU12="１①",INDEX(INDIRECT("'("&amp;$EO12&amp;")'!AR116:BB116"),1,MATCH(INDIRECT("'("&amp;$EO12&amp;")'!C118"),INDIRECT("'("&amp;$EO12&amp;")'!AR119:BB119"),0)),""))</f>
        <v/>
      </c>
      <c r="DF12" s="324" t="str">
        <f ca="1">IF($DE12="２②",INDEX(INDIRECT("'("&amp;$EO12&amp;")'!C105:AK107"),MATCH("■",INDIRECT("'("&amp;$EO12&amp;")'!B105:B107"),0),13),IF($DE12="","",INDIRECT("'("&amp;$EO12&amp;")'!M118")))</f>
        <v/>
      </c>
      <c r="DG12" s="313" t="str">
        <f ca="1">IF($DE12="２②",INDEX(INDIRECT("'("&amp;$EO12&amp;")'!C105:AK107"),MATCH("■",INDIRECT("'("&amp;$EO12&amp;")'!B105:B107"),0),9),IF($DE12="","",INDIRECT("'("&amp;$EO12&amp;")'!I118")))</f>
        <v/>
      </c>
      <c r="DH12" s="313" t="str">
        <f ca="1">IF($DE12="２②",INDEX(INDIRECT("'("&amp;$EO12&amp;")'!C105:AK107"),MATCH("■",INDIRECT("'("&amp;$EO12&amp;")'!B105:B107"),0),16),IF($DE12="","",INDIRECT("'("&amp;$EO12&amp;")'!P118")))</f>
        <v/>
      </c>
      <c r="DI12" s="313" t="str">
        <f ca="1">IF($DE12="２②",INDEX(INDIRECT("'("&amp;$EO12&amp;")'!C105:AK107"),MATCH("■",INDIRECT("'("&amp;$EO12&amp;")'!B105:B107"),0),20),IF($DE12="","",INDIRECT("'("&amp;$EO12&amp;")'!T118")))</f>
        <v/>
      </c>
      <c r="DJ12" s="313" t="str">
        <f ca="1">IF($DE12="２②",INDEX(INDIRECT("'("&amp;$EO12&amp;")'!C105:AK107"),MATCH("■",INDIRECT("'("&amp;$EO12&amp;")'!B105:B107"),0),24),IF($DE12="","",INDIRECT("'("&amp;$EO12&amp;")'!X118")))</f>
        <v/>
      </c>
      <c r="DK12" s="328" t="str">
        <f ca="1">IF($DE12="２②",INDEX(INDIRECT("'("&amp;$EO12&amp;")'!C105:AK107"),MATCH("■",INDIRECT("'("&amp;$EO12&amp;")'!B105:B107"),0),12),IF($DE12="","",INDIRECT("'("&amp;$EO12&amp;")'!L118")))</f>
        <v/>
      </c>
      <c r="DL12" s="334" t="str">
        <f t="shared" ref="DL12:DL75" ca="1" si="74">IFERROR(IF($DE12&lt;&gt;0,ROUNDDOWN(($DJ12-$DG12)/$DG12,3),""),"")</f>
        <v/>
      </c>
      <c r="DM12" s="915" t="str">
        <f ca="1">IF($DE12="２②",INDEX(INDIRECT("'("&amp;$EO12&amp;")'!C105:AK107"),MATCH("■",INDIRECT("'("&amp;$EO12&amp;")'!B105:B107"),0),30),IF($DE12="","",INDIRECT("'("&amp;$EO12&amp;")'!AD118")))</f>
        <v/>
      </c>
      <c r="DN12" s="15"/>
      <c r="DO12" s="324"/>
      <c r="DP12" s="16"/>
      <c r="DQ12" s="16"/>
      <c r="DR12" s="16"/>
      <c r="DS12" s="16"/>
      <c r="DT12" s="318" t="str">
        <f>IFERROR(VLOOKUP($DN12,'（様式１号）３整理番号表'!$Z$19:$AB$32,3,FALSE),"")</f>
        <v/>
      </c>
      <c r="DU12" s="259" t="str">
        <f t="shared" ref="DU12:DU75" si="75">IF($DN12&lt;&gt;0,ROUNDDOWN(($DS12-$DP12)/$DP12,3),"")</f>
        <v/>
      </c>
      <c r="DV12" s="14"/>
      <c r="DW12" s="17" t="str">
        <f t="shared" ref="DW12:DW75" ca="1" si="76">IF(Z12&lt;&gt;"","■","")</f>
        <v/>
      </c>
      <c r="DX12" s="88" t="str">
        <f t="shared" ca="1" si="16"/>
        <v/>
      </c>
      <c r="DZ12" s="339">
        <f t="shared" ref="DZ12:EM27" ca="1" si="77">COUNTIF($CJ12:$DV12,DZ$8)</f>
        <v>0</v>
      </c>
      <c r="EA12" s="339">
        <f ca="1">COUNTIF($CJ12:$DV12,EA$8)</f>
        <v>0</v>
      </c>
      <c r="EB12" s="339">
        <f t="shared" ca="1" si="77"/>
        <v>0</v>
      </c>
      <c r="EC12" s="339">
        <f t="shared" ca="1" si="77"/>
        <v>0</v>
      </c>
      <c r="ED12" s="339">
        <f t="shared" ca="1" si="77"/>
        <v>0</v>
      </c>
      <c r="EE12" s="339">
        <f t="shared" ca="1" si="77"/>
        <v>0</v>
      </c>
      <c r="EF12" s="339">
        <f t="shared" ca="1" si="77"/>
        <v>0</v>
      </c>
      <c r="EG12" s="339">
        <f t="shared" ca="1" si="77"/>
        <v>0</v>
      </c>
      <c r="EH12" s="339">
        <f t="shared" ca="1" si="77"/>
        <v>0</v>
      </c>
      <c r="EI12" s="339">
        <f t="shared" ca="1" si="77"/>
        <v>0</v>
      </c>
      <c r="EJ12" s="339">
        <f t="shared" ca="1" si="77"/>
        <v>0</v>
      </c>
      <c r="EK12" s="339">
        <f t="shared" ca="1" si="77"/>
        <v>0</v>
      </c>
      <c r="EL12" s="339">
        <f t="shared" ca="1" si="77"/>
        <v>0</v>
      </c>
      <c r="EM12" s="339">
        <f t="shared" ca="1" si="77"/>
        <v>0</v>
      </c>
      <c r="EO12" s="298" t="str">
        <f t="shared" ref="EO12:EO75" ca="1" si="78">IFERROR(IF($EQ11="","",IF($EP11&lt;$EQ11,EO11,SMALL($FF$11:$FF$510,RANK(EO11,$FF$11:$FF$510,1)+1))),"")</f>
        <v/>
      </c>
      <c r="EP12" s="298" t="str">
        <f ca="1">IF(EO12="","",IF(EO11=EO12,EP11+1,1))</f>
        <v/>
      </c>
      <c r="EQ12" s="298" t="str">
        <f ca="1">IFERROR(IF($EO11=$EO12,EQ11,MAX(INDIRECT("'("&amp;EO12&amp;")'!B37:B46"))),"")</f>
        <v/>
      </c>
      <c r="ER12" s="298" t="str">
        <f t="shared" ref="ER12:ER75" ca="1" si="79">IFERROR(INDEX(INDIRECT("'("&amp;EO12&amp;")'!$AD$37:$AD$46"),MATCH(EP12,INDIRECT("'("&amp;EO12&amp;")'!$B$37:$B$46"),0),1),"")</f>
        <v/>
      </c>
      <c r="ES12" s="298" t="str">
        <f ca="1">IFERROR(INDEX('郵便番号（石川県）'!$A$3:$F$2574,MATCH(INDIRECT("'("&amp;EO12&amp;")'!E7"),'郵便番号（石川県）'!$A$3:$A$2574,0),6),"")</f>
        <v/>
      </c>
      <c r="ET12" s="298" t="str">
        <f ca="1">IFERROR(INDEX('郵便番号（石川県）'!$A$3:$F$2574,MATCH(INDIRECT("'("&amp;$EO12&amp;")'!E7"),'郵便番号（石川県）'!$A$3:$A$2574,0),5),"")</f>
        <v/>
      </c>
      <c r="EU12" s="298" t="str">
        <f t="shared" ref="EU12:EU75" ca="1" si="80">IFERROR(INDIRECT("'("&amp;$EO12&amp;")'!N5"),"")</f>
        <v/>
      </c>
      <c r="EV12" s="298" t="str">
        <f t="shared" ref="EV12:EV75" ca="1" si="81">IFERROR(INDIRECT("'("&amp;EO12&amp;")'!H13"),"")</f>
        <v/>
      </c>
      <c r="EW12" s="298" t="str">
        <f t="shared" ref="EW12:EW75" ca="1" si="82">IFERROR(IF(OR(INDIRECT("'("&amp;EO12&amp;")'!H12")="■",INDIRECT("'("&amp;EO12&amp;")'!ac12")="■"),"■",""),"")</f>
        <v/>
      </c>
      <c r="EX12" s="298" t="str">
        <f t="shared" ref="EX12:EX75" ca="1" si="83">IF(EO12="","","("&amp;EO12&amp;")")</f>
        <v/>
      </c>
      <c r="EY12" s="298" t="str">
        <f t="shared" ref="EY12:EY75" ca="1" si="84">EX12&amp;EP12</f>
        <v/>
      </c>
      <c r="EZ12" s="298" t="str">
        <f t="shared" ref="EZ12:EZ75" ca="1" si="85">IFERROR(INDIRECT("'("&amp;$EO12&amp;")'!B122"),"")</f>
        <v/>
      </c>
      <c r="FA12" s="298" t="str">
        <f t="shared" ref="FA12:FA75" ca="1" si="86">IFERROR(IF(INDIRECT("'("&amp;$EO12&amp;")'!AE136")="",1,2),"")</f>
        <v/>
      </c>
      <c r="FB12" s="298" t="str">
        <f t="shared" ref="FB12:FB75" ca="1" si="87">IFERROR(INDIRECT("'("&amp;$EO12&amp;")'!L122"),"")</f>
        <v/>
      </c>
      <c r="FC12" s="298" t="str">
        <f t="shared" ref="FC12:FC75" ca="1" si="88">IFERROR(IF(INDIRECT("'("&amp;$EO12&amp;")'!AG144")="",1,2),"")</f>
        <v/>
      </c>
      <c r="FD12" s="627" t="str">
        <f t="shared" ref="FD12:FD75" ca="1" si="89">IFERROR(IF(INDIRECT("'("&amp;$EO12&amp;")'!AE2")="■","■",""),"")</f>
        <v/>
      </c>
      <c r="FE12" s="630">
        <v>2</v>
      </c>
      <c r="FF12" s="299" t="str">
        <f t="shared" ref="FF12:FF75" ca="1" si="90">IFERROR(IF(INDIRECT("'("&amp;FE12&amp;")'!T2")="農業機械再取得等支援事業要望申込書",FE12,""),"")</f>
        <v/>
      </c>
      <c r="FG12" s="993" t="str">
        <f ca="1">IFERROR(INDIRECT("'("&amp;EO12&amp;")'!M"&amp;36+EP12),"")</f>
        <v/>
      </c>
      <c r="FH12" s="672" t="str">
        <f t="shared" ref="FH12:FH75" ca="1" si="91">IFERROR(IF(BW12-BX12&gt;0,"■",""),"")</f>
        <v/>
      </c>
      <c r="FI12" s="299">
        <f ca="1">COUNTIF($FH$11:FH12,"■")</f>
        <v>0</v>
      </c>
    </row>
    <row r="13" spans="1:166" ht="34.5" customHeight="1">
      <c r="A13" s="445">
        <f t="shared" ca="1" si="19"/>
        <v>0</v>
      </c>
      <c r="B13" s="446">
        <f>IF(R13&lt;&gt;"",IF(COUNTIF(R$11:R13,R13)=1,MAX(B$11:B12)+1,INDEX(B$11:B12,MATCH(R13,R$11:R12,0),1)),0)</f>
        <v>1</v>
      </c>
      <c r="C13" s="446">
        <f ca="1">IF(T13&lt;&gt;"",IF(COUNTIF(T$11:T13,T13)=1,MAX(C$11:C12)+1,INDEX(C$11:C12,MATCH(T13,T$11:T12,0),1)),0)</f>
        <v>0</v>
      </c>
      <c r="D13" s="446">
        <f ca="1">IF(U13&lt;&gt;"",IF(COUNTIF(U$11:U13,U13)=1,MAX(D$11:D12)+1,INDEX(D$11:D12,MATCH(U13,U$11:U12,0),1)),0)</f>
        <v>0</v>
      </c>
      <c r="E13" s="446">
        <f ca="1">IF(S13&lt;&gt;"",IF(COUNTIF(S$11:S13,S13)=1,MAX(E$11:E12)+1,INDEX(E$11:E12,MATCH(S13,S$11:S12,0),1)),0)</f>
        <v>0</v>
      </c>
      <c r="F13" s="446">
        <f ca="1">IF(Z13&lt;&gt;"",IF(COUNTIF(Z$11:Z13,Z13)=1,MAX(F$11:F12)+1,INDEX(F$11:F12,MATCH(Z13,Z$11:Z12,0),1)),0)</f>
        <v>0</v>
      </c>
      <c r="G13" s="447" cm="1">
        <f t="array" aca="1" ref="G13" ca="1">IF(Z13&lt;&gt;"",IF(COUNTIFS(Z$11:Z13,Z13,W$11:W13,W13)=1,MAX(G$11:G12)+1,INDEX(G$11:G12,MATCH(Z13&amp;W13,Z$11:Z12&amp;W$11:W13,0),1)),0)</f>
        <v>0</v>
      </c>
      <c r="H13" s="447">
        <f t="shared" ca="1" si="20"/>
        <v>0</v>
      </c>
      <c r="I13" s="447">
        <f ca="1">IF(T13="",0,IF(COUNTIF(T$11:T13,T13)=1,1,0))</f>
        <v>0</v>
      </c>
      <c r="J13" s="447">
        <f ca="1">IF(U13="",0,IF(COUNTIF(U$11:U13,U13)=1,1,0))</f>
        <v>0</v>
      </c>
      <c r="K13" s="447">
        <f ca="1">IF(S13="",0,IF(COUNTIF(S$11:S13,S13)=1,1,0))</f>
        <v>0</v>
      </c>
      <c r="L13" s="446">
        <f ca="1">IF(Z13="",0,IF(COUNTIF(Z$11:Z13,Z13)=1,1,0))</f>
        <v>0</v>
      </c>
      <c r="M13" s="767">
        <f ca="1">IF($W13=2,IF(COUNTIFS($W$11:$W13,2,$Z$11:$Z13,$Z13)=1,1,0),0)</f>
        <v>0</v>
      </c>
      <c r="N13" s="767">
        <f ca="1">IF($W13=1,IF(COUNTIFS($W$11:$W13,2,$Z$11:$Z13,$Z13)=1,1,0),0)</f>
        <v>0</v>
      </c>
      <c r="O13" s="446">
        <f ca="1">IF(H13=0,0,IF(COUNTIF(Z$11:Z13,Z13)=1,1,0))</f>
        <v>0</v>
      </c>
      <c r="P13" s="448" t="str">
        <f t="shared" ca="1" si="21"/>
        <v>石川県</v>
      </c>
      <c r="Q13" s="76">
        <f t="shared" ca="1" si="22"/>
        <v>3</v>
      </c>
      <c r="R13" s="170" t="s">
        <v>459</v>
      </c>
      <c r="S13" s="357" t="str">
        <f t="shared" ref="S13:S75" ca="1" si="92">IFERROR(IF(INDIRECT("'("&amp;EO13&amp;")'!E6")="",$ES13,INDIRECT("'("&amp;EO13&amp;")'!E6")),"")</f>
        <v/>
      </c>
      <c r="T13" s="357" t="str">
        <f t="shared" ref="T13:T75" ca="1" si="93">IF(S13="","",IF(W13=1,ET13,S13))</f>
        <v/>
      </c>
      <c r="U13" s="58" t="str">
        <f t="shared" ca="1" si="23"/>
        <v/>
      </c>
      <c r="V13" s="58" t="str">
        <f t="shared" ca="1" si="24"/>
        <v/>
      </c>
      <c r="W13" s="210" t="str">
        <f t="shared" ref="W13:W75" ca="1" si="94">IF(S13="","",IF(ER13="補強",1,2))</f>
        <v/>
      </c>
      <c r="X13" s="369">
        <f ca="1">IFERROR(VLOOKUP(W13,'（様式１号）３整理番号表'!$B$4:$H$5,2,FALSE),0)</f>
        <v>0</v>
      </c>
      <c r="Y13" s="768" t="str" cm="1">
        <f t="array" aca="1" ref="Y13" ca="1">IF(AND(D13=0,F13=0),"",IF(COUNTIF(D$11:D13,D13)=1,1,IF(COUNTIFS(D$11:D13,D13,F$11:F13,F13)=1,INDEX((D$11:D13,F$11:F13,Y$11:Y13),MATCH(_xlfn.MAXIFS(F$11:F12,D$11:D12,D13),$F$11:F13,0),1,3)+1,INDEX((D$11:D13,F$11:F13,Y$11:Y13),MATCH(D13&amp;F13,D$11:D13&amp;F$11:F13,0),1,3))))</f>
        <v/>
      </c>
      <c r="Z13" s="40" t="str">
        <f t="shared" ca="1" si="2"/>
        <v/>
      </c>
      <c r="AA13" s="78" t="str">
        <f t="shared" ca="1" si="25"/>
        <v/>
      </c>
      <c r="AB13" s="93">
        <f ca="1">IFERROR(VLOOKUP(AA13,'（様式１号）３整理番号表'!$B$10:$H$16,2,FALSE),0)</f>
        <v>0</v>
      </c>
      <c r="AC13" s="78" t="str">
        <f t="shared" ca="1" si="26"/>
        <v/>
      </c>
      <c r="AD13" s="78" t="str">
        <f t="shared" ca="1" si="27"/>
        <v/>
      </c>
      <c r="AE13" s="93">
        <f ca="1">IFERROR(VLOOKUP(AD13,'（様式１号）３整理番号表'!$B$21:$H$22,2,FALSE),0)</f>
        <v>0</v>
      </c>
      <c r="AF13" s="78" t="str">
        <f t="shared" ca="1" si="3"/>
        <v/>
      </c>
      <c r="AG13" s="93">
        <f ca="1">IFERROR(VLOOKUP(AF13,'（様式１号）３整理番号表'!$B$26:$H$31,2,FALSE),0)</f>
        <v>0</v>
      </c>
      <c r="AH13" s="78" t="str">
        <f t="shared" ca="1" si="28"/>
        <v/>
      </c>
      <c r="AI13" s="93">
        <f ca="1">IFERROR(VLOOKUP(AH13,'（様式１号）３整理番号表'!$J$5:$N$59,2,FALSE),0)</f>
        <v>0</v>
      </c>
      <c r="AJ13" s="77" t="str">
        <f t="shared" ca="1" si="29"/>
        <v/>
      </c>
      <c r="AK13" s="93">
        <f ca="1">IFERROR(VLOOKUP(AJ13,'（様式１号）３整理番号表'!$P$5:$R$29,2,FALSE),0)</f>
        <v>0</v>
      </c>
      <c r="AL13" s="96" t="str">
        <f t="shared" ca="1" si="30"/>
        <v/>
      </c>
      <c r="AM13" s="96" t="str">
        <f t="shared" ca="1" si="31"/>
        <v/>
      </c>
      <c r="AN13" s="96"/>
      <c r="AO13" s="77" t="str">
        <f t="shared" ca="1" si="32"/>
        <v/>
      </c>
      <c r="AP13" s="93">
        <f ca="1">IFERROR(VLOOKUP(AO13,'（様式１号）３整理番号表'!$P$5:$R$29,2,FALSE),0)</f>
        <v>0</v>
      </c>
      <c r="AQ13" s="78" t="str">
        <f t="shared" ca="1" si="33"/>
        <v/>
      </c>
      <c r="AR13" s="93">
        <f t="shared" ca="1" si="34"/>
        <v>0</v>
      </c>
      <c r="AS13" s="78" t="str">
        <f t="shared" ca="1" si="35"/>
        <v/>
      </c>
      <c r="AT13" s="40" t="str">
        <f t="shared" ca="1" si="36"/>
        <v/>
      </c>
      <c r="AU13" s="93" t="str">
        <f t="shared" ca="1" si="37"/>
        <v/>
      </c>
      <c r="AV13" s="212" t="str">
        <f t="shared" ca="1" si="38"/>
        <v/>
      </c>
      <c r="AW13" s="81" t="str">
        <f t="shared" ca="1" si="39"/>
        <v/>
      </c>
      <c r="AX13" s="622" t="str">
        <f t="shared" ca="1" si="4"/>
        <v/>
      </c>
      <c r="AY13" s="622" t="str">
        <f t="shared" ca="1" si="5"/>
        <v/>
      </c>
      <c r="AZ13" s="622" t="str">
        <f t="shared" ca="1" si="5"/>
        <v/>
      </c>
      <c r="BA13" s="622" t="str">
        <f t="shared" ca="1" si="5"/>
        <v/>
      </c>
      <c r="BB13" s="622" t="str">
        <f t="shared" ca="1" si="40"/>
        <v/>
      </c>
      <c r="BC13" s="622" t="str">
        <f t="shared" ca="1" si="6"/>
        <v/>
      </c>
      <c r="BD13" s="622" t="str">
        <f t="shared" ca="1" si="7"/>
        <v/>
      </c>
      <c r="BE13" s="622" t="str">
        <f t="shared" ca="1" si="7"/>
        <v/>
      </c>
      <c r="BF13" s="77" t="str">
        <f t="shared" ca="1" si="41"/>
        <v/>
      </c>
      <c r="BG13" s="78" t="str">
        <f t="shared" ca="1" si="42"/>
        <v/>
      </c>
      <c r="BH13" s="94">
        <f ca="1">IF(BF13&lt;&gt;"",INDEX('（様式１号）３整理番号表'!$AB$7:$AQ$12,MATCH(BF13,'（様式１号）３整理番号表'!$AA$7:$AA$12,0),MATCH(BG13,'（様式１号）３整理番号表'!$AB$6:$AQ$6,0)),0)</f>
        <v>0</v>
      </c>
      <c r="BI13" s="96" t="str">
        <f t="shared" ca="1" si="8"/>
        <v/>
      </c>
      <c r="BJ13" s="80" t="str">
        <f t="shared" ca="1" si="43"/>
        <v/>
      </c>
      <c r="BK13" s="81" t="str">
        <f t="shared" ca="1" si="44"/>
        <v/>
      </c>
      <c r="BL13" s="80" t="str">
        <f t="shared" ca="1" si="45"/>
        <v/>
      </c>
      <c r="BM13" s="79" t="str">
        <f t="shared" ca="1" si="46"/>
        <v/>
      </c>
      <c r="BN13" s="82" t="str">
        <f t="shared" ca="1" si="47"/>
        <v/>
      </c>
      <c r="BO13" s="83" t="str">
        <f t="shared" ca="1" si="48"/>
        <v/>
      </c>
      <c r="BP13" s="84" t="str">
        <f t="shared" ca="1" si="49"/>
        <v/>
      </c>
      <c r="BQ13" s="82" t="str">
        <f t="shared" ca="1" si="50"/>
        <v/>
      </c>
      <c r="BR13" s="97" t="str">
        <f t="shared" ca="1" si="51"/>
        <v/>
      </c>
      <c r="BS13" s="95" t="str">
        <f t="shared" ca="1" si="52"/>
        <v/>
      </c>
      <c r="BT13" s="184" t="str">
        <f t="shared" ca="1" si="9"/>
        <v/>
      </c>
      <c r="BU13" s="611" t="str">
        <f t="shared" ca="1" si="53"/>
        <v/>
      </c>
      <c r="BV13" s="77" t="str">
        <f t="shared" ca="1" si="54"/>
        <v/>
      </c>
      <c r="BW13" s="85" t="str">
        <f t="shared" ca="1" si="55"/>
        <v/>
      </c>
      <c r="BX13" s="86" t="str">
        <f t="shared" ca="1" si="56"/>
        <v/>
      </c>
      <c r="BY13" s="231">
        <f ca="1">IF('ポイント要件確認等（個別表）'!AD13=1,ROUNDDOWN('ポイント要件確認等（個別表）'!AV13,-3),IF('ポイント要件確認等（個別表）'!AD13=2,ROUNDDOWN('ポイント要件確認等（個別表）'!BH13,-3),IF('ポイント要件確認等（個別表）'!AD13=3,ROUNDDOWN('ポイント要件確認等（個別表）'!BT13,-3),0)))</f>
        <v>0</v>
      </c>
      <c r="BZ13" s="86" t="str">
        <f t="shared" ca="1" si="57"/>
        <v/>
      </c>
      <c r="CA13" s="232" t="str">
        <f t="shared" ca="1" si="58"/>
        <v/>
      </c>
      <c r="CB13" s="232">
        <f t="shared" ca="1" si="59"/>
        <v>0</v>
      </c>
      <c r="CC13" s="86" t="str">
        <f t="shared" ca="1" si="60"/>
        <v/>
      </c>
      <c r="CD13" s="86" t="str">
        <f t="shared" ca="1" si="61"/>
        <v/>
      </c>
      <c r="CE13" s="609"/>
      <c r="CF13" s="86" t="str">
        <f t="shared" ca="1" si="62"/>
        <v/>
      </c>
      <c r="CG13" s="185" t="str">
        <f t="shared" ca="1" si="63"/>
        <v/>
      </c>
      <c r="CH13" s="246" t="str">
        <f t="shared" ca="1" si="64"/>
        <v>含税額</v>
      </c>
      <c r="CI13" s="247" t="str">
        <f t="shared" ref="CI13:CI75" ca="1" si="95">IF($BW13&gt;0,IF(AND($BV13=1,$CG13="控除不可"),"",IF(AND($BV13=1,$CG13="80%控除対象"),ROUNDDOWN($BY13*8/102,0),IF(AND($BV13=1,$CG13="全額控除"),ROUNDDOWN($BY13*10/100,0),IF(OR($BV13=2,$BV13=3),"","")))),"")</f>
        <v/>
      </c>
      <c r="CJ13" s="87" t="str">
        <f ca="1">IFERROR(IF(INDIRECT("'("&amp;'２個別表'!EO13&amp;")'!AR"&amp;84+EP13)&lt;&gt;1,"",1),"")</f>
        <v/>
      </c>
      <c r="CK13" s="244" t="str">
        <f t="shared" ca="1" si="65"/>
        <v/>
      </c>
      <c r="CL13" s="235" t="str">
        <f t="shared" ca="1" si="66"/>
        <v/>
      </c>
      <c r="CM13" s="239" t="str">
        <f t="shared" ca="1" si="67"/>
        <v/>
      </c>
      <c r="CN13" s="77" t="str">
        <f t="shared" ca="1" si="68"/>
        <v/>
      </c>
      <c r="CO13" s="93" t="str">
        <f ca="1">IFERROR(VLOOKUP(CN13,'（様式１号）３整理番号表'!$T$5:$V$15,2,FALSE),"")</f>
        <v/>
      </c>
      <c r="CP13" s="781" t="str">
        <f t="shared" ca="1" si="69"/>
        <v/>
      </c>
      <c r="CQ13" s="93" t="str">
        <f ca="1">IFERROR(VLOOKUP(CP13,'（様式１号）３整理番号表'!$T$19:$V$24,2,FALSE),"")</f>
        <v/>
      </c>
      <c r="CR13" s="781" t="str">
        <f ca="1">IFERROR(IF(INDIRECT("'("&amp;'２個別表'!EO13&amp;")'!AV"&amp;84+EP13)&lt;&gt;1,"",1),"")</f>
        <v/>
      </c>
      <c r="CS13" s="232">
        <f t="shared" ca="1" si="70"/>
        <v>0</v>
      </c>
      <c r="CT13" s="248">
        <f t="shared" ca="1" si="71"/>
        <v>0</v>
      </c>
      <c r="CU13" s="376" t="str">
        <f ca="1">IF(ER13="補強",IF(COUNTIFS($Z$11:Z13,Z13,$W$11:W13,1)=1,"１①",""),IF(COUNTIFS($Z$11:Z13,Z13,$W$11:W13,2)=1,"２①",""))</f>
        <v/>
      </c>
      <c r="CV13" s="57" t="str">
        <f t="shared" ca="1" si="10"/>
        <v/>
      </c>
      <c r="CW13" s="879" t="str">
        <f t="shared" ca="1" si="11"/>
        <v/>
      </c>
      <c r="CX13" s="256" t="str">
        <f t="shared" ca="1" si="12"/>
        <v/>
      </c>
      <c r="CY13" s="256" t="str">
        <f t="shared" ca="1" si="13"/>
        <v/>
      </c>
      <c r="CZ13" s="256" t="str">
        <f t="shared" ca="1" si="14"/>
        <v/>
      </c>
      <c r="DA13" s="256" t="str">
        <f t="shared" ca="1" si="15"/>
        <v/>
      </c>
      <c r="DB13" s="316" t="str">
        <f ca="1">IFERROR(VLOOKUP($CU13,'（様式１号）３整理番号表'!$Z$19:$AB$32,3,FALSE),"")</f>
        <v/>
      </c>
      <c r="DC13" s="259" t="str">
        <f t="shared" ca="1" si="72"/>
        <v>-</v>
      </c>
      <c r="DD13" s="618" t="str">
        <f t="shared" ca="1" si="73"/>
        <v/>
      </c>
      <c r="DE13" s="321" t="str">
        <f ca="1">IF(AND(AO13=18,AS13=1),IF(COUNTIFS($Y$11:Y13,Y13,$AS$11:AS13,1)=1,"２②",""),IF($CU13="１①",INDEX(INDIRECT("'("&amp;$EO13&amp;")'!AR116:BB116"),1,MATCH(INDIRECT("'("&amp;$EO13&amp;")'!C118"),INDIRECT("'("&amp;$EO13&amp;")'!AR119:BB119"),0)),""))</f>
        <v/>
      </c>
      <c r="DF13" s="324" t="str">
        <f ca="1">IF($DE13="２②",INDEX(INDIRECT("'("&amp;$EO13&amp;")'!C105:AK107"),MATCH("■",INDIRECT("'("&amp;$EO13&amp;")'!B105:B107"),0),13),IF($DE13="","",INDIRECT("'("&amp;$EO13&amp;")'!M118")))</f>
        <v/>
      </c>
      <c r="DG13" s="313" t="str">
        <f ca="1">IF($DE13="２②",INDEX(INDIRECT("'("&amp;$EO13&amp;")'!C105:AK107"),MATCH("■",INDIRECT("'("&amp;$EO13&amp;")'!B105:B107"),0),9),IF($DE13="","",INDIRECT("'("&amp;$EO13&amp;")'!I118")))</f>
        <v/>
      </c>
      <c r="DH13" s="313" t="str">
        <f ca="1">IF($DE13="２②",INDEX(INDIRECT("'("&amp;$EO13&amp;")'!C105:AK107"),MATCH("■",INDIRECT("'("&amp;$EO13&amp;")'!B105:B107"),0),16),IF($DE13="","",INDIRECT("'("&amp;$EO13&amp;")'!P118")))</f>
        <v/>
      </c>
      <c r="DI13" s="313" t="str">
        <f ca="1">IF($DE13="２②",INDEX(INDIRECT("'("&amp;$EO13&amp;")'!C105:AK107"),MATCH("■",INDIRECT("'("&amp;$EO13&amp;")'!B105:B107"),0),20),IF($DE13="","",INDIRECT("'("&amp;$EO13&amp;")'!T118")))</f>
        <v/>
      </c>
      <c r="DJ13" s="313" t="str">
        <f ca="1">IF($DE13="２②",INDEX(INDIRECT("'("&amp;$EO13&amp;")'!C105:AK107"),MATCH("■",INDIRECT("'("&amp;$EO13&amp;")'!B105:B107"),0),24),IF($DE13="","",INDIRECT("'("&amp;$EO13&amp;")'!X118")))</f>
        <v/>
      </c>
      <c r="DK13" s="328" t="str">
        <f ca="1">IF($DE13="２②",INDEX(INDIRECT("'("&amp;$EO13&amp;")'!C105:AK107"),MATCH("■",INDIRECT("'("&amp;$EO13&amp;")'!B105:B107"),0),12),IF($DE13="","",INDIRECT("'("&amp;$EO13&amp;")'!L118")))</f>
        <v/>
      </c>
      <c r="DL13" s="334" t="str">
        <f t="shared" ca="1" si="74"/>
        <v/>
      </c>
      <c r="DM13" s="915" t="str">
        <f ca="1">IF($DE13="２②",INDEX(INDIRECT("'("&amp;$EO13&amp;")'!C105:AK107"),MATCH("■",INDIRECT("'("&amp;$EO13&amp;")'!B105:B107"),0),30),IF($DE13="","",INDIRECT("'("&amp;$EO13&amp;")'!AD118")))</f>
        <v/>
      </c>
      <c r="DN13" s="15"/>
      <c r="DO13" s="324"/>
      <c r="DP13" s="16"/>
      <c r="DQ13" s="16"/>
      <c r="DR13" s="16"/>
      <c r="DS13" s="16"/>
      <c r="DT13" s="318" t="str">
        <f>IFERROR(VLOOKUP($DN13,'（様式１号）３整理番号表'!$Z$19:$AB$32,3,FALSE),"")</f>
        <v/>
      </c>
      <c r="DU13" s="259" t="str">
        <f t="shared" si="75"/>
        <v/>
      </c>
      <c r="DV13" s="14"/>
      <c r="DW13" s="17" t="str">
        <f t="shared" ca="1" si="76"/>
        <v/>
      </c>
      <c r="DX13" s="995" t="str">
        <f ca="1">IF(FG13="地震","令和６年能登半島地震",(IF(FG13="大雨","令和６年能登半島大雨",IF(FG13="震雨","令和６年能登半島地震及び大雨",""))))</f>
        <v/>
      </c>
      <c r="DZ13" s="339">
        <f t="shared" ca="1" si="77"/>
        <v>0</v>
      </c>
      <c r="EA13" s="339">
        <f t="shared" ca="1" si="77"/>
        <v>0</v>
      </c>
      <c r="EB13" s="339">
        <f t="shared" ca="1" si="77"/>
        <v>0</v>
      </c>
      <c r="EC13" s="339">
        <f t="shared" ca="1" si="77"/>
        <v>0</v>
      </c>
      <c r="ED13" s="339">
        <f t="shared" ca="1" si="77"/>
        <v>0</v>
      </c>
      <c r="EE13" s="339">
        <f t="shared" ca="1" si="77"/>
        <v>0</v>
      </c>
      <c r="EF13" s="339">
        <f t="shared" ca="1" si="77"/>
        <v>0</v>
      </c>
      <c r="EG13" s="339">
        <f t="shared" ca="1" si="77"/>
        <v>0</v>
      </c>
      <c r="EH13" s="339">
        <f t="shared" ca="1" si="77"/>
        <v>0</v>
      </c>
      <c r="EI13" s="339">
        <f t="shared" ca="1" si="77"/>
        <v>0</v>
      </c>
      <c r="EJ13" s="339">
        <f t="shared" ca="1" si="77"/>
        <v>0</v>
      </c>
      <c r="EK13" s="339">
        <f t="shared" ca="1" si="77"/>
        <v>0</v>
      </c>
      <c r="EL13" s="339">
        <f t="shared" ca="1" si="77"/>
        <v>0</v>
      </c>
      <c r="EM13" s="339">
        <f t="shared" ca="1" si="77"/>
        <v>0</v>
      </c>
      <c r="EO13" s="298" t="str">
        <f t="shared" ca="1" si="78"/>
        <v/>
      </c>
      <c r="EP13" s="298" t="str">
        <f t="shared" ref="EP13:EP76" ca="1" si="96">IF(EO13="","",IF(EO12=EO13,EP12+1,1))</f>
        <v/>
      </c>
      <c r="EQ13" s="298" t="str">
        <f t="shared" ref="EQ13:EQ76" ca="1" si="97">IFERROR(IF($EO12=$EO13,EQ12,MAX(INDIRECT("'("&amp;EO13&amp;")'!B37:B46"))),"")</f>
        <v/>
      </c>
      <c r="ER13" s="298" t="str">
        <f t="shared" ca="1" si="79"/>
        <v/>
      </c>
      <c r="ES13" s="298" t="str">
        <f ca="1">IFERROR(INDEX('郵便番号（石川県）'!$A$3:$F$2574,MATCH(INDIRECT("'("&amp;EO13&amp;")'!E7"),'郵便番号（石川県）'!$A$3:$A$2574,0),6),"")</f>
        <v/>
      </c>
      <c r="ET13" s="298" t="str">
        <f ca="1">IFERROR(INDEX('郵便番号（石川県）'!$A$3:$F$2574,MATCH(INDIRECT("'("&amp;$EO13&amp;")'!E7"),'郵便番号（石川県）'!$A$3:$A$2574,0),5),"")</f>
        <v/>
      </c>
      <c r="EU13" s="298" t="str">
        <f t="shared" ca="1" si="80"/>
        <v/>
      </c>
      <c r="EV13" s="298" t="str">
        <f t="shared" ca="1" si="81"/>
        <v/>
      </c>
      <c r="EW13" s="298" t="str">
        <f t="shared" ca="1" si="82"/>
        <v/>
      </c>
      <c r="EX13" s="298" t="str">
        <f t="shared" ca="1" si="83"/>
        <v/>
      </c>
      <c r="EY13" s="298" t="str">
        <f t="shared" ca="1" si="84"/>
        <v/>
      </c>
      <c r="EZ13" s="298" t="str">
        <f t="shared" ca="1" si="85"/>
        <v/>
      </c>
      <c r="FA13" s="298" t="str">
        <f t="shared" ca="1" si="86"/>
        <v/>
      </c>
      <c r="FB13" s="298" t="str">
        <f t="shared" ca="1" si="87"/>
        <v/>
      </c>
      <c r="FC13" s="298" t="str">
        <f t="shared" ca="1" si="88"/>
        <v/>
      </c>
      <c r="FD13" s="627" t="str">
        <f t="shared" ca="1" si="89"/>
        <v/>
      </c>
      <c r="FE13" s="629">
        <v>3</v>
      </c>
      <c r="FF13" s="299" t="str">
        <f t="shared" ca="1" si="90"/>
        <v/>
      </c>
      <c r="FG13" s="993" t="str">
        <f t="shared" ref="FG13:FG76" ca="1" si="98">IFERROR(INDIRECT("'("&amp;EO13&amp;")'!M"&amp;36+EP13),"")</f>
        <v/>
      </c>
      <c r="FH13" s="672" t="str">
        <f t="shared" ca="1" si="91"/>
        <v/>
      </c>
      <c r="FI13" s="299">
        <f ca="1">COUNTIF($FH$11:FH13,"■")</f>
        <v>0</v>
      </c>
    </row>
    <row r="14" spans="1:166" ht="34.5" customHeight="1">
      <c r="A14" s="445">
        <f t="shared" ca="1" si="19"/>
        <v>0</v>
      </c>
      <c r="B14" s="446">
        <f>IF(R14&lt;&gt;"",IF(COUNTIF(R$11:R14,R14)=1,MAX(B$11:B13)+1,INDEX(B$11:B13,MATCH(R14,R$11:R13,0),1)),0)</f>
        <v>1</v>
      </c>
      <c r="C14" s="446">
        <f ca="1">IF(T14&lt;&gt;"",IF(COUNTIF(T$11:T14,T14)=1,MAX(C$11:C13)+1,INDEX(C$11:C13,MATCH(T14,T$11:T13,0),1)),0)</f>
        <v>0</v>
      </c>
      <c r="D14" s="446">
        <f ca="1">IF(U14&lt;&gt;"",IF(COUNTIF(U$11:U14,U14)=1,MAX(D$11:D13)+1,INDEX(D$11:D13,MATCH(U14,U$11:U13,0),1)),0)</f>
        <v>0</v>
      </c>
      <c r="E14" s="446">
        <f ca="1">IF(S14&lt;&gt;"",IF(COUNTIF(S$11:S14,S14)=1,MAX(E$11:E13)+1,INDEX(E$11:E13,MATCH(S14,S$11:S13,0),1)),0)</f>
        <v>0</v>
      </c>
      <c r="F14" s="446">
        <f ca="1">IF(Z14&lt;&gt;"",IF(COUNTIF(Z$11:Z14,Z14)=1,MAX(F$11:F13)+1,INDEX(F$11:F13,MATCH(Z14,Z$11:Z13,0),1)),0)</f>
        <v>0</v>
      </c>
      <c r="G14" s="447" cm="1">
        <f t="array" aca="1" ref="G14" ca="1">IF(Z14&lt;&gt;"",IF(COUNTIFS(Z$11:Z14,Z14,W$11:W14,W14)=1,MAX(G$11:G13)+1,INDEX(G$11:G13,MATCH(Z14&amp;W14,Z$11:Z13&amp;W$11:W14,0),1)),0)</f>
        <v>0</v>
      </c>
      <c r="H14" s="447">
        <f t="shared" ca="1" si="20"/>
        <v>0</v>
      </c>
      <c r="I14" s="447">
        <f ca="1">IF(T14="",0,IF(COUNTIF(T$11:T14,T14)=1,1,0))</f>
        <v>0</v>
      </c>
      <c r="J14" s="447">
        <f ca="1">IF(U14="",0,IF(COUNTIF(U$11:U14,U14)=1,1,0))</f>
        <v>0</v>
      </c>
      <c r="K14" s="447">
        <f ca="1">IF(S14="",0,IF(COUNTIF(S$11:S14,S14)=1,1,0))</f>
        <v>0</v>
      </c>
      <c r="L14" s="446">
        <f ca="1">IF(Z14="",0,IF(COUNTIF(Z$11:Z14,Z14)=1,1,0))</f>
        <v>0</v>
      </c>
      <c r="M14" s="767">
        <f ca="1">IF($W14=2,IF(COUNTIFS($W$11:$W14,2,$Z$11:$Z14,$Z14)=1,1,0),0)</f>
        <v>0</v>
      </c>
      <c r="N14" s="767">
        <f ca="1">IF($W14=1,IF(COUNTIFS($W$11:$W14,2,$Z$11:$Z14,$Z14)=1,1,0),0)</f>
        <v>0</v>
      </c>
      <c r="O14" s="446">
        <f ca="1">IF(H14=0,0,IF(COUNTIF(Z$11:Z14,Z14)=1,1,0))</f>
        <v>0</v>
      </c>
      <c r="P14" s="448" t="str">
        <f t="shared" ca="1" si="21"/>
        <v>石川県</v>
      </c>
      <c r="Q14" s="76">
        <f t="shared" ca="1" si="22"/>
        <v>4</v>
      </c>
      <c r="R14" s="170" t="s">
        <v>459</v>
      </c>
      <c r="S14" s="357" t="str">
        <f t="shared" ca="1" si="92"/>
        <v/>
      </c>
      <c r="T14" s="357" t="str">
        <f t="shared" ca="1" si="93"/>
        <v/>
      </c>
      <c r="U14" s="58" t="str">
        <f t="shared" ca="1" si="23"/>
        <v/>
      </c>
      <c r="V14" s="58" t="str">
        <f t="shared" ca="1" si="24"/>
        <v/>
      </c>
      <c r="W14" s="210" t="str">
        <f t="shared" ca="1" si="94"/>
        <v/>
      </c>
      <c r="X14" s="369">
        <f ca="1">IFERROR(VLOOKUP(W14,'（様式１号）３整理番号表'!$B$4:$H$5,2,FALSE),0)</f>
        <v>0</v>
      </c>
      <c r="Y14" s="768" t="str" cm="1">
        <f t="array" aca="1" ref="Y14" ca="1">IF(AND(D14=0,F14=0),"",IF(COUNTIF(D$11:D14,D14)=1,1,IF(COUNTIFS(D$11:D14,D14,F$11:F14,F14)=1,INDEX((D$11:D14,F$11:F14,Y$11:Y14),MATCH(_xlfn.MAXIFS(F$11:F13,D$11:D13,D14),$F$11:F14,0),1,3)+1,INDEX((D$11:D14,F$11:F14,Y$11:Y14),MATCH(D14&amp;F14,D$11:D14&amp;F$11:F14,0),1,3))))</f>
        <v/>
      </c>
      <c r="Z14" s="40" t="str">
        <f t="shared" ca="1" si="2"/>
        <v/>
      </c>
      <c r="AA14" s="78" t="str">
        <f t="shared" ca="1" si="25"/>
        <v/>
      </c>
      <c r="AB14" s="93">
        <f ca="1">IFERROR(VLOOKUP(AA14,'（様式１号）３整理番号表'!$B$10:$H$16,2,FALSE),0)</f>
        <v>0</v>
      </c>
      <c r="AC14" s="78" t="str">
        <f t="shared" ca="1" si="26"/>
        <v/>
      </c>
      <c r="AD14" s="78" t="str">
        <f t="shared" ca="1" si="27"/>
        <v/>
      </c>
      <c r="AE14" s="93">
        <f ca="1">IFERROR(VLOOKUP(AD14,'（様式１号）３整理番号表'!$B$21:$H$22,2,FALSE),0)</f>
        <v>0</v>
      </c>
      <c r="AF14" s="78" t="str">
        <f t="shared" ca="1" si="3"/>
        <v/>
      </c>
      <c r="AG14" s="93">
        <f ca="1">IFERROR(VLOOKUP(AF14,'（様式１号）３整理番号表'!$B$26:$H$31,2,FALSE),0)</f>
        <v>0</v>
      </c>
      <c r="AH14" s="78" t="str">
        <f t="shared" ca="1" si="28"/>
        <v/>
      </c>
      <c r="AI14" s="93">
        <f ca="1">IFERROR(VLOOKUP(AH14,'（様式１号）３整理番号表'!$J$5:$N$59,2,FALSE),0)</f>
        <v>0</v>
      </c>
      <c r="AJ14" s="77" t="str">
        <f t="shared" ca="1" si="29"/>
        <v/>
      </c>
      <c r="AK14" s="93">
        <f ca="1">IFERROR(VLOOKUP(AJ14,'（様式１号）３整理番号表'!$P$5:$R$29,2,FALSE),0)</f>
        <v>0</v>
      </c>
      <c r="AL14" s="96" t="str">
        <f t="shared" ca="1" si="30"/>
        <v/>
      </c>
      <c r="AM14" s="96" t="str">
        <f t="shared" ca="1" si="31"/>
        <v/>
      </c>
      <c r="AN14" s="96"/>
      <c r="AO14" s="77" t="str">
        <f t="shared" ca="1" si="32"/>
        <v/>
      </c>
      <c r="AP14" s="93">
        <f ca="1">IFERROR(VLOOKUP(AO14,'（様式１号）３整理番号表'!$P$5:$R$29,2,FALSE),0)</f>
        <v>0</v>
      </c>
      <c r="AQ14" s="78" t="str">
        <f t="shared" ca="1" si="33"/>
        <v/>
      </c>
      <c r="AR14" s="93">
        <f t="shared" ca="1" si="34"/>
        <v>0</v>
      </c>
      <c r="AS14" s="78" t="str">
        <f t="shared" ca="1" si="35"/>
        <v/>
      </c>
      <c r="AT14" s="40" t="str">
        <f t="shared" ca="1" si="36"/>
        <v/>
      </c>
      <c r="AU14" s="93" t="str">
        <f t="shared" ca="1" si="37"/>
        <v/>
      </c>
      <c r="AV14" s="212" t="str">
        <f t="shared" ca="1" si="38"/>
        <v/>
      </c>
      <c r="AW14" s="81" t="str">
        <f t="shared" ca="1" si="39"/>
        <v/>
      </c>
      <c r="AX14" s="622" t="str">
        <f t="shared" ca="1" si="4"/>
        <v/>
      </c>
      <c r="AY14" s="622" t="str">
        <f t="shared" ca="1" si="5"/>
        <v/>
      </c>
      <c r="AZ14" s="622" t="str">
        <f t="shared" ca="1" si="5"/>
        <v/>
      </c>
      <c r="BA14" s="622" t="str">
        <f t="shared" ca="1" si="5"/>
        <v/>
      </c>
      <c r="BB14" s="622" t="str">
        <f t="shared" ca="1" si="40"/>
        <v/>
      </c>
      <c r="BC14" s="622" t="str">
        <f t="shared" ca="1" si="6"/>
        <v/>
      </c>
      <c r="BD14" s="622" t="str">
        <f t="shared" ca="1" si="7"/>
        <v/>
      </c>
      <c r="BE14" s="622" t="str">
        <f t="shared" ca="1" si="7"/>
        <v/>
      </c>
      <c r="BF14" s="77" t="str">
        <f t="shared" ca="1" si="41"/>
        <v/>
      </c>
      <c r="BG14" s="78" t="str">
        <f t="shared" ca="1" si="42"/>
        <v/>
      </c>
      <c r="BH14" s="94">
        <f ca="1">IF(BF14&lt;&gt;"",INDEX('（様式１号）３整理番号表'!$AB$7:$AQ$12,MATCH(BF14,'（様式１号）３整理番号表'!$AA$7:$AA$12,0),MATCH(BG14,'（様式１号）３整理番号表'!$AB$6:$AQ$6,0)),0)</f>
        <v>0</v>
      </c>
      <c r="BI14" s="96" t="str">
        <f t="shared" ca="1" si="8"/>
        <v/>
      </c>
      <c r="BJ14" s="80" t="str">
        <f t="shared" ca="1" si="43"/>
        <v/>
      </c>
      <c r="BK14" s="81" t="str">
        <f t="shared" ca="1" si="44"/>
        <v/>
      </c>
      <c r="BL14" s="80" t="str">
        <f t="shared" ca="1" si="45"/>
        <v/>
      </c>
      <c r="BM14" s="79" t="str">
        <f t="shared" ca="1" si="46"/>
        <v/>
      </c>
      <c r="BN14" s="82" t="str">
        <f t="shared" ca="1" si="47"/>
        <v/>
      </c>
      <c r="BO14" s="83" t="str">
        <f t="shared" ca="1" si="48"/>
        <v/>
      </c>
      <c r="BP14" s="84" t="str">
        <f t="shared" ca="1" si="49"/>
        <v/>
      </c>
      <c r="BQ14" s="82" t="str">
        <f t="shared" ca="1" si="50"/>
        <v/>
      </c>
      <c r="BR14" s="97" t="str">
        <f t="shared" ca="1" si="51"/>
        <v/>
      </c>
      <c r="BS14" s="95" t="str">
        <f t="shared" ca="1" si="52"/>
        <v/>
      </c>
      <c r="BT14" s="184" t="str">
        <f t="shared" ca="1" si="9"/>
        <v/>
      </c>
      <c r="BU14" s="611" t="str">
        <f t="shared" ca="1" si="53"/>
        <v/>
      </c>
      <c r="BV14" s="77" t="str">
        <f t="shared" ca="1" si="54"/>
        <v/>
      </c>
      <c r="BW14" s="85" t="str">
        <f t="shared" ca="1" si="55"/>
        <v/>
      </c>
      <c r="BX14" s="86" t="str">
        <f t="shared" ca="1" si="56"/>
        <v/>
      </c>
      <c r="BY14" s="231">
        <f ca="1">IF('ポイント要件確認等（個別表）'!AD14=1,ROUNDDOWN('ポイント要件確認等（個別表）'!AV14,-3),IF('ポイント要件確認等（個別表）'!AD14=2,ROUNDDOWN('ポイント要件確認等（個別表）'!BH14,-3),IF('ポイント要件確認等（個別表）'!AD14=3,ROUNDDOWN('ポイント要件確認等（個別表）'!BT14,-3),0)))</f>
        <v>0</v>
      </c>
      <c r="BZ14" s="86" t="str">
        <f t="shared" ca="1" si="57"/>
        <v/>
      </c>
      <c r="CA14" s="232" t="str">
        <f t="shared" ca="1" si="58"/>
        <v/>
      </c>
      <c r="CB14" s="232">
        <f t="shared" ca="1" si="59"/>
        <v>0</v>
      </c>
      <c r="CC14" s="86" t="str">
        <f t="shared" ca="1" si="60"/>
        <v/>
      </c>
      <c r="CD14" s="86" t="str">
        <f t="shared" ca="1" si="61"/>
        <v/>
      </c>
      <c r="CE14" s="609"/>
      <c r="CF14" s="86" t="str">
        <f t="shared" ca="1" si="62"/>
        <v/>
      </c>
      <c r="CG14" s="185" t="str">
        <f t="shared" ca="1" si="63"/>
        <v/>
      </c>
      <c r="CH14" s="246" t="str">
        <f t="shared" ca="1" si="64"/>
        <v>含税額</v>
      </c>
      <c r="CI14" s="247" t="str">
        <f t="shared" ca="1" si="95"/>
        <v/>
      </c>
      <c r="CJ14" s="87" t="str">
        <f ca="1">IFERROR(IF(INDIRECT("'("&amp;'２個別表'!EO14&amp;")'!AR"&amp;84+EP14)&lt;&gt;1,"",1),"")</f>
        <v/>
      </c>
      <c r="CK14" s="244" t="str">
        <f t="shared" ca="1" si="65"/>
        <v/>
      </c>
      <c r="CL14" s="235" t="str">
        <f t="shared" ca="1" si="66"/>
        <v/>
      </c>
      <c r="CM14" s="239" t="str">
        <f t="shared" ca="1" si="67"/>
        <v/>
      </c>
      <c r="CN14" s="77" t="str">
        <f t="shared" ca="1" si="68"/>
        <v/>
      </c>
      <c r="CO14" s="93" t="str">
        <f ca="1">IFERROR(VLOOKUP(CN14,'（様式１号）３整理番号表'!$T$5:$V$15,2,FALSE),"")</f>
        <v/>
      </c>
      <c r="CP14" s="781" t="str">
        <f t="shared" ca="1" si="69"/>
        <v/>
      </c>
      <c r="CQ14" s="93" t="str">
        <f ca="1">IFERROR(VLOOKUP(CP14,'（様式１号）３整理番号表'!$T$19:$V$24,2,FALSE),"")</f>
        <v/>
      </c>
      <c r="CR14" s="781" t="str">
        <f ca="1">IFERROR(IF(INDIRECT("'("&amp;'２個別表'!EO14&amp;")'!AV"&amp;84+EP14)&lt;&gt;1,"",1),"")</f>
        <v/>
      </c>
      <c r="CS14" s="232">
        <f ca="1">IF(CR14=1,BZ14,0)</f>
        <v>0</v>
      </c>
      <c r="CT14" s="248">
        <f t="shared" ca="1" si="71"/>
        <v>0</v>
      </c>
      <c r="CU14" s="376" t="str">
        <f ca="1">IF(ER14="補強",IF(COUNTIFS($Z$11:Z14,Z14,$W$11:W14,1)=1,"１①",""),IF(COUNTIFS($Z$11:Z14,Z14,$W$11:W14,2)=1,"２①",""))</f>
        <v/>
      </c>
      <c r="CV14" s="57" t="str">
        <f t="shared" ca="1" si="10"/>
        <v/>
      </c>
      <c r="CW14" s="879" t="str">
        <f t="shared" ca="1" si="11"/>
        <v/>
      </c>
      <c r="CX14" s="256" t="str">
        <f t="shared" ca="1" si="12"/>
        <v/>
      </c>
      <c r="CY14" s="256" t="str">
        <f t="shared" ca="1" si="13"/>
        <v/>
      </c>
      <c r="CZ14" s="256" t="str">
        <f t="shared" ca="1" si="14"/>
        <v/>
      </c>
      <c r="DA14" s="256" t="str">
        <f t="shared" ca="1" si="15"/>
        <v/>
      </c>
      <c r="DB14" s="316" t="str">
        <f ca="1">IFERROR(VLOOKUP($CU14,'（様式１号）３整理番号表'!$Z$19:$AB$32,3,FALSE),"")</f>
        <v/>
      </c>
      <c r="DC14" s="259" t="str">
        <f t="shared" ca="1" si="72"/>
        <v>-</v>
      </c>
      <c r="DD14" s="618" t="str">
        <f t="shared" ca="1" si="73"/>
        <v/>
      </c>
      <c r="DE14" s="321" t="str">
        <f ca="1">IF(AND(AO14=18,AS14=1),IF(COUNTIFS($Y$11:Y14,Y14,$AS$11:AS14,1)=1,"２②",""),IF($CU14="１①",INDEX(INDIRECT("'("&amp;$EO14&amp;")'!AR116:BB116"),1,MATCH(INDIRECT("'("&amp;$EO14&amp;")'!C118"),INDIRECT("'("&amp;$EO14&amp;")'!AR119:BB119"),0)),""))</f>
        <v/>
      </c>
      <c r="DF14" s="324" t="str">
        <f ca="1">IF($DE14="２②",INDEX(INDIRECT("'("&amp;$EO14&amp;")'!C105:AK107"),MATCH("■",INDIRECT("'("&amp;$EO14&amp;")'!B105:B107"),0),13),IF($DE14="","",INDIRECT("'("&amp;$EO14&amp;")'!M118")))</f>
        <v/>
      </c>
      <c r="DG14" s="313" t="str">
        <f ca="1">IF($DE14="２②",INDEX(INDIRECT("'("&amp;$EO14&amp;")'!C105:AK107"),MATCH("■",INDIRECT("'("&amp;$EO14&amp;")'!B105:B107"),0),9),IF($DE14="","",INDIRECT("'("&amp;$EO14&amp;")'!I118")))</f>
        <v/>
      </c>
      <c r="DH14" s="313" t="str">
        <f ca="1">IF($DE14="２②",INDEX(INDIRECT("'("&amp;$EO14&amp;")'!C105:AK107"),MATCH("■",INDIRECT("'("&amp;$EO14&amp;")'!B105:B107"),0),16),IF($DE14="","",INDIRECT("'("&amp;$EO14&amp;")'!P118")))</f>
        <v/>
      </c>
      <c r="DI14" s="313" t="str">
        <f ca="1">IF($DE14="２②",INDEX(INDIRECT("'("&amp;$EO14&amp;")'!C105:AK107"),MATCH("■",INDIRECT("'("&amp;$EO14&amp;")'!B105:B107"),0),20),IF($DE14="","",INDIRECT("'("&amp;$EO14&amp;")'!T118")))</f>
        <v/>
      </c>
      <c r="DJ14" s="313" t="str">
        <f ca="1">IF($DE14="２②",INDEX(INDIRECT("'("&amp;$EO14&amp;")'!C105:AK107"),MATCH("■",INDIRECT("'("&amp;$EO14&amp;")'!B105:B107"),0),24),IF($DE14="","",INDIRECT("'("&amp;$EO14&amp;")'!X118")))</f>
        <v/>
      </c>
      <c r="DK14" s="328" t="str">
        <f ca="1">IF($DE14="２②",INDEX(INDIRECT("'("&amp;$EO14&amp;")'!C105:AK107"),MATCH("■",INDIRECT("'("&amp;$EO14&amp;")'!B105:B107"),0),12),IF($DE14="","",INDIRECT("'("&amp;$EO14&amp;")'!L118")))</f>
        <v/>
      </c>
      <c r="DL14" s="334" t="str">
        <f t="shared" ca="1" si="74"/>
        <v/>
      </c>
      <c r="DM14" s="915" t="str">
        <f ca="1">IF($DE14="２②",INDEX(INDIRECT("'("&amp;$EO14&amp;")'!C105:AK107"),MATCH("■",INDIRECT("'("&amp;$EO14&amp;")'!B105:B107"),0),30),IF($DE14="","",INDIRECT("'("&amp;$EO14&amp;")'!AD118")))</f>
        <v/>
      </c>
      <c r="DN14" s="15"/>
      <c r="DO14" s="324"/>
      <c r="DP14" s="16"/>
      <c r="DQ14" s="16"/>
      <c r="DR14" s="16"/>
      <c r="DS14" s="16"/>
      <c r="DT14" s="318" t="str">
        <f>IFERROR(VLOOKUP($DN14,'（様式１号）３整理番号表'!$Z$19:$AB$32,3,FALSE),"")</f>
        <v/>
      </c>
      <c r="DU14" s="259" t="str">
        <f t="shared" si="75"/>
        <v/>
      </c>
      <c r="DV14" s="14"/>
      <c r="DW14" s="17" t="str">
        <f t="shared" ca="1" si="76"/>
        <v/>
      </c>
      <c r="DX14" s="88" t="str">
        <f t="shared" ref="DX14:DX77" ca="1" si="99">IF(FG14="地震","令和６年能登半島地震",(IF(FG14="大雨","令和６年能登半島大雨",IF(FG14="震雨","令和６年能登半島地震及び大雨",""))))</f>
        <v/>
      </c>
      <c r="DZ14" s="339">
        <f t="shared" ca="1" si="77"/>
        <v>0</v>
      </c>
      <c r="EA14" s="339">
        <f t="shared" ca="1" si="77"/>
        <v>0</v>
      </c>
      <c r="EB14" s="339">
        <f t="shared" ca="1" si="77"/>
        <v>0</v>
      </c>
      <c r="EC14" s="339">
        <f t="shared" ca="1" si="77"/>
        <v>0</v>
      </c>
      <c r="ED14" s="339">
        <f t="shared" ca="1" si="77"/>
        <v>0</v>
      </c>
      <c r="EE14" s="339">
        <f t="shared" ca="1" si="77"/>
        <v>0</v>
      </c>
      <c r="EF14" s="339">
        <f t="shared" ca="1" si="77"/>
        <v>0</v>
      </c>
      <c r="EG14" s="339">
        <f t="shared" ca="1" si="77"/>
        <v>0</v>
      </c>
      <c r="EH14" s="339">
        <f t="shared" ca="1" si="77"/>
        <v>0</v>
      </c>
      <c r="EI14" s="339">
        <f t="shared" ca="1" si="77"/>
        <v>0</v>
      </c>
      <c r="EJ14" s="339">
        <f t="shared" ca="1" si="77"/>
        <v>0</v>
      </c>
      <c r="EK14" s="339">
        <f t="shared" ca="1" si="77"/>
        <v>0</v>
      </c>
      <c r="EL14" s="339">
        <f t="shared" ca="1" si="77"/>
        <v>0</v>
      </c>
      <c r="EM14" s="339">
        <f t="shared" ca="1" si="77"/>
        <v>0</v>
      </c>
      <c r="EO14" s="298" t="str">
        <f t="shared" ca="1" si="78"/>
        <v/>
      </c>
      <c r="EP14" s="298" t="str">
        <f t="shared" ca="1" si="96"/>
        <v/>
      </c>
      <c r="EQ14" s="298" t="str">
        <f ca="1">IFERROR(IF($EO13=$EO14,EQ13,MAX(INDIRECT("'("&amp;EO14&amp;")'!B37:B46"))),"")</f>
        <v/>
      </c>
      <c r="ER14" s="298" t="str">
        <f t="shared" ca="1" si="79"/>
        <v/>
      </c>
      <c r="ES14" s="298" t="str">
        <f ca="1">IFERROR(INDEX('郵便番号（石川県）'!$A$3:$F$2574,MATCH(INDIRECT("'("&amp;EO14&amp;")'!E7"),'郵便番号（石川県）'!$A$3:$A$2574,0),6),"")</f>
        <v/>
      </c>
      <c r="ET14" s="298" t="str">
        <f ca="1">IFERROR(INDEX('郵便番号（石川県）'!$A$3:$F$2574,MATCH(INDIRECT("'("&amp;$EO14&amp;")'!E7"),'郵便番号（石川県）'!$A$3:$A$2574,0),5),"")</f>
        <v/>
      </c>
      <c r="EU14" s="298" t="str">
        <f t="shared" ca="1" si="80"/>
        <v/>
      </c>
      <c r="EV14" s="298" t="str">
        <f t="shared" ca="1" si="81"/>
        <v/>
      </c>
      <c r="EW14" s="298" t="str">
        <f t="shared" ca="1" si="82"/>
        <v/>
      </c>
      <c r="EX14" s="298" t="str">
        <f t="shared" ca="1" si="83"/>
        <v/>
      </c>
      <c r="EY14" s="298" t="str">
        <f t="shared" ca="1" si="84"/>
        <v/>
      </c>
      <c r="EZ14" s="298" t="str">
        <f t="shared" ca="1" si="85"/>
        <v/>
      </c>
      <c r="FA14" s="298" t="str">
        <f t="shared" ca="1" si="86"/>
        <v/>
      </c>
      <c r="FB14" s="298" t="str">
        <f t="shared" ca="1" si="87"/>
        <v/>
      </c>
      <c r="FC14" s="298" t="str">
        <f t="shared" ca="1" si="88"/>
        <v/>
      </c>
      <c r="FD14" s="627" t="str">
        <f t="shared" ca="1" si="89"/>
        <v/>
      </c>
      <c r="FE14" s="630">
        <v>4</v>
      </c>
      <c r="FF14" s="299" t="str">
        <f t="shared" ca="1" si="90"/>
        <v/>
      </c>
      <c r="FG14" s="993" t="str">
        <f t="shared" ca="1" si="98"/>
        <v/>
      </c>
      <c r="FH14" s="672" t="str">
        <f t="shared" ca="1" si="91"/>
        <v/>
      </c>
      <c r="FI14" s="299">
        <f ca="1">COUNTIF($FH$11:FH14,"■")</f>
        <v>0</v>
      </c>
    </row>
    <row r="15" spans="1:166" ht="34.5" customHeight="1">
      <c r="A15" s="445">
        <f t="shared" ca="1" si="19"/>
        <v>0</v>
      </c>
      <c r="B15" s="446">
        <f>IF(R15&lt;&gt;"",IF(COUNTIF(R$11:R15,R15)=1,MAX(B$11:B14)+1,INDEX(B$11:B14,MATCH(R15,R$11:R14,0),1)),0)</f>
        <v>1</v>
      </c>
      <c r="C15" s="446">
        <f ca="1">IF(T15&lt;&gt;"",IF(COUNTIF(T$11:T15,T15)=1,MAX(C$11:C14)+1,INDEX(C$11:C14,MATCH(T15,T$11:T14,0),1)),0)</f>
        <v>0</v>
      </c>
      <c r="D15" s="446">
        <f ca="1">IF(U15&lt;&gt;"",IF(COUNTIF(U$11:U15,U15)=1,MAX(D$11:D14)+1,INDEX(D$11:D14,MATCH(U15,U$11:U14,0),1)),0)</f>
        <v>0</v>
      </c>
      <c r="E15" s="446">
        <f ca="1">IF(S15&lt;&gt;"",IF(COUNTIF(S$11:S15,S15)=1,MAX(E$11:E14)+1,INDEX(E$11:E14,MATCH(S15,S$11:S14,0),1)),0)</f>
        <v>0</v>
      </c>
      <c r="F15" s="446">
        <f ca="1">IF(Z15&lt;&gt;"",IF(COUNTIF(Z$11:Z15,Z15)=1,MAX(F$11:F14)+1,INDEX(F$11:F14,MATCH(Z15,Z$11:Z14,0),1)),0)</f>
        <v>0</v>
      </c>
      <c r="G15" s="447" cm="1">
        <f t="array" aca="1" ref="G15" ca="1">IF(Z15&lt;&gt;"",IF(COUNTIFS(Z$11:Z15,Z15,W$11:W15,W15)=1,MAX(G$11:G14)+1,INDEX(G$11:G14,MATCH(Z15&amp;W15,Z$11:Z14&amp;W$11:W15,0),1)),0)</f>
        <v>0</v>
      </c>
      <c r="H15" s="447">
        <f t="shared" ca="1" si="20"/>
        <v>0</v>
      </c>
      <c r="I15" s="447">
        <f ca="1">IF(T15="",0,IF(COUNTIF(T$11:T15,T15)=1,1,0))</f>
        <v>0</v>
      </c>
      <c r="J15" s="447">
        <f ca="1">IF(U15="",0,IF(COUNTIF(U$11:U15,U15)=1,1,0))</f>
        <v>0</v>
      </c>
      <c r="K15" s="447">
        <f ca="1">IF(S15="",0,IF(COUNTIF(S$11:S15,S15)=1,1,0))</f>
        <v>0</v>
      </c>
      <c r="L15" s="446">
        <f ca="1">IF(Z15="",0,IF(COUNTIF(Z$11:Z15,Z15)=1,1,0))</f>
        <v>0</v>
      </c>
      <c r="M15" s="767">
        <f ca="1">IF($W15=2,IF(COUNTIFS($W$11:$W15,2,$Z$11:$Z15,$Z15)=1,1,0),0)</f>
        <v>0</v>
      </c>
      <c r="N15" s="767">
        <f ca="1">IF($W15=1,IF(COUNTIFS($W$11:$W15,2,$Z$11:$Z15,$Z15)=1,1,0),0)</f>
        <v>0</v>
      </c>
      <c r="O15" s="446">
        <f ca="1">IF(H15=0,0,IF(COUNTIF(Z$11:Z15,Z15)=1,1,0))</f>
        <v>0</v>
      </c>
      <c r="P15" s="448" t="str">
        <f t="shared" ca="1" si="21"/>
        <v>石川県</v>
      </c>
      <c r="Q15" s="76">
        <f t="shared" ca="1" si="22"/>
        <v>5</v>
      </c>
      <c r="R15" s="170" t="s">
        <v>459</v>
      </c>
      <c r="S15" s="357" t="str">
        <f t="shared" ca="1" si="92"/>
        <v/>
      </c>
      <c r="T15" s="357" t="str">
        <f t="shared" ca="1" si="93"/>
        <v/>
      </c>
      <c r="U15" s="58" t="str">
        <f t="shared" ca="1" si="23"/>
        <v/>
      </c>
      <c r="V15" s="58" t="str">
        <f t="shared" ca="1" si="24"/>
        <v/>
      </c>
      <c r="W15" s="210" t="str">
        <f t="shared" ca="1" si="94"/>
        <v/>
      </c>
      <c r="X15" s="369">
        <f ca="1">IFERROR(VLOOKUP(W15,'（様式１号）３整理番号表'!$B$4:$H$5,2,FALSE),0)</f>
        <v>0</v>
      </c>
      <c r="Y15" s="768" t="str" cm="1">
        <f t="array" aca="1" ref="Y15" ca="1">IF(AND(D15=0,F15=0),"",IF(COUNTIF(D$11:D15,D15)=1,1,IF(COUNTIFS(D$11:D15,D15,F$11:F15,F15)=1,INDEX((D$11:D15,F$11:F15,Y$11:Y15),MATCH(_xlfn.MAXIFS(F$11:F14,D$11:D14,D15),$F$11:F15,0),1,3)+1,INDEX((D$11:D15,F$11:F15,Y$11:Y15),MATCH(D15&amp;F15,D$11:D15&amp;F$11:F15,0),1,3))))</f>
        <v/>
      </c>
      <c r="Z15" s="40" t="str">
        <f t="shared" ca="1" si="2"/>
        <v/>
      </c>
      <c r="AA15" s="78" t="str">
        <f t="shared" ca="1" si="25"/>
        <v/>
      </c>
      <c r="AB15" s="93">
        <f ca="1">IFERROR(VLOOKUP(AA15,'（様式１号）３整理番号表'!$B$10:$H$16,2,FALSE),0)</f>
        <v>0</v>
      </c>
      <c r="AC15" s="78" t="str">
        <f t="shared" ca="1" si="26"/>
        <v/>
      </c>
      <c r="AD15" s="78" t="str">
        <f t="shared" ca="1" si="27"/>
        <v/>
      </c>
      <c r="AE15" s="93">
        <f ca="1">IFERROR(VLOOKUP(AD15,'（様式１号）３整理番号表'!$B$21:$H$22,2,FALSE),0)</f>
        <v>0</v>
      </c>
      <c r="AF15" s="78" t="str">
        <f t="shared" ca="1" si="3"/>
        <v/>
      </c>
      <c r="AG15" s="93">
        <f ca="1">IFERROR(VLOOKUP(AF15,'（様式１号）３整理番号表'!$B$26:$H$31,2,FALSE),0)</f>
        <v>0</v>
      </c>
      <c r="AH15" s="78" t="str">
        <f t="shared" ca="1" si="28"/>
        <v/>
      </c>
      <c r="AI15" s="93">
        <f ca="1">IFERROR(VLOOKUP(AH15,'（様式１号）３整理番号表'!$J$5:$N$59,2,FALSE),0)</f>
        <v>0</v>
      </c>
      <c r="AJ15" s="77" t="str">
        <f t="shared" ca="1" si="29"/>
        <v/>
      </c>
      <c r="AK15" s="93">
        <f ca="1">IFERROR(VLOOKUP(AJ15,'（様式１号）３整理番号表'!$P$5:$R$29,2,FALSE),0)</f>
        <v>0</v>
      </c>
      <c r="AL15" s="96" t="str">
        <f t="shared" ca="1" si="30"/>
        <v/>
      </c>
      <c r="AM15" s="96" t="str">
        <f t="shared" ca="1" si="31"/>
        <v/>
      </c>
      <c r="AN15" s="96"/>
      <c r="AO15" s="77" t="str">
        <f t="shared" ca="1" si="32"/>
        <v/>
      </c>
      <c r="AP15" s="93">
        <f ca="1">IFERROR(VLOOKUP(AO15,'（様式１号）３整理番号表'!$P$5:$R$29,2,FALSE),0)</f>
        <v>0</v>
      </c>
      <c r="AQ15" s="78" t="str">
        <f t="shared" ca="1" si="33"/>
        <v/>
      </c>
      <c r="AR15" s="93">
        <f t="shared" ca="1" si="34"/>
        <v>0</v>
      </c>
      <c r="AS15" s="78" t="str">
        <f t="shared" ca="1" si="35"/>
        <v/>
      </c>
      <c r="AT15" s="40" t="str">
        <f t="shared" ca="1" si="36"/>
        <v/>
      </c>
      <c r="AU15" s="93" t="str">
        <f t="shared" ca="1" si="37"/>
        <v/>
      </c>
      <c r="AV15" s="212" t="str">
        <f t="shared" ca="1" si="38"/>
        <v/>
      </c>
      <c r="AW15" s="81" t="str">
        <f t="shared" ca="1" si="39"/>
        <v/>
      </c>
      <c r="AX15" s="622" t="str">
        <f t="shared" ca="1" si="4"/>
        <v/>
      </c>
      <c r="AY15" s="622" t="str">
        <f t="shared" ca="1" si="5"/>
        <v/>
      </c>
      <c r="AZ15" s="622" t="str">
        <f t="shared" ca="1" si="5"/>
        <v/>
      </c>
      <c r="BA15" s="622" t="str">
        <f t="shared" ca="1" si="5"/>
        <v/>
      </c>
      <c r="BB15" s="622" t="str">
        <f t="shared" ca="1" si="40"/>
        <v/>
      </c>
      <c r="BC15" s="622" t="str">
        <f t="shared" ca="1" si="6"/>
        <v/>
      </c>
      <c r="BD15" s="622" t="str">
        <f t="shared" ca="1" si="7"/>
        <v/>
      </c>
      <c r="BE15" s="622" t="str">
        <f t="shared" ca="1" si="7"/>
        <v/>
      </c>
      <c r="BF15" s="77" t="str">
        <f t="shared" ca="1" si="41"/>
        <v/>
      </c>
      <c r="BG15" s="78" t="str">
        <f t="shared" ca="1" si="42"/>
        <v/>
      </c>
      <c r="BH15" s="94">
        <f ca="1">IF(BF15&lt;&gt;"",INDEX('（様式１号）３整理番号表'!$AB$7:$AQ$12,MATCH(BF15,'（様式１号）３整理番号表'!$AA$7:$AA$12,0),MATCH(BG15,'（様式１号）３整理番号表'!$AB$6:$AQ$6,0)),0)</f>
        <v>0</v>
      </c>
      <c r="BI15" s="96" t="str">
        <f t="shared" ca="1" si="8"/>
        <v/>
      </c>
      <c r="BJ15" s="80" t="str">
        <f t="shared" ca="1" si="43"/>
        <v/>
      </c>
      <c r="BK15" s="81" t="str">
        <f t="shared" ca="1" si="44"/>
        <v/>
      </c>
      <c r="BL15" s="80" t="str">
        <f t="shared" ca="1" si="45"/>
        <v/>
      </c>
      <c r="BM15" s="79" t="str">
        <f t="shared" ca="1" si="46"/>
        <v/>
      </c>
      <c r="BN15" s="82" t="str">
        <f t="shared" ca="1" si="47"/>
        <v/>
      </c>
      <c r="BO15" s="83" t="str">
        <f t="shared" ca="1" si="48"/>
        <v/>
      </c>
      <c r="BP15" s="84" t="str">
        <f t="shared" ca="1" si="49"/>
        <v/>
      </c>
      <c r="BQ15" s="82" t="str">
        <f t="shared" ca="1" si="50"/>
        <v/>
      </c>
      <c r="BR15" s="97" t="str">
        <f t="shared" ca="1" si="51"/>
        <v/>
      </c>
      <c r="BS15" s="95" t="str">
        <f t="shared" ca="1" si="52"/>
        <v/>
      </c>
      <c r="BT15" s="184" t="str">
        <f t="shared" ca="1" si="9"/>
        <v/>
      </c>
      <c r="BU15" s="611" t="str">
        <f t="shared" ca="1" si="53"/>
        <v/>
      </c>
      <c r="BV15" s="77" t="str">
        <f t="shared" ca="1" si="54"/>
        <v/>
      </c>
      <c r="BW15" s="85" t="str">
        <f t="shared" ca="1" si="55"/>
        <v/>
      </c>
      <c r="BX15" s="86" t="str">
        <f t="shared" ca="1" si="56"/>
        <v/>
      </c>
      <c r="BY15" s="231">
        <f ca="1">IF('ポイント要件確認等（個別表）'!AD15=1,ROUNDDOWN('ポイント要件確認等（個別表）'!AV15,-3),IF('ポイント要件確認等（個別表）'!AD15=2,ROUNDDOWN('ポイント要件確認等（個別表）'!BH15,-3),IF('ポイント要件確認等（個別表）'!AD15=3,ROUNDDOWN('ポイント要件確認等（個別表）'!BT15,-3),0)))</f>
        <v>0</v>
      </c>
      <c r="BZ15" s="86" t="str">
        <f t="shared" ca="1" si="57"/>
        <v/>
      </c>
      <c r="CA15" s="232" t="str">
        <f t="shared" ca="1" si="58"/>
        <v/>
      </c>
      <c r="CB15" s="232">
        <f t="shared" ca="1" si="59"/>
        <v>0</v>
      </c>
      <c r="CC15" s="86" t="str">
        <f t="shared" ca="1" si="60"/>
        <v/>
      </c>
      <c r="CD15" s="86" t="str">
        <f t="shared" ca="1" si="61"/>
        <v/>
      </c>
      <c r="CE15" s="609"/>
      <c r="CF15" s="86" t="str">
        <f t="shared" ca="1" si="62"/>
        <v/>
      </c>
      <c r="CG15" s="185" t="str">
        <f t="shared" ca="1" si="63"/>
        <v/>
      </c>
      <c r="CH15" s="246" t="str">
        <f t="shared" ca="1" si="64"/>
        <v>含税額</v>
      </c>
      <c r="CI15" s="247" t="str">
        <f t="shared" ca="1" si="95"/>
        <v/>
      </c>
      <c r="CJ15" s="87" t="str">
        <f ca="1">IFERROR(IF(INDIRECT("'("&amp;'２個別表'!EO15&amp;")'!AR"&amp;84+EP15)&lt;&gt;1,"",1),"")</f>
        <v/>
      </c>
      <c r="CK15" s="244" t="str">
        <f t="shared" ca="1" si="65"/>
        <v/>
      </c>
      <c r="CL15" s="235" t="str">
        <f t="shared" ca="1" si="66"/>
        <v/>
      </c>
      <c r="CM15" s="239" t="str">
        <f t="shared" ca="1" si="67"/>
        <v/>
      </c>
      <c r="CN15" s="77" t="str">
        <f t="shared" ca="1" si="68"/>
        <v/>
      </c>
      <c r="CO15" s="93" t="str">
        <f ca="1">IFERROR(VLOOKUP(CN15,'（様式１号）３整理番号表'!$T$5:$V$15,2,FALSE),"")</f>
        <v/>
      </c>
      <c r="CP15" s="781" t="str">
        <f t="shared" ca="1" si="69"/>
        <v/>
      </c>
      <c r="CQ15" s="93" t="str">
        <f ca="1">IFERROR(VLOOKUP(CP15,'（様式１号）３整理番号表'!$T$19:$V$24,2,FALSE),"")</f>
        <v/>
      </c>
      <c r="CR15" s="781" t="str">
        <f ca="1">IFERROR(IF(INDIRECT("'("&amp;'２個別表'!EO15&amp;")'!AV"&amp;84+EP15)&lt;&gt;1,"",1),"")</f>
        <v/>
      </c>
      <c r="CS15" s="232">
        <f t="shared" ca="1" si="70"/>
        <v>0</v>
      </c>
      <c r="CT15" s="248">
        <f ca="1">IF(CR15=1,ROUNDDOWN(CS15/15,-3),0)</f>
        <v>0</v>
      </c>
      <c r="CU15" s="376" t="str">
        <f ca="1">IF(ER15="補強",IF(COUNTIFS($Z$11:Z15,Z15,$W$11:W15,1)=1,"１①",""),IF(COUNTIFS($Z$11:Z15,Z15,$W$11:W15,2)=1,"２①",""))</f>
        <v/>
      </c>
      <c r="CV15" s="57" t="str">
        <f t="shared" ca="1" si="10"/>
        <v/>
      </c>
      <c r="CW15" s="879" t="str">
        <f t="shared" ca="1" si="11"/>
        <v/>
      </c>
      <c r="CX15" s="256" t="str">
        <f t="shared" ca="1" si="12"/>
        <v/>
      </c>
      <c r="CY15" s="256" t="str">
        <f t="shared" ca="1" si="13"/>
        <v/>
      </c>
      <c r="CZ15" s="256" t="str">
        <f t="shared" ca="1" si="14"/>
        <v/>
      </c>
      <c r="DA15" s="256" t="str">
        <f t="shared" ca="1" si="15"/>
        <v/>
      </c>
      <c r="DB15" s="316" t="str">
        <f ca="1">IFERROR(VLOOKUP($CU15,'（様式１号）３整理番号表'!$Z$19:$AB$32,3,FALSE),"")</f>
        <v/>
      </c>
      <c r="DC15" s="259" t="str">
        <f t="shared" ca="1" si="72"/>
        <v>-</v>
      </c>
      <c r="DD15" s="618" t="str">
        <f t="shared" ca="1" si="73"/>
        <v/>
      </c>
      <c r="DE15" s="321" t="str">
        <f ca="1">IF(AND(AO15=18,AS15=1),IF(COUNTIFS($Y$11:Y15,Y15,$AS$11:AS15,1)=1,"２②",""),IF($CU15="１①",INDEX(INDIRECT("'("&amp;$EO15&amp;")'!AR116:BB116"),1,MATCH(INDIRECT("'("&amp;$EO15&amp;")'!C118"),INDIRECT("'("&amp;$EO15&amp;")'!AR119:BB119"),0)),""))</f>
        <v/>
      </c>
      <c r="DF15" s="324" t="str">
        <f t="shared" ref="DF15:DF76" ca="1" si="100">IF($DE15="２②",INDEX(INDIRECT("'("&amp;$EO15&amp;")'!C105:AK107"),MATCH("■",INDIRECT("'("&amp;$EO15&amp;")'!B105:B107"),0),13),IF($DE15="","",INDIRECT("'("&amp;$EO15&amp;")'!M118")))</f>
        <v/>
      </c>
      <c r="DG15" s="336" t="str">
        <f t="shared" ref="DG15:DG76" ca="1" si="101">IF($DE15="２②",INDEX(INDIRECT("'("&amp;$EO15&amp;")'!C105:AK107"),MATCH("■",INDIRECT("'("&amp;$EO15&amp;")'!B105:B107"),0),9),IF($DE15="","",INDIRECT("'("&amp;$EO15&amp;")'!I118")))</f>
        <v/>
      </c>
      <c r="DH15" s="336" t="str">
        <f t="shared" ref="DH15:DH76" ca="1" si="102">IF($DE15="２②",INDEX(INDIRECT("'("&amp;$EO15&amp;")'!C105:AK107"),MATCH("■",INDIRECT("'("&amp;$EO15&amp;")'!B105:B107"),0),16),IF($DE15="","",INDIRECT("'("&amp;$EO15&amp;")'!P118")))</f>
        <v/>
      </c>
      <c r="DI15" s="336" t="str">
        <f t="shared" ref="DI15:DI76" ca="1" si="103">IF($DE15="２②",INDEX(INDIRECT("'("&amp;$EO15&amp;")'!C105:AK107"),MATCH("■",INDIRECT("'("&amp;$EO15&amp;")'!B105:B107"),0),20),IF($DE15="","",INDIRECT("'("&amp;$EO15&amp;")'!T118")))</f>
        <v/>
      </c>
      <c r="DJ15" s="336" t="str">
        <f t="shared" ref="DJ15:DJ76" ca="1" si="104">IF($DE15="２②",INDEX(INDIRECT("'("&amp;$EO15&amp;")'!C105:AK107"),MATCH("■",INDIRECT("'("&amp;$EO15&amp;")'!B105:B107"),0),24),IF($DE15="","",INDIRECT("'("&amp;$EO15&amp;")'!X118")))</f>
        <v/>
      </c>
      <c r="DK15" s="328" t="str">
        <f t="shared" ref="DK15:DK76" ca="1" si="105">IF($DE15="２②",INDEX(INDIRECT("'("&amp;$EO15&amp;")'!C105:AK107"),MATCH("■",INDIRECT("'("&amp;$EO15&amp;")'!B105:B107"),0),12),IF($DE15="","",INDIRECT("'("&amp;$EO15&amp;")'!L118")))</f>
        <v/>
      </c>
      <c r="DL15" s="334" t="str">
        <f t="shared" ca="1" si="74"/>
        <v/>
      </c>
      <c r="DM15" s="915" t="str">
        <f ca="1">IF($DE15="２②",INDEX(INDIRECT("'("&amp;$EO15&amp;")'!C105:AK107"),MATCH("■",INDIRECT("'("&amp;$EO15&amp;")'!B105:B107"),0),30),IF($DE15="","",INDIRECT("'("&amp;$EO15&amp;")'!AD118")))</f>
        <v/>
      </c>
      <c r="DN15" s="15"/>
      <c r="DO15" s="324"/>
      <c r="DP15" s="16"/>
      <c r="DQ15" s="16"/>
      <c r="DR15" s="16"/>
      <c r="DS15" s="16"/>
      <c r="DT15" s="318" t="str">
        <f>IFERROR(VLOOKUP($DN15,'（様式１号）３整理番号表'!$Z$19:$AB$32,3,FALSE),"")</f>
        <v/>
      </c>
      <c r="DU15" s="259" t="str">
        <f t="shared" si="75"/>
        <v/>
      </c>
      <c r="DV15" s="14"/>
      <c r="DW15" s="17" t="str">
        <f t="shared" ca="1" si="76"/>
        <v/>
      </c>
      <c r="DX15" s="88" t="str">
        <f t="shared" ca="1" si="99"/>
        <v/>
      </c>
      <c r="DZ15" s="339">
        <f t="shared" ca="1" si="77"/>
        <v>0</v>
      </c>
      <c r="EA15" s="339">
        <f t="shared" ca="1" si="77"/>
        <v>0</v>
      </c>
      <c r="EB15" s="339">
        <f t="shared" ca="1" si="77"/>
        <v>0</v>
      </c>
      <c r="EC15" s="339">
        <f t="shared" ca="1" si="77"/>
        <v>0</v>
      </c>
      <c r="ED15" s="339">
        <f t="shared" ca="1" si="77"/>
        <v>0</v>
      </c>
      <c r="EE15" s="339">
        <f t="shared" ca="1" si="77"/>
        <v>0</v>
      </c>
      <c r="EF15" s="339">
        <f t="shared" ca="1" si="77"/>
        <v>0</v>
      </c>
      <c r="EG15" s="339">
        <f t="shared" ca="1" si="77"/>
        <v>0</v>
      </c>
      <c r="EH15" s="339">
        <f t="shared" ca="1" si="77"/>
        <v>0</v>
      </c>
      <c r="EI15" s="339">
        <f t="shared" ca="1" si="77"/>
        <v>0</v>
      </c>
      <c r="EJ15" s="339">
        <f t="shared" ca="1" si="77"/>
        <v>0</v>
      </c>
      <c r="EK15" s="339">
        <f t="shared" ca="1" si="77"/>
        <v>0</v>
      </c>
      <c r="EL15" s="339">
        <f t="shared" ca="1" si="77"/>
        <v>0</v>
      </c>
      <c r="EM15" s="339">
        <f t="shared" ca="1" si="77"/>
        <v>0</v>
      </c>
      <c r="EO15" s="298" t="str">
        <f t="shared" ca="1" si="78"/>
        <v/>
      </c>
      <c r="EP15" s="298" t="str">
        <f t="shared" ca="1" si="96"/>
        <v/>
      </c>
      <c r="EQ15" s="298" t="str">
        <f t="shared" ca="1" si="97"/>
        <v/>
      </c>
      <c r="ER15" s="298" t="str">
        <f t="shared" ca="1" si="79"/>
        <v/>
      </c>
      <c r="ES15" s="298" t="str">
        <f ca="1">IFERROR(INDEX('郵便番号（石川県）'!$A$3:$F$2574,MATCH(INDIRECT("'("&amp;EO15&amp;")'!E7"),'郵便番号（石川県）'!$A$3:$A$2574,0),6),"")</f>
        <v/>
      </c>
      <c r="ET15" s="298" t="str">
        <f ca="1">IFERROR(INDEX('郵便番号（石川県）'!$A$3:$F$2574,MATCH(INDIRECT("'("&amp;$EO15&amp;")'!E7"),'郵便番号（石川県）'!$A$3:$A$2574,0),5),"")</f>
        <v/>
      </c>
      <c r="EU15" s="298" t="str">
        <f t="shared" ca="1" si="80"/>
        <v/>
      </c>
      <c r="EV15" s="298" t="str">
        <f t="shared" ca="1" si="81"/>
        <v/>
      </c>
      <c r="EW15" s="298" t="str">
        <f t="shared" ca="1" si="82"/>
        <v/>
      </c>
      <c r="EX15" s="298" t="str">
        <f t="shared" ca="1" si="83"/>
        <v/>
      </c>
      <c r="EY15" s="298" t="str">
        <f t="shared" ca="1" si="84"/>
        <v/>
      </c>
      <c r="EZ15" s="298" t="str">
        <f t="shared" ca="1" si="85"/>
        <v/>
      </c>
      <c r="FA15" s="298" t="str">
        <f t="shared" ca="1" si="86"/>
        <v/>
      </c>
      <c r="FB15" s="298" t="str">
        <f t="shared" ca="1" si="87"/>
        <v/>
      </c>
      <c r="FC15" s="298" t="str">
        <f t="shared" ca="1" si="88"/>
        <v/>
      </c>
      <c r="FD15" s="627" t="str">
        <f t="shared" ca="1" si="89"/>
        <v/>
      </c>
      <c r="FE15" s="629">
        <v>5</v>
      </c>
      <c r="FF15" s="299" t="str">
        <f t="shared" ca="1" si="90"/>
        <v/>
      </c>
      <c r="FG15" s="993" t="str">
        <f t="shared" ca="1" si="98"/>
        <v/>
      </c>
      <c r="FH15" s="672" t="str">
        <f t="shared" ca="1" si="91"/>
        <v/>
      </c>
      <c r="FI15" s="299">
        <f ca="1">COUNTIF($FH$11:FH15,"■")</f>
        <v>0</v>
      </c>
    </row>
    <row r="16" spans="1:166" ht="34.5" customHeight="1">
      <c r="A16" s="445">
        <f t="shared" ca="1" si="19"/>
        <v>0</v>
      </c>
      <c r="B16" s="446">
        <f>IF(R16&lt;&gt;"",IF(COUNTIF(R$11:R16,R16)=1,MAX(B$11:B15)+1,INDEX(B$11:B15,MATCH(R16,R$11:R15,0),1)),0)</f>
        <v>1</v>
      </c>
      <c r="C16" s="446">
        <f ca="1">IF(T16&lt;&gt;"",IF(COUNTIF(T$11:T16,T16)=1,MAX(C$11:C15)+1,INDEX(C$11:C15,MATCH(T16,T$11:T15,0),1)),0)</f>
        <v>0</v>
      </c>
      <c r="D16" s="446">
        <f ca="1">IF(U16&lt;&gt;"",IF(COUNTIF(U$11:U16,U16)=1,MAX(D$11:D15)+1,INDEX(D$11:D15,MATCH(U16,U$11:U15,0),1)),0)</f>
        <v>0</v>
      </c>
      <c r="E16" s="446">
        <f ca="1">IF(S16&lt;&gt;"",IF(COUNTIF(S$11:S16,S16)=1,MAX(E$11:E15)+1,INDEX(E$11:E15,MATCH(S16,S$11:S15,0),1)),0)</f>
        <v>0</v>
      </c>
      <c r="F16" s="446">
        <f ca="1">IF(Z16&lt;&gt;"",IF(COUNTIF(Z$11:Z16,Z16)=1,MAX(F$11:F15)+1,INDEX(F$11:F15,MATCH(Z16,Z$11:Z15,0),1)),0)</f>
        <v>0</v>
      </c>
      <c r="G16" s="447" cm="1">
        <f t="array" aca="1" ref="G16" ca="1">IF(Z16&lt;&gt;"",IF(COUNTIFS(Z$11:Z16,Z16,W$11:W16,W16)=1,MAX(G$11:G15)+1,INDEX(G$11:G15,MATCH(Z16&amp;W16,Z$11:Z15&amp;W$11:W16,0),1)),0)</f>
        <v>0</v>
      </c>
      <c r="H16" s="447">
        <f t="shared" ca="1" si="20"/>
        <v>0</v>
      </c>
      <c r="I16" s="447">
        <f ca="1">IF(T16="",0,IF(COUNTIF(T$11:T16,T16)=1,1,0))</f>
        <v>0</v>
      </c>
      <c r="J16" s="447">
        <f ca="1">IF(U16="",0,IF(COUNTIF(U$11:U16,U16)=1,1,0))</f>
        <v>0</v>
      </c>
      <c r="K16" s="447">
        <f ca="1">IF(S16="",0,IF(COUNTIF(S$11:S16,S16)=1,1,0))</f>
        <v>0</v>
      </c>
      <c r="L16" s="446">
        <f ca="1">IF(Z16="",0,IF(COUNTIF(Z$11:Z16,Z16)=1,1,0))</f>
        <v>0</v>
      </c>
      <c r="M16" s="767">
        <f ca="1">IF($W16=2,IF(COUNTIFS($W$11:$W16,2,$Z$11:$Z16,$Z16)=1,1,0),0)</f>
        <v>0</v>
      </c>
      <c r="N16" s="767">
        <f ca="1">IF($W16=1,IF(COUNTIFS($W$11:$W16,2,$Z$11:$Z16,$Z16)=1,1,0),0)</f>
        <v>0</v>
      </c>
      <c r="O16" s="446">
        <f ca="1">IF(H16=0,0,IF(COUNTIF(Z$11:Z16,Z16)=1,1,0))</f>
        <v>0</v>
      </c>
      <c r="P16" s="448" t="str">
        <f t="shared" ca="1" si="21"/>
        <v>石川県</v>
      </c>
      <c r="Q16" s="76">
        <f t="shared" ca="1" si="22"/>
        <v>6</v>
      </c>
      <c r="R16" s="170" t="s">
        <v>459</v>
      </c>
      <c r="S16" s="357" t="str">
        <f t="shared" ca="1" si="92"/>
        <v/>
      </c>
      <c r="T16" s="357" t="str">
        <f t="shared" ca="1" si="93"/>
        <v/>
      </c>
      <c r="U16" s="58" t="str">
        <f t="shared" ca="1" si="23"/>
        <v/>
      </c>
      <c r="V16" s="58" t="str">
        <f t="shared" ca="1" si="24"/>
        <v/>
      </c>
      <c r="W16" s="210" t="str">
        <f t="shared" ca="1" si="94"/>
        <v/>
      </c>
      <c r="X16" s="369">
        <f ca="1">IFERROR(VLOOKUP(W16,'（様式１号）３整理番号表'!$B$4:$H$5,2,FALSE),0)</f>
        <v>0</v>
      </c>
      <c r="Y16" s="768" t="str" cm="1">
        <f t="array" aca="1" ref="Y16" ca="1">IF(AND(D16=0,F16=0),"",IF(COUNTIF(D$11:D16,D16)=1,1,IF(COUNTIFS(D$11:D16,D16,F$11:F16,F16)=1,INDEX((D$11:D16,F$11:F16,Y$11:Y16),MATCH(_xlfn.MAXIFS(F$11:F15,D$11:D15,D16),$F$11:F16,0),1,3)+1,INDEX((D$11:D16,F$11:F16,Y$11:Y16),MATCH(D16&amp;F16,D$11:D16&amp;F$11:F16,0),1,3))))</f>
        <v/>
      </c>
      <c r="Z16" s="40" t="str">
        <f t="shared" ca="1" si="2"/>
        <v/>
      </c>
      <c r="AA16" s="78" t="str">
        <f t="shared" ca="1" si="25"/>
        <v/>
      </c>
      <c r="AB16" s="93">
        <f ca="1">IFERROR(VLOOKUP(AA16,'（様式１号）３整理番号表'!$B$10:$H$16,2,FALSE),0)</f>
        <v>0</v>
      </c>
      <c r="AC16" s="78" t="str">
        <f t="shared" ca="1" si="26"/>
        <v/>
      </c>
      <c r="AD16" s="78" t="str">
        <f t="shared" ca="1" si="27"/>
        <v/>
      </c>
      <c r="AE16" s="93">
        <f ca="1">IFERROR(VLOOKUP(AD16,'（様式１号）３整理番号表'!$B$21:$H$22,2,FALSE),0)</f>
        <v>0</v>
      </c>
      <c r="AF16" s="78" t="str">
        <f t="shared" ca="1" si="3"/>
        <v/>
      </c>
      <c r="AG16" s="93">
        <f ca="1">IFERROR(VLOOKUP(AF16,'（様式１号）３整理番号表'!$B$26:$H$31,2,FALSE),0)</f>
        <v>0</v>
      </c>
      <c r="AH16" s="78" t="str">
        <f t="shared" ca="1" si="28"/>
        <v/>
      </c>
      <c r="AI16" s="93">
        <f ca="1">IFERROR(VLOOKUP(AH16,'（様式１号）３整理番号表'!$J$5:$N$59,2,FALSE),0)</f>
        <v>0</v>
      </c>
      <c r="AJ16" s="77" t="str">
        <f t="shared" ca="1" si="29"/>
        <v/>
      </c>
      <c r="AK16" s="93">
        <f ca="1">IFERROR(VLOOKUP(AJ16,'（様式１号）３整理番号表'!$P$5:$R$29,2,FALSE),0)</f>
        <v>0</v>
      </c>
      <c r="AL16" s="96" t="str">
        <f t="shared" ca="1" si="30"/>
        <v/>
      </c>
      <c r="AM16" s="96" t="str">
        <f t="shared" ca="1" si="31"/>
        <v/>
      </c>
      <c r="AN16" s="96"/>
      <c r="AO16" s="77" t="str">
        <f t="shared" ca="1" si="32"/>
        <v/>
      </c>
      <c r="AP16" s="93">
        <f ca="1">IFERROR(VLOOKUP(AO16,'（様式１号）３整理番号表'!$P$5:$R$29,2,FALSE),0)</f>
        <v>0</v>
      </c>
      <c r="AQ16" s="78" t="str">
        <f t="shared" ca="1" si="33"/>
        <v/>
      </c>
      <c r="AR16" s="93">
        <f t="shared" ca="1" si="34"/>
        <v>0</v>
      </c>
      <c r="AS16" s="78" t="str">
        <f t="shared" ca="1" si="35"/>
        <v/>
      </c>
      <c r="AT16" s="40" t="str">
        <f t="shared" ca="1" si="36"/>
        <v/>
      </c>
      <c r="AU16" s="93" t="str">
        <f t="shared" ca="1" si="37"/>
        <v/>
      </c>
      <c r="AV16" s="212" t="str">
        <f t="shared" ca="1" si="38"/>
        <v/>
      </c>
      <c r="AW16" s="81" t="str">
        <f t="shared" ca="1" si="39"/>
        <v/>
      </c>
      <c r="AX16" s="622" t="str">
        <f t="shared" ca="1" si="4"/>
        <v/>
      </c>
      <c r="AY16" s="622" t="str">
        <f t="shared" ca="1" si="5"/>
        <v/>
      </c>
      <c r="AZ16" s="622" t="str">
        <f t="shared" ca="1" si="5"/>
        <v/>
      </c>
      <c r="BA16" s="622" t="str">
        <f t="shared" ca="1" si="5"/>
        <v/>
      </c>
      <c r="BB16" s="622" t="str">
        <f t="shared" ca="1" si="40"/>
        <v/>
      </c>
      <c r="BC16" s="622" t="str">
        <f t="shared" ca="1" si="6"/>
        <v/>
      </c>
      <c r="BD16" s="622" t="str">
        <f t="shared" ca="1" si="7"/>
        <v/>
      </c>
      <c r="BE16" s="622" t="str">
        <f t="shared" ca="1" si="7"/>
        <v/>
      </c>
      <c r="BF16" s="77" t="str">
        <f t="shared" ca="1" si="41"/>
        <v/>
      </c>
      <c r="BG16" s="78" t="str">
        <f t="shared" ca="1" si="42"/>
        <v/>
      </c>
      <c r="BH16" s="94">
        <f ca="1">IF(BF16&lt;&gt;"",INDEX('（様式１号）３整理番号表'!$AB$7:$AQ$12,MATCH(BF16,'（様式１号）３整理番号表'!$AA$7:$AA$12,0),MATCH(BG16,'（様式１号）３整理番号表'!$AB$6:$AQ$6,0)),0)</f>
        <v>0</v>
      </c>
      <c r="BI16" s="96" t="str">
        <f t="shared" ca="1" si="8"/>
        <v/>
      </c>
      <c r="BJ16" s="80" t="str">
        <f t="shared" ca="1" si="43"/>
        <v/>
      </c>
      <c r="BK16" s="81" t="str">
        <f t="shared" ca="1" si="44"/>
        <v/>
      </c>
      <c r="BL16" s="80" t="str">
        <f t="shared" ca="1" si="45"/>
        <v/>
      </c>
      <c r="BM16" s="79" t="str">
        <f t="shared" ca="1" si="46"/>
        <v/>
      </c>
      <c r="BN16" s="82" t="str">
        <f t="shared" ca="1" si="47"/>
        <v/>
      </c>
      <c r="BO16" s="83" t="str">
        <f t="shared" ca="1" si="48"/>
        <v/>
      </c>
      <c r="BP16" s="84" t="str">
        <f t="shared" ca="1" si="49"/>
        <v/>
      </c>
      <c r="BQ16" s="82" t="str">
        <f t="shared" ca="1" si="50"/>
        <v/>
      </c>
      <c r="BR16" s="97" t="str">
        <f t="shared" ca="1" si="51"/>
        <v/>
      </c>
      <c r="BS16" s="95" t="str">
        <f t="shared" ca="1" si="52"/>
        <v/>
      </c>
      <c r="BT16" s="184" t="str">
        <f t="shared" ca="1" si="9"/>
        <v/>
      </c>
      <c r="BU16" s="611" t="str">
        <f t="shared" ca="1" si="53"/>
        <v/>
      </c>
      <c r="BV16" s="77" t="str">
        <f t="shared" ca="1" si="54"/>
        <v/>
      </c>
      <c r="BW16" s="85" t="str">
        <f t="shared" ca="1" si="55"/>
        <v/>
      </c>
      <c r="BX16" s="86" t="str">
        <f t="shared" ca="1" si="56"/>
        <v/>
      </c>
      <c r="BY16" s="231">
        <f ca="1">IF('ポイント要件確認等（個別表）'!AD16=1,ROUNDDOWN('ポイント要件確認等（個別表）'!AV16,-3),IF('ポイント要件確認等（個別表）'!AD16=2,ROUNDDOWN('ポイント要件確認等（個別表）'!BH16,-3),IF('ポイント要件確認等（個別表）'!AD16=3,ROUNDDOWN('ポイント要件確認等（個別表）'!BT16,-3),0)))</f>
        <v>0</v>
      </c>
      <c r="BZ16" s="86" t="str">
        <f t="shared" ca="1" si="57"/>
        <v/>
      </c>
      <c r="CA16" s="232" t="str">
        <f t="shared" ca="1" si="58"/>
        <v/>
      </c>
      <c r="CB16" s="232">
        <f t="shared" ca="1" si="59"/>
        <v>0</v>
      </c>
      <c r="CC16" s="86" t="str">
        <f t="shared" ca="1" si="60"/>
        <v/>
      </c>
      <c r="CD16" s="86" t="str">
        <f t="shared" ca="1" si="61"/>
        <v/>
      </c>
      <c r="CE16" s="609"/>
      <c r="CF16" s="86" t="str">
        <f t="shared" ca="1" si="62"/>
        <v/>
      </c>
      <c r="CG16" s="185" t="str">
        <f t="shared" ca="1" si="63"/>
        <v/>
      </c>
      <c r="CH16" s="246" t="str">
        <f t="shared" ca="1" si="64"/>
        <v>含税額</v>
      </c>
      <c r="CI16" s="247" t="str">
        <f t="shared" ca="1" si="95"/>
        <v/>
      </c>
      <c r="CJ16" s="87" t="str">
        <f ca="1">IFERROR(IF(INDIRECT("'("&amp;'２個別表'!EO16&amp;")'!AR"&amp;84+EP16)&lt;&gt;1,"",1),"")</f>
        <v/>
      </c>
      <c r="CK16" s="244" t="str">
        <f t="shared" ca="1" si="65"/>
        <v/>
      </c>
      <c r="CL16" s="235" t="str">
        <f t="shared" ca="1" si="66"/>
        <v/>
      </c>
      <c r="CM16" s="239" t="str">
        <f t="shared" ca="1" si="67"/>
        <v/>
      </c>
      <c r="CN16" s="77" t="str">
        <f t="shared" ca="1" si="68"/>
        <v/>
      </c>
      <c r="CO16" s="93" t="str">
        <f ca="1">IFERROR(VLOOKUP(CN16,'（様式１号）３整理番号表'!$T$5:$V$15,2,FALSE),"")</f>
        <v/>
      </c>
      <c r="CP16" s="781" t="str">
        <f t="shared" ca="1" si="69"/>
        <v/>
      </c>
      <c r="CQ16" s="93" t="str">
        <f ca="1">IFERROR(VLOOKUP(CP16,'（様式１号）３整理番号表'!$T$19:$V$24,2,FALSE),"")</f>
        <v/>
      </c>
      <c r="CR16" s="781" t="str">
        <f ca="1">IFERROR(IF(INDIRECT("'("&amp;'２個別表'!EO16&amp;")'!AV"&amp;84+EP16)&lt;&gt;1,"",1),"")</f>
        <v/>
      </c>
      <c r="CS16" s="232">
        <f t="shared" ca="1" si="70"/>
        <v>0</v>
      </c>
      <c r="CT16" s="248">
        <f t="shared" ca="1" si="71"/>
        <v>0</v>
      </c>
      <c r="CU16" s="376" t="str">
        <f ca="1">IF(ER16="補強",IF(COUNTIFS($Z$11:Z16,Z16,$W$11:W16,1)=1,"１①",""),IF(COUNTIFS($Z$11:Z16,Z16,$W$11:W16,2)=1,"２①",""))</f>
        <v/>
      </c>
      <c r="CV16" s="57" t="str">
        <f t="shared" ca="1" si="10"/>
        <v/>
      </c>
      <c r="CW16" s="879" t="str">
        <f t="shared" ca="1" si="11"/>
        <v/>
      </c>
      <c r="CX16" s="256" t="str">
        <f t="shared" ca="1" si="12"/>
        <v/>
      </c>
      <c r="CY16" s="256" t="str">
        <f t="shared" ca="1" si="13"/>
        <v/>
      </c>
      <c r="CZ16" s="256" t="str">
        <f t="shared" ca="1" si="14"/>
        <v/>
      </c>
      <c r="DA16" s="256" t="str">
        <f t="shared" ca="1" si="15"/>
        <v/>
      </c>
      <c r="DB16" s="316" t="str">
        <f ca="1">IFERROR(VLOOKUP($CU16,'（様式１号）３整理番号表'!$Z$19:$AB$32,3,FALSE),"")</f>
        <v/>
      </c>
      <c r="DC16" s="259" t="str">
        <f t="shared" ca="1" si="72"/>
        <v>-</v>
      </c>
      <c r="DD16" s="618" t="str">
        <f t="shared" ca="1" si="73"/>
        <v/>
      </c>
      <c r="DE16" s="321" t="str">
        <f ca="1">IF(AND(AO16=18,AS16=1),IF(COUNTIFS($Y$11:Y16,Y16,$AS$11:AS16,1)=1,"２②",""),IF($CU16="１①",INDEX(INDIRECT("'("&amp;$EO16&amp;")'!AR116:BB116"),1,MATCH(INDIRECT("'("&amp;$EO16&amp;")'!C118"),INDIRECT("'("&amp;$EO16&amp;")'!AR119:BB119"),0)),""))</f>
        <v/>
      </c>
      <c r="DF16" s="324" t="str">
        <f t="shared" ca="1" si="100"/>
        <v/>
      </c>
      <c r="DG16" s="313" t="str">
        <f t="shared" ca="1" si="101"/>
        <v/>
      </c>
      <c r="DH16" s="313" t="str">
        <f t="shared" ca="1" si="102"/>
        <v/>
      </c>
      <c r="DI16" s="313" t="str">
        <f t="shared" ca="1" si="103"/>
        <v/>
      </c>
      <c r="DJ16" s="313" t="str">
        <f t="shared" ca="1" si="104"/>
        <v/>
      </c>
      <c r="DK16" s="328" t="str">
        <f t="shared" ca="1" si="105"/>
        <v/>
      </c>
      <c r="DL16" s="334" t="str">
        <f t="shared" ca="1" si="74"/>
        <v/>
      </c>
      <c r="DM16" s="915" t="str">
        <f t="shared" ref="DM16:DM76" ca="1" si="106">IF($DE16="２②",INDEX(INDIRECT("'("&amp;$EO16&amp;")'!C105:AK107"),MATCH("■",INDIRECT("'("&amp;$EO16&amp;")'!B105:B107"),0),30),IF($DE16="","",INDIRECT("'("&amp;$EO16&amp;")'!AD118")))</f>
        <v/>
      </c>
      <c r="DN16" s="15"/>
      <c r="DO16" s="324"/>
      <c r="DP16" s="16"/>
      <c r="DQ16" s="16"/>
      <c r="DR16" s="16"/>
      <c r="DS16" s="16"/>
      <c r="DT16" s="318" t="str">
        <f>IFERROR(VLOOKUP($DN16,'（様式１号）３整理番号表'!$Z$19:$AB$32,3,FALSE),"")</f>
        <v/>
      </c>
      <c r="DU16" s="259" t="str">
        <f t="shared" si="75"/>
        <v/>
      </c>
      <c r="DV16" s="14"/>
      <c r="DW16" s="17" t="str">
        <f t="shared" ca="1" si="76"/>
        <v/>
      </c>
      <c r="DX16" s="88" t="str">
        <f t="shared" ca="1" si="99"/>
        <v/>
      </c>
      <c r="DZ16" s="339">
        <f t="shared" ca="1" si="77"/>
        <v>0</v>
      </c>
      <c r="EA16" s="339">
        <f t="shared" ca="1" si="77"/>
        <v>0</v>
      </c>
      <c r="EB16" s="339">
        <f t="shared" ca="1" si="77"/>
        <v>0</v>
      </c>
      <c r="EC16" s="339">
        <f t="shared" ca="1" si="77"/>
        <v>0</v>
      </c>
      <c r="ED16" s="339">
        <f t="shared" ca="1" si="77"/>
        <v>0</v>
      </c>
      <c r="EE16" s="339">
        <f t="shared" ca="1" si="77"/>
        <v>0</v>
      </c>
      <c r="EF16" s="339">
        <f t="shared" ca="1" si="77"/>
        <v>0</v>
      </c>
      <c r="EG16" s="339">
        <f t="shared" ca="1" si="77"/>
        <v>0</v>
      </c>
      <c r="EH16" s="339">
        <f t="shared" ca="1" si="77"/>
        <v>0</v>
      </c>
      <c r="EI16" s="339">
        <f t="shared" ca="1" si="77"/>
        <v>0</v>
      </c>
      <c r="EJ16" s="339">
        <f t="shared" ca="1" si="77"/>
        <v>0</v>
      </c>
      <c r="EK16" s="339">
        <f t="shared" ca="1" si="77"/>
        <v>0</v>
      </c>
      <c r="EL16" s="339">
        <f t="shared" ca="1" si="77"/>
        <v>0</v>
      </c>
      <c r="EM16" s="339">
        <f t="shared" ca="1" si="77"/>
        <v>0</v>
      </c>
      <c r="EO16" s="298" t="str">
        <f t="shared" ca="1" si="78"/>
        <v/>
      </c>
      <c r="EP16" s="298" t="str">
        <f t="shared" ca="1" si="96"/>
        <v/>
      </c>
      <c r="EQ16" s="298" t="str">
        <f t="shared" ca="1" si="97"/>
        <v/>
      </c>
      <c r="ER16" s="298" t="str">
        <f t="shared" ca="1" si="79"/>
        <v/>
      </c>
      <c r="ES16" s="298" t="str">
        <f ca="1">IFERROR(INDEX('郵便番号（石川県）'!$A$3:$F$2574,MATCH(INDIRECT("'("&amp;EO16&amp;")'!E7"),'郵便番号（石川県）'!$A$3:$A$2574,0),6),"")</f>
        <v/>
      </c>
      <c r="ET16" s="298" t="str">
        <f ca="1">IFERROR(INDEX('郵便番号（石川県）'!$A$3:$F$2574,MATCH(INDIRECT("'("&amp;$EO16&amp;")'!E7"),'郵便番号（石川県）'!$A$3:$A$2574,0),5),"")</f>
        <v/>
      </c>
      <c r="EU16" s="298" t="str">
        <f t="shared" ca="1" si="80"/>
        <v/>
      </c>
      <c r="EV16" s="298" t="str">
        <f t="shared" ca="1" si="81"/>
        <v/>
      </c>
      <c r="EW16" s="298" t="str">
        <f t="shared" ca="1" si="82"/>
        <v/>
      </c>
      <c r="EX16" s="298" t="str">
        <f t="shared" ca="1" si="83"/>
        <v/>
      </c>
      <c r="EY16" s="298" t="str">
        <f t="shared" ca="1" si="84"/>
        <v/>
      </c>
      <c r="EZ16" s="298" t="str">
        <f t="shared" ca="1" si="85"/>
        <v/>
      </c>
      <c r="FA16" s="298" t="str">
        <f t="shared" ca="1" si="86"/>
        <v/>
      </c>
      <c r="FB16" s="298" t="str">
        <f t="shared" ca="1" si="87"/>
        <v/>
      </c>
      <c r="FC16" s="298" t="str">
        <f t="shared" ca="1" si="88"/>
        <v/>
      </c>
      <c r="FD16" s="627" t="str">
        <f t="shared" ca="1" si="89"/>
        <v/>
      </c>
      <c r="FE16" s="630">
        <v>6</v>
      </c>
      <c r="FF16" s="299" t="str">
        <f t="shared" ca="1" si="90"/>
        <v/>
      </c>
      <c r="FG16" s="993" t="str">
        <f t="shared" ca="1" si="98"/>
        <v/>
      </c>
      <c r="FH16" s="672" t="str">
        <f t="shared" ca="1" si="91"/>
        <v/>
      </c>
      <c r="FI16" s="299">
        <f ca="1">COUNTIF($FH$11:FH16,"■")</f>
        <v>0</v>
      </c>
    </row>
    <row r="17" spans="1:165" ht="34.5" customHeight="1">
      <c r="A17" s="445">
        <f t="shared" ca="1" si="19"/>
        <v>0</v>
      </c>
      <c r="B17" s="446">
        <f>IF(R17&lt;&gt;"",IF(COUNTIF(R$11:R17,R17)=1,MAX(B$11:B16)+1,INDEX(B$11:B16,MATCH(R17,R$11:R16,0),1)),0)</f>
        <v>1</v>
      </c>
      <c r="C17" s="446">
        <f ca="1">IF(T17&lt;&gt;"",IF(COUNTIF(T$11:T17,T17)=1,MAX(C$11:C16)+1,INDEX(C$11:C16,MATCH(T17,T$11:T16,0),1)),0)</f>
        <v>0</v>
      </c>
      <c r="D17" s="446">
        <f ca="1">IF(U17&lt;&gt;"",IF(COUNTIF(U$11:U17,U17)=1,MAX(D$11:D16)+1,INDEX(D$11:D16,MATCH(U17,U$11:U16,0),1)),0)</f>
        <v>0</v>
      </c>
      <c r="E17" s="446">
        <f ca="1">IF(S17&lt;&gt;"",IF(COUNTIF(S$11:S17,S17)=1,MAX(E$11:E16)+1,INDEX(E$11:E16,MATCH(S17,S$11:S16,0),1)),0)</f>
        <v>0</v>
      </c>
      <c r="F17" s="446">
        <f ca="1">IF(Z17&lt;&gt;"",IF(COUNTIF(Z$11:Z17,Z17)=1,MAX(F$11:F16)+1,INDEX(F$11:F16,MATCH(Z17,Z$11:Z16,0),1)),0)</f>
        <v>0</v>
      </c>
      <c r="G17" s="447" cm="1">
        <f t="array" aca="1" ref="G17" ca="1">IF(Z17&lt;&gt;"",IF(COUNTIFS(Z$11:Z17,Z17,W$11:W17,W17)=1,MAX(G$11:G16)+1,INDEX(G$11:G16,MATCH(Z17&amp;W17,Z$11:Z16&amp;W$11:W17,0),1)),0)</f>
        <v>0</v>
      </c>
      <c r="H17" s="447">
        <f t="shared" ca="1" si="20"/>
        <v>0</v>
      </c>
      <c r="I17" s="447">
        <f ca="1">IF(T17="",0,IF(COUNTIF(T$11:T17,T17)=1,1,0))</f>
        <v>0</v>
      </c>
      <c r="J17" s="447">
        <f ca="1">IF(U17="",0,IF(COUNTIF(U$11:U17,U17)=1,1,0))</f>
        <v>0</v>
      </c>
      <c r="K17" s="447">
        <f ca="1">IF(S17="",0,IF(COUNTIF(S$11:S17,S17)=1,1,0))</f>
        <v>0</v>
      </c>
      <c r="L17" s="446">
        <f ca="1">IF(Z17="",0,IF(COUNTIF(Z$11:Z17,Z17)=1,1,0))</f>
        <v>0</v>
      </c>
      <c r="M17" s="767">
        <f ca="1">IF($W17=2,IF(COUNTIFS($W$11:$W17,2,$Z$11:$Z17,$Z17)=1,1,0),0)</f>
        <v>0</v>
      </c>
      <c r="N17" s="767">
        <f ca="1">IF($W17=1,IF(COUNTIFS($W$11:$W17,2,$Z$11:$Z17,$Z17)=1,1,0),0)</f>
        <v>0</v>
      </c>
      <c r="O17" s="446">
        <f ca="1">IF(H17=0,0,IF(COUNTIF(Z$11:Z17,Z17)=1,1,0))</f>
        <v>0</v>
      </c>
      <c r="P17" s="448" t="str">
        <f t="shared" ca="1" si="21"/>
        <v>石川県</v>
      </c>
      <c r="Q17" s="76">
        <f t="shared" ca="1" si="22"/>
        <v>7</v>
      </c>
      <c r="R17" s="170" t="s">
        <v>459</v>
      </c>
      <c r="S17" s="357" t="str">
        <f t="shared" ca="1" si="92"/>
        <v/>
      </c>
      <c r="T17" s="357" t="str">
        <f t="shared" ca="1" si="93"/>
        <v/>
      </c>
      <c r="U17" s="58" t="str">
        <f t="shared" ca="1" si="23"/>
        <v/>
      </c>
      <c r="V17" s="58" t="str">
        <f t="shared" ca="1" si="24"/>
        <v/>
      </c>
      <c r="W17" s="210" t="str">
        <f t="shared" ca="1" si="94"/>
        <v/>
      </c>
      <c r="X17" s="369">
        <f ca="1">IFERROR(VLOOKUP(W17,'（様式１号）３整理番号表'!$B$4:$H$5,2,FALSE),0)</f>
        <v>0</v>
      </c>
      <c r="Y17" s="768" t="str" cm="1">
        <f t="array" aca="1" ref="Y17" ca="1">IF(AND(D17=0,F17=0),"",IF(COUNTIF(D$11:D17,D17)=1,1,IF(COUNTIFS(D$11:D17,D17,F$11:F17,F17)=1,INDEX((D$11:D17,F$11:F17,Y$11:Y17),MATCH(_xlfn.MAXIFS(F$11:F16,D$11:D16,D17),$F$11:F17,0),1,3)+1,INDEX((D$11:D17,F$11:F17,Y$11:Y17),MATCH(D17&amp;F17,D$11:D17&amp;F$11:F17,0),1,3))))</f>
        <v/>
      </c>
      <c r="Z17" s="40" t="str">
        <f t="shared" ref="Z17:Z76" ca="1" si="107">EU17</f>
        <v/>
      </c>
      <c r="AA17" s="78" t="str">
        <f t="shared" ca="1" si="25"/>
        <v/>
      </c>
      <c r="AB17" s="93">
        <f ca="1">IFERROR(VLOOKUP(AA17,'（様式１号）３整理番号表'!$B$10:$H$16,2,FALSE),0)</f>
        <v>0</v>
      </c>
      <c r="AC17" s="78" t="str">
        <f t="shared" ca="1" si="26"/>
        <v/>
      </c>
      <c r="AD17" s="78" t="str">
        <f t="shared" ca="1" si="27"/>
        <v/>
      </c>
      <c r="AE17" s="93">
        <f ca="1">IFERROR(VLOOKUP(AD17,'（様式１号）３整理番号表'!$B$21:$H$22,2,FALSE),0)</f>
        <v>0</v>
      </c>
      <c r="AF17" s="78" t="str">
        <f t="shared" ca="1" si="3"/>
        <v/>
      </c>
      <c r="AG17" s="93">
        <f ca="1">IFERROR(VLOOKUP(AF17,'（様式１号）３整理番号表'!$B$26:$H$31,2,FALSE),0)</f>
        <v>0</v>
      </c>
      <c r="AH17" s="78" t="str">
        <f t="shared" ca="1" si="28"/>
        <v/>
      </c>
      <c r="AI17" s="93">
        <f ca="1">IFERROR(VLOOKUP(AH17,'（様式１号）３整理番号表'!$J$5:$N$59,2,FALSE),0)</f>
        <v>0</v>
      </c>
      <c r="AJ17" s="77" t="str">
        <f t="shared" ca="1" si="29"/>
        <v/>
      </c>
      <c r="AK17" s="93">
        <f ca="1">IFERROR(VLOOKUP(AJ17,'（様式１号）３整理番号表'!$P$5:$R$29,2,FALSE),0)</f>
        <v>0</v>
      </c>
      <c r="AL17" s="96" t="str">
        <f t="shared" ca="1" si="30"/>
        <v/>
      </c>
      <c r="AM17" s="96" t="str">
        <f t="shared" ca="1" si="31"/>
        <v/>
      </c>
      <c r="AN17" s="96"/>
      <c r="AO17" s="77" t="str">
        <f t="shared" ca="1" si="32"/>
        <v/>
      </c>
      <c r="AP17" s="93">
        <f ca="1">IFERROR(VLOOKUP(AO17,'（様式１号）３整理番号表'!$P$5:$R$29,2,FALSE),0)</f>
        <v>0</v>
      </c>
      <c r="AQ17" s="78" t="str">
        <f t="shared" ca="1" si="33"/>
        <v/>
      </c>
      <c r="AR17" s="93">
        <f t="shared" ca="1" si="34"/>
        <v>0</v>
      </c>
      <c r="AS17" s="78" t="str">
        <f t="shared" ca="1" si="35"/>
        <v/>
      </c>
      <c r="AT17" s="40" t="str">
        <f t="shared" ca="1" si="36"/>
        <v/>
      </c>
      <c r="AU17" s="93" t="str">
        <f t="shared" ca="1" si="37"/>
        <v/>
      </c>
      <c r="AV17" s="212" t="str">
        <f t="shared" ca="1" si="38"/>
        <v/>
      </c>
      <c r="AW17" s="81" t="str">
        <f t="shared" ca="1" si="39"/>
        <v/>
      </c>
      <c r="AX17" s="622" t="str">
        <f t="shared" ca="1" si="4"/>
        <v/>
      </c>
      <c r="AY17" s="622" t="str">
        <f t="shared" ca="1" si="5"/>
        <v/>
      </c>
      <c r="AZ17" s="622" t="str">
        <f t="shared" ca="1" si="5"/>
        <v/>
      </c>
      <c r="BA17" s="622" t="str">
        <f t="shared" ca="1" si="5"/>
        <v/>
      </c>
      <c r="BB17" s="622" t="str">
        <f t="shared" ca="1" si="40"/>
        <v/>
      </c>
      <c r="BC17" s="622" t="str">
        <f t="shared" ca="1" si="6"/>
        <v/>
      </c>
      <c r="BD17" s="622" t="str">
        <f t="shared" ca="1" si="7"/>
        <v/>
      </c>
      <c r="BE17" s="622" t="str">
        <f t="shared" ca="1" si="7"/>
        <v/>
      </c>
      <c r="BF17" s="77" t="str">
        <f t="shared" ca="1" si="41"/>
        <v/>
      </c>
      <c r="BG17" s="78" t="str">
        <f t="shared" ca="1" si="42"/>
        <v/>
      </c>
      <c r="BH17" s="94">
        <f ca="1">IF(BF17&lt;&gt;"",INDEX('（様式１号）３整理番号表'!$AB$7:$AQ$12,MATCH(BF17,'（様式１号）３整理番号表'!$AA$7:$AA$12,0),MATCH(BG17,'（様式１号）３整理番号表'!$AB$6:$AQ$6,0)),0)</f>
        <v>0</v>
      </c>
      <c r="BI17" s="96" t="str">
        <f ca="1">IF(BJ17="","",1)</f>
        <v/>
      </c>
      <c r="BJ17" s="80" t="str">
        <f t="shared" ca="1" si="43"/>
        <v/>
      </c>
      <c r="BK17" s="81" t="str">
        <f t="shared" ca="1" si="44"/>
        <v/>
      </c>
      <c r="BL17" s="80" t="str">
        <f t="shared" ca="1" si="45"/>
        <v/>
      </c>
      <c r="BM17" s="79" t="str">
        <f t="shared" ca="1" si="46"/>
        <v/>
      </c>
      <c r="BN17" s="82" t="str">
        <f t="shared" ca="1" si="47"/>
        <v/>
      </c>
      <c r="BO17" s="83" t="str">
        <f t="shared" ca="1" si="48"/>
        <v/>
      </c>
      <c r="BP17" s="84" t="str">
        <f t="shared" ca="1" si="49"/>
        <v/>
      </c>
      <c r="BQ17" s="82" t="str">
        <f t="shared" ca="1" si="50"/>
        <v/>
      </c>
      <c r="BR17" s="97" t="str">
        <f t="shared" ca="1" si="51"/>
        <v/>
      </c>
      <c r="BS17" s="95" t="str">
        <f t="shared" ca="1" si="52"/>
        <v/>
      </c>
      <c r="BT17" s="184" t="str">
        <f t="shared" ca="1" si="9"/>
        <v/>
      </c>
      <c r="BU17" s="611" t="str">
        <f t="shared" ca="1" si="53"/>
        <v/>
      </c>
      <c r="BV17" s="77" t="str">
        <f t="shared" ca="1" si="54"/>
        <v/>
      </c>
      <c r="BW17" s="85" t="str">
        <f t="shared" ca="1" si="55"/>
        <v/>
      </c>
      <c r="BX17" s="86" t="str">
        <f t="shared" ca="1" si="56"/>
        <v/>
      </c>
      <c r="BY17" s="231">
        <f ca="1">IF('ポイント要件確認等（個別表）'!AD17=1,ROUNDDOWN('ポイント要件確認等（個別表）'!AV17,-3),IF('ポイント要件確認等（個別表）'!AD17=2,ROUNDDOWN('ポイント要件確認等（個別表）'!BH17,-3),IF('ポイント要件確認等（個別表）'!AD17=3,ROUNDDOWN('ポイント要件確認等（個別表）'!BT17,-3),0)))</f>
        <v>0</v>
      </c>
      <c r="BZ17" s="86" t="str">
        <f t="shared" ca="1" si="57"/>
        <v/>
      </c>
      <c r="CA17" s="232" t="str">
        <f t="shared" ca="1" si="58"/>
        <v/>
      </c>
      <c r="CB17" s="232">
        <f t="shared" ca="1" si="59"/>
        <v>0</v>
      </c>
      <c r="CC17" s="86" t="str">
        <f t="shared" ca="1" si="60"/>
        <v/>
      </c>
      <c r="CD17" s="86" t="str">
        <f t="shared" ca="1" si="61"/>
        <v/>
      </c>
      <c r="CE17" s="609"/>
      <c r="CF17" s="86" t="str">
        <f t="shared" ca="1" si="62"/>
        <v/>
      </c>
      <c r="CG17" s="185" t="str">
        <f t="shared" ca="1" si="63"/>
        <v/>
      </c>
      <c r="CH17" s="246" t="str">
        <f t="shared" ca="1" si="64"/>
        <v>含税額</v>
      </c>
      <c r="CI17" s="247" t="str">
        <f t="shared" ca="1" si="95"/>
        <v/>
      </c>
      <c r="CJ17" s="87" t="str">
        <f ca="1">IFERROR(IF(INDIRECT("'("&amp;'２個別表'!EO17&amp;")'!AR"&amp;84+EP17)&lt;&gt;1,"",1),"")</f>
        <v/>
      </c>
      <c r="CK17" s="244" t="str">
        <f t="shared" ca="1" si="65"/>
        <v/>
      </c>
      <c r="CL17" s="235" t="str">
        <f t="shared" ca="1" si="66"/>
        <v/>
      </c>
      <c r="CM17" s="239" t="str">
        <f t="shared" ca="1" si="67"/>
        <v/>
      </c>
      <c r="CN17" s="77" t="str">
        <f t="shared" ca="1" si="68"/>
        <v/>
      </c>
      <c r="CO17" s="93" t="str">
        <f ca="1">IFERROR(VLOOKUP(CN17,'（様式１号）３整理番号表'!$T$5:$V$15,2,FALSE),"")</f>
        <v/>
      </c>
      <c r="CP17" s="781" t="str">
        <f t="shared" ca="1" si="69"/>
        <v/>
      </c>
      <c r="CQ17" s="93" t="str">
        <f ca="1">IFERROR(VLOOKUP(CP17,'（様式１号）３整理番号表'!$T$19:$V$24,2,FALSE),"")</f>
        <v/>
      </c>
      <c r="CR17" s="781" t="str">
        <f ca="1">IFERROR(IF(INDIRECT("'("&amp;'２個別表'!EO17&amp;")'!AV"&amp;84+EP17)&lt;&gt;1,"",1),"")</f>
        <v/>
      </c>
      <c r="CS17" s="232">
        <f t="shared" ca="1" si="70"/>
        <v>0</v>
      </c>
      <c r="CT17" s="248">
        <f t="shared" ca="1" si="71"/>
        <v>0</v>
      </c>
      <c r="CU17" s="376" t="str">
        <f ca="1">IF(ER17="補強",IF(COUNTIFS($Z$11:Z17,Z17,$W$11:W17,1)=1,"１①",""),IF(COUNTIFS($Z$11:Z17,Z17,$W$11:W17,2)=1,"２①",""))</f>
        <v/>
      </c>
      <c r="CV17" s="57" t="str">
        <f t="shared" ca="1" si="10"/>
        <v/>
      </c>
      <c r="CW17" s="879" t="str">
        <f t="shared" ca="1" si="11"/>
        <v/>
      </c>
      <c r="CX17" s="256" t="str">
        <f t="shared" ca="1" si="12"/>
        <v/>
      </c>
      <c r="CY17" s="256" t="str">
        <f t="shared" ca="1" si="13"/>
        <v/>
      </c>
      <c r="CZ17" s="256" t="str">
        <f t="shared" ca="1" si="14"/>
        <v/>
      </c>
      <c r="DA17" s="256" t="str">
        <f t="shared" ca="1" si="15"/>
        <v/>
      </c>
      <c r="DB17" s="316" t="str">
        <f ca="1">IFERROR(VLOOKUP($CU17,'（様式１号）３整理番号表'!$Z$19:$AB$32,3,FALSE),"")</f>
        <v/>
      </c>
      <c r="DC17" s="259" t="str">
        <f t="shared" ca="1" si="72"/>
        <v>-</v>
      </c>
      <c r="DD17" s="618" t="str">
        <f t="shared" ca="1" si="73"/>
        <v/>
      </c>
      <c r="DE17" s="321" t="str">
        <f ca="1">IF(AND(AO17=18,AS17=1),IF(COUNTIFS($Y$11:Y17,Y17,$AS$11:AS17,1)=1,"２②",""),IF($CU17="１①",INDEX(INDIRECT("'("&amp;$EO17&amp;")'!AR116:BB116"),1,MATCH(INDIRECT("'("&amp;$EO17&amp;")'!C118"),INDIRECT("'("&amp;$EO17&amp;")'!AR119:BB119"),0)),""))</f>
        <v/>
      </c>
      <c r="DF17" s="324" t="str">
        <f t="shared" ca="1" si="100"/>
        <v/>
      </c>
      <c r="DG17" s="313" t="str">
        <f t="shared" ca="1" si="101"/>
        <v/>
      </c>
      <c r="DH17" s="313" t="str">
        <f t="shared" ca="1" si="102"/>
        <v/>
      </c>
      <c r="DI17" s="313" t="str">
        <f t="shared" ca="1" si="103"/>
        <v/>
      </c>
      <c r="DJ17" s="313" t="str">
        <f t="shared" ca="1" si="104"/>
        <v/>
      </c>
      <c r="DK17" s="328" t="str">
        <f t="shared" ca="1" si="105"/>
        <v/>
      </c>
      <c r="DL17" s="334" t="str">
        <f t="shared" ca="1" si="74"/>
        <v/>
      </c>
      <c r="DM17" s="915" t="str">
        <f t="shared" ca="1" si="106"/>
        <v/>
      </c>
      <c r="DN17" s="15"/>
      <c r="DO17" s="324"/>
      <c r="DP17" s="16"/>
      <c r="DQ17" s="16"/>
      <c r="DR17" s="16"/>
      <c r="DS17" s="16"/>
      <c r="DT17" s="318" t="str">
        <f>IFERROR(VLOOKUP($DN17,'（様式１号）３整理番号表'!$Z$19:$AB$32,3,FALSE),"")</f>
        <v/>
      </c>
      <c r="DU17" s="259" t="str">
        <f t="shared" si="75"/>
        <v/>
      </c>
      <c r="DV17" s="14"/>
      <c r="DW17" s="17" t="str">
        <f t="shared" ca="1" si="76"/>
        <v/>
      </c>
      <c r="DX17" s="88" t="str">
        <f t="shared" ca="1" si="99"/>
        <v/>
      </c>
      <c r="DZ17" s="339">
        <f t="shared" ca="1" si="77"/>
        <v>0</v>
      </c>
      <c r="EA17" s="339">
        <f t="shared" ca="1" si="77"/>
        <v>0</v>
      </c>
      <c r="EB17" s="339">
        <f t="shared" ca="1" si="77"/>
        <v>0</v>
      </c>
      <c r="EC17" s="339">
        <f t="shared" ca="1" si="77"/>
        <v>0</v>
      </c>
      <c r="ED17" s="339">
        <f t="shared" ca="1" si="77"/>
        <v>0</v>
      </c>
      <c r="EE17" s="339">
        <f t="shared" ca="1" si="77"/>
        <v>0</v>
      </c>
      <c r="EF17" s="339">
        <f t="shared" ca="1" si="77"/>
        <v>0</v>
      </c>
      <c r="EG17" s="339">
        <f t="shared" ca="1" si="77"/>
        <v>0</v>
      </c>
      <c r="EH17" s="339">
        <f t="shared" ca="1" si="77"/>
        <v>0</v>
      </c>
      <c r="EI17" s="339">
        <f t="shared" ca="1" si="77"/>
        <v>0</v>
      </c>
      <c r="EJ17" s="339">
        <f t="shared" ca="1" si="77"/>
        <v>0</v>
      </c>
      <c r="EK17" s="339">
        <f t="shared" ca="1" si="77"/>
        <v>0</v>
      </c>
      <c r="EL17" s="339">
        <f t="shared" ca="1" si="77"/>
        <v>0</v>
      </c>
      <c r="EM17" s="339">
        <f t="shared" ca="1" si="77"/>
        <v>0</v>
      </c>
      <c r="EO17" s="298" t="str">
        <f t="shared" ca="1" si="78"/>
        <v/>
      </c>
      <c r="EP17" s="298" t="str">
        <f t="shared" ca="1" si="96"/>
        <v/>
      </c>
      <c r="EQ17" s="298" t="str">
        <f t="shared" ca="1" si="97"/>
        <v/>
      </c>
      <c r="ER17" s="298" t="str">
        <f t="shared" ca="1" si="79"/>
        <v/>
      </c>
      <c r="ES17" s="298" t="str">
        <f ca="1">IFERROR(INDEX('郵便番号（石川県）'!$A$3:$F$2574,MATCH(INDIRECT("'("&amp;EO17&amp;")'!E7"),'郵便番号（石川県）'!$A$3:$A$2574,0),6),"")</f>
        <v/>
      </c>
      <c r="ET17" s="298" t="str">
        <f ca="1">IFERROR(INDEX('郵便番号（石川県）'!$A$3:$F$2574,MATCH(INDIRECT("'("&amp;$EO17&amp;")'!E7"),'郵便番号（石川県）'!$A$3:$A$2574,0),5),"")</f>
        <v/>
      </c>
      <c r="EU17" s="298" t="str">
        <f t="shared" ca="1" si="80"/>
        <v/>
      </c>
      <c r="EV17" s="298" t="str">
        <f t="shared" ca="1" si="81"/>
        <v/>
      </c>
      <c r="EW17" s="298" t="str">
        <f t="shared" ca="1" si="82"/>
        <v/>
      </c>
      <c r="EX17" s="298" t="str">
        <f t="shared" ca="1" si="83"/>
        <v/>
      </c>
      <c r="EY17" s="298" t="str">
        <f t="shared" ca="1" si="84"/>
        <v/>
      </c>
      <c r="EZ17" s="298" t="str">
        <f t="shared" ca="1" si="85"/>
        <v/>
      </c>
      <c r="FA17" s="298" t="str">
        <f t="shared" ca="1" si="86"/>
        <v/>
      </c>
      <c r="FB17" s="298" t="str">
        <f t="shared" ca="1" si="87"/>
        <v/>
      </c>
      <c r="FC17" s="298" t="str">
        <f t="shared" ca="1" si="88"/>
        <v/>
      </c>
      <c r="FD17" s="627" t="str">
        <f t="shared" ca="1" si="89"/>
        <v/>
      </c>
      <c r="FE17" s="629">
        <v>7</v>
      </c>
      <c r="FF17" s="299" t="str">
        <f t="shared" ca="1" si="90"/>
        <v/>
      </c>
      <c r="FG17" s="993" t="str">
        <f t="shared" ca="1" si="98"/>
        <v/>
      </c>
      <c r="FH17" s="672" t="str">
        <f t="shared" ca="1" si="91"/>
        <v/>
      </c>
      <c r="FI17" s="299">
        <f ca="1">COUNTIF($FH$11:FH17,"■")</f>
        <v>0</v>
      </c>
    </row>
    <row r="18" spans="1:165" ht="34.5" customHeight="1">
      <c r="A18" s="445">
        <f t="shared" ca="1" si="19"/>
        <v>0</v>
      </c>
      <c r="B18" s="446">
        <f>IF(R18&lt;&gt;"",IF(COUNTIF(R$11:R18,R18)=1,MAX(B$11:B17)+1,INDEX(B$11:B17,MATCH(R18,R$11:R17,0),1)),0)</f>
        <v>1</v>
      </c>
      <c r="C18" s="446">
        <f ca="1">IF(T18&lt;&gt;"",IF(COUNTIF(T$11:T18,T18)=1,MAX(C$11:C17)+1,INDEX(C$11:C17,MATCH(T18,T$11:T17,0),1)),0)</f>
        <v>0</v>
      </c>
      <c r="D18" s="446">
        <f ca="1">IF(U18&lt;&gt;"",IF(COUNTIF(U$11:U18,U18)=1,MAX(D$11:D17)+1,INDEX(D$11:D17,MATCH(U18,U$11:U17,0),1)),0)</f>
        <v>0</v>
      </c>
      <c r="E18" s="446">
        <f ca="1">IF(S18&lt;&gt;"",IF(COUNTIF(S$11:S18,S18)=1,MAX(E$11:E17)+1,INDEX(E$11:E17,MATCH(S18,S$11:S17,0),1)),0)</f>
        <v>0</v>
      </c>
      <c r="F18" s="446">
        <f ca="1">IF(Z18&lt;&gt;"",IF(COUNTIF(Z$11:Z18,Z18)=1,MAX(F$11:F17)+1,INDEX(F$11:F17,MATCH(Z18,Z$11:Z17,0),1)),0)</f>
        <v>0</v>
      </c>
      <c r="G18" s="447" cm="1">
        <f t="array" aca="1" ref="G18" ca="1">IF(Z18&lt;&gt;"",IF(COUNTIFS(Z$11:Z18,Z18,W$11:W18,W18)=1,MAX(G$11:G17)+1,INDEX(G$11:G17,MATCH(Z18&amp;W18,Z$11:Z17&amp;W$11:W18,0),1)),0)</f>
        <v>0</v>
      </c>
      <c r="H18" s="447">
        <f t="shared" ca="1" si="20"/>
        <v>0</v>
      </c>
      <c r="I18" s="447">
        <f ca="1">IF(T18="",0,IF(COUNTIF(T$11:T18,T18)=1,1,0))</f>
        <v>0</v>
      </c>
      <c r="J18" s="447">
        <f ca="1">IF(U18="",0,IF(COUNTIF(U$11:U18,U18)=1,1,0))</f>
        <v>0</v>
      </c>
      <c r="K18" s="447">
        <f ca="1">IF(S18="",0,IF(COUNTIF(S$11:S18,S18)=1,1,0))</f>
        <v>0</v>
      </c>
      <c r="L18" s="446">
        <f ca="1">IF(Z18="",0,IF(COUNTIF(Z$11:Z18,Z18)=1,1,0))</f>
        <v>0</v>
      </c>
      <c r="M18" s="767">
        <f ca="1">IF($W18=2,IF(COUNTIFS($W$11:$W18,2,$Z$11:$Z18,$Z18)=1,1,0),0)</f>
        <v>0</v>
      </c>
      <c r="N18" s="767">
        <f ca="1">IF($W18=1,IF(COUNTIFS($W$11:$W18,2,$Z$11:$Z18,$Z18)=1,1,0),0)</f>
        <v>0</v>
      </c>
      <c r="O18" s="446">
        <f ca="1">IF(H18=0,0,IF(COUNTIF(Z$11:Z18,Z18)=1,1,0))</f>
        <v>0</v>
      </c>
      <c r="P18" s="448" t="str">
        <f t="shared" ca="1" si="21"/>
        <v>石川県</v>
      </c>
      <c r="Q18" s="89">
        <f t="shared" ca="1" si="22"/>
        <v>8</v>
      </c>
      <c r="R18" s="170" t="s">
        <v>459</v>
      </c>
      <c r="S18" s="357" t="str">
        <f t="shared" ref="S18:S20" ca="1" si="108">IFERROR(IF(INDIRECT("'("&amp;EO18&amp;")'!E6")="",$ES18,INDIRECT("'("&amp;EO18&amp;")'!E6")),"")</f>
        <v/>
      </c>
      <c r="T18" s="357" t="str">
        <f t="shared" ref="T18:T20" ca="1" si="109">IF(S18="","",IF(W18=1,ET18,S18))</f>
        <v/>
      </c>
      <c r="U18" s="58" t="str">
        <f t="shared" ca="1" si="23"/>
        <v/>
      </c>
      <c r="V18" s="58" t="str">
        <f t="shared" ca="1" si="24"/>
        <v/>
      </c>
      <c r="W18" s="210" t="str">
        <f t="shared" ca="1" si="94"/>
        <v/>
      </c>
      <c r="X18" s="369">
        <f ca="1">IFERROR(VLOOKUP(W18,'（様式１号）３整理番号表'!$B$4:$H$5,2,FALSE),0)</f>
        <v>0</v>
      </c>
      <c r="Y18" s="768" t="str" cm="1">
        <f t="array" aca="1" ref="Y18" ca="1">IF(AND(D18=0,F18=0),"",IF(COUNTIF(D$11:D18,D18)=1,1,IF(COUNTIFS(D$11:D18,D18,F$11:F18,F18)=1,INDEX((D$11:D18,F$11:F18,Y$11:Y18),MATCH(_xlfn.MAXIFS(F$11:F17,D$11:D17,D18),$F$11:F18,0),1,3)+1,INDEX((D$11:D18,F$11:F18,Y$11:Y18),MATCH(D18&amp;F18,D$11:D18&amp;F$11:F18,0),1,3))))</f>
        <v/>
      </c>
      <c r="Z18" s="40" t="str">
        <f ca="1">EU18</f>
        <v/>
      </c>
      <c r="AA18" s="78" t="str">
        <f t="shared" ca="1" si="25"/>
        <v/>
      </c>
      <c r="AB18" s="93">
        <f ca="1">IFERROR(VLOOKUP(AA18,'（様式１号）３整理番号表'!$B$10:$H$16,2,FALSE),0)</f>
        <v>0</v>
      </c>
      <c r="AC18" s="78" t="str">
        <f t="shared" ca="1" si="26"/>
        <v/>
      </c>
      <c r="AD18" s="78" t="str">
        <f t="shared" ca="1" si="27"/>
        <v/>
      </c>
      <c r="AE18" s="93">
        <f ca="1">IFERROR(VLOOKUP(AD18,'（様式１号）３整理番号表'!$B$21:$H$22,2,FALSE),0)</f>
        <v>0</v>
      </c>
      <c r="AF18" s="78" t="str">
        <f t="shared" ca="1" si="3"/>
        <v/>
      </c>
      <c r="AG18" s="93">
        <f ca="1">IFERROR(VLOOKUP(AF18,'（様式１号）３整理番号表'!$B$26:$H$31,2,FALSE),0)</f>
        <v>0</v>
      </c>
      <c r="AH18" s="78" t="str">
        <f t="shared" ca="1" si="28"/>
        <v/>
      </c>
      <c r="AI18" s="93">
        <f ca="1">IFERROR(VLOOKUP(AH18,'（様式１号）３整理番号表'!$J$5:$N$59,2,FALSE),0)</f>
        <v>0</v>
      </c>
      <c r="AJ18" s="77" t="str">
        <f t="shared" ca="1" si="29"/>
        <v/>
      </c>
      <c r="AK18" s="93">
        <f ca="1">IFERROR(VLOOKUP(AJ18,'（様式１号）３整理番号表'!$P$5:$R$29,2,FALSE),0)</f>
        <v>0</v>
      </c>
      <c r="AL18" s="96" t="str">
        <f t="shared" ca="1" si="30"/>
        <v/>
      </c>
      <c r="AM18" s="96" t="str">
        <f t="shared" ca="1" si="31"/>
        <v/>
      </c>
      <c r="AN18" s="96"/>
      <c r="AO18" s="77" t="str">
        <f t="shared" ca="1" si="32"/>
        <v/>
      </c>
      <c r="AP18" s="93">
        <f ca="1">IFERROR(VLOOKUP(AO18,'（様式１号）３整理番号表'!$P$5:$R$29,2,FALSE),0)</f>
        <v>0</v>
      </c>
      <c r="AQ18" s="78" t="str">
        <f t="shared" ca="1" si="33"/>
        <v/>
      </c>
      <c r="AR18" s="93">
        <f t="shared" ref="AR18:AR76" ca="1" si="110">IF(AT18&lt;&gt;"",IF(OR(Z18&lt;&gt;Z17,T18&lt;&gt;T17),1,AR17+1),0)</f>
        <v>0</v>
      </c>
      <c r="AS18" s="78" t="str">
        <f t="shared" ca="1" si="35"/>
        <v/>
      </c>
      <c r="AT18" s="40" t="str">
        <f t="shared" ca="1" si="36"/>
        <v/>
      </c>
      <c r="AU18" s="93" t="str">
        <f t="shared" ref="AU18:AU76" ca="1" si="111">IF(W18=1,1,"")</f>
        <v/>
      </c>
      <c r="AV18" s="212" t="str">
        <f t="shared" ca="1" si="38"/>
        <v/>
      </c>
      <c r="AW18" s="81" t="str">
        <f t="shared" ca="1" si="39"/>
        <v/>
      </c>
      <c r="AX18" s="622" t="str">
        <f t="shared" ca="1" si="4"/>
        <v/>
      </c>
      <c r="AY18" s="622" t="str">
        <f t="shared" ca="1" si="5"/>
        <v/>
      </c>
      <c r="AZ18" s="622" t="str">
        <f t="shared" ca="1" si="5"/>
        <v/>
      </c>
      <c r="BA18" s="622" t="str">
        <f t="shared" ca="1" si="5"/>
        <v/>
      </c>
      <c r="BB18" s="622" t="str">
        <f t="shared" ca="1" si="40"/>
        <v/>
      </c>
      <c r="BC18" s="622" t="str">
        <f t="shared" ca="1" si="6"/>
        <v/>
      </c>
      <c r="BD18" s="622" t="str">
        <f t="shared" ca="1" si="7"/>
        <v/>
      </c>
      <c r="BE18" s="622" t="str">
        <f t="shared" ca="1" si="7"/>
        <v/>
      </c>
      <c r="BF18" s="77" t="str">
        <f t="shared" ca="1" si="41"/>
        <v/>
      </c>
      <c r="BG18" s="78" t="str">
        <f t="shared" ca="1" si="42"/>
        <v/>
      </c>
      <c r="BH18" s="94">
        <f ca="1">IF(BF18&lt;&gt;"",INDEX('（様式１号）３整理番号表'!$AB$7:$AQ$12,MATCH(BF18,'（様式１号）３整理番号表'!$AA$7:$AA$12,0),MATCH(BG18,'（様式１号）３整理番号表'!$AB$6:$AQ$6,0)),0)</f>
        <v>0</v>
      </c>
      <c r="BI18" s="96" t="str">
        <f t="shared" ref="BI18:BI76" ca="1" si="112">IF(BJ18="","",1)</f>
        <v/>
      </c>
      <c r="BJ18" s="80" t="str">
        <f t="shared" ref="BJ18:BJ76" ca="1" si="113">IFERROR(IF(INDIRECT("'("&amp;EO18&amp;")'!AF"&amp;52+EP18)="","",INDIRECT("'("&amp;EO18&amp;")'!AF"&amp;52+EP18)),"")</f>
        <v/>
      </c>
      <c r="BK18" s="81" t="str">
        <f t="shared" ca="1" si="44"/>
        <v/>
      </c>
      <c r="BL18" s="80" t="str">
        <f t="shared" ca="1" si="45"/>
        <v/>
      </c>
      <c r="BM18" s="79" t="str">
        <f t="shared" ca="1" si="46"/>
        <v/>
      </c>
      <c r="BN18" s="82" t="str">
        <f t="shared" ca="1" si="47"/>
        <v/>
      </c>
      <c r="BO18" s="83" t="str">
        <f t="shared" ca="1" si="48"/>
        <v/>
      </c>
      <c r="BP18" s="84" t="str">
        <f t="shared" ca="1" si="49"/>
        <v/>
      </c>
      <c r="BQ18" s="82" t="str">
        <f t="shared" ca="1" si="50"/>
        <v/>
      </c>
      <c r="BR18" s="97" t="str">
        <f t="shared" ca="1" si="51"/>
        <v/>
      </c>
      <c r="BS18" s="95" t="str">
        <f t="shared" ca="1" si="52"/>
        <v/>
      </c>
      <c r="BT18" s="184" t="str">
        <f t="shared" ca="1" si="9"/>
        <v/>
      </c>
      <c r="BU18" s="611" t="str">
        <f t="shared" ca="1" si="53"/>
        <v/>
      </c>
      <c r="BV18" s="77" t="str">
        <f t="shared" ca="1" si="54"/>
        <v/>
      </c>
      <c r="BW18" s="85" t="str">
        <f t="shared" ca="1" si="55"/>
        <v/>
      </c>
      <c r="BX18" s="86" t="str">
        <f t="shared" ca="1" si="56"/>
        <v/>
      </c>
      <c r="BY18" s="231">
        <f ca="1">IF('ポイント要件確認等（個別表）'!AD18=1,ROUNDDOWN('ポイント要件確認等（個別表）'!AV18,-3),IF('ポイント要件確認等（個別表）'!AD18=2,ROUNDDOWN('ポイント要件確認等（個別表）'!BH18,-3),IF('ポイント要件確認等（個別表）'!AD18=3,ROUNDDOWN('ポイント要件確認等（個別表）'!BT18,-3),0)))</f>
        <v>0</v>
      </c>
      <c r="BZ18" s="86" t="str">
        <f t="shared" ca="1" si="57"/>
        <v/>
      </c>
      <c r="CA18" s="232" t="str">
        <f t="shared" ca="1" si="58"/>
        <v/>
      </c>
      <c r="CB18" s="232">
        <f t="shared" ref="CB18:CB76" ca="1" si="114">SUM(CC18:CE18)</f>
        <v>0</v>
      </c>
      <c r="CC18" s="86" t="str">
        <f t="shared" ca="1" si="60"/>
        <v/>
      </c>
      <c r="CD18" s="86" t="str">
        <f t="shared" ca="1" si="61"/>
        <v/>
      </c>
      <c r="CE18" s="609"/>
      <c r="CF18" s="86" t="str">
        <f t="shared" ca="1" si="62"/>
        <v/>
      </c>
      <c r="CG18" s="185" t="str">
        <f t="shared" ca="1" si="63"/>
        <v/>
      </c>
      <c r="CH18" s="246" t="str">
        <f t="shared" ca="1" si="64"/>
        <v>含税額</v>
      </c>
      <c r="CI18" s="247" t="str">
        <f t="shared" ca="1" si="95"/>
        <v/>
      </c>
      <c r="CJ18" s="87" t="str">
        <f ca="1">IFERROR(IF(INDIRECT("'("&amp;'２個別表'!EO18&amp;")'!AR"&amp;84+EP18)&lt;&gt;1,"",1),"")</f>
        <v/>
      </c>
      <c r="CK18" s="244" t="str">
        <f t="shared" ca="1" si="65"/>
        <v/>
      </c>
      <c r="CL18" s="235" t="str">
        <f t="shared" ca="1" si="66"/>
        <v/>
      </c>
      <c r="CM18" s="239" t="str">
        <f t="shared" ca="1" si="67"/>
        <v/>
      </c>
      <c r="CN18" s="77" t="str">
        <f t="shared" ca="1" si="68"/>
        <v/>
      </c>
      <c r="CO18" s="93" t="str">
        <f ca="1">IFERROR(VLOOKUP(CN18,'（様式１号）３整理番号表'!$T$5:$V$15,2,FALSE),"")</f>
        <v/>
      </c>
      <c r="CP18" s="781" t="str">
        <f t="shared" ca="1" si="69"/>
        <v/>
      </c>
      <c r="CQ18" s="93" t="str">
        <f ca="1">IFERROR(VLOOKUP(CP18,'（様式１号）３整理番号表'!$T$19:$V$24,2,FALSE),"")</f>
        <v/>
      </c>
      <c r="CR18" s="78" t="str">
        <f ca="1">IFERROR(IF(INDIRECT("'("&amp;'２個別表'!EO18&amp;")'!AV"&amp;84+EP18)&lt;&gt;1,"",1),"")</f>
        <v/>
      </c>
      <c r="CS18" s="232">
        <f t="shared" ref="CS18:CS76" ca="1" si="115">IF(CR18=1,BZ18,0)</f>
        <v>0</v>
      </c>
      <c r="CT18" s="248">
        <f t="shared" ref="CT18:CT76" ca="1" si="116">IF(CR18=1,ROUNDDOWN(CS18/15,-3),0)</f>
        <v>0</v>
      </c>
      <c r="CU18" s="376" t="str">
        <f ca="1">IF(ER18="補強",IF(COUNTIFS($Z$11:Z18,Z18,$W$11:W18,1)=1,"１①",""),IF(COUNTIFS($Z$11:Z18,Z18,$W$11:W18,2)=1,"２①",""))</f>
        <v/>
      </c>
      <c r="CV18" s="57" t="str">
        <f t="shared" ca="1" si="10"/>
        <v/>
      </c>
      <c r="CW18" s="879" t="str">
        <f t="shared" ca="1" si="11"/>
        <v/>
      </c>
      <c r="CX18" s="256" t="str">
        <f t="shared" ca="1" si="12"/>
        <v/>
      </c>
      <c r="CY18" s="256" t="str">
        <f t="shared" ca="1" si="13"/>
        <v/>
      </c>
      <c r="CZ18" s="256" t="str">
        <f t="shared" ca="1" si="14"/>
        <v/>
      </c>
      <c r="DA18" s="256" t="str">
        <f t="shared" ca="1" si="15"/>
        <v/>
      </c>
      <c r="DB18" s="316" t="str">
        <f ca="1">IFERROR(VLOOKUP($CU18,'（様式１号）３整理番号表'!$Z$19:$AB$32,3,FALSE),"")</f>
        <v/>
      </c>
      <c r="DC18" s="259" t="str">
        <f t="shared" ca="1" si="72"/>
        <v>-</v>
      </c>
      <c r="DD18" s="618" t="str">
        <f t="shared" ca="1" si="73"/>
        <v/>
      </c>
      <c r="DE18" s="321" t="str">
        <f ca="1">IF(AND(AO18=18,AS18=1),IF(COUNTIFS($Y$11:Y18,Y18,$AS$11:AS18,1)=1,"２②",""),IF($CU18="１①",INDEX(INDIRECT("'("&amp;$EO18&amp;")'!AR116:BB116"),1,MATCH(INDIRECT("'("&amp;$EO18&amp;")'!C118"),INDIRECT("'("&amp;$EO18&amp;")'!AR119:BB119"),0)),""))</f>
        <v/>
      </c>
      <c r="DF18" s="324" t="str">
        <f t="shared" ca="1" si="100"/>
        <v/>
      </c>
      <c r="DG18" s="313" t="str">
        <f t="shared" ca="1" si="101"/>
        <v/>
      </c>
      <c r="DH18" s="313" t="str">
        <f t="shared" ca="1" si="102"/>
        <v/>
      </c>
      <c r="DI18" s="313" t="str">
        <f t="shared" ca="1" si="103"/>
        <v/>
      </c>
      <c r="DJ18" s="313" t="str">
        <f t="shared" ca="1" si="104"/>
        <v/>
      </c>
      <c r="DK18" s="328" t="str">
        <f t="shared" ca="1" si="105"/>
        <v/>
      </c>
      <c r="DL18" s="334" t="str">
        <f t="shared" ca="1" si="74"/>
        <v/>
      </c>
      <c r="DM18" s="915" t="str">
        <f t="shared" ca="1" si="106"/>
        <v/>
      </c>
      <c r="DN18" s="15"/>
      <c r="DO18" s="324"/>
      <c r="DP18" s="16"/>
      <c r="DQ18" s="16"/>
      <c r="DR18" s="16"/>
      <c r="DS18" s="16"/>
      <c r="DT18" s="318" t="str">
        <f>IFERROR(VLOOKUP($DN18,'（様式１号）３整理番号表'!$Z$19:$AB$32,3,FALSE),"")</f>
        <v/>
      </c>
      <c r="DU18" s="259" t="str">
        <f t="shared" si="75"/>
        <v/>
      </c>
      <c r="DV18" s="14"/>
      <c r="DW18" s="17" t="str">
        <f t="shared" ca="1" si="76"/>
        <v/>
      </c>
      <c r="DX18" s="88" t="str">
        <f t="shared" ca="1" si="99"/>
        <v/>
      </c>
      <c r="DZ18" s="339">
        <f t="shared" ca="1" si="77"/>
        <v>0</v>
      </c>
      <c r="EA18" s="339">
        <f t="shared" ca="1" si="77"/>
        <v>0</v>
      </c>
      <c r="EB18" s="339">
        <f t="shared" ca="1" si="77"/>
        <v>0</v>
      </c>
      <c r="EC18" s="339">
        <f t="shared" ca="1" si="77"/>
        <v>0</v>
      </c>
      <c r="ED18" s="339">
        <f t="shared" ca="1" si="77"/>
        <v>0</v>
      </c>
      <c r="EE18" s="339">
        <f t="shared" ca="1" si="77"/>
        <v>0</v>
      </c>
      <c r="EF18" s="339">
        <f t="shared" ca="1" si="77"/>
        <v>0</v>
      </c>
      <c r="EG18" s="339">
        <f t="shared" ca="1" si="77"/>
        <v>0</v>
      </c>
      <c r="EH18" s="339">
        <f t="shared" ca="1" si="77"/>
        <v>0</v>
      </c>
      <c r="EI18" s="339">
        <f t="shared" ca="1" si="77"/>
        <v>0</v>
      </c>
      <c r="EJ18" s="339">
        <f t="shared" ca="1" si="77"/>
        <v>0</v>
      </c>
      <c r="EK18" s="339">
        <f t="shared" ca="1" si="77"/>
        <v>0</v>
      </c>
      <c r="EL18" s="339">
        <f t="shared" ca="1" si="77"/>
        <v>0</v>
      </c>
      <c r="EM18" s="339">
        <f t="shared" ca="1" si="77"/>
        <v>0</v>
      </c>
      <c r="EO18" s="298" t="str">
        <f t="shared" ca="1" si="78"/>
        <v/>
      </c>
      <c r="EP18" s="298" t="str">
        <f t="shared" ca="1" si="96"/>
        <v/>
      </c>
      <c r="EQ18" s="298" t="str">
        <f t="shared" ca="1" si="97"/>
        <v/>
      </c>
      <c r="ER18" s="298" t="str">
        <f t="shared" ca="1" si="79"/>
        <v/>
      </c>
      <c r="ES18" s="298" t="str">
        <f ca="1">IFERROR(INDEX('郵便番号（石川県）'!$A$3:$F$2574,MATCH(INDIRECT("'("&amp;EO18&amp;")'!E7"),'郵便番号（石川県）'!$A$3:$A$2574,0),6),"")</f>
        <v/>
      </c>
      <c r="ET18" s="298" t="str">
        <f ca="1">IFERROR(INDEX('郵便番号（石川県）'!$A$3:$F$2574,MATCH(INDIRECT("'("&amp;$EO18&amp;")'!E7"),'郵便番号（石川県）'!$A$3:$A$2574,0),5),"")</f>
        <v/>
      </c>
      <c r="EU18" s="298" t="str">
        <f t="shared" ca="1" si="80"/>
        <v/>
      </c>
      <c r="EV18" s="298" t="str">
        <f t="shared" ca="1" si="81"/>
        <v/>
      </c>
      <c r="EW18" s="298" t="str">
        <f t="shared" ca="1" si="82"/>
        <v/>
      </c>
      <c r="EX18" s="298" t="str">
        <f t="shared" ca="1" si="83"/>
        <v/>
      </c>
      <c r="EY18" s="298" t="str">
        <f t="shared" ca="1" si="84"/>
        <v/>
      </c>
      <c r="EZ18" s="298" t="str">
        <f t="shared" ca="1" si="85"/>
        <v/>
      </c>
      <c r="FA18" s="298" t="str">
        <f t="shared" ca="1" si="86"/>
        <v/>
      </c>
      <c r="FB18" s="298" t="str">
        <f t="shared" ca="1" si="87"/>
        <v/>
      </c>
      <c r="FC18" s="298" t="str">
        <f t="shared" ca="1" si="88"/>
        <v/>
      </c>
      <c r="FD18" s="627" t="str">
        <f t="shared" ca="1" si="89"/>
        <v/>
      </c>
      <c r="FE18" s="630">
        <v>8</v>
      </c>
      <c r="FF18" s="299" t="str">
        <f t="shared" ca="1" si="90"/>
        <v/>
      </c>
      <c r="FG18" s="993" t="str">
        <f t="shared" ca="1" si="98"/>
        <v/>
      </c>
      <c r="FH18" s="672" t="str">
        <f t="shared" ca="1" si="91"/>
        <v/>
      </c>
      <c r="FI18" s="299">
        <f ca="1">COUNTIF($FH$11:FH18,"■")</f>
        <v>0</v>
      </c>
    </row>
    <row r="19" spans="1:165" ht="34.5" customHeight="1">
      <c r="A19" s="445">
        <f t="shared" ca="1" si="19"/>
        <v>0</v>
      </c>
      <c r="B19" s="446">
        <f>IF(R19&lt;&gt;"",IF(COUNTIF(R$11:R19,R19)=1,MAX(B$11:B18)+1,INDEX(B$11:B18,MATCH(R19,R$11:R18,0),1)),0)</f>
        <v>1</v>
      </c>
      <c r="C19" s="446">
        <f ca="1">IF(T19&lt;&gt;"",IF(COUNTIF(T$11:T19,T19)=1,MAX(C$11:C18)+1,INDEX(C$11:C18,MATCH(T19,T$11:T18,0),1)),0)</f>
        <v>0</v>
      </c>
      <c r="D19" s="446">
        <f ca="1">IF(U19&lt;&gt;"",IF(COUNTIF(U$11:U19,U19)=1,MAX(D$11:D18)+1,INDEX(D$11:D18,MATCH(U19,U$11:U18,0),1)),0)</f>
        <v>0</v>
      </c>
      <c r="E19" s="446">
        <f ca="1">IF(S19&lt;&gt;"",IF(COUNTIF(S$11:S19,S19)=1,MAX(E$11:E18)+1,INDEX(E$11:E18,MATCH(S19,S$11:S18,0),1)),0)</f>
        <v>0</v>
      </c>
      <c r="F19" s="446">
        <f ca="1">IF(Z19&lt;&gt;"",IF(COUNTIF(Z$11:Z19,Z19)=1,MAX(F$11:F18)+1,INDEX(F$11:F18,MATCH(Z19,Z$11:Z18,0),1)),0)</f>
        <v>0</v>
      </c>
      <c r="G19" s="447" cm="1">
        <f t="array" aca="1" ref="G19" ca="1">IF(Z19&lt;&gt;"",IF(COUNTIFS(Z$11:Z19,Z19,W$11:W19,W19)=1,MAX(G$11:G18)+1,INDEX(G$11:G18,MATCH(Z19&amp;W19,Z$11:Z18&amp;W$11:W19,0),1)),0)</f>
        <v>0</v>
      </c>
      <c r="H19" s="447">
        <f t="shared" ca="1" si="20"/>
        <v>0</v>
      </c>
      <c r="I19" s="447">
        <f ca="1">IF(T19="",0,IF(COUNTIF(T$11:T19,T19)=1,1,0))</f>
        <v>0</v>
      </c>
      <c r="J19" s="447">
        <f ca="1">IF(U19="",0,IF(COUNTIF(U$11:U19,U19)=1,1,0))</f>
        <v>0</v>
      </c>
      <c r="K19" s="447">
        <f ca="1">IF(S19="",0,IF(COUNTIF(S$11:S19,S19)=1,1,0))</f>
        <v>0</v>
      </c>
      <c r="L19" s="446">
        <f ca="1">IF(Z19="",0,IF(COUNTIF(Z$11:Z19,Z19)=1,1,0))</f>
        <v>0</v>
      </c>
      <c r="M19" s="767">
        <f ca="1">IF($W19=2,IF(COUNTIFS($W$11:$W19,2,$Z$11:$Z19,$Z19)=1,1,0),0)</f>
        <v>0</v>
      </c>
      <c r="N19" s="767">
        <f ca="1">IF($W19=1,IF(COUNTIFS($W$11:$W19,2,$Z$11:$Z19,$Z19)=1,1,0),0)</f>
        <v>0</v>
      </c>
      <c r="O19" s="446">
        <f ca="1">IF(H19=0,0,IF(COUNTIF(Z$11:Z19,Z19)=1,1,0))</f>
        <v>0</v>
      </c>
      <c r="P19" s="448" t="str">
        <f t="shared" ca="1" si="21"/>
        <v>石川県</v>
      </c>
      <c r="Q19" s="89">
        <f ca="1">IF(Z19&lt;&gt;0,ROW()-10,0)</f>
        <v>9</v>
      </c>
      <c r="R19" s="170" t="s">
        <v>459</v>
      </c>
      <c r="S19" s="357" t="str">
        <f t="shared" ca="1" si="108"/>
        <v/>
      </c>
      <c r="T19" s="357" t="str">
        <f t="shared" ca="1" si="109"/>
        <v/>
      </c>
      <c r="U19" s="58" t="str">
        <f t="shared" ref="U19:U76" ca="1" si="117">IF(T19&lt;&gt;"",$T19&amp;IF($W19=1,"(補強)",IF($W19=2,"(補強以外)")),"")</f>
        <v/>
      </c>
      <c r="V19" s="58" t="str">
        <f t="shared" ref="V19:V76" ca="1" si="118">S19</f>
        <v/>
      </c>
      <c r="W19" s="210" t="str">
        <f t="shared" ca="1" si="94"/>
        <v/>
      </c>
      <c r="X19" s="369">
        <f ca="1">IFERROR(VLOOKUP(W19,'（様式１号）３整理番号表'!$B$4:$H$5,2,FALSE),0)</f>
        <v>0</v>
      </c>
      <c r="Y19" s="768" t="str" cm="1">
        <f t="array" aca="1" ref="Y19" ca="1">IF(AND(D19=0,F19=0),"",IF(COUNTIF(D$11:D19,D19)=1,1,IF(COUNTIFS(D$11:D19,D19,F$11:F19,F19)=1,INDEX((D$11:D19,F$11:F19,Y$11:Y19),MATCH(_xlfn.MAXIFS(F$11:F18,D$11:D18,D19),$F$11:F19,0),1,3)+1,INDEX((D$11:D19,F$11:F19,Y$11:Y19),MATCH(D19&amp;F19,D$11:D19&amp;F$11:F19,0),1,3))))</f>
        <v/>
      </c>
      <c r="Z19" s="40" t="str">
        <f t="shared" ca="1" si="107"/>
        <v/>
      </c>
      <c r="AA19" s="78" t="str">
        <f t="shared" ca="1" si="25"/>
        <v/>
      </c>
      <c r="AB19" s="93">
        <f ca="1">IFERROR(VLOOKUP(AA19,'（様式１号）３整理番号表'!$B$10:$H$16,2,FALSE),0)</f>
        <v>0</v>
      </c>
      <c r="AC19" s="78" t="str">
        <f t="shared" ca="1" si="26"/>
        <v/>
      </c>
      <c r="AD19" s="78" t="str">
        <f t="shared" ca="1" si="27"/>
        <v/>
      </c>
      <c r="AE19" s="93">
        <f ca="1">IFERROR(VLOOKUP(AD19,'（様式１号）３整理番号表'!$B$21:$H$22,2,FALSE),0)</f>
        <v>0</v>
      </c>
      <c r="AF19" s="78" t="str">
        <f t="shared" ca="1" si="3"/>
        <v/>
      </c>
      <c r="AG19" s="93">
        <f ca="1">IFERROR(VLOOKUP(AF19,'（様式１号）３整理番号表'!$B$26:$H$31,2,FALSE),0)</f>
        <v>0</v>
      </c>
      <c r="AH19" s="78" t="str">
        <f t="shared" ca="1" si="28"/>
        <v/>
      </c>
      <c r="AI19" s="93">
        <f ca="1">IFERROR(VLOOKUP(AH19,'（様式１号）３整理番号表'!$J$5:$N$59,2,FALSE),0)</f>
        <v>0</v>
      </c>
      <c r="AJ19" s="77" t="str">
        <f t="shared" ca="1" si="29"/>
        <v/>
      </c>
      <c r="AK19" s="93">
        <f ca="1">IFERROR(VLOOKUP(AJ19,'（様式１号）３整理番号表'!$P$5:$R$29,2,FALSE),0)</f>
        <v>0</v>
      </c>
      <c r="AL19" s="96" t="str">
        <f t="shared" ca="1" si="30"/>
        <v/>
      </c>
      <c r="AM19" s="96" t="str">
        <f t="shared" ca="1" si="31"/>
        <v/>
      </c>
      <c r="AN19" s="96"/>
      <c r="AO19" s="77" t="str">
        <f t="shared" ca="1" si="32"/>
        <v/>
      </c>
      <c r="AP19" s="93">
        <f ca="1">IFERROR(VLOOKUP(AO19,'（様式１号）３整理番号表'!$P$5:$R$29,2,FALSE),0)</f>
        <v>0</v>
      </c>
      <c r="AQ19" s="78" t="str">
        <f t="shared" ca="1" si="33"/>
        <v/>
      </c>
      <c r="AR19" s="93">
        <f t="shared" ca="1" si="110"/>
        <v>0</v>
      </c>
      <c r="AS19" s="78" t="str">
        <f t="shared" ca="1" si="35"/>
        <v/>
      </c>
      <c r="AT19" s="40" t="str">
        <f t="shared" ca="1" si="36"/>
        <v/>
      </c>
      <c r="AU19" s="93" t="str">
        <f t="shared" ca="1" si="111"/>
        <v/>
      </c>
      <c r="AV19" s="212" t="str">
        <f t="shared" ca="1" si="38"/>
        <v/>
      </c>
      <c r="AW19" s="81" t="str">
        <f t="shared" ca="1" si="39"/>
        <v/>
      </c>
      <c r="AX19" s="622" t="str">
        <f t="shared" ca="1" si="4"/>
        <v/>
      </c>
      <c r="AY19" s="622" t="str">
        <f t="shared" ca="1" si="5"/>
        <v/>
      </c>
      <c r="AZ19" s="622" t="str">
        <f t="shared" ca="1" si="5"/>
        <v/>
      </c>
      <c r="BA19" s="622" t="str">
        <f t="shared" ca="1" si="5"/>
        <v/>
      </c>
      <c r="BB19" s="622" t="str">
        <f t="shared" ca="1" si="40"/>
        <v/>
      </c>
      <c r="BC19" s="622" t="str">
        <f t="shared" ca="1" si="6"/>
        <v/>
      </c>
      <c r="BD19" s="622" t="str">
        <f t="shared" ca="1" si="7"/>
        <v/>
      </c>
      <c r="BE19" s="622" t="str">
        <f t="shared" ca="1" si="7"/>
        <v/>
      </c>
      <c r="BF19" s="77" t="str">
        <f t="shared" ca="1" si="41"/>
        <v/>
      </c>
      <c r="BG19" s="78" t="str">
        <f t="shared" ca="1" si="42"/>
        <v/>
      </c>
      <c r="BH19" s="94">
        <f ca="1">IF(BF19&lt;&gt;"",INDEX('（様式１号）３整理番号表'!$AB$7:$AQ$12,MATCH(BF19,'（様式１号）３整理番号表'!$AA$7:$AA$12,0),MATCH(BG19,'（様式１号）３整理番号表'!$AB$6:$AQ$6,0)),0)</f>
        <v>0</v>
      </c>
      <c r="BI19" s="96" t="str">
        <f t="shared" ca="1" si="112"/>
        <v/>
      </c>
      <c r="BJ19" s="80" t="str">
        <f t="shared" ca="1" si="113"/>
        <v/>
      </c>
      <c r="BK19" s="81" t="str">
        <f t="shared" ca="1" si="44"/>
        <v/>
      </c>
      <c r="BL19" s="80" t="str">
        <f t="shared" ca="1" si="45"/>
        <v/>
      </c>
      <c r="BM19" s="79" t="str">
        <f t="shared" ca="1" si="46"/>
        <v/>
      </c>
      <c r="BN19" s="82" t="str">
        <f t="shared" ca="1" si="47"/>
        <v/>
      </c>
      <c r="BO19" s="83" t="str">
        <f t="shared" ca="1" si="48"/>
        <v/>
      </c>
      <c r="BP19" s="84" t="str">
        <f t="shared" ca="1" si="49"/>
        <v/>
      </c>
      <c r="BQ19" s="82" t="str">
        <f t="shared" ca="1" si="50"/>
        <v/>
      </c>
      <c r="BR19" s="97" t="str">
        <f t="shared" ca="1" si="51"/>
        <v/>
      </c>
      <c r="BS19" s="95" t="str">
        <f t="shared" ca="1" si="52"/>
        <v/>
      </c>
      <c r="BT19" s="184" t="str">
        <f t="shared" ca="1" si="9"/>
        <v/>
      </c>
      <c r="BU19" s="611" t="str">
        <f t="shared" ca="1" si="53"/>
        <v/>
      </c>
      <c r="BV19" s="77" t="str">
        <f t="shared" ca="1" si="54"/>
        <v/>
      </c>
      <c r="BW19" s="85" t="str">
        <f t="shared" ca="1" si="55"/>
        <v/>
      </c>
      <c r="BX19" s="86" t="str">
        <f t="shared" ca="1" si="56"/>
        <v/>
      </c>
      <c r="BY19" s="231">
        <f ca="1">IF('ポイント要件確認等（個別表）'!AD19=1,ROUNDDOWN('ポイント要件確認等（個別表）'!AV19,-3),IF('ポイント要件確認等（個別表）'!AD19=2,ROUNDDOWN('ポイント要件確認等（個別表）'!BH19,-3),IF('ポイント要件確認等（個別表）'!AD19=3,ROUNDDOWN('ポイント要件確認等（個別表）'!BT19,-3),0)))</f>
        <v>0</v>
      </c>
      <c r="BZ19" s="86" t="str">
        <f t="shared" ca="1" si="57"/>
        <v/>
      </c>
      <c r="CA19" s="232" t="str">
        <f t="shared" ca="1" si="58"/>
        <v/>
      </c>
      <c r="CB19" s="232">
        <f t="shared" ca="1" si="114"/>
        <v>0</v>
      </c>
      <c r="CC19" s="86" t="str">
        <f t="shared" ca="1" si="60"/>
        <v/>
      </c>
      <c r="CD19" s="86" t="str">
        <f t="shared" ca="1" si="61"/>
        <v/>
      </c>
      <c r="CE19" s="609"/>
      <c r="CF19" s="86" t="str">
        <f t="shared" ca="1" si="62"/>
        <v/>
      </c>
      <c r="CG19" s="185" t="str">
        <f t="shared" ca="1" si="63"/>
        <v/>
      </c>
      <c r="CH19" s="246" t="str">
        <f t="shared" ca="1" si="64"/>
        <v>含税額</v>
      </c>
      <c r="CI19" s="247" t="str">
        <f ca="1">IF($BW19&gt;0,IF(AND($BV19=1,$CG19="控除不可"),"",IF(AND($BV19=1,$CG19="80%控除対象"),ROUNDDOWN($BY19*8/102,0),IF(AND($BV19=1,$CG19="全額控除"),ROUNDDOWN($BY19*10/100,0),IF(OR($BV19=2,$BV19=3),"","")))),"")</f>
        <v/>
      </c>
      <c r="CJ19" s="87" t="str">
        <f ca="1">IFERROR(IF(INDIRECT("'("&amp;'２個別表'!EO19&amp;")'!AR"&amp;84+EP19)&lt;&gt;1,"",1),"")</f>
        <v/>
      </c>
      <c r="CK19" s="244" t="str">
        <f t="shared" ref="CK19:CK76" ca="1" si="119">IFERROR(IF(INDIRECT("'("&amp;EO19&amp;")'!AW"&amp;84+EP19)&lt;&gt;1,"",1),"")</f>
        <v/>
      </c>
      <c r="CL19" s="235" t="str">
        <f t="shared" ref="CL19:CL76" ca="1" si="120">IFERROR(IF(INDIRECT("'("&amp;EO19&amp;")'!AX"&amp;84+EP19)="","",INDIRECT("'("&amp;EO19&amp;")'!AX"&amp;84+EP19)),"")</f>
        <v/>
      </c>
      <c r="CM19" s="239" t="str">
        <f t="shared" ref="CM19:CM76" ca="1" si="121">IFERROR(IF(INDIRECT("'("&amp;EO19&amp;")'!AY"&amp;84+EP19)="","",INDIRECT("'("&amp;EO19&amp;")'!AY"&amp;84+EP19)),"")</f>
        <v/>
      </c>
      <c r="CN19" s="77" t="str">
        <f t="shared" ref="CN19:CN76" ca="1" si="122">IFERROR(IF(INDIRECT("'("&amp;EO19&amp;")'!AZ"&amp;84+EP19)="","",INDIRECT("'("&amp;EO19&amp;")'!AZ"&amp;84+EP19)),"")</f>
        <v/>
      </c>
      <c r="CO19" s="93" t="str">
        <f ca="1">IFERROR(VLOOKUP(CN19,'（様式１号）３整理番号表'!$T$5:$V$15,2,FALSE),"")</f>
        <v/>
      </c>
      <c r="CP19" s="78" t="str">
        <f t="shared" ref="CP19:CP76" ca="1" si="123">IFERROR(IF(INDIRECT("'("&amp;EO19&amp;")'!AZ"&amp;84+EP19)="","",INDIRECT("'("&amp;EO19&amp;")'!AZ"&amp;84+EP19)),"")</f>
        <v/>
      </c>
      <c r="CQ19" s="93" t="str">
        <f ca="1">IFERROR(VLOOKUP(CP19,'（様式１号）３整理番号表'!$T$19:$V$24,2,FALSE),"")</f>
        <v/>
      </c>
      <c r="CR19" s="78" t="str">
        <f ca="1">IFERROR(IF(INDIRECT("'("&amp;'２個別表'!EO19&amp;")'!AV"&amp;84+EP19)&lt;&gt;1,"",1),"")</f>
        <v/>
      </c>
      <c r="CS19" s="232">
        <f t="shared" ca="1" si="115"/>
        <v>0</v>
      </c>
      <c r="CT19" s="248">
        <f t="shared" ca="1" si="116"/>
        <v>0</v>
      </c>
      <c r="CU19" s="376" t="str">
        <f ca="1">IF(ER19="補強",IF(COUNTIFS($Z$11:Z19,Z19,$W$11:W19,1)=1,"１①",""),IF(COUNTIFS($Z$11:Z19,Z19,$W$11:W19,2)=1,"２①",""))</f>
        <v/>
      </c>
      <c r="CV19" s="57" t="str">
        <f t="shared" ca="1" si="10"/>
        <v/>
      </c>
      <c r="CW19" s="879" t="str">
        <f t="shared" ca="1" si="11"/>
        <v/>
      </c>
      <c r="CX19" s="256" t="str">
        <f t="shared" ca="1" si="12"/>
        <v/>
      </c>
      <c r="CY19" s="256" t="str">
        <f t="shared" ca="1" si="13"/>
        <v/>
      </c>
      <c r="CZ19" s="256" t="str">
        <f t="shared" ca="1" si="14"/>
        <v/>
      </c>
      <c r="DA19" s="256" t="str">
        <f t="shared" ca="1" si="15"/>
        <v/>
      </c>
      <c r="DB19" s="316" t="str">
        <f ca="1">IFERROR(VLOOKUP($CU19,'（様式１号）３整理番号表'!$Z$19:$AB$32,3,FALSE),"")</f>
        <v/>
      </c>
      <c r="DC19" s="259" t="str">
        <f t="shared" ca="1" si="72"/>
        <v>-</v>
      </c>
      <c r="DD19" s="618" t="str">
        <f t="shared" ca="1" si="73"/>
        <v/>
      </c>
      <c r="DE19" s="321" t="str">
        <f ca="1">IF(AND(AO19=18,AS19=1),IF(COUNTIFS($Y$11:Y19,Y19,$AS$11:AS19,1)=1,"２②",""),IF($CU19="１①",INDEX(INDIRECT("'("&amp;$EO19&amp;")'!AR116:BB116"),1,MATCH(INDIRECT("'("&amp;$EO19&amp;")'!C118"),INDIRECT("'("&amp;$EO19&amp;")'!AR119:BB119"),0)),""))</f>
        <v/>
      </c>
      <c r="DF19" s="324" t="str">
        <f t="shared" ca="1" si="100"/>
        <v/>
      </c>
      <c r="DG19" s="313" t="str">
        <f t="shared" ca="1" si="101"/>
        <v/>
      </c>
      <c r="DH19" s="313" t="str">
        <f t="shared" ca="1" si="102"/>
        <v/>
      </c>
      <c r="DI19" s="313" t="str">
        <f t="shared" ca="1" si="103"/>
        <v/>
      </c>
      <c r="DJ19" s="313" t="str">
        <f t="shared" ca="1" si="104"/>
        <v/>
      </c>
      <c r="DK19" s="328" t="str">
        <f t="shared" ca="1" si="105"/>
        <v/>
      </c>
      <c r="DL19" s="334" t="str">
        <f t="shared" ca="1" si="74"/>
        <v/>
      </c>
      <c r="DM19" s="915" t="str">
        <f t="shared" ca="1" si="106"/>
        <v/>
      </c>
      <c r="DN19" s="15"/>
      <c r="DO19" s="324"/>
      <c r="DP19" s="16"/>
      <c r="DQ19" s="16"/>
      <c r="DR19" s="16"/>
      <c r="DS19" s="16"/>
      <c r="DT19" s="318" t="str">
        <f>IFERROR(VLOOKUP($DN19,'（様式１号）３整理番号表'!$Z$19:$AB$32,3,FALSE),"")</f>
        <v/>
      </c>
      <c r="DU19" s="259" t="str">
        <f t="shared" si="75"/>
        <v/>
      </c>
      <c r="DV19" s="14"/>
      <c r="DW19" s="17" t="str">
        <f t="shared" ca="1" si="76"/>
        <v/>
      </c>
      <c r="DX19" s="88" t="str">
        <f t="shared" ca="1" si="99"/>
        <v/>
      </c>
      <c r="DZ19" s="339">
        <f t="shared" ca="1" si="77"/>
        <v>0</v>
      </c>
      <c r="EA19" s="339">
        <f t="shared" ca="1" si="77"/>
        <v>0</v>
      </c>
      <c r="EB19" s="339">
        <f t="shared" ca="1" si="77"/>
        <v>0</v>
      </c>
      <c r="EC19" s="339">
        <f t="shared" ca="1" si="77"/>
        <v>0</v>
      </c>
      <c r="ED19" s="339">
        <f t="shared" ca="1" si="77"/>
        <v>0</v>
      </c>
      <c r="EE19" s="339">
        <f t="shared" ca="1" si="77"/>
        <v>0</v>
      </c>
      <c r="EF19" s="339">
        <f t="shared" ca="1" si="77"/>
        <v>0</v>
      </c>
      <c r="EG19" s="339">
        <f t="shared" ca="1" si="77"/>
        <v>0</v>
      </c>
      <c r="EH19" s="339">
        <f t="shared" ca="1" si="77"/>
        <v>0</v>
      </c>
      <c r="EI19" s="339">
        <f t="shared" ca="1" si="77"/>
        <v>0</v>
      </c>
      <c r="EJ19" s="339">
        <f t="shared" ca="1" si="77"/>
        <v>0</v>
      </c>
      <c r="EK19" s="339">
        <f t="shared" ca="1" si="77"/>
        <v>0</v>
      </c>
      <c r="EL19" s="339">
        <f t="shared" ca="1" si="77"/>
        <v>0</v>
      </c>
      <c r="EM19" s="339">
        <f t="shared" ca="1" si="77"/>
        <v>0</v>
      </c>
      <c r="EO19" s="298" t="str">
        <f t="shared" ca="1" si="78"/>
        <v/>
      </c>
      <c r="EP19" s="298" t="str">
        <f t="shared" ca="1" si="96"/>
        <v/>
      </c>
      <c r="EQ19" s="298" t="str">
        <f t="shared" ca="1" si="97"/>
        <v/>
      </c>
      <c r="ER19" s="298" t="str">
        <f t="shared" ca="1" si="79"/>
        <v/>
      </c>
      <c r="ES19" s="298" t="str">
        <f ca="1">IFERROR(INDEX('郵便番号（石川県）'!$A$3:$F$2574,MATCH(INDIRECT("'("&amp;EO19&amp;")'!E7"),'郵便番号（石川県）'!$A$3:$A$2574,0),6),"")</f>
        <v/>
      </c>
      <c r="ET19" s="298" t="str">
        <f ca="1">IFERROR(INDEX('郵便番号（石川県）'!$A$3:$F$2574,MATCH(INDIRECT("'("&amp;$EO19&amp;")'!E7"),'郵便番号（石川県）'!$A$3:$A$2574,0),5),"")</f>
        <v/>
      </c>
      <c r="EU19" s="298" t="str">
        <f t="shared" ca="1" si="80"/>
        <v/>
      </c>
      <c r="EV19" s="298" t="str">
        <f t="shared" ca="1" si="81"/>
        <v/>
      </c>
      <c r="EW19" s="298" t="str">
        <f t="shared" ca="1" si="82"/>
        <v/>
      </c>
      <c r="EX19" s="298" t="str">
        <f t="shared" ca="1" si="83"/>
        <v/>
      </c>
      <c r="EY19" s="298" t="str">
        <f t="shared" ca="1" si="84"/>
        <v/>
      </c>
      <c r="EZ19" s="298" t="str">
        <f t="shared" ca="1" si="85"/>
        <v/>
      </c>
      <c r="FA19" s="298" t="str">
        <f t="shared" ca="1" si="86"/>
        <v/>
      </c>
      <c r="FB19" s="298" t="str">
        <f t="shared" ca="1" si="87"/>
        <v/>
      </c>
      <c r="FC19" s="298" t="str">
        <f t="shared" ca="1" si="88"/>
        <v/>
      </c>
      <c r="FD19" s="627" t="str">
        <f t="shared" ca="1" si="89"/>
        <v/>
      </c>
      <c r="FE19" s="629">
        <v>9</v>
      </c>
      <c r="FF19" s="299" t="str">
        <f t="shared" ca="1" si="90"/>
        <v/>
      </c>
      <c r="FG19" s="993" t="str">
        <f t="shared" ca="1" si="98"/>
        <v/>
      </c>
      <c r="FH19" s="672" t="str">
        <f t="shared" ca="1" si="91"/>
        <v/>
      </c>
      <c r="FI19" s="299">
        <f ca="1">COUNTIF($FH$11:FH19,"■")</f>
        <v>0</v>
      </c>
    </row>
    <row r="20" spans="1:165" ht="34.5" customHeight="1">
      <c r="A20" s="445">
        <f t="shared" ca="1" si="19"/>
        <v>0</v>
      </c>
      <c r="B20" s="446">
        <f>IF(R20&lt;&gt;"",IF(COUNTIF(R$11:R20,R20)=1,MAX(B$11:B19)+1,INDEX(B$11:B19,MATCH(R20,R$11:R19,0),1)),0)</f>
        <v>1</v>
      </c>
      <c r="C20" s="446">
        <f ca="1">IF(T20&lt;&gt;"",IF(COUNTIF(T$11:T20,T20)=1,MAX(C$11:C19)+1,INDEX(C$11:C19,MATCH(T20,T$11:T19,0),1)),0)</f>
        <v>0</v>
      </c>
      <c r="D20" s="446">
        <f ca="1">IF(U20&lt;&gt;"",IF(COUNTIF(U$11:U20,U20)=1,MAX(D$11:D19)+1,INDEX(D$11:D19,MATCH(U20,U$11:U19,0),1)),0)</f>
        <v>0</v>
      </c>
      <c r="E20" s="446">
        <f ca="1">IF(S20&lt;&gt;"",IF(COUNTIF(S$11:S20,S20)=1,MAX(E$11:E19)+1,INDEX(E$11:E19,MATCH(S20,S$11:S19,0),1)),0)</f>
        <v>0</v>
      </c>
      <c r="F20" s="446">
        <f ca="1">IF(Z20&lt;&gt;"",IF(COUNTIF(Z$11:Z20,Z20)=1,MAX(F$11:F19)+1,INDEX(F$11:F19,MATCH(Z20,Z$11:Z19,0),1)),0)</f>
        <v>0</v>
      </c>
      <c r="G20" s="447" cm="1">
        <f t="array" aca="1" ref="G20" ca="1">IF(Z20&lt;&gt;"",IF(COUNTIFS(Z$11:Z20,Z20,W$11:W20,W20)=1,MAX(G$11:G19)+1,INDEX(G$11:G19,MATCH(Z20&amp;W20,Z$11:Z19&amp;W$11:W20,0),1)),0)</f>
        <v>0</v>
      </c>
      <c r="H20" s="447">
        <f t="shared" ca="1" si="20"/>
        <v>0</v>
      </c>
      <c r="I20" s="447">
        <f ca="1">IF(T20="",0,IF(COUNTIF(T$11:T20,T20)=1,1,0))</f>
        <v>0</v>
      </c>
      <c r="J20" s="447">
        <f ca="1">IF(U20="",0,IF(COUNTIF(U$11:U20,U20)=1,1,0))</f>
        <v>0</v>
      </c>
      <c r="K20" s="447">
        <f ca="1">IF(S20="",0,IF(COUNTIF(S$11:S20,S20)=1,1,0))</f>
        <v>0</v>
      </c>
      <c r="L20" s="446">
        <f ca="1">IF(Z20="",0,IF(COUNTIF(Z$11:Z20,Z20)=1,1,0))</f>
        <v>0</v>
      </c>
      <c r="M20" s="767">
        <f ca="1">IF($W20=2,IF(COUNTIFS($W$11:$W20,2,$Z$11:$Z20,$Z20)=1,1,0),0)</f>
        <v>0</v>
      </c>
      <c r="N20" s="767">
        <f ca="1">IF($W20=1,IF(COUNTIFS($W$11:$W20,2,$Z$11:$Z20,$Z20)=1,1,0),0)</f>
        <v>0</v>
      </c>
      <c r="O20" s="446">
        <f ca="1">IF(H20=0,0,IF(COUNTIF(Z$11:Z20,Z20)=1,1,0))</f>
        <v>0</v>
      </c>
      <c r="P20" s="448" t="str">
        <f t="shared" ca="1" si="21"/>
        <v>石川県</v>
      </c>
      <c r="Q20" s="89">
        <f ca="1">IF(Z20&lt;&gt;0,ROW()-10,0)</f>
        <v>10</v>
      </c>
      <c r="R20" s="170" t="s">
        <v>459</v>
      </c>
      <c r="S20" s="357" t="str">
        <f t="shared" ca="1" si="108"/>
        <v/>
      </c>
      <c r="T20" s="357" t="str">
        <f t="shared" ca="1" si="109"/>
        <v/>
      </c>
      <c r="U20" s="58" t="str">
        <f t="shared" ca="1" si="117"/>
        <v/>
      </c>
      <c r="V20" s="58" t="str">
        <f t="shared" ca="1" si="118"/>
        <v/>
      </c>
      <c r="W20" s="210" t="str">
        <f t="shared" ca="1" si="94"/>
        <v/>
      </c>
      <c r="X20" s="369">
        <f ca="1">IFERROR(VLOOKUP(W20,'（様式１号）３整理番号表'!$B$4:$H$5,2,FALSE),0)</f>
        <v>0</v>
      </c>
      <c r="Y20" s="768" t="str" cm="1">
        <f t="array" aca="1" ref="Y20" ca="1">IF(AND(D20=0,F20=0),"",IF(COUNTIF(D$11:D20,D20)=1,1,IF(COUNTIFS(D$11:D20,D20,F$11:F20,F20)=1,INDEX((D$11:D20,F$11:F20,Y$11:Y20),MATCH(_xlfn.MAXIFS(F$11:F19,D$11:D19,D20),$F$11:F20,0),1,3)+1,INDEX((D$11:D20,F$11:F20,Y$11:Y20),MATCH(D20&amp;F20,D$11:D20&amp;F$11:F20,0),1,3))))</f>
        <v/>
      </c>
      <c r="Z20" s="40" t="str">
        <f ca="1">EU20</f>
        <v/>
      </c>
      <c r="AA20" s="78" t="str">
        <f t="shared" ca="1" si="25"/>
        <v/>
      </c>
      <c r="AB20" s="93">
        <f ca="1">IFERROR(VLOOKUP(AA20,'（様式１号）３整理番号表'!$B$10:$H$16,2,FALSE),0)</f>
        <v>0</v>
      </c>
      <c r="AC20" s="713" t="str">
        <f t="shared" ref="AC20" ca="1" si="124">IFERROR(IF(INDIRECT("'("&amp;EO20&amp;")'!AA30")="■",1,""),"")</f>
        <v/>
      </c>
      <c r="AD20" s="713" t="str">
        <f t="shared" ref="AD20" ca="1" si="125">IFERROR(IF(INDIRECT("'("&amp;EO20&amp;")'!o13")="■",2,1),"")</f>
        <v/>
      </c>
      <c r="AE20" s="93">
        <f ca="1">IFERROR(VLOOKUP(AD20,'（様式１号）３整理番号表'!$B$21:$H$22,2,FALSE),0)</f>
        <v>0</v>
      </c>
      <c r="AF20" s="713" t="str">
        <f t="shared" ca="1" si="3"/>
        <v/>
      </c>
      <c r="AG20" s="93">
        <f ca="1">IFERROR(VLOOKUP(AF20,'（様式１号）３整理番号表'!$B$26:$H$31,2,FALSE),0)</f>
        <v>0</v>
      </c>
      <c r="AH20" s="713" t="str">
        <f t="shared" ca="1" si="28"/>
        <v/>
      </c>
      <c r="AI20" s="93">
        <f ca="1">IFERROR(VLOOKUP(AH20,'（様式１号）３整理番号表'!$J$5:$N$59,2,FALSE),0)</f>
        <v>0</v>
      </c>
      <c r="AJ20" s="77" t="str">
        <f t="shared" ca="1" si="29"/>
        <v/>
      </c>
      <c r="AK20" s="93">
        <f ca="1">IFERROR(VLOOKUP(AJ20,'（様式１号）３整理番号表'!$P$5:$R$29,2,FALSE),0)</f>
        <v>0</v>
      </c>
      <c r="AL20" s="96" t="str">
        <f t="shared" ca="1" si="30"/>
        <v/>
      </c>
      <c r="AM20" s="96" t="str">
        <f t="shared" ca="1" si="31"/>
        <v/>
      </c>
      <c r="AN20" s="96"/>
      <c r="AO20" s="77" t="str">
        <f t="shared" ca="1" si="32"/>
        <v/>
      </c>
      <c r="AP20" s="93">
        <f ca="1">IFERROR(VLOOKUP(AO20,'（様式１号）３整理番号表'!$P$5:$R$29,2,FALSE),0)</f>
        <v>0</v>
      </c>
      <c r="AQ20" s="78" t="str">
        <f t="shared" ca="1" si="33"/>
        <v/>
      </c>
      <c r="AR20" s="93">
        <f t="shared" ca="1" si="110"/>
        <v>0</v>
      </c>
      <c r="AS20" s="78" t="str">
        <f t="shared" ca="1" si="35"/>
        <v/>
      </c>
      <c r="AT20" s="40" t="str">
        <f t="shared" ca="1" si="36"/>
        <v/>
      </c>
      <c r="AU20" s="93" t="str">
        <f t="shared" ca="1" si="111"/>
        <v/>
      </c>
      <c r="AV20" s="212" t="str">
        <f t="shared" ca="1" si="38"/>
        <v/>
      </c>
      <c r="AW20" s="81" t="str">
        <f t="shared" ca="1" si="39"/>
        <v/>
      </c>
      <c r="AX20" s="622" t="str">
        <f t="shared" ca="1" si="4"/>
        <v/>
      </c>
      <c r="AY20" s="622" t="str">
        <f t="shared" ca="1" si="5"/>
        <v/>
      </c>
      <c r="AZ20" s="622" t="str">
        <f t="shared" ca="1" si="5"/>
        <v/>
      </c>
      <c r="BA20" s="622" t="str">
        <f t="shared" ca="1" si="5"/>
        <v/>
      </c>
      <c r="BB20" s="622" t="str">
        <f t="shared" ca="1" si="40"/>
        <v/>
      </c>
      <c r="BC20" s="622" t="str">
        <f t="shared" ca="1" si="6"/>
        <v/>
      </c>
      <c r="BD20" s="622" t="str">
        <f t="shared" ca="1" si="7"/>
        <v/>
      </c>
      <c r="BE20" s="622" t="str">
        <f t="shared" ca="1" si="7"/>
        <v/>
      </c>
      <c r="BF20" s="77" t="str">
        <f t="shared" ca="1" si="41"/>
        <v/>
      </c>
      <c r="BG20" s="78" t="str">
        <f t="shared" ca="1" si="42"/>
        <v/>
      </c>
      <c r="BH20" s="94">
        <f ca="1">IF(BF20&lt;&gt;"",INDEX('（様式１号）３整理番号表'!$AB$7:$AQ$12,MATCH(BF20,'（様式１号）３整理番号表'!$AA$7:$AA$12,0),MATCH(BG20,'（様式１号）３整理番号表'!$AB$6:$AQ$6,0)),0)</f>
        <v>0</v>
      </c>
      <c r="BI20" s="96" t="str">
        <f t="shared" ca="1" si="112"/>
        <v/>
      </c>
      <c r="BJ20" s="80" t="str">
        <f t="shared" ca="1" si="113"/>
        <v/>
      </c>
      <c r="BK20" s="81" t="str">
        <f t="shared" ca="1" si="44"/>
        <v/>
      </c>
      <c r="BL20" s="80" t="str">
        <f t="shared" ca="1" si="45"/>
        <v/>
      </c>
      <c r="BM20" s="79" t="str">
        <f t="shared" ca="1" si="46"/>
        <v/>
      </c>
      <c r="BN20" s="82" t="str">
        <f t="shared" ca="1" si="47"/>
        <v/>
      </c>
      <c r="BO20" s="83" t="str">
        <f t="shared" ca="1" si="48"/>
        <v/>
      </c>
      <c r="BP20" s="84" t="str">
        <f t="shared" ca="1" si="49"/>
        <v/>
      </c>
      <c r="BQ20" s="82" t="str">
        <f t="shared" ca="1" si="50"/>
        <v/>
      </c>
      <c r="BR20" s="97" t="str">
        <f t="shared" ca="1" si="51"/>
        <v/>
      </c>
      <c r="BS20" s="95" t="str">
        <f t="shared" ca="1" si="52"/>
        <v/>
      </c>
      <c r="BT20" s="184" t="str">
        <f t="shared" ca="1" si="9"/>
        <v/>
      </c>
      <c r="BU20" s="611" t="str">
        <f t="shared" ca="1" si="53"/>
        <v/>
      </c>
      <c r="BV20" s="77" t="str">
        <f t="shared" ca="1" si="54"/>
        <v/>
      </c>
      <c r="BW20" s="85" t="str">
        <f t="shared" ca="1" si="55"/>
        <v/>
      </c>
      <c r="BX20" s="86" t="str">
        <f t="shared" ca="1" si="56"/>
        <v/>
      </c>
      <c r="BY20" s="231">
        <f ca="1">IF('ポイント要件確認等（個別表）'!AD20=1,ROUNDDOWN('ポイント要件確認等（個別表）'!AV20,-3),IF('ポイント要件確認等（個別表）'!AD20=2,ROUNDDOWN('ポイント要件確認等（個別表）'!BH20,-3),IF('ポイント要件確認等（個別表）'!AD20=3,ROUNDDOWN('ポイント要件確認等（個別表）'!BT20,-3),0)))</f>
        <v>0</v>
      </c>
      <c r="BZ20" s="86" t="str">
        <f t="shared" ca="1" si="57"/>
        <v/>
      </c>
      <c r="CA20" s="232" t="str">
        <f t="shared" ca="1" si="58"/>
        <v/>
      </c>
      <c r="CB20" s="232">
        <f ca="1">SUM(CC20:CE20)</f>
        <v>0</v>
      </c>
      <c r="CC20" s="86" t="str">
        <f t="shared" ca="1" si="60"/>
        <v/>
      </c>
      <c r="CD20" s="86" t="str">
        <f t="shared" ca="1" si="61"/>
        <v/>
      </c>
      <c r="CE20" s="609"/>
      <c r="CF20" s="86" t="str">
        <f t="shared" ca="1" si="62"/>
        <v/>
      </c>
      <c r="CG20" s="185" t="str">
        <f t="shared" ca="1" si="63"/>
        <v/>
      </c>
      <c r="CH20" s="246" t="str">
        <f t="shared" ca="1" si="64"/>
        <v>含税額</v>
      </c>
      <c r="CI20" s="247" t="str">
        <f t="shared" ca="1" si="95"/>
        <v/>
      </c>
      <c r="CJ20" s="87" t="str">
        <f ca="1">IFERROR(IF(INDIRECT("'("&amp;'２個別表'!EO20&amp;")'!AR"&amp;84+EP20)&lt;&gt;1,"",1),"")</f>
        <v/>
      </c>
      <c r="CK20" s="244" t="str">
        <f t="shared" ca="1" si="119"/>
        <v/>
      </c>
      <c r="CL20" s="235" t="str">
        <f t="shared" ca="1" si="120"/>
        <v/>
      </c>
      <c r="CM20" s="239" t="str">
        <f t="shared" ca="1" si="121"/>
        <v/>
      </c>
      <c r="CN20" s="77" t="str">
        <f t="shared" ca="1" si="122"/>
        <v/>
      </c>
      <c r="CO20" s="93" t="str">
        <f ca="1">IFERROR(VLOOKUP(CN20,'（様式１号）３整理番号表'!$T$5:$V$15,2,FALSE),"")</f>
        <v/>
      </c>
      <c r="CP20" s="78" t="str">
        <f t="shared" ca="1" si="123"/>
        <v/>
      </c>
      <c r="CQ20" s="93" t="str">
        <f ca="1">IFERROR(VLOOKUP(CP20,'（様式１号）３整理番号表'!$T$19:$V$24,2,FALSE),"")</f>
        <v/>
      </c>
      <c r="CR20" s="78" t="str">
        <f ca="1">IFERROR(IF(INDIRECT("'("&amp;'２個別表'!EO20&amp;")'!AV"&amp;84+EP20)&lt;&gt;1,"",1),"")</f>
        <v/>
      </c>
      <c r="CS20" s="232">
        <f t="shared" ca="1" si="115"/>
        <v>0</v>
      </c>
      <c r="CT20" s="248">
        <f t="shared" ca="1" si="116"/>
        <v>0</v>
      </c>
      <c r="CU20" s="376" t="str">
        <f ca="1">IF(ER20="補強",IF(COUNTIFS($Z$11:Z20,Z20,$W$11:W20,1)=1,"１①",""),IF(COUNTIFS($Z$11:Z20,Z20,$W$11:W20,2)=1,"２①",""))</f>
        <v/>
      </c>
      <c r="CV20" s="57" t="str">
        <f t="shared" ca="1" si="10"/>
        <v/>
      </c>
      <c r="CW20" s="879" t="str">
        <f t="shared" ca="1" si="11"/>
        <v/>
      </c>
      <c r="CX20" s="256" t="str">
        <f t="shared" ca="1" si="12"/>
        <v/>
      </c>
      <c r="CY20" s="256" t="str">
        <f t="shared" ca="1" si="13"/>
        <v/>
      </c>
      <c r="CZ20" s="256" t="str">
        <f t="shared" ca="1" si="14"/>
        <v/>
      </c>
      <c r="DA20" s="256" t="str">
        <f t="shared" ca="1" si="15"/>
        <v/>
      </c>
      <c r="DB20" s="316" t="str">
        <f ca="1">IFERROR(VLOOKUP($CU20,'（様式１号）３整理番号表'!$Z$19:$AB$32,3,FALSE),"")</f>
        <v/>
      </c>
      <c r="DC20" s="259" t="str">
        <f t="shared" ca="1" si="72"/>
        <v>-</v>
      </c>
      <c r="DD20" s="618" t="str">
        <f t="shared" ca="1" si="73"/>
        <v/>
      </c>
      <c r="DE20" s="321" t="str">
        <f ca="1">IF(AND(AO20=18,AS20=1),IF(COUNTIFS($Y$11:Y20,Y20,$AS$11:AS20,1)=1,"２②",""),IF($CU20="１①",INDEX(INDIRECT("'("&amp;$EO20&amp;")'!AR116:BB116"),1,MATCH(INDIRECT("'("&amp;$EO20&amp;")'!C118"),INDIRECT("'("&amp;$EO20&amp;")'!AR119:BB119"),0)),""))</f>
        <v/>
      </c>
      <c r="DF20" s="324" t="str">
        <f t="shared" ca="1" si="100"/>
        <v/>
      </c>
      <c r="DG20" s="313" t="str">
        <f t="shared" ca="1" si="101"/>
        <v/>
      </c>
      <c r="DH20" s="313" t="str">
        <f t="shared" ca="1" si="102"/>
        <v/>
      </c>
      <c r="DI20" s="313" t="str">
        <f t="shared" ca="1" si="103"/>
        <v/>
      </c>
      <c r="DJ20" s="313" t="str">
        <f t="shared" ca="1" si="104"/>
        <v/>
      </c>
      <c r="DK20" s="328" t="str">
        <f t="shared" ca="1" si="105"/>
        <v/>
      </c>
      <c r="DL20" s="334" t="str">
        <f t="shared" ca="1" si="74"/>
        <v/>
      </c>
      <c r="DM20" s="915" t="str">
        <f t="shared" ca="1" si="106"/>
        <v/>
      </c>
      <c r="DN20" s="15"/>
      <c r="DO20" s="324"/>
      <c r="DP20" s="16"/>
      <c r="DQ20" s="16"/>
      <c r="DR20" s="16"/>
      <c r="DS20" s="16"/>
      <c r="DT20" s="318" t="str">
        <f>IFERROR(VLOOKUP($DN20,'（様式１号）３整理番号表'!$Z$19:$AB$32,3,FALSE),"")</f>
        <v/>
      </c>
      <c r="DU20" s="259" t="str">
        <f t="shared" si="75"/>
        <v/>
      </c>
      <c r="DV20" s="14"/>
      <c r="DW20" s="17" t="str">
        <f t="shared" ca="1" si="76"/>
        <v/>
      </c>
      <c r="DX20" s="88" t="str">
        <f t="shared" ca="1" si="99"/>
        <v/>
      </c>
      <c r="DZ20" s="339">
        <f t="shared" ca="1" si="77"/>
        <v>0</v>
      </c>
      <c r="EA20" s="339">
        <f t="shared" ca="1" si="77"/>
        <v>0</v>
      </c>
      <c r="EB20" s="339">
        <f t="shared" ca="1" si="77"/>
        <v>0</v>
      </c>
      <c r="EC20" s="339">
        <f t="shared" ca="1" si="77"/>
        <v>0</v>
      </c>
      <c r="ED20" s="339">
        <f t="shared" ca="1" si="77"/>
        <v>0</v>
      </c>
      <c r="EE20" s="339">
        <f t="shared" ca="1" si="77"/>
        <v>0</v>
      </c>
      <c r="EF20" s="339">
        <f t="shared" ca="1" si="77"/>
        <v>0</v>
      </c>
      <c r="EG20" s="339">
        <f t="shared" ca="1" si="77"/>
        <v>0</v>
      </c>
      <c r="EH20" s="339">
        <f t="shared" ca="1" si="77"/>
        <v>0</v>
      </c>
      <c r="EI20" s="339">
        <f t="shared" ca="1" si="77"/>
        <v>0</v>
      </c>
      <c r="EJ20" s="339">
        <f t="shared" ca="1" si="77"/>
        <v>0</v>
      </c>
      <c r="EK20" s="339">
        <f t="shared" ca="1" si="77"/>
        <v>0</v>
      </c>
      <c r="EL20" s="339">
        <f t="shared" ca="1" si="77"/>
        <v>0</v>
      </c>
      <c r="EM20" s="339">
        <f t="shared" ca="1" si="77"/>
        <v>0</v>
      </c>
      <c r="EO20" s="298" t="str">
        <f t="shared" ca="1" si="78"/>
        <v/>
      </c>
      <c r="EP20" s="298" t="str">
        <f t="shared" ca="1" si="96"/>
        <v/>
      </c>
      <c r="EQ20" s="298" t="str">
        <f t="shared" ca="1" si="97"/>
        <v/>
      </c>
      <c r="ER20" s="298" t="str">
        <f t="shared" ca="1" si="79"/>
        <v/>
      </c>
      <c r="ES20" s="298" t="str">
        <f ca="1">IFERROR(INDEX('郵便番号（石川県）'!$A$3:$F$2574,MATCH(INDIRECT("'("&amp;EO20&amp;")'!E7"),'郵便番号（石川県）'!$A$3:$A$2574,0),6),"")</f>
        <v/>
      </c>
      <c r="ET20" s="298" t="str">
        <f ca="1">IFERROR(INDEX('郵便番号（石川県）'!$A$3:$F$2574,MATCH(INDIRECT("'("&amp;$EO20&amp;")'!E7"),'郵便番号（石川県）'!$A$3:$A$2574,0),5),"")</f>
        <v/>
      </c>
      <c r="EU20" s="298" t="str">
        <f t="shared" ca="1" si="80"/>
        <v/>
      </c>
      <c r="EV20" s="298" t="str">
        <f t="shared" ca="1" si="81"/>
        <v/>
      </c>
      <c r="EW20" s="298" t="str">
        <f t="shared" ca="1" si="82"/>
        <v/>
      </c>
      <c r="EX20" s="298" t="str">
        <f t="shared" ca="1" si="83"/>
        <v/>
      </c>
      <c r="EY20" s="298" t="str">
        <f t="shared" ca="1" si="84"/>
        <v/>
      </c>
      <c r="EZ20" s="298" t="str">
        <f t="shared" ca="1" si="85"/>
        <v/>
      </c>
      <c r="FA20" s="298" t="str">
        <f t="shared" ca="1" si="86"/>
        <v/>
      </c>
      <c r="FB20" s="298" t="str">
        <f t="shared" ca="1" si="87"/>
        <v/>
      </c>
      <c r="FC20" s="298" t="str">
        <f t="shared" ca="1" si="88"/>
        <v/>
      </c>
      <c r="FD20" s="627" t="str">
        <f t="shared" ca="1" si="89"/>
        <v/>
      </c>
      <c r="FE20" s="630">
        <v>10</v>
      </c>
      <c r="FF20" s="299" t="str">
        <f t="shared" ca="1" si="90"/>
        <v/>
      </c>
      <c r="FG20" s="993" t="str">
        <f t="shared" ca="1" si="98"/>
        <v/>
      </c>
      <c r="FH20" s="672" t="str">
        <f t="shared" ca="1" si="91"/>
        <v/>
      </c>
      <c r="FI20" s="299">
        <f ca="1">COUNTIF($FH$11:FH20,"■")</f>
        <v>0</v>
      </c>
    </row>
    <row r="21" spans="1:165" ht="34.5" customHeight="1">
      <c r="A21" s="445">
        <f t="shared" ca="1" si="19"/>
        <v>0</v>
      </c>
      <c r="B21" s="446">
        <f>IF(R21&lt;&gt;"",IF(COUNTIF(R$11:R21,R21)=1,MAX(B$11:B20)+1,INDEX(B$11:B20,MATCH(R21,R$11:R20,0),1)),0)</f>
        <v>1</v>
      </c>
      <c r="C21" s="446">
        <f ca="1">IF(T21&lt;&gt;"",IF(COUNTIF(T$11:T21,T21)=1,MAX(C$11:C20)+1,INDEX(C$11:C20,MATCH(T21,T$11:T20,0),1)),0)</f>
        <v>0</v>
      </c>
      <c r="D21" s="446">
        <f ca="1">IF(U21&lt;&gt;"",IF(COUNTIF(U$11:U21,U21)=1,MAX(D$11:D20)+1,INDEX(D$11:D20,MATCH(U21,U$11:U20,0),1)),0)</f>
        <v>0</v>
      </c>
      <c r="E21" s="446">
        <f ca="1">IF(S21&lt;&gt;"",IF(COUNTIF(S$11:S21,S21)=1,MAX(E$11:E20)+1,INDEX(E$11:E20,MATCH(S21,S$11:S20,0),1)),0)</f>
        <v>0</v>
      </c>
      <c r="F21" s="446">
        <f ca="1">IF(Z21&lt;&gt;"",IF(COUNTIF(Z$11:Z21,Z21)=1,MAX(F$11:F20)+1,INDEX(F$11:F20,MATCH(Z21,Z$11:Z20,0),1)),0)</f>
        <v>0</v>
      </c>
      <c r="G21" s="447" cm="1">
        <f t="array" aca="1" ref="G21" ca="1">IF(Z21&lt;&gt;"",IF(COUNTIFS(Z$11:Z21,Z21,W$11:W21,W21)=1,MAX(G$11:G20)+1,INDEX(G$11:G20,MATCH(Z21&amp;W21,Z$11:Z20&amp;W$11:W21,0),1)),0)</f>
        <v>0</v>
      </c>
      <c r="H21" s="447">
        <f t="shared" ca="1" si="20"/>
        <v>0</v>
      </c>
      <c r="I21" s="447">
        <f ca="1">IF(T21="",0,IF(COUNTIF(T$11:T21,T21)=1,1,0))</f>
        <v>0</v>
      </c>
      <c r="J21" s="447">
        <f ca="1">IF(U21="",0,IF(COUNTIF(U$11:U21,U21)=1,1,0))</f>
        <v>0</v>
      </c>
      <c r="K21" s="447">
        <f ca="1">IF(S21="",0,IF(COUNTIF(S$11:S21,S21)=1,1,0))</f>
        <v>0</v>
      </c>
      <c r="L21" s="446">
        <f ca="1">IF(Z21="",0,IF(COUNTIF(Z$11:Z21,Z21)=1,1,0))</f>
        <v>0</v>
      </c>
      <c r="M21" s="767">
        <f ca="1">IF($W21=2,IF(COUNTIFS($W$11:$W21,2,$Z$11:$Z21,$Z21)=1,1,0),0)</f>
        <v>0</v>
      </c>
      <c r="N21" s="767">
        <f ca="1">IF($W21=1,IF(COUNTIFS($W$11:$W21,2,$Z$11:$Z21,$Z21)=1,1,0),0)</f>
        <v>0</v>
      </c>
      <c r="O21" s="446">
        <f ca="1">IF(H21=0,0,IF(COUNTIF(Z$11:Z21,Z21)=1,1,0))</f>
        <v>0</v>
      </c>
      <c r="P21" s="448" t="str">
        <f t="shared" ca="1" si="21"/>
        <v>石川県</v>
      </c>
      <c r="Q21" s="89">
        <f ca="1">IF(Z21&lt;&gt;0,ROW()-10,0)</f>
        <v>11</v>
      </c>
      <c r="R21" s="170" t="s">
        <v>459</v>
      </c>
      <c r="S21" s="357" t="str">
        <f t="shared" ca="1" si="92"/>
        <v/>
      </c>
      <c r="T21" s="357" t="str">
        <f t="shared" ca="1" si="93"/>
        <v/>
      </c>
      <c r="U21" s="58" t="str">
        <f t="shared" ca="1" si="117"/>
        <v/>
      </c>
      <c r="V21" s="58" t="str">
        <f t="shared" ca="1" si="118"/>
        <v/>
      </c>
      <c r="W21" s="210" t="str">
        <f t="shared" ca="1" si="94"/>
        <v/>
      </c>
      <c r="X21" s="369">
        <f ca="1">IFERROR(VLOOKUP(W21,'（様式１号）３整理番号表'!$B$4:$H$5,2,FALSE),0)</f>
        <v>0</v>
      </c>
      <c r="Y21" s="768" t="str" cm="1">
        <f t="array" aca="1" ref="Y21" ca="1">IF(AND(D21=0,F21=0),"",IF(COUNTIF(D$11:D21,D21)=1,1,IF(COUNTIFS(D$11:D21,D21,F$11:F21,F21)=1,INDEX((D$11:D21,F$11:F21,Y$11:Y21),MATCH(_xlfn.MAXIFS(F$11:F20,D$11:D20,D21),$F$11:F21,0),1,3)+1,INDEX((D$11:D21,F$11:F21,Y$11:Y21),MATCH(D21&amp;F21,D$11:D21&amp;F$11:F21,0),1,3))))</f>
        <v/>
      </c>
      <c r="Z21" s="40" t="str">
        <f t="shared" ca="1" si="107"/>
        <v/>
      </c>
      <c r="AA21" s="78" t="str">
        <f t="shared" ca="1" si="25"/>
        <v/>
      </c>
      <c r="AB21" s="93">
        <f ca="1">IFERROR(VLOOKUP(AA21,'（様式１号）３整理番号表'!$B$10:$H$16,2,FALSE),0)</f>
        <v>0</v>
      </c>
      <c r="AC21" s="78" t="str">
        <f t="shared" ca="1" si="26"/>
        <v/>
      </c>
      <c r="AD21" s="78" t="str">
        <f t="shared" ca="1" si="27"/>
        <v/>
      </c>
      <c r="AE21" s="93">
        <f ca="1">IFERROR(VLOOKUP(AD21,'（様式１号）３整理番号表'!$B$21:$H$22,2,FALSE),0)</f>
        <v>0</v>
      </c>
      <c r="AF21" s="78" t="str">
        <f t="shared" ca="1" si="3"/>
        <v/>
      </c>
      <c r="AG21" s="93">
        <f ca="1">IFERROR(VLOOKUP(AF21,'（様式１号）３整理番号表'!$B$26:$H$31,2,FALSE),0)</f>
        <v>0</v>
      </c>
      <c r="AH21" s="78" t="str">
        <f t="shared" ca="1" si="28"/>
        <v/>
      </c>
      <c r="AI21" s="93">
        <f ca="1">IFERROR(VLOOKUP(AH21,'（様式１号）３整理番号表'!$J$5:$N$59,2,FALSE),0)</f>
        <v>0</v>
      </c>
      <c r="AJ21" s="77" t="str">
        <f t="shared" ca="1" si="29"/>
        <v/>
      </c>
      <c r="AK21" s="93">
        <f ca="1">IFERROR(VLOOKUP(AJ21,'（様式１号）３整理番号表'!$P$5:$R$29,2,FALSE),0)</f>
        <v>0</v>
      </c>
      <c r="AL21" s="96" t="str">
        <f t="shared" ca="1" si="30"/>
        <v/>
      </c>
      <c r="AM21" s="96" t="str">
        <f t="shared" ca="1" si="31"/>
        <v/>
      </c>
      <c r="AN21" s="96"/>
      <c r="AO21" s="77" t="str">
        <f t="shared" ca="1" si="32"/>
        <v/>
      </c>
      <c r="AP21" s="93">
        <f ca="1">IFERROR(VLOOKUP(AO21,'（様式１号）３整理番号表'!$P$5:$R$29,2,FALSE),0)</f>
        <v>0</v>
      </c>
      <c r="AQ21" s="78" t="str">
        <f t="shared" ca="1" si="33"/>
        <v/>
      </c>
      <c r="AR21" s="93">
        <f t="shared" ca="1" si="110"/>
        <v>0</v>
      </c>
      <c r="AS21" s="78" t="str">
        <f t="shared" ca="1" si="35"/>
        <v/>
      </c>
      <c r="AT21" s="40" t="str">
        <f t="shared" ca="1" si="36"/>
        <v/>
      </c>
      <c r="AU21" s="93" t="str">
        <f t="shared" ca="1" si="111"/>
        <v/>
      </c>
      <c r="AV21" s="212" t="str">
        <f t="shared" ca="1" si="38"/>
        <v/>
      </c>
      <c r="AW21" s="81" t="str">
        <f t="shared" ca="1" si="39"/>
        <v/>
      </c>
      <c r="AX21" s="622" t="str">
        <f t="shared" ca="1" si="4"/>
        <v/>
      </c>
      <c r="AY21" s="622" t="str">
        <f t="shared" ca="1" si="5"/>
        <v/>
      </c>
      <c r="AZ21" s="622" t="str">
        <f t="shared" ca="1" si="5"/>
        <v/>
      </c>
      <c r="BA21" s="622" t="str">
        <f t="shared" ca="1" si="5"/>
        <v/>
      </c>
      <c r="BB21" s="622" t="str">
        <f t="shared" ca="1" si="40"/>
        <v/>
      </c>
      <c r="BC21" s="622" t="str">
        <f t="shared" ca="1" si="6"/>
        <v/>
      </c>
      <c r="BD21" s="622" t="str">
        <f t="shared" ca="1" si="7"/>
        <v/>
      </c>
      <c r="BE21" s="622" t="str">
        <f t="shared" ca="1" si="7"/>
        <v/>
      </c>
      <c r="BF21" s="77" t="str">
        <f t="shared" ca="1" si="41"/>
        <v/>
      </c>
      <c r="BG21" s="78" t="str">
        <f t="shared" ca="1" si="42"/>
        <v/>
      </c>
      <c r="BH21" s="94">
        <f ca="1">IF(BF21&lt;&gt;"",INDEX('（様式１号）３整理番号表'!$AB$7:$AQ$12,MATCH(BF21,'（様式１号）３整理番号表'!$AA$7:$AA$12,0),MATCH(BG21,'（様式１号）３整理番号表'!$AB$6:$AQ$6,0)),0)</f>
        <v>0</v>
      </c>
      <c r="BI21" s="96" t="str">
        <f t="shared" ca="1" si="112"/>
        <v/>
      </c>
      <c r="BJ21" s="80" t="str">
        <f t="shared" ca="1" si="113"/>
        <v/>
      </c>
      <c r="BK21" s="81" t="str">
        <f t="shared" ca="1" si="44"/>
        <v/>
      </c>
      <c r="BL21" s="80" t="str">
        <f t="shared" ca="1" si="45"/>
        <v/>
      </c>
      <c r="BM21" s="79" t="str">
        <f t="shared" ca="1" si="46"/>
        <v/>
      </c>
      <c r="BN21" s="82" t="str">
        <f t="shared" ca="1" si="47"/>
        <v/>
      </c>
      <c r="BO21" s="83" t="str">
        <f t="shared" ca="1" si="48"/>
        <v/>
      </c>
      <c r="BP21" s="84" t="str">
        <f t="shared" ca="1" si="49"/>
        <v/>
      </c>
      <c r="BQ21" s="82" t="str">
        <f t="shared" ca="1" si="50"/>
        <v/>
      </c>
      <c r="BR21" s="97" t="str">
        <f t="shared" ca="1" si="51"/>
        <v/>
      </c>
      <c r="BS21" s="95" t="str">
        <f t="shared" ca="1" si="52"/>
        <v/>
      </c>
      <c r="BT21" s="184" t="str">
        <f t="shared" ca="1" si="9"/>
        <v/>
      </c>
      <c r="BU21" s="611" t="str">
        <f t="shared" ca="1" si="53"/>
        <v/>
      </c>
      <c r="BV21" s="77" t="str">
        <f t="shared" ca="1" si="54"/>
        <v/>
      </c>
      <c r="BW21" s="85" t="str">
        <f t="shared" ca="1" si="55"/>
        <v/>
      </c>
      <c r="BX21" s="86" t="str">
        <f t="shared" ca="1" si="56"/>
        <v/>
      </c>
      <c r="BY21" s="231">
        <f ca="1">IF('ポイント要件確認等（個別表）'!AD21=1,ROUNDDOWN('ポイント要件確認等（個別表）'!AV21,-3),IF('ポイント要件確認等（個別表）'!AD21=2,ROUNDDOWN('ポイント要件確認等（個別表）'!BH21,-3),IF('ポイント要件確認等（個別表）'!AD21=3,ROUNDDOWN('ポイント要件確認等（個別表）'!BT21,-3),0)))</f>
        <v>0</v>
      </c>
      <c r="BZ21" s="86" t="str">
        <f t="shared" ca="1" si="57"/>
        <v/>
      </c>
      <c r="CA21" s="232" t="str">
        <f t="shared" ca="1" si="58"/>
        <v/>
      </c>
      <c r="CB21" s="232">
        <f t="shared" ca="1" si="114"/>
        <v>0</v>
      </c>
      <c r="CC21" s="86" t="str">
        <f t="shared" ca="1" si="60"/>
        <v/>
      </c>
      <c r="CD21" s="86" t="str">
        <f t="shared" ca="1" si="61"/>
        <v/>
      </c>
      <c r="CE21" s="609"/>
      <c r="CF21" s="86" t="str">
        <f t="shared" ca="1" si="62"/>
        <v/>
      </c>
      <c r="CG21" s="185" t="str">
        <f t="shared" ca="1" si="63"/>
        <v/>
      </c>
      <c r="CH21" s="246" t="str">
        <f t="shared" ca="1" si="64"/>
        <v>含税額</v>
      </c>
      <c r="CI21" s="247" t="str">
        <f t="shared" ca="1" si="95"/>
        <v/>
      </c>
      <c r="CJ21" s="87" t="str">
        <f ca="1">IFERROR(IF(INDIRECT("'("&amp;'２個別表'!EO21&amp;")'!AR"&amp;84+EP21)&lt;&gt;1,"",1),"")</f>
        <v/>
      </c>
      <c r="CK21" s="244" t="str">
        <f t="shared" ca="1" si="119"/>
        <v/>
      </c>
      <c r="CL21" s="235" t="str">
        <f t="shared" ca="1" si="120"/>
        <v/>
      </c>
      <c r="CM21" s="239" t="str">
        <f t="shared" ca="1" si="121"/>
        <v/>
      </c>
      <c r="CN21" s="77" t="str">
        <f t="shared" ca="1" si="122"/>
        <v/>
      </c>
      <c r="CO21" s="93" t="str">
        <f ca="1">IFERROR(VLOOKUP(CN21,'（様式１号）３整理番号表'!$T$5:$V$15,2,FALSE),"")</f>
        <v/>
      </c>
      <c r="CP21" s="78" t="str">
        <f t="shared" ca="1" si="123"/>
        <v/>
      </c>
      <c r="CQ21" s="93" t="str">
        <f ca="1">IFERROR(VLOOKUP(CP21,'（様式１号）３整理番号表'!$T$19:$V$24,2,FALSE),"")</f>
        <v/>
      </c>
      <c r="CR21" s="78" t="str">
        <f ca="1">IFERROR(IF(INDIRECT("'("&amp;'２個別表'!EO21&amp;")'!AV"&amp;84+EP21)&lt;&gt;1,"",1),"")</f>
        <v/>
      </c>
      <c r="CS21" s="232">
        <f t="shared" ca="1" si="115"/>
        <v>0</v>
      </c>
      <c r="CT21" s="248">
        <f t="shared" ca="1" si="116"/>
        <v>0</v>
      </c>
      <c r="CU21" s="376" t="str">
        <f ca="1">IF(ER21="補強",IF(COUNTIFS($Z$11:Z21,Z21,$W$11:W21,1)=1,"１①",""),IF(COUNTIFS($Z$11:Z21,Z21,$W$11:W21,2)=1,"２①",""))</f>
        <v/>
      </c>
      <c r="CV21" s="57" t="str">
        <f t="shared" ref="CV21:CV71" ca="1" si="126">IF(CU21="１①",IF(INDIRECT("'("&amp;EO21&amp;")'!c114")="１① 付加価値額の拡大（１人当たり）",2,1),"")</f>
        <v/>
      </c>
      <c r="CW21" s="879" t="str">
        <f t="shared" ref="CW21:CW71" ca="1" si="127">IF(CU21="２①",5,IF(CU21="１①",INDIRECT("'("&amp;EO21&amp;")'!M114"),""))</f>
        <v/>
      </c>
      <c r="CX21" s="256" t="str">
        <f t="shared" ca="1" si="12"/>
        <v/>
      </c>
      <c r="CY21" s="256" t="str">
        <f t="shared" ca="1" si="13"/>
        <v/>
      </c>
      <c r="CZ21" s="256" t="str">
        <f t="shared" ca="1" si="14"/>
        <v/>
      </c>
      <c r="DA21" s="256" t="str">
        <f t="shared" ca="1" si="15"/>
        <v/>
      </c>
      <c r="DB21" s="316" t="str">
        <f ca="1">IFERROR(VLOOKUP($CU21,'（様式１号）３整理番号表'!$Z$19:$AB$32,3,FALSE),"")</f>
        <v/>
      </c>
      <c r="DC21" s="259" t="str">
        <f t="shared" ca="1" si="72"/>
        <v>-</v>
      </c>
      <c r="DD21" s="618" t="str">
        <f t="shared" ca="1" si="73"/>
        <v/>
      </c>
      <c r="DE21" s="321" t="str">
        <f ca="1">IF(AND(AO21=18,AS21=1),IF(COUNTIFS($Y$11:Y21,Y21,$AS$11:AS21,1)=1,"２②",""),IF($CU21="１①",INDEX(INDIRECT("'("&amp;$EO21&amp;")'!AR116:BB116"),1,MATCH(INDIRECT("'("&amp;$EO21&amp;")'!C118"),INDIRECT("'("&amp;$EO21&amp;")'!AR119:BB119"),0)),""))</f>
        <v/>
      </c>
      <c r="DF21" s="324" t="str">
        <f t="shared" ca="1" si="100"/>
        <v/>
      </c>
      <c r="DG21" s="313" t="str">
        <f t="shared" ca="1" si="101"/>
        <v/>
      </c>
      <c r="DH21" s="313" t="str">
        <f t="shared" ca="1" si="102"/>
        <v/>
      </c>
      <c r="DI21" s="313" t="str">
        <f t="shared" ca="1" si="103"/>
        <v/>
      </c>
      <c r="DJ21" s="313" t="str">
        <f t="shared" ca="1" si="104"/>
        <v/>
      </c>
      <c r="DK21" s="328" t="str">
        <f t="shared" ca="1" si="105"/>
        <v/>
      </c>
      <c r="DL21" s="334" t="str">
        <f t="shared" ca="1" si="74"/>
        <v/>
      </c>
      <c r="DM21" s="915" t="str">
        <f t="shared" ca="1" si="106"/>
        <v/>
      </c>
      <c r="DN21" s="15"/>
      <c r="DO21" s="324"/>
      <c r="DP21" s="16"/>
      <c r="DQ21" s="16"/>
      <c r="DR21" s="16"/>
      <c r="DS21" s="16"/>
      <c r="DT21" s="318" t="str">
        <f>IFERROR(VLOOKUP($DN21,'（様式１号）３整理番号表'!$Z$19:$AB$32,3,FALSE),"")</f>
        <v/>
      </c>
      <c r="DU21" s="259" t="str">
        <f t="shared" si="75"/>
        <v/>
      </c>
      <c r="DV21" s="14"/>
      <c r="DW21" s="17" t="str">
        <f t="shared" ca="1" si="76"/>
        <v/>
      </c>
      <c r="DX21" s="88" t="str">
        <f t="shared" ca="1" si="99"/>
        <v/>
      </c>
      <c r="DZ21" s="339">
        <f t="shared" ca="1" si="77"/>
        <v>0</v>
      </c>
      <c r="EA21" s="339">
        <f t="shared" ca="1" si="77"/>
        <v>0</v>
      </c>
      <c r="EB21" s="339">
        <f t="shared" ca="1" si="77"/>
        <v>0</v>
      </c>
      <c r="EC21" s="339">
        <f t="shared" ca="1" si="77"/>
        <v>0</v>
      </c>
      <c r="ED21" s="339">
        <f t="shared" ca="1" si="77"/>
        <v>0</v>
      </c>
      <c r="EE21" s="339">
        <f t="shared" ca="1" si="77"/>
        <v>0</v>
      </c>
      <c r="EF21" s="339">
        <f t="shared" ca="1" si="77"/>
        <v>0</v>
      </c>
      <c r="EG21" s="339">
        <f t="shared" ca="1" si="77"/>
        <v>0</v>
      </c>
      <c r="EH21" s="339">
        <f t="shared" ca="1" si="77"/>
        <v>0</v>
      </c>
      <c r="EI21" s="339">
        <f t="shared" ca="1" si="77"/>
        <v>0</v>
      </c>
      <c r="EJ21" s="339">
        <f t="shared" ca="1" si="77"/>
        <v>0</v>
      </c>
      <c r="EK21" s="339">
        <f t="shared" ca="1" si="77"/>
        <v>0</v>
      </c>
      <c r="EL21" s="339">
        <f t="shared" ca="1" si="77"/>
        <v>0</v>
      </c>
      <c r="EM21" s="339">
        <f t="shared" ca="1" si="77"/>
        <v>0</v>
      </c>
      <c r="EO21" s="298" t="str">
        <f t="shared" ca="1" si="78"/>
        <v/>
      </c>
      <c r="EP21" s="298" t="str">
        <f t="shared" ca="1" si="96"/>
        <v/>
      </c>
      <c r="EQ21" s="298" t="str">
        <f t="shared" ca="1" si="97"/>
        <v/>
      </c>
      <c r="ER21" s="298" t="str">
        <f t="shared" ca="1" si="79"/>
        <v/>
      </c>
      <c r="ES21" s="298" t="str">
        <f ca="1">IFERROR(INDEX('郵便番号（石川県）'!$A$3:$F$2574,MATCH(INDIRECT("'("&amp;EO21&amp;")'!E7"),'郵便番号（石川県）'!$A$3:$A$2574,0),6),"")</f>
        <v/>
      </c>
      <c r="ET21" s="298" t="str">
        <f ca="1">IFERROR(INDEX('郵便番号（石川県）'!$A$3:$F$2574,MATCH(INDIRECT("'("&amp;$EO21&amp;")'!E7"),'郵便番号（石川県）'!$A$3:$A$2574,0),5),"")</f>
        <v/>
      </c>
      <c r="EU21" s="298" t="str">
        <f t="shared" ca="1" si="80"/>
        <v/>
      </c>
      <c r="EV21" s="298" t="str">
        <f t="shared" ca="1" si="81"/>
        <v/>
      </c>
      <c r="EW21" s="298" t="str">
        <f t="shared" ca="1" si="82"/>
        <v/>
      </c>
      <c r="EX21" s="298" t="str">
        <f t="shared" ca="1" si="83"/>
        <v/>
      </c>
      <c r="EY21" s="298" t="str">
        <f t="shared" ca="1" si="84"/>
        <v/>
      </c>
      <c r="EZ21" s="298" t="str">
        <f t="shared" ca="1" si="85"/>
        <v/>
      </c>
      <c r="FA21" s="298" t="str">
        <f t="shared" ca="1" si="86"/>
        <v/>
      </c>
      <c r="FB21" s="298" t="str">
        <f t="shared" ca="1" si="87"/>
        <v/>
      </c>
      <c r="FC21" s="298" t="str">
        <f t="shared" ca="1" si="88"/>
        <v/>
      </c>
      <c r="FD21" s="627" t="str">
        <f t="shared" ca="1" si="89"/>
        <v/>
      </c>
      <c r="FE21" s="629">
        <v>11</v>
      </c>
      <c r="FF21" s="299" t="str">
        <f t="shared" ca="1" si="90"/>
        <v/>
      </c>
      <c r="FG21" s="993" t="str">
        <f t="shared" ca="1" si="98"/>
        <v/>
      </c>
      <c r="FH21" s="672" t="str">
        <f t="shared" ca="1" si="91"/>
        <v/>
      </c>
      <c r="FI21" s="299">
        <f ca="1">COUNTIF($FH$11:FH21,"■")</f>
        <v>0</v>
      </c>
    </row>
    <row r="22" spans="1:165" ht="34.5" customHeight="1">
      <c r="A22" s="445">
        <f t="shared" ca="1" si="19"/>
        <v>0</v>
      </c>
      <c r="B22" s="446">
        <f>IF(R22&lt;&gt;"",IF(COUNTIF(R$11:R22,R22)=1,MAX(B$11:B21)+1,INDEX(B$11:B21,MATCH(R22,R$11:R21,0),1)),0)</f>
        <v>1</v>
      </c>
      <c r="C22" s="446">
        <f ca="1">IF(T22&lt;&gt;"",IF(COUNTIF(T$11:T22,T22)=1,MAX(C$11:C21)+1,INDEX(C$11:C21,MATCH(T22,T$11:T21,0),1)),0)</f>
        <v>0</v>
      </c>
      <c r="D22" s="446">
        <f ca="1">IF(U22&lt;&gt;"",IF(COUNTIF(U$11:U22,U22)=1,MAX(D$11:D21)+1,INDEX(D$11:D21,MATCH(U22,U$11:U21,0),1)),0)</f>
        <v>0</v>
      </c>
      <c r="E22" s="446">
        <f ca="1">IF(S22&lt;&gt;"",IF(COUNTIF(S$11:S22,S22)=1,MAX(E$11:E21)+1,INDEX(E$11:E21,MATCH(S22,S$11:S21,0),1)),0)</f>
        <v>0</v>
      </c>
      <c r="F22" s="446">
        <f ca="1">IF(Z22&lt;&gt;"",IF(COUNTIF(Z$11:Z22,Z22)=1,MAX(F$11:F21)+1,INDEX(F$11:F21,MATCH(Z22,Z$11:Z21,0),1)),0)</f>
        <v>0</v>
      </c>
      <c r="G22" s="447" cm="1">
        <f t="array" aca="1" ref="G22" ca="1">IF(Z22&lt;&gt;"",IF(COUNTIFS(Z$11:Z22,Z22,W$11:W22,W22)=1,MAX(G$11:G21)+1,INDEX(G$11:G21,MATCH(Z22&amp;W22,Z$11:Z21&amp;W$11:W22,0),1)),0)</f>
        <v>0</v>
      </c>
      <c r="H22" s="447">
        <f t="shared" ca="1" si="20"/>
        <v>0</v>
      </c>
      <c r="I22" s="447">
        <f ca="1">IF(T22="",0,IF(COUNTIF(T$11:T22,T22)=1,1,0))</f>
        <v>0</v>
      </c>
      <c r="J22" s="447">
        <f ca="1">IF(U22="",0,IF(COUNTIF(U$11:U22,U22)=1,1,0))</f>
        <v>0</v>
      </c>
      <c r="K22" s="447">
        <f ca="1">IF(S22="",0,IF(COUNTIF(S$11:S22,S22)=1,1,0))</f>
        <v>0</v>
      </c>
      <c r="L22" s="446">
        <f ca="1">IF(Z22="",0,IF(COUNTIF(Z$11:Z22,Z22)=1,1,0))</f>
        <v>0</v>
      </c>
      <c r="M22" s="767">
        <f ca="1">IF($W22=2,IF(COUNTIFS($W$11:$W22,2,$Z$11:$Z22,$Z22)=1,1,0),0)</f>
        <v>0</v>
      </c>
      <c r="N22" s="767">
        <f ca="1">IF($W22=1,IF(COUNTIFS($W$11:$W22,2,$Z$11:$Z22,$Z22)=1,1,0),0)</f>
        <v>0</v>
      </c>
      <c r="O22" s="446">
        <f ca="1">IF(H22=0,0,IF(COUNTIF(Z$11:Z22,Z22)=1,1,0))</f>
        <v>0</v>
      </c>
      <c r="P22" s="448" t="str">
        <f t="shared" ca="1" si="21"/>
        <v>石川県</v>
      </c>
      <c r="Q22" s="89">
        <f t="shared" ca="1" si="22"/>
        <v>12</v>
      </c>
      <c r="R22" s="170" t="s">
        <v>459</v>
      </c>
      <c r="S22" s="357" t="str">
        <f t="shared" ca="1" si="92"/>
        <v/>
      </c>
      <c r="T22" s="357" t="str">
        <f t="shared" ca="1" si="93"/>
        <v/>
      </c>
      <c r="U22" s="58" t="str">
        <f t="shared" ca="1" si="117"/>
        <v/>
      </c>
      <c r="V22" s="58" t="str">
        <f t="shared" ca="1" si="118"/>
        <v/>
      </c>
      <c r="W22" s="210" t="str">
        <f t="shared" ca="1" si="94"/>
        <v/>
      </c>
      <c r="X22" s="369">
        <f ca="1">IFERROR(VLOOKUP(W22,'（様式１号）３整理番号表'!$B$4:$H$5,2,FALSE),0)</f>
        <v>0</v>
      </c>
      <c r="Y22" s="768" t="str" cm="1">
        <f t="array" aca="1" ref="Y22" ca="1">IF(AND(D22=0,F22=0),"",IF(COUNTIF(D$11:D22,D22)=1,1,IF(COUNTIFS(D$11:D22,D22,F$11:F22,F22)=1,INDEX((D$11:D22,F$11:F22,Y$11:Y22),MATCH(_xlfn.MAXIFS(F$11:F21,D$11:D21,D22),$F$11:F22,0),1,3)+1,INDEX((D$11:D22,F$11:F22,Y$11:Y22),MATCH(D22&amp;F22,D$11:D22&amp;F$11:F22,0),1,3))))</f>
        <v/>
      </c>
      <c r="Z22" s="40" t="str">
        <f t="shared" ca="1" si="107"/>
        <v/>
      </c>
      <c r="AA22" s="78" t="str">
        <f t="shared" ca="1" si="25"/>
        <v/>
      </c>
      <c r="AB22" s="93">
        <f ca="1">IFERROR(VLOOKUP(AA22,'（様式１号）３整理番号表'!$B$10:$H$16,2,FALSE),0)</f>
        <v>0</v>
      </c>
      <c r="AC22" s="78" t="str">
        <f t="shared" ca="1" si="26"/>
        <v/>
      </c>
      <c r="AD22" s="78" t="str">
        <f t="shared" ca="1" si="27"/>
        <v/>
      </c>
      <c r="AE22" s="93">
        <f ca="1">IFERROR(VLOOKUP(AD22,'（様式１号）３整理番号表'!$B$21:$H$22,2,FALSE),0)</f>
        <v>0</v>
      </c>
      <c r="AF22" s="78" t="str">
        <f t="shared" ca="1" si="3"/>
        <v/>
      </c>
      <c r="AG22" s="93">
        <f ca="1">IFERROR(VLOOKUP(AF22,'（様式１号）３整理番号表'!$B$26:$H$31,2,FALSE),0)</f>
        <v>0</v>
      </c>
      <c r="AH22" s="78" t="str">
        <f t="shared" ca="1" si="28"/>
        <v/>
      </c>
      <c r="AI22" s="93">
        <f ca="1">IFERROR(VLOOKUP(AH22,'（様式１号）３整理番号表'!$J$5:$N$59,2,FALSE),0)</f>
        <v>0</v>
      </c>
      <c r="AJ22" s="77" t="str">
        <f t="shared" ca="1" si="29"/>
        <v/>
      </c>
      <c r="AK22" s="93">
        <f ca="1">IFERROR(VLOOKUP(AJ22,'（様式１号）３整理番号表'!$P$5:$R$29,2,FALSE),0)</f>
        <v>0</v>
      </c>
      <c r="AL22" s="96" t="str">
        <f t="shared" ca="1" si="30"/>
        <v/>
      </c>
      <c r="AM22" s="96" t="str">
        <f t="shared" ca="1" si="31"/>
        <v/>
      </c>
      <c r="AN22" s="96"/>
      <c r="AO22" s="77" t="str">
        <f t="shared" ca="1" si="32"/>
        <v/>
      </c>
      <c r="AP22" s="93">
        <f ca="1">IFERROR(VLOOKUP(AO22,'（様式１号）３整理番号表'!$P$5:$R$29,2,FALSE),0)</f>
        <v>0</v>
      </c>
      <c r="AQ22" s="78" t="str">
        <f t="shared" ca="1" si="33"/>
        <v/>
      </c>
      <c r="AR22" s="93">
        <f t="shared" ca="1" si="110"/>
        <v>0</v>
      </c>
      <c r="AS22" s="78" t="str">
        <f t="shared" ca="1" si="35"/>
        <v/>
      </c>
      <c r="AT22" s="40" t="str">
        <f t="shared" ca="1" si="36"/>
        <v/>
      </c>
      <c r="AU22" s="93" t="str">
        <f t="shared" ca="1" si="111"/>
        <v/>
      </c>
      <c r="AV22" s="212" t="str">
        <f t="shared" ca="1" si="38"/>
        <v/>
      </c>
      <c r="AW22" s="81" t="str">
        <f t="shared" ca="1" si="39"/>
        <v/>
      </c>
      <c r="AX22" s="622" t="str">
        <f t="shared" ca="1" si="4"/>
        <v/>
      </c>
      <c r="AY22" s="622" t="str">
        <f t="shared" ca="1" si="5"/>
        <v/>
      </c>
      <c r="AZ22" s="622" t="str">
        <f t="shared" ca="1" si="5"/>
        <v/>
      </c>
      <c r="BA22" s="622" t="str">
        <f t="shared" ca="1" si="5"/>
        <v/>
      </c>
      <c r="BB22" s="622" t="str">
        <f t="shared" ca="1" si="40"/>
        <v/>
      </c>
      <c r="BC22" s="622" t="str">
        <f t="shared" ca="1" si="6"/>
        <v/>
      </c>
      <c r="BD22" s="622" t="str">
        <f t="shared" ca="1" si="7"/>
        <v/>
      </c>
      <c r="BE22" s="622" t="str">
        <f t="shared" ca="1" si="7"/>
        <v/>
      </c>
      <c r="BF22" s="77" t="str">
        <f t="shared" ca="1" si="41"/>
        <v/>
      </c>
      <c r="BG22" s="78" t="str">
        <f t="shared" ca="1" si="42"/>
        <v/>
      </c>
      <c r="BH22" s="94">
        <f ca="1">IF(BF22&lt;&gt;"",INDEX('（様式１号）３整理番号表'!$AB$7:$AQ$12,MATCH(BF22,'（様式１号）３整理番号表'!$AA$7:$AA$12,0),MATCH(BG22,'（様式１号）３整理番号表'!$AB$6:$AQ$6,0)),0)</f>
        <v>0</v>
      </c>
      <c r="BI22" s="96" t="str">
        <f t="shared" ca="1" si="112"/>
        <v/>
      </c>
      <c r="BJ22" s="80" t="str">
        <f t="shared" ca="1" si="113"/>
        <v/>
      </c>
      <c r="BK22" s="81" t="str">
        <f t="shared" ca="1" si="44"/>
        <v/>
      </c>
      <c r="BL22" s="80" t="str">
        <f t="shared" ca="1" si="45"/>
        <v/>
      </c>
      <c r="BM22" s="79" t="str">
        <f t="shared" ca="1" si="46"/>
        <v/>
      </c>
      <c r="BN22" s="82" t="str">
        <f t="shared" ca="1" si="47"/>
        <v/>
      </c>
      <c r="BO22" s="83" t="str">
        <f t="shared" ca="1" si="48"/>
        <v/>
      </c>
      <c r="BP22" s="84" t="str">
        <f t="shared" ca="1" si="49"/>
        <v/>
      </c>
      <c r="BQ22" s="82" t="str">
        <f t="shared" ca="1" si="50"/>
        <v/>
      </c>
      <c r="BR22" s="97" t="str">
        <f t="shared" ca="1" si="51"/>
        <v/>
      </c>
      <c r="BS22" s="95" t="str">
        <f t="shared" ca="1" si="52"/>
        <v/>
      </c>
      <c r="BT22" s="184" t="str">
        <f t="shared" ca="1" si="9"/>
        <v/>
      </c>
      <c r="BU22" s="611" t="str">
        <f t="shared" ca="1" si="53"/>
        <v/>
      </c>
      <c r="BV22" s="77" t="str">
        <f t="shared" ca="1" si="54"/>
        <v/>
      </c>
      <c r="BW22" s="85" t="str">
        <f t="shared" ca="1" si="55"/>
        <v/>
      </c>
      <c r="BX22" s="86" t="str">
        <f t="shared" ca="1" si="56"/>
        <v/>
      </c>
      <c r="BY22" s="231">
        <f ca="1">IF('ポイント要件確認等（個別表）'!AD22=1,ROUNDDOWN('ポイント要件確認等（個別表）'!AV22,-3),IF('ポイント要件確認等（個別表）'!AD22=2,ROUNDDOWN('ポイント要件確認等（個別表）'!BH22,-3),IF('ポイント要件確認等（個別表）'!AD22=3,ROUNDDOWN('ポイント要件確認等（個別表）'!BT22,-3),0)))</f>
        <v>0</v>
      </c>
      <c r="BZ22" s="86" t="str">
        <f t="shared" ca="1" si="57"/>
        <v/>
      </c>
      <c r="CA22" s="232" t="str">
        <f t="shared" ca="1" si="58"/>
        <v/>
      </c>
      <c r="CB22" s="232">
        <f t="shared" ca="1" si="114"/>
        <v>0</v>
      </c>
      <c r="CC22" s="86" t="str">
        <f t="shared" ca="1" si="60"/>
        <v/>
      </c>
      <c r="CD22" s="86" t="str">
        <f t="shared" ca="1" si="61"/>
        <v/>
      </c>
      <c r="CE22" s="609"/>
      <c r="CF22" s="86" t="str">
        <f t="shared" ca="1" si="62"/>
        <v/>
      </c>
      <c r="CG22" s="185" t="str">
        <f t="shared" ca="1" si="63"/>
        <v/>
      </c>
      <c r="CH22" s="246" t="str">
        <f t="shared" ca="1" si="64"/>
        <v>含税額</v>
      </c>
      <c r="CI22" s="247" t="str">
        <f t="shared" ca="1" si="95"/>
        <v/>
      </c>
      <c r="CJ22" s="87" t="str">
        <f ca="1">IFERROR(IF(INDIRECT("'("&amp;'２個別表'!EO22&amp;")'!AR"&amp;84+EP22)&lt;&gt;1,"",1),"")</f>
        <v/>
      </c>
      <c r="CK22" s="244" t="str">
        <f t="shared" ca="1" si="119"/>
        <v/>
      </c>
      <c r="CL22" s="235" t="str">
        <f t="shared" ca="1" si="120"/>
        <v/>
      </c>
      <c r="CM22" s="239" t="str">
        <f t="shared" ca="1" si="121"/>
        <v/>
      </c>
      <c r="CN22" s="77" t="str">
        <f t="shared" ca="1" si="122"/>
        <v/>
      </c>
      <c r="CO22" s="93" t="str">
        <f ca="1">IFERROR(VLOOKUP(CN22,'（様式１号）３整理番号表'!$T$5:$V$15,2,FALSE),"")</f>
        <v/>
      </c>
      <c r="CP22" s="78" t="str">
        <f t="shared" ca="1" si="123"/>
        <v/>
      </c>
      <c r="CQ22" s="93" t="str">
        <f ca="1">IFERROR(VLOOKUP(CP22,'（様式１号）３整理番号表'!$T$19:$V$24,2,FALSE),"")</f>
        <v/>
      </c>
      <c r="CR22" s="78" t="str">
        <f ca="1">IFERROR(IF(INDIRECT("'("&amp;'２個別表'!EO22&amp;")'!AV"&amp;84+EP22)&lt;&gt;1,"",1),"")</f>
        <v/>
      </c>
      <c r="CS22" s="232">
        <f t="shared" ca="1" si="115"/>
        <v>0</v>
      </c>
      <c r="CT22" s="248">
        <f t="shared" ca="1" si="116"/>
        <v>0</v>
      </c>
      <c r="CU22" s="376" t="str">
        <f ca="1">IF(ER22="補強",IF(COUNTIFS($Z$11:Z22,Z22,$W$11:W22,1)=1,"１①",""),IF(COUNTIFS($Z$11:Z22,Z22,$W$11:W22,2)=1,"２①",""))</f>
        <v/>
      </c>
      <c r="CV22" s="57" t="str">
        <f t="shared" ca="1" si="126"/>
        <v/>
      </c>
      <c r="CW22" s="879" t="str">
        <f t="shared" ca="1" si="127"/>
        <v/>
      </c>
      <c r="CX22" s="256" t="str">
        <f t="shared" ca="1" si="12"/>
        <v/>
      </c>
      <c r="CY22" s="256" t="str">
        <f t="shared" ca="1" si="13"/>
        <v/>
      </c>
      <c r="CZ22" s="256" t="str">
        <f t="shared" ca="1" si="14"/>
        <v/>
      </c>
      <c r="DA22" s="256" t="str">
        <f t="shared" ca="1" si="15"/>
        <v/>
      </c>
      <c r="DB22" s="316" t="str">
        <f ca="1">IFERROR(VLOOKUP($CU22,'（様式１号）３整理番号表'!$Z$19:$AB$32,3,FALSE),"")</f>
        <v/>
      </c>
      <c r="DC22" s="259" t="str">
        <f t="shared" ca="1" si="72"/>
        <v>-</v>
      </c>
      <c r="DD22" s="618" t="str">
        <f t="shared" ca="1" si="73"/>
        <v/>
      </c>
      <c r="DE22" s="321" t="str">
        <f ca="1">IF(AND(AO22=18,AS22=1),IF(COUNTIFS($Y$11:Y22,Y22,$AS$11:AS22,1)=1,"２②",""),IF($CU22="１①",INDEX(INDIRECT("'("&amp;$EO22&amp;")'!AR116:BB116"),1,MATCH(INDIRECT("'("&amp;$EO22&amp;")'!C118"),INDIRECT("'("&amp;$EO22&amp;")'!AR119:BB119"),0)),""))</f>
        <v/>
      </c>
      <c r="DF22" s="324" t="str">
        <f t="shared" ca="1" si="100"/>
        <v/>
      </c>
      <c r="DG22" s="313" t="str">
        <f t="shared" ca="1" si="101"/>
        <v/>
      </c>
      <c r="DH22" s="313" t="str">
        <f t="shared" ca="1" si="102"/>
        <v/>
      </c>
      <c r="DI22" s="313" t="str">
        <f t="shared" ca="1" si="103"/>
        <v/>
      </c>
      <c r="DJ22" s="313" t="str">
        <f t="shared" ca="1" si="104"/>
        <v/>
      </c>
      <c r="DK22" s="328" t="str">
        <f t="shared" ca="1" si="105"/>
        <v/>
      </c>
      <c r="DL22" s="334" t="str">
        <f t="shared" ca="1" si="74"/>
        <v/>
      </c>
      <c r="DM22" s="915" t="str">
        <f t="shared" ca="1" si="106"/>
        <v/>
      </c>
      <c r="DN22" s="15"/>
      <c r="DO22" s="324"/>
      <c r="DP22" s="16"/>
      <c r="DQ22" s="16"/>
      <c r="DR22" s="16"/>
      <c r="DS22" s="16"/>
      <c r="DT22" s="318" t="str">
        <f>IFERROR(VLOOKUP($DN22,'（様式１号）３整理番号表'!$Z$19:$AB$32,3,FALSE),"")</f>
        <v/>
      </c>
      <c r="DU22" s="259" t="str">
        <f t="shared" si="75"/>
        <v/>
      </c>
      <c r="DV22" s="14"/>
      <c r="DW22" s="17" t="str">
        <f t="shared" ca="1" si="76"/>
        <v/>
      </c>
      <c r="DX22" s="88" t="str">
        <f t="shared" ca="1" si="99"/>
        <v/>
      </c>
      <c r="DZ22" s="339">
        <f t="shared" ca="1" si="77"/>
        <v>0</v>
      </c>
      <c r="EA22" s="339">
        <f t="shared" ca="1" si="77"/>
        <v>0</v>
      </c>
      <c r="EB22" s="339">
        <f t="shared" ca="1" si="77"/>
        <v>0</v>
      </c>
      <c r="EC22" s="339">
        <f t="shared" ca="1" si="77"/>
        <v>0</v>
      </c>
      <c r="ED22" s="339">
        <f t="shared" ca="1" si="77"/>
        <v>0</v>
      </c>
      <c r="EE22" s="339">
        <f t="shared" ca="1" si="77"/>
        <v>0</v>
      </c>
      <c r="EF22" s="339">
        <f t="shared" ca="1" si="77"/>
        <v>0</v>
      </c>
      <c r="EG22" s="339">
        <f t="shared" ca="1" si="77"/>
        <v>0</v>
      </c>
      <c r="EH22" s="339">
        <f t="shared" ca="1" si="77"/>
        <v>0</v>
      </c>
      <c r="EI22" s="339">
        <f t="shared" ca="1" si="77"/>
        <v>0</v>
      </c>
      <c r="EJ22" s="339">
        <f t="shared" ca="1" si="77"/>
        <v>0</v>
      </c>
      <c r="EK22" s="339">
        <f t="shared" ca="1" si="77"/>
        <v>0</v>
      </c>
      <c r="EL22" s="339">
        <f t="shared" ca="1" si="77"/>
        <v>0</v>
      </c>
      <c r="EM22" s="339">
        <f t="shared" ca="1" si="77"/>
        <v>0</v>
      </c>
      <c r="EO22" s="298" t="str">
        <f t="shared" ca="1" si="78"/>
        <v/>
      </c>
      <c r="EP22" s="298" t="str">
        <f t="shared" ca="1" si="96"/>
        <v/>
      </c>
      <c r="EQ22" s="298" t="str">
        <f t="shared" ca="1" si="97"/>
        <v/>
      </c>
      <c r="ER22" s="298" t="str">
        <f t="shared" ca="1" si="79"/>
        <v/>
      </c>
      <c r="ES22" s="298" t="str">
        <f ca="1">IFERROR(INDEX('郵便番号（石川県）'!$A$3:$F$2574,MATCH(INDIRECT("'("&amp;EO22&amp;")'!E7"),'郵便番号（石川県）'!$A$3:$A$2574,0),6),"")</f>
        <v/>
      </c>
      <c r="ET22" s="298" t="str">
        <f ca="1">IFERROR(INDEX('郵便番号（石川県）'!$A$3:$F$2574,MATCH(INDIRECT("'("&amp;$EO22&amp;")'!E7"),'郵便番号（石川県）'!$A$3:$A$2574,0),5),"")</f>
        <v/>
      </c>
      <c r="EU22" s="298" t="str">
        <f t="shared" ca="1" si="80"/>
        <v/>
      </c>
      <c r="EV22" s="298" t="str">
        <f t="shared" ca="1" si="81"/>
        <v/>
      </c>
      <c r="EW22" s="298" t="str">
        <f t="shared" ca="1" si="82"/>
        <v/>
      </c>
      <c r="EX22" s="298" t="str">
        <f t="shared" ca="1" si="83"/>
        <v/>
      </c>
      <c r="EY22" s="298" t="str">
        <f t="shared" ca="1" si="84"/>
        <v/>
      </c>
      <c r="EZ22" s="298" t="str">
        <f t="shared" ca="1" si="85"/>
        <v/>
      </c>
      <c r="FA22" s="298" t="str">
        <f t="shared" ca="1" si="86"/>
        <v/>
      </c>
      <c r="FB22" s="298" t="str">
        <f t="shared" ca="1" si="87"/>
        <v/>
      </c>
      <c r="FC22" s="298" t="str">
        <f t="shared" ca="1" si="88"/>
        <v/>
      </c>
      <c r="FD22" s="627" t="str">
        <f t="shared" ca="1" si="89"/>
        <v/>
      </c>
      <c r="FE22" s="630">
        <v>12</v>
      </c>
      <c r="FF22" s="299" t="str">
        <f t="shared" ca="1" si="90"/>
        <v/>
      </c>
      <c r="FG22" s="993" t="str">
        <f t="shared" ca="1" si="98"/>
        <v/>
      </c>
      <c r="FH22" s="672" t="str">
        <f t="shared" ca="1" si="91"/>
        <v/>
      </c>
      <c r="FI22" s="299">
        <f ca="1">COUNTIF($FH$11:FH22,"■")</f>
        <v>0</v>
      </c>
    </row>
    <row r="23" spans="1:165" ht="34.5" customHeight="1">
      <c r="A23" s="445">
        <f t="shared" ca="1" si="19"/>
        <v>0</v>
      </c>
      <c r="B23" s="446">
        <f>IF(R23&lt;&gt;"",IF(COUNTIF(R$11:R23,R23)=1,MAX(B$11:B22)+1,INDEX(B$11:B22,MATCH(R23,R$11:R22,0),1)),0)</f>
        <v>1</v>
      </c>
      <c r="C23" s="446">
        <f ca="1">IF(T23&lt;&gt;"",IF(COUNTIF(T$11:T23,T23)=1,MAX(C$11:C22)+1,INDEX(C$11:C22,MATCH(T23,T$11:T22,0),1)),0)</f>
        <v>0</v>
      </c>
      <c r="D23" s="446">
        <f ca="1">IF(U23&lt;&gt;"",IF(COUNTIF(U$11:U23,U23)=1,MAX(D$11:D22)+1,INDEX(D$11:D22,MATCH(U23,U$11:U22,0),1)),0)</f>
        <v>0</v>
      </c>
      <c r="E23" s="446">
        <f ca="1">IF(S23&lt;&gt;"",IF(COUNTIF(S$11:S23,S23)=1,MAX(E$11:E22)+1,INDEX(E$11:E22,MATCH(S23,S$11:S22,0),1)),0)</f>
        <v>0</v>
      </c>
      <c r="F23" s="446">
        <f ca="1">IF(Z23&lt;&gt;"",IF(COUNTIF(Z$11:Z23,Z23)=1,MAX(F$11:F22)+1,INDEX(F$11:F22,MATCH(Z23,Z$11:Z22,0),1)),0)</f>
        <v>0</v>
      </c>
      <c r="G23" s="447" cm="1">
        <f t="array" aca="1" ref="G23" ca="1">IF(Z23&lt;&gt;"",IF(COUNTIFS(Z$11:Z23,Z23,W$11:W23,W23)=1,MAX(G$11:G22)+1,INDEX(G$11:G22,MATCH(Z23&amp;W23,Z$11:Z22&amp;W$11:W23,0),1)),0)</f>
        <v>0</v>
      </c>
      <c r="H23" s="447">
        <f t="shared" ca="1" si="20"/>
        <v>0</v>
      </c>
      <c r="I23" s="447">
        <f ca="1">IF(T23="",0,IF(COUNTIF(T$11:T23,T23)=1,1,0))</f>
        <v>0</v>
      </c>
      <c r="J23" s="447">
        <f ca="1">IF(U23="",0,IF(COUNTIF(U$11:U23,U23)=1,1,0))</f>
        <v>0</v>
      </c>
      <c r="K23" s="447">
        <f ca="1">IF(S23="",0,IF(COUNTIF(S$11:S23,S23)=1,1,0))</f>
        <v>0</v>
      </c>
      <c r="L23" s="446">
        <f ca="1">IF(Z23="",0,IF(COUNTIF(Z$11:Z23,Z23)=1,1,0))</f>
        <v>0</v>
      </c>
      <c r="M23" s="767">
        <f ca="1">IF($W23=2,IF(COUNTIFS($W$11:$W23,2,$Z$11:$Z23,$Z23)=1,1,0),0)</f>
        <v>0</v>
      </c>
      <c r="N23" s="767">
        <f ca="1">IF($W23=1,IF(COUNTIFS($W$11:$W23,2,$Z$11:$Z23,$Z23)=1,1,0),0)</f>
        <v>0</v>
      </c>
      <c r="O23" s="446">
        <f ca="1">IF(H23=0,0,IF(COUNTIF(Z$11:Z23,Z23)=1,1,0))</f>
        <v>0</v>
      </c>
      <c r="P23" s="448" t="str">
        <f t="shared" ca="1" si="21"/>
        <v>石川県</v>
      </c>
      <c r="Q23" s="89">
        <f t="shared" ca="1" si="22"/>
        <v>13</v>
      </c>
      <c r="R23" s="170" t="s">
        <v>459</v>
      </c>
      <c r="S23" s="357" t="str">
        <f t="shared" ca="1" si="92"/>
        <v/>
      </c>
      <c r="T23" s="357" t="str">
        <f t="shared" ca="1" si="93"/>
        <v/>
      </c>
      <c r="U23" s="58" t="str">
        <f t="shared" ca="1" si="117"/>
        <v/>
      </c>
      <c r="V23" s="58" t="str">
        <f t="shared" ca="1" si="118"/>
        <v/>
      </c>
      <c r="W23" s="210" t="str">
        <f t="shared" ca="1" si="94"/>
        <v/>
      </c>
      <c r="X23" s="369">
        <f ca="1">IFERROR(VLOOKUP(W23,'（様式１号）３整理番号表'!$B$4:$H$5,2,FALSE),0)</f>
        <v>0</v>
      </c>
      <c r="Y23" s="768" t="str" cm="1">
        <f t="array" aca="1" ref="Y23" ca="1">IF(AND(D23=0,F23=0),"",IF(COUNTIF(D$11:D23,D23)=1,1,IF(COUNTIFS(D$11:D23,D23,F$11:F23,F23)=1,INDEX((D$11:D23,F$11:F23,Y$11:Y23),MATCH(_xlfn.MAXIFS(F$11:F22,D$11:D22,D23),$F$11:F23,0),1,3)+1,INDEX((D$11:D23,F$11:F23,Y$11:Y23),MATCH(D23&amp;F23,D$11:D23&amp;F$11:F23,0),1,3))))</f>
        <v/>
      </c>
      <c r="Z23" s="40" t="str">
        <f t="shared" ca="1" si="107"/>
        <v/>
      </c>
      <c r="AA23" s="78" t="str">
        <f t="shared" ca="1" si="25"/>
        <v/>
      </c>
      <c r="AB23" s="93">
        <f ca="1">IFERROR(VLOOKUP(AA23,'（様式１号）３整理番号表'!$B$10:$H$16,2,FALSE),0)</f>
        <v>0</v>
      </c>
      <c r="AC23" s="78" t="str">
        <f t="shared" ca="1" si="26"/>
        <v/>
      </c>
      <c r="AD23" s="78" t="str">
        <f t="shared" ca="1" si="27"/>
        <v/>
      </c>
      <c r="AE23" s="93">
        <f ca="1">IFERROR(VLOOKUP(AD23,'（様式１号）３整理番号表'!$B$21:$H$22,2,FALSE),0)</f>
        <v>0</v>
      </c>
      <c r="AF23" s="78" t="str">
        <f t="shared" ca="1" si="3"/>
        <v/>
      </c>
      <c r="AG23" s="93">
        <f ca="1">IFERROR(VLOOKUP(AF23,'（様式１号）３整理番号表'!$B$26:$H$31,2,FALSE),0)</f>
        <v>0</v>
      </c>
      <c r="AH23" s="78" t="str">
        <f t="shared" ca="1" si="28"/>
        <v/>
      </c>
      <c r="AI23" s="93">
        <f ca="1">IFERROR(VLOOKUP(AH23,'（様式１号）３整理番号表'!$J$5:$N$59,2,FALSE),0)</f>
        <v>0</v>
      </c>
      <c r="AJ23" s="77" t="str">
        <f t="shared" ca="1" si="29"/>
        <v/>
      </c>
      <c r="AK23" s="93">
        <f ca="1">IFERROR(VLOOKUP(AJ23,'（様式１号）３整理番号表'!$P$5:$R$29,2,FALSE),0)</f>
        <v>0</v>
      </c>
      <c r="AL23" s="96" t="str">
        <f t="shared" ca="1" si="30"/>
        <v/>
      </c>
      <c r="AM23" s="96" t="str">
        <f t="shared" ca="1" si="31"/>
        <v/>
      </c>
      <c r="AN23" s="96"/>
      <c r="AO23" s="77" t="str">
        <f t="shared" ca="1" si="32"/>
        <v/>
      </c>
      <c r="AP23" s="93">
        <f ca="1">IFERROR(VLOOKUP(AO23,'（様式１号）３整理番号表'!$P$5:$R$29,2,FALSE),0)</f>
        <v>0</v>
      </c>
      <c r="AQ23" s="78" t="str">
        <f t="shared" ca="1" si="33"/>
        <v/>
      </c>
      <c r="AR23" s="93">
        <f t="shared" ca="1" si="110"/>
        <v>0</v>
      </c>
      <c r="AS23" s="78" t="str">
        <f t="shared" ca="1" si="35"/>
        <v/>
      </c>
      <c r="AT23" s="40" t="str">
        <f t="shared" ca="1" si="36"/>
        <v/>
      </c>
      <c r="AU23" s="93" t="str">
        <f t="shared" ca="1" si="111"/>
        <v/>
      </c>
      <c r="AV23" s="212" t="str">
        <f t="shared" ca="1" si="38"/>
        <v/>
      </c>
      <c r="AW23" s="81" t="str">
        <f t="shared" ca="1" si="39"/>
        <v/>
      </c>
      <c r="AX23" s="622" t="str">
        <f t="shared" ca="1" si="4"/>
        <v/>
      </c>
      <c r="AY23" s="622" t="str">
        <f t="shared" ca="1" si="5"/>
        <v/>
      </c>
      <c r="AZ23" s="622" t="str">
        <f t="shared" ca="1" si="5"/>
        <v/>
      </c>
      <c r="BA23" s="622" t="str">
        <f t="shared" ca="1" si="5"/>
        <v/>
      </c>
      <c r="BB23" s="622" t="str">
        <f t="shared" ca="1" si="40"/>
        <v/>
      </c>
      <c r="BC23" s="622" t="str">
        <f t="shared" ca="1" si="6"/>
        <v/>
      </c>
      <c r="BD23" s="622" t="str">
        <f t="shared" ca="1" si="7"/>
        <v/>
      </c>
      <c r="BE23" s="622" t="str">
        <f t="shared" ca="1" si="7"/>
        <v/>
      </c>
      <c r="BF23" s="77" t="str">
        <f t="shared" ca="1" si="41"/>
        <v/>
      </c>
      <c r="BG23" s="78" t="str">
        <f t="shared" ca="1" si="42"/>
        <v/>
      </c>
      <c r="BH23" s="94">
        <f ca="1">IF(BF23&lt;&gt;"",INDEX('（様式１号）３整理番号表'!$AB$7:$AQ$12,MATCH(BF23,'（様式１号）３整理番号表'!$AA$7:$AA$12,0),MATCH(BG23,'（様式１号）３整理番号表'!$AB$6:$AQ$6,0)),0)</f>
        <v>0</v>
      </c>
      <c r="BI23" s="96" t="str">
        <f t="shared" ca="1" si="112"/>
        <v/>
      </c>
      <c r="BJ23" s="80" t="str">
        <f t="shared" ca="1" si="113"/>
        <v/>
      </c>
      <c r="BK23" s="81" t="str">
        <f t="shared" ca="1" si="44"/>
        <v/>
      </c>
      <c r="BL23" s="80" t="str">
        <f t="shared" ca="1" si="45"/>
        <v/>
      </c>
      <c r="BM23" s="79" t="str">
        <f t="shared" ca="1" si="46"/>
        <v/>
      </c>
      <c r="BN23" s="82" t="str">
        <f t="shared" ca="1" si="47"/>
        <v/>
      </c>
      <c r="BO23" s="83" t="str">
        <f t="shared" ca="1" si="48"/>
        <v/>
      </c>
      <c r="BP23" s="84" t="str">
        <f t="shared" ca="1" si="49"/>
        <v/>
      </c>
      <c r="BQ23" s="82" t="str">
        <f t="shared" ca="1" si="50"/>
        <v/>
      </c>
      <c r="BR23" s="97" t="str">
        <f t="shared" ca="1" si="51"/>
        <v/>
      </c>
      <c r="BS23" s="95" t="str">
        <f t="shared" ca="1" si="52"/>
        <v/>
      </c>
      <c r="BT23" s="184" t="str">
        <f t="shared" ca="1" si="9"/>
        <v/>
      </c>
      <c r="BU23" s="611" t="str">
        <f t="shared" ca="1" si="53"/>
        <v/>
      </c>
      <c r="BV23" s="77" t="str">
        <f t="shared" ca="1" si="54"/>
        <v/>
      </c>
      <c r="BW23" s="85" t="str">
        <f t="shared" ca="1" si="55"/>
        <v/>
      </c>
      <c r="BX23" s="86" t="str">
        <f t="shared" ca="1" si="56"/>
        <v/>
      </c>
      <c r="BY23" s="231">
        <f ca="1">IF('ポイント要件確認等（個別表）'!AD23=1,ROUNDDOWN('ポイント要件確認等（個別表）'!AV23,-3),IF('ポイント要件確認等（個別表）'!AD23=2,ROUNDDOWN('ポイント要件確認等（個別表）'!BH23,-3),IF('ポイント要件確認等（個別表）'!AD23=3,ROUNDDOWN('ポイント要件確認等（個別表）'!BT23,-3),0)))</f>
        <v>0</v>
      </c>
      <c r="BZ23" s="86" t="str">
        <f t="shared" ca="1" si="57"/>
        <v/>
      </c>
      <c r="CA23" s="232" t="str">
        <f t="shared" ca="1" si="58"/>
        <v/>
      </c>
      <c r="CB23" s="232">
        <f t="shared" ca="1" si="114"/>
        <v>0</v>
      </c>
      <c r="CC23" s="86" t="str">
        <f t="shared" ca="1" si="60"/>
        <v/>
      </c>
      <c r="CD23" s="86" t="str">
        <f t="shared" ca="1" si="61"/>
        <v/>
      </c>
      <c r="CE23" s="609"/>
      <c r="CF23" s="86" t="str">
        <f t="shared" ca="1" si="62"/>
        <v/>
      </c>
      <c r="CG23" s="185" t="str">
        <f t="shared" ca="1" si="63"/>
        <v/>
      </c>
      <c r="CH23" s="246" t="str">
        <f t="shared" ca="1" si="64"/>
        <v>含税額</v>
      </c>
      <c r="CI23" s="247" t="str">
        <f t="shared" ca="1" si="95"/>
        <v/>
      </c>
      <c r="CJ23" s="87" t="str">
        <f ca="1">IFERROR(IF(INDIRECT("'("&amp;'２個別表'!EO23&amp;")'!AR"&amp;84+EP23)&lt;&gt;1,"",1),"")</f>
        <v/>
      </c>
      <c r="CK23" s="244" t="str">
        <f t="shared" ca="1" si="119"/>
        <v/>
      </c>
      <c r="CL23" s="235" t="str">
        <f t="shared" ca="1" si="120"/>
        <v/>
      </c>
      <c r="CM23" s="239" t="str">
        <f t="shared" ca="1" si="121"/>
        <v/>
      </c>
      <c r="CN23" s="77" t="str">
        <f t="shared" ca="1" si="122"/>
        <v/>
      </c>
      <c r="CO23" s="93" t="str">
        <f ca="1">IFERROR(VLOOKUP(CN23,'（様式１号）３整理番号表'!$T$5:$V$15,2,FALSE),"")</f>
        <v/>
      </c>
      <c r="CP23" s="78" t="str">
        <f t="shared" ca="1" si="123"/>
        <v/>
      </c>
      <c r="CQ23" s="93" t="str">
        <f ca="1">IFERROR(VLOOKUP(CP23,'（様式１号）３整理番号表'!$T$19:$V$24,2,FALSE),"")</f>
        <v/>
      </c>
      <c r="CR23" s="78" t="str">
        <f ca="1">IFERROR(IF(INDIRECT("'("&amp;'２個別表'!EO23&amp;")'!AV"&amp;84+EP23)&lt;&gt;1,"",1),"")</f>
        <v/>
      </c>
      <c r="CS23" s="232">
        <f t="shared" ca="1" si="115"/>
        <v>0</v>
      </c>
      <c r="CT23" s="248">
        <f t="shared" ca="1" si="116"/>
        <v>0</v>
      </c>
      <c r="CU23" s="376" t="str">
        <f ca="1">IF(ER23="補強",IF(COUNTIFS($Z$11:Z23,Z23,$W$11:W23,1)=1,"１①",""),IF(COUNTIFS($Z$11:Z23,Z23,$W$11:W23,2)=1,"２①",""))</f>
        <v/>
      </c>
      <c r="CV23" s="57" t="str">
        <f t="shared" ca="1" si="126"/>
        <v/>
      </c>
      <c r="CW23" s="879" t="str">
        <f t="shared" ca="1" si="127"/>
        <v/>
      </c>
      <c r="CX23" s="256" t="str">
        <f t="shared" ca="1" si="12"/>
        <v/>
      </c>
      <c r="CY23" s="256" t="str">
        <f t="shared" ca="1" si="13"/>
        <v/>
      </c>
      <c r="CZ23" s="256" t="str">
        <f t="shared" ca="1" si="14"/>
        <v/>
      </c>
      <c r="DA23" s="256" t="str">
        <f t="shared" ca="1" si="15"/>
        <v/>
      </c>
      <c r="DB23" s="316" t="str">
        <f ca="1">IFERROR(VLOOKUP($CU23,'（様式１号）３整理番号表'!$Z$19:$AB$32,3,FALSE),"")</f>
        <v/>
      </c>
      <c r="DC23" s="259" t="str">
        <f t="shared" ca="1" si="72"/>
        <v>-</v>
      </c>
      <c r="DD23" s="618" t="str">
        <f t="shared" ca="1" si="73"/>
        <v/>
      </c>
      <c r="DE23" s="321" t="str">
        <f ca="1">IF(AND(AO23=18,AS23=1),IF(COUNTIFS($Y$11:Y23,Y23,$AS$11:AS23,1)=1,"２②",""),IF($CU23="１①",INDEX(INDIRECT("'("&amp;$EO23&amp;")'!AR116:BB116"),1,MATCH(INDIRECT("'("&amp;$EO23&amp;")'!C118"),INDIRECT("'("&amp;$EO23&amp;")'!AR119:BB119"),0)),""))</f>
        <v/>
      </c>
      <c r="DF23" s="324" t="str">
        <f t="shared" ca="1" si="100"/>
        <v/>
      </c>
      <c r="DG23" s="313" t="str">
        <f t="shared" ca="1" si="101"/>
        <v/>
      </c>
      <c r="DH23" s="313" t="str">
        <f t="shared" ca="1" si="102"/>
        <v/>
      </c>
      <c r="DI23" s="313" t="str">
        <f t="shared" ca="1" si="103"/>
        <v/>
      </c>
      <c r="DJ23" s="313" t="str">
        <f t="shared" ca="1" si="104"/>
        <v/>
      </c>
      <c r="DK23" s="328" t="str">
        <f t="shared" ca="1" si="105"/>
        <v/>
      </c>
      <c r="DL23" s="334" t="str">
        <f t="shared" ca="1" si="74"/>
        <v/>
      </c>
      <c r="DM23" s="915" t="str">
        <f t="shared" ca="1" si="106"/>
        <v/>
      </c>
      <c r="DN23" s="15"/>
      <c r="DO23" s="324"/>
      <c r="DP23" s="16"/>
      <c r="DQ23" s="16"/>
      <c r="DR23" s="16"/>
      <c r="DS23" s="16"/>
      <c r="DT23" s="318" t="str">
        <f>IFERROR(VLOOKUP($DN23,'（様式１号）３整理番号表'!$Z$19:$AB$32,3,FALSE),"")</f>
        <v/>
      </c>
      <c r="DU23" s="259" t="str">
        <f t="shared" si="75"/>
        <v/>
      </c>
      <c r="DV23" s="14"/>
      <c r="DW23" s="17" t="str">
        <f t="shared" ca="1" si="76"/>
        <v/>
      </c>
      <c r="DX23" s="88" t="str">
        <f t="shared" ca="1" si="99"/>
        <v/>
      </c>
      <c r="DZ23" s="339">
        <f t="shared" ca="1" si="77"/>
        <v>0</v>
      </c>
      <c r="EA23" s="339">
        <f t="shared" ca="1" si="77"/>
        <v>0</v>
      </c>
      <c r="EB23" s="339">
        <f t="shared" ca="1" si="77"/>
        <v>0</v>
      </c>
      <c r="EC23" s="339">
        <f t="shared" ca="1" si="77"/>
        <v>0</v>
      </c>
      <c r="ED23" s="339">
        <f t="shared" ca="1" si="77"/>
        <v>0</v>
      </c>
      <c r="EE23" s="339">
        <f t="shared" ca="1" si="77"/>
        <v>0</v>
      </c>
      <c r="EF23" s="339">
        <f t="shared" ca="1" si="77"/>
        <v>0</v>
      </c>
      <c r="EG23" s="339">
        <f t="shared" ca="1" si="77"/>
        <v>0</v>
      </c>
      <c r="EH23" s="339">
        <f t="shared" ca="1" si="77"/>
        <v>0</v>
      </c>
      <c r="EI23" s="339">
        <f t="shared" ca="1" si="77"/>
        <v>0</v>
      </c>
      <c r="EJ23" s="339">
        <f t="shared" ca="1" si="77"/>
        <v>0</v>
      </c>
      <c r="EK23" s="339">
        <f t="shared" ca="1" si="77"/>
        <v>0</v>
      </c>
      <c r="EL23" s="339">
        <f t="shared" ca="1" si="77"/>
        <v>0</v>
      </c>
      <c r="EM23" s="339">
        <f t="shared" ca="1" si="77"/>
        <v>0</v>
      </c>
      <c r="EO23" s="298" t="str">
        <f t="shared" ca="1" si="78"/>
        <v/>
      </c>
      <c r="EP23" s="298" t="str">
        <f t="shared" ca="1" si="96"/>
        <v/>
      </c>
      <c r="EQ23" s="298" t="str">
        <f t="shared" ca="1" si="97"/>
        <v/>
      </c>
      <c r="ER23" s="298" t="str">
        <f t="shared" ca="1" si="79"/>
        <v/>
      </c>
      <c r="ES23" s="298" t="str">
        <f ca="1">IFERROR(INDEX('郵便番号（石川県）'!$A$3:$F$2574,MATCH(INDIRECT("'("&amp;EO23&amp;")'!E7"),'郵便番号（石川県）'!$A$3:$A$2574,0),6),"")</f>
        <v/>
      </c>
      <c r="ET23" s="298" t="str">
        <f ca="1">IFERROR(INDEX('郵便番号（石川県）'!$A$3:$F$2574,MATCH(INDIRECT("'("&amp;$EO23&amp;")'!E7"),'郵便番号（石川県）'!$A$3:$A$2574,0),5),"")</f>
        <v/>
      </c>
      <c r="EU23" s="298" t="str">
        <f t="shared" ca="1" si="80"/>
        <v/>
      </c>
      <c r="EV23" s="298" t="str">
        <f t="shared" ca="1" si="81"/>
        <v/>
      </c>
      <c r="EW23" s="298" t="str">
        <f t="shared" ca="1" si="82"/>
        <v/>
      </c>
      <c r="EX23" s="298" t="str">
        <f t="shared" ca="1" si="83"/>
        <v/>
      </c>
      <c r="EY23" s="298" t="str">
        <f t="shared" ca="1" si="84"/>
        <v/>
      </c>
      <c r="EZ23" s="298" t="str">
        <f t="shared" ca="1" si="85"/>
        <v/>
      </c>
      <c r="FA23" s="298" t="str">
        <f t="shared" ca="1" si="86"/>
        <v/>
      </c>
      <c r="FB23" s="298" t="str">
        <f t="shared" ca="1" si="87"/>
        <v/>
      </c>
      <c r="FC23" s="298" t="str">
        <f t="shared" ca="1" si="88"/>
        <v/>
      </c>
      <c r="FD23" s="627" t="str">
        <f t="shared" ca="1" si="89"/>
        <v/>
      </c>
      <c r="FE23" s="629">
        <v>13</v>
      </c>
      <c r="FF23" s="299" t="str">
        <f t="shared" ca="1" si="90"/>
        <v/>
      </c>
      <c r="FG23" s="993" t="str">
        <f t="shared" ca="1" si="98"/>
        <v/>
      </c>
      <c r="FH23" s="672" t="str">
        <f t="shared" ca="1" si="91"/>
        <v/>
      </c>
      <c r="FI23" s="299">
        <f ca="1">COUNTIF($FH$11:FH23,"■")</f>
        <v>0</v>
      </c>
    </row>
    <row r="24" spans="1:165" ht="34.5" customHeight="1">
      <c r="A24" s="445">
        <f t="shared" ca="1" si="19"/>
        <v>0</v>
      </c>
      <c r="B24" s="446">
        <f>IF(R24&lt;&gt;"",IF(COUNTIF(R$11:R24,R24)=1,MAX(B$11:B23)+1,INDEX(B$11:B23,MATCH(R24,R$11:R23,0),1)),0)</f>
        <v>1</v>
      </c>
      <c r="C24" s="446">
        <f ca="1">IF(T24&lt;&gt;"",IF(COUNTIF(T$11:T24,T24)=1,MAX(C$11:C23)+1,INDEX(C$11:C23,MATCH(T24,T$11:T23,0),1)),0)</f>
        <v>0</v>
      </c>
      <c r="D24" s="446">
        <f ca="1">IF(U24&lt;&gt;"",IF(COUNTIF(U$11:U24,U24)=1,MAX(D$11:D23)+1,INDEX(D$11:D23,MATCH(U24,U$11:U23,0),1)),0)</f>
        <v>0</v>
      </c>
      <c r="E24" s="446">
        <f ca="1">IF(S24&lt;&gt;"",IF(COUNTIF(S$11:S24,S24)=1,MAX(E$11:E23)+1,INDEX(E$11:E23,MATCH(S24,S$11:S23,0),1)),0)</f>
        <v>0</v>
      </c>
      <c r="F24" s="446">
        <f ca="1">IF(Z24&lt;&gt;"",IF(COUNTIF(Z$11:Z24,Z24)=1,MAX(F$11:F23)+1,INDEX(F$11:F23,MATCH(Z24,Z$11:Z23,0),1)),0)</f>
        <v>0</v>
      </c>
      <c r="G24" s="447" cm="1">
        <f t="array" aca="1" ref="G24" ca="1">IF(Z24&lt;&gt;"",IF(COUNTIFS(Z$11:Z24,Z24,W$11:W24,W24)=1,MAX(G$11:G23)+1,INDEX(G$11:G23,MATCH(Z24&amp;W24,Z$11:Z23&amp;W$11:W24,0),1)),0)</f>
        <v>0</v>
      </c>
      <c r="H24" s="447">
        <f t="shared" ca="1" si="20"/>
        <v>0</v>
      </c>
      <c r="I24" s="447">
        <f ca="1">IF(T24="",0,IF(COUNTIF(T$11:T24,T24)=1,1,0))</f>
        <v>0</v>
      </c>
      <c r="J24" s="447">
        <f ca="1">IF(U24="",0,IF(COUNTIF(U$11:U24,U24)=1,1,0))</f>
        <v>0</v>
      </c>
      <c r="K24" s="447">
        <f ca="1">IF(S24="",0,IF(COUNTIF(S$11:S24,S24)=1,1,0))</f>
        <v>0</v>
      </c>
      <c r="L24" s="446">
        <f ca="1">IF(Z24="",0,IF(COUNTIF(Z$11:Z24,Z24)=1,1,0))</f>
        <v>0</v>
      </c>
      <c r="M24" s="767">
        <f ca="1">IF($W24=2,IF(COUNTIFS($W$11:$W24,2,$Z$11:$Z24,$Z24)=1,1,0),0)</f>
        <v>0</v>
      </c>
      <c r="N24" s="767">
        <f ca="1">IF($W24=1,IF(COUNTIFS($W$11:$W24,2,$Z$11:$Z24,$Z24)=1,1,0),0)</f>
        <v>0</v>
      </c>
      <c r="O24" s="446">
        <f ca="1">IF(H24=0,0,IF(COUNTIF(Z$11:Z24,Z24)=1,1,0))</f>
        <v>0</v>
      </c>
      <c r="P24" s="448" t="str">
        <f t="shared" ca="1" si="21"/>
        <v>石川県</v>
      </c>
      <c r="Q24" s="89">
        <f t="shared" ca="1" si="22"/>
        <v>14</v>
      </c>
      <c r="R24" s="170" t="s">
        <v>459</v>
      </c>
      <c r="S24" s="357" t="str">
        <f t="shared" ca="1" si="92"/>
        <v/>
      </c>
      <c r="T24" s="357" t="str">
        <f t="shared" ca="1" si="93"/>
        <v/>
      </c>
      <c r="U24" s="58" t="str">
        <f t="shared" ca="1" si="117"/>
        <v/>
      </c>
      <c r="V24" s="58" t="str">
        <f t="shared" ca="1" si="118"/>
        <v/>
      </c>
      <c r="W24" s="210" t="str">
        <f t="shared" ca="1" si="94"/>
        <v/>
      </c>
      <c r="X24" s="369">
        <f ca="1">IFERROR(VLOOKUP(W24,'（様式１号）３整理番号表'!$B$4:$H$5,2,FALSE),0)</f>
        <v>0</v>
      </c>
      <c r="Y24" s="768" t="str" cm="1">
        <f t="array" aca="1" ref="Y24" ca="1">IF(AND(D24=0,F24=0),"",IF(COUNTIF(D$11:D24,D24)=1,1,IF(COUNTIFS(D$11:D24,D24,F$11:F24,F24)=1,INDEX((D$11:D24,F$11:F24,Y$11:Y24),MATCH(_xlfn.MAXIFS(F$11:F23,D$11:D23,D24),$F$11:F24,0),1,3)+1,INDEX((D$11:D24,F$11:F24,Y$11:Y24),MATCH(D24&amp;F24,D$11:D24&amp;F$11:F24,0),1,3))))</f>
        <v/>
      </c>
      <c r="Z24" s="40" t="str">
        <f t="shared" ca="1" si="107"/>
        <v/>
      </c>
      <c r="AA24" s="78" t="str">
        <f t="shared" ca="1" si="25"/>
        <v/>
      </c>
      <c r="AB24" s="93">
        <f ca="1">IFERROR(VLOOKUP(AA24,'（様式１号）３整理番号表'!$B$10:$H$16,2,FALSE),0)</f>
        <v>0</v>
      </c>
      <c r="AC24" s="78" t="str">
        <f t="shared" ca="1" si="26"/>
        <v/>
      </c>
      <c r="AD24" s="78" t="str">
        <f t="shared" ca="1" si="27"/>
        <v/>
      </c>
      <c r="AE24" s="93">
        <f ca="1">IFERROR(VLOOKUP(AD24,'（様式１号）３整理番号表'!$B$21:$H$22,2,FALSE),0)</f>
        <v>0</v>
      </c>
      <c r="AF24" s="78" t="str">
        <f t="shared" ca="1" si="3"/>
        <v/>
      </c>
      <c r="AG24" s="93">
        <f ca="1">IFERROR(VLOOKUP(AF24,'（様式１号）３整理番号表'!$B$26:$H$31,2,FALSE),0)</f>
        <v>0</v>
      </c>
      <c r="AH24" s="78" t="str">
        <f t="shared" ca="1" si="28"/>
        <v/>
      </c>
      <c r="AI24" s="93">
        <f ca="1">IFERROR(VLOOKUP(AH24,'（様式１号）３整理番号表'!$J$5:$N$59,2,FALSE),0)</f>
        <v>0</v>
      </c>
      <c r="AJ24" s="77" t="str">
        <f t="shared" ca="1" si="29"/>
        <v/>
      </c>
      <c r="AK24" s="93">
        <f ca="1">IFERROR(VLOOKUP(AJ24,'（様式１号）３整理番号表'!$P$5:$R$29,2,FALSE),0)</f>
        <v>0</v>
      </c>
      <c r="AL24" s="96" t="str">
        <f t="shared" ca="1" si="30"/>
        <v/>
      </c>
      <c r="AM24" s="96" t="str">
        <f t="shared" ca="1" si="31"/>
        <v/>
      </c>
      <c r="AN24" s="96"/>
      <c r="AO24" s="77" t="str">
        <f t="shared" ca="1" si="32"/>
        <v/>
      </c>
      <c r="AP24" s="93">
        <f ca="1">IFERROR(VLOOKUP(AO24,'（様式１号）３整理番号表'!$P$5:$R$29,2,FALSE),0)</f>
        <v>0</v>
      </c>
      <c r="AQ24" s="78" t="str">
        <f t="shared" ca="1" si="33"/>
        <v/>
      </c>
      <c r="AR24" s="93">
        <f t="shared" ca="1" si="110"/>
        <v>0</v>
      </c>
      <c r="AS24" s="78" t="str">
        <f t="shared" ca="1" si="35"/>
        <v/>
      </c>
      <c r="AT24" s="40" t="str">
        <f t="shared" ca="1" si="36"/>
        <v/>
      </c>
      <c r="AU24" s="93" t="str">
        <f t="shared" ca="1" si="111"/>
        <v/>
      </c>
      <c r="AV24" s="212" t="str">
        <f t="shared" ca="1" si="38"/>
        <v/>
      </c>
      <c r="AW24" s="81" t="str">
        <f t="shared" ca="1" si="39"/>
        <v/>
      </c>
      <c r="AX24" s="622" t="str">
        <f t="shared" ca="1" si="4"/>
        <v/>
      </c>
      <c r="AY24" s="622" t="str">
        <f t="shared" ca="1" si="5"/>
        <v/>
      </c>
      <c r="AZ24" s="622" t="str">
        <f t="shared" ca="1" si="5"/>
        <v/>
      </c>
      <c r="BA24" s="622" t="str">
        <f t="shared" ca="1" si="5"/>
        <v/>
      </c>
      <c r="BB24" s="622" t="str">
        <f t="shared" ca="1" si="40"/>
        <v/>
      </c>
      <c r="BC24" s="622" t="str">
        <f t="shared" ca="1" si="6"/>
        <v/>
      </c>
      <c r="BD24" s="622" t="str">
        <f t="shared" ca="1" si="7"/>
        <v/>
      </c>
      <c r="BE24" s="622" t="str">
        <f t="shared" ca="1" si="7"/>
        <v/>
      </c>
      <c r="BF24" s="77" t="str">
        <f t="shared" ca="1" si="41"/>
        <v/>
      </c>
      <c r="BG24" s="78" t="str">
        <f t="shared" ca="1" si="42"/>
        <v/>
      </c>
      <c r="BH24" s="94">
        <f ca="1">IF(BF24&lt;&gt;"",INDEX('（様式１号）３整理番号表'!$AB$7:$AQ$12,MATCH(BF24,'（様式１号）３整理番号表'!$AA$7:$AA$12,0),MATCH(BG24,'（様式１号）３整理番号表'!$AB$6:$AQ$6,0)),0)</f>
        <v>0</v>
      </c>
      <c r="BI24" s="96" t="str">
        <f t="shared" ca="1" si="112"/>
        <v/>
      </c>
      <c r="BJ24" s="80" t="str">
        <f t="shared" ca="1" si="113"/>
        <v/>
      </c>
      <c r="BK24" s="81" t="str">
        <f t="shared" ca="1" si="44"/>
        <v/>
      </c>
      <c r="BL24" s="80" t="str">
        <f t="shared" ca="1" si="45"/>
        <v/>
      </c>
      <c r="BM24" s="79" t="str">
        <f t="shared" ca="1" si="46"/>
        <v/>
      </c>
      <c r="BN24" s="82" t="str">
        <f t="shared" ca="1" si="47"/>
        <v/>
      </c>
      <c r="BO24" s="83" t="str">
        <f t="shared" ca="1" si="48"/>
        <v/>
      </c>
      <c r="BP24" s="84" t="str">
        <f t="shared" ca="1" si="49"/>
        <v/>
      </c>
      <c r="BQ24" s="82" t="str">
        <f t="shared" ca="1" si="50"/>
        <v/>
      </c>
      <c r="BR24" s="97" t="str">
        <f t="shared" ca="1" si="51"/>
        <v/>
      </c>
      <c r="BS24" s="95" t="str">
        <f t="shared" ca="1" si="52"/>
        <v/>
      </c>
      <c r="BT24" s="184" t="str">
        <f t="shared" ca="1" si="9"/>
        <v/>
      </c>
      <c r="BU24" s="611" t="str">
        <f t="shared" ca="1" si="53"/>
        <v/>
      </c>
      <c r="BV24" s="77" t="str">
        <f t="shared" ca="1" si="54"/>
        <v/>
      </c>
      <c r="BW24" s="85" t="str">
        <f t="shared" ca="1" si="55"/>
        <v/>
      </c>
      <c r="BX24" s="86" t="str">
        <f t="shared" ca="1" si="56"/>
        <v/>
      </c>
      <c r="BY24" s="231">
        <f ca="1">IF('ポイント要件確認等（個別表）'!AD24=1,ROUNDDOWN('ポイント要件確認等（個別表）'!AV24,-3),IF('ポイント要件確認等（個別表）'!AD24=2,ROUNDDOWN('ポイント要件確認等（個別表）'!BH24,-3),IF('ポイント要件確認等（個別表）'!AD24=3,ROUNDDOWN('ポイント要件確認等（個別表）'!BT24,-3),0)))</f>
        <v>0</v>
      </c>
      <c r="BZ24" s="86" t="str">
        <f t="shared" ca="1" si="57"/>
        <v/>
      </c>
      <c r="CA24" s="232" t="str">
        <f t="shared" ca="1" si="58"/>
        <v/>
      </c>
      <c r="CB24" s="232">
        <f t="shared" ca="1" si="114"/>
        <v>0</v>
      </c>
      <c r="CC24" s="86" t="str">
        <f t="shared" ca="1" si="60"/>
        <v/>
      </c>
      <c r="CD24" s="86" t="str">
        <f t="shared" ca="1" si="61"/>
        <v/>
      </c>
      <c r="CE24" s="609"/>
      <c r="CF24" s="86" t="str">
        <f t="shared" ca="1" si="62"/>
        <v/>
      </c>
      <c r="CG24" s="185" t="str">
        <f t="shared" ca="1" si="63"/>
        <v/>
      </c>
      <c r="CH24" s="246" t="str">
        <f t="shared" ca="1" si="64"/>
        <v>含税額</v>
      </c>
      <c r="CI24" s="247" t="str">
        <f t="shared" ca="1" si="95"/>
        <v/>
      </c>
      <c r="CJ24" s="87" t="str">
        <f ca="1">IFERROR(IF(INDIRECT("'("&amp;'２個別表'!EO24&amp;")'!AR"&amp;84+EP24)&lt;&gt;1,"",1),"")</f>
        <v/>
      </c>
      <c r="CK24" s="244" t="str">
        <f t="shared" ca="1" si="119"/>
        <v/>
      </c>
      <c r="CL24" s="235" t="str">
        <f t="shared" ca="1" si="120"/>
        <v/>
      </c>
      <c r="CM24" s="239" t="str">
        <f t="shared" ca="1" si="121"/>
        <v/>
      </c>
      <c r="CN24" s="77" t="str">
        <f t="shared" ca="1" si="122"/>
        <v/>
      </c>
      <c r="CO24" s="93" t="str">
        <f ca="1">IFERROR(VLOOKUP(CN24,'（様式１号）３整理番号表'!$T$5:$V$15,2,FALSE),"")</f>
        <v/>
      </c>
      <c r="CP24" s="78" t="str">
        <f t="shared" ca="1" si="123"/>
        <v/>
      </c>
      <c r="CQ24" s="93" t="str">
        <f ca="1">IFERROR(VLOOKUP(CP24,'（様式１号）３整理番号表'!$T$19:$V$24,2,FALSE),"")</f>
        <v/>
      </c>
      <c r="CR24" s="78" t="str">
        <f ca="1">IFERROR(IF(INDIRECT("'("&amp;'２個別表'!EO24&amp;")'!AV"&amp;84+EP24)&lt;&gt;1,"",1),"")</f>
        <v/>
      </c>
      <c r="CS24" s="232">
        <f t="shared" ca="1" si="115"/>
        <v>0</v>
      </c>
      <c r="CT24" s="248">
        <f t="shared" ca="1" si="116"/>
        <v>0</v>
      </c>
      <c r="CU24" s="376" t="str">
        <f ca="1">IF(ER24="補強",IF(COUNTIFS($Z$11:Z24,Z24,$W$11:W24,1)=1,"１①",""),IF(COUNTIFS($Z$11:Z24,Z24,$W$11:W24,2)=1,"２①",""))</f>
        <v/>
      </c>
      <c r="CV24" s="57" t="str">
        <f t="shared" ca="1" si="126"/>
        <v/>
      </c>
      <c r="CW24" s="879" t="str">
        <f t="shared" ca="1" si="127"/>
        <v/>
      </c>
      <c r="CX24" s="256" t="str">
        <f t="shared" ca="1" si="12"/>
        <v/>
      </c>
      <c r="CY24" s="256" t="str">
        <f t="shared" ca="1" si="13"/>
        <v/>
      </c>
      <c r="CZ24" s="256" t="str">
        <f t="shared" ca="1" si="14"/>
        <v/>
      </c>
      <c r="DA24" s="256" t="str">
        <f t="shared" ca="1" si="15"/>
        <v/>
      </c>
      <c r="DB24" s="316" t="str">
        <f ca="1">IFERROR(VLOOKUP($CU24,'（様式１号）３整理番号表'!$Z$19:$AB$32,3,FALSE),"")</f>
        <v/>
      </c>
      <c r="DC24" s="259" t="str">
        <f t="shared" ca="1" si="72"/>
        <v>-</v>
      </c>
      <c r="DD24" s="618" t="str">
        <f t="shared" ca="1" si="73"/>
        <v/>
      </c>
      <c r="DE24" s="321" t="str">
        <f ca="1">IF(AND(AO24=18,AS24=1),IF(COUNTIFS($Y$11:Y24,Y24,$AS$11:AS24,1)=1,"２②",""),IF($CU24="１①",INDEX(INDIRECT("'("&amp;$EO24&amp;")'!AR116:BB116"),1,MATCH(INDIRECT("'("&amp;$EO24&amp;")'!C118"),INDIRECT("'("&amp;$EO24&amp;")'!AR119:BB119"),0)),""))</f>
        <v/>
      </c>
      <c r="DF24" s="324" t="str">
        <f t="shared" ca="1" si="100"/>
        <v/>
      </c>
      <c r="DG24" s="313" t="str">
        <f t="shared" ca="1" si="101"/>
        <v/>
      </c>
      <c r="DH24" s="313" t="str">
        <f t="shared" ca="1" si="102"/>
        <v/>
      </c>
      <c r="DI24" s="313" t="str">
        <f t="shared" ca="1" si="103"/>
        <v/>
      </c>
      <c r="DJ24" s="313" t="str">
        <f t="shared" ca="1" si="104"/>
        <v/>
      </c>
      <c r="DK24" s="328" t="str">
        <f t="shared" ca="1" si="105"/>
        <v/>
      </c>
      <c r="DL24" s="334" t="str">
        <f t="shared" ca="1" si="74"/>
        <v/>
      </c>
      <c r="DM24" s="915" t="str">
        <f t="shared" ca="1" si="106"/>
        <v/>
      </c>
      <c r="DN24" s="15"/>
      <c r="DO24" s="324"/>
      <c r="DP24" s="16"/>
      <c r="DQ24" s="16"/>
      <c r="DR24" s="16"/>
      <c r="DS24" s="16"/>
      <c r="DT24" s="318" t="str">
        <f>IFERROR(VLOOKUP($DN24,'（様式１号）３整理番号表'!$Z$19:$AB$32,3,FALSE),"")</f>
        <v/>
      </c>
      <c r="DU24" s="259" t="str">
        <f t="shared" si="75"/>
        <v/>
      </c>
      <c r="DV24" s="14"/>
      <c r="DW24" s="17" t="str">
        <f t="shared" ca="1" si="76"/>
        <v/>
      </c>
      <c r="DX24" s="88" t="str">
        <f t="shared" ca="1" si="99"/>
        <v/>
      </c>
      <c r="DZ24" s="339">
        <f t="shared" ca="1" si="77"/>
        <v>0</v>
      </c>
      <c r="EA24" s="339">
        <f t="shared" ca="1" si="77"/>
        <v>0</v>
      </c>
      <c r="EB24" s="339">
        <f t="shared" ca="1" si="77"/>
        <v>0</v>
      </c>
      <c r="EC24" s="339">
        <f t="shared" ca="1" si="77"/>
        <v>0</v>
      </c>
      <c r="ED24" s="339">
        <f t="shared" ca="1" si="77"/>
        <v>0</v>
      </c>
      <c r="EE24" s="339">
        <f t="shared" ca="1" si="77"/>
        <v>0</v>
      </c>
      <c r="EF24" s="339">
        <f t="shared" ca="1" si="77"/>
        <v>0</v>
      </c>
      <c r="EG24" s="339">
        <f t="shared" ca="1" si="77"/>
        <v>0</v>
      </c>
      <c r="EH24" s="339">
        <f t="shared" ca="1" si="77"/>
        <v>0</v>
      </c>
      <c r="EI24" s="339">
        <f t="shared" ca="1" si="77"/>
        <v>0</v>
      </c>
      <c r="EJ24" s="339">
        <f t="shared" ca="1" si="77"/>
        <v>0</v>
      </c>
      <c r="EK24" s="339">
        <f t="shared" ca="1" si="77"/>
        <v>0</v>
      </c>
      <c r="EL24" s="339">
        <f t="shared" ca="1" si="77"/>
        <v>0</v>
      </c>
      <c r="EM24" s="339">
        <f t="shared" ca="1" si="77"/>
        <v>0</v>
      </c>
      <c r="EO24" s="298" t="str">
        <f t="shared" ca="1" si="78"/>
        <v/>
      </c>
      <c r="EP24" s="298" t="str">
        <f t="shared" ca="1" si="96"/>
        <v/>
      </c>
      <c r="EQ24" s="298" t="str">
        <f t="shared" ca="1" si="97"/>
        <v/>
      </c>
      <c r="ER24" s="298" t="str">
        <f t="shared" ca="1" si="79"/>
        <v/>
      </c>
      <c r="ES24" s="298" t="str">
        <f ca="1">IFERROR(INDEX('郵便番号（石川県）'!$A$3:$F$2574,MATCH(INDIRECT("'("&amp;EO24&amp;")'!E7"),'郵便番号（石川県）'!$A$3:$A$2574,0),6),"")</f>
        <v/>
      </c>
      <c r="ET24" s="298" t="str">
        <f ca="1">IFERROR(INDEX('郵便番号（石川県）'!$A$3:$F$2574,MATCH(INDIRECT("'("&amp;$EO24&amp;")'!E7"),'郵便番号（石川県）'!$A$3:$A$2574,0),5),"")</f>
        <v/>
      </c>
      <c r="EU24" s="298" t="str">
        <f t="shared" ca="1" si="80"/>
        <v/>
      </c>
      <c r="EV24" s="298" t="str">
        <f t="shared" ca="1" si="81"/>
        <v/>
      </c>
      <c r="EW24" s="298" t="str">
        <f t="shared" ca="1" si="82"/>
        <v/>
      </c>
      <c r="EX24" s="298" t="str">
        <f t="shared" ca="1" si="83"/>
        <v/>
      </c>
      <c r="EY24" s="298" t="str">
        <f t="shared" ca="1" si="84"/>
        <v/>
      </c>
      <c r="EZ24" s="298" t="str">
        <f t="shared" ca="1" si="85"/>
        <v/>
      </c>
      <c r="FA24" s="298" t="str">
        <f t="shared" ca="1" si="86"/>
        <v/>
      </c>
      <c r="FB24" s="298" t="str">
        <f t="shared" ca="1" si="87"/>
        <v/>
      </c>
      <c r="FC24" s="298" t="str">
        <f t="shared" ca="1" si="88"/>
        <v/>
      </c>
      <c r="FD24" s="627" t="str">
        <f t="shared" ca="1" si="89"/>
        <v/>
      </c>
      <c r="FE24" s="630">
        <v>14</v>
      </c>
      <c r="FF24" s="299" t="str">
        <f t="shared" ca="1" si="90"/>
        <v/>
      </c>
      <c r="FG24" s="993" t="str">
        <f t="shared" ca="1" si="98"/>
        <v/>
      </c>
      <c r="FH24" s="672" t="str">
        <f t="shared" ca="1" si="91"/>
        <v/>
      </c>
      <c r="FI24" s="299">
        <f ca="1">COUNTIF($FH$11:FH24,"■")</f>
        <v>0</v>
      </c>
    </row>
    <row r="25" spans="1:165" ht="34.5" customHeight="1">
      <c r="A25" s="445">
        <f t="shared" ca="1" si="19"/>
        <v>0</v>
      </c>
      <c r="B25" s="446">
        <f>IF(R25&lt;&gt;"",IF(COUNTIF(R$11:R25,R25)=1,MAX(B$11:B24)+1,INDEX(B$11:B24,MATCH(R25,R$11:R24,0),1)),0)</f>
        <v>1</v>
      </c>
      <c r="C25" s="446">
        <f ca="1">IF(T25&lt;&gt;"",IF(COUNTIF(T$11:T25,T25)=1,MAX(C$11:C24)+1,INDEX(C$11:C24,MATCH(T25,T$11:T24,0),1)),0)</f>
        <v>0</v>
      </c>
      <c r="D25" s="446">
        <f ca="1">IF(U25&lt;&gt;"",IF(COUNTIF(U$11:U25,U25)=1,MAX(D$11:D24)+1,INDEX(D$11:D24,MATCH(U25,U$11:U24,0),1)),0)</f>
        <v>0</v>
      </c>
      <c r="E25" s="446">
        <f ca="1">IF(S25&lt;&gt;"",IF(COUNTIF(S$11:S25,S25)=1,MAX(E$11:E24)+1,INDEX(E$11:E24,MATCH(S25,S$11:S24,0),1)),0)</f>
        <v>0</v>
      </c>
      <c r="F25" s="446">
        <f ca="1">IF(Z25&lt;&gt;"",IF(COUNTIF(Z$11:Z25,Z25)=1,MAX(F$11:F24)+1,INDEX(F$11:F24,MATCH(Z25,Z$11:Z24,0),1)),0)</f>
        <v>0</v>
      </c>
      <c r="G25" s="447" cm="1">
        <f t="array" aca="1" ref="G25" ca="1">IF(Z25&lt;&gt;"",IF(COUNTIFS(Z$11:Z25,Z25,W$11:W25,W25)=1,MAX(G$11:G24)+1,INDEX(G$11:G24,MATCH(Z25&amp;W25,Z$11:Z24&amp;W$11:W25,0),1)),0)</f>
        <v>0</v>
      </c>
      <c r="H25" s="447">
        <f t="shared" ca="1" si="20"/>
        <v>0</v>
      </c>
      <c r="I25" s="447">
        <f ca="1">IF(T25="",0,IF(COUNTIF(T$11:T25,T25)=1,1,0))</f>
        <v>0</v>
      </c>
      <c r="J25" s="447">
        <f ca="1">IF(U25="",0,IF(COUNTIF(U$11:U25,U25)=1,1,0))</f>
        <v>0</v>
      </c>
      <c r="K25" s="447">
        <f ca="1">IF(S25="",0,IF(COUNTIF(S$11:S25,S25)=1,1,0))</f>
        <v>0</v>
      </c>
      <c r="L25" s="446">
        <f ca="1">IF(Z25="",0,IF(COUNTIF(Z$11:Z25,Z25)=1,1,0))</f>
        <v>0</v>
      </c>
      <c r="M25" s="767">
        <f ca="1">IF($W25=2,IF(COUNTIFS($W$11:$W25,2,$Z$11:$Z25,$Z25)=1,1,0),0)</f>
        <v>0</v>
      </c>
      <c r="N25" s="767">
        <f ca="1">IF($W25=1,IF(COUNTIFS($W$11:$W25,2,$Z$11:$Z25,$Z25)=1,1,0),0)</f>
        <v>0</v>
      </c>
      <c r="O25" s="446">
        <f ca="1">IF(H25=0,0,IF(COUNTIF(Z$11:Z25,Z25)=1,1,0))</f>
        <v>0</v>
      </c>
      <c r="P25" s="448" t="str">
        <f t="shared" ca="1" si="21"/>
        <v>石川県</v>
      </c>
      <c r="Q25" s="89">
        <f t="shared" ca="1" si="22"/>
        <v>15</v>
      </c>
      <c r="R25" s="170" t="s">
        <v>459</v>
      </c>
      <c r="S25" s="357" t="str">
        <f t="shared" ca="1" si="92"/>
        <v/>
      </c>
      <c r="T25" s="357" t="str">
        <f t="shared" ca="1" si="93"/>
        <v/>
      </c>
      <c r="U25" s="58" t="str">
        <f t="shared" ca="1" si="117"/>
        <v/>
      </c>
      <c r="V25" s="58" t="str">
        <f t="shared" ca="1" si="118"/>
        <v/>
      </c>
      <c r="W25" s="210" t="str">
        <f t="shared" ca="1" si="94"/>
        <v/>
      </c>
      <c r="X25" s="369">
        <f ca="1">IFERROR(VLOOKUP(W25,'（様式１号）３整理番号表'!$B$4:$H$5,2,FALSE),0)</f>
        <v>0</v>
      </c>
      <c r="Y25" s="768" t="str" cm="1">
        <f t="array" aca="1" ref="Y25" ca="1">IF(AND(D25=0,F25=0),"",IF(COUNTIF(D$11:D25,D25)=1,1,IF(COUNTIFS(D$11:D25,D25,F$11:F25,F25)=1,INDEX((D$11:D25,F$11:F25,Y$11:Y25),MATCH(_xlfn.MAXIFS(F$11:F24,D$11:D24,D25),$F$11:F25,0),1,3)+1,INDEX((D$11:D25,F$11:F25,Y$11:Y25),MATCH(D25&amp;F25,D$11:D25&amp;F$11:F25,0),1,3))))</f>
        <v/>
      </c>
      <c r="Z25" s="40" t="str">
        <f t="shared" ca="1" si="107"/>
        <v/>
      </c>
      <c r="AA25" s="78" t="str">
        <f t="shared" ca="1" si="25"/>
        <v/>
      </c>
      <c r="AB25" s="93">
        <f ca="1">IFERROR(VLOOKUP(AA25,'（様式１号）３整理番号表'!$B$10:$H$16,2,FALSE),0)</f>
        <v>0</v>
      </c>
      <c r="AC25" s="78" t="str">
        <f t="shared" ca="1" si="26"/>
        <v/>
      </c>
      <c r="AD25" s="78" t="str">
        <f t="shared" ca="1" si="27"/>
        <v/>
      </c>
      <c r="AE25" s="93">
        <f ca="1">IFERROR(VLOOKUP(AD25,'（様式１号）３整理番号表'!$B$21:$H$22,2,FALSE),0)</f>
        <v>0</v>
      </c>
      <c r="AF25" s="78" t="str">
        <f t="shared" ca="1" si="3"/>
        <v/>
      </c>
      <c r="AG25" s="93">
        <f ca="1">IFERROR(VLOOKUP(AF25,'（様式１号）３整理番号表'!$B$26:$H$31,2,FALSE),0)</f>
        <v>0</v>
      </c>
      <c r="AH25" s="78" t="str">
        <f t="shared" ca="1" si="28"/>
        <v/>
      </c>
      <c r="AI25" s="93">
        <f ca="1">IFERROR(VLOOKUP(AH25,'（様式１号）３整理番号表'!$J$5:$N$59,2,FALSE),0)</f>
        <v>0</v>
      </c>
      <c r="AJ25" s="77" t="str">
        <f t="shared" ca="1" si="29"/>
        <v/>
      </c>
      <c r="AK25" s="93">
        <f ca="1">IFERROR(VLOOKUP(AJ25,'（様式１号）３整理番号表'!$P$5:$R$29,2,FALSE),0)</f>
        <v>0</v>
      </c>
      <c r="AL25" s="96" t="str">
        <f t="shared" ca="1" si="30"/>
        <v/>
      </c>
      <c r="AM25" s="96" t="str">
        <f t="shared" ca="1" si="31"/>
        <v/>
      </c>
      <c r="AN25" s="96"/>
      <c r="AO25" s="77" t="str">
        <f t="shared" ca="1" si="32"/>
        <v/>
      </c>
      <c r="AP25" s="93">
        <f ca="1">IFERROR(VLOOKUP(AO25,'（様式１号）３整理番号表'!$P$5:$R$29,2,FALSE),0)</f>
        <v>0</v>
      </c>
      <c r="AQ25" s="78" t="str">
        <f t="shared" ca="1" si="33"/>
        <v/>
      </c>
      <c r="AR25" s="93">
        <f t="shared" ca="1" si="110"/>
        <v>0</v>
      </c>
      <c r="AS25" s="78" t="str">
        <f t="shared" ca="1" si="35"/>
        <v/>
      </c>
      <c r="AT25" s="40" t="str">
        <f t="shared" ca="1" si="36"/>
        <v/>
      </c>
      <c r="AU25" s="93" t="str">
        <f t="shared" ca="1" si="111"/>
        <v/>
      </c>
      <c r="AV25" s="212" t="str">
        <f t="shared" ca="1" si="38"/>
        <v/>
      </c>
      <c r="AW25" s="81" t="str">
        <f t="shared" ca="1" si="39"/>
        <v/>
      </c>
      <c r="AX25" s="622" t="str">
        <f t="shared" ca="1" si="4"/>
        <v/>
      </c>
      <c r="AY25" s="622" t="str">
        <f t="shared" ca="1" si="5"/>
        <v/>
      </c>
      <c r="AZ25" s="622" t="str">
        <f t="shared" ca="1" si="5"/>
        <v/>
      </c>
      <c r="BA25" s="622" t="str">
        <f t="shared" ca="1" si="5"/>
        <v/>
      </c>
      <c r="BB25" s="622" t="str">
        <f t="shared" ca="1" si="40"/>
        <v/>
      </c>
      <c r="BC25" s="622" t="str">
        <f t="shared" ca="1" si="6"/>
        <v/>
      </c>
      <c r="BD25" s="622" t="str">
        <f t="shared" ca="1" si="7"/>
        <v/>
      </c>
      <c r="BE25" s="622" t="str">
        <f t="shared" ca="1" si="7"/>
        <v/>
      </c>
      <c r="BF25" s="77" t="str">
        <f t="shared" ca="1" si="41"/>
        <v/>
      </c>
      <c r="BG25" s="78" t="str">
        <f t="shared" ca="1" si="42"/>
        <v/>
      </c>
      <c r="BH25" s="94">
        <f ca="1">IF(BF25&lt;&gt;"",INDEX('（様式１号）３整理番号表'!$AB$7:$AQ$12,MATCH(BF25,'（様式１号）３整理番号表'!$AA$7:$AA$12,0),MATCH(BG25,'（様式１号）３整理番号表'!$AB$6:$AQ$6,0)),0)</f>
        <v>0</v>
      </c>
      <c r="BI25" s="96" t="str">
        <f t="shared" ca="1" si="112"/>
        <v/>
      </c>
      <c r="BJ25" s="80" t="str">
        <f t="shared" ca="1" si="113"/>
        <v/>
      </c>
      <c r="BK25" s="81" t="str">
        <f t="shared" ca="1" si="44"/>
        <v/>
      </c>
      <c r="BL25" s="80" t="str">
        <f t="shared" ca="1" si="45"/>
        <v/>
      </c>
      <c r="BM25" s="79" t="str">
        <f t="shared" ca="1" si="46"/>
        <v/>
      </c>
      <c r="BN25" s="82" t="str">
        <f t="shared" ca="1" si="47"/>
        <v/>
      </c>
      <c r="BO25" s="83" t="str">
        <f t="shared" ca="1" si="48"/>
        <v/>
      </c>
      <c r="BP25" s="84" t="str">
        <f t="shared" ca="1" si="49"/>
        <v/>
      </c>
      <c r="BQ25" s="82" t="str">
        <f t="shared" ca="1" si="50"/>
        <v/>
      </c>
      <c r="BR25" s="97" t="str">
        <f t="shared" ca="1" si="51"/>
        <v/>
      </c>
      <c r="BS25" s="95" t="str">
        <f t="shared" ca="1" si="52"/>
        <v/>
      </c>
      <c r="BT25" s="184" t="str">
        <f t="shared" ca="1" si="9"/>
        <v/>
      </c>
      <c r="BU25" s="611" t="str">
        <f t="shared" ca="1" si="53"/>
        <v/>
      </c>
      <c r="BV25" s="77" t="str">
        <f t="shared" ca="1" si="54"/>
        <v/>
      </c>
      <c r="BW25" s="85" t="str">
        <f t="shared" ca="1" si="55"/>
        <v/>
      </c>
      <c r="BX25" s="86" t="str">
        <f t="shared" ca="1" si="56"/>
        <v/>
      </c>
      <c r="BY25" s="231">
        <f ca="1">IF('ポイント要件確認等（個別表）'!AD25=1,ROUNDDOWN('ポイント要件確認等（個別表）'!AV25,-3),IF('ポイント要件確認等（個別表）'!AD25=2,ROUNDDOWN('ポイント要件確認等（個別表）'!BH25,-3),IF('ポイント要件確認等（個別表）'!AD25=3,ROUNDDOWN('ポイント要件確認等（個別表）'!BT25,-3),0)))</f>
        <v>0</v>
      </c>
      <c r="BZ25" s="86" t="str">
        <f t="shared" ca="1" si="57"/>
        <v/>
      </c>
      <c r="CA25" s="232" t="str">
        <f t="shared" ca="1" si="58"/>
        <v/>
      </c>
      <c r="CB25" s="232">
        <f t="shared" ca="1" si="114"/>
        <v>0</v>
      </c>
      <c r="CC25" s="86" t="str">
        <f t="shared" ca="1" si="60"/>
        <v/>
      </c>
      <c r="CD25" s="86" t="str">
        <f t="shared" ca="1" si="61"/>
        <v/>
      </c>
      <c r="CE25" s="609"/>
      <c r="CF25" s="86" t="str">
        <f t="shared" ca="1" si="62"/>
        <v/>
      </c>
      <c r="CG25" s="185" t="str">
        <f t="shared" ca="1" si="63"/>
        <v/>
      </c>
      <c r="CH25" s="246" t="str">
        <f t="shared" ca="1" si="64"/>
        <v>含税額</v>
      </c>
      <c r="CI25" s="247" t="str">
        <f t="shared" ca="1" si="95"/>
        <v/>
      </c>
      <c r="CJ25" s="87" t="str">
        <f ca="1">IFERROR(IF(INDIRECT("'("&amp;'２個別表'!EO25&amp;")'!AR"&amp;84+EP25)&lt;&gt;1,"",1),"")</f>
        <v/>
      </c>
      <c r="CK25" s="244" t="str">
        <f t="shared" ca="1" si="119"/>
        <v/>
      </c>
      <c r="CL25" s="235" t="str">
        <f t="shared" ca="1" si="120"/>
        <v/>
      </c>
      <c r="CM25" s="239" t="str">
        <f t="shared" ca="1" si="121"/>
        <v/>
      </c>
      <c r="CN25" s="77" t="str">
        <f t="shared" ca="1" si="122"/>
        <v/>
      </c>
      <c r="CO25" s="93" t="str">
        <f ca="1">IFERROR(VLOOKUP(CN25,'（様式１号）３整理番号表'!$T$5:$V$15,2,FALSE),"")</f>
        <v/>
      </c>
      <c r="CP25" s="78" t="str">
        <f t="shared" ca="1" si="123"/>
        <v/>
      </c>
      <c r="CQ25" s="93" t="str">
        <f ca="1">IFERROR(VLOOKUP(CP25,'（様式１号）３整理番号表'!$T$19:$V$24,2,FALSE),"")</f>
        <v/>
      </c>
      <c r="CR25" s="78" t="str">
        <f ca="1">IFERROR(IF(INDIRECT("'("&amp;'２個別表'!EO25&amp;")'!AV"&amp;84+EP25)&lt;&gt;1,"",1),"")</f>
        <v/>
      </c>
      <c r="CS25" s="232">
        <f t="shared" ca="1" si="115"/>
        <v>0</v>
      </c>
      <c r="CT25" s="248">
        <f t="shared" ca="1" si="116"/>
        <v>0</v>
      </c>
      <c r="CU25" s="376" t="str">
        <f ca="1">IF(ER25="補強",IF(COUNTIFS($Z$11:Z25,Z25,$W$11:W25,1)=1,"１①",""),IF(COUNTIFS($Z$11:Z25,Z25,$W$11:W25,2)=1,"２①",""))</f>
        <v/>
      </c>
      <c r="CV25" s="57" t="str">
        <f t="shared" ca="1" si="126"/>
        <v/>
      </c>
      <c r="CW25" s="879" t="str">
        <f t="shared" ca="1" si="127"/>
        <v/>
      </c>
      <c r="CX25" s="256" t="str">
        <f t="shared" ca="1" si="12"/>
        <v/>
      </c>
      <c r="CY25" s="256" t="str">
        <f t="shared" ca="1" si="13"/>
        <v/>
      </c>
      <c r="CZ25" s="256" t="str">
        <f t="shared" ca="1" si="14"/>
        <v/>
      </c>
      <c r="DA25" s="256" t="str">
        <f t="shared" ca="1" si="15"/>
        <v/>
      </c>
      <c r="DB25" s="316" t="str">
        <f ca="1">IFERROR(VLOOKUP($CU25,'（様式１号）３整理番号表'!$Z$19:$AB$32,3,FALSE),"")</f>
        <v/>
      </c>
      <c r="DC25" s="259" t="str">
        <f t="shared" ca="1" si="72"/>
        <v>-</v>
      </c>
      <c r="DD25" s="618" t="str">
        <f t="shared" ca="1" si="73"/>
        <v/>
      </c>
      <c r="DE25" s="321" t="str">
        <f ca="1">IF(AND(AO25=18,AS25=1),IF(COUNTIFS($Y$11:Y25,Y25,$AS$11:AS25,1)=1,"２②",""),IF($CU25="１①",INDEX(INDIRECT("'("&amp;$EO25&amp;")'!AR116:BB116"),1,MATCH(INDIRECT("'("&amp;$EO25&amp;")'!C118"),INDIRECT("'("&amp;$EO25&amp;")'!AR119:BB119"),0)),""))</f>
        <v/>
      </c>
      <c r="DF25" s="324" t="str">
        <f t="shared" ca="1" si="100"/>
        <v/>
      </c>
      <c r="DG25" s="313" t="str">
        <f t="shared" ca="1" si="101"/>
        <v/>
      </c>
      <c r="DH25" s="313" t="str">
        <f t="shared" ca="1" si="102"/>
        <v/>
      </c>
      <c r="DI25" s="313" t="str">
        <f t="shared" ca="1" si="103"/>
        <v/>
      </c>
      <c r="DJ25" s="313" t="str">
        <f t="shared" ca="1" si="104"/>
        <v/>
      </c>
      <c r="DK25" s="328" t="str">
        <f t="shared" ca="1" si="105"/>
        <v/>
      </c>
      <c r="DL25" s="334" t="str">
        <f t="shared" ca="1" si="74"/>
        <v/>
      </c>
      <c r="DM25" s="915" t="str">
        <f t="shared" ca="1" si="106"/>
        <v/>
      </c>
      <c r="DN25" s="15"/>
      <c r="DO25" s="324"/>
      <c r="DP25" s="16"/>
      <c r="DQ25" s="16"/>
      <c r="DR25" s="16"/>
      <c r="DS25" s="16"/>
      <c r="DT25" s="318" t="str">
        <f>IFERROR(VLOOKUP($DN25,'（様式１号）３整理番号表'!$Z$19:$AB$32,3,FALSE),"")</f>
        <v/>
      </c>
      <c r="DU25" s="259" t="str">
        <f t="shared" si="75"/>
        <v/>
      </c>
      <c r="DV25" s="14"/>
      <c r="DW25" s="17" t="str">
        <f t="shared" ca="1" si="76"/>
        <v/>
      </c>
      <c r="DX25" s="88" t="str">
        <f t="shared" ca="1" si="99"/>
        <v/>
      </c>
      <c r="DZ25" s="339">
        <f t="shared" ca="1" si="77"/>
        <v>0</v>
      </c>
      <c r="EA25" s="339">
        <f t="shared" ca="1" si="77"/>
        <v>0</v>
      </c>
      <c r="EB25" s="339">
        <f t="shared" ca="1" si="77"/>
        <v>0</v>
      </c>
      <c r="EC25" s="339">
        <f t="shared" ca="1" si="77"/>
        <v>0</v>
      </c>
      <c r="ED25" s="339">
        <f t="shared" ca="1" si="77"/>
        <v>0</v>
      </c>
      <c r="EE25" s="339">
        <f t="shared" ca="1" si="77"/>
        <v>0</v>
      </c>
      <c r="EF25" s="339">
        <f t="shared" ca="1" si="77"/>
        <v>0</v>
      </c>
      <c r="EG25" s="339">
        <f t="shared" ca="1" si="77"/>
        <v>0</v>
      </c>
      <c r="EH25" s="339">
        <f t="shared" ca="1" si="77"/>
        <v>0</v>
      </c>
      <c r="EI25" s="339">
        <f t="shared" ca="1" si="77"/>
        <v>0</v>
      </c>
      <c r="EJ25" s="339">
        <f t="shared" ca="1" si="77"/>
        <v>0</v>
      </c>
      <c r="EK25" s="339">
        <f t="shared" ca="1" si="77"/>
        <v>0</v>
      </c>
      <c r="EL25" s="339">
        <f t="shared" ca="1" si="77"/>
        <v>0</v>
      </c>
      <c r="EM25" s="339">
        <f t="shared" ca="1" si="77"/>
        <v>0</v>
      </c>
      <c r="EO25" s="298" t="str">
        <f t="shared" ca="1" si="78"/>
        <v/>
      </c>
      <c r="EP25" s="298" t="str">
        <f t="shared" ca="1" si="96"/>
        <v/>
      </c>
      <c r="EQ25" s="298" t="str">
        <f t="shared" ca="1" si="97"/>
        <v/>
      </c>
      <c r="ER25" s="298" t="str">
        <f t="shared" ca="1" si="79"/>
        <v/>
      </c>
      <c r="ES25" s="298" t="str">
        <f ca="1">IFERROR(INDEX('郵便番号（石川県）'!$A$3:$F$2574,MATCH(INDIRECT("'("&amp;EO25&amp;")'!E7"),'郵便番号（石川県）'!$A$3:$A$2574,0),6),"")</f>
        <v/>
      </c>
      <c r="ET25" s="298" t="str">
        <f ca="1">IFERROR(INDEX('郵便番号（石川県）'!$A$3:$F$2574,MATCH(INDIRECT("'("&amp;$EO25&amp;")'!E7"),'郵便番号（石川県）'!$A$3:$A$2574,0),5),"")</f>
        <v/>
      </c>
      <c r="EU25" s="298" t="str">
        <f t="shared" ca="1" si="80"/>
        <v/>
      </c>
      <c r="EV25" s="298" t="str">
        <f t="shared" ca="1" si="81"/>
        <v/>
      </c>
      <c r="EW25" s="298" t="str">
        <f t="shared" ca="1" si="82"/>
        <v/>
      </c>
      <c r="EX25" s="298" t="str">
        <f t="shared" ca="1" si="83"/>
        <v/>
      </c>
      <c r="EY25" s="298" t="str">
        <f t="shared" ca="1" si="84"/>
        <v/>
      </c>
      <c r="EZ25" s="298" t="str">
        <f t="shared" ca="1" si="85"/>
        <v/>
      </c>
      <c r="FA25" s="298" t="str">
        <f t="shared" ca="1" si="86"/>
        <v/>
      </c>
      <c r="FB25" s="298" t="str">
        <f t="shared" ca="1" si="87"/>
        <v/>
      </c>
      <c r="FC25" s="298" t="str">
        <f t="shared" ca="1" si="88"/>
        <v/>
      </c>
      <c r="FD25" s="627" t="str">
        <f t="shared" ca="1" si="89"/>
        <v/>
      </c>
      <c r="FE25" s="629">
        <v>15</v>
      </c>
      <c r="FF25" s="299" t="str">
        <f t="shared" ca="1" si="90"/>
        <v/>
      </c>
      <c r="FG25" s="993" t="str">
        <f t="shared" ca="1" si="98"/>
        <v/>
      </c>
      <c r="FH25" s="672" t="str">
        <f t="shared" ca="1" si="91"/>
        <v/>
      </c>
      <c r="FI25" s="299">
        <f ca="1">COUNTIF($FH$11:FH25,"■")</f>
        <v>0</v>
      </c>
    </row>
    <row r="26" spans="1:165" ht="34.5" customHeight="1">
      <c r="A26" s="445">
        <f t="shared" ca="1" si="19"/>
        <v>0</v>
      </c>
      <c r="B26" s="446">
        <f>IF(R26&lt;&gt;"",IF(COUNTIF(R$11:R26,R26)=1,MAX(B$11:B25)+1,INDEX(B$11:B25,MATCH(R26,R$11:R25,0),1)),0)</f>
        <v>1</v>
      </c>
      <c r="C26" s="446">
        <f ca="1">IF(T26&lt;&gt;"",IF(COUNTIF(T$11:T26,T26)=1,MAX(C$11:C25)+1,INDEX(C$11:C25,MATCH(T26,T$11:T25,0),1)),0)</f>
        <v>0</v>
      </c>
      <c r="D26" s="446">
        <f ca="1">IF(U26&lt;&gt;"",IF(COUNTIF(U$11:U26,U26)=1,MAX(D$11:D25)+1,INDEX(D$11:D25,MATCH(U26,U$11:U25,0),1)),0)</f>
        <v>0</v>
      </c>
      <c r="E26" s="446">
        <f ca="1">IF(S26&lt;&gt;"",IF(COUNTIF(S$11:S26,S26)=1,MAX(E$11:E25)+1,INDEX(E$11:E25,MATCH(S26,S$11:S25,0),1)),0)</f>
        <v>0</v>
      </c>
      <c r="F26" s="446">
        <f ca="1">IF(Z26&lt;&gt;"",IF(COUNTIF(Z$11:Z26,Z26)=1,MAX(F$11:F25)+1,INDEX(F$11:F25,MATCH(Z26,Z$11:Z25,0),1)),0)</f>
        <v>0</v>
      </c>
      <c r="G26" s="447" cm="1">
        <f t="array" aca="1" ref="G26" ca="1">IF(Z26&lt;&gt;"",IF(COUNTIFS(Z$11:Z26,Z26,W$11:W26,W26)=1,MAX(G$11:G25)+1,INDEX(G$11:G25,MATCH(Z26&amp;W26,Z$11:Z25&amp;W$11:W26,0),1)),0)</f>
        <v>0</v>
      </c>
      <c r="H26" s="447">
        <f t="shared" ca="1" si="20"/>
        <v>0</v>
      </c>
      <c r="I26" s="447">
        <f ca="1">IF(T26="",0,IF(COUNTIF(T$11:T26,T26)=1,1,0))</f>
        <v>0</v>
      </c>
      <c r="J26" s="447">
        <f ca="1">IF(U26="",0,IF(COUNTIF(U$11:U26,U26)=1,1,0))</f>
        <v>0</v>
      </c>
      <c r="K26" s="447">
        <f ca="1">IF(S26="",0,IF(COUNTIF(S$11:S26,S26)=1,1,0))</f>
        <v>0</v>
      </c>
      <c r="L26" s="446">
        <f ca="1">IF(Z26="",0,IF(COUNTIF(Z$11:Z26,Z26)=1,1,0))</f>
        <v>0</v>
      </c>
      <c r="M26" s="767">
        <f ca="1">IF($W26=2,IF(COUNTIFS($W$11:$W26,2,$Z$11:$Z26,$Z26)=1,1,0),0)</f>
        <v>0</v>
      </c>
      <c r="N26" s="767">
        <f ca="1">IF($W26=1,IF(COUNTIFS($W$11:$W26,2,$Z$11:$Z26,$Z26)=1,1,0),0)</f>
        <v>0</v>
      </c>
      <c r="O26" s="446">
        <f ca="1">IF(H26=0,0,IF(COUNTIF(Z$11:Z26,Z26)=1,1,0))</f>
        <v>0</v>
      </c>
      <c r="P26" s="448" t="str">
        <f t="shared" ca="1" si="21"/>
        <v>石川県</v>
      </c>
      <c r="Q26" s="89">
        <f t="shared" ca="1" si="22"/>
        <v>16</v>
      </c>
      <c r="R26" s="170" t="s">
        <v>459</v>
      </c>
      <c r="S26" s="357" t="str">
        <f t="shared" ca="1" si="92"/>
        <v/>
      </c>
      <c r="T26" s="357" t="str">
        <f t="shared" ca="1" si="93"/>
        <v/>
      </c>
      <c r="U26" s="58" t="str">
        <f t="shared" ca="1" si="117"/>
        <v/>
      </c>
      <c r="V26" s="58" t="str">
        <f t="shared" ca="1" si="118"/>
        <v/>
      </c>
      <c r="W26" s="210" t="str">
        <f t="shared" ca="1" si="94"/>
        <v/>
      </c>
      <c r="X26" s="369">
        <f ca="1">IFERROR(VLOOKUP(W26,'（様式１号）３整理番号表'!$B$4:$H$5,2,FALSE),0)</f>
        <v>0</v>
      </c>
      <c r="Y26" s="768" t="str" cm="1">
        <f t="array" aca="1" ref="Y26" ca="1">IF(AND(D26=0,F26=0),"",IF(COUNTIF(D$11:D26,D26)=1,1,IF(COUNTIFS(D$11:D26,D26,F$11:F26,F26)=1,INDEX((D$11:D26,F$11:F26,Y$11:Y26),MATCH(_xlfn.MAXIFS(F$11:F25,D$11:D25,D26),$F$11:F26,0),1,3)+1,INDEX((D$11:D26,F$11:F26,Y$11:Y26),MATCH(D26&amp;F26,D$11:D26&amp;F$11:F26,0),1,3))))</f>
        <v/>
      </c>
      <c r="Z26" s="40" t="str">
        <f t="shared" ca="1" si="107"/>
        <v/>
      </c>
      <c r="AA26" s="78" t="str">
        <f t="shared" ca="1" si="25"/>
        <v/>
      </c>
      <c r="AB26" s="93">
        <f ca="1">IFERROR(VLOOKUP(AA26,'（様式１号）３整理番号表'!$B$10:$H$16,2,FALSE),0)</f>
        <v>0</v>
      </c>
      <c r="AC26" s="78" t="str">
        <f t="shared" ca="1" si="26"/>
        <v/>
      </c>
      <c r="AD26" s="78" t="str">
        <f t="shared" ca="1" si="27"/>
        <v/>
      </c>
      <c r="AE26" s="93">
        <f ca="1">IFERROR(VLOOKUP(AD26,'（様式１号）３整理番号表'!$B$21:$H$22,2,FALSE),0)</f>
        <v>0</v>
      </c>
      <c r="AF26" s="78" t="str">
        <f t="shared" ca="1" si="3"/>
        <v/>
      </c>
      <c r="AG26" s="93">
        <f ca="1">IFERROR(VLOOKUP(AF26,'（様式１号）３整理番号表'!$B$26:$H$31,2,FALSE),0)</f>
        <v>0</v>
      </c>
      <c r="AH26" s="78" t="str">
        <f t="shared" ca="1" si="28"/>
        <v/>
      </c>
      <c r="AI26" s="93">
        <f ca="1">IFERROR(VLOOKUP(AH26,'（様式１号）３整理番号表'!$J$5:$N$59,2,FALSE),0)</f>
        <v>0</v>
      </c>
      <c r="AJ26" s="77" t="str">
        <f t="shared" ca="1" si="29"/>
        <v/>
      </c>
      <c r="AK26" s="93">
        <f ca="1">IFERROR(VLOOKUP(AJ26,'（様式１号）３整理番号表'!$P$5:$R$29,2,FALSE),0)</f>
        <v>0</v>
      </c>
      <c r="AL26" s="96" t="str">
        <f t="shared" ca="1" si="30"/>
        <v/>
      </c>
      <c r="AM26" s="96" t="str">
        <f t="shared" ca="1" si="31"/>
        <v/>
      </c>
      <c r="AN26" s="96"/>
      <c r="AO26" s="77" t="str">
        <f t="shared" ca="1" si="32"/>
        <v/>
      </c>
      <c r="AP26" s="93">
        <f ca="1">IFERROR(VLOOKUP(AO26,'（様式１号）３整理番号表'!$P$5:$R$29,2,FALSE),0)</f>
        <v>0</v>
      </c>
      <c r="AQ26" s="78" t="str">
        <f t="shared" ca="1" si="33"/>
        <v/>
      </c>
      <c r="AR26" s="93">
        <f t="shared" ca="1" si="110"/>
        <v>0</v>
      </c>
      <c r="AS26" s="78" t="str">
        <f t="shared" ca="1" si="35"/>
        <v/>
      </c>
      <c r="AT26" s="40" t="str">
        <f t="shared" ca="1" si="36"/>
        <v/>
      </c>
      <c r="AU26" s="93" t="str">
        <f t="shared" ca="1" si="111"/>
        <v/>
      </c>
      <c r="AV26" s="212" t="str">
        <f t="shared" ca="1" si="38"/>
        <v/>
      </c>
      <c r="AW26" s="81" t="str">
        <f t="shared" ca="1" si="39"/>
        <v/>
      </c>
      <c r="AX26" s="622" t="str">
        <f t="shared" ca="1" si="4"/>
        <v/>
      </c>
      <c r="AY26" s="622" t="str">
        <f t="shared" ca="1" si="5"/>
        <v/>
      </c>
      <c r="AZ26" s="622" t="str">
        <f t="shared" ca="1" si="5"/>
        <v/>
      </c>
      <c r="BA26" s="622" t="str">
        <f t="shared" ca="1" si="5"/>
        <v/>
      </c>
      <c r="BB26" s="622" t="str">
        <f t="shared" ca="1" si="40"/>
        <v/>
      </c>
      <c r="BC26" s="622" t="str">
        <f t="shared" ca="1" si="6"/>
        <v/>
      </c>
      <c r="BD26" s="622" t="str">
        <f t="shared" ca="1" si="7"/>
        <v/>
      </c>
      <c r="BE26" s="622" t="str">
        <f t="shared" ca="1" si="7"/>
        <v/>
      </c>
      <c r="BF26" s="77" t="str">
        <f t="shared" ca="1" si="41"/>
        <v/>
      </c>
      <c r="BG26" s="78" t="str">
        <f t="shared" ca="1" si="42"/>
        <v/>
      </c>
      <c r="BH26" s="94">
        <f ca="1">IF(BF26&lt;&gt;"",INDEX('（様式１号）３整理番号表'!$AB$7:$AQ$12,MATCH(BF26,'（様式１号）３整理番号表'!$AA$7:$AA$12,0),MATCH(BG26,'（様式１号）３整理番号表'!$AB$6:$AQ$6,0)),0)</f>
        <v>0</v>
      </c>
      <c r="BI26" s="96" t="str">
        <f t="shared" ca="1" si="112"/>
        <v/>
      </c>
      <c r="BJ26" s="80" t="str">
        <f t="shared" ca="1" si="113"/>
        <v/>
      </c>
      <c r="BK26" s="81" t="str">
        <f t="shared" ca="1" si="44"/>
        <v/>
      </c>
      <c r="BL26" s="80" t="str">
        <f t="shared" ca="1" si="45"/>
        <v/>
      </c>
      <c r="BM26" s="79" t="str">
        <f t="shared" ca="1" si="46"/>
        <v/>
      </c>
      <c r="BN26" s="82" t="str">
        <f t="shared" ca="1" si="47"/>
        <v/>
      </c>
      <c r="BO26" s="83" t="str">
        <f t="shared" ca="1" si="48"/>
        <v/>
      </c>
      <c r="BP26" s="84" t="str">
        <f t="shared" ca="1" si="49"/>
        <v/>
      </c>
      <c r="BQ26" s="82" t="str">
        <f t="shared" ca="1" si="50"/>
        <v/>
      </c>
      <c r="BR26" s="97" t="str">
        <f t="shared" ca="1" si="51"/>
        <v/>
      </c>
      <c r="BS26" s="95" t="str">
        <f t="shared" ca="1" si="52"/>
        <v/>
      </c>
      <c r="BT26" s="184" t="str">
        <f t="shared" ca="1" si="9"/>
        <v/>
      </c>
      <c r="BU26" s="611" t="str">
        <f t="shared" ca="1" si="53"/>
        <v/>
      </c>
      <c r="BV26" s="77" t="str">
        <f t="shared" ca="1" si="54"/>
        <v/>
      </c>
      <c r="BW26" s="85" t="str">
        <f t="shared" ca="1" si="55"/>
        <v/>
      </c>
      <c r="BX26" s="86" t="str">
        <f t="shared" ca="1" si="56"/>
        <v/>
      </c>
      <c r="BY26" s="231">
        <f ca="1">IF('ポイント要件確認等（個別表）'!AD26=1,ROUNDDOWN('ポイント要件確認等（個別表）'!AV26,-3),IF('ポイント要件確認等（個別表）'!AD26=2,ROUNDDOWN('ポイント要件確認等（個別表）'!BH26,-3),IF('ポイント要件確認等（個別表）'!AD26=3,ROUNDDOWN('ポイント要件確認等（個別表）'!BT26,-3),0)))</f>
        <v>0</v>
      </c>
      <c r="BZ26" s="86" t="str">
        <f t="shared" ca="1" si="57"/>
        <v/>
      </c>
      <c r="CA26" s="232" t="str">
        <f t="shared" ca="1" si="58"/>
        <v/>
      </c>
      <c r="CB26" s="232">
        <f t="shared" ca="1" si="114"/>
        <v>0</v>
      </c>
      <c r="CC26" s="86" t="str">
        <f t="shared" ca="1" si="60"/>
        <v/>
      </c>
      <c r="CD26" s="86" t="str">
        <f t="shared" ca="1" si="61"/>
        <v/>
      </c>
      <c r="CE26" s="609"/>
      <c r="CF26" s="86" t="str">
        <f t="shared" ca="1" si="62"/>
        <v/>
      </c>
      <c r="CG26" s="185" t="str">
        <f t="shared" ca="1" si="63"/>
        <v/>
      </c>
      <c r="CH26" s="246" t="str">
        <f t="shared" ca="1" si="64"/>
        <v>含税額</v>
      </c>
      <c r="CI26" s="247" t="str">
        <f t="shared" ca="1" si="95"/>
        <v/>
      </c>
      <c r="CJ26" s="87" t="str">
        <f ca="1">IFERROR(IF(INDIRECT("'("&amp;'２個別表'!EO26&amp;")'!AR"&amp;84+EP26)&lt;&gt;1,"",1),"")</f>
        <v/>
      </c>
      <c r="CK26" s="244" t="str">
        <f t="shared" ca="1" si="119"/>
        <v/>
      </c>
      <c r="CL26" s="235" t="str">
        <f t="shared" ca="1" si="120"/>
        <v/>
      </c>
      <c r="CM26" s="239" t="str">
        <f t="shared" ca="1" si="121"/>
        <v/>
      </c>
      <c r="CN26" s="77" t="str">
        <f t="shared" ca="1" si="122"/>
        <v/>
      </c>
      <c r="CO26" s="93" t="str">
        <f ca="1">IFERROR(VLOOKUP(CN26,'（様式１号）３整理番号表'!$T$5:$V$15,2,FALSE),"")</f>
        <v/>
      </c>
      <c r="CP26" s="78" t="str">
        <f t="shared" ca="1" si="123"/>
        <v/>
      </c>
      <c r="CQ26" s="93" t="str">
        <f ca="1">IFERROR(VLOOKUP(CP26,'（様式１号）３整理番号表'!$T$19:$V$24,2,FALSE),"")</f>
        <v/>
      </c>
      <c r="CR26" s="78" t="str">
        <f ca="1">IFERROR(IF(INDIRECT("'("&amp;'２個別表'!EO26&amp;")'!AV"&amp;84+EP26)&lt;&gt;1,"",1),"")</f>
        <v/>
      </c>
      <c r="CS26" s="232">
        <f t="shared" ca="1" si="115"/>
        <v>0</v>
      </c>
      <c r="CT26" s="248">
        <f t="shared" ca="1" si="116"/>
        <v>0</v>
      </c>
      <c r="CU26" s="376" t="str">
        <f ca="1">IF(ER26="補強",IF(COUNTIFS($Z$11:Z26,Z26,$W$11:W26,1)=1,"１①",""),IF(COUNTIFS($Z$11:Z26,Z26,$W$11:W26,2)=1,"２①",""))</f>
        <v/>
      </c>
      <c r="CV26" s="57" t="str">
        <f t="shared" ca="1" si="126"/>
        <v/>
      </c>
      <c r="CW26" s="879" t="str">
        <f t="shared" ca="1" si="127"/>
        <v/>
      </c>
      <c r="CX26" s="256" t="str">
        <f t="shared" ca="1" si="12"/>
        <v/>
      </c>
      <c r="CY26" s="256" t="str">
        <f t="shared" ca="1" si="13"/>
        <v/>
      </c>
      <c r="CZ26" s="256" t="str">
        <f t="shared" ca="1" si="14"/>
        <v/>
      </c>
      <c r="DA26" s="256" t="str">
        <f t="shared" ca="1" si="15"/>
        <v/>
      </c>
      <c r="DB26" s="316" t="str">
        <f ca="1">IFERROR(VLOOKUP($CU26,'（様式１号）３整理番号表'!$Z$19:$AB$32,3,FALSE),"")</f>
        <v/>
      </c>
      <c r="DC26" s="259" t="str">
        <f t="shared" ca="1" si="72"/>
        <v>-</v>
      </c>
      <c r="DD26" s="618" t="str">
        <f t="shared" ca="1" si="73"/>
        <v/>
      </c>
      <c r="DE26" s="321" t="str">
        <f ca="1">IF(AND(AO26=18,AS26=1),IF(COUNTIFS($Y$11:Y26,Y26,$AS$11:AS26,1)=1,"２②",""),IF($CU26="１①",INDEX(INDIRECT("'("&amp;$EO26&amp;")'!AR116:BB116"),1,MATCH(INDIRECT("'("&amp;$EO26&amp;")'!C118"),INDIRECT("'("&amp;$EO26&amp;")'!AR119:BB119"),0)),""))</f>
        <v/>
      </c>
      <c r="DF26" s="324" t="str">
        <f t="shared" ca="1" si="100"/>
        <v/>
      </c>
      <c r="DG26" s="313" t="str">
        <f t="shared" ca="1" si="101"/>
        <v/>
      </c>
      <c r="DH26" s="313" t="str">
        <f t="shared" ca="1" si="102"/>
        <v/>
      </c>
      <c r="DI26" s="313" t="str">
        <f t="shared" ca="1" si="103"/>
        <v/>
      </c>
      <c r="DJ26" s="313" t="str">
        <f t="shared" ca="1" si="104"/>
        <v/>
      </c>
      <c r="DK26" s="328" t="str">
        <f t="shared" ca="1" si="105"/>
        <v/>
      </c>
      <c r="DL26" s="334" t="str">
        <f t="shared" ca="1" si="74"/>
        <v/>
      </c>
      <c r="DM26" s="915" t="str">
        <f t="shared" ca="1" si="106"/>
        <v/>
      </c>
      <c r="DN26" s="15"/>
      <c r="DO26" s="324"/>
      <c r="DP26" s="16"/>
      <c r="DQ26" s="16"/>
      <c r="DR26" s="16"/>
      <c r="DS26" s="16"/>
      <c r="DT26" s="318" t="str">
        <f>IFERROR(VLOOKUP($DN26,'（様式１号）３整理番号表'!$Z$19:$AB$32,3,FALSE),"")</f>
        <v/>
      </c>
      <c r="DU26" s="259" t="str">
        <f t="shared" si="75"/>
        <v/>
      </c>
      <c r="DV26" s="14"/>
      <c r="DW26" s="17" t="str">
        <f t="shared" ca="1" si="76"/>
        <v/>
      </c>
      <c r="DX26" s="88" t="str">
        <f t="shared" ca="1" si="99"/>
        <v/>
      </c>
      <c r="DZ26" s="339">
        <f t="shared" ca="1" si="77"/>
        <v>0</v>
      </c>
      <c r="EA26" s="339">
        <f t="shared" ca="1" si="77"/>
        <v>0</v>
      </c>
      <c r="EB26" s="339">
        <f t="shared" ca="1" si="77"/>
        <v>0</v>
      </c>
      <c r="EC26" s="339">
        <f t="shared" ca="1" si="77"/>
        <v>0</v>
      </c>
      <c r="ED26" s="339">
        <f t="shared" ca="1" si="77"/>
        <v>0</v>
      </c>
      <c r="EE26" s="339">
        <f t="shared" ca="1" si="77"/>
        <v>0</v>
      </c>
      <c r="EF26" s="339">
        <f t="shared" ca="1" si="77"/>
        <v>0</v>
      </c>
      <c r="EG26" s="339">
        <f t="shared" ca="1" si="77"/>
        <v>0</v>
      </c>
      <c r="EH26" s="339">
        <f t="shared" ca="1" si="77"/>
        <v>0</v>
      </c>
      <c r="EI26" s="339">
        <f t="shared" ca="1" si="77"/>
        <v>0</v>
      </c>
      <c r="EJ26" s="339">
        <f t="shared" ca="1" si="77"/>
        <v>0</v>
      </c>
      <c r="EK26" s="339">
        <f t="shared" ca="1" si="77"/>
        <v>0</v>
      </c>
      <c r="EL26" s="339">
        <f t="shared" ca="1" si="77"/>
        <v>0</v>
      </c>
      <c r="EM26" s="339">
        <f t="shared" ca="1" si="77"/>
        <v>0</v>
      </c>
      <c r="EO26" s="298" t="str">
        <f t="shared" ca="1" si="78"/>
        <v/>
      </c>
      <c r="EP26" s="298" t="str">
        <f t="shared" ca="1" si="96"/>
        <v/>
      </c>
      <c r="EQ26" s="298" t="str">
        <f t="shared" ca="1" si="97"/>
        <v/>
      </c>
      <c r="ER26" s="298" t="str">
        <f t="shared" ca="1" si="79"/>
        <v/>
      </c>
      <c r="ES26" s="298" t="str">
        <f ca="1">IFERROR(INDEX('郵便番号（石川県）'!$A$3:$F$2574,MATCH(INDIRECT("'("&amp;EO26&amp;")'!E7"),'郵便番号（石川県）'!$A$3:$A$2574,0),6),"")</f>
        <v/>
      </c>
      <c r="ET26" s="298" t="str">
        <f ca="1">IFERROR(INDEX('郵便番号（石川県）'!$A$3:$F$2574,MATCH(INDIRECT("'("&amp;$EO26&amp;")'!E7"),'郵便番号（石川県）'!$A$3:$A$2574,0),5),"")</f>
        <v/>
      </c>
      <c r="EU26" s="298" t="str">
        <f t="shared" ca="1" si="80"/>
        <v/>
      </c>
      <c r="EV26" s="298" t="str">
        <f t="shared" ca="1" si="81"/>
        <v/>
      </c>
      <c r="EW26" s="298" t="str">
        <f t="shared" ca="1" si="82"/>
        <v/>
      </c>
      <c r="EX26" s="298" t="str">
        <f t="shared" ca="1" si="83"/>
        <v/>
      </c>
      <c r="EY26" s="298" t="str">
        <f t="shared" ca="1" si="84"/>
        <v/>
      </c>
      <c r="EZ26" s="298" t="str">
        <f t="shared" ca="1" si="85"/>
        <v/>
      </c>
      <c r="FA26" s="298" t="str">
        <f t="shared" ca="1" si="86"/>
        <v/>
      </c>
      <c r="FB26" s="298" t="str">
        <f t="shared" ca="1" si="87"/>
        <v/>
      </c>
      <c r="FC26" s="298" t="str">
        <f t="shared" ca="1" si="88"/>
        <v/>
      </c>
      <c r="FD26" s="627" t="str">
        <f t="shared" ca="1" si="89"/>
        <v/>
      </c>
      <c r="FE26" s="630">
        <v>16</v>
      </c>
      <c r="FF26" s="299" t="str">
        <f t="shared" ca="1" si="90"/>
        <v/>
      </c>
      <c r="FG26" s="993" t="str">
        <f t="shared" ca="1" si="98"/>
        <v/>
      </c>
      <c r="FH26" s="672" t="str">
        <f t="shared" ca="1" si="91"/>
        <v/>
      </c>
      <c r="FI26" s="299">
        <f ca="1">COUNTIF($FH$11:FH26,"■")</f>
        <v>0</v>
      </c>
    </row>
    <row r="27" spans="1:165" ht="34.5" customHeight="1">
      <c r="A27" s="445">
        <f t="shared" ca="1" si="19"/>
        <v>0</v>
      </c>
      <c r="B27" s="446">
        <f>IF(R27&lt;&gt;"",IF(COUNTIF(R$11:R27,R27)=1,MAX(B$11:B26)+1,INDEX(B$11:B26,MATCH(R27,R$11:R26,0),1)),0)</f>
        <v>1</v>
      </c>
      <c r="C27" s="446">
        <f ca="1">IF(T27&lt;&gt;"",IF(COUNTIF(T$11:T27,T27)=1,MAX(C$11:C26)+1,INDEX(C$11:C26,MATCH(T27,T$11:T26,0),1)),0)</f>
        <v>0</v>
      </c>
      <c r="D27" s="446">
        <f ca="1">IF(U27&lt;&gt;"",IF(COUNTIF(U$11:U27,U27)=1,MAX(D$11:D26)+1,INDEX(D$11:D26,MATCH(U27,U$11:U26,0),1)),0)</f>
        <v>0</v>
      </c>
      <c r="E27" s="446">
        <f ca="1">IF(S27&lt;&gt;"",IF(COUNTIF(S$11:S27,S27)=1,MAX(E$11:E26)+1,INDEX(E$11:E26,MATCH(S27,S$11:S26,0),1)),0)</f>
        <v>0</v>
      </c>
      <c r="F27" s="446">
        <f ca="1">IF(Z27&lt;&gt;"",IF(COUNTIF(Z$11:Z27,Z27)=1,MAX(F$11:F26)+1,INDEX(F$11:F26,MATCH(Z27,Z$11:Z26,0),1)),0)</f>
        <v>0</v>
      </c>
      <c r="G27" s="447" cm="1">
        <f t="array" aca="1" ref="G27" ca="1">IF(Z27&lt;&gt;"",IF(COUNTIFS(Z$11:Z27,Z27,W$11:W27,W27)=1,MAX(G$11:G26)+1,INDEX(G$11:G26,MATCH(Z27&amp;W27,Z$11:Z26&amp;W$11:W27,0),1)),0)</f>
        <v>0</v>
      </c>
      <c r="H27" s="447">
        <f t="shared" ca="1" si="20"/>
        <v>0</v>
      </c>
      <c r="I27" s="447">
        <f ca="1">IF(T27="",0,IF(COUNTIF(T$11:T27,T27)=1,1,0))</f>
        <v>0</v>
      </c>
      <c r="J27" s="447">
        <f ca="1">IF(U27="",0,IF(COUNTIF(U$11:U27,U27)=1,1,0))</f>
        <v>0</v>
      </c>
      <c r="K27" s="447">
        <f ca="1">IF(S27="",0,IF(COUNTIF(S$11:S27,S27)=1,1,0))</f>
        <v>0</v>
      </c>
      <c r="L27" s="446">
        <f ca="1">IF(Z27="",0,IF(COUNTIF(Z$11:Z27,Z27)=1,1,0))</f>
        <v>0</v>
      </c>
      <c r="M27" s="767">
        <f ca="1">IF($W27=2,IF(COUNTIFS($W$11:$W27,2,$Z$11:$Z27,$Z27)=1,1,0),0)</f>
        <v>0</v>
      </c>
      <c r="N27" s="767">
        <f ca="1">IF($W27=1,IF(COUNTIFS($W$11:$W27,2,$Z$11:$Z27,$Z27)=1,1,0),0)</f>
        <v>0</v>
      </c>
      <c r="O27" s="446">
        <f ca="1">IF(H27=0,0,IF(COUNTIF(Z$11:Z27,Z27)=1,1,0))</f>
        <v>0</v>
      </c>
      <c r="P27" s="448" t="str">
        <f t="shared" ca="1" si="21"/>
        <v>石川県</v>
      </c>
      <c r="Q27" s="89">
        <f t="shared" ca="1" si="22"/>
        <v>17</v>
      </c>
      <c r="R27" s="170" t="s">
        <v>459</v>
      </c>
      <c r="S27" s="357" t="str">
        <f t="shared" ca="1" si="92"/>
        <v/>
      </c>
      <c r="T27" s="357" t="str">
        <f t="shared" ca="1" si="93"/>
        <v/>
      </c>
      <c r="U27" s="58" t="str">
        <f t="shared" ca="1" si="117"/>
        <v/>
      </c>
      <c r="V27" s="58" t="str">
        <f t="shared" ca="1" si="118"/>
        <v/>
      </c>
      <c r="W27" s="210" t="str">
        <f t="shared" ca="1" si="94"/>
        <v/>
      </c>
      <c r="X27" s="369">
        <f ca="1">IFERROR(VLOOKUP(W27,'（様式１号）３整理番号表'!$B$4:$H$5,2,FALSE),0)</f>
        <v>0</v>
      </c>
      <c r="Y27" s="768" t="str" cm="1">
        <f t="array" aca="1" ref="Y27" ca="1">IF(AND(D27=0,F27=0),"",IF(COUNTIF(D$11:D27,D27)=1,1,IF(COUNTIFS(D$11:D27,D27,F$11:F27,F27)=1,INDEX((D$11:D27,F$11:F27,Y$11:Y27),MATCH(_xlfn.MAXIFS(F$11:F26,D$11:D26,D27),$F$11:F27,0),1,3)+1,INDEX((D$11:D27,F$11:F27,Y$11:Y27),MATCH(D27&amp;F27,D$11:D27&amp;F$11:F27,0),1,3))))</f>
        <v/>
      </c>
      <c r="Z27" s="40" t="str">
        <f t="shared" ca="1" si="107"/>
        <v/>
      </c>
      <c r="AA27" s="78" t="str">
        <f t="shared" ca="1" si="25"/>
        <v/>
      </c>
      <c r="AB27" s="93">
        <f ca="1">IFERROR(VLOOKUP(AA27,'（様式１号）３整理番号表'!$B$10:$H$16,2,FALSE),0)</f>
        <v>0</v>
      </c>
      <c r="AC27" s="78" t="str">
        <f t="shared" ca="1" si="26"/>
        <v/>
      </c>
      <c r="AD27" s="78" t="str">
        <f t="shared" ca="1" si="27"/>
        <v/>
      </c>
      <c r="AE27" s="93">
        <f ca="1">IFERROR(VLOOKUP(AD27,'（様式１号）３整理番号表'!$B$21:$H$22,2,FALSE),0)</f>
        <v>0</v>
      </c>
      <c r="AF27" s="78" t="str">
        <f t="shared" ca="1" si="3"/>
        <v/>
      </c>
      <c r="AG27" s="93">
        <f ca="1">IFERROR(VLOOKUP(AF27,'（様式１号）３整理番号表'!$B$26:$H$31,2,FALSE),0)</f>
        <v>0</v>
      </c>
      <c r="AH27" s="78" t="str">
        <f t="shared" ca="1" si="28"/>
        <v/>
      </c>
      <c r="AI27" s="93">
        <f ca="1">IFERROR(VLOOKUP(AH27,'（様式１号）３整理番号表'!$J$5:$N$59,2,FALSE),0)</f>
        <v>0</v>
      </c>
      <c r="AJ27" s="77" t="str">
        <f t="shared" ca="1" si="29"/>
        <v/>
      </c>
      <c r="AK27" s="93">
        <f ca="1">IFERROR(VLOOKUP(AJ27,'（様式１号）３整理番号表'!$P$5:$R$29,2,FALSE),0)</f>
        <v>0</v>
      </c>
      <c r="AL27" s="96" t="str">
        <f t="shared" ca="1" si="30"/>
        <v/>
      </c>
      <c r="AM27" s="96" t="str">
        <f t="shared" ca="1" si="31"/>
        <v/>
      </c>
      <c r="AN27" s="96"/>
      <c r="AO27" s="77" t="str">
        <f t="shared" ca="1" si="32"/>
        <v/>
      </c>
      <c r="AP27" s="93">
        <f ca="1">IFERROR(VLOOKUP(AO27,'（様式１号）３整理番号表'!$P$5:$R$29,2,FALSE),0)</f>
        <v>0</v>
      </c>
      <c r="AQ27" s="78" t="str">
        <f t="shared" ca="1" si="33"/>
        <v/>
      </c>
      <c r="AR27" s="93">
        <f t="shared" ca="1" si="110"/>
        <v>0</v>
      </c>
      <c r="AS27" s="78" t="str">
        <f t="shared" ca="1" si="35"/>
        <v/>
      </c>
      <c r="AT27" s="40" t="str">
        <f t="shared" ca="1" si="36"/>
        <v/>
      </c>
      <c r="AU27" s="93" t="str">
        <f t="shared" ca="1" si="111"/>
        <v/>
      </c>
      <c r="AV27" s="212" t="str">
        <f t="shared" ca="1" si="38"/>
        <v/>
      </c>
      <c r="AW27" s="81" t="str">
        <f t="shared" ca="1" si="39"/>
        <v/>
      </c>
      <c r="AX27" s="622" t="str">
        <f t="shared" ca="1" si="4"/>
        <v/>
      </c>
      <c r="AY27" s="622" t="str">
        <f ca="1">IF($AW27="","",$AW27)</f>
        <v/>
      </c>
      <c r="AZ27" s="622" t="str">
        <f ca="1">IF($AW27="","",$AW27)</f>
        <v/>
      </c>
      <c r="BA27" s="622" t="str">
        <f ca="1">IF($AW27="","",$AW27)</f>
        <v/>
      </c>
      <c r="BB27" s="622" t="str">
        <f t="shared" ca="1" si="40"/>
        <v/>
      </c>
      <c r="BC27" s="622" t="str">
        <f t="shared" ca="1" si="6"/>
        <v/>
      </c>
      <c r="BD27" s="622" t="str">
        <f ca="1">IF($BB27="","",$BB27)</f>
        <v/>
      </c>
      <c r="BE27" s="622" t="str">
        <f ca="1">IF($BB27="","",$BB27)</f>
        <v/>
      </c>
      <c r="BF27" s="77" t="str">
        <f t="shared" ca="1" si="41"/>
        <v/>
      </c>
      <c r="BG27" s="78" t="str">
        <f t="shared" ca="1" si="42"/>
        <v/>
      </c>
      <c r="BH27" s="94">
        <f ca="1">IF(BF27&lt;&gt;"",INDEX('（様式１号）３整理番号表'!$AB$7:$AQ$12,MATCH(BF27,'（様式１号）３整理番号表'!$AA$7:$AA$12,0),MATCH(BG27,'（様式１号）３整理番号表'!$AB$6:$AQ$6,0)),0)</f>
        <v>0</v>
      </c>
      <c r="BI27" s="96" t="str">
        <f t="shared" ca="1" si="112"/>
        <v/>
      </c>
      <c r="BJ27" s="80" t="str">
        <f t="shared" ca="1" si="113"/>
        <v/>
      </c>
      <c r="BK27" s="81" t="str">
        <f t="shared" ca="1" si="44"/>
        <v/>
      </c>
      <c r="BL27" s="80" t="str">
        <f t="shared" ca="1" si="45"/>
        <v/>
      </c>
      <c r="BM27" s="79" t="str">
        <f t="shared" ca="1" si="46"/>
        <v/>
      </c>
      <c r="BN27" s="82" t="str">
        <f t="shared" ca="1" si="47"/>
        <v/>
      </c>
      <c r="BO27" s="83" t="str">
        <f t="shared" ca="1" si="48"/>
        <v/>
      </c>
      <c r="BP27" s="84" t="str">
        <f t="shared" ca="1" si="49"/>
        <v/>
      </c>
      <c r="BQ27" s="82" t="str">
        <f t="shared" ca="1" si="50"/>
        <v/>
      </c>
      <c r="BR27" s="97" t="str">
        <f t="shared" ca="1" si="51"/>
        <v/>
      </c>
      <c r="BS27" s="95" t="str">
        <f t="shared" ca="1" si="52"/>
        <v/>
      </c>
      <c r="BT27" s="184" t="str">
        <f t="shared" ca="1" si="9"/>
        <v/>
      </c>
      <c r="BU27" s="611" t="str">
        <f t="shared" ca="1" si="53"/>
        <v/>
      </c>
      <c r="BV27" s="77" t="str">
        <f t="shared" ca="1" si="54"/>
        <v/>
      </c>
      <c r="BW27" s="85" t="str">
        <f t="shared" ca="1" si="55"/>
        <v/>
      </c>
      <c r="BX27" s="86" t="str">
        <f t="shared" ca="1" si="56"/>
        <v/>
      </c>
      <c r="BY27" s="231">
        <f ca="1">IF('ポイント要件確認等（個別表）'!AD27=1,ROUNDDOWN('ポイント要件確認等（個別表）'!AV27,-3),IF('ポイント要件確認等（個別表）'!AD27=2,ROUNDDOWN('ポイント要件確認等（個別表）'!BH27,-3),IF('ポイント要件確認等（個別表）'!AD27=3,ROUNDDOWN('ポイント要件確認等（個別表）'!BT27,-3),0)))</f>
        <v>0</v>
      </c>
      <c r="BZ27" s="86" t="str">
        <f t="shared" ca="1" si="57"/>
        <v/>
      </c>
      <c r="CA27" s="232" t="str">
        <f t="shared" ca="1" si="58"/>
        <v/>
      </c>
      <c r="CB27" s="232">
        <f t="shared" ca="1" si="114"/>
        <v>0</v>
      </c>
      <c r="CC27" s="86" t="str">
        <f t="shared" ca="1" si="60"/>
        <v/>
      </c>
      <c r="CD27" s="86" t="str">
        <f t="shared" ca="1" si="61"/>
        <v/>
      </c>
      <c r="CE27" s="609"/>
      <c r="CF27" s="86" t="str">
        <f t="shared" ca="1" si="62"/>
        <v/>
      </c>
      <c r="CG27" s="185" t="str">
        <f t="shared" ca="1" si="63"/>
        <v/>
      </c>
      <c r="CH27" s="246" t="str">
        <f t="shared" ca="1" si="64"/>
        <v>含税額</v>
      </c>
      <c r="CI27" s="247" t="str">
        <f t="shared" ca="1" si="95"/>
        <v/>
      </c>
      <c r="CJ27" s="87" t="str">
        <f ca="1">IFERROR(IF(INDIRECT("'("&amp;'２個別表'!EO27&amp;")'!AR"&amp;84+EP27)&lt;&gt;1,"",1),"")</f>
        <v/>
      </c>
      <c r="CK27" s="244" t="str">
        <f t="shared" ca="1" si="119"/>
        <v/>
      </c>
      <c r="CL27" s="235" t="str">
        <f t="shared" ca="1" si="120"/>
        <v/>
      </c>
      <c r="CM27" s="239" t="str">
        <f t="shared" ca="1" si="121"/>
        <v/>
      </c>
      <c r="CN27" s="77" t="str">
        <f t="shared" ca="1" si="122"/>
        <v/>
      </c>
      <c r="CO27" s="93" t="str">
        <f ca="1">IFERROR(VLOOKUP(CN27,'（様式１号）３整理番号表'!$T$5:$V$15,2,FALSE),"")</f>
        <v/>
      </c>
      <c r="CP27" s="78" t="str">
        <f t="shared" ca="1" si="123"/>
        <v/>
      </c>
      <c r="CQ27" s="93" t="str">
        <f ca="1">IFERROR(VLOOKUP(CP27,'（様式１号）３整理番号表'!$T$19:$V$24,2,FALSE),"")</f>
        <v/>
      </c>
      <c r="CR27" s="78" t="str">
        <f ca="1">IFERROR(IF(INDIRECT("'("&amp;'２個別表'!EO27&amp;")'!AV"&amp;84+EP27)&lt;&gt;1,"",1),"")</f>
        <v/>
      </c>
      <c r="CS27" s="232">
        <f t="shared" ca="1" si="115"/>
        <v>0</v>
      </c>
      <c r="CT27" s="248">
        <f t="shared" ca="1" si="116"/>
        <v>0</v>
      </c>
      <c r="CU27" s="376" t="str">
        <f ca="1">IF(ER27="補強",IF(COUNTIFS($Z$11:Z27,Z27,$W$11:W27,1)=1,"１①",""),IF(COUNTIFS($Z$11:Z27,Z27,$W$11:W27,2)=1,"２①",""))</f>
        <v/>
      </c>
      <c r="CV27" s="57" t="str">
        <f t="shared" ca="1" si="126"/>
        <v/>
      </c>
      <c r="CW27" s="879" t="str">
        <f t="shared" ca="1" si="127"/>
        <v/>
      </c>
      <c r="CX27" s="256" t="str">
        <f t="shared" ca="1" si="12"/>
        <v/>
      </c>
      <c r="CY27" s="256" t="str">
        <f t="shared" ca="1" si="13"/>
        <v/>
      </c>
      <c r="CZ27" s="256" t="str">
        <f t="shared" ca="1" si="14"/>
        <v/>
      </c>
      <c r="DA27" s="256" t="str">
        <f t="shared" ca="1" si="15"/>
        <v/>
      </c>
      <c r="DB27" s="316" t="str">
        <f ca="1">IFERROR(VLOOKUP($CU27,'（様式１号）３整理番号表'!$Z$19:$AB$32,3,FALSE),"")</f>
        <v/>
      </c>
      <c r="DC27" s="259" t="str">
        <f t="shared" ca="1" si="72"/>
        <v>-</v>
      </c>
      <c r="DD27" s="618" t="str">
        <f t="shared" ca="1" si="73"/>
        <v/>
      </c>
      <c r="DE27" s="321" t="str">
        <f ca="1">IF(AND(AO27=18,AS27=1),IF(COUNTIFS($Y$11:Y27,Y27,$AS$11:AS27,1)=1,"２②",""),IF($CU27="１①",INDEX(INDIRECT("'("&amp;$EO27&amp;")'!AR116:BB116"),1,MATCH(INDIRECT("'("&amp;$EO27&amp;")'!C118"),INDIRECT("'("&amp;$EO27&amp;")'!AR119:BB119"),0)),""))</f>
        <v/>
      </c>
      <c r="DF27" s="324" t="str">
        <f t="shared" ca="1" si="100"/>
        <v/>
      </c>
      <c r="DG27" s="313" t="str">
        <f t="shared" ca="1" si="101"/>
        <v/>
      </c>
      <c r="DH27" s="313" t="str">
        <f t="shared" ca="1" si="102"/>
        <v/>
      </c>
      <c r="DI27" s="313" t="str">
        <f t="shared" ca="1" si="103"/>
        <v/>
      </c>
      <c r="DJ27" s="313" t="str">
        <f t="shared" ca="1" si="104"/>
        <v/>
      </c>
      <c r="DK27" s="328" t="str">
        <f t="shared" ca="1" si="105"/>
        <v/>
      </c>
      <c r="DL27" s="334" t="str">
        <f t="shared" ca="1" si="74"/>
        <v/>
      </c>
      <c r="DM27" s="915" t="str">
        <f t="shared" ca="1" si="106"/>
        <v/>
      </c>
      <c r="DN27" s="15"/>
      <c r="DO27" s="324"/>
      <c r="DP27" s="16"/>
      <c r="DQ27" s="16"/>
      <c r="DR27" s="16"/>
      <c r="DS27" s="16"/>
      <c r="DT27" s="318" t="str">
        <f>IFERROR(VLOOKUP($DN27,'（様式１号）３整理番号表'!$Z$19:$AB$32,3,FALSE),"")</f>
        <v/>
      </c>
      <c r="DU27" s="259" t="str">
        <f t="shared" si="75"/>
        <v/>
      </c>
      <c r="DV27" s="14"/>
      <c r="DW27" s="17" t="str">
        <f t="shared" ca="1" si="76"/>
        <v/>
      </c>
      <c r="DX27" s="88" t="str">
        <f t="shared" ca="1" si="99"/>
        <v/>
      </c>
      <c r="DZ27" s="339">
        <f t="shared" ca="1" si="77"/>
        <v>0</v>
      </c>
      <c r="EA27" s="339">
        <f t="shared" ca="1" si="77"/>
        <v>0</v>
      </c>
      <c r="EB27" s="339">
        <f t="shared" ca="1" si="77"/>
        <v>0</v>
      </c>
      <c r="EC27" s="339">
        <f t="shared" ref="DZ27:EM45" ca="1" si="128">COUNTIF($CJ27:$DV27,EC$8)</f>
        <v>0</v>
      </c>
      <c r="ED27" s="339">
        <f t="shared" ca="1" si="128"/>
        <v>0</v>
      </c>
      <c r="EE27" s="339">
        <f t="shared" ca="1" si="128"/>
        <v>0</v>
      </c>
      <c r="EF27" s="339">
        <f t="shared" ca="1" si="128"/>
        <v>0</v>
      </c>
      <c r="EG27" s="339">
        <f t="shared" ca="1" si="128"/>
        <v>0</v>
      </c>
      <c r="EH27" s="339">
        <f t="shared" ca="1" si="128"/>
        <v>0</v>
      </c>
      <c r="EI27" s="339">
        <f t="shared" ca="1" si="128"/>
        <v>0</v>
      </c>
      <c r="EJ27" s="339">
        <f t="shared" ca="1" si="128"/>
        <v>0</v>
      </c>
      <c r="EK27" s="339">
        <f t="shared" ca="1" si="128"/>
        <v>0</v>
      </c>
      <c r="EL27" s="339">
        <f t="shared" ca="1" si="128"/>
        <v>0</v>
      </c>
      <c r="EM27" s="339">
        <f t="shared" ca="1" si="128"/>
        <v>0</v>
      </c>
      <c r="EO27" s="298" t="str">
        <f t="shared" ca="1" si="78"/>
        <v/>
      </c>
      <c r="EP27" s="298" t="str">
        <f t="shared" ca="1" si="96"/>
        <v/>
      </c>
      <c r="EQ27" s="298" t="str">
        <f t="shared" ca="1" si="97"/>
        <v/>
      </c>
      <c r="ER27" s="298" t="str">
        <f t="shared" ca="1" si="79"/>
        <v/>
      </c>
      <c r="ES27" s="298" t="str">
        <f ca="1">IFERROR(INDEX('郵便番号（石川県）'!$A$3:$F$2574,MATCH(INDIRECT("'("&amp;EO27&amp;")'!E7"),'郵便番号（石川県）'!$A$3:$A$2574,0),6),"")</f>
        <v/>
      </c>
      <c r="ET27" s="298" t="str">
        <f ca="1">IFERROR(INDEX('郵便番号（石川県）'!$A$3:$F$2574,MATCH(INDIRECT("'("&amp;$EO27&amp;")'!E7"),'郵便番号（石川県）'!$A$3:$A$2574,0),5),"")</f>
        <v/>
      </c>
      <c r="EU27" s="298" t="str">
        <f t="shared" ca="1" si="80"/>
        <v/>
      </c>
      <c r="EV27" s="298" t="str">
        <f t="shared" ca="1" si="81"/>
        <v/>
      </c>
      <c r="EW27" s="298" t="str">
        <f t="shared" ca="1" si="82"/>
        <v/>
      </c>
      <c r="EX27" s="298" t="str">
        <f t="shared" ca="1" si="83"/>
        <v/>
      </c>
      <c r="EY27" s="298" t="str">
        <f t="shared" ca="1" si="84"/>
        <v/>
      </c>
      <c r="EZ27" s="298" t="str">
        <f t="shared" ca="1" si="85"/>
        <v/>
      </c>
      <c r="FA27" s="298" t="str">
        <f t="shared" ca="1" si="86"/>
        <v/>
      </c>
      <c r="FB27" s="298" t="str">
        <f t="shared" ca="1" si="87"/>
        <v/>
      </c>
      <c r="FC27" s="298" t="str">
        <f t="shared" ca="1" si="88"/>
        <v/>
      </c>
      <c r="FD27" s="627" t="str">
        <f t="shared" ca="1" si="89"/>
        <v/>
      </c>
      <c r="FE27" s="629">
        <v>17</v>
      </c>
      <c r="FF27" s="299" t="str">
        <f t="shared" ca="1" si="90"/>
        <v/>
      </c>
      <c r="FG27" s="993" t="str">
        <f t="shared" ca="1" si="98"/>
        <v/>
      </c>
      <c r="FH27" s="672" t="str">
        <f t="shared" ca="1" si="91"/>
        <v/>
      </c>
      <c r="FI27" s="299">
        <f ca="1">COUNTIF($FH$11:FH27,"■")</f>
        <v>0</v>
      </c>
    </row>
    <row r="28" spans="1:165" ht="34.5" customHeight="1">
      <c r="A28" s="445">
        <f t="shared" ca="1" si="19"/>
        <v>0</v>
      </c>
      <c r="B28" s="446">
        <f>IF(R28&lt;&gt;"",IF(COUNTIF(R$11:R28,R28)=1,MAX(B$11:B27)+1,INDEX(B$11:B27,MATCH(R28,R$11:R27,0),1)),0)</f>
        <v>1</v>
      </c>
      <c r="C28" s="446">
        <f ca="1">IF(T28&lt;&gt;"",IF(COUNTIF(T$11:T28,T28)=1,MAX(C$11:C27)+1,INDEX(C$11:C27,MATCH(T28,T$11:T27,0),1)),0)</f>
        <v>0</v>
      </c>
      <c r="D28" s="446">
        <f ca="1">IF(U28&lt;&gt;"",IF(COUNTIF(U$11:U28,U28)=1,MAX(D$11:D27)+1,INDEX(D$11:D27,MATCH(U28,U$11:U27,0),1)),0)</f>
        <v>0</v>
      </c>
      <c r="E28" s="446">
        <f ca="1">IF(S28&lt;&gt;"",IF(COUNTIF(S$11:S28,S28)=1,MAX(E$11:E27)+1,INDEX(E$11:E27,MATCH(S28,S$11:S27,0),1)),0)</f>
        <v>0</v>
      </c>
      <c r="F28" s="446">
        <f ca="1">IF(Z28&lt;&gt;"",IF(COUNTIF(Z$11:Z28,Z28)=1,MAX(F$11:F27)+1,INDEX(F$11:F27,MATCH(Z28,Z$11:Z27,0),1)),0)</f>
        <v>0</v>
      </c>
      <c r="G28" s="447" cm="1">
        <f t="array" aca="1" ref="G28" ca="1">IF(Z28&lt;&gt;"",IF(COUNTIFS(Z$11:Z28,Z28,W$11:W28,W28)=1,MAX(G$11:G27)+1,INDEX(G$11:G27,MATCH(Z28&amp;W28,Z$11:Z27&amp;W$11:W28,0),1)),0)</f>
        <v>0</v>
      </c>
      <c r="H28" s="447">
        <f t="shared" ca="1" si="20"/>
        <v>0</v>
      </c>
      <c r="I28" s="447">
        <f ca="1">IF(T28="",0,IF(COUNTIF(T$11:T28,T28)=1,1,0))</f>
        <v>0</v>
      </c>
      <c r="J28" s="447">
        <f ca="1">IF(U28="",0,IF(COUNTIF(U$11:U28,U28)=1,1,0))</f>
        <v>0</v>
      </c>
      <c r="K28" s="447">
        <f ca="1">IF(S28="",0,IF(COUNTIF(S$11:S28,S28)=1,1,0))</f>
        <v>0</v>
      </c>
      <c r="L28" s="446">
        <f ca="1">IF(Z28="",0,IF(COUNTIF(Z$11:Z28,Z28)=1,1,0))</f>
        <v>0</v>
      </c>
      <c r="M28" s="767">
        <f ca="1">IF($W28=2,IF(COUNTIFS($W$11:$W28,2,$Z$11:$Z28,$Z28)=1,1,0),0)</f>
        <v>0</v>
      </c>
      <c r="N28" s="767">
        <f ca="1">IF($W28=1,IF(COUNTIFS($W$11:$W28,2,$Z$11:$Z28,$Z28)=1,1,0),0)</f>
        <v>0</v>
      </c>
      <c r="O28" s="446">
        <f ca="1">IF(H28=0,0,IF(COUNTIF(Z$11:Z28,Z28)=1,1,0))</f>
        <v>0</v>
      </c>
      <c r="P28" s="448" t="str">
        <f ca="1">R28&amp;S28&amp;T28</f>
        <v>石川県</v>
      </c>
      <c r="Q28" s="89">
        <f t="shared" ca="1" si="22"/>
        <v>18</v>
      </c>
      <c r="R28" s="170" t="s">
        <v>459</v>
      </c>
      <c r="S28" s="357" t="str">
        <f t="shared" ca="1" si="92"/>
        <v/>
      </c>
      <c r="T28" s="357" t="str">
        <f t="shared" ca="1" si="93"/>
        <v/>
      </c>
      <c r="U28" s="58" t="str">
        <f t="shared" ca="1" si="117"/>
        <v/>
      </c>
      <c r="V28" s="58" t="str">
        <f t="shared" ca="1" si="118"/>
        <v/>
      </c>
      <c r="W28" s="210" t="str">
        <f t="shared" ca="1" si="94"/>
        <v/>
      </c>
      <c r="X28" s="369">
        <f ca="1">IFERROR(VLOOKUP(W28,'（様式１号）３整理番号表'!$B$4:$H$5,2,FALSE),0)</f>
        <v>0</v>
      </c>
      <c r="Y28" s="768" t="str" cm="1">
        <f t="array" aca="1" ref="Y28" ca="1">IF(AND(D28=0,F28=0),"",IF(COUNTIF(D$11:D28,D28)=1,1,IF(COUNTIFS(D$11:D28,D28,F$11:F28,F28)=1,INDEX((D$11:D28,F$11:F28,Y$11:Y28),MATCH(_xlfn.MAXIFS(F$11:F27,D$11:D27,D28),$F$11:F28,0),1,3)+1,INDEX((D$11:D28,F$11:F28,Y$11:Y28),MATCH(D28&amp;F28,D$11:D28&amp;F$11:F28,0),1,3))))</f>
        <v/>
      </c>
      <c r="Z28" s="40" t="str">
        <f t="shared" ca="1" si="107"/>
        <v/>
      </c>
      <c r="AA28" s="78" t="str">
        <f t="shared" ca="1" si="25"/>
        <v/>
      </c>
      <c r="AB28" s="93">
        <f ca="1">IFERROR(VLOOKUP(AA28,'（様式１号）３整理番号表'!$B$10:$H$16,2,FALSE),0)</f>
        <v>0</v>
      </c>
      <c r="AC28" s="78" t="str">
        <f t="shared" ca="1" si="26"/>
        <v/>
      </c>
      <c r="AD28" s="78" t="str">
        <f t="shared" ca="1" si="27"/>
        <v/>
      </c>
      <c r="AE28" s="93">
        <f ca="1">IFERROR(VLOOKUP(AD28,'（様式１号）３整理番号表'!$B$21:$H$22,2,FALSE),0)</f>
        <v>0</v>
      </c>
      <c r="AF28" s="78" t="str">
        <f t="shared" ca="1" si="3"/>
        <v/>
      </c>
      <c r="AG28" s="93">
        <f ca="1">IFERROR(VLOOKUP(AF28,'（様式１号）３整理番号表'!$B$26:$H$31,2,FALSE),0)</f>
        <v>0</v>
      </c>
      <c r="AH28" s="78" t="str">
        <f t="shared" ca="1" si="28"/>
        <v/>
      </c>
      <c r="AI28" s="93">
        <f ca="1">IFERROR(VLOOKUP(AH28,'（様式１号）３整理番号表'!$J$5:$N$59,2,FALSE),0)</f>
        <v>0</v>
      </c>
      <c r="AJ28" s="77" t="str">
        <f t="shared" ca="1" si="29"/>
        <v/>
      </c>
      <c r="AK28" s="93">
        <f ca="1">IFERROR(VLOOKUP(AJ28,'（様式１号）３整理番号表'!$P$5:$R$29,2,FALSE),0)</f>
        <v>0</v>
      </c>
      <c r="AL28" s="96" t="str">
        <f t="shared" ca="1" si="30"/>
        <v/>
      </c>
      <c r="AM28" s="96" t="str">
        <f t="shared" ca="1" si="31"/>
        <v/>
      </c>
      <c r="AN28" s="96"/>
      <c r="AO28" s="77" t="str">
        <f t="shared" ca="1" si="32"/>
        <v/>
      </c>
      <c r="AP28" s="93">
        <f ca="1">IFERROR(VLOOKUP(AO28,'（様式１号）３整理番号表'!$P$5:$R$29,2,FALSE),0)</f>
        <v>0</v>
      </c>
      <c r="AQ28" s="78" t="str">
        <f t="shared" ca="1" si="33"/>
        <v/>
      </c>
      <c r="AR28" s="93">
        <f t="shared" ca="1" si="110"/>
        <v>0</v>
      </c>
      <c r="AS28" s="78" t="str">
        <f t="shared" ca="1" si="35"/>
        <v/>
      </c>
      <c r="AT28" s="40" t="str">
        <f t="shared" ca="1" si="36"/>
        <v/>
      </c>
      <c r="AU28" s="93" t="str">
        <f t="shared" ca="1" si="111"/>
        <v/>
      </c>
      <c r="AV28" s="212" t="str">
        <f t="shared" ca="1" si="38"/>
        <v/>
      </c>
      <c r="AW28" s="81" t="str">
        <f t="shared" ca="1" si="39"/>
        <v/>
      </c>
      <c r="AX28" s="622" t="str">
        <f t="shared" ref="AX28:BA76" ca="1" si="129">IF($AW28="","",$AW28)</f>
        <v/>
      </c>
      <c r="AY28" s="622" t="str">
        <f t="shared" ca="1" si="129"/>
        <v/>
      </c>
      <c r="AZ28" s="622" t="str">
        <f t="shared" ca="1" si="129"/>
        <v/>
      </c>
      <c r="BA28" s="622" t="str">
        <f t="shared" ca="1" si="129"/>
        <v/>
      </c>
      <c r="BB28" s="622" t="str">
        <f t="shared" ca="1" si="40"/>
        <v/>
      </c>
      <c r="BC28" s="622" t="str">
        <f t="shared" ref="BC28:BE76" ca="1" si="130">IF($BB28="","",$BB28)</f>
        <v/>
      </c>
      <c r="BD28" s="622" t="str">
        <f t="shared" ca="1" si="130"/>
        <v/>
      </c>
      <c r="BE28" s="622" t="str">
        <f t="shared" ca="1" si="130"/>
        <v/>
      </c>
      <c r="BF28" s="77" t="str">
        <f t="shared" ca="1" si="41"/>
        <v/>
      </c>
      <c r="BG28" s="78" t="str">
        <f t="shared" ca="1" si="42"/>
        <v/>
      </c>
      <c r="BH28" s="94">
        <f ca="1">IF(BF28&lt;&gt;"",INDEX('（様式１号）３整理番号表'!$AB$7:$AQ$12,MATCH(BF28,'（様式１号）３整理番号表'!$AA$7:$AA$12,0),MATCH(BG28,'（様式１号）３整理番号表'!$AB$6:$AQ$6,0)),0)</f>
        <v>0</v>
      </c>
      <c r="BI28" s="96" t="str">
        <f t="shared" ca="1" si="112"/>
        <v/>
      </c>
      <c r="BJ28" s="80" t="str">
        <f t="shared" ca="1" si="113"/>
        <v/>
      </c>
      <c r="BK28" s="81" t="str">
        <f t="shared" ca="1" si="44"/>
        <v/>
      </c>
      <c r="BL28" s="80" t="str">
        <f t="shared" ca="1" si="45"/>
        <v/>
      </c>
      <c r="BM28" s="79" t="str">
        <f t="shared" ca="1" si="46"/>
        <v/>
      </c>
      <c r="BN28" s="82" t="str">
        <f t="shared" ca="1" si="47"/>
        <v/>
      </c>
      <c r="BO28" s="83" t="str">
        <f t="shared" ca="1" si="48"/>
        <v/>
      </c>
      <c r="BP28" s="84" t="str">
        <f t="shared" ca="1" si="49"/>
        <v/>
      </c>
      <c r="BQ28" s="82" t="str">
        <f t="shared" ca="1" si="50"/>
        <v/>
      </c>
      <c r="BR28" s="97" t="str">
        <f t="shared" ca="1" si="51"/>
        <v/>
      </c>
      <c r="BS28" s="95" t="str">
        <f t="shared" ca="1" si="52"/>
        <v/>
      </c>
      <c r="BT28" s="184" t="str">
        <f t="shared" ca="1" si="9"/>
        <v/>
      </c>
      <c r="BU28" s="611" t="str">
        <f t="shared" ca="1" si="53"/>
        <v/>
      </c>
      <c r="BV28" s="77" t="str">
        <f t="shared" ca="1" si="54"/>
        <v/>
      </c>
      <c r="BW28" s="85" t="str">
        <f t="shared" ca="1" si="55"/>
        <v/>
      </c>
      <c r="BX28" s="86" t="str">
        <f t="shared" ca="1" si="56"/>
        <v/>
      </c>
      <c r="BY28" s="231">
        <f ca="1">IF('ポイント要件確認等（個別表）'!AD28=1,ROUNDDOWN('ポイント要件確認等（個別表）'!AV28,-3),IF('ポイント要件確認等（個別表）'!AD28=2,ROUNDDOWN('ポイント要件確認等（個別表）'!BH28,-3),IF('ポイント要件確認等（個別表）'!AD28=3,ROUNDDOWN('ポイント要件確認等（個別表）'!BT28,-3),0)))</f>
        <v>0</v>
      </c>
      <c r="BZ28" s="86" t="str">
        <f t="shared" ca="1" si="57"/>
        <v/>
      </c>
      <c r="CA28" s="232" t="str">
        <f t="shared" ca="1" si="58"/>
        <v/>
      </c>
      <c r="CB28" s="232">
        <f t="shared" ca="1" si="114"/>
        <v>0</v>
      </c>
      <c r="CC28" s="86" t="str">
        <f t="shared" ca="1" si="60"/>
        <v/>
      </c>
      <c r="CD28" s="86" t="str">
        <f t="shared" ca="1" si="61"/>
        <v/>
      </c>
      <c r="CE28" s="609"/>
      <c r="CF28" s="86" t="str">
        <f t="shared" ca="1" si="62"/>
        <v/>
      </c>
      <c r="CG28" s="185" t="str">
        <f t="shared" ca="1" si="63"/>
        <v/>
      </c>
      <c r="CH28" s="246" t="str">
        <f t="shared" ca="1" si="64"/>
        <v>含税額</v>
      </c>
      <c r="CI28" s="247" t="str">
        <f t="shared" ca="1" si="95"/>
        <v/>
      </c>
      <c r="CJ28" s="87" t="str">
        <f ca="1">IFERROR(IF(INDIRECT("'("&amp;'２個別表'!EO28&amp;")'!AR"&amp;84+EP28)&lt;&gt;1,"",1),"")</f>
        <v/>
      </c>
      <c r="CK28" s="244" t="str">
        <f t="shared" ca="1" si="119"/>
        <v/>
      </c>
      <c r="CL28" s="235" t="str">
        <f t="shared" ca="1" si="120"/>
        <v/>
      </c>
      <c r="CM28" s="239" t="str">
        <f t="shared" ca="1" si="121"/>
        <v/>
      </c>
      <c r="CN28" s="77" t="str">
        <f t="shared" ca="1" si="122"/>
        <v/>
      </c>
      <c r="CO28" s="93" t="str">
        <f ca="1">IFERROR(VLOOKUP(CN28,'（様式１号）３整理番号表'!$T$5:$V$15,2,FALSE),"")</f>
        <v/>
      </c>
      <c r="CP28" s="78" t="str">
        <f t="shared" ca="1" si="123"/>
        <v/>
      </c>
      <c r="CQ28" s="93" t="str">
        <f ca="1">IFERROR(VLOOKUP(CP28,'（様式１号）３整理番号表'!$T$19:$V$24,2,FALSE),"")</f>
        <v/>
      </c>
      <c r="CR28" s="78" t="str">
        <f ca="1">IFERROR(IF(INDIRECT("'("&amp;'２個別表'!EO28&amp;")'!AV"&amp;84+EP28)&lt;&gt;1,"",1),"")</f>
        <v/>
      </c>
      <c r="CS28" s="232">
        <f t="shared" ca="1" si="115"/>
        <v>0</v>
      </c>
      <c r="CT28" s="248">
        <f t="shared" ca="1" si="116"/>
        <v>0</v>
      </c>
      <c r="CU28" s="376" t="str">
        <f ca="1">IF(ER28="補強",IF(COUNTIFS($Z$11:Z28,Z28,$W$11:W28,1)=1,"１①",""),IF(COUNTIFS($Z$11:Z28,Z28,$W$11:W28,2)=1,"２①",""))</f>
        <v/>
      </c>
      <c r="CV28" s="57" t="str">
        <f t="shared" ca="1" si="126"/>
        <v/>
      </c>
      <c r="CW28" s="879" t="str">
        <f t="shared" ca="1" si="127"/>
        <v/>
      </c>
      <c r="CX28" s="256" t="str">
        <f t="shared" ca="1" si="12"/>
        <v/>
      </c>
      <c r="CY28" s="256" t="str">
        <f t="shared" ca="1" si="13"/>
        <v/>
      </c>
      <c r="CZ28" s="256" t="str">
        <f t="shared" ca="1" si="14"/>
        <v/>
      </c>
      <c r="DA28" s="256" t="str">
        <f t="shared" ca="1" si="15"/>
        <v/>
      </c>
      <c r="DB28" s="316" t="str">
        <f ca="1">IFERROR(VLOOKUP($CU28,'（様式１号）３整理番号表'!$Z$19:$AB$32,3,FALSE),"")</f>
        <v/>
      </c>
      <c r="DC28" s="259" t="str">
        <f t="shared" ca="1" si="72"/>
        <v>-</v>
      </c>
      <c r="DD28" s="618" t="str">
        <f t="shared" ca="1" si="73"/>
        <v/>
      </c>
      <c r="DE28" s="321" t="str">
        <f ca="1">IF(AND(AO28=18,AS28=1),IF(COUNTIFS($Y$11:Y28,Y28,$AS$11:AS28,1)=1,"２②",""),IF($CU28="１①",INDEX(INDIRECT("'("&amp;$EO28&amp;")'!AR116:BB116"),1,MATCH(INDIRECT("'("&amp;$EO28&amp;")'!C118"),INDIRECT("'("&amp;$EO28&amp;")'!AR119:BB119"),0)),""))</f>
        <v/>
      </c>
      <c r="DF28" s="324" t="str">
        <f t="shared" ca="1" si="100"/>
        <v/>
      </c>
      <c r="DG28" s="313" t="str">
        <f t="shared" ca="1" si="101"/>
        <v/>
      </c>
      <c r="DH28" s="313" t="str">
        <f t="shared" ca="1" si="102"/>
        <v/>
      </c>
      <c r="DI28" s="313" t="str">
        <f t="shared" ca="1" si="103"/>
        <v/>
      </c>
      <c r="DJ28" s="313" t="str">
        <f t="shared" ca="1" si="104"/>
        <v/>
      </c>
      <c r="DK28" s="328" t="str">
        <f t="shared" ca="1" si="105"/>
        <v/>
      </c>
      <c r="DL28" s="334" t="str">
        <f t="shared" ca="1" si="74"/>
        <v/>
      </c>
      <c r="DM28" s="915" t="str">
        <f t="shared" ca="1" si="106"/>
        <v/>
      </c>
      <c r="DN28" s="15"/>
      <c r="DO28" s="324"/>
      <c r="DP28" s="16"/>
      <c r="DQ28" s="16"/>
      <c r="DR28" s="16"/>
      <c r="DS28" s="16"/>
      <c r="DT28" s="318" t="str">
        <f>IFERROR(VLOOKUP($DN28,'（様式１号）３整理番号表'!$Z$19:$AB$32,3,FALSE),"")</f>
        <v/>
      </c>
      <c r="DU28" s="259" t="str">
        <f t="shared" si="75"/>
        <v/>
      </c>
      <c r="DV28" s="14"/>
      <c r="DW28" s="17" t="str">
        <f t="shared" ca="1" si="76"/>
        <v/>
      </c>
      <c r="DX28" s="88" t="str">
        <f t="shared" ca="1" si="99"/>
        <v/>
      </c>
      <c r="DZ28" s="339">
        <f t="shared" ca="1" si="128"/>
        <v>0</v>
      </c>
      <c r="EA28" s="339">
        <f t="shared" ca="1" si="128"/>
        <v>0</v>
      </c>
      <c r="EB28" s="339">
        <f t="shared" ca="1" si="128"/>
        <v>0</v>
      </c>
      <c r="EC28" s="339">
        <f t="shared" ca="1" si="128"/>
        <v>0</v>
      </c>
      <c r="ED28" s="339">
        <f t="shared" ca="1" si="128"/>
        <v>0</v>
      </c>
      <c r="EE28" s="339">
        <f t="shared" ca="1" si="128"/>
        <v>0</v>
      </c>
      <c r="EF28" s="339">
        <f t="shared" ca="1" si="128"/>
        <v>0</v>
      </c>
      <c r="EG28" s="339">
        <f t="shared" ca="1" si="128"/>
        <v>0</v>
      </c>
      <c r="EH28" s="339">
        <f t="shared" ca="1" si="128"/>
        <v>0</v>
      </c>
      <c r="EI28" s="339">
        <f t="shared" ca="1" si="128"/>
        <v>0</v>
      </c>
      <c r="EJ28" s="339">
        <f t="shared" ca="1" si="128"/>
        <v>0</v>
      </c>
      <c r="EK28" s="339">
        <f t="shared" ca="1" si="128"/>
        <v>0</v>
      </c>
      <c r="EL28" s="339">
        <f t="shared" ca="1" si="128"/>
        <v>0</v>
      </c>
      <c r="EM28" s="339">
        <f t="shared" ca="1" si="128"/>
        <v>0</v>
      </c>
      <c r="EO28" s="298" t="str">
        <f t="shared" ca="1" si="78"/>
        <v/>
      </c>
      <c r="EP28" s="298" t="str">
        <f t="shared" ca="1" si="96"/>
        <v/>
      </c>
      <c r="EQ28" s="298" t="str">
        <f t="shared" ca="1" si="97"/>
        <v/>
      </c>
      <c r="ER28" s="298" t="str">
        <f t="shared" ca="1" si="79"/>
        <v/>
      </c>
      <c r="ES28" s="298" t="str">
        <f ca="1">IFERROR(INDEX('郵便番号（石川県）'!$A$3:$F$2574,MATCH(INDIRECT("'("&amp;EO28&amp;")'!E7"),'郵便番号（石川県）'!$A$3:$A$2574,0),6),"")</f>
        <v/>
      </c>
      <c r="ET28" s="298" t="str">
        <f ca="1">IFERROR(INDEX('郵便番号（石川県）'!$A$3:$F$2574,MATCH(INDIRECT("'("&amp;$EO28&amp;")'!E7"),'郵便番号（石川県）'!$A$3:$A$2574,0),5),"")</f>
        <v/>
      </c>
      <c r="EU28" s="298" t="str">
        <f t="shared" ca="1" si="80"/>
        <v/>
      </c>
      <c r="EV28" s="298" t="str">
        <f t="shared" ca="1" si="81"/>
        <v/>
      </c>
      <c r="EW28" s="298" t="str">
        <f t="shared" ca="1" si="82"/>
        <v/>
      </c>
      <c r="EX28" s="298" t="str">
        <f t="shared" ca="1" si="83"/>
        <v/>
      </c>
      <c r="EY28" s="298" t="str">
        <f t="shared" ca="1" si="84"/>
        <v/>
      </c>
      <c r="EZ28" s="298" t="str">
        <f t="shared" ca="1" si="85"/>
        <v/>
      </c>
      <c r="FA28" s="298" t="str">
        <f t="shared" ca="1" si="86"/>
        <v/>
      </c>
      <c r="FB28" s="298" t="str">
        <f t="shared" ca="1" si="87"/>
        <v/>
      </c>
      <c r="FC28" s="298" t="str">
        <f t="shared" ca="1" si="88"/>
        <v/>
      </c>
      <c r="FD28" s="627" t="str">
        <f t="shared" ca="1" si="89"/>
        <v/>
      </c>
      <c r="FE28" s="630">
        <v>18</v>
      </c>
      <c r="FF28" s="299" t="str">
        <f t="shared" ca="1" si="90"/>
        <v/>
      </c>
      <c r="FG28" s="993" t="str">
        <f t="shared" ca="1" si="98"/>
        <v/>
      </c>
      <c r="FH28" s="672" t="str">
        <f t="shared" ca="1" si="91"/>
        <v/>
      </c>
      <c r="FI28" s="299">
        <f ca="1">COUNTIF($FH$11:FH28,"■")</f>
        <v>0</v>
      </c>
    </row>
    <row r="29" spans="1:165" ht="34.5" customHeight="1">
      <c r="A29" s="445">
        <f t="shared" ca="1" si="19"/>
        <v>0</v>
      </c>
      <c r="B29" s="446">
        <f>IF(R29&lt;&gt;"",IF(COUNTIF(R$11:R29,R29)=1,MAX(B$11:B28)+1,INDEX(B$11:B28,MATCH(R29,R$11:R28,0),1)),0)</f>
        <v>1</v>
      </c>
      <c r="C29" s="446">
        <f ca="1">IF(T29&lt;&gt;"",IF(COUNTIF(T$11:T29,T29)=1,MAX(C$11:C28)+1,INDEX(C$11:C28,MATCH(T29,T$11:T28,0),1)),0)</f>
        <v>0</v>
      </c>
      <c r="D29" s="446">
        <f ca="1">IF(U29&lt;&gt;"",IF(COUNTIF(U$11:U29,U29)=1,MAX(D$11:D28)+1,INDEX(D$11:D28,MATCH(U29,U$11:U28,0),1)),0)</f>
        <v>0</v>
      </c>
      <c r="E29" s="446">
        <f ca="1">IF(S29&lt;&gt;"",IF(COUNTIF(S$11:S29,S29)=1,MAX(E$11:E28)+1,INDEX(E$11:E28,MATCH(S29,S$11:S28,0),1)),0)</f>
        <v>0</v>
      </c>
      <c r="F29" s="446">
        <f ca="1">IF(Z29&lt;&gt;"",IF(COUNTIF(Z$11:Z29,Z29)=1,MAX(F$11:F28)+1,INDEX(F$11:F28,MATCH(Z29,Z$11:Z28,0),1)),0)</f>
        <v>0</v>
      </c>
      <c r="G29" s="447" cm="1">
        <f t="array" aca="1" ref="G29" ca="1">IF(Z29&lt;&gt;"",IF(COUNTIFS(Z$11:Z29,Z29,W$11:W29,W29)=1,MAX(G$11:G28)+1,INDEX(G$11:G28,MATCH(Z29&amp;W29,Z$11:Z28&amp;W$11:W29,0),1)),0)</f>
        <v>0</v>
      </c>
      <c r="H29" s="447">
        <f t="shared" ca="1" si="20"/>
        <v>0</v>
      </c>
      <c r="I29" s="447">
        <f ca="1">IF(T29="",0,IF(COUNTIF(T$11:T29,T29)=1,1,0))</f>
        <v>0</v>
      </c>
      <c r="J29" s="447">
        <f ca="1">IF(U29="",0,IF(COUNTIF(U$11:U29,U29)=1,1,0))</f>
        <v>0</v>
      </c>
      <c r="K29" s="447">
        <f ca="1">IF(S29="",0,IF(COUNTIF(S$11:S29,S29)=1,1,0))</f>
        <v>0</v>
      </c>
      <c r="L29" s="446">
        <f ca="1">IF(Z29="",0,IF(COUNTIF(Z$11:Z29,Z29)=1,1,0))</f>
        <v>0</v>
      </c>
      <c r="M29" s="767">
        <f ca="1">IF($W29=2,IF(COUNTIFS($W$11:$W29,2,$Z$11:$Z29,$Z29)=1,1,0),0)</f>
        <v>0</v>
      </c>
      <c r="N29" s="767">
        <f ca="1">IF($W29=1,IF(COUNTIFS($W$11:$W29,2,$Z$11:$Z29,$Z29)=1,1,0),0)</f>
        <v>0</v>
      </c>
      <c r="O29" s="446">
        <f ca="1">IF(H29=0,0,IF(COUNTIF(Z$11:Z29,Z29)=1,1,0))</f>
        <v>0</v>
      </c>
      <c r="P29" s="448" t="str">
        <f t="shared" ca="1" si="21"/>
        <v>石川県</v>
      </c>
      <c r="Q29" s="89">
        <f t="shared" ca="1" si="22"/>
        <v>19</v>
      </c>
      <c r="R29" s="170" t="s">
        <v>459</v>
      </c>
      <c r="S29" s="357" t="str">
        <f t="shared" ca="1" si="92"/>
        <v/>
      </c>
      <c r="T29" s="357" t="str">
        <f t="shared" ca="1" si="93"/>
        <v/>
      </c>
      <c r="U29" s="58" t="str">
        <f t="shared" ca="1" si="117"/>
        <v/>
      </c>
      <c r="V29" s="58" t="str">
        <f t="shared" ca="1" si="118"/>
        <v/>
      </c>
      <c r="W29" s="210" t="str">
        <f t="shared" ca="1" si="94"/>
        <v/>
      </c>
      <c r="X29" s="369">
        <f ca="1">IFERROR(VLOOKUP(W29,'（様式１号）３整理番号表'!$B$4:$H$5,2,FALSE),0)</f>
        <v>0</v>
      </c>
      <c r="Y29" s="768" t="str" cm="1">
        <f t="array" aca="1" ref="Y29" ca="1">IF(AND(D29=0,F29=0),"",IF(COUNTIF(D$11:D29,D29)=1,1,IF(COUNTIFS(D$11:D29,D29,F$11:F29,F29)=1,INDEX((D$11:D29,F$11:F29,Y$11:Y29),MATCH(_xlfn.MAXIFS(F$11:F28,D$11:D28,D29),$F$11:F29,0),1,3)+1,INDEX((D$11:D29,F$11:F29,Y$11:Y29),MATCH(D29&amp;F29,D$11:D29&amp;F$11:F29,0),1,3))))</f>
        <v/>
      </c>
      <c r="Z29" s="40" t="str">
        <f t="shared" ca="1" si="107"/>
        <v/>
      </c>
      <c r="AA29" s="78" t="str">
        <f t="shared" ca="1" si="25"/>
        <v/>
      </c>
      <c r="AB29" s="93">
        <f ca="1">IFERROR(VLOOKUP(AA29,'（様式１号）３整理番号表'!$B$10:$H$16,2,FALSE),0)</f>
        <v>0</v>
      </c>
      <c r="AC29" s="78" t="str">
        <f t="shared" ca="1" si="26"/>
        <v/>
      </c>
      <c r="AD29" s="78" t="str">
        <f t="shared" ca="1" si="27"/>
        <v/>
      </c>
      <c r="AE29" s="93">
        <f ca="1">IFERROR(VLOOKUP(AD29,'（様式１号）３整理番号表'!$B$21:$H$22,2,FALSE),0)</f>
        <v>0</v>
      </c>
      <c r="AF29" s="78" t="str">
        <f t="shared" ca="1" si="3"/>
        <v/>
      </c>
      <c r="AG29" s="93">
        <f ca="1">IFERROR(VLOOKUP(AF29,'（様式１号）３整理番号表'!$B$26:$H$31,2,FALSE),0)</f>
        <v>0</v>
      </c>
      <c r="AH29" s="78" t="str">
        <f t="shared" ca="1" si="28"/>
        <v/>
      </c>
      <c r="AI29" s="93">
        <f ca="1">IFERROR(VLOOKUP(AH29,'（様式１号）３整理番号表'!$J$5:$N$59,2,FALSE),0)</f>
        <v>0</v>
      </c>
      <c r="AJ29" s="77" t="str">
        <f t="shared" ca="1" si="29"/>
        <v/>
      </c>
      <c r="AK29" s="93">
        <f ca="1">IFERROR(VLOOKUP(AJ29,'（様式１号）３整理番号表'!$P$5:$R$29,2,FALSE),0)</f>
        <v>0</v>
      </c>
      <c r="AL29" s="96" t="str">
        <f t="shared" ca="1" si="30"/>
        <v/>
      </c>
      <c r="AM29" s="96" t="str">
        <f t="shared" ca="1" si="31"/>
        <v/>
      </c>
      <c r="AN29" s="96"/>
      <c r="AO29" s="77" t="str">
        <f t="shared" ca="1" si="32"/>
        <v/>
      </c>
      <c r="AP29" s="93">
        <f ca="1">IFERROR(VLOOKUP(AO29,'（様式１号）３整理番号表'!$P$5:$R$29,2,FALSE),0)</f>
        <v>0</v>
      </c>
      <c r="AQ29" s="78" t="str">
        <f t="shared" ca="1" si="33"/>
        <v/>
      </c>
      <c r="AR29" s="93">
        <f t="shared" ca="1" si="110"/>
        <v>0</v>
      </c>
      <c r="AS29" s="78" t="str">
        <f t="shared" ca="1" si="35"/>
        <v/>
      </c>
      <c r="AT29" s="40" t="str">
        <f t="shared" ca="1" si="36"/>
        <v/>
      </c>
      <c r="AU29" s="93" t="str">
        <f t="shared" ca="1" si="111"/>
        <v/>
      </c>
      <c r="AV29" s="212" t="str">
        <f t="shared" ca="1" si="38"/>
        <v/>
      </c>
      <c r="AW29" s="81" t="str">
        <f t="shared" ca="1" si="39"/>
        <v/>
      </c>
      <c r="AX29" s="622" t="str">
        <f t="shared" ca="1" si="129"/>
        <v/>
      </c>
      <c r="AY29" s="622" t="str">
        <f t="shared" ca="1" si="129"/>
        <v/>
      </c>
      <c r="AZ29" s="622" t="str">
        <f t="shared" ca="1" si="129"/>
        <v/>
      </c>
      <c r="BA29" s="622" t="str">
        <f t="shared" ca="1" si="129"/>
        <v/>
      </c>
      <c r="BB29" s="622" t="str">
        <f t="shared" ca="1" si="40"/>
        <v/>
      </c>
      <c r="BC29" s="622" t="str">
        <f t="shared" ca="1" si="130"/>
        <v/>
      </c>
      <c r="BD29" s="622" t="str">
        <f t="shared" ca="1" si="130"/>
        <v/>
      </c>
      <c r="BE29" s="622" t="str">
        <f t="shared" ca="1" si="130"/>
        <v/>
      </c>
      <c r="BF29" s="77" t="str">
        <f t="shared" ca="1" si="41"/>
        <v/>
      </c>
      <c r="BG29" s="78" t="str">
        <f t="shared" ca="1" si="42"/>
        <v/>
      </c>
      <c r="BH29" s="94">
        <f ca="1">IF(BF29&lt;&gt;"",INDEX('（様式１号）３整理番号表'!$AB$7:$AQ$12,MATCH(BF29,'（様式１号）３整理番号表'!$AA$7:$AA$12,0),MATCH(BG29,'（様式１号）３整理番号表'!$AB$6:$AQ$6,0)),0)</f>
        <v>0</v>
      </c>
      <c r="BI29" s="96" t="str">
        <f t="shared" ca="1" si="112"/>
        <v/>
      </c>
      <c r="BJ29" s="80" t="str">
        <f t="shared" ca="1" si="113"/>
        <v/>
      </c>
      <c r="BK29" s="81" t="str">
        <f t="shared" ca="1" si="44"/>
        <v/>
      </c>
      <c r="BL29" s="80" t="str">
        <f t="shared" ca="1" si="45"/>
        <v/>
      </c>
      <c r="BM29" s="79" t="str">
        <f t="shared" ca="1" si="46"/>
        <v/>
      </c>
      <c r="BN29" s="82" t="str">
        <f t="shared" ca="1" si="47"/>
        <v/>
      </c>
      <c r="BO29" s="83" t="str">
        <f t="shared" ca="1" si="48"/>
        <v/>
      </c>
      <c r="BP29" s="84" t="str">
        <f t="shared" ca="1" si="49"/>
        <v/>
      </c>
      <c r="BQ29" s="82" t="str">
        <f t="shared" ca="1" si="50"/>
        <v/>
      </c>
      <c r="BR29" s="97" t="str">
        <f t="shared" ca="1" si="51"/>
        <v/>
      </c>
      <c r="BS29" s="95" t="str">
        <f t="shared" ca="1" si="52"/>
        <v/>
      </c>
      <c r="BT29" s="184" t="str">
        <f t="shared" ca="1" si="9"/>
        <v/>
      </c>
      <c r="BU29" s="611" t="str">
        <f t="shared" ca="1" si="53"/>
        <v/>
      </c>
      <c r="BV29" s="77" t="str">
        <f t="shared" ca="1" si="54"/>
        <v/>
      </c>
      <c r="BW29" s="85" t="str">
        <f t="shared" ca="1" si="55"/>
        <v/>
      </c>
      <c r="BX29" s="86" t="str">
        <f t="shared" ca="1" si="56"/>
        <v/>
      </c>
      <c r="BY29" s="231">
        <f ca="1">IF('ポイント要件確認等（個別表）'!AD29=1,ROUNDDOWN('ポイント要件確認等（個別表）'!AV29,-3),IF('ポイント要件確認等（個別表）'!AD29=2,ROUNDDOWN('ポイント要件確認等（個別表）'!BH29,-3),IF('ポイント要件確認等（個別表）'!AD29=3,ROUNDDOWN('ポイント要件確認等（個別表）'!BT29,-3),0)))</f>
        <v>0</v>
      </c>
      <c r="BZ29" s="86" t="str">
        <f t="shared" ca="1" si="57"/>
        <v/>
      </c>
      <c r="CA29" s="232" t="str">
        <f t="shared" ca="1" si="58"/>
        <v/>
      </c>
      <c r="CB29" s="232">
        <f t="shared" ca="1" si="114"/>
        <v>0</v>
      </c>
      <c r="CC29" s="86" t="str">
        <f t="shared" ca="1" si="60"/>
        <v/>
      </c>
      <c r="CD29" s="86" t="str">
        <f t="shared" ca="1" si="61"/>
        <v/>
      </c>
      <c r="CE29" s="609"/>
      <c r="CF29" s="86" t="str">
        <f t="shared" ca="1" si="62"/>
        <v/>
      </c>
      <c r="CG29" s="185" t="str">
        <f t="shared" ca="1" si="63"/>
        <v/>
      </c>
      <c r="CH29" s="246" t="str">
        <f t="shared" ca="1" si="64"/>
        <v>含税額</v>
      </c>
      <c r="CI29" s="247" t="str">
        <f t="shared" ca="1" si="95"/>
        <v/>
      </c>
      <c r="CJ29" s="87" t="str">
        <f ca="1">IFERROR(IF(INDIRECT("'("&amp;'２個別表'!EO29&amp;")'!AR"&amp;84+EP29)&lt;&gt;1,"",1),"")</f>
        <v/>
      </c>
      <c r="CK29" s="244" t="str">
        <f t="shared" ca="1" si="119"/>
        <v/>
      </c>
      <c r="CL29" s="235" t="str">
        <f t="shared" ca="1" si="120"/>
        <v/>
      </c>
      <c r="CM29" s="239" t="str">
        <f t="shared" ca="1" si="121"/>
        <v/>
      </c>
      <c r="CN29" s="77" t="str">
        <f t="shared" ca="1" si="122"/>
        <v/>
      </c>
      <c r="CO29" s="93" t="str">
        <f ca="1">IFERROR(VLOOKUP(CN29,'（様式１号）３整理番号表'!$T$5:$V$15,2,FALSE),"")</f>
        <v/>
      </c>
      <c r="CP29" s="78" t="str">
        <f t="shared" ca="1" si="123"/>
        <v/>
      </c>
      <c r="CQ29" s="93" t="str">
        <f ca="1">IFERROR(VLOOKUP(CP29,'（様式１号）３整理番号表'!$T$19:$V$24,2,FALSE),"")</f>
        <v/>
      </c>
      <c r="CR29" s="78" t="str">
        <f ca="1">IFERROR(IF(INDIRECT("'("&amp;'２個別表'!EO29&amp;")'!AV"&amp;84+EP29)&lt;&gt;1,"",1),"")</f>
        <v/>
      </c>
      <c r="CS29" s="232">
        <f t="shared" ca="1" si="115"/>
        <v>0</v>
      </c>
      <c r="CT29" s="248">
        <f t="shared" ca="1" si="116"/>
        <v>0</v>
      </c>
      <c r="CU29" s="376" t="str">
        <f ca="1">IF(ER29="補強",IF(COUNTIFS($Z$11:Z29,Z29,$W$11:W29,1)=1,"１①",""),IF(COUNTIFS($Z$11:Z29,Z29,$W$11:W29,2)=1,"２①",""))</f>
        <v/>
      </c>
      <c r="CV29" s="57" t="str">
        <f t="shared" ca="1" si="126"/>
        <v/>
      </c>
      <c r="CW29" s="879" t="str">
        <f t="shared" ca="1" si="127"/>
        <v/>
      </c>
      <c r="CX29" s="256" t="str">
        <f t="shared" ca="1" si="12"/>
        <v/>
      </c>
      <c r="CY29" s="256" t="str">
        <f t="shared" ca="1" si="13"/>
        <v/>
      </c>
      <c r="CZ29" s="256" t="str">
        <f t="shared" ca="1" si="14"/>
        <v/>
      </c>
      <c r="DA29" s="256" t="str">
        <f t="shared" ca="1" si="15"/>
        <v/>
      </c>
      <c r="DB29" s="316" t="str">
        <f ca="1">IFERROR(VLOOKUP($CU29,'（様式１号）３整理番号表'!$Z$19:$AB$32,3,FALSE),"")</f>
        <v/>
      </c>
      <c r="DC29" s="259" t="str">
        <f t="shared" ca="1" si="72"/>
        <v>-</v>
      </c>
      <c r="DD29" s="618" t="str">
        <f ca="1">IF($CU29="２①",INDIRECT("'("&amp;EO29&amp;")'!af"&amp;101),IF($CU29="１①",INDIRECT("'("&amp;EO29&amp;")'!ad"&amp;114),""))</f>
        <v/>
      </c>
      <c r="DE29" s="321" t="str">
        <f ca="1">IF(AND(AO29=18,AS29=1),IF(COUNTIFS($Y$11:Y29,Y29,$AS$11:AS29,1)=1,"２②",""),IF($CU29="１①",INDEX(INDIRECT("'("&amp;$EO29&amp;")'!AR116:BB116"),1,MATCH(INDIRECT("'("&amp;$EO29&amp;")'!C118"),INDIRECT("'("&amp;$EO29&amp;")'!AR119:BB119"),0)),""))</f>
        <v/>
      </c>
      <c r="DF29" s="324" t="str">
        <f t="shared" ca="1" si="100"/>
        <v/>
      </c>
      <c r="DG29" s="313" t="str">
        <f t="shared" ca="1" si="101"/>
        <v/>
      </c>
      <c r="DH29" s="313" t="str">
        <f t="shared" ca="1" si="102"/>
        <v/>
      </c>
      <c r="DI29" s="313" t="str">
        <f t="shared" ca="1" si="103"/>
        <v/>
      </c>
      <c r="DJ29" s="313" t="str">
        <f t="shared" ca="1" si="104"/>
        <v/>
      </c>
      <c r="DK29" s="328" t="str">
        <f t="shared" ca="1" si="105"/>
        <v/>
      </c>
      <c r="DL29" s="334" t="str">
        <f t="shared" ca="1" si="74"/>
        <v/>
      </c>
      <c r="DM29" s="915" t="str">
        <f t="shared" ca="1" si="106"/>
        <v/>
      </c>
      <c r="DN29" s="15"/>
      <c r="DO29" s="324"/>
      <c r="DP29" s="16"/>
      <c r="DQ29" s="16"/>
      <c r="DR29" s="16"/>
      <c r="DS29" s="16"/>
      <c r="DT29" s="318" t="str">
        <f>IFERROR(VLOOKUP($DN29,'（様式１号）３整理番号表'!$Z$19:$AB$32,3,FALSE),"")</f>
        <v/>
      </c>
      <c r="DU29" s="259" t="str">
        <f t="shared" si="75"/>
        <v/>
      </c>
      <c r="DV29" s="14"/>
      <c r="DW29" s="17" t="str">
        <f t="shared" ca="1" si="76"/>
        <v/>
      </c>
      <c r="DX29" s="88" t="str">
        <f t="shared" ca="1" si="99"/>
        <v/>
      </c>
      <c r="DZ29" s="339">
        <f t="shared" ca="1" si="128"/>
        <v>0</v>
      </c>
      <c r="EA29" s="339">
        <f t="shared" ca="1" si="128"/>
        <v>0</v>
      </c>
      <c r="EB29" s="339">
        <f t="shared" ca="1" si="128"/>
        <v>0</v>
      </c>
      <c r="EC29" s="339">
        <f t="shared" ca="1" si="128"/>
        <v>0</v>
      </c>
      <c r="ED29" s="339">
        <f t="shared" ca="1" si="128"/>
        <v>0</v>
      </c>
      <c r="EE29" s="339">
        <f t="shared" ca="1" si="128"/>
        <v>0</v>
      </c>
      <c r="EF29" s="339">
        <f t="shared" ca="1" si="128"/>
        <v>0</v>
      </c>
      <c r="EG29" s="339">
        <f t="shared" ca="1" si="128"/>
        <v>0</v>
      </c>
      <c r="EH29" s="339">
        <f t="shared" ca="1" si="128"/>
        <v>0</v>
      </c>
      <c r="EI29" s="339">
        <f t="shared" ca="1" si="128"/>
        <v>0</v>
      </c>
      <c r="EJ29" s="339">
        <f t="shared" ca="1" si="128"/>
        <v>0</v>
      </c>
      <c r="EK29" s="339">
        <f t="shared" ca="1" si="128"/>
        <v>0</v>
      </c>
      <c r="EL29" s="339">
        <f t="shared" ca="1" si="128"/>
        <v>0</v>
      </c>
      <c r="EM29" s="339">
        <f t="shared" ca="1" si="128"/>
        <v>0</v>
      </c>
      <c r="EO29" s="298" t="str">
        <f t="shared" ca="1" si="78"/>
        <v/>
      </c>
      <c r="EP29" s="298" t="str">
        <f t="shared" ca="1" si="96"/>
        <v/>
      </c>
      <c r="EQ29" s="298" t="str">
        <f t="shared" ca="1" si="97"/>
        <v/>
      </c>
      <c r="ER29" s="298" t="str">
        <f t="shared" ca="1" si="79"/>
        <v/>
      </c>
      <c r="ES29" s="298" t="str">
        <f ca="1">IFERROR(INDEX('郵便番号（石川県）'!$A$3:$F$2574,MATCH(INDIRECT("'("&amp;EO29&amp;")'!E7"),'郵便番号（石川県）'!$A$3:$A$2574,0),6),"")</f>
        <v/>
      </c>
      <c r="ET29" s="298" t="str">
        <f ca="1">IFERROR(INDEX('郵便番号（石川県）'!$A$3:$F$2574,MATCH(INDIRECT("'("&amp;$EO29&amp;")'!E7"),'郵便番号（石川県）'!$A$3:$A$2574,0),5),"")</f>
        <v/>
      </c>
      <c r="EU29" s="298" t="str">
        <f t="shared" ca="1" si="80"/>
        <v/>
      </c>
      <c r="EV29" s="298" t="str">
        <f t="shared" ca="1" si="81"/>
        <v/>
      </c>
      <c r="EW29" s="298" t="str">
        <f t="shared" ca="1" si="82"/>
        <v/>
      </c>
      <c r="EX29" s="298" t="str">
        <f t="shared" ca="1" si="83"/>
        <v/>
      </c>
      <c r="EY29" s="298" t="str">
        <f t="shared" ca="1" si="84"/>
        <v/>
      </c>
      <c r="EZ29" s="298" t="str">
        <f t="shared" ca="1" si="85"/>
        <v/>
      </c>
      <c r="FA29" s="298" t="str">
        <f t="shared" ca="1" si="86"/>
        <v/>
      </c>
      <c r="FB29" s="298" t="str">
        <f t="shared" ca="1" si="87"/>
        <v/>
      </c>
      <c r="FC29" s="298" t="str">
        <f t="shared" ca="1" si="88"/>
        <v/>
      </c>
      <c r="FD29" s="627" t="str">
        <f t="shared" ca="1" si="89"/>
        <v/>
      </c>
      <c r="FE29" s="629">
        <v>19</v>
      </c>
      <c r="FF29" s="299" t="str">
        <f t="shared" ca="1" si="90"/>
        <v/>
      </c>
      <c r="FG29" s="993" t="str">
        <f t="shared" ca="1" si="98"/>
        <v/>
      </c>
      <c r="FH29" s="672" t="str">
        <f t="shared" ca="1" si="91"/>
        <v/>
      </c>
      <c r="FI29" s="299">
        <f ca="1">COUNTIF($FH$11:FH29,"■")</f>
        <v>0</v>
      </c>
    </row>
    <row r="30" spans="1:165" ht="34.5" customHeight="1">
      <c r="A30" s="445">
        <f t="shared" ca="1" si="19"/>
        <v>0</v>
      </c>
      <c r="B30" s="446">
        <f>IF(R30&lt;&gt;"",IF(COUNTIF(R$11:R30,R30)=1,MAX(B$11:B29)+1,INDEX(B$11:B29,MATCH(R30,R$11:R29,0),1)),0)</f>
        <v>1</v>
      </c>
      <c r="C30" s="446">
        <f ca="1">IF(T30&lt;&gt;"",IF(COUNTIF(T$11:T30,T30)=1,MAX(C$11:C29)+1,INDEX(C$11:C29,MATCH(T30,T$11:T29,0),1)),0)</f>
        <v>0</v>
      </c>
      <c r="D30" s="446">
        <f ca="1">IF(U30&lt;&gt;"",IF(COUNTIF(U$11:U30,U30)=1,MAX(D$11:D29)+1,INDEX(D$11:D29,MATCH(U30,U$11:U29,0),1)),0)</f>
        <v>0</v>
      </c>
      <c r="E30" s="446">
        <f ca="1">IF(S30&lt;&gt;"",IF(COUNTIF(S$11:S30,S30)=1,MAX(E$11:E29)+1,INDEX(E$11:E29,MATCH(S30,S$11:S29,0),1)),0)</f>
        <v>0</v>
      </c>
      <c r="F30" s="446">
        <f ca="1">IF(Z30&lt;&gt;"",IF(COUNTIF(Z$11:Z30,Z30)=1,MAX(F$11:F29)+1,INDEX(F$11:F29,MATCH(Z30,Z$11:Z29,0),1)),0)</f>
        <v>0</v>
      </c>
      <c r="G30" s="447" cm="1">
        <f t="array" aca="1" ref="G30" ca="1">IF(Z30&lt;&gt;"",IF(COUNTIFS(Z$11:Z30,Z30,W$11:W30,W30)=1,MAX(G$11:G29)+1,INDEX(G$11:G29,MATCH(Z30&amp;W30,Z$11:Z29&amp;W$11:W30,0),1)),0)</f>
        <v>0</v>
      </c>
      <c r="H30" s="447">
        <f t="shared" ca="1" si="20"/>
        <v>0</v>
      </c>
      <c r="I30" s="447">
        <f ca="1">IF(T30="",0,IF(COUNTIF(T$11:T30,T30)=1,1,0))</f>
        <v>0</v>
      </c>
      <c r="J30" s="447">
        <f ca="1">IF(U30="",0,IF(COUNTIF(U$11:U30,U30)=1,1,0))</f>
        <v>0</v>
      </c>
      <c r="K30" s="447">
        <f ca="1">IF(S30="",0,IF(COUNTIF(S$11:S30,S30)=1,1,0))</f>
        <v>0</v>
      </c>
      <c r="L30" s="446">
        <f ca="1">IF(Z30="",0,IF(COUNTIF(Z$11:Z30,Z30)=1,1,0))</f>
        <v>0</v>
      </c>
      <c r="M30" s="767">
        <f ca="1">IF($W30=2,IF(COUNTIFS($W$11:$W30,2,$Z$11:$Z30,$Z30)=1,1,0),0)</f>
        <v>0</v>
      </c>
      <c r="N30" s="767">
        <f ca="1">IF($W30=1,IF(COUNTIFS($W$11:$W30,2,$Z$11:$Z30,$Z30)=1,1,0),0)</f>
        <v>0</v>
      </c>
      <c r="O30" s="446">
        <f ca="1">IF(H30=0,0,IF(COUNTIF(Z$11:Z30,Z30)=1,1,0))</f>
        <v>0</v>
      </c>
      <c r="P30" s="448" t="str">
        <f t="shared" ca="1" si="21"/>
        <v>石川県</v>
      </c>
      <c r="Q30" s="89">
        <f t="shared" ca="1" si="22"/>
        <v>20</v>
      </c>
      <c r="R30" s="170" t="s">
        <v>459</v>
      </c>
      <c r="S30" s="357" t="str">
        <f t="shared" ca="1" si="92"/>
        <v/>
      </c>
      <c r="T30" s="357" t="str">
        <f t="shared" ca="1" si="93"/>
        <v/>
      </c>
      <c r="U30" s="58" t="str">
        <f t="shared" ca="1" si="117"/>
        <v/>
      </c>
      <c r="V30" s="58" t="str">
        <f t="shared" ca="1" si="118"/>
        <v/>
      </c>
      <c r="W30" s="210" t="str">
        <f t="shared" ca="1" si="94"/>
        <v/>
      </c>
      <c r="X30" s="369">
        <f ca="1">IFERROR(VLOOKUP(W30,'（様式１号）３整理番号表'!$B$4:$H$5,2,FALSE),0)</f>
        <v>0</v>
      </c>
      <c r="Y30" s="768" t="str" cm="1">
        <f t="array" aca="1" ref="Y30" ca="1">IF(AND(D30=0,F30=0),"",IF(COUNTIF(D$11:D30,D30)=1,1,IF(COUNTIFS(D$11:D30,D30,F$11:F30,F30)=1,INDEX((D$11:D30,F$11:F30,Y$11:Y30),MATCH(_xlfn.MAXIFS(F$11:F29,D$11:D29,D30),$F$11:F30,0),1,3)+1,INDEX((D$11:D30,F$11:F30,Y$11:Y30),MATCH(D30&amp;F30,D$11:D30&amp;F$11:F30,0),1,3))))</f>
        <v/>
      </c>
      <c r="Z30" s="40" t="str">
        <f t="shared" ca="1" si="107"/>
        <v/>
      </c>
      <c r="AA30" s="78" t="str">
        <f t="shared" ca="1" si="25"/>
        <v/>
      </c>
      <c r="AB30" s="93">
        <f ca="1">IFERROR(VLOOKUP(AA30,'（様式１号）３整理番号表'!$B$10:$H$16,2,FALSE),0)</f>
        <v>0</v>
      </c>
      <c r="AC30" s="78" t="str">
        <f t="shared" ca="1" si="26"/>
        <v/>
      </c>
      <c r="AD30" s="78" t="str">
        <f t="shared" ca="1" si="27"/>
        <v/>
      </c>
      <c r="AE30" s="93">
        <f ca="1">IFERROR(VLOOKUP(AD30,'（様式１号）３整理番号表'!$B$21:$H$22,2,FALSE),0)</f>
        <v>0</v>
      </c>
      <c r="AF30" s="78" t="str">
        <f t="shared" ca="1" si="3"/>
        <v/>
      </c>
      <c r="AG30" s="93">
        <f ca="1">IFERROR(VLOOKUP(AF30,'（様式１号）３整理番号表'!$B$26:$H$31,2,FALSE),0)</f>
        <v>0</v>
      </c>
      <c r="AH30" s="78" t="str">
        <f t="shared" ca="1" si="28"/>
        <v/>
      </c>
      <c r="AI30" s="93">
        <f ca="1">IFERROR(VLOOKUP(AH30,'（様式１号）３整理番号表'!$J$5:$N$59,2,FALSE),0)</f>
        <v>0</v>
      </c>
      <c r="AJ30" s="77" t="str">
        <f t="shared" ca="1" si="29"/>
        <v/>
      </c>
      <c r="AK30" s="93">
        <f ca="1">IFERROR(VLOOKUP(AJ30,'（様式１号）３整理番号表'!$P$5:$R$29,2,FALSE),0)</f>
        <v>0</v>
      </c>
      <c r="AL30" s="96" t="str">
        <f t="shared" ca="1" si="30"/>
        <v/>
      </c>
      <c r="AM30" s="96" t="str">
        <f t="shared" ca="1" si="31"/>
        <v/>
      </c>
      <c r="AN30" s="96"/>
      <c r="AO30" s="77" t="str">
        <f t="shared" ca="1" si="32"/>
        <v/>
      </c>
      <c r="AP30" s="93">
        <f ca="1">IFERROR(VLOOKUP(AO30,'（様式１号）３整理番号表'!$P$5:$R$29,2,FALSE),0)</f>
        <v>0</v>
      </c>
      <c r="AQ30" s="78" t="str">
        <f t="shared" ca="1" si="33"/>
        <v/>
      </c>
      <c r="AR30" s="93">
        <f t="shared" ca="1" si="110"/>
        <v>0</v>
      </c>
      <c r="AS30" s="78" t="str">
        <f t="shared" ca="1" si="35"/>
        <v/>
      </c>
      <c r="AT30" s="40" t="str">
        <f t="shared" ca="1" si="36"/>
        <v/>
      </c>
      <c r="AU30" s="93" t="str">
        <f t="shared" ca="1" si="111"/>
        <v/>
      </c>
      <c r="AV30" s="212" t="str">
        <f t="shared" ca="1" si="38"/>
        <v/>
      </c>
      <c r="AW30" s="81" t="str">
        <f t="shared" ca="1" si="39"/>
        <v/>
      </c>
      <c r="AX30" s="622" t="str">
        <f t="shared" ca="1" si="129"/>
        <v/>
      </c>
      <c r="AY30" s="622" t="str">
        <f t="shared" ca="1" si="129"/>
        <v/>
      </c>
      <c r="AZ30" s="622" t="str">
        <f t="shared" ca="1" si="129"/>
        <v/>
      </c>
      <c r="BA30" s="622" t="str">
        <f t="shared" ca="1" si="129"/>
        <v/>
      </c>
      <c r="BB30" s="622" t="str">
        <f t="shared" ca="1" si="40"/>
        <v/>
      </c>
      <c r="BC30" s="622" t="str">
        <f t="shared" ca="1" si="130"/>
        <v/>
      </c>
      <c r="BD30" s="622" t="str">
        <f t="shared" ca="1" si="130"/>
        <v/>
      </c>
      <c r="BE30" s="622" t="str">
        <f t="shared" ca="1" si="130"/>
        <v/>
      </c>
      <c r="BF30" s="77" t="str">
        <f t="shared" ca="1" si="41"/>
        <v/>
      </c>
      <c r="BG30" s="78" t="str">
        <f t="shared" ca="1" si="42"/>
        <v/>
      </c>
      <c r="BH30" s="94">
        <f ca="1">IF(BF30&lt;&gt;"",INDEX('（様式１号）３整理番号表'!$AB$7:$AQ$12,MATCH(BF30,'（様式１号）３整理番号表'!$AA$7:$AA$12,0),MATCH(BG30,'（様式１号）３整理番号表'!$AB$6:$AQ$6,0)),0)</f>
        <v>0</v>
      </c>
      <c r="BI30" s="96" t="str">
        <f t="shared" ca="1" si="112"/>
        <v/>
      </c>
      <c r="BJ30" s="80" t="str">
        <f t="shared" ca="1" si="113"/>
        <v/>
      </c>
      <c r="BK30" s="81" t="str">
        <f t="shared" ca="1" si="44"/>
        <v/>
      </c>
      <c r="BL30" s="80" t="str">
        <f t="shared" ca="1" si="45"/>
        <v/>
      </c>
      <c r="BM30" s="79" t="str">
        <f t="shared" ca="1" si="46"/>
        <v/>
      </c>
      <c r="BN30" s="82" t="str">
        <f t="shared" ca="1" si="47"/>
        <v/>
      </c>
      <c r="BO30" s="83" t="str">
        <f t="shared" ca="1" si="48"/>
        <v/>
      </c>
      <c r="BP30" s="84" t="str">
        <f t="shared" ca="1" si="49"/>
        <v/>
      </c>
      <c r="BQ30" s="82" t="str">
        <f t="shared" ca="1" si="50"/>
        <v/>
      </c>
      <c r="BR30" s="97" t="str">
        <f t="shared" ca="1" si="51"/>
        <v/>
      </c>
      <c r="BS30" s="95" t="str">
        <f t="shared" ca="1" si="52"/>
        <v/>
      </c>
      <c r="BT30" s="184" t="str">
        <f t="shared" ca="1" si="9"/>
        <v/>
      </c>
      <c r="BU30" s="611" t="str">
        <f t="shared" ca="1" si="53"/>
        <v/>
      </c>
      <c r="BV30" s="77" t="str">
        <f t="shared" ca="1" si="54"/>
        <v/>
      </c>
      <c r="BW30" s="85" t="str">
        <f t="shared" ca="1" si="55"/>
        <v/>
      </c>
      <c r="BX30" s="86" t="str">
        <f t="shared" ca="1" si="56"/>
        <v/>
      </c>
      <c r="BY30" s="231">
        <f ca="1">IF('ポイント要件確認等（個別表）'!AD30=1,ROUNDDOWN('ポイント要件確認等（個別表）'!AV30,-3),IF('ポイント要件確認等（個別表）'!AD30=2,ROUNDDOWN('ポイント要件確認等（個別表）'!BH30,-3),IF('ポイント要件確認等（個別表）'!AD30=3,ROUNDDOWN('ポイント要件確認等（個別表）'!BT30,-3),0)))</f>
        <v>0</v>
      </c>
      <c r="BZ30" s="86" t="str">
        <f t="shared" ca="1" si="57"/>
        <v/>
      </c>
      <c r="CA30" s="232" t="str">
        <f t="shared" ca="1" si="58"/>
        <v/>
      </c>
      <c r="CB30" s="232">
        <f t="shared" ca="1" si="114"/>
        <v>0</v>
      </c>
      <c r="CC30" s="86" t="str">
        <f t="shared" ca="1" si="60"/>
        <v/>
      </c>
      <c r="CD30" s="86" t="str">
        <f t="shared" ca="1" si="61"/>
        <v/>
      </c>
      <c r="CE30" s="609"/>
      <c r="CF30" s="86" t="str">
        <f t="shared" ca="1" si="62"/>
        <v/>
      </c>
      <c r="CG30" s="185" t="str">
        <f t="shared" ca="1" si="63"/>
        <v/>
      </c>
      <c r="CH30" s="246" t="str">
        <f t="shared" ca="1" si="64"/>
        <v>含税額</v>
      </c>
      <c r="CI30" s="247" t="str">
        <f t="shared" ca="1" si="95"/>
        <v/>
      </c>
      <c r="CJ30" s="87" t="str">
        <f ca="1">IFERROR(IF(INDIRECT("'("&amp;'２個別表'!EO30&amp;")'!AR"&amp;84+EP30)&lt;&gt;1,"",1),"")</f>
        <v/>
      </c>
      <c r="CK30" s="244" t="str">
        <f t="shared" ca="1" si="119"/>
        <v/>
      </c>
      <c r="CL30" s="235" t="str">
        <f t="shared" ca="1" si="120"/>
        <v/>
      </c>
      <c r="CM30" s="239" t="str">
        <f t="shared" ca="1" si="121"/>
        <v/>
      </c>
      <c r="CN30" s="77" t="str">
        <f t="shared" ca="1" si="122"/>
        <v/>
      </c>
      <c r="CO30" s="93" t="str">
        <f ca="1">IFERROR(VLOOKUP(CN30,'（様式１号）３整理番号表'!$T$5:$V$15,2,FALSE),"")</f>
        <v/>
      </c>
      <c r="CP30" s="78" t="str">
        <f t="shared" ca="1" si="123"/>
        <v/>
      </c>
      <c r="CQ30" s="93" t="str">
        <f ca="1">IFERROR(VLOOKUP(CP30,'（様式１号）３整理番号表'!$T$19:$V$24,2,FALSE),"")</f>
        <v/>
      </c>
      <c r="CR30" s="78" t="str">
        <f ca="1">IFERROR(IF(INDIRECT("'("&amp;'２個別表'!EO30&amp;")'!AV"&amp;84+EP30)&lt;&gt;1,"",1),"")</f>
        <v/>
      </c>
      <c r="CS30" s="232">
        <f t="shared" ca="1" si="115"/>
        <v>0</v>
      </c>
      <c r="CT30" s="248">
        <f t="shared" ca="1" si="116"/>
        <v>0</v>
      </c>
      <c r="CU30" s="376" t="str">
        <f ca="1">IF(ER30="補強",IF(COUNTIFS($Z$11:Z30,Z30,$W$11:W30,1)=1,"１①",""),IF(COUNTIFS($Z$11:Z30,Z30,$W$11:W30,2)=1,"２①",""))</f>
        <v/>
      </c>
      <c r="CV30" s="57" t="str">
        <f t="shared" ca="1" si="126"/>
        <v/>
      </c>
      <c r="CW30" s="879" t="str">
        <f t="shared" ca="1" si="127"/>
        <v/>
      </c>
      <c r="CX30" s="256" t="str">
        <f t="shared" ca="1" si="12"/>
        <v/>
      </c>
      <c r="CY30" s="256" t="str">
        <f t="shared" ca="1" si="13"/>
        <v/>
      </c>
      <c r="CZ30" s="256" t="str">
        <f t="shared" ca="1" si="14"/>
        <v/>
      </c>
      <c r="DA30" s="256" t="str">
        <f t="shared" ca="1" si="15"/>
        <v/>
      </c>
      <c r="DB30" s="316" t="str">
        <f ca="1">IFERROR(VLOOKUP($CU30,'（様式１号）３整理番号表'!$Z$19:$AB$32,3,FALSE),"")</f>
        <v/>
      </c>
      <c r="DC30" s="259" t="str">
        <f t="shared" ca="1" si="72"/>
        <v>-</v>
      </c>
      <c r="DD30" s="618" t="str">
        <f t="shared" ca="1" si="73"/>
        <v/>
      </c>
      <c r="DE30" s="321" t="str">
        <f ca="1">IF(AND(AO30=18,AS30=1),IF(COUNTIFS($Y$11:Y30,Y30,$AS$11:AS30,1)=1,"２②",""),IF($CU30="１①",INDEX(INDIRECT("'("&amp;$EO30&amp;")'!AR116:BB116"),1,MATCH(INDIRECT("'("&amp;$EO30&amp;")'!C118"),INDIRECT("'("&amp;$EO30&amp;")'!AR119:BB119"),0)),""))</f>
        <v/>
      </c>
      <c r="DF30" s="324" t="str">
        <f t="shared" ca="1" si="100"/>
        <v/>
      </c>
      <c r="DG30" s="313" t="str">
        <f t="shared" ca="1" si="101"/>
        <v/>
      </c>
      <c r="DH30" s="313" t="str">
        <f t="shared" ca="1" si="102"/>
        <v/>
      </c>
      <c r="DI30" s="313" t="str">
        <f t="shared" ca="1" si="103"/>
        <v/>
      </c>
      <c r="DJ30" s="313" t="str">
        <f t="shared" ca="1" si="104"/>
        <v/>
      </c>
      <c r="DK30" s="328" t="str">
        <f t="shared" ca="1" si="105"/>
        <v/>
      </c>
      <c r="DL30" s="334" t="str">
        <f t="shared" ca="1" si="74"/>
        <v/>
      </c>
      <c r="DM30" s="915" t="str">
        <f t="shared" ca="1" si="106"/>
        <v/>
      </c>
      <c r="DN30" s="15"/>
      <c r="DO30" s="324"/>
      <c r="DP30" s="16"/>
      <c r="DQ30" s="16"/>
      <c r="DR30" s="16"/>
      <c r="DS30" s="16"/>
      <c r="DT30" s="318" t="str">
        <f>IFERROR(VLOOKUP($DN30,'（様式１号）３整理番号表'!$Z$19:$AB$32,3,FALSE),"")</f>
        <v/>
      </c>
      <c r="DU30" s="259" t="str">
        <f t="shared" si="75"/>
        <v/>
      </c>
      <c r="DV30" s="14"/>
      <c r="DW30" s="17" t="str">
        <f t="shared" ca="1" si="76"/>
        <v/>
      </c>
      <c r="DX30" s="88" t="str">
        <f t="shared" ca="1" si="99"/>
        <v/>
      </c>
      <c r="DZ30" s="339">
        <f t="shared" ca="1" si="128"/>
        <v>0</v>
      </c>
      <c r="EA30" s="339">
        <f t="shared" ca="1" si="128"/>
        <v>0</v>
      </c>
      <c r="EB30" s="339">
        <f t="shared" ca="1" si="128"/>
        <v>0</v>
      </c>
      <c r="EC30" s="339">
        <f t="shared" ca="1" si="128"/>
        <v>0</v>
      </c>
      <c r="ED30" s="339">
        <f t="shared" ca="1" si="128"/>
        <v>0</v>
      </c>
      <c r="EE30" s="339">
        <f t="shared" ca="1" si="128"/>
        <v>0</v>
      </c>
      <c r="EF30" s="339">
        <f t="shared" ca="1" si="128"/>
        <v>0</v>
      </c>
      <c r="EG30" s="339">
        <f t="shared" ca="1" si="128"/>
        <v>0</v>
      </c>
      <c r="EH30" s="339">
        <f t="shared" ca="1" si="128"/>
        <v>0</v>
      </c>
      <c r="EI30" s="339">
        <f t="shared" ca="1" si="128"/>
        <v>0</v>
      </c>
      <c r="EJ30" s="339">
        <f t="shared" ca="1" si="128"/>
        <v>0</v>
      </c>
      <c r="EK30" s="339">
        <f t="shared" ca="1" si="128"/>
        <v>0</v>
      </c>
      <c r="EL30" s="339">
        <f t="shared" ca="1" si="128"/>
        <v>0</v>
      </c>
      <c r="EM30" s="339">
        <f t="shared" ca="1" si="128"/>
        <v>0</v>
      </c>
      <c r="EO30" s="298" t="str">
        <f t="shared" ca="1" si="78"/>
        <v/>
      </c>
      <c r="EP30" s="298" t="str">
        <f t="shared" ca="1" si="96"/>
        <v/>
      </c>
      <c r="EQ30" s="298" t="str">
        <f t="shared" ca="1" si="97"/>
        <v/>
      </c>
      <c r="ER30" s="298" t="str">
        <f t="shared" ca="1" si="79"/>
        <v/>
      </c>
      <c r="ES30" s="298" t="str">
        <f ca="1">IFERROR(INDEX('郵便番号（石川県）'!$A$3:$F$2574,MATCH(INDIRECT("'("&amp;EO30&amp;")'!E7"),'郵便番号（石川県）'!$A$3:$A$2574,0),6),"")</f>
        <v/>
      </c>
      <c r="ET30" s="298" t="str">
        <f ca="1">IFERROR(INDEX('郵便番号（石川県）'!$A$3:$F$2574,MATCH(INDIRECT("'("&amp;$EO30&amp;")'!E7"),'郵便番号（石川県）'!$A$3:$A$2574,0),5),"")</f>
        <v/>
      </c>
      <c r="EU30" s="298" t="str">
        <f t="shared" ca="1" si="80"/>
        <v/>
      </c>
      <c r="EV30" s="298" t="str">
        <f t="shared" ca="1" si="81"/>
        <v/>
      </c>
      <c r="EW30" s="298" t="str">
        <f t="shared" ca="1" si="82"/>
        <v/>
      </c>
      <c r="EX30" s="298" t="str">
        <f t="shared" ca="1" si="83"/>
        <v/>
      </c>
      <c r="EY30" s="298" t="str">
        <f t="shared" ca="1" si="84"/>
        <v/>
      </c>
      <c r="EZ30" s="298" t="str">
        <f t="shared" ca="1" si="85"/>
        <v/>
      </c>
      <c r="FA30" s="298" t="str">
        <f t="shared" ca="1" si="86"/>
        <v/>
      </c>
      <c r="FB30" s="298" t="str">
        <f t="shared" ca="1" si="87"/>
        <v/>
      </c>
      <c r="FC30" s="298" t="str">
        <f t="shared" ca="1" si="88"/>
        <v/>
      </c>
      <c r="FD30" s="627" t="str">
        <f t="shared" ca="1" si="89"/>
        <v/>
      </c>
      <c r="FE30" s="630">
        <v>20</v>
      </c>
      <c r="FF30" s="299" t="str">
        <f t="shared" ca="1" si="90"/>
        <v/>
      </c>
      <c r="FG30" s="993" t="str">
        <f t="shared" ca="1" si="98"/>
        <v/>
      </c>
      <c r="FH30" s="672" t="str">
        <f t="shared" ca="1" si="91"/>
        <v/>
      </c>
      <c r="FI30" s="299">
        <f ca="1">COUNTIF($FH$11:FH30,"■")</f>
        <v>0</v>
      </c>
    </row>
    <row r="31" spans="1:165" ht="34.5" customHeight="1">
      <c r="A31" s="445">
        <f t="shared" ca="1" si="19"/>
        <v>0</v>
      </c>
      <c r="B31" s="446">
        <f>IF(R31&lt;&gt;"",IF(COUNTIF(R$11:R31,R31)=1,MAX(B$11:B30)+1,INDEX(B$11:B30,MATCH(R31,R$11:R30,0),1)),0)</f>
        <v>1</v>
      </c>
      <c r="C31" s="446">
        <f ca="1">IF(T31&lt;&gt;"",IF(COUNTIF(T$11:T31,T31)=1,MAX(C$11:C30)+1,INDEX(C$11:C30,MATCH(T31,T$11:T30,0),1)),0)</f>
        <v>0</v>
      </c>
      <c r="D31" s="446">
        <f ca="1">IF(U31&lt;&gt;"",IF(COUNTIF(U$11:U31,U31)=1,MAX(D$11:D30)+1,INDEX(D$11:D30,MATCH(U31,U$11:U30,0),1)),0)</f>
        <v>0</v>
      </c>
      <c r="E31" s="446">
        <f ca="1">IF(S31&lt;&gt;"",IF(COUNTIF(S$11:S31,S31)=1,MAX(E$11:E30)+1,INDEX(E$11:E30,MATCH(S31,S$11:S30,0),1)),0)</f>
        <v>0</v>
      </c>
      <c r="F31" s="446">
        <f ca="1">IF(Z31&lt;&gt;"",IF(COUNTIF(Z$11:Z31,Z31)=1,MAX(F$11:F30)+1,INDEX(F$11:F30,MATCH(Z31,Z$11:Z30,0),1)),0)</f>
        <v>0</v>
      </c>
      <c r="G31" s="447" cm="1">
        <f t="array" aca="1" ref="G31" ca="1">IF(Z31&lt;&gt;"",IF(COUNTIFS(Z$11:Z31,Z31,W$11:W31,W31)=1,MAX(G$11:G30)+1,INDEX(G$11:G30,MATCH(Z31&amp;W31,Z$11:Z30&amp;W$11:W31,0),1)),0)</f>
        <v>0</v>
      </c>
      <c r="H31" s="447">
        <f t="shared" ca="1" si="20"/>
        <v>0</v>
      </c>
      <c r="I31" s="447">
        <f ca="1">IF(T31="",0,IF(COUNTIF(T$11:T31,T31)=1,1,0))</f>
        <v>0</v>
      </c>
      <c r="J31" s="447">
        <f ca="1">IF(U31="",0,IF(COUNTIF(U$11:U31,U31)=1,1,0))</f>
        <v>0</v>
      </c>
      <c r="K31" s="447">
        <f ca="1">IF(S31="",0,IF(COUNTIF(S$11:S31,S31)=1,1,0))</f>
        <v>0</v>
      </c>
      <c r="L31" s="446">
        <f ca="1">IF(Z31="",0,IF(COUNTIF(Z$11:Z31,Z31)=1,1,0))</f>
        <v>0</v>
      </c>
      <c r="M31" s="767">
        <f ca="1">IF($W31=2,IF(COUNTIFS($W$11:$W31,2,$Z$11:$Z31,$Z31)=1,1,0),0)</f>
        <v>0</v>
      </c>
      <c r="N31" s="767">
        <f ca="1">IF($W31=1,IF(COUNTIFS($W$11:$W31,2,$Z$11:$Z31,$Z31)=1,1,0),0)</f>
        <v>0</v>
      </c>
      <c r="O31" s="446">
        <f ca="1">IF(H31=0,0,IF(COUNTIF(Z$11:Z31,Z31)=1,1,0))</f>
        <v>0</v>
      </c>
      <c r="P31" s="448" t="str">
        <f t="shared" ca="1" si="21"/>
        <v>石川県</v>
      </c>
      <c r="Q31" s="89">
        <f t="shared" ca="1" si="22"/>
        <v>21</v>
      </c>
      <c r="R31" s="170" t="s">
        <v>459</v>
      </c>
      <c r="S31" s="357" t="str">
        <f t="shared" ca="1" si="92"/>
        <v/>
      </c>
      <c r="T31" s="357" t="str">
        <f t="shared" ca="1" si="93"/>
        <v/>
      </c>
      <c r="U31" s="58" t="str">
        <f t="shared" ca="1" si="117"/>
        <v/>
      </c>
      <c r="V31" s="58" t="str">
        <f t="shared" ca="1" si="118"/>
        <v/>
      </c>
      <c r="W31" s="210" t="str">
        <f t="shared" ca="1" si="94"/>
        <v/>
      </c>
      <c r="X31" s="369">
        <f ca="1">IFERROR(VLOOKUP(W31,'（様式１号）３整理番号表'!$B$4:$H$5,2,FALSE),0)</f>
        <v>0</v>
      </c>
      <c r="Y31" s="768" t="str" cm="1">
        <f t="array" aca="1" ref="Y31" ca="1">IF(AND(D31=0,F31=0),"",IF(COUNTIF(D$11:D31,D31)=1,1,IF(COUNTIFS(D$11:D31,D31,F$11:F31,F31)=1,INDEX((D$11:D31,F$11:F31,Y$11:Y31),MATCH(_xlfn.MAXIFS(F$11:F30,D$11:D30,D31),$F$11:F31,0),1,3)+1,INDEX((D$11:D31,F$11:F31,Y$11:Y31),MATCH(D31&amp;F31,D$11:D31&amp;F$11:F31,0),1,3))))</f>
        <v/>
      </c>
      <c r="Z31" s="40" t="str">
        <f t="shared" ca="1" si="107"/>
        <v/>
      </c>
      <c r="AA31" s="78" t="str">
        <f t="shared" ca="1" si="25"/>
        <v/>
      </c>
      <c r="AB31" s="93">
        <f ca="1">IFERROR(VLOOKUP(AA31,'（様式１号）３整理番号表'!$B$10:$H$16,2,FALSE),0)</f>
        <v>0</v>
      </c>
      <c r="AC31" s="78" t="str">
        <f t="shared" ca="1" si="26"/>
        <v/>
      </c>
      <c r="AD31" s="78" t="str">
        <f t="shared" ca="1" si="27"/>
        <v/>
      </c>
      <c r="AE31" s="93">
        <f ca="1">IFERROR(VLOOKUP(AD31,'（様式１号）３整理番号表'!$B$21:$H$22,2,FALSE),0)</f>
        <v>0</v>
      </c>
      <c r="AF31" s="78" t="str">
        <f t="shared" ca="1" si="3"/>
        <v/>
      </c>
      <c r="AG31" s="93">
        <f ca="1">IFERROR(VLOOKUP(AF31,'（様式１号）３整理番号表'!$B$26:$H$31,2,FALSE),0)</f>
        <v>0</v>
      </c>
      <c r="AH31" s="78" t="str">
        <f t="shared" ca="1" si="28"/>
        <v/>
      </c>
      <c r="AI31" s="93">
        <f ca="1">IFERROR(VLOOKUP(AH31,'（様式１号）３整理番号表'!$J$5:$N$59,2,FALSE),0)</f>
        <v>0</v>
      </c>
      <c r="AJ31" s="77" t="str">
        <f t="shared" ca="1" si="29"/>
        <v/>
      </c>
      <c r="AK31" s="93">
        <f ca="1">IFERROR(VLOOKUP(AJ31,'（様式１号）３整理番号表'!$P$5:$R$29,2,FALSE),0)</f>
        <v>0</v>
      </c>
      <c r="AL31" s="96" t="str">
        <f t="shared" ca="1" si="30"/>
        <v/>
      </c>
      <c r="AM31" s="96" t="str">
        <f t="shared" ca="1" si="31"/>
        <v/>
      </c>
      <c r="AN31" s="96"/>
      <c r="AO31" s="77" t="str">
        <f t="shared" ca="1" si="32"/>
        <v/>
      </c>
      <c r="AP31" s="93">
        <f ca="1">IFERROR(VLOOKUP(AO31,'（様式１号）３整理番号表'!$P$5:$R$29,2,FALSE),0)</f>
        <v>0</v>
      </c>
      <c r="AQ31" s="78" t="str">
        <f t="shared" ca="1" si="33"/>
        <v/>
      </c>
      <c r="AR31" s="93">
        <f t="shared" ca="1" si="110"/>
        <v>0</v>
      </c>
      <c r="AS31" s="78" t="str">
        <f t="shared" ca="1" si="35"/>
        <v/>
      </c>
      <c r="AT31" s="40" t="str">
        <f t="shared" ca="1" si="36"/>
        <v/>
      </c>
      <c r="AU31" s="93" t="str">
        <f t="shared" ca="1" si="111"/>
        <v/>
      </c>
      <c r="AV31" s="212" t="str">
        <f t="shared" ca="1" si="38"/>
        <v/>
      </c>
      <c r="AW31" s="81" t="str">
        <f t="shared" ca="1" si="39"/>
        <v/>
      </c>
      <c r="AX31" s="622" t="str">
        <f t="shared" ca="1" si="129"/>
        <v/>
      </c>
      <c r="AY31" s="622" t="str">
        <f t="shared" ca="1" si="129"/>
        <v/>
      </c>
      <c r="AZ31" s="622" t="str">
        <f t="shared" ca="1" si="129"/>
        <v/>
      </c>
      <c r="BA31" s="622" t="str">
        <f t="shared" ca="1" si="129"/>
        <v/>
      </c>
      <c r="BB31" s="622" t="str">
        <f t="shared" ca="1" si="40"/>
        <v/>
      </c>
      <c r="BC31" s="622" t="str">
        <f t="shared" ca="1" si="130"/>
        <v/>
      </c>
      <c r="BD31" s="622" t="str">
        <f t="shared" ca="1" si="130"/>
        <v/>
      </c>
      <c r="BE31" s="622" t="str">
        <f t="shared" ca="1" si="130"/>
        <v/>
      </c>
      <c r="BF31" s="77" t="str">
        <f t="shared" ca="1" si="41"/>
        <v/>
      </c>
      <c r="BG31" s="78" t="str">
        <f t="shared" ca="1" si="42"/>
        <v/>
      </c>
      <c r="BH31" s="94">
        <f ca="1">IF(BF31&lt;&gt;"",INDEX('（様式１号）３整理番号表'!$AB$7:$AQ$12,MATCH(BF31,'（様式１号）３整理番号表'!$AA$7:$AA$12,0),MATCH(BG31,'（様式１号）３整理番号表'!$AB$6:$AQ$6,0)),0)</f>
        <v>0</v>
      </c>
      <c r="BI31" s="96" t="str">
        <f t="shared" ca="1" si="112"/>
        <v/>
      </c>
      <c r="BJ31" s="80" t="str">
        <f t="shared" ca="1" si="113"/>
        <v/>
      </c>
      <c r="BK31" s="81" t="str">
        <f t="shared" ca="1" si="44"/>
        <v/>
      </c>
      <c r="BL31" s="80" t="str">
        <f t="shared" ca="1" si="45"/>
        <v/>
      </c>
      <c r="BM31" s="79" t="str">
        <f t="shared" ca="1" si="46"/>
        <v/>
      </c>
      <c r="BN31" s="82" t="str">
        <f t="shared" ca="1" si="47"/>
        <v/>
      </c>
      <c r="BO31" s="83" t="str">
        <f t="shared" ca="1" si="48"/>
        <v/>
      </c>
      <c r="BP31" s="84" t="str">
        <f t="shared" ca="1" si="49"/>
        <v/>
      </c>
      <c r="BQ31" s="82" t="str">
        <f t="shared" ca="1" si="50"/>
        <v/>
      </c>
      <c r="BR31" s="97" t="str">
        <f t="shared" ca="1" si="51"/>
        <v/>
      </c>
      <c r="BS31" s="95" t="str">
        <f t="shared" ca="1" si="52"/>
        <v/>
      </c>
      <c r="BT31" s="184" t="str">
        <f t="shared" ca="1" si="9"/>
        <v/>
      </c>
      <c r="BU31" s="611" t="str">
        <f t="shared" ca="1" si="53"/>
        <v/>
      </c>
      <c r="BV31" s="77" t="str">
        <f t="shared" ca="1" si="54"/>
        <v/>
      </c>
      <c r="BW31" s="85" t="str">
        <f t="shared" ca="1" si="55"/>
        <v/>
      </c>
      <c r="BX31" s="86" t="str">
        <f t="shared" ca="1" si="56"/>
        <v/>
      </c>
      <c r="BY31" s="231">
        <f ca="1">IF('ポイント要件確認等（個別表）'!AD31=1,ROUNDDOWN('ポイント要件確認等（個別表）'!AV31,-3),IF('ポイント要件確認等（個別表）'!AD31=2,ROUNDDOWN('ポイント要件確認等（個別表）'!BH31,-3),IF('ポイント要件確認等（個別表）'!AD31=3,ROUNDDOWN('ポイント要件確認等（個別表）'!BT31,-3),0)))</f>
        <v>0</v>
      </c>
      <c r="BZ31" s="86" t="str">
        <f t="shared" ca="1" si="57"/>
        <v/>
      </c>
      <c r="CA31" s="232" t="str">
        <f t="shared" ca="1" si="58"/>
        <v/>
      </c>
      <c r="CB31" s="232">
        <f t="shared" ca="1" si="114"/>
        <v>0</v>
      </c>
      <c r="CC31" s="86" t="str">
        <f t="shared" ca="1" si="60"/>
        <v/>
      </c>
      <c r="CD31" s="86" t="str">
        <f t="shared" ca="1" si="61"/>
        <v/>
      </c>
      <c r="CE31" s="609"/>
      <c r="CF31" s="86" t="str">
        <f t="shared" ca="1" si="62"/>
        <v/>
      </c>
      <c r="CG31" s="185" t="str">
        <f t="shared" ca="1" si="63"/>
        <v/>
      </c>
      <c r="CH31" s="246" t="str">
        <f t="shared" ca="1" si="64"/>
        <v>含税額</v>
      </c>
      <c r="CI31" s="247" t="str">
        <f t="shared" ca="1" si="95"/>
        <v/>
      </c>
      <c r="CJ31" s="87" t="str">
        <f ca="1">IFERROR(IF(INDIRECT("'("&amp;'２個別表'!EO31&amp;")'!AR"&amp;84+EP31)&lt;&gt;1,"",1),"")</f>
        <v/>
      </c>
      <c r="CK31" s="244" t="str">
        <f t="shared" ca="1" si="119"/>
        <v/>
      </c>
      <c r="CL31" s="235" t="str">
        <f t="shared" ca="1" si="120"/>
        <v/>
      </c>
      <c r="CM31" s="239" t="str">
        <f t="shared" ca="1" si="121"/>
        <v/>
      </c>
      <c r="CN31" s="77" t="str">
        <f t="shared" ca="1" si="122"/>
        <v/>
      </c>
      <c r="CO31" s="93" t="str">
        <f ca="1">IFERROR(VLOOKUP(CN31,'（様式１号）３整理番号表'!$T$5:$V$15,2,FALSE),"")</f>
        <v/>
      </c>
      <c r="CP31" s="78" t="str">
        <f t="shared" ca="1" si="123"/>
        <v/>
      </c>
      <c r="CQ31" s="93" t="str">
        <f ca="1">IFERROR(VLOOKUP(CP31,'（様式１号）３整理番号表'!$T$19:$V$24,2,FALSE),"")</f>
        <v/>
      </c>
      <c r="CR31" s="78" t="str">
        <f ca="1">IFERROR(IF(INDIRECT("'("&amp;'２個別表'!EO31&amp;")'!AV"&amp;84+EP31)&lt;&gt;1,"",1),"")</f>
        <v/>
      </c>
      <c r="CS31" s="232">
        <f t="shared" ca="1" si="115"/>
        <v>0</v>
      </c>
      <c r="CT31" s="248">
        <f t="shared" ca="1" si="116"/>
        <v>0</v>
      </c>
      <c r="CU31" s="376" t="str">
        <f ca="1">IF(ER31="補強",IF(COUNTIFS($Z$11:Z31,Z31,$W$11:W31,1)=1,"１①",""),IF(COUNTIFS($Z$11:Z31,Z31,$W$11:W31,2)=1,"２①",""))</f>
        <v/>
      </c>
      <c r="CV31" s="57" t="str">
        <f t="shared" ca="1" si="126"/>
        <v/>
      </c>
      <c r="CW31" s="879" t="str">
        <f t="shared" ca="1" si="127"/>
        <v/>
      </c>
      <c r="CX31" s="256" t="str">
        <f t="shared" ca="1" si="12"/>
        <v/>
      </c>
      <c r="CY31" s="256" t="str">
        <f t="shared" ca="1" si="13"/>
        <v/>
      </c>
      <c r="CZ31" s="256" t="str">
        <f t="shared" ca="1" si="14"/>
        <v/>
      </c>
      <c r="DA31" s="256" t="str">
        <f t="shared" ca="1" si="15"/>
        <v/>
      </c>
      <c r="DB31" s="316" t="str">
        <f ca="1">IFERROR(VLOOKUP($CU31,'（様式１号）３整理番号表'!$Z$19:$AB$32,3,FALSE),"")</f>
        <v/>
      </c>
      <c r="DC31" s="259" t="str">
        <f t="shared" ca="1" si="72"/>
        <v>-</v>
      </c>
      <c r="DD31" s="618" t="str">
        <f t="shared" ca="1" si="73"/>
        <v/>
      </c>
      <c r="DE31" s="321" t="str">
        <f ca="1">IF(AND(AO31=18,AS31=1),IF(COUNTIFS($Y$11:Y31,Y31,$AS$11:AS31,1)=1,"２②",""),IF($CU31="１①",INDEX(INDIRECT("'("&amp;$EO31&amp;")'!AR116:BB116"),1,MATCH(INDIRECT("'("&amp;$EO31&amp;")'!C118"),INDIRECT("'("&amp;$EO31&amp;")'!AR119:BB119"),0)),""))</f>
        <v/>
      </c>
      <c r="DF31" s="324" t="str">
        <f t="shared" ca="1" si="100"/>
        <v/>
      </c>
      <c r="DG31" s="313" t="str">
        <f t="shared" ca="1" si="101"/>
        <v/>
      </c>
      <c r="DH31" s="313" t="str">
        <f t="shared" ca="1" si="102"/>
        <v/>
      </c>
      <c r="DI31" s="313" t="str">
        <f t="shared" ca="1" si="103"/>
        <v/>
      </c>
      <c r="DJ31" s="313" t="str">
        <f t="shared" ca="1" si="104"/>
        <v/>
      </c>
      <c r="DK31" s="328" t="str">
        <f t="shared" ca="1" si="105"/>
        <v/>
      </c>
      <c r="DL31" s="334" t="str">
        <f t="shared" ca="1" si="74"/>
        <v/>
      </c>
      <c r="DM31" s="915" t="str">
        <f t="shared" ca="1" si="106"/>
        <v/>
      </c>
      <c r="DN31" s="15"/>
      <c r="DO31" s="324"/>
      <c r="DP31" s="16"/>
      <c r="DQ31" s="16"/>
      <c r="DR31" s="16"/>
      <c r="DS31" s="16"/>
      <c r="DT31" s="318" t="str">
        <f>IFERROR(VLOOKUP($DN31,'（様式１号）３整理番号表'!$Z$19:$AB$32,3,FALSE),"")</f>
        <v/>
      </c>
      <c r="DU31" s="259" t="str">
        <f t="shared" si="75"/>
        <v/>
      </c>
      <c r="DV31" s="14"/>
      <c r="DW31" s="17" t="str">
        <f t="shared" ca="1" si="76"/>
        <v/>
      </c>
      <c r="DX31" s="88" t="str">
        <f t="shared" ca="1" si="99"/>
        <v/>
      </c>
      <c r="DZ31" s="339">
        <f t="shared" ca="1" si="128"/>
        <v>0</v>
      </c>
      <c r="EA31" s="339">
        <f t="shared" ca="1" si="128"/>
        <v>0</v>
      </c>
      <c r="EB31" s="339">
        <f t="shared" ca="1" si="128"/>
        <v>0</v>
      </c>
      <c r="EC31" s="339">
        <f t="shared" ca="1" si="128"/>
        <v>0</v>
      </c>
      <c r="ED31" s="339">
        <f t="shared" ca="1" si="128"/>
        <v>0</v>
      </c>
      <c r="EE31" s="339">
        <f t="shared" ca="1" si="128"/>
        <v>0</v>
      </c>
      <c r="EF31" s="339">
        <f t="shared" ca="1" si="128"/>
        <v>0</v>
      </c>
      <c r="EG31" s="339">
        <f t="shared" ca="1" si="128"/>
        <v>0</v>
      </c>
      <c r="EH31" s="339">
        <f t="shared" ca="1" si="128"/>
        <v>0</v>
      </c>
      <c r="EI31" s="339">
        <f t="shared" ca="1" si="128"/>
        <v>0</v>
      </c>
      <c r="EJ31" s="339">
        <f t="shared" ca="1" si="128"/>
        <v>0</v>
      </c>
      <c r="EK31" s="339">
        <f t="shared" ca="1" si="128"/>
        <v>0</v>
      </c>
      <c r="EL31" s="339">
        <f t="shared" ca="1" si="128"/>
        <v>0</v>
      </c>
      <c r="EM31" s="339">
        <f t="shared" ca="1" si="128"/>
        <v>0</v>
      </c>
      <c r="EO31" s="298" t="str">
        <f t="shared" ca="1" si="78"/>
        <v/>
      </c>
      <c r="EP31" s="298" t="str">
        <f t="shared" ca="1" si="96"/>
        <v/>
      </c>
      <c r="EQ31" s="298" t="str">
        <f t="shared" ca="1" si="97"/>
        <v/>
      </c>
      <c r="ER31" s="298" t="str">
        <f t="shared" ca="1" si="79"/>
        <v/>
      </c>
      <c r="ES31" s="298" t="str">
        <f ca="1">IFERROR(INDEX('郵便番号（石川県）'!$A$3:$F$2574,MATCH(INDIRECT("'("&amp;EO31&amp;")'!E7"),'郵便番号（石川県）'!$A$3:$A$2574,0),6),"")</f>
        <v/>
      </c>
      <c r="ET31" s="298" t="str">
        <f ca="1">IFERROR(INDEX('郵便番号（石川県）'!$A$3:$F$2574,MATCH(INDIRECT("'("&amp;$EO31&amp;")'!E7"),'郵便番号（石川県）'!$A$3:$A$2574,0),5),"")</f>
        <v/>
      </c>
      <c r="EU31" s="298" t="str">
        <f t="shared" ca="1" si="80"/>
        <v/>
      </c>
      <c r="EV31" s="298" t="str">
        <f t="shared" ca="1" si="81"/>
        <v/>
      </c>
      <c r="EW31" s="298" t="str">
        <f t="shared" ca="1" si="82"/>
        <v/>
      </c>
      <c r="EX31" s="298" t="str">
        <f t="shared" ca="1" si="83"/>
        <v/>
      </c>
      <c r="EY31" s="298" t="str">
        <f t="shared" ca="1" si="84"/>
        <v/>
      </c>
      <c r="EZ31" s="298" t="str">
        <f t="shared" ca="1" si="85"/>
        <v/>
      </c>
      <c r="FA31" s="298" t="str">
        <f t="shared" ca="1" si="86"/>
        <v/>
      </c>
      <c r="FB31" s="298" t="str">
        <f t="shared" ca="1" si="87"/>
        <v/>
      </c>
      <c r="FC31" s="298" t="str">
        <f t="shared" ca="1" si="88"/>
        <v/>
      </c>
      <c r="FD31" s="627" t="str">
        <f t="shared" ca="1" si="89"/>
        <v/>
      </c>
      <c r="FE31" s="629">
        <v>21</v>
      </c>
      <c r="FF31" s="299" t="str">
        <f t="shared" ca="1" si="90"/>
        <v/>
      </c>
      <c r="FG31" s="993" t="str">
        <f t="shared" ca="1" si="98"/>
        <v/>
      </c>
      <c r="FH31" s="672" t="str">
        <f t="shared" ca="1" si="91"/>
        <v/>
      </c>
      <c r="FI31" s="299">
        <f ca="1">COUNTIF($FH$11:FH31,"■")</f>
        <v>0</v>
      </c>
    </row>
    <row r="32" spans="1:165" ht="34.5" customHeight="1">
      <c r="A32" s="445">
        <f t="shared" ca="1" si="19"/>
        <v>0</v>
      </c>
      <c r="B32" s="446">
        <f>IF(R32&lt;&gt;"",IF(COUNTIF(R$11:R32,R32)=1,MAX(B$11:B31)+1,INDEX(B$11:B31,MATCH(R32,R$11:R31,0),1)),0)</f>
        <v>1</v>
      </c>
      <c r="C32" s="446">
        <f ca="1">IF(T32&lt;&gt;"",IF(COUNTIF(T$11:T32,T32)=1,MAX(C$11:C31)+1,INDEX(C$11:C31,MATCH(T32,T$11:T31,0),1)),0)</f>
        <v>0</v>
      </c>
      <c r="D32" s="446">
        <f ca="1">IF(U32&lt;&gt;"",IF(COUNTIF(U$11:U32,U32)=1,MAX(D$11:D31)+1,INDEX(D$11:D31,MATCH(U32,U$11:U31,0),1)),0)</f>
        <v>0</v>
      </c>
      <c r="E32" s="446">
        <f ca="1">IF(S32&lt;&gt;"",IF(COUNTIF(S$11:S32,S32)=1,MAX(E$11:E31)+1,INDEX(E$11:E31,MATCH(S32,S$11:S31,0),1)),0)</f>
        <v>0</v>
      </c>
      <c r="F32" s="446">
        <f ca="1">IF(Z32&lt;&gt;"",IF(COUNTIF(Z$11:Z32,Z32)=1,MAX(F$11:F31)+1,INDEX(F$11:F31,MATCH(Z32,Z$11:Z31,0),1)),0)</f>
        <v>0</v>
      </c>
      <c r="G32" s="447" cm="1">
        <f t="array" aca="1" ref="G32" ca="1">IF(Z32&lt;&gt;"",IF(COUNTIFS(Z$11:Z32,Z32,W$11:W32,W32)=1,MAX(G$11:G31)+1,INDEX(G$11:G31,MATCH(Z32&amp;W32,Z$11:Z31&amp;W$11:W32,0),1)),0)</f>
        <v>0</v>
      </c>
      <c r="H32" s="447">
        <f t="shared" ca="1" si="20"/>
        <v>0</v>
      </c>
      <c r="I32" s="447">
        <f ca="1">IF(T32="",0,IF(COUNTIF(T$11:T32,T32)=1,1,0))</f>
        <v>0</v>
      </c>
      <c r="J32" s="447">
        <f ca="1">IF(U32="",0,IF(COUNTIF(U$11:U32,U32)=1,1,0))</f>
        <v>0</v>
      </c>
      <c r="K32" s="447">
        <f ca="1">IF(S32="",0,IF(COUNTIF(S$11:S32,S32)=1,1,0))</f>
        <v>0</v>
      </c>
      <c r="L32" s="446">
        <f ca="1">IF(Z32="",0,IF(COUNTIF(Z$11:Z32,Z32)=1,1,0))</f>
        <v>0</v>
      </c>
      <c r="M32" s="767">
        <f ca="1">IF($W32=2,IF(COUNTIFS($W$11:$W32,2,$Z$11:$Z32,$Z32)=1,1,0),0)</f>
        <v>0</v>
      </c>
      <c r="N32" s="767">
        <f ca="1">IF($W32=1,IF(COUNTIFS($W$11:$W32,2,$Z$11:$Z32,$Z32)=1,1,0),0)</f>
        <v>0</v>
      </c>
      <c r="O32" s="446">
        <f ca="1">IF(H32=0,0,IF(COUNTIF(Z$11:Z32,Z32)=1,1,0))</f>
        <v>0</v>
      </c>
      <c r="P32" s="448" t="str">
        <f t="shared" ca="1" si="21"/>
        <v>石川県</v>
      </c>
      <c r="Q32" s="89">
        <f t="shared" ca="1" si="22"/>
        <v>22</v>
      </c>
      <c r="R32" s="170" t="s">
        <v>459</v>
      </c>
      <c r="S32" s="357" t="str">
        <f t="shared" ca="1" si="92"/>
        <v/>
      </c>
      <c r="T32" s="357" t="str">
        <f t="shared" ca="1" si="93"/>
        <v/>
      </c>
      <c r="U32" s="58" t="str">
        <f t="shared" ca="1" si="117"/>
        <v/>
      </c>
      <c r="V32" s="58" t="str">
        <f t="shared" ca="1" si="118"/>
        <v/>
      </c>
      <c r="W32" s="210" t="str">
        <f t="shared" ca="1" si="94"/>
        <v/>
      </c>
      <c r="X32" s="369">
        <f ca="1">IFERROR(VLOOKUP(W32,'（様式１号）３整理番号表'!$B$4:$H$5,2,FALSE),0)</f>
        <v>0</v>
      </c>
      <c r="Y32" s="768" t="str" cm="1">
        <f t="array" aca="1" ref="Y32" ca="1">IF(AND(D32=0,F32=0),"",IF(COUNTIF(D$11:D32,D32)=1,1,IF(COUNTIFS(D$11:D32,D32,F$11:F32,F32)=1,INDEX((D$11:D32,F$11:F32,Y$11:Y32),MATCH(_xlfn.MAXIFS(F$11:F31,D$11:D31,D32),$F$11:F32,0),1,3)+1,INDEX((D$11:D32,F$11:F32,Y$11:Y32),MATCH(D32&amp;F32,D$11:D32&amp;F$11:F32,0),1,3))))</f>
        <v/>
      </c>
      <c r="Z32" s="40" t="str">
        <f t="shared" ca="1" si="107"/>
        <v/>
      </c>
      <c r="AA32" s="78" t="str">
        <f t="shared" ca="1" si="25"/>
        <v/>
      </c>
      <c r="AB32" s="93">
        <f ca="1">IFERROR(VLOOKUP(AA32,'（様式１号）３整理番号表'!$B$10:$H$16,2,FALSE),0)</f>
        <v>0</v>
      </c>
      <c r="AC32" s="78" t="str">
        <f t="shared" ca="1" si="26"/>
        <v/>
      </c>
      <c r="AD32" s="78" t="str">
        <f t="shared" ca="1" si="27"/>
        <v/>
      </c>
      <c r="AE32" s="93">
        <f ca="1">IFERROR(VLOOKUP(AD32,'（様式１号）３整理番号表'!$B$21:$H$22,2,FALSE),0)</f>
        <v>0</v>
      </c>
      <c r="AF32" s="78" t="str">
        <f t="shared" ca="1" si="3"/>
        <v/>
      </c>
      <c r="AG32" s="93">
        <f ca="1">IFERROR(VLOOKUP(AF32,'（様式１号）３整理番号表'!$B$26:$H$31,2,FALSE),0)</f>
        <v>0</v>
      </c>
      <c r="AH32" s="78" t="str">
        <f t="shared" ca="1" si="28"/>
        <v/>
      </c>
      <c r="AI32" s="93">
        <f ca="1">IFERROR(VLOOKUP(AH32,'（様式１号）３整理番号表'!$J$5:$N$59,2,FALSE),0)</f>
        <v>0</v>
      </c>
      <c r="AJ32" s="77" t="str">
        <f t="shared" ca="1" si="29"/>
        <v/>
      </c>
      <c r="AK32" s="93">
        <f ca="1">IFERROR(VLOOKUP(AJ32,'（様式１号）３整理番号表'!$P$5:$R$29,2,FALSE),0)</f>
        <v>0</v>
      </c>
      <c r="AL32" s="96" t="str">
        <f t="shared" ca="1" si="30"/>
        <v/>
      </c>
      <c r="AM32" s="96" t="str">
        <f t="shared" ca="1" si="31"/>
        <v/>
      </c>
      <c r="AN32" s="96"/>
      <c r="AO32" s="77" t="str">
        <f t="shared" ca="1" si="32"/>
        <v/>
      </c>
      <c r="AP32" s="93">
        <f ca="1">IFERROR(VLOOKUP(AO32,'（様式１号）３整理番号表'!$P$5:$R$29,2,FALSE),0)</f>
        <v>0</v>
      </c>
      <c r="AQ32" s="78" t="str">
        <f t="shared" ca="1" si="33"/>
        <v/>
      </c>
      <c r="AR32" s="93">
        <f t="shared" ca="1" si="110"/>
        <v>0</v>
      </c>
      <c r="AS32" s="78" t="str">
        <f t="shared" ca="1" si="35"/>
        <v/>
      </c>
      <c r="AT32" s="40" t="str">
        <f t="shared" ca="1" si="36"/>
        <v/>
      </c>
      <c r="AU32" s="93" t="str">
        <f t="shared" ca="1" si="111"/>
        <v/>
      </c>
      <c r="AV32" s="212" t="str">
        <f t="shared" ca="1" si="38"/>
        <v/>
      </c>
      <c r="AW32" s="81" t="str">
        <f t="shared" ca="1" si="39"/>
        <v/>
      </c>
      <c r="AX32" s="622" t="str">
        <f t="shared" ca="1" si="129"/>
        <v/>
      </c>
      <c r="AY32" s="622" t="str">
        <f t="shared" ca="1" si="129"/>
        <v/>
      </c>
      <c r="AZ32" s="622" t="str">
        <f t="shared" ca="1" si="129"/>
        <v/>
      </c>
      <c r="BA32" s="622" t="str">
        <f t="shared" ca="1" si="129"/>
        <v/>
      </c>
      <c r="BB32" s="622" t="str">
        <f t="shared" ca="1" si="40"/>
        <v/>
      </c>
      <c r="BC32" s="622" t="str">
        <f t="shared" ca="1" si="130"/>
        <v/>
      </c>
      <c r="BD32" s="622" t="str">
        <f t="shared" ca="1" si="130"/>
        <v/>
      </c>
      <c r="BE32" s="622" t="str">
        <f t="shared" ca="1" si="130"/>
        <v/>
      </c>
      <c r="BF32" s="77" t="str">
        <f t="shared" ca="1" si="41"/>
        <v/>
      </c>
      <c r="BG32" s="78" t="str">
        <f t="shared" ca="1" si="42"/>
        <v/>
      </c>
      <c r="BH32" s="94">
        <f ca="1">IF(BF32&lt;&gt;"",INDEX('（様式１号）３整理番号表'!$AB$7:$AQ$12,MATCH(BF32,'（様式１号）３整理番号表'!$AA$7:$AA$12,0),MATCH(BG32,'（様式１号）３整理番号表'!$AB$6:$AQ$6,0)),0)</f>
        <v>0</v>
      </c>
      <c r="BI32" s="96" t="str">
        <f t="shared" ca="1" si="112"/>
        <v/>
      </c>
      <c r="BJ32" s="80" t="str">
        <f t="shared" ca="1" si="113"/>
        <v/>
      </c>
      <c r="BK32" s="81" t="str">
        <f t="shared" ca="1" si="44"/>
        <v/>
      </c>
      <c r="BL32" s="80" t="str">
        <f t="shared" ca="1" si="45"/>
        <v/>
      </c>
      <c r="BM32" s="79" t="str">
        <f t="shared" ca="1" si="46"/>
        <v/>
      </c>
      <c r="BN32" s="82" t="str">
        <f t="shared" ca="1" si="47"/>
        <v/>
      </c>
      <c r="BO32" s="83" t="str">
        <f t="shared" ca="1" si="48"/>
        <v/>
      </c>
      <c r="BP32" s="84" t="str">
        <f t="shared" ca="1" si="49"/>
        <v/>
      </c>
      <c r="BQ32" s="82" t="str">
        <f t="shared" ca="1" si="50"/>
        <v/>
      </c>
      <c r="BR32" s="97" t="str">
        <f t="shared" ca="1" si="51"/>
        <v/>
      </c>
      <c r="BS32" s="95" t="str">
        <f t="shared" ca="1" si="52"/>
        <v/>
      </c>
      <c r="BT32" s="184" t="str">
        <f t="shared" ca="1" si="9"/>
        <v/>
      </c>
      <c r="BU32" s="611" t="str">
        <f t="shared" ca="1" si="53"/>
        <v/>
      </c>
      <c r="BV32" s="77" t="str">
        <f t="shared" ca="1" si="54"/>
        <v/>
      </c>
      <c r="BW32" s="85" t="str">
        <f t="shared" ca="1" si="55"/>
        <v/>
      </c>
      <c r="BX32" s="86" t="str">
        <f t="shared" ca="1" si="56"/>
        <v/>
      </c>
      <c r="BY32" s="231">
        <f ca="1">IF('ポイント要件確認等（個別表）'!AD32=1,ROUNDDOWN('ポイント要件確認等（個別表）'!AV32,-3),IF('ポイント要件確認等（個別表）'!AD32=2,ROUNDDOWN('ポイント要件確認等（個別表）'!BH32,-3),IF('ポイント要件確認等（個別表）'!AD32=3,ROUNDDOWN('ポイント要件確認等（個別表）'!BT32,-3),0)))</f>
        <v>0</v>
      </c>
      <c r="BZ32" s="86" t="str">
        <f t="shared" ca="1" si="57"/>
        <v/>
      </c>
      <c r="CA32" s="232" t="str">
        <f t="shared" ca="1" si="58"/>
        <v/>
      </c>
      <c r="CB32" s="232">
        <f t="shared" ca="1" si="114"/>
        <v>0</v>
      </c>
      <c r="CC32" s="86" t="str">
        <f t="shared" ca="1" si="60"/>
        <v/>
      </c>
      <c r="CD32" s="86" t="str">
        <f t="shared" ca="1" si="61"/>
        <v/>
      </c>
      <c r="CE32" s="609"/>
      <c r="CF32" s="86" t="str">
        <f t="shared" ca="1" si="62"/>
        <v/>
      </c>
      <c r="CG32" s="185" t="str">
        <f t="shared" ca="1" si="63"/>
        <v/>
      </c>
      <c r="CH32" s="246" t="str">
        <f t="shared" ca="1" si="64"/>
        <v>含税額</v>
      </c>
      <c r="CI32" s="247" t="str">
        <f t="shared" ca="1" si="95"/>
        <v/>
      </c>
      <c r="CJ32" s="87" t="str">
        <f ca="1">IFERROR(IF(INDIRECT("'("&amp;'２個別表'!EO32&amp;")'!AR"&amp;84+EP32)&lt;&gt;1,"",1),"")</f>
        <v/>
      </c>
      <c r="CK32" s="244" t="str">
        <f t="shared" ca="1" si="119"/>
        <v/>
      </c>
      <c r="CL32" s="235" t="str">
        <f t="shared" ca="1" si="120"/>
        <v/>
      </c>
      <c r="CM32" s="239" t="str">
        <f t="shared" ca="1" si="121"/>
        <v/>
      </c>
      <c r="CN32" s="77" t="str">
        <f t="shared" ca="1" si="122"/>
        <v/>
      </c>
      <c r="CO32" s="93" t="str">
        <f ca="1">IFERROR(VLOOKUP(CN32,'（様式１号）３整理番号表'!$T$5:$V$15,2,FALSE),"")</f>
        <v/>
      </c>
      <c r="CP32" s="78" t="str">
        <f t="shared" ca="1" si="123"/>
        <v/>
      </c>
      <c r="CQ32" s="93" t="str">
        <f ca="1">IFERROR(VLOOKUP(CP32,'（様式１号）３整理番号表'!$T$19:$V$24,2,FALSE),"")</f>
        <v/>
      </c>
      <c r="CR32" s="78" t="str">
        <f ca="1">IFERROR(IF(INDIRECT("'("&amp;'２個別表'!EO32&amp;")'!AV"&amp;84+EP32)&lt;&gt;1,"",1),"")</f>
        <v/>
      </c>
      <c r="CS32" s="232">
        <f t="shared" ca="1" si="115"/>
        <v>0</v>
      </c>
      <c r="CT32" s="248">
        <f t="shared" ca="1" si="116"/>
        <v>0</v>
      </c>
      <c r="CU32" s="376" t="str">
        <f ca="1">IF(ER32="補強",IF(COUNTIFS($Z$11:Z32,Z32,$W$11:W32,1)=1,"１①",""),IF(COUNTIFS($Z$11:Z32,Z32,$W$11:W32,2)=1,"２①",""))</f>
        <v/>
      </c>
      <c r="CV32" s="57" t="str">
        <f t="shared" ca="1" si="126"/>
        <v/>
      </c>
      <c r="CW32" s="879" t="str">
        <f t="shared" ca="1" si="127"/>
        <v/>
      </c>
      <c r="CX32" s="256" t="str">
        <f t="shared" ca="1" si="12"/>
        <v/>
      </c>
      <c r="CY32" s="256" t="str">
        <f t="shared" ca="1" si="13"/>
        <v/>
      </c>
      <c r="CZ32" s="256" t="str">
        <f t="shared" ca="1" si="14"/>
        <v/>
      </c>
      <c r="DA32" s="256" t="str">
        <f t="shared" ca="1" si="15"/>
        <v/>
      </c>
      <c r="DB32" s="316" t="str">
        <f ca="1">IFERROR(VLOOKUP($CU32,'（様式１号）３整理番号表'!$Z$19:$AB$32,3,FALSE),"")</f>
        <v/>
      </c>
      <c r="DC32" s="259" t="str">
        <f t="shared" ca="1" si="72"/>
        <v>-</v>
      </c>
      <c r="DD32" s="618" t="str">
        <f t="shared" ca="1" si="73"/>
        <v/>
      </c>
      <c r="DE32" s="321" t="str">
        <f ca="1">IF(AND(AO32=18,AS32=1),IF(COUNTIFS($Y$11:Y32,Y32,$AS$11:AS32,1)=1,"２②",""),IF($CU32="１①",INDEX(INDIRECT("'("&amp;$EO32&amp;")'!AR116:BB116"),1,MATCH(INDIRECT("'("&amp;$EO32&amp;")'!C118"),INDIRECT("'("&amp;$EO32&amp;")'!AR119:BB119"),0)),""))</f>
        <v/>
      </c>
      <c r="DF32" s="324" t="str">
        <f t="shared" ca="1" si="100"/>
        <v/>
      </c>
      <c r="DG32" s="313" t="str">
        <f t="shared" ca="1" si="101"/>
        <v/>
      </c>
      <c r="DH32" s="313" t="str">
        <f t="shared" ca="1" si="102"/>
        <v/>
      </c>
      <c r="DI32" s="313" t="str">
        <f t="shared" ca="1" si="103"/>
        <v/>
      </c>
      <c r="DJ32" s="313" t="str">
        <f t="shared" ca="1" si="104"/>
        <v/>
      </c>
      <c r="DK32" s="328" t="str">
        <f t="shared" ca="1" si="105"/>
        <v/>
      </c>
      <c r="DL32" s="334" t="str">
        <f t="shared" ca="1" si="74"/>
        <v/>
      </c>
      <c r="DM32" s="915" t="str">
        <f t="shared" ca="1" si="106"/>
        <v/>
      </c>
      <c r="DN32" s="15"/>
      <c r="DO32" s="324"/>
      <c r="DP32" s="16"/>
      <c r="DQ32" s="16"/>
      <c r="DR32" s="16"/>
      <c r="DS32" s="16"/>
      <c r="DT32" s="318" t="str">
        <f>IFERROR(VLOOKUP($DN32,'（様式１号）３整理番号表'!$Z$19:$AB$32,3,FALSE),"")</f>
        <v/>
      </c>
      <c r="DU32" s="259" t="str">
        <f t="shared" si="75"/>
        <v/>
      </c>
      <c r="DV32" s="14"/>
      <c r="DW32" s="17" t="str">
        <f t="shared" ca="1" si="76"/>
        <v/>
      </c>
      <c r="DX32" s="88" t="str">
        <f t="shared" ca="1" si="99"/>
        <v/>
      </c>
      <c r="DZ32" s="339">
        <f t="shared" ca="1" si="128"/>
        <v>0</v>
      </c>
      <c r="EA32" s="339">
        <f t="shared" ca="1" si="128"/>
        <v>0</v>
      </c>
      <c r="EB32" s="339">
        <f t="shared" ca="1" si="128"/>
        <v>0</v>
      </c>
      <c r="EC32" s="339">
        <f t="shared" ca="1" si="128"/>
        <v>0</v>
      </c>
      <c r="ED32" s="339">
        <f t="shared" ca="1" si="128"/>
        <v>0</v>
      </c>
      <c r="EE32" s="339">
        <f t="shared" ca="1" si="128"/>
        <v>0</v>
      </c>
      <c r="EF32" s="339">
        <f t="shared" ca="1" si="128"/>
        <v>0</v>
      </c>
      <c r="EG32" s="339">
        <f t="shared" ca="1" si="128"/>
        <v>0</v>
      </c>
      <c r="EH32" s="339">
        <f t="shared" ca="1" si="128"/>
        <v>0</v>
      </c>
      <c r="EI32" s="339">
        <f t="shared" ca="1" si="128"/>
        <v>0</v>
      </c>
      <c r="EJ32" s="339">
        <f t="shared" ca="1" si="128"/>
        <v>0</v>
      </c>
      <c r="EK32" s="339">
        <f t="shared" ca="1" si="128"/>
        <v>0</v>
      </c>
      <c r="EL32" s="339">
        <f t="shared" ca="1" si="128"/>
        <v>0</v>
      </c>
      <c r="EM32" s="339">
        <f t="shared" ca="1" si="128"/>
        <v>0</v>
      </c>
      <c r="EO32" s="298" t="str">
        <f t="shared" ca="1" si="78"/>
        <v/>
      </c>
      <c r="EP32" s="298" t="str">
        <f t="shared" ca="1" si="96"/>
        <v/>
      </c>
      <c r="EQ32" s="298" t="str">
        <f t="shared" ca="1" si="97"/>
        <v/>
      </c>
      <c r="ER32" s="298" t="str">
        <f t="shared" ca="1" si="79"/>
        <v/>
      </c>
      <c r="ES32" s="298" t="str">
        <f ca="1">IFERROR(INDEX('郵便番号（石川県）'!$A$3:$F$2574,MATCH(INDIRECT("'("&amp;EO32&amp;")'!E7"),'郵便番号（石川県）'!$A$3:$A$2574,0),6),"")</f>
        <v/>
      </c>
      <c r="ET32" s="298" t="str">
        <f ca="1">IFERROR(INDEX('郵便番号（石川県）'!$A$3:$F$2574,MATCH(INDIRECT("'("&amp;$EO32&amp;")'!E7"),'郵便番号（石川県）'!$A$3:$A$2574,0),5),"")</f>
        <v/>
      </c>
      <c r="EU32" s="298" t="str">
        <f t="shared" ca="1" si="80"/>
        <v/>
      </c>
      <c r="EV32" s="298" t="str">
        <f t="shared" ca="1" si="81"/>
        <v/>
      </c>
      <c r="EW32" s="298" t="str">
        <f t="shared" ca="1" si="82"/>
        <v/>
      </c>
      <c r="EX32" s="298" t="str">
        <f t="shared" ca="1" si="83"/>
        <v/>
      </c>
      <c r="EY32" s="298" t="str">
        <f t="shared" ca="1" si="84"/>
        <v/>
      </c>
      <c r="EZ32" s="298" t="str">
        <f t="shared" ca="1" si="85"/>
        <v/>
      </c>
      <c r="FA32" s="298" t="str">
        <f t="shared" ca="1" si="86"/>
        <v/>
      </c>
      <c r="FB32" s="298" t="str">
        <f t="shared" ca="1" si="87"/>
        <v/>
      </c>
      <c r="FC32" s="298" t="str">
        <f t="shared" ca="1" si="88"/>
        <v/>
      </c>
      <c r="FD32" s="627" t="str">
        <f t="shared" ca="1" si="89"/>
        <v/>
      </c>
      <c r="FE32" s="630">
        <v>22</v>
      </c>
      <c r="FF32" s="299" t="str">
        <f t="shared" ca="1" si="90"/>
        <v/>
      </c>
      <c r="FG32" s="993" t="str">
        <f t="shared" ca="1" si="98"/>
        <v/>
      </c>
      <c r="FH32" s="672" t="str">
        <f t="shared" ca="1" si="91"/>
        <v/>
      </c>
      <c r="FI32" s="299">
        <f ca="1">COUNTIF($FH$11:FH32,"■")</f>
        <v>0</v>
      </c>
    </row>
    <row r="33" spans="1:165" ht="34.5" customHeight="1">
      <c r="A33" s="445">
        <f t="shared" ca="1" si="19"/>
        <v>0</v>
      </c>
      <c r="B33" s="446">
        <f>IF(R33&lt;&gt;"",IF(COUNTIF(R$11:R33,R33)=1,MAX(B$11:B32)+1,INDEX(B$11:B32,MATCH(R33,R$11:R32,0),1)),0)</f>
        <v>1</v>
      </c>
      <c r="C33" s="446">
        <f ca="1">IF(T33&lt;&gt;"",IF(COUNTIF(T$11:T33,T33)=1,MAX(C$11:C32)+1,INDEX(C$11:C32,MATCH(T33,T$11:T32,0),1)),0)</f>
        <v>0</v>
      </c>
      <c r="D33" s="446">
        <f ca="1">IF(U33&lt;&gt;"",IF(COUNTIF(U$11:U33,U33)=1,MAX(D$11:D32)+1,INDEX(D$11:D32,MATCH(U33,U$11:U32,0),1)),0)</f>
        <v>0</v>
      </c>
      <c r="E33" s="446">
        <f ca="1">IF(S33&lt;&gt;"",IF(COUNTIF(S$11:S33,S33)=1,MAX(E$11:E32)+1,INDEX(E$11:E32,MATCH(S33,S$11:S32,0),1)),0)</f>
        <v>0</v>
      </c>
      <c r="F33" s="446">
        <f ca="1">IF(Z33&lt;&gt;"",IF(COUNTIF(Z$11:Z33,Z33)=1,MAX(F$11:F32)+1,INDEX(F$11:F32,MATCH(Z33,Z$11:Z32,0),1)),0)</f>
        <v>0</v>
      </c>
      <c r="G33" s="447" cm="1">
        <f t="array" aca="1" ref="G33" ca="1">IF(Z33&lt;&gt;"",IF(COUNTIFS(Z$11:Z33,Z33,W$11:W33,W33)=1,MAX(G$11:G32)+1,INDEX(G$11:G32,MATCH(Z33&amp;W33,Z$11:Z32&amp;W$11:W33,0),1)),0)</f>
        <v>0</v>
      </c>
      <c r="H33" s="447">
        <f t="shared" ca="1" si="20"/>
        <v>0</v>
      </c>
      <c r="I33" s="447">
        <f ca="1">IF(T33="",0,IF(COUNTIF(T$11:T33,T33)=1,1,0))</f>
        <v>0</v>
      </c>
      <c r="J33" s="447">
        <f ca="1">IF(U33="",0,IF(COUNTIF(U$11:U33,U33)=1,1,0))</f>
        <v>0</v>
      </c>
      <c r="K33" s="447">
        <f ca="1">IF(S33="",0,IF(COUNTIF(S$11:S33,S33)=1,1,0))</f>
        <v>0</v>
      </c>
      <c r="L33" s="446">
        <f ca="1">IF(Z33="",0,IF(COUNTIF(Z$11:Z33,Z33)=1,1,0))</f>
        <v>0</v>
      </c>
      <c r="M33" s="767">
        <f ca="1">IF($W33=2,IF(COUNTIFS($W$11:$W33,2,$Z$11:$Z33,$Z33)=1,1,0),0)</f>
        <v>0</v>
      </c>
      <c r="N33" s="767">
        <f ca="1">IF($W33=1,IF(COUNTIFS($W$11:$W33,2,$Z$11:$Z33,$Z33)=1,1,0),0)</f>
        <v>0</v>
      </c>
      <c r="O33" s="446">
        <f ca="1">IF(H33=0,0,IF(COUNTIF(Z$11:Z33,Z33)=1,1,0))</f>
        <v>0</v>
      </c>
      <c r="P33" s="448" t="str">
        <f t="shared" ca="1" si="21"/>
        <v>石川県</v>
      </c>
      <c r="Q33" s="89">
        <f t="shared" ca="1" si="22"/>
        <v>23</v>
      </c>
      <c r="R33" s="170" t="s">
        <v>459</v>
      </c>
      <c r="S33" s="357" t="str">
        <f t="shared" ca="1" si="92"/>
        <v/>
      </c>
      <c r="T33" s="357" t="str">
        <f t="shared" ca="1" si="93"/>
        <v/>
      </c>
      <c r="U33" s="58" t="str">
        <f t="shared" ca="1" si="117"/>
        <v/>
      </c>
      <c r="V33" s="58" t="str">
        <f t="shared" ca="1" si="118"/>
        <v/>
      </c>
      <c r="W33" s="210" t="str">
        <f t="shared" ca="1" si="94"/>
        <v/>
      </c>
      <c r="X33" s="369">
        <f ca="1">IFERROR(VLOOKUP(W33,'（様式１号）３整理番号表'!$B$4:$H$5,2,FALSE),0)</f>
        <v>0</v>
      </c>
      <c r="Y33" s="768" t="str" cm="1">
        <f t="array" aca="1" ref="Y33" ca="1">IF(AND(D33=0,F33=0),"",IF(COUNTIF(D$11:D33,D33)=1,1,IF(COUNTIFS(D$11:D33,D33,F$11:F33,F33)=1,INDEX((D$11:D33,F$11:F33,Y$11:Y33),MATCH(_xlfn.MAXIFS(F$11:F32,D$11:D32,D33),$F$11:F33,0),1,3)+1,INDEX((D$11:D33,F$11:F33,Y$11:Y33),MATCH(D33&amp;F33,D$11:D33&amp;F$11:F33,0),1,3))))</f>
        <v/>
      </c>
      <c r="Z33" s="40" t="str">
        <f t="shared" ca="1" si="107"/>
        <v/>
      </c>
      <c r="AA33" s="78" t="str">
        <f t="shared" ca="1" si="25"/>
        <v/>
      </c>
      <c r="AB33" s="93">
        <f ca="1">IFERROR(VLOOKUP(AA33,'（様式１号）３整理番号表'!$B$10:$H$16,2,FALSE),0)</f>
        <v>0</v>
      </c>
      <c r="AC33" s="78" t="str">
        <f t="shared" ca="1" si="26"/>
        <v/>
      </c>
      <c r="AD33" s="78" t="str">
        <f t="shared" ca="1" si="27"/>
        <v/>
      </c>
      <c r="AE33" s="93">
        <f ca="1">IFERROR(VLOOKUP(AD33,'（様式１号）３整理番号表'!$B$21:$H$22,2,FALSE),0)</f>
        <v>0</v>
      </c>
      <c r="AF33" s="78" t="str">
        <f t="shared" ca="1" si="3"/>
        <v/>
      </c>
      <c r="AG33" s="93">
        <f ca="1">IFERROR(VLOOKUP(AF33,'（様式１号）３整理番号表'!$B$26:$H$31,2,FALSE),0)</f>
        <v>0</v>
      </c>
      <c r="AH33" s="78" t="str">
        <f t="shared" ca="1" si="28"/>
        <v/>
      </c>
      <c r="AI33" s="93">
        <f ca="1">IFERROR(VLOOKUP(AH33,'（様式１号）３整理番号表'!$J$5:$N$59,2,FALSE),0)</f>
        <v>0</v>
      </c>
      <c r="AJ33" s="77" t="str">
        <f t="shared" ca="1" si="29"/>
        <v/>
      </c>
      <c r="AK33" s="93">
        <f ca="1">IFERROR(VLOOKUP(AJ33,'（様式１号）３整理番号表'!$P$5:$R$29,2,FALSE),0)</f>
        <v>0</v>
      </c>
      <c r="AL33" s="96" t="str">
        <f t="shared" ca="1" si="30"/>
        <v/>
      </c>
      <c r="AM33" s="96" t="str">
        <f t="shared" ca="1" si="31"/>
        <v/>
      </c>
      <c r="AN33" s="96"/>
      <c r="AO33" s="77" t="str">
        <f t="shared" ca="1" si="32"/>
        <v/>
      </c>
      <c r="AP33" s="93">
        <f ca="1">IFERROR(VLOOKUP(AO33,'（様式１号）３整理番号表'!$P$5:$R$29,2,FALSE),0)</f>
        <v>0</v>
      </c>
      <c r="AQ33" s="78" t="str">
        <f t="shared" ca="1" si="33"/>
        <v/>
      </c>
      <c r="AR33" s="93">
        <f t="shared" ca="1" si="110"/>
        <v>0</v>
      </c>
      <c r="AS33" s="78" t="str">
        <f t="shared" ca="1" si="35"/>
        <v/>
      </c>
      <c r="AT33" s="40" t="str">
        <f t="shared" ca="1" si="36"/>
        <v/>
      </c>
      <c r="AU33" s="93" t="str">
        <f t="shared" ca="1" si="111"/>
        <v/>
      </c>
      <c r="AV33" s="212" t="str">
        <f t="shared" ca="1" si="38"/>
        <v/>
      </c>
      <c r="AW33" s="81" t="str">
        <f t="shared" ca="1" si="39"/>
        <v/>
      </c>
      <c r="AX33" s="622" t="str">
        <f t="shared" ca="1" si="129"/>
        <v/>
      </c>
      <c r="AY33" s="622" t="str">
        <f t="shared" ca="1" si="129"/>
        <v/>
      </c>
      <c r="AZ33" s="622" t="str">
        <f t="shared" ca="1" si="129"/>
        <v/>
      </c>
      <c r="BA33" s="622" t="str">
        <f t="shared" ca="1" si="129"/>
        <v/>
      </c>
      <c r="BB33" s="622" t="str">
        <f t="shared" ca="1" si="40"/>
        <v/>
      </c>
      <c r="BC33" s="622" t="str">
        <f t="shared" ca="1" si="130"/>
        <v/>
      </c>
      <c r="BD33" s="622" t="str">
        <f t="shared" ca="1" si="130"/>
        <v/>
      </c>
      <c r="BE33" s="622" t="str">
        <f t="shared" ca="1" si="130"/>
        <v/>
      </c>
      <c r="BF33" s="77" t="str">
        <f t="shared" ca="1" si="41"/>
        <v/>
      </c>
      <c r="BG33" s="78" t="str">
        <f t="shared" ca="1" si="42"/>
        <v/>
      </c>
      <c r="BH33" s="94">
        <f ca="1">IF(BF33&lt;&gt;"",INDEX('（様式１号）３整理番号表'!$AB$7:$AQ$12,MATCH(BF33,'（様式１号）３整理番号表'!$AA$7:$AA$12,0),MATCH(BG33,'（様式１号）３整理番号表'!$AB$6:$AQ$6,0)),0)</f>
        <v>0</v>
      </c>
      <c r="BI33" s="96" t="str">
        <f t="shared" ca="1" si="112"/>
        <v/>
      </c>
      <c r="BJ33" s="80" t="str">
        <f t="shared" ca="1" si="113"/>
        <v/>
      </c>
      <c r="BK33" s="81" t="str">
        <f t="shared" ca="1" si="44"/>
        <v/>
      </c>
      <c r="BL33" s="80" t="str">
        <f t="shared" ca="1" si="45"/>
        <v/>
      </c>
      <c r="BM33" s="79" t="str">
        <f t="shared" ca="1" si="46"/>
        <v/>
      </c>
      <c r="BN33" s="82" t="str">
        <f t="shared" ca="1" si="47"/>
        <v/>
      </c>
      <c r="BO33" s="83" t="str">
        <f t="shared" ca="1" si="48"/>
        <v/>
      </c>
      <c r="BP33" s="84" t="str">
        <f t="shared" ca="1" si="49"/>
        <v/>
      </c>
      <c r="BQ33" s="82" t="str">
        <f t="shared" ca="1" si="50"/>
        <v/>
      </c>
      <c r="BR33" s="97" t="str">
        <f t="shared" ca="1" si="51"/>
        <v/>
      </c>
      <c r="BS33" s="95" t="str">
        <f t="shared" ca="1" si="52"/>
        <v/>
      </c>
      <c r="BT33" s="184" t="str">
        <f t="shared" ca="1" si="9"/>
        <v/>
      </c>
      <c r="BU33" s="611" t="str">
        <f t="shared" ca="1" si="53"/>
        <v/>
      </c>
      <c r="BV33" s="77" t="str">
        <f t="shared" ca="1" si="54"/>
        <v/>
      </c>
      <c r="BW33" s="85" t="str">
        <f t="shared" ca="1" si="55"/>
        <v/>
      </c>
      <c r="BX33" s="86" t="str">
        <f t="shared" ca="1" si="56"/>
        <v/>
      </c>
      <c r="BY33" s="231">
        <f ca="1">IF('ポイント要件確認等（個別表）'!AD33=1,ROUNDDOWN('ポイント要件確認等（個別表）'!AV33,-3),IF('ポイント要件確認等（個別表）'!AD33=2,ROUNDDOWN('ポイント要件確認等（個別表）'!BH33,-3),IF('ポイント要件確認等（個別表）'!AD33=3,ROUNDDOWN('ポイント要件確認等（個別表）'!BT33,-3),0)))</f>
        <v>0</v>
      </c>
      <c r="BZ33" s="86" t="str">
        <f t="shared" ca="1" si="57"/>
        <v/>
      </c>
      <c r="CA33" s="232" t="str">
        <f t="shared" ca="1" si="58"/>
        <v/>
      </c>
      <c r="CB33" s="232">
        <f t="shared" ca="1" si="114"/>
        <v>0</v>
      </c>
      <c r="CC33" s="86" t="str">
        <f t="shared" ca="1" si="60"/>
        <v/>
      </c>
      <c r="CD33" s="86" t="str">
        <f t="shared" ca="1" si="61"/>
        <v/>
      </c>
      <c r="CE33" s="609"/>
      <c r="CF33" s="86" t="str">
        <f t="shared" ca="1" si="62"/>
        <v/>
      </c>
      <c r="CG33" s="185" t="str">
        <f t="shared" ca="1" si="63"/>
        <v/>
      </c>
      <c r="CH33" s="246" t="str">
        <f t="shared" ca="1" si="64"/>
        <v>含税額</v>
      </c>
      <c r="CI33" s="247" t="str">
        <f t="shared" ca="1" si="95"/>
        <v/>
      </c>
      <c r="CJ33" s="87" t="str">
        <f ca="1">IFERROR(IF(INDIRECT("'("&amp;'２個別表'!EO33&amp;")'!AR"&amp;84+EP33)&lt;&gt;1,"",1),"")</f>
        <v/>
      </c>
      <c r="CK33" s="244" t="str">
        <f t="shared" ca="1" si="119"/>
        <v/>
      </c>
      <c r="CL33" s="235" t="str">
        <f t="shared" ca="1" si="120"/>
        <v/>
      </c>
      <c r="CM33" s="239" t="str">
        <f t="shared" ca="1" si="121"/>
        <v/>
      </c>
      <c r="CN33" s="77" t="str">
        <f t="shared" ca="1" si="122"/>
        <v/>
      </c>
      <c r="CO33" s="93" t="str">
        <f ca="1">IFERROR(VLOOKUP(CN33,'（様式１号）３整理番号表'!$T$5:$V$15,2,FALSE),"")</f>
        <v/>
      </c>
      <c r="CP33" s="78" t="str">
        <f t="shared" ca="1" si="123"/>
        <v/>
      </c>
      <c r="CQ33" s="93" t="str">
        <f ca="1">IFERROR(VLOOKUP(CP33,'（様式１号）３整理番号表'!$T$19:$V$24,2,FALSE),"")</f>
        <v/>
      </c>
      <c r="CR33" s="78" t="str">
        <f ca="1">IFERROR(IF(INDIRECT("'("&amp;'２個別表'!EO33&amp;")'!AV"&amp;84+EP33)&lt;&gt;1,"",1),"")</f>
        <v/>
      </c>
      <c r="CS33" s="232">
        <f t="shared" ca="1" si="115"/>
        <v>0</v>
      </c>
      <c r="CT33" s="248">
        <f t="shared" ca="1" si="116"/>
        <v>0</v>
      </c>
      <c r="CU33" s="376" t="str">
        <f ca="1">IF(ER33="補強",IF(COUNTIFS($Z$11:Z33,Z33,$W$11:W33,1)=1,"１①",""),IF(COUNTIFS($Z$11:Z33,Z33,$W$11:W33,2)=1,"２①",""))</f>
        <v/>
      </c>
      <c r="CV33" s="57" t="str">
        <f t="shared" ca="1" si="126"/>
        <v/>
      </c>
      <c r="CW33" s="879" t="str">
        <f t="shared" ca="1" si="127"/>
        <v/>
      </c>
      <c r="CX33" s="256" t="str">
        <f t="shared" ca="1" si="12"/>
        <v/>
      </c>
      <c r="CY33" s="256" t="str">
        <f t="shared" ca="1" si="13"/>
        <v/>
      </c>
      <c r="CZ33" s="256" t="str">
        <f t="shared" ca="1" si="14"/>
        <v/>
      </c>
      <c r="DA33" s="256" t="str">
        <f t="shared" ca="1" si="15"/>
        <v/>
      </c>
      <c r="DB33" s="316" t="str">
        <f ca="1">IFERROR(VLOOKUP($CU33,'（様式１号）３整理番号表'!$Z$19:$AB$32,3,FALSE),"")</f>
        <v/>
      </c>
      <c r="DC33" s="259" t="str">
        <f t="shared" ca="1" si="72"/>
        <v>-</v>
      </c>
      <c r="DD33" s="618" t="str">
        <f t="shared" ca="1" si="73"/>
        <v/>
      </c>
      <c r="DE33" s="321" t="str">
        <f ca="1">IF(AND(AO33=18,AS33=1),IF(COUNTIFS($Y$11:Y33,Y33,$AS$11:AS33,1)=1,"２②",""),IF($CU33="１①",INDEX(INDIRECT("'("&amp;$EO33&amp;")'!AR116:BB116"),1,MATCH(INDIRECT("'("&amp;$EO33&amp;")'!C118"),INDIRECT("'("&amp;$EO33&amp;")'!AR119:BB119"),0)),""))</f>
        <v/>
      </c>
      <c r="DF33" s="324" t="str">
        <f t="shared" ca="1" si="100"/>
        <v/>
      </c>
      <c r="DG33" s="313" t="str">
        <f t="shared" ca="1" si="101"/>
        <v/>
      </c>
      <c r="DH33" s="313" t="str">
        <f t="shared" ca="1" si="102"/>
        <v/>
      </c>
      <c r="DI33" s="313" t="str">
        <f t="shared" ca="1" si="103"/>
        <v/>
      </c>
      <c r="DJ33" s="313" t="str">
        <f t="shared" ca="1" si="104"/>
        <v/>
      </c>
      <c r="DK33" s="328" t="str">
        <f t="shared" ca="1" si="105"/>
        <v/>
      </c>
      <c r="DL33" s="334" t="str">
        <f t="shared" ca="1" si="74"/>
        <v/>
      </c>
      <c r="DM33" s="915" t="str">
        <f t="shared" ca="1" si="106"/>
        <v/>
      </c>
      <c r="DN33" s="15"/>
      <c r="DO33" s="324"/>
      <c r="DP33" s="16"/>
      <c r="DQ33" s="16"/>
      <c r="DR33" s="16"/>
      <c r="DS33" s="16"/>
      <c r="DT33" s="318" t="str">
        <f>IFERROR(VLOOKUP($DN33,'（様式１号）３整理番号表'!$Z$19:$AB$32,3,FALSE),"")</f>
        <v/>
      </c>
      <c r="DU33" s="259" t="str">
        <f t="shared" si="75"/>
        <v/>
      </c>
      <c r="DV33" s="14"/>
      <c r="DW33" s="17" t="str">
        <f t="shared" ca="1" si="76"/>
        <v/>
      </c>
      <c r="DX33" s="88" t="str">
        <f t="shared" ca="1" si="99"/>
        <v/>
      </c>
      <c r="DZ33" s="339">
        <f t="shared" ca="1" si="128"/>
        <v>0</v>
      </c>
      <c r="EA33" s="339">
        <f t="shared" ca="1" si="128"/>
        <v>0</v>
      </c>
      <c r="EB33" s="339">
        <f t="shared" ca="1" si="128"/>
        <v>0</v>
      </c>
      <c r="EC33" s="339">
        <f t="shared" ca="1" si="128"/>
        <v>0</v>
      </c>
      <c r="ED33" s="339">
        <f t="shared" ca="1" si="128"/>
        <v>0</v>
      </c>
      <c r="EE33" s="339">
        <f t="shared" ca="1" si="128"/>
        <v>0</v>
      </c>
      <c r="EF33" s="339">
        <f t="shared" ca="1" si="128"/>
        <v>0</v>
      </c>
      <c r="EG33" s="339">
        <f t="shared" ca="1" si="128"/>
        <v>0</v>
      </c>
      <c r="EH33" s="339">
        <f t="shared" ca="1" si="128"/>
        <v>0</v>
      </c>
      <c r="EI33" s="339">
        <f t="shared" ca="1" si="128"/>
        <v>0</v>
      </c>
      <c r="EJ33" s="339">
        <f t="shared" ca="1" si="128"/>
        <v>0</v>
      </c>
      <c r="EK33" s="339">
        <f t="shared" ca="1" si="128"/>
        <v>0</v>
      </c>
      <c r="EL33" s="339">
        <f t="shared" ca="1" si="128"/>
        <v>0</v>
      </c>
      <c r="EM33" s="339">
        <f t="shared" ca="1" si="128"/>
        <v>0</v>
      </c>
      <c r="EO33" s="298" t="str">
        <f t="shared" ca="1" si="78"/>
        <v/>
      </c>
      <c r="EP33" s="298" t="str">
        <f t="shared" ca="1" si="96"/>
        <v/>
      </c>
      <c r="EQ33" s="298" t="str">
        <f t="shared" ca="1" si="97"/>
        <v/>
      </c>
      <c r="ER33" s="298" t="str">
        <f t="shared" ca="1" si="79"/>
        <v/>
      </c>
      <c r="ES33" s="298" t="str">
        <f ca="1">IFERROR(INDEX('郵便番号（石川県）'!$A$3:$F$2574,MATCH(INDIRECT("'("&amp;EO33&amp;")'!E7"),'郵便番号（石川県）'!$A$3:$A$2574,0),6),"")</f>
        <v/>
      </c>
      <c r="ET33" s="298" t="str">
        <f ca="1">IFERROR(INDEX('郵便番号（石川県）'!$A$3:$F$2574,MATCH(INDIRECT("'("&amp;$EO33&amp;")'!E7"),'郵便番号（石川県）'!$A$3:$A$2574,0),5),"")</f>
        <v/>
      </c>
      <c r="EU33" s="298" t="str">
        <f t="shared" ca="1" si="80"/>
        <v/>
      </c>
      <c r="EV33" s="298" t="str">
        <f t="shared" ca="1" si="81"/>
        <v/>
      </c>
      <c r="EW33" s="298" t="str">
        <f t="shared" ca="1" si="82"/>
        <v/>
      </c>
      <c r="EX33" s="298" t="str">
        <f t="shared" ca="1" si="83"/>
        <v/>
      </c>
      <c r="EY33" s="298" t="str">
        <f t="shared" ca="1" si="84"/>
        <v/>
      </c>
      <c r="EZ33" s="298" t="str">
        <f t="shared" ca="1" si="85"/>
        <v/>
      </c>
      <c r="FA33" s="298" t="str">
        <f t="shared" ca="1" si="86"/>
        <v/>
      </c>
      <c r="FB33" s="298" t="str">
        <f t="shared" ca="1" si="87"/>
        <v/>
      </c>
      <c r="FC33" s="298" t="str">
        <f t="shared" ca="1" si="88"/>
        <v/>
      </c>
      <c r="FD33" s="627" t="str">
        <f t="shared" ca="1" si="89"/>
        <v/>
      </c>
      <c r="FE33" s="629">
        <v>23</v>
      </c>
      <c r="FF33" s="299" t="str">
        <f t="shared" ca="1" si="90"/>
        <v/>
      </c>
      <c r="FG33" s="993" t="str">
        <f t="shared" ca="1" si="98"/>
        <v/>
      </c>
      <c r="FH33" s="672" t="str">
        <f t="shared" ca="1" si="91"/>
        <v/>
      </c>
      <c r="FI33" s="299">
        <f ca="1">COUNTIF($FH$11:FH33,"■")</f>
        <v>0</v>
      </c>
    </row>
    <row r="34" spans="1:165" ht="34.5" customHeight="1">
      <c r="A34" s="445">
        <f t="shared" ca="1" si="19"/>
        <v>0</v>
      </c>
      <c r="B34" s="446">
        <f>IF(R34&lt;&gt;"",IF(COUNTIF(R$11:R34,R34)=1,MAX(B$11:B33)+1,INDEX(B$11:B33,MATCH(R34,R$11:R33,0),1)),0)</f>
        <v>1</v>
      </c>
      <c r="C34" s="446">
        <f ca="1">IF(T34&lt;&gt;"",IF(COUNTIF(T$11:T34,T34)=1,MAX(C$11:C33)+1,INDEX(C$11:C33,MATCH(T34,T$11:T33,0),1)),0)</f>
        <v>0</v>
      </c>
      <c r="D34" s="446">
        <f ca="1">IF(U34&lt;&gt;"",IF(COUNTIF(U$11:U34,U34)=1,MAX(D$11:D33)+1,INDEX(D$11:D33,MATCH(U34,U$11:U33,0),1)),0)</f>
        <v>0</v>
      </c>
      <c r="E34" s="446">
        <f ca="1">IF(S34&lt;&gt;"",IF(COUNTIF(S$11:S34,S34)=1,MAX(E$11:E33)+1,INDEX(E$11:E33,MATCH(S34,S$11:S33,0),1)),0)</f>
        <v>0</v>
      </c>
      <c r="F34" s="446">
        <f ca="1">IF(Z34&lt;&gt;"",IF(COUNTIF(Z$11:Z34,Z34)=1,MAX(F$11:F33)+1,INDEX(F$11:F33,MATCH(Z34,Z$11:Z33,0),1)),0)</f>
        <v>0</v>
      </c>
      <c r="G34" s="447" cm="1">
        <f t="array" aca="1" ref="G34" ca="1">IF(Z34&lt;&gt;"",IF(COUNTIFS(Z$11:Z34,Z34,W$11:W34,W34)=1,MAX(G$11:G33)+1,INDEX(G$11:G33,MATCH(Z34&amp;W34,Z$11:Z33&amp;W$11:W34,0),1)),0)</f>
        <v>0</v>
      </c>
      <c r="H34" s="447">
        <f t="shared" ca="1" si="20"/>
        <v>0</v>
      </c>
      <c r="I34" s="447">
        <f ca="1">IF(T34="",0,IF(COUNTIF(T$11:T34,T34)=1,1,0))</f>
        <v>0</v>
      </c>
      <c r="J34" s="447">
        <f ca="1">IF(U34="",0,IF(COUNTIF(U$11:U34,U34)=1,1,0))</f>
        <v>0</v>
      </c>
      <c r="K34" s="447">
        <f ca="1">IF(S34="",0,IF(COUNTIF(S$11:S34,S34)=1,1,0))</f>
        <v>0</v>
      </c>
      <c r="L34" s="446">
        <f ca="1">IF(Z34="",0,IF(COUNTIF(Z$11:Z34,Z34)=1,1,0))</f>
        <v>0</v>
      </c>
      <c r="M34" s="767">
        <f ca="1">IF($W34=2,IF(COUNTIFS($W$11:$W34,2,$Z$11:$Z34,$Z34)=1,1,0),0)</f>
        <v>0</v>
      </c>
      <c r="N34" s="767">
        <f ca="1">IF($W34=1,IF(COUNTIFS($W$11:$W34,2,$Z$11:$Z34,$Z34)=1,1,0),0)</f>
        <v>0</v>
      </c>
      <c r="O34" s="446">
        <f ca="1">IF(H34=0,0,IF(COUNTIF(Z$11:Z34,Z34)=1,1,0))</f>
        <v>0</v>
      </c>
      <c r="P34" s="448" t="str">
        <f t="shared" ca="1" si="21"/>
        <v>石川県</v>
      </c>
      <c r="Q34" s="89">
        <f t="shared" ca="1" si="22"/>
        <v>24</v>
      </c>
      <c r="R34" s="170" t="s">
        <v>459</v>
      </c>
      <c r="S34" s="357" t="str">
        <f t="shared" ca="1" si="92"/>
        <v/>
      </c>
      <c r="T34" s="357" t="str">
        <f t="shared" ca="1" si="93"/>
        <v/>
      </c>
      <c r="U34" s="58" t="str">
        <f t="shared" ca="1" si="117"/>
        <v/>
      </c>
      <c r="V34" s="58" t="str">
        <f t="shared" ca="1" si="118"/>
        <v/>
      </c>
      <c r="W34" s="210" t="str">
        <f t="shared" ca="1" si="94"/>
        <v/>
      </c>
      <c r="X34" s="369">
        <f ca="1">IFERROR(VLOOKUP(W34,'（様式１号）３整理番号表'!$B$4:$H$5,2,FALSE),0)</f>
        <v>0</v>
      </c>
      <c r="Y34" s="768" t="str" cm="1">
        <f t="array" aca="1" ref="Y34" ca="1">IF(AND(D34=0,F34=0),"",IF(COUNTIF(D$11:D34,D34)=1,1,IF(COUNTIFS(D$11:D34,D34,F$11:F34,F34)=1,INDEX((D$11:D34,F$11:F34,Y$11:Y34),MATCH(_xlfn.MAXIFS(F$11:F33,D$11:D33,D34),$F$11:F34,0),1,3)+1,INDEX((D$11:D34,F$11:F34,Y$11:Y34),MATCH(D34&amp;F34,D$11:D34&amp;F$11:F34,0),1,3))))</f>
        <v/>
      </c>
      <c r="Z34" s="40" t="str">
        <f t="shared" ca="1" si="107"/>
        <v/>
      </c>
      <c r="AA34" s="78" t="str">
        <f t="shared" ca="1" si="25"/>
        <v/>
      </c>
      <c r="AB34" s="93">
        <f ca="1">IFERROR(VLOOKUP(AA34,'（様式１号）３整理番号表'!$B$10:$H$16,2,FALSE),0)</f>
        <v>0</v>
      </c>
      <c r="AC34" s="78" t="str">
        <f t="shared" ca="1" si="26"/>
        <v/>
      </c>
      <c r="AD34" s="78" t="str">
        <f t="shared" ca="1" si="27"/>
        <v/>
      </c>
      <c r="AE34" s="93">
        <f ca="1">IFERROR(VLOOKUP(AD34,'（様式１号）３整理番号表'!$B$21:$H$22,2,FALSE),0)</f>
        <v>0</v>
      </c>
      <c r="AF34" s="78" t="str">
        <f t="shared" ca="1" si="3"/>
        <v/>
      </c>
      <c r="AG34" s="93">
        <f ca="1">IFERROR(VLOOKUP(AF34,'（様式１号）３整理番号表'!$B$26:$H$31,2,FALSE),0)</f>
        <v>0</v>
      </c>
      <c r="AH34" s="78" t="str">
        <f t="shared" ca="1" si="28"/>
        <v/>
      </c>
      <c r="AI34" s="93">
        <f ca="1">IFERROR(VLOOKUP(AH34,'（様式１号）３整理番号表'!$J$5:$N$59,2,FALSE),0)</f>
        <v>0</v>
      </c>
      <c r="AJ34" s="77" t="str">
        <f t="shared" ca="1" si="29"/>
        <v/>
      </c>
      <c r="AK34" s="93">
        <f ca="1">IFERROR(VLOOKUP(AJ34,'（様式１号）３整理番号表'!$P$5:$R$29,2,FALSE),0)</f>
        <v>0</v>
      </c>
      <c r="AL34" s="96" t="str">
        <f t="shared" ca="1" si="30"/>
        <v/>
      </c>
      <c r="AM34" s="96" t="str">
        <f t="shared" ca="1" si="31"/>
        <v/>
      </c>
      <c r="AN34" s="96"/>
      <c r="AO34" s="77" t="str">
        <f t="shared" ca="1" si="32"/>
        <v/>
      </c>
      <c r="AP34" s="93">
        <f ca="1">IFERROR(VLOOKUP(AO34,'（様式１号）３整理番号表'!$P$5:$R$29,2,FALSE),0)</f>
        <v>0</v>
      </c>
      <c r="AQ34" s="78" t="str">
        <f t="shared" ca="1" si="33"/>
        <v/>
      </c>
      <c r="AR34" s="93">
        <f t="shared" ca="1" si="110"/>
        <v>0</v>
      </c>
      <c r="AS34" s="78" t="str">
        <f t="shared" ca="1" si="35"/>
        <v/>
      </c>
      <c r="AT34" s="40" t="str">
        <f t="shared" ca="1" si="36"/>
        <v/>
      </c>
      <c r="AU34" s="93" t="str">
        <f t="shared" ca="1" si="111"/>
        <v/>
      </c>
      <c r="AV34" s="212" t="str">
        <f t="shared" ca="1" si="38"/>
        <v/>
      </c>
      <c r="AW34" s="81" t="str">
        <f t="shared" ca="1" si="39"/>
        <v/>
      </c>
      <c r="AX34" s="622" t="str">
        <f t="shared" ca="1" si="129"/>
        <v/>
      </c>
      <c r="AY34" s="622" t="str">
        <f t="shared" ca="1" si="129"/>
        <v/>
      </c>
      <c r="AZ34" s="622" t="str">
        <f t="shared" ca="1" si="129"/>
        <v/>
      </c>
      <c r="BA34" s="622" t="str">
        <f t="shared" ca="1" si="129"/>
        <v/>
      </c>
      <c r="BB34" s="622" t="str">
        <f t="shared" ca="1" si="40"/>
        <v/>
      </c>
      <c r="BC34" s="622" t="str">
        <f t="shared" ca="1" si="130"/>
        <v/>
      </c>
      <c r="BD34" s="622" t="str">
        <f t="shared" ca="1" si="130"/>
        <v/>
      </c>
      <c r="BE34" s="622" t="str">
        <f t="shared" ca="1" si="130"/>
        <v/>
      </c>
      <c r="BF34" s="77" t="str">
        <f t="shared" ca="1" si="41"/>
        <v/>
      </c>
      <c r="BG34" s="78" t="str">
        <f t="shared" ca="1" si="42"/>
        <v/>
      </c>
      <c r="BH34" s="94">
        <f ca="1">IF(BF34&lt;&gt;"",INDEX('（様式１号）３整理番号表'!$AB$7:$AQ$12,MATCH(BF34,'（様式１号）３整理番号表'!$AA$7:$AA$12,0),MATCH(BG34,'（様式１号）３整理番号表'!$AB$6:$AQ$6,0)),0)</f>
        <v>0</v>
      </c>
      <c r="BI34" s="96" t="str">
        <f t="shared" ca="1" si="112"/>
        <v/>
      </c>
      <c r="BJ34" s="80" t="str">
        <f t="shared" ca="1" si="113"/>
        <v/>
      </c>
      <c r="BK34" s="81" t="str">
        <f t="shared" ca="1" si="44"/>
        <v/>
      </c>
      <c r="BL34" s="80" t="str">
        <f t="shared" ca="1" si="45"/>
        <v/>
      </c>
      <c r="BM34" s="79" t="str">
        <f t="shared" ca="1" si="46"/>
        <v/>
      </c>
      <c r="BN34" s="82" t="str">
        <f t="shared" ca="1" si="47"/>
        <v/>
      </c>
      <c r="BO34" s="83" t="str">
        <f t="shared" ca="1" si="48"/>
        <v/>
      </c>
      <c r="BP34" s="84" t="str">
        <f t="shared" ca="1" si="49"/>
        <v/>
      </c>
      <c r="BQ34" s="82" t="str">
        <f t="shared" ca="1" si="50"/>
        <v/>
      </c>
      <c r="BR34" s="97" t="str">
        <f t="shared" ca="1" si="51"/>
        <v/>
      </c>
      <c r="BS34" s="95" t="str">
        <f t="shared" ca="1" si="52"/>
        <v/>
      </c>
      <c r="BT34" s="184" t="str">
        <f t="shared" ca="1" si="9"/>
        <v/>
      </c>
      <c r="BU34" s="611" t="str">
        <f t="shared" ca="1" si="53"/>
        <v/>
      </c>
      <c r="BV34" s="77" t="str">
        <f t="shared" ca="1" si="54"/>
        <v/>
      </c>
      <c r="BW34" s="85" t="str">
        <f t="shared" ca="1" si="55"/>
        <v/>
      </c>
      <c r="BX34" s="86" t="str">
        <f t="shared" ca="1" si="56"/>
        <v/>
      </c>
      <c r="BY34" s="231">
        <f ca="1">IF('ポイント要件確認等（個別表）'!AD34=1,ROUNDDOWN('ポイント要件確認等（個別表）'!AV34,-3),IF('ポイント要件確認等（個別表）'!AD34=2,ROUNDDOWN('ポイント要件確認等（個別表）'!BH34,-3),IF('ポイント要件確認等（個別表）'!AD34=3,ROUNDDOWN('ポイント要件確認等（個別表）'!BT34,-3),0)))</f>
        <v>0</v>
      </c>
      <c r="BZ34" s="86" t="str">
        <f t="shared" ca="1" si="57"/>
        <v/>
      </c>
      <c r="CA34" s="232" t="str">
        <f t="shared" ca="1" si="58"/>
        <v/>
      </c>
      <c r="CB34" s="232">
        <f t="shared" ca="1" si="114"/>
        <v>0</v>
      </c>
      <c r="CC34" s="86" t="str">
        <f t="shared" ca="1" si="60"/>
        <v/>
      </c>
      <c r="CD34" s="86" t="str">
        <f t="shared" ca="1" si="61"/>
        <v/>
      </c>
      <c r="CE34" s="609"/>
      <c r="CF34" s="86" t="str">
        <f t="shared" ca="1" si="62"/>
        <v/>
      </c>
      <c r="CG34" s="185" t="str">
        <f t="shared" ca="1" si="63"/>
        <v/>
      </c>
      <c r="CH34" s="246" t="str">
        <f t="shared" ca="1" si="64"/>
        <v>含税額</v>
      </c>
      <c r="CI34" s="247" t="str">
        <f t="shared" ca="1" si="95"/>
        <v/>
      </c>
      <c r="CJ34" s="87" t="str">
        <f ca="1">IFERROR(IF(INDIRECT("'("&amp;'２個別表'!EO34&amp;")'!AR"&amp;84+EP34)&lt;&gt;1,"",1),"")</f>
        <v/>
      </c>
      <c r="CK34" s="244" t="str">
        <f t="shared" ca="1" si="119"/>
        <v/>
      </c>
      <c r="CL34" s="235" t="str">
        <f t="shared" ca="1" si="120"/>
        <v/>
      </c>
      <c r="CM34" s="239" t="str">
        <f t="shared" ca="1" si="121"/>
        <v/>
      </c>
      <c r="CN34" s="77" t="str">
        <f t="shared" ca="1" si="122"/>
        <v/>
      </c>
      <c r="CO34" s="93" t="str">
        <f ca="1">IFERROR(VLOOKUP(CN34,'（様式１号）３整理番号表'!$T$5:$V$15,2,FALSE),"")</f>
        <v/>
      </c>
      <c r="CP34" s="78" t="str">
        <f t="shared" ca="1" si="123"/>
        <v/>
      </c>
      <c r="CQ34" s="93" t="str">
        <f ca="1">IFERROR(VLOOKUP(CP34,'（様式１号）３整理番号表'!$T$19:$V$24,2,FALSE),"")</f>
        <v/>
      </c>
      <c r="CR34" s="78" t="str">
        <f ca="1">IFERROR(IF(INDIRECT("'("&amp;'２個別表'!EO34&amp;")'!AV"&amp;84+EP34)&lt;&gt;1,"",1),"")</f>
        <v/>
      </c>
      <c r="CS34" s="232">
        <f t="shared" ca="1" si="115"/>
        <v>0</v>
      </c>
      <c r="CT34" s="248">
        <f t="shared" ca="1" si="116"/>
        <v>0</v>
      </c>
      <c r="CU34" s="376" t="str">
        <f ca="1">IF(ER34="補強",IF(COUNTIFS($Z$11:Z34,Z34,$W$11:W34,1)=1,"１①",""),IF(COUNTIFS($Z$11:Z34,Z34,$W$11:W34,2)=1,"２①",""))</f>
        <v/>
      </c>
      <c r="CV34" s="57" t="str">
        <f t="shared" ca="1" si="126"/>
        <v/>
      </c>
      <c r="CW34" s="879" t="str">
        <f t="shared" ca="1" si="127"/>
        <v/>
      </c>
      <c r="CX34" s="256" t="str">
        <f t="shared" ca="1" si="12"/>
        <v/>
      </c>
      <c r="CY34" s="256" t="str">
        <f t="shared" ca="1" si="13"/>
        <v/>
      </c>
      <c r="CZ34" s="256" t="str">
        <f t="shared" ca="1" si="14"/>
        <v/>
      </c>
      <c r="DA34" s="256" t="str">
        <f t="shared" ca="1" si="15"/>
        <v/>
      </c>
      <c r="DB34" s="316" t="str">
        <f ca="1">IFERROR(VLOOKUP($CU34,'（様式１号）３整理番号表'!$Z$19:$AB$32,3,FALSE),"")</f>
        <v/>
      </c>
      <c r="DC34" s="259" t="str">
        <f t="shared" ca="1" si="72"/>
        <v>-</v>
      </c>
      <c r="DD34" s="618" t="str">
        <f t="shared" ca="1" si="73"/>
        <v/>
      </c>
      <c r="DE34" s="321" t="str">
        <f ca="1">IF(AND(AO34=18,AS34=1),IF(COUNTIFS($Y$11:Y34,Y34,$AS$11:AS34,1)=1,"２②",""),IF($CU34="１①",INDEX(INDIRECT("'("&amp;$EO34&amp;")'!AR116:BB116"),1,MATCH(INDIRECT("'("&amp;$EO34&amp;")'!C118"),INDIRECT("'("&amp;$EO34&amp;")'!AR119:BB119"),0)),""))</f>
        <v/>
      </c>
      <c r="DF34" s="324" t="str">
        <f t="shared" ca="1" si="100"/>
        <v/>
      </c>
      <c r="DG34" s="313" t="str">
        <f t="shared" ca="1" si="101"/>
        <v/>
      </c>
      <c r="DH34" s="313" t="str">
        <f t="shared" ca="1" si="102"/>
        <v/>
      </c>
      <c r="DI34" s="313" t="str">
        <f t="shared" ca="1" si="103"/>
        <v/>
      </c>
      <c r="DJ34" s="313" t="str">
        <f t="shared" ca="1" si="104"/>
        <v/>
      </c>
      <c r="DK34" s="328" t="str">
        <f t="shared" ca="1" si="105"/>
        <v/>
      </c>
      <c r="DL34" s="334" t="str">
        <f t="shared" ca="1" si="74"/>
        <v/>
      </c>
      <c r="DM34" s="915" t="str">
        <f t="shared" ca="1" si="106"/>
        <v/>
      </c>
      <c r="DN34" s="15"/>
      <c r="DO34" s="324"/>
      <c r="DP34" s="16"/>
      <c r="DQ34" s="16"/>
      <c r="DR34" s="16"/>
      <c r="DS34" s="16"/>
      <c r="DT34" s="318" t="str">
        <f>IFERROR(VLOOKUP($DN34,'（様式１号）３整理番号表'!$Z$19:$AB$32,3,FALSE),"")</f>
        <v/>
      </c>
      <c r="DU34" s="259" t="str">
        <f t="shared" si="75"/>
        <v/>
      </c>
      <c r="DV34" s="14"/>
      <c r="DW34" s="17" t="str">
        <f t="shared" ca="1" si="76"/>
        <v/>
      </c>
      <c r="DX34" s="88" t="str">
        <f t="shared" ca="1" si="99"/>
        <v/>
      </c>
      <c r="DZ34" s="339">
        <f t="shared" ca="1" si="128"/>
        <v>0</v>
      </c>
      <c r="EA34" s="339">
        <f t="shared" ca="1" si="128"/>
        <v>0</v>
      </c>
      <c r="EB34" s="339">
        <f t="shared" ca="1" si="128"/>
        <v>0</v>
      </c>
      <c r="EC34" s="339">
        <f t="shared" ca="1" si="128"/>
        <v>0</v>
      </c>
      <c r="ED34" s="339">
        <f t="shared" ca="1" si="128"/>
        <v>0</v>
      </c>
      <c r="EE34" s="339">
        <f t="shared" ca="1" si="128"/>
        <v>0</v>
      </c>
      <c r="EF34" s="339">
        <f t="shared" ca="1" si="128"/>
        <v>0</v>
      </c>
      <c r="EG34" s="339">
        <f t="shared" ca="1" si="128"/>
        <v>0</v>
      </c>
      <c r="EH34" s="339">
        <f t="shared" ca="1" si="128"/>
        <v>0</v>
      </c>
      <c r="EI34" s="339">
        <f t="shared" ca="1" si="128"/>
        <v>0</v>
      </c>
      <c r="EJ34" s="339">
        <f t="shared" ca="1" si="128"/>
        <v>0</v>
      </c>
      <c r="EK34" s="339">
        <f t="shared" ca="1" si="128"/>
        <v>0</v>
      </c>
      <c r="EL34" s="339">
        <f t="shared" ca="1" si="128"/>
        <v>0</v>
      </c>
      <c r="EM34" s="339">
        <f t="shared" ca="1" si="128"/>
        <v>0</v>
      </c>
      <c r="EO34" s="298" t="str">
        <f t="shared" ca="1" si="78"/>
        <v/>
      </c>
      <c r="EP34" s="298" t="str">
        <f t="shared" ca="1" si="96"/>
        <v/>
      </c>
      <c r="EQ34" s="298" t="str">
        <f t="shared" ca="1" si="97"/>
        <v/>
      </c>
      <c r="ER34" s="298" t="str">
        <f t="shared" ca="1" si="79"/>
        <v/>
      </c>
      <c r="ES34" s="298" t="str">
        <f ca="1">IFERROR(INDEX('郵便番号（石川県）'!$A$3:$F$2574,MATCH(INDIRECT("'("&amp;EO34&amp;")'!E7"),'郵便番号（石川県）'!$A$3:$A$2574,0),6),"")</f>
        <v/>
      </c>
      <c r="ET34" s="298" t="str">
        <f ca="1">IFERROR(INDEX('郵便番号（石川県）'!$A$3:$F$2574,MATCH(INDIRECT("'("&amp;$EO34&amp;")'!E7"),'郵便番号（石川県）'!$A$3:$A$2574,0),5),"")</f>
        <v/>
      </c>
      <c r="EU34" s="298" t="str">
        <f t="shared" ca="1" si="80"/>
        <v/>
      </c>
      <c r="EV34" s="298" t="str">
        <f t="shared" ca="1" si="81"/>
        <v/>
      </c>
      <c r="EW34" s="298" t="str">
        <f t="shared" ca="1" si="82"/>
        <v/>
      </c>
      <c r="EX34" s="298" t="str">
        <f t="shared" ca="1" si="83"/>
        <v/>
      </c>
      <c r="EY34" s="298" t="str">
        <f t="shared" ca="1" si="84"/>
        <v/>
      </c>
      <c r="EZ34" s="298" t="str">
        <f t="shared" ca="1" si="85"/>
        <v/>
      </c>
      <c r="FA34" s="298" t="str">
        <f t="shared" ca="1" si="86"/>
        <v/>
      </c>
      <c r="FB34" s="298" t="str">
        <f t="shared" ca="1" si="87"/>
        <v/>
      </c>
      <c r="FC34" s="298" t="str">
        <f t="shared" ca="1" si="88"/>
        <v/>
      </c>
      <c r="FD34" s="627" t="str">
        <f t="shared" ca="1" si="89"/>
        <v/>
      </c>
      <c r="FE34" s="630">
        <v>24</v>
      </c>
      <c r="FF34" s="299" t="str">
        <f t="shared" ca="1" si="90"/>
        <v/>
      </c>
      <c r="FG34" s="993" t="str">
        <f t="shared" ca="1" si="98"/>
        <v/>
      </c>
      <c r="FH34" s="672" t="str">
        <f t="shared" ca="1" si="91"/>
        <v/>
      </c>
      <c r="FI34" s="299">
        <f ca="1">COUNTIF($FH$11:FH34,"■")</f>
        <v>0</v>
      </c>
    </row>
    <row r="35" spans="1:165" ht="34.5" customHeight="1">
      <c r="A35" s="445">
        <f t="shared" ca="1" si="19"/>
        <v>0</v>
      </c>
      <c r="B35" s="446">
        <f>IF(R35&lt;&gt;"",IF(COUNTIF(R$11:R35,R35)=1,MAX(B$11:B34)+1,INDEX(B$11:B34,MATCH(R35,R$11:R34,0),1)),0)</f>
        <v>1</v>
      </c>
      <c r="C35" s="446">
        <f ca="1">IF(T35&lt;&gt;"",IF(COUNTIF(T$11:T35,T35)=1,MAX(C$11:C34)+1,INDEX(C$11:C34,MATCH(T35,T$11:T34,0),1)),0)</f>
        <v>0</v>
      </c>
      <c r="D35" s="446">
        <f ca="1">IF(U35&lt;&gt;"",IF(COUNTIF(U$11:U35,U35)=1,MAX(D$11:D34)+1,INDEX(D$11:D34,MATCH(U35,U$11:U34,0),1)),0)</f>
        <v>0</v>
      </c>
      <c r="E35" s="446">
        <f ca="1">IF(S35&lt;&gt;"",IF(COUNTIF(S$11:S35,S35)=1,MAX(E$11:E34)+1,INDEX(E$11:E34,MATCH(S35,S$11:S34,0),1)),0)</f>
        <v>0</v>
      </c>
      <c r="F35" s="446">
        <f ca="1">IF(Z35&lt;&gt;"",IF(COUNTIF(Z$11:Z35,Z35)=1,MAX(F$11:F34)+1,INDEX(F$11:F34,MATCH(Z35,Z$11:Z34,0),1)),0)</f>
        <v>0</v>
      </c>
      <c r="G35" s="447" cm="1">
        <f t="array" aca="1" ref="G35" ca="1">IF(Z35&lt;&gt;"",IF(COUNTIFS(Z$11:Z35,Z35,W$11:W35,W35)=1,MAX(G$11:G34)+1,INDEX(G$11:G34,MATCH(Z35&amp;W35,Z$11:Z34&amp;W$11:W35,0),1)),0)</f>
        <v>0</v>
      </c>
      <c r="H35" s="447">
        <f t="shared" ca="1" si="20"/>
        <v>0</v>
      </c>
      <c r="I35" s="447">
        <f ca="1">IF(T35="",0,IF(COUNTIF(T$11:T35,T35)=1,1,0))</f>
        <v>0</v>
      </c>
      <c r="J35" s="447">
        <f ca="1">IF(U35="",0,IF(COUNTIF(U$11:U35,U35)=1,1,0))</f>
        <v>0</v>
      </c>
      <c r="K35" s="447">
        <f ca="1">IF(S35="",0,IF(COUNTIF(S$11:S35,S35)=1,1,0))</f>
        <v>0</v>
      </c>
      <c r="L35" s="446">
        <f ca="1">IF(Z35="",0,IF(COUNTIF(Z$11:Z35,Z35)=1,1,0))</f>
        <v>0</v>
      </c>
      <c r="M35" s="767">
        <f ca="1">IF($W35=2,IF(COUNTIFS($W$11:$W35,2,$Z$11:$Z35,$Z35)=1,1,0),0)</f>
        <v>0</v>
      </c>
      <c r="N35" s="767">
        <f ca="1">IF($W35=1,IF(COUNTIFS($W$11:$W35,2,$Z$11:$Z35,$Z35)=1,1,0),0)</f>
        <v>0</v>
      </c>
      <c r="O35" s="446">
        <f ca="1">IF(H35=0,0,IF(COUNTIF(Z$11:Z35,Z35)=1,1,0))</f>
        <v>0</v>
      </c>
      <c r="P35" s="448" t="str">
        <f t="shared" ca="1" si="21"/>
        <v>石川県</v>
      </c>
      <c r="Q35" s="89">
        <f t="shared" ca="1" si="22"/>
        <v>25</v>
      </c>
      <c r="R35" s="170" t="s">
        <v>459</v>
      </c>
      <c r="S35" s="357" t="str">
        <f t="shared" ca="1" si="92"/>
        <v/>
      </c>
      <c r="T35" s="357" t="str">
        <f t="shared" ca="1" si="93"/>
        <v/>
      </c>
      <c r="U35" s="58" t="str">
        <f t="shared" ca="1" si="117"/>
        <v/>
      </c>
      <c r="V35" s="58" t="str">
        <f t="shared" ca="1" si="118"/>
        <v/>
      </c>
      <c r="W35" s="210" t="str">
        <f t="shared" ca="1" si="94"/>
        <v/>
      </c>
      <c r="X35" s="369">
        <f ca="1">IFERROR(VLOOKUP(W35,'（様式１号）３整理番号表'!$B$4:$H$5,2,FALSE),0)</f>
        <v>0</v>
      </c>
      <c r="Y35" s="768" t="str" cm="1">
        <f t="array" aca="1" ref="Y35" ca="1">IF(AND(D35=0,F35=0),"",IF(COUNTIF(D$11:D35,D35)=1,1,IF(COUNTIFS(D$11:D35,D35,F$11:F35,F35)=1,INDEX((D$11:D35,F$11:F35,Y$11:Y35),MATCH(_xlfn.MAXIFS(F$11:F34,D$11:D34,D35),$F$11:F35,0),1,3)+1,INDEX((D$11:D35,F$11:F35,Y$11:Y35),MATCH(D35&amp;F35,D$11:D35&amp;F$11:F35,0),1,3))))</f>
        <v/>
      </c>
      <c r="Z35" s="40" t="str">
        <f t="shared" ca="1" si="107"/>
        <v/>
      </c>
      <c r="AA35" s="78" t="str">
        <f t="shared" ca="1" si="25"/>
        <v/>
      </c>
      <c r="AB35" s="93">
        <f ca="1">IFERROR(VLOOKUP(AA35,'（様式１号）３整理番号表'!$B$10:$H$16,2,FALSE),0)</f>
        <v>0</v>
      </c>
      <c r="AC35" s="78" t="str">
        <f t="shared" ca="1" si="26"/>
        <v/>
      </c>
      <c r="AD35" s="78" t="str">
        <f t="shared" ca="1" si="27"/>
        <v/>
      </c>
      <c r="AE35" s="93">
        <f ca="1">IFERROR(VLOOKUP(AD35,'（様式１号）３整理番号表'!$B$21:$H$22,2,FALSE),0)</f>
        <v>0</v>
      </c>
      <c r="AF35" s="78" t="str">
        <f t="shared" ca="1" si="3"/>
        <v/>
      </c>
      <c r="AG35" s="93">
        <f ca="1">IFERROR(VLOOKUP(AF35,'（様式１号）３整理番号表'!$B$26:$H$31,2,FALSE),0)</f>
        <v>0</v>
      </c>
      <c r="AH35" s="78" t="str">
        <f t="shared" ca="1" si="28"/>
        <v/>
      </c>
      <c r="AI35" s="93">
        <f ca="1">IFERROR(VLOOKUP(AH35,'（様式１号）３整理番号表'!$J$5:$N$59,2,FALSE),0)</f>
        <v>0</v>
      </c>
      <c r="AJ35" s="77" t="str">
        <f t="shared" ca="1" si="29"/>
        <v/>
      </c>
      <c r="AK35" s="93">
        <f ca="1">IFERROR(VLOOKUP(AJ35,'（様式１号）３整理番号表'!$P$5:$R$29,2,FALSE),0)</f>
        <v>0</v>
      </c>
      <c r="AL35" s="96" t="str">
        <f t="shared" ca="1" si="30"/>
        <v/>
      </c>
      <c r="AM35" s="96" t="str">
        <f t="shared" ca="1" si="31"/>
        <v/>
      </c>
      <c r="AN35" s="96"/>
      <c r="AO35" s="77" t="str">
        <f t="shared" ca="1" si="32"/>
        <v/>
      </c>
      <c r="AP35" s="93">
        <f ca="1">IFERROR(VLOOKUP(AO35,'（様式１号）３整理番号表'!$P$5:$R$29,2,FALSE),0)</f>
        <v>0</v>
      </c>
      <c r="AQ35" s="78" t="str">
        <f t="shared" ca="1" si="33"/>
        <v/>
      </c>
      <c r="AR35" s="93">
        <f t="shared" ca="1" si="110"/>
        <v>0</v>
      </c>
      <c r="AS35" s="78" t="str">
        <f t="shared" ca="1" si="35"/>
        <v/>
      </c>
      <c r="AT35" s="40" t="str">
        <f t="shared" ca="1" si="36"/>
        <v/>
      </c>
      <c r="AU35" s="93" t="str">
        <f t="shared" ca="1" si="111"/>
        <v/>
      </c>
      <c r="AV35" s="212" t="str">
        <f t="shared" ca="1" si="38"/>
        <v/>
      </c>
      <c r="AW35" s="81" t="str">
        <f t="shared" ca="1" si="39"/>
        <v/>
      </c>
      <c r="AX35" s="622" t="str">
        <f t="shared" ca="1" si="129"/>
        <v/>
      </c>
      <c r="AY35" s="622" t="str">
        <f t="shared" ca="1" si="129"/>
        <v/>
      </c>
      <c r="AZ35" s="622" t="str">
        <f t="shared" ca="1" si="129"/>
        <v/>
      </c>
      <c r="BA35" s="622" t="str">
        <f t="shared" ca="1" si="129"/>
        <v/>
      </c>
      <c r="BB35" s="622" t="str">
        <f t="shared" ca="1" si="40"/>
        <v/>
      </c>
      <c r="BC35" s="622" t="str">
        <f t="shared" ca="1" si="130"/>
        <v/>
      </c>
      <c r="BD35" s="622" t="str">
        <f t="shared" ca="1" si="130"/>
        <v/>
      </c>
      <c r="BE35" s="622" t="str">
        <f t="shared" ca="1" si="130"/>
        <v/>
      </c>
      <c r="BF35" s="77" t="str">
        <f t="shared" ca="1" si="41"/>
        <v/>
      </c>
      <c r="BG35" s="78" t="str">
        <f t="shared" ca="1" si="42"/>
        <v/>
      </c>
      <c r="BH35" s="94">
        <f ca="1">IF(BF35&lt;&gt;"",INDEX('（様式１号）３整理番号表'!$AB$7:$AQ$12,MATCH(BF35,'（様式１号）３整理番号表'!$AA$7:$AA$12,0),MATCH(BG35,'（様式１号）３整理番号表'!$AB$6:$AQ$6,0)),0)</f>
        <v>0</v>
      </c>
      <c r="BI35" s="96" t="str">
        <f t="shared" ca="1" si="112"/>
        <v/>
      </c>
      <c r="BJ35" s="80" t="str">
        <f t="shared" ca="1" si="113"/>
        <v/>
      </c>
      <c r="BK35" s="81" t="str">
        <f t="shared" ca="1" si="44"/>
        <v/>
      </c>
      <c r="BL35" s="80" t="str">
        <f t="shared" ca="1" si="45"/>
        <v/>
      </c>
      <c r="BM35" s="79" t="str">
        <f t="shared" ca="1" si="46"/>
        <v/>
      </c>
      <c r="BN35" s="82" t="str">
        <f t="shared" ca="1" si="47"/>
        <v/>
      </c>
      <c r="BO35" s="83" t="str">
        <f t="shared" ca="1" si="48"/>
        <v/>
      </c>
      <c r="BP35" s="84" t="str">
        <f t="shared" ca="1" si="49"/>
        <v/>
      </c>
      <c r="BQ35" s="82" t="str">
        <f t="shared" ca="1" si="50"/>
        <v/>
      </c>
      <c r="BR35" s="97" t="str">
        <f t="shared" ca="1" si="51"/>
        <v/>
      </c>
      <c r="BS35" s="95" t="str">
        <f t="shared" ca="1" si="52"/>
        <v/>
      </c>
      <c r="BT35" s="184" t="str">
        <f t="shared" ca="1" si="9"/>
        <v/>
      </c>
      <c r="BU35" s="611" t="str">
        <f t="shared" ca="1" si="53"/>
        <v/>
      </c>
      <c r="BV35" s="77" t="str">
        <f t="shared" ca="1" si="54"/>
        <v/>
      </c>
      <c r="BW35" s="85" t="str">
        <f t="shared" ca="1" si="55"/>
        <v/>
      </c>
      <c r="BX35" s="86" t="str">
        <f t="shared" ca="1" si="56"/>
        <v/>
      </c>
      <c r="BY35" s="231">
        <f ca="1">IF('ポイント要件確認等（個別表）'!AD35=1,ROUNDDOWN('ポイント要件確認等（個別表）'!AV35,-3),IF('ポイント要件確認等（個別表）'!AD35=2,ROUNDDOWN('ポイント要件確認等（個別表）'!BH35,-3),IF('ポイント要件確認等（個別表）'!AD35=3,ROUNDDOWN('ポイント要件確認等（個別表）'!BT35,-3),0)))</f>
        <v>0</v>
      </c>
      <c r="BZ35" s="86" t="str">
        <f t="shared" ca="1" si="57"/>
        <v/>
      </c>
      <c r="CA35" s="232" t="str">
        <f t="shared" ca="1" si="58"/>
        <v/>
      </c>
      <c r="CB35" s="232">
        <f t="shared" ca="1" si="114"/>
        <v>0</v>
      </c>
      <c r="CC35" s="86" t="str">
        <f t="shared" ca="1" si="60"/>
        <v/>
      </c>
      <c r="CD35" s="86" t="str">
        <f t="shared" ca="1" si="61"/>
        <v/>
      </c>
      <c r="CE35" s="609"/>
      <c r="CF35" s="86" t="str">
        <f t="shared" ca="1" si="62"/>
        <v/>
      </c>
      <c r="CG35" s="185" t="str">
        <f t="shared" ca="1" si="63"/>
        <v/>
      </c>
      <c r="CH35" s="246" t="str">
        <f t="shared" ca="1" si="64"/>
        <v>含税額</v>
      </c>
      <c r="CI35" s="247" t="str">
        <f t="shared" ca="1" si="95"/>
        <v/>
      </c>
      <c r="CJ35" s="87" t="str">
        <f ca="1">IFERROR(IF(INDIRECT("'("&amp;'２個別表'!EO35&amp;")'!AR"&amp;84+EP35)&lt;&gt;1,"",1),"")</f>
        <v/>
      </c>
      <c r="CK35" s="244" t="str">
        <f t="shared" ca="1" si="119"/>
        <v/>
      </c>
      <c r="CL35" s="235" t="str">
        <f t="shared" ca="1" si="120"/>
        <v/>
      </c>
      <c r="CM35" s="239" t="str">
        <f t="shared" ca="1" si="121"/>
        <v/>
      </c>
      <c r="CN35" s="77" t="str">
        <f t="shared" ca="1" si="122"/>
        <v/>
      </c>
      <c r="CO35" s="93" t="str">
        <f ca="1">IFERROR(VLOOKUP(CN35,'（様式１号）３整理番号表'!$T$5:$V$15,2,FALSE),"")</f>
        <v/>
      </c>
      <c r="CP35" s="78" t="str">
        <f t="shared" ca="1" si="123"/>
        <v/>
      </c>
      <c r="CQ35" s="93" t="str">
        <f ca="1">IFERROR(VLOOKUP(CP35,'（様式１号）３整理番号表'!$T$19:$V$24,2,FALSE),"")</f>
        <v/>
      </c>
      <c r="CR35" s="78" t="str">
        <f ca="1">IFERROR(IF(INDIRECT("'("&amp;'２個別表'!EO35&amp;")'!AV"&amp;84+EP35)&lt;&gt;1,"",1),"")</f>
        <v/>
      </c>
      <c r="CS35" s="232">
        <f t="shared" ca="1" si="115"/>
        <v>0</v>
      </c>
      <c r="CT35" s="248">
        <f t="shared" ca="1" si="116"/>
        <v>0</v>
      </c>
      <c r="CU35" s="376" t="str">
        <f ca="1">IF(ER35="補強",IF(COUNTIFS($Z$11:Z35,Z35,$W$11:W35,1)=1,"１①",""),IF(COUNTIFS($Z$11:Z35,Z35,$W$11:W35,2)=1,"２①",""))</f>
        <v/>
      </c>
      <c r="CV35" s="57" t="str">
        <f t="shared" ca="1" si="126"/>
        <v/>
      </c>
      <c r="CW35" s="879" t="str">
        <f t="shared" ca="1" si="127"/>
        <v/>
      </c>
      <c r="CX35" s="256" t="str">
        <f t="shared" ca="1" si="12"/>
        <v/>
      </c>
      <c r="CY35" s="256" t="str">
        <f t="shared" ca="1" si="13"/>
        <v/>
      </c>
      <c r="CZ35" s="256" t="str">
        <f t="shared" ca="1" si="14"/>
        <v/>
      </c>
      <c r="DA35" s="256" t="str">
        <f t="shared" ca="1" si="15"/>
        <v/>
      </c>
      <c r="DB35" s="316" t="str">
        <f ca="1">IFERROR(VLOOKUP($CU35,'（様式１号）３整理番号表'!$Z$19:$AB$32,3,FALSE),"")</f>
        <v/>
      </c>
      <c r="DC35" s="259" t="str">
        <f t="shared" ca="1" si="72"/>
        <v>-</v>
      </c>
      <c r="DD35" s="618" t="str">
        <f t="shared" ca="1" si="73"/>
        <v/>
      </c>
      <c r="DE35" s="321" t="str">
        <f ca="1">IF(AND(AO35=18,AS35=1),IF(COUNTIFS($Y$11:Y35,Y35,$AS$11:AS35,1)=1,"２②",""),IF($CU35="１①",INDEX(INDIRECT("'("&amp;$EO35&amp;")'!AR116:BB116"),1,MATCH(INDIRECT("'("&amp;$EO35&amp;")'!C118"),INDIRECT("'("&amp;$EO35&amp;")'!AR119:BB119"),0)),""))</f>
        <v/>
      </c>
      <c r="DF35" s="324" t="str">
        <f t="shared" ca="1" si="100"/>
        <v/>
      </c>
      <c r="DG35" s="313" t="str">
        <f t="shared" ca="1" si="101"/>
        <v/>
      </c>
      <c r="DH35" s="313" t="str">
        <f t="shared" ca="1" si="102"/>
        <v/>
      </c>
      <c r="DI35" s="313" t="str">
        <f t="shared" ca="1" si="103"/>
        <v/>
      </c>
      <c r="DJ35" s="313" t="str">
        <f t="shared" ca="1" si="104"/>
        <v/>
      </c>
      <c r="DK35" s="328" t="str">
        <f t="shared" ca="1" si="105"/>
        <v/>
      </c>
      <c r="DL35" s="334" t="str">
        <f t="shared" ca="1" si="74"/>
        <v/>
      </c>
      <c r="DM35" s="915" t="str">
        <f t="shared" ca="1" si="106"/>
        <v/>
      </c>
      <c r="DN35" s="15"/>
      <c r="DO35" s="324"/>
      <c r="DP35" s="16"/>
      <c r="DQ35" s="16"/>
      <c r="DR35" s="16"/>
      <c r="DS35" s="16"/>
      <c r="DT35" s="318" t="str">
        <f>IFERROR(VLOOKUP($DN35,'（様式１号）３整理番号表'!$Z$19:$AB$32,3,FALSE),"")</f>
        <v/>
      </c>
      <c r="DU35" s="259" t="str">
        <f t="shared" si="75"/>
        <v/>
      </c>
      <c r="DV35" s="14"/>
      <c r="DW35" s="17" t="str">
        <f t="shared" ca="1" si="76"/>
        <v/>
      </c>
      <c r="DX35" s="88" t="str">
        <f t="shared" ca="1" si="99"/>
        <v/>
      </c>
      <c r="DZ35" s="339">
        <f t="shared" ca="1" si="128"/>
        <v>0</v>
      </c>
      <c r="EA35" s="339">
        <f t="shared" ca="1" si="128"/>
        <v>0</v>
      </c>
      <c r="EB35" s="339">
        <f t="shared" ca="1" si="128"/>
        <v>0</v>
      </c>
      <c r="EC35" s="339">
        <f t="shared" ca="1" si="128"/>
        <v>0</v>
      </c>
      <c r="ED35" s="339">
        <f t="shared" ca="1" si="128"/>
        <v>0</v>
      </c>
      <c r="EE35" s="339">
        <f t="shared" ca="1" si="128"/>
        <v>0</v>
      </c>
      <c r="EF35" s="339">
        <f t="shared" ca="1" si="128"/>
        <v>0</v>
      </c>
      <c r="EG35" s="339">
        <f t="shared" ca="1" si="128"/>
        <v>0</v>
      </c>
      <c r="EH35" s="339">
        <f t="shared" ca="1" si="128"/>
        <v>0</v>
      </c>
      <c r="EI35" s="339">
        <f t="shared" ca="1" si="128"/>
        <v>0</v>
      </c>
      <c r="EJ35" s="339">
        <f t="shared" ca="1" si="128"/>
        <v>0</v>
      </c>
      <c r="EK35" s="339">
        <f t="shared" ca="1" si="128"/>
        <v>0</v>
      </c>
      <c r="EL35" s="339">
        <f t="shared" ca="1" si="128"/>
        <v>0</v>
      </c>
      <c r="EM35" s="339">
        <f t="shared" ca="1" si="128"/>
        <v>0</v>
      </c>
      <c r="EO35" s="298" t="str">
        <f t="shared" ca="1" si="78"/>
        <v/>
      </c>
      <c r="EP35" s="298" t="str">
        <f t="shared" ca="1" si="96"/>
        <v/>
      </c>
      <c r="EQ35" s="298" t="str">
        <f t="shared" ca="1" si="97"/>
        <v/>
      </c>
      <c r="ER35" s="298" t="str">
        <f t="shared" ca="1" si="79"/>
        <v/>
      </c>
      <c r="ES35" s="298" t="str">
        <f ca="1">IFERROR(INDEX('郵便番号（石川県）'!$A$3:$F$2574,MATCH(INDIRECT("'("&amp;EO35&amp;")'!E7"),'郵便番号（石川県）'!$A$3:$A$2574,0),6),"")</f>
        <v/>
      </c>
      <c r="ET35" s="298" t="str">
        <f ca="1">IFERROR(INDEX('郵便番号（石川県）'!$A$3:$F$2574,MATCH(INDIRECT("'("&amp;$EO35&amp;")'!E7"),'郵便番号（石川県）'!$A$3:$A$2574,0),5),"")</f>
        <v/>
      </c>
      <c r="EU35" s="298" t="str">
        <f t="shared" ca="1" si="80"/>
        <v/>
      </c>
      <c r="EV35" s="298" t="str">
        <f t="shared" ca="1" si="81"/>
        <v/>
      </c>
      <c r="EW35" s="298" t="str">
        <f t="shared" ca="1" si="82"/>
        <v/>
      </c>
      <c r="EX35" s="298" t="str">
        <f t="shared" ca="1" si="83"/>
        <v/>
      </c>
      <c r="EY35" s="298" t="str">
        <f t="shared" ca="1" si="84"/>
        <v/>
      </c>
      <c r="EZ35" s="298" t="str">
        <f t="shared" ca="1" si="85"/>
        <v/>
      </c>
      <c r="FA35" s="298" t="str">
        <f t="shared" ca="1" si="86"/>
        <v/>
      </c>
      <c r="FB35" s="298" t="str">
        <f t="shared" ca="1" si="87"/>
        <v/>
      </c>
      <c r="FC35" s="298" t="str">
        <f t="shared" ca="1" si="88"/>
        <v/>
      </c>
      <c r="FD35" s="627" t="str">
        <f t="shared" ca="1" si="89"/>
        <v/>
      </c>
      <c r="FE35" s="629">
        <v>25</v>
      </c>
      <c r="FF35" s="299" t="str">
        <f t="shared" ca="1" si="90"/>
        <v/>
      </c>
      <c r="FG35" s="993" t="str">
        <f t="shared" ca="1" si="98"/>
        <v/>
      </c>
      <c r="FH35" s="672" t="str">
        <f t="shared" ca="1" si="91"/>
        <v/>
      </c>
      <c r="FI35" s="299">
        <f ca="1">COUNTIF($FH$11:FH35,"■")</f>
        <v>0</v>
      </c>
    </row>
    <row r="36" spans="1:165" ht="34.5" customHeight="1">
      <c r="A36" s="445">
        <f t="shared" ca="1" si="19"/>
        <v>0</v>
      </c>
      <c r="B36" s="446">
        <f>IF(R36&lt;&gt;"",IF(COUNTIF(R$11:R36,R36)=1,MAX(B$11:B35)+1,INDEX(B$11:B35,MATCH(R36,R$11:R35,0),1)),0)</f>
        <v>1</v>
      </c>
      <c r="C36" s="446">
        <f ca="1">IF(T36&lt;&gt;"",IF(COUNTIF(T$11:T36,T36)=1,MAX(C$11:C35)+1,INDEX(C$11:C35,MATCH(T36,T$11:T35,0),1)),0)</f>
        <v>0</v>
      </c>
      <c r="D36" s="446">
        <f ca="1">IF(U36&lt;&gt;"",IF(COUNTIF(U$11:U36,U36)=1,MAX(D$11:D35)+1,INDEX(D$11:D35,MATCH(U36,U$11:U35,0),1)),0)</f>
        <v>0</v>
      </c>
      <c r="E36" s="446">
        <f ca="1">IF(S36&lt;&gt;"",IF(COUNTIF(S$11:S36,S36)=1,MAX(E$11:E35)+1,INDEX(E$11:E35,MATCH(S36,S$11:S35,0),1)),0)</f>
        <v>0</v>
      </c>
      <c r="F36" s="446">
        <f ca="1">IF(Z36&lt;&gt;"",IF(COUNTIF(Z$11:Z36,Z36)=1,MAX(F$11:F35)+1,INDEX(F$11:F35,MATCH(Z36,Z$11:Z35,0),1)),0)</f>
        <v>0</v>
      </c>
      <c r="G36" s="447" cm="1">
        <f t="array" aca="1" ref="G36" ca="1">IF(Z36&lt;&gt;"",IF(COUNTIFS(Z$11:Z36,Z36,W$11:W36,W36)=1,MAX(G$11:G35)+1,INDEX(G$11:G35,MATCH(Z36&amp;W36,Z$11:Z35&amp;W$11:W36,0),1)),0)</f>
        <v>0</v>
      </c>
      <c r="H36" s="447">
        <f t="shared" ca="1" si="20"/>
        <v>0</v>
      </c>
      <c r="I36" s="447">
        <f ca="1">IF(T36="",0,IF(COUNTIF(T$11:T36,T36)=1,1,0))</f>
        <v>0</v>
      </c>
      <c r="J36" s="447">
        <f ca="1">IF(U36="",0,IF(COUNTIF(U$11:U36,U36)=1,1,0))</f>
        <v>0</v>
      </c>
      <c r="K36" s="447">
        <f ca="1">IF(S36="",0,IF(COUNTIF(S$11:S36,S36)=1,1,0))</f>
        <v>0</v>
      </c>
      <c r="L36" s="446">
        <f ca="1">IF(Z36="",0,IF(COUNTIF(Z$11:Z36,Z36)=1,1,0))</f>
        <v>0</v>
      </c>
      <c r="M36" s="767">
        <f ca="1">IF($W36=2,IF(COUNTIFS($W$11:$W36,2,$Z$11:$Z36,$Z36)=1,1,0),0)</f>
        <v>0</v>
      </c>
      <c r="N36" s="767">
        <f ca="1">IF($W36=1,IF(COUNTIFS($W$11:$W36,2,$Z$11:$Z36,$Z36)=1,1,0),0)</f>
        <v>0</v>
      </c>
      <c r="O36" s="446">
        <f ca="1">IF(H36=0,0,IF(COUNTIF(Z$11:Z36,Z36)=1,1,0))</f>
        <v>0</v>
      </c>
      <c r="P36" s="448" t="str">
        <f t="shared" ca="1" si="21"/>
        <v>石川県</v>
      </c>
      <c r="Q36" s="89">
        <f t="shared" ca="1" si="22"/>
        <v>26</v>
      </c>
      <c r="R36" s="170" t="s">
        <v>459</v>
      </c>
      <c r="S36" s="357" t="str">
        <f t="shared" ca="1" si="92"/>
        <v/>
      </c>
      <c r="T36" s="357" t="str">
        <f t="shared" ca="1" si="93"/>
        <v/>
      </c>
      <c r="U36" s="58" t="str">
        <f t="shared" ca="1" si="117"/>
        <v/>
      </c>
      <c r="V36" s="58" t="str">
        <f t="shared" ca="1" si="118"/>
        <v/>
      </c>
      <c r="W36" s="210" t="str">
        <f t="shared" ca="1" si="94"/>
        <v/>
      </c>
      <c r="X36" s="369">
        <f ca="1">IFERROR(VLOOKUP(W36,'（様式１号）３整理番号表'!$B$4:$H$5,2,FALSE),0)</f>
        <v>0</v>
      </c>
      <c r="Y36" s="768" t="str" cm="1">
        <f t="array" aca="1" ref="Y36" ca="1">IF(AND(D36=0,F36=0),"",IF(COUNTIF(D$11:D36,D36)=1,1,IF(COUNTIFS(D$11:D36,D36,F$11:F36,F36)=1,INDEX((D$11:D36,F$11:F36,Y$11:Y36),MATCH(_xlfn.MAXIFS(F$11:F35,D$11:D35,D36),$F$11:F36,0),1,3)+1,INDEX((D$11:D36,F$11:F36,Y$11:Y36),MATCH(D36&amp;F36,D$11:D36&amp;F$11:F36,0),1,3))))</f>
        <v/>
      </c>
      <c r="Z36" s="40" t="str">
        <f t="shared" ca="1" si="107"/>
        <v/>
      </c>
      <c r="AA36" s="78" t="str">
        <f t="shared" ca="1" si="25"/>
        <v/>
      </c>
      <c r="AB36" s="93">
        <f ca="1">IFERROR(VLOOKUP(AA36,'（様式１号）３整理番号表'!$B$10:$H$16,2,FALSE),0)</f>
        <v>0</v>
      </c>
      <c r="AC36" s="78" t="str">
        <f t="shared" ca="1" si="26"/>
        <v/>
      </c>
      <c r="AD36" s="78" t="str">
        <f t="shared" ca="1" si="27"/>
        <v/>
      </c>
      <c r="AE36" s="93">
        <f ca="1">IFERROR(VLOOKUP(AD36,'（様式１号）３整理番号表'!$B$21:$H$22,2,FALSE),0)</f>
        <v>0</v>
      </c>
      <c r="AF36" s="78" t="str">
        <f t="shared" ca="1" si="3"/>
        <v/>
      </c>
      <c r="AG36" s="93">
        <f ca="1">IFERROR(VLOOKUP(AF36,'（様式１号）３整理番号表'!$B$26:$H$31,2,FALSE),0)</f>
        <v>0</v>
      </c>
      <c r="AH36" s="78" t="str">
        <f t="shared" ca="1" si="28"/>
        <v/>
      </c>
      <c r="AI36" s="93">
        <f ca="1">IFERROR(VLOOKUP(AH36,'（様式１号）３整理番号表'!$J$5:$N$59,2,FALSE),0)</f>
        <v>0</v>
      </c>
      <c r="AJ36" s="77" t="str">
        <f t="shared" ca="1" si="29"/>
        <v/>
      </c>
      <c r="AK36" s="93">
        <f ca="1">IFERROR(VLOOKUP(AJ36,'（様式１号）３整理番号表'!$P$5:$R$29,2,FALSE),0)</f>
        <v>0</v>
      </c>
      <c r="AL36" s="96" t="str">
        <f t="shared" ca="1" si="30"/>
        <v/>
      </c>
      <c r="AM36" s="96" t="str">
        <f t="shared" ca="1" si="31"/>
        <v/>
      </c>
      <c r="AN36" s="96"/>
      <c r="AO36" s="77" t="str">
        <f t="shared" ca="1" si="32"/>
        <v/>
      </c>
      <c r="AP36" s="93">
        <f ca="1">IFERROR(VLOOKUP(AO36,'（様式１号）３整理番号表'!$P$5:$R$29,2,FALSE),0)</f>
        <v>0</v>
      </c>
      <c r="AQ36" s="78" t="str">
        <f t="shared" ca="1" si="33"/>
        <v/>
      </c>
      <c r="AR36" s="93">
        <f t="shared" ca="1" si="110"/>
        <v>0</v>
      </c>
      <c r="AS36" s="78" t="str">
        <f t="shared" ca="1" si="35"/>
        <v/>
      </c>
      <c r="AT36" s="40" t="str">
        <f t="shared" ca="1" si="36"/>
        <v/>
      </c>
      <c r="AU36" s="93" t="str">
        <f t="shared" ca="1" si="111"/>
        <v/>
      </c>
      <c r="AV36" s="212" t="str">
        <f t="shared" ca="1" si="38"/>
        <v/>
      </c>
      <c r="AW36" s="81" t="str">
        <f t="shared" ca="1" si="39"/>
        <v/>
      </c>
      <c r="AX36" s="622" t="str">
        <f t="shared" ca="1" si="129"/>
        <v/>
      </c>
      <c r="AY36" s="622" t="str">
        <f t="shared" ca="1" si="129"/>
        <v/>
      </c>
      <c r="AZ36" s="622" t="str">
        <f t="shared" ca="1" si="129"/>
        <v/>
      </c>
      <c r="BA36" s="622" t="str">
        <f t="shared" ca="1" si="129"/>
        <v/>
      </c>
      <c r="BB36" s="622" t="str">
        <f t="shared" ca="1" si="40"/>
        <v/>
      </c>
      <c r="BC36" s="622" t="str">
        <f t="shared" ca="1" si="130"/>
        <v/>
      </c>
      <c r="BD36" s="622" t="str">
        <f t="shared" ca="1" si="130"/>
        <v/>
      </c>
      <c r="BE36" s="622" t="str">
        <f t="shared" ca="1" si="130"/>
        <v/>
      </c>
      <c r="BF36" s="77" t="str">
        <f t="shared" ca="1" si="41"/>
        <v/>
      </c>
      <c r="BG36" s="78" t="str">
        <f t="shared" ca="1" si="42"/>
        <v/>
      </c>
      <c r="BH36" s="94">
        <f ca="1">IF(BF36&lt;&gt;"",INDEX('（様式１号）３整理番号表'!$AB$7:$AQ$12,MATCH(BF36,'（様式１号）３整理番号表'!$AA$7:$AA$12,0),MATCH(BG36,'（様式１号）３整理番号表'!$AB$6:$AQ$6,0)),0)</f>
        <v>0</v>
      </c>
      <c r="BI36" s="96" t="str">
        <f t="shared" ca="1" si="112"/>
        <v/>
      </c>
      <c r="BJ36" s="80" t="str">
        <f t="shared" ca="1" si="113"/>
        <v/>
      </c>
      <c r="BK36" s="81" t="str">
        <f t="shared" ca="1" si="44"/>
        <v/>
      </c>
      <c r="BL36" s="80" t="str">
        <f t="shared" ca="1" si="45"/>
        <v/>
      </c>
      <c r="BM36" s="79" t="str">
        <f t="shared" ca="1" si="46"/>
        <v/>
      </c>
      <c r="BN36" s="82" t="str">
        <f t="shared" ca="1" si="47"/>
        <v/>
      </c>
      <c r="BO36" s="83" t="str">
        <f t="shared" ca="1" si="48"/>
        <v/>
      </c>
      <c r="BP36" s="84" t="str">
        <f t="shared" ca="1" si="49"/>
        <v/>
      </c>
      <c r="BQ36" s="82" t="str">
        <f t="shared" ca="1" si="50"/>
        <v/>
      </c>
      <c r="BR36" s="97" t="str">
        <f t="shared" ca="1" si="51"/>
        <v/>
      </c>
      <c r="BS36" s="95" t="str">
        <f t="shared" ca="1" si="52"/>
        <v/>
      </c>
      <c r="BT36" s="184" t="str">
        <f t="shared" ca="1" si="9"/>
        <v/>
      </c>
      <c r="BU36" s="611" t="str">
        <f t="shared" ca="1" si="53"/>
        <v/>
      </c>
      <c r="BV36" s="77" t="str">
        <f t="shared" ca="1" si="54"/>
        <v/>
      </c>
      <c r="BW36" s="85" t="str">
        <f t="shared" ca="1" si="55"/>
        <v/>
      </c>
      <c r="BX36" s="86" t="str">
        <f t="shared" ca="1" si="56"/>
        <v/>
      </c>
      <c r="BY36" s="231">
        <f ca="1">IF('ポイント要件確認等（個別表）'!AD36=1,ROUNDDOWN('ポイント要件確認等（個別表）'!AV36,-3),IF('ポイント要件確認等（個別表）'!AD36=2,ROUNDDOWN('ポイント要件確認等（個別表）'!BH36,-3),IF('ポイント要件確認等（個別表）'!AD36=3,ROUNDDOWN('ポイント要件確認等（個別表）'!BT36,-3),0)))</f>
        <v>0</v>
      </c>
      <c r="BZ36" s="86" t="str">
        <f t="shared" ca="1" si="57"/>
        <v/>
      </c>
      <c r="CA36" s="232" t="str">
        <f t="shared" ca="1" si="58"/>
        <v/>
      </c>
      <c r="CB36" s="232">
        <f t="shared" ca="1" si="114"/>
        <v>0</v>
      </c>
      <c r="CC36" s="86" t="str">
        <f t="shared" ca="1" si="60"/>
        <v/>
      </c>
      <c r="CD36" s="86" t="str">
        <f t="shared" ca="1" si="61"/>
        <v/>
      </c>
      <c r="CE36" s="609"/>
      <c r="CF36" s="86" t="str">
        <f t="shared" ca="1" si="62"/>
        <v/>
      </c>
      <c r="CG36" s="185" t="str">
        <f t="shared" ca="1" si="63"/>
        <v/>
      </c>
      <c r="CH36" s="246" t="str">
        <f t="shared" ca="1" si="64"/>
        <v>含税額</v>
      </c>
      <c r="CI36" s="247" t="str">
        <f t="shared" ca="1" si="95"/>
        <v/>
      </c>
      <c r="CJ36" s="87" t="str">
        <f ca="1">IFERROR(IF(INDIRECT("'("&amp;'２個別表'!EO36&amp;")'!AR"&amp;84+EP36)&lt;&gt;1,"",1),"")</f>
        <v/>
      </c>
      <c r="CK36" s="244" t="str">
        <f t="shared" ca="1" si="119"/>
        <v/>
      </c>
      <c r="CL36" s="235" t="str">
        <f t="shared" ca="1" si="120"/>
        <v/>
      </c>
      <c r="CM36" s="239" t="str">
        <f t="shared" ca="1" si="121"/>
        <v/>
      </c>
      <c r="CN36" s="77" t="str">
        <f t="shared" ca="1" si="122"/>
        <v/>
      </c>
      <c r="CO36" s="93" t="str">
        <f ca="1">IFERROR(VLOOKUP(CN36,'（様式１号）３整理番号表'!$T$5:$V$15,2,FALSE),"")</f>
        <v/>
      </c>
      <c r="CP36" s="78" t="str">
        <f t="shared" ca="1" si="123"/>
        <v/>
      </c>
      <c r="CQ36" s="93" t="str">
        <f ca="1">IFERROR(VLOOKUP(CP36,'（様式１号）３整理番号表'!$T$19:$V$24,2,FALSE),"")</f>
        <v/>
      </c>
      <c r="CR36" s="78" t="str">
        <f ca="1">IFERROR(IF(INDIRECT("'("&amp;'２個別表'!EO36&amp;")'!AV"&amp;84+EP36)&lt;&gt;1,"",1),"")</f>
        <v/>
      </c>
      <c r="CS36" s="232">
        <f t="shared" ca="1" si="115"/>
        <v>0</v>
      </c>
      <c r="CT36" s="248">
        <f t="shared" ca="1" si="116"/>
        <v>0</v>
      </c>
      <c r="CU36" s="376" t="str">
        <f ca="1">IF(ER36="補強",IF(COUNTIFS($Z$11:Z36,Z36,$W$11:W36,1)=1,"１①",""),IF(COUNTIFS($Z$11:Z36,Z36,$W$11:W36,2)=1,"２①",""))</f>
        <v/>
      </c>
      <c r="CV36" s="57" t="str">
        <f t="shared" ca="1" si="126"/>
        <v/>
      </c>
      <c r="CW36" s="879" t="str">
        <f t="shared" ca="1" si="127"/>
        <v/>
      </c>
      <c r="CX36" s="256" t="str">
        <f t="shared" ca="1" si="12"/>
        <v/>
      </c>
      <c r="CY36" s="256" t="str">
        <f t="shared" ca="1" si="13"/>
        <v/>
      </c>
      <c r="CZ36" s="256" t="str">
        <f t="shared" ca="1" si="14"/>
        <v/>
      </c>
      <c r="DA36" s="256" t="str">
        <f t="shared" ca="1" si="15"/>
        <v/>
      </c>
      <c r="DB36" s="316" t="str">
        <f ca="1">IFERROR(VLOOKUP($CU36,'（様式１号）３整理番号表'!$Z$19:$AB$32,3,FALSE),"")</f>
        <v/>
      </c>
      <c r="DC36" s="259" t="str">
        <f t="shared" ca="1" si="72"/>
        <v>-</v>
      </c>
      <c r="DD36" s="618" t="str">
        <f t="shared" ca="1" si="73"/>
        <v/>
      </c>
      <c r="DE36" s="321" t="str">
        <f ca="1">IF(AND(AO36=18,AS36=1),IF(COUNTIFS($Y$11:Y36,Y36,$AS$11:AS36,1)=1,"２②",""),IF($CU36="１①",INDEX(INDIRECT("'("&amp;$EO36&amp;")'!AR116:BB116"),1,MATCH(INDIRECT("'("&amp;$EO36&amp;")'!C118"),INDIRECT("'("&amp;$EO36&amp;")'!AR119:BB119"),0)),""))</f>
        <v/>
      </c>
      <c r="DF36" s="324" t="str">
        <f t="shared" ca="1" si="100"/>
        <v/>
      </c>
      <c r="DG36" s="313" t="str">
        <f t="shared" ca="1" si="101"/>
        <v/>
      </c>
      <c r="DH36" s="313" t="str">
        <f t="shared" ca="1" si="102"/>
        <v/>
      </c>
      <c r="DI36" s="313" t="str">
        <f t="shared" ca="1" si="103"/>
        <v/>
      </c>
      <c r="DJ36" s="313" t="str">
        <f t="shared" ca="1" si="104"/>
        <v/>
      </c>
      <c r="DK36" s="328" t="str">
        <f t="shared" ca="1" si="105"/>
        <v/>
      </c>
      <c r="DL36" s="334" t="str">
        <f t="shared" ca="1" si="74"/>
        <v/>
      </c>
      <c r="DM36" s="915" t="str">
        <f t="shared" ca="1" si="106"/>
        <v/>
      </c>
      <c r="DN36" s="15"/>
      <c r="DO36" s="324"/>
      <c r="DP36" s="16"/>
      <c r="DQ36" s="16"/>
      <c r="DR36" s="16"/>
      <c r="DS36" s="16"/>
      <c r="DT36" s="318" t="str">
        <f>IFERROR(VLOOKUP($DN36,'（様式１号）３整理番号表'!$Z$19:$AB$32,3,FALSE),"")</f>
        <v/>
      </c>
      <c r="DU36" s="259" t="str">
        <f t="shared" si="75"/>
        <v/>
      </c>
      <c r="DV36" s="14"/>
      <c r="DW36" s="17" t="str">
        <f t="shared" ca="1" si="76"/>
        <v/>
      </c>
      <c r="DX36" s="88" t="str">
        <f t="shared" ca="1" si="99"/>
        <v/>
      </c>
      <c r="DZ36" s="339">
        <f t="shared" ca="1" si="128"/>
        <v>0</v>
      </c>
      <c r="EA36" s="339">
        <f t="shared" ca="1" si="128"/>
        <v>0</v>
      </c>
      <c r="EB36" s="339">
        <f t="shared" ca="1" si="128"/>
        <v>0</v>
      </c>
      <c r="EC36" s="339">
        <f t="shared" ca="1" si="128"/>
        <v>0</v>
      </c>
      <c r="ED36" s="339">
        <f t="shared" ca="1" si="128"/>
        <v>0</v>
      </c>
      <c r="EE36" s="339">
        <f t="shared" ca="1" si="128"/>
        <v>0</v>
      </c>
      <c r="EF36" s="339">
        <f t="shared" ca="1" si="128"/>
        <v>0</v>
      </c>
      <c r="EG36" s="339">
        <f t="shared" ca="1" si="128"/>
        <v>0</v>
      </c>
      <c r="EH36" s="339">
        <f t="shared" ca="1" si="128"/>
        <v>0</v>
      </c>
      <c r="EI36" s="339">
        <f t="shared" ca="1" si="128"/>
        <v>0</v>
      </c>
      <c r="EJ36" s="339">
        <f t="shared" ca="1" si="128"/>
        <v>0</v>
      </c>
      <c r="EK36" s="339">
        <f t="shared" ca="1" si="128"/>
        <v>0</v>
      </c>
      <c r="EL36" s="339">
        <f t="shared" ca="1" si="128"/>
        <v>0</v>
      </c>
      <c r="EM36" s="339">
        <f t="shared" ca="1" si="128"/>
        <v>0</v>
      </c>
      <c r="EO36" s="298" t="str">
        <f t="shared" ca="1" si="78"/>
        <v/>
      </c>
      <c r="EP36" s="298" t="str">
        <f t="shared" ca="1" si="96"/>
        <v/>
      </c>
      <c r="EQ36" s="298" t="str">
        <f t="shared" ca="1" si="97"/>
        <v/>
      </c>
      <c r="ER36" s="298" t="str">
        <f t="shared" ca="1" si="79"/>
        <v/>
      </c>
      <c r="ES36" s="298" t="str">
        <f ca="1">IFERROR(INDEX('郵便番号（石川県）'!$A$3:$F$2574,MATCH(INDIRECT("'("&amp;EO36&amp;")'!E7"),'郵便番号（石川県）'!$A$3:$A$2574,0),6),"")</f>
        <v/>
      </c>
      <c r="ET36" s="298" t="str">
        <f ca="1">IFERROR(INDEX('郵便番号（石川県）'!$A$3:$F$2574,MATCH(INDIRECT("'("&amp;$EO36&amp;")'!E7"),'郵便番号（石川県）'!$A$3:$A$2574,0),5),"")</f>
        <v/>
      </c>
      <c r="EU36" s="298" t="str">
        <f t="shared" ca="1" si="80"/>
        <v/>
      </c>
      <c r="EV36" s="298" t="str">
        <f t="shared" ca="1" si="81"/>
        <v/>
      </c>
      <c r="EW36" s="298" t="str">
        <f t="shared" ca="1" si="82"/>
        <v/>
      </c>
      <c r="EX36" s="298" t="str">
        <f t="shared" ca="1" si="83"/>
        <v/>
      </c>
      <c r="EY36" s="298" t="str">
        <f t="shared" ca="1" si="84"/>
        <v/>
      </c>
      <c r="EZ36" s="298" t="str">
        <f t="shared" ca="1" si="85"/>
        <v/>
      </c>
      <c r="FA36" s="298" t="str">
        <f t="shared" ca="1" si="86"/>
        <v/>
      </c>
      <c r="FB36" s="298" t="str">
        <f t="shared" ca="1" si="87"/>
        <v/>
      </c>
      <c r="FC36" s="298" t="str">
        <f t="shared" ca="1" si="88"/>
        <v/>
      </c>
      <c r="FD36" s="627" t="str">
        <f t="shared" ca="1" si="89"/>
        <v/>
      </c>
      <c r="FE36" s="630">
        <v>26</v>
      </c>
      <c r="FF36" s="299" t="str">
        <f t="shared" ca="1" si="90"/>
        <v/>
      </c>
      <c r="FG36" s="993" t="str">
        <f t="shared" ca="1" si="98"/>
        <v/>
      </c>
      <c r="FH36" s="672" t="str">
        <f t="shared" ca="1" si="91"/>
        <v/>
      </c>
      <c r="FI36" s="299">
        <f ca="1">COUNTIF($FH$11:FH36,"■")</f>
        <v>0</v>
      </c>
    </row>
    <row r="37" spans="1:165" ht="34.5" customHeight="1">
      <c r="A37" s="445">
        <f t="shared" ca="1" si="19"/>
        <v>0</v>
      </c>
      <c r="B37" s="446">
        <f>IF(R37&lt;&gt;"",IF(COUNTIF(R$11:R37,R37)=1,MAX(B$11:B36)+1,INDEX(B$11:B36,MATCH(R37,R$11:R36,0),1)),0)</f>
        <v>1</v>
      </c>
      <c r="C37" s="446">
        <f ca="1">IF(T37&lt;&gt;"",IF(COUNTIF(T$11:T37,T37)=1,MAX(C$11:C36)+1,INDEX(C$11:C36,MATCH(T37,T$11:T36,0),1)),0)</f>
        <v>0</v>
      </c>
      <c r="D37" s="446">
        <f ca="1">IF(U37&lt;&gt;"",IF(COUNTIF(U$11:U37,U37)=1,MAX(D$11:D36)+1,INDEX(D$11:D36,MATCH(U37,U$11:U36,0),1)),0)</f>
        <v>0</v>
      </c>
      <c r="E37" s="446">
        <f ca="1">IF(S37&lt;&gt;"",IF(COUNTIF(S$11:S37,S37)=1,MAX(E$11:E36)+1,INDEX(E$11:E36,MATCH(S37,S$11:S36,0),1)),0)</f>
        <v>0</v>
      </c>
      <c r="F37" s="446">
        <f ca="1">IF(Z37&lt;&gt;"",IF(COUNTIF(Z$11:Z37,Z37)=1,MAX(F$11:F36)+1,INDEX(F$11:F36,MATCH(Z37,Z$11:Z36,0),1)),0)</f>
        <v>0</v>
      </c>
      <c r="G37" s="447" cm="1">
        <f t="array" aca="1" ref="G37" ca="1">IF(Z37&lt;&gt;"",IF(COUNTIFS(Z$11:Z37,Z37,W$11:W37,W37)=1,MAX(G$11:G36)+1,INDEX(G$11:G36,MATCH(Z37&amp;W37,Z$11:Z36&amp;W$11:W37,0),1)),0)</f>
        <v>0</v>
      </c>
      <c r="H37" s="447">
        <f t="shared" ca="1" si="20"/>
        <v>0</v>
      </c>
      <c r="I37" s="447">
        <f ca="1">IF(T37="",0,IF(COUNTIF(T$11:T37,T37)=1,1,0))</f>
        <v>0</v>
      </c>
      <c r="J37" s="447">
        <f ca="1">IF(U37="",0,IF(COUNTIF(U$11:U37,U37)=1,1,0))</f>
        <v>0</v>
      </c>
      <c r="K37" s="447">
        <f ca="1">IF(S37="",0,IF(COUNTIF(S$11:S37,S37)=1,1,0))</f>
        <v>0</v>
      </c>
      <c r="L37" s="446">
        <f ca="1">IF(Z37="",0,IF(COUNTIF(Z$11:Z37,Z37)=1,1,0))</f>
        <v>0</v>
      </c>
      <c r="M37" s="767">
        <f ca="1">IF($W37=2,IF(COUNTIFS($W$11:$W37,2,$Z$11:$Z37,$Z37)=1,1,0),0)</f>
        <v>0</v>
      </c>
      <c r="N37" s="767">
        <f ca="1">IF($W37=1,IF(COUNTIFS($W$11:$W37,2,$Z$11:$Z37,$Z37)=1,1,0),0)</f>
        <v>0</v>
      </c>
      <c r="O37" s="446">
        <f ca="1">IF(H37=0,0,IF(COUNTIF(Z$11:Z37,Z37)=1,1,0))</f>
        <v>0</v>
      </c>
      <c r="P37" s="448" t="str">
        <f t="shared" ca="1" si="21"/>
        <v>石川県</v>
      </c>
      <c r="Q37" s="89">
        <f t="shared" ca="1" si="22"/>
        <v>27</v>
      </c>
      <c r="R37" s="170" t="s">
        <v>459</v>
      </c>
      <c r="S37" s="357" t="str">
        <f t="shared" ca="1" si="92"/>
        <v/>
      </c>
      <c r="T37" s="357" t="str">
        <f t="shared" ca="1" si="93"/>
        <v/>
      </c>
      <c r="U37" s="58" t="str">
        <f t="shared" ca="1" si="117"/>
        <v/>
      </c>
      <c r="V37" s="58" t="str">
        <f t="shared" ca="1" si="118"/>
        <v/>
      </c>
      <c r="W37" s="210" t="str">
        <f t="shared" ca="1" si="94"/>
        <v/>
      </c>
      <c r="X37" s="369">
        <f ca="1">IFERROR(VLOOKUP(W37,'（様式１号）３整理番号表'!$B$4:$H$5,2,FALSE),0)</f>
        <v>0</v>
      </c>
      <c r="Y37" s="768" t="str" cm="1">
        <f t="array" aca="1" ref="Y37" ca="1">IF(AND(D37=0,F37=0),"",IF(COUNTIF(D$11:D37,D37)=1,1,IF(COUNTIFS(D$11:D37,D37,F$11:F37,F37)=1,INDEX((D$11:D37,F$11:F37,Y$11:Y37),MATCH(_xlfn.MAXIFS(F$11:F36,D$11:D36,D37),$F$11:F37,0),1,3)+1,INDEX((D$11:D37,F$11:F37,Y$11:Y37),MATCH(D37&amp;F37,D$11:D37&amp;F$11:F37,0),1,3))))</f>
        <v/>
      </c>
      <c r="Z37" s="40" t="str">
        <f t="shared" ca="1" si="107"/>
        <v/>
      </c>
      <c r="AA37" s="78" t="str">
        <f t="shared" ca="1" si="25"/>
        <v/>
      </c>
      <c r="AB37" s="93">
        <f ca="1">IFERROR(VLOOKUP(AA37,'（様式１号）３整理番号表'!$B$10:$H$16,2,FALSE),0)</f>
        <v>0</v>
      </c>
      <c r="AC37" s="78" t="str">
        <f t="shared" ca="1" si="26"/>
        <v/>
      </c>
      <c r="AD37" s="78" t="str">
        <f t="shared" ca="1" si="27"/>
        <v/>
      </c>
      <c r="AE37" s="93">
        <f ca="1">IFERROR(VLOOKUP(AD37,'（様式１号）３整理番号表'!$B$21:$H$22,2,FALSE),0)</f>
        <v>0</v>
      </c>
      <c r="AF37" s="78" t="str">
        <f t="shared" ca="1" si="3"/>
        <v/>
      </c>
      <c r="AG37" s="93">
        <f ca="1">IFERROR(VLOOKUP(AF37,'（様式１号）３整理番号表'!$B$26:$H$31,2,FALSE),0)</f>
        <v>0</v>
      </c>
      <c r="AH37" s="78" t="str">
        <f t="shared" ca="1" si="28"/>
        <v/>
      </c>
      <c r="AI37" s="93">
        <f ca="1">IFERROR(VLOOKUP(AH37,'（様式１号）３整理番号表'!$J$5:$N$59,2,FALSE),0)</f>
        <v>0</v>
      </c>
      <c r="AJ37" s="77" t="str">
        <f t="shared" ca="1" si="29"/>
        <v/>
      </c>
      <c r="AK37" s="93">
        <f ca="1">IFERROR(VLOOKUP(AJ37,'（様式１号）３整理番号表'!$P$5:$R$29,2,FALSE),0)</f>
        <v>0</v>
      </c>
      <c r="AL37" s="96" t="str">
        <f t="shared" ca="1" si="30"/>
        <v/>
      </c>
      <c r="AM37" s="96" t="str">
        <f t="shared" ca="1" si="31"/>
        <v/>
      </c>
      <c r="AN37" s="96"/>
      <c r="AO37" s="77" t="str">
        <f t="shared" ca="1" si="32"/>
        <v/>
      </c>
      <c r="AP37" s="93">
        <f ca="1">IFERROR(VLOOKUP(AO37,'（様式１号）３整理番号表'!$P$5:$R$29,2,FALSE),0)</f>
        <v>0</v>
      </c>
      <c r="AQ37" s="78" t="str">
        <f t="shared" ca="1" si="33"/>
        <v/>
      </c>
      <c r="AR37" s="93">
        <f t="shared" ca="1" si="110"/>
        <v>0</v>
      </c>
      <c r="AS37" s="78" t="str">
        <f t="shared" ca="1" si="35"/>
        <v/>
      </c>
      <c r="AT37" s="40" t="str">
        <f t="shared" ca="1" si="36"/>
        <v/>
      </c>
      <c r="AU37" s="93" t="str">
        <f t="shared" ca="1" si="111"/>
        <v/>
      </c>
      <c r="AV37" s="212" t="str">
        <f t="shared" ca="1" si="38"/>
        <v/>
      </c>
      <c r="AW37" s="81" t="str">
        <f t="shared" ca="1" si="39"/>
        <v/>
      </c>
      <c r="AX37" s="622" t="str">
        <f t="shared" ca="1" si="129"/>
        <v/>
      </c>
      <c r="AY37" s="622" t="str">
        <f t="shared" ca="1" si="129"/>
        <v/>
      </c>
      <c r="AZ37" s="622" t="str">
        <f t="shared" ca="1" si="129"/>
        <v/>
      </c>
      <c r="BA37" s="622" t="str">
        <f t="shared" ca="1" si="129"/>
        <v/>
      </c>
      <c r="BB37" s="622" t="str">
        <f t="shared" ca="1" si="40"/>
        <v/>
      </c>
      <c r="BC37" s="622" t="str">
        <f t="shared" ca="1" si="130"/>
        <v/>
      </c>
      <c r="BD37" s="622" t="str">
        <f t="shared" ca="1" si="130"/>
        <v/>
      </c>
      <c r="BE37" s="622" t="str">
        <f t="shared" ca="1" si="130"/>
        <v/>
      </c>
      <c r="BF37" s="77" t="str">
        <f t="shared" ca="1" si="41"/>
        <v/>
      </c>
      <c r="BG37" s="78" t="str">
        <f t="shared" ca="1" si="42"/>
        <v/>
      </c>
      <c r="BH37" s="94">
        <f ca="1">IF(BF37&lt;&gt;"",INDEX('（様式１号）３整理番号表'!$AB$7:$AQ$12,MATCH(BF37,'（様式１号）３整理番号表'!$AA$7:$AA$12,0),MATCH(BG37,'（様式１号）３整理番号表'!$AB$6:$AQ$6,0)),0)</f>
        <v>0</v>
      </c>
      <c r="BI37" s="96" t="str">
        <f t="shared" ca="1" si="112"/>
        <v/>
      </c>
      <c r="BJ37" s="80" t="str">
        <f t="shared" ca="1" si="113"/>
        <v/>
      </c>
      <c r="BK37" s="81" t="str">
        <f t="shared" ca="1" si="44"/>
        <v/>
      </c>
      <c r="BL37" s="80" t="str">
        <f t="shared" ca="1" si="45"/>
        <v/>
      </c>
      <c r="BM37" s="79" t="str">
        <f t="shared" ca="1" si="46"/>
        <v/>
      </c>
      <c r="BN37" s="82" t="str">
        <f t="shared" ca="1" si="47"/>
        <v/>
      </c>
      <c r="BO37" s="83" t="str">
        <f t="shared" ca="1" si="48"/>
        <v/>
      </c>
      <c r="BP37" s="84" t="str">
        <f t="shared" ca="1" si="49"/>
        <v/>
      </c>
      <c r="BQ37" s="82" t="str">
        <f t="shared" ca="1" si="50"/>
        <v/>
      </c>
      <c r="BR37" s="97" t="str">
        <f t="shared" ca="1" si="51"/>
        <v/>
      </c>
      <c r="BS37" s="95" t="str">
        <f t="shared" ca="1" si="52"/>
        <v/>
      </c>
      <c r="BT37" s="184" t="str">
        <f t="shared" ca="1" si="9"/>
        <v/>
      </c>
      <c r="BU37" s="611" t="str">
        <f t="shared" ca="1" si="53"/>
        <v/>
      </c>
      <c r="BV37" s="77" t="str">
        <f t="shared" ca="1" si="54"/>
        <v/>
      </c>
      <c r="BW37" s="85" t="str">
        <f t="shared" ca="1" si="55"/>
        <v/>
      </c>
      <c r="BX37" s="86" t="str">
        <f t="shared" ca="1" si="56"/>
        <v/>
      </c>
      <c r="BY37" s="231">
        <f ca="1">IF('ポイント要件確認等（個別表）'!AD37=1,ROUNDDOWN('ポイント要件確認等（個別表）'!AV37,-3),IF('ポイント要件確認等（個別表）'!AD37=2,ROUNDDOWN('ポイント要件確認等（個別表）'!BH37,-3),IF('ポイント要件確認等（個別表）'!AD37=3,ROUNDDOWN('ポイント要件確認等（個別表）'!BT37,-3),0)))</f>
        <v>0</v>
      </c>
      <c r="BZ37" s="86" t="str">
        <f t="shared" ca="1" si="57"/>
        <v/>
      </c>
      <c r="CA37" s="232" t="str">
        <f t="shared" ca="1" si="58"/>
        <v/>
      </c>
      <c r="CB37" s="232">
        <f t="shared" ca="1" si="114"/>
        <v>0</v>
      </c>
      <c r="CC37" s="86" t="str">
        <f t="shared" ca="1" si="60"/>
        <v/>
      </c>
      <c r="CD37" s="86" t="str">
        <f t="shared" ca="1" si="61"/>
        <v/>
      </c>
      <c r="CE37" s="609"/>
      <c r="CF37" s="86" t="str">
        <f t="shared" ca="1" si="62"/>
        <v/>
      </c>
      <c r="CG37" s="185" t="str">
        <f t="shared" ca="1" si="63"/>
        <v/>
      </c>
      <c r="CH37" s="246" t="str">
        <f t="shared" ca="1" si="64"/>
        <v>含税額</v>
      </c>
      <c r="CI37" s="247" t="str">
        <f t="shared" ca="1" si="95"/>
        <v/>
      </c>
      <c r="CJ37" s="87" t="str">
        <f ca="1">IFERROR(IF(INDIRECT("'("&amp;'２個別表'!EO37&amp;")'!AR"&amp;84+EP37)&lt;&gt;1,"",1),"")</f>
        <v/>
      </c>
      <c r="CK37" s="244" t="str">
        <f t="shared" ca="1" si="119"/>
        <v/>
      </c>
      <c r="CL37" s="235" t="str">
        <f t="shared" ca="1" si="120"/>
        <v/>
      </c>
      <c r="CM37" s="239" t="str">
        <f t="shared" ca="1" si="121"/>
        <v/>
      </c>
      <c r="CN37" s="77" t="str">
        <f t="shared" ca="1" si="122"/>
        <v/>
      </c>
      <c r="CO37" s="93" t="str">
        <f ca="1">IFERROR(VLOOKUP(CN37,'（様式１号）３整理番号表'!$T$5:$V$15,2,FALSE),"")</f>
        <v/>
      </c>
      <c r="CP37" s="78" t="str">
        <f t="shared" ca="1" si="123"/>
        <v/>
      </c>
      <c r="CQ37" s="93" t="str">
        <f ca="1">IFERROR(VLOOKUP(CP37,'（様式１号）３整理番号表'!$T$19:$V$24,2,FALSE),"")</f>
        <v/>
      </c>
      <c r="CR37" s="78" t="str">
        <f ca="1">IFERROR(IF(INDIRECT("'("&amp;'２個別表'!EO37&amp;")'!AV"&amp;84+EP37)&lt;&gt;1,"",1),"")</f>
        <v/>
      </c>
      <c r="CS37" s="232">
        <f t="shared" ca="1" si="115"/>
        <v>0</v>
      </c>
      <c r="CT37" s="248">
        <f t="shared" ca="1" si="116"/>
        <v>0</v>
      </c>
      <c r="CU37" s="376" t="str">
        <f ca="1">IF(ER37="補強",IF(COUNTIFS($Z$11:Z37,Z37,$W$11:W37,1)=1,"１①",""),IF(COUNTIFS($Z$11:Z37,Z37,$W$11:W37,2)=1,"２①",""))</f>
        <v/>
      </c>
      <c r="CV37" s="57" t="str">
        <f t="shared" ca="1" si="126"/>
        <v/>
      </c>
      <c r="CW37" s="879" t="str">
        <f t="shared" ca="1" si="127"/>
        <v/>
      </c>
      <c r="CX37" s="256" t="str">
        <f t="shared" ca="1" si="12"/>
        <v/>
      </c>
      <c r="CY37" s="256" t="str">
        <f t="shared" ca="1" si="13"/>
        <v/>
      </c>
      <c r="CZ37" s="256" t="str">
        <f t="shared" ca="1" si="14"/>
        <v/>
      </c>
      <c r="DA37" s="256" t="str">
        <f t="shared" ca="1" si="15"/>
        <v/>
      </c>
      <c r="DB37" s="316" t="str">
        <f ca="1">IFERROR(VLOOKUP($CU37,'（様式１号）３整理番号表'!$Z$19:$AB$32,3,FALSE),"")</f>
        <v/>
      </c>
      <c r="DC37" s="259" t="str">
        <f t="shared" ca="1" si="72"/>
        <v>-</v>
      </c>
      <c r="DD37" s="618" t="str">
        <f t="shared" ca="1" si="73"/>
        <v/>
      </c>
      <c r="DE37" s="321" t="str">
        <f ca="1">IF(AND(AO37=18,AS37=1),IF(COUNTIFS($Y$11:Y37,Y37,$AS$11:AS37,1)=1,"２②",""),IF($CU37="１①",INDEX(INDIRECT("'("&amp;$EO37&amp;")'!AR116:BB116"),1,MATCH(INDIRECT("'("&amp;$EO37&amp;")'!C118"),INDIRECT("'("&amp;$EO37&amp;")'!AR119:BB119"),0)),""))</f>
        <v/>
      </c>
      <c r="DF37" s="324" t="str">
        <f t="shared" ca="1" si="100"/>
        <v/>
      </c>
      <c r="DG37" s="313" t="str">
        <f t="shared" ca="1" si="101"/>
        <v/>
      </c>
      <c r="DH37" s="313" t="str">
        <f t="shared" ca="1" si="102"/>
        <v/>
      </c>
      <c r="DI37" s="313" t="str">
        <f t="shared" ca="1" si="103"/>
        <v/>
      </c>
      <c r="DJ37" s="313" t="str">
        <f t="shared" ca="1" si="104"/>
        <v/>
      </c>
      <c r="DK37" s="328" t="str">
        <f t="shared" ca="1" si="105"/>
        <v/>
      </c>
      <c r="DL37" s="334" t="str">
        <f t="shared" ca="1" si="74"/>
        <v/>
      </c>
      <c r="DM37" s="915" t="str">
        <f t="shared" ca="1" si="106"/>
        <v/>
      </c>
      <c r="DN37" s="15"/>
      <c r="DO37" s="324"/>
      <c r="DP37" s="16"/>
      <c r="DQ37" s="16"/>
      <c r="DR37" s="16"/>
      <c r="DS37" s="16"/>
      <c r="DT37" s="318" t="str">
        <f>IFERROR(VLOOKUP($DN37,'（様式１号）３整理番号表'!$Z$19:$AB$32,3,FALSE),"")</f>
        <v/>
      </c>
      <c r="DU37" s="259" t="str">
        <f t="shared" si="75"/>
        <v/>
      </c>
      <c r="DV37" s="14"/>
      <c r="DW37" s="17" t="str">
        <f t="shared" ca="1" si="76"/>
        <v/>
      </c>
      <c r="DX37" s="88" t="str">
        <f t="shared" ca="1" si="99"/>
        <v/>
      </c>
      <c r="DZ37" s="339">
        <f t="shared" ca="1" si="128"/>
        <v>0</v>
      </c>
      <c r="EA37" s="339">
        <f t="shared" ca="1" si="128"/>
        <v>0</v>
      </c>
      <c r="EB37" s="339">
        <f t="shared" ca="1" si="128"/>
        <v>0</v>
      </c>
      <c r="EC37" s="339">
        <f t="shared" ca="1" si="128"/>
        <v>0</v>
      </c>
      <c r="ED37" s="339">
        <f t="shared" ca="1" si="128"/>
        <v>0</v>
      </c>
      <c r="EE37" s="339">
        <f t="shared" ca="1" si="128"/>
        <v>0</v>
      </c>
      <c r="EF37" s="339">
        <f t="shared" ca="1" si="128"/>
        <v>0</v>
      </c>
      <c r="EG37" s="339">
        <f t="shared" ca="1" si="128"/>
        <v>0</v>
      </c>
      <c r="EH37" s="339">
        <f t="shared" ca="1" si="128"/>
        <v>0</v>
      </c>
      <c r="EI37" s="339">
        <f t="shared" ca="1" si="128"/>
        <v>0</v>
      </c>
      <c r="EJ37" s="339">
        <f t="shared" ca="1" si="128"/>
        <v>0</v>
      </c>
      <c r="EK37" s="339">
        <f t="shared" ca="1" si="128"/>
        <v>0</v>
      </c>
      <c r="EL37" s="339">
        <f t="shared" ca="1" si="128"/>
        <v>0</v>
      </c>
      <c r="EM37" s="339">
        <f t="shared" ca="1" si="128"/>
        <v>0</v>
      </c>
      <c r="EO37" s="298" t="str">
        <f t="shared" ca="1" si="78"/>
        <v/>
      </c>
      <c r="EP37" s="298" t="str">
        <f t="shared" ca="1" si="96"/>
        <v/>
      </c>
      <c r="EQ37" s="298" t="str">
        <f t="shared" ca="1" si="97"/>
        <v/>
      </c>
      <c r="ER37" s="298" t="str">
        <f t="shared" ca="1" si="79"/>
        <v/>
      </c>
      <c r="ES37" s="298" t="str">
        <f ca="1">IFERROR(INDEX('郵便番号（石川県）'!$A$3:$F$2574,MATCH(INDIRECT("'("&amp;EO37&amp;")'!E7"),'郵便番号（石川県）'!$A$3:$A$2574,0),6),"")</f>
        <v/>
      </c>
      <c r="ET37" s="298" t="str">
        <f ca="1">IFERROR(INDEX('郵便番号（石川県）'!$A$3:$F$2574,MATCH(INDIRECT("'("&amp;$EO37&amp;")'!E7"),'郵便番号（石川県）'!$A$3:$A$2574,0),5),"")</f>
        <v/>
      </c>
      <c r="EU37" s="298" t="str">
        <f t="shared" ca="1" si="80"/>
        <v/>
      </c>
      <c r="EV37" s="298" t="str">
        <f t="shared" ca="1" si="81"/>
        <v/>
      </c>
      <c r="EW37" s="298" t="str">
        <f t="shared" ca="1" si="82"/>
        <v/>
      </c>
      <c r="EX37" s="298" t="str">
        <f t="shared" ca="1" si="83"/>
        <v/>
      </c>
      <c r="EY37" s="298" t="str">
        <f t="shared" ca="1" si="84"/>
        <v/>
      </c>
      <c r="EZ37" s="298" t="str">
        <f t="shared" ca="1" si="85"/>
        <v/>
      </c>
      <c r="FA37" s="298" t="str">
        <f t="shared" ca="1" si="86"/>
        <v/>
      </c>
      <c r="FB37" s="298" t="str">
        <f t="shared" ca="1" si="87"/>
        <v/>
      </c>
      <c r="FC37" s="298" t="str">
        <f t="shared" ca="1" si="88"/>
        <v/>
      </c>
      <c r="FD37" s="627" t="str">
        <f t="shared" ca="1" si="89"/>
        <v/>
      </c>
      <c r="FE37" s="629">
        <v>27</v>
      </c>
      <c r="FF37" s="299" t="str">
        <f t="shared" ca="1" si="90"/>
        <v/>
      </c>
      <c r="FG37" s="993" t="str">
        <f t="shared" ca="1" si="98"/>
        <v/>
      </c>
      <c r="FH37" s="672" t="str">
        <f t="shared" ca="1" si="91"/>
        <v/>
      </c>
      <c r="FI37" s="299">
        <f ca="1">COUNTIF($FH$11:FH37,"■")</f>
        <v>0</v>
      </c>
    </row>
    <row r="38" spans="1:165" ht="34.5" customHeight="1">
      <c r="A38" s="445">
        <f t="shared" ca="1" si="19"/>
        <v>0</v>
      </c>
      <c r="B38" s="446">
        <f>IF(R38&lt;&gt;"",IF(COUNTIF(R$11:R38,R38)=1,MAX(B$11:B37)+1,INDEX(B$11:B37,MATCH(R38,R$11:R37,0),1)),0)</f>
        <v>1</v>
      </c>
      <c r="C38" s="446">
        <f ca="1">IF(T38&lt;&gt;"",IF(COUNTIF(T$11:T38,T38)=1,MAX(C$11:C37)+1,INDEX(C$11:C37,MATCH(T38,T$11:T37,0),1)),0)</f>
        <v>0</v>
      </c>
      <c r="D38" s="446">
        <f ca="1">IF(U38&lt;&gt;"",IF(COUNTIF(U$11:U38,U38)=1,MAX(D$11:D37)+1,INDEX(D$11:D37,MATCH(U38,U$11:U37,0),1)),0)</f>
        <v>0</v>
      </c>
      <c r="E38" s="446">
        <f ca="1">IF(S38&lt;&gt;"",IF(COUNTIF(S$11:S38,S38)=1,MAX(E$11:E37)+1,INDEX(E$11:E37,MATCH(S38,S$11:S37,0),1)),0)</f>
        <v>0</v>
      </c>
      <c r="F38" s="446">
        <f ca="1">IF(Z38&lt;&gt;"",IF(COUNTIF(Z$11:Z38,Z38)=1,MAX(F$11:F37)+1,INDEX(F$11:F37,MATCH(Z38,Z$11:Z37,0),1)),0)</f>
        <v>0</v>
      </c>
      <c r="G38" s="447" cm="1">
        <f t="array" aca="1" ref="G38" ca="1">IF(Z38&lt;&gt;"",IF(COUNTIFS(Z$11:Z38,Z38,W$11:W38,W38)=1,MAX(G$11:G37)+1,INDEX(G$11:G37,MATCH(Z38&amp;W38,Z$11:Z37&amp;W$11:W38,0),1)),0)</f>
        <v>0</v>
      </c>
      <c r="H38" s="447">
        <f t="shared" ca="1" si="20"/>
        <v>0</v>
      </c>
      <c r="I38" s="447">
        <f ca="1">IF(T38="",0,IF(COUNTIF(T$11:T38,T38)=1,1,0))</f>
        <v>0</v>
      </c>
      <c r="J38" s="447">
        <f ca="1">IF(U38="",0,IF(COUNTIF(U$11:U38,U38)=1,1,0))</f>
        <v>0</v>
      </c>
      <c r="K38" s="447">
        <f ca="1">IF(S38="",0,IF(COUNTIF(S$11:S38,S38)=1,1,0))</f>
        <v>0</v>
      </c>
      <c r="L38" s="446">
        <f ca="1">IF(Z38="",0,IF(COUNTIF(Z$11:Z38,Z38)=1,1,0))</f>
        <v>0</v>
      </c>
      <c r="M38" s="767">
        <f ca="1">IF($W38=2,IF(COUNTIFS($W$11:$W38,2,$Z$11:$Z38,$Z38)=1,1,0),0)</f>
        <v>0</v>
      </c>
      <c r="N38" s="767">
        <f ca="1">IF($W38=1,IF(COUNTIFS($W$11:$W38,2,$Z$11:$Z38,$Z38)=1,1,0),0)</f>
        <v>0</v>
      </c>
      <c r="O38" s="446">
        <f ca="1">IF(H38=0,0,IF(COUNTIF(Z$11:Z38,Z38)=1,1,0))</f>
        <v>0</v>
      </c>
      <c r="P38" s="448" t="str">
        <f t="shared" ca="1" si="21"/>
        <v>石川県</v>
      </c>
      <c r="Q38" s="89">
        <f t="shared" ca="1" si="22"/>
        <v>28</v>
      </c>
      <c r="R38" s="170" t="s">
        <v>459</v>
      </c>
      <c r="S38" s="357" t="str">
        <f t="shared" ca="1" si="92"/>
        <v/>
      </c>
      <c r="T38" s="357" t="str">
        <f t="shared" ca="1" si="93"/>
        <v/>
      </c>
      <c r="U38" s="58" t="str">
        <f t="shared" ca="1" si="117"/>
        <v/>
      </c>
      <c r="V38" s="58" t="str">
        <f t="shared" ca="1" si="118"/>
        <v/>
      </c>
      <c r="W38" s="210" t="str">
        <f t="shared" ca="1" si="94"/>
        <v/>
      </c>
      <c r="X38" s="369">
        <f ca="1">IFERROR(VLOOKUP(W38,'（様式１号）３整理番号表'!$B$4:$H$5,2,FALSE),0)</f>
        <v>0</v>
      </c>
      <c r="Y38" s="768" t="str" cm="1">
        <f t="array" aca="1" ref="Y38" ca="1">IF(AND(D38=0,F38=0),"",IF(COUNTIF(D$11:D38,D38)=1,1,IF(COUNTIFS(D$11:D38,D38,F$11:F38,F38)=1,INDEX((D$11:D38,F$11:F38,Y$11:Y38),MATCH(_xlfn.MAXIFS(F$11:F37,D$11:D37,D38),$F$11:F38,0),1,3)+1,INDEX((D$11:D38,F$11:F38,Y$11:Y38),MATCH(D38&amp;F38,D$11:D38&amp;F$11:F38,0),1,3))))</f>
        <v/>
      </c>
      <c r="Z38" s="40" t="str">
        <f t="shared" ca="1" si="107"/>
        <v/>
      </c>
      <c r="AA38" s="78" t="str">
        <f t="shared" ca="1" si="25"/>
        <v/>
      </c>
      <c r="AB38" s="93">
        <f ca="1">IFERROR(VLOOKUP(AA38,'（様式１号）３整理番号表'!$B$10:$H$16,2,FALSE),0)</f>
        <v>0</v>
      </c>
      <c r="AC38" s="78" t="str">
        <f t="shared" ca="1" si="26"/>
        <v/>
      </c>
      <c r="AD38" s="78" t="str">
        <f t="shared" ca="1" si="27"/>
        <v/>
      </c>
      <c r="AE38" s="93">
        <f ca="1">IFERROR(VLOOKUP(AD38,'（様式１号）３整理番号表'!$B$21:$H$22,2,FALSE),0)</f>
        <v>0</v>
      </c>
      <c r="AF38" s="78" t="str">
        <f t="shared" ca="1" si="3"/>
        <v/>
      </c>
      <c r="AG38" s="93">
        <f ca="1">IFERROR(VLOOKUP(AF38,'（様式１号）３整理番号表'!$B$26:$H$31,2,FALSE),0)</f>
        <v>0</v>
      </c>
      <c r="AH38" s="78" t="str">
        <f t="shared" ca="1" si="28"/>
        <v/>
      </c>
      <c r="AI38" s="93">
        <f ca="1">IFERROR(VLOOKUP(AH38,'（様式１号）３整理番号表'!$J$5:$N$59,2,FALSE),0)</f>
        <v>0</v>
      </c>
      <c r="AJ38" s="77" t="str">
        <f t="shared" ca="1" si="29"/>
        <v/>
      </c>
      <c r="AK38" s="93">
        <f ca="1">IFERROR(VLOOKUP(AJ38,'（様式１号）３整理番号表'!$P$5:$R$29,2,FALSE),0)</f>
        <v>0</v>
      </c>
      <c r="AL38" s="96" t="str">
        <f t="shared" ca="1" si="30"/>
        <v/>
      </c>
      <c r="AM38" s="96" t="str">
        <f t="shared" ca="1" si="31"/>
        <v/>
      </c>
      <c r="AN38" s="96"/>
      <c r="AO38" s="77" t="str">
        <f t="shared" ca="1" si="32"/>
        <v/>
      </c>
      <c r="AP38" s="93">
        <f ca="1">IFERROR(VLOOKUP(AO38,'（様式１号）３整理番号表'!$P$5:$R$29,2,FALSE),0)</f>
        <v>0</v>
      </c>
      <c r="AQ38" s="78" t="str">
        <f t="shared" ca="1" si="33"/>
        <v/>
      </c>
      <c r="AR38" s="93">
        <f t="shared" ca="1" si="110"/>
        <v>0</v>
      </c>
      <c r="AS38" s="78" t="str">
        <f t="shared" ca="1" si="35"/>
        <v/>
      </c>
      <c r="AT38" s="40" t="str">
        <f t="shared" ca="1" si="36"/>
        <v/>
      </c>
      <c r="AU38" s="93" t="str">
        <f t="shared" ca="1" si="111"/>
        <v/>
      </c>
      <c r="AV38" s="212" t="str">
        <f t="shared" ca="1" si="38"/>
        <v/>
      </c>
      <c r="AW38" s="81" t="str">
        <f t="shared" ca="1" si="39"/>
        <v/>
      </c>
      <c r="AX38" s="622" t="str">
        <f t="shared" ca="1" si="129"/>
        <v/>
      </c>
      <c r="AY38" s="622" t="str">
        <f t="shared" ca="1" si="129"/>
        <v/>
      </c>
      <c r="AZ38" s="622" t="str">
        <f t="shared" ca="1" si="129"/>
        <v/>
      </c>
      <c r="BA38" s="622" t="str">
        <f t="shared" ca="1" si="129"/>
        <v/>
      </c>
      <c r="BB38" s="622" t="str">
        <f t="shared" ca="1" si="40"/>
        <v/>
      </c>
      <c r="BC38" s="622" t="str">
        <f t="shared" ca="1" si="130"/>
        <v/>
      </c>
      <c r="BD38" s="622" t="str">
        <f t="shared" ca="1" si="130"/>
        <v/>
      </c>
      <c r="BE38" s="622" t="str">
        <f t="shared" ca="1" si="130"/>
        <v/>
      </c>
      <c r="BF38" s="77" t="str">
        <f t="shared" ca="1" si="41"/>
        <v/>
      </c>
      <c r="BG38" s="78" t="str">
        <f t="shared" ca="1" si="42"/>
        <v/>
      </c>
      <c r="BH38" s="94">
        <f ca="1">IF(BF38&lt;&gt;"",INDEX('（様式１号）３整理番号表'!$AB$7:$AQ$12,MATCH(BF38,'（様式１号）３整理番号表'!$AA$7:$AA$12,0),MATCH(BG38,'（様式１号）３整理番号表'!$AB$6:$AQ$6,0)),0)</f>
        <v>0</v>
      </c>
      <c r="BI38" s="96" t="str">
        <f t="shared" ca="1" si="112"/>
        <v/>
      </c>
      <c r="BJ38" s="80" t="str">
        <f t="shared" ca="1" si="113"/>
        <v/>
      </c>
      <c r="BK38" s="81" t="str">
        <f t="shared" ca="1" si="44"/>
        <v/>
      </c>
      <c r="BL38" s="80" t="str">
        <f t="shared" ca="1" si="45"/>
        <v/>
      </c>
      <c r="BM38" s="79" t="str">
        <f t="shared" ca="1" si="46"/>
        <v/>
      </c>
      <c r="BN38" s="82" t="str">
        <f t="shared" ca="1" si="47"/>
        <v/>
      </c>
      <c r="BO38" s="83" t="str">
        <f t="shared" ca="1" si="48"/>
        <v/>
      </c>
      <c r="BP38" s="84" t="str">
        <f t="shared" ca="1" si="49"/>
        <v/>
      </c>
      <c r="BQ38" s="82" t="str">
        <f t="shared" ca="1" si="50"/>
        <v/>
      </c>
      <c r="BR38" s="97" t="str">
        <f t="shared" ca="1" si="51"/>
        <v/>
      </c>
      <c r="BS38" s="95" t="str">
        <f t="shared" ca="1" si="52"/>
        <v/>
      </c>
      <c r="BT38" s="184" t="str">
        <f t="shared" ca="1" si="9"/>
        <v/>
      </c>
      <c r="BU38" s="611" t="str">
        <f t="shared" ca="1" si="53"/>
        <v/>
      </c>
      <c r="BV38" s="77" t="str">
        <f t="shared" ca="1" si="54"/>
        <v/>
      </c>
      <c r="BW38" s="85" t="str">
        <f t="shared" ca="1" si="55"/>
        <v/>
      </c>
      <c r="BX38" s="86" t="str">
        <f t="shared" ca="1" si="56"/>
        <v/>
      </c>
      <c r="BY38" s="231">
        <f ca="1">IF('ポイント要件確認等（個別表）'!AD38=1,ROUNDDOWN('ポイント要件確認等（個別表）'!AV38,-3),IF('ポイント要件確認等（個別表）'!AD38=2,ROUNDDOWN('ポイント要件確認等（個別表）'!BH38,-3),IF('ポイント要件確認等（個別表）'!AD38=3,ROUNDDOWN('ポイント要件確認等（個別表）'!BT38,-3),0)))</f>
        <v>0</v>
      </c>
      <c r="BZ38" s="86" t="str">
        <f t="shared" ca="1" si="57"/>
        <v/>
      </c>
      <c r="CA38" s="232" t="str">
        <f t="shared" ca="1" si="58"/>
        <v/>
      </c>
      <c r="CB38" s="232">
        <f t="shared" ca="1" si="114"/>
        <v>0</v>
      </c>
      <c r="CC38" s="86" t="str">
        <f t="shared" ca="1" si="60"/>
        <v/>
      </c>
      <c r="CD38" s="86" t="str">
        <f t="shared" ca="1" si="61"/>
        <v/>
      </c>
      <c r="CE38" s="609"/>
      <c r="CF38" s="86" t="str">
        <f t="shared" ca="1" si="62"/>
        <v/>
      </c>
      <c r="CG38" s="185" t="str">
        <f t="shared" ca="1" si="63"/>
        <v/>
      </c>
      <c r="CH38" s="246" t="str">
        <f t="shared" ca="1" si="64"/>
        <v>含税額</v>
      </c>
      <c r="CI38" s="247" t="str">
        <f t="shared" ca="1" si="95"/>
        <v/>
      </c>
      <c r="CJ38" s="87" t="str">
        <f ca="1">IFERROR(IF(INDIRECT("'("&amp;'２個別表'!EO38&amp;")'!AR"&amp;84+EP38)&lt;&gt;1,"",1),"")</f>
        <v/>
      </c>
      <c r="CK38" s="244" t="str">
        <f t="shared" ca="1" si="119"/>
        <v/>
      </c>
      <c r="CL38" s="235" t="str">
        <f t="shared" ca="1" si="120"/>
        <v/>
      </c>
      <c r="CM38" s="239" t="str">
        <f t="shared" ca="1" si="121"/>
        <v/>
      </c>
      <c r="CN38" s="77" t="str">
        <f t="shared" ca="1" si="122"/>
        <v/>
      </c>
      <c r="CO38" s="93" t="str">
        <f ca="1">IFERROR(VLOOKUP(CN38,'（様式１号）３整理番号表'!$T$5:$V$15,2,FALSE),"")</f>
        <v/>
      </c>
      <c r="CP38" s="78" t="str">
        <f t="shared" ca="1" si="123"/>
        <v/>
      </c>
      <c r="CQ38" s="93" t="str">
        <f ca="1">IFERROR(VLOOKUP(CP38,'（様式１号）３整理番号表'!$T$19:$V$24,2,FALSE),"")</f>
        <v/>
      </c>
      <c r="CR38" s="78" t="str">
        <f ca="1">IFERROR(IF(INDIRECT("'("&amp;'２個別表'!EO38&amp;")'!AV"&amp;84+EP38)&lt;&gt;1,"",1),"")</f>
        <v/>
      </c>
      <c r="CS38" s="232">
        <f t="shared" ca="1" si="115"/>
        <v>0</v>
      </c>
      <c r="CT38" s="248">
        <f t="shared" ca="1" si="116"/>
        <v>0</v>
      </c>
      <c r="CU38" s="376" t="str">
        <f ca="1">IF(ER38="補強",IF(COUNTIFS($Z$11:Z38,Z38,$W$11:W38,1)=1,"１①",""),IF(COUNTIFS($Z$11:Z38,Z38,$W$11:W38,2)=1,"２①",""))</f>
        <v/>
      </c>
      <c r="CV38" s="57" t="str">
        <f t="shared" ca="1" si="126"/>
        <v/>
      </c>
      <c r="CW38" s="879" t="str">
        <f t="shared" ca="1" si="127"/>
        <v/>
      </c>
      <c r="CX38" s="256" t="str">
        <f t="shared" ca="1" si="12"/>
        <v/>
      </c>
      <c r="CY38" s="256" t="str">
        <f t="shared" ca="1" si="13"/>
        <v/>
      </c>
      <c r="CZ38" s="256" t="str">
        <f t="shared" ca="1" si="14"/>
        <v/>
      </c>
      <c r="DA38" s="256" t="str">
        <f t="shared" ca="1" si="15"/>
        <v/>
      </c>
      <c r="DB38" s="316" t="str">
        <f ca="1">IFERROR(VLOOKUP($CU38,'（様式１号）３整理番号表'!$Z$19:$AB$32,3,FALSE),"")</f>
        <v/>
      </c>
      <c r="DC38" s="259" t="str">
        <f t="shared" ca="1" si="72"/>
        <v>-</v>
      </c>
      <c r="DD38" s="618" t="str">
        <f t="shared" ca="1" si="73"/>
        <v/>
      </c>
      <c r="DE38" s="321" t="str">
        <f ca="1">IF(AND(AO38=18,AS38=1),IF(COUNTIFS($Y$11:Y38,Y38,$AS$11:AS38,1)=1,"２②",""),IF($CU38="１①",INDEX(INDIRECT("'("&amp;$EO38&amp;")'!AR116:BB116"),1,MATCH(INDIRECT("'("&amp;$EO38&amp;")'!C118"),INDIRECT("'("&amp;$EO38&amp;")'!AR119:BB119"),0)),""))</f>
        <v/>
      </c>
      <c r="DF38" s="324" t="str">
        <f t="shared" ca="1" si="100"/>
        <v/>
      </c>
      <c r="DG38" s="313" t="str">
        <f t="shared" ca="1" si="101"/>
        <v/>
      </c>
      <c r="DH38" s="313" t="str">
        <f t="shared" ca="1" si="102"/>
        <v/>
      </c>
      <c r="DI38" s="313" t="str">
        <f t="shared" ca="1" si="103"/>
        <v/>
      </c>
      <c r="DJ38" s="313" t="str">
        <f t="shared" ca="1" si="104"/>
        <v/>
      </c>
      <c r="DK38" s="328" t="str">
        <f t="shared" ca="1" si="105"/>
        <v/>
      </c>
      <c r="DL38" s="334" t="str">
        <f t="shared" ca="1" si="74"/>
        <v/>
      </c>
      <c r="DM38" s="915" t="str">
        <f t="shared" ca="1" si="106"/>
        <v/>
      </c>
      <c r="DN38" s="15"/>
      <c r="DO38" s="324"/>
      <c r="DP38" s="16"/>
      <c r="DQ38" s="16"/>
      <c r="DR38" s="16"/>
      <c r="DS38" s="16"/>
      <c r="DT38" s="318" t="str">
        <f>IFERROR(VLOOKUP($DN38,'（様式１号）３整理番号表'!$Z$19:$AB$32,3,FALSE),"")</f>
        <v/>
      </c>
      <c r="DU38" s="259" t="str">
        <f t="shared" si="75"/>
        <v/>
      </c>
      <c r="DV38" s="14"/>
      <c r="DW38" s="17" t="str">
        <f t="shared" ca="1" si="76"/>
        <v/>
      </c>
      <c r="DX38" s="88" t="str">
        <f t="shared" ca="1" si="99"/>
        <v/>
      </c>
      <c r="DZ38" s="339">
        <f t="shared" ca="1" si="128"/>
        <v>0</v>
      </c>
      <c r="EA38" s="339">
        <f t="shared" ca="1" si="128"/>
        <v>0</v>
      </c>
      <c r="EB38" s="339">
        <f t="shared" ca="1" si="128"/>
        <v>0</v>
      </c>
      <c r="EC38" s="339">
        <f t="shared" ca="1" si="128"/>
        <v>0</v>
      </c>
      <c r="ED38" s="339">
        <f t="shared" ca="1" si="128"/>
        <v>0</v>
      </c>
      <c r="EE38" s="339">
        <f t="shared" ca="1" si="128"/>
        <v>0</v>
      </c>
      <c r="EF38" s="339">
        <f t="shared" ca="1" si="128"/>
        <v>0</v>
      </c>
      <c r="EG38" s="339">
        <f t="shared" ca="1" si="128"/>
        <v>0</v>
      </c>
      <c r="EH38" s="339">
        <f t="shared" ca="1" si="128"/>
        <v>0</v>
      </c>
      <c r="EI38" s="339">
        <f t="shared" ca="1" si="128"/>
        <v>0</v>
      </c>
      <c r="EJ38" s="339">
        <f t="shared" ca="1" si="128"/>
        <v>0</v>
      </c>
      <c r="EK38" s="339">
        <f t="shared" ca="1" si="128"/>
        <v>0</v>
      </c>
      <c r="EL38" s="339">
        <f t="shared" ca="1" si="128"/>
        <v>0</v>
      </c>
      <c r="EM38" s="339">
        <f t="shared" ca="1" si="128"/>
        <v>0</v>
      </c>
      <c r="EO38" s="298" t="str">
        <f t="shared" ca="1" si="78"/>
        <v/>
      </c>
      <c r="EP38" s="298" t="str">
        <f t="shared" ca="1" si="96"/>
        <v/>
      </c>
      <c r="EQ38" s="298" t="str">
        <f t="shared" ca="1" si="97"/>
        <v/>
      </c>
      <c r="ER38" s="298" t="str">
        <f t="shared" ca="1" si="79"/>
        <v/>
      </c>
      <c r="ES38" s="298" t="str">
        <f ca="1">IFERROR(INDEX('郵便番号（石川県）'!$A$3:$F$2574,MATCH(INDIRECT("'("&amp;EO38&amp;")'!E7"),'郵便番号（石川県）'!$A$3:$A$2574,0),6),"")</f>
        <v/>
      </c>
      <c r="ET38" s="298" t="str">
        <f ca="1">IFERROR(INDEX('郵便番号（石川県）'!$A$3:$F$2574,MATCH(INDIRECT("'("&amp;$EO38&amp;")'!E7"),'郵便番号（石川県）'!$A$3:$A$2574,0),5),"")</f>
        <v/>
      </c>
      <c r="EU38" s="298" t="str">
        <f t="shared" ca="1" si="80"/>
        <v/>
      </c>
      <c r="EV38" s="298" t="str">
        <f t="shared" ca="1" si="81"/>
        <v/>
      </c>
      <c r="EW38" s="298" t="str">
        <f t="shared" ca="1" si="82"/>
        <v/>
      </c>
      <c r="EX38" s="298" t="str">
        <f t="shared" ca="1" si="83"/>
        <v/>
      </c>
      <c r="EY38" s="298" t="str">
        <f t="shared" ca="1" si="84"/>
        <v/>
      </c>
      <c r="EZ38" s="298" t="str">
        <f t="shared" ca="1" si="85"/>
        <v/>
      </c>
      <c r="FA38" s="298" t="str">
        <f t="shared" ca="1" si="86"/>
        <v/>
      </c>
      <c r="FB38" s="298" t="str">
        <f t="shared" ca="1" si="87"/>
        <v/>
      </c>
      <c r="FC38" s="298" t="str">
        <f t="shared" ca="1" si="88"/>
        <v/>
      </c>
      <c r="FD38" s="627" t="str">
        <f t="shared" ca="1" si="89"/>
        <v/>
      </c>
      <c r="FE38" s="630">
        <v>28</v>
      </c>
      <c r="FF38" s="299" t="str">
        <f t="shared" ca="1" si="90"/>
        <v/>
      </c>
      <c r="FG38" s="993" t="str">
        <f t="shared" ca="1" si="98"/>
        <v/>
      </c>
      <c r="FH38" s="672" t="str">
        <f t="shared" ca="1" si="91"/>
        <v/>
      </c>
      <c r="FI38" s="299">
        <f ca="1">COUNTIF($FH$11:FH38,"■")</f>
        <v>0</v>
      </c>
    </row>
    <row r="39" spans="1:165" ht="34.5" customHeight="1">
      <c r="A39" s="445">
        <f t="shared" ca="1" si="19"/>
        <v>0</v>
      </c>
      <c r="B39" s="446">
        <f>IF(R39&lt;&gt;"",IF(COUNTIF(R$11:R39,R39)=1,MAX(B$11:B38)+1,INDEX(B$11:B38,MATCH(R39,R$11:R38,0),1)),0)</f>
        <v>1</v>
      </c>
      <c r="C39" s="446">
        <f ca="1">IF(T39&lt;&gt;"",IF(COUNTIF(T$11:T39,T39)=1,MAX(C$11:C38)+1,INDEX(C$11:C38,MATCH(T39,T$11:T38,0),1)),0)</f>
        <v>0</v>
      </c>
      <c r="D39" s="446">
        <f ca="1">IF(U39&lt;&gt;"",IF(COUNTIF(U$11:U39,U39)=1,MAX(D$11:D38)+1,INDEX(D$11:D38,MATCH(U39,U$11:U38,0),1)),0)</f>
        <v>0</v>
      </c>
      <c r="E39" s="446">
        <f ca="1">IF(S39&lt;&gt;"",IF(COUNTIF(S$11:S39,S39)=1,MAX(E$11:E38)+1,INDEX(E$11:E38,MATCH(S39,S$11:S38,0),1)),0)</f>
        <v>0</v>
      </c>
      <c r="F39" s="446">
        <f ca="1">IF(Z39&lt;&gt;"",IF(COUNTIF(Z$11:Z39,Z39)=1,MAX(F$11:F38)+1,INDEX(F$11:F38,MATCH(Z39,Z$11:Z38,0),1)),0)</f>
        <v>0</v>
      </c>
      <c r="G39" s="447" cm="1">
        <f t="array" aca="1" ref="G39" ca="1">IF(Z39&lt;&gt;"",IF(COUNTIFS(Z$11:Z39,Z39,W$11:W39,W39)=1,MAX(G$11:G38)+1,INDEX(G$11:G38,MATCH(Z39&amp;W39,Z$11:Z38&amp;W$11:W39,0),1)),0)</f>
        <v>0</v>
      </c>
      <c r="H39" s="447">
        <f t="shared" ca="1" si="20"/>
        <v>0</v>
      </c>
      <c r="I39" s="447">
        <f ca="1">IF(T39="",0,IF(COUNTIF(T$11:T39,T39)=1,1,0))</f>
        <v>0</v>
      </c>
      <c r="J39" s="447">
        <f ca="1">IF(U39="",0,IF(COUNTIF(U$11:U39,U39)=1,1,0))</f>
        <v>0</v>
      </c>
      <c r="K39" s="447">
        <f ca="1">IF(S39="",0,IF(COUNTIF(S$11:S39,S39)=1,1,0))</f>
        <v>0</v>
      </c>
      <c r="L39" s="446">
        <f ca="1">IF(Z39="",0,IF(COUNTIF(Z$11:Z39,Z39)=1,1,0))</f>
        <v>0</v>
      </c>
      <c r="M39" s="767">
        <f ca="1">IF($W39=2,IF(COUNTIFS($W$11:$W39,2,$Z$11:$Z39,$Z39)=1,1,0),0)</f>
        <v>0</v>
      </c>
      <c r="N39" s="767">
        <f ca="1">IF($W39=1,IF(COUNTIFS($W$11:$W39,2,$Z$11:$Z39,$Z39)=1,1,0),0)</f>
        <v>0</v>
      </c>
      <c r="O39" s="446">
        <f ca="1">IF(H39=0,0,IF(COUNTIF(Z$11:Z39,Z39)=1,1,0))</f>
        <v>0</v>
      </c>
      <c r="P39" s="448" t="str">
        <f t="shared" ca="1" si="21"/>
        <v>石川県</v>
      </c>
      <c r="Q39" s="89">
        <f t="shared" ca="1" si="22"/>
        <v>29</v>
      </c>
      <c r="R39" s="170" t="s">
        <v>459</v>
      </c>
      <c r="S39" s="357" t="str">
        <f t="shared" ca="1" si="92"/>
        <v/>
      </c>
      <c r="T39" s="357" t="str">
        <f t="shared" ca="1" si="93"/>
        <v/>
      </c>
      <c r="U39" s="58" t="str">
        <f t="shared" ca="1" si="117"/>
        <v/>
      </c>
      <c r="V39" s="58" t="str">
        <f t="shared" ca="1" si="118"/>
        <v/>
      </c>
      <c r="W39" s="210" t="str">
        <f t="shared" ca="1" si="94"/>
        <v/>
      </c>
      <c r="X39" s="369">
        <f ca="1">IFERROR(VLOOKUP(W39,'（様式１号）３整理番号表'!$B$4:$H$5,2,FALSE),0)</f>
        <v>0</v>
      </c>
      <c r="Y39" s="768" t="str" cm="1">
        <f t="array" aca="1" ref="Y39" ca="1">IF(AND(D39=0,F39=0),"",IF(COUNTIF(D$11:D39,D39)=1,1,IF(COUNTIFS(D$11:D39,D39,F$11:F39,F39)=1,INDEX((D$11:D39,F$11:F39,Y$11:Y39),MATCH(_xlfn.MAXIFS(F$11:F38,D$11:D38,D39),$F$11:F39,0),1,3)+1,INDEX((D$11:D39,F$11:F39,Y$11:Y39),MATCH(D39&amp;F39,D$11:D39&amp;F$11:F39,0),1,3))))</f>
        <v/>
      </c>
      <c r="Z39" s="40" t="str">
        <f t="shared" ca="1" si="107"/>
        <v/>
      </c>
      <c r="AA39" s="78" t="str">
        <f t="shared" ca="1" si="25"/>
        <v/>
      </c>
      <c r="AB39" s="93">
        <f ca="1">IFERROR(VLOOKUP(AA39,'（様式１号）３整理番号表'!$B$10:$H$16,2,FALSE),0)</f>
        <v>0</v>
      </c>
      <c r="AC39" s="78" t="str">
        <f t="shared" ca="1" si="26"/>
        <v/>
      </c>
      <c r="AD39" s="78" t="str">
        <f t="shared" ca="1" si="27"/>
        <v/>
      </c>
      <c r="AE39" s="93">
        <f ca="1">IFERROR(VLOOKUP(AD39,'（様式１号）３整理番号表'!$B$21:$H$22,2,FALSE),0)</f>
        <v>0</v>
      </c>
      <c r="AF39" s="78" t="str">
        <f t="shared" ca="1" si="3"/>
        <v/>
      </c>
      <c r="AG39" s="93">
        <f ca="1">IFERROR(VLOOKUP(AF39,'（様式１号）３整理番号表'!$B$26:$H$31,2,FALSE),0)</f>
        <v>0</v>
      </c>
      <c r="AH39" s="78" t="str">
        <f t="shared" ca="1" si="28"/>
        <v/>
      </c>
      <c r="AI39" s="93">
        <f ca="1">IFERROR(VLOOKUP(AH39,'（様式１号）３整理番号表'!$J$5:$N$59,2,FALSE),0)</f>
        <v>0</v>
      </c>
      <c r="AJ39" s="77" t="str">
        <f t="shared" ca="1" si="29"/>
        <v/>
      </c>
      <c r="AK39" s="93">
        <f ca="1">IFERROR(VLOOKUP(AJ39,'（様式１号）３整理番号表'!$P$5:$R$29,2,FALSE),0)</f>
        <v>0</v>
      </c>
      <c r="AL39" s="96" t="str">
        <f t="shared" ca="1" si="30"/>
        <v/>
      </c>
      <c r="AM39" s="96" t="str">
        <f t="shared" ca="1" si="31"/>
        <v/>
      </c>
      <c r="AN39" s="96"/>
      <c r="AO39" s="77" t="str">
        <f t="shared" ca="1" si="32"/>
        <v/>
      </c>
      <c r="AP39" s="93">
        <f ca="1">IFERROR(VLOOKUP(AO39,'（様式１号）３整理番号表'!$P$5:$R$29,2,FALSE),0)</f>
        <v>0</v>
      </c>
      <c r="AQ39" s="78" t="str">
        <f t="shared" ca="1" si="33"/>
        <v/>
      </c>
      <c r="AR39" s="93">
        <f t="shared" ca="1" si="110"/>
        <v>0</v>
      </c>
      <c r="AS39" s="78" t="str">
        <f t="shared" ca="1" si="35"/>
        <v/>
      </c>
      <c r="AT39" s="40" t="str">
        <f t="shared" ca="1" si="36"/>
        <v/>
      </c>
      <c r="AU39" s="93" t="str">
        <f t="shared" ca="1" si="111"/>
        <v/>
      </c>
      <c r="AV39" s="212" t="str">
        <f t="shared" ca="1" si="38"/>
        <v/>
      </c>
      <c r="AW39" s="81" t="str">
        <f t="shared" ca="1" si="39"/>
        <v/>
      </c>
      <c r="AX39" s="622" t="str">
        <f t="shared" ca="1" si="129"/>
        <v/>
      </c>
      <c r="AY39" s="622" t="str">
        <f t="shared" ca="1" si="129"/>
        <v/>
      </c>
      <c r="AZ39" s="622" t="str">
        <f t="shared" ca="1" si="129"/>
        <v/>
      </c>
      <c r="BA39" s="622" t="str">
        <f t="shared" ca="1" si="129"/>
        <v/>
      </c>
      <c r="BB39" s="622" t="str">
        <f t="shared" ca="1" si="40"/>
        <v/>
      </c>
      <c r="BC39" s="622" t="str">
        <f t="shared" ca="1" si="130"/>
        <v/>
      </c>
      <c r="BD39" s="622" t="str">
        <f t="shared" ca="1" si="130"/>
        <v/>
      </c>
      <c r="BE39" s="622" t="str">
        <f t="shared" ca="1" si="130"/>
        <v/>
      </c>
      <c r="BF39" s="77" t="str">
        <f t="shared" ca="1" si="41"/>
        <v/>
      </c>
      <c r="BG39" s="78" t="str">
        <f t="shared" ca="1" si="42"/>
        <v/>
      </c>
      <c r="BH39" s="94">
        <f ca="1">IF(BF39&lt;&gt;"",INDEX('（様式１号）３整理番号表'!$AB$7:$AQ$12,MATCH(BF39,'（様式１号）３整理番号表'!$AA$7:$AA$12,0),MATCH(BG39,'（様式１号）３整理番号表'!$AB$6:$AQ$6,0)),0)</f>
        <v>0</v>
      </c>
      <c r="BI39" s="96" t="str">
        <f t="shared" ca="1" si="112"/>
        <v/>
      </c>
      <c r="BJ39" s="80" t="str">
        <f t="shared" ca="1" si="113"/>
        <v/>
      </c>
      <c r="BK39" s="81" t="str">
        <f t="shared" ca="1" si="44"/>
        <v/>
      </c>
      <c r="BL39" s="80" t="str">
        <f t="shared" ca="1" si="45"/>
        <v/>
      </c>
      <c r="BM39" s="79" t="str">
        <f t="shared" ca="1" si="46"/>
        <v/>
      </c>
      <c r="BN39" s="82" t="str">
        <f t="shared" ca="1" si="47"/>
        <v/>
      </c>
      <c r="BO39" s="83" t="str">
        <f t="shared" ca="1" si="48"/>
        <v/>
      </c>
      <c r="BP39" s="84" t="str">
        <f t="shared" ca="1" si="49"/>
        <v/>
      </c>
      <c r="BQ39" s="82" t="str">
        <f t="shared" ca="1" si="50"/>
        <v/>
      </c>
      <c r="BR39" s="97" t="str">
        <f t="shared" ca="1" si="51"/>
        <v/>
      </c>
      <c r="BS39" s="95" t="str">
        <f t="shared" ca="1" si="52"/>
        <v/>
      </c>
      <c r="BT39" s="184" t="str">
        <f t="shared" ca="1" si="9"/>
        <v/>
      </c>
      <c r="BU39" s="611" t="str">
        <f t="shared" ca="1" si="53"/>
        <v/>
      </c>
      <c r="BV39" s="77" t="str">
        <f t="shared" ca="1" si="54"/>
        <v/>
      </c>
      <c r="BW39" s="85" t="str">
        <f t="shared" ca="1" si="55"/>
        <v/>
      </c>
      <c r="BX39" s="86" t="str">
        <f t="shared" ca="1" si="56"/>
        <v/>
      </c>
      <c r="BY39" s="231">
        <f ca="1">IF('ポイント要件確認等（個別表）'!AD39=1,ROUNDDOWN('ポイント要件確認等（個別表）'!AV39,-3),IF('ポイント要件確認等（個別表）'!AD39=2,ROUNDDOWN('ポイント要件確認等（個別表）'!BH39,-3),IF('ポイント要件確認等（個別表）'!AD39=3,ROUNDDOWN('ポイント要件確認等（個別表）'!BT39,-3),0)))</f>
        <v>0</v>
      </c>
      <c r="BZ39" s="86" t="str">
        <f t="shared" ca="1" si="57"/>
        <v/>
      </c>
      <c r="CA39" s="232" t="str">
        <f t="shared" ca="1" si="58"/>
        <v/>
      </c>
      <c r="CB39" s="232">
        <f t="shared" ca="1" si="114"/>
        <v>0</v>
      </c>
      <c r="CC39" s="86" t="str">
        <f t="shared" ca="1" si="60"/>
        <v/>
      </c>
      <c r="CD39" s="86" t="str">
        <f t="shared" ca="1" si="61"/>
        <v/>
      </c>
      <c r="CE39" s="609"/>
      <c r="CF39" s="86" t="str">
        <f t="shared" ca="1" si="62"/>
        <v/>
      </c>
      <c r="CG39" s="185" t="str">
        <f t="shared" ca="1" si="63"/>
        <v/>
      </c>
      <c r="CH39" s="246" t="str">
        <f t="shared" ca="1" si="64"/>
        <v>含税額</v>
      </c>
      <c r="CI39" s="247" t="str">
        <f t="shared" ca="1" si="95"/>
        <v/>
      </c>
      <c r="CJ39" s="87" t="str">
        <f ca="1">IFERROR(IF(INDIRECT("'("&amp;'２個別表'!EO39&amp;")'!AR"&amp;84+EP39)&lt;&gt;1,"",1),"")</f>
        <v/>
      </c>
      <c r="CK39" s="244" t="str">
        <f t="shared" ca="1" si="119"/>
        <v/>
      </c>
      <c r="CL39" s="235" t="str">
        <f t="shared" ca="1" si="120"/>
        <v/>
      </c>
      <c r="CM39" s="239" t="str">
        <f t="shared" ca="1" si="121"/>
        <v/>
      </c>
      <c r="CN39" s="77" t="str">
        <f t="shared" ca="1" si="122"/>
        <v/>
      </c>
      <c r="CO39" s="93" t="str">
        <f ca="1">IFERROR(VLOOKUP(CN39,'（様式１号）３整理番号表'!$T$5:$V$15,2,FALSE),"")</f>
        <v/>
      </c>
      <c r="CP39" s="78" t="str">
        <f t="shared" ca="1" si="123"/>
        <v/>
      </c>
      <c r="CQ39" s="93" t="str">
        <f ca="1">IFERROR(VLOOKUP(CP39,'（様式１号）３整理番号表'!$T$19:$V$24,2,FALSE),"")</f>
        <v/>
      </c>
      <c r="CR39" s="78" t="str">
        <f ca="1">IFERROR(IF(INDIRECT("'("&amp;'２個別表'!EO39&amp;")'!AV"&amp;84+EP39)&lt;&gt;1,"",1),"")</f>
        <v/>
      </c>
      <c r="CS39" s="232">
        <f t="shared" ca="1" si="115"/>
        <v>0</v>
      </c>
      <c r="CT39" s="248">
        <f t="shared" ca="1" si="116"/>
        <v>0</v>
      </c>
      <c r="CU39" s="376" t="str">
        <f ca="1">IF(ER39="補強",IF(COUNTIFS($Z$11:Z39,Z39,$W$11:W39,1)=1,"１①",""),IF(COUNTIFS($Z$11:Z39,Z39,$W$11:W39,2)=1,"２①",""))</f>
        <v/>
      </c>
      <c r="CV39" s="57" t="str">
        <f t="shared" ca="1" si="126"/>
        <v/>
      </c>
      <c r="CW39" s="879" t="str">
        <f t="shared" ca="1" si="127"/>
        <v/>
      </c>
      <c r="CX39" s="256" t="str">
        <f t="shared" ca="1" si="12"/>
        <v/>
      </c>
      <c r="CY39" s="256" t="str">
        <f t="shared" ca="1" si="13"/>
        <v/>
      </c>
      <c r="CZ39" s="256" t="str">
        <f t="shared" ca="1" si="14"/>
        <v/>
      </c>
      <c r="DA39" s="256" t="str">
        <f t="shared" ca="1" si="15"/>
        <v/>
      </c>
      <c r="DB39" s="316" t="str">
        <f ca="1">IFERROR(VLOOKUP($CU39,'（様式１号）３整理番号表'!$Z$19:$AB$32,3,FALSE),"")</f>
        <v/>
      </c>
      <c r="DC39" s="259" t="str">
        <f t="shared" ca="1" si="72"/>
        <v>-</v>
      </c>
      <c r="DD39" s="618" t="str">
        <f t="shared" ca="1" si="73"/>
        <v/>
      </c>
      <c r="DE39" s="321" t="str">
        <f ca="1">IF(AND(AO39=18,AS39=1),IF(COUNTIFS($Y$11:Y39,Y39,$AS$11:AS39,1)=1,"２②",""),IF($CU39="１①",INDEX(INDIRECT("'("&amp;$EO39&amp;")'!AR116:BB116"),1,MATCH(INDIRECT("'("&amp;$EO39&amp;")'!C118"),INDIRECT("'("&amp;$EO39&amp;")'!AR119:BB119"),0)),""))</f>
        <v/>
      </c>
      <c r="DF39" s="324" t="str">
        <f t="shared" ca="1" si="100"/>
        <v/>
      </c>
      <c r="DG39" s="313" t="str">
        <f t="shared" ca="1" si="101"/>
        <v/>
      </c>
      <c r="DH39" s="313" t="str">
        <f t="shared" ca="1" si="102"/>
        <v/>
      </c>
      <c r="DI39" s="313" t="str">
        <f t="shared" ca="1" si="103"/>
        <v/>
      </c>
      <c r="DJ39" s="313" t="str">
        <f t="shared" ca="1" si="104"/>
        <v/>
      </c>
      <c r="DK39" s="328" t="str">
        <f t="shared" ca="1" si="105"/>
        <v/>
      </c>
      <c r="DL39" s="334" t="str">
        <f t="shared" ca="1" si="74"/>
        <v/>
      </c>
      <c r="DM39" s="915" t="str">
        <f t="shared" ca="1" si="106"/>
        <v/>
      </c>
      <c r="DN39" s="15"/>
      <c r="DO39" s="324"/>
      <c r="DP39" s="16"/>
      <c r="DQ39" s="16"/>
      <c r="DR39" s="16"/>
      <c r="DS39" s="16"/>
      <c r="DT39" s="318" t="str">
        <f>IFERROR(VLOOKUP($DN39,'（様式１号）３整理番号表'!$Z$19:$AB$32,3,FALSE),"")</f>
        <v/>
      </c>
      <c r="DU39" s="259" t="str">
        <f t="shared" si="75"/>
        <v/>
      </c>
      <c r="DV39" s="14"/>
      <c r="DW39" s="17" t="str">
        <f t="shared" ca="1" si="76"/>
        <v/>
      </c>
      <c r="DX39" s="88" t="str">
        <f t="shared" ca="1" si="99"/>
        <v/>
      </c>
      <c r="DZ39" s="339">
        <f t="shared" ca="1" si="128"/>
        <v>0</v>
      </c>
      <c r="EA39" s="339">
        <f t="shared" ca="1" si="128"/>
        <v>0</v>
      </c>
      <c r="EB39" s="339">
        <f t="shared" ca="1" si="128"/>
        <v>0</v>
      </c>
      <c r="EC39" s="339">
        <f t="shared" ca="1" si="128"/>
        <v>0</v>
      </c>
      <c r="ED39" s="339">
        <f t="shared" ca="1" si="128"/>
        <v>0</v>
      </c>
      <c r="EE39" s="339">
        <f t="shared" ca="1" si="128"/>
        <v>0</v>
      </c>
      <c r="EF39" s="339">
        <f t="shared" ca="1" si="128"/>
        <v>0</v>
      </c>
      <c r="EG39" s="339">
        <f t="shared" ca="1" si="128"/>
        <v>0</v>
      </c>
      <c r="EH39" s="339">
        <f t="shared" ca="1" si="128"/>
        <v>0</v>
      </c>
      <c r="EI39" s="339">
        <f t="shared" ca="1" si="128"/>
        <v>0</v>
      </c>
      <c r="EJ39" s="339">
        <f t="shared" ca="1" si="128"/>
        <v>0</v>
      </c>
      <c r="EK39" s="339">
        <f t="shared" ca="1" si="128"/>
        <v>0</v>
      </c>
      <c r="EL39" s="339">
        <f t="shared" ca="1" si="128"/>
        <v>0</v>
      </c>
      <c r="EM39" s="339">
        <f t="shared" ca="1" si="128"/>
        <v>0</v>
      </c>
      <c r="EO39" s="298" t="str">
        <f t="shared" ca="1" si="78"/>
        <v/>
      </c>
      <c r="EP39" s="298" t="str">
        <f t="shared" ca="1" si="96"/>
        <v/>
      </c>
      <c r="EQ39" s="298" t="str">
        <f t="shared" ca="1" si="97"/>
        <v/>
      </c>
      <c r="ER39" s="298" t="str">
        <f t="shared" ca="1" si="79"/>
        <v/>
      </c>
      <c r="ES39" s="298" t="str">
        <f ca="1">IFERROR(INDEX('郵便番号（石川県）'!$A$3:$F$2574,MATCH(INDIRECT("'("&amp;EO39&amp;")'!E7"),'郵便番号（石川県）'!$A$3:$A$2574,0),6),"")</f>
        <v/>
      </c>
      <c r="ET39" s="298" t="str">
        <f ca="1">IFERROR(INDEX('郵便番号（石川県）'!$A$3:$F$2574,MATCH(INDIRECT("'("&amp;$EO39&amp;")'!E7"),'郵便番号（石川県）'!$A$3:$A$2574,0),5),"")</f>
        <v/>
      </c>
      <c r="EU39" s="298" t="str">
        <f t="shared" ca="1" si="80"/>
        <v/>
      </c>
      <c r="EV39" s="298" t="str">
        <f t="shared" ca="1" si="81"/>
        <v/>
      </c>
      <c r="EW39" s="298" t="str">
        <f t="shared" ca="1" si="82"/>
        <v/>
      </c>
      <c r="EX39" s="298" t="str">
        <f t="shared" ca="1" si="83"/>
        <v/>
      </c>
      <c r="EY39" s="298" t="str">
        <f t="shared" ca="1" si="84"/>
        <v/>
      </c>
      <c r="EZ39" s="298" t="str">
        <f t="shared" ca="1" si="85"/>
        <v/>
      </c>
      <c r="FA39" s="298" t="str">
        <f t="shared" ca="1" si="86"/>
        <v/>
      </c>
      <c r="FB39" s="298" t="str">
        <f t="shared" ca="1" si="87"/>
        <v/>
      </c>
      <c r="FC39" s="298" t="str">
        <f t="shared" ca="1" si="88"/>
        <v/>
      </c>
      <c r="FD39" s="627" t="str">
        <f t="shared" ca="1" si="89"/>
        <v/>
      </c>
      <c r="FE39" s="629">
        <v>29</v>
      </c>
      <c r="FF39" s="299" t="str">
        <f t="shared" ca="1" si="90"/>
        <v/>
      </c>
      <c r="FG39" s="993" t="str">
        <f t="shared" ca="1" si="98"/>
        <v/>
      </c>
      <c r="FH39" s="672" t="str">
        <f t="shared" ca="1" si="91"/>
        <v/>
      </c>
      <c r="FI39" s="299">
        <f ca="1">COUNTIF($FH$11:FH39,"■")</f>
        <v>0</v>
      </c>
    </row>
    <row r="40" spans="1:165" ht="34.5" customHeight="1">
      <c r="A40" s="445">
        <f t="shared" ca="1" si="19"/>
        <v>0</v>
      </c>
      <c r="B40" s="446">
        <f>IF(R40&lt;&gt;"",IF(COUNTIF(R$11:R40,R40)=1,MAX(B$11:B39)+1,INDEX(B$11:B39,MATCH(R40,R$11:R39,0),1)),0)</f>
        <v>1</v>
      </c>
      <c r="C40" s="446">
        <f ca="1">IF(T40&lt;&gt;"",IF(COUNTIF(T$11:T40,T40)=1,MAX(C$11:C39)+1,INDEX(C$11:C39,MATCH(T40,T$11:T39,0),1)),0)</f>
        <v>0</v>
      </c>
      <c r="D40" s="446">
        <f ca="1">IF(U40&lt;&gt;"",IF(COUNTIF(U$11:U40,U40)=1,MAX(D$11:D39)+1,INDEX(D$11:D39,MATCH(U40,U$11:U39,0),1)),0)</f>
        <v>0</v>
      </c>
      <c r="E40" s="446">
        <f ca="1">IF(S40&lt;&gt;"",IF(COUNTIF(S$11:S40,S40)=1,MAX(E$11:E39)+1,INDEX(E$11:E39,MATCH(S40,S$11:S39,0),1)),0)</f>
        <v>0</v>
      </c>
      <c r="F40" s="446">
        <f ca="1">IF(Z40&lt;&gt;"",IF(COUNTIF(Z$11:Z40,Z40)=1,MAX(F$11:F39)+1,INDEX(F$11:F39,MATCH(Z40,Z$11:Z39,0),1)),0)</f>
        <v>0</v>
      </c>
      <c r="G40" s="447" cm="1">
        <f t="array" aca="1" ref="G40" ca="1">IF(Z40&lt;&gt;"",IF(COUNTIFS(Z$11:Z40,Z40,W$11:W40,W40)=1,MAX(G$11:G39)+1,INDEX(G$11:G39,MATCH(Z40&amp;W40,Z$11:Z39&amp;W$11:W40,0),1)),0)</f>
        <v>0</v>
      </c>
      <c r="H40" s="447">
        <f t="shared" ca="1" si="20"/>
        <v>0</v>
      </c>
      <c r="I40" s="447">
        <f ca="1">IF(T40="",0,IF(COUNTIF(T$11:T40,T40)=1,1,0))</f>
        <v>0</v>
      </c>
      <c r="J40" s="447">
        <f ca="1">IF(U40="",0,IF(COUNTIF(U$11:U40,U40)=1,1,0))</f>
        <v>0</v>
      </c>
      <c r="K40" s="447">
        <f ca="1">IF(S40="",0,IF(COUNTIF(S$11:S40,S40)=1,1,0))</f>
        <v>0</v>
      </c>
      <c r="L40" s="446">
        <f ca="1">IF(Z40="",0,IF(COUNTIF(Z$11:Z40,Z40)=1,1,0))</f>
        <v>0</v>
      </c>
      <c r="M40" s="767">
        <f ca="1">IF($W40=2,IF(COUNTIFS($W$11:$W40,2,$Z$11:$Z40,$Z40)=1,1,0),0)</f>
        <v>0</v>
      </c>
      <c r="N40" s="767">
        <f ca="1">IF($W40=1,IF(COUNTIFS($W$11:$W40,2,$Z$11:$Z40,$Z40)=1,1,0),0)</f>
        <v>0</v>
      </c>
      <c r="O40" s="446">
        <f ca="1">IF(H40=0,0,IF(COUNTIF(Z$11:Z40,Z40)=1,1,0))</f>
        <v>0</v>
      </c>
      <c r="P40" s="448" t="str">
        <f t="shared" ca="1" si="21"/>
        <v>石川県</v>
      </c>
      <c r="Q40" s="89">
        <f t="shared" ca="1" si="22"/>
        <v>30</v>
      </c>
      <c r="R40" s="170" t="s">
        <v>459</v>
      </c>
      <c r="S40" s="357" t="str">
        <f t="shared" ca="1" si="92"/>
        <v/>
      </c>
      <c r="T40" s="357" t="str">
        <f t="shared" ca="1" si="93"/>
        <v/>
      </c>
      <c r="U40" s="58" t="str">
        <f t="shared" ca="1" si="117"/>
        <v/>
      </c>
      <c r="V40" s="58" t="str">
        <f t="shared" ca="1" si="118"/>
        <v/>
      </c>
      <c r="W40" s="210" t="str">
        <f t="shared" ca="1" si="94"/>
        <v/>
      </c>
      <c r="X40" s="369">
        <f ca="1">IFERROR(VLOOKUP(W40,'（様式１号）３整理番号表'!$B$4:$H$5,2,FALSE),0)</f>
        <v>0</v>
      </c>
      <c r="Y40" s="768" t="str" cm="1">
        <f t="array" aca="1" ref="Y40" ca="1">IF(AND(D40=0,F40=0),"",IF(COUNTIF(D$11:D40,D40)=1,1,IF(COUNTIFS(D$11:D40,D40,F$11:F40,F40)=1,INDEX((D$11:D40,F$11:F40,Y$11:Y40),MATCH(_xlfn.MAXIFS(F$11:F39,D$11:D39,D40),$F$11:F40,0),1,3)+1,INDEX((D$11:D40,F$11:F40,Y$11:Y40),MATCH(D40&amp;F40,D$11:D40&amp;F$11:F40,0),1,3))))</f>
        <v/>
      </c>
      <c r="Z40" s="40" t="str">
        <f t="shared" ca="1" si="107"/>
        <v/>
      </c>
      <c r="AA40" s="78" t="str">
        <f t="shared" ca="1" si="25"/>
        <v/>
      </c>
      <c r="AB40" s="93">
        <f ca="1">IFERROR(VLOOKUP(AA40,'（様式１号）３整理番号表'!$B$10:$H$16,2,FALSE),0)</f>
        <v>0</v>
      </c>
      <c r="AC40" s="78" t="str">
        <f t="shared" ca="1" si="26"/>
        <v/>
      </c>
      <c r="AD40" s="78" t="str">
        <f t="shared" ca="1" si="27"/>
        <v/>
      </c>
      <c r="AE40" s="93">
        <f ca="1">IFERROR(VLOOKUP(AD40,'（様式１号）３整理番号表'!$B$21:$H$22,2,FALSE),0)</f>
        <v>0</v>
      </c>
      <c r="AF40" s="78" t="str">
        <f t="shared" ca="1" si="3"/>
        <v/>
      </c>
      <c r="AG40" s="93">
        <f ca="1">IFERROR(VLOOKUP(AF40,'（様式１号）３整理番号表'!$B$26:$H$31,2,FALSE),0)</f>
        <v>0</v>
      </c>
      <c r="AH40" s="78" t="str">
        <f t="shared" ca="1" si="28"/>
        <v/>
      </c>
      <c r="AI40" s="93">
        <f ca="1">IFERROR(VLOOKUP(AH40,'（様式１号）３整理番号表'!$J$5:$N$59,2,FALSE),0)</f>
        <v>0</v>
      </c>
      <c r="AJ40" s="77" t="str">
        <f t="shared" ca="1" si="29"/>
        <v/>
      </c>
      <c r="AK40" s="93">
        <f ca="1">IFERROR(VLOOKUP(AJ40,'（様式１号）３整理番号表'!$P$5:$R$29,2,FALSE),0)</f>
        <v>0</v>
      </c>
      <c r="AL40" s="96" t="str">
        <f t="shared" ca="1" si="30"/>
        <v/>
      </c>
      <c r="AM40" s="96" t="str">
        <f t="shared" ca="1" si="31"/>
        <v/>
      </c>
      <c r="AN40" s="96"/>
      <c r="AO40" s="77" t="str">
        <f t="shared" ca="1" si="32"/>
        <v/>
      </c>
      <c r="AP40" s="93">
        <f ca="1">IFERROR(VLOOKUP(AO40,'（様式１号）３整理番号表'!$P$5:$R$29,2,FALSE),0)</f>
        <v>0</v>
      </c>
      <c r="AQ40" s="78" t="str">
        <f t="shared" ca="1" si="33"/>
        <v/>
      </c>
      <c r="AR40" s="93">
        <f t="shared" ca="1" si="110"/>
        <v>0</v>
      </c>
      <c r="AS40" s="78" t="str">
        <f t="shared" ca="1" si="35"/>
        <v/>
      </c>
      <c r="AT40" s="40" t="str">
        <f t="shared" ca="1" si="36"/>
        <v/>
      </c>
      <c r="AU40" s="93" t="str">
        <f t="shared" ca="1" si="111"/>
        <v/>
      </c>
      <c r="AV40" s="212" t="str">
        <f t="shared" ca="1" si="38"/>
        <v/>
      </c>
      <c r="AW40" s="81" t="str">
        <f t="shared" ca="1" si="39"/>
        <v/>
      </c>
      <c r="AX40" s="622" t="str">
        <f t="shared" ca="1" si="129"/>
        <v/>
      </c>
      <c r="AY40" s="622" t="str">
        <f t="shared" ca="1" si="129"/>
        <v/>
      </c>
      <c r="AZ40" s="622" t="str">
        <f t="shared" ca="1" si="129"/>
        <v/>
      </c>
      <c r="BA40" s="622" t="str">
        <f t="shared" ca="1" si="129"/>
        <v/>
      </c>
      <c r="BB40" s="622" t="str">
        <f t="shared" ca="1" si="40"/>
        <v/>
      </c>
      <c r="BC40" s="622" t="str">
        <f t="shared" ca="1" si="130"/>
        <v/>
      </c>
      <c r="BD40" s="622" t="str">
        <f t="shared" ca="1" si="130"/>
        <v/>
      </c>
      <c r="BE40" s="622" t="str">
        <f t="shared" ca="1" si="130"/>
        <v/>
      </c>
      <c r="BF40" s="77" t="str">
        <f t="shared" ca="1" si="41"/>
        <v/>
      </c>
      <c r="BG40" s="78" t="str">
        <f t="shared" ca="1" si="42"/>
        <v/>
      </c>
      <c r="BH40" s="94">
        <f ca="1">IF(BF40&lt;&gt;"",INDEX('（様式１号）３整理番号表'!$AB$7:$AQ$12,MATCH(BF40,'（様式１号）３整理番号表'!$AA$7:$AA$12,0),MATCH(BG40,'（様式１号）３整理番号表'!$AB$6:$AQ$6,0)),0)</f>
        <v>0</v>
      </c>
      <c r="BI40" s="96" t="str">
        <f t="shared" ca="1" si="112"/>
        <v/>
      </c>
      <c r="BJ40" s="80" t="str">
        <f t="shared" ca="1" si="113"/>
        <v/>
      </c>
      <c r="BK40" s="81" t="str">
        <f t="shared" ca="1" si="44"/>
        <v/>
      </c>
      <c r="BL40" s="80" t="str">
        <f t="shared" ca="1" si="45"/>
        <v/>
      </c>
      <c r="BM40" s="79" t="str">
        <f t="shared" ca="1" si="46"/>
        <v/>
      </c>
      <c r="BN40" s="82" t="str">
        <f t="shared" ca="1" si="47"/>
        <v/>
      </c>
      <c r="BO40" s="83" t="str">
        <f t="shared" ca="1" si="48"/>
        <v/>
      </c>
      <c r="BP40" s="84" t="str">
        <f t="shared" ca="1" si="49"/>
        <v/>
      </c>
      <c r="BQ40" s="82" t="str">
        <f t="shared" ca="1" si="50"/>
        <v/>
      </c>
      <c r="BR40" s="97" t="str">
        <f t="shared" ca="1" si="51"/>
        <v/>
      </c>
      <c r="BS40" s="95" t="str">
        <f t="shared" ca="1" si="52"/>
        <v/>
      </c>
      <c r="BT40" s="184" t="str">
        <f t="shared" ca="1" si="9"/>
        <v/>
      </c>
      <c r="BU40" s="611" t="str">
        <f t="shared" ca="1" si="53"/>
        <v/>
      </c>
      <c r="BV40" s="77" t="str">
        <f t="shared" ca="1" si="54"/>
        <v/>
      </c>
      <c r="BW40" s="85" t="str">
        <f t="shared" ca="1" si="55"/>
        <v/>
      </c>
      <c r="BX40" s="86" t="str">
        <f t="shared" ca="1" si="56"/>
        <v/>
      </c>
      <c r="BY40" s="231">
        <f ca="1">IF('ポイント要件確認等（個別表）'!AD40=1,ROUNDDOWN('ポイント要件確認等（個別表）'!AV40,-3),IF('ポイント要件確認等（個別表）'!AD40=2,ROUNDDOWN('ポイント要件確認等（個別表）'!BH40,-3),IF('ポイント要件確認等（個別表）'!AD40=3,ROUNDDOWN('ポイント要件確認等（個別表）'!BT40,-3),0)))</f>
        <v>0</v>
      </c>
      <c r="BZ40" s="86" t="str">
        <f t="shared" ca="1" si="57"/>
        <v/>
      </c>
      <c r="CA40" s="232" t="str">
        <f t="shared" ca="1" si="58"/>
        <v/>
      </c>
      <c r="CB40" s="232">
        <f t="shared" ca="1" si="114"/>
        <v>0</v>
      </c>
      <c r="CC40" s="86" t="str">
        <f t="shared" ca="1" si="60"/>
        <v/>
      </c>
      <c r="CD40" s="86" t="str">
        <f t="shared" ca="1" si="61"/>
        <v/>
      </c>
      <c r="CE40" s="609"/>
      <c r="CF40" s="86" t="str">
        <f t="shared" ca="1" si="62"/>
        <v/>
      </c>
      <c r="CG40" s="185" t="str">
        <f t="shared" ca="1" si="63"/>
        <v/>
      </c>
      <c r="CH40" s="246" t="str">
        <f t="shared" ca="1" si="64"/>
        <v>含税額</v>
      </c>
      <c r="CI40" s="247" t="str">
        <f t="shared" ca="1" si="95"/>
        <v/>
      </c>
      <c r="CJ40" s="87" t="str">
        <f ca="1">IFERROR(IF(INDIRECT("'("&amp;'２個別表'!EO40&amp;")'!AR"&amp;84+EP40)&lt;&gt;1,"",1),"")</f>
        <v/>
      </c>
      <c r="CK40" s="244" t="str">
        <f t="shared" ca="1" si="119"/>
        <v/>
      </c>
      <c r="CL40" s="235" t="str">
        <f t="shared" ca="1" si="120"/>
        <v/>
      </c>
      <c r="CM40" s="239" t="str">
        <f t="shared" ca="1" si="121"/>
        <v/>
      </c>
      <c r="CN40" s="77" t="str">
        <f t="shared" ca="1" si="122"/>
        <v/>
      </c>
      <c r="CO40" s="93" t="str">
        <f ca="1">IFERROR(VLOOKUP(CN40,'（様式１号）３整理番号表'!$T$5:$V$15,2,FALSE),"")</f>
        <v/>
      </c>
      <c r="CP40" s="78" t="str">
        <f t="shared" ca="1" si="123"/>
        <v/>
      </c>
      <c r="CQ40" s="93" t="str">
        <f ca="1">IFERROR(VLOOKUP(CP40,'（様式１号）３整理番号表'!$T$19:$V$24,2,FALSE),"")</f>
        <v/>
      </c>
      <c r="CR40" s="78" t="str">
        <f ca="1">IFERROR(IF(INDIRECT("'("&amp;'２個別表'!EO40&amp;")'!AV"&amp;84+EP40)&lt;&gt;1,"",1),"")</f>
        <v/>
      </c>
      <c r="CS40" s="232">
        <f t="shared" ca="1" si="115"/>
        <v>0</v>
      </c>
      <c r="CT40" s="248">
        <f t="shared" ca="1" si="116"/>
        <v>0</v>
      </c>
      <c r="CU40" s="376" t="str">
        <f ca="1">IF(ER40="補強",IF(COUNTIFS($Z$11:Z40,Z40,$W$11:W40,1)=1,"１①",""),IF(COUNTIFS($Z$11:Z40,Z40,$W$11:W40,2)=1,"２①",""))</f>
        <v/>
      </c>
      <c r="CV40" s="57" t="str">
        <f t="shared" ca="1" si="126"/>
        <v/>
      </c>
      <c r="CW40" s="879" t="str">
        <f t="shared" ca="1" si="127"/>
        <v/>
      </c>
      <c r="CX40" s="256" t="str">
        <f t="shared" ca="1" si="12"/>
        <v/>
      </c>
      <c r="CY40" s="256" t="str">
        <f t="shared" ca="1" si="13"/>
        <v/>
      </c>
      <c r="CZ40" s="256" t="str">
        <f t="shared" ca="1" si="14"/>
        <v/>
      </c>
      <c r="DA40" s="256" t="str">
        <f t="shared" ca="1" si="15"/>
        <v/>
      </c>
      <c r="DB40" s="316" t="str">
        <f ca="1">IFERROR(VLOOKUP($CU40,'（様式１号）３整理番号表'!$Z$19:$AB$32,3,FALSE),"")</f>
        <v/>
      </c>
      <c r="DC40" s="259" t="str">
        <f t="shared" ca="1" si="72"/>
        <v>-</v>
      </c>
      <c r="DD40" s="618" t="str">
        <f t="shared" ca="1" si="73"/>
        <v/>
      </c>
      <c r="DE40" s="321" t="str">
        <f ca="1">IF(AND(AO40=18,AS40=1),IF(COUNTIFS($Y$11:Y40,Y40,$AS$11:AS40,1)=1,"２②",""),IF($CU40="１①",INDEX(INDIRECT("'("&amp;$EO40&amp;")'!AR116:BB116"),1,MATCH(INDIRECT("'("&amp;$EO40&amp;")'!C118"),INDIRECT("'("&amp;$EO40&amp;")'!AR119:BB119"),0)),""))</f>
        <v/>
      </c>
      <c r="DF40" s="324" t="str">
        <f t="shared" ca="1" si="100"/>
        <v/>
      </c>
      <c r="DG40" s="313" t="str">
        <f t="shared" ca="1" si="101"/>
        <v/>
      </c>
      <c r="DH40" s="313" t="str">
        <f t="shared" ca="1" si="102"/>
        <v/>
      </c>
      <c r="DI40" s="313" t="str">
        <f t="shared" ca="1" si="103"/>
        <v/>
      </c>
      <c r="DJ40" s="313" t="str">
        <f t="shared" ca="1" si="104"/>
        <v/>
      </c>
      <c r="DK40" s="328" t="str">
        <f t="shared" ca="1" si="105"/>
        <v/>
      </c>
      <c r="DL40" s="334" t="str">
        <f t="shared" ca="1" si="74"/>
        <v/>
      </c>
      <c r="DM40" s="915" t="str">
        <f t="shared" ca="1" si="106"/>
        <v/>
      </c>
      <c r="DN40" s="15"/>
      <c r="DO40" s="324"/>
      <c r="DP40" s="16"/>
      <c r="DQ40" s="16"/>
      <c r="DR40" s="16"/>
      <c r="DS40" s="16"/>
      <c r="DT40" s="318" t="str">
        <f>IFERROR(VLOOKUP($DN40,'（様式１号）３整理番号表'!$Z$19:$AB$32,3,FALSE),"")</f>
        <v/>
      </c>
      <c r="DU40" s="259" t="str">
        <f t="shared" si="75"/>
        <v/>
      </c>
      <c r="DV40" s="14"/>
      <c r="DW40" s="17" t="str">
        <f t="shared" ca="1" si="76"/>
        <v/>
      </c>
      <c r="DX40" s="88" t="str">
        <f t="shared" ca="1" si="99"/>
        <v/>
      </c>
      <c r="DZ40" s="339">
        <f t="shared" ca="1" si="128"/>
        <v>0</v>
      </c>
      <c r="EA40" s="339">
        <f t="shared" ca="1" si="128"/>
        <v>0</v>
      </c>
      <c r="EB40" s="339">
        <f t="shared" ca="1" si="128"/>
        <v>0</v>
      </c>
      <c r="EC40" s="339">
        <f t="shared" ca="1" si="128"/>
        <v>0</v>
      </c>
      <c r="ED40" s="339">
        <f t="shared" ca="1" si="128"/>
        <v>0</v>
      </c>
      <c r="EE40" s="339">
        <f t="shared" ca="1" si="128"/>
        <v>0</v>
      </c>
      <c r="EF40" s="339">
        <f t="shared" ca="1" si="128"/>
        <v>0</v>
      </c>
      <c r="EG40" s="339">
        <f t="shared" ca="1" si="128"/>
        <v>0</v>
      </c>
      <c r="EH40" s="339">
        <f t="shared" ca="1" si="128"/>
        <v>0</v>
      </c>
      <c r="EI40" s="339">
        <f t="shared" ca="1" si="128"/>
        <v>0</v>
      </c>
      <c r="EJ40" s="339">
        <f t="shared" ca="1" si="128"/>
        <v>0</v>
      </c>
      <c r="EK40" s="339">
        <f t="shared" ca="1" si="128"/>
        <v>0</v>
      </c>
      <c r="EL40" s="339">
        <f t="shared" ca="1" si="128"/>
        <v>0</v>
      </c>
      <c r="EM40" s="339">
        <f t="shared" ca="1" si="128"/>
        <v>0</v>
      </c>
      <c r="EO40" s="298" t="str">
        <f t="shared" ca="1" si="78"/>
        <v/>
      </c>
      <c r="EP40" s="298" t="str">
        <f t="shared" ca="1" si="96"/>
        <v/>
      </c>
      <c r="EQ40" s="298" t="str">
        <f t="shared" ca="1" si="97"/>
        <v/>
      </c>
      <c r="ER40" s="298" t="str">
        <f t="shared" ca="1" si="79"/>
        <v/>
      </c>
      <c r="ES40" s="298" t="str">
        <f ca="1">IFERROR(INDEX('郵便番号（石川県）'!$A$3:$F$2574,MATCH(INDIRECT("'("&amp;EO40&amp;")'!E7"),'郵便番号（石川県）'!$A$3:$A$2574,0),6),"")</f>
        <v/>
      </c>
      <c r="ET40" s="298" t="str">
        <f ca="1">IFERROR(INDEX('郵便番号（石川県）'!$A$3:$F$2574,MATCH(INDIRECT("'("&amp;$EO40&amp;")'!E7"),'郵便番号（石川県）'!$A$3:$A$2574,0),5),"")</f>
        <v/>
      </c>
      <c r="EU40" s="298" t="str">
        <f t="shared" ca="1" si="80"/>
        <v/>
      </c>
      <c r="EV40" s="298" t="str">
        <f t="shared" ca="1" si="81"/>
        <v/>
      </c>
      <c r="EW40" s="298" t="str">
        <f t="shared" ca="1" si="82"/>
        <v/>
      </c>
      <c r="EX40" s="298" t="str">
        <f t="shared" ca="1" si="83"/>
        <v/>
      </c>
      <c r="EY40" s="298" t="str">
        <f t="shared" ca="1" si="84"/>
        <v/>
      </c>
      <c r="EZ40" s="298" t="str">
        <f t="shared" ca="1" si="85"/>
        <v/>
      </c>
      <c r="FA40" s="298" t="str">
        <f t="shared" ca="1" si="86"/>
        <v/>
      </c>
      <c r="FB40" s="298" t="str">
        <f t="shared" ca="1" si="87"/>
        <v/>
      </c>
      <c r="FC40" s="298" t="str">
        <f t="shared" ca="1" si="88"/>
        <v/>
      </c>
      <c r="FD40" s="627" t="str">
        <f t="shared" ca="1" si="89"/>
        <v/>
      </c>
      <c r="FE40" s="630">
        <v>30</v>
      </c>
      <c r="FF40" s="299" t="str">
        <f t="shared" ca="1" si="90"/>
        <v/>
      </c>
      <c r="FG40" s="993" t="str">
        <f t="shared" ca="1" si="98"/>
        <v/>
      </c>
      <c r="FH40" s="672" t="str">
        <f t="shared" ca="1" si="91"/>
        <v/>
      </c>
      <c r="FI40" s="299">
        <f ca="1">COUNTIF($FH$11:FH40,"■")</f>
        <v>0</v>
      </c>
    </row>
    <row r="41" spans="1:165" ht="34.5" customHeight="1">
      <c r="A41" s="445">
        <f t="shared" ca="1" si="19"/>
        <v>0</v>
      </c>
      <c r="B41" s="446">
        <f>IF(R41&lt;&gt;"",IF(COUNTIF(R$11:R41,R41)=1,MAX(B$11:B40)+1,INDEX(B$11:B40,MATCH(R41,R$11:R40,0),1)),0)</f>
        <v>1</v>
      </c>
      <c r="C41" s="446">
        <f ca="1">IF(T41&lt;&gt;"",IF(COUNTIF(T$11:T41,T41)=1,MAX(C$11:C40)+1,INDEX(C$11:C40,MATCH(T41,T$11:T40,0),1)),0)</f>
        <v>0</v>
      </c>
      <c r="D41" s="446">
        <f ca="1">IF(U41&lt;&gt;"",IF(COUNTIF(U$11:U41,U41)=1,MAX(D$11:D40)+1,INDEX(D$11:D40,MATCH(U41,U$11:U40,0),1)),0)</f>
        <v>0</v>
      </c>
      <c r="E41" s="446">
        <f ca="1">IF(S41&lt;&gt;"",IF(COUNTIF(S$11:S41,S41)=1,MAX(E$11:E40)+1,INDEX(E$11:E40,MATCH(S41,S$11:S40,0),1)),0)</f>
        <v>0</v>
      </c>
      <c r="F41" s="446">
        <f ca="1">IF(Z41&lt;&gt;"",IF(COUNTIF(Z$11:Z41,Z41)=1,MAX(F$11:F40)+1,INDEX(F$11:F40,MATCH(Z41,Z$11:Z40,0),1)),0)</f>
        <v>0</v>
      </c>
      <c r="G41" s="447" cm="1">
        <f t="array" aca="1" ref="G41" ca="1">IF(Z41&lt;&gt;"",IF(COUNTIFS(Z$11:Z41,Z41,W$11:W41,W41)=1,MAX(G$11:G40)+1,INDEX(G$11:G40,MATCH(Z41&amp;W41,Z$11:Z40&amp;W$11:W41,0),1)),0)</f>
        <v>0</v>
      </c>
      <c r="H41" s="447">
        <f t="shared" ca="1" si="20"/>
        <v>0</v>
      </c>
      <c r="I41" s="447">
        <f ca="1">IF(T41="",0,IF(COUNTIF(T$11:T41,T41)=1,1,0))</f>
        <v>0</v>
      </c>
      <c r="J41" s="447">
        <f ca="1">IF(U41="",0,IF(COUNTIF(U$11:U41,U41)=1,1,0))</f>
        <v>0</v>
      </c>
      <c r="K41" s="447">
        <f ca="1">IF(S41="",0,IF(COUNTIF(S$11:S41,S41)=1,1,0))</f>
        <v>0</v>
      </c>
      <c r="L41" s="446">
        <f ca="1">IF(Z41="",0,IF(COUNTIF(Z$11:Z41,Z41)=1,1,0))</f>
        <v>0</v>
      </c>
      <c r="M41" s="767">
        <f ca="1">IF($W41=2,IF(COUNTIFS($W$11:$W41,2,$Z$11:$Z41,$Z41)=1,1,0),0)</f>
        <v>0</v>
      </c>
      <c r="N41" s="767">
        <f ca="1">IF($W41=1,IF(COUNTIFS($W$11:$W41,2,$Z$11:$Z41,$Z41)=1,1,0),0)</f>
        <v>0</v>
      </c>
      <c r="O41" s="446">
        <f ca="1">IF(H41=0,0,IF(COUNTIF(Z$11:Z41,Z41)=1,1,0))</f>
        <v>0</v>
      </c>
      <c r="P41" s="448" t="str">
        <f t="shared" ca="1" si="21"/>
        <v>石川県</v>
      </c>
      <c r="Q41" s="89">
        <f t="shared" ca="1" si="22"/>
        <v>31</v>
      </c>
      <c r="R41" s="170" t="s">
        <v>459</v>
      </c>
      <c r="S41" s="357" t="str">
        <f t="shared" ca="1" si="92"/>
        <v/>
      </c>
      <c r="T41" s="357" t="str">
        <f t="shared" ca="1" si="93"/>
        <v/>
      </c>
      <c r="U41" s="58" t="str">
        <f t="shared" ca="1" si="117"/>
        <v/>
      </c>
      <c r="V41" s="58" t="str">
        <f t="shared" ca="1" si="118"/>
        <v/>
      </c>
      <c r="W41" s="210" t="str">
        <f t="shared" ca="1" si="94"/>
        <v/>
      </c>
      <c r="X41" s="369">
        <f ca="1">IFERROR(VLOOKUP(W41,'（様式１号）３整理番号表'!$B$4:$H$5,2,FALSE),0)</f>
        <v>0</v>
      </c>
      <c r="Y41" s="768" t="str" cm="1">
        <f t="array" aca="1" ref="Y41" ca="1">IF(AND(D41=0,F41=0),"",IF(COUNTIF(D$11:D41,D41)=1,1,IF(COUNTIFS(D$11:D41,D41,F$11:F41,F41)=1,INDEX((D$11:D41,F$11:F41,Y$11:Y41),MATCH(_xlfn.MAXIFS(F$11:F40,D$11:D40,D41),$F$11:F41,0),1,3)+1,INDEX((D$11:D41,F$11:F41,Y$11:Y41),MATCH(D41&amp;F41,D$11:D41&amp;F$11:F41,0),1,3))))</f>
        <v/>
      </c>
      <c r="Z41" s="40" t="str">
        <f t="shared" ca="1" si="107"/>
        <v/>
      </c>
      <c r="AA41" s="78" t="str">
        <f t="shared" ca="1" si="25"/>
        <v/>
      </c>
      <c r="AB41" s="93">
        <f ca="1">IFERROR(VLOOKUP(AA41,'（様式１号）３整理番号表'!$B$10:$H$16,2,FALSE),0)</f>
        <v>0</v>
      </c>
      <c r="AC41" s="78" t="str">
        <f t="shared" ca="1" si="26"/>
        <v/>
      </c>
      <c r="AD41" s="78" t="str">
        <f t="shared" ca="1" si="27"/>
        <v/>
      </c>
      <c r="AE41" s="93">
        <f ca="1">IFERROR(VLOOKUP(AD41,'（様式１号）３整理番号表'!$B$21:$H$22,2,FALSE),0)</f>
        <v>0</v>
      </c>
      <c r="AF41" s="78" t="str">
        <f t="shared" ca="1" si="3"/>
        <v/>
      </c>
      <c r="AG41" s="93">
        <f ca="1">IFERROR(VLOOKUP(AF41,'（様式１号）３整理番号表'!$B$26:$H$31,2,FALSE),0)</f>
        <v>0</v>
      </c>
      <c r="AH41" s="78" t="str">
        <f t="shared" ca="1" si="28"/>
        <v/>
      </c>
      <c r="AI41" s="93">
        <f ca="1">IFERROR(VLOOKUP(AH41,'（様式１号）３整理番号表'!$J$5:$N$59,2,FALSE),0)</f>
        <v>0</v>
      </c>
      <c r="AJ41" s="77" t="str">
        <f t="shared" ca="1" si="29"/>
        <v/>
      </c>
      <c r="AK41" s="93">
        <f ca="1">IFERROR(VLOOKUP(AJ41,'（様式１号）３整理番号表'!$P$5:$R$29,2,FALSE),0)</f>
        <v>0</v>
      </c>
      <c r="AL41" s="96" t="str">
        <f t="shared" ca="1" si="30"/>
        <v/>
      </c>
      <c r="AM41" s="96" t="str">
        <f t="shared" ca="1" si="31"/>
        <v/>
      </c>
      <c r="AN41" s="96"/>
      <c r="AO41" s="77" t="str">
        <f t="shared" ca="1" si="32"/>
        <v/>
      </c>
      <c r="AP41" s="93">
        <f ca="1">IFERROR(VLOOKUP(AO41,'（様式１号）３整理番号表'!$P$5:$R$29,2,FALSE),0)</f>
        <v>0</v>
      </c>
      <c r="AQ41" s="78" t="str">
        <f t="shared" ca="1" si="33"/>
        <v/>
      </c>
      <c r="AR41" s="93">
        <f t="shared" ca="1" si="110"/>
        <v>0</v>
      </c>
      <c r="AS41" s="78" t="str">
        <f t="shared" ca="1" si="35"/>
        <v/>
      </c>
      <c r="AT41" s="40" t="str">
        <f t="shared" ca="1" si="36"/>
        <v/>
      </c>
      <c r="AU41" s="93" t="str">
        <f t="shared" ca="1" si="111"/>
        <v/>
      </c>
      <c r="AV41" s="212" t="str">
        <f t="shared" ca="1" si="38"/>
        <v/>
      </c>
      <c r="AW41" s="81" t="str">
        <f t="shared" ca="1" si="39"/>
        <v/>
      </c>
      <c r="AX41" s="622" t="str">
        <f t="shared" ca="1" si="129"/>
        <v/>
      </c>
      <c r="AY41" s="622" t="str">
        <f t="shared" ca="1" si="129"/>
        <v/>
      </c>
      <c r="AZ41" s="622" t="str">
        <f t="shared" ca="1" si="129"/>
        <v/>
      </c>
      <c r="BA41" s="622" t="str">
        <f t="shared" ca="1" si="129"/>
        <v/>
      </c>
      <c r="BB41" s="622" t="str">
        <f t="shared" ca="1" si="40"/>
        <v/>
      </c>
      <c r="BC41" s="622" t="str">
        <f t="shared" ca="1" si="130"/>
        <v/>
      </c>
      <c r="BD41" s="622" t="str">
        <f t="shared" ca="1" si="130"/>
        <v/>
      </c>
      <c r="BE41" s="622" t="str">
        <f t="shared" ca="1" si="130"/>
        <v/>
      </c>
      <c r="BF41" s="77" t="str">
        <f t="shared" ca="1" si="41"/>
        <v/>
      </c>
      <c r="BG41" s="78" t="str">
        <f t="shared" ca="1" si="42"/>
        <v/>
      </c>
      <c r="BH41" s="94">
        <f ca="1">IF(BF41&lt;&gt;"",INDEX('（様式１号）３整理番号表'!$AB$7:$AQ$12,MATCH(BF41,'（様式１号）３整理番号表'!$AA$7:$AA$12,0),MATCH(BG41,'（様式１号）３整理番号表'!$AB$6:$AQ$6,0)),0)</f>
        <v>0</v>
      </c>
      <c r="BI41" s="96" t="str">
        <f t="shared" ca="1" si="112"/>
        <v/>
      </c>
      <c r="BJ41" s="80" t="str">
        <f t="shared" ca="1" si="113"/>
        <v/>
      </c>
      <c r="BK41" s="81" t="str">
        <f t="shared" ca="1" si="44"/>
        <v/>
      </c>
      <c r="BL41" s="80" t="str">
        <f t="shared" ca="1" si="45"/>
        <v/>
      </c>
      <c r="BM41" s="79" t="str">
        <f t="shared" ca="1" si="46"/>
        <v/>
      </c>
      <c r="BN41" s="82" t="str">
        <f t="shared" ca="1" si="47"/>
        <v/>
      </c>
      <c r="BO41" s="83" t="str">
        <f t="shared" ca="1" si="48"/>
        <v/>
      </c>
      <c r="BP41" s="84" t="str">
        <f t="shared" ca="1" si="49"/>
        <v/>
      </c>
      <c r="BQ41" s="82" t="str">
        <f t="shared" ca="1" si="50"/>
        <v/>
      </c>
      <c r="BR41" s="97" t="str">
        <f t="shared" ca="1" si="51"/>
        <v/>
      </c>
      <c r="BS41" s="95" t="str">
        <f t="shared" ca="1" si="52"/>
        <v/>
      </c>
      <c r="BT41" s="184" t="str">
        <f t="shared" ca="1" si="9"/>
        <v/>
      </c>
      <c r="BU41" s="611" t="str">
        <f t="shared" ca="1" si="53"/>
        <v/>
      </c>
      <c r="BV41" s="77" t="str">
        <f t="shared" ca="1" si="54"/>
        <v/>
      </c>
      <c r="BW41" s="85" t="str">
        <f t="shared" ca="1" si="55"/>
        <v/>
      </c>
      <c r="BX41" s="86" t="str">
        <f t="shared" ca="1" si="56"/>
        <v/>
      </c>
      <c r="BY41" s="231">
        <f ca="1">IF('ポイント要件確認等（個別表）'!AD41=1,ROUNDDOWN('ポイント要件確認等（個別表）'!AV41,-3),IF('ポイント要件確認等（個別表）'!AD41=2,ROUNDDOWN('ポイント要件確認等（個別表）'!BH41,-3),IF('ポイント要件確認等（個別表）'!AD41=3,ROUNDDOWN('ポイント要件確認等（個別表）'!BT41,-3),0)))</f>
        <v>0</v>
      </c>
      <c r="BZ41" s="86" t="str">
        <f t="shared" ca="1" si="57"/>
        <v/>
      </c>
      <c r="CA41" s="232" t="str">
        <f t="shared" ca="1" si="58"/>
        <v/>
      </c>
      <c r="CB41" s="232">
        <f t="shared" ca="1" si="114"/>
        <v>0</v>
      </c>
      <c r="CC41" s="86" t="str">
        <f t="shared" ca="1" si="60"/>
        <v/>
      </c>
      <c r="CD41" s="86" t="str">
        <f t="shared" ca="1" si="61"/>
        <v/>
      </c>
      <c r="CE41" s="609"/>
      <c r="CF41" s="86" t="str">
        <f t="shared" ca="1" si="62"/>
        <v/>
      </c>
      <c r="CG41" s="185" t="str">
        <f t="shared" ca="1" si="63"/>
        <v/>
      </c>
      <c r="CH41" s="246" t="str">
        <f t="shared" ca="1" si="64"/>
        <v>含税額</v>
      </c>
      <c r="CI41" s="247" t="str">
        <f t="shared" ca="1" si="95"/>
        <v/>
      </c>
      <c r="CJ41" s="87" t="str">
        <f ca="1">IFERROR(IF(INDIRECT("'("&amp;'２個別表'!EO41&amp;")'!AR"&amp;84+EP41)&lt;&gt;1,"",1),"")</f>
        <v/>
      </c>
      <c r="CK41" s="244" t="str">
        <f t="shared" ca="1" si="119"/>
        <v/>
      </c>
      <c r="CL41" s="235" t="str">
        <f t="shared" ca="1" si="120"/>
        <v/>
      </c>
      <c r="CM41" s="239" t="str">
        <f t="shared" ca="1" si="121"/>
        <v/>
      </c>
      <c r="CN41" s="77" t="str">
        <f t="shared" ca="1" si="122"/>
        <v/>
      </c>
      <c r="CO41" s="93" t="str">
        <f ca="1">IFERROR(VLOOKUP(CN41,'（様式１号）３整理番号表'!$T$5:$V$15,2,FALSE),"")</f>
        <v/>
      </c>
      <c r="CP41" s="78" t="str">
        <f t="shared" ca="1" si="123"/>
        <v/>
      </c>
      <c r="CQ41" s="93" t="str">
        <f ca="1">IFERROR(VLOOKUP(CP41,'（様式１号）３整理番号表'!$T$19:$V$24,2,FALSE),"")</f>
        <v/>
      </c>
      <c r="CR41" s="78" t="str">
        <f ca="1">IFERROR(IF(INDIRECT("'("&amp;'２個別表'!EO41&amp;")'!AV"&amp;84+EP41)&lt;&gt;1,"",1),"")</f>
        <v/>
      </c>
      <c r="CS41" s="232">
        <f t="shared" ca="1" si="115"/>
        <v>0</v>
      </c>
      <c r="CT41" s="248">
        <f t="shared" ca="1" si="116"/>
        <v>0</v>
      </c>
      <c r="CU41" s="376" t="str">
        <f ca="1">IF(ER41="補強",IF(COUNTIFS($Z$11:Z41,Z41,$W$11:W41,1)=1,"１①",""),IF(COUNTIFS($Z$11:Z41,Z41,$W$11:W41,2)=1,"２①",""))</f>
        <v/>
      </c>
      <c r="CV41" s="57" t="str">
        <f t="shared" ca="1" si="126"/>
        <v/>
      </c>
      <c r="CW41" s="879" t="str">
        <f t="shared" ca="1" si="127"/>
        <v/>
      </c>
      <c r="CX41" s="256" t="str">
        <f t="shared" ca="1" si="12"/>
        <v/>
      </c>
      <c r="CY41" s="256" t="str">
        <f t="shared" ca="1" si="13"/>
        <v/>
      </c>
      <c r="CZ41" s="256" t="str">
        <f t="shared" ca="1" si="14"/>
        <v/>
      </c>
      <c r="DA41" s="256" t="str">
        <f t="shared" ca="1" si="15"/>
        <v/>
      </c>
      <c r="DB41" s="316" t="str">
        <f ca="1">IFERROR(VLOOKUP($CU41,'（様式１号）３整理番号表'!$Z$19:$AB$32,3,FALSE),"")</f>
        <v/>
      </c>
      <c r="DC41" s="259" t="str">
        <f t="shared" ca="1" si="72"/>
        <v>-</v>
      </c>
      <c r="DD41" s="618" t="str">
        <f t="shared" ca="1" si="73"/>
        <v/>
      </c>
      <c r="DE41" s="321" t="str">
        <f ca="1">IF(AND(AO41=18,AS41=1),IF(COUNTIFS($Y$11:Y41,Y41,$AS$11:AS41,1)=1,"２②",""),IF($CU41="１①",INDEX(INDIRECT("'("&amp;$EO41&amp;")'!AR116:BB116"),1,MATCH(INDIRECT("'("&amp;$EO41&amp;")'!C118"),INDIRECT("'("&amp;$EO41&amp;")'!AR119:BB119"),0)),""))</f>
        <v/>
      </c>
      <c r="DF41" s="324" t="str">
        <f t="shared" ca="1" si="100"/>
        <v/>
      </c>
      <c r="DG41" s="313" t="str">
        <f t="shared" ca="1" si="101"/>
        <v/>
      </c>
      <c r="DH41" s="313" t="str">
        <f t="shared" ca="1" si="102"/>
        <v/>
      </c>
      <c r="DI41" s="313" t="str">
        <f t="shared" ca="1" si="103"/>
        <v/>
      </c>
      <c r="DJ41" s="313" t="str">
        <f t="shared" ca="1" si="104"/>
        <v/>
      </c>
      <c r="DK41" s="328" t="str">
        <f t="shared" ca="1" si="105"/>
        <v/>
      </c>
      <c r="DL41" s="334" t="str">
        <f t="shared" ca="1" si="74"/>
        <v/>
      </c>
      <c r="DM41" s="915" t="str">
        <f t="shared" ca="1" si="106"/>
        <v/>
      </c>
      <c r="DN41" s="15"/>
      <c r="DO41" s="324"/>
      <c r="DP41" s="16"/>
      <c r="DQ41" s="16"/>
      <c r="DR41" s="16"/>
      <c r="DS41" s="16"/>
      <c r="DT41" s="318" t="str">
        <f>IFERROR(VLOOKUP($DN41,'（様式１号）３整理番号表'!$Z$19:$AB$32,3,FALSE),"")</f>
        <v/>
      </c>
      <c r="DU41" s="259" t="str">
        <f t="shared" si="75"/>
        <v/>
      </c>
      <c r="DV41" s="14"/>
      <c r="DW41" s="17" t="str">
        <f t="shared" ca="1" si="76"/>
        <v/>
      </c>
      <c r="DX41" s="88" t="str">
        <f t="shared" ca="1" si="99"/>
        <v/>
      </c>
      <c r="DZ41" s="339">
        <f t="shared" ca="1" si="128"/>
        <v>0</v>
      </c>
      <c r="EA41" s="339">
        <f t="shared" ca="1" si="128"/>
        <v>0</v>
      </c>
      <c r="EB41" s="339">
        <f t="shared" ca="1" si="128"/>
        <v>0</v>
      </c>
      <c r="EC41" s="339">
        <f t="shared" ca="1" si="128"/>
        <v>0</v>
      </c>
      <c r="ED41" s="339">
        <f t="shared" ca="1" si="128"/>
        <v>0</v>
      </c>
      <c r="EE41" s="339">
        <f t="shared" ca="1" si="128"/>
        <v>0</v>
      </c>
      <c r="EF41" s="339">
        <f t="shared" ca="1" si="128"/>
        <v>0</v>
      </c>
      <c r="EG41" s="339">
        <f t="shared" ca="1" si="128"/>
        <v>0</v>
      </c>
      <c r="EH41" s="339">
        <f t="shared" ca="1" si="128"/>
        <v>0</v>
      </c>
      <c r="EI41" s="339">
        <f t="shared" ca="1" si="128"/>
        <v>0</v>
      </c>
      <c r="EJ41" s="339">
        <f t="shared" ca="1" si="128"/>
        <v>0</v>
      </c>
      <c r="EK41" s="339">
        <f t="shared" ca="1" si="128"/>
        <v>0</v>
      </c>
      <c r="EL41" s="339">
        <f t="shared" ca="1" si="128"/>
        <v>0</v>
      </c>
      <c r="EM41" s="339">
        <f t="shared" ca="1" si="128"/>
        <v>0</v>
      </c>
      <c r="EO41" s="298" t="str">
        <f t="shared" ca="1" si="78"/>
        <v/>
      </c>
      <c r="EP41" s="298" t="str">
        <f t="shared" ca="1" si="96"/>
        <v/>
      </c>
      <c r="EQ41" s="298" t="str">
        <f t="shared" ca="1" si="97"/>
        <v/>
      </c>
      <c r="ER41" s="298" t="str">
        <f t="shared" ca="1" si="79"/>
        <v/>
      </c>
      <c r="ES41" s="298" t="str">
        <f ca="1">IFERROR(INDEX('郵便番号（石川県）'!$A$3:$F$2574,MATCH(INDIRECT("'("&amp;EO41&amp;")'!E7"),'郵便番号（石川県）'!$A$3:$A$2574,0),6),"")</f>
        <v/>
      </c>
      <c r="ET41" s="298" t="str">
        <f ca="1">IFERROR(INDEX('郵便番号（石川県）'!$A$3:$F$2574,MATCH(INDIRECT("'("&amp;$EO41&amp;")'!E7"),'郵便番号（石川県）'!$A$3:$A$2574,0),5),"")</f>
        <v/>
      </c>
      <c r="EU41" s="298" t="str">
        <f t="shared" ca="1" si="80"/>
        <v/>
      </c>
      <c r="EV41" s="298" t="str">
        <f t="shared" ca="1" si="81"/>
        <v/>
      </c>
      <c r="EW41" s="298" t="str">
        <f t="shared" ca="1" si="82"/>
        <v/>
      </c>
      <c r="EX41" s="298" t="str">
        <f t="shared" ca="1" si="83"/>
        <v/>
      </c>
      <c r="EY41" s="298" t="str">
        <f t="shared" ca="1" si="84"/>
        <v/>
      </c>
      <c r="EZ41" s="298" t="str">
        <f t="shared" ca="1" si="85"/>
        <v/>
      </c>
      <c r="FA41" s="298" t="str">
        <f t="shared" ca="1" si="86"/>
        <v/>
      </c>
      <c r="FB41" s="298" t="str">
        <f t="shared" ca="1" si="87"/>
        <v/>
      </c>
      <c r="FC41" s="298" t="str">
        <f t="shared" ca="1" si="88"/>
        <v/>
      </c>
      <c r="FD41" s="627" t="str">
        <f t="shared" ca="1" si="89"/>
        <v/>
      </c>
      <c r="FE41" s="629">
        <v>31</v>
      </c>
      <c r="FF41" s="299" t="str">
        <f t="shared" ca="1" si="90"/>
        <v/>
      </c>
      <c r="FG41" s="993" t="str">
        <f t="shared" ca="1" si="98"/>
        <v/>
      </c>
      <c r="FH41" s="672" t="str">
        <f t="shared" ca="1" si="91"/>
        <v/>
      </c>
      <c r="FI41" s="299">
        <f ca="1">COUNTIF($FH$11:FH41,"■")</f>
        <v>0</v>
      </c>
    </row>
    <row r="42" spans="1:165" ht="34.5" customHeight="1">
      <c r="A42" s="445">
        <f t="shared" ca="1" si="19"/>
        <v>0</v>
      </c>
      <c r="B42" s="446">
        <f>IF(R42&lt;&gt;"",IF(COUNTIF(R$11:R42,R42)=1,MAX(B$11:B41)+1,INDEX(B$11:B41,MATCH(R42,R$11:R41,0),1)),0)</f>
        <v>1</v>
      </c>
      <c r="C42" s="446">
        <f ca="1">IF(T42&lt;&gt;"",IF(COUNTIF(T$11:T42,T42)=1,MAX(C$11:C41)+1,INDEX(C$11:C41,MATCH(T42,T$11:T41,0),1)),0)</f>
        <v>0</v>
      </c>
      <c r="D42" s="446">
        <f ca="1">IF(U42&lt;&gt;"",IF(COUNTIF(U$11:U42,U42)=1,MAX(D$11:D41)+1,INDEX(D$11:D41,MATCH(U42,U$11:U41,0),1)),0)</f>
        <v>0</v>
      </c>
      <c r="E42" s="446">
        <f ca="1">IF(S42&lt;&gt;"",IF(COUNTIF(S$11:S42,S42)=1,MAX(E$11:E41)+1,INDEX(E$11:E41,MATCH(S42,S$11:S41,0),1)),0)</f>
        <v>0</v>
      </c>
      <c r="F42" s="446">
        <f ca="1">IF(Z42&lt;&gt;"",IF(COUNTIF(Z$11:Z42,Z42)=1,MAX(F$11:F41)+1,INDEX(F$11:F41,MATCH(Z42,Z$11:Z41,0),1)),0)</f>
        <v>0</v>
      </c>
      <c r="G42" s="447" cm="1">
        <f t="array" aca="1" ref="G42" ca="1">IF(Z42&lt;&gt;"",IF(COUNTIFS(Z$11:Z42,Z42,W$11:W42,W42)=1,MAX(G$11:G41)+1,INDEX(G$11:G41,MATCH(Z42&amp;W42,Z$11:Z41&amp;W$11:W42,0),1)),0)</f>
        <v>0</v>
      </c>
      <c r="H42" s="447">
        <f t="shared" ca="1" si="20"/>
        <v>0</v>
      </c>
      <c r="I42" s="447">
        <f ca="1">IF(T42="",0,IF(COUNTIF(T$11:T42,T42)=1,1,0))</f>
        <v>0</v>
      </c>
      <c r="J42" s="447">
        <f ca="1">IF(U42="",0,IF(COUNTIF(U$11:U42,U42)=1,1,0))</f>
        <v>0</v>
      </c>
      <c r="K42" s="447">
        <f ca="1">IF(S42="",0,IF(COUNTIF(S$11:S42,S42)=1,1,0))</f>
        <v>0</v>
      </c>
      <c r="L42" s="446">
        <f ca="1">IF(Z42="",0,IF(COUNTIF(Z$11:Z42,Z42)=1,1,0))</f>
        <v>0</v>
      </c>
      <c r="M42" s="767">
        <f ca="1">IF($W42=2,IF(COUNTIFS($W$11:$W42,2,$Z$11:$Z42,$Z42)=1,1,0),0)</f>
        <v>0</v>
      </c>
      <c r="N42" s="767">
        <f ca="1">IF($W42=1,IF(COUNTIFS($W$11:$W42,2,$Z$11:$Z42,$Z42)=1,1,0),0)</f>
        <v>0</v>
      </c>
      <c r="O42" s="446">
        <f ca="1">IF(H42=0,0,IF(COUNTIF(Z$11:Z42,Z42)=1,1,0))</f>
        <v>0</v>
      </c>
      <c r="P42" s="448" t="str">
        <f t="shared" ca="1" si="21"/>
        <v>石川県</v>
      </c>
      <c r="Q42" s="89">
        <f t="shared" ca="1" si="22"/>
        <v>32</v>
      </c>
      <c r="R42" s="170" t="s">
        <v>459</v>
      </c>
      <c r="S42" s="357" t="str">
        <f t="shared" ca="1" si="92"/>
        <v/>
      </c>
      <c r="T42" s="357" t="str">
        <f t="shared" ca="1" si="93"/>
        <v/>
      </c>
      <c r="U42" s="58" t="str">
        <f t="shared" ca="1" si="117"/>
        <v/>
      </c>
      <c r="V42" s="58" t="str">
        <f t="shared" ca="1" si="118"/>
        <v/>
      </c>
      <c r="W42" s="210" t="str">
        <f t="shared" ca="1" si="94"/>
        <v/>
      </c>
      <c r="X42" s="369">
        <f ca="1">IFERROR(VLOOKUP(W42,'（様式１号）３整理番号表'!$B$4:$H$5,2,FALSE),0)</f>
        <v>0</v>
      </c>
      <c r="Y42" s="768" t="str" cm="1">
        <f t="array" aca="1" ref="Y42" ca="1">IF(AND(D42=0,F42=0),"",IF(COUNTIF(D$11:D42,D42)=1,1,IF(COUNTIFS(D$11:D42,D42,F$11:F42,F42)=1,INDEX((D$11:D42,F$11:F42,Y$11:Y42),MATCH(_xlfn.MAXIFS(F$11:F41,D$11:D41,D42),$F$11:F42,0),1,3)+1,INDEX((D$11:D42,F$11:F42,Y$11:Y42),MATCH(D42&amp;F42,D$11:D42&amp;F$11:F42,0),1,3))))</f>
        <v/>
      </c>
      <c r="Z42" s="40" t="str">
        <f t="shared" ca="1" si="107"/>
        <v/>
      </c>
      <c r="AA42" s="78" t="str">
        <f t="shared" ca="1" si="25"/>
        <v/>
      </c>
      <c r="AB42" s="93">
        <f ca="1">IFERROR(VLOOKUP(AA42,'（様式１号）３整理番号表'!$B$10:$H$16,2,FALSE),0)</f>
        <v>0</v>
      </c>
      <c r="AC42" s="78" t="str">
        <f t="shared" ca="1" si="26"/>
        <v/>
      </c>
      <c r="AD42" s="78" t="str">
        <f t="shared" ca="1" si="27"/>
        <v/>
      </c>
      <c r="AE42" s="93">
        <f ca="1">IFERROR(VLOOKUP(AD42,'（様式１号）３整理番号表'!$B$21:$H$22,2,FALSE),0)</f>
        <v>0</v>
      </c>
      <c r="AF42" s="78" t="str">
        <f t="shared" ca="1" si="3"/>
        <v/>
      </c>
      <c r="AG42" s="93">
        <f ca="1">IFERROR(VLOOKUP(AF42,'（様式１号）３整理番号表'!$B$26:$H$31,2,FALSE),0)</f>
        <v>0</v>
      </c>
      <c r="AH42" s="78" t="str">
        <f t="shared" ca="1" si="28"/>
        <v/>
      </c>
      <c r="AI42" s="93">
        <f ca="1">IFERROR(VLOOKUP(AH42,'（様式１号）３整理番号表'!$J$5:$N$59,2,FALSE),0)</f>
        <v>0</v>
      </c>
      <c r="AJ42" s="77" t="str">
        <f t="shared" ca="1" si="29"/>
        <v/>
      </c>
      <c r="AK42" s="93">
        <f ca="1">IFERROR(VLOOKUP(AJ42,'（様式１号）３整理番号表'!$P$5:$R$29,2,FALSE),0)</f>
        <v>0</v>
      </c>
      <c r="AL42" s="96" t="str">
        <f t="shared" ca="1" si="30"/>
        <v/>
      </c>
      <c r="AM42" s="96" t="str">
        <f t="shared" ca="1" si="31"/>
        <v/>
      </c>
      <c r="AN42" s="96"/>
      <c r="AO42" s="77" t="str">
        <f t="shared" ca="1" si="32"/>
        <v/>
      </c>
      <c r="AP42" s="93">
        <f ca="1">IFERROR(VLOOKUP(AO42,'（様式１号）３整理番号表'!$P$5:$R$29,2,FALSE),0)</f>
        <v>0</v>
      </c>
      <c r="AQ42" s="78" t="str">
        <f t="shared" ca="1" si="33"/>
        <v/>
      </c>
      <c r="AR42" s="93">
        <f t="shared" ca="1" si="110"/>
        <v>0</v>
      </c>
      <c r="AS42" s="78" t="str">
        <f t="shared" ca="1" si="35"/>
        <v/>
      </c>
      <c r="AT42" s="40" t="str">
        <f t="shared" ca="1" si="36"/>
        <v/>
      </c>
      <c r="AU42" s="93" t="str">
        <f t="shared" ca="1" si="111"/>
        <v/>
      </c>
      <c r="AV42" s="212" t="str">
        <f t="shared" ca="1" si="38"/>
        <v/>
      </c>
      <c r="AW42" s="81" t="str">
        <f t="shared" ca="1" si="39"/>
        <v/>
      </c>
      <c r="AX42" s="622" t="str">
        <f t="shared" ca="1" si="129"/>
        <v/>
      </c>
      <c r="AY42" s="622" t="str">
        <f t="shared" ca="1" si="129"/>
        <v/>
      </c>
      <c r="AZ42" s="622" t="str">
        <f t="shared" ca="1" si="129"/>
        <v/>
      </c>
      <c r="BA42" s="622" t="str">
        <f t="shared" ca="1" si="129"/>
        <v/>
      </c>
      <c r="BB42" s="622" t="str">
        <f t="shared" ca="1" si="40"/>
        <v/>
      </c>
      <c r="BC42" s="622" t="str">
        <f t="shared" ca="1" si="130"/>
        <v/>
      </c>
      <c r="BD42" s="622" t="str">
        <f t="shared" ca="1" si="130"/>
        <v/>
      </c>
      <c r="BE42" s="622" t="str">
        <f t="shared" ca="1" si="130"/>
        <v/>
      </c>
      <c r="BF42" s="77" t="str">
        <f t="shared" ca="1" si="41"/>
        <v/>
      </c>
      <c r="BG42" s="78" t="str">
        <f t="shared" ca="1" si="42"/>
        <v/>
      </c>
      <c r="BH42" s="94">
        <f ca="1">IF(BF42&lt;&gt;"",INDEX('（様式１号）３整理番号表'!$AB$7:$AQ$12,MATCH(BF42,'（様式１号）３整理番号表'!$AA$7:$AA$12,0),MATCH(BG42,'（様式１号）３整理番号表'!$AB$6:$AQ$6,0)),0)</f>
        <v>0</v>
      </c>
      <c r="BI42" s="96" t="str">
        <f t="shared" ca="1" si="112"/>
        <v/>
      </c>
      <c r="BJ42" s="80" t="str">
        <f t="shared" ca="1" si="113"/>
        <v/>
      </c>
      <c r="BK42" s="81" t="str">
        <f t="shared" ca="1" si="44"/>
        <v/>
      </c>
      <c r="BL42" s="80" t="str">
        <f t="shared" ca="1" si="45"/>
        <v/>
      </c>
      <c r="BM42" s="79" t="str">
        <f t="shared" ca="1" si="46"/>
        <v/>
      </c>
      <c r="BN42" s="82" t="str">
        <f t="shared" ca="1" si="47"/>
        <v/>
      </c>
      <c r="BO42" s="83" t="str">
        <f t="shared" ca="1" si="48"/>
        <v/>
      </c>
      <c r="BP42" s="84" t="str">
        <f t="shared" ca="1" si="49"/>
        <v/>
      </c>
      <c r="BQ42" s="82" t="str">
        <f t="shared" ca="1" si="50"/>
        <v/>
      </c>
      <c r="BR42" s="97" t="str">
        <f t="shared" ca="1" si="51"/>
        <v/>
      </c>
      <c r="BS42" s="95" t="str">
        <f t="shared" ca="1" si="52"/>
        <v/>
      </c>
      <c r="BT42" s="184" t="str">
        <f t="shared" ca="1" si="9"/>
        <v/>
      </c>
      <c r="BU42" s="611" t="str">
        <f t="shared" ca="1" si="53"/>
        <v/>
      </c>
      <c r="BV42" s="77" t="str">
        <f t="shared" ca="1" si="54"/>
        <v/>
      </c>
      <c r="BW42" s="85" t="str">
        <f t="shared" ca="1" si="55"/>
        <v/>
      </c>
      <c r="BX42" s="86" t="str">
        <f t="shared" ca="1" si="56"/>
        <v/>
      </c>
      <c r="BY42" s="231">
        <f ca="1">IF('ポイント要件確認等（個別表）'!AD42=1,ROUNDDOWN('ポイント要件確認等（個別表）'!AV42,-3),IF('ポイント要件確認等（個別表）'!AD42=2,ROUNDDOWN('ポイント要件確認等（個別表）'!BH42,-3),IF('ポイント要件確認等（個別表）'!AD42=3,ROUNDDOWN('ポイント要件確認等（個別表）'!BT42,-3),0)))</f>
        <v>0</v>
      </c>
      <c r="BZ42" s="86" t="str">
        <f t="shared" ca="1" si="57"/>
        <v/>
      </c>
      <c r="CA42" s="232" t="str">
        <f t="shared" ca="1" si="58"/>
        <v/>
      </c>
      <c r="CB42" s="232">
        <f t="shared" ca="1" si="114"/>
        <v>0</v>
      </c>
      <c r="CC42" s="86" t="str">
        <f t="shared" ca="1" si="60"/>
        <v/>
      </c>
      <c r="CD42" s="86" t="str">
        <f t="shared" ca="1" si="61"/>
        <v/>
      </c>
      <c r="CE42" s="609"/>
      <c r="CF42" s="86" t="str">
        <f t="shared" ca="1" si="62"/>
        <v/>
      </c>
      <c r="CG42" s="185" t="str">
        <f t="shared" ca="1" si="63"/>
        <v/>
      </c>
      <c r="CH42" s="246" t="str">
        <f t="shared" ca="1" si="64"/>
        <v>含税額</v>
      </c>
      <c r="CI42" s="247" t="str">
        <f t="shared" ca="1" si="95"/>
        <v/>
      </c>
      <c r="CJ42" s="87" t="str">
        <f ca="1">IFERROR(IF(INDIRECT("'("&amp;'２個別表'!EO42&amp;")'!AR"&amp;84+EP42)&lt;&gt;1,"",1),"")</f>
        <v/>
      </c>
      <c r="CK42" s="244" t="str">
        <f t="shared" ca="1" si="119"/>
        <v/>
      </c>
      <c r="CL42" s="235" t="str">
        <f t="shared" ca="1" si="120"/>
        <v/>
      </c>
      <c r="CM42" s="239" t="str">
        <f t="shared" ca="1" si="121"/>
        <v/>
      </c>
      <c r="CN42" s="77" t="str">
        <f t="shared" ca="1" si="122"/>
        <v/>
      </c>
      <c r="CO42" s="93" t="str">
        <f ca="1">IFERROR(VLOOKUP(CN42,'（様式１号）３整理番号表'!$T$5:$V$15,2,FALSE),"")</f>
        <v/>
      </c>
      <c r="CP42" s="78" t="str">
        <f t="shared" ca="1" si="123"/>
        <v/>
      </c>
      <c r="CQ42" s="93" t="str">
        <f ca="1">IFERROR(VLOOKUP(CP42,'（様式１号）３整理番号表'!$T$19:$V$24,2,FALSE),"")</f>
        <v/>
      </c>
      <c r="CR42" s="78" t="str">
        <f ca="1">IFERROR(IF(INDIRECT("'("&amp;'２個別表'!EO42&amp;")'!AV"&amp;84+EP42)&lt;&gt;1,"",1),"")</f>
        <v/>
      </c>
      <c r="CS42" s="232">
        <f t="shared" ca="1" si="115"/>
        <v>0</v>
      </c>
      <c r="CT42" s="248">
        <f t="shared" ca="1" si="116"/>
        <v>0</v>
      </c>
      <c r="CU42" s="376" t="str">
        <f ca="1">IF(ER42="補強",IF(COUNTIFS($Z$11:Z42,Z42,$W$11:W42,1)=1,"１①",""),IF(COUNTIFS($Z$11:Z42,Z42,$W$11:W42,2)=1,"２①",""))</f>
        <v/>
      </c>
      <c r="CV42" s="57" t="str">
        <f t="shared" ca="1" si="126"/>
        <v/>
      </c>
      <c r="CW42" s="879" t="str">
        <f t="shared" ca="1" si="127"/>
        <v/>
      </c>
      <c r="CX42" s="256" t="str">
        <f t="shared" ca="1" si="12"/>
        <v/>
      </c>
      <c r="CY42" s="256" t="str">
        <f t="shared" ca="1" si="13"/>
        <v/>
      </c>
      <c r="CZ42" s="256" t="str">
        <f t="shared" ca="1" si="14"/>
        <v/>
      </c>
      <c r="DA42" s="256" t="str">
        <f t="shared" ca="1" si="15"/>
        <v/>
      </c>
      <c r="DB42" s="316" t="str">
        <f ca="1">IFERROR(VLOOKUP($CU42,'（様式１号）３整理番号表'!$Z$19:$AB$32,3,FALSE),"")</f>
        <v/>
      </c>
      <c r="DC42" s="259" t="str">
        <f t="shared" ca="1" si="72"/>
        <v>-</v>
      </c>
      <c r="DD42" s="618" t="str">
        <f t="shared" ca="1" si="73"/>
        <v/>
      </c>
      <c r="DE42" s="321" t="str">
        <f ca="1">IF(AND(AO42=18,AS42=1),IF(COUNTIFS($Y$11:Y42,Y42,$AS$11:AS42,1)=1,"２②",""),IF($CU42="１①",INDEX(INDIRECT("'("&amp;$EO42&amp;")'!AR116:BB116"),1,MATCH(INDIRECT("'("&amp;$EO42&amp;")'!C118"),INDIRECT("'("&amp;$EO42&amp;")'!AR119:BB119"),0)),""))</f>
        <v/>
      </c>
      <c r="DF42" s="324" t="str">
        <f t="shared" ca="1" si="100"/>
        <v/>
      </c>
      <c r="DG42" s="313" t="str">
        <f t="shared" ca="1" si="101"/>
        <v/>
      </c>
      <c r="DH42" s="313" t="str">
        <f t="shared" ca="1" si="102"/>
        <v/>
      </c>
      <c r="DI42" s="313" t="str">
        <f t="shared" ca="1" si="103"/>
        <v/>
      </c>
      <c r="DJ42" s="313" t="str">
        <f t="shared" ca="1" si="104"/>
        <v/>
      </c>
      <c r="DK42" s="328" t="str">
        <f t="shared" ca="1" si="105"/>
        <v/>
      </c>
      <c r="DL42" s="334" t="str">
        <f t="shared" ca="1" si="74"/>
        <v/>
      </c>
      <c r="DM42" s="915" t="str">
        <f t="shared" ca="1" si="106"/>
        <v/>
      </c>
      <c r="DN42" s="15"/>
      <c r="DO42" s="324"/>
      <c r="DP42" s="16"/>
      <c r="DQ42" s="16"/>
      <c r="DR42" s="16"/>
      <c r="DS42" s="16"/>
      <c r="DT42" s="318" t="str">
        <f>IFERROR(VLOOKUP($DN42,'（様式１号）３整理番号表'!$Z$19:$AB$32,3,FALSE),"")</f>
        <v/>
      </c>
      <c r="DU42" s="259" t="str">
        <f t="shared" si="75"/>
        <v/>
      </c>
      <c r="DV42" s="14"/>
      <c r="DW42" s="17" t="str">
        <f t="shared" ca="1" si="76"/>
        <v/>
      </c>
      <c r="DX42" s="88" t="str">
        <f t="shared" ca="1" si="99"/>
        <v/>
      </c>
      <c r="DZ42" s="339">
        <f t="shared" ca="1" si="128"/>
        <v>0</v>
      </c>
      <c r="EA42" s="339">
        <f t="shared" ca="1" si="128"/>
        <v>0</v>
      </c>
      <c r="EB42" s="339">
        <f t="shared" ca="1" si="128"/>
        <v>0</v>
      </c>
      <c r="EC42" s="339">
        <f t="shared" ca="1" si="128"/>
        <v>0</v>
      </c>
      <c r="ED42" s="339">
        <f t="shared" ca="1" si="128"/>
        <v>0</v>
      </c>
      <c r="EE42" s="339">
        <f t="shared" ca="1" si="128"/>
        <v>0</v>
      </c>
      <c r="EF42" s="339">
        <f t="shared" ca="1" si="128"/>
        <v>0</v>
      </c>
      <c r="EG42" s="339">
        <f t="shared" ca="1" si="128"/>
        <v>0</v>
      </c>
      <c r="EH42" s="339">
        <f t="shared" ca="1" si="128"/>
        <v>0</v>
      </c>
      <c r="EI42" s="339">
        <f t="shared" ca="1" si="128"/>
        <v>0</v>
      </c>
      <c r="EJ42" s="339">
        <f t="shared" ca="1" si="128"/>
        <v>0</v>
      </c>
      <c r="EK42" s="339">
        <f t="shared" ca="1" si="128"/>
        <v>0</v>
      </c>
      <c r="EL42" s="339">
        <f t="shared" ca="1" si="128"/>
        <v>0</v>
      </c>
      <c r="EM42" s="339">
        <f t="shared" ca="1" si="128"/>
        <v>0</v>
      </c>
      <c r="EO42" s="298" t="str">
        <f t="shared" ca="1" si="78"/>
        <v/>
      </c>
      <c r="EP42" s="298" t="str">
        <f t="shared" ca="1" si="96"/>
        <v/>
      </c>
      <c r="EQ42" s="298" t="str">
        <f t="shared" ca="1" si="97"/>
        <v/>
      </c>
      <c r="ER42" s="298" t="str">
        <f t="shared" ca="1" si="79"/>
        <v/>
      </c>
      <c r="ES42" s="298" t="str">
        <f ca="1">IFERROR(INDEX('郵便番号（石川県）'!$A$3:$F$2574,MATCH(INDIRECT("'("&amp;EO42&amp;")'!E7"),'郵便番号（石川県）'!$A$3:$A$2574,0),6),"")</f>
        <v/>
      </c>
      <c r="ET42" s="298" t="str">
        <f ca="1">IFERROR(INDEX('郵便番号（石川県）'!$A$3:$F$2574,MATCH(INDIRECT("'("&amp;$EO42&amp;")'!E7"),'郵便番号（石川県）'!$A$3:$A$2574,0),5),"")</f>
        <v/>
      </c>
      <c r="EU42" s="298" t="str">
        <f t="shared" ca="1" si="80"/>
        <v/>
      </c>
      <c r="EV42" s="298" t="str">
        <f t="shared" ca="1" si="81"/>
        <v/>
      </c>
      <c r="EW42" s="298" t="str">
        <f t="shared" ca="1" si="82"/>
        <v/>
      </c>
      <c r="EX42" s="298" t="str">
        <f t="shared" ca="1" si="83"/>
        <v/>
      </c>
      <c r="EY42" s="298" t="str">
        <f t="shared" ca="1" si="84"/>
        <v/>
      </c>
      <c r="EZ42" s="298" t="str">
        <f t="shared" ca="1" si="85"/>
        <v/>
      </c>
      <c r="FA42" s="298" t="str">
        <f t="shared" ca="1" si="86"/>
        <v/>
      </c>
      <c r="FB42" s="298" t="str">
        <f t="shared" ca="1" si="87"/>
        <v/>
      </c>
      <c r="FC42" s="298" t="str">
        <f t="shared" ca="1" si="88"/>
        <v/>
      </c>
      <c r="FD42" s="627" t="str">
        <f t="shared" ca="1" si="89"/>
        <v/>
      </c>
      <c r="FE42" s="630">
        <v>32</v>
      </c>
      <c r="FF42" s="299" t="str">
        <f t="shared" ca="1" si="90"/>
        <v/>
      </c>
      <c r="FG42" s="993" t="str">
        <f t="shared" ca="1" si="98"/>
        <v/>
      </c>
      <c r="FH42" s="672" t="str">
        <f t="shared" ca="1" si="91"/>
        <v/>
      </c>
      <c r="FI42" s="299">
        <f ca="1">COUNTIF($FH$11:FH42,"■")</f>
        <v>0</v>
      </c>
    </row>
    <row r="43" spans="1:165" ht="34.5" customHeight="1">
      <c r="A43" s="445">
        <f t="shared" ca="1" si="19"/>
        <v>0</v>
      </c>
      <c r="B43" s="446">
        <f>IF(R43&lt;&gt;"",IF(COUNTIF(R$11:R43,R43)=1,MAX(B$11:B42)+1,INDEX(B$11:B42,MATCH(R43,R$11:R42,0),1)),0)</f>
        <v>1</v>
      </c>
      <c r="C43" s="446">
        <f ca="1">IF(T43&lt;&gt;"",IF(COUNTIF(T$11:T43,T43)=1,MAX(C$11:C42)+1,INDEX(C$11:C42,MATCH(T43,T$11:T42,0),1)),0)</f>
        <v>0</v>
      </c>
      <c r="D43" s="446">
        <f ca="1">IF(U43&lt;&gt;"",IF(COUNTIF(U$11:U43,U43)=1,MAX(D$11:D42)+1,INDEX(D$11:D42,MATCH(U43,U$11:U42,0),1)),0)</f>
        <v>0</v>
      </c>
      <c r="E43" s="446">
        <f ca="1">IF(S43&lt;&gt;"",IF(COUNTIF(S$11:S43,S43)=1,MAX(E$11:E42)+1,INDEX(E$11:E42,MATCH(S43,S$11:S42,0),1)),0)</f>
        <v>0</v>
      </c>
      <c r="F43" s="446">
        <f ca="1">IF(Z43&lt;&gt;"",IF(COUNTIF(Z$11:Z43,Z43)=1,MAX(F$11:F42)+1,INDEX(F$11:F42,MATCH(Z43,Z$11:Z42,0),1)),0)</f>
        <v>0</v>
      </c>
      <c r="G43" s="447" cm="1">
        <f t="array" aca="1" ref="G43" ca="1">IF(Z43&lt;&gt;"",IF(COUNTIFS(Z$11:Z43,Z43,W$11:W43,W43)=1,MAX(G$11:G42)+1,INDEX(G$11:G42,MATCH(Z43&amp;W43,Z$11:Z42&amp;W$11:W43,0),1)),0)</f>
        <v>0</v>
      </c>
      <c r="H43" s="447">
        <f t="shared" ca="1" si="20"/>
        <v>0</v>
      </c>
      <c r="I43" s="447">
        <f ca="1">IF(T43="",0,IF(COUNTIF(T$11:T43,T43)=1,1,0))</f>
        <v>0</v>
      </c>
      <c r="J43" s="447">
        <f ca="1">IF(U43="",0,IF(COUNTIF(U$11:U43,U43)=1,1,0))</f>
        <v>0</v>
      </c>
      <c r="K43" s="447">
        <f ca="1">IF(S43="",0,IF(COUNTIF(S$11:S43,S43)=1,1,0))</f>
        <v>0</v>
      </c>
      <c r="L43" s="446">
        <f ca="1">IF(Z43="",0,IF(COUNTIF(Z$11:Z43,Z43)=1,1,0))</f>
        <v>0</v>
      </c>
      <c r="M43" s="767">
        <f ca="1">IF($W43=2,IF(COUNTIFS($W$11:$W43,2,$Z$11:$Z43,$Z43)=1,1,0),0)</f>
        <v>0</v>
      </c>
      <c r="N43" s="767">
        <f ca="1">IF($W43=1,IF(COUNTIFS($W$11:$W43,2,$Z$11:$Z43,$Z43)=1,1,0),0)</f>
        <v>0</v>
      </c>
      <c r="O43" s="446">
        <f ca="1">IF(H43=0,0,IF(COUNTIF(Z$11:Z43,Z43)=1,1,0))</f>
        <v>0</v>
      </c>
      <c r="P43" s="448" t="str">
        <f t="shared" ca="1" si="21"/>
        <v>石川県</v>
      </c>
      <c r="Q43" s="89">
        <f t="shared" ca="1" si="22"/>
        <v>33</v>
      </c>
      <c r="R43" s="170" t="s">
        <v>459</v>
      </c>
      <c r="S43" s="357" t="str">
        <f t="shared" ca="1" si="92"/>
        <v/>
      </c>
      <c r="T43" s="357" t="str">
        <f t="shared" ca="1" si="93"/>
        <v/>
      </c>
      <c r="U43" s="58" t="str">
        <f t="shared" ca="1" si="117"/>
        <v/>
      </c>
      <c r="V43" s="58" t="str">
        <f t="shared" ca="1" si="118"/>
        <v/>
      </c>
      <c r="W43" s="210" t="str">
        <f t="shared" ca="1" si="94"/>
        <v/>
      </c>
      <c r="X43" s="369">
        <f ca="1">IFERROR(VLOOKUP(W43,'（様式１号）３整理番号表'!$B$4:$H$5,2,FALSE),0)</f>
        <v>0</v>
      </c>
      <c r="Y43" s="768" t="str" cm="1">
        <f t="array" aca="1" ref="Y43" ca="1">IF(AND(D43=0,F43=0),"",IF(COUNTIF(D$11:D43,D43)=1,1,IF(COUNTIFS(D$11:D43,D43,F$11:F43,F43)=1,INDEX((D$11:D43,F$11:F43,Y$11:Y43),MATCH(_xlfn.MAXIFS(F$11:F42,D$11:D42,D43),$F$11:F43,0),1,3)+1,INDEX((D$11:D43,F$11:F43,Y$11:Y43),MATCH(D43&amp;F43,D$11:D43&amp;F$11:F43,0),1,3))))</f>
        <v/>
      </c>
      <c r="Z43" s="40" t="str">
        <f t="shared" ca="1" si="107"/>
        <v/>
      </c>
      <c r="AA43" s="78" t="str">
        <f t="shared" ca="1" si="25"/>
        <v/>
      </c>
      <c r="AB43" s="93">
        <f ca="1">IFERROR(VLOOKUP(AA43,'（様式１号）３整理番号表'!$B$10:$H$16,2,FALSE),0)</f>
        <v>0</v>
      </c>
      <c r="AC43" s="78" t="str">
        <f t="shared" ca="1" si="26"/>
        <v/>
      </c>
      <c r="AD43" s="78" t="str">
        <f t="shared" ca="1" si="27"/>
        <v/>
      </c>
      <c r="AE43" s="93">
        <f ca="1">IFERROR(VLOOKUP(AD43,'（様式１号）３整理番号表'!$B$21:$H$22,2,FALSE),0)</f>
        <v>0</v>
      </c>
      <c r="AF43" s="78" t="str">
        <f t="shared" ca="1" si="3"/>
        <v/>
      </c>
      <c r="AG43" s="93">
        <f ca="1">IFERROR(VLOOKUP(AF43,'（様式１号）３整理番号表'!$B$26:$H$31,2,FALSE),0)</f>
        <v>0</v>
      </c>
      <c r="AH43" s="78" t="str">
        <f t="shared" ca="1" si="28"/>
        <v/>
      </c>
      <c r="AI43" s="93">
        <f ca="1">IFERROR(VLOOKUP(AH43,'（様式１号）３整理番号表'!$J$5:$N$59,2,FALSE),0)</f>
        <v>0</v>
      </c>
      <c r="AJ43" s="77" t="str">
        <f t="shared" ca="1" si="29"/>
        <v/>
      </c>
      <c r="AK43" s="93">
        <f ca="1">IFERROR(VLOOKUP(AJ43,'（様式１号）３整理番号表'!$P$5:$R$29,2,FALSE),0)</f>
        <v>0</v>
      </c>
      <c r="AL43" s="96" t="str">
        <f t="shared" ca="1" si="30"/>
        <v/>
      </c>
      <c r="AM43" s="96" t="str">
        <f t="shared" ca="1" si="31"/>
        <v/>
      </c>
      <c r="AN43" s="96"/>
      <c r="AO43" s="77" t="str">
        <f t="shared" ca="1" si="32"/>
        <v/>
      </c>
      <c r="AP43" s="93">
        <f ca="1">IFERROR(VLOOKUP(AO43,'（様式１号）３整理番号表'!$P$5:$R$29,2,FALSE),0)</f>
        <v>0</v>
      </c>
      <c r="AQ43" s="78" t="str">
        <f t="shared" ca="1" si="33"/>
        <v/>
      </c>
      <c r="AR43" s="93">
        <f t="shared" ca="1" si="110"/>
        <v>0</v>
      </c>
      <c r="AS43" s="78" t="str">
        <f t="shared" ca="1" si="35"/>
        <v/>
      </c>
      <c r="AT43" s="40" t="str">
        <f t="shared" ca="1" si="36"/>
        <v/>
      </c>
      <c r="AU43" s="93" t="str">
        <f t="shared" ca="1" si="111"/>
        <v/>
      </c>
      <c r="AV43" s="212" t="str">
        <f t="shared" ca="1" si="38"/>
        <v/>
      </c>
      <c r="AW43" s="81" t="str">
        <f t="shared" ca="1" si="39"/>
        <v/>
      </c>
      <c r="AX43" s="622" t="str">
        <f t="shared" ca="1" si="129"/>
        <v/>
      </c>
      <c r="AY43" s="622" t="str">
        <f t="shared" ca="1" si="129"/>
        <v/>
      </c>
      <c r="AZ43" s="622" t="str">
        <f t="shared" ca="1" si="129"/>
        <v/>
      </c>
      <c r="BA43" s="622" t="str">
        <f t="shared" ca="1" si="129"/>
        <v/>
      </c>
      <c r="BB43" s="622" t="str">
        <f t="shared" ca="1" si="40"/>
        <v/>
      </c>
      <c r="BC43" s="622" t="str">
        <f t="shared" ca="1" si="130"/>
        <v/>
      </c>
      <c r="BD43" s="622" t="str">
        <f t="shared" ca="1" si="130"/>
        <v/>
      </c>
      <c r="BE43" s="622" t="str">
        <f t="shared" ca="1" si="130"/>
        <v/>
      </c>
      <c r="BF43" s="77" t="str">
        <f t="shared" ca="1" si="41"/>
        <v/>
      </c>
      <c r="BG43" s="78" t="str">
        <f t="shared" ca="1" si="42"/>
        <v/>
      </c>
      <c r="BH43" s="94">
        <f ca="1">IF(BF43&lt;&gt;"",INDEX('（様式１号）３整理番号表'!$AB$7:$AQ$12,MATCH(BF43,'（様式１号）３整理番号表'!$AA$7:$AA$12,0),MATCH(BG43,'（様式１号）３整理番号表'!$AB$6:$AQ$6,0)),0)</f>
        <v>0</v>
      </c>
      <c r="BI43" s="96" t="str">
        <f t="shared" ca="1" si="112"/>
        <v/>
      </c>
      <c r="BJ43" s="80" t="str">
        <f t="shared" ca="1" si="113"/>
        <v/>
      </c>
      <c r="BK43" s="81" t="str">
        <f t="shared" ca="1" si="44"/>
        <v/>
      </c>
      <c r="BL43" s="80" t="str">
        <f t="shared" ca="1" si="45"/>
        <v/>
      </c>
      <c r="BM43" s="79" t="str">
        <f t="shared" ca="1" si="46"/>
        <v/>
      </c>
      <c r="BN43" s="82" t="str">
        <f t="shared" ca="1" si="47"/>
        <v/>
      </c>
      <c r="BO43" s="83" t="str">
        <f t="shared" ca="1" si="48"/>
        <v/>
      </c>
      <c r="BP43" s="84" t="str">
        <f t="shared" ca="1" si="49"/>
        <v/>
      </c>
      <c r="BQ43" s="82" t="str">
        <f t="shared" ca="1" si="50"/>
        <v/>
      </c>
      <c r="BR43" s="97" t="str">
        <f t="shared" ca="1" si="51"/>
        <v/>
      </c>
      <c r="BS43" s="95" t="str">
        <f t="shared" ca="1" si="52"/>
        <v/>
      </c>
      <c r="BT43" s="184" t="str">
        <f t="shared" ca="1" si="9"/>
        <v/>
      </c>
      <c r="BU43" s="611" t="str">
        <f t="shared" ca="1" si="53"/>
        <v/>
      </c>
      <c r="BV43" s="77" t="str">
        <f t="shared" ca="1" si="54"/>
        <v/>
      </c>
      <c r="BW43" s="85" t="str">
        <f t="shared" ca="1" si="55"/>
        <v/>
      </c>
      <c r="BX43" s="86" t="str">
        <f t="shared" ca="1" si="56"/>
        <v/>
      </c>
      <c r="BY43" s="231">
        <f ca="1">IF('ポイント要件確認等（個別表）'!AD43=1,ROUNDDOWN('ポイント要件確認等（個別表）'!AV43,-3),IF('ポイント要件確認等（個別表）'!AD43=2,ROUNDDOWN('ポイント要件確認等（個別表）'!BH43,-3),IF('ポイント要件確認等（個別表）'!AD43=3,ROUNDDOWN('ポイント要件確認等（個別表）'!BT43,-3),0)))</f>
        <v>0</v>
      </c>
      <c r="BZ43" s="86" t="str">
        <f t="shared" ca="1" si="57"/>
        <v/>
      </c>
      <c r="CA43" s="232" t="str">
        <f t="shared" ca="1" si="58"/>
        <v/>
      </c>
      <c r="CB43" s="232">
        <f t="shared" ca="1" si="114"/>
        <v>0</v>
      </c>
      <c r="CC43" s="86" t="str">
        <f t="shared" ca="1" si="60"/>
        <v/>
      </c>
      <c r="CD43" s="86" t="str">
        <f t="shared" ca="1" si="61"/>
        <v/>
      </c>
      <c r="CE43" s="609"/>
      <c r="CF43" s="86" t="str">
        <f t="shared" ca="1" si="62"/>
        <v/>
      </c>
      <c r="CG43" s="185" t="str">
        <f t="shared" ca="1" si="63"/>
        <v/>
      </c>
      <c r="CH43" s="246" t="str">
        <f t="shared" ca="1" si="64"/>
        <v>含税額</v>
      </c>
      <c r="CI43" s="247" t="str">
        <f t="shared" ca="1" si="95"/>
        <v/>
      </c>
      <c r="CJ43" s="87" t="str">
        <f ca="1">IFERROR(IF(INDIRECT("'("&amp;'２個別表'!EO43&amp;")'!AR"&amp;84+EP43)&lt;&gt;1,"",1),"")</f>
        <v/>
      </c>
      <c r="CK43" s="244" t="str">
        <f t="shared" ca="1" si="119"/>
        <v/>
      </c>
      <c r="CL43" s="235" t="str">
        <f t="shared" ca="1" si="120"/>
        <v/>
      </c>
      <c r="CM43" s="239" t="str">
        <f t="shared" ca="1" si="121"/>
        <v/>
      </c>
      <c r="CN43" s="77" t="str">
        <f t="shared" ca="1" si="122"/>
        <v/>
      </c>
      <c r="CO43" s="93" t="str">
        <f ca="1">IFERROR(VLOOKUP(CN43,'（様式１号）３整理番号表'!$T$5:$V$15,2,FALSE),"")</f>
        <v/>
      </c>
      <c r="CP43" s="78" t="str">
        <f t="shared" ca="1" si="123"/>
        <v/>
      </c>
      <c r="CQ43" s="93" t="str">
        <f ca="1">IFERROR(VLOOKUP(CP43,'（様式１号）３整理番号表'!$T$19:$V$24,2,FALSE),"")</f>
        <v/>
      </c>
      <c r="CR43" s="78" t="str">
        <f ca="1">IFERROR(IF(INDIRECT("'("&amp;'２個別表'!EO43&amp;")'!AV"&amp;84+EP43)&lt;&gt;1,"",1),"")</f>
        <v/>
      </c>
      <c r="CS43" s="232">
        <f t="shared" ca="1" si="115"/>
        <v>0</v>
      </c>
      <c r="CT43" s="248">
        <f t="shared" ca="1" si="116"/>
        <v>0</v>
      </c>
      <c r="CU43" s="376" t="str">
        <f ca="1">IF(ER43="補強",IF(COUNTIFS($Z$11:Z43,Z43,$W$11:W43,1)=1,"１①",""),IF(COUNTIFS($Z$11:Z43,Z43,$W$11:W43,2)=1,"２①",""))</f>
        <v/>
      </c>
      <c r="CV43" s="57" t="str">
        <f t="shared" ca="1" si="126"/>
        <v/>
      </c>
      <c r="CW43" s="879" t="str">
        <f t="shared" ca="1" si="127"/>
        <v/>
      </c>
      <c r="CX43" s="256" t="str">
        <f t="shared" ca="1" si="12"/>
        <v/>
      </c>
      <c r="CY43" s="256" t="str">
        <f t="shared" ca="1" si="13"/>
        <v/>
      </c>
      <c r="CZ43" s="256" t="str">
        <f t="shared" ca="1" si="14"/>
        <v/>
      </c>
      <c r="DA43" s="256" t="str">
        <f t="shared" ca="1" si="15"/>
        <v/>
      </c>
      <c r="DB43" s="316" t="str">
        <f ca="1">IFERROR(VLOOKUP($CU43,'（様式１号）３整理番号表'!$Z$19:$AB$32,3,FALSE),"")</f>
        <v/>
      </c>
      <c r="DC43" s="259" t="str">
        <f t="shared" ca="1" si="72"/>
        <v>-</v>
      </c>
      <c r="DD43" s="618" t="str">
        <f t="shared" ca="1" si="73"/>
        <v/>
      </c>
      <c r="DE43" s="321" t="str">
        <f ca="1">IF(AND(AO43=18,AS43=1),IF(COUNTIFS($Y$11:Y43,Y43,$AS$11:AS43,1)=1,"２②",""),IF($CU43="１①",INDEX(INDIRECT("'("&amp;$EO43&amp;")'!AR116:BB116"),1,MATCH(INDIRECT("'("&amp;$EO43&amp;")'!C118"),INDIRECT("'("&amp;$EO43&amp;")'!AR119:BB119"),0)),""))</f>
        <v/>
      </c>
      <c r="DF43" s="324" t="str">
        <f t="shared" ca="1" si="100"/>
        <v/>
      </c>
      <c r="DG43" s="313" t="str">
        <f t="shared" ca="1" si="101"/>
        <v/>
      </c>
      <c r="DH43" s="313" t="str">
        <f t="shared" ca="1" si="102"/>
        <v/>
      </c>
      <c r="DI43" s="313" t="str">
        <f t="shared" ca="1" si="103"/>
        <v/>
      </c>
      <c r="DJ43" s="313" t="str">
        <f t="shared" ca="1" si="104"/>
        <v/>
      </c>
      <c r="DK43" s="328" t="str">
        <f t="shared" ca="1" si="105"/>
        <v/>
      </c>
      <c r="DL43" s="334" t="str">
        <f t="shared" ca="1" si="74"/>
        <v/>
      </c>
      <c r="DM43" s="915" t="str">
        <f t="shared" ca="1" si="106"/>
        <v/>
      </c>
      <c r="DN43" s="15"/>
      <c r="DO43" s="324"/>
      <c r="DP43" s="16"/>
      <c r="DQ43" s="16"/>
      <c r="DR43" s="16"/>
      <c r="DS43" s="16"/>
      <c r="DT43" s="318" t="str">
        <f>IFERROR(VLOOKUP($DN43,'（様式１号）３整理番号表'!$Z$19:$AB$32,3,FALSE),"")</f>
        <v/>
      </c>
      <c r="DU43" s="259" t="str">
        <f t="shared" si="75"/>
        <v/>
      </c>
      <c r="DV43" s="14"/>
      <c r="DW43" s="17" t="str">
        <f t="shared" ca="1" si="76"/>
        <v/>
      </c>
      <c r="DX43" s="88" t="str">
        <f t="shared" ca="1" si="99"/>
        <v/>
      </c>
      <c r="DZ43" s="339">
        <f t="shared" ca="1" si="128"/>
        <v>0</v>
      </c>
      <c r="EA43" s="339">
        <f t="shared" ca="1" si="128"/>
        <v>0</v>
      </c>
      <c r="EB43" s="339">
        <f t="shared" ca="1" si="128"/>
        <v>0</v>
      </c>
      <c r="EC43" s="339">
        <f t="shared" ca="1" si="128"/>
        <v>0</v>
      </c>
      <c r="ED43" s="339">
        <f t="shared" ca="1" si="128"/>
        <v>0</v>
      </c>
      <c r="EE43" s="339">
        <f t="shared" ca="1" si="128"/>
        <v>0</v>
      </c>
      <c r="EF43" s="339">
        <f t="shared" ca="1" si="128"/>
        <v>0</v>
      </c>
      <c r="EG43" s="339">
        <f t="shared" ca="1" si="128"/>
        <v>0</v>
      </c>
      <c r="EH43" s="339">
        <f t="shared" ca="1" si="128"/>
        <v>0</v>
      </c>
      <c r="EI43" s="339">
        <f t="shared" ca="1" si="128"/>
        <v>0</v>
      </c>
      <c r="EJ43" s="339">
        <f t="shared" ca="1" si="128"/>
        <v>0</v>
      </c>
      <c r="EK43" s="339">
        <f t="shared" ca="1" si="128"/>
        <v>0</v>
      </c>
      <c r="EL43" s="339">
        <f t="shared" ca="1" si="128"/>
        <v>0</v>
      </c>
      <c r="EM43" s="339">
        <f t="shared" ca="1" si="128"/>
        <v>0</v>
      </c>
      <c r="EO43" s="298" t="str">
        <f t="shared" ca="1" si="78"/>
        <v/>
      </c>
      <c r="EP43" s="298" t="str">
        <f t="shared" ca="1" si="96"/>
        <v/>
      </c>
      <c r="EQ43" s="298" t="str">
        <f t="shared" ca="1" si="97"/>
        <v/>
      </c>
      <c r="ER43" s="298" t="str">
        <f t="shared" ca="1" si="79"/>
        <v/>
      </c>
      <c r="ES43" s="298" t="str">
        <f ca="1">IFERROR(INDEX('郵便番号（石川県）'!$A$3:$F$2574,MATCH(INDIRECT("'("&amp;EO43&amp;")'!E7"),'郵便番号（石川県）'!$A$3:$A$2574,0),6),"")</f>
        <v/>
      </c>
      <c r="ET43" s="298" t="str">
        <f ca="1">IFERROR(INDEX('郵便番号（石川県）'!$A$3:$F$2574,MATCH(INDIRECT("'("&amp;$EO43&amp;")'!E7"),'郵便番号（石川県）'!$A$3:$A$2574,0),5),"")</f>
        <v/>
      </c>
      <c r="EU43" s="298" t="str">
        <f t="shared" ca="1" si="80"/>
        <v/>
      </c>
      <c r="EV43" s="298" t="str">
        <f t="shared" ca="1" si="81"/>
        <v/>
      </c>
      <c r="EW43" s="298" t="str">
        <f t="shared" ca="1" si="82"/>
        <v/>
      </c>
      <c r="EX43" s="298" t="str">
        <f t="shared" ca="1" si="83"/>
        <v/>
      </c>
      <c r="EY43" s="298" t="str">
        <f t="shared" ca="1" si="84"/>
        <v/>
      </c>
      <c r="EZ43" s="298" t="str">
        <f t="shared" ca="1" si="85"/>
        <v/>
      </c>
      <c r="FA43" s="298" t="str">
        <f t="shared" ca="1" si="86"/>
        <v/>
      </c>
      <c r="FB43" s="298" t="str">
        <f t="shared" ca="1" si="87"/>
        <v/>
      </c>
      <c r="FC43" s="298" t="str">
        <f t="shared" ca="1" si="88"/>
        <v/>
      </c>
      <c r="FD43" s="627" t="str">
        <f t="shared" ca="1" si="89"/>
        <v/>
      </c>
      <c r="FE43" s="629">
        <v>33</v>
      </c>
      <c r="FF43" s="299" t="str">
        <f t="shared" ca="1" si="90"/>
        <v/>
      </c>
      <c r="FG43" s="993" t="str">
        <f t="shared" ca="1" si="98"/>
        <v/>
      </c>
      <c r="FH43" s="672" t="str">
        <f t="shared" ca="1" si="91"/>
        <v/>
      </c>
      <c r="FI43" s="299">
        <f ca="1">COUNTIF($FH$11:FH43,"■")</f>
        <v>0</v>
      </c>
    </row>
    <row r="44" spans="1:165" ht="34.5" customHeight="1">
      <c r="A44" s="445">
        <f t="shared" ca="1" si="19"/>
        <v>0</v>
      </c>
      <c r="B44" s="446">
        <f>IF(R44&lt;&gt;"",IF(COUNTIF(R$11:R44,R44)=1,MAX(B$11:B43)+1,INDEX(B$11:B43,MATCH(R44,R$11:R43,0),1)),0)</f>
        <v>1</v>
      </c>
      <c r="C44" s="446">
        <f ca="1">IF(T44&lt;&gt;"",IF(COUNTIF(T$11:T44,T44)=1,MAX(C$11:C43)+1,INDEX(C$11:C43,MATCH(T44,T$11:T43,0),1)),0)</f>
        <v>0</v>
      </c>
      <c r="D44" s="446">
        <f ca="1">IF(U44&lt;&gt;"",IF(COUNTIF(U$11:U44,U44)=1,MAX(D$11:D43)+1,INDEX(D$11:D43,MATCH(U44,U$11:U43,0),1)),0)</f>
        <v>0</v>
      </c>
      <c r="E44" s="446">
        <f ca="1">IF(S44&lt;&gt;"",IF(COUNTIF(S$11:S44,S44)=1,MAX(E$11:E43)+1,INDEX(E$11:E43,MATCH(S44,S$11:S43,0),1)),0)</f>
        <v>0</v>
      </c>
      <c r="F44" s="446">
        <f ca="1">IF(Z44&lt;&gt;"",IF(COUNTIF(Z$11:Z44,Z44)=1,MAX(F$11:F43)+1,INDEX(F$11:F43,MATCH(Z44,Z$11:Z43,0),1)),0)</f>
        <v>0</v>
      </c>
      <c r="G44" s="447" cm="1">
        <f t="array" aca="1" ref="G44" ca="1">IF(Z44&lt;&gt;"",IF(COUNTIFS(Z$11:Z44,Z44,W$11:W44,W44)=1,MAX(G$11:G43)+1,INDEX(G$11:G43,MATCH(Z44&amp;W44,Z$11:Z43&amp;W$11:W44,0),1)),0)</f>
        <v>0</v>
      </c>
      <c r="H44" s="447">
        <f t="shared" ca="1" si="20"/>
        <v>0</v>
      </c>
      <c r="I44" s="447">
        <f ca="1">IF(T44="",0,IF(COUNTIF(T$11:T44,T44)=1,1,0))</f>
        <v>0</v>
      </c>
      <c r="J44" s="447">
        <f ca="1">IF(U44="",0,IF(COUNTIF(U$11:U44,U44)=1,1,0))</f>
        <v>0</v>
      </c>
      <c r="K44" s="447">
        <f ca="1">IF(S44="",0,IF(COUNTIF(S$11:S44,S44)=1,1,0))</f>
        <v>0</v>
      </c>
      <c r="L44" s="446">
        <f ca="1">IF(Z44="",0,IF(COUNTIF(Z$11:Z44,Z44)=1,1,0))</f>
        <v>0</v>
      </c>
      <c r="M44" s="767">
        <f ca="1">IF($W44=2,IF(COUNTIFS($W$11:$W44,2,$Z$11:$Z44,$Z44)=1,1,0),0)</f>
        <v>0</v>
      </c>
      <c r="N44" s="767">
        <f ca="1">IF($W44=1,IF(COUNTIFS($W$11:$W44,2,$Z$11:$Z44,$Z44)=1,1,0),0)</f>
        <v>0</v>
      </c>
      <c r="O44" s="446">
        <f ca="1">IF(H44=0,0,IF(COUNTIF(Z$11:Z44,Z44)=1,1,0))</f>
        <v>0</v>
      </c>
      <c r="P44" s="448" t="str">
        <f t="shared" ca="1" si="21"/>
        <v>石川県</v>
      </c>
      <c r="Q44" s="89">
        <f t="shared" ca="1" si="22"/>
        <v>34</v>
      </c>
      <c r="R44" s="170" t="s">
        <v>459</v>
      </c>
      <c r="S44" s="357" t="str">
        <f t="shared" ca="1" si="92"/>
        <v/>
      </c>
      <c r="T44" s="357" t="str">
        <f t="shared" ca="1" si="93"/>
        <v/>
      </c>
      <c r="U44" s="58" t="str">
        <f t="shared" ca="1" si="117"/>
        <v/>
      </c>
      <c r="V44" s="58" t="str">
        <f t="shared" ca="1" si="118"/>
        <v/>
      </c>
      <c r="W44" s="210" t="str">
        <f t="shared" ca="1" si="94"/>
        <v/>
      </c>
      <c r="X44" s="369">
        <f ca="1">IFERROR(VLOOKUP(W44,'（様式１号）３整理番号表'!$B$4:$H$5,2,FALSE),0)</f>
        <v>0</v>
      </c>
      <c r="Y44" s="768" t="str" cm="1">
        <f t="array" aca="1" ref="Y44" ca="1">IF(AND(D44=0,F44=0),"",IF(COUNTIF(D$11:D44,D44)=1,1,IF(COUNTIFS(D$11:D44,D44,F$11:F44,F44)=1,INDEX((D$11:D44,F$11:F44,Y$11:Y44),MATCH(_xlfn.MAXIFS(F$11:F43,D$11:D43,D44),$F$11:F44,0),1,3)+1,INDEX((D$11:D44,F$11:F44,Y$11:Y44),MATCH(D44&amp;F44,D$11:D44&amp;F$11:F44,0),1,3))))</f>
        <v/>
      </c>
      <c r="Z44" s="40" t="str">
        <f t="shared" ca="1" si="107"/>
        <v/>
      </c>
      <c r="AA44" s="78" t="str">
        <f t="shared" ca="1" si="25"/>
        <v/>
      </c>
      <c r="AB44" s="93">
        <f ca="1">IFERROR(VLOOKUP(AA44,'（様式１号）３整理番号表'!$B$10:$H$16,2,FALSE),0)</f>
        <v>0</v>
      </c>
      <c r="AC44" s="78" t="str">
        <f t="shared" ca="1" si="26"/>
        <v/>
      </c>
      <c r="AD44" s="78" t="str">
        <f t="shared" ca="1" si="27"/>
        <v/>
      </c>
      <c r="AE44" s="93">
        <f ca="1">IFERROR(VLOOKUP(AD44,'（様式１号）３整理番号表'!$B$21:$H$22,2,FALSE),0)</f>
        <v>0</v>
      </c>
      <c r="AF44" s="78" t="str">
        <f t="shared" ca="1" si="3"/>
        <v/>
      </c>
      <c r="AG44" s="93">
        <f ca="1">IFERROR(VLOOKUP(AF44,'（様式１号）３整理番号表'!$B$26:$H$31,2,FALSE),0)</f>
        <v>0</v>
      </c>
      <c r="AH44" s="78" t="str">
        <f t="shared" ca="1" si="28"/>
        <v/>
      </c>
      <c r="AI44" s="93">
        <f ca="1">IFERROR(VLOOKUP(AH44,'（様式１号）３整理番号表'!$J$5:$N$59,2,FALSE),0)</f>
        <v>0</v>
      </c>
      <c r="AJ44" s="77" t="str">
        <f t="shared" ca="1" si="29"/>
        <v/>
      </c>
      <c r="AK44" s="93">
        <f ca="1">IFERROR(VLOOKUP(AJ44,'（様式１号）３整理番号表'!$P$5:$R$29,2,FALSE),0)</f>
        <v>0</v>
      </c>
      <c r="AL44" s="96" t="str">
        <f t="shared" ca="1" si="30"/>
        <v/>
      </c>
      <c r="AM44" s="96" t="str">
        <f t="shared" ca="1" si="31"/>
        <v/>
      </c>
      <c r="AN44" s="96"/>
      <c r="AO44" s="77" t="str">
        <f t="shared" ca="1" si="32"/>
        <v/>
      </c>
      <c r="AP44" s="93">
        <f ca="1">IFERROR(VLOOKUP(AO44,'（様式１号）３整理番号表'!$P$5:$R$29,2,FALSE),0)</f>
        <v>0</v>
      </c>
      <c r="AQ44" s="78" t="str">
        <f t="shared" ca="1" si="33"/>
        <v/>
      </c>
      <c r="AR44" s="93">
        <f t="shared" ca="1" si="110"/>
        <v>0</v>
      </c>
      <c r="AS44" s="78" t="str">
        <f t="shared" ca="1" si="35"/>
        <v/>
      </c>
      <c r="AT44" s="40" t="str">
        <f t="shared" ca="1" si="36"/>
        <v/>
      </c>
      <c r="AU44" s="93" t="str">
        <f t="shared" ca="1" si="111"/>
        <v/>
      </c>
      <c r="AV44" s="212" t="str">
        <f t="shared" ca="1" si="38"/>
        <v/>
      </c>
      <c r="AW44" s="81" t="str">
        <f t="shared" ca="1" si="39"/>
        <v/>
      </c>
      <c r="AX44" s="622" t="str">
        <f t="shared" ca="1" si="129"/>
        <v/>
      </c>
      <c r="AY44" s="622" t="str">
        <f t="shared" ca="1" si="129"/>
        <v/>
      </c>
      <c r="AZ44" s="622" t="str">
        <f t="shared" ca="1" si="129"/>
        <v/>
      </c>
      <c r="BA44" s="622" t="str">
        <f t="shared" ca="1" si="129"/>
        <v/>
      </c>
      <c r="BB44" s="622" t="str">
        <f t="shared" ca="1" si="40"/>
        <v/>
      </c>
      <c r="BC44" s="622" t="str">
        <f t="shared" ca="1" si="130"/>
        <v/>
      </c>
      <c r="BD44" s="622" t="str">
        <f t="shared" ca="1" si="130"/>
        <v/>
      </c>
      <c r="BE44" s="622" t="str">
        <f t="shared" ca="1" si="130"/>
        <v/>
      </c>
      <c r="BF44" s="77" t="str">
        <f t="shared" ca="1" si="41"/>
        <v/>
      </c>
      <c r="BG44" s="78" t="str">
        <f t="shared" ca="1" si="42"/>
        <v/>
      </c>
      <c r="BH44" s="94">
        <f ca="1">IF(BF44&lt;&gt;"",INDEX('（様式１号）３整理番号表'!$AB$7:$AQ$12,MATCH(BF44,'（様式１号）３整理番号表'!$AA$7:$AA$12,0),MATCH(BG44,'（様式１号）３整理番号表'!$AB$6:$AQ$6,0)),0)</f>
        <v>0</v>
      </c>
      <c r="BI44" s="96" t="str">
        <f t="shared" ca="1" si="112"/>
        <v/>
      </c>
      <c r="BJ44" s="80" t="str">
        <f t="shared" ca="1" si="113"/>
        <v/>
      </c>
      <c r="BK44" s="81" t="str">
        <f t="shared" ca="1" si="44"/>
        <v/>
      </c>
      <c r="BL44" s="80" t="str">
        <f t="shared" ca="1" si="45"/>
        <v/>
      </c>
      <c r="BM44" s="79" t="str">
        <f t="shared" ca="1" si="46"/>
        <v/>
      </c>
      <c r="BN44" s="82" t="str">
        <f t="shared" ca="1" si="47"/>
        <v/>
      </c>
      <c r="BO44" s="83" t="str">
        <f t="shared" ca="1" si="48"/>
        <v/>
      </c>
      <c r="BP44" s="84" t="str">
        <f t="shared" ca="1" si="49"/>
        <v/>
      </c>
      <c r="BQ44" s="82" t="str">
        <f t="shared" ca="1" si="50"/>
        <v/>
      </c>
      <c r="BR44" s="97" t="str">
        <f t="shared" ca="1" si="51"/>
        <v/>
      </c>
      <c r="BS44" s="95" t="str">
        <f t="shared" ca="1" si="52"/>
        <v/>
      </c>
      <c r="BT44" s="184" t="str">
        <f t="shared" ca="1" si="9"/>
        <v/>
      </c>
      <c r="BU44" s="611" t="str">
        <f t="shared" ca="1" si="53"/>
        <v/>
      </c>
      <c r="BV44" s="77" t="str">
        <f t="shared" ca="1" si="54"/>
        <v/>
      </c>
      <c r="BW44" s="85" t="str">
        <f t="shared" ca="1" si="55"/>
        <v/>
      </c>
      <c r="BX44" s="86" t="str">
        <f t="shared" ca="1" si="56"/>
        <v/>
      </c>
      <c r="BY44" s="231">
        <f ca="1">IF('ポイント要件確認等（個別表）'!AD44=1,ROUNDDOWN('ポイント要件確認等（個別表）'!AV44,-3),IF('ポイント要件確認等（個別表）'!AD44=2,ROUNDDOWN('ポイント要件確認等（個別表）'!BH44,-3),IF('ポイント要件確認等（個別表）'!AD44=3,ROUNDDOWN('ポイント要件確認等（個別表）'!BT44,-3),0)))</f>
        <v>0</v>
      </c>
      <c r="BZ44" s="86" t="str">
        <f t="shared" ca="1" si="57"/>
        <v/>
      </c>
      <c r="CA44" s="232" t="str">
        <f t="shared" ca="1" si="58"/>
        <v/>
      </c>
      <c r="CB44" s="232">
        <f t="shared" ca="1" si="114"/>
        <v>0</v>
      </c>
      <c r="CC44" s="86" t="str">
        <f t="shared" ca="1" si="60"/>
        <v/>
      </c>
      <c r="CD44" s="86" t="str">
        <f t="shared" ca="1" si="61"/>
        <v/>
      </c>
      <c r="CE44" s="609"/>
      <c r="CF44" s="86" t="str">
        <f t="shared" ca="1" si="62"/>
        <v/>
      </c>
      <c r="CG44" s="185" t="str">
        <f t="shared" ca="1" si="63"/>
        <v/>
      </c>
      <c r="CH44" s="246" t="str">
        <f t="shared" ca="1" si="64"/>
        <v>含税額</v>
      </c>
      <c r="CI44" s="247" t="str">
        <f t="shared" ca="1" si="95"/>
        <v/>
      </c>
      <c r="CJ44" s="87" t="str">
        <f ca="1">IFERROR(IF(INDIRECT("'("&amp;'２個別表'!EO44&amp;")'!AR"&amp;84+EP44)&lt;&gt;1,"",1),"")</f>
        <v/>
      </c>
      <c r="CK44" s="244" t="str">
        <f t="shared" ca="1" si="119"/>
        <v/>
      </c>
      <c r="CL44" s="235" t="str">
        <f t="shared" ca="1" si="120"/>
        <v/>
      </c>
      <c r="CM44" s="239" t="str">
        <f t="shared" ca="1" si="121"/>
        <v/>
      </c>
      <c r="CN44" s="77" t="str">
        <f t="shared" ca="1" si="122"/>
        <v/>
      </c>
      <c r="CO44" s="93" t="str">
        <f ca="1">IFERROR(VLOOKUP(CN44,'（様式１号）３整理番号表'!$T$5:$V$15,2,FALSE),"")</f>
        <v/>
      </c>
      <c r="CP44" s="78" t="str">
        <f t="shared" ca="1" si="123"/>
        <v/>
      </c>
      <c r="CQ44" s="93" t="str">
        <f ca="1">IFERROR(VLOOKUP(CP44,'（様式１号）３整理番号表'!$T$19:$V$24,2,FALSE),"")</f>
        <v/>
      </c>
      <c r="CR44" s="78" t="str">
        <f ca="1">IFERROR(IF(INDIRECT("'("&amp;'２個別表'!EO44&amp;")'!AV"&amp;84+EP44)&lt;&gt;1,"",1),"")</f>
        <v/>
      </c>
      <c r="CS44" s="232">
        <f t="shared" ca="1" si="115"/>
        <v>0</v>
      </c>
      <c r="CT44" s="248">
        <f t="shared" ca="1" si="116"/>
        <v>0</v>
      </c>
      <c r="CU44" s="376" t="str">
        <f ca="1">IF(ER44="補強",IF(COUNTIFS($Z$11:Z44,Z44,$W$11:W44,1)=1,"１①",""),IF(COUNTIFS($Z$11:Z44,Z44,$W$11:W44,2)=1,"２①",""))</f>
        <v/>
      </c>
      <c r="CV44" s="57" t="str">
        <f t="shared" ca="1" si="126"/>
        <v/>
      </c>
      <c r="CW44" s="879" t="str">
        <f t="shared" ca="1" si="127"/>
        <v/>
      </c>
      <c r="CX44" s="256" t="str">
        <f t="shared" ca="1" si="12"/>
        <v/>
      </c>
      <c r="CY44" s="256" t="str">
        <f t="shared" ca="1" si="13"/>
        <v/>
      </c>
      <c r="CZ44" s="256" t="str">
        <f t="shared" ca="1" si="14"/>
        <v/>
      </c>
      <c r="DA44" s="256" t="str">
        <f t="shared" ca="1" si="15"/>
        <v/>
      </c>
      <c r="DB44" s="316" t="str">
        <f ca="1">IFERROR(VLOOKUP($CU44,'（様式１号）３整理番号表'!$Z$19:$AB$32,3,FALSE),"")</f>
        <v/>
      </c>
      <c r="DC44" s="259" t="str">
        <f t="shared" ca="1" si="72"/>
        <v>-</v>
      </c>
      <c r="DD44" s="618" t="str">
        <f t="shared" ca="1" si="73"/>
        <v/>
      </c>
      <c r="DE44" s="321" t="str">
        <f ca="1">IF(AND(AO44=18,AS44=1),IF(COUNTIFS($Y$11:Y44,Y44,$AS$11:AS44,1)=1,"２②",""),IF($CU44="１①",INDEX(INDIRECT("'("&amp;$EO44&amp;")'!AR116:BB116"),1,MATCH(INDIRECT("'("&amp;$EO44&amp;")'!C118"),INDIRECT("'("&amp;$EO44&amp;")'!AR119:BB119"),0)),""))</f>
        <v/>
      </c>
      <c r="DF44" s="324" t="str">
        <f t="shared" ca="1" si="100"/>
        <v/>
      </c>
      <c r="DG44" s="313" t="str">
        <f t="shared" ca="1" si="101"/>
        <v/>
      </c>
      <c r="DH44" s="313" t="str">
        <f t="shared" ca="1" si="102"/>
        <v/>
      </c>
      <c r="DI44" s="313" t="str">
        <f t="shared" ca="1" si="103"/>
        <v/>
      </c>
      <c r="DJ44" s="313" t="str">
        <f t="shared" ca="1" si="104"/>
        <v/>
      </c>
      <c r="DK44" s="328" t="str">
        <f t="shared" ca="1" si="105"/>
        <v/>
      </c>
      <c r="DL44" s="334" t="str">
        <f t="shared" ca="1" si="74"/>
        <v/>
      </c>
      <c r="DM44" s="915" t="str">
        <f t="shared" ca="1" si="106"/>
        <v/>
      </c>
      <c r="DN44" s="15"/>
      <c r="DO44" s="324"/>
      <c r="DP44" s="16"/>
      <c r="DQ44" s="16"/>
      <c r="DR44" s="16"/>
      <c r="DS44" s="16"/>
      <c r="DT44" s="318" t="str">
        <f>IFERROR(VLOOKUP($DN44,'（様式１号）３整理番号表'!$Z$19:$AB$32,3,FALSE),"")</f>
        <v/>
      </c>
      <c r="DU44" s="259" t="str">
        <f t="shared" si="75"/>
        <v/>
      </c>
      <c r="DV44" s="14"/>
      <c r="DW44" s="17" t="str">
        <f t="shared" ca="1" si="76"/>
        <v/>
      </c>
      <c r="DX44" s="88" t="str">
        <f t="shared" ca="1" si="99"/>
        <v/>
      </c>
      <c r="DZ44" s="339">
        <f t="shared" ca="1" si="128"/>
        <v>0</v>
      </c>
      <c r="EA44" s="339">
        <f t="shared" ca="1" si="128"/>
        <v>0</v>
      </c>
      <c r="EB44" s="339">
        <f t="shared" ca="1" si="128"/>
        <v>0</v>
      </c>
      <c r="EC44" s="339">
        <f t="shared" ca="1" si="128"/>
        <v>0</v>
      </c>
      <c r="ED44" s="339">
        <f t="shared" ca="1" si="128"/>
        <v>0</v>
      </c>
      <c r="EE44" s="339">
        <f t="shared" ca="1" si="128"/>
        <v>0</v>
      </c>
      <c r="EF44" s="339">
        <f t="shared" ca="1" si="128"/>
        <v>0</v>
      </c>
      <c r="EG44" s="339">
        <f t="shared" ca="1" si="128"/>
        <v>0</v>
      </c>
      <c r="EH44" s="339">
        <f t="shared" ca="1" si="128"/>
        <v>0</v>
      </c>
      <c r="EI44" s="339">
        <f t="shared" ca="1" si="128"/>
        <v>0</v>
      </c>
      <c r="EJ44" s="339">
        <f t="shared" ca="1" si="128"/>
        <v>0</v>
      </c>
      <c r="EK44" s="339">
        <f t="shared" ca="1" si="128"/>
        <v>0</v>
      </c>
      <c r="EL44" s="339">
        <f t="shared" ca="1" si="128"/>
        <v>0</v>
      </c>
      <c r="EM44" s="339">
        <f t="shared" ca="1" si="128"/>
        <v>0</v>
      </c>
      <c r="EO44" s="298" t="str">
        <f t="shared" ca="1" si="78"/>
        <v/>
      </c>
      <c r="EP44" s="298" t="str">
        <f t="shared" ca="1" si="96"/>
        <v/>
      </c>
      <c r="EQ44" s="298" t="str">
        <f t="shared" ca="1" si="97"/>
        <v/>
      </c>
      <c r="ER44" s="298" t="str">
        <f t="shared" ca="1" si="79"/>
        <v/>
      </c>
      <c r="ES44" s="298" t="str">
        <f ca="1">IFERROR(INDEX('郵便番号（石川県）'!$A$3:$F$2574,MATCH(INDIRECT("'("&amp;EO44&amp;")'!E7"),'郵便番号（石川県）'!$A$3:$A$2574,0),6),"")</f>
        <v/>
      </c>
      <c r="ET44" s="298" t="str">
        <f ca="1">IFERROR(INDEX('郵便番号（石川県）'!$A$3:$F$2574,MATCH(INDIRECT("'("&amp;$EO44&amp;")'!E7"),'郵便番号（石川県）'!$A$3:$A$2574,0),5),"")</f>
        <v/>
      </c>
      <c r="EU44" s="298" t="str">
        <f t="shared" ca="1" si="80"/>
        <v/>
      </c>
      <c r="EV44" s="298" t="str">
        <f t="shared" ca="1" si="81"/>
        <v/>
      </c>
      <c r="EW44" s="298" t="str">
        <f t="shared" ca="1" si="82"/>
        <v/>
      </c>
      <c r="EX44" s="298" t="str">
        <f t="shared" ca="1" si="83"/>
        <v/>
      </c>
      <c r="EY44" s="298" t="str">
        <f t="shared" ca="1" si="84"/>
        <v/>
      </c>
      <c r="EZ44" s="298" t="str">
        <f t="shared" ca="1" si="85"/>
        <v/>
      </c>
      <c r="FA44" s="298" t="str">
        <f t="shared" ca="1" si="86"/>
        <v/>
      </c>
      <c r="FB44" s="298" t="str">
        <f t="shared" ca="1" si="87"/>
        <v/>
      </c>
      <c r="FC44" s="298" t="str">
        <f t="shared" ca="1" si="88"/>
        <v/>
      </c>
      <c r="FD44" s="627" t="str">
        <f t="shared" ca="1" si="89"/>
        <v/>
      </c>
      <c r="FE44" s="630">
        <v>34</v>
      </c>
      <c r="FF44" s="299" t="str">
        <f t="shared" ca="1" si="90"/>
        <v/>
      </c>
      <c r="FG44" s="993" t="str">
        <f t="shared" ca="1" si="98"/>
        <v/>
      </c>
      <c r="FH44" s="672" t="str">
        <f t="shared" ca="1" si="91"/>
        <v/>
      </c>
      <c r="FI44" s="299">
        <f ca="1">COUNTIF($FH$11:FH44,"■")</f>
        <v>0</v>
      </c>
    </row>
    <row r="45" spans="1:165" ht="34.5" customHeight="1">
      <c r="A45" s="445">
        <f t="shared" ca="1" si="19"/>
        <v>0</v>
      </c>
      <c r="B45" s="446">
        <f>IF(R45&lt;&gt;"",IF(COUNTIF(R$11:R45,R45)=1,MAX(B$11:B44)+1,INDEX(B$11:B44,MATCH(R45,R$11:R44,0),1)),0)</f>
        <v>1</v>
      </c>
      <c r="C45" s="446">
        <f ca="1">IF(T45&lt;&gt;"",IF(COUNTIF(T$11:T45,T45)=1,MAX(C$11:C44)+1,INDEX(C$11:C44,MATCH(T45,T$11:T44,0),1)),0)</f>
        <v>0</v>
      </c>
      <c r="D45" s="446">
        <f ca="1">IF(U45&lt;&gt;"",IF(COUNTIF(U$11:U45,U45)=1,MAX(D$11:D44)+1,INDEX(D$11:D44,MATCH(U45,U$11:U44,0),1)),0)</f>
        <v>0</v>
      </c>
      <c r="E45" s="446">
        <f ca="1">IF(S45&lt;&gt;"",IF(COUNTIF(S$11:S45,S45)=1,MAX(E$11:E44)+1,INDEX(E$11:E44,MATCH(S45,S$11:S44,0),1)),0)</f>
        <v>0</v>
      </c>
      <c r="F45" s="446">
        <f ca="1">IF(Z45&lt;&gt;"",IF(COUNTIF(Z$11:Z45,Z45)=1,MAX(F$11:F44)+1,INDEX(F$11:F44,MATCH(Z45,Z$11:Z44,0),1)),0)</f>
        <v>0</v>
      </c>
      <c r="G45" s="447" cm="1">
        <f t="array" aca="1" ref="G45" ca="1">IF(Z45&lt;&gt;"",IF(COUNTIFS(Z$11:Z45,Z45,W$11:W45,W45)=1,MAX(G$11:G44)+1,INDEX(G$11:G44,MATCH(Z45&amp;W45,Z$11:Z44&amp;W$11:W45,0),1)),0)</f>
        <v>0</v>
      </c>
      <c r="H45" s="447">
        <f t="shared" ca="1" si="20"/>
        <v>0</v>
      </c>
      <c r="I45" s="447">
        <f ca="1">IF(T45="",0,IF(COUNTIF(T$11:T45,T45)=1,1,0))</f>
        <v>0</v>
      </c>
      <c r="J45" s="447">
        <f ca="1">IF(U45="",0,IF(COUNTIF(U$11:U45,U45)=1,1,0))</f>
        <v>0</v>
      </c>
      <c r="K45" s="447">
        <f ca="1">IF(S45="",0,IF(COUNTIF(S$11:S45,S45)=1,1,0))</f>
        <v>0</v>
      </c>
      <c r="L45" s="446">
        <f ca="1">IF(Z45="",0,IF(COUNTIF(Z$11:Z45,Z45)=1,1,0))</f>
        <v>0</v>
      </c>
      <c r="M45" s="767">
        <f ca="1">IF($W45=2,IF(COUNTIFS($W$11:$W45,2,$Z$11:$Z45,$Z45)=1,1,0),0)</f>
        <v>0</v>
      </c>
      <c r="N45" s="767">
        <f ca="1">IF($W45=1,IF(COUNTIFS($W$11:$W45,2,$Z$11:$Z45,$Z45)=1,1,0),0)</f>
        <v>0</v>
      </c>
      <c r="O45" s="446">
        <f ca="1">IF(H45=0,0,IF(COUNTIF(Z$11:Z45,Z45)=1,1,0))</f>
        <v>0</v>
      </c>
      <c r="P45" s="448" t="str">
        <f t="shared" ca="1" si="21"/>
        <v>石川県</v>
      </c>
      <c r="Q45" s="89">
        <f t="shared" ca="1" si="22"/>
        <v>35</v>
      </c>
      <c r="R45" s="170" t="s">
        <v>459</v>
      </c>
      <c r="S45" s="357" t="str">
        <f t="shared" ca="1" si="92"/>
        <v/>
      </c>
      <c r="T45" s="357" t="str">
        <f t="shared" ca="1" si="93"/>
        <v/>
      </c>
      <c r="U45" s="58" t="str">
        <f t="shared" ca="1" si="117"/>
        <v/>
      </c>
      <c r="V45" s="58" t="str">
        <f t="shared" ca="1" si="118"/>
        <v/>
      </c>
      <c r="W45" s="210" t="str">
        <f t="shared" ca="1" si="94"/>
        <v/>
      </c>
      <c r="X45" s="369">
        <f ca="1">IFERROR(VLOOKUP(W45,'（様式１号）３整理番号表'!$B$4:$H$5,2,FALSE),0)</f>
        <v>0</v>
      </c>
      <c r="Y45" s="768" t="str" cm="1">
        <f t="array" aca="1" ref="Y45" ca="1">IF(AND(D45=0,F45=0),"",IF(COUNTIF(D$11:D45,D45)=1,1,IF(COUNTIFS(D$11:D45,D45,F$11:F45,F45)=1,INDEX((D$11:D45,F$11:F45,Y$11:Y45),MATCH(_xlfn.MAXIFS(F$11:F44,D$11:D44,D45),$F$11:F45,0),1,3)+1,INDEX((D$11:D45,F$11:F45,Y$11:Y45),MATCH(D45&amp;F45,D$11:D45&amp;F$11:F45,0),1,3))))</f>
        <v/>
      </c>
      <c r="Z45" s="40" t="str">
        <f t="shared" ca="1" si="107"/>
        <v/>
      </c>
      <c r="AA45" s="78" t="str">
        <f t="shared" ca="1" si="25"/>
        <v/>
      </c>
      <c r="AB45" s="93">
        <f ca="1">IFERROR(VLOOKUP(AA45,'（様式１号）３整理番号表'!$B$10:$H$16,2,FALSE),0)</f>
        <v>0</v>
      </c>
      <c r="AC45" s="78" t="str">
        <f t="shared" ca="1" si="26"/>
        <v/>
      </c>
      <c r="AD45" s="78" t="str">
        <f t="shared" ca="1" si="27"/>
        <v/>
      </c>
      <c r="AE45" s="93">
        <f ca="1">IFERROR(VLOOKUP(AD45,'（様式１号）３整理番号表'!$B$21:$H$22,2,FALSE),0)</f>
        <v>0</v>
      </c>
      <c r="AF45" s="78" t="str">
        <f t="shared" ca="1" si="3"/>
        <v/>
      </c>
      <c r="AG45" s="93">
        <f ca="1">IFERROR(VLOOKUP(AF45,'（様式１号）３整理番号表'!$B$26:$H$31,2,FALSE),0)</f>
        <v>0</v>
      </c>
      <c r="AH45" s="78" t="str">
        <f t="shared" ca="1" si="28"/>
        <v/>
      </c>
      <c r="AI45" s="93">
        <f ca="1">IFERROR(VLOOKUP(AH45,'（様式１号）３整理番号表'!$J$5:$N$59,2,FALSE),0)</f>
        <v>0</v>
      </c>
      <c r="AJ45" s="77" t="str">
        <f t="shared" ca="1" si="29"/>
        <v/>
      </c>
      <c r="AK45" s="93">
        <f ca="1">IFERROR(VLOOKUP(AJ45,'（様式１号）３整理番号表'!$P$5:$R$29,2,FALSE),0)</f>
        <v>0</v>
      </c>
      <c r="AL45" s="96" t="str">
        <f t="shared" ca="1" si="30"/>
        <v/>
      </c>
      <c r="AM45" s="96" t="str">
        <f t="shared" ca="1" si="31"/>
        <v/>
      </c>
      <c r="AN45" s="96"/>
      <c r="AO45" s="77" t="str">
        <f t="shared" ca="1" si="32"/>
        <v/>
      </c>
      <c r="AP45" s="93">
        <f ca="1">IFERROR(VLOOKUP(AO45,'（様式１号）３整理番号表'!$P$5:$R$29,2,FALSE),0)</f>
        <v>0</v>
      </c>
      <c r="AQ45" s="78" t="str">
        <f t="shared" ca="1" si="33"/>
        <v/>
      </c>
      <c r="AR45" s="93">
        <f t="shared" ca="1" si="110"/>
        <v>0</v>
      </c>
      <c r="AS45" s="78" t="str">
        <f t="shared" ca="1" si="35"/>
        <v/>
      </c>
      <c r="AT45" s="40" t="str">
        <f t="shared" ca="1" si="36"/>
        <v/>
      </c>
      <c r="AU45" s="93" t="str">
        <f t="shared" ca="1" si="111"/>
        <v/>
      </c>
      <c r="AV45" s="212" t="str">
        <f t="shared" ca="1" si="38"/>
        <v/>
      </c>
      <c r="AW45" s="81" t="str">
        <f t="shared" ca="1" si="39"/>
        <v/>
      </c>
      <c r="AX45" s="622" t="str">
        <f t="shared" ca="1" si="129"/>
        <v/>
      </c>
      <c r="AY45" s="622" t="str">
        <f t="shared" ca="1" si="129"/>
        <v/>
      </c>
      <c r="AZ45" s="622" t="str">
        <f t="shared" ca="1" si="129"/>
        <v/>
      </c>
      <c r="BA45" s="622" t="str">
        <f t="shared" ca="1" si="129"/>
        <v/>
      </c>
      <c r="BB45" s="622" t="str">
        <f t="shared" ca="1" si="40"/>
        <v/>
      </c>
      <c r="BC45" s="622" t="str">
        <f t="shared" ca="1" si="130"/>
        <v/>
      </c>
      <c r="BD45" s="622" t="str">
        <f t="shared" ca="1" si="130"/>
        <v/>
      </c>
      <c r="BE45" s="622" t="str">
        <f t="shared" ca="1" si="130"/>
        <v/>
      </c>
      <c r="BF45" s="77" t="str">
        <f t="shared" ca="1" si="41"/>
        <v/>
      </c>
      <c r="BG45" s="78" t="str">
        <f t="shared" ca="1" si="42"/>
        <v/>
      </c>
      <c r="BH45" s="94">
        <f ca="1">IF(BF45&lt;&gt;"",INDEX('（様式１号）３整理番号表'!$AB$7:$AQ$12,MATCH(BF45,'（様式１号）３整理番号表'!$AA$7:$AA$12,0),MATCH(BG45,'（様式１号）３整理番号表'!$AB$6:$AQ$6,0)),0)</f>
        <v>0</v>
      </c>
      <c r="BI45" s="96" t="str">
        <f t="shared" ca="1" si="112"/>
        <v/>
      </c>
      <c r="BJ45" s="80" t="str">
        <f t="shared" ca="1" si="113"/>
        <v/>
      </c>
      <c r="BK45" s="81" t="str">
        <f t="shared" ca="1" si="44"/>
        <v/>
      </c>
      <c r="BL45" s="80" t="str">
        <f t="shared" ca="1" si="45"/>
        <v/>
      </c>
      <c r="BM45" s="79" t="str">
        <f t="shared" ca="1" si="46"/>
        <v/>
      </c>
      <c r="BN45" s="82" t="str">
        <f t="shared" ca="1" si="47"/>
        <v/>
      </c>
      <c r="BO45" s="83" t="str">
        <f t="shared" ca="1" si="48"/>
        <v/>
      </c>
      <c r="BP45" s="84" t="str">
        <f t="shared" ca="1" si="49"/>
        <v/>
      </c>
      <c r="BQ45" s="82" t="str">
        <f t="shared" ca="1" si="50"/>
        <v/>
      </c>
      <c r="BR45" s="97" t="str">
        <f t="shared" ca="1" si="51"/>
        <v/>
      </c>
      <c r="BS45" s="95" t="str">
        <f t="shared" ca="1" si="52"/>
        <v/>
      </c>
      <c r="BT45" s="184" t="str">
        <f t="shared" ca="1" si="9"/>
        <v/>
      </c>
      <c r="BU45" s="611" t="str">
        <f t="shared" ca="1" si="53"/>
        <v/>
      </c>
      <c r="BV45" s="77" t="str">
        <f t="shared" ca="1" si="54"/>
        <v/>
      </c>
      <c r="BW45" s="85" t="str">
        <f t="shared" ca="1" si="55"/>
        <v/>
      </c>
      <c r="BX45" s="86" t="str">
        <f t="shared" ca="1" si="56"/>
        <v/>
      </c>
      <c r="BY45" s="231">
        <f ca="1">IF('ポイント要件確認等（個別表）'!AD45=1,ROUNDDOWN('ポイント要件確認等（個別表）'!AV45,-3),IF('ポイント要件確認等（個別表）'!AD45=2,ROUNDDOWN('ポイント要件確認等（個別表）'!BH45,-3),IF('ポイント要件確認等（個別表）'!AD45=3,ROUNDDOWN('ポイント要件確認等（個別表）'!BT45,-3),0)))</f>
        <v>0</v>
      </c>
      <c r="BZ45" s="86" t="str">
        <f t="shared" ca="1" si="57"/>
        <v/>
      </c>
      <c r="CA45" s="232" t="str">
        <f t="shared" ca="1" si="58"/>
        <v/>
      </c>
      <c r="CB45" s="232">
        <f t="shared" ca="1" si="114"/>
        <v>0</v>
      </c>
      <c r="CC45" s="86" t="str">
        <f t="shared" ca="1" si="60"/>
        <v/>
      </c>
      <c r="CD45" s="86" t="str">
        <f t="shared" ca="1" si="61"/>
        <v/>
      </c>
      <c r="CE45" s="609"/>
      <c r="CF45" s="86" t="str">
        <f t="shared" ca="1" si="62"/>
        <v/>
      </c>
      <c r="CG45" s="185" t="str">
        <f t="shared" ca="1" si="63"/>
        <v/>
      </c>
      <c r="CH45" s="246" t="str">
        <f t="shared" ca="1" si="64"/>
        <v>含税額</v>
      </c>
      <c r="CI45" s="247" t="str">
        <f t="shared" ca="1" si="95"/>
        <v/>
      </c>
      <c r="CJ45" s="87" t="str">
        <f ca="1">IFERROR(IF(INDIRECT("'("&amp;'２個別表'!EO45&amp;")'!AR"&amp;84+EP45)&lt;&gt;1,"",1),"")</f>
        <v/>
      </c>
      <c r="CK45" s="244" t="str">
        <f t="shared" ca="1" si="119"/>
        <v/>
      </c>
      <c r="CL45" s="235" t="str">
        <f t="shared" ca="1" si="120"/>
        <v/>
      </c>
      <c r="CM45" s="239" t="str">
        <f t="shared" ca="1" si="121"/>
        <v/>
      </c>
      <c r="CN45" s="77" t="str">
        <f t="shared" ca="1" si="122"/>
        <v/>
      </c>
      <c r="CO45" s="93" t="str">
        <f ca="1">IFERROR(VLOOKUP(CN45,'（様式１号）３整理番号表'!$T$5:$V$15,2,FALSE),"")</f>
        <v/>
      </c>
      <c r="CP45" s="78" t="str">
        <f t="shared" ca="1" si="123"/>
        <v/>
      </c>
      <c r="CQ45" s="93" t="str">
        <f ca="1">IFERROR(VLOOKUP(CP45,'（様式１号）３整理番号表'!$T$19:$V$24,2,FALSE),"")</f>
        <v/>
      </c>
      <c r="CR45" s="78" t="str">
        <f ca="1">IFERROR(IF(INDIRECT("'("&amp;'２個別表'!EO45&amp;")'!AV"&amp;84+EP45)&lt;&gt;1,"",1),"")</f>
        <v/>
      </c>
      <c r="CS45" s="232">
        <f t="shared" ca="1" si="115"/>
        <v>0</v>
      </c>
      <c r="CT45" s="248">
        <f t="shared" ca="1" si="116"/>
        <v>0</v>
      </c>
      <c r="CU45" s="376" t="str">
        <f ca="1">IF(ER45="補強",IF(COUNTIFS($Z$11:Z45,Z45,$W$11:W45,1)=1,"１①",""),IF(COUNTIFS($Z$11:Z45,Z45,$W$11:W45,2)=1,"２①",""))</f>
        <v/>
      </c>
      <c r="CV45" s="57" t="str">
        <f t="shared" ca="1" si="126"/>
        <v/>
      </c>
      <c r="CW45" s="879" t="str">
        <f t="shared" ca="1" si="127"/>
        <v/>
      </c>
      <c r="CX45" s="256" t="str">
        <f t="shared" ca="1" si="12"/>
        <v/>
      </c>
      <c r="CY45" s="256" t="str">
        <f t="shared" ca="1" si="13"/>
        <v/>
      </c>
      <c r="CZ45" s="256" t="str">
        <f t="shared" ca="1" si="14"/>
        <v/>
      </c>
      <c r="DA45" s="256" t="str">
        <f t="shared" ca="1" si="15"/>
        <v/>
      </c>
      <c r="DB45" s="316" t="str">
        <f ca="1">IFERROR(VLOOKUP($CU45,'（様式１号）３整理番号表'!$Z$19:$AB$32,3,FALSE),"")</f>
        <v/>
      </c>
      <c r="DC45" s="259" t="str">
        <f t="shared" ca="1" si="72"/>
        <v>-</v>
      </c>
      <c r="DD45" s="618" t="str">
        <f t="shared" ca="1" si="73"/>
        <v/>
      </c>
      <c r="DE45" s="321" t="str">
        <f ca="1">IF(AND(AO45=18,AS45=1),IF(COUNTIFS($Y$11:Y45,Y45,$AS$11:AS45,1)=1,"２②",""),IF($CU45="１①",INDEX(INDIRECT("'("&amp;$EO45&amp;")'!AR116:BB116"),1,MATCH(INDIRECT("'("&amp;$EO45&amp;")'!C118"),INDIRECT("'("&amp;$EO45&amp;")'!AR119:BB119"),0)),""))</f>
        <v/>
      </c>
      <c r="DF45" s="324" t="str">
        <f t="shared" ca="1" si="100"/>
        <v/>
      </c>
      <c r="DG45" s="313" t="str">
        <f t="shared" ca="1" si="101"/>
        <v/>
      </c>
      <c r="DH45" s="313" t="str">
        <f t="shared" ca="1" si="102"/>
        <v/>
      </c>
      <c r="DI45" s="313" t="str">
        <f t="shared" ca="1" si="103"/>
        <v/>
      </c>
      <c r="DJ45" s="313" t="str">
        <f t="shared" ca="1" si="104"/>
        <v/>
      </c>
      <c r="DK45" s="328" t="str">
        <f t="shared" ca="1" si="105"/>
        <v/>
      </c>
      <c r="DL45" s="334" t="str">
        <f t="shared" ca="1" si="74"/>
        <v/>
      </c>
      <c r="DM45" s="915" t="str">
        <f t="shared" ca="1" si="106"/>
        <v/>
      </c>
      <c r="DN45" s="15"/>
      <c r="DO45" s="324"/>
      <c r="DP45" s="16"/>
      <c r="DQ45" s="16"/>
      <c r="DR45" s="16"/>
      <c r="DS45" s="16"/>
      <c r="DT45" s="318" t="str">
        <f>IFERROR(VLOOKUP($DN45,'（様式１号）３整理番号表'!$Z$19:$AB$32,3,FALSE),"")</f>
        <v/>
      </c>
      <c r="DU45" s="259" t="str">
        <f t="shared" si="75"/>
        <v/>
      </c>
      <c r="DV45" s="14"/>
      <c r="DW45" s="17" t="str">
        <f t="shared" ca="1" si="76"/>
        <v/>
      </c>
      <c r="DX45" s="88" t="str">
        <f t="shared" ca="1" si="99"/>
        <v/>
      </c>
      <c r="DZ45" s="339">
        <f t="shared" ca="1" si="128"/>
        <v>0</v>
      </c>
      <c r="EA45" s="339">
        <f t="shared" ca="1" si="128"/>
        <v>0</v>
      </c>
      <c r="EB45" s="339">
        <f t="shared" ca="1" si="128"/>
        <v>0</v>
      </c>
      <c r="EC45" s="339">
        <f t="shared" ca="1" si="128"/>
        <v>0</v>
      </c>
      <c r="ED45" s="339">
        <f t="shared" ca="1" si="128"/>
        <v>0</v>
      </c>
      <c r="EE45" s="339">
        <f t="shared" ca="1" si="128"/>
        <v>0</v>
      </c>
      <c r="EF45" s="339">
        <f t="shared" ref="DZ45:EM63" ca="1" si="131">COUNTIF($CJ45:$DV45,EF$8)</f>
        <v>0</v>
      </c>
      <c r="EG45" s="339">
        <f t="shared" ca="1" si="131"/>
        <v>0</v>
      </c>
      <c r="EH45" s="339">
        <f t="shared" ca="1" si="131"/>
        <v>0</v>
      </c>
      <c r="EI45" s="339">
        <f t="shared" ca="1" si="131"/>
        <v>0</v>
      </c>
      <c r="EJ45" s="339">
        <f t="shared" ca="1" si="131"/>
        <v>0</v>
      </c>
      <c r="EK45" s="339">
        <f t="shared" ca="1" si="131"/>
        <v>0</v>
      </c>
      <c r="EL45" s="339">
        <f t="shared" ca="1" si="131"/>
        <v>0</v>
      </c>
      <c r="EM45" s="339">
        <f t="shared" ca="1" si="131"/>
        <v>0</v>
      </c>
      <c r="EO45" s="298" t="str">
        <f t="shared" ca="1" si="78"/>
        <v/>
      </c>
      <c r="EP45" s="298" t="str">
        <f t="shared" ca="1" si="96"/>
        <v/>
      </c>
      <c r="EQ45" s="298" t="str">
        <f t="shared" ca="1" si="97"/>
        <v/>
      </c>
      <c r="ER45" s="298" t="str">
        <f t="shared" ca="1" si="79"/>
        <v/>
      </c>
      <c r="ES45" s="298" t="str">
        <f ca="1">IFERROR(INDEX('郵便番号（石川県）'!$A$3:$F$2574,MATCH(INDIRECT("'("&amp;EO45&amp;")'!E7"),'郵便番号（石川県）'!$A$3:$A$2574,0),6),"")</f>
        <v/>
      </c>
      <c r="ET45" s="298" t="str">
        <f ca="1">IFERROR(INDEX('郵便番号（石川県）'!$A$3:$F$2574,MATCH(INDIRECT("'("&amp;$EO45&amp;")'!E7"),'郵便番号（石川県）'!$A$3:$A$2574,0),5),"")</f>
        <v/>
      </c>
      <c r="EU45" s="298" t="str">
        <f t="shared" ca="1" si="80"/>
        <v/>
      </c>
      <c r="EV45" s="298" t="str">
        <f t="shared" ca="1" si="81"/>
        <v/>
      </c>
      <c r="EW45" s="298" t="str">
        <f t="shared" ca="1" si="82"/>
        <v/>
      </c>
      <c r="EX45" s="298" t="str">
        <f t="shared" ca="1" si="83"/>
        <v/>
      </c>
      <c r="EY45" s="298" t="str">
        <f t="shared" ca="1" si="84"/>
        <v/>
      </c>
      <c r="EZ45" s="298" t="str">
        <f t="shared" ca="1" si="85"/>
        <v/>
      </c>
      <c r="FA45" s="298" t="str">
        <f t="shared" ca="1" si="86"/>
        <v/>
      </c>
      <c r="FB45" s="298" t="str">
        <f t="shared" ca="1" si="87"/>
        <v/>
      </c>
      <c r="FC45" s="298" t="str">
        <f t="shared" ca="1" si="88"/>
        <v/>
      </c>
      <c r="FD45" s="627" t="str">
        <f t="shared" ca="1" si="89"/>
        <v/>
      </c>
      <c r="FE45" s="629">
        <v>35</v>
      </c>
      <c r="FF45" s="299" t="str">
        <f t="shared" ca="1" si="90"/>
        <v/>
      </c>
      <c r="FG45" s="993" t="str">
        <f t="shared" ca="1" si="98"/>
        <v/>
      </c>
      <c r="FH45" s="672" t="str">
        <f t="shared" ca="1" si="91"/>
        <v/>
      </c>
      <c r="FI45" s="299">
        <f ca="1">COUNTIF($FH$11:FH45,"■")</f>
        <v>0</v>
      </c>
    </row>
    <row r="46" spans="1:165" ht="34.5" customHeight="1">
      <c r="A46" s="445">
        <f t="shared" ca="1" si="19"/>
        <v>0</v>
      </c>
      <c r="B46" s="446">
        <f>IF(R46&lt;&gt;"",IF(COUNTIF(R$11:R46,R46)=1,MAX(B$11:B45)+1,INDEX(B$11:B45,MATCH(R46,R$11:R45,0),1)),0)</f>
        <v>1</v>
      </c>
      <c r="C46" s="446">
        <f ca="1">IF(T46&lt;&gt;"",IF(COUNTIF(T$11:T46,T46)=1,MAX(C$11:C45)+1,INDEX(C$11:C45,MATCH(T46,T$11:T45,0),1)),0)</f>
        <v>0</v>
      </c>
      <c r="D46" s="446">
        <f ca="1">IF(U46&lt;&gt;"",IF(COUNTIF(U$11:U46,U46)=1,MAX(D$11:D45)+1,INDEX(D$11:D45,MATCH(U46,U$11:U45,0),1)),0)</f>
        <v>0</v>
      </c>
      <c r="E46" s="446">
        <f ca="1">IF(S46&lt;&gt;"",IF(COUNTIF(S$11:S46,S46)=1,MAX(E$11:E45)+1,INDEX(E$11:E45,MATCH(S46,S$11:S45,0),1)),0)</f>
        <v>0</v>
      </c>
      <c r="F46" s="446">
        <f ca="1">IF(Z46&lt;&gt;"",IF(COUNTIF(Z$11:Z46,Z46)=1,MAX(F$11:F45)+1,INDEX(F$11:F45,MATCH(Z46,Z$11:Z45,0),1)),0)</f>
        <v>0</v>
      </c>
      <c r="G46" s="447" cm="1">
        <f t="array" aca="1" ref="G46" ca="1">IF(Z46&lt;&gt;"",IF(COUNTIFS(Z$11:Z46,Z46,W$11:W46,W46)=1,MAX(G$11:G45)+1,INDEX(G$11:G45,MATCH(Z46&amp;W46,Z$11:Z45&amp;W$11:W46,0),1)),0)</f>
        <v>0</v>
      </c>
      <c r="H46" s="447">
        <f t="shared" ca="1" si="20"/>
        <v>0</v>
      </c>
      <c r="I46" s="447">
        <f ca="1">IF(T46="",0,IF(COUNTIF(T$11:T46,T46)=1,1,0))</f>
        <v>0</v>
      </c>
      <c r="J46" s="447">
        <f ca="1">IF(U46="",0,IF(COUNTIF(U$11:U46,U46)=1,1,0))</f>
        <v>0</v>
      </c>
      <c r="K46" s="447">
        <f ca="1">IF(S46="",0,IF(COUNTIF(S$11:S46,S46)=1,1,0))</f>
        <v>0</v>
      </c>
      <c r="L46" s="446">
        <f ca="1">IF(Z46="",0,IF(COUNTIF(Z$11:Z46,Z46)=1,1,0))</f>
        <v>0</v>
      </c>
      <c r="M46" s="767">
        <f ca="1">IF($W46=2,IF(COUNTIFS($W$11:$W46,2,$Z$11:$Z46,$Z46)=1,1,0),0)</f>
        <v>0</v>
      </c>
      <c r="N46" s="767">
        <f ca="1">IF($W46=1,IF(COUNTIFS($W$11:$W46,2,$Z$11:$Z46,$Z46)=1,1,0),0)</f>
        <v>0</v>
      </c>
      <c r="O46" s="446">
        <f ca="1">IF(H46=0,0,IF(COUNTIF(Z$11:Z46,Z46)=1,1,0))</f>
        <v>0</v>
      </c>
      <c r="P46" s="448" t="str">
        <f t="shared" ca="1" si="21"/>
        <v>石川県</v>
      </c>
      <c r="Q46" s="89">
        <f t="shared" ca="1" si="22"/>
        <v>36</v>
      </c>
      <c r="R46" s="170" t="s">
        <v>459</v>
      </c>
      <c r="S46" s="357" t="str">
        <f t="shared" ca="1" si="92"/>
        <v/>
      </c>
      <c r="T46" s="357" t="str">
        <f t="shared" ca="1" si="93"/>
        <v/>
      </c>
      <c r="U46" s="58" t="str">
        <f t="shared" ca="1" si="117"/>
        <v/>
      </c>
      <c r="V46" s="58" t="str">
        <f t="shared" ca="1" si="118"/>
        <v/>
      </c>
      <c r="W46" s="210" t="str">
        <f t="shared" ca="1" si="94"/>
        <v/>
      </c>
      <c r="X46" s="369">
        <f ca="1">IFERROR(VLOOKUP(W46,'（様式１号）３整理番号表'!$B$4:$H$5,2,FALSE),0)</f>
        <v>0</v>
      </c>
      <c r="Y46" s="768" t="str" cm="1">
        <f t="array" aca="1" ref="Y46" ca="1">IF(AND(D46=0,F46=0),"",IF(COUNTIF(D$11:D46,D46)=1,1,IF(COUNTIFS(D$11:D46,D46,F$11:F46,F46)=1,INDEX((D$11:D46,F$11:F46,Y$11:Y46),MATCH(_xlfn.MAXIFS(F$11:F45,D$11:D45,D46),$F$11:F46,0),1,3)+1,INDEX((D$11:D46,F$11:F46,Y$11:Y46),MATCH(D46&amp;F46,D$11:D46&amp;F$11:F46,0),1,3))))</f>
        <v/>
      </c>
      <c r="Z46" s="40" t="str">
        <f t="shared" ca="1" si="107"/>
        <v/>
      </c>
      <c r="AA46" s="78" t="str">
        <f t="shared" ca="1" si="25"/>
        <v/>
      </c>
      <c r="AB46" s="93">
        <f ca="1">IFERROR(VLOOKUP(AA46,'（様式１号）３整理番号表'!$B$10:$H$16,2,FALSE),0)</f>
        <v>0</v>
      </c>
      <c r="AC46" s="78" t="str">
        <f t="shared" ca="1" si="26"/>
        <v/>
      </c>
      <c r="AD46" s="78" t="str">
        <f t="shared" ca="1" si="27"/>
        <v/>
      </c>
      <c r="AE46" s="93">
        <f ca="1">IFERROR(VLOOKUP(AD46,'（様式１号）３整理番号表'!$B$21:$H$22,2,FALSE),0)</f>
        <v>0</v>
      </c>
      <c r="AF46" s="78" t="str">
        <f t="shared" ca="1" si="3"/>
        <v/>
      </c>
      <c r="AG46" s="93">
        <f ca="1">IFERROR(VLOOKUP(AF46,'（様式１号）３整理番号表'!$B$26:$H$31,2,FALSE),0)</f>
        <v>0</v>
      </c>
      <c r="AH46" s="78" t="str">
        <f t="shared" ca="1" si="28"/>
        <v/>
      </c>
      <c r="AI46" s="93">
        <f ca="1">IFERROR(VLOOKUP(AH46,'（様式１号）３整理番号表'!$J$5:$N$59,2,FALSE),0)</f>
        <v>0</v>
      </c>
      <c r="AJ46" s="77" t="str">
        <f t="shared" ca="1" si="29"/>
        <v/>
      </c>
      <c r="AK46" s="93">
        <f ca="1">IFERROR(VLOOKUP(AJ46,'（様式１号）３整理番号表'!$P$5:$R$29,2,FALSE),0)</f>
        <v>0</v>
      </c>
      <c r="AL46" s="96" t="str">
        <f t="shared" ca="1" si="30"/>
        <v/>
      </c>
      <c r="AM46" s="96" t="str">
        <f t="shared" ca="1" si="31"/>
        <v/>
      </c>
      <c r="AN46" s="96"/>
      <c r="AO46" s="77" t="str">
        <f t="shared" ca="1" si="32"/>
        <v/>
      </c>
      <c r="AP46" s="93">
        <f ca="1">IFERROR(VLOOKUP(AO46,'（様式１号）３整理番号表'!$P$5:$R$29,2,FALSE),0)</f>
        <v>0</v>
      </c>
      <c r="AQ46" s="78" t="str">
        <f t="shared" ca="1" si="33"/>
        <v/>
      </c>
      <c r="AR46" s="93">
        <f t="shared" ca="1" si="110"/>
        <v>0</v>
      </c>
      <c r="AS46" s="78" t="str">
        <f t="shared" ca="1" si="35"/>
        <v/>
      </c>
      <c r="AT46" s="40" t="str">
        <f t="shared" ca="1" si="36"/>
        <v/>
      </c>
      <c r="AU46" s="93" t="str">
        <f t="shared" ca="1" si="111"/>
        <v/>
      </c>
      <c r="AV46" s="212" t="str">
        <f t="shared" ca="1" si="38"/>
        <v/>
      </c>
      <c r="AW46" s="81" t="str">
        <f t="shared" ca="1" si="39"/>
        <v/>
      </c>
      <c r="AX46" s="622" t="str">
        <f t="shared" ca="1" si="129"/>
        <v/>
      </c>
      <c r="AY46" s="622" t="str">
        <f t="shared" ca="1" si="129"/>
        <v/>
      </c>
      <c r="AZ46" s="622" t="str">
        <f t="shared" ca="1" si="129"/>
        <v/>
      </c>
      <c r="BA46" s="622" t="str">
        <f t="shared" ca="1" si="129"/>
        <v/>
      </c>
      <c r="BB46" s="622" t="str">
        <f t="shared" ca="1" si="40"/>
        <v/>
      </c>
      <c r="BC46" s="622" t="str">
        <f t="shared" ca="1" si="130"/>
        <v/>
      </c>
      <c r="BD46" s="622" t="str">
        <f t="shared" ca="1" si="130"/>
        <v/>
      </c>
      <c r="BE46" s="622" t="str">
        <f t="shared" ca="1" si="130"/>
        <v/>
      </c>
      <c r="BF46" s="77" t="str">
        <f t="shared" ca="1" si="41"/>
        <v/>
      </c>
      <c r="BG46" s="78" t="str">
        <f t="shared" ca="1" si="42"/>
        <v/>
      </c>
      <c r="BH46" s="94">
        <f ca="1">IF(BF46&lt;&gt;"",INDEX('（様式１号）３整理番号表'!$AB$7:$AQ$12,MATCH(BF46,'（様式１号）３整理番号表'!$AA$7:$AA$12,0),MATCH(BG46,'（様式１号）３整理番号表'!$AB$6:$AQ$6,0)),0)</f>
        <v>0</v>
      </c>
      <c r="BI46" s="96" t="str">
        <f t="shared" ca="1" si="112"/>
        <v/>
      </c>
      <c r="BJ46" s="80" t="str">
        <f t="shared" ca="1" si="113"/>
        <v/>
      </c>
      <c r="BK46" s="81" t="str">
        <f t="shared" ca="1" si="44"/>
        <v/>
      </c>
      <c r="BL46" s="80" t="str">
        <f t="shared" ca="1" si="45"/>
        <v/>
      </c>
      <c r="BM46" s="79" t="str">
        <f t="shared" ca="1" si="46"/>
        <v/>
      </c>
      <c r="BN46" s="82" t="str">
        <f t="shared" ca="1" si="47"/>
        <v/>
      </c>
      <c r="BO46" s="83" t="str">
        <f t="shared" ca="1" si="48"/>
        <v/>
      </c>
      <c r="BP46" s="84" t="str">
        <f t="shared" ca="1" si="49"/>
        <v/>
      </c>
      <c r="BQ46" s="82" t="str">
        <f t="shared" ca="1" si="50"/>
        <v/>
      </c>
      <c r="BR46" s="97" t="str">
        <f t="shared" ca="1" si="51"/>
        <v/>
      </c>
      <c r="BS46" s="95" t="str">
        <f t="shared" ca="1" si="52"/>
        <v/>
      </c>
      <c r="BT46" s="184" t="str">
        <f t="shared" ca="1" si="9"/>
        <v/>
      </c>
      <c r="BU46" s="611" t="str">
        <f t="shared" ca="1" si="53"/>
        <v/>
      </c>
      <c r="BV46" s="77" t="str">
        <f t="shared" ca="1" si="54"/>
        <v/>
      </c>
      <c r="BW46" s="85" t="str">
        <f t="shared" ca="1" si="55"/>
        <v/>
      </c>
      <c r="BX46" s="86" t="str">
        <f t="shared" ca="1" si="56"/>
        <v/>
      </c>
      <c r="BY46" s="231">
        <f ca="1">IF('ポイント要件確認等（個別表）'!AD46=1,ROUNDDOWN('ポイント要件確認等（個別表）'!AV46,-3),IF('ポイント要件確認等（個別表）'!AD46=2,ROUNDDOWN('ポイント要件確認等（個別表）'!BH46,-3),IF('ポイント要件確認等（個別表）'!AD46=3,ROUNDDOWN('ポイント要件確認等（個別表）'!BT46,-3),0)))</f>
        <v>0</v>
      </c>
      <c r="BZ46" s="86" t="str">
        <f t="shared" ca="1" si="57"/>
        <v/>
      </c>
      <c r="CA46" s="232" t="str">
        <f t="shared" ca="1" si="58"/>
        <v/>
      </c>
      <c r="CB46" s="232">
        <f t="shared" ca="1" si="114"/>
        <v>0</v>
      </c>
      <c r="CC46" s="86" t="str">
        <f t="shared" ca="1" si="60"/>
        <v/>
      </c>
      <c r="CD46" s="86" t="str">
        <f t="shared" ca="1" si="61"/>
        <v/>
      </c>
      <c r="CE46" s="609"/>
      <c r="CF46" s="86" t="str">
        <f t="shared" ca="1" si="62"/>
        <v/>
      </c>
      <c r="CG46" s="185" t="str">
        <f t="shared" ca="1" si="63"/>
        <v/>
      </c>
      <c r="CH46" s="246" t="str">
        <f t="shared" ca="1" si="64"/>
        <v>含税額</v>
      </c>
      <c r="CI46" s="247" t="str">
        <f t="shared" ca="1" si="95"/>
        <v/>
      </c>
      <c r="CJ46" s="87" t="str">
        <f ca="1">IFERROR(IF(INDIRECT("'("&amp;'２個別表'!EO46&amp;")'!AR"&amp;84+EP46)&lt;&gt;1,"",1),"")</f>
        <v/>
      </c>
      <c r="CK46" s="244" t="str">
        <f t="shared" ca="1" si="119"/>
        <v/>
      </c>
      <c r="CL46" s="235" t="str">
        <f t="shared" ca="1" si="120"/>
        <v/>
      </c>
      <c r="CM46" s="239" t="str">
        <f t="shared" ca="1" si="121"/>
        <v/>
      </c>
      <c r="CN46" s="77" t="str">
        <f t="shared" ca="1" si="122"/>
        <v/>
      </c>
      <c r="CO46" s="93" t="str">
        <f ca="1">IFERROR(VLOOKUP(CN46,'（様式１号）３整理番号表'!$T$5:$V$15,2,FALSE),"")</f>
        <v/>
      </c>
      <c r="CP46" s="78" t="str">
        <f t="shared" ca="1" si="123"/>
        <v/>
      </c>
      <c r="CQ46" s="93" t="str">
        <f ca="1">IFERROR(VLOOKUP(CP46,'（様式１号）３整理番号表'!$T$19:$V$24,2,FALSE),"")</f>
        <v/>
      </c>
      <c r="CR46" s="78" t="str">
        <f ca="1">IFERROR(IF(INDIRECT("'("&amp;'２個別表'!EO46&amp;")'!AV"&amp;84+EP46)&lt;&gt;1,"",1),"")</f>
        <v/>
      </c>
      <c r="CS46" s="232">
        <f t="shared" ca="1" si="115"/>
        <v>0</v>
      </c>
      <c r="CT46" s="248">
        <f t="shared" ca="1" si="116"/>
        <v>0</v>
      </c>
      <c r="CU46" s="376" t="str">
        <f ca="1">IF(ER46="補強",IF(COUNTIFS($Z$11:Z46,Z46,$W$11:W46,1)=1,"１①",""),IF(COUNTIFS($Z$11:Z46,Z46,$W$11:W46,2)=1,"２①",""))</f>
        <v/>
      </c>
      <c r="CV46" s="57" t="str">
        <f t="shared" ca="1" si="126"/>
        <v/>
      </c>
      <c r="CW46" s="879" t="str">
        <f t="shared" ca="1" si="127"/>
        <v/>
      </c>
      <c r="CX46" s="256" t="str">
        <f t="shared" ca="1" si="12"/>
        <v/>
      </c>
      <c r="CY46" s="256" t="str">
        <f t="shared" ca="1" si="13"/>
        <v/>
      </c>
      <c r="CZ46" s="256" t="str">
        <f t="shared" ca="1" si="14"/>
        <v/>
      </c>
      <c r="DA46" s="256" t="str">
        <f t="shared" ca="1" si="15"/>
        <v/>
      </c>
      <c r="DB46" s="316" t="str">
        <f ca="1">IFERROR(VLOOKUP($CU46,'（様式１号）３整理番号表'!$Z$19:$AB$32,3,FALSE),"")</f>
        <v/>
      </c>
      <c r="DC46" s="259" t="str">
        <f t="shared" ca="1" si="72"/>
        <v>-</v>
      </c>
      <c r="DD46" s="618" t="str">
        <f t="shared" ca="1" si="73"/>
        <v/>
      </c>
      <c r="DE46" s="321" t="str">
        <f ca="1">IF(AND(AO46=18,AS46=1),IF(COUNTIFS($Y$11:Y46,Y46,$AS$11:AS46,1)=1,"２②",""),IF($CU46="１①",INDEX(INDIRECT("'("&amp;$EO46&amp;")'!AR116:BB116"),1,MATCH(INDIRECT("'("&amp;$EO46&amp;")'!C118"),INDIRECT("'("&amp;$EO46&amp;")'!AR119:BB119"),0)),""))</f>
        <v/>
      </c>
      <c r="DF46" s="324" t="str">
        <f t="shared" ca="1" si="100"/>
        <v/>
      </c>
      <c r="DG46" s="313" t="str">
        <f t="shared" ca="1" si="101"/>
        <v/>
      </c>
      <c r="DH46" s="313" t="str">
        <f t="shared" ca="1" si="102"/>
        <v/>
      </c>
      <c r="DI46" s="313" t="str">
        <f t="shared" ca="1" si="103"/>
        <v/>
      </c>
      <c r="DJ46" s="313" t="str">
        <f t="shared" ca="1" si="104"/>
        <v/>
      </c>
      <c r="DK46" s="328" t="str">
        <f t="shared" ca="1" si="105"/>
        <v/>
      </c>
      <c r="DL46" s="334" t="str">
        <f t="shared" ca="1" si="74"/>
        <v/>
      </c>
      <c r="DM46" s="915" t="str">
        <f t="shared" ca="1" si="106"/>
        <v/>
      </c>
      <c r="DN46" s="15"/>
      <c r="DO46" s="324"/>
      <c r="DP46" s="16"/>
      <c r="DQ46" s="16"/>
      <c r="DR46" s="16"/>
      <c r="DS46" s="16"/>
      <c r="DT46" s="318" t="str">
        <f>IFERROR(VLOOKUP($DN46,'（様式１号）３整理番号表'!$Z$19:$AB$32,3,FALSE),"")</f>
        <v/>
      </c>
      <c r="DU46" s="259" t="str">
        <f t="shared" si="75"/>
        <v/>
      </c>
      <c r="DV46" s="14"/>
      <c r="DW46" s="17" t="str">
        <f t="shared" ca="1" si="76"/>
        <v/>
      </c>
      <c r="DX46" s="88" t="str">
        <f t="shared" ca="1" si="99"/>
        <v/>
      </c>
      <c r="DZ46" s="339">
        <f t="shared" ca="1" si="131"/>
        <v>0</v>
      </c>
      <c r="EA46" s="339">
        <f t="shared" ca="1" si="131"/>
        <v>0</v>
      </c>
      <c r="EB46" s="339">
        <f t="shared" ca="1" si="131"/>
        <v>0</v>
      </c>
      <c r="EC46" s="339">
        <f t="shared" ca="1" si="131"/>
        <v>0</v>
      </c>
      <c r="ED46" s="339">
        <f t="shared" ca="1" si="131"/>
        <v>0</v>
      </c>
      <c r="EE46" s="339">
        <f t="shared" ca="1" si="131"/>
        <v>0</v>
      </c>
      <c r="EF46" s="339">
        <f t="shared" ca="1" si="131"/>
        <v>0</v>
      </c>
      <c r="EG46" s="339">
        <f t="shared" ca="1" si="131"/>
        <v>0</v>
      </c>
      <c r="EH46" s="339">
        <f t="shared" ca="1" si="131"/>
        <v>0</v>
      </c>
      <c r="EI46" s="339">
        <f t="shared" ca="1" si="131"/>
        <v>0</v>
      </c>
      <c r="EJ46" s="339">
        <f t="shared" ca="1" si="131"/>
        <v>0</v>
      </c>
      <c r="EK46" s="339">
        <f t="shared" ca="1" si="131"/>
        <v>0</v>
      </c>
      <c r="EL46" s="339">
        <f t="shared" ca="1" si="131"/>
        <v>0</v>
      </c>
      <c r="EM46" s="339">
        <f t="shared" ca="1" si="131"/>
        <v>0</v>
      </c>
      <c r="EO46" s="298" t="str">
        <f t="shared" ca="1" si="78"/>
        <v/>
      </c>
      <c r="EP46" s="298" t="str">
        <f t="shared" ca="1" si="96"/>
        <v/>
      </c>
      <c r="EQ46" s="298" t="str">
        <f t="shared" ca="1" si="97"/>
        <v/>
      </c>
      <c r="ER46" s="298" t="str">
        <f t="shared" ca="1" si="79"/>
        <v/>
      </c>
      <c r="ES46" s="298" t="str">
        <f ca="1">IFERROR(INDEX('郵便番号（石川県）'!$A$3:$F$2574,MATCH(INDIRECT("'("&amp;EO46&amp;")'!E7"),'郵便番号（石川県）'!$A$3:$A$2574,0),6),"")</f>
        <v/>
      </c>
      <c r="ET46" s="298" t="str">
        <f ca="1">IFERROR(INDEX('郵便番号（石川県）'!$A$3:$F$2574,MATCH(INDIRECT("'("&amp;$EO46&amp;")'!E7"),'郵便番号（石川県）'!$A$3:$A$2574,0),5),"")</f>
        <v/>
      </c>
      <c r="EU46" s="298" t="str">
        <f t="shared" ca="1" si="80"/>
        <v/>
      </c>
      <c r="EV46" s="298" t="str">
        <f t="shared" ca="1" si="81"/>
        <v/>
      </c>
      <c r="EW46" s="298" t="str">
        <f t="shared" ca="1" si="82"/>
        <v/>
      </c>
      <c r="EX46" s="298" t="str">
        <f t="shared" ca="1" si="83"/>
        <v/>
      </c>
      <c r="EY46" s="298" t="str">
        <f t="shared" ca="1" si="84"/>
        <v/>
      </c>
      <c r="EZ46" s="298" t="str">
        <f t="shared" ca="1" si="85"/>
        <v/>
      </c>
      <c r="FA46" s="298" t="str">
        <f t="shared" ca="1" si="86"/>
        <v/>
      </c>
      <c r="FB46" s="298" t="str">
        <f t="shared" ca="1" si="87"/>
        <v/>
      </c>
      <c r="FC46" s="298" t="str">
        <f t="shared" ca="1" si="88"/>
        <v/>
      </c>
      <c r="FD46" s="627" t="str">
        <f t="shared" ca="1" si="89"/>
        <v/>
      </c>
      <c r="FE46" s="630">
        <v>36</v>
      </c>
      <c r="FF46" s="299" t="str">
        <f t="shared" ca="1" si="90"/>
        <v/>
      </c>
      <c r="FG46" s="993" t="str">
        <f t="shared" ca="1" si="98"/>
        <v/>
      </c>
      <c r="FH46" s="672" t="str">
        <f t="shared" ca="1" si="91"/>
        <v/>
      </c>
      <c r="FI46" s="299">
        <f ca="1">COUNTIF($FH$11:FH46,"■")</f>
        <v>0</v>
      </c>
    </row>
    <row r="47" spans="1:165" ht="34.5" customHeight="1">
      <c r="A47" s="445">
        <f t="shared" ca="1" si="19"/>
        <v>0</v>
      </c>
      <c r="B47" s="446">
        <f>IF(R47&lt;&gt;"",IF(COUNTIF(R$11:R47,R47)=1,MAX(B$11:B46)+1,INDEX(B$11:B46,MATCH(R47,R$11:R46,0),1)),0)</f>
        <v>1</v>
      </c>
      <c r="C47" s="446">
        <f ca="1">IF(T47&lt;&gt;"",IF(COUNTIF(T$11:T47,T47)=1,MAX(C$11:C46)+1,INDEX(C$11:C46,MATCH(T47,T$11:T46,0),1)),0)</f>
        <v>0</v>
      </c>
      <c r="D47" s="446">
        <f ca="1">IF(U47&lt;&gt;"",IF(COUNTIF(U$11:U47,U47)=1,MAX(D$11:D46)+1,INDEX(D$11:D46,MATCH(U47,U$11:U46,0),1)),0)</f>
        <v>0</v>
      </c>
      <c r="E47" s="446">
        <f ca="1">IF(S47&lt;&gt;"",IF(COUNTIF(S$11:S47,S47)=1,MAX(E$11:E46)+1,INDEX(E$11:E46,MATCH(S47,S$11:S46,0),1)),0)</f>
        <v>0</v>
      </c>
      <c r="F47" s="446">
        <f ca="1">IF(Z47&lt;&gt;"",IF(COUNTIF(Z$11:Z47,Z47)=1,MAX(F$11:F46)+1,INDEX(F$11:F46,MATCH(Z47,Z$11:Z46,0),1)),0)</f>
        <v>0</v>
      </c>
      <c r="G47" s="447" cm="1">
        <f t="array" aca="1" ref="G47" ca="1">IF(Z47&lt;&gt;"",IF(COUNTIFS(Z$11:Z47,Z47,W$11:W47,W47)=1,MAX(G$11:G46)+1,INDEX(G$11:G46,MATCH(Z47&amp;W47,Z$11:Z46&amp;W$11:W47,0),1)),0)</f>
        <v>0</v>
      </c>
      <c r="H47" s="447">
        <f t="shared" ca="1" si="20"/>
        <v>0</v>
      </c>
      <c r="I47" s="447">
        <f ca="1">IF(T47="",0,IF(COUNTIF(T$11:T47,T47)=1,1,0))</f>
        <v>0</v>
      </c>
      <c r="J47" s="447">
        <f ca="1">IF(U47="",0,IF(COUNTIF(U$11:U47,U47)=1,1,0))</f>
        <v>0</v>
      </c>
      <c r="K47" s="447">
        <f ca="1">IF(S47="",0,IF(COUNTIF(S$11:S47,S47)=1,1,0))</f>
        <v>0</v>
      </c>
      <c r="L47" s="446">
        <f ca="1">IF(Z47="",0,IF(COUNTIF(Z$11:Z47,Z47)=1,1,0))</f>
        <v>0</v>
      </c>
      <c r="M47" s="767">
        <f ca="1">IF($W47=2,IF(COUNTIFS($W$11:$W47,2,$Z$11:$Z47,$Z47)=1,1,0),0)</f>
        <v>0</v>
      </c>
      <c r="N47" s="767">
        <f ca="1">IF($W47=1,IF(COUNTIFS($W$11:$W47,2,$Z$11:$Z47,$Z47)=1,1,0),0)</f>
        <v>0</v>
      </c>
      <c r="O47" s="446">
        <f ca="1">IF(H47=0,0,IF(COUNTIF(Z$11:Z47,Z47)=1,1,0))</f>
        <v>0</v>
      </c>
      <c r="P47" s="448" t="str">
        <f t="shared" ca="1" si="21"/>
        <v>石川県</v>
      </c>
      <c r="Q47" s="89">
        <f t="shared" ca="1" si="22"/>
        <v>37</v>
      </c>
      <c r="R47" s="170" t="s">
        <v>459</v>
      </c>
      <c r="S47" s="357" t="str">
        <f t="shared" ca="1" si="92"/>
        <v/>
      </c>
      <c r="T47" s="357" t="str">
        <f t="shared" ca="1" si="93"/>
        <v/>
      </c>
      <c r="U47" s="58" t="str">
        <f t="shared" ca="1" si="117"/>
        <v/>
      </c>
      <c r="V47" s="58" t="str">
        <f t="shared" ca="1" si="118"/>
        <v/>
      </c>
      <c r="W47" s="210" t="str">
        <f t="shared" ca="1" si="94"/>
        <v/>
      </c>
      <c r="X47" s="369">
        <f ca="1">IFERROR(VLOOKUP(W47,'（様式１号）３整理番号表'!$B$4:$H$5,2,FALSE),0)</f>
        <v>0</v>
      </c>
      <c r="Y47" s="768" t="str" cm="1">
        <f t="array" aca="1" ref="Y47" ca="1">IF(AND(D47=0,F47=0),"",IF(COUNTIF(D$11:D47,D47)=1,1,IF(COUNTIFS(D$11:D47,D47,F$11:F47,F47)=1,INDEX((D$11:D47,F$11:F47,Y$11:Y47),MATCH(_xlfn.MAXIFS(F$11:F46,D$11:D46,D47),$F$11:F47,0),1,3)+1,INDEX((D$11:D47,F$11:F47,Y$11:Y47),MATCH(D47&amp;F47,D$11:D47&amp;F$11:F47,0),1,3))))</f>
        <v/>
      </c>
      <c r="Z47" s="40" t="str">
        <f t="shared" ca="1" si="107"/>
        <v/>
      </c>
      <c r="AA47" s="78" t="str">
        <f t="shared" ca="1" si="25"/>
        <v/>
      </c>
      <c r="AB47" s="93">
        <f ca="1">IFERROR(VLOOKUP(AA47,'（様式１号）３整理番号表'!$B$10:$H$16,2,FALSE),0)</f>
        <v>0</v>
      </c>
      <c r="AC47" s="78" t="str">
        <f t="shared" ca="1" si="26"/>
        <v/>
      </c>
      <c r="AD47" s="78" t="str">
        <f t="shared" ca="1" si="27"/>
        <v/>
      </c>
      <c r="AE47" s="93">
        <f ca="1">IFERROR(VLOOKUP(AD47,'（様式１号）３整理番号表'!$B$21:$H$22,2,FALSE),0)</f>
        <v>0</v>
      </c>
      <c r="AF47" s="78" t="str">
        <f t="shared" ca="1" si="3"/>
        <v/>
      </c>
      <c r="AG47" s="93">
        <f ca="1">IFERROR(VLOOKUP(AF47,'（様式１号）３整理番号表'!$B$26:$H$31,2,FALSE),0)</f>
        <v>0</v>
      </c>
      <c r="AH47" s="78" t="str">
        <f t="shared" ca="1" si="28"/>
        <v/>
      </c>
      <c r="AI47" s="93">
        <f ca="1">IFERROR(VLOOKUP(AH47,'（様式１号）３整理番号表'!$J$5:$N$59,2,FALSE),0)</f>
        <v>0</v>
      </c>
      <c r="AJ47" s="77" t="str">
        <f t="shared" ca="1" si="29"/>
        <v/>
      </c>
      <c r="AK47" s="93">
        <f ca="1">IFERROR(VLOOKUP(AJ47,'（様式１号）３整理番号表'!$P$5:$R$29,2,FALSE),0)</f>
        <v>0</v>
      </c>
      <c r="AL47" s="96" t="str">
        <f t="shared" ca="1" si="30"/>
        <v/>
      </c>
      <c r="AM47" s="96" t="str">
        <f t="shared" ca="1" si="31"/>
        <v/>
      </c>
      <c r="AN47" s="96"/>
      <c r="AO47" s="77" t="str">
        <f t="shared" ca="1" si="32"/>
        <v/>
      </c>
      <c r="AP47" s="93">
        <f ca="1">IFERROR(VLOOKUP(AO47,'（様式１号）３整理番号表'!$P$5:$R$29,2,FALSE),0)</f>
        <v>0</v>
      </c>
      <c r="AQ47" s="78" t="str">
        <f t="shared" ca="1" si="33"/>
        <v/>
      </c>
      <c r="AR47" s="93">
        <f t="shared" ca="1" si="110"/>
        <v>0</v>
      </c>
      <c r="AS47" s="78" t="str">
        <f t="shared" ca="1" si="35"/>
        <v/>
      </c>
      <c r="AT47" s="40" t="str">
        <f t="shared" ca="1" si="36"/>
        <v/>
      </c>
      <c r="AU47" s="93" t="str">
        <f t="shared" ca="1" si="111"/>
        <v/>
      </c>
      <c r="AV47" s="212" t="str">
        <f t="shared" ca="1" si="38"/>
        <v/>
      </c>
      <c r="AW47" s="81" t="str">
        <f t="shared" ca="1" si="39"/>
        <v/>
      </c>
      <c r="AX47" s="622" t="str">
        <f t="shared" ca="1" si="129"/>
        <v/>
      </c>
      <c r="AY47" s="622" t="str">
        <f t="shared" ca="1" si="129"/>
        <v/>
      </c>
      <c r="AZ47" s="622" t="str">
        <f t="shared" ca="1" si="129"/>
        <v/>
      </c>
      <c r="BA47" s="622" t="str">
        <f t="shared" ca="1" si="129"/>
        <v/>
      </c>
      <c r="BB47" s="622" t="str">
        <f t="shared" ca="1" si="40"/>
        <v/>
      </c>
      <c r="BC47" s="622" t="str">
        <f t="shared" ca="1" si="130"/>
        <v/>
      </c>
      <c r="BD47" s="622" t="str">
        <f t="shared" ca="1" si="130"/>
        <v/>
      </c>
      <c r="BE47" s="622" t="str">
        <f t="shared" ca="1" si="130"/>
        <v/>
      </c>
      <c r="BF47" s="77" t="str">
        <f t="shared" ca="1" si="41"/>
        <v/>
      </c>
      <c r="BG47" s="78" t="str">
        <f t="shared" ca="1" si="42"/>
        <v/>
      </c>
      <c r="BH47" s="94">
        <f ca="1">IF(BF47&lt;&gt;"",INDEX('（様式１号）３整理番号表'!$AB$7:$AQ$12,MATCH(BF47,'（様式１号）３整理番号表'!$AA$7:$AA$12,0),MATCH(BG47,'（様式１号）３整理番号表'!$AB$6:$AQ$6,0)),0)</f>
        <v>0</v>
      </c>
      <c r="BI47" s="96" t="str">
        <f t="shared" ca="1" si="112"/>
        <v/>
      </c>
      <c r="BJ47" s="80" t="str">
        <f t="shared" ca="1" si="113"/>
        <v/>
      </c>
      <c r="BK47" s="81" t="str">
        <f t="shared" ca="1" si="44"/>
        <v/>
      </c>
      <c r="BL47" s="80" t="str">
        <f t="shared" ca="1" si="45"/>
        <v/>
      </c>
      <c r="BM47" s="79" t="str">
        <f t="shared" ca="1" si="46"/>
        <v/>
      </c>
      <c r="BN47" s="82" t="str">
        <f t="shared" ca="1" si="47"/>
        <v/>
      </c>
      <c r="BO47" s="83" t="str">
        <f t="shared" ca="1" si="48"/>
        <v/>
      </c>
      <c r="BP47" s="84" t="str">
        <f t="shared" ca="1" si="49"/>
        <v/>
      </c>
      <c r="BQ47" s="82" t="str">
        <f t="shared" ca="1" si="50"/>
        <v/>
      </c>
      <c r="BR47" s="97" t="str">
        <f t="shared" ca="1" si="51"/>
        <v/>
      </c>
      <c r="BS47" s="95" t="str">
        <f t="shared" ca="1" si="52"/>
        <v/>
      </c>
      <c r="BT47" s="184" t="str">
        <f t="shared" ca="1" si="9"/>
        <v/>
      </c>
      <c r="BU47" s="611" t="str">
        <f t="shared" ca="1" si="53"/>
        <v/>
      </c>
      <c r="BV47" s="77" t="str">
        <f t="shared" ca="1" si="54"/>
        <v/>
      </c>
      <c r="BW47" s="85" t="str">
        <f t="shared" ca="1" si="55"/>
        <v/>
      </c>
      <c r="BX47" s="86" t="str">
        <f t="shared" ca="1" si="56"/>
        <v/>
      </c>
      <c r="BY47" s="231">
        <f ca="1">IF('ポイント要件確認等（個別表）'!AD47=1,ROUNDDOWN('ポイント要件確認等（個別表）'!AV47,-3),IF('ポイント要件確認等（個別表）'!AD47=2,ROUNDDOWN('ポイント要件確認等（個別表）'!BH47,-3),IF('ポイント要件確認等（個別表）'!AD47=3,ROUNDDOWN('ポイント要件確認等（個別表）'!BT47,-3),0)))</f>
        <v>0</v>
      </c>
      <c r="BZ47" s="86" t="str">
        <f t="shared" ca="1" si="57"/>
        <v/>
      </c>
      <c r="CA47" s="232" t="str">
        <f t="shared" ca="1" si="58"/>
        <v/>
      </c>
      <c r="CB47" s="232">
        <f t="shared" ca="1" si="114"/>
        <v>0</v>
      </c>
      <c r="CC47" s="86" t="str">
        <f t="shared" ca="1" si="60"/>
        <v/>
      </c>
      <c r="CD47" s="86" t="str">
        <f t="shared" ca="1" si="61"/>
        <v/>
      </c>
      <c r="CE47" s="609"/>
      <c r="CF47" s="86" t="str">
        <f t="shared" ca="1" si="62"/>
        <v/>
      </c>
      <c r="CG47" s="185" t="str">
        <f t="shared" ca="1" si="63"/>
        <v/>
      </c>
      <c r="CH47" s="246" t="str">
        <f t="shared" ca="1" si="64"/>
        <v>含税額</v>
      </c>
      <c r="CI47" s="247" t="str">
        <f t="shared" ca="1" si="95"/>
        <v/>
      </c>
      <c r="CJ47" s="87" t="str">
        <f ca="1">IFERROR(IF(INDIRECT("'("&amp;'２個別表'!EO47&amp;")'!AR"&amp;84+EP47)&lt;&gt;1,"",1),"")</f>
        <v/>
      </c>
      <c r="CK47" s="244" t="str">
        <f t="shared" ca="1" si="119"/>
        <v/>
      </c>
      <c r="CL47" s="235" t="str">
        <f t="shared" ca="1" si="120"/>
        <v/>
      </c>
      <c r="CM47" s="239" t="str">
        <f t="shared" ca="1" si="121"/>
        <v/>
      </c>
      <c r="CN47" s="77" t="str">
        <f t="shared" ca="1" si="122"/>
        <v/>
      </c>
      <c r="CO47" s="93" t="str">
        <f ca="1">IFERROR(VLOOKUP(CN47,'（様式１号）３整理番号表'!$T$5:$V$15,2,FALSE),"")</f>
        <v/>
      </c>
      <c r="CP47" s="78" t="str">
        <f t="shared" ca="1" si="123"/>
        <v/>
      </c>
      <c r="CQ47" s="93" t="str">
        <f ca="1">IFERROR(VLOOKUP(CP47,'（様式１号）３整理番号表'!$T$19:$V$24,2,FALSE),"")</f>
        <v/>
      </c>
      <c r="CR47" s="78" t="str">
        <f ca="1">IFERROR(IF(INDIRECT("'("&amp;'２個別表'!EO47&amp;")'!AV"&amp;84+EP47)&lt;&gt;1,"",1),"")</f>
        <v/>
      </c>
      <c r="CS47" s="232">
        <f t="shared" ca="1" si="115"/>
        <v>0</v>
      </c>
      <c r="CT47" s="248">
        <f t="shared" ca="1" si="116"/>
        <v>0</v>
      </c>
      <c r="CU47" s="376" t="str">
        <f ca="1">IF(ER47="補強",IF(COUNTIFS($Z$11:Z47,Z47,$W$11:W47,1)=1,"１①",""),IF(COUNTIFS($Z$11:Z47,Z47,$W$11:W47,2)=1,"２①",""))</f>
        <v/>
      </c>
      <c r="CV47" s="57" t="str">
        <f t="shared" ca="1" si="126"/>
        <v/>
      </c>
      <c r="CW47" s="879" t="str">
        <f t="shared" ca="1" si="127"/>
        <v/>
      </c>
      <c r="CX47" s="256" t="str">
        <f t="shared" ca="1" si="12"/>
        <v/>
      </c>
      <c r="CY47" s="256" t="str">
        <f t="shared" ca="1" si="13"/>
        <v/>
      </c>
      <c r="CZ47" s="256" t="str">
        <f t="shared" ca="1" si="14"/>
        <v/>
      </c>
      <c r="DA47" s="256" t="str">
        <f t="shared" ca="1" si="15"/>
        <v/>
      </c>
      <c r="DB47" s="316" t="str">
        <f ca="1">IFERROR(VLOOKUP($CU47,'（様式１号）３整理番号表'!$Z$19:$AB$32,3,FALSE),"")</f>
        <v/>
      </c>
      <c r="DC47" s="259" t="str">
        <f t="shared" ca="1" si="72"/>
        <v>-</v>
      </c>
      <c r="DD47" s="618" t="str">
        <f t="shared" ca="1" si="73"/>
        <v/>
      </c>
      <c r="DE47" s="321" t="str">
        <f ca="1">IF(AND(AO47=18,AS47=1),IF(COUNTIFS($Y$11:Y47,Y47,$AS$11:AS47,1)=1,"２②",""),IF($CU47="１①",INDEX(INDIRECT("'("&amp;$EO47&amp;")'!AR116:BB116"),1,MATCH(INDIRECT("'("&amp;$EO47&amp;")'!C118"),INDIRECT("'("&amp;$EO47&amp;")'!AR119:BB119"),0)),""))</f>
        <v/>
      </c>
      <c r="DF47" s="324" t="str">
        <f t="shared" ca="1" si="100"/>
        <v/>
      </c>
      <c r="DG47" s="313" t="str">
        <f t="shared" ca="1" si="101"/>
        <v/>
      </c>
      <c r="DH47" s="313" t="str">
        <f t="shared" ca="1" si="102"/>
        <v/>
      </c>
      <c r="DI47" s="313" t="str">
        <f t="shared" ca="1" si="103"/>
        <v/>
      </c>
      <c r="DJ47" s="313" t="str">
        <f t="shared" ca="1" si="104"/>
        <v/>
      </c>
      <c r="DK47" s="328" t="str">
        <f t="shared" ca="1" si="105"/>
        <v/>
      </c>
      <c r="DL47" s="334" t="str">
        <f t="shared" ca="1" si="74"/>
        <v/>
      </c>
      <c r="DM47" s="915" t="str">
        <f t="shared" ca="1" si="106"/>
        <v/>
      </c>
      <c r="DN47" s="15"/>
      <c r="DO47" s="324"/>
      <c r="DP47" s="16"/>
      <c r="DQ47" s="16"/>
      <c r="DR47" s="16"/>
      <c r="DS47" s="16"/>
      <c r="DT47" s="318" t="str">
        <f>IFERROR(VLOOKUP($DN47,'（様式１号）３整理番号表'!$Z$19:$AB$32,3,FALSE),"")</f>
        <v/>
      </c>
      <c r="DU47" s="259" t="str">
        <f t="shared" si="75"/>
        <v/>
      </c>
      <c r="DV47" s="14"/>
      <c r="DW47" s="17" t="str">
        <f t="shared" ca="1" si="76"/>
        <v/>
      </c>
      <c r="DX47" s="88" t="str">
        <f t="shared" ca="1" si="99"/>
        <v/>
      </c>
      <c r="DZ47" s="339">
        <f t="shared" ca="1" si="131"/>
        <v>0</v>
      </c>
      <c r="EA47" s="339">
        <f t="shared" ca="1" si="131"/>
        <v>0</v>
      </c>
      <c r="EB47" s="339">
        <f t="shared" ca="1" si="131"/>
        <v>0</v>
      </c>
      <c r="EC47" s="339">
        <f t="shared" ca="1" si="131"/>
        <v>0</v>
      </c>
      <c r="ED47" s="339">
        <f t="shared" ca="1" si="131"/>
        <v>0</v>
      </c>
      <c r="EE47" s="339">
        <f t="shared" ca="1" si="131"/>
        <v>0</v>
      </c>
      <c r="EF47" s="339">
        <f t="shared" ca="1" si="131"/>
        <v>0</v>
      </c>
      <c r="EG47" s="339">
        <f t="shared" ca="1" si="131"/>
        <v>0</v>
      </c>
      <c r="EH47" s="339">
        <f t="shared" ca="1" si="131"/>
        <v>0</v>
      </c>
      <c r="EI47" s="339">
        <f t="shared" ca="1" si="131"/>
        <v>0</v>
      </c>
      <c r="EJ47" s="339">
        <f t="shared" ca="1" si="131"/>
        <v>0</v>
      </c>
      <c r="EK47" s="339">
        <f t="shared" ca="1" si="131"/>
        <v>0</v>
      </c>
      <c r="EL47" s="339">
        <f t="shared" ca="1" si="131"/>
        <v>0</v>
      </c>
      <c r="EM47" s="339">
        <f t="shared" ca="1" si="131"/>
        <v>0</v>
      </c>
      <c r="EO47" s="298" t="str">
        <f t="shared" ca="1" si="78"/>
        <v/>
      </c>
      <c r="EP47" s="298" t="str">
        <f t="shared" ca="1" si="96"/>
        <v/>
      </c>
      <c r="EQ47" s="298" t="str">
        <f t="shared" ca="1" si="97"/>
        <v/>
      </c>
      <c r="ER47" s="298" t="str">
        <f t="shared" ca="1" si="79"/>
        <v/>
      </c>
      <c r="ES47" s="298" t="str">
        <f ca="1">IFERROR(INDEX('郵便番号（石川県）'!$A$3:$F$2574,MATCH(INDIRECT("'("&amp;EO47&amp;")'!E7"),'郵便番号（石川県）'!$A$3:$A$2574,0),6),"")</f>
        <v/>
      </c>
      <c r="ET47" s="298" t="str">
        <f ca="1">IFERROR(INDEX('郵便番号（石川県）'!$A$3:$F$2574,MATCH(INDIRECT("'("&amp;$EO47&amp;")'!E7"),'郵便番号（石川県）'!$A$3:$A$2574,0),5),"")</f>
        <v/>
      </c>
      <c r="EU47" s="298" t="str">
        <f t="shared" ca="1" si="80"/>
        <v/>
      </c>
      <c r="EV47" s="298" t="str">
        <f t="shared" ca="1" si="81"/>
        <v/>
      </c>
      <c r="EW47" s="298" t="str">
        <f t="shared" ca="1" si="82"/>
        <v/>
      </c>
      <c r="EX47" s="298" t="str">
        <f t="shared" ca="1" si="83"/>
        <v/>
      </c>
      <c r="EY47" s="298" t="str">
        <f t="shared" ca="1" si="84"/>
        <v/>
      </c>
      <c r="EZ47" s="298" t="str">
        <f t="shared" ca="1" si="85"/>
        <v/>
      </c>
      <c r="FA47" s="298" t="str">
        <f t="shared" ca="1" si="86"/>
        <v/>
      </c>
      <c r="FB47" s="298" t="str">
        <f t="shared" ca="1" si="87"/>
        <v/>
      </c>
      <c r="FC47" s="298" t="str">
        <f t="shared" ca="1" si="88"/>
        <v/>
      </c>
      <c r="FD47" s="627" t="str">
        <f t="shared" ca="1" si="89"/>
        <v/>
      </c>
      <c r="FE47" s="629">
        <v>37</v>
      </c>
      <c r="FF47" s="299" t="str">
        <f t="shared" ca="1" si="90"/>
        <v/>
      </c>
      <c r="FG47" s="993" t="str">
        <f t="shared" ca="1" si="98"/>
        <v/>
      </c>
      <c r="FH47" s="672" t="str">
        <f t="shared" ca="1" si="91"/>
        <v/>
      </c>
      <c r="FI47" s="299">
        <f ca="1">COUNTIF($FH$11:FH47,"■")</f>
        <v>0</v>
      </c>
    </row>
    <row r="48" spans="1:165" ht="34.5" customHeight="1">
      <c r="A48" s="445">
        <f t="shared" ca="1" si="19"/>
        <v>0</v>
      </c>
      <c r="B48" s="446">
        <f>IF(R48&lt;&gt;"",IF(COUNTIF(R$11:R48,R48)=1,MAX(B$11:B47)+1,INDEX(B$11:B47,MATCH(R48,R$11:R47,0),1)),0)</f>
        <v>1</v>
      </c>
      <c r="C48" s="446">
        <f ca="1">IF(T48&lt;&gt;"",IF(COUNTIF(T$11:T48,T48)=1,MAX(C$11:C47)+1,INDEX(C$11:C47,MATCH(T48,T$11:T47,0),1)),0)</f>
        <v>0</v>
      </c>
      <c r="D48" s="446">
        <f ca="1">IF(U48&lt;&gt;"",IF(COUNTIF(U$11:U48,U48)=1,MAX(D$11:D47)+1,INDEX(D$11:D47,MATCH(U48,U$11:U47,0),1)),0)</f>
        <v>0</v>
      </c>
      <c r="E48" s="446">
        <f ca="1">IF(S48&lt;&gt;"",IF(COUNTIF(S$11:S48,S48)=1,MAX(E$11:E47)+1,INDEX(E$11:E47,MATCH(S48,S$11:S47,0),1)),0)</f>
        <v>0</v>
      </c>
      <c r="F48" s="446">
        <f ca="1">IF(Z48&lt;&gt;"",IF(COUNTIF(Z$11:Z48,Z48)=1,MAX(F$11:F47)+1,INDEX(F$11:F47,MATCH(Z48,Z$11:Z47,0),1)),0)</f>
        <v>0</v>
      </c>
      <c r="G48" s="447" cm="1">
        <f t="array" aca="1" ref="G48" ca="1">IF(Z48&lt;&gt;"",IF(COUNTIFS(Z$11:Z48,Z48,W$11:W48,W48)=1,MAX(G$11:G47)+1,INDEX(G$11:G47,MATCH(Z48&amp;W48,Z$11:Z47&amp;W$11:W48,0),1)),0)</f>
        <v>0</v>
      </c>
      <c r="H48" s="447">
        <f t="shared" ca="1" si="20"/>
        <v>0</v>
      </c>
      <c r="I48" s="447">
        <f ca="1">IF(T48="",0,IF(COUNTIF(T$11:T48,T48)=1,1,0))</f>
        <v>0</v>
      </c>
      <c r="J48" s="447">
        <f ca="1">IF(U48="",0,IF(COUNTIF(U$11:U48,U48)=1,1,0))</f>
        <v>0</v>
      </c>
      <c r="K48" s="447">
        <f ca="1">IF(S48="",0,IF(COUNTIF(S$11:S48,S48)=1,1,0))</f>
        <v>0</v>
      </c>
      <c r="L48" s="446">
        <f ca="1">IF(Z48="",0,IF(COUNTIF(Z$11:Z48,Z48)=1,1,0))</f>
        <v>0</v>
      </c>
      <c r="M48" s="767">
        <f ca="1">IF($W48=2,IF(COUNTIFS($W$11:$W48,2,$Z$11:$Z48,$Z48)=1,1,0),0)</f>
        <v>0</v>
      </c>
      <c r="N48" s="767">
        <f ca="1">IF($W48=1,IF(COUNTIFS($W$11:$W48,2,$Z$11:$Z48,$Z48)=1,1,0),0)</f>
        <v>0</v>
      </c>
      <c r="O48" s="446">
        <f ca="1">IF(H48=0,0,IF(COUNTIF(Z$11:Z48,Z48)=1,1,0))</f>
        <v>0</v>
      </c>
      <c r="P48" s="448" t="str">
        <f t="shared" ca="1" si="21"/>
        <v>石川県</v>
      </c>
      <c r="Q48" s="89">
        <f t="shared" ca="1" si="22"/>
        <v>38</v>
      </c>
      <c r="R48" s="170" t="s">
        <v>459</v>
      </c>
      <c r="S48" s="357" t="str">
        <f t="shared" ca="1" si="92"/>
        <v/>
      </c>
      <c r="T48" s="357" t="str">
        <f t="shared" ca="1" si="93"/>
        <v/>
      </c>
      <c r="U48" s="58" t="str">
        <f t="shared" ca="1" si="117"/>
        <v/>
      </c>
      <c r="V48" s="58" t="str">
        <f t="shared" ca="1" si="118"/>
        <v/>
      </c>
      <c r="W48" s="210" t="str">
        <f t="shared" ca="1" si="94"/>
        <v/>
      </c>
      <c r="X48" s="369">
        <f ca="1">IFERROR(VLOOKUP(W48,'（様式１号）３整理番号表'!$B$4:$H$5,2,FALSE),0)</f>
        <v>0</v>
      </c>
      <c r="Y48" s="768" t="str" cm="1">
        <f t="array" aca="1" ref="Y48" ca="1">IF(AND(D48=0,F48=0),"",IF(COUNTIF(D$11:D48,D48)=1,1,IF(COUNTIFS(D$11:D48,D48,F$11:F48,F48)=1,INDEX((D$11:D48,F$11:F48,Y$11:Y48),MATCH(_xlfn.MAXIFS(F$11:F47,D$11:D47,D48),$F$11:F48,0),1,3)+1,INDEX((D$11:D48,F$11:F48,Y$11:Y48),MATCH(D48&amp;F48,D$11:D48&amp;F$11:F48,0),1,3))))</f>
        <v/>
      </c>
      <c r="Z48" s="40" t="str">
        <f t="shared" ca="1" si="107"/>
        <v/>
      </c>
      <c r="AA48" s="78" t="str">
        <f t="shared" ca="1" si="25"/>
        <v/>
      </c>
      <c r="AB48" s="93">
        <f ca="1">IFERROR(VLOOKUP(AA48,'（様式１号）３整理番号表'!$B$10:$H$16,2,FALSE),0)</f>
        <v>0</v>
      </c>
      <c r="AC48" s="78" t="str">
        <f t="shared" ca="1" si="26"/>
        <v/>
      </c>
      <c r="AD48" s="78" t="str">
        <f t="shared" ca="1" si="27"/>
        <v/>
      </c>
      <c r="AE48" s="93">
        <f ca="1">IFERROR(VLOOKUP(AD48,'（様式１号）３整理番号表'!$B$21:$H$22,2,FALSE),0)</f>
        <v>0</v>
      </c>
      <c r="AF48" s="78" t="str">
        <f t="shared" ca="1" si="3"/>
        <v/>
      </c>
      <c r="AG48" s="93">
        <f ca="1">IFERROR(VLOOKUP(AF48,'（様式１号）３整理番号表'!$B$26:$H$31,2,FALSE),0)</f>
        <v>0</v>
      </c>
      <c r="AH48" s="78" t="str">
        <f t="shared" ca="1" si="28"/>
        <v/>
      </c>
      <c r="AI48" s="93">
        <f ca="1">IFERROR(VLOOKUP(AH48,'（様式１号）３整理番号表'!$J$5:$N$59,2,FALSE),0)</f>
        <v>0</v>
      </c>
      <c r="AJ48" s="77" t="str">
        <f t="shared" ca="1" si="29"/>
        <v/>
      </c>
      <c r="AK48" s="93">
        <f ca="1">IFERROR(VLOOKUP(AJ48,'（様式１号）３整理番号表'!$P$5:$R$29,2,FALSE),0)</f>
        <v>0</v>
      </c>
      <c r="AL48" s="96" t="str">
        <f t="shared" ca="1" si="30"/>
        <v/>
      </c>
      <c r="AM48" s="96" t="str">
        <f t="shared" ca="1" si="31"/>
        <v/>
      </c>
      <c r="AN48" s="96"/>
      <c r="AO48" s="77" t="str">
        <f t="shared" ca="1" si="32"/>
        <v/>
      </c>
      <c r="AP48" s="93">
        <f ca="1">IFERROR(VLOOKUP(AO48,'（様式１号）３整理番号表'!$P$5:$R$29,2,FALSE),0)</f>
        <v>0</v>
      </c>
      <c r="AQ48" s="78" t="str">
        <f t="shared" ca="1" si="33"/>
        <v/>
      </c>
      <c r="AR48" s="93">
        <f t="shared" ca="1" si="110"/>
        <v>0</v>
      </c>
      <c r="AS48" s="78" t="str">
        <f t="shared" ca="1" si="35"/>
        <v/>
      </c>
      <c r="AT48" s="40" t="str">
        <f t="shared" ca="1" si="36"/>
        <v/>
      </c>
      <c r="AU48" s="93" t="str">
        <f t="shared" ca="1" si="111"/>
        <v/>
      </c>
      <c r="AV48" s="212" t="str">
        <f t="shared" ca="1" si="38"/>
        <v/>
      </c>
      <c r="AW48" s="81" t="str">
        <f t="shared" ca="1" si="39"/>
        <v/>
      </c>
      <c r="AX48" s="622" t="str">
        <f t="shared" ca="1" si="129"/>
        <v/>
      </c>
      <c r="AY48" s="622" t="str">
        <f t="shared" ca="1" si="129"/>
        <v/>
      </c>
      <c r="AZ48" s="622" t="str">
        <f t="shared" ca="1" si="129"/>
        <v/>
      </c>
      <c r="BA48" s="622" t="str">
        <f t="shared" ca="1" si="129"/>
        <v/>
      </c>
      <c r="BB48" s="622" t="str">
        <f t="shared" ca="1" si="40"/>
        <v/>
      </c>
      <c r="BC48" s="622" t="str">
        <f t="shared" ca="1" si="130"/>
        <v/>
      </c>
      <c r="BD48" s="622" t="str">
        <f t="shared" ca="1" si="130"/>
        <v/>
      </c>
      <c r="BE48" s="622" t="str">
        <f t="shared" ca="1" si="130"/>
        <v/>
      </c>
      <c r="BF48" s="77" t="str">
        <f t="shared" ca="1" si="41"/>
        <v/>
      </c>
      <c r="BG48" s="78" t="str">
        <f t="shared" ca="1" si="42"/>
        <v/>
      </c>
      <c r="BH48" s="94">
        <f ca="1">IF(BF48&lt;&gt;"",INDEX('（様式１号）３整理番号表'!$AB$7:$AQ$12,MATCH(BF48,'（様式１号）３整理番号表'!$AA$7:$AA$12,0),MATCH(BG48,'（様式１号）３整理番号表'!$AB$6:$AQ$6,0)),0)</f>
        <v>0</v>
      </c>
      <c r="BI48" s="96" t="str">
        <f t="shared" ca="1" si="112"/>
        <v/>
      </c>
      <c r="BJ48" s="80" t="str">
        <f t="shared" ca="1" si="113"/>
        <v/>
      </c>
      <c r="BK48" s="81" t="str">
        <f t="shared" ca="1" si="44"/>
        <v/>
      </c>
      <c r="BL48" s="80" t="str">
        <f t="shared" ca="1" si="45"/>
        <v/>
      </c>
      <c r="BM48" s="79" t="str">
        <f t="shared" ca="1" si="46"/>
        <v/>
      </c>
      <c r="BN48" s="82" t="str">
        <f t="shared" ca="1" si="47"/>
        <v/>
      </c>
      <c r="BO48" s="83" t="str">
        <f t="shared" ca="1" si="48"/>
        <v/>
      </c>
      <c r="BP48" s="84" t="str">
        <f t="shared" ca="1" si="49"/>
        <v/>
      </c>
      <c r="BQ48" s="82" t="str">
        <f t="shared" ca="1" si="50"/>
        <v/>
      </c>
      <c r="BR48" s="97" t="str">
        <f t="shared" ca="1" si="51"/>
        <v/>
      </c>
      <c r="BS48" s="95" t="str">
        <f t="shared" ca="1" si="52"/>
        <v/>
      </c>
      <c r="BT48" s="184" t="str">
        <f t="shared" ca="1" si="9"/>
        <v/>
      </c>
      <c r="BU48" s="611" t="str">
        <f t="shared" ca="1" si="53"/>
        <v/>
      </c>
      <c r="BV48" s="77" t="str">
        <f t="shared" ca="1" si="54"/>
        <v/>
      </c>
      <c r="BW48" s="85" t="str">
        <f t="shared" ca="1" si="55"/>
        <v/>
      </c>
      <c r="BX48" s="86" t="str">
        <f t="shared" ca="1" si="56"/>
        <v/>
      </c>
      <c r="BY48" s="231">
        <f ca="1">IF('ポイント要件確認等（個別表）'!AD48=1,ROUNDDOWN('ポイント要件確認等（個別表）'!AV48,-3),IF('ポイント要件確認等（個別表）'!AD48=2,ROUNDDOWN('ポイント要件確認等（個別表）'!BH48,-3),IF('ポイント要件確認等（個別表）'!AD48=3,ROUNDDOWN('ポイント要件確認等（個別表）'!BT48,-3),0)))</f>
        <v>0</v>
      </c>
      <c r="BZ48" s="86" t="str">
        <f t="shared" ca="1" si="57"/>
        <v/>
      </c>
      <c r="CA48" s="232" t="str">
        <f t="shared" ca="1" si="58"/>
        <v/>
      </c>
      <c r="CB48" s="232">
        <f t="shared" ca="1" si="114"/>
        <v>0</v>
      </c>
      <c r="CC48" s="86" t="str">
        <f t="shared" ca="1" si="60"/>
        <v/>
      </c>
      <c r="CD48" s="86" t="str">
        <f t="shared" ca="1" si="61"/>
        <v/>
      </c>
      <c r="CE48" s="609"/>
      <c r="CF48" s="86" t="str">
        <f t="shared" ca="1" si="62"/>
        <v/>
      </c>
      <c r="CG48" s="185" t="str">
        <f t="shared" ca="1" si="63"/>
        <v/>
      </c>
      <c r="CH48" s="246" t="str">
        <f t="shared" ca="1" si="64"/>
        <v>含税額</v>
      </c>
      <c r="CI48" s="247" t="str">
        <f t="shared" ca="1" si="95"/>
        <v/>
      </c>
      <c r="CJ48" s="87" t="str">
        <f ca="1">IFERROR(IF(INDIRECT("'("&amp;'２個別表'!EO48&amp;")'!AR"&amp;84+EP48)&lt;&gt;1,"",1),"")</f>
        <v/>
      </c>
      <c r="CK48" s="244" t="str">
        <f t="shared" ca="1" si="119"/>
        <v/>
      </c>
      <c r="CL48" s="235" t="str">
        <f t="shared" ca="1" si="120"/>
        <v/>
      </c>
      <c r="CM48" s="239" t="str">
        <f t="shared" ca="1" si="121"/>
        <v/>
      </c>
      <c r="CN48" s="77" t="str">
        <f t="shared" ca="1" si="122"/>
        <v/>
      </c>
      <c r="CO48" s="93" t="str">
        <f ca="1">IFERROR(VLOOKUP(CN48,'（様式１号）３整理番号表'!$T$5:$V$15,2,FALSE),"")</f>
        <v/>
      </c>
      <c r="CP48" s="78" t="str">
        <f t="shared" ca="1" si="123"/>
        <v/>
      </c>
      <c r="CQ48" s="93" t="str">
        <f ca="1">IFERROR(VLOOKUP(CP48,'（様式１号）３整理番号表'!$T$19:$V$24,2,FALSE),"")</f>
        <v/>
      </c>
      <c r="CR48" s="78" t="str">
        <f ca="1">IFERROR(IF(INDIRECT("'("&amp;'２個別表'!EO48&amp;")'!AV"&amp;84+EP48)&lt;&gt;1,"",1),"")</f>
        <v/>
      </c>
      <c r="CS48" s="232">
        <f t="shared" ca="1" si="115"/>
        <v>0</v>
      </c>
      <c r="CT48" s="248">
        <f t="shared" ca="1" si="116"/>
        <v>0</v>
      </c>
      <c r="CU48" s="376" t="str">
        <f ca="1">IF(ER48="補強",IF(COUNTIFS($Z$11:Z48,Z48,$W$11:W48,1)=1,"１①",""),IF(COUNTIFS($Z$11:Z48,Z48,$W$11:W48,2)=1,"２①",""))</f>
        <v/>
      </c>
      <c r="CV48" s="57" t="str">
        <f t="shared" ca="1" si="126"/>
        <v/>
      </c>
      <c r="CW48" s="879" t="str">
        <f t="shared" ca="1" si="127"/>
        <v/>
      </c>
      <c r="CX48" s="256" t="str">
        <f t="shared" ca="1" si="12"/>
        <v/>
      </c>
      <c r="CY48" s="256" t="str">
        <f t="shared" ca="1" si="13"/>
        <v/>
      </c>
      <c r="CZ48" s="256" t="str">
        <f t="shared" ca="1" si="14"/>
        <v/>
      </c>
      <c r="DA48" s="256" t="str">
        <f t="shared" ca="1" si="15"/>
        <v/>
      </c>
      <c r="DB48" s="316" t="str">
        <f ca="1">IFERROR(VLOOKUP($CU48,'（様式１号）３整理番号表'!$Z$19:$AB$32,3,FALSE),"")</f>
        <v/>
      </c>
      <c r="DC48" s="259" t="str">
        <f t="shared" ca="1" si="72"/>
        <v>-</v>
      </c>
      <c r="DD48" s="618" t="str">
        <f t="shared" ca="1" si="73"/>
        <v/>
      </c>
      <c r="DE48" s="321" t="str">
        <f ca="1">IF(AND(AO48=18,AS48=1),IF(COUNTIFS($Y$11:Y48,Y48,$AS$11:AS48,1)=1,"２②",""),IF($CU48="１①",INDEX(INDIRECT("'("&amp;$EO48&amp;")'!AR116:BB116"),1,MATCH(INDIRECT("'("&amp;$EO48&amp;")'!C118"),INDIRECT("'("&amp;$EO48&amp;")'!AR119:BB119"),0)),""))</f>
        <v/>
      </c>
      <c r="DF48" s="324" t="str">
        <f t="shared" ca="1" si="100"/>
        <v/>
      </c>
      <c r="DG48" s="313" t="str">
        <f t="shared" ca="1" si="101"/>
        <v/>
      </c>
      <c r="DH48" s="313" t="str">
        <f t="shared" ca="1" si="102"/>
        <v/>
      </c>
      <c r="DI48" s="313" t="str">
        <f t="shared" ca="1" si="103"/>
        <v/>
      </c>
      <c r="DJ48" s="313" t="str">
        <f t="shared" ca="1" si="104"/>
        <v/>
      </c>
      <c r="DK48" s="328" t="str">
        <f t="shared" ca="1" si="105"/>
        <v/>
      </c>
      <c r="DL48" s="334" t="str">
        <f t="shared" ca="1" si="74"/>
        <v/>
      </c>
      <c r="DM48" s="915" t="str">
        <f t="shared" ca="1" si="106"/>
        <v/>
      </c>
      <c r="DN48" s="15"/>
      <c r="DO48" s="324"/>
      <c r="DP48" s="16"/>
      <c r="DQ48" s="16"/>
      <c r="DR48" s="16"/>
      <c r="DS48" s="16"/>
      <c r="DT48" s="318" t="str">
        <f>IFERROR(VLOOKUP($DN48,'（様式１号）３整理番号表'!$Z$19:$AB$32,3,FALSE),"")</f>
        <v/>
      </c>
      <c r="DU48" s="259" t="str">
        <f t="shared" si="75"/>
        <v/>
      </c>
      <c r="DV48" s="14"/>
      <c r="DW48" s="17" t="str">
        <f t="shared" ca="1" si="76"/>
        <v/>
      </c>
      <c r="DX48" s="88" t="str">
        <f t="shared" ca="1" si="99"/>
        <v/>
      </c>
      <c r="DZ48" s="339">
        <f t="shared" ca="1" si="131"/>
        <v>0</v>
      </c>
      <c r="EA48" s="339">
        <f t="shared" ca="1" si="131"/>
        <v>0</v>
      </c>
      <c r="EB48" s="339">
        <f t="shared" ca="1" si="131"/>
        <v>0</v>
      </c>
      <c r="EC48" s="339">
        <f t="shared" ca="1" si="131"/>
        <v>0</v>
      </c>
      <c r="ED48" s="339">
        <f t="shared" ca="1" si="131"/>
        <v>0</v>
      </c>
      <c r="EE48" s="339">
        <f t="shared" ca="1" si="131"/>
        <v>0</v>
      </c>
      <c r="EF48" s="339">
        <f t="shared" ca="1" si="131"/>
        <v>0</v>
      </c>
      <c r="EG48" s="339">
        <f t="shared" ca="1" si="131"/>
        <v>0</v>
      </c>
      <c r="EH48" s="339">
        <f t="shared" ca="1" si="131"/>
        <v>0</v>
      </c>
      <c r="EI48" s="339">
        <f t="shared" ca="1" si="131"/>
        <v>0</v>
      </c>
      <c r="EJ48" s="339">
        <f t="shared" ca="1" si="131"/>
        <v>0</v>
      </c>
      <c r="EK48" s="339">
        <f t="shared" ca="1" si="131"/>
        <v>0</v>
      </c>
      <c r="EL48" s="339">
        <f t="shared" ca="1" si="131"/>
        <v>0</v>
      </c>
      <c r="EM48" s="339">
        <f t="shared" ca="1" si="131"/>
        <v>0</v>
      </c>
      <c r="EO48" s="298" t="str">
        <f t="shared" ca="1" si="78"/>
        <v/>
      </c>
      <c r="EP48" s="298" t="str">
        <f t="shared" ca="1" si="96"/>
        <v/>
      </c>
      <c r="EQ48" s="298" t="str">
        <f t="shared" ca="1" si="97"/>
        <v/>
      </c>
      <c r="ER48" s="298" t="str">
        <f t="shared" ca="1" si="79"/>
        <v/>
      </c>
      <c r="ES48" s="298" t="str">
        <f ca="1">IFERROR(INDEX('郵便番号（石川県）'!$A$3:$F$2574,MATCH(INDIRECT("'("&amp;EO48&amp;")'!E7"),'郵便番号（石川県）'!$A$3:$A$2574,0),6),"")</f>
        <v/>
      </c>
      <c r="ET48" s="298" t="str">
        <f ca="1">IFERROR(INDEX('郵便番号（石川県）'!$A$3:$F$2574,MATCH(INDIRECT("'("&amp;$EO48&amp;")'!E7"),'郵便番号（石川県）'!$A$3:$A$2574,0),5),"")</f>
        <v/>
      </c>
      <c r="EU48" s="298" t="str">
        <f t="shared" ca="1" si="80"/>
        <v/>
      </c>
      <c r="EV48" s="298" t="str">
        <f t="shared" ca="1" si="81"/>
        <v/>
      </c>
      <c r="EW48" s="298" t="str">
        <f t="shared" ca="1" si="82"/>
        <v/>
      </c>
      <c r="EX48" s="298" t="str">
        <f t="shared" ca="1" si="83"/>
        <v/>
      </c>
      <c r="EY48" s="298" t="str">
        <f t="shared" ca="1" si="84"/>
        <v/>
      </c>
      <c r="EZ48" s="298" t="str">
        <f t="shared" ca="1" si="85"/>
        <v/>
      </c>
      <c r="FA48" s="298" t="str">
        <f t="shared" ca="1" si="86"/>
        <v/>
      </c>
      <c r="FB48" s="298" t="str">
        <f t="shared" ca="1" si="87"/>
        <v/>
      </c>
      <c r="FC48" s="298" t="str">
        <f t="shared" ca="1" si="88"/>
        <v/>
      </c>
      <c r="FD48" s="627" t="str">
        <f t="shared" ca="1" si="89"/>
        <v/>
      </c>
      <c r="FE48" s="630">
        <v>38</v>
      </c>
      <c r="FF48" s="299" t="str">
        <f t="shared" ca="1" si="90"/>
        <v/>
      </c>
      <c r="FG48" s="993" t="str">
        <f t="shared" ca="1" si="98"/>
        <v/>
      </c>
      <c r="FH48" s="672" t="str">
        <f t="shared" ca="1" si="91"/>
        <v/>
      </c>
      <c r="FI48" s="299">
        <f ca="1">COUNTIF($FH$11:FH48,"■")</f>
        <v>0</v>
      </c>
    </row>
    <row r="49" spans="1:165" ht="34.5" customHeight="1">
      <c r="A49" s="445">
        <f t="shared" ca="1" si="19"/>
        <v>0</v>
      </c>
      <c r="B49" s="446">
        <f>IF(R49&lt;&gt;"",IF(COUNTIF(R$11:R49,R49)=1,MAX(B$11:B48)+1,INDEX(B$11:B48,MATCH(R49,R$11:R48,0),1)),0)</f>
        <v>1</v>
      </c>
      <c r="C49" s="446">
        <f ca="1">IF(T49&lt;&gt;"",IF(COUNTIF(T$11:T49,T49)=1,MAX(C$11:C48)+1,INDEX(C$11:C48,MATCH(T49,T$11:T48,0),1)),0)</f>
        <v>0</v>
      </c>
      <c r="D49" s="446">
        <f ca="1">IF(U49&lt;&gt;"",IF(COUNTIF(U$11:U49,U49)=1,MAX(D$11:D48)+1,INDEX(D$11:D48,MATCH(U49,U$11:U48,0),1)),0)</f>
        <v>0</v>
      </c>
      <c r="E49" s="446">
        <f ca="1">IF(S49&lt;&gt;"",IF(COUNTIF(S$11:S49,S49)=1,MAX(E$11:E48)+1,INDEX(E$11:E48,MATCH(S49,S$11:S48,0),1)),0)</f>
        <v>0</v>
      </c>
      <c r="F49" s="446">
        <f ca="1">IF(Z49&lt;&gt;"",IF(COUNTIF(Z$11:Z49,Z49)=1,MAX(F$11:F48)+1,INDEX(F$11:F48,MATCH(Z49,Z$11:Z48,0),1)),0)</f>
        <v>0</v>
      </c>
      <c r="G49" s="447" cm="1">
        <f t="array" aca="1" ref="G49" ca="1">IF(Z49&lt;&gt;"",IF(COUNTIFS(Z$11:Z49,Z49,W$11:W49,W49)=1,MAX(G$11:G48)+1,INDEX(G$11:G48,MATCH(Z49&amp;W49,Z$11:Z48&amp;W$11:W49,0),1)),0)</f>
        <v>0</v>
      </c>
      <c r="H49" s="447">
        <f t="shared" ca="1" si="20"/>
        <v>0</v>
      </c>
      <c r="I49" s="447">
        <f ca="1">IF(T49="",0,IF(COUNTIF(T$11:T49,T49)=1,1,0))</f>
        <v>0</v>
      </c>
      <c r="J49" s="447">
        <f ca="1">IF(U49="",0,IF(COUNTIF(U$11:U49,U49)=1,1,0))</f>
        <v>0</v>
      </c>
      <c r="K49" s="447">
        <f ca="1">IF(S49="",0,IF(COUNTIF(S$11:S49,S49)=1,1,0))</f>
        <v>0</v>
      </c>
      <c r="L49" s="446">
        <f ca="1">IF(Z49="",0,IF(COUNTIF(Z$11:Z49,Z49)=1,1,0))</f>
        <v>0</v>
      </c>
      <c r="M49" s="767">
        <f ca="1">IF($W49=2,IF(COUNTIFS($W$11:$W49,2,$Z$11:$Z49,$Z49)=1,1,0),0)</f>
        <v>0</v>
      </c>
      <c r="N49" s="767">
        <f ca="1">IF($W49=1,IF(COUNTIFS($W$11:$W49,2,$Z$11:$Z49,$Z49)=1,1,0),0)</f>
        <v>0</v>
      </c>
      <c r="O49" s="446">
        <f ca="1">IF(H49=0,0,IF(COUNTIF(Z$11:Z49,Z49)=1,1,0))</f>
        <v>0</v>
      </c>
      <c r="P49" s="448" t="str">
        <f t="shared" ca="1" si="21"/>
        <v>石川県</v>
      </c>
      <c r="Q49" s="89">
        <f t="shared" ca="1" si="22"/>
        <v>39</v>
      </c>
      <c r="R49" s="170" t="s">
        <v>459</v>
      </c>
      <c r="S49" s="357" t="str">
        <f t="shared" ca="1" si="92"/>
        <v/>
      </c>
      <c r="T49" s="357" t="str">
        <f t="shared" ca="1" si="93"/>
        <v/>
      </c>
      <c r="U49" s="58" t="str">
        <f t="shared" ca="1" si="117"/>
        <v/>
      </c>
      <c r="V49" s="58" t="str">
        <f t="shared" ca="1" si="118"/>
        <v/>
      </c>
      <c r="W49" s="210" t="str">
        <f t="shared" ca="1" si="94"/>
        <v/>
      </c>
      <c r="X49" s="369">
        <f ca="1">IFERROR(VLOOKUP(W49,'（様式１号）３整理番号表'!$B$4:$H$5,2,FALSE),0)</f>
        <v>0</v>
      </c>
      <c r="Y49" s="768" t="str" cm="1">
        <f t="array" aca="1" ref="Y49" ca="1">IF(AND(D49=0,F49=0),"",IF(COUNTIF(D$11:D49,D49)=1,1,IF(COUNTIFS(D$11:D49,D49,F$11:F49,F49)=1,INDEX((D$11:D49,F$11:F49,Y$11:Y49),MATCH(_xlfn.MAXIFS(F$11:F48,D$11:D48,D49),$F$11:F49,0),1,3)+1,INDEX((D$11:D49,F$11:F49,Y$11:Y49),MATCH(D49&amp;F49,D$11:D49&amp;F$11:F49,0),1,3))))</f>
        <v/>
      </c>
      <c r="Z49" s="40" t="str">
        <f t="shared" ca="1" si="107"/>
        <v/>
      </c>
      <c r="AA49" s="78" t="str">
        <f t="shared" ca="1" si="25"/>
        <v/>
      </c>
      <c r="AB49" s="93">
        <f ca="1">IFERROR(VLOOKUP(AA49,'（様式１号）３整理番号表'!$B$10:$H$16,2,FALSE),0)</f>
        <v>0</v>
      </c>
      <c r="AC49" s="78" t="str">
        <f t="shared" ca="1" si="26"/>
        <v/>
      </c>
      <c r="AD49" s="78" t="str">
        <f t="shared" ca="1" si="27"/>
        <v/>
      </c>
      <c r="AE49" s="93">
        <f ca="1">IFERROR(VLOOKUP(AD49,'（様式１号）３整理番号表'!$B$21:$H$22,2,FALSE),0)</f>
        <v>0</v>
      </c>
      <c r="AF49" s="78" t="str">
        <f t="shared" ca="1" si="3"/>
        <v/>
      </c>
      <c r="AG49" s="93">
        <f ca="1">IFERROR(VLOOKUP(AF49,'（様式１号）３整理番号表'!$B$26:$H$31,2,FALSE),0)</f>
        <v>0</v>
      </c>
      <c r="AH49" s="78" t="str">
        <f t="shared" ca="1" si="28"/>
        <v/>
      </c>
      <c r="AI49" s="93">
        <f ca="1">IFERROR(VLOOKUP(AH49,'（様式１号）３整理番号表'!$J$5:$N$59,2,FALSE),0)</f>
        <v>0</v>
      </c>
      <c r="AJ49" s="77" t="str">
        <f t="shared" ca="1" si="29"/>
        <v/>
      </c>
      <c r="AK49" s="93">
        <f ca="1">IFERROR(VLOOKUP(AJ49,'（様式１号）３整理番号表'!$P$5:$R$29,2,FALSE),0)</f>
        <v>0</v>
      </c>
      <c r="AL49" s="96" t="str">
        <f t="shared" ca="1" si="30"/>
        <v/>
      </c>
      <c r="AM49" s="96" t="str">
        <f t="shared" ca="1" si="31"/>
        <v/>
      </c>
      <c r="AN49" s="96"/>
      <c r="AO49" s="77" t="str">
        <f t="shared" ca="1" si="32"/>
        <v/>
      </c>
      <c r="AP49" s="93">
        <f ca="1">IFERROR(VLOOKUP(AO49,'（様式１号）３整理番号表'!$P$5:$R$29,2,FALSE),0)</f>
        <v>0</v>
      </c>
      <c r="AQ49" s="78" t="str">
        <f t="shared" ca="1" si="33"/>
        <v/>
      </c>
      <c r="AR49" s="93">
        <f t="shared" ca="1" si="110"/>
        <v>0</v>
      </c>
      <c r="AS49" s="78" t="str">
        <f t="shared" ca="1" si="35"/>
        <v/>
      </c>
      <c r="AT49" s="40" t="str">
        <f t="shared" ca="1" si="36"/>
        <v/>
      </c>
      <c r="AU49" s="93" t="str">
        <f t="shared" ca="1" si="111"/>
        <v/>
      </c>
      <c r="AV49" s="212" t="str">
        <f t="shared" ca="1" si="38"/>
        <v/>
      </c>
      <c r="AW49" s="81" t="str">
        <f t="shared" ca="1" si="39"/>
        <v/>
      </c>
      <c r="AX49" s="622" t="str">
        <f t="shared" ca="1" si="129"/>
        <v/>
      </c>
      <c r="AY49" s="622" t="str">
        <f t="shared" ca="1" si="129"/>
        <v/>
      </c>
      <c r="AZ49" s="622" t="str">
        <f t="shared" ca="1" si="129"/>
        <v/>
      </c>
      <c r="BA49" s="622" t="str">
        <f t="shared" ca="1" si="129"/>
        <v/>
      </c>
      <c r="BB49" s="622" t="str">
        <f t="shared" ca="1" si="40"/>
        <v/>
      </c>
      <c r="BC49" s="622" t="str">
        <f t="shared" ca="1" si="130"/>
        <v/>
      </c>
      <c r="BD49" s="622" t="str">
        <f t="shared" ca="1" si="130"/>
        <v/>
      </c>
      <c r="BE49" s="622" t="str">
        <f t="shared" ca="1" si="130"/>
        <v/>
      </c>
      <c r="BF49" s="77" t="str">
        <f t="shared" ca="1" si="41"/>
        <v/>
      </c>
      <c r="BG49" s="78" t="str">
        <f t="shared" ca="1" si="42"/>
        <v/>
      </c>
      <c r="BH49" s="94">
        <f ca="1">IF(BF49&lt;&gt;"",INDEX('（様式１号）３整理番号表'!$AB$7:$AQ$12,MATCH(BF49,'（様式１号）３整理番号表'!$AA$7:$AA$12,0),MATCH(BG49,'（様式１号）３整理番号表'!$AB$6:$AQ$6,0)),0)</f>
        <v>0</v>
      </c>
      <c r="BI49" s="96" t="str">
        <f t="shared" ca="1" si="112"/>
        <v/>
      </c>
      <c r="BJ49" s="80" t="str">
        <f t="shared" ca="1" si="113"/>
        <v/>
      </c>
      <c r="BK49" s="81" t="str">
        <f t="shared" ca="1" si="44"/>
        <v/>
      </c>
      <c r="BL49" s="80" t="str">
        <f t="shared" ca="1" si="45"/>
        <v/>
      </c>
      <c r="BM49" s="79" t="str">
        <f t="shared" ca="1" si="46"/>
        <v/>
      </c>
      <c r="BN49" s="82" t="str">
        <f t="shared" ca="1" si="47"/>
        <v/>
      </c>
      <c r="BO49" s="83" t="str">
        <f t="shared" ca="1" si="48"/>
        <v/>
      </c>
      <c r="BP49" s="84" t="str">
        <f t="shared" ca="1" si="49"/>
        <v/>
      </c>
      <c r="BQ49" s="82" t="str">
        <f t="shared" ca="1" si="50"/>
        <v/>
      </c>
      <c r="BR49" s="97" t="str">
        <f t="shared" ca="1" si="51"/>
        <v/>
      </c>
      <c r="BS49" s="95" t="str">
        <f t="shared" ca="1" si="52"/>
        <v/>
      </c>
      <c r="BT49" s="184" t="str">
        <f t="shared" ca="1" si="9"/>
        <v/>
      </c>
      <c r="BU49" s="611" t="str">
        <f t="shared" ca="1" si="53"/>
        <v/>
      </c>
      <c r="BV49" s="77" t="str">
        <f t="shared" ca="1" si="54"/>
        <v/>
      </c>
      <c r="BW49" s="85" t="str">
        <f t="shared" ca="1" si="55"/>
        <v/>
      </c>
      <c r="BX49" s="86" t="str">
        <f t="shared" ca="1" si="56"/>
        <v/>
      </c>
      <c r="BY49" s="231">
        <f ca="1">IF('ポイント要件確認等（個別表）'!AD49=1,ROUNDDOWN('ポイント要件確認等（個別表）'!AV49,-3),IF('ポイント要件確認等（個別表）'!AD49=2,ROUNDDOWN('ポイント要件確認等（個別表）'!BH49,-3),IF('ポイント要件確認等（個別表）'!AD49=3,ROUNDDOWN('ポイント要件確認等（個別表）'!BT49,-3),0)))</f>
        <v>0</v>
      </c>
      <c r="BZ49" s="86" t="str">
        <f t="shared" ca="1" si="57"/>
        <v/>
      </c>
      <c r="CA49" s="232" t="str">
        <f t="shared" ca="1" si="58"/>
        <v/>
      </c>
      <c r="CB49" s="232">
        <f t="shared" ca="1" si="114"/>
        <v>0</v>
      </c>
      <c r="CC49" s="86" t="str">
        <f t="shared" ca="1" si="60"/>
        <v/>
      </c>
      <c r="CD49" s="86" t="str">
        <f t="shared" ca="1" si="61"/>
        <v/>
      </c>
      <c r="CE49" s="609"/>
      <c r="CF49" s="86" t="str">
        <f t="shared" ca="1" si="62"/>
        <v/>
      </c>
      <c r="CG49" s="185" t="str">
        <f t="shared" ca="1" si="63"/>
        <v/>
      </c>
      <c r="CH49" s="246" t="str">
        <f t="shared" ca="1" si="64"/>
        <v>含税額</v>
      </c>
      <c r="CI49" s="247" t="str">
        <f t="shared" ca="1" si="95"/>
        <v/>
      </c>
      <c r="CJ49" s="87" t="str">
        <f ca="1">IFERROR(IF(INDIRECT("'("&amp;'２個別表'!EO49&amp;")'!AR"&amp;84+EP49)&lt;&gt;1,"",1),"")</f>
        <v/>
      </c>
      <c r="CK49" s="244" t="str">
        <f t="shared" ca="1" si="119"/>
        <v/>
      </c>
      <c r="CL49" s="235" t="str">
        <f t="shared" ca="1" si="120"/>
        <v/>
      </c>
      <c r="CM49" s="239" t="str">
        <f t="shared" ca="1" si="121"/>
        <v/>
      </c>
      <c r="CN49" s="77" t="str">
        <f t="shared" ca="1" si="122"/>
        <v/>
      </c>
      <c r="CO49" s="93" t="str">
        <f ca="1">IFERROR(VLOOKUP(CN49,'（様式１号）３整理番号表'!$T$5:$V$15,2,FALSE),"")</f>
        <v/>
      </c>
      <c r="CP49" s="78" t="str">
        <f t="shared" ca="1" si="123"/>
        <v/>
      </c>
      <c r="CQ49" s="93" t="str">
        <f ca="1">IFERROR(VLOOKUP(CP49,'（様式１号）３整理番号表'!$T$19:$V$24,2,FALSE),"")</f>
        <v/>
      </c>
      <c r="CR49" s="78" t="str">
        <f ca="1">IFERROR(IF(INDIRECT("'("&amp;'２個別表'!EO49&amp;")'!AV"&amp;84+EP49)&lt;&gt;1,"",1),"")</f>
        <v/>
      </c>
      <c r="CS49" s="232">
        <f t="shared" ca="1" si="115"/>
        <v>0</v>
      </c>
      <c r="CT49" s="248">
        <f t="shared" ca="1" si="116"/>
        <v>0</v>
      </c>
      <c r="CU49" s="376" t="str">
        <f ca="1">IF(ER49="補強",IF(COUNTIFS($Z$11:Z49,Z49,$W$11:W49,1)=1,"１①",""),IF(COUNTIFS($Z$11:Z49,Z49,$W$11:W49,2)=1,"２①",""))</f>
        <v/>
      </c>
      <c r="CV49" s="57" t="str">
        <f t="shared" ca="1" si="126"/>
        <v/>
      </c>
      <c r="CW49" s="879" t="str">
        <f t="shared" ca="1" si="127"/>
        <v/>
      </c>
      <c r="CX49" s="256" t="str">
        <f t="shared" ca="1" si="12"/>
        <v/>
      </c>
      <c r="CY49" s="256" t="str">
        <f t="shared" ca="1" si="13"/>
        <v/>
      </c>
      <c r="CZ49" s="256" t="str">
        <f t="shared" ca="1" si="14"/>
        <v/>
      </c>
      <c r="DA49" s="256" t="str">
        <f t="shared" ca="1" si="15"/>
        <v/>
      </c>
      <c r="DB49" s="316" t="str">
        <f ca="1">IFERROR(VLOOKUP($CU49,'（様式１号）３整理番号表'!$Z$19:$AB$32,3,FALSE),"")</f>
        <v/>
      </c>
      <c r="DC49" s="259" t="str">
        <f t="shared" ca="1" si="72"/>
        <v>-</v>
      </c>
      <c r="DD49" s="618" t="str">
        <f t="shared" ca="1" si="73"/>
        <v/>
      </c>
      <c r="DE49" s="321" t="str">
        <f ca="1">IF(AND(AO49=18,AS49=1),IF(COUNTIFS($Y$11:Y49,Y49,$AS$11:AS49,1)=1,"２②",""),IF($CU49="１①",INDEX(INDIRECT("'("&amp;$EO49&amp;")'!AR116:BB116"),1,MATCH(INDIRECT("'("&amp;$EO49&amp;")'!C118"),INDIRECT("'("&amp;$EO49&amp;")'!AR119:BB119"),0)),""))</f>
        <v/>
      </c>
      <c r="DF49" s="324" t="str">
        <f t="shared" ca="1" si="100"/>
        <v/>
      </c>
      <c r="DG49" s="313" t="str">
        <f t="shared" ca="1" si="101"/>
        <v/>
      </c>
      <c r="DH49" s="313" t="str">
        <f t="shared" ca="1" si="102"/>
        <v/>
      </c>
      <c r="DI49" s="313" t="str">
        <f t="shared" ca="1" si="103"/>
        <v/>
      </c>
      <c r="DJ49" s="313" t="str">
        <f t="shared" ca="1" si="104"/>
        <v/>
      </c>
      <c r="DK49" s="328" t="str">
        <f t="shared" ca="1" si="105"/>
        <v/>
      </c>
      <c r="DL49" s="334" t="str">
        <f t="shared" ca="1" si="74"/>
        <v/>
      </c>
      <c r="DM49" s="915" t="str">
        <f t="shared" ca="1" si="106"/>
        <v/>
      </c>
      <c r="DN49" s="15"/>
      <c r="DO49" s="324"/>
      <c r="DP49" s="16"/>
      <c r="DQ49" s="16"/>
      <c r="DR49" s="16"/>
      <c r="DS49" s="16"/>
      <c r="DT49" s="318" t="str">
        <f>IFERROR(VLOOKUP($DN49,'（様式１号）３整理番号表'!$Z$19:$AB$32,3,FALSE),"")</f>
        <v/>
      </c>
      <c r="DU49" s="259" t="str">
        <f t="shared" si="75"/>
        <v/>
      </c>
      <c r="DV49" s="14"/>
      <c r="DW49" s="17" t="str">
        <f t="shared" ca="1" si="76"/>
        <v/>
      </c>
      <c r="DX49" s="88" t="str">
        <f t="shared" ca="1" si="99"/>
        <v/>
      </c>
      <c r="DZ49" s="339">
        <f t="shared" ca="1" si="131"/>
        <v>0</v>
      </c>
      <c r="EA49" s="339">
        <f t="shared" ca="1" si="131"/>
        <v>0</v>
      </c>
      <c r="EB49" s="339">
        <f t="shared" ca="1" si="131"/>
        <v>0</v>
      </c>
      <c r="EC49" s="339">
        <f t="shared" ca="1" si="131"/>
        <v>0</v>
      </c>
      <c r="ED49" s="339">
        <f t="shared" ca="1" si="131"/>
        <v>0</v>
      </c>
      <c r="EE49" s="339">
        <f t="shared" ca="1" si="131"/>
        <v>0</v>
      </c>
      <c r="EF49" s="339">
        <f t="shared" ca="1" si="131"/>
        <v>0</v>
      </c>
      <c r="EG49" s="339">
        <f t="shared" ca="1" si="131"/>
        <v>0</v>
      </c>
      <c r="EH49" s="339">
        <f t="shared" ca="1" si="131"/>
        <v>0</v>
      </c>
      <c r="EI49" s="339">
        <f t="shared" ca="1" si="131"/>
        <v>0</v>
      </c>
      <c r="EJ49" s="339">
        <f t="shared" ca="1" si="131"/>
        <v>0</v>
      </c>
      <c r="EK49" s="339">
        <f t="shared" ca="1" si="131"/>
        <v>0</v>
      </c>
      <c r="EL49" s="339">
        <f t="shared" ca="1" si="131"/>
        <v>0</v>
      </c>
      <c r="EM49" s="339">
        <f t="shared" ca="1" si="131"/>
        <v>0</v>
      </c>
      <c r="EO49" s="298" t="str">
        <f t="shared" ca="1" si="78"/>
        <v/>
      </c>
      <c r="EP49" s="298" t="str">
        <f t="shared" ca="1" si="96"/>
        <v/>
      </c>
      <c r="EQ49" s="298" t="str">
        <f t="shared" ca="1" si="97"/>
        <v/>
      </c>
      <c r="ER49" s="298" t="str">
        <f t="shared" ca="1" si="79"/>
        <v/>
      </c>
      <c r="ES49" s="298" t="str">
        <f ca="1">IFERROR(INDEX('郵便番号（石川県）'!$A$3:$F$2574,MATCH(INDIRECT("'("&amp;EO49&amp;")'!E7"),'郵便番号（石川県）'!$A$3:$A$2574,0),6),"")</f>
        <v/>
      </c>
      <c r="ET49" s="298" t="str">
        <f ca="1">IFERROR(INDEX('郵便番号（石川県）'!$A$3:$F$2574,MATCH(INDIRECT("'("&amp;$EO49&amp;")'!E7"),'郵便番号（石川県）'!$A$3:$A$2574,0),5),"")</f>
        <v/>
      </c>
      <c r="EU49" s="298" t="str">
        <f t="shared" ca="1" si="80"/>
        <v/>
      </c>
      <c r="EV49" s="298" t="str">
        <f t="shared" ca="1" si="81"/>
        <v/>
      </c>
      <c r="EW49" s="298" t="str">
        <f t="shared" ca="1" si="82"/>
        <v/>
      </c>
      <c r="EX49" s="298" t="str">
        <f t="shared" ca="1" si="83"/>
        <v/>
      </c>
      <c r="EY49" s="298" t="str">
        <f t="shared" ca="1" si="84"/>
        <v/>
      </c>
      <c r="EZ49" s="298" t="str">
        <f t="shared" ca="1" si="85"/>
        <v/>
      </c>
      <c r="FA49" s="298" t="str">
        <f t="shared" ca="1" si="86"/>
        <v/>
      </c>
      <c r="FB49" s="298" t="str">
        <f t="shared" ca="1" si="87"/>
        <v/>
      </c>
      <c r="FC49" s="298" t="str">
        <f t="shared" ca="1" si="88"/>
        <v/>
      </c>
      <c r="FD49" s="627" t="str">
        <f t="shared" ca="1" si="89"/>
        <v/>
      </c>
      <c r="FE49" s="629">
        <v>39</v>
      </c>
      <c r="FF49" s="299" t="str">
        <f t="shared" ca="1" si="90"/>
        <v/>
      </c>
      <c r="FG49" s="993" t="str">
        <f t="shared" ca="1" si="98"/>
        <v/>
      </c>
      <c r="FH49" s="672" t="str">
        <f t="shared" ca="1" si="91"/>
        <v/>
      </c>
      <c r="FI49" s="299">
        <f ca="1">COUNTIF($FH$11:FH49,"■")</f>
        <v>0</v>
      </c>
    </row>
    <row r="50" spans="1:165" ht="34.5" customHeight="1">
      <c r="A50" s="445">
        <f t="shared" ca="1" si="19"/>
        <v>0</v>
      </c>
      <c r="B50" s="446">
        <f>IF(R50&lt;&gt;"",IF(COUNTIF(R$11:R50,R50)=1,MAX(B$11:B49)+1,INDEX(B$11:B49,MATCH(R50,R$11:R49,0),1)),0)</f>
        <v>1</v>
      </c>
      <c r="C50" s="446">
        <f ca="1">IF(T50&lt;&gt;"",IF(COUNTIF(T$11:T50,T50)=1,MAX(C$11:C49)+1,INDEX(C$11:C49,MATCH(T50,T$11:T49,0),1)),0)</f>
        <v>0</v>
      </c>
      <c r="D50" s="446">
        <f ca="1">IF(U50&lt;&gt;"",IF(COUNTIF(U$11:U50,U50)=1,MAX(D$11:D49)+1,INDEX(D$11:D49,MATCH(U50,U$11:U49,0),1)),0)</f>
        <v>0</v>
      </c>
      <c r="E50" s="446">
        <f ca="1">IF(S50&lt;&gt;"",IF(COUNTIF(S$11:S50,S50)=1,MAX(E$11:E49)+1,INDEX(E$11:E49,MATCH(S50,S$11:S49,0),1)),0)</f>
        <v>0</v>
      </c>
      <c r="F50" s="446">
        <f ca="1">IF(Z50&lt;&gt;"",IF(COUNTIF(Z$11:Z50,Z50)=1,MAX(F$11:F49)+1,INDEX(F$11:F49,MATCH(Z50,Z$11:Z49,0),1)),0)</f>
        <v>0</v>
      </c>
      <c r="G50" s="447" cm="1">
        <f t="array" aca="1" ref="G50" ca="1">IF(Z50&lt;&gt;"",IF(COUNTIFS(Z$11:Z50,Z50,W$11:W50,W50)=1,MAX(G$11:G49)+1,INDEX(G$11:G49,MATCH(Z50&amp;W50,Z$11:Z49&amp;W$11:W50,0),1)),0)</f>
        <v>0</v>
      </c>
      <c r="H50" s="447">
        <f t="shared" ca="1" si="20"/>
        <v>0</v>
      </c>
      <c r="I50" s="447">
        <f ca="1">IF(T50="",0,IF(COUNTIF(T$11:T50,T50)=1,1,0))</f>
        <v>0</v>
      </c>
      <c r="J50" s="447">
        <f ca="1">IF(U50="",0,IF(COUNTIF(U$11:U50,U50)=1,1,0))</f>
        <v>0</v>
      </c>
      <c r="K50" s="447">
        <f ca="1">IF(S50="",0,IF(COUNTIF(S$11:S50,S50)=1,1,0))</f>
        <v>0</v>
      </c>
      <c r="L50" s="446">
        <f ca="1">IF(Z50="",0,IF(COUNTIF(Z$11:Z50,Z50)=1,1,0))</f>
        <v>0</v>
      </c>
      <c r="M50" s="767">
        <f ca="1">IF($W50=2,IF(COUNTIFS($W$11:$W50,2,$Z$11:$Z50,$Z50)=1,1,0),0)</f>
        <v>0</v>
      </c>
      <c r="N50" s="767">
        <f ca="1">IF($W50=1,IF(COUNTIFS($W$11:$W50,2,$Z$11:$Z50,$Z50)=1,1,0),0)</f>
        <v>0</v>
      </c>
      <c r="O50" s="446">
        <f ca="1">IF(H50=0,0,IF(COUNTIF(Z$11:Z50,Z50)=1,1,0))</f>
        <v>0</v>
      </c>
      <c r="P50" s="448" t="str">
        <f t="shared" ca="1" si="21"/>
        <v>石川県</v>
      </c>
      <c r="Q50" s="89">
        <f t="shared" ca="1" si="22"/>
        <v>40</v>
      </c>
      <c r="R50" s="170" t="s">
        <v>459</v>
      </c>
      <c r="S50" s="357" t="str">
        <f t="shared" ca="1" si="92"/>
        <v/>
      </c>
      <c r="T50" s="357" t="str">
        <f t="shared" ca="1" si="93"/>
        <v/>
      </c>
      <c r="U50" s="58" t="str">
        <f t="shared" ca="1" si="117"/>
        <v/>
      </c>
      <c r="V50" s="58" t="str">
        <f t="shared" ca="1" si="118"/>
        <v/>
      </c>
      <c r="W50" s="210" t="str">
        <f t="shared" ca="1" si="94"/>
        <v/>
      </c>
      <c r="X50" s="369">
        <f ca="1">IFERROR(VLOOKUP(W50,'（様式１号）３整理番号表'!$B$4:$H$5,2,FALSE),0)</f>
        <v>0</v>
      </c>
      <c r="Y50" s="768" t="str" cm="1">
        <f t="array" aca="1" ref="Y50" ca="1">IF(AND(D50=0,F50=0),"",IF(COUNTIF(D$11:D50,D50)=1,1,IF(COUNTIFS(D$11:D50,D50,F$11:F50,F50)=1,INDEX((D$11:D50,F$11:F50,Y$11:Y50),MATCH(_xlfn.MAXIFS(F$11:F49,D$11:D49,D50),$F$11:F50,0),1,3)+1,INDEX((D$11:D50,F$11:F50,Y$11:Y50),MATCH(D50&amp;F50,D$11:D50&amp;F$11:F50,0),1,3))))</f>
        <v/>
      </c>
      <c r="Z50" s="40" t="str">
        <f t="shared" ca="1" si="107"/>
        <v/>
      </c>
      <c r="AA50" s="78" t="str">
        <f t="shared" ca="1" si="25"/>
        <v/>
      </c>
      <c r="AB50" s="93">
        <f ca="1">IFERROR(VLOOKUP(AA50,'（様式１号）３整理番号表'!$B$10:$H$16,2,FALSE),0)</f>
        <v>0</v>
      </c>
      <c r="AC50" s="78" t="str">
        <f t="shared" ca="1" si="26"/>
        <v/>
      </c>
      <c r="AD50" s="78" t="str">
        <f t="shared" ca="1" si="27"/>
        <v/>
      </c>
      <c r="AE50" s="93">
        <f ca="1">IFERROR(VLOOKUP(AD50,'（様式１号）３整理番号表'!$B$21:$H$22,2,FALSE),0)</f>
        <v>0</v>
      </c>
      <c r="AF50" s="78" t="str">
        <f t="shared" ca="1" si="3"/>
        <v/>
      </c>
      <c r="AG50" s="93">
        <f ca="1">IFERROR(VLOOKUP(AF50,'（様式１号）３整理番号表'!$B$26:$H$31,2,FALSE),0)</f>
        <v>0</v>
      </c>
      <c r="AH50" s="78" t="str">
        <f t="shared" ca="1" si="28"/>
        <v/>
      </c>
      <c r="AI50" s="93">
        <f ca="1">IFERROR(VLOOKUP(AH50,'（様式１号）３整理番号表'!$J$5:$N$59,2,FALSE),0)</f>
        <v>0</v>
      </c>
      <c r="AJ50" s="77" t="str">
        <f t="shared" ca="1" si="29"/>
        <v/>
      </c>
      <c r="AK50" s="93">
        <f ca="1">IFERROR(VLOOKUP(AJ50,'（様式１号）３整理番号表'!$P$5:$R$29,2,FALSE),0)</f>
        <v>0</v>
      </c>
      <c r="AL50" s="96" t="str">
        <f t="shared" ca="1" si="30"/>
        <v/>
      </c>
      <c r="AM50" s="96" t="str">
        <f t="shared" ca="1" si="31"/>
        <v/>
      </c>
      <c r="AN50" s="96"/>
      <c r="AO50" s="77" t="str">
        <f t="shared" ca="1" si="32"/>
        <v/>
      </c>
      <c r="AP50" s="93">
        <f ca="1">IFERROR(VLOOKUP(AO50,'（様式１号）３整理番号表'!$P$5:$R$29,2,FALSE),0)</f>
        <v>0</v>
      </c>
      <c r="AQ50" s="78" t="str">
        <f t="shared" ca="1" si="33"/>
        <v/>
      </c>
      <c r="AR50" s="93">
        <f t="shared" ca="1" si="110"/>
        <v>0</v>
      </c>
      <c r="AS50" s="78" t="str">
        <f t="shared" ca="1" si="35"/>
        <v/>
      </c>
      <c r="AT50" s="40" t="str">
        <f t="shared" ca="1" si="36"/>
        <v/>
      </c>
      <c r="AU50" s="93" t="str">
        <f t="shared" ca="1" si="111"/>
        <v/>
      </c>
      <c r="AV50" s="212" t="str">
        <f t="shared" ca="1" si="38"/>
        <v/>
      </c>
      <c r="AW50" s="81" t="str">
        <f t="shared" ca="1" si="39"/>
        <v/>
      </c>
      <c r="AX50" s="622" t="str">
        <f t="shared" ca="1" si="129"/>
        <v/>
      </c>
      <c r="AY50" s="622" t="str">
        <f t="shared" ca="1" si="129"/>
        <v/>
      </c>
      <c r="AZ50" s="622" t="str">
        <f t="shared" ca="1" si="129"/>
        <v/>
      </c>
      <c r="BA50" s="622" t="str">
        <f t="shared" ca="1" si="129"/>
        <v/>
      </c>
      <c r="BB50" s="622" t="str">
        <f t="shared" ca="1" si="40"/>
        <v/>
      </c>
      <c r="BC50" s="622" t="str">
        <f t="shared" ca="1" si="130"/>
        <v/>
      </c>
      <c r="BD50" s="622" t="str">
        <f t="shared" ca="1" si="130"/>
        <v/>
      </c>
      <c r="BE50" s="622" t="str">
        <f t="shared" ca="1" si="130"/>
        <v/>
      </c>
      <c r="BF50" s="77" t="str">
        <f t="shared" ca="1" si="41"/>
        <v/>
      </c>
      <c r="BG50" s="78" t="str">
        <f t="shared" ca="1" si="42"/>
        <v/>
      </c>
      <c r="BH50" s="94">
        <f ca="1">IF(BF50&lt;&gt;"",INDEX('（様式１号）３整理番号表'!$AB$7:$AQ$12,MATCH(BF50,'（様式１号）３整理番号表'!$AA$7:$AA$12,0),MATCH(BG50,'（様式１号）３整理番号表'!$AB$6:$AQ$6,0)),0)</f>
        <v>0</v>
      </c>
      <c r="BI50" s="96" t="str">
        <f t="shared" ca="1" si="112"/>
        <v/>
      </c>
      <c r="BJ50" s="80" t="str">
        <f t="shared" ca="1" si="113"/>
        <v/>
      </c>
      <c r="BK50" s="81" t="str">
        <f t="shared" ca="1" si="44"/>
        <v/>
      </c>
      <c r="BL50" s="80" t="str">
        <f t="shared" ca="1" si="45"/>
        <v/>
      </c>
      <c r="BM50" s="79" t="str">
        <f t="shared" ca="1" si="46"/>
        <v/>
      </c>
      <c r="BN50" s="82" t="str">
        <f t="shared" ca="1" si="47"/>
        <v/>
      </c>
      <c r="BO50" s="83" t="str">
        <f t="shared" ca="1" si="48"/>
        <v/>
      </c>
      <c r="BP50" s="84" t="str">
        <f t="shared" ca="1" si="49"/>
        <v/>
      </c>
      <c r="BQ50" s="82" t="str">
        <f t="shared" ca="1" si="50"/>
        <v/>
      </c>
      <c r="BR50" s="97" t="str">
        <f t="shared" ca="1" si="51"/>
        <v/>
      </c>
      <c r="BS50" s="95" t="str">
        <f t="shared" ca="1" si="52"/>
        <v/>
      </c>
      <c r="BT50" s="184" t="str">
        <f t="shared" ca="1" si="9"/>
        <v/>
      </c>
      <c r="BU50" s="611" t="str">
        <f t="shared" ca="1" si="53"/>
        <v/>
      </c>
      <c r="BV50" s="77" t="str">
        <f t="shared" ca="1" si="54"/>
        <v/>
      </c>
      <c r="BW50" s="85" t="str">
        <f t="shared" ca="1" si="55"/>
        <v/>
      </c>
      <c r="BX50" s="86" t="str">
        <f t="shared" ca="1" si="56"/>
        <v/>
      </c>
      <c r="BY50" s="231">
        <f ca="1">IF('ポイント要件確認等（個別表）'!AD50=1,ROUNDDOWN('ポイント要件確認等（個別表）'!AV50,-3),IF('ポイント要件確認等（個別表）'!AD50=2,ROUNDDOWN('ポイント要件確認等（個別表）'!BH50,-3),IF('ポイント要件確認等（個別表）'!AD50=3,ROUNDDOWN('ポイント要件確認等（個別表）'!BT50,-3),0)))</f>
        <v>0</v>
      </c>
      <c r="BZ50" s="86" t="str">
        <f t="shared" ca="1" si="57"/>
        <v/>
      </c>
      <c r="CA50" s="232" t="str">
        <f t="shared" ca="1" si="58"/>
        <v/>
      </c>
      <c r="CB50" s="232">
        <f t="shared" ca="1" si="114"/>
        <v>0</v>
      </c>
      <c r="CC50" s="86" t="str">
        <f t="shared" ca="1" si="60"/>
        <v/>
      </c>
      <c r="CD50" s="86" t="str">
        <f t="shared" ca="1" si="61"/>
        <v/>
      </c>
      <c r="CE50" s="609"/>
      <c r="CF50" s="86" t="str">
        <f t="shared" ca="1" si="62"/>
        <v/>
      </c>
      <c r="CG50" s="185" t="str">
        <f t="shared" ca="1" si="63"/>
        <v/>
      </c>
      <c r="CH50" s="246" t="str">
        <f t="shared" ca="1" si="64"/>
        <v>含税額</v>
      </c>
      <c r="CI50" s="247" t="str">
        <f t="shared" ca="1" si="95"/>
        <v/>
      </c>
      <c r="CJ50" s="87" t="str">
        <f ca="1">IFERROR(IF(INDIRECT("'("&amp;'２個別表'!EO50&amp;")'!AR"&amp;84+EP50)&lt;&gt;1,"",1),"")</f>
        <v/>
      </c>
      <c r="CK50" s="244" t="str">
        <f t="shared" ca="1" si="119"/>
        <v/>
      </c>
      <c r="CL50" s="235" t="str">
        <f t="shared" ca="1" si="120"/>
        <v/>
      </c>
      <c r="CM50" s="239" t="str">
        <f t="shared" ca="1" si="121"/>
        <v/>
      </c>
      <c r="CN50" s="77" t="str">
        <f t="shared" ca="1" si="122"/>
        <v/>
      </c>
      <c r="CO50" s="93" t="str">
        <f ca="1">IFERROR(VLOOKUP(CN50,'（様式１号）３整理番号表'!$T$5:$V$15,2,FALSE),"")</f>
        <v/>
      </c>
      <c r="CP50" s="78" t="str">
        <f t="shared" ca="1" si="123"/>
        <v/>
      </c>
      <c r="CQ50" s="93" t="str">
        <f ca="1">IFERROR(VLOOKUP(CP50,'（様式１号）３整理番号表'!$T$19:$V$24,2,FALSE),"")</f>
        <v/>
      </c>
      <c r="CR50" s="78" t="str">
        <f ca="1">IFERROR(IF(INDIRECT("'("&amp;'２個別表'!EO50&amp;")'!AV"&amp;84+EP50)&lt;&gt;1,"",1),"")</f>
        <v/>
      </c>
      <c r="CS50" s="232">
        <f t="shared" ca="1" si="115"/>
        <v>0</v>
      </c>
      <c r="CT50" s="248">
        <f t="shared" ca="1" si="116"/>
        <v>0</v>
      </c>
      <c r="CU50" s="376" t="str">
        <f ca="1">IF(ER50="補強",IF(COUNTIFS($Z$11:Z50,Z50,$W$11:W50,1)=1,"１①",""),IF(COUNTIFS($Z$11:Z50,Z50,$W$11:W50,2)=1,"２①",""))</f>
        <v/>
      </c>
      <c r="CV50" s="57" t="str">
        <f t="shared" ca="1" si="126"/>
        <v/>
      </c>
      <c r="CW50" s="879" t="str">
        <f t="shared" ca="1" si="127"/>
        <v/>
      </c>
      <c r="CX50" s="256" t="str">
        <f t="shared" ca="1" si="12"/>
        <v/>
      </c>
      <c r="CY50" s="256" t="str">
        <f t="shared" ca="1" si="13"/>
        <v/>
      </c>
      <c r="CZ50" s="256" t="str">
        <f t="shared" ca="1" si="14"/>
        <v/>
      </c>
      <c r="DA50" s="256" t="str">
        <f t="shared" ca="1" si="15"/>
        <v/>
      </c>
      <c r="DB50" s="316" t="str">
        <f ca="1">IFERROR(VLOOKUP($CU50,'（様式１号）３整理番号表'!$Z$19:$AB$32,3,FALSE),"")</f>
        <v/>
      </c>
      <c r="DC50" s="259" t="str">
        <f t="shared" ca="1" si="72"/>
        <v>-</v>
      </c>
      <c r="DD50" s="618" t="str">
        <f t="shared" ca="1" si="73"/>
        <v/>
      </c>
      <c r="DE50" s="321" t="str">
        <f ca="1">IF(AND(AO50=18,AS50=1),IF(COUNTIFS($Y$11:Y50,Y50,$AS$11:AS50,1)=1,"２②",""),IF($CU50="１①",INDEX(INDIRECT("'("&amp;$EO50&amp;")'!AR116:BB116"),1,MATCH(INDIRECT("'("&amp;$EO50&amp;")'!C118"),INDIRECT("'("&amp;$EO50&amp;")'!AR119:BB119"),0)),""))</f>
        <v/>
      </c>
      <c r="DF50" s="324" t="str">
        <f t="shared" ca="1" si="100"/>
        <v/>
      </c>
      <c r="DG50" s="313" t="str">
        <f t="shared" ca="1" si="101"/>
        <v/>
      </c>
      <c r="DH50" s="313" t="str">
        <f t="shared" ca="1" si="102"/>
        <v/>
      </c>
      <c r="DI50" s="313" t="str">
        <f t="shared" ca="1" si="103"/>
        <v/>
      </c>
      <c r="DJ50" s="313" t="str">
        <f t="shared" ca="1" si="104"/>
        <v/>
      </c>
      <c r="DK50" s="328" t="str">
        <f t="shared" ca="1" si="105"/>
        <v/>
      </c>
      <c r="DL50" s="334" t="str">
        <f t="shared" ca="1" si="74"/>
        <v/>
      </c>
      <c r="DM50" s="915" t="str">
        <f t="shared" ca="1" si="106"/>
        <v/>
      </c>
      <c r="DN50" s="15"/>
      <c r="DO50" s="324"/>
      <c r="DP50" s="16"/>
      <c r="DQ50" s="16"/>
      <c r="DR50" s="16"/>
      <c r="DS50" s="16"/>
      <c r="DT50" s="318" t="str">
        <f>IFERROR(VLOOKUP($DN50,'（様式１号）３整理番号表'!$Z$19:$AB$32,3,FALSE),"")</f>
        <v/>
      </c>
      <c r="DU50" s="259" t="str">
        <f t="shared" si="75"/>
        <v/>
      </c>
      <c r="DV50" s="14"/>
      <c r="DW50" s="17" t="str">
        <f t="shared" ca="1" si="76"/>
        <v/>
      </c>
      <c r="DX50" s="88" t="str">
        <f t="shared" ca="1" si="99"/>
        <v/>
      </c>
      <c r="DZ50" s="339">
        <f t="shared" ca="1" si="131"/>
        <v>0</v>
      </c>
      <c r="EA50" s="339">
        <f t="shared" ca="1" si="131"/>
        <v>0</v>
      </c>
      <c r="EB50" s="339">
        <f t="shared" ca="1" si="131"/>
        <v>0</v>
      </c>
      <c r="EC50" s="339">
        <f t="shared" ca="1" si="131"/>
        <v>0</v>
      </c>
      <c r="ED50" s="339">
        <f t="shared" ca="1" si="131"/>
        <v>0</v>
      </c>
      <c r="EE50" s="339">
        <f t="shared" ca="1" si="131"/>
        <v>0</v>
      </c>
      <c r="EF50" s="339">
        <f t="shared" ca="1" si="131"/>
        <v>0</v>
      </c>
      <c r="EG50" s="339">
        <f t="shared" ca="1" si="131"/>
        <v>0</v>
      </c>
      <c r="EH50" s="339">
        <f t="shared" ca="1" si="131"/>
        <v>0</v>
      </c>
      <c r="EI50" s="339">
        <f t="shared" ca="1" si="131"/>
        <v>0</v>
      </c>
      <c r="EJ50" s="339">
        <f t="shared" ca="1" si="131"/>
        <v>0</v>
      </c>
      <c r="EK50" s="339">
        <f t="shared" ca="1" si="131"/>
        <v>0</v>
      </c>
      <c r="EL50" s="339">
        <f t="shared" ca="1" si="131"/>
        <v>0</v>
      </c>
      <c r="EM50" s="339">
        <f t="shared" ca="1" si="131"/>
        <v>0</v>
      </c>
      <c r="EO50" s="298" t="str">
        <f t="shared" ca="1" si="78"/>
        <v/>
      </c>
      <c r="EP50" s="298" t="str">
        <f t="shared" ca="1" si="96"/>
        <v/>
      </c>
      <c r="EQ50" s="298" t="str">
        <f t="shared" ca="1" si="97"/>
        <v/>
      </c>
      <c r="ER50" s="298" t="str">
        <f t="shared" ca="1" si="79"/>
        <v/>
      </c>
      <c r="ES50" s="298" t="str">
        <f ca="1">IFERROR(INDEX('郵便番号（石川県）'!$A$3:$F$2574,MATCH(INDIRECT("'("&amp;EO50&amp;")'!E7"),'郵便番号（石川県）'!$A$3:$A$2574,0),6),"")</f>
        <v/>
      </c>
      <c r="ET50" s="298" t="str">
        <f ca="1">IFERROR(INDEX('郵便番号（石川県）'!$A$3:$F$2574,MATCH(INDIRECT("'("&amp;$EO50&amp;")'!E7"),'郵便番号（石川県）'!$A$3:$A$2574,0),5),"")</f>
        <v/>
      </c>
      <c r="EU50" s="298" t="str">
        <f t="shared" ca="1" si="80"/>
        <v/>
      </c>
      <c r="EV50" s="298" t="str">
        <f t="shared" ca="1" si="81"/>
        <v/>
      </c>
      <c r="EW50" s="298" t="str">
        <f t="shared" ca="1" si="82"/>
        <v/>
      </c>
      <c r="EX50" s="298" t="str">
        <f t="shared" ca="1" si="83"/>
        <v/>
      </c>
      <c r="EY50" s="298" t="str">
        <f t="shared" ca="1" si="84"/>
        <v/>
      </c>
      <c r="EZ50" s="298" t="str">
        <f t="shared" ca="1" si="85"/>
        <v/>
      </c>
      <c r="FA50" s="298" t="str">
        <f t="shared" ca="1" si="86"/>
        <v/>
      </c>
      <c r="FB50" s="298" t="str">
        <f t="shared" ca="1" si="87"/>
        <v/>
      </c>
      <c r="FC50" s="298" t="str">
        <f t="shared" ca="1" si="88"/>
        <v/>
      </c>
      <c r="FD50" s="627" t="str">
        <f t="shared" ca="1" si="89"/>
        <v/>
      </c>
      <c r="FE50" s="630">
        <v>40</v>
      </c>
      <c r="FF50" s="299" t="str">
        <f t="shared" ca="1" si="90"/>
        <v/>
      </c>
      <c r="FG50" s="993" t="str">
        <f t="shared" ca="1" si="98"/>
        <v/>
      </c>
      <c r="FH50" s="672" t="str">
        <f t="shared" ca="1" si="91"/>
        <v/>
      </c>
      <c r="FI50" s="299">
        <f ca="1">COUNTIF($FH$11:FH50,"■")</f>
        <v>0</v>
      </c>
    </row>
    <row r="51" spans="1:165" ht="34.5" customHeight="1">
      <c r="A51" s="445">
        <f t="shared" ca="1" si="19"/>
        <v>0</v>
      </c>
      <c r="B51" s="446">
        <f>IF(R51&lt;&gt;"",IF(COUNTIF(R$11:R51,R51)=1,MAX(B$11:B50)+1,INDEX(B$11:B50,MATCH(R51,R$11:R50,0),1)),0)</f>
        <v>1</v>
      </c>
      <c r="C51" s="446">
        <f ca="1">IF(T51&lt;&gt;"",IF(COUNTIF(T$11:T51,T51)=1,MAX(C$11:C50)+1,INDEX(C$11:C50,MATCH(T51,T$11:T50,0),1)),0)</f>
        <v>0</v>
      </c>
      <c r="D51" s="446">
        <f ca="1">IF(U51&lt;&gt;"",IF(COUNTIF(U$11:U51,U51)=1,MAX(D$11:D50)+1,INDEX(D$11:D50,MATCH(U51,U$11:U50,0),1)),0)</f>
        <v>0</v>
      </c>
      <c r="E51" s="446">
        <f ca="1">IF(S51&lt;&gt;"",IF(COUNTIF(S$11:S51,S51)=1,MAX(E$11:E50)+1,INDEX(E$11:E50,MATCH(S51,S$11:S50,0),1)),0)</f>
        <v>0</v>
      </c>
      <c r="F51" s="446">
        <f ca="1">IF(Z51&lt;&gt;"",IF(COUNTIF(Z$11:Z51,Z51)=1,MAX(F$11:F50)+1,INDEX(F$11:F50,MATCH(Z51,Z$11:Z50,0),1)),0)</f>
        <v>0</v>
      </c>
      <c r="G51" s="447" cm="1">
        <f t="array" aca="1" ref="G51" ca="1">IF(Z51&lt;&gt;"",IF(COUNTIFS(Z$11:Z51,Z51,W$11:W51,W51)=1,MAX(G$11:G50)+1,INDEX(G$11:G50,MATCH(Z51&amp;W51,Z$11:Z50&amp;W$11:W51,0),1)),0)</f>
        <v>0</v>
      </c>
      <c r="H51" s="447">
        <f t="shared" ca="1" si="20"/>
        <v>0</v>
      </c>
      <c r="I51" s="447">
        <f ca="1">IF(T51="",0,IF(COUNTIF(T$11:T51,T51)=1,1,0))</f>
        <v>0</v>
      </c>
      <c r="J51" s="447">
        <f ca="1">IF(U51="",0,IF(COUNTIF(U$11:U51,U51)=1,1,0))</f>
        <v>0</v>
      </c>
      <c r="K51" s="447">
        <f ca="1">IF(S51="",0,IF(COUNTIF(S$11:S51,S51)=1,1,0))</f>
        <v>0</v>
      </c>
      <c r="L51" s="446">
        <f ca="1">IF(Z51="",0,IF(COUNTIF(Z$11:Z51,Z51)=1,1,0))</f>
        <v>0</v>
      </c>
      <c r="M51" s="767">
        <f ca="1">IF($W51=2,IF(COUNTIFS($W$11:$W51,2,$Z$11:$Z51,$Z51)=1,1,0),0)</f>
        <v>0</v>
      </c>
      <c r="N51" s="767">
        <f ca="1">IF($W51=1,IF(COUNTIFS($W$11:$W51,2,$Z$11:$Z51,$Z51)=1,1,0),0)</f>
        <v>0</v>
      </c>
      <c r="O51" s="446">
        <f ca="1">IF(H51=0,0,IF(COUNTIF(Z$11:Z51,Z51)=1,1,0))</f>
        <v>0</v>
      </c>
      <c r="P51" s="448" t="str">
        <f t="shared" ca="1" si="21"/>
        <v>石川県</v>
      </c>
      <c r="Q51" s="89">
        <f t="shared" ca="1" si="22"/>
        <v>41</v>
      </c>
      <c r="R51" s="170" t="s">
        <v>459</v>
      </c>
      <c r="S51" s="357" t="str">
        <f t="shared" ca="1" si="92"/>
        <v/>
      </c>
      <c r="T51" s="357" t="str">
        <f t="shared" ca="1" si="93"/>
        <v/>
      </c>
      <c r="U51" s="58" t="str">
        <f t="shared" ca="1" si="117"/>
        <v/>
      </c>
      <c r="V51" s="58" t="str">
        <f t="shared" ca="1" si="118"/>
        <v/>
      </c>
      <c r="W51" s="210" t="str">
        <f t="shared" ca="1" si="94"/>
        <v/>
      </c>
      <c r="X51" s="369">
        <f ca="1">IFERROR(VLOOKUP(W51,'（様式１号）３整理番号表'!$B$4:$H$5,2,FALSE),0)</f>
        <v>0</v>
      </c>
      <c r="Y51" s="768" t="str" cm="1">
        <f t="array" aca="1" ref="Y51" ca="1">IF(AND(D51=0,F51=0),"",IF(COUNTIF(D$11:D51,D51)=1,1,IF(COUNTIFS(D$11:D51,D51,F$11:F51,F51)=1,INDEX((D$11:D51,F$11:F51,Y$11:Y51),MATCH(_xlfn.MAXIFS(F$11:F50,D$11:D50,D51),$F$11:F51,0),1,3)+1,INDEX((D$11:D51,F$11:F51,Y$11:Y51),MATCH(D51&amp;F51,D$11:D51&amp;F$11:F51,0),1,3))))</f>
        <v/>
      </c>
      <c r="Z51" s="40" t="str">
        <f t="shared" ca="1" si="107"/>
        <v/>
      </c>
      <c r="AA51" s="78" t="str">
        <f t="shared" ca="1" si="25"/>
        <v/>
      </c>
      <c r="AB51" s="93">
        <f ca="1">IFERROR(VLOOKUP(AA51,'（様式１号）３整理番号表'!$B$10:$H$16,2,FALSE),0)</f>
        <v>0</v>
      </c>
      <c r="AC51" s="78" t="str">
        <f t="shared" ca="1" si="26"/>
        <v/>
      </c>
      <c r="AD51" s="78" t="str">
        <f t="shared" ca="1" si="27"/>
        <v/>
      </c>
      <c r="AE51" s="93">
        <f ca="1">IFERROR(VLOOKUP(AD51,'（様式１号）３整理番号表'!$B$21:$H$22,2,FALSE),0)</f>
        <v>0</v>
      </c>
      <c r="AF51" s="78" t="str">
        <f t="shared" ca="1" si="3"/>
        <v/>
      </c>
      <c r="AG51" s="93">
        <f ca="1">IFERROR(VLOOKUP(AF51,'（様式１号）３整理番号表'!$B$26:$H$31,2,FALSE),0)</f>
        <v>0</v>
      </c>
      <c r="AH51" s="78" t="str">
        <f t="shared" ca="1" si="28"/>
        <v/>
      </c>
      <c r="AI51" s="93">
        <f ca="1">IFERROR(VLOOKUP(AH51,'（様式１号）３整理番号表'!$J$5:$N$59,2,FALSE),0)</f>
        <v>0</v>
      </c>
      <c r="AJ51" s="77" t="str">
        <f t="shared" ca="1" si="29"/>
        <v/>
      </c>
      <c r="AK51" s="93">
        <f ca="1">IFERROR(VLOOKUP(AJ51,'（様式１号）３整理番号表'!$P$5:$R$29,2,FALSE),0)</f>
        <v>0</v>
      </c>
      <c r="AL51" s="96" t="str">
        <f t="shared" ca="1" si="30"/>
        <v/>
      </c>
      <c r="AM51" s="96" t="str">
        <f t="shared" ca="1" si="31"/>
        <v/>
      </c>
      <c r="AN51" s="96"/>
      <c r="AO51" s="77" t="str">
        <f t="shared" ca="1" si="32"/>
        <v/>
      </c>
      <c r="AP51" s="93">
        <f ca="1">IFERROR(VLOOKUP(AO51,'（様式１号）３整理番号表'!$P$5:$R$29,2,FALSE),0)</f>
        <v>0</v>
      </c>
      <c r="AQ51" s="78" t="str">
        <f t="shared" ca="1" si="33"/>
        <v/>
      </c>
      <c r="AR51" s="93">
        <f t="shared" ca="1" si="110"/>
        <v>0</v>
      </c>
      <c r="AS51" s="78" t="str">
        <f t="shared" ca="1" si="35"/>
        <v/>
      </c>
      <c r="AT51" s="40" t="str">
        <f t="shared" ca="1" si="36"/>
        <v/>
      </c>
      <c r="AU51" s="93" t="str">
        <f t="shared" ca="1" si="111"/>
        <v/>
      </c>
      <c r="AV51" s="212" t="str">
        <f t="shared" ca="1" si="38"/>
        <v/>
      </c>
      <c r="AW51" s="81" t="str">
        <f t="shared" ca="1" si="39"/>
        <v/>
      </c>
      <c r="AX51" s="622" t="str">
        <f t="shared" ca="1" si="129"/>
        <v/>
      </c>
      <c r="AY51" s="622" t="str">
        <f t="shared" ca="1" si="129"/>
        <v/>
      </c>
      <c r="AZ51" s="622" t="str">
        <f t="shared" ca="1" si="129"/>
        <v/>
      </c>
      <c r="BA51" s="622" t="str">
        <f t="shared" ca="1" si="129"/>
        <v/>
      </c>
      <c r="BB51" s="622" t="str">
        <f t="shared" ca="1" si="40"/>
        <v/>
      </c>
      <c r="BC51" s="622" t="str">
        <f t="shared" ca="1" si="130"/>
        <v/>
      </c>
      <c r="BD51" s="622" t="str">
        <f t="shared" ca="1" si="130"/>
        <v/>
      </c>
      <c r="BE51" s="622" t="str">
        <f t="shared" ca="1" si="130"/>
        <v/>
      </c>
      <c r="BF51" s="77" t="str">
        <f t="shared" ca="1" si="41"/>
        <v/>
      </c>
      <c r="BG51" s="78" t="str">
        <f t="shared" ca="1" si="42"/>
        <v/>
      </c>
      <c r="BH51" s="94">
        <f ca="1">IF(BF51&lt;&gt;"",INDEX('（様式１号）３整理番号表'!$AB$7:$AQ$12,MATCH(BF51,'（様式１号）３整理番号表'!$AA$7:$AA$12,0),MATCH(BG51,'（様式１号）３整理番号表'!$AB$6:$AQ$6,0)),0)</f>
        <v>0</v>
      </c>
      <c r="BI51" s="96" t="str">
        <f t="shared" ca="1" si="112"/>
        <v/>
      </c>
      <c r="BJ51" s="80" t="str">
        <f t="shared" ca="1" si="113"/>
        <v/>
      </c>
      <c r="BK51" s="81" t="str">
        <f t="shared" ca="1" si="44"/>
        <v/>
      </c>
      <c r="BL51" s="80" t="str">
        <f t="shared" ca="1" si="45"/>
        <v/>
      </c>
      <c r="BM51" s="79" t="str">
        <f t="shared" ca="1" si="46"/>
        <v/>
      </c>
      <c r="BN51" s="82" t="str">
        <f t="shared" ca="1" si="47"/>
        <v/>
      </c>
      <c r="BO51" s="83" t="str">
        <f t="shared" ca="1" si="48"/>
        <v/>
      </c>
      <c r="BP51" s="84" t="str">
        <f t="shared" ca="1" si="49"/>
        <v/>
      </c>
      <c r="BQ51" s="82" t="str">
        <f t="shared" ca="1" si="50"/>
        <v/>
      </c>
      <c r="BR51" s="97" t="str">
        <f t="shared" ca="1" si="51"/>
        <v/>
      </c>
      <c r="BS51" s="95" t="str">
        <f t="shared" ca="1" si="52"/>
        <v/>
      </c>
      <c r="BT51" s="184" t="str">
        <f t="shared" ca="1" si="9"/>
        <v/>
      </c>
      <c r="BU51" s="611" t="str">
        <f t="shared" ca="1" si="53"/>
        <v/>
      </c>
      <c r="BV51" s="77" t="str">
        <f t="shared" ca="1" si="54"/>
        <v/>
      </c>
      <c r="BW51" s="85" t="str">
        <f t="shared" ca="1" si="55"/>
        <v/>
      </c>
      <c r="BX51" s="86" t="str">
        <f t="shared" ca="1" si="56"/>
        <v/>
      </c>
      <c r="BY51" s="231">
        <f ca="1">IF('ポイント要件確認等（個別表）'!AD51=1,ROUNDDOWN('ポイント要件確認等（個別表）'!AV51,-3),IF('ポイント要件確認等（個別表）'!AD51=2,ROUNDDOWN('ポイント要件確認等（個別表）'!BH51,-3),IF('ポイント要件確認等（個別表）'!AD51=3,ROUNDDOWN('ポイント要件確認等（個別表）'!BT51,-3),0)))</f>
        <v>0</v>
      </c>
      <c r="BZ51" s="86" t="str">
        <f t="shared" ca="1" si="57"/>
        <v/>
      </c>
      <c r="CA51" s="232" t="str">
        <f t="shared" ca="1" si="58"/>
        <v/>
      </c>
      <c r="CB51" s="232">
        <f t="shared" ca="1" si="114"/>
        <v>0</v>
      </c>
      <c r="CC51" s="86" t="str">
        <f t="shared" ca="1" si="60"/>
        <v/>
      </c>
      <c r="CD51" s="86" t="str">
        <f t="shared" ca="1" si="61"/>
        <v/>
      </c>
      <c r="CE51" s="609"/>
      <c r="CF51" s="86" t="str">
        <f t="shared" ca="1" si="62"/>
        <v/>
      </c>
      <c r="CG51" s="185" t="str">
        <f t="shared" ca="1" si="63"/>
        <v/>
      </c>
      <c r="CH51" s="246" t="str">
        <f t="shared" ca="1" si="64"/>
        <v>含税額</v>
      </c>
      <c r="CI51" s="247" t="str">
        <f t="shared" ca="1" si="95"/>
        <v/>
      </c>
      <c r="CJ51" s="87" t="str">
        <f ca="1">IFERROR(IF(INDIRECT("'("&amp;'２個別表'!EO51&amp;")'!AR"&amp;84+EP51)&lt;&gt;1,"",1),"")</f>
        <v/>
      </c>
      <c r="CK51" s="244" t="str">
        <f t="shared" ca="1" si="119"/>
        <v/>
      </c>
      <c r="CL51" s="235" t="str">
        <f t="shared" ca="1" si="120"/>
        <v/>
      </c>
      <c r="CM51" s="239" t="str">
        <f t="shared" ca="1" si="121"/>
        <v/>
      </c>
      <c r="CN51" s="77" t="str">
        <f t="shared" ca="1" si="122"/>
        <v/>
      </c>
      <c r="CO51" s="93" t="str">
        <f ca="1">IFERROR(VLOOKUP(CN51,'（様式１号）３整理番号表'!$T$5:$V$15,2,FALSE),"")</f>
        <v/>
      </c>
      <c r="CP51" s="78" t="str">
        <f t="shared" ca="1" si="123"/>
        <v/>
      </c>
      <c r="CQ51" s="93" t="str">
        <f ca="1">IFERROR(VLOOKUP(CP51,'（様式１号）３整理番号表'!$T$19:$V$24,2,FALSE),"")</f>
        <v/>
      </c>
      <c r="CR51" s="78" t="str">
        <f ca="1">IFERROR(IF(INDIRECT("'("&amp;'２個別表'!EO51&amp;")'!AV"&amp;84+EP51)&lt;&gt;1,"",1),"")</f>
        <v/>
      </c>
      <c r="CS51" s="232">
        <f t="shared" ca="1" si="115"/>
        <v>0</v>
      </c>
      <c r="CT51" s="248">
        <f t="shared" ca="1" si="116"/>
        <v>0</v>
      </c>
      <c r="CU51" s="376" t="str">
        <f ca="1">IF(ER51="補強",IF(COUNTIFS($Z$11:Z51,Z51,$W$11:W51,1)=1,"１①",""),IF(COUNTIFS($Z$11:Z51,Z51,$W$11:W51,2)=1,"２①",""))</f>
        <v/>
      </c>
      <c r="CV51" s="57" t="str">
        <f t="shared" ca="1" si="126"/>
        <v/>
      </c>
      <c r="CW51" s="879" t="str">
        <f t="shared" ca="1" si="127"/>
        <v/>
      </c>
      <c r="CX51" s="256" t="str">
        <f t="shared" ca="1" si="12"/>
        <v/>
      </c>
      <c r="CY51" s="256" t="str">
        <f t="shared" ca="1" si="13"/>
        <v/>
      </c>
      <c r="CZ51" s="256" t="str">
        <f t="shared" ca="1" si="14"/>
        <v/>
      </c>
      <c r="DA51" s="256" t="str">
        <f t="shared" ca="1" si="15"/>
        <v/>
      </c>
      <c r="DB51" s="316" t="str">
        <f ca="1">IFERROR(VLOOKUP($CU51,'（様式１号）３整理番号表'!$Z$19:$AB$32,3,FALSE),"")</f>
        <v/>
      </c>
      <c r="DC51" s="259" t="str">
        <f t="shared" ca="1" si="72"/>
        <v>-</v>
      </c>
      <c r="DD51" s="618" t="str">
        <f t="shared" ca="1" si="73"/>
        <v/>
      </c>
      <c r="DE51" s="321" t="str">
        <f ca="1">IF(AND(AO51=18,AS51=1),IF(COUNTIFS($Y$11:Y51,Y51,$AS$11:AS51,1)=1,"２②",""),IF($CU51="１①",INDEX(INDIRECT("'("&amp;$EO51&amp;")'!AR116:BB116"),1,MATCH(INDIRECT("'("&amp;$EO51&amp;")'!C118"),INDIRECT("'("&amp;$EO51&amp;")'!AR119:BB119"),0)),""))</f>
        <v/>
      </c>
      <c r="DF51" s="324" t="str">
        <f t="shared" ca="1" si="100"/>
        <v/>
      </c>
      <c r="DG51" s="313" t="str">
        <f t="shared" ca="1" si="101"/>
        <v/>
      </c>
      <c r="DH51" s="313" t="str">
        <f t="shared" ca="1" si="102"/>
        <v/>
      </c>
      <c r="DI51" s="313" t="str">
        <f t="shared" ca="1" si="103"/>
        <v/>
      </c>
      <c r="DJ51" s="313" t="str">
        <f t="shared" ca="1" si="104"/>
        <v/>
      </c>
      <c r="DK51" s="328" t="str">
        <f t="shared" ca="1" si="105"/>
        <v/>
      </c>
      <c r="DL51" s="334" t="str">
        <f t="shared" ca="1" si="74"/>
        <v/>
      </c>
      <c r="DM51" s="915" t="str">
        <f t="shared" ca="1" si="106"/>
        <v/>
      </c>
      <c r="DN51" s="15"/>
      <c r="DO51" s="324"/>
      <c r="DP51" s="16"/>
      <c r="DQ51" s="16"/>
      <c r="DR51" s="16"/>
      <c r="DS51" s="16"/>
      <c r="DT51" s="318" t="str">
        <f>IFERROR(VLOOKUP($DN51,'（様式１号）３整理番号表'!$Z$19:$AB$32,3,FALSE),"")</f>
        <v/>
      </c>
      <c r="DU51" s="259" t="str">
        <f t="shared" si="75"/>
        <v/>
      </c>
      <c r="DV51" s="14"/>
      <c r="DW51" s="17" t="str">
        <f t="shared" ca="1" si="76"/>
        <v/>
      </c>
      <c r="DX51" s="88" t="str">
        <f t="shared" ca="1" si="99"/>
        <v/>
      </c>
      <c r="DZ51" s="339">
        <f t="shared" ca="1" si="131"/>
        <v>0</v>
      </c>
      <c r="EA51" s="339">
        <f t="shared" ca="1" si="131"/>
        <v>0</v>
      </c>
      <c r="EB51" s="339">
        <f t="shared" ca="1" si="131"/>
        <v>0</v>
      </c>
      <c r="EC51" s="339">
        <f t="shared" ca="1" si="131"/>
        <v>0</v>
      </c>
      <c r="ED51" s="339">
        <f t="shared" ca="1" si="131"/>
        <v>0</v>
      </c>
      <c r="EE51" s="339">
        <f t="shared" ca="1" si="131"/>
        <v>0</v>
      </c>
      <c r="EF51" s="339">
        <f t="shared" ca="1" si="131"/>
        <v>0</v>
      </c>
      <c r="EG51" s="339">
        <f t="shared" ca="1" si="131"/>
        <v>0</v>
      </c>
      <c r="EH51" s="339">
        <f t="shared" ca="1" si="131"/>
        <v>0</v>
      </c>
      <c r="EI51" s="339">
        <f t="shared" ca="1" si="131"/>
        <v>0</v>
      </c>
      <c r="EJ51" s="339">
        <f t="shared" ca="1" si="131"/>
        <v>0</v>
      </c>
      <c r="EK51" s="339">
        <f t="shared" ca="1" si="131"/>
        <v>0</v>
      </c>
      <c r="EL51" s="339">
        <f t="shared" ca="1" si="131"/>
        <v>0</v>
      </c>
      <c r="EM51" s="339">
        <f t="shared" ca="1" si="131"/>
        <v>0</v>
      </c>
      <c r="EO51" s="298" t="str">
        <f t="shared" ca="1" si="78"/>
        <v/>
      </c>
      <c r="EP51" s="298" t="str">
        <f t="shared" ca="1" si="96"/>
        <v/>
      </c>
      <c r="EQ51" s="298" t="str">
        <f t="shared" ca="1" si="97"/>
        <v/>
      </c>
      <c r="ER51" s="298" t="str">
        <f t="shared" ca="1" si="79"/>
        <v/>
      </c>
      <c r="ES51" s="298" t="str">
        <f ca="1">IFERROR(INDEX('郵便番号（石川県）'!$A$3:$F$2574,MATCH(INDIRECT("'("&amp;EO51&amp;")'!E7"),'郵便番号（石川県）'!$A$3:$A$2574,0),6),"")</f>
        <v/>
      </c>
      <c r="ET51" s="298" t="str">
        <f ca="1">IFERROR(INDEX('郵便番号（石川県）'!$A$3:$F$2574,MATCH(INDIRECT("'("&amp;$EO51&amp;")'!E7"),'郵便番号（石川県）'!$A$3:$A$2574,0),5),"")</f>
        <v/>
      </c>
      <c r="EU51" s="298" t="str">
        <f t="shared" ca="1" si="80"/>
        <v/>
      </c>
      <c r="EV51" s="298" t="str">
        <f t="shared" ca="1" si="81"/>
        <v/>
      </c>
      <c r="EW51" s="298" t="str">
        <f t="shared" ca="1" si="82"/>
        <v/>
      </c>
      <c r="EX51" s="298" t="str">
        <f t="shared" ca="1" si="83"/>
        <v/>
      </c>
      <c r="EY51" s="298" t="str">
        <f t="shared" ca="1" si="84"/>
        <v/>
      </c>
      <c r="EZ51" s="298" t="str">
        <f t="shared" ca="1" si="85"/>
        <v/>
      </c>
      <c r="FA51" s="298" t="str">
        <f t="shared" ca="1" si="86"/>
        <v/>
      </c>
      <c r="FB51" s="298" t="str">
        <f t="shared" ca="1" si="87"/>
        <v/>
      </c>
      <c r="FC51" s="298" t="str">
        <f t="shared" ca="1" si="88"/>
        <v/>
      </c>
      <c r="FD51" s="627" t="str">
        <f t="shared" ca="1" si="89"/>
        <v/>
      </c>
      <c r="FE51" s="629">
        <v>41</v>
      </c>
      <c r="FF51" s="299" t="str">
        <f t="shared" ca="1" si="90"/>
        <v/>
      </c>
      <c r="FG51" s="993" t="str">
        <f t="shared" ca="1" si="98"/>
        <v/>
      </c>
      <c r="FH51" s="672" t="str">
        <f t="shared" ca="1" si="91"/>
        <v/>
      </c>
      <c r="FI51" s="299">
        <f ca="1">COUNTIF($FH$11:FH51,"■")</f>
        <v>0</v>
      </c>
    </row>
    <row r="52" spans="1:165" ht="34.5" customHeight="1">
      <c r="A52" s="445">
        <f t="shared" ca="1" si="19"/>
        <v>0</v>
      </c>
      <c r="B52" s="446">
        <f>IF(R52&lt;&gt;"",IF(COUNTIF(R$11:R52,R52)=1,MAX(B$11:B51)+1,INDEX(B$11:B51,MATCH(R52,R$11:R51,0),1)),0)</f>
        <v>1</v>
      </c>
      <c r="C52" s="446">
        <f ca="1">IF(T52&lt;&gt;"",IF(COUNTIF(T$11:T52,T52)=1,MAX(C$11:C51)+1,INDEX(C$11:C51,MATCH(T52,T$11:T51,0),1)),0)</f>
        <v>0</v>
      </c>
      <c r="D52" s="446">
        <f ca="1">IF(U52&lt;&gt;"",IF(COUNTIF(U$11:U52,U52)=1,MAX(D$11:D51)+1,INDEX(D$11:D51,MATCH(U52,U$11:U51,0),1)),0)</f>
        <v>0</v>
      </c>
      <c r="E52" s="446">
        <f ca="1">IF(S52&lt;&gt;"",IF(COUNTIF(S$11:S52,S52)=1,MAX(E$11:E51)+1,INDEX(E$11:E51,MATCH(S52,S$11:S51,0),1)),0)</f>
        <v>0</v>
      </c>
      <c r="F52" s="446">
        <f ca="1">IF(Z52&lt;&gt;"",IF(COUNTIF(Z$11:Z52,Z52)=1,MAX(F$11:F51)+1,INDEX(F$11:F51,MATCH(Z52,Z$11:Z51,0),1)),0)</f>
        <v>0</v>
      </c>
      <c r="G52" s="447" cm="1">
        <f t="array" aca="1" ref="G52" ca="1">IF(Z52&lt;&gt;"",IF(COUNTIFS(Z$11:Z52,Z52,W$11:W52,W52)=1,MAX(G$11:G51)+1,INDEX(G$11:G51,MATCH(Z52&amp;W52,Z$11:Z51&amp;W$11:W52,0),1)),0)</f>
        <v>0</v>
      </c>
      <c r="H52" s="447">
        <f t="shared" ca="1" si="20"/>
        <v>0</v>
      </c>
      <c r="I52" s="447">
        <f ca="1">IF(T52="",0,IF(COUNTIF(T$11:T52,T52)=1,1,0))</f>
        <v>0</v>
      </c>
      <c r="J52" s="447">
        <f ca="1">IF(U52="",0,IF(COUNTIF(U$11:U52,U52)=1,1,0))</f>
        <v>0</v>
      </c>
      <c r="K52" s="447">
        <f ca="1">IF(S52="",0,IF(COUNTIF(S$11:S52,S52)=1,1,0))</f>
        <v>0</v>
      </c>
      <c r="L52" s="446">
        <f ca="1">IF(Z52="",0,IF(COUNTIF(Z$11:Z52,Z52)=1,1,0))</f>
        <v>0</v>
      </c>
      <c r="M52" s="767">
        <f ca="1">IF($W52=2,IF(COUNTIFS($W$11:$W52,2,$Z$11:$Z52,$Z52)=1,1,0),0)</f>
        <v>0</v>
      </c>
      <c r="N52" s="767">
        <f ca="1">IF($W52=1,IF(COUNTIFS($W$11:$W52,2,$Z$11:$Z52,$Z52)=1,1,0),0)</f>
        <v>0</v>
      </c>
      <c r="O52" s="446">
        <f ca="1">IF(H52=0,0,IF(COUNTIF(Z$11:Z52,Z52)=1,1,0))</f>
        <v>0</v>
      </c>
      <c r="P52" s="448" t="str">
        <f t="shared" ca="1" si="21"/>
        <v>石川県</v>
      </c>
      <c r="Q52" s="89">
        <f t="shared" ca="1" si="22"/>
        <v>42</v>
      </c>
      <c r="R52" s="170" t="s">
        <v>459</v>
      </c>
      <c r="S52" s="357" t="str">
        <f t="shared" ca="1" si="92"/>
        <v/>
      </c>
      <c r="T52" s="357" t="str">
        <f t="shared" ca="1" si="93"/>
        <v/>
      </c>
      <c r="U52" s="58" t="str">
        <f t="shared" ca="1" si="117"/>
        <v/>
      </c>
      <c r="V52" s="58" t="str">
        <f t="shared" ca="1" si="118"/>
        <v/>
      </c>
      <c r="W52" s="210" t="str">
        <f t="shared" ca="1" si="94"/>
        <v/>
      </c>
      <c r="X52" s="369">
        <f ca="1">IFERROR(VLOOKUP(W52,'（様式１号）３整理番号表'!$B$4:$H$5,2,FALSE),0)</f>
        <v>0</v>
      </c>
      <c r="Y52" s="768" t="str" cm="1">
        <f t="array" aca="1" ref="Y52" ca="1">IF(AND(D52=0,F52=0),"",IF(COUNTIF(D$11:D52,D52)=1,1,IF(COUNTIFS(D$11:D52,D52,F$11:F52,F52)=1,INDEX((D$11:D52,F$11:F52,Y$11:Y52),MATCH(_xlfn.MAXIFS(F$11:F51,D$11:D51,D52),$F$11:F52,0),1,3)+1,INDEX((D$11:D52,F$11:F52,Y$11:Y52),MATCH(D52&amp;F52,D$11:D52&amp;F$11:F52,0),1,3))))</f>
        <v/>
      </c>
      <c r="Z52" s="40" t="str">
        <f t="shared" ca="1" si="107"/>
        <v/>
      </c>
      <c r="AA52" s="78" t="str">
        <f t="shared" ca="1" si="25"/>
        <v/>
      </c>
      <c r="AB52" s="93">
        <f ca="1">IFERROR(VLOOKUP(AA52,'（様式１号）３整理番号表'!$B$10:$H$16,2,FALSE),0)</f>
        <v>0</v>
      </c>
      <c r="AC52" s="78" t="str">
        <f t="shared" ca="1" si="26"/>
        <v/>
      </c>
      <c r="AD52" s="78" t="str">
        <f t="shared" ca="1" si="27"/>
        <v/>
      </c>
      <c r="AE52" s="93">
        <f ca="1">IFERROR(VLOOKUP(AD52,'（様式１号）３整理番号表'!$B$21:$H$22,2,FALSE),0)</f>
        <v>0</v>
      </c>
      <c r="AF52" s="78" t="str">
        <f t="shared" ca="1" si="3"/>
        <v/>
      </c>
      <c r="AG52" s="93">
        <f ca="1">IFERROR(VLOOKUP(AF52,'（様式１号）３整理番号表'!$B$26:$H$31,2,FALSE),0)</f>
        <v>0</v>
      </c>
      <c r="AH52" s="78" t="str">
        <f t="shared" ca="1" si="28"/>
        <v/>
      </c>
      <c r="AI52" s="93">
        <f ca="1">IFERROR(VLOOKUP(AH52,'（様式１号）３整理番号表'!$J$5:$N$59,2,FALSE),0)</f>
        <v>0</v>
      </c>
      <c r="AJ52" s="77" t="str">
        <f t="shared" ca="1" si="29"/>
        <v/>
      </c>
      <c r="AK52" s="93">
        <f ca="1">IFERROR(VLOOKUP(AJ52,'（様式１号）３整理番号表'!$P$5:$R$29,2,FALSE),0)</f>
        <v>0</v>
      </c>
      <c r="AL52" s="96" t="str">
        <f t="shared" ca="1" si="30"/>
        <v/>
      </c>
      <c r="AM52" s="96" t="str">
        <f t="shared" ca="1" si="31"/>
        <v/>
      </c>
      <c r="AN52" s="96"/>
      <c r="AO52" s="77" t="str">
        <f t="shared" ca="1" si="32"/>
        <v/>
      </c>
      <c r="AP52" s="93">
        <f ca="1">IFERROR(VLOOKUP(AO52,'（様式１号）３整理番号表'!$P$5:$R$29,2,FALSE),0)</f>
        <v>0</v>
      </c>
      <c r="AQ52" s="78" t="str">
        <f t="shared" ca="1" si="33"/>
        <v/>
      </c>
      <c r="AR52" s="93">
        <f t="shared" ca="1" si="110"/>
        <v>0</v>
      </c>
      <c r="AS52" s="78" t="str">
        <f t="shared" ca="1" si="35"/>
        <v/>
      </c>
      <c r="AT52" s="40" t="str">
        <f t="shared" ca="1" si="36"/>
        <v/>
      </c>
      <c r="AU52" s="93" t="str">
        <f t="shared" ca="1" si="111"/>
        <v/>
      </c>
      <c r="AV52" s="212" t="str">
        <f t="shared" ca="1" si="38"/>
        <v/>
      </c>
      <c r="AW52" s="81" t="str">
        <f t="shared" ca="1" si="39"/>
        <v/>
      </c>
      <c r="AX52" s="622" t="str">
        <f t="shared" ca="1" si="129"/>
        <v/>
      </c>
      <c r="AY52" s="622" t="str">
        <f t="shared" ca="1" si="129"/>
        <v/>
      </c>
      <c r="AZ52" s="622" t="str">
        <f t="shared" ca="1" si="129"/>
        <v/>
      </c>
      <c r="BA52" s="622" t="str">
        <f t="shared" ca="1" si="129"/>
        <v/>
      </c>
      <c r="BB52" s="622" t="str">
        <f t="shared" ca="1" si="40"/>
        <v/>
      </c>
      <c r="BC52" s="622" t="str">
        <f t="shared" ca="1" si="130"/>
        <v/>
      </c>
      <c r="BD52" s="622" t="str">
        <f t="shared" ca="1" si="130"/>
        <v/>
      </c>
      <c r="BE52" s="622" t="str">
        <f t="shared" ca="1" si="130"/>
        <v/>
      </c>
      <c r="BF52" s="77" t="str">
        <f t="shared" ca="1" si="41"/>
        <v/>
      </c>
      <c r="BG52" s="78" t="str">
        <f t="shared" ca="1" si="42"/>
        <v/>
      </c>
      <c r="BH52" s="94">
        <f ca="1">IF(BF52&lt;&gt;"",INDEX('（様式１号）３整理番号表'!$AB$7:$AQ$12,MATCH(BF52,'（様式１号）３整理番号表'!$AA$7:$AA$12,0),MATCH(BG52,'（様式１号）３整理番号表'!$AB$6:$AQ$6,0)),0)</f>
        <v>0</v>
      </c>
      <c r="BI52" s="96" t="str">
        <f t="shared" ca="1" si="112"/>
        <v/>
      </c>
      <c r="BJ52" s="80" t="str">
        <f t="shared" ca="1" si="113"/>
        <v/>
      </c>
      <c r="BK52" s="81" t="str">
        <f t="shared" ca="1" si="44"/>
        <v/>
      </c>
      <c r="BL52" s="80" t="str">
        <f t="shared" ca="1" si="45"/>
        <v/>
      </c>
      <c r="BM52" s="79" t="str">
        <f t="shared" ca="1" si="46"/>
        <v/>
      </c>
      <c r="BN52" s="82" t="str">
        <f t="shared" ca="1" si="47"/>
        <v/>
      </c>
      <c r="BO52" s="83" t="str">
        <f t="shared" ca="1" si="48"/>
        <v/>
      </c>
      <c r="BP52" s="84" t="str">
        <f t="shared" ca="1" si="49"/>
        <v/>
      </c>
      <c r="BQ52" s="82" t="str">
        <f t="shared" ca="1" si="50"/>
        <v/>
      </c>
      <c r="BR52" s="97" t="str">
        <f t="shared" ca="1" si="51"/>
        <v/>
      </c>
      <c r="BS52" s="95" t="str">
        <f t="shared" ca="1" si="52"/>
        <v/>
      </c>
      <c r="BT52" s="184" t="str">
        <f t="shared" ca="1" si="9"/>
        <v/>
      </c>
      <c r="BU52" s="611" t="str">
        <f t="shared" ca="1" si="53"/>
        <v/>
      </c>
      <c r="BV52" s="77" t="str">
        <f t="shared" ca="1" si="54"/>
        <v/>
      </c>
      <c r="BW52" s="85" t="str">
        <f t="shared" ca="1" si="55"/>
        <v/>
      </c>
      <c r="BX52" s="86" t="str">
        <f t="shared" ca="1" si="56"/>
        <v/>
      </c>
      <c r="BY52" s="231">
        <f ca="1">IF('ポイント要件確認等（個別表）'!AD52=1,ROUNDDOWN('ポイント要件確認等（個別表）'!AV52,-3),IF('ポイント要件確認等（個別表）'!AD52=2,ROUNDDOWN('ポイント要件確認等（個別表）'!BH52,-3),IF('ポイント要件確認等（個別表）'!AD52=3,ROUNDDOWN('ポイント要件確認等（個別表）'!BT52,-3),0)))</f>
        <v>0</v>
      </c>
      <c r="BZ52" s="86" t="str">
        <f t="shared" ca="1" si="57"/>
        <v/>
      </c>
      <c r="CA52" s="232" t="str">
        <f t="shared" ca="1" si="58"/>
        <v/>
      </c>
      <c r="CB52" s="232">
        <f t="shared" ca="1" si="114"/>
        <v>0</v>
      </c>
      <c r="CC52" s="86" t="str">
        <f t="shared" ca="1" si="60"/>
        <v/>
      </c>
      <c r="CD52" s="86" t="str">
        <f t="shared" ca="1" si="61"/>
        <v/>
      </c>
      <c r="CE52" s="609"/>
      <c r="CF52" s="86" t="str">
        <f t="shared" ca="1" si="62"/>
        <v/>
      </c>
      <c r="CG52" s="185" t="str">
        <f t="shared" ca="1" si="63"/>
        <v/>
      </c>
      <c r="CH52" s="246" t="str">
        <f t="shared" ca="1" si="64"/>
        <v>含税額</v>
      </c>
      <c r="CI52" s="247" t="str">
        <f t="shared" ca="1" si="95"/>
        <v/>
      </c>
      <c r="CJ52" s="87" t="str">
        <f ca="1">IFERROR(IF(INDIRECT("'("&amp;'２個別表'!EO52&amp;")'!AR"&amp;84+EP52)&lt;&gt;1,"",1),"")</f>
        <v/>
      </c>
      <c r="CK52" s="244" t="str">
        <f t="shared" ca="1" si="119"/>
        <v/>
      </c>
      <c r="CL52" s="235" t="str">
        <f t="shared" ca="1" si="120"/>
        <v/>
      </c>
      <c r="CM52" s="239" t="str">
        <f t="shared" ca="1" si="121"/>
        <v/>
      </c>
      <c r="CN52" s="77" t="str">
        <f t="shared" ca="1" si="122"/>
        <v/>
      </c>
      <c r="CO52" s="93" t="str">
        <f ca="1">IFERROR(VLOOKUP(CN52,'（様式１号）３整理番号表'!$T$5:$V$15,2,FALSE),"")</f>
        <v/>
      </c>
      <c r="CP52" s="78" t="str">
        <f t="shared" ca="1" si="123"/>
        <v/>
      </c>
      <c r="CQ52" s="93" t="str">
        <f ca="1">IFERROR(VLOOKUP(CP52,'（様式１号）３整理番号表'!$T$19:$V$24,2,FALSE),"")</f>
        <v/>
      </c>
      <c r="CR52" s="78" t="str">
        <f ca="1">IFERROR(IF(INDIRECT("'("&amp;'２個別表'!EO52&amp;")'!AV"&amp;84+EP52)&lt;&gt;1,"",1),"")</f>
        <v/>
      </c>
      <c r="CS52" s="232">
        <f t="shared" ca="1" si="115"/>
        <v>0</v>
      </c>
      <c r="CT52" s="248">
        <f t="shared" ca="1" si="116"/>
        <v>0</v>
      </c>
      <c r="CU52" s="376" t="str">
        <f ca="1">IF(ER52="補強",IF(COUNTIFS($Z$11:Z52,Z52,$W$11:W52,1)=1,"１①",""),IF(COUNTIFS($Z$11:Z52,Z52,$W$11:W52,2)=1,"２①",""))</f>
        <v/>
      </c>
      <c r="CV52" s="57" t="str">
        <f t="shared" ca="1" si="126"/>
        <v/>
      </c>
      <c r="CW52" s="879" t="str">
        <f t="shared" ca="1" si="127"/>
        <v/>
      </c>
      <c r="CX52" s="256" t="str">
        <f t="shared" ca="1" si="12"/>
        <v/>
      </c>
      <c r="CY52" s="256" t="str">
        <f t="shared" ca="1" si="13"/>
        <v/>
      </c>
      <c r="CZ52" s="256" t="str">
        <f t="shared" ca="1" si="14"/>
        <v/>
      </c>
      <c r="DA52" s="256" t="str">
        <f t="shared" ca="1" si="15"/>
        <v/>
      </c>
      <c r="DB52" s="316" t="str">
        <f ca="1">IFERROR(VLOOKUP($CU52,'（様式１号）３整理番号表'!$Z$19:$AB$32,3,FALSE),"")</f>
        <v/>
      </c>
      <c r="DC52" s="259" t="str">
        <f t="shared" ca="1" si="72"/>
        <v>-</v>
      </c>
      <c r="DD52" s="618" t="str">
        <f t="shared" ca="1" si="73"/>
        <v/>
      </c>
      <c r="DE52" s="321" t="str">
        <f ca="1">IF(AND(AO52=18,AS52=1),IF(COUNTIFS($Y$11:Y52,Y52,$AS$11:AS52,1)=1,"２②",""),IF($CU52="１①",INDEX(INDIRECT("'("&amp;$EO52&amp;")'!AR116:BB116"),1,MATCH(INDIRECT("'("&amp;$EO52&amp;")'!C118"),INDIRECT("'("&amp;$EO52&amp;")'!AR119:BB119"),0)),""))</f>
        <v/>
      </c>
      <c r="DF52" s="324" t="str">
        <f t="shared" ca="1" si="100"/>
        <v/>
      </c>
      <c r="DG52" s="313" t="str">
        <f t="shared" ca="1" si="101"/>
        <v/>
      </c>
      <c r="DH52" s="313" t="str">
        <f t="shared" ca="1" si="102"/>
        <v/>
      </c>
      <c r="DI52" s="313" t="str">
        <f t="shared" ca="1" si="103"/>
        <v/>
      </c>
      <c r="DJ52" s="313" t="str">
        <f t="shared" ca="1" si="104"/>
        <v/>
      </c>
      <c r="DK52" s="328" t="str">
        <f t="shared" ca="1" si="105"/>
        <v/>
      </c>
      <c r="DL52" s="334" t="str">
        <f t="shared" ca="1" si="74"/>
        <v/>
      </c>
      <c r="DM52" s="915" t="str">
        <f t="shared" ca="1" si="106"/>
        <v/>
      </c>
      <c r="DN52" s="15"/>
      <c r="DO52" s="324"/>
      <c r="DP52" s="16"/>
      <c r="DQ52" s="16"/>
      <c r="DR52" s="16"/>
      <c r="DS52" s="16"/>
      <c r="DT52" s="318" t="str">
        <f>IFERROR(VLOOKUP($DN52,'（様式１号）３整理番号表'!$Z$19:$AB$32,3,FALSE),"")</f>
        <v/>
      </c>
      <c r="DU52" s="259" t="str">
        <f t="shared" si="75"/>
        <v/>
      </c>
      <c r="DV52" s="14"/>
      <c r="DW52" s="17" t="str">
        <f t="shared" ca="1" si="76"/>
        <v/>
      </c>
      <c r="DX52" s="88" t="str">
        <f t="shared" ca="1" si="99"/>
        <v/>
      </c>
      <c r="DZ52" s="339">
        <f t="shared" ca="1" si="131"/>
        <v>0</v>
      </c>
      <c r="EA52" s="339">
        <f t="shared" ca="1" si="131"/>
        <v>0</v>
      </c>
      <c r="EB52" s="339">
        <f t="shared" ca="1" si="131"/>
        <v>0</v>
      </c>
      <c r="EC52" s="339">
        <f t="shared" ca="1" si="131"/>
        <v>0</v>
      </c>
      <c r="ED52" s="339">
        <f t="shared" ca="1" si="131"/>
        <v>0</v>
      </c>
      <c r="EE52" s="339">
        <f t="shared" ca="1" si="131"/>
        <v>0</v>
      </c>
      <c r="EF52" s="339">
        <f t="shared" ca="1" si="131"/>
        <v>0</v>
      </c>
      <c r="EG52" s="339">
        <f t="shared" ca="1" si="131"/>
        <v>0</v>
      </c>
      <c r="EH52" s="339">
        <f t="shared" ca="1" si="131"/>
        <v>0</v>
      </c>
      <c r="EI52" s="339">
        <f t="shared" ca="1" si="131"/>
        <v>0</v>
      </c>
      <c r="EJ52" s="339">
        <f t="shared" ca="1" si="131"/>
        <v>0</v>
      </c>
      <c r="EK52" s="339">
        <f t="shared" ca="1" si="131"/>
        <v>0</v>
      </c>
      <c r="EL52" s="339">
        <f t="shared" ca="1" si="131"/>
        <v>0</v>
      </c>
      <c r="EM52" s="339">
        <f t="shared" ca="1" si="131"/>
        <v>0</v>
      </c>
      <c r="EO52" s="298" t="str">
        <f t="shared" ca="1" si="78"/>
        <v/>
      </c>
      <c r="EP52" s="298" t="str">
        <f t="shared" ca="1" si="96"/>
        <v/>
      </c>
      <c r="EQ52" s="298" t="str">
        <f t="shared" ca="1" si="97"/>
        <v/>
      </c>
      <c r="ER52" s="298" t="str">
        <f t="shared" ca="1" si="79"/>
        <v/>
      </c>
      <c r="ES52" s="298" t="str">
        <f ca="1">IFERROR(INDEX('郵便番号（石川県）'!$A$3:$F$2574,MATCH(INDIRECT("'("&amp;EO52&amp;")'!E7"),'郵便番号（石川県）'!$A$3:$A$2574,0),6),"")</f>
        <v/>
      </c>
      <c r="ET52" s="298" t="str">
        <f ca="1">IFERROR(INDEX('郵便番号（石川県）'!$A$3:$F$2574,MATCH(INDIRECT("'("&amp;$EO52&amp;")'!E7"),'郵便番号（石川県）'!$A$3:$A$2574,0),5),"")</f>
        <v/>
      </c>
      <c r="EU52" s="298" t="str">
        <f t="shared" ca="1" si="80"/>
        <v/>
      </c>
      <c r="EV52" s="298" t="str">
        <f t="shared" ca="1" si="81"/>
        <v/>
      </c>
      <c r="EW52" s="298" t="str">
        <f t="shared" ca="1" si="82"/>
        <v/>
      </c>
      <c r="EX52" s="298" t="str">
        <f t="shared" ca="1" si="83"/>
        <v/>
      </c>
      <c r="EY52" s="298" t="str">
        <f t="shared" ca="1" si="84"/>
        <v/>
      </c>
      <c r="EZ52" s="298" t="str">
        <f t="shared" ca="1" si="85"/>
        <v/>
      </c>
      <c r="FA52" s="298" t="str">
        <f t="shared" ca="1" si="86"/>
        <v/>
      </c>
      <c r="FB52" s="298" t="str">
        <f t="shared" ca="1" si="87"/>
        <v/>
      </c>
      <c r="FC52" s="298" t="str">
        <f t="shared" ca="1" si="88"/>
        <v/>
      </c>
      <c r="FD52" s="627" t="str">
        <f t="shared" ca="1" si="89"/>
        <v/>
      </c>
      <c r="FE52" s="630">
        <v>42</v>
      </c>
      <c r="FF52" s="299" t="str">
        <f t="shared" ca="1" si="90"/>
        <v/>
      </c>
      <c r="FG52" s="993" t="str">
        <f t="shared" ca="1" si="98"/>
        <v/>
      </c>
      <c r="FH52" s="672" t="str">
        <f t="shared" ca="1" si="91"/>
        <v/>
      </c>
      <c r="FI52" s="299">
        <f ca="1">COUNTIF($FH$11:FH52,"■")</f>
        <v>0</v>
      </c>
    </row>
    <row r="53" spans="1:165" ht="34.5" customHeight="1">
      <c r="A53" s="445">
        <f t="shared" ca="1" si="19"/>
        <v>0</v>
      </c>
      <c r="B53" s="446">
        <f>IF(R53&lt;&gt;"",IF(COUNTIF(R$11:R53,R53)=1,MAX(B$11:B52)+1,INDEX(B$11:B52,MATCH(R53,R$11:R52,0),1)),0)</f>
        <v>1</v>
      </c>
      <c r="C53" s="446">
        <f ca="1">IF(T53&lt;&gt;"",IF(COUNTIF(T$11:T53,T53)=1,MAX(C$11:C52)+1,INDEX(C$11:C52,MATCH(T53,T$11:T52,0),1)),0)</f>
        <v>0</v>
      </c>
      <c r="D53" s="446">
        <f ca="1">IF(U53&lt;&gt;"",IF(COUNTIF(U$11:U53,U53)=1,MAX(D$11:D52)+1,INDEX(D$11:D52,MATCH(U53,U$11:U52,0),1)),0)</f>
        <v>0</v>
      </c>
      <c r="E53" s="446">
        <f ca="1">IF(S53&lt;&gt;"",IF(COUNTIF(S$11:S53,S53)=1,MAX(E$11:E52)+1,INDEX(E$11:E52,MATCH(S53,S$11:S52,0),1)),0)</f>
        <v>0</v>
      </c>
      <c r="F53" s="446">
        <f ca="1">IF(Z53&lt;&gt;"",IF(COUNTIF(Z$11:Z53,Z53)=1,MAX(F$11:F52)+1,INDEX(F$11:F52,MATCH(Z53,Z$11:Z52,0),1)),0)</f>
        <v>0</v>
      </c>
      <c r="G53" s="447" cm="1">
        <f t="array" aca="1" ref="G53" ca="1">IF(Z53&lt;&gt;"",IF(COUNTIFS(Z$11:Z53,Z53,W$11:W53,W53)=1,MAX(G$11:G52)+1,INDEX(G$11:G52,MATCH(Z53&amp;W53,Z$11:Z52&amp;W$11:W53,0),1)),0)</f>
        <v>0</v>
      </c>
      <c r="H53" s="447">
        <f t="shared" ca="1" si="20"/>
        <v>0</v>
      </c>
      <c r="I53" s="447">
        <f ca="1">IF(T53="",0,IF(COUNTIF(T$11:T53,T53)=1,1,0))</f>
        <v>0</v>
      </c>
      <c r="J53" s="447">
        <f ca="1">IF(U53="",0,IF(COUNTIF(U$11:U53,U53)=1,1,0))</f>
        <v>0</v>
      </c>
      <c r="K53" s="447">
        <f ca="1">IF(S53="",0,IF(COUNTIF(S$11:S53,S53)=1,1,0))</f>
        <v>0</v>
      </c>
      <c r="L53" s="446">
        <f ca="1">IF(Z53="",0,IF(COUNTIF(Z$11:Z53,Z53)=1,1,0))</f>
        <v>0</v>
      </c>
      <c r="M53" s="767">
        <f ca="1">IF($W53=2,IF(COUNTIFS($W$11:$W53,2,$Z$11:$Z53,$Z53)=1,1,0),0)</f>
        <v>0</v>
      </c>
      <c r="N53" s="767">
        <f ca="1">IF($W53=1,IF(COUNTIFS($W$11:$W53,2,$Z$11:$Z53,$Z53)=1,1,0),0)</f>
        <v>0</v>
      </c>
      <c r="O53" s="446">
        <f ca="1">IF(H53=0,0,IF(COUNTIF(Z$11:Z53,Z53)=1,1,0))</f>
        <v>0</v>
      </c>
      <c r="P53" s="448" t="str">
        <f t="shared" ca="1" si="21"/>
        <v>石川県</v>
      </c>
      <c r="Q53" s="89">
        <f t="shared" ca="1" si="22"/>
        <v>43</v>
      </c>
      <c r="R53" s="170" t="s">
        <v>459</v>
      </c>
      <c r="S53" s="357" t="str">
        <f t="shared" ca="1" si="92"/>
        <v/>
      </c>
      <c r="T53" s="357" t="str">
        <f t="shared" ca="1" si="93"/>
        <v/>
      </c>
      <c r="U53" s="58" t="str">
        <f t="shared" ca="1" si="117"/>
        <v/>
      </c>
      <c r="V53" s="58" t="str">
        <f t="shared" ca="1" si="118"/>
        <v/>
      </c>
      <c r="W53" s="210" t="str">
        <f t="shared" ca="1" si="94"/>
        <v/>
      </c>
      <c r="X53" s="369">
        <f ca="1">IFERROR(VLOOKUP(W53,'（様式１号）３整理番号表'!$B$4:$H$5,2,FALSE),0)</f>
        <v>0</v>
      </c>
      <c r="Y53" s="768" t="str" cm="1">
        <f t="array" aca="1" ref="Y53" ca="1">IF(AND(D53=0,F53=0),"",IF(COUNTIF(D$11:D53,D53)=1,1,IF(COUNTIFS(D$11:D53,D53,F$11:F53,F53)=1,INDEX((D$11:D53,F$11:F53,Y$11:Y53),MATCH(_xlfn.MAXIFS(F$11:F52,D$11:D52,D53),$F$11:F53,0),1,3)+1,INDEX((D$11:D53,F$11:F53,Y$11:Y53),MATCH(D53&amp;F53,D$11:D53&amp;F$11:F53,0),1,3))))</f>
        <v/>
      </c>
      <c r="Z53" s="40" t="str">
        <f t="shared" ca="1" si="107"/>
        <v/>
      </c>
      <c r="AA53" s="78" t="str">
        <f t="shared" ca="1" si="25"/>
        <v/>
      </c>
      <c r="AB53" s="93">
        <f ca="1">IFERROR(VLOOKUP(AA53,'（様式１号）３整理番号表'!$B$10:$H$16,2,FALSE),0)</f>
        <v>0</v>
      </c>
      <c r="AC53" s="78" t="str">
        <f t="shared" ca="1" si="26"/>
        <v/>
      </c>
      <c r="AD53" s="78" t="str">
        <f t="shared" ca="1" si="27"/>
        <v/>
      </c>
      <c r="AE53" s="93">
        <f ca="1">IFERROR(VLOOKUP(AD53,'（様式１号）３整理番号表'!$B$21:$H$22,2,FALSE),0)</f>
        <v>0</v>
      </c>
      <c r="AF53" s="78" t="str">
        <f t="shared" ca="1" si="3"/>
        <v/>
      </c>
      <c r="AG53" s="93">
        <f ca="1">IFERROR(VLOOKUP(AF53,'（様式１号）３整理番号表'!$B$26:$H$31,2,FALSE),0)</f>
        <v>0</v>
      </c>
      <c r="AH53" s="78" t="str">
        <f t="shared" ca="1" si="28"/>
        <v/>
      </c>
      <c r="AI53" s="93">
        <f ca="1">IFERROR(VLOOKUP(AH53,'（様式１号）３整理番号表'!$J$5:$N$59,2,FALSE),0)</f>
        <v>0</v>
      </c>
      <c r="AJ53" s="77" t="str">
        <f t="shared" ca="1" si="29"/>
        <v/>
      </c>
      <c r="AK53" s="93">
        <f ca="1">IFERROR(VLOOKUP(AJ53,'（様式１号）３整理番号表'!$P$5:$R$29,2,FALSE),0)</f>
        <v>0</v>
      </c>
      <c r="AL53" s="96" t="str">
        <f t="shared" ca="1" si="30"/>
        <v/>
      </c>
      <c r="AM53" s="96" t="str">
        <f t="shared" ca="1" si="31"/>
        <v/>
      </c>
      <c r="AN53" s="96"/>
      <c r="AO53" s="77" t="str">
        <f t="shared" ca="1" si="32"/>
        <v/>
      </c>
      <c r="AP53" s="93">
        <f ca="1">IFERROR(VLOOKUP(AO53,'（様式１号）３整理番号表'!$P$5:$R$29,2,FALSE),0)</f>
        <v>0</v>
      </c>
      <c r="AQ53" s="78" t="str">
        <f t="shared" ca="1" si="33"/>
        <v/>
      </c>
      <c r="AR53" s="93">
        <f t="shared" ca="1" si="110"/>
        <v>0</v>
      </c>
      <c r="AS53" s="78" t="str">
        <f t="shared" ca="1" si="35"/>
        <v/>
      </c>
      <c r="AT53" s="40" t="str">
        <f t="shared" ca="1" si="36"/>
        <v/>
      </c>
      <c r="AU53" s="93" t="str">
        <f t="shared" ca="1" si="111"/>
        <v/>
      </c>
      <c r="AV53" s="212" t="str">
        <f t="shared" ca="1" si="38"/>
        <v/>
      </c>
      <c r="AW53" s="81" t="str">
        <f t="shared" ca="1" si="39"/>
        <v/>
      </c>
      <c r="AX53" s="622" t="str">
        <f t="shared" ca="1" si="129"/>
        <v/>
      </c>
      <c r="AY53" s="622" t="str">
        <f t="shared" ca="1" si="129"/>
        <v/>
      </c>
      <c r="AZ53" s="622" t="str">
        <f t="shared" ca="1" si="129"/>
        <v/>
      </c>
      <c r="BA53" s="622" t="str">
        <f t="shared" ca="1" si="129"/>
        <v/>
      </c>
      <c r="BB53" s="622" t="str">
        <f t="shared" ca="1" si="40"/>
        <v/>
      </c>
      <c r="BC53" s="622" t="str">
        <f t="shared" ca="1" si="130"/>
        <v/>
      </c>
      <c r="BD53" s="622" t="str">
        <f t="shared" ca="1" si="130"/>
        <v/>
      </c>
      <c r="BE53" s="622" t="str">
        <f t="shared" ca="1" si="130"/>
        <v/>
      </c>
      <c r="BF53" s="77" t="str">
        <f t="shared" ca="1" si="41"/>
        <v/>
      </c>
      <c r="BG53" s="78" t="str">
        <f t="shared" ca="1" si="42"/>
        <v/>
      </c>
      <c r="BH53" s="94">
        <f ca="1">IF(BF53&lt;&gt;"",INDEX('（様式１号）３整理番号表'!$AB$7:$AQ$12,MATCH(BF53,'（様式１号）３整理番号表'!$AA$7:$AA$12,0),MATCH(BG53,'（様式１号）３整理番号表'!$AB$6:$AQ$6,0)),0)</f>
        <v>0</v>
      </c>
      <c r="BI53" s="96" t="str">
        <f t="shared" ca="1" si="112"/>
        <v/>
      </c>
      <c r="BJ53" s="80" t="str">
        <f t="shared" ca="1" si="113"/>
        <v/>
      </c>
      <c r="BK53" s="81" t="str">
        <f t="shared" ca="1" si="44"/>
        <v/>
      </c>
      <c r="BL53" s="80" t="str">
        <f t="shared" ca="1" si="45"/>
        <v/>
      </c>
      <c r="BM53" s="79" t="str">
        <f t="shared" ca="1" si="46"/>
        <v/>
      </c>
      <c r="BN53" s="82" t="str">
        <f t="shared" ca="1" si="47"/>
        <v/>
      </c>
      <c r="BO53" s="83" t="str">
        <f t="shared" ca="1" si="48"/>
        <v/>
      </c>
      <c r="BP53" s="84" t="str">
        <f t="shared" ca="1" si="49"/>
        <v/>
      </c>
      <c r="BQ53" s="82" t="str">
        <f t="shared" ca="1" si="50"/>
        <v/>
      </c>
      <c r="BR53" s="97" t="str">
        <f t="shared" ca="1" si="51"/>
        <v/>
      </c>
      <c r="BS53" s="95" t="str">
        <f t="shared" ca="1" si="52"/>
        <v/>
      </c>
      <c r="BT53" s="184" t="str">
        <f t="shared" ca="1" si="9"/>
        <v/>
      </c>
      <c r="BU53" s="611" t="str">
        <f t="shared" ca="1" si="53"/>
        <v/>
      </c>
      <c r="BV53" s="77" t="str">
        <f t="shared" ca="1" si="54"/>
        <v/>
      </c>
      <c r="BW53" s="85" t="str">
        <f t="shared" ca="1" si="55"/>
        <v/>
      </c>
      <c r="BX53" s="86" t="str">
        <f t="shared" ca="1" si="56"/>
        <v/>
      </c>
      <c r="BY53" s="231">
        <f ca="1">IF('ポイント要件確認等（個別表）'!AD53=1,ROUNDDOWN('ポイント要件確認等（個別表）'!AV53,-3),IF('ポイント要件確認等（個別表）'!AD53=2,ROUNDDOWN('ポイント要件確認等（個別表）'!BH53,-3),IF('ポイント要件確認等（個別表）'!AD53=3,ROUNDDOWN('ポイント要件確認等（個別表）'!BT53,-3),0)))</f>
        <v>0</v>
      </c>
      <c r="BZ53" s="86" t="str">
        <f t="shared" ca="1" si="57"/>
        <v/>
      </c>
      <c r="CA53" s="232" t="str">
        <f t="shared" ca="1" si="58"/>
        <v/>
      </c>
      <c r="CB53" s="232">
        <f t="shared" ca="1" si="114"/>
        <v>0</v>
      </c>
      <c r="CC53" s="86" t="str">
        <f t="shared" ca="1" si="60"/>
        <v/>
      </c>
      <c r="CD53" s="86" t="str">
        <f t="shared" ca="1" si="61"/>
        <v/>
      </c>
      <c r="CE53" s="609"/>
      <c r="CF53" s="86" t="str">
        <f t="shared" ca="1" si="62"/>
        <v/>
      </c>
      <c r="CG53" s="185" t="str">
        <f t="shared" ca="1" si="63"/>
        <v/>
      </c>
      <c r="CH53" s="246" t="str">
        <f t="shared" ca="1" si="64"/>
        <v>含税額</v>
      </c>
      <c r="CI53" s="247" t="str">
        <f t="shared" ca="1" si="95"/>
        <v/>
      </c>
      <c r="CJ53" s="87" t="str">
        <f ca="1">IFERROR(IF(INDIRECT("'("&amp;'２個別表'!EO53&amp;")'!AR"&amp;84+EP53)&lt;&gt;1,"",1),"")</f>
        <v/>
      </c>
      <c r="CK53" s="244" t="str">
        <f t="shared" ca="1" si="119"/>
        <v/>
      </c>
      <c r="CL53" s="235" t="str">
        <f t="shared" ca="1" si="120"/>
        <v/>
      </c>
      <c r="CM53" s="239" t="str">
        <f t="shared" ca="1" si="121"/>
        <v/>
      </c>
      <c r="CN53" s="77" t="str">
        <f t="shared" ca="1" si="122"/>
        <v/>
      </c>
      <c r="CO53" s="93" t="str">
        <f ca="1">IFERROR(VLOOKUP(CN53,'（様式１号）３整理番号表'!$T$5:$V$15,2,FALSE),"")</f>
        <v/>
      </c>
      <c r="CP53" s="78" t="str">
        <f t="shared" ca="1" si="123"/>
        <v/>
      </c>
      <c r="CQ53" s="93" t="str">
        <f ca="1">IFERROR(VLOOKUP(CP53,'（様式１号）３整理番号表'!$T$19:$V$24,2,FALSE),"")</f>
        <v/>
      </c>
      <c r="CR53" s="78" t="str">
        <f ca="1">IFERROR(IF(INDIRECT("'("&amp;'２個別表'!EO53&amp;")'!AV"&amp;84+EP53)&lt;&gt;1,"",1),"")</f>
        <v/>
      </c>
      <c r="CS53" s="232">
        <f t="shared" ca="1" si="115"/>
        <v>0</v>
      </c>
      <c r="CT53" s="248">
        <f t="shared" ca="1" si="116"/>
        <v>0</v>
      </c>
      <c r="CU53" s="376" t="str">
        <f ca="1">IF(ER53="補強",IF(COUNTIFS($Z$11:Z53,Z53,$W$11:W53,1)=1,"１①",""),IF(COUNTIFS($Z$11:Z53,Z53,$W$11:W53,2)=1,"２①",""))</f>
        <v/>
      </c>
      <c r="CV53" s="57" t="str">
        <f t="shared" ca="1" si="126"/>
        <v/>
      </c>
      <c r="CW53" s="879" t="str">
        <f t="shared" ca="1" si="127"/>
        <v/>
      </c>
      <c r="CX53" s="256" t="str">
        <f t="shared" ca="1" si="12"/>
        <v/>
      </c>
      <c r="CY53" s="256" t="str">
        <f t="shared" ca="1" si="13"/>
        <v/>
      </c>
      <c r="CZ53" s="256" t="str">
        <f t="shared" ca="1" si="14"/>
        <v/>
      </c>
      <c r="DA53" s="256" t="str">
        <f t="shared" ca="1" si="15"/>
        <v/>
      </c>
      <c r="DB53" s="316" t="str">
        <f ca="1">IFERROR(VLOOKUP($CU53,'（様式１号）３整理番号表'!$Z$19:$AB$32,3,FALSE),"")</f>
        <v/>
      </c>
      <c r="DC53" s="259" t="str">
        <f t="shared" ca="1" si="72"/>
        <v>-</v>
      </c>
      <c r="DD53" s="618" t="str">
        <f t="shared" ca="1" si="73"/>
        <v/>
      </c>
      <c r="DE53" s="321" t="str">
        <f ca="1">IF(AND(AO53=18,AS53=1),IF(COUNTIFS($Y$11:Y53,Y53,$AS$11:AS53,1)=1,"２②",""),IF($CU53="１①",INDEX(INDIRECT("'("&amp;$EO53&amp;")'!AR116:BB116"),1,MATCH(INDIRECT("'("&amp;$EO53&amp;")'!C118"),INDIRECT("'("&amp;$EO53&amp;")'!AR119:BB119"),0)),""))</f>
        <v/>
      </c>
      <c r="DF53" s="324" t="str">
        <f t="shared" ca="1" si="100"/>
        <v/>
      </c>
      <c r="DG53" s="313" t="str">
        <f t="shared" ca="1" si="101"/>
        <v/>
      </c>
      <c r="DH53" s="313" t="str">
        <f t="shared" ca="1" si="102"/>
        <v/>
      </c>
      <c r="DI53" s="313" t="str">
        <f t="shared" ca="1" si="103"/>
        <v/>
      </c>
      <c r="DJ53" s="313" t="str">
        <f t="shared" ca="1" si="104"/>
        <v/>
      </c>
      <c r="DK53" s="328" t="str">
        <f t="shared" ca="1" si="105"/>
        <v/>
      </c>
      <c r="DL53" s="334" t="str">
        <f t="shared" ca="1" si="74"/>
        <v/>
      </c>
      <c r="DM53" s="915" t="str">
        <f t="shared" ca="1" si="106"/>
        <v/>
      </c>
      <c r="DN53" s="15"/>
      <c r="DO53" s="324"/>
      <c r="DP53" s="16"/>
      <c r="DQ53" s="16"/>
      <c r="DR53" s="16"/>
      <c r="DS53" s="16"/>
      <c r="DT53" s="318" t="str">
        <f>IFERROR(VLOOKUP($DN53,'（様式１号）３整理番号表'!$Z$19:$AB$32,3,FALSE),"")</f>
        <v/>
      </c>
      <c r="DU53" s="259" t="str">
        <f t="shared" si="75"/>
        <v/>
      </c>
      <c r="DV53" s="14"/>
      <c r="DW53" s="17" t="str">
        <f t="shared" ca="1" si="76"/>
        <v/>
      </c>
      <c r="DX53" s="88" t="str">
        <f t="shared" ca="1" si="99"/>
        <v/>
      </c>
      <c r="DZ53" s="339">
        <f t="shared" ca="1" si="131"/>
        <v>0</v>
      </c>
      <c r="EA53" s="339">
        <f t="shared" ca="1" si="131"/>
        <v>0</v>
      </c>
      <c r="EB53" s="339">
        <f t="shared" ca="1" si="131"/>
        <v>0</v>
      </c>
      <c r="EC53" s="339">
        <f t="shared" ca="1" si="131"/>
        <v>0</v>
      </c>
      <c r="ED53" s="339">
        <f t="shared" ca="1" si="131"/>
        <v>0</v>
      </c>
      <c r="EE53" s="339">
        <f t="shared" ca="1" si="131"/>
        <v>0</v>
      </c>
      <c r="EF53" s="339">
        <f t="shared" ca="1" si="131"/>
        <v>0</v>
      </c>
      <c r="EG53" s="339">
        <f t="shared" ca="1" si="131"/>
        <v>0</v>
      </c>
      <c r="EH53" s="339">
        <f t="shared" ca="1" si="131"/>
        <v>0</v>
      </c>
      <c r="EI53" s="339">
        <f t="shared" ca="1" si="131"/>
        <v>0</v>
      </c>
      <c r="EJ53" s="339">
        <f t="shared" ca="1" si="131"/>
        <v>0</v>
      </c>
      <c r="EK53" s="339">
        <f t="shared" ca="1" si="131"/>
        <v>0</v>
      </c>
      <c r="EL53" s="339">
        <f t="shared" ca="1" si="131"/>
        <v>0</v>
      </c>
      <c r="EM53" s="339">
        <f t="shared" ca="1" si="131"/>
        <v>0</v>
      </c>
      <c r="EO53" s="298" t="str">
        <f t="shared" ca="1" si="78"/>
        <v/>
      </c>
      <c r="EP53" s="298" t="str">
        <f t="shared" ca="1" si="96"/>
        <v/>
      </c>
      <c r="EQ53" s="298" t="str">
        <f t="shared" ca="1" si="97"/>
        <v/>
      </c>
      <c r="ER53" s="298" t="str">
        <f t="shared" ca="1" si="79"/>
        <v/>
      </c>
      <c r="ES53" s="298" t="str">
        <f ca="1">IFERROR(INDEX('郵便番号（石川県）'!$A$3:$F$2574,MATCH(INDIRECT("'("&amp;EO53&amp;")'!E7"),'郵便番号（石川県）'!$A$3:$A$2574,0),6),"")</f>
        <v/>
      </c>
      <c r="ET53" s="298" t="str">
        <f ca="1">IFERROR(INDEX('郵便番号（石川県）'!$A$3:$F$2574,MATCH(INDIRECT("'("&amp;$EO53&amp;")'!E7"),'郵便番号（石川県）'!$A$3:$A$2574,0),5),"")</f>
        <v/>
      </c>
      <c r="EU53" s="298" t="str">
        <f t="shared" ca="1" si="80"/>
        <v/>
      </c>
      <c r="EV53" s="298" t="str">
        <f t="shared" ca="1" si="81"/>
        <v/>
      </c>
      <c r="EW53" s="298" t="str">
        <f t="shared" ca="1" si="82"/>
        <v/>
      </c>
      <c r="EX53" s="298" t="str">
        <f t="shared" ca="1" si="83"/>
        <v/>
      </c>
      <c r="EY53" s="298" t="str">
        <f t="shared" ca="1" si="84"/>
        <v/>
      </c>
      <c r="EZ53" s="298" t="str">
        <f t="shared" ca="1" si="85"/>
        <v/>
      </c>
      <c r="FA53" s="298" t="str">
        <f t="shared" ca="1" si="86"/>
        <v/>
      </c>
      <c r="FB53" s="298" t="str">
        <f t="shared" ca="1" si="87"/>
        <v/>
      </c>
      <c r="FC53" s="298" t="str">
        <f t="shared" ca="1" si="88"/>
        <v/>
      </c>
      <c r="FD53" s="627" t="str">
        <f t="shared" ca="1" si="89"/>
        <v/>
      </c>
      <c r="FE53" s="629">
        <v>43</v>
      </c>
      <c r="FF53" s="299" t="str">
        <f t="shared" ca="1" si="90"/>
        <v/>
      </c>
      <c r="FG53" s="993" t="str">
        <f t="shared" ca="1" si="98"/>
        <v/>
      </c>
      <c r="FH53" s="672" t="str">
        <f t="shared" ca="1" si="91"/>
        <v/>
      </c>
      <c r="FI53" s="299">
        <f ca="1">COUNTIF($FH$11:FH53,"■")</f>
        <v>0</v>
      </c>
    </row>
    <row r="54" spans="1:165" ht="34.5" customHeight="1">
      <c r="A54" s="445">
        <f t="shared" ca="1" si="19"/>
        <v>0</v>
      </c>
      <c r="B54" s="446">
        <f>IF(R54&lt;&gt;"",IF(COUNTIF(R$11:R54,R54)=1,MAX(B$11:B53)+1,INDEX(B$11:B53,MATCH(R54,R$11:R53,0),1)),0)</f>
        <v>1</v>
      </c>
      <c r="C54" s="446">
        <f ca="1">IF(T54&lt;&gt;"",IF(COUNTIF(T$11:T54,T54)=1,MAX(C$11:C53)+1,INDEX(C$11:C53,MATCH(T54,T$11:T53,0),1)),0)</f>
        <v>0</v>
      </c>
      <c r="D54" s="446">
        <f ca="1">IF(U54&lt;&gt;"",IF(COUNTIF(U$11:U54,U54)=1,MAX(D$11:D53)+1,INDEX(D$11:D53,MATCH(U54,U$11:U53,0),1)),0)</f>
        <v>0</v>
      </c>
      <c r="E54" s="446">
        <f ca="1">IF(S54&lt;&gt;"",IF(COUNTIF(S$11:S54,S54)=1,MAX(E$11:E53)+1,INDEX(E$11:E53,MATCH(S54,S$11:S53,0),1)),0)</f>
        <v>0</v>
      </c>
      <c r="F54" s="446">
        <f ca="1">IF(Z54&lt;&gt;"",IF(COUNTIF(Z$11:Z54,Z54)=1,MAX(F$11:F53)+1,INDEX(F$11:F53,MATCH(Z54,Z$11:Z53,0),1)),0)</f>
        <v>0</v>
      </c>
      <c r="G54" s="447" cm="1">
        <f t="array" aca="1" ref="G54" ca="1">IF(Z54&lt;&gt;"",IF(COUNTIFS(Z$11:Z54,Z54,W$11:W54,W54)=1,MAX(G$11:G53)+1,INDEX(G$11:G53,MATCH(Z54&amp;W54,Z$11:Z53&amp;W$11:W54,0),1)),0)</f>
        <v>0</v>
      </c>
      <c r="H54" s="447">
        <f t="shared" ca="1" si="20"/>
        <v>0</v>
      </c>
      <c r="I54" s="447">
        <f ca="1">IF(T54="",0,IF(COUNTIF(T$11:T54,T54)=1,1,0))</f>
        <v>0</v>
      </c>
      <c r="J54" s="447">
        <f ca="1">IF(U54="",0,IF(COUNTIF(U$11:U54,U54)=1,1,0))</f>
        <v>0</v>
      </c>
      <c r="K54" s="447">
        <f ca="1">IF(S54="",0,IF(COUNTIF(S$11:S54,S54)=1,1,0))</f>
        <v>0</v>
      </c>
      <c r="L54" s="446">
        <f ca="1">IF(Z54="",0,IF(COUNTIF(Z$11:Z54,Z54)=1,1,0))</f>
        <v>0</v>
      </c>
      <c r="M54" s="767">
        <f ca="1">IF($W54=2,IF(COUNTIFS($W$11:$W54,2,$Z$11:$Z54,$Z54)=1,1,0),0)</f>
        <v>0</v>
      </c>
      <c r="N54" s="767">
        <f ca="1">IF($W54=1,IF(COUNTIFS($W$11:$W54,2,$Z$11:$Z54,$Z54)=1,1,0),0)</f>
        <v>0</v>
      </c>
      <c r="O54" s="446">
        <f ca="1">IF(H54=0,0,IF(COUNTIF(Z$11:Z54,Z54)=1,1,0))</f>
        <v>0</v>
      </c>
      <c r="P54" s="448" t="str">
        <f t="shared" ca="1" si="21"/>
        <v>石川県</v>
      </c>
      <c r="Q54" s="89">
        <f t="shared" ca="1" si="22"/>
        <v>44</v>
      </c>
      <c r="R54" s="170" t="s">
        <v>459</v>
      </c>
      <c r="S54" s="357" t="str">
        <f t="shared" ca="1" si="92"/>
        <v/>
      </c>
      <c r="T54" s="357" t="str">
        <f t="shared" ca="1" si="93"/>
        <v/>
      </c>
      <c r="U54" s="58" t="str">
        <f t="shared" ca="1" si="117"/>
        <v/>
      </c>
      <c r="V54" s="58" t="str">
        <f t="shared" ca="1" si="118"/>
        <v/>
      </c>
      <c r="W54" s="210" t="str">
        <f t="shared" ca="1" si="94"/>
        <v/>
      </c>
      <c r="X54" s="369">
        <f ca="1">IFERROR(VLOOKUP(W54,'（様式１号）３整理番号表'!$B$4:$H$5,2,FALSE),0)</f>
        <v>0</v>
      </c>
      <c r="Y54" s="768" t="str" cm="1">
        <f t="array" aca="1" ref="Y54" ca="1">IF(AND(D54=0,F54=0),"",IF(COUNTIF(D$11:D54,D54)=1,1,IF(COUNTIFS(D$11:D54,D54,F$11:F54,F54)=1,INDEX((D$11:D54,F$11:F54,Y$11:Y54),MATCH(_xlfn.MAXIFS(F$11:F53,D$11:D53,D54),$F$11:F54,0),1,3)+1,INDEX((D$11:D54,F$11:F54,Y$11:Y54),MATCH(D54&amp;F54,D$11:D54&amp;F$11:F54,0),1,3))))</f>
        <v/>
      </c>
      <c r="Z54" s="40" t="str">
        <f t="shared" ca="1" si="107"/>
        <v/>
      </c>
      <c r="AA54" s="78" t="str">
        <f t="shared" ca="1" si="25"/>
        <v/>
      </c>
      <c r="AB54" s="93">
        <f ca="1">IFERROR(VLOOKUP(AA54,'（様式１号）３整理番号表'!$B$10:$H$16,2,FALSE),0)</f>
        <v>0</v>
      </c>
      <c r="AC54" s="78" t="str">
        <f t="shared" ca="1" si="26"/>
        <v/>
      </c>
      <c r="AD54" s="78" t="str">
        <f t="shared" ca="1" si="27"/>
        <v/>
      </c>
      <c r="AE54" s="93">
        <f ca="1">IFERROR(VLOOKUP(AD54,'（様式１号）３整理番号表'!$B$21:$H$22,2,FALSE),0)</f>
        <v>0</v>
      </c>
      <c r="AF54" s="78" t="str">
        <f t="shared" ca="1" si="3"/>
        <v/>
      </c>
      <c r="AG54" s="93">
        <f ca="1">IFERROR(VLOOKUP(AF54,'（様式１号）３整理番号表'!$B$26:$H$31,2,FALSE),0)</f>
        <v>0</v>
      </c>
      <c r="AH54" s="78" t="str">
        <f t="shared" ca="1" si="28"/>
        <v/>
      </c>
      <c r="AI54" s="93">
        <f ca="1">IFERROR(VLOOKUP(AH54,'（様式１号）３整理番号表'!$J$5:$N$59,2,FALSE),0)</f>
        <v>0</v>
      </c>
      <c r="AJ54" s="77" t="str">
        <f t="shared" ca="1" si="29"/>
        <v/>
      </c>
      <c r="AK54" s="93">
        <f ca="1">IFERROR(VLOOKUP(AJ54,'（様式１号）３整理番号表'!$P$5:$R$29,2,FALSE),0)</f>
        <v>0</v>
      </c>
      <c r="AL54" s="96" t="str">
        <f t="shared" ca="1" si="30"/>
        <v/>
      </c>
      <c r="AM54" s="96" t="str">
        <f t="shared" ca="1" si="31"/>
        <v/>
      </c>
      <c r="AN54" s="96"/>
      <c r="AO54" s="77" t="str">
        <f t="shared" ca="1" si="32"/>
        <v/>
      </c>
      <c r="AP54" s="93">
        <f ca="1">IFERROR(VLOOKUP(AO54,'（様式１号）３整理番号表'!$P$5:$R$29,2,FALSE),0)</f>
        <v>0</v>
      </c>
      <c r="AQ54" s="78" t="str">
        <f t="shared" ca="1" si="33"/>
        <v/>
      </c>
      <c r="AR54" s="93">
        <f t="shared" ca="1" si="110"/>
        <v>0</v>
      </c>
      <c r="AS54" s="78" t="str">
        <f t="shared" ca="1" si="35"/>
        <v/>
      </c>
      <c r="AT54" s="40" t="str">
        <f t="shared" ca="1" si="36"/>
        <v/>
      </c>
      <c r="AU54" s="93" t="str">
        <f t="shared" ca="1" si="111"/>
        <v/>
      </c>
      <c r="AV54" s="212" t="str">
        <f t="shared" ca="1" si="38"/>
        <v/>
      </c>
      <c r="AW54" s="81" t="str">
        <f t="shared" ca="1" si="39"/>
        <v/>
      </c>
      <c r="AX54" s="622" t="str">
        <f t="shared" ca="1" si="129"/>
        <v/>
      </c>
      <c r="AY54" s="622" t="str">
        <f t="shared" ca="1" si="129"/>
        <v/>
      </c>
      <c r="AZ54" s="622" t="str">
        <f t="shared" ca="1" si="129"/>
        <v/>
      </c>
      <c r="BA54" s="622" t="str">
        <f t="shared" ca="1" si="129"/>
        <v/>
      </c>
      <c r="BB54" s="622" t="str">
        <f t="shared" ca="1" si="40"/>
        <v/>
      </c>
      <c r="BC54" s="622" t="str">
        <f t="shared" ca="1" si="130"/>
        <v/>
      </c>
      <c r="BD54" s="622" t="str">
        <f t="shared" ca="1" si="130"/>
        <v/>
      </c>
      <c r="BE54" s="622" t="str">
        <f t="shared" ca="1" si="130"/>
        <v/>
      </c>
      <c r="BF54" s="77" t="str">
        <f t="shared" ca="1" si="41"/>
        <v/>
      </c>
      <c r="BG54" s="78" t="str">
        <f t="shared" ca="1" si="42"/>
        <v/>
      </c>
      <c r="BH54" s="94">
        <f ca="1">IF(BF54&lt;&gt;"",INDEX('（様式１号）３整理番号表'!$AB$7:$AQ$12,MATCH(BF54,'（様式１号）３整理番号表'!$AA$7:$AA$12,0),MATCH(BG54,'（様式１号）３整理番号表'!$AB$6:$AQ$6,0)),0)</f>
        <v>0</v>
      </c>
      <c r="BI54" s="96" t="str">
        <f t="shared" ca="1" si="112"/>
        <v/>
      </c>
      <c r="BJ54" s="80" t="str">
        <f t="shared" ca="1" si="113"/>
        <v/>
      </c>
      <c r="BK54" s="81" t="str">
        <f t="shared" ca="1" si="44"/>
        <v/>
      </c>
      <c r="BL54" s="80" t="str">
        <f t="shared" ca="1" si="45"/>
        <v/>
      </c>
      <c r="BM54" s="79" t="str">
        <f t="shared" ca="1" si="46"/>
        <v/>
      </c>
      <c r="BN54" s="82" t="str">
        <f t="shared" ca="1" si="47"/>
        <v/>
      </c>
      <c r="BO54" s="83" t="str">
        <f t="shared" ca="1" si="48"/>
        <v/>
      </c>
      <c r="BP54" s="84" t="str">
        <f t="shared" ca="1" si="49"/>
        <v/>
      </c>
      <c r="BQ54" s="82" t="str">
        <f t="shared" ca="1" si="50"/>
        <v/>
      </c>
      <c r="BR54" s="97" t="str">
        <f t="shared" ca="1" si="51"/>
        <v/>
      </c>
      <c r="BS54" s="95" t="str">
        <f t="shared" ca="1" si="52"/>
        <v/>
      </c>
      <c r="BT54" s="184" t="str">
        <f t="shared" ca="1" si="9"/>
        <v/>
      </c>
      <c r="BU54" s="611" t="str">
        <f t="shared" ca="1" si="53"/>
        <v/>
      </c>
      <c r="BV54" s="77" t="str">
        <f t="shared" ca="1" si="54"/>
        <v/>
      </c>
      <c r="BW54" s="85" t="str">
        <f t="shared" ca="1" si="55"/>
        <v/>
      </c>
      <c r="BX54" s="86" t="str">
        <f t="shared" ca="1" si="56"/>
        <v/>
      </c>
      <c r="BY54" s="231">
        <f ca="1">IF('ポイント要件確認等（個別表）'!AD54=1,ROUNDDOWN('ポイント要件確認等（個別表）'!AV54,-3),IF('ポイント要件確認等（個別表）'!AD54=2,ROUNDDOWN('ポイント要件確認等（個別表）'!BH54,-3),IF('ポイント要件確認等（個別表）'!AD54=3,ROUNDDOWN('ポイント要件確認等（個別表）'!BT54,-3),0)))</f>
        <v>0</v>
      </c>
      <c r="BZ54" s="86" t="str">
        <f t="shared" ca="1" si="57"/>
        <v/>
      </c>
      <c r="CA54" s="232" t="str">
        <f t="shared" ca="1" si="58"/>
        <v/>
      </c>
      <c r="CB54" s="232">
        <f t="shared" ca="1" si="114"/>
        <v>0</v>
      </c>
      <c r="CC54" s="86" t="str">
        <f t="shared" ca="1" si="60"/>
        <v/>
      </c>
      <c r="CD54" s="86" t="str">
        <f t="shared" ca="1" si="61"/>
        <v/>
      </c>
      <c r="CE54" s="609"/>
      <c r="CF54" s="86" t="str">
        <f t="shared" ca="1" si="62"/>
        <v/>
      </c>
      <c r="CG54" s="185" t="str">
        <f t="shared" ca="1" si="63"/>
        <v/>
      </c>
      <c r="CH54" s="246" t="str">
        <f t="shared" ca="1" si="64"/>
        <v>含税額</v>
      </c>
      <c r="CI54" s="247" t="str">
        <f t="shared" ca="1" si="95"/>
        <v/>
      </c>
      <c r="CJ54" s="87" t="str">
        <f ca="1">IFERROR(IF(INDIRECT("'("&amp;'２個別表'!EO54&amp;")'!AR"&amp;84+EP54)&lt;&gt;1,"",1),"")</f>
        <v/>
      </c>
      <c r="CK54" s="244" t="str">
        <f t="shared" ca="1" si="119"/>
        <v/>
      </c>
      <c r="CL54" s="235" t="str">
        <f t="shared" ca="1" si="120"/>
        <v/>
      </c>
      <c r="CM54" s="239" t="str">
        <f t="shared" ca="1" si="121"/>
        <v/>
      </c>
      <c r="CN54" s="77" t="str">
        <f t="shared" ca="1" si="122"/>
        <v/>
      </c>
      <c r="CO54" s="93" t="str">
        <f ca="1">IFERROR(VLOOKUP(CN54,'（様式１号）３整理番号表'!$T$5:$V$15,2,FALSE),"")</f>
        <v/>
      </c>
      <c r="CP54" s="78" t="str">
        <f t="shared" ca="1" si="123"/>
        <v/>
      </c>
      <c r="CQ54" s="93" t="str">
        <f ca="1">IFERROR(VLOOKUP(CP54,'（様式１号）３整理番号表'!$T$19:$V$24,2,FALSE),"")</f>
        <v/>
      </c>
      <c r="CR54" s="78" t="str">
        <f ca="1">IFERROR(IF(INDIRECT("'("&amp;'２個別表'!EO54&amp;")'!AV"&amp;84+EP54)&lt;&gt;1,"",1),"")</f>
        <v/>
      </c>
      <c r="CS54" s="232">
        <f t="shared" ca="1" si="115"/>
        <v>0</v>
      </c>
      <c r="CT54" s="248">
        <f t="shared" ca="1" si="116"/>
        <v>0</v>
      </c>
      <c r="CU54" s="376" t="str">
        <f ca="1">IF(ER54="補強",IF(COUNTIFS($Z$11:Z54,Z54,$W$11:W54,1)=1,"１①",""),IF(COUNTIFS($Z$11:Z54,Z54,$W$11:W54,2)=1,"２①",""))</f>
        <v/>
      </c>
      <c r="CV54" s="57" t="str">
        <f t="shared" ca="1" si="126"/>
        <v/>
      </c>
      <c r="CW54" s="879" t="str">
        <f t="shared" ca="1" si="127"/>
        <v/>
      </c>
      <c r="CX54" s="256" t="str">
        <f t="shared" ca="1" si="12"/>
        <v/>
      </c>
      <c r="CY54" s="256" t="str">
        <f t="shared" ca="1" si="13"/>
        <v/>
      </c>
      <c r="CZ54" s="256" t="str">
        <f t="shared" ca="1" si="14"/>
        <v/>
      </c>
      <c r="DA54" s="256" t="str">
        <f t="shared" ca="1" si="15"/>
        <v/>
      </c>
      <c r="DB54" s="316" t="str">
        <f ca="1">IFERROR(VLOOKUP($CU54,'（様式１号）３整理番号表'!$Z$19:$AB$32,3,FALSE),"")</f>
        <v/>
      </c>
      <c r="DC54" s="259" t="str">
        <f t="shared" ca="1" si="72"/>
        <v>-</v>
      </c>
      <c r="DD54" s="618" t="str">
        <f t="shared" ca="1" si="73"/>
        <v/>
      </c>
      <c r="DE54" s="321" t="str">
        <f ca="1">IF(AND(AO54=18,AS54=1),IF(COUNTIFS($Y$11:Y54,Y54,$AS$11:AS54,1)=1,"２②",""),IF($CU54="１①",INDEX(INDIRECT("'("&amp;$EO54&amp;")'!AR116:BB116"),1,MATCH(INDIRECT("'("&amp;$EO54&amp;")'!C118"),INDIRECT("'("&amp;$EO54&amp;")'!AR119:BB119"),0)),""))</f>
        <v/>
      </c>
      <c r="DF54" s="324" t="str">
        <f t="shared" ca="1" si="100"/>
        <v/>
      </c>
      <c r="DG54" s="313" t="str">
        <f t="shared" ca="1" si="101"/>
        <v/>
      </c>
      <c r="DH54" s="313" t="str">
        <f t="shared" ca="1" si="102"/>
        <v/>
      </c>
      <c r="DI54" s="313" t="str">
        <f t="shared" ca="1" si="103"/>
        <v/>
      </c>
      <c r="DJ54" s="313" t="str">
        <f t="shared" ca="1" si="104"/>
        <v/>
      </c>
      <c r="DK54" s="328" t="str">
        <f t="shared" ca="1" si="105"/>
        <v/>
      </c>
      <c r="DL54" s="334" t="str">
        <f t="shared" ca="1" si="74"/>
        <v/>
      </c>
      <c r="DM54" s="915" t="str">
        <f t="shared" ca="1" si="106"/>
        <v/>
      </c>
      <c r="DN54" s="15"/>
      <c r="DO54" s="324"/>
      <c r="DP54" s="16"/>
      <c r="DQ54" s="16"/>
      <c r="DR54" s="16"/>
      <c r="DS54" s="16"/>
      <c r="DT54" s="318" t="str">
        <f>IFERROR(VLOOKUP($DN54,'（様式１号）３整理番号表'!$Z$19:$AB$32,3,FALSE),"")</f>
        <v/>
      </c>
      <c r="DU54" s="259" t="str">
        <f t="shared" si="75"/>
        <v/>
      </c>
      <c r="DV54" s="14"/>
      <c r="DW54" s="17" t="str">
        <f t="shared" ca="1" si="76"/>
        <v/>
      </c>
      <c r="DX54" s="88" t="str">
        <f t="shared" ca="1" si="99"/>
        <v/>
      </c>
      <c r="DZ54" s="339">
        <f t="shared" ca="1" si="131"/>
        <v>0</v>
      </c>
      <c r="EA54" s="339">
        <f t="shared" ca="1" si="131"/>
        <v>0</v>
      </c>
      <c r="EB54" s="339">
        <f t="shared" ca="1" si="131"/>
        <v>0</v>
      </c>
      <c r="EC54" s="339">
        <f t="shared" ca="1" si="131"/>
        <v>0</v>
      </c>
      <c r="ED54" s="339">
        <f t="shared" ca="1" si="131"/>
        <v>0</v>
      </c>
      <c r="EE54" s="339">
        <f t="shared" ca="1" si="131"/>
        <v>0</v>
      </c>
      <c r="EF54" s="339">
        <f t="shared" ca="1" si="131"/>
        <v>0</v>
      </c>
      <c r="EG54" s="339">
        <f t="shared" ca="1" si="131"/>
        <v>0</v>
      </c>
      <c r="EH54" s="339">
        <f t="shared" ca="1" si="131"/>
        <v>0</v>
      </c>
      <c r="EI54" s="339">
        <f t="shared" ca="1" si="131"/>
        <v>0</v>
      </c>
      <c r="EJ54" s="339">
        <f t="shared" ca="1" si="131"/>
        <v>0</v>
      </c>
      <c r="EK54" s="339">
        <f t="shared" ca="1" si="131"/>
        <v>0</v>
      </c>
      <c r="EL54" s="339">
        <f t="shared" ca="1" si="131"/>
        <v>0</v>
      </c>
      <c r="EM54" s="339">
        <f t="shared" ca="1" si="131"/>
        <v>0</v>
      </c>
      <c r="EO54" s="298" t="str">
        <f t="shared" ca="1" si="78"/>
        <v/>
      </c>
      <c r="EP54" s="298" t="str">
        <f t="shared" ca="1" si="96"/>
        <v/>
      </c>
      <c r="EQ54" s="298" t="str">
        <f t="shared" ca="1" si="97"/>
        <v/>
      </c>
      <c r="ER54" s="298" t="str">
        <f t="shared" ca="1" si="79"/>
        <v/>
      </c>
      <c r="ES54" s="298" t="str">
        <f ca="1">IFERROR(INDEX('郵便番号（石川県）'!$A$3:$F$2574,MATCH(INDIRECT("'("&amp;EO54&amp;")'!E7"),'郵便番号（石川県）'!$A$3:$A$2574,0),6),"")</f>
        <v/>
      </c>
      <c r="ET54" s="298" t="str">
        <f ca="1">IFERROR(INDEX('郵便番号（石川県）'!$A$3:$F$2574,MATCH(INDIRECT("'("&amp;$EO54&amp;")'!E7"),'郵便番号（石川県）'!$A$3:$A$2574,0),5),"")</f>
        <v/>
      </c>
      <c r="EU54" s="298" t="str">
        <f t="shared" ca="1" si="80"/>
        <v/>
      </c>
      <c r="EV54" s="298" t="str">
        <f t="shared" ca="1" si="81"/>
        <v/>
      </c>
      <c r="EW54" s="298" t="str">
        <f t="shared" ca="1" si="82"/>
        <v/>
      </c>
      <c r="EX54" s="298" t="str">
        <f t="shared" ca="1" si="83"/>
        <v/>
      </c>
      <c r="EY54" s="298" t="str">
        <f t="shared" ca="1" si="84"/>
        <v/>
      </c>
      <c r="EZ54" s="298" t="str">
        <f t="shared" ca="1" si="85"/>
        <v/>
      </c>
      <c r="FA54" s="298" t="str">
        <f t="shared" ca="1" si="86"/>
        <v/>
      </c>
      <c r="FB54" s="298" t="str">
        <f t="shared" ca="1" si="87"/>
        <v/>
      </c>
      <c r="FC54" s="298" t="str">
        <f t="shared" ca="1" si="88"/>
        <v/>
      </c>
      <c r="FD54" s="627" t="str">
        <f t="shared" ca="1" si="89"/>
        <v/>
      </c>
      <c r="FE54" s="630">
        <v>44</v>
      </c>
      <c r="FF54" s="299" t="str">
        <f t="shared" ca="1" si="90"/>
        <v/>
      </c>
      <c r="FG54" s="993" t="str">
        <f t="shared" ca="1" si="98"/>
        <v/>
      </c>
      <c r="FH54" s="672" t="str">
        <f t="shared" ca="1" si="91"/>
        <v/>
      </c>
      <c r="FI54" s="299">
        <f ca="1">COUNTIF($FH$11:FH54,"■")</f>
        <v>0</v>
      </c>
    </row>
    <row r="55" spans="1:165" ht="34.5" customHeight="1">
      <c r="A55" s="445">
        <f t="shared" ca="1" si="19"/>
        <v>0</v>
      </c>
      <c r="B55" s="446">
        <f>IF(R55&lt;&gt;"",IF(COUNTIF(R$11:R55,R55)=1,MAX(B$11:B54)+1,INDEX(B$11:B54,MATCH(R55,R$11:R54,0),1)),0)</f>
        <v>1</v>
      </c>
      <c r="C55" s="446">
        <f ca="1">IF(T55&lt;&gt;"",IF(COUNTIF(T$11:T55,T55)=1,MAX(C$11:C54)+1,INDEX(C$11:C54,MATCH(T55,T$11:T54,0),1)),0)</f>
        <v>0</v>
      </c>
      <c r="D55" s="446">
        <f ca="1">IF(U55&lt;&gt;"",IF(COUNTIF(U$11:U55,U55)=1,MAX(D$11:D54)+1,INDEX(D$11:D54,MATCH(U55,U$11:U54,0),1)),0)</f>
        <v>0</v>
      </c>
      <c r="E55" s="446">
        <f ca="1">IF(S55&lt;&gt;"",IF(COUNTIF(S$11:S55,S55)=1,MAX(E$11:E54)+1,INDEX(E$11:E54,MATCH(S55,S$11:S54,0),1)),0)</f>
        <v>0</v>
      </c>
      <c r="F55" s="446">
        <f ca="1">IF(Z55&lt;&gt;"",IF(COUNTIF(Z$11:Z55,Z55)=1,MAX(F$11:F54)+1,INDEX(F$11:F54,MATCH(Z55,Z$11:Z54,0),1)),0)</f>
        <v>0</v>
      </c>
      <c r="G55" s="447" cm="1">
        <f t="array" aca="1" ref="G55" ca="1">IF(Z55&lt;&gt;"",IF(COUNTIFS(Z$11:Z55,Z55,W$11:W55,W55)=1,MAX(G$11:G54)+1,INDEX(G$11:G54,MATCH(Z55&amp;W55,Z$11:Z54&amp;W$11:W55,0),1)),0)</f>
        <v>0</v>
      </c>
      <c r="H55" s="447">
        <f t="shared" ca="1" si="20"/>
        <v>0</v>
      </c>
      <c r="I55" s="447">
        <f ca="1">IF(T55="",0,IF(COUNTIF(T$11:T55,T55)=1,1,0))</f>
        <v>0</v>
      </c>
      <c r="J55" s="447">
        <f ca="1">IF(U55="",0,IF(COUNTIF(U$11:U55,U55)=1,1,0))</f>
        <v>0</v>
      </c>
      <c r="K55" s="447">
        <f ca="1">IF(S55="",0,IF(COUNTIF(S$11:S55,S55)=1,1,0))</f>
        <v>0</v>
      </c>
      <c r="L55" s="446">
        <f ca="1">IF(Z55="",0,IF(COUNTIF(Z$11:Z55,Z55)=1,1,0))</f>
        <v>0</v>
      </c>
      <c r="M55" s="767">
        <f ca="1">IF($W55=2,IF(COUNTIFS($W$11:$W55,2,$Z$11:$Z55,$Z55)=1,1,0),0)</f>
        <v>0</v>
      </c>
      <c r="N55" s="767">
        <f ca="1">IF($W55=1,IF(COUNTIFS($W$11:$W55,2,$Z$11:$Z55,$Z55)=1,1,0),0)</f>
        <v>0</v>
      </c>
      <c r="O55" s="446">
        <f ca="1">IF(H55=0,0,IF(COUNTIF(Z$11:Z55,Z55)=1,1,0))</f>
        <v>0</v>
      </c>
      <c r="P55" s="448" t="str">
        <f t="shared" ca="1" si="21"/>
        <v>石川県</v>
      </c>
      <c r="Q55" s="89">
        <f t="shared" ca="1" si="22"/>
        <v>45</v>
      </c>
      <c r="R55" s="170" t="s">
        <v>459</v>
      </c>
      <c r="S55" s="357" t="str">
        <f t="shared" ca="1" si="92"/>
        <v/>
      </c>
      <c r="T55" s="357" t="str">
        <f t="shared" ca="1" si="93"/>
        <v/>
      </c>
      <c r="U55" s="58" t="str">
        <f t="shared" ca="1" si="117"/>
        <v/>
      </c>
      <c r="V55" s="58" t="str">
        <f t="shared" ca="1" si="118"/>
        <v/>
      </c>
      <c r="W55" s="210" t="str">
        <f t="shared" ca="1" si="94"/>
        <v/>
      </c>
      <c r="X55" s="369">
        <f ca="1">IFERROR(VLOOKUP(W55,'（様式１号）３整理番号表'!$B$4:$H$5,2,FALSE),0)</f>
        <v>0</v>
      </c>
      <c r="Y55" s="768" t="str" cm="1">
        <f t="array" aca="1" ref="Y55" ca="1">IF(AND(D55=0,F55=0),"",IF(COUNTIF(D$11:D55,D55)=1,1,IF(COUNTIFS(D$11:D55,D55,F$11:F55,F55)=1,INDEX((D$11:D55,F$11:F55,Y$11:Y55),MATCH(_xlfn.MAXIFS(F$11:F54,D$11:D54,D55),$F$11:F55,0),1,3)+1,INDEX((D$11:D55,F$11:F55,Y$11:Y55),MATCH(D55&amp;F55,D$11:D55&amp;F$11:F55,0),1,3))))</f>
        <v/>
      </c>
      <c r="Z55" s="40" t="str">
        <f t="shared" ca="1" si="107"/>
        <v/>
      </c>
      <c r="AA55" s="78" t="str">
        <f t="shared" ca="1" si="25"/>
        <v/>
      </c>
      <c r="AB55" s="93">
        <f ca="1">IFERROR(VLOOKUP(AA55,'（様式１号）３整理番号表'!$B$10:$H$16,2,FALSE),0)</f>
        <v>0</v>
      </c>
      <c r="AC55" s="78" t="str">
        <f t="shared" ca="1" si="26"/>
        <v/>
      </c>
      <c r="AD55" s="78" t="str">
        <f t="shared" ca="1" si="27"/>
        <v/>
      </c>
      <c r="AE55" s="93">
        <f ca="1">IFERROR(VLOOKUP(AD55,'（様式１号）３整理番号表'!$B$21:$H$22,2,FALSE),0)</f>
        <v>0</v>
      </c>
      <c r="AF55" s="78" t="str">
        <f t="shared" ca="1" si="3"/>
        <v/>
      </c>
      <c r="AG55" s="93">
        <f ca="1">IFERROR(VLOOKUP(AF55,'（様式１号）３整理番号表'!$B$26:$H$31,2,FALSE),0)</f>
        <v>0</v>
      </c>
      <c r="AH55" s="78" t="str">
        <f t="shared" ca="1" si="28"/>
        <v/>
      </c>
      <c r="AI55" s="93">
        <f ca="1">IFERROR(VLOOKUP(AH55,'（様式１号）３整理番号表'!$J$5:$N$59,2,FALSE),0)</f>
        <v>0</v>
      </c>
      <c r="AJ55" s="77" t="str">
        <f t="shared" ca="1" si="29"/>
        <v/>
      </c>
      <c r="AK55" s="93">
        <f ca="1">IFERROR(VLOOKUP(AJ55,'（様式１号）３整理番号表'!$P$5:$R$29,2,FALSE),0)</f>
        <v>0</v>
      </c>
      <c r="AL55" s="96" t="str">
        <f t="shared" ca="1" si="30"/>
        <v/>
      </c>
      <c r="AM55" s="96" t="str">
        <f t="shared" ca="1" si="31"/>
        <v/>
      </c>
      <c r="AN55" s="96"/>
      <c r="AO55" s="77" t="str">
        <f t="shared" ca="1" si="32"/>
        <v/>
      </c>
      <c r="AP55" s="93">
        <f ca="1">IFERROR(VLOOKUP(AO55,'（様式１号）３整理番号表'!$P$5:$R$29,2,FALSE),0)</f>
        <v>0</v>
      </c>
      <c r="AQ55" s="78" t="str">
        <f t="shared" ca="1" si="33"/>
        <v/>
      </c>
      <c r="AR55" s="93">
        <f t="shared" ca="1" si="110"/>
        <v>0</v>
      </c>
      <c r="AS55" s="78" t="str">
        <f t="shared" ca="1" si="35"/>
        <v/>
      </c>
      <c r="AT55" s="40" t="str">
        <f t="shared" ca="1" si="36"/>
        <v/>
      </c>
      <c r="AU55" s="93" t="str">
        <f t="shared" ca="1" si="111"/>
        <v/>
      </c>
      <c r="AV55" s="212" t="str">
        <f t="shared" ca="1" si="38"/>
        <v/>
      </c>
      <c r="AW55" s="81" t="str">
        <f t="shared" ca="1" si="39"/>
        <v/>
      </c>
      <c r="AX55" s="622" t="str">
        <f t="shared" ca="1" si="129"/>
        <v/>
      </c>
      <c r="AY55" s="622" t="str">
        <f t="shared" ca="1" si="129"/>
        <v/>
      </c>
      <c r="AZ55" s="622" t="str">
        <f t="shared" ca="1" si="129"/>
        <v/>
      </c>
      <c r="BA55" s="622" t="str">
        <f t="shared" ca="1" si="129"/>
        <v/>
      </c>
      <c r="BB55" s="622" t="str">
        <f t="shared" ca="1" si="40"/>
        <v/>
      </c>
      <c r="BC55" s="622" t="str">
        <f t="shared" ca="1" si="130"/>
        <v/>
      </c>
      <c r="BD55" s="622" t="str">
        <f t="shared" ca="1" si="130"/>
        <v/>
      </c>
      <c r="BE55" s="622" t="str">
        <f t="shared" ca="1" si="130"/>
        <v/>
      </c>
      <c r="BF55" s="77" t="str">
        <f t="shared" ca="1" si="41"/>
        <v/>
      </c>
      <c r="BG55" s="78" t="str">
        <f t="shared" ca="1" si="42"/>
        <v/>
      </c>
      <c r="BH55" s="94">
        <f ca="1">IF(BF55&lt;&gt;"",INDEX('（様式１号）３整理番号表'!$AB$7:$AQ$12,MATCH(BF55,'（様式１号）３整理番号表'!$AA$7:$AA$12,0),MATCH(BG55,'（様式１号）３整理番号表'!$AB$6:$AQ$6,0)),0)</f>
        <v>0</v>
      </c>
      <c r="BI55" s="96" t="str">
        <f t="shared" ca="1" si="112"/>
        <v/>
      </c>
      <c r="BJ55" s="80" t="str">
        <f t="shared" ca="1" si="113"/>
        <v/>
      </c>
      <c r="BK55" s="81" t="str">
        <f t="shared" ca="1" si="44"/>
        <v/>
      </c>
      <c r="BL55" s="80" t="str">
        <f t="shared" ca="1" si="45"/>
        <v/>
      </c>
      <c r="BM55" s="79" t="str">
        <f t="shared" ca="1" si="46"/>
        <v/>
      </c>
      <c r="BN55" s="82" t="str">
        <f t="shared" ca="1" si="47"/>
        <v/>
      </c>
      <c r="BO55" s="83" t="str">
        <f t="shared" ca="1" si="48"/>
        <v/>
      </c>
      <c r="BP55" s="84" t="str">
        <f t="shared" ca="1" si="49"/>
        <v/>
      </c>
      <c r="BQ55" s="82" t="str">
        <f t="shared" ca="1" si="50"/>
        <v/>
      </c>
      <c r="BR55" s="97" t="str">
        <f t="shared" ca="1" si="51"/>
        <v/>
      </c>
      <c r="BS55" s="95" t="str">
        <f t="shared" ca="1" si="52"/>
        <v/>
      </c>
      <c r="BT55" s="184" t="str">
        <f t="shared" ca="1" si="9"/>
        <v/>
      </c>
      <c r="BU55" s="611" t="str">
        <f t="shared" ca="1" si="53"/>
        <v/>
      </c>
      <c r="BV55" s="77" t="str">
        <f t="shared" ca="1" si="54"/>
        <v/>
      </c>
      <c r="BW55" s="85" t="str">
        <f t="shared" ca="1" si="55"/>
        <v/>
      </c>
      <c r="BX55" s="86" t="str">
        <f t="shared" ca="1" si="56"/>
        <v/>
      </c>
      <c r="BY55" s="231">
        <f ca="1">IF('ポイント要件確認等（個別表）'!AD55=1,ROUNDDOWN('ポイント要件確認等（個別表）'!AV55,-3),IF('ポイント要件確認等（個別表）'!AD55=2,ROUNDDOWN('ポイント要件確認等（個別表）'!BH55,-3),IF('ポイント要件確認等（個別表）'!AD55=3,ROUNDDOWN('ポイント要件確認等（個別表）'!BT55,-3),0)))</f>
        <v>0</v>
      </c>
      <c r="BZ55" s="86" t="str">
        <f t="shared" ca="1" si="57"/>
        <v/>
      </c>
      <c r="CA55" s="232" t="str">
        <f t="shared" ca="1" si="58"/>
        <v/>
      </c>
      <c r="CB55" s="232">
        <f t="shared" ca="1" si="114"/>
        <v>0</v>
      </c>
      <c r="CC55" s="86" t="str">
        <f t="shared" ca="1" si="60"/>
        <v/>
      </c>
      <c r="CD55" s="86" t="str">
        <f t="shared" ca="1" si="61"/>
        <v/>
      </c>
      <c r="CE55" s="609"/>
      <c r="CF55" s="86" t="str">
        <f t="shared" ca="1" si="62"/>
        <v/>
      </c>
      <c r="CG55" s="185" t="str">
        <f t="shared" ca="1" si="63"/>
        <v/>
      </c>
      <c r="CH55" s="246" t="str">
        <f t="shared" ca="1" si="64"/>
        <v>含税額</v>
      </c>
      <c r="CI55" s="247" t="str">
        <f t="shared" ca="1" si="95"/>
        <v/>
      </c>
      <c r="CJ55" s="87" t="str">
        <f ca="1">IFERROR(IF(INDIRECT("'("&amp;'２個別表'!EO55&amp;")'!AR"&amp;84+EP55)&lt;&gt;1,"",1),"")</f>
        <v/>
      </c>
      <c r="CK55" s="244" t="str">
        <f t="shared" ca="1" si="119"/>
        <v/>
      </c>
      <c r="CL55" s="235" t="str">
        <f t="shared" ca="1" si="120"/>
        <v/>
      </c>
      <c r="CM55" s="239" t="str">
        <f t="shared" ca="1" si="121"/>
        <v/>
      </c>
      <c r="CN55" s="77" t="str">
        <f t="shared" ca="1" si="122"/>
        <v/>
      </c>
      <c r="CO55" s="93" t="str">
        <f ca="1">IFERROR(VLOOKUP(CN55,'（様式１号）３整理番号表'!$T$5:$V$15,2,FALSE),"")</f>
        <v/>
      </c>
      <c r="CP55" s="78" t="str">
        <f t="shared" ca="1" si="123"/>
        <v/>
      </c>
      <c r="CQ55" s="93" t="str">
        <f ca="1">IFERROR(VLOOKUP(CP55,'（様式１号）３整理番号表'!$T$19:$V$24,2,FALSE),"")</f>
        <v/>
      </c>
      <c r="CR55" s="78" t="str">
        <f ca="1">IFERROR(IF(INDIRECT("'("&amp;'２個別表'!EO55&amp;")'!AV"&amp;84+EP55)&lt;&gt;1,"",1),"")</f>
        <v/>
      </c>
      <c r="CS55" s="232">
        <f t="shared" ca="1" si="115"/>
        <v>0</v>
      </c>
      <c r="CT55" s="248">
        <f t="shared" ca="1" si="116"/>
        <v>0</v>
      </c>
      <c r="CU55" s="376" t="str">
        <f ca="1">IF(ER55="補強",IF(COUNTIFS($Z$11:Z55,Z55,$W$11:W55,1)=1,"１①",""),IF(COUNTIFS($Z$11:Z55,Z55,$W$11:W55,2)=1,"２①",""))</f>
        <v/>
      </c>
      <c r="CV55" s="57" t="str">
        <f t="shared" ca="1" si="126"/>
        <v/>
      </c>
      <c r="CW55" s="879" t="str">
        <f t="shared" ca="1" si="127"/>
        <v/>
      </c>
      <c r="CX55" s="256" t="str">
        <f t="shared" ca="1" si="12"/>
        <v/>
      </c>
      <c r="CY55" s="256" t="str">
        <f t="shared" ca="1" si="13"/>
        <v/>
      </c>
      <c r="CZ55" s="256" t="str">
        <f t="shared" ca="1" si="14"/>
        <v/>
      </c>
      <c r="DA55" s="256" t="str">
        <f t="shared" ca="1" si="15"/>
        <v/>
      </c>
      <c r="DB55" s="316" t="str">
        <f ca="1">IFERROR(VLOOKUP($CU55,'（様式１号）３整理番号表'!$Z$19:$AB$32,3,FALSE),"")</f>
        <v/>
      </c>
      <c r="DC55" s="259" t="str">
        <f t="shared" ca="1" si="72"/>
        <v>-</v>
      </c>
      <c r="DD55" s="618" t="str">
        <f t="shared" ca="1" si="73"/>
        <v/>
      </c>
      <c r="DE55" s="321" t="str">
        <f ca="1">IF(AND(AO55=18,AS55=1),IF(COUNTIFS($Y$11:Y55,Y55,$AS$11:AS55,1)=1,"２②",""),IF($CU55="１①",INDEX(INDIRECT("'("&amp;$EO55&amp;")'!AR116:BB116"),1,MATCH(INDIRECT("'("&amp;$EO55&amp;")'!C118"),INDIRECT("'("&amp;$EO55&amp;")'!AR119:BB119"),0)),""))</f>
        <v/>
      </c>
      <c r="DF55" s="324" t="str">
        <f t="shared" ca="1" si="100"/>
        <v/>
      </c>
      <c r="DG55" s="313" t="str">
        <f t="shared" ca="1" si="101"/>
        <v/>
      </c>
      <c r="DH55" s="313" t="str">
        <f t="shared" ca="1" si="102"/>
        <v/>
      </c>
      <c r="DI55" s="313" t="str">
        <f t="shared" ca="1" si="103"/>
        <v/>
      </c>
      <c r="DJ55" s="313" t="str">
        <f t="shared" ca="1" si="104"/>
        <v/>
      </c>
      <c r="DK55" s="328" t="str">
        <f t="shared" ca="1" si="105"/>
        <v/>
      </c>
      <c r="DL55" s="334" t="str">
        <f t="shared" ca="1" si="74"/>
        <v/>
      </c>
      <c r="DM55" s="915" t="str">
        <f t="shared" ca="1" si="106"/>
        <v/>
      </c>
      <c r="DN55" s="15"/>
      <c r="DO55" s="324"/>
      <c r="DP55" s="16"/>
      <c r="DQ55" s="16"/>
      <c r="DR55" s="16"/>
      <c r="DS55" s="16"/>
      <c r="DT55" s="318" t="str">
        <f>IFERROR(VLOOKUP($DN55,'（様式１号）３整理番号表'!$Z$19:$AB$32,3,FALSE),"")</f>
        <v/>
      </c>
      <c r="DU55" s="259" t="str">
        <f t="shared" si="75"/>
        <v/>
      </c>
      <c r="DV55" s="14"/>
      <c r="DW55" s="17" t="str">
        <f t="shared" ca="1" si="76"/>
        <v/>
      </c>
      <c r="DX55" s="88" t="str">
        <f t="shared" ca="1" si="99"/>
        <v/>
      </c>
      <c r="DZ55" s="339">
        <f t="shared" ca="1" si="131"/>
        <v>0</v>
      </c>
      <c r="EA55" s="339">
        <f t="shared" ca="1" si="131"/>
        <v>0</v>
      </c>
      <c r="EB55" s="339">
        <f t="shared" ca="1" si="131"/>
        <v>0</v>
      </c>
      <c r="EC55" s="339">
        <f t="shared" ca="1" si="131"/>
        <v>0</v>
      </c>
      <c r="ED55" s="339">
        <f t="shared" ca="1" si="131"/>
        <v>0</v>
      </c>
      <c r="EE55" s="339">
        <f t="shared" ca="1" si="131"/>
        <v>0</v>
      </c>
      <c r="EF55" s="339">
        <f t="shared" ca="1" si="131"/>
        <v>0</v>
      </c>
      <c r="EG55" s="339">
        <f t="shared" ca="1" si="131"/>
        <v>0</v>
      </c>
      <c r="EH55" s="339">
        <f t="shared" ca="1" si="131"/>
        <v>0</v>
      </c>
      <c r="EI55" s="339">
        <f t="shared" ca="1" si="131"/>
        <v>0</v>
      </c>
      <c r="EJ55" s="339">
        <f t="shared" ca="1" si="131"/>
        <v>0</v>
      </c>
      <c r="EK55" s="339">
        <f t="shared" ca="1" si="131"/>
        <v>0</v>
      </c>
      <c r="EL55" s="339">
        <f t="shared" ca="1" si="131"/>
        <v>0</v>
      </c>
      <c r="EM55" s="339">
        <f t="shared" ca="1" si="131"/>
        <v>0</v>
      </c>
      <c r="EO55" s="298" t="str">
        <f t="shared" ca="1" si="78"/>
        <v/>
      </c>
      <c r="EP55" s="298" t="str">
        <f t="shared" ca="1" si="96"/>
        <v/>
      </c>
      <c r="EQ55" s="298" t="str">
        <f t="shared" ca="1" si="97"/>
        <v/>
      </c>
      <c r="ER55" s="298" t="str">
        <f t="shared" ca="1" si="79"/>
        <v/>
      </c>
      <c r="ES55" s="298" t="str">
        <f ca="1">IFERROR(INDEX('郵便番号（石川県）'!$A$3:$F$2574,MATCH(INDIRECT("'("&amp;EO55&amp;")'!E7"),'郵便番号（石川県）'!$A$3:$A$2574,0),6),"")</f>
        <v/>
      </c>
      <c r="ET55" s="298" t="str">
        <f ca="1">IFERROR(INDEX('郵便番号（石川県）'!$A$3:$F$2574,MATCH(INDIRECT("'("&amp;$EO55&amp;")'!E7"),'郵便番号（石川県）'!$A$3:$A$2574,0),5),"")</f>
        <v/>
      </c>
      <c r="EU55" s="298" t="str">
        <f t="shared" ca="1" si="80"/>
        <v/>
      </c>
      <c r="EV55" s="298" t="str">
        <f t="shared" ca="1" si="81"/>
        <v/>
      </c>
      <c r="EW55" s="298" t="str">
        <f t="shared" ca="1" si="82"/>
        <v/>
      </c>
      <c r="EX55" s="298" t="str">
        <f t="shared" ca="1" si="83"/>
        <v/>
      </c>
      <c r="EY55" s="298" t="str">
        <f t="shared" ca="1" si="84"/>
        <v/>
      </c>
      <c r="EZ55" s="298" t="str">
        <f t="shared" ca="1" si="85"/>
        <v/>
      </c>
      <c r="FA55" s="298" t="str">
        <f t="shared" ca="1" si="86"/>
        <v/>
      </c>
      <c r="FB55" s="298" t="str">
        <f t="shared" ca="1" si="87"/>
        <v/>
      </c>
      <c r="FC55" s="298" t="str">
        <f t="shared" ca="1" si="88"/>
        <v/>
      </c>
      <c r="FD55" s="627" t="str">
        <f t="shared" ca="1" si="89"/>
        <v/>
      </c>
      <c r="FE55" s="629">
        <v>45</v>
      </c>
      <c r="FF55" s="299" t="str">
        <f t="shared" ca="1" si="90"/>
        <v/>
      </c>
      <c r="FG55" s="993" t="str">
        <f t="shared" ca="1" si="98"/>
        <v/>
      </c>
      <c r="FH55" s="672" t="str">
        <f t="shared" ca="1" si="91"/>
        <v/>
      </c>
      <c r="FI55" s="299">
        <f ca="1">COUNTIF($FH$11:FH55,"■")</f>
        <v>0</v>
      </c>
    </row>
    <row r="56" spans="1:165" ht="34.5" customHeight="1">
      <c r="A56" s="445">
        <f t="shared" ca="1" si="19"/>
        <v>0</v>
      </c>
      <c r="B56" s="446">
        <f>IF(R56&lt;&gt;"",IF(COUNTIF(R$11:R56,R56)=1,MAX(B$11:B55)+1,INDEX(B$11:B55,MATCH(R56,R$11:R55,0),1)),0)</f>
        <v>1</v>
      </c>
      <c r="C56" s="446">
        <f ca="1">IF(T56&lt;&gt;"",IF(COUNTIF(T$11:T56,T56)=1,MAX(C$11:C55)+1,INDEX(C$11:C55,MATCH(T56,T$11:T55,0),1)),0)</f>
        <v>0</v>
      </c>
      <c r="D56" s="446">
        <f ca="1">IF(U56&lt;&gt;"",IF(COUNTIF(U$11:U56,U56)=1,MAX(D$11:D55)+1,INDEX(D$11:D55,MATCH(U56,U$11:U55,0),1)),0)</f>
        <v>0</v>
      </c>
      <c r="E56" s="446">
        <f ca="1">IF(S56&lt;&gt;"",IF(COUNTIF(S$11:S56,S56)=1,MAX(E$11:E55)+1,INDEX(E$11:E55,MATCH(S56,S$11:S55,0),1)),0)</f>
        <v>0</v>
      </c>
      <c r="F56" s="446">
        <f ca="1">IF(Z56&lt;&gt;"",IF(COUNTIF(Z$11:Z56,Z56)=1,MAX(F$11:F55)+1,INDEX(F$11:F55,MATCH(Z56,Z$11:Z55,0),1)),0)</f>
        <v>0</v>
      </c>
      <c r="G56" s="447" cm="1">
        <f t="array" aca="1" ref="G56" ca="1">IF(Z56&lt;&gt;"",IF(COUNTIFS(Z$11:Z56,Z56,W$11:W56,W56)=1,MAX(G$11:G55)+1,INDEX(G$11:G55,MATCH(Z56&amp;W56,Z$11:Z55&amp;W$11:W56,0),1)),0)</f>
        <v>0</v>
      </c>
      <c r="H56" s="447">
        <f t="shared" ca="1" si="20"/>
        <v>0</v>
      </c>
      <c r="I56" s="447">
        <f ca="1">IF(T56="",0,IF(COUNTIF(T$11:T56,T56)=1,1,0))</f>
        <v>0</v>
      </c>
      <c r="J56" s="447">
        <f ca="1">IF(U56="",0,IF(COUNTIF(U$11:U56,U56)=1,1,0))</f>
        <v>0</v>
      </c>
      <c r="K56" s="447">
        <f ca="1">IF(S56="",0,IF(COUNTIF(S$11:S56,S56)=1,1,0))</f>
        <v>0</v>
      </c>
      <c r="L56" s="446">
        <f ca="1">IF(Z56="",0,IF(COUNTIF(Z$11:Z56,Z56)=1,1,0))</f>
        <v>0</v>
      </c>
      <c r="M56" s="767">
        <f ca="1">IF($W56=2,IF(COUNTIFS($W$11:$W56,2,$Z$11:$Z56,$Z56)=1,1,0),0)</f>
        <v>0</v>
      </c>
      <c r="N56" s="767">
        <f ca="1">IF($W56=1,IF(COUNTIFS($W$11:$W56,2,$Z$11:$Z56,$Z56)=1,1,0),0)</f>
        <v>0</v>
      </c>
      <c r="O56" s="446">
        <f ca="1">IF(H56=0,0,IF(COUNTIF(Z$11:Z56,Z56)=1,1,0))</f>
        <v>0</v>
      </c>
      <c r="P56" s="448" t="str">
        <f t="shared" ca="1" si="21"/>
        <v>石川県</v>
      </c>
      <c r="Q56" s="89">
        <f t="shared" ca="1" si="22"/>
        <v>46</v>
      </c>
      <c r="R56" s="170" t="s">
        <v>459</v>
      </c>
      <c r="S56" s="357" t="str">
        <f t="shared" ca="1" si="92"/>
        <v/>
      </c>
      <c r="T56" s="357" t="str">
        <f t="shared" ca="1" si="93"/>
        <v/>
      </c>
      <c r="U56" s="58" t="str">
        <f t="shared" ca="1" si="117"/>
        <v/>
      </c>
      <c r="V56" s="58" t="str">
        <f t="shared" ca="1" si="118"/>
        <v/>
      </c>
      <c r="W56" s="210" t="str">
        <f t="shared" ca="1" si="94"/>
        <v/>
      </c>
      <c r="X56" s="369">
        <f ca="1">IFERROR(VLOOKUP(W56,'（様式１号）３整理番号表'!$B$4:$H$5,2,FALSE),0)</f>
        <v>0</v>
      </c>
      <c r="Y56" s="768" t="str" cm="1">
        <f t="array" aca="1" ref="Y56" ca="1">IF(AND(D56=0,F56=0),"",IF(COUNTIF(D$11:D56,D56)=1,1,IF(COUNTIFS(D$11:D56,D56,F$11:F56,F56)=1,INDEX((D$11:D56,F$11:F56,Y$11:Y56),MATCH(_xlfn.MAXIFS(F$11:F55,D$11:D55,D56),$F$11:F56,0),1,3)+1,INDEX((D$11:D56,F$11:F56,Y$11:Y56),MATCH(D56&amp;F56,D$11:D56&amp;F$11:F56,0),1,3))))</f>
        <v/>
      </c>
      <c r="Z56" s="40" t="str">
        <f t="shared" ca="1" si="107"/>
        <v/>
      </c>
      <c r="AA56" s="78" t="str">
        <f t="shared" ca="1" si="25"/>
        <v/>
      </c>
      <c r="AB56" s="93">
        <f ca="1">IFERROR(VLOOKUP(AA56,'（様式１号）３整理番号表'!$B$10:$H$16,2,FALSE),0)</f>
        <v>0</v>
      </c>
      <c r="AC56" s="78" t="str">
        <f t="shared" ca="1" si="26"/>
        <v/>
      </c>
      <c r="AD56" s="78" t="str">
        <f t="shared" ca="1" si="27"/>
        <v/>
      </c>
      <c r="AE56" s="93">
        <f ca="1">IFERROR(VLOOKUP(AD56,'（様式１号）３整理番号表'!$B$21:$H$22,2,FALSE),0)</f>
        <v>0</v>
      </c>
      <c r="AF56" s="78" t="str">
        <f t="shared" ca="1" si="3"/>
        <v/>
      </c>
      <c r="AG56" s="93">
        <f ca="1">IFERROR(VLOOKUP(AF56,'（様式１号）３整理番号表'!$B$26:$H$31,2,FALSE),0)</f>
        <v>0</v>
      </c>
      <c r="AH56" s="78" t="str">
        <f t="shared" ca="1" si="28"/>
        <v/>
      </c>
      <c r="AI56" s="93">
        <f ca="1">IFERROR(VLOOKUP(AH56,'（様式１号）３整理番号表'!$J$5:$N$59,2,FALSE),0)</f>
        <v>0</v>
      </c>
      <c r="AJ56" s="77" t="str">
        <f t="shared" ca="1" si="29"/>
        <v/>
      </c>
      <c r="AK56" s="93">
        <f ca="1">IFERROR(VLOOKUP(AJ56,'（様式１号）３整理番号表'!$P$5:$R$29,2,FALSE),0)</f>
        <v>0</v>
      </c>
      <c r="AL56" s="96" t="str">
        <f t="shared" ca="1" si="30"/>
        <v/>
      </c>
      <c r="AM56" s="96" t="str">
        <f t="shared" ca="1" si="31"/>
        <v/>
      </c>
      <c r="AN56" s="96"/>
      <c r="AO56" s="77" t="str">
        <f t="shared" ca="1" si="32"/>
        <v/>
      </c>
      <c r="AP56" s="93">
        <f ca="1">IFERROR(VLOOKUP(AO56,'（様式１号）３整理番号表'!$P$5:$R$29,2,FALSE),0)</f>
        <v>0</v>
      </c>
      <c r="AQ56" s="78" t="str">
        <f t="shared" ca="1" si="33"/>
        <v/>
      </c>
      <c r="AR56" s="93">
        <f t="shared" ca="1" si="110"/>
        <v>0</v>
      </c>
      <c r="AS56" s="78" t="str">
        <f t="shared" ca="1" si="35"/>
        <v/>
      </c>
      <c r="AT56" s="40" t="str">
        <f t="shared" ca="1" si="36"/>
        <v/>
      </c>
      <c r="AU56" s="93" t="str">
        <f t="shared" ca="1" si="111"/>
        <v/>
      </c>
      <c r="AV56" s="212" t="str">
        <f t="shared" ca="1" si="38"/>
        <v/>
      </c>
      <c r="AW56" s="81" t="str">
        <f t="shared" ca="1" si="39"/>
        <v/>
      </c>
      <c r="AX56" s="622" t="str">
        <f t="shared" ca="1" si="129"/>
        <v/>
      </c>
      <c r="AY56" s="622" t="str">
        <f t="shared" ca="1" si="129"/>
        <v/>
      </c>
      <c r="AZ56" s="622" t="str">
        <f t="shared" ca="1" si="129"/>
        <v/>
      </c>
      <c r="BA56" s="622" t="str">
        <f t="shared" ca="1" si="129"/>
        <v/>
      </c>
      <c r="BB56" s="622" t="str">
        <f t="shared" ca="1" si="40"/>
        <v/>
      </c>
      <c r="BC56" s="622" t="str">
        <f t="shared" ca="1" si="130"/>
        <v/>
      </c>
      <c r="BD56" s="622" t="str">
        <f t="shared" ca="1" si="130"/>
        <v/>
      </c>
      <c r="BE56" s="622" t="str">
        <f t="shared" ca="1" si="130"/>
        <v/>
      </c>
      <c r="BF56" s="77" t="str">
        <f t="shared" ca="1" si="41"/>
        <v/>
      </c>
      <c r="BG56" s="78" t="str">
        <f t="shared" ca="1" si="42"/>
        <v/>
      </c>
      <c r="BH56" s="94">
        <f ca="1">IF(BF56&lt;&gt;"",INDEX('（様式１号）３整理番号表'!$AB$7:$AQ$12,MATCH(BF56,'（様式１号）３整理番号表'!$AA$7:$AA$12,0),MATCH(BG56,'（様式１号）３整理番号表'!$AB$6:$AQ$6,0)),0)</f>
        <v>0</v>
      </c>
      <c r="BI56" s="96" t="str">
        <f t="shared" ca="1" si="112"/>
        <v/>
      </c>
      <c r="BJ56" s="80" t="str">
        <f t="shared" ca="1" si="113"/>
        <v/>
      </c>
      <c r="BK56" s="81" t="str">
        <f t="shared" ca="1" si="44"/>
        <v/>
      </c>
      <c r="BL56" s="80" t="str">
        <f t="shared" ca="1" si="45"/>
        <v/>
      </c>
      <c r="BM56" s="79" t="str">
        <f t="shared" ca="1" si="46"/>
        <v/>
      </c>
      <c r="BN56" s="82" t="str">
        <f t="shared" ca="1" si="47"/>
        <v/>
      </c>
      <c r="BO56" s="83" t="str">
        <f t="shared" ca="1" si="48"/>
        <v/>
      </c>
      <c r="BP56" s="84" t="str">
        <f t="shared" ca="1" si="49"/>
        <v/>
      </c>
      <c r="BQ56" s="82" t="str">
        <f t="shared" ca="1" si="50"/>
        <v/>
      </c>
      <c r="BR56" s="97" t="str">
        <f t="shared" ca="1" si="51"/>
        <v/>
      </c>
      <c r="BS56" s="95" t="str">
        <f t="shared" ca="1" si="52"/>
        <v/>
      </c>
      <c r="BT56" s="184" t="str">
        <f t="shared" ca="1" si="9"/>
        <v/>
      </c>
      <c r="BU56" s="611" t="str">
        <f t="shared" ca="1" si="53"/>
        <v/>
      </c>
      <c r="BV56" s="77" t="str">
        <f t="shared" ca="1" si="54"/>
        <v/>
      </c>
      <c r="BW56" s="85" t="str">
        <f t="shared" ca="1" si="55"/>
        <v/>
      </c>
      <c r="BX56" s="86" t="str">
        <f t="shared" ca="1" si="56"/>
        <v/>
      </c>
      <c r="BY56" s="231">
        <f ca="1">IF('ポイント要件確認等（個別表）'!AD56=1,ROUNDDOWN('ポイント要件確認等（個別表）'!AV56,-3),IF('ポイント要件確認等（個別表）'!AD56=2,ROUNDDOWN('ポイント要件確認等（個別表）'!BH56,-3),IF('ポイント要件確認等（個別表）'!AD56=3,ROUNDDOWN('ポイント要件確認等（個別表）'!BT56,-3),0)))</f>
        <v>0</v>
      </c>
      <c r="BZ56" s="86" t="str">
        <f t="shared" ca="1" si="57"/>
        <v/>
      </c>
      <c r="CA56" s="232" t="str">
        <f t="shared" ca="1" si="58"/>
        <v/>
      </c>
      <c r="CB56" s="232">
        <f t="shared" ca="1" si="114"/>
        <v>0</v>
      </c>
      <c r="CC56" s="86" t="str">
        <f t="shared" ca="1" si="60"/>
        <v/>
      </c>
      <c r="CD56" s="86" t="str">
        <f t="shared" ca="1" si="61"/>
        <v/>
      </c>
      <c r="CE56" s="609"/>
      <c r="CF56" s="86" t="str">
        <f t="shared" ca="1" si="62"/>
        <v/>
      </c>
      <c r="CG56" s="185" t="str">
        <f t="shared" ca="1" si="63"/>
        <v/>
      </c>
      <c r="CH56" s="246" t="str">
        <f t="shared" ca="1" si="64"/>
        <v>含税額</v>
      </c>
      <c r="CI56" s="247" t="str">
        <f t="shared" ca="1" si="95"/>
        <v/>
      </c>
      <c r="CJ56" s="87" t="str">
        <f ca="1">IFERROR(IF(INDIRECT("'("&amp;'２個別表'!EO56&amp;")'!AR"&amp;84+EP56)&lt;&gt;1,"",1),"")</f>
        <v/>
      </c>
      <c r="CK56" s="244" t="str">
        <f t="shared" ca="1" si="119"/>
        <v/>
      </c>
      <c r="CL56" s="235" t="str">
        <f t="shared" ca="1" si="120"/>
        <v/>
      </c>
      <c r="CM56" s="239" t="str">
        <f t="shared" ca="1" si="121"/>
        <v/>
      </c>
      <c r="CN56" s="77" t="str">
        <f t="shared" ca="1" si="122"/>
        <v/>
      </c>
      <c r="CO56" s="93" t="str">
        <f ca="1">IFERROR(VLOOKUP(CN56,'（様式１号）３整理番号表'!$T$5:$V$15,2,FALSE),"")</f>
        <v/>
      </c>
      <c r="CP56" s="78" t="str">
        <f t="shared" ca="1" si="123"/>
        <v/>
      </c>
      <c r="CQ56" s="93" t="str">
        <f ca="1">IFERROR(VLOOKUP(CP56,'（様式１号）３整理番号表'!$T$19:$V$24,2,FALSE),"")</f>
        <v/>
      </c>
      <c r="CR56" s="78" t="str">
        <f ca="1">IFERROR(IF(INDIRECT("'("&amp;'２個別表'!EO56&amp;")'!AV"&amp;84+EP56)&lt;&gt;1,"",1),"")</f>
        <v/>
      </c>
      <c r="CS56" s="232">
        <f t="shared" ca="1" si="115"/>
        <v>0</v>
      </c>
      <c r="CT56" s="248">
        <f t="shared" ca="1" si="116"/>
        <v>0</v>
      </c>
      <c r="CU56" s="376" t="str">
        <f ca="1">IF(ER56="補強",IF(COUNTIFS($Z$11:Z56,Z56,$W$11:W56,1)=1,"１①",""),IF(COUNTIFS($Z$11:Z56,Z56,$W$11:W56,2)=1,"２①",""))</f>
        <v/>
      </c>
      <c r="CV56" s="57" t="str">
        <f t="shared" ca="1" si="126"/>
        <v/>
      </c>
      <c r="CW56" s="879" t="str">
        <f t="shared" ca="1" si="127"/>
        <v/>
      </c>
      <c r="CX56" s="256" t="str">
        <f t="shared" ca="1" si="12"/>
        <v/>
      </c>
      <c r="CY56" s="256" t="str">
        <f t="shared" ca="1" si="13"/>
        <v/>
      </c>
      <c r="CZ56" s="256" t="str">
        <f t="shared" ca="1" si="14"/>
        <v/>
      </c>
      <c r="DA56" s="256" t="str">
        <f t="shared" ca="1" si="15"/>
        <v/>
      </c>
      <c r="DB56" s="316" t="str">
        <f ca="1">IFERROR(VLOOKUP($CU56,'（様式１号）３整理番号表'!$Z$19:$AB$32,3,FALSE),"")</f>
        <v/>
      </c>
      <c r="DC56" s="259" t="str">
        <f t="shared" ca="1" si="72"/>
        <v>-</v>
      </c>
      <c r="DD56" s="618" t="str">
        <f t="shared" ca="1" si="73"/>
        <v/>
      </c>
      <c r="DE56" s="321" t="str">
        <f ca="1">IF(AND(AO56=18,AS56=1),IF(COUNTIFS($Y$11:Y56,Y56,$AS$11:AS56,1)=1,"２②",""),IF($CU56="１①",INDEX(INDIRECT("'("&amp;$EO56&amp;")'!AR116:BB116"),1,MATCH(INDIRECT("'("&amp;$EO56&amp;")'!C118"),INDIRECT("'("&amp;$EO56&amp;")'!AR119:BB119"),0)),""))</f>
        <v/>
      </c>
      <c r="DF56" s="324" t="str">
        <f t="shared" ca="1" si="100"/>
        <v/>
      </c>
      <c r="DG56" s="313" t="str">
        <f t="shared" ca="1" si="101"/>
        <v/>
      </c>
      <c r="DH56" s="313" t="str">
        <f t="shared" ca="1" si="102"/>
        <v/>
      </c>
      <c r="DI56" s="313" t="str">
        <f t="shared" ca="1" si="103"/>
        <v/>
      </c>
      <c r="DJ56" s="313" t="str">
        <f t="shared" ca="1" si="104"/>
        <v/>
      </c>
      <c r="DK56" s="328" t="str">
        <f t="shared" ca="1" si="105"/>
        <v/>
      </c>
      <c r="DL56" s="334" t="str">
        <f t="shared" ca="1" si="74"/>
        <v/>
      </c>
      <c r="DM56" s="915" t="str">
        <f t="shared" ca="1" si="106"/>
        <v/>
      </c>
      <c r="DN56" s="15"/>
      <c r="DO56" s="324"/>
      <c r="DP56" s="16"/>
      <c r="DQ56" s="16"/>
      <c r="DR56" s="16"/>
      <c r="DS56" s="16"/>
      <c r="DT56" s="318" t="str">
        <f>IFERROR(VLOOKUP($DN56,'（様式１号）３整理番号表'!$Z$19:$AB$32,3,FALSE),"")</f>
        <v/>
      </c>
      <c r="DU56" s="259" t="str">
        <f t="shared" si="75"/>
        <v/>
      </c>
      <c r="DV56" s="14"/>
      <c r="DW56" s="17" t="str">
        <f t="shared" ca="1" si="76"/>
        <v/>
      </c>
      <c r="DX56" s="88" t="str">
        <f t="shared" ca="1" si="99"/>
        <v/>
      </c>
      <c r="DZ56" s="339">
        <f t="shared" ca="1" si="131"/>
        <v>0</v>
      </c>
      <c r="EA56" s="339">
        <f t="shared" ca="1" si="131"/>
        <v>0</v>
      </c>
      <c r="EB56" s="339">
        <f t="shared" ca="1" si="131"/>
        <v>0</v>
      </c>
      <c r="EC56" s="339">
        <f t="shared" ca="1" si="131"/>
        <v>0</v>
      </c>
      <c r="ED56" s="339">
        <f t="shared" ca="1" si="131"/>
        <v>0</v>
      </c>
      <c r="EE56" s="339">
        <f t="shared" ca="1" si="131"/>
        <v>0</v>
      </c>
      <c r="EF56" s="339">
        <f t="shared" ca="1" si="131"/>
        <v>0</v>
      </c>
      <c r="EG56" s="339">
        <f t="shared" ca="1" si="131"/>
        <v>0</v>
      </c>
      <c r="EH56" s="339">
        <f t="shared" ca="1" si="131"/>
        <v>0</v>
      </c>
      <c r="EI56" s="339">
        <f t="shared" ca="1" si="131"/>
        <v>0</v>
      </c>
      <c r="EJ56" s="339">
        <f t="shared" ca="1" si="131"/>
        <v>0</v>
      </c>
      <c r="EK56" s="339">
        <f t="shared" ca="1" si="131"/>
        <v>0</v>
      </c>
      <c r="EL56" s="339">
        <f t="shared" ca="1" si="131"/>
        <v>0</v>
      </c>
      <c r="EM56" s="339">
        <f t="shared" ca="1" si="131"/>
        <v>0</v>
      </c>
      <c r="EO56" s="298" t="str">
        <f t="shared" ca="1" si="78"/>
        <v/>
      </c>
      <c r="EP56" s="298" t="str">
        <f t="shared" ca="1" si="96"/>
        <v/>
      </c>
      <c r="EQ56" s="298" t="str">
        <f t="shared" ca="1" si="97"/>
        <v/>
      </c>
      <c r="ER56" s="298" t="str">
        <f t="shared" ca="1" si="79"/>
        <v/>
      </c>
      <c r="ES56" s="298" t="str">
        <f ca="1">IFERROR(INDEX('郵便番号（石川県）'!$A$3:$F$2574,MATCH(INDIRECT("'("&amp;EO56&amp;")'!E7"),'郵便番号（石川県）'!$A$3:$A$2574,0),6),"")</f>
        <v/>
      </c>
      <c r="ET56" s="298" t="str">
        <f ca="1">IFERROR(INDEX('郵便番号（石川県）'!$A$3:$F$2574,MATCH(INDIRECT("'("&amp;$EO56&amp;")'!E7"),'郵便番号（石川県）'!$A$3:$A$2574,0),5),"")</f>
        <v/>
      </c>
      <c r="EU56" s="298" t="str">
        <f t="shared" ca="1" si="80"/>
        <v/>
      </c>
      <c r="EV56" s="298" t="str">
        <f t="shared" ca="1" si="81"/>
        <v/>
      </c>
      <c r="EW56" s="298" t="str">
        <f t="shared" ca="1" si="82"/>
        <v/>
      </c>
      <c r="EX56" s="298" t="str">
        <f t="shared" ca="1" si="83"/>
        <v/>
      </c>
      <c r="EY56" s="298" t="str">
        <f t="shared" ca="1" si="84"/>
        <v/>
      </c>
      <c r="EZ56" s="298" t="str">
        <f t="shared" ca="1" si="85"/>
        <v/>
      </c>
      <c r="FA56" s="298" t="str">
        <f t="shared" ca="1" si="86"/>
        <v/>
      </c>
      <c r="FB56" s="298" t="str">
        <f t="shared" ca="1" si="87"/>
        <v/>
      </c>
      <c r="FC56" s="298" t="str">
        <f t="shared" ca="1" si="88"/>
        <v/>
      </c>
      <c r="FD56" s="627" t="str">
        <f t="shared" ca="1" si="89"/>
        <v/>
      </c>
      <c r="FE56" s="630">
        <v>46</v>
      </c>
      <c r="FF56" s="299" t="str">
        <f t="shared" ca="1" si="90"/>
        <v/>
      </c>
      <c r="FG56" s="993" t="str">
        <f t="shared" ca="1" si="98"/>
        <v/>
      </c>
      <c r="FH56" s="672" t="str">
        <f t="shared" ca="1" si="91"/>
        <v/>
      </c>
      <c r="FI56" s="299">
        <f ca="1">COUNTIF($FH$11:FH56,"■")</f>
        <v>0</v>
      </c>
    </row>
    <row r="57" spans="1:165" ht="34.5" customHeight="1">
      <c r="A57" s="445">
        <f t="shared" ca="1" si="19"/>
        <v>0</v>
      </c>
      <c r="B57" s="446">
        <f>IF(R57&lt;&gt;"",IF(COUNTIF(R$11:R57,R57)=1,MAX(B$11:B56)+1,INDEX(B$11:B56,MATCH(R57,R$11:R56,0),1)),0)</f>
        <v>1</v>
      </c>
      <c r="C57" s="446">
        <f ca="1">IF(T57&lt;&gt;"",IF(COUNTIF(T$11:T57,T57)=1,MAX(C$11:C56)+1,INDEX(C$11:C56,MATCH(T57,T$11:T56,0),1)),0)</f>
        <v>0</v>
      </c>
      <c r="D57" s="446">
        <f ca="1">IF(U57&lt;&gt;"",IF(COUNTIF(U$11:U57,U57)=1,MAX(D$11:D56)+1,INDEX(D$11:D56,MATCH(U57,U$11:U56,0),1)),0)</f>
        <v>0</v>
      </c>
      <c r="E57" s="446">
        <f ca="1">IF(S57&lt;&gt;"",IF(COUNTIF(S$11:S57,S57)=1,MAX(E$11:E56)+1,INDEX(E$11:E56,MATCH(S57,S$11:S56,0),1)),0)</f>
        <v>0</v>
      </c>
      <c r="F57" s="446">
        <f ca="1">IF(Z57&lt;&gt;"",IF(COUNTIF(Z$11:Z57,Z57)=1,MAX(F$11:F56)+1,INDEX(F$11:F56,MATCH(Z57,Z$11:Z56,0),1)),0)</f>
        <v>0</v>
      </c>
      <c r="G57" s="447" cm="1">
        <f t="array" aca="1" ref="G57" ca="1">IF(Z57&lt;&gt;"",IF(COUNTIFS(Z$11:Z57,Z57,W$11:W57,W57)=1,MAX(G$11:G56)+1,INDEX(G$11:G56,MATCH(Z57&amp;W57,Z$11:Z56&amp;W$11:W57,0),1)),0)</f>
        <v>0</v>
      </c>
      <c r="H57" s="447">
        <f t="shared" ca="1" si="20"/>
        <v>0</v>
      </c>
      <c r="I57" s="447">
        <f ca="1">IF(T57="",0,IF(COUNTIF(T$11:T57,T57)=1,1,0))</f>
        <v>0</v>
      </c>
      <c r="J57" s="447">
        <f ca="1">IF(U57="",0,IF(COUNTIF(U$11:U57,U57)=1,1,0))</f>
        <v>0</v>
      </c>
      <c r="K57" s="447">
        <f ca="1">IF(S57="",0,IF(COUNTIF(S$11:S57,S57)=1,1,0))</f>
        <v>0</v>
      </c>
      <c r="L57" s="446">
        <f ca="1">IF(Z57="",0,IF(COUNTIF(Z$11:Z57,Z57)=1,1,0))</f>
        <v>0</v>
      </c>
      <c r="M57" s="767">
        <f ca="1">IF($W57=2,IF(COUNTIFS($W$11:$W57,2,$Z$11:$Z57,$Z57)=1,1,0),0)</f>
        <v>0</v>
      </c>
      <c r="N57" s="767">
        <f ca="1">IF($W57=1,IF(COUNTIFS($W$11:$W57,2,$Z$11:$Z57,$Z57)=1,1,0),0)</f>
        <v>0</v>
      </c>
      <c r="O57" s="446">
        <f ca="1">IF(H57=0,0,IF(COUNTIF(Z$11:Z57,Z57)=1,1,0))</f>
        <v>0</v>
      </c>
      <c r="P57" s="448" t="str">
        <f t="shared" ca="1" si="21"/>
        <v>石川県</v>
      </c>
      <c r="Q57" s="89">
        <f t="shared" ca="1" si="22"/>
        <v>47</v>
      </c>
      <c r="R57" s="170" t="s">
        <v>459</v>
      </c>
      <c r="S57" s="357" t="str">
        <f t="shared" ca="1" si="92"/>
        <v/>
      </c>
      <c r="T57" s="357" t="str">
        <f t="shared" ca="1" si="93"/>
        <v/>
      </c>
      <c r="U57" s="58" t="str">
        <f t="shared" ca="1" si="117"/>
        <v/>
      </c>
      <c r="V57" s="58" t="str">
        <f t="shared" ca="1" si="118"/>
        <v/>
      </c>
      <c r="W57" s="210" t="str">
        <f t="shared" ca="1" si="94"/>
        <v/>
      </c>
      <c r="X57" s="369">
        <f ca="1">IFERROR(VLOOKUP(W57,'（様式１号）３整理番号表'!$B$4:$H$5,2,FALSE),0)</f>
        <v>0</v>
      </c>
      <c r="Y57" s="768" t="str" cm="1">
        <f t="array" aca="1" ref="Y57" ca="1">IF(AND(D57=0,F57=0),"",IF(COUNTIF(D$11:D57,D57)=1,1,IF(COUNTIFS(D$11:D57,D57,F$11:F57,F57)=1,INDEX((D$11:D57,F$11:F57,Y$11:Y57),MATCH(_xlfn.MAXIFS(F$11:F56,D$11:D56,D57),$F$11:F57,0),1,3)+1,INDEX((D$11:D57,F$11:F57,Y$11:Y57),MATCH(D57&amp;F57,D$11:D57&amp;F$11:F57,0),1,3))))</f>
        <v/>
      </c>
      <c r="Z57" s="40" t="str">
        <f t="shared" ca="1" si="107"/>
        <v/>
      </c>
      <c r="AA57" s="78" t="str">
        <f t="shared" ca="1" si="25"/>
        <v/>
      </c>
      <c r="AB57" s="93">
        <f ca="1">IFERROR(VLOOKUP(AA57,'（様式１号）３整理番号表'!$B$10:$H$16,2,FALSE),0)</f>
        <v>0</v>
      </c>
      <c r="AC57" s="78" t="str">
        <f t="shared" ca="1" si="26"/>
        <v/>
      </c>
      <c r="AD57" s="78" t="str">
        <f t="shared" ca="1" si="27"/>
        <v/>
      </c>
      <c r="AE57" s="93">
        <f ca="1">IFERROR(VLOOKUP(AD57,'（様式１号）３整理番号表'!$B$21:$H$22,2,FALSE),0)</f>
        <v>0</v>
      </c>
      <c r="AF57" s="78" t="str">
        <f t="shared" ca="1" si="3"/>
        <v/>
      </c>
      <c r="AG57" s="93">
        <f ca="1">IFERROR(VLOOKUP(AF57,'（様式１号）３整理番号表'!$B$26:$H$31,2,FALSE),0)</f>
        <v>0</v>
      </c>
      <c r="AH57" s="78" t="str">
        <f t="shared" ca="1" si="28"/>
        <v/>
      </c>
      <c r="AI57" s="93">
        <f ca="1">IFERROR(VLOOKUP(AH57,'（様式１号）３整理番号表'!$J$5:$N$59,2,FALSE),0)</f>
        <v>0</v>
      </c>
      <c r="AJ57" s="77" t="str">
        <f t="shared" ca="1" si="29"/>
        <v/>
      </c>
      <c r="AK57" s="93">
        <f ca="1">IFERROR(VLOOKUP(AJ57,'（様式１号）３整理番号表'!$P$5:$R$29,2,FALSE),0)</f>
        <v>0</v>
      </c>
      <c r="AL57" s="96" t="str">
        <f t="shared" ca="1" si="30"/>
        <v/>
      </c>
      <c r="AM57" s="96" t="str">
        <f t="shared" ca="1" si="31"/>
        <v/>
      </c>
      <c r="AN57" s="96"/>
      <c r="AO57" s="77" t="str">
        <f t="shared" ca="1" si="32"/>
        <v/>
      </c>
      <c r="AP57" s="93">
        <f ca="1">IFERROR(VLOOKUP(AO57,'（様式１号）３整理番号表'!$P$5:$R$29,2,FALSE),0)</f>
        <v>0</v>
      </c>
      <c r="AQ57" s="78" t="str">
        <f t="shared" ca="1" si="33"/>
        <v/>
      </c>
      <c r="AR57" s="93">
        <f t="shared" ca="1" si="110"/>
        <v>0</v>
      </c>
      <c r="AS57" s="78" t="str">
        <f t="shared" ca="1" si="35"/>
        <v/>
      </c>
      <c r="AT57" s="40" t="str">
        <f t="shared" ca="1" si="36"/>
        <v/>
      </c>
      <c r="AU57" s="93" t="str">
        <f t="shared" ca="1" si="111"/>
        <v/>
      </c>
      <c r="AV57" s="212" t="str">
        <f t="shared" ca="1" si="38"/>
        <v/>
      </c>
      <c r="AW57" s="81" t="str">
        <f t="shared" ca="1" si="39"/>
        <v/>
      </c>
      <c r="AX57" s="622" t="str">
        <f t="shared" ca="1" si="129"/>
        <v/>
      </c>
      <c r="AY57" s="622" t="str">
        <f t="shared" ca="1" si="129"/>
        <v/>
      </c>
      <c r="AZ57" s="622" t="str">
        <f t="shared" ca="1" si="129"/>
        <v/>
      </c>
      <c r="BA57" s="622" t="str">
        <f t="shared" ca="1" si="129"/>
        <v/>
      </c>
      <c r="BB57" s="622" t="str">
        <f t="shared" ca="1" si="40"/>
        <v/>
      </c>
      <c r="BC57" s="622" t="str">
        <f t="shared" ca="1" si="130"/>
        <v/>
      </c>
      <c r="BD57" s="622" t="str">
        <f t="shared" ca="1" si="130"/>
        <v/>
      </c>
      <c r="BE57" s="622" t="str">
        <f t="shared" ca="1" si="130"/>
        <v/>
      </c>
      <c r="BF57" s="77" t="str">
        <f t="shared" ca="1" si="41"/>
        <v/>
      </c>
      <c r="BG57" s="78" t="str">
        <f t="shared" ca="1" si="42"/>
        <v/>
      </c>
      <c r="BH57" s="94">
        <f ca="1">IF(BF57&lt;&gt;"",INDEX('（様式１号）３整理番号表'!$AB$7:$AQ$12,MATCH(BF57,'（様式１号）３整理番号表'!$AA$7:$AA$12,0),MATCH(BG57,'（様式１号）３整理番号表'!$AB$6:$AQ$6,0)),0)</f>
        <v>0</v>
      </c>
      <c r="BI57" s="96" t="str">
        <f t="shared" ca="1" si="112"/>
        <v/>
      </c>
      <c r="BJ57" s="80" t="str">
        <f t="shared" ca="1" si="113"/>
        <v/>
      </c>
      <c r="BK57" s="81" t="str">
        <f t="shared" ca="1" si="44"/>
        <v/>
      </c>
      <c r="BL57" s="80" t="str">
        <f t="shared" ca="1" si="45"/>
        <v/>
      </c>
      <c r="BM57" s="79" t="str">
        <f t="shared" ca="1" si="46"/>
        <v/>
      </c>
      <c r="BN57" s="82" t="str">
        <f t="shared" ca="1" si="47"/>
        <v/>
      </c>
      <c r="BO57" s="83" t="str">
        <f t="shared" ca="1" si="48"/>
        <v/>
      </c>
      <c r="BP57" s="84" t="str">
        <f t="shared" ca="1" si="49"/>
        <v/>
      </c>
      <c r="BQ57" s="82" t="str">
        <f t="shared" ca="1" si="50"/>
        <v/>
      </c>
      <c r="BR57" s="97" t="str">
        <f t="shared" ca="1" si="51"/>
        <v/>
      </c>
      <c r="BS57" s="95" t="str">
        <f t="shared" ca="1" si="52"/>
        <v/>
      </c>
      <c r="BT57" s="184" t="str">
        <f t="shared" ca="1" si="9"/>
        <v/>
      </c>
      <c r="BU57" s="611" t="str">
        <f t="shared" ca="1" si="53"/>
        <v/>
      </c>
      <c r="BV57" s="77" t="str">
        <f t="shared" ca="1" si="54"/>
        <v/>
      </c>
      <c r="BW57" s="85" t="str">
        <f t="shared" ca="1" si="55"/>
        <v/>
      </c>
      <c r="BX57" s="86" t="str">
        <f t="shared" ca="1" si="56"/>
        <v/>
      </c>
      <c r="BY57" s="231">
        <f ca="1">IF('ポイント要件確認等（個別表）'!AD57=1,ROUNDDOWN('ポイント要件確認等（個別表）'!AV57,-3),IF('ポイント要件確認等（個別表）'!AD57=2,ROUNDDOWN('ポイント要件確認等（個別表）'!BH57,-3),IF('ポイント要件確認等（個別表）'!AD57=3,ROUNDDOWN('ポイント要件確認等（個別表）'!BT57,-3),0)))</f>
        <v>0</v>
      </c>
      <c r="BZ57" s="86" t="str">
        <f t="shared" ca="1" si="57"/>
        <v/>
      </c>
      <c r="CA57" s="232" t="str">
        <f t="shared" ca="1" si="58"/>
        <v/>
      </c>
      <c r="CB57" s="232">
        <f t="shared" ca="1" si="114"/>
        <v>0</v>
      </c>
      <c r="CC57" s="86" t="str">
        <f t="shared" ca="1" si="60"/>
        <v/>
      </c>
      <c r="CD57" s="86" t="str">
        <f t="shared" ca="1" si="61"/>
        <v/>
      </c>
      <c r="CE57" s="609"/>
      <c r="CF57" s="86" t="str">
        <f t="shared" ca="1" si="62"/>
        <v/>
      </c>
      <c r="CG57" s="185" t="str">
        <f t="shared" ca="1" si="63"/>
        <v/>
      </c>
      <c r="CH57" s="246" t="str">
        <f t="shared" ca="1" si="64"/>
        <v>含税額</v>
      </c>
      <c r="CI57" s="247" t="str">
        <f t="shared" ca="1" si="95"/>
        <v/>
      </c>
      <c r="CJ57" s="87" t="str">
        <f ca="1">IFERROR(IF(INDIRECT("'("&amp;'２個別表'!EO57&amp;")'!AR"&amp;84+EP57)&lt;&gt;1,"",1),"")</f>
        <v/>
      </c>
      <c r="CK57" s="244" t="str">
        <f t="shared" ca="1" si="119"/>
        <v/>
      </c>
      <c r="CL57" s="235" t="str">
        <f t="shared" ca="1" si="120"/>
        <v/>
      </c>
      <c r="CM57" s="239" t="str">
        <f t="shared" ca="1" si="121"/>
        <v/>
      </c>
      <c r="CN57" s="77" t="str">
        <f t="shared" ca="1" si="122"/>
        <v/>
      </c>
      <c r="CO57" s="93" t="str">
        <f ca="1">IFERROR(VLOOKUP(CN57,'（様式１号）３整理番号表'!$T$5:$V$15,2,FALSE),"")</f>
        <v/>
      </c>
      <c r="CP57" s="78" t="str">
        <f t="shared" ca="1" si="123"/>
        <v/>
      </c>
      <c r="CQ57" s="93" t="str">
        <f ca="1">IFERROR(VLOOKUP(CP57,'（様式１号）３整理番号表'!$T$19:$V$24,2,FALSE),"")</f>
        <v/>
      </c>
      <c r="CR57" s="78" t="str">
        <f ca="1">IFERROR(IF(INDIRECT("'("&amp;'２個別表'!EO57&amp;")'!AV"&amp;84+EP57)&lt;&gt;1,"",1),"")</f>
        <v/>
      </c>
      <c r="CS57" s="232">
        <f t="shared" ca="1" si="115"/>
        <v>0</v>
      </c>
      <c r="CT57" s="248">
        <f t="shared" ca="1" si="116"/>
        <v>0</v>
      </c>
      <c r="CU57" s="376" t="str">
        <f ca="1">IF(ER57="補強",IF(COUNTIFS($Z$11:Z57,Z57,$W$11:W57,1)=1,"１①",""),IF(COUNTIFS($Z$11:Z57,Z57,$W$11:W57,2)=1,"２①",""))</f>
        <v/>
      </c>
      <c r="CV57" s="57" t="str">
        <f t="shared" ca="1" si="126"/>
        <v/>
      </c>
      <c r="CW57" s="879" t="str">
        <f t="shared" ca="1" si="127"/>
        <v/>
      </c>
      <c r="CX57" s="256" t="str">
        <f t="shared" ca="1" si="12"/>
        <v/>
      </c>
      <c r="CY57" s="256" t="str">
        <f t="shared" ca="1" si="13"/>
        <v/>
      </c>
      <c r="CZ57" s="256" t="str">
        <f t="shared" ca="1" si="14"/>
        <v/>
      </c>
      <c r="DA57" s="256" t="str">
        <f t="shared" ca="1" si="15"/>
        <v/>
      </c>
      <c r="DB57" s="316" t="str">
        <f ca="1">IFERROR(VLOOKUP($CU57,'（様式１号）３整理番号表'!$Z$19:$AB$32,3,FALSE),"")</f>
        <v/>
      </c>
      <c r="DC57" s="259" t="str">
        <f t="shared" ca="1" si="72"/>
        <v>-</v>
      </c>
      <c r="DD57" s="618" t="str">
        <f t="shared" ca="1" si="73"/>
        <v/>
      </c>
      <c r="DE57" s="321" t="str">
        <f ca="1">IF(AND(AO57=18,AS57=1),IF(COUNTIFS($Y$11:Y57,Y57,$AS$11:AS57,1)=1,"２②",""),IF($CU57="１①",INDEX(INDIRECT("'("&amp;$EO57&amp;")'!AR116:BB116"),1,MATCH(INDIRECT("'("&amp;$EO57&amp;")'!C118"),INDIRECT("'("&amp;$EO57&amp;")'!AR119:BB119"),0)),""))</f>
        <v/>
      </c>
      <c r="DF57" s="324" t="str">
        <f t="shared" ca="1" si="100"/>
        <v/>
      </c>
      <c r="DG57" s="313" t="str">
        <f t="shared" ca="1" si="101"/>
        <v/>
      </c>
      <c r="DH57" s="313" t="str">
        <f t="shared" ca="1" si="102"/>
        <v/>
      </c>
      <c r="DI57" s="313" t="str">
        <f t="shared" ca="1" si="103"/>
        <v/>
      </c>
      <c r="DJ57" s="313" t="str">
        <f t="shared" ca="1" si="104"/>
        <v/>
      </c>
      <c r="DK57" s="328" t="str">
        <f t="shared" ca="1" si="105"/>
        <v/>
      </c>
      <c r="DL57" s="334" t="str">
        <f t="shared" ca="1" si="74"/>
        <v/>
      </c>
      <c r="DM57" s="915" t="str">
        <f t="shared" ca="1" si="106"/>
        <v/>
      </c>
      <c r="DN57" s="15"/>
      <c r="DO57" s="324"/>
      <c r="DP57" s="16"/>
      <c r="DQ57" s="16"/>
      <c r="DR57" s="16"/>
      <c r="DS57" s="16"/>
      <c r="DT57" s="318" t="str">
        <f>IFERROR(VLOOKUP($DN57,'（様式１号）３整理番号表'!$Z$19:$AB$32,3,FALSE),"")</f>
        <v/>
      </c>
      <c r="DU57" s="259" t="str">
        <f t="shared" si="75"/>
        <v/>
      </c>
      <c r="DV57" s="14"/>
      <c r="DW57" s="17" t="str">
        <f t="shared" ca="1" si="76"/>
        <v/>
      </c>
      <c r="DX57" s="88" t="str">
        <f t="shared" ca="1" si="99"/>
        <v/>
      </c>
      <c r="DZ57" s="339">
        <f t="shared" ca="1" si="131"/>
        <v>0</v>
      </c>
      <c r="EA57" s="339">
        <f t="shared" ca="1" si="131"/>
        <v>0</v>
      </c>
      <c r="EB57" s="339">
        <f t="shared" ca="1" si="131"/>
        <v>0</v>
      </c>
      <c r="EC57" s="339">
        <f t="shared" ca="1" si="131"/>
        <v>0</v>
      </c>
      <c r="ED57" s="339">
        <f t="shared" ca="1" si="131"/>
        <v>0</v>
      </c>
      <c r="EE57" s="339">
        <f t="shared" ca="1" si="131"/>
        <v>0</v>
      </c>
      <c r="EF57" s="339">
        <f t="shared" ca="1" si="131"/>
        <v>0</v>
      </c>
      <c r="EG57" s="339">
        <f t="shared" ca="1" si="131"/>
        <v>0</v>
      </c>
      <c r="EH57" s="339">
        <f t="shared" ca="1" si="131"/>
        <v>0</v>
      </c>
      <c r="EI57" s="339">
        <f t="shared" ca="1" si="131"/>
        <v>0</v>
      </c>
      <c r="EJ57" s="339">
        <f t="shared" ca="1" si="131"/>
        <v>0</v>
      </c>
      <c r="EK57" s="339">
        <f t="shared" ca="1" si="131"/>
        <v>0</v>
      </c>
      <c r="EL57" s="339">
        <f t="shared" ca="1" si="131"/>
        <v>0</v>
      </c>
      <c r="EM57" s="339">
        <f t="shared" ca="1" si="131"/>
        <v>0</v>
      </c>
      <c r="EO57" s="298" t="str">
        <f t="shared" ca="1" si="78"/>
        <v/>
      </c>
      <c r="EP57" s="298" t="str">
        <f t="shared" ca="1" si="96"/>
        <v/>
      </c>
      <c r="EQ57" s="298" t="str">
        <f t="shared" ca="1" si="97"/>
        <v/>
      </c>
      <c r="ER57" s="298" t="str">
        <f t="shared" ca="1" si="79"/>
        <v/>
      </c>
      <c r="ES57" s="298" t="str">
        <f ca="1">IFERROR(INDEX('郵便番号（石川県）'!$A$3:$F$2574,MATCH(INDIRECT("'("&amp;EO57&amp;")'!E7"),'郵便番号（石川県）'!$A$3:$A$2574,0),6),"")</f>
        <v/>
      </c>
      <c r="ET57" s="298" t="str">
        <f ca="1">IFERROR(INDEX('郵便番号（石川県）'!$A$3:$F$2574,MATCH(INDIRECT("'("&amp;$EO57&amp;")'!E7"),'郵便番号（石川県）'!$A$3:$A$2574,0),5),"")</f>
        <v/>
      </c>
      <c r="EU57" s="298" t="str">
        <f t="shared" ca="1" si="80"/>
        <v/>
      </c>
      <c r="EV57" s="298" t="str">
        <f t="shared" ca="1" si="81"/>
        <v/>
      </c>
      <c r="EW57" s="298" t="str">
        <f t="shared" ca="1" si="82"/>
        <v/>
      </c>
      <c r="EX57" s="298" t="str">
        <f t="shared" ca="1" si="83"/>
        <v/>
      </c>
      <c r="EY57" s="298" t="str">
        <f t="shared" ca="1" si="84"/>
        <v/>
      </c>
      <c r="EZ57" s="298" t="str">
        <f t="shared" ca="1" si="85"/>
        <v/>
      </c>
      <c r="FA57" s="298" t="str">
        <f t="shared" ca="1" si="86"/>
        <v/>
      </c>
      <c r="FB57" s="298" t="str">
        <f t="shared" ca="1" si="87"/>
        <v/>
      </c>
      <c r="FC57" s="298" t="str">
        <f t="shared" ca="1" si="88"/>
        <v/>
      </c>
      <c r="FD57" s="627" t="str">
        <f t="shared" ca="1" si="89"/>
        <v/>
      </c>
      <c r="FE57" s="629">
        <v>47</v>
      </c>
      <c r="FF57" s="299" t="str">
        <f t="shared" ca="1" si="90"/>
        <v/>
      </c>
      <c r="FG57" s="993" t="str">
        <f t="shared" ca="1" si="98"/>
        <v/>
      </c>
      <c r="FH57" s="672" t="str">
        <f t="shared" ca="1" si="91"/>
        <v/>
      </c>
      <c r="FI57" s="299">
        <f ca="1">COUNTIF($FH$11:FH57,"■")</f>
        <v>0</v>
      </c>
    </row>
    <row r="58" spans="1:165" ht="34.5" customHeight="1">
      <c r="A58" s="445">
        <f t="shared" ca="1" si="19"/>
        <v>0</v>
      </c>
      <c r="B58" s="446">
        <f>IF(R58&lt;&gt;"",IF(COUNTIF(R$11:R58,R58)=1,MAX(B$11:B57)+1,INDEX(B$11:B57,MATCH(R58,R$11:R57,0),1)),0)</f>
        <v>1</v>
      </c>
      <c r="C58" s="446">
        <f ca="1">IF(T58&lt;&gt;"",IF(COUNTIF(T$11:T58,T58)=1,MAX(C$11:C57)+1,INDEX(C$11:C57,MATCH(T58,T$11:T57,0),1)),0)</f>
        <v>0</v>
      </c>
      <c r="D58" s="446">
        <f ca="1">IF(U58&lt;&gt;"",IF(COUNTIF(U$11:U58,U58)=1,MAX(D$11:D57)+1,INDEX(D$11:D57,MATCH(U58,U$11:U57,0),1)),0)</f>
        <v>0</v>
      </c>
      <c r="E58" s="446">
        <f ca="1">IF(S58&lt;&gt;"",IF(COUNTIF(S$11:S58,S58)=1,MAX(E$11:E57)+1,INDEX(E$11:E57,MATCH(S58,S$11:S57,0),1)),0)</f>
        <v>0</v>
      </c>
      <c r="F58" s="446">
        <f ca="1">IF(Z58&lt;&gt;"",IF(COUNTIF(Z$11:Z58,Z58)=1,MAX(F$11:F57)+1,INDEX(F$11:F57,MATCH(Z58,Z$11:Z57,0),1)),0)</f>
        <v>0</v>
      </c>
      <c r="G58" s="447" cm="1">
        <f t="array" aca="1" ref="G58" ca="1">IF(Z58&lt;&gt;"",IF(COUNTIFS(Z$11:Z58,Z58,W$11:W58,W58)=1,MAX(G$11:G57)+1,INDEX(G$11:G57,MATCH(Z58&amp;W58,Z$11:Z57&amp;W$11:W58,0),1)),0)</f>
        <v>0</v>
      </c>
      <c r="H58" s="447">
        <f t="shared" ca="1" si="20"/>
        <v>0</v>
      </c>
      <c r="I58" s="447">
        <f ca="1">IF(T58="",0,IF(COUNTIF(T$11:T58,T58)=1,1,0))</f>
        <v>0</v>
      </c>
      <c r="J58" s="447">
        <f ca="1">IF(U58="",0,IF(COUNTIF(U$11:U58,U58)=1,1,0))</f>
        <v>0</v>
      </c>
      <c r="K58" s="447">
        <f ca="1">IF(S58="",0,IF(COUNTIF(S$11:S58,S58)=1,1,0))</f>
        <v>0</v>
      </c>
      <c r="L58" s="446">
        <f ca="1">IF(Z58="",0,IF(COUNTIF(Z$11:Z58,Z58)=1,1,0))</f>
        <v>0</v>
      </c>
      <c r="M58" s="767">
        <f ca="1">IF($W58=2,IF(COUNTIFS($W$11:$W58,2,$Z$11:$Z58,$Z58)=1,1,0),0)</f>
        <v>0</v>
      </c>
      <c r="N58" s="767">
        <f ca="1">IF($W58=1,IF(COUNTIFS($W$11:$W58,2,$Z$11:$Z58,$Z58)=1,1,0),0)</f>
        <v>0</v>
      </c>
      <c r="O58" s="446">
        <f ca="1">IF(H58=0,0,IF(COUNTIF(Z$11:Z58,Z58)=1,1,0))</f>
        <v>0</v>
      </c>
      <c r="P58" s="448" t="str">
        <f t="shared" ca="1" si="21"/>
        <v>石川県</v>
      </c>
      <c r="Q58" s="89">
        <f t="shared" ca="1" si="22"/>
        <v>48</v>
      </c>
      <c r="R58" s="170" t="s">
        <v>459</v>
      </c>
      <c r="S58" s="357" t="str">
        <f t="shared" ca="1" si="92"/>
        <v/>
      </c>
      <c r="T58" s="357" t="str">
        <f t="shared" ca="1" si="93"/>
        <v/>
      </c>
      <c r="U58" s="58" t="str">
        <f t="shared" ca="1" si="117"/>
        <v/>
      </c>
      <c r="V58" s="58" t="str">
        <f t="shared" ca="1" si="118"/>
        <v/>
      </c>
      <c r="W58" s="210" t="str">
        <f t="shared" ca="1" si="94"/>
        <v/>
      </c>
      <c r="X58" s="369">
        <f ca="1">IFERROR(VLOOKUP(W58,'（様式１号）３整理番号表'!$B$4:$H$5,2,FALSE),0)</f>
        <v>0</v>
      </c>
      <c r="Y58" s="768" t="str" cm="1">
        <f t="array" aca="1" ref="Y58" ca="1">IF(AND(D58=0,F58=0),"",IF(COUNTIF(D$11:D58,D58)=1,1,IF(COUNTIFS(D$11:D58,D58,F$11:F58,F58)=1,INDEX((D$11:D58,F$11:F58,Y$11:Y58),MATCH(_xlfn.MAXIFS(F$11:F57,D$11:D57,D58),$F$11:F58,0),1,3)+1,INDEX((D$11:D58,F$11:F58,Y$11:Y58),MATCH(D58&amp;F58,D$11:D58&amp;F$11:F58,0),1,3))))</f>
        <v/>
      </c>
      <c r="Z58" s="40" t="str">
        <f t="shared" ca="1" si="107"/>
        <v/>
      </c>
      <c r="AA58" s="78" t="str">
        <f t="shared" ca="1" si="25"/>
        <v/>
      </c>
      <c r="AB58" s="93">
        <f ca="1">IFERROR(VLOOKUP(AA58,'（様式１号）３整理番号表'!$B$10:$H$16,2,FALSE),0)</f>
        <v>0</v>
      </c>
      <c r="AC58" s="78" t="str">
        <f t="shared" ca="1" si="26"/>
        <v/>
      </c>
      <c r="AD58" s="78" t="str">
        <f t="shared" ca="1" si="27"/>
        <v/>
      </c>
      <c r="AE58" s="93">
        <f ca="1">IFERROR(VLOOKUP(AD58,'（様式１号）３整理番号表'!$B$21:$H$22,2,FALSE),0)</f>
        <v>0</v>
      </c>
      <c r="AF58" s="78" t="str">
        <f t="shared" ca="1" si="3"/>
        <v/>
      </c>
      <c r="AG58" s="93">
        <f ca="1">IFERROR(VLOOKUP(AF58,'（様式１号）３整理番号表'!$B$26:$H$31,2,FALSE),0)</f>
        <v>0</v>
      </c>
      <c r="AH58" s="78" t="str">
        <f t="shared" ca="1" si="28"/>
        <v/>
      </c>
      <c r="AI58" s="93">
        <f ca="1">IFERROR(VLOOKUP(AH58,'（様式１号）３整理番号表'!$J$5:$N$59,2,FALSE),0)</f>
        <v>0</v>
      </c>
      <c r="AJ58" s="77" t="str">
        <f t="shared" ca="1" si="29"/>
        <v/>
      </c>
      <c r="AK58" s="93">
        <f ca="1">IFERROR(VLOOKUP(AJ58,'（様式１号）３整理番号表'!$P$5:$R$29,2,FALSE),0)</f>
        <v>0</v>
      </c>
      <c r="AL58" s="96" t="str">
        <f t="shared" ca="1" si="30"/>
        <v/>
      </c>
      <c r="AM58" s="96" t="str">
        <f t="shared" ca="1" si="31"/>
        <v/>
      </c>
      <c r="AN58" s="96"/>
      <c r="AO58" s="77" t="str">
        <f t="shared" ca="1" si="32"/>
        <v/>
      </c>
      <c r="AP58" s="93">
        <f ca="1">IFERROR(VLOOKUP(AO58,'（様式１号）３整理番号表'!$P$5:$R$29,2,FALSE),0)</f>
        <v>0</v>
      </c>
      <c r="AQ58" s="78" t="str">
        <f t="shared" ca="1" si="33"/>
        <v/>
      </c>
      <c r="AR58" s="93">
        <f t="shared" ca="1" si="110"/>
        <v>0</v>
      </c>
      <c r="AS58" s="78" t="str">
        <f t="shared" ca="1" si="35"/>
        <v/>
      </c>
      <c r="AT58" s="40" t="str">
        <f t="shared" ca="1" si="36"/>
        <v/>
      </c>
      <c r="AU58" s="93" t="str">
        <f t="shared" ca="1" si="111"/>
        <v/>
      </c>
      <c r="AV58" s="212" t="str">
        <f t="shared" ca="1" si="38"/>
        <v/>
      </c>
      <c r="AW58" s="81" t="str">
        <f t="shared" ca="1" si="39"/>
        <v/>
      </c>
      <c r="AX58" s="622" t="str">
        <f t="shared" ca="1" si="129"/>
        <v/>
      </c>
      <c r="AY58" s="622" t="str">
        <f t="shared" ca="1" si="129"/>
        <v/>
      </c>
      <c r="AZ58" s="622" t="str">
        <f t="shared" ca="1" si="129"/>
        <v/>
      </c>
      <c r="BA58" s="622" t="str">
        <f t="shared" ca="1" si="129"/>
        <v/>
      </c>
      <c r="BB58" s="622" t="str">
        <f t="shared" ca="1" si="40"/>
        <v/>
      </c>
      <c r="BC58" s="622" t="str">
        <f t="shared" ca="1" si="130"/>
        <v/>
      </c>
      <c r="BD58" s="622" t="str">
        <f t="shared" ca="1" si="130"/>
        <v/>
      </c>
      <c r="BE58" s="622" t="str">
        <f t="shared" ca="1" si="130"/>
        <v/>
      </c>
      <c r="BF58" s="77" t="str">
        <f t="shared" ca="1" si="41"/>
        <v/>
      </c>
      <c r="BG58" s="78" t="str">
        <f t="shared" ca="1" si="42"/>
        <v/>
      </c>
      <c r="BH58" s="94">
        <f ca="1">IF(BF58&lt;&gt;"",INDEX('（様式１号）３整理番号表'!$AB$7:$AQ$12,MATCH(BF58,'（様式１号）３整理番号表'!$AA$7:$AA$12,0),MATCH(BG58,'（様式１号）３整理番号表'!$AB$6:$AQ$6,0)),0)</f>
        <v>0</v>
      </c>
      <c r="BI58" s="96" t="str">
        <f t="shared" ca="1" si="112"/>
        <v/>
      </c>
      <c r="BJ58" s="80" t="str">
        <f t="shared" ca="1" si="113"/>
        <v/>
      </c>
      <c r="BK58" s="81" t="str">
        <f t="shared" ca="1" si="44"/>
        <v/>
      </c>
      <c r="BL58" s="80" t="str">
        <f t="shared" ca="1" si="45"/>
        <v/>
      </c>
      <c r="BM58" s="79" t="str">
        <f t="shared" ca="1" si="46"/>
        <v/>
      </c>
      <c r="BN58" s="82" t="str">
        <f t="shared" ca="1" si="47"/>
        <v/>
      </c>
      <c r="BO58" s="83" t="str">
        <f t="shared" ca="1" si="48"/>
        <v/>
      </c>
      <c r="BP58" s="84" t="str">
        <f t="shared" ca="1" si="49"/>
        <v/>
      </c>
      <c r="BQ58" s="82" t="str">
        <f t="shared" ca="1" si="50"/>
        <v/>
      </c>
      <c r="BR58" s="97" t="str">
        <f t="shared" ca="1" si="51"/>
        <v/>
      </c>
      <c r="BS58" s="95" t="str">
        <f t="shared" ca="1" si="52"/>
        <v/>
      </c>
      <c r="BT58" s="184" t="str">
        <f t="shared" ca="1" si="9"/>
        <v/>
      </c>
      <c r="BU58" s="611" t="str">
        <f t="shared" ca="1" si="53"/>
        <v/>
      </c>
      <c r="BV58" s="77" t="str">
        <f t="shared" ca="1" si="54"/>
        <v/>
      </c>
      <c r="BW58" s="85" t="str">
        <f t="shared" ca="1" si="55"/>
        <v/>
      </c>
      <c r="BX58" s="86" t="str">
        <f t="shared" ca="1" si="56"/>
        <v/>
      </c>
      <c r="BY58" s="231">
        <f ca="1">IF('ポイント要件確認等（個別表）'!AD58=1,ROUNDDOWN('ポイント要件確認等（個別表）'!AV58,-3),IF('ポイント要件確認等（個別表）'!AD58=2,ROUNDDOWN('ポイント要件確認等（個別表）'!BH58,-3),IF('ポイント要件確認等（個別表）'!AD58=3,ROUNDDOWN('ポイント要件確認等（個別表）'!BT58,-3),0)))</f>
        <v>0</v>
      </c>
      <c r="BZ58" s="86" t="str">
        <f t="shared" ca="1" si="57"/>
        <v/>
      </c>
      <c r="CA58" s="232" t="str">
        <f t="shared" ca="1" si="58"/>
        <v/>
      </c>
      <c r="CB58" s="232">
        <f t="shared" ca="1" si="114"/>
        <v>0</v>
      </c>
      <c r="CC58" s="86" t="str">
        <f t="shared" ca="1" si="60"/>
        <v/>
      </c>
      <c r="CD58" s="86" t="str">
        <f t="shared" ca="1" si="61"/>
        <v/>
      </c>
      <c r="CE58" s="609"/>
      <c r="CF58" s="86" t="str">
        <f t="shared" ca="1" si="62"/>
        <v/>
      </c>
      <c r="CG58" s="185" t="str">
        <f t="shared" ca="1" si="63"/>
        <v/>
      </c>
      <c r="CH58" s="246" t="str">
        <f t="shared" ca="1" si="64"/>
        <v>含税額</v>
      </c>
      <c r="CI58" s="247" t="str">
        <f t="shared" ca="1" si="95"/>
        <v/>
      </c>
      <c r="CJ58" s="87" t="str">
        <f ca="1">IFERROR(IF(INDIRECT("'("&amp;'２個別表'!EO58&amp;")'!AR"&amp;84+EP58)&lt;&gt;1,"",1),"")</f>
        <v/>
      </c>
      <c r="CK58" s="244" t="str">
        <f t="shared" ca="1" si="119"/>
        <v/>
      </c>
      <c r="CL58" s="235" t="str">
        <f t="shared" ca="1" si="120"/>
        <v/>
      </c>
      <c r="CM58" s="239" t="str">
        <f t="shared" ca="1" si="121"/>
        <v/>
      </c>
      <c r="CN58" s="77" t="str">
        <f t="shared" ca="1" si="122"/>
        <v/>
      </c>
      <c r="CO58" s="93" t="str">
        <f ca="1">IFERROR(VLOOKUP(CN58,'（様式１号）３整理番号表'!$T$5:$V$15,2,FALSE),"")</f>
        <v/>
      </c>
      <c r="CP58" s="78" t="str">
        <f t="shared" ca="1" si="123"/>
        <v/>
      </c>
      <c r="CQ58" s="93" t="str">
        <f ca="1">IFERROR(VLOOKUP(CP58,'（様式１号）３整理番号表'!$T$19:$V$24,2,FALSE),"")</f>
        <v/>
      </c>
      <c r="CR58" s="78" t="str">
        <f ca="1">IFERROR(IF(INDIRECT("'("&amp;'２個別表'!EO58&amp;")'!AV"&amp;84+EP58)&lt;&gt;1,"",1),"")</f>
        <v/>
      </c>
      <c r="CS58" s="232">
        <f t="shared" ca="1" si="115"/>
        <v>0</v>
      </c>
      <c r="CT58" s="248">
        <f t="shared" ca="1" si="116"/>
        <v>0</v>
      </c>
      <c r="CU58" s="376" t="str">
        <f ca="1">IF(ER58="補強",IF(COUNTIFS($Z$11:Z58,Z58,$W$11:W58,1)=1,"１①",""),IF(COUNTIFS($Z$11:Z58,Z58,$W$11:W58,2)=1,"２①",""))</f>
        <v/>
      </c>
      <c r="CV58" s="57" t="str">
        <f t="shared" ca="1" si="126"/>
        <v/>
      </c>
      <c r="CW58" s="879" t="str">
        <f t="shared" ca="1" si="127"/>
        <v/>
      </c>
      <c r="CX58" s="256" t="str">
        <f t="shared" ca="1" si="12"/>
        <v/>
      </c>
      <c r="CY58" s="256" t="str">
        <f t="shared" ca="1" si="13"/>
        <v/>
      </c>
      <c r="CZ58" s="256" t="str">
        <f t="shared" ca="1" si="14"/>
        <v/>
      </c>
      <c r="DA58" s="256" t="str">
        <f t="shared" ca="1" si="15"/>
        <v/>
      </c>
      <c r="DB58" s="316" t="str">
        <f ca="1">IFERROR(VLOOKUP($CU58,'（様式１号）３整理番号表'!$Z$19:$AB$32,3,FALSE),"")</f>
        <v/>
      </c>
      <c r="DC58" s="259" t="str">
        <f t="shared" ca="1" si="72"/>
        <v>-</v>
      </c>
      <c r="DD58" s="618" t="str">
        <f t="shared" ca="1" si="73"/>
        <v/>
      </c>
      <c r="DE58" s="321" t="str">
        <f ca="1">IF(AND(AO58=18,AS58=1),IF(COUNTIFS($Y$11:Y58,Y58,$AS$11:AS58,1)=1,"２②",""),IF($CU58="１①",INDEX(INDIRECT("'("&amp;$EO58&amp;")'!AR116:BB116"),1,MATCH(INDIRECT("'("&amp;$EO58&amp;")'!C118"),INDIRECT("'("&amp;$EO58&amp;")'!AR119:BB119"),0)),""))</f>
        <v/>
      </c>
      <c r="DF58" s="324" t="str">
        <f t="shared" ca="1" si="100"/>
        <v/>
      </c>
      <c r="DG58" s="313" t="str">
        <f t="shared" ca="1" si="101"/>
        <v/>
      </c>
      <c r="DH58" s="313" t="str">
        <f t="shared" ca="1" si="102"/>
        <v/>
      </c>
      <c r="DI58" s="313" t="str">
        <f t="shared" ca="1" si="103"/>
        <v/>
      </c>
      <c r="DJ58" s="313" t="str">
        <f t="shared" ca="1" si="104"/>
        <v/>
      </c>
      <c r="DK58" s="328" t="str">
        <f t="shared" ca="1" si="105"/>
        <v/>
      </c>
      <c r="DL58" s="334" t="str">
        <f t="shared" ca="1" si="74"/>
        <v/>
      </c>
      <c r="DM58" s="915" t="str">
        <f t="shared" ca="1" si="106"/>
        <v/>
      </c>
      <c r="DN58" s="15"/>
      <c r="DO58" s="324"/>
      <c r="DP58" s="16"/>
      <c r="DQ58" s="16"/>
      <c r="DR58" s="16"/>
      <c r="DS58" s="16"/>
      <c r="DT58" s="318" t="str">
        <f>IFERROR(VLOOKUP($DN58,'（様式１号）３整理番号表'!$Z$19:$AB$32,3,FALSE),"")</f>
        <v/>
      </c>
      <c r="DU58" s="259" t="str">
        <f t="shared" si="75"/>
        <v/>
      </c>
      <c r="DV58" s="14"/>
      <c r="DW58" s="17" t="str">
        <f t="shared" ca="1" si="76"/>
        <v/>
      </c>
      <c r="DX58" s="88" t="str">
        <f t="shared" ca="1" si="99"/>
        <v/>
      </c>
      <c r="DZ58" s="339">
        <f t="shared" ca="1" si="131"/>
        <v>0</v>
      </c>
      <c r="EA58" s="339">
        <f t="shared" ca="1" si="131"/>
        <v>0</v>
      </c>
      <c r="EB58" s="339">
        <f t="shared" ca="1" si="131"/>
        <v>0</v>
      </c>
      <c r="EC58" s="339">
        <f t="shared" ca="1" si="131"/>
        <v>0</v>
      </c>
      <c r="ED58" s="339">
        <f t="shared" ca="1" si="131"/>
        <v>0</v>
      </c>
      <c r="EE58" s="339">
        <f t="shared" ca="1" si="131"/>
        <v>0</v>
      </c>
      <c r="EF58" s="339">
        <f t="shared" ca="1" si="131"/>
        <v>0</v>
      </c>
      <c r="EG58" s="339">
        <f t="shared" ca="1" si="131"/>
        <v>0</v>
      </c>
      <c r="EH58" s="339">
        <f t="shared" ca="1" si="131"/>
        <v>0</v>
      </c>
      <c r="EI58" s="339">
        <f t="shared" ca="1" si="131"/>
        <v>0</v>
      </c>
      <c r="EJ58" s="339">
        <f t="shared" ca="1" si="131"/>
        <v>0</v>
      </c>
      <c r="EK58" s="339">
        <f t="shared" ca="1" si="131"/>
        <v>0</v>
      </c>
      <c r="EL58" s="339">
        <f t="shared" ca="1" si="131"/>
        <v>0</v>
      </c>
      <c r="EM58" s="339">
        <f t="shared" ca="1" si="131"/>
        <v>0</v>
      </c>
      <c r="EO58" s="298" t="str">
        <f t="shared" ca="1" si="78"/>
        <v/>
      </c>
      <c r="EP58" s="298" t="str">
        <f t="shared" ca="1" si="96"/>
        <v/>
      </c>
      <c r="EQ58" s="298" t="str">
        <f t="shared" ca="1" si="97"/>
        <v/>
      </c>
      <c r="ER58" s="298" t="str">
        <f t="shared" ca="1" si="79"/>
        <v/>
      </c>
      <c r="ES58" s="298" t="str">
        <f ca="1">IFERROR(INDEX('郵便番号（石川県）'!$A$3:$F$2574,MATCH(INDIRECT("'("&amp;EO58&amp;")'!E7"),'郵便番号（石川県）'!$A$3:$A$2574,0),6),"")</f>
        <v/>
      </c>
      <c r="ET58" s="298" t="str">
        <f ca="1">IFERROR(INDEX('郵便番号（石川県）'!$A$3:$F$2574,MATCH(INDIRECT("'("&amp;$EO58&amp;")'!E7"),'郵便番号（石川県）'!$A$3:$A$2574,0),5),"")</f>
        <v/>
      </c>
      <c r="EU58" s="298" t="str">
        <f t="shared" ca="1" si="80"/>
        <v/>
      </c>
      <c r="EV58" s="298" t="str">
        <f t="shared" ca="1" si="81"/>
        <v/>
      </c>
      <c r="EW58" s="298" t="str">
        <f t="shared" ca="1" si="82"/>
        <v/>
      </c>
      <c r="EX58" s="298" t="str">
        <f t="shared" ca="1" si="83"/>
        <v/>
      </c>
      <c r="EY58" s="298" t="str">
        <f t="shared" ca="1" si="84"/>
        <v/>
      </c>
      <c r="EZ58" s="298" t="str">
        <f t="shared" ca="1" si="85"/>
        <v/>
      </c>
      <c r="FA58" s="298" t="str">
        <f t="shared" ca="1" si="86"/>
        <v/>
      </c>
      <c r="FB58" s="298" t="str">
        <f t="shared" ca="1" si="87"/>
        <v/>
      </c>
      <c r="FC58" s="298" t="str">
        <f t="shared" ca="1" si="88"/>
        <v/>
      </c>
      <c r="FD58" s="627" t="str">
        <f t="shared" ca="1" si="89"/>
        <v/>
      </c>
      <c r="FE58" s="630">
        <v>48</v>
      </c>
      <c r="FF58" s="299" t="str">
        <f t="shared" ca="1" si="90"/>
        <v/>
      </c>
      <c r="FG58" s="993" t="str">
        <f t="shared" ca="1" si="98"/>
        <v/>
      </c>
      <c r="FH58" s="672" t="str">
        <f t="shared" ca="1" si="91"/>
        <v/>
      </c>
      <c r="FI58" s="299">
        <f ca="1">COUNTIF($FH$11:FH58,"■")</f>
        <v>0</v>
      </c>
    </row>
    <row r="59" spans="1:165" ht="34.5" customHeight="1">
      <c r="A59" s="445">
        <f t="shared" ca="1" si="19"/>
        <v>0</v>
      </c>
      <c r="B59" s="446">
        <f>IF(R59&lt;&gt;"",IF(COUNTIF(R$11:R59,R59)=1,MAX(B$11:B58)+1,INDEX(B$11:B58,MATCH(R59,R$11:R58,0),1)),0)</f>
        <v>1</v>
      </c>
      <c r="C59" s="446">
        <f ca="1">IF(T59&lt;&gt;"",IF(COUNTIF(T$11:T59,T59)=1,MAX(C$11:C58)+1,INDEX(C$11:C58,MATCH(T59,T$11:T58,0),1)),0)</f>
        <v>0</v>
      </c>
      <c r="D59" s="446">
        <f ca="1">IF(U59&lt;&gt;"",IF(COUNTIF(U$11:U59,U59)=1,MAX(D$11:D58)+1,INDEX(D$11:D58,MATCH(U59,U$11:U58,0),1)),0)</f>
        <v>0</v>
      </c>
      <c r="E59" s="446">
        <f ca="1">IF(S59&lt;&gt;"",IF(COUNTIF(S$11:S59,S59)=1,MAX(E$11:E58)+1,INDEX(E$11:E58,MATCH(S59,S$11:S58,0),1)),0)</f>
        <v>0</v>
      </c>
      <c r="F59" s="446">
        <f ca="1">IF(Z59&lt;&gt;"",IF(COUNTIF(Z$11:Z59,Z59)=1,MAX(F$11:F58)+1,INDEX(F$11:F58,MATCH(Z59,Z$11:Z58,0),1)),0)</f>
        <v>0</v>
      </c>
      <c r="G59" s="447" cm="1">
        <f t="array" aca="1" ref="G59" ca="1">IF(Z59&lt;&gt;"",IF(COUNTIFS(Z$11:Z59,Z59,W$11:W59,W59)=1,MAX(G$11:G58)+1,INDEX(G$11:G58,MATCH(Z59&amp;W59,Z$11:Z58&amp;W$11:W59,0),1)),0)</f>
        <v>0</v>
      </c>
      <c r="H59" s="447">
        <f t="shared" ca="1" si="20"/>
        <v>0</v>
      </c>
      <c r="I59" s="447">
        <f ca="1">IF(T59="",0,IF(COUNTIF(T$11:T59,T59)=1,1,0))</f>
        <v>0</v>
      </c>
      <c r="J59" s="447">
        <f ca="1">IF(U59="",0,IF(COUNTIF(U$11:U59,U59)=1,1,0))</f>
        <v>0</v>
      </c>
      <c r="K59" s="447">
        <f ca="1">IF(S59="",0,IF(COUNTIF(S$11:S59,S59)=1,1,0))</f>
        <v>0</v>
      </c>
      <c r="L59" s="446">
        <f ca="1">IF(Z59="",0,IF(COUNTIF(Z$11:Z59,Z59)=1,1,0))</f>
        <v>0</v>
      </c>
      <c r="M59" s="767">
        <f ca="1">IF($W59=2,IF(COUNTIFS($W$11:$W59,2,$Z$11:$Z59,$Z59)=1,1,0),0)</f>
        <v>0</v>
      </c>
      <c r="N59" s="767">
        <f ca="1">IF($W59=1,IF(COUNTIFS($W$11:$W59,2,$Z$11:$Z59,$Z59)=1,1,0),0)</f>
        <v>0</v>
      </c>
      <c r="O59" s="446">
        <f ca="1">IF(H59=0,0,IF(COUNTIF(Z$11:Z59,Z59)=1,1,0))</f>
        <v>0</v>
      </c>
      <c r="P59" s="448" t="str">
        <f t="shared" ca="1" si="21"/>
        <v>石川県</v>
      </c>
      <c r="Q59" s="89">
        <f t="shared" ca="1" si="22"/>
        <v>49</v>
      </c>
      <c r="R59" s="170" t="s">
        <v>459</v>
      </c>
      <c r="S59" s="357" t="str">
        <f t="shared" ca="1" si="92"/>
        <v/>
      </c>
      <c r="T59" s="357" t="str">
        <f t="shared" ca="1" si="93"/>
        <v/>
      </c>
      <c r="U59" s="58" t="str">
        <f t="shared" ca="1" si="117"/>
        <v/>
      </c>
      <c r="V59" s="58" t="str">
        <f t="shared" ca="1" si="118"/>
        <v/>
      </c>
      <c r="W59" s="210" t="str">
        <f t="shared" ca="1" si="94"/>
        <v/>
      </c>
      <c r="X59" s="369">
        <f ca="1">IFERROR(VLOOKUP(W59,'（様式１号）３整理番号表'!$B$4:$H$5,2,FALSE),0)</f>
        <v>0</v>
      </c>
      <c r="Y59" s="768" t="str" cm="1">
        <f t="array" aca="1" ref="Y59" ca="1">IF(AND(D59=0,F59=0),"",IF(COUNTIF(D$11:D59,D59)=1,1,IF(COUNTIFS(D$11:D59,D59,F$11:F59,F59)=1,INDEX((D$11:D59,F$11:F59,Y$11:Y59),MATCH(_xlfn.MAXIFS(F$11:F58,D$11:D58,D59),$F$11:F59,0),1,3)+1,INDEX((D$11:D59,F$11:F59,Y$11:Y59),MATCH(D59&amp;F59,D$11:D59&amp;F$11:F59,0),1,3))))</f>
        <v/>
      </c>
      <c r="Z59" s="40" t="str">
        <f t="shared" ca="1" si="107"/>
        <v/>
      </c>
      <c r="AA59" s="78" t="str">
        <f t="shared" ca="1" si="25"/>
        <v/>
      </c>
      <c r="AB59" s="93">
        <f ca="1">IFERROR(VLOOKUP(AA59,'（様式１号）３整理番号表'!$B$10:$H$16,2,FALSE),0)</f>
        <v>0</v>
      </c>
      <c r="AC59" s="78" t="str">
        <f t="shared" ca="1" si="26"/>
        <v/>
      </c>
      <c r="AD59" s="78" t="str">
        <f t="shared" ca="1" si="27"/>
        <v/>
      </c>
      <c r="AE59" s="93">
        <f ca="1">IFERROR(VLOOKUP(AD59,'（様式１号）３整理番号表'!$B$21:$H$22,2,FALSE),0)</f>
        <v>0</v>
      </c>
      <c r="AF59" s="78" t="str">
        <f t="shared" ca="1" si="3"/>
        <v/>
      </c>
      <c r="AG59" s="93">
        <f ca="1">IFERROR(VLOOKUP(AF59,'（様式１号）３整理番号表'!$B$26:$H$31,2,FALSE),0)</f>
        <v>0</v>
      </c>
      <c r="AH59" s="78" t="str">
        <f t="shared" ca="1" si="28"/>
        <v/>
      </c>
      <c r="AI59" s="93">
        <f ca="1">IFERROR(VLOOKUP(AH59,'（様式１号）３整理番号表'!$J$5:$N$59,2,FALSE),0)</f>
        <v>0</v>
      </c>
      <c r="AJ59" s="77" t="str">
        <f t="shared" ca="1" si="29"/>
        <v/>
      </c>
      <c r="AK59" s="93">
        <f ca="1">IFERROR(VLOOKUP(AJ59,'（様式１号）３整理番号表'!$P$5:$R$29,2,FALSE),0)</f>
        <v>0</v>
      </c>
      <c r="AL59" s="96" t="str">
        <f t="shared" ca="1" si="30"/>
        <v/>
      </c>
      <c r="AM59" s="96" t="str">
        <f t="shared" ca="1" si="31"/>
        <v/>
      </c>
      <c r="AN59" s="96"/>
      <c r="AO59" s="77" t="str">
        <f t="shared" ca="1" si="32"/>
        <v/>
      </c>
      <c r="AP59" s="93">
        <f ca="1">IFERROR(VLOOKUP(AO59,'（様式１号）３整理番号表'!$P$5:$R$29,2,FALSE),0)</f>
        <v>0</v>
      </c>
      <c r="AQ59" s="78" t="str">
        <f t="shared" ca="1" si="33"/>
        <v/>
      </c>
      <c r="AR59" s="93">
        <f t="shared" ca="1" si="110"/>
        <v>0</v>
      </c>
      <c r="AS59" s="78" t="str">
        <f t="shared" ca="1" si="35"/>
        <v/>
      </c>
      <c r="AT59" s="40" t="str">
        <f t="shared" ca="1" si="36"/>
        <v/>
      </c>
      <c r="AU59" s="93" t="str">
        <f t="shared" ca="1" si="111"/>
        <v/>
      </c>
      <c r="AV59" s="212" t="str">
        <f t="shared" ca="1" si="38"/>
        <v/>
      </c>
      <c r="AW59" s="81" t="str">
        <f t="shared" ca="1" si="39"/>
        <v/>
      </c>
      <c r="AX59" s="622" t="str">
        <f t="shared" ca="1" si="129"/>
        <v/>
      </c>
      <c r="AY59" s="622" t="str">
        <f t="shared" ca="1" si="129"/>
        <v/>
      </c>
      <c r="AZ59" s="622" t="str">
        <f t="shared" ca="1" si="129"/>
        <v/>
      </c>
      <c r="BA59" s="622" t="str">
        <f t="shared" ca="1" si="129"/>
        <v/>
      </c>
      <c r="BB59" s="622" t="str">
        <f t="shared" ca="1" si="40"/>
        <v/>
      </c>
      <c r="BC59" s="622" t="str">
        <f t="shared" ca="1" si="130"/>
        <v/>
      </c>
      <c r="BD59" s="622" t="str">
        <f t="shared" ca="1" si="130"/>
        <v/>
      </c>
      <c r="BE59" s="622" t="str">
        <f t="shared" ca="1" si="130"/>
        <v/>
      </c>
      <c r="BF59" s="77" t="str">
        <f t="shared" ca="1" si="41"/>
        <v/>
      </c>
      <c r="BG59" s="78" t="str">
        <f t="shared" ca="1" si="42"/>
        <v/>
      </c>
      <c r="BH59" s="94">
        <f ca="1">IF(BF59&lt;&gt;"",INDEX('（様式１号）３整理番号表'!$AB$7:$AQ$12,MATCH(BF59,'（様式１号）３整理番号表'!$AA$7:$AA$12,0),MATCH(BG59,'（様式１号）３整理番号表'!$AB$6:$AQ$6,0)),0)</f>
        <v>0</v>
      </c>
      <c r="BI59" s="96" t="str">
        <f t="shared" ca="1" si="112"/>
        <v/>
      </c>
      <c r="BJ59" s="80" t="str">
        <f t="shared" ca="1" si="113"/>
        <v/>
      </c>
      <c r="BK59" s="81" t="str">
        <f t="shared" ca="1" si="44"/>
        <v/>
      </c>
      <c r="BL59" s="80" t="str">
        <f t="shared" ca="1" si="45"/>
        <v/>
      </c>
      <c r="BM59" s="79" t="str">
        <f t="shared" ca="1" si="46"/>
        <v/>
      </c>
      <c r="BN59" s="82" t="str">
        <f t="shared" ca="1" si="47"/>
        <v/>
      </c>
      <c r="BO59" s="83" t="str">
        <f t="shared" ca="1" si="48"/>
        <v/>
      </c>
      <c r="BP59" s="84" t="str">
        <f t="shared" ca="1" si="49"/>
        <v/>
      </c>
      <c r="BQ59" s="82" t="str">
        <f t="shared" ca="1" si="50"/>
        <v/>
      </c>
      <c r="BR59" s="97" t="str">
        <f t="shared" ca="1" si="51"/>
        <v/>
      </c>
      <c r="BS59" s="95" t="str">
        <f t="shared" ca="1" si="52"/>
        <v/>
      </c>
      <c r="BT59" s="184" t="str">
        <f t="shared" ca="1" si="9"/>
        <v/>
      </c>
      <c r="BU59" s="611" t="str">
        <f t="shared" ca="1" si="53"/>
        <v/>
      </c>
      <c r="BV59" s="77" t="str">
        <f t="shared" ca="1" si="54"/>
        <v/>
      </c>
      <c r="BW59" s="85" t="str">
        <f t="shared" ca="1" si="55"/>
        <v/>
      </c>
      <c r="BX59" s="86" t="str">
        <f t="shared" ca="1" si="56"/>
        <v/>
      </c>
      <c r="BY59" s="231">
        <f ca="1">IF('ポイント要件確認等（個別表）'!AD59=1,ROUNDDOWN('ポイント要件確認等（個別表）'!AV59,-3),IF('ポイント要件確認等（個別表）'!AD59=2,ROUNDDOWN('ポイント要件確認等（個別表）'!BH59,-3),IF('ポイント要件確認等（個別表）'!AD59=3,ROUNDDOWN('ポイント要件確認等（個別表）'!BT59,-3),0)))</f>
        <v>0</v>
      </c>
      <c r="BZ59" s="86" t="str">
        <f t="shared" ca="1" si="57"/>
        <v/>
      </c>
      <c r="CA59" s="232" t="str">
        <f t="shared" ca="1" si="58"/>
        <v/>
      </c>
      <c r="CB59" s="232">
        <f t="shared" ca="1" si="114"/>
        <v>0</v>
      </c>
      <c r="CC59" s="86" t="str">
        <f t="shared" ca="1" si="60"/>
        <v/>
      </c>
      <c r="CD59" s="86" t="str">
        <f t="shared" ca="1" si="61"/>
        <v/>
      </c>
      <c r="CE59" s="609"/>
      <c r="CF59" s="86" t="str">
        <f t="shared" ca="1" si="62"/>
        <v/>
      </c>
      <c r="CG59" s="185" t="str">
        <f t="shared" ca="1" si="63"/>
        <v/>
      </c>
      <c r="CH59" s="246" t="str">
        <f t="shared" ca="1" si="64"/>
        <v>含税額</v>
      </c>
      <c r="CI59" s="247" t="str">
        <f t="shared" ca="1" si="95"/>
        <v/>
      </c>
      <c r="CJ59" s="87" t="str">
        <f ca="1">IFERROR(IF(INDIRECT("'("&amp;'２個別表'!EO59&amp;")'!AR"&amp;84+EP59)&lt;&gt;1,"",1),"")</f>
        <v/>
      </c>
      <c r="CK59" s="244" t="str">
        <f t="shared" ca="1" si="119"/>
        <v/>
      </c>
      <c r="CL59" s="235" t="str">
        <f t="shared" ca="1" si="120"/>
        <v/>
      </c>
      <c r="CM59" s="239" t="str">
        <f t="shared" ca="1" si="121"/>
        <v/>
      </c>
      <c r="CN59" s="77" t="str">
        <f t="shared" ca="1" si="122"/>
        <v/>
      </c>
      <c r="CO59" s="93" t="str">
        <f ca="1">IFERROR(VLOOKUP(CN59,'（様式１号）３整理番号表'!$T$5:$V$15,2,FALSE),"")</f>
        <v/>
      </c>
      <c r="CP59" s="78" t="str">
        <f t="shared" ca="1" si="123"/>
        <v/>
      </c>
      <c r="CQ59" s="93" t="str">
        <f ca="1">IFERROR(VLOOKUP(CP59,'（様式１号）３整理番号表'!$T$19:$V$24,2,FALSE),"")</f>
        <v/>
      </c>
      <c r="CR59" s="78" t="str">
        <f ca="1">IFERROR(IF(INDIRECT("'("&amp;'２個別表'!EO59&amp;")'!AV"&amp;84+EP59)&lt;&gt;1,"",1),"")</f>
        <v/>
      </c>
      <c r="CS59" s="232">
        <f t="shared" ca="1" si="115"/>
        <v>0</v>
      </c>
      <c r="CT59" s="248">
        <f t="shared" ca="1" si="116"/>
        <v>0</v>
      </c>
      <c r="CU59" s="376" t="str">
        <f ca="1">IF(ER59="補強",IF(COUNTIFS($Z$11:Z59,Z59,$W$11:W59,1)=1,"１①",""),IF(COUNTIFS($Z$11:Z59,Z59,$W$11:W59,2)=1,"２①",""))</f>
        <v/>
      </c>
      <c r="CV59" s="57" t="str">
        <f t="shared" ca="1" si="126"/>
        <v/>
      </c>
      <c r="CW59" s="879" t="str">
        <f t="shared" ca="1" si="127"/>
        <v/>
      </c>
      <c r="CX59" s="256" t="str">
        <f t="shared" ca="1" si="12"/>
        <v/>
      </c>
      <c r="CY59" s="256" t="str">
        <f t="shared" ca="1" si="13"/>
        <v/>
      </c>
      <c r="CZ59" s="256" t="str">
        <f t="shared" ca="1" si="14"/>
        <v/>
      </c>
      <c r="DA59" s="256" t="str">
        <f t="shared" ca="1" si="15"/>
        <v/>
      </c>
      <c r="DB59" s="316" t="str">
        <f ca="1">IFERROR(VLOOKUP($CU59,'（様式１号）３整理番号表'!$Z$19:$AB$32,3,FALSE),"")</f>
        <v/>
      </c>
      <c r="DC59" s="259" t="str">
        <f t="shared" ca="1" si="72"/>
        <v>-</v>
      </c>
      <c r="DD59" s="618" t="str">
        <f t="shared" ca="1" si="73"/>
        <v/>
      </c>
      <c r="DE59" s="321" t="str">
        <f ca="1">IF(AND(AO59=18,AS59=1),IF(COUNTIFS($Y$11:Y59,Y59,$AS$11:AS59,1)=1,"２②",""),IF($CU59="１①",INDEX(INDIRECT("'("&amp;$EO59&amp;")'!AR116:BB116"),1,MATCH(INDIRECT("'("&amp;$EO59&amp;")'!C118"),INDIRECT("'("&amp;$EO59&amp;")'!AR119:BB119"),0)),""))</f>
        <v/>
      </c>
      <c r="DF59" s="324" t="str">
        <f t="shared" ca="1" si="100"/>
        <v/>
      </c>
      <c r="DG59" s="313" t="str">
        <f t="shared" ca="1" si="101"/>
        <v/>
      </c>
      <c r="DH59" s="313" t="str">
        <f t="shared" ca="1" si="102"/>
        <v/>
      </c>
      <c r="DI59" s="313" t="str">
        <f t="shared" ca="1" si="103"/>
        <v/>
      </c>
      <c r="DJ59" s="313" t="str">
        <f t="shared" ca="1" si="104"/>
        <v/>
      </c>
      <c r="DK59" s="328" t="str">
        <f t="shared" ca="1" si="105"/>
        <v/>
      </c>
      <c r="DL59" s="334" t="str">
        <f t="shared" ca="1" si="74"/>
        <v/>
      </c>
      <c r="DM59" s="915" t="str">
        <f t="shared" ca="1" si="106"/>
        <v/>
      </c>
      <c r="DN59" s="15"/>
      <c r="DO59" s="324"/>
      <c r="DP59" s="16"/>
      <c r="DQ59" s="16"/>
      <c r="DR59" s="16"/>
      <c r="DS59" s="16"/>
      <c r="DT59" s="318" t="str">
        <f>IFERROR(VLOOKUP($DN59,'（様式１号）３整理番号表'!$Z$19:$AB$32,3,FALSE),"")</f>
        <v/>
      </c>
      <c r="DU59" s="259" t="str">
        <f t="shared" si="75"/>
        <v/>
      </c>
      <c r="DV59" s="14"/>
      <c r="DW59" s="17" t="str">
        <f t="shared" ca="1" si="76"/>
        <v/>
      </c>
      <c r="DX59" s="88" t="str">
        <f t="shared" ca="1" si="99"/>
        <v/>
      </c>
      <c r="DZ59" s="339">
        <f t="shared" ca="1" si="131"/>
        <v>0</v>
      </c>
      <c r="EA59" s="339">
        <f t="shared" ca="1" si="131"/>
        <v>0</v>
      </c>
      <c r="EB59" s="339">
        <f t="shared" ca="1" si="131"/>
        <v>0</v>
      </c>
      <c r="EC59" s="339">
        <f t="shared" ca="1" si="131"/>
        <v>0</v>
      </c>
      <c r="ED59" s="339">
        <f t="shared" ca="1" si="131"/>
        <v>0</v>
      </c>
      <c r="EE59" s="339">
        <f t="shared" ca="1" si="131"/>
        <v>0</v>
      </c>
      <c r="EF59" s="339">
        <f t="shared" ca="1" si="131"/>
        <v>0</v>
      </c>
      <c r="EG59" s="339">
        <f t="shared" ca="1" si="131"/>
        <v>0</v>
      </c>
      <c r="EH59" s="339">
        <f t="shared" ca="1" si="131"/>
        <v>0</v>
      </c>
      <c r="EI59" s="339">
        <f t="shared" ca="1" si="131"/>
        <v>0</v>
      </c>
      <c r="EJ59" s="339">
        <f t="shared" ca="1" si="131"/>
        <v>0</v>
      </c>
      <c r="EK59" s="339">
        <f t="shared" ca="1" si="131"/>
        <v>0</v>
      </c>
      <c r="EL59" s="339">
        <f t="shared" ca="1" si="131"/>
        <v>0</v>
      </c>
      <c r="EM59" s="339">
        <f t="shared" ca="1" si="131"/>
        <v>0</v>
      </c>
      <c r="EO59" s="298" t="str">
        <f t="shared" ca="1" si="78"/>
        <v/>
      </c>
      <c r="EP59" s="298" t="str">
        <f t="shared" ca="1" si="96"/>
        <v/>
      </c>
      <c r="EQ59" s="298" t="str">
        <f t="shared" ca="1" si="97"/>
        <v/>
      </c>
      <c r="ER59" s="298" t="str">
        <f t="shared" ca="1" si="79"/>
        <v/>
      </c>
      <c r="ES59" s="298" t="str">
        <f ca="1">IFERROR(INDEX('郵便番号（石川県）'!$A$3:$F$2574,MATCH(INDIRECT("'("&amp;EO59&amp;")'!E7"),'郵便番号（石川県）'!$A$3:$A$2574,0),6),"")</f>
        <v/>
      </c>
      <c r="ET59" s="298" t="str">
        <f ca="1">IFERROR(INDEX('郵便番号（石川県）'!$A$3:$F$2574,MATCH(INDIRECT("'("&amp;$EO59&amp;")'!E7"),'郵便番号（石川県）'!$A$3:$A$2574,0),5),"")</f>
        <v/>
      </c>
      <c r="EU59" s="298" t="str">
        <f t="shared" ca="1" si="80"/>
        <v/>
      </c>
      <c r="EV59" s="298" t="str">
        <f t="shared" ca="1" si="81"/>
        <v/>
      </c>
      <c r="EW59" s="298" t="str">
        <f t="shared" ca="1" si="82"/>
        <v/>
      </c>
      <c r="EX59" s="298" t="str">
        <f t="shared" ca="1" si="83"/>
        <v/>
      </c>
      <c r="EY59" s="298" t="str">
        <f t="shared" ca="1" si="84"/>
        <v/>
      </c>
      <c r="EZ59" s="298" t="str">
        <f t="shared" ca="1" si="85"/>
        <v/>
      </c>
      <c r="FA59" s="298" t="str">
        <f t="shared" ca="1" si="86"/>
        <v/>
      </c>
      <c r="FB59" s="298" t="str">
        <f t="shared" ca="1" si="87"/>
        <v/>
      </c>
      <c r="FC59" s="298" t="str">
        <f t="shared" ca="1" si="88"/>
        <v/>
      </c>
      <c r="FD59" s="627" t="str">
        <f t="shared" ca="1" si="89"/>
        <v/>
      </c>
      <c r="FE59" s="629">
        <v>49</v>
      </c>
      <c r="FF59" s="299" t="str">
        <f t="shared" ca="1" si="90"/>
        <v/>
      </c>
      <c r="FG59" s="993" t="str">
        <f t="shared" ca="1" si="98"/>
        <v/>
      </c>
      <c r="FH59" s="672" t="str">
        <f t="shared" ca="1" si="91"/>
        <v/>
      </c>
      <c r="FI59" s="299">
        <f ca="1">COUNTIF($FH$11:FH59,"■")</f>
        <v>0</v>
      </c>
    </row>
    <row r="60" spans="1:165" ht="34.5" customHeight="1">
      <c r="A60" s="445">
        <f t="shared" ca="1" si="19"/>
        <v>0</v>
      </c>
      <c r="B60" s="446">
        <f>IF(R60&lt;&gt;"",IF(COUNTIF(R$11:R60,R60)=1,MAX(B$11:B59)+1,INDEX(B$11:B59,MATCH(R60,R$11:R59,0),1)),0)</f>
        <v>1</v>
      </c>
      <c r="C60" s="446">
        <f ca="1">IF(T60&lt;&gt;"",IF(COUNTIF(T$11:T60,T60)=1,MAX(C$11:C59)+1,INDEX(C$11:C59,MATCH(T60,T$11:T59,0),1)),0)</f>
        <v>0</v>
      </c>
      <c r="D60" s="446">
        <f ca="1">IF(U60&lt;&gt;"",IF(COUNTIF(U$11:U60,U60)=1,MAX(D$11:D59)+1,INDEX(D$11:D59,MATCH(U60,U$11:U59,0),1)),0)</f>
        <v>0</v>
      </c>
      <c r="E60" s="446">
        <f ca="1">IF(S60&lt;&gt;"",IF(COUNTIF(S$11:S60,S60)=1,MAX(E$11:E59)+1,INDEX(E$11:E59,MATCH(S60,S$11:S59,0),1)),0)</f>
        <v>0</v>
      </c>
      <c r="F60" s="446">
        <f ca="1">IF(Z60&lt;&gt;"",IF(COUNTIF(Z$11:Z60,Z60)=1,MAX(F$11:F59)+1,INDEX(F$11:F59,MATCH(Z60,Z$11:Z59,0),1)),0)</f>
        <v>0</v>
      </c>
      <c r="G60" s="447" cm="1">
        <f t="array" aca="1" ref="G60" ca="1">IF(Z60&lt;&gt;"",IF(COUNTIFS(Z$11:Z60,Z60,W$11:W60,W60)=1,MAX(G$11:G59)+1,INDEX(G$11:G59,MATCH(Z60&amp;W60,Z$11:Z59&amp;W$11:W60,0),1)),0)</f>
        <v>0</v>
      </c>
      <c r="H60" s="447">
        <f t="shared" ca="1" si="20"/>
        <v>0</v>
      </c>
      <c r="I60" s="447">
        <f ca="1">IF(T60="",0,IF(COUNTIF(T$11:T60,T60)=1,1,0))</f>
        <v>0</v>
      </c>
      <c r="J60" s="447">
        <f ca="1">IF(U60="",0,IF(COUNTIF(U$11:U60,U60)=1,1,0))</f>
        <v>0</v>
      </c>
      <c r="K60" s="447">
        <f ca="1">IF(S60="",0,IF(COUNTIF(S$11:S60,S60)=1,1,0))</f>
        <v>0</v>
      </c>
      <c r="L60" s="446">
        <f ca="1">IF(Z60="",0,IF(COUNTIF(Z$11:Z60,Z60)=1,1,0))</f>
        <v>0</v>
      </c>
      <c r="M60" s="767">
        <f ca="1">IF($W60=2,IF(COUNTIFS($W$11:$W60,2,$Z$11:$Z60,$Z60)=1,1,0),0)</f>
        <v>0</v>
      </c>
      <c r="N60" s="767">
        <f ca="1">IF($W60=1,IF(COUNTIFS($W$11:$W60,2,$Z$11:$Z60,$Z60)=1,1,0),0)</f>
        <v>0</v>
      </c>
      <c r="O60" s="446">
        <f ca="1">IF(H60=0,0,IF(COUNTIF(Z$11:Z60,Z60)=1,1,0))</f>
        <v>0</v>
      </c>
      <c r="P60" s="448" t="str">
        <f t="shared" ca="1" si="21"/>
        <v>石川県</v>
      </c>
      <c r="Q60" s="89">
        <f t="shared" ca="1" si="22"/>
        <v>50</v>
      </c>
      <c r="R60" s="170" t="s">
        <v>459</v>
      </c>
      <c r="S60" s="357" t="str">
        <f t="shared" ca="1" si="92"/>
        <v/>
      </c>
      <c r="T60" s="357" t="str">
        <f t="shared" ca="1" si="93"/>
        <v/>
      </c>
      <c r="U60" s="58" t="str">
        <f t="shared" ca="1" si="117"/>
        <v/>
      </c>
      <c r="V60" s="58" t="str">
        <f t="shared" ca="1" si="118"/>
        <v/>
      </c>
      <c r="W60" s="210" t="str">
        <f t="shared" ca="1" si="94"/>
        <v/>
      </c>
      <c r="X60" s="369">
        <f ca="1">IFERROR(VLOOKUP(W60,'（様式１号）３整理番号表'!$B$4:$H$5,2,FALSE),0)</f>
        <v>0</v>
      </c>
      <c r="Y60" s="768" t="str" cm="1">
        <f t="array" aca="1" ref="Y60" ca="1">IF(AND(D60=0,F60=0),"",IF(COUNTIF(D$11:D60,D60)=1,1,IF(COUNTIFS(D$11:D60,D60,F$11:F60,F60)=1,INDEX((D$11:D60,F$11:F60,Y$11:Y60),MATCH(_xlfn.MAXIFS(F$11:F59,D$11:D59,D60),$F$11:F60,0),1,3)+1,INDEX((D$11:D60,F$11:F60,Y$11:Y60),MATCH(D60&amp;F60,D$11:D60&amp;F$11:F60,0),1,3))))</f>
        <v/>
      </c>
      <c r="Z60" s="40" t="str">
        <f t="shared" ca="1" si="107"/>
        <v/>
      </c>
      <c r="AA60" s="78" t="str">
        <f t="shared" ca="1" si="25"/>
        <v/>
      </c>
      <c r="AB60" s="93">
        <f ca="1">IFERROR(VLOOKUP(AA60,'（様式１号）３整理番号表'!$B$10:$H$16,2,FALSE),0)</f>
        <v>0</v>
      </c>
      <c r="AC60" s="78" t="str">
        <f t="shared" ca="1" si="26"/>
        <v/>
      </c>
      <c r="AD60" s="78" t="str">
        <f t="shared" ca="1" si="27"/>
        <v/>
      </c>
      <c r="AE60" s="93">
        <f ca="1">IFERROR(VLOOKUP(AD60,'（様式１号）３整理番号表'!$B$21:$H$22,2,FALSE),0)</f>
        <v>0</v>
      </c>
      <c r="AF60" s="78" t="str">
        <f t="shared" ca="1" si="3"/>
        <v/>
      </c>
      <c r="AG60" s="93">
        <f ca="1">IFERROR(VLOOKUP(AF60,'（様式１号）３整理番号表'!$B$26:$H$31,2,FALSE),0)</f>
        <v>0</v>
      </c>
      <c r="AH60" s="78" t="str">
        <f t="shared" ca="1" si="28"/>
        <v/>
      </c>
      <c r="AI60" s="93">
        <f ca="1">IFERROR(VLOOKUP(AH60,'（様式１号）３整理番号表'!$J$5:$N$59,2,FALSE),0)</f>
        <v>0</v>
      </c>
      <c r="AJ60" s="77" t="str">
        <f t="shared" ca="1" si="29"/>
        <v/>
      </c>
      <c r="AK60" s="93">
        <f ca="1">IFERROR(VLOOKUP(AJ60,'（様式１号）３整理番号表'!$P$5:$R$29,2,FALSE),0)</f>
        <v>0</v>
      </c>
      <c r="AL60" s="96" t="str">
        <f t="shared" ca="1" si="30"/>
        <v/>
      </c>
      <c r="AM60" s="96" t="str">
        <f t="shared" ca="1" si="31"/>
        <v/>
      </c>
      <c r="AN60" s="96"/>
      <c r="AO60" s="77" t="str">
        <f t="shared" ca="1" si="32"/>
        <v/>
      </c>
      <c r="AP60" s="93">
        <f ca="1">IFERROR(VLOOKUP(AO60,'（様式１号）３整理番号表'!$P$5:$R$29,2,FALSE),0)</f>
        <v>0</v>
      </c>
      <c r="AQ60" s="78" t="str">
        <f t="shared" ca="1" si="33"/>
        <v/>
      </c>
      <c r="AR60" s="93">
        <f t="shared" ca="1" si="110"/>
        <v>0</v>
      </c>
      <c r="AS60" s="78" t="str">
        <f t="shared" ca="1" si="35"/>
        <v/>
      </c>
      <c r="AT60" s="40" t="str">
        <f t="shared" ca="1" si="36"/>
        <v/>
      </c>
      <c r="AU60" s="93" t="str">
        <f t="shared" ca="1" si="111"/>
        <v/>
      </c>
      <c r="AV60" s="212" t="str">
        <f t="shared" ca="1" si="38"/>
        <v/>
      </c>
      <c r="AW60" s="81" t="str">
        <f t="shared" ca="1" si="39"/>
        <v/>
      </c>
      <c r="AX60" s="622" t="str">
        <f t="shared" ca="1" si="129"/>
        <v/>
      </c>
      <c r="AY60" s="622" t="str">
        <f t="shared" ca="1" si="129"/>
        <v/>
      </c>
      <c r="AZ60" s="622" t="str">
        <f t="shared" ca="1" si="129"/>
        <v/>
      </c>
      <c r="BA60" s="622" t="str">
        <f t="shared" ca="1" si="129"/>
        <v/>
      </c>
      <c r="BB60" s="622" t="str">
        <f t="shared" ca="1" si="40"/>
        <v/>
      </c>
      <c r="BC60" s="622" t="str">
        <f t="shared" ca="1" si="130"/>
        <v/>
      </c>
      <c r="BD60" s="622" t="str">
        <f t="shared" ca="1" si="130"/>
        <v/>
      </c>
      <c r="BE60" s="622" t="str">
        <f t="shared" ca="1" si="130"/>
        <v/>
      </c>
      <c r="BF60" s="77" t="str">
        <f t="shared" ca="1" si="41"/>
        <v/>
      </c>
      <c r="BG60" s="78" t="str">
        <f t="shared" ca="1" si="42"/>
        <v/>
      </c>
      <c r="BH60" s="94">
        <f ca="1">IF(BF60&lt;&gt;"",INDEX('（様式１号）３整理番号表'!$AB$7:$AQ$12,MATCH(BF60,'（様式１号）３整理番号表'!$AA$7:$AA$12,0),MATCH(BG60,'（様式１号）３整理番号表'!$AB$6:$AQ$6,0)),0)</f>
        <v>0</v>
      </c>
      <c r="BI60" s="96" t="str">
        <f t="shared" ca="1" si="112"/>
        <v/>
      </c>
      <c r="BJ60" s="80" t="str">
        <f t="shared" ca="1" si="113"/>
        <v/>
      </c>
      <c r="BK60" s="81" t="str">
        <f t="shared" ca="1" si="44"/>
        <v/>
      </c>
      <c r="BL60" s="80" t="str">
        <f t="shared" ca="1" si="45"/>
        <v/>
      </c>
      <c r="BM60" s="79" t="str">
        <f t="shared" ca="1" si="46"/>
        <v/>
      </c>
      <c r="BN60" s="82" t="str">
        <f t="shared" ca="1" si="47"/>
        <v/>
      </c>
      <c r="BO60" s="83" t="str">
        <f t="shared" ca="1" si="48"/>
        <v/>
      </c>
      <c r="BP60" s="84" t="str">
        <f t="shared" ca="1" si="49"/>
        <v/>
      </c>
      <c r="BQ60" s="82" t="str">
        <f t="shared" ca="1" si="50"/>
        <v/>
      </c>
      <c r="BR60" s="97" t="str">
        <f t="shared" ca="1" si="51"/>
        <v/>
      </c>
      <c r="BS60" s="95" t="str">
        <f t="shared" ca="1" si="52"/>
        <v/>
      </c>
      <c r="BT60" s="184" t="str">
        <f t="shared" ca="1" si="9"/>
        <v/>
      </c>
      <c r="BU60" s="611" t="str">
        <f t="shared" ca="1" si="53"/>
        <v/>
      </c>
      <c r="BV60" s="77" t="str">
        <f t="shared" ca="1" si="54"/>
        <v/>
      </c>
      <c r="BW60" s="85" t="str">
        <f t="shared" ca="1" si="55"/>
        <v/>
      </c>
      <c r="BX60" s="86" t="str">
        <f t="shared" ca="1" si="56"/>
        <v/>
      </c>
      <c r="BY60" s="231">
        <f ca="1">IF('ポイント要件確認等（個別表）'!AD60=1,ROUNDDOWN('ポイント要件確認等（個別表）'!AV60,-3),IF('ポイント要件確認等（個別表）'!AD60=2,ROUNDDOWN('ポイント要件確認等（個別表）'!BH60,-3),IF('ポイント要件確認等（個別表）'!AD60=3,ROUNDDOWN('ポイント要件確認等（個別表）'!BT60,-3),0)))</f>
        <v>0</v>
      </c>
      <c r="BZ60" s="86" t="str">
        <f t="shared" ca="1" si="57"/>
        <v/>
      </c>
      <c r="CA60" s="232" t="str">
        <f t="shared" ca="1" si="58"/>
        <v/>
      </c>
      <c r="CB60" s="232">
        <f t="shared" ca="1" si="114"/>
        <v>0</v>
      </c>
      <c r="CC60" s="86" t="str">
        <f t="shared" ca="1" si="60"/>
        <v/>
      </c>
      <c r="CD60" s="86" t="str">
        <f t="shared" ca="1" si="61"/>
        <v/>
      </c>
      <c r="CE60" s="609"/>
      <c r="CF60" s="86" t="str">
        <f t="shared" ca="1" si="62"/>
        <v/>
      </c>
      <c r="CG60" s="185" t="str">
        <f t="shared" ca="1" si="63"/>
        <v/>
      </c>
      <c r="CH60" s="246" t="str">
        <f t="shared" ca="1" si="64"/>
        <v>含税額</v>
      </c>
      <c r="CI60" s="247" t="str">
        <f t="shared" ca="1" si="95"/>
        <v/>
      </c>
      <c r="CJ60" s="87" t="str">
        <f ca="1">IFERROR(IF(INDIRECT("'("&amp;'２個別表'!EO60&amp;")'!AR"&amp;84+EP60)&lt;&gt;1,"",1),"")</f>
        <v/>
      </c>
      <c r="CK60" s="244" t="str">
        <f t="shared" ca="1" si="119"/>
        <v/>
      </c>
      <c r="CL60" s="235" t="str">
        <f t="shared" ca="1" si="120"/>
        <v/>
      </c>
      <c r="CM60" s="239" t="str">
        <f t="shared" ca="1" si="121"/>
        <v/>
      </c>
      <c r="CN60" s="77" t="str">
        <f t="shared" ca="1" si="122"/>
        <v/>
      </c>
      <c r="CO60" s="93" t="str">
        <f ca="1">IFERROR(VLOOKUP(CN60,'（様式１号）３整理番号表'!$T$5:$V$15,2,FALSE),"")</f>
        <v/>
      </c>
      <c r="CP60" s="78" t="str">
        <f t="shared" ca="1" si="123"/>
        <v/>
      </c>
      <c r="CQ60" s="93" t="str">
        <f ca="1">IFERROR(VLOOKUP(CP60,'（様式１号）３整理番号表'!$T$19:$V$24,2,FALSE),"")</f>
        <v/>
      </c>
      <c r="CR60" s="78" t="str">
        <f ca="1">IFERROR(IF(INDIRECT("'("&amp;'２個別表'!EO60&amp;")'!AV"&amp;84+EP60)&lt;&gt;1,"",1),"")</f>
        <v/>
      </c>
      <c r="CS60" s="232">
        <f t="shared" ca="1" si="115"/>
        <v>0</v>
      </c>
      <c r="CT60" s="248">
        <f t="shared" ca="1" si="116"/>
        <v>0</v>
      </c>
      <c r="CU60" s="376" t="str">
        <f ca="1">IF(ER60="補強",IF(COUNTIFS($Z$11:Z60,Z60,$W$11:W60,1)=1,"１①",""),IF(COUNTIFS($Z$11:Z60,Z60,$W$11:W60,2)=1,"２①",""))</f>
        <v/>
      </c>
      <c r="CV60" s="57" t="str">
        <f t="shared" ca="1" si="126"/>
        <v/>
      </c>
      <c r="CW60" s="879" t="str">
        <f t="shared" ca="1" si="127"/>
        <v/>
      </c>
      <c r="CX60" s="256" t="str">
        <f t="shared" ca="1" si="12"/>
        <v/>
      </c>
      <c r="CY60" s="256" t="str">
        <f t="shared" ca="1" si="13"/>
        <v/>
      </c>
      <c r="CZ60" s="256" t="str">
        <f t="shared" ca="1" si="14"/>
        <v/>
      </c>
      <c r="DA60" s="256" t="str">
        <f t="shared" ca="1" si="15"/>
        <v/>
      </c>
      <c r="DB60" s="316" t="str">
        <f ca="1">IFERROR(VLOOKUP($CU60,'（様式１号）３整理番号表'!$Z$19:$AB$32,3,FALSE),"")</f>
        <v/>
      </c>
      <c r="DC60" s="259" t="str">
        <f t="shared" ca="1" si="72"/>
        <v>-</v>
      </c>
      <c r="DD60" s="618" t="str">
        <f t="shared" ca="1" si="73"/>
        <v/>
      </c>
      <c r="DE60" s="321" t="str">
        <f ca="1">IF(AND(AO60=18,AS60=1),IF(COUNTIFS($Y$11:Y60,Y60,$AS$11:AS60,1)=1,"２②",""),IF($CU60="１①",INDEX(INDIRECT("'("&amp;$EO60&amp;")'!AR116:BB116"),1,MATCH(INDIRECT("'("&amp;$EO60&amp;")'!C118"),INDIRECT("'("&amp;$EO60&amp;")'!AR119:BB119"),0)),""))</f>
        <v/>
      </c>
      <c r="DF60" s="324" t="str">
        <f t="shared" ca="1" si="100"/>
        <v/>
      </c>
      <c r="DG60" s="313" t="str">
        <f t="shared" ca="1" si="101"/>
        <v/>
      </c>
      <c r="DH60" s="313" t="str">
        <f t="shared" ca="1" si="102"/>
        <v/>
      </c>
      <c r="DI60" s="313" t="str">
        <f t="shared" ca="1" si="103"/>
        <v/>
      </c>
      <c r="DJ60" s="313" t="str">
        <f t="shared" ca="1" si="104"/>
        <v/>
      </c>
      <c r="DK60" s="328" t="str">
        <f t="shared" ca="1" si="105"/>
        <v/>
      </c>
      <c r="DL60" s="334" t="str">
        <f t="shared" ca="1" si="74"/>
        <v/>
      </c>
      <c r="DM60" s="915" t="str">
        <f t="shared" ca="1" si="106"/>
        <v/>
      </c>
      <c r="DN60" s="15"/>
      <c r="DO60" s="324"/>
      <c r="DP60" s="16"/>
      <c r="DQ60" s="16"/>
      <c r="DR60" s="16"/>
      <c r="DS60" s="16"/>
      <c r="DT60" s="318" t="str">
        <f>IFERROR(VLOOKUP($DN60,'（様式１号）３整理番号表'!$Z$19:$AB$32,3,FALSE),"")</f>
        <v/>
      </c>
      <c r="DU60" s="259" t="str">
        <f t="shared" si="75"/>
        <v/>
      </c>
      <c r="DV60" s="14"/>
      <c r="DW60" s="17" t="str">
        <f t="shared" ca="1" si="76"/>
        <v/>
      </c>
      <c r="DX60" s="88" t="str">
        <f t="shared" ca="1" si="99"/>
        <v/>
      </c>
      <c r="DZ60" s="339">
        <f t="shared" ca="1" si="131"/>
        <v>0</v>
      </c>
      <c r="EA60" s="339">
        <f t="shared" ca="1" si="131"/>
        <v>0</v>
      </c>
      <c r="EB60" s="339">
        <f t="shared" ca="1" si="131"/>
        <v>0</v>
      </c>
      <c r="EC60" s="339">
        <f t="shared" ca="1" si="131"/>
        <v>0</v>
      </c>
      <c r="ED60" s="339">
        <f t="shared" ca="1" si="131"/>
        <v>0</v>
      </c>
      <c r="EE60" s="339">
        <f t="shared" ca="1" si="131"/>
        <v>0</v>
      </c>
      <c r="EF60" s="339">
        <f t="shared" ca="1" si="131"/>
        <v>0</v>
      </c>
      <c r="EG60" s="339">
        <f t="shared" ca="1" si="131"/>
        <v>0</v>
      </c>
      <c r="EH60" s="339">
        <f t="shared" ca="1" si="131"/>
        <v>0</v>
      </c>
      <c r="EI60" s="339">
        <f t="shared" ca="1" si="131"/>
        <v>0</v>
      </c>
      <c r="EJ60" s="339">
        <f t="shared" ca="1" si="131"/>
        <v>0</v>
      </c>
      <c r="EK60" s="339">
        <f t="shared" ca="1" si="131"/>
        <v>0</v>
      </c>
      <c r="EL60" s="339">
        <f t="shared" ca="1" si="131"/>
        <v>0</v>
      </c>
      <c r="EM60" s="339">
        <f t="shared" ca="1" si="131"/>
        <v>0</v>
      </c>
      <c r="EO60" s="298" t="str">
        <f t="shared" ca="1" si="78"/>
        <v/>
      </c>
      <c r="EP60" s="298" t="str">
        <f t="shared" ca="1" si="96"/>
        <v/>
      </c>
      <c r="EQ60" s="298" t="str">
        <f t="shared" ca="1" si="97"/>
        <v/>
      </c>
      <c r="ER60" s="298" t="str">
        <f t="shared" ca="1" si="79"/>
        <v/>
      </c>
      <c r="ES60" s="298" t="str">
        <f ca="1">IFERROR(INDEX('郵便番号（石川県）'!$A$3:$F$2574,MATCH(INDIRECT("'("&amp;EO60&amp;")'!E7"),'郵便番号（石川県）'!$A$3:$A$2574,0),6),"")</f>
        <v/>
      </c>
      <c r="ET60" s="298" t="str">
        <f ca="1">IFERROR(INDEX('郵便番号（石川県）'!$A$3:$F$2574,MATCH(INDIRECT("'("&amp;$EO60&amp;")'!E7"),'郵便番号（石川県）'!$A$3:$A$2574,0),5),"")</f>
        <v/>
      </c>
      <c r="EU60" s="298" t="str">
        <f t="shared" ca="1" si="80"/>
        <v/>
      </c>
      <c r="EV60" s="298" t="str">
        <f t="shared" ca="1" si="81"/>
        <v/>
      </c>
      <c r="EW60" s="298" t="str">
        <f t="shared" ca="1" si="82"/>
        <v/>
      </c>
      <c r="EX60" s="298" t="str">
        <f t="shared" ca="1" si="83"/>
        <v/>
      </c>
      <c r="EY60" s="298" t="str">
        <f t="shared" ca="1" si="84"/>
        <v/>
      </c>
      <c r="EZ60" s="298" t="str">
        <f t="shared" ca="1" si="85"/>
        <v/>
      </c>
      <c r="FA60" s="298" t="str">
        <f t="shared" ca="1" si="86"/>
        <v/>
      </c>
      <c r="FB60" s="298" t="str">
        <f t="shared" ca="1" si="87"/>
        <v/>
      </c>
      <c r="FC60" s="298" t="str">
        <f t="shared" ca="1" si="88"/>
        <v/>
      </c>
      <c r="FD60" s="627" t="str">
        <f t="shared" ca="1" si="89"/>
        <v/>
      </c>
      <c r="FE60" s="630">
        <v>50</v>
      </c>
      <c r="FF60" s="299" t="str">
        <f t="shared" ca="1" si="90"/>
        <v/>
      </c>
      <c r="FG60" s="993" t="str">
        <f t="shared" ca="1" si="98"/>
        <v/>
      </c>
      <c r="FH60" s="672" t="str">
        <f t="shared" ca="1" si="91"/>
        <v/>
      </c>
      <c r="FI60" s="299">
        <f ca="1">COUNTIF($FH$11:FH60,"■")</f>
        <v>0</v>
      </c>
    </row>
    <row r="61" spans="1:165" ht="34.5" customHeight="1">
      <c r="A61" s="445">
        <f t="shared" ca="1" si="19"/>
        <v>0</v>
      </c>
      <c r="B61" s="446">
        <f>IF(R61&lt;&gt;"",IF(COUNTIF(R$11:R61,R61)=1,MAX(B$11:B60)+1,INDEX(B$11:B60,MATCH(R61,R$11:R60,0),1)),0)</f>
        <v>1</v>
      </c>
      <c r="C61" s="446">
        <f ca="1">IF(T61&lt;&gt;"",IF(COUNTIF(T$11:T61,T61)=1,MAX(C$11:C60)+1,INDEX(C$11:C60,MATCH(T61,T$11:T60,0),1)),0)</f>
        <v>0</v>
      </c>
      <c r="D61" s="446">
        <f ca="1">IF(U61&lt;&gt;"",IF(COUNTIF(U$11:U61,U61)=1,MAX(D$11:D60)+1,INDEX(D$11:D60,MATCH(U61,U$11:U60,0),1)),0)</f>
        <v>0</v>
      </c>
      <c r="E61" s="446">
        <f ca="1">IF(S61&lt;&gt;"",IF(COUNTIF(S$11:S61,S61)=1,MAX(E$11:E60)+1,INDEX(E$11:E60,MATCH(S61,S$11:S60,0),1)),0)</f>
        <v>0</v>
      </c>
      <c r="F61" s="446">
        <f ca="1">IF(Z61&lt;&gt;"",IF(COUNTIF(Z$11:Z61,Z61)=1,MAX(F$11:F60)+1,INDEX(F$11:F60,MATCH(Z61,Z$11:Z60,0),1)),0)</f>
        <v>0</v>
      </c>
      <c r="G61" s="447" cm="1">
        <f t="array" aca="1" ref="G61" ca="1">IF(Z61&lt;&gt;"",IF(COUNTIFS(Z$11:Z61,Z61,W$11:W61,W61)=1,MAX(G$11:G60)+1,INDEX(G$11:G60,MATCH(Z61&amp;W61,Z$11:Z60&amp;W$11:W61,0),1)),0)</f>
        <v>0</v>
      </c>
      <c r="H61" s="447">
        <f t="shared" ca="1" si="20"/>
        <v>0</v>
      </c>
      <c r="I61" s="447">
        <f ca="1">IF(T61="",0,IF(COUNTIF(T$11:T61,T61)=1,1,0))</f>
        <v>0</v>
      </c>
      <c r="J61" s="447">
        <f ca="1">IF(U61="",0,IF(COUNTIF(U$11:U61,U61)=1,1,0))</f>
        <v>0</v>
      </c>
      <c r="K61" s="447">
        <f ca="1">IF(S61="",0,IF(COUNTIF(S$11:S61,S61)=1,1,0))</f>
        <v>0</v>
      </c>
      <c r="L61" s="446">
        <f ca="1">IF(Z61="",0,IF(COUNTIF(Z$11:Z61,Z61)=1,1,0))</f>
        <v>0</v>
      </c>
      <c r="M61" s="767">
        <f ca="1">IF($W61=2,IF(COUNTIFS($W$11:$W61,2,$Z$11:$Z61,$Z61)=1,1,0),0)</f>
        <v>0</v>
      </c>
      <c r="N61" s="767">
        <f ca="1">IF($W61=1,IF(COUNTIFS($W$11:$W61,2,$Z$11:$Z61,$Z61)=1,1,0),0)</f>
        <v>0</v>
      </c>
      <c r="O61" s="446">
        <f ca="1">IF(H61=0,0,IF(COUNTIF(Z$11:Z61,Z61)=1,1,0))</f>
        <v>0</v>
      </c>
      <c r="P61" s="448" t="str">
        <f t="shared" ca="1" si="21"/>
        <v>石川県</v>
      </c>
      <c r="Q61" s="89">
        <f t="shared" ca="1" si="22"/>
        <v>51</v>
      </c>
      <c r="R61" s="170" t="s">
        <v>459</v>
      </c>
      <c r="S61" s="357" t="str">
        <f t="shared" ca="1" si="92"/>
        <v/>
      </c>
      <c r="T61" s="357" t="str">
        <f t="shared" ca="1" si="93"/>
        <v/>
      </c>
      <c r="U61" s="58" t="str">
        <f t="shared" ca="1" si="117"/>
        <v/>
      </c>
      <c r="V61" s="58" t="str">
        <f t="shared" ca="1" si="118"/>
        <v/>
      </c>
      <c r="W61" s="210" t="str">
        <f t="shared" ca="1" si="94"/>
        <v/>
      </c>
      <c r="X61" s="369">
        <f ca="1">IFERROR(VLOOKUP(W61,'（様式１号）３整理番号表'!$B$4:$H$5,2,FALSE),0)</f>
        <v>0</v>
      </c>
      <c r="Y61" s="768" t="str" cm="1">
        <f t="array" aca="1" ref="Y61" ca="1">IF(AND(D61=0,F61=0),"",IF(COUNTIF(D$11:D61,D61)=1,1,IF(COUNTIFS(D$11:D61,D61,F$11:F61,F61)=1,INDEX((D$11:D61,F$11:F61,Y$11:Y61),MATCH(_xlfn.MAXIFS(F$11:F60,D$11:D60,D61),$F$11:F61,0),1,3)+1,INDEX((D$11:D61,F$11:F61,Y$11:Y61),MATCH(D61&amp;F61,D$11:D61&amp;F$11:F61,0),1,3))))</f>
        <v/>
      </c>
      <c r="Z61" s="40" t="str">
        <f t="shared" ca="1" si="107"/>
        <v/>
      </c>
      <c r="AA61" s="78" t="str">
        <f t="shared" ca="1" si="25"/>
        <v/>
      </c>
      <c r="AB61" s="93">
        <f ca="1">IFERROR(VLOOKUP(AA61,'（様式１号）３整理番号表'!$B$10:$H$16,2,FALSE),0)</f>
        <v>0</v>
      </c>
      <c r="AC61" s="78" t="str">
        <f t="shared" ca="1" si="26"/>
        <v/>
      </c>
      <c r="AD61" s="78" t="str">
        <f t="shared" ca="1" si="27"/>
        <v/>
      </c>
      <c r="AE61" s="93">
        <f ca="1">IFERROR(VLOOKUP(AD61,'（様式１号）３整理番号表'!$B$21:$H$22,2,FALSE),0)</f>
        <v>0</v>
      </c>
      <c r="AF61" s="78" t="str">
        <f t="shared" ca="1" si="3"/>
        <v/>
      </c>
      <c r="AG61" s="93">
        <f ca="1">IFERROR(VLOOKUP(AF61,'（様式１号）３整理番号表'!$B$26:$H$31,2,FALSE),0)</f>
        <v>0</v>
      </c>
      <c r="AH61" s="78" t="str">
        <f t="shared" ca="1" si="28"/>
        <v/>
      </c>
      <c r="AI61" s="93">
        <f ca="1">IFERROR(VLOOKUP(AH61,'（様式１号）３整理番号表'!$J$5:$N$59,2,FALSE),0)</f>
        <v>0</v>
      </c>
      <c r="AJ61" s="77" t="str">
        <f t="shared" ca="1" si="29"/>
        <v/>
      </c>
      <c r="AK61" s="93">
        <f ca="1">IFERROR(VLOOKUP(AJ61,'（様式１号）３整理番号表'!$P$5:$R$29,2,FALSE),0)</f>
        <v>0</v>
      </c>
      <c r="AL61" s="96" t="str">
        <f t="shared" ca="1" si="30"/>
        <v/>
      </c>
      <c r="AM61" s="96" t="str">
        <f t="shared" ca="1" si="31"/>
        <v/>
      </c>
      <c r="AN61" s="96"/>
      <c r="AO61" s="77" t="str">
        <f t="shared" ca="1" si="32"/>
        <v/>
      </c>
      <c r="AP61" s="93">
        <f ca="1">IFERROR(VLOOKUP(AO61,'（様式１号）３整理番号表'!$P$5:$R$29,2,FALSE),0)</f>
        <v>0</v>
      </c>
      <c r="AQ61" s="78" t="str">
        <f t="shared" ca="1" si="33"/>
        <v/>
      </c>
      <c r="AR61" s="93">
        <f t="shared" ca="1" si="110"/>
        <v>0</v>
      </c>
      <c r="AS61" s="78" t="str">
        <f t="shared" ca="1" si="35"/>
        <v/>
      </c>
      <c r="AT61" s="40" t="str">
        <f t="shared" ca="1" si="36"/>
        <v/>
      </c>
      <c r="AU61" s="93" t="str">
        <f t="shared" ca="1" si="111"/>
        <v/>
      </c>
      <c r="AV61" s="212" t="str">
        <f t="shared" ca="1" si="38"/>
        <v/>
      </c>
      <c r="AW61" s="81" t="str">
        <f t="shared" ca="1" si="39"/>
        <v/>
      </c>
      <c r="AX61" s="622" t="str">
        <f t="shared" ca="1" si="129"/>
        <v/>
      </c>
      <c r="AY61" s="622" t="str">
        <f t="shared" ca="1" si="129"/>
        <v/>
      </c>
      <c r="AZ61" s="622" t="str">
        <f t="shared" ca="1" si="129"/>
        <v/>
      </c>
      <c r="BA61" s="622" t="str">
        <f t="shared" ca="1" si="129"/>
        <v/>
      </c>
      <c r="BB61" s="622" t="str">
        <f t="shared" ca="1" si="40"/>
        <v/>
      </c>
      <c r="BC61" s="622" t="str">
        <f t="shared" ca="1" si="130"/>
        <v/>
      </c>
      <c r="BD61" s="622" t="str">
        <f t="shared" ca="1" si="130"/>
        <v/>
      </c>
      <c r="BE61" s="622" t="str">
        <f t="shared" ca="1" si="130"/>
        <v/>
      </c>
      <c r="BF61" s="77" t="str">
        <f t="shared" ca="1" si="41"/>
        <v/>
      </c>
      <c r="BG61" s="78" t="str">
        <f t="shared" ca="1" si="42"/>
        <v/>
      </c>
      <c r="BH61" s="94">
        <f ca="1">IF(BF61&lt;&gt;"",INDEX('（様式１号）３整理番号表'!$AB$7:$AQ$12,MATCH(BF61,'（様式１号）３整理番号表'!$AA$7:$AA$12,0),MATCH(BG61,'（様式１号）３整理番号表'!$AB$6:$AQ$6,0)),0)</f>
        <v>0</v>
      </c>
      <c r="BI61" s="96" t="str">
        <f t="shared" ca="1" si="112"/>
        <v/>
      </c>
      <c r="BJ61" s="80" t="str">
        <f t="shared" ca="1" si="113"/>
        <v/>
      </c>
      <c r="BK61" s="81" t="str">
        <f t="shared" ca="1" si="44"/>
        <v/>
      </c>
      <c r="BL61" s="80" t="str">
        <f t="shared" ca="1" si="45"/>
        <v/>
      </c>
      <c r="BM61" s="79" t="str">
        <f t="shared" ca="1" si="46"/>
        <v/>
      </c>
      <c r="BN61" s="82" t="str">
        <f t="shared" ca="1" si="47"/>
        <v/>
      </c>
      <c r="BO61" s="83" t="str">
        <f t="shared" ca="1" si="48"/>
        <v/>
      </c>
      <c r="BP61" s="84" t="str">
        <f t="shared" ca="1" si="49"/>
        <v/>
      </c>
      <c r="BQ61" s="82" t="str">
        <f t="shared" ca="1" si="50"/>
        <v/>
      </c>
      <c r="BR61" s="97" t="str">
        <f t="shared" ca="1" si="51"/>
        <v/>
      </c>
      <c r="BS61" s="95" t="str">
        <f t="shared" ca="1" si="52"/>
        <v/>
      </c>
      <c r="BT61" s="184" t="str">
        <f t="shared" ca="1" si="9"/>
        <v/>
      </c>
      <c r="BU61" s="611" t="str">
        <f t="shared" ca="1" si="53"/>
        <v/>
      </c>
      <c r="BV61" s="77" t="str">
        <f t="shared" ca="1" si="54"/>
        <v/>
      </c>
      <c r="BW61" s="85" t="str">
        <f t="shared" ca="1" si="55"/>
        <v/>
      </c>
      <c r="BX61" s="86" t="str">
        <f t="shared" ca="1" si="56"/>
        <v/>
      </c>
      <c r="BY61" s="231">
        <f ca="1">IF('ポイント要件確認等（個別表）'!AD61=1,ROUNDDOWN('ポイント要件確認等（個別表）'!AV61,-3),IF('ポイント要件確認等（個別表）'!AD61=2,ROUNDDOWN('ポイント要件確認等（個別表）'!BH61,-3),IF('ポイント要件確認等（個別表）'!AD61=3,ROUNDDOWN('ポイント要件確認等（個別表）'!BT61,-3),0)))</f>
        <v>0</v>
      </c>
      <c r="BZ61" s="86" t="str">
        <f t="shared" ca="1" si="57"/>
        <v/>
      </c>
      <c r="CA61" s="232" t="str">
        <f t="shared" ca="1" si="58"/>
        <v/>
      </c>
      <c r="CB61" s="232">
        <f t="shared" ca="1" si="114"/>
        <v>0</v>
      </c>
      <c r="CC61" s="86" t="str">
        <f t="shared" ca="1" si="60"/>
        <v/>
      </c>
      <c r="CD61" s="86" t="str">
        <f t="shared" ca="1" si="61"/>
        <v/>
      </c>
      <c r="CE61" s="609"/>
      <c r="CF61" s="86" t="str">
        <f t="shared" ca="1" si="62"/>
        <v/>
      </c>
      <c r="CG61" s="185" t="str">
        <f t="shared" ca="1" si="63"/>
        <v/>
      </c>
      <c r="CH61" s="246" t="str">
        <f t="shared" ca="1" si="64"/>
        <v>含税額</v>
      </c>
      <c r="CI61" s="247" t="str">
        <f t="shared" ca="1" si="95"/>
        <v/>
      </c>
      <c r="CJ61" s="87" t="str">
        <f ca="1">IFERROR(IF(INDIRECT("'("&amp;'２個別表'!EO61&amp;")'!AR"&amp;84+EP61)&lt;&gt;1,"",1),"")</f>
        <v/>
      </c>
      <c r="CK61" s="244" t="str">
        <f t="shared" ca="1" si="119"/>
        <v/>
      </c>
      <c r="CL61" s="235" t="str">
        <f t="shared" ca="1" si="120"/>
        <v/>
      </c>
      <c r="CM61" s="239" t="str">
        <f t="shared" ca="1" si="121"/>
        <v/>
      </c>
      <c r="CN61" s="77" t="str">
        <f t="shared" ca="1" si="122"/>
        <v/>
      </c>
      <c r="CO61" s="93" t="str">
        <f ca="1">IFERROR(VLOOKUP(CN61,'（様式１号）３整理番号表'!$T$5:$V$15,2,FALSE),"")</f>
        <v/>
      </c>
      <c r="CP61" s="78" t="str">
        <f t="shared" ca="1" si="123"/>
        <v/>
      </c>
      <c r="CQ61" s="93" t="str">
        <f ca="1">IFERROR(VLOOKUP(CP61,'（様式１号）３整理番号表'!$T$19:$V$24,2,FALSE),"")</f>
        <v/>
      </c>
      <c r="CR61" s="78" t="str">
        <f ca="1">IFERROR(IF(INDIRECT("'("&amp;'２個別表'!EO61&amp;")'!AV"&amp;84+EP61)&lt;&gt;1,"",1),"")</f>
        <v/>
      </c>
      <c r="CS61" s="232">
        <f t="shared" ca="1" si="115"/>
        <v>0</v>
      </c>
      <c r="CT61" s="248">
        <f t="shared" ca="1" si="116"/>
        <v>0</v>
      </c>
      <c r="CU61" s="376" t="str">
        <f ca="1">IF(ER61="補強",IF(COUNTIFS($Z$11:Z61,Z61,$W$11:W61,1)=1,"１①",""),IF(COUNTIFS($Z$11:Z61,Z61,$W$11:W61,2)=1,"２①",""))</f>
        <v/>
      </c>
      <c r="CV61" s="57" t="str">
        <f t="shared" ca="1" si="126"/>
        <v/>
      </c>
      <c r="CW61" s="879" t="str">
        <f t="shared" ca="1" si="127"/>
        <v/>
      </c>
      <c r="CX61" s="256" t="str">
        <f t="shared" ca="1" si="12"/>
        <v/>
      </c>
      <c r="CY61" s="256" t="str">
        <f t="shared" ca="1" si="13"/>
        <v/>
      </c>
      <c r="CZ61" s="256" t="str">
        <f t="shared" ca="1" si="14"/>
        <v/>
      </c>
      <c r="DA61" s="256" t="str">
        <f t="shared" ca="1" si="15"/>
        <v/>
      </c>
      <c r="DB61" s="316" t="str">
        <f ca="1">IFERROR(VLOOKUP($CU61,'（様式１号）３整理番号表'!$Z$19:$AB$32,3,FALSE),"")</f>
        <v/>
      </c>
      <c r="DC61" s="259" t="str">
        <f t="shared" ca="1" si="72"/>
        <v>-</v>
      </c>
      <c r="DD61" s="618" t="str">
        <f t="shared" ca="1" si="73"/>
        <v/>
      </c>
      <c r="DE61" s="321" t="str">
        <f ca="1">IF(AND(AO61=18,AS61=1),IF(COUNTIFS($Y$11:Y61,Y61,$AS$11:AS61,1)=1,"２②",""),IF($CU61="１①",INDEX(INDIRECT("'("&amp;$EO61&amp;")'!AR116:BB116"),1,MATCH(INDIRECT("'("&amp;$EO61&amp;")'!C118"),INDIRECT("'("&amp;$EO61&amp;")'!AR119:BB119"),0)),""))</f>
        <v/>
      </c>
      <c r="DF61" s="324" t="str">
        <f t="shared" ca="1" si="100"/>
        <v/>
      </c>
      <c r="DG61" s="313" t="str">
        <f t="shared" ca="1" si="101"/>
        <v/>
      </c>
      <c r="DH61" s="313" t="str">
        <f t="shared" ca="1" si="102"/>
        <v/>
      </c>
      <c r="DI61" s="313" t="str">
        <f t="shared" ca="1" si="103"/>
        <v/>
      </c>
      <c r="DJ61" s="313" t="str">
        <f t="shared" ca="1" si="104"/>
        <v/>
      </c>
      <c r="DK61" s="328" t="str">
        <f t="shared" ca="1" si="105"/>
        <v/>
      </c>
      <c r="DL61" s="334" t="str">
        <f t="shared" ca="1" si="74"/>
        <v/>
      </c>
      <c r="DM61" s="915" t="str">
        <f t="shared" ca="1" si="106"/>
        <v/>
      </c>
      <c r="DN61" s="15"/>
      <c r="DO61" s="324"/>
      <c r="DP61" s="16"/>
      <c r="DQ61" s="16"/>
      <c r="DR61" s="16"/>
      <c r="DS61" s="16"/>
      <c r="DT61" s="318" t="str">
        <f>IFERROR(VLOOKUP($DN61,'（様式１号）３整理番号表'!$Z$19:$AB$32,3,FALSE),"")</f>
        <v/>
      </c>
      <c r="DU61" s="259" t="str">
        <f t="shared" si="75"/>
        <v/>
      </c>
      <c r="DV61" s="14"/>
      <c r="DW61" s="17" t="str">
        <f t="shared" ca="1" si="76"/>
        <v/>
      </c>
      <c r="DX61" s="88" t="str">
        <f t="shared" ca="1" si="99"/>
        <v/>
      </c>
      <c r="DZ61" s="339">
        <f t="shared" ca="1" si="131"/>
        <v>0</v>
      </c>
      <c r="EA61" s="339">
        <f t="shared" ca="1" si="131"/>
        <v>0</v>
      </c>
      <c r="EB61" s="339">
        <f t="shared" ca="1" si="131"/>
        <v>0</v>
      </c>
      <c r="EC61" s="339">
        <f t="shared" ca="1" si="131"/>
        <v>0</v>
      </c>
      <c r="ED61" s="339">
        <f t="shared" ca="1" si="131"/>
        <v>0</v>
      </c>
      <c r="EE61" s="339">
        <f t="shared" ca="1" si="131"/>
        <v>0</v>
      </c>
      <c r="EF61" s="339">
        <f t="shared" ca="1" si="131"/>
        <v>0</v>
      </c>
      <c r="EG61" s="339">
        <f t="shared" ca="1" si="131"/>
        <v>0</v>
      </c>
      <c r="EH61" s="339">
        <f t="shared" ca="1" si="131"/>
        <v>0</v>
      </c>
      <c r="EI61" s="339">
        <f t="shared" ca="1" si="131"/>
        <v>0</v>
      </c>
      <c r="EJ61" s="339">
        <f t="shared" ca="1" si="131"/>
        <v>0</v>
      </c>
      <c r="EK61" s="339">
        <f t="shared" ca="1" si="131"/>
        <v>0</v>
      </c>
      <c r="EL61" s="339">
        <f t="shared" ca="1" si="131"/>
        <v>0</v>
      </c>
      <c r="EM61" s="339">
        <f t="shared" ca="1" si="131"/>
        <v>0</v>
      </c>
      <c r="EO61" s="298" t="str">
        <f t="shared" ca="1" si="78"/>
        <v/>
      </c>
      <c r="EP61" s="298" t="str">
        <f t="shared" ca="1" si="96"/>
        <v/>
      </c>
      <c r="EQ61" s="298" t="str">
        <f t="shared" ca="1" si="97"/>
        <v/>
      </c>
      <c r="ER61" s="298" t="str">
        <f t="shared" ca="1" si="79"/>
        <v/>
      </c>
      <c r="ES61" s="298" t="str">
        <f ca="1">IFERROR(INDEX('郵便番号（石川県）'!$A$3:$F$2574,MATCH(INDIRECT("'("&amp;EO61&amp;")'!E7"),'郵便番号（石川県）'!$A$3:$A$2574,0),6),"")</f>
        <v/>
      </c>
      <c r="ET61" s="298" t="str">
        <f ca="1">IFERROR(INDEX('郵便番号（石川県）'!$A$3:$F$2574,MATCH(INDIRECT("'("&amp;$EO61&amp;")'!E7"),'郵便番号（石川県）'!$A$3:$A$2574,0),5),"")</f>
        <v/>
      </c>
      <c r="EU61" s="298" t="str">
        <f t="shared" ca="1" si="80"/>
        <v/>
      </c>
      <c r="EV61" s="298" t="str">
        <f t="shared" ca="1" si="81"/>
        <v/>
      </c>
      <c r="EW61" s="298" t="str">
        <f t="shared" ca="1" si="82"/>
        <v/>
      </c>
      <c r="EX61" s="298" t="str">
        <f t="shared" ca="1" si="83"/>
        <v/>
      </c>
      <c r="EY61" s="298" t="str">
        <f t="shared" ca="1" si="84"/>
        <v/>
      </c>
      <c r="EZ61" s="298" t="str">
        <f t="shared" ca="1" si="85"/>
        <v/>
      </c>
      <c r="FA61" s="298" t="str">
        <f t="shared" ca="1" si="86"/>
        <v/>
      </c>
      <c r="FB61" s="298" t="str">
        <f t="shared" ca="1" si="87"/>
        <v/>
      </c>
      <c r="FC61" s="298" t="str">
        <f t="shared" ca="1" si="88"/>
        <v/>
      </c>
      <c r="FD61" s="627" t="str">
        <f t="shared" ca="1" si="89"/>
        <v/>
      </c>
      <c r="FE61" s="629">
        <v>51</v>
      </c>
      <c r="FF61" s="299" t="str">
        <f t="shared" ca="1" si="90"/>
        <v/>
      </c>
      <c r="FG61" s="993" t="str">
        <f t="shared" ca="1" si="98"/>
        <v/>
      </c>
      <c r="FH61" s="672" t="str">
        <f t="shared" ca="1" si="91"/>
        <v/>
      </c>
      <c r="FI61" s="299">
        <f ca="1">COUNTIF($FH$11:FH61,"■")</f>
        <v>0</v>
      </c>
    </row>
    <row r="62" spans="1:165" ht="34.5" customHeight="1">
      <c r="A62" s="445">
        <f t="shared" ca="1" si="19"/>
        <v>0</v>
      </c>
      <c r="B62" s="446">
        <f>IF(R62&lt;&gt;"",IF(COUNTIF(R$11:R62,R62)=1,MAX(B$11:B61)+1,INDEX(B$11:B61,MATCH(R62,R$11:R61,0),1)),0)</f>
        <v>1</v>
      </c>
      <c r="C62" s="446">
        <f ca="1">IF(T62&lt;&gt;"",IF(COUNTIF(T$11:T62,T62)=1,MAX(C$11:C61)+1,INDEX(C$11:C61,MATCH(T62,T$11:T61,0),1)),0)</f>
        <v>0</v>
      </c>
      <c r="D62" s="446">
        <f ca="1">IF(U62&lt;&gt;"",IF(COUNTIF(U$11:U62,U62)=1,MAX(D$11:D61)+1,INDEX(D$11:D61,MATCH(U62,U$11:U61,0),1)),0)</f>
        <v>0</v>
      </c>
      <c r="E62" s="446">
        <f ca="1">IF(S62&lt;&gt;"",IF(COUNTIF(S$11:S62,S62)=1,MAX(E$11:E61)+1,INDEX(E$11:E61,MATCH(S62,S$11:S61,0),1)),0)</f>
        <v>0</v>
      </c>
      <c r="F62" s="446">
        <f ca="1">IF(Z62&lt;&gt;"",IF(COUNTIF(Z$11:Z62,Z62)=1,MAX(F$11:F61)+1,INDEX(F$11:F61,MATCH(Z62,Z$11:Z61,0),1)),0)</f>
        <v>0</v>
      </c>
      <c r="G62" s="447" cm="1">
        <f t="array" aca="1" ref="G62" ca="1">IF(Z62&lt;&gt;"",IF(COUNTIFS(Z$11:Z62,Z62,W$11:W62,W62)=1,MAX(G$11:G61)+1,INDEX(G$11:G61,MATCH(Z62&amp;W62,Z$11:Z61&amp;W$11:W62,0),1)),0)</f>
        <v>0</v>
      </c>
      <c r="H62" s="447">
        <f t="shared" ca="1" si="20"/>
        <v>0</v>
      </c>
      <c r="I62" s="447">
        <f ca="1">IF(T62="",0,IF(COUNTIF(T$11:T62,T62)=1,1,0))</f>
        <v>0</v>
      </c>
      <c r="J62" s="447">
        <f ca="1">IF(U62="",0,IF(COUNTIF(U$11:U62,U62)=1,1,0))</f>
        <v>0</v>
      </c>
      <c r="K62" s="447">
        <f ca="1">IF(S62="",0,IF(COUNTIF(S$11:S62,S62)=1,1,0))</f>
        <v>0</v>
      </c>
      <c r="L62" s="446">
        <f ca="1">IF(Z62="",0,IF(COUNTIF(Z$11:Z62,Z62)=1,1,0))</f>
        <v>0</v>
      </c>
      <c r="M62" s="767">
        <f ca="1">IF($W62=2,IF(COUNTIFS($W$11:$W62,2,$Z$11:$Z62,$Z62)=1,1,0),0)</f>
        <v>0</v>
      </c>
      <c r="N62" s="767">
        <f ca="1">IF($W62=1,IF(COUNTIFS($W$11:$W62,2,$Z$11:$Z62,$Z62)=1,1,0),0)</f>
        <v>0</v>
      </c>
      <c r="O62" s="446">
        <f ca="1">IF(H62=0,0,IF(COUNTIF(Z$11:Z62,Z62)=1,1,0))</f>
        <v>0</v>
      </c>
      <c r="P62" s="448" t="str">
        <f t="shared" ca="1" si="21"/>
        <v>石川県</v>
      </c>
      <c r="Q62" s="89">
        <f t="shared" ca="1" si="22"/>
        <v>52</v>
      </c>
      <c r="R62" s="170" t="s">
        <v>459</v>
      </c>
      <c r="S62" s="357" t="str">
        <f t="shared" ca="1" si="92"/>
        <v/>
      </c>
      <c r="T62" s="357" t="str">
        <f t="shared" ca="1" si="93"/>
        <v/>
      </c>
      <c r="U62" s="58" t="str">
        <f t="shared" ca="1" si="117"/>
        <v/>
      </c>
      <c r="V62" s="58" t="str">
        <f t="shared" ca="1" si="118"/>
        <v/>
      </c>
      <c r="W62" s="210" t="str">
        <f t="shared" ca="1" si="94"/>
        <v/>
      </c>
      <c r="X62" s="369">
        <f ca="1">IFERROR(VLOOKUP(W62,'（様式１号）３整理番号表'!$B$4:$H$5,2,FALSE),0)</f>
        <v>0</v>
      </c>
      <c r="Y62" s="768" t="str" cm="1">
        <f t="array" aca="1" ref="Y62" ca="1">IF(AND(D62=0,F62=0),"",IF(COUNTIF(D$11:D62,D62)=1,1,IF(COUNTIFS(D$11:D62,D62,F$11:F62,F62)=1,INDEX((D$11:D62,F$11:F62,Y$11:Y62),MATCH(_xlfn.MAXIFS(F$11:F61,D$11:D61,D62),$F$11:F62,0),1,3)+1,INDEX((D$11:D62,F$11:F62,Y$11:Y62),MATCH(D62&amp;F62,D$11:D62&amp;F$11:F62,0),1,3))))</f>
        <v/>
      </c>
      <c r="Z62" s="40" t="str">
        <f t="shared" ca="1" si="107"/>
        <v/>
      </c>
      <c r="AA62" s="78" t="str">
        <f t="shared" ca="1" si="25"/>
        <v/>
      </c>
      <c r="AB62" s="93">
        <f ca="1">IFERROR(VLOOKUP(AA62,'（様式１号）３整理番号表'!$B$10:$H$16,2,FALSE),0)</f>
        <v>0</v>
      </c>
      <c r="AC62" s="78" t="str">
        <f t="shared" ca="1" si="26"/>
        <v/>
      </c>
      <c r="AD62" s="78" t="str">
        <f t="shared" ca="1" si="27"/>
        <v/>
      </c>
      <c r="AE62" s="93">
        <f ca="1">IFERROR(VLOOKUP(AD62,'（様式１号）３整理番号表'!$B$21:$H$22,2,FALSE),0)</f>
        <v>0</v>
      </c>
      <c r="AF62" s="78" t="str">
        <f t="shared" ca="1" si="3"/>
        <v/>
      </c>
      <c r="AG62" s="93">
        <f ca="1">IFERROR(VLOOKUP(AF62,'（様式１号）３整理番号表'!$B$26:$H$31,2,FALSE),0)</f>
        <v>0</v>
      </c>
      <c r="AH62" s="78" t="str">
        <f t="shared" ca="1" si="28"/>
        <v/>
      </c>
      <c r="AI62" s="93">
        <f ca="1">IFERROR(VLOOKUP(AH62,'（様式１号）３整理番号表'!$J$5:$N$59,2,FALSE),0)</f>
        <v>0</v>
      </c>
      <c r="AJ62" s="77" t="str">
        <f t="shared" ca="1" si="29"/>
        <v/>
      </c>
      <c r="AK62" s="93">
        <f ca="1">IFERROR(VLOOKUP(AJ62,'（様式１号）３整理番号表'!$P$5:$R$29,2,FALSE),0)</f>
        <v>0</v>
      </c>
      <c r="AL62" s="96" t="str">
        <f t="shared" ca="1" si="30"/>
        <v/>
      </c>
      <c r="AM62" s="96" t="str">
        <f t="shared" ca="1" si="31"/>
        <v/>
      </c>
      <c r="AN62" s="96"/>
      <c r="AO62" s="77" t="str">
        <f t="shared" ca="1" si="32"/>
        <v/>
      </c>
      <c r="AP62" s="93">
        <f ca="1">IFERROR(VLOOKUP(AO62,'（様式１号）３整理番号表'!$P$5:$R$29,2,FALSE),0)</f>
        <v>0</v>
      </c>
      <c r="AQ62" s="78" t="str">
        <f t="shared" ca="1" si="33"/>
        <v/>
      </c>
      <c r="AR62" s="93">
        <f t="shared" ca="1" si="110"/>
        <v>0</v>
      </c>
      <c r="AS62" s="78" t="str">
        <f t="shared" ca="1" si="35"/>
        <v/>
      </c>
      <c r="AT62" s="40" t="str">
        <f t="shared" ca="1" si="36"/>
        <v/>
      </c>
      <c r="AU62" s="93" t="str">
        <f t="shared" ca="1" si="111"/>
        <v/>
      </c>
      <c r="AV62" s="212" t="str">
        <f t="shared" ca="1" si="38"/>
        <v/>
      </c>
      <c r="AW62" s="81" t="str">
        <f t="shared" ca="1" si="39"/>
        <v/>
      </c>
      <c r="AX62" s="622" t="str">
        <f t="shared" ca="1" si="129"/>
        <v/>
      </c>
      <c r="AY62" s="622" t="str">
        <f t="shared" ca="1" si="129"/>
        <v/>
      </c>
      <c r="AZ62" s="622" t="str">
        <f t="shared" ca="1" si="129"/>
        <v/>
      </c>
      <c r="BA62" s="622" t="str">
        <f t="shared" ca="1" si="129"/>
        <v/>
      </c>
      <c r="BB62" s="622" t="str">
        <f t="shared" ca="1" si="40"/>
        <v/>
      </c>
      <c r="BC62" s="622" t="str">
        <f t="shared" ca="1" si="130"/>
        <v/>
      </c>
      <c r="BD62" s="622" t="str">
        <f t="shared" ca="1" si="130"/>
        <v/>
      </c>
      <c r="BE62" s="622" t="str">
        <f t="shared" ca="1" si="130"/>
        <v/>
      </c>
      <c r="BF62" s="77" t="str">
        <f t="shared" ca="1" si="41"/>
        <v/>
      </c>
      <c r="BG62" s="78" t="str">
        <f t="shared" ca="1" si="42"/>
        <v/>
      </c>
      <c r="BH62" s="94">
        <f ca="1">IF(BF62&lt;&gt;"",INDEX('（様式１号）３整理番号表'!$AB$7:$AQ$12,MATCH(BF62,'（様式１号）３整理番号表'!$AA$7:$AA$12,0),MATCH(BG62,'（様式１号）３整理番号表'!$AB$6:$AQ$6,0)),0)</f>
        <v>0</v>
      </c>
      <c r="BI62" s="96" t="str">
        <f t="shared" ca="1" si="112"/>
        <v/>
      </c>
      <c r="BJ62" s="80" t="str">
        <f t="shared" ca="1" si="113"/>
        <v/>
      </c>
      <c r="BK62" s="81" t="str">
        <f t="shared" ca="1" si="44"/>
        <v/>
      </c>
      <c r="BL62" s="80" t="str">
        <f t="shared" ca="1" si="45"/>
        <v/>
      </c>
      <c r="BM62" s="79" t="str">
        <f t="shared" ca="1" si="46"/>
        <v/>
      </c>
      <c r="BN62" s="82" t="str">
        <f t="shared" ca="1" si="47"/>
        <v/>
      </c>
      <c r="BO62" s="83" t="str">
        <f t="shared" ca="1" si="48"/>
        <v/>
      </c>
      <c r="BP62" s="84" t="str">
        <f t="shared" ca="1" si="49"/>
        <v/>
      </c>
      <c r="BQ62" s="82" t="str">
        <f t="shared" ca="1" si="50"/>
        <v/>
      </c>
      <c r="BR62" s="97" t="str">
        <f t="shared" ca="1" si="51"/>
        <v/>
      </c>
      <c r="BS62" s="95" t="str">
        <f t="shared" ca="1" si="52"/>
        <v/>
      </c>
      <c r="BT62" s="184" t="str">
        <f t="shared" ca="1" si="9"/>
        <v/>
      </c>
      <c r="BU62" s="611" t="str">
        <f t="shared" ca="1" si="53"/>
        <v/>
      </c>
      <c r="BV62" s="77" t="str">
        <f t="shared" ca="1" si="54"/>
        <v/>
      </c>
      <c r="BW62" s="85" t="str">
        <f t="shared" ca="1" si="55"/>
        <v/>
      </c>
      <c r="BX62" s="86" t="str">
        <f t="shared" ca="1" si="56"/>
        <v/>
      </c>
      <c r="BY62" s="231">
        <f ca="1">IF('ポイント要件確認等（個別表）'!AD62=1,ROUNDDOWN('ポイント要件確認等（個別表）'!AV62,-3),IF('ポイント要件確認等（個別表）'!AD62=2,ROUNDDOWN('ポイント要件確認等（個別表）'!BH62,-3),IF('ポイント要件確認等（個別表）'!AD62=3,ROUNDDOWN('ポイント要件確認等（個別表）'!BT62,-3),0)))</f>
        <v>0</v>
      </c>
      <c r="BZ62" s="86" t="str">
        <f t="shared" ca="1" si="57"/>
        <v/>
      </c>
      <c r="CA62" s="232" t="str">
        <f t="shared" ca="1" si="58"/>
        <v/>
      </c>
      <c r="CB62" s="232">
        <f t="shared" ca="1" si="114"/>
        <v>0</v>
      </c>
      <c r="CC62" s="86" t="str">
        <f t="shared" ca="1" si="60"/>
        <v/>
      </c>
      <c r="CD62" s="86" t="str">
        <f t="shared" ca="1" si="61"/>
        <v/>
      </c>
      <c r="CE62" s="609"/>
      <c r="CF62" s="86" t="str">
        <f t="shared" ca="1" si="62"/>
        <v/>
      </c>
      <c r="CG62" s="185" t="str">
        <f t="shared" ca="1" si="63"/>
        <v/>
      </c>
      <c r="CH62" s="246" t="str">
        <f t="shared" ca="1" si="64"/>
        <v>含税額</v>
      </c>
      <c r="CI62" s="247" t="str">
        <f t="shared" ca="1" si="95"/>
        <v/>
      </c>
      <c r="CJ62" s="87" t="str">
        <f ca="1">IFERROR(IF(INDIRECT("'("&amp;'２個別表'!EO62&amp;")'!AR"&amp;84+EP62)&lt;&gt;1,"",1),"")</f>
        <v/>
      </c>
      <c r="CK62" s="244" t="str">
        <f t="shared" ca="1" si="119"/>
        <v/>
      </c>
      <c r="CL62" s="235" t="str">
        <f t="shared" ca="1" si="120"/>
        <v/>
      </c>
      <c r="CM62" s="239" t="str">
        <f t="shared" ca="1" si="121"/>
        <v/>
      </c>
      <c r="CN62" s="77" t="str">
        <f t="shared" ca="1" si="122"/>
        <v/>
      </c>
      <c r="CO62" s="93" t="str">
        <f ca="1">IFERROR(VLOOKUP(CN62,'（様式１号）３整理番号表'!$T$5:$V$15,2,FALSE),"")</f>
        <v/>
      </c>
      <c r="CP62" s="78" t="str">
        <f t="shared" ca="1" si="123"/>
        <v/>
      </c>
      <c r="CQ62" s="93" t="str">
        <f ca="1">IFERROR(VLOOKUP(CP62,'（様式１号）３整理番号表'!$T$19:$V$24,2,FALSE),"")</f>
        <v/>
      </c>
      <c r="CR62" s="78" t="str">
        <f ca="1">IFERROR(IF(INDIRECT("'("&amp;'２個別表'!EO62&amp;")'!AV"&amp;84+EP62)&lt;&gt;1,"",1),"")</f>
        <v/>
      </c>
      <c r="CS62" s="232">
        <f t="shared" ca="1" si="115"/>
        <v>0</v>
      </c>
      <c r="CT62" s="248">
        <f t="shared" ca="1" si="116"/>
        <v>0</v>
      </c>
      <c r="CU62" s="376" t="str">
        <f ca="1">IF(ER62="補強",IF(COUNTIFS($Z$11:Z62,Z62,$W$11:W62,1)=1,"１①",""),IF(COUNTIFS($Z$11:Z62,Z62,$W$11:W62,2)=1,"２①",""))</f>
        <v/>
      </c>
      <c r="CV62" s="57" t="str">
        <f t="shared" ca="1" si="126"/>
        <v/>
      </c>
      <c r="CW62" s="879" t="str">
        <f t="shared" ca="1" si="127"/>
        <v/>
      </c>
      <c r="CX62" s="256" t="str">
        <f t="shared" ca="1" si="12"/>
        <v/>
      </c>
      <c r="CY62" s="256" t="str">
        <f t="shared" ca="1" si="13"/>
        <v/>
      </c>
      <c r="CZ62" s="256" t="str">
        <f t="shared" ca="1" si="14"/>
        <v/>
      </c>
      <c r="DA62" s="256" t="str">
        <f t="shared" ca="1" si="15"/>
        <v/>
      </c>
      <c r="DB62" s="316" t="str">
        <f ca="1">IFERROR(VLOOKUP($CU62,'（様式１号）３整理番号表'!$Z$19:$AB$32,3,FALSE),"")</f>
        <v/>
      </c>
      <c r="DC62" s="259" t="str">
        <f t="shared" ca="1" si="72"/>
        <v>-</v>
      </c>
      <c r="DD62" s="618" t="str">
        <f t="shared" ca="1" si="73"/>
        <v/>
      </c>
      <c r="DE62" s="321" t="str">
        <f ca="1">IF(AND(AO62=18,AS62=1),IF(COUNTIFS($Y$11:Y62,Y62,$AS$11:AS62,1)=1,"２②",""),IF($CU62="１①",INDEX(INDIRECT("'("&amp;$EO62&amp;")'!AR116:BB116"),1,MATCH(INDIRECT("'("&amp;$EO62&amp;")'!C118"),INDIRECT("'("&amp;$EO62&amp;")'!AR119:BB119"),0)),""))</f>
        <v/>
      </c>
      <c r="DF62" s="324" t="str">
        <f t="shared" ca="1" si="100"/>
        <v/>
      </c>
      <c r="DG62" s="313" t="str">
        <f t="shared" ca="1" si="101"/>
        <v/>
      </c>
      <c r="DH62" s="313" t="str">
        <f t="shared" ca="1" si="102"/>
        <v/>
      </c>
      <c r="DI62" s="313" t="str">
        <f t="shared" ca="1" si="103"/>
        <v/>
      </c>
      <c r="DJ62" s="313" t="str">
        <f t="shared" ca="1" si="104"/>
        <v/>
      </c>
      <c r="DK62" s="328" t="str">
        <f t="shared" ca="1" si="105"/>
        <v/>
      </c>
      <c r="DL62" s="334" t="str">
        <f t="shared" ca="1" si="74"/>
        <v/>
      </c>
      <c r="DM62" s="915" t="str">
        <f t="shared" ca="1" si="106"/>
        <v/>
      </c>
      <c r="DN62" s="15"/>
      <c r="DO62" s="324"/>
      <c r="DP62" s="16"/>
      <c r="DQ62" s="16"/>
      <c r="DR62" s="16"/>
      <c r="DS62" s="16"/>
      <c r="DT62" s="318" t="str">
        <f>IFERROR(VLOOKUP($DN62,'（様式１号）３整理番号表'!$Z$19:$AB$32,3,FALSE),"")</f>
        <v/>
      </c>
      <c r="DU62" s="259" t="str">
        <f t="shared" si="75"/>
        <v/>
      </c>
      <c r="DV62" s="14"/>
      <c r="DW62" s="17" t="str">
        <f t="shared" ca="1" si="76"/>
        <v/>
      </c>
      <c r="DX62" s="88" t="str">
        <f t="shared" ca="1" si="99"/>
        <v/>
      </c>
      <c r="DZ62" s="339">
        <f t="shared" ca="1" si="131"/>
        <v>0</v>
      </c>
      <c r="EA62" s="339">
        <f t="shared" ca="1" si="131"/>
        <v>0</v>
      </c>
      <c r="EB62" s="339">
        <f t="shared" ca="1" si="131"/>
        <v>0</v>
      </c>
      <c r="EC62" s="339">
        <f t="shared" ca="1" si="131"/>
        <v>0</v>
      </c>
      <c r="ED62" s="339">
        <f t="shared" ca="1" si="131"/>
        <v>0</v>
      </c>
      <c r="EE62" s="339">
        <f t="shared" ca="1" si="131"/>
        <v>0</v>
      </c>
      <c r="EF62" s="339">
        <f t="shared" ca="1" si="131"/>
        <v>0</v>
      </c>
      <c r="EG62" s="339">
        <f t="shared" ca="1" si="131"/>
        <v>0</v>
      </c>
      <c r="EH62" s="339">
        <f t="shared" ca="1" si="131"/>
        <v>0</v>
      </c>
      <c r="EI62" s="339">
        <f t="shared" ca="1" si="131"/>
        <v>0</v>
      </c>
      <c r="EJ62" s="339">
        <f t="shared" ca="1" si="131"/>
        <v>0</v>
      </c>
      <c r="EK62" s="339">
        <f t="shared" ca="1" si="131"/>
        <v>0</v>
      </c>
      <c r="EL62" s="339">
        <f t="shared" ca="1" si="131"/>
        <v>0</v>
      </c>
      <c r="EM62" s="339">
        <f t="shared" ca="1" si="131"/>
        <v>0</v>
      </c>
      <c r="EO62" s="298" t="str">
        <f t="shared" ca="1" si="78"/>
        <v/>
      </c>
      <c r="EP62" s="298" t="str">
        <f t="shared" ca="1" si="96"/>
        <v/>
      </c>
      <c r="EQ62" s="298" t="str">
        <f t="shared" ca="1" si="97"/>
        <v/>
      </c>
      <c r="ER62" s="298" t="str">
        <f t="shared" ca="1" si="79"/>
        <v/>
      </c>
      <c r="ES62" s="298" t="str">
        <f ca="1">IFERROR(INDEX('郵便番号（石川県）'!$A$3:$F$2574,MATCH(INDIRECT("'("&amp;EO62&amp;")'!E7"),'郵便番号（石川県）'!$A$3:$A$2574,0),6),"")</f>
        <v/>
      </c>
      <c r="ET62" s="298" t="str">
        <f ca="1">IFERROR(INDEX('郵便番号（石川県）'!$A$3:$F$2574,MATCH(INDIRECT("'("&amp;$EO62&amp;")'!E7"),'郵便番号（石川県）'!$A$3:$A$2574,0),5),"")</f>
        <v/>
      </c>
      <c r="EU62" s="298" t="str">
        <f t="shared" ca="1" si="80"/>
        <v/>
      </c>
      <c r="EV62" s="298" t="str">
        <f t="shared" ca="1" si="81"/>
        <v/>
      </c>
      <c r="EW62" s="298" t="str">
        <f t="shared" ca="1" si="82"/>
        <v/>
      </c>
      <c r="EX62" s="298" t="str">
        <f t="shared" ca="1" si="83"/>
        <v/>
      </c>
      <c r="EY62" s="298" t="str">
        <f t="shared" ca="1" si="84"/>
        <v/>
      </c>
      <c r="EZ62" s="298" t="str">
        <f t="shared" ca="1" si="85"/>
        <v/>
      </c>
      <c r="FA62" s="298" t="str">
        <f t="shared" ca="1" si="86"/>
        <v/>
      </c>
      <c r="FB62" s="298" t="str">
        <f t="shared" ca="1" si="87"/>
        <v/>
      </c>
      <c r="FC62" s="298" t="str">
        <f t="shared" ca="1" si="88"/>
        <v/>
      </c>
      <c r="FD62" s="627" t="str">
        <f t="shared" ca="1" si="89"/>
        <v/>
      </c>
      <c r="FE62" s="630">
        <v>52</v>
      </c>
      <c r="FF62" s="299" t="str">
        <f t="shared" ca="1" si="90"/>
        <v/>
      </c>
      <c r="FG62" s="993" t="str">
        <f t="shared" ca="1" si="98"/>
        <v/>
      </c>
      <c r="FH62" s="672" t="str">
        <f t="shared" ca="1" si="91"/>
        <v/>
      </c>
      <c r="FI62" s="299">
        <f ca="1">COUNTIF($FH$11:FH62,"■")</f>
        <v>0</v>
      </c>
    </row>
    <row r="63" spans="1:165" ht="34.5" customHeight="1">
      <c r="A63" s="445">
        <f t="shared" ca="1" si="19"/>
        <v>0</v>
      </c>
      <c r="B63" s="446">
        <f>IF(R63&lt;&gt;"",IF(COUNTIF(R$11:R63,R63)=1,MAX(B$11:B62)+1,INDEX(B$11:B62,MATCH(R63,R$11:R62,0),1)),0)</f>
        <v>1</v>
      </c>
      <c r="C63" s="446">
        <f ca="1">IF(T63&lt;&gt;"",IF(COUNTIF(T$11:T63,T63)=1,MAX(C$11:C62)+1,INDEX(C$11:C62,MATCH(T63,T$11:T62,0),1)),0)</f>
        <v>0</v>
      </c>
      <c r="D63" s="446">
        <f ca="1">IF(U63&lt;&gt;"",IF(COUNTIF(U$11:U63,U63)=1,MAX(D$11:D62)+1,INDEX(D$11:D62,MATCH(U63,U$11:U62,0),1)),0)</f>
        <v>0</v>
      </c>
      <c r="E63" s="446">
        <f ca="1">IF(S63&lt;&gt;"",IF(COUNTIF(S$11:S63,S63)=1,MAX(E$11:E62)+1,INDEX(E$11:E62,MATCH(S63,S$11:S62,0),1)),0)</f>
        <v>0</v>
      </c>
      <c r="F63" s="446">
        <f ca="1">IF(Z63&lt;&gt;"",IF(COUNTIF(Z$11:Z63,Z63)=1,MAX(F$11:F62)+1,INDEX(F$11:F62,MATCH(Z63,Z$11:Z62,0),1)),0)</f>
        <v>0</v>
      </c>
      <c r="G63" s="447" cm="1">
        <f t="array" aca="1" ref="G63" ca="1">IF(Z63&lt;&gt;"",IF(COUNTIFS(Z$11:Z63,Z63,W$11:W63,W63)=1,MAX(G$11:G62)+1,INDEX(G$11:G62,MATCH(Z63&amp;W63,Z$11:Z62&amp;W$11:W63,0),1)),0)</f>
        <v>0</v>
      </c>
      <c r="H63" s="447">
        <f t="shared" ca="1" si="20"/>
        <v>0</v>
      </c>
      <c r="I63" s="447">
        <f ca="1">IF(T63="",0,IF(COUNTIF(T$11:T63,T63)=1,1,0))</f>
        <v>0</v>
      </c>
      <c r="J63" s="447">
        <f ca="1">IF(U63="",0,IF(COUNTIF(U$11:U63,U63)=1,1,0))</f>
        <v>0</v>
      </c>
      <c r="K63" s="447">
        <f ca="1">IF(S63="",0,IF(COUNTIF(S$11:S63,S63)=1,1,0))</f>
        <v>0</v>
      </c>
      <c r="L63" s="446">
        <f ca="1">IF(Z63="",0,IF(COUNTIF(Z$11:Z63,Z63)=1,1,0))</f>
        <v>0</v>
      </c>
      <c r="M63" s="767">
        <f ca="1">IF($W63=2,IF(COUNTIFS($W$11:$W63,2,$Z$11:$Z63,$Z63)=1,1,0),0)</f>
        <v>0</v>
      </c>
      <c r="N63" s="767">
        <f ca="1">IF($W63=1,IF(COUNTIFS($W$11:$W63,2,$Z$11:$Z63,$Z63)=1,1,0),0)</f>
        <v>0</v>
      </c>
      <c r="O63" s="446">
        <f ca="1">IF(H63=0,0,IF(COUNTIF(Z$11:Z63,Z63)=1,1,0))</f>
        <v>0</v>
      </c>
      <c r="P63" s="448" t="str">
        <f t="shared" ca="1" si="21"/>
        <v>石川県</v>
      </c>
      <c r="Q63" s="89">
        <f t="shared" ca="1" si="22"/>
        <v>53</v>
      </c>
      <c r="R63" s="170" t="s">
        <v>459</v>
      </c>
      <c r="S63" s="357" t="str">
        <f t="shared" ca="1" si="92"/>
        <v/>
      </c>
      <c r="T63" s="357" t="str">
        <f t="shared" ca="1" si="93"/>
        <v/>
      </c>
      <c r="U63" s="58" t="str">
        <f t="shared" ca="1" si="117"/>
        <v/>
      </c>
      <c r="V63" s="58" t="str">
        <f t="shared" ca="1" si="118"/>
        <v/>
      </c>
      <c r="W63" s="210" t="str">
        <f t="shared" ca="1" si="94"/>
        <v/>
      </c>
      <c r="X63" s="369">
        <f ca="1">IFERROR(VLOOKUP(W63,'（様式１号）３整理番号表'!$B$4:$H$5,2,FALSE),0)</f>
        <v>0</v>
      </c>
      <c r="Y63" s="768" t="str" cm="1">
        <f t="array" aca="1" ref="Y63" ca="1">IF(AND(D63=0,F63=0),"",IF(COUNTIF(D$11:D63,D63)=1,1,IF(COUNTIFS(D$11:D63,D63,F$11:F63,F63)=1,INDEX((D$11:D63,F$11:F63,Y$11:Y63),MATCH(_xlfn.MAXIFS(F$11:F62,D$11:D62,D63),$F$11:F63,0),1,3)+1,INDEX((D$11:D63,F$11:F63,Y$11:Y63),MATCH(D63&amp;F63,D$11:D63&amp;F$11:F63,0),1,3))))</f>
        <v/>
      </c>
      <c r="Z63" s="40" t="str">
        <f t="shared" ca="1" si="107"/>
        <v/>
      </c>
      <c r="AA63" s="78" t="str">
        <f t="shared" ca="1" si="25"/>
        <v/>
      </c>
      <c r="AB63" s="93">
        <f ca="1">IFERROR(VLOOKUP(AA63,'（様式１号）３整理番号表'!$B$10:$H$16,2,FALSE),0)</f>
        <v>0</v>
      </c>
      <c r="AC63" s="78" t="str">
        <f t="shared" ca="1" si="26"/>
        <v/>
      </c>
      <c r="AD63" s="78" t="str">
        <f t="shared" ca="1" si="27"/>
        <v/>
      </c>
      <c r="AE63" s="93">
        <f ca="1">IFERROR(VLOOKUP(AD63,'（様式１号）３整理番号表'!$B$21:$H$22,2,FALSE),0)</f>
        <v>0</v>
      </c>
      <c r="AF63" s="78" t="str">
        <f t="shared" ca="1" si="3"/>
        <v/>
      </c>
      <c r="AG63" s="93">
        <f ca="1">IFERROR(VLOOKUP(AF63,'（様式１号）３整理番号表'!$B$26:$H$31,2,FALSE),0)</f>
        <v>0</v>
      </c>
      <c r="AH63" s="78" t="str">
        <f t="shared" ca="1" si="28"/>
        <v/>
      </c>
      <c r="AI63" s="93">
        <f ca="1">IFERROR(VLOOKUP(AH63,'（様式１号）３整理番号表'!$J$5:$N$59,2,FALSE),0)</f>
        <v>0</v>
      </c>
      <c r="AJ63" s="77" t="str">
        <f t="shared" ca="1" si="29"/>
        <v/>
      </c>
      <c r="AK63" s="93">
        <f ca="1">IFERROR(VLOOKUP(AJ63,'（様式１号）３整理番号表'!$P$5:$R$29,2,FALSE),0)</f>
        <v>0</v>
      </c>
      <c r="AL63" s="96" t="str">
        <f t="shared" ca="1" si="30"/>
        <v/>
      </c>
      <c r="AM63" s="96" t="str">
        <f t="shared" ca="1" si="31"/>
        <v/>
      </c>
      <c r="AN63" s="96"/>
      <c r="AO63" s="77" t="str">
        <f t="shared" ca="1" si="32"/>
        <v/>
      </c>
      <c r="AP63" s="93">
        <f ca="1">IFERROR(VLOOKUP(AO63,'（様式１号）３整理番号表'!$P$5:$R$29,2,FALSE),0)</f>
        <v>0</v>
      </c>
      <c r="AQ63" s="78" t="str">
        <f t="shared" ca="1" si="33"/>
        <v/>
      </c>
      <c r="AR63" s="93">
        <f t="shared" ca="1" si="110"/>
        <v>0</v>
      </c>
      <c r="AS63" s="78" t="str">
        <f t="shared" ca="1" si="35"/>
        <v/>
      </c>
      <c r="AT63" s="40" t="str">
        <f t="shared" ca="1" si="36"/>
        <v/>
      </c>
      <c r="AU63" s="93" t="str">
        <f t="shared" ca="1" si="111"/>
        <v/>
      </c>
      <c r="AV63" s="212" t="str">
        <f t="shared" ca="1" si="38"/>
        <v/>
      </c>
      <c r="AW63" s="81" t="str">
        <f t="shared" ca="1" si="39"/>
        <v/>
      </c>
      <c r="AX63" s="622" t="str">
        <f t="shared" ca="1" si="129"/>
        <v/>
      </c>
      <c r="AY63" s="622" t="str">
        <f t="shared" ca="1" si="129"/>
        <v/>
      </c>
      <c r="AZ63" s="622" t="str">
        <f t="shared" ca="1" si="129"/>
        <v/>
      </c>
      <c r="BA63" s="622" t="str">
        <f t="shared" ca="1" si="129"/>
        <v/>
      </c>
      <c r="BB63" s="622" t="str">
        <f t="shared" ca="1" si="40"/>
        <v/>
      </c>
      <c r="BC63" s="622" t="str">
        <f t="shared" ca="1" si="130"/>
        <v/>
      </c>
      <c r="BD63" s="622" t="str">
        <f t="shared" ca="1" si="130"/>
        <v/>
      </c>
      <c r="BE63" s="622" t="str">
        <f t="shared" ca="1" si="130"/>
        <v/>
      </c>
      <c r="BF63" s="77" t="str">
        <f t="shared" ca="1" si="41"/>
        <v/>
      </c>
      <c r="BG63" s="78" t="str">
        <f t="shared" ca="1" si="42"/>
        <v/>
      </c>
      <c r="BH63" s="94">
        <f ca="1">IF(BF63&lt;&gt;"",INDEX('（様式１号）３整理番号表'!$AB$7:$AQ$12,MATCH(BF63,'（様式１号）３整理番号表'!$AA$7:$AA$12,0),MATCH(BG63,'（様式１号）３整理番号表'!$AB$6:$AQ$6,0)),0)</f>
        <v>0</v>
      </c>
      <c r="BI63" s="96" t="str">
        <f t="shared" ca="1" si="112"/>
        <v/>
      </c>
      <c r="BJ63" s="80" t="str">
        <f t="shared" ca="1" si="113"/>
        <v/>
      </c>
      <c r="BK63" s="81" t="str">
        <f t="shared" ca="1" si="44"/>
        <v/>
      </c>
      <c r="BL63" s="80" t="str">
        <f t="shared" ca="1" si="45"/>
        <v/>
      </c>
      <c r="BM63" s="79" t="str">
        <f t="shared" ca="1" si="46"/>
        <v/>
      </c>
      <c r="BN63" s="82" t="str">
        <f t="shared" ca="1" si="47"/>
        <v/>
      </c>
      <c r="BO63" s="83" t="str">
        <f t="shared" ca="1" si="48"/>
        <v/>
      </c>
      <c r="BP63" s="84" t="str">
        <f t="shared" ca="1" si="49"/>
        <v/>
      </c>
      <c r="BQ63" s="82" t="str">
        <f t="shared" ca="1" si="50"/>
        <v/>
      </c>
      <c r="BR63" s="97" t="str">
        <f t="shared" ca="1" si="51"/>
        <v/>
      </c>
      <c r="BS63" s="95" t="str">
        <f t="shared" ca="1" si="52"/>
        <v/>
      </c>
      <c r="BT63" s="184" t="str">
        <f t="shared" ca="1" si="9"/>
        <v/>
      </c>
      <c r="BU63" s="611" t="str">
        <f t="shared" ca="1" si="53"/>
        <v/>
      </c>
      <c r="BV63" s="77" t="str">
        <f t="shared" ca="1" si="54"/>
        <v/>
      </c>
      <c r="BW63" s="85" t="str">
        <f t="shared" ca="1" si="55"/>
        <v/>
      </c>
      <c r="BX63" s="86" t="str">
        <f t="shared" ca="1" si="56"/>
        <v/>
      </c>
      <c r="BY63" s="231">
        <f ca="1">IF('ポイント要件確認等（個別表）'!AD63=1,ROUNDDOWN('ポイント要件確認等（個別表）'!AV63,-3),IF('ポイント要件確認等（個別表）'!AD63=2,ROUNDDOWN('ポイント要件確認等（個別表）'!BH63,-3),IF('ポイント要件確認等（個別表）'!AD63=3,ROUNDDOWN('ポイント要件確認等（個別表）'!BT63,-3),0)))</f>
        <v>0</v>
      </c>
      <c r="BZ63" s="86" t="str">
        <f t="shared" ca="1" si="57"/>
        <v/>
      </c>
      <c r="CA63" s="232" t="str">
        <f t="shared" ca="1" si="58"/>
        <v/>
      </c>
      <c r="CB63" s="232">
        <f t="shared" ca="1" si="114"/>
        <v>0</v>
      </c>
      <c r="CC63" s="86" t="str">
        <f t="shared" ca="1" si="60"/>
        <v/>
      </c>
      <c r="CD63" s="86" t="str">
        <f t="shared" ca="1" si="61"/>
        <v/>
      </c>
      <c r="CE63" s="609"/>
      <c r="CF63" s="86" t="str">
        <f t="shared" ca="1" si="62"/>
        <v/>
      </c>
      <c r="CG63" s="185" t="str">
        <f t="shared" ca="1" si="63"/>
        <v/>
      </c>
      <c r="CH63" s="246" t="str">
        <f t="shared" ca="1" si="64"/>
        <v>含税額</v>
      </c>
      <c r="CI63" s="247" t="str">
        <f t="shared" ca="1" si="95"/>
        <v/>
      </c>
      <c r="CJ63" s="87" t="str">
        <f ca="1">IFERROR(IF(INDIRECT("'("&amp;'２個別表'!EO63&amp;")'!AR"&amp;84+EP63)&lt;&gt;1,"",1),"")</f>
        <v/>
      </c>
      <c r="CK63" s="244" t="str">
        <f t="shared" ca="1" si="119"/>
        <v/>
      </c>
      <c r="CL63" s="235" t="str">
        <f t="shared" ca="1" si="120"/>
        <v/>
      </c>
      <c r="CM63" s="239" t="str">
        <f t="shared" ca="1" si="121"/>
        <v/>
      </c>
      <c r="CN63" s="77" t="str">
        <f t="shared" ca="1" si="122"/>
        <v/>
      </c>
      <c r="CO63" s="93" t="str">
        <f ca="1">IFERROR(VLOOKUP(CN63,'（様式１号）３整理番号表'!$T$5:$V$15,2,FALSE),"")</f>
        <v/>
      </c>
      <c r="CP63" s="78" t="str">
        <f t="shared" ca="1" si="123"/>
        <v/>
      </c>
      <c r="CQ63" s="93" t="str">
        <f ca="1">IFERROR(VLOOKUP(CP63,'（様式１号）３整理番号表'!$T$19:$V$24,2,FALSE),"")</f>
        <v/>
      </c>
      <c r="CR63" s="78" t="str">
        <f ca="1">IFERROR(IF(INDIRECT("'("&amp;'２個別表'!EO63&amp;")'!AV"&amp;84+EP63)&lt;&gt;1,"",1),"")</f>
        <v/>
      </c>
      <c r="CS63" s="232">
        <f t="shared" ca="1" si="115"/>
        <v>0</v>
      </c>
      <c r="CT63" s="248">
        <f t="shared" ca="1" si="116"/>
        <v>0</v>
      </c>
      <c r="CU63" s="376" t="str">
        <f ca="1">IF(ER63="補強",IF(COUNTIFS($Z$11:Z63,Z63,$W$11:W63,1)=1,"１①",""),IF(COUNTIFS($Z$11:Z63,Z63,$W$11:W63,2)=1,"２①",""))</f>
        <v/>
      </c>
      <c r="CV63" s="57" t="str">
        <f t="shared" ca="1" si="126"/>
        <v/>
      </c>
      <c r="CW63" s="879" t="str">
        <f t="shared" ca="1" si="127"/>
        <v/>
      </c>
      <c r="CX63" s="256" t="str">
        <f t="shared" ca="1" si="12"/>
        <v/>
      </c>
      <c r="CY63" s="256" t="str">
        <f t="shared" ca="1" si="13"/>
        <v/>
      </c>
      <c r="CZ63" s="256" t="str">
        <f t="shared" ca="1" si="14"/>
        <v/>
      </c>
      <c r="DA63" s="256" t="str">
        <f t="shared" ca="1" si="15"/>
        <v/>
      </c>
      <c r="DB63" s="316" t="str">
        <f ca="1">IFERROR(VLOOKUP($CU63,'（様式１号）３整理番号表'!$Z$19:$AB$32,3,FALSE),"")</f>
        <v/>
      </c>
      <c r="DC63" s="259" t="str">
        <f t="shared" ca="1" si="72"/>
        <v>-</v>
      </c>
      <c r="DD63" s="618" t="str">
        <f t="shared" ca="1" si="73"/>
        <v/>
      </c>
      <c r="DE63" s="321" t="str">
        <f ca="1">IF(AND(AO63=18,AS63=1),IF(COUNTIFS($Y$11:Y63,Y63,$AS$11:AS63,1)=1,"２②",""),IF($CU63="１①",INDEX(INDIRECT("'("&amp;$EO63&amp;")'!AR116:BB116"),1,MATCH(INDIRECT("'("&amp;$EO63&amp;")'!C118"),INDIRECT("'("&amp;$EO63&amp;")'!AR119:BB119"),0)),""))</f>
        <v/>
      </c>
      <c r="DF63" s="324" t="str">
        <f t="shared" ca="1" si="100"/>
        <v/>
      </c>
      <c r="DG63" s="313" t="str">
        <f t="shared" ca="1" si="101"/>
        <v/>
      </c>
      <c r="DH63" s="313" t="str">
        <f t="shared" ca="1" si="102"/>
        <v/>
      </c>
      <c r="DI63" s="313" t="str">
        <f t="shared" ca="1" si="103"/>
        <v/>
      </c>
      <c r="DJ63" s="313" t="str">
        <f t="shared" ca="1" si="104"/>
        <v/>
      </c>
      <c r="DK63" s="328" t="str">
        <f t="shared" ca="1" si="105"/>
        <v/>
      </c>
      <c r="DL63" s="334" t="str">
        <f t="shared" ca="1" si="74"/>
        <v/>
      </c>
      <c r="DM63" s="915" t="str">
        <f t="shared" ca="1" si="106"/>
        <v/>
      </c>
      <c r="DN63" s="15"/>
      <c r="DO63" s="324"/>
      <c r="DP63" s="16"/>
      <c r="DQ63" s="16"/>
      <c r="DR63" s="16"/>
      <c r="DS63" s="16"/>
      <c r="DT63" s="318" t="str">
        <f>IFERROR(VLOOKUP($DN63,'（様式１号）３整理番号表'!$Z$19:$AB$32,3,FALSE),"")</f>
        <v/>
      </c>
      <c r="DU63" s="259" t="str">
        <f t="shared" si="75"/>
        <v/>
      </c>
      <c r="DV63" s="14"/>
      <c r="DW63" s="17" t="str">
        <f t="shared" ca="1" si="76"/>
        <v/>
      </c>
      <c r="DX63" s="88" t="str">
        <f t="shared" ca="1" si="99"/>
        <v/>
      </c>
      <c r="DZ63" s="339">
        <f t="shared" ca="1" si="131"/>
        <v>0</v>
      </c>
      <c r="EA63" s="339">
        <f t="shared" ca="1" si="131"/>
        <v>0</v>
      </c>
      <c r="EB63" s="339">
        <f t="shared" ca="1" si="131"/>
        <v>0</v>
      </c>
      <c r="EC63" s="339">
        <f t="shared" ca="1" si="131"/>
        <v>0</v>
      </c>
      <c r="ED63" s="339">
        <f t="shared" ca="1" si="131"/>
        <v>0</v>
      </c>
      <c r="EE63" s="339">
        <f t="shared" ca="1" si="131"/>
        <v>0</v>
      </c>
      <c r="EF63" s="339">
        <f t="shared" ca="1" si="131"/>
        <v>0</v>
      </c>
      <c r="EG63" s="339">
        <f t="shared" ca="1" si="131"/>
        <v>0</v>
      </c>
      <c r="EH63" s="339">
        <f t="shared" ca="1" si="131"/>
        <v>0</v>
      </c>
      <c r="EI63" s="339">
        <f t="shared" ref="DZ63:EM76" ca="1" si="132">COUNTIF($CJ63:$DV63,EI$8)</f>
        <v>0</v>
      </c>
      <c r="EJ63" s="339">
        <f t="shared" ca="1" si="132"/>
        <v>0</v>
      </c>
      <c r="EK63" s="339">
        <f t="shared" ca="1" si="132"/>
        <v>0</v>
      </c>
      <c r="EL63" s="339">
        <f t="shared" ca="1" si="132"/>
        <v>0</v>
      </c>
      <c r="EM63" s="339">
        <f t="shared" ca="1" si="132"/>
        <v>0</v>
      </c>
      <c r="EO63" s="298" t="str">
        <f t="shared" ca="1" si="78"/>
        <v/>
      </c>
      <c r="EP63" s="298" t="str">
        <f t="shared" ca="1" si="96"/>
        <v/>
      </c>
      <c r="EQ63" s="298" t="str">
        <f t="shared" ca="1" si="97"/>
        <v/>
      </c>
      <c r="ER63" s="298" t="str">
        <f t="shared" ca="1" si="79"/>
        <v/>
      </c>
      <c r="ES63" s="298" t="str">
        <f ca="1">IFERROR(INDEX('郵便番号（石川県）'!$A$3:$F$2574,MATCH(INDIRECT("'("&amp;EO63&amp;")'!E7"),'郵便番号（石川県）'!$A$3:$A$2574,0),6),"")</f>
        <v/>
      </c>
      <c r="ET63" s="298" t="str">
        <f ca="1">IFERROR(INDEX('郵便番号（石川県）'!$A$3:$F$2574,MATCH(INDIRECT("'("&amp;$EO63&amp;")'!E7"),'郵便番号（石川県）'!$A$3:$A$2574,0),5),"")</f>
        <v/>
      </c>
      <c r="EU63" s="298" t="str">
        <f t="shared" ca="1" si="80"/>
        <v/>
      </c>
      <c r="EV63" s="298" t="str">
        <f t="shared" ca="1" si="81"/>
        <v/>
      </c>
      <c r="EW63" s="298" t="str">
        <f t="shared" ca="1" si="82"/>
        <v/>
      </c>
      <c r="EX63" s="298" t="str">
        <f t="shared" ca="1" si="83"/>
        <v/>
      </c>
      <c r="EY63" s="298" t="str">
        <f t="shared" ca="1" si="84"/>
        <v/>
      </c>
      <c r="EZ63" s="298" t="str">
        <f t="shared" ca="1" si="85"/>
        <v/>
      </c>
      <c r="FA63" s="298" t="str">
        <f t="shared" ca="1" si="86"/>
        <v/>
      </c>
      <c r="FB63" s="298" t="str">
        <f t="shared" ca="1" si="87"/>
        <v/>
      </c>
      <c r="FC63" s="298" t="str">
        <f t="shared" ca="1" si="88"/>
        <v/>
      </c>
      <c r="FD63" s="627" t="str">
        <f t="shared" ca="1" si="89"/>
        <v/>
      </c>
      <c r="FE63" s="629">
        <v>53</v>
      </c>
      <c r="FF63" s="299" t="str">
        <f t="shared" ca="1" si="90"/>
        <v/>
      </c>
      <c r="FG63" s="993" t="str">
        <f t="shared" ca="1" si="98"/>
        <v/>
      </c>
      <c r="FH63" s="672" t="str">
        <f t="shared" ca="1" si="91"/>
        <v/>
      </c>
      <c r="FI63" s="299">
        <f ca="1">COUNTIF($FH$11:FH63,"■")</f>
        <v>0</v>
      </c>
    </row>
    <row r="64" spans="1:165" ht="34.5" customHeight="1">
      <c r="A64" s="445">
        <f t="shared" ca="1" si="19"/>
        <v>0</v>
      </c>
      <c r="B64" s="446">
        <f>IF(R64&lt;&gt;"",IF(COUNTIF(R$11:R64,R64)=1,MAX(B$11:B63)+1,INDEX(B$11:B63,MATCH(R64,R$11:R63,0),1)),0)</f>
        <v>1</v>
      </c>
      <c r="C64" s="446">
        <f ca="1">IF(T64&lt;&gt;"",IF(COUNTIF(T$11:T64,T64)=1,MAX(C$11:C63)+1,INDEX(C$11:C63,MATCH(T64,T$11:T63,0),1)),0)</f>
        <v>0</v>
      </c>
      <c r="D64" s="446">
        <f ca="1">IF(U64&lt;&gt;"",IF(COUNTIF(U$11:U64,U64)=1,MAX(D$11:D63)+1,INDEX(D$11:D63,MATCH(U64,U$11:U63,0),1)),0)</f>
        <v>0</v>
      </c>
      <c r="E64" s="446">
        <f ca="1">IF(S64&lt;&gt;"",IF(COUNTIF(S$11:S64,S64)=1,MAX(E$11:E63)+1,INDEX(E$11:E63,MATCH(S64,S$11:S63,0),1)),0)</f>
        <v>0</v>
      </c>
      <c r="F64" s="446">
        <f ca="1">IF(Z64&lt;&gt;"",IF(COUNTIF(Z$11:Z64,Z64)=1,MAX(F$11:F63)+1,INDEX(F$11:F63,MATCH(Z64,Z$11:Z63,0),1)),0)</f>
        <v>0</v>
      </c>
      <c r="G64" s="447" cm="1">
        <f t="array" aca="1" ref="G64" ca="1">IF(Z64&lt;&gt;"",IF(COUNTIFS(Z$11:Z64,Z64,W$11:W64,W64)=1,MAX(G$11:G63)+1,INDEX(G$11:G63,MATCH(Z64&amp;W64,Z$11:Z63&amp;W$11:W64,0),1)),0)</f>
        <v>0</v>
      </c>
      <c r="H64" s="447">
        <f t="shared" ca="1" si="20"/>
        <v>0</v>
      </c>
      <c r="I64" s="447">
        <f ca="1">IF(T64="",0,IF(COUNTIF(T$11:T64,T64)=1,1,0))</f>
        <v>0</v>
      </c>
      <c r="J64" s="447">
        <f ca="1">IF(U64="",0,IF(COUNTIF(U$11:U64,U64)=1,1,0))</f>
        <v>0</v>
      </c>
      <c r="K64" s="447">
        <f ca="1">IF(S64="",0,IF(COUNTIF(S$11:S64,S64)=1,1,0))</f>
        <v>0</v>
      </c>
      <c r="L64" s="446">
        <f ca="1">IF(Z64="",0,IF(COUNTIF(Z$11:Z64,Z64)=1,1,0))</f>
        <v>0</v>
      </c>
      <c r="M64" s="767">
        <f ca="1">IF($W64=2,IF(COUNTIFS($W$11:$W64,2,$Z$11:$Z64,$Z64)=1,1,0),0)</f>
        <v>0</v>
      </c>
      <c r="N64" s="767">
        <f ca="1">IF($W64=1,IF(COUNTIFS($W$11:$W64,2,$Z$11:$Z64,$Z64)=1,1,0),0)</f>
        <v>0</v>
      </c>
      <c r="O64" s="446">
        <f ca="1">IF(H64=0,0,IF(COUNTIF(Z$11:Z64,Z64)=1,1,0))</f>
        <v>0</v>
      </c>
      <c r="P64" s="448" t="str">
        <f t="shared" ca="1" si="21"/>
        <v>石川県</v>
      </c>
      <c r="Q64" s="89">
        <f t="shared" ca="1" si="22"/>
        <v>54</v>
      </c>
      <c r="R64" s="170" t="s">
        <v>459</v>
      </c>
      <c r="S64" s="357" t="str">
        <f t="shared" ca="1" si="92"/>
        <v/>
      </c>
      <c r="T64" s="357" t="str">
        <f t="shared" ca="1" si="93"/>
        <v/>
      </c>
      <c r="U64" s="58" t="str">
        <f t="shared" ca="1" si="117"/>
        <v/>
      </c>
      <c r="V64" s="58" t="str">
        <f t="shared" ca="1" si="118"/>
        <v/>
      </c>
      <c r="W64" s="210" t="str">
        <f t="shared" ca="1" si="94"/>
        <v/>
      </c>
      <c r="X64" s="369">
        <f ca="1">IFERROR(VLOOKUP(W64,'（様式１号）３整理番号表'!$B$4:$H$5,2,FALSE),0)</f>
        <v>0</v>
      </c>
      <c r="Y64" s="768" t="str" cm="1">
        <f t="array" aca="1" ref="Y64" ca="1">IF(AND(D64=0,F64=0),"",IF(COUNTIF(D$11:D64,D64)=1,1,IF(COUNTIFS(D$11:D64,D64,F$11:F64,F64)=1,INDEX((D$11:D64,F$11:F64,Y$11:Y64),MATCH(_xlfn.MAXIFS(F$11:F63,D$11:D63,D64),$F$11:F64,0),1,3)+1,INDEX((D$11:D64,F$11:F64,Y$11:Y64),MATCH(D64&amp;F64,D$11:D64&amp;F$11:F64,0),1,3))))</f>
        <v/>
      </c>
      <c r="Z64" s="40" t="str">
        <f t="shared" ca="1" si="107"/>
        <v/>
      </c>
      <c r="AA64" s="78" t="str">
        <f t="shared" ca="1" si="25"/>
        <v/>
      </c>
      <c r="AB64" s="93">
        <f ca="1">IFERROR(VLOOKUP(AA64,'（様式１号）３整理番号表'!$B$10:$H$16,2,FALSE),0)</f>
        <v>0</v>
      </c>
      <c r="AC64" s="78" t="str">
        <f t="shared" ca="1" si="26"/>
        <v/>
      </c>
      <c r="AD64" s="78" t="str">
        <f t="shared" ca="1" si="27"/>
        <v/>
      </c>
      <c r="AE64" s="93">
        <f ca="1">IFERROR(VLOOKUP(AD64,'（様式１号）３整理番号表'!$B$21:$H$22,2,FALSE),0)</f>
        <v>0</v>
      </c>
      <c r="AF64" s="78" t="str">
        <f t="shared" ca="1" si="3"/>
        <v/>
      </c>
      <c r="AG64" s="93">
        <f ca="1">IFERROR(VLOOKUP(AF64,'（様式１号）３整理番号表'!$B$26:$H$31,2,FALSE),0)</f>
        <v>0</v>
      </c>
      <c r="AH64" s="78" t="str">
        <f t="shared" ca="1" si="28"/>
        <v/>
      </c>
      <c r="AI64" s="93">
        <f ca="1">IFERROR(VLOOKUP(AH64,'（様式１号）３整理番号表'!$J$5:$N$59,2,FALSE),0)</f>
        <v>0</v>
      </c>
      <c r="AJ64" s="77" t="str">
        <f t="shared" ca="1" si="29"/>
        <v/>
      </c>
      <c r="AK64" s="93">
        <f ca="1">IFERROR(VLOOKUP(AJ64,'（様式１号）３整理番号表'!$P$5:$R$29,2,FALSE),0)</f>
        <v>0</v>
      </c>
      <c r="AL64" s="96" t="str">
        <f t="shared" ca="1" si="30"/>
        <v/>
      </c>
      <c r="AM64" s="96" t="str">
        <f t="shared" ca="1" si="31"/>
        <v/>
      </c>
      <c r="AN64" s="96"/>
      <c r="AO64" s="77" t="str">
        <f t="shared" ca="1" si="32"/>
        <v/>
      </c>
      <c r="AP64" s="93">
        <f ca="1">IFERROR(VLOOKUP(AO64,'（様式１号）３整理番号表'!$P$5:$R$29,2,FALSE),0)</f>
        <v>0</v>
      </c>
      <c r="AQ64" s="78" t="str">
        <f t="shared" ca="1" si="33"/>
        <v/>
      </c>
      <c r="AR64" s="93">
        <f t="shared" ca="1" si="110"/>
        <v>0</v>
      </c>
      <c r="AS64" s="78" t="str">
        <f t="shared" ca="1" si="35"/>
        <v/>
      </c>
      <c r="AT64" s="40" t="str">
        <f t="shared" ca="1" si="36"/>
        <v/>
      </c>
      <c r="AU64" s="93" t="str">
        <f t="shared" ca="1" si="111"/>
        <v/>
      </c>
      <c r="AV64" s="212" t="str">
        <f t="shared" ca="1" si="38"/>
        <v/>
      </c>
      <c r="AW64" s="81" t="str">
        <f t="shared" ca="1" si="39"/>
        <v/>
      </c>
      <c r="AX64" s="622" t="str">
        <f t="shared" ca="1" si="129"/>
        <v/>
      </c>
      <c r="AY64" s="622" t="str">
        <f t="shared" ca="1" si="129"/>
        <v/>
      </c>
      <c r="AZ64" s="622" t="str">
        <f t="shared" ca="1" si="129"/>
        <v/>
      </c>
      <c r="BA64" s="622" t="str">
        <f t="shared" ca="1" si="129"/>
        <v/>
      </c>
      <c r="BB64" s="622" t="str">
        <f t="shared" ca="1" si="40"/>
        <v/>
      </c>
      <c r="BC64" s="622" t="str">
        <f t="shared" ca="1" si="130"/>
        <v/>
      </c>
      <c r="BD64" s="622" t="str">
        <f t="shared" ca="1" si="130"/>
        <v/>
      </c>
      <c r="BE64" s="622" t="str">
        <f t="shared" ca="1" si="130"/>
        <v/>
      </c>
      <c r="BF64" s="77" t="str">
        <f t="shared" ca="1" si="41"/>
        <v/>
      </c>
      <c r="BG64" s="78" t="str">
        <f t="shared" ca="1" si="42"/>
        <v/>
      </c>
      <c r="BH64" s="94">
        <f ca="1">IF(BF64&lt;&gt;"",INDEX('（様式１号）３整理番号表'!$AB$7:$AQ$12,MATCH(BF64,'（様式１号）３整理番号表'!$AA$7:$AA$12,0),MATCH(BG64,'（様式１号）３整理番号表'!$AB$6:$AQ$6,0)),0)</f>
        <v>0</v>
      </c>
      <c r="BI64" s="96" t="str">
        <f t="shared" ca="1" si="112"/>
        <v/>
      </c>
      <c r="BJ64" s="80" t="str">
        <f t="shared" ca="1" si="113"/>
        <v/>
      </c>
      <c r="BK64" s="81" t="str">
        <f t="shared" ca="1" si="44"/>
        <v/>
      </c>
      <c r="BL64" s="80" t="str">
        <f t="shared" ca="1" si="45"/>
        <v/>
      </c>
      <c r="BM64" s="79" t="str">
        <f t="shared" ca="1" si="46"/>
        <v/>
      </c>
      <c r="BN64" s="82" t="str">
        <f t="shared" ca="1" si="47"/>
        <v/>
      </c>
      <c r="BO64" s="83" t="str">
        <f t="shared" ca="1" si="48"/>
        <v/>
      </c>
      <c r="BP64" s="84" t="str">
        <f t="shared" ca="1" si="49"/>
        <v/>
      </c>
      <c r="BQ64" s="82" t="str">
        <f t="shared" ca="1" si="50"/>
        <v/>
      </c>
      <c r="BR64" s="97" t="str">
        <f t="shared" ca="1" si="51"/>
        <v/>
      </c>
      <c r="BS64" s="95" t="str">
        <f t="shared" ca="1" si="52"/>
        <v/>
      </c>
      <c r="BT64" s="184" t="str">
        <f t="shared" ca="1" si="9"/>
        <v/>
      </c>
      <c r="BU64" s="611" t="str">
        <f t="shared" ca="1" si="53"/>
        <v/>
      </c>
      <c r="BV64" s="77" t="str">
        <f t="shared" ca="1" si="54"/>
        <v/>
      </c>
      <c r="BW64" s="85" t="str">
        <f t="shared" ca="1" si="55"/>
        <v/>
      </c>
      <c r="BX64" s="86" t="str">
        <f t="shared" ca="1" si="56"/>
        <v/>
      </c>
      <c r="BY64" s="231">
        <f ca="1">IF('ポイント要件確認等（個別表）'!AD64=1,ROUNDDOWN('ポイント要件確認等（個別表）'!AV64,-3),IF('ポイント要件確認等（個別表）'!AD64=2,ROUNDDOWN('ポイント要件確認等（個別表）'!BH64,-3),IF('ポイント要件確認等（個別表）'!AD64=3,ROUNDDOWN('ポイント要件確認等（個別表）'!BT64,-3),0)))</f>
        <v>0</v>
      </c>
      <c r="BZ64" s="86" t="str">
        <f t="shared" ca="1" si="57"/>
        <v/>
      </c>
      <c r="CA64" s="232" t="str">
        <f t="shared" ca="1" si="58"/>
        <v/>
      </c>
      <c r="CB64" s="232">
        <f t="shared" ca="1" si="114"/>
        <v>0</v>
      </c>
      <c r="CC64" s="86" t="str">
        <f t="shared" ca="1" si="60"/>
        <v/>
      </c>
      <c r="CD64" s="86" t="str">
        <f t="shared" ca="1" si="61"/>
        <v/>
      </c>
      <c r="CE64" s="609"/>
      <c r="CF64" s="86" t="str">
        <f t="shared" ca="1" si="62"/>
        <v/>
      </c>
      <c r="CG64" s="185" t="str">
        <f t="shared" ca="1" si="63"/>
        <v/>
      </c>
      <c r="CH64" s="246" t="str">
        <f t="shared" ca="1" si="64"/>
        <v>含税額</v>
      </c>
      <c r="CI64" s="247" t="str">
        <f t="shared" ca="1" si="95"/>
        <v/>
      </c>
      <c r="CJ64" s="87" t="str">
        <f ca="1">IFERROR(IF(INDIRECT("'("&amp;'２個別表'!EO64&amp;")'!AR"&amp;84+EP64)&lt;&gt;1,"",1),"")</f>
        <v/>
      </c>
      <c r="CK64" s="244" t="str">
        <f t="shared" ca="1" si="119"/>
        <v/>
      </c>
      <c r="CL64" s="235" t="str">
        <f t="shared" ca="1" si="120"/>
        <v/>
      </c>
      <c r="CM64" s="239" t="str">
        <f t="shared" ca="1" si="121"/>
        <v/>
      </c>
      <c r="CN64" s="77" t="str">
        <f t="shared" ca="1" si="122"/>
        <v/>
      </c>
      <c r="CO64" s="93" t="str">
        <f ca="1">IFERROR(VLOOKUP(CN64,'（様式１号）３整理番号表'!$T$5:$V$15,2,FALSE),"")</f>
        <v/>
      </c>
      <c r="CP64" s="78" t="str">
        <f t="shared" ca="1" si="123"/>
        <v/>
      </c>
      <c r="CQ64" s="93" t="str">
        <f ca="1">IFERROR(VLOOKUP(CP64,'（様式１号）３整理番号表'!$T$19:$V$24,2,FALSE),"")</f>
        <v/>
      </c>
      <c r="CR64" s="78" t="str">
        <f ca="1">IFERROR(IF(INDIRECT("'("&amp;'２個別表'!EO64&amp;")'!AV"&amp;84+EP64)&lt;&gt;1,"",1),"")</f>
        <v/>
      </c>
      <c r="CS64" s="232">
        <f t="shared" ca="1" si="115"/>
        <v>0</v>
      </c>
      <c r="CT64" s="248">
        <f t="shared" ca="1" si="116"/>
        <v>0</v>
      </c>
      <c r="CU64" s="376" t="str">
        <f ca="1">IF(ER64="補強",IF(COUNTIFS($Z$11:Z64,Z64,$W$11:W64,1)=1,"１①",""),IF(COUNTIFS($Z$11:Z64,Z64,$W$11:W64,2)=1,"２①",""))</f>
        <v/>
      </c>
      <c r="CV64" s="57" t="str">
        <f t="shared" ca="1" si="126"/>
        <v/>
      </c>
      <c r="CW64" s="879" t="str">
        <f t="shared" ca="1" si="127"/>
        <v/>
      </c>
      <c r="CX64" s="256" t="str">
        <f t="shared" ca="1" si="12"/>
        <v/>
      </c>
      <c r="CY64" s="256" t="str">
        <f t="shared" ca="1" si="13"/>
        <v/>
      </c>
      <c r="CZ64" s="256" t="str">
        <f t="shared" ca="1" si="14"/>
        <v/>
      </c>
      <c r="DA64" s="256" t="str">
        <f t="shared" ca="1" si="15"/>
        <v/>
      </c>
      <c r="DB64" s="316" t="str">
        <f ca="1">IFERROR(VLOOKUP($CU64,'（様式１号）３整理番号表'!$Z$19:$AB$32,3,FALSE),"")</f>
        <v/>
      </c>
      <c r="DC64" s="259" t="str">
        <f t="shared" ca="1" si="72"/>
        <v>-</v>
      </c>
      <c r="DD64" s="618" t="str">
        <f t="shared" ca="1" si="73"/>
        <v/>
      </c>
      <c r="DE64" s="321" t="str">
        <f ca="1">IF(AND(AO64=18,AS64=1),IF(COUNTIFS($Y$11:Y64,Y64,$AS$11:AS64,1)=1,"２②",""),IF($CU64="１①",INDEX(INDIRECT("'("&amp;$EO64&amp;")'!AR116:BB116"),1,MATCH(INDIRECT("'("&amp;$EO64&amp;")'!C118"),INDIRECT("'("&amp;$EO64&amp;")'!AR119:BB119"),0)),""))</f>
        <v/>
      </c>
      <c r="DF64" s="324" t="str">
        <f t="shared" ca="1" si="100"/>
        <v/>
      </c>
      <c r="DG64" s="313" t="str">
        <f t="shared" ca="1" si="101"/>
        <v/>
      </c>
      <c r="DH64" s="313" t="str">
        <f t="shared" ca="1" si="102"/>
        <v/>
      </c>
      <c r="DI64" s="313" t="str">
        <f t="shared" ca="1" si="103"/>
        <v/>
      </c>
      <c r="DJ64" s="313" t="str">
        <f t="shared" ca="1" si="104"/>
        <v/>
      </c>
      <c r="DK64" s="328" t="str">
        <f t="shared" ca="1" si="105"/>
        <v/>
      </c>
      <c r="DL64" s="334" t="str">
        <f t="shared" ca="1" si="74"/>
        <v/>
      </c>
      <c r="DM64" s="915" t="str">
        <f t="shared" ca="1" si="106"/>
        <v/>
      </c>
      <c r="DN64" s="15"/>
      <c r="DO64" s="324"/>
      <c r="DP64" s="16"/>
      <c r="DQ64" s="16"/>
      <c r="DR64" s="16"/>
      <c r="DS64" s="16"/>
      <c r="DT64" s="318" t="str">
        <f>IFERROR(VLOOKUP($DN64,'（様式１号）３整理番号表'!$Z$19:$AB$32,3,FALSE),"")</f>
        <v/>
      </c>
      <c r="DU64" s="259" t="str">
        <f t="shared" si="75"/>
        <v/>
      </c>
      <c r="DV64" s="14"/>
      <c r="DW64" s="17" t="str">
        <f t="shared" ca="1" si="76"/>
        <v/>
      </c>
      <c r="DX64" s="88" t="str">
        <f t="shared" ca="1" si="99"/>
        <v/>
      </c>
      <c r="DZ64" s="339">
        <f t="shared" ca="1" si="132"/>
        <v>0</v>
      </c>
      <c r="EA64" s="339">
        <f t="shared" ca="1" si="132"/>
        <v>0</v>
      </c>
      <c r="EB64" s="339">
        <f t="shared" ca="1" si="132"/>
        <v>0</v>
      </c>
      <c r="EC64" s="339">
        <f t="shared" ca="1" si="132"/>
        <v>0</v>
      </c>
      <c r="ED64" s="339">
        <f t="shared" ca="1" si="132"/>
        <v>0</v>
      </c>
      <c r="EE64" s="339">
        <f t="shared" ca="1" si="132"/>
        <v>0</v>
      </c>
      <c r="EF64" s="339">
        <f t="shared" ca="1" si="132"/>
        <v>0</v>
      </c>
      <c r="EG64" s="339">
        <f t="shared" ca="1" si="132"/>
        <v>0</v>
      </c>
      <c r="EH64" s="339">
        <f t="shared" ca="1" si="132"/>
        <v>0</v>
      </c>
      <c r="EI64" s="339">
        <f t="shared" ca="1" si="132"/>
        <v>0</v>
      </c>
      <c r="EJ64" s="339">
        <f t="shared" ca="1" si="132"/>
        <v>0</v>
      </c>
      <c r="EK64" s="339">
        <f t="shared" ca="1" si="132"/>
        <v>0</v>
      </c>
      <c r="EL64" s="339">
        <f t="shared" ca="1" si="132"/>
        <v>0</v>
      </c>
      <c r="EM64" s="339">
        <f t="shared" ca="1" si="132"/>
        <v>0</v>
      </c>
      <c r="EO64" s="298" t="str">
        <f t="shared" ca="1" si="78"/>
        <v/>
      </c>
      <c r="EP64" s="298" t="str">
        <f t="shared" ca="1" si="96"/>
        <v/>
      </c>
      <c r="EQ64" s="298" t="str">
        <f t="shared" ca="1" si="97"/>
        <v/>
      </c>
      <c r="ER64" s="298" t="str">
        <f t="shared" ca="1" si="79"/>
        <v/>
      </c>
      <c r="ES64" s="298" t="str">
        <f ca="1">IFERROR(INDEX('郵便番号（石川県）'!$A$3:$F$2574,MATCH(INDIRECT("'("&amp;EO64&amp;")'!E7"),'郵便番号（石川県）'!$A$3:$A$2574,0),6),"")</f>
        <v/>
      </c>
      <c r="ET64" s="298" t="str">
        <f ca="1">IFERROR(INDEX('郵便番号（石川県）'!$A$3:$F$2574,MATCH(INDIRECT("'("&amp;$EO64&amp;")'!E7"),'郵便番号（石川県）'!$A$3:$A$2574,0),5),"")</f>
        <v/>
      </c>
      <c r="EU64" s="298" t="str">
        <f t="shared" ca="1" si="80"/>
        <v/>
      </c>
      <c r="EV64" s="298" t="str">
        <f t="shared" ca="1" si="81"/>
        <v/>
      </c>
      <c r="EW64" s="298" t="str">
        <f t="shared" ca="1" si="82"/>
        <v/>
      </c>
      <c r="EX64" s="298" t="str">
        <f t="shared" ca="1" si="83"/>
        <v/>
      </c>
      <c r="EY64" s="298" t="str">
        <f t="shared" ca="1" si="84"/>
        <v/>
      </c>
      <c r="EZ64" s="298" t="str">
        <f t="shared" ca="1" si="85"/>
        <v/>
      </c>
      <c r="FA64" s="298" t="str">
        <f t="shared" ca="1" si="86"/>
        <v/>
      </c>
      <c r="FB64" s="298" t="str">
        <f t="shared" ca="1" si="87"/>
        <v/>
      </c>
      <c r="FC64" s="298" t="str">
        <f t="shared" ca="1" si="88"/>
        <v/>
      </c>
      <c r="FD64" s="627" t="str">
        <f t="shared" ca="1" si="89"/>
        <v/>
      </c>
      <c r="FE64" s="630">
        <v>54</v>
      </c>
      <c r="FF64" s="299" t="str">
        <f t="shared" ca="1" si="90"/>
        <v/>
      </c>
      <c r="FG64" s="993" t="str">
        <f t="shared" ca="1" si="98"/>
        <v/>
      </c>
      <c r="FH64" s="672" t="str">
        <f t="shared" ca="1" si="91"/>
        <v/>
      </c>
      <c r="FI64" s="299">
        <f ca="1">COUNTIF($FH$11:FH64,"■")</f>
        <v>0</v>
      </c>
    </row>
    <row r="65" spans="1:165" ht="34.5" customHeight="1">
      <c r="A65" s="445">
        <f t="shared" ca="1" si="19"/>
        <v>0</v>
      </c>
      <c r="B65" s="446">
        <f>IF(R65&lt;&gt;"",IF(COUNTIF(R$11:R65,R65)=1,MAX(B$11:B64)+1,INDEX(B$11:B64,MATCH(R65,R$11:R64,0),1)),0)</f>
        <v>1</v>
      </c>
      <c r="C65" s="446">
        <f ca="1">IF(T65&lt;&gt;"",IF(COUNTIF(T$11:T65,T65)=1,MAX(C$11:C64)+1,INDEX(C$11:C64,MATCH(T65,T$11:T64,0),1)),0)</f>
        <v>0</v>
      </c>
      <c r="D65" s="446">
        <f ca="1">IF(U65&lt;&gt;"",IF(COUNTIF(U$11:U65,U65)=1,MAX(D$11:D64)+1,INDEX(D$11:D64,MATCH(U65,U$11:U64,0),1)),0)</f>
        <v>0</v>
      </c>
      <c r="E65" s="446">
        <f ca="1">IF(S65&lt;&gt;"",IF(COUNTIF(S$11:S65,S65)=1,MAX(E$11:E64)+1,INDEX(E$11:E64,MATCH(S65,S$11:S64,0),1)),0)</f>
        <v>0</v>
      </c>
      <c r="F65" s="446">
        <f ca="1">IF(Z65&lt;&gt;"",IF(COUNTIF(Z$11:Z65,Z65)=1,MAX(F$11:F64)+1,INDEX(F$11:F64,MATCH(Z65,Z$11:Z64,0),1)),0)</f>
        <v>0</v>
      </c>
      <c r="G65" s="447" cm="1">
        <f t="array" aca="1" ref="G65" ca="1">IF(Z65&lt;&gt;"",IF(COUNTIFS(Z$11:Z65,Z65,W$11:W65,W65)=1,MAX(G$11:G64)+1,INDEX(G$11:G64,MATCH(Z65&amp;W65,Z$11:Z64&amp;W$11:W65,0),1)),0)</f>
        <v>0</v>
      </c>
      <c r="H65" s="447">
        <f t="shared" ca="1" si="20"/>
        <v>0</v>
      </c>
      <c r="I65" s="447">
        <f ca="1">IF(T65="",0,IF(COUNTIF(T$11:T65,T65)=1,1,0))</f>
        <v>0</v>
      </c>
      <c r="J65" s="447">
        <f ca="1">IF(U65="",0,IF(COUNTIF(U$11:U65,U65)=1,1,0))</f>
        <v>0</v>
      </c>
      <c r="K65" s="447">
        <f ca="1">IF(S65="",0,IF(COUNTIF(S$11:S65,S65)=1,1,0))</f>
        <v>0</v>
      </c>
      <c r="L65" s="446">
        <f ca="1">IF(Z65="",0,IF(COUNTIF(Z$11:Z65,Z65)=1,1,0))</f>
        <v>0</v>
      </c>
      <c r="M65" s="767">
        <f ca="1">IF($W65=2,IF(COUNTIFS($W$11:$W65,2,$Z$11:$Z65,$Z65)=1,1,0),0)</f>
        <v>0</v>
      </c>
      <c r="N65" s="767">
        <f ca="1">IF($W65=1,IF(COUNTIFS($W$11:$W65,2,$Z$11:$Z65,$Z65)=1,1,0),0)</f>
        <v>0</v>
      </c>
      <c r="O65" s="446">
        <f ca="1">IF(H65=0,0,IF(COUNTIF(Z$11:Z65,Z65)=1,1,0))</f>
        <v>0</v>
      </c>
      <c r="P65" s="448" t="str">
        <f t="shared" ca="1" si="21"/>
        <v>石川県</v>
      </c>
      <c r="Q65" s="89">
        <f t="shared" ca="1" si="22"/>
        <v>55</v>
      </c>
      <c r="R65" s="170" t="s">
        <v>459</v>
      </c>
      <c r="S65" s="357" t="str">
        <f t="shared" ca="1" si="92"/>
        <v/>
      </c>
      <c r="T65" s="357" t="str">
        <f t="shared" ca="1" si="93"/>
        <v/>
      </c>
      <c r="U65" s="58" t="str">
        <f t="shared" ca="1" si="117"/>
        <v/>
      </c>
      <c r="V65" s="58" t="str">
        <f t="shared" ca="1" si="118"/>
        <v/>
      </c>
      <c r="W65" s="210" t="str">
        <f t="shared" ca="1" si="94"/>
        <v/>
      </c>
      <c r="X65" s="369">
        <f ca="1">IFERROR(VLOOKUP(W65,'（様式１号）３整理番号表'!$B$4:$H$5,2,FALSE),0)</f>
        <v>0</v>
      </c>
      <c r="Y65" s="768" t="str" cm="1">
        <f t="array" aca="1" ref="Y65" ca="1">IF(AND(D65=0,F65=0),"",IF(COUNTIF(D$11:D65,D65)=1,1,IF(COUNTIFS(D$11:D65,D65,F$11:F65,F65)=1,INDEX((D$11:D65,F$11:F65,Y$11:Y65),MATCH(_xlfn.MAXIFS(F$11:F64,D$11:D64,D65),$F$11:F65,0),1,3)+1,INDEX((D$11:D65,F$11:F65,Y$11:Y65),MATCH(D65&amp;F65,D$11:D65&amp;F$11:F65,0),1,3))))</f>
        <v/>
      </c>
      <c r="Z65" s="40" t="str">
        <f t="shared" ca="1" si="107"/>
        <v/>
      </c>
      <c r="AA65" s="78" t="str">
        <f t="shared" ca="1" si="25"/>
        <v/>
      </c>
      <c r="AB65" s="93">
        <f ca="1">IFERROR(VLOOKUP(AA65,'（様式１号）３整理番号表'!$B$10:$H$16,2,FALSE),0)</f>
        <v>0</v>
      </c>
      <c r="AC65" s="78" t="str">
        <f t="shared" ca="1" si="26"/>
        <v/>
      </c>
      <c r="AD65" s="78" t="str">
        <f t="shared" ca="1" si="27"/>
        <v/>
      </c>
      <c r="AE65" s="93">
        <f ca="1">IFERROR(VLOOKUP(AD65,'（様式１号）３整理番号表'!$B$21:$H$22,2,FALSE),0)</f>
        <v>0</v>
      </c>
      <c r="AF65" s="78" t="str">
        <f t="shared" ca="1" si="3"/>
        <v/>
      </c>
      <c r="AG65" s="93">
        <f ca="1">IFERROR(VLOOKUP(AF65,'（様式１号）３整理番号表'!$B$26:$H$31,2,FALSE),0)</f>
        <v>0</v>
      </c>
      <c r="AH65" s="78" t="str">
        <f t="shared" ca="1" si="28"/>
        <v/>
      </c>
      <c r="AI65" s="93">
        <f ca="1">IFERROR(VLOOKUP(AH65,'（様式１号）３整理番号表'!$J$5:$N$59,2,FALSE),0)</f>
        <v>0</v>
      </c>
      <c r="AJ65" s="77" t="str">
        <f t="shared" ca="1" si="29"/>
        <v/>
      </c>
      <c r="AK65" s="93">
        <f ca="1">IFERROR(VLOOKUP(AJ65,'（様式１号）３整理番号表'!$P$5:$R$29,2,FALSE),0)</f>
        <v>0</v>
      </c>
      <c r="AL65" s="96" t="str">
        <f t="shared" ca="1" si="30"/>
        <v/>
      </c>
      <c r="AM65" s="96" t="str">
        <f t="shared" ca="1" si="31"/>
        <v/>
      </c>
      <c r="AN65" s="96"/>
      <c r="AO65" s="77" t="str">
        <f t="shared" ca="1" si="32"/>
        <v/>
      </c>
      <c r="AP65" s="93">
        <f ca="1">IFERROR(VLOOKUP(AO65,'（様式１号）３整理番号表'!$P$5:$R$29,2,FALSE),0)</f>
        <v>0</v>
      </c>
      <c r="AQ65" s="78" t="str">
        <f t="shared" ca="1" si="33"/>
        <v/>
      </c>
      <c r="AR65" s="93">
        <f t="shared" ca="1" si="110"/>
        <v>0</v>
      </c>
      <c r="AS65" s="78" t="str">
        <f t="shared" ca="1" si="35"/>
        <v/>
      </c>
      <c r="AT65" s="40" t="str">
        <f t="shared" ca="1" si="36"/>
        <v/>
      </c>
      <c r="AU65" s="93" t="str">
        <f t="shared" ca="1" si="111"/>
        <v/>
      </c>
      <c r="AV65" s="212" t="str">
        <f t="shared" ca="1" si="38"/>
        <v/>
      </c>
      <c r="AW65" s="81" t="str">
        <f t="shared" ca="1" si="39"/>
        <v/>
      </c>
      <c r="AX65" s="622" t="str">
        <f t="shared" ca="1" si="129"/>
        <v/>
      </c>
      <c r="AY65" s="622" t="str">
        <f t="shared" ca="1" si="129"/>
        <v/>
      </c>
      <c r="AZ65" s="622" t="str">
        <f t="shared" ca="1" si="129"/>
        <v/>
      </c>
      <c r="BA65" s="622" t="str">
        <f t="shared" ca="1" si="129"/>
        <v/>
      </c>
      <c r="BB65" s="622" t="str">
        <f t="shared" ca="1" si="40"/>
        <v/>
      </c>
      <c r="BC65" s="622" t="str">
        <f t="shared" ca="1" si="130"/>
        <v/>
      </c>
      <c r="BD65" s="622" t="str">
        <f t="shared" ca="1" si="130"/>
        <v/>
      </c>
      <c r="BE65" s="622" t="str">
        <f t="shared" ca="1" si="130"/>
        <v/>
      </c>
      <c r="BF65" s="77" t="str">
        <f t="shared" ca="1" si="41"/>
        <v/>
      </c>
      <c r="BG65" s="78" t="str">
        <f t="shared" ca="1" si="42"/>
        <v/>
      </c>
      <c r="BH65" s="94">
        <f ca="1">IF(BF65&lt;&gt;"",INDEX('（様式１号）３整理番号表'!$AB$7:$AQ$12,MATCH(BF65,'（様式１号）３整理番号表'!$AA$7:$AA$12,0),MATCH(BG65,'（様式１号）３整理番号表'!$AB$6:$AQ$6,0)),0)</f>
        <v>0</v>
      </c>
      <c r="BI65" s="96" t="str">
        <f t="shared" ca="1" si="112"/>
        <v/>
      </c>
      <c r="BJ65" s="80" t="str">
        <f t="shared" ca="1" si="113"/>
        <v/>
      </c>
      <c r="BK65" s="81" t="str">
        <f t="shared" ca="1" si="44"/>
        <v/>
      </c>
      <c r="BL65" s="80" t="str">
        <f t="shared" ca="1" si="45"/>
        <v/>
      </c>
      <c r="BM65" s="79" t="str">
        <f t="shared" ca="1" si="46"/>
        <v/>
      </c>
      <c r="BN65" s="82" t="str">
        <f t="shared" ca="1" si="47"/>
        <v/>
      </c>
      <c r="BO65" s="83" t="str">
        <f t="shared" ca="1" si="48"/>
        <v/>
      </c>
      <c r="BP65" s="84" t="str">
        <f t="shared" ca="1" si="49"/>
        <v/>
      </c>
      <c r="BQ65" s="82" t="str">
        <f t="shared" ca="1" si="50"/>
        <v/>
      </c>
      <c r="BR65" s="97" t="str">
        <f t="shared" ca="1" si="51"/>
        <v/>
      </c>
      <c r="BS65" s="95" t="str">
        <f t="shared" ca="1" si="52"/>
        <v/>
      </c>
      <c r="BT65" s="184" t="str">
        <f t="shared" ca="1" si="9"/>
        <v/>
      </c>
      <c r="BU65" s="611" t="str">
        <f t="shared" ca="1" si="53"/>
        <v/>
      </c>
      <c r="BV65" s="77" t="str">
        <f t="shared" ca="1" si="54"/>
        <v/>
      </c>
      <c r="BW65" s="85" t="str">
        <f t="shared" ca="1" si="55"/>
        <v/>
      </c>
      <c r="BX65" s="86" t="str">
        <f t="shared" ca="1" si="56"/>
        <v/>
      </c>
      <c r="BY65" s="231">
        <f ca="1">IF('ポイント要件確認等（個別表）'!AD65=1,ROUNDDOWN('ポイント要件確認等（個別表）'!AV65,-3),IF('ポイント要件確認等（個別表）'!AD65=2,ROUNDDOWN('ポイント要件確認等（個別表）'!BH65,-3),IF('ポイント要件確認等（個別表）'!AD65=3,ROUNDDOWN('ポイント要件確認等（個別表）'!BT65,-3),0)))</f>
        <v>0</v>
      </c>
      <c r="BZ65" s="86" t="str">
        <f t="shared" ca="1" si="57"/>
        <v/>
      </c>
      <c r="CA65" s="232" t="str">
        <f t="shared" ca="1" si="58"/>
        <v/>
      </c>
      <c r="CB65" s="232">
        <f t="shared" ca="1" si="114"/>
        <v>0</v>
      </c>
      <c r="CC65" s="86" t="str">
        <f t="shared" ca="1" si="60"/>
        <v/>
      </c>
      <c r="CD65" s="86" t="str">
        <f t="shared" ca="1" si="61"/>
        <v/>
      </c>
      <c r="CE65" s="609"/>
      <c r="CF65" s="86" t="str">
        <f t="shared" ca="1" si="62"/>
        <v/>
      </c>
      <c r="CG65" s="185" t="str">
        <f t="shared" ca="1" si="63"/>
        <v/>
      </c>
      <c r="CH65" s="246" t="str">
        <f t="shared" ca="1" si="64"/>
        <v>含税額</v>
      </c>
      <c r="CI65" s="247" t="str">
        <f t="shared" ca="1" si="95"/>
        <v/>
      </c>
      <c r="CJ65" s="87" t="str">
        <f ca="1">IFERROR(IF(INDIRECT("'("&amp;'２個別表'!EO65&amp;")'!AR"&amp;84+EP65)&lt;&gt;1,"",1),"")</f>
        <v/>
      </c>
      <c r="CK65" s="244" t="str">
        <f t="shared" ca="1" si="119"/>
        <v/>
      </c>
      <c r="CL65" s="235" t="str">
        <f t="shared" ca="1" si="120"/>
        <v/>
      </c>
      <c r="CM65" s="239" t="str">
        <f t="shared" ca="1" si="121"/>
        <v/>
      </c>
      <c r="CN65" s="77" t="str">
        <f t="shared" ca="1" si="122"/>
        <v/>
      </c>
      <c r="CO65" s="93" t="str">
        <f ca="1">IFERROR(VLOOKUP(CN65,'（様式１号）３整理番号表'!$T$5:$V$15,2,FALSE),"")</f>
        <v/>
      </c>
      <c r="CP65" s="78" t="str">
        <f t="shared" ca="1" si="123"/>
        <v/>
      </c>
      <c r="CQ65" s="93" t="str">
        <f ca="1">IFERROR(VLOOKUP(CP65,'（様式１号）３整理番号表'!$T$19:$V$24,2,FALSE),"")</f>
        <v/>
      </c>
      <c r="CR65" s="78" t="str">
        <f ca="1">IFERROR(IF(INDIRECT("'("&amp;'２個別表'!EO65&amp;")'!AV"&amp;84+EP65)&lt;&gt;1,"",1),"")</f>
        <v/>
      </c>
      <c r="CS65" s="232">
        <f t="shared" ca="1" si="115"/>
        <v>0</v>
      </c>
      <c r="CT65" s="248">
        <f t="shared" ca="1" si="116"/>
        <v>0</v>
      </c>
      <c r="CU65" s="376" t="str">
        <f ca="1">IF(ER65="補強",IF(COUNTIFS($Z$11:Z65,Z65,$W$11:W65,1)=1,"１①",""),IF(COUNTIFS($Z$11:Z65,Z65,$W$11:W65,2)=1,"２①",""))</f>
        <v/>
      </c>
      <c r="CV65" s="57" t="str">
        <f t="shared" ca="1" si="126"/>
        <v/>
      </c>
      <c r="CW65" s="879" t="str">
        <f t="shared" ca="1" si="127"/>
        <v/>
      </c>
      <c r="CX65" s="256" t="str">
        <f t="shared" ca="1" si="12"/>
        <v/>
      </c>
      <c r="CY65" s="256" t="str">
        <f t="shared" ca="1" si="13"/>
        <v/>
      </c>
      <c r="CZ65" s="256" t="str">
        <f t="shared" ca="1" si="14"/>
        <v/>
      </c>
      <c r="DA65" s="256" t="str">
        <f t="shared" ca="1" si="15"/>
        <v/>
      </c>
      <c r="DB65" s="316" t="str">
        <f ca="1">IFERROR(VLOOKUP($CU65,'（様式１号）３整理番号表'!$Z$19:$AB$32,3,FALSE),"")</f>
        <v/>
      </c>
      <c r="DC65" s="259" t="str">
        <f t="shared" ca="1" si="72"/>
        <v>-</v>
      </c>
      <c r="DD65" s="618" t="str">
        <f t="shared" ca="1" si="73"/>
        <v/>
      </c>
      <c r="DE65" s="321" t="str">
        <f ca="1">IF(AND(AO65=18,AS65=1),IF(COUNTIFS($Y$11:Y65,Y65,$AS$11:AS65,1)=1,"２②",""),IF($CU65="１①",INDEX(INDIRECT("'("&amp;$EO65&amp;")'!AR116:BB116"),1,MATCH(INDIRECT("'("&amp;$EO65&amp;")'!C118"),INDIRECT("'("&amp;$EO65&amp;")'!AR119:BB119"),0)),""))</f>
        <v/>
      </c>
      <c r="DF65" s="324" t="str">
        <f t="shared" ca="1" si="100"/>
        <v/>
      </c>
      <c r="DG65" s="313" t="str">
        <f t="shared" ca="1" si="101"/>
        <v/>
      </c>
      <c r="DH65" s="313" t="str">
        <f t="shared" ca="1" si="102"/>
        <v/>
      </c>
      <c r="DI65" s="313" t="str">
        <f t="shared" ca="1" si="103"/>
        <v/>
      </c>
      <c r="DJ65" s="313" t="str">
        <f t="shared" ca="1" si="104"/>
        <v/>
      </c>
      <c r="DK65" s="328" t="str">
        <f t="shared" ca="1" si="105"/>
        <v/>
      </c>
      <c r="DL65" s="334" t="str">
        <f t="shared" ca="1" si="74"/>
        <v/>
      </c>
      <c r="DM65" s="915" t="str">
        <f t="shared" ca="1" si="106"/>
        <v/>
      </c>
      <c r="DN65" s="15"/>
      <c r="DO65" s="324"/>
      <c r="DP65" s="16"/>
      <c r="DQ65" s="16"/>
      <c r="DR65" s="16"/>
      <c r="DS65" s="16"/>
      <c r="DT65" s="318" t="str">
        <f>IFERROR(VLOOKUP($DN65,'（様式１号）３整理番号表'!$Z$19:$AB$32,3,FALSE),"")</f>
        <v/>
      </c>
      <c r="DU65" s="259" t="str">
        <f t="shared" si="75"/>
        <v/>
      </c>
      <c r="DV65" s="14"/>
      <c r="DW65" s="17" t="str">
        <f t="shared" ca="1" si="76"/>
        <v/>
      </c>
      <c r="DX65" s="88" t="str">
        <f t="shared" ca="1" si="99"/>
        <v/>
      </c>
      <c r="DZ65" s="339">
        <f t="shared" ca="1" si="132"/>
        <v>0</v>
      </c>
      <c r="EA65" s="339">
        <f t="shared" ca="1" si="132"/>
        <v>0</v>
      </c>
      <c r="EB65" s="339">
        <f t="shared" ca="1" si="132"/>
        <v>0</v>
      </c>
      <c r="EC65" s="339">
        <f t="shared" ca="1" si="132"/>
        <v>0</v>
      </c>
      <c r="ED65" s="339">
        <f t="shared" ca="1" si="132"/>
        <v>0</v>
      </c>
      <c r="EE65" s="339">
        <f t="shared" ca="1" si="132"/>
        <v>0</v>
      </c>
      <c r="EF65" s="339">
        <f t="shared" ca="1" si="132"/>
        <v>0</v>
      </c>
      <c r="EG65" s="339">
        <f t="shared" ca="1" si="132"/>
        <v>0</v>
      </c>
      <c r="EH65" s="339">
        <f t="shared" ca="1" si="132"/>
        <v>0</v>
      </c>
      <c r="EI65" s="339">
        <f t="shared" ca="1" si="132"/>
        <v>0</v>
      </c>
      <c r="EJ65" s="339">
        <f t="shared" ca="1" si="132"/>
        <v>0</v>
      </c>
      <c r="EK65" s="339">
        <f t="shared" ca="1" si="132"/>
        <v>0</v>
      </c>
      <c r="EL65" s="339">
        <f t="shared" ca="1" si="132"/>
        <v>0</v>
      </c>
      <c r="EM65" s="339">
        <f t="shared" ca="1" si="132"/>
        <v>0</v>
      </c>
      <c r="EO65" s="298" t="str">
        <f t="shared" ca="1" si="78"/>
        <v/>
      </c>
      <c r="EP65" s="298" t="str">
        <f t="shared" ca="1" si="96"/>
        <v/>
      </c>
      <c r="EQ65" s="298" t="str">
        <f t="shared" ca="1" si="97"/>
        <v/>
      </c>
      <c r="ER65" s="298" t="str">
        <f t="shared" ca="1" si="79"/>
        <v/>
      </c>
      <c r="ES65" s="298" t="str">
        <f ca="1">IFERROR(INDEX('郵便番号（石川県）'!$A$3:$F$2574,MATCH(INDIRECT("'("&amp;EO65&amp;")'!E7"),'郵便番号（石川県）'!$A$3:$A$2574,0),6),"")</f>
        <v/>
      </c>
      <c r="ET65" s="298" t="str">
        <f ca="1">IFERROR(INDEX('郵便番号（石川県）'!$A$3:$F$2574,MATCH(INDIRECT("'("&amp;$EO65&amp;")'!E7"),'郵便番号（石川県）'!$A$3:$A$2574,0),5),"")</f>
        <v/>
      </c>
      <c r="EU65" s="298" t="str">
        <f t="shared" ca="1" si="80"/>
        <v/>
      </c>
      <c r="EV65" s="298" t="str">
        <f t="shared" ca="1" si="81"/>
        <v/>
      </c>
      <c r="EW65" s="298" t="str">
        <f t="shared" ca="1" si="82"/>
        <v/>
      </c>
      <c r="EX65" s="298" t="str">
        <f t="shared" ca="1" si="83"/>
        <v/>
      </c>
      <c r="EY65" s="298" t="str">
        <f t="shared" ca="1" si="84"/>
        <v/>
      </c>
      <c r="EZ65" s="298" t="str">
        <f t="shared" ca="1" si="85"/>
        <v/>
      </c>
      <c r="FA65" s="298" t="str">
        <f t="shared" ca="1" si="86"/>
        <v/>
      </c>
      <c r="FB65" s="298" t="str">
        <f t="shared" ca="1" si="87"/>
        <v/>
      </c>
      <c r="FC65" s="298" t="str">
        <f t="shared" ca="1" si="88"/>
        <v/>
      </c>
      <c r="FD65" s="627" t="str">
        <f t="shared" ca="1" si="89"/>
        <v/>
      </c>
      <c r="FE65" s="629">
        <v>55</v>
      </c>
      <c r="FF65" s="299" t="str">
        <f t="shared" ca="1" si="90"/>
        <v/>
      </c>
      <c r="FG65" s="993" t="str">
        <f t="shared" ca="1" si="98"/>
        <v/>
      </c>
      <c r="FH65" s="672" t="str">
        <f t="shared" ca="1" si="91"/>
        <v/>
      </c>
      <c r="FI65" s="299">
        <f ca="1">COUNTIF($FH$11:FH65,"■")</f>
        <v>0</v>
      </c>
    </row>
    <row r="66" spans="1:165" ht="34.5" customHeight="1">
      <c r="A66" s="445">
        <f t="shared" ca="1" si="19"/>
        <v>0</v>
      </c>
      <c r="B66" s="446">
        <f>IF(R66&lt;&gt;"",IF(COUNTIF(R$11:R66,R66)=1,MAX(B$11:B65)+1,INDEX(B$11:B65,MATCH(R66,R$11:R65,0),1)),0)</f>
        <v>1</v>
      </c>
      <c r="C66" s="446">
        <f ca="1">IF(T66&lt;&gt;"",IF(COUNTIF(T$11:T66,T66)=1,MAX(C$11:C65)+1,INDEX(C$11:C65,MATCH(T66,T$11:T65,0),1)),0)</f>
        <v>0</v>
      </c>
      <c r="D66" s="446">
        <f ca="1">IF(U66&lt;&gt;"",IF(COUNTIF(U$11:U66,U66)=1,MAX(D$11:D65)+1,INDEX(D$11:D65,MATCH(U66,U$11:U65,0),1)),0)</f>
        <v>0</v>
      </c>
      <c r="E66" s="446">
        <f ca="1">IF(S66&lt;&gt;"",IF(COUNTIF(S$11:S66,S66)=1,MAX(E$11:E65)+1,INDEX(E$11:E65,MATCH(S66,S$11:S65,0),1)),0)</f>
        <v>0</v>
      </c>
      <c r="F66" s="446">
        <f ca="1">IF(Z66&lt;&gt;"",IF(COUNTIF(Z$11:Z66,Z66)=1,MAX(F$11:F65)+1,INDEX(F$11:F65,MATCH(Z66,Z$11:Z65,0),1)),0)</f>
        <v>0</v>
      </c>
      <c r="G66" s="447" cm="1">
        <f t="array" aca="1" ref="G66" ca="1">IF(Z66&lt;&gt;"",IF(COUNTIFS(Z$11:Z66,Z66,W$11:W66,W66)=1,MAX(G$11:G65)+1,INDEX(G$11:G65,MATCH(Z66&amp;W66,Z$11:Z65&amp;W$11:W66,0),1)),0)</f>
        <v>0</v>
      </c>
      <c r="H66" s="447">
        <f t="shared" ca="1" si="20"/>
        <v>0</v>
      </c>
      <c r="I66" s="447">
        <f ca="1">IF(T66="",0,IF(COUNTIF(T$11:T66,T66)=1,1,0))</f>
        <v>0</v>
      </c>
      <c r="J66" s="447">
        <f ca="1">IF(U66="",0,IF(COUNTIF(U$11:U66,U66)=1,1,0))</f>
        <v>0</v>
      </c>
      <c r="K66" s="447">
        <f ca="1">IF(S66="",0,IF(COUNTIF(S$11:S66,S66)=1,1,0))</f>
        <v>0</v>
      </c>
      <c r="L66" s="446">
        <f ca="1">IF(Z66="",0,IF(COUNTIF(Z$11:Z66,Z66)=1,1,0))</f>
        <v>0</v>
      </c>
      <c r="M66" s="767">
        <f ca="1">IF($W66=2,IF(COUNTIFS($W$11:$W66,2,$Z$11:$Z66,$Z66)=1,1,0),0)</f>
        <v>0</v>
      </c>
      <c r="N66" s="767">
        <f ca="1">IF($W66=1,IF(COUNTIFS($W$11:$W66,2,$Z$11:$Z66,$Z66)=1,1,0),0)</f>
        <v>0</v>
      </c>
      <c r="O66" s="446">
        <f ca="1">IF(H66=0,0,IF(COUNTIF(Z$11:Z66,Z66)=1,1,0))</f>
        <v>0</v>
      </c>
      <c r="P66" s="448" t="str">
        <f t="shared" ca="1" si="21"/>
        <v>石川県</v>
      </c>
      <c r="Q66" s="89">
        <f t="shared" ca="1" si="22"/>
        <v>56</v>
      </c>
      <c r="R66" s="170" t="s">
        <v>459</v>
      </c>
      <c r="S66" s="357" t="str">
        <f t="shared" ca="1" si="92"/>
        <v/>
      </c>
      <c r="T66" s="357" t="str">
        <f t="shared" ca="1" si="93"/>
        <v/>
      </c>
      <c r="U66" s="58" t="str">
        <f t="shared" ca="1" si="117"/>
        <v/>
      </c>
      <c r="V66" s="58" t="str">
        <f t="shared" ca="1" si="118"/>
        <v/>
      </c>
      <c r="W66" s="210" t="str">
        <f t="shared" ca="1" si="94"/>
        <v/>
      </c>
      <c r="X66" s="369">
        <f ca="1">IFERROR(VLOOKUP(W66,'（様式１号）３整理番号表'!$B$4:$H$5,2,FALSE),0)</f>
        <v>0</v>
      </c>
      <c r="Y66" s="768" t="str" cm="1">
        <f t="array" aca="1" ref="Y66" ca="1">IF(AND(D66=0,F66=0),"",IF(COUNTIF(D$11:D66,D66)=1,1,IF(COUNTIFS(D$11:D66,D66,F$11:F66,F66)=1,INDEX((D$11:D66,F$11:F66,Y$11:Y66),MATCH(_xlfn.MAXIFS(F$11:F65,D$11:D65,D66),$F$11:F66,0),1,3)+1,INDEX((D$11:D66,F$11:F66,Y$11:Y66),MATCH(D66&amp;F66,D$11:D66&amp;F$11:F66,0),1,3))))</f>
        <v/>
      </c>
      <c r="Z66" s="40" t="str">
        <f t="shared" ca="1" si="107"/>
        <v/>
      </c>
      <c r="AA66" s="78" t="str">
        <f t="shared" ca="1" si="25"/>
        <v/>
      </c>
      <c r="AB66" s="93">
        <f ca="1">IFERROR(VLOOKUP(AA66,'（様式１号）３整理番号表'!$B$10:$H$16,2,FALSE),0)</f>
        <v>0</v>
      </c>
      <c r="AC66" s="78" t="str">
        <f t="shared" ca="1" si="26"/>
        <v/>
      </c>
      <c r="AD66" s="78" t="str">
        <f t="shared" ca="1" si="27"/>
        <v/>
      </c>
      <c r="AE66" s="93">
        <f ca="1">IFERROR(VLOOKUP(AD66,'（様式１号）３整理番号表'!$B$21:$H$22,2,FALSE),0)</f>
        <v>0</v>
      </c>
      <c r="AF66" s="78" t="str">
        <f t="shared" ca="1" si="3"/>
        <v/>
      </c>
      <c r="AG66" s="93">
        <f ca="1">IFERROR(VLOOKUP(AF66,'（様式１号）３整理番号表'!$B$26:$H$31,2,FALSE),0)</f>
        <v>0</v>
      </c>
      <c r="AH66" s="78" t="str">
        <f t="shared" ca="1" si="28"/>
        <v/>
      </c>
      <c r="AI66" s="93">
        <f ca="1">IFERROR(VLOOKUP(AH66,'（様式１号）３整理番号表'!$J$5:$N$59,2,FALSE),0)</f>
        <v>0</v>
      </c>
      <c r="AJ66" s="77" t="str">
        <f t="shared" ca="1" si="29"/>
        <v/>
      </c>
      <c r="AK66" s="93">
        <f ca="1">IFERROR(VLOOKUP(AJ66,'（様式１号）３整理番号表'!$P$5:$R$29,2,FALSE),0)</f>
        <v>0</v>
      </c>
      <c r="AL66" s="96" t="str">
        <f t="shared" ca="1" si="30"/>
        <v/>
      </c>
      <c r="AM66" s="96" t="str">
        <f t="shared" ca="1" si="31"/>
        <v/>
      </c>
      <c r="AN66" s="96"/>
      <c r="AO66" s="77" t="str">
        <f t="shared" ca="1" si="32"/>
        <v/>
      </c>
      <c r="AP66" s="93">
        <f ca="1">IFERROR(VLOOKUP(AO66,'（様式１号）３整理番号表'!$P$5:$R$29,2,FALSE),0)</f>
        <v>0</v>
      </c>
      <c r="AQ66" s="78" t="str">
        <f t="shared" ca="1" si="33"/>
        <v/>
      </c>
      <c r="AR66" s="93">
        <f t="shared" ca="1" si="110"/>
        <v>0</v>
      </c>
      <c r="AS66" s="78" t="str">
        <f t="shared" ca="1" si="35"/>
        <v/>
      </c>
      <c r="AT66" s="40" t="str">
        <f t="shared" ca="1" si="36"/>
        <v/>
      </c>
      <c r="AU66" s="93" t="str">
        <f t="shared" ca="1" si="111"/>
        <v/>
      </c>
      <c r="AV66" s="212" t="str">
        <f t="shared" ca="1" si="38"/>
        <v/>
      </c>
      <c r="AW66" s="81" t="str">
        <f t="shared" ca="1" si="39"/>
        <v/>
      </c>
      <c r="AX66" s="622" t="str">
        <f t="shared" ca="1" si="129"/>
        <v/>
      </c>
      <c r="AY66" s="622" t="str">
        <f t="shared" ca="1" si="129"/>
        <v/>
      </c>
      <c r="AZ66" s="622" t="str">
        <f t="shared" ca="1" si="129"/>
        <v/>
      </c>
      <c r="BA66" s="622" t="str">
        <f t="shared" ca="1" si="129"/>
        <v/>
      </c>
      <c r="BB66" s="622" t="str">
        <f t="shared" ca="1" si="40"/>
        <v/>
      </c>
      <c r="BC66" s="622" t="str">
        <f t="shared" ca="1" si="130"/>
        <v/>
      </c>
      <c r="BD66" s="622" t="str">
        <f t="shared" ca="1" si="130"/>
        <v/>
      </c>
      <c r="BE66" s="622" t="str">
        <f t="shared" ca="1" si="130"/>
        <v/>
      </c>
      <c r="BF66" s="77" t="str">
        <f t="shared" ca="1" si="41"/>
        <v/>
      </c>
      <c r="BG66" s="78" t="str">
        <f t="shared" ca="1" si="42"/>
        <v/>
      </c>
      <c r="BH66" s="94">
        <f ca="1">IF(BF66&lt;&gt;"",INDEX('（様式１号）３整理番号表'!$AB$7:$AQ$12,MATCH(BF66,'（様式１号）３整理番号表'!$AA$7:$AA$12,0),MATCH(BG66,'（様式１号）３整理番号表'!$AB$6:$AQ$6,0)),0)</f>
        <v>0</v>
      </c>
      <c r="BI66" s="96" t="str">
        <f t="shared" ca="1" si="112"/>
        <v/>
      </c>
      <c r="BJ66" s="80" t="str">
        <f t="shared" ca="1" si="113"/>
        <v/>
      </c>
      <c r="BK66" s="81" t="str">
        <f t="shared" ca="1" si="44"/>
        <v/>
      </c>
      <c r="BL66" s="80" t="str">
        <f t="shared" ca="1" si="45"/>
        <v/>
      </c>
      <c r="BM66" s="79" t="str">
        <f t="shared" ca="1" si="46"/>
        <v/>
      </c>
      <c r="BN66" s="82" t="str">
        <f t="shared" ca="1" si="47"/>
        <v/>
      </c>
      <c r="BO66" s="83" t="str">
        <f t="shared" ca="1" si="48"/>
        <v/>
      </c>
      <c r="BP66" s="84" t="str">
        <f t="shared" ca="1" si="49"/>
        <v/>
      </c>
      <c r="BQ66" s="82" t="str">
        <f t="shared" ca="1" si="50"/>
        <v/>
      </c>
      <c r="BR66" s="97" t="str">
        <f t="shared" ca="1" si="51"/>
        <v/>
      </c>
      <c r="BS66" s="95" t="str">
        <f t="shared" ca="1" si="52"/>
        <v/>
      </c>
      <c r="BT66" s="184" t="str">
        <f t="shared" ca="1" si="9"/>
        <v/>
      </c>
      <c r="BU66" s="611" t="str">
        <f t="shared" ca="1" si="53"/>
        <v/>
      </c>
      <c r="BV66" s="77" t="str">
        <f t="shared" ca="1" si="54"/>
        <v/>
      </c>
      <c r="BW66" s="85" t="str">
        <f t="shared" ca="1" si="55"/>
        <v/>
      </c>
      <c r="BX66" s="86" t="str">
        <f t="shared" ca="1" si="56"/>
        <v/>
      </c>
      <c r="BY66" s="231">
        <f ca="1">IF('ポイント要件確認等（個別表）'!AD66=1,ROUNDDOWN('ポイント要件確認等（個別表）'!AV66,-3),IF('ポイント要件確認等（個別表）'!AD66=2,ROUNDDOWN('ポイント要件確認等（個別表）'!BH66,-3),IF('ポイント要件確認等（個別表）'!AD66=3,ROUNDDOWN('ポイント要件確認等（個別表）'!BT66,-3),0)))</f>
        <v>0</v>
      </c>
      <c r="BZ66" s="86" t="str">
        <f t="shared" ca="1" si="57"/>
        <v/>
      </c>
      <c r="CA66" s="232" t="str">
        <f t="shared" ca="1" si="58"/>
        <v/>
      </c>
      <c r="CB66" s="232">
        <f t="shared" ca="1" si="114"/>
        <v>0</v>
      </c>
      <c r="CC66" s="86" t="str">
        <f t="shared" ca="1" si="60"/>
        <v/>
      </c>
      <c r="CD66" s="86" t="str">
        <f t="shared" ca="1" si="61"/>
        <v/>
      </c>
      <c r="CE66" s="609"/>
      <c r="CF66" s="86" t="str">
        <f t="shared" ca="1" si="62"/>
        <v/>
      </c>
      <c r="CG66" s="185" t="str">
        <f t="shared" ca="1" si="63"/>
        <v/>
      </c>
      <c r="CH66" s="246" t="str">
        <f t="shared" ca="1" si="64"/>
        <v>含税額</v>
      </c>
      <c r="CI66" s="247" t="str">
        <f t="shared" ca="1" si="95"/>
        <v/>
      </c>
      <c r="CJ66" s="87" t="str">
        <f ca="1">IFERROR(IF(INDIRECT("'("&amp;'２個別表'!EO66&amp;")'!AR"&amp;84+EP66)&lt;&gt;1,"",1),"")</f>
        <v/>
      </c>
      <c r="CK66" s="244" t="str">
        <f t="shared" ca="1" si="119"/>
        <v/>
      </c>
      <c r="CL66" s="235" t="str">
        <f t="shared" ca="1" si="120"/>
        <v/>
      </c>
      <c r="CM66" s="239" t="str">
        <f t="shared" ca="1" si="121"/>
        <v/>
      </c>
      <c r="CN66" s="77" t="str">
        <f t="shared" ca="1" si="122"/>
        <v/>
      </c>
      <c r="CO66" s="93" t="str">
        <f ca="1">IFERROR(VLOOKUP(CN66,'（様式１号）３整理番号表'!$T$5:$V$15,2,FALSE),"")</f>
        <v/>
      </c>
      <c r="CP66" s="78" t="str">
        <f t="shared" ca="1" si="123"/>
        <v/>
      </c>
      <c r="CQ66" s="93" t="str">
        <f ca="1">IFERROR(VLOOKUP(CP66,'（様式１号）３整理番号表'!$T$19:$V$24,2,FALSE),"")</f>
        <v/>
      </c>
      <c r="CR66" s="78" t="str">
        <f ca="1">IFERROR(IF(INDIRECT("'("&amp;'２個別表'!EO66&amp;")'!AV"&amp;84+EP66)&lt;&gt;1,"",1),"")</f>
        <v/>
      </c>
      <c r="CS66" s="232">
        <f t="shared" ca="1" si="115"/>
        <v>0</v>
      </c>
      <c r="CT66" s="248">
        <f t="shared" ca="1" si="116"/>
        <v>0</v>
      </c>
      <c r="CU66" s="376" t="str">
        <f ca="1">IF(ER66="補強",IF(COUNTIFS($Z$11:Z66,Z66,$W$11:W66,1)=1,"１①",""),IF(COUNTIFS($Z$11:Z66,Z66,$W$11:W66,2)=1,"２①",""))</f>
        <v/>
      </c>
      <c r="CV66" s="57" t="str">
        <f t="shared" ca="1" si="126"/>
        <v/>
      </c>
      <c r="CW66" s="879" t="str">
        <f t="shared" ca="1" si="127"/>
        <v/>
      </c>
      <c r="CX66" s="256" t="str">
        <f t="shared" ca="1" si="12"/>
        <v/>
      </c>
      <c r="CY66" s="256" t="str">
        <f t="shared" ca="1" si="13"/>
        <v/>
      </c>
      <c r="CZ66" s="256" t="str">
        <f t="shared" ca="1" si="14"/>
        <v/>
      </c>
      <c r="DA66" s="256" t="str">
        <f t="shared" ca="1" si="15"/>
        <v/>
      </c>
      <c r="DB66" s="316" t="str">
        <f ca="1">IFERROR(VLOOKUP($CU66,'（様式１号）３整理番号表'!$Z$19:$AB$32,3,FALSE),"")</f>
        <v/>
      </c>
      <c r="DC66" s="259" t="str">
        <f t="shared" ca="1" si="72"/>
        <v>-</v>
      </c>
      <c r="DD66" s="618" t="str">
        <f t="shared" ca="1" si="73"/>
        <v/>
      </c>
      <c r="DE66" s="321" t="str">
        <f ca="1">IF(AND(AO66=18,AS66=1),IF(COUNTIFS($Y$11:Y66,Y66,$AS$11:AS66,1)=1,"２②",""),IF($CU66="１①",INDEX(INDIRECT("'("&amp;$EO66&amp;")'!AR116:BB116"),1,MATCH(INDIRECT("'("&amp;$EO66&amp;")'!C118"),INDIRECT("'("&amp;$EO66&amp;")'!AR119:BB119"),0)),""))</f>
        <v/>
      </c>
      <c r="DF66" s="324" t="str">
        <f t="shared" ca="1" si="100"/>
        <v/>
      </c>
      <c r="DG66" s="313" t="str">
        <f t="shared" ca="1" si="101"/>
        <v/>
      </c>
      <c r="DH66" s="313" t="str">
        <f t="shared" ca="1" si="102"/>
        <v/>
      </c>
      <c r="DI66" s="313" t="str">
        <f t="shared" ca="1" si="103"/>
        <v/>
      </c>
      <c r="DJ66" s="313" t="str">
        <f t="shared" ca="1" si="104"/>
        <v/>
      </c>
      <c r="DK66" s="328" t="str">
        <f t="shared" ca="1" si="105"/>
        <v/>
      </c>
      <c r="DL66" s="334" t="str">
        <f t="shared" ca="1" si="74"/>
        <v/>
      </c>
      <c r="DM66" s="915" t="str">
        <f t="shared" ca="1" si="106"/>
        <v/>
      </c>
      <c r="DN66" s="15"/>
      <c r="DO66" s="324"/>
      <c r="DP66" s="16"/>
      <c r="DQ66" s="16"/>
      <c r="DR66" s="16"/>
      <c r="DS66" s="16"/>
      <c r="DT66" s="318" t="str">
        <f>IFERROR(VLOOKUP($DN66,'（様式１号）３整理番号表'!$Z$19:$AB$32,3,FALSE),"")</f>
        <v/>
      </c>
      <c r="DU66" s="259" t="str">
        <f t="shared" si="75"/>
        <v/>
      </c>
      <c r="DV66" s="14"/>
      <c r="DW66" s="17" t="str">
        <f t="shared" ca="1" si="76"/>
        <v/>
      </c>
      <c r="DX66" s="88" t="str">
        <f t="shared" ca="1" si="99"/>
        <v/>
      </c>
      <c r="DZ66" s="339">
        <f t="shared" ca="1" si="132"/>
        <v>0</v>
      </c>
      <c r="EA66" s="339">
        <f t="shared" ca="1" si="132"/>
        <v>0</v>
      </c>
      <c r="EB66" s="339">
        <f t="shared" ca="1" si="132"/>
        <v>0</v>
      </c>
      <c r="EC66" s="339">
        <f t="shared" ca="1" si="132"/>
        <v>0</v>
      </c>
      <c r="ED66" s="339">
        <f t="shared" ca="1" si="132"/>
        <v>0</v>
      </c>
      <c r="EE66" s="339">
        <f t="shared" ca="1" si="132"/>
        <v>0</v>
      </c>
      <c r="EF66" s="339">
        <f t="shared" ca="1" si="132"/>
        <v>0</v>
      </c>
      <c r="EG66" s="339">
        <f t="shared" ca="1" si="132"/>
        <v>0</v>
      </c>
      <c r="EH66" s="339">
        <f t="shared" ca="1" si="132"/>
        <v>0</v>
      </c>
      <c r="EI66" s="339">
        <f t="shared" ca="1" si="132"/>
        <v>0</v>
      </c>
      <c r="EJ66" s="339">
        <f t="shared" ca="1" si="132"/>
        <v>0</v>
      </c>
      <c r="EK66" s="339">
        <f t="shared" ca="1" si="132"/>
        <v>0</v>
      </c>
      <c r="EL66" s="339">
        <f t="shared" ca="1" si="132"/>
        <v>0</v>
      </c>
      <c r="EM66" s="339">
        <f t="shared" ca="1" si="132"/>
        <v>0</v>
      </c>
      <c r="EO66" s="298" t="str">
        <f t="shared" ca="1" si="78"/>
        <v/>
      </c>
      <c r="EP66" s="298" t="str">
        <f t="shared" ca="1" si="96"/>
        <v/>
      </c>
      <c r="EQ66" s="298" t="str">
        <f t="shared" ca="1" si="97"/>
        <v/>
      </c>
      <c r="ER66" s="298" t="str">
        <f t="shared" ca="1" si="79"/>
        <v/>
      </c>
      <c r="ES66" s="298" t="str">
        <f ca="1">IFERROR(INDEX('郵便番号（石川県）'!$A$3:$F$2574,MATCH(INDIRECT("'("&amp;EO66&amp;")'!E7"),'郵便番号（石川県）'!$A$3:$A$2574,0),6),"")</f>
        <v/>
      </c>
      <c r="ET66" s="298" t="str">
        <f ca="1">IFERROR(INDEX('郵便番号（石川県）'!$A$3:$F$2574,MATCH(INDIRECT("'("&amp;$EO66&amp;")'!E7"),'郵便番号（石川県）'!$A$3:$A$2574,0),5),"")</f>
        <v/>
      </c>
      <c r="EU66" s="298" t="str">
        <f t="shared" ca="1" si="80"/>
        <v/>
      </c>
      <c r="EV66" s="298" t="str">
        <f t="shared" ca="1" si="81"/>
        <v/>
      </c>
      <c r="EW66" s="298" t="str">
        <f t="shared" ca="1" si="82"/>
        <v/>
      </c>
      <c r="EX66" s="298" t="str">
        <f t="shared" ca="1" si="83"/>
        <v/>
      </c>
      <c r="EY66" s="298" t="str">
        <f t="shared" ca="1" si="84"/>
        <v/>
      </c>
      <c r="EZ66" s="298" t="str">
        <f t="shared" ca="1" si="85"/>
        <v/>
      </c>
      <c r="FA66" s="298" t="str">
        <f t="shared" ca="1" si="86"/>
        <v/>
      </c>
      <c r="FB66" s="298" t="str">
        <f t="shared" ca="1" si="87"/>
        <v/>
      </c>
      <c r="FC66" s="298" t="str">
        <f t="shared" ca="1" si="88"/>
        <v/>
      </c>
      <c r="FD66" s="627" t="str">
        <f t="shared" ca="1" si="89"/>
        <v/>
      </c>
      <c r="FE66" s="630">
        <v>56</v>
      </c>
      <c r="FF66" s="299" t="str">
        <f t="shared" ca="1" si="90"/>
        <v/>
      </c>
      <c r="FG66" s="993" t="str">
        <f t="shared" ca="1" si="98"/>
        <v/>
      </c>
      <c r="FH66" s="672" t="str">
        <f t="shared" ca="1" si="91"/>
        <v/>
      </c>
      <c r="FI66" s="299">
        <f ca="1">COUNTIF($FH$11:FH66,"■")</f>
        <v>0</v>
      </c>
    </row>
    <row r="67" spans="1:165" ht="34.5" customHeight="1">
      <c r="A67" s="445">
        <f t="shared" ca="1" si="19"/>
        <v>0</v>
      </c>
      <c r="B67" s="446">
        <f>IF(R67&lt;&gt;"",IF(COUNTIF(R$11:R67,R67)=1,MAX(B$11:B66)+1,INDEX(B$11:B66,MATCH(R67,R$11:R66,0),1)),0)</f>
        <v>1</v>
      </c>
      <c r="C67" s="446">
        <f ca="1">IF(T67&lt;&gt;"",IF(COUNTIF(T$11:T67,T67)=1,MAX(C$11:C66)+1,INDEX(C$11:C66,MATCH(T67,T$11:T66,0),1)),0)</f>
        <v>0</v>
      </c>
      <c r="D67" s="446">
        <f ca="1">IF(U67&lt;&gt;"",IF(COUNTIF(U$11:U67,U67)=1,MAX(D$11:D66)+1,INDEX(D$11:D66,MATCH(U67,U$11:U66,0),1)),0)</f>
        <v>0</v>
      </c>
      <c r="E67" s="446">
        <f ca="1">IF(S67&lt;&gt;"",IF(COUNTIF(S$11:S67,S67)=1,MAX(E$11:E66)+1,INDEX(E$11:E66,MATCH(S67,S$11:S66,0),1)),0)</f>
        <v>0</v>
      </c>
      <c r="F67" s="446">
        <f ca="1">IF(Z67&lt;&gt;"",IF(COUNTIF(Z$11:Z67,Z67)=1,MAX(F$11:F66)+1,INDEX(F$11:F66,MATCH(Z67,Z$11:Z66,0),1)),0)</f>
        <v>0</v>
      </c>
      <c r="G67" s="447" cm="1">
        <f t="array" aca="1" ref="G67" ca="1">IF(Z67&lt;&gt;"",IF(COUNTIFS(Z$11:Z67,Z67,W$11:W67,W67)=1,MAX(G$11:G66)+1,INDEX(G$11:G66,MATCH(Z67&amp;W67,Z$11:Z66&amp;W$11:W67,0),1)),0)</f>
        <v>0</v>
      </c>
      <c r="H67" s="447">
        <f t="shared" ca="1" si="20"/>
        <v>0</v>
      </c>
      <c r="I67" s="447">
        <f ca="1">IF(T67="",0,IF(COUNTIF(T$11:T67,T67)=1,1,0))</f>
        <v>0</v>
      </c>
      <c r="J67" s="447">
        <f ca="1">IF(U67="",0,IF(COUNTIF(U$11:U67,U67)=1,1,0))</f>
        <v>0</v>
      </c>
      <c r="K67" s="447">
        <f ca="1">IF(S67="",0,IF(COUNTIF(S$11:S67,S67)=1,1,0))</f>
        <v>0</v>
      </c>
      <c r="L67" s="446">
        <f ca="1">IF(Z67="",0,IF(COUNTIF(Z$11:Z67,Z67)=1,1,0))</f>
        <v>0</v>
      </c>
      <c r="M67" s="767">
        <f ca="1">IF($W67=2,IF(COUNTIFS($W$11:$W67,2,$Z$11:$Z67,$Z67)=1,1,0),0)</f>
        <v>0</v>
      </c>
      <c r="N67" s="767">
        <f ca="1">IF($W67=1,IF(COUNTIFS($W$11:$W67,2,$Z$11:$Z67,$Z67)=1,1,0),0)</f>
        <v>0</v>
      </c>
      <c r="O67" s="446">
        <f ca="1">IF(H67=0,0,IF(COUNTIF(Z$11:Z67,Z67)=1,1,0))</f>
        <v>0</v>
      </c>
      <c r="P67" s="448" t="str">
        <f t="shared" ca="1" si="21"/>
        <v>石川県</v>
      </c>
      <c r="Q67" s="89">
        <f t="shared" ca="1" si="22"/>
        <v>57</v>
      </c>
      <c r="R67" s="170" t="s">
        <v>459</v>
      </c>
      <c r="S67" s="357" t="str">
        <f t="shared" ca="1" si="92"/>
        <v/>
      </c>
      <c r="T67" s="357" t="str">
        <f t="shared" ca="1" si="93"/>
        <v/>
      </c>
      <c r="U67" s="58" t="str">
        <f t="shared" ca="1" si="117"/>
        <v/>
      </c>
      <c r="V67" s="58" t="str">
        <f t="shared" ca="1" si="118"/>
        <v/>
      </c>
      <c r="W67" s="210" t="str">
        <f t="shared" ca="1" si="94"/>
        <v/>
      </c>
      <c r="X67" s="369">
        <f ca="1">IFERROR(VLOOKUP(W67,'（様式１号）３整理番号表'!$B$4:$H$5,2,FALSE),0)</f>
        <v>0</v>
      </c>
      <c r="Y67" s="768" t="str" cm="1">
        <f t="array" aca="1" ref="Y67" ca="1">IF(AND(D67=0,F67=0),"",IF(COUNTIF(D$11:D67,D67)=1,1,IF(COUNTIFS(D$11:D67,D67,F$11:F67,F67)=1,INDEX((D$11:D67,F$11:F67,Y$11:Y67),MATCH(_xlfn.MAXIFS(F$11:F66,D$11:D66,D67),$F$11:F67,0),1,3)+1,INDEX((D$11:D67,F$11:F67,Y$11:Y67),MATCH(D67&amp;F67,D$11:D67&amp;F$11:F67,0),1,3))))</f>
        <v/>
      </c>
      <c r="Z67" s="40" t="str">
        <f t="shared" ca="1" si="107"/>
        <v/>
      </c>
      <c r="AA67" s="78" t="str">
        <f t="shared" ca="1" si="25"/>
        <v/>
      </c>
      <c r="AB67" s="93">
        <f ca="1">IFERROR(VLOOKUP(AA67,'（様式１号）３整理番号表'!$B$10:$H$16,2,FALSE),0)</f>
        <v>0</v>
      </c>
      <c r="AC67" s="78" t="str">
        <f t="shared" ca="1" si="26"/>
        <v/>
      </c>
      <c r="AD67" s="78" t="str">
        <f t="shared" ca="1" si="27"/>
        <v/>
      </c>
      <c r="AE67" s="93">
        <f ca="1">IFERROR(VLOOKUP(AD67,'（様式１号）３整理番号表'!$B$21:$H$22,2,FALSE),0)</f>
        <v>0</v>
      </c>
      <c r="AF67" s="78" t="str">
        <f t="shared" ca="1" si="3"/>
        <v/>
      </c>
      <c r="AG67" s="93">
        <f ca="1">IFERROR(VLOOKUP(AF67,'（様式１号）３整理番号表'!$B$26:$H$31,2,FALSE),0)</f>
        <v>0</v>
      </c>
      <c r="AH67" s="78" t="str">
        <f t="shared" ca="1" si="28"/>
        <v/>
      </c>
      <c r="AI67" s="93">
        <f ca="1">IFERROR(VLOOKUP(AH67,'（様式１号）３整理番号表'!$J$5:$N$59,2,FALSE),0)</f>
        <v>0</v>
      </c>
      <c r="AJ67" s="77" t="str">
        <f t="shared" ca="1" si="29"/>
        <v/>
      </c>
      <c r="AK67" s="93">
        <f ca="1">IFERROR(VLOOKUP(AJ67,'（様式１号）３整理番号表'!$P$5:$R$29,2,FALSE),0)</f>
        <v>0</v>
      </c>
      <c r="AL67" s="96" t="str">
        <f t="shared" ca="1" si="30"/>
        <v/>
      </c>
      <c r="AM67" s="96" t="str">
        <f t="shared" ca="1" si="31"/>
        <v/>
      </c>
      <c r="AN67" s="96"/>
      <c r="AO67" s="77" t="str">
        <f t="shared" ca="1" si="32"/>
        <v/>
      </c>
      <c r="AP67" s="93">
        <f ca="1">IFERROR(VLOOKUP(AO67,'（様式１号）３整理番号表'!$P$5:$R$29,2,FALSE),0)</f>
        <v>0</v>
      </c>
      <c r="AQ67" s="78" t="str">
        <f t="shared" ca="1" si="33"/>
        <v/>
      </c>
      <c r="AR67" s="93">
        <f t="shared" ca="1" si="110"/>
        <v>0</v>
      </c>
      <c r="AS67" s="78" t="str">
        <f t="shared" ca="1" si="35"/>
        <v/>
      </c>
      <c r="AT67" s="40" t="str">
        <f t="shared" ca="1" si="36"/>
        <v/>
      </c>
      <c r="AU67" s="93" t="str">
        <f t="shared" ca="1" si="111"/>
        <v/>
      </c>
      <c r="AV67" s="212" t="str">
        <f t="shared" ca="1" si="38"/>
        <v/>
      </c>
      <c r="AW67" s="81" t="str">
        <f t="shared" ca="1" si="39"/>
        <v/>
      </c>
      <c r="AX67" s="622" t="str">
        <f t="shared" ca="1" si="129"/>
        <v/>
      </c>
      <c r="AY67" s="622" t="str">
        <f t="shared" ca="1" si="129"/>
        <v/>
      </c>
      <c r="AZ67" s="622" t="str">
        <f t="shared" ca="1" si="129"/>
        <v/>
      </c>
      <c r="BA67" s="622" t="str">
        <f t="shared" ca="1" si="129"/>
        <v/>
      </c>
      <c r="BB67" s="622" t="str">
        <f t="shared" ca="1" si="40"/>
        <v/>
      </c>
      <c r="BC67" s="622" t="str">
        <f t="shared" ca="1" si="130"/>
        <v/>
      </c>
      <c r="BD67" s="622" t="str">
        <f t="shared" ca="1" si="130"/>
        <v/>
      </c>
      <c r="BE67" s="622" t="str">
        <f t="shared" ca="1" si="130"/>
        <v/>
      </c>
      <c r="BF67" s="77" t="str">
        <f t="shared" ca="1" si="41"/>
        <v/>
      </c>
      <c r="BG67" s="78" t="str">
        <f t="shared" ca="1" si="42"/>
        <v/>
      </c>
      <c r="BH67" s="94">
        <f ca="1">IF(BF67&lt;&gt;"",INDEX('（様式１号）３整理番号表'!$AB$7:$AQ$12,MATCH(BF67,'（様式１号）３整理番号表'!$AA$7:$AA$12,0),MATCH(BG67,'（様式１号）３整理番号表'!$AB$6:$AQ$6,0)),0)</f>
        <v>0</v>
      </c>
      <c r="BI67" s="96" t="str">
        <f t="shared" ca="1" si="112"/>
        <v/>
      </c>
      <c r="BJ67" s="80" t="str">
        <f t="shared" ca="1" si="113"/>
        <v/>
      </c>
      <c r="BK67" s="81" t="str">
        <f t="shared" ca="1" si="44"/>
        <v/>
      </c>
      <c r="BL67" s="80" t="str">
        <f t="shared" ca="1" si="45"/>
        <v/>
      </c>
      <c r="BM67" s="79" t="str">
        <f t="shared" ca="1" si="46"/>
        <v/>
      </c>
      <c r="BN67" s="82" t="str">
        <f t="shared" ca="1" si="47"/>
        <v/>
      </c>
      <c r="BO67" s="83" t="str">
        <f t="shared" ca="1" si="48"/>
        <v/>
      </c>
      <c r="BP67" s="84" t="str">
        <f t="shared" ca="1" si="49"/>
        <v/>
      </c>
      <c r="BQ67" s="82" t="str">
        <f t="shared" ca="1" si="50"/>
        <v/>
      </c>
      <c r="BR67" s="97" t="str">
        <f t="shared" ca="1" si="51"/>
        <v/>
      </c>
      <c r="BS67" s="95" t="str">
        <f t="shared" ca="1" si="52"/>
        <v/>
      </c>
      <c r="BT67" s="184" t="str">
        <f t="shared" ca="1" si="9"/>
        <v/>
      </c>
      <c r="BU67" s="611" t="str">
        <f t="shared" ca="1" si="53"/>
        <v/>
      </c>
      <c r="BV67" s="77" t="str">
        <f t="shared" ca="1" si="54"/>
        <v/>
      </c>
      <c r="BW67" s="85" t="str">
        <f t="shared" ca="1" si="55"/>
        <v/>
      </c>
      <c r="BX67" s="86" t="str">
        <f t="shared" ca="1" si="56"/>
        <v/>
      </c>
      <c r="BY67" s="231">
        <f ca="1">IF('ポイント要件確認等（個別表）'!AD67=1,ROUNDDOWN('ポイント要件確認等（個別表）'!AV67,-3),IF('ポイント要件確認等（個別表）'!AD67=2,ROUNDDOWN('ポイント要件確認等（個別表）'!BH67,-3),IF('ポイント要件確認等（個別表）'!AD67=3,ROUNDDOWN('ポイント要件確認等（個別表）'!BT67,-3),0)))</f>
        <v>0</v>
      </c>
      <c r="BZ67" s="86" t="str">
        <f t="shared" ca="1" si="57"/>
        <v/>
      </c>
      <c r="CA67" s="232" t="str">
        <f t="shared" ca="1" si="58"/>
        <v/>
      </c>
      <c r="CB67" s="232">
        <f t="shared" ca="1" si="114"/>
        <v>0</v>
      </c>
      <c r="CC67" s="86" t="str">
        <f t="shared" ca="1" si="60"/>
        <v/>
      </c>
      <c r="CD67" s="86" t="str">
        <f t="shared" ca="1" si="61"/>
        <v/>
      </c>
      <c r="CE67" s="609"/>
      <c r="CF67" s="86" t="str">
        <f t="shared" ca="1" si="62"/>
        <v/>
      </c>
      <c r="CG67" s="185" t="str">
        <f t="shared" ca="1" si="63"/>
        <v/>
      </c>
      <c r="CH67" s="246" t="str">
        <f t="shared" ca="1" si="64"/>
        <v>含税額</v>
      </c>
      <c r="CI67" s="247" t="str">
        <f t="shared" ca="1" si="95"/>
        <v/>
      </c>
      <c r="CJ67" s="87" t="str">
        <f ca="1">IFERROR(IF(INDIRECT("'("&amp;'２個別表'!EO67&amp;")'!AR"&amp;84+EP67)&lt;&gt;1,"",1),"")</f>
        <v/>
      </c>
      <c r="CK67" s="244" t="str">
        <f t="shared" ca="1" si="119"/>
        <v/>
      </c>
      <c r="CL67" s="235" t="str">
        <f t="shared" ca="1" si="120"/>
        <v/>
      </c>
      <c r="CM67" s="239" t="str">
        <f t="shared" ca="1" si="121"/>
        <v/>
      </c>
      <c r="CN67" s="77" t="str">
        <f t="shared" ca="1" si="122"/>
        <v/>
      </c>
      <c r="CO67" s="93" t="str">
        <f ca="1">IFERROR(VLOOKUP(CN67,'（様式１号）３整理番号表'!$T$5:$V$15,2,FALSE),"")</f>
        <v/>
      </c>
      <c r="CP67" s="78" t="str">
        <f t="shared" ca="1" si="123"/>
        <v/>
      </c>
      <c r="CQ67" s="93" t="str">
        <f ca="1">IFERROR(VLOOKUP(CP67,'（様式１号）３整理番号表'!$T$19:$V$24,2,FALSE),"")</f>
        <v/>
      </c>
      <c r="CR67" s="78" t="str">
        <f ca="1">IFERROR(IF(INDIRECT("'("&amp;'２個別表'!EO67&amp;")'!AV"&amp;84+EP67)&lt;&gt;1,"",1),"")</f>
        <v/>
      </c>
      <c r="CS67" s="232">
        <f t="shared" ca="1" si="115"/>
        <v>0</v>
      </c>
      <c r="CT67" s="248">
        <f t="shared" ca="1" si="116"/>
        <v>0</v>
      </c>
      <c r="CU67" s="376" t="str">
        <f ca="1">IF(ER67="補強",IF(COUNTIFS($Z$11:Z67,Z67,$W$11:W67,1)=1,"１①",""),IF(COUNTIFS($Z$11:Z67,Z67,$W$11:W67,2)=1,"２①",""))</f>
        <v/>
      </c>
      <c r="CV67" s="57" t="str">
        <f t="shared" ca="1" si="126"/>
        <v/>
      </c>
      <c r="CW67" s="879" t="str">
        <f t="shared" ca="1" si="127"/>
        <v/>
      </c>
      <c r="CX67" s="256" t="str">
        <f t="shared" ca="1" si="12"/>
        <v/>
      </c>
      <c r="CY67" s="256" t="str">
        <f t="shared" ca="1" si="13"/>
        <v/>
      </c>
      <c r="CZ67" s="256" t="str">
        <f t="shared" ca="1" si="14"/>
        <v/>
      </c>
      <c r="DA67" s="256" t="str">
        <f t="shared" ca="1" si="15"/>
        <v/>
      </c>
      <c r="DB67" s="316" t="str">
        <f ca="1">IFERROR(VLOOKUP($CU67,'（様式１号）３整理番号表'!$Z$19:$AB$32,3,FALSE),"")</f>
        <v/>
      </c>
      <c r="DC67" s="259" t="str">
        <f t="shared" ca="1" si="72"/>
        <v>-</v>
      </c>
      <c r="DD67" s="618" t="str">
        <f t="shared" ca="1" si="73"/>
        <v/>
      </c>
      <c r="DE67" s="321" t="str">
        <f ca="1">IF(AND(AO67=18,AS67=1),IF(COUNTIFS($Y$11:Y67,Y67,$AS$11:AS67,1)=1,"２②",""),IF($CU67="１①",INDEX(INDIRECT("'("&amp;$EO67&amp;")'!AR116:BB116"),1,MATCH(INDIRECT("'("&amp;$EO67&amp;")'!C118"),INDIRECT("'("&amp;$EO67&amp;")'!AR119:BB119"),0)),""))</f>
        <v/>
      </c>
      <c r="DF67" s="324" t="str">
        <f t="shared" ca="1" si="100"/>
        <v/>
      </c>
      <c r="DG67" s="313" t="str">
        <f t="shared" ca="1" si="101"/>
        <v/>
      </c>
      <c r="DH67" s="313" t="str">
        <f t="shared" ca="1" si="102"/>
        <v/>
      </c>
      <c r="DI67" s="313" t="str">
        <f t="shared" ca="1" si="103"/>
        <v/>
      </c>
      <c r="DJ67" s="313" t="str">
        <f t="shared" ca="1" si="104"/>
        <v/>
      </c>
      <c r="DK67" s="328" t="str">
        <f t="shared" ca="1" si="105"/>
        <v/>
      </c>
      <c r="DL67" s="334" t="str">
        <f t="shared" ca="1" si="74"/>
        <v/>
      </c>
      <c r="DM67" s="915" t="str">
        <f t="shared" ca="1" si="106"/>
        <v/>
      </c>
      <c r="DN67" s="15"/>
      <c r="DO67" s="324"/>
      <c r="DP67" s="16"/>
      <c r="DQ67" s="16"/>
      <c r="DR67" s="16"/>
      <c r="DS67" s="16"/>
      <c r="DT67" s="318" t="str">
        <f>IFERROR(VLOOKUP($DN67,'（様式１号）３整理番号表'!$Z$19:$AB$32,3,FALSE),"")</f>
        <v/>
      </c>
      <c r="DU67" s="259" t="str">
        <f t="shared" si="75"/>
        <v/>
      </c>
      <c r="DV67" s="14"/>
      <c r="DW67" s="17" t="str">
        <f t="shared" ca="1" si="76"/>
        <v/>
      </c>
      <c r="DX67" s="88" t="str">
        <f t="shared" ca="1" si="99"/>
        <v/>
      </c>
      <c r="DZ67" s="339">
        <f t="shared" ca="1" si="132"/>
        <v>0</v>
      </c>
      <c r="EA67" s="339">
        <f t="shared" ca="1" si="132"/>
        <v>0</v>
      </c>
      <c r="EB67" s="339">
        <f t="shared" ca="1" si="132"/>
        <v>0</v>
      </c>
      <c r="EC67" s="339">
        <f t="shared" ca="1" si="132"/>
        <v>0</v>
      </c>
      <c r="ED67" s="339">
        <f t="shared" ca="1" si="132"/>
        <v>0</v>
      </c>
      <c r="EE67" s="339">
        <f t="shared" ca="1" si="132"/>
        <v>0</v>
      </c>
      <c r="EF67" s="339">
        <f t="shared" ca="1" si="132"/>
        <v>0</v>
      </c>
      <c r="EG67" s="339">
        <f t="shared" ca="1" si="132"/>
        <v>0</v>
      </c>
      <c r="EH67" s="339">
        <f t="shared" ca="1" si="132"/>
        <v>0</v>
      </c>
      <c r="EI67" s="339">
        <f t="shared" ca="1" si="132"/>
        <v>0</v>
      </c>
      <c r="EJ67" s="339">
        <f t="shared" ca="1" si="132"/>
        <v>0</v>
      </c>
      <c r="EK67" s="339">
        <f t="shared" ca="1" si="132"/>
        <v>0</v>
      </c>
      <c r="EL67" s="339">
        <f t="shared" ca="1" si="132"/>
        <v>0</v>
      </c>
      <c r="EM67" s="339">
        <f t="shared" ca="1" si="132"/>
        <v>0</v>
      </c>
      <c r="EO67" s="298" t="str">
        <f t="shared" ca="1" si="78"/>
        <v/>
      </c>
      <c r="EP67" s="298" t="str">
        <f t="shared" ca="1" si="96"/>
        <v/>
      </c>
      <c r="EQ67" s="298" t="str">
        <f t="shared" ca="1" si="97"/>
        <v/>
      </c>
      <c r="ER67" s="298" t="str">
        <f t="shared" ca="1" si="79"/>
        <v/>
      </c>
      <c r="ES67" s="298" t="str">
        <f ca="1">IFERROR(INDEX('郵便番号（石川県）'!$A$3:$F$2574,MATCH(INDIRECT("'("&amp;EO67&amp;")'!E7"),'郵便番号（石川県）'!$A$3:$A$2574,0),6),"")</f>
        <v/>
      </c>
      <c r="ET67" s="298" t="str">
        <f ca="1">IFERROR(INDEX('郵便番号（石川県）'!$A$3:$F$2574,MATCH(INDIRECT("'("&amp;$EO67&amp;")'!E7"),'郵便番号（石川県）'!$A$3:$A$2574,0),5),"")</f>
        <v/>
      </c>
      <c r="EU67" s="298" t="str">
        <f t="shared" ca="1" si="80"/>
        <v/>
      </c>
      <c r="EV67" s="298" t="str">
        <f t="shared" ca="1" si="81"/>
        <v/>
      </c>
      <c r="EW67" s="298" t="str">
        <f t="shared" ca="1" si="82"/>
        <v/>
      </c>
      <c r="EX67" s="298" t="str">
        <f t="shared" ca="1" si="83"/>
        <v/>
      </c>
      <c r="EY67" s="298" t="str">
        <f t="shared" ca="1" si="84"/>
        <v/>
      </c>
      <c r="EZ67" s="298" t="str">
        <f t="shared" ca="1" si="85"/>
        <v/>
      </c>
      <c r="FA67" s="298" t="str">
        <f t="shared" ca="1" si="86"/>
        <v/>
      </c>
      <c r="FB67" s="298" t="str">
        <f t="shared" ca="1" si="87"/>
        <v/>
      </c>
      <c r="FC67" s="298" t="str">
        <f t="shared" ca="1" si="88"/>
        <v/>
      </c>
      <c r="FD67" s="627" t="str">
        <f t="shared" ca="1" si="89"/>
        <v/>
      </c>
      <c r="FE67" s="629">
        <v>57</v>
      </c>
      <c r="FF67" s="299" t="str">
        <f t="shared" ca="1" si="90"/>
        <v/>
      </c>
      <c r="FG67" s="993" t="str">
        <f t="shared" ca="1" si="98"/>
        <v/>
      </c>
      <c r="FH67" s="672" t="str">
        <f t="shared" ca="1" si="91"/>
        <v/>
      </c>
      <c r="FI67" s="299">
        <f ca="1">COUNTIF($FH$11:FH67,"■")</f>
        <v>0</v>
      </c>
    </row>
    <row r="68" spans="1:165" ht="34.5" customHeight="1">
      <c r="A68" s="445">
        <f t="shared" ca="1" si="19"/>
        <v>0</v>
      </c>
      <c r="B68" s="446">
        <f>IF(R68&lt;&gt;"",IF(COUNTIF(R$11:R68,R68)=1,MAX(B$11:B67)+1,INDEX(B$11:B67,MATCH(R68,R$11:R67,0),1)),0)</f>
        <v>1</v>
      </c>
      <c r="C68" s="446">
        <f ca="1">IF(T68&lt;&gt;"",IF(COUNTIF(T$11:T68,T68)=1,MAX(C$11:C67)+1,INDEX(C$11:C67,MATCH(T68,T$11:T67,0),1)),0)</f>
        <v>0</v>
      </c>
      <c r="D68" s="446">
        <f ca="1">IF(U68&lt;&gt;"",IF(COUNTIF(U$11:U68,U68)=1,MAX(D$11:D67)+1,INDEX(D$11:D67,MATCH(U68,U$11:U67,0),1)),0)</f>
        <v>0</v>
      </c>
      <c r="E68" s="446">
        <f ca="1">IF(S68&lt;&gt;"",IF(COUNTIF(S$11:S68,S68)=1,MAX(E$11:E67)+1,INDEX(E$11:E67,MATCH(S68,S$11:S67,0),1)),0)</f>
        <v>0</v>
      </c>
      <c r="F68" s="446">
        <f ca="1">IF(Z68&lt;&gt;"",IF(COUNTIF(Z$11:Z68,Z68)=1,MAX(F$11:F67)+1,INDEX(F$11:F67,MATCH(Z68,Z$11:Z67,0),1)),0)</f>
        <v>0</v>
      </c>
      <c r="G68" s="447" cm="1">
        <f t="array" aca="1" ref="G68" ca="1">IF(Z68&lt;&gt;"",IF(COUNTIFS(Z$11:Z68,Z68,W$11:W68,W68)=1,MAX(G$11:G67)+1,INDEX(G$11:G67,MATCH(Z68&amp;W68,Z$11:Z67&amp;W$11:W68,0),1)),0)</f>
        <v>0</v>
      </c>
      <c r="H68" s="447">
        <f t="shared" ca="1" si="20"/>
        <v>0</v>
      </c>
      <c r="I68" s="447">
        <f ca="1">IF(T68="",0,IF(COUNTIF(T$11:T68,T68)=1,1,0))</f>
        <v>0</v>
      </c>
      <c r="J68" s="447">
        <f ca="1">IF(U68="",0,IF(COUNTIF(U$11:U68,U68)=1,1,0))</f>
        <v>0</v>
      </c>
      <c r="K68" s="447">
        <f ca="1">IF(S68="",0,IF(COUNTIF(S$11:S68,S68)=1,1,0))</f>
        <v>0</v>
      </c>
      <c r="L68" s="446">
        <f ca="1">IF(Z68="",0,IF(COUNTIF(Z$11:Z68,Z68)=1,1,0))</f>
        <v>0</v>
      </c>
      <c r="M68" s="767">
        <f ca="1">IF($W68=2,IF(COUNTIFS($W$11:$W68,2,$Z$11:$Z68,$Z68)=1,1,0),0)</f>
        <v>0</v>
      </c>
      <c r="N68" s="767">
        <f ca="1">IF($W68=1,IF(COUNTIFS($W$11:$W68,2,$Z$11:$Z68,$Z68)=1,1,0),0)</f>
        <v>0</v>
      </c>
      <c r="O68" s="446">
        <f ca="1">IF(H68=0,0,IF(COUNTIF(Z$11:Z68,Z68)=1,1,0))</f>
        <v>0</v>
      </c>
      <c r="P68" s="448" t="str">
        <f t="shared" ca="1" si="21"/>
        <v>石川県</v>
      </c>
      <c r="Q68" s="89">
        <f t="shared" ca="1" si="22"/>
        <v>58</v>
      </c>
      <c r="R68" s="170" t="s">
        <v>459</v>
      </c>
      <c r="S68" s="357" t="str">
        <f t="shared" ca="1" si="92"/>
        <v/>
      </c>
      <c r="T68" s="357" t="str">
        <f t="shared" ca="1" si="93"/>
        <v/>
      </c>
      <c r="U68" s="58" t="str">
        <f t="shared" ca="1" si="117"/>
        <v/>
      </c>
      <c r="V68" s="58" t="str">
        <f t="shared" ca="1" si="118"/>
        <v/>
      </c>
      <c r="W68" s="210" t="str">
        <f t="shared" ca="1" si="94"/>
        <v/>
      </c>
      <c r="X68" s="369">
        <f ca="1">IFERROR(VLOOKUP(W68,'（様式１号）３整理番号表'!$B$4:$H$5,2,FALSE),0)</f>
        <v>0</v>
      </c>
      <c r="Y68" s="768" t="str" cm="1">
        <f t="array" aca="1" ref="Y68" ca="1">IF(AND(D68=0,F68=0),"",IF(COUNTIF(D$11:D68,D68)=1,1,IF(COUNTIFS(D$11:D68,D68,F$11:F68,F68)=1,INDEX((D$11:D68,F$11:F68,Y$11:Y68),MATCH(_xlfn.MAXIFS(F$11:F67,D$11:D67,D68),$F$11:F68,0),1,3)+1,INDEX((D$11:D68,F$11:F68,Y$11:Y68),MATCH(D68&amp;F68,D$11:D68&amp;F$11:F68,0),1,3))))</f>
        <v/>
      </c>
      <c r="Z68" s="40" t="str">
        <f t="shared" ca="1" si="107"/>
        <v/>
      </c>
      <c r="AA68" s="78" t="str">
        <f t="shared" ca="1" si="25"/>
        <v/>
      </c>
      <c r="AB68" s="93">
        <f ca="1">IFERROR(VLOOKUP(AA68,'（様式１号）３整理番号表'!$B$10:$H$16,2,FALSE),0)</f>
        <v>0</v>
      </c>
      <c r="AC68" s="78" t="str">
        <f t="shared" ca="1" si="26"/>
        <v/>
      </c>
      <c r="AD68" s="78" t="str">
        <f t="shared" ca="1" si="27"/>
        <v/>
      </c>
      <c r="AE68" s="93">
        <f ca="1">IFERROR(VLOOKUP(AD68,'（様式１号）３整理番号表'!$B$21:$H$22,2,FALSE),0)</f>
        <v>0</v>
      </c>
      <c r="AF68" s="78" t="str">
        <f t="shared" ca="1" si="3"/>
        <v/>
      </c>
      <c r="AG68" s="93">
        <f ca="1">IFERROR(VLOOKUP(AF68,'（様式１号）３整理番号表'!$B$26:$H$31,2,FALSE),0)</f>
        <v>0</v>
      </c>
      <c r="AH68" s="78" t="str">
        <f t="shared" ca="1" si="28"/>
        <v/>
      </c>
      <c r="AI68" s="93">
        <f ca="1">IFERROR(VLOOKUP(AH68,'（様式１号）３整理番号表'!$J$5:$N$59,2,FALSE),0)</f>
        <v>0</v>
      </c>
      <c r="AJ68" s="77" t="str">
        <f t="shared" ca="1" si="29"/>
        <v/>
      </c>
      <c r="AK68" s="93">
        <f ca="1">IFERROR(VLOOKUP(AJ68,'（様式１号）３整理番号表'!$P$5:$R$29,2,FALSE),0)</f>
        <v>0</v>
      </c>
      <c r="AL68" s="96" t="str">
        <f t="shared" ca="1" si="30"/>
        <v/>
      </c>
      <c r="AM68" s="96" t="str">
        <f t="shared" ca="1" si="31"/>
        <v/>
      </c>
      <c r="AN68" s="96"/>
      <c r="AO68" s="77" t="str">
        <f t="shared" ca="1" si="32"/>
        <v/>
      </c>
      <c r="AP68" s="93">
        <f ca="1">IFERROR(VLOOKUP(AO68,'（様式１号）３整理番号表'!$P$5:$R$29,2,FALSE),0)</f>
        <v>0</v>
      </c>
      <c r="AQ68" s="78" t="str">
        <f t="shared" ca="1" si="33"/>
        <v/>
      </c>
      <c r="AR68" s="93">
        <f t="shared" ca="1" si="110"/>
        <v>0</v>
      </c>
      <c r="AS68" s="78" t="str">
        <f t="shared" ca="1" si="35"/>
        <v/>
      </c>
      <c r="AT68" s="40" t="str">
        <f t="shared" ca="1" si="36"/>
        <v/>
      </c>
      <c r="AU68" s="93" t="str">
        <f t="shared" ca="1" si="111"/>
        <v/>
      </c>
      <c r="AV68" s="212" t="str">
        <f t="shared" ca="1" si="38"/>
        <v/>
      </c>
      <c r="AW68" s="81" t="str">
        <f t="shared" ca="1" si="39"/>
        <v/>
      </c>
      <c r="AX68" s="622" t="str">
        <f t="shared" ca="1" si="129"/>
        <v/>
      </c>
      <c r="AY68" s="622" t="str">
        <f t="shared" ca="1" si="129"/>
        <v/>
      </c>
      <c r="AZ68" s="622" t="str">
        <f t="shared" ca="1" si="129"/>
        <v/>
      </c>
      <c r="BA68" s="622" t="str">
        <f t="shared" ca="1" si="129"/>
        <v/>
      </c>
      <c r="BB68" s="622" t="str">
        <f t="shared" ca="1" si="40"/>
        <v/>
      </c>
      <c r="BC68" s="622" t="str">
        <f t="shared" ca="1" si="130"/>
        <v/>
      </c>
      <c r="BD68" s="622" t="str">
        <f t="shared" ca="1" si="130"/>
        <v/>
      </c>
      <c r="BE68" s="622" t="str">
        <f t="shared" ca="1" si="130"/>
        <v/>
      </c>
      <c r="BF68" s="77" t="str">
        <f t="shared" ca="1" si="41"/>
        <v/>
      </c>
      <c r="BG68" s="78" t="str">
        <f t="shared" ca="1" si="42"/>
        <v/>
      </c>
      <c r="BH68" s="94">
        <f ca="1">IF(BF68&lt;&gt;"",INDEX('（様式１号）３整理番号表'!$AB$7:$AQ$12,MATCH(BF68,'（様式１号）３整理番号表'!$AA$7:$AA$12,0),MATCH(BG68,'（様式１号）３整理番号表'!$AB$6:$AQ$6,0)),0)</f>
        <v>0</v>
      </c>
      <c r="BI68" s="96" t="str">
        <f t="shared" ca="1" si="112"/>
        <v/>
      </c>
      <c r="BJ68" s="80" t="str">
        <f t="shared" ca="1" si="113"/>
        <v/>
      </c>
      <c r="BK68" s="81" t="str">
        <f t="shared" ca="1" si="44"/>
        <v/>
      </c>
      <c r="BL68" s="80" t="str">
        <f t="shared" ca="1" si="45"/>
        <v/>
      </c>
      <c r="BM68" s="79" t="str">
        <f t="shared" ca="1" si="46"/>
        <v/>
      </c>
      <c r="BN68" s="82" t="str">
        <f t="shared" ca="1" si="47"/>
        <v/>
      </c>
      <c r="BO68" s="83" t="str">
        <f t="shared" ca="1" si="48"/>
        <v/>
      </c>
      <c r="BP68" s="84" t="str">
        <f t="shared" ca="1" si="49"/>
        <v/>
      </c>
      <c r="BQ68" s="82" t="str">
        <f t="shared" ca="1" si="50"/>
        <v/>
      </c>
      <c r="BR68" s="97" t="str">
        <f t="shared" ca="1" si="51"/>
        <v/>
      </c>
      <c r="BS68" s="95" t="str">
        <f t="shared" ca="1" si="52"/>
        <v/>
      </c>
      <c r="BT68" s="184" t="str">
        <f t="shared" ca="1" si="9"/>
        <v/>
      </c>
      <c r="BU68" s="611" t="str">
        <f t="shared" ca="1" si="53"/>
        <v/>
      </c>
      <c r="BV68" s="77" t="str">
        <f t="shared" ca="1" si="54"/>
        <v/>
      </c>
      <c r="BW68" s="85" t="str">
        <f t="shared" ca="1" si="55"/>
        <v/>
      </c>
      <c r="BX68" s="86" t="str">
        <f t="shared" ca="1" si="56"/>
        <v/>
      </c>
      <c r="BY68" s="231">
        <f ca="1">IF('ポイント要件確認等（個別表）'!AD68=1,ROUNDDOWN('ポイント要件確認等（個別表）'!AV68,-3),IF('ポイント要件確認等（個別表）'!AD68=2,ROUNDDOWN('ポイント要件確認等（個別表）'!BH68,-3),IF('ポイント要件確認等（個別表）'!AD68=3,ROUNDDOWN('ポイント要件確認等（個別表）'!BT68,-3),0)))</f>
        <v>0</v>
      </c>
      <c r="BZ68" s="86" t="str">
        <f t="shared" ca="1" si="57"/>
        <v/>
      </c>
      <c r="CA68" s="232" t="str">
        <f t="shared" ca="1" si="58"/>
        <v/>
      </c>
      <c r="CB68" s="232">
        <f t="shared" ca="1" si="114"/>
        <v>0</v>
      </c>
      <c r="CC68" s="86" t="str">
        <f t="shared" ca="1" si="60"/>
        <v/>
      </c>
      <c r="CD68" s="86" t="str">
        <f t="shared" ca="1" si="61"/>
        <v/>
      </c>
      <c r="CE68" s="609"/>
      <c r="CF68" s="86" t="str">
        <f t="shared" ca="1" si="62"/>
        <v/>
      </c>
      <c r="CG68" s="185" t="str">
        <f t="shared" ca="1" si="63"/>
        <v/>
      </c>
      <c r="CH68" s="246" t="str">
        <f t="shared" ca="1" si="64"/>
        <v>含税額</v>
      </c>
      <c r="CI68" s="247" t="str">
        <f t="shared" ca="1" si="95"/>
        <v/>
      </c>
      <c r="CJ68" s="87" t="str">
        <f ca="1">IFERROR(IF(INDIRECT("'("&amp;'２個別表'!EO68&amp;")'!AR"&amp;84+EP68)&lt;&gt;1,"",1),"")</f>
        <v/>
      </c>
      <c r="CK68" s="244" t="str">
        <f t="shared" ca="1" si="119"/>
        <v/>
      </c>
      <c r="CL68" s="235" t="str">
        <f t="shared" ca="1" si="120"/>
        <v/>
      </c>
      <c r="CM68" s="239" t="str">
        <f t="shared" ca="1" si="121"/>
        <v/>
      </c>
      <c r="CN68" s="77" t="str">
        <f t="shared" ca="1" si="122"/>
        <v/>
      </c>
      <c r="CO68" s="93" t="str">
        <f ca="1">IFERROR(VLOOKUP(CN68,'（様式１号）３整理番号表'!$T$5:$V$15,2,FALSE),"")</f>
        <v/>
      </c>
      <c r="CP68" s="78" t="str">
        <f t="shared" ca="1" si="123"/>
        <v/>
      </c>
      <c r="CQ68" s="93" t="str">
        <f ca="1">IFERROR(VLOOKUP(CP68,'（様式１号）３整理番号表'!$T$19:$V$24,2,FALSE),"")</f>
        <v/>
      </c>
      <c r="CR68" s="78" t="str">
        <f ca="1">IFERROR(IF(INDIRECT("'("&amp;'２個別表'!EO68&amp;")'!AV"&amp;84+EP68)&lt;&gt;1,"",1),"")</f>
        <v/>
      </c>
      <c r="CS68" s="232">
        <f t="shared" ca="1" si="115"/>
        <v>0</v>
      </c>
      <c r="CT68" s="248">
        <f t="shared" ca="1" si="116"/>
        <v>0</v>
      </c>
      <c r="CU68" s="376" t="str">
        <f ca="1">IF(ER68="補強",IF(COUNTIFS($Z$11:Z68,Z68,$W$11:W68,1)=1,"１①",""),IF(COUNTIFS($Z$11:Z68,Z68,$W$11:W68,2)=1,"２①",""))</f>
        <v/>
      </c>
      <c r="CV68" s="57" t="str">
        <f t="shared" ca="1" si="126"/>
        <v/>
      </c>
      <c r="CW68" s="879" t="str">
        <f t="shared" ca="1" si="127"/>
        <v/>
      </c>
      <c r="CX68" s="256" t="str">
        <f t="shared" ca="1" si="12"/>
        <v/>
      </c>
      <c r="CY68" s="256" t="str">
        <f t="shared" ca="1" si="13"/>
        <v/>
      </c>
      <c r="CZ68" s="256" t="str">
        <f t="shared" ca="1" si="14"/>
        <v/>
      </c>
      <c r="DA68" s="256" t="str">
        <f t="shared" ca="1" si="15"/>
        <v/>
      </c>
      <c r="DB68" s="316" t="str">
        <f ca="1">IFERROR(VLOOKUP($CU68,'（様式１号）３整理番号表'!$Z$19:$AB$32,3,FALSE),"")</f>
        <v/>
      </c>
      <c r="DC68" s="259" t="str">
        <f t="shared" ca="1" si="72"/>
        <v>-</v>
      </c>
      <c r="DD68" s="618" t="str">
        <f t="shared" ca="1" si="73"/>
        <v/>
      </c>
      <c r="DE68" s="321" t="str">
        <f ca="1">IF(AND(AO68=18,AS68=1),IF(COUNTIFS($Y$11:Y68,Y68,$AS$11:AS68,1)=1,"２②",""),IF($CU68="１①",INDEX(INDIRECT("'("&amp;$EO68&amp;")'!AR116:BB116"),1,MATCH(INDIRECT("'("&amp;$EO68&amp;")'!C118"),INDIRECT("'("&amp;$EO68&amp;")'!AR119:BB119"),0)),""))</f>
        <v/>
      </c>
      <c r="DF68" s="324" t="str">
        <f t="shared" ca="1" si="100"/>
        <v/>
      </c>
      <c r="DG68" s="313" t="str">
        <f t="shared" ca="1" si="101"/>
        <v/>
      </c>
      <c r="DH68" s="313" t="str">
        <f t="shared" ca="1" si="102"/>
        <v/>
      </c>
      <c r="DI68" s="313" t="str">
        <f t="shared" ca="1" si="103"/>
        <v/>
      </c>
      <c r="DJ68" s="313" t="str">
        <f t="shared" ca="1" si="104"/>
        <v/>
      </c>
      <c r="DK68" s="328" t="str">
        <f t="shared" ca="1" si="105"/>
        <v/>
      </c>
      <c r="DL68" s="334" t="str">
        <f t="shared" ca="1" si="74"/>
        <v/>
      </c>
      <c r="DM68" s="915" t="str">
        <f t="shared" ca="1" si="106"/>
        <v/>
      </c>
      <c r="DN68" s="15"/>
      <c r="DO68" s="324"/>
      <c r="DP68" s="16"/>
      <c r="DQ68" s="16"/>
      <c r="DR68" s="16"/>
      <c r="DS68" s="16"/>
      <c r="DT68" s="318" t="str">
        <f>IFERROR(VLOOKUP($DN68,'（様式１号）３整理番号表'!$Z$19:$AB$32,3,FALSE),"")</f>
        <v/>
      </c>
      <c r="DU68" s="259" t="str">
        <f t="shared" si="75"/>
        <v/>
      </c>
      <c r="DV68" s="14"/>
      <c r="DW68" s="17" t="str">
        <f t="shared" ca="1" si="76"/>
        <v/>
      </c>
      <c r="DX68" s="88" t="str">
        <f t="shared" ca="1" si="99"/>
        <v/>
      </c>
      <c r="DZ68" s="339">
        <f t="shared" ca="1" si="132"/>
        <v>0</v>
      </c>
      <c r="EA68" s="339">
        <f t="shared" ca="1" si="132"/>
        <v>0</v>
      </c>
      <c r="EB68" s="339">
        <f t="shared" ca="1" si="132"/>
        <v>0</v>
      </c>
      <c r="EC68" s="339">
        <f t="shared" ca="1" si="132"/>
        <v>0</v>
      </c>
      <c r="ED68" s="339">
        <f t="shared" ca="1" si="132"/>
        <v>0</v>
      </c>
      <c r="EE68" s="339">
        <f t="shared" ca="1" si="132"/>
        <v>0</v>
      </c>
      <c r="EF68" s="339">
        <f t="shared" ca="1" si="132"/>
        <v>0</v>
      </c>
      <c r="EG68" s="339">
        <f t="shared" ca="1" si="132"/>
        <v>0</v>
      </c>
      <c r="EH68" s="339">
        <f t="shared" ca="1" si="132"/>
        <v>0</v>
      </c>
      <c r="EI68" s="339">
        <f t="shared" ca="1" si="132"/>
        <v>0</v>
      </c>
      <c r="EJ68" s="339">
        <f t="shared" ca="1" si="132"/>
        <v>0</v>
      </c>
      <c r="EK68" s="339">
        <f t="shared" ca="1" si="132"/>
        <v>0</v>
      </c>
      <c r="EL68" s="339">
        <f t="shared" ca="1" si="132"/>
        <v>0</v>
      </c>
      <c r="EM68" s="339">
        <f t="shared" ca="1" si="132"/>
        <v>0</v>
      </c>
      <c r="EO68" s="298" t="str">
        <f t="shared" ca="1" si="78"/>
        <v/>
      </c>
      <c r="EP68" s="298" t="str">
        <f t="shared" ca="1" si="96"/>
        <v/>
      </c>
      <c r="EQ68" s="298" t="str">
        <f t="shared" ca="1" si="97"/>
        <v/>
      </c>
      <c r="ER68" s="298" t="str">
        <f t="shared" ca="1" si="79"/>
        <v/>
      </c>
      <c r="ES68" s="298" t="str">
        <f ca="1">IFERROR(INDEX('郵便番号（石川県）'!$A$3:$F$2574,MATCH(INDIRECT("'("&amp;EO68&amp;")'!E7"),'郵便番号（石川県）'!$A$3:$A$2574,0),6),"")</f>
        <v/>
      </c>
      <c r="ET68" s="298" t="str">
        <f ca="1">IFERROR(INDEX('郵便番号（石川県）'!$A$3:$F$2574,MATCH(INDIRECT("'("&amp;$EO68&amp;")'!E7"),'郵便番号（石川県）'!$A$3:$A$2574,0),5),"")</f>
        <v/>
      </c>
      <c r="EU68" s="298" t="str">
        <f t="shared" ca="1" si="80"/>
        <v/>
      </c>
      <c r="EV68" s="298" t="str">
        <f t="shared" ca="1" si="81"/>
        <v/>
      </c>
      <c r="EW68" s="298" t="str">
        <f t="shared" ca="1" si="82"/>
        <v/>
      </c>
      <c r="EX68" s="298" t="str">
        <f t="shared" ca="1" si="83"/>
        <v/>
      </c>
      <c r="EY68" s="298" t="str">
        <f t="shared" ca="1" si="84"/>
        <v/>
      </c>
      <c r="EZ68" s="298" t="str">
        <f t="shared" ca="1" si="85"/>
        <v/>
      </c>
      <c r="FA68" s="298" t="str">
        <f t="shared" ca="1" si="86"/>
        <v/>
      </c>
      <c r="FB68" s="298" t="str">
        <f t="shared" ca="1" si="87"/>
        <v/>
      </c>
      <c r="FC68" s="298" t="str">
        <f t="shared" ca="1" si="88"/>
        <v/>
      </c>
      <c r="FD68" s="627" t="str">
        <f t="shared" ca="1" si="89"/>
        <v/>
      </c>
      <c r="FE68" s="630">
        <v>58</v>
      </c>
      <c r="FF68" s="299" t="str">
        <f t="shared" ca="1" si="90"/>
        <v/>
      </c>
      <c r="FG68" s="993" t="str">
        <f t="shared" ca="1" si="98"/>
        <v/>
      </c>
      <c r="FH68" s="672" t="str">
        <f t="shared" ca="1" si="91"/>
        <v/>
      </c>
      <c r="FI68" s="299">
        <f ca="1">COUNTIF($FH$11:FH68,"■")</f>
        <v>0</v>
      </c>
    </row>
    <row r="69" spans="1:165" ht="34.5" customHeight="1">
      <c r="A69" s="445">
        <f t="shared" ca="1" si="19"/>
        <v>0</v>
      </c>
      <c r="B69" s="446">
        <f>IF(R69&lt;&gt;"",IF(COUNTIF(R$11:R69,R69)=1,MAX(B$11:B68)+1,INDEX(B$11:B68,MATCH(R69,R$11:R68,0),1)),0)</f>
        <v>1</v>
      </c>
      <c r="C69" s="446">
        <f ca="1">IF(T69&lt;&gt;"",IF(COUNTIF(T$11:T69,T69)=1,MAX(C$11:C68)+1,INDEX(C$11:C68,MATCH(T69,T$11:T68,0),1)),0)</f>
        <v>0</v>
      </c>
      <c r="D69" s="446">
        <f ca="1">IF(U69&lt;&gt;"",IF(COUNTIF(U$11:U69,U69)=1,MAX(D$11:D68)+1,INDEX(D$11:D68,MATCH(U69,U$11:U68,0),1)),0)</f>
        <v>0</v>
      </c>
      <c r="E69" s="446">
        <f ca="1">IF(S69&lt;&gt;"",IF(COUNTIF(S$11:S69,S69)=1,MAX(E$11:E68)+1,INDEX(E$11:E68,MATCH(S69,S$11:S68,0),1)),0)</f>
        <v>0</v>
      </c>
      <c r="F69" s="446">
        <f ca="1">IF(Z69&lt;&gt;"",IF(COUNTIF(Z$11:Z69,Z69)=1,MAX(F$11:F68)+1,INDEX(F$11:F68,MATCH(Z69,Z$11:Z68,0),1)),0)</f>
        <v>0</v>
      </c>
      <c r="G69" s="447" cm="1">
        <f t="array" aca="1" ref="G69" ca="1">IF(Z69&lt;&gt;"",IF(COUNTIFS(Z$11:Z69,Z69,W$11:W69,W69)=1,MAX(G$11:G68)+1,INDEX(G$11:G68,MATCH(Z69&amp;W69,Z$11:Z68&amp;W$11:W69,0),1)),0)</f>
        <v>0</v>
      </c>
      <c r="H69" s="447">
        <f t="shared" ca="1" si="20"/>
        <v>0</v>
      </c>
      <c r="I69" s="447">
        <f ca="1">IF(T69="",0,IF(COUNTIF(T$11:T69,T69)=1,1,0))</f>
        <v>0</v>
      </c>
      <c r="J69" s="447">
        <f ca="1">IF(U69="",0,IF(COUNTIF(U$11:U69,U69)=1,1,0))</f>
        <v>0</v>
      </c>
      <c r="K69" s="447">
        <f ca="1">IF(S69="",0,IF(COUNTIF(S$11:S69,S69)=1,1,0))</f>
        <v>0</v>
      </c>
      <c r="L69" s="446">
        <f ca="1">IF(Z69="",0,IF(COUNTIF(Z$11:Z69,Z69)=1,1,0))</f>
        <v>0</v>
      </c>
      <c r="M69" s="767">
        <f ca="1">IF($W69=2,IF(COUNTIFS($W$11:$W69,2,$Z$11:$Z69,$Z69)=1,1,0),0)</f>
        <v>0</v>
      </c>
      <c r="N69" s="767">
        <f ca="1">IF($W69=1,IF(COUNTIFS($W$11:$W69,2,$Z$11:$Z69,$Z69)=1,1,0),0)</f>
        <v>0</v>
      </c>
      <c r="O69" s="446">
        <f ca="1">IF(H69=0,0,IF(COUNTIF(Z$11:Z69,Z69)=1,1,0))</f>
        <v>0</v>
      </c>
      <c r="P69" s="448" t="str">
        <f t="shared" ca="1" si="21"/>
        <v>石川県</v>
      </c>
      <c r="Q69" s="89">
        <f t="shared" ca="1" si="22"/>
        <v>59</v>
      </c>
      <c r="R69" s="170" t="s">
        <v>459</v>
      </c>
      <c r="S69" s="357" t="str">
        <f t="shared" ca="1" si="92"/>
        <v/>
      </c>
      <c r="T69" s="357" t="str">
        <f t="shared" ca="1" si="93"/>
        <v/>
      </c>
      <c r="U69" s="58" t="str">
        <f t="shared" ca="1" si="117"/>
        <v/>
      </c>
      <c r="V69" s="58" t="str">
        <f t="shared" ca="1" si="118"/>
        <v/>
      </c>
      <c r="W69" s="210" t="str">
        <f t="shared" ca="1" si="94"/>
        <v/>
      </c>
      <c r="X69" s="369">
        <f ca="1">IFERROR(VLOOKUP(W69,'（様式１号）３整理番号表'!$B$4:$H$5,2,FALSE),0)</f>
        <v>0</v>
      </c>
      <c r="Y69" s="768" t="str" cm="1">
        <f t="array" aca="1" ref="Y69" ca="1">IF(AND(D69=0,F69=0),"",IF(COUNTIF(D$11:D69,D69)=1,1,IF(COUNTIFS(D$11:D69,D69,F$11:F69,F69)=1,INDEX((D$11:D69,F$11:F69,Y$11:Y69),MATCH(_xlfn.MAXIFS(F$11:F68,D$11:D68,D69),$F$11:F69,0),1,3)+1,INDEX((D$11:D69,F$11:F69,Y$11:Y69),MATCH(D69&amp;F69,D$11:D69&amp;F$11:F69,0),1,3))))</f>
        <v/>
      </c>
      <c r="Z69" s="40" t="str">
        <f t="shared" ca="1" si="107"/>
        <v/>
      </c>
      <c r="AA69" s="78" t="str">
        <f t="shared" ca="1" si="25"/>
        <v/>
      </c>
      <c r="AB69" s="93">
        <f ca="1">IFERROR(VLOOKUP(AA69,'（様式１号）３整理番号表'!$B$10:$H$16,2,FALSE),0)</f>
        <v>0</v>
      </c>
      <c r="AC69" s="78" t="str">
        <f t="shared" ca="1" si="26"/>
        <v/>
      </c>
      <c r="AD69" s="78" t="str">
        <f t="shared" ca="1" si="27"/>
        <v/>
      </c>
      <c r="AE69" s="93">
        <f ca="1">IFERROR(VLOOKUP(AD69,'（様式１号）３整理番号表'!$B$21:$H$22,2,FALSE),0)</f>
        <v>0</v>
      </c>
      <c r="AF69" s="78" t="str">
        <f t="shared" ca="1" si="3"/>
        <v/>
      </c>
      <c r="AG69" s="93">
        <f ca="1">IFERROR(VLOOKUP(AF69,'（様式１号）３整理番号表'!$B$26:$H$31,2,FALSE),0)</f>
        <v>0</v>
      </c>
      <c r="AH69" s="78" t="str">
        <f t="shared" ca="1" si="28"/>
        <v/>
      </c>
      <c r="AI69" s="93">
        <f ca="1">IFERROR(VLOOKUP(AH69,'（様式１号）３整理番号表'!$J$5:$N$59,2,FALSE),0)</f>
        <v>0</v>
      </c>
      <c r="AJ69" s="77" t="str">
        <f t="shared" ca="1" si="29"/>
        <v/>
      </c>
      <c r="AK69" s="93">
        <f ca="1">IFERROR(VLOOKUP(AJ69,'（様式１号）３整理番号表'!$P$5:$R$29,2,FALSE),0)</f>
        <v>0</v>
      </c>
      <c r="AL69" s="96" t="str">
        <f t="shared" ca="1" si="30"/>
        <v/>
      </c>
      <c r="AM69" s="96" t="str">
        <f t="shared" ca="1" si="31"/>
        <v/>
      </c>
      <c r="AN69" s="96"/>
      <c r="AO69" s="77" t="str">
        <f t="shared" ca="1" si="32"/>
        <v/>
      </c>
      <c r="AP69" s="93">
        <f ca="1">IFERROR(VLOOKUP(AO69,'（様式１号）３整理番号表'!$P$5:$R$29,2,FALSE),0)</f>
        <v>0</v>
      </c>
      <c r="AQ69" s="78" t="str">
        <f t="shared" ca="1" si="33"/>
        <v/>
      </c>
      <c r="AR69" s="93">
        <f t="shared" ca="1" si="110"/>
        <v>0</v>
      </c>
      <c r="AS69" s="78" t="str">
        <f t="shared" ca="1" si="35"/>
        <v/>
      </c>
      <c r="AT69" s="40" t="str">
        <f t="shared" ca="1" si="36"/>
        <v/>
      </c>
      <c r="AU69" s="93" t="str">
        <f t="shared" ca="1" si="111"/>
        <v/>
      </c>
      <c r="AV69" s="212" t="str">
        <f t="shared" ca="1" si="38"/>
        <v/>
      </c>
      <c r="AW69" s="81" t="str">
        <f t="shared" ca="1" si="39"/>
        <v/>
      </c>
      <c r="AX69" s="622" t="str">
        <f t="shared" ca="1" si="129"/>
        <v/>
      </c>
      <c r="AY69" s="622" t="str">
        <f t="shared" ca="1" si="129"/>
        <v/>
      </c>
      <c r="AZ69" s="622" t="str">
        <f t="shared" ca="1" si="129"/>
        <v/>
      </c>
      <c r="BA69" s="622" t="str">
        <f t="shared" ca="1" si="129"/>
        <v/>
      </c>
      <c r="BB69" s="622" t="str">
        <f t="shared" ca="1" si="40"/>
        <v/>
      </c>
      <c r="BC69" s="622" t="str">
        <f t="shared" ca="1" si="130"/>
        <v/>
      </c>
      <c r="BD69" s="622" t="str">
        <f t="shared" ca="1" si="130"/>
        <v/>
      </c>
      <c r="BE69" s="622" t="str">
        <f t="shared" ca="1" si="130"/>
        <v/>
      </c>
      <c r="BF69" s="77" t="str">
        <f t="shared" ca="1" si="41"/>
        <v/>
      </c>
      <c r="BG69" s="78" t="str">
        <f t="shared" ca="1" si="42"/>
        <v/>
      </c>
      <c r="BH69" s="94">
        <f ca="1">IF(BF69&lt;&gt;"",INDEX('（様式１号）３整理番号表'!$AB$7:$AQ$12,MATCH(BF69,'（様式１号）３整理番号表'!$AA$7:$AA$12,0),MATCH(BG69,'（様式１号）３整理番号表'!$AB$6:$AQ$6,0)),0)</f>
        <v>0</v>
      </c>
      <c r="BI69" s="96" t="str">
        <f t="shared" ca="1" si="112"/>
        <v/>
      </c>
      <c r="BJ69" s="80" t="str">
        <f t="shared" ca="1" si="113"/>
        <v/>
      </c>
      <c r="BK69" s="81" t="str">
        <f t="shared" ca="1" si="44"/>
        <v/>
      </c>
      <c r="BL69" s="80" t="str">
        <f t="shared" ca="1" si="45"/>
        <v/>
      </c>
      <c r="BM69" s="79" t="str">
        <f t="shared" ca="1" si="46"/>
        <v/>
      </c>
      <c r="BN69" s="82" t="str">
        <f t="shared" ca="1" si="47"/>
        <v/>
      </c>
      <c r="BO69" s="83" t="str">
        <f t="shared" ca="1" si="48"/>
        <v/>
      </c>
      <c r="BP69" s="84" t="str">
        <f t="shared" ca="1" si="49"/>
        <v/>
      </c>
      <c r="BQ69" s="82" t="str">
        <f t="shared" ca="1" si="50"/>
        <v/>
      </c>
      <c r="BR69" s="97" t="str">
        <f t="shared" ca="1" si="51"/>
        <v/>
      </c>
      <c r="BS69" s="95" t="str">
        <f t="shared" ca="1" si="52"/>
        <v/>
      </c>
      <c r="BT69" s="184" t="str">
        <f t="shared" ca="1" si="9"/>
        <v/>
      </c>
      <c r="BU69" s="611" t="str">
        <f t="shared" ca="1" si="53"/>
        <v/>
      </c>
      <c r="BV69" s="77" t="str">
        <f t="shared" ca="1" si="54"/>
        <v/>
      </c>
      <c r="BW69" s="85" t="str">
        <f t="shared" ca="1" si="55"/>
        <v/>
      </c>
      <c r="BX69" s="86" t="str">
        <f t="shared" ca="1" si="56"/>
        <v/>
      </c>
      <c r="BY69" s="231">
        <f ca="1">IF('ポイント要件確認等（個別表）'!AD69=1,ROUNDDOWN('ポイント要件確認等（個別表）'!AV69,-3),IF('ポイント要件確認等（個別表）'!AD69=2,ROUNDDOWN('ポイント要件確認等（個別表）'!BH69,-3),IF('ポイント要件確認等（個別表）'!AD69=3,ROUNDDOWN('ポイント要件確認等（個別表）'!BT69,-3),0)))</f>
        <v>0</v>
      </c>
      <c r="BZ69" s="86" t="str">
        <f t="shared" ca="1" si="57"/>
        <v/>
      </c>
      <c r="CA69" s="232" t="str">
        <f t="shared" ca="1" si="58"/>
        <v/>
      </c>
      <c r="CB69" s="232">
        <f t="shared" ca="1" si="114"/>
        <v>0</v>
      </c>
      <c r="CC69" s="86" t="str">
        <f t="shared" ca="1" si="60"/>
        <v/>
      </c>
      <c r="CD69" s="86" t="str">
        <f t="shared" ca="1" si="61"/>
        <v/>
      </c>
      <c r="CE69" s="609"/>
      <c r="CF69" s="86" t="str">
        <f t="shared" ca="1" si="62"/>
        <v/>
      </c>
      <c r="CG69" s="185" t="str">
        <f t="shared" ca="1" si="63"/>
        <v/>
      </c>
      <c r="CH69" s="246" t="str">
        <f t="shared" ca="1" si="64"/>
        <v>含税額</v>
      </c>
      <c r="CI69" s="247" t="str">
        <f t="shared" ca="1" si="95"/>
        <v/>
      </c>
      <c r="CJ69" s="87" t="str">
        <f ca="1">IFERROR(IF(INDIRECT("'("&amp;'２個別表'!EO69&amp;")'!AR"&amp;84+EP69)&lt;&gt;1,"",1),"")</f>
        <v/>
      </c>
      <c r="CK69" s="244" t="str">
        <f t="shared" ca="1" si="119"/>
        <v/>
      </c>
      <c r="CL69" s="235" t="str">
        <f t="shared" ca="1" si="120"/>
        <v/>
      </c>
      <c r="CM69" s="239" t="str">
        <f t="shared" ca="1" si="121"/>
        <v/>
      </c>
      <c r="CN69" s="77" t="str">
        <f t="shared" ca="1" si="122"/>
        <v/>
      </c>
      <c r="CO69" s="93" t="str">
        <f ca="1">IFERROR(VLOOKUP(CN69,'（様式１号）３整理番号表'!$T$5:$V$15,2,FALSE),"")</f>
        <v/>
      </c>
      <c r="CP69" s="78" t="str">
        <f t="shared" ca="1" si="123"/>
        <v/>
      </c>
      <c r="CQ69" s="93" t="str">
        <f ca="1">IFERROR(VLOOKUP(CP69,'（様式１号）３整理番号表'!$T$19:$V$24,2,FALSE),"")</f>
        <v/>
      </c>
      <c r="CR69" s="78" t="str">
        <f ca="1">IFERROR(IF(INDIRECT("'("&amp;'２個別表'!EO69&amp;")'!AV"&amp;84+EP69)&lt;&gt;1,"",1),"")</f>
        <v/>
      </c>
      <c r="CS69" s="232">
        <f t="shared" ca="1" si="115"/>
        <v>0</v>
      </c>
      <c r="CT69" s="248">
        <f t="shared" ca="1" si="116"/>
        <v>0</v>
      </c>
      <c r="CU69" s="376" t="str">
        <f ca="1">IF(ER69="補強",IF(COUNTIFS($Z$11:Z69,Z69,$W$11:W69,1)=1,"１①",""),IF(COUNTIFS($Z$11:Z69,Z69,$W$11:W69,2)=1,"２①",""))</f>
        <v/>
      </c>
      <c r="CV69" s="57" t="str">
        <f t="shared" ca="1" si="126"/>
        <v/>
      </c>
      <c r="CW69" s="879" t="str">
        <f t="shared" ca="1" si="127"/>
        <v/>
      </c>
      <c r="CX69" s="256" t="str">
        <f t="shared" ca="1" si="12"/>
        <v/>
      </c>
      <c r="CY69" s="256" t="str">
        <f t="shared" ca="1" si="13"/>
        <v/>
      </c>
      <c r="CZ69" s="256" t="str">
        <f t="shared" ca="1" si="14"/>
        <v/>
      </c>
      <c r="DA69" s="256" t="str">
        <f t="shared" ca="1" si="15"/>
        <v/>
      </c>
      <c r="DB69" s="316" t="str">
        <f ca="1">IFERROR(VLOOKUP($CU69,'（様式１号）３整理番号表'!$Z$19:$AB$32,3,FALSE),"")</f>
        <v/>
      </c>
      <c r="DC69" s="259" t="str">
        <f t="shared" ca="1" si="72"/>
        <v>-</v>
      </c>
      <c r="DD69" s="618" t="str">
        <f t="shared" ca="1" si="73"/>
        <v/>
      </c>
      <c r="DE69" s="321" t="str">
        <f ca="1">IF(AND(AO69=18,AS69=1),IF(COUNTIFS($Y$11:Y69,Y69,$AS$11:AS69,1)=1,"２②",""),IF($CU69="１①",INDEX(INDIRECT("'("&amp;$EO69&amp;")'!AR116:BB116"),1,MATCH(INDIRECT("'("&amp;$EO69&amp;")'!C118"),INDIRECT("'("&amp;$EO69&amp;")'!AR119:BB119"),0)),""))</f>
        <v/>
      </c>
      <c r="DF69" s="324" t="str">
        <f t="shared" ca="1" si="100"/>
        <v/>
      </c>
      <c r="DG69" s="313" t="str">
        <f t="shared" ca="1" si="101"/>
        <v/>
      </c>
      <c r="DH69" s="313" t="str">
        <f t="shared" ca="1" si="102"/>
        <v/>
      </c>
      <c r="DI69" s="313" t="str">
        <f t="shared" ca="1" si="103"/>
        <v/>
      </c>
      <c r="DJ69" s="313" t="str">
        <f t="shared" ca="1" si="104"/>
        <v/>
      </c>
      <c r="DK69" s="328" t="str">
        <f t="shared" ca="1" si="105"/>
        <v/>
      </c>
      <c r="DL69" s="334" t="str">
        <f t="shared" ca="1" si="74"/>
        <v/>
      </c>
      <c r="DM69" s="915" t="str">
        <f t="shared" ca="1" si="106"/>
        <v/>
      </c>
      <c r="DN69" s="15"/>
      <c r="DO69" s="324"/>
      <c r="DP69" s="16"/>
      <c r="DQ69" s="16"/>
      <c r="DR69" s="16"/>
      <c r="DS69" s="16"/>
      <c r="DT69" s="318" t="str">
        <f>IFERROR(VLOOKUP($DN69,'（様式１号）３整理番号表'!$Z$19:$AB$32,3,FALSE),"")</f>
        <v/>
      </c>
      <c r="DU69" s="259" t="str">
        <f t="shared" si="75"/>
        <v/>
      </c>
      <c r="DV69" s="14"/>
      <c r="DW69" s="17" t="str">
        <f t="shared" ca="1" si="76"/>
        <v/>
      </c>
      <c r="DX69" s="88" t="str">
        <f t="shared" ca="1" si="99"/>
        <v/>
      </c>
      <c r="DZ69" s="339">
        <f t="shared" ca="1" si="132"/>
        <v>0</v>
      </c>
      <c r="EA69" s="339">
        <f t="shared" ca="1" si="132"/>
        <v>0</v>
      </c>
      <c r="EB69" s="339">
        <f t="shared" ca="1" si="132"/>
        <v>0</v>
      </c>
      <c r="EC69" s="339">
        <f t="shared" ca="1" si="132"/>
        <v>0</v>
      </c>
      <c r="ED69" s="339">
        <f t="shared" ca="1" si="132"/>
        <v>0</v>
      </c>
      <c r="EE69" s="339">
        <f t="shared" ca="1" si="132"/>
        <v>0</v>
      </c>
      <c r="EF69" s="339">
        <f t="shared" ca="1" si="132"/>
        <v>0</v>
      </c>
      <c r="EG69" s="339">
        <f t="shared" ca="1" si="132"/>
        <v>0</v>
      </c>
      <c r="EH69" s="339">
        <f t="shared" ca="1" si="132"/>
        <v>0</v>
      </c>
      <c r="EI69" s="339">
        <f t="shared" ca="1" si="132"/>
        <v>0</v>
      </c>
      <c r="EJ69" s="339">
        <f t="shared" ca="1" si="132"/>
        <v>0</v>
      </c>
      <c r="EK69" s="339">
        <f t="shared" ca="1" si="132"/>
        <v>0</v>
      </c>
      <c r="EL69" s="339">
        <f t="shared" ca="1" si="132"/>
        <v>0</v>
      </c>
      <c r="EM69" s="339">
        <f t="shared" ca="1" si="132"/>
        <v>0</v>
      </c>
      <c r="EO69" s="298" t="str">
        <f t="shared" ca="1" si="78"/>
        <v/>
      </c>
      <c r="EP69" s="298" t="str">
        <f t="shared" ca="1" si="96"/>
        <v/>
      </c>
      <c r="EQ69" s="298" t="str">
        <f t="shared" ca="1" si="97"/>
        <v/>
      </c>
      <c r="ER69" s="298" t="str">
        <f t="shared" ca="1" si="79"/>
        <v/>
      </c>
      <c r="ES69" s="298" t="str">
        <f ca="1">IFERROR(INDEX('郵便番号（石川県）'!$A$3:$F$2574,MATCH(INDIRECT("'("&amp;EO69&amp;")'!E7"),'郵便番号（石川県）'!$A$3:$A$2574,0),6),"")</f>
        <v/>
      </c>
      <c r="ET69" s="298" t="str">
        <f ca="1">IFERROR(INDEX('郵便番号（石川県）'!$A$3:$F$2574,MATCH(INDIRECT("'("&amp;$EO69&amp;")'!E7"),'郵便番号（石川県）'!$A$3:$A$2574,0),5),"")</f>
        <v/>
      </c>
      <c r="EU69" s="298" t="str">
        <f t="shared" ca="1" si="80"/>
        <v/>
      </c>
      <c r="EV69" s="298" t="str">
        <f t="shared" ca="1" si="81"/>
        <v/>
      </c>
      <c r="EW69" s="298" t="str">
        <f t="shared" ca="1" si="82"/>
        <v/>
      </c>
      <c r="EX69" s="298" t="str">
        <f t="shared" ca="1" si="83"/>
        <v/>
      </c>
      <c r="EY69" s="298" t="str">
        <f t="shared" ca="1" si="84"/>
        <v/>
      </c>
      <c r="EZ69" s="298" t="str">
        <f t="shared" ca="1" si="85"/>
        <v/>
      </c>
      <c r="FA69" s="298" t="str">
        <f t="shared" ca="1" si="86"/>
        <v/>
      </c>
      <c r="FB69" s="298" t="str">
        <f t="shared" ca="1" si="87"/>
        <v/>
      </c>
      <c r="FC69" s="298" t="str">
        <f t="shared" ca="1" si="88"/>
        <v/>
      </c>
      <c r="FD69" s="627" t="str">
        <f t="shared" ca="1" si="89"/>
        <v/>
      </c>
      <c r="FE69" s="629">
        <v>59</v>
      </c>
      <c r="FF69" s="299" t="str">
        <f t="shared" ca="1" si="90"/>
        <v/>
      </c>
      <c r="FG69" s="993" t="str">
        <f t="shared" ca="1" si="98"/>
        <v/>
      </c>
      <c r="FH69" s="672" t="str">
        <f t="shared" ca="1" si="91"/>
        <v/>
      </c>
      <c r="FI69" s="299">
        <f ca="1">COUNTIF($FH$11:FH69,"■")</f>
        <v>0</v>
      </c>
    </row>
    <row r="70" spans="1:165" ht="34.5" customHeight="1">
      <c r="A70" s="445">
        <f t="shared" ca="1" si="19"/>
        <v>0</v>
      </c>
      <c r="B70" s="446">
        <f>IF(R70&lt;&gt;"",IF(COUNTIF(R$11:R70,R70)=1,MAX(B$11:B69)+1,INDEX(B$11:B69,MATCH(R70,R$11:R69,0),1)),0)</f>
        <v>1</v>
      </c>
      <c r="C70" s="446">
        <f ca="1">IF(T70&lt;&gt;"",IF(COUNTIF(T$11:T70,T70)=1,MAX(C$11:C69)+1,INDEX(C$11:C69,MATCH(T70,T$11:T69,0),1)),0)</f>
        <v>0</v>
      </c>
      <c r="D70" s="446">
        <f ca="1">IF(U70&lt;&gt;"",IF(COUNTIF(U$11:U70,U70)=1,MAX(D$11:D69)+1,INDEX(D$11:D69,MATCH(U70,U$11:U69,0),1)),0)</f>
        <v>0</v>
      </c>
      <c r="E70" s="446">
        <f ca="1">IF(S70&lt;&gt;"",IF(COUNTIF(S$11:S70,S70)=1,MAX(E$11:E69)+1,INDEX(E$11:E69,MATCH(S70,S$11:S69,0),1)),0)</f>
        <v>0</v>
      </c>
      <c r="F70" s="446">
        <f ca="1">IF(Z70&lt;&gt;"",IF(COUNTIF(Z$11:Z70,Z70)=1,MAX(F$11:F69)+1,INDEX(F$11:F69,MATCH(Z70,Z$11:Z69,0),1)),0)</f>
        <v>0</v>
      </c>
      <c r="G70" s="447" cm="1">
        <f t="array" aca="1" ref="G70" ca="1">IF(Z70&lt;&gt;"",IF(COUNTIFS(Z$11:Z70,Z70,W$11:W70,W70)=1,MAX(G$11:G69)+1,INDEX(G$11:G69,MATCH(Z70&amp;W70,Z$11:Z69&amp;W$11:W70,0),1)),0)</f>
        <v>0</v>
      </c>
      <c r="H70" s="447">
        <f t="shared" ca="1" si="20"/>
        <v>0</v>
      </c>
      <c r="I70" s="447">
        <f ca="1">IF(T70="",0,IF(COUNTIF(T$11:T70,T70)=1,1,0))</f>
        <v>0</v>
      </c>
      <c r="J70" s="447">
        <f ca="1">IF(U70="",0,IF(COUNTIF(U$11:U70,U70)=1,1,0))</f>
        <v>0</v>
      </c>
      <c r="K70" s="447">
        <f ca="1">IF(S70="",0,IF(COUNTIF(S$11:S70,S70)=1,1,0))</f>
        <v>0</v>
      </c>
      <c r="L70" s="446">
        <f ca="1">IF(Z70="",0,IF(COUNTIF(Z$11:Z70,Z70)=1,1,0))</f>
        <v>0</v>
      </c>
      <c r="M70" s="767">
        <f ca="1">IF($W70=2,IF(COUNTIFS($W$11:$W70,2,$Z$11:$Z70,$Z70)=1,1,0),0)</f>
        <v>0</v>
      </c>
      <c r="N70" s="767">
        <f ca="1">IF($W70=1,IF(COUNTIFS($W$11:$W70,2,$Z$11:$Z70,$Z70)=1,1,0),0)</f>
        <v>0</v>
      </c>
      <c r="O70" s="446">
        <f ca="1">IF(H70=0,0,IF(COUNTIF(Z$11:Z70,Z70)=1,1,0))</f>
        <v>0</v>
      </c>
      <c r="P70" s="448" t="str">
        <f t="shared" ca="1" si="21"/>
        <v>石川県</v>
      </c>
      <c r="Q70" s="89">
        <f t="shared" ca="1" si="22"/>
        <v>60</v>
      </c>
      <c r="R70" s="170" t="s">
        <v>459</v>
      </c>
      <c r="S70" s="357" t="str">
        <f t="shared" ca="1" si="92"/>
        <v/>
      </c>
      <c r="T70" s="357" t="str">
        <f t="shared" ca="1" si="93"/>
        <v/>
      </c>
      <c r="U70" s="58" t="str">
        <f t="shared" ca="1" si="117"/>
        <v/>
      </c>
      <c r="V70" s="58" t="str">
        <f t="shared" ca="1" si="118"/>
        <v/>
      </c>
      <c r="W70" s="210" t="str">
        <f t="shared" ca="1" si="94"/>
        <v/>
      </c>
      <c r="X70" s="369">
        <f ca="1">IFERROR(VLOOKUP(W70,'（様式１号）３整理番号表'!$B$4:$H$5,2,FALSE),0)</f>
        <v>0</v>
      </c>
      <c r="Y70" s="768" t="str" cm="1">
        <f t="array" aca="1" ref="Y70" ca="1">IF(AND(D70=0,F70=0),"",IF(COUNTIF(D$11:D70,D70)=1,1,IF(COUNTIFS(D$11:D70,D70,F$11:F70,F70)=1,INDEX((D$11:D70,F$11:F70,Y$11:Y70),MATCH(_xlfn.MAXIFS(F$11:F69,D$11:D69,D70),$F$11:F70,0),1,3)+1,INDEX((D$11:D70,F$11:F70,Y$11:Y70),MATCH(D70&amp;F70,D$11:D70&amp;F$11:F70,0),1,3))))</f>
        <v/>
      </c>
      <c r="Z70" s="40" t="str">
        <f t="shared" ca="1" si="107"/>
        <v/>
      </c>
      <c r="AA70" s="78" t="str">
        <f t="shared" ca="1" si="25"/>
        <v/>
      </c>
      <c r="AB70" s="93">
        <f ca="1">IFERROR(VLOOKUP(AA70,'（様式１号）３整理番号表'!$B$10:$H$16,2,FALSE),0)</f>
        <v>0</v>
      </c>
      <c r="AC70" s="78" t="str">
        <f t="shared" ca="1" si="26"/>
        <v/>
      </c>
      <c r="AD70" s="78" t="str">
        <f t="shared" ca="1" si="27"/>
        <v/>
      </c>
      <c r="AE70" s="93">
        <f ca="1">IFERROR(VLOOKUP(AD70,'（様式１号）３整理番号表'!$B$21:$H$22,2,FALSE),0)</f>
        <v>0</v>
      </c>
      <c r="AF70" s="78" t="str">
        <f t="shared" ca="1" si="3"/>
        <v/>
      </c>
      <c r="AG70" s="93">
        <f ca="1">IFERROR(VLOOKUP(AF70,'（様式１号）３整理番号表'!$B$26:$H$31,2,FALSE),0)</f>
        <v>0</v>
      </c>
      <c r="AH70" s="78" t="str">
        <f t="shared" ca="1" si="28"/>
        <v/>
      </c>
      <c r="AI70" s="93">
        <f ca="1">IFERROR(VLOOKUP(AH70,'（様式１号）３整理番号表'!$J$5:$N$59,2,FALSE),0)</f>
        <v>0</v>
      </c>
      <c r="AJ70" s="77" t="str">
        <f t="shared" ca="1" si="29"/>
        <v/>
      </c>
      <c r="AK70" s="93">
        <f ca="1">IFERROR(VLOOKUP(AJ70,'（様式１号）３整理番号表'!$P$5:$R$29,2,FALSE),0)</f>
        <v>0</v>
      </c>
      <c r="AL70" s="96" t="str">
        <f t="shared" ca="1" si="30"/>
        <v/>
      </c>
      <c r="AM70" s="96" t="str">
        <f t="shared" ca="1" si="31"/>
        <v/>
      </c>
      <c r="AN70" s="96"/>
      <c r="AO70" s="77" t="str">
        <f t="shared" ca="1" si="32"/>
        <v/>
      </c>
      <c r="AP70" s="93">
        <f ca="1">IFERROR(VLOOKUP(AO70,'（様式１号）３整理番号表'!$P$5:$R$29,2,FALSE),0)</f>
        <v>0</v>
      </c>
      <c r="AQ70" s="78" t="str">
        <f t="shared" ca="1" si="33"/>
        <v/>
      </c>
      <c r="AR70" s="93">
        <f t="shared" ca="1" si="110"/>
        <v>0</v>
      </c>
      <c r="AS70" s="78" t="str">
        <f t="shared" ca="1" si="35"/>
        <v/>
      </c>
      <c r="AT70" s="40" t="str">
        <f t="shared" ca="1" si="36"/>
        <v/>
      </c>
      <c r="AU70" s="93" t="str">
        <f t="shared" ca="1" si="111"/>
        <v/>
      </c>
      <c r="AV70" s="212" t="str">
        <f t="shared" ca="1" si="38"/>
        <v/>
      </c>
      <c r="AW70" s="81" t="str">
        <f t="shared" ca="1" si="39"/>
        <v/>
      </c>
      <c r="AX70" s="622" t="str">
        <f t="shared" ca="1" si="129"/>
        <v/>
      </c>
      <c r="AY70" s="622" t="str">
        <f t="shared" ca="1" si="129"/>
        <v/>
      </c>
      <c r="AZ70" s="622" t="str">
        <f t="shared" ca="1" si="129"/>
        <v/>
      </c>
      <c r="BA70" s="622" t="str">
        <f t="shared" ca="1" si="129"/>
        <v/>
      </c>
      <c r="BB70" s="622" t="str">
        <f t="shared" ca="1" si="40"/>
        <v/>
      </c>
      <c r="BC70" s="622" t="str">
        <f t="shared" ca="1" si="130"/>
        <v/>
      </c>
      <c r="BD70" s="622" t="str">
        <f t="shared" ca="1" si="130"/>
        <v/>
      </c>
      <c r="BE70" s="622" t="str">
        <f t="shared" ca="1" si="130"/>
        <v/>
      </c>
      <c r="BF70" s="77" t="str">
        <f t="shared" ca="1" si="41"/>
        <v/>
      </c>
      <c r="BG70" s="78" t="str">
        <f t="shared" ca="1" si="42"/>
        <v/>
      </c>
      <c r="BH70" s="94">
        <f ca="1">IF(BF70&lt;&gt;"",INDEX('（様式１号）３整理番号表'!$AB$7:$AQ$12,MATCH(BF70,'（様式１号）３整理番号表'!$AA$7:$AA$12,0),MATCH(BG70,'（様式１号）３整理番号表'!$AB$6:$AQ$6,0)),0)</f>
        <v>0</v>
      </c>
      <c r="BI70" s="96" t="str">
        <f t="shared" ca="1" si="112"/>
        <v/>
      </c>
      <c r="BJ70" s="80" t="str">
        <f t="shared" ca="1" si="113"/>
        <v/>
      </c>
      <c r="BK70" s="81" t="str">
        <f t="shared" ca="1" si="44"/>
        <v/>
      </c>
      <c r="BL70" s="80" t="str">
        <f t="shared" ca="1" si="45"/>
        <v/>
      </c>
      <c r="BM70" s="79" t="str">
        <f t="shared" ca="1" si="46"/>
        <v/>
      </c>
      <c r="BN70" s="82" t="str">
        <f t="shared" ca="1" si="47"/>
        <v/>
      </c>
      <c r="BO70" s="83" t="str">
        <f t="shared" ca="1" si="48"/>
        <v/>
      </c>
      <c r="BP70" s="84" t="str">
        <f t="shared" ca="1" si="49"/>
        <v/>
      </c>
      <c r="BQ70" s="82" t="str">
        <f t="shared" ca="1" si="50"/>
        <v/>
      </c>
      <c r="BR70" s="97" t="str">
        <f t="shared" ca="1" si="51"/>
        <v/>
      </c>
      <c r="BS70" s="95" t="str">
        <f t="shared" ca="1" si="52"/>
        <v/>
      </c>
      <c r="BT70" s="184" t="str">
        <f t="shared" ca="1" si="9"/>
        <v/>
      </c>
      <c r="BU70" s="611" t="str">
        <f t="shared" ca="1" si="53"/>
        <v/>
      </c>
      <c r="BV70" s="77" t="str">
        <f t="shared" ca="1" si="54"/>
        <v/>
      </c>
      <c r="BW70" s="85" t="str">
        <f t="shared" ca="1" si="55"/>
        <v/>
      </c>
      <c r="BX70" s="86" t="str">
        <f t="shared" ca="1" si="56"/>
        <v/>
      </c>
      <c r="BY70" s="231">
        <f ca="1">IF('ポイント要件確認等（個別表）'!AD70=1,ROUNDDOWN('ポイント要件確認等（個別表）'!AV70,-3),IF('ポイント要件確認等（個別表）'!AD70=2,ROUNDDOWN('ポイント要件確認等（個別表）'!BH70,-3),IF('ポイント要件確認等（個別表）'!AD70=3,ROUNDDOWN('ポイント要件確認等（個別表）'!BT70,-3),0)))</f>
        <v>0</v>
      </c>
      <c r="BZ70" s="86" t="str">
        <f t="shared" ca="1" si="57"/>
        <v/>
      </c>
      <c r="CA70" s="232" t="str">
        <f t="shared" ca="1" si="58"/>
        <v/>
      </c>
      <c r="CB70" s="232">
        <f t="shared" ca="1" si="114"/>
        <v>0</v>
      </c>
      <c r="CC70" s="86" t="str">
        <f t="shared" ca="1" si="60"/>
        <v/>
      </c>
      <c r="CD70" s="86" t="str">
        <f t="shared" ca="1" si="61"/>
        <v/>
      </c>
      <c r="CE70" s="609"/>
      <c r="CF70" s="86" t="str">
        <f t="shared" ca="1" si="62"/>
        <v/>
      </c>
      <c r="CG70" s="185" t="str">
        <f t="shared" ca="1" si="63"/>
        <v/>
      </c>
      <c r="CH70" s="246" t="str">
        <f t="shared" ca="1" si="64"/>
        <v>含税額</v>
      </c>
      <c r="CI70" s="247" t="str">
        <f t="shared" ca="1" si="95"/>
        <v/>
      </c>
      <c r="CJ70" s="87" t="str">
        <f ca="1">IFERROR(IF(INDIRECT("'("&amp;'２個別表'!EO70&amp;")'!AR"&amp;84+EP70)&lt;&gt;1,"",1),"")</f>
        <v/>
      </c>
      <c r="CK70" s="244" t="str">
        <f t="shared" ca="1" si="119"/>
        <v/>
      </c>
      <c r="CL70" s="235" t="str">
        <f t="shared" ca="1" si="120"/>
        <v/>
      </c>
      <c r="CM70" s="239" t="str">
        <f t="shared" ca="1" si="121"/>
        <v/>
      </c>
      <c r="CN70" s="77" t="str">
        <f t="shared" ca="1" si="122"/>
        <v/>
      </c>
      <c r="CO70" s="93" t="str">
        <f ca="1">IFERROR(VLOOKUP(CN70,'（様式１号）３整理番号表'!$T$5:$V$15,2,FALSE),"")</f>
        <v/>
      </c>
      <c r="CP70" s="78" t="str">
        <f t="shared" ca="1" si="123"/>
        <v/>
      </c>
      <c r="CQ70" s="93" t="str">
        <f ca="1">IFERROR(VLOOKUP(CP70,'（様式１号）３整理番号表'!$T$19:$V$24,2,FALSE),"")</f>
        <v/>
      </c>
      <c r="CR70" s="78" t="str">
        <f ca="1">IFERROR(IF(INDIRECT("'("&amp;'２個別表'!EO70&amp;")'!AV"&amp;84+EP70)&lt;&gt;1,"",1),"")</f>
        <v/>
      </c>
      <c r="CS70" s="232">
        <f t="shared" ca="1" si="115"/>
        <v>0</v>
      </c>
      <c r="CT70" s="248">
        <f t="shared" ca="1" si="116"/>
        <v>0</v>
      </c>
      <c r="CU70" s="376" t="str">
        <f ca="1">IF(ER70="補強",IF(COUNTIFS($Z$11:Z70,Z70,$W$11:W70,1)=1,"１①",""),IF(COUNTIFS($Z$11:Z70,Z70,$W$11:W70,2)=1,"２①",""))</f>
        <v/>
      </c>
      <c r="CV70" s="57" t="str">
        <f t="shared" ca="1" si="126"/>
        <v/>
      </c>
      <c r="CW70" s="879" t="str">
        <f t="shared" ca="1" si="127"/>
        <v/>
      </c>
      <c r="CX70" s="256" t="str">
        <f t="shared" ca="1" si="12"/>
        <v/>
      </c>
      <c r="CY70" s="256" t="str">
        <f t="shared" ca="1" si="13"/>
        <v/>
      </c>
      <c r="CZ70" s="256" t="str">
        <f t="shared" ca="1" si="14"/>
        <v/>
      </c>
      <c r="DA70" s="256" t="str">
        <f t="shared" ca="1" si="15"/>
        <v/>
      </c>
      <c r="DB70" s="316" t="str">
        <f ca="1">IFERROR(VLOOKUP($CU70,'（様式１号）３整理番号表'!$Z$19:$AB$32,3,FALSE),"")</f>
        <v/>
      </c>
      <c r="DC70" s="259" t="str">
        <f t="shared" ca="1" si="72"/>
        <v>-</v>
      </c>
      <c r="DD70" s="618" t="str">
        <f t="shared" ca="1" si="73"/>
        <v/>
      </c>
      <c r="DE70" s="321" t="str">
        <f ca="1">IF(AND(AO70=18,AS70=1),IF(COUNTIFS($Y$11:Y70,Y70,$AS$11:AS70,1)=1,"２②",""),IF($CU70="１①",INDEX(INDIRECT("'("&amp;$EO70&amp;")'!AR116:BB116"),1,MATCH(INDIRECT("'("&amp;$EO70&amp;")'!C118"),INDIRECT("'("&amp;$EO70&amp;")'!AR119:BB119"),0)),""))</f>
        <v/>
      </c>
      <c r="DF70" s="324" t="str">
        <f t="shared" ca="1" si="100"/>
        <v/>
      </c>
      <c r="DG70" s="313" t="str">
        <f t="shared" ca="1" si="101"/>
        <v/>
      </c>
      <c r="DH70" s="313" t="str">
        <f t="shared" ca="1" si="102"/>
        <v/>
      </c>
      <c r="DI70" s="313" t="str">
        <f t="shared" ca="1" si="103"/>
        <v/>
      </c>
      <c r="DJ70" s="313" t="str">
        <f t="shared" ca="1" si="104"/>
        <v/>
      </c>
      <c r="DK70" s="328" t="str">
        <f t="shared" ca="1" si="105"/>
        <v/>
      </c>
      <c r="DL70" s="334" t="str">
        <f t="shared" ca="1" si="74"/>
        <v/>
      </c>
      <c r="DM70" s="915" t="str">
        <f t="shared" ca="1" si="106"/>
        <v/>
      </c>
      <c r="DN70" s="15"/>
      <c r="DO70" s="324"/>
      <c r="DP70" s="16"/>
      <c r="DQ70" s="16"/>
      <c r="DR70" s="16"/>
      <c r="DS70" s="16"/>
      <c r="DT70" s="318" t="str">
        <f>IFERROR(VLOOKUP($DN70,'（様式１号）３整理番号表'!$Z$19:$AB$32,3,FALSE),"")</f>
        <v/>
      </c>
      <c r="DU70" s="259" t="str">
        <f t="shared" si="75"/>
        <v/>
      </c>
      <c r="DV70" s="14"/>
      <c r="DW70" s="17" t="str">
        <f t="shared" ca="1" si="76"/>
        <v/>
      </c>
      <c r="DX70" s="88" t="str">
        <f t="shared" ca="1" si="99"/>
        <v/>
      </c>
      <c r="DZ70" s="339">
        <f t="shared" ca="1" si="132"/>
        <v>0</v>
      </c>
      <c r="EA70" s="339">
        <f t="shared" ca="1" si="132"/>
        <v>0</v>
      </c>
      <c r="EB70" s="339">
        <f t="shared" ca="1" si="132"/>
        <v>0</v>
      </c>
      <c r="EC70" s="339">
        <f t="shared" ca="1" si="132"/>
        <v>0</v>
      </c>
      <c r="ED70" s="339">
        <f t="shared" ca="1" si="132"/>
        <v>0</v>
      </c>
      <c r="EE70" s="339">
        <f t="shared" ca="1" si="132"/>
        <v>0</v>
      </c>
      <c r="EF70" s="339">
        <f t="shared" ca="1" si="132"/>
        <v>0</v>
      </c>
      <c r="EG70" s="339">
        <f t="shared" ca="1" si="132"/>
        <v>0</v>
      </c>
      <c r="EH70" s="339">
        <f t="shared" ca="1" si="132"/>
        <v>0</v>
      </c>
      <c r="EI70" s="339">
        <f t="shared" ca="1" si="132"/>
        <v>0</v>
      </c>
      <c r="EJ70" s="339">
        <f t="shared" ca="1" si="132"/>
        <v>0</v>
      </c>
      <c r="EK70" s="339">
        <f t="shared" ca="1" si="132"/>
        <v>0</v>
      </c>
      <c r="EL70" s="339">
        <f t="shared" ca="1" si="132"/>
        <v>0</v>
      </c>
      <c r="EM70" s="339">
        <f t="shared" ca="1" si="132"/>
        <v>0</v>
      </c>
      <c r="EO70" s="298" t="str">
        <f t="shared" ca="1" si="78"/>
        <v/>
      </c>
      <c r="EP70" s="298" t="str">
        <f t="shared" ca="1" si="96"/>
        <v/>
      </c>
      <c r="EQ70" s="298" t="str">
        <f t="shared" ca="1" si="97"/>
        <v/>
      </c>
      <c r="ER70" s="298" t="str">
        <f t="shared" ca="1" si="79"/>
        <v/>
      </c>
      <c r="ES70" s="298" t="str">
        <f ca="1">IFERROR(INDEX('郵便番号（石川県）'!$A$3:$F$2574,MATCH(INDIRECT("'("&amp;EO70&amp;")'!E7"),'郵便番号（石川県）'!$A$3:$A$2574,0),6),"")</f>
        <v/>
      </c>
      <c r="ET70" s="298" t="str">
        <f ca="1">IFERROR(INDEX('郵便番号（石川県）'!$A$3:$F$2574,MATCH(INDIRECT("'("&amp;$EO70&amp;")'!E7"),'郵便番号（石川県）'!$A$3:$A$2574,0),5),"")</f>
        <v/>
      </c>
      <c r="EU70" s="298" t="str">
        <f t="shared" ca="1" si="80"/>
        <v/>
      </c>
      <c r="EV70" s="298" t="str">
        <f t="shared" ca="1" si="81"/>
        <v/>
      </c>
      <c r="EW70" s="298" t="str">
        <f t="shared" ca="1" si="82"/>
        <v/>
      </c>
      <c r="EX70" s="298" t="str">
        <f t="shared" ca="1" si="83"/>
        <v/>
      </c>
      <c r="EY70" s="298" t="str">
        <f t="shared" ca="1" si="84"/>
        <v/>
      </c>
      <c r="EZ70" s="298" t="str">
        <f t="shared" ca="1" si="85"/>
        <v/>
      </c>
      <c r="FA70" s="298" t="str">
        <f t="shared" ca="1" si="86"/>
        <v/>
      </c>
      <c r="FB70" s="298" t="str">
        <f t="shared" ca="1" si="87"/>
        <v/>
      </c>
      <c r="FC70" s="298" t="str">
        <f t="shared" ca="1" si="88"/>
        <v/>
      </c>
      <c r="FD70" s="627" t="str">
        <f t="shared" ca="1" si="89"/>
        <v/>
      </c>
      <c r="FE70" s="630">
        <v>60</v>
      </c>
      <c r="FF70" s="299" t="str">
        <f t="shared" ca="1" si="90"/>
        <v/>
      </c>
      <c r="FG70" s="993" t="str">
        <f t="shared" ca="1" si="98"/>
        <v/>
      </c>
      <c r="FH70" s="672" t="str">
        <f t="shared" ca="1" si="91"/>
        <v/>
      </c>
      <c r="FI70" s="299">
        <f ca="1">COUNTIF($FH$11:FH70,"■")</f>
        <v>0</v>
      </c>
    </row>
    <row r="71" spans="1:165" ht="34.5" customHeight="1">
      <c r="A71" s="445">
        <f t="shared" ca="1" si="19"/>
        <v>0</v>
      </c>
      <c r="B71" s="446">
        <f>IF(R71&lt;&gt;"",IF(COUNTIF(R$11:R71,R71)=1,MAX(B$11:B70)+1,INDEX(B$11:B70,MATCH(R71,R$11:R70,0),1)),0)</f>
        <v>1</v>
      </c>
      <c r="C71" s="446">
        <f ca="1">IF(T71&lt;&gt;"",IF(COUNTIF(T$11:T71,T71)=1,MAX(C$11:C70)+1,INDEX(C$11:C70,MATCH(T71,T$11:T70,0),1)),0)</f>
        <v>0</v>
      </c>
      <c r="D71" s="446">
        <f ca="1">IF(U71&lt;&gt;"",IF(COUNTIF(U$11:U71,U71)=1,MAX(D$11:D70)+1,INDEX(D$11:D70,MATCH(U71,U$11:U70,0),1)),0)</f>
        <v>0</v>
      </c>
      <c r="E71" s="446">
        <f ca="1">IF(S71&lt;&gt;"",IF(COUNTIF(S$11:S71,S71)=1,MAX(E$11:E70)+1,INDEX(E$11:E70,MATCH(S71,S$11:S70,0),1)),0)</f>
        <v>0</v>
      </c>
      <c r="F71" s="446">
        <f ca="1">IF(Z71&lt;&gt;"",IF(COUNTIF(Z$11:Z71,Z71)=1,MAX(F$11:F70)+1,INDEX(F$11:F70,MATCH(Z71,Z$11:Z70,0),1)),0)</f>
        <v>0</v>
      </c>
      <c r="G71" s="447" cm="1">
        <f t="array" aca="1" ref="G71" ca="1">IF(Z71&lt;&gt;"",IF(COUNTIFS(Z$11:Z71,Z71,W$11:W71,W71)=1,MAX(G$11:G70)+1,INDEX(G$11:G70,MATCH(Z71&amp;W71,Z$11:Z70&amp;W$11:W71,0),1)),0)</f>
        <v>0</v>
      </c>
      <c r="H71" s="447">
        <f t="shared" ca="1" si="20"/>
        <v>0</v>
      </c>
      <c r="I71" s="447">
        <f ca="1">IF(T71="",0,IF(COUNTIF(T$11:T71,T71)=1,1,0))</f>
        <v>0</v>
      </c>
      <c r="J71" s="447">
        <f ca="1">IF(U71="",0,IF(COUNTIF(U$11:U71,U71)=1,1,0))</f>
        <v>0</v>
      </c>
      <c r="K71" s="447">
        <f ca="1">IF(S71="",0,IF(COUNTIF(S$11:S71,S71)=1,1,0))</f>
        <v>0</v>
      </c>
      <c r="L71" s="446">
        <f ca="1">IF(Z71="",0,IF(COUNTIF(Z$11:Z71,Z71)=1,1,0))</f>
        <v>0</v>
      </c>
      <c r="M71" s="767">
        <f ca="1">IF($W71=2,IF(COUNTIFS($W$11:$W71,2,$Z$11:$Z71,$Z71)=1,1,0),0)</f>
        <v>0</v>
      </c>
      <c r="N71" s="767">
        <f ca="1">IF($W71=1,IF(COUNTIFS($W$11:$W71,2,$Z$11:$Z71,$Z71)=1,1,0),0)</f>
        <v>0</v>
      </c>
      <c r="O71" s="446">
        <f ca="1">IF(H71=0,0,IF(COUNTIF(Z$11:Z71,Z71)=1,1,0))</f>
        <v>0</v>
      </c>
      <c r="P71" s="448" t="str">
        <f t="shared" ca="1" si="21"/>
        <v>石川県</v>
      </c>
      <c r="Q71" s="89">
        <f t="shared" ca="1" si="22"/>
        <v>61</v>
      </c>
      <c r="R71" s="170" t="s">
        <v>459</v>
      </c>
      <c r="S71" s="357" t="str">
        <f t="shared" ca="1" si="92"/>
        <v/>
      </c>
      <c r="T71" s="357" t="str">
        <f t="shared" ca="1" si="93"/>
        <v/>
      </c>
      <c r="U71" s="58" t="str">
        <f t="shared" ca="1" si="117"/>
        <v/>
      </c>
      <c r="V71" s="58" t="str">
        <f t="shared" ca="1" si="118"/>
        <v/>
      </c>
      <c r="W71" s="210" t="str">
        <f t="shared" ca="1" si="94"/>
        <v/>
      </c>
      <c r="X71" s="369">
        <f ca="1">IFERROR(VLOOKUP(W71,'（様式１号）３整理番号表'!$B$4:$H$5,2,FALSE),0)</f>
        <v>0</v>
      </c>
      <c r="Y71" s="768" t="str" cm="1">
        <f t="array" aca="1" ref="Y71" ca="1">IF(AND(D71=0,F71=0),"",IF(COUNTIF(D$11:D71,D71)=1,1,IF(COUNTIFS(D$11:D71,D71,F$11:F71,F71)=1,INDEX((D$11:D71,F$11:F71,Y$11:Y71),MATCH(_xlfn.MAXIFS(F$11:F70,D$11:D70,D71),$F$11:F71,0),1,3)+1,INDEX((D$11:D71,F$11:F71,Y$11:Y71),MATCH(D71&amp;F71,D$11:D71&amp;F$11:F71,0),1,3))))</f>
        <v/>
      </c>
      <c r="Z71" s="40" t="str">
        <f t="shared" ca="1" si="107"/>
        <v/>
      </c>
      <c r="AA71" s="78" t="str">
        <f t="shared" ca="1" si="25"/>
        <v/>
      </c>
      <c r="AB71" s="93">
        <f ca="1">IFERROR(VLOOKUP(AA71,'（様式１号）３整理番号表'!$B$10:$H$16,2,FALSE),0)</f>
        <v>0</v>
      </c>
      <c r="AC71" s="78" t="str">
        <f t="shared" ca="1" si="26"/>
        <v/>
      </c>
      <c r="AD71" s="78" t="str">
        <f t="shared" ca="1" si="27"/>
        <v/>
      </c>
      <c r="AE71" s="93">
        <f ca="1">IFERROR(VLOOKUP(AD71,'（様式１号）３整理番号表'!$B$21:$H$22,2,FALSE),0)</f>
        <v>0</v>
      </c>
      <c r="AF71" s="78" t="str">
        <f t="shared" ca="1" si="3"/>
        <v/>
      </c>
      <c r="AG71" s="93">
        <f ca="1">IFERROR(VLOOKUP(AF71,'（様式１号）３整理番号表'!$B$26:$H$31,2,FALSE),0)</f>
        <v>0</v>
      </c>
      <c r="AH71" s="78" t="str">
        <f t="shared" ca="1" si="28"/>
        <v/>
      </c>
      <c r="AI71" s="93">
        <f ca="1">IFERROR(VLOOKUP(AH71,'（様式１号）３整理番号表'!$J$5:$N$59,2,FALSE),0)</f>
        <v>0</v>
      </c>
      <c r="AJ71" s="77" t="str">
        <f t="shared" ca="1" si="29"/>
        <v/>
      </c>
      <c r="AK71" s="93">
        <f ca="1">IFERROR(VLOOKUP(AJ71,'（様式１号）３整理番号表'!$P$5:$R$29,2,FALSE),0)</f>
        <v>0</v>
      </c>
      <c r="AL71" s="96" t="str">
        <f t="shared" ca="1" si="30"/>
        <v/>
      </c>
      <c r="AM71" s="96" t="str">
        <f t="shared" ca="1" si="31"/>
        <v/>
      </c>
      <c r="AN71" s="96"/>
      <c r="AO71" s="77" t="str">
        <f t="shared" ca="1" si="32"/>
        <v/>
      </c>
      <c r="AP71" s="93">
        <f ca="1">IFERROR(VLOOKUP(AO71,'（様式１号）３整理番号表'!$P$5:$R$29,2,FALSE),0)</f>
        <v>0</v>
      </c>
      <c r="AQ71" s="78" t="str">
        <f t="shared" ca="1" si="33"/>
        <v/>
      </c>
      <c r="AR71" s="93">
        <f t="shared" ca="1" si="110"/>
        <v>0</v>
      </c>
      <c r="AS71" s="78" t="str">
        <f t="shared" ca="1" si="35"/>
        <v/>
      </c>
      <c r="AT71" s="40" t="str">
        <f t="shared" ca="1" si="36"/>
        <v/>
      </c>
      <c r="AU71" s="93" t="str">
        <f t="shared" ca="1" si="111"/>
        <v/>
      </c>
      <c r="AV71" s="212" t="str">
        <f t="shared" ca="1" si="38"/>
        <v/>
      </c>
      <c r="AW71" s="81" t="str">
        <f t="shared" ca="1" si="39"/>
        <v/>
      </c>
      <c r="AX71" s="622" t="str">
        <f t="shared" ca="1" si="129"/>
        <v/>
      </c>
      <c r="AY71" s="622" t="str">
        <f t="shared" ca="1" si="129"/>
        <v/>
      </c>
      <c r="AZ71" s="622" t="str">
        <f t="shared" ca="1" si="129"/>
        <v/>
      </c>
      <c r="BA71" s="622" t="str">
        <f t="shared" ca="1" si="129"/>
        <v/>
      </c>
      <c r="BB71" s="622" t="str">
        <f t="shared" ca="1" si="40"/>
        <v/>
      </c>
      <c r="BC71" s="622" t="str">
        <f t="shared" ca="1" si="130"/>
        <v/>
      </c>
      <c r="BD71" s="622" t="str">
        <f t="shared" ca="1" si="130"/>
        <v/>
      </c>
      <c r="BE71" s="622" t="str">
        <f t="shared" ca="1" si="130"/>
        <v/>
      </c>
      <c r="BF71" s="77" t="str">
        <f t="shared" ca="1" si="41"/>
        <v/>
      </c>
      <c r="BG71" s="78" t="str">
        <f t="shared" ca="1" si="42"/>
        <v/>
      </c>
      <c r="BH71" s="94">
        <f ca="1">IF(BF71&lt;&gt;"",INDEX('（様式１号）３整理番号表'!$AB$7:$AQ$12,MATCH(BF71,'（様式１号）３整理番号表'!$AA$7:$AA$12,0),MATCH(BG71,'（様式１号）３整理番号表'!$AB$6:$AQ$6,0)),0)</f>
        <v>0</v>
      </c>
      <c r="BI71" s="96" t="str">
        <f t="shared" ca="1" si="112"/>
        <v/>
      </c>
      <c r="BJ71" s="80" t="str">
        <f t="shared" ca="1" si="113"/>
        <v/>
      </c>
      <c r="BK71" s="81" t="str">
        <f t="shared" ca="1" si="44"/>
        <v/>
      </c>
      <c r="BL71" s="80" t="str">
        <f t="shared" ca="1" si="45"/>
        <v/>
      </c>
      <c r="BM71" s="79" t="str">
        <f t="shared" ca="1" si="46"/>
        <v/>
      </c>
      <c r="BN71" s="82" t="str">
        <f t="shared" ca="1" si="47"/>
        <v/>
      </c>
      <c r="BO71" s="83" t="str">
        <f t="shared" ca="1" si="48"/>
        <v/>
      </c>
      <c r="BP71" s="84" t="str">
        <f t="shared" ca="1" si="49"/>
        <v/>
      </c>
      <c r="BQ71" s="82" t="str">
        <f t="shared" ca="1" si="50"/>
        <v/>
      </c>
      <c r="BR71" s="97" t="str">
        <f t="shared" ca="1" si="51"/>
        <v/>
      </c>
      <c r="BS71" s="95" t="str">
        <f t="shared" ca="1" si="52"/>
        <v/>
      </c>
      <c r="BT71" s="184" t="str">
        <f t="shared" ca="1" si="9"/>
        <v/>
      </c>
      <c r="BU71" s="611" t="str">
        <f t="shared" ca="1" si="53"/>
        <v/>
      </c>
      <c r="BV71" s="77" t="str">
        <f t="shared" ca="1" si="54"/>
        <v/>
      </c>
      <c r="BW71" s="85" t="str">
        <f t="shared" ca="1" si="55"/>
        <v/>
      </c>
      <c r="BX71" s="86" t="str">
        <f t="shared" ca="1" si="56"/>
        <v/>
      </c>
      <c r="BY71" s="231">
        <f ca="1">IF('ポイント要件確認等（個別表）'!AD71=1,ROUNDDOWN('ポイント要件確認等（個別表）'!AV71,-3),IF('ポイント要件確認等（個別表）'!AD71=2,ROUNDDOWN('ポイント要件確認等（個別表）'!BH71,-3),IF('ポイント要件確認等（個別表）'!AD71=3,ROUNDDOWN('ポイント要件確認等（個別表）'!BT71,-3),0)))</f>
        <v>0</v>
      </c>
      <c r="BZ71" s="86" t="str">
        <f t="shared" ca="1" si="57"/>
        <v/>
      </c>
      <c r="CA71" s="232" t="str">
        <f t="shared" ca="1" si="58"/>
        <v/>
      </c>
      <c r="CB71" s="232">
        <f t="shared" ca="1" si="114"/>
        <v>0</v>
      </c>
      <c r="CC71" s="86" t="str">
        <f t="shared" ca="1" si="60"/>
        <v/>
      </c>
      <c r="CD71" s="86" t="str">
        <f t="shared" ca="1" si="61"/>
        <v/>
      </c>
      <c r="CE71" s="609"/>
      <c r="CF71" s="86" t="str">
        <f t="shared" ca="1" si="62"/>
        <v/>
      </c>
      <c r="CG71" s="185" t="str">
        <f t="shared" ca="1" si="63"/>
        <v/>
      </c>
      <c r="CH71" s="246" t="str">
        <f t="shared" ca="1" si="64"/>
        <v>含税額</v>
      </c>
      <c r="CI71" s="247" t="str">
        <f t="shared" ca="1" si="95"/>
        <v/>
      </c>
      <c r="CJ71" s="87" t="str">
        <f ca="1">IFERROR(IF(INDIRECT("'("&amp;'２個別表'!EO71&amp;")'!AR"&amp;84+EP71)&lt;&gt;1,"",1),"")</f>
        <v/>
      </c>
      <c r="CK71" s="244" t="str">
        <f t="shared" ca="1" si="119"/>
        <v/>
      </c>
      <c r="CL71" s="235" t="str">
        <f t="shared" ca="1" si="120"/>
        <v/>
      </c>
      <c r="CM71" s="239" t="str">
        <f t="shared" ca="1" si="121"/>
        <v/>
      </c>
      <c r="CN71" s="77" t="str">
        <f t="shared" ca="1" si="122"/>
        <v/>
      </c>
      <c r="CO71" s="93" t="str">
        <f ca="1">IFERROR(VLOOKUP(CN71,'（様式１号）３整理番号表'!$T$5:$V$15,2,FALSE),"")</f>
        <v/>
      </c>
      <c r="CP71" s="78" t="str">
        <f t="shared" ca="1" si="123"/>
        <v/>
      </c>
      <c r="CQ71" s="93" t="str">
        <f ca="1">IFERROR(VLOOKUP(CP71,'（様式１号）３整理番号表'!$T$19:$V$24,2,FALSE),"")</f>
        <v/>
      </c>
      <c r="CR71" s="78" t="str">
        <f ca="1">IFERROR(IF(INDIRECT("'("&amp;'２個別表'!EO71&amp;")'!AV"&amp;84+EP71)&lt;&gt;1,"",1),"")</f>
        <v/>
      </c>
      <c r="CS71" s="232">
        <f t="shared" ca="1" si="115"/>
        <v>0</v>
      </c>
      <c r="CT71" s="248">
        <f t="shared" ca="1" si="116"/>
        <v>0</v>
      </c>
      <c r="CU71" s="376" t="str">
        <f ca="1">IF(ER71="補強",IF(COUNTIFS($Z$11:Z71,Z71,$W$11:W71,1)=1,"１①",""),IF(COUNTIFS($Z$11:Z71,Z71,$W$11:W71,2)=1,"２①",""))</f>
        <v/>
      </c>
      <c r="CV71" s="57" t="str">
        <f t="shared" ca="1" si="126"/>
        <v/>
      </c>
      <c r="CW71" s="879" t="str">
        <f t="shared" ca="1" si="127"/>
        <v/>
      </c>
      <c r="CX71" s="256" t="str">
        <f t="shared" ca="1" si="12"/>
        <v/>
      </c>
      <c r="CY71" s="256" t="str">
        <f t="shared" ca="1" si="13"/>
        <v/>
      </c>
      <c r="CZ71" s="256" t="str">
        <f t="shared" ca="1" si="14"/>
        <v/>
      </c>
      <c r="DA71" s="256" t="str">
        <f t="shared" ca="1" si="15"/>
        <v/>
      </c>
      <c r="DB71" s="316" t="str">
        <f ca="1">IFERROR(VLOOKUP($CU71,'（様式１号）３整理番号表'!$Z$19:$AB$32,3,FALSE),"")</f>
        <v/>
      </c>
      <c r="DC71" s="259" t="str">
        <f t="shared" ca="1" si="72"/>
        <v>-</v>
      </c>
      <c r="DD71" s="618" t="str">
        <f t="shared" ca="1" si="73"/>
        <v/>
      </c>
      <c r="DE71" s="321" t="str">
        <f ca="1">IF(AND(AO71=18,AS71=1),IF(COUNTIFS($Y$11:Y71,Y71,$AS$11:AS71,1)=1,"２②",""),IF($CU71="１①",INDEX(INDIRECT("'("&amp;$EO71&amp;")'!AR116:BB116"),1,MATCH(INDIRECT("'("&amp;$EO71&amp;")'!C118"),INDIRECT("'("&amp;$EO71&amp;")'!AR119:BB119"),0)),""))</f>
        <v/>
      </c>
      <c r="DF71" s="324" t="str">
        <f t="shared" ca="1" si="100"/>
        <v/>
      </c>
      <c r="DG71" s="313" t="str">
        <f t="shared" ca="1" si="101"/>
        <v/>
      </c>
      <c r="DH71" s="313" t="str">
        <f t="shared" ca="1" si="102"/>
        <v/>
      </c>
      <c r="DI71" s="313" t="str">
        <f t="shared" ca="1" si="103"/>
        <v/>
      </c>
      <c r="DJ71" s="313" t="str">
        <f t="shared" ca="1" si="104"/>
        <v/>
      </c>
      <c r="DK71" s="328" t="str">
        <f t="shared" ca="1" si="105"/>
        <v/>
      </c>
      <c r="DL71" s="334" t="str">
        <f t="shared" ca="1" si="74"/>
        <v/>
      </c>
      <c r="DM71" s="915" t="str">
        <f t="shared" ca="1" si="106"/>
        <v/>
      </c>
      <c r="DN71" s="15"/>
      <c r="DO71" s="324"/>
      <c r="DP71" s="16"/>
      <c r="DQ71" s="16"/>
      <c r="DR71" s="16"/>
      <c r="DS71" s="16"/>
      <c r="DT71" s="318" t="str">
        <f>IFERROR(VLOOKUP($DN71,'（様式１号）３整理番号表'!$Z$19:$AB$32,3,FALSE),"")</f>
        <v/>
      </c>
      <c r="DU71" s="259" t="str">
        <f t="shared" si="75"/>
        <v/>
      </c>
      <c r="DV71" s="14"/>
      <c r="DW71" s="17" t="str">
        <f t="shared" ca="1" si="76"/>
        <v/>
      </c>
      <c r="DX71" s="88" t="str">
        <f t="shared" ca="1" si="99"/>
        <v/>
      </c>
      <c r="DZ71" s="339">
        <f t="shared" ca="1" si="132"/>
        <v>0</v>
      </c>
      <c r="EA71" s="339">
        <f t="shared" ca="1" si="132"/>
        <v>0</v>
      </c>
      <c r="EB71" s="339">
        <f t="shared" ca="1" si="132"/>
        <v>0</v>
      </c>
      <c r="EC71" s="339">
        <f t="shared" ca="1" si="132"/>
        <v>0</v>
      </c>
      <c r="ED71" s="339">
        <f t="shared" ca="1" si="132"/>
        <v>0</v>
      </c>
      <c r="EE71" s="339">
        <f t="shared" ca="1" si="132"/>
        <v>0</v>
      </c>
      <c r="EF71" s="339">
        <f t="shared" ca="1" si="132"/>
        <v>0</v>
      </c>
      <c r="EG71" s="339">
        <f t="shared" ca="1" si="132"/>
        <v>0</v>
      </c>
      <c r="EH71" s="339">
        <f t="shared" ca="1" si="132"/>
        <v>0</v>
      </c>
      <c r="EI71" s="339">
        <f t="shared" ca="1" si="132"/>
        <v>0</v>
      </c>
      <c r="EJ71" s="339">
        <f t="shared" ca="1" si="132"/>
        <v>0</v>
      </c>
      <c r="EK71" s="339">
        <f t="shared" ca="1" si="132"/>
        <v>0</v>
      </c>
      <c r="EL71" s="339">
        <f t="shared" ca="1" si="132"/>
        <v>0</v>
      </c>
      <c r="EM71" s="339">
        <f t="shared" ca="1" si="132"/>
        <v>0</v>
      </c>
      <c r="EO71" s="298" t="str">
        <f t="shared" ca="1" si="78"/>
        <v/>
      </c>
      <c r="EP71" s="298" t="str">
        <f t="shared" ca="1" si="96"/>
        <v/>
      </c>
      <c r="EQ71" s="298" t="str">
        <f t="shared" ca="1" si="97"/>
        <v/>
      </c>
      <c r="ER71" s="298" t="str">
        <f t="shared" ca="1" si="79"/>
        <v/>
      </c>
      <c r="ES71" s="298" t="str">
        <f ca="1">IFERROR(INDEX('郵便番号（石川県）'!$A$3:$F$2574,MATCH(INDIRECT("'("&amp;EO71&amp;")'!E7"),'郵便番号（石川県）'!$A$3:$A$2574,0),6),"")</f>
        <v/>
      </c>
      <c r="ET71" s="298" t="str">
        <f ca="1">IFERROR(INDEX('郵便番号（石川県）'!$A$3:$F$2574,MATCH(INDIRECT("'("&amp;$EO71&amp;")'!E7"),'郵便番号（石川県）'!$A$3:$A$2574,0),5),"")</f>
        <v/>
      </c>
      <c r="EU71" s="298" t="str">
        <f t="shared" ca="1" si="80"/>
        <v/>
      </c>
      <c r="EV71" s="298" t="str">
        <f t="shared" ca="1" si="81"/>
        <v/>
      </c>
      <c r="EW71" s="298" t="str">
        <f t="shared" ca="1" si="82"/>
        <v/>
      </c>
      <c r="EX71" s="298" t="str">
        <f t="shared" ca="1" si="83"/>
        <v/>
      </c>
      <c r="EY71" s="298" t="str">
        <f t="shared" ca="1" si="84"/>
        <v/>
      </c>
      <c r="EZ71" s="298" t="str">
        <f t="shared" ca="1" si="85"/>
        <v/>
      </c>
      <c r="FA71" s="298" t="str">
        <f t="shared" ca="1" si="86"/>
        <v/>
      </c>
      <c r="FB71" s="298" t="str">
        <f t="shared" ca="1" si="87"/>
        <v/>
      </c>
      <c r="FC71" s="298" t="str">
        <f t="shared" ca="1" si="88"/>
        <v/>
      </c>
      <c r="FD71" s="627" t="str">
        <f t="shared" ca="1" si="89"/>
        <v/>
      </c>
      <c r="FE71" s="629">
        <v>61</v>
      </c>
      <c r="FF71" s="299" t="str">
        <f t="shared" ca="1" si="90"/>
        <v/>
      </c>
      <c r="FG71" s="993" t="str">
        <f t="shared" ca="1" si="98"/>
        <v/>
      </c>
      <c r="FH71" s="672" t="str">
        <f t="shared" ca="1" si="91"/>
        <v/>
      </c>
      <c r="FI71" s="299">
        <f ca="1">COUNTIF($FH$11:FH71,"■")</f>
        <v>0</v>
      </c>
    </row>
    <row r="72" spans="1:165" ht="34.5" customHeight="1">
      <c r="A72" s="445">
        <f t="shared" ca="1" si="19"/>
        <v>0</v>
      </c>
      <c r="B72" s="446">
        <f>IF(R72&lt;&gt;"",IF(COUNTIF(R$11:R72,R72)=1,MAX(B$11:B71)+1,INDEX(B$11:B71,MATCH(R72,R$11:R71,0),1)),0)</f>
        <v>1</v>
      </c>
      <c r="C72" s="446">
        <f ca="1">IF(T72&lt;&gt;"",IF(COUNTIF(T$11:T72,T72)=1,MAX(C$11:C71)+1,INDEX(C$11:C71,MATCH(T72,T$11:T71,0),1)),0)</f>
        <v>0</v>
      </c>
      <c r="D72" s="446">
        <f ca="1">IF(U72&lt;&gt;"",IF(COUNTIF(U$11:U72,U72)=1,MAX(D$11:D71)+1,INDEX(D$11:D71,MATCH(U72,U$11:U71,0),1)),0)</f>
        <v>0</v>
      </c>
      <c r="E72" s="446">
        <f ca="1">IF(S72&lt;&gt;"",IF(COUNTIF(S$11:S72,S72)=1,MAX(E$11:E71)+1,INDEX(E$11:E71,MATCH(S72,S$11:S71,0),1)),0)</f>
        <v>0</v>
      </c>
      <c r="F72" s="446">
        <f ca="1">IF(Z72&lt;&gt;"",IF(COUNTIF(Z$11:Z72,Z72)=1,MAX(F$11:F71)+1,INDEX(F$11:F71,MATCH(Z72,Z$11:Z71,0),1)),0)</f>
        <v>0</v>
      </c>
      <c r="G72" s="447" cm="1">
        <f t="array" aca="1" ref="G72" ca="1">IF(Z72&lt;&gt;"",IF(COUNTIFS(Z$11:Z72,Z72,W$11:W72,W72)=1,MAX(G$11:G71)+1,INDEX(G$11:G71,MATCH(Z72&amp;W72,Z$11:Z71&amp;W$11:W72,0),1)),0)</f>
        <v>0</v>
      </c>
      <c r="H72" s="447">
        <f t="shared" ca="1" si="20"/>
        <v>0</v>
      </c>
      <c r="I72" s="447">
        <f ca="1">IF(T72="",0,IF(COUNTIF(T$11:T72,T72)=1,1,0))</f>
        <v>0</v>
      </c>
      <c r="J72" s="447">
        <f ca="1">IF(U72="",0,IF(COUNTIF(U$11:U72,U72)=1,1,0))</f>
        <v>0</v>
      </c>
      <c r="K72" s="447">
        <f ca="1">IF(S72="",0,IF(COUNTIF(S$11:S72,S72)=1,1,0))</f>
        <v>0</v>
      </c>
      <c r="L72" s="446">
        <f ca="1">IF(Z72="",0,IF(COUNTIF(Z$11:Z72,Z72)=1,1,0))</f>
        <v>0</v>
      </c>
      <c r="M72" s="767">
        <f ca="1">IF($W72=2,IF(COUNTIFS($W$11:$W72,2,$Z$11:$Z72,$Z72)=1,1,0),0)</f>
        <v>0</v>
      </c>
      <c r="N72" s="767">
        <f ca="1">IF($W72=1,IF(COUNTIFS($W$11:$W72,2,$Z$11:$Z72,$Z72)=1,1,0),0)</f>
        <v>0</v>
      </c>
      <c r="O72" s="446">
        <f ca="1">IF(H72=0,0,IF(COUNTIF(Z$11:Z72,Z72)=1,1,0))</f>
        <v>0</v>
      </c>
      <c r="P72" s="448" t="str">
        <f t="shared" ca="1" si="21"/>
        <v>石川県</v>
      </c>
      <c r="Q72" s="89">
        <f t="shared" ca="1" si="22"/>
        <v>62</v>
      </c>
      <c r="R72" s="170" t="s">
        <v>459</v>
      </c>
      <c r="S72" s="357" t="str">
        <f t="shared" ca="1" si="92"/>
        <v/>
      </c>
      <c r="T72" s="357" t="str">
        <f t="shared" ca="1" si="93"/>
        <v/>
      </c>
      <c r="U72" s="58" t="str">
        <f t="shared" ca="1" si="117"/>
        <v/>
      </c>
      <c r="V72" s="58" t="str">
        <f t="shared" ca="1" si="118"/>
        <v/>
      </c>
      <c r="W72" s="210" t="str">
        <f t="shared" ca="1" si="94"/>
        <v/>
      </c>
      <c r="X72" s="369">
        <f ca="1">IFERROR(VLOOKUP(W72,'（様式１号）３整理番号表'!$B$4:$H$5,2,FALSE),0)</f>
        <v>0</v>
      </c>
      <c r="Y72" s="768" t="str" cm="1">
        <f t="array" aca="1" ref="Y72" ca="1">IF(AND(D72=0,F72=0),"",IF(COUNTIF(D$11:D72,D72)=1,1,IF(COUNTIFS(D$11:D72,D72,F$11:F72,F72)=1,INDEX((D$11:D72,F$11:F72,Y$11:Y72),MATCH(_xlfn.MAXIFS(F$11:F71,D$11:D71,D72),$F$11:F72,0),1,3)+1,INDEX((D$11:D72,F$11:F72,Y$11:Y72),MATCH(D72&amp;F72,D$11:D72&amp;F$11:F72,0),1,3))))</f>
        <v/>
      </c>
      <c r="Z72" s="40" t="str">
        <f t="shared" ca="1" si="107"/>
        <v/>
      </c>
      <c r="AA72" s="78" t="str">
        <f t="shared" ca="1" si="25"/>
        <v/>
      </c>
      <c r="AB72" s="93">
        <f ca="1">IFERROR(VLOOKUP(AA72,'（様式１号）３整理番号表'!$B$10:$H$16,2,FALSE),0)</f>
        <v>0</v>
      </c>
      <c r="AC72" s="78" t="str">
        <f t="shared" ca="1" si="26"/>
        <v/>
      </c>
      <c r="AD72" s="78" t="str">
        <f t="shared" ca="1" si="27"/>
        <v/>
      </c>
      <c r="AE72" s="93">
        <f ca="1">IFERROR(VLOOKUP(AD72,'（様式１号）３整理番号表'!$B$21:$H$22,2,FALSE),0)</f>
        <v>0</v>
      </c>
      <c r="AF72" s="78" t="str">
        <f t="shared" ca="1" si="3"/>
        <v/>
      </c>
      <c r="AG72" s="93">
        <f ca="1">IFERROR(VLOOKUP(AF72,'（様式１号）３整理番号表'!$B$26:$H$31,2,FALSE),0)</f>
        <v>0</v>
      </c>
      <c r="AH72" s="78" t="str">
        <f t="shared" ca="1" si="28"/>
        <v/>
      </c>
      <c r="AI72" s="93">
        <f ca="1">IFERROR(VLOOKUP(AH72,'（様式１号）３整理番号表'!$J$5:$N$59,2,FALSE),0)</f>
        <v>0</v>
      </c>
      <c r="AJ72" s="77" t="str">
        <f t="shared" ca="1" si="29"/>
        <v/>
      </c>
      <c r="AK72" s="93">
        <f ca="1">IFERROR(VLOOKUP(AJ72,'（様式１号）３整理番号表'!$P$5:$R$29,2,FALSE),0)</f>
        <v>0</v>
      </c>
      <c r="AL72" s="96" t="str">
        <f t="shared" ca="1" si="30"/>
        <v/>
      </c>
      <c r="AM72" s="96" t="str">
        <f t="shared" ca="1" si="31"/>
        <v/>
      </c>
      <c r="AN72" s="96"/>
      <c r="AO72" s="77" t="str">
        <f t="shared" ca="1" si="32"/>
        <v/>
      </c>
      <c r="AP72" s="93">
        <f ca="1">IFERROR(VLOOKUP(AO72,'（様式１号）３整理番号表'!$P$5:$R$29,2,FALSE),0)</f>
        <v>0</v>
      </c>
      <c r="AQ72" s="78" t="str">
        <f t="shared" ca="1" si="33"/>
        <v/>
      </c>
      <c r="AR72" s="93">
        <f t="shared" ca="1" si="110"/>
        <v>0</v>
      </c>
      <c r="AS72" s="78" t="str">
        <f t="shared" ca="1" si="35"/>
        <v/>
      </c>
      <c r="AT72" s="40" t="str">
        <f t="shared" ca="1" si="36"/>
        <v/>
      </c>
      <c r="AU72" s="93" t="str">
        <f t="shared" ca="1" si="111"/>
        <v/>
      </c>
      <c r="AV72" s="212" t="str">
        <f t="shared" ca="1" si="38"/>
        <v/>
      </c>
      <c r="AW72" s="81" t="str">
        <f t="shared" ca="1" si="39"/>
        <v/>
      </c>
      <c r="AX72" s="622" t="str">
        <f t="shared" ca="1" si="129"/>
        <v/>
      </c>
      <c r="AY72" s="622" t="str">
        <f t="shared" ca="1" si="129"/>
        <v/>
      </c>
      <c r="AZ72" s="622" t="str">
        <f t="shared" ca="1" si="129"/>
        <v/>
      </c>
      <c r="BA72" s="622" t="str">
        <f t="shared" ca="1" si="129"/>
        <v/>
      </c>
      <c r="BB72" s="622" t="str">
        <f t="shared" ca="1" si="40"/>
        <v/>
      </c>
      <c r="BC72" s="622" t="str">
        <f t="shared" ca="1" si="130"/>
        <v/>
      </c>
      <c r="BD72" s="622" t="str">
        <f t="shared" ca="1" si="130"/>
        <v/>
      </c>
      <c r="BE72" s="622" t="str">
        <f t="shared" ca="1" si="130"/>
        <v/>
      </c>
      <c r="BF72" s="77" t="str">
        <f t="shared" ca="1" si="41"/>
        <v/>
      </c>
      <c r="BG72" s="78" t="str">
        <f t="shared" ca="1" si="42"/>
        <v/>
      </c>
      <c r="BH72" s="94">
        <f ca="1">IF(BF72&lt;&gt;"",INDEX('（様式１号）３整理番号表'!$AB$7:$AQ$12,MATCH(BF72,'（様式１号）３整理番号表'!$AA$7:$AA$12,0),MATCH(BG72,'（様式１号）３整理番号表'!$AB$6:$AQ$6,0)),0)</f>
        <v>0</v>
      </c>
      <c r="BI72" s="96" t="str">
        <f t="shared" ca="1" si="112"/>
        <v/>
      </c>
      <c r="BJ72" s="80" t="str">
        <f t="shared" ca="1" si="113"/>
        <v/>
      </c>
      <c r="BK72" s="81" t="str">
        <f t="shared" ca="1" si="44"/>
        <v/>
      </c>
      <c r="BL72" s="80" t="str">
        <f t="shared" ca="1" si="45"/>
        <v/>
      </c>
      <c r="BM72" s="79" t="str">
        <f t="shared" ca="1" si="46"/>
        <v/>
      </c>
      <c r="BN72" s="82" t="str">
        <f t="shared" ca="1" si="47"/>
        <v/>
      </c>
      <c r="BO72" s="83" t="str">
        <f t="shared" ca="1" si="48"/>
        <v/>
      </c>
      <c r="BP72" s="84" t="str">
        <f t="shared" ca="1" si="49"/>
        <v/>
      </c>
      <c r="BQ72" s="82" t="str">
        <f t="shared" ca="1" si="50"/>
        <v/>
      </c>
      <c r="BR72" s="97" t="str">
        <f t="shared" ca="1" si="51"/>
        <v/>
      </c>
      <c r="BS72" s="95" t="str">
        <f t="shared" ca="1" si="52"/>
        <v/>
      </c>
      <c r="BT72" s="184" t="str">
        <f t="shared" ca="1" si="9"/>
        <v/>
      </c>
      <c r="BU72" s="611" t="str">
        <f t="shared" ca="1" si="53"/>
        <v/>
      </c>
      <c r="BV72" s="77" t="str">
        <f t="shared" ca="1" si="54"/>
        <v/>
      </c>
      <c r="BW72" s="85" t="str">
        <f t="shared" ca="1" si="55"/>
        <v/>
      </c>
      <c r="BX72" s="86" t="str">
        <f t="shared" ca="1" si="56"/>
        <v/>
      </c>
      <c r="BY72" s="231">
        <f ca="1">IF('ポイント要件確認等（個別表）'!AD72=1,ROUNDDOWN('ポイント要件確認等（個別表）'!AV72,-3),IF('ポイント要件確認等（個別表）'!AD72=2,ROUNDDOWN('ポイント要件確認等（個別表）'!BH72,-3),IF('ポイント要件確認等（個別表）'!AD72=3,ROUNDDOWN('ポイント要件確認等（個別表）'!BT72,-3),0)))</f>
        <v>0</v>
      </c>
      <c r="BZ72" s="86" t="str">
        <f t="shared" ca="1" si="57"/>
        <v/>
      </c>
      <c r="CA72" s="232" t="str">
        <f t="shared" ca="1" si="58"/>
        <v/>
      </c>
      <c r="CB72" s="232">
        <f t="shared" ca="1" si="114"/>
        <v>0</v>
      </c>
      <c r="CC72" s="86" t="str">
        <f t="shared" ca="1" si="60"/>
        <v/>
      </c>
      <c r="CD72" s="86" t="str">
        <f t="shared" ca="1" si="61"/>
        <v/>
      </c>
      <c r="CE72" s="609"/>
      <c r="CF72" s="86" t="str">
        <f t="shared" ca="1" si="62"/>
        <v/>
      </c>
      <c r="CG72" s="185" t="str">
        <f t="shared" ca="1" si="63"/>
        <v/>
      </c>
      <c r="CH72" s="246" t="str">
        <f t="shared" ca="1" si="64"/>
        <v>含税額</v>
      </c>
      <c r="CI72" s="247" t="str">
        <f t="shared" ca="1" si="95"/>
        <v/>
      </c>
      <c r="CJ72" s="87" t="str">
        <f ca="1">IFERROR(IF(INDIRECT("'("&amp;'２個別表'!EO72&amp;")'!AR"&amp;84+EP72)&lt;&gt;1,"",1),"")</f>
        <v/>
      </c>
      <c r="CK72" s="244" t="str">
        <f t="shared" ca="1" si="119"/>
        <v/>
      </c>
      <c r="CL72" s="235" t="str">
        <f t="shared" ca="1" si="120"/>
        <v/>
      </c>
      <c r="CM72" s="239" t="str">
        <f t="shared" ca="1" si="121"/>
        <v/>
      </c>
      <c r="CN72" s="77" t="str">
        <f t="shared" ca="1" si="122"/>
        <v/>
      </c>
      <c r="CO72" s="93" t="str">
        <f ca="1">IFERROR(VLOOKUP(CN72,'（様式１号）３整理番号表'!$T$5:$V$15,2,FALSE),"")</f>
        <v/>
      </c>
      <c r="CP72" s="78" t="str">
        <f t="shared" ca="1" si="123"/>
        <v/>
      </c>
      <c r="CQ72" s="93" t="str">
        <f ca="1">IFERROR(VLOOKUP(CP72,'（様式１号）３整理番号表'!$T$19:$V$24,2,FALSE),"")</f>
        <v/>
      </c>
      <c r="CR72" s="78" t="str">
        <f ca="1">IFERROR(IF(INDIRECT("'("&amp;'２個別表'!EO72&amp;")'!AV"&amp;84+EP72)&lt;&gt;1,"",1),"")</f>
        <v/>
      </c>
      <c r="CS72" s="232">
        <f t="shared" ca="1" si="115"/>
        <v>0</v>
      </c>
      <c r="CT72" s="248">
        <f t="shared" ca="1" si="116"/>
        <v>0</v>
      </c>
      <c r="CU72" s="376" t="str">
        <f ca="1">IF(ER72="補強",IF(COUNTIFS($Z$11:Z72,Z72,$W$11:W72,1)=1,"１①",""),IF(COUNTIFS($Z$11:Z72,Z72,$W$11:W72,2)=1,"２①",""))</f>
        <v/>
      </c>
      <c r="CV72" s="57" t="str">
        <f t="shared" ref="CV72:CV75" ca="1" si="133">IF(CU72="１①",IF(INDIRECT("'("&amp;EO72&amp;")'!c114")="１① 付加価値額の拡大（１人当たり）",2,1),"")</f>
        <v/>
      </c>
      <c r="CW72" s="56" t="str">
        <f t="shared" ref="CW72:CW76" ca="1" si="134">IF(CU72="２①",5,IF(CU72="１①",INDIRECT("'("&amp;EO72&amp;")'!M114"),""))</f>
        <v/>
      </c>
      <c r="CX72" s="256" t="str">
        <f t="shared" ca="1" si="12"/>
        <v/>
      </c>
      <c r="CY72" s="256" t="str">
        <f t="shared" ca="1" si="13"/>
        <v/>
      </c>
      <c r="CZ72" s="256" t="str">
        <f t="shared" ca="1" si="14"/>
        <v/>
      </c>
      <c r="DA72" s="256" t="str">
        <f t="shared" ca="1" si="15"/>
        <v/>
      </c>
      <c r="DB72" s="316" t="str">
        <f ca="1">IFERROR(VLOOKUP($CU72,'（様式１号）３整理番号表'!$Z$19:$AB$32,3,FALSE),"")</f>
        <v/>
      </c>
      <c r="DC72" s="259" t="str">
        <f t="shared" ca="1" si="72"/>
        <v>-</v>
      </c>
      <c r="DD72" s="618" t="str">
        <f t="shared" ca="1" si="73"/>
        <v/>
      </c>
      <c r="DE72" s="321" t="str">
        <f ca="1">IF(AND(AO72=18,AS72=1),IF(COUNTIFS($Y$11:Y72,Y72,$AS$11:AS72,1)=1,"２②",""),IF($CU72="１①",INDEX(INDIRECT("'("&amp;$EO72&amp;")'!AR116:BB116"),1,MATCH(INDIRECT("'("&amp;$EO72&amp;")'!C118"),INDIRECT("'("&amp;$EO72&amp;")'!AR119:BB119"),0)),""))</f>
        <v/>
      </c>
      <c r="DF72" s="324" t="str">
        <f t="shared" ca="1" si="100"/>
        <v/>
      </c>
      <c r="DG72" s="313" t="str">
        <f t="shared" ca="1" si="101"/>
        <v/>
      </c>
      <c r="DH72" s="313" t="str">
        <f t="shared" ca="1" si="102"/>
        <v/>
      </c>
      <c r="DI72" s="313" t="str">
        <f t="shared" ca="1" si="103"/>
        <v/>
      </c>
      <c r="DJ72" s="313" t="str">
        <f t="shared" ca="1" si="104"/>
        <v/>
      </c>
      <c r="DK72" s="328" t="str">
        <f t="shared" ca="1" si="105"/>
        <v/>
      </c>
      <c r="DL72" s="334" t="str">
        <f t="shared" ca="1" si="74"/>
        <v/>
      </c>
      <c r="DM72" s="915" t="str">
        <f t="shared" ca="1" si="106"/>
        <v/>
      </c>
      <c r="DN72" s="15"/>
      <c r="DO72" s="324"/>
      <c r="DP72" s="16"/>
      <c r="DQ72" s="16"/>
      <c r="DR72" s="16"/>
      <c r="DS72" s="16"/>
      <c r="DT72" s="318" t="str">
        <f>IFERROR(VLOOKUP($DN72,'（様式１号）３整理番号表'!$Z$19:$AB$32,3,FALSE),"")</f>
        <v/>
      </c>
      <c r="DU72" s="259" t="str">
        <f t="shared" si="75"/>
        <v/>
      </c>
      <c r="DV72" s="14"/>
      <c r="DW72" s="17" t="str">
        <f t="shared" ca="1" si="76"/>
        <v/>
      </c>
      <c r="DX72" s="88" t="str">
        <f t="shared" ca="1" si="99"/>
        <v/>
      </c>
      <c r="DZ72" s="339">
        <f t="shared" ca="1" si="132"/>
        <v>0</v>
      </c>
      <c r="EA72" s="339">
        <f t="shared" ca="1" si="132"/>
        <v>0</v>
      </c>
      <c r="EB72" s="339">
        <f t="shared" ca="1" si="132"/>
        <v>0</v>
      </c>
      <c r="EC72" s="339">
        <f t="shared" ca="1" si="132"/>
        <v>0</v>
      </c>
      <c r="ED72" s="339">
        <f t="shared" ca="1" si="132"/>
        <v>0</v>
      </c>
      <c r="EE72" s="339">
        <f t="shared" ca="1" si="132"/>
        <v>0</v>
      </c>
      <c r="EF72" s="339">
        <f t="shared" ca="1" si="132"/>
        <v>0</v>
      </c>
      <c r="EG72" s="339">
        <f t="shared" ca="1" si="132"/>
        <v>0</v>
      </c>
      <c r="EH72" s="339">
        <f t="shared" ca="1" si="132"/>
        <v>0</v>
      </c>
      <c r="EI72" s="339">
        <f t="shared" ca="1" si="132"/>
        <v>0</v>
      </c>
      <c r="EJ72" s="339">
        <f t="shared" ca="1" si="132"/>
        <v>0</v>
      </c>
      <c r="EK72" s="339">
        <f t="shared" ca="1" si="132"/>
        <v>0</v>
      </c>
      <c r="EL72" s="339">
        <f t="shared" ca="1" si="132"/>
        <v>0</v>
      </c>
      <c r="EM72" s="339">
        <f t="shared" ca="1" si="132"/>
        <v>0</v>
      </c>
      <c r="EO72" s="298" t="str">
        <f t="shared" ca="1" si="78"/>
        <v/>
      </c>
      <c r="EP72" s="298" t="str">
        <f t="shared" ca="1" si="96"/>
        <v/>
      </c>
      <c r="EQ72" s="298" t="str">
        <f t="shared" ca="1" si="97"/>
        <v/>
      </c>
      <c r="ER72" s="298" t="str">
        <f t="shared" ca="1" si="79"/>
        <v/>
      </c>
      <c r="ES72" s="298" t="str">
        <f ca="1">IFERROR(INDEX('郵便番号（石川県）'!$A$3:$F$2574,MATCH(INDIRECT("'("&amp;EO72&amp;")'!E7"),'郵便番号（石川県）'!$A$3:$A$2574,0),6),"")</f>
        <v/>
      </c>
      <c r="ET72" s="298" t="str">
        <f ca="1">IFERROR(INDEX('郵便番号（石川県）'!$A$3:$F$2574,MATCH(INDIRECT("'("&amp;$EO72&amp;")'!E7"),'郵便番号（石川県）'!$A$3:$A$2574,0),5),"")</f>
        <v/>
      </c>
      <c r="EU72" s="298" t="str">
        <f t="shared" ca="1" si="80"/>
        <v/>
      </c>
      <c r="EV72" s="298" t="str">
        <f t="shared" ca="1" si="81"/>
        <v/>
      </c>
      <c r="EW72" s="298" t="str">
        <f t="shared" ca="1" si="82"/>
        <v/>
      </c>
      <c r="EX72" s="298" t="str">
        <f t="shared" ca="1" si="83"/>
        <v/>
      </c>
      <c r="EY72" s="298" t="str">
        <f t="shared" ca="1" si="84"/>
        <v/>
      </c>
      <c r="EZ72" s="298" t="str">
        <f t="shared" ca="1" si="85"/>
        <v/>
      </c>
      <c r="FA72" s="298" t="str">
        <f t="shared" ca="1" si="86"/>
        <v/>
      </c>
      <c r="FB72" s="298" t="str">
        <f t="shared" ca="1" si="87"/>
        <v/>
      </c>
      <c r="FC72" s="298" t="str">
        <f t="shared" ca="1" si="88"/>
        <v/>
      </c>
      <c r="FD72" s="627" t="str">
        <f t="shared" ca="1" si="89"/>
        <v/>
      </c>
      <c r="FE72" s="630">
        <v>62</v>
      </c>
      <c r="FF72" s="299" t="str">
        <f t="shared" ca="1" si="90"/>
        <v/>
      </c>
      <c r="FG72" s="993" t="str">
        <f t="shared" ca="1" si="98"/>
        <v/>
      </c>
      <c r="FH72" s="672" t="str">
        <f t="shared" ca="1" si="91"/>
        <v/>
      </c>
      <c r="FI72" s="299">
        <f ca="1">COUNTIF($FH$11:FH72,"■")</f>
        <v>0</v>
      </c>
    </row>
    <row r="73" spans="1:165" ht="34.5" customHeight="1">
      <c r="A73" s="445">
        <f t="shared" ca="1" si="19"/>
        <v>0</v>
      </c>
      <c r="B73" s="446">
        <f>IF(R73&lt;&gt;"",IF(COUNTIF(R$11:R73,R73)=1,MAX(B$11:B72)+1,INDEX(B$11:B72,MATCH(R73,R$11:R72,0),1)),0)</f>
        <v>1</v>
      </c>
      <c r="C73" s="446">
        <f ca="1">IF(T73&lt;&gt;"",IF(COUNTIF(T$11:T73,T73)=1,MAX(C$11:C72)+1,INDEX(C$11:C72,MATCH(T73,T$11:T72,0),1)),0)</f>
        <v>0</v>
      </c>
      <c r="D73" s="446">
        <f ca="1">IF(U73&lt;&gt;"",IF(COUNTIF(U$11:U73,U73)=1,MAX(D$11:D72)+1,INDEX(D$11:D72,MATCH(U73,U$11:U72,0),1)),0)</f>
        <v>0</v>
      </c>
      <c r="E73" s="446">
        <f ca="1">IF(S73&lt;&gt;"",IF(COUNTIF(S$11:S73,S73)=1,MAX(E$11:E72)+1,INDEX(E$11:E72,MATCH(S73,S$11:S72,0),1)),0)</f>
        <v>0</v>
      </c>
      <c r="F73" s="446">
        <f ca="1">IF(Z73&lt;&gt;"",IF(COUNTIF(Z$11:Z73,Z73)=1,MAX(F$11:F72)+1,INDEX(F$11:F72,MATCH(Z73,Z$11:Z72,0),1)),0)</f>
        <v>0</v>
      </c>
      <c r="G73" s="447" cm="1">
        <f t="array" aca="1" ref="G73" ca="1">IF(Z73&lt;&gt;"",IF(COUNTIFS(Z$11:Z73,Z73,W$11:W73,W73)=1,MAX(G$11:G72)+1,INDEX(G$11:G72,MATCH(Z73&amp;W73,Z$11:Z72&amp;W$11:W73,0),1)),0)</f>
        <v>0</v>
      </c>
      <c r="H73" s="447">
        <f t="shared" ca="1" si="20"/>
        <v>0</v>
      </c>
      <c r="I73" s="447">
        <f ca="1">IF(T73="",0,IF(COUNTIF(T$11:T73,T73)=1,1,0))</f>
        <v>0</v>
      </c>
      <c r="J73" s="447">
        <f ca="1">IF(U73="",0,IF(COUNTIF(U$11:U73,U73)=1,1,0))</f>
        <v>0</v>
      </c>
      <c r="K73" s="447">
        <f ca="1">IF(S73="",0,IF(COUNTIF(S$11:S73,S73)=1,1,0))</f>
        <v>0</v>
      </c>
      <c r="L73" s="446">
        <f ca="1">IF(Z73="",0,IF(COUNTIF(Z$11:Z73,Z73)=1,1,0))</f>
        <v>0</v>
      </c>
      <c r="M73" s="767">
        <f ca="1">IF($W73=2,IF(COUNTIFS($W$11:$W73,2,$Z$11:$Z73,$Z73)=1,1,0),0)</f>
        <v>0</v>
      </c>
      <c r="N73" s="767">
        <f ca="1">IF($W73=1,IF(COUNTIFS($W$11:$W73,2,$Z$11:$Z73,$Z73)=1,1,0),0)</f>
        <v>0</v>
      </c>
      <c r="O73" s="446">
        <f ca="1">IF(H73=0,0,IF(COUNTIF(Z$11:Z73,Z73)=1,1,0))</f>
        <v>0</v>
      </c>
      <c r="P73" s="448" t="str">
        <f t="shared" ca="1" si="21"/>
        <v>石川県</v>
      </c>
      <c r="Q73" s="89">
        <f t="shared" ca="1" si="22"/>
        <v>63</v>
      </c>
      <c r="R73" s="170" t="s">
        <v>459</v>
      </c>
      <c r="S73" s="357" t="str">
        <f t="shared" ca="1" si="92"/>
        <v/>
      </c>
      <c r="T73" s="357" t="str">
        <f t="shared" ca="1" si="93"/>
        <v/>
      </c>
      <c r="U73" s="58" t="str">
        <f t="shared" ca="1" si="117"/>
        <v/>
      </c>
      <c r="V73" s="58" t="str">
        <f t="shared" ca="1" si="118"/>
        <v/>
      </c>
      <c r="W73" s="210" t="str">
        <f t="shared" ca="1" si="94"/>
        <v/>
      </c>
      <c r="X73" s="369">
        <f ca="1">IFERROR(VLOOKUP(W73,'（様式１号）３整理番号表'!$B$4:$H$5,2,FALSE),0)</f>
        <v>0</v>
      </c>
      <c r="Y73" s="768" t="str" cm="1">
        <f t="array" aca="1" ref="Y73" ca="1">IF(AND(D73=0,F73=0),"",IF(COUNTIF(D$11:D73,D73)=1,1,IF(COUNTIFS(D$11:D73,D73,F$11:F73,F73)=1,INDEX((D$11:D73,F$11:F73,Y$11:Y73),MATCH(_xlfn.MAXIFS(F$11:F72,D$11:D72,D73),$F$11:F73,0),1,3)+1,INDEX((D$11:D73,F$11:F73,Y$11:Y73),MATCH(D73&amp;F73,D$11:D73&amp;F$11:F73,0),1,3))))</f>
        <v/>
      </c>
      <c r="Z73" s="40" t="str">
        <f t="shared" ca="1" si="107"/>
        <v/>
      </c>
      <c r="AA73" s="78" t="str">
        <f t="shared" ca="1" si="25"/>
        <v/>
      </c>
      <c r="AB73" s="93">
        <f ca="1">IFERROR(VLOOKUP(AA73,'（様式１号）３整理番号表'!$B$10:$H$16,2,FALSE),0)</f>
        <v>0</v>
      </c>
      <c r="AC73" s="78" t="str">
        <f t="shared" ca="1" si="26"/>
        <v/>
      </c>
      <c r="AD73" s="78" t="str">
        <f t="shared" ca="1" si="27"/>
        <v/>
      </c>
      <c r="AE73" s="93">
        <f ca="1">IFERROR(VLOOKUP(AD73,'（様式１号）３整理番号表'!$B$21:$H$22,2,FALSE),0)</f>
        <v>0</v>
      </c>
      <c r="AF73" s="78" t="str">
        <f t="shared" ca="1" si="3"/>
        <v/>
      </c>
      <c r="AG73" s="93">
        <f ca="1">IFERROR(VLOOKUP(AF73,'（様式１号）３整理番号表'!$B$26:$H$31,2,FALSE),0)</f>
        <v>0</v>
      </c>
      <c r="AH73" s="78" t="str">
        <f t="shared" ca="1" si="28"/>
        <v/>
      </c>
      <c r="AI73" s="93">
        <f ca="1">IFERROR(VLOOKUP(AH73,'（様式１号）３整理番号表'!$J$5:$N$59,2,FALSE),0)</f>
        <v>0</v>
      </c>
      <c r="AJ73" s="77" t="str">
        <f t="shared" ca="1" si="29"/>
        <v/>
      </c>
      <c r="AK73" s="93">
        <f ca="1">IFERROR(VLOOKUP(AJ73,'（様式１号）３整理番号表'!$P$5:$R$29,2,FALSE),0)</f>
        <v>0</v>
      </c>
      <c r="AL73" s="96" t="str">
        <f t="shared" ca="1" si="30"/>
        <v/>
      </c>
      <c r="AM73" s="96" t="str">
        <f t="shared" ca="1" si="31"/>
        <v/>
      </c>
      <c r="AN73" s="96"/>
      <c r="AO73" s="77" t="str">
        <f t="shared" ca="1" si="32"/>
        <v/>
      </c>
      <c r="AP73" s="93">
        <f ca="1">IFERROR(VLOOKUP(AO73,'（様式１号）３整理番号表'!$P$5:$R$29,2,FALSE),0)</f>
        <v>0</v>
      </c>
      <c r="AQ73" s="78" t="str">
        <f t="shared" ca="1" si="33"/>
        <v/>
      </c>
      <c r="AR73" s="93">
        <f t="shared" ca="1" si="110"/>
        <v>0</v>
      </c>
      <c r="AS73" s="78" t="str">
        <f t="shared" ca="1" si="35"/>
        <v/>
      </c>
      <c r="AT73" s="40" t="str">
        <f t="shared" ca="1" si="36"/>
        <v/>
      </c>
      <c r="AU73" s="93" t="str">
        <f t="shared" ca="1" si="111"/>
        <v/>
      </c>
      <c r="AV73" s="212" t="str">
        <f t="shared" ca="1" si="38"/>
        <v/>
      </c>
      <c r="AW73" s="81" t="str">
        <f t="shared" ca="1" si="39"/>
        <v/>
      </c>
      <c r="AX73" s="622" t="str">
        <f t="shared" ca="1" si="129"/>
        <v/>
      </c>
      <c r="AY73" s="622" t="str">
        <f t="shared" ca="1" si="129"/>
        <v/>
      </c>
      <c r="AZ73" s="622" t="str">
        <f t="shared" ca="1" si="129"/>
        <v/>
      </c>
      <c r="BA73" s="622" t="str">
        <f t="shared" ca="1" si="129"/>
        <v/>
      </c>
      <c r="BB73" s="622" t="str">
        <f t="shared" ca="1" si="40"/>
        <v/>
      </c>
      <c r="BC73" s="622" t="str">
        <f t="shared" ca="1" si="130"/>
        <v/>
      </c>
      <c r="BD73" s="622" t="str">
        <f t="shared" ca="1" si="130"/>
        <v/>
      </c>
      <c r="BE73" s="622" t="str">
        <f t="shared" ca="1" si="130"/>
        <v/>
      </c>
      <c r="BF73" s="77" t="str">
        <f t="shared" ca="1" si="41"/>
        <v/>
      </c>
      <c r="BG73" s="78" t="str">
        <f t="shared" ca="1" si="42"/>
        <v/>
      </c>
      <c r="BH73" s="94">
        <f ca="1">IF(BF73&lt;&gt;"",INDEX('（様式１号）３整理番号表'!$AB$7:$AQ$12,MATCH(BF73,'（様式１号）３整理番号表'!$AA$7:$AA$12,0),MATCH(BG73,'（様式１号）３整理番号表'!$AB$6:$AQ$6,0)),0)</f>
        <v>0</v>
      </c>
      <c r="BI73" s="96" t="str">
        <f t="shared" ca="1" si="112"/>
        <v/>
      </c>
      <c r="BJ73" s="80" t="str">
        <f t="shared" ca="1" si="113"/>
        <v/>
      </c>
      <c r="BK73" s="81" t="str">
        <f t="shared" ca="1" si="44"/>
        <v/>
      </c>
      <c r="BL73" s="80" t="str">
        <f t="shared" ca="1" si="45"/>
        <v/>
      </c>
      <c r="BM73" s="79" t="str">
        <f t="shared" ca="1" si="46"/>
        <v/>
      </c>
      <c r="BN73" s="82" t="str">
        <f t="shared" ca="1" si="47"/>
        <v/>
      </c>
      <c r="BO73" s="83" t="str">
        <f t="shared" ca="1" si="48"/>
        <v/>
      </c>
      <c r="BP73" s="84" t="str">
        <f t="shared" ca="1" si="49"/>
        <v/>
      </c>
      <c r="BQ73" s="82" t="str">
        <f t="shared" ca="1" si="50"/>
        <v/>
      </c>
      <c r="BR73" s="97" t="str">
        <f t="shared" ca="1" si="51"/>
        <v/>
      </c>
      <c r="BS73" s="95" t="str">
        <f t="shared" ca="1" si="52"/>
        <v/>
      </c>
      <c r="BT73" s="184" t="str">
        <f t="shared" ca="1" si="9"/>
        <v/>
      </c>
      <c r="BU73" s="611" t="str">
        <f t="shared" ca="1" si="53"/>
        <v/>
      </c>
      <c r="BV73" s="77" t="str">
        <f t="shared" ca="1" si="54"/>
        <v/>
      </c>
      <c r="BW73" s="85" t="str">
        <f t="shared" ca="1" si="55"/>
        <v/>
      </c>
      <c r="BX73" s="86" t="str">
        <f t="shared" ca="1" si="56"/>
        <v/>
      </c>
      <c r="BY73" s="231">
        <f ca="1">IF('ポイント要件確認等（個別表）'!AD73=1,ROUNDDOWN('ポイント要件確認等（個別表）'!AV73,-3),IF('ポイント要件確認等（個別表）'!AD73=2,ROUNDDOWN('ポイント要件確認等（個別表）'!BH73,-3),IF('ポイント要件確認等（個別表）'!AD73=3,ROUNDDOWN('ポイント要件確認等（個別表）'!BT73,-3),0)))</f>
        <v>0</v>
      </c>
      <c r="BZ73" s="86" t="str">
        <f t="shared" ca="1" si="57"/>
        <v/>
      </c>
      <c r="CA73" s="232" t="str">
        <f t="shared" ca="1" si="58"/>
        <v/>
      </c>
      <c r="CB73" s="232">
        <f t="shared" ca="1" si="114"/>
        <v>0</v>
      </c>
      <c r="CC73" s="86" t="str">
        <f t="shared" ca="1" si="60"/>
        <v/>
      </c>
      <c r="CD73" s="86" t="str">
        <f t="shared" ca="1" si="61"/>
        <v/>
      </c>
      <c r="CE73" s="609"/>
      <c r="CF73" s="86" t="str">
        <f t="shared" ca="1" si="62"/>
        <v/>
      </c>
      <c r="CG73" s="185" t="str">
        <f t="shared" ca="1" si="63"/>
        <v/>
      </c>
      <c r="CH73" s="246" t="str">
        <f t="shared" ca="1" si="64"/>
        <v>含税額</v>
      </c>
      <c r="CI73" s="247" t="str">
        <f t="shared" ca="1" si="95"/>
        <v/>
      </c>
      <c r="CJ73" s="87" t="str">
        <f ca="1">IFERROR(IF(INDIRECT("'("&amp;'２個別表'!EO73&amp;")'!AR"&amp;84+EP73)&lt;&gt;1,"",1),"")</f>
        <v/>
      </c>
      <c r="CK73" s="244" t="str">
        <f t="shared" ca="1" si="119"/>
        <v/>
      </c>
      <c r="CL73" s="235" t="str">
        <f t="shared" ca="1" si="120"/>
        <v/>
      </c>
      <c r="CM73" s="239" t="str">
        <f t="shared" ca="1" si="121"/>
        <v/>
      </c>
      <c r="CN73" s="77" t="str">
        <f t="shared" ca="1" si="122"/>
        <v/>
      </c>
      <c r="CO73" s="93" t="str">
        <f ca="1">IFERROR(VLOOKUP(CN73,'（様式１号）３整理番号表'!$T$5:$V$15,2,FALSE),"")</f>
        <v/>
      </c>
      <c r="CP73" s="78" t="str">
        <f t="shared" ca="1" si="123"/>
        <v/>
      </c>
      <c r="CQ73" s="93" t="str">
        <f ca="1">IFERROR(VLOOKUP(CP73,'（様式１号）３整理番号表'!$T$19:$V$24,2,FALSE),"")</f>
        <v/>
      </c>
      <c r="CR73" s="78" t="str">
        <f ca="1">IFERROR(IF(INDIRECT("'("&amp;'２個別表'!EO73&amp;")'!AV"&amp;84+EP73)&lt;&gt;1,"",1),"")</f>
        <v/>
      </c>
      <c r="CS73" s="232">
        <f t="shared" ca="1" si="115"/>
        <v>0</v>
      </c>
      <c r="CT73" s="248">
        <f t="shared" ca="1" si="116"/>
        <v>0</v>
      </c>
      <c r="CU73" s="376" t="str">
        <f ca="1">IF(ER73="補強",IF(COUNTIFS($Z$11:Z73,Z73,$W$11:W73,1)=1,"１①",""),IF(COUNTIFS($Z$11:Z73,Z73,$W$11:W73,2)=1,"２①",""))</f>
        <v/>
      </c>
      <c r="CV73" s="57" t="str">
        <f t="shared" ca="1" si="133"/>
        <v/>
      </c>
      <c r="CW73" s="56" t="str">
        <f t="shared" ca="1" si="134"/>
        <v/>
      </c>
      <c r="CX73" s="256" t="str">
        <f t="shared" ca="1" si="12"/>
        <v/>
      </c>
      <c r="CY73" s="256" t="str">
        <f t="shared" ca="1" si="13"/>
        <v/>
      </c>
      <c r="CZ73" s="256" t="str">
        <f t="shared" ca="1" si="14"/>
        <v/>
      </c>
      <c r="DA73" s="256" t="str">
        <f t="shared" ca="1" si="15"/>
        <v/>
      </c>
      <c r="DB73" s="316" t="str">
        <f ca="1">IFERROR(VLOOKUP($CU73,'（様式１号）３整理番号表'!$Z$19:$AB$32,3,FALSE),"")</f>
        <v/>
      </c>
      <c r="DC73" s="259" t="str">
        <f t="shared" ca="1" si="72"/>
        <v>-</v>
      </c>
      <c r="DD73" s="618" t="str">
        <f t="shared" ca="1" si="73"/>
        <v/>
      </c>
      <c r="DE73" s="321" t="str">
        <f ca="1">IF(AND(AO73=18,AS73=1),IF(COUNTIFS($Y$11:Y73,Y73,$AS$11:AS73,1)=1,"２②",""),IF($CU73="１①",INDEX(INDIRECT("'("&amp;$EO73&amp;")'!AR116:BB116"),1,MATCH(INDIRECT("'("&amp;$EO73&amp;")'!C118"),INDIRECT("'("&amp;$EO73&amp;")'!AR119:BB119"),0)),""))</f>
        <v/>
      </c>
      <c r="DF73" s="324" t="str">
        <f t="shared" ca="1" si="100"/>
        <v/>
      </c>
      <c r="DG73" s="313" t="str">
        <f t="shared" ca="1" si="101"/>
        <v/>
      </c>
      <c r="DH73" s="313" t="str">
        <f t="shared" ca="1" si="102"/>
        <v/>
      </c>
      <c r="DI73" s="313" t="str">
        <f t="shared" ca="1" si="103"/>
        <v/>
      </c>
      <c r="DJ73" s="313" t="str">
        <f t="shared" ca="1" si="104"/>
        <v/>
      </c>
      <c r="DK73" s="328" t="str">
        <f t="shared" ca="1" si="105"/>
        <v/>
      </c>
      <c r="DL73" s="334" t="str">
        <f t="shared" ca="1" si="74"/>
        <v/>
      </c>
      <c r="DM73" s="915" t="str">
        <f t="shared" ca="1" si="106"/>
        <v/>
      </c>
      <c r="DN73" s="15"/>
      <c r="DO73" s="324"/>
      <c r="DP73" s="16"/>
      <c r="DQ73" s="16"/>
      <c r="DR73" s="16"/>
      <c r="DS73" s="16"/>
      <c r="DT73" s="318" t="str">
        <f>IFERROR(VLOOKUP($DN73,'（様式１号）３整理番号表'!$Z$19:$AB$32,3,FALSE),"")</f>
        <v/>
      </c>
      <c r="DU73" s="259" t="str">
        <f t="shared" si="75"/>
        <v/>
      </c>
      <c r="DV73" s="14"/>
      <c r="DW73" s="17" t="str">
        <f t="shared" ca="1" si="76"/>
        <v/>
      </c>
      <c r="DX73" s="88" t="str">
        <f t="shared" ca="1" si="99"/>
        <v/>
      </c>
      <c r="DZ73" s="339">
        <f t="shared" ca="1" si="132"/>
        <v>0</v>
      </c>
      <c r="EA73" s="339">
        <f t="shared" ca="1" si="132"/>
        <v>0</v>
      </c>
      <c r="EB73" s="339">
        <f t="shared" ca="1" si="132"/>
        <v>0</v>
      </c>
      <c r="EC73" s="339">
        <f t="shared" ca="1" si="132"/>
        <v>0</v>
      </c>
      <c r="ED73" s="339">
        <f t="shared" ca="1" si="132"/>
        <v>0</v>
      </c>
      <c r="EE73" s="339">
        <f t="shared" ca="1" si="132"/>
        <v>0</v>
      </c>
      <c r="EF73" s="339">
        <f t="shared" ca="1" si="132"/>
        <v>0</v>
      </c>
      <c r="EG73" s="339">
        <f t="shared" ca="1" si="132"/>
        <v>0</v>
      </c>
      <c r="EH73" s="339">
        <f t="shared" ca="1" si="132"/>
        <v>0</v>
      </c>
      <c r="EI73" s="339">
        <f t="shared" ca="1" si="132"/>
        <v>0</v>
      </c>
      <c r="EJ73" s="339">
        <f t="shared" ca="1" si="132"/>
        <v>0</v>
      </c>
      <c r="EK73" s="339">
        <f t="shared" ca="1" si="132"/>
        <v>0</v>
      </c>
      <c r="EL73" s="339">
        <f t="shared" ca="1" si="132"/>
        <v>0</v>
      </c>
      <c r="EM73" s="339">
        <f t="shared" ca="1" si="132"/>
        <v>0</v>
      </c>
      <c r="EO73" s="298" t="str">
        <f t="shared" ca="1" si="78"/>
        <v/>
      </c>
      <c r="EP73" s="298" t="str">
        <f t="shared" ca="1" si="96"/>
        <v/>
      </c>
      <c r="EQ73" s="298" t="str">
        <f t="shared" ca="1" si="97"/>
        <v/>
      </c>
      <c r="ER73" s="298" t="str">
        <f t="shared" ca="1" si="79"/>
        <v/>
      </c>
      <c r="ES73" s="298" t="str">
        <f ca="1">IFERROR(INDEX('郵便番号（石川県）'!$A$3:$F$2574,MATCH(INDIRECT("'("&amp;EO73&amp;")'!E7"),'郵便番号（石川県）'!$A$3:$A$2574,0),6),"")</f>
        <v/>
      </c>
      <c r="ET73" s="298" t="str">
        <f ca="1">IFERROR(INDEX('郵便番号（石川県）'!$A$3:$F$2574,MATCH(INDIRECT("'("&amp;$EO73&amp;")'!E7"),'郵便番号（石川県）'!$A$3:$A$2574,0),5),"")</f>
        <v/>
      </c>
      <c r="EU73" s="298" t="str">
        <f t="shared" ca="1" si="80"/>
        <v/>
      </c>
      <c r="EV73" s="298" t="str">
        <f t="shared" ca="1" si="81"/>
        <v/>
      </c>
      <c r="EW73" s="298" t="str">
        <f t="shared" ca="1" si="82"/>
        <v/>
      </c>
      <c r="EX73" s="298" t="str">
        <f t="shared" ca="1" si="83"/>
        <v/>
      </c>
      <c r="EY73" s="298" t="str">
        <f t="shared" ca="1" si="84"/>
        <v/>
      </c>
      <c r="EZ73" s="298" t="str">
        <f t="shared" ca="1" si="85"/>
        <v/>
      </c>
      <c r="FA73" s="298" t="str">
        <f t="shared" ca="1" si="86"/>
        <v/>
      </c>
      <c r="FB73" s="298" t="str">
        <f t="shared" ca="1" si="87"/>
        <v/>
      </c>
      <c r="FC73" s="298" t="str">
        <f t="shared" ca="1" si="88"/>
        <v/>
      </c>
      <c r="FD73" s="627" t="str">
        <f t="shared" ca="1" si="89"/>
        <v/>
      </c>
      <c r="FE73" s="629">
        <v>63</v>
      </c>
      <c r="FF73" s="299" t="str">
        <f t="shared" ca="1" si="90"/>
        <v/>
      </c>
      <c r="FG73" s="993" t="str">
        <f t="shared" ca="1" si="98"/>
        <v/>
      </c>
      <c r="FH73" s="672" t="str">
        <f t="shared" ca="1" si="91"/>
        <v/>
      </c>
      <c r="FI73" s="299">
        <f ca="1">COUNTIF($FH$11:FH73,"■")</f>
        <v>0</v>
      </c>
    </row>
    <row r="74" spans="1:165" ht="34.5" customHeight="1">
      <c r="A74" s="445">
        <f t="shared" ca="1" si="19"/>
        <v>0</v>
      </c>
      <c r="B74" s="446">
        <f>IF(R74&lt;&gt;"",IF(COUNTIF(R$11:R74,R74)=1,MAX(B$11:B73)+1,INDEX(B$11:B73,MATCH(R74,R$11:R73,0),1)),0)</f>
        <v>1</v>
      </c>
      <c r="C74" s="446">
        <f ca="1">IF(T74&lt;&gt;"",IF(COUNTIF(T$11:T74,T74)=1,MAX(C$11:C73)+1,INDEX(C$11:C73,MATCH(T74,T$11:T73,0),1)),0)</f>
        <v>0</v>
      </c>
      <c r="D74" s="446">
        <f ca="1">IF(U74&lt;&gt;"",IF(COUNTIF(U$11:U74,U74)=1,MAX(D$11:D73)+1,INDEX(D$11:D73,MATCH(U74,U$11:U73,0),1)),0)</f>
        <v>0</v>
      </c>
      <c r="E74" s="446">
        <f ca="1">IF(S74&lt;&gt;"",IF(COUNTIF(S$11:S74,S74)=1,MAX(E$11:E73)+1,INDEX(E$11:E73,MATCH(S74,S$11:S73,0),1)),0)</f>
        <v>0</v>
      </c>
      <c r="F74" s="446">
        <f ca="1">IF(Z74&lt;&gt;"",IF(COUNTIF(Z$11:Z74,Z74)=1,MAX(F$11:F73)+1,INDEX(F$11:F73,MATCH(Z74,Z$11:Z73,0),1)),0)</f>
        <v>0</v>
      </c>
      <c r="G74" s="447" cm="1">
        <f t="array" aca="1" ref="G74" ca="1">IF(Z74&lt;&gt;"",IF(COUNTIFS(Z$11:Z74,Z74,W$11:W74,W74)=1,MAX(G$11:G73)+1,INDEX(G$11:G73,MATCH(Z74&amp;W74,Z$11:Z73&amp;W$11:W74,0),1)),0)</f>
        <v>0</v>
      </c>
      <c r="H74" s="447">
        <f t="shared" ca="1" si="20"/>
        <v>0</v>
      </c>
      <c r="I74" s="447">
        <f ca="1">IF(T74="",0,IF(COUNTIF(T$11:T74,T74)=1,1,0))</f>
        <v>0</v>
      </c>
      <c r="J74" s="447">
        <f ca="1">IF(U74="",0,IF(COUNTIF(U$11:U74,U74)=1,1,0))</f>
        <v>0</v>
      </c>
      <c r="K74" s="447">
        <f ca="1">IF(S74="",0,IF(COUNTIF(S$11:S74,S74)=1,1,0))</f>
        <v>0</v>
      </c>
      <c r="L74" s="446">
        <f ca="1">IF(Z74="",0,IF(COUNTIF(Z$11:Z74,Z74)=1,1,0))</f>
        <v>0</v>
      </c>
      <c r="M74" s="767">
        <f ca="1">IF($W74=2,IF(COUNTIFS($W$11:$W74,2,$Z$11:$Z74,$Z74)=1,1,0),0)</f>
        <v>0</v>
      </c>
      <c r="N74" s="767">
        <f ca="1">IF($W74=1,IF(COUNTIFS($W$11:$W74,2,$Z$11:$Z74,$Z74)=1,1,0),0)</f>
        <v>0</v>
      </c>
      <c r="O74" s="446">
        <f ca="1">IF(H74=0,0,IF(COUNTIF(Z$11:Z74,Z74)=1,1,0))</f>
        <v>0</v>
      </c>
      <c r="P74" s="448" t="str">
        <f t="shared" ca="1" si="21"/>
        <v>石川県</v>
      </c>
      <c r="Q74" s="89">
        <f t="shared" ca="1" si="22"/>
        <v>64</v>
      </c>
      <c r="R74" s="170" t="s">
        <v>459</v>
      </c>
      <c r="S74" s="357" t="str">
        <f t="shared" ca="1" si="92"/>
        <v/>
      </c>
      <c r="T74" s="357" t="str">
        <f t="shared" ca="1" si="93"/>
        <v/>
      </c>
      <c r="U74" s="58" t="str">
        <f t="shared" ca="1" si="117"/>
        <v/>
      </c>
      <c r="V74" s="58" t="str">
        <f t="shared" ca="1" si="118"/>
        <v/>
      </c>
      <c r="W74" s="210" t="str">
        <f t="shared" ca="1" si="94"/>
        <v/>
      </c>
      <c r="X74" s="369">
        <f ca="1">IFERROR(VLOOKUP(W74,'（様式１号）３整理番号表'!$B$4:$H$5,2,FALSE),0)</f>
        <v>0</v>
      </c>
      <c r="Y74" s="768" t="str" cm="1">
        <f t="array" aca="1" ref="Y74" ca="1">IF(AND(D74=0,F74=0),"",IF(COUNTIF(D$11:D74,D74)=1,1,IF(COUNTIFS(D$11:D74,D74,F$11:F74,F74)=1,INDEX((D$11:D74,F$11:F74,Y$11:Y74),MATCH(_xlfn.MAXIFS(F$11:F73,D$11:D73,D74),$F$11:F74,0),1,3)+1,INDEX((D$11:D74,F$11:F74,Y$11:Y74),MATCH(D74&amp;F74,D$11:D74&amp;F$11:F74,0),1,3))))</f>
        <v/>
      </c>
      <c r="Z74" s="40" t="str">
        <f t="shared" ca="1" si="107"/>
        <v/>
      </c>
      <c r="AA74" s="78" t="str">
        <f t="shared" ca="1" si="25"/>
        <v/>
      </c>
      <c r="AB74" s="93">
        <f ca="1">IFERROR(VLOOKUP(AA74,'（様式１号）３整理番号表'!$B$10:$H$16,2,FALSE),0)</f>
        <v>0</v>
      </c>
      <c r="AC74" s="78" t="str">
        <f t="shared" ca="1" si="26"/>
        <v/>
      </c>
      <c r="AD74" s="78" t="str">
        <f t="shared" ca="1" si="27"/>
        <v/>
      </c>
      <c r="AE74" s="93">
        <f ca="1">IFERROR(VLOOKUP(AD74,'（様式１号）３整理番号表'!$B$21:$H$22,2,FALSE),0)</f>
        <v>0</v>
      </c>
      <c r="AF74" s="78" t="str">
        <f t="shared" ca="1" si="3"/>
        <v/>
      </c>
      <c r="AG74" s="93">
        <f ca="1">IFERROR(VLOOKUP(AF74,'（様式１号）３整理番号表'!$B$26:$H$31,2,FALSE),0)</f>
        <v>0</v>
      </c>
      <c r="AH74" s="78" t="str">
        <f t="shared" ca="1" si="28"/>
        <v/>
      </c>
      <c r="AI74" s="93">
        <f ca="1">IFERROR(VLOOKUP(AH74,'（様式１号）３整理番号表'!$J$5:$N$59,2,FALSE),0)</f>
        <v>0</v>
      </c>
      <c r="AJ74" s="77" t="str">
        <f t="shared" ca="1" si="29"/>
        <v/>
      </c>
      <c r="AK74" s="93">
        <f ca="1">IFERROR(VLOOKUP(AJ74,'（様式１号）３整理番号表'!$P$5:$R$29,2,FALSE),0)</f>
        <v>0</v>
      </c>
      <c r="AL74" s="96" t="str">
        <f t="shared" ca="1" si="30"/>
        <v/>
      </c>
      <c r="AM74" s="96" t="str">
        <f t="shared" ca="1" si="31"/>
        <v/>
      </c>
      <c r="AN74" s="96"/>
      <c r="AO74" s="77" t="str">
        <f t="shared" ca="1" si="32"/>
        <v/>
      </c>
      <c r="AP74" s="93">
        <f ca="1">IFERROR(VLOOKUP(AO74,'（様式１号）３整理番号表'!$P$5:$R$29,2,FALSE),0)</f>
        <v>0</v>
      </c>
      <c r="AQ74" s="78" t="str">
        <f t="shared" ca="1" si="33"/>
        <v/>
      </c>
      <c r="AR74" s="93">
        <f t="shared" ca="1" si="110"/>
        <v>0</v>
      </c>
      <c r="AS74" s="78" t="str">
        <f t="shared" ca="1" si="35"/>
        <v/>
      </c>
      <c r="AT74" s="40" t="str">
        <f t="shared" ca="1" si="36"/>
        <v/>
      </c>
      <c r="AU74" s="93" t="str">
        <f t="shared" ca="1" si="111"/>
        <v/>
      </c>
      <c r="AV74" s="212" t="str">
        <f t="shared" ca="1" si="38"/>
        <v/>
      </c>
      <c r="AW74" s="81" t="str">
        <f t="shared" ca="1" si="39"/>
        <v/>
      </c>
      <c r="AX74" s="622" t="str">
        <f t="shared" ca="1" si="129"/>
        <v/>
      </c>
      <c r="AY74" s="622" t="str">
        <f t="shared" ca="1" si="129"/>
        <v/>
      </c>
      <c r="AZ74" s="622" t="str">
        <f t="shared" ca="1" si="129"/>
        <v/>
      </c>
      <c r="BA74" s="622" t="str">
        <f t="shared" ca="1" si="129"/>
        <v/>
      </c>
      <c r="BB74" s="622" t="str">
        <f t="shared" ca="1" si="40"/>
        <v/>
      </c>
      <c r="BC74" s="622" t="str">
        <f t="shared" ca="1" si="130"/>
        <v/>
      </c>
      <c r="BD74" s="622" t="str">
        <f t="shared" ca="1" si="130"/>
        <v/>
      </c>
      <c r="BE74" s="622" t="str">
        <f t="shared" ca="1" si="130"/>
        <v/>
      </c>
      <c r="BF74" s="77" t="str">
        <f t="shared" ca="1" si="41"/>
        <v/>
      </c>
      <c r="BG74" s="78" t="str">
        <f t="shared" ca="1" si="42"/>
        <v/>
      </c>
      <c r="BH74" s="94">
        <f ca="1">IF(BF74&lt;&gt;"",INDEX('（様式１号）３整理番号表'!$AB$7:$AQ$12,MATCH(BF74,'（様式１号）３整理番号表'!$AA$7:$AA$12,0),MATCH(BG74,'（様式１号）３整理番号表'!$AB$6:$AQ$6,0)),0)</f>
        <v>0</v>
      </c>
      <c r="BI74" s="96" t="str">
        <f t="shared" ca="1" si="112"/>
        <v/>
      </c>
      <c r="BJ74" s="80" t="str">
        <f t="shared" ca="1" si="113"/>
        <v/>
      </c>
      <c r="BK74" s="81" t="str">
        <f t="shared" ca="1" si="44"/>
        <v/>
      </c>
      <c r="BL74" s="80" t="str">
        <f t="shared" ca="1" si="45"/>
        <v/>
      </c>
      <c r="BM74" s="79" t="str">
        <f t="shared" ca="1" si="46"/>
        <v/>
      </c>
      <c r="BN74" s="82" t="str">
        <f t="shared" ca="1" si="47"/>
        <v/>
      </c>
      <c r="BO74" s="83" t="str">
        <f t="shared" ca="1" si="48"/>
        <v/>
      </c>
      <c r="BP74" s="84" t="str">
        <f t="shared" ca="1" si="49"/>
        <v/>
      </c>
      <c r="BQ74" s="82" t="str">
        <f t="shared" ca="1" si="50"/>
        <v/>
      </c>
      <c r="BR74" s="97" t="str">
        <f t="shared" ca="1" si="51"/>
        <v/>
      </c>
      <c r="BS74" s="95" t="str">
        <f t="shared" ca="1" si="52"/>
        <v/>
      </c>
      <c r="BT74" s="184" t="str">
        <f t="shared" ca="1" si="9"/>
        <v/>
      </c>
      <c r="BU74" s="611" t="str">
        <f t="shared" ca="1" si="53"/>
        <v/>
      </c>
      <c r="BV74" s="77" t="str">
        <f t="shared" ca="1" si="54"/>
        <v/>
      </c>
      <c r="BW74" s="85" t="str">
        <f t="shared" ca="1" si="55"/>
        <v/>
      </c>
      <c r="BX74" s="86" t="str">
        <f t="shared" ca="1" si="56"/>
        <v/>
      </c>
      <c r="BY74" s="231">
        <f ca="1">IF('ポイント要件確認等（個別表）'!AD74=1,ROUNDDOWN('ポイント要件確認等（個別表）'!AV74,-3),IF('ポイント要件確認等（個別表）'!AD74=2,ROUNDDOWN('ポイント要件確認等（個別表）'!BH74,-3),IF('ポイント要件確認等（個別表）'!AD74=3,ROUNDDOWN('ポイント要件確認等（個別表）'!BT74,-3),0)))</f>
        <v>0</v>
      </c>
      <c r="BZ74" s="86" t="str">
        <f t="shared" ca="1" si="57"/>
        <v/>
      </c>
      <c r="CA74" s="232" t="str">
        <f t="shared" ca="1" si="58"/>
        <v/>
      </c>
      <c r="CB74" s="232">
        <f t="shared" ca="1" si="114"/>
        <v>0</v>
      </c>
      <c r="CC74" s="86" t="str">
        <f t="shared" ca="1" si="60"/>
        <v/>
      </c>
      <c r="CD74" s="86" t="str">
        <f t="shared" ca="1" si="61"/>
        <v/>
      </c>
      <c r="CE74" s="609"/>
      <c r="CF74" s="86" t="str">
        <f t="shared" ca="1" si="62"/>
        <v/>
      </c>
      <c r="CG74" s="185" t="str">
        <f t="shared" ca="1" si="63"/>
        <v/>
      </c>
      <c r="CH74" s="246" t="str">
        <f t="shared" ca="1" si="64"/>
        <v>含税額</v>
      </c>
      <c r="CI74" s="247" t="str">
        <f t="shared" ca="1" si="95"/>
        <v/>
      </c>
      <c r="CJ74" s="87" t="str">
        <f ca="1">IFERROR(IF(INDIRECT("'("&amp;'２個別表'!EO74&amp;")'!AR"&amp;84+EP74)&lt;&gt;1,"",1),"")</f>
        <v/>
      </c>
      <c r="CK74" s="244" t="str">
        <f t="shared" ca="1" si="119"/>
        <v/>
      </c>
      <c r="CL74" s="235" t="str">
        <f t="shared" ca="1" si="120"/>
        <v/>
      </c>
      <c r="CM74" s="239" t="str">
        <f t="shared" ca="1" si="121"/>
        <v/>
      </c>
      <c r="CN74" s="77" t="str">
        <f t="shared" ca="1" si="122"/>
        <v/>
      </c>
      <c r="CO74" s="93" t="str">
        <f ca="1">IFERROR(VLOOKUP(CN74,'（様式１号）３整理番号表'!$T$5:$V$15,2,FALSE),"")</f>
        <v/>
      </c>
      <c r="CP74" s="78" t="str">
        <f t="shared" ca="1" si="123"/>
        <v/>
      </c>
      <c r="CQ74" s="93" t="str">
        <f ca="1">IFERROR(VLOOKUP(CP74,'（様式１号）３整理番号表'!$T$19:$V$24,2,FALSE),"")</f>
        <v/>
      </c>
      <c r="CR74" s="78" t="str">
        <f ca="1">IFERROR(IF(INDIRECT("'("&amp;'２個別表'!EO74&amp;")'!AV"&amp;84+EP74)&lt;&gt;1,"",1),"")</f>
        <v/>
      </c>
      <c r="CS74" s="232">
        <f t="shared" ca="1" si="115"/>
        <v>0</v>
      </c>
      <c r="CT74" s="248">
        <f t="shared" ca="1" si="116"/>
        <v>0</v>
      </c>
      <c r="CU74" s="376" t="str">
        <f ca="1">IF(ER74="補強",IF(COUNTIFS($Z$11:Z74,Z74,$W$11:W74,1)=1,"１①",""),IF(COUNTIFS($Z$11:Z74,Z74,$W$11:W74,2)=1,"２①",""))</f>
        <v/>
      </c>
      <c r="CV74" s="57" t="str">
        <f t="shared" ca="1" si="133"/>
        <v/>
      </c>
      <c r="CW74" s="56" t="str">
        <f t="shared" ca="1" si="134"/>
        <v/>
      </c>
      <c r="CX74" s="256" t="str">
        <f t="shared" ca="1" si="12"/>
        <v/>
      </c>
      <c r="CY74" s="256" t="str">
        <f t="shared" ca="1" si="13"/>
        <v/>
      </c>
      <c r="CZ74" s="256" t="str">
        <f t="shared" ca="1" si="14"/>
        <v/>
      </c>
      <c r="DA74" s="256" t="str">
        <f t="shared" ca="1" si="15"/>
        <v/>
      </c>
      <c r="DB74" s="316" t="str">
        <f ca="1">IFERROR(VLOOKUP($CU74,'（様式１号）３整理番号表'!$Z$19:$AB$32,3,FALSE),"")</f>
        <v/>
      </c>
      <c r="DC74" s="259" t="str">
        <f t="shared" ca="1" si="72"/>
        <v>-</v>
      </c>
      <c r="DD74" s="618" t="str">
        <f t="shared" ca="1" si="73"/>
        <v/>
      </c>
      <c r="DE74" s="321" t="str">
        <f ca="1">IF(AND(AO74=18,AS74=1),IF(COUNTIFS($Y$11:Y74,Y74,$AS$11:AS74,1)=1,"２②",""),IF($CU74="１①",INDEX(INDIRECT("'("&amp;$EO74&amp;")'!AR116:BB116"),1,MATCH(INDIRECT("'("&amp;$EO74&amp;")'!C118"),INDIRECT("'("&amp;$EO74&amp;")'!AR119:BB119"),0)),""))</f>
        <v/>
      </c>
      <c r="DF74" s="324" t="str">
        <f t="shared" ca="1" si="100"/>
        <v/>
      </c>
      <c r="DG74" s="313" t="str">
        <f t="shared" ca="1" si="101"/>
        <v/>
      </c>
      <c r="DH74" s="313" t="str">
        <f t="shared" ca="1" si="102"/>
        <v/>
      </c>
      <c r="DI74" s="313" t="str">
        <f t="shared" ca="1" si="103"/>
        <v/>
      </c>
      <c r="DJ74" s="313" t="str">
        <f t="shared" ca="1" si="104"/>
        <v/>
      </c>
      <c r="DK74" s="328" t="str">
        <f t="shared" ca="1" si="105"/>
        <v/>
      </c>
      <c r="DL74" s="334" t="str">
        <f t="shared" ca="1" si="74"/>
        <v/>
      </c>
      <c r="DM74" s="915" t="str">
        <f t="shared" ca="1" si="106"/>
        <v/>
      </c>
      <c r="DN74" s="15"/>
      <c r="DO74" s="324"/>
      <c r="DP74" s="16"/>
      <c r="DQ74" s="16"/>
      <c r="DR74" s="16"/>
      <c r="DS74" s="16"/>
      <c r="DT74" s="318" t="str">
        <f>IFERROR(VLOOKUP($DN74,'（様式１号）３整理番号表'!$Z$19:$AB$32,3,FALSE),"")</f>
        <v/>
      </c>
      <c r="DU74" s="259" t="str">
        <f t="shared" si="75"/>
        <v/>
      </c>
      <c r="DV74" s="14"/>
      <c r="DW74" s="17" t="str">
        <f t="shared" ca="1" si="76"/>
        <v/>
      </c>
      <c r="DX74" s="88" t="str">
        <f t="shared" ca="1" si="99"/>
        <v/>
      </c>
      <c r="DZ74" s="339">
        <f t="shared" ca="1" si="132"/>
        <v>0</v>
      </c>
      <c r="EA74" s="339">
        <f t="shared" ca="1" si="132"/>
        <v>0</v>
      </c>
      <c r="EB74" s="339">
        <f t="shared" ca="1" si="132"/>
        <v>0</v>
      </c>
      <c r="EC74" s="339">
        <f t="shared" ca="1" si="132"/>
        <v>0</v>
      </c>
      <c r="ED74" s="339">
        <f t="shared" ca="1" si="132"/>
        <v>0</v>
      </c>
      <c r="EE74" s="339">
        <f t="shared" ca="1" si="132"/>
        <v>0</v>
      </c>
      <c r="EF74" s="339">
        <f t="shared" ca="1" si="132"/>
        <v>0</v>
      </c>
      <c r="EG74" s="339">
        <f t="shared" ca="1" si="132"/>
        <v>0</v>
      </c>
      <c r="EH74" s="339">
        <f t="shared" ca="1" si="132"/>
        <v>0</v>
      </c>
      <c r="EI74" s="339">
        <f t="shared" ca="1" si="132"/>
        <v>0</v>
      </c>
      <c r="EJ74" s="339">
        <f t="shared" ca="1" si="132"/>
        <v>0</v>
      </c>
      <c r="EK74" s="339">
        <f t="shared" ca="1" si="132"/>
        <v>0</v>
      </c>
      <c r="EL74" s="339">
        <f t="shared" ca="1" si="132"/>
        <v>0</v>
      </c>
      <c r="EM74" s="339">
        <f t="shared" ca="1" si="132"/>
        <v>0</v>
      </c>
      <c r="EO74" s="298" t="str">
        <f t="shared" ca="1" si="78"/>
        <v/>
      </c>
      <c r="EP74" s="298" t="str">
        <f t="shared" ca="1" si="96"/>
        <v/>
      </c>
      <c r="EQ74" s="298" t="str">
        <f t="shared" ca="1" si="97"/>
        <v/>
      </c>
      <c r="ER74" s="298" t="str">
        <f t="shared" ca="1" si="79"/>
        <v/>
      </c>
      <c r="ES74" s="298" t="str">
        <f ca="1">IFERROR(INDEX('郵便番号（石川県）'!$A$3:$F$2574,MATCH(INDIRECT("'("&amp;EO74&amp;")'!E7"),'郵便番号（石川県）'!$A$3:$A$2574,0),6),"")</f>
        <v/>
      </c>
      <c r="ET74" s="298" t="str">
        <f ca="1">IFERROR(INDEX('郵便番号（石川県）'!$A$3:$F$2574,MATCH(INDIRECT("'("&amp;$EO74&amp;")'!E7"),'郵便番号（石川県）'!$A$3:$A$2574,0),5),"")</f>
        <v/>
      </c>
      <c r="EU74" s="298" t="str">
        <f t="shared" ca="1" si="80"/>
        <v/>
      </c>
      <c r="EV74" s="298" t="str">
        <f t="shared" ca="1" si="81"/>
        <v/>
      </c>
      <c r="EW74" s="298" t="str">
        <f t="shared" ca="1" si="82"/>
        <v/>
      </c>
      <c r="EX74" s="298" t="str">
        <f t="shared" ca="1" si="83"/>
        <v/>
      </c>
      <c r="EY74" s="298" t="str">
        <f t="shared" ca="1" si="84"/>
        <v/>
      </c>
      <c r="EZ74" s="298" t="str">
        <f t="shared" ca="1" si="85"/>
        <v/>
      </c>
      <c r="FA74" s="298" t="str">
        <f t="shared" ca="1" si="86"/>
        <v/>
      </c>
      <c r="FB74" s="298" t="str">
        <f t="shared" ca="1" si="87"/>
        <v/>
      </c>
      <c r="FC74" s="298" t="str">
        <f t="shared" ca="1" si="88"/>
        <v/>
      </c>
      <c r="FD74" s="627" t="str">
        <f t="shared" ca="1" si="89"/>
        <v/>
      </c>
      <c r="FE74" s="630">
        <v>64</v>
      </c>
      <c r="FF74" s="299" t="str">
        <f t="shared" ca="1" si="90"/>
        <v/>
      </c>
      <c r="FG74" s="993" t="str">
        <f t="shared" ca="1" si="98"/>
        <v/>
      </c>
      <c r="FH74" s="672" t="str">
        <f t="shared" ca="1" si="91"/>
        <v/>
      </c>
      <c r="FI74" s="299">
        <f ca="1">COUNTIF($FH$11:FH74,"■")</f>
        <v>0</v>
      </c>
    </row>
    <row r="75" spans="1:165" ht="34.5" customHeight="1">
      <c r="A75" s="445">
        <f t="shared" ca="1" si="19"/>
        <v>0</v>
      </c>
      <c r="B75" s="446">
        <f>IF(R75&lt;&gt;"",IF(COUNTIF(R$11:R75,R75)=1,MAX(B$11:B74)+1,INDEX(B$11:B74,MATCH(R75,R$11:R74,0),1)),0)</f>
        <v>1</v>
      </c>
      <c r="C75" s="446">
        <f ca="1">IF(T75&lt;&gt;"",IF(COUNTIF(T$11:T75,T75)=1,MAX(C$11:C74)+1,INDEX(C$11:C74,MATCH(T75,T$11:T74,0),1)),0)</f>
        <v>0</v>
      </c>
      <c r="D75" s="446">
        <f ca="1">IF(U75&lt;&gt;"",IF(COUNTIF(U$11:U75,U75)=1,MAX(D$11:D74)+1,INDEX(D$11:D74,MATCH(U75,U$11:U74,0),1)),0)</f>
        <v>0</v>
      </c>
      <c r="E75" s="446">
        <f ca="1">IF(S75&lt;&gt;"",IF(COUNTIF(S$11:S75,S75)=1,MAX(E$11:E74)+1,INDEX(E$11:E74,MATCH(S75,S$11:S74,0),1)),0)</f>
        <v>0</v>
      </c>
      <c r="F75" s="446">
        <f ca="1">IF(Z75&lt;&gt;"",IF(COUNTIF(Z$11:Z75,Z75)=1,MAX(F$11:F74)+1,INDEX(F$11:F74,MATCH(Z75,Z$11:Z74,0),1)),0)</f>
        <v>0</v>
      </c>
      <c r="G75" s="447" cm="1">
        <f t="array" aca="1" ref="G75" ca="1">IF(Z75&lt;&gt;"",IF(COUNTIFS(Z$11:Z75,Z75,W$11:W75,W75)=1,MAX(G$11:G74)+1,INDEX(G$11:G74,MATCH(Z75&amp;W75,Z$11:Z74&amp;W$11:W75,0),1)),0)</f>
        <v>0</v>
      </c>
      <c r="H75" s="447">
        <f t="shared" ca="1" si="20"/>
        <v>0</v>
      </c>
      <c r="I75" s="447">
        <f ca="1">IF(T75="",0,IF(COUNTIF(T$11:T75,T75)=1,1,0))</f>
        <v>0</v>
      </c>
      <c r="J75" s="447">
        <f ca="1">IF(U75="",0,IF(COUNTIF(U$11:U75,U75)=1,1,0))</f>
        <v>0</v>
      </c>
      <c r="K75" s="447">
        <f ca="1">IF(S75="",0,IF(COUNTIF(S$11:S75,S75)=1,1,0))</f>
        <v>0</v>
      </c>
      <c r="L75" s="446">
        <f ca="1">IF(Z75="",0,IF(COUNTIF(Z$11:Z75,Z75)=1,1,0))</f>
        <v>0</v>
      </c>
      <c r="M75" s="767">
        <f ca="1">IF($W75=2,IF(COUNTIFS($W$11:$W75,2,$Z$11:$Z75,$Z75)=1,1,0),0)</f>
        <v>0</v>
      </c>
      <c r="N75" s="767">
        <f ca="1">IF($W75=1,IF(COUNTIFS($W$11:$W75,2,$Z$11:$Z75,$Z75)=1,1,0),0)</f>
        <v>0</v>
      </c>
      <c r="O75" s="446">
        <f ca="1">IF(H75=0,0,IF(COUNTIF(Z$11:Z75,Z75)=1,1,0))</f>
        <v>0</v>
      </c>
      <c r="P75" s="448" t="str">
        <f t="shared" ca="1" si="21"/>
        <v>石川県</v>
      </c>
      <c r="Q75" s="89">
        <f t="shared" ca="1" si="22"/>
        <v>65</v>
      </c>
      <c r="R75" s="170" t="s">
        <v>459</v>
      </c>
      <c r="S75" s="357" t="str">
        <f t="shared" ca="1" si="92"/>
        <v/>
      </c>
      <c r="T75" s="357" t="str">
        <f t="shared" ca="1" si="93"/>
        <v/>
      </c>
      <c r="U75" s="58" t="str">
        <f t="shared" ca="1" si="117"/>
        <v/>
      </c>
      <c r="V75" s="58" t="str">
        <f t="shared" ca="1" si="118"/>
        <v/>
      </c>
      <c r="W75" s="210" t="str">
        <f t="shared" ca="1" si="94"/>
        <v/>
      </c>
      <c r="X75" s="369">
        <f ca="1">IFERROR(VLOOKUP(W75,'（様式１号）３整理番号表'!$B$4:$H$5,2,FALSE),0)</f>
        <v>0</v>
      </c>
      <c r="Y75" s="768" t="str" cm="1">
        <f t="array" aca="1" ref="Y75" ca="1">IF(AND(D75=0,F75=0),"",IF(COUNTIF(D$11:D75,D75)=1,1,IF(COUNTIFS(D$11:D75,D75,F$11:F75,F75)=1,INDEX((D$11:D75,F$11:F75,Y$11:Y75),MATCH(_xlfn.MAXIFS(F$11:F74,D$11:D74,D75),$F$11:F75,0),1,3)+1,INDEX((D$11:D75,F$11:F75,Y$11:Y75),MATCH(D75&amp;F75,D$11:D75&amp;F$11:F75,0),1,3))))</f>
        <v/>
      </c>
      <c r="Z75" s="40" t="str">
        <f t="shared" ca="1" si="107"/>
        <v/>
      </c>
      <c r="AA75" s="78" t="str">
        <f t="shared" ca="1" si="25"/>
        <v/>
      </c>
      <c r="AB75" s="93">
        <f ca="1">IFERROR(VLOOKUP(AA75,'（様式１号）３整理番号表'!$B$10:$H$16,2,FALSE),0)</f>
        <v>0</v>
      </c>
      <c r="AC75" s="78" t="str">
        <f t="shared" ca="1" si="26"/>
        <v/>
      </c>
      <c r="AD75" s="78" t="str">
        <f t="shared" ca="1" si="27"/>
        <v/>
      </c>
      <c r="AE75" s="93">
        <f ca="1">IFERROR(VLOOKUP(AD75,'（様式１号）３整理番号表'!$B$21:$H$22,2,FALSE),0)</f>
        <v>0</v>
      </c>
      <c r="AF75" s="78" t="str">
        <f t="shared" ref="AF75:AF76" ca="1" si="135">IFERROR(IF(INDIRECT("'("&amp;EO75&amp;")'!B12")="■",1,IF(INDIRECT("'("&amp;EO75&amp;")'!h12")="■",2,IF(INDIRECT("'("&amp;EO75&amp;")'!o12")="■",3,IF(INDIRECT("'("&amp;EO75&amp;")'!v12")="■",4,IF(INDIRECT("'("&amp;EO75&amp;")'!ac12")="■",5,IF(OR(INDIRECT("'("&amp;EO75&amp;")'!b13")="■",INDIRECT("'("&amp;EO75&amp;")'!v13")="■"),6)))))),"")</f>
        <v/>
      </c>
      <c r="AG75" s="93">
        <f ca="1">IFERROR(VLOOKUP(AF75,'（様式１号）３整理番号表'!$B$26:$H$31,2,FALSE),0)</f>
        <v>0</v>
      </c>
      <c r="AH75" s="78" t="str">
        <f t="shared" ca="1" si="28"/>
        <v/>
      </c>
      <c r="AI75" s="93">
        <f ca="1">IFERROR(VLOOKUP(AH75,'（様式１号）３整理番号表'!$J$5:$N$59,2,FALSE),0)</f>
        <v>0</v>
      </c>
      <c r="AJ75" s="77" t="str">
        <f t="shared" ca="1" si="29"/>
        <v/>
      </c>
      <c r="AK75" s="93">
        <f ca="1">IFERROR(VLOOKUP(AJ75,'（様式１号）３整理番号表'!$P$5:$R$29,2,FALSE),0)</f>
        <v>0</v>
      </c>
      <c r="AL75" s="96" t="str">
        <f t="shared" ca="1" si="30"/>
        <v/>
      </c>
      <c r="AM75" s="96" t="str">
        <f t="shared" ca="1" si="31"/>
        <v/>
      </c>
      <c r="AN75" s="96"/>
      <c r="AO75" s="77" t="str">
        <f t="shared" ca="1" si="32"/>
        <v/>
      </c>
      <c r="AP75" s="93">
        <f ca="1">IFERROR(VLOOKUP(AO75,'（様式１号）３整理番号表'!$P$5:$R$29,2,FALSE),0)</f>
        <v>0</v>
      </c>
      <c r="AQ75" s="78" t="str">
        <f t="shared" ca="1" si="33"/>
        <v/>
      </c>
      <c r="AR75" s="93">
        <f t="shared" ca="1" si="110"/>
        <v>0</v>
      </c>
      <c r="AS75" s="78" t="str">
        <f t="shared" ca="1" si="35"/>
        <v/>
      </c>
      <c r="AT75" s="40" t="str">
        <f t="shared" ca="1" si="36"/>
        <v/>
      </c>
      <c r="AU75" s="93" t="str">
        <f t="shared" ca="1" si="111"/>
        <v/>
      </c>
      <c r="AV75" s="212" t="str">
        <f t="shared" ca="1" si="38"/>
        <v/>
      </c>
      <c r="AW75" s="81" t="str">
        <f t="shared" ca="1" si="39"/>
        <v/>
      </c>
      <c r="AX75" s="622" t="str">
        <f t="shared" ca="1" si="129"/>
        <v/>
      </c>
      <c r="AY75" s="622" t="str">
        <f t="shared" ca="1" si="129"/>
        <v/>
      </c>
      <c r="AZ75" s="622" t="str">
        <f t="shared" ca="1" si="129"/>
        <v/>
      </c>
      <c r="BA75" s="622" t="str">
        <f t="shared" ca="1" si="129"/>
        <v/>
      </c>
      <c r="BB75" s="622" t="str">
        <f t="shared" ca="1" si="40"/>
        <v/>
      </c>
      <c r="BC75" s="622" t="str">
        <f t="shared" ca="1" si="130"/>
        <v/>
      </c>
      <c r="BD75" s="622" t="str">
        <f t="shared" ca="1" si="130"/>
        <v/>
      </c>
      <c r="BE75" s="622" t="str">
        <f t="shared" ca="1" si="130"/>
        <v/>
      </c>
      <c r="BF75" s="77" t="str">
        <f t="shared" ca="1" si="41"/>
        <v/>
      </c>
      <c r="BG75" s="78" t="str">
        <f t="shared" ca="1" si="42"/>
        <v/>
      </c>
      <c r="BH75" s="94">
        <f ca="1">IF(BF75&lt;&gt;"",INDEX('（様式１号）３整理番号表'!$AB$7:$AQ$12,MATCH(BF75,'（様式１号）３整理番号表'!$AA$7:$AA$12,0),MATCH(BG75,'（様式１号）３整理番号表'!$AB$6:$AQ$6,0)),0)</f>
        <v>0</v>
      </c>
      <c r="BI75" s="96" t="str">
        <f t="shared" ca="1" si="112"/>
        <v/>
      </c>
      <c r="BJ75" s="80" t="str">
        <f t="shared" ca="1" si="113"/>
        <v/>
      </c>
      <c r="BK75" s="81" t="str">
        <f t="shared" ca="1" si="44"/>
        <v/>
      </c>
      <c r="BL75" s="80" t="str">
        <f t="shared" ca="1" si="45"/>
        <v/>
      </c>
      <c r="BM75" s="79" t="str">
        <f t="shared" ca="1" si="46"/>
        <v/>
      </c>
      <c r="BN75" s="82" t="str">
        <f t="shared" ca="1" si="47"/>
        <v/>
      </c>
      <c r="BO75" s="83" t="str">
        <f t="shared" ca="1" si="48"/>
        <v/>
      </c>
      <c r="BP75" s="84" t="str">
        <f t="shared" ca="1" si="49"/>
        <v/>
      </c>
      <c r="BQ75" s="82" t="str">
        <f t="shared" ca="1" si="50"/>
        <v/>
      </c>
      <c r="BR75" s="97" t="str">
        <f t="shared" ca="1" si="51"/>
        <v/>
      </c>
      <c r="BS75" s="95" t="str">
        <f t="shared" ca="1" si="52"/>
        <v/>
      </c>
      <c r="BT75" s="184" t="str">
        <f t="shared" ca="1" si="9"/>
        <v/>
      </c>
      <c r="BU75" s="611" t="str">
        <f t="shared" ca="1" si="53"/>
        <v/>
      </c>
      <c r="BV75" s="77" t="str">
        <f t="shared" ca="1" si="54"/>
        <v/>
      </c>
      <c r="BW75" s="85" t="str">
        <f t="shared" ca="1" si="55"/>
        <v/>
      </c>
      <c r="BX75" s="86" t="str">
        <f t="shared" ca="1" si="56"/>
        <v/>
      </c>
      <c r="BY75" s="231">
        <f ca="1">IF('ポイント要件確認等（個別表）'!AD75=1,ROUNDDOWN('ポイント要件確認等（個別表）'!AV75,-3),IF('ポイント要件確認等（個別表）'!AD75=2,ROUNDDOWN('ポイント要件確認等（個別表）'!BH75,-3),IF('ポイント要件確認等（個別表）'!AD75=3,ROUNDDOWN('ポイント要件確認等（個別表）'!BT75,-3),0)))</f>
        <v>0</v>
      </c>
      <c r="BZ75" s="86" t="str">
        <f t="shared" ca="1" si="57"/>
        <v/>
      </c>
      <c r="CA75" s="232" t="str">
        <f t="shared" ca="1" si="58"/>
        <v/>
      </c>
      <c r="CB75" s="232">
        <f t="shared" ca="1" si="114"/>
        <v>0</v>
      </c>
      <c r="CC75" s="86" t="str">
        <f t="shared" ca="1" si="60"/>
        <v/>
      </c>
      <c r="CD75" s="86" t="str">
        <f t="shared" ca="1" si="61"/>
        <v/>
      </c>
      <c r="CE75" s="609"/>
      <c r="CF75" s="86" t="str">
        <f t="shared" ca="1" si="62"/>
        <v/>
      </c>
      <c r="CG75" s="185" t="str">
        <f t="shared" ca="1" si="63"/>
        <v/>
      </c>
      <c r="CH75" s="246" t="str">
        <f t="shared" ca="1" si="64"/>
        <v>含税額</v>
      </c>
      <c r="CI75" s="247" t="str">
        <f t="shared" ca="1" si="95"/>
        <v/>
      </c>
      <c r="CJ75" s="87" t="str">
        <f ca="1">IFERROR(IF(INDIRECT("'("&amp;'２個別表'!EO75&amp;")'!AR"&amp;84+EP75)&lt;&gt;1,"",1),"")</f>
        <v/>
      </c>
      <c r="CK75" s="244" t="str">
        <f t="shared" ca="1" si="119"/>
        <v/>
      </c>
      <c r="CL75" s="235" t="str">
        <f t="shared" ca="1" si="120"/>
        <v/>
      </c>
      <c r="CM75" s="239" t="str">
        <f t="shared" ca="1" si="121"/>
        <v/>
      </c>
      <c r="CN75" s="77" t="str">
        <f t="shared" ca="1" si="122"/>
        <v/>
      </c>
      <c r="CO75" s="93" t="str">
        <f ca="1">IFERROR(VLOOKUP(CN75,'（様式１号）３整理番号表'!$T$5:$V$15,2,FALSE),"")</f>
        <v/>
      </c>
      <c r="CP75" s="78" t="str">
        <f t="shared" ca="1" si="123"/>
        <v/>
      </c>
      <c r="CQ75" s="93" t="str">
        <f ca="1">IFERROR(VLOOKUP(CP75,'（様式１号）３整理番号表'!$T$19:$V$24,2,FALSE),"")</f>
        <v/>
      </c>
      <c r="CR75" s="78" t="str">
        <f ca="1">IFERROR(IF(INDIRECT("'("&amp;'２個別表'!EO75&amp;")'!AV"&amp;84+EP75)&lt;&gt;1,"",1),"")</f>
        <v/>
      </c>
      <c r="CS75" s="232">
        <f t="shared" ca="1" si="115"/>
        <v>0</v>
      </c>
      <c r="CT75" s="248">
        <f t="shared" ca="1" si="116"/>
        <v>0</v>
      </c>
      <c r="CU75" s="376" t="str">
        <f ca="1">IF(ER75="補強",IF(COUNTIFS($Z$11:Z75,Z75,$W$11:W75,1)=1,"１①",""),IF(COUNTIFS($Z$11:Z75,Z75,$W$11:W75,2)=1,"２①",""))</f>
        <v/>
      </c>
      <c r="CV75" s="57" t="str">
        <f t="shared" ca="1" si="133"/>
        <v/>
      </c>
      <c r="CW75" s="56" t="str">
        <f t="shared" ca="1" si="134"/>
        <v/>
      </c>
      <c r="CX75" s="256" t="str">
        <f t="shared" ca="1" si="12"/>
        <v/>
      </c>
      <c r="CY75" s="256" t="str">
        <f t="shared" ca="1" si="13"/>
        <v/>
      </c>
      <c r="CZ75" s="256" t="str">
        <f t="shared" ca="1" si="14"/>
        <v/>
      </c>
      <c r="DA75" s="256" t="str">
        <f t="shared" ca="1" si="15"/>
        <v/>
      </c>
      <c r="DB75" s="316" t="str">
        <f ca="1">IFERROR(VLOOKUP($CU75,'（様式１号）３整理番号表'!$Z$19:$AB$32,3,FALSE),"")</f>
        <v/>
      </c>
      <c r="DC75" s="259" t="str">
        <f t="shared" ca="1" si="72"/>
        <v>-</v>
      </c>
      <c r="DD75" s="618" t="str">
        <f t="shared" ca="1" si="73"/>
        <v/>
      </c>
      <c r="DE75" s="321" t="str">
        <f ca="1">IF(AND(AO75=18,AS75=1),IF(COUNTIFS($Y$11:Y75,Y75,$AS$11:AS75,1)=1,"２②",""),IF($CU75="１①",INDEX(INDIRECT("'("&amp;$EO75&amp;")'!AR116:BB116"),1,MATCH(INDIRECT("'("&amp;$EO75&amp;")'!C118"),INDIRECT("'("&amp;$EO75&amp;")'!AR119:BB119"),0)),""))</f>
        <v/>
      </c>
      <c r="DF75" s="324" t="str">
        <f t="shared" ca="1" si="100"/>
        <v/>
      </c>
      <c r="DG75" s="313" t="str">
        <f t="shared" ca="1" si="101"/>
        <v/>
      </c>
      <c r="DH75" s="313" t="str">
        <f t="shared" ca="1" si="102"/>
        <v/>
      </c>
      <c r="DI75" s="313" t="str">
        <f t="shared" ca="1" si="103"/>
        <v/>
      </c>
      <c r="DJ75" s="313" t="str">
        <f t="shared" ca="1" si="104"/>
        <v/>
      </c>
      <c r="DK75" s="328" t="str">
        <f t="shared" ca="1" si="105"/>
        <v/>
      </c>
      <c r="DL75" s="334" t="str">
        <f t="shared" ca="1" si="74"/>
        <v/>
      </c>
      <c r="DM75" s="915" t="str">
        <f t="shared" ca="1" si="106"/>
        <v/>
      </c>
      <c r="DN75" s="15"/>
      <c r="DO75" s="324"/>
      <c r="DP75" s="16"/>
      <c r="DQ75" s="16"/>
      <c r="DR75" s="16"/>
      <c r="DS75" s="16"/>
      <c r="DT75" s="318" t="str">
        <f>IFERROR(VLOOKUP($DN75,'（様式１号）３整理番号表'!$Z$19:$AB$32,3,FALSE),"")</f>
        <v/>
      </c>
      <c r="DU75" s="259" t="str">
        <f t="shared" si="75"/>
        <v/>
      </c>
      <c r="DV75" s="14"/>
      <c r="DW75" s="17" t="str">
        <f t="shared" ca="1" si="76"/>
        <v/>
      </c>
      <c r="DX75" s="88" t="str">
        <f t="shared" ca="1" si="99"/>
        <v/>
      </c>
      <c r="DZ75" s="339">
        <f t="shared" ca="1" si="132"/>
        <v>0</v>
      </c>
      <c r="EA75" s="339">
        <f t="shared" ca="1" si="132"/>
        <v>0</v>
      </c>
      <c r="EB75" s="339">
        <f t="shared" ca="1" si="132"/>
        <v>0</v>
      </c>
      <c r="EC75" s="339">
        <f t="shared" ca="1" si="132"/>
        <v>0</v>
      </c>
      <c r="ED75" s="339">
        <f t="shared" ca="1" si="132"/>
        <v>0</v>
      </c>
      <c r="EE75" s="339">
        <f t="shared" ca="1" si="132"/>
        <v>0</v>
      </c>
      <c r="EF75" s="339">
        <f t="shared" ca="1" si="132"/>
        <v>0</v>
      </c>
      <c r="EG75" s="339">
        <f t="shared" ca="1" si="132"/>
        <v>0</v>
      </c>
      <c r="EH75" s="339">
        <f t="shared" ca="1" si="132"/>
        <v>0</v>
      </c>
      <c r="EI75" s="339">
        <f t="shared" ca="1" si="132"/>
        <v>0</v>
      </c>
      <c r="EJ75" s="339">
        <f t="shared" ca="1" si="132"/>
        <v>0</v>
      </c>
      <c r="EK75" s="339">
        <f t="shared" ca="1" si="132"/>
        <v>0</v>
      </c>
      <c r="EL75" s="339">
        <f t="shared" ca="1" si="132"/>
        <v>0</v>
      </c>
      <c r="EM75" s="339">
        <f t="shared" ca="1" si="132"/>
        <v>0</v>
      </c>
      <c r="EO75" s="298" t="str">
        <f t="shared" ca="1" si="78"/>
        <v/>
      </c>
      <c r="EP75" s="298" t="str">
        <f t="shared" ca="1" si="96"/>
        <v/>
      </c>
      <c r="EQ75" s="298" t="str">
        <f t="shared" ca="1" si="97"/>
        <v/>
      </c>
      <c r="ER75" s="298" t="str">
        <f t="shared" ca="1" si="79"/>
        <v/>
      </c>
      <c r="ES75" s="298" t="str">
        <f ca="1">IFERROR(INDEX('郵便番号（石川県）'!$A$3:$F$2574,MATCH(INDIRECT("'("&amp;EO75&amp;")'!E7"),'郵便番号（石川県）'!$A$3:$A$2574,0),6),"")</f>
        <v/>
      </c>
      <c r="ET75" s="298" t="str">
        <f ca="1">IFERROR(INDEX('郵便番号（石川県）'!$A$3:$F$2574,MATCH(INDIRECT("'("&amp;$EO75&amp;")'!E7"),'郵便番号（石川県）'!$A$3:$A$2574,0),5),"")</f>
        <v/>
      </c>
      <c r="EU75" s="298" t="str">
        <f t="shared" ca="1" si="80"/>
        <v/>
      </c>
      <c r="EV75" s="298" t="str">
        <f t="shared" ca="1" si="81"/>
        <v/>
      </c>
      <c r="EW75" s="298" t="str">
        <f t="shared" ca="1" si="82"/>
        <v/>
      </c>
      <c r="EX75" s="298" t="str">
        <f t="shared" ca="1" si="83"/>
        <v/>
      </c>
      <c r="EY75" s="298" t="str">
        <f t="shared" ca="1" si="84"/>
        <v/>
      </c>
      <c r="EZ75" s="298" t="str">
        <f t="shared" ca="1" si="85"/>
        <v/>
      </c>
      <c r="FA75" s="298" t="str">
        <f t="shared" ca="1" si="86"/>
        <v/>
      </c>
      <c r="FB75" s="298" t="str">
        <f t="shared" ca="1" si="87"/>
        <v/>
      </c>
      <c r="FC75" s="298" t="str">
        <f t="shared" ca="1" si="88"/>
        <v/>
      </c>
      <c r="FD75" s="627" t="str">
        <f t="shared" ca="1" si="89"/>
        <v/>
      </c>
      <c r="FE75" s="629">
        <v>65</v>
      </c>
      <c r="FF75" s="299" t="str">
        <f t="shared" ca="1" si="90"/>
        <v/>
      </c>
      <c r="FG75" s="993" t="str">
        <f t="shared" ca="1" si="98"/>
        <v/>
      </c>
      <c r="FH75" s="672" t="str">
        <f t="shared" ca="1" si="91"/>
        <v/>
      </c>
      <c r="FI75" s="299">
        <f ca="1">COUNTIF($FH$11:FH75,"■")</f>
        <v>0</v>
      </c>
    </row>
    <row r="76" spans="1:165" ht="34.5" customHeight="1">
      <c r="A76" s="445">
        <f t="shared" ref="A76" ca="1" si="136">E76*1000000+C76*10000+F76*100+AN76</f>
        <v>0</v>
      </c>
      <c r="B76" s="446">
        <f>IF(R76&lt;&gt;"",IF(COUNTIF(R$11:R76,R76)=1,MAX(B$11:B75)+1,INDEX(B$11:B75,MATCH(R76,R$11:R75,0),1)),0)</f>
        <v>1</v>
      </c>
      <c r="C76" s="446">
        <f ca="1">IF(T76&lt;&gt;"",IF(COUNTIF(T$11:T76,T76)=1,MAX(C$11:C75)+1,INDEX(C$11:C75,MATCH(T76,T$11:T75,0),1)),0)</f>
        <v>0</v>
      </c>
      <c r="D76" s="446">
        <f ca="1">IF(U76&lt;&gt;"",IF(COUNTIF(U$11:U76,U76)=1,MAX(D$11:D75)+1,INDEX(D$11:D75,MATCH(U76,U$11:U75,0),1)),0)</f>
        <v>0</v>
      </c>
      <c r="E76" s="446">
        <f ca="1">IF(S76&lt;&gt;"",IF(COUNTIF(S$11:S76,S76)=1,MAX(E$11:E75)+1,INDEX(E$11:E75,MATCH(S76,S$11:S75,0),1)),0)</f>
        <v>0</v>
      </c>
      <c r="F76" s="446">
        <f ca="1">IF(Z76&lt;&gt;"",IF(COUNTIF(Z$11:Z76,Z76)=1,MAX(F$11:F75)+1,INDEX(F$11:F75,MATCH(Z76,Z$11:Z75,0),1)),0)</f>
        <v>0</v>
      </c>
      <c r="G76" s="447" cm="1">
        <f t="array" aca="1" ref="G76" ca="1">IF(Z76&lt;&gt;"",IF(COUNTIFS(Z$11:Z76,Z76,W$11:W76,W76)=1,MAX(G$11:G75)+1,INDEX(G$11:G75,MATCH(Z76&amp;W76,Z$11:Z75&amp;W$11:W76,0),1)),0)</f>
        <v>0</v>
      </c>
      <c r="H76" s="447">
        <f t="shared" ref="H76" ca="1" si="137">IF(CR76=1,1,0)</f>
        <v>0</v>
      </c>
      <c r="I76" s="447">
        <f ca="1">IF(T76="",0,IF(COUNTIF(T$11:T76,T76)=1,1,0))</f>
        <v>0</v>
      </c>
      <c r="J76" s="447">
        <f ca="1">IF(U76="",0,IF(COUNTIF(U$11:U76,U76)=1,1,0))</f>
        <v>0</v>
      </c>
      <c r="K76" s="447">
        <f ca="1">IF(S76="",0,IF(COUNTIF(S$11:S76,S76)=1,1,0))</f>
        <v>0</v>
      </c>
      <c r="L76" s="446">
        <f ca="1">IF(Z76="",0,IF(COUNTIF(Z$11:Z76,Z76)=1,1,0))</f>
        <v>0</v>
      </c>
      <c r="M76" s="767">
        <f ca="1">IF($W76=2,IF(COUNTIFS($W$11:$W76,2,$Z$11:$Z76,$Z76)=1,1,0),0)</f>
        <v>0</v>
      </c>
      <c r="N76" s="767">
        <f ca="1">IF($W76=1,IF(COUNTIFS($W$11:$W76,2,$Z$11:$Z76,$Z76)=1,1,0),0)</f>
        <v>0</v>
      </c>
      <c r="O76" s="446">
        <f ca="1">IF(H76=0,0,IF(COUNTIF(Z$11:Z76,Z76)=1,1,0))</f>
        <v>0</v>
      </c>
      <c r="P76" s="448" t="str">
        <f t="shared" ref="P76" ca="1" si="138">R76&amp;S76&amp;T76</f>
        <v>石川県</v>
      </c>
      <c r="Q76" s="89">
        <f t="shared" ref="Q76" ca="1" si="139">IF(Z76&lt;&gt;0,ROW()-10,0)</f>
        <v>66</v>
      </c>
      <c r="R76" s="170" t="s">
        <v>459</v>
      </c>
      <c r="S76" s="357" t="str">
        <f t="shared" ref="S76" ca="1" si="140">IFERROR(IF(INDIRECT("'("&amp;EO76&amp;")'!E6")="",$ES76,INDIRECT("'("&amp;EO76&amp;")'!E6")),"")</f>
        <v/>
      </c>
      <c r="T76" s="357" t="str">
        <f t="shared" ref="T76" ca="1" si="141">IF(S76="","",IF(W76=1,ET76,S76))</f>
        <v/>
      </c>
      <c r="U76" s="58" t="str">
        <f t="shared" ca="1" si="117"/>
        <v/>
      </c>
      <c r="V76" s="58" t="str">
        <f t="shared" ca="1" si="118"/>
        <v/>
      </c>
      <c r="W76" s="210" t="str">
        <f t="shared" ref="W76" ca="1" si="142">IF(S76="","",IF(ER76="補強",1,2))</f>
        <v/>
      </c>
      <c r="X76" s="369">
        <f ca="1">IFERROR(VLOOKUP(W76,'（様式１号）３整理番号表'!$B$4:$H$5,2,FALSE),0)</f>
        <v>0</v>
      </c>
      <c r="Y76" s="768" t="str" cm="1">
        <f t="array" aca="1" ref="Y76" ca="1">IF(AND(D76=0,F76=0),"",IF(COUNTIF(D$11:D76,D76)=1,1,IF(COUNTIFS(D$11:D76,D76,F$11:F76,F76)=1,INDEX((D$11:D76,F$11:F76,Y$11:Y76),MATCH(_xlfn.MAXIFS(F$11:F75,D$11:D75,D76),$F$11:F76,0),1,3)+1,INDEX((D$11:D76,F$11:F76,Y$11:Y76),MATCH(D76&amp;F76,D$11:D76&amp;F$11:F76,0),1,3))))</f>
        <v/>
      </c>
      <c r="Z76" s="40" t="str">
        <f t="shared" ca="1" si="107"/>
        <v/>
      </c>
      <c r="AA76" s="78" t="str">
        <f t="shared" ref="AA76" ca="1" si="143">IF(W76="","",IF(W76=1,1,IF(AND(AL76=1,EV76="■"),4,IF(AND(AL76=1,EV76="□"),5,IF(EW76="■",3,2)))))</f>
        <v/>
      </c>
      <c r="AB76" s="93">
        <f ca="1">IFERROR(VLOOKUP(AA76,'（様式１号）３整理番号表'!$B$10:$H$16,2,FALSE),0)</f>
        <v>0</v>
      </c>
      <c r="AC76" s="78" t="str">
        <f t="shared" ref="AC76" ca="1" si="144">IFERROR(IF(INDIRECT("'("&amp;EO76&amp;")'!AA30")="■",1,""),"")</f>
        <v/>
      </c>
      <c r="AD76" s="78" t="str">
        <f t="shared" ref="AD76" ca="1" si="145">IFERROR(IF(INDIRECT("'("&amp;EO76&amp;")'!o13")="■",2,1),"")</f>
        <v/>
      </c>
      <c r="AE76" s="93">
        <f ca="1">IFERROR(VLOOKUP(AD76,'（様式１号）３整理番号表'!$B$21:$H$22,2,FALSE),0)</f>
        <v>0</v>
      </c>
      <c r="AF76" s="78" t="str">
        <f t="shared" ca="1" si="135"/>
        <v/>
      </c>
      <c r="AG76" s="93">
        <f ca="1">IFERROR(VLOOKUP(AF76,'（様式１号）３整理番号表'!$B$26:$H$31,2,FALSE),0)</f>
        <v>0</v>
      </c>
      <c r="AH76" s="78" t="str">
        <f t="shared" ref="AH76" ca="1" si="146">IFERROR(INDIRECT("'("&amp;EO76&amp;")'!B23"),"")</f>
        <v/>
      </c>
      <c r="AI76" s="93">
        <f ca="1">IFERROR(VLOOKUP(AH76,'（様式１号）３整理番号表'!$J$5:$N$59,2,FALSE),0)</f>
        <v>0</v>
      </c>
      <c r="AJ76" s="77" t="str">
        <f t="shared" ref="AJ76" ca="1" si="147">IFERROR(INDIRECT("'("&amp;EO76&amp;")'!D"&amp;36+EP76),"")</f>
        <v/>
      </c>
      <c r="AK76" s="93">
        <f ca="1">IFERROR(VLOOKUP(AJ76,'（様式１号）３整理番号表'!$P$5:$R$29,2,FALSE),0)</f>
        <v>0</v>
      </c>
      <c r="AL76" s="96" t="str">
        <f t="shared" ref="AL76" ca="1" si="148">IFERROR(IF(INDIRECT("'("&amp;EO76&amp;")'!J"&amp;36+EP76)="■",1,""),"")</f>
        <v/>
      </c>
      <c r="AM76" s="96" t="str">
        <f t="shared" ref="AM76" ca="1" si="149">IFERROR(IF(INDIRECT("'("&amp;EO76&amp;")'!K"&amp;36+EP76)="■",1,""),"")</f>
        <v/>
      </c>
      <c r="AN76" s="96"/>
      <c r="AO76" s="77" t="str">
        <f t="shared" ref="AO76" ca="1" si="150">IFERROR(INDIRECT("'("&amp;EO76&amp;")'!V"&amp;36+EP76),"")</f>
        <v/>
      </c>
      <c r="AP76" s="93">
        <f ca="1">IFERROR(VLOOKUP(AO76,'（様式１号）３整理番号表'!$P$5:$R$29,2,FALSE),0)</f>
        <v>0</v>
      </c>
      <c r="AQ76" s="78" t="str">
        <f t="shared" ref="AQ76" ca="1" si="151">IFERROR(IF(OR(INDIRECT("'("&amp;EO76&amp;")'!AB"&amp;36+EP76)="",INDIRECT("'("&amp;EO76&amp;")'!AB"&amp;36+EP76)="□"),"",1),"")</f>
        <v/>
      </c>
      <c r="AR76" s="93">
        <f t="shared" ca="1" si="110"/>
        <v>0</v>
      </c>
      <c r="AS76" s="78" t="str">
        <f t="shared" ref="AS76" ca="1" si="152">IFERROR(IF(AND(AO76=18,INDIRECT("'("&amp;EO76&amp;")'!AD"&amp;36+EP76)="再取得"),1,""),"")</f>
        <v/>
      </c>
      <c r="AT76" s="40" t="str">
        <f t="shared" ref="AT76" ca="1" si="153">IFERROR("("&amp;INDIRECT("'("&amp;EO76&amp;")'!AD"&amp;36+EP76)&amp;")"&amp;INDIRECT("'("&amp;EO76&amp;")'!AF"&amp;36+EP76),"")</f>
        <v/>
      </c>
      <c r="AU76" s="93" t="str">
        <f t="shared" ca="1" si="111"/>
        <v/>
      </c>
      <c r="AV76" s="212" t="str">
        <f t="shared" ref="AV76" ca="1" si="154">IF(AO76="","","被災施設等")</f>
        <v/>
      </c>
      <c r="AW76" s="81" t="str">
        <f t="shared" ref="AW76" ca="1" si="155">IF(AA76=4,1,"")</f>
        <v/>
      </c>
      <c r="AX76" s="622" t="str">
        <f t="shared" ca="1" si="129"/>
        <v/>
      </c>
      <c r="AY76" s="622" t="str">
        <f t="shared" ca="1" si="129"/>
        <v/>
      </c>
      <c r="AZ76" s="622" t="str">
        <f t="shared" ca="1" si="129"/>
        <v/>
      </c>
      <c r="BA76" s="622" t="str">
        <f t="shared" ca="1" si="129"/>
        <v/>
      </c>
      <c r="BB76" s="622" t="str">
        <f t="shared" ref="BB76" ca="1" si="156">IF(AA76=5,1,"")</f>
        <v/>
      </c>
      <c r="BC76" s="622" t="str">
        <f t="shared" ca="1" si="130"/>
        <v/>
      </c>
      <c r="BD76" s="622" t="str">
        <f t="shared" ca="1" si="130"/>
        <v/>
      </c>
      <c r="BE76" s="622" t="str">
        <f t="shared" ca="1" si="130"/>
        <v/>
      </c>
      <c r="BF76" s="77" t="str">
        <f t="shared" ref="BF76" ca="1" si="157">IFERROR(IF(INDIRECT("'("&amp;EO76&amp;")'!U"&amp;52+EP76)="","",DBCS(INDIRECT("'("&amp;EO76&amp;")'!U"&amp;52+EP76))),"")</f>
        <v/>
      </c>
      <c r="BG76" s="78" t="str">
        <f t="shared" ref="BG76" ca="1" si="158">IFERROR(INDIRECT("'("&amp;EO76&amp;")'!AB"&amp;52+EP76),"")</f>
        <v/>
      </c>
      <c r="BH76" s="94">
        <f ca="1">IF(BF76&lt;&gt;"",INDEX('（様式１号）３整理番号表'!$AB$7:$AQ$12,MATCH(BF76,'（様式１号）３整理番号表'!$AA$7:$AA$12,0),MATCH(BG76,'（様式１号）３整理番号表'!$AB$6:$AQ$6,0)),0)</f>
        <v>0</v>
      </c>
      <c r="BI76" s="96" t="str">
        <f t="shared" ca="1" si="112"/>
        <v/>
      </c>
      <c r="BJ76" s="80" t="str">
        <f t="shared" ca="1" si="113"/>
        <v/>
      </c>
      <c r="BK76" s="81" t="str">
        <f t="shared" ref="BK76" ca="1" si="159">IFERROR(IF(INDIRECT("'("&amp;EO76&amp;")'!AI"&amp;52+EP76)="■",1,""),"")</f>
        <v/>
      </c>
      <c r="BL76" s="80" t="str">
        <f t="shared" ref="BL76" ca="1" si="160">IFERROR(IF(INDIRECT("'("&amp;EO76&amp;")'!AL"&amp;52+EP76)="■",1,""),"")</f>
        <v/>
      </c>
      <c r="BM76" s="79" t="str">
        <f t="shared" ref="BM76" ca="1" si="161">IFERROR(INDIRECT("'("&amp;EO76&amp;")'!P"&amp;52+EP76),"")</f>
        <v/>
      </c>
      <c r="BN76" s="82" t="str">
        <f t="shared" ref="BN76" ca="1" si="162">IFERROR(IF(INDIRECT("'("&amp;EO76&amp;")'!R"&amp;52+EP76)="","",INDIRECT("'("&amp;EO76&amp;")'!R"&amp;52+EP76)),"")</f>
        <v/>
      </c>
      <c r="BO76" s="83" t="str">
        <f t="shared" ref="BO76" ca="1" si="163">IFERROR(INDIRECT("'("&amp;EO76&amp;")'!J"&amp;52+EP76),"")</f>
        <v/>
      </c>
      <c r="BP76" s="84" t="str">
        <f t="shared" ref="BP76" ca="1" si="164">IFERROR(INDIRECT("'("&amp;EO76&amp;")'!M"&amp;52+EP76),"")</f>
        <v/>
      </c>
      <c r="BQ76" s="82" t="str">
        <f t="shared" ref="BQ76" ca="1" si="165">IFERROR(IF(INDIRECT("'("&amp;EO76&amp;")'!Y"&amp;68+EP76)="",INDIRECT("'("&amp;EO76&amp;")'!S"&amp;68+EP76),INDIRECT("'("&amp;EO76&amp;")'!Y"&amp;68+EP76)&amp;"("&amp;INDIRECT("'("&amp;EO76&amp;")'!S"&amp;68+EP76)&amp;")"),"")</f>
        <v/>
      </c>
      <c r="BR76" s="97" t="str">
        <f t="shared" ref="BR76" ca="1" si="166">IFERROR(INDIRECT("'("&amp;EO76&amp;")'!M"&amp;68+EP76),"")</f>
        <v/>
      </c>
      <c r="BS76" s="95" t="str">
        <f t="shared" ref="BS76" ca="1" si="167">IFERROR(IF(INDIRECT("'("&amp;EO76&amp;")'!P"&amp;68+EP76)="■",1,""),"")</f>
        <v/>
      </c>
      <c r="BT76" s="184" t="str">
        <f t="shared" ca="1" si="9"/>
        <v/>
      </c>
      <c r="BU76" s="611" t="str">
        <f t="shared" ref="BU76" ca="1" si="168">IFERROR(IF(AQ76="","",INDIRECT("'("&amp;EO76&amp;")'!AB"&amp;36+EP76)),"")</f>
        <v/>
      </c>
      <c r="BV76" s="77" t="str">
        <f t="shared" ref="BV76" ca="1" si="169">IFERROR(INDIRECT("'("&amp;EO76&amp;")'!B18"),"")</f>
        <v/>
      </c>
      <c r="BW76" s="85" t="str">
        <f t="shared" ref="BW76" ca="1" si="170">IFERROR(INDIRECT("'("&amp;EO76&amp;")'!D"&amp;84+EP76),"")</f>
        <v/>
      </c>
      <c r="BX76" s="86" t="str">
        <f t="shared" ref="BX76" ca="1" si="171">IFERROR(INDIRECT("'("&amp;EO76&amp;")'!R"&amp;84+EP76),"")</f>
        <v/>
      </c>
      <c r="BY76" s="231">
        <f ca="1">IF('ポイント要件確認等（個別表）'!AD76=1,ROUNDDOWN('ポイント要件確認等（個別表）'!AV76,-3),IF('ポイント要件確認等（個別表）'!AD76=2,ROUNDDOWN('ポイント要件確認等（個別表）'!BH76,-3),IF('ポイント要件確認等（個別表）'!AD76=3,ROUNDDOWN('ポイント要件確認等（個別表）'!BT76,-3),0)))</f>
        <v>0</v>
      </c>
      <c r="BZ76" s="86" t="str">
        <f t="shared" ref="BZ76" ca="1" si="172">IFERROR(INDIRECT("'("&amp;EO76&amp;")'!AE"&amp;84+EP76),"")</f>
        <v/>
      </c>
      <c r="CA76" s="232" t="str">
        <f t="shared" ref="CA76" ca="1" si="173">IFERROR(BW76-SUM(BY76,BZ76,CC76,CD76,CE76),"")</f>
        <v/>
      </c>
      <c r="CB76" s="232">
        <f t="shared" ca="1" si="114"/>
        <v>0</v>
      </c>
      <c r="CC76" s="86" t="str">
        <f t="shared" ref="CC76" ca="1" si="174">IFERROR(IF(OR(BV76=2,BV76=3,AND(BV76=1,CG76="控除不可")),ROUNDDOWN(BX76*0.2,-3),IF(AND(BV76=1,CG76="全額控除"),ROUNDDOWN(BX76/1.1*0.2,-3),ROUNDDOWN(BX76/110*102*0.2,-3))),"")</f>
        <v/>
      </c>
      <c r="CD76" s="86" t="str">
        <f t="shared" ref="CD76" ca="1" si="175">IFERROR(IF(OR(BV76=2,BV76=3,AND(BV76=1,CG76="控除不可")),ROUNDDOWN(BX76*0.2,-3),IF(AND(BV76=1,CG76="全額控除"),ROUNDDOWN(BX76/1.1*0.2,-3),ROUNDDOWN(BX76/110*102*0.2,-3))),"")</f>
        <v/>
      </c>
      <c r="CE76" s="609"/>
      <c r="CF76" s="86" t="str">
        <f t="shared" ref="CF76" ca="1" si="176">IFERROR(INDIRECT("'("&amp;EO76&amp;")'!AK"&amp;84+EP76),"")</f>
        <v/>
      </c>
      <c r="CG76" s="185" t="str">
        <f t="shared" ref="CG76" ca="1" si="177">IFERROR(INDIRECT("'("&amp;EO76&amp;")'!N18"),"")</f>
        <v/>
      </c>
      <c r="CH76" s="246" t="str">
        <f t="shared" ref="CH76" ca="1" si="178">IF($BX76&gt;0,IF(AND($BV76=1,$CG76="控除不可"),"該当なし",IF(AND($BV76=1,$CG76="80%控除対象"),ROUNDDOWN($BX76*8/110,0),IF(AND($BV76=1,$CG76="全額控除"),ROUNDDOWN($BX76*10/110,0),IF(OR($BV76=2,$BV76=3),"該当なし","含税額")))),"")</f>
        <v>含税額</v>
      </c>
      <c r="CI76" s="247" t="str">
        <f t="shared" ref="CI76" ca="1" si="179">IF($BW76&gt;0,IF(AND($BV76=1,$CG76="控除不可"),"",IF(AND($BV76=1,$CG76="80%控除対象"),ROUNDDOWN($BY76*8/102,0),IF(AND($BV76=1,$CG76="全額控除"),ROUNDDOWN($BY76*10/100,0),IF(OR($BV76=2,$BV76=3),"","")))),"")</f>
        <v/>
      </c>
      <c r="CJ76" s="87" t="str">
        <f ca="1">IFERROR(IF(INDIRECT("'("&amp;'２個別表'!EO76&amp;")'!AR"&amp;84+EP76)&lt;&gt;1,"",1),"")</f>
        <v/>
      </c>
      <c r="CK76" s="244" t="str">
        <f t="shared" ca="1" si="119"/>
        <v/>
      </c>
      <c r="CL76" s="235" t="str">
        <f t="shared" ca="1" si="120"/>
        <v/>
      </c>
      <c r="CM76" s="239" t="str">
        <f t="shared" ca="1" si="121"/>
        <v/>
      </c>
      <c r="CN76" s="77" t="str">
        <f t="shared" ca="1" si="122"/>
        <v/>
      </c>
      <c r="CO76" s="93" t="str">
        <f ca="1">IFERROR(VLOOKUP(CN76,'（様式１号）３整理番号表'!$T$5:$V$15,2,FALSE),"")</f>
        <v/>
      </c>
      <c r="CP76" s="78" t="str">
        <f t="shared" ca="1" si="123"/>
        <v/>
      </c>
      <c r="CQ76" s="93" t="str">
        <f ca="1">IFERROR(VLOOKUP(CP76,'（様式１号）３整理番号表'!$T$19:$V$24,2,FALSE),"")</f>
        <v/>
      </c>
      <c r="CR76" s="78" t="str">
        <f ca="1">IFERROR(IF(INDIRECT("'("&amp;'２個別表'!EO76&amp;")'!AV"&amp;84+EP76)&lt;&gt;1,"",1),"")</f>
        <v/>
      </c>
      <c r="CS76" s="232">
        <f t="shared" ca="1" si="115"/>
        <v>0</v>
      </c>
      <c r="CT76" s="248">
        <f t="shared" ca="1" si="116"/>
        <v>0</v>
      </c>
      <c r="CU76" s="376" t="str">
        <f ca="1">IF(ER76="補強",IF(COUNTIFS($Z$11:Z76,Z76,$W$11:W76,1)=1,"１①",""),IF(COUNTIFS($Z$11:Z76,Z76,$W$11:W76,2)=1,"２①",""))</f>
        <v/>
      </c>
      <c r="CV76" s="57" t="str">
        <f t="shared" ref="CV76" ca="1" si="180">IF(CU76="１①",IF(INDIRECT("'("&amp;EO76&amp;")'!c114")="１① 付加価値額の拡大（１人当たり）",2,1),"")</f>
        <v/>
      </c>
      <c r="CW76" s="56" t="str">
        <f t="shared" ca="1" si="134"/>
        <v/>
      </c>
      <c r="CX76" s="256" t="str">
        <f t="shared" ref="CX76" ca="1" si="181">IF($CU76="２①",1,IF($CU76="１①",INDIRECT("'("&amp;$EO76&amp;")'!I114"),""))</f>
        <v/>
      </c>
      <c r="CY76" s="256" t="str">
        <f t="shared" ref="CY76" ca="1" si="182">IF($CU76="２①",1,IF($CU76="１①",INDIRECT("'("&amp;$EO76&amp;")'!P114"),""))</f>
        <v/>
      </c>
      <c r="CZ76" s="256" t="str">
        <f t="shared" ref="CZ76" ca="1" si="183">IF($CU76="２①",IF(INDIRECT("'("&amp;$EO76&amp;")'!B101")="■",IF(INDIRECT("'("&amp;$EO76&amp;")'!V101")="","",INDIRECT("'("&amp;$EO76&amp;")'!V101")),""),IF($CU76="１①",INDIRECT("'("&amp;$EO76&amp;")'!T114"),""))</f>
        <v/>
      </c>
      <c r="DA76" s="256" t="str">
        <f t="shared" ref="DA76" ca="1" si="184">IF($CU76="２①",IF(INDIRECT("'("&amp;$EO76&amp;")'!B101")="■",IF(INDIRECT("'("&amp;$EO76&amp;")'!Z101")="","",INDIRECT("'("&amp;$EO76&amp;")'!Z101")),""),IF($CU76="１①",INDIRECT("'("&amp;$EO76&amp;")'!X114"),""))</f>
        <v/>
      </c>
      <c r="DB76" s="316" t="str">
        <f ca="1">IFERROR(VLOOKUP($CU76,'（様式１号）３整理番号表'!$Z$19:$AB$32,3,FALSE),"")</f>
        <v/>
      </c>
      <c r="DC76" s="259" t="str">
        <f t="shared" ref="DC76" ca="1" si="185">IF(OR($DA76&lt;=0,$DA76=""),"-",IF(OR($CX76="",$CX76&lt;=0),0,IF($CW76=5,ROUNDDOWN(($DA76-$CX76)/$CX76,3),IF($CW76=4,ROUNDDOWN(($DA76-$CX76)/$CX76*3/4,3),0))))</f>
        <v>-</v>
      </c>
      <c r="DD76" s="618" t="str">
        <f t="shared" ref="DD76" ca="1" si="186">IF($CU76="２①",INDIRECT("'("&amp;EO76&amp;")'!af"&amp;101),IF($CU76="１①",INDIRECT("'("&amp;EO76&amp;")'!ad"&amp;114),""))</f>
        <v/>
      </c>
      <c r="DE76" s="321" t="str">
        <f ca="1">IF(AND(AO76=18,AS76=1),IF(COUNTIFS($Y$11:Y76,Y76,$AS$11:AS76,1)=1,"２②",""),IF($CU76="１①",INDEX(INDIRECT("'("&amp;$EO76&amp;")'!AR116:BB116"),1,MATCH(INDIRECT("'("&amp;$EO76&amp;")'!C118"),INDIRECT("'("&amp;$EO76&amp;")'!AR119:BB119"),0)),""))</f>
        <v/>
      </c>
      <c r="DF76" s="324" t="str">
        <f t="shared" ca="1" si="100"/>
        <v/>
      </c>
      <c r="DG76" s="313" t="str">
        <f t="shared" ca="1" si="101"/>
        <v/>
      </c>
      <c r="DH76" s="313" t="str">
        <f t="shared" ca="1" si="102"/>
        <v/>
      </c>
      <c r="DI76" s="313" t="str">
        <f t="shared" ca="1" si="103"/>
        <v/>
      </c>
      <c r="DJ76" s="313" t="str">
        <f t="shared" ca="1" si="104"/>
        <v/>
      </c>
      <c r="DK76" s="328" t="str">
        <f t="shared" ca="1" si="105"/>
        <v/>
      </c>
      <c r="DL76" s="334" t="str">
        <f t="shared" ref="DL76" ca="1" si="187">IFERROR(IF($DE76&lt;&gt;0,ROUNDDOWN(($DJ76-$DG76)/$DG76,3),""),"")</f>
        <v/>
      </c>
      <c r="DM76" s="915" t="str">
        <f t="shared" ca="1" si="106"/>
        <v/>
      </c>
      <c r="DN76" s="15"/>
      <c r="DO76" s="324"/>
      <c r="DP76" s="16"/>
      <c r="DQ76" s="16"/>
      <c r="DR76" s="16"/>
      <c r="DS76" s="16"/>
      <c r="DT76" s="318" t="str">
        <f>IFERROR(VLOOKUP($DN76,'（様式１号）３整理番号表'!$Z$19:$AB$32,3,FALSE),"")</f>
        <v/>
      </c>
      <c r="DU76" s="259" t="str">
        <f t="shared" ref="DU76" si="188">IF($DN76&lt;&gt;0,ROUNDDOWN(($DS76-$DP76)/$DP76,3),"")</f>
        <v/>
      </c>
      <c r="DV76" s="14"/>
      <c r="DW76" s="17" t="str">
        <f ca="1">IF(Z76&lt;&gt;"","■","")</f>
        <v/>
      </c>
      <c r="DX76" s="88" t="str">
        <f t="shared" ca="1" si="99"/>
        <v/>
      </c>
      <c r="DZ76" s="339">
        <f t="shared" ca="1" si="132"/>
        <v>0</v>
      </c>
      <c r="EA76" s="339">
        <f t="shared" ca="1" si="132"/>
        <v>0</v>
      </c>
      <c r="EB76" s="339">
        <f t="shared" ca="1" si="132"/>
        <v>0</v>
      </c>
      <c r="EC76" s="339">
        <f t="shared" ca="1" si="132"/>
        <v>0</v>
      </c>
      <c r="ED76" s="339">
        <f t="shared" ca="1" si="132"/>
        <v>0</v>
      </c>
      <c r="EE76" s="339">
        <f t="shared" ca="1" si="132"/>
        <v>0</v>
      </c>
      <c r="EF76" s="339">
        <f t="shared" ca="1" si="132"/>
        <v>0</v>
      </c>
      <c r="EG76" s="339">
        <f t="shared" ca="1" si="132"/>
        <v>0</v>
      </c>
      <c r="EH76" s="339">
        <f t="shared" ca="1" si="132"/>
        <v>0</v>
      </c>
      <c r="EI76" s="339">
        <f t="shared" ca="1" si="132"/>
        <v>0</v>
      </c>
      <c r="EJ76" s="339">
        <f t="shared" ca="1" si="132"/>
        <v>0</v>
      </c>
      <c r="EK76" s="339">
        <f t="shared" ca="1" si="132"/>
        <v>0</v>
      </c>
      <c r="EL76" s="339">
        <f t="shared" ca="1" si="132"/>
        <v>0</v>
      </c>
      <c r="EM76" s="339">
        <f t="shared" ca="1" si="132"/>
        <v>0</v>
      </c>
      <c r="EO76" s="298" t="str">
        <f t="shared" ref="EO76:EO139" ca="1" si="189">IFERROR(IF($EQ75="","",IF($EP75&lt;$EQ75,EO75,SMALL($FF$11:$FF$510,RANK(EO75,$FF$11:$FF$510,1)+1))),"")</f>
        <v/>
      </c>
      <c r="EP76" s="298" t="str">
        <f t="shared" ca="1" si="96"/>
        <v/>
      </c>
      <c r="EQ76" s="298" t="str">
        <f t="shared" ca="1" si="97"/>
        <v/>
      </c>
      <c r="ER76" s="298" t="str">
        <f t="shared" ref="ER76" ca="1" si="190">IFERROR(INDEX(INDIRECT("'("&amp;EO76&amp;")'!$AD$37:$AD$46"),MATCH(EP76,INDIRECT("'("&amp;EO76&amp;")'!$B$37:$B$46"),0),1),"")</f>
        <v/>
      </c>
      <c r="ES76" s="298" t="str">
        <f ca="1">IFERROR(INDEX('郵便番号（石川県）'!$A$3:$F$2574,MATCH(INDIRECT("'("&amp;EO76&amp;")'!E7"),'郵便番号（石川県）'!$A$3:$A$2574,0),6),"")</f>
        <v/>
      </c>
      <c r="ET76" s="298" t="str">
        <f ca="1">IFERROR(INDEX('郵便番号（石川県）'!$A$3:$F$2574,MATCH(INDIRECT("'("&amp;$EO76&amp;")'!E7"),'郵便番号（石川県）'!$A$3:$A$2574,0),5),"")</f>
        <v/>
      </c>
      <c r="EU76" s="298" t="str">
        <f t="shared" ref="EU76" ca="1" si="191">IFERROR(INDIRECT("'("&amp;$EO76&amp;")'!N5"),"")</f>
        <v/>
      </c>
      <c r="EV76" s="298" t="str">
        <f t="shared" ref="EV76" ca="1" si="192">IFERROR(INDIRECT("'("&amp;EO76&amp;")'!H13"),"")</f>
        <v/>
      </c>
      <c r="EW76" s="298" t="str">
        <f t="shared" ref="EW76" ca="1" si="193">IFERROR(IF(OR(INDIRECT("'("&amp;EO76&amp;")'!H12")="■",INDIRECT("'("&amp;EO76&amp;")'!ac12")="■"),"■",""),"")</f>
        <v/>
      </c>
      <c r="EX76" s="298" t="str">
        <f t="shared" ref="EX76" ca="1" si="194">IF(EO76="","","("&amp;EO76&amp;")")</f>
        <v/>
      </c>
      <c r="EY76" s="298" t="str">
        <f t="shared" ref="EY76" ca="1" si="195">EX76&amp;EP76</f>
        <v/>
      </c>
      <c r="EZ76" s="298" t="str">
        <f t="shared" ref="EZ76" ca="1" si="196">IFERROR(INDIRECT("'("&amp;$EO76&amp;")'!B122"),"")</f>
        <v/>
      </c>
      <c r="FA76" s="298" t="str">
        <f t="shared" ref="FA76" ca="1" si="197">IFERROR(IF(INDIRECT("'("&amp;$EO76&amp;")'!AE136")="",1,2),"")</f>
        <v/>
      </c>
      <c r="FB76" s="298" t="str">
        <f t="shared" ref="FB76" ca="1" si="198">IFERROR(INDIRECT("'("&amp;$EO76&amp;")'!L122"),"")</f>
        <v/>
      </c>
      <c r="FC76" s="298" t="str">
        <f t="shared" ref="FC76" ca="1" si="199">IFERROR(IF(INDIRECT("'("&amp;$EO76&amp;")'!AG144")="",1,2),"")</f>
        <v/>
      </c>
      <c r="FD76" s="627" t="str">
        <f t="shared" ref="FD76" ca="1" si="200">IFERROR(IF(INDIRECT("'("&amp;$EO76&amp;")'!AE2")="■","■",""),"")</f>
        <v/>
      </c>
      <c r="FE76" s="630">
        <v>66</v>
      </c>
      <c r="FF76" s="299" t="str">
        <f t="shared" ref="FF76" ca="1" si="201">IFERROR(IF(INDIRECT("'("&amp;FE76&amp;")'!T2")="農業機械再取得等支援事業要望申込書",FE76,""),"")</f>
        <v/>
      </c>
      <c r="FG76" s="993" t="str">
        <f t="shared" ca="1" si="98"/>
        <v/>
      </c>
      <c r="FH76" s="672" t="str">
        <f t="shared" ref="FH76" ca="1" si="202">IFERROR(IF(BW76-BX76&gt;0,"■",""),"")</f>
        <v/>
      </c>
      <c r="FI76" s="299">
        <f ca="1">COUNTIF($FH$11:FH76,"■")</f>
        <v>0</v>
      </c>
    </row>
    <row r="77" spans="1:165" ht="34.5" customHeight="1">
      <c r="A77" s="445">
        <f t="shared" ref="A77:A140" ca="1" si="203">E77*1000000+C77*10000+F77*100+AN77</f>
        <v>0</v>
      </c>
      <c r="B77" s="446">
        <f>IF(R77&lt;&gt;"",IF(COUNTIF(R$11:R77,R77)=1,MAX(B$11:B76)+1,INDEX(B$11:B76,MATCH(R77,R$11:R76,0),1)),0)</f>
        <v>1</v>
      </c>
      <c r="C77" s="446">
        <f ca="1">IF(T77&lt;&gt;"",IF(COUNTIF(T$11:T77,T77)=1,MAX(C$11:C76)+1,INDEX(C$11:C76,MATCH(T77,T$11:T76,0),1)),0)</f>
        <v>0</v>
      </c>
      <c r="D77" s="446">
        <f ca="1">IF(U77&lt;&gt;"",IF(COUNTIF(U$11:U77,U77)=1,MAX(D$11:D76)+1,INDEX(D$11:D76,MATCH(U77,U$11:U76,0),1)),0)</f>
        <v>0</v>
      </c>
      <c r="E77" s="446">
        <f ca="1">IF(S77&lt;&gt;"",IF(COUNTIF(S$11:S77,S77)=1,MAX(E$11:E76)+1,INDEX(E$11:E76,MATCH(S77,S$11:S76,0),1)),0)</f>
        <v>0</v>
      </c>
      <c r="F77" s="446">
        <f ca="1">IF(Z77&lt;&gt;"",IF(COUNTIF(Z$11:Z77,Z77)=1,MAX(F$11:F76)+1,INDEX(F$11:F76,MATCH(Z77,Z$11:Z76,0),1)),0)</f>
        <v>0</v>
      </c>
      <c r="G77" s="447" cm="1">
        <f t="array" aca="1" ref="G77" ca="1">IF(Z77&lt;&gt;"",IF(COUNTIFS(Z$11:Z77,Z77,W$11:W77,W77)=1,MAX(G$11:G76)+1,INDEX(G$11:G76,MATCH(Z77&amp;W77,Z$11:Z76&amp;W$11:W77,0),1)),0)</f>
        <v>0</v>
      </c>
      <c r="H77" s="447">
        <f t="shared" ref="H77:H140" ca="1" si="204">IF(CR77=1,1,0)</f>
        <v>0</v>
      </c>
      <c r="I77" s="447">
        <f ca="1">IF(T77="",0,IF(COUNTIF(T$11:T77,T77)=1,1,0))</f>
        <v>0</v>
      </c>
      <c r="J77" s="447">
        <f ca="1">IF(U77="",0,IF(COUNTIF(U$11:U77,U77)=1,1,0))</f>
        <v>0</v>
      </c>
      <c r="K77" s="447">
        <f ca="1">IF(S77="",0,IF(COUNTIF(S$11:S77,S77)=1,1,0))</f>
        <v>0</v>
      </c>
      <c r="L77" s="446">
        <f ca="1">IF(Z77="",0,IF(COUNTIF(Z$11:Z77,Z77)=1,1,0))</f>
        <v>0</v>
      </c>
      <c r="M77" s="767">
        <f ca="1">IF($W77=2,IF(COUNTIFS($W$11:$W77,2,$Z$11:$Z77,$Z77)=1,1,0),0)</f>
        <v>0</v>
      </c>
      <c r="N77" s="767">
        <f ca="1">IF($W77=1,IF(COUNTIFS($W$11:$W77,2,$Z$11:$Z77,$Z77)=1,1,0),0)</f>
        <v>0</v>
      </c>
      <c r="O77" s="446">
        <f ca="1">IF(H77=0,0,IF(COUNTIF(Z$11:Z77,Z77)=1,1,0))</f>
        <v>0</v>
      </c>
      <c r="P77" s="448" t="str">
        <f t="shared" ref="P77:P140" ca="1" si="205">R77&amp;S77&amp;T77</f>
        <v>石川県</v>
      </c>
      <c r="Q77" s="89">
        <f t="shared" ref="Q77:Q140" ca="1" si="206">IF(Z77&lt;&gt;0,ROW()-10,0)</f>
        <v>67</v>
      </c>
      <c r="R77" s="170" t="s">
        <v>459</v>
      </c>
      <c r="S77" s="357" t="str">
        <f t="shared" ref="S77:S140" ca="1" si="207">IFERROR(IF(INDIRECT("'("&amp;EO77&amp;")'!E6")="",$ES77,INDIRECT("'("&amp;EO77&amp;")'!E6")),"")</f>
        <v/>
      </c>
      <c r="T77" s="357" t="str">
        <f t="shared" ref="T77:T140" ca="1" si="208">IF(S77="","",IF(W77=1,ET77,S77))</f>
        <v/>
      </c>
      <c r="U77" s="58" t="str">
        <f t="shared" ref="U77:U140" ca="1" si="209">IF(T77&lt;&gt;"",$T77&amp;IF($W77=1,"(補強)",IF($W77=2,"(補強以外)")),"")</f>
        <v/>
      </c>
      <c r="V77" s="58" t="str">
        <f t="shared" ref="V77:V140" ca="1" si="210">S77</f>
        <v/>
      </c>
      <c r="W77" s="920" t="str">
        <f t="shared" ref="W77:W140" ca="1" si="211">IF(S77="","",IF(ER77="補強",1,2))</f>
        <v/>
      </c>
      <c r="X77" s="369">
        <f ca="1">IFERROR(VLOOKUP(W77,'（様式１号）３整理番号表'!$B$4:$H$5,2,FALSE),0)</f>
        <v>0</v>
      </c>
      <c r="Y77" s="768" t="str" cm="1">
        <f t="array" aca="1" ref="Y77" ca="1">IF(AND(D77=0,F77=0),"",IF(COUNTIF(D$11:D77,D77)=1,1,IF(COUNTIFS(D$11:D77,D77,F$11:F77,F77)=1,INDEX((D$11:D77,F$11:F77,Y$11:Y77),MATCH(_xlfn.MAXIFS(F$11:F76,D$11:D76,D77),$F$11:F77,0),1,3)+1,INDEX((D$11:D77,F$11:F77,Y$11:Y77),MATCH(D77&amp;F77,D$11:D77&amp;F$11:F77,0),1,3))))</f>
        <v/>
      </c>
      <c r="Z77" s="40" t="str">
        <f t="shared" ref="Z77:Z140" ca="1" si="212">EU77</f>
        <v/>
      </c>
      <c r="AA77" s="924" t="str">
        <f t="shared" ref="AA77:AA140" ca="1" si="213">IF(W77="","",IF(W77=1,1,IF(AND(AL77=1,EV77="■"),4,IF(AND(AL77=1,EV77="□"),5,IF(EW77="■",3,2)))))</f>
        <v/>
      </c>
      <c r="AB77" s="93">
        <f ca="1">IFERROR(VLOOKUP(AA77,'（様式１号）３整理番号表'!$B$10:$H$16,2,FALSE),0)</f>
        <v>0</v>
      </c>
      <c r="AC77" s="924" t="str">
        <f t="shared" ref="AC77:AC140" ca="1" si="214">IFERROR(IF(INDIRECT("'("&amp;EO77&amp;")'!AA30")="■",1,""),"")</f>
        <v/>
      </c>
      <c r="AD77" s="924" t="str">
        <f t="shared" ref="AD77:AD140" ca="1" si="215">IFERROR(IF(INDIRECT("'("&amp;EO77&amp;")'!o13")="■",2,1),"")</f>
        <v/>
      </c>
      <c r="AE77" s="93">
        <f ca="1">IFERROR(VLOOKUP(AD77,'（様式１号）３整理番号表'!$B$21:$H$22,2,FALSE),0)</f>
        <v>0</v>
      </c>
      <c r="AF77" s="924" t="str">
        <f t="shared" ref="AF77:AF140" ca="1" si="216">IFERROR(IF(INDIRECT("'("&amp;EO77&amp;")'!B12")="■",1,IF(INDIRECT("'("&amp;EO77&amp;")'!h12")="■",2,IF(INDIRECT("'("&amp;EO77&amp;")'!o12")="■",3,IF(INDIRECT("'("&amp;EO77&amp;")'!v12")="■",4,IF(INDIRECT("'("&amp;EO77&amp;")'!ac12")="■",5,IF(OR(INDIRECT("'("&amp;EO77&amp;")'!b13")="■",INDIRECT("'("&amp;EO77&amp;")'!v13")="■"),6)))))),"")</f>
        <v/>
      </c>
      <c r="AG77" s="93">
        <f ca="1">IFERROR(VLOOKUP(AF77,'（様式１号）３整理番号表'!$B$26:$H$31,2,FALSE),0)</f>
        <v>0</v>
      </c>
      <c r="AH77" s="924" t="str">
        <f t="shared" ref="AH77:AH140" ca="1" si="217">IFERROR(INDIRECT("'("&amp;EO77&amp;")'!B23"),"")</f>
        <v/>
      </c>
      <c r="AI77" s="93">
        <f ca="1">IFERROR(VLOOKUP(AH77,'（様式１号）３整理番号表'!$J$5:$N$59,2,FALSE),0)</f>
        <v>0</v>
      </c>
      <c r="AJ77" s="77" t="str">
        <f t="shared" ref="AJ77:AJ140" ca="1" si="218">IFERROR(INDIRECT("'("&amp;EO77&amp;")'!D"&amp;36+EP77),"")</f>
        <v/>
      </c>
      <c r="AK77" s="93">
        <f ca="1">IFERROR(VLOOKUP(AJ77,'（様式１号）３整理番号表'!$P$5:$R$29,2,FALSE),0)</f>
        <v>0</v>
      </c>
      <c r="AL77" s="921" t="str">
        <f t="shared" ref="AL77:AL140" ca="1" si="219">IFERROR(IF(INDIRECT("'("&amp;EO77&amp;")'!J"&amp;36+EP77)="■",1,""),"")</f>
        <v/>
      </c>
      <c r="AM77" s="921" t="str">
        <f t="shared" ref="AM77:AM140" ca="1" si="220">IFERROR(IF(INDIRECT("'("&amp;EO77&amp;")'!K"&amp;36+EP77)="■",1,""),"")</f>
        <v/>
      </c>
      <c r="AN77" s="921"/>
      <c r="AO77" s="77" t="str">
        <f t="shared" ref="AO77:AO140" ca="1" si="221">IFERROR(INDIRECT("'("&amp;EO77&amp;")'!V"&amp;36+EP77),"")</f>
        <v/>
      </c>
      <c r="AP77" s="93">
        <f ca="1">IFERROR(VLOOKUP(AO77,'（様式１号）３整理番号表'!$P$5:$R$29,2,FALSE),0)</f>
        <v>0</v>
      </c>
      <c r="AQ77" s="924" t="str">
        <f t="shared" ref="AQ77:AQ140" ca="1" si="222">IFERROR(IF(OR(INDIRECT("'("&amp;EO77&amp;")'!AB"&amp;36+EP77)="",INDIRECT("'("&amp;EO77&amp;")'!AB"&amp;36+EP77)="□"),"",1),"")</f>
        <v/>
      </c>
      <c r="AR77" s="93">
        <f t="shared" ref="AR77:AR140" ca="1" si="223">IF(AT77&lt;&gt;"",IF(OR(Z77&lt;&gt;Z76,T77&lt;&gt;T76),1,AR76+1),0)</f>
        <v>0</v>
      </c>
      <c r="AS77" s="924" t="str">
        <f t="shared" ref="AS77:AS140" ca="1" si="224">IFERROR(IF(AND(AO77=18,INDIRECT("'("&amp;EO77&amp;")'!AD"&amp;36+EP77)="再取得"),1,""),"")</f>
        <v/>
      </c>
      <c r="AT77" s="40" t="str">
        <f t="shared" ref="AT77:AT140" ca="1" si="225">IFERROR("("&amp;INDIRECT("'("&amp;EO77&amp;")'!AD"&amp;36+EP77)&amp;")"&amp;INDIRECT("'("&amp;EO77&amp;")'!AF"&amp;36+EP77),"")</f>
        <v/>
      </c>
      <c r="AU77" s="93" t="str">
        <f t="shared" ref="AU77:AU140" ca="1" si="226">IF(W77=1,1,"")</f>
        <v/>
      </c>
      <c r="AV77" s="923" t="str">
        <f t="shared" ref="AV77:AV140" ca="1" si="227">IF(AO77="","","被災施設等")</f>
        <v/>
      </c>
      <c r="AW77" s="926" t="str">
        <f t="shared" ref="AW77:AW140" ca="1" si="228">IF(AA77=4,1,"")</f>
        <v/>
      </c>
      <c r="AX77" s="925" t="str">
        <f t="shared" ref="AX77:BA140" ca="1" si="229">IF($AW77="","",$AW77)</f>
        <v/>
      </c>
      <c r="AY77" s="925" t="str">
        <f t="shared" ca="1" si="229"/>
        <v/>
      </c>
      <c r="AZ77" s="925" t="str">
        <f t="shared" ca="1" si="229"/>
        <v/>
      </c>
      <c r="BA77" s="925" t="str">
        <f t="shared" ca="1" si="229"/>
        <v/>
      </c>
      <c r="BB77" s="925" t="str">
        <f t="shared" ref="BB77:BB140" ca="1" si="230">IF(AA77=5,1,"")</f>
        <v/>
      </c>
      <c r="BC77" s="925" t="str">
        <f t="shared" ref="BC77:BE140" ca="1" si="231">IF($BB77="","",$BB77)</f>
        <v/>
      </c>
      <c r="BD77" s="925" t="str">
        <f t="shared" ca="1" si="231"/>
        <v/>
      </c>
      <c r="BE77" s="925" t="str">
        <f t="shared" ca="1" si="231"/>
        <v/>
      </c>
      <c r="BF77" s="77" t="str">
        <f t="shared" ref="BF77:BF140" ca="1" si="232">IFERROR(IF(INDIRECT("'("&amp;EO77&amp;")'!U"&amp;52+EP77)="","",DBCS(INDIRECT("'("&amp;EO77&amp;")'!U"&amp;52+EP77))),"")</f>
        <v/>
      </c>
      <c r="BG77" s="924" t="str">
        <f t="shared" ref="BG77:BG140" ca="1" si="233">IFERROR(INDIRECT("'("&amp;EO77&amp;")'!AB"&amp;52+EP77),"")</f>
        <v/>
      </c>
      <c r="BH77" s="94">
        <f ca="1">IF(BF77&lt;&gt;"",INDEX('（様式１号）３整理番号表'!$AB$7:$AQ$12,MATCH(BF77,'（様式１号）３整理番号表'!$AA$7:$AA$12,0),MATCH(BG77,'（様式１号）３整理番号表'!$AB$6:$AQ$6,0)),0)</f>
        <v>0</v>
      </c>
      <c r="BI77" s="921" t="str">
        <f t="shared" ref="BI77:BI140" ca="1" si="234">IF(BJ77="","",1)</f>
        <v/>
      </c>
      <c r="BJ77" s="922" t="str">
        <f t="shared" ref="BJ77:BJ140" ca="1" si="235">IFERROR(IF(INDIRECT("'("&amp;EO77&amp;")'!AF"&amp;52+EP77)="","",INDIRECT("'("&amp;EO77&amp;")'!AF"&amp;52+EP77)),"")</f>
        <v/>
      </c>
      <c r="BK77" s="926" t="str">
        <f t="shared" ref="BK77:BK140" ca="1" si="236">IFERROR(IF(INDIRECT("'("&amp;EO77&amp;")'!AI"&amp;52+EP77)="■",1,""),"")</f>
        <v/>
      </c>
      <c r="BL77" s="922" t="str">
        <f t="shared" ref="BL77:BL140" ca="1" si="237">IFERROR(IF(INDIRECT("'("&amp;EO77&amp;")'!AL"&amp;52+EP77)="■",1,""),"")</f>
        <v/>
      </c>
      <c r="BM77" s="79" t="str">
        <f t="shared" ref="BM77:BM140" ca="1" si="238">IFERROR(INDIRECT("'("&amp;EO77&amp;")'!P"&amp;52+EP77),"")</f>
        <v/>
      </c>
      <c r="BN77" s="82" t="str">
        <f t="shared" ref="BN77:BN140" ca="1" si="239">IFERROR(IF(INDIRECT("'("&amp;EO77&amp;")'!R"&amp;52+EP77)="","",INDIRECT("'("&amp;EO77&amp;")'!R"&amp;52+EP77)),"")</f>
        <v/>
      </c>
      <c r="BO77" s="83" t="str">
        <f t="shared" ref="BO77:BO140" ca="1" si="240">IFERROR(INDIRECT("'("&amp;EO77&amp;")'!J"&amp;52+EP77),"")</f>
        <v/>
      </c>
      <c r="BP77" s="84" t="str">
        <f t="shared" ref="BP77:BP140" ca="1" si="241">IFERROR(INDIRECT("'("&amp;EO77&amp;")'!M"&amp;52+EP77),"")</f>
        <v/>
      </c>
      <c r="BQ77" s="82" t="str">
        <f t="shared" ref="BQ77:BQ140" ca="1" si="242">IFERROR(IF(INDIRECT("'("&amp;EO77&amp;")'!Y"&amp;68+EP77)="",INDIRECT("'("&amp;EO77&amp;")'!S"&amp;68+EP77),INDIRECT("'("&amp;EO77&amp;")'!Y"&amp;68+EP77)&amp;"("&amp;INDIRECT("'("&amp;EO77&amp;")'!S"&amp;68+EP77)&amp;")"),"")</f>
        <v/>
      </c>
      <c r="BR77" s="97" t="str">
        <f t="shared" ref="BR77:BR140" ca="1" si="243">IFERROR(INDIRECT("'("&amp;EO77&amp;")'!M"&amp;68+EP77),"")</f>
        <v/>
      </c>
      <c r="BS77" s="95" t="str">
        <f t="shared" ref="BS77:BS140" ca="1" si="244">IFERROR(IF(INDIRECT("'("&amp;EO77&amp;")'!P"&amp;68+EP77)="■",1,""),"")</f>
        <v/>
      </c>
      <c r="BT77" s="184" t="str">
        <f t="shared" ref="BT77:BT140" ca="1" si="245">IF($AO77=19,$BR77*290,IF($AO77=20,$BR77*880,IF($AO77=21,$BR77*1200,IF($AO77=22,$BR77*4500,IF(AND($AO77=23,$BS77&lt;&gt;1),"特認","")))))</f>
        <v/>
      </c>
      <c r="BU77" s="611" t="str">
        <f t="shared" ref="BU77:BU140" ca="1" si="246">IFERROR(IF(AQ77="","",INDIRECT("'("&amp;EO77&amp;")'!AB"&amp;36+EP77)),"")</f>
        <v/>
      </c>
      <c r="BV77" s="77" t="str">
        <f t="shared" ref="BV77:BV140" ca="1" si="247">IFERROR(INDIRECT("'("&amp;EO77&amp;")'!B18"),"")</f>
        <v/>
      </c>
      <c r="BW77" s="85" t="str">
        <f t="shared" ref="BW77:BW140" ca="1" si="248">IFERROR(INDIRECT("'("&amp;EO77&amp;")'!D"&amp;84+EP77),"")</f>
        <v/>
      </c>
      <c r="BX77" s="86" t="str">
        <f t="shared" ref="BX77:BX140" ca="1" si="249">IFERROR(INDIRECT("'("&amp;EO77&amp;")'!R"&amp;84+EP77),"")</f>
        <v/>
      </c>
      <c r="BY77" s="231">
        <f ca="1">IF('ポイント要件確認等（個別表）'!AD77=1,ROUNDDOWN('ポイント要件確認等（個別表）'!AV77,-3),IF('ポイント要件確認等（個別表）'!AD77=2,ROUNDDOWN('ポイント要件確認等（個別表）'!BH77,-3),IF('ポイント要件確認等（個別表）'!AD77=3,ROUNDDOWN('ポイント要件確認等（個別表）'!BT77,-3),0)))</f>
        <v>0</v>
      </c>
      <c r="BZ77" s="86" t="str">
        <f t="shared" ref="BZ77:BZ140" ca="1" si="250">IFERROR(INDIRECT("'("&amp;EO77&amp;")'!AE"&amp;84+EP77),"")</f>
        <v/>
      </c>
      <c r="CA77" s="232" t="str">
        <f t="shared" ref="CA77:CA140" ca="1" si="251">IFERROR(BW77-SUM(BY77,BZ77,CC77,CD77,CE77),"")</f>
        <v/>
      </c>
      <c r="CB77" s="232">
        <f t="shared" ref="CB77:CB140" ca="1" si="252">SUM(CC77:CE77)</f>
        <v>0</v>
      </c>
      <c r="CC77" s="86" t="str">
        <f t="shared" ref="CC77:CC140" ca="1" si="253">IFERROR(IF(OR(BV77=2,BV77=3,AND(BV77=1,CG77="控除不可")),ROUNDDOWN(BX77*0.2,-3),IF(AND(BV77=1,CG77="全額控除"),ROUNDDOWN(BX77/1.1*0.2,-3),ROUNDDOWN(BX77/110*102*0.2,-3))),"")</f>
        <v/>
      </c>
      <c r="CD77" s="86" t="str">
        <f t="shared" ref="CD77:CD140" ca="1" si="254">IFERROR(IF(OR(BV77=2,BV77=3,AND(BV77=1,CG77="控除不可")),ROUNDDOWN(BX77*0.2,-3),IF(AND(BV77=1,CG77="全額控除"),ROUNDDOWN(BX77/1.1*0.2,-3),ROUNDDOWN(BX77/110*102*0.2,-3))),"")</f>
        <v/>
      </c>
      <c r="CE77" s="609"/>
      <c r="CF77" s="86" t="str">
        <f t="shared" ref="CF77:CF140" ca="1" si="255">IFERROR(INDIRECT("'("&amp;EO77&amp;")'!AK"&amp;84+EP77),"")</f>
        <v/>
      </c>
      <c r="CG77" s="185" t="str">
        <f t="shared" ref="CG77:CG140" ca="1" si="256">IFERROR(INDIRECT("'("&amp;EO77&amp;")'!N18"),"")</f>
        <v/>
      </c>
      <c r="CH77" s="246" t="str">
        <f t="shared" ref="CH77:CH140" ca="1" si="257">IF($BX77&gt;0,IF(AND($BV77=1,$CG77="控除不可"),"該当なし",IF(AND($BV77=1,$CG77="80%控除対象"),ROUNDDOWN($BX77*8/110,0),IF(AND($BV77=1,$CG77="全額控除"),ROUNDDOWN($BX77*10/110,0),IF(OR($BV77=2,$BV77=3),"該当なし","含税額")))),"")</f>
        <v>含税額</v>
      </c>
      <c r="CI77" s="247" t="str">
        <f t="shared" ref="CI77:CI140" ca="1" si="258">IF($BW77&gt;0,IF(AND($BV77=1,$CG77="控除不可"),"",IF(AND($BV77=1,$CG77="80%控除対象"),ROUNDDOWN($BY77*8/102,0),IF(AND($BV77=1,$CG77="全額控除"),ROUNDDOWN($BY77*10/100,0),IF(OR($BV77=2,$BV77=3),"","")))),"")</f>
        <v/>
      </c>
      <c r="CJ77" s="87" t="str">
        <f ca="1">IFERROR(IF(INDIRECT("'("&amp;'２個別表'!EO77&amp;")'!AR"&amp;84+EP77)&lt;&gt;1,"",1),"")</f>
        <v/>
      </c>
      <c r="CK77" s="244" t="str">
        <f t="shared" ref="CK77:CK140" ca="1" si="259">IFERROR(IF(INDIRECT("'("&amp;EO77&amp;")'!AW"&amp;84+EP77)&lt;&gt;1,"",1),"")</f>
        <v/>
      </c>
      <c r="CL77" s="235" t="str">
        <f t="shared" ref="CL77:CL140" ca="1" si="260">IFERROR(IF(INDIRECT("'("&amp;EO77&amp;")'!AX"&amp;84+EP77)="","",INDIRECT("'("&amp;EO77&amp;")'!AX"&amp;84+EP77)),"")</f>
        <v/>
      </c>
      <c r="CM77" s="239" t="str">
        <f t="shared" ref="CM77:CM140" ca="1" si="261">IFERROR(IF(INDIRECT("'("&amp;EO77&amp;")'!AY"&amp;84+EP77)="","",INDIRECT("'("&amp;EO77&amp;")'!AY"&amp;84+EP77)),"")</f>
        <v/>
      </c>
      <c r="CN77" s="77" t="str">
        <f t="shared" ref="CN77:CN140" ca="1" si="262">IFERROR(IF(INDIRECT("'("&amp;EO77&amp;")'!AZ"&amp;84+EP77)="","",INDIRECT("'("&amp;EO77&amp;")'!AZ"&amp;84+EP77)),"")</f>
        <v/>
      </c>
      <c r="CO77" s="93" t="str">
        <f ca="1">IFERROR(VLOOKUP(CN77,'（様式１号）３整理番号表'!$T$5:$V$15,2,FALSE),"")</f>
        <v/>
      </c>
      <c r="CP77" s="924" t="str">
        <f t="shared" ref="CP77:CP140" ca="1" si="263">IFERROR(IF(INDIRECT("'("&amp;EO77&amp;")'!AZ"&amp;84+EP77)="","",INDIRECT("'("&amp;EO77&amp;")'!AZ"&amp;84+EP77)),"")</f>
        <v/>
      </c>
      <c r="CQ77" s="93" t="str">
        <f ca="1">IFERROR(VLOOKUP(CP77,'（様式１号）３整理番号表'!$T$19:$V$24,2,FALSE),"")</f>
        <v/>
      </c>
      <c r="CR77" s="924" t="str">
        <f ca="1">IFERROR(IF(INDIRECT("'("&amp;'２個別表'!EO77&amp;")'!AV"&amp;84+EP77)&lt;&gt;1,"",1),"")</f>
        <v/>
      </c>
      <c r="CS77" s="232">
        <f t="shared" ref="CS77:CS140" ca="1" si="264">IF(CR77=1,BZ77,0)</f>
        <v>0</v>
      </c>
      <c r="CT77" s="248">
        <f t="shared" ref="CT77:CT140" ca="1" si="265">IF(CR77=1,ROUNDDOWN(CS77/15,-3),0)</f>
        <v>0</v>
      </c>
      <c r="CU77" s="376" t="str">
        <f ca="1">IF(ER77="補強",IF(COUNTIFS($Z$11:Z77,Z77,$W$11:W77,1)=1,"１①",""),IF(COUNTIFS($Z$11:Z77,Z77,$W$11:W77,2)=1,"２①",""))</f>
        <v/>
      </c>
      <c r="CV77" s="57" t="str">
        <f t="shared" ref="CV77:CV140" ca="1" si="266">IF(CU77="１①",IF(INDIRECT("'("&amp;EO77&amp;")'!c114")="１① 付加価値額の拡大（１人当たり）",2,1),"")</f>
        <v/>
      </c>
      <c r="CW77" s="927" t="str">
        <f t="shared" ref="CW77:CW140" ca="1" si="267">IF(CU77="２①",5,IF(CU77="１①",INDIRECT("'("&amp;EO77&amp;")'!M114"),""))</f>
        <v/>
      </c>
      <c r="CX77" s="256" t="str">
        <f t="shared" ref="CX77:CX140" ca="1" si="268">IF($CU77="２①",1,IF($CU77="１①",INDIRECT("'("&amp;$EO77&amp;")'!I114"),""))</f>
        <v/>
      </c>
      <c r="CY77" s="256" t="str">
        <f t="shared" ref="CY77:CY140" ca="1" si="269">IF($CU77="２①",1,IF($CU77="１①",INDIRECT("'("&amp;$EO77&amp;")'!P114"),""))</f>
        <v/>
      </c>
      <c r="CZ77" s="256" t="str">
        <f t="shared" ref="CZ77:CZ140" ca="1" si="270">IF($CU77="２①",IF(INDIRECT("'("&amp;$EO77&amp;")'!B101")="■",IF(INDIRECT("'("&amp;$EO77&amp;")'!V101")="","",INDIRECT("'("&amp;$EO77&amp;")'!V101")),""),IF($CU77="１①",INDIRECT("'("&amp;$EO77&amp;")'!T114"),""))</f>
        <v/>
      </c>
      <c r="DA77" s="256" t="str">
        <f t="shared" ref="DA77:DA140" ca="1" si="271">IF($CU77="２①",IF(INDIRECT("'("&amp;$EO77&amp;")'!B101")="■",IF(INDIRECT("'("&amp;$EO77&amp;")'!Z101")="","",INDIRECT("'("&amp;$EO77&amp;")'!Z101")),""),IF($CU77="１①",INDIRECT("'("&amp;$EO77&amp;")'!X114"),""))</f>
        <v/>
      </c>
      <c r="DB77" s="316" t="str">
        <f ca="1">IFERROR(VLOOKUP($CU77,'（様式１号）３整理番号表'!$Z$19:$AB$32,3,FALSE),"")</f>
        <v/>
      </c>
      <c r="DC77" s="259" t="str">
        <f t="shared" ref="DC77:DC140" ca="1" si="272">IF(OR($DA77&lt;=0,$DA77=""),"-",IF(OR($CX77="",$CX77&lt;=0),0,IF($CW77=5,ROUNDDOWN(($DA77-$CX77)/$CX77,3),IF($CW77=4,ROUNDDOWN(($DA77-$CX77)/$CX77*3/4,3),0))))</f>
        <v>-</v>
      </c>
      <c r="DD77" s="618" t="str">
        <f t="shared" ref="DD77:DD140" ca="1" si="273">IF($CU77="２①",INDIRECT("'("&amp;EO77&amp;")'!af"&amp;101),IF($CU77="１①",INDIRECT("'("&amp;EO77&amp;")'!ad"&amp;114),""))</f>
        <v/>
      </c>
      <c r="DE77" s="321" t="str">
        <f ca="1">IF(AND(AO77=18,AS77=1),IF(COUNTIFS($Y$11:Y77,Y77,$AS$11:AS77,1)=1,"２②",""),IF($CU77="１①",INDEX(INDIRECT("'("&amp;$EO77&amp;")'!AR116:BB116"),1,MATCH(INDIRECT("'("&amp;$EO77&amp;")'!C118"),INDIRECT("'("&amp;$EO77&amp;")'!AR119:BB119"),0)),""))</f>
        <v/>
      </c>
      <c r="DF77" s="324" t="str">
        <f t="shared" ref="DF77:DF140" ca="1" si="274">IF($DE77="２②",INDEX(INDIRECT("'("&amp;$EO77&amp;")'!C105:AK107"),MATCH("■",INDIRECT("'("&amp;$EO77&amp;")'!B105:B107"),0),13),IF($DE77="","",INDIRECT("'("&amp;$EO77&amp;")'!M118")))</f>
        <v/>
      </c>
      <c r="DG77" s="313" t="str">
        <f t="shared" ref="DG77:DG140" ca="1" si="275">IF($DE77="２②",INDEX(INDIRECT("'("&amp;$EO77&amp;")'!C105:AK107"),MATCH("■",INDIRECT("'("&amp;$EO77&amp;")'!B105:B107"),0),9),IF($DE77="","",INDIRECT("'("&amp;$EO77&amp;")'!I118")))</f>
        <v/>
      </c>
      <c r="DH77" s="313" t="str">
        <f t="shared" ref="DH77:DH140" ca="1" si="276">IF($DE77="２②",INDEX(INDIRECT("'("&amp;$EO77&amp;")'!C105:AK107"),MATCH("■",INDIRECT("'("&amp;$EO77&amp;")'!B105:B107"),0),16),IF($DE77="","",INDIRECT("'("&amp;$EO77&amp;")'!P118")))</f>
        <v/>
      </c>
      <c r="DI77" s="313" t="str">
        <f t="shared" ref="DI77:DI140" ca="1" si="277">IF($DE77="２②",INDEX(INDIRECT("'("&amp;$EO77&amp;")'!C105:AK107"),MATCH("■",INDIRECT("'("&amp;$EO77&amp;")'!B105:B107"),0),20),IF($DE77="","",INDIRECT("'("&amp;$EO77&amp;")'!T118")))</f>
        <v/>
      </c>
      <c r="DJ77" s="313" t="str">
        <f t="shared" ref="DJ77:DJ140" ca="1" si="278">IF($DE77="２②",INDEX(INDIRECT("'("&amp;$EO77&amp;")'!C105:AK107"),MATCH("■",INDIRECT("'("&amp;$EO77&amp;")'!B105:B107"),0),24),IF($DE77="","",INDIRECT("'("&amp;$EO77&amp;")'!X118")))</f>
        <v/>
      </c>
      <c r="DK77" s="328" t="str">
        <f t="shared" ref="DK77:DK140" ca="1" si="279">IF($DE77="２②",INDEX(INDIRECT("'("&amp;$EO77&amp;")'!C105:AK107"),MATCH("■",INDIRECT("'("&amp;$EO77&amp;")'!B105:B107"),0),12),IF($DE77="","",INDIRECT("'("&amp;$EO77&amp;")'!L118")))</f>
        <v/>
      </c>
      <c r="DL77" s="334" t="str">
        <f t="shared" ref="DL77:DL140" ca="1" si="280">IFERROR(IF($DE77&lt;&gt;0,ROUNDDOWN(($DJ77-$DG77)/$DG77,3),""),"")</f>
        <v/>
      </c>
      <c r="DM77" s="915" t="str">
        <f t="shared" ref="DM77:DM140" ca="1" si="281">IF($DE77="２②",INDEX(INDIRECT("'("&amp;$EO77&amp;")'!C105:AK107"),MATCH("■",INDIRECT("'("&amp;$EO77&amp;")'!B105:B107"),0),30),IF($DE77="","",INDIRECT("'("&amp;$EO77&amp;")'!AD118")))</f>
        <v/>
      </c>
      <c r="DN77" s="15"/>
      <c r="DO77" s="324"/>
      <c r="DP77" s="16"/>
      <c r="DQ77" s="16"/>
      <c r="DR77" s="16"/>
      <c r="DS77" s="16"/>
      <c r="DT77" s="318" t="str">
        <f>IFERROR(VLOOKUP($DN77,'（様式１号）３整理番号表'!$Z$19:$AB$32,3,FALSE),"")</f>
        <v/>
      </c>
      <c r="DU77" s="259" t="str">
        <f t="shared" ref="DU77:DU140" si="282">IF($DN77&lt;&gt;0,ROUNDDOWN(($DS77-$DP77)/$DP77,3),"")</f>
        <v/>
      </c>
      <c r="DV77" s="14"/>
      <c r="DW77" s="17" t="str">
        <f t="shared" ref="DW77:DW140" ca="1" si="283">IF(Z77&lt;&gt;"","■","")</f>
        <v/>
      </c>
      <c r="DX77" s="88" t="str">
        <f t="shared" ca="1" si="99"/>
        <v/>
      </c>
      <c r="DZ77" s="339">
        <f t="shared" ref="DZ77:EM95" ca="1" si="284">COUNTIF($CJ77:$DV77,DZ$8)</f>
        <v>0</v>
      </c>
      <c r="EA77" s="339">
        <f t="shared" ca="1" si="284"/>
        <v>0</v>
      </c>
      <c r="EB77" s="339">
        <f t="shared" ca="1" si="284"/>
        <v>0</v>
      </c>
      <c r="EC77" s="339">
        <f t="shared" ca="1" si="284"/>
        <v>0</v>
      </c>
      <c r="ED77" s="339">
        <f t="shared" ca="1" si="284"/>
        <v>0</v>
      </c>
      <c r="EE77" s="339">
        <f t="shared" ca="1" si="284"/>
        <v>0</v>
      </c>
      <c r="EF77" s="339">
        <f t="shared" ca="1" si="284"/>
        <v>0</v>
      </c>
      <c r="EG77" s="339">
        <f t="shared" ca="1" si="284"/>
        <v>0</v>
      </c>
      <c r="EH77" s="339">
        <f t="shared" ca="1" si="284"/>
        <v>0</v>
      </c>
      <c r="EI77" s="339">
        <f t="shared" ca="1" si="284"/>
        <v>0</v>
      </c>
      <c r="EJ77" s="339">
        <f t="shared" ca="1" si="284"/>
        <v>0</v>
      </c>
      <c r="EK77" s="339">
        <f t="shared" ca="1" si="284"/>
        <v>0</v>
      </c>
      <c r="EL77" s="339">
        <f t="shared" ca="1" si="284"/>
        <v>0</v>
      </c>
      <c r="EM77" s="339">
        <f t="shared" ca="1" si="284"/>
        <v>0</v>
      </c>
      <c r="EO77" s="919" t="str">
        <f t="shared" ca="1" si="189"/>
        <v/>
      </c>
      <c r="EP77" s="919" t="str">
        <f t="shared" ref="EP77:EP140" ca="1" si="285">IF(EO77="","",IF(EO76=EO77,EP76+1,1))</f>
        <v/>
      </c>
      <c r="EQ77" s="919" t="str">
        <f t="shared" ref="EQ77:EQ140" ca="1" si="286">IFERROR(IF($EO76=$EO77,EQ76,MAX(INDIRECT("'("&amp;EO77&amp;")'!B37:B46"))),"")</f>
        <v/>
      </c>
      <c r="ER77" s="919" t="str">
        <f t="shared" ref="ER77:ER140" ca="1" si="287">IFERROR(INDEX(INDIRECT("'("&amp;EO77&amp;")'!$AD$37:$AD$46"),MATCH(EP77,INDIRECT("'("&amp;EO77&amp;")'!$B$37:$B$46"),0),1),"")</f>
        <v/>
      </c>
      <c r="ES77" s="919" t="str">
        <f ca="1">IFERROR(INDEX('郵便番号（石川県）'!$A$3:$F$2574,MATCH(INDIRECT("'("&amp;EO77&amp;")'!E7"),'郵便番号（石川県）'!$A$3:$A$2574,0),6),"")</f>
        <v/>
      </c>
      <c r="ET77" s="919" t="str">
        <f ca="1">IFERROR(INDEX('郵便番号（石川県）'!$A$3:$F$2574,MATCH(INDIRECT("'("&amp;$EO77&amp;")'!E7"),'郵便番号（石川県）'!$A$3:$A$2574,0),5),"")</f>
        <v/>
      </c>
      <c r="EU77" s="919" t="str">
        <f t="shared" ref="EU77:EU140" ca="1" si="288">IFERROR(INDIRECT("'("&amp;$EO77&amp;")'!N5"),"")</f>
        <v/>
      </c>
      <c r="EV77" s="919" t="str">
        <f t="shared" ref="EV77:EV140" ca="1" si="289">IFERROR(INDIRECT("'("&amp;EO77&amp;")'!H13"),"")</f>
        <v/>
      </c>
      <c r="EW77" s="919" t="str">
        <f t="shared" ref="EW77:EW140" ca="1" si="290">IFERROR(IF(OR(INDIRECT("'("&amp;EO77&amp;")'!H12")="■",INDIRECT("'("&amp;EO77&amp;")'!ac12")="■"),"■",""),"")</f>
        <v/>
      </c>
      <c r="EX77" s="919" t="str">
        <f t="shared" ref="EX77:EX140" ca="1" si="291">IF(EO77="","","("&amp;EO77&amp;")")</f>
        <v/>
      </c>
      <c r="EY77" s="919" t="str">
        <f t="shared" ref="EY77:EY140" ca="1" si="292">EX77&amp;EP77</f>
        <v/>
      </c>
      <c r="EZ77" s="919" t="str">
        <f t="shared" ref="EZ77:EZ140" ca="1" si="293">IFERROR(INDIRECT("'("&amp;$EO77&amp;")'!B122"),"")</f>
        <v/>
      </c>
      <c r="FA77" s="919" t="str">
        <f t="shared" ref="FA77:FA140" ca="1" si="294">IFERROR(IF(INDIRECT("'("&amp;$EO77&amp;")'!AE136")="",1,2),"")</f>
        <v/>
      </c>
      <c r="FB77" s="919" t="str">
        <f t="shared" ref="FB77:FB140" ca="1" si="295">IFERROR(INDIRECT("'("&amp;$EO77&amp;")'!L122"),"")</f>
        <v/>
      </c>
      <c r="FC77" s="919" t="str">
        <f t="shared" ref="FC77:FC140" ca="1" si="296">IFERROR(IF(INDIRECT("'("&amp;$EO77&amp;")'!AG144")="",1,2),"")</f>
        <v/>
      </c>
      <c r="FD77" s="627" t="str">
        <f t="shared" ref="FD77:FD140" ca="1" si="297">IFERROR(IF(INDIRECT("'("&amp;$EO77&amp;")'!AE2")="■","■",""),"")</f>
        <v/>
      </c>
      <c r="FE77" s="630">
        <v>67</v>
      </c>
      <c r="FF77" s="299" t="str">
        <f t="shared" ref="FF77:FF140" ca="1" si="298">IFERROR(IF(INDIRECT("'("&amp;FE77&amp;")'!T2")="農業機械再取得等支援事業要望申込書",FE77,""),"")</f>
        <v/>
      </c>
      <c r="FG77" s="993" t="str">
        <f t="shared" ref="FG77:FG140" ca="1" si="299">IFERROR(INDIRECT("'("&amp;EO77&amp;")'!M"&amp;36+EP77),"")</f>
        <v/>
      </c>
      <c r="FH77" s="919" t="str">
        <f t="shared" ref="FH77:FH140" ca="1" si="300">IFERROR(IF(BW77-BX77&gt;0,"■",""),"")</f>
        <v/>
      </c>
      <c r="FI77" s="299">
        <f ca="1">COUNTIF($FH$11:FH77,"■")</f>
        <v>0</v>
      </c>
    </row>
    <row r="78" spans="1:165" ht="34.5" customHeight="1">
      <c r="A78" s="445">
        <f t="shared" ca="1" si="203"/>
        <v>0</v>
      </c>
      <c r="B78" s="446">
        <f>IF(R78&lt;&gt;"",IF(COUNTIF(R$11:R78,R78)=1,MAX(B$11:B77)+1,INDEX(B$11:B77,MATCH(R78,R$11:R77,0),1)),0)</f>
        <v>1</v>
      </c>
      <c r="C78" s="446">
        <f ca="1">IF(T78&lt;&gt;"",IF(COUNTIF(T$11:T78,T78)=1,MAX(C$11:C77)+1,INDEX(C$11:C77,MATCH(T78,T$11:T77,0),1)),0)</f>
        <v>0</v>
      </c>
      <c r="D78" s="446">
        <f ca="1">IF(U78&lt;&gt;"",IF(COUNTIF(U$11:U78,U78)=1,MAX(D$11:D77)+1,INDEX(D$11:D77,MATCH(U78,U$11:U77,0),1)),0)</f>
        <v>0</v>
      </c>
      <c r="E78" s="446">
        <f ca="1">IF(S78&lt;&gt;"",IF(COUNTIF(S$11:S78,S78)=1,MAX(E$11:E77)+1,INDEX(E$11:E77,MATCH(S78,S$11:S77,0),1)),0)</f>
        <v>0</v>
      </c>
      <c r="F78" s="446">
        <f ca="1">IF(Z78&lt;&gt;"",IF(COUNTIF(Z$11:Z78,Z78)=1,MAX(F$11:F77)+1,INDEX(F$11:F77,MATCH(Z78,Z$11:Z77,0),1)),0)</f>
        <v>0</v>
      </c>
      <c r="G78" s="447" cm="1">
        <f t="array" aca="1" ref="G78" ca="1">IF(Z78&lt;&gt;"",IF(COUNTIFS(Z$11:Z78,Z78,W$11:W78,W78)=1,MAX(G$11:G77)+1,INDEX(G$11:G77,MATCH(Z78&amp;W78,Z$11:Z77&amp;W$11:W78,0),1)),0)</f>
        <v>0</v>
      </c>
      <c r="H78" s="447">
        <f t="shared" ca="1" si="204"/>
        <v>0</v>
      </c>
      <c r="I78" s="447">
        <f ca="1">IF(T78="",0,IF(COUNTIF(T$11:T78,T78)=1,1,0))</f>
        <v>0</v>
      </c>
      <c r="J78" s="447">
        <f ca="1">IF(U78="",0,IF(COUNTIF(U$11:U78,U78)=1,1,0))</f>
        <v>0</v>
      </c>
      <c r="K78" s="447">
        <f ca="1">IF(S78="",0,IF(COUNTIF(S$11:S78,S78)=1,1,0))</f>
        <v>0</v>
      </c>
      <c r="L78" s="446">
        <f ca="1">IF(Z78="",0,IF(COUNTIF(Z$11:Z78,Z78)=1,1,0))</f>
        <v>0</v>
      </c>
      <c r="M78" s="767">
        <f ca="1">IF($W78=2,IF(COUNTIFS($W$11:$W78,2,$Z$11:$Z78,$Z78)=1,1,0),0)</f>
        <v>0</v>
      </c>
      <c r="N78" s="767">
        <f ca="1">IF($W78=1,IF(COUNTIFS($W$11:$W78,2,$Z$11:$Z78,$Z78)=1,1,0),0)</f>
        <v>0</v>
      </c>
      <c r="O78" s="446">
        <f ca="1">IF(H78=0,0,IF(COUNTIF(Z$11:Z78,Z78)=1,1,0))</f>
        <v>0</v>
      </c>
      <c r="P78" s="448" t="str">
        <f t="shared" ca="1" si="205"/>
        <v>石川県</v>
      </c>
      <c r="Q78" s="89">
        <f t="shared" ca="1" si="206"/>
        <v>68</v>
      </c>
      <c r="R78" s="170" t="s">
        <v>459</v>
      </c>
      <c r="S78" s="357" t="str">
        <f t="shared" ca="1" si="207"/>
        <v/>
      </c>
      <c r="T78" s="357" t="str">
        <f t="shared" ca="1" si="208"/>
        <v/>
      </c>
      <c r="U78" s="58" t="str">
        <f t="shared" ca="1" si="209"/>
        <v/>
      </c>
      <c r="V78" s="58" t="str">
        <f t="shared" ca="1" si="210"/>
        <v/>
      </c>
      <c r="W78" s="920" t="str">
        <f t="shared" ca="1" si="211"/>
        <v/>
      </c>
      <c r="X78" s="369">
        <f ca="1">IFERROR(VLOOKUP(W78,'（様式１号）３整理番号表'!$B$4:$H$5,2,FALSE),0)</f>
        <v>0</v>
      </c>
      <c r="Y78" s="768" t="str" cm="1">
        <f t="array" aca="1" ref="Y78" ca="1">IF(AND(D78=0,F78=0),"",IF(COUNTIF(D$11:D78,D78)=1,1,IF(COUNTIFS(D$11:D78,D78,F$11:F78,F78)=1,INDEX((D$11:D78,F$11:F78,Y$11:Y78),MATCH(_xlfn.MAXIFS(F$11:F77,D$11:D77,D78),$F$11:F78,0),1,3)+1,INDEX((D$11:D78,F$11:F78,Y$11:Y78),MATCH(D78&amp;F78,D$11:D78&amp;F$11:F78,0),1,3))))</f>
        <v/>
      </c>
      <c r="Z78" s="40" t="str">
        <f t="shared" ca="1" si="212"/>
        <v/>
      </c>
      <c r="AA78" s="924" t="str">
        <f t="shared" ca="1" si="213"/>
        <v/>
      </c>
      <c r="AB78" s="93">
        <f ca="1">IFERROR(VLOOKUP(AA78,'（様式１号）３整理番号表'!$B$10:$H$16,2,FALSE),0)</f>
        <v>0</v>
      </c>
      <c r="AC78" s="924" t="str">
        <f t="shared" ca="1" si="214"/>
        <v/>
      </c>
      <c r="AD78" s="924" t="str">
        <f t="shared" ca="1" si="215"/>
        <v/>
      </c>
      <c r="AE78" s="93">
        <f ca="1">IFERROR(VLOOKUP(AD78,'（様式１号）３整理番号表'!$B$21:$H$22,2,FALSE),0)</f>
        <v>0</v>
      </c>
      <c r="AF78" s="924" t="str">
        <f t="shared" ca="1" si="216"/>
        <v/>
      </c>
      <c r="AG78" s="93">
        <f ca="1">IFERROR(VLOOKUP(AF78,'（様式１号）３整理番号表'!$B$26:$H$31,2,FALSE),0)</f>
        <v>0</v>
      </c>
      <c r="AH78" s="924" t="str">
        <f t="shared" ca="1" si="217"/>
        <v/>
      </c>
      <c r="AI78" s="93">
        <f ca="1">IFERROR(VLOOKUP(AH78,'（様式１号）３整理番号表'!$J$5:$N$59,2,FALSE),0)</f>
        <v>0</v>
      </c>
      <c r="AJ78" s="77" t="str">
        <f t="shared" ca="1" si="218"/>
        <v/>
      </c>
      <c r="AK78" s="93">
        <f ca="1">IFERROR(VLOOKUP(AJ78,'（様式１号）３整理番号表'!$P$5:$R$29,2,FALSE),0)</f>
        <v>0</v>
      </c>
      <c r="AL78" s="921" t="str">
        <f t="shared" ca="1" si="219"/>
        <v/>
      </c>
      <c r="AM78" s="921" t="str">
        <f t="shared" ca="1" si="220"/>
        <v/>
      </c>
      <c r="AN78" s="921"/>
      <c r="AO78" s="77" t="str">
        <f t="shared" ca="1" si="221"/>
        <v/>
      </c>
      <c r="AP78" s="93">
        <f ca="1">IFERROR(VLOOKUP(AO78,'（様式１号）３整理番号表'!$P$5:$R$29,2,FALSE),0)</f>
        <v>0</v>
      </c>
      <c r="AQ78" s="924" t="str">
        <f t="shared" ca="1" si="222"/>
        <v/>
      </c>
      <c r="AR78" s="93">
        <f t="shared" ca="1" si="223"/>
        <v>0</v>
      </c>
      <c r="AS78" s="924" t="str">
        <f t="shared" ca="1" si="224"/>
        <v/>
      </c>
      <c r="AT78" s="40" t="str">
        <f t="shared" ca="1" si="225"/>
        <v/>
      </c>
      <c r="AU78" s="93" t="str">
        <f t="shared" ca="1" si="226"/>
        <v/>
      </c>
      <c r="AV78" s="923" t="str">
        <f t="shared" ca="1" si="227"/>
        <v/>
      </c>
      <c r="AW78" s="926" t="str">
        <f t="shared" ca="1" si="228"/>
        <v/>
      </c>
      <c r="AX78" s="925" t="str">
        <f t="shared" ca="1" si="229"/>
        <v/>
      </c>
      <c r="AY78" s="925" t="str">
        <f t="shared" ca="1" si="229"/>
        <v/>
      </c>
      <c r="AZ78" s="925" t="str">
        <f t="shared" ca="1" si="229"/>
        <v/>
      </c>
      <c r="BA78" s="925" t="str">
        <f t="shared" ca="1" si="229"/>
        <v/>
      </c>
      <c r="BB78" s="925" t="str">
        <f t="shared" ca="1" si="230"/>
        <v/>
      </c>
      <c r="BC78" s="925" t="str">
        <f t="shared" ca="1" si="231"/>
        <v/>
      </c>
      <c r="BD78" s="925" t="str">
        <f t="shared" ca="1" si="231"/>
        <v/>
      </c>
      <c r="BE78" s="925" t="str">
        <f t="shared" ca="1" si="231"/>
        <v/>
      </c>
      <c r="BF78" s="77" t="str">
        <f t="shared" ca="1" si="232"/>
        <v/>
      </c>
      <c r="BG78" s="924" t="str">
        <f t="shared" ca="1" si="233"/>
        <v/>
      </c>
      <c r="BH78" s="94">
        <f ca="1">IF(BF78&lt;&gt;"",INDEX('（様式１号）３整理番号表'!$AB$7:$AQ$12,MATCH(BF78,'（様式１号）３整理番号表'!$AA$7:$AA$12,0),MATCH(BG78,'（様式１号）３整理番号表'!$AB$6:$AQ$6,0)),0)</f>
        <v>0</v>
      </c>
      <c r="BI78" s="921" t="str">
        <f t="shared" ca="1" si="234"/>
        <v/>
      </c>
      <c r="BJ78" s="922" t="str">
        <f t="shared" ca="1" si="235"/>
        <v/>
      </c>
      <c r="BK78" s="926" t="str">
        <f t="shared" ca="1" si="236"/>
        <v/>
      </c>
      <c r="BL78" s="922" t="str">
        <f t="shared" ca="1" si="237"/>
        <v/>
      </c>
      <c r="BM78" s="79" t="str">
        <f t="shared" ca="1" si="238"/>
        <v/>
      </c>
      <c r="BN78" s="82" t="str">
        <f t="shared" ca="1" si="239"/>
        <v/>
      </c>
      <c r="BO78" s="83" t="str">
        <f t="shared" ca="1" si="240"/>
        <v/>
      </c>
      <c r="BP78" s="84" t="str">
        <f t="shared" ca="1" si="241"/>
        <v/>
      </c>
      <c r="BQ78" s="82" t="str">
        <f t="shared" ca="1" si="242"/>
        <v/>
      </c>
      <c r="BR78" s="97" t="str">
        <f t="shared" ca="1" si="243"/>
        <v/>
      </c>
      <c r="BS78" s="95" t="str">
        <f t="shared" ca="1" si="244"/>
        <v/>
      </c>
      <c r="BT78" s="184" t="str">
        <f t="shared" ca="1" si="245"/>
        <v/>
      </c>
      <c r="BU78" s="611" t="str">
        <f t="shared" ca="1" si="246"/>
        <v/>
      </c>
      <c r="BV78" s="77" t="str">
        <f t="shared" ca="1" si="247"/>
        <v/>
      </c>
      <c r="BW78" s="85" t="str">
        <f t="shared" ca="1" si="248"/>
        <v/>
      </c>
      <c r="BX78" s="86" t="str">
        <f t="shared" ca="1" si="249"/>
        <v/>
      </c>
      <c r="BY78" s="231">
        <f ca="1">IF('ポイント要件確認等（個別表）'!AD78=1,ROUNDDOWN('ポイント要件確認等（個別表）'!AV78,-3),IF('ポイント要件確認等（個別表）'!AD78=2,ROUNDDOWN('ポイント要件確認等（個別表）'!BH78,-3),IF('ポイント要件確認等（個別表）'!AD78=3,ROUNDDOWN('ポイント要件確認等（個別表）'!BT78,-3),0)))</f>
        <v>0</v>
      </c>
      <c r="BZ78" s="86" t="str">
        <f t="shared" ca="1" si="250"/>
        <v/>
      </c>
      <c r="CA78" s="232" t="str">
        <f t="shared" ca="1" si="251"/>
        <v/>
      </c>
      <c r="CB78" s="232">
        <f t="shared" ca="1" si="252"/>
        <v>0</v>
      </c>
      <c r="CC78" s="86" t="str">
        <f t="shared" ca="1" si="253"/>
        <v/>
      </c>
      <c r="CD78" s="86" t="str">
        <f t="shared" ca="1" si="254"/>
        <v/>
      </c>
      <c r="CE78" s="609"/>
      <c r="CF78" s="86" t="str">
        <f t="shared" ca="1" si="255"/>
        <v/>
      </c>
      <c r="CG78" s="185" t="str">
        <f t="shared" ca="1" si="256"/>
        <v/>
      </c>
      <c r="CH78" s="246" t="str">
        <f t="shared" ca="1" si="257"/>
        <v>含税額</v>
      </c>
      <c r="CI78" s="247" t="str">
        <f t="shared" ca="1" si="258"/>
        <v/>
      </c>
      <c r="CJ78" s="87" t="str">
        <f ca="1">IFERROR(IF(INDIRECT("'("&amp;'２個別表'!EO78&amp;")'!AR"&amp;84+EP78)&lt;&gt;1,"",1),"")</f>
        <v/>
      </c>
      <c r="CK78" s="244" t="str">
        <f t="shared" ca="1" si="259"/>
        <v/>
      </c>
      <c r="CL78" s="235" t="str">
        <f t="shared" ca="1" si="260"/>
        <v/>
      </c>
      <c r="CM78" s="239" t="str">
        <f t="shared" ca="1" si="261"/>
        <v/>
      </c>
      <c r="CN78" s="77" t="str">
        <f t="shared" ca="1" si="262"/>
        <v/>
      </c>
      <c r="CO78" s="93" t="str">
        <f ca="1">IFERROR(VLOOKUP(CN78,'（様式１号）３整理番号表'!$T$5:$V$15,2,FALSE),"")</f>
        <v/>
      </c>
      <c r="CP78" s="924" t="str">
        <f t="shared" ca="1" si="263"/>
        <v/>
      </c>
      <c r="CQ78" s="93" t="str">
        <f ca="1">IFERROR(VLOOKUP(CP78,'（様式１号）３整理番号表'!$T$19:$V$24,2,FALSE),"")</f>
        <v/>
      </c>
      <c r="CR78" s="924" t="str">
        <f ca="1">IFERROR(IF(INDIRECT("'("&amp;'２個別表'!EO78&amp;")'!AV"&amp;84+EP78)&lt;&gt;1,"",1),"")</f>
        <v/>
      </c>
      <c r="CS78" s="232">
        <f t="shared" ca="1" si="264"/>
        <v>0</v>
      </c>
      <c r="CT78" s="248">
        <f t="shared" ca="1" si="265"/>
        <v>0</v>
      </c>
      <c r="CU78" s="376" t="str">
        <f ca="1">IF(ER78="補強",IF(COUNTIFS($Z$11:Z78,Z78,$W$11:W78,1)=1,"１①",""),IF(COUNTIFS($Z$11:Z78,Z78,$W$11:W78,2)=1,"２①",""))</f>
        <v/>
      </c>
      <c r="CV78" s="57" t="str">
        <f t="shared" ca="1" si="266"/>
        <v/>
      </c>
      <c r="CW78" s="927" t="str">
        <f t="shared" ca="1" si="267"/>
        <v/>
      </c>
      <c r="CX78" s="256" t="str">
        <f t="shared" ca="1" si="268"/>
        <v/>
      </c>
      <c r="CY78" s="256" t="str">
        <f t="shared" ca="1" si="269"/>
        <v/>
      </c>
      <c r="CZ78" s="256" t="str">
        <f t="shared" ca="1" si="270"/>
        <v/>
      </c>
      <c r="DA78" s="256" t="str">
        <f t="shared" ca="1" si="271"/>
        <v/>
      </c>
      <c r="DB78" s="316" t="str">
        <f ca="1">IFERROR(VLOOKUP($CU78,'（様式１号）３整理番号表'!$Z$19:$AB$32,3,FALSE),"")</f>
        <v/>
      </c>
      <c r="DC78" s="259" t="str">
        <f t="shared" ca="1" si="272"/>
        <v>-</v>
      </c>
      <c r="DD78" s="618" t="str">
        <f t="shared" ca="1" si="273"/>
        <v/>
      </c>
      <c r="DE78" s="321" t="str">
        <f ca="1">IF(AND(AO78=18,AS78=1),IF(COUNTIFS($Y$11:Y78,Y78,$AS$11:AS78,1)=1,"２②",""),IF($CU78="１①",INDEX(INDIRECT("'("&amp;$EO78&amp;")'!AR116:BB116"),1,MATCH(INDIRECT("'("&amp;$EO78&amp;")'!C118"),INDIRECT("'("&amp;$EO78&amp;")'!AR119:BB119"),0)),""))</f>
        <v/>
      </c>
      <c r="DF78" s="324" t="str">
        <f t="shared" ca="1" si="274"/>
        <v/>
      </c>
      <c r="DG78" s="313" t="str">
        <f t="shared" ca="1" si="275"/>
        <v/>
      </c>
      <c r="DH78" s="313" t="str">
        <f t="shared" ca="1" si="276"/>
        <v/>
      </c>
      <c r="DI78" s="313" t="str">
        <f t="shared" ca="1" si="277"/>
        <v/>
      </c>
      <c r="DJ78" s="313" t="str">
        <f t="shared" ca="1" si="278"/>
        <v/>
      </c>
      <c r="DK78" s="328" t="str">
        <f t="shared" ca="1" si="279"/>
        <v/>
      </c>
      <c r="DL78" s="334" t="str">
        <f t="shared" ca="1" si="280"/>
        <v/>
      </c>
      <c r="DM78" s="915" t="str">
        <f t="shared" ca="1" si="281"/>
        <v/>
      </c>
      <c r="DN78" s="15"/>
      <c r="DO78" s="324"/>
      <c r="DP78" s="16"/>
      <c r="DQ78" s="16"/>
      <c r="DR78" s="16"/>
      <c r="DS78" s="16"/>
      <c r="DT78" s="318" t="str">
        <f>IFERROR(VLOOKUP($DN78,'（様式１号）３整理番号表'!$Z$19:$AB$32,3,FALSE),"")</f>
        <v/>
      </c>
      <c r="DU78" s="259" t="str">
        <f t="shared" si="282"/>
        <v/>
      </c>
      <c r="DV78" s="14"/>
      <c r="DW78" s="17" t="str">
        <f t="shared" ca="1" si="283"/>
        <v/>
      </c>
      <c r="DX78" s="88" t="str">
        <f t="shared" ref="DX78:DX141" ca="1" si="301">IF(FG78="地震","令和６年能登半島地震",(IF(FG78="大雨","令和６年能登半島大雨",IF(FG78="震雨","令和６年能登半島地震及び大雨",""))))</f>
        <v/>
      </c>
      <c r="DZ78" s="339">
        <f t="shared" ca="1" si="284"/>
        <v>0</v>
      </c>
      <c r="EA78" s="339">
        <f t="shared" ca="1" si="284"/>
        <v>0</v>
      </c>
      <c r="EB78" s="339">
        <f t="shared" ca="1" si="284"/>
        <v>0</v>
      </c>
      <c r="EC78" s="339">
        <f t="shared" ca="1" si="284"/>
        <v>0</v>
      </c>
      <c r="ED78" s="339">
        <f t="shared" ca="1" si="284"/>
        <v>0</v>
      </c>
      <c r="EE78" s="339">
        <f t="shared" ca="1" si="284"/>
        <v>0</v>
      </c>
      <c r="EF78" s="339">
        <f t="shared" ca="1" si="284"/>
        <v>0</v>
      </c>
      <c r="EG78" s="339">
        <f t="shared" ca="1" si="284"/>
        <v>0</v>
      </c>
      <c r="EH78" s="339">
        <f t="shared" ca="1" si="284"/>
        <v>0</v>
      </c>
      <c r="EI78" s="339">
        <f t="shared" ca="1" si="284"/>
        <v>0</v>
      </c>
      <c r="EJ78" s="339">
        <f t="shared" ca="1" si="284"/>
        <v>0</v>
      </c>
      <c r="EK78" s="339">
        <f t="shared" ca="1" si="284"/>
        <v>0</v>
      </c>
      <c r="EL78" s="339">
        <f t="shared" ca="1" si="284"/>
        <v>0</v>
      </c>
      <c r="EM78" s="339">
        <f t="shared" ca="1" si="284"/>
        <v>0</v>
      </c>
      <c r="EO78" s="919" t="str">
        <f t="shared" ca="1" si="189"/>
        <v/>
      </c>
      <c r="EP78" s="919" t="str">
        <f t="shared" ca="1" si="285"/>
        <v/>
      </c>
      <c r="EQ78" s="919" t="str">
        <f t="shared" ca="1" si="286"/>
        <v/>
      </c>
      <c r="ER78" s="919" t="str">
        <f t="shared" ca="1" si="287"/>
        <v/>
      </c>
      <c r="ES78" s="919" t="str">
        <f ca="1">IFERROR(INDEX('郵便番号（石川県）'!$A$3:$F$2574,MATCH(INDIRECT("'("&amp;EO78&amp;")'!E7"),'郵便番号（石川県）'!$A$3:$A$2574,0),6),"")</f>
        <v/>
      </c>
      <c r="ET78" s="919" t="str">
        <f ca="1">IFERROR(INDEX('郵便番号（石川県）'!$A$3:$F$2574,MATCH(INDIRECT("'("&amp;$EO78&amp;")'!E7"),'郵便番号（石川県）'!$A$3:$A$2574,0),5),"")</f>
        <v/>
      </c>
      <c r="EU78" s="919" t="str">
        <f t="shared" ca="1" si="288"/>
        <v/>
      </c>
      <c r="EV78" s="919" t="str">
        <f t="shared" ca="1" si="289"/>
        <v/>
      </c>
      <c r="EW78" s="919" t="str">
        <f t="shared" ca="1" si="290"/>
        <v/>
      </c>
      <c r="EX78" s="919" t="str">
        <f t="shared" ca="1" si="291"/>
        <v/>
      </c>
      <c r="EY78" s="919" t="str">
        <f t="shared" ca="1" si="292"/>
        <v/>
      </c>
      <c r="EZ78" s="919" t="str">
        <f t="shared" ca="1" si="293"/>
        <v/>
      </c>
      <c r="FA78" s="919" t="str">
        <f t="shared" ca="1" si="294"/>
        <v/>
      </c>
      <c r="FB78" s="919" t="str">
        <f t="shared" ca="1" si="295"/>
        <v/>
      </c>
      <c r="FC78" s="919" t="str">
        <f t="shared" ca="1" si="296"/>
        <v/>
      </c>
      <c r="FD78" s="627" t="str">
        <f t="shared" ca="1" si="297"/>
        <v/>
      </c>
      <c r="FE78" s="630">
        <v>68</v>
      </c>
      <c r="FF78" s="299" t="str">
        <f t="shared" ca="1" si="298"/>
        <v/>
      </c>
      <c r="FG78" s="993" t="str">
        <f t="shared" ca="1" si="299"/>
        <v/>
      </c>
      <c r="FH78" s="919" t="str">
        <f t="shared" ca="1" si="300"/>
        <v/>
      </c>
      <c r="FI78" s="299">
        <f ca="1">COUNTIF($FH$11:FH78,"■")</f>
        <v>0</v>
      </c>
    </row>
    <row r="79" spans="1:165" ht="34.5" customHeight="1">
      <c r="A79" s="445">
        <f t="shared" ca="1" si="203"/>
        <v>0</v>
      </c>
      <c r="B79" s="446">
        <f>IF(R79&lt;&gt;"",IF(COUNTIF(R$11:R79,R79)=1,MAX(B$11:B78)+1,INDEX(B$11:B78,MATCH(R79,R$11:R78,0),1)),0)</f>
        <v>1</v>
      </c>
      <c r="C79" s="446">
        <f ca="1">IF(T79&lt;&gt;"",IF(COUNTIF(T$11:T79,T79)=1,MAX(C$11:C78)+1,INDEX(C$11:C78,MATCH(T79,T$11:T78,0),1)),0)</f>
        <v>0</v>
      </c>
      <c r="D79" s="446">
        <f ca="1">IF(U79&lt;&gt;"",IF(COUNTIF(U$11:U79,U79)=1,MAX(D$11:D78)+1,INDEX(D$11:D78,MATCH(U79,U$11:U78,0),1)),0)</f>
        <v>0</v>
      </c>
      <c r="E79" s="446">
        <f ca="1">IF(S79&lt;&gt;"",IF(COUNTIF(S$11:S79,S79)=1,MAX(E$11:E78)+1,INDEX(E$11:E78,MATCH(S79,S$11:S78,0),1)),0)</f>
        <v>0</v>
      </c>
      <c r="F79" s="446">
        <f ca="1">IF(Z79&lt;&gt;"",IF(COUNTIF(Z$11:Z79,Z79)=1,MAX(F$11:F78)+1,INDEX(F$11:F78,MATCH(Z79,Z$11:Z78,0),1)),0)</f>
        <v>0</v>
      </c>
      <c r="G79" s="447" cm="1">
        <f t="array" aca="1" ref="G79" ca="1">IF(Z79&lt;&gt;"",IF(COUNTIFS(Z$11:Z79,Z79,W$11:W79,W79)=1,MAX(G$11:G78)+1,INDEX(G$11:G78,MATCH(Z79&amp;W79,Z$11:Z78&amp;W$11:W79,0),1)),0)</f>
        <v>0</v>
      </c>
      <c r="H79" s="447">
        <f t="shared" ca="1" si="204"/>
        <v>0</v>
      </c>
      <c r="I79" s="447">
        <f ca="1">IF(T79="",0,IF(COUNTIF(T$11:T79,T79)=1,1,0))</f>
        <v>0</v>
      </c>
      <c r="J79" s="447">
        <f ca="1">IF(U79="",0,IF(COUNTIF(U$11:U79,U79)=1,1,0))</f>
        <v>0</v>
      </c>
      <c r="K79" s="447">
        <f ca="1">IF(S79="",0,IF(COUNTIF(S$11:S79,S79)=1,1,0))</f>
        <v>0</v>
      </c>
      <c r="L79" s="446">
        <f ca="1">IF(Z79="",0,IF(COUNTIF(Z$11:Z79,Z79)=1,1,0))</f>
        <v>0</v>
      </c>
      <c r="M79" s="767">
        <f ca="1">IF($W79=2,IF(COUNTIFS($W$11:$W79,2,$Z$11:$Z79,$Z79)=1,1,0),0)</f>
        <v>0</v>
      </c>
      <c r="N79" s="767">
        <f ca="1">IF($W79=1,IF(COUNTIFS($W$11:$W79,2,$Z$11:$Z79,$Z79)=1,1,0),0)</f>
        <v>0</v>
      </c>
      <c r="O79" s="446">
        <f ca="1">IF(H79=0,0,IF(COUNTIF(Z$11:Z79,Z79)=1,1,0))</f>
        <v>0</v>
      </c>
      <c r="P79" s="448" t="str">
        <f t="shared" ca="1" si="205"/>
        <v>石川県</v>
      </c>
      <c r="Q79" s="89">
        <f t="shared" ca="1" si="206"/>
        <v>69</v>
      </c>
      <c r="R79" s="170" t="s">
        <v>459</v>
      </c>
      <c r="S79" s="357" t="str">
        <f t="shared" ca="1" si="207"/>
        <v/>
      </c>
      <c r="T79" s="357" t="str">
        <f t="shared" ca="1" si="208"/>
        <v/>
      </c>
      <c r="U79" s="58" t="str">
        <f t="shared" ca="1" si="209"/>
        <v/>
      </c>
      <c r="V79" s="58" t="str">
        <f t="shared" ca="1" si="210"/>
        <v/>
      </c>
      <c r="W79" s="920" t="str">
        <f t="shared" ca="1" si="211"/>
        <v/>
      </c>
      <c r="X79" s="369">
        <f ca="1">IFERROR(VLOOKUP(W79,'（様式１号）３整理番号表'!$B$4:$H$5,2,FALSE),0)</f>
        <v>0</v>
      </c>
      <c r="Y79" s="768" t="str" cm="1">
        <f t="array" aca="1" ref="Y79" ca="1">IF(AND(D79=0,F79=0),"",IF(COUNTIF(D$11:D79,D79)=1,1,IF(COUNTIFS(D$11:D79,D79,F$11:F79,F79)=1,INDEX((D$11:D79,F$11:F79,Y$11:Y79),MATCH(_xlfn.MAXIFS(F$11:F78,D$11:D78,D79),$F$11:F79,0),1,3)+1,INDEX((D$11:D79,F$11:F79,Y$11:Y79),MATCH(D79&amp;F79,D$11:D79&amp;F$11:F79,0),1,3))))</f>
        <v/>
      </c>
      <c r="Z79" s="40" t="str">
        <f t="shared" ca="1" si="212"/>
        <v/>
      </c>
      <c r="AA79" s="924" t="str">
        <f t="shared" ca="1" si="213"/>
        <v/>
      </c>
      <c r="AB79" s="93">
        <f ca="1">IFERROR(VLOOKUP(AA79,'（様式１号）３整理番号表'!$B$10:$H$16,2,FALSE),0)</f>
        <v>0</v>
      </c>
      <c r="AC79" s="924" t="str">
        <f t="shared" ca="1" si="214"/>
        <v/>
      </c>
      <c r="AD79" s="924" t="str">
        <f t="shared" ca="1" si="215"/>
        <v/>
      </c>
      <c r="AE79" s="93">
        <f ca="1">IFERROR(VLOOKUP(AD79,'（様式１号）３整理番号表'!$B$21:$H$22,2,FALSE),0)</f>
        <v>0</v>
      </c>
      <c r="AF79" s="924" t="str">
        <f t="shared" ca="1" si="216"/>
        <v/>
      </c>
      <c r="AG79" s="93">
        <f ca="1">IFERROR(VLOOKUP(AF79,'（様式１号）３整理番号表'!$B$26:$H$31,2,FALSE),0)</f>
        <v>0</v>
      </c>
      <c r="AH79" s="924" t="str">
        <f t="shared" ca="1" si="217"/>
        <v/>
      </c>
      <c r="AI79" s="93">
        <f ca="1">IFERROR(VLOOKUP(AH79,'（様式１号）３整理番号表'!$J$5:$N$59,2,FALSE),0)</f>
        <v>0</v>
      </c>
      <c r="AJ79" s="77" t="str">
        <f t="shared" ca="1" si="218"/>
        <v/>
      </c>
      <c r="AK79" s="93">
        <f ca="1">IFERROR(VLOOKUP(AJ79,'（様式１号）３整理番号表'!$P$5:$R$29,2,FALSE),0)</f>
        <v>0</v>
      </c>
      <c r="AL79" s="921" t="str">
        <f t="shared" ca="1" si="219"/>
        <v/>
      </c>
      <c r="AM79" s="921" t="str">
        <f t="shared" ca="1" si="220"/>
        <v/>
      </c>
      <c r="AN79" s="921"/>
      <c r="AO79" s="77" t="str">
        <f t="shared" ca="1" si="221"/>
        <v/>
      </c>
      <c r="AP79" s="93">
        <f ca="1">IFERROR(VLOOKUP(AO79,'（様式１号）３整理番号表'!$P$5:$R$29,2,FALSE),0)</f>
        <v>0</v>
      </c>
      <c r="AQ79" s="924" t="str">
        <f t="shared" ca="1" si="222"/>
        <v/>
      </c>
      <c r="AR79" s="93">
        <f t="shared" ca="1" si="223"/>
        <v>0</v>
      </c>
      <c r="AS79" s="924" t="str">
        <f t="shared" ca="1" si="224"/>
        <v/>
      </c>
      <c r="AT79" s="40" t="str">
        <f t="shared" ca="1" si="225"/>
        <v/>
      </c>
      <c r="AU79" s="93" t="str">
        <f t="shared" ca="1" si="226"/>
        <v/>
      </c>
      <c r="AV79" s="923" t="str">
        <f t="shared" ca="1" si="227"/>
        <v/>
      </c>
      <c r="AW79" s="926" t="str">
        <f t="shared" ca="1" si="228"/>
        <v/>
      </c>
      <c r="AX79" s="925" t="str">
        <f t="shared" ca="1" si="229"/>
        <v/>
      </c>
      <c r="AY79" s="925" t="str">
        <f t="shared" ca="1" si="229"/>
        <v/>
      </c>
      <c r="AZ79" s="925" t="str">
        <f t="shared" ca="1" si="229"/>
        <v/>
      </c>
      <c r="BA79" s="925" t="str">
        <f t="shared" ca="1" si="229"/>
        <v/>
      </c>
      <c r="BB79" s="925" t="str">
        <f t="shared" ca="1" si="230"/>
        <v/>
      </c>
      <c r="BC79" s="925" t="str">
        <f t="shared" ca="1" si="231"/>
        <v/>
      </c>
      <c r="BD79" s="925" t="str">
        <f t="shared" ca="1" si="231"/>
        <v/>
      </c>
      <c r="BE79" s="925" t="str">
        <f t="shared" ca="1" si="231"/>
        <v/>
      </c>
      <c r="BF79" s="77" t="str">
        <f t="shared" ca="1" si="232"/>
        <v/>
      </c>
      <c r="BG79" s="924" t="str">
        <f t="shared" ca="1" si="233"/>
        <v/>
      </c>
      <c r="BH79" s="94">
        <f ca="1">IF(BF79&lt;&gt;"",INDEX('（様式１号）３整理番号表'!$AB$7:$AQ$12,MATCH(BF79,'（様式１号）３整理番号表'!$AA$7:$AA$12,0),MATCH(BG79,'（様式１号）３整理番号表'!$AB$6:$AQ$6,0)),0)</f>
        <v>0</v>
      </c>
      <c r="BI79" s="921" t="str">
        <f t="shared" ca="1" si="234"/>
        <v/>
      </c>
      <c r="BJ79" s="922" t="str">
        <f t="shared" ca="1" si="235"/>
        <v/>
      </c>
      <c r="BK79" s="926" t="str">
        <f t="shared" ca="1" si="236"/>
        <v/>
      </c>
      <c r="BL79" s="922" t="str">
        <f t="shared" ca="1" si="237"/>
        <v/>
      </c>
      <c r="BM79" s="79" t="str">
        <f t="shared" ca="1" si="238"/>
        <v/>
      </c>
      <c r="BN79" s="82" t="str">
        <f t="shared" ca="1" si="239"/>
        <v/>
      </c>
      <c r="BO79" s="83" t="str">
        <f t="shared" ca="1" si="240"/>
        <v/>
      </c>
      <c r="BP79" s="84" t="str">
        <f t="shared" ca="1" si="241"/>
        <v/>
      </c>
      <c r="BQ79" s="82" t="str">
        <f t="shared" ca="1" si="242"/>
        <v/>
      </c>
      <c r="BR79" s="97" t="str">
        <f t="shared" ca="1" si="243"/>
        <v/>
      </c>
      <c r="BS79" s="95" t="str">
        <f t="shared" ca="1" si="244"/>
        <v/>
      </c>
      <c r="BT79" s="184" t="str">
        <f t="shared" ca="1" si="245"/>
        <v/>
      </c>
      <c r="BU79" s="611" t="str">
        <f t="shared" ca="1" si="246"/>
        <v/>
      </c>
      <c r="BV79" s="77" t="str">
        <f t="shared" ca="1" si="247"/>
        <v/>
      </c>
      <c r="BW79" s="85" t="str">
        <f t="shared" ca="1" si="248"/>
        <v/>
      </c>
      <c r="BX79" s="86" t="str">
        <f t="shared" ca="1" si="249"/>
        <v/>
      </c>
      <c r="BY79" s="231">
        <f ca="1">IF('ポイント要件確認等（個別表）'!AD79=1,ROUNDDOWN('ポイント要件確認等（個別表）'!AV79,-3),IF('ポイント要件確認等（個別表）'!AD79=2,ROUNDDOWN('ポイント要件確認等（個別表）'!BH79,-3),IF('ポイント要件確認等（個別表）'!AD79=3,ROUNDDOWN('ポイント要件確認等（個別表）'!BT79,-3),0)))</f>
        <v>0</v>
      </c>
      <c r="BZ79" s="86" t="str">
        <f t="shared" ca="1" si="250"/>
        <v/>
      </c>
      <c r="CA79" s="232" t="str">
        <f t="shared" ca="1" si="251"/>
        <v/>
      </c>
      <c r="CB79" s="232">
        <f t="shared" ca="1" si="252"/>
        <v>0</v>
      </c>
      <c r="CC79" s="86" t="str">
        <f t="shared" ca="1" si="253"/>
        <v/>
      </c>
      <c r="CD79" s="86" t="str">
        <f t="shared" ca="1" si="254"/>
        <v/>
      </c>
      <c r="CE79" s="609"/>
      <c r="CF79" s="86" t="str">
        <f t="shared" ca="1" si="255"/>
        <v/>
      </c>
      <c r="CG79" s="185" t="str">
        <f t="shared" ca="1" si="256"/>
        <v/>
      </c>
      <c r="CH79" s="246" t="str">
        <f t="shared" ca="1" si="257"/>
        <v>含税額</v>
      </c>
      <c r="CI79" s="247" t="str">
        <f t="shared" ca="1" si="258"/>
        <v/>
      </c>
      <c r="CJ79" s="87" t="str">
        <f ca="1">IFERROR(IF(INDIRECT("'("&amp;'２個別表'!EO79&amp;")'!AR"&amp;84+EP79)&lt;&gt;1,"",1),"")</f>
        <v/>
      </c>
      <c r="CK79" s="244" t="str">
        <f t="shared" ca="1" si="259"/>
        <v/>
      </c>
      <c r="CL79" s="235" t="str">
        <f t="shared" ca="1" si="260"/>
        <v/>
      </c>
      <c r="CM79" s="239" t="str">
        <f t="shared" ca="1" si="261"/>
        <v/>
      </c>
      <c r="CN79" s="77" t="str">
        <f t="shared" ca="1" si="262"/>
        <v/>
      </c>
      <c r="CO79" s="93" t="str">
        <f ca="1">IFERROR(VLOOKUP(CN79,'（様式１号）３整理番号表'!$T$5:$V$15,2,FALSE),"")</f>
        <v/>
      </c>
      <c r="CP79" s="924" t="str">
        <f t="shared" ca="1" si="263"/>
        <v/>
      </c>
      <c r="CQ79" s="93" t="str">
        <f ca="1">IFERROR(VLOOKUP(CP79,'（様式１号）３整理番号表'!$T$19:$V$24,2,FALSE),"")</f>
        <v/>
      </c>
      <c r="CR79" s="924" t="str">
        <f ca="1">IFERROR(IF(INDIRECT("'("&amp;'２個別表'!EO79&amp;")'!AV"&amp;84+EP79)&lt;&gt;1,"",1),"")</f>
        <v/>
      </c>
      <c r="CS79" s="232">
        <f t="shared" ca="1" si="264"/>
        <v>0</v>
      </c>
      <c r="CT79" s="248">
        <f t="shared" ca="1" si="265"/>
        <v>0</v>
      </c>
      <c r="CU79" s="376" t="str">
        <f ca="1">IF(ER79="補強",IF(COUNTIFS($Z$11:Z79,Z79,$W$11:W79,1)=1,"１①",""),IF(COUNTIFS($Z$11:Z79,Z79,$W$11:W79,2)=1,"２①",""))</f>
        <v/>
      </c>
      <c r="CV79" s="57" t="str">
        <f t="shared" ca="1" si="266"/>
        <v/>
      </c>
      <c r="CW79" s="927" t="str">
        <f t="shared" ca="1" si="267"/>
        <v/>
      </c>
      <c r="CX79" s="256" t="str">
        <f t="shared" ca="1" si="268"/>
        <v/>
      </c>
      <c r="CY79" s="256" t="str">
        <f t="shared" ca="1" si="269"/>
        <v/>
      </c>
      <c r="CZ79" s="256" t="str">
        <f t="shared" ca="1" si="270"/>
        <v/>
      </c>
      <c r="DA79" s="256" t="str">
        <f t="shared" ca="1" si="271"/>
        <v/>
      </c>
      <c r="DB79" s="316" t="str">
        <f ca="1">IFERROR(VLOOKUP($CU79,'（様式１号）３整理番号表'!$Z$19:$AB$32,3,FALSE),"")</f>
        <v/>
      </c>
      <c r="DC79" s="259" t="str">
        <f t="shared" ca="1" si="272"/>
        <v>-</v>
      </c>
      <c r="DD79" s="618" t="str">
        <f t="shared" ca="1" si="273"/>
        <v/>
      </c>
      <c r="DE79" s="321" t="str">
        <f ca="1">IF(AND(AO79=18,AS79=1),IF(COUNTIFS($Y$11:Y79,Y79,$AS$11:AS79,1)=1,"２②",""),IF($CU79="１①",INDEX(INDIRECT("'("&amp;$EO79&amp;")'!AR116:BB116"),1,MATCH(INDIRECT("'("&amp;$EO79&amp;")'!C118"),INDIRECT("'("&amp;$EO79&amp;")'!AR119:BB119"),0)),""))</f>
        <v/>
      </c>
      <c r="DF79" s="324" t="str">
        <f t="shared" ca="1" si="274"/>
        <v/>
      </c>
      <c r="DG79" s="313" t="str">
        <f t="shared" ca="1" si="275"/>
        <v/>
      </c>
      <c r="DH79" s="313" t="str">
        <f t="shared" ca="1" si="276"/>
        <v/>
      </c>
      <c r="DI79" s="313" t="str">
        <f t="shared" ca="1" si="277"/>
        <v/>
      </c>
      <c r="DJ79" s="313" t="str">
        <f t="shared" ca="1" si="278"/>
        <v/>
      </c>
      <c r="DK79" s="328" t="str">
        <f t="shared" ca="1" si="279"/>
        <v/>
      </c>
      <c r="DL79" s="334" t="str">
        <f t="shared" ca="1" si="280"/>
        <v/>
      </c>
      <c r="DM79" s="915" t="str">
        <f t="shared" ca="1" si="281"/>
        <v/>
      </c>
      <c r="DN79" s="15"/>
      <c r="DO79" s="324"/>
      <c r="DP79" s="16"/>
      <c r="DQ79" s="16"/>
      <c r="DR79" s="16"/>
      <c r="DS79" s="16"/>
      <c r="DT79" s="318" t="str">
        <f>IFERROR(VLOOKUP($DN79,'（様式１号）３整理番号表'!$Z$19:$AB$32,3,FALSE),"")</f>
        <v/>
      </c>
      <c r="DU79" s="259" t="str">
        <f t="shared" si="282"/>
        <v/>
      </c>
      <c r="DV79" s="14"/>
      <c r="DW79" s="17" t="str">
        <f t="shared" ca="1" si="283"/>
        <v/>
      </c>
      <c r="DX79" s="88" t="str">
        <f t="shared" ca="1" si="301"/>
        <v/>
      </c>
      <c r="DZ79" s="339">
        <f t="shared" ca="1" si="284"/>
        <v>0</v>
      </c>
      <c r="EA79" s="339">
        <f t="shared" ca="1" si="284"/>
        <v>0</v>
      </c>
      <c r="EB79" s="339">
        <f t="shared" ca="1" si="284"/>
        <v>0</v>
      </c>
      <c r="EC79" s="339">
        <f t="shared" ca="1" si="284"/>
        <v>0</v>
      </c>
      <c r="ED79" s="339">
        <f t="shared" ca="1" si="284"/>
        <v>0</v>
      </c>
      <c r="EE79" s="339">
        <f t="shared" ca="1" si="284"/>
        <v>0</v>
      </c>
      <c r="EF79" s="339">
        <f t="shared" ca="1" si="284"/>
        <v>0</v>
      </c>
      <c r="EG79" s="339">
        <f t="shared" ca="1" si="284"/>
        <v>0</v>
      </c>
      <c r="EH79" s="339">
        <f t="shared" ca="1" si="284"/>
        <v>0</v>
      </c>
      <c r="EI79" s="339">
        <f t="shared" ca="1" si="284"/>
        <v>0</v>
      </c>
      <c r="EJ79" s="339">
        <f t="shared" ca="1" si="284"/>
        <v>0</v>
      </c>
      <c r="EK79" s="339">
        <f t="shared" ca="1" si="284"/>
        <v>0</v>
      </c>
      <c r="EL79" s="339">
        <f t="shared" ca="1" si="284"/>
        <v>0</v>
      </c>
      <c r="EM79" s="339">
        <f t="shared" ca="1" si="284"/>
        <v>0</v>
      </c>
      <c r="EO79" s="919" t="str">
        <f t="shared" ca="1" si="189"/>
        <v/>
      </c>
      <c r="EP79" s="919" t="str">
        <f t="shared" ca="1" si="285"/>
        <v/>
      </c>
      <c r="EQ79" s="919" t="str">
        <f t="shared" ca="1" si="286"/>
        <v/>
      </c>
      <c r="ER79" s="919" t="str">
        <f t="shared" ca="1" si="287"/>
        <v/>
      </c>
      <c r="ES79" s="919" t="str">
        <f ca="1">IFERROR(INDEX('郵便番号（石川県）'!$A$3:$F$2574,MATCH(INDIRECT("'("&amp;EO79&amp;")'!E7"),'郵便番号（石川県）'!$A$3:$A$2574,0),6),"")</f>
        <v/>
      </c>
      <c r="ET79" s="919" t="str">
        <f ca="1">IFERROR(INDEX('郵便番号（石川県）'!$A$3:$F$2574,MATCH(INDIRECT("'("&amp;$EO79&amp;")'!E7"),'郵便番号（石川県）'!$A$3:$A$2574,0),5),"")</f>
        <v/>
      </c>
      <c r="EU79" s="919" t="str">
        <f t="shared" ca="1" si="288"/>
        <v/>
      </c>
      <c r="EV79" s="919" t="str">
        <f t="shared" ca="1" si="289"/>
        <v/>
      </c>
      <c r="EW79" s="919" t="str">
        <f t="shared" ca="1" si="290"/>
        <v/>
      </c>
      <c r="EX79" s="919" t="str">
        <f t="shared" ca="1" si="291"/>
        <v/>
      </c>
      <c r="EY79" s="919" t="str">
        <f t="shared" ca="1" si="292"/>
        <v/>
      </c>
      <c r="EZ79" s="919" t="str">
        <f t="shared" ca="1" si="293"/>
        <v/>
      </c>
      <c r="FA79" s="919" t="str">
        <f t="shared" ca="1" si="294"/>
        <v/>
      </c>
      <c r="FB79" s="919" t="str">
        <f t="shared" ca="1" si="295"/>
        <v/>
      </c>
      <c r="FC79" s="919" t="str">
        <f t="shared" ca="1" si="296"/>
        <v/>
      </c>
      <c r="FD79" s="627" t="str">
        <f t="shared" ca="1" si="297"/>
        <v/>
      </c>
      <c r="FE79" s="630">
        <v>69</v>
      </c>
      <c r="FF79" s="299" t="str">
        <f t="shared" ca="1" si="298"/>
        <v/>
      </c>
      <c r="FG79" s="993" t="str">
        <f t="shared" ca="1" si="299"/>
        <v/>
      </c>
      <c r="FH79" s="919" t="str">
        <f t="shared" ca="1" si="300"/>
        <v/>
      </c>
      <c r="FI79" s="299">
        <f ca="1">COUNTIF($FH$11:FH79,"■")</f>
        <v>0</v>
      </c>
    </row>
    <row r="80" spans="1:165" ht="34.5" customHeight="1">
      <c r="A80" s="445">
        <f t="shared" ca="1" si="203"/>
        <v>0</v>
      </c>
      <c r="B80" s="446">
        <f>IF(R80&lt;&gt;"",IF(COUNTIF(R$11:R80,R80)=1,MAX(B$11:B79)+1,INDEX(B$11:B79,MATCH(R80,R$11:R79,0),1)),0)</f>
        <v>1</v>
      </c>
      <c r="C80" s="446">
        <f ca="1">IF(T80&lt;&gt;"",IF(COUNTIF(T$11:T80,T80)=1,MAX(C$11:C79)+1,INDEX(C$11:C79,MATCH(T80,T$11:T79,0),1)),0)</f>
        <v>0</v>
      </c>
      <c r="D80" s="446">
        <f ca="1">IF(U80&lt;&gt;"",IF(COUNTIF(U$11:U80,U80)=1,MAX(D$11:D79)+1,INDEX(D$11:D79,MATCH(U80,U$11:U79,0),1)),0)</f>
        <v>0</v>
      </c>
      <c r="E80" s="446">
        <f ca="1">IF(S80&lt;&gt;"",IF(COUNTIF(S$11:S80,S80)=1,MAX(E$11:E79)+1,INDEX(E$11:E79,MATCH(S80,S$11:S79,0),1)),0)</f>
        <v>0</v>
      </c>
      <c r="F80" s="446">
        <f ca="1">IF(Z80&lt;&gt;"",IF(COUNTIF(Z$11:Z80,Z80)=1,MAX(F$11:F79)+1,INDEX(F$11:F79,MATCH(Z80,Z$11:Z79,0),1)),0)</f>
        <v>0</v>
      </c>
      <c r="G80" s="447" cm="1">
        <f t="array" aca="1" ref="G80" ca="1">IF(Z80&lt;&gt;"",IF(COUNTIFS(Z$11:Z80,Z80,W$11:W80,W80)=1,MAX(G$11:G79)+1,INDEX(G$11:G79,MATCH(Z80&amp;W80,Z$11:Z79&amp;W$11:W80,0),1)),0)</f>
        <v>0</v>
      </c>
      <c r="H80" s="447">
        <f t="shared" ca="1" si="204"/>
        <v>0</v>
      </c>
      <c r="I80" s="447">
        <f ca="1">IF(T80="",0,IF(COUNTIF(T$11:T80,T80)=1,1,0))</f>
        <v>0</v>
      </c>
      <c r="J80" s="447">
        <f ca="1">IF(U80="",0,IF(COUNTIF(U$11:U80,U80)=1,1,0))</f>
        <v>0</v>
      </c>
      <c r="K80" s="447">
        <f ca="1">IF(S80="",0,IF(COUNTIF(S$11:S80,S80)=1,1,0))</f>
        <v>0</v>
      </c>
      <c r="L80" s="446">
        <f ca="1">IF(Z80="",0,IF(COUNTIF(Z$11:Z80,Z80)=1,1,0))</f>
        <v>0</v>
      </c>
      <c r="M80" s="767">
        <f ca="1">IF($W80=2,IF(COUNTIFS($W$11:$W80,2,$Z$11:$Z80,$Z80)=1,1,0),0)</f>
        <v>0</v>
      </c>
      <c r="N80" s="767">
        <f ca="1">IF($W80=1,IF(COUNTIFS($W$11:$W80,2,$Z$11:$Z80,$Z80)=1,1,0),0)</f>
        <v>0</v>
      </c>
      <c r="O80" s="446">
        <f ca="1">IF(H80=0,0,IF(COUNTIF(Z$11:Z80,Z80)=1,1,0))</f>
        <v>0</v>
      </c>
      <c r="P80" s="448" t="str">
        <f t="shared" ca="1" si="205"/>
        <v>石川県</v>
      </c>
      <c r="Q80" s="89">
        <f t="shared" ca="1" si="206"/>
        <v>70</v>
      </c>
      <c r="R80" s="170" t="s">
        <v>459</v>
      </c>
      <c r="S80" s="357" t="str">
        <f t="shared" ca="1" si="207"/>
        <v/>
      </c>
      <c r="T80" s="357" t="str">
        <f t="shared" ca="1" si="208"/>
        <v/>
      </c>
      <c r="U80" s="58" t="str">
        <f t="shared" ca="1" si="209"/>
        <v/>
      </c>
      <c r="V80" s="58" t="str">
        <f t="shared" ca="1" si="210"/>
        <v/>
      </c>
      <c r="W80" s="920" t="str">
        <f t="shared" ca="1" si="211"/>
        <v/>
      </c>
      <c r="X80" s="369">
        <f ca="1">IFERROR(VLOOKUP(W80,'（様式１号）３整理番号表'!$B$4:$H$5,2,FALSE),0)</f>
        <v>0</v>
      </c>
      <c r="Y80" s="768" t="str" cm="1">
        <f t="array" aca="1" ref="Y80" ca="1">IF(AND(D80=0,F80=0),"",IF(COUNTIF(D$11:D80,D80)=1,1,IF(COUNTIFS(D$11:D80,D80,F$11:F80,F80)=1,INDEX((D$11:D80,F$11:F80,Y$11:Y80),MATCH(_xlfn.MAXIFS(F$11:F79,D$11:D79,D80),$F$11:F80,0),1,3)+1,INDEX((D$11:D80,F$11:F80,Y$11:Y80),MATCH(D80&amp;F80,D$11:D80&amp;F$11:F80,0),1,3))))</f>
        <v/>
      </c>
      <c r="Z80" s="40" t="str">
        <f t="shared" ca="1" si="212"/>
        <v/>
      </c>
      <c r="AA80" s="924" t="str">
        <f t="shared" ca="1" si="213"/>
        <v/>
      </c>
      <c r="AB80" s="93">
        <f ca="1">IFERROR(VLOOKUP(AA80,'（様式１号）３整理番号表'!$B$10:$H$16,2,FALSE),0)</f>
        <v>0</v>
      </c>
      <c r="AC80" s="924" t="str">
        <f t="shared" ca="1" si="214"/>
        <v/>
      </c>
      <c r="AD80" s="924" t="str">
        <f t="shared" ca="1" si="215"/>
        <v/>
      </c>
      <c r="AE80" s="93">
        <f ca="1">IFERROR(VLOOKUP(AD80,'（様式１号）３整理番号表'!$B$21:$H$22,2,FALSE),0)</f>
        <v>0</v>
      </c>
      <c r="AF80" s="924" t="str">
        <f t="shared" ca="1" si="216"/>
        <v/>
      </c>
      <c r="AG80" s="93">
        <f ca="1">IFERROR(VLOOKUP(AF80,'（様式１号）３整理番号表'!$B$26:$H$31,2,FALSE),0)</f>
        <v>0</v>
      </c>
      <c r="AH80" s="924" t="str">
        <f t="shared" ca="1" si="217"/>
        <v/>
      </c>
      <c r="AI80" s="93">
        <f ca="1">IFERROR(VLOOKUP(AH80,'（様式１号）３整理番号表'!$J$5:$N$59,2,FALSE),0)</f>
        <v>0</v>
      </c>
      <c r="AJ80" s="77" t="str">
        <f t="shared" ca="1" si="218"/>
        <v/>
      </c>
      <c r="AK80" s="93">
        <f ca="1">IFERROR(VLOOKUP(AJ80,'（様式１号）３整理番号表'!$P$5:$R$29,2,FALSE),0)</f>
        <v>0</v>
      </c>
      <c r="AL80" s="921" t="str">
        <f t="shared" ca="1" si="219"/>
        <v/>
      </c>
      <c r="AM80" s="921" t="str">
        <f t="shared" ca="1" si="220"/>
        <v/>
      </c>
      <c r="AN80" s="921"/>
      <c r="AO80" s="77" t="str">
        <f t="shared" ca="1" si="221"/>
        <v/>
      </c>
      <c r="AP80" s="93">
        <f ca="1">IFERROR(VLOOKUP(AO80,'（様式１号）３整理番号表'!$P$5:$R$29,2,FALSE),0)</f>
        <v>0</v>
      </c>
      <c r="AQ80" s="924" t="str">
        <f t="shared" ca="1" si="222"/>
        <v/>
      </c>
      <c r="AR80" s="93">
        <f t="shared" ca="1" si="223"/>
        <v>0</v>
      </c>
      <c r="AS80" s="924" t="str">
        <f t="shared" ca="1" si="224"/>
        <v/>
      </c>
      <c r="AT80" s="40" t="str">
        <f t="shared" ca="1" si="225"/>
        <v/>
      </c>
      <c r="AU80" s="93" t="str">
        <f t="shared" ca="1" si="226"/>
        <v/>
      </c>
      <c r="AV80" s="923" t="str">
        <f t="shared" ca="1" si="227"/>
        <v/>
      </c>
      <c r="AW80" s="926" t="str">
        <f t="shared" ca="1" si="228"/>
        <v/>
      </c>
      <c r="AX80" s="925" t="str">
        <f t="shared" ca="1" si="229"/>
        <v/>
      </c>
      <c r="AY80" s="925" t="str">
        <f t="shared" ca="1" si="229"/>
        <v/>
      </c>
      <c r="AZ80" s="925" t="str">
        <f t="shared" ca="1" si="229"/>
        <v/>
      </c>
      <c r="BA80" s="925" t="str">
        <f t="shared" ca="1" si="229"/>
        <v/>
      </c>
      <c r="BB80" s="925" t="str">
        <f t="shared" ca="1" si="230"/>
        <v/>
      </c>
      <c r="BC80" s="925" t="str">
        <f t="shared" ca="1" si="231"/>
        <v/>
      </c>
      <c r="BD80" s="925" t="str">
        <f t="shared" ca="1" si="231"/>
        <v/>
      </c>
      <c r="BE80" s="925" t="str">
        <f t="shared" ca="1" si="231"/>
        <v/>
      </c>
      <c r="BF80" s="77" t="str">
        <f t="shared" ca="1" si="232"/>
        <v/>
      </c>
      <c r="BG80" s="924" t="str">
        <f t="shared" ca="1" si="233"/>
        <v/>
      </c>
      <c r="BH80" s="94">
        <f ca="1">IF(BF80&lt;&gt;"",INDEX('（様式１号）３整理番号表'!$AB$7:$AQ$12,MATCH(BF80,'（様式１号）３整理番号表'!$AA$7:$AA$12,0),MATCH(BG80,'（様式１号）３整理番号表'!$AB$6:$AQ$6,0)),0)</f>
        <v>0</v>
      </c>
      <c r="BI80" s="921" t="str">
        <f t="shared" ca="1" si="234"/>
        <v/>
      </c>
      <c r="BJ80" s="922" t="str">
        <f t="shared" ca="1" si="235"/>
        <v/>
      </c>
      <c r="BK80" s="926" t="str">
        <f t="shared" ca="1" si="236"/>
        <v/>
      </c>
      <c r="BL80" s="922" t="str">
        <f t="shared" ca="1" si="237"/>
        <v/>
      </c>
      <c r="BM80" s="79" t="str">
        <f t="shared" ca="1" si="238"/>
        <v/>
      </c>
      <c r="BN80" s="82" t="str">
        <f t="shared" ca="1" si="239"/>
        <v/>
      </c>
      <c r="BO80" s="83" t="str">
        <f t="shared" ca="1" si="240"/>
        <v/>
      </c>
      <c r="BP80" s="84" t="str">
        <f t="shared" ca="1" si="241"/>
        <v/>
      </c>
      <c r="BQ80" s="82" t="str">
        <f t="shared" ca="1" si="242"/>
        <v/>
      </c>
      <c r="BR80" s="97" t="str">
        <f t="shared" ca="1" si="243"/>
        <v/>
      </c>
      <c r="BS80" s="95" t="str">
        <f t="shared" ca="1" si="244"/>
        <v/>
      </c>
      <c r="BT80" s="184" t="str">
        <f t="shared" ca="1" si="245"/>
        <v/>
      </c>
      <c r="BU80" s="611" t="str">
        <f t="shared" ca="1" si="246"/>
        <v/>
      </c>
      <c r="BV80" s="77" t="str">
        <f t="shared" ca="1" si="247"/>
        <v/>
      </c>
      <c r="BW80" s="85" t="str">
        <f t="shared" ca="1" si="248"/>
        <v/>
      </c>
      <c r="BX80" s="86" t="str">
        <f t="shared" ca="1" si="249"/>
        <v/>
      </c>
      <c r="BY80" s="231">
        <f ca="1">IF('ポイント要件確認等（個別表）'!AD80=1,ROUNDDOWN('ポイント要件確認等（個別表）'!AV80,-3),IF('ポイント要件確認等（個別表）'!AD80=2,ROUNDDOWN('ポイント要件確認等（個別表）'!BH80,-3),IF('ポイント要件確認等（個別表）'!AD80=3,ROUNDDOWN('ポイント要件確認等（個別表）'!BT80,-3),0)))</f>
        <v>0</v>
      </c>
      <c r="BZ80" s="86" t="str">
        <f t="shared" ca="1" si="250"/>
        <v/>
      </c>
      <c r="CA80" s="232" t="str">
        <f t="shared" ca="1" si="251"/>
        <v/>
      </c>
      <c r="CB80" s="232">
        <f t="shared" ca="1" si="252"/>
        <v>0</v>
      </c>
      <c r="CC80" s="86" t="str">
        <f t="shared" ca="1" si="253"/>
        <v/>
      </c>
      <c r="CD80" s="86" t="str">
        <f t="shared" ca="1" si="254"/>
        <v/>
      </c>
      <c r="CE80" s="609"/>
      <c r="CF80" s="86" t="str">
        <f t="shared" ca="1" si="255"/>
        <v/>
      </c>
      <c r="CG80" s="185" t="str">
        <f t="shared" ca="1" si="256"/>
        <v/>
      </c>
      <c r="CH80" s="246" t="str">
        <f t="shared" ca="1" si="257"/>
        <v>含税額</v>
      </c>
      <c r="CI80" s="247" t="str">
        <f t="shared" ca="1" si="258"/>
        <v/>
      </c>
      <c r="CJ80" s="87" t="str">
        <f ca="1">IFERROR(IF(INDIRECT("'("&amp;'２個別表'!EO80&amp;")'!AR"&amp;84+EP80)&lt;&gt;1,"",1),"")</f>
        <v/>
      </c>
      <c r="CK80" s="244" t="str">
        <f t="shared" ca="1" si="259"/>
        <v/>
      </c>
      <c r="CL80" s="235" t="str">
        <f t="shared" ca="1" si="260"/>
        <v/>
      </c>
      <c r="CM80" s="239" t="str">
        <f t="shared" ca="1" si="261"/>
        <v/>
      </c>
      <c r="CN80" s="77" t="str">
        <f t="shared" ca="1" si="262"/>
        <v/>
      </c>
      <c r="CO80" s="93" t="str">
        <f ca="1">IFERROR(VLOOKUP(CN80,'（様式１号）３整理番号表'!$T$5:$V$15,2,FALSE),"")</f>
        <v/>
      </c>
      <c r="CP80" s="924" t="str">
        <f t="shared" ca="1" si="263"/>
        <v/>
      </c>
      <c r="CQ80" s="93" t="str">
        <f ca="1">IFERROR(VLOOKUP(CP80,'（様式１号）３整理番号表'!$T$19:$V$24,2,FALSE),"")</f>
        <v/>
      </c>
      <c r="CR80" s="924" t="str">
        <f ca="1">IFERROR(IF(INDIRECT("'("&amp;'２個別表'!EO80&amp;")'!AV"&amp;84+EP80)&lt;&gt;1,"",1),"")</f>
        <v/>
      </c>
      <c r="CS80" s="232">
        <f t="shared" ca="1" si="264"/>
        <v>0</v>
      </c>
      <c r="CT80" s="248">
        <f t="shared" ca="1" si="265"/>
        <v>0</v>
      </c>
      <c r="CU80" s="376" t="str">
        <f ca="1">IF(ER80="補強",IF(COUNTIFS($Z$11:Z80,Z80,$W$11:W80,1)=1,"１①",""),IF(COUNTIFS($Z$11:Z80,Z80,$W$11:W80,2)=1,"２①",""))</f>
        <v/>
      </c>
      <c r="CV80" s="57" t="str">
        <f t="shared" ca="1" si="266"/>
        <v/>
      </c>
      <c r="CW80" s="927" t="str">
        <f t="shared" ca="1" si="267"/>
        <v/>
      </c>
      <c r="CX80" s="256" t="str">
        <f t="shared" ca="1" si="268"/>
        <v/>
      </c>
      <c r="CY80" s="256" t="str">
        <f t="shared" ca="1" si="269"/>
        <v/>
      </c>
      <c r="CZ80" s="256" t="str">
        <f t="shared" ca="1" si="270"/>
        <v/>
      </c>
      <c r="DA80" s="256" t="str">
        <f t="shared" ca="1" si="271"/>
        <v/>
      </c>
      <c r="DB80" s="316" t="str">
        <f ca="1">IFERROR(VLOOKUP($CU80,'（様式１号）３整理番号表'!$Z$19:$AB$32,3,FALSE),"")</f>
        <v/>
      </c>
      <c r="DC80" s="259" t="str">
        <f t="shared" ca="1" si="272"/>
        <v>-</v>
      </c>
      <c r="DD80" s="618" t="str">
        <f t="shared" ca="1" si="273"/>
        <v/>
      </c>
      <c r="DE80" s="321" t="str">
        <f ca="1">IF(AND(AO80=18,AS80=1),IF(COUNTIFS($Y$11:Y80,Y80,$AS$11:AS80,1)=1,"２②",""),IF($CU80="１①",INDEX(INDIRECT("'("&amp;$EO80&amp;")'!AR116:BB116"),1,MATCH(INDIRECT("'("&amp;$EO80&amp;")'!C118"),INDIRECT("'("&amp;$EO80&amp;")'!AR119:BB119"),0)),""))</f>
        <v/>
      </c>
      <c r="DF80" s="324" t="str">
        <f t="shared" ca="1" si="274"/>
        <v/>
      </c>
      <c r="DG80" s="313" t="str">
        <f t="shared" ca="1" si="275"/>
        <v/>
      </c>
      <c r="DH80" s="313" t="str">
        <f t="shared" ca="1" si="276"/>
        <v/>
      </c>
      <c r="DI80" s="313" t="str">
        <f t="shared" ca="1" si="277"/>
        <v/>
      </c>
      <c r="DJ80" s="313" t="str">
        <f t="shared" ca="1" si="278"/>
        <v/>
      </c>
      <c r="DK80" s="328" t="str">
        <f t="shared" ca="1" si="279"/>
        <v/>
      </c>
      <c r="DL80" s="334" t="str">
        <f t="shared" ca="1" si="280"/>
        <v/>
      </c>
      <c r="DM80" s="915" t="str">
        <f t="shared" ca="1" si="281"/>
        <v/>
      </c>
      <c r="DN80" s="15"/>
      <c r="DO80" s="324"/>
      <c r="DP80" s="16"/>
      <c r="DQ80" s="16"/>
      <c r="DR80" s="16"/>
      <c r="DS80" s="16"/>
      <c r="DT80" s="318" t="str">
        <f>IFERROR(VLOOKUP($DN80,'（様式１号）３整理番号表'!$Z$19:$AB$32,3,FALSE),"")</f>
        <v/>
      </c>
      <c r="DU80" s="259" t="str">
        <f t="shared" si="282"/>
        <v/>
      </c>
      <c r="DV80" s="14"/>
      <c r="DW80" s="17" t="str">
        <f t="shared" ca="1" si="283"/>
        <v/>
      </c>
      <c r="DX80" s="88" t="str">
        <f t="shared" ca="1" si="301"/>
        <v/>
      </c>
      <c r="DZ80" s="339">
        <f t="shared" ca="1" si="284"/>
        <v>0</v>
      </c>
      <c r="EA80" s="339">
        <f t="shared" ca="1" si="284"/>
        <v>0</v>
      </c>
      <c r="EB80" s="339">
        <f t="shared" ca="1" si="284"/>
        <v>0</v>
      </c>
      <c r="EC80" s="339">
        <f t="shared" ca="1" si="284"/>
        <v>0</v>
      </c>
      <c r="ED80" s="339">
        <f t="shared" ca="1" si="284"/>
        <v>0</v>
      </c>
      <c r="EE80" s="339">
        <f t="shared" ca="1" si="284"/>
        <v>0</v>
      </c>
      <c r="EF80" s="339">
        <f t="shared" ca="1" si="284"/>
        <v>0</v>
      </c>
      <c r="EG80" s="339">
        <f t="shared" ca="1" si="284"/>
        <v>0</v>
      </c>
      <c r="EH80" s="339">
        <f t="shared" ca="1" si="284"/>
        <v>0</v>
      </c>
      <c r="EI80" s="339">
        <f t="shared" ca="1" si="284"/>
        <v>0</v>
      </c>
      <c r="EJ80" s="339">
        <f t="shared" ca="1" si="284"/>
        <v>0</v>
      </c>
      <c r="EK80" s="339">
        <f t="shared" ca="1" si="284"/>
        <v>0</v>
      </c>
      <c r="EL80" s="339">
        <f t="shared" ca="1" si="284"/>
        <v>0</v>
      </c>
      <c r="EM80" s="339">
        <f t="shared" ca="1" si="284"/>
        <v>0</v>
      </c>
      <c r="EO80" s="919" t="str">
        <f t="shared" ca="1" si="189"/>
        <v/>
      </c>
      <c r="EP80" s="919" t="str">
        <f t="shared" ca="1" si="285"/>
        <v/>
      </c>
      <c r="EQ80" s="919" t="str">
        <f t="shared" ca="1" si="286"/>
        <v/>
      </c>
      <c r="ER80" s="919" t="str">
        <f t="shared" ca="1" si="287"/>
        <v/>
      </c>
      <c r="ES80" s="919" t="str">
        <f ca="1">IFERROR(INDEX('郵便番号（石川県）'!$A$3:$F$2574,MATCH(INDIRECT("'("&amp;EO80&amp;")'!E7"),'郵便番号（石川県）'!$A$3:$A$2574,0),6),"")</f>
        <v/>
      </c>
      <c r="ET80" s="919" t="str">
        <f ca="1">IFERROR(INDEX('郵便番号（石川県）'!$A$3:$F$2574,MATCH(INDIRECT("'("&amp;$EO80&amp;")'!E7"),'郵便番号（石川県）'!$A$3:$A$2574,0),5),"")</f>
        <v/>
      </c>
      <c r="EU80" s="919" t="str">
        <f t="shared" ca="1" si="288"/>
        <v/>
      </c>
      <c r="EV80" s="919" t="str">
        <f t="shared" ca="1" si="289"/>
        <v/>
      </c>
      <c r="EW80" s="919" t="str">
        <f t="shared" ca="1" si="290"/>
        <v/>
      </c>
      <c r="EX80" s="919" t="str">
        <f t="shared" ca="1" si="291"/>
        <v/>
      </c>
      <c r="EY80" s="919" t="str">
        <f t="shared" ca="1" si="292"/>
        <v/>
      </c>
      <c r="EZ80" s="919" t="str">
        <f t="shared" ca="1" si="293"/>
        <v/>
      </c>
      <c r="FA80" s="919" t="str">
        <f t="shared" ca="1" si="294"/>
        <v/>
      </c>
      <c r="FB80" s="919" t="str">
        <f t="shared" ca="1" si="295"/>
        <v/>
      </c>
      <c r="FC80" s="919" t="str">
        <f t="shared" ca="1" si="296"/>
        <v/>
      </c>
      <c r="FD80" s="627" t="str">
        <f t="shared" ca="1" si="297"/>
        <v/>
      </c>
      <c r="FE80" s="630">
        <v>70</v>
      </c>
      <c r="FF80" s="299" t="str">
        <f t="shared" ca="1" si="298"/>
        <v/>
      </c>
      <c r="FG80" s="993" t="str">
        <f t="shared" ca="1" si="299"/>
        <v/>
      </c>
      <c r="FH80" s="919" t="str">
        <f t="shared" ca="1" si="300"/>
        <v/>
      </c>
      <c r="FI80" s="299">
        <f ca="1">COUNTIF($FH$11:FH80,"■")</f>
        <v>0</v>
      </c>
    </row>
    <row r="81" spans="1:165" ht="34.5" customHeight="1">
      <c r="A81" s="445">
        <f t="shared" ca="1" si="203"/>
        <v>0</v>
      </c>
      <c r="B81" s="446">
        <f>IF(R81&lt;&gt;"",IF(COUNTIF(R$11:R81,R81)=1,MAX(B$11:B80)+1,INDEX(B$11:B80,MATCH(R81,R$11:R80,0),1)),0)</f>
        <v>1</v>
      </c>
      <c r="C81" s="446">
        <f ca="1">IF(T81&lt;&gt;"",IF(COUNTIF(T$11:T81,T81)=1,MAX(C$11:C80)+1,INDEX(C$11:C80,MATCH(T81,T$11:T80,0),1)),0)</f>
        <v>0</v>
      </c>
      <c r="D81" s="446">
        <f ca="1">IF(U81&lt;&gt;"",IF(COUNTIF(U$11:U81,U81)=1,MAX(D$11:D80)+1,INDEX(D$11:D80,MATCH(U81,U$11:U80,0),1)),0)</f>
        <v>0</v>
      </c>
      <c r="E81" s="446">
        <f ca="1">IF(S81&lt;&gt;"",IF(COUNTIF(S$11:S81,S81)=1,MAX(E$11:E80)+1,INDEX(E$11:E80,MATCH(S81,S$11:S80,0),1)),0)</f>
        <v>0</v>
      </c>
      <c r="F81" s="446">
        <f ca="1">IF(Z81&lt;&gt;"",IF(COUNTIF(Z$11:Z81,Z81)=1,MAX(F$11:F80)+1,INDEX(F$11:F80,MATCH(Z81,Z$11:Z80,0),1)),0)</f>
        <v>0</v>
      </c>
      <c r="G81" s="447" cm="1">
        <f t="array" aca="1" ref="G81" ca="1">IF(Z81&lt;&gt;"",IF(COUNTIFS(Z$11:Z81,Z81,W$11:W81,W81)=1,MAX(G$11:G80)+1,INDEX(G$11:G80,MATCH(Z81&amp;W81,Z$11:Z80&amp;W$11:W81,0),1)),0)</f>
        <v>0</v>
      </c>
      <c r="H81" s="447">
        <f t="shared" ca="1" si="204"/>
        <v>0</v>
      </c>
      <c r="I81" s="447">
        <f ca="1">IF(T81="",0,IF(COUNTIF(T$11:T81,T81)=1,1,0))</f>
        <v>0</v>
      </c>
      <c r="J81" s="447">
        <f ca="1">IF(U81="",0,IF(COUNTIF(U$11:U81,U81)=1,1,0))</f>
        <v>0</v>
      </c>
      <c r="K81" s="447">
        <f ca="1">IF(S81="",0,IF(COUNTIF(S$11:S81,S81)=1,1,0))</f>
        <v>0</v>
      </c>
      <c r="L81" s="446">
        <f ca="1">IF(Z81="",0,IF(COUNTIF(Z$11:Z81,Z81)=1,1,0))</f>
        <v>0</v>
      </c>
      <c r="M81" s="767">
        <f ca="1">IF($W81=2,IF(COUNTIFS($W$11:$W81,2,$Z$11:$Z81,$Z81)=1,1,0),0)</f>
        <v>0</v>
      </c>
      <c r="N81" s="767">
        <f ca="1">IF($W81=1,IF(COUNTIFS($W$11:$W81,2,$Z$11:$Z81,$Z81)=1,1,0),0)</f>
        <v>0</v>
      </c>
      <c r="O81" s="446">
        <f ca="1">IF(H81=0,0,IF(COUNTIF(Z$11:Z81,Z81)=1,1,0))</f>
        <v>0</v>
      </c>
      <c r="P81" s="448" t="str">
        <f t="shared" ca="1" si="205"/>
        <v>石川県</v>
      </c>
      <c r="Q81" s="89">
        <f t="shared" ca="1" si="206"/>
        <v>71</v>
      </c>
      <c r="R81" s="170" t="s">
        <v>459</v>
      </c>
      <c r="S81" s="357" t="str">
        <f t="shared" ca="1" si="207"/>
        <v/>
      </c>
      <c r="T81" s="357" t="str">
        <f t="shared" ca="1" si="208"/>
        <v/>
      </c>
      <c r="U81" s="58" t="str">
        <f t="shared" ca="1" si="209"/>
        <v/>
      </c>
      <c r="V81" s="58" t="str">
        <f t="shared" ca="1" si="210"/>
        <v/>
      </c>
      <c r="W81" s="920" t="str">
        <f t="shared" ca="1" si="211"/>
        <v/>
      </c>
      <c r="X81" s="369">
        <f ca="1">IFERROR(VLOOKUP(W81,'（様式１号）３整理番号表'!$B$4:$H$5,2,FALSE),0)</f>
        <v>0</v>
      </c>
      <c r="Y81" s="768" t="str" cm="1">
        <f t="array" aca="1" ref="Y81" ca="1">IF(AND(D81=0,F81=0),"",IF(COUNTIF(D$11:D81,D81)=1,1,IF(COUNTIFS(D$11:D81,D81,F$11:F81,F81)=1,INDEX((D$11:D81,F$11:F81,Y$11:Y81),MATCH(_xlfn.MAXIFS(F$11:F80,D$11:D80,D81),$F$11:F81,0),1,3)+1,INDEX((D$11:D81,F$11:F81,Y$11:Y81),MATCH(D81&amp;F81,D$11:D81&amp;F$11:F81,0),1,3))))</f>
        <v/>
      </c>
      <c r="Z81" s="40" t="str">
        <f t="shared" ca="1" si="212"/>
        <v/>
      </c>
      <c r="AA81" s="924" t="str">
        <f t="shared" ca="1" si="213"/>
        <v/>
      </c>
      <c r="AB81" s="93">
        <f ca="1">IFERROR(VLOOKUP(AA81,'（様式１号）３整理番号表'!$B$10:$H$16,2,FALSE),0)</f>
        <v>0</v>
      </c>
      <c r="AC81" s="924" t="str">
        <f t="shared" ca="1" si="214"/>
        <v/>
      </c>
      <c r="AD81" s="924" t="str">
        <f t="shared" ca="1" si="215"/>
        <v/>
      </c>
      <c r="AE81" s="93">
        <f ca="1">IFERROR(VLOOKUP(AD81,'（様式１号）３整理番号表'!$B$21:$H$22,2,FALSE),0)</f>
        <v>0</v>
      </c>
      <c r="AF81" s="924" t="str">
        <f t="shared" ca="1" si="216"/>
        <v/>
      </c>
      <c r="AG81" s="93">
        <f ca="1">IFERROR(VLOOKUP(AF81,'（様式１号）３整理番号表'!$B$26:$H$31,2,FALSE),0)</f>
        <v>0</v>
      </c>
      <c r="AH81" s="924" t="str">
        <f t="shared" ca="1" si="217"/>
        <v/>
      </c>
      <c r="AI81" s="93">
        <f ca="1">IFERROR(VLOOKUP(AH81,'（様式１号）３整理番号表'!$J$5:$N$59,2,FALSE),0)</f>
        <v>0</v>
      </c>
      <c r="AJ81" s="77" t="str">
        <f t="shared" ca="1" si="218"/>
        <v/>
      </c>
      <c r="AK81" s="93">
        <f ca="1">IFERROR(VLOOKUP(AJ81,'（様式１号）３整理番号表'!$P$5:$R$29,2,FALSE),0)</f>
        <v>0</v>
      </c>
      <c r="AL81" s="921" t="str">
        <f t="shared" ca="1" si="219"/>
        <v/>
      </c>
      <c r="AM81" s="921" t="str">
        <f t="shared" ca="1" si="220"/>
        <v/>
      </c>
      <c r="AN81" s="921"/>
      <c r="AO81" s="77" t="str">
        <f t="shared" ca="1" si="221"/>
        <v/>
      </c>
      <c r="AP81" s="93">
        <f ca="1">IFERROR(VLOOKUP(AO81,'（様式１号）３整理番号表'!$P$5:$R$29,2,FALSE),0)</f>
        <v>0</v>
      </c>
      <c r="AQ81" s="924" t="str">
        <f t="shared" ca="1" si="222"/>
        <v/>
      </c>
      <c r="AR81" s="93">
        <f t="shared" ca="1" si="223"/>
        <v>0</v>
      </c>
      <c r="AS81" s="924" t="str">
        <f t="shared" ca="1" si="224"/>
        <v/>
      </c>
      <c r="AT81" s="40" t="str">
        <f t="shared" ca="1" si="225"/>
        <v/>
      </c>
      <c r="AU81" s="93" t="str">
        <f t="shared" ca="1" si="226"/>
        <v/>
      </c>
      <c r="AV81" s="923" t="str">
        <f t="shared" ca="1" si="227"/>
        <v/>
      </c>
      <c r="AW81" s="926" t="str">
        <f t="shared" ca="1" si="228"/>
        <v/>
      </c>
      <c r="AX81" s="925" t="str">
        <f t="shared" ca="1" si="229"/>
        <v/>
      </c>
      <c r="AY81" s="925" t="str">
        <f t="shared" ca="1" si="229"/>
        <v/>
      </c>
      <c r="AZ81" s="925" t="str">
        <f t="shared" ca="1" si="229"/>
        <v/>
      </c>
      <c r="BA81" s="925" t="str">
        <f t="shared" ca="1" si="229"/>
        <v/>
      </c>
      <c r="BB81" s="925" t="str">
        <f t="shared" ca="1" si="230"/>
        <v/>
      </c>
      <c r="BC81" s="925" t="str">
        <f t="shared" ca="1" si="231"/>
        <v/>
      </c>
      <c r="BD81" s="925" t="str">
        <f t="shared" ca="1" si="231"/>
        <v/>
      </c>
      <c r="BE81" s="925" t="str">
        <f t="shared" ca="1" si="231"/>
        <v/>
      </c>
      <c r="BF81" s="77" t="str">
        <f t="shared" ca="1" si="232"/>
        <v/>
      </c>
      <c r="BG81" s="924" t="str">
        <f t="shared" ca="1" si="233"/>
        <v/>
      </c>
      <c r="BH81" s="94">
        <f ca="1">IF(BF81&lt;&gt;"",INDEX('（様式１号）３整理番号表'!$AB$7:$AQ$12,MATCH(BF81,'（様式１号）３整理番号表'!$AA$7:$AA$12,0),MATCH(BG81,'（様式１号）３整理番号表'!$AB$6:$AQ$6,0)),0)</f>
        <v>0</v>
      </c>
      <c r="BI81" s="921" t="str">
        <f t="shared" ca="1" si="234"/>
        <v/>
      </c>
      <c r="BJ81" s="922" t="str">
        <f t="shared" ca="1" si="235"/>
        <v/>
      </c>
      <c r="BK81" s="926" t="str">
        <f t="shared" ca="1" si="236"/>
        <v/>
      </c>
      <c r="BL81" s="922" t="str">
        <f t="shared" ca="1" si="237"/>
        <v/>
      </c>
      <c r="BM81" s="79" t="str">
        <f t="shared" ca="1" si="238"/>
        <v/>
      </c>
      <c r="BN81" s="82" t="str">
        <f t="shared" ca="1" si="239"/>
        <v/>
      </c>
      <c r="BO81" s="83" t="str">
        <f t="shared" ca="1" si="240"/>
        <v/>
      </c>
      <c r="BP81" s="84" t="str">
        <f t="shared" ca="1" si="241"/>
        <v/>
      </c>
      <c r="BQ81" s="82" t="str">
        <f t="shared" ca="1" si="242"/>
        <v/>
      </c>
      <c r="BR81" s="97" t="str">
        <f t="shared" ca="1" si="243"/>
        <v/>
      </c>
      <c r="BS81" s="95" t="str">
        <f t="shared" ca="1" si="244"/>
        <v/>
      </c>
      <c r="BT81" s="184" t="str">
        <f t="shared" ca="1" si="245"/>
        <v/>
      </c>
      <c r="BU81" s="611" t="str">
        <f t="shared" ca="1" si="246"/>
        <v/>
      </c>
      <c r="BV81" s="77" t="str">
        <f t="shared" ca="1" si="247"/>
        <v/>
      </c>
      <c r="BW81" s="85" t="str">
        <f t="shared" ca="1" si="248"/>
        <v/>
      </c>
      <c r="BX81" s="86" t="str">
        <f t="shared" ca="1" si="249"/>
        <v/>
      </c>
      <c r="BY81" s="231">
        <f ca="1">IF('ポイント要件確認等（個別表）'!AD81=1,ROUNDDOWN('ポイント要件確認等（個別表）'!AV81,-3),IF('ポイント要件確認等（個別表）'!AD81=2,ROUNDDOWN('ポイント要件確認等（個別表）'!BH81,-3),IF('ポイント要件確認等（個別表）'!AD81=3,ROUNDDOWN('ポイント要件確認等（個別表）'!BT81,-3),0)))</f>
        <v>0</v>
      </c>
      <c r="BZ81" s="86" t="str">
        <f t="shared" ca="1" si="250"/>
        <v/>
      </c>
      <c r="CA81" s="232" t="str">
        <f t="shared" ca="1" si="251"/>
        <v/>
      </c>
      <c r="CB81" s="232">
        <f t="shared" ca="1" si="252"/>
        <v>0</v>
      </c>
      <c r="CC81" s="86" t="str">
        <f t="shared" ca="1" si="253"/>
        <v/>
      </c>
      <c r="CD81" s="86" t="str">
        <f t="shared" ca="1" si="254"/>
        <v/>
      </c>
      <c r="CE81" s="609"/>
      <c r="CF81" s="86" t="str">
        <f t="shared" ca="1" si="255"/>
        <v/>
      </c>
      <c r="CG81" s="185" t="str">
        <f t="shared" ca="1" si="256"/>
        <v/>
      </c>
      <c r="CH81" s="246" t="str">
        <f t="shared" ca="1" si="257"/>
        <v>含税額</v>
      </c>
      <c r="CI81" s="247" t="str">
        <f t="shared" ca="1" si="258"/>
        <v/>
      </c>
      <c r="CJ81" s="87" t="str">
        <f ca="1">IFERROR(IF(INDIRECT("'("&amp;'２個別表'!EO81&amp;")'!AR"&amp;84+EP81)&lt;&gt;1,"",1),"")</f>
        <v/>
      </c>
      <c r="CK81" s="244" t="str">
        <f t="shared" ca="1" si="259"/>
        <v/>
      </c>
      <c r="CL81" s="235" t="str">
        <f t="shared" ca="1" si="260"/>
        <v/>
      </c>
      <c r="CM81" s="239" t="str">
        <f t="shared" ca="1" si="261"/>
        <v/>
      </c>
      <c r="CN81" s="77" t="str">
        <f t="shared" ca="1" si="262"/>
        <v/>
      </c>
      <c r="CO81" s="93" t="str">
        <f ca="1">IFERROR(VLOOKUP(CN81,'（様式１号）３整理番号表'!$T$5:$V$15,2,FALSE),"")</f>
        <v/>
      </c>
      <c r="CP81" s="924" t="str">
        <f t="shared" ca="1" si="263"/>
        <v/>
      </c>
      <c r="CQ81" s="93" t="str">
        <f ca="1">IFERROR(VLOOKUP(CP81,'（様式１号）３整理番号表'!$T$19:$V$24,2,FALSE),"")</f>
        <v/>
      </c>
      <c r="CR81" s="924" t="str">
        <f ca="1">IFERROR(IF(INDIRECT("'("&amp;'２個別表'!EO81&amp;")'!AV"&amp;84+EP81)&lt;&gt;1,"",1),"")</f>
        <v/>
      </c>
      <c r="CS81" s="232">
        <f t="shared" ca="1" si="264"/>
        <v>0</v>
      </c>
      <c r="CT81" s="248">
        <f t="shared" ca="1" si="265"/>
        <v>0</v>
      </c>
      <c r="CU81" s="376" t="str">
        <f ca="1">IF(ER81="補強",IF(COUNTIFS($Z$11:Z81,Z81,$W$11:W81,1)=1,"１①",""),IF(COUNTIFS($Z$11:Z81,Z81,$W$11:W81,2)=1,"２①",""))</f>
        <v/>
      </c>
      <c r="CV81" s="57" t="str">
        <f t="shared" ca="1" si="266"/>
        <v/>
      </c>
      <c r="CW81" s="927" t="str">
        <f t="shared" ca="1" si="267"/>
        <v/>
      </c>
      <c r="CX81" s="256" t="str">
        <f t="shared" ca="1" si="268"/>
        <v/>
      </c>
      <c r="CY81" s="256" t="str">
        <f t="shared" ca="1" si="269"/>
        <v/>
      </c>
      <c r="CZ81" s="256" t="str">
        <f t="shared" ca="1" si="270"/>
        <v/>
      </c>
      <c r="DA81" s="256" t="str">
        <f t="shared" ca="1" si="271"/>
        <v/>
      </c>
      <c r="DB81" s="316" t="str">
        <f ca="1">IFERROR(VLOOKUP($CU81,'（様式１号）３整理番号表'!$Z$19:$AB$32,3,FALSE),"")</f>
        <v/>
      </c>
      <c r="DC81" s="259" t="str">
        <f t="shared" ca="1" si="272"/>
        <v>-</v>
      </c>
      <c r="DD81" s="618" t="str">
        <f t="shared" ca="1" si="273"/>
        <v/>
      </c>
      <c r="DE81" s="321" t="str">
        <f ca="1">IF(AND(AO81=18,AS81=1),IF(COUNTIFS($Y$11:Y81,Y81,$AS$11:AS81,1)=1,"２②",""),IF($CU81="１①",INDEX(INDIRECT("'("&amp;$EO81&amp;")'!AR116:BB116"),1,MATCH(INDIRECT("'("&amp;$EO81&amp;")'!C118"),INDIRECT("'("&amp;$EO81&amp;")'!AR119:BB119"),0)),""))</f>
        <v/>
      </c>
      <c r="DF81" s="324" t="str">
        <f t="shared" ca="1" si="274"/>
        <v/>
      </c>
      <c r="DG81" s="313" t="str">
        <f t="shared" ca="1" si="275"/>
        <v/>
      </c>
      <c r="DH81" s="313" t="str">
        <f t="shared" ca="1" si="276"/>
        <v/>
      </c>
      <c r="DI81" s="313" t="str">
        <f t="shared" ca="1" si="277"/>
        <v/>
      </c>
      <c r="DJ81" s="313" t="str">
        <f t="shared" ca="1" si="278"/>
        <v/>
      </c>
      <c r="DK81" s="328" t="str">
        <f t="shared" ca="1" si="279"/>
        <v/>
      </c>
      <c r="DL81" s="334" t="str">
        <f t="shared" ca="1" si="280"/>
        <v/>
      </c>
      <c r="DM81" s="915" t="str">
        <f t="shared" ca="1" si="281"/>
        <v/>
      </c>
      <c r="DN81" s="15"/>
      <c r="DO81" s="324"/>
      <c r="DP81" s="16"/>
      <c r="DQ81" s="16"/>
      <c r="DR81" s="16"/>
      <c r="DS81" s="16"/>
      <c r="DT81" s="318" t="str">
        <f>IFERROR(VLOOKUP($DN81,'（様式１号）３整理番号表'!$Z$19:$AB$32,3,FALSE),"")</f>
        <v/>
      </c>
      <c r="DU81" s="259" t="str">
        <f t="shared" si="282"/>
        <v/>
      </c>
      <c r="DV81" s="14"/>
      <c r="DW81" s="17" t="str">
        <f t="shared" ca="1" si="283"/>
        <v/>
      </c>
      <c r="DX81" s="88" t="str">
        <f t="shared" ca="1" si="301"/>
        <v/>
      </c>
      <c r="DZ81" s="339">
        <f t="shared" ca="1" si="284"/>
        <v>0</v>
      </c>
      <c r="EA81" s="339">
        <f t="shared" ca="1" si="284"/>
        <v>0</v>
      </c>
      <c r="EB81" s="339">
        <f t="shared" ca="1" si="284"/>
        <v>0</v>
      </c>
      <c r="EC81" s="339">
        <f t="shared" ca="1" si="284"/>
        <v>0</v>
      </c>
      <c r="ED81" s="339">
        <f t="shared" ca="1" si="284"/>
        <v>0</v>
      </c>
      <c r="EE81" s="339">
        <f t="shared" ca="1" si="284"/>
        <v>0</v>
      </c>
      <c r="EF81" s="339">
        <f t="shared" ca="1" si="284"/>
        <v>0</v>
      </c>
      <c r="EG81" s="339">
        <f t="shared" ca="1" si="284"/>
        <v>0</v>
      </c>
      <c r="EH81" s="339">
        <f t="shared" ca="1" si="284"/>
        <v>0</v>
      </c>
      <c r="EI81" s="339">
        <f t="shared" ca="1" si="284"/>
        <v>0</v>
      </c>
      <c r="EJ81" s="339">
        <f t="shared" ca="1" si="284"/>
        <v>0</v>
      </c>
      <c r="EK81" s="339">
        <f t="shared" ca="1" si="284"/>
        <v>0</v>
      </c>
      <c r="EL81" s="339">
        <f t="shared" ca="1" si="284"/>
        <v>0</v>
      </c>
      <c r="EM81" s="339">
        <f t="shared" ca="1" si="284"/>
        <v>0</v>
      </c>
      <c r="EO81" s="919" t="str">
        <f t="shared" ca="1" si="189"/>
        <v/>
      </c>
      <c r="EP81" s="919" t="str">
        <f t="shared" ca="1" si="285"/>
        <v/>
      </c>
      <c r="EQ81" s="919" t="str">
        <f t="shared" ca="1" si="286"/>
        <v/>
      </c>
      <c r="ER81" s="919" t="str">
        <f t="shared" ca="1" si="287"/>
        <v/>
      </c>
      <c r="ES81" s="919" t="str">
        <f ca="1">IFERROR(INDEX('郵便番号（石川県）'!$A$3:$F$2574,MATCH(INDIRECT("'("&amp;EO81&amp;")'!E7"),'郵便番号（石川県）'!$A$3:$A$2574,0),6),"")</f>
        <v/>
      </c>
      <c r="ET81" s="919" t="str">
        <f ca="1">IFERROR(INDEX('郵便番号（石川県）'!$A$3:$F$2574,MATCH(INDIRECT("'("&amp;$EO81&amp;")'!E7"),'郵便番号（石川県）'!$A$3:$A$2574,0),5),"")</f>
        <v/>
      </c>
      <c r="EU81" s="919" t="str">
        <f t="shared" ca="1" si="288"/>
        <v/>
      </c>
      <c r="EV81" s="919" t="str">
        <f t="shared" ca="1" si="289"/>
        <v/>
      </c>
      <c r="EW81" s="919" t="str">
        <f t="shared" ca="1" si="290"/>
        <v/>
      </c>
      <c r="EX81" s="919" t="str">
        <f t="shared" ca="1" si="291"/>
        <v/>
      </c>
      <c r="EY81" s="919" t="str">
        <f t="shared" ca="1" si="292"/>
        <v/>
      </c>
      <c r="EZ81" s="919" t="str">
        <f t="shared" ca="1" si="293"/>
        <v/>
      </c>
      <c r="FA81" s="919" t="str">
        <f t="shared" ca="1" si="294"/>
        <v/>
      </c>
      <c r="FB81" s="919" t="str">
        <f t="shared" ca="1" si="295"/>
        <v/>
      </c>
      <c r="FC81" s="919" t="str">
        <f t="shared" ca="1" si="296"/>
        <v/>
      </c>
      <c r="FD81" s="627" t="str">
        <f t="shared" ca="1" si="297"/>
        <v/>
      </c>
      <c r="FE81" s="630">
        <v>71</v>
      </c>
      <c r="FF81" s="299" t="str">
        <f t="shared" ca="1" si="298"/>
        <v/>
      </c>
      <c r="FG81" s="993" t="str">
        <f t="shared" ca="1" si="299"/>
        <v/>
      </c>
      <c r="FH81" s="919" t="str">
        <f t="shared" ca="1" si="300"/>
        <v/>
      </c>
      <c r="FI81" s="299">
        <f ca="1">COUNTIF($FH$11:FH81,"■")</f>
        <v>0</v>
      </c>
    </row>
    <row r="82" spans="1:165" ht="34.5" customHeight="1">
      <c r="A82" s="445">
        <f t="shared" ca="1" si="203"/>
        <v>0</v>
      </c>
      <c r="B82" s="446">
        <f>IF(R82&lt;&gt;"",IF(COUNTIF(R$11:R82,R82)=1,MAX(B$11:B81)+1,INDEX(B$11:B81,MATCH(R82,R$11:R81,0),1)),0)</f>
        <v>1</v>
      </c>
      <c r="C82" s="446">
        <f ca="1">IF(T82&lt;&gt;"",IF(COUNTIF(T$11:T82,T82)=1,MAX(C$11:C81)+1,INDEX(C$11:C81,MATCH(T82,T$11:T81,0),1)),0)</f>
        <v>0</v>
      </c>
      <c r="D82" s="446">
        <f ca="1">IF(U82&lt;&gt;"",IF(COUNTIF(U$11:U82,U82)=1,MAX(D$11:D81)+1,INDEX(D$11:D81,MATCH(U82,U$11:U81,0),1)),0)</f>
        <v>0</v>
      </c>
      <c r="E82" s="446">
        <f ca="1">IF(S82&lt;&gt;"",IF(COUNTIF(S$11:S82,S82)=1,MAX(E$11:E81)+1,INDEX(E$11:E81,MATCH(S82,S$11:S81,0),1)),0)</f>
        <v>0</v>
      </c>
      <c r="F82" s="446">
        <f ca="1">IF(Z82&lt;&gt;"",IF(COUNTIF(Z$11:Z82,Z82)=1,MAX(F$11:F81)+1,INDEX(F$11:F81,MATCH(Z82,Z$11:Z81,0),1)),0)</f>
        <v>0</v>
      </c>
      <c r="G82" s="447" cm="1">
        <f t="array" aca="1" ref="G82" ca="1">IF(Z82&lt;&gt;"",IF(COUNTIFS(Z$11:Z82,Z82,W$11:W82,W82)=1,MAX(G$11:G81)+1,INDEX(G$11:G81,MATCH(Z82&amp;W82,Z$11:Z81&amp;W$11:W82,0),1)),0)</f>
        <v>0</v>
      </c>
      <c r="H82" s="447">
        <f t="shared" ca="1" si="204"/>
        <v>0</v>
      </c>
      <c r="I82" s="447">
        <f ca="1">IF(T82="",0,IF(COUNTIF(T$11:T82,T82)=1,1,0))</f>
        <v>0</v>
      </c>
      <c r="J82" s="447">
        <f ca="1">IF(U82="",0,IF(COUNTIF(U$11:U82,U82)=1,1,0))</f>
        <v>0</v>
      </c>
      <c r="K82" s="447">
        <f ca="1">IF(S82="",0,IF(COUNTIF(S$11:S82,S82)=1,1,0))</f>
        <v>0</v>
      </c>
      <c r="L82" s="446">
        <f ca="1">IF(Z82="",0,IF(COUNTIF(Z$11:Z82,Z82)=1,1,0))</f>
        <v>0</v>
      </c>
      <c r="M82" s="767">
        <f ca="1">IF($W82=2,IF(COUNTIFS($W$11:$W82,2,$Z$11:$Z82,$Z82)=1,1,0),0)</f>
        <v>0</v>
      </c>
      <c r="N82" s="767">
        <f ca="1">IF($W82=1,IF(COUNTIFS($W$11:$W82,2,$Z$11:$Z82,$Z82)=1,1,0),0)</f>
        <v>0</v>
      </c>
      <c r="O82" s="446">
        <f ca="1">IF(H82=0,0,IF(COUNTIF(Z$11:Z82,Z82)=1,1,0))</f>
        <v>0</v>
      </c>
      <c r="P82" s="448" t="str">
        <f t="shared" ca="1" si="205"/>
        <v>石川県</v>
      </c>
      <c r="Q82" s="89">
        <f t="shared" ca="1" si="206"/>
        <v>72</v>
      </c>
      <c r="R82" s="170" t="s">
        <v>459</v>
      </c>
      <c r="S82" s="357" t="str">
        <f t="shared" ca="1" si="207"/>
        <v/>
      </c>
      <c r="T82" s="357" t="str">
        <f t="shared" ca="1" si="208"/>
        <v/>
      </c>
      <c r="U82" s="58" t="str">
        <f t="shared" ca="1" si="209"/>
        <v/>
      </c>
      <c r="V82" s="58" t="str">
        <f t="shared" ca="1" si="210"/>
        <v/>
      </c>
      <c r="W82" s="920" t="str">
        <f t="shared" ca="1" si="211"/>
        <v/>
      </c>
      <c r="X82" s="369">
        <f ca="1">IFERROR(VLOOKUP(W82,'（様式１号）３整理番号表'!$B$4:$H$5,2,FALSE),0)</f>
        <v>0</v>
      </c>
      <c r="Y82" s="768" t="str" cm="1">
        <f t="array" aca="1" ref="Y82" ca="1">IF(AND(D82=0,F82=0),"",IF(COUNTIF(D$11:D82,D82)=1,1,IF(COUNTIFS(D$11:D82,D82,F$11:F82,F82)=1,INDEX((D$11:D82,F$11:F82,Y$11:Y82),MATCH(_xlfn.MAXIFS(F$11:F81,D$11:D81,D82),$F$11:F82,0),1,3)+1,INDEX((D$11:D82,F$11:F82,Y$11:Y82),MATCH(D82&amp;F82,D$11:D82&amp;F$11:F82,0),1,3))))</f>
        <v/>
      </c>
      <c r="Z82" s="40" t="str">
        <f t="shared" ca="1" si="212"/>
        <v/>
      </c>
      <c r="AA82" s="924" t="str">
        <f t="shared" ca="1" si="213"/>
        <v/>
      </c>
      <c r="AB82" s="93">
        <f ca="1">IFERROR(VLOOKUP(AA82,'（様式１号）３整理番号表'!$B$10:$H$16,2,FALSE),0)</f>
        <v>0</v>
      </c>
      <c r="AC82" s="924" t="str">
        <f t="shared" ca="1" si="214"/>
        <v/>
      </c>
      <c r="AD82" s="924" t="str">
        <f t="shared" ca="1" si="215"/>
        <v/>
      </c>
      <c r="AE82" s="93">
        <f ca="1">IFERROR(VLOOKUP(AD82,'（様式１号）３整理番号表'!$B$21:$H$22,2,FALSE),0)</f>
        <v>0</v>
      </c>
      <c r="AF82" s="924" t="str">
        <f t="shared" ca="1" si="216"/>
        <v/>
      </c>
      <c r="AG82" s="93">
        <f ca="1">IFERROR(VLOOKUP(AF82,'（様式１号）３整理番号表'!$B$26:$H$31,2,FALSE),0)</f>
        <v>0</v>
      </c>
      <c r="AH82" s="924" t="str">
        <f t="shared" ca="1" si="217"/>
        <v/>
      </c>
      <c r="AI82" s="93">
        <f ca="1">IFERROR(VLOOKUP(AH82,'（様式１号）３整理番号表'!$J$5:$N$59,2,FALSE),0)</f>
        <v>0</v>
      </c>
      <c r="AJ82" s="77" t="str">
        <f t="shared" ca="1" si="218"/>
        <v/>
      </c>
      <c r="AK82" s="93">
        <f ca="1">IFERROR(VLOOKUP(AJ82,'（様式１号）３整理番号表'!$P$5:$R$29,2,FALSE),0)</f>
        <v>0</v>
      </c>
      <c r="AL82" s="921" t="str">
        <f t="shared" ca="1" si="219"/>
        <v/>
      </c>
      <c r="AM82" s="921" t="str">
        <f t="shared" ca="1" si="220"/>
        <v/>
      </c>
      <c r="AN82" s="921"/>
      <c r="AO82" s="77" t="str">
        <f t="shared" ca="1" si="221"/>
        <v/>
      </c>
      <c r="AP82" s="93">
        <f ca="1">IFERROR(VLOOKUP(AO82,'（様式１号）３整理番号表'!$P$5:$R$29,2,FALSE),0)</f>
        <v>0</v>
      </c>
      <c r="AQ82" s="924" t="str">
        <f t="shared" ca="1" si="222"/>
        <v/>
      </c>
      <c r="AR82" s="93">
        <f t="shared" ca="1" si="223"/>
        <v>0</v>
      </c>
      <c r="AS82" s="924" t="str">
        <f t="shared" ca="1" si="224"/>
        <v/>
      </c>
      <c r="AT82" s="40" t="str">
        <f t="shared" ca="1" si="225"/>
        <v/>
      </c>
      <c r="AU82" s="93" t="str">
        <f t="shared" ca="1" si="226"/>
        <v/>
      </c>
      <c r="AV82" s="923" t="str">
        <f t="shared" ca="1" si="227"/>
        <v/>
      </c>
      <c r="AW82" s="926" t="str">
        <f t="shared" ca="1" si="228"/>
        <v/>
      </c>
      <c r="AX82" s="925" t="str">
        <f t="shared" ca="1" si="229"/>
        <v/>
      </c>
      <c r="AY82" s="925" t="str">
        <f t="shared" ca="1" si="229"/>
        <v/>
      </c>
      <c r="AZ82" s="925" t="str">
        <f t="shared" ca="1" si="229"/>
        <v/>
      </c>
      <c r="BA82" s="925" t="str">
        <f t="shared" ca="1" si="229"/>
        <v/>
      </c>
      <c r="BB82" s="925" t="str">
        <f t="shared" ca="1" si="230"/>
        <v/>
      </c>
      <c r="BC82" s="925" t="str">
        <f t="shared" ca="1" si="231"/>
        <v/>
      </c>
      <c r="BD82" s="925" t="str">
        <f t="shared" ca="1" si="231"/>
        <v/>
      </c>
      <c r="BE82" s="925" t="str">
        <f t="shared" ca="1" si="231"/>
        <v/>
      </c>
      <c r="BF82" s="77" t="str">
        <f t="shared" ca="1" si="232"/>
        <v/>
      </c>
      <c r="BG82" s="924" t="str">
        <f t="shared" ca="1" si="233"/>
        <v/>
      </c>
      <c r="BH82" s="94">
        <f ca="1">IF(BF82&lt;&gt;"",INDEX('（様式１号）３整理番号表'!$AB$7:$AQ$12,MATCH(BF82,'（様式１号）３整理番号表'!$AA$7:$AA$12,0),MATCH(BG82,'（様式１号）３整理番号表'!$AB$6:$AQ$6,0)),0)</f>
        <v>0</v>
      </c>
      <c r="BI82" s="921" t="str">
        <f t="shared" ca="1" si="234"/>
        <v/>
      </c>
      <c r="BJ82" s="922" t="str">
        <f t="shared" ca="1" si="235"/>
        <v/>
      </c>
      <c r="BK82" s="926" t="str">
        <f t="shared" ca="1" si="236"/>
        <v/>
      </c>
      <c r="BL82" s="922" t="str">
        <f t="shared" ca="1" si="237"/>
        <v/>
      </c>
      <c r="BM82" s="79" t="str">
        <f t="shared" ca="1" si="238"/>
        <v/>
      </c>
      <c r="BN82" s="82" t="str">
        <f t="shared" ca="1" si="239"/>
        <v/>
      </c>
      <c r="BO82" s="83" t="str">
        <f t="shared" ca="1" si="240"/>
        <v/>
      </c>
      <c r="BP82" s="84" t="str">
        <f t="shared" ca="1" si="241"/>
        <v/>
      </c>
      <c r="BQ82" s="82" t="str">
        <f t="shared" ca="1" si="242"/>
        <v/>
      </c>
      <c r="BR82" s="97" t="str">
        <f t="shared" ca="1" si="243"/>
        <v/>
      </c>
      <c r="BS82" s="95" t="str">
        <f t="shared" ca="1" si="244"/>
        <v/>
      </c>
      <c r="BT82" s="184" t="str">
        <f t="shared" ca="1" si="245"/>
        <v/>
      </c>
      <c r="BU82" s="611" t="str">
        <f t="shared" ca="1" si="246"/>
        <v/>
      </c>
      <c r="BV82" s="77" t="str">
        <f t="shared" ca="1" si="247"/>
        <v/>
      </c>
      <c r="BW82" s="85" t="str">
        <f t="shared" ca="1" si="248"/>
        <v/>
      </c>
      <c r="BX82" s="86" t="str">
        <f t="shared" ca="1" si="249"/>
        <v/>
      </c>
      <c r="BY82" s="231">
        <f ca="1">IF('ポイント要件確認等（個別表）'!AD82=1,ROUNDDOWN('ポイント要件確認等（個別表）'!AV82,-3),IF('ポイント要件確認等（個別表）'!AD82=2,ROUNDDOWN('ポイント要件確認等（個別表）'!BH82,-3),IF('ポイント要件確認等（個別表）'!AD82=3,ROUNDDOWN('ポイント要件確認等（個別表）'!BT82,-3),0)))</f>
        <v>0</v>
      </c>
      <c r="BZ82" s="86" t="str">
        <f t="shared" ca="1" si="250"/>
        <v/>
      </c>
      <c r="CA82" s="232" t="str">
        <f t="shared" ca="1" si="251"/>
        <v/>
      </c>
      <c r="CB82" s="232">
        <f t="shared" ca="1" si="252"/>
        <v>0</v>
      </c>
      <c r="CC82" s="86" t="str">
        <f t="shared" ca="1" si="253"/>
        <v/>
      </c>
      <c r="CD82" s="86" t="str">
        <f t="shared" ca="1" si="254"/>
        <v/>
      </c>
      <c r="CE82" s="609"/>
      <c r="CF82" s="86" t="str">
        <f t="shared" ca="1" si="255"/>
        <v/>
      </c>
      <c r="CG82" s="185" t="str">
        <f t="shared" ca="1" si="256"/>
        <v/>
      </c>
      <c r="CH82" s="246" t="str">
        <f t="shared" ca="1" si="257"/>
        <v>含税額</v>
      </c>
      <c r="CI82" s="247" t="str">
        <f t="shared" ca="1" si="258"/>
        <v/>
      </c>
      <c r="CJ82" s="87" t="str">
        <f ca="1">IFERROR(IF(INDIRECT("'("&amp;'２個別表'!EO82&amp;")'!AR"&amp;84+EP82)&lt;&gt;1,"",1),"")</f>
        <v/>
      </c>
      <c r="CK82" s="244" t="str">
        <f t="shared" ca="1" si="259"/>
        <v/>
      </c>
      <c r="CL82" s="235" t="str">
        <f t="shared" ca="1" si="260"/>
        <v/>
      </c>
      <c r="CM82" s="239" t="str">
        <f t="shared" ca="1" si="261"/>
        <v/>
      </c>
      <c r="CN82" s="77" t="str">
        <f t="shared" ca="1" si="262"/>
        <v/>
      </c>
      <c r="CO82" s="93" t="str">
        <f ca="1">IFERROR(VLOOKUP(CN82,'（様式１号）３整理番号表'!$T$5:$V$15,2,FALSE),"")</f>
        <v/>
      </c>
      <c r="CP82" s="924" t="str">
        <f t="shared" ca="1" si="263"/>
        <v/>
      </c>
      <c r="CQ82" s="93" t="str">
        <f ca="1">IFERROR(VLOOKUP(CP82,'（様式１号）３整理番号表'!$T$19:$V$24,2,FALSE),"")</f>
        <v/>
      </c>
      <c r="CR82" s="924" t="str">
        <f ca="1">IFERROR(IF(INDIRECT("'("&amp;'２個別表'!EO82&amp;")'!AV"&amp;84+EP82)&lt;&gt;1,"",1),"")</f>
        <v/>
      </c>
      <c r="CS82" s="232">
        <f t="shared" ca="1" si="264"/>
        <v>0</v>
      </c>
      <c r="CT82" s="248">
        <f t="shared" ca="1" si="265"/>
        <v>0</v>
      </c>
      <c r="CU82" s="376" t="str">
        <f ca="1">IF(ER82="補強",IF(COUNTIFS($Z$11:Z82,Z82,$W$11:W82,1)=1,"１①",""),IF(COUNTIFS($Z$11:Z82,Z82,$W$11:W82,2)=1,"２①",""))</f>
        <v/>
      </c>
      <c r="CV82" s="57" t="str">
        <f t="shared" ca="1" si="266"/>
        <v/>
      </c>
      <c r="CW82" s="927" t="str">
        <f t="shared" ca="1" si="267"/>
        <v/>
      </c>
      <c r="CX82" s="256" t="str">
        <f t="shared" ca="1" si="268"/>
        <v/>
      </c>
      <c r="CY82" s="256" t="str">
        <f t="shared" ca="1" si="269"/>
        <v/>
      </c>
      <c r="CZ82" s="256" t="str">
        <f t="shared" ca="1" si="270"/>
        <v/>
      </c>
      <c r="DA82" s="256" t="str">
        <f t="shared" ca="1" si="271"/>
        <v/>
      </c>
      <c r="DB82" s="316" t="str">
        <f ca="1">IFERROR(VLOOKUP($CU82,'（様式１号）３整理番号表'!$Z$19:$AB$32,3,FALSE),"")</f>
        <v/>
      </c>
      <c r="DC82" s="259" t="str">
        <f t="shared" ca="1" si="272"/>
        <v>-</v>
      </c>
      <c r="DD82" s="618" t="str">
        <f t="shared" ca="1" si="273"/>
        <v/>
      </c>
      <c r="DE82" s="321" t="str">
        <f ca="1">IF(AND(AO82=18,AS82=1),IF(COUNTIFS($Y$11:Y82,Y82,$AS$11:AS82,1)=1,"２②",""),IF($CU82="１①",INDEX(INDIRECT("'("&amp;$EO82&amp;")'!AR116:BB116"),1,MATCH(INDIRECT("'("&amp;$EO82&amp;")'!C118"),INDIRECT("'("&amp;$EO82&amp;")'!AR119:BB119"),0)),""))</f>
        <v/>
      </c>
      <c r="DF82" s="324" t="str">
        <f t="shared" ca="1" si="274"/>
        <v/>
      </c>
      <c r="DG82" s="313" t="str">
        <f t="shared" ca="1" si="275"/>
        <v/>
      </c>
      <c r="DH82" s="313" t="str">
        <f t="shared" ca="1" si="276"/>
        <v/>
      </c>
      <c r="DI82" s="313" t="str">
        <f t="shared" ca="1" si="277"/>
        <v/>
      </c>
      <c r="DJ82" s="313" t="str">
        <f t="shared" ca="1" si="278"/>
        <v/>
      </c>
      <c r="DK82" s="328" t="str">
        <f t="shared" ca="1" si="279"/>
        <v/>
      </c>
      <c r="DL82" s="334" t="str">
        <f t="shared" ca="1" si="280"/>
        <v/>
      </c>
      <c r="DM82" s="915" t="str">
        <f t="shared" ca="1" si="281"/>
        <v/>
      </c>
      <c r="DN82" s="15"/>
      <c r="DO82" s="324"/>
      <c r="DP82" s="16"/>
      <c r="DQ82" s="16"/>
      <c r="DR82" s="16"/>
      <c r="DS82" s="16"/>
      <c r="DT82" s="318" t="str">
        <f>IFERROR(VLOOKUP($DN82,'（様式１号）３整理番号表'!$Z$19:$AB$32,3,FALSE),"")</f>
        <v/>
      </c>
      <c r="DU82" s="259" t="str">
        <f t="shared" si="282"/>
        <v/>
      </c>
      <c r="DV82" s="14"/>
      <c r="DW82" s="17" t="str">
        <f t="shared" ca="1" si="283"/>
        <v/>
      </c>
      <c r="DX82" s="88" t="str">
        <f t="shared" ca="1" si="301"/>
        <v/>
      </c>
      <c r="DZ82" s="339">
        <f t="shared" ca="1" si="284"/>
        <v>0</v>
      </c>
      <c r="EA82" s="339">
        <f t="shared" ca="1" si="284"/>
        <v>0</v>
      </c>
      <c r="EB82" s="339">
        <f t="shared" ca="1" si="284"/>
        <v>0</v>
      </c>
      <c r="EC82" s="339">
        <f t="shared" ca="1" si="284"/>
        <v>0</v>
      </c>
      <c r="ED82" s="339">
        <f t="shared" ca="1" si="284"/>
        <v>0</v>
      </c>
      <c r="EE82" s="339">
        <f t="shared" ca="1" si="284"/>
        <v>0</v>
      </c>
      <c r="EF82" s="339">
        <f t="shared" ca="1" si="284"/>
        <v>0</v>
      </c>
      <c r="EG82" s="339">
        <f t="shared" ca="1" si="284"/>
        <v>0</v>
      </c>
      <c r="EH82" s="339">
        <f t="shared" ca="1" si="284"/>
        <v>0</v>
      </c>
      <c r="EI82" s="339">
        <f t="shared" ca="1" si="284"/>
        <v>0</v>
      </c>
      <c r="EJ82" s="339">
        <f t="shared" ca="1" si="284"/>
        <v>0</v>
      </c>
      <c r="EK82" s="339">
        <f t="shared" ca="1" si="284"/>
        <v>0</v>
      </c>
      <c r="EL82" s="339">
        <f t="shared" ca="1" si="284"/>
        <v>0</v>
      </c>
      <c r="EM82" s="339">
        <f t="shared" ca="1" si="284"/>
        <v>0</v>
      </c>
      <c r="EO82" s="919" t="str">
        <f t="shared" ca="1" si="189"/>
        <v/>
      </c>
      <c r="EP82" s="919" t="str">
        <f t="shared" ca="1" si="285"/>
        <v/>
      </c>
      <c r="EQ82" s="919" t="str">
        <f t="shared" ca="1" si="286"/>
        <v/>
      </c>
      <c r="ER82" s="919" t="str">
        <f t="shared" ca="1" si="287"/>
        <v/>
      </c>
      <c r="ES82" s="919" t="str">
        <f ca="1">IFERROR(INDEX('郵便番号（石川県）'!$A$3:$F$2574,MATCH(INDIRECT("'("&amp;EO82&amp;")'!E7"),'郵便番号（石川県）'!$A$3:$A$2574,0),6),"")</f>
        <v/>
      </c>
      <c r="ET82" s="919" t="str">
        <f ca="1">IFERROR(INDEX('郵便番号（石川県）'!$A$3:$F$2574,MATCH(INDIRECT("'("&amp;$EO82&amp;")'!E7"),'郵便番号（石川県）'!$A$3:$A$2574,0),5),"")</f>
        <v/>
      </c>
      <c r="EU82" s="919" t="str">
        <f t="shared" ca="1" si="288"/>
        <v/>
      </c>
      <c r="EV82" s="919" t="str">
        <f t="shared" ca="1" si="289"/>
        <v/>
      </c>
      <c r="EW82" s="919" t="str">
        <f t="shared" ca="1" si="290"/>
        <v/>
      </c>
      <c r="EX82" s="919" t="str">
        <f t="shared" ca="1" si="291"/>
        <v/>
      </c>
      <c r="EY82" s="919" t="str">
        <f t="shared" ca="1" si="292"/>
        <v/>
      </c>
      <c r="EZ82" s="919" t="str">
        <f t="shared" ca="1" si="293"/>
        <v/>
      </c>
      <c r="FA82" s="919" t="str">
        <f t="shared" ca="1" si="294"/>
        <v/>
      </c>
      <c r="FB82" s="919" t="str">
        <f t="shared" ca="1" si="295"/>
        <v/>
      </c>
      <c r="FC82" s="919" t="str">
        <f t="shared" ca="1" si="296"/>
        <v/>
      </c>
      <c r="FD82" s="627" t="str">
        <f t="shared" ca="1" si="297"/>
        <v/>
      </c>
      <c r="FE82" s="630">
        <v>72</v>
      </c>
      <c r="FF82" s="299" t="str">
        <f t="shared" ca="1" si="298"/>
        <v/>
      </c>
      <c r="FG82" s="993" t="str">
        <f t="shared" ca="1" si="299"/>
        <v/>
      </c>
      <c r="FH82" s="919" t="str">
        <f t="shared" ca="1" si="300"/>
        <v/>
      </c>
      <c r="FI82" s="299">
        <f ca="1">COUNTIF($FH$11:FH82,"■")</f>
        <v>0</v>
      </c>
    </row>
    <row r="83" spans="1:165" ht="34.5" customHeight="1">
      <c r="A83" s="445">
        <f t="shared" ca="1" si="203"/>
        <v>0</v>
      </c>
      <c r="B83" s="446">
        <f>IF(R83&lt;&gt;"",IF(COUNTIF(R$11:R83,R83)=1,MAX(B$11:B82)+1,INDEX(B$11:B82,MATCH(R83,R$11:R82,0),1)),0)</f>
        <v>1</v>
      </c>
      <c r="C83" s="446">
        <f ca="1">IF(T83&lt;&gt;"",IF(COUNTIF(T$11:T83,T83)=1,MAX(C$11:C82)+1,INDEX(C$11:C82,MATCH(T83,T$11:T82,0),1)),0)</f>
        <v>0</v>
      </c>
      <c r="D83" s="446">
        <f ca="1">IF(U83&lt;&gt;"",IF(COUNTIF(U$11:U83,U83)=1,MAX(D$11:D82)+1,INDEX(D$11:D82,MATCH(U83,U$11:U82,0),1)),0)</f>
        <v>0</v>
      </c>
      <c r="E83" s="446">
        <f ca="1">IF(S83&lt;&gt;"",IF(COUNTIF(S$11:S83,S83)=1,MAX(E$11:E82)+1,INDEX(E$11:E82,MATCH(S83,S$11:S82,0),1)),0)</f>
        <v>0</v>
      </c>
      <c r="F83" s="446">
        <f ca="1">IF(Z83&lt;&gt;"",IF(COUNTIF(Z$11:Z83,Z83)=1,MAX(F$11:F82)+1,INDEX(F$11:F82,MATCH(Z83,Z$11:Z82,0),1)),0)</f>
        <v>0</v>
      </c>
      <c r="G83" s="447" cm="1">
        <f t="array" aca="1" ref="G83" ca="1">IF(Z83&lt;&gt;"",IF(COUNTIFS(Z$11:Z83,Z83,W$11:W83,W83)=1,MAX(G$11:G82)+1,INDEX(G$11:G82,MATCH(Z83&amp;W83,Z$11:Z82&amp;W$11:W83,0),1)),0)</f>
        <v>0</v>
      </c>
      <c r="H83" s="447">
        <f t="shared" ca="1" si="204"/>
        <v>0</v>
      </c>
      <c r="I83" s="447">
        <f ca="1">IF(T83="",0,IF(COUNTIF(T$11:T83,T83)=1,1,0))</f>
        <v>0</v>
      </c>
      <c r="J83" s="447">
        <f ca="1">IF(U83="",0,IF(COUNTIF(U$11:U83,U83)=1,1,0))</f>
        <v>0</v>
      </c>
      <c r="K83" s="447">
        <f ca="1">IF(S83="",0,IF(COUNTIF(S$11:S83,S83)=1,1,0))</f>
        <v>0</v>
      </c>
      <c r="L83" s="446">
        <f ca="1">IF(Z83="",0,IF(COUNTIF(Z$11:Z83,Z83)=1,1,0))</f>
        <v>0</v>
      </c>
      <c r="M83" s="767">
        <f ca="1">IF($W83=2,IF(COUNTIFS($W$11:$W83,2,$Z$11:$Z83,$Z83)=1,1,0),0)</f>
        <v>0</v>
      </c>
      <c r="N83" s="767">
        <f ca="1">IF($W83=1,IF(COUNTIFS($W$11:$W83,2,$Z$11:$Z83,$Z83)=1,1,0),0)</f>
        <v>0</v>
      </c>
      <c r="O83" s="446">
        <f ca="1">IF(H83=0,0,IF(COUNTIF(Z$11:Z83,Z83)=1,1,0))</f>
        <v>0</v>
      </c>
      <c r="P83" s="448" t="str">
        <f t="shared" ca="1" si="205"/>
        <v>石川県</v>
      </c>
      <c r="Q83" s="89">
        <f t="shared" ca="1" si="206"/>
        <v>73</v>
      </c>
      <c r="R83" s="170" t="s">
        <v>459</v>
      </c>
      <c r="S83" s="357" t="str">
        <f t="shared" ca="1" si="207"/>
        <v/>
      </c>
      <c r="T83" s="357" t="str">
        <f t="shared" ca="1" si="208"/>
        <v/>
      </c>
      <c r="U83" s="58" t="str">
        <f t="shared" ca="1" si="209"/>
        <v/>
      </c>
      <c r="V83" s="58" t="str">
        <f t="shared" ca="1" si="210"/>
        <v/>
      </c>
      <c r="W83" s="920" t="str">
        <f t="shared" ca="1" si="211"/>
        <v/>
      </c>
      <c r="X83" s="369">
        <f ca="1">IFERROR(VLOOKUP(W83,'（様式１号）３整理番号表'!$B$4:$H$5,2,FALSE),0)</f>
        <v>0</v>
      </c>
      <c r="Y83" s="768" t="str" cm="1">
        <f t="array" aca="1" ref="Y83" ca="1">IF(AND(D83=0,F83=0),"",IF(COUNTIF(D$11:D83,D83)=1,1,IF(COUNTIFS(D$11:D83,D83,F$11:F83,F83)=1,INDEX((D$11:D83,F$11:F83,Y$11:Y83),MATCH(_xlfn.MAXIFS(F$11:F82,D$11:D82,D83),$F$11:F83,0),1,3)+1,INDEX((D$11:D83,F$11:F83,Y$11:Y83),MATCH(D83&amp;F83,D$11:D83&amp;F$11:F83,0),1,3))))</f>
        <v/>
      </c>
      <c r="Z83" s="40" t="str">
        <f t="shared" ca="1" si="212"/>
        <v/>
      </c>
      <c r="AA83" s="924" t="str">
        <f t="shared" ca="1" si="213"/>
        <v/>
      </c>
      <c r="AB83" s="93">
        <f ca="1">IFERROR(VLOOKUP(AA83,'（様式１号）３整理番号表'!$B$10:$H$16,2,FALSE),0)</f>
        <v>0</v>
      </c>
      <c r="AC83" s="924" t="str">
        <f t="shared" ca="1" si="214"/>
        <v/>
      </c>
      <c r="AD83" s="924" t="str">
        <f t="shared" ca="1" si="215"/>
        <v/>
      </c>
      <c r="AE83" s="93">
        <f ca="1">IFERROR(VLOOKUP(AD83,'（様式１号）３整理番号表'!$B$21:$H$22,2,FALSE),0)</f>
        <v>0</v>
      </c>
      <c r="AF83" s="924" t="str">
        <f t="shared" ca="1" si="216"/>
        <v/>
      </c>
      <c r="AG83" s="93">
        <f ca="1">IFERROR(VLOOKUP(AF83,'（様式１号）３整理番号表'!$B$26:$H$31,2,FALSE),0)</f>
        <v>0</v>
      </c>
      <c r="AH83" s="924" t="str">
        <f t="shared" ca="1" si="217"/>
        <v/>
      </c>
      <c r="AI83" s="93">
        <f ca="1">IFERROR(VLOOKUP(AH83,'（様式１号）３整理番号表'!$J$5:$N$59,2,FALSE),0)</f>
        <v>0</v>
      </c>
      <c r="AJ83" s="77" t="str">
        <f t="shared" ca="1" si="218"/>
        <v/>
      </c>
      <c r="AK83" s="93">
        <f ca="1">IFERROR(VLOOKUP(AJ83,'（様式１号）３整理番号表'!$P$5:$R$29,2,FALSE),0)</f>
        <v>0</v>
      </c>
      <c r="AL83" s="921" t="str">
        <f t="shared" ca="1" si="219"/>
        <v/>
      </c>
      <c r="AM83" s="921" t="str">
        <f t="shared" ca="1" si="220"/>
        <v/>
      </c>
      <c r="AN83" s="921"/>
      <c r="AO83" s="77" t="str">
        <f t="shared" ca="1" si="221"/>
        <v/>
      </c>
      <c r="AP83" s="93">
        <f ca="1">IFERROR(VLOOKUP(AO83,'（様式１号）３整理番号表'!$P$5:$R$29,2,FALSE),0)</f>
        <v>0</v>
      </c>
      <c r="AQ83" s="924" t="str">
        <f t="shared" ca="1" si="222"/>
        <v/>
      </c>
      <c r="AR83" s="93">
        <f t="shared" ca="1" si="223"/>
        <v>0</v>
      </c>
      <c r="AS83" s="924" t="str">
        <f t="shared" ca="1" si="224"/>
        <v/>
      </c>
      <c r="AT83" s="40" t="str">
        <f t="shared" ca="1" si="225"/>
        <v/>
      </c>
      <c r="AU83" s="93" t="str">
        <f t="shared" ca="1" si="226"/>
        <v/>
      </c>
      <c r="AV83" s="923" t="str">
        <f t="shared" ca="1" si="227"/>
        <v/>
      </c>
      <c r="AW83" s="926" t="str">
        <f t="shared" ca="1" si="228"/>
        <v/>
      </c>
      <c r="AX83" s="925" t="str">
        <f t="shared" ca="1" si="229"/>
        <v/>
      </c>
      <c r="AY83" s="925" t="str">
        <f t="shared" ca="1" si="229"/>
        <v/>
      </c>
      <c r="AZ83" s="925" t="str">
        <f t="shared" ca="1" si="229"/>
        <v/>
      </c>
      <c r="BA83" s="925" t="str">
        <f t="shared" ca="1" si="229"/>
        <v/>
      </c>
      <c r="BB83" s="925" t="str">
        <f t="shared" ca="1" si="230"/>
        <v/>
      </c>
      <c r="BC83" s="925" t="str">
        <f t="shared" ca="1" si="231"/>
        <v/>
      </c>
      <c r="BD83" s="925" t="str">
        <f t="shared" ca="1" si="231"/>
        <v/>
      </c>
      <c r="BE83" s="925" t="str">
        <f t="shared" ca="1" si="231"/>
        <v/>
      </c>
      <c r="BF83" s="77" t="str">
        <f t="shared" ca="1" si="232"/>
        <v/>
      </c>
      <c r="BG83" s="924" t="str">
        <f t="shared" ca="1" si="233"/>
        <v/>
      </c>
      <c r="BH83" s="94">
        <f ca="1">IF(BF83&lt;&gt;"",INDEX('（様式１号）３整理番号表'!$AB$7:$AQ$12,MATCH(BF83,'（様式１号）３整理番号表'!$AA$7:$AA$12,0),MATCH(BG83,'（様式１号）３整理番号表'!$AB$6:$AQ$6,0)),0)</f>
        <v>0</v>
      </c>
      <c r="BI83" s="921" t="str">
        <f t="shared" ca="1" si="234"/>
        <v/>
      </c>
      <c r="BJ83" s="922" t="str">
        <f t="shared" ca="1" si="235"/>
        <v/>
      </c>
      <c r="BK83" s="926" t="str">
        <f t="shared" ca="1" si="236"/>
        <v/>
      </c>
      <c r="BL83" s="922" t="str">
        <f t="shared" ca="1" si="237"/>
        <v/>
      </c>
      <c r="BM83" s="79" t="str">
        <f t="shared" ca="1" si="238"/>
        <v/>
      </c>
      <c r="BN83" s="82" t="str">
        <f t="shared" ca="1" si="239"/>
        <v/>
      </c>
      <c r="BO83" s="83" t="str">
        <f t="shared" ca="1" si="240"/>
        <v/>
      </c>
      <c r="BP83" s="84" t="str">
        <f t="shared" ca="1" si="241"/>
        <v/>
      </c>
      <c r="BQ83" s="82" t="str">
        <f t="shared" ca="1" si="242"/>
        <v/>
      </c>
      <c r="BR83" s="97" t="str">
        <f t="shared" ca="1" si="243"/>
        <v/>
      </c>
      <c r="BS83" s="95" t="str">
        <f t="shared" ca="1" si="244"/>
        <v/>
      </c>
      <c r="BT83" s="184" t="str">
        <f t="shared" ca="1" si="245"/>
        <v/>
      </c>
      <c r="BU83" s="611" t="str">
        <f t="shared" ca="1" si="246"/>
        <v/>
      </c>
      <c r="BV83" s="77" t="str">
        <f t="shared" ca="1" si="247"/>
        <v/>
      </c>
      <c r="BW83" s="85" t="str">
        <f t="shared" ca="1" si="248"/>
        <v/>
      </c>
      <c r="BX83" s="86" t="str">
        <f t="shared" ca="1" si="249"/>
        <v/>
      </c>
      <c r="BY83" s="231">
        <f ca="1">IF('ポイント要件確認等（個別表）'!AD83=1,ROUNDDOWN('ポイント要件確認等（個別表）'!AV83,-3),IF('ポイント要件確認等（個別表）'!AD83=2,ROUNDDOWN('ポイント要件確認等（個別表）'!BH83,-3),IF('ポイント要件確認等（個別表）'!AD83=3,ROUNDDOWN('ポイント要件確認等（個別表）'!BT83,-3),0)))</f>
        <v>0</v>
      </c>
      <c r="BZ83" s="86" t="str">
        <f t="shared" ca="1" si="250"/>
        <v/>
      </c>
      <c r="CA83" s="232" t="str">
        <f t="shared" ca="1" si="251"/>
        <v/>
      </c>
      <c r="CB83" s="232">
        <f t="shared" ca="1" si="252"/>
        <v>0</v>
      </c>
      <c r="CC83" s="86" t="str">
        <f t="shared" ca="1" si="253"/>
        <v/>
      </c>
      <c r="CD83" s="86" t="str">
        <f t="shared" ca="1" si="254"/>
        <v/>
      </c>
      <c r="CE83" s="609"/>
      <c r="CF83" s="86" t="str">
        <f t="shared" ca="1" si="255"/>
        <v/>
      </c>
      <c r="CG83" s="185" t="str">
        <f t="shared" ca="1" si="256"/>
        <v/>
      </c>
      <c r="CH83" s="246" t="str">
        <f t="shared" ca="1" si="257"/>
        <v>含税額</v>
      </c>
      <c r="CI83" s="247" t="str">
        <f t="shared" ca="1" si="258"/>
        <v/>
      </c>
      <c r="CJ83" s="87" t="str">
        <f ca="1">IFERROR(IF(INDIRECT("'("&amp;'２個別表'!EO83&amp;")'!AR"&amp;84+EP83)&lt;&gt;1,"",1),"")</f>
        <v/>
      </c>
      <c r="CK83" s="244" t="str">
        <f t="shared" ca="1" si="259"/>
        <v/>
      </c>
      <c r="CL83" s="235" t="str">
        <f t="shared" ca="1" si="260"/>
        <v/>
      </c>
      <c r="CM83" s="239" t="str">
        <f t="shared" ca="1" si="261"/>
        <v/>
      </c>
      <c r="CN83" s="77" t="str">
        <f t="shared" ca="1" si="262"/>
        <v/>
      </c>
      <c r="CO83" s="93" t="str">
        <f ca="1">IFERROR(VLOOKUP(CN83,'（様式１号）３整理番号表'!$T$5:$V$15,2,FALSE),"")</f>
        <v/>
      </c>
      <c r="CP83" s="924" t="str">
        <f t="shared" ca="1" si="263"/>
        <v/>
      </c>
      <c r="CQ83" s="93" t="str">
        <f ca="1">IFERROR(VLOOKUP(CP83,'（様式１号）３整理番号表'!$T$19:$V$24,2,FALSE),"")</f>
        <v/>
      </c>
      <c r="CR83" s="924" t="str">
        <f ca="1">IFERROR(IF(INDIRECT("'("&amp;'２個別表'!EO83&amp;")'!AV"&amp;84+EP83)&lt;&gt;1,"",1),"")</f>
        <v/>
      </c>
      <c r="CS83" s="232">
        <f t="shared" ca="1" si="264"/>
        <v>0</v>
      </c>
      <c r="CT83" s="248">
        <f t="shared" ca="1" si="265"/>
        <v>0</v>
      </c>
      <c r="CU83" s="376" t="str">
        <f ca="1">IF(ER83="補強",IF(COUNTIFS($Z$11:Z83,Z83,$W$11:W83,1)=1,"１①",""),IF(COUNTIFS($Z$11:Z83,Z83,$W$11:W83,2)=1,"２①",""))</f>
        <v/>
      </c>
      <c r="CV83" s="57" t="str">
        <f t="shared" ca="1" si="266"/>
        <v/>
      </c>
      <c r="CW83" s="927" t="str">
        <f t="shared" ca="1" si="267"/>
        <v/>
      </c>
      <c r="CX83" s="256" t="str">
        <f t="shared" ca="1" si="268"/>
        <v/>
      </c>
      <c r="CY83" s="256" t="str">
        <f t="shared" ca="1" si="269"/>
        <v/>
      </c>
      <c r="CZ83" s="256" t="str">
        <f t="shared" ca="1" si="270"/>
        <v/>
      </c>
      <c r="DA83" s="256" t="str">
        <f t="shared" ca="1" si="271"/>
        <v/>
      </c>
      <c r="DB83" s="316" t="str">
        <f ca="1">IFERROR(VLOOKUP($CU83,'（様式１号）３整理番号表'!$Z$19:$AB$32,3,FALSE),"")</f>
        <v/>
      </c>
      <c r="DC83" s="259" t="str">
        <f t="shared" ca="1" si="272"/>
        <v>-</v>
      </c>
      <c r="DD83" s="618" t="str">
        <f t="shared" ca="1" si="273"/>
        <v/>
      </c>
      <c r="DE83" s="321" t="str">
        <f ca="1">IF(AND(AO83=18,AS83=1),IF(COUNTIFS($Y$11:Y83,Y83,$AS$11:AS83,1)=1,"２②",""),IF($CU83="１①",INDEX(INDIRECT("'("&amp;$EO83&amp;")'!AR116:BB116"),1,MATCH(INDIRECT("'("&amp;$EO83&amp;")'!C118"),INDIRECT("'("&amp;$EO83&amp;")'!AR119:BB119"),0)),""))</f>
        <v/>
      </c>
      <c r="DF83" s="324" t="str">
        <f t="shared" ca="1" si="274"/>
        <v/>
      </c>
      <c r="DG83" s="313" t="str">
        <f t="shared" ca="1" si="275"/>
        <v/>
      </c>
      <c r="DH83" s="313" t="str">
        <f t="shared" ca="1" si="276"/>
        <v/>
      </c>
      <c r="DI83" s="313" t="str">
        <f t="shared" ca="1" si="277"/>
        <v/>
      </c>
      <c r="DJ83" s="313" t="str">
        <f t="shared" ca="1" si="278"/>
        <v/>
      </c>
      <c r="DK83" s="328" t="str">
        <f t="shared" ca="1" si="279"/>
        <v/>
      </c>
      <c r="DL83" s="334" t="str">
        <f t="shared" ca="1" si="280"/>
        <v/>
      </c>
      <c r="DM83" s="915" t="str">
        <f t="shared" ca="1" si="281"/>
        <v/>
      </c>
      <c r="DN83" s="15"/>
      <c r="DO83" s="324"/>
      <c r="DP83" s="16"/>
      <c r="DQ83" s="16"/>
      <c r="DR83" s="16"/>
      <c r="DS83" s="16"/>
      <c r="DT83" s="318" t="str">
        <f>IFERROR(VLOOKUP($DN83,'（様式１号）３整理番号表'!$Z$19:$AB$32,3,FALSE),"")</f>
        <v/>
      </c>
      <c r="DU83" s="259" t="str">
        <f t="shared" si="282"/>
        <v/>
      </c>
      <c r="DV83" s="14"/>
      <c r="DW83" s="17" t="str">
        <f t="shared" ca="1" si="283"/>
        <v/>
      </c>
      <c r="DX83" s="88" t="str">
        <f t="shared" ca="1" si="301"/>
        <v/>
      </c>
      <c r="DZ83" s="339">
        <f t="shared" ca="1" si="284"/>
        <v>0</v>
      </c>
      <c r="EA83" s="339">
        <f t="shared" ca="1" si="284"/>
        <v>0</v>
      </c>
      <c r="EB83" s="339">
        <f t="shared" ca="1" si="284"/>
        <v>0</v>
      </c>
      <c r="EC83" s="339">
        <f t="shared" ca="1" si="284"/>
        <v>0</v>
      </c>
      <c r="ED83" s="339">
        <f t="shared" ca="1" si="284"/>
        <v>0</v>
      </c>
      <c r="EE83" s="339">
        <f t="shared" ca="1" si="284"/>
        <v>0</v>
      </c>
      <c r="EF83" s="339">
        <f t="shared" ca="1" si="284"/>
        <v>0</v>
      </c>
      <c r="EG83" s="339">
        <f t="shared" ca="1" si="284"/>
        <v>0</v>
      </c>
      <c r="EH83" s="339">
        <f t="shared" ca="1" si="284"/>
        <v>0</v>
      </c>
      <c r="EI83" s="339">
        <f t="shared" ca="1" si="284"/>
        <v>0</v>
      </c>
      <c r="EJ83" s="339">
        <f t="shared" ca="1" si="284"/>
        <v>0</v>
      </c>
      <c r="EK83" s="339">
        <f t="shared" ca="1" si="284"/>
        <v>0</v>
      </c>
      <c r="EL83" s="339">
        <f t="shared" ca="1" si="284"/>
        <v>0</v>
      </c>
      <c r="EM83" s="339">
        <f t="shared" ca="1" si="284"/>
        <v>0</v>
      </c>
      <c r="EO83" s="919" t="str">
        <f t="shared" ca="1" si="189"/>
        <v/>
      </c>
      <c r="EP83" s="919" t="str">
        <f t="shared" ca="1" si="285"/>
        <v/>
      </c>
      <c r="EQ83" s="919" t="str">
        <f t="shared" ca="1" si="286"/>
        <v/>
      </c>
      <c r="ER83" s="919" t="str">
        <f t="shared" ca="1" si="287"/>
        <v/>
      </c>
      <c r="ES83" s="919" t="str">
        <f ca="1">IFERROR(INDEX('郵便番号（石川県）'!$A$3:$F$2574,MATCH(INDIRECT("'("&amp;EO83&amp;")'!E7"),'郵便番号（石川県）'!$A$3:$A$2574,0),6),"")</f>
        <v/>
      </c>
      <c r="ET83" s="919" t="str">
        <f ca="1">IFERROR(INDEX('郵便番号（石川県）'!$A$3:$F$2574,MATCH(INDIRECT("'("&amp;$EO83&amp;")'!E7"),'郵便番号（石川県）'!$A$3:$A$2574,0),5),"")</f>
        <v/>
      </c>
      <c r="EU83" s="919" t="str">
        <f t="shared" ca="1" si="288"/>
        <v/>
      </c>
      <c r="EV83" s="919" t="str">
        <f t="shared" ca="1" si="289"/>
        <v/>
      </c>
      <c r="EW83" s="919" t="str">
        <f t="shared" ca="1" si="290"/>
        <v/>
      </c>
      <c r="EX83" s="919" t="str">
        <f t="shared" ca="1" si="291"/>
        <v/>
      </c>
      <c r="EY83" s="919" t="str">
        <f t="shared" ca="1" si="292"/>
        <v/>
      </c>
      <c r="EZ83" s="919" t="str">
        <f t="shared" ca="1" si="293"/>
        <v/>
      </c>
      <c r="FA83" s="919" t="str">
        <f t="shared" ca="1" si="294"/>
        <v/>
      </c>
      <c r="FB83" s="919" t="str">
        <f t="shared" ca="1" si="295"/>
        <v/>
      </c>
      <c r="FC83" s="919" t="str">
        <f t="shared" ca="1" si="296"/>
        <v/>
      </c>
      <c r="FD83" s="627" t="str">
        <f t="shared" ca="1" si="297"/>
        <v/>
      </c>
      <c r="FE83" s="630">
        <v>73</v>
      </c>
      <c r="FF83" s="299" t="str">
        <f t="shared" ca="1" si="298"/>
        <v/>
      </c>
      <c r="FG83" s="993" t="str">
        <f t="shared" ca="1" si="299"/>
        <v/>
      </c>
      <c r="FH83" s="919" t="str">
        <f t="shared" ca="1" si="300"/>
        <v/>
      </c>
      <c r="FI83" s="299">
        <f ca="1">COUNTIF($FH$11:FH83,"■")</f>
        <v>0</v>
      </c>
    </row>
    <row r="84" spans="1:165" ht="34.5" customHeight="1">
      <c r="A84" s="445">
        <f t="shared" ca="1" si="203"/>
        <v>0</v>
      </c>
      <c r="B84" s="446">
        <f>IF(R84&lt;&gt;"",IF(COUNTIF(R$11:R84,R84)=1,MAX(B$11:B83)+1,INDEX(B$11:B83,MATCH(R84,R$11:R83,0),1)),0)</f>
        <v>1</v>
      </c>
      <c r="C84" s="446">
        <f ca="1">IF(T84&lt;&gt;"",IF(COUNTIF(T$11:T84,T84)=1,MAX(C$11:C83)+1,INDEX(C$11:C83,MATCH(T84,T$11:T83,0),1)),0)</f>
        <v>0</v>
      </c>
      <c r="D84" s="446">
        <f ca="1">IF(U84&lt;&gt;"",IF(COUNTIF(U$11:U84,U84)=1,MAX(D$11:D83)+1,INDEX(D$11:D83,MATCH(U84,U$11:U83,0),1)),0)</f>
        <v>0</v>
      </c>
      <c r="E84" s="446">
        <f ca="1">IF(S84&lt;&gt;"",IF(COUNTIF(S$11:S84,S84)=1,MAX(E$11:E83)+1,INDEX(E$11:E83,MATCH(S84,S$11:S83,0),1)),0)</f>
        <v>0</v>
      </c>
      <c r="F84" s="446">
        <f ca="1">IF(Z84&lt;&gt;"",IF(COUNTIF(Z$11:Z84,Z84)=1,MAX(F$11:F83)+1,INDEX(F$11:F83,MATCH(Z84,Z$11:Z83,0),1)),0)</f>
        <v>0</v>
      </c>
      <c r="G84" s="447" cm="1">
        <f t="array" aca="1" ref="G84" ca="1">IF(Z84&lt;&gt;"",IF(COUNTIFS(Z$11:Z84,Z84,W$11:W84,W84)=1,MAX(G$11:G83)+1,INDEX(G$11:G83,MATCH(Z84&amp;W84,Z$11:Z83&amp;W$11:W84,0),1)),0)</f>
        <v>0</v>
      </c>
      <c r="H84" s="447">
        <f t="shared" ca="1" si="204"/>
        <v>0</v>
      </c>
      <c r="I84" s="447">
        <f ca="1">IF(T84="",0,IF(COUNTIF(T$11:T84,T84)=1,1,0))</f>
        <v>0</v>
      </c>
      <c r="J84" s="447">
        <f ca="1">IF(U84="",0,IF(COUNTIF(U$11:U84,U84)=1,1,0))</f>
        <v>0</v>
      </c>
      <c r="K84" s="447">
        <f ca="1">IF(S84="",0,IF(COUNTIF(S$11:S84,S84)=1,1,0))</f>
        <v>0</v>
      </c>
      <c r="L84" s="446">
        <f ca="1">IF(Z84="",0,IF(COUNTIF(Z$11:Z84,Z84)=1,1,0))</f>
        <v>0</v>
      </c>
      <c r="M84" s="767">
        <f ca="1">IF($W84=2,IF(COUNTIFS($W$11:$W84,2,$Z$11:$Z84,$Z84)=1,1,0),0)</f>
        <v>0</v>
      </c>
      <c r="N84" s="767">
        <f ca="1">IF($W84=1,IF(COUNTIFS($W$11:$W84,2,$Z$11:$Z84,$Z84)=1,1,0),0)</f>
        <v>0</v>
      </c>
      <c r="O84" s="446">
        <f ca="1">IF(H84=0,0,IF(COUNTIF(Z$11:Z84,Z84)=1,1,0))</f>
        <v>0</v>
      </c>
      <c r="P84" s="448" t="str">
        <f t="shared" ca="1" si="205"/>
        <v>石川県</v>
      </c>
      <c r="Q84" s="89">
        <f t="shared" ca="1" si="206"/>
        <v>74</v>
      </c>
      <c r="R84" s="170" t="s">
        <v>459</v>
      </c>
      <c r="S84" s="357" t="str">
        <f t="shared" ca="1" si="207"/>
        <v/>
      </c>
      <c r="T84" s="357" t="str">
        <f t="shared" ca="1" si="208"/>
        <v/>
      </c>
      <c r="U84" s="58" t="str">
        <f t="shared" ca="1" si="209"/>
        <v/>
      </c>
      <c r="V84" s="58" t="str">
        <f t="shared" ca="1" si="210"/>
        <v/>
      </c>
      <c r="W84" s="920" t="str">
        <f t="shared" ca="1" si="211"/>
        <v/>
      </c>
      <c r="X84" s="369">
        <f ca="1">IFERROR(VLOOKUP(W84,'（様式１号）３整理番号表'!$B$4:$H$5,2,FALSE),0)</f>
        <v>0</v>
      </c>
      <c r="Y84" s="768" t="str" cm="1">
        <f t="array" aca="1" ref="Y84" ca="1">IF(AND(D84=0,F84=0),"",IF(COUNTIF(D$11:D84,D84)=1,1,IF(COUNTIFS(D$11:D84,D84,F$11:F84,F84)=1,INDEX((D$11:D84,F$11:F84,Y$11:Y84),MATCH(_xlfn.MAXIFS(F$11:F83,D$11:D83,D84),$F$11:F84,0),1,3)+1,INDEX((D$11:D84,F$11:F84,Y$11:Y84),MATCH(D84&amp;F84,D$11:D84&amp;F$11:F84,0),1,3))))</f>
        <v/>
      </c>
      <c r="Z84" s="40" t="str">
        <f t="shared" ca="1" si="212"/>
        <v/>
      </c>
      <c r="AA84" s="924" t="str">
        <f t="shared" ca="1" si="213"/>
        <v/>
      </c>
      <c r="AB84" s="93">
        <f ca="1">IFERROR(VLOOKUP(AA84,'（様式１号）３整理番号表'!$B$10:$H$16,2,FALSE),0)</f>
        <v>0</v>
      </c>
      <c r="AC84" s="924" t="str">
        <f t="shared" ca="1" si="214"/>
        <v/>
      </c>
      <c r="AD84" s="924" t="str">
        <f t="shared" ca="1" si="215"/>
        <v/>
      </c>
      <c r="AE84" s="93">
        <f ca="1">IFERROR(VLOOKUP(AD84,'（様式１号）３整理番号表'!$B$21:$H$22,2,FALSE),0)</f>
        <v>0</v>
      </c>
      <c r="AF84" s="924" t="str">
        <f t="shared" ca="1" si="216"/>
        <v/>
      </c>
      <c r="AG84" s="93">
        <f ca="1">IFERROR(VLOOKUP(AF84,'（様式１号）３整理番号表'!$B$26:$H$31,2,FALSE),0)</f>
        <v>0</v>
      </c>
      <c r="AH84" s="924" t="str">
        <f t="shared" ca="1" si="217"/>
        <v/>
      </c>
      <c r="AI84" s="93">
        <f ca="1">IFERROR(VLOOKUP(AH84,'（様式１号）３整理番号表'!$J$5:$N$59,2,FALSE),0)</f>
        <v>0</v>
      </c>
      <c r="AJ84" s="77" t="str">
        <f t="shared" ca="1" si="218"/>
        <v/>
      </c>
      <c r="AK84" s="93">
        <f ca="1">IFERROR(VLOOKUP(AJ84,'（様式１号）３整理番号表'!$P$5:$R$29,2,FALSE),0)</f>
        <v>0</v>
      </c>
      <c r="AL84" s="921" t="str">
        <f t="shared" ca="1" si="219"/>
        <v/>
      </c>
      <c r="AM84" s="921" t="str">
        <f t="shared" ca="1" si="220"/>
        <v/>
      </c>
      <c r="AN84" s="921"/>
      <c r="AO84" s="77" t="str">
        <f t="shared" ca="1" si="221"/>
        <v/>
      </c>
      <c r="AP84" s="93">
        <f ca="1">IFERROR(VLOOKUP(AO84,'（様式１号）３整理番号表'!$P$5:$R$29,2,FALSE),0)</f>
        <v>0</v>
      </c>
      <c r="AQ84" s="924" t="str">
        <f t="shared" ca="1" si="222"/>
        <v/>
      </c>
      <c r="AR84" s="93">
        <f t="shared" ca="1" si="223"/>
        <v>0</v>
      </c>
      <c r="AS84" s="924" t="str">
        <f t="shared" ca="1" si="224"/>
        <v/>
      </c>
      <c r="AT84" s="40" t="str">
        <f t="shared" ca="1" si="225"/>
        <v/>
      </c>
      <c r="AU84" s="93" t="str">
        <f t="shared" ca="1" si="226"/>
        <v/>
      </c>
      <c r="AV84" s="923" t="str">
        <f t="shared" ca="1" si="227"/>
        <v/>
      </c>
      <c r="AW84" s="926" t="str">
        <f t="shared" ca="1" si="228"/>
        <v/>
      </c>
      <c r="AX84" s="925" t="str">
        <f t="shared" ca="1" si="229"/>
        <v/>
      </c>
      <c r="AY84" s="925" t="str">
        <f t="shared" ca="1" si="229"/>
        <v/>
      </c>
      <c r="AZ84" s="925" t="str">
        <f t="shared" ca="1" si="229"/>
        <v/>
      </c>
      <c r="BA84" s="925" t="str">
        <f t="shared" ca="1" si="229"/>
        <v/>
      </c>
      <c r="BB84" s="925" t="str">
        <f t="shared" ca="1" si="230"/>
        <v/>
      </c>
      <c r="BC84" s="925" t="str">
        <f t="shared" ca="1" si="231"/>
        <v/>
      </c>
      <c r="BD84" s="925" t="str">
        <f t="shared" ca="1" si="231"/>
        <v/>
      </c>
      <c r="BE84" s="925" t="str">
        <f t="shared" ca="1" si="231"/>
        <v/>
      </c>
      <c r="BF84" s="77" t="str">
        <f t="shared" ca="1" si="232"/>
        <v/>
      </c>
      <c r="BG84" s="924" t="str">
        <f t="shared" ca="1" si="233"/>
        <v/>
      </c>
      <c r="BH84" s="94">
        <f ca="1">IF(BF84&lt;&gt;"",INDEX('（様式１号）３整理番号表'!$AB$7:$AQ$12,MATCH(BF84,'（様式１号）３整理番号表'!$AA$7:$AA$12,0),MATCH(BG84,'（様式１号）３整理番号表'!$AB$6:$AQ$6,0)),0)</f>
        <v>0</v>
      </c>
      <c r="BI84" s="921" t="str">
        <f t="shared" ca="1" si="234"/>
        <v/>
      </c>
      <c r="BJ84" s="922" t="str">
        <f t="shared" ca="1" si="235"/>
        <v/>
      </c>
      <c r="BK84" s="926" t="str">
        <f t="shared" ca="1" si="236"/>
        <v/>
      </c>
      <c r="BL84" s="922" t="str">
        <f t="shared" ca="1" si="237"/>
        <v/>
      </c>
      <c r="BM84" s="79" t="str">
        <f t="shared" ca="1" si="238"/>
        <v/>
      </c>
      <c r="BN84" s="82" t="str">
        <f t="shared" ca="1" si="239"/>
        <v/>
      </c>
      <c r="BO84" s="83" t="str">
        <f t="shared" ca="1" si="240"/>
        <v/>
      </c>
      <c r="BP84" s="84" t="str">
        <f t="shared" ca="1" si="241"/>
        <v/>
      </c>
      <c r="BQ84" s="82" t="str">
        <f t="shared" ca="1" si="242"/>
        <v/>
      </c>
      <c r="BR84" s="97" t="str">
        <f t="shared" ca="1" si="243"/>
        <v/>
      </c>
      <c r="BS84" s="95" t="str">
        <f t="shared" ca="1" si="244"/>
        <v/>
      </c>
      <c r="BT84" s="184" t="str">
        <f t="shared" ca="1" si="245"/>
        <v/>
      </c>
      <c r="BU84" s="611" t="str">
        <f t="shared" ca="1" si="246"/>
        <v/>
      </c>
      <c r="BV84" s="77" t="str">
        <f t="shared" ca="1" si="247"/>
        <v/>
      </c>
      <c r="BW84" s="85" t="str">
        <f t="shared" ca="1" si="248"/>
        <v/>
      </c>
      <c r="BX84" s="86" t="str">
        <f t="shared" ca="1" si="249"/>
        <v/>
      </c>
      <c r="BY84" s="231">
        <f ca="1">IF('ポイント要件確認等（個別表）'!AD84=1,ROUNDDOWN('ポイント要件確認等（個別表）'!AV84,-3),IF('ポイント要件確認等（個別表）'!AD84=2,ROUNDDOWN('ポイント要件確認等（個別表）'!BH84,-3),IF('ポイント要件確認等（個別表）'!AD84=3,ROUNDDOWN('ポイント要件確認等（個別表）'!BT84,-3),0)))</f>
        <v>0</v>
      </c>
      <c r="BZ84" s="86" t="str">
        <f t="shared" ca="1" si="250"/>
        <v/>
      </c>
      <c r="CA84" s="232" t="str">
        <f t="shared" ca="1" si="251"/>
        <v/>
      </c>
      <c r="CB84" s="232">
        <f t="shared" ca="1" si="252"/>
        <v>0</v>
      </c>
      <c r="CC84" s="86" t="str">
        <f t="shared" ca="1" si="253"/>
        <v/>
      </c>
      <c r="CD84" s="86" t="str">
        <f t="shared" ca="1" si="254"/>
        <v/>
      </c>
      <c r="CE84" s="609"/>
      <c r="CF84" s="86" t="str">
        <f t="shared" ca="1" si="255"/>
        <v/>
      </c>
      <c r="CG84" s="185" t="str">
        <f t="shared" ca="1" si="256"/>
        <v/>
      </c>
      <c r="CH84" s="246" t="str">
        <f t="shared" ca="1" si="257"/>
        <v>含税額</v>
      </c>
      <c r="CI84" s="247" t="str">
        <f t="shared" ca="1" si="258"/>
        <v/>
      </c>
      <c r="CJ84" s="87" t="str">
        <f ca="1">IFERROR(IF(INDIRECT("'("&amp;'２個別表'!EO84&amp;")'!AR"&amp;84+EP84)&lt;&gt;1,"",1),"")</f>
        <v/>
      </c>
      <c r="CK84" s="244" t="str">
        <f t="shared" ca="1" si="259"/>
        <v/>
      </c>
      <c r="CL84" s="235" t="str">
        <f t="shared" ca="1" si="260"/>
        <v/>
      </c>
      <c r="CM84" s="239" t="str">
        <f t="shared" ca="1" si="261"/>
        <v/>
      </c>
      <c r="CN84" s="77" t="str">
        <f t="shared" ca="1" si="262"/>
        <v/>
      </c>
      <c r="CO84" s="93" t="str">
        <f ca="1">IFERROR(VLOOKUP(CN84,'（様式１号）３整理番号表'!$T$5:$V$15,2,FALSE),"")</f>
        <v/>
      </c>
      <c r="CP84" s="924" t="str">
        <f t="shared" ca="1" si="263"/>
        <v/>
      </c>
      <c r="CQ84" s="93" t="str">
        <f ca="1">IFERROR(VLOOKUP(CP84,'（様式１号）３整理番号表'!$T$19:$V$24,2,FALSE),"")</f>
        <v/>
      </c>
      <c r="CR84" s="924" t="str">
        <f ca="1">IFERROR(IF(INDIRECT("'("&amp;'２個別表'!EO84&amp;")'!AV"&amp;84+EP84)&lt;&gt;1,"",1),"")</f>
        <v/>
      </c>
      <c r="CS84" s="232">
        <f t="shared" ca="1" si="264"/>
        <v>0</v>
      </c>
      <c r="CT84" s="248">
        <f t="shared" ca="1" si="265"/>
        <v>0</v>
      </c>
      <c r="CU84" s="376" t="str">
        <f ca="1">IF(ER84="補強",IF(COUNTIFS($Z$11:Z84,Z84,$W$11:W84,1)=1,"１①",""),IF(COUNTIFS($Z$11:Z84,Z84,$W$11:W84,2)=1,"２①",""))</f>
        <v/>
      </c>
      <c r="CV84" s="57" t="str">
        <f t="shared" ca="1" si="266"/>
        <v/>
      </c>
      <c r="CW84" s="927" t="str">
        <f t="shared" ca="1" si="267"/>
        <v/>
      </c>
      <c r="CX84" s="256" t="str">
        <f t="shared" ca="1" si="268"/>
        <v/>
      </c>
      <c r="CY84" s="256" t="str">
        <f t="shared" ca="1" si="269"/>
        <v/>
      </c>
      <c r="CZ84" s="256" t="str">
        <f t="shared" ca="1" si="270"/>
        <v/>
      </c>
      <c r="DA84" s="256" t="str">
        <f t="shared" ca="1" si="271"/>
        <v/>
      </c>
      <c r="DB84" s="316" t="str">
        <f ca="1">IFERROR(VLOOKUP($CU84,'（様式１号）３整理番号表'!$Z$19:$AB$32,3,FALSE),"")</f>
        <v/>
      </c>
      <c r="DC84" s="259" t="str">
        <f t="shared" ca="1" si="272"/>
        <v>-</v>
      </c>
      <c r="DD84" s="618" t="str">
        <f t="shared" ca="1" si="273"/>
        <v/>
      </c>
      <c r="DE84" s="321" t="str">
        <f ca="1">IF(AND(AO84=18,AS84=1),IF(COUNTIFS($Y$11:Y84,Y84,$AS$11:AS84,1)=1,"２②",""),IF($CU84="１①",INDEX(INDIRECT("'("&amp;$EO84&amp;")'!AR116:BB116"),1,MATCH(INDIRECT("'("&amp;$EO84&amp;")'!C118"),INDIRECT("'("&amp;$EO84&amp;")'!AR119:BB119"),0)),""))</f>
        <v/>
      </c>
      <c r="DF84" s="324" t="str">
        <f t="shared" ca="1" si="274"/>
        <v/>
      </c>
      <c r="DG84" s="313" t="str">
        <f t="shared" ca="1" si="275"/>
        <v/>
      </c>
      <c r="DH84" s="313" t="str">
        <f t="shared" ca="1" si="276"/>
        <v/>
      </c>
      <c r="DI84" s="313" t="str">
        <f t="shared" ca="1" si="277"/>
        <v/>
      </c>
      <c r="DJ84" s="313" t="str">
        <f t="shared" ca="1" si="278"/>
        <v/>
      </c>
      <c r="DK84" s="328" t="str">
        <f t="shared" ca="1" si="279"/>
        <v/>
      </c>
      <c r="DL84" s="334" t="str">
        <f t="shared" ca="1" si="280"/>
        <v/>
      </c>
      <c r="DM84" s="915" t="str">
        <f t="shared" ca="1" si="281"/>
        <v/>
      </c>
      <c r="DN84" s="15"/>
      <c r="DO84" s="324"/>
      <c r="DP84" s="16"/>
      <c r="DQ84" s="16"/>
      <c r="DR84" s="16"/>
      <c r="DS84" s="16"/>
      <c r="DT84" s="318" t="str">
        <f>IFERROR(VLOOKUP($DN84,'（様式１号）３整理番号表'!$Z$19:$AB$32,3,FALSE),"")</f>
        <v/>
      </c>
      <c r="DU84" s="259" t="str">
        <f t="shared" si="282"/>
        <v/>
      </c>
      <c r="DV84" s="14"/>
      <c r="DW84" s="17" t="str">
        <f t="shared" ca="1" si="283"/>
        <v/>
      </c>
      <c r="DX84" s="88" t="str">
        <f t="shared" ca="1" si="301"/>
        <v/>
      </c>
      <c r="DZ84" s="339">
        <f t="shared" ca="1" si="284"/>
        <v>0</v>
      </c>
      <c r="EA84" s="339">
        <f t="shared" ca="1" si="284"/>
        <v>0</v>
      </c>
      <c r="EB84" s="339">
        <f t="shared" ca="1" si="284"/>
        <v>0</v>
      </c>
      <c r="EC84" s="339">
        <f t="shared" ca="1" si="284"/>
        <v>0</v>
      </c>
      <c r="ED84" s="339">
        <f t="shared" ca="1" si="284"/>
        <v>0</v>
      </c>
      <c r="EE84" s="339">
        <f t="shared" ca="1" si="284"/>
        <v>0</v>
      </c>
      <c r="EF84" s="339">
        <f t="shared" ca="1" si="284"/>
        <v>0</v>
      </c>
      <c r="EG84" s="339">
        <f t="shared" ca="1" si="284"/>
        <v>0</v>
      </c>
      <c r="EH84" s="339">
        <f t="shared" ca="1" si="284"/>
        <v>0</v>
      </c>
      <c r="EI84" s="339">
        <f t="shared" ca="1" si="284"/>
        <v>0</v>
      </c>
      <c r="EJ84" s="339">
        <f t="shared" ca="1" si="284"/>
        <v>0</v>
      </c>
      <c r="EK84" s="339">
        <f t="shared" ca="1" si="284"/>
        <v>0</v>
      </c>
      <c r="EL84" s="339">
        <f t="shared" ca="1" si="284"/>
        <v>0</v>
      </c>
      <c r="EM84" s="339">
        <f t="shared" ca="1" si="284"/>
        <v>0</v>
      </c>
      <c r="EO84" s="919" t="str">
        <f t="shared" ca="1" si="189"/>
        <v/>
      </c>
      <c r="EP84" s="919" t="str">
        <f t="shared" ca="1" si="285"/>
        <v/>
      </c>
      <c r="EQ84" s="919" t="str">
        <f t="shared" ca="1" si="286"/>
        <v/>
      </c>
      <c r="ER84" s="919" t="str">
        <f t="shared" ca="1" si="287"/>
        <v/>
      </c>
      <c r="ES84" s="919" t="str">
        <f ca="1">IFERROR(INDEX('郵便番号（石川県）'!$A$3:$F$2574,MATCH(INDIRECT("'("&amp;EO84&amp;")'!E7"),'郵便番号（石川県）'!$A$3:$A$2574,0),6),"")</f>
        <v/>
      </c>
      <c r="ET84" s="919" t="str">
        <f ca="1">IFERROR(INDEX('郵便番号（石川県）'!$A$3:$F$2574,MATCH(INDIRECT("'("&amp;$EO84&amp;")'!E7"),'郵便番号（石川県）'!$A$3:$A$2574,0),5),"")</f>
        <v/>
      </c>
      <c r="EU84" s="919" t="str">
        <f t="shared" ca="1" si="288"/>
        <v/>
      </c>
      <c r="EV84" s="919" t="str">
        <f t="shared" ca="1" si="289"/>
        <v/>
      </c>
      <c r="EW84" s="919" t="str">
        <f t="shared" ca="1" si="290"/>
        <v/>
      </c>
      <c r="EX84" s="919" t="str">
        <f t="shared" ca="1" si="291"/>
        <v/>
      </c>
      <c r="EY84" s="919" t="str">
        <f t="shared" ca="1" si="292"/>
        <v/>
      </c>
      <c r="EZ84" s="919" t="str">
        <f t="shared" ca="1" si="293"/>
        <v/>
      </c>
      <c r="FA84" s="919" t="str">
        <f t="shared" ca="1" si="294"/>
        <v/>
      </c>
      <c r="FB84" s="919" t="str">
        <f t="shared" ca="1" si="295"/>
        <v/>
      </c>
      <c r="FC84" s="919" t="str">
        <f t="shared" ca="1" si="296"/>
        <v/>
      </c>
      <c r="FD84" s="627" t="str">
        <f t="shared" ca="1" si="297"/>
        <v/>
      </c>
      <c r="FE84" s="630">
        <v>74</v>
      </c>
      <c r="FF84" s="299" t="str">
        <f t="shared" ca="1" si="298"/>
        <v/>
      </c>
      <c r="FG84" s="993" t="str">
        <f t="shared" ca="1" si="299"/>
        <v/>
      </c>
      <c r="FH84" s="919" t="str">
        <f t="shared" ca="1" si="300"/>
        <v/>
      </c>
      <c r="FI84" s="299">
        <f ca="1">COUNTIF($FH$11:FH84,"■")</f>
        <v>0</v>
      </c>
    </row>
    <row r="85" spans="1:165" ht="34.5" customHeight="1">
      <c r="A85" s="445">
        <f t="shared" ca="1" si="203"/>
        <v>0</v>
      </c>
      <c r="B85" s="446">
        <f>IF(R85&lt;&gt;"",IF(COUNTIF(R$11:R85,R85)=1,MAX(B$11:B84)+1,INDEX(B$11:B84,MATCH(R85,R$11:R84,0),1)),0)</f>
        <v>1</v>
      </c>
      <c r="C85" s="446">
        <f ca="1">IF(T85&lt;&gt;"",IF(COUNTIF(T$11:T85,T85)=1,MAX(C$11:C84)+1,INDEX(C$11:C84,MATCH(T85,T$11:T84,0),1)),0)</f>
        <v>0</v>
      </c>
      <c r="D85" s="446">
        <f ca="1">IF(U85&lt;&gt;"",IF(COUNTIF(U$11:U85,U85)=1,MAX(D$11:D84)+1,INDEX(D$11:D84,MATCH(U85,U$11:U84,0),1)),0)</f>
        <v>0</v>
      </c>
      <c r="E85" s="446">
        <f ca="1">IF(S85&lt;&gt;"",IF(COUNTIF(S$11:S85,S85)=1,MAX(E$11:E84)+1,INDEX(E$11:E84,MATCH(S85,S$11:S84,0),1)),0)</f>
        <v>0</v>
      </c>
      <c r="F85" s="446">
        <f ca="1">IF(Z85&lt;&gt;"",IF(COUNTIF(Z$11:Z85,Z85)=1,MAX(F$11:F84)+1,INDEX(F$11:F84,MATCH(Z85,Z$11:Z84,0),1)),0)</f>
        <v>0</v>
      </c>
      <c r="G85" s="447" cm="1">
        <f t="array" aca="1" ref="G85" ca="1">IF(Z85&lt;&gt;"",IF(COUNTIFS(Z$11:Z85,Z85,W$11:W85,W85)=1,MAX(G$11:G84)+1,INDEX(G$11:G84,MATCH(Z85&amp;W85,Z$11:Z84&amp;W$11:W85,0),1)),0)</f>
        <v>0</v>
      </c>
      <c r="H85" s="447">
        <f t="shared" ca="1" si="204"/>
        <v>0</v>
      </c>
      <c r="I85" s="447">
        <f ca="1">IF(T85="",0,IF(COUNTIF(T$11:T85,T85)=1,1,0))</f>
        <v>0</v>
      </c>
      <c r="J85" s="447">
        <f ca="1">IF(U85="",0,IF(COUNTIF(U$11:U85,U85)=1,1,0))</f>
        <v>0</v>
      </c>
      <c r="K85" s="447">
        <f ca="1">IF(S85="",0,IF(COUNTIF(S$11:S85,S85)=1,1,0))</f>
        <v>0</v>
      </c>
      <c r="L85" s="446">
        <f ca="1">IF(Z85="",0,IF(COUNTIF(Z$11:Z85,Z85)=1,1,0))</f>
        <v>0</v>
      </c>
      <c r="M85" s="767">
        <f ca="1">IF($W85=2,IF(COUNTIFS($W$11:$W85,2,$Z$11:$Z85,$Z85)=1,1,0),0)</f>
        <v>0</v>
      </c>
      <c r="N85" s="767">
        <f ca="1">IF($W85=1,IF(COUNTIFS($W$11:$W85,2,$Z$11:$Z85,$Z85)=1,1,0),0)</f>
        <v>0</v>
      </c>
      <c r="O85" s="446">
        <f ca="1">IF(H85=0,0,IF(COUNTIF(Z$11:Z85,Z85)=1,1,0))</f>
        <v>0</v>
      </c>
      <c r="P85" s="448" t="str">
        <f t="shared" ca="1" si="205"/>
        <v>石川県</v>
      </c>
      <c r="Q85" s="89">
        <f t="shared" ca="1" si="206"/>
        <v>75</v>
      </c>
      <c r="R85" s="170" t="s">
        <v>459</v>
      </c>
      <c r="S85" s="357" t="str">
        <f t="shared" ca="1" si="207"/>
        <v/>
      </c>
      <c r="T85" s="357" t="str">
        <f t="shared" ca="1" si="208"/>
        <v/>
      </c>
      <c r="U85" s="58" t="str">
        <f t="shared" ca="1" si="209"/>
        <v/>
      </c>
      <c r="V85" s="58" t="str">
        <f t="shared" ca="1" si="210"/>
        <v/>
      </c>
      <c r="W85" s="920" t="str">
        <f t="shared" ca="1" si="211"/>
        <v/>
      </c>
      <c r="X85" s="369">
        <f ca="1">IFERROR(VLOOKUP(W85,'（様式１号）３整理番号表'!$B$4:$H$5,2,FALSE),0)</f>
        <v>0</v>
      </c>
      <c r="Y85" s="768" t="str" cm="1">
        <f t="array" aca="1" ref="Y85" ca="1">IF(AND(D85=0,F85=0),"",IF(COUNTIF(D$11:D85,D85)=1,1,IF(COUNTIFS(D$11:D85,D85,F$11:F85,F85)=1,INDEX((D$11:D85,F$11:F85,Y$11:Y85),MATCH(_xlfn.MAXIFS(F$11:F84,D$11:D84,D85),$F$11:F85,0),1,3)+1,INDEX((D$11:D85,F$11:F85,Y$11:Y85),MATCH(D85&amp;F85,D$11:D85&amp;F$11:F85,0),1,3))))</f>
        <v/>
      </c>
      <c r="Z85" s="40" t="str">
        <f t="shared" ca="1" si="212"/>
        <v/>
      </c>
      <c r="AA85" s="924" t="str">
        <f t="shared" ca="1" si="213"/>
        <v/>
      </c>
      <c r="AB85" s="93">
        <f ca="1">IFERROR(VLOOKUP(AA85,'（様式１号）３整理番号表'!$B$10:$H$16,2,FALSE),0)</f>
        <v>0</v>
      </c>
      <c r="AC85" s="924" t="str">
        <f t="shared" ca="1" si="214"/>
        <v/>
      </c>
      <c r="AD85" s="924" t="str">
        <f t="shared" ca="1" si="215"/>
        <v/>
      </c>
      <c r="AE85" s="93">
        <f ca="1">IFERROR(VLOOKUP(AD85,'（様式１号）３整理番号表'!$B$21:$H$22,2,FALSE),0)</f>
        <v>0</v>
      </c>
      <c r="AF85" s="924" t="str">
        <f t="shared" ca="1" si="216"/>
        <v/>
      </c>
      <c r="AG85" s="93">
        <f ca="1">IFERROR(VLOOKUP(AF85,'（様式１号）３整理番号表'!$B$26:$H$31,2,FALSE),0)</f>
        <v>0</v>
      </c>
      <c r="AH85" s="924" t="str">
        <f t="shared" ca="1" si="217"/>
        <v/>
      </c>
      <c r="AI85" s="93">
        <f ca="1">IFERROR(VLOOKUP(AH85,'（様式１号）３整理番号表'!$J$5:$N$59,2,FALSE),0)</f>
        <v>0</v>
      </c>
      <c r="AJ85" s="77" t="str">
        <f t="shared" ca="1" si="218"/>
        <v/>
      </c>
      <c r="AK85" s="93">
        <f ca="1">IFERROR(VLOOKUP(AJ85,'（様式１号）３整理番号表'!$P$5:$R$29,2,FALSE),0)</f>
        <v>0</v>
      </c>
      <c r="AL85" s="921" t="str">
        <f t="shared" ca="1" si="219"/>
        <v/>
      </c>
      <c r="AM85" s="921" t="str">
        <f t="shared" ca="1" si="220"/>
        <v/>
      </c>
      <c r="AN85" s="921"/>
      <c r="AO85" s="77" t="str">
        <f t="shared" ca="1" si="221"/>
        <v/>
      </c>
      <c r="AP85" s="93">
        <f ca="1">IFERROR(VLOOKUP(AO85,'（様式１号）３整理番号表'!$P$5:$R$29,2,FALSE),0)</f>
        <v>0</v>
      </c>
      <c r="AQ85" s="924" t="str">
        <f t="shared" ca="1" si="222"/>
        <v/>
      </c>
      <c r="AR85" s="93">
        <f t="shared" ca="1" si="223"/>
        <v>0</v>
      </c>
      <c r="AS85" s="924" t="str">
        <f t="shared" ca="1" si="224"/>
        <v/>
      </c>
      <c r="AT85" s="40" t="str">
        <f t="shared" ca="1" si="225"/>
        <v/>
      </c>
      <c r="AU85" s="93" t="str">
        <f t="shared" ca="1" si="226"/>
        <v/>
      </c>
      <c r="AV85" s="923" t="str">
        <f t="shared" ca="1" si="227"/>
        <v/>
      </c>
      <c r="AW85" s="926" t="str">
        <f t="shared" ca="1" si="228"/>
        <v/>
      </c>
      <c r="AX85" s="925" t="str">
        <f t="shared" ca="1" si="229"/>
        <v/>
      </c>
      <c r="AY85" s="925" t="str">
        <f t="shared" ca="1" si="229"/>
        <v/>
      </c>
      <c r="AZ85" s="925" t="str">
        <f t="shared" ca="1" si="229"/>
        <v/>
      </c>
      <c r="BA85" s="925" t="str">
        <f t="shared" ca="1" si="229"/>
        <v/>
      </c>
      <c r="BB85" s="925" t="str">
        <f t="shared" ca="1" si="230"/>
        <v/>
      </c>
      <c r="BC85" s="925" t="str">
        <f t="shared" ca="1" si="231"/>
        <v/>
      </c>
      <c r="BD85" s="925" t="str">
        <f t="shared" ca="1" si="231"/>
        <v/>
      </c>
      <c r="BE85" s="925" t="str">
        <f t="shared" ca="1" si="231"/>
        <v/>
      </c>
      <c r="BF85" s="77" t="str">
        <f t="shared" ca="1" si="232"/>
        <v/>
      </c>
      <c r="BG85" s="924" t="str">
        <f t="shared" ca="1" si="233"/>
        <v/>
      </c>
      <c r="BH85" s="94">
        <f ca="1">IF(BF85&lt;&gt;"",INDEX('（様式１号）３整理番号表'!$AB$7:$AQ$12,MATCH(BF85,'（様式１号）３整理番号表'!$AA$7:$AA$12,0),MATCH(BG85,'（様式１号）３整理番号表'!$AB$6:$AQ$6,0)),0)</f>
        <v>0</v>
      </c>
      <c r="BI85" s="921" t="str">
        <f t="shared" ca="1" si="234"/>
        <v/>
      </c>
      <c r="BJ85" s="922" t="str">
        <f t="shared" ca="1" si="235"/>
        <v/>
      </c>
      <c r="BK85" s="926" t="str">
        <f t="shared" ca="1" si="236"/>
        <v/>
      </c>
      <c r="BL85" s="922" t="str">
        <f t="shared" ca="1" si="237"/>
        <v/>
      </c>
      <c r="BM85" s="79" t="str">
        <f t="shared" ca="1" si="238"/>
        <v/>
      </c>
      <c r="BN85" s="82" t="str">
        <f t="shared" ca="1" si="239"/>
        <v/>
      </c>
      <c r="BO85" s="83" t="str">
        <f t="shared" ca="1" si="240"/>
        <v/>
      </c>
      <c r="BP85" s="84" t="str">
        <f t="shared" ca="1" si="241"/>
        <v/>
      </c>
      <c r="BQ85" s="82" t="str">
        <f t="shared" ca="1" si="242"/>
        <v/>
      </c>
      <c r="BR85" s="97" t="str">
        <f t="shared" ca="1" si="243"/>
        <v/>
      </c>
      <c r="BS85" s="95" t="str">
        <f t="shared" ca="1" si="244"/>
        <v/>
      </c>
      <c r="BT85" s="184" t="str">
        <f t="shared" ca="1" si="245"/>
        <v/>
      </c>
      <c r="BU85" s="611" t="str">
        <f t="shared" ca="1" si="246"/>
        <v/>
      </c>
      <c r="BV85" s="77" t="str">
        <f t="shared" ca="1" si="247"/>
        <v/>
      </c>
      <c r="BW85" s="85" t="str">
        <f t="shared" ca="1" si="248"/>
        <v/>
      </c>
      <c r="BX85" s="86" t="str">
        <f t="shared" ca="1" si="249"/>
        <v/>
      </c>
      <c r="BY85" s="231">
        <f ca="1">IF('ポイント要件確認等（個別表）'!AD85=1,ROUNDDOWN('ポイント要件確認等（個別表）'!AV85,-3),IF('ポイント要件確認等（個別表）'!AD85=2,ROUNDDOWN('ポイント要件確認等（個別表）'!BH85,-3),IF('ポイント要件確認等（個別表）'!AD85=3,ROUNDDOWN('ポイント要件確認等（個別表）'!BT85,-3),0)))</f>
        <v>0</v>
      </c>
      <c r="BZ85" s="86" t="str">
        <f t="shared" ca="1" si="250"/>
        <v/>
      </c>
      <c r="CA85" s="232" t="str">
        <f t="shared" ca="1" si="251"/>
        <v/>
      </c>
      <c r="CB85" s="232">
        <f t="shared" ca="1" si="252"/>
        <v>0</v>
      </c>
      <c r="CC85" s="86" t="str">
        <f t="shared" ca="1" si="253"/>
        <v/>
      </c>
      <c r="CD85" s="86" t="str">
        <f t="shared" ca="1" si="254"/>
        <v/>
      </c>
      <c r="CE85" s="609"/>
      <c r="CF85" s="86" t="str">
        <f t="shared" ca="1" si="255"/>
        <v/>
      </c>
      <c r="CG85" s="185" t="str">
        <f t="shared" ca="1" si="256"/>
        <v/>
      </c>
      <c r="CH85" s="246" t="str">
        <f t="shared" ca="1" si="257"/>
        <v>含税額</v>
      </c>
      <c r="CI85" s="247" t="str">
        <f t="shared" ca="1" si="258"/>
        <v/>
      </c>
      <c r="CJ85" s="87" t="str">
        <f ca="1">IFERROR(IF(INDIRECT("'("&amp;'２個別表'!EO85&amp;")'!AR"&amp;84+EP85)&lt;&gt;1,"",1),"")</f>
        <v/>
      </c>
      <c r="CK85" s="244" t="str">
        <f t="shared" ca="1" si="259"/>
        <v/>
      </c>
      <c r="CL85" s="235" t="str">
        <f t="shared" ca="1" si="260"/>
        <v/>
      </c>
      <c r="CM85" s="239" t="str">
        <f t="shared" ca="1" si="261"/>
        <v/>
      </c>
      <c r="CN85" s="77" t="str">
        <f t="shared" ca="1" si="262"/>
        <v/>
      </c>
      <c r="CO85" s="93" t="str">
        <f ca="1">IFERROR(VLOOKUP(CN85,'（様式１号）３整理番号表'!$T$5:$V$15,2,FALSE),"")</f>
        <v/>
      </c>
      <c r="CP85" s="924" t="str">
        <f t="shared" ca="1" si="263"/>
        <v/>
      </c>
      <c r="CQ85" s="93" t="str">
        <f ca="1">IFERROR(VLOOKUP(CP85,'（様式１号）３整理番号表'!$T$19:$V$24,2,FALSE),"")</f>
        <v/>
      </c>
      <c r="CR85" s="924" t="str">
        <f ca="1">IFERROR(IF(INDIRECT("'("&amp;'２個別表'!EO85&amp;")'!AV"&amp;84+EP85)&lt;&gt;1,"",1),"")</f>
        <v/>
      </c>
      <c r="CS85" s="232">
        <f t="shared" ca="1" si="264"/>
        <v>0</v>
      </c>
      <c r="CT85" s="248">
        <f t="shared" ca="1" si="265"/>
        <v>0</v>
      </c>
      <c r="CU85" s="376" t="str">
        <f ca="1">IF(ER85="補強",IF(COUNTIFS($Z$11:Z85,Z85,$W$11:W85,1)=1,"１①",""),IF(COUNTIFS($Z$11:Z85,Z85,$W$11:W85,2)=1,"２①",""))</f>
        <v/>
      </c>
      <c r="CV85" s="57" t="str">
        <f t="shared" ca="1" si="266"/>
        <v/>
      </c>
      <c r="CW85" s="927" t="str">
        <f t="shared" ca="1" si="267"/>
        <v/>
      </c>
      <c r="CX85" s="256" t="str">
        <f t="shared" ca="1" si="268"/>
        <v/>
      </c>
      <c r="CY85" s="256" t="str">
        <f t="shared" ca="1" si="269"/>
        <v/>
      </c>
      <c r="CZ85" s="256" t="str">
        <f t="shared" ca="1" si="270"/>
        <v/>
      </c>
      <c r="DA85" s="256" t="str">
        <f t="shared" ca="1" si="271"/>
        <v/>
      </c>
      <c r="DB85" s="316" t="str">
        <f ca="1">IFERROR(VLOOKUP($CU85,'（様式１号）３整理番号表'!$Z$19:$AB$32,3,FALSE),"")</f>
        <v/>
      </c>
      <c r="DC85" s="259" t="str">
        <f t="shared" ca="1" si="272"/>
        <v>-</v>
      </c>
      <c r="DD85" s="618" t="str">
        <f t="shared" ca="1" si="273"/>
        <v/>
      </c>
      <c r="DE85" s="321" t="str">
        <f ca="1">IF(AND(AO85=18,AS85=1),IF(COUNTIFS($Y$11:Y85,Y85,$AS$11:AS85,1)=1,"２②",""),IF($CU85="１①",INDEX(INDIRECT("'("&amp;$EO85&amp;")'!AR116:BB116"),1,MATCH(INDIRECT("'("&amp;$EO85&amp;")'!C118"),INDIRECT("'("&amp;$EO85&amp;")'!AR119:BB119"),0)),""))</f>
        <v/>
      </c>
      <c r="DF85" s="324" t="str">
        <f t="shared" ca="1" si="274"/>
        <v/>
      </c>
      <c r="DG85" s="313" t="str">
        <f t="shared" ca="1" si="275"/>
        <v/>
      </c>
      <c r="DH85" s="313" t="str">
        <f t="shared" ca="1" si="276"/>
        <v/>
      </c>
      <c r="DI85" s="313" t="str">
        <f t="shared" ca="1" si="277"/>
        <v/>
      </c>
      <c r="DJ85" s="313" t="str">
        <f t="shared" ca="1" si="278"/>
        <v/>
      </c>
      <c r="DK85" s="328" t="str">
        <f t="shared" ca="1" si="279"/>
        <v/>
      </c>
      <c r="DL85" s="334" t="str">
        <f t="shared" ca="1" si="280"/>
        <v/>
      </c>
      <c r="DM85" s="915" t="str">
        <f t="shared" ca="1" si="281"/>
        <v/>
      </c>
      <c r="DN85" s="15"/>
      <c r="DO85" s="324"/>
      <c r="DP85" s="16"/>
      <c r="DQ85" s="16"/>
      <c r="DR85" s="16"/>
      <c r="DS85" s="16"/>
      <c r="DT85" s="318" t="str">
        <f>IFERROR(VLOOKUP($DN85,'（様式１号）３整理番号表'!$Z$19:$AB$32,3,FALSE),"")</f>
        <v/>
      </c>
      <c r="DU85" s="259" t="str">
        <f t="shared" si="282"/>
        <v/>
      </c>
      <c r="DV85" s="14"/>
      <c r="DW85" s="17" t="str">
        <f t="shared" ca="1" si="283"/>
        <v/>
      </c>
      <c r="DX85" s="88" t="str">
        <f t="shared" ca="1" si="301"/>
        <v/>
      </c>
      <c r="DZ85" s="339">
        <f t="shared" ca="1" si="284"/>
        <v>0</v>
      </c>
      <c r="EA85" s="339">
        <f t="shared" ca="1" si="284"/>
        <v>0</v>
      </c>
      <c r="EB85" s="339">
        <f t="shared" ca="1" si="284"/>
        <v>0</v>
      </c>
      <c r="EC85" s="339">
        <f t="shared" ca="1" si="284"/>
        <v>0</v>
      </c>
      <c r="ED85" s="339">
        <f t="shared" ca="1" si="284"/>
        <v>0</v>
      </c>
      <c r="EE85" s="339">
        <f t="shared" ca="1" si="284"/>
        <v>0</v>
      </c>
      <c r="EF85" s="339">
        <f t="shared" ca="1" si="284"/>
        <v>0</v>
      </c>
      <c r="EG85" s="339">
        <f t="shared" ca="1" si="284"/>
        <v>0</v>
      </c>
      <c r="EH85" s="339">
        <f t="shared" ca="1" si="284"/>
        <v>0</v>
      </c>
      <c r="EI85" s="339">
        <f t="shared" ca="1" si="284"/>
        <v>0</v>
      </c>
      <c r="EJ85" s="339">
        <f t="shared" ca="1" si="284"/>
        <v>0</v>
      </c>
      <c r="EK85" s="339">
        <f t="shared" ca="1" si="284"/>
        <v>0</v>
      </c>
      <c r="EL85" s="339">
        <f t="shared" ca="1" si="284"/>
        <v>0</v>
      </c>
      <c r="EM85" s="339">
        <f t="shared" ca="1" si="284"/>
        <v>0</v>
      </c>
      <c r="EO85" s="919" t="str">
        <f t="shared" ca="1" si="189"/>
        <v/>
      </c>
      <c r="EP85" s="919" t="str">
        <f t="shared" ca="1" si="285"/>
        <v/>
      </c>
      <c r="EQ85" s="919" t="str">
        <f t="shared" ca="1" si="286"/>
        <v/>
      </c>
      <c r="ER85" s="919" t="str">
        <f t="shared" ca="1" si="287"/>
        <v/>
      </c>
      <c r="ES85" s="919" t="str">
        <f ca="1">IFERROR(INDEX('郵便番号（石川県）'!$A$3:$F$2574,MATCH(INDIRECT("'("&amp;EO85&amp;")'!E7"),'郵便番号（石川県）'!$A$3:$A$2574,0),6),"")</f>
        <v/>
      </c>
      <c r="ET85" s="919" t="str">
        <f ca="1">IFERROR(INDEX('郵便番号（石川県）'!$A$3:$F$2574,MATCH(INDIRECT("'("&amp;$EO85&amp;")'!E7"),'郵便番号（石川県）'!$A$3:$A$2574,0),5),"")</f>
        <v/>
      </c>
      <c r="EU85" s="919" t="str">
        <f t="shared" ca="1" si="288"/>
        <v/>
      </c>
      <c r="EV85" s="919" t="str">
        <f t="shared" ca="1" si="289"/>
        <v/>
      </c>
      <c r="EW85" s="919" t="str">
        <f t="shared" ca="1" si="290"/>
        <v/>
      </c>
      <c r="EX85" s="919" t="str">
        <f t="shared" ca="1" si="291"/>
        <v/>
      </c>
      <c r="EY85" s="919" t="str">
        <f t="shared" ca="1" si="292"/>
        <v/>
      </c>
      <c r="EZ85" s="919" t="str">
        <f t="shared" ca="1" si="293"/>
        <v/>
      </c>
      <c r="FA85" s="919" t="str">
        <f t="shared" ca="1" si="294"/>
        <v/>
      </c>
      <c r="FB85" s="919" t="str">
        <f t="shared" ca="1" si="295"/>
        <v/>
      </c>
      <c r="FC85" s="919" t="str">
        <f t="shared" ca="1" si="296"/>
        <v/>
      </c>
      <c r="FD85" s="627" t="str">
        <f t="shared" ca="1" si="297"/>
        <v/>
      </c>
      <c r="FE85" s="630">
        <v>75</v>
      </c>
      <c r="FF85" s="299" t="str">
        <f t="shared" ca="1" si="298"/>
        <v/>
      </c>
      <c r="FG85" s="993" t="str">
        <f t="shared" ca="1" si="299"/>
        <v/>
      </c>
      <c r="FH85" s="919" t="str">
        <f t="shared" ca="1" si="300"/>
        <v/>
      </c>
      <c r="FI85" s="299">
        <f ca="1">COUNTIF($FH$11:FH85,"■")</f>
        <v>0</v>
      </c>
    </row>
    <row r="86" spans="1:165" ht="34.5" customHeight="1">
      <c r="A86" s="445">
        <f t="shared" ca="1" si="203"/>
        <v>0</v>
      </c>
      <c r="B86" s="446">
        <f>IF(R86&lt;&gt;"",IF(COUNTIF(R$11:R86,R86)=1,MAX(B$11:B85)+1,INDEX(B$11:B85,MATCH(R86,R$11:R85,0),1)),0)</f>
        <v>1</v>
      </c>
      <c r="C86" s="446">
        <f ca="1">IF(T86&lt;&gt;"",IF(COUNTIF(T$11:T86,T86)=1,MAX(C$11:C85)+1,INDEX(C$11:C85,MATCH(T86,T$11:T85,0),1)),0)</f>
        <v>0</v>
      </c>
      <c r="D86" s="446">
        <f ca="1">IF(U86&lt;&gt;"",IF(COUNTIF(U$11:U86,U86)=1,MAX(D$11:D85)+1,INDEX(D$11:D85,MATCH(U86,U$11:U85,0),1)),0)</f>
        <v>0</v>
      </c>
      <c r="E86" s="446">
        <f ca="1">IF(S86&lt;&gt;"",IF(COUNTIF(S$11:S86,S86)=1,MAX(E$11:E85)+1,INDEX(E$11:E85,MATCH(S86,S$11:S85,0),1)),0)</f>
        <v>0</v>
      </c>
      <c r="F86" s="446">
        <f ca="1">IF(Z86&lt;&gt;"",IF(COUNTIF(Z$11:Z86,Z86)=1,MAX(F$11:F85)+1,INDEX(F$11:F85,MATCH(Z86,Z$11:Z85,0),1)),0)</f>
        <v>0</v>
      </c>
      <c r="G86" s="447" cm="1">
        <f t="array" aca="1" ref="G86" ca="1">IF(Z86&lt;&gt;"",IF(COUNTIFS(Z$11:Z86,Z86,W$11:W86,W86)=1,MAX(G$11:G85)+1,INDEX(G$11:G85,MATCH(Z86&amp;W86,Z$11:Z85&amp;W$11:W86,0),1)),0)</f>
        <v>0</v>
      </c>
      <c r="H86" s="447">
        <f t="shared" ca="1" si="204"/>
        <v>0</v>
      </c>
      <c r="I86" s="447">
        <f ca="1">IF(T86="",0,IF(COUNTIF(T$11:T86,T86)=1,1,0))</f>
        <v>0</v>
      </c>
      <c r="J86" s="447">
        <f ca="1">IF(U86="",0,IF(COUNTIF(U$11:U86,U86)=1,1,0))</f>
        <v>0</v>
      </c>
      <c r="K86" s="447">
        <f ca="1">IF(S86="",0,IF(COUNTIF(S$11:S86,S86)=1,1,0))</f>
        <v>0</v>
      </c>
      <c r="L86" s="446">
        <f ca="1">IF(Z86="",0,IF(COUNTIF(Z$11:Z86,Z86)=1,1,0))</f>
        <v>0</v>
      </c>
      <c r="M86" s="767">
        <f ca="1">IF($W86=2,IF(COUNTIFS($W$11:$W86,2,$Z$11:$Z86,$Z86)=1,1,0),0)</f>
        <v>0</v>
      </c>
      <c r="N86" s="767">
        <f ca="1">IF($W86=1,IF(COUNTIFS($W$11:$W86,2,$Z$11:$Z86,$Z86)=1,1,0),0)</f>
        <v>0</v>
      </c>
      <c r="O86" s="446">
        <f ca="1">IF(H86=0,0,IF(COUNTIF(Z$11:Z86,Z86)=1,1,0))</f>
        <v>0</v>
      </c>
      <c r="P86" s="448" t="str">
        <f t="shared" ca="1" si="205"/>
        <v>石川県</v>
      </c>
      <c r="Q86" s="89">
        <f t="shared" ca="1" si="206"/>
        <v>76</v>
      </c>
      <c r="R86" s="170" t="s">
        <v>459</v>
      </c>
      <c r="S86" s="357" t="str">
        <f t="shared" ca="1" si="207"/>
        <v/>
      </c>
      <c r="T86" s="357" t="str">
        <f t="shared" ca="1" si="208"/>
        <v/>
      </c>
      <c r="U86" s="58" t="str">
        <f t="shared" ca="1" si="209"/>
        <v/>
      </c>
      <c r="V86" s="58" t="str">
        <f t="shared" ca="1" si="210"/>
        <v/>
      </c>
      <c r="W86" s="920" t="str">
        <f t="shared" ca="1" si="211"/>
        <v/>
      </c>
      <c r="X86" s="369">
        <f ca="1">IFERROR(VLOOKUP(W86,'（様式１号）３整理番号表'!$B$4:$H$5,2,FALSE),0)</f>
        <v>0</v>
      </c>
      <c r="Y86" s="768" t="str" cm="1">
        <f t="array" aca="1" ref="Y86" ca="1">IF(AND(D86=0,F86=0),"",IF(COUNTIF(D$11:D86,D86)=1,1,IF(COUNTIFS(D$11:D86,D86,F$11:F86,F86)=1,INDEX((D$11:D86,F$11:F86,Y$11:Y86),MATCH(_xlfn.MAXIFS(F$11:F85,D$11:D85,D86),$F$11:F86,0),1,3)+1,INDEX((D$11:D86,F$11:F86,Y$11:Y86),MATCH(D86&amp;F86,D$11:D86&amp;F$11:F86,0),1,3))))</f>
        <v/>
      </c>
      <c r="Z86" s="40" t="str">
        <f t="shared" ca="1" si="212"/>
        <v/>
      </c>
      <c r="AA86" s="924" t="str">
        <f t="shared" ca="1" si="213"/>
        <v/>
      </c>
      <c r="AB86" s="93">
        <f ca="1">IFERROR(VLOOKUP(AA86,'（様式１号）３整理番号表'!$B$10:$H$16,2,FALSE),0)</f>
        <v>0</v>
      </c>
      <c r="AC86" s="924" t="str">
        <f t="shared" ca="1" si="214"/>
        <v/>
      </c>
      <c r="AD86" s="924" t="str">
        <f t="shared" ca="1" si="215"/>
        <v/>
      </c>
      <c r="AE86" s="93">
        <f ca="1">IFERROR(VLOOKUP(AD86,'（様式１号）３整理番号表'!$B$21:$H$22,2,FALSE),0)</f>
        <v>0</v>
      </c>
      <c r="AF86" s="924" t="str">
        <f t="shared" ca="1" si="216"/>
        <v/>
      </c>
      <c r="AG86" s="93">
        <f ca="1">IFERROR(VLOOKUP(AF86,'（様式１号）３整理番号表'!$B$26:$H$31,2,FALSE),0)</f>
        <v>0</v>
      </c>
      <c r="AH86" s="924" t="str">
        <f t="shared" ca="1" si="217"/>
        <v/>
      </c>
      <c r="AI86" s="93">
        <f ca="1">IFERROR(VLOOKUP(AH86,'（様式１号）３整理番号表'!$J$5:$N$59,2,FALSE),0)</f>
        <v>0</v>
      </c>
      <c r="AJ86" s="77" t="str">
        <f t="shared" ca="1" si="218"/>
        <v/>
      </c>
      <c r="AK86" s="93">
        <f ca="1">IFERROR(VLOOKUP(AJ86,'（様式１号）３整理番号表'!$P$5:$R$29,2,FALSE),0)</f>
        <v>0</v>
      </c>
      <c r="AL86" s="921" t="str">
        <f t="shared" ca="1" si="219"/>
        <v/>
      </c>
      <c r="AM86" s="921" t="str">
        <f t="shared" ca="1" si="220"/>
        <v/>
      </c>
      <c r="AN86" s="921"/>
      <c r="AO86" s="77" t="str">
        <f t="shared" ca="1" si="221"/>
        <v/>
      </c>
      <c r="AP86" s="93">
        <f ca="1">IFERROR(VLOOKUP(AO86,'（様式１号）３整理番号表'!$P$5:$R$29,2,FALSE),0)</f>
        <v>0</v>
      </c>
      <c r="AQ86" s="924" t="str">
        <f t="shared" ca="1" si="222"/>
        <v/>
      </c>
      <c r="AR86" s="93">
        <f t="shared" ca="1" si="223"/>
        <v>0</v>
      </c>
      <c r="AS86" s="924" t="str">
        <f t="shared" ca="1" si="224"/>
        <v/>
      </c>
      <c r="AT86" s="40" t="str">
        <f t="shared" ca="1" si="225"/>
        <v/>
      </c>
      <c r="AU86" s="93" t="str">
        <f t="shared" ca="1" si="226"/>
        <v/>
      </c>
      <c r="AV86" s="923" t="str">
        <f t="shared" ca="1" si="227"/>
        <v/>
      </c>
      <c r="AW86" s="926" t="str">
        <f t="shared" ca="1" si="228"/>
        <v/>
      </c>
      <c r="AX86" s="925" t="str">
        <f t="shared" ca="1" si="229"/>
        <v/>
      </c>
      <c r="AY86" s="925" t="str">
        <f t="shared" ca="1" si="229"/>
        <v/>
      </c>
      <c r="AZ86" s="925" t="str">
        <f t="shared" ca="1" si="229"/>
        <v/>
      </c>
      <c r="BA86" s="925" t="str">
        <f t="shared" ca="1" si="229"/>
        <v/>
      </c>
      <c r="BB86" s="925" t="str">
        <f t="shared" ca="1" si="230"/>
        <v/>
      </c>
      <c r="BC86" s="925" t="str">
        <f t="shared" ca="1" si="231"/>
        <v/>
      </c>
      <c r="BD86" s="925" t="str">
        <f t="shared" ca="1" si="231"/>
        <v/>
      </c>
      <c r="BE86" s="925" t="str">
        <f t="shared" ca="1" si="231"/>
        <v/>
      </c>
      <c r="BF86" s="77" t="str">
        <f t="shared" ca="1" si="232"/>
        <v/>
      </c>
      <c r="BG86" s="924" t="str">
        <f t="shared" ca="1" si="233"/>
        <v/>
      </c>
      <c r="BH86" s="94">
        <f ca="1">IF(BF86&lt;&gt;"",INDEX('（様式１号）３整理番号表'!$AB$7:$AQ$12,MATCH(BF86,'（様式１号）３整理番号表'!$AA$7:$AA$12,0),MATCH(BG86,'（様式１号）３整理番号表'!$AB$6:$AQ$6,0)),0)</f>
        <v>0</v>
      </c>
      <c r="BI86" s="921" t="str">
        <f t="shared" ca="1" si="234"/>
        <v/>
      </c>
      <c r="BJ86" s="922" t="str">
        <f t="shared" ca="1" si="235"/>
        <v/>
      </c>
      <c r="BK86" s="926" t="str">
        <f t="shared" ca="1" si="236"/>
        <v/>
      </c>
      <c r="BL86" s="922" t="str">
        <f t="shared" ca="1" si="237"/>
        <v/>
      </c>
      <c r="BM86" s="79" t="str">
        <f t="shared" ca="1" si="238"/>
        <v/>
      </c>
      <c r="BN86" s="82" t="str">
        <f t="shared" ca="1" si="239"/>
        <v/>
      </c>
      <c r="BO86" s="83" t="str">
        <f t="shared" ca="1" si="240"/>
        <v/>
      </c>
      <c r="BP86" s="84" t="str">
        <f t="shared" ca="1" si="241"/>
        <v/>
      </c>
      <c r="BQ86" s="82" t="str">
        <f t="shared" ca="1" si="242"/>
        <v/>
      </c>
      <c r="BR86" s="97" t="str">
        <f t="shared" ca="1" si="243"/>
        <v/>
      </c>
      <c r="BS86" s="95" t="str">
        <f t="shared" ca="1" si="244"/>
        <v/>
      </c>
      <c r="BT86" s="184" t="str">
        <f t="shared" ca="1" si="245"/>
        <v/>
      </c>
      <c r="BU86" s="611" t="str">
        <f t="shared" ca="1" si="246"/>
        <v/>
      </c>
      <c r="BV86" s="77" t="str">
        <f t="shared" ca="1" si="247"/>
        <v/>
      </c>
      <c r="BW86" s="85" t="str">
        <f t="shared" ca="1" si="248"/>
        <v/>
      </c>
      <c r="BX86" s="86" t="str">
        <f t="shared" ca="1" si="249"/>
        <v/>
      </c>
      <c r="BY86" s="231">
        <f ca="1">IF('ポイント要件確認等（個別表）'!AD86=1,ROUNDDOWN('ポイント要件確認等（個別表）'!AV86,-3),IF('ポイント要件確認等（個別表）'!AD86=2,ROUNDDOWN('ポイント要件確認等（個別表）'!BH86,-3),IF('ポイント要件確認等（個別表）'!AD86=3,ROUNDDOWN('ポイント要件確認等（個別表）'!BT86,-3),0)))</f>
        <v>0</v>
      </c>
      <c r="BZ86" s="86" t="str">
        <f t="shared" ca="1" si="250"/>
        <v/>
      </c>
      <c r="CA86" s="232" t="str">
        <f t="shared" ca="1" si="251"/>
        <v/>
      </c>
      <c r="CB86" s="232">
        <f t="shared" ca="1" si="252"/>
        <v>0</v>
      </c>
      <c r="CC86" s="86" t="str">
        <f t="shared" ca="1" si="253"/>
        <v/>
      </c>
      <c r="CD86" s="86" t="str">
        <f t="shared" ca="1" si="254"/>
        <v/>
      </c>
      <c r="CE86" s="609"/>
      <c r="CF86" s="86" t="str">
        <f t="shared" ca="1" si="255"/>
        <v/>
      </c>
      <c r="CG86" s="185" t="str">
        <f t="shared" ca="1" si="256"/>
        <v/>
      </c>
      <c r="CH86" s="246" t="str">
        <f t="shared" ca="1" si="257"/>
        <v>含税額</v>
      </c>
      <c r="CI86" s="247" t="str">
        <f t="shared" ca="1" si="258"/>
        <v/>
      </c>
      <c r="CJ86" s="87" t="str">
        <f ca="1">IFERROR(IF(INDIRECT("'("&amp;'２個別表'!EO86&amp;")'!AR"&amp;84+EP86)&lt;&gt;1,"",1),"")</f>
        <v/>
      </c>
      <c r="CK86" s="244" t="str">
        <f t="shared" ca="1" si="259"/>
        <v/>
      </c>
      <c r="CL86" s="235" t="str">
        <f t="shared" ca="1" si="260"/>
        <v/>
      </c>
      <c r="CM86" s="239" t="str">
        <f t="shared" ca="1" si="261"/>
        <v/>
      </c>
      <c r="CN86" s="77" t="str">
        <f t="shared" ca="1" si="262"/>
        <v/>
      </c>
      <c r="CO86" s="93" t="str">
        <f ca="1">IFERROR(VLOOKUP(CN86,'（様式１号）３整理番号表'!$T$5:$V$15,2,FALSE),"")</f>
        <v/>
      </c>
      <c r="CP86" s="924" t="str">
        <f t="shared" ca="1" si="263"/>
        <v/>
      </c>
      <c r="CQ86" s="93" t="str">
        <f ca="1">IFERROR(VLOOKUP(CP86,'（様式１号）３整理番号表'!$T$19:$V$24,2,FALSE),"")</f>
        <v/>
      </c>
      <c r="CR86" s="924" t="str">
        <f ca="1">IFERROR(IF(INDIRECT("'("&amp;'２個別表'!EO86&amp;")'!AV"&amp;84+EP86)&lt;&gt;1,"",1),"")</f>
        <v/>
      </c>
      <c r="CS86" s="232">
        <f t="shared" ca="1" si="264"/>
        <v>0</v>
      </c>
      <c r="CT86" s="248">
        <f t="shared" ca="1" si="265"/>
        <v>0</v>
      </c>
      <c r="CU86" s="376" t="str">
        <f ca="1">IF(ER86="補強",IF(COUNTIFS($Z$11:Z86,Z86,$W$11:W86,1)=1,"１①",""),IF(COUNTIFS($Z$11:Z86,Z86,$W$11:W86,2)=1,"２①",""))</f>
        <v/>
      </c>
      <c r="CV86" s="57" t="str">
        <f t="shared" ca="1" si="266"/>
        <v/>
      </c>
      <c r="CW86" s="927" t="str">
        <f t="shared" ca="1" si="267"/>
        <v/>
      </c>
      <c r="CX86" s="256" t="str">
        <f t="shared" ca="1" si="268"/>
        <v/>
      </c>
      <c r="CY86" s="256" t="str">
        <f t="shared" ca="1" si="269"/>
        <v/>
      </c>
      <c r="CZ86" s="256" t="str">
        <f t="shared" ca="1" si="270"/>
        <v/>
      </c>
      <c r="DA86" s="256" t="str">
        <f t="shared" ca="1" si="271"/>
        <v/>
      </c>
      <c r="DB86" s="316" t="str">
        <f ca="1">IFERROR(VLOOKUP($CU86,'（様式１号）３整理番号表'!$Z$19:$AB$32,3,FALSE),"")</f>
        <v/>
      </c>
      <c r="DC86" s="259" t="str">
        <f t="shared" ca="1" si="272"/>
        <v>-</v>
      </c>
      <c r="DD86" s="618" t="str">
        <f t="shared" ca="1" si="273"/>
        <v/>
      </c>
      <c r="DE86" s="321" t="str">
        <f ca="1">IF(AND(AO86=18,AS86=1),IF(COUNTIFS($Y$11:Y86,Y86,$AS$11:AS86,1)=1,"２②",""),IF($CU86="１①",INDEX(INDIRECT("'("&amp;$EO86&amp;")'!AR116:BB116"),1,MATCH(INDIRECT("'("&amp;$EO86&amp;")'!C118"),INDIRECT("'("&amp;$EO86&amp;")'!AR119:BB119"),0)),""))</f>
        <v/>
      </c>
      <c r="DF86" s="324" t="str">
        <f t="shared" ca="1" si="274"/>
        <v/>
      </c>
      <c r="DG86" s="313" t="str">
        <f t="shared" ca="1" si="275"/>
        <v/>
      </c>
      <c r="DH86" s="313" t="str">
        <f t="shared" ca="1" si="276"/>
        <v/>
      </c>
      <c r="DI86" s="313" t="str">
        <f t="shared" ca="1" si="277"/>
        <v/>
      </c>
      <c r="DJ86" s="313" t="str">
        <f t="shared" ca="1" si="278"/>
        <v/>
      </c>
      <c r="DK86" s="328" t="str">
        <f t="shared" ca="1" si="279"/>
        <v/>
      </c>
      <c r="DL86" s="334" t="str">
        <f t="shared" ca="1" si="280"/>
        <v/>
      </c>
      <c r="DM86" s="915" t="str">
        <f t="shared" ca="1" si="281"/>
        <v/>
      </c>
      <c r="DN86" s="15"/>
      <c r="DO86" s="324"/>
      <c r="DP86" s="16"/>
      <c r="DQ86" s="16"/>
      <c r="DR86" s="16"/>
      <c r="DS86" s="16"/>
      <c r="DT86" s="318" t="str">
        <f>IFERROR(VLOOKUP($DN86,'（様式１号）３整理番号表'!$Z$19:$AB$32,3,FALSE),"")</f>
        <v/>
      </c>
      <c r="DU86" s="259" t="str">
        <f t="shared" si="282"/>
        <v/>
      </c>
      <c r="DV86" s="14"/>
      <c r="DW86" s="17" t="str">
        <f t="shared" ca="1" si="283"/>
        <v/>
      </c>
      <c r="DX86" s="88" t="str">
        <f t="shared" ca="1" si="301"/>
        <v/>
      </c>
      <c r="DZ86" s="339">
        <f t="shared" ca="1" si="284"/>
        <v>0</v>
      </c>
      <c r="EA86" s="339">
        <f t="shared" ca="1" si="284"/>
        <v>0</v>
      </c>
      <c r="EB86" s="339">
        <f t="shared" ca="1" si="284"/>
        <v>0</v>
      </c>
      <c r="EC86" s="339">
        <f t="shared" ca="1" si="284"/>
        <v>0</v>
      </c>
      <c r="ED86" s="339">
        <f t="shared" ca="1" si="284"/>
        <v>0</v>
      </c>
      <c r="EE86" s="339">
        <f t="shared" ca="1" si="284"/>
        <v>0</v>
      </c>
      <c r="EF86" s="339">
        <f t="shared" ca="1" si="284"/>
        <v>0</v>
      </c>
      <c r="EG86" s="339">
        <f t="shared" ca="1" si="284"/>
        <v>0</v>
      </c>
      <c r="EH86" s="339">
        <f t="shared" ca="1" si="284"/>
        <v>0</v>
      </c>
      <c r="EI86" s="339">
        <f t="shared" ca="1" si="284"/>
        <v>0</v>
      </c>
      <c r="EJ86" s="339">
        <f t="shared" ca="1" si="284"/>
        <v>0</v>
      </c>
      <c r="EK86" s="339">
        <f t="shared" ca="1" si="284"/>
        <v>0</v>
      </c>
      <c r="EL86" s="339">
        <f t="shared" ca="1" si="284"/>
        <v>0</v>
      </c>
      <c r="EM86" s="339">
        <f t="shared" ca="1" si="284"/>
        <v>0</v>
      </c>
      <c r="EO86" s="919" t="str">
        <f t="shared" ca="1" si="189"/>
        <v/>
      </c>
      <c r="EP86" s="919" t="str">
        <f t="shared" ca="1" si="285"/>
        <v/>
      </c>
      <c r="EQ86" s="919" t="str">
        <f t="shared" ca="1" si="286"/>
        <v/>
      </c>
      <c r="ER86" s="919" t="str">
        <f t="shared" ca="1" si="287"/>
        <v/>
      </c>
      <c r="ES86" s="919" t="str">
        <f ca="1">IFERROR(INDEX('郵便番号（石川県）'!$A$3:$F$2574,MATCH(INDIRECT("'("&amp;EO86&amp;")'!E7"),'郵便番号（石川県）'!$A$3:$A$2574,0),6),"")</f>
        <v/>
      </c>
      <c r="ET86" s="919" t="str">
        <f ca="1">IFERROR(INDEX('郵便番号（石川県）'!$A$3:$F$2574,MATCH(INDIRECT("'("&amp;$EO86&amp;")'!E7"),'郵便番号（石川県）'!$A$3:$A$2574,0),5),"")</f>
        <v/>
      </c>
      <c r="EU86" s="919" t="str">
        <f t="shared" ca="1" si="288"/>
        <v/>
      </c>
      <c r="EV86" s="919" t="str">
        <f t="shared" ca="1" si="289"/>
        <v/>
      </c>
      <c r="EW86" s="919" t="str">
        <f t="shared" ca="1" si="290"/>
        <v/>
      </c>
      <c r="EX86" s="919" t="str">
        <f t="shared" ca="1" si="291"/>
        <v/>
      </c>
      <c r="EY86" s="919" t="str">
        <f t="shared" ca="1" si="292"/>
        <v/>
      </c>
      <c r="EZ86" s="919" t="str">
        <f t="shared" ca="1" si="293"/>
        <v/>
      </c>
      <c r="FA86" s="919" t="str">
        <f t="shared" ca="1" si="294"/>
        <v/>
      </c>
      <c r="FB86" s="919" t="str">
        <f t="shared" ca="1" si="295"/>
        <v/>
      </c>
      <c r="FC86" s="919" t="str">
        <f t="shared" ca="1" si="296"/>
        <v/>
      </c>
      <c r="FD86" s="627" t="str">
        <f t="shared" ca="1" si="297"/>
        <v/>
      </c>
      <c r="FE86" s="630">
        <v>76</v>
      </c>
      <c r="FF86" s="299" t="str">
        <f t="shared" ca="1" si="298"/>
        <v/>
      </c>
      <c r="FG86" s="993" t="str">
        <f t="shared" ca="1" si="299"/>
        <v/>
      </c>
      <c r="FH86" s="919" t="str">
        <f t="shared" ca="1" si="300"/>
        <v/>
      </c>
      <c r="FI86" s="299">
        <f ca="1">COUNTIF($FH$11:FH86,"■")</f>
        <v>0</v>
      </c>
    </row>
    <row r="87" spans="1:165" ht="34.5" customHeight="1">
      <c r="A87" s="445">
        <f t="shared" ca="1" si="203"/>
        <v>0</v>
      </c>
      <c r="B87" s="446">
        <f>IF(R87&lt;&gt;"",IF(COUNTIF(R$11:R87,R87)=1,MAX(B$11:B86)+1,INDEX(B$11:B86,MATCH(R87,R$11:R86,0),1)),0)</f>
        <v>1</v>
      </c>
      <c r="C87" s="446">
        <f ca="1">IF(T87&lt;&gt;"",IF(COUNTIF(T$11:T87,T87)=1,MAX(C$11:C86)+1,INDEX(C$11:C86,MATCH(T87,T$11:T86,0),1)),0)</f>
        <v>0</v>
      </c>
      <c r="D87" s="446">
        <f ca="1">IF(U87&lt;&gt;"",IF(COUNTIF(U$11:U87,U87)=1,MAX(D$11:D86)+1,INDEX(D$11:D86,MATCH(U87,U$11:U86,0),1)),0)</f>
        <v>0</v>
      </c>
      <c r="E87" s="446">
        <f ca="1">IF(S87&lt;&gt;"",IF(COUNTIF(S$11:S87,S87)=1,MAX(E$11:E86)+1,INDEX(E$11:E86,MATCH(S87,S$11:S86,0),1)),0)</f>
        <v>0</v>
      </c>
      <c r="F87" s="446">
        <f ca="1">IF(Z87&lt;&gt;"",IF(COUNTIF(Z$11:Z87,Z87)=1,MAX(F$11:F86)+1,INDEX(F$11:F86,MATCH(Z87,Z$11:Z86,0),1)),0)</f>
        <v>0</v>
      </c>
      <c r="G87" s="447" cm="1">
        <f t="array" aca="1" ref="G87" ca="1">IF(Z87&lt;&gt;"",IF(COUNTIFS(Z$11:Z87,Z87,W$11:W87,W87)=1,MAX(G$11:G86)+1,INDEX(G$11:G86,MATCH(Z87&amp;W87,Z$11:Z86&amp;W$11:W87,0),1)),0)</f>
        <v>0</v>
      </c>
      <c r="H87" s="447">
        <f t="shared" ca="1" si="204"/>
        <v>0</v>
      </c>
      <c r="I87" s="447">
        <f ca="1">IF(T87="",0,IF(COUNTIF(T$11:T87,T87)=1,1,0))</f>
        <v>0</v>
      </c>
      <c r="J87" s="447">
        <f ca="1">IF(U87="",0,IF(COUNTIF(U$11:U87,U87)=1,1,0))</f>
        <v>0</v>
      </c>
      <c r="K87" s="447">
        <f ca="1">IF(S87="",0,IF(COUNTIF(S$11:S87,S87)=1,1,0))</f>
        <v>0</v>
      </c>
      <c r="L87" s="446">
        <f ca="1">IF(Z87="",0,IF(COUNTIF(Z$11:Z87,Z87)=1,1,0))</f>
        <v>0</v>
      </c>
      <c r="M87" s="767">
        <f ca="1">IF($W87=2,IF(COUNTIFS($W$11:$W87,2,$Z$11:$Z87,$Z87)=1,1,0),0)</f>
        <v>0</v>
      </c>
      <c r="N87" s="767">
        <f ca="1">IF($W87=1,IF(COUNTIFS($W$11:$W87,2,$Z$11:$Z87,$Z87)=1,1,0),0)</f>
        <v>0</v>
      </c>
      <c r="O87" s="446">
        <f ca="1">IF(H87=0,0,IF(COUNTIF(Z$11:Z87,Z87)=1,1,0))</f>
        <v>0</v>
      </c>
      <c r="P87" s="448" t="str">
        <f t="shared" ca="1" si="205"/>
        <v>石川県</v>
      </c>
      <c r="Q87" s="89">
        <f t="shared" ca="1" si="206"/>
        <v>77</v>
      </c>
      <c r="R87" s="170" t="s">
        <v>459</v>
      </c>
      <c r="S87" s="357" t="str">
        <f t="shared" ca="1" si="207"/>
        <v/>
      </c>
      <c r="T87" s="357" t="str">
        <f t="shared" ca="1" si="208"/>
        <v/>
      </c>
      <c r="U87" s="58" t="str">
        <f t="shared" ca="1" si="209"/>
        <v/>
      </c>
      <c r="V87" s="58" t="str">
        <f t="shared" ca="1" si="210"/>
        <v/>
      </c>
      <c r="W87" s="920" t="str">
        <f t="shared" ca="1" si="211"/>
        <v/>
      </c>
      <c r="X87" s="369">
        <f ca="1">IFERROR(VLOOKUP(W87,'（様式１号）３整理番号表'!$B$4:$H$5,2,FALSE),0)</f>
        <v>0</v>
      </c>
      <c r="Y87" s="768" t="str" cm="1">
        <f t="array" aca="1" ref="Y87" ca="1">IF(AND(D87=0,F87=0),"",IF(COUNTIF(D$11:D87,D87)=1,1,IF(COUNTIFS(D$11:D87,D87,F$11:F87,F87)=1,INDEX((D$11:D87,F$11:F87,Y$11:Y87),MATCH(_xlfn.MAXIFS(F$11:F86,D$11:D86,D87),$F$11:F87,0),1,3)+1,INDEX((D$11:D87,F$11:F87,Y$11:Y87),MATCH(D87&amp;F87,D$11:D87&amp;F$11:F87,0),1,3))))</f>
        <v/>
      </c>
      <c r="Z87" s="40" t="str">
        <f t="shared" ca="1" si="212"/>
        <v/>
      </c>
      <c r="AA87" s="924" t="str">
        <f t="shared" ca="1" si="213"/>
        <v/>
      </c>
      <c r="AB87" s="93">
        <f ca="1">IFERROR(VLOOKUP(AA87,'（様式１号）３整理番号表'!$B$10:$H$16,2,FALSE),0)</f>
        <v>0</v>
      </c>
      <c r="AC87" s="924" t="str">
        <f t="shared" ca="1" si="214"/>
        <v/>
      </c>
      <c r="AD87" s="924" t="str">
        <f t="shared" ca="1" si="215"/>
        <v/>
      </c>
      <c r="AE87" s="93">
        <f ca="1">IFERROR(VLOOKUP(AD87,'（様式１号）３整理番号表'!$B$21:$H$22,2,FALSE),0)</f>
        <v>0</v>
      </c>
      <c r="AF87" s="924" t="str">
        <f t="shared" ca="1" si="216"/>
        <v/>
      </c>
      <c r="AG87" s="93">
        <f ca="1">IFERROR(VLOOKUP(AF87,'（様式１号）３整理番号表'!$B$26:$H$31,2,FALSE),0)</f>
        <v>0</v>
      </c>
      <c r="AH87" s="924" t="str">
        <f t="shared" ca="1" si="217"/>
        <v/>
      </c>
      <c r="AI87" s="93">
        <f ca="1">IFERROR(VLOOKUP(AH87,'（様式１号）３整理番号表'!$J$5:$N$59,2,FALSE),0)</f>
        <v>0</v>
      </c>
      <c r="AJ87" s="77" t="str">
        <f t="shared" ca="1" si="218"/>
        <v/>
      </c>
      <c r="AK87" s="93">
        <f ca="1">IFERROR(VLOOKUP(AJ87,'（様式１号）３整理番号表'!$P$5:$R$29,2,FALSE),0)</f>
        <v>0</v>
      </c>
      <c r="AL87" s="921" t="str">
        <f t="shared" ca="1" si="219"/>
        <v/>
      </c>
      <c r="AM87" s="921" t="str">
        <f t="shared" ca="1" si="220"/>
        <v/>
      </c>
      <c r="AN87" s="921"/>
      <c r="AO87" s="77" t="str">
        <f t="shared" ca="1" si="221"/>
        <v/>
      </c>
      <c r="AP87" s="93">
        <f ca="1">IFERROR(VLOOKUP(AO87,'（様式１号）３整理番号表'!$P$5:$R$29,2,FALSE),0)</f>
        <v>0</v>
      </c>
      <c r="AQ87" s="924" t="str">
        <f t="shared" ca="1" si="222"/>
        <v/>
      </c>
      <c r="AR87" s="93">
        <f t="shared" ca="1" si="223"/>
        <v>0</v>
      </c>
      <c r="AS87" s="924" t="str">
        <f t="shared" ca="1" si="224"/>
        <v/>
      </c>
      <c r="AT87" s="40" t="str">
        <f t="shared" ca="1" si="225"/>
        <v/>
      </c>
      <c r="AU87" s="93" t="str">
        <f t="shared" ca="1" si="226"/>
        <v/>
      </c>
      <c r="AV87" s="923" t="str">
        <f t="shared" ca="1" si="227"/>
        <v/>
      </c>
      <c r="AW87" s="926" t="str">
        <f t="shared" ca="1" si="228"/>
        <v/>
      </c>
      <c r="AX87" s="925" t="str">
        <f t="shared" ca="1" si="229"/>
        <v/>
      </c>
      <c r="AY87" s="925" t="str">
        <f t="shared" ca="1" si="229"/>
        <v/>
      </c>
      <c r="AZ87" s="925" t="str">
        <f t="shared" ca="1" si="229"/>
        <v/>
      </c>
      <c r="BA87" s="925" t="str">
        <f t="shared" ca="1" si="229"/>
        <v/>
      </c>
      <c r="BB87" s="925" t="str">
        <f t="shared" ca="1" si="230"/>
        <v/>
      </c>
      <c r="BC87" s="925" t="str">
        <f t="shared" ca="1" si="231"/>
        <v/>
      </c>
      <c r="BD87" s="925" t="str">
        <f t="shared" ca="1" si="231"/>
        <v/>
      </c>
      <c r="BE87" s="925" t="str">
        <f t="shared" ca="1" si="231"/>
        <v/>
      </c>
      <c r="BF87" s="77" t="str">
        <f t="shared" ca="1" si="232"/>
        <v/>
      </c>
      <c r="BG87" s="924" t="str">
        <f t="shared" ca="1" si="233"/>
        <v/>
      </c>
      <c r="BH87" s="94">
        <f ca="1">IF(BF87&lt;&gt;"",INDEX('（様式１号）３整理番号表'!$AB$7:$AQ$12,MATCH(BF87,'（様式１号）３整理番号表'!$AA$7:$AA$12,0),MATCH(BG87,'（様式１号）３整理番号表'!$AB$6:$AQ$6,0)),0)</f>
        <v>0</v>
      </c>
      <c r="BI87" s="921" t="str">
        <f t="shared" ca="1" si="234"/>
        <v/>
      </c>
      <c r="BJ87" s="922" t="str">
        <f t="shared" ca="1" si="235"/>
        <v/>
      </c>
      <c r="BK87" s="926" t="str">
        <f t="shared" ca="1" si="236"/>
        <v/>
      </c>
      <c r="BL87" s="922" t="str">
        <f t="shared" ca="1" si="237"/>
        <v/>
      </c>
      <c r="BM87" s="79" t="str">
        <f t="shared" ca="1" si="238"/>
        <v/>
      </c>
      <c r="BN87" s="82" t="str">
        <f t="shared" ca="1" si="239"/>
        <v/>
      </c>
      <c r="BO87" s="83" t="str">
        <f t="shared" ca="1" si="240"/>
        <v/>
      </c>
      <c r="BP87" s="84" t="str">
        <f t="shared" ca="1" si="241"/>
        <v/>
      </c>
      <c r="BQ87" s="82" t="str">
        <f t="shared" ca="1" si="242"/>
        <v/>
      </c>
      <c r="BR87" s="97" t="str">
        <f t="shared" ca="1" si="243"/>
        <v/>
      </c>
      <c r="BS87" s="95" t="str">
        <f t="shared" ca="1" si="244"/>
        <v/>
      </c>
      <c r="BT87" s="184" t="str">
        <f t="shared" ca="1" si="245"/>
        <v/>
      </c>
      <c r="BU87" s="611" t="str">
        <f t="shared" ca="1" si="246"/>
        <v/>
      </c>
      <c r="BV87" s="77" t="str">
        <f t="shared" ca="1" si="247"/>
        <v/>
      </c>
      <c r="BW87" s="85" t="str">
        <f t="shared" ca="1" si="248"/>
        <v/>
      </c>
      <c r="BX87" s="86" t="str">
        <f t="shared" ca="1" si="249"/>
        <v/>
      </c>
      <c r="BY87" s="231">
        <f ca="1">IF('ポイント要件確認等（個別表）'!AD87=1,ROUNDDOWN('ポイント要件確認等（個別表）'!AV87,-3),IF('ポイント要件確認等（個別表）'!AD87=2,ROUNDDOWN('ポイント要件確認等（個別表）'!BH87,-3),IF('ポイント要件確認等（個別表）'!AD87=3,ROUNDDOWN('ポイント要件確認等（個別表）'!BT87,-3),0)))</f>
        <v>0</v>
      </c>
      <c r="BZ87" s="86" t="str">
        <f t="shared" ca="1" si="250"/>
        <v/>
      </c>
      <c r="CA87" s="232" t="str">
        <f t="shared" ca="1" si="251"/>
        <v/>
      </c>
      <c r="CB87" s="232">
        <f t="shared" ca="1" si="252"/>
        <v>0</v>
      </c>
      <c r="CC87" s="86" t="str">
        <f t="shared" ca="1" si="253"/>
        <v/>
      </c>
      <c r="CD87" s="86" t="str">
        <f t="shared" ca="1" si="254"/>
        <v/>
      </c>
      <c r="CE87" s="609"/>
      <c r="CF87" s="86" t="str">
        <f t="shared" ca="1" si="255"/>
        <v/>
      </c>
      <c r="CG87" s="185" t="str">
        <f t="shared" ca="1" si="256"/>
        <v/>
      </c>
      <c r="CH87" s="246" t="str">
        <f t="shared" ca="1" si="257"/>
        <v>含税額</v>
      </c>
      <c r="CI87" s="247" t="str">
        <f t="shared" ca="1" si="258"/>
        <v/>
      </c>
      <c r="CJ87" s="87" t="str">
        <f ca="1">IFERROR(IF(INDIRECT("'("&amp;'２個別表'!EO87&amp;")'!AR"&amp;84+EP87)&lt;&gt;1,"",1),"")</f>
        <v/>
      </c>
      <c r="CK87" s="244" t="str">
        <f t="shared" ca="1" si="259"/>
        <v/>
      </c>
      <c r="CL87" s="235" t="str">
        <f t="shared" ca="1" si="260"/>
        <v/>
      </c>
      <c r="CM87" s="239" t="str">
        <f t="shared" ca="1" si="261"/>
        <v/>
      </c>
      <c r="CN87" s="77" t="str">
        <f t="shared" ca="1" si="262"/>
        <v/>
      </c>
      <c r="CO87" s="93" t="str">
        <f ca="1">IFERROR(VLOOKUP(CN87,'（様式１号）３整理番号表'!$T$5:$V$15,2,FALSE),"")</f>
        <v/>
      </c>
      <c r="CP87" s="924" t="str">
        <f t="shared" ca="1" si="263"/>
        <v/>
      </c>
      <c r="CQ87" s="93" t="str">
        <f ca="1">IFERROR(VLOOKUP(CP87,'（様式１号）３整理番号表'!$T$19:$V$24,2,FALSE),"")</f>
        <v/>
      </c>
      <c r="CR87" s="924" t="str">
        <f ca="1">IFERROR(IF(INDIRECT("'("&amp;'２個別表'!EO87&amp;")'!AV"&amp;84+EP87)&lt;&gt;1,"",1),"")</f>
        <v/>
      </c>
      <c r="CS87" s="232">
        <f t="shared" ca="1" si="264"/>
        <v>0</v>
      </c>
      <c r="CT87" s="248">
        <f t="shared" ca="1" si="265"/>
        <v>0</v>
      </c>
      <c r="CU87" s="376" t="str">
        <f ca="1">IF(ER87="補強",IF(COUNTIFS($Z$11:Z87,Z87,$W$11:W87,1)=1,"１①",""),IF(COUNTIFS($Z$11:Z87,Z87,$W$11:W87,2)=1,"２①",""))</f>
        <v/>
      </c>
      <c r="CV87" s="57" t="str">
        <f t="shared" ca="1" si="266"/>
        <v/>
      </c>
      <c r="CW87" s="927" t="str">
        <f t="shared" ca="1" si="267"/>
        <v/>
      </c>
      <c r="CX87" s="256" t="str">
        <f t="shared" ca="1" si="268"/>
        <v/>
      </c>
      <c r="CY87" s="256" t="str">
        <f t="shared" ca="1" si="269"/>
        <v/>
      </c>
      <c r="CZ87" s="256" t="str">
        <f t="shared" ca="1" si="270"/>
        <v/>
      </c>
      <c r="DA87" s="256" t="str">
        <f t="shared" ca="1" si="271"/>
        <v/>
      </c>
      <c r="DB87" s="316" t="str">
        <f ca="1">IFERROR(VLOOKUP($CU87,'（様式１号）３整理番号表'!$Z$19:$AB$32,3,FALSE),"")</f>
        <v/>
      </c>
      <c r="DC87" s="259" t="str">
        <f t="shared" ca="1" si="272"/>
        <v>-</v>
      </c>
      <c r="DD87" s="618" t="str">
        <f t="shared" ca="1" si="273"/>
        <v/>
      </c>
      <c r="DE87" s="321" t="str">
        <f ca="1">IF(AND(AO87=18,AS87=1),IF(COUNTIFS($Y$11:Y87,Y87,$AS$11:AS87,1)=1,"２②",""),IF($CU87="１①",INDEX(INDIRECT("'("&amp;$EO87&amp;")'!AR116:BB116"),1,MATCH(INDIRECT("'("&amp;$EO87&amp;")'!C118"),INDIRECT("'("&amp;$EO87&amp;")'!AR119:BB119"),0)),""))</f>
        <v/>
      </c>
      <c r="DF87" s="324" t="str">
        <f t="shared" ca="1" si="274"/>
        <v/>
      </c>
      <c r="DG87" s="313" t="str">
        <f t="shared" ca="1" si="275"/>
        <v/>
      </c>
      <c r="DH87" s="313" t="str">
        <f t="shared" ca="1" si="276"/>
        <v/>
      </c>
      <c r="DI87" s="313" t="str">
        <f t="shared" ca="1" si="277"/>
        <v/>
      </c>
      <c r="DJ87" s="313" t="str">
        <f t="shared" ca="1" si="278"/>
        <v/>
      </c>
      <c r="DK87" s="328" t="str">
        <f t="shared" ca="1" si="279"/>
        <v/>
      </c>
      <c r="DL87" s="334" t="str">
        <f t="shared" ca="1" si="280"/>
        <v/>
      </c>
      <c r="DM87" s="915" t="str">
        <f t="shared" ca="1" si="281"/>
        <v/>
      </c>
      <c r="DN87" s="15"/>
      <c r="DO87" s="324"/>
      <c r="DP87" s="16"/>
      <c r="DQ87" s="16"/>
      <c r="DR87" s="16"/>
      <c r="DS87" s="16"/>
      <c r="DT87" s="318" t="str">
        <f>IFERROR(VLOOKUP($DN87,'（様式１号）３整理番号表'!$Z$19:$AB$32,3,FALSE),"")</f>
        <v/>
      </c>
      <c r="DU87" s="259" t="str">
        <f t="shared" si="282"/>
        <v/>
      </c>
      <c r="DV87" s="14"/>
      <c r="DW87" s="17" t="str">
        <f t="shared" ca="1" si="283"/>
        <v/>
      </c>
      <c r="DX87" s="88" t="str">
        <f t="shared" ca="1" si="301"/>
        <v/>
      </c>
      <c r="DZ87" s="339">
        <f t="shared" ca="1" si="284"/>
        <v>0</v>
      </c>
      <c r="EA87" s="339">
        <f t="shared" ca="1" si="284"/>
        <v>0</v>
      </c>
      <c r="EB87" s="339">
        <f t="shared" ca="1" si="284"/>
        <v>0</v>
      </c>
      <c r="EC87" s="339">
        <f t="shared" ca="1" si="284"/>
        <v>0</v>
      </c>
      <c r="ED87" s="339">
        <f t="shared" ca="1" si="284"/>
        <v>0</v>
      </c>
      <c r="EE87" s="339">
        <f t="shared" ca="1" si="284"/>
        <v>0</v>
      </c>
      <c r="EF87" s="339">
        <f t="shared" ca="1" si="284"/>
        <v>0</v>
      </c>
      <c r="EG87" s="339">
        <f t="shared" ca="1" si="284"/>
        <v>0</v>
      </c>
      <c r="EH87" s="339">
        <f t="shared" ca="1" si="284"/>
        <v>0</v>
      </c>
      <c r="EI87" s="339">
        <f t="shared" ca="1" si="284"/>
        <v>0</v>
      </c>
      <c r="EJ87" s="339">
        <f t="shared" ca="1" si="284"/>
        <v>0</v>
      </c>
      <c r="EK87" s="339">
        <f t="shared" ca="1" si="284"/>
        <v>0</v>
      </c>
      <c r="EL87" s="339">
        <f t="shared" ca="1" si="284"/>
        <v>0</v>
      </c>
      <c r="EM87" s="339">
        <f t="shared" ca="1" si="284"/>
        <v>0</v>
      </c>
      <c r="EO87" s="919" t="str">
        <f t="shared" ca="1" si="189"/>
        <v/>
      </c>
      <c r="EP87" s="919" t="str">
        <f t="shared" ca="1" si="285"/>
        <v/>
      </c>
      <c r="EQ87" s="919" t="str">
        <f t="shared" ca="1" si="286"/>
        <v/>
      </c>
      <c r="ER87" s="919" t="str">
        <f t="shared" ca="1" si="287"/>
        <v/>
      </c>
      <c r="ES87" s="919" t="str">
        <f ca="1">IFERROR(INDEX('郵便番号（石川県）'!$A$3:$F$2574,MATCH(INDIRECT("'("&amp;EO87&amp;")'!E7"),'郵便番号（石川県）'!$A$3:$A$2574,0),6),"")</f>
        <v/>
      </c>
      <c r="ET87" s="919" t="str">
        <f ca="1">IFERROR(INDEX('郵便番号（石川県）'!$A$3:$F$2574,MATCH(INDIRECT("'("&amp;$EO87&amp;")'!E7"),'郵便番号（石川県）'!$A$3:$A$2574,0),5),"")</f>
        <v/>
      </c>
      <c r="EU87" s="919" t="str">
        <f t="shared" ca="1" si="288"/>
        <v/>
      </c>
      <c r="EV87" s="919" t="str">
        <f t="shared" ca="1" si="289"/>
        <v/>
      </c>
      <c r="EW87" s="919" t="str">
        <f t="shared" ca="1" si="290"/>
        <v/>
      </c>
      <c r="EX87" s="919" t="str">
        <f t="shared" ca="1" si="291"/>
        <v/>
      </c>
      <c r="EY87" s="919" t="str">
        <f t="shared" ca="1" si="292"/>
        <v/>
      </c>
      <c r="EZ87" s="919" t="str">
        <f t="shared" ca="1" si="293"/>
        <v/>
      </c>
      <c r="FA87" s="919" t="str">
        <f t="shared" ca="1" si="294"/>
        <v/>
      </c>
      <c r="FB87" s="919" t="str">
        <f t="shared" ca="1" si="295"/>
        <v/>
      </c>
      <c r="FC87" s="919" t="str">
        <f t="shared" ca="1" si="296"/>
        <v/>
      </c>
      <c r="FD87" s="627" t="str">
        <f t="shared" ca="1" si="297"/>
        <v/>
      </c>
      <c r="FE87" s="630">
        <v>77</v>
      </c>
      <c r="FF87" s="299" t="str">
        <f t="shared" ca="1" si="298"/>
        <v/>
      </c>
      <c r="FG87" s="993" t="str">
        <f t="shared" ca="1" si="299"/>
        <v/>
      </c>
      <c r="FH87" s="919" t="str">
        <f t="shared" ca="1" si="300"/>
        <v/>
      </c>
      <c r="FI87" s="299">
        <f ca="1">COUNTIF($FH$11:FH87,"■")</f>
        <v>0</v>
      </c>
    </row>
    <row r="88" spans="1:165" ht="34.5" customHeight="1">
      <c r="A88" s="445">
        <f t="shared" ca="1" si="203"/>
        <v>0</v>
      </c>
      <c r="B88" s="446">
        <f>IF(R88&lt;&gt;"",IF(COUNTIF(R$11:R88,R88)=1,MAX(B$11:B87)+1,INDEX(B$11:B87,MATCH(R88,R$11:R87,0),1)),0)</f>
        <v>1</v>
      </c>
      <c r="C88" s="446">
        <f ca="1">IF(T88&lt;&gt;"",IF(COUNTIF(T$11:T88,T88)=1,MAX(C$11:C87)+1,INDEX(C$11:C87,MATCH(T88,T$11:T87,0),1)),0)</f>
        <v>0</v>
      </c>
      <c r="D88" s="446">
        <f ca="1">IF(U88&lt;&gt;"",IF(COUNTIF(U$11:U88,U88)=1,MAX(D$11:D87)+1,INDEX(D$11:D87,MATCH(U88,U$11:U87,0),1)),0)</f>
        <v>0</v>
      </c>
      <c r="E88" s="446">
        <f ca="1">IF(S88&lt;&gt;"",IF(COUNTIF(S$11:S88,S88)=1,MAX(E$11:E87)+1,INDEX(E$11:E87,MATCH(S88,S$11:S87,0),1)),0)</f>
        <v>0</v>
      </c>
      <c r="F88" s="446">
        <f ca="1">IF(Z88&lt;&gt;"",IF(COUNTIF(Z$11:Z88,Z88)=1,MAX(F$11:F87)+1,INDEX(F$11:F87,MATCH(Z88,Z$11:Z87,0),1)),0)</f>
        <v>0</v>
      </c>
      <c r="G88" s="447" cm="1">
        <f t="array" aca="1" ref="G88" ca="1">IF(Z88&lt;&gt;"",IF(COUNTIFS(Z$11:Z88,Z88,W$11:W88,W88)=1,MAX(G$11:G87)+1,INDEX(G$11:G87,MATCH(Z88&amp;W88,Z$11:Z87&amp;W$11:W88,0),1)),0)</f>
        <v>0</v>
      </c>
      <c r="H88" s="447">
        <f t="shared" ca="1" si="204"/>
        <v>0</v>
      </c>
      <c r="I88" s="447">
        <f ca="1">IF(T88="",0,IF(COUNTIF(T$11:T88,T88)=1,1,0))</f>
        <v>0</v>
      </c>
      <c r="J88" s="447">
        <f ca="1">IF(U88="",0,IF(COUNTIF(U$11:U88,U88)=1,1,0))</f>
        <v>0</v>
      </c>
      <c r="K88" s="447">
        <f ca="1">IF(S88="",0,IF(COUNTIF(S$11:S88,S88)=1,1,0))</f>
        <v>0</v>
      </c>
      <c r="L88" s="446">
        <f ca="1">IF(Z88="",0,IF(COUNTIF(Z$11:Z88,Z88)=1,1,0))</f>
        <v>0</v>
      </c>
      <c r="M88" s="767">
        <f ca="1">IF($W88=2,IF(COUNTIFS($W$11:$W88,2,$Z$11:$Z88,$Z88)=1,1,0),0)</f>
        <v>0</v>
      </c>
      <c r="N88" s="767">
        <f ca="1">IF($W88=1,IF(COUNTIFS($W$11:$W88,2,$Z$11:$Z88,$Z88)=1,1,0),0)</f>
        <v>0</v>
      </c>
      <c r="O88" s="446">
        <f ca="1">IF(H88=0,0,IF(COUNTIF(Z$11:Z88,Z88)=1,1,0))</f>
        <v>0</v>
      </c>
      <c r="P88" s="448" t="str">
        <f t="shared" ca="1" si="205"/>
        <v>石川県</v>
      </c>
      <c r="Q88" s="89">
        <f t="shared" ca="1" si="206"/>
        <v>78</v>
      </c>
      <c r="R88" s="170" t="s">
        <v>459</v>
      </c>
      <c r="S88" s="357" t="str">
        <f t="shared" ca="1" si="207"/>
        <v/>
      </c>
      <c r="T88" s="357" t="str">
        <f t="shared" ca="1" si="208"/>
        <v/>
      </c>
      <c r="U88" s="58" t="str">
        <f t="shared" ca="1" si="209"/>
        <v/>
      </c>
      <c r="V88" s="58" t="str">
        <f t="shared" ca="1" si="210"/>
        <v/>
      </c>
      <c r="W88" s="920" t="str">
        <f t="shared" ca="1" si="211"/>
        <v/>
      </c>
      <c r="X88" s="369">
        <f ca="1">IFERROR(VLOOKUP(W88,'（様式１号）３整理番号表'!$B$4:$H$5,2,FALSE),0)</f>
        <v>0</v>
      </c>
      <c r="Y88" s="768" t="str" cm="1">
        <f t="array" aca="1" ref="Y88" ca="1">IF(AND(D88=0,F88=0),"",IF(COUNTIF(D$11:D88,D88)=1,1,IF(COUNTIFS(D$11:D88,D88,F$11:F88,F88)=1,INDEX((D$11:D88,F$11:F88,Y$11:Y88),MATCH(_xlfn.MAXIFS(F$11:F87,D$11:D87,D88),$F$11:F88,0),1,3)+1,INDEX((D$11:D88,F$11:F88,Y$11:Y88),MATCH(D88&amp;F88,D$11:D88&amp;F$11:F88,0),1,3))))</f>
        <v/>
      </c>
      <c r="Z88" s="40" t="str">
        <f t="shared" ca="1" si="212"/>
        <v/>
      </c>
      <c r="AA88" s="924" t="str">
        <f t="shared" ca="1" si="213"/>
        <v/>
      </c>
      <c r="AB88" s="93">
        <f ca="1">IFERROR(VLOOKUP(AA88,'（様式１号）３整理番号表'!$B$10:$H$16,2,FALSE),0)</f>
        <v>0</v>
      </c>
      <c r="AC88" s="924" t="str">
        <f t="shared" ca="1" si="214"/>
        <v/>
      </c>
      <c r="AD88" s="924" t="str">
        <f t="shared" ca="1" si="215"/>
        <v/>
      </c>
      <c r="AE88" s="93">
        <f ca="1">IFERROR(VLOOKUP(AD88,'（様式１号）３整理番号表'!$B$21:$H$22,2,FALSE),0)</f>
        <v>0</v>
      </c>
      <c r="AF88" s="924" t="str">
        <f t="shared" ca="1" si="216"/>
        <v/>
      </c>
      <c r="AG88" s="93">
        <f ca="1">IFERROR(VLOOKUP(AF88,'（様式１号）３整理番号表'!$B$26:$H$31,2,FALSE),0)</f>
        <v>0</v>
      </c>
      <c r="AH88" s="924" t="str">
        <f t="shared" ca="1" si="217"/>
        <v/>
      </c>
      <c r="AI88" s="93">
        <f ca="1">IFERROR(VLOOKUP(AH88,'（様式１号）３整理番号表'!$J$5:$N$59,2,FALSE),0)</f>
        <v>0</v>
      </c>
      <c r="AJ88" s="77" t="str">
        <f t="shared" ca="1" si="218"/>
        <v/>
      </c>
      <c r="AK88" s="93">
        <f ca="1">IFERROR(VLOOKUP(AJ88,'（様式１号）３整理番号表'!$P$5:$R$29,2,FALSE),0)</f>
        <v>0</v>
      </c>
      <c r="AL88" s="921" t="str">
        <f t="shared" ca="1" si="219"/>
        <v/>
      </c>
      <c r="AM88" s="921" t="str">
        <f t="shared" ca="1" si="220"/>
        <v/>
      </c>
      <c r="AN88" s="921"/>
      <c r="AO88" s="77" t="str">
        <f t="shared" ca="1" si="221"/>
        <v/>
      </c>
      <c r="AP88" s="93">
        <f ca="1">IFERROR(VLOOKUP(AO88,'（様式１号）３整理番号表'!$P$5:$R$29,2,FALSE),0)</f>
        <v>0</v>
      </c>
      <c r="AQ88" s="924" t="str">
        <f t="shared" ca="1" si="222"/>
        <v/>
      </c>
      <c r="AR88" s="93">
        <f t="shared" ca="1" si="223"/>
        <v>0</v>
      </c>
      <c r="AS88" s="924" t="str">
        <f t="shared" ca="1" si="224"/>
        <v/>
      </c>
      <c r="AT88" s="40" t="str">
        <f t="shared" ca="1" si="225"/>
        <v/>
      </c>
      <c r="AU88" s="93" t="str">
        <f t="shared" ca="1" si="226"/>
        <v/>
      </c>
      <c r="AV88" s="923" t="str">
        <f t="shared" ca="1" si="227"/>
        <v/>
      </c>
      <c r="AW88" s="926" t="str">
        <f t="shared" ca="1" si="228"/>
        <v/>
      </c>
      <c r="AX88" s="925" t="str">
        <f t="shared" ca="1" si="229"/>
        <v/>
      </c>
      <c r="AY88" s="925" t="str">
        <f t="shared" ca="1" si="229"/>
        <v/>
      </c>
      <c r="AZ88" s="925" t="str">
        <f t="shared" ca="1" si="229"/>
        <v/>
      </c>
      <c r="BA88" s="925" t="str">
        <f t="shared" ca="1" si="229"/>
        <v/>
      </c>
      <c r="BB88" s="925" t="str">
        <f t="shared" ca="1" si="230"/>
        <v/>
      </c>
      <c r="BC88" s="925" t="str">
        <f t="shared" ca="1" si="231"/>
        <v/>
      </c>
      <c r="BD88" s="925" t="str">
        <f t="shared" ca="1" si="231"/>
        <v/>
      </c>
      <c r="BE88" s="925" t="str">
        <f t="shared" ca="1" si="231"/>
        <v/>
      </c>
      <c r="BF88" s="77" t="str">
        <f t="shared" ca="1" si="232"/>
        <v/>
      </c>
      <c r="BG88" s="924" t="str">
        <f t="shared" ca="1" si="233"/>
        <v/>
      </c>
      <c r="BH88" s="94">
        <f ca="1">IF(BF88&lt;&gt;"",INDEX('（様式１号）３整理番号表'!$AB$7:$AQ$12,MATCH(BF88,'（様式１号）３整理番号表'!$AA$7:$AA$12,0),MATCH(BG88,'（様式１号）３整理番号表'!$AB$6:$AQ$6,0)),0)</f>
        <v>0</v>
      </c>
      <c r="BI88" s="921" t="str">
        <f t="shared" ca="1" si="234"/>
        <v/>
      </c>
      <c r="BJ88" s="922" t="str">
        <f t="shared" ca="1" si="235"/>
        <v/>
      </c>
      <c r="BK88" s="926" t="str">
        <f t="shared" ca="1" si="236"/>
        <v/>
      </c>
      <c r="BL88" s="922" t="str">
        <f t="shared" ca="1" si="237"/>
        <v/>
      </c>
      <c r="BM88" s="79" t="str">
        <f t="shared" ca="1" si="238"/>
        <v/>
      </c>
      <c r="BN88" s="82" t="str">
        <f t="shared" ca="1" si="239"/>
        <v/>
      </c>
      <c r="BO88" s="83" t="str">
        <f t="shared" ca="1" si="240"/>
        <v/>
      </c>
      <c r="BP88" s="84" t="str">
        <f t="shared" ca="1" si="241"/>
        <v/>
      </c>
      <c r="BQ88" s="82" t="str">
        <f t="shared" ca="1" si="242"/>
        <v/>
      </c>
      <c r="BR88" s="97" t="str">
        <f t="shared" ca="1" si="243"/>
        <v/>
      </c>
      <c r="BS88" s="95" t="str">
        <f t="shared" ca="1" si="244"/>
        <v/>
      </c>
      <c r="BT88" s="184" t="str">
        <f t="shared" ca="1" si="245"/>
        <v/>
      </c>
      <c r="BU88" s="611" t="str">
        <f t="shared" ca="1" si="246"/>
        <v/>
      </c>
      <c r="BV88" s="77" t="str">
        <f t="shared" ca="1" si="247"/>
        <v/>
      </c>
      <c r="BW88" s="85" t="str">
        <f t="shared" ca="1" si="248"/>
        <v/>
      </c>
      <c r="BX88" s="86" t="str">
        <f t="shared" ca="1" si="249"/>
        <v/>
      </c>
      <c r="BY88" s="231">
        <f ca="1">IF('ポイント要件確認等（個別表）'!AD88=1,ROUNDDOWN('ポイント要件確認等（個別表）'!AV88,-3),IF('ポイント要件確認等（個別表）'!AD88=2,ROUNDDOWN('ポイント要件確認等（個別表）'!BH88,-3),IF('ポイント要件確認等（個別表）'!AD88=3,ROUNDDOWN('ポイント要件確認等（個別表）'!BT88,-3),0)))</f>
        <v>0</v>
      </c>
      <c r="BZ88" s="86" t="str">
        <f t="shared" ca="1" si="250"/>
        <v/>
      </c>
      <c r="CA88" s="232" t="str">
        <f t="shared" ca="1" si="251"/>
        <v/>
      </c>
      <c r="CB88" s="232">
        <f t="shared" ca="1" si="252"/>
        <v>0</v>
      </c>
      <c r="CC88" s="86" t="str">
        <f t="shared" ca="1" si="253"/>
        <v/>
      </c>
      <c r="CD88" s="86" t="str">
        <f t="shared" ca="1" si="254"/>
        <v/>
      </c>
      <c r="CE88" s="609"/>
      <c r="CF88" s="86" t="str">
        <f t="shared" ca="1" si="255"/>
        <v/>
      </c>
      <c r="CG88" s="185" t="str">
        <f t="shared" ca="1" si="256"/>
        <v/>
      </c>
      <c r="CH88" s="246" t="str">
        <f t="shared" ca="1" si="257"/>
        <v>含税額</v>
      </c>
      <c r="CI88" s="247" t="str">
        <f t="shared" ca="1" si="258"/>
        <v/>
      </c>
      <c r="CJ88" s="87" t="str">
        <f ca="1">IFERROR(IF(INDIRECT("'("&amp;'２個別表'!EO88&amp;")'!AR"&amp;84+EP88)&lt;&gt;1,"",1),"")</f>
        <v/>
      </c>
      <c r="CK88" s="244" t="str">
        <f t="shared" ca="1" si="259"/>
        <v/>
      </c>
      <c r="CL88" s="235" t="str">
        <f t="shared" ca="1" si="260"/>
        <v/>
      </c>
      <c r="CM88" s="239" t="str">
        <f t="shared" ca="1" si="261"/>
        <v/>
      </c>
      <c r="CN88" s="77" t="str">
        <f t="shared" ca="1" si="262"/>
        <v/>
      </c>
      <c r="CO88" s="93" t="str">
        <f ca="1">IFERROR(VLOOKUP(CN88,'（様式１号）３整理番号表'!$T$5:$V$15,2,FALSE),"")</f>
        <v/>
      </c>
      <c r="CP88" s="924" t="str">
        <f t="shared" ca="1" si="263"/>
        <v/>
      </c>
      <c r="CQ88" s="93" t="str">
        <f ca="1">IFERROR(VLOOKUP(CP88,'（様式１号）３整理番号表'!$T$19:$V$24,2,FALSE),"")</f>
        <v/>
      </c>
      <c r="CR88" s="924" t="str">
        <f ca="1">IFERROR(IF(INDIRECT("'("&amp;'２個別表'!EO88&amp;")'!AV"&amp;84+EP88)&lt;&gt;1,"",1),"")</f>
        <v/>
      </c>
      <c r="CS88" s="232">
        <f t="shared" ca="1" si="264"/>
        <v>0</v>
      </c>
      <c r="CT88" s="248">
        <f t="shared" ca="1" si="265"/>
        <v>0</v>
      </c>
      <c r="CU88" s="376" t="str">
        <f ca="1">IF(ER88="補強",IF(COUNTIFS($Z$11:Z88,Z88,$W$11:W88,1)=1,"１①",""),IF(COUNTIFS($Z$11:Z88,Z88,$W$11:W88,2)=1,"２①",""))</f>
        <v/>
      </c>
      <c r="CV88" s="57" t="str">
        <f t="shared" ca="1" si="266"/>
        <v/>
      </c>
      <c r="CW88" s="927" t="str">
        <f t="shared" ca="1" si="267"/>
        <v/>
      </c>
      <c r="CX88" s="256" t="str">
        <f t="shared" ca="1" si="268"/>
        <v/>
      </c>
      <c r="CY88" s="256" t="str">
        <f t="shared" ca="1" si="269"/>
        <v/>
      </c>
      <c r="CZ88" s="256" t="str">
        <f t="shared" ca="1" si="270"/>
        <v/>
      </c>
      <c r="DA88" s="256" t="str">
        <f t="shared" ca="1" si="271"/>
        <v/>
      </c>
      <c r="DB88" s="316" t="str">
        <f ca="1">IFERROR(VLOOKUP($CU88,'（様式１号）３整理番号表'!$Z$19:$AB$32,3,FALSE),"")</f>
        <v/>
      </c>
      <c r="DC88" s="259" t="str">
        <f t="shared" ca="1" si="272"/>
        <v>-</v>
      </c>
      <c r="DD88" s="618" t="str">
        <f t="shared" ca="1" si="273"/>
        <v/>
      </c>
      <c r="DE88" s="321" t="str">
        <f ca="1">IF(AND(AO88=18,AS88=1),IF(COUNTIFS($Y$11:Y88,Y88,$AS$11:AS88,1)=1,"２②",""),IF($CU88="１①",INDEX(INDIRECT("'("&amp;$EO88&amp;")'!AR116:BB116"),1,MATCH(INDIRECT("'("&amp;$EO88&amp;")'!C118"),INDIRECT("'("&amp;$EO88&amp;")'!AR119:BB119"),0)),""))</f>
        <v/>
      </c>
      <c r="DF88" s="324" t="str">
        <f t="shared" ca="1" si="274"/>
        <v/>
      </c>
      <c r="DG88" s="313" t="str">
        <f t="shared" ca="1" si="275"/>
        <v/>
      </c>
      <c r="DH88" s="313" t="str">
        <f t="shared" ca="1" si="276"/>
        <v/>
      </c>
      <c r="DI88" s="313" t="str">
        <f t="shared" ca="1" si="277"/>
        <v/>
      </c>
      <c r="DJ88" s="313" t="str">
        <f t="shared" ca="1" si="278"/>
        <v/>
      </c>
      <c r="DK88" s="328" t="str">
        <f t="shared" ca="1" si="279"/>
        <v/>
      </c>
      <c r="DL88" s="334" t="str">
        <f t="shared" ca="1" si="280"/>
        <v/>
      </c>
      <c r="DM88" s="915" t="str">
        <f t="shared" ca="1" si="281"/>
        <v/>
      </c>
      <c r="DN88" s="15"/>
      <c r="DO88" s="324"/>
      <c r="DP88" s="16"/>
      <c r="DQ88" s="16"/>
      <c r="DR88" s="16"/>
      <c r="DS88" s="16"/>
      <c r="DT88" s="318" t="str">
        <f>IFERROR(VLOOKUP($DN88,'（様式１号）３整理番号表'!$Z$19:$AB$32,3,FALSE),"")</f>
        <v/>
      </c>
      <c r="DU88" s="259" t="str">
        <f t="shared" si="282"/>
        <v/>
      </c>
      <c r="DV88" s="14"/>
      <c r="DW88" s="17" t="str">
        <f t="shared" ca="1" si="283"/>
        <v/>
      </c>
      <c r="DX88" s="88" t="str">
        <f t="shared" ca="1" si="301"/>
        <v/>
      </c>
      <c r="DZ88" s="339">
        <f t="shared" ca="1" si="284"/>
        <v>0</v>
      </c>
      <c r="EA88" s="339">
        <f t="shared" ca="1" si="284"/>
        <v>0</v>
      </c>
      <c r="EB88" s="339">
        <f t="shared" ca="1" si="284"/>
        <v>0</v>
      </c>
      <c r="EC88" s="339">
        <f t="shared" ca="1" si="284"/>
        <v>0</v>
      </c>
      <c r="ED88" s="339">
        <f t="shared" ca="1" si="284"/>
        <v>0</v>
      </c>
      <c r="EE88" s="339">
        <f t="shared" ca="1" si="284"/>
        <v>0</v>
      </c>
      <c r="EF88" s="339">
        <f t="shared" ca="1" si="284"/>
        <v>0</v>
      </c>
      <c r="EG88" s="339">
        <f t="shared" ca="1" si="284"/>
        <v>0</v>
      </c>
      <c r="EH88" s="339">
        <f t="shared" ca="1" si="284"/>
        <v>0</v>
      </c>
      <c r="EI88" s="339">
        <f t="shared" ca="1" si="284"/>
        <v>0</v>
      </c>
      <c r="EJ88" s="339">
        <f t="shared" ca="1" si="284"/>
        <v>0</v>
      </c>
      <c r="EK88" s="339">
        <f t="shared" ca="1" si="284"/>
        <v>0</v>
      </c>
      <c r="EL88" s="339">
        <f t="shared" ca="1" si="284"/>
        <v>0</v>
      </c>
      <c r="EM88" s="339">
        <f t="shared" ca="1" si="284"/>
        <v>0</v>
      </c>
      <c r="EO88" s="919" t="str">
        <f t="shared" ca="1" si="189"/>
        <v/>
      </c>
      <c r="EP88" s="919" t="str">
        <f t="shared" ca="1" si="285"/>
        <v/>
      </c>
      <c r="EQ88" s="919" t="str">
        <f t="shared" ca="1" si="286"/>
        <v/>
      </c>
      <c r="ER88" s="919" t="str">
        <f t="shared" ca="1" si="287"/>
        <v/>
      </c>
      <c r="ES88" s="919" t="str">
        <f ca="1">IFERROR(INDEX('郵便番号（石川県）'!$A$3:$F$2574,MATCH(INDIRECT("'("&amp;EO88&amp;")'!E7"),'郵便番号（石川県）'!$A$3:$A$2574,0),6),"")</f>
        <v/>
      </c>
      <c r="ET88" s="919" t="str">
        <f ca="1">IFERROR(INDEX('郵便番号（石川県）'!$A$3:$F$2574,MATCH(INDIRECT("'("&amp;$EO88&amp;")'!E7"),'郵便番号（石川県）'!$A$3:$A$2574,0),5),"")</f>
        <v/>
      </c>
      <c r="EU88" s="919" t="str">
        <f t="shared" ca="1" si="288"/>
        <v/>
      </c>
      <c r="EV88" s="919" t="str">
        <f t="shared" ca="1" si="289"/>
        <v/>
      </c>
      <c r="EW88" s="919" t="str">
        <f t="shared" ca="1" si="290"/>
        <v/>
      </c>
      <c r="EX88" s="919" t="str">
        <f t="shared" ca="1" si="291"/>
        <v/>
      </c>
      <c r="EY88" s="919" t="str">
        <f t="shared" ca="1" si="292"/>
        <v/>
      </c>
      <c r="EZ88" s="919" t="str">
        <f t="shared" ca="1" si="293"/>
        <v/>
      </c>
      <c r="FA88" s="919" t="str">
        <f t="shared" ca="1" si="294"/>
        <v/>
      </c>
      <c r="FB88" s="919" t="str">
        <f t="shared" ca="1" si="295"/>
        <v/>
      </c>
      <c r="FC88" s="919" t="str">
        <f t="shared" ca="1" si="296"/>
        <v/>
      </c>
      <c r="FD88" s="627" t="str">
        <f t="shared" ca="1" si="297"/>
        <v/>
      </c>
      <c r="FE88" s="630">
        <v>78</v>
      </c>
      <c r="FF88" s="299" t="str">
        <f ca="1">IFERROR(IF(INDIRECT("'("&amp;FE88&amp;")'!T2")="農業機械再取得等支援事業要望申込書",FE88,""),"")</f>
        <v/>
      </c>
      <c r="FG88" s="993" t="str">
        <f t="shared" ca="1" si="299"/>
        <v/>
      </c>
      <c r="FH88" s="919" t="str">
        <f t="shared" ca="1" si="300"/>
        <v/>
      </c>
      <c r="FI88" s="299">
        <f ca="1">COUNTIF($FH$11:FH88,"■")</f>
        <v>0</v>
      </c>
    </row>
    <row r="89" spans="1:165" ht="34.5" customHeight="1">
      <c r="A89" s="445">
        <f t="shared" ca="1" si="203"/>
        <v>0</v>
      </c>
      <c r="B89" s="446">
        <f>IF(R89&lt;&gt;"",IF(COUNTIF(R$11:R89,R89)=1,MAX(B$11:B88)+1,INDEX(B$11:B88,MATCH(R89,R$11:R88,0),1)),0)</f>
        <v>1</v>
      </c>
      <c r="C89" s="446">
        <f ca="1">IF(T89&lt;&gt;"",IF(COUNTIF(T$11:T89,T89)=1,MAX(C$11:C88)+1,INDEX(C$11:C88,MATCH(T89,T$11:T88,0),1)),0)</f>
        <v>0</v>
      </c>
      <c r="D89" s="446">
        <f ca="1">IF(U89&lt;&gt;"",IF(COUNTIF(U$11:U89,U89)=1,MAX(D$11:D88)+1,INDEX(D$11:D88,MATCH(U89,U$11:U88,0),1)),0)</f>
        <v>0</v>
      </c>
      <c r="E89" s="446">
        <f ca="1">IF(S89&lt;&gt;"",IF(COUNTIF(S$11:S89,S89)=1,MAX(E$11:E88)+1,INDEX(E$11:E88,MATCH(S89,S$11:S88,0),1)),0)</f>
        <v>0</v>
      </c>
      <c r="F89" s="446">
        <f ca="1">IF(Z89&lt;&gt;"",IF(COUNTIF(Z$11:Z89,Z89)=1,MAX(F$11:F88)+1,INDEX(F$11:F88,MATCH(Z89,Z$11:Z88,0),1)),0)</f>
        <v>0</v>
      </c>
      <c r="G89" s="447" cm="1">
        <f t="array" aca="1" ref="G89" ca="1">IF(Z89&lt;&gt;"",IF(COUNTIFS(Z$11:Z89,Z89,W$11:W89,W89)=1,MAX(G$11:G88)+1,INDEX(G$11:G88,MATCH(Z89&amp;W89,Z$11:Z88&amp;W$11:W89,0),1)),0)</f>
        <v>0</v>
      </c>
      <c r="H89" s="447">
        <f t="shared" ca="1" si="204"/>
        <v>0</v>
      </c>
      <c r="I89" s="447">
        <f ca="1">IF(T89="",0,IF(COUNTIF(T$11:T89,T89)=1,1,0))</f>
        <v>0</v>
      </c>
      <c r="J89" s="447">
        <f ca="1">IF(U89="",0,IF(COUNTIF(U$11:U89,U89)=1,1,0))</f>
        <v>0</v>
      </c>
      <c r="K89" s="447">
        <f ca="1">IF(S89="",0,IF(COUNTIF(S$11:S89,S89)=1,1,0))</f>
        <v>0</v>
      </c>
      <c r="L89" s="446">
        <f ca="1">IF(Z89="",0,IF(COUNTIF(Z$11:Z89,Z89)=1,1,0))</f>
        <v>0</v>
      </c>
      <c r="M89" s="767">
        <f ca="1">IF($W89=2,IF(COUNTIFS($W$11:$W89,2,$Z$11:$Z89,$Z89)=1,1,0),0)</f>
        <v>0</v>
      </c>
      <c r="N89" s="767">
        <f ca="1">IF($W89=1,IF(COUNTIFS($W$11:$W89,2,$Z$11:$Z89,$Z89)=1,1,0),0)</f>
        <v>0</v>
      </c>
      <c r="O89" s="446">
        <f ca="1">IF(H89=0,0,IF(COUNTIF(Z$11:Z89,Z89)=1,1,0))</f>
        <v>0</v>
      </c>
      <c r="P89" s="448" t="str">
        <f t="shared" ca="1" si="205"/>
        <v>石川県</v>
      </c>
      <c r="Q89" s="89">
        <f t="shared" ca="1" si="206"/>
        <v>79</v>
      </c>
      <c r="R89" s="170" t="s">
        <v>459</v>
      </c>
      <c r="S89" s="357" t="str">
        <f t="shared" ca="1" si="207"/>
        <v/>
      </c>
      <c r="T89" s="357" t="str">
        <f t="shared" ca="1" si="208"/>
        <v/>
      </c>
      <c r="U89" s="58" t="str">
        <f t="shared" ca="1" si="209"/>
        <v/>
      </c>
      <c r="V89" s="58" t="str">
        <f t="shared" ca="1" si="210"/>
        <v/>
      </c>
      <c r="W89" s="920" t="str">
        <f t="shared" ca="1" si="211"/>
        <v/>
      </c>
      <c r="X89" s="369">
        <f ca="1">IFERROR(VLOOKUP(W89,'（様式１号）３整理番号表'!$B$4:$H$5,2,FALSE),0)</f>
        <v>0</v>
      </c>
      <c r="Y89" s="768" t="str" cm="1">
        <f t="array" aca="1" ref="Y89" ca="1">IF(AND(D89=0,F89=0),"",IF(COUNTIF(D$11:D89,D89)=1,1,IF(COUNTIFS(D$11:D89,D89,F$11:F89,F89)=1,INDEX((D$11:D89,F$11:F89,Y$11:Y89),MATCH(_xlfn.MAXIFS(F$11:F88,D$11:D88,D89),$F$11:F89,0),1,3)+1,INDEX((D$11:D89,F$11:F89,Y$11:Y89),MATCH(D89&amp;F89,D$11:D89&amp;F$11:F89,0),1,3))))</f>
        <v/>
      </c>
      <c r="Z89" s="40" t="str">
        <f t="shared" ca="1" si="212"/>
        <v/>
      </c>
      <c r="AA89" s="924" t="str">
        <f t="shared" ca="1" si="213"/>
        <v/>
      </c>
      <c r="AB89" s="93">
        <f ca="1">IFERROR(VLOOKUP(AA89,'（様式１号）３整理番号表'!$B$10:$H$16,2,FALSE),0)</f>
        <v>0</v>
      </c>
      <c r="AC89" s="924" t="str">
        <f t="shared" ca="1" si="214"/>
        <v/>
      </c>
      <c r="AD89" s="924" t="str">
        <f t="shared" ca="1" si="215"/>
        <v/>
      </c>
      <c r="AE89" s="93">
        <f ca="1">IFERROR(VLOOKUP(AD89,'（様式１号）３整理番号表'!$B$21:$H$22,2,FALSE),0)</f>
        <v>0</v>
      </c>
      <c r="AF89" s="924" t="str">
        <f t="shared" ca="1" si="216"/>
        <v/>
      </c>
      <c r="AG89" s="93">
        <f ca="1">IFERROR(VLOOKUP(AF89,'（様式１号）３整理番号表'!$B$26:$H$31,2,FALSE),0)</f>
        <v>0</v>
      </c>
      <c r="AH89" s="924" t="str">
        <f t="shared" ca="1" si="217"/>
        <v/>
      </c>
      <c r="AI89" s="93">
        <f ca="1">IFERROR(VLOOKUP(AH89,'（様式１号）３整理番号表'!$J$5:$N$59,2,FALSE),0)</f>
        <v>0</v>
      </c>
      <c r="AJ89" s="77" t="str">
        <f t="shared" ca="1" si="218"/>
        <v/>
      </c>
      <c r="AK89" s="93">
        <f ca="1">IFERROR(VLOOKUP(AJ89,'（様式１号）３整理番号表'!$P$5:$R$29,2,FALSE),0)</f>
        <v>0</v>
      </c>
      <c r="AL89" s="921" t="str">
        <f t="shared" ca="1" si="219"/>
        <v/>
      </c>
      <c r="AM89" s="921" t="str">
        <f t="shared" ca="1" si="220"/>
        <v/>
      </c>
      <c r="AN89" s="921"/>
      <c r="AO89" s="77" t="str">
        <f t="shared" ca="1" si="221"/>
        <v/>
      </c>
      <c r="AP89" s="93">
        <f ca="1">IFERROR(VLOOKUP(AO89,'（様式１号）３整理番号表'!$P$5:$R$29,2,FALSE),0)</f>
        <v>0</v>
      </c>
      <c r="AQ89" s="924" t="str">
        <f t="shared" ca="1" si="222"/>
        <v/>
      </c>
      <c r="AR89" s="93">
        <f t="shared" ca="1" si="223"/>
        <v>0</v>
      </c>
      <c r="AS89" s="924" t="str">
        <f t="shared" ca="1" si="224"/>
        <v/>
      </c>
      <c r="AT89" s="40" t="str">
        <f t="shared" ca="1" si="225"/>
        <v/>
      </c>
      <c r="AU89" s="93" t="str">
        <f t="shared" ca="1" si="226"/>
        <v/>
      </c>
      <c r="AV89" s="923" t="str">
        <f t="shared" ca="1" si="227"/>
        <v/>
      </c>
      <c r="AW89" s="926" t="str">
        <f t="shared" ca="1" si="228"/>
        <v/>
      </c>
      <c r="AX89" s="925" t="str">
        <f t="shared" ca="1" si="229"/>
        <v/>
      </c>
      <c r="AY89" s="925" t="str">
        <f t="shared" ca="1" si="229"/>
        <v/>
      </c>
      <c r="AZ89" s="925" t="str">
        <f t="shared" ca="1" si="229"/>
        <v/>
      </c>
      <c r="BA89" s="925" t="str">
        <f t="shared" ca="1" si="229"/>
        <v/>
      </c>
      <c r="BB89" s="925" t="str">
        <f t="shared" ca="1" si="230"/>
        <v/>
      </c>
      <c r="BC89" s="925" t="str">
        <f t="shared" ca="1" si="231"/>
        <v/>
      </c>
      <c r="BD89" s="925" t="str">
        <f t="shared" ca="1" si="231"/>
        <v/>
      </c>
      <c r="BE89" s="925" t="str">
        <f t="shared" ca="1" si="231"/>
        <v/>
      </c>
      <c r="BF89" s="77" t="str">
        <f t="shared" ca="1" si="232"/>
        <v/>
      </c>
      <c r="BG89" s="924" t="str">
        <f t="shared" ca="1" si="233"/>
        <v/>
      </c>
      <c r="BH89" s="94">
        <f ca="1">IF(BF89&lt;&gt;"",INDEX('（様式１号）３整理番号表'!$AB$7:$AQ$12,MATCH(BF89,'（様式１号）３整理番号表'!$AA$7:$AA$12,0),MATCH(BG89,'（様式１号）３整理番号表'!$AB$6:$AQ$6,0)),0)</f>
        <v>0</v>
      </c>
      <c r="BI89" s="921" t="str">
        <f t="shared" ca="1" si="234"/>
        <v/>
      </c>
      <c r="BJ89" s="922" t="str">
        <f t="shared" ca="1" si="235"/>
        <v/>
      </c>
      <c r="BK89" s="926" t="str">
        <f t="shared" ca="1" si="236"/>
        <v/>
      </c>
      <c r="BL89" s="922" t="str">
        <f t="shared" ca="1" si="237"/>
        <v/>
      </c>
      <c r="BM89" s="79" t="str">
        <f t="shared" ca="1" si="238"/>
        <v/>
      </c>
      <c r="BN89" s="82" t="str">
        <f t="shared" ca="1" si="239"/>
        <v/>
      </c>
      <c r="BO89" s="83" t="str">
        <f t="shared" ca="1" si="240"/>
        <v/>
      </c>
      <c r="BP89" s="84" t="str">
        <f t="shared" ca="1" si="241"/>
        <v/>
      </c>
      <c r="BQ89" s="82" t="str">
        <f t="shared" ca="1" si="242"/>
        <v/>
      </c>
      <c r="BR89" s="97" t="str">
        <f t="shared" ca="1" si="243"/>
        <v/>
      </c>
      <c r="BS89" s="95" t="str">
        <f t="shared" ca="1" si="244"/>
        <v/>
      </c>
      <c r="BT89" s="184" t="str">
        <f t="shared" ca="1" si="245"/>
        <v/>
      </c>
      <c r="BU89" s="611" t="str">
        <f t="shared" ca="1" si="246"/>
        <v/>
      </c>
      <c r="BV89" s="77" t="str">
        <f t="shared" ca="1" si="247"/>
        <v/>
      </c>
      <c r="BW89" s="85" t="str">
        <f t="shared" ca="1" si="248"/>
        <v/>
      </c>
      <c r="BX89" s="86" t="str">
        <f t="shared" ca="1" si="249"/>
        <v/>
      </c>
      <c r="BY89" s="231">
        <f ca="1">IF('ポイント要件確認等（個別表）'!AD89=1,ROUNDDOWN('ポイント要件確認等（個別表）'!AV89,-3),IF('ポイント要件確認等（個別表）'!AD89=2,ROUNDDOWN('ポイント要件確認等（個別表）'!BH89,-3),IF('ポイント要件確認等（個別表）'!AD89=3,ROUNDDOWN('ポイント要件確認等（個別表）'!BT89,-3),0)))</f>
        <v>0</v>
      </c>
      <c r="BZ89" s="86" t="str">
        <f t="shared" ca="1" si="250"/>
        <v/>
      </c>
      <c r="CA89" s="232" t="str">
        <f t="shared" ca="1" si="251"/>
        <v/>
      </c>
      <c r="CB89" s="232">
        <f t="shared" ca="1" si="252"/>
        <v>0</v>
      </c>
      <c r="CC89" s="86" t="str">
        <f t="shared" ca="1" si="253"/>
        <v/>
      </c>
      <c r="CD89" s="86" t="str">
        <f t="shared" ca="1" si="254"/>
        <v/>
      </c>
      <c r="CE89" s="609"/>
      <c r="CF89" s="86" t="str">
        <f t="shared" ca="1" si="255"/>
        <v/>
      </c>
      <c r="CG89" s="185" t="str">
        <f t="shared" ca="1" si="256"/>
        <v/>
      </c>
      <c r="CH89" s="246" t="str">
        <f t="shared" ca="1" si="257"/>
        <v>含税額</v>
      </c>
      <c r="CI89" s="247" t="str">
        <f t="shared" ca="1" si="258"/>
        <v/>
      </c>
      <c r="CJ89" s="87" t="str">
        <f ca="1">IFERROR(IF(INDIRECT("'("&amp;'２個別表'!EO89&amp;")'!AR"&amp;84+EP89)&lt;&gt;1,"",1),"")</f>
        <v/>
      </c>
      <c r="CK89" s="244" t="str">
        <f t="shared" ca="1" si="259"/>
        <v/>
      </c>
      <c r="CL89" s="235" t="str">
        <f t="shared" ca="1" si="260"/>
        <v/>
      </c>
      <c r="CM89" s="239" t="str">
        <f t="shared" ca="1" si="261"/>
        <v/>
      </c>
      <c r="CN89" s="77" t="str">
        <f t="shared" ca="1" si="262"/>
        <v/>
      </c>
      <c r="CO89" s="93" t="str">
        <f ca="1">IFERROR(VLOOKUP(CN89,'（様式１号）３整理番号表'!$T$5:$V$15,2,FALSE),"")</f>
        <v/>
      </c>
      <c r="CP89" s="924" t="str">
        <f t="shared" ca="1" si="263"/>
        <v/>
      </c>
      <c r="CQ89" s="93" t="str">
        <f ca="1">IFERROR(VLOOKUP(CP89,'（様式１号）３整理番号表'!$T$19:$V$24,2,FALSE),"")</f>
        <v/>
      </c>
      <c r="CR89" s="924" t="str">
        <f ca="1">IFERROR(IF(INDIRECT("'("&amp;'２個別表'!EO89&amp;")'!AV"&amp;84+EP89)&lt;&gt;1,"",1),"")</f>
        <v/>
      </c>
      <c r="CS89" s="232">
        <f t="shared" ca="1" si="264"/>
        <v>0</v>
      </c>
      <c r="CT89" s="248">
        <f t="shared" ca="1" si="265"/>
        <v>0</v>
      </c>
      <c r="CU89" s="376" t="str">
        <f ca="1">IF(ER89="補強",IF(COUNTIFS($Z$11:Z89,Z89,$W$11:W89,1)=1,"１①",""),IF(COUNTIFS($Z$11:Z89,Z89,$W$11:W89,2)=1,"２①",""))</f>
        <v/>
      </c>
      <c r="CV89" s="57" t="str">
        <f t="shared" ca="1" si="266"/>
        <v/>
      </c>
      <c r="CW89" s="927" t="str">
        <f t="shared" ca="1" si="267"/>
        <v/>
      </c>
      <c r="CX89" s="256" t="str">
        <f t="shared" ca="1" si="268"/>
        <v/>
      </c>
      <c r="CY89" s="256" t="str">
        <f t="shared" ca="1" si="269"/>
        <v/>
      </c>
      <c r="CZ89" s="256" t="str">
        <f t="shared" ca="1" si="270"/>
        <v/>
      </c>
      <c r="DA89" s="256" t="str">
        <f t="shared" ca="1" si="271"/>
        <v/>
      </c>
      <c r="DB89" s="316" t="str">
        <f ca="1">IFERROR(VLOOKUP($CU89,'（様式１号）３整理番号表'!$Z$19:$AB$32,3,FALSE),"")</f>
        <v/>
      </c>
      <c r="DC89" s="259" t="str">
        <f t="shared" ca="1" si="272"/>
        <v>-</v>
      </c>
      <c r="DD89" s="618" t="str">
        <f t="shared" ca="1" si="273"/>
        <v/>
      </c>
      <c r="DE89" s="321" t="str">
        <f ca="1">IF(AND(AO89=18,AS89=1),IF(COUNTIFS($Y$11:Y89,Y89,$AS$11:AS89,1)=1,"２②",""),IF($CU89="１①",INDEX(INDIRECT("'("&amp;$EO89&amp;")'!AR116:BB116"),1,MATCH(INDIRECT("'("&amp;$EO89&amp;")'!C118"),INDIRECT("'("&amp;$EO89&amp;")'!AR119:BB119"),0)),""))</f>
        <v/>
      </c>
      <c r="DF89" s="324" t="str">
        <f t="shared" ca="1" si="274"/>
        <v/>
      </c>
      <c r="DG89" s="313" t="str">
        <f t="shared" ca="1" si="275"/>
        <v/>
      </c>
      <c r="DH89" s="313" t="str">
        <f t="shared" ca="1" si="276"/>
        <v/>
      </c>
      <c r="DI89" s="313" t="str">
        <f t="shared" ca="1" si="277"/>
        <v/>
      </c>
      <c r="DJ89" s="313" t="str">
        <f t="shared" ca="1" si="278"/>
        <v/>
      </c>
      <c r="DK89" s="328" t="str">
        <f t="shared" ca="1" si="279"/>
        <v/>
      </c>
      <c r="DL89" s="334" t="str">
        <f t="shared" ca="1" si="280"/>
        <v/>
      </c>
      <c r="DM89" s="915" t="str">
        <f t="shared" ca="1" si="281"/>
        <v/>
      </c>
      <c r="DN89" s="15"/>
      <c r="DO89" s="324"/>
      <c r="DP89" s="16"/>
      <c r="DQ89" s="16"/>
      <c r="DR89" s="16"/>
      <c r="DS89" s="16"/>
      <c r="DT89" s="318" t="str">
        <f>IFERROR(VLOOKUP($DN89,'（様式１号）３整理番号表'!$Z$19:$AB$32,3,FALSE),"")</f>
        <v/>
      </c>
      <c r="DU89" s="259" t="str">
        <f t="shared" si="282"/>
        <v/>
      </c>
      <c r="DV89" s="14"/>
      <c r="DW89" s="17" t="str">
        <f t="shared" ca="1" si="283"/>
        <v/>
      </c>
      <c r="DX89" s="88" t="str">
        <f t="shared" ca="1" si="301"/>
        <v/>
      </c>
      <c r="DZ89" s="339">
        <f t="shared" ca="1" si="284"/>
        <v>0</v>
      </c>
      <c r="EA89" s="339">
        <f t="shared" ca="1" si="284"/>
        <v>0</v>
      </c>
      <c r="EB89" s="339">
        <f t="shared" ca="1" si="284"/>
        <v>0</v>
      </c>
      <c r="EC89" s="339">
        <f t="shared" ca="1" si="284"/>
        <v>0</v>
      </c>
      <c r="ED89" s="339">
        <f t="shared" ca="1" si="284"/>
        <v>0</v>
      </c>
      <c r="EE89" s="339">
        <f t="shared" ca="1" si="284"/>
        <v>0</v>
      </c>
      <c r="EF89" s="339">
        <f t="shared" ca="1" si="284"/>
        <v>0</v>
      </c>
      <c r="EG89" s="339">
        <f t="shared" ca="1" si="284"/>
        <v>0</v>
      </c>
      <c r="EH89" s="339">
        <f t="shared" ca="1" si="284"/>
        <v>0</v>
      </c>
      <c r="EI89" s="339">
        <f t="shared" ca="1" si="284"/>
        <v>0</v>
      </c>
      <c r="EJ89" s="339">
        <f t="shared" ca="1" si="284"/>
        <v>0</v>
      </c>
      <c r="EK89" s="339">
        <f t="shared" ca="1" si="284"/>
        <v>0</v>
      </c>
      <c r="EL89" s="339">
        <f t="shared" ca="1" si="284"/>
        <v>0</v>
      </c>
      <c r="EM89" s="339">
        <f t="shared" ca="1" si="284"/>
        <v>0</v>
      </c>
      <c r="EO89" s="919" t="str">
        <f t="shared" ca="1" si="189"/>
        <v/>
      </c>
      <c r="EP89" s="919" t="str">
        <f t="shared" ca="1" si="285"/>
        <v/>
      </c>
      <c r="EQ89" s="919" t="str">
        <f t="shared" ca="1" si="286"/>
        <v/>
      </c>
      <c r="ER89" s="919" t="str">
        <f t="shared" ca="1" si="287"/>
        <v/>
      </c>
      <c r="ES89" s="919" t="str">
        <f ca="1">IFERROR(INDEX('郵便番号（石川県）'!$A$3:$F$2574,MATCH(INDIRECT("'("&amp;EO89&amp;")'!E7"),'郵便番号（石川県）'!$A$3:$A$2574,0),6),"")</f>
        <v/>
      </c>
      <c r="ET89" s="919" t="str">
        <f ca="1">IFERROR(INDEX('郵便番号（石川県）'!$A$3:$F$2574,MATCH(INDIRECT("'("&amp;$EO89&amp;")'!E7"),'郵便番号（石川県）'!$A$3:$A$2574,0),5),"")</f>
        <v/>
      </c>
      <c r="EU89" s="919" t="str">
        <f t="shared" ca="1" si="288"/>
        <v/>
      </c>
      <c r="EV89" s="919" t="str">
        <f t="shared" ca="1" si="289"/>
        <v/>
      </c>
      <c r="EW89" s="919" t="str">
        <f t="shared" ca="1" si="290"/>
        <v/>
      </c>
      <c r="EX89" s="919" t="str">
        <f t="shared" ca="1" si="291"/>
        <v/>
      </c>
      <c r="EY89" s="919" t="str">
        <f t="shared" ca="1" si="292"/>
        <v/>
      </c>
      <c r="EZ89" s="919" t="str">
        <f t="shared" ca="1" si="293"/>
        <v/>
      </c>
      <c r="FA89" s="919" t="str">
        <f t="shared" ca="1" si="294"/>
        <v/>
      </c>
      <c r="FB89" s="919" t="str">
        <f t="shared" ca="1" si="295"/>
        <v/>
      </c>
      <c r="FC89" s="919" t="str">
        <f t="shared" ca="1" si="296"/>
        <v/>
      </c>
      <c r="FD89" s="627" t="str">
        <f t="shared" ca="1" si="297"/>
        <v/>
      </c>
      <c r="FE89" s="630">
        <v>79</v>
      </c>
      <c r="FF89" s="299" t="str">
        <f t="shared" ca="1" si="298"/>
        <v/>
      </c>
      <c r="FG89" s="993" t="str">
        <f t="shared" ca="1" si="299"/>
        <v/>
      </c>
      <c r="FH89" s="919" t="str">
        <f t="shared" ca="1" si="300"/>
        <v/>
      </c>
      <c r="FI89" s="299">
        <f ca="1">COUNTIF($FH$11:FH89,"■")</f>
        <v>0</v>
      </c>
    </row>
    <row r="90" spans="1:165" ht="34.5" customHeight="1">
      <c r="A90" s="445">
        <f t="shared" ca="1" si="203"/>
        <v>0</v>
      </c>
      <c r="B90" s="446">
        <f>IF(R90&lt;&gt;"",IF(COUNTIF(R$11:R90,R90)=1,MAX(B$11:B89)+1,INDEX(B$11:B89,MATCH(R90,R$11:R89,0),1)),0)</f>
        <v>1</v>
      </c>
      <c r="C90" s="446">
        <f ca="1">IF(T90&lt;&gt;"",IF(COUNTIF(T$11:T90,T90)=1,MAX(C$11:C89)+1,INDEX(C$11:C89,MATCH(T90,T$11:T89,0),1)),0)</f>
        <v>0</v>
      </c>
      <c r="D90" s="446">
        <f ca="1">IF(U90&lt;&gt;"",IF(COUNTIF(U$11:U90,U90)=1,MAX(D$11:D89)+1,INDEX(D$11:D89,MATCH(U90,U$11:U89,0),1)),0)</f>
        <v>0</v>
      </c>
      <c r="E90" s="446">
        <f ca="1">IF(S90&lt;&gt;"",IF(COUNTIF(S$11:S90,S90)=1,MAX(E$11:E89)+1,INDEX(E$11:E89,MATCH(S90,S$11:S89,0),1)),0)</f>
        <v>0</v>
      </c>
      <c r="F90" s="446">
        <f ca="1">IF(Z90&lt;&gt;"",IF(COUNTIF(Z$11:Z90,Z90)=1,MAX(F$11:F89)+1,INDEX(F$11:F89,MATCH(Z90,Z$11:Z89,0),1)),0)</f>
        <v>0</v>
      </c>
      <c r="G90" s="447" cm="1">
        <f t="array" aca="1" ref="G90" ca="1">IF(Z90&lt;&gt;"",IF(COUNTIFS(Z$11:Z90,Z90,W$11:W90,W90)=1,MAX(G$11:G89)+1,INDEX(G$11:G89,MATCH(Z90&amp;W90,Z$11:Z89&amp;W$11:W90,0),1)),0)</f>
        <v>0</v>
      </c>
      <c r="H90" s="447">
        <f t="shared" ca="1" si="204"/>
        <v>0</v>
      </c>
      <c r="I90" s="447">
        <f ca="1">IF(T90="",0,IF(COUNTIF(T$11:T90,T90)=1,1,0))</f>
        <v>0</v>
      </c>
      <c r="J90" s="447">
        <f ca="1">IF(U90="",0,IF(COUNTIF(U$11:U90,U90)=1,1,0))</f>
        <v>0</v>
      </c>
      <c r="K90" s="447">
        <f ca="1">IF(S90="",0,IF(COUNTIF(S$11:S90,S90)=1,1,0))</f>
        <v>0</v>
      </c>
      <c r="L90" s="446">
        <f ca="1">IF(Z90="",0,IF(COUNTIF(Z$11:Z90,Z90)=1,1,0))</f>
        <v>0</v>
      </c>
      <c r="M90" s="767">
        <f ca="1">IF($W90=2,IF(COUNTIFS($W$11:$W90,2,$Z$11:$Z90,$Z90)=1,1,0),0)</f>
        <v>0</v>
      </c>
      <c r="N90" s="767">
        <f ca="1">IF($W90=1,IF(COUNTIFS($W$11:$W90,2,$Z$11:$Z90,$Z90)=1,1,0),0)</f>
        <v>0</v>
      </c>
      <c r="O90" s="446">
        <f ca="1">IF(H90=0,0,IF(COUNTIF(Z$11:Z90,Z90)=1,1,0))</f>
        <v>0</v>
      </c>
      <c r="P90" s="448" t="str">
        <f t="shared" ca="1" si="205"/>
        <v>石川県</v>
      </c>
      <c r="Q90" s="89">
        <f t="shared" ca="1" si="206"/>
        <v>80</v>
      </c>
      <c r="R90" s="170" t="s">
        <v>459</v>
      </c>
      <c r="S90" s="357" t="str">
        <f t="shared" ca="1" si="207"/>
        <v/>
      </c>
      <c r="T90" s="357" t="str">
        <f t="shared" ca="1" si="208"/>
        <v/>
      </c>
      <c r="U90" s="58" t="str">
        <f t="shared" ca="1" si="209"/>
        <v/>
      </c>
      <c r="V90" s="58" t="str">
        <f t="shared" ca="1" si="210"/>
        <v/>
      </c>
      <c r="W90" s="920" t="str">
        <f t="shared" ca="1" si="211"/>
        <v/>
      </c>
      <c r="X90" s="369">
        <f ca="1">IFERROR(VLOOKUP(W90,'（様式１号）３整理番号表'!$B$4:$H$5,2,FALSE),0)</f>
        <v>0</v>
      </c>
      <c r="Y90" s="768" t="str" cm="1">
        <f t="array" aca="1" ref="Y90" ca="1">IF(AND(D90=0,F90=0),"",IF(COUNTIF(D$11:D90,D90)=1,1,IF(COUNTIFS(D$11:D90,D90,F$11:F90,F90)=1,INDEX((D$11:D90,F$11:F90,Y$11:Y90),MATCH(_xlfn.MAXIFS(F$11:F89,D$11:D89,D90),$F$11:F90,0),1,3)+1,INDEX((D$11:D90,F$11:F90,Y$11:Y90),MATCH(D90&amp;F90,D$11:D90&amp;F$11:F90,0),1,3))))</f>
        <v/>
      </c>
      <c r="Z90" s="40" t="str">
        <f t="shared" ca="1" si="212"/>
        <v/>
      </c>
      <c r="AA90" s="924" t="str">
        <f t="shared" ca="1" si="213"/>
        <v/>
      </c>
      <c r="AB90" s="93">
        <f ca="1">IFERROR(VLOOKUP(AA90,'（様式１号）３整理番号表'!$B$10:$H$16,2,FALSE),0)</f>
        <v>0</v>
      </c>
      <c r="AC90" s="924" t="str">
        <f t="shared" ca="1" si="214"/>
        <v/>
      </c>
      <c r="AD90" s="924" t="str">
        <f t="shared" ca="1" si="215"/>
        <v/>
      </c>
      <c r="AE90" s="93">
        <f ca="1">IFERROR(VLOOKUP(AD90,'（様式１号）３整理番号表'!$B$21:$H$22,2,FALSE),0)</f>
        <v>0</v>
      </c>
      <c r="AF90" s="924" t="str">
        <f t="shared" ca="1" si="216"/>
        <v/>
      </c>
      <c r="AG90" s="93">
        <f ca="1">IFERROR(VLOOKUP(AF90,'（様式１号）３整理番号表'!$B$26:$H$31,2,FALSE),0)</f>
        <v>0</v>
      </c>
      <c r="AH90" s="924" t="str">
        <f t="shared" ca="1" si="217"/>
        <v/>
      </c>
      <c r="AI90" s="93">
        <f ca="1">IFERROR(VLOOKUP(AH90,'（様式１号）３整理番号表'!$J$5:$N$59,2,FALSE),0)</f>
        <v>0</v>
      </c>
      <c r="AJ90" s="77" t="str">
        <f t="shared" ca="1" si="218"/>
        <v/>
      </c>
      <c r="AK90" s="93">
        <f ca="1">IFERROR(VLOOKUP(AJ90,'（様式１号）３整理番号表'!$P$5:$R$29,2,FALSE),0)</f>
        <v>0</v>
      </c>
      <c r="AL90" s="921" t="str">
        <f t="shared" ca="1" si="219"/>
        <v/>
      </c>
      <c r="AM90" s="921" t="str">
        <f t="shared" ca="1" si="220"/>
        <v/>
      </c>
      <c r="AN90" s="921"/>
      <c r="AO90" s="77" t="str">
        <f t="shared" ca="1" si="221"/>
        <v/>
      </c>
      <c r="AP90" s="93">
        <f ca="1">IFERROR(VLOOKUP(AO90,'（様式１号）３整理番号表'!$P$5:$R$29,2,FALSE),0)</f>
        <v>0</v>
      </c>
      <c r="AQ90" s="924" t="str">
        <f t="shared" ca="1" si="222"/>
        <v/>
      </c>
      <c r="AR90" s="93">
        <f t="shared" ca="1" si="223"/>
        <v>0</v>
      </c>
      <c r="AS90" s="924" t="str">
        <f t="shared" ca="1" si="224"/>
        <v/>
      </c>
      <c r="AT90" s="40" t="str">
        <f t="shared" ca="1" si="225"/>
        <v/>
      </c>
      <c r="AU90" s="93" t="str">
        <f t="shared" ca="1" si="226"/>
        <v/>
      </c>
      <c r="AV90" s="923" t="str">
        <f t="shared" ca="1" si="227"/>
        <v/>
      </c>
      <c r="AW90" s="926" t="str">
        <f t="shared" ca="1" si="228"/>
        <v/>
      </c>
      <c r="AX90" s="925" t="str">
        <f t="shared" ca="1" si="229"/>
        <v/>
      </c>
      <c r="AY90" s="925" t="str">
        <f t="shared" ca="1" si="229"/>
        <v/>
      </c>
      <c r="AZ90" s="925" t="str">
        <f t="shared" ca="1" si="229"/>
        <v/>
      </c>
      <c r="BA90" s="925" t="str">
        <f t="shared" ca="1" si="229"/>
        <v/>
      </c>
      <c r="BB90" s="925" t="str">
        <f t="shared" ca="1" si="230"/>
        <v/>
      </c>
      <c r="BC90" s="925" t="str">
        <f t="shared" ca="1" si="231"/>
        <v/>
      </c>
      <c r="BD90" s="925" t="str">
        <f t="shared" ca="1" si="231"/>
        <v/>
      </c>
      <c r="BE90" s="925" t="str">
        <f t="shared" ca="1" si="231"/>
        <v/>
      </c>
      <c r="BF90" s="77" t="str">
        <f t="shared" ca="1" si="232"/>
        <v/>
      </c>
      <c r="BG90" s="924" t="str">
        <f t="shared" ca="1" si="233"/>
        <v/>
      </c>
      <c r="BH90" s="94">
        <f ca="1">IF(BF90&lt;&gt;"",INDEX('（様式１号）３整理番号表'!$AB$7:$AQ$12,MATCH(BF90,'（様式１号）３整理番号表'!$AA$7:$AA$12,0),MATCH(BG90,'（様式１号）３整理番号表'!$AB$6:$AQ$6,0)),0)</f>
        <v>0</v>
      </c>
      <c r="BI90" s="921" t="str">
        <f t="shared" ca="1" si="234"/>
        <v/>
      </c>
      <c r="BJ90" s="922" t="str">
        <f t="shared" ca="1" si="235"/>
        <v/>
      </c>
      <c r="BK90" s="926" t="str">
        <f t="shared" ca="1" si="236"/>
        <v/>
      </c>
      <c r="BL90" s="922" t="str">
        <f t="shared" ca="1" si="237"/>
        <v/>
      </c>
      <c r="BM90" s="79" t="str">
        <f t="shared" ca="1" si="238"/>
        <v/>
      </c>
      <c r="BN90" s="82" t="str">
        <f t="shared" ca="1" si="239"/>
        <v/>
      </c>
      <c r="BO90" s="83" t="str">
        <f t="shared" ca="1" si="240"/>
        <v/>
      </c>
      <c r="BP90" s="84" t="str">
        <f t="shared" ca="1" si="241"/>
        <v/>
      </c>
      <c r="BQ90" s="82" t="str">
        <f t="shared" ca="1" si="242"/>
        <v/>
      </c>
      <c r="BR90" s="97" t="str">
        <f t="shared" ca="1" si="243"/>
        <v/>
      </c>
      <c r="BS90" s="95" t="str">
        <f t="shared" ca="1" si="244"/>
        <v/>
      </c>
      <c r="BT90" s="184" t="str">
        <f t="shared" ca="1" si="245"/>
        <v/>
      </c>
      <c r="BU90" s="611" t="str">
        <f t="shared" ca="1" si="246"/>
        <v/>
      </c>
      <c r="BV90" s="77" t="str">
        <f t="shared" ca="1" si="247"/>
        <v/>
      </c>
      <c r="BW90" s="85" t="str">
        <f t="shared" ca="1" si="248"/>
        <v/>
      </c>
      <c r="BX90" s="86" t="str">
        <f t="shared" ca="1" si="249"/>
        <v/>
      </c>
      <c r="BY90" s="231">
        <f ca="1">IF('ポイント要件確認等（個別表）'!AD90=1,ROUNDDOWN('ポイント要件確認等（個別表）'!AV90,-3),IF('ポイント要件確認等（個別表）'!AD90=2,ROUNDDOWN('ポイント要件確認等（個別表）'!BH90,-3),IF('ポイント要件確認等（個別表）'!AD90=3,ROUNDDOWN('ポイント要件確認等（個別表）'!BT90,-3),0)))</f>
        <v>0</v>
      </c>
      <c r="BZ90" s="86" t="str">
        <f t="shared" ca="1" si="250"/>
        <v/>
      </c>
      <c r="CA90" s="232" t="str">
        <f t="shared" ca="1" si="251"/>
        <v/>
      </c>
      <c r="CB90" s="232">
        <f t="shared" ca="1" si="252"/>
        <v>0</v>
      </c>
      <c r="CC90" s="86" t="str">
        <f t="shared" ca="1" si="253"/>
        <v/>
      </c>
      <c r="CD90" s="86" t="str">
        <f t="shared" ca="1" si="254"/>
        <v/>
      </c>
      <c r="CE90" s="609"/>
      <c r="CF90" s="86" t="str">
        <f t="shared" ca="1" si="255"/>
        <v/>
      </c>
      <c r="CG90" s="185" t="str">
        <f t="shared" ca="1" si="256"/>
        <v/>
      </c>
      <c r="CH90" s="246" t="str">
        <f t="shared" ca="1" si="257"/>
        <v>含税額</v>
      </c>
      <c r="CI90" s="247" t="str">
        <f t="shared" ca="1" si="258"/>
        <v/>
      </c>
      <c r="CJ90" s="87" t="str">
        <f ca="1">IFERROR(IF(INDIRECT("'("&amp;'２個別表'!EO90&amp;")'!AR"&amp;84+EP90)&lt;&gt;1,"",1),"")</f>
        <v/>
      </c>
      <c r="CK90" s="244" t="str">
        <f t="shared" ca="1" si="259"/>
        <v/>
      </c>
      <c r="CL90" s="235" t="str">
        <f t="shared" ca="1" si="260"/>
        <v/>
      </c>
      <c r="CM90" s="239" t="str">
        <f t="shared" ca="1" si="261"/>
        <v/>
      </c>
      <c r="CN90" s="77" t="str">
        <f t="shared" ca="1" si="262"/>
        <v/>
      </c>
      <c r="CO90" s="93" t="str">
        <f ca="1">IFERROR(VLOOKUP(CN90,'（様式１号）３整理番号表'!$T$5:$V$15,2,FALSE),"")</f>
        <v/>
      </c>
      <c r="CP90" s="924" t="str">
        <f t="shared" ca="1" si="263"/>
        <v/>
      </c>
      <c r="CQ90" s="93" t="str">
        <f ca="1">IFERROR(VLOOKUP(CP90,'（様式１号）３整理番号表'!$T$19:$V$24,2,FALSE),"")</f>
        <v/>
      </c>
      <c r="CR90" s="924" t="str">
        <f ca="1">IFERROR(IF(INDIRECT("'("&amp;'２個別表'!EO90&amp;")'!AV"&amp;84+EP90)&lt;&gt;1,"",1),"")</f>
        <v/>
      </c>
      <c r="CS90" s="232">
        <f t="shared" ca="1" si="264"/>
        <v>0</v>
      </c>
      <c r="CT90" s="248">
        <f t="shared" ca="1" si="265"/>
        <v>0</v>
      </c>
      <c r="CU90" s="376" t="str">
        <f ca="1">IF(ER90="補強",IF(COUNTIFS($Z$11:Z90,Z90,$W$11:W90,1)=1,"１①",""),IF(COUNTIFS($Z$11:Z90,Z90,$W$11:W90,2)=1,"２①",""))</f>
        <v/>
      </c>
      <c r="CV90" s="57" t="str">
        <f t="shared" ca="1" si="266"/>
        <v/>
      </c>
      <c r="CW90" s="927" t="str">
        <f t="shared" ca="1" si="267"/>
        <v/>
      </c>
      <c r="CX90" s="256" t="str">
        <f t="shared" ca="1" si="268"/>
        <v/>
      </c>
      <c r="CY90" s="256" t="str">
        <f t="shared" ca="1" si="269"/>
        <v/>
      </c>
      <c r="CZ90" s="256" t="str">
        <f t="shared" ca="1" si="270"/>
        <v/>
      </c>
      <c r="DA90" s="256" t="str">
        <f t="shared" ca="1" si="271"/>
        <v/>
      </c>
      <c r="DB90" s="316" t="str">
        <f ca="1">IFERROR(VLOOKUP($CU90,'（様式１号）３整理番号表'!$Z$19:$AB$32,3,FALSE),"")</f>
        <v/>
      </c>
      <c r="DC90" s="259" t="str">
        <f t="shared" ca="1" si="272"/>
        <v>-</v>
      </c>
      <c r="DD90" s="618" t="str">
        <f t="shared" ca="1" si="273"/>
        <v/>
      </c>
      <c r="DE90" s="321" t="str">
        <f ca="1">IF(AND(AO90=18,AS90=1),IF(COUNTIFS($Y$11:Y90,Y90,$AS$11:AS90,1)=1,"２②",""),IF($CU90="１①",INDEX(INDIRECT("'("&amp;$EO90&amp;")'!AR116:BB116"),1,MATCH(INDIRECT("'("&amp;$EO90&amp;")'!C118"),INDIRECT("'("&amp;$EO90&amp;")'!AR119:BB119"),0)),""))</f>
        <v/>
      </c>
      <c r="DF90" s="324" t="str">
        <f t="shared" ca="1" si="274"/>
        <v/>
      </c>
      <c r="DG90" s="313" t="str">
        <f t="shared" ca="1" si="275"/>
        <v/>
      </c>
      <c r="DH90" s="313" t="str">
        <f t="shared" ca="1" si="276"/>
        <v/>
      </c>
      <c r="DI90" s="313" t="str">
        <f t="shared" ca="1" si="277"/>
        <v/>
      </c>
      <c r="DJ90" s="313" t="str">
        <f t="shared" ca="1" si="278"/>
        <v/>
      </c>
      <c r="DK90" s="328" t="str">
        <f t="shared" ca="1" si="279"/>
        <v/>
      </c>
      <c r="DL90" s="334" t="str">
        <f t="shared" ca="1" si="280"/>
        <v/>
      </c>
      <c r="DM90" s="915" t="str">
        <f t="shared" ca="1" si="281"/>
        <v/>
      </c>
      <c r="DN90" s="15"/>
      <c r="DO90" s="324"/>
      <c r="DP90" s="16"/>
      <c r="DQ90" s="16"/>
      <c r="DR90" s="16"/>
      <c r="DS90" s="16"/>
      <c r="DT90" s="318" t="str">
        <f>IFERROR(VLOOKUP($DN90,'（様式１号）３整理番号表'!$Z$19:$AB$32,3,FALSE),"")</f>
        <v/>
      </c>
      <c r="DU90" s="259" t="str">
        <f t="shared" si="282"/>
        <v/>
      </c>
      <c r="DV90" s="14"/>
      <c r="DW90" s="17" t="str">
        <f t="shared" ca="1" si="283"/>
        <v/>
      </c>
      <c r="DX90" s="88" t="str">
        <f t="shared" ca="1" si="301"/>
        <v/>
      </c>
      <c r="DZ90" s="339">
        <f t="shared" ca="1" si="284"/>
        <v>0</v>
      </c>
      <c r="EA90" s="339">
        <f t="shared" ca="1" si="284"/>
        <v>0</v>
      </c>
      <c r="EB90" s="339">
        <f t="shared" ca="1" si="284"/>
        <v>0</v>
      </c>
      <c r="EC90" s="339">
        <f t="shared" ca="1" si="284"/>
        <v>0</v>
      </c>
      <c r="ED90" s="339">
        <f t="shared" ca="1" si="284"/>
        <v>0</v>
      </c>
      <c r="EE90" s="339">
        <f t="shared" ca="1" si="284"/>
        <v>0</v>
      </c>
      <c r="EF90" s="339">
        <f t="shared" ca="1" si="284"/>
        <v>0</v>
      </c>
      <c r="EG90" s="339">
        <f t="shared" ca="1" si="284"/>
        <v>0</v>
      </c>
      <c r="EH90" s="339">
        <f t="shared" ca="1" si="284"/>
        <v>0</v>
      </c>
      <c r="EI90" s="339">
        <f t="shared" ca="1" si="284"/>
        <v>0</v>
      </c>
      <c r="EJ90" s="339">
        <f t="shared" ca="1" si="284"/>
        <v>0</v>
      </c>
      <c r="EK90" s="339">
        <f t="shared" ca="1" si="284"/>
        <v>0</v>
      </c>
      <c r="EL90" s="339">
        <f t="shared" ca="1" si="284"/>
        <v>0</v>
      </c>
      <c r="EM90" s="339">
        <f t="shared" ca="1" si="284"/>
        <v>0</v>
      </c>
      <c r="EO90" s="919" t="str">
        <f t="shared" ca="1" si="189"/>
        <v/>
      </c>
      <c r="EP90" s="919" t="str">
        <f t="shared" ca="1" si="285"/>
        <v/>
      </c>
      <c r="EQ90" s="919" t="str">
        <f t="shared" ca="1" si="286"/>
        <v/>
      </c>
      <c r="ER90" s="919" t="str">
        <f t="shared" ca="1" si="287"/>
        <v/>
      </c>
      <c r="ES90" s="919" t="str">
        <f ca="1">IFERROR(INDEX('郵便番号（石川県）'!$A$3:$F$2574,MATCH(INDIRECT("'("&amp;EO90&amp;")'!E7"),'郵便番号（石川県）'!$A$3:$A$2574,0),6),"")</f>
        <v/>
      </c>
      <c r="ET90" s="919" t="str">
        <f ca="1">IFERROR(INDEX('郵便番号（石川県）'!$A$3:$F$2574,MATCH(INDIRECT("'("&amp;$EO90&amp;")'!E7"),'郵便番号（石川県）'!$A$3:$A$2574,0),5),"")</f>
        <v/>
      </c>
      <c r="EU90" s="919" t="str">
        <f t="shared" ca="1" si="288"/>
        <v/>
      </c>
      <c r="EV90" s="919" t="str">
        <f t="shared" ca="1" si="289"/>
        <v/>
      </c>
      <c r="EW90" s="919" t="str">
        <f t="shared" ca="1" si="290"/>
        <v/>
      </c>
      <c r="EX90" s="919" t="str">
        <f t="shared" ca="1" si="291"/>
        <v/>
      </c>
      <c r="EY90" s="919" t="str">
        <f t="shared" ca="1" si="292"/>
        <v/>
      </c>
      <c r="EZ90" s="919" t="str">
        <f t="shared" ca="1" si="293"/>
        <v/>
      </c>
      <c r="FA90" s="919" t="str">
        <f t="shared" ca="1" si="294"/>
        <v/>
      </c>
      <c r="FB90" s="919" t="str">
        <f t="shared" ca="1" si="295"/>
        <v/>
      </c>
      <c r="FC90" s="919" t="str">
        <f t="shared" ca="1" si="296"/>
        <v/>
      </c>
      <c r="FD90" s="627" t="str">
        <f t="shared" ca="1" si="297"/>
        <v/>
      </c>
      <c r="FE90" s="630">
        <v>80</v>
      </c>
      <c r="FF90" s="299" t="str">
        <f t="shared" ca="1" si="298"/>
        <v/>
      </c>
      <c r="FG90" s="993" t="str">
        <f t="shared" ca="1" si="299"/>
        <v/>
      </c>
      <c r="FH90" s="919" t="str">
        <f t="shared" ca="1" si="300"/>
        <v/>
      </c>
      <c r="FI90" s="299">
        <f ca="1">COUNTIF($FH$11:FH90,"■")</f>
        <v>0</v>
      </c>
    </row>
    <row r="91" spans="1:165" ht="34.5" customHeight="1">
      <c r="A91" s="445">
        <f t="shared" ca="1" si="203"/>
        <v>0</v>
      </c>
      <c r="B91" s="446">
        <f>IF(R91&lt;&gt;"",IF(COUNTIF(R$11:R91,R91)=1,MAX(B$11:B90)+1,INDEX(B$11:B90,MATCH(R91,R$11:R90,0),1)),0)</f>
        <v>1</v>
      </c>
      <c r="C91" s="446">
        <f ca="1">IF(T91&lt;&gt;"",IF(COUNTIF(T$11:T91,T91)=1,MAX(C$11:C90)+1,INDEX(C$11:C90,MATCH(T91,T$11:T90,0),1)),0)</f>
        <v>0</v>
      </c>
      <c r="D91" s="446">
        <f ca="1">IF(U91&lt;&gt;"",IF(COUNTIF(U$11:U91,U91)=1,MAX(D$11:D90)+1,INDEX(D$11:D90,MATCH(U91,U$11:U90,0),1)),0)</f>
        <v>0</v>
      </c>
      <c r="E91" s="446">
        <f ca="1">IF(S91&lt;&gt;"",IF(COUNTIF(S$11:S91,S91)=1,MAX(E$11:E90)+1,INDEX(E$11:E90,MATCH(S91,S$11:S90,0),1)),0)</f>
        <v>0</v>
      </c>
      <c r="F91" s="446">
        <f ca="1">IF(Z91&lt;&gt;"",IF(COUNTIF(Z$11:Z91,Z91)=1,MAX(F$11:F90)+1,INDEX(F$11:F90,MATCH(Z91,Z$11:Z90,0),1)),0)</f>
        <v>0</v>
      </c>
      <c r="G91" s="447" cm="1">
        <f t="array" aca="1" ref="G91" ca="1">IF(Z91&lt;&gt;"",IF(COUNTIFS(Z$11:Z91,Z91,W$11:W91,W91)=1,MAX(G$11:G90)+1,INDEX(G$11:G90,MATCH(Z91&amp;W91,Z$11:Z90&amp;W$11:W91,0),1)),0)</f>
        <v>0</v>
      </c>
      <c r="H91" s="447">
        <f t="shared" ca="1" si="204"/>
        <v>0</v>
      </c>
      <c r="I91" s="447">
        <f ca="1">IF(T91="",0,IF(COUNTIF(T$11:T91,T91)=1,1,0))</f>
        <v>0</v>
      </c>
      <c r="J91" s="447">
        <f ca="1">IF(U91="",0,IF(COUNTIF(U$11:U91,U91)=1,1,0))</f>
        <v>0</v>
      </c>
      <c r="K91" s="447">
        <f ca="1">IF(S91="",0,IF(COUNTIF(S$11:S91,S91)=1,1,0))</f>
        <v>0</v>
      </c>
      <c r="L91" s="446">
        <f ca="1">IF(Z91="",0,IF(COUNTIF(Z$11:Z91,Z91)=1,1,0))</f>
        <v>0</v>
      </c>
      <c r="M91" s="767">
        <f ca="1">IF($W91=2,IF(COUNTIFS($W$11:$W91,2,$Z$11:$Z91,$Z91)=1,1,0),0)</f>
        <v>0</v>
      </c>
      <c r="N91" s="767">
        <f ca="1">IF($W91=1,IF(COUNTIFS($W$11:$W91,2,$Z$11:$Z91,$Z91)=1,1,0),0)</f>
        <v>0</v>
      </c>
      <c r="O91" s="446">
        <f ca="1">IF(H91=0,0,IF(COUNTIF(Z$11:Z91,Z91)=1,1,0))</f>
        <v>0</v>
      </c>
      <c r="P91" s="448" t="str">
        <f t="shared" ca="1" si="205"/>
        <v>石川県</v>
      </c>
      <c r="Q91" s="89">
        <f t="shared" ca="1" si="206"/>
        <v>81</v>
      </c>
      <c r="R91" s="170" t="s">
        <v>459</v>
      </c>
      <c r="S91" s="357" t="str">
        <f t="shared" ca="1" si="207"/>
        <v/>
      </c>
      <c r="T91" s="357" t="str">
        <f t="shared" ca="1" si="208"/>
        <v/>
      </c>
      <c r="U91" s="58" t="str">
        <f t="shared" ca="1" si="209"/>
        <v/>
      </c>
      <c r="V91" s="58" t="str">
        <f t="shared" ca="1" si="210"/>
        <v/>
      </c>
      <c r="W91" s="920" t="str">
        <f t="shared" ca="1" si="211"/>
        <v/>
      </c>
      <c r="X91" s="369">
        <f ca="1">IFERROR(VLOOKUP(W91,'（様式１号）３整理番号表'!$B$4:$H$5,2,FALSE),0)</f>
        <v>0</v>
      </c>
      <c r="Y91" s="768" t="str" cm="1">
        <f t="array" aca="1" ref="Y91" ca="1">IF(AND(D91=0,F91=0),"",IF(COUNTIF(D$11:D91,D91)=1,1,IF(COUNTIFS(D$11:D91,D91,F$11:F91,F91)=1,INDEX((D$11:D91,F$11:F91,Y$11:Y91),MATCH(_xlfn.MAXIFS(F$11:F90,D$11:D90,D91),$F$11:F91,0),1,3)+1,INDEX((D$11:D91,F$11:F91,Y$11:Y91),MATCH(D91&amp;F91,D$11:D91&amp;F$11:F91,0),1,3))))</f>
        <v/>
      </c>
      <c r="Z91" s="40" t="str">
        <f t="shared" ca="1" si="212"/>
        <v/>
      </c>
      <c r="AA91" s="924" t="str">
        <f t="shared" ca="1" si="213"/>
        <v/>
      </c>
      <c r="AB91" s="93">
        <f ca="1">IFERROR(VLOOKUP(AA91,'（様式１号）３整理番号表'!$B$10:$H$16,2,FALSE),0)</f>
        <v>0</v>
      </c>
      <c r="AC91" s="924" t="str">
        <f t="shared" ca="1" si="214"/>
        <v/>
      </c>
      <c r="AD91" s="924" t="str">
        <f t="shared" ca="1" si="215"/>
        <v/>
      </c>
      <c r="AE91" s="93">
        <f ca="1">IFERROR(VLOOKUP(AD91,'（様式１号）３整理番号表'!$B$21:$H$22,2,FALSE),0)</f>
        <v>0</v>
      </c>
      <c r="AF91" s="924" t="str">
        <f t="shared" ca="1" si="216"/>
        <v/>
      </c>
      <c r="AG91" s="93">
        <f ca="1">IFERROR(VLOOKUP(AF91,'（様式１号）３整理番号表'!$B$26:$H$31,2,FALSE),0)</f>
        <v>0</v>
      </c>
      <c r="AH91" s="924" t="str">
        <f t="shared" ca="1" si="217"/>
        <v/>
      </c>
      <c r="AI91" s="93">
        <f ca="1">IFERROR(VLOOKUP(AH91,'（様式１号）３整理番号表'!$J$5:$N$59,2,FALSE),0)</f>
        <v>0</v>
      </c>
      <c r="AJ91" s="77" t="str">
        <f t="shared" ca="1" si="218"/>
        <v/>
      </c>
      <c r="AK91" s="93">
        <f ca="1">IFERROR(VLOOKUP(AJ91,'（様式１号）３整理番号表'!$P$5:$R$29,2,FALSE),0)</f>
        <v>0</v>
      </c>
      <c r="AL91" s="921" t="str">
        <f t="shared" ca="1" si="219"/>
        <v/>
      </c>
      <c r="AM91" s="921" t="str">
        <f t="shared" ca="1" si="220"/>
        <v/>
      </c>
      <c r="AN91" s="921"/>
      <c r="AO91" s="77" t="str">
        <f t="shared" ca="1" si="221"/>
        <v/>
      </c>
      <c r="AP91" s="93">
        <f ca="1">IFERROR(VLOOKUP(AO91,'（様式１号）３整理番号表'!$P$5:$R$29,2,FALSE),0)</f>
        <v>0</v>
      </c>
      <c r="AQ91" s="924" t="str">
        <f t="shared" ca="1" si="222"/>
        <v/>
      </c>
      <c r="AR91" s="93">
        <f t="shared" ca="1" si="223"/>
        <v>0</v>
      </c>
      <c r="AS91" s="924" t="str">
        <f t="shared" ca="1" si="224"/>
        <v/>
      </c>
      <c r="AT91" s="40" t="str">
        <f t="shared" ca="1" si="225"/>
        <v/>
      </c>
      <c r="AU91" s="93" t="str">
        <f t="shared" ca="1" si="226"/>
        <v/>
      </c>
      <c r="AV91" s="923" t="str">
        <f t="shared" ca="1" si="227"/>
        <v/>
      </c>
      <c r="AW91" s="926" t="str">
        <f t="shared" ca="1" si="228"/>
        <v/>
      </c>
      <c r="AX91" s="925" t="str">
        <f t="shared" ca="1" si="229"/>
        <v/>
      </c>
      <c r="AY91" s="925" t="str">
        <f t="shared" ca="1" si="229"/>
        <v/>
      </c>
      <c r="AZ91" s="925" t="str">
        <f t="shared" ca="1" si="229"/>
        <v/>
      </c>
      <c r="BA91" s="925" t="str">
        <f t="shared" ca="1" si="229"/>
        <v/>
      </c>
      <c r="BB91" s="925" t="str">
        <f t="shared" ca="1" si="230"/>
        <v/>
      </c>
      <c r="BC91" s="925" t="str">
        <f t="shared" ca="1" si="231"/>
        <v/>
      </c>
      <c r="BD91" s="925" t="str">
        <f t="shared" ca="1" si="231"/>
        <v/>
      </c>
      <c r="BE91" s="925" t="str">
        <f t="shared" ca="1" si="231"/>
        <v/>
      </c>
      <c r="BF91" s="77" t="str">
        <f t="shared" ca="1" si="232"/>
        <v/>
      </c>
      <c r="BG91" s="924" t="str">
        <f t="shared" ca="1" si="233"/>
        <v/>
      </c>
      <c r="BH91" s="94">
        <f ca="1">IF(BF91&lt;&gt;"",INDEX('（様式１号）３整理番号表'!$AB$7:$AQ$12,MATCH(BF91,'（様式１号）３整理番号表'!$AA$7:$AA$12,0),MATCH(BG91,'（様式１号）３整理番号表'!$AB$6:$AQ$6,0)),0)</f>
        <v>0</v>
      </c>
      <c r="BI91" s="921" t="str">
        <f t="shared" ca="1" si="234"/>
        <v/>
      </c>
      <c r="BJ91" s="922" t="str">
        <f t="shared" ca="1" si="235"/>
        <v/>
      </c>
      <c r="BK91" s="926" t="str">
        <f t="shared" ca="1" si="236"/>
        <v/>
      </c>
      <c r="BL91" s="922" t="str">
        <f t="shared" ca="1" si="237"/>
        <v/>
      </c>
      <c r="BM91" s="79" t="str">
        <f t="shared" ca="1" si="238"/>
        <v/>
      </c>
      <c r="BN91" s="82" t="str">
        <f t="shared" ca="1" si="239"/>
        <v/>
      </c>
      <c r="BO91" s="83" t="str">
        <f t="shared" ca="1" si="240"/>
        <v/>
      </c>
      <c r="BP91" s="84" t="str">
        <f t="shared" ca="1" si="241"/>
        <v/>
      </c>
      <c r="BQ91" s="82" t="str">
        <f t="shared" ca="1" si="242"/>
        <v/>
      </c>
      <c r="BR91" s="97" t="str">
        <f t="shared" ca="1" si="243"/>
        <v/>
      </c>
      <c r="BS91" s="95" t="str">
        <f t="shared" ca="1" si="244"/>
        <v/>
      </c>
      <c r="BT91" s="184" t="str">
        <f t="shared" ca="1" si="245"/>
        <v/>
      </c>
      <c r="BU91" s="611" t="str">
        <f t="shared" ca="1" si="246"/>
        <v/>
      </c>
      <c r="BV91" s="77" t="str">
        <f t="shared" ca="1" si="247"/>
        <v/>
      </c>
      <c r="BW91" s="85" t="str">
        <f t="shared" ca="1" si="248"/>
        <v/>
      </c>
      <c r="BX91" s="86" t="str">
        <f t="shared" ca="1" si="249"/>
        <v/>
      </c>
      <c r="BY91" s="231">
        <f ca="1">IF('ポイント要件確認等（個別表）'!AD91=1,ROUNDDOWN('ポイント要件確認等（個別表）'!AV91,-3),IF('ポイント要件確認等（個別表）'!AD91=2,ROUNDDOWN('ポイント要件確認等（個別表）'!BH91,-3),IF('ポイント要件確認等（個別表）'!AD91=3,ROUNDDOWN('ポイント要件確認等（個別表）'!BT91,-3),0)))</f>
        <v>0</v>
      </c>
      <c r="BZ91" s="86" t="str">
        <f t="shared" ca="1" si="250"/>
        <v/>
      </c>
      <c r="CA91" s="232" t="str">
        <f t="shared" ca="1" si="251"/>
        <v/>
      </c>
      <c r="CB91" s="232">
        <f t="shared" ca="1" si="252"/>
        <v>0</v>
      </c>
      <c r="CC91" s="86" t="str">
        <f t="shared" ca="1" si="253"/>
        <v/>
      </c>
      <c r="CD91" s="86" t="str">
        <f t="shared" ca="1" si="254"/>
        <v/>
      </c>
      <c r="CE91" s="609"/>
      <c r="CF91" s="86" t="str">
        <f t="shared" ca="1" si="255"/>
        <v/>
      </c>
      <c r="CG91" s="185" t="str">
        <f t="shared" ca="1" si="256"/>
        <v/>
      </c>
      <c r="CH91" s="246" t="str">
        <f t="shared" ca="1" si="257"/>
        <v>含税額</v>
      </c>
      <c r="CI91" s="247" t="str">
        <f t="shared" ca="1" si="258"/>
        <v/>
      </c>
      <c r="CJ91" s="87" t="str">
        <f ca="1">IFERROR(IF(INDIRECT("'("&amp;'２個別表'!EO91&amp;")'!AR"&amp;84+EP91)&lt;&gt;1,"",1),"")</f>
        <v/>
      </c>
      <c r="CK91" s="244" t="str">
        <f t="shared" ca="1" si="259"/>
        <v/>
      </c>
      <c r="CL91" s="235" t="str">
        <f t="shared" ca="1" si="260"/>
        <v/>
      </c>
      <c r="CM91" s="239" t="str">
        <f t="shared" ca="1" si="261"/>
        <v/>
      </c>
      <c r="CN91" s="77" t="str">
        <f t="shared" ca="1" si="262"/>
        <v/>
      </c>
      <c r="CO91" s="93" t="str">
        <f ca="1">IFERROR(VLOOKUP(CN91,'（様式１号）３整理番号表'!$T$5:$V$15,2,FALSE),"")</f>
        <v/>
      </c>
      <c r="CP91" s="924" t="str">
        <f t="shared" ca="1" si="263"/>
        <v/>
      </c>
      <c r="CQ91" s="93" t="str">
        <f ca="1">IFERROR(VLOOKUP(CP91,'（様式１号）３整理番号表'!$T$19:$V$24,2,FALSE),"")</f>
        <v/>
      </c>
      <c r="CR91" s="924" t="str">
        <f ca="1">IFERROR(IF(INDIRECT("'("&amp;'２個別表'!EO91&amp;")'!AV"&amp;84+EP91)&lt;&gt;1,"",1),"")</f>
        <v/>
      </c>
      <c r="CS91" s="232">
        <f t="shared" ca="1" si="264"/>
        <v>0</v>
      </c>
      <c r="CT91" s="248">
        <f t="shared" ca="1" si="265"/>
        <v>0</v>
      </c>
      <c r="CU91" s="376" t="str">
        <f ca="1">IF(ER91="補強",IF(COUNTIFS($Z$11:Z91,Z91,$W$11:W91,1)=1,"１①",""),IF(COUNTIFS($Z$11:Z91,Z91,$W$11:W91,2)=1,"２①",""))</f>
        <v/>
      </c>
      <c r="CV91" s="57" t="str">
        <f t="shared" ca="1" si="266"/>
        <v/>
      </c>
      <c r="CW91" s="927" t="str">
        <f t="shared" ca="1" si="267"/>
        <v/>
      </c>
      <c r="CX91" s="256" t="str">
        <f t="shared" ca="1" si="268"/>
        <v/>
      </c>
      <c r="CY91" s="256" t="str">
        <f t="shared" ca="1" si="269"/>
        <v/>
      </c>
      <c r="CZ91" s="256" t="str">
        <f t="shared" ca="1" si="270"/>
        <v/>
      </c>
      <c r="DA91" s="256" t="str">
        <f t="shared" ca="1" si="271"/>
        <v/>
      </c>
      <c r="DB91" s="316" t="str">
        <f ca="1">IFERROR(VLOOKUP($CU91,'（様式１号）３整理番号表'!$Z$19:$AB$32,3,FALSE),"")</f>
        <v/>
      </c>
      <c r="DC91" s="259" t="str">
        <f t="shared" ca="1" si="272"/>
        <v>-</v>
      </c>
      <c r="DD91" s="618" t="str">
        <f t="shared" ca="1" si="273"/>
        <v/>
      </c>
      <c r="DE91" s="321" t="str">
        <f ca="1">IF(AND(AO91=18,AS91=1),IF(COUNTIFS($Y$11:Y91,Y91,$AS$11:AS91,1)=1,"２②",""),IF($CU91="１①",INDEX(INDIRECT("'("&amp;$EO91&amp;")'!AR116:BB116"),1,MATCH(INDIRECT("'("&amp;$EO91&amp;")'!C118"),INDIRECT("'("&amp;$EO91&amp;")'!AR119:BB119"),0)),""))</f>
        <v/>
      </c>
      <c r="DF91" s="324" t="str">
        <f t="shared" ca="1" si="274"/>
        <v/>
      </c>
      <c r="DG91" s="313" t="str">
        <f t="shared" ca="1" si="275"/>
        <v/>
      </c>
      <c r="DH91" s="313" t="str">
        <f t="shared" ca="1" si="276"/>
        <v/>
      </c>
      <c r="DI91" s="313" t="str">
        <f t="shared" ca="1" si="277"/>
        <v/>
      </c>
      <c r="DJ91" s="313" t="str">
        <f t="shared" ca="1" si="278"/>
        <v/>
      </c>
      <c r="DK91" s="328" t="str">
        <f t="shared" ca="1" si="279"/>
        <v/>
      </c>
      <c r="DL91" s="334" t="str">
        <f t="shared" ca="1" si="280"/>
        <v/>
      </c>
      <c r="DM91" s="915" t="str">
        <f t="shared" ca="1" si="281"/>
        <v/>
      </c>
      <c r="DN91" s="15"/>
      <c r="DO91" s="324"/>
      <c r="DP91" s="16"/>
      <c r="DQ91" s="16"/>
      <c r="DR91" s="16"/>
      <c r="DS91" s="16"/>
      <c r="DT91" s="318" t="str">
        <f>IFERROR(VLOOKUP($DN91,'（様式１号）３整理番号表'!$Z$19:$AB$32,3,FALSE),"")</f>
        <v/>
      </c>
      <c r="DU91" s="259" t="str">
        <f t="shared" si="282"/>
        <v/>
      </c>
      <c r="DV91" s="14"/>
      <c r="DW91" s="17" t="str">
        <f t="shared" ca="1" si="283"/>
        <v/>
      </c>
      <c r="DX91" s="88" t="str">
        <f t="shared" ca="1" si="301"/>
        <v/>
      </c>
      <c r="DZ91" s="339">
        <f t="shared" ca="1" si="284"/>
        <v>0</v>
      </c>
      <c r="EA91" s="339">
        <f t="shared" ca="1" si="284"/>
        <v>0</v>
      </c>
      <c r="EB91" s="339">
        <f t="shared" ca="1" si="284"/>
        <v>0</v>
      </c>
      <c r="EC91" s="339">
        <f t="shared" ca="1" si="284"/>
        <v>0</v>
      </c>
      <c r="ED91" s="339">
        <f t="shared" ca="1" si="284"/>
        <v>0</v>
      </c>
      <c r="EE91" s="339">
        <f t="shared" ca="1" si="284"/>
        <v>0</v>
      </c>
      <c r="EF91" s="339">
        <f t="shared" ca="1" si="284"/>
        <v>0</v>
      </c>
      <c r="EG91" s="339">
        <f t="shared" ca="1" si="284"/>
        <v>0</v>
      </c>
      <c r="EH91" s="339">
        <f t="shared" ca="1" si="284"/>
        <v>0</v>
      </c>
      <c r="EI91" s="339">
        <f t="shared" ca="1" si="284"/>
        <v>0</v>
      </c>
      <c r="EJ91" s="339">
        <f t="shared" ca="1" si="284"/>
        <v>0</v>
      </c>
      <c r="EK91" s="339">
        <f t="shared" ca="1" si="284"/>
        <v>0</v>
      </c>
      <c r="EL91" s="339">
        <f t="shared" ca="1" si="284"/>
        <v>0</v>
      </c>
      <c r="EM91" s="339">
        <f t="shared" ca="1" si="284"/>
        <v>0</v>
      </c>
      <c r="EO91" s="919" t="str">
        <f t="shared" ca="1" si="189"/>
        <v/>
      </c>
      <c r="EP91" s="919" t="str">
        <f t="shared" ca="1" si="285"/>
        <v/>
      </c>
      <c r="EQ91" s="919" t="str">
        <f t="shared" ca="1" si="286"/>
        <v/>
      </c>
      <c r="ER91" s="919" t="str">
        <f t="shared" ca="1" si="287"/>
        <v/>
      </c>
      <c r="ES91" s="919" t="str">
        <f ca="1">IFERROR(INDEX('郵便番号（石川県）'!$A$3:$F$2574,MATCH(INDIRECT("'("&amp;EO91&amp;")'!E7"),'郵便番号（石川県）'!$A$3:$A$2574,0),6),"")</f>
        <v/>
      </c>
      <c r="ET91" s="919" t="str">
        <f ca="1">IFERROR(INDEX('郵便番号（石川県）'!$A$3:$F$2574,MATCH(INDIRECT("'("&amp;$EO91&amp;")'!E7"),'郵便番号（石川県）'!$A$3:$A$2574,0),5),"")</f>
        <v/>
      </c>
      <c r="EU91" s="919" t="str">
        <f t="shared" ca="1" si="288"/>
        <v/>
      </c>
      <c r="EV91" s="919" t="str">
        <f t="shared" ca="1" si="289"/>
        <v/>
      </c>
      <c r="EW91" s="919" t="str">
        <f t="shared" ca="1" si="290"/>
        <v/>
      </c>
      <c r="EX91" s="919" t="str">
        <f t="shared" ca="1" si="291"/>
        <v/>
      </c>
      <c r="EY91" s="919" t="str">
        <f t="shared" ca="1" si="292"/>
        <v/>
      </c>
      <c r="EZ91" s="919" t="str">
        <f t="shared" ca="1" si="293"/>
        <v/>
      </c>
      <c r="FA91" s="919" t="str">
        <f t="shared" ca="1" si="294"/>
        <v/>
      </c>
      <c r="FB91" s="919" t="str">
        <f t="shared" ca="1" si="295"/>
        <v/>
      </c>
      <c r="FC91" s="919" t="str">
        <f t="shared" ca="1" si="296"/>
        <v/>
      </c>
      <c r="FD91" s="627" t="str">
        <f t="shared" ca="1" si="297"/>
        <v/>
      </c>
      <c r="FE91" s="630">
        <v>81</v>
      </c>
      <c r="FF91" s="299" t="str">
        <f t="shared" ca="1" si="298"/>
        <v/>
      </c>
      <c r="FG91" s="993" t="str">
        <f t="shared" ca="1" si="299"/>
        <v/>
      </c>
      <c r="FH91" s="919" t="str">
        <f t="shared" ca="1" si="300"/>
        <v/>
      </c>
      <c r="FI91" s="299">
        <f ca="1">COUNTIF($FH$11:FH91,"■")</f>
        <v>0</v>
      </c>
    </row>
    <row r="92" spans="1:165" ht="34.5" customHeight="1">
      <c r="A92" s="445">
        <f t="shared" ca="1" si="203"/>
        <v>0</v>
      </c>
      <c r="B92" s="446">
        <f>IF(R92&lt;&gt;"",IF(COUNTIF(R$11:R92,R92)=1,MAX(B$11:B91)+1,INDEX(B$11:B91,MATCH(R92,R$11:R91,0),1)),0)</f>
        <v>1</v>
      </c>
      <c r="C92" s="446">
        <f ca="1">IF(T92&lt;&gt;"",IF(COUNTIF(T$11:T92,T92)=1,MAX(C$11:C91)+1,INDEX(C$11:C91,MATCH(T92,T$11:T91,0),1)),0)</f>
        <v>0</v>
      </c>
      <c r="D92" s="446">
        <f ca="1">IF(U92&lt;&gt;"",IF(COUNTIF(U$11:U92,U92)=1,MAX(D$11:D91)+1,INDEX(D$11:D91,MATCH(U92,U$11:U91,0),1)),0)</f>
        <v>0</v>
      </c>
      <c r="E92" s="446">
        <f ca="1">IF(S92&lt;&gt;"",IF(COUNTIF(S$11:S92,S92)=1,MAX(E$11:E91)+1,INDEX(E$11:E91,MATCH(S92,S$11:S91,0),1)),0)</f>
        <v>0</v>
      </c>
      <c r="F92" s="446">
        <f ca="1">IF(Z92&lt;&gt;"",IF(COUNTIF(Z$11:Z92,Z92)=1,MAX(F$11:F91)+1,INDEX(F$11:F91,MATCH(Z92,Z$11:Z91,0),1)),0)</f>
        <v>0</v>
      </c>
      <c r="G92" s="447" cm="1">
        <f t="array" aca="1" ref="G92" ca="1">IF(Z92&lt;&gt;"",IF(COUNTIFS(Z$11:Z92,Z92,W$11:W92,W92)=1,MAX(G$11:G91)+1,INDEX(G$11:G91,MATCH(Z92&amp;W92,Z$11:Z91&amp;W$11:W92,0),1)),0)</f>
        <v>0</v>
      </c>
      <c r="H92" s="447">
        <f t="shared" ca="1" si="204"/>
        <v>0</v>
      </c>
      <c r="I92" s="447">
        <f ca="1">IF(T92="",0,IF(COUNTIF(T$11:T92,T92)=1,1,0))</f>
        <v>0</v>
      </c>
      <c r="J92" s="447">
        <f ca="1">IF(U92="",0,IF(COUNTIF(U$11:U92,U92)=1,1,0))</f>
        <v>0</v>
      </c>
      <c r="K92" s="447">
        <f ca="1">IF(S92="",0,IF(COUNTIF(S$11:S92,S92)=1,1,0))</f>
        <v>0</v>
      </c>
      <c r="L92" s="446">
        <f ca="1">IF(Z92="",0,IF(COUNTIF(Z$11:Z92,Z92)=1,1,0))</f>
        <v>0</v>
      </c>
      <c r="M92" s="767">
        <f ca="1">IF($W92=2,IF(COUNTIFS($W$11:$W92,2,$Z$11:$Z92,$Z92)=1,1,0),0)</f>
        <v>0</v>
      </c>
      <c r="N92" s="767">
        <f ca="1">IF($W92=1,IF(COUNTIFS($W$11:$W92,2,$Z$11:$Z92,$Z92)=1,1,0),0)</f>
        <v>0</v>
      </c>
      <c r="O92" s="446">
        <f ca="1">IF(H92=0,0,IF(COUNTIF(Z$11:Z92,Z92)=1,1,0))</f>
        <v>0</v>
      </c>
      <c r="P92" s="448" t="str">
        <f t="shared" ca="1" si="205"/>
        <v>石川県</v>
      </c>
      <c r="Q92" s="89">
        <f t="shared" ca="1" si="206"/>
        <v>82</v>
      </c>
      <c r="R92" s="170" t="s">
        <v>459</v>
      </c>
      <c r="S92" s="357" t="str">
        <f t="shared" ca="1" si="207"/>
        <v/>
      </c>
      <c r="T92" s="357" t="str">
        <f t="shared" ca="1" si="208"/>
        <v/>
      </c>
      <c r="U92" s="58" t="str">
        <f t="shared" ca="1" si="209"/>
        <v/>
      </c>
      <c r="V92" s="58" t="str">
        <f t="shared" ca="1" si="210"/>
        <v/>
      </c>
      <c r="W92" s="920" t="str">
        <f t="shared" ca="1" si="211"/>
        <v/>
      </c>
      <c r="X92" s="369">
        <f ca="1">IFERROR(VLOOKUP(W92,'（様式１号）３整理番号表'!$B$4:$H$5,2,FALSE),0)</f>
        <v>0</v>
      </c>
      <c r="Y92" s="768" t="str" cm="1">
        <f t="array" aca="1" ref="Y92" ca="1">IF(AND(D92=0,F92=0),"",IF(COUNTIF(D$11:D92,D92)=1,1,IF(COUNTIFS(D$11:D92,D92,F$11:F92,F92)=1,INDEX((D$11:D92,F$11:F92,Y$11:Y92),MATCH(_xlfn.MAXIFS(F$11:F91,D$11:D91,D92),$F$11:F92,0),1,3)+1,INDEX((D$11:D92,F$11:F92,Y$11:Y92),MATCH(D92&amp;F92,D$11:D92&amp;F$11:F92,0),1,3))))</f>
        <v/>
      </c>
      <c r="Z92" s="40" t="str">
        <f t="shared" ca="1" si="212"/>
        <v/>
      </c>
      <c r="AA92" s="924" t="str">
        <f t="shared" ca="1" si="213"/>
        <v/>
      </c>
      <c r="AB92" s="93">
        <f ca="1">IFERROR(VLOOKUP(AA92,'（様式１号）３整理番号表'!$B$10:$H$16,2,FALSE),0)</f>
        <v>0</v>
      </c>
      <c r="AC92" s="924" t="str">
        <f t="shared" ca="1" si="214"/>
        <v/>
      </c>
      <c r="AD92" s="924" t="str">
        <f t="shared" ca="1" si="215"/>
        <v/>
      </c>
      <c r="AE92" s="93">
        <f ca="1">IFERROR(VLOOKUP(AD92,'（様式１号）３整理番号表'!$B$21:$H$22,2,FALSE),0)</f>
        <v>0</v>
      </c>
      <c r="AF92" s="924" t="str">
        <f t="shared" ca="1" si="216"/>
        <v/>
      </c>
      <c r="AG92" s="93">
        <f ca="1">IFERROR(VLOOKUP(AF92,'（様式１号）３整理番号表'!$B$26:$H$31,2,FALSE),0)</f>
        <v>0</v>
      </c>
      <c r="AH92" s="924" t="str">
        <f t="shared" ca="1" si="217"/>
        <v/>
      </c>
      <c r="AI92" s="93">
        <f ca="1">IFERROR(VLOOKUP(AH92,'（様式１号）３整理番号表'!$J$5:$N$59,2,FALSE),0)</f>
        <v>0</v>
      </c>
      <c r="AJ92" s="77" t="str">
        <f t="shared" ca="1" si="218"/>
        <v/>
      </c>
      <c r="AK92" s="93">
        <f ca="1">IFERROR(VLOOKUP(AJ92,'（様式１号）３整理番号表'!$P$5:$R$29,2,FALSE),0)</f>
        <v>0</v>
      </c>
      <c r="AL92" s="921" t="str">
        <f t="shared" ca="1" si="219"/>
        <v/>
      </c>
      <c r="AM92" s="921" t="str">
        <f t="shared" ca="1" si="220"/>
        <v/>
      </c>
      <c r="AN92" s="921"/>
      <c r="AO92" s="77" t="str">
        <f t="shared" ca="1" si="221"/>
        <v/>
      </c>
      <c r="AP92" s="93">
        <f ca="1">IFERROR(VLOOKUP(AO92,'（様式１号）３整理番号表'!$P$5:$R$29,2,FALSE),0)</f>
        <v>0</v>
      </c>
      <c r="AQ92" s="924" t="str">
        <f t="shared" ca="1" si="222"/>
        <v/>
      </c>
      <c r="AR92" s="93">
        <f t="shared" ca="1" si="223"/>
        <v>0</v>
      </c>
      <c r="AS92" s="924" t="str">
        <f t="shared" ca="1" si="224"/>
        <v/>
      </c>
      <c r="AT92" s="40" t="str">
        <f t="shared" ca="1" si="225"/>
        <v/>
      </c>
      <c r="AU92" s="93" t="str">
        <f t="shared" ca="1" si="226"/>
        <v/>
      </c>
      <c r="AV92" s="923" t="str">
        <f t="shared" ca="1" si="227"/>
        <v/>
      </c>
      <c r="AW92" s="926" t="str">
        <f t="shared" ca="1" si="228"/>
        <v/>
      </c>
      <c r="AX92" s="925" t="str">
        <f t="shared" ca="1" si="229"/>
        <v/>
      </c>
      <c r="AY92" s="925" t="str">
        <f t="shared" ca="1" si="229"/>
        <v/>
      </c>
      <c r="AZ92" s="925" t="str">
        <f t="shared" ca="1" si="229"/>
        <v/>
      </c>
      <c r="BA92" s="925" t="str">
        <f t="shared" ca="1" si="229"/>
        <v/>
      </c>
      <c r="BB92" s="925" t="str">
        <f t="shared" ca="1" si="230"/>
        <v/>
      </c>
      <c r="BC92" s="925" t="str">
        <f t="shared" ca="1" si="231"/>
        <v/>
      </c>
      <c r="BD92" s="925" t="str">
        <f t="shared" ca="1" si="231"/>
        <v/>
      </c>
      <c r="BE92" s="925" t="str">
        <f t="shared" ca="1" si="231"/>
        <v/>
      </c>
      <c r="BF92" s="77" t="str">
        <f t="shared" ca="1" si="232"/>
        <v/>
      </c>
      <c r="BG92" s="924" t="str">
        <f t="shared" ca="1" si="233"/>
        <v/>
      </c>
      <c r="BH92" s="94">
        <f ca="1">IF(BF92&lt;&gt;"",INDEX('（様式１号）３整理番号表'!$AB$7:$AQ$12,MATCH(BF92,'（様式１号）３整理番号表'!$AA$7:$AA$12,0),MATCH(BG92,'（様式１号）３整理番号表'!$AB$6:$AQ$6,0)),0)</f>
        <v>0</v>
      </c>
      <c r="BI92" s="921" t="str">
        <f t="shared" ca="1" si="234"/>
        <v/>
      </c>
      <c r="BJ92" s="922" t="str">
        <f t="shared" ca="1" si="235"/>
        <v/>
      </c>
      <c r="BK92" s="926" t="str">
        <f t="shared" ca="1" si="236"/>
        <v/>
      </c>
      <c r="BL92" s="922" t="str">
        <f t="shared" ca="1" si="237"/>
        <v/>
      </c>
      <c r="BM92" s="79" t="str">
        <f t="shared" ca="1" si="238"/>
        <v/>
      </c>
      <c r="BN92" s="82" t="str">
        <f t="shared" ca="1" si="239"/>
        <v/>
      </c>
      <c r="BO92" s="83" t="str">
        <f t="shared" ca="1" si="240"/>
        <v/>
      </c>
      <c r="BP92" s="84" t="str">
        <f t="shared" ca="1" si="241"/>
        <v/>
      </c>
      <c r="BQ92" s="82" t="str">
        <f t="shared" ca="1" si="242"/>
        <v/>
      </c>
      <c r="BR92" s="97" t="str">
        <f t="shared" ca="1" si="243"/>
        <v/>
      </c>
      <c r="BS92" s="95" t="str">
        <f t="shared" ca="1" si="244"/>
        <v/>
      </c>
      <c r="BT92" s="184" t="str">
        <f t="shared" ca="1" si="245"/>
        <v/>
      </c>
      <c r="BU92" s="611" t="str">
        <f t="shared" ca="1" si="246"/>
        <v/>
      </c>
      <c r="BV92" s="77" t="str">
        <f t="shared" ca="1" si="247"/>
        <v/>
      </c>
      <c r="BW92" s="85" t="str">
        <f t="shared" ca="1" si="248"/>
        <v/>
      </c>
      <c r="BX92" s="86" t="str">
        <f t="shared" ca="1" si="249"/>
        <v/>
      </c>
      <c r="BY92" s="231">
        <f ca="1">IF('ポイント要件確認等（個別表）'!AD92=1,ROUNDDOWN('ポイント要件確認等（個別表）'!AV92,-3),IF('ポイント要件確認等（個別表）'!AD92=2,ROUNDDOWN('ポイント要件確認等（個別表）'!BH92,-3),IF('ポイント要件確認等（個別表）'!AD92=3,ROUNDDOWN('ポイント要件確認等（個別表）'!BT92,-3),0)))</f>
        <v>0</v>
      </c>
      <c r="BZ92" s="86" t="str">
        <f t="shared" ca="1" si="250"/>
        <v/>
      </c>
      <c r="CA92" s="232" t="str">
        <f t="shared" ca="1" si="251"/>
        <v/>
      </c>
      <c r="CB92" s="232">
        <f t="shared" ca="1" si="252"/>
        <v>0</v>
      </c>
      <c r="CC92" s="86" t="str">
        <f t="shared" ca="1" si="253"/>
        <v/>
      </c>
      <c r="CD92" s="86" t="str">
        <f t="shared" ca="1" si="254"/>
        <v/>
      </c>
      <c r="CE92" s="609"/>
      <c r="CF92" s="86" t="str">
        <f t="shared" ca="1" si="255"/>
        <v/>
      </c>
      <c r="CG92" s="185" t="str">
        <f t="shared" ca="1" si="256"/>
        <v/>
      </c>
      <c r="CH92" s="246" t="str">
        <f t="shared" ca="1" si="257"/>
        <v>含税額</v>
      </c>
      <c r="CI92" s="247" t="str">
        <f t="shared" ca="1" si="258"/>
        <v/>
      </c>
      <c r="CJ92" s="87" t="str">
        <f ca="1">IFERROR(IF(INDIRECT("'("&amp;'２個別表'!EO92&amp;")'!AR"&amp;84+EP92)&lt;&gt;1,"",1),"")</f>
        <v/>
      </c>
      <c r="CK92" s="244" t="str">
        <f t="shared" ca="1" si="259"/>
        <v/>
      </c>
      <c r="CL92" s="235" t="str">
        <f t="shared" ca="1" si="260"/>
        <v/>
      </c>
      <c r="CM92" s="239" t="str">
        <f t="shared" ca="1" si="261"/>
        <v/>
      </c>
      <c r="CN92" s="77" t="str">
        <f t="shared" ca="1" si="262"/>
        <v/>
      </c>
      <c r="CO92" s="93" t="str">
        <f ca="1">IFERROR(VLOOKUP(CN92,'（様式１号）３整理番号表'!$T$5:$V$15,2,FALSE),"")</f>
        <v/>
      </c>
      <c r="CP92" s="924" t="str">
        <f t="shared" ca="1" si="263"/>
        <v/>
      </c>
      <c r="CQ92" s="93" t="str">
        <f ca="1">IFERROR(VLOOKUP(CP92,'（様式１号）３整理番号表'!$T$19:$V$24,2,FALSE),"")</f>
        <v/>
      </c>
      <c r="CR92" s="924" t="str">
        <f ca="1">IFERROR(IF(INDIRECT("'("&amp;'２個別表'!EO92&amp;")'!AV"&amp;84+EP92)&lt;&gt;1,"",1),"")</f>
        <v/>
      </c>
      <c r="CS92" s="232">
        <f t="shared" ca="1" si="264"/>
        <v>0</v>
      </c>
      <c r="CT92" s="248">
        <f t="shared" ca="1" si="265"/>
        <v>0</v>
      </c>
      <c r="CU92" s="376" t="str">
        <f ca="1">IF(ER92="補強",IF(COUNTIFS($Z$11:Z92,Z92,$W$11:W92,1)=1,"１①",""),IF(COUNTIFS($Z$11:Z92,Z92,$W$11:W92,2)=1,"２①",""))</f>
        <v/>
      </c>
      <c r="CV92" s="57" t="str">
        <f t="shared" ca="1" si="266"/>
        <v/>
      </c>
      <c r="CW92" s="927" t="str">
        <f t="shared" ca="1" si="267"/>
        <v/>
      </c>
      <c r="CX92" s="256" t="str">
        <f t="shared" ca="1" si="268"/>
        <v/>
      </c>
      <c r="CY92" s="256" t="str">
        <f t="shared" ca="1" si="269"/>
        <v/>
      </c>
      <c r="CZ92" s="256" t="str">
        <f t="shared" ca="1" si="270"/>
        <v/>
      </c>
      <c r="DA92" s="256" t="str">
        <f t="shared" ca="1" si="271"/>
        <v/>
      </c>
      <c r="DB92" s="316" t="str">
        <f ca="1">IFERROR(VLOOKUP($CU92,'（様式１号）３整理番号表'!$Z$19:$AB$32,3,FALSE),"")</f>
        <v/>
      </c>
      <c r="DC92" s="259" t="str">
        <f t="shared" ca="1" si="272"/>
        <v>-</v>
      </c>
      <c r="DD92" s="618" t="str">
        <f t="shared" ca="1" si="273"/>
        <v/>
      </c>
      <c r="DE92" s="321" t="str">
        <f ca="1">IF(AND(AO92=18,AS92=1),IF(COUNTIFS($Y$11:Y92,Y92,$AS$11:AS92,1)=1,"２②",""),IF($CU92="１①",INDEX(INDIRECT("'("&amp;$EO92&amp;")'!AR116:BB116"),1,MATCH(INDIRECT("'("&amp;$EO92&amp;")'!C118"),INDIRECT("'("&amp;$EO92&amp;")'!AR119:BB119"),0)),""))</f>
        <v/>
      </c>
      <c r="DF92" s="324" t="str">
        <f t="shared" ca="1" si="274"/>
        <v/>
      </c>
      <c r="DG92" s="313" t="str">
        <f t="shared" ca="1" si="275"/>
        <v/>
      </c>
      <c r="DH92" s="313" t="str">
        <f t="shared" ca="1" si="276"/>
        <v/>
      </c>
      <c r="DI92" s="313" t="str">
        <f t="shared" ca="1" si="277"/>
        <v/>
      </c>
      <c r="DJ92" s="313" t="str">
        <f t="shared" ca="1" si="278"/>
        <v/>
      </c>
      <c r="DK92" s="328" t="str">
        <f t="shared" ca="1" si="279"/>
        <v/>
      </c>
      <c r="DL92" s="334" t="str">
        <f t="shared" ca="1" si="280"/>
        <v/>
      </c>
      <c r="DM92" s="915" t="str">
        <f t="shared" ca="1" si="281"/>
        <v/>
      </c>
      <c r="DN92" s="15"/>
      <c r="DO92" s="324"/>
      <c r="DP92" s="16"/>
      <c r="DQ92" s="16"/>
      <c r="DR92" s="16"/>
      <c r="DS92" s="16"/>
      <c r="DT92" s="318" t="str">
        <f>IFERROR(VLOOKUP($DN92,'（様式１号）３整理番号表'!$Z$19:$AB$32,3,FALSE),"")</f>
        <v/>
      </c>
      <c r="DU92" s="259" t="str">
        <f t="shared" si="282"/>
        <v/>
      </c>
      <c r="DV92" s="14"/>
      <c r="DW92" s="17" t="str">
        <f t="shared" ca="1" si="283"/>
        <v/>
      </c>
      <c r="DX92" s="88" t="str">
        <f t="shared" ca="1" si="301"/>
        <v/>
      </c>
      <c r="DZ92" s="339">
        <f t="shared" ca="1" si="284"/>
        <v>0</v>
      </c>
      <c r="EA92" s="339">
        <f t="shared" ca="1" si="284"/>
        <v>0</v>
      </c>
      <c r="EB92" s="339">
        <f t="shared" ca="1" si="284"/>
        <v>0</v>
      </c>
      <c r="EC92" s="339">
        <f t="shared" ca="1" si="284"/>
        <v>0</v>
      </c>
      <c r="ED92" s="339">
        <f t="shared" ca="1" si="284"/>
        <v>0</v>
      </c>
      <c r="EE92" s="339">
        <f t="shared" ca="1" si="284"/>
        <v>0</v>
      </c>
      <c r="EF92" s="339">
        <f t="shared" ca="1" si="284"/>
        <v>0</v>
      </c>
      <c r="EG92" s="339">
        <f t="shared" ca="1" si="284"/>
        <v>0</v>
      </c>
      <c r="EH92" s="339">
        <f t="shared" ca="1" si="284"/>
        <v>0</v>
      </c>
      <c r="EI92" s="339">
        <f t="shared" ca="1" si="284"/>
        <v>0</v>
      </c>
      <c r="EJ92" s="339">
        <f t="shared" ca="1" si="284"/>
        <v>0</v>
      </c>
      <c r="EK92" s="339">
        <f t="shared" ca="1" si="284"/>
        <v>0</v>
      </c>
      <c r="EL92" s="339">
        <f t="shared" ca="1" si="284"/>
        <v>0</v>
      </c>
      <c r="EM92" s="339">
        <f t="shared" ca="1" si="284"/>
        <v>0</v>
      </c>
      <c r="EO92" s="919" t="str">
        <f t="shared" ca="1" si="189"/>
        <v/>
      </c>
      <c r="EP92" s="919" t="str">
        <f t="shared" ca="1" si="285"/>
        <v/>
      </c>
      <c r="EQ92" s="919" t="str">
        <f t="shared" ca="1" si="286"/>
        <v/>
      </c>
      <c r="ER92" s="919" t="str">
        <f t="shared" ca="1" si="287"/>
        <v/>
      </c>
      <c r="ES92" s="919" t="str">
        <f ca="1">IFERROR(INDEX('郵便番号（石川県）'!$A$3:$F$2574,MATCH(INDIRECT("'("&amp;EO92&amp;")'!E7"),'郵便番号（石川県）'!$A$3:$A$2574,0),6),"")</f>
        <v/>
      </c>
      <c r="ET92" s="919" t="str">
        <f ca="1">IFERROR(INDEX('郵便番号（石川県）'!$A$3:$F$2574,MATCH(INDIRECT("'("&amp;$EO92&amp;")'!E7"),'郵便番号（石川県）'!$A$3:$A$2574,0),5),"")</f>
        <v/>
      </c>
      <c r="EU92" s="919" t="str">
        <f t="shared" ca="1" si="288"/>
        <v/>
      </c>
      <c r="EV92" s="919" t="str">
        <f t="shared" ca="1" si="289"/>
        <v/>
      </c>
      <c r="EW92" s="919" t="str">
        <f t="shared" ca="1" si="290"/>
        <v/>
      </c>
      <c r="EX92" s="919" t="str">
        <f t="shared" ca="1" si="291"/>
        <v/>
      </c>
      <c r="EY92" s="919" t="str">
        <f t="shared" ca="1" si="292"/>
        <v/>
      </c>
      <c r="EZ92" s="919" t="str">
        <f t="shared" ca="1" si="293"/>
        <v/>
      </c>
      <c r="FA92" s="919" t="str">
        <f t="shared" ca="1" si="294"/>
        <v/>
      </c>
      <c r="FB92" s="919" t="str">
        <f t="shared" ca="1" si="295"/>
        <v/>
      </c>
      <c r="FC92" s="919" t="str">
        <f t="shared" ca="1" si="296"/>
        <v/>
      </c>
      <c r="FD92" s="627" t="str">
        <f t="shared" ca="1" si="297"/>
        <v/>
      </c>
      <c r="FE92" s="630">
        <v>82</v>
      </c>
      <c r="FF92" s="299" t="str">
        <f t="shared" ca="1" si="298"/>
        <v/>
      </c>
      <c r="FG92" s="993" t="str">
        <f t="shared" ca="1" si="299"/>
        <v/>
      </c>
      <c r="FH92" s="919" t="str">
        <f t="shared" ca="1" si="300"/>
        <v/>
      </c>
      <c r="FI92" s="299">
        <f ca="1">COUNTIF($FH$11:FH92,"■")</f>
        <v>0</v>
      </c>
    </row>
    <row r="93" spans="1:165" ht="34.5" customHeight="1">
      <c r="A93" s="445">
        <f t="shared" ca="1" si="203"/>
        <v>0</v>
      </c>
      <c r="B93" s="446">
        <f>IF(R93&lt;&gt;"",IF(COUNTIF(R$11:R93,R93)=1,MAX(B$11:B92)+1,INDEX(B$11:B92,MATCH(R93,R$11:R92,0),1)),0)</f>
        <v>1</v>
      </c>
      <c r="C93" s="446">
        <f ca="1">IF(T93&lt;&gt;"",IF(COUNTIF(T$11:T93,T93)=1,MAX(C$11:C92)+1,INDEX(C$11:C92,MATCH(T93,T$11:T92,0),1)),0)</f>
        <v>0</v>
      </c>
      <c r="D93" s="446">
        <f ca="1">IF(U93&lt;&gt;"",IF(COUNTIF(U$11:U93,U93)=1,MAX(D$11:D92)+1,INDEX(D$11:D92,MATCH(U93,U$11:U92,0),1)),0)</f>
        <v>0</v>
      </c>
      <c r="E93" s="446">
        <f ca="1">IF(S93&lt;&gt;"",IF(COUNTIF(S$11:S93,S93)=1,MAX(E$11:E92)+1,INDEX(E$11:E92,MATCH(S93,S$11:S92,0),1)),0)</f>
        <v>0</v>
      </c>
      <c r="F93" s="446">
        <f ca="1">IF(Z93&lt;&gt;"",IF(COUNTIF(Z$11:Z93,Z93)=1,MAX(F$11:F92)+1,INDEX(F$11:F92,MATCH(Z93,Z$11:Z92,0),1)),0)</f>
        <v>0</v>
      </c>
      <c r="G93" s="447" cm="1">
        <f t="array" aca="1" ref="G93" ca="1">IF(Z93&lt;&gt;"",IF(COUNTIFS(Z$11:Z93,Z93,W$11:W93,W93)=1,MAX(G$11:G92)+1,INDEX(G$11:G92,MATCH(Z93&amp;W93,Z$11:Z92&amp;W$11:W93,0),1)),0)</f>
        <v>0</v>
      </c>
      <c r="H93" s="447">
        <f t="shared" ca="1" si="204"/>
        <v>0</v>
      </c>
      <c r="I93" s="447">
        <f ca="1">IF(T93="",0,IF(COUNTIF(T$11:T93,T93)=1,1,0))</f>
        <v>0</v>
      </c>
      <c r="J93" s="447">
        <f ca="1">IF(U93="",0,IF(COUNTIF(U$11:U93,U93)=1,1,0))</f>
        <v>0</v>
      </c>
      <c r="K93" s="447">
        <f ca="1">IF(S93="",0,IF(COUNTIF(S$11:S93,S93)=1,1,0))</f>
        <v>0</v>
      </c>
      <c r="L93" s="446">
        <f ca="1">IF(Z93="",0,IF(COUNTIF(Z$11:Z93,Z93)=1,1,0))</f>
        <v>0</v>
      </c>
      <c r="M93" s="767">
        <f ca="1">IF($W93=2,IF(COUNTIFS($W$11:$W93,2,$Z$11:$Z93,$Z93)=1,1,0),0)</f>
        <v>0</v>
      </c>
      <c r="N93" s="767">
        <f ca="1">IF($W93=1,IF(COUNTIFS($W$11:$W93,2,$Z$11:$Z93,$Z93)=1,1,0),0)</f>
        <v>0</v>
      </c>
      <c r="O93" s="446">
        <f ca="1">IF(H93=0,0,IF(COUNTIF(Z$11:Z93,Z93)=1,1,0))</f>
        <v>0</v>
      </c>
      <c r="P93" s="448" t="str">
        <f t="shared" ca="1" si="205"/>
        <v>石川県</v>
      </c>
      <c r="Q93" s="89">
        <f t="shared" ca="1" si="206"/>
        <v>83</v>
      </c>
      <c r="R93" s="170" t="s">
        <v>459</v>
      </c>
      <c r="S93" s="357" t="str">
        <f t="shared" ca="1" si="207"/>
        <v/>
      </c>
      <c r="T93" s="357" t="str">
        <f t="shared" ca="1" si="208"/>
        <v/>
      </c>
      <c r="U93" s="58" t="str">
        <f t="shared" ca="1" si="209"/>
        <v/>
      </c>
      <c r="V93" s="58" t="str">
        <f t="shared" ca="1" si="210"/>
        <v/>
      </c>
      <c r="W93" s="920" t="str">
        <f t="shared" ca="1" si="211"/>
        <v/>
      </c>
      <c r="X93" s="369">
        <f ca="1">IFERROR(VLOOKUP(W93,'（様式１号）３整理番号表'!$B$4:$H$5,2,FALSE),0)</f>
        <v>0</v>
      </c>
      <c r="Y93" s="768" t="str" cm="1">
        <f t="array" aca="1" ref="Y93" ca="1">IF(AND(D93=0,F93=0),"",IF(COUNTIF(D$11:D93,D93)=1,1,IF(COUNTIFS(D$11:D93,D93,F$11:F93,F93)=1,INDEX((D$11:D93,F$11:F93,Y$11:Y93),MATCH(_xlfn.MAXIFS(F$11:F92,D$11:D92,D93),$F$11:F93,0),1,3)+1,INDEX((D$11:D93,F$11:F93,Y$11:Y93),MATCH(D93&amp;F93,D$11:D93&amp;F$11:F93,0),1,3))))</f>
        <v/>
      </c>
      <c r="Z93" s="40" t="str">
        <f t="shared" ca="1" si="212"/>
        <v/>
      </c>
      <c r="AA93" s="924" t="str">
        <f t="shared" ca="1" si="213"/>
        <v/>
      </c>
      <c r="AB93" s="93">
        <f ca="1">IFERROR(VLOOKUP(AA93,'（様式１号）３整理番号表'!$B$10:$H$16,2,FALSE),0)</f>
        <v>0</v>
      </c>
      <c r="AC93" s="924" t="str">
        <f t="shared" ca="1" si="214"/>
        <v/>
      </c>
      <c r="AD93" s="924" t="str">
        <f t="shared" ca="1" si="215"/>
        <v/>
      </c>
      <c r="AE93" s="93">
        <f ca="1">IFERROR(VLOOKUP(AD93,'（様式１号）３整理番号表'!$B$21:$H$22,2,FALSE),0)</f>
        <v>0</v>
      </c>
      <c r="AF93" s="924" t="str">
        <f t="shared" ca="1" si="216"/>
        <v/>
      </c>
      <c r="AG93" s="93">
        <f ca="1">IFERROR(VLOOKUP(AF93,'（様式１号）３整理番号表'!$B$26:$H$31,2,FALSE),0)</f>
        <v>0</v>
      </c>
      <c r="AH93" s="924" t="str">
        <f t="shared" ca="1" si="217"/>
        <v/>
      </c>
      <c r="AI93" s="93">
        <f ca="1">IFERROR(VLOOKUP(AH93,'（様式１号）３整理番号表'!$J$5:$N$59,2,FALSE),0)</f>
        <v>0</v>
      </c>
      <c r="AJ93" s="77" t="str">
        <f t="shared" ca="1" si="218"/>
        <v/>
      </c>
      <c r="AK93" s="93">
        <f ca="1">IFERROR(VLOOKUP(AJ93,'（様式１号）３整理番号表'!$P$5:$R$29,2,FALSE),0)</f>
        <v>0</v>
      </c>
      <c r="AL93" s="921" t="str">
        <f t="shared" ca="1" si="219"/>
        <v/>
      </c>
      <c r="AM93" s="921" t="str">
        <f t="shared" ca="1" si="220"/>
        <v/>
      </c>
      <c r="AN93" s="921"/>
      <c r="AO93" s="77" t="str">
        <f t="shared" ca="1" si="221"/>
        <v/>
      </c>
      <c r="AP93" s="93">
        <f ca="1">IFERROR(VLOOKUP(AO93,'（様式１号）３整理番号表'!$P$5:$R$29,2,FALSE),0)</f>
        <v>0</v>
      </c>
      <c r="AQ93" s="924" t="str">
        <f t="shared" ca="1" si="222"/>
        <v/>
      </c>
      <c r="AR93" s="93">
        <f t="shared" ca="1" si="223"/>
        <v>0</v>
      </c>
      <c r="AS93" s="924" t="str">
        <f t="shared" ca="1" si="224"/>
        <v/>
      </c>
      <c r="AT93" s="40" t="str">
        <f t="shared" ca="1" si="225"/>
        <v/>
      </c>
      <c r="AU93" s="93" t="str">
        <f t="shared" ca="1" si="226"/>
        <v/>
      </c>
      <c r="AV93" s="923" t="str">
        <f t="shared" ca="1" si="227"/>
        <v/>
      </c>
      <c r="AW93" s="926" t="str">
        <f t="shared" ca="1" si="228"/>
        <v/>
      </c>
      <c r="AX93" s="925" t="str">
        <f t="shared" ca="1" si="229"/>
        <v/>
      </c>
      <c r="AY93" s="925" t="str">
        <f t="shared" ca="1" si="229"/>
        <v/>
      </c>
      <c r="AZ93" s="925" t="str">
        <f t="shared" ca="1" si="229"/>
        <v/>
      </c>
      <c r="BA93" s="925" t="str">
        <f t="shared" ca="1" si="229"/>
        <v/>
      </c>
      <c r="BB93" s="925" t="str">
        <f t="shared" ca="1" si="230"/>
        <v/>
      </c>
      <c r="BC93" s="925" t="str">
        <f t="shared" ca="1" si="231"/>
        <v/>
      </c>
      <c r="BD93" s="925" t="str">
        <f t="shared" ca="1" si="231"/>
        <v/>
      </c>
      <c r="BE93" s="925" t="str">
        <f t="shared" ca="1" si="231"/>
        <v/>
      </c>
      <c r="BF93" s="77" t="str">
        <f t="shared" ca="1" si="232"/>
        <v/>
      </c>
      <c r="BG93" s="924" t="str">
        <f t="shared" ca="1" si="233"/>
        <v/>
      </c>
      <c r="BH93" s="94">
        <f ca="1">IF(BF93&lt;&gt;"",INDEX('（様式１号）３整理番号表'!$AB$7:$AQ$12,MATCH(BF93,'（様式１号）３整理番号表'!$AA$7:$AA$12,0),MATCH(BG93,'（様式１号）３整理番号表'!$AB$6:$AQ$6,0)),0)</f>
        <v>0</v>
      </c>
      <c r="BI93" s="921" t="str">
        <f t="shared" ca="1" si="234"/>
        <v/>
      </c>
      <c r="BJ93" s="922" t="str">
        <f t="shared" ca="1" si="235"/>
        <v/>
      </c>
      <c r="BK93" s="926" t="str">
        <f t="shared" ca="1" si="236"/>
        <v/>
      </c>
      <c r="BL93" s="922" t="str">
        <f t="shared" ca="1" si="237"/>
        <v/>
      </c>
      <c r="BM93" s="79" t="str">
        <f t="shared" ca="1" si="238"/>
        <v/>
      </c>
      <c r="BN93" s="82" t="str">
        <f t="shared" ca="1" si="239"/>
        <v/>
      </c>
      <c r="BO93" s="83" t="str">
        <f t="shared" ca="1" si="240"/>
        <v/>
      </c>
      <c r="BP93" s="84" t="str">
        <f t="shared" ca="1" si="241"/>
        <v/>
      </c>
      <c r="BQ93" s="82" t="str">
        <f t="shared" ca="1" si="242"/>
        <v/>
      </c>
      <c r="BR93" s="97" t="str">
        <f t="shared" ca="1" si="243"/>
        <v/>
      </c>
      <c r="BS93" s="95" t="str">
        <f t="shared" ca="1" si="244"/>
        <v/>
      </c>
      <c r="BT93" s="184" t="str">
        <f t="shared" ca="1" si="245"/>
        <v/>
      </c>
      <c r="BU93" s="611" t="str">
        <f t="shared" ca="1" si="246"/>
        <v/>
      </c>
      <c r="BV93" s="77" t="str">
        <f t="shared" ca="1" si="247"/>
        <v/>
      </c>
      <c r="BW93" s="85" t="str">
        <f t="shared" ca="1" si="248"/>
        <v/>
      </c>
      <c r="BX93" s="86" t="str">
        <f t="shared" ca="1" si="249"/>
        <v/>
      </c>
      <c r="BY93" s="231">
        <f ca="1">IF('ポイント要件確認等（個別表）'!AD93=1,ROUNDDOWN('ポイント要件確認等（個別表）'!AV93,-3),IF('ポイント要件確認等（個別表）'!AD93=2,ROUNDDOWN('ポイント要件確認等（個別表）'!BH93,-3),IF('ポイント要件確認等（個別表）'!AD93=3,ROUNDDOWN('ポイント要件確認等（個別表）'!BT93,-3),0)))</f>
        <v>0</v>
      </c>
      <c r="BZ93" s="86" t="str">
        <f t="shared" ca="1" si="250"/>
        <v/>
      </c>
      <c r="CA93" s="232" t="str">
        <f t="shared" ca="1" si="251"/>
        <v/>
      </c>
      <c r="CB93" s="232">
        <f t="shared" ca="1" si="252"/>
        <v>0</v>
      </c>
      <c r="CC93" s="86" t="str">
        <f t="shared" ca="1" si="253"/>
        <v/>
      </c>
      <c r="CD93" s="86" t="str">
        <f t="shared" ca="1" si="254"/>
        <v/>
      </c>
      <c r="CE93" s="609"/>
      <c r="CF93" s="86" t="str">
        <f t="shared" ca="1" si="255"/>
        <v/>
      </c>
      <c r="CG93" s="185" t="str">
        <f t="shared" ca="1" si="256"/>
        <v/>
      </c>
      <c r="CH93" s="246" t="str">
        <f t="shared" ca="1" si="257"/>
        <v>含税額</v>
      </c>
      <c r="CI93" s="247" t="str">
        <f t="shared" ca="1" si="258"/>
        <v/>
      </c>
      <c r="CJ93" s="87" t="str">
        <f ca="1">IFERROR(IF(INDIRECT("'("&amp;'２個別表'!EO93&amp;")'!AR"&amp;84+EP93)&lt;&gt;1,"",1),"")</f>
        <v/>
      </c>
      <c r="CK93" s="244" t="str">
        <f t="shared" ca="1" si="259"/>
        <v/>
      </c>
      <c r="CL93" s="235" t="str">
        <f t="shared" ca="1" si="260"/>
        <v/>
      </c>
      <c r="CM93" s="239" t="str">
        <f t="shared" ca="1" si="261"/>
        <v/>
      </c>
      <c r="CN93" s="77" t="str">
        <f t="shared" ca="1" si="262"/>
        <v/>
      </c>
      <c r="CO93" s="93" t="str">
        <f ca="1">IFERROR(VLOOKUP(CN93,'（様式１号）３整理番号表'!$T$5:$V$15,2,FALSE),"")</f>
        <v/>
      </c>
      <c r="CP93" s="924" t="str">
        <f t="shared" ca="1" si="263"/>
        <v/>
      </c>
      <c r="CQ93" s="93" t="str">
        <f ca="1">IFERROR(VLOOKUP(CP93,'（様式１号）３整理番号表'!$T$19:$V$24,2,FALSE),"")</f>
        <v/>
      </c>
      <c r="CR93" s="924" t="str">
        <f ca="1">IFERROR(IF(INDIRECT("'("&amp;'２個別表'!EO93&amp;")'!AV"&amp;84+EP93)&lt;&gt;1,"",1),"")</f>
        <v/>
      </c>
      <c r="CS93" s="232">
        <f t="shared" ca="1" si="264"/>
        <v>0</v>
      </c>
      <c r="CT93" s="248">
        <f t="shared" ca="1" si="265"/>
        <v>0</v>
      </c>
      <c r="CU93" s="376" t="str">
        <f ca="1">IF(ER93="補強",IF(COUNTIFS($Z$11:Z93,Z93,$W$11:W93,1)=1,"１①",""),IF(COUNTIFS($Z$11:Z93,Z93,$W$11:W93,2)=1,"２①",""))</f>
        <v/>
      </c>
      <c r="CV93" s="57" t="str">
        <f t="shared" ca="1" si="266"/>
        <v/>
      </c>
      <c r="CW93" s="927" t="str">
        <f t="shared" ca="1" si="267"/>
        <v/>
      </c>
      <c r="CX93" s="256" t="str">
        <f t="shared" ca="1" si="268"/>
        <v/>
      </c>
      <c r="CY93" s="256" t="str">
        <f t="shared" ca="1" si="269"/>
        <v/>
      </c>
      <c r="CZ93" s="256" t="str">
        <f t="shared" ca="1" si="270"/>
        <v/>
      </c>
      <c r="DA93" s="256" t="str">
        <f t="shared" ca="1" si="271"/>
        <v/>
      </c>
      <c r="DB93" s="316" t="str">
        <f ca="1">IFERROR(VLOOKUP($CU93,'（様式１号）３整理番号表'!$Z$19:$AB$32,3,FALSE),"")</f>
        <v/>
      </c>
      <c r="DC93" s="259" t="str">
        <f t="shared" ca="1" si="272"/>
        <v>-</v>
      </c>
      <c r="DD93" s="618" t="str">
        <f t="shared" ca="1" si="273"/>
        <v/>
      </c>
      <c r="DE93" s="321" t="str">
        <f ca="1">IF(AND(AO93=18,AS93=1),IF(COUNTIFS($Y$11:Y93,Y93,$AS$11:AS93,1)=1,"２②",""),IF($CU93="１①",INDEX(INDIRECT("'("&amp;$EO93&amp;")'!AR116:BB116"),1,MATCH(INDIRECT("'("&amp;$EO93&amp;")'!C118"),INDIRECT("'("&amp;$EO93&amp;")'!AR119:BB119"),0)),""))</f>
        <v/>
      </c>
      <c r="DF93" s="324" t="str">
        <f t="shared" ca="1" si="274"/>
        <v/>
      </c>
      <c r="DG93" s="313" t="str">
        <f t="shared" ca="1" si="275"/>
        <v/>
      </c>
      <c r="DH93" s="313" t="str">
        <f t="shared" ca="1" si="276"/>
        <v/>
      </c>
      <c r="DI93" s="313" t="str">
        <f t="shared" ca="1" si="277"/>
        <v/>
      </c>
      <c r="DJ93" s="313" t="str">
        <f t="shared" ca="1" si="278"/>
        <v/>
      </c>
      <c r="DK93" s="328" t="str">
        <f t="shared" ca="1" si="279"/>
        <v/>
      </c>
      <c r="DL93" s="334" t="str">
        <f t="shared" ca="1" si="280"/>
        <v/>
      </c>
      <c r="DM93" s="915" t="str">
        <f t="shared" ca="1" si="281"/>
        <v/>
      </c>
      <c r="DN93" s="15"/>
      <c r="DO93" s="324"/>
      <c r="DP93" s="16"/>
      <c r="DQ93" s="16"/>
      <c r="DR93" s="16"/>
      <c r="DS93" s="16"/>
      <c r="DT93" s="318" t="str">
        <f>IFERROR(VLOOKUP($DN93,'（様式１号）３整理番号表'!$Z$19:$AB$32,3,FALSE),"")</f>
        <v/>
      </c>
      <c r="DU93" s="259" t="str">
        <f t="shared" si="282"/>
        <v/>
      </c>
      <c r="DV93" s="14"/>
      <c r="DW93" s="17" t="str">
        <f t="shared" ca="1" si="283"/>
        <v/>
      </c>
      <c r="DX93" s="88" t="str">
        <f t="shared" ca="1" si="301"/>
        <v/>
      </c>
      <c r="DZ93" s="339">
        <f t="shared" ca="1" si="284"/>
        <v>0</v>
      </c>
      <c r="EA93" s="339">
        <f t="shared" ca="1" si="284"/>
        <v>0</v>
      </c>
      <c r="EB93" s="339">
        <f t="shared" ca="1" si="284"/>
        <v>0</v>
      </c>
      <c r="EC93" s="339">
        <f t="shared" ca="1" si="284"/>
        <v>0</v>
      </c>
      <c r="ED93" s="339">
        <f t="shared" ca="1" si="284"/>
        <v>0</v>
      </c>
      <c r="EE93" s="339">
        <f t="shared" ca="1" si="284"/>
        <v>0</v>
      </c>
      <c r="EF93" s="339">
        <f t="shared" ca="1" si="284"/>
        <v>0</v>
      </c>
      <c r="EG93" s="339">
        <f t="shared" ca="1" si="284"/>
        <v>0</v>
      </c>
      <c r="EH93" s="339">
        <f t="shared" ca="1" si="284"/>
        <v>0</v>
      </c>
      <c r="EI93" s="339">
        <f t="shared" ca="1" si="284"/>
        <v>0</v>
      </c>
      <c r="EJ93" s="339">
        <f t="shared" ca="1" si="284"/>
        <v>0</v>
      </c>
      <c r="EK93" s="339">
        <f t="shared" ca="1" si="284"/>
        <v>0</v>
      </c>
      <c r="EL93" s="339">
        <f t="shared" ca="1" si="284"/>
        <v>0</v>
      </c>
      <c r="EM93" s="339">
        <f t="shared" ca="1" si="284"/>
        <v>0</v>
      </c>
      <c r="EO93" s="919" t="str">
        <f t="shared" ca="1" si="189"/>
        <v/>
      </c>
      <c r="EP93" s="919" t="str">
        <f t="shared" ca="1" si="285"/>
        <v/>
      </c>
      <c r="EQ93" s="919" t="str">
        <f t="shared" ca="1" si="286"/>
        <v/>
      </c>
      <c r="ER93" s="919" t="str">
        <f t="shared" ca="1" si="287"/>
        <v/>
      </c>
      <c r="ES93" s="919" t="str">
        <f ca="1">IFERROR(INDEX('郵便番号（石川県）'!$A$3:$F$2574,MATCH(INDIRECT("'("&amp;EO93&amp;")'!E7"),'郵便番号（石川県）'!$A$3:$A$2574,0),6),"")</f>
        <v/>
      </c>
      <c r="ET93" s="919" t="str">
        <f ca="1">IFERROR(INDEX('郵便番号（石川県）'!$A$3:$F$2574,MATCH(INDIRECT("'("&amp;$EO93&amp;")'!E7"),'郵便番号（石川県）'!$A$3:$A$2574,0),5),"")</f>
        <v/>
      </c>
      <c r="EU93" s="919" t="str">
        <f t="shared" ca="1" si="288"/>
        <v/>
      </c>
      <c r="EV93" s="919" t="str">
        <f t="shared" ca="1" si="289"/>
        <v/>
      </c>
      <c r="EW93" s="919" t="str">
        <f t="shared" ca="1" si="290"/>
        <v/>
      </c>
      <c r="EX93" s="919" t="str">
        <f t="shared" ca="1" si="291"/>
        <v/>
      </c>
      <c r="EY93" s="919" t="str">
        <f t="shared" ca="1" si="292"/>
        <v/>
      </c>
      <c r="EZ93" s="919" t="str">
        <f t="shared" ca="1" si="293"/>
        <v/>
      </c>
      <c r="FA93" s="919" t="str">
        <f t="shared" ca="1" si="294"/>
        <v/>
      </c>
      <c r="FB93" s="919" t="str">
        <f t="shared" ca="1" si="295"/>
        <v/>
      </c>
      <c r="FC93" s="919" t="str">
        <f t="shared" ca="1" si="296"/>
        <v/>
      </c>
      <c r="FD93" s="627" t="str">
        <f t="shared" ca="1" si="297"/>
        <v/>
      </c>
      <c r="FE93" s="630">
        <v>83</v>
      </c>
      <c r="FF93" s="299" t="str">
        <f t="shared" ca="1" si="298"/>
        <v/>
      </c>
      <c r="FG93" s="993" t="str">
        <f t="shared" ca="1" si="299"/>
        <v/>
      </c>
      <c r="FH93" s="919" t="str">
        <f t="shared" ca="1" si="300"/>
        <v/>
      </c>
      <c r="FI93" s="299">
        <f ca="1">COUNTIF($FH$11:FH93,"■")</f>
        <v>0</v>
      </c>
    </row>
    <row r="94" spans="1:165" ht="34.5" customHeight="1">
      <c r="A94" s="445">
        <f t="shared" ca="1" si="203"/>
        <v>0</v>
      </c>
      <c r="B94" s="446">
        <f>IF(R94&lt;&gt;"",IF(COUNTIF(R$11:R94,R94)=1,MAX(B$11:B93)+1,INDEX(B$11:B93,MATCH(R94,R$11:R93,0),1)),0)</f>
        <v>1</v>
      </c>
      <c r="C94" s="446">
        <f ca="1">IF(T94&lt;&gt;"",IF(COUNTIF(T$11:T94,T94)=1,MAX(C$11:C93)+1,INDEX(C$11:C93,MATCH(T94,T$11:T93,0),1)),0)</f>
        <v>0</v>
      </c>
      <c r="D94" s="446">
        <f ca="1">IF(U94&lt;&gt;"",IF(COUNTIF(U$11:U94,U94)=1,MAX(D$11:D93)+1,INDEX(D$11:D93,MATCH(U94,U$11:U93,0),1)),0)</f>
        <v>0</v>
      </c>
      <c r="E94" s="446">
        <f ca="1">IF(S94&lt;&gt;"",IF(COUNTIF(S$11:S94,S94)=1,MAX(E$11:E93)+1,INDEX(E$11:E93,MATCH(S94,S$11:S93,0),1)),0)</f>
        <v>0</v>
      </c>
      <c r="F94" s="446">
        <f ca="1">IF(Z94&lt;&gt;"",IF(COUNTIF(Z$11:Z94,Z94)=1,MAX(F$11:F93)+1,INDEX(F$11:F93,MATCH(Z94,Z$11:Z93,0),1)),0)</f>
        <v>0</v>
      </c>
      <c r="G94" s="447" cm="1">
        <f t="array" aca="1" ref="G94" ca="1">IF(Z94&lt;&gt;"",IF(COUNTIFS(Z$11:Z94,Z94,W$11:W94,W94)=1,MAX(G$11:G93)+1,INDEX(G$11:G93,MATCH(Z94&amp;W94,Z$11:Z93&amp;W$11:W94,0),1)),0)</f>
        <v>0</v>
      </c>
      <c r="H94" s="447">
        <f t="shared" ca="1" si="204"/>
        <v>0</v>
      </c>
      <c r="I94" s="447">
        <f ca="1">IF(T94="",0,IF(COUNTIF(T$11:T94,T94)=1,1,0))</f>
        <v>0</v>
      </c>
      <c r="J94" s="447">
        <f ca="1">IF(U94="",0,IF(COUNTIF(U$11:U94,U94)=1,1,0))</f>
        <v>0</v>
      </c>
      <c r="K94" s="447">
        <f ca="1">IF(S94="",0,IF(COUNTIF(S$11:S94,S94)=1,1,0))</f>
        <v>0</v>
      </c>
      <c r="L94" s="446">
        <f ca="1">IF(Z94="",0,IF(COUNTIF(Z$11:Z94,Z94)=1,1,0))</f>
        <v>0</v>
      </c>
      <c r="M94" s="767">
        <f ca="1">IF($W94=2,IF(COUNTIFS($W$11:$W94,2,$Z$11:$Z94,$Z94)=1,1,0),0)</f>
        <v>0</v>
      </c>
      <c r="N94" s="767">
        <f ca="1">IF($W94=1,IF(COUNTIFS($W$11:$W94,2,$Z$11:$Z94,$Z94)=1,1,0),0)</f>
        <v>0</v>
      </c>
      <c r="O94" s="446">
        <f ca="1">IF(H94=0,0,IF(COUNTIF(Z$11:Z94,Z94)=1,1,0))</f>
        <v>0</v>
      </c>
      <c r="P94" s="448" t="str">
        <f t="shared" ca="1" si="205"/>
        <v>石川県</v>
      </c>
      <c r="Q94" s="89">
        <f t="shared" ca="1" si="206"/>
        <v>84</v>
      </c>
      <c r="R94" s="170" t="s">
        <v>459</v>
      </c>
      <c r="S94" s="357" t="str">
        <f t="shared" ca="1" si="207"/>
        <v/>
      </c>
      <c r="T94" s="357" t="str">
        <f t="shared" ca="1" si="208"/>
        <v/>
      </c>
      <c r="U94" s="58" t="str">
        <f t="shared" ca="1" si="209"/>
        <v/>
      </c>
      <c r="V94" s="58" t="str">
        <f t="shared" ca="1" si="210"/>
        <v/>
      </c>
      <c r="W94" s="920" t="str">
        <f t="shared" ca="1" si="211"/>
        <v/>
      </c>
      <c r="X94" s="369">
        <f ca="1">IFERROR(VLOOKUP(W94,'（様式１号）３整理番号表'!$B$4:$H$5,2,FALSE),0)</f>
        <v>0</v>
      </c>
      <c r="Y94" s="768" t="str" cm="1">
        <f t="array" aca="1" ref="Y94" ca="1">IF(AND(D94=0,F94=0),"",IF(COUNTIF(D$11:D94,D94)=1,1,IF(COUNTIFS(D$11:D94,D94,F$11:F94,F94)=1,INDEX((D$11:D94,F$11:F94,Y$11:Y94),MATCH(_xlfn.MAXIFS(F$11:F93,D$11:D93,D94),$F$11:F94,0),1,3)+1,INDEX((D$11:D94,F$11:F94,Y$11:Y94),MATCH(D94&amp;F94,D$11:D94&amp;F$11:F94,0),1,3))))</f>
        <v/>
      </c>
      <c r="Z94" s="40" t="str">
        <f t="shared" ca="1" si="212"/>
        <v/>
      </c>
      <c r="AA94" s="924" t="str">
        <f t="shared" ca="1" si="213"/>
        <v/>
      </c>
      <c r="AB94" s="93">
        <f ca="1">IFERROR(VLOOKUP(AA94,'（様式１号）３整理番号表'!$B$10:$H$16,2,FALSE),0)</f>
        <v>0</v>
      </c>
      <c r="AC94" s="924" t="str">
        <f t="shared" ca="1" si="214"/>
        <v/>
      </c>
      <c r="AD94" s="924" t="str">
        <f t="shared" ca="1" si="215"/>
        <v/>
      </c>
      <c r="AE94" s="93">
        <f ca="1">IFERROR(VLOOKUP(AD94,'（様式１号）３整理番号表'!$B$21:$H$22,2,FALSE),0)</f>
        <v>0</v>
      </c>
      <c r="AF94" s="924" t="str">
        <f t="shared" ca="1" si="216"/>
        <v/>
      </c>
      <c r="AG94" s="93">
        <f ca="1">IFERROR(VLOOKUP(AF94,'（様式１号）３整理番号表'!$B$26:$H$31,2,FALSE),0)</f>
        <v>0</v>
      </c>
      <c r="AH94" s="924" t="str">
        <f t="shared" ca="1" si="217"/>
        <v/>
      </c>
      <c r="AI94" s="93">
        <f ca="1">IFERROR(VLOOKUP(AH94,'（様式１号）３整理番号表'!$J$5:$N$59,2,FALSE),0)</f>
        <v>0</v>
      </c>
      <c r="AJ94" s="77" t="str">
        <f t="shared" ca="1" si="218"/>
        <v/>
      </c>
      <c r="AK94" s="93">
        <f ca="1">IFERROR(VLOOKUP(AJ94,'（様式１号）３整理番号表'!$P$5:$R$29,2,FALSE),0)</f>
        <v>0</v>
      </c>
      <c r="AL94" s="921" t="str">
        <f t="shared" ca="1" si="219"/>
        <v/>
      </c>
      <c r="AM94" s="921" t="str">
        <f t="shared" ca="1" si="220"/>
        <v/>
      </c>
      <c r="AN94" s="921"/>
      <c r="AO94" s="77" t="str">
        <f t="shared" ca="1" si="221"/>
        <v/>
      </c>
      <c r="AP94" s="93">
        <f ca="1">IFERROR(VLOOKUP(AO94,'（様式１号）３整理番号表'!$P$5:$R$29,2,FALSE),0)</f>
        <v>0</v>
      </c>
      <c r="AQ94" s="924" t="str">
        <f t="shared" ca="1" si="222"/>
        <v/>
      </c>
      <c r="AR94" s="93">
        <f t="shared" ca="1" si="223"/>
        <v>0</v>
      </c>
      <c r="AS94" s="924" t="str">
        <f t="shared" ca="1" si="224"/>
        <v/>
      </c>
      <c r="AT94" s="40" t="str">
        <f t="shared" ca="1" si="225"/>
        <v/>
      </c>
      <c r="AU94" s="93" t="str">
        <f t="shared" ca="1" si="226"/>
        <v/>
      </c>
      <c r="AV94" s="923" t="str">
        <f t="shared" ca="1" si="227"/>
        <v/>
      </c>
      <c r="AW94" s="926" t="str">
        <f t="shared" ca="1" si="228"/>
        <v/>
      </c>
      <c r="AX94" s="925" t="str">
        <f t="shared" ca="1" si="229"/>
        <v/>
      </c>
      <c r="AY94" s="925" t="str">
        <f t="shared" ca="1" si="229"/>
        <v/>
      </c>
      <c r="AZ94" s="925" t="str">
        <f t="shared" ca="1" si="229"/>
        <v/>
      </c>
      <c r="BA94" s="925" t="str">
        <f t="shared" ca="1" si="229"/>
        <v/>
      </c>
      <c r="BB94" s="925" t="str">
        <f t="shared" ca="1" si="230"/>
        <v/>
      </c>
      <c r="BC94" s="925" t="str">
        <f t="shared" ca="1" si="231"/>
        <v/>
      </c>
      <c r="BD94" s="925" t="str">
        <f t="shared" ca="1" si="231"/>
        <v/>
      </c>
      <c r="BE94" s="925" t="str">
        <f t="shared" ca="1" si="231"/>
        <v/>
      </c>
      <c r="BF94" s="77" t="str">
        <f t="shared" ca="1" si="232"/>
        <v/>
      </c>
      <c r="BG94" s="924" t="str">
        <f t="shared" ca="1" si="233"/>
        <v/>
      </c>
      <c r="BH94" s="94">
        <f ca="1">IF(BF94&lt;&gt;"",INDEX('（様式１号）３整理番号表'!$AB$7:$AQ$12,MATCH(BF94,'（様式１号）３整理番号表'!$AA$7:$AA$12,0),MATCH(BG94,'（様式１号）３整理番号表'!$AB$6:$AQ$6,0)),0)</f>
        <v>0</v>
      </c>
      <c r="BI94" s="921" t="str">
        <f t="shared" ca="1" si="234"/>
        <v/>
      </c>
      <c r="BJ94" s="922" t="str">
        <f t="shared" ca="1" si="235"/>
        <v/>
      </c>
      <c r="BK94" s="926" t="str">
        <f t="shared" ca="1" si="236"/>
        <v/>
      </c>
      <c r="BL94" s="922" t="str">
        <f t="shared" ca="1" si="237"/>
        <v/>
      </c>
      <c r="BM94" s="79" t="str">
        <f t="shared" ca="1" si="238"/>
        <v/>
      </c>
      <c r="BN94" s="82" t="str">
        <f t="shared" ca="1" si="239"/>
        <v/>
      </c>
      <c r="BO94" s="83" t="str">
        <f t="shared" ca="1" si="240"/>
        <v/>
      </c>
      <c r="BP94" s="84" t="str">
        <f t="shared" ca="1" si="241"/>
        <v/>
      </c>
      <c r="BQ94" s="82" t="str">
        <f t="shared" ca="1" si="242"/>
        <v/>
      </c>
      <c r="BR94" s="97" t="str">
        <f t="shared" ca="1" si="243"/>
        <v/>
      </c>
      <c r="BS94" s="95" t="str">
        <f t="shared" ca="1" si="244"/>
        <v/>
      </c>
      <c r="BT94" s="184" t="str">
        <f t="shared" ca="1" si="245"/>
        <v/>
      </c>
      <c r="BU94" s="611" t="str">
        <f t="shared" ca="1" si="246"/>
        <v/>
      </c>
      <c r="BV94" s="77" t="str">
        <f t="shared" ca="1" si="247"/>
        <v/>
      </c>
      <c r="BW94" s="85" t="str">
        <f t="shared" ca="1" si="248"/>
        <v/>
      </c>
      <c r="BX94" s="86" t="str">
        <f t="shared" ca="1" si="249"/>
        <v/>
      </c>
      <c r="BY94" s="231">
        <f ca="1">IF('ポイント要件確認等（個別表）'!AD94=1,ROUNDDOWN('ポイント要件確認等（個別表）'!AV94,-3),IF('ポイント要件確認等（個別表）'!AD94=2,ROUNDDOWN('ポイント要件確認等（個別表）'!BH94,-3),IF('ポイント要件確認等（個別表）'!AD94=3,ROUNDDOWN('ポイント要件確認等（個別表）'!BT94,-3),0)))</f>
        <v>0</v>
      </c>
      <c r="BZ94" s="86" t="str">
        <f t="shared" ca="1" si="250"/>
        <v/>
      </c>
      <c r="CA94" s="232" t="str">
        <f t="shared" ca="1" si="251"/>
        <v/>
      </c>
      <c r="CB94" s="232">
        <f t="shared" ca="1" si="252"/>
        <v>0</v>
      </c>
      <c r="CC94" s="86" t="str">
        <f t="shared" ca="1" si="253"/>
        <v/>
      </c>
      <c r="CD94" s="86" t="str">
        <f t="shared" ca="1" si="254"/>
        <v/>
      </c>
      <c r="CE94" s="609"/>
      <c r="CF94" s="86" t="str">
        <f t="shared" ca="1" si="255"/>
        <v/>
      </c>
      <c r="CG94" s="185" t="str">
        <f t="shared" ca="1" si="256"/>
        <v/>
      </c>
      <c r="CH94" s="246" t="str">
        <f t="shared" ca="1" si="257"/>
        <v>含税額</v>
      </c>
      <c r="CI94" s="247" t="str">
        <f t="shared" ca="1" si="258"/>
        <v/>
      </c>
      <c r="CJ94" s="87" t="str">
        <f ca="1">IFERROR(IF(INDIRECT("'("&amp;'２個別表'!EO94&amp;")'!AR"&amp;84+EP94)&lt;&gt;1,"",1),"")</f>
        <v/>
      </c>
      <c r="CK94" s="244" t="str">
        <f t="shared" ca="1" si="259"/>
        <v/>
      </c>
      <c r="CL94" s="235" t="str">
        <f t="shared" ca="1" si="260"/>
        <v/>
      </c>
      <c r="CM94" s="239" t="str">
        <f t="shared" ca="1" si="261"/>
        <v/>
      </c>
      <c r="CN94" s="77" t="str">
        <f t="shared" ca="1" si="262"/>
        <v/>
      </c>
      <c r="CO94" s="93" t="str">
        <f ca="1">IFERROR(VLOOKUP(CN94,'（様式１号）３整理番号表'!$T$5:$V$15,2,FALSE),"")</f>
        <v/>
      </c>
      <c r="CP94" s="924" t="str">
        <f t="shared" ca="1" si="263"/>
        <v/>
      </c>
      <c r="CQ94" s="93" t="str">
        <f ca="1">IFERROR(VLOOKUP(CP94,'（様式１号）３整理番号表'!$T$19:$V$24,2,FALSE),"")</f>
        <v/>
      </c>
      <c r="CR94" s="924" t="str">
        <f ca="1">IFERROR(IF(INDIRECT("'("&amp;'２個別表'!EO94&amp;")'!AV"&amp;84+EP94)&lt;&gt;1,"",1),"")</f>
        <v/>
      </c>
      <c r="CS94" s="232">
        <f t="shared" ca="1" si="264"/>
        <v>0</v>
      </c>
      <c r="CT94" s="248">
        <f t="shared" ca="1" si="265"/>
        <v>0</v>
      </c>
      <c r="CU94" s="376" t="str">
        <f ca="1">IF(ER94="補強",IF(COUNTIFS($Z$11:Z94,Z94,$W$11:W94,1)=1,"１①",""),IF(COUNTIFS($Z$11:Z94,Z94,$W$11:W94,2)=1,"２①",""))</f>
        <v/>
      </c>
      <c r="CV94" s="57" t="str">
        <f t="shared" ca="1" si="266"/>
        <v/>
      </c>
      <c r="CW94" s="927" t="str">
        <f t="shared" ca="1" si="267"/>
        <v/>
      </c>
      <c r="CX94" s="256" t="str">
        <f t="shared" ca="1" si="268"/>
        <v/>
      </c>
      <c r="CY94" s="256" t="str">
        <f t="shared" ca="1" si="269"/>
        <v/>
      </c>
      <c r="CZ94" s="256" t="str">
        <f t="shared" ca="1" si="270"/>
        <v/>
      </c>
      <c r="DA94" s="256" t="str">
        <f t="shared" ca="1" si="271"/>
        <v/>
      </c>
      <c r="DB94" s="316" t="str">
        <f ca="1">IFERROR(VLOOKUP($CU94,'（様式１号）３整理番号表'!$Z$19:$AB$32,3,FALSE),"")</f>
        <v/>
      </c>
      <c r="DC94" s="259" t="str">
        <f t="shared" ca="1" si="272"/>
        <v>-</v>
      </c>
      <c r="DD94" s="618" t="str">
        <f t="shared" ca="1" si="273"/>
        <v/>
      </c>
      <c r="DE94" s="321" t="str">
        <f ca="1">IF(AND(AO94=18,AS94=1),IF(COUNTIFS($Y$11:Y94,Y94,$AS$11:AS94,1)=1,"２②",""),IF($CU94="１①",INDEX(INDIRECT("'("&amp;$EO94&amp;")'!AR116:BB116"),1,MATCH(INDIRECT("'("&amp;$EO94&amp;")'!C118"),INDIRECT("'("&amp;$EO94&amp;")'!AR119:BB119"),0)),""))</f>
        <v/>
      </c>
      <c r="DF94" s="324" t="str">
        <f t="shared" ca="1" si="274"/>
        <v/>
      </c>
      <c r="DG94" s="313" t="str">
        <f t="shared" ca="1" si="275"/>
        <v/>
      </c>
      <c r="DH94" s="313" t="str">
        <f t="shared" ca="1" si="276"/>
        <v/>
      </c>
      <c r="DI94" s="313" t="str">
        <f t="shared" ca="1" si="277"/>
        <v/>
      </c>
      <c r="DJ94" s="313" t="str">
        <f t="shared" ca="1" si="278"/>
        <v/>
      </c>
      <c r="DK94" s="328" t="str">
        <f t="shared" ca="1" si="279"/>
        <v/>
      </c>
      <c r="DL94" s="334" t="str">
        <f t="shared" ca="1" si="280"/>
        <v/>
      </c>
      <c r="DM94" s="915" t="str">
        <f t="shared" ca="1" si="281"/>
        <v/>
      </c>
      <c r="DN94" s="15"/>
      <c r="DO94" s="324"/>
      <c r="DP94" s="16"/>
      <c r="DQ94" s="16"/>
      <c r="DR94" s="16"/>
      <c r="DS94" s="16"/>
      <c r="DT94" s="318" t="str">
        <f>IFERROR(VLOOKUP($DN94,'（様式１号）３整理番号表'!$Z$19:$AB$32,3,FALSE),"")</f>
        <v/>
      </c>
      <c r="DU94" s="259" t="str">
        <f t="shared" si="282"/>
        <v/>
      </c>
      <c r="DV94" s="14"/>
      <c r="DW94" s="17" t="str">
        <f t="shared" ca="1" si="283"/>
        <v/>
      </c>
      <c r="DX94" s="88" t="str">
        <f t="shared" ca="1" si="301"/>
        <v/>
      </c>
      <c r="DZ94" s="339">
        <f t="shared" ca="1" si="284"/>
        <v>0</v>
      </c>
      <c r="EA94" s="339">
        <f t="shared" ca="1" si="284"/>
        <v>0</v>
      </c>
      <c r="EB94" s="339">
        <f t="shared" ca="1" si="284"/>
        <v>0</v>
      </c>
      <c r="EC94" s="339">
        <f t="shared" ca="1" si="284"/>
        <v>0</v>
      </c>
      <c r="ED94" s="339">
        <f t="shared" ca="1" si="284"/>
        <v>0</v>
      </c>
      <c r="EE94" s="339">
        <f t="shared" ca="1" si="284"/>
        <v>0</v>
      </c>
      <c r="EF94" s="339">
        <f t="shared" ca="1" si="284"/>
        <v>0</v>
      </c>
      <c r="EG94" s="339">
        <f t="shared" ca="1" si="284"/>
        <v>0</v>
      </c>
      <c r="EH94" s="339">
        <f t="shared" ca="1" si="284"/>
        <v>0</v>
      </c>
      <c r="EI94" s="339">
        <f t="shared" ca="1" si="284"/>
        <v>0</v>
      </c>
      <c r="EJ94" s="339">
        <f t="shared" ca="1" si="284"/>
        <v>0</v>
      </c>
      <c r="EK94" s="339">
        <f t="shared" ca="1" si="284"/>
        <v>0</v>
      </c>
      <c r="EL94" s="339">
        <f t="shared" ca="1" si="284"/>
        <v>0</v>
      </c>
      <c r="EM94" s="339">
        <f t="shared" ca="1" si="284"/>
        <v>0</v>
      </c>
      <c r="EO94" s="919" t="str">
        <f t="shared" ca="1" si="189"/>
        <v/>
      </c>
      <c r="EP94" s="919" t="str">
        <f t="shared" ca="1" si="285"/>
        <v/>
      </c>
      <c r="EQ94" s="919" t="str">
        <f t="shared" ca="1" si="286"/>
        <v/>
      </c>
      <c r="ER94" s="919" t="str">
        <f t="shared" ca="1" si="287"/>
        <v/>
      </c>
      <c r="ES94" s="919" t="str">
        <f ca="1">IFERROR(INDEX('郵便番号（石川県）'!$A$3:$F$2574,MATCH(INDIRECT("'("&amp;EO94&amp;")'!E7"),'郵便番号（石川県）'!$A$3:$A$2574,0),6),"")</f>
        <v/>
      </c>
      <c r="ET94" s="919" t="str">
        <f ca="1">IFERROR(INDEX('郵便番号（石川県）'!$A$3:$F$2574,MATCH(INDIRECT("'("&amp;$EO94&amp;")'!E7"),'郵便番号（石川県）'!$A$3:$A$2574,0),5),"")</f>
        <v/>
      </c>
      <c r="EU94" s="919" t="str">
        <f t="shared" ca="1" si="288"/>
        <v/>
      </c>
      <c r="EV94" s="919" t="str">
        <f t="shared" ca="1" si="289"/>
        <v/>
      </c>
      <c r="EW94" s="919" t="str">
        <f t="shared" ca="1" si="290"/>
        <v/>
      </c>
      <c r="EX94" s="919" t="str">
        <f t="shared" ca="1" si="291"/>
        <v/>
      </c>
      <c r="EY94" s="919" t="str">
        <f t="shared" ca="1" si="292"/>
        <v/>
      </c>
      <c r="EZ94" s="919" t="str">
        <f t="shared" ca="1" si="293"/>
        <v/>
      </c>
      <c r="FA94" s="919" t="str">
        <f t="shared" ca="1" si="294"/>
        <v/>
      </c>
      <c r="FB94" s="919" t="str">
        <f t="shared" ca="1" si="295"/>
        <v/>
      </c>
      <c r="FC94" s="919" t="str">
        <f t="shared" ca="1" si="296"/>
        <v/>
      </c>
      <c r="FD94" s="627" t="str">
        <f t="shared" ca="1" si="297"/>
        <v/>
      </c>
      <c r="FE94" s="630">
        <v>84</v>
      </c>
      <c r="FF94" s="299" t="str">
        <f t="shared" ca="1" si="298"/>
        <v/>
      </c>
      <c r="FG94" s="993" t="str">
        <f t="shared" ca="1" si="299"/>
        <v/>
      </c>
      <c r="FH94" s="919" t="str">
        <f t="shared" ca="1" si="300"/>
        <v/>
      </c>
      <c r="FI94" s="299">
        <f ca="1">COUNTIF($FH$11:FH94,"■")</f>
        <v>0</v>
      </c>
    </row>
    <row r="95" spans="1:165" ht="34.5" customHeight="1">
      <c r="A95" s="445">
        <f t="shared" ca="1" si="203"/>
        <v>0</v>
      </c>
      <c r="B95" s="446">
        <f>IF(R95&lt;&gt;"",IF(COUNTIF(R$11:R95,R95)=1,MAX(B$11:B94)+1,INDEX(B$11:B94,MATCH(R95,R$11:R94,0),1)),0)</f>
        <v>1</v>
      </c>
      <c r="C95" s="446">
        <f ca="1">IF(T95&lt;&gt;"",IF(COUNTIF(T$11:T95,T95)=1,MAX(C$11:C94)+1,INDEX(C$11:C94,MATCH(T95,T$11:T94,0),1)),0)</f>
        <v>0</v>
      </c>
      <c r="D95" s="446">
        <f ca="1">IF(U95&lt;&gt;"",IF(COUNTIF(U$11:U95,U95)=1,MAX(D$11:D94)+1,INDEX(D$11:D94,MATCH(U95,U$11:U94,0),1)),0)</f>
        <v>0</v>
      </c>
      <c r="E95" s="446">
        <f ca="1">IF(S95&lt;&gt;"",IF(COUNTIF(S$11:S95,S95)=1,MAX(E$11:E94)+1,INDEX(E$11:E94,MATCH(S95,S$11:S94,0),1)),0)</f>
        <v>0</v>
      </c>
      <c r="F95" s="446">
        <f ca="1">IF(Z95&lt;&gt;"",IF(COUNTIF(Z$11:Z95,Z95)=1,MAX(F$11:F94)+1,INDEX(F$11:F94,MATCH(Z95,Z$11:Z94,0),1)),0)</f>
        <v>0</v>
      </c>
      <c r="G95" s="447" cm="1">
        <f t="array" aca="1" ref="G95" ca="1">IF(Z95&lt;&gt;"",IF(COUNTIFS(Z$11:Z95,Z95,W$11:W95,W95)=1,MAX(G$11:G94)+1,INDEX(G$11:G94,MATCH(Z95&amp;W95,Z$11:Z94&amp;W$11:W95,0),1)),0)</f>
        <v>0</v>
      </c>
      <c r="H95" s="447">
        <f t="shared" ca="1" si="204"/>
        <v>0</v>
      </c>
      <c r="I95" s="447">
        <f ca="1">IF(T95="",0,IF(COUNTIF(T$11:T95,T95)=1,1,0))</f>
        <v>0</v>
      </c>
      <c r="J95" s="447">
        <f ca="1">IF(U95="",0,IF(COUNTIF(U$11:U95,U95)=1,1,0))</f>
        <v>0</v>
      </c>
      <c r="K95" s="447">
        <f ca="1">IF(S95="",0,IF(COUNTIF(S$11:S95,S95)=1,1,0))</f>
        <v>0</v>
      </c>
      <c r="L95" s="446">
        <f ca="1">IF(Z95="",0,IF(COUNTIF(Z$11:Z95,Z95)=1,1,0))</f>
        <v>0</v>
      </c>
      <c r="M95" s="767">
        <f ca="1">IF($W95=2,IF(COUNTIFS($W$11:$W95,2,$Z$11:$Z95,$Z95)=1,1,0),0)</f>
        <v>0</v>
      </c>
      <c r="N95" s="767">
        <f ca="1">IF($W95=1,IF(COUNTIFS($W$11:$W95,2,$Z$11:$Z95,$Z95)=1,1,0),0)</f>
        <v>0</v>
      </c>
      <c r="O95" s="446">
        <f ca="1">IF(H95=0,0,IF(COUNTIF(Z$11:Z95,Z95)=1,1,0))</f>
        <v>0</v>
      </c>
      <c r="P95" s="448" t="str">
        <f t="shared" ca="1" si="205"/>
        <v>石川県</v>
      </c>
      <c r="Q95" s="89">
        <f t="shared" ca="1" si="206"/>
        <v>85</v>
      </c>
      <c r="R95" s="170" t="s">
        <v>459</v>
      </c>
      <c r="S95" s="357" t="str">
        <f t="shared" ca="1" si="207"/>
        <v/>
      </c>
      <c r="T95" s="357" t="str">
        <f t="shared" ca="1" si="208"/>
        <v/>
      </c>
      <c r="U95" s="58" t="str">
        <f t="shared" ca="1" si="209"/>
        <v/>
      </c>
      <c r="V95" s="58" t="str">
        <f t="shared" ca="1" si="210"/>
        <v/>
      </c>
      <c r="W95" s="920" t="str">
        <f t="shared" ca="1" si="211"/>
        <v/>
      </c>
      <c r="X95" s="369">
        <f ca="1">IFERROR(VLOOKUP(W95,'（様式１号）３整理番号表'!$B$4:$H$5,2,FALSE),0)</f>
        <v>0</v>
      </c>
      <c r="Y95" s="768" t="str" cm="1">
        <f t="array" aca="1" ref="Y95" ca="1">IF(AND(D95=0,F95=0),"",IF(COUNTIF(D$11:D95,D95)=1,1,IF(COUNTIFS(D$11:D95,D95,F$11:F95,F95)=1,INDEX((D$11:D95,F$11:F95,Y$11:Y95),MATCH(_xlfn.MAXIFS(F$11:F94,D$11:D94,D95),$F$11:F95,0),1,3)+1,INDEX((D$11:D95,F$11:F95,Y$11:Y95),MATCH(D95&amp;F95,D$11:D95&amp;F$11:F95,0),1,3))))</f>
        <v/>
      </c>
      <c r="Z95" s="40" t="str">
        <f t="shared" ca="1" si="212"/>
        <v/>
      </c>
      <c r="AA95" s="924" t="str">
        <f t="shared" ca="1" si="213"/>
        <v/>
      </c>
      <c r="AB95" s="93">
        <f ca="1">IFERROR(VLOOKUP(AA95,'（様式１号）３整理番号表'!$B$10:$H$16,2,FALSE),0)</f>
        <v>0</v>
      </c>
      <c r="AC95" s="924" t="str">
        <f t="shared" ca="1" si="214"/>
        <v/>
      </c>
      <c r="AD95" s="924" t="str">
        <f t="shared" ca="1" si="215"/>
        <v/>
      </c>
      <c r="AE95" s="93">
        <f ca="1">IFERROR(VLOOKUP(AD95,'（様式１号）３整理番号表'!$B$21:$H$22,2,FALSE),0)</f>
        <v>0</v>
      </c>
      <c r="AF95" s="924" t="str">
        <f t="shared" ca="1" si="216"/>
        <v/>
      </c>
      <c r="AG95" s="93">
        <f ca="1">IFERROR(VLOOKUP(AF95,'（様式１号）３整理番号表'!$B$26:$H$31,2,FALSE),0)</f>
        <v>0</v>
      </c>
      <c r="AH95" s="924" t="str">
        <f t="shared" ca="1" si="217"/>
        <v/>
      </c>
      <c r="AI95" s="93">
        <f ca="1">IFERROR(VLOOKUP(AH95,'（様式１号）３整理番号表'!$J$5:$N$59,2,FALSE),0)</f>
        <v>0</v>
      </c>
      <c r="AJ95" s="77" t="str">
        <f t="shared" ca="1" si="218"/>
        <v/>
      </c>
      <c r="AK95" s="93">
        <f ca="1">IFERROR(VLOOKUP(AJ95,'（様式１号）３整理番号表'!$P$5:$R$29,2,FALSE),0)</f>
        <v>0</v>
      </c>
      <c r="AL95" s="921" t="str">
        <f t="shared" ca="1" si="219"/>
        <v/>
      </c>
      <c r="AM95" s="921" t="str">
        <f t="shared" ca="1" si="220"/>
        <v/>
      </c>
      <c r="AN95" s="921"/>
      <c r="AO95" s="77" t="str">
        <f t="shared" ca="1" si="221"/>
        <v/>
      </c>
      <c r="AP95" s="93">
        <f ca="1">IFERROR(VLOOKUP(AO95,'（様式１号）３整理番号表'!$P$5:$R$29,2,FALSE),0)</f>
        <v>0</v>
      </c>
      <c r="AQ95" s="924" t="str">
        <f t="shared" ca="1" si="222"/>
        <v/>
      </c>
      <c r="AR95" s="93">
        <f t="shared" ca="1" si="223"/>
        <v>0</v>
      </c>
      <c r="AS95" s="924" t="str">
        <f t="shared" ca="1" si="224"/>
        <v/>
      </c>
      <c r="AT95" s="40" t="str">
        <f t="shared" ca="1" si="225"/>
        <v/>
      </c>
      <c r="AU95" s="93" t="str">
        <f t="shared" ca="1" si="226"/>
        <v/>
      </c>
      <c r="AV95" s="923" t="str">
        <f t="shared" ca="1" si="227"/>
        <v/>
      </c>
      <c r="AW95" s="926" t="str">
        <f t="shared" ca="1" si="228"/>
        <v/>
      </c>
      <c r="AX95" s="925" t="str">
        <f t="shared" ca="1" si="229"/>
        <v/>
      </c>
      <c r="AY95" s="925" t="str">
        <f t="shared" ca="1" si="229"/>
        <v/>
      </c>
      <c r="AZ95" s="925" t="str">
        <f t="shared" ca="1" si="229"/>
        <v/>
      </c>
      <c r="BA95" s="925" t="str">
        <f t="shared" ca="1" si="229"/>
        <v/>
      </c>
      <c r="BB95" s="925" t="str">
        <f t="shared" ca="1" si="230"/>
        <v/>
      </c>
      <c r="BC95" s="925" t="str">
        <f t="shared" ca="1" si="231"/>
        <v/>
      </c>
      <c r="BD95" s="925" t="str">
        <f t="shared" ca="1" si="231"/>
        <v/>
      </c>
      <c r="BE95" s="925" t="str">
        <f t="shared" ca="1" si="231"/>
        <v/>
      </c>
      <c r="BF95" s="77" t="str">
        <f t="shared" ca="1" si="232"/>
        <v/>
      </c>
      <c r="BG95" s="924" t="str">
        <f t="shared" ca="1" si="233"/>
        <v/>
      </c>
      <c r="BH95" s="94">
        <f ca="1">IF(BF95&lt;&gt;"",INDEX('（様式１号）３整理番号表'!$AB$7:$AQ$12,MATCH(BF95,'（様式１号）３整理番号表'!$AA$7:$AA$12,0),MATCH(BG95,'（様式１号）３整理番号表'!$AB$6:$AQ$6,0)),0)</f>
        <v>0</v>
      </c>
      <c r="BI95" s="921" t="str">
        <f t="shared" ca="1" si="234"/>
        <v/>
      </c>
      <c r="BJ95" s="922" t="str">
        <f t="shared" ca="1" si="235"/>
        <v/>
      </c>
      <c r="BK95" s="926" t="str">
        <f t="shared" ca="1" si="236"/>
        <v/>
      </c>
      <c r="BL95" s="922" t="str">
        <f t="shared" ca="1" si="237"/>
        <v/>
      </c>
      <c r="BM95" s="79" t="str">
        <f t="shared" ca="1" si="238"/>
        <v/>
      </c>
      <c r="BN95" s="82" t="str">
        <f t="shared" ca="1" si="239"/>
        <v/>
      </c>
      <c r="BO95" s="83" t="str">
        <f t="shared" ca="1" si="240"/>
        <v/>
      </c>
      <c r="BP95" s="84" t="str">
        <f t="shared" ca="1" si="241"/>
        <v/>
      </c>
      <c r="BQ95" s="82" t="str">
        <f t="shared" ca="1" si="242"/>
        <v/>
      </c>
      <c r="BR95" s="97" t="str">
        <f t="shared" ca="1" si="243"/>
        <v/>
      </c>
      <c r="BS95" s="95" t="str">
        <f t="shared" ca="1" si="244"/>
        <v/>
      </c>
      <c r="BT95" s="184" t="str">
        <f t="shared" ca="1" si="245"/>
        <v/>
      </c>
      <c r="BU95" s="611" t="str">
        <f t="shared" ca="1" si="246"/>
        <v/>
      </c>
      <c r="BV95" s="77" t="str">
        <f t="shared" ca="1" si="247"/>
        <v/>
      </c>
      <c r="BW95" s="85" t="str">
        <f t="shared" ca="1" si="248"/>
        <v/>
      </c>
      <c r="BX95" s="86" t="str">
        <f t="shared" ca="1" si="249"/>
        <v/>
      </c>
      <c r="BY95" s="231">
        <f ca="1">IF('ポイント要件確認等（個別表）'!AD95=1,ROUNDDOWN('ポイント要件確認等（個別表）'!AV95,-3),IF('ポイント要件確認等（個別表）'!AD95=2,ROUNDDOWN('ポイント要件確認等（個別表）'!BH95,-3),IF('ポイント要件確認等（個別表）'!AD95=3,ROUNDDOWN('ポイント要件確認等（個別表）'!BT95,-3),0)))</f>
        <v>0</v>
      </c>
      <c r="BZ95" s="86" t="str">
        <f t="shared" ca="1" si="250"/>
        <v/>
      </c>
      <c r="CA95" s="232" t="str">
        <f t="shared" ca="1" si="251"/>
        <v/>
      </c>
      <c r="CB95" s="232">
        <f t="shared" ca="1" si="252"/>
        <v>0</v>
      </c>
      <c r="CC95" s="86" t="str">
        <f t="shared" ca="1" si="253"/>
        <v/>
      </c>
      <c r="CD95" s="86" t="str">
        <f t="shared" ca="1" si="254"/>
        <v/>
      </c>
      <c r="CE95" s="609"/>
      <c r="CF95" s="86" t="str">
        <f t="shared" ca="1" si="255"/>
        <v/>
      </c>
      <c r="CG95" s="185" t="str">
        <f t="shared" ca="1" si="256"/>
        <v/>
      </c>
      <c r="CH95" s="246" t="str">
        <f t="shared" ca="1" si="257"/>
        <v>含税額</v>
      </c>
      <c r="CI95" s="247" t="str">
        <f t="shared" ca="1" si="258"/>
        <v/>
      </c>
      <c r="CJ95" s="87" t="str">
        <f ca="1">IFERROR(IF(INDIRECT("'("&amp;'２個別表'!EO95&amp;")'!AR"&amp;84+EP95)&lt;&gt;1,"",1),"")</f>
        <v/>
      </c>
      <c r="CK95" s="244" t="str">
        <f t="shared" ca="1" si="259"/>
        <v/>
      </c>
      <c r="CL95" s="235" t="str">
        <f t="shared" ca="1" si="260"/>
        <v/>
      </c>
      <c r="CM95" s="239" t="str">
        <f t="shared" ca="1" si="261"/>
        <v/>
      </c>
      <c r="CN95" s="77" t="str">
        <f t="shared" ca="1" si="262"/>
        <v/>
      </c>
      <c r="CO95" s="93" t="str">
        <f ca="1">IFERROR(VLOOKUP(CN95,'（様式１号）３整理番号表'!$T$5:$V$15,2,FALSE),"")</f>
        <v/>
      </c>
      <c r="CP95" s="924" t="str">
        <f t="shared" ca="1" si="263"/>
        <v/>
      </c>
      <c r="CQ95" s="93" t="str">
        <f ca="1">IFERROR(VLOOKUP(CP95,'（様式１号）３整理番号表'!$T$19:$V$24,2,FALSE),"")</f>
        <v/>
      </c>
      <c r="CR95" s="924" t="str">
        <f ca="1">IFERROR(IF(INDIRECT("'("&amp;'２個別表'!EO95&amp;")'!AV"&amp;84+EP95)&lt;&gt;1,"",1),"")</f>
        <v/>
      </c>
      <c r="CS95" s="232">
        <f t="shared" ca="1" si="264"/>
        <v>0</v>
      </c>
      <c r="CT95" s="248">
        <f t="shared" ca="1" si="265"/>
        <v>0</v>
      </c>
      <c r="CU95" s="376" t="str">
        <f ca="1">IF(ER95="補強",IF(COUNTIFS($Z$11:Z95,Z95,$W$11:W95,1)=1,"１①",""),IF(COUNTIFS($Z$11:Z95,Z95,$W$11:W95,2)=1,"２①",""))</f>
        <v/>
      </c>
      <c r="CV95" s="57" t="str">
        <f t="shared" ca="1" si="266"/>
        <v/>
      </c>
      <c r="CW95" s="927" t="str">
        <f t="shared" ca="1" si="267"/>
        <v/>
      </c>
      <c r="CX95" s="256" t="str">
        <f t="shared" ca="1" si="268"/>
        <v/>
      </c>
      <c r="CY95" s="256" t="str">
        <f t="shared" ca="1" si="269"/>
        <v/>
      </c>
      <c r="CZ95" s="256" t="str">
        <f t="shared" ca="1" si="270"/>
        <v/>
      </c>
      <c r="DA95" s="256" t="str">
        <f t="shared" ca="1" si="271"/>
        <v/>
      </c>
      <c r="DB95" s="316" t="str">
        <f ca="1">IFERROR(VLOOKUP($CU95,'（様式１号）３整理番号表'!$Z$19:$AB$32,3,FALSE),"")</f>
        <v/>
      </c>
      <c r="DC95" s="259" t="str">
        <f t="shared" ca="1" si="272"/>
        <v>-</v>
      </c>
      <c r="DD95" s="618" t="str">
        <f t="shared" ca="1" si="273"/>
        <v/>
      </c>
      <c r="DE95" s="321" t="str">
        <f ca="1">IF(AND(AO95=18,AS95=1),IF(COUNTIFS($Y$11:Y95,Y95,$AS$11:AS95,1)=1,"２②",""),IF($CU95="１①",INDEX(INDIRECT("'("&amp;$EO95&amp;")'!AR116:BB116"),1,MATCH(INDIRECT("'("&amp;$EO95&amp;")'!C118"),INDIRECT("'("&amp;$EO95&amp;")'!AR119:BB119"),0)),""))</f>
        <v/>
      </c>
      <c r="DF95" s="324" t="str">
        <f t="shared" ca="1" si="274"/>
        <v/>
      </c>
      <c r="DG95" s="313" t="str">
        <f t="shared" ca="1" si="275"/>
        <v/>
      </c>
      <c r="DH95" s="313" t="str">
        <f t="shared" ca="1" si="276"/>
        <v/>
      </c>
      <c r="DI95" s="313" t="str">
        <f t="shared" ca="1" si="277"/>
        <v/>
      </c>
      <c r="DJ95" s="313" t="str">
        <f t="shared" ca="1" si="278"/>
        <v/>
      </c>
      <c r="DK95" s="328" t="str">
        <f t="shared" ca="1" si="279"/>
        <v/>
      </c>
      <c r="DL95" s="334" t="str">
        <f t="shared" ca="1" si="280"/>
        <v/>
      </c>
      <c r="DM95" s="915" t="str">
        <f t="shared" ca="1" si="281"/>
        <v/>
      </c>
      <c r="DN95" s="15"/>
      <c r="DO95" s="324"/>
      <c r="DP95" s="16"/>
      <c r="DQ95" s="16"/>
      <c r="DR95" s="16"/>
      <c r="DS95" s="16"/>
      <c r="DT95" s="318" t="str">
        <f>IFERROR(VLOOKUP($DN95,'（様式１号）３整理番号表'!$Z$19:$AB$32,3,FALSE),"")</f>
        <v/>
      </c>
      <c r="DU95" s="259" t="str">
        <f t="shared" si="282"/>
        <v/>
      </c>
      <c r="DV95" s="14"/>
      <c r="DW95" s="17" t="str">
        <f t="shared" ca="1" si="283"/>
        <v/>
      </c>
      <c r="DX95" s="88" t="str">
        <f t="shared" ca="1" si="301"/>
        <v/>
      </c>
      <c r="DZ95" s="339">
        <f t="shared" ca="1" si="284"/>
        <v>0</v>
      </c>
      <c r="EA95" s="339">
        <f t="shared" ca="1" si="284"/>
        <v>0</v>
      </c>
      <c r="EB95" s="339">
        <f t="shared" ca="1" si="284"/>
        <v>0</v>
      </c>
      <c r="EC95" s="339">
        <f t="shared" ref="EC95:EM95" ca="1" si="302">COUNTIF($CJ95:$DV95,EC$8)</f>
        <v>0</v>
      </c>
      <c r="ED95" s="339">
        <f t="shared" ca="1" si="302"/>
        <v>0</v>
      </c>
      <c r="EE95" s="339">
        <f t="shared" ca="1" si="302"/>
        <v>0</v>
      </c>
      <c r="EF95" s="339">
        <f t="shared" ca="1" si="302"/>
        <v>0</v>
      </c>
      <c r="EG95" s="339">
        <f t="shared" ca="1" si="302"/>
        <v>0</v>
      </c>
      <c r="EH95" s="339">
        <f t="shared" ca="1" si="302"/>
        <v>0</v>
      </c>
      <c r="EI95" s="339">
        <f t="shared" ca="1" si="302"/>
        <v>0</v>
      </c>
      <c r="EJ95" s="339">
        <f t="shared" ca="1" si="302"/>
        <v>0</v>
      </c>
      <c r="EK95" s="339">
        <f t="shared" ca="1" si="302"/>
        <v>0</v>
      </c>
      <c r="EL95" s="339">
        <f t="shared" ca="1" si="302"/>
        <v>0</v>
      </c>
      <c r="EM95" s="339">
        <f t="shared" ca="1" si="302"/>
        <v>0</v>
      </c>
      <c r="EO95" s="919" t="str">
        <f t="shared" ca="1" si="189"/>
        <v/>
      </c>
      <c r="EP95" s="919" t="str">
        <f t="shared" ca="1" si="285"/>
        <v/>
      </c>
      <c r="EQ95" s="919" t="str">
        <f t="shared" ca="1" si="286"/>
        <v/>
      </c>
      <c r="ER95" s="919" t="str">
        <f t="shared" ca="1" si="287"/>
        <v/>
      </c>
      <c r="ES95" s="919" t="str">
        <f ca="1">IFERROR(INDEX('郵便番号（石川県）'!$A$3:$F$2574,MATCH(INDIRECT("'("&amp;EO95&amp;")'!E7"),'郵便番号（石川県）'!$A$3:$A$2574,0),6),"")</f>
        <v/>
      </c>
      <c r="ET95" s="919" t="str">
        <f ca="1">IFERROR(INDEX('郵便番号（石川県）'!$A$3:$F$2574,MATCH(INDIRECT("'("&amp;$EO95&amp;")'!E7"),'郵便番号（石川県）'!$A$3:$A$2574,0),5),"")</f>
        <v/>
      </c>
      <c r="EU95" s="919" t="str">
        <f t="shared" ca="1" si="288"/>
        <v/>
      </c>
      <c r="EV95" s="919" t="str">
        <f t="shared" ca="1" si="289"/>
        <v/>
      </c>
      <c r="EW95" s="919" t="str">
        <f t="shared" ca="1" si="290"/>
        <v/>
      </c>
      <c r="EX95" s="919" t="str">
        <f t="shared" ca="1" si="291"/>
        <v/>
      </c>
      <c r="EY95" s="919" t="str">
        <f t="shared" ca="1" si="292"/>
        <v/>
      </c>
      <c r="EZ95" s="919" t="str">
        <f t="shared" ca="1" si="293"/>
        <v/>
      </c>
      <c r="FA95" s="919" t="str">
        <f t="shared" ca="1" si="294"/>
        <v/>
      </c>
      <c r="FB95" s="919" t="str">
        <f t="shared" ca="1" si="295"/>
        <v/>
      </c>
      <c r="FC95" s="919" t="str">
        <f t="shared" ca="1" si="296"/>
        <v/>
      </c>
      <c r="FD95" s="627" t="str">
        <f t="shared" ca="1" si="297"/>
        <v/>
      </c>
      <c r="FE95" s="630">
        <v>85</v>
      </c>
      <c r="FF95" s="299" t="str">
        <f t="shared" ca="1" si="298"/>
        <v/>
      </c>
      <c r="FG95" s="993" t="str">
        <f t="shared" ca="1" si="299"/>
        <v/>
      </c>
      <c r="FH95" s="919" t="str">
        <f t="shared" ca="1" si="300"/>
        <v/>
      </c>
      <c r="FI95" s="299">
        <f ca="1">COUNTIF($FH$11:FH95,"■")</f>
        <v>0</v>
      </c>
    </row>
    <row r="96" spans="1:165" ht="34.5" customHeight="1">
      <c r="A96" s="445">
        <f t="shared" ca="1" si="203"/>
        <v>0</v>
      </c>
      <c r="B96" s="446">
        <f>IF(R96&lt;&gt;"",IF(COUNTIF(R$11:R96,R96)=1,MAX(B$11:B95)+1,INDEX(B$11:B95,MATCH(R96,R$11:R95,0),1)),0)</f>
        <v>1</v>
      </c>
      <c r="C96" s="446">
        <f ca="1">IF(T96&lt;&gt;"",IF(COUNTIF(T$11:T96,T96)=1,MAX(C$11:C95)+1,INDEX(C$11:C95,MATCH(T96,T$11:T95,0),1)),0)</f>
        <v>0</v>
      </c>
      <c r="D96" s="446">
        <f ca="1">IF(U96&lt;&gt;"",IF(COUNTIF(U$11:U96,U96)=1,MAX(D$11:D95)+1,INDEX(D$11:D95,MATCH(U96,U$11:U95,0),1)),0)</f>
        <v>0</v>
      </c>
      <c r="E96" s="446">
        <f ca="1">IF(S96&lt;&gt;"",IF(COUNTIF(S$11:S96,S96)=1,MAX(E$11:E95)+1,INDEX(E$11:E95,MATCH(S96,S$11:S95,0),1)),0)</f>
        <v>0</v>
      </c>
      <c r="F96" s="446">
        <f ca="1">IF(Z96&lt;&gt;"",IF(COUNTIF(Z$11:Z96,Z96)=1,MAX(F$11:F95)+1,INDEX(F$11:F95,MATCH(Z96,Z$11:Z95,0),1)),0)</f>
        <v>0</v>
      </c>
      <c r="G96" s="447" cm="1">
        <f t="array" aca="1" ref="G96" ca="1">IF(Z96&lt;&gt;"",IF(COUNTIFS(Z$11:Z96,Z96,W$11:W96,W96)=1,MAX(G$11:G95)+1,INDEX(G$11:G95,MATCH(Z96&amp;W96,Z$11:Z95&amp;W$11:W96,0),1)),0)</f>
        <v>0</v>
      </c>
      <c r="H96" s="447">
        <f t="shared" ca="1" si="204"/>
        <v>0</v>
      </c>
      <c r="I96" s="447">
        <f ca="1">IF(T96="",0,IF(COUNTIF(T$11:T96,T96)=1,1,0))</f>
        <v>0</v>
      </c>
      <c r="J96" s="447">
        <f ca="1">IF(U96="",0,IF(COUNTIF(U$11:U96,U96)=1,1,0))</f>
        <v>0</v>
      </c>
      <c r="K96" s="447">
        <f ca="1">IF(S96="",0,IF(COUNTIF(S$11:S96,S96)=1,1,0))</f>
        <v>0</v>
      </c>
      <c r="L96" s="446">
        <f ca="1">IF(Z96="",0,IF(COUNTIF(Z$11:Z96,Z96)=1,1,0))</f>
        <v>0</v>
      </c>
      <c r="M96" s="767">
        <f ca="1">IF($W96=2,IF(COUNTIFS($W$11:$W96,2,$Z$11:$Z96,$Z96)=1,1,0),0)</f>
        <v>0</v>
      </c>
      <c r="N96" s="767">
        <f ca="1">IF($W96=1,IF(COUNTIFS($W$11:$W96,2,$Z$11:$Z96,$Z96)=1,1,0),0)</f>
        <v>0</v>
      </c>
      <c r="O96" s="446">
        <f ca="1">IF(H96=0,0,IF(COUNTIF(Z$11:Z96,Z96)=1,1,0))</f>
        <v>0</v>
      </c>
      <c r="P96" s="448" t="str">
        <f t="shared" ca="1" si="205"/>
        <v>石川県</v>
      </c>
      <c r="Q96" s="89">
        <f t="shared" ca="1" si="206"/>
        <v>86</v>
      </c>
      <c r="R96" s="170" t="s">
        <v>459</v>
      </c>
      <c r="S96" s="357" t="str">
        <f t="shared" ca="1" si="207"/>
        <v/>
      </c>
      <c r="T96" s="357" t="str">
        <f t="shared" ca="1" si="208"/>
        <v/>
      </c>
      <c r="U96" s="58" t="str">
        <f t="shared" ca="1" si="209"/>
        <v/>
      </c>
      <c r="V96" s="58" t="str">
        <f t="shared" ca="1" si="210"/>
        <v/>
      </c>
      <c r="W96" s="920" t="str">
        <f t="shared" ca="1" si="211"/>
        <v/>
      </c>
      <c r="X96" s="369">
        <f ca="1">IFERROR(VLOOKUP(W96,'（様式１号）３整理番号表'!$B$4:$H$5,2,FALSE),0)</f>
        <v>0</v>
      </c>
      <c r="Y96" s="768" t="str" cm="1">
        <f t="array" aca="1" ref="Y96" ca="1">IF(AND(D96=0,F96=0),"",IF(COUNTIF(D$11:D96,D96)=1,1,IF(COUNTIFS(D$11:D96,D96,F$11:F96,F96)=1,INDEX((D$11:D96,F$11:F96,Y$11:Y96),MATCH(_xlfn.MAXIFS(F$11:F95,D$11:D95,D96),$F$11:F96,0),1,3)+1,INDEX((D$11:D96,F$11:F96,Y$11:Y96),MATCH(D96&amp;F96,D$11:D96&amp;F$11:F96,0),1,3))))</f>
        <v/>
      </c>
      <c r="Z96" s="40" t="str">
        <f t="shared" ca="1" si="212"/>
        <v/>
      </c>
      <c r="AA96" s="924" t="str">
        <f t="shared" ca="1" si="213"/>
        <v/>
      </c>
      <c r="AB96" s="93">
        <f ca="1">IFERROR(VLOOKUP(AA96,'（様式１号）３整理番号表'!$B$10:$H$16,2,FALSE),0)</f>
        <v>0</v>
      </c>
      <c r="AC96" s="924" t="str">
        <f t="shared" ca="1" si="214"/>
        <v/>
      </c>
      <c r="AD96" s="924" t="str">
        <f t="shared" ca="1" si="215"/>
        <v/>
      </c>
      <c r="AE96" s="93">
        <f ca="1">IFERROR(VLOOKUP(AD96,'（様式１号）３整理番号表'!$B$21:$H$22,2,FALSE),0)</f>
        <v>0</v>
      </c>
      <c r="AF96" s="924" t="str">
        <f t="shared" ca="1" si="216"/>
        <v/>
      </c>
      <c r="AG96" s="93">
        <f ca="1">IFERROR(VLOOKUP(AF96,'（様式１号）３整理番号表'!$B$26:$H$31,2,FALSE),0)</f>
        <v>0</v>
      </c>
      <c r="AH96" s="924" t="str">
        <f t="shared" ca="1" si="217"/>
        <v/>
      </c>
      <c r="AI96" s="93">
        <f ca="1">IFERROR(VLOOKUP(AH96,'（様式１号）３整理番号表'!$J$5:$N$59,2,FALSE),0)</f>
        <v>0</v>
      </c>
      <c r="AJ96" s="77" t="str">
        <f t="shared" ca="1" si="218"/>
        <v/>
      </c>
      <c r="AK96" s="93">
        <f ca="1">IFERROR(VLOOKUP(AJ96,'（様式１号）３整理番号表'!$P$5:$R$29,2,FALSE),0)</f>
        <v>0</v>
      </c>
      <c r="AL96" s="921" t="str">
        <f t="shared" ca="1" si="219"/>
        <v/>
      </c>
      <c r="AM96" s="921" t="str">
        <f t="shared" ca="1" si="220"/>
        <v/>
      </c>
      <c r="AN96" s="921"/>
      <c r="AO96" s="77" t="str">
        <f t="shared" ca="1" si="221"/>
        <v/>
      </c>
      <c r="AP96" s="93">
        <f ca="1">IFERROR(VLOOKUP(AO96,'（様式１号）３整理番号表'!$P$5:$R$29,2,FALSE),0)</f>
        <v>0</v>
      </c>
      <c r="AQ96" s="924" t="str">
        <f t="shared" ca="1" si="222"/>
        <v/>
      </c>
      <c r="AR96" s="93">
        <f t="shared" ca="1" si="223"/>
        <v>0</v>
      </c>
      <c r="AS96" s="924" t="str">
        <f t="shared" ca="1" si="224"/>
        <v/>
      </c>
      <c r="AT96" s="40" t="str">
        <f t="shared" ca="1" si="225"/>
        <v/>
      </c>
      <c r="AU96" s="93" t="str">
        <f t="shared" ca="1" si="226"/>
        <v/>
      </c>
      <c r="AV96" s="923" t="str">
        <f t="shared" ca="1" si="227"/>
        <v/>
      </c>
      <c r="AW96" s="926" t="str">
        <f t="shared" ca="1" si="228"/>
        <v/>
      </c>
      <c r="AX96" s="925" t="str">
        <f t="shared" ca="1" si="229"/>
        <v/>
      </c>
      <c r="AY96" s="925" t="str">
        <f t="shared" ca="1" si="229"/>
        <v/>
      </c>
      <c r="AZ96" s="925" t="str">
        <f t="shared" ca="1" si="229"/>
        <v/>
      </c>
      <c r="BA96" s="925" t="str">
        <f t="shared" ca="1" si="229"/>
        <v/>
      </c>
      <c r="BB96" s="925" t="str">
        <f t="shared" ca="1" si="230"/>
        <v/>
      </c>
      <c r="BC96" s="925" t="str">
        <f t="shared" ca="1" si="231"/>
        <v/>
      </c>
      <c r="BD96" s="925" t="str">
        <f t="shared" ca="1" si="231"/>
        <v/>
      </c>
      <c r="BE96" s="925" t="str">
        <f t="shared" ca="1" si="231"/>
        <v/>
      </c>
      <c r="BF96" s="77" t="str">
        <f t="shared" ca="1" si="232"/>
        <v/>
      </c>
      <c r="BG96" s="924" t="str">
        <f t="shared" ca="1" si="233"/>
        <v/>
      </c>
      <c r="BH96" s="94">
        <f ca="1">IF(BF96&lt;&gt;"",INDEX('（様式１号）３整理番号表'!$AB$7:$AQ$12,MATCH(BF96,'（様式１号）３整理番号表'!$AA$7:$AA$12,0),MATCH(BG96,'（様式１号）３整理番号表'!$AB$6:$AQ$6,0)),0)</f>
        <v>0</v>
      </c>
      <c r="BI96" s="921" t="str">
        <f t="shared" ca="1" si="234"/>
        <v/>
      </c>
      <c r="BJ96" s="922" t="str">
        <f t="shared" ca="1" si="235"/>
        <v/>
      </c>
      <c r="BK96" s="926" t="str">
        <f t="shared" ca="1" si="236"/>
        <v/>
      </c>
      <c r="BL96" s="922" t="str">
        <f t="shared" ca="1" si="237"/>
        <v/>
      </c>
      <c r="BM96" s="79" t="str">
        <f t="shared" ca="1" si="238"/>
        <v/>
      </c>
      <c r="BN96" s="82" t="str">
        <f t="shared" ca="1" si="239"/>
        <v/>
      </c>
      <c r="BO96" s="83" t="str">
        <f t="shared" ca="1" si="240"/>
        <v/>
      </c>
      <c r="BP96" s="84" t="str">
        <f t="shared" ca="1" si="241"/>
        <v/>
      </c>
      <c r="BQ96" s="82" t="str">
        <f t="shared" ca="1" si="242"/>
        <v/>
      </c>
      <c r="BR96" s="97" t="str">
        <f t="shared" ca="1" si="243"/>
        <v/>
      </c>
      <c r="BS96" s="95" t="str">
        <f t="shared" ca="1" si="244"/>
        <v/>
      </c>
      <c r="BT96" s="184" t="str">
        <f t="shared" ca="1" si="245"/>
        <v/>
      </c>
      <c r="BU96" s="611" t="str">
        <f t="shared" ca="1" si="246"/>
        <v/>
      </c>
      <c r="BV96" s="77" t="str">
        <f t="shared" ca="1" si="247"/>
        <v/>
      </c>
      <c r="BW96" s="85" t="str">
        <f t="shared" ca="1" si="248"/>
        <v/>
      </c>
      <c r="BX96" s="86" t="str">
        <f t="shared" ca="1" si="249"/>
        <v/>
      </c>
      <c r="BY96" s="231">
        <f ca="1">IF('ポイント要件確認等（個別表）'!AD96=1,ROUNDDOWN('ポイント要件確認等（個別表）'!AV96,-3),IF('ポイント要件確認等（個別表）'!AD96=2,ROUNDDOWN('ポイント要件確認等（個別表）'!BH96,-3),IF('ポイント要件確認等（個別表）'!AD96=3,ROUNDDOWN('ポイント要件確認等（個別表）'!BT96,-3),0)))</f>
        <v>0</v>
      </c>
      <c r="BZ96" s="86" t="str">
        <f t="shared" ca="1" si="250"/>
        <v/>
      </c>
      <c r="CA96" s="232" t="str">
        <f t="shared" ca="1" si="251"/>
        <v/>
      </c>
      <c r="CB96" s="232">
        <f t="shared" ca="1" si="252"/>
        <v>0</v>
      </c>
      <c r="CC96" s="86" t="str">
        <f t="shared" ca="1" si="253"/>
        <v/>
      </c>
      <c r="CD96" s="86" t="str">
        <f t="shared" ca="1" si="254"/>
        <v/>
      </c>
      <c r="CE96" s="609"/>
      <c r="CF96" s="86" t="str">
        <f t="shared" ca="1" si="255"/>
        <v/>
      </c>
      <c r="CG96" s="185" t="str">
        <f t="shared" ca="1" si="256"/>
        <v/>
      </c>
      <c r="CH96" s="246" t="str">
        <f t="shared" ca="1" si="257"/>
        <v>含税額</v>
      </c>
      <c r="CI96" s="247" t="str">
        <f t="shared" ca="1" si="258"/>
        <v/>
      </c>
      <c r="CJ96" s="87" t="str">
        <f ca="1">IFERROR(IF(INDIRECT("'("&amp;'２個別表'!EO96&amp;")'!AR"&amp;84+EP96)&lt;&gt;1,"",1),"")</f>
        <v/>
      </c>
      <c r="CK96" s="244" t="str">
        <f t="shared" ca="1" si="259"/>
        <v/>
      </c>
      <c r="CL96" s="235" t="str">
        <f t="shared" ca="1" si="260"/>
        <v/>
      </c>
      <c r="CM96" s="239" t="str">
        <f t="shared" ca="1" si="261"/>
        <v/>
      </c>
      <c r="CN96" s="77" t="str">
        <f t="shared" ca="1" si="262"/>
        <v/>
      </c>
      <c r="CO96" s="93" t="str">
        <f ca="1">IFERROR(VLOOKUP(CN96,'（様式１号）３整理番号表'!$T$5:$V$15,2,FALSE),"")</f>
        <v/>
      </c>
      <c r="CP96" s="924" t="str">
        <f t="shared" ca="1" si="263"/>
        <v/>
      </c>
      <c r="CQ96" s="93" t="str">
        <f ca="1">IFERROR(VLOOKUP(CP96,'（様式１号）３整理番号表'!$T$19:$V$24,2,FALSE),"")</f>
        <v/>
      </c>
      <c r="CR96" s="924" t="str">
        <f ca="1">IFERROR(IF(INDIRECT("'("&amp;'２個別表'!EO96&amp;")'!AV"&amp;84+EP96)&lt;&gt;1,"",1),"")</f>
        <v/>
      </c>
      <c r="CS96" s="232">
        <f t="shared" ca="1" si="264"/>
        <v>0</v>
      </c>
      <c r="CT96" s="248">
        <f t="shared" ca="1" si="265"/>
        <v>0</v>
      </c>
      <c r="CU96" s="376" t="str">
        <f ca="1">IF(ER96="補強",IF(COUNTIFS($Z$11:Z96,Z96,$W$11:W96,1)=1,"１①",""),IF(COUNTIFS($Z$11:Z96,Z96,$W$11:W96,2)=1,"２①",""))</f>
        <v/>
      </c>
      <c r="CV96" s="57" t="str">
        <f t="shared" ca="1" si="266"/>
        <v/>
      </c>
      <c r="CW96" s="927" t="str">
        <f t="shared" ca="1" si="267"/>
        <v/>
      </c>
      <c r="CX96" s="256" t="str">
        <f t="shared" ca="1" si="268"/>
        <v/>
      </c>
      <c r="CY96" s="256" t="str">
        <f t="shared" ca="1" si="269"/>
        <v/>
      </c>
      <c r="CZ96" s="256" t="str">
        <f t="shared" ca="1" si="270"/>
        <v/>
      </c>
      <c r="DA96" s="256" t="str">
        <f t="shared" ca="1" si="271"/>
        <v/>
      </c>
      <c r="DB96" s="316" t="str">
        <f ca="1">IFERROR(VLOOKUP($CU96,'（様式１号）３整理番号表'!$Z$19:$AB$32,3,FALSE),"")</f>
        <v/>
      </c>
      <c r="DC96" s="259" t="str">
        <f t="shared" ca="1" si="272"/>
        <v>-</v>
      </c>
      <c r="DD96" s="618" t="str">
        <f t="shared" ca="1" si="273"/>
        <v/>
      </c>
      <c r="DE96" s="321" t="str">
        <f ca="1">IF(AND(AO96=18,AS96=1),IF(COUNTIFS($Y$11:Y96,Y96,$AS$11:AS96,1)=1,"２②",""),IF($CU96="１①",INDEX(INDIRECT("'("&amp;$EO96&amp;")'!AR116:BB116"),1,MATCH(INDIRECT("'("&amp;$EO96&amp;")'!C118"),INDIRECT("'("&amp;$EO96&amp;")'!AR119:BB119"),0)),""))</f>
        <v/>
      </c>
      <c r="DF96" s="324" t="str">
        <f t="shared" ca="1" si="274"/>
        <v/>
      </c>
      <c r="DG96" s="313" t="str">
        <f t="shared" ca="1" si="275"/>
        <v/>
      </c>
      <c r="DH96" s="313" t="str">
        <f t="shared" ca="1" si="276"/>
        <v/>
      </c>
      <c r="DI96" s="313" t="str">
        <f t="shared" ca="1" si="277"/>
        <v/>
      </c>
      <c r="DJ96" s="313" t="str">
        <f t="shared" ca="1" si="278"/>
        <v/>
      </c>
      <c r="DK96" s="328" t="str">
        <f t="shared" ca="1" si="279"/>
        <v/>
      </c>
      <c r="DL96" s="334" t="str">
        <f t="shared" ca="1" si="280"/>
        <v/>
      </c>
      <c r="DM96" s="915" t="str">
        <f t="shared" ca="1" si="281"/>
        <v/>
      </c>
      <c r="DN96" s="15"/>
      <c r="DO96" s="324"/>
      <c r="DP96" s="16"/>
      <c r="DQ96" s="16"/>
      <c r="DR96" s="16"/>
      <c r="DS96" s="16"/>
      <c r="DT96" s="318" t="str">
        <f>IFERROR(VLOOKUP($DN96,'（様式１号）３整理番号表'!$Z$19:$AB$32,3,FALSE),"")</f>
        <v/>
      </c>
      <c r="DU96" s="259" t="str">
        <f t="shared" si="282"/>
        <v/>
      </c>
      <c r="DV96" s="14"/>
      <c r="DW96" s="17" t="str">
        <f t="shared" ca="1" si="283"/>
        <v/>
      </c>
      <c r="DX96" s="88" t="str">
        <f t="shared" ca="1" si="301"/>
        <v/>
      </c>
      <c r="DZ96" s="339">
        <f t="shared" ref="DZ96:EM114" ca="1" si="303">COUNTIF($CJ96:$DV96,DZ$8)</f>
        <v>0</v>
      </c>
      <c r="EA96" s="339">
        <f t="shared" ca="1" si="303"/>
        <v>0</v>
      </c>
      <c r="EB96" s="339">
        <f t="shared" ca="1" si="303"/>
        <v>0</v>
      </c>
      <c r="EC96" s="339">
        <f t="shared" ca="1" si="303"/>
        <v>0</v>
      </c>
      <c r="ED96" s="339">
        <f t="shared" ca="1" si="303"/>
        <v>0</v>
      </c>
      <c r="EE96" s="339">
        <f t="shared" ca="1" si="303"/>
        <v>0</v>
      </c>
      <c r="EF96" s="339">
        <f t="shared" ca="1" si="303"/>
        <v>0</v>
      </c>
      <c r="EG96" s="339">
        <f t="shared" ca="1" si="303"/>
        <v>0</v>
      </c>
      <c r="EH96" s="339">
        <f t="shared" ca="1" si="303"/>
        <v>0</v>
      </c>
      <c r="EI96" s="339">
        <f t="shared" ca="1" si="303"/>
        <v>0</v>
      </c>
      <c r="EJ96" s="339">
        <f t="shared" ca="1" si="303"/>
        <v>0</v>
      </c>
      <c r="EK96" s="339">
        <f t="shared" ca="1" si="303"/>
        <v>0</v>
      </c>
      <c r="EL96" s="339">
        <f t="shared" ca="1" si="303"/>
        <v>0</v>
      </c>
      <c r="EM96" s="339">
        <f t="shared" ca="1" si="303"/>
        <v>0</v>
      </c>
      <c r="EO96" s="919" t="str">
        <f t="shared" ca="1" si="189"/>
        <v/>
      </c>
      <c r="EP96" s="919" t="str">
        <f t="shared" ca="1" si="285"/>
        <v/>
      </c>
      <c r="EQ96" s="919" t="str">
        <f t="shared" ca="1" si="286"/>
        <v/>
      </c>
      <c r="ER96" s="919" t="str">
        <f t="shared" ca="1" si="287"/>
        <v/>
      </c>
      <c r="ES96" s="919" t="str">
        <f ca="1">IFERROR(INDEX('郵便番号（石川県）'!$A$3:$F$2574,MATCH(INDIRECT("'("&amp;EO96&amp;")'!E7"),'郵便番号（石川県）'!$A$3:$A$2574,0),6),"")</f>
        <v/>
      </c>
      <c r="ET96" s="919" t="str">
        <f ca="1">IFERROR(INDEX('郵便番号（石川県）'!$A$3:$F$2574,MATCH(INDIRECT("'("&amp;$EO96&amp;")'!E7"),'郵便番号（石川県）'!$A$3:$A$2574,0),5),"")</f>
        <v/>
      </c>
      <c r="EU96" s="919" t="str">
        <f t="shared" ca="1" si="288"/>
        <v/>
      </c>
      <c r="EV96" s="919" t="str">
        <f t="shared" ca="1" si="289"/>
        <v/>
      </c>
      <c r="EW96" s="919" t="str">
        <f t="shared" ca="1" si="290"/>
        <v/>
      </c>
      <c r="EX96" s="919" t="str">
        <f t="shared" ca="1" si="291"/>
        <v/>
      </c>
      <c r="EY96" s="919" t="str">
        <f t="shared" ca="1" si="292"/>
        <v/>
      </c>
      <c r="EZ96" s="919" t="str">
        <f t="shared" ca="1" si="293"/>
        <v/>
      </c>
      <c r="FA96" s="919" t="str">
        <f t="shared" ca="1" si="294"/>
        <v/>
      </c>
      <c r="FB96" s="919" t="str">
        <f t="shared" ca="1" si="295"/>
        <v/>
      </c>
      <c r="FC96" s="919" t="str">
        <f t="shared" ca="1" si="296"/>
        <v/>
      </c>
      <c r="FD96" s="627" t="str">
        <f t="shared" ca="1" si="297"/>
        <v/>
      </c>
      <c r="FE96" s="630">
        <v>86</v>
      </c>
      <c r="FF96" s="299" t="str">
        <f t="shared" ca="1" si="298"/>
        <v/>
      </c>
      <c r="FG96" s="993" t="str">
        <f t="shared" ca="1" si="299"/>
        <v/>
      </c>
      <c r="FH96" s="919" t="str">
        <f t="shared" ca="1" si="300"/>
        <v/>
      </c>
      <c r="FI96" s="299">
        <f ca="1">COUNTIF($FH$11:FH96,"■")</f>
        <v>0</v>
      </c>
    </row>
    <row r="97" spans="1:165" ht="34.5" customHeight="1">
      <c r="A97" s="445">
        <f t="shared" ca="1" si="203"/>
        <v>0</v>
      </c>
      <c r="B97" s="446">
        <f>IF(R97&lt;&gt;"",IF(COUNTIF(R$11:R97,R97)=1,MAX(B$11:B96)+1,INDEX(B$11:B96,MATCH(R97,R$11:R96,0),1)),0)</f>
        <v>1</v>
      </c>
      <c r="C97" s="446">
        <f ca="1">IF(T97&lt;&gt;"",IF(COUNTIF(T$11:T97,T97)=1,MAX(C$11:C96)+1,INDEX(C$11:C96,MATCH(T97,T$11:T96,0),1)),0)</f>
        <v>0</v>
      </c>
      <c r="D97" s="446">
        <f ca="1">IF(U97&lt;&gt;"",IF(COUNTIF(U$11:U97,U97)=1,MAX(D$11:D96)+1,INDEX(D$11:D96,MATCH(U97,U$11:U96,0),1)),0)</f>
        <v>0</v>
      </c>
      <c r="E97" s="446">
        <f ca="1">IF(S97&lt;&gt;"",IF(COUNTIF(S$11:S97,S97)=1,MAX(E$11:E96)+1,INDEX(E$11:E96,MATCH(S97,S$11:S96,0),1)),0)</f>
        <v>0</v>
      </c>
      <c r="F97" s="446">
        <f ca="1">IF(Z97&lt;&gt;"",IF(COUNTIF(Z$11:Z97,Z97)=1,MAX(F$11:F96)+1,INDEX(F$11:F96,MATCH(Z97,Z$11:Z96,0),1)),0)</f>
        <v>0</v>
      </c>
      <c r="G97" s="447" cm="1">
        <f t="array" aca="1" ref="G97" ca="1">IF(Z97&lt;&gt;"",IF(COUNTIFS(Z$11:Z97,Z97,W$11:W97,W97)=1,MAX(G$11:G96)+1,INDEX(G$11:G96,MATCH(Z97&amp;W97,Z$11:Z96&amp;W$11:W97,0),1)),0)</f>
        <v>0</v>
      </c>
      <c r="H97" s="447">
        <f t="shared" ca="1" si="204"/>
        <v>0</v>
      </c>
      <c r="I97" s="447">
        <f ca="1">IF(T97="",0,IF(COUNTIF(T$11:T97,T97)=1,1,0))</f>
        <v>0</v>
      </c>
      <c r="J97" s="447">
        <f ca="1">IF(U97="",0,IF(COUNTIF(U$11:U97,U97)=1,1,0))</f>
        <v>0</v>
      </c>
      <c r="K97" s="447">
        <f ca="1">IF(S97="",0,IF(COUNTIF(S$11:S97,S97)=1,1,0))</f>
        <v>0</v>
      </c>
      <c r="L97" s="446">
        <f ca="1">IF(Z97="",0,IF(COUNTIF(Z$11:Z97,Z97)=1,1,0))</f>
        <v>0</v>
      </c>
      <c r="M97" s="767">
        <f ca="1">IF($W97=2,IF(COUNTIFS($W$11:$W97,2,$Z$11:$Z97,$Z97)=1,1,0),0)</f>
        <v>0</v>
      </c>
      <c r="N97" s="767">
        <f ca="1">IF($W97=1,IF(COUNTIFS($W$11:$W97,2,$Z$11:$Z97,$Z97)=1,1,0),0)</f>
        <v>0</v>
      </c>
      <c r="O97" s="446">
        <f ca="1">IF(H97=0,0,IF(COUNTIF(Z$11:Z97,Z97)=1,1,0))</f>
        <v>0</v>
      </c>
      <c r="P97" s="448" t="str">
        <f t="shared" ca="1" si="205"/>
        <v>石川県</v>
      </c>
      <c r="Q97" s="89">
        <f t="shared" ca="1" si="206"/>
        <v>87</v>
      </c>
      <c r="R97" s="170" t="s">
        <v>459</v>
      </c>
      <c r="S97" s="357" t="str">
        <f t="shared" ca="1" si="207"/>
        <v/>
      </c>
      <c r="T97" s="357" t="str">
        <f t="shared" ca="1" si="208"/>
        <v/>
      </c>
      <c r="U97" s="58" t="str">
        <f t="shared" ca="1" si="209"/>
        <v/>
      </c>
      <c r="V97" s="58" t="str">
        <f t="shared" ca="1" si="210"/>
        <v/>
      </c>
      <c r="W97" s="920" t="str">
        <f t="shared" ca="1" si="211"/>
        <v/>
      </c>
      <c r="X97" s="369">
        <f ca="1">IFERROR(VLOOKUP(W97,'（様式１号）３整理番号表'!$B$4:$H$5,2,FALSE),0)</f>
        <v>0</v>
      </c>
      <c r="Y97" s="768" t="str" cm="1">
        <f t="array" aca="1" ref="Y97" ca="1">IF(AND(D97=0,F97=0),"",IF(COUNTIF(D$11:D97,D97)=1,1,IF(COUNTIFS(D$11:D97,D97,F$11:F97,F97)=1,INDEX((D$11:D97,F$11:F97,Y$11:Y97),MATCH(_xlfn.MAXIFS(F$11:F96,D$11:D96,D97),$F$11:F97,0),1,3)+1,INDEX((D$11:D97,F$11:F97,Y$11:Y97),MATCH(D97&amp;F97,D$11:D97&amp;F$11:F97,0),1,3))))</f>
        <v/>
      </c>
      <c r="Z97" s="40" t="str">
        <f t="shared" ca="1" si="212"/>
        <v/>
      </c>
      <c r="AA97" s="924" t="str">
        <f t="shared" ca="1" si="213"/>
        <v/>
      </c>
      <c r="AB97" s="93">
        <f ca="1">IFERROR(VLOOKUP(AA97,'（様式１号）３整理番号表'!$B$10:$H$16,2,FALSE),0)</f>
        <v>0</v>
      </c>
      <c r="AC97" s="924" t="str">
        <f t="shared" ca="1" si="214"/>
        <v/>
      </c>
      <c r="AD97" s="924" t="str">
        <f t="shared" ca="1" si="215"/>
        <v/>
      </c>
      <c r="AE97" s="93">
        <f ca="1">IFERROR(VLOOKUP(AD97,'（様式１号）３整理番号表'!$B$21:$H$22,2,FALSE),0)</f>
        <v>0</v>
      </c>
      <c r="AF97" s="924" t="str">
        <f t="shared" ca="1" si="216"/>
        <v/>
      </c>
      <c r="AG97" s="93">
        <f ca="1">IFERROR(VLOOKUP(AF97,'（様式１号）３整理番号表'!$B$26:$H$31,2,FALSE),0)</f>
        <v>0</v>
      </c>
      <c r="AH97" s="924" t="str">
        <f t="shared" ca="1" si="217"/>
        <v/>
      </c>
      <c r="AI97" s="93">
        <f ca="1">IFERROR(VLOOKUP(AH97,'（様式１号）３整理番号表'!$J$5:$N$59,2,FALSE),0)</f>
        <v>0</v>
      </c>
      <c r="AJ97" s="77" t="str">
        <f t="shared" ca="1" si="218"/>
        <v/>
      </c>
      <c r="AK97" s="93">
        <f ca="1">IFERROR(VLOOKUP(AJ97,'（様式１号）３整理番号表'!$P$5:$R$29,2,FALSE),0)</f>
        <v>0</v>
      </c>
      <c r="AL97" s="921" t="str">
        <f t="shared" ca="1" si="219"/>
        <v/>
      </c>
      <c r="AM97" s="921" t="str">
        <f t="shared" ca="1" si="220"/>
        <v/>
      </c>
      <c r="AN97" s="921"/>
      <c r="AO97" s="77" t="str">
        <f t="shared" ca="1" si="221"/>
        <v/>
      </c>
      <c r="AP97" s="93">
        <f ca="1">IFERROR(VLOOKUP(AO97,'（様式１号）３整理番号表'!$P$5:$R$29,2,FALSE),0)</f>
        <v>0</v>
      </c>
      <c r="AQ97" s="924" t="str">
        <f t="shared" ca="1" si="222"/>
        <v/>
      </c>
      <c r="AR97" s="93">
        <f t="shared" ca="1" si="223"/>
        <v>0</v>
      </c>
      <c r="AS97" s="924" t="str">
        <f t="shared" ca="1" si="224"/>
        <v/>
      </c>
      <c r="AT97" s="40" t="str">
        <f t="shared" ca="1" si="225"/>
        <v/>
      </c>
      <c r="AU97" s="93" t="str">
        <f t="shared" ca="1" si="226"/>
        <v/>
      </c>
      <c r="AV97" s="923" t="str">
        <f t="shared" ca="1" si="227"/>
        <v/>
      </c>
      <c r="AW97" s="926" t="str">
        <f t="shared" ca="1" si="228"/>
        <v/>
      </c>
      <c r="AX97" s="925" t="str">
        <f t="shared" ca="1" si="229"/>
        <v/>
      </c>
      <c r="AY97" s="925" t="str">
        <f t="shared" ca="1" si="229"/>
        <v/>
      </c>
      <c r="AZ97" s="925" t="str">
        <f t="shared" ca="1" si="229"/>
        <v/>
      </c>
      <c r="BA97" s="925" t="str">
        <f t="shared" ca="1" si="229"/>
        <v/>
      </c>
      <c r="BB97" s="925" t="str">
        <f t="shared" ca="1" si="230"/>
        <v/>
      </c>
      <c r="BC97" s="925" t="str">
        <f t="shared" ca="1" si="231"/>
        <v/>
      </c>
      <c r="BD97" s="925" t="str">
        <f t="shared" ca="1" si="231"/>
        <v/>
      </c>
      <c r="BE97" s="925" t="str">
        <f t="shared" ca="1" si="231"/>
        <v/>
      </c>
      <c r="BF97" s="77" t="str">
        <f t="shared" ca="1" si="232"/>
        <v/>
      </c>
      <c r="BG97" s="924" t="str">
        <f t="shared" ca="1" si="233"/>
        <v/>
      </c>
      <c r="BH97" s="94">
        <f ca="1">IF(BF97&lt;&gt;"",INDEX('（様式１号）３整理番号表'!$AB$7:$AQ$12,MATCH(BF97,'（様式１号）３整理番号表'!$AA$7:$AA$12,0),MATCH(BG97,'（様式１号）３整理番号表'!$AB$6:$AQ$6,0)),0)</f>
        <v>0</v>
      </c>
      <c r="BI97" s="921" t="str">
        <f t="shared" ca="1" si="234"/>
        <v/>
      </c>
      <c r="BJ97" s="922" t="str">
        <f t="shared" ca="1" si="235"/>
        <v/>
      </c>
      <c r="BK97" s="926" t="str">
        <f t="shared" ca="1" si="236"/>
        <v/>
      </c>
      <c r="BL97" s="922" t="str">
        <f t="shared" ca="1" si="237"/>
        <v/>
      </c>
      <c r="BM97" s="79" t="str">
        <f t="shared" ca="1" si="238"/>
        <v/>
      </c>
      <c r="BN97" s="82" t="str">
        <f t="shared" ca="1" si="239"/>
        <v/>
      </c>
      <c r="BO97" s="83" t="str">
        <f t="shared" ca="1" si="240"/>
        <v/>
      </c>
      <c r="BP97" s="84" t="str">
        <f t="shared" ca="1" si="241"/>
        <v/>
      </c>
      <c r="BQ97" s="82" t="str">
        <f t="shared" ca="1" si="242"/>
        <v/>
      </c>
      <c r="BR97" s="97" t="str">
        <f t="shared" ca="1" si="243"/>
        <v/>
      </c>
      <c r="BS97" s="95" t="str">
        <f t="shared" ca="1" si="244"/>
        <v/>
      </c>
      <c r="BT97" s="184" t="str">
        <f t="shared" ca="1" si="245"/>
        <v/>
      </c>
      <c r="BU97" s="611" t="str">
        <f t="shared" ca="1" si="246"/>
        <v/>
      </c>
      <c r="BV97" s="77" t="str">
        <f t="shared" ca="1" si="247"/>
        <v/>
      </c>
      <c r="BW97" s="85" t="str">
        <f t="shared" ca="1" si="248"/>
        <v/>
      </c>
      <c r="BX97" s="86" t="str">
        <f t="shared" ca="1" si="249"/>
        <v/>
      </c>
      <c r="BY97" s="231">
        <f ca="1">IF('ポイント要件確認等（個別表）'!AD97=1,ROUNDDOWN('ポイント要件確認等（個別表）'!AV97,-3),IF('ポイント要件確認等（個別表）'!AD97=2,ROUNDDOWN('ポイント要件確認等（個別表）'!BH97,-3),IF('ポイント要件確認等（個別表）'!AD97=3,ROUNDDOWN('ポイント要件確認等（個別表）'!BT97,-3),0)))</f>
        <v>0</v>
      </c>
      <c r="BZ97" s="86" t="str">
        <f t="shared" ca="1" si="250"/>
        <v/>
      </c>
      <c r="CA97" s="232" t="str">
        <f t="shared" ca="1" si="251"/>
        <v/>
      </c>
      <c r="CB97" s="232">
        <f t="shared" ca="1" si="252"/>
        <v>0</v>
      </c>
      <c r="CC97" s="86" t="str">
        <f t="shared" ca="1" si="253"/>
        <v/>
      </c>
      <c r="CD97" s="86" t="str">
        <f t="shared" ca="1" si="254"/>
        <v/>
      </c>
      <c r="CE97" s="609"/>
      <c r="CF97" s="86" t="str">
        <f t="shared" ca="1" si="255"/>
        <v/>
      </c>
      <c r="CG97" s="185" t="str">
        <f t="shared" ca="1" si="256"/>
        <v/>
      </c>
      <c r="CH97" s="246" t="str">
        <f t="shared" ca="1" si="257"/>
        <v>含税額</v>
      </c>
      <c r="CI97" s="247" t="str">
        <f t="shared" ca="1" si="258"/>
        <v/>
      </c>
      <c r="CJ97" s="87" t="str">
        <f ca="1">IFERROR(IF(INDIRECT("'("&amp;'２個別表'!EO97&amp;")'!AR"&amp;84+EP97)&lt;&gt;1,"",1),"")</f>
        <v/>
      </c>
      <c r="CK97" s="244" t="str">
        <f t="shared" ca="1" si="259"/>
        <v/>
      </c>
      <c r="CL97" s="235" t="str">
        <f t="shared" ca="1" si="260"/>
        <v/>
      </c>
      <c r="CM97" s="239" t="str">
        <f t="shared" ca="1" si="261"/>
        <v/>
      </c>
      <c r="CN97" s="77" t="str">
        <f t="shared" ca="1" si="262"/>
        <v/>
      </c>
      <c r="CO97" s="93" t="str">
        <f ca="1">IFERROR(VLOOKUP(CN97,'（様式１号）３整理番号表'!$T$5:$V$15,2,FALSE),"")</f>
        <v/>
      </c>
      <c r="CP97" s="924" t="str">
        <f t="shared" ca="1" si="263"/>
        <v/>
      </c>
      <c r="CQ97" s="93" t="str">
        <f ca="1">IFERROR(VLOOKUP(CP97,'（様式１号）３整理番号表'!$T$19:$V$24,2,FALSE),"")</f>
        <v/>
      </c>
      <c r="CR97" s="924" t="str">
        <f ca="1">IFERROR(IF(INDIRECT("'("&amp;'２個別表'!EO97&amp;")'!AV"&amp;84+EP97)&lt;&gt;1,"",1),"")</f>
        <v/>
      </c>
      <c r="CS97" s="232">
        <f t="shared" ca="1" si="264"/>
        <v>0</v>
      </c>
      <c r="CT97" s="248">
        <f t="shared" ca="1" si="265"/>
        <v>0</v>
      </c>
      <c r="CU97" s="376" t="str">
        <f ca="1">IF(ER97="補強",IF(COUNTIFS($Z$11:Z97,Z97,$W$11:W97,1)=1,"１①",""),IF(COUNTIFS($Z$11:Z97,Z97,$W$11:W97,2)=1,"２①",""))</f>
        <v/>
      </c>
      <c r="CV97" s="57" t="str">
        <f t="shared" ca="1" si="266"/>
        <v/>
      </c>
      <c r="CW97" s="927" t="str">
        <f t="shared" ca="1" si="267"/>
        <v/>
      </c>
      <c r="CX97" s="256" t="str">
        <f t="shared" ca="1" si="268"/>
        <v/>
      </c>
      <c r="CY97" s="256" t="str">
        <f t="shared" ca="1" si="269"/>
        <v/>
      </c>
      <c r="CZ97" s="256" t="str">
        <f t="shared" ca="1" si="270"/>
        <v/>
      </c>
      <c r="DA97" s="256" t="str">
        <f t="shared" ca="1" si="271"/>
        <v/>
      </c>
      <c r="DB97" s="316" t="str">
        <f ca="1">IFERROR(VLOOKUP($CU97,'（様式１号）３整理番号表'!$Z$19:$AB$32,3,FALSE),"")</f>
        <v/>
      </c>
      <c r="DC97" s="259" t="str">
        <f t="shared" ca="1" si="272"/>
        <v>-</v>
      </c>
      <c r="DD97" s="618" t="str">
        <f t="shared" ca="1" si="273"/>
        <v/>
      </c>
      <c r="DE97" s="321" t="str">
        <f ca="1">IF(AND(AO97=18,AS97=1),IF(COUNTIFS($Y$11:Y97,Y97,$AS$11:AS97,1)=1,"２②",""),IF($CU97="１①",INDEX(INDIRECT("'("&amp;$EO97&amp;")'!AR116:BB116"),1,MATCH(INDIRECT("'("&amp;$EO97&amp;")'!C118"),INDIRECT("'("&amp;$EO97&amp;")'!AR119:BB119"),0)),""))</f>
        <v/>
      </c>
      <c r="DF97" s="324" t="str">
        <f t="shared" ca="1" si="274"/>
        <v/>
      </c>
      <c r="DG97" s="313" t="str">
        <f t="shared" ca="1" si="275"/>
        <v/>
      </c>
      <c r="DH97" s="313" t="str">
        <f t="shared" ca="1" si="276"/>
        <v/>
      </c>
      <c r="DI97" s="313" t="str">
        <f t="shared" ca="1" si="277"/>
        <v/>
      </c>
      <c r="DJ97" s="313" t="str">
        <f t="shared" ca="1" si="278"/>
        <v/>
      </c>
      <c r="DK97" s="328" t="str">
        <f t="shared" ca="1" si="279"/>
        <v/>
      </c>
      <c r="DL97" s="334" t="str">
        <f t="shared" ca="1" si="280"/>
        <v/>
      </c>
      <c r="DM97" s="915" t="str">
        <f t="shared" ca="1" si="281"/>
        <v/>
      </c>
      <c r="DN97" s="15"/>
      <c r="DO97" s="324"/>
      <c r="DP97" s="16"/>
      <c r="DQ97" s="16"/>
      <c r="DR97" s="16"/>
      <c r="DS97" s="16"/>
      <c r="DT97" s="318" t="str">
        <f>IFERROR(VLOOKUP($DN97,'（様式１号）３整理番号表'!$Z$19:$AB$32,3,FALSE),"")</f>
        <v/>
      </c>
      <c r="DU97" s="259" t="str">
        <f t="shared" si="282"/>
        <v/>
      </c>
      <c r="DV97" s="14"/>
      <c r="DW97" s="17" t="str">
        <f t="shared" ca="1" si="283"/>
        <v/>
      </c>
      <c r="DX97" s="88" t="str">
        <f t="shared" ca="1" si="301"/>
        <v/>
      </c>
      <c r="DZ97" s="339">
        <f t="shared" ca="1" si="303"/>
        <v>0</v>
      </c>
      <c r="EA97" s="339">
        <f t="shared" ca="1" si="303"/>
        <v>0</v>
      </c>
      <c r="EB97" s="339">
        <f t="shared" ca="1" si="303"/>
        <v>0</v>
      </c>
      <c r="EC97" s="339">
        <f t="shared" ca="1" si="303"/>
        <v>0</v>
      </c>
      <c r="ED97" s="339">
        <f t="shared" ca="1" si="303"/>
        <v>0</v>
      </c>
      <c r="EE97" s="339">
        <f t="shared" ca="1" si="303"/>
        <v>0</v>
      </c>
      <c r="EF97" s="339">
        <f t="shared" ca="1" si="303"/>
        <v>0</v>
      </c>
      <c r="EG97" s="339">
        <f t="shared" ca="1" si="303"/>
        <v>0</v>
      </c>
      <c r="EH97" s="339">
        <f t="shared" ca="1" si="303"/>
        <v>0</v>
      </c>
      <c r="EI97" s="339">
        <f t="shared" ca="1" si="303"/>
        <v>0</v>
      </c>
      <c r="EJ97" s="339">
        <f t="shared" ca="1" si="303"/>
        <v>0</v>
      </c>
      <c r="EK97" s="339">
        <f t="shared" ca="1" si="303"/>
        <v>0</v>
      </c>
      <c r="EL97" s="339">
        <f t="shared" ca="1" si="303"/>
        <v>0</v>
      </c>
      <c r="EM97" s="339">
        <f t="shared" ca="1" si="303"/>
        <v>0</v>
      </c>
      <c r="EO97" s="919" t="str">
        <f t="shared" ca="1" si="189"/>
        <v/>
      </c>
      <c r="EP97" s="919" t="str">
        <f t="shared" ca="1" si="285"/>
        <v/>
      </c>
      <c r="EQ97" s="919" t="str">
        <f t="shared" ca="1" si="286"/>
        <v/>
      </c>
      <c r="ER97" s="919" t="str">
        <f t="shared" ca="1" si="287"/>
        <v/>
      </c>
      <c r="ES97" s="919" t="str">
        <f ca="1">IFERROR(INDEX('郵便番号（石川県）'!$A$3:$F$2574,MATCH(INDIRECT("'("&amp;EO97&amp;")'!E7"),'郵便番号（石川県）'!$A$3:$A$2574,0),6),"")</f>
        <v/>
      </c>
      <c r="ET97" s="919" t="str">
        <f ca="1">IFERROR(INDEX('郵便番号（石川県）'!$A$3:$F$2574,MATCH(INDIRECT("'("&amp;$EO97&amp;")'!E7"),'郵便番号（石川県）'!$A$3:$A$2574,0),5),"")</f>
        <v/>
      </c>
      <c r="EU97" s="919" t="str">
        <f t="shared" ca="1" si="288"/>
        <v/>
      </c>
      <c r="EV97" s="919" t="str">
        <f t="shared" ca="1" si="289"/>
        <v/>
      </c>
      <c r="EW97" s="919" t="str">
        <f t="shared" ca="1" si="290"/>
        <v/>
      </c>
      <c r="EX97" s="919" t="str">
        <f t="shared" ca="1" si="291"/>
        <v/>
      </c>
      <c r="EY97" s="919" t="str">
        <f t="shared" ca="1" si="292"/>
        <v/>
      </c>
      <c r="EZ97" s="919" t="str">
        <f t="shared" ca="1" si="293"/>
        <v/>
      </c>
      <c r="FA97" s="919" t="str">
        <f t="shared" ca="1" si="294"/>
        <v/>
      </c>
      <c r="FB97" s="919" t="str">
        <f t="shared" ca="1" si="295"/>
        <v/>
      </c>
      <c r="FC97" s="919" t="str">
        <f t="shared" ca="1" si="296"/>
        <v/>
      </c>
      <c r="FD97" s="627" t="str">
        <f t="shared" ca="1" si="297"/>
        <v/>
      </c>
      <c r="FE97" s="630">
        <v>87</v>
      </c>
      <c r="FF97" s="299" t="str">
        <f t="shared" ca="1" si="298"/>
        <v/>
      </c>
      <c r="FG97" s="993" t="str">
        <f t="shared" ca="1" si="299"/>
        <v/>
      </c>
      <c r="FH97" s="919" t="str">
        <f t="shared" ca="1" si="300"/>
        <v/>
      </c>
      <c r="FI97" s="299">
        <f ca="1">COUNTIF($FH$11:FH97,"■")</f>
        <v>0</v>
      </c>
    </row>
    <row r="98" spans="1:165" ht="34.5" customHeight="1">
      <c r="A98" s="445">
        <f t="shared" ca="1" si="203"/>
        <v>0</v>
      </c>
      <c r="B98" s="446">
        <f>IF(R98&lt;&gt;"",IF(COUNTIF(R$11:R98,R98)=1,MAX(B$11:B97)+1,INDEX(B$11:B97,MATCH(R98,R$11:R97,0),1)),0)</f>
        <v>1</v>
      </c>
      <c r="C98" s="446">
        <f ca="1">IF(T98&lt;&gt;"",IF(COUNTIF(T$11:T98,T98)=1,MAX(C$11:C97)+1,INDEX(C$11:C97,MATCH(T98,T$11:T97,0),1)),0)</f>
        <v>0</v>
      </c>
      <c r="D98" s="446">
        <f ca="1">IF(U98&lt;&gt;"",IF(COUNTIF(U$11:U98,U98)=1,MAX(D$11:D97)+1,INDEX(D$11:D97,MATCH(U98,U$11:U97,0),1)),0)</f>
        <v>0</v>
      </c>
      <c r="E98" s="446">
        <f ca="1">IF(S98&lt;&gt;"",IF(COUNTIF(S$11:S98,S98)=1,MAX(E$11:E97)+1,INDEX(E$11:E97,MATCH(S98,S$11:S97,0),1)),0)</f>
        <v>0</v>
      </c>
      <c r="F98" s="446">
        <f ca="1">IF(Z98&lt;&gt;"",IF(COUNTIF(Z$11:Z98,Z98)=1,MAX(F$11:F97)+1,INDEX(F$11:F97,MATCH(Z98,Z$11:Z97,0),1)),0)</f>
        <v>0</v>
      </c>
      <c r="G98" s="447" cm="1">
        <f t="array" aca="1" ref="G98" ca="1">IF(Z98&lt;&gt;"",IF(COUNTIFS(Z$11:Z98,Z98,W$11:W98,W98)=1,MAX(G$11:G97)+1,INDEX(G$11:G97,MATCH(Z98&amp;W98,Z$11:Z97&amp;W$11:W98,0),1)),0)</f>
        <v>0</v>
      </c>
      <c r="H98" s="447">
        <f t="shared" ca="1" si="204"/>
        <v>0</v>
      </c>
      <c r="I98" s="447">
        <f ca="1">IF(T98="",0,IF(COUNTIF(T$11:T98,T98)=1,1,0))</f>
        <v>0</v>
      </c>
      <c r="J98" s="447">
        <f ca="1">IF(U98="",0,IF(COUNTIF(U$11:U98,U98)=1,1,0))</f>
        <v>0</v>
      </c>
      <c r="K98" s="447">
        <f ca="1">IF(S98="",0,IF(COUNTIF(S$11:S98,S98)=1,1,0))</f>
        <v>0</v>
      </c>
      <c r="L98" s="446">
        <f ca="1">IF(Z98="",0,IF(COUNTIF(Z$11:Z98,Z98)=1,1,0))</f>
        <v>0</v>
      </c>
      <c r="M98" s="767">
        <f ca="1">IF($W98=2,IF(COUNTIFS($W$11:$W98,2,$Z$11:$Z98,$Z98)=1,1,0),0)</f>
        <v>0</v>
      </c>
      <c r="N98" s="767">
        <f ca="1">IF($W98=1,IF(COUNTIFS($W$11:$W98,2,$Z$11:$Z98,$Z98)=1,1,0),0)</f>
        <v>0</v>
      </c>
      <c r="O98" s="446">
        <f ca="1">IF(H98=0,0,IF(COUNTIF(Z$11:Z98,Z98)=1,1,0))</f>
        <v>0</v>
      </c>
      <c r="P98" s="448" t="str">
        <f t="shared" ca="1" si="205"/>
        <v>石川県</v>
      </c>
      <c r="Q98" s="89">
        <f t="shared" ca="1" si="206"/>
        <v>88</v>
      </c>
      <c r="R98" s="170" t="s">
        <v>459</v>
      </c>
      <c r="S98" s="357" t="str">
        <f t="shared" ca="1" si="207"/>
        <v/>
      </c>
      <c r="T98" s="357" t="str">
        <f t="shared" ca="1" si="208"/>
        <v/>
      </c>
      <c r="U98" s="58" t="str">
        <f t="shared" ca="1" si="209"/>
        <v/>
      </c>
      <c r="V98" s="58" t="str">
        <f t="shared" ca="1" si="210"/>
        <v/>
      </c>
      <c r="W98" s="920" t="str">
        <f t="shared" ca="1" si="211"/>
        <v/>
      </c>
      <c r="X98" s="369">
        <f ca="1">IFERROR(VLOOKUP(W98,'（様式１号）３整理番号表'!$B$4:$H$5,2,FALSE),0)</f>
        <v>0</v>
      </c>
      <c r="Y98" s="768" t="str" cm="1">
        <f t="array" aca="1" ref="Y98" ca="1">IF(AND(D98=0,F98=0),"",IF(COUNTIF(D$11:D98,D98)=1,1,IF(COUNTIFS(D$11:D98,D98,F$11:F98,F98)=1,INDEX((D$11:D98,F$11:F98,Y$11:Y98),MATCH(_xlfn.MAXIFS(F$11:F97,D$11:D97,D98),$F$11:F98,0),1,3)+1,INDEX((D$11:D98,F$11:F98,Y$11:Y98),MATCH(D98&amp;F98,D$11:D98&amp;F$11:F98,0),1,3))))</f>
        <v/>
      </c>
      <c r="Z98" s="40" t="str">
        <f t="shared" ca="1" si="212"/>
        <v/>
      </c>
      <c r="AA98" s="924" t="str">
        <f t="shared" ca="1" si="213"/>
        <v/>
      </c>
      <c r="AB98" s="93">
        <f ca="1">IFERROR(VLOOKUP(AA98,'（様式１号）３整理番号表'!$B$10:$H$16,2,FALSE),0)</f>
        <v>0</v>
      </c>
      <c r="AC98" s="924" t="str">
        <f t="shared" ca="1" si="214"/>
        <v/>
      </c>
      <c r="AD98" s="924" t="str">
        <f t="shared" ca="1" si="215"/>
        <v/>
      </c>
      <c r="AE98" s="93">
        <f ca="1">IFERROR(VLOOKUP(AD98,'（様式１号）３整理番号表'!$B$21:$H$22,2,FALSE),0)</f>
        <v>0</v>
      </c>
      <c r="AF98" s="924" t="str">
        <f t="shared" ca="1" si="216"/>
        <v/>
      </c>
      <c r="AG98" s="93">
        <f ca="1">IFERROR(VLOOKUP(AF98,'（様式１号）３整理番号表'!$B$26:$H$31,2,FALSE),0)</f>
        <v>0</v>
      </c>
      <c r="AH98" s="924" t="str">
        <f t="shared" ca="1" si="217"/>
        <v/>
      </c>
      <c r="AI98" s="93">
        <f ca="1">IFERROR(VLOOKUP(AH98,'（様式１号）３整理番号表'!$J$5:$N$59,2,FALSE),0)</f>
        <v>0</v>
      </c>
      <c r="AJ98" s="77" t="str">
        <f t="shared" ca="1" si="218"/>
        <v/>
      </c>
      <c r="AK98" s="93">
        <f ca="1">IFERROR(VLOOKUP(AJ98,'（様式１号）３整理番号表'!$P$5:$R$29,2,FALSE),0)</f>
        <v>0</v>
      </c>
      <c r="AL98" s="921" t="str">
        <f t="shared" ca="1" si="219"/>
        <v/>
      </c>
      <c r="AM98" s="921" t="str">
        <f t="shared" ca="1" si="220"/>
        <v/>
      </c>
      <c r="AN98" s="921"/>
      <c r="AO98" s="77" t="str">
        <f t="shared" ca="1" si="221"/>
        <v/>
      </c>
      <c r="AP98" s="93">
        <f ca="1">IFERROR(VLOOKUP(AO98,'（様式１号）３整理番号表'!$P$5:$R$29,2,FALSE),0)</f>
        <v>0</v>
      </c>
      <c r="AQ98" s="924" t="str">
        <f t="shared" ca="1" si="222"/>
        <v/>
      </c>
      <c r="AR98" s="93">
        <f t="shared" ca="1" si="223"/>
        <v>0</v>
      </c>
      <c r="AS98" s="924" t="str">
        <f t="shared" ca="1" si="224"/>
        <v/>
      </c>
      <c r="AT98" s="40" t="str">
        <f t="shared" ca="1" si="225"/>
        <v/>
      </c>
      <c r="AU98" s="93" t="str">
        <f t="shared" ca="1" si="226"/>
        <v/>
      </c>
      <c r="AV98" s="923" t="str">
        <f t="shared" ca="1" si="227"/>
        <v/>
      </c>
      <c r="AW98" s="926" t="str">
        <f t="shared" ca="1" si="228"/>
        <v/>
      </c>
      <c r="AX98" s="925" t="str">
        <f t="shared" ca="1" si="229"/>
        <v/>
      </c>
      <c r="AY98" s="925" t="str">
        <f t="shared" ca="1" si="229"/>
        <v/>
      </c>
      <c r="AZ98" s="925" t="str">
        <f t="shared" ca="1" si="229"/>
        <v/>
      </c>
      <c r="BA98" s="925" t="str">
        <f t="shared" ca="1" si="229"/>
        <v/>
      </c>
      <c r="BB98" s="925" t="str">
        <f t="shared" ca="1" si="230"/>
        <v/>
      </c>
      <c r="BC98" s="925" t="str">
        <f t="shared" ca="1" si="231"/>
        <v/>
      </c>
      <c r="BD98" s="925" t="str">
        <f t="shared" ca="1" si="231"/>
        <v/>
      </c>
      <c r="BE98" s="925" t="str">
        <f t="shared" ca="1" si="231"/>
        <v/>
      </c>
      <c r="BF98" s="77" t="str">
        <f t="shared" ca="1" si="232"/>
        <v/>
      </c>
      <c r="BG98" s="924" t="str">
        <f t="shared" ca="1" si="233"/>
        <v/>
      </c>
      <c r="BH98" s="94">
        <f ca="1">IF(BF98&lt;&gt;"",INDEX('（様式１号）３整理番号表'!$AB$7:$AQ$12,MATCH(BF98,'（様式１号）３整理番号表'!$AA$7:$AA$12,0),MATCH(BG98,'（様式１号）３整理番号表'!$AB$6:$AQ$6,0)),0)</f>
        <v>0</v>
      </c>
      <c r="BI98" s="921" t="str">
        <f t="shared" ca="1" si="234"/>
        <v/>
      </c>
      <c r="BJ98" s="922" t="str">
        <f t="shared" ca="1" si="235"/>
        <v/>
      </c>
      <c r="BK98" s="926" t="str">
        <f t="shared" ca="1" si="236"/>
        <v/>
      </c>
      <c r="BL98" s="922" t="str">
        <f t="shared" ca="1" si="237"/>
        <v/>
      </c>
      <c r="BM98" s="79" t="str">
        <f t="shared" ca="1" si="238"/>
        <v/>
      </c>
      <c r="BN98" s="82" t="str">
        <f t="shared" ca="1" si="239"/>
        <v/>
      </c>
      <c r="BO98" s="83" t="str">
        <f t="shared" ca="1" si="240"/>
        <v/>
      </c>
      <c r="BP98" s="84" t="str">
        <f t="shared" ca="1" si="241"/>
        <v/>
      </c>
      <c r="BQ98" s="82" t="str">
        <f t="shared" ca="1" si="242"/>
        <v/>
      </c>
      <c r="BR98" s="97" t="str">
        <f t="shared" ca="1" si="243"/>
        <v/>
      </c>
      <c r="BS98" s="95" t="str">
        <f t="shared" ca="1" si="244"/>
        <v/>
      </c>
      <c r="BT98" s="184" t="str">
        <f t="shared" ca="1" si="245"/>
        <v/>
      </c>
      <c r="BU98" s="611" t="str">
        <f t="shared" ca="1" si="246"/>
        <v/>
      </c>
      <c r="BV98" s="77" t="str">
        <f t="shared" ca="1" si="247"/>
        <v/>
      </c>
      <c r="BW98" s="85" t="str">
        <f t="shared" ca="1" si="248"/>
        <v/>
      </c>
      <c r="BX98" s="86" t="str">
        <f t="shared" ca="1" si="249"/>
        <v/>
      </c>
      <c r="BY98" s="231">
        <f ca="1">IF('ポイント要件確認等（個別表）'!AD98=1,ROUNDDOWN('ポイント要件確認等（個別表）'!AV98,-3),IF('ポイント要件確認等（個別表）'!AD98=2,ROUNDDOWN('ポイント要件確認等（個別表）'!BH98,-3),IF('ポイント要件確認等（個別表）'!AD98=3,ROUNDDOWN('ポイント要件確認等（個別表）'!BT98,-3),0)))</f>
        <v>0</v>
      </c>
      <c r="BZ98" s="86" t="str">
        <f t="shared" ca="1" si="250"/>
        <v/>
      </c>
      <c r="CA98" s="232" t="str">
        <f t="shared" ca="1" si="251"/>
        <v/>
      </c>
      <c r="CB98" s="232">
        <f t="shared" ca="1" si="252"/>
        <v>0</v>
      </c>
      <c r="CC98" s="86" t="str">
        <f t="shared" ca="1" si="253"/>
        <v/>
      </c>
      <c r="CD98" s="86" t="str">
        <f t="shared" ca="1" si="254"/>
        <v/>
      </c>
      <c r="CE98" s="609"/>
      <c r="CF98" s="86" t="str">
        <f t="shared" ca="1" si="255"/>
        <v/>
      </c>
      <c r="CG98" s="185" t="str">
        <f t="shared" ca="1" si="256"/>
        <v/>
      </c>
      <c r="CH98" s="246" t="str">
        <f t="shared" ca="1" si="257"/>
        <v>含税額</v>
      </c>
      <c r="CI98" s="247" t="str">
        <f t="shared" ca="1" si="258"/>
        <v/>
      </c>
      <c r="CJ98" s="87" t="str">
        <f ca="1">IFERROR(IF(INDIRECT("'("&amp;'２個別表'!EO98&amp;")'!AR"&amp;84+EP98)&lt;&gt;1,"",1),"")</f>
        <v/>
      </c>
      <c r="CK98" s="244" t="str">
        <f t="shared" ca="1" si="259"/>
        <v/>
      </c>
      <c r="CL98" s="235" t="str">
        <f t="shared" ca="1" si="260"/>
        <v/>
      </c>
      <c r="CM98" s="239" t="str">
        <f t="shared" ca="1" si="261"/>
        <v/>
      </c>
      <c r="CN98" s="77" t="str">
        <f t="shared" ca="1" si="262"/>
        <v/>
      </c>
      <c r="CO98" s="93" t="str">
        <f ca="1">IFERROR(VLOOKUP(CN98,'（様式１号）３整理番号表'!$T$5:$V$15,2,FALSE),"")</f>
        <v/>
      </c>
      <c r="CP98" s="924" t="str">
        <f t="shared" ca="1" si="263"/>
        <v/>
      </c>
      <c r="CQ98" s="93" t="str">
        <f ca="1">IFERROR(VLOOKUP(CP98,'（様式１号）３整理番号表'!$T$19:$V$24,2,FALSE),"")</f>
        <v/>
      </c>
      <c r="CR98" s="924" t="str">
        <f ca="1">IFERROR(IF(INDIRECT("'("&amp;'２個別表'!EO98&amp;")'!AV"&amp;84+EP98)&lt;&gt;1,"",1),"")</f>
        <v/>
      </c>
      <c r="CS98" s="232">
        <f t="shared" ca="1" si="264"/>
        <v>0</v>
      </c>
      <c r="CT98" s="248">
        <f t="shared" ca="1" si="265"/>
        <v>0</v>
      </c>
      <c r="CU98" s="376" t="str">
        <f ca="1">IF(ER98="補強",IF(COUNTIFS($Z$11:Z98,Z98,$W$11:W98,1)=1,"１①",""),IF(COUNTIFS($Z$11:Z98,Z98,$W$11:W98,2)=1,"２①",""))</f>
        <v/>
      </c>
      <c r="CV98" s="57" t="str">
        <f t="shared" ca="1" si="266"/>
        <v/>
      </c>
      <c r="CW98" s="927" t="str">
        <f t="shared" ca="1" si="267"/>
        <v/>
      </c>
      <c r="CX98" s="256" t="str">
        <f t="shared" ca="1" si="268"/>
        <v/>
      </c>
      <c r="CY98" s="256" t="str">
        <f t="shared" ca="1" si="269"/>
        <v/>
      </c>
      <c r="CZ98" s="256" t="str">
        <f t="shared" ca="1" si="270"/>
        <v/>
      </c>
      <c r="DA98" s="256" t="str">
        <f t="shared" ca="1" si="271"/>
        <v/>
      </c>
      <c r="DB98" s="316" t="str">
        <f ca="1">IFERROR(VLOOKUP($CU98,'（様式１号）３整理番号表'!$Z$19:$AB$32,3,FALSE),"")</f>
        <v/>
      </c>
      <c r="DC98" s="259" t="str">
        <f t="shared" ca="1" si="272"/>
        <v>-</v>
      </c>
      <c r="DD98" s="618" t="str">
        <f t="shared" ca="1" si="273"/>
        <v/>
      </c>
      <c r="DE98" s="321" t="str">
        <f ca="1">IF(AND(AO98=18,AS98=1),IF(COUNTIFS($Y$11:Y98,Y98,$AS$11:AS98,1)=1,"２②",""),IF($CU98="１①",INDEX(INDIRECT("'("&amp;$EO98&amp;")'!AR116:BB116"),1,MATCH(INDIRECT("'("&amp;$EO98&amp;")'!C118"),INDIRECT("'("&amp;$EO98&amp;")'!AR119:BB119"),0)),""))</f>
        <v/>
      </c>
      <c r="DF98" s="324" t="str">
        <f t="shared" ca="1" si="274"/>
        <v/>
      </c>
      <c r="DG98" s="313" t="str">
        <f t="shared" ca="1" si="275"/>
        <v/>
      </c>
      <c r="DH98" s="313" t="str">
        <f t="shared" ca="1" si="276"/>
        <v/>
      </c>
      <c r="DI98" s="313" t="str">
        <f t="shared" ca="1" si="277"/>
        <v/>
      </c>
      <c r="DJ98" s="313" t="str">
        <f t="shared" ca="1" si="278"/>
        <v/>
      </c>
      <c r="DK98" s="328" t="str">
        <f t="shared" ca="1" si="279"/>
        <v/>
      </c>
      <c r="DL98" s="334" t="str">
        <f t="shared" ca="1" si="280"/>
        <v/>
      </c>
      <c r="DM98" s="915" t="str">
        <f t="shared" ca="1" si="281"/>
        <v/>
      </c>
      <c r="DN98" s="15"/>
      <c r="DO98" s="324"/>
      <c r="DP98" s="16"/>
      <c r="DQ98" s="16"/>
      <c r="DR98" s="16"/>
      <c r="DS98" s="16"/>
      <c r="DT98" s="318" t="str">
        <f>IFERROR(VLOOKUP($DN98,'（様式１号）３整理番号表'!$Z$19:$AB$32,3,FALSE),"")</f>
        <v/>
      </c>
      <c r="DU98" s="259" t="str">
        <f t="shared" si="282"/>
        <v/>
      </c>
      <c r="DV98" s="14"/>
      <c r="DW98" s="17" t="str">
        <f t="shared" ca="1" si="283"/>
        <v/>
      </c>
      <c r="DX98" s="88" t="str">
        <f t="shared" ca="1" si="301"/>
        <v/>
      </c>
      <c r="DZ98" s="339">
        <f t="shared" ca="1" si="303"/>
        <v>0</v>
      </c>
      <c r="EA98" s="339">
        <f t="shared" ca="1" si="303"/>
        <v>0</v>
      </c>
      <c r="EB98" s="339">
        <f t="shared" ca="1" si="303"/>
        <v>0</v>
      </c>
      <c r="EC98" s="339">
        <f t="shared" ca="1" si="303"/>
        <v>0</v>
      </c>
      <c r="ED98" s="339">
        <f t="shared" ca="1" si="303"/>
        <v>0</v>
      </c>
      <c r="EE98" s="339">
        <f t="shared" ca="1" si="303"/>
        <v>0</v>
      </c>
      <c r="EF98" s="339">
        <f t="shared" ca="1" si="303"/>
        <v>0</v>
      </c>
      <c r="EG98" s="339">
        <f t="shared" ca="1" si="303"/>
        <v>0</v>
      </c>
      <c r="EH98" s="339">
        <f t="shared" ca="1" si="303"/>
        <v>0</v>
      </c>
      <c r="EI98" s="339">
        <f t="shared" ca="1" si="303"/>
        <v>0</v>
      </c>
      <c r="EJ98" s="339">
        <f t="shared" ca="1" si="303"/>
        <v>0</v>
      </c>
      <c r="EK98" s="339">
        <f t="shared" ca="1" si="303"/>
        <v>0</v>
      </c>
      <c r="EL98" s="339">
        <f t="shared" ca="1" si="303"/>
        <v>0</v>
      </c>
      <c r="EM98" s="339">
        <f t="shared" ca="1" si="303"/>
        <v>0</v>
      </c>
      <c r="EO98" s="919" t="str">
        <f t="shared" ca="1" si="189"/>
        <v/>
      </c>
      <c r="EP98" s="919" t="str">
        <f t="shared" ca="1" si="285"/>
        <v/>
      </c>
      <c r="EQ98" s="919" t="str">
        <f t="shared" ca="1" si="286"/>
        <v/>
      </c>
      <c r="ER98" s="919" t="str">
        <f t="shared" ca="1" si="287"/>
        <v/>
      </c>
      <c r="ES98" s="919" t="str">
        <f ca="1">IFERROR(INDEX('郵便番号（石川県）'!$A$3:$F$2574,MATCH(INDIRECT("'("&amp;EO98&amp;")'!E7"),'郵便番号（石川県）'!$A$3:$A$2574,0),6),"")</f>
        <v/>
      </c>
      <c r="ET98" s="919" t="str">
        <f ca="1">IFERROR(INDEX('郵便番号（石川県）'!$A$3:$F$2574,MATCH(INDIRECT("'("&amp;$EO98&amp;")'!E7"),'郵便番号（石川県）'!$A$3:$A$2574,0),5),"")</f>
        <v/>
      </c>
      <c r="EU98" s="919" t="str">
        <f t="shared" ca="1" si="288"/>
        <v/>
      </c>
      <c r="EV98" s="919" t="str">
        <f t="shared" ca="1" si="289"/>
        <v/>
      </c>
      <c r="EW98" s="919" t="str">
        <f t="shared" ca="1" si="290"/>
        <v/>
      </c>
      <c r="EX98" s="919" t="str">
        <f t="shared" ca="1" si="291"/>
        <v/>
      </c>
      <c r="EY98" s="919" t="str">
        <f t="shared" ca="1" si="292"/>
        <v/>
      </c>
      <c r="EZ98" s="919" t="str">
        <f t="shared" ca="1" si="293"/>
        <v/>
      </c>
      <c r="FA98" s="919" t="str">
        <f t="shared" ca="1" si="294"/>
        <v/>
      </c>
      <c r="FB98" s="919" t="str">
        <f t="shared" ca="1" si="295"/>
        <v/>
      </c>
      <c r="FC98" s="919" t="str">
        <f t="shared" ca="1" si="296"/>
        <v/>
      </c>
      <c r="FD98" s="627" t="str">
        <f t="shared" ca="1" si="297"/>
        <v/>
      </c>
      <c r="FE98" s="630">
        <v>88</v>
      </c>
      <c r="FF98" s="299" t="str">
        <f t="shared" ca="1" si="298"/>
        <v/>
      </c>
      <c r="FG98" s="993" t="str">
        <f t="shared" ca="1" si="299"/>
        <v/>
      </c>
      <c r="FH98" s="919" t="str">
        <f t="shared" ca="1" si="300"/>
        <v/>
      </c>
      <c r="FI98" s="299">
        <f ca="1">COUNTIF($FH$11:FH98,"■")</f>
        <v>0</v>
      </c>
    </row>
    <row r="99" spans="1:165" ht="34.5" customHeight="1">
      <c r="A99" s="445">
        <f t="shared" ca="1" si="203"/>
        <v>0</v>
      </c>
      <c r="B99" s="446">
        <f>IF(R99&lt;&gt;"",IF(COUNTIF(R$11:R99,R99)=1,MAX(B$11:B98)+1,INDEX(B$11:B98,MATCH(R99,R$11:R98,0),1)),0)</f>
        <v>1</v>
      </c>
      <c r="C99" s="446">
        <f ca="1">IF(T99&lt;&gt;"",IF(COUNTIF(T$11:T99,T99)=1,MAX(C$11:C98)+1,INDEX(C$11:C98,MATCH(T99,T$11:T98,0),1)),0)</f>
        <v>0</v>
      </c>
      <c r="D99" s="446">
        <f ca="1">IF(U99&lt;&gt;"",IF(COUNTIF(U$11:U99,U99)=1,MAX(D$11:D98)+1,INDEX(D$11:D98,MATCH(U99,U$11:U98,0),1)),0)</f>
        <v>0</v>
      </c>
      <c r="E99" s="446">
        <f ca="1">IF(S99&lt;&gt;"",IF(COUNTIF(S$11:S99,S99)=1,MAX(E$11:E98)+1,INDEX(E$11:E98,MATCH(S99,S$11:S98,0),1)),0)</f>
        <v>0</v>
      </c>
      <c r="F99" s="446">
        <f ca="1">IF(Z99&lt;&gt;"",IF(COUNTIF(Z$11:Z99,Z99)=1,MAX(F$11:F98)+1,INDEX(F$11:F98,MATCH(Z99,Z$11:Z98,0),1)),0)</f>
        <v>0</v>
      </c>
      <c r="G99" s="447" cm="1">
        <f t="array" aca="1" ref="G99" ca="1">IF(Z99&lt;&gt;"",IF(COUNTIFS(Z$11:Z99,Z99,W$11:W99,W99)=1,MAX(G$11:G98)+1,INDEX(G$11:G98,MATCH(Z99&amp;W99,Z$11:Z98&amp;W$11:W99,0),1)),0)</f>
        <v>0</v>
      </c>
      <c r="H99" s="447">
        <f t="shared" ca="1" si="204"/>
        <v>0</v>
      </c>
      <c r="I99" s="447">
        <f ca="1">IF(T99="",0,IF(COUNTIF(T$11:T99,T99)=1,1,0))</f>
        <v>0</v>
      </c>
      <c r="J99" s="447">
        <f ca="1">IF(U99="",0,IF(COUNTIF(U$11:U99,U99)=1,1,0))</f>
        <v>0</v>
      </c>
      <c r="K99" s="447">
        <f ca="1">IF(S99="",0,IF(COUNTIF(S$11:S99,S99)=1,1,0))</f>
        <v>0</v>
      </c>
      <c r="L99" s="446">
        <f ca="1">IF(Z99="",0,IF(COUNTIF(Z$11:Z99,Z99)=1,1,0))</f>
        <v>0</v>
      </c>
      <c r="M99" s="767">
        <f ca="1">IF($W99=2,IF(COUNTIFS($W$11:$W99,2,$Z$11:$Z99,$Z99)=1,1,0),0)</f>
        <v>0</v>
      </c>
      <c r="N99" s="767">
        <f ca="1">IF($W99=1,IF(COUNTIFS($W$11:$W99,2,$Z$11:$Z99,$Z99)=1,1,0),0)</f>
        <v>0</v>
      </c>
      <c r="O99" s="446">
        <f ca="1">IF(H99=0,0,IF(COUNTIF(Z$11:Z99,Z99)=1,1,0))</f>
        <v>0</v>
      </c>
      <c r="P99" s="448" t="str">
        <f t="shared" ca="1" si="205"/>
        <v>石川県</v>
      </c>
      <c r="Q99" s="89">
        <f t="shared" ca="1" si="206"/>
        <v>89</v>
      </c>
      <c r="R99" s="170" t="s">
        <v>459</v>
      </c>
      <c r="S99" s="357" t="str">
        <f t="shared" ca="1" si="207"/>
        <v/>
      </c>
      <c r="T99" s="357" t="str">
        <f t="shared" ca="1" si="208"/>
        <v/>
      </c>
      <c r="U99" s="58" t="str">
        <f t="shared" ca="1" si="209"/>
        <v/>
      </c>
      <c r="V99" s="58" t="str">
        <f t="shared" ca="1" si="210"/>
        <v/>
      </c>
      <c r="W99" s="920" t="str">
        <f t="shared" ca="1" si="211"/>
        <v/>
      </c>
      <c r="X99" s="369">
        <f ca="1">IFERROR(VLOOKUP(W99,'（様式１号）３整理番号表'!$B$4:$H$5,2,FALSE),0)</f>
        <v>0</v>
      </c>
      <c r="Y99" s="768" t="str" cm="1">
        <f t="array" aca="1" ref="Y99" ca="1">IF(AND(D99=0,F99=0),"",IF(COUNTIF(D$11:D99,D99)=1,1,IF(COUNTIFS(D$11:D99,D99,F$11:F99,F99)=1,INDEX((D$11:D99,F$11:F99,Y$11:Y99),MATCH(_xlfn.MAXIFS(F$11:F98,D$11:D98,D99),$F$11:F99,0),1,3)+1,INDEX((D$11:D99,F$11:F99,Y$11:Y99),MATCH(D99&amp;F99,D$11:D99&amp;F$11:F99,0),1,3))))</f>
        <v/>
      </c>
      <c r="Z99" s="40" t="str">
        <f t="shared" ca="1" si="212"/>
        <v/>
      </c>
      <c r="AA99" s="924" t="str">
        <f t="shared" ca="1" si="213"/>
        <v/>
      </c>
      <c r="AB99" s="93">
        <f ca="1">IFERROR(VLOOKUP(AA99,'（様式１号）３整理番号表'!$B$10:$H$16,2,FALSE),0)</f>
        <v>0</v>
      </c>
      <c r="AC99" s="924" t="str">
        <f t="shared" ca="1" si="214"/>
        <v/>
      </c>
      <c r="AD99" s="924" t="str">
        <f t="shared" ca="1" si="215"/>
        <v/>
      </c>
      <c r="AE99" s="93">
        <f ca="1">IFERROR(VLOOKUP(AD99,'（様式１号）３整理番号表'!$B$21:$H$22,2,FALSE),0)</f>
        <v>0</v>
      </c>
      <c r="AF99" s="924" t="str">
        <f t="shared" ca="1" si="216"/>
        <v/>
      </c>
      <c r="AG99" s="93">
        <f ca="1">IFERROR(VLOOKUP(AF99,'（様式１号）３整理番号表'!$B$26:$H$31,2,FALSE),0)</f>
        <v>0</v>
      </c>
      <c r="AH99" s="924" t="str">
        <f t="shared" ca="1" si="217"/>
        <v/>
      </c>
      <c r="AI99" s="93">
        <f ca="1">IFERROR(VLOOKUP(AH99,'（様式１号）３整理番号表'!$J$5:$N$59,2,FALSE),0)</f>
        <v>0</v>
      </c>
      <c r="AJ99" s="77" t="str">
        <f t="shared" ca="1" si="218"/>
        <v/>
      </c>
      <c r="AK99" s="93">
        <f ca="1">IFERROR(VLOOKUP(AJ99,'（様式１号）３整理番号表'!$P$5:$R$29,2,FALSE),0)</f>
        <v>0</v>
      </c>
      <c r="AL99" s="921" t="str">
        <f t="shared" ca="1" si="219"/>
        <v/>
      </c>
      <c r="AM99" s="921" t="str">
        <f t="shared" ca="1" si="220"/>
        <v/>
      </c>
      <c r="AN99" s="921"/>
      <c r="AO99" s="77" t="str">
        <f t="shared" ca="1" si="221"/>
        <v/>
      </c>
      <c r="AP99" s="93">
        <f ca="1">IFERROR(VLOOKUP(AO99,'（様式１号）３整理番号表'!$P$5:$R$29,2,FALSE),0)</f>
        <v>0</v>
      </c>
      <c r="AQ99" s="924" t="str">
        <f t="shared" ca="1" si="222"/>
        <v/>
      </c>
      <c r="AR99" s="93">
        <f t="shared" ca="1" si="223"/>
        <v>0</v>
      </c>
      <c r="AS99" s="924" t="str">
        <f t="shared" ca="1" si="224"/>
        <v/>
      </c>
      <c r="AT99" s="40" t="str">
        <f t="shared" ca="1" si="225"/>
        <v/>
      </c>
      <c r="AU99" s="93" t="str">
        <f t="shared" ca="1" si="226"/>
        <v/>
      </c>
      <c r="AV99" s="923" t="str">
        <f t="shared" ca="1" si="227"/>
        <v/>
      </c>
      <c r="AW99" s="926" t="str">
        <f t="shared" ca="1" si="228"/>
        <v/>
      </c>
      <c r="AX99" s="925" t="str">
        <f t="shared" ca="1" si="229"/>
        <v/>
      </c>
      <c r="AY99" s="925" t="str">
        <f t="shared" ca="1" si="229"/>
        <v/>
      </c>
      <c r="AZ99" s="925" t="str">
        <f t="shared" ca="1" si="229"/>
        <v/>
      </c>
      <c r="BA99" s="925" t="str">
        <f t="shared" ca="1" si="229"/>
        <v/>
      </c>
      <c r="BB99" s="925" t="str">
        <f t="shared" ca="1" si="230"/>
        <v/>
      </c>
      <c r="BC99" s="925" t="str">
        <f t="shared" ca="1" si="231"/>
        <v/>
      </c>
      <c r="BD99" s="925" t="str">
        <f t="shared" ca="1" si="231"/>
        <v/>
      </c>
      <c r="BE99" s="925" t="str">
        <f t="shared" ca="1" si="231"/>
        <v/>
      </c>
      <c r="BF99" s="77" t="str">
        <f t="shared" ca="1" si="232"/>
        <v/>
      </c>
      <c r="BG99" s="924" t="str">
        <f t="shared" ca="1" si="233"/>
        <v/>
      </c>
      <c r="BH99" s="94">
        <f ca="1">IF(BF99&lt;&gt;"",INDEX('（様式１号）３整理番号表'!$AB$7:$AQ$12,MATCH(BF99,'（様式１号）３整理番号表'!$AA$7:$AA$12,0),MATCH(BG99,'（様式１号）３整理番号表'!$AB$6:$AQ$6,0)),0)</f>
        <v>0</v>
      </c>
      <c r="BI99" s="921" t="str">
        <f t="shared" ca="1" si="234"/>
        <v/>
      </c>
      <c r="BJ99" s="922" t="str">
        <f t="shared" ca="1" si="235"/>
        <v/>
      </c>
      <c r="BK99" s="926" t="str">
        <f t="shared" ca="1" si="236"/>
        <v/>
      </c>
      <c r="BL99" s="922" t="str">
        <f t="shared" ca="1" si="237"/>
        <v/>
      </c>
      <c r="BM99" s="79" t="str">
        <f t="shared" ca="1" si="238"/>
        <v/>
      </c>
      <c r="BN99" s="82" t="str">
        <f t="shared" ca="1" si="239"/>
        <v/>
      </c>
      <c r="BO99" s="83" t="str">
        <f t="shared" ca="1" si="240"/>
        <v/>
      </c>
      <c r="BP99" s="84" t="str">
        <f t="shared" ca="1" si="241"/>
        <v/>
      </c>
      <c r="BQ99" s="82" t="str">
        <f t="shared" ca="1" si="242"/>
        <v/>
      </c>
      <c r="BR99" s="97" t="str">
        <f t="shared" ca="1" si="243"/>
        <v/>
      </c>
      <c r="BS99" s="95" t="str">
        <f t="shared" ca="1" si="244"/>
        <v/>
      </c>
      <c r="BT99" s="184" t="str">
        <f t="shared" ca="1" si="245"/>
        <v/>
      </c>
      <c r="BU99" s="611" t="str">
        <f t="shared" ca="1" si="246"/>
        <v/>
      </c>
      <c r="BV99" s="77" t="str">
        <f t="shared" ca="1" si="247"/>
        <v/>
      </c>
      <c r="BW99" s="85" t="str">
        <f t="shared" ca="1" si="248"/>
        <v/>
      </c>
      <c r="BX99" s="86" t="str">
        <f t="shared" ca="1" si="249"/>
        <v/>
      </c>
      <c r="BY99" s="231">
        <f ca="1">IF('ポイント要件確認等（個別表）'!AD99=1,ROUNDDOWN('ポイント要件確認等（個別表）'!AV99,-3),IF('ポイント要件確認等（個別表）'!AD99=2,ROUNDDOWN('ポイント要件確認等（個別表）'!BH99,-3),IF('ポイント要件確認等（個別表）'!AD99=3,ROUNDDOWN('ポイント要件確認等（個別表）'!BT99,-3),0)))</f>
        <v>0</v>
      </c>
      <c r="BZ99" s="86" t="str">
        <f t="shared" ca="1" si="250"/>
        <v/>
      </c>
      <c r="CA99" s="232" t="str">
        <f t="shared" ca="1" si="251"/>
        <v/>
      </c>
      <c r="CB99" s="232">
        <f t="shared" ca="1" si="252"/>
        <v>0</v>
      </c>
      <c r="CC99" s="86" t="str">
        <f t="shared" ca="1" si="253"/>
        <v/>
      </c>
      <c r="CD99" s="86" t="str">
        <f t="shared" ca="1" si="254"/>
        <v/>
      </c>
      <c r="CE99" s="609"/>
      <c r="CF99" s="86" t="str">
        <f t="shared" ca="1" si="255"/>
        <v/>
      </c>
      <c r="CG99" s="185" t="str">
        <f t="shared" ca="1" si="256"/>
        <v/>
      </c>
      <c r="CH99" s="246" t="str">
        <f t="shared" ca="1" si="257"/>
        <v>含税額</v>
      </c>
      <c r="CI99" s="247" t="str">
        <f t="shared" ca="1" si="258"/>
        <v/>
      </c>
      <c r="CJ99" s="87" t="str">
        <f ca="1">IFERROR(IF(INDIRECT("'("&amp;'２個別表'!EO99&amp;")'!AR"&amp;84+EP99)&lt;&gt;1,"",1),"")</f>
        <v/>
      </c>
      <c r="CK99" s="244" t="str">
        <f t="shared" ca="1" si="259"/>
        <v/>
      </c>
      <c r="CL99" s="235" t="str">
        <f t="shared" ca="1" si="260"/>
        <v/>
      </c>
      <c r="CM99" s="239" t="str">
        <f t="shared" ca="1" si="261"/>
        <v/>
      </c>
      <c r="CN99" s="77" t="str">
        <f t="shared" ca="1" si="262"/>
        <v/>
      </c>
      <c r="CO99" s="93" t="str">
        <f ca="1">IFERROR(VLOOKUP(CN99,'（様式１号）３整理番号表'!$T$5:$V$15,2,FALSE),"")</f>
        <v/>
      </c>
      <c r="CP99" s="924" t="str">
        <f t="shared" ca="1" si="263"/>
        <v/>
      </c>
      <c r="CQ99" s="93" t="str">
        <f ca="1">IFERROR(VLOOKUP(CP99,'（様式１号）３整理番号表'!$T$19:$V$24,2,FALSE),"")</f>
        <v/>
      </c>
      <c r="CR99" s="924" t="str">
        <f ca="1">IFERROR(IF(INDIRECT("'("&amp;'２個別表'!EO99&amp;")'!AV"&amp;84+EP99)&lt;&gt;1,"",1),"")</f>
        <v/>
      </c>
      <c r="CS99" s="232">
        <f t="shared" ca="1" si="264"/>
        <v>0</v>
      </c>
      <c r="CT99" s="248">
        <f t="shared" ca="1" si="265"/>
        <v>0</v>
      </c>
      <c r="CU99" s="376" t="str">
        <f ca="1">IF(ER99="補強",IF(COUNTIFS($Z$11:Z99,Z99,$W$11:W99,1)=1,"１①",""),IF(COUNTIFS($Z$11:Z99,Z99,$W$11:W99,2)=1,"２①",""))</f>
        <v/>
      </c>
      <c r="CV99" s="57" t="str">
        <f t="shared" ca="1" si="266"/>
        <v/>
      </c>
      <c r="CW99" s="927" t="str">
        <f t="shared" ca="1" si="267"/>
        <v/>
      </c>
      <c r="CX99" s="256" t="str">
        <f t="shared" ca="1" si="268"/>
        <v/>
      </c>
      <c r="CY99" s="256" t="str">
        <f t="shared" ca="1" si="269"/>
        <v/>
      </c>
      <c r="CZ99" s="256" t="str">
        <f t="shared" ca="1" si="270"/>
        <v/>
      </c>
      <c r="DA99" s="256" t="str">
        <f t="shared" ca="1" si="271"/>
        <v/>
      </c>
      <c r="DB99" s="316" t="str">
        <f ca="1">IFERROR(VLOOKUP($CU99,'（様式１号）３整理番号表'!$Z$19:$AB$32,3,FALSE),"")</f>
        <v/>
      </c>
      <c r="DC99" s="259" t="str">
        <f t="shared" ca="1" si="272"/>
        <v>-</v>
      </c>
      <c r="DD99" s="618" t="str">
        <f t="shared" ca="1" si="273"/>
        <v/>
      </c>
      <c r="DE99" s="321" t="str">
        <f ca="1">IF(AND(AO99=18,AS99=1),IF(COUNTIFS($Y$11:Y99,Y99,$AS$11:AS99,1)=1,"２②",""),IF($CU99="１①",INDEX(INDIRECT("'("&amp;$EO99&amp;")'!AR116:BB116"),1,MATCH(INDIRECT("'("&amp;$EO99&amp;")'!C118"),INDIRECT("'("&amp;$EO99&amp;")'!AR119:BB119"),0)),""))</f>
        <v/>
      </c>
      <c r="DF99" s="324" t="str">
        <f t="shared" ca="1" si="274"/>
        <v/>
      </c>
      <c r="DG99" s="313" t="str">
        <f t="shared" ca="1" si="275"/>
        <v/>
      </c>
      <c r="DH99" s="313" t="str">
        <f t="shared" ca="1" si="276"/>
        <v/>
      </c>
      <c r="DI99" s="313" t="str">
        <f t="shared" ca="1" si="277"/>
        <v/>
      </c>
      <c r="DJ99" s="313" t="str">
        <f t="shared" ca="1" si="278"/>
        <v/>
      </c>
      <c r="DK99" s="328" t="str">
        <f t="shared" ca="1" si="279"/>
        <v/>
      </c>
      <c r="DL99" s="334" t="str">
        <f t="shared" ca="1" si="280"/>
        <v/>
      </c>
      <c r="DM99" s="915" t="str">
        <f t="shared" ca="1" si="281"/>
        <v/>
      </c>
      <c r="DN99" s="15"/>
      <c r="DO99" s="324"/>
      <c r="DP99" s="16"/>
      <c r="DQ99" s="16"/>
      <c r="DR99" s="16"/>
      <c r="DS99" s="16"/>
      <c r="DT99" s="318" t="str">
        <f>IFERROR(VLOOKUP($DN99,'（様式１号）３整理番号表'!$Z$19:$AB$32,3,FALSE),"")</f>
        <v/>
      </c>
      <c r="DU99" s="259" t="str">
        <f t="shared" si="282"/>
        <v/>
      </c>
      <c r="DV99" s="14"/>
      <c r="DW99" s="17" t="str">
        <f t="shared" ca="1" si="283"/>
        <v/>
      </c>
      <c r="DX99" s="88" t="str">
        <f t="shared" ca="1" si="301"/>
        <v/>
      </c>
      <c r="DZ99" s="339">
        <f t="shared" ca="1" si="303"/>
        <v>0</v>
      </c>
      <c r="EA99" s="339">
        <f t="shared" ca="1" si="303"/>
        <v>0</v>
      </c>
      <c r="EB99" s="339">
        <f t="shared" ca="1" si="303"/>
        <v>0</v>
      </c>
      <c r="EC99" s="339">
        <f t="shared" ca="1" si="303"/>
        <v>0</v>
      </c>
      <c r="ED99" s="339">
        <f t="shared" ca="1" si="303"/>
        <v>0</v>
      </c>
      <c r="EE99" s="339">
        <f t="shared" ca="1" si="303"/>
        <v>0</v>
      </c>
      <c r="EF99" s="339">
        <f t="shared" ca="1" si="303"/>
        <v>0</v>
      </c>
      <c r="EG99" s="339">
        <f t="shared" ca="1" si="303"/>
        <v>0</v>
      </c>
      <c r="EH99" s="339">
        <f t="shared" ca="1" si="303"/>
        <v>0</v>
      </c>
      <c r="EI99" s="339">
        <f t="shared" ca="1" si="303"/>
        <v>0</v>
      </c>
      <c r="EJ99" s="339">
        <f t="shared" ca="1" si="303"/>
        <v>0</v>
      </c>
      <c r="EK99" s="339">
        <f t="shared" ca="1" si="303"/>
        <v>0</v>
      </c>
      <c r="EL99" s="339">
        <f t="shared" ca="1" si="303"/>
        <v>0</v>
      </c>
      <c r="EM99" s="339">
        <f t="shared" ca="1" si="303"/>
        <v>0</v>
      </c>
      <c r="EO99" s="919" t="str">
        <f t="shared" ca="1" si="189"/>
        <v/>
      </c>
      <c r="EP99" s="919" t="str">
        <f t="shared" ca="1" si="285"/>
        <v/>
      </c>
      <c r="EQ99" s="919" t="str">
        <f t="shared" ca="1" si="286"/>
        <v/>
      </c>
      <c r="ER99" s="919" t="str">
        <f t="shared" ca="1" si="287"/>
        <v/>
      </c>
      <c r="ES99" s="919" t="str">
        <f ca="1">IFERROR(INDEX('郵便番号（石川県）'!$A$3:$F$2574,MATCH(INDIRECT("'("&amp;EO99&amp;")'!E7"),'郵便番号（石川県）'!$A$3:$A$2574,0),6),"")</f>
        <v/>
      </c>
      <c r="ET99" s="919" t="str">
        <f ca="1">IFERROR(INDEX('郵便番号（石川県）'!$A$3:$F$2574,MATCH(INDIRECT("'("&amp;$EO99&amp;")'!E7"),'郵便番号（石川県）'!$A$3:$A$2574,0),5),"")</f>
        <v/>
      </c>
      <c r="EU99" s="919" t="str">
        <f t="shared" ca="1" si="288"/>
        <v/>
      </c>
      <c r="EV99" s="919" t="str">
        <f t="shared" ca="1" si="289"/>
        <v/>
      </c>
      <c r="EW99" s="919" t="str">
        <f t="shared" ca="1" si="290"/>
        <v/>
      </c>
      <c r="EX99" s="919" t="str">
        <f t="shared" ca="1" si="291"/>
        <v/>
      </c>
      <c r="EY99" s="919" t="str">
        <f t="shared" ca="1" si="292"/>
        <v/>
      </c>
      <c r="EZ99" s="919" t="str">
        <f t="shared" ca="1" si="293"/>
        <v/>
      </c>
      <c r="FA99" s="919" t="str">
        <f t="shared" ca="1" si="294"/>
        <v/>
      </c>
      <c r="FB99" s="919" t="str">
        <f t="shared" ca="1" si="295"/>
        <v/>
      </c>
      <c r="FC99" s="919" t="str">
        <f t="shared" ca="1" si="296"/>
        <v/>
      </c>
      <c r="FD99" s="627" t="str">
        <f t="shared" ca="1" si="297"/>
        <v/>
      </c>
      <c r="FE99" s="630">
        <v>89</v>
      </c>
      <c r="FF99" s="299" t="str">
        <f t="shared" ca="1" si="298"/>
        <v/>
      </c>
      <c r="FG99" s="993" t="str">
        <f t="shared" ca="1" si="299"/>
        <v/>
      </c>
      <c r="FH99" s="919" t="str">
        <f t="shared" ca="1" si="300"/>
        <v/>
      </c>
      <c r="FI99" s="299">
        <f ca="1">COUNTIF($FH$11:FH99,"■")</f>
        <v>0</v>
      </c>
    </row>
    <row r="100" spans="1:165" ht="34.5" customHeight="1">
      <c r="A100" s="445">
        <f t="shared" ca="1" si="203"/>
        <v>0</v>
      </c>
      <c r="B100" s="446">
        <f>IF(R100&lt;&gt;"",IF(COUNTIF(R$11:R100,R100)=1,MAX(B$11:B99)+1,INDEX(B$11:B99,MATCH(R100,R$11:R99,0),1)),0)</f>
        <v>1</v>
      </c>
      <c r="C100" s="446">
        <f ca="1">IF(T100&lt;&gt;"",IF(COUNTIF(T$11:T100,T100)=1,MAX(C$11:C99)+1,INDEX(C$11:C99,MATCH(T100,T$11:T99,0),1)),0)</f>
        <v>0</v>
      </c>
      <c r="D100" s="446">
        <f ca="1">IF(U100&lt;&gt;"",IF(COUNTIF(U$11:U100,U100)=1,MAX(D$11:D99)+1,INDEX(D$11:D99,MATCH(U100,U$11:U99,0),1)),0)</f>
        <v>0</v>
      </c>
      <c r="E100" s="446">
        <f ca="1">IF(S100&lt;&gt;"",IF(COUNTIF(S$11:S100,S100)=1,MAX(E$11:E99)+1,INDEX(E$11:E99,MATCH(S100,S$11:S99,0),1)),0)</f>
        <v>0</v>
      </c>
      <c r="F100" s="446">
        <f ca="1">IF(Z100&lt;&gt;"",IF(COUNTIF(Z$11:Z100,Z100)=1,MAX(F$11:F99)+1,INDEX(F$11:F99,MATCH(Z100,Z$11:Z99,0),1)),0)</f>
        <v>0</v>
      </c>
      <c r="G100" s="447" cm="1">
        <f t="array" aca="1" ref="G100" ca="1">IF(Z100&lt;&gt;"",IF(COUNTIFS(Z$11:Z100,Z100,W$11:W100,W100)=1,MAX(G$11:G99)+1,INDEX(G$11:G99,MATCH(Z100&amp;W100,Z$11:Z99&amp;W$11:W100,0),1)),0)</f>
        <v>0</v>
      </c>
      <c r="H100" s="447">
        <f t="shared" ca="1" si="204"/>
        <v>0</v>
      </c>
      <c r="I100" s="447">
        <f ca="1">IF(T100="",0,IF(COUNTIF(T$11:T100,T100)=1,1,0))</f>
        <v>0</v>
      </c>
      <c r="J100" s="447">
        <f ca="1">IF(U100="",0,IF(COUNTIF(U$11:U100,U100)=1,1,0))</f>
        <v>0</v>
      </c>
      <c r="K100" s="447">
        <f ca="1">IF(S100="",0,IF(COUNTIF(S$11:S100,S100)=1,1,0))</f>
        <v>0</v>
      </c>
      <c r="L100" s="446">
        <f ca="1">IF(Z100="",0,IF(COUNTIF(Z$11:Z100,Z100)=1,1,0))</f>
        <v>0</v>
      </c>
      <c r="M100" s="767">
        <f ca="1">IF($W100=2,IF(COUNTIFS($W$11:$W100,2,$Z$11:$Z100,$Z100)=1,1,0),0)</f>
        <v>0</v>
      </c>
      <c r="N100" s="767">
        <f ca="1">IF($W100=1,IF(COUNTIFS($W$11:$W100,2,$Z$11:$Z100,$Z100)=1,1,0),0)</f>
        <v>0</v>
      </c>
      <c r="O100" s="446">
        <f ca="1">IF(H100=0,0,IF(COUNTIF(Z$11:Z100,Z100)=1,1,0))</f>
        <v>0</v>
      </c>
      <c r="P100" s="448" t="str">
        <f t="shared" ca="1" si="205"/>
        <v>石川県</v>
      </c>
      <c r="Q100" s="89">
        <f t="shared" ca="1" si="206"/>
        <v>90</v>
      </c>
      <c r="R100" s="170" t="s">
        <v>459</v>
      </c>
      <c r="S100" s="357" t="str">
        <f t="shared" ca="1" si="207"/>
        <v/>
      </c>
      <c r="T100" s="357" t="str">
        <f t="shared" ca="1" si="208"/>
        <v/>
      </c>
      <c r="U100" s="58" t="str">
        <f t="shared" ca="1" si="209"/>
        <v/>
      </c>
      <c r="V100" s="58" t="str">
        <f t="shared" ca="1" si="210"/>
        <v/>
      </c>
      <c r="W100" s="920" t="str">
        <f t="shared" ca="1" si="211"/>
        <v/>
      </c>
      <c r="X100" s="369">
        <f ca="1">IFERROR(VLOOKUP(W100,'（様式１号）３整理番号表'!$B$4:$H$5,2,FALSE),0)</f>
        <v>0</v>
      </c>
      <c r="Y100" s="768" t="str" cm="1">
        <f t="array" aca="1" ref="Y100" ca="1">IF(AND(D100=0,F100=0),"",IF(COUNTIF(D$11:D100,D100)=1,1,IF(COUNTIFS(D$11:D100,D100,F$11:F100,F100)=1,INDEX((D$11:D100,F$11:F100,Y$11:Y100),MATCH(_xlfn.MAXIFS(F$11:F99,D$11:D99,D100),$F$11:F100,0),1,3)+1,INDEX((D$11:D100,F$11:F100,Y$11:Y100),MATCH(D100&amp;F100,D$11:D100&amp;F$11:F100,0),1,3))))</f>
        <v/>
      </c>
      <c r="Z100" s="40" t="str">
        <f t="shared" ca="1" si="212"/>
        <v/>
      </c>
      <c r="AA100" s="924" t="str">
        <f t="shared" ca="1" si="213"/>
        <v/>
      </c>
      <c r="AB100" s="93">
        <f ca="1">IFERROR(VLOOKUP(AA100,'（様式１号）３整理番号表'!$B$10:$H$16,2,FALSE),0)</f>
        <v>0</v>
      </c>
      <c r="AC100" s="924" t="str">
        <f t="shared" ca="1" si="214"/>
        <v/>
      </c>
      <c r="AD100" s="924" t="str">
        <f t="shared" ca="1" si="215"/>
        <v/>
      </c>
      <c r="AE100" s="93">
        <f ca="1">IFERROR(VLOOKUP(AD100,'（様式１号）３整理番号表'!$B$21:$H$22,2,FALSE),0)</f>
        <v>0</v>
      </c>
      <c r="AF100" s="924" t="str">
        <f t="shared" ca="1" si="216"/>
        <v/>
      </c>
      <c r="AG100" s="93">
        <f ca="1">IFERROR(VLOOKUP(AF100,'（様式１号）３整理番号表'!$B$26:$H$31,2,FALSE),0)</f>
        <v>0</v>
      </c>
      <c r="AH100" s="924" t="str">
        <f t="shared" ca="1" si="217"/>
        <v/>
      </c>
      <c r="AI100" s="93">
        <f ca="1">IFERROR(VLOOKUP(AH100,'（様式１号）３整理番号表'!$J$5:$N$59,2,FALSE),0)</f>
        <v>0</v>
      </c>
      <c r="AJ100" s="77" t="str">
        <f t="shared" ca="1" si="218"/>
        <v/>
      </c>
      <c r="AK100" s="93">
        <f ca="1">IFERROR(VLOOKUP(AJ100,'（様式１号）３整理番号表'!$P$5:$R$29,2,FALSE),0)</f>
        <v>0</v>
      </c>
      <c r="AL100" s="921" t="str">
        <f t="shared" ca="1" si="219"/>
        <v/>
      </c>
      <c r="AM100" s="921" t="str">
        <f t="shared" ca="1" si="220"/>
        <v/>
      </c>
      <c r="AN100" s="921"/>
      <c r="AO100" s="77" t="str">
        <f t="shared" ca="1" si="221"/>
        <v/>
      </c>
      <c r="AP100" s="93">
        <f ca="1">IFERROR(VLOOKUP(AO100,'（様式１号）３整理番号表'!$P$5:$R$29,2,FALSE),0)</f>
        <v>0</v>
      </c>
      <c r="AQ100" s="924" t="str">
        <f t="shared" ca="1" si="222"/>
        <v/>
      </c>
      <c r="AR100" s="93">
        <f t="shared" ca="1" si="223"/>
        <v>0</v>
      </c>
      <c r="AS100" s="924" t="str">
        <f t="shared" ca="1" si="224"/>
        <v/>
      </c>
      <c r="AT100" s="40" t="str">
        <f t="shared" ca="1" si="225"/>
        <v/>
      </c>
      <c r="AU100" s="93" t="str">
        <f t="shared" ca="1" si="226"/>
        <v/>
      </c>
      <c r="AV100" s="923" t="str">
        <f t="shared" ca="1" si="227"/>
        <v/>
      </c>
      <c r="AW100" s="926" t="str">
        <f t="shared" ca="1" si="228"/>
        <v/>
      </c>
      <c r="AX100" s="925" t="str">
        <f t="shared" ca="1" si="229"/>
        <v/>
      </c>
      <c r="AY100" s="925" t="str">
        <f t="shared" ca="1" si="229"/>
        <v/>
      </c>
      <c r="AZ100" s="925" t="str">
        <f t="shared" ca="1" si="229"/>
        <v/>
      </c>
      <c r="BA100" s="925" t="str">
        <f t="shared" ca="1" si="229"/>
        <v/>
      </c>
      <c r="BB100" s="925" t="str">
        <f t="shared" ca="1" si="230"/>
        <v/>
      </c>
      <c r="BC100" s="925" t="str">
        <f t="shared" ca="1" si="231"/>
        <v/>
      </c>
      <c r="BD100" s="925" t="str">
        <f t="shared" ca="1" si="231"/>
        <v/>
      </c>
      <c r="BE100" s="925" t="str">
        <f t="shared" ca="1" si="231"/>
        <v/>
      </c>
      <c r="BF100" s="77" t="str">
        <f t="shared" ca="1" si="232"/>
        <v/>
      </c>
      <c r="BG100" s="924" t="str">
        <f t="shared" ca="1" si="233"/>
        <v/>
      </c>
      <c r="BH100" s="94">
        <f ca="1">IF(BF100&lt;&gt;"",INDEX('（様式１号）３整理番号表'!$AB$7:$AQ$12,MATCH(BF100,'（様式１号）３整理番号表'!$AA$7:$AA$12,0),MATCH(BG100,'（様式１号）３整理番号表'!$AB$6:$AQ$6,0)),0)</f>
        <v>0</v>
      </c>
      <c r="BI100" s="921" t="str">
        <f t="shared" ca="1" si="234"/>
        <v/>
      </c>
      <c r="BJ100" s="922" t="str">
        <f t="shared" ca="1" si="235"/>
        <v/>
      </c>
      <c r="BK100" s="926" t="str">
        <f t="shared" ca="1" si="236"/>
        <v/>
      </c>
      <c r="BL100" s="922" t="str">
        <f t="shared" ca="1" si="237"/>
        <v/>
      </c>
      <c r="BM100" s="79" t="str">
        <f t="shared" ca="1" si="238"/>
        <v/>
      </c>
      <c r="BN100" s="82" t="str">
        <f t="shared" ca="1" si="239"/>
        <v/>
      </c>
      <c r="BO100" s="83" t="str">
        <f t="shared" ca="1" si="240"/>
        <v/>
      </c>
      <c r="BP100" s="84" t="str">
        <f t="shared" ca="1" si="241"/>
        <v/>
      </c>
      <c r="BQ100" s="82" t="str">
        <f t="shared" ca="1" si="242"/>
        <v/>
      </c>
      <c r="BR100" s="97" t="str">
        <f t="shared" ca="1" si="243"/>
        <v/>
      </c>
      <c r="BS100" s="95" t="str">
        <f t="shared" ca="1" si="244"/>
        <v/>
      </c>
      <c r="BT100" s="184" t="str">
        <f t="shared" ca="1" si="245"/>
        <v/>
      </c>
      <c r="BU100" s="611" t="str">
        <f t="shared" ca="1" si="246"/>
        <v/>
      </c>
      <c r="BV100" s="77" t="str">
        <f t="shared" ca="1" si="247"/>
        <v/>
      </c>
      <c r="BW100" s="85" t="str">
        <f t="shared" ca="1" si="248"/>
        <v/>
      </c>
      <c r="BX100" s="86" t="str">
        <f t="shared" ca="1" si="249"/>
        <v/>
      </c>
      <c r="BY100" s="231">
        <f ca="1">IF('ポイント要件確認等（個別表）'!AD100=1,ROUNDDOWN('ポイント要件確認等（個別表）'!AV100,-3),IF('ポイント要件確認等（個別表）'!AD100=2,ROUNDDOWN('ポイント要件確認等（個別表）'!BH100,-3),IF('ポイント要件確認等（個別表）'!AD100=3,ROUNDDOWN('ポイント要件確認等（個別表）'!BT100,-3),0)))</f>
        <v>0</v>
      </c>
      <c r="BZ100" s="86" t="str">
        <f t="shared" ca="1" si="250"/>
        <v/>
      </c>
      <c r="CA100" s="232" t="str">
        <f t="shared" ca="1" si="251"/>
        <v/>
      </c>
      <c r="CB100" s="232">
        <f t="shared" ca="1" si="252"/>
        <v>0</v>
      </c>
      <c r="CC100" s="86" t="str">
        <f t="shared" ca="1" si="253"/>
        <v/>
      </c>
      <c r="CD100" s="86" t="str">
        <f t="shared" ca="1" si="254"/>
        <v/>
      </c>
      <c r="CE100" s="609"/>
      <c r="CF100" s="86" t="str">
        <f t="shared" ca="1" si="255"/>
        <v/>
      </c>
      <c r="CG100" s="185" t="str">
        <f t="shared" ca="1" si="256"/>
        <v/>
      </c>
      <c r="CH100" s="246" t="str">
        <f t="shared" ca="1" si="257"/>
        <v>含税額</v>
      </c>
      <c r="CI100" s="247" t="str">
        <f t="shared" ca="1" si="258"/>
        <v/>
      </c>
      <c r="CJ100" s="87" t="str">
        <f ca="1">IFERROR(IF(INDIRECT("'("&amp;'２個別表'!EO100&amp;")'!AR"&amp;84+EP100)&lt;&gt;1,"",1),"")</f>
        <v/>
      </c>
      <c r="CK100" s="244" t="str">
        <f t="shared" ca="1" si="259"/>
        <v/>
      </c>
      <c r="CL100" s="235" t="str">
        <f t="shared" ca="1" si="260"/>
        <v/>
      </c>
      <c r="CM100" s="239" t="str">
        <f t="shared" ca="1" si="261"/>
        <v/>
      </c>
      <c r="CN100" s="77" t="str">
        <f t="shared" ca="1" si="262"/>
        <v/>
      </c>
      <c r="CO100" s="93" t="str">
        <f ca="1">IFERROR(VLOOKUP(CN100,'（様式１号）３整理番号表'!$T$5:$V$15,2,FALSE),"")</f>
        <v/>
      </c>
      <c r="CP100" s="924" t="str">
        <f t="shared" ca="1" si="263"/>
        <v/>
      </c>
      <c r="CQ100" s="93" t="str">
        <f ca="1">IFERROR(VLOOKUP(CP100,'（様式１号）３整理番号表'!$T$19:$V$24,2,FALSE),"")</f>
        <v/>
      </c>
      <c r="CR100" s="924" t="str">
        <f ca="1">IFERROR(IF(INDIRECT("'("&amp;'２個別表'!EO100&amp;")'!AV"&amp;84+EP100)&lt;&gt;1,"",1),"")</f>
        <v/>
      </c>
      <c r="CS100" s="232">
        <f t="shared" ca="1" si="264"/>
        <v>0</v>
      </c>
      <c r="CT100" s="248">
        <f t="shared" ca="1" si="265"/>
        <v>0</v>
      </c>
      <c r="CU100" s="376" t="str">
        <f ca="1">IF(ER100="補強",IF(COUNTIFS($Z$11:Z100,Z100,$W$11:W100,1)=1,"１①",""),IF(COUNTIFS($Z$11:Z100,Z100,$W$11:W100,2)=1,"２①",""))</f>
        <v/>
      </c>
      <c r="CV100" s="57" t="str">
        <f t="shared" ca="1" si="266"/>
        <v/>
      </c>
      <c r="CW100" s="927" t="str">
        <f t="shared" ca="1" si="267"/>
        <v/>
      </c>
      <c r="CX100" s="256" t="str">
        <f t="shared" ca="1" si="268"/>
        <v/>
      </c>
      <c r="CY100" s="256" t="str">
        <f t="shared" ca="1" si="269"/>
        <v/>
      </c>
      <c r="CZ100" s="256" t="str">
        <f t="shared" ca="1" si="270"/>
        <v/>
      </c>
      <c r="DA100" s="256" t="str">
        <f t="shared" ca="1" si="271"/>
        <v/>
      </c>
      <c r="DB100" s="316" t="str">
        <f ca="1">IFERROR(VLOOKUP($CU100,'（様式１号）３整理番号表'!$Z$19:$AB$32,3,FALSE),"")</f>
        <v/>
      </c>
      <c r="DC100" s="259" t="str">
        <f t="shared" ca="1" si="272"/>
        <v>-</v>
      </c>
      <c r="DD100" s="618" t="str">
        <f t="shared" ca="1" si="273"/>
        <v/>
      </c>
      <c r="DE100" s="321" t="str">
        <f ca="1">IF(AND(AO100=18,AS100=1),IF(COUNTIFS($Y$11:Y100,Y100,$AS$11:AS100,1)=1,"２②",""),IF($CU100="１①",INDEX(INDIRECT("'("&amp;$EO100&amp;")'!AR116:BB116"),1,MATCH(INDIRECT("'("&amp;$EO100&amp;")'!C118"),INDIRECT("'("&amp;$EO100&amp;")'!AR119:BB119"),0)),""))</f>
        <v/>
      </c>
      <c r="DF100" s="324" t="str">
        <f t="shared" ca="1" si="274"/>
        <v/>
      </c>
      <c r="DG100" s="313" t="str">
        <f t="shared" ca="1" si="275"/>
        <v/>
      </c>
      <c r="DH100" s="313" t="str">
        <f t="shared" ca="1" si="276"/>
        <v/>
      </c>
      <c r="DI100" s="313" t="str">
        <f t="shared" ca="1" si="277"/>
        <v/>
      </c>
      <c r="DJ100" s="313" t="str">
        <f t="shared" ca="1" si="278"/>
        <v/>
      </c>
      <c r="DK100" s="328" t="str">
        <f t="shared" ca="1" si="279"/>
        <v/>
      </c>
      <c r="DL100" s="334" t="str">
        <f t="shared" ca="1" si="280"/>
        <v/>
      </c>
      <c r="DM100" s="915" t="str">
        <f t="shared" ca="1" si="281"/>
        <v/>
      </c>
      <c r="DN100" s="15"/>
      <c r="DO100" s="324"/>
      <c r="DP100" s="16"/>
      <c r="DQ100" s="16"/>
      <c r="DR100" s="16"/>
      <c r="DS100" s="16"/>
      <c r="DT100" s="318" t="str">
        <f>IFERROR(VLOOKUP($DN100,'（様式１号）３整理番号表'!$Z$19:$AB$32,3,FALSE),"")</f>
        <v/>
      </c>
      <c r="DU100" s="259" t="str">
        <f t="shared" si="282"/>
        <v/>
      </c>
      <c r="DV100" s="14"/>
      <c r="DW100" s="17" t="str">
        <f t="shared" ca="1" si="283"/>
        <v/>
      </c>
      <c r="DX100" s="88" t="str">
        <f t="shared" ca="1" si="301"/>
        <v/>
      </c>
      <c r="DZ100" s="339">
        <f t="shared" ca="1" si="303"/>
        <v>0</v>
      </c>
      <c r="EA100" s="339">
        <f t="shared" ca="1" si="303"/>
        <v>0</v>
      </c>
      <c r="EB100" s="339">
        <f t="shared" ca="1" si="303"/>
        <v>0</v>
      </c>
      <c r="EC100" s="339">
        <f t="shared" ca="1" si="303"/>
        <v>0</v>
      </c>
      <c r="ED100" s="339">
        <f t="shared" ca="1" si="303"/>
        <v>0</v>
      </c>
      <c r="EE100" s="339">
        <f t="shared" ca="1" si="303"/>
        <v>0</v>
      </c>
      <c r="EF100" s="339">
        <f t="shared" ca="1" si="303"/>
        <v>0</v>
      </c>
      <c r="EG100" s="339">
        <f t="shared" ca="1" si="303"/>
        <v>0</v>
      </c>
      <c r="EH100" s="339">
        <f t="shared" ca="1" si="303"/>
        <v>0</v>
      </c>
      <c r="EI100" s="339">
        <f t="shared" ca="1" si="303"/>
        <v>0</v>
      </c>
      <c r="EJ100" s="339">
        <f t="shared" ca="1" si="303"/>
        <v>0</v>
      </c>
      <c r="EK100" s="339">
        <f t="shared" ca="1" si="303"/>
        <v>0</v>
      </c>
      <c r="EL100" s="339">
        <f t="shared" ca="1" si="303"/>
        <v>0</v>
      </c>
      <c r="EM100" s="339">
        <f t="shared" ca="1" si="303"/>
        <v>0</v>
      </c>
      <c r="EO100" s="919" t="str">
        <f t="shared" ca="1" si="189"/>
        <v/>
      </c>
      <c r="EP100" s="919" t="str">
        <f t="shared" ca="1" si="285"/>
        <v/>
      </c>
      <c r="EQ100" s="919" t="str">
        <f t="shared" ca="1" si="286"/>
        <v/>
      </c>
      <c r="ER100" s="919" t="str">
        <f t="shared" ca="1" si="287"/>
        <v/>
      </c>
      <c r="ES100" s="919" t="str">
        <f ca="1">IFERROR(INDEX('郵便番号（石川県）'!$A$3:$F$2574,MATCH(INDIRECT("'("&amp;EO100&amp;")'!E7"),'郵便番号（石川県）'!$A$3:$A$2574,0),6),"")</f>
        <v/>
      </c>
      <c r="ET100" s="919" t="str">
        <f ca="1">IFERROR(INDEX('郵便番号（石川県）'!$A$3:$F$2574,MATCH(INDIRECT("'("&amp;$EO100&amp;")'!E7"),'郵便番号（石川県）'!$A$3:$A$2574,0),5),"")</f>
        <v/>
      </c>
      <c r="EU100" s="919" t="str">
        <f t="shared" ca="1" si="288"/>
        <v/>
      </c>
      <c r="EV100" s="919" t="str">
        <f t="shared" ca="1" si="289"/>
        <v/>
      </c>
      <c r="EW100" s="919" t="str">
        <f t="shared" ca="1" si="290"/>
        <v/>
      </c>
      <c r="EX100" s="919" t="str">
        <f t="shared" ca="1" si="291"/>
        <v/>
      </c>
      <c r="EY100" s="919" t="str">
        <f t="shared" ca="1" si="292"/>
        <v/>
      </c>
      <c r="EZ100" s="919" t="str">
        <f t="shared" ca="1" si="293"/>
        <v/>
      </c>
      <c r="FA100" s="919" t="str">
        <f t="shared" ca="1" si="294"/>
        <v/>
      </c>
      <c r="FB100" s="919" t="str">
        <f t="shared" ca="1" si="295"/>
        <v/>
      </c>
      <c r="FC100" s="919" t="str">
        <f t="shared" ca="1" si="296"/>
        <v/>
      </c>
      <c r="FD100" s="627" t="str">
        <f t="shared" ca="1" si="297"/>
        <v/>
      </c>
      <c r="FE100" s="630">
        <v>90</v>
      </c>
      <c r="FF100" s="299" t="str">
        <f t="shared" ca="1" si="298"/>
        <v/>
      </c>
      <c r="FG100" s="993" t="str">
        <f t="shared" ca="1" si="299"/>
        <v/>
      </c>
      <c r="FH100" s="919" t="str">
        <f t="shared" ca="1" si="300"/>
        <v/>
      </c>
      <c r="FI100" s="299">
        <f ca="1">COUNTIF($FH$11:FH100,"■")</f>
        <v>0</v>
      </c>
    </row>
    <row r="101" spans="1:165" ht="34.5" customHeight="1">
      <c r="A101" s="445">
        <f t="shared" ca="1" si="203"/>
        <v>0</v>
      </c>
      <c r="B101" s="446">
        <f>IF(R101&lt;&gt;"",IF(COUNTIF(R$11:R101,R101)=1,MAX(B$11:B100)+1,INDEX(B$11:B100,MATCH(R101,R$11:R100,0),1)),0)</f>
        <v>1</v>
      </c>
      <c r="C101" s="446">
        <f ca="1">IF(T101&lt;&gt;"",IF(COUNTIF(T$11:T101,T101)=1,MAX(C$11:C100)+1,INDEX(C$11:C100,MATCH(T101,T$11:T100,0),1)),0)</f>
        <v>0</v>
      </c>
      <c r="D101" s="446">
        <f ca="1">IF(U101&lt;&gt;"",IF(COUNTIF(U$11:U101,U101)=1,MAX(D$11:D100)+1,INDEX(D$11:D100,MATCH(U101,U$11:U100,0),1)),0)</f>
        <v>0</v>
      </c>
      <c r="E101" s="446">
        <f ca="1">IF(S101&lt;&gt;"",IF(COUNTIF(S$11:S101,S101)=1,MAX(E$11:E100)+1,INDEX(E$11:E100,MATCH(S101,S$11:S100,0),1)),0)</f>
        <v>0</v>
      </c>
      <c r="F101" s="446">
        <f ca="1">IF(Z101&lt;&gt;"",IF(COUNTIF(Z$11:Z101,Z101)=1,MAX(F$11:F100)+1,INDEX(F$11:F100,MATCH(Z101,Z$11:Z100,0),1)),0)</f>
        <v>0</v>
      </c>
      <c r="G101" s="447" cm="1">
        <f t="array" aca="1" ref="G101" ca="1">IF(Z101&lt;&gt;"",IF(COUNTIFS(Z$11:Z101,Z101,W$11:W101,W101)=1,MAX(G$11:G100)+1,INDEX(G$11:G100,MATCH(Z101&amp;W101,Z$11:Z100&amp;W$11:W101,0),1)),0)</f>
        <v>0</v>
      </c>
      <c r="H101" s="447">
        <f t="shared" ca="1" si="204"/>
        <v>0</v>
      </c>
      <c r="I101" s="447">
        <f ca="1">IF(T101="",0,IF(COUNTIF(T$11:T101,T101)=1,1,0))</f>
        <v>0</v>
      </c>
      <c r="J101" s="447">
        <f ca="1">IF(U101="",0,IF(COUNTIF(U$11:U101,U101)=1,1,0))</f>
        <v>0</v>
      </c>
      <c r="K101" s="447">
        <f ca="1">IF(S101="",0,IF(COUNTIF(S$11:S101,S101)=1,1,0))</f>
        <v>0</v>
      </c>
      <c r="L101" s="446">
        <f ca="1">IF(Z101="",0,IF(COUNTIF(Z$11:Z101,Z101)=1,1,0))</f>
        <v>0</v>
      </c>
      <c r="M101" s="767">
        <f ca="1">IF($W101=2,IF(COUNTIFS($W$11:$W101,2,$Z$11:$Z101,$Z101)=1,1,0),0)</f>
        <v>0</v>
      </c>
      <c r="N101" s="767">
        <f ca="1">IF($W101=1,IF(COUNTIFS($W$11:$W101,2,$Z$11:$Z101,$Z101)=1,1,0),0)</f>
        <v>0</v>
      </c>
      <c r="O101" s="446">
        <f ca="1">IF(H101=0,0,IF(COUNTIF(Z$11:Z101,Z101)=1,1,0))</f>
        <v>0</v>
      </c>
      <c r="P101" s="448" t="str">
        <f t="shared" ca="1" si="205"/>
        <v>石川県</v>
      </c>
      <c r="Q101" s="89">
        <f t="shared" ca="1" si="206"/>
        <v>91</v>
      </c>
      <c r="R101" s="170" t="s">
        <v>459</v>
      </c>
      <c r="S101" s="357" t="str">
        <f t="shared" ca="1" si="207"/>
        <v/>
      </c>
      <c r="T101" s="357" t="str">
        <f t="shared" ca="1" si="208"/>
        <v/>
      </c>
      <c r="U101" s="58" t="str">
        <f t="shared" ca="1" si="209"/>
        <v/>
      </c>
      <c r="V101" s="58" t="str">
        <f t="shared" ca="1" si="210"/>
        <v/>
      </c>
      <c r="W101" s="920" t="str">
        <f t="shared" ca="1" si="211"/>
        <v/>
      </c>
      <c r="X101" s="369">
        <f ca="1">IFERROR(VLOOKUP(W101,'（様式１号）３整理番号表'!$B$4:$H$5,2,FALSE),0)</f>
        <v>0</v>
      </c>
      <c r="Y101" s="768" t="str" cm="1">
        <f t="array" aca="1" ref="Y101" ca="1">IF(AND(D101=0,F101=0),"",IF(COUNTIF(D$11:D101,D101)=1,1,IF(COUNTIFS(D$11:D101,D101,F$11:F101,F101)=1,INDEX((D$11:D101,F$11:F101,Y$11:Y101),MATCH(_xlfn.MAXIFS(F$11:F100,D$11:D100,D101),$F$11:F101,0),1,3)+1,INDEX((D$11:D101,F$11:F101,Y$11:Y101),MATCH(D101&amp;F101,D$11:D101&amp;F$11:F101,0),1,3))))</f>
        <v/>
      </c>
      <c r="Z101" s="40" t="str">
        <f t="shared" ca="1" si="212"/>
        <v/>
      </c>
      <c r="AA101" s="924" t="str">
        <f t="shared" ca="1" si="213"/>
        <v/>
      </c>
      <c r="AB101" s="93">
        <f ca="1">IFERROR(VLOOKUP(AA101,'（様式１号）３整理番号表'!$B$10:$H$16,2,FALSE),0)</f>
        <v>0</v>
      </c>
      <c r="AC101" s="924" t="str">
        <f t="shared" ca="1" si="214"/>
        <v/>
      </c>
      <c r="AD101" s="924" t="str">
        <f t="shared" ca="1" si="215"/>
        <v/>
      </c>
      <c r="AE101" s="93">
        <f ca="1">IFERROR(VLOOKUP(AD101,'（様式１号）３整理番号表'!$B$21:$H$22,2,FALSE),0)</f>
        <v>0</v>
      </c>
      <c r="AF101" s="924" t="str">
        <f t="shared" ca="1" si="216"/>
        <v/>
      </c>
      <c r="AG101" s="93">
        <f ca="1">IFERROR(VLOOKUP(AF101,'（様式１号）３整理番号表'!$B$26:$H$31,2,FALSE),0)</f>
        <v>0</v>
      </c>
      <c r="AH101" s="924" t="str">
        <f t="shared" ca="1" si="217"/>
        <v/>
      </c>
      <c r="AI101" s="93">
        <f ca="1">IFERROR(VLOOKUP(AH101,'（様式１号）３整理番号表'!$J$5:$N$59,2,FALSE),0)</f>
        <v>0</v>
      </c>
      <c r="AJ101" s="77" t="str">
        <f t="shared" ca="1" si="218"/>
        <v/>
      </c>
      <c r="AK101" s="93">
        <f ca="1">IFERROR(VLOOKUP(AJ101,'（様式１号）３整理番号表'!$P$5:$R$29,2,FALSE),0)</f>
        <v>0</v>
      </c>
      <c r="AL101" s="921" t="str">
        <f t="shared" ca="1" si="219"/>
        <v/>
      </c>
      <c r="AM101" s="921" t="str">
        <f t="shared" ca="1" si="220"/>
        <v/>
      </c>
      <c r="AN101" s="921"/>
      <c r="AO101" s="77" t="str">
        <f t="shared" ca="1" si="221"/>
        <v/>
      </c>
      <c r="AP101" s="93">
        <f ca="1">IFERROR(VLOOKUP(AO101,'（様式１号）３整理番号表'!$P$5:$R$29,2,FALSE),0)</f>
        <v>0</v>
      </c>
      <c r="AQ101" s="924" t="str">
        <f t="shared" ca="1" si="222"/>
        <v/>
      </c>
      <c r="AR101" s="93">
        <f t="shared" ca="1" si="223"/>
        <v>0</v>
      </c>
      <c r="AS101" s="924" t="str">
        <f t="shared" ca="1" si="224"/>
        <v/>
      </c>
      <c r="AT101" s="40" t="str">
        <f t="shared" ca="1" si="225"/>
        <v/>
      </c>
      <c r="AU101" s="93" t="str">
        <f t="shared" ca="1" si="226"/>
        <v/>
      </c>
      <c r="AV101" s="923" t="str">
        <f t="shared" ca="1" si="227"/>
        <v/>
      </c>
      <c r="AW101" s="926" t="str">
        <f t="shared" ca="1" si="228"/>
        <v/>
      </c>
      <c r="AX101" s="925" t="str">
        <f t="shared" ca="1" si="229"/>
        <v/>
      </c>
      <c r="AY101" s="925" t="str">
        <f t="shared" ca="1" si="229"/>
        <v/>
      </c>
      <c r="AZ101" s="925" t="str">
        <f t="shared" ca="1" si="229"/>
        <v/>
      </c>
      <c r="BA101" s="925" t="str">
        <f t="shared" ca="1" si="229"/>
        <v/>
      </c>
      <c r="BB101" s="925" t="str">
        <f t="shared" ca="1" si="230"/>
        <v/>
      </c>
      <c r="BC101" s="925" t="str">
        <f t="shared" ca="1" si="231"/>
        <v/>
      </c>
      <c r="BD101" s="925" t="str">
        <f t="shared" ca="1" si="231"/>
        <v/>
      </c>
      <c r="BE101" s="925" t="str">
        <f t="shared" ca="1" si="231"/>
        <v/>
      </c>
      <c r="BF101" s="77" t="str">
        <f t="shared" ca="1" si="232"/>
        <v/>
      </c>
      <c r="BG101" s="924" t="str">
        <f t="shared" ca="1" si="233"/>
        <v/>
      </c>
      <c r="BH101" s="94">
        <f ca="1">IF(BF101&lt;&gt;"",INDEX('（様式１号）３整理番号表'!$AB$7:$AQ$12,MATCH(BF101,'（様式１号）３整理番号表'!$AA$7:$AA$12,0),MATCH(BG101,'（様式１号）３整理番号表'!$AB$6:$AQ$6,0)),0)</f>
        <v>0</v>
      </c>
      <c r="BI101" s="921" t="str">
        <f t="shared" ca="1" si="234"/>
        <v/>
      </c>
      <c r="BJ101" s="922" t="str">
        <f t="shared" ca="1" si="235"/>
        <v/>
      </c>
      <c r="BK101" s="926" t="str">
        <f t="shared" ca="1" si="236"/>
        <v/>
      </c>
      <c r="BL101" s="922" t="str">
        <f t="shared" ca="1" si="237"/>
        <v/>
      </c>
      <c r="BM101" s="79" t="str">
        <f t="shared" ca="1" si="238"/>
        <v/>
      </c>
      <c r="BN101" s="82" t="str">
        <f t="shared" ca="1" si="239"/>
        <v/>
      </c>
      <c r="BO101" s="83" t="str">
        <f t="shared" ca="1" si="240"/>
        <v/>
      </c>
      <c r="BP101" s="84" t="str">
        <f t="shared" ca="1" si="241"/>
        <v/>
      </c>
      <c r="BQ101" s="82" t="str">
        <f t="shared" ca="1" si="242"/>
        <v/>
      </c>
      <c r="BR101" s="97" t="str">
        <f t="shared" ca="1" si="243"/>
        <v/>
      </c>
      <c r="BS101" s="95" t="str">
        <f t="shared" ca="1" si="244"/>
        <v/>
      </c>
      <c r="BT101" s="184" t="str">
        <f t="shared" ca="1" si="245"/>
        <v/>
      </c>
      <c r="BU101" s="611" t="str">
        <f t="shared" ca="1" si="246"/>
        <v/>
      </c>
      <c r="BV101" s="77" t="str">
        <f t="shared" ca="1" si="247"/>
        <v/>
      </c>
      <c r="BW101" s="85" t="str">
        <f t="shared" ca="1" si="248"/>
        <v/>
      </c>
      <c r="BX101" s="86" t="str">
        <f t="shared" ca="1" si="249"/>
        <v/>
      </c>
      <c r="BY101" s="231">
        <f ca="1">IF('ポイント要件確認等（個別表）'!AD101=1,ROUNDDOWN('ポイント要件確認等（個別表）'!AV101,-3),IF('ポイント要件確認等（個別表）'!AD101=2,ROUNDDOWN('ポイント要件確認等（個別表）'!BH101,-3),IF('ポイント要件確認等（個別表）'!AD101=3,ROUNDDOWN('ポイント要件確認等（個別表）'!BT101,-3),0)))</f>
        <v>0</v>
      </c>
      <c r="BZ101" s="86" t="str">
        <f t="shared" ca="1" si="250"/>
        <v/>
      </c>
      <c r="CA101" s="232" t="str">
        <f t="shared" ca="1" si="251"/>
        <v/>
      </c>
      <c r="CB101" s="232">
        <f t="shared" ca="1" si="252"/>
        <v>0</v>
      </c>
      <c r="CC101" s="86" t="str">
        <f t="shared" ca="1" si="253"/>
        <v/>
      </c>
      <c r="CD101" s="86" t="str">
        <f t="shared" ca="1" si="254"/>
        <v/>
      </c>
      <c r="CE101" s="609"/>
      <c r="CF101" s="86" t="str">
        <f t="shared" ca="1" si="255"/>
        <v/>
      </c>
      <c r="CG101" s="185" t="str">
        <f t="shared" ca="1" si="256"/>
        <v/>
      </c>
      <c r="CH101" s="246" t="str">
        <f t="shared" ca="1" si="257"/>
        <v>含税額</v>
      </c>
      <c r="CI101" s="247" t="str">
        <f t="shared" ca="1" si="258"/>
        <v/>
      </c>
      <c r="CJ101" s="87" t="str">
        <f ca="1">IFERROR(IF(INDIRECT("'("&amp;'２個別表'!EO101&amp;")'!AR"&amp;84+EP101)&lt;&gt;1,"",1),"")</f>
        <v/>
      </c>
      <c r="CK101" s="244" t="str">
        <f t="shared" ca="1" si="259"/>
        <v/>
      </c>
      <c r="CL101" s="235" t="str">
        <f t="shared" ca="1" si="260"/>
        <v/>
      </c>
      <c r="CM101" s="239" t="str">
        <f t="shared" ca="1" si="261"/>
        <v/>
      </c>
      <c r="CN101" s="77" t="str">
        <f t="shared" ca="1" si="262"/>
        <v/>
      </c>
      <c r="CO101" s="93" t="str">
        <f ca="1">IFERROR(VLOOKUP(CN101,'（様式１号）３整理番号表'!$T$5:$V$15,2,FALSE),"")</f>
        <v/>
      </c>
      <c r="CP101" s="924" t="str">
        <f t="shared" ca="1" si="263"/>
        <v/>
      </c>
      <c r="CQ101" s="93" t="str">
        <f ca="1">IFERROR(VLOOKUP(CP101,'（様式１号）３整理番号表'!$T$19:$V$24,2,FALSE),"")</f>
        <v/>
      </c>
      <c r="CR101" s="924" t="str">
        <f ca="1">IFERROR(IF(INDIRECT("'("&amp;'２個別表'!EO101&amp;")'!AV"&amp;84+EP101)&lt;&gt;1,"",1),"")</f>
        <v/>
      </c>
      <c r="CS101" s="232">
        <f t="shared" ca="1" si="264"/>
        <v>0</v>
      </c>
      <c r="CT101" s="248">
        <f t="shared" ca="1" si="265"/>
        <v>0</v>
      </c>
      <c r="CU101" s="376" t="str">
        <f ca="1">IF(ER101="補強",IF(COUNTIFS($Z$11:Z101,Z101,$W$11:W101,1)=1,"１①",""),IF(COUNTIFS($Z$11:Z101,Z101,$W$11:W101,2)=1,"２①",""))</f>
        <v/>
      </c>
      <c r="CV101" s="57" t="str">
        <f t="shared" ca="1" si="266"/>
        <v/>
      </c>
      <c r="CW101" s="927" t="str">
        <f t="shared" ca="1" si="267"/>
        <v/>
      </c>
      <c r="CX101" s="256" t="str">
        <f t="shared" ca="1" si="268"/>
        <v/>
      </c>
      <c r="CY101" s="256" t="str">
        <f t="shared" ca="1" si="269"/>
        <v/>
      </c>
      <c r="CZ101" s="256" t="str">
        <f t="shared" ca="1" si="270"/>
        <v/>
      </c>
      <c r="DA101" s="256" t="str">
        <f t="shared" ca="1" si="271"/>
        <v/>
      </c>
      <c r="DB101" s="316" t="str">
        <f ca="1">IFERROR(VLOOKUP($CU101,'（様式１号）３整理番号表'!$Z$19:$AB$32,3,FALSE),"")</f>
        <v/>
      </c>
      <c r="DC101" s="259" t="str">
        <f t="shared" ca="1" si="272"/>
        <v>-</v>
      </c>
      <c r="DD101" s="618" t="str">
        <f t="shared" ca="1" si="273"/>
        <v/>
      </c>
      <c r="DE101" s="321" t="str">
        <f ca="1">IF(AND(AO101=18,AS101=1),IF(COUNTIFS($Y$11:Y101,Y101,$AS$11:AS101,1)=1,"２②",""),IF($CU101="１①",INDEX(INDIRECT("'("&amp;$EO101&amp;")'!AR116:BB116"),1,MATCH(INDIRECT("'("&amp;$EO101&amp;")'!C118"),INDIRECT("'("&amp;$EO101&amp;")'!AR119:BB119"),0)),""))</f>
        <v/>
      </c>
      <c r="DF101" s="324" t="str">
        <f t="shared" ca="1" si="274"/>
        <v/>
      </c>
      <c r="DG101" s="313" t="str">
        <f t="shared" ca="1" si="275"/>
        <v/>
      </c>
      <c r="DH101" s="313" t="str">
        <f t="shared" ca="1" si="276"/>
        <v/>
      </c>
      <c r="DI101" s="313" t="str">
        <f t="shared" ca="1" si="277"/>
        <v/>
      </c>
      <c r="DJ101" s="313" t="str">
        <f t="shared" ca="1" si="278"/>
        <v/>
      </c>
      <c r="DK101" s="328" t="str">
        <f t="shared" ca="1" si="279"/>
        <v/>
      </c>
      <c r="DL101" s="334" t="str">
        <f t="shared" ca="1" si="280"/>
        <v/>
      </c>
      <c r="DM101" s="915" t="str">
        <f t="shared" ca="1" si="281"/>
        <v/>
      </c>
      <c r="DN101" s="15"/>
      <c r="DO101" s="324"/>
      <c r="DP101" s="16"/>
      <c r="DQ101" s="16"/>
      <c r="DR101" s="16"/>
      <c r="DS101" s="16"/>
      <c r="DT101" s="318" t="str">
        <f>IFERROR(VLOOKUP($DN101,'（様式１号）３整理番号表'!$Z$19:$AB$32,3,FALSE),"")</f>
        <v/>
      </c>
      <c r="DU101" s="259" t="str">
        <f t="shared" si="282"/>
        <v/>
      </c>
      <c r="DV101" s="14"/>
      <c r="DW101" s="17" t="str">
        <f t="shared" ca="1" si="283"/>
        <v/>
      </c>
      <c r="DX101" s="88" t="str">
        <f t="shared" ca="1" si="301"/>
        <v/>
      </c>
      <c r="DZ101" s="339">
        <f t="shared" ca="1" si="303"/>
        <v>0</v>
      </c>
      <c r="EA101" s="339">
        <f t="shared" ca="1" si="303"/>
        <v>0</v>
      </c>
      <c r="EB101" s="339">
        <f t="shared" ca="1" si="303"/>
        <v>0</v>
      </c>
      <c r="EC101" s="339">
        <f t="shared" ca="1" si="303"/>
        <v>0</v>
      </c>
      <c r="ED101" s="339">
        <f t="shared" ca="1" si="303"/>
        <v>0</v>
      </c>
      <c r="EE101" s="339">
        <f t="shared" ca="1" si="303"/>
        <v>0</v>
      </c>
      <c r="EF101" s="339">
        <f t="shared" ca="1" si="303"/>
        <v>0</v>
      </c>
      <c r="EG101" s="339">
        <f t="shared" ca="1" si="303"/>
        <v>0</v>
      </c>
      <c r="EH101" s="339">
        <f t="shared" ca="1" si="303"/>
        <v>0</v>
      </c>
      <c r="EI101" s="339">
        <f t="shared" ca="1" si="303"/>
        <v>0</v>
      </c>
      <c r="EJ101" s="339">
        <f t="shared" ca="1" si="303"/>
        <v>0</v>
      </c>
      <c r="EK101" s="339">
        <f t="shared" ca="1" si="303"/>
        <v>0</v>
      </c>
      <c r="EL101" s="339">
        <f t="shared" ca="1" si="303"/>
        <v>0</v>
      </c>
      <c r="EM101" s="339">
        <f t="shared" ca="1" si="303"/>
        <v>0</v>
      </c>
      <c r="EO101" s="919" t="str">
        <f t="shared" ca="1" si="189"/>
        <v/>
      </c>
      <c r="EP101" s="919" t="str">
        <f t="shared" ca="1" si="285"/>
        <v/>
      </c>
      <c r="EQ101" s="919" t="str">
        <f t="shared" ca="1" si="286"/>
        <v/>
      </c>
      <c r="ER101" s="919" t="str">
        <f t="shared" ca="1" si="287"/>
        <v/>
      </c>
      <c r="ES101" s="919" t="str">
        <f ca="1">IFERROR(INDEX('郵便番号（石川県）'!$A$3:$F$2574,MATCH(INDIRECT("'("&amp;EO101&amp;")'!E7"),'郵便番号（石川県）'!$A$3:$A$2574,0),6),"")</f>
        <v/>
      </c>
      <c r="ET101" s="919" t="str">
        <f ca="1">IFERROR(INDEX('郵便番号（石川県）'!$A$3:$F$2574,MATCH(INDIRECT("'("&amp;$EO101&amp;")'!E7"),'郵便番号（石川県）'!$A$3:$A$2574,0),5),"")</f>
        <v/>
      </c>
      <c r="EU101" s="919" t="str">
        <f t="shared" ca="1" si="288"/>
        <v/>
      </c>
      <c r="EV101" s="919" t="str">
        <f t="shared" ca="1" si="289"/>
        <v/>
      </c>
      <c r="EW101" s="919" t="str">
        <f t="shared" ca="1" si="290"/>
        <v/>
      </c>
      <c r="EX101" s="919" t="str">
        <f t="shared" ca="1" si="291"/>
        <v/>
      </c>
      <c r="EY101" s="919" t="str">
        <f t="shared" ca="1" si="292"/>
        <v/>
      </c>
      <c r="EZ101" s="919" t="str">
        <f t="shared" ca="1" si="293"/>
        <v/>
      </c>
      <c r="FA101" s="919" t="str">
        <f t="shared" ca="1" si="294"/>
        <v/>
      </c>
      <c r="FB101" s="919" t="str">
        <f t="shared" ca="1" si="295"/>
        <v/>
      </c>
      <c r="FC101" s="919" t="str">
        <f t="shared" ca="1" si="296"/>
        <v/>
      </c>
      <c r="FD101" s="627" t="str">
        <f t="shared" ca="1" si="297"/>
        <v/>
      </c>
      <c r="FE101" s="630">
        <v>91</v>
      </c>
      <c r="FF101" s="299" t="str">
        <f t="shared" ca="1" si="298"/>
        <v/>
      </c>
      <c r="FG101" s="993" t="str">
        <f t="shared" ca="1" si="299"/>
        <v/>
      </c>
      <c r="FH101" s="919" t="str">
        <f t="shared" ca="1" si="300"/>
        <v/>
      </c>
      <c r="FI101" s="299">
        <f ca="1">COUNTIF($FH$11:FH101,"■")</f>
        <v>0</v>
      </c>
    </row>
    <row r="102" spans="1:165" ht="34.5" customHeight="1">
      <c r="A102" s="445">
        <f t="shared" ca="1" si="203"/>
        <v>0</v>
      </c>
      <c r="B102" s="446">
        <f>IF(R102&lt;&gt;"",IF(COUNTIF(R$11:R102,R102)=1,MAX(B$11:B101)+1,INDEX(B$11:B101,MATCH(R102,R$11:R101,0),1)),0)</f>
        <v>1</v>
      </c>
      <c r="C102" s="446">
        <f ca="1">IF(T102&lt;&gt;"",IF(COUNTIF(T$11:T102,T102)=1,MAX(C$11:C101)+1,INDEX(C$11:C101,MATCH(T102,T$11:T101,0),1)),0)</f>
        <v>0</v>
      </c>
      <c r="D102" s="446">
        <f ca="1">IF(U102&lt;&gt;"",IF(COUNTIF(U$11:U102,U102)=1,MAX(D$11:D101)+1,INDEX(D$11:D101,MATCH(U102,U$11:U101,0),1)),0)</f>
        <v>0</v>
      </c>
      <c r="E102" s="446">
        <f ca="1">IF(S102&lt;&gt;"",IF(COUNTIF(S$11:S102,S102)=1,MAX(E$11:E101)+1,INDEX(E$11:E101,MATCH(S102,S$11:S101,0),1)),0)</f>
        <v>0</v>
      </c>
      <c r="F102" s="446">
        <f ca="1">IF(Z102&lt;&gt;"",IF(COUNTIF(Z$11:Z102,Z102)=1,MAX(F$11:F101)+1,INDEX(F$11:F101,MATCH(Z102,Z$11:Z101,0),1)),0)</f>
        <v>0</v>
      </c>
      <c r="G102" s="447" cm="1">
        <f t="array" aca="1" ref="G102" ca="1">IF(Z102&lt;&gt;"",IF(COUNTIFS(Z$11:Z102,Z102,W$11:W102,W102)=1,MAX(G$11:G101)+1,INDEX(G$11:G101,MATCH(Z102&amp;W102,Z$11:Z101&amp;W$11:W102,0),1)),0)</f>
        <v>0</v>
      </c>
      <c r="H102" s="447">
        <f t="shared" ca="1" si="204"/>
        <v>0</v>
      </c>
      <c r="I102" s="447">
        <f ca="1">IF(T102="",0,IF(COUNTIF(T$11:T102,T102)=1,1,0))</f>
        <v>0</v>
      </c>
      <c r="J102" s="447">
        <f ca="1">IF(U102="",0,IF(COUNTIF(U$11:U102,U102)=1,1,0))</f>
        <v>0</v>
      </c>
      <c r="K102" s="447">
        <f ca="1">IF(S102="",0,IF(COUNTIF(S$11:S102,S102)=1,1,0))</f>
        <v>0</v>
      </c>
      <c r="L102" s="446">
        <f ca="1">IF(Z102="",0,IF(COUNTIF(Z$11:Z102,Z102)=1,1,0))</f>
        <v>0</v>
      </c>
      <c r="M102" s="767">
        <f ca="1">IF($W102=2,IF(COUNTIFS($W$11:$W102,2,$Z$11:$Z102,$Z102)=1,1,0),0)</f>
        <v>0</v>
      </c>
      <c r="N102" s="767">
        <f ca="1">IF($W102=1,IF(COUNTIFS($W$11:$W102,2,$Z$11:$Z102,$Z102)=1,1,0),0)</f>
        <v>0</v>
      </c>
      <c r="O102" s="446">
        <f ca="1">IF(H102=0,0,IF(COUNTIF(Z$11:Z102,Z102)=1,1,0))</f>
        <v>0</v>
      </c>
      <c r="P102" s="448" t="str">
        <f t="shared" ca="1" si="205"/>
        <v>石川県</v>
      </c>
      <c r="Q102" s="89">
        <f t="shared" ca="1" si="206"/>
        <v>92</v>
      </c>
      <c r="R102" s="170" t="s">
        <v>459</v>
      </c>
      <c r="S102" s="357" t="str">
        <f t="shared" ca="1" si="207"/>
        <v/>
      </c>
      <c r="T102" s="357" t="str">
        <f t="shared" ca="1" si="208"/>
        <v/>
      </c>
      <c r="U102" s="58" t="str">
        <f t="shared" ca="1" si="209"/>
        <v/>
      </c>
      <c r="V102" s="58" t="str">
        <f t="shared" ca="1" si="210"/>
        <v/>
      </c>
      <c r="W102" s="920" t="str">
        <f t="shared" ca="1" si="211"/>
        <v/>
      </c>
      <c r="X102" s="369">
        <f ca="1">IFERROR(VLOOKUP(W102,'（様式１号）３整理番号表'!$B$4:$H$5,2,FALSE),0)</f>
        <v>0</v>
      </c>
      <c r="Y102" s="768" t="str" cm="1">
        <f t="array" aca="1" ref="Y102" ca="1">IF(AND(D102=0,F102=0),"",IF(COUNTIF(D$11:D102,D102)=1,1,IF(COUNTIFS(D$11:D102,D102,F$11:F102,F102)=1,INDEX((D$11:D102,F$11:F102,Y$11:Y102),MATCH(_xlfn.MAXIFS(F$11:F101,D$11:D101,D102),$F$11:F102,0),1,3)+1,INDEX((D$11:D102,F$11:F102,Y$11:Y102),MATCH(D102&amp;F102,D$11:D102&amp;F$11:F102,0),1,3))))</f>
        <v/>
      </c>
      <c r="Z102" s="40" t="str">
        <f t="shared" ca="1" si="212"/>
        <v/>
      </c>
      <c r="AA102" s="924" t="str">
        <f t="shared" ca="1" si="213"/>
        <v/>
      </c>
      <c r="AB102" s="93">
        <f ca="1">IFERROR(VLOOKUP(AA102,'（様式１号）３整理番号表'!$B$10:$H$16,2,FALSE),0)</f>
        <v>0</v>
      </c>
      <c r="AC102" s="924" t="str">
        <f t="shared" ca="1" si="214"/>
        <v/>
      </c>
      <c r="AD102" s="924" t="str">
        <f t="shared" ca="1" si="215"/>
        <v/>
      </c>
      <c r="AE102" s="93">
        <f ca="1">IFERROR(VLOOKUP(AD102,'（様式１号）３整理番号表'!$B$21:$H$22,2,FALSE),0)</f>
        <v>0</v>
      </c>
      <c r="AF102" s="924" t="str">
        <f t="shared" ca="1" si="216"/>
        <v/>
      </c>
      <c r="AG102" s="93">
        <f ca="1">IFERROR(VLOOKUP(AF102,'（様式１号）３整理番号表'!$B$26:$H$31,2,FALSE),0)</f>
        <v>0</v>
      </c>
      <c r="AH102" s="924" t="str">
        <f t="shared" ca="1" si="217"/>
        <v/>
      </c>
      <c r="AI102" s="93">
        <f ca="1">IFERROR(VLOOKUP(AH102,'（様式１号）３整理番号表'!$J$5:$N$59,2,FALSE),0)</f>
        <v>0</v>
      </c>
      <c r="AJ102" s="77" t="str">
        <f t="shared" ca="1" si="218"/>
        <v/>
      </c>
      <c r="AK102" s="93">
        <f ca="1">IFERROR(VLOOKUP(AJ102,'（様式１号）３整理番号表'!$P$5:$R$29,2,FALSE),0)</f>
        <v>0</v>
      </c>
      <c r="AL102" s="921" t="str">
        <f t="shared" ca="1" si="219"/>
        <v/>
      </c>
      <c r="AM102" s="921" t="str">
        <f t="shared" ca="1" si="220"/>
        <v/>
      </c>
      <c r="AN102" s="921"/>
      <c r="AO102" s="77" t="str">
        <f t="shared" ca="1" si="221"/>
        <v/>
      </c>
      <c r="AP102" s="93">
        <f ca="1">IFERROR(VLOOKUP(AO102,'（様式１号）３整理番号表'!$P$5:$R$29,2,FALSE),0)</f>
        <v>0</v>
      </c>
      <c r="AQ102" s="924" t="str">
        <f t="shared" ca="1" si="222"/>
        <v/>
      </c>
      <c r="AR102" s="93">
        <f t="shared" ca="1" si="223"/>
        <v>0</v>
      </c>
      <c r="AS102" s="924" t="str">
        <f t="shared" ca="1" si="224"/>
        <v/>
      </c>
      <c r="AT102" s="40" t="str">
        <f t="shared" ca="1" si="225"/>
        <v/>
      </c>
      <c r="AU102" s="93" t="str">
        <f t="shared" ca="1" si="226"/>
        <v/>
      </c>
      <c r="AV102" s="923" t="str">
        <f t="shared" ca="1" si="227"/>
        <v/>
      </c>
      <c r="AW102" s="926" t="str">
        <f t="shared" ca="1" si="228"/>
        <v/>
      </c>
      <c r="AX102" s="925" t="str">
        <f t="shared" ca="1" si="229"/>
        <v/>
      </c>
      <c r="AY102" s="925" t="str">
        <f t="shared" ca="1" si="229"/>
        <v/>
      </c>
      <c r="AZ102" s="925" t="str">
        <f t="shared" ca="1" si="229"/>
        <v/>
      </c>
      <c r="BA102" s="925" t="str">
        <f t="shared" ca="1" si="229"/>
        <v/>
      </c>
      <c r="BB102" s="925" t="str">
        <f t="shared" ca="1" si="230"/>
        <v/>
      </c>
      <c r="BC102" s="925" t="str">
        <f t="shared" ca="1" si="231"/>
        <v/>
      </c>
      <c r="BD102" s="925" t="str">
        <f t="shared" ca="1" si="231"/>
        <v/>
      </c>
      <c r="BE102" s="925" t="str">
        <f t="shared" ca="1" si="231"/>
        <v/>
      </c>
      <c r="BF102" s="77" t="str">
        <f t="shared" ca="1" si="232"/>
        <v/>
      </c>
      <c r="BG102" s="924" t="str">
        <f t="shared" ca="1" si="233"/>
        <v/>
      </c>
      <c r="BH102" s="94">
        <f ca="1">IF(BF102&lt;&gt;"",INDEX('（様式１号）３整理番号表'!$AB$7:$AQ$12,MATCH(BF102,'（様式１号）３整理番号表'!$AA$7:$AA$12,0),MATCH(BG102,'（様式１号）３整理番号表'!$AB$6:$AQ$6,0)),0)</f>
        <v>0</v>
      </c>
      <c r="BI102" s="921" t="str">
        <f t="shared" ca="1" si="234"/>
        <v/>
      </c>
      <c r="BJ102" s="922" t="str">
        <f t="shared" ca="1" si="235"/>
        <v/>
      </c>
      <c r="BK102" s="926" t="str">
        <f t="shared" ca="1" si="236"/>
        <v/>
      </c>
      <c r="BL102" s="922" t="str">
        <f t="shared" ca="1" si="237"/>
        <v/>
      </c>
      <c r="BM102" s="79" t="str">
        <f t="shared" ca="1" si="238"/>
        <v/>
      </c>
      <c r="BN102" s="82" t="str">
        <f t="shared" ca="1" si="239"/>
        <v/>
      </c>
      <c r="BO102" s="83" t="str">
        <f t="shared" ca="1" si="240"/>
        <v/>
      </c>
      <c r="BP102" s="84" t="str">
        <f t="shared" ca="1" si="241"/>
        <v/>
      </c>
      <c r="BQ102" s="82" t="str">
        <f t="shared" ca="1" si="242"/>
        <v/>
      </c>
      <c r="BR102" s="97" t="str">
        <f t="shared" ca="1" si="243"/>
        <v/>
      </c>
      <c r="BS102" s="95" t="str">
        <f t="shared" ca="1" si="244"/>
        <v/>
      </c>
      <c r="BT102" s="184" t="str">
        <f t="shared" ca="1" si="245"/>
        <v/>
      </c>
      <c r="BU102" s="611" t="str">
        <f t="shared" ca="1" si="246"/>
        <v/>
      </c>
      <c r="BV102" s="77" t="str">
        <f t="shared" ca="1" si="247"/>
        <v/>
      </c>
      <c r="BW102" s="85" t="str">
        <f t="shared" ca="1" si="248"/>
        <v/>
      </c>
      <c r="BX102" s="86" t="str">
        <f t="shared" ca="1" si="249"/>
        <v/>
      </c>
      <c r="BY102" s="231">
        <f ca="1">IF('ポイント要件確認等（個別表）'!AD102=1,ROUNDDOWN('ポイント要件確認等（個別表）'!AV102,-3),IF('ポイント要件確認等（個別表）'!AD102=2,ROUNDDOWN('ポイント要件確認等（個別表）'!BH102,-3),IF('ポイント要件確認等（個別表）'!AD102=3,ROUNDDOWN('ポイント要件確認等（個別表）'!BT102,-3),0)))</f>
        <v>0</v>
      </c>
      <c r="BZ102" s="86" t="str">
        <f t="shared" ca="1" si="250"/>
        <v/>
      </c>
      <c r="CA102" s="232" t="str">
        <f t="shared" ca="1" si="251"/>
        <v/>
      </c>
      <c r="CB102" s="232">
        <f t="shared" ca="1" si="252"/>
        <v>0</v>
      </c>
      <c r="CC102" s="86" t="str">
        <f t="shared" ca="1" si="253"/>
        <v/>
      </c>
      <c r="CD102" s="86" t="str">
        <f t="shared" ca="1" si="254"/>
        <v/>
      </c>
      <c r="CE102" s="609"/>
      <c r="CF102" s="86" t="str">
        <f t="shared" ca="1" si="255"/>
        <v/>
      </c>
      <c r="CG102" s="185" t="str">
        <f t="shared" ca="1" si="256"/>
        <v/>
      </c>
      <c r="CH102" s="246" t="str">
        <f t="shared" ca="1" si="257"/>
        <v>含税額</v>
      </c>
      <c r="CI102" s="247" t="str">
        <f t="shared" ca="1" si="258"/>
        <v/>
      </c>
      <c r="CJ102" s="87" t="str">
        <f ca="1">IFERROR(IF(INDIRECT("'("&amp;'２個別表'!EO102&amp;")'!AR"&amp;84+EP102)&lt;&gt;1,"",1),"")</f>
        <v/>
      </c>
      <c r="CK102" s="244" t="str">
        <f t="shared" ca="1" si="259"/>
        <v/>
      </c>
      <c r="CL102" s="235" t="str">
        <f t="shared" ca="1" si="260"/>
        <v/>
      </c>
      <c r="CM102" s="239" t="str">
        <f t="shared" ca="1" si="261"/>
        <v/>
      </c>
      <c r="CN102" s="77" t="str">
        <f t="shared" ca="1" si="262"/>
        <v/>
      </c>
      <c r="CO102" s="93" t="str">
        <f ca="1">IFERROR(VLOOKUP(CN102,'（様式１号）３整理番号表'!$T$5:$V$15,2,FALSE),"")</f>
        <v/>
      </c>
      <c r="CP102" s="924" t="str">
        <f t="shared" ca="1" si="263"/>
        <v/>
      </c>
      <c r="CQ102" s="93" t="str">
        <f ca="1">IFERROR(VLOOKUP(CP102,'（様式１号）３整理番号表'!$T$19:$V$24,2,FALSE),"")</f>
        <v/>
      </c>
      <c r="CR102" s="924" t="str">
        <f ca="1">IFERROR(IF(INDIRECT("'("&amp;'２個別表'!EO102&amp;")'!AV"&amp;84+EP102)&lt;&gt;1,"",1),"")</f>
        <v/>
      </c>
      <c r="CS102" s="232">
        <f t="shared" ca="1" si="264"/>
        <v>0</v>
      </c>
      <c r="CT102" s="248">
        <f t="shared" ca="1" si="265"/>
        <v>0</v>
      </c>
      <c r="CU102" s="376" t="str">
        <f ca="1">IF(ER102="補強",IF(COUNTIFS($Z$11:Z102,Z102,$W$11:W102,1)=1,"１①",""),IF(COUNTIFS($Z$11:Z102,Z102,$W$11:W102,2)=1,"２①",""))</f>
        <v/>
      </c>
      <c r="CV102" s="57" t="str">
        <f t="shared" ca="1" si="266"/>
        <v/>
      </c>
      <c r="CW102" s="927" t="str">
        <f t="shared" ca="1" si="267"/>
        <v/>
      </c>
      <c r="CX102" s="256" t="str">
        <f t="shared" ca="1" si="268"/>
        <v/>
      </c>
      <c r="CY102" s="256" t="str">
        <f t="shared" ca="1" si="269"/>
        <v/>
      </c>
      <c r="CZ102" s="256" t="str">
        <f t="shared" ca="1" si="270"/>
        <v/>
      </c>
      <c r="DA102" s="256" t="str">
        <f t="shared" ca="1" si="271"/>
        <v/>
      </c>
      <c r="DB102" s="316" t="str">
        <f ca="1">IFERROR(VLOOKUP($CU102,'（様式１号）３整理番号表'!$Z$19:$AB$32,3,FALSE),"")</f>
        <v/>
      </c>
      <c r="DC102" s="259" t="str">
        <f t="shared" ca="1" si="272"/>
        <v>-</v>
      </c>
      <c r="DD102" s="618" t="str">
        <f t="shared" ca="1" si="273"/>
        <v/>
      </c>
      <c r="DE102" s="321" t="str">
        <f ca="1">IF(AND(AO102=18,AS102=1),IF(COUNTIFS($Y$11:Y102,Y102,$AS$11:AS102,1)=1,"２②",""),IF($CU102="１①",INDEX(INDIRECT("'("&amp;$EO102&amp;")'!AR116:BB116"),1,MATCH(INDIRECT("'("&amp;$EO102&amp;")'!C118"),INDIRECT("'("&amp;$EO102&amp;")'!AR119:BB119"),0)),""))</f>
        <v/>
      </c>
      <c r="DF102" s="324" t="str">
        <f t="shared" ca="1" si="274"/>
        <v/>
      </c>
      <c r="DG102" s="313" t="str">
        <f t="shared" ca="1" si="275"/>
        <v/>
      </c>
      <c r="DH102" s="313" t="str">
        <f t="shared" ca="1" si="276"/>
        <v/>
      </c>
      <c r="DI102" s="313" t="str">
        <f t="shared" ca="1" si="277"/>
        <v/>
      </c>
      <c r="DJ102" s="313" t="str">
        <f t="shared" ca="1" si="278"/>
        <v/>
      </c>
      <c r="DK102" s="328" t="str">
        <f t="shared" ca="1" si="279"/>
        <v/>
      </c>
      <c r="DL102" s="334" t="str">
        <f t="shared" ca="1" si="280"/>
        <v/>
      </c>
      <c r="DM102" s="915" t="str">
        <f t="shared" ca="1" si="281"/>
        <v/>
      </c>
      <c r="DN102" s="15"/>
      <c r="DO102" s="324"/>
      <c r="DP102" s="16"/>
      <c r="DQ102" s="16"/>
      <c r="DR102" s="16"/>
      <c r="DS102" s="16"/>
      <c r="DT102" s="318" t="str">
        <f>IFERROR(VLOOKUP($DN102,'（様式１号）３整理番号表'!$Z$19:$AB$32,3,FALSE),"")</f>
        <v/>
      </c>
      <c r="DU102" s="259" t="str">
        <f t="shared" si="282"/>
        <v/>
      </c>
      <c r="DV102" s="14"/>
      <c r="DW102" s="17" t="str">
        <f t="shared" ca="1" si="283"/>
        <v/>
      </c>
      <c r="DX102" s="88" t="str">
        <f t="shared" ca="1" si="301"/>
        <v/>
      </c>
      <c r="DZ102" s="339">
        <f t="shared" ca="1" si="303"/>
        <v>0</v>
      </c>
      <c r="EA102" s="339">
        <f t="shared" ca="1" si="303"/>
        <v>0</v>
      </c>
      <c r="EB102" s="339">
        <f t="shared" ca="1" si="303"/>
        <v>0</v>
      </c>
      <c r="EC102" s="339">
        <f t="shared" ca="1" si="303"/>
        <v>0</v>
      </c>
      <c r="ED102" s="339">
        <f t="shared" ca="1" si="303"/>
        <v>0</v>
      </c>
      <c r="EE102" s="339">
        <f t="shared" ca="1" si="303"/>
        <v>0</v>
      </c>
      <c r="EF102" s="339">
        <f t="shared" ca="1" si="303"/>
        <v>0</v>
      </c>
      <c r="EG102" s="339">
        <f t="shared" ca="1" si="303"/>
        <v>0</v>
      </c>
      <c r="EH102" s="339">
        <f t="shared" ca="1" si="303"/>
        <v>0</v>
      </c>
      <c r="EI102" s="339">
        <f t="shared" ca="1" si="303"/>
        <v>0</v>
      </c>
      <c r="EJ102" s="339">
        <f t="shared" ca="1" si="303"/>
        <v>0</v>
      </c>
      <c r="EK102" s="339">
        <f t="shared" ca="1" si="303"/>
        <v>0</v>
      </c>
      <c r="EL102" s="339">
        <f t="shared" ca="1" si="303"/>
        <v>0</v>
      </c>
      <c r="EM102" s="339">
        <f t="shared" ca="1" si="303"/>
        <v>0</v>
      </c>
      <c r="EO102" s="919" t="str">
        <f t="shared" ca="1" si="189"/>
        <v/>
      </c>
      <c r="EP102" s="919" t="str">
        <f t="shared" ca="1" si="285"/>
        <v/>
      </c>
      <c r="EQ102" s="919" t="str">
        <f t="shared" ca="1" si="286"/>
        <v/>
      </c>
      <c r="ER102" s="919" t="str">
        <f t="shared" ca="1" si="287"/>
        <v/>
      </c>
      <c r="ES102" s="919" t="str">
        <f ca="1">IFERROR(INDEX('郵便番号（石川県）'!$A$3:$F$2574,MATCH(INDIRECT("'("&amp;EO102&amp;")'!E7"),'郵便番号（石川県）'!$A$3:$A$2574,0),6),"")</f>
        <v/>
      </c>
      <c r="ET102" s="919" t="str">
        <f ca="1">IFERROR(INDEX('郵便番号（石川県）'!$A$3:$F$2574,MATCH(INDIRECT("'("&amp;$EO102&amp;")'!E7"),'郵便番号（石川県）'!$A$3:$A$2574,0),5),"")</f>
        <v/>
      </c>
      <c r="EU102" s="919" t="str">
        <f t="shared" ca="1" si="288"/>
        <v/>
      </c>
      <c r="EV102" s="919" t="str">
        <f t="shared" ca="1" si="289"/>
        <v/>
      </c>
      <c r="EW102" s="919" t="str">
        <f t="shared" ca="1" si="290"/>
        <v/>
      </c>
      <c r="EX102" s="919" t="str">
        <f t="shared" ca="1" si="291"/>
        <v/>
      </c>
      <c r="EY102" s="919" t="str">
        <f t="shared" ca="1" si="292"/>
        <v/>
      </c>
      <c r="EZ102" s="919" t="str">
        <f t="shared" ca="1" si="293"/>
        <v/>
      </c>
      <c r="FA102" s="919" t="str">
        <f t="shared" ca="1" si="294"/>
        <v/>
      </c>
      <c r="FB102" s="919" t="str">
        <f t="shared" ca="1" si="295"/>
        <v/>
      </c>
      <c r="FC102" s="919" t="str">
        <f t="shared" ca="1" si="296"/>
        <v/>
      </c>
      <c r="FD102" s="627" t="str">
        <f t="shared" ca="1" si="297"/>
        <v/>
      </c>
      <c r="FE102" s="630">
        <v>92</v>
      </c>
      <c r="FF102" s="299" t="str">
        <f t="shared" ca="1" si="298"/>
        <v/>
      </c>
      <c r="FG102" s="993" t="str">
        <f t="shared" ca="1" si="299"/>
        <v/>
      </c>
      <c r="FH102" s="919" t="str">
        <f t="shared" ca="1" si="300"/>
        <v/>
      </c>
      <c r="FI102" s="299">
        <f ca="1">COUNTIF($FH$11:FH102,"■")</f>
        <v>0</v>
      </c>
    </row>
    <row r="103" spans="1:165" ht="34.5" customHeight="1">
      <c r="A103" s="445">
        <f t="shared" ca="1" si="203"/>
        <v>0</v>
      </c>
      <c r="B103" s="446">
        <f>IF(R103&lt;&gt;"",IF(COUNTIF(R$11:R103,R103)=1,MAX(B$11:B102)+1,INDEX(B$11:B102,MATCH(R103,R$11:R102,0),1)),0)</f>
        <v>1</v>
      </c>
      <c r="C103" s="446">
        <f ca="1">IF(T103&lt;&gt;"",IF(COUNTIF(T$11:T103,T103)=1,MAX(C$11:C102)+1,INDEX(C$11:C102,MATCH(T103,T$11:T102,0),1)),0)</f>
        <v>0</v>
      </c>
      <c r="D103" s="446">
        <f ca="1">IF(U103&lt;&gt;"",IF(COUNTIF(U$11:U103,U103)=1,MAX(D$11:D102)+1,INDEX(D$11:D102,MATCH(U103,U$11:U102,0),1)),0)</f>
        <v>0</v>
      </c>
      <c r="E103" s="446">
        <f ca="1">IF(S103&lt;&gt;"",IF(COUNTIF(S$11:S103,S103)=1,MAX(E$11:E102)+1,INDEX(E$11:E102,MATCH(S103,S$11:S102,0),1)),0)</f>
        <v>0</v>
      </c>
      <c r="F103" s="446">
        <f ca="1">IF(Z103&lt;&gt;"",IF(COUNTIF(Z$11:Z103,Z103)=1,MAX(F$11:F102)+1,INDEX(F$11:F102,MATCH(Z103,Z$11:Z102,0),1)),0)</f>
        <v>0</v>
      </c>
      <c r="G103" s="447" cm="1">
        <f t="array" aca="1" ref="G103" ca="1">IF(Z103&lt;&gt;"",IF(COUNTIFS(Z$11:Z103,Z103,W$11:W103,W103)=1,MAX(G$11:G102)+1,INDEX(G$11:G102,MATCH(Z103&amp;W103,Z$11:Z102&amp;W$11:W103,0),1)),0)</f>
        <v>0</v>
      </c>
      <c r="H103" s="447">
        <f t="shared" ca="1" si="204"/>
        <v>0</v>
      </c>
      <c r="I103" s="447">
        <f ca="1">IF(T103="",0,IF(COUNTIF(T$11:T103,T103)=1,1,0))</f>
        <v>0</v>
      </c>
      <c r="J103" s="447">
        <f ca="1">IF(U103="",0,IF(COUNTIF(U$11:U103,U103)=1,1,0))</f>
        <v>0</v>
      </c>
      <c r="K103" s="447">
        <f ca="1">IF(S103="",0,IF(COUNTIF(S$11:S103,S103)=1,1,0))</f>
        <v>0</v>
      </c>
      <c r="L103" s="446">
        <f ca="1">IF(Z103="",0,IF(COUNTIF(Z$11:Z103,Z103)=1,1,0))</f>
        <v>0</v>
      </c>
      <c r="M103" s="767">
        <f ca="1">IF($W103=2,IF(COUNTIFS($W$11:$W103,2,$Z$11:$Z103,$Z103)=1,1,0),0)</f>
        <v>0</v>
      </c>
      <c r="N103" s="767">
        <f ca="1">IF($W103=1,IF(COUNTIFS($W$11:$W103,2,$Z$11:$Z103,$Z103)=1,1,0),0)</f>
        <v>0</v>
      </c>
      <c r="O103" s="446">
        <f ca="1">IF(H103=0,0,IF(COUNTIF(Z$11:Z103,Z103)=1,1,0))</f>
        <v>0</v>
      </c>
      <c r="P103" s="448" t="str">
        <f t="shared" ca="1" si="205"/>
        <v>石川県</v>
      </c>
      <c r="Q103" s="89">
        <f t="shared" ca="1" si="206"/>
        <v>93</v>
      </c>
      <c r="R103" s="170" t="s">
        <v>459</v>
      </c>
      <c r="S103" s="357" t="str">
        <f t="shared" ca="1" si="207"/>
        <v/>
      </c>
      <c r="T103" s="357" t="str">
        <f t="shared" ca="1" si="208"/>
        <v/>
      </c>
      <c r="U103" s="58" t="str">
        <f t="shared" ca="1" si="209"/>
        <v/>
      </c>
      <c r="V103" s="58" t="str">
        <f t="shared" ca="1" si="210"/>
        <v/>
      </c>
      <c r="W103" s="920" t="str">
        <f t="shared" ca="1" si="211"/>
        <v/>
      </c>
      <c r="X103" s="369">
        <f ca="1">IFERROR(VLOOKUP(W103,'（様式１号）３整理番号表'!$B$4:$H$5,2,FALSE),0)</f>
        <v>0</v>
      </c>
      <c r="Y103" s="768" t="str" cm="1">
        <f t="array" aca="1" ref="Y103" ca="1">IF(AND(D103=0,F103=0),"",IF(COUNTIF(D$11:D103,D103)=1,1,IF(COUNTIFS(D$11:D103,D103,F$11:F103,F103)=1,INDEX((D$11:D103,F$11:F103,Y$11:Y103),MATCH(_xlfn.MAXIFS(F$11:F102,D$11:D102,D103),$F$11:F103,0),1,3)+1,INDEX((D$11:D103,F$11:F103,Y$11:Y103),MATCH(D103&amp;F103,D$11:D103&amp;F$11:F103,0),1,3))))</f>
        <v/>
      </c>
      <c r="Z103" s="40" t="str">
        <f t="shared" ca="1" si="212"/>
        <v/>
      </c>
      <c r="AA103" s="924" t="str">
        <f t="shared" ca="1" si="213"/>
        <v/>
      </c>
      <c r="AB103" s="93">
        <f ca="1">IFERROR(VLOOKUP(AA103,'（様式１号）３整理番号表'!$B$10:$H$16,2,FALSE),0)</f>
        <v>0</v>
      </c>
      <c r="AC103" s="924" t="str">
        <f t="shared" ca="1" si="214"/>
        <v/>
      </c>
      <c r="AD103" s="924" t="str">
        <f t="shared" ca="1" si="215"/>
        <v/>
      </c>
      <c r="AE103" s="93">
        <f ca="1">IFERROR(VLOOKUP(AD103,'（様式１号）３整理番号表'!$B$21:$H$22,2,FALSE),0)</f>
        <v>0</v>
      </c>
      <c r="AF103" s="924" t="str">
        <f t="shared" ca="1" si="216"/>
        <v/>
      </c>
      <c r="AG103" s="93">
        <f ca="1">IFERROR(VLOOKUP(AF103,'（様式１号）３整理番号表'!$B$26:$H$31,2,FALSE),0)</f>
        <v>0</v>
      </c>
      <c r="AH103" s="924" t="str">
        <f t="shared" ca="1" si="217"/>
        <v/>
      </c>
      <c r="AI103" s="93">
        <f ca="1">IFERROR(VLOOKUP(AH103,'（様式１号）３整理番号表'!$J$5:$N$59,2,FALSE),0)</f>
        <v>0</v>
      </c>
      <c r="AJ103" s="77" t="str">
        <f t="shared" ca="1" si="218"/>
        <v/>
      </c>
      <c r="AK103" s="93">
        <f ca="1">IFERROR(VLOOKUP(AJ103,'（様式１号）３整理番号表'!$P$5:$R$29,2,FALSE),0)</f>
        <v>0</v>
      </c>
      <c r="AL103" s="921" t="str">
        <f t="shared" ca="1" si="219"/>
        <v/>
      </c>
      <c r="AM103" s="921" t="str">
        <f t="shared" ca="1" si="220"/>
        <v/>
      </c>
      <c r="AN103" s="921"/>
      <c r="AO103" s="77" t="str">
        <f t="shared" ca="1" si="221"/>
        <v/>
      </c>
      <c r="AP103" s="93">
        <f ca="1">IFERROR(VLOOKUP(AO103,'（様式１号）３整理番号表'!$P$5:$R$29,2,FALSE),0)</f>
        <v>0</v>
      </c>
      <c r="AQ103" s="924" t="str">
        <f t="shared" ca="1" si="222"/>
        <v/>
      </c>
      <c r="AR103" s="93">
        <f t="shared" ca="1" si="223"/>
        <v>0</v>
      </c>
      <c r="AS103" s="924" t="str">
        <f t="shared" ca="1" si="224"/>
        <v/>
      </c>
      <c r="AT103" s="40" t="str">
        <f t="shared" ca="1" si="225"/>
        <v/>
      </c>
      <c r="AU103" s="93" t="str">
        <f t="shared" ca="1" si="226"/>
        <v/>
      </c>
      <c r="AV103" s="923" t="str">
        <f t="shared" ca="1" si="227"/>
        <v/>
      </c>
      <c r="AW103" s="926" t="str">
        <f t="shared" ca="1" si="228"/>
        <v/>
      </c>
      <c r="AX103" s="925" t="str">
        <f t="shared" ca="1" si="229"/>
        <v/>
      </c>
      <c r="AY103" s="925" t="str">
        <f t="shared" ca="1" si="229"/>
        <v/>
      </c>
      <c r="AZ103" s="925" t="str">
        <f t="shared" ca="1" si="229"/>
        <v/>
      </c>
      <c r="BA103" s="925" t="str">
        <f t="shared" ca="1" si="229"/>
        <v/>
      </c>
      <c r="BB103" s="925" t="str">
        <f t="shared" ca="1" si="230"/>
        <v/>
      </c>
      <c r="BC103" s="925" t="str">
        <f t="shared" ca="1" si="231"/>
        <v/>
      </c>
      <c r="BD103" s="925" t="str">
        <f t="shared" ca="1" si="231"/>
        <v/>
      </c>
      <c r="BE103" s="925" t="str">
        <f t="shared" ca="1" si="231"/>
        <v/>
      </c>
      <c r="BF103" s="77" t="str">
        <f t="shared" ca="1" si="232"/>
        <v/>
      </c>
      <c r="BG103" s="924" t="str">
        <f t="shared" ca="1" si="233"/>
        <v/>
      </c>
      <c r="BH103" s="94">
        <f ca="1">IF(BF103&lt;&gt;"",INDEX('（様式１号）３整理番号表'!$AB$7:$AQ$12,MATCH(BF103,'（様式１号）３整理番号表'!$AA$7:$AA$12,0),MATCH(BG103,'（様式１号）３整理番号表'!$AB$6:$AQ$6,0)),0)</f>
        <v>0</v>
      </c>
      <c r="BI103" s="921" t="str">
        <f t="shared" ca="1" si="234"/>
        <v/>
      </c>
      <c r="BJ103" s="922" t="str">
        <f t="shared" ca="1" si="235"/>
        <v/>
      </c>
      <c r="BK103" s="926" t="str">
        <f t="shared" ca="1" si="236"/>
        <v/>
      </c>
      <c r="BL103" s="922" t="str">
        <f t="shared" ca="1" si="237"/>
        <v/>
      </c>
      <c r="BM103" s="79" t="str">
        <f t="shared" ca="1" si="238"/>
        <v/>
      </c>
      <c r="BN103" s="82" t="str">
        <f t="shared" ca="1" si="239"/>
        <v/>
      </c>
      <c r="BO103" s="83" t="str">
        <f t="shared" ca="1" si="240"/>
        <v/>
      </c>
      <c r="BP103" s="84" t="str">
        <f t="shared" ca="1" si="241"/>
        <v/>
      </c>
      <c r="BQ103" s="82" t="str">
        <f t="shared" ca="1" si="242"/>
        <v/>
      </c>
      <c r="BR103" s="97" t="str">
        <f t="shared" ca="1" si="243"/>
        <v/>
      </c>
      <c r="BS103" s="95" t="str">
        <f t="shared" ca="1" si="244"/>
        <v/>
      </c>
      <c r="BT103" s="184" t="str">
        <f t="shared" ca="1" si="245"/>
        <v/>
      </c>
      <c r="BU103" s="611" t="str">
        <f t="shared" ca="1" si="246"/>
        <v/>
      </c>
      <c r="BV103" s="77" t="str">
        <f t="shared" ca="1" si="247"/>
        <v/>
      </c>
      <c r="BW103" s="85" t="str">
        <f t="shared" ca="1" si="248"/>
        <v/>
      </c>
      <c r="BX103" s="86" t="str">
        <f t="shared" ca="1" si="249"/>
        <v/>
      </c>
      <c r="BY103" s="231">
        <f ca="1">IF('ポイント要件確認等（個別表）'!AD103=1,ROUNDDOWN('ポイント要件確認等（個別表）'!AV103,-3),IF('ポイント要件確認等（個別表）'!AD103=2,ROUNDDOWN('ポイント要件確認等（個別表）'!BH103,-3),IF('ポイント要件確認等（個別表）'!AD103=3,ROUNDDOWN('ポイント要件確認等（個別表）'!BT103,-3),0)))</f>
        <v>0</v>
      </c>
      <c r="BZ103" s="86" t="str">
        <f t="shared" ca="1" si="250"/>
        <v/>
      </c>
      <c r="CA103" s="232" t="str">
        <f t="shared" ca="1" si="251"/>
        <v/>
      </c>
      <c r="CB103" s="232">
        <f t="shared" ca="1" si="252"/>
        <v>0</v>
      </c>
      <c r="CC103" s="86" t="str">
        <f t="shared" ca="1" si="253"/>
        <v/>
      </c>
      <c r="CD103" s="86" t="str">
        <f t="shared" ca="1" si="254"/>
        <v/>
      </c>
      <c r="CE103" s="609"/>
      <c r="CF103" s="86" t="str">
        <f t="shared" ca="1" si="255"/>
        <v/>
      </c>
      <c r="CG103" s="185" t="str">
        <f t="shared" ca="1" si="256"/>
        <v/>
      </c>
      <c r="CH103" s="246" t="str">
        <f t="shared" ca="1" si="257"/>
        <v>含税額</v>
      </c>
      <c r="CI103" s="247" t="str">
        <f t="shared" ca="1" si="258"/>
        <v/>
      </c>
      <c r="CJ103" s="87" t="str">
        <f ca="1">IFERROR(IF(INDIRECT("'("&amp;'２個別表'!EO103&amp;")'!AR"&amp;84+EP103)&lt;&gt;1,"",1),"")</f>
        <v/>
      </c>
      <c r="CK103" s="244" t="str">
        <f t="shared" ca="1" si="259"/>
        <v/>
      </c>
      <c r="CL103" s="235" t="str">
        <f t="shared" ca="1" si="260"/>
        <v/>
      </c>
      <c r="CM103" s="239" t="str">
        <f t="shared" ca="1" si="261"/>
        <v/>
      </c>
      <c r="CN103" s="77" t="str">
        <f t="shared" ca="1" si="262"/>
        <v/>
      </c>
      <c r="CO103" s="93" t="str">
        <f ca="1">IFERROR(VLOOKUP(CN103,'（様式１号）３整理番号表'!$T$5:$V$15,2,FALSE),"")</f>
        <v/>
      </c>
      <c r="CP103" s="924" t="str">
        <f t="shared" ca="1" si="263"/>
        <v/>
      </c>
      <c r="CQ103" s="93" t="str">
        <f ca="1">IFERROR(VLOOKUP(CP103,'（様式１号）３整理番号表'!$T$19:$V$24,2,FALSE),"")</f>
        <v/>
      </c>
      <c r="CR103" s="924" t="str">
        <f ca="1">IFERROR(IF(INDIRECT("'("&amp;'２個別表'!EO103&amp;")'!AV"&amp;84+EP103)&lt;&gt;1,"",1),"")</f>
        <v/>
      </c>
      <c r="CS103" s="232">
        <f t="shared" ca="1" si="264"/>
        <v>0</v>
      </c>
      <c r="CT103" s="248">
        <f t="shared" ca="1" si="265"/>
        <v>0</v>
      </c>
      <c r="CU103" s="376" t="str">
        <f ca="1">IF(ER103="補強",IF(COUNTIFS($Z$11:Z103,Z103,$W$11:W103,1)=1,"１①",""),IF(COUNTIFS($Z$11:Z103,Z103,$W$11:W103,2)=1,"２①",""))</f>
        <v/>
      </c>
      <c r="CV103" s="57" t="str">
        <f t="shared" ca="1" si="266"/>
        <v/>
      </c>
      <c r="CW103" s="927" t="str">
        <f t="shared" ca="1" si="267"/>
        <v/>
      </c>
      <c r="CX103" s="256" t="str">
        <f t="shared" ca="1" si="268"/>
        <v/>
      </c>
      <c r="CY103" s="256" t="str">
        <f t="shared" ca="1" si="269"/>
        <v/>
      </c>
      <c r="CZ103" s="256" t="str">
        <f t="shared" ca="1" si="270"/>
        <v/>
      </c>
      <c r="DA103" s="256" t="str">
        <f t="shared" ca="1" si="271"/>
        <v/>
      </c>
      <c r="DB103" s="316" t="str">
        <f ca="1">IFERROR(VLOOKUP($CU103,'（様式１号）３整理番号表'!$Z$19:$AB$32,3,FALSE),"")</f>
        <v/>
      </c>
      <c r="DC103" s="259" t="str">
        <f t="shared" ca="1" si="272"/>
        <v>-</v>
      </c>
      <c r="DD103" s="618" t="str">
        <f t="shared" ca="1" si="273"/>
        <v/>
      </c>
      <c r="DE103" s="321" t="str">
        <f ca="1">IF(AND(AO103=18,AS103=1),IF(COUNTIFS($Y$11:Y103,Y103,$AS$11:AS103,1)=1,"２②",""),IF($CU103="１①",INDEX(INDIRECT("'("&amp;$EO103&amp;")'!AR116:BB116"),1,MATCH(INDIRECT("'("&amp;$EO103&amp;")'!C118"),INDIRECT("'("&amp;$EO103&amp;")'!AR119:BB119"),0)),""))</f>
        <v/>
      </c>
      <c r="DF103" s="324" t="str">
        <f t="shared" ca="1" si="274"/>
        <v/>
      </c>
      <c r="DG103" s="313" t="str">
        <f t="shared" ca="1" si="275"/>
        <v/>
      </c>
      <c r="DH103" s="313" t="str">
        <f t="shared" ca="1" si="276"/>
        <v/>
      </c>
      <c r="DI103" s="313" t="str">
        <f t="shared" ca="1" si="277"/>
        <v/>
      </c>
      <c r="DJ103" s="313" t="str">
        <f t="shared" ca="1" si="278"/>
        <v/>
      </c>
      <c r="DK103" s="328" t="str">
        <f t="shared" ca="1" si="279"/>
        <v/>
      </c>
      <c r="DL103" s="334" t="str">
        <f t="shared" ca="1" si="280"/>
        <v/>
      </c>
      <c r="DM103" s="915" t="str">
        <f t="shared" ca="1" si="281"/>
        <v/>
      </c>
      <c r="DN103" s="15"/>
      <c r="DO103" s="324"/>
      <c r="DP103" s="16"/>
      <c r="DQ103" s="16"/>
      <c r="DR103" s="16"/>
      <c r="DS103" s="16"/>
      <c r="DT103" s="318" t="str">
        <f>IFERROR(VLOOKUP($DN103,'（様式１号）３整理番号表'!$Z$19:$AB$32,3,FALSE),"")</f>
        <v/>
      </c>
      <c r="DU103" s="259" t="str">
        <f t="shared" si="282"/>
        <v/>
      </c>
      <c r="DV103" s="14"/>
      <c r="DW103" s="17" t="str">
        <f t="shared" ca="1" si="283"/>
        <v/>
      </c>
      <c r="DX103" s="88" t="str">
        <f t="shared" ca="1" si="301"/>
        <v/>
      </c>
      <c r="DZ103" s="339">
        <f t="shared" ca="1" si="303"/>
        <v>0</v>
      </c>
      <c r="EA103" s="339">
        <f t="shared" ca="1" si="303"/>
        <v>0</v>
      </c>
      <c r="EB103" s="339">
        <f t="shared" ca="1" si="303"/>
        <v>0</v>
      </c>
      <c r="EC103" s="339">
        <f t="shared" ca="1" si="303"/>
        <v>0</v>
      </c>
      <c r="ED103" s="339">
        <f t="shared" ca="1" si="303"/>
        <v>0</v>
      </c>
      <c r="EE103" s="339">
        <f t="shared" ca="1" si="303"/>
        <v>0</v>
      </c>
      <c r="EF103" s="339">
        <f t="shared" ca="1" si="303"/>
        <v>0</v>
      </c>
      <c r="EG103" s="339">
        <f t="shared" ca="1" si="303"/>
        <v>0</v>
      </c>
      <c r="EH103" s="339">
        <f t="shared" ca="1" si="303"/>
        <v>0</v>
      </c>
      <c r="EI103" s="339">
        <f t="shared" ca="1" si="303"/>
        <v>0</v>
      </c>
      <c r="EJ103" s="339">
        <f t="shared" ca="1" si="303"/>
        <v>0</v>
      </c>
      <c r="EK103" s="339">
        <f t="shared" ca="1" si="303"/>
        <v>0</v>
      </c>
      <c r="EL103" s="339">
        <f t="shared" ca="1" si="303"/>
        <v>0</v>
      </c>
      <c r="EM103" s="339">
        <f t="shared" ca="1" si="303"/>
        <v>0</v>
      </c>
      <c r="EO103" s="919" t="str">
        <f t="shared" ca="1" si="189"/>
        <v/>
      </c>
      <c r="EP103" s="919" t="str">
        <f t="shared" ca="1" si="285"/>
        <v/>
      </c>
      <c r="EQ103" s="919" t="str">
        <f t="shared" ca="1" si="286"/>
        <v/>
      </c>
      <c r="ER103" s="919" t="str">
        <f t="shared" ca="1" si="287"/>
        <v/>
      </c>
      <c r="ES103" s="919" t="str">
        <f ca="1">IFERROR(INDEX('郵便番号（石川県）'!$A$3:$F$2574,MATCH(INDIRECT("'("&amp;EO103&amp;")'!E7"),'郵便番号（石川県）'!$A$3:$A$2574,0),6),"")</f>
        <v/>
      </c>
      <c r="ET103" s="919" t="str">
        <f ca="1">IFERROR(INDEX('郵便番号（石川県）'!$A$3:$F$2574,MATCH(INDIRECT("'("&amp;$EO103&amp;")'!E7"),'郵便番号（石川県）'!$A$3:$A$2574,0),5),"")</f>
        <v/>
      </c>
      <c r="EU103" s="919" t="str">
        <f t="shared" ca="1" si="288"/>
        <v/>
      </c>
      <c r="EV103" s="919" t="str">
        <f t="shared" ca="1" si="289"/>
        <v/>
      </c>
      <c r="EW103" s="919" t="str">
        <f t="shared" ca="1" si="290"/>
        <v/>
      </c>
      <c r="EX103" s="919" t="str">
        <f t="shared" ca="1" si="291"/>
        <v/>
      </c>
      <c r="EY103" s="919" t="str">
        <f t="shared" ca="1" si="292"/>
        <v/>
      </c>
      <c r="EZ103" s="919" t="str">
        <f t="shared" ca="1" si="293"/>
        <v/>
      </c>
      <c r="FA103" s="919" t="str">
        <f t="shared" ca="1" si="294"/>
        <v/>
      </c>
      <c r="FB103" s="919" t="str">
        <f t="shared" ca="1" si="295"/>
        <v/>
      </c>
      <c r="FC103" s="919" t="str">
        <f t="shared" ca="1" si="296"/>
        <v/>
      </c>
      <c r="FD103" s="627" t="str">
        <f t="shared" ca="1" si="297"/>
        <v/>
      </c>
      <c r="FE103" s="630">
        <v>93</v>
      </c>
      <c r="FF103" s="299" t="str">
        <f t="shared" ca="1" si="298"/>
        <v/>
      </c>
      <c r="FG103" s="993" t="str">
        <f t="shared" ca="1" si="299"/>
        <v/>
      </c>
      <c r="FH103" s="919" t="str">
        <f t="shared" ca="1" si="300"/>
        <v/>
      </c>
      <c r="FI103" s="299">
        <f ca="1">COUNTIF($FH$11:FH103,"■")</f>
        <v>0</v>
      </c>
    </row>
    <row r="104" spans="1:165" ht="34.5" customHeight="1">
      <c r="A104" s="445">
        <f t="shared" ca="1" si="203"/>
        <v>0</v>
      </c>
      <c r="B104" s="446">
        <f>IF(R104&lt;&gt;"",IF(COUNTIF(R$11:R104,R104)=1,MAX(B$11:B103)+1,INDEX(B$11:B103,MATCH(R104,R$11:R103,0),1)),0)</f>
        <v>1</v>
      </c>
      <c r="C104" s="446">
        <f ca="1">IF(T104&lt;&gt;"",IF(COUNTIF(T$11:T104,T104)=1,MAX(C$11:C103)+1,INDEX(C$11:C103,MATCH(T104,T$11:T103,0),1)),0)</f>
        <v>0</v>
      </c>
      <c r="D104" s="446">
        <f ca="1">IF(U104&lt;&gt;"",IF(COUNTIF(U$11:U104,U104)=1,MAX(D$11:D103)+1,INDEX(D$11:D103,MATCH(U104,U$11:U103,0),1)),0)</f>
        <v>0</v>
      </c>
      <c r="E104" s="446">
        <f ca="1">IF(S104&lt;&gt;"",IF(COUNTIF(S$11:S104,S104)=1,MAX(E$11:E103)+1,INDEX(E$11:E103,MATCH(S104,S$11:S103,0),1)),0)</f>
        <v>0</v>
      </c>
      <c r="F104" s="446">
        <f ca="1">IF(Z104&lt;&gt;"",IF(COUNTIF(Z$11:Z104,Z104)=1,MAX(F$11:F103)+1,INDEX(F$11:F103,MATCH(Z104,Z$11:Z103,0),1)),0)</f>
        <v>0</v>
      </c>
      <c r="G104" s="447" cm="1">
        <f t="array" aca="1" ref="G104" ca="1">IF(Z104&lt;&gt;"",IF(COUNTIFS(Z$11:Z104,Z104,W$11:W104,W104)=1,MAX(G$11:G103)+1,INDEX(G$11:G103,MATCH(Z104&amp;W104,Z$11:Z103&amp;W$11:W104,0),1)),0)</f>
        <v>0</v>
      </c>
      <c r="H104" s="447">
        <f t="shared" ca="1" si="204"/>
        <v>0</v>
      </c>
      <c r="I104" s="447">
        <f ca="1">IF(T104="",0,IF(COUNTIF(T$11:T104,T104)=1,1,0))</f>
        <v>0</v>
      </c>
      <c r="J104" s="447">
        <f ca="1">IF(U104="",0,IF(COUNTIF(U$11:U104,U104)=1,1,0))</f>
        <v>0</v>
      </c>
      <c r="K104" s="447">
        <f ca="1">IF(S104="",0,IF(COUNTIF(S$11:S104,S104)=1,1,0))</f>
        <v>0</v>
      </c>
      <c r="L104" s="446">
        <f ca="1">IF(Z104="",0,IF(COUNTIF(Z$11:Z104,Z104)=1,1,0))</f>
        <v>0</v>
      </c>
      <c r="M104" s="767">
        <f ca="1">IF($W104=2,IF(COUNTIFS($W$11:$W104,2,$Z$11:$Z104,$Z104)=1,1,0),0)</f>
        <v>0</v>
      </c>
      <c r="N104" s="767">
        <f ca="1">IF($W104=1,IF(COUNTIFS($W$11:$W104,2,$Z$11:$Z104,$Z104)=1,1,0),0)</f>
        <v>0</v>
      </c>
      <c r="O104" s="446">
        <f ca="1">IF(H104=0,0,IF(COUNTIF(Z$11:Z104,Z104)=1,1,0))</f>
        <v>0</v>
      </c>
      <c r="P104" s="448" t="str">
        <f t="shared" ca="1" si="205"/>
        <v>石川県</v>
      </c>
      <c r="Q104" s="89">
        <f t="shared" ca="1" si="206"/>
        <v>94</v>
      </c>
      <c r="R104" s="170" t="s">
        <v>459</v>
      </c>
      <c r="S104" s="357" t="str">
        <f t="shared" ca="1" si="207"/>
        <v/>
      </c>
      <c r="T104" s="357" t="str">
        <f t="shared" ca="1" si="208"/>
        <v/>
      </c>
      <c r="U104" s="58" t="str">
        <f t="shared" ca="1" si="209"/>
        <v/>
      </c>
      <c r="V104" s="58" t="str">
        <f t="shared" ca="1" si="210"/>
        <v/>
      </c>
      <c r="W104" s="920" t="str">
        <f t="shared" ca="1" si="211"/>
        <v/>
      </c>
      <c r="X104" s="369">
        <f ca="1">IFERROR(VLOOKUP(W104,'（様式１号）３整理番号表'!$B$4:$H$5,2,FALSE),0)</f>
        <v>0</v>
      </c>
      <c r="Y104" s="768" t="str" cm="1">
        <f t="array" aca="1" ref="Y104" ca="1">IF(AND(D104=0,F104=0),"",IF(COUNTIF(D$11:D104,D104)=1,1,IF(COUNTIFS(D$11:D104,D104,F$11:F104,F104)=1,INDEX((D$11:D104,F$11:F104,Y$11:Y104),MATCH(_xlfn.MAXIFS(F$11:F103,D$11:D103,D104),$F$11:F104,0),1,3)+1,INDEX((D$11:D104,F$11:F104,Y$11:Y104),MATCH(D104&amp;F104,D$11:D104&amp;F$11:F104,0),1,3))))</f>
        <v/>
      </c>
      <c r="Z104" s="40" t="str">
        <f t="shared" ca="1" si="212"/>
        <v/>
      </c>
      <c r="AA104" s="924" t="str">
        <f t="shared" ca="1" si="213"/>
        <v/>
      </c>
      <c r="AB104" s="93">
        <f ca="1">IFERROR(VLOOKUP(AA104,'（様式１号）３整理番号表'!$B$10:$H$16,2,FALSE),0)</f>
        <v>0</v>
      </c>
      <c r="AC104" s="924" t="str">
        <f t="shared" ca="1" si="214"/>
        <v/>
      </c>
      <c r="AD104" s="924" t="str">
        <f t="shared" ca="1" si="215"/>
        <v/>
      </c>
      <c r="AE104" s="93">
        <f ca="1">IFERROR(VLOOKUP(AD104,'（様式１号）３整理番号表'!$B$21:$H$22,2,FALSE),0)</f>
        <v>0</v>
      </c>
      <c r="AF104" s="924" t="str">
        <f t="shared" ca="1" si="216"/>
        <v/>
      </c>
      <c r="AG104" s="93">
        <f ca="1">IFERROR(VLOOKUP(AF104,'（様式１号）３整理番号表'!$B$26:$H$31,2,FALSE),0)</f>
        <v>0</v>
      </c>
      <c r="AH104" s="924" t="str">
        <f t="shared" ca="1" si="217"/>
        <v/>
      </c>
      <c r="AI104" s="93">
        <f ca="1">IFERROR(VLOOKUP(AH104,'（様式１号）３整理番号表'!$J$5:$N$59,2,FALSE),0)</f>
        <v>0</v>
      </c>
      <c r="AJ104" s="77" t="str">
        <f t="shared" ca="1" si="218"/>
        <v/>
      </c>
      <c r="AK104" s="93">
        <f ca="1">IFERROR(VLOOKUP(AJ104,'（様式１号）３整理番号表'!$P$5:$R$29,2,FALSE),0)</f>
        <v>0</v>
      </c>
      <c r="AL104" s="921" t="str">
        <f t="shared" ca="1" si="219"/>
        <v/>
      </c>
      <c r="AM104" s="921" t="str">
        <f t="shared" ca="1" si="220"/>
        <v/>
      </c>
      <c r="AN104" s="921"/>
      <c r="AO104" s="77" t="str">
        <f t="shared" ca="1" si="221"/>
        <v/>
      </c>
      <c r="AP104" s="93">
        <f ca="1">IFERROR(VLOOKUP(AO104,'（様式１号）３整理番号表'!$P$5:$R$29,2,FALSE),0)</f>
        <v>0</v>
      </c>
      <c r="AQ104" s="924" t="str">
        <f t="shared" ca="1" si="222"/>
        <v/>
      </c>
      <c r="AR104" s="93">
        <f t="shared" ca="1" si="223"/>
        <v>0</v>
      </c>
      <c r="AS104" s="924" t="str">
        <f t="shared" ca="1" si="224"/>
        <v/>
      </c>
      <c r="AT104" s="40" t="str">
        <f t="shared" ca="1" si="225"/>
        <v/>
      </c>
      <c r="AU104" s="93" t="str">
        <f t="shared" ca="1" si="226"/>
        <v/>
      </c>
      <c r="AV104" s="923" t="str">
        <f t="shared" ca="1" si="227"/>
        <v/>
      </c>
      <c r="AW104" s="926" t="str">
        <f t="shared" ca="1" si="228"/>
        <v/>
      </c>
      <c r="AX104" s="925" t="str">
        <f t="shared" ca="1" si="229"/>
        <v/>
      </c>
      <c r="AY104" s="925" t="str">
        <f t="shared" ca="1" si="229"/>
        <v/>
      </c>
      <c r="AZ104" s="925" t="str">
        <f t="shared" ca="1" si="229"/>
        <v/>
      </c>
      <c r="BA104" s="925" t="str">
        <f t="shared" ca="1" si="229"/>
        <v/>
      </c>
      <c r="BB104" s="925" t="str">
        <f t="shared" ca="1" si="230"/>
        <v/>
      </c>
      <c r="BC104" s="925" t="str">
        <f t="shared" ca="1" si="231"/>
        <v/>
      </c>
      <c r="BD104" s="925" t="str">
        <f t="shared" ca="1" si="231"/>
        <v/>
      </c>
      <c r="BE104" s="925" t="str">
        <f t="shared" ca="1" si="231"/>
        <v/>
      </c>
      <c r="BF104" s="77" t="str">
        <f t="shared" ca="1" si="232"/>
        <v/>
      </c>
      <c r="BG104" s="924" t="str">
        <f t="shared" ca="1" si="233"/>
        <v/>
      </c>
      <c r="BH104" s="94">
        <f ca="1">IF(BF104&lt;&gt;"",INDEX('（様式１号）３整理番号表'!$AB$7:$AQ$12,MATCH(BF104,'（様式１号）３整理番号表'!$AA$7:$AA$12,0),MATCH(BG104,'（様式１号）３整理番号表'!$AB$6:$AQ$6,0)),0)</f>
        <v>0</v>
      </c>
      <c r="BI104" s="921" t="str">
        <f t="shared" ca="1" si="234"/>
        <v/>
      </c>
      <c r="BJ104" s="922" t="str">
        <f t="shared" ca="1" si="235"/>
        <v/>
      </c>
      <c r="BK104" s="926" t="str">
        <f t="shared" ca="1" si="236"/>
        <v/>
      </c>
      <c r="BL104" s="922" t="str">
        <f t="shared" ca="1" si="237"/>
        <v/>
      </c>
      <c r="BM104" s="79" t="str">
        <f t="shared" ca="1" si="238"/>
        <v/>
      </c>
      <c r="BN104" s="82" t="str">
        <f t="shared" ca="1" si="239"/>
        <v/>
      </c>
      <c r="BO104" s="83" t="str">
        <f t="shared" ca="1" si="240"/>
        <v/>
      </c>
      <c r="BP104" s="84" t="str">
        <f t="shared" ca="1" si="241"/>
        <v/>
      </c>
      <c r="BQ104" s="82" t="str">
        <f t="shared" ca="1" si="242"/>
        <v/>
      </c>
      <c r="BR104" s="97" t="str">
        <f t="shared" ca="1" si="243"/>
        <v/>
      </c>
      <c r="BS104" s="95" t="str">
        <f t="shared" ca="1" si="244"/>
        <v/>
      </c>
      <c r="BT104" s="184" t="str">
        <f t="shared" ca="1" si="245"/>
        <v/>
      </c>
      <c r="BU104" s="611" t="str">
        <f t="shared" ca="1" si="246"/>
        <v/>
      </c>
      <c r="BV104" s="77" t="str">
        <f t="shared" ca="1" si="247"/>
        <v/>
      </c>
      <c r="BW104" s="85" t="str">
        <f t="shared" ca="1" si="248"/>
        <v/>
      </c>
      <c r="BX104" s="86" t="str">
        <f t="shared" ca="1" si="249"/>
        <v/>
      </c>
      <c r="BY104" s="231">
        <f ca="1">IF('ポイント要件確認等（個別表）'!AD104=1,ROUNDDOWN('ポイント要件確認等（個別表）'!AV104,-3),IF('ポイント要件確認等（個別表）'!AD104=2,ROUNDDOWN('ポイント要件確認等（個別表）'!BH104,-3),IF('ポイント要件確認等（個別表）'!AD104=3,ROUNDDOWN('ポイント要件確認等（個別表）'!BT104,-3),0)))</f>
        <v>0</v>
      </c>
      <c r="BZ104" s="86" t="str">
        <f t="shared" ca="1" si="250"/>
        <v/>
      </c>
      <c r="CA104" s="232" t="str">
        <f t="shared" ca="1" si="251"/>
        <v/>
      </c>
      <c r="CB104" s="232">
        <f t="shared" ca="1" si="252"/>
        <v>0</v>
      </c>
      <c r="CC104" s="86" t="str">
        <f t="shared" ca="1" si="253"/>
        <v/>
      </c>
      <c r="CD104" s="86" t="str">
        <f t="shared" ca="1" si="254"/>
        <v/>
      </c>
      <c r="CE104" s="609"/>
      <c r="CF104" s="86" t="str">
        <f t="shared" ca="1" si="255"/>
        <v/>
      </c>
      <c r="CG104" s="185" t="str">
        <f t="shared" ca="1" si="256"/>
        <v/>
      </c>
      <c r="CH104" s="246" t="str">
        <f t="shared" ca="1" si="257"/>
        <v>含税額</v>
      </c>
      <c r="CI104" s="247" t="str">
        <f t="shared" ca="1" si="258"/>
        <v/>
      </c>
      <c r="CJ104" s="87" t="str">
        <f ca="1">IFERROR(IF(INDIRECT("'("&amp;'２個別表'!EO104&amp;")'!AR"&amp;84+EP104)&lt;&gt;1,"",1),"")</f>
        <v/>
      </c>
      <c r="CK104" s="244" t="str">
        <f t="shared" ca="1" si="259"/>
        <v/>
      </c>
      <c r="CL104" s="235" t="str">
        <f t="shared" ca="1" si="260"/>
        <v/>
      </c>
      <c r="CM104" s="239" t="str">
        <f t="shared" ca="1" si="261"/>
        <v/>
      </c>
      <c r="CN104" s="77" t="str">
        <f t="shared" ca="1" si="262"/>
        <v/>
      </c>
      <c r="CO104" s="93" t="str">
        <f ca="1">IFERROR(VLOOKUP(CN104,'（様式１号）３整理番号表'!$T$5:$V$15,2,FALSE),"")</f>
        <v/>
      </c>
      <c r="CP104" s="924" t="str">
        <f t="shared" ca="1" si="263"/>
        <v/>
      </c>
      <c r="CQ104" s="93" t="str">
        <f ca="1">IFERROR(VLOOKUP(CP104,'（様式１号）３整理番号表'!$T$19:$V$24,2,FALSE),"")</f>
        <v/>
      </c>
      <c r="CR104" s="924" t="str">
        <f ca="1">IFERROR(IF(INDIRECT("'("&amp;'２個別表'!EO104&amp;")'!AV"&amp;84+EP104)&lt;&gt;1,"",1),"")</f>
        <v/>
      </c>
      <c r="CS104" s="232">
        <f t="shared" ca="1" si="264"/>
        <v>0</v>
      </c>
      <c r="CT104" s="248">
        <f t="shared" ca="1" si="265"/>
        <v>0</v>
      </c>
      <c r="CU104" s="376" t="str">
        <f ca="1">IF(ER104="補強",IF(COUNTIFS($Z$11:Z104,Z104,$W$11:W104,1)=1,"１①",""),IF(COUNTIFS($Z$11:Z104,Z104,$W$11:W104,2)=1,"２①",""))</f>
        <v/>
      </c>
      <c r="CV104" s="57" t="str">
        <f t="shared" ca="1" si="266"/>
        <v/>
      </c>
      <c r="CW104" s="927" t="str">
        <f t="shared" ca="1" si="267"/>
        <v/>
      </c>
      <c r="CX104" s="256" t="str">
        <f t="shared" ca="1" si="268"/>
        <v/>
      </c>
      <c r="CY104" s="256" t="str">
        <f t="shared" ca="1" si="269"/>
        <v/>
      </c>
      <c r="CZ104" s="256" t="str">
        <f t="shared" ca="1" si="270"/>
        <v/>
      </c>
      <c r="DA104" s="256" t="str">
        <f t="shared" ca="1" si="271"/>
        <v/>
      </c>
      <c r="DB104" s="316" t="str">
        <f ca="1">IFERROR(VLOOKUP($CU104,'（様式１号）３整理番号表'!$Z$19:$AB$32,3,FALSE),"")</f>
        <v/>
      </c>
      <c r="DC104" s="259" t="str">
        <f t="shared" ca="1" si="272"/>
        <v>-</v>
      </c>
      <c r="DD104" s="618" t="str">
        <f t="shared" ca="1" si="273"/>
        <v/>
      </c>
      <c r="DE104" s="321" t="str">
        <f ca="1">IF(AND(AO104=18,AS104=1),IF(COUNTIFS($Y$11:Y104,Y104,$AS$11:AS104,1)=1,"２②",""),IF($CU104="１①",INDEX(INDIRECT("'("&amp;$EO104&amp;")'!AR116:BB116"),1,MATCH(INDIRECT("'("&amp;$EO104&amp;")'!C118"),INDIRECT("'("&amp;$EO104&amp;")'!AR119:BB119"),0)),""))</f>
        <v/>
      </c>
      <c r="DF104" s="324" t="str">
        <f t="shared" ca="1" si="274"/>
        <v/>
      </c>
      <c r="DG104" s="313" t="str">
        <f t="shared" ca="1" si="275"/>
        <v/>
      </c>
      <c r="DH104" s="313" t="str">
        <f t="shared" ca="1" si="276"/>
        <v/>
      </c>
      <c r="DI104" s="313" t="str">
        <f t="shared" ca="1" si="277"/>
        <v/>
      </c>
      <c r="DJ104" s="313" t="str">
        <f t="shared" ca="1" si="278"/>
        <v/>
      </c>
      <c r="DK104" s="328" t="str">
        <f t="shared" ca="1" si="279"/>
        <v/>
      </c>
      <c r="DL104" s="334" t="str">
        <f t="shared" ca="1" si="280"/>
        <v/>
      </c>
      <c r="DM104" s="915" t="str">
        <f t="shared" ca="1" si="281"/>
        <v/>
      </c>
      <c r="DN104" s="15"/>
      <c r="DO104" s="324"/>
      <c r="DP104" s="16"/>
      <c r="DQ104" s="16"/>
      <c r="DR104" s="16"/>
      <c r="DS104" s="16"/>
      <c r="DT104" s="318" t="str">
        <f>IFERROR(VLOOKUP($DN104,'（様式１号）３整理番号表'!$Z$19:$AB$32,3,FALSE),"")</f>
        <v/>
      </c>
      <c r="DU104" s="259" t="str">
        <f t="shared" si="282"/>
        <v/>
      </c>
      <c r="DV104" s="14"/>
      <c r="DW104" s="17" t="str">
        <f t="shared" ca="1" si="283"/>
        <v/>
      </c>
      <c r="DX104" s="88" t="str">
        <f t="shared" ca="1" si="301"/>
        <v/>
      </c>
      <c r="DZ104" s="339">
        <f t="shared" ca="1" si="303"/>
        <v>0</v>
      </c>
      <c r="EA104" s="339">
        <f t="shared" ca="1" si="303"/>
        <v>0</v>
      </c>
      <c r="EB104" s="339">
        <f t="shared" ca="1" si="303"/>
        <v>0</v>
      </c>
      <c r="EC104" s="339">
        <f t="shared" ca="1" si="303"/>
        <v>0</v>
      </c>
      <c r="ED104" s="339">
        <f t="shared" ca="1" si="303"/>
        <v>0</v>
      </c>
      <c r="EE104" s="339">
        <f t="shared" ca="1" si="303"/>
        <v>0</v>
      </c>
      <c r="EF104" s="339">
        <f t="shared" ca="1" si="303"/>
        <v>0</v>
      </c>
      <c r="EG104" s="339">
        <f t="shared" ca="1" si="303"/>
        <v>0</v>
      </c>
      <c r="EH104" s="339">
        <f t="shared" ca="1" si="303"/>
        <v>0</v>
      </c>
      <c r="EI104" s="339">
        <f t="shared" ca="1" si="303"/>
        <v>0</v>
      </c>
      <c r="EJ104" s="339">
        <f t="shared" ca="1" si="303"/>
        <v>0</v>
      </c>
      <c r="EK104" s="339">
        <f t="shared" ca="1" si="303"/>
        <v>0</v>
      </c>
      <c r="EL104" s="339">
        <f t="shared" ca="1" si="303"/>
        <v>0</v>
      </c>
      <c r="EM104" s="339">
        <f t="shared" ca="1" si="303"/>
        <v>0</v>
      </c>
      <c r="EO104" s="919" t="str">
        <f t="shared" ca="1" si="189"/>
        <v/>
      </c>
      <c r="EP104" s="919" t="str">
        <f t="shared" ca="1" si="285"/>
        <v/>
      </c>
      <c r="EQ104" s="919" t="str">
        <f t="shared" ca="1" si="286"/>
        <v/>
      </c>
      <c r="ER104" s="919" t="str">
        <f t="shared" ca="1" si="287"/>
        <v/>
      </c>
      <c r="ES104" s="919" t="str">
        <f ca="1">IFERROR(INDEX('郵便番号（石川県）'!$A$3:$F$2574,MATCH(INDIRECT("'("&amp;EO104&amp;")'!E7"),'郵便番号（石川県）'!$A$3:$A$2574,0),6),"")</f>
        <v/>
      </c>
      <c r="ET104" s="919" t="str">
        <f ca="1">IFERROR(INDEX('郵便番号（石川県）'!$A$3:$F$2574,MATCH(INDIRECT("'("&amp;$EO104&amp;")'!E7"),'郵便番号（石川県）'!$A$3:$A$2574,0),5),"")</f>
        <v/>
      </c>
      <c r="EU104" s="919" t="str">
        <f t="shared" ca="1" si="288"/>
        <v/>
      </c>
      <c r="EV104" s="919" t="str">
        <f t="shared" ca="1" si="289"/>
        <v/>
      </c>
      <c r="EW104" s="919" t="str">
        <f t="shared" ca="1" si="290"/>
        <v/>
      </c>
      <c r="EX104" s="919" t="str">
        <f t="shared" ca="1" si="291"/>
        <v/>
      </c>
      <c r="EY104" s="919" t="str">
        <f t="shared" ca="1" si="292"/>
        <v/>
      </c>
      <c r="EZ104" s="919" t="str">
        <f t="shared" ca="1" si="293"/>
        <v/>
      </c>
      <c r="FA104" s="919" t="str">
        <f t="shared" ca="1" si="294"/>
        <v/>
      </c>
      <c r="FB104" s="919" t="str">
        <f t="shared" ca="1" si="295"/>
        <v/>
      </c>
      <c r="FC104" s="919" t="str">
        <f t="shared" ca="1" si="296"/>
        <v/>
      </c>
      <c r="FD104" s="627" t="str">
        <f t="shared" ca="1" si="297"/>
        <v/>
      </c>
      <c r="FE104" s="630">
        <v>94</v>
      </c>
      <c r="FF104" s="299" t="str">
        <f t="shared" ca="1" si="298"/>
        <v/>
      </c>
      <c r="FG104" s="993" t="str">
        <f t="shared" ca="1" si="299"/>
        <v/>
      </c>
      <c r="FH104" s="919" t="str">
        <f t="shared" ca="1" si="300"/>
        <v/>
      </c>
      <c r="FI104" s="299">
        <f ca="1">COUNTIF($FH$11:FH104,"■")</f>
        <v>0</v>
      </c>
    </row>
    <row r="105" spans="1:165" ht="34.5" customHeight="1">
      <c r="A105" s="445">
        <f t="shared" ca="1" si="203"/>
        <v>0</v>
      </c>
      <c r="B105" s="446">
        <f>IF(R105&lt;&gt;"",IF(COUNTIF(R$11:R105,R105)=1,MAX(B$11:B104)+1,INDEX(B$11:B104,MATCH(R105,R$11:R104,0),1)),0)</f>
        <v>1</v>
      </c>
      <c r="C105" s="446">
        <f ca="1">IF(T105&lt;&gt;"",IF(COUNTIF(T$11:T105,T105)=1,MAX(C$11:C104)+1,INDEX(C$11:C104,MATCH(T105,T$11:T104,0),1)),0)</f>
        <v>0</v>
      </c>
      <c r="D105" s="446">
        <f ca="1">IF(U105&lt;&gt;"",IF(COUNTIF(U$11:U105,U105)=1,MAX(D$11:D104)+1,INDEX(D$11:D104,MATCH(U105,U$11:U104,0),1)),0)</f>
        <v>0</v>
      </c>
      <c r="E105" s="446">
        <f ca="1">IF(S105&lt;&gt;"",IF(COUNTIF(S$11:S105,S105)=1,MAX(E$11:E104)+1,INDEX(E$11:E104,MATCH(S105,S$11:S104,0),1)),0)</f>
        <v>0</v>
      </c>
      <c r="F105" s="446">
        <f ca="1">IF(Z105&lt;&gt;"",IF(COUNTIF(Z$11:Z105,Z105)=1,MAX(F$11:F104)+1,INDEX(F$11:F104,MATCH(Z105,Z$11:Z104,0),1)),0)</f>
        <v>0</v>
      </c>
      <c r="G105" s="447" cm="1">
        <f t="array" aca="1" ref="G105" ca="1">IF(Z105&lt;&gt;"",IF(COUNTIFS(Z$11:Z105,Z105,W$11:W105,W105)=1,MAX(G$11:G104)+1,INDEX(G$11:G104,MATCH(Z105&amp;W105,Z$11:Z104&amp;W$11:W105,0),1)),0)</f>
        <v>0</v>
      </c>
      <c r="H105" s="447">
        <f t="shared" ca="1" si="204"/>
        <v>0</v>
      </c>
      <c r="I105" s="447">
        <f ca="1">IF(T105="",0,IF(COUNTIF(T$11:T105,T105)=1,1,0))</f>
        <v>0</v>
      </c>
      <c r="J105" s="447">
        <f ca="1">IF(U105="",0,IF(COUNTIF(U$11:U105,U105)=1,1,0))</f>
        <v>0</v>
      </c>
      <c r="K105" s="447">
        <f ca="1">IF(S105="",0,IF(COUNTIF(S$11:S105,S105)=1,1,0))</f>
        <v>0</v>
      </c>
      <c r="L105" s="446">
        <f ca="1">IF(Z105="",0,IF(COUNTIF(Z$11:Z105,Z105)=1,1,0))</f>
        <v>0</v>
      </c>
      <c r="M105" s="767">
        <f ca="1">IF($W105=2,IF(COUNTIFS($W$11:$W105,2,$Z$11:$Z105,$Z105)=1,1,0),0)</f>
        <v>0</v>
      </c>
      <c r="N105" s="767">
        <f ca="1">IF($W105=1,IF(COUNTIFS($W$11:$W105,2,$Z$11:$Z105,$Z105)=1,1,0),0)</f>
        <v>0</v>
      </c>
      <c r="O105" s="446">
        <f ca="1">IF(H105=0,0,IF(COUNTIF(Z$11:Z105,Z105)=1,1,0))</f>
        <v>0</v>
      </c>
      <c r="P105" s="448" t="str">
        <f t="shared" ca="1" si="205"/>
        <v>石川県</v>
      </c>
      <c r="Q105" s="89">
        <f t="shared" ca="1" si="206"/>
        <v>95</v>
      </c>
      <c r="R105" s="170" t="s">
        <v>459</v>
      </c>
      <c r="S105" s="357" t="str">
        <f t="shared" ca="1" si="207"/>
        <v/>
      </c>
      <c r="T105" s="357" t="str">
        <f t="shared" ca="1" si="208"/>
        <v/>
      </c>
      <c r="U105" s="58" t="str">
        <f t="shared" ca="1" si="209"/>
        <v/>
      </c>
      <c r="V105" s="58" t="str">
        <f t="shared" ca="1" si="210"/>
        <v/>
      </c>
      <c r="W105" s="920" t="str">
        <f t="shared" ca="1" si="211"/>
        <v/>
      </c>
      <c r="X105" s="369">
        <f ca="1">IFERROR(VLOOKUP(W105,'（様式１号）３整理番号表'!$B$4:$H$5,2,FALSE),0)</f>
        <v>0</v>
      </c>
      <c r="Y105" s="768" t="str" cm="1">
        <f t="array" aca="1" ref="Y105" ca="1">IF(AND(D105=0,F105=0),"",IF(COUNTIF(D$11:D105,D105)=1,1,IF(COUNTIFS(D$11:D105,D105,F$11:F105,F105)=1,INDEX((D$11:D105,F$11:F105,Y$11:Y105),MATCH(_xlfn.MAXIFS(F$11:F104,D$11:D104,D105),$F$11:F105,0),1,3)+1,INDEX((D$11:D105,F$11:F105,Y$11:Y105),MATCH(D105&amp;F105,D$11:D105&amp;F$11:F105,0),1,3))))</f>
        <v/>
      </c>
      <c r="Z105" s="40" t="str">
        <f t="shared" ca="1" si="212"/>
        <v/>
      </c>
      <c r="AA105" s="924" t="str">
        <f t="shared" ca="1" si="213"/>
        <v/>
      </c>
      <c r="AB105" s="93">
        <f ca="1">IFERROR(VLOOKUP(AA105,'（様式１号）３整理番号表'!$B$10:$H$16,2,FALSE),0)</f>
        <v>0</v>
      </c>
      <c r="AC105" s="924" t="str">
        <f t="shared" ca="1" si="214"/>
        <v/>
      </c>
      <c r="AD105" s="924" t="str">
        <f t="shared" ca="1" si="215"/>
        <v/>
      </c>
      <c r="AE105" s="93">
        <f ca="1">IFERROR(VLOOKUP(AD105,'（様式１号）３整理番号表'!$B$21:$H$22,2,FALSE),0)</f>
        <v>0</v>
      </c>
      <c r="AF105" s="924" t="str">
        <f t="shared" ca="1" si="216"/>
        <v/>
      </c>
      <c r="AG105" s="93">
        <f ca="1">IFERROR(VLOOKUP(AF105,'（様式１号）３整理番号表'!$B$26:$H$31,2,FALSE),0)</f>
        <v>0</v>
      </c>
      <c r="AH105" s="924" t="str">
        <f t="shared" ca="1" si="217"/>
        <v/>
      </c>
      <c r="AI105" s="93">
        <f ca="1">IFERROR(VLOOKUP(AH105,'（様式１号）３整理番号表'!$J$5:$N$59,2,FALSE),0)</f>
        <v>0</v>
      </c>
      <c r="AJ105" s="77" t="str">
        <f t="shared" ca="1" si="218"/>
        <v/>
      </c>
      <c r="AK105" s="93">
        <f ca="1">IFERROR(VLOOKUP(AJ105,'（様式１号）３整理番号表'!$P$5:$R$29,2,FALSE),0)</f>
        <v>0</v>
      </c>
      <c r="AL105" s="921" t="str">
        <f t="shared" ca="1" si="219"/>
        <v/>
      </c>
      <c r="AM105" s="921" t="str">
        <f t="shared" ca="1" si="220"/>
        <v/>
      </c>
      <c r="AN105" s="921"/>
      <c r="AO105" s="77" t="str">
        <f t="shared" ca="1" si="221"/>
        <v/>
      </c>
      <c r="AP105" s="93">
        <f ca="1">IFERROR(VLOOKUP(AO105,'（様式１号）３整理番号表'!$P$5:$R$29,2,FALSE),0)</f>
        <v>0</v>
      </c>
      <c r="AQ105" s="924" t="str">
        <f t="shared" ca="1" si="222"/>
        <v/>
      </c>
      <c r="AR105" s="93">
        <f t="shared" ca="1" si="223"/>
        <v>0</v>
      </c>
      <c r="AS105" s="924" t="str">
        <f t="shared" ca="1" si="224"/>
        <v/>
      </c>
      <c r="AT105" s="40" t="str">
        <f t="shared" ca="1" si="225"/>
        <v/>
      </c>
      <c r="AU105" s="93" t="str">
        <f t="shared" ca="1" si="226"/>
        <v/>
      </c>
      <c r="AV105" s="923" t="str">
        <f t="shared" ca="1" si="227"/>
        <v/>
      </c>
      <c r="AW105" s="926" t="str">
        <f t="shared" ca="1" si="228"/>
        <v/>
      </c>
      <c r="AX105" s="925" t="str">
        <f t="shared" ca="1" si="229"/>
        <v/>
      </c>
      <c r="AY105" s="925" t="str">
        <f t="shared" ca="1" si="229"/>
        <v/>
      </c>
      <c r="AZ105" s="925" t="str">
        <f t="shared" ca="1" si="229"/>
        <v/>
      </c>
      <c r="BA105" s="925" t="str">
        <f t="shared" ca="1" si="229"/>
        <v/>
      </c>
      <c r="BB105" s="925" t="str">
        <f t="shared" ca="1" si="230"/>
        <v/>
      </c>
      <c r="BC105" s="925" t="str">
        <f t="shared" ca="1" si="231"/>
        <v/>
      </c>
      <c r="BD105" s="925" t="str">
        <f t="shared" ca="1" si="231"/>
        <v/>
      </c>
      <c r="BE105" s="925" t="str">
        <f t="shared" ca="1" si="231"/>
        <v/>
      </c>
      <c r="BF105" s="77" t="str">
        <f t="shared" ca="1" si="232"/>
        <v/>
      </c>
      <c r="BG105" s="924" t="str">
        <f t="shared" ca="1" si="233"/>
        <v/>
      </c>
      <c r="BH105" s="94">
        <f ca="1">IF(BF105&lt;&gt;"",INDEX('（様式１号）３整理番号表'!$AB$7:$AQ$12,MATCH(BF105,'（様式１号）３整理番号表'!$AA$7:$AA$12,0),MATCH(BG105,'（様式１号）３整理番号表'!$AB$6:$AQ$6,0)),0)</f>
        <v>0</v>
      </c>
      <c r="BI105" s="921" t="str">
        <f t="shared" ca="1" si="234"/>
        <v/>
      </c>
      <c r="BJ105" s="922" t="str">
        <f t="shared" ca="1" si="235"/>
        <v/>
      </c>
      <c r="BK105" s="926" t="str">
        <f t="shared" ca="1" si="236"/>
        <v/>
      </c>
      <c r="BL105" s="922" t="str">
        <f t="shared" ca="1" si="237"/>
        <v/>
      </c>
      <c r="BM105" s="79" t="str">
        <f t="shared" ca="1" si="238"/>
        <v/>
      </c>
      <c r="BN105" s="82" t="str">
        <f t="shared" ca="1" si="239"/>
        <v/>
      </c>
      <c r="BO105" s="83" t="str">
        <f t="shared" ca="1" si="240"/>
        <v/>
      </c>
      <c r="BP105" s="84" t="str">
        <f t="shared" ca="1" si="241"/>
        <v/>
      </c>
      <c r="BQ105" s="82" t="str">
        <f t="shared" ca="1" si="242"/>
        <v/>
      </c>
      <c r="BR105" s="97" t="str">
        <f t="shared" ca="1" si="243"/>
        <v/>
      </c>
      <c r="BS105" s="95" t="str">
        <f t="shared" ca="1" si="244"/>
        <v/>
      </c>
      <c r="BT105" s="184" t="str">
        <f t="shared" ca="1" si="245"/>
        <v/>
      </c>
      <c r="BU105" s="611" t="str">
        <f t="shared" ca="1" si="246"/>
        <v/>
      </c>
      <c r="BV105" s="77" t="str">
        <f t="shared" ca="1" si="247"/>
        <v/>
      </c>
      <c r="BW105" s="85" t="str">
        <f t="shared" ca="1" si="248"/>
        <v/>
      </c>
      <c r="BX105" s="86" t="str">
        <f t="shared" ca="1" si="249"/>
        <v/>
      </c>
      <c r="BY105" s="231">
        <f ca="1">IF('ポイント要件確認等（個別表）'!AD105=1,ROUNDDOWN('ポイント要件確認等（個別表）'!AV105,-3),IF('ポイント要件確認等（個別表）'!AD105=2,ROUNDDOWN('ポイント要件確認等（個別表）'!BH105,-3),IF('ポイント要件確認等（個別表）'!AD105=3,ROUNDDOWN('ポイント要件確認等（個別表）'!BT105,-3),0)))</f>
        <v>0</v>
      </c>
      <c r="BZ105" s="86" t="str">
        <f t="shared" ca="1" si="250"/>
        <v/>
      </c>
      <c r="CA105" s="232" t="str">
        <f t="shared" ca="1" si="251"/>
        <v/>
      </c>
      <c r="CB105" s="232">
        <f t="shared" ca="1" si="252"/>
        <v>0</v>
      </c>
      <c r="CC105" s="86" t="str">
        <f t="shared" ca="1" si="253"/>
        <v/>
      </c>
      <c r="CD105" s="86" t="str">
        <f t="shared" ca="1" si="254"/>
        <v/>
      </c>
      <c r="CE105" s="609"/>
      <c r="CF105" s="86" t="str">
        <f t="shared" ca="1" si="255"/>
        <v/>
      </c>
      <c r="CG105" s="185" t="str">
        <f t="shared" ca="1" si="256"/>
        <v/>
      </c>
      <c r="CH105" s="246" t="str">
        <f t="shared" ca="1" si="257"/>
        <v>含税額</v>
      </c>
      <c r="CI105" s="247" t="str">
        <f t="shared" ca="1" si="258"/>
        <v/>
      </c>
      <c r="CJ105" s="87" t="str">
        <f ca="1">IFERROR(IF(INDIRECT("'("&amp;'２個別表'!EO105&amp;")'!AR"&amp;84+EP105)&lt;&gt;1,"",1),"")</f>
        <v/>
      </c>
      <c r="CK105" s="244" t="str">
        <f t="shared" ca="1" si="259"/>
        <v/>
      </c>
      <c r="CL105" s="235" t="str">
        <f t="shared" ca="1" si="260"/>
        <v/>
      </c>
      <c r="CM105" s="239" t="str">
        <f t="shared" ca="1" si="261"/>
        <v/>
      </c>
      <c r="CN105" s="77" t="str">
        <f t="shared" ca="1" si="262"/>
        <v/>
      </c>
      <c r="CO105" s="93" t="str">
        <f ca="1">IFERROR(VLOOKUP(CN105,'（様式１号）３整理番号表'!$T$5:$V$15,2,FALSE),"")</f>
        <v/>
      </c>
      <c r="CP105" s="924" t="str">
        <f t="shared" ca="1" si="263"/>
        <v/>
      </c>
      <c r="CQ105" s="93" t="str">
        <f ca="1">IFERROR(VLOOKUP(CP105,'（様式１号）３整理番号表'!$T$19:$V$24,2,FALSE),"")</f>
        <v/>
      </c>
      <c r="CR105" s="924" t="str">
        <f ca="1">IFERROR(IF(INDIRECT("'("&amp;'２個別表'!EO105&amp;")'!AV"&amp;84+EP105)&lt;&gt;1,"",1),"")</f>
        <v/>
      </c>
      <c r="CS105" s="232">
        <f t="shared" ca="1" si="264"/>
        <v>0</v>
      </c>
      <c r="CT105" s="248">
        <f t="shared" ca="1" si="265"/>
        <v>0</v>
      </c>
      <c r="CU105" s="376" t="str">
        <f ca="1">IF(ER105="補強",IF(COUNTIFS($Z$11:Z105,Z105,$W$11:W105,1)=1,"１①",""),IF(COUNTIFS($Z$11:Z105,Z105,$W$11:W105,2)=1,"２①",""))</f>
        <v/>
      </c>
      <c r="CV105" s="57" t="str">
        <f t="shared" ca="1" si="266"/>
        <v/>
      </c>
      <c r="CW105" s="927" t="str">
        <f t="shared" ca="1" si="267"/>
        <v/>
      </c>
      <c r="CX105" s="256" t="str">
        <f t="shared" ca="1" si="268"/>
        <v/>
      </c>
      <c r="CY105" s="256" t="str">
        <f t="shared" ca="1" si="269"/>
        <v/>
      </c>
      <c r="CZ105" s="256" t="str">
        <f t="shared" ca="1" si="270"/>
        <v/>
      </c>
      <c r="DA105" s="256" t="str">
        <f t="shared" ca="1" si="271"/>
        <v/>
      </c>
      <c r="DB105" s="316" t="str">
        <f ca="1">IFERROR(VLOOKUP($CU105,'（様式１号）３整理番号表'!$Z$19:$AB$32,3,FALSE),"")</f>
        <v/>
      </c>
      <c r="DC105" s="259" t="str">
        <f t="shared" ca="1" si="272"/>
        <v>-</v>
      </c>
      <c r="DD105" s="618" t="str">
        <f t="shared" ca="1" si="273"/>
        <v/>
      </c>
      <c r="DE105" s="321" t="str">
        <f ca="1">IF(AND(AO105=18,AS105=1),IF(COUNTIFS($Y$11:Y105,Y105,$AS$11:AS105,1)=1,"２②",""),IF($CU105="１①",INDEX(INDIRECT("'("&amp;$EO105&amp;")'!AR116:BB116"),1,MATCH(INDIRECT("'("&amp;$EO105&amp;")'!C118"),INDIRECT("'("&amp;$EO105&amp;")'!AR119:BB119"),0)),""))</f>
        <v/>
      </c>
      <c r="DF105" s="324" t="str">
        <f t="shared" ca="1" si="274"/>
        <v/>
      </c>
      <c r="DG105" s="313" t="str">
        <f t="shared" ca="1" si="275"/>
        <v/>
      </c>
      <c r="DH105" s="313" t="str">
        <f t="shared" ca="1" si="276"/>
        <v/>
      </c>
      <c r="DI105" s="313" t="str">
        <f t="shared" ca="1" si="277"/>
        <v/>
      </c>
      <c r="DJ105" s="313" t="str">
        <f t="shared" ca="1" si="278"/>
        <v/>
      </c>
      <c r="DK105" s="328" t="str">
        <f t="shared" ca="1" si="279"/>
        <v/>
      </c>
      <c r="DL105" s="334" t="str">
        <f t="shared" ca="1" si="280"/>
        <v/>
      </c>
      <c r="DM105" s="915" t="str">
        <f t="shared" ca="1" si="281"/>
        <v/>
      </c>
      <c r="DN105" s="15"/>
      <c r="DO105" s="324"/>
      <c r="DP105" s="16"/>
      <c r="DQ105" s="16"/>
      <c r="DR105" s="16"/>
      <c r="DS105" s="16"/>
      <c r="DT105" s="318" t="str">
        <f>IFERROR(VLOOKUP($DN105,'（様式１号）３整理番号表'!$Z$19:$AB$32,3,FALSE),"")</f>
        <v/>
      </c>
      <c r="DU105" s="259" t="str">
        <f t="shared" si="282"/>
        <v/>
      </c>
      <c r="DV105" s="14"/>
      <c r="DW105" s="17" t="str">
        <f t="shared" ca="1" si="283"/>
        <v/>
      </c>
      <c r="DX105" s="88" t="str">
        <f t="shared" ca="1" si="301"/>
        <v/>
      </c>
      <c r="DZ105" s="339">
        <f t="shared" ca="1" si="303"/>
        <v>0</v>
      </c>
      <c r="EA105" s="339">
        <f t="shared" ca="1" si="303"/>
        <v>0</v>
      </c>
      <c r="EB105" s="339">
        <f t="shared" ca="1" si="303"/>
        <v>0</v>
      </c>
      <c r="EC105" s="339">
        <f t="shared" ca="1" si="303"/>
        <v>0</v>
      </c>
      <c r="ED105" s="339">
        <f t="shared" ca="1" si="303"/>
        <v>0</v>
      </c>
      <c r="EE105" s="339">
        <f t="shared" ca="1" si="303"/>
        <v>0</v>
      </c>
      <c r="EF105" s="339">
        <f t="shared" ca="1" si="303"/>
        <v>0</v>
      </c>
      <c r="EG105" s="339">
        <f t="shared" ca="1" si="303"/>
        <v>0</v>
      </c>
      <c r="EH105" s="339">
        <f t="shared" ca="1" si="303"/>
        <v>0</v>
      </c>
      <c r="EI105" s="339">
        <f t="shared" ca="1" si="303"/>
        <v>0</v>
      </c>
      <c r="EJ105" s="339">
        <f t="shared" ca="1" si="303"/>
        <v>0</v>
      </c>
      <c r="EK105" s="339">
        <f t="shared" ca="1" si="303"/>
        <v>0</v>
      </c>
      <c r="EL105" s="339">
        <f t="shared" ca="1" si="303"/>
        <v>0</v>
      </c>
      <c r="EM105" s="339">
        <f t="shared" ca="1" si="303"/>
        <v>0</v>
      </c>
      <c r="EO105" s="919" t="str">
        <f t="shared" ca="1" si="189"/>
        <v/>
      </c>
      <c r="EP105" s="919" t="str">
        <f t="shared" ca="1" si="285"/>
        <v/>
      </c>
      <c r="EQ105" s="919" t="str">
        <f t="shared" ca="1" si="286"/>
        <v/>
      </c>
      <c r="ER105" s="919" t="str">
        <f t="shared" ca="1" si="287"/>
        <v/>
      </c>
      <c r="ES105" s="919" t="str">
        <f ca="1">IFERROR(INDEX('郵便番号（石川県）'!$A$3:$F$2574,MATCH(INDIRECT("'("&amp;EO105&amp;")'!E7"),'郵便番号（石川県）'!$A$3:$A$2574,0),6),"")</f>
        <v/>
      </c>
      <c r="ET105" s="919" t="str">
        <f ca="1">IFERROR(INDEX('郵便番号（石川県）'!$A$3:$F$2574,MATCH(INDIRECT("'("&amp;$EO105&amp;")'!E7"),'郵便番号（石川県）'!$A$3:$A$2574,0),5),"")</f>
        <v/>
      </c>
      <c r="EU105" s="919" t="str">
        <f t="shared" ca="1" si="288"/>
        <v/>
      </c>
      <c r="EV105" s="919" t="str">
        <f t="shared" ca="1" si="289"/>
        <v/>
      </c>
      <c r="EW105" s="919" t="str">
        <f t="shared" ca="1" si="290"/>
        <v/>
      </c>
      <c r="EX105" s="919" t="str">
        <f t="shared" ca="1" si="291"/>
        <v/>
      </c>
      <c r="EY105" s="919" t="str">
        <f t="shared" ca="1" si="292"/>
        <v/>
      </c>
      <c r="EZ105" s="919" t="str">
        <f t="shared" ca="1" si="293"/>
        <v/>
      </c>
      <c r="FA105" s="919" t="str">
        <f t="shared" ca="1" si="294"/>
        <v/>
      </c>
      <c r="FB105" s="919" t="str">
        <f t="shared" ca="1" si="295"/>
        <v/>
      </c>
      <c r="FC105" s="919" t="str">
        <f t="shared" ca="1" si="296"/>
        <v/>
      </c>
      <c r="FD105" s="627" t="str">
        <f t="shared" ca="1" si="297"/>
        <v/>
      </c>
      <c r="FE105" s="630">
        <v>95</v>
      </c>
      <c r="FF105" s="299" t="str">
        <f t="shared" ca="1" si="298"/>
        <v/>
      </c>
      <c r="FG105" s="993" t="str">
        <f t="shared" ca="1" si="299"/>
        <v/>
      </c>
      <c r="FH105" s="919" t="str">
        <f t="shared" ca="1" si="300"/>
        <v/>
      </c>
      <c r="FI105" s="299">
        <f ca="1">COUNTIF($FH$11:FH105,"■")</f>
        <v>0</v>
      </c>
    </row>
    <row r="106" spans="1:165" ht="34.5" customHeight="1">
      <c r="A106" s="445">
        <f t="shared" ca="1" si="203"/>
        <v>0</v>
      </c>
      <c r="B106" s="446">
        <f>IF(R106&lt;&gt;"",IF(COUNTIF(R$11:R106,R106)=1,MAX(B$11:B105)+1,INDEX(B$11:B105,MATCH(R106,R$11:R105,0),1)),0)</f>
        <v>1</v>
      </c>
      <c r="C106" s="446">
        <f ca="1">IF(T106&lt;&gt;"",IF(COUNTIF(T$11:T106,T106)=1,MAX(C$11:C105)+1,INDEX(C$11:C105,MATCH(T106,T$11:T105,0),1)),0)</f>
        <v>0</v>
      </c>
      <c r="D106" s="446">
        <f ca="1">IF(U106&lt;&gt;"",IF(COUNTIF(U$11:U106,U106)=1,MAX(D$11:D105)+1,INDEX(D$11:D105,MATCH(U106,U$11:U105,0),1)),0)</f>
        <v>0</v>
      </c>
      <c r="E106" s="446">
        <f ca="1">IF(S106&lt;&gt;"",IF(COUNTIF(S$11:S106,S106)=1,MAX(E$11:E105)+1,INDEX(E$11:E105,MATCH(S106,S$11:S105,0),1)),0)</f>
        <v>0</v>
      </c>
      <c r="F106" s="446">
        <f ca="1">IF(Z106&lt;&gt;"",IF(COUNTIF(Z$11:Z106,Z106)=1,MAX(F$11:F105)+1,INDEX(F$11:F105,MATCH(Z106,Z$11:Z105,0),1)),0)</f>
        <v>0</v>
      </c>
      <c r="G106" s="447" cm="1">
        <f t="array" aca="1" ref="G106" ca="1">IF(Z106&lt;&gt;"",IF(COUNTIFS(Z$11:Z106,Z106,W$11:W106,W106)=1,MAX(G$11:G105)+1,INDEX(G$11:G105,MATCH(Z106&amp;W106,Z$11:Z105&amp;W$11:W106,0),1)),0)</f>
        <v>0</v>
      </c>
      <c r="H106" s="447">
        <f t="shared" ca="1" si="204"/>
        <v>0</v>
      </c>
      <c r="I106" s="447">
        <f ca="1">IF(T106="",0,IF(COUNTIF(T$11:T106,T106)=1,1,0))</f>
        <v>0</v>
      </c>
      <c r="J106" s="447">
        <f ca="1">IF(U106="",0,IF(COUNTIF(U$11:U106,U106)=1,1,0))</f>
        <v>0</v>
      </c>
      <c r="K106" s="447">
        <f ca="1">IF(S106="",0,IF(COUNTIF(S$11:S106,S106)=1,1,0))</f>
        <v>0</v>
      </c>
      <c r="L106" s="446">
        <f ca="1">IF(Z106="",0,IF(COUNTIF(Z$11:Z106,Z106)=1,1,0))</f>
        <v>0</v>
      </c>
      <c r="M106" s="767">
        <f ca="1">IF($W106=2,IF(COUNTIFS($W$11:$W106,2,$Z$11:$Z106,$Z106)=1,1,0),0)</f>
        <v>0</v>
      </c>
      <c r="N106" s="767">
        <f ca="1">IF($W106=1,IF(COUNTIFS($W$11:$W106,2,$Z$11:$Z106,$Z106)=1,1,0),0)</f>
        <v>0</v>
      </c>
      <c r="O106" s="446">
        <f ca="1">IF(H106=0,0,IF(COUNTIF(Z$11:Z106,Z106)=1,1,0))</f>
        <v>0</v>
      </c>
      <c r="P106" s="448" t="str">
        <f t="shared" ca="1" si="205"/>
        <v>石川県</v>
      </c>
      <c r="Q106" s="89">
        <f t="shared" ca="1" si="206"/>
        <v>96</v>
      </c>
      <c r="R106" s="170" t="s">
        <v>459</v>
      </c>
      <c r="S106" s="357" t="str">
        <f t="shared" ca="1" si="207"/>
        <v/>
      </c>
      <c r="T106" s="357" t="str">
        <f t="shared" ca="1" si="208"/>
        <v/>
      </c>
      <c r="U106" s="58" t="str">
        <f t="shared" ca="1" si="209"/>
        <v/>
      </c>
      <c r="V106" s="58" t="str">
        <f t="shared" ca="1" si="210"/>
        <v/>
      </c>
      <c r="W106" s="920" t="str">
        <f t="shared" ca="1" si="211"/>
        <v/>
      </c>
      <c r="X106" s="369">
        <f ca="1">IFERROR(VLOOKUP(W106,'（様式１号）３整理番号表'!$B$4:$H$5,2,FALSE),0)</f>
        <v>0</v>
      </c>
      <c r="Y106" s="768" t="str" cm="1">
        <f t="array" aca="1" ref="Y106" ca="1">IF(AND(D106=0,F106=0),"",IF(COUNTIF(D$11:D106,D106)=1,1,IF(COUNTIFS(D$11:D106,D106,F$11:F106,F106)=1,INDEX((D$11:D106,F$11:F106,Y$11:Y106),MATCH(_xlfn.MAXIFS(F$11:F105,D$11:D105,D106),$F$11:F106,0),1,3)+1,INDEX((D$11:D106,F$11:F106,Y$11:Y106),MATCH(D106&amp;F106,D$11:D106&amp;F$11:F106,0),1,3))))</f>
        <v/>
      </c>
      <c r="Z106" s="40" t="str">
        <f t="shared" ca="1" si="212"/>
        <v/>
      </c>
      <c r="AA106" s="924" t="str">
        <f t="shared" ca="1" si="213"/>
        <v/>
      </c>
      <c r="AB106" s="93">
        <f ca="1">IFERROR(VLOOKUP(AA106,'（様式１号）３整理番号表'!$B$10:$H$16,2,FALSE),0)</f>
        <v>0</v>
      </c>
      <c r="AC106" s="924" t="str">
        <f t="shared" ca="1" si="214"/>
        <v/>
      </c>
      <c r="AD106" s="924" t="str">
        <f t="shared" ca="1" si="215"/>
        <v/>
      </c>
      <c r="AE106" s="93">
        <f ca="1">IFERROR(VLOOKUP(AD106,'（様式１号）３整理番号表'!$B$21:$H$22,2,FALSE),0)</f>
        <v>0</v>
      </c>
      <c r="AF106" s="924" t="str">
        <f t="shared" ca="1" si="216"/>
        <v/>
      </c>
      <c r="AG106" s="93">
        <f ca="1">IFERROR(VLOOKUP(AF106,'（様式１号）３整理番号表'!$B$26:$H$31,2,FALSE),0)</f>
        <v>0</v>
      </c>
      <c r="AH106" s="924" t="str">
        <f t="shared" ca="1" si="217"/>
        <v/>
      </c>
      <c r="AI106" s="93">
        <f ca="1">IFERROR(VLOOKUP(AH106,'（様式１号）３整理番号表'!$J$5:$N$59,2,FALSE),0)</f>
        <v>0</v>
      </c>
      <c r="AJ106" s="77" t="str">
        <f t="shared" ca="1" si="218"/>
        <v/>
      </c>
      <c r="AK106" s="93">
        <f ca="1">IFERROR(VLOOKUP(AJ106,'（様式１号）３整理番号表'!$P$5:$R$29,2,FALSE),0)</f>
        <v>0</v>
      </c>
      <c r="AL106" s="921" t="str">
        <f t="shared" ca="1" si="219"/>
        <v/>
      </c>
      <c r="AM106" s="921" t="str">
        <f t="shared" ca="1" si="220"/>
        <v/>
      </c>
      <c r="AN106" s="921"/>
      <c r="AO106" s="77" t="str">
        <f t="shared" ca="1" si="221"/>
        <v/>
      </c>
      <c r="AP106" s="93">
        <f ca="1">IFERROR(VLOOKUP(AO106,'（様式１号）３整理番号表'!$P$5:$R$29,2,FALSE),0)</f>
        <v>0</v>
      </c>
      <c r="AQ106" s="924" t="str">
        <f t="shared" ca="1" si="222"/>
        <v/>
      </c>
      <c r="AR106" s="93">
        <f t="shared" ca="1" si="223"/>
        <v>0</v>
      </c>
      <c r="AS106" s="924" t="str">
        <f t="shared" ca="1" si="224"/>
        <v/>
      </c>
      <c r="AT106" s="40" t="str">
        <f t="shared" ca="1" si="225"/>
        <v/>
      </c>
      <c r="AU106" s="93" t="str">
        <f t="shared" ca="1" si="226"/>
        <v/>
      </c>
      <c r="AV106" s="923" t="str">
        <f t="shared" ca="1" si="227"/>
        <v/>
      </c>
      <c r="AW106" s="926" t="str">
        <f t="shared" ca="1" si="228"/>
        <v/>
      </c>
      <c r="AX106" s="925" t="str">
        <f t="shared" ca="1" si="229"/>
        <v/>
      </c>
      <c r="AY106" s="925" t="str">
        <f t="shared" ca="1" si="229"/>
        <v/>
      </c>
      <c r="AZ106" s="925" t="str">
        <f t="shared" ca="1" si="229"/>
        <v/>
      </c>
      <c r="BA106" s="925" t="str">
        <f t="shared" ca="1" si="229"/>
        <v/>
      </c>
      <c r="BB106" s="925" t="str">
        <f t="shared" ca="1" si="230"/>
        <v/>
      </c>
      <c r="BC106" s="925" t="str">
        <f t="shared" ca="1" si="231"/>
        <v/>
      </c>
      <c r="BD106" s="925" t="str">
        <f t="shared" ca="1" si="231"/>
        <v/>
      </c>
      <c r="BE106" s="925" t="str">
        <f t="shared" ca="1" si="231"/>
        <v/>
      </c>
      <c r="BF106" s="77" t="str">
        <f t="shared" ca="1" si="232"/>
        <v/>
      </c>
      <c r="BG106" s="924" t="str">
        <f t="shared" ca="1" si="233"/>
        <v/>
      </c>
      <c r="BH106" s="94">
        <f ca="1">IF(BF106&lt;&gt;"",INDEX('（様式１号）３整理番号表'!$AB$7:$AQ$12,MATCH(BF106,'（様式１号）３整理番号表'!$AA$7:$AA$12,0),MATCH(BG106,'（様式１号）３整理番号表'!$AB$6:$AQ$6,0)),0)</f>
        <v>0</v>
      </c>
      <c r="BI106" s="921" t="str">
        <f t="shared" ca="1" si="234"/>
        <v/>
      </c>
      <c r="BJ106" s="922" t="str">
        <f t="shared" ca="1" si="235"/>
        <v/>
      </c>
      <c r="BK106" s="926" t="str">
        <f t="shared" ca="1" si="236"/>
        <v/>
      </c>
      <c r="BL106" s="922" t="str">
        <f t="shared" ca="1" si="237"/>
        <v/>
      </c>
      <c r="BM106" s="79" t="str">
        <f t="shared" ca="1" si="238"/>
        <v/>
      </c>
      <c r="BN106" s="82" t="str">
        <f t="shared" ca="1" si="239"/>
        <v/>
      </c>
      <c r="BO106" s="83" t="str">
        <f t="shared" ca="1" si="240"/>
        <v/>
      </c>
      <c r="BP106" s="84" t="str">
        <f t="shared" ca="1" si="241"/>
        <v/>
      </c>
      <c r="BQ106" s="82" t="str">
        <f t="shared" ca="1" si="242"/>
        <v/>
      </c>
      <c r="BR106" s="97" t="str">
        <f t="shared" ca="1" si="243"/>
        <v/>
      </c>
      <c r="BS106" s="95" t="str">
        <f t="shared" ca="1" si="244"/>
        <v/>
      </c>
      <c r="BT106" s="184" t="str">
        <f t="shared" ca="1" si="245"/>
        <v/>
      </c>
      <c r="BU106" s="611" t="str">
        <f t="shared" ca="1" si="246"/>
        <v/>
      </c>
      <c r="BV106" s="77" t="str">
        <f t="shared" ca="1" si="247"/>
        <v/>
      </c>
      <c r="BW106" s="85" t="str">
        <f t="shared" ca="1" si="248"/>
        <v/>
      </c>
      <c r="BX106" s="86" t="str">
        <f t="shared" ca="1" si="249"/>
        <v/>
      </c>
      <c r="BY106" s="231">
        <f ca="1">IF('ポイント要件確認等（個別表）'!AD106=1,ROUNDDOWN('ポイント要件確認等（個別表）'!AV106,-3),IF('ポイント要件確認等（個別表）'!AD106=2,ROUNDDOWN('ポイント要件確認等（個別表）'!BH106,-3),IF('ポイント要件確認等（個別表）'!AD106=3,ROUNDDOWN('ポイント要件確認等（個別表）'!BT106,-3),0)))</f>
        <v>0</v>
      </c>
      <c r="BZ106" s="86" t="str">
        <f t="shared" ca="1" si="250"/>
        <v/>
      </c>
      <c r="CA106" s="232" t="str">
        <f t="shared" ca="1" si="251"/>
        <v/>
      </c>
      <c r="CB106" s="232">
        <f t="shared" ca="1" si="252"/>
        <v>0</v>
      </c>
      <c r="CC106" s="86" t="str">
        <f t="shared" ca="1" si="253"/>
        <v/>
      </c>
      <c r="CD106" s="86" t="str">
        <f t="shared" ca="1" si="254"/>
        <v/>
      </c>
      <c r="CE106" s="609"/>
      <c r="CF106" s="86" t="str">
        <f t="shared" ca="1" si="255"/>
        <v/>
      </c>
      <c r="CG106" s="185" t="str">
        <f t="shared" ca="1" si="256"/>
        <v/>
      </c>
      <c r="CH106" s="246" t="str">
        <f t="shared" ca="1" si="257"/>
        <v>含税額</v>
      </c>
      <c r="CI106" s="247" t="str">
        <f t="shared" ca="1" si="258"/>
        <v/>
      </c>
      <c r="CJ106" s="87" t="str">
        <f ca="1">IFERROR(IF(INDIRECT("'("&amp;'２個別表'!EO106&amp;")'!AR"&amp;84+EP106)&lt;&gt;1,"",1),"")</f>
        <v/>
      </c>
      <c r="CK106" s="244" t="str">
        <f t="shared" ca="1" si="259"/>
        <v/>
      </c>
      <c r="CL106" s="235" t="str">
        <f t="shared" ca="1" si="260"/>
        <v/>
      </c>
      <c r="CM106" s="239" t="str">
        <f t="shared" ca="1" si="261"/>
        <v/>
      </c>
      <c r="CN106" s="77" t="str">
        <f t="shared" ca="1" si="262"/>
        <v/>
      </c>
      <c r="CO106" s="93" t="str">
        <f ca="1">IFERROR(VLOOKUP(CN106,'（様式１号）３整理番号表'!$T$5:$V$15,2,FALSE),"")</f>
        <v/>
      </c>
      <c r="CP106" s="924" t="str">
        <f t="shared" ca="1" si="263"/>
        <v/>
      </c>
      <c r="CQ106" s="93" t="str">
        <f ca="1">IFERROR(VLOOKUP(CP106,'（様式１号）３整理番号表'!$T$19:$V$24,2,FALSE),"")</f>
        <v/>
      </c>
      <c r="CR106" s="924" t="str">
        <f ca="1">IFERROR(IF(INDIRECT("'("&amp;'２個別表'!EO106&amp;")'!AV"&amp;84+EP106)&lt;&gt;1,"",1),"")</f>
        <v/>
      </c>
      <c r="CS106" s="232">
        <f t="shared" ca="1" si="264"/>
        <v>0</v>
      </c>
      <c r="CT106" s="248">
        <f t="shared" ca="1" si="265"/>
        <v>0</v>
      </c>
      <c r="CU106" s="376" t="str">
        <f ca="1">IF(ER106="補強",IF(COUNTIFS($Z$11:Z106,Z106,$W$11:W106,1)=1,"１①",""),IF(COUNTIFS($Z$11:Z106,Z106,$W$11:W106,2)=1,"２①",""))</f>
        <v/>
      </c>
      <c r="CV106" s="57" t="str">
        <f t="shared" ca="1" si="266"/>
        <v/>
      </c>
      <c r="CW106" s="927" t="str">
        <f t="shared" ca="1" si="267"/>
        <v/>
      </c>
      <c r="CX106" s="256" t="str">
        <f t="shared" ca="1" si="268"/>
        <v/>
      </c>
      <c r="CY106" s="256" t="str">
        <f t="shared" ca="1" si="269"/>
        <v/>
      </c>
      <c r="CZ106" s="256" t="str">
        <f t="shared" ca="1" si="270"/>
        <v/>
      </c>
      <c r="DA106" s="256" t="str">
        <f t="shared" ca="1" si="271"/>
        <v/>
      </c>
      <c r="DB106" s="316" t="str">
        <f ca="1">IFERROR(VLOOKUP($CU106,'（様式１号）３整理番号表'!$Z$19:$AB$32,3,FALSE),"")</f>
        <v/>
      </c>
      <c r="DC106" s="259" t="str">
        <f t="shared" ca="1" si="272"/>
        <v>-</v>
      </c>
      <c r="DD106" s="618" t="str">
        <f t="shared" ca="1" si="273"/>
        <v/>
      </c>
      <c r="DE106" s="321" t="str">
        <f ca="1">IF(AND(AO106=18,AS106=1),IF(COUNTIFS($Y$11:Y106,Y106,$AS$11:AS106,1)=1,"２②",""),IF($CU106="１①",INDEX(INDIRECT("'("&amp;$EO106&amp;")'!AR116:BB116"),1,MATCH(INDIRECT("'("&amp;$EO106&amp;")'!C118"),INDIRECT("'("&amp;$EO106&amp;")'!AR119:BB119"),0)),""))</f>
        <v/>
      </c>
      <c r="DF106" s="324" t="str">
        <f t="shared" ca="1" si="274"/>
        <v/>
      </c>
      <c r="DG106" s="313" t="str">
        <f t="shared" ca="1" si="275"/>
        <v/>
      </c>
      <c r="DH106" s="313" t="str">
        <f t="shared" ca="1" si="276"/>
        <v/>
      </c>
      <c r="DI106" s="313" t="str">
        <f t="shared" ca="1" si="277"/>
        <v/>
      </c>
      <c r="DJ106" s="313" t="str">
        <f t="shared" ca="1" si="278"/>
        <v/>
      </c>
      <c r="DK106" s="328" t="str">
        <f t="shared" ca="1" si="279"/>
        <v/>
      </c>
      <c r="DL106" s="334" t="str">
        <f t="shared" ca="1" si="280"/>
        <v/>
      </c>
      <c r="DM106" s="915" t="str">
        <f t="shared" ca="1" si="281"/>
        <v/>
      </c>
      <c r="DN106" s="15"/>
      <c r="DO106" s="324"/>
      <c r="DP106" s="16"/>
      <c r="DQ106" s="16"/>
      <c r="DR106" s="16"/>
      <c r="DS106" s="16"/>
      <c r="DT106" s="318" t="str">
        <f>IFERROR(VLOOKUP($DN106,'（様式１号）３整理番号表'!$Z$19:$AB$32,3,FALSE),"")</f>
        <v/>
      </c>
      <c r="DU106" s="259" t="str">
        <f t="shared" si="282"/>
        <v/>
      </c>
      <c r="DV106" s="14"/>
      <c r="DW106" s="17" t="str">
        <f t="shared" ca="1" si="283"/>
        <v/>
      </c>
      <c r="DX106" s="88" t="str">
        <f t="shared" ca="1" si="301"/>
        <v/>
      </c>
      <c r="DZ106" s="339">
        <f t="shared" ca="1" si="303"/>
        <v>0</v>
      </c>
      <c r="EA106" s="339">
        <f t="shared" ca="1" si="303"/>
        <v>0</v>
      </c>
      <c r="EB106" s="339">
        <f t="shared" ca="1" si="303"/>
        <v>0</v>
      </c>
      <c r="EC106" s="339">
        <f t="shared" ca="1" si="303"/>
        <v>0</v>
      </c>
      <c r="ED106" s="339">
        <f t="shared" ca="1" si="303"/>
        <v>0</v>
      </c>
      <c r="EE106" s="339">
        <f t="shared" ca="1" si="303"/>
        <v>0</v>
      </c>
      <c r="EF106" s="339">
        <f t="shared" ca="1" si="303"/>
        <v>0</v>
      </c>
      <c r="EG106" s="339">
        <f t="shared" ca="1" si="303"/>
        <v>0</v>
      </c>
      <c r="EH106" s="339">
        <f t="shared" ca="1" si="303"/>
        <v>0</v>
      </c>
      <c r="EI106" s="339">
        <f t="shared" ca="1" si="303"/>
        <v>0</v>
      </c>
      <c r="EJ106" s="339">
        <f t="shared" ca="1" si="303"/>
        <v>0</v>
      </c>
      <c r="EK106" s="339">
        <f t="shared" ca="1" si="303"/>
        <v>0</v>
      </c>
      <c r="EL106" s="339">
        <f t="shared" ca="1" si="303"/>
        <v>0</v>
      </c>
      <c r="EM106" s="339">
        <f t="shared" ca="1" si="303"/>
        <v>0</v>
      </c>
      <c r="EO106" s="919" t="str">
        <f t="shared" ca="1" si="189"/>
        <v/>
      </c>
      <c r="EP106" s="919" t="str">
        <f t="shared" ca="1" si="285"/>
        <v/>
      </c>
      <c r="EQ106" s="919" t="str">
        <f t="shared" ca="1" si="286"/>
        <v/>
      </c>
      <c r="ER106" s="919" t="str">
        <f t="shared" ca="1" si="287"/>
        <v/>
      </c>
      <c r="ES106" s="919" t="str">
        <f ca="1">IFERROR(INDEX('郵便番号（石川県）'!$A$3:$F$2574,MATCH(INDIRECT("'("&amp;EO106&amp;")'!E7"),'郵便番号（石川県）'!$A$3:$A$2574,0),6),"")</f>
        <v/>
      </c>
      <c r="ET106" s="919" t="str">
        <f ca="1">IFERROR(INDEX('郵便番号（石川県）'!$A$3:$F$2574,MATCH(INDIRECT("'("&amp;$EO106&amp;")'!E7"),'郵便番号（石川県）'!$A$3:$A$2574,0),5),"")</f>
        <v/>
      </c>
      <c r="EU106" s="919" t="str">
        <f t="shared" ca="1" si="288"/>
        <v/>
      </c>
      <c r="EV106" s="919" t="str">
        <f t="shared" ca="1" si="289"/>
        <v/>
      </c>
      <c r="EW106" s="919" t="str">
        <f t="shared" ca="1" si="290"/>
        <v/>
      </c>
      <c r="EX106" s="919" t="str">
        <f t="shared" ca="1" si="291"/>
        <v/>
      </c>
      <c r="EY106" s="919" t="str">
        <f t="shared" ca="1" si="292"/>
        <v/>
      </c>
      <c r="EZ106" s="919" t="str">
        <f t="shared" ca="1" si="293"/>
        <v/>
      </c>
      <c r="FA106" s="919" t="str">
        <f t="shared" ca="1" si="294"/>
        <v/>
      </c>
      <c r="FB106" s="919" t="str">
        <f t="shared" ca="1" si="295"/>
        <v/>
      </c>
      <c r="FC106" s="919" t="str">
        <f t="shared" ca="1" si="296"/>
        <v/>
      </c>
      <c r="FD106" s="627" t="str">
        <f t="shared" ca="1" si="297"/>
        <v/>
      </c>
      <c r="FE106" s="630">
        <v>96</v>
      </c>
      <c r="FF106" s="299" t="str">
        <f t="shared" ca="1" si="298"/>
        <v/>
      </c>
      <c r="FG106" s="993" t="str">
        <f t="shared" ca="1" si="299"/>
        <v/>
      </c>
      <c r="FH106" s="919" t="str">
        <f t="shared" ca="1" si="300"/>
        <v/>
      </c>
      <c r="FI106" s="299">
        <f ca="1">COUNTIF($FH$11:FH106,"■")</f>
        <v>0</v>
      </c>
    </row>
    <row r="107" spans="1:165" ht="34.5" customHeight="1">
      <c r="A107" s="445">
        <f t="shared" ca="1" si="203"/>
        <v>0</v>
      </c>
      <c r="B107" s="446">
        <f>IF(R107&lt;&gt;"",IF(COUNTIF(R$11:R107,R107)=1,MAX(B$11:B106)+1,INDEX(B$11:B106,MATCH(R107,R$11:R106,0),1)),0)</f>
        <v>1</v>
      </c>
      <c r="C107" s="446">
        <f ca="1">IF(T107&lt;&gt;"",IF(COUNTIF(T$11:T107,T107)=1,MAX(C$11:C106)+1,INDEX(C$11:C106,MATCH(T107,T$11:T106,0),1)),0)</f>
        <v>0</v>
      </c>
      <c r="D107" s="446">
        <f ca="1">IF(U107&lt;&gt;"",IF(COUNTIF(U$11:U107,U107)=1,MAX(D$11:D106)+1,INDEX(D$11:D106,MATCH(U107,U$11:U106,0),1)),0)</f>
        <v>0</v>
      </c>
      <c r="E107" s="446">
        <f ca="1">IF(S107&lt;&gt;"",IF(COUNTIF(S$11:S107,S107)=1,MAX(E$11:E106)+1,INDEX(E$11:E106,MATCH(S107,S$11:S106,0),1)),0)</f>
        <v>0</v>
      </c>
      <c r="F107" s="446">
        <f ca="1">IF(Z107&lt;&gt;"",IF(COUNTIF(Z$11:Z107,Z107)=1,MAX(F$11:F106)+1,INDEX(F$11:F106,MATCH(Z107,Z$11:Z106,0),1)),0)</f>
        <v>0</v>
      </c>
      <c r="G107" s="447" cm="1">
        <f t="array" aca="1" ref="G107" ca="1">IF(Z107&lt;&gt;"",IF(COUNTIFS(Z$11:Z107,Z107,W$11:W107,W107)=1,MAX(G$11:G106)+1,INDEX(G$11:G106,MATCH(Z107&amp;W107,Z$11:Z106&amp;W$11:W107,0),1)),0)</f>
        <v>0</v>
      </c>
      <c r="H107" s="447">
        <f t="shared" ca="1" si="204"/>
        <v>0</v>
      </c>
      <c r="I107" s="447">
        <f ca="1">IF(T107="",0,IF(COUNTIF(T$11:T107,T107)=1,1,0))</f>
        <v>0</v>
      </c>
      <c r="J107" s="447">
        <f ca="1">IF(U107="",0,IF(COUNTIF(U$11:U107,U107)=1,1,0))</f>
        <v>0</v>
      </c>
      <c r="K107" s="447">
        <f ca="1">IF(S107="",0,IF(COUNTIF(S$11:S107,S107)=1,1,0))</f>
        <v>0</v>
      </c>
      <c r="L107" s="446">
        <f ca="1">IF(Z107="",0,IF(COUNTIF(Z$11:Z107,Z107)=1,1,0))</f>
        <v>0</v>
      </c>
      <c r="M107" s="767">
        <f ca="1">IF($W107=2,IF(COUNTIFS($W$11:$W107,2,$Z$11:$Z107,$Z107)=1,1,0),0)</f>
        <v>0</v>
      </c>
      <c r="N107" s="767">
        <f ca="1">IF($W107=1,IF(COUNTIFS($W$11:$W107,2,$Z$11:$Z107,$Z107)=1,1,0),0)</f>
        <v>0</v>
      </c>
      <c r="O107" s="446">
        <f ca="1">IF(H107=0,0,IF(COUNTIF(Z$11:Z107,Z107)=1,1,0))</f>
        <v>0</v>
      </c>
      <c r="P107" s="448" t="str">
        <f t="shared" ca="1" si="205"/>
        <v>石川県</v>
      </c>
      <c r="Q107" s="89">
        <f t="shared" ca="1" si="206"/>
        <v>97</v>
      </c>
      <c r="R107" s="170" t="s">
        <v>459</v>
      </c>
      <c r="S107" s="357" t="str">
        <f t="shared" ca="1" si="207"/>
        <v/>
      </c>
      <c r="T107" s="357" t="str">
        <f t="shared" ca="1" si="208"/>
        <v/>
      </c>
      <c r="U107" s="58" t="str">
        <f t="shared" ca="1" si="209"/>
        <v/>
      </c>
      <c r="V107" s="58" t="str">
        <f t="shared" ca="1" si="210"/>
        <v/>
      </c>
      <c r="W107" s="920" t="str">
        <f t="shared" ca="1" si="211"/>
        <v/>
      </c>
      <c r="X107" s="369">
        <f ca="1">IFERROR(VLOOKUP(W107,'（様式１号）３整理番号表'!$B$4:$H$5,2,FALSE),0)</f>
        <v>0</v>
      </c>
      <c r="Y107" s="768" t="str" cm="1">
        <f t="array" aca="1" ref="Y107" ca="1">IF(AND(D107=0,F107=0),"",IF(COUNTIF(D$11:D107,D107)=1,1,IF(COUNTIFS(D$11:D107,D107,F$11:F107,F107)=1,INDEX((D$11:D107,F$11:F107,Y$11:Y107),MATCH(_xlfn.MAXIFS(F$11:F106,D$11:D106,D107),$F$11:F107,0),1,3)+1,INDEX((D$11:D107,F$11:F107,Y$11:Y107),MATCH(D107&amp;F107,D$11:D107&amp;F$11:F107,0),1,3))))</f>
        <v/>
      </c>
      <c r="Z107" s="40" t="str">
        <f t="shared" ca="1" si="212"/>
        <v/>
      </c>
      <c r="AA107" s="924" t="str">
        <f t="shared" ca="1" si="213"/>
        <v/>
      </c>
      <c r="AB107" s="93">
        <f ca="1">IFERROR(VLOOKUP(AA107,'（様式１号）３整理番号表'!$B$10:$H$16,2,FALSE),0)</f>
        <v>0</v>
      </c>
      <c r="AC107" s="924" t="str">
        <f t="shared" ca="1" si="214"/>
        <v/>
      </c>
      <c r="AD107" s="924" t="str">
        <f t="shared" ca="1" si="215"/>
        <v/>
      </c>
      <c r="AE107" s="93">
        <f ca="1">IFERROR(VLOOKUP(AD107,'（様式１号）３整理番号表'!$B$21:$H$22,2,FALSE),0)</f>
        <v>0</v>
      </c>
      <c r="AF107" s="924" t="str">
        <f t="shared" ca="1" si="216"/>
        <v/>
      </c>
      <c r="AG107" s="93">
        <f ca="1">IFERROR(VLOOKUP(AF107,'（様式１号）３整理番号表'!$B$26:$H$31,2,FALSE),0)</f>
        <v>0</v>
      </c>
      <c r="AH107" s="924" t="str">
        <f t="shared" ca="1" si="217"/>
        <v/>
      </c>
      <c r="AI107" s="93">
        <f ca="1">IFERROR(VLOOKUP(AH107,'（様式１号）３整理番号表'!$J$5:$N$59,2,FALSE),0)</f>
        <v>0</v>
      </c>
      <c r="AJ107" s="77" t="str">
        <f t="shared" ca="1" si="218"/>
        <v/>
      </c>
      <c r="AK107" s="93">
        <f ca="1">IFERROR(VLOOKUP(AJ107,'（様式１号）３整理番号表'!$P$5:$R$29,2,FALSE),0)</f>
        <v>0</v>
      </c>
      <c r="AL107" s="921" t="str">
        <f t="shared" ca="1" si="219"/>
        <v/>
      </c>
      <c r="AM107" s="921" t="str">
        <f t="shared" ca="1" si="220"/>
        <v/>
      </c>
      <c r="AN107" s="921"/>
      <c r="AO107" s="77" t="str">
        <f t="shared" ca="1" si="221"/>
        <v/>
      </c>
      <c r="AP107" s="93">
        <f ca="1">IFERROR(VLOOKUP(AO107,'（様式１号）３整理番号表'!$P$5:$R$29,2,FALSE),0)</f>
        <v>0</v>
      </c>
      <c r="AQ107" s="924" t="str">
        <f t="shared" ca="1" si="222"/>
        <v/>
      </c>
      <c r="AR107" s="93">
        <f t="shared" ca="1" si="223"/>
        <v>0</v>
      </c>
      <c r="AS107" s="924" t="str">
        <f t="shared" ca="1" si="224"/>
        <v/>
      </c>
      <c r="AT107" s="40" t="str">
        <f t="shared" ca="1" si="225"/>
        <v/>
      </c>
      <c r="AU107" s="93" t="str">
        <f t="shared" ca="1" si="226"/>
        <v/>
      </c>
      <c r="AV107" s="923" t="str">
        <f t="shared" ca="1" si="227"/>
        <v/>
      </c>
      <c r="AW107" s="926" t="str">
        <f t="shared" ca="1" si="228"/>
        <v/>
      </c>
      <c r="AX107" s="925" t="str">
        <f t="shared" ca="1" si="229"/>
        <v/>
      </c>
      <c r="AY107" s="925" t="str">
        <f t="shared" ca="1" si="229"/>
        <v/>
      </c>
      <c r="AZ107" s="925" t="str">
        <f t="shared" ca="1" si="229"/>
        <v/>
      </c>
      <c r="BA107" s="925" t="str">
        <f t="shared" ca="1" si="229"/>
        <v/>
      </c>
      <c r="BB107" s="925" t="str">
        <f t="shared" ca="1" si="230"/>
        <v/>
      </c>
      <c r="BC107" s="925" t="str">
        <f t="shared" ca="1" si="231"/>
        <v/>
      </c>
      <c r="BD107" s="925" t="str">
        <f t="shared" ca="1" si="231"/>
        <v/>
      </c>
      <c r="BE107" s="925" t="str">
        <f t="shared" ca="1" si="231"/>
        <v/>
      </c>
      <c r="BF107" s="77" t="str">
        <f t="shared" ca="1" si="232"/>
        <v/>
      </c>
      <c r="BG107" s="924" t="str">
        <f t="shared" ca="1" si="233"/>
        <v/>
      </c>
      <c r="BH107" s="94">
        <f ca="1">IF(BF107&lt;&gt;"",INDEX('（様式１号）３整理番号表'!$AB$7:$AQ$12,MATCH(BF107,'（様式１号）３整理番号表'!$AA$7:$AA$12,0),MATCH(BG107,'（様式１号）３整理番号表'!$AB$6:$AQ$6,0)),0)</f>
        <v>0</v>
      </c>
      <c r="BI107" s="921" t="str">
        <f t="shared" ca="1" si="234"/>
        <v/>
      </c>
      <c r="BJ107" s="922" t="str">
        <f t="shared" ca="1" si="235"/>
        <v/>
      </c>
      <c r="BK107" s="926" t="str">
        <f t="shared" ca="1" si="236"/>
        <v/>
      </c>
      <c r="BL107" s="922" t="str">
        <f t="shared" ca="1" si="237"/>
        <v/>
      </c>
      <c r="BM107" s="79" t="str">
        <f t="shared" ca="1" si="238"/>
        <v/>
      </c>
      <c r="BN107" s="82" t="str">
        <f t="shared" ca="1" si="239"/>
        <v/>
      </c>
      <c r="BO107" s="83" t="str">
        <f t="shared" ca="1" si="240"/>
        <v/>
      </c>
      <c r="BP107" s="84" t="str">
        <f t="shared" ca="1" si="241"/>
        <v/>
      </c>
      <c r="BQ107" s="82" t="str">
        <f t="shared" ca="1" si="242"/>
        <v/>
      </c>
      <c r="BR107" s="97" t="str">
        <f t="shared" ca="1" si="243"/>
        <v/>
      </c>
      <c r="BS107" s="95" t="str">
        <f t="shared" ca="1" si="244"/>
        <v/>
      </c>
      <c r="BT107" s="184" t="str">
        <f t="shared" ca="1" si="245"/>
        <v/>
      </c>
      <c r="BU107" s="611" t="str">
        <f t="shared" ca="1" si="246"/>
        <v/>
      </c>
      <c r="BV107" s="77" t="str">
        <f t="shared" ca="1" si="247"/>
        <v/>
      </c>
      <c r="BW107" s="85" t="str">
        <f t="shared" ca="1" si="248"/>
        <v/>
      </c>
      <c r="BX107" s="86" t="str">
        <f t="shared" ca="1" si="249"/>
        <v/>
      </c>
      <c r="BY107" s="231">
        <f ca="1">IF('ポイント要件確認等（個別表）'!AD107=1,ROUNDDOWN('ポイント要件確認等（個別表）'!AV107,-3),IF('ポイント要件確認等（個別表）'!AD107=2,ROUNDDOWN('ポイント要件確認等（個別表）'!BH107,-3),IF('ポイント要件確認等（個別表）'!AD107=3,ROUNDDOWN('ポイント要件確認等（個別表）'!BT107,-3),0)))</f>
        <v>0</v>
      </c>
      <c r="BZ107" s="86" t="str">
        <f t="shared" ca="1" si="250"/>
        <v/>
      </c>
      <c r="CA107" s="232" t="str">
        <f t="shared" ca="1" si="251"/>
        <v/>
      </c>
      <c r="CB107" s="232">
        <f t="shared" ca="1" si="252"/>
        <v>0</v>
      </c>
      <c r="CC107" s="86" t="str">
        <f t="shared" ca="1" si="253"/>
        <v/>
      </c>
      <c r="CD107" s="86" t="str">
        <f t="shared" ca="1" si="254"/>
        <v/>
      </c>
      <c r="CE107" s="609"/>
      <c r="CF107" s="86" t="str">
        <f t="shared" ca="1" si="255"/>
        <v/>
      </c>
      <c r="CG107" s="185" t="str">
        <f t="shared" ca="1" si="256"/>
        <v/>
      </c>
      <c r="CH107" s="246" t="str">
        <f t="shared" ca="1" si="257"/>
        <v>含税額</v>
      </c>
      <c r="CI107" s="247" t="str">
        <f t="shared" ca="1" si="258"/>
        <v/>
      </c>
      <c r="CJ107" s="87" t="str">
        <f ca="1">IFERROR(IF(INDIRECT("'("&amp;'２個別表'!EO107&amp;")'!AR"&amp;84+EP107)&lt;&gt;1,"",1),"")</f>
        <v/>
      </c>
      <c r="CK107" s="244" t="str">
        <f t="shared" ca="1" si="259"/>
        <v/>
      </c>
      <c r="CL107" s="235" t="str">
        <f t="shared" ca="1" si="260"/>
        <v/>
      </c>
      <c r="CM107" s="239" t="str">
        <f t="shared" ca="1" si="261"/>
        <v/>
      </c>
      <c r="CN107" s="77" t="str">
        <f t="shared" ca="1" si="262"/>
        <v/>
      </c>
      <c r="CO107" s="93" t="str">
        <f ca="1">IFERROR(VLOOKUP(CN107,'（様式１号）３整理番号表'!$T$5:$V$15,2,FALSE),"")</f>
        <v/>
      </c>
      <c r="CP107" s="924" t="str">
        <f t="shared" ca="1" si="263"/>
        <v/>
      </c>
      <c r="CQ107" s="93" t="str">
        <f ca="1">IFERROR(VLOOKUP(CP107,'（様式１号）３整理番号表'!$T$19:$V$24,2,FALSE),"")</f>
        <v/>
      </c>
      <c r="CR107" s="924" t="str">
        <f ca="1">IFERROR(IF(INDIRECT("'("&amp;'２個別表'!EO107&amp;")'!AV"&amp;84+EP107)&lt;&gt;1,"",1),"")</f>
        <v/>
      </c>
      <c r="CS107" s="232">
        <f t="shared" ca="1" si="264"/>
        <v>0</v>
      </c>
      <c r="CT107" s="248">
        <f t="shared" ca="1" si="265"/>
        <v>0</v>
      </c>
      <c r="CU107" s="376" t="str">
        <f ca="1">IF(ER107="補強",IF(COUNTIFS($Z$11:Z107,Z107,$W$11:W107,1)=1,"１①",""),IF(COUNTIFS($Z$11:Z107,Z107,$W$11:W107,2)=1,"２①",""))</f>
        <v/>
      </c>
      <c r="CV107" s="57" t="str">
        <f t="shared" ca="1" si="266"/>
        <v/>
      </c>
      <c r="CW107" s="927" t="str">
        <f t="shared" ca="1" si="267"/>
        <v/>
      </c>
      <c r="CX107" s="256" t="str">
        <f t="shared" ca="1" si="268"/>
        <v/>
      </c>
      <c r="CY107" s="256" t="str">
        <f t="shared" ca="1" si="269"/>
        <v/>
      </c>
      <c r="CZ107" s="256" t="str">
        <f t="shared" ca="1" si="270"/>
        <v/>
      </c>
      <c r="DA107" s="256" t="str">
        <f t="shared" ca="1" si="271"/>
        <v/>
      </c>
      <c r="DB107" s="316" t="str">
        <f ca="1">IFERROR(VLOOKUP($CU107,'（様式１号）３整理番号表'!$Z$19:$AB$32,3,FALSE),"")</f>
        <v/>
      </c>
      <c r="DC107" s="259" t="str">
        <f t="shared" ca="1" si="272"/>
        <v>-</v>
      </c>
      <c r="DD107" s="618" t="str">
        <f t="shared" ca="1" si="273"/>
        <v/>
      </c>
      <c r="DE107" s="321" t="str">
        <f ca="1">IF(AND(AO107=18,AS107=1),IF(COUNTIFS($Y$11:Y107,Y107,$AS$11:AS107,1)=1,"２②",""),IF($CU107="１①",INDEX(INDIRECT("'("&amp;$EO107&amp;")'!AR116:BB116"),1,MATCH(INDIRECT("'("&amp;$EO107&amp;")'!C118"),INDIRECT("'("&amp;$EO107&amp;")'!AR119:BB119"),0)),""))</f>
        <v/>
      </c>
      <c r="DF107" s="324" t="str">
        <f t="shared" ca="1" si="274"/>
        <v/>
      </c>
      <c r="DG107" s="313" t="str">
        <f t="shared" ca="1" si="275"/>
        <v/>
      </c>
      <c r="DH107" s="313" t="str">
        <f t="shared" ca="1" si="276"/>
        <v/>
      </c>
      <c r="DI107" s="313" t="str">
        <f t="shared" ca="1" si="277"/>
        <v/>
      </c>
      <c r="DJ107" s="313" t="str">
        <f t="shared" ca="1" si="278"/>
        <v/>
      </c>
      <c r="DK107" s="328" t="str">
        <f t="shared" ca="1" si="279"/>
        <v/>
      </c>
      <c r="DL107" s="334" t="str">
        <f t="shared" ca="1" si="280"/>
        <v/>
      </c>
      <c r="DM107" s="915" t="str">
        <f t="shared" ca="1" si="281"/>
        <v/>
      </c>
      <c r="DN107" s="15"/>
      <c r="DO107" s="324"/>
      <c r="DP107" s="16"/>
      <c r="DQ107" s="16"/>
      <c r="DR107" s="16"/>
      <c r="DS107" s="16"/>
      <c r="DT107" s="318" t="str">
        <f>IFERROR(VLOOKUP($DN107,'（様式１号）３整理番号表'!$Z$19:$AB$32,3,FALSE),"")</f>
        <v/>
      </c>
      <c r="DU107" s="259" t="str">
        <f t="shared" si="282"/>
        <v/>
      </c>
      <c r="DV107" s="14"/>
      <c r="DW107" s="17" t="str">
        <f t="shared" ca="1" si="283"/>
        <v/>
      </c>
      <c r="DX107" s="88" t="str">
        <f t="shared" ca="1" si="301"/>
        <v/>
      </c>
      <c r="DZ107" s="339">
        <f t="shared" ca="1" si="303"/>
        <v>0</v>
      </c>
      <c r="EA107" s="339">
        <f t="shared" ca="1" si="303"/>
        <v>0</v>
      </c>
      <c r="EB107" s="339">
        <f t="shared" ca="1" si="303"/>
        <v>0</v>
      </c>
      <c r="EC107" s="339">
        <f t="shared" ca="1" si="303"/>
        <v>0</v>
      </c>
      <c r="ED107" s="339">
        <f t="shared" ca="1" si="303"/>
        <v>0</v>
      </c>
      <c r="EE107" s="339">
        <f t="shared" ca="1" si="303"/>
        <v>0</v>
      </c>
      <c r="EF107" s="339">
        <f t="shared" ca="1" si="303"/>
        <v>0</v>
      </c>
      <c r="EG107" s="339">
        <f t="shared" ca="1" si="303"/>
        <v>0</v>
      </c>
      <c r="EH107" s="339">
        <f t="shared" ca="1" si="303"/>
        <v>0</v>
      </c>
      <c r="EI107" s="339">
        <f t="shared" ca="1" si="303"/>
        <v>0</v>
      </c>
      <c r="EJ107" s="339">
        <f t="shared" ca="1" si="303"/>
        <v>0</v>
      </c>
      <c r="EK107" s="339">
        <f t="shared" ca="1" si="303"/>
        <v>0</v>
      </c>
      <c r="EL107" s="339">
        <f t="shared" ca="1" si="303"/>
        <v>0</v>
      </c>
      <c r="EM107" s="339">
        <f t="shared" ca="1" si="303"/>
        <v>0</v>
      </c>
      <c r="EO107" s="919" t="str">
        <f t="shared" ca="1" si="189"/>
        <v/>
      </c>
      <c r="EP107" s="919" t="str">
        <f t="shared" ca="1" si="285"/>
        <v/>
      </c>
      <c r="EQ107" s="919" t="str">
        <f t="shared" ca="1" si="286"/>
        <v/>
      </c>
      <c r="ER107" s="919" t="str">
        <f t="shared" ca="1" si="287"/>
        <v/>
      </c>
      <c r="ES107" s="919" t="str">
        <f ca="1">IFERROR(INDEX('郵便番号（石川県）'!$A$3:$F$2574,MATCH(INDIRECT("'("&amp;EO107&amp;")'!E7"),'郵便番号（石川県）'!$A$3:$A$2574,0),6),"")</f>
        <v/>
      </c>
      <c r="ET107" s="919" t="str">
        <f ca="1">IFERROR(INDEX('郵便番号（石川県）'!$A$3:$F$2574,MATCH(INDIRECT("'("&amp;$EO107&amp;")'!E7"),'郵便番号（石川県）'!$A$3:$A$2574,0),5),"")</f>
        <v/>
      </c>
      <c r="EU107" s="919" t="str">
        <f t="shared" ca="1" si="288"/>
        <v/>
      </c>
      <c r="EV107" s="919" t="str">
        <f t="shared" ca="1" si="289"/>
        <v/>
      </c>
      <c r="EW107" s="919" t="str">
        <f t="shared" ca="1" si="290"/>
        <v/>
      </c>
      <c r="EX107" s="919" t="str">
        <f t="shared" ca="1" si="291"/>
        <v/>
      </c>
      <c r="EY107" s="919" t="str">
        <f t="shared" ca="1" si="292"/>
        <v/>
      </c>
      <c r="EZ107" s="919" t="str">
        <f t="shared" ca="1" si="293"/>
        <v/>
      </c>
      <c r="FA107" s="919" t="str">
        <f t="shared" ca="1" si="294"/>
        <v/>
      </c>
      <c r="FB107" s="919" t="str">
        <f t="shared" ca="1" si="295"/>
        <v/>
      </c>
      <c r="FC107" s="919" t="str">
        <f t="shared" ca="1" si="296"/>
        <v/>
      </c>
      <c r="FD107" s="627" t="str">
        <f t="shared" ca="1" si="297"/>
        <v/>
      </c>
      <c r="FE107" s="630">
        <v>97</v>
      </c>
      <c r="FF107" s="299" t="str">
        <f t="shared" ca="1" si="298"/>
        <v/>
      </c>
      <c r="FG107" s="993" t="str">
        <f t="shared" ca="1" si="299"/>
        <v/>
      </c>
      <c r="FH107" s="919" t="str">
        <f t="shared" ca="1" si="300"/>
        <v/>
      </c>
      <c r="FI107" s="299">
        <f ca="1">COUNTIF($FH$11:FH107,"■")</f>
        <v>0</v>
      </c>
    </row>
    <row r="108" spans="1:165" ht="34.5" customHeight="1">
      <c r="A108" s="445">
        <f t="shared" ca="1" si="203"/>
        <v>0</v>
      </c>
      <c r="B108" s="446">
        <f>IF(R108&lt;&gt;"",IF(COUNTIF(R$11:R108,R108)=1,MAX(B$11:B107)+1,INDEX(B$11:B107,MATCH(R108,R$11:R107,0),1)),0)</f>
        <v>1</v>
      </c>
      <c r="C108" s="446">
        <f ca="1">IF(T108&lt;&gt;"",IF(COUNTIF(T$11:T108,T108)=1,MAX(C$11:C107)+1,INDEX(C$11:C107,MATCH(T108,T$11:T107,0),1)),0)</f>
        <v>0</v>
      </c>
      <c r="D108" s="446">
        <f ca="1">IF(U108&lt;&gt;"",IF(COUNTIF(U$11:U108,U108)=1,MAX(D$11:D107)+1,INDEX(D$11:D107,MATCH(U108,U$11:U107,0),1)),0)</f>
        <v>0</v>
      </c>
      <c r="E108" s="446">
        <f ca="1">IF(S108&lt;&gt;"",IF(COUNTIF(S$11:S108,S108)=1,MAX(E$11:E107)+1,INDEX(E$11:E107,MATCH(S108,S$11:S107,0),1)),0)</f>
        <v>0</v>
      </c>
      <c r="F108" s="446">
        <f ca="1">IF(Z108&lt;&gt;"",IF(COUNTIF(Z$11:Z108,Z108)=1,MAX(F$11:F107)+1,INDEX(F$11:F107,MATCH(Z108,Z$11:Z107,0),1)),0)</f>
        <v>0</v>
      </c>
      <c r="G108" s="447" cm="1">
        <f t="array" aca="1" ref="G108" ca="1">IF(Z108&lt;&gt;"",IF(COUNTIFS(Z$11:Z108,Z108,W$11:W108,W108)=1,MAX(G$11:G107)+1,INDEX(G$11:G107,MATCH(Z108&amp;W108,Z$11:Z107&amp;W$11:W108,0),1)),0)</f>
        <v>0</v>
      </c>
      <c r="H108" s="447">
        <f t="shared" ca="1" si="204"/>
        <v>0</v>
      </c>
      <c r="I108" s="447">
        <f ca="1">IF(T108="",0,IF(COUNTIF(T$11:T108,T108)=1,1,0))</f>
        <v>0</v>
      </c>
      <c r="J108" s="447">
        <f ca="1">IF(U108="",0,IF(COUNTIF(U$11:U108,U108)=1,1,0))</f>
        <v>0</v>
      </c>
      <c r="K108" s="447">
        <f ca="1">IF(S108="",0,IF(COUNTIF(S$11:S108,S108)=1,1,0))</f>
        <v>0</v>
      </c>
      <c r="L108" s="446">
        <f ca="1">IF(Z108="",0,IF(COUNTIF(Z$11:Z108,Z108)=1,1,0))</f>
        <v>0</v>
      </c>
      <c r="M108" s="767">
        <f ca="1">IF($W108=2,IF(COUNTIFS($W$11:$W108,2,$Z$11:$Z108,$Z108)=1,1,0),0)</f>
        <v>0</v>
      </c>
      <c r="N108" s="767">
        <f ca="1">IF($W108=1,IF(COUNTIFS($W$11:$W108,2,$Z$11:$Z108,$Z108)=1,1,0),0)</f>
        <v>0</v>
      </c>
      <c r="O108" s="446">
        <f ca="1">IF(H108=0,0,IF(COUNTIF(Z$11:Z108,Z108)=1,1,0))</f>
        <v>0</v>
      </c>
      <c r="P108" s="448" t="str">
        <f t="shared" ca="1" si="205"/>
        <v>石川県</v>
      </c>
      <c r="Q108" s="89">
        <f t="shared" ca="1" si="206"/>
        <v>98</v>
      </c>
      <c r="R108" s="170" t="s">
        <v>459</v>
      </c>
      <c r="S108" s="357" t="str">
        <f t="shared" ca="1" si="207"/>
        <v/>
      </c>
      <c r="T108" s="357" t="str">
        <f t="shared" ca="1" si="208"/>
        <v/>
      </c>
      <c r="U108" s="58" t="str">
        <f t="shared" ca="1" si="209"/>
        <v/>
      </c>
      <c r="V108" s="58" t="str">
        <f t="shared" ca="1" si="210"/>
        <v/>
      </c>
      <c r="W108" s="920" t="str">
        <f t="shared" ca="1" si="211"/>
        <v/>
      </c>
      <c r="X108" s="369">
        <f ca="1">IFERROR(VLOOKUP(W108,'（様式１号）３整理番号表'!$B$4:$H$5,2,FALSE),0)</f>
        <v>0</v>
      </c>
      <c r="Y108" s="768" t="str" cm="1">
        <f t="array" aca="1" ref="Y108" ca="1">IF(AND(D108=0,F108=0),"",IF(COUNTIF(D$11:D108,D108)=1,1,IF(COUNTIFS(D$11:D108,D108,F$11:F108,F108)=1,INDEX((D$11:D108,F$11:F108,Y$11:Y108),MATCH(_xlfn.MAXIFS(F$11:F107,D$11:D107,D108),$F$11:F108,0),1,3)+1,INDEX((D$11:D108,F$11:F108,Y$11:Y108),MATCH(D108&amp;F108,D$11:D108&amp;F$11:F108,0),1,3))))</f>
        <v/>
      </c>
      <c r="Z108" s="40" t="str">
        <f t="shared" ca="1" si="212"/>
        <v/>
      </c>
      <c r="AA108" s="924" t="str">
        <f t="shared" ca="1" si="213"/>
        <v/>
      </c>
      <c r="AB108" s="93">
        <f ca="1">IFERROR(VLOOKUP(AA108,'（様式１号）３整理番号表'!$B$10:$H$16,2,FALSE),0)</f>
        <v>0</v>
      </c>
      <c r="AC108" s="924" t="str">
        <f t="shared" ca="1" si="214"/>
        <v/>
      </c>
      <c r="AD108" s="924" t="str">
        <f t="shared" ca="1" si="215"/>
        <v/>
      </c>
      <c r="AE108" s="93">
        <f ca="1">IFERROR(VLOOKUP(AD108,'（様式１号）３整理番号表'!$B$21:$H$22,2,FALSE),0)</f>
        <v>0</v>
      </c>
      <c r="AF108" s="924" t="str">
        <f t="shared" ca="1" si="216"/>
        <v/>
      </c>
      <c r="AG108" s="93">
        <f ca="1">IFERROR(VLOOKUP(AF108,'（様式１号）３整理番号表'!$B$26:$H$31,2,FALSE),0)</f>
        <v>0</v>
      </c>
      <c r="AH108" s="924" t="str">
        <f t="shared" ca="1" si="217"/>
        <v/>
      </c>
      <c r="AI108" s="93">
        <f ca="1">IFERROR(VLOOKUP(AH108,'（様式１号）３整理番号表'!$J$5:$N$59,2,FALSE),0)</f>
        <v>0</v>
      </c>
      <c r="AJ108" s="77" t="str">
        <f t="shared" ca="1" si="218"/>
        <v/>
      </c>
      <c r="AK108" s="93">
        <f ca="1">IFERROR(VLOOKUP(AJ108,'（様式１号）３整理番号表'!$P$5:$R$29,2,FALSE),0)</f>
        <v>0</v>
      </c>
      <c r="AL108" s="921" t="str">
        <f t="shared" ca="1" si="219"/>
        <v/>
      </c>
      <c r="AM108" s="921" t="str">
        <f t="shared" ca="1" si="220"/>
        <v/>
      </c>
      <c r="AN108" s="921"/>
      <c r="AO108" s="77" t="str">
        <f t="shared" ca="1" si="221"/>
        <v/>
      </c>
      <c r="AP108" s="93">
        <f ca="1">IFERROR(VLOOKUP(AO108,'（様式１号）３整理番号表'!$P$5:$R$29,2,FALSE),0)</f>
        <v>0</v>
      </c>
      <c r="AQ108" s="924" t="str">
        <f t="shared" ca="1" si="222"/>
        <v/>
      </c>
      <c r="AR108" s="93">
        <f t="shared" ca="1" si="223"/>
        <v>0</v>
      </c>
      <c r="AS108" s="924" t="str">
        <f t="shared" ca="1" si="224"/>
        <v/>
      </c>
      <c r="AT108" s="40" t="str">
        <f t="shared" ca="1" si="225"/>
        <v/>
      </c>
      <c r="AU108" s="93" t="str">
        <f t="shared" ca="1" si="226"/>
        <v/>
      </c>
      <c r="AV108" s="923" t="str">
        <f t="shared" ca="1" si="227"/>
        <v/>
      </c>
      <c r="AW108" s="926" t="str">
        <f t="shared" ca="1" si="228"/>
        <v/>
      </c>
      <c r="AX108" s="925" t="str">
        <f t="shared" ca="1" si="229"/>
        <v/>
      </c>
      <c r="AY108" s="925" t="str">
        <f t="shared" ca="1" si="229"/>
        <v/>
      </c>
      <c r="AZ108" s="925" t="str">
        <f t="shared" ca="1" si="229"/>
        <v/>
      </c>
      <c r="BA108" s="925" t="str">
        <f t="shared" ca="1" si="229"/>
        <v/>
      </c>
      <c r="BB108" s="925" t="str">
        <f t="shared" ca="1" si="230"/>
        <v/>
      </c>
      <c r="BC108" s="925" t="str">
        <f t="shared" ca="1" si="231"/>
        <v/>
      </c>
      <c r="BD108" s="925" t="str">
        <f t="shared" ca="1" si="231"/>
        <v/>
      </c>
      <c r="BE108" s="925" t="str">
        <f t="shared" ca="1" si="231"/>
        <v/>
      </c>
      <c r="BF108" s="77" t="str">
        <f t="shared" ca="1" si="232"/>
        <v/>
      </c>
      <c r="BG108" s="924" t="str">
        <f t="shared" ca="1" si="233"/>
        <v/>
      </c>
      <c r="BH108" s="94">
        <f ca="1">IF(BF108&lt;&gt;"",INDEX('（様式１号）３整理番号表'!$AB$7:$AQ$12,MATCH(BF108,'（様式１号）３整理番号表'!$AA$7:$AA$12,0),MATCH(BG108,'（様式１号）３整理番号表'!$AB$6:$AQ$6,0)),0)</f>
        <v>0</v>
      </c>
      <c r="BI108" s="921" t="str">
        <f t="shared" ca="1" si="234"/>
        <v/>
      </c>
      <c r="BJ108" s="922" t="str">
        <f t="shared" ca="1" si="235"/>
        <v/>
      </c>
      <c r="BK108" s="926" t="str">
        <f t="shared" ca="1" si="236"/>
        <v/>
      </c>
      <c r="BL108" s="922" t="str">
        <f t="shared" ca="1" si="237"/>
        <v/>
      </c>
      <c r="BM108" s="79" t="str">
        <f t="shared" ca="1" si="238"/>
        <v/>
      </c>
      <c r="BN108" s="82" t="str">
        <f t="shared" ca="1" si="239"/>
        <v/>
      </c>
      <c r="BO108" s="83" t="str">
        <f t="shared" ca="1" si="240"/>
        <v/>
      </c>
      <c r="BP108" s="84" t="str">
        <f t="shared" ca="1" si="241"/>
        <v/>
      </c>
      <c r="BQ108" s="82" t="str">
        <f t="shared" ca="1" si="242"/>
        <v/>
      </c>
      <c r="BR108" s="97" t="str">
        <f t="shared" ca="1" si="243"/>
        <v/>
      </c>
      <c r="BS108" s="95" t="str">
        <f t="shared" ca="1" si="244"/>
        <v/>
      </c>
      <c r="BT108" s="184" t="str">
        <f t="shared" ca="1" si="245"/>
        <v/>
      </c>
      <c r="BU108" s="611" t="str">
        <f t="shared" ca="1" si="246"/>
        <v/>
      </c>
      <c r="BV108" s="77" t="str">
        <f t="shared" ca="1" si="247"/>
        <v/>
      </c>
      <c r="BW108" s="85" t="str">
        <f t="shared" ca="1" si="248"/>
        <v/>
      </c>
      <c r="BX108" s="86" t="str">
        <f t="shared" ca="1" si="249"/>
        <v/>
      </c>
      <c r="BY108" s="231">
        <f ca="1">IF('ポイント要件確認等（個別表）'!AD108=1,ROUNDDOWN('ポイント要件確認等（個別表）'!AV108,-3),IF('ポイント要件確認等（個別表）'!AD108=2,ROUNDDOWN('ポイント要件確認等（個別表）'!BH108,-3),IF('ポイント要件確認等（個別表）'!AD108=3,ROUNDDOWN('ポイント要件確認等（個別表）'!BT108,-3),0)))</f>
        <v>0</v>
      </c>
      <c r="BZ108" s="86" t="str">
        <f t="shared" ca="1" si="250"/>
        <v/>
      </c>
      <c r="CA108" s="232" t="str">
        <f t="shared" ca="1" si="251"/>
        <v/>
      </c>
      <c r="CB108" s="232">
        <f t="shared" ca="1" si="252"/>
        <v>0</v>
      </c>
      <c r="CC108" s="86" t="str">
        <f t="shared" ca="1" si="253"/>
        <v/>
      </c>
      <c r="CD108" s="86" t="str">
        <f t="shared" ca="1" si="254"/>
        <v/>
      </c>
      <c r="CE108" s="609"/>
      <c r="CF108" s="86" t="str">
        <f t="shared" ca="1" si="255"/>
        <v/>
      </c>
      <c r="CG108" s="185" t="str">
        <f t="shared" ca="1" si="256"/>
        <v/>
      </c>
      <c r="CH108" s="246" t="str">
        <f t="shared" ca="1" si="257"/>
        <v>含税額</v>
      </c>
      <c r="CI108" s="247" t="str">
        <f t="shared" ca="1" si="258"/>
        <v/>
      </c>
      <c r="CJ108" s="87" t="str">
        <f ca="1">IFERROR(IF(INDIRECT("'("&amp;'２個別表'!EO108&amp;")'!AR"&amp;84+EP108)&lt;&gt;1,"",1),"")</f>
        <v/>
      </c>
      <c r="CK108" s="244" t="str">
        <f t="shared" ca="1" si="259"/>
        <v/>
      </c>
      <c r="CL108" s="235" t="str">
        <f t="shared" ca="1" si="260"/>
        <v/>
      </c>
      <c r="CM108" s="239" t="str">
        <f t="shared" ca="1" si="261"/>
        <v/>
      </c>
      <c r="CN108" s="77" t="str">
        <f t="shared" ca="1" si="262"/>
        <v/>
      </c>
      <c r="CO108" s="93" t="str">
        <f ca="1">IFERROR(VLOOKUP(CN108,'（様式１号）３整理番号表'!$T$5:$V$15,2,FALSE),"")</f>
        <v/>
      </c>
      <c r="CP108" s="924" t="str">
        <f t="shared" ca="1" si="263"/>
        <v/>
      </c>
      <c r="CQ108" s="93" t="str">
        <f ca="1">IFERROR(VLOOKUP(CP108,'（様式１号）３整理番号表'!$T$19:$V$24,2,FALSE),"")</f>
        <v/>
      </c>
      <c r="CR108" s="924" t="str">
        <f ca="1">IFERROR(IF(INDIRECT("'("&amp;'２個別表'!EO108&amp;")'!AV"&amp;84+EP108)&lt;&gt;1,"",1),"")</f>
        <v/>
      </c>
      <c r="CS108" s="232">
        <f t="shared" ca="1" si="264"/>
        <v>0</v>
      </c>
      <c r="CT108" s="248">
        <f t="shared" ca="1" si="265"/>
        <v>0</v>
      </c>
      <c r="CU108" s="376" t="str">
        <f ca="1">IF(ER108="補強",IF(COUNTIFS($Z$11:Z108,Z108,$W$11:W108,1)=1,"１①",""),IF(COUNTIFS($Z$11:Z108,Z108,$W$11:W108,2)=1,"２①",""))</f>
        <v/>
      </c>
      <c r="CV108" s="57" t="str">
        <f t="shared" ca="1" si="266"/>
        <v/>
      </c>
      <c r="CW108" s="927" t="str">
        <f t="shared" ca="1" si="267"/>
        <v/>
      </c>
      <c r="CX108" s="256" t="str">
        <f t="shared" ca="1" si="268"/>
        <v/>
      </c>
      <c r="CY108" s="256" t="str">
        <f t="shared" ca="1" si="269"/>
        <v/>
      </c>
      <c r="CZ108" s="256" t="str">
        <f t="shared" ca="1" si="270"/>
        <v/>
      </c>
      <c r="DA108" s="256" t="str">
        <f t="shared" ca="1" si="271"/>
        <v/>
      </c>
      <c r="DB108" s="316" t="str">
        <f ca="1">IFERROR(VLOOKUP($CU108,'（様式１号）３整理番号表'!$Z$19:$AB$32,3,FALSE),"")</f>
        <v/>
      </c>
      <c r="DC108" s="259" t="str">
        <f t="shared" ca="1" si="272"/>
        <v>-</v>
      </c>
      <c r="DD108" s="618" t="str">
        <f t="shared" ca="1" si="273"/>
        <v/>
      </c>
      <c r="DE108" s="321" t="str">
        <f ca="1">IF(AND(AO108=18,AS108=1),IF(COUNTIFS($Y$11:Y108,Y108,$AS$11:AS108,1)=1,"２②",""),IF($CU108="１①",INDEX(INDIRECT("'("&amp;$EO108&amp;")'!AR116:BB116"),1,MATCH(INDIRECT("'("&amp;$EO108&amp;")'!C118"),INDIRECT("'("&amp;$EO108&amp;")'!AR119:BB119"),0)),""))</f>
        <v/>
      </c>
      <c r="DF108" s="324" t="str">
        <f t="shared" ca="1" si="274"/>
        <v/>
      </c>
      <c r="DG108" s="313" t="str">
        <f t="shared" ca="1" si="275"/>
        <v/>
      </c>
      <c r="DH108" s="313" t="str">
        <f t="shared" ca="1" si="276"/>
        <v/>
      </c>
      <c r="DI108" s="313" t="str">
        <f t="shared" ca="1" si="277"/>
        <v/>
      </c>
      <c r="DJ108" s="313" t="str">
        <f t="shared" ca="1" si="278"/>
        <v/>
      </c>
      <c r="DK108" s="328" t="str">
        <f t="shared" ca="1" si="279"/>
        <v/>
      </c>
      <c r="DL108" s="334" t="str">
        <f t="shared" ca="1" si="280"/>
        <v/>
      </c>
      <c r="DM108" s="915" t="str">
        <f t="shared" ca="1" si="281"/>
        <v/>
      </c>
      <c r="DN108" s="15"/>
      <c r="DO108" s="324"/>
      <c r="DP108" s="16"/>
      <c r="DQ108" s="16"/>
      <c r="DR108" s="16"/>
      <c r="DS108" s="16"/>
      <c r="DT108" s="318" t="str">
        <f>IFERROR(VLOOKUP($DN108,'（様式１号）３整理番号表'!$Z$19:$AB$32,3,FALSE),"")</f>
        <v/>
      </c>
      <c r="DU108" s="259" t="str">
        <f t="shared" si="282"/>
        <v/>
      </c>
      <c r="DV108" s="14"/>
      <c r="DW108" s="17" t="str">
        <f t="shared" ca="1" si="283"/>
        <v/>
      </c>
      <c r="DX108" s="88" t="str">
        <f t="shared" ca="1" si="301"/>
        <v/>
      </c>
      <c r="DZ108" s="339">
        <f t="shared" ca="1" si="303"/>
        <v>0</v>
      </c>
      <c r="EA108" s="339">
        <f t="shared" ca="1" si="303"/>
        <v>0</v>
      </c>
      <c r="EB108" s="339">
        <f t="shared" ca="1" si="303"/>
        <v>0</v>
      </c>
      <c r="EC108" s="339">
        <f t="shared" ca="1" si="303"/>
        <v>0</v>
      </c>
      <c r="ED108" s="339">
        <f t="shared" ca="1" si="303"/>
        <v>0</v>
      </c>
      <c r="EE108" s="339">
        <f t="shared" ca="1" si="303"/>
        <v>0</v>
      </c>
      <c r="EF108" s="339">
        <f t="shared" ca="1" si="303"/>
        <v>0</v>
      </c>
      <c r="EG108" s="339">
        <f t="shared" ca="1" si="303"/>
        <v>0</v>
      </c>
      <c r="EH108" s="339">
        <f t="shared" ca="1" si="303"/>
        <v>0</v>
      </c>
      <c r="EI108" s="339">
        <f t="shared" ca="1" si="303"/>
        <v>0</v>
      </c>
      <c r="EJ108" s="339">
        <f t="shared" ca="1" si="303"/>
        <v>0</v>
      </c>
      <c r="EK108" s="339">
        <f t="shared" ca="1" si="303"/>
        <v>0</v>
      </c>
      <c r="EL108" s="339">
        <f t="shared" ca="1" si="303"/>
        <v>0</v>
      </c>
      <c r="EM108" s="339">
        <f t="shared" ca="1" si="303"/>
        <v>0</v>
      </c>
      <c r="EO108" s="919" t="str">
        <f t="shared" ca="1" si="189"/>
        <v/>
      </c>
      <c r="EP108" s="919" t="str">
        <f t="shared" ca="1" si="285"/>
        <v/>
      </c>
      <c r="EQ108" s="919" t="str">
        <f t="shared" ca="1" si="286"/>
        <v/>
      </c>
      <c r="ER108" s="919" t="str">
        <f t="shared" ca="1" si="287"/>
        <v/>
      </c>
      <c r="ES108" s="919" t="str">
        <f ca="1">IFERROR(INDEX('郵便番号（石川県）'!$A$3:$F$2574,MATCH(INDIRECT("'("&amp;EO108&amp;")'!E7"),'郵便番号（石川県）'!$A$3:$A$2574,0),6),"")</f>
        <v/>
      </c>
      <c r="ET108" s="919" t="str">
        <f ca="1">IFERROR(INDEX('郵便番号（石川県）'!$A$3:$F$2574,MATCH(INDIRECT("'("&amp;$EO108&amp;")'!E7"),'郵便番号（石川県）'!$A$3:$A$2574,0),5),"")</f>
        <v/>
      </c>
      <c r="EU108" s="919" t="str">
        <f t="shared" ca="1" si="288"/>
        <v/>
      </c>
      <c r="EV108" s="919" t="str">
        <f t="shared" ca="1" si="289"/>
        <v/>
      </c>
      <c r="EW108" s="919" t="str">
        <f t="shared" ca="1" si="290"/>
        <v/>
      </c>
      <c r="EX108" s="919" t="str">
        <f t="shared" ca="1" si="291"/>
        <v/>
      </c>
      <c r="EY108" s="919" t="str">
        <f t="shared" ca="1" si="292"/>
        <v/>
      </c>
      <c r="EZ108" s="919" t="str">
        <f t="shared" ca="1" si="293"/>
        <v/>
      </c>
      <c r="FA108" s="919" t="str">
        <f t="shared" ca="1" si="294"/>
        <v/>
      </c>
      <c r="FB108" s="919" t="str">
        <f t="shared" ca="1" si="295"/>
        <v/>
      </c>
      <c r="FC108" s="919" t="str">
        <f t="shared" ca="1" si="296"/>
        <v/>
      </c>
      <c r="FD108" s="627" t="str">
        <f t="shared" ca="1" si="297"/>
        <v/>
      </c>
      <c r="FE108" s="630">
        <v>98</v>
      </c>
      <c r="FF108" s="299" t="str">
        <f t="shared" ca="1" si="298"/>
        <v/>
      </c>
      <c r="FG108" s="993" t="str">
        <f t="shared" ca="1" si="299"/>
        <v/>
      </c>
      <c r="FH108" s="919" t="str">
        <f t="shared" ca="1" si="300"/>
        <v/>
      </c>
      <c r="FI108" s="299">
        <f ca="1">COUNTIF($FH$11:FH108,"■")</f>
        <v>0</v>
      </c>
    </row>
    <row r="109" spans="1:165" ht="34.5" customHeight="1">
      <c r="A109" s="445">
        <f t="shared" ca="1" si="203"/>
        <v>0</v>
      </c>
      <c r="B109" s="446">
        <f>IF(R109&lt;&gt;"",IF(COUNTIF(R$11:R109,R109)=1,MAX(B$11:B108)+1,INDEX(B$11:B108,MATCH(R109,R$11:R108,0),1)),0)</f>
        <v>1</v>
      </c>
      <c r="C109" s="446">
        <f ca="1">IF(T109&lt;&gt;"",IF(COUNTIF(T$11:T109,T109)=1,MAX(C$11:C108)+1,INDEX(C$11:C108,MATCH(T109,T$11:T108,0),1)),0)</f>
        <v>0</v>
      </c>
      <c r="D109" s="446">
        <f ca="1">IF(U109&lt;&gt;"",IF(COUNTIF(U$11:U109,U109)=1,MAX(D$11:D108)+1,INDEX(D$11:D108,MATCH(U109,U$11:U108,0),1)),0)</f>
        <v>0</v>
      </c>
      <c r="E109" s="446">
        <f ca="1">IF(S109&lt;&gt;"",IF(COUNTIF(S$11:S109,S109)=1,MAX(E$11:E108)+1,INDEX(E$11:E108,MATCH(S109,S$11:S108,0),1)),0)</f>
        <v>0</v>
      </c>
      <c r="F109" s="446">
        <f ca="1">IF(Z109&lt;&gt;"",IF(COUNTIF(Z$11:Z109,Z109)=1,MAX(F$11:F108)+1,INDEX(F$11:F108,MATCH(Z109,Z$11:Z108,0),1)),0)</f>
        <v>0</v>
      </c>
      <c r="G109" s="447" cm="1">
        <f t="array" aca="1" ref="G109" ca="1">IF(Z109&lt;&gt;"",IF(COUNTIFS(Z$11:Z109,Z109,W$11:W109,W109)=1,MAX(G$11:G108)+1,INDEX(G$11:G108,MATCH(Z109&amp;W109,Z$11:Z108&amp;W$11:W109,0),1)),0)</f>
        <v>0</v>
      </c>
      <c r="H109" s="447">
        <f t="shared" ca="1" si="204"/>
        <v>0</v>
      </c>
      <c r="I109" s="447">
        <f ca="1">IF(T109="",0,IF(COUNTIF(T$11:T109,T109)=1,1,0))</f>
        <v>0</v>
      </c>
      <c r="J109" s="447">
        <f ca="1">IF(U109="",0,IF(COUNTIF(U$11:U109,U109)=1,1,0))</f>
        <v>0</v>
      </c>
      <c r="K109" s="447">
        <f ca="1">IF(S109="",0,IF(COUNTIF(S$11:S109,S109)=1,1,0))</f>
        <v>0</v>
      </c>
      <c r="L109" s="446">
        <f ca="1">IF(Z109="",0,IF(COUNTIF(Z$11:Z109,Z109)=1,1,0))</f>
        <v>0</v>
      </c>
      <c r="M109" s="767">
        <f ca="1">IF($W109=2,IF(COUNTIFS($W$11:$W109,2,$Z$11:$Z109,$Z109)=1,1,0),0)</f>
        <v>0</v>
      </c>
      <c r="N109" s="767">
        <f ca="1">IF($W109=1,IF(COUNTIFS($W$11:$W109,2,$Z$11:$Z109,$Z109)=1,1,0),0)</f>
        <v>0</v>
      </c>
      <c r="O109" s="446">
        <f ca="1">IF(H109=0,0,IF(COUNTIF(Z$11:Z109,Z109)=1,1,0))</f>
        <v>0</v>
      </c>
      <c r="P109" s="448" t="str">
        <f t="shared" ca="1" si="205"/>
        <v>石川県</v>
      </c>
      <c r="Q109" s="89">
        <f t="shared" ca="1" si="206"/>
        <v>99</v>
      </c>
      <c r="R109" s="170" t="s">
        <v>459</v>
      </c>
      <c r="S109" s="357" t="str">
        <f t="shared" ca="1" si="207"/>
        <v/>
      </c>
      <c r="T109" s="357" t="str">
        <f t="shared" ca="1" si="208"/>
        <v/>
      </c>
      <c r="U109" s="58" t="str">
        <f t="shared" ca="1" si="209"/>
        <v/>
      </c>
      <c r="V109" s="58" t="str">
        <f t="shared" ca="1" si="210"/>
        <v/>
      </c>
      <c r="W109" s="920" t="str">
        <f t="shared" ca="1" si="211"/>
        <v/>
      </c>
      <c r="X109" s="369">
        <f ca="1">IFERROR(VLOOKUP(W109,'（様式１号）３整理番号表'!$B$4:$H$5,2,FALSE),0)</f>
        <v>0</v>
      </c>
      <c r="Y109" s="768" t="str" cm="1">
        <f t="array" aca="1" ref="Y109" ca="1">IF(AND(D109=0,F109=0),"",IF(COUNTIF(D$11:D109,D109)=1,1,IF(COUNTIFS(D$11:D109,D109,F$11:F109,F109)=1,INDEX((D$11:D109,F$11:F109,Y$11:Y109),MATCH(_xlfn.MAXIFS(F$11:F108,D$11:D108,D109),$F$11:F109,0),1,3)+1,INDEX((D$11:D109,F$11:F109,Y$11:Y109),MATCH(D109&amp;F109,D$11:D109&amp;F$11:F109,0),1,3))))</f>
        <v/>
      </c>
      <c r="Z109" s="40" t="str">
        <f t="shared" ca="1" si="212"/>
        <v/>
      </c>
      <c r="AA109" s="924" t="str">
        <f t="shared" ca="1" si="213"/>
        <v/>
      </c>
      <c r="AB109" s="93">
        <f ca="1">IFERROR(VLOOKUP(AA109,'（様式１号）３整理番号表'!$B$10:$H$16,2,FALSE),0)</f>
        <v>0</v>
      </c>
      <c r="AC109" s="924" t="str">
        <f t="shared" ca="1" si="214"/>
        <v/>
      </c>
      <c r="AD109" s="924" t="str">
        <f t="shared" ca="1" si="215"/>
        <v/>
      </c>
      <c r="AE109" s="93">
        <f ca="1">IFERROR(VLOOKUP(AD109,'（様式１号）３整理番号表'!$B$21:$H$22,2,FALSE),0)</f>
        <v>0</v>
      </c>
      <c r="AF109" s="924" t="str">
        <f t="shared" ca="1" si="216"/>
        <v/>
      </c>
      <c r="AG109" s="93">
        <f ca="1">IFERROR(VLOOKUP(AF109,'（様式１号）３整理番号表'!$B$26:$H$31,2,FALSE),0)</f>
        <v>0</v>
      </c>
      <c r="AH109" s="924" t="str">
        <f t="shared" ca="1" si="217"/>
        <v/>
      </c>
      <c r="AI109" s="93">
        <f ca="1">IFERROR(VLOOKUP(AH109,'（様式１号）３整理番号表'!$J$5:$N$59,2,FALSE),0)</f>
        <v>0</v>
      </c>
      <c r="AJ109" s="77" t="str">
        <f t="shared" ca="1" si="218"/>
        <v/>
      </c>
      <c r="AK109" s="93">
        <f ca="1">IFERROR(VLOOKUP(AJ109,'（様式１号）３整理番号表'!$P$5:$R$29,2,FALSE),0)</f>
        <v>0</v>
      </c>
      <c r="AL109" s="921" t="str">
        <f t="shared" ca="1" si="219"/>
        <v/>
      </c>
      <c r="AM109" s="921" t="str">
        <f t="shared" ca="1" si="220"/>
        <v/>
      </c>
      <c r="AN109" s="921"/>
      <c r="AO109" s="77" t="str">
        <f t="shared" ca="1" si="221"/>
        <v/>
      </c>
      <c r="AP109" s="93">
        <f ca="1">IFERROR(VLOOKUP(AO109,'（様式１号）３整理番号表'!$P$5:$R$29,2,FALSE),0)</f>
        <v>0</v>
      </c>
      <c r="AQ109" s="924" t="str">
        <f t="shared" ca="1" si="222"/>
        <v/>
      </c>
      <c r="AR109" s="93">
        <f t="shared" ca="1" si="223"/>
        <v>0</v>
      </c>
      <c r="AS109" s="924" t="str">
        <f t="shared" ca="1" si="224"/>
        <v/>
      </c>
      <c r="AT109" s="40" t="str">
        <f t="shared" ca="1" si="225"/>
        <v/>
      </c>
      <c r="AU109" s="93" t="str">
        <f t="shared" ca="1" si="226"/>
        <v/>
      </c>
      <c r="AV109" s="923" t="str">
        <f t="shared" ca="1" si="227"/>
        <v/>
      </c>
      <c r="AW109" s="926" t="str">
        <f t="shared" ca="1" si="228"/>
        <v/>
      </c>
      <c r="AX109" s="925" t="str">
        <f t="shared" ca="1" si="229"/>
        <v/>
      </c>
      <c r="AY109" s="925" t="str">
        <f t="shared" ca="1" si="229"/>
        <v/>
      </c>
      <c r="AZ109" s="925" t="str">
        <f t="shared" ca="1" si="229"/>
        <v/>
      </c>
      <c r="BA109" s="925" t="str">
        <f t="shared" ca="1" si="229"/>
        <v/>
      </c>
      <c r="BB109" s="925" t="str">
        <f t="shared" ca="1" si="230"/>
        <v/>
      </c>
      <c r="BC109" s="925" t="str">
        <f t="shared" ca="1" si="231"/>
        <v/>
      </c>
      <c r="BD109" s="925" t="str">
        <f t="shared" ca="1" si="231"/>
        <v/>
      </c>
      <c r="BE109" s="925" t="str">
        <f t="shared" ca="1" si="231"/>
        <v/>
      </c>
      <c r="BF109" s="77" t="str">
        <f t="shared" ca="1" si="232"/>
        <v/>
      </c>
      <c r="BG109" s="924" t="str">
        <f t="shared" ca="1" si="233"/>
        <v/>
      </c>
      <c r="BH109" s="94">
        <f ca="1">IF(BF109&lt;&gt;"",INDEX('（様式１号）３整理番号表'!$AB$7:$AQ$12,MATCH(BF109,'（様式１号）３整理番号表'!$AA$7:$AA$12,0),MATCH(BG109,'（様式１号）３整理番号表'!$AB$6:$AQ$6,0)),0)</f>
        <v>0</v>
      </c>
      <c r="BI109" s="921" t="str">
        <f t="shared" ca="1" si="234"/>
        <v/>
      </c>
      <c r="BJ109" s="922" t="str">
        <f t="shared" ca="1" si="235"/>
        <v/>
      </c>
      <c r="BK109" s="926" t="str">
        <f t="shared" ca="1" si="236"/>
        <v/>
      </c>
      <c r="BL109" s="922" t="str">
        <f t="shared" ca="1" si="237"/>
        <v/>
      </c>
      <c r="BM109" s="79" t="str">
        <f t="shared" ca="1" si="238"/>
        <v/>
      </c>
      <c r="BN109" s="82" t="str">
        <f t="shared" ca="1" si="239"/>
        <v/>
      </c>
      <c r="BO109" s="83" t="str">
        <f t="shared" ca="1" si="240"/>
        <v/>
      </c>
      <c r="BP109" s="84" t="str">
        <f t="shared" ca="1" si="241"/>
        <v/>
      </c>
      <c r="BQ109" s="82" t="str">
        <f t="shared" ca="1" si="242"/>
        <v/>
      </c>
      <c r="BR109" s="97" t="str">
        <f t="shared" ca="1" si="243"/>
        <v/>
      </c>
      <c r="BS109" s="95" t="str">
        <f t="shared" ca="1" si="244"/>
        <v/>
      </c>
      <c r="BT109" s="184" t="str">
        <f t="shared" ca="1" si="245"/>
        <v/>
      </c>
      <c r="BU109" s="611" t="str">
        <f t="shared" ca="1" si="246"/>
        <v/>
      </c>
      <c r="BV109" s="77" t="str">
        <f t="shared" ca="1" si="247"/>
        <v/>
      </c>
      <c r="BW109" s="85" t="str">
        <f t="shared" ca="1" si="248"/>
        <v/>
      </c>
      <c r="BX109" s="86" t="str">
        <f t="shared" ca="1" si="249"/>
        <v/>
      </c>
      <c r="BY109" s="231">
        <f ca="1">IF('ポイント要件確認等（個別表）'!AD109=1,ROUNDDOWN('ポイント要件確認等（個別表）'!AV109,-3),IF('ポイント要件確認等（個別表）'!AD109=2,ROUNDDOWN('ポイント要件確認等（個別表）'!BH109,-3),IF('ポイント要件確認等（個別表）'!AD109=3,ROUNDDOWN('ポイント要件確認等（個別表）'!BT109,-3),0)))</f>
        <v>0</v>
      </c>
      <c r="BZ109" s="86" t="str">
        <f t="shared" ca="1" si="250"/>
        <v/>
      </c>
      <c r="CA109" s="232" t="str">
        <f t="shared" ca="1" si="251"/>
        <v/>
      </c>
      <c r="CB109" s="232">
        <f t="shared" ca="1" si="252"/>
        <v>0</v>
      </c>
      <c r="CC109" s="86" t="str">
        <f t="shared" ca="1" si="253"/>
        <v/>
      </c>
      <c r="CD109" s="86" t="str">
        <f t="shared" ca="1" si="254"/>
        <v/>
      </c>
      <c r="CE109" s="609"/>
      <c r="CF109" s="86" t="str">
        <f t="shared" ca="1" si="255"/>
        <v/>
      </c>
      <c r="CG109" s="185" t="str">
        <f t="shared" ca="1" si="256"/>
        <v/>
      </c>
      <c r="CH109" s="246" t="str">
        <f t="shared" ca="1" si="257"/>
        <v>含税額</v>
      </c>
      <c r="CI109" s="247" t="str">
        <f t="shared" ca="1" si="258"/>
        <v/>
      </c>
      <c r="CJ109" s="87" t="str">
        <f ca="1">IFERROR(IF(INDIRECT("'("&amp;'２個別表'!EO109&amp;")'!AR"&amp;84+EP109)&lt;&gt;1,"",1),"")</f>
        <v/>
      </c>
      <c r="CK109" s="244" t="str">
        <f t="shared" ca="1" si="259"/>
        <v/>
      </c>
      <c r="CL109" s="235" t="str">
        <f t="shared" ca="1" si="260"/>
        <v/>
      </c>
      <c r="CM109" s="239" t="str">
        <f t="shared" ca="1" si="261"/>
        <v/>
      </c>
      <c r="CN109" s="77" t="str">
        <f t="shared" ca="1" si="262"/>
        <v/>
      </c>
      <c r="CO109" s="93" t="str">
        <f ca="1">IFERROR(VLOOKUP(CN109,'（様式１号）３整理番号表'!$T$5:$V$15,2,FALSE),"")</f>
        <v/>
      </c>
      <c r="CP109" s="924" t="str">
        <f t="shared" ca="1" si="263"/>
        <v/>
      </c>
      <c r="CQ109" s="93" t="str">
        <f ca="1">IFERROR(VLOOKUP(CP109,'（様式１号）３整理番号表'!$T$19:$V$24,2,FALSE),"")</f>
        <v/>
      </c>
      <c r="CR109" s="924" t="str">
        <f ca="1">IFERROR(IF(INDIRECT("'("&amp;'２個別表'!EO109&amp;")'!AV"&amp;84+EP109)&lt;&gt;1,"",1),"")</f>
        <v/>
      </c>
      <c r="CS109" s="232">
        <f t="shared" ca="1" si="264"/>
        <v>0</v>
      </c>
      <c r="CT109" s="248">
        <f t="shared" ca="1" si="265"/>
        <v>0</v>
      </c>
      <c r="CU109" s="376" t="str">
        <f ca="1">IF(ER109="補強",IF(COUNTIFS($Z$11:Z109,Z109,$W$11:W109,1)=1,"１①",""),IF(COUNTIFS($Z$11:Z109,Z109,$W$11:W109,2)=1,"２①",""))</f>
        <v/>
      </c>
      <c r="CV109" s="57" t="str">
        <f t="shared" ca="1" si="266"/>
        <v/>
      </c>
      <c r="CW109" s="927" t="str">
        <f t="shared" ca="1" si="267"/>
        <v/>
      </c>
      <c r="CX109" s="256" t="str">
        <f t="shared" ca="1" si="268"/>
        <v/>
      </c>
      <c r="CY109" s="256" t="str">
        <f t="shared" ca="1" si="269"/>
        <v/>
      </c>
      <c r="CZ109" s="256" t="str">
        <f t="shared" ca="1" si="270"/>
        <v/>
      </c>
      <c r="DA109" s="256" t="str">
        <f t="shared" ca="1" si="271"/>
        <v/>
      </c>
      <c r="DB109" s="316" t="str">
        <f ca="1">IFERROR(VLOOKUP($CU109,'（様式１号）３整理番号表'!$Z$19:$AB$32,3,FALSE),"")</f>
        <v/>
      </c>
      <c r="DC109" s="259" t="str">
        <f t="shared" ca="1" si="272"/>
        <v>-</v>
      </c>
      <c r="DD109" s="618" t="str">
        <f t="shared" ca="1" si="273"/>
        <v/>
      </c>
      <c r="DE109" s="321" t="str">
        <f ca="1">IF(AND(AO109=18,AS109=1),IF(COUNTIFS($Y$11:Y109,Y109,$AS$11:AS109,1)=1,"２②",""),IF($CU109="１①",INDEX(INDIRECT("'("&amp;$EO109&amp;")'!AR116:BB116"),1,MATCH(INDIRECT("'("&amp;$EO109&amp;")'!C118"),INDIRECT("'("&amp;$EO109&amp;")'!AR119:BB119"),0)),""))</f>
        <v/>
      </c>
      <c r="DF109" s="324" t="str">
        <f t="shared" ca="1" si="274"/>
        <v/>
      </c>
      <c r="DG109" s="313" t="str">
        <f t="shared" ca="1" si="275"/>
        <v/>
      </c>
      <c r="DH109" s="313" t="str">
        <f t="shared" ca="1" si="276"/>
        <v/>
      </c>
      <c r="DI109" s="313" t="str">
        <f t="shared" ca="1" si="277"/>
        <v/>
      </c>
      <c r="DJ109" s="313" t="str">
        <f t="shared" ca="1" si="278"/>
        <v/>
      </c>
      <c r="DK109" s="328" t="str">
        <f t="shared" ca="1" si="279"/>
        <v/>
      </c>
      <c r="DL109" s="334" t="str">
        <f t="shared" ca="1" si="280"/>
        <v/>
      </c>
      <c r="DM109" s="915" t="str">
        <f t="shared" ca="1" si="281"/>
        <v/>
      </c>
      <c r="DN109" s="15"/>
      <c r="DO109" s="324"/>
      <c r="DP109" s="16"/>
      <c r="DQ109" s="16"/>
      <c r="DR109" s="16"/>
      <c r="DS109" s="16"/>
      <c r="DT109" s="318" t="str">
        <f>IFERROR(VLOOKUP($DN109,'（様式１号）３整理番号表'!$Z$19:$AB$32,3,FALSE),"")</f>
        <v/>
      </c>
      <c r="DU109" s="259" t="str">
        <f t="shared" si="282"/>
        <v/>
      </c>
      <c r="DV109" s="14"/>
      <c r="DW109" s="17" t="str">
        <f t="shared" ca="1" si="283"/>
        <v/>
      </c>
      <c r="DX109" s="88" t="str">
        <f t="shared" ca="1" si="301"/>
        <v/>
      </c>
      <c r="DZ109" s="339">
        <f t="shared" ca="1" si="303"/>
        <v>0</v>
      </c>
      <c r="EA109" s="339">
        <f t="shared" ca="1" si="303"/>
        <v>0</v>
      </c>
      <c r="EB109" s="339">
        <f t="shared" ca="1" si="303"/>
        <v>0</v>
      </c>
      <c r="EC109" s="339">
        <f t="shared" ca="1" si="303"/>
        <v>0</v>
      </c>
      <c r="ED109" s="339">
        <f t="shared" ca="1" si="303"/>
        <v>0</v>
      </c>
      <c r="EE109" s="339">
        <f t="shared" ca="1" si="303"/>
        <v>0</v>
      </c>
      <c r="EF109" s="339">
        <f t="shared" ca="1" si="303"/>
        <v>0</v>
      </c>
      <c r="EG109" s="339">
        <f t="shared" ca="1" si="303"/>
        <v>0</v>
      </c>
      <c r="EH109" s="339">
        <f t="shared" ca="1" si="303"/>
        <v>0</v>
      </c>
      <c r="EI109" s="339">
        <f t="shared" ca="1" si="303"/>
        <v>0</v>
      </c>
      <c r="EJ109" s="339">
        <f t="shared" ca="1" si="303"/>
        <v>0</v>
      </c>
      <c r="EK109" s="339">
        <f t="shared" ca="1" si="303"/>
        <v>0</v>
      </c>
      <c r="EL109" s="339">
        <f t="shared" ca="1" si="303"/>
        <v>0</v>
      </c>
      <c r="EM109" s="339">
        <f t="shared" ca="1" si="303"/>
        <v>0</v>
      </c>
      <c r="EO109" s="919" t="str">
        <f t="shared" ca="1" si="189"/>
        <v/>
      </c>
      <c r="EP109" s="919" t="str">
        <f t="shared" ca="1" si="285"/>
        <v/>
      </c>
      <c r="EQ109" s="919" t="str">
        <f t="shared" ca="1" si="286"/>
        <v/>
      </c>
      <c r="ER109" s="919" t="str">
        <f t="shared" ca="1" si="287"/>
        <v/>
      </c>
      <c r="ES109" s="919" t="str">
        <f ca="1">IFERROR(INDEX('郵便番号（石川県）'!$A$3:$F$2574,MATCH(INDIRECT("'("&amp;EO109&amp;")'!E7"),'郵便番号（石川県）'!$A$3:$A$2574,0),6),"")</f>
        <v/>
      </c>
      <c r="ET109" s="919" t="str">
        <f ca="1">IFERROR(INDEX('郵便番号（石川県）'!$A$3:$F$2574,MATCH(INDIRECT("'("&amp;$EO109&amp;")'!E7"),'郵便番号（石川県）'!$A$3:$A$2574,0),5),"")</f>
        <v/>
      </c>
      <c r="EU109" s="919" t="str">
        <f t="shared" ca="1" si="288"/>
        <v/>
      </c>
      <c r="EV109" s="919" t="str">
        <f t="shared" ca="1" si="289"/>
        <v/>
      </c>
      <c r="EW109" s="919" t="str">
        <f t="shared" ca="1" si="290"/>
        <v/>
      </c>
      <c r="EX109" s="919" t="str">
        <f t="shared" ca="1" si="291"/>
        <v/>
      </c>
      <c r="EY109" s="919" t="str">
        <f t="shared" ca="1" si="292"/>
        <v/>
      </c>
      <c r="EZ109" s="919" t="str">
        <f t="shared" ca="1" si="293"/>
        <v/>
      </c>
      <c r="FA109" s="919" t="str">
        <f t="shared" ca="1" si="294"/>
        <v/>
      </c>
      <c r="FB109" s="919" t="str">
        <f t="shared" ca="1" si="295"/>
        <v/>
      </c>
      <c r="FC109" s="919" t="str">
        <f t="shared" ca="1" si="296"/>
        <v/>
      </c>
      <c r="FD109" s="627" t="str">
        <f t="shared" ca="1" si="297"/>
        <v/>
      </c>
      <c r="FE109" s="630">
        <v>99</v>
      </c>
      <c r="FF109" s="299" t="str">
        <f t="shared" ca="1" si="298"/>
        <v/>
      </c>
      <c r="FG109" s="993" t="str">
        <f t="shared" ca="1" si="299"/>
        <v/>
      </c>
      <c r="FH109" s="919" t="str">
        <f t="shared" ca="1" si="300"/>
        <v/>
      </c>
      <c r="FI109" s="299">
        <f ca="1">COUNTIF($FH$11:FH109,"■")</f>
        <v>0</v>
      </c>
    </row>
    <row r="110" spans="1:165" ht="34.5" customHeight="1">
      <c r="A110" s="445">
        <f t="shared" ca="1" si="203"/>
        <v>0</v>
      </c>
      <c r="B110" s="446">
        <f>IF(R110&lt;&gt;"",IF(COUNTIF(R$11:R110,R110)=1,MAX(B$11:B109)+1,INDEX(B$11:B109,MATCH(R110,R$11:R109,0),1)),0)</f>
        <v>1</v>
      </c>
      <c r="C110" s="446">
        <f ca="1">IF(T110&lt;&gt;"",IF(COUNTIF(T$11:T110,T110)=1,MAX(C$11:C109)+1,INDEX(C$11:C109,MATCH(T110,T$11:T109,0),1)),0)</f>
        <v>0</v>
      </c>
      <c r="D110" s="446">
        <f ca="1">IF(U110&lt;&gt;"",IF(COUNTIF(U$11:U110,U110)=1,MAX(D$11:D109)+1,INDEX(D$11:D109,MATCH(U110,U$11:U109,0),1)),0)</f>
        <v>0</v>
      </c>
      <c r="E110" s="446">
        <f ca="1">IF(S110&lt;&gt;"",IF(COUNTIF(S$11:S110,S110)=1,MAX(E$11:E109)+1,INDEX(E$11:E109,MATCH(S110,S$11:S109,0),1)),0)</f>
        <v>0</v>
      </c>
      <c r="F110" s="446">
        <f ca="1">IF(Z110&lt;&gt;"",IF(COUNTIF(Z$11:Z110,Z110)=1,MAX(F$11:F109)+1,INDEX(F$11:F109,MATCH(Z110,Z$11:Z109,0),1)),0)</f>
        <v>0</v>
      </c>
      <c r="G110" s="447" cm="1">
        <f t="array" aca="1" ref="G110" ca="1">IF(Z110&lt;&gt;"",IF(COUNTIFS(Z$11:Z110,Z110,W$11:W110,W110)=1,MAX(G$11:G109)+1,INDEX(G$11:G109,MATCH(Z110&amp;W110,Z$11:Z109&amp;W$11:W110,0),1)),0)</f>
        <v>0</v>
      </c>
      <c r="H110" s="447">
        <f t="shared" ca="1" si="204"/>
        <v>0</v>
      </c>
      <c r="I110" s="447">
        <f ca="1">IF(T110="",0,IF(COUNTIF(T$11:T110,T110)=1,1,0))</f>
        <v>0</v>
      </c>
      <c r="J110" s="447">
        <f ca="1">IF(U110="",0,IF(COUNTIF(U$11:U110,U110)=1,1,0))</f>
        <v>0</v>
      </c>
      <c r="K110" s="447">
        <f ca="1">IF(S110="",0,IF(COUNTIF(S$11:S110,S110)=1,1,0))</f>
        <v>0</v>
      </c>
      <c r="L110" s="446">
        <f ca="1">IF(Z110="",0,IF(COUNTIF(Z$11:Z110,Z110)=1,1,0))</f>
        <v>0</v>
      </c>
      <c r="M110" s="767">
        <f ca="1">IF($W110=2,IF(COUNTIFS($W$11:$W110,2,$Z$11:$Z110,$Z110)=1,1,0),0)</f>
        <v>0</v>
      </c>
      <c r="N110" s="767">
        <f ca="1">IF($W110=1,IF(COUNTIFS($W$11:$W110,2,$Z$11:$Z110,$Z110)=1,1,0),0)</f>
        <v>0</v>
      </c>
      <c r="O110" s="446">
        <f ca="1">IF(H110=0,0,IF(COUNTIF(Z$11:Z110,Z110)=1,1,0))</f>
        <v>0</v>
      </c>
      <c r="P110" s="448" t="str">
        <f t="shared" ca="1" si="205"/>
        <v>石川県</v>
      </c>
      <c r="Q110" s="89">
        <f t="shared" ca="1" si="206"/>
        <v>100</v>
      </c>
      <c r="R110" s="170" t="s">
        <v>459</v>
      </c>
      <c r="S110" s="357" t="str">
        <f t="shared" ca="1" si="207"/>
        <v/>
      </c>
      <c r="T110" s="357" t="str">
        <f t="shared" ca="1" si="208"/>
        <v/>
      </c>
      <c r="U110" s="58" t="str">
        <f t="shared" ca="1" si="209"/>
        <v/>
      </c>
      <c r="V110" s="58" t="str">
        <f t="shared" ca="1" si="210"/>
        <v/>
      </c>
      <c r="W110" s="920" t="str">
        <f t="shared" ca="1" si="211"/>
        <v/>
      </c>
      <c r="X110" s="369">
        <f ca="1">IFERROR(VLOOKUP(W110,'（様式１号）３整理番号表'!$B$4:$H$5,2,FALSE),0)</f>
        <v>0</v>
      </c>
      <c r="Y110" s="768" t="str" cm="1">
        <f t="array" aca="1" ref="Y110" ca="1">IF(AND(D110=0,F110=0),"",IF(COUNTIF(D$11:D110,D110)=1,1,IF(COUNTIFS(D$11:D110,D110,F$11:F110,F110)=1,INDEX((D$11:D110,F$11:F110,Y$11:Y110),MATCH(_xlfn.MAXIFS(F$11:F109,D$11:D109,D110),$F$11:F110,0),1,3)+1,INDEX((D$11:D110,F$11:F110,Y$11:Y110),MATCH(D110&amp;F110,D$11:D110&amp;F$11:F110,0),1,3))))</f>
        <v/>
      </c>
      <c r="Z110" s="40" t="str">
        <f t="shared" ca="1" si="212"/>
        <v/>
      </c>
      <c r="AA110" s="924" t="str">
        <f t="shared" ca="1" si="213"/>
        <v/>
      </c>
      <c r="AB110" s="93">
        <f ca="1">IFERROR(VLOOKUP(AA110,'（様式１号）３整理番号表'!$B$10:$H$16,2,FALSE),0)</f>
        <v>0</v>
      </c>
      <c r="AC110" s="924" t="str">
        <f t="shared" ca="1" si="214"/>
        <v/>
      </c>
      <c r="AD110" s="924" t="str">
        <f t="shared" ca="1" si="215"/>
        <v/>
      </c>
      <c r="AE110" s="93">
        <f ca="1">IFERROR(VLOOKUP(AD110,'（様式１号）３整理番号表'!$B$21:$H$22,2,FALSE),0)</f>
        <v>0</v>
      </c>
      <c r="AF110" s="924" t="str">
        <f t="shared" ca="1" si="216"/>
        <v/>
      </c>
      <c r="AG110" s="93">
        <f ca="1">IFERROR(VLOOKUP(AF110,'（様式１号）３整理番号表'!$B$26:$H$31,2,FALSE),0)</f>
        <v>0</v>
      </c>
      <c r="AH110" s="924" t="str">
        <f t="shared" ca="1" si="217"/>
        <v/>
      </c>
      <c r="AI110" s="93">
        <f ca="1">IFERROR(VLOOKUP(AH110,'（様式１号）３整理番号表'!$J$5:$N$59,2,FALSE),0)</f>
        <v>0</v>
      </c>
      <c r="AJ110" s="77" t="str">
        <f t="shared" ca="1" si="218"/>
        <v/>
      </c>
      <c r="AK110" s="93">
        <f ca="1">IFERROR(VLOOKUP(AJ110,'（様式１号）３整理番号表'!$P$5:$R$29,2,FALSE),0)</f>
        <v>0</v>
      </c>
      <c r="AL110" s="921" t="str">
        <f t="shared" ca="1" si="219"/>
        <v/>
      </c>
      <c r="AM110" s="921" t="str">
        <f t="shared" ca="1" si="220"/>
        <v/>
      </c>
      <c r="AN110" s="921"/>
      <c r="AO110" s="77" t="str">
        <f t="shared" ca="1" si="221"/>
        <v/>
      </c>
      <c r="AP110" s="93">
        <f ca="1">IFERROR(VLOOKUP(AO110,'（様式１号）３整理番号表'!$P$5:$R$29,2,FALSE),0)</f>
        <v>0</v>
      </c>
      <c r="AQ110" s="924" t="str">
        <f t="shared" ca="1" si="222"/>
        <v/>
      </c>
      <c r="AR110" s="93">
        <f t="shared" ca="1" si="223"/>
        <v>0</v>
      </c>
      <c r="AS110" s="924" t="str">
        <f t="shared" ca="1" si="224"/>
        <v/>
      </c>
      <c r="AT110" s="40" t="str">
        <f t="shared" ca="1" si="225"/>
        <v/>
      </c>
      <c r="AU110" s="93" t="str">
        <f t="shared" ca="1" si="226"/>
        <v/>
      </c>
      <c r="AV110" s="923" t="str">
        <f t="shared" ca="1" si="227"/>
        <v/>
      </c>
      <c r="AW110" s="926" t="str">
        <f t="shared" ca="1" si="228"/>
        <v/>
      </c>
      <c r="AX110" s="925" t="str">
        <f t="shared" ca="1" si="229"/>
        <v/>
      </c>
      <c r="AY110" s="925" t="str">
        <f t="shared" ca="1" si="229"/>
        <v/>
      </c>
      <c r="AZ110" s="925" t="str">
        <f t="shared" ca="1" si="229"/>
        <v/>
      </c>
      <c r="BA110" s="925" t="str">
        <f t="shared" ca="1" si="229"/>
        <v/>
      </c>
      <c r="BB110" s="925" t="str">
        <f t="shared" ca="1" si="230"/>
        <v/>
      </c>
      <c r="BC110" s="925" t="str">
        <f t="shared" ca="1" si="231"/>
        <v/>
      </c>
      <c r="BD110" s="925" t="str">
        <f t="shared" ca="1" si="231"/>
        <v/>
      </c>
      <c r="BE110" s="925" t="str">
        <f t="shared" ca="1" si="231"/>
        <v/>
      </c>
      <c r="BF110" s="77" t="str">
        <f t="shared" ca="1" si="232"/>
        <v/>
      </c>
      <c r="BG110" s="924" t="str">
        <f t="shared" ca="1" si="233"/>
        <v/>
      </c>
      <c r="BH110" s="94">
        <f ca="1">IF(BF110&lt;&gt;"",INDEX('（様式１号）３整理番号表'!$AB$7:$AQ$12,MATCH(BF110,'（様式１号）３整理番号表'!$AA$7:$AA$12,0),MATCH(BG110,'（様式１号）３整理番号表'!$AB$6:$AQ$6,0)),0)</f>
        <v>0</v>
      </c>
      <c r="BI110" s="921" t="str">
        <f t="shared" ca="1" si="234"/>
        <v/>
      </c>
      <c r="BJ110" s="922" t="str">
        <f t="shared" ca="1" si="235"/>
        <v/>
      </c>
      <c r="BK110" s="926" t="str">
        <f t="shared" ca="1" si="236"/>
        <v/>
      </c>
      <c r="BL110" s="922" t="str">
        <f t="shared" ca="1" si="237"/>
        <v/>
      </c>
      <c r="BM110" s="79" t="str">
        <f t="shared" ca="1" si="238"/>
        <v/>
      </c>
      <c r="BN110" s="82" t="str">
        <f t="shared" ca="1" si="239"/>
        <v/>
      </c>
      <c r="BO110" s="83" t="str">
        <f t="shared" ca="1" si="240"/>
        <v/>
      </c>
      <c r="BP110" s="84" t="str">
        <f t="shared" ca="1" si="241"/>
        <v/>
      </c>
      <c r="BQ110" s="82" t="str">
        <f t="shared" ca="1" si="242"/>
        <v/>
      </c>
      <c r="BR110" s="97" t="str">
        <f t="shared" ca="1" si="243"/>
        <v/>
      </c>
      <c r="BS110" s="95" t="str">
        <f t="shared" ca="1" si="244"/>
        <v/>
      </c>
      <c r="BT110" s="184" t="str">
        <f t="shared" ca="1" si="245"/>
        <v/>
      </c>
      <c r="BU110" s="611" t="str">
        <f t="shared" ca="1" si="246"/>
        <v/>
      </c>
      <c r="BV110" s="77" t="str">
        <f t="shared" ca="1" si="247"/>
        <v/>
      </c>
      <c r="BW110" s="85" t="str">
        <f t="shared" ca="1" si="248"/>
        <v/>
      </c>
      <c r="BX110" s="86" t="str">
        <f t="shared" ca="1" si="249"/>
        <v/>
      </c>
      <c r="BY110" s="231">
        <f ca="1">IF('ポイント要件確認等（個別表）'!AD110=1,ROUNDDOWN('ポイント要件確認等（個別表）'!AV110,-3),IF('ポイント要件確認等（個別表）'!AD110=2,ROUNDDOWN('ポイント要件確認等（個別表）'!BH110,-3),IF('ポイント要件確認等（個別表）'!AD110=3,ROUNDDOWN('ポイント要件確認等（個別表）'!BT110,-3),0)))</f>
        <v>0</v>
      </c>
      <c r="BZ110" s="86" t="str">
        <f t="shared" ca="1" si="250"/>
        <v/>
      </c>
      <c r="CA110" s="232" t="str">
        <f t="shared" ca="1" si="251"/>
        <v/>
      </c>
      <c r="CB110" s="232">
        <f t="shared" ca="1" si="252"/>
        <v>0</v>
      </c>
      <c r="CC110" s="86" t="str">
        <f t="shared" ca="1" si="253"/>
        <v/>
      </c>
      <c r="CD110" s="86" t="str">
        <f t="shared" ca="1" si="254"/>
        <v/>
      </c>
      <c r="CE110" s="609"/>
      <c r="CF110" s="86" t="str">
        <f t="shared" ca="1" si="255"/>
        <v/>
      </c>
      <c r="CG110" s="185" t="str">
        <f t="shared" ca="1" si="256"/>
        <v/>
      </c>
      <c r="CH110" s="246" t="str">
        <f t="shared" ca="1" si="257"/>
        <v>含税額</v>
      </c>
      <c r="CI110" s="247" t="str">
        <f t="shared" ca="1" si="258"/>
        <v/>
      </c>
      <c r="CJ110" s="87" t="str">
        <f ca="1">IFERROR(IF(INDIRECT("'("&amp;'２個別表'!EO110&amp;")'!AR"&amp;84+EP110)&lt;&gt;1,"",1),"")</f>
        <v/>
      </c>
      <c r="CK110" s="244" t="str">
        <f t="shared" ca="1" si="259"/>
        <v/>
      </c>
      <c r="CL110" s="235" t="str">
        <f t="shared" ca="1" si="260"/>
        <v/>
      </c>
      <c r="CM110" s="239" t="str">
        <f t="shared" ca="1" si="261"/>
        <v/>
      </c>
      <c r="CN110" s="77" t="str">
        <f t="shared" ca="1" si="262"/>
        <v/>
      </c>
      <c r="CO110" s="93" t="str">
        <f ca="1">IFERROR(VLOOKUP(CN110,'（様式１号）３整理番号表'!$T$5:$V$15,2,FALSE),"")</f>
        <v/>
      </c>
      <c r="CP110" s="924" t="str">
        <f t="shared" ca="1" si="263"/>
        <v/>
      </c>
      <c r="CQ110" s="93" t="str">
        <f ca="1">IFERROR(VLOOKUP(CP110,'（様式１号）３整理番号表'!$T$19:$V$24,2,FALSE),"")</f>
        <v/>
      </c>
      <c r="CR110" s="924" t="str">
        <f ca="1">IFERROR(IF(INDIRECT("'("&amp;'２個別表'!EO110&amp;")'!AV"&amp;84+EP110)&lt;&gt;1,"",1),"")</f>
        <v/>
      </c>
      <c r="CS110" s="232">
        <f t="shared" ca="1" si="264"/>
        <v>0</v>
      </c>
      <c r="CT110" s="248">
        <f t="shared" ca="1" si="265"/>
        <v>0</v>
      </c>
      <c r="CU110" s="376" t="str">
        <f ca="1">IF(ER110="補強",IF(COUNTIFS($Z$11:Z110,Z110,$W$11:W110,1)=1,"１①",""),IF(COUNTIFS($Z$11:Z110,Z110,$W$11:W110,2)=1,"２①",""))</f>
        <v/>
      </c>
      <c r="CV110" s="57" t="str">
        <f t="shared" ca="1" si="266"/>
        <v/>
      </c>
      <c r="CW110" s="927" t="str">
        <f t="shared" ca="1" si="267"/>
        <v/>
      </c>
      <c r="CX110" s="256" t="str">
        <f t="shared" ca="1" si="268"/>
        <v/>
      </c>
      <c r="CY110" s="256" t="str">
        <f t="shared" ca="1" si="269"/>
        <v/>
      </c>
      <c r="CZ110" s="256" t="str">
        <f t="shared" ca="1" si="270"/>
        <v/>
      </c>
      <c r="DA110" s="256" t="str">
        <f t="shared" ca="1" si="271"/>
        <v/>
      </c>
      <c r="DB110" s="316" t="str">
        <f ca="1">IFERROR(VLOOKUP($CU110,'（様式１号）３整理番号表'!$Z$19:$AB$32,3,FALSE),"")</f>
        <v/>
      </c>
      <c r="DC110" s="259" t="str">
        <f t="shared" ca="1" si="272"/>
        <v>-</v>
      </c>
      <c r="DD110" s="618" t="str">
        <f t="shared" ca="1" si="273"/>
        <v/>
      </c>
      <c r="DE110" s="321" t="str">
        <f ca="1">IF(AND(AO110=18,AS110=1),IF(COUNTIFS($Y$11:Y110,Y110,$AS$11:AS110,1)=1,"２②",""),IF($CU110="１①",INDEX(INDIRECT("'("&amp;$EO110&amp;")'!AR116:BB116"),1,MATCH(INDIRECT("'("&amp;$EO110&amp;")'!C118"),INDIRECT("'("&amp;$EO110&amp;")'!AR119:BB119"),0)),""))</f>
        <v/>
      </c>
      <c r="DF110" s="324" t="str">
        <f t="shared" ca="1" si="274"/>
        <v/>
      </c>
      <c r="DG110" s="313" t="str">
        <f t="shared" ca="1" si="275"/>
        <v/>
      </c>
      <c r="DH110" s="313" t="str">
        <f t="shared" ca="1" si="276"/>
        <v/>
      </c>
      <c r="DI110" s="313" t="str">
        <f t="shared" ca="1" si="277"/>
        <v/>
      </c>
      <c r="DJ110" s="313" t="str">
        <f t="shared" ca="1" si="278"/>
        <v/>
      </c>
      <c r="DK110" s="328" t="str">
        <f t="shared" ca="1" si="279"/>
        <v/>
      </c>
      <c r="DL110" s="334" t="str">
        <f t="shared" ca="1" si="280"/>
        <v/>
      </c>
      <c r="DM110" s="915" t="str">
        <f t="shared" ca="1" si="281"/>
        <v/>
      </c>
      <c r="DN110" s="15"/>
      <c r="DO110" s="324"/>
      <c r="DP110" s="16"/>
      <c r="DQ110" s="16"/>
      <c r="DR110" s="16"/>
      <c r="DS110" s="16"/>
      <c r="DT110" s="318" t="str">
        <f>IFERROR(VLOOKUP($DN110,'（様式１号）３整理番号表'!$Z$19:$AB$32,3,FALSE),"")</f>
        <v/>
      </c>
      <c r="DU110" s="259" t="str">
        <f t="shared" si="282"/>
        <v/>
      </c>
      <c r="DV110" s="14"/>
      <c r="DW110" s="17" t="str">
        <f t="shared" ca="1" si="283"/>
        <v/>
      </c>
      <c r="DX110" s="88" t="str">
        <f t="shared" ca="1" si="301"/>
        <v/>
      </c>
      <c r="DZ110" s="339">
        <f t="shared" ca="1" si="303"/>
        <v>0</v>
      </c>
      <c r="EA110" s="339">
        <f t="shared" ca="1" si="303"/>
        <v>0</v>
      </c>
      <c r="EB110" s="339">
        <f t="shared" ca="1" si="303"/>
        <v>0</v>
      </c>
      <c r="EC110" s="339">
        <f t="shared" ca="1" si="303"/>
        <v>0</v>
      </c>
      <c r="ED110" s="339">
        <f t="shared" ca="1" si="303"/>
        <v>0</v>
      </c>
      <c r="EE110" s="339">
        <f t="shared" ca="1" si="303"/>
        <v>0</v>
      </c>
      <c r="EF110" s="339">
        <f t="shared" ca="1" si="303"/>
        <v>0</v>
      </c>
      <c r="EG110" s="339">
        <f t="shared" ca="1" si="303"/>
        <v>0</v>
      </c>
      <c r="EH110" s="339">
        <f t="shared" ca="1" si="303"/>
        <v>0</v>
      </c>
      <c r="EI110" s="339">
        <f t="shared" ca="1" si="303"/>
        <v>0</v>
      </c>
      <c r="EJ110" s="339">
        <f t="shared" ca="1" si="303"/>
        <v>0</v>
      </c>
      <c r="EK110" s="339">
        <f t="shared" ca="1" si="303"/>
        <v>0</v>
      </c>
      <c r="EL110" s="339">
        <f t="shared" ca="1" si="303"/>
        <v>0</v>
      </c>
      <c r="EM110" s="339">
        <f t="shared" ca="1" si="303"/>
        <v>0</v>
      </c>
      <c r="EO110" s="919" t="str">
        <f t="shared" ca="1" si="189"/>
        <v/>
      </c>
      <c r="EP110" s="919" t="str">
        <f t="shared" ca="1" si="285"/>
        <v/>
      </c>
      <c r="EQ110" s="919" t="str">
        <f t="shared" ca="1" si="286"/>
        <v/>
      </c>
      <c r="ER110" s="919" t="str">
        <f t="shared" ca="1" si="287"/>
        <v/>
      </c>
      <c r="ES110" s="919" t="str">
        <f ca="1">IFERROR(INDEX('郵便番号（石川県）'!$A$3:$F$2574,MATCH(INDIRECT("'("&amp;EO110&amp;")'!E7"),'郵便番号（石川県）'!$A$3:$A$2574,0),6),"")</f>
        <v/>
      </c>
      <c r="ET110" s="919" t="str">
        <f ca="1">IFERROR(INDEX('郵便番号（石川県）'!$A$3:$F$2574,MATCH(INDIRECT("'("&amp;$EO110&amp;")'!E7"),'郵便番号（石川県）'!$A$3:$A$2574,0),5),"")</f>
        <v/>
      </c>
      <c r="EU110" s="919" t="str">
        <f t="shared" ca="1" si="288"/>
        <v/>
      </c>
      <c r="EV110" s="919" t="str">
        <f t="shared" ca="1" si="289"/>
        <v/>
      </c>
      <c r="EW110" s="919" t="str">
        <f t="shared" ca="1" si="290"/>
        <v/>
      </c>
      <c r="EX110" s="919" t="str">
        <f t="shared" ca="1" si="291"/>
        <v/>
      </c>
      <c r="EY110" s="919" t="str">
        <f t="shared" ca="1" si="292"/>
        <v/>
      </c>
      <c r="EZ110" s="919" t="str">
        <f t="shared" ca="1" si="293"/>
        <v/>
      </c>
      <c r="FA110" s="919" t="str">
        <f t="shared" ca="1" si="294"/>
        <v/>
      </c>
      <c r="FB110" s="919" t="str">
        <f t="shared" ca="1" si="295"/>
        <v/>
      </c>
      <c r="FC110" s="919" t="str">
        <f t="shared" ca="1" si="296"/>
        <v/>
      </c>
      <c r="FD110" s="627" t="str">
        <f t="shared" ca="1" si="297"/>
        <v/>
      </c>
      <c r="FE110" s="630">
        <v>100</v>
      </c>
      <c r="FF110" s="299" t="str">
        <f t="shared" ca="1" si="298"/>
        <v/>
      </c>
      <c r="FG110" s="993" t="str">
        <f t="shared" ca="1" si="299"/>
        <v/>
      </c>
      <c r="FH110" s="919" t="str">
        <f t="shared" ca="1" si="300"/>
        <v/>
      </c>
      <c r="FI110" s="299">
        <f ca="1">COUNTIF($FH$11:FH110,"■")</f>
        <v>0</v>
      </c>
    </row>
    <row r="111" spans="1:165" ht="34.5" customHeight="1">
      <c r="A111" s="445">
        <f t="shared" ca="1" si="203"/>
        <v>0</v>
      </c>
      <c r="B111" s="446">
        <f>IF(R111&lt;&gt;"",IF(COUNTIF(R$11:R111,R111)=1,MAX(B$11:B110)+1,INDEX(B$11:B110,MATCH(R111,R$11:R110,0),1)),0)</f>
        <v>1</v>
      </c>
      <c r="C111" s="446">
        <f ca="1">IF(T111&lt;&gt;"",IF(COUNTIF(T$11:T111,T111)=1,MAX(C$11:C110)+1,INDEX(C$11:C110,MATCH(T111,T$11:T110,0),1)),0)</f>
        <v>0</v>
      </c>
      <c r="D111" s="446">
        <f ca="1">IF(U111&lt;&gt;"",IF(COUNTIF(U$11:U111,U111)=1,MAX(D$11:D110)+1,INDEX(D$11:D110,MATCH(U111,U$11:U110,0),1)),0)</f>
        <v>0</v>
      </c>
      <c r="E111" s="446">
        <f ca="1">IF(S111&lt;&gt;"",IF(COUNTIF(S$11:S111,S111)=1,MAX(E$11:E110)+1,INDEX(E$11:E110,MATCH(S111,S$11:S110,0),1)),0)</f>
        <v>0</v>
      </c>
      <c r="F111" s="446">
        <f ca="1">IF(Z111&lt;&gt;"",IF(COUNTIF(Z$11:Z111,Z111)=1,MAX(F$11:F110)+1,INDEX(F$11:F110,MATCH(Z111,Z$11:Z110,0),1)),0)</f>
        <v>0</v>
      </c>
      <c r="G111" s="447" cm="1">
        <f t="array" aca="1" ref="G111" ca="1">IF(Z111&lt;&gt;"",IF(COUNTIFS(Z$11:Z111,Z111,W$11:W111,W111)=1,MAX(G$11:G110)+1,INDEX(G$11:G110,MATCH(Z111&amp;W111,Z$11:Z110&amp;W$11:W111,0),1)),0)</f>
        <v>0</v>
      </c>
      <c r="H111" s="447">
        <f t="shared" ca="1" si="204"/>
        <v>0</v>
      </c>
      <c r="I111" s="447">
        <f ca="1">IF(T111="",0,IF(COUNTIF(T$11:T111,T111)=1,1,0))</f>
        <v>0</v>
      </c>
      <c r="J111" s="447">
        <f ca="1">IF(U111="",0,IF(COUNTIF(U$11:U111,U111)=1,1,0))</f>
        <v>0</v>
      </c>
      <c r="K111" s="447">
        <f ca="1">IF(S111="",0,IF(COUNTIF(S$11:S111,S111)=1,1,0))</f>
        <v>0</v>
      </c>
      <c r="L111" s="446">
        <f ca="1">IF(Z111="",0,IF(COUNTIF(Z$11:Z111,Z111)=1,1,0))</f>
        <v>0</v>
      </c>
      <c r="M111" s="767">
        <f ca="1">IF($W111=2,IF(COUNTIFS($W$11:$W111,2,$Z$11:$Z111,$Z111)=1,1,0),0)</f>
        <v>0</v>
      </c>
      <c r="N111" s="767">
        <f ca="1">IF($W111=1,IF(COUNTIFS($W$11:$W111,2,$Z$11:$Z111,$Z111)=1,1,0),0)</f>
        <v>0</v>
      </c>
      <c r="O111" s="446">
        <f ca="1">IF(H111=0,0,IF(COUNTIF(Z$11:Z111,Z111)=1,1,0))</f>
        <v>0</v>
      </c>
      <c r="P111" s="448" t="str">
        <f t="shared" ca="1" si="205"/>
        <v>石川県</v>
      </c>
      <c r="Q111" s="89">
        <f t="shared" ca="1" si="206"/>
        <v>101</v>
      </c>
      <c r="R111" s="170" t="s">
        <v>459</v>
      </c>
      <c r="S111" s="357" t="str">
        <f t="shared" ca="1" si="207"/>
        <v/>
      </c>
      <c r="T111" s="357" t="str">
        <f t="shared" ca="1" si="208"/>
        <v/>
      </c>
      <c r="U111" s="58" t="str">
        <f t="shared" ca="1" si="209"/>
        <v/>
      </c>
      <c r="V111" s="58" t="str">
        <f t="shared" ca="1" si="210"/>
        <v/>
      </c>
      <c r="W111" s="920" t="str">
        <f t="shared" ca="1" si="211"/>
        <v/>
      </c>
      <c r="X111" s="369">
        <f ca="1">IFERROR(VLOOKUP(W111,'（様式１号）３整理番号表'!$B$4:$H$5,2,FALSE),0)</f>
        <v>0</v>
      </c>
      <c r="Y111" s="768" t="str" cm="1">
        <f t="array" aca="1" ref="Y111" ca="1">IF(AND(D111=0,F111=0),"",IF(COUNTIF(D$11:D111,D111)=1,1,IF(COUNTIFS(D$11:D111,D111,F$11:F111,F111)=1,INDEX((D$11:D111,F$11:F111,Y$11:Y111),MATCH(_xlfn.MAXIFS(F$11:F110,D$11:D110,D111),$F$11:F111,0),1,3)+1,INDEX((D$11:D111,F$11:F111,Y$11:Y111),MATCH(D111&amp;F111,D$11:D111&amp;F$11:F111,0),1,3))))</f>
        <v/>
      </c>
      <c r="Z111" s="40" t="str">
        <f t="shared" ca="1" si="212"/>
        <v/>
      </c>
      <c r="AA111" s="924" t="str">
        <f t="shared" ca="1" si="213"/>
        <v/>
      </c>
      <c r="AB111" s="93">
        <f ca="1">IFERROR(VLOOKUP(AA111,'（様式１号）３整理番号表'!$B$10:$H$16,2,FALSE),0)</f>
        <v>0</v>
      </c>
      <c r="AC111" s="924" t="str">
        <f t="shared" ca="1" si="214"/>
        <v/>
      </c>
      <c r="AD111" s="924" t="str">
        <f t="shared" ca="1" si="215"/>
        <v/>
      </c>
      <c r="AE111" s="93">
        <f ca="1">IFERROR(VLOOKUP(AD111,'（様式１号）３整理番号表'!$B$21:$H$22,2,FALSE),0)</f>
        <v>0</v>
      </c>
      <c r="AF111" s="924" t="str">
        <f t="shared" ca="1" si="216"/>
        <v/>
      </c>
      <c r="AG111" s="93">
        <f ca="1">IFERROR(VLOOKUP(AF111,'（様式１号）３整理番号表'!$B$26:$H$31,2,FALSE),0)</f>
        <v>0</v>
      </c>
      <c r="AH111" s="924" t="str">
        <f t="shared" ca="1" si="217"/>
        <v/>
      </c>
      <c r="AI111" s="93">
        <f ca="1">IFERROR(VLOOKUP(AH111,'（様式１号）３整理番号表'!$J$5:$N$59,2,FALSE),0)</f>
        <v>0</v>
      </c>
      <c r="AJ111" s="77" t="str">
        <f t="shared" ca="1" si="218"/>
        <v/>
      </c>
      <c r="AK111" s="93">
        <f ca="1">IFERROR(VLOOKUP(AJ111,'（様式１号）３整理番号表'!$P$5:$R$29,2,FALSE),0)</f>
        <v>0</v>
      </c>
      <c r="AL111" s="921" t="str">
        <f t="shared" ca="1" si="219"/>
        <v/>
      </c>
      <c r="AM111" s="921" t="str">
        <f t="shared" ca="1" si="220"/>
        <v/>
      </c>
      <c r="AN111" s="921"/>
      <c r="AO111" s="77" t="str">
        <f t="shared" ca="1" si="221"/>
        <v/>
      </c>
      <c r="AP111" s="93">
        <f ca="1">IFERROR(VLOOKUP(AO111,'（様式１号）３整理番号表'!$P$5:$R$29,2,FALSE),0)</f>
        <v>0</v>
      </c>
      <c r="AQ111" s="924" t="str">
        <f t="shared" ca="1" si="222"/>
        <v/>
      </c>
      <c r="AR111" s="93">
        <f t="shared" ca="1" si="223"/>
        <v>0</v>
      </c>
      <c r="AS111" s="924" t="str">
        <f t="shared" ca="1" si="224"/>
        <v/>
      </c>
      <c r="AT111" s="40" t="str">
        <f t="shared" ca="1" si="225"/>
        <v/>
      </c>
      <c r="AU111" s="93" t="str">
        <f t="shared" ca="1" si="226"/>
        <v/>
      </c>
      <c r="AV111" s="923" t="str">
        <f t="shared" ca="1" si="227"/>
        <v/>
      </c>
      <c r="AW111" s="926" t="str">
        <f t="shared" ca="1" si="228"/>
        <v/>
      </c>
      <c r="AX111" s="925" t="str">
        <f t="shared" ca="1" si="229"/>
        <v/>
      </c>
      <c r="AY111" s="925" t="str">
        <f t="shared" ca="1" si="229"/>
        <v/>
      </c>
      <c r="AZ111" s="925" t="str">
        <f t="shared" ca="1" si="229"/>
        <v/>
      </c>
      <c r="BA111" s="925" t="str">
        <f t="shared" ca="1" si="229"/>
        <v/>
      </c>
      <c r="BB111" s="925" t="str">
        <f t="shared" ca="1" si="230"/>
        <v/>
      </c>
      <c r="BC111" s="925" t="str">
        <f t="shared" ca="1" si="231"/>
        <v/>
      </c>
      <c r="BD111" s="925" t="str">
        <f t="shared" ca="1" si="231"/>
        <v/>
      </c>
      <c r="BE111" s="925" t="str">
        <f t="shared" ca="1" si="231"/>
        <v/>
      </c>
      <c r="BF111" s="77" t="str">
        <f t="shared" ca="1" si="232"/>
        <v/>
      </c>
      <c r="BG111" s="924" t="str">
        <f t="shared" ca="1" si="233"/>
        <v/>
      </c>
      <c r="BH111" s="94">
        <f ca="1">IF(BF111&lt;&gt;"",INDEX('（様式１号）３整理番号表'!$AB$7:$AQ$12,MATCH(BF111,'（様式１号）３整理番号表'!$AA$7:$AA$12,0),MATCH(BG111,'（様式１号）３整理番号表'!$AB$6:$AQ$6,0)),0)</f>
        <v>0</v>
      </c>
      <c r="BI111" s="921" t="str">
        <f t="shared" ca="1" si="234"/>
        <v/>
      </c>
      <c r="BJ111" s="922" t="str">
        <f t="shared" ca="1" si="235"/>
        <v/>
      </c>
      <c r="BK111" s="926" t="str">
        <f t="shared" ca="1" si="236"/>
        <v/>
      </c>
      <c r="BL111" s="922" t="str">
        <f t="shared" ca="1" si="237"/>
        <v/>
      </c>
      <c r="BM111" s="79" t="str">
        <f t="shared" ca="1" si="238"/>
        <v/>
      </c>
      <c r="BN111" s="82" t="str">
        <f t="shared" ca="1" si="239"/>
        <v/>
      </c>
      <c r="BO111" s="83" t="str">
        <f t="shared" ca="1" si="240"/>
        <v/>
      </c>
      <c r="BP111" s="84" t="str">
        <f t="shared" ca="1" si="241"/>
        <v/>
      </c>
      <c r="BQ111" s="82" t="str">
        <f t="shared" ca="1" si="242"/>
        <v/>
      </c>
      <c r="BR111" s="97" t="str">
        <f t="shared" ca="1" si="243"/>
        <v/>
      </c>
      <c r="BS111" s="95" t="str">
        <f t="shared" ca="1" si="244"/>
        <v/>
      </c>
      <c r="BT111" s="184" t="str">
        <f t="shared" ca="1" si="245"/>
        <v/>
      </c>
      <c r="BU111" s="611" t="str">
        <f t="shared" ca="1" si="246"/>
        <v/>
      </c>
      <c r="BV111" s="77" t="str">
        <f t="shared" ca="1" si="247"/>
        <v/>
      </c>
      <c r="BW111" s="85" t="str">
        <f t="shared" ca="1" si="248"/>
        <v/>
      </c>
      <c r="BX111" s="86" t="str">
        <f t="shared" ca="1" si="249"/>
        <v/>
      </c>
      <c r="BY111" s="231">
        <f ca="1">IF('ポイント要件確認等（個別表）'!AD111=1,ROUNDDOWN('ポイント要件確認等（個別表）'!AV111,-3),IF('ポイント要件確認等（個別表）'!AD111=2,ROUNDDOWN('ポイント要件確認等（個別表）'!BH111,-3),IF('ポイント要件確認等（個別表）'!AD111=3,ROUNDDOWN('ポイント要件確認等（個別表）'!BT111,-3),0)))</f>
        <v>0</v>
      </c>
      <c r="BZ111" s="86" t="str">
        <f t="shared" ca="1" si="250"/>
        <v/>
      </c>
      <c r="CA111" s="232" t="str">
        <f t="shared" ca="1" si="251"/>
        <v/>
      </c>
      <c r="CB111" s="232">
        <f t="shared" ca="1" si="252"/>
        <v>0</v>
      </c>
      <c r="CC111" s="86" t="str">
        <f t="shared" ca="1" si="253"/>
        <v/>
      </c>
      <c r="CD111" s="86" t="str">
        <f t="shared" ca="1" si="254"/>
        <v/>
      </c>
      <c r="CE111" s="609"/>
      <c r="CF111" s="86" t="str">
        <f t="shared" ca="1" si="255"/>
        <v/>
      </c>
      <c r="CG111" s="185" t="str">
        <f t="shared" ca="1" si="256"/>
        <v/>
      </c>
      <c r="CH111" s="246" t="str">
        <f t="shared" ca="1" si="257"/>
        <v>含税額</v>
      </c>
      <c r="CI111" s="247" t="str">
        <f t="shared" ca="1" si="258"/>
        <v/>
      </c>
      <c r="CJ111" s="87" t="str">
        <f ca="1">IFERROR(IF(INDIRECT("'("&amp;'２個別表'!EO111&amp;")'!AR"&amp;84+EP111)&lt;&gt;1,"",1),"")</f>
        <v/>
      </c>
      <c r="CK111" s="244" t="str">
        <f t="shared" ca="1" si="259"/>
        <v/>
      </c>
      <c r="CL111" s="235" t="str">
        <f t="shared" ca="1" si="260"/>
        <v/>
      </c>
      <c r="CM111" s="239" t="str">
        <f t="shared" ca="1" si="261"/>
        <v/>
      </c>
      <c r="CN111" s="77" t="str">
        <f t="shared" ca="1" si="262"/>
        <v/>
      </c>
      <c r="CO111" s="93" t="str">
        <f ca="1">IFERROR(VLOOKUP(CN111,'（様式１号）３整理番号表'!$T$5:$V$15,2,FALSE),"")</f>
        <v/>
      </c>
      <c r="CP111" s="924" t="str">
        <f t="shared" ca="1" si="263"/>
        <v/>
      </c>
      <c r="CQ111" s="93" t="str">
        <f ca="1">IFERROR(VLOOKUP(CP111,'（様式１号）３整理番号表'!$T$19:$V$24,2,FALSE),"")</f>
        <v/>
      </c>
      <c r="CR111" s="924" t="str">
        <f ca="1">IFERROR(IF(INDIRECT("'("&amp;'２個別表'!EO111&amp;")'!AV"&amp;84+EP111)&lt;&gt;1,"",1),"")</f>
        <v/>
      </c>
      <c r="CS111" s="232">
        <f t="shared" ca="1" si="264"/>
        <v>0</v>
      </c>
      <c r="CT111" s="248">
        <f t="shared" ca="1" si="265"/>
        <v>0</v>
      </c>
      <c r="CU111" s="376" t="str">
        <f ca="1">IF(ER111="補強",IF(COUNTIFS($Z$11:Z111,Z111,$W$11:W111,1)=1,"１①",""),IF(COUNTIFS($Z$11:Z111,Z111,$W$11:W111,2)=1,"２①",""))</f>
        <v/>
      </c>
      <c r="CV111" s="57" t="str">
        <f t="shared" ca="1" si="266"/>
        <v/>
      </c>
      <c r="CW111" s="927" t="str">
        <f t="shared" ca="1" si="267"/>
        <v/>
      </c>
      <c r="CX111" s="256" t="str">
        <f t="shared" ca="1" si="268"/>
        <v/>
      </c>
      <c r="CY111" s="256" t="str">
        <f t="shared" ca="1" si="269"/>
        <v/>
      </c>
      <c r="CZ111" s="256" t="str">
        <f t="shared" ca="1" si="270"/>
        <v/>
      </c>
      <c r="DA111" s="256" t="str">
        <f t="shared" ca="1" si="271"/>
        <v/>
      </c>
      <c r="DB111" s="316" t="str">
        <f ca="1">IFERROR(VLOOKUP($CU111,'（様式１号）３整理番号表'!$Z$19:$AB$32,3,FALSE),"")</f>
        <v/>
      </c>
      <c r="DC111" s="259" t="str">
        <f t="shared" ca="1" si="272"/>
        <v>-</v>
      </c>
      <c r="DD111" s="618" t="str">
        <f t="shared" ca="1" si="273"/>
        <v/>
      </c>
      <c r="DE111" s="321" t="str">
        <f ca="1">IF(AND(AO111=18,AS111=1),IF(COUNTIFS($Y$11:Y111,Y111,$AS$11:AS111,1)=1,"２②",""),IF($CU111="１①",INDEX(INDIRECT("'("&amp;$EO111&amp;")'!AR116:BB116"),1,MATCH(INDIRECT("'("&amp;$EO111&amp;")'!C118"),INDIRECT("'("&amp;$EO111&amp;")'!AR119:BB119"),0)),""))</f>
        <v/>
      </c>
      <c r="DF111" s="324" t="str">
        <f t="shared" ca="1" si="274"/>
        <v/>
      </c>
      <c r="DG111" s="313" t="str">
        <f t="shared" ca="1" si="275"/>
        <v/>
      </c>
      <c r="DH111" s="313" t="str">
        <f t="shared" ca="1" si="276"/>
        <v/>
      </c>
      <c r="DI111" s="313" t="str">
        <f t="shared" ca="1" si="277"/>
        <v/>
      </c>
      <c r="DJ111" s="313" t="str">
        <f t="shared" ca="1" si="278"/>
        <v/>
      </c>
      <c r="DK111" s="328" t="str">
        <f t="shared" ca="1" si="279"/>
        <v/>
      </c>
      <c r="DL111" s="334" t="str">
        <f t="shared" ca="1" si="280"/>
        <v/>
      </c>
      <c r="DM111" s="915" t="str">
        <f t="shared" ca="1" si="281"/>
        <v/>
      </c>
      <c r="DN111" s="15"/>
      <c r="DO111" s="324"/>
      <c r="DP111" s="16"/>
      <c r="DQ111" s="16"/>
      <c r="DR111" s="16"/>
      <c r="DS111" s="16"/>
      <c r="DT111" s="318" t="str">
        <f>IFERROR(VLOOKUP($DN111,'（様式１号）３整理番号表'!$Z$19:$AB$32,3,FALSE),"")</f>
        <v/>
      </c>
      <c r="DU111" s="259" t="str">
        <f t="shared" si="282"/>
        <v/>
      </c>
      <c r="DV111" s="14"/>
      <c r="DW111" s="17" t="str">
        <f t="shared" ca="1" si="283"/>
        <v/>
      </c>
      <c r="DX111" s="88" t="str">
        <f t="shared" ca="1" si="301"/>
        <v/>
      </c>
      <c r="DZ111" s="339">
        <f t="shared" ca="1" si="303"/>
        <v>0</v>
      </c>
      <c r="EA111" s="339">
        <f t="shared" ca="1" si="303"/>
        <v>0</v>
      </c>
      <c r="EB111" s="339">
        <f t="shared" ca="1" si="303"/>
        <v>0</v>
      </c>
      <c r="EC111" s="339">
        <f t="shared" ca="1" si="303"/>
        <v>0</v>
      </c>
      <c r="ED111" s="339">
        <f t="shared" ca="1" si="303"/>
        <v>0</v>
      </c>
      <c r="EE111" s="339">
        <f t="shared" ca="1" si="303"/>
        <v>0</v>
      </c>
      <c r="EF111" s="339">
        <f t="shared" ca="1" si="303"/>
        <v>0</v>
      </c>
      <c r="EG111" s="339">
        <f t="shared" ca="1" si="303"/>
        <v>0</v>
      </c>
      <c r="EH111" s="339">
        <f t="shared" ca="1" si="303"/>
        <v>0</v>
      </c>
      <c r="EI111" s="339">
        <f t="shared" ca="1" si="303"/>
        <v>0</v>
      </c>
      <c r="EJ111" s="339">
        <f t="shared" ca="1" si="303"/>
        <v>0</v>
      </c>
      <c r="EK111" s="339">
        <f t="shared" ca="1" si="303"/>
        <v>0</v>
      </c>
      <c r="EL111" s="339">
        <f t="shared" ca="1" si="303"/>
        <v>0</v>
      </c>
      <c r="EM111" s="339">
        <f t="shared" ca="1" si="303"/>
        <v>0</v>
      </c>
      <c r="EO111" s="919" t="str">
        <f t="shared" ca="1" si="189"/>
        <v/>
      </c>
      <c r="EP111" s="919" t="str">
        <f t="shared" ca="1" si="285"/>
        <v/>
      </c>
      <c r="EQ111" s="919" t="str">
        <f t="shared" ca="1" si="286"/>
        <v/>
      </c>
      <c r="ER111" s="919" t="str">
        <f t="shared" ca="1" si="287"/>
        <v/>
      </c>
      <c r="ES111" s="919" t="str">
        <f ca="1">IFERROR(INDEX('郵便番号（石川県）'!$A$3:$F$2574,MATCH(INDIRECT("'("&amp;EO111&amp;")'!E7"),'郵便番号（石川県）'!$A$3:$A$2574,0),6),"")</f>
        <v/>
      </c>
      <c r="ET111" s="919" t="str">
        <f ca="1">IFERROR(INDEX('郵便番号（石川県）'!$A$3:$F$2574,MATCH(INDIRECT("'("&amp;$EO111&amp;")'!E7"),'郵便番号（石川県）'!$A$3:$A$2574,0),5),"")</f>
        <v/>
      </c>
      <c r="EU111" s="919" t="str">
        <f t="shared" ca="1" si="288"/>
        <v/>
      </c>
      <c r="EV111" s="919" t="str">
        <f t="shared" ca="1" si="289"/>
        <v/>
      </c>
      <c r="EW111" s="919" t="str">
        <f t="shared" ca="1" si="290"/>
        <v/>
      </c>
      <c r="EX111" s="919" t="str">
        <f t="shared" ca="1" si="291"/>
        <v/>
      </c>
      <c r="EY111" s="919" t="str">
        <f t="shared" ca="1" si="292"/>
        <v/>
      </c>
      <c r="EZ111" s="919" t="str">
        <f t="shared" ca="1" si="293"/>
        <v/>
      </c>
      <c r="FA111" s="919" t="str">
        <f t="shared" ca="1" si="294"/>
        <v/>
      </c>
      <c r="FB111" s="919" t="str">
        <f t="shared" ca="1" si="295"/>
        <v/>
      </c>
      <c r="FC111" s="919" t="str">
        <f t="shared" ca="1" si="296"/>
        <v/>
      </c>
      <c r="FD111" s="627" t="str">
        <f t="shared" ca="1" si="297"/>
        <v/>
      </c>
      <c r="FE111" s="630">
        <v>101</v>
      </c>
      <c r="FF111" s="299" t="str">
        <f t="shared" ca="1" si="298"/>
        <v/>
      </c>
      <c r="FG111" s="993" t="str">
        <f t="shared" ca="1" si="299"/>
        <v/>
      </c>
      <c r="FH111" s="919" t="str">
        <f t="shared" ca="1" si="300"/>
        <v/>
      </c>
      <c r="FI111" s="299">
        <f ca="1">COUNTIF($FH$11:FH111,"■")</f>
        <v>0</v>
      </c>
    </row>
    <row r="112" spans="1:165" ht="34.5" customHeight="1">
      <c r="A112" s="445">
        <f t="shared" ca="1" si="203"/>
        <v>0</v>
      </c>
      <c r="B112" s="446">
        <f>IF(R112&lt;&gt;"",IF(COUNTIF(R$11:R112,R112)=1,MAX(B$11:B111)+1,INDEX(B$11:B111,MATCH(R112,R$11:R111,0),1)),0)</f>
        <v>1</v>
      </c>
      <c r="C112" s="446">
        <f ca="1">IF(T112&lt;&gt;"",IF(COUNTIF(T$11:T112,T112)=1,MAX(C$11:C111)+1,INDEX(C$11:C111,MATCH(T112,T$11:T111,0),1)),0)</f>
        <v>0</v>
      </c>
      <c r="D112" s="446">
        <f ca="1">IF(U112&lt;&gt;"",IF(COUNTIF(U$11:U112,U112)=1,MAX(D$11:D111)+1,INDEX(D$11:D111,MATCH(U112,U$11:U111,0),1)),0)</f>
        <v>0</v>
      </c>
      <c r="E112" s="446">
        <f ca="1">IF(S112&lt;&gt;"",IF(COUNTIF(S$11:S112,S112)=1,MAX(E$11:E111)+1,INDEX(E$11:E111,MATCH(S112,S$11:S111,0),1)),0)</f>
        <v>0</v>
      </c>
      <c r="F112" s="446">
        <f ca="1">IF(Z112&lt;&gt;"",IF(COUNTIF(Z$11:Z112,Z112)=1,MAX(F$11:F111)+1,INDEX(F$11:F111,MATCH(Z112,Z$11:Z111,0),1)),0)</f>
        <v>0</v>
      </c>
      <c r="G112" s="447" cm="1">
        <f t="array" aca="1" ref="G112" ca="1">IF(Z112&lt;&gt;"",IF(COUNTIFS(Z$11:Z112,Z112,W$11:W112,W112)=1,MAX(G$11:G111)+1,INDEX(G$11:G111,MATCH(Z112&amp;W112,Z$11:Z111&amp;W$11:W112,0),1)),0)</f>
        <v>0</v>
      </c>
      <c r="H112" s="447">
        <f t="shared" ca="1" si="204"/>
        <v>0</v>
      </c>
      <c r="I112" s="447">
        <f ca="1">IF(T112="",0,IF(COUNTIF(T$11:T112,T112)=1,1,0))</f>
        <v>0</v>
      </c>
      <c r="J112" s="447">
        <f ca="1">IF(U112="",0,IF(COUNTIF(U$11:U112,U112)=1,1,0))</f>
        <v>0</v>
      </c>
      <c r="K112" s="447">
        <f ca="1">IF(S112="",0,IF(COUNTIF(S$11:S112,S112)=1,1,0))</f>
        <v>0</v>
      </c>
      <c r="L112" s="446">
        <f ca="1">IF(Z112="",0,IF(COUNTIF(Z$11:Z112,Z112)=1,1,0))</f>
        <v>0</v>
      </c>
      <c r="M112" s="767">
        <f ca="1">IF($W112=2,IF(COUNTIFS($W$11:$W112,2,$Z$11:$Z112,$Z112)=1,1,0),0)</f>
        <v>0</v>
      </c>
      <c r="N112" s="767">
        <f ca="1">IF($W112=1,IF(COUNTIFS($W$11:$W112,2,$Z$11:$Z112,$Z112)=1,1,0),0)</f>
        <v>0</v>
      </c>
      <c r="O112" s="446">
        <f ca="1">IF(H112=0,0,IF(COUNTIF(Z$11:Z112,Z112)=1,1,0))</f>
        <v>0</v>
      </c>
      <c r="P112" s="448" t="str">
        <f t="shared" ca="1" si="205"/>
        <v>石川県</v>
      </c>
      <c r="Q112" s="89">
        <f t="shared" ca="1" si="206"/>
        <v>102</v>
      </c>
      <c r="R112" s="170" t="s">
        <v>459</v>
      </c>
      <c r="S112" s="357" t="str">
        <f t="shared" ca="1" si="207"/>
        <v/>
      </c>
      <c r="T112" s="357" t="str">
        <f t="shared" ca="1" si="208"/>
        <v/>
      </c>
      <c r="U112" s="58" t="str">
        <f t="shared" ca="1" si="209"/>
        <v/>
      </c>
      <c r="V112" s="58" t="str">
        <f t="shared" ca="1" si="210"/>
        <v/>
      </c>
      <c r="W112" s="920" t="str">
        <f t="shared" ca="1" si="211"/>
        <v/>
      </c>
      <c r="X112" s="369">
        <f ca="1">IFERROR(VLOOKUP(W112,'（様式１号）３整理番号表'!$B$4:$H$5,2,FALSE),0)</f>
        <v>0</v>
      </c>
      <c r="Y112" s="768" t="str" cm="1">
        <f t="array" aca="1" ref="Y112" ca="1">IF(AND(D112=0,F112=0),"",IF(COUNTIF(D$11:D112,D112)=1,1,IF(COUNTIFS(D$11:D112,D112,F$11:F112,F112)=1,INDEX((D$11:D112,F$11:F112,Y$11:Y112),MATCH(_xlfn.MAXIFS(F$11:F111,D$11:D111,D112),$F$11:F112,0),1,3)+1,INDEX((D$11:D112,F$11:F112,Y$11:Y112),MATCH(D112&amp;F112,D$11:D112&amp;F$11:F112,0),1,3))))</f>
        <v/>
      </c>
      <c r="Z112" s="40" t="str">
        <f t="shared" ca="1" si="212"/>
        <v/>
      </c>
      <c r="AA112" s="924" t="str">
        <f t="shared" ca="1" si="213"/>
        <v/>
      </c>
      <c r="AB112" s="93">
        <f ca="1">IFERROR(VLOOKUP(AA112,'（様式１号）３整理番号表'!$B$10:$H$16,2,FALSE),0)</f>
        <v>0</v>
      </c>
      <c r="AC112" s="924" t="str">
        <f t="shared" ca="1" si="214"/>
        <v/>
      </c>
      <c r="AD112" s="924" t="str">
        <f t="shared" ca="1" si="215"/>
        <v/>
      </c>
      <c r="AE112" s="93">
        <f ca="1">IFERROR(VLOOKUP(AD112,'（様式１号）３整理番号表'!$B$21:$H$22,2,FALSE),0)</f>
        <v>0</v>
      </c>
      <c r="AF112" s="924" t="str">
        <f t="shared" ca="1" si="216"/>
        <v/>
      </c>
      <c r="AG112" s="93">
        <f ca="1">IFERROR(VLOOKUP(AF112,'（様式１号）３整理番号表'!$B$26:$H$31,2,FALSE),0)</f>
        <v>0</v>
      </c>
      <c r="AH112" s="924" t="str">
        <f t="shared" ca="1" si="217"/>
        <v/>
      </c>
      <c r="AI112" s="93">
        <f ca="1">IFERROR(VLOOKUP(AH112,'（様式１号）３整理番号表'!$J$5:$N$59,2,FALSE),0)</f>
        <v>0</v>
      </c>
      <c r="AJ112" s="77" t="str">
        <f t="shared" ca="1" si="218"/>
        <v/>
      </c>
      <c r="AK112" s="93">
        <f ca="1">IFERROR(VLOOKUP(AJ112,'（様式１号）３整理番号表'!$P$5:$R$29,2,FALSE),0)</f>
        <v>0</v>
      </c>
      <c r="AL112" s="921" t="str">
        <f t="shared" ca="1" si="219"/>
        <v/>
      </c>
      <c r="AM112" s="921" t="str">
        <f t="shared" ca="1" si="220"/>
        <v/>
      </c>
      <c r="AN112" s="921"/>
      <c r="AO112" s="77" t="str">
        <f t="shared" ca="1" si="221"/>
        <v/>
      </c>
      <c r="AP112" s="93">
        <f ca="1">IFERROR(VLOOKUP(AO112,'（様式１号）３整理番号表'!$P$5:$R$29,2,FALSE),0)</f>
        <v>0</v>
      </c>
      <c r="AQ112" s="924" t="str">
        <f t="shared" ca="1" si="222"/>
        <v/>
      </c>
      <c r="AR112" s="93">
        <f t="shared" ca="1" si="223"/>
        <v>0</v>
      </c>
      <c r="AS112" s="924" t="str">
        <f t="shared" ca="1" si="224"/>
        <v/>
      </c>
      <c r="AT112" s="40" t="str">
        <f t="shared" ca="1" si="225"/>
        <v/>
      </c>
      <c r="AU112" s="93" t="str">
        <f t="shared" ca="1" si="226"/>
        <v/>
      </c>
      <c r="AV112" s="923" t="str">
        <f t="shared" ca="1" si="227"/>
        <v/>
      </c>
      <c r="AW112" s="926" t="str">
        <f t="shared" ca="1" si="228"/>
        <v/>
      </c>
      <c r="AX112" s="925" t="str">
        <f t="shared" ca="1" si="229"/>
        <v/>
      </c>
      <c r="AY112" s="925" t="str">
        <f t="shared" ca="1" si="229"/>
        <v/>
      </c>
      <c r="AZ112" s="925" t="str">
        <f t="shared" ca="1" si="229"/>
        <v/>
      </c>
      <c r="BA112" s="925" t="str">
        <f t="shared" ca="1" si="229"/>
        <v/>
      </c>
      <c r="BB112" s="925" t="str">
        <f t="shared" ca="1" si="230"/>
        <v/>
      </c>
      <c r="BC112" s="925" t="str">
        <f t="shared" ca="1" si="231"/>
        <v/>
      </c>
      <c r="BD112" s="925" t="str">
        <f t="shared" ca="1" si="231"/>
        <v/>
      </c>
      <c r="BE112" s="925" t="str">
        <f t="shared" ca="1" si="231"/>
        <v/>
      </c>
      <c r="BF112" s="77" t="str">
        <f t="shared" ca="1" si="232"/>
        <v/>
      </c>
      <c r="BG112" s="924" t="str">
        <f t="shared" ca="1" si="233"/>
        <v/>
      </c>
      <c r="BH112" s="94">
        <f ca="1">IF(BF112&lt;&gt;"",INDEX('（様式１号）３整理番号表'!$AB$7:$AQ$12,MATCH(BF112,'（様式１号）３整理番号表'!$AA$7:$AA$12,0),MATCH(BG112,'（様式１号）３整理番号表'!$AB$6:$AQ$6,0)),0)</f>
        <v>0</v>
      </c>
      <c r="BI112" s="921" t="str">
        <f t="shared" ca="1" si="234"/>
        <v/>
      </c>
      <c r="BJ112" s="922" t="str">
        <f t="shared" ca="1" si="235"/>
        <v/>
      </c>
      <c r="BK112" s="926" t="str">
        <f t="shared" ca="1" si="236"/>
        <v/>
      </c>
      <c r="BL112" s="922" t="str">
        <f t="shared" ca="1" si="237"/>
        <v/>
      </c>
      <c r="BM112" s="79" t="str">
        <f t="shared" ca="1" si="238"/>
        <v/>
      </c>
      <c r="BN112" s="82" t="str">
        <f t="shared" ca="1" si="239"/>
        <v/>
      </c>
      <c r="BO112" s="83" t="str">
        <f t="shared" ca="1" si="240"/>
        <v/>
      </c>
      <c r="BP112" s="84" t="str">
        <f t="shared" ca="1" si="241"/>
        <v/>
      </c>
      <c r="BQ112" s="82" t="str">
        <f t="shared" ca="1" si="242"/>
        <v/>
      </c>
      <c r="BR112" s="97" t="str">
        <f t="shared" ca="1" si="243"/>
        <v/>
      </c>
      <c r="BS112" s="95" t="str">
        <f t="shared" ca="1" si="244"/>
        <v/>
      </c>
      <c r="BT112" s="184" t="str">
        <f t="shared" ca="1" si="245"/>
        <v/>
      </c>
      <c r="BU112" s="611" t="str">
        <f t="shared" ca="1" si="246"/>
        <v/>
      </c>
      <c r="BV112" s="77" t="str">
        <f t="shared" ca="1" si="247"/>
        <v/>
      </c>
      <c r="BW112" s="85" t="str">
        <f t="shared" ca="1" si="248"/>
        <v/>
      </c>
      <c r="BX112" s="86" t="str">
        <f t="shared" ca="1" si="249"/>
        <v/>
      </c>
      <c r="BY112" s="231">
        <f ca="1">IF('ポイント要件確認等（個別表）'!AD112=1,ROUNDDOWN('ポイント要件確認等（個別表）'!AV112,-3),IF('ポイント要件確認等（個別表）'!AD112=2,ROUNDDOWN('ポイント要件確認等（個別表）'!BH112,-3),IF('ポイント要件確認等（個別表）'!AD112=3,ROUNDDOWN('ポイント要件確認等（個別表）'!BT112,-3),0)))</f>
        <v>0</v>
      </c>
      <c r="BZ112" s="86" t="str">
        <f t="shared" ca="1" si="250"/>
        <v/>
      </c>
      <c r="CA112" s="232" t="str">
        <f t="shared" ca="1" si="251"/>
        <v/>
      </c>
      <c r="CB112" s="232">
        <f t="shared" ca="1" si="252"/>
        <v>0</v>
      </c>
      <c r="CC112" s="86" t="str">
        <f t="shared" ca="1" si="253"/>
        <v/>
      </c>
      <c r="CD112" s="86" t="str">
        <f t="shared" ca="1" si="254"/>
        <v/>
      </c>
      <c r="CE112" s="609"/>
      <c r="CF112" s="86" t="str">
        <f t="shared" ca="1" si="255"/>
        <v/>
      </c>
      <c r="CG112" s="185" t="str">
        <f t="shared" ca="1" si="256"/>
        <v/>
      </c>
      <c r="CH112" s="246" t="str">
        <f t="shared" ca="1" si="257"/>
        <v>含税額</v>
      </c>
      <c r="CI112" s="247" t="str">
        <f t="shared" ca="1" si="258"/>
        <v/>
      </c>
      <c r="CJ112" s="87" t="str">
        <f ca="1">IFERROR(IF(INDIRECT("'("&amp;'２個別表'!EO112&amp;")'!AR"&amp;84+EP112)&lt;&gt;1,"",1),"")</f>
        <v/>
      </c>
      <c r="CK112" s="244" t="str">
        <f t="shared" ca="1" si="259"/>
        <v/>
      </c>
      <c r="CL112" s="235" t="str">
        <f t="shared" ca="1" si="260"/>
        <v/>
      </c>
      <c r="CM112" s="239" t="str">
        <f t="shared" ca="1" si="261"/>
        <v/>
      </c>
      <c r="CN112" s="77" t="str">
        <f t="shared" ca="1" si="262"/>
        <v/>
      </c>
      <c r="CO112" s="93" t="str">
        <f ca="1">IFERROR(VLOOKUP(CN112,'（様式１号）３整理番号表'!$T$5:$V$15,2,FALSE),"")</f>
        <v/>
      </c>
      <c r="CP112" s="924" t="str">
        <f t="shared" ca="1" si="263"/>
        <v/>
      </c>
      <c r="CQ112" s="93" t="str">
        <f ca="1">IFERROR(VLOOKUP(CP112,'（様式１号）３整理番号表'!$T$19:$V$24,2,FALSE),"")</f>
        <v/>
      </c>
      <c r="CR112" s="924" t="str">
        <f ca="1">IFERROR(IF(INDIRECT("'("&amp;'２個別表'!EO112&amp;")'!AV"&amp;84+EP112)&lt;&gt;1,"",1),"")</f>
        <v/>
      </c>
      <c r="CS112" s="232">
        <f t="shared" ca="1" si="264"/>
        <v>0</v>
      </c>
      <c r="CT112" s="248">
        <f t="shared" ca="1" si="265"/>
        <v>0</v>
      </c>
      <c r="CU112" s="376" t="str">
        <f ca="1">IF(ER112="補強",IF(COUNTIFS($Z$11:Z112,Z112,$W$11:W112,1)=1,"１①",""),IF(COUNTIFS($Z$11:Z112,Z112,$W$11:W112,2)=1,"２①",""))</f>
        <v/>
      </c>
      <c r="CV112" s="57" t="str">
        <f t="shared" ca="1" si="266"/>
        <v/>
      </c>
      <c r="CW112" s="927" t="str">
        <f t="shared" ca="1" si="267"/>
        <v/>
      </c>
      <c r="CX112" s="256" t="str">
        <f t="shared" ca="1" si="268"/>
        <v/>
      </c>
      <c r="CY112" s="256" t="str">
        <f t="shared" ca="1" si="269"/>
        <v/>
      </c>
      <c r="CZ112" s="256" t="str">
        <f t="shared" ca="1" si="270"/>
        <v/>
      </c>
      <c r="DA112" s="256" t="str">
        <f t="shared" ca="1" si="271"/>
        <v/>
      </c>
      <c r="DB112" s="316" t="str">
        <f ca="1">IFERROR(VLOOKUP($CU112,'（様式１号）３整理番号表'!$Z$19:$AB$32,3,FALSE),"")</f>
        <v/>
      </c>
      <c r="DC112" s="259" t="str">
        <f t="shared" ca="1" si="272"/>
        <v>-</v>
      </c>
      <c r="DD112" s="618" t="str">
        <f t="shared" ca="1" si="273"/>
        <v/>
      </c>
      <c r="DE112" s="321" t="str">
        <f ca="1">IF(AND(AO112=18,AS112=1),IF(COUNTIFS($Y$11:Y112,Y112,$AS$11:AS112,1)=1,"２②",""),IF($CU112="１①",INDEX(INDIRECT("'("&amp;$EO112&amp;")'!AR116:BB116"),1,MATCH(INDIRECT("'("&amp;$EO112&amp;")'!C118"),INDIRECT("'("&amp;$EO112&amp;")'!AR119:BB119"),0)),""))</f>
        <v/>
      </c>
      <c r="DF112" s="324" t="str">
        <f t="shared" ca="1" si="274"/>
        <v/>
      </c>
      <c r="DG112" s="313" t="str">
        <f t="shared" ca="1" si="275"/>
        <v/>
      </c>
      <c r="DH112" s="313" t="str">
        <f t="shared" ca="1" si="276"/>
        <v/>
      </c>
      <c r="DI112" s="313" t="str">
        <f t="shared" ca="1" si="277"/>
        <v/>
      </c>
      <c r="DJ112" s="313" t="str">
        <f t="shared" ca="1" si="278"/>
        <v/>
      </c>
      <c r="DK112" s="328" t="str">
        <f t="shared" ca="1" si="279"/>
        <v/>
      </c>
      <c r="DL112" s="334" t="str">
        <f t="shared" ca="1" si="280"/>
        <v/>
      </c>
      <c r="DM112" s="915" t="str">
        <f t="shared" ca="1" si="281"/>
        <v/>
      </c>
      <c r="DN112" s="15"/>
      <c r="DO112" s="324"/>
      <c r="DP112" s="16"/>
      <c r="DQ112" s="16"/>
      <c r="DR112" s="16"/>
      <c r="DS112" s="16"/>
      <c r="DT112" s="318" t="str">
        <f>IFERROR(VLOOKUP($DN112,'（様式１号）３整理番号表'!$Z$19:$AB$32,3,FALSE),"")</f>
        <v/>
      </c>
      <c r="DU112" s="259" t="str">
        <f t="shared" si="282"/>
        <v/>
      </c>
      <c r="DV112" s="14"/>
      <c r="DW112" s="17" t="str">
        <f t="shared" ca="1" si="283"/>
        <v/>
      </c>
      <c r="DX112" s="88" t="str">
        <f t="shared" ca="1" si="301"/>
        <v/>
      </c>
      <c r="DZ112" s="339">
        <f t="shared" ca="1" si="303"/>
        <v>0</v>
      </c>
      <c r="EA112" s="339">
        <f t="shared" ca="1" si="303"/>
        <v>0</v>
      </c>
      <c r="EB112" s="339">
        <f t="shared" ca="1" si="303"/>
        <v>0</v>
      </c>
      <c r="EC112" s="339">
        <f t="shared" ca="1" si="303"/>
        <v>0</v>
      </c>
      <c r="ED112" s="339">
        <f t="shared" ca="1" si="303"/>
        <v>0</v>
      </c>
      <c r="EE112" s="339">
        <f t="shared" ca="1" si="303"/>
        <v>0</v>
      </c>
      <c r="EF112" s="339">
        <f t="shared" ca="1" si="303"/>
        <v>0</v>
      </c>
      <c r="EG112" s="339">
        <f t="shared" ca="1" si="303"/>
        <v>0</v>
      </c>
      <c r="EH112" s="339">
        <f t="shared" ca="1" si="303"/>
        <v>0</v>
      </c>
      <c r="EI112" s="339">
        <f t="shared" ca="1" si="303"/>
        <v>0</v>
      </c>
      <c r="EJ112" s="339">
        <f t="shared" ca="1" si="303"/>
        <v>0</v>
      </c>
      <c r="EK112" s="339">
        <f t="shared" ca="1" si="303"/>
        <v>0</v>
      </c>
      <c r="EL112" s="339">
        <f t="shared" ca="1" si="303"/>
        <v>0</v>
      </c>
      <c r="EM112" s="339">
        <f t="shared" ca="1" si="303"/>
        <v>0</v>
      </c>
      <c r="EO112" s="919" t="str">
        <f t="shared" ca="1" si="189"/>
        <v/>
      </c>
      <c r="EP112" s="919" t="str">
        <f t="shared" ca="1" si="285"/>
        <v/>
      </c>
      <c r="EQ112" s="919" t="str">
        <f t="shared" ca="1" si="286"/>
        <v/>
      </c>
      <c r="ER112" s="919" t="str">
        <f t="shared" ca="1" si="287"/>
        <v/>
      </c>
      <c r="ES112" s="919" t="str">
        <f ca="1">IFERROR(INDEX('郵便番号（石川県）'!$A$3:$F$2574,MATCH(INDIRECT("'("&amp;EO112&amp;")'!E7"),'郵便番号（石川県）'!$A$3:$A$2574,0),6),"")</f>
        <v/>
      </c>
      <c r="ET112" s="919" t="str">
        <f ca="1">IFERROR(INDEX('郵便番号（石川県）'!$A$3:$F$2574,MATCH(INDIRECT("'("&amp;$EO112&amp;")'!E7"),'郵便番号（石川県）'!$A$3:$A$2574,0),5),"")</f>
        <v/>
      </c>
      <c r="EU112" s="919" t="str">
        <f t="shared" ca="1" si="288"/>
        <v/>
      </c>
      <c r="EV112" s="919" t="str">
        <f t="shared" ca="1" si="289"/>
        <v/>
      </c>
      <c r="EW112" s="919" t="str">
        <f t="shared" ca="1" si="290"/>
        <v/>
      </c>
      <c r="EX112" s="919" t="str">
        <f t="shared" ca="1" si="291"/>
        <v/>
      </c>
      <c r="EY112" s="919" t="str">
        <f t="shared" ca="1" si="292"/>
        <v/>
      </c>
      <c r="EZ112" s="919" t="str">
        <f t="shared" ca="1" si="293"/>
        <v/>
      </c>
      <c r="FA112" s="919" t="str">
        <f t="shared" ca="1" si="294"/>
        <v/>
      </c>
      <c r="FB112" s="919" t="str">
        <f t="shared" ca="1" si="295"/>
        <v/>
      </c>
      <c r="FC112" s="919" t="str">
        <f t="shared" ca="1" si="296"/>
        <v/>
      </c>
      <c r="FD112" s="627" t="str">
        <f t="shared" ca="1" si="297"/>
        <v/>
      </c>
      <c r="FE112" s="630">
        <v>102</v>
      </c>
      <c r="FF112" s="299" t="str">
        <f t="shared" ca="1" si="298"/>
        <v/>
      </c>
      <c r="FG112" s="993" t="str">
        <f t="shared" ca="1" si="299"/>
        <v/>
      </c>
      <c r="FH112" s="919" t="str">
        <f t="shared" ca="1" si="300"/>
        <v/>
      </c>
      <c r="FI112" s="299">
        <f ca="1">COUNTIF($FH$11:FH112,"■")</f>
        <v>0</v>
      </c>
    </row>
    <row r="113" spans="1:165" ht="34.5" customHeight="1">
      <c r="A113" s="445">
        <f t="shared" ca="1" si="203"/>
        <v>0</v>
      </c>
      <c r="B113" s="446">
        <f>IF(R113&lt;&gt;"",IF(COUNTIF(R$11:R113,R113)=1,MAX(B$11:B112)+1,INDEX(B$11:B112,MATCH(R113,R$11:R112,0),1)),0)</f>
        <v>1</v>
      </c>
      <c r="C113" s="446">
        <f ca="1">IF(T113&lt;&gt;"",IF(COUNTIF(T$11:T113,T113)=1,MAX(C$11:C112)+1,INDEX(C$11:C112,MATCH(T113,T$11:T112,0),1)),0)</f>
        <v>0</v>
      </c>
      <c r="D113" s="446">
        <f ca="1">IF(U113&lt;&gt;"",IF(COUNTIF(U$11:U113,U113)=1,MAX(D$11:D112)+1,INDEX(D$11:D112,MATCH(U113,U$11:U112,0),1)),0)</f>
        <v>0</v>
      </c>
      <c r="E113" s="446">
        <f ca="1">IF(S113&lt;&gt;"",IF(COUNTIF(S$11:S113,S113)=1,MAX(E$11:E112)+1,INDEX(E$11:E112,MATCH(S113,S$11:S112,0),1)),0)</f>
        <v>0</v>
      </c>
      <c r="F113" s="446">
        <f ca="1">IF(Z113&lt;&gt;"",IF(COUNTIF(Z$11:Z113,Z113)=1,MAX(F$11:F112)+1,INDEX(F$11:F112,MATCH(Z113,Z$11:Z112,0),1)),0)</f>
        <v>0</v>
      </c>
      <c r="G113" s="447" cm="1">
        <f t="array" aca="1" ref="G113" ca="1">IF(Z113&lt;&gt;"",IF(COUNTIFS(Z$11:Z113,Z113,W$11:W113,W113)=1,MAX(G$11:G112)+1,INDEX(G$11:G112,MATCH(Z113&amp;W113,Z$11:Z112&amp;W$11:W113,0),1)),0)</f>
        <v>0</v>
      </c>
      <c r="H113" s="447">
        <f t="shared" ca="1" si="204"/>
        <v>0</v>
      </c>
      <c r="I113" s="447">
        <f ca="1">IF(T113="",0,IF(COUNTIF(T$11:T113,T113)=1,1,0))</f>
        <v>0</v>
      </c>
      <c r="J113" s="447">
        <f ca="1">IF(U113="",0,IF(COUNTIF(U$11:U113,U113)=1,1,0))</f>
        <v>0</v>
      </c>
      <c r="K113" s="447">
        <f ca="1">IF(S113="",0,IF(COUNTIF(S$11:S113,S113)=1,1,0))</f>
        <v>0</v>
      </c>
      <c r="L113" s="446">
        <f ca="1">IF(Z113="",0,IF(COUNTIF(Z$11:Z113,Z113)=1,1,0))</f>
        <v>0</v>
      </c>
      <c r="M113" s="767">
        <f ca="1">IF($W113=2,IF(COUNTIFS($W$11:$W113,2,$Z$11:$Z113,$Z113)=1,1,0),0)</f>
        <v>0</v>
      </c>
      <c r="N113" s="767">
        <f ca="1">IF($W113=1,IF(COUNTIFS($W$11:$W113,2,$Z$11:$Z113,$Z113)=1,1,0),0)</f>
        <v>0</v>
      </c>
      <c r="O113" s="446">
        <f ca="1">IF(H113=0,0,IF(COUNTIF(Z$11:Z113,Z113)=1,1,0))</f>
        <v>0</v>
      </c>
      <c r="P113" s="448" t="str">
        <f t="shared" ca="1" si="205"/>
        <v>石川県</v>
      </c>
      <c r="Q113" s="89">
        <f t="shared" ca="1" si="206"/>
        <v>103</v>
      </c>
      <c r="R113" s="170" t="s">
        <v>459</v>
      </c>
      <c r="S113" s="357" t="str">
        <f t="shared" ca="1" si="207"/>
        <v/>
      </c>
      <c r="T113" s="357" t="str">
        <f t="shared" ca="1" si="208"/>
        <v/>
      </c>
      <c r="U113" s="58" t="str">
        <f t="shared" ca="1" si="209"/>
        <v/>
      </c>
      <c r="V113" s="58" t="str">
        <f t="shared" ca="1" si="210"/>
        <v/>
      </c>
      <c r="W113" s="920" t="str">
        <f t="shared" ca="1" si="211"/>
        <v/>
      </c>
      <c r="X113" s="369">
        <f ca="1">IFERROR(VLOOKUP(W113,'（様式１号）３整理番号表'!$B$4:$H$5,2,FALSE),0)</f>
        <v>0</v>
      </c>
      <c r="Y113" s="768" t="str" cm="1">
        <f t="array" aca="1" ref="Y113" ca="1">IF(AND(D113=0,F113=0),"",IF(COUNTIF(D$11:D113,D113)=1,1,IF(COUNTIFS(D$11:D113,D113,F$11:F113,F113)=1,INDEX((D$11:D113,F$11:F113,Y$11:Y113),MATCH(_xlfn.MAXIFS(F$11:F112,D$11:D112,D113),$F$11:F113,0),1,3)+1,INDEX((D$11:D113,F$11:F113,Y$11:Y113),MATCH(D113&amp;F113,D$11:D113&amp;F$11:F113,0),1,3))))</f>
        <v/>
      </c>
      <c r="Z113" s="40" t="str">
        <f t="shared" ca="1" si="212"/>
        <v/>
      </c>
      <c r="AA113" s="924" t="str">
        <f t="shared" ca="1" si="213"/>
        <v/>
      </c>
      <c r="AB113" s="93">
        <f ca="1">IFERROR(VLOOKUP(AA113,'（様式１号）３整理番号表'!$B$10:$H$16,2,FALSE),0)</f>
        <v>0</v>
      </c>
      <c r="AC113" s="924" t="str">
        <f t="shared" ca="1" si="214"/>
        <v/>
      </c>
      <c r="AD113" s="924" t="str">
        <f t="shared" ca="1" si="215"/>
        <v/>
      </c>
      <c r="AE113" s="93">
        <f ca="1">IFERROR(VLOOKUP(AD113,'（様式１号）３整理番号表'!$B$21:$H$22,2,FALSE),0)</f>
        <v>0</v>
      </c>
      <c r="AF113" s="924" t="str">
        <f t="shared" ca="1" si="216"/>
        <v/>
      </c>
      <c r="AG113" s="93">
        <f ca="1">IFERROR(VLOOKUP(AF113,'（様式１号）３整理番号表'!$B$26:$H$31,2,FALSE),0)</f>
        <v>0</v>
      </c>
      <c r="AH113" s="924" t="str">
        <f t="shared" ca="1" si="217"/>
        <v/>
      </c>
      <c r="AI113" s="93">
        <f ca="1">IFERROR(VLOOKUP(AH113,'（様式１号）３整理番号表'!$J$5:$N$59,2,FALSE),0)</f>
        <v>0</v>
      </c>
      <c r="AJ113" s="77" t="str">
        <f t="shared" ca="1" si="218"/>
        <v/>
      </c>
      <c r="AK113" s="93">
        <f ca="1">IFERROR(VLOOKUP(AJ113,'（様式１号）３整理番号表'!$P$5:$R$29,2,FALSE),0)</f>
        <v>0</v>
      </c>
      <c r="AL113" s="921" t="str">
        <f t="shared" ca="1" si="219"/>
        <v/>
      </c>
      <c r="AM113" s="921" t="str">
        <f t="shared" ca="1" si="220"/>
        <v/>
      </c>
      <c r="AN113" s="921"/>
      <c r="AO113" s="77" t="str">
        <f t="shared" ca="1" si="221"/>
        <v/>
      </c>
      <c r="AP113" s="93">
        <f ca="1">IFERROR(VLOOKUP(AO113,'（様式１号）３整理番号表'!$P$5:$R$29,2,FALSE),0)</f>
        <v>0</v>
      </c>
      <c r="AQ113" s="924" t="str">
        <f t="shared" ca="1" si="222"/>
        <v/>
      </c>
      <c r="AR113" s="93">
        <f t="shared" ca="1" si="223"/>
        <v>0</v>
      </c>
      <c r="AS113" s="924" t="str">
        <f t="shared" ca="1" si="224"/>
        <v/>
      </c>
      <c r="AT113" s="40" t="str">
        <f t="shared" ca="1" si="225"/>
        <v/>
      </c>
      <c r="AU113" s="93" t="str">
        <f t="shared" ca="1" si="226"/>
        <v/>
      </c>
      <c r="AV113" s="923" t="str">
        <f t="shared" ca="1" si="227"/>
        <v/>
      </c>
      <c r="AW113" s="926" t="str">
        <f t="shared" ca="1" si="228"/>
        <v/>
      </c>
      <c r="AX113" s="925" t="str">
        <f t="shared" ca="1" si="229"/>
        <v/>
      </c>
      <c r="AY113" s="925" t="str">
        <f t="shared" ca="1" si="229"/>
        <v/>
      </c>
      <c r="AZ113" s="925" t="str">
        <f t="shared" ca="1" si="229"/>
        <v/>
      </c>
      <c r="BA113" s="925" t="str">
        <f t="shared" ca="1" si="229"/>
        <v/>
      </c>
      <c r="BB113" s="925" t="str">
        <f t="shared" ca="1" si="230"/>
        <v/>
      </c>
      <c r="BC113" s="925" t="str">
        <f t="shared" ca="1" si="231"/>
        <v/>
      </c>
      <c r="BD113" s="925" t="str">
        <f t="shared" ca="1" si="231"/>
        <v/>
      </c>
      <c r="BE113" s="925" t="str">
        <f t="shared" ca="1" si="231"/>
        <v/>
      </c>
      <c r="BF113" s="77" t="str">
        <f t="shared" ca="1" si="232"/>
        <v/>
      </c>
      <c r="BG113" s="924" t="str">
        <f t="shared" ca="1" si="233"/>
        <v/>
      </c>
      <c r="BH113" s="94">
        <f ca="1">IF(BF113&lt;&gt;"",INDEX('（様式１号）３整理番号表'!$AB$7:$AQ$12,MATCH(BF113,'（様式１号）３整理番号表'!$AA$7:$AA$12,0),MATCH(BG113,'（様式１号）３整理番号表'!$AB$6:$AQ$6,0)),0)</f>
        <v>0</v>
      </c>
      <c r="BI113" s="921" t="str">
        <f t="shared" ca="1" si="234"/>
        <v/>
      </c>
      <c r="BJ113" s="922" t="str">
        <f t="shared" ca="1" si="235"/>
        <v/>
      </c>
      <c r="BK113" s="926" t="str">
        <f t="shared" ca="1" si="236"/>
        <v/>
      </c>
      <c r="BL113" s="922" t="str">
        <f t="shared" ca="1" si="237"/>
        <v/>
      </c>
      <c r="BM113" s="79" t="str">
        <f t="shared" ca="1" si="238"/>
        <v/>
      </c>
      <c r="BN113" s="82" t="str">
        <f t="shared" ca="1" si="239"/>
        <v/>
      </c>
      <c r="BO113" s="83" t="str">
        <f t="shared" ca="1" si="240"/>
        <v/>
      </c>
      <c r="BP113" s="84" t="str">
        <f t="shared" ca="1" si="241"/>
        <v/>
      </c>
      <c r="BQ113" s="82" t="str">
        <f t="shared" ca="1" si="242"/>
        <v/>
      </c>
      <c r="BR113" s="97" t="str">
        <f t="shared" ca="1" si="243"/>
        <v/>
      </c>
      <c r="BS113" s="95" t="str">
        <f t="shared" ca="1" si="244"/>
        <v/>
      </c>
      <c r="BT113" s="184" t="str">
        <f t="shared" ca="1" si="245"/>
        <v/>
      </c>
      <c r="BU113" s="611" t="str">
        <f t="shared" ca="1" si="246"/>
        <v/>
      </c>
      <c r="BV113" s="77" t="str">
        <f t="shared" ca="1" si="247"/>
        <v/>
      </c>
      <c r="BW113" s="85" t="str">
        <f t="shared" ca="1" si="248"/>
        <v/>
      </c>
      <c r="BX113" s="86" t="str">
        <f t="shared" ca="1" si="249"/>
        <v/>
      </c>
      <c r="BY113" s="231">
        <f ca="1">IF('ポイント要件確認等（個別表）'!AD113=1,ROUNDDOWN('ポイント要件確認等（個別表）'!AV113,-3),IF('ポイント要件確認等（個別表）'!AD113=2,ROUNDDOWN('ポイント要件確認等（個別表）'!BH113,-3),IF('ポイント要件確認等（個別表）'!AD113=3,ROUNDDOWN('ポイント要件確認等（個別表）'!BT113,-3),0)))</f>
        <v>0</v>
      </c>
      <c r="BZ113" s="86" t="str">
        <f t="shared" ca="1" si="250"/>
        <v/>
      </c>
      <c r="CA113" s="232" t="str">
        <f t="shared" ca="1" si="251"/>
        <v/>
      </c>
      <c r="CB113" s="232">
        <f t="shared" ca="1" si="252"/>
        <v>0</v>
      </c>
      <c r="CC113" s="86" t="str">
        <f t="shared" ca="1" si="253"/>
        <v/>
      </c>
      <c r="CD113" s="86" t="str">
        <f t="shared" ca="1" si="254"/>
        <v/>
      </c>
      <c r="CE113" s="609"/>
      <c r="CF113" s="86" t="str">
        <f t="shared" ca="1" si="255"/>
        <v/>
      </c>
      <c r="CG113" s="185" t="str">
        <f t="shared" ca="1" si="256"/>
        <v/>
      </c>
      <c r="CH113" s="246" t="str">
        <f t="shared" ca="1" si="257"/>
        <v>含税額</v>
      </c>
      <c r="CI113" s="247" t="str">
        <f t="shared" ca="1" si="258"/>
        <v/>
      </c>
      <c r="CJ113" s="87" t="str">
        <f ca="1">IFERROR(IF(INDIRECT("'("&amp;'２個別表'!EO113&amp;")'!AR"&amp;84+EP113)&lt;&gt;1,"",1),"")</f>
        <v/>
      </c>
      <c r="CK113" s="244" t="str">
        <f t="shared" ca="1" si="259"/>
        <v/>
      </c>
      <c r="CL113" s="235" t="str">
        <f t="shared" ca="1" si="260"/>
        <v/>
      </c>
      <c r="CM113" s="239" t="str">
        <f t="shared" ca="1" si="261"/>
        <v/>
      </c>
      <c r="CN113" s="77" t="str">
        <f t="shared" ca="1" si="262"/>
        <v/>
      </c>
      <c r="CO113" s="93" t="str">
        <f ca="1">IFERROR(VLOOKUP(CN113,'（様式１号）３整理番号表'!$T$5:$V$15,2,FALSE),"")</f>
        <v/>
      </c>
      <c r="CP113" s="924" t="str">
        <f t="shared" ca="1" si="263"/>
        <v/>
      </c>
      <c r="CQ113" s="93" t="str">
        <f ca="1">IFERROR(VLOOKUP(CP113,'（様式１号）３整理番号表'!$T$19:$V$24,2,FALSE),"")</f>
        <v/>
      </c>
      <c r="CR113" s="924" t="str">
        <f ca="1">IFERROR(IF(INDIRECT("'("&amp;'２個別表'!EO113&amp;")'!AV"&amp;84+EP113)&lt;&gt;1,"",1),"")</f>
        <v/>
      </c>
      <c r="CS113" s="232">
        <f t="shared" ca="1" si="264"/>
        <v>0</v>
      </c>
      <c r="CT113" s="248">
        <f t="shared" ca="1" si="265"/>
        <v>0</v>
      </c>
      <c r="CU113" s="376" t="str">
        <f ca="1">IF(ER113="補強",IF(COUNTIFS($Z$11:Z113,Z113,$W$11:W113,1)=1,"１①",""),IF(COUNTIFS($Z$11:Z113,Z113,$W$11:W113,2)=1,"２①",""))</f>
        <v/>
      </c>
      <c r="CV113" s="57" t="str">
        <f t="shared" ca="1" si="266"/>
        <v/>
      </c>
      <c r="CW113" s="927" t="str">
        <f t="shared" ca="1" si="267"/>
        <v/>
      </c>
      <c r="CX113" s="256" t="str">
        <f t="shared" ca="1" si="268"/>
        <v/>
      </c>
      <c r="CY113" s="256" t="str">
        <f t="shared" ca="1" si="269"/>
        <v/>
      </c>
      <c r="CZ113" s="256" t="str">
        <f t="shared" ca="1" si="270"/>
        <v/>
      </c>
      <c r="DA113" s="256" t="str">
        <f t="shared" ca="1" si="271"/>
        <v/>
      </c>
      <c r="DB113" s="316" t="str">
        <f ca="1">IFERROR(VLOOKUP($CU113,'（様式１号）３整理番号表'!$Z$19:$AB$32,3,FALSE),"")</f>
        <v/>
      </c>
      <c r="DC113" s="259" t="str">
        <f t="shared" ca="1" si="272"/>
        <v>-</v>
      </c>
      <c r="DD113" s="618" t="str">
        <f t="shared" ca="1" si="273"/>
        <v/>
      </c>
      <c r="DE113" s="321" t="str">
        <f ca="1">IF(AND(AO113=18,AS113=1),IF(COUNTIFS($Y$11:Y113,Y113,$AS$11:AS113,1)=1,"２②",""),IF($CU113="１①",INDEX(INDIRECT("'("&amp;$EO113&amp;")'!AR116:BB116"),1,MATCH(INDIRECT("'("&amp;$EO113&amp;")'!C118"),INDIRECT("'("&amp;$EO113&amp;")'!AR119:BB119"),0)),""))</f>
        <v/>
      </c>
      <c r="DF113" s="324" t="str">
        <f t="shared" ca="1" si="274"/>
        <v/>
      </c>
      <c r="DG113" s="313" t="str">
        <f t="shared" ca="1" si="275"/>
        <v/>
      </c>
      <c r="DH113" s="313" t="str">
        <f t="shared" ca="1" si="276"/>
        <v/>
      </c>
      <c r="DI113" s="313" t="str">
        <f t="shared" ca="1" si="277"/>
        <v/>
      </c>
      <c r="DJ113" s="313" t="str">
        <f t="shared" ca="1" si="278"/>
        <v/>
      </c>
      <c r="DK113" s="328" t="str">
        <f t="shared" ca="1" si="279"/>
        <v/>
      </c>
      <c r="DL113" s="334" t="str">
        <f t="shared" ca="1" si="280"/>
        <v/>
      </c>
      <c r="DM113" s="915" t="str">
        <f t="shared" ca="1" si="281"/>
        <v/>
      </c>
      <c r="DN113" s="15"/>
      <c r="DO113" s="324"/>
      <c r="DP113" s="16"/>
      <c r="DQ113" s="16"/>
      <c r="DR113" s="16"/>
      <c r="DS113" s="16"/>
      <c r="DT113" s="318" t="str">
        <f>IFERROR(VLOOKUP($DN113,'（様式１号）３整理番号表'!$Z$19:$AB$32,3,FALSE),"")</f>
        <v/>
      </c>
      <c r="DU113" s="259" t="str">
        <f t="shared" si="282"/>
        <v/>
      </c>
      <c r="DV113" s="14"/>
      <c r="DW113" s="17" t="str">
        <f t="shared" ca="1" si="283"/>
        <v/>
      </c>
      <c r="DX113" s="88" t="str">
        <f t="shared" ca="1" si="301"/>
        <v/>
      </c>
      <c r="DZ113" s="339">
        <f t="shared" ca="1" si="303"/>
        <v>0</v>
      </c>
      <c r="EA113" s="339">
        <f t="shared" ca="1" si="303"/>
        <v>0</v>
      </c>
      <c r="EB113" s="339">
        <f t="shared" ca="1" si="303"/>
        <v>0</v>
      </c>
      <c r="EC113" s="339">
        <f t="shared" ca="1" si="303"/>
        <v>0</v>
      </c>
      <c r="ED113" s="339">
        <f t="shared" ca="1" si="303"/>
        <v>0</v>
      </c>
      <c r="EE113" s="339">
        <f t="shared" ca="1" si="303"/>
        <v>0</v>
      </c>
      <c r="EF113" s="339">
        <f t="shared" ca="1" si="303"/>
        <v>0</v>
      </c>
      <c r="EG113" s="339">
        <f t="shared" ca="1" si="303"/>
        <v>0</v>
      </c>
      <c r="EH113" s="339">
        <f t="shared" ca="1" si="303"/>
        <v>0</v>
      </c>
      <c r="EI113" s="339">
        <f t="shared" ca="1" si="303"/>
        <v>0</v>
      </c>
      <c r="EJ113" s="339">
        <f t="shared" ca="1" si="303"/>
        <v>0</v>
      </c>
      <c r="EK113" s="339">
        <f t="shared" ca="1" si="303"/>
        <v>0</v>
      </c>
      <c r="EL113" s="339">
        <f t="shared" ca="1" si="303"/>
        <v>0</v>
      </c>
      <c r="EM113" s="339">
        <f t="shared" ca="1" si="303"/>
        <v>0</v>
      </c>
      <c r="EO113" s="919" t="str">
        <f t="shared" ca="1" si="189"/>
        <v/>
      </c>
      <c r="EP113" s="919" t="str">
        <f t="shared" ca="1" si="285"/>
        <v/>
      </c>
      <c r="EQ113" s="919" t="str">
        <f t="shared" ca="1" si="286"/>
        <v/>
      </c>
      <c r="ER113" s="919" t="str">
        <f t="shared" ca="1" si="287"/>
        <v/>
      </c>
      <c r="ES113" s="919" t="str">
        <f ca="1">IFERROR(INDEX('郵便番号（石川県）'!$A$3:$F$2574,MATCH(INDIRECT("'("&amp;EO113&amp;")'!E7"),'郵便番号（石川県）'!$A$3:$A$2574,0),6),"")</f>
        <v/>
      </c>
      <c r="ET113" s="919" t="str">
        <f ca="1">IFERROR(INDEX('郵便番号（石川県）'!$A$3:$F$2574,MATCH(INDIRECT("'("&amp;$EO113&amp;")'!E7"),'郵便番号（石川県）'!$A$3:$A$2574,0),5),"")</f>
        <v/>
      </c>
      <c r="EU113" s="919" t="str">
        <f t="shared" ca="1" si="288"/>
        <v/>
      </c>
      <c r="EV113" s="919" t="str">
        <f t="shared" ca="1" si="289"/>
        <v/>
      </c>
      <c r="EW113" s="919" t="str">
        <f t="shared" ca="1" si="290"/>
        <v/>
      </c>
      <c r="EX113" s="919" t="str">
        <f t="shared" ca="1" si="291"/>
        <v/>
      </c>
      <c r="EY113" s="919" t="str">
        <f t="shared" ca="1" si="292"/>
        <v/>
      </c>
      <c r="EZ113" s="919" t="str">
        <f t="shared" ca="1" si="293"/>
        <v/>
      </c>
      <c r="FA113" s="919" t="str">
        <f t="shared" ca="1" si="294"/>
        <v/>
      </c>
      <c r="FB113" s="919" t="str">
        <f t="shared" ca="1" si="295"/>
        <v/>
      </c>
      <c r="FC113" s="919" t="str">
        <f t="shared" ca="1" si="296"/>
        <v/>
      </c>
      <c r="FD113" s="627" t="str">
        <f t="shared" ca="1" si="297"/>
        <v/>
      </c>
      <c r="FE113" s="630">
        <v>103</v>
      </c>
      <c r="FF113" s="299" t="str">
        <f t="shared" ca="1" si="298"/>
        <v/>
      </c>
      <c r="FG113" s="993" t="str">
        <f t="shared" ca="1" si="299"/>
        <v/>
      </c>
      <c r="FH113" s="919" t="str">
        <f t="shared" ca="1" si="300"/>
        <v/>
      </c>
      <c r="FI113" s="299">
        <f ca="1">COUNTIF($FH$11:FH113,"■")</f>
        <v>0</v>
      </c>
    </row>
    <row r="114" spans="1:165" ht="34.5" customHeight="1">
      <c r="A114" s="445">
        <f t="shared" ca="1" si="203"/>
        <v>0</v>
      </c>
      <c r="B114" s="446">
        <f>IF(R114&lt;&gt;"",IF(COUNTIF(R$11:R114,R114)=1,MAX(B$11:B113)+1,INDEX(B$11:B113,MATCH(R114,R$11:R113,0),1)),0)</f>
        <v>1</v>
      </c>
      <c r="C114" s="446">
        <f ca="1">IF(T114&lt;&gt;"",IF(COUNTIF(T$11:T114,T114)=1,MAX(C$11:C113)+1,INDEX(C$11:C113,MATCH(T114,T$11:T113,0),1)),0)</f>
        <v>0</v>
      </c>
      <c r="D114" s="446">
        <f ca="1">IF(U114&lt;&gt;"",IF(COUNTIF(U$11:U114,U114)=1,MAX(D$11:D113)+1,INDEX(D$11:D113,MATCH(U114,U$11:U113,0),1)),0)</f>
        <v>0</v>
      </c>
      <c r="E114" s="446">
        <f ca="1">IF(S114&lt;&gt;"",IF(COUNTIF(S$11:S114,S114)=1,MAX(E$11:E113)+1,INDEX(E$11:E113,MATCH(S114,S$11:S113,0),1)),0)</f>
        <v>0</v>
      </c>
      <c r="F114" s="446">
        <f ca="1">IF(Z114&lt;&gt;"",IF(COUNTIF(Z$11:Z114,Z114)=1,MAX(F$11:F113)+1,INDEX(F$11:F113,MATCH(Z114,Z$11:Z113,0),1)),0)</f>
        <v>0</v>
      </c>
      <c r="G114" s="447" cm="1">
        <f t="array" aca="1" ref="G114" ca="1">IF(Z114&lt;&gt;"",IF(COUNTIFS(Z$11:Z114,Z114,W$11:W114,W114)=1,MAX(G$11:G113)+1,INDEX(G$11:G113,MATCH(Z114&amp;W114,Z$11:Z113&amp;W$11:W114,0),1)),0)</f>
        <v>0</v>
      </c>
      <c r="H114" s="447">
        <f t="shared" ca="1" si="204"/>
        <v>0</v>
      </c>
      <c r="I114" s="447">
        <f ca="1">IF(T114="",0,IF(COUNTIF(T$11:T114,T114)=1,1,0))</f>
        <v>0</v>
      </c>
      <c r="J114" s="447">
        <f ca="1">IF(U114="",0,IF(COUNTIF(U$11:U114,U114)=1,1,0))</f>
        <v>0</v>
      </c>
      <c r="K114" s="447">
        <f ca="1">IF(S114="",0,IF(COUNTIF(S$11:S114,S114)=1,1,0))</f>
        <v>0</v>
      </c>
      <c r="L114" s="446">
        <f ca="1">IF(Z114="",0,IF(COUNTIF(Z$11:Z114,Z114)=1,1,0))</f>
        <v>0</v>
      </c>
      <c r="M114" s="767">
        <f ca="1">IF($W114=2,IF(COUNTIFS($W$11:$W114,2,$Z$11:$Z114,$Z114)=1,1,0),0)</f>
        <v>0</v>
      </c>
      <c r="N114" s="767">
        <f ca="1">IF($W114=1,IF(COUNTIFS($W$11:$W114,2,$Z$11:$Z114,$Z114)=1,1,0),0)</f>
        <v>0</v>
      </c>
      <c r="O114" s="446">
        <f ca="1">IF(H114=0,0,IF(COUNTIF(Z$11:Z114,Z114)=1,1,0))</f>
        <v>0</v>
      </c>
      <c r="P114" s="448" t="str">
        <f t="shared" ca="1" si="205"/>
        <v>石川県</v>
      </c>
      <c r="Q114" s="89">
        <f t="shared" ca="1" si="206"/>
        <v>104</v>
      </c>
      <c r="R114" s="170" t="s">
        <v>459</v>
      </c>
      <c r="S114" s="357" t="str">
        <f t="shared" ca="1" si="207"/>
        <v/>
      </c>
      <c r="T114" s="357" t="str">
        <f t="shared" ca="1" si="208"/>
        <v/>
      </c>
      <c r="U114" s="58" t="str">
        <f t="shared" ca="1" si="209"/>
        <v/>
      </c>
      <c r="V114" s="58" t="str">
        <f t="shared" ca="1" si="210"/>
        <v/>
      </c>
      <c r="W114" s="920" t="str">
        <f t="shared" ca="1" si="211"/>
        <v/>
      </c>
      <c r="X114" s="369">
        <f ca="1">IFERROR(VLOOKUP(W114,'（様式１号）３整理番号表'!$B$4:$H$5,2,FALSE),0)</f>
        <v>0</v>
      </c>
      <c r="Y114" s="768" t="str" cm="1">
        <f t="array" aca="1" ref="Y114" ca="1">IF(AND(D114=0,F114=0),"",IF(COUNTIF(D$11:D114,D114)=1,1,IF(COUNTIFS(D$11:D114,D114,F$11:F114,F114)=1,INDEX((D$11:D114,F$11:F114,Y$11:Y114),MATCH(_xlfn.MAXIFS(F$11:F113,D$11:D113,D114),$F$11:F114,0),1,3)+1,INDEX((D$11:D114,F$11:F114,Y$11:Y114),MATCH(D114&amp;F114,D$11:D114&amp;F$11:F114,0),1,3))))</f>
        <v/>
      </c>
      <c r="Z114" s="40" t="str">
        <f t="shared" ca="1" si="212"/>
        <v/>
      </c>
      <c r="AA114" s="924" t="str">
        <f t="shared" ca="1" si="213"/>
        <v/>
      </c>
      <c r="AB114" s="93">
        <f ca="1">IFERROR(VLOOKUP(AA114,'（様式１号）３整理番号表'!$B$10:$H$16,2,FALSE),0)</f>
        <v>0</v>
      </c>
      <c r="AC114" s="924" t="str">
        <f t="shared" ca="1" si="214"/>
        <v/>
      </c>
      <c r="AD114" s="924" t="str">
        <f t="shared" ca="1" si="215"/>
        <v/>
      </c>
      <c r="AE114" s="93">
        <f ca="1">IFERROR(VLOOKUP(AD114,'（様式１号）３整理番号表'!$B$21:$H$22,2,FALSE),0)</f>
        <v>0</v>
      </c>
      <c r="AF114" s="924" t="str">
        <f t="shared" ca="1" si="216"/>
        <v/>
      </c>
      <c r="AG114" s="93">
        <f ca="1">IFERROR(VLOOKUP(AF114,'（様式１号）３整理番号表'!$B$26:$H$31,2,FALSE),0)</f>
        <v>0</v>
      </c>
      <c r="AH114" s="924" t="str">
        <f t="shared" ca="1" si="217"/>
        <v/>
      </c>
      <c r="AI114" s="93">
        <f ca="1">IFERROR(VLOOKUP(AH114,'（様式１号）３整理番号表'!$J$5:$N$59,2,FALSE),0)</f>
        <v>0</v>
      </c>
      <c r="AJ114" s="77" t="str">
        <f t="shared" ca="1" si="218"/>
        <v/>
      </c>
      <c r="AK114" s="93">
        <f ca="1">IFERROR(VLOOKUP(AJ114,'（様式１号）３整理番号表'!$P$5:$R$29,2,FALSE),0)</f>
        <v>0</v>
      </c>
      <c r="AL114" s="921" t="str">
        <f t="shared" ca="1" si="219"/>
        <v/>
      </c>
      <c r="AM114" s="921" t="str">
        <f t="shared" ca="1" si="220"/>
        <v/>
      </c>
      <c r="AN114" s="921"/>
      <c r="AO114" s="77" t="str">
        <f t="shared" ca="1" si="221"/>
        <v/>
      </c>
      <c r="AP114" s="93">
        <f ca="1">IFERROR(VLOOKUP(AO114,'（様式１号）３整理番号表'!$P$5:$R$29,2,FALSE),0)</f>
        <v>0</v>
      </c>
      <c r="AQ114" s="924" t="str">
        <f t="shared" ca="1" si="222"/>
        <v/>
      </c>
      <c r="AR114" s="93">
        <f t="shared" ca="1" si="223"/>
        <v>0</v>
      </c>
      <c r="AS114" s="924" t="str">
        <f t="shared" ca="1" si="224"/>
        <v/>
      </c>
      <c r="AT114" s="40" t="str">
        <f t="shared" ca="1" si="225"/>
        <v/>
      </c>
      <c r="AU114" s="93" t="str">
        <f t="shared" ca="1" si="226"/>
        <v/>
      </c>
      <c r="AV114" s="923" t="str">
        <f t="shared" ca="1" si="227"/>
        <v/>
      </c>
      <c r="AW114" s="926" t="str">
        <f t="shared" ca="1" si="228"/>
        <v/>
      </c>
      <c r="AX114" s="925" t="str">
        <f t="shared" ca="1" si="229"/>
        <v/>
      </c>
      <c r="AY114" s="925" t="str">
        <f t="shared" ca="1" si="229"/>
        <v/>
      </c>
      <c r="AZ114" s="925" t="str">
        <f t="shared" ca="1" si="229"/>
        <v/>
      </c>
      <c r="BA114" s="925" t="str">
        <f t="shared" ca="1" si="229"/>
        <v/>
      </c>
      <c r="BB114" s="925" t="str">
        <f t="shared" ca="1" si="230"/>
        <v/>
      </c>
      <c r="BC114" s="925" t="str">
        <f t="shared" ca="1" si="231"/>
        <v/>
      </c>
      <c r="BD114" s="925" t="str">
        <f t="shared" ca="1" si="231"/>
        <v/>
      </c>
      <c r="BE114" s="925" t="str">
        <f t="shared" ca="1" si="231"/>
        <v/>
      </c>
      <c r="BF114" s="77" t="str">
        <f t="shared" ca="1" si="232"/>
        <v/>
      </c>
      <c r="BG114" s="924" t="str">
        <f t="shared" ca="1" si="233"/>
        <v/>
      </c>
      <c r="BH114" s="94">
        <f ca="1">IF(BF114&lt;&gt;"",INDEX('（様式１号）３整理番号表'!$AB$7:$AQ$12,MATCH(BF114,'（様式１号）３整理番号表'!$AA$7:$AA$12,0),MATCH(BG114,'（様式１号）３整理番号表'!$AB$6:$AQ$6,0)),0)</f>
        <v>0</v>
      </c>
      <c r="BI114" s="921" t="str">
        <f t="shared" ca="1" si="234"/>
        <v/>
      </c>
      <c r="BJ114" s="922" t="str">
        <f t="shared" ca="1" si="235"/>
        <v/>
      </c>
      <c r="BK114" s="926" t="str">
        <f t="shared" ca="1" si="236"/>
        <v/>
      </c>
      <c r="BL114" s="922" t="str">
        <f t="shared" ca="1" si="237"/>
        <v/>
      </c>
      <c r="BM114" s="79" t="str">
        <f t="shared" ca="1" si="238"/>
        <v/>
      </c>
      <c r="BN114" s="82" t="str">
        <f t="shared" ca="1" si="239"/>
        <v/>
      </c>
      <c r="BO114" s="83" t="str">
        <f t="shared" ca="1" si="240"/>
        <v/>
      </c>
      <c r="BP114" s="84" t="str">
        <f t="shared" ca="1" si="241"/>
        <v/>
      </c>
      <c r="BQ114" s="82" t="str">
        <f t="shared" ca="1" si="242"/>
        <v/>
      </c>
      <c r="BR114" s="97" t="str">
        <f t="shared" ca="1" si="243"/>
        <v/>
      </c>
      <c r="BS114" s="95" t="str">
        <f t="shared" ca="1" si="244"/>
        <v/>
      </c>
      <c r="BT114" s="184" t="str">
        <f t="shared" ca="1" si="245"/>
        <v/>
      </c>
      <c r="BU114" s="611" t="str">
        <f t="shared" ca="1" si="246"/>
        <v/>
      </c>
      <c r="BV114" s="77" t="str">
        <f t="shared" ca="1" si="247"/>
        <v/>
      </c>
      <c r="BW114" s="85" t="str">
        <f t="shared" ca="1" si="248"/>
        <v/>
      </c>
      <c r="BX114" s="86" t="str">
        <f t="shared" ca="1" si="249"/>
        <v/>
      </c>
      <c r="BY114" s="231">
        <f ca="1">IF('ポイント要件確認等（個別表）'!AD114=1,ROUNDDOWN('ポイント要件確認等（個別表）'!AV114,-3),IF('ポイント要件確認等（個別表）'!AD114=2,ROUNDDOWN('ポイント要件確認等（個別表）'!BH114,-3),IF('ポイント要件確認等（個別表）'!AD114=3,ROUNDDOWN('ポイント要件確認等（個別表）'!BT114,-3),0)))</f>
        <v>0</v>
      </c>
      <c r="BZ114" s="86" t="str">
        <f t="shared" ca="1" si="250"/>
        <v/>
      </c>
      <c r="CA114" s="232" t="str">
        <f t="shared" ca="1" si="251"/>
        <v/>
      </c>
      <c r="CB114" s="232">
        <f t="shared" ca="1" si="252"/>
        <v>0</v>
      </c>
      <c r="CC114" s="86" t="str">
        <f t="shared" ca="1" si="253"/>
        <v/>
      </c>
      <c r="CD114" s="86" t="str">
        <f t="shared" ca="1" si="254"/>
        <v/>
      </c>
      <c r="CE114" s="609"/>
      <c r="CF114" s="86" t="str">
        <f t="shared" ca="1" si="255"/>
        <v/>
      </c>
      <c r="CG114" s="185" t="str">
        <f t="shared" ca="1" si="256"/>
        <v/>
      </c>
      <c r="CH114" s="246" t="str">
        <f t="shared" ca="1" si="257"/>
        <v>含税額</v>
      </c>
      <c r="CI114" s="247" t="str">
        <f t="shared" ca="1" si="258"/>
        <v/>
      </c>
      <c r="CJ114" s="87" t="str">
        <f ca="1">IFERROR(IF(INDIRECT("'("&amp;'２個別表'!EO114&amp;")'!AR"&amp;84+EP114)&lt;&gt;1,"",1),"")</f>
        <v/>
      </c>
      <c r="CK114" s="244" t="str">
        <f t="shared" ca="1" si="259"/>
        <v/>
      </c>
      <c r="CL114" s="235" t="str">
        <f t="shared" ca="1" si="260"/>
        <v/>
      </c>
      <c r="CM114" s="239" t="str">
        <f t="shared" ca="1" si="261"/>
        <v/>
      </c>
      <c r="CN114" s="77" t="str">
        <f t="shared" ca="1" si="262"/>
        <v/>
      </c>
      <c r="CO114" s="93" t="str">
        <f ca="1">IFERROR(VLOOKUP(CN114,'（様式１号）３整理番号表'!$T$5:$V$15,2,FALSE),"")</f>
        <v/>
      </c>
      <c r="CP114" s="924" t="str">
        <f t="shared" ca="1" si="263"/>
        <v/>
      </c>
      <c r="CQ114" s="93" t="str">
        <f ca="1">IFERROR(VLOOKUP(CP114,'（様式１号）３整理番号表'!$T$19:$V$24,2,FALSE),"")</f>
        <v/>
      </c>
      <c r="CR114" s="924" t="str">
        <f ca="1">IFERROR(IF(INDIRECT("'("&amp;'２個別表'!EO114&amp;")'!AV"&amp;84+EP114)&lt;&gt;1,"",1),"")</f>
        <v/>
      </c>
      <c r="CS114" s="232">
        <f t="shared" ca="1" si="264"/>
        <v>0</v>
      </c>
      <c r="CT114" s="248">
        <f t="shared" ca="1" si="265"/>
        <v>0</v>
      </c>
      <c r="CU114" s="376" t="str">
        <f ca="1">IF(ER114="補強",IF(COUNTIFS($Z$11:Z114,Z114,$W$11:W114,1)=1,"１①",""),IF(COUNTIFS($Z$11:Z114,Z114,$W$11:W114,2)=1,"２①",""))</f>
        <v/>
      </c>
      <c r="CV114" s="57" t="str">
        <f t="shared" ca="1" si="266"/>
        <v/>
      </c>
      <c r="CW114" s="927" t="str">
        <f t="shared" ca="1" si="267"/>
        <v/>
      </c>
      <c r="CX114" s="256" t="str">
        <f t="shared" ca="1" si="268"/>
        <v/>
      </c>
      <c r="CY114" s="256" t="str">
        <f t="shared" ca="1" si="269"/>
        <v/>
      </c>
      <c r="CZ114" s="256" t="str">
        <f t="shared" ca="1" si="270"/>
        <v/>
      </c>
      <c r="DA114" s="256" t="str">
        <f t="shared" ca="1" si="271"/>
        <v/>
      </c>
      <c r="DB114" s="316" t="str">
        <f ca="1">IFERROR(VLOOKUP($CU114,'（様式１号）３整理番号表'!$Z$19:$AB$32,3,FALSE),"")</f>
        <v/>
      </c>
      <c r="DC114" s="259" t="str">
        <f t="shared" ca="1" si="272"/>
        <v>-</v>
      </c>
      <c r="DD114" s="618" t="str">
        <f t="shared" ca="1" si="273"/>
        <v/>
      </c>
      <c r="DE114" s="321" t="str">
        <f ca="1">IF(AND(AO114=18,AS114=1),IF(COUNTIFS($Y$11:Y114,Y114,$AS$11:AS114,1)=1,"２②",""),IF($CU114="１①",INDEX(INDIRECT("'("&amp;$EO114&amp;")'!AR116:BB116"),1,MATCH(INDIRECT("'("&amp;$EO114&amp;")'!C118"),INDIRECT("'("&amp;$EO114&amp;")'!AR119:BB119"),0)),""))</f>
        <v/>
      </c>
      <c r="DF114" s="324" t="str">
        <f t="shared" ca="1" si="274"/>
        <v/>
      </c>
      <c r="DG114" s="313" t="str">
        <f t="shared" ca="1" si="275"/>
        <v/>
      </c>
      <c r="DH114" s="313" t="str">
        <f t="shared" ca="1" si="276"/>
        <v/>
      </c>
      <c r="DI114" s="313" t="str">
        <f t="shared" ca="1" si="277"/>
        <v/>
      </c>
      <c r="DJ114" s="313" t="str">
        <f t="shared" ca="1" si="278"/>
        <v/>
      </c>
      <c r="DK114" s="328" t="str">
        <f t="shared" ca="1" si="279"/>
        <v/>
      </c>
      <c r="DL114" s="334" t="str">
        <f t="shared" ca="1" si="280"/>
        <v/>
      </c>
      <c r="DM114" s="915" t="str">
        <f t="shared" ca="1" si="281"/>
        <v/>
      </c>
      <c r="DN114" s="15"/>
      <c r="DO114" s="324"/>
      <c r="DP114" s="16"/>
      <c r="DQ114" s="16"/>
      <c r="DR114" s="16"/>
      <c r="DS114" s="16"/>
      <c r="DT114" s="318" t="str">
        <f>IFERROR(VLOOKUP($DN114,'（様式１号）３整理番号表'!$Z$19:$AB$32,3,FALSE),"")</f>
        <v/>
      </c>
      <c r="DU114" s="259" t="str">
        <f t="shared" si="282"/>
        <v/>
      </c>
      <c r="DV114" s="14"/>
      <c r="DW114" s="17" t="str">
        <f t="shared" ca="1" si="283"/>
        <v/>
      </c>
      <c r="DX114" s="88" t="str">
        <f t="shared" ca="1" si="301"/>
        <v/>
      </c>
      <c r="DZ114" s="339">
        <f t="shared" ca="1" si="303"/>
        <v>0</v>
      </c>
      <c r="EA114" s="339">
        <f t="shared" ca="1" si="303"/>
        <v>0</v>
      </c>
      <c r="EB114" s="339">
        <f t="shared" ca="1" si="303"/>
        <v>0</v>
      </c>
      <c r="EC114" s="339">
        <f t="shared" ref="EC114:EM114" ca="1" si="304">COUNTIF($CJ114:$DV114,EC$8)</f>
        <v>0</v>
      </c>
      <c r="ED114" s="339">
        <f t="shared" ca="1" si="304"/>
        <v>0</v>
      </c>
      <c r="EE114" s="339">
        <f t="shared" ca="1" si="304"/>
        <v>0</v>
      </c>
      <c r="EF114" s="339">
        <f t="shared" ca="1" si="304"/>
        <v>0</v>
      </c>
      <c r="EG114" s="339">
        <f t="shared" ca="1" si="304"/>
        <v>0</v>
      </c>
      <c r="EH114" s="339">
        <f t="shared" ca="1" si="304"/>
        <v>0</v>
      </c>
      <c r="EI114" s="339">
        <f t="shared" ca="1" si="304"/>
        <v>0</v>
      </c>
      <c r="EJ114" s="339">
        <f t="shared" ca="1" si="304"/>
        <v>0</v>
      </c>
      <c r="EK114" s="339">
        <f t="shared" ca="1" si="304"/>
        <v>0</v>
      </c>
      <c r="EL114" s="339">
        <f t="shared" ca="1" si="304"/>
        <v>0</v>
      </c>
      <c r="EM114" s="339">
        <f t="shared" ca="1" si="304"/>
        <v>0</v>
      </c>
      <c r="EO114" s="919" t="str">
        <f t="shared" ca="1" si="189"/>
        <v/>
      </c>
      <c r="EP114" s="919" t="str">
        <f t="shared" ca="1" si="285"/>
        <v/>
      </c>
      <c r="EQ114" s="919" t="str">
        <f t="shared" ca="1" si="286"/>
        <v/>
      </c>
      <c r="ER114" s="919" t="str">
        <f t="shared" ca="1" si="287"/>
        <v/>
      </c>
      <c r="ES114" s="919" t="str">
        <f ca="1">IFERROR(INDEX('郵便番号（石川県）'!$A$3:$F$2574,MATCH(INDIRECT("'("&amp;EO114&amp;")'!E7"),'郵便番号（石川県）'!$A$3:$A$2574,0),6),"")</f>
        <v/>
      </c>
      <c r="ET114" s="919" t="str">
        <f ca="1">IFERROR(INDEX('郵便番号（石川県）'!$A$3:$F$2574,MATCH(INDIRECT("'("&amp;$EO114&amp;")'!E7"),'郵便番号（石川県）'!$A$3:$A$2574,0),5),"")</f>
        <v/>
      </c>
      <c r="EU114" s="919" t="str">
        <f t="shared" ca="1" si="288"/>
        <v/>
      </c>
      <c r="EV114" s="919" t="str">
        <f t="shared" ca="1" si="289"/>
        <v/>
      </c>
      <c r="EW114" s="919" t="str">
        <f t="shared" ca="1" si="290"/>
        <v/>
      </c>
      <c r="EX114" s="919" t="str">
        <f t="shared" ca="1" si="291"/>
        <v/>
      </c>
      <c r="EY114" s="919" t="str">
        <f t="shared" ca="1" si="292"/>
        <v/>
      </c>
      <c r="EZ114" s="919" t="str">
        <f t="shared" ca="1" si="293"/>
        <v/>
      </c>
      <c r="FA114" s="919" t="str">
        <f t="shared" ca="1" si="294"/>
        <v/>
      </c>
      <c r="FB114" s="919" t="str">
        <f t="shared" ca="1" si="295"/>
        <v/>
      </c>
      <c r="FC114" s="919" t="str">
        <f t="shared" ca="1" si="296"/>
        <v/>
      </c>
      <c r="FD114" s="627" t="str">
        <f t="shared" ca="1" si="297"/>
        <v/>
      </c>
      <c r="FE114" s="630">
        <v>104</v>
      </c>
      <c r="FF114" s="299" t="str">
        <f t="shared" ca="1" si="298"/>
        <v/>
      </c>
      <c r="FG114" s="993" t="str">
        <f t="shared" ca="1" si="299"/>
        <v/>
      </c>
      <c r="FH114" s="919" t="str">
        <f t="shared" ca="1" si="300"/>
        <v/>
      </c>
      <c r="FI114" s="299">
        <f ca="1">COUNTIF($FH$11:FH114,"■")</f>
        <v>0</v>
      </c>
    </row>
    <row r="115" spans="1:165" ht="34.5" customHeight="1">
      <c r="A115" s="445">
        <f t="shared" ca="1" si="203"/>
        <v>0</v>
      </c>
      <c r="B115" s="446">
        <f>IF(R115&lt;&gt;"",IF(COUNTIF(R$11:R115,R115)=1,MAX(B$11:B114)+1,INDEX(B$11:B114,MATCH(R115,R$11:R114,0),1)),0)</f>
        <v>1</v>
      </c>
      <c r="C115" s="446">
        <f ca="1">IF(T115&lt;&gt;"",IF(COUNTIF(T$11:T115,T115)=1,MAX(C$11:C114)+1,INDEX(C$11:C114,MATCH(T115,T$11:T114,0),1)),0)</f>
        <v>0</v>
      </c>
      <c r="D115" s="446">
        <f ca="1">IF(U115&lt;&gt;"",IF(COUNTIF(U$11:U115,U115)=1,MAX(D$11:D114)+1,INDEX(D$11:D114,MATCH(U115,U$11:U114,0),1)),0)</f>
        <v>0</v>
      </c>
      <c r="E115" s="446">
        <f ca="1">IF(S115&lt;&gt;"",IF(COUNTIF(S$11:S115,S115)=1,MAX(E$11:E114)+1,INDEX(E$11:E114,MATCH(S115,S$11:S114,0),1)),0)</f>
        <v>0</v>
      </c>
      <c r="F115" s="446">
        <f ca="1">IF(Z115&lt;&gt;"",IF(COUNTIF(Z$11:Z115,Z115)=1,MAX(F$11:F114)+1,INDEX(F$11:F114,MATCH(Z115,Z$11:Z114,0),1)),0)</f>
        <v>0</v>
      </c>
      <c r="G115" s="447" cm="1">
        <f t="array" aca="1" ref="G115" ca="1">IF(Z115&lt;&gt;"",IF(COUNTIFS(Z$11:Z115,Z115,W$11:W115,W115)=1,MAX(G$11:G114)+1,INDEX(G$11:G114,MATCH(Z115&amp;W115,Z$11:Z114&amp;W$11:W115,0),1)),0)</f>
        <v>0</v>
      </c>
      <c r="H115" s="447">
        <f t="shared" ca="1" si="204"/>
        <v>0</v>
      </c>
      <c r="I115" s="447">
        <f ca="1">IF(T115="",0,IF(COUNTIF(T$11:T115,T115)=1,1,0))</f>
        <v>0</v>
      </c>
      <c r="J115" s="447">
        <f ca="1">IF(U115="",0,IF(COUNTIF(U$11:U115,U115)=1,1,0))</f>
        <v>0</v>
      </c>
      <c r="K115" s="447">
        <f ca="1">IF(S115="",0,IF(COUNTIF(S$11:S115,S115)=1,1,0))</f>
        <v>0</v>
      </c>
      <c r="L115" s="446">
        <f ca="1">IF(Z115="",0,IF(COUNTIF(Z$11:Z115,Z115)=1,1,0))</f>
        <v>0</v>
      </c>
      <c r="M115" s="767">
        <f ca="1">IF($W115=2,IF(COUNTIFS($W$11:$W115,2,$Z$11:$Z115,$Z115)=1,1,0),0)</f>
        <v>0</v>
      </c>
      <c r="N115" s="767">
        <f ca="1">IF($W115=1,IF(COUNTIFS($W$11:$W115,2,$Z$11:$Z115,$Z115)=1,1,0),0)</f>
        <v>0</v>
      </c>
      <c r="O115" s="446">
        <f ca="1">IF(H115=0,0,IF(COUNTIF(Z$11:Z115,Z115)=1,1,0))</f>
        <v>0</v>
      </c>
      <c r="P115" s="448" t="str">
        <f t="shared" ca="1" si="205"/>
        <v>石川県</v>
      </c>
      <c r="Q115" s="89">
        <f t="shared" ca="1" si="206"/>
        <v>105</v>
      </c>
      <c r="R115" s="170" t="s">
        <v>459</v>
      </c>
      <c r="S115" s="357" t="str">
        <f t="shared" ca="1" si="207"/>
        <v/>
      </c>
      <c r="T115" s="357" t="str">
        <f t="shared" ca="1" si="208"/>
        <v/>
      </c>
      <c r="U115" s="58" t="str">
        <f t="shared" ca="1" si="209"/>
        <v/>
      </c>
      <c r="V115" s="58" t="str">
        <f t="shared" ca="1" si="210"/>
        <v/>
      </c>
      <c r="W115" s="920" t="str">
        <f t="shared" ca="1" si="211"/>
        <v/>
      </c>
      <c r="X115" s="369">
        <f ca="1">IFERROR(VLOOKUP(W115,'（様式１号）３整理番号表'!$B$4:$H$5,2,FALSE),0)</f>
        <v>0</v>
      </c>
      <c r="Y115" s="768" t="str" cm="1">
        <f t="array" aca="1" ref="Y115" ca="1">IF(AND(D115=0,F115=0),"",IF(COUNTIF(D$11:D115,D115)=1,1,IF(COUNTIFS(D$11:D115,D115,F$11:F115,F115)=1,INDEX((D$11:D115,F$11:F115,Y$11:Y115),MATCH(_xlfn.MAXIFS(F$11:F114,D$11:D114,D115),$F$11:F115,0),1,3)+1,INDEX((D$11:D115,F$11:F115,Y$11:Y115),MATCH(D115&amp;F115,D$11:D115&amp;F$11:F115,0),1,3))))</f>
        <v/>
      </c>
      <c r="Z115" s="40" t="str">
        <f t="shared" ca="1" si="212"/>
        <v/>
      </c>
      <c r="AA115" s="924" t="str">
        <f t="shared" ca="1" si="213"/>
        <v/>
      </c>
      <c r="AB115" s="93">
        <f ca="1">IFERROR(VLOOKUP(AA115,'（様式１号）３整理番号表'!$B$10:$H$16,2,FALSE),0)</f>
        <v>0</v>
      </c>
      <c r="AC115" s="924" t="str">
        <f t="shared" ca="1" si="214"/>
        <v/>
      </c>
      <c r="AD115" s="924" t="str">
        <f t="shared" ca="1" si="215"/>
        <v/>
      </c>
      <c r="AE115" s="93">
        <f ca="1">IFERROR(VLOOKUP(AD115,'（様式１号）３整理番号表'!$B$21:$H$22,2,FALSE),0)</f>
        <v>0</v>
      </c>
      <c r="AF115" s="924" t="str">
        <f t="shared" ca="1" si="216"/>
        <v/>
      </c>
      <c r="AG115" s="93">
        <f ca="1">IFERROR(VLOOKUP(AF115,'（様式１号）３整理番号表'!$B$26:$H$31,2,FALSE),0)</f>
        <v>0</v>
      </c>
      <c r="AH115" s="924" t="str">
        <f t="shared" ca="1" si="217"/>
        <v/>
      </c>
      <c r="AI115" s="93">
        <f ca="1">IFERROR(VLOOKUP(AH115,'（様式１号）３整理番号表'!$J$5:$N$59,2,FALSE),0)</f>
        <v>0</v>
      </c>
      <c r="AJ115" s="77" t="str">
        <f t="shared" ca="1" si="218"/>
        <v/>
      </c>
      <c r="AK115" s="93">
        <f ca="1">IFERROR(VLOOKUP(AJ115,'（様式１号）３整理番号表'!$P$5:$R$29,2,FALSE),0)</f>
        <v>0</v>
      </c>
      <c r="AL115" s="921" t="str">
        <f t="shared" ca="1" si="219"/>
        <v/>
      </c>
      <c r="AM115" s="921" t="str">
        <f t="shared" ca="1" si="220"/>
        <v/>
      </c>
      <c r="AN115" s="921"/>
      <c r="AO115" s="77" t="str">
        <f t="shared" ca="1" si="221"/>
        <v/>
      </c>
      <c r="AP115" s="93">
        <f ca="1">IFERROR(VLOOKUP(AO115,'（様式１号）３整理番号表'!$P$5:$R$29,2,FALSE),0)</f>
        <v>0</v>
      </c>
      <c r="AQ115" s="924" t="str">
        <f t="shared" ca="1" si="222"/>
        <v/>
      </c>
      <c r="AR115" s="93">
        <f t="shared" ca="1" si="223"/>
        <v>0</v>
      </c>
      <c r="AS115" s="924" t="str">
        <f t="shared" ca="1" si="224"/>
        <v/>
      </c>
      <c r="AT115" s="40" t="str">
        <f t="shared" ca="1" si="225"/>
        <v/>
      </c>
      <c r="AU115" s="93" t="str">
        <f t="shared" ca="1" si="226"/>
        <v/>
      </c>
      <c r="AV115" s="923" t="str">
        <f t="shared" ca="1" si="227"/>
        <v/>
      </c>
      <c r="AW115" s="926" t="str">
        <f t="shared" ca="1" si="228"/>
        <v/>
      </c>
      <c r="AX115" s="925" t="str">
        <f t="shared" ca="1" si="229"/>
        <v/>
      </c>
      <c r="AY115" s="925" t="str">
        <f t="shared" ca="1" si="229"/>
        <v/>
      </c>
      <c r="AZ115" s="925" t="str">
        <f t="shared" ca="1" si="229"/>
        <v/>
      </c>
      <c r="BA115" s="925" t="str">
        <f t="shared" ca="1" si="229"/>
        <v/>
      </c>
      <c r="BB115" s="925" t="str">
        <f t="shared" ca="1" si="230"/>
        <v/>
      </c>
      <c r="BC115" s="925" t="str">
        <f t="shared" ca="1" si="231"/>
        <v/>
      </c>
      <c r="BD115" s="925" t="str">
        <f t="shared" ca="1" si="231"/>
        <v/>
      </c>
      <c r="BE115" s="925" t="str">
        <f t="shared" ca="1" si="231"/>
        <v/>
      </c>
      <c r="BF115" s="77" t="str">
        <f t="shared" ca="1" si="232"/>
        <v/>
      </c>
      <c r="BG115" s="924" t="str">
        <f t="shared" ca="1" si="233"/>
        <v/>
      </c>
      <c r="BH115" s="94">
        <f ca="1">IF(BF115&lt;&gt;"",INDEX('（様式１号）３整理番号表'!$AB$7:$AQ$12,MATCH(BF115,'（様式１号）３整理番号表'!$AA$7:$AA$12,0),MATCH(BG115,'（様式１号）３整理番号表'!$AB$6:$AQ$6,0)),0)</f>
        <v>0</v>
      </c>
      <c r="BI115" s="921" t="str">
        <f t="shared" ca="1" si="234"/>
        <v/>
      </c>
      <c r="BJ115" s="922" t="str">
        <f t="shared" ca="1" si="235"/>
        <v/>
      </c>
      <c r="BK115" s="926" t="str">
        <f t="shared" ca="1" si="236"/>
        <v/>
      </c>
      <c r="BL115" s="922" t="str">
        <f t="shared" ca="1" si="237"/>
        <v/>
      </c>
      <c r="BM115" s="79" t="str">
        <f t="shared" ca="1" si="238"/>
        <v/>
      </c>
      <c r="BN115" s="82" t="str">
        <f t="shared" ca="1" si="239"/>
        <v/>
      </c>
      <c r="BO115" s="83" t="str">
        <f t="shared" ca="1" si="240"/>
        <v/>
      </c>
      <c r="BP115" s="84" t="str">
        <f t="shared" ca="1" si="241"/>
        <v/>
      </c>
      <c r="BQ115" s="82" t="str">
        <f t="shared" ca="1" si="242"/>
        <v/>
      </c>
      <c r="BR115" s="97" t="str">
        <f t="shared" ca="1" si="243"/>
        <v/>
      </c>
      <c r="BS115" s="95" t="str">
        <f t="shared" ca="1" si="244"/>
        <v/>
      </c>
      <c r="BT115" s="184" t="str">
        <f t="shared" ca="1" si="245"/>
        <v/>
      </c>
      <c r="BU115" s="611" t="str">
        <f t="shared" ca="1" si="246"/>
        <v/>
      </c>
      <c r="BV115" s="77" t="str">
        <f t="shared" ca="1" si="247"/>
        <v/>
      </c>
      <c r="BW115" s="85" t="str">
        <f t="shared" ca="1" si="248"/>
        <v/>
      </c>
      <c r="BX115" s="86" t="str">
        <f t="shared" ca="1" si="249"/>
        <v/>
      </c>
      <c r="BY115" s="231">
        <f ca="1">IF('ポイント要件確認等（個別表）'!AD115=1,ROUNDDOWN('ポイント要件確認等（個別表）'!AV115,-3),IF('ポイント要件確認等（個別表）'!AD115=2,ROUNDDOWN('ポイント要件確認等（個別表）'!BH115,-3),IF('ポイント要件確認等（個別表）'!AD115=3,ROUNDDOWN('ポイント要件確認等（個別表）'!BT115,-3),0)))</f>
        <v>0</v>
      </c>
      <c r="BZ115" s="86" t="str">
        <f t="shared" ca="1" si="250"/>
        <v/>
      </c>
      <c r="CA115" s="232" t="str">
        <f t="shared" ca="1" si="251"/>
        <v/>
      </c>
      <c r="CB115" s="232">
        <f t="shared" ca="1" si="252"/>
        <v>0</v>
      </c>
      <c r="CC115" s="86" t="str">
        <f t="shared" ca="1" si="253"/>
        <v/>
      </c>
      <c r="CD115" s="86" t="str">
        <f t="shared" ca="1" si="254"/>
        <v/>
      </c>
      <c r="CE115" s="609"/>
      <c r="CF115" s="86" t="str">
        <f t="shared" ca="1" si="255"/>
        <v/>
      </c>
      <c r="CG115" s="185" t="str">
        <f t="shared" ca="1" si="256"/>
        <v/>
      </c>
      <c r="CH115" s="246" t="str">
        <f t="shared" ca="1" si="257"/>
        <v>含税額</v>
      </c>
      <c r="CI115" s="247" t="str">
        <f t="shared" ca="1" si="258"/>
        <v/>
      </c>
      <c r="CJ115" s="87" t="str">
        <f ca="1">IFERROR(IF(INDIRECT("'("&amp;'２個別表'!EO115&amp;")'!AR"&amp;84+EP115)&lt;&gt;1,"",1),"")</f>
        <v/>
      </c>
      <c r="CK115" s="244" t="str">
        <f t="shared" ca="1" si="259"/>
        <v/>
      </c>
      <c r="CL115" s="235" t="str">
        <f t="shared" ca="1" si="260"/>
        <v/>
      </c>
      <c r="CM115" s="239" t="str">
        <f t="shared" ca="1" si="261"/>
        <v/>
      </c>
      <c r="CN115" s="77" t="str">
        <f t="shared" ca="1" si="262"/>
        <v/>
      </c>
      <c r="CO115" s="93" t="str">
        <f ca="1">IFERROR(VLOOKUP(CN115,'（様式１号）３整理番号表'!$T$5:$V$15,2,FALSE),"")</f>
        <v/>
      </c>
      <c r="CP115" s="924" t="str">
        <f t="shared" ca="1" si="263"/>
        <v/>
      </c>
      <c r="CQ115" s="93" t="str">
        <f ca="1">IFERROR(VLOOKUP(CP115,'（様式１号）３整理番号表'!$T$19:$V$24,2,FALSE),"")</f>
        <v/>
      </c>
      <c r="CR115" s="924" t="str">
        <f ca="1">IFERROR(IF(INDIRECT("'("&amp;'２個別表'!EO115&amp;")'!AV"&amp;84+EP115)&lt;&gt;1,"",1),"")</f>
        <v/>
      </c>
      <c r="CS115" s="232">
        <f t="shared" ca="1" si="264"/>
        <v>0</v>
      </c>
      <c r="CT115" s="248">
        <f t="shared" ca="1" si="265"/>
        <v>0</v>
      </c>
      <c r="CU115" s="376" t="str">
        <f ca="1">IF(ER115="補強",IF(COUNTIFS($Z$11:Z115,Z115,$W$11:W115,1)=1,"１①",""),IF(COUNTIFS($Z$11:Z115,Z115,$W$11:W115,2)=1,"２①",""))</f>
        <v/>
      </c>
      <c r="CV115" s="57" t="str">
        <f t="shared" ca="1" si="266"/>
        <v/>
      </c>
      <c r="CW115" s="927" t="str">
        <f t="shared" ca="1" si="267"/>
        <v/>
      </c>
      <c r="CX115" s="256" t="str">
        <f t="shared" ca="1" si="268"/>
        <v/>
      </c>
      <c r="CY115" s="256" t="str">
        <f t="shared" ca="1" si="269"/>
        <v/>
      </c>
      <c r="CZ115" s="256" t="str">
        <f t="shared" ca="1" si="270"/>
        <v/>
      </c>
      <c r="DA115" s="256" t="str">
        <f t="shared" ca="1" si="271"/>
        <v/>
      </c>
      <c r="DB115" s="316" t="str">
        <f ca="1">IFERROR(VLOOKUP($CU115,'（様式１号）３整理番号表'!$Z$19:$AB$32,3,FALSE),"")</f>
        <v/>
      </c>
      <c r="DC115" s="259" t="str">
        <f t="shared" ca="1" si="272"/>
        <v>-</v>
      </c>
      <c r="DD115" s="618" t="str">
        <f t="shared" ca="1" si="273"/>
        <v/>
      </c>
      <c r="DE115" s="321" t="str">
        <f ca="1">IF(AND(AO115=18,AS115=1),IF(COUNTIFS($Y$11:Y115,Y115,$AS$11:AS115,1)=1,"２②",""),IF($CU115="１①",INDEX(INDIRECT("'("&amp;$EO115&amp;")'!AR116:BB116"),1,MATCH(INDIRECT("'("&amp;$EO115&amp;")'!C118"),INDIRECT("'("&amp;$EO115&amp;")'!AR119:BB119"),0)),""))</f>
        <v/>
      </c>
      <c r="DF115" s="324" t="str">
        <f t="shared" ca="1" si="274"/>
        <v/>
      </c>
      <c r="DG115" s="313" t="str">
        <f t="shared" ca="1" si="275"/>
        <v/>
      </c>
      <c r="DH115" s="313" t="str">
        <f t="shared" ca="1" si="276"/>
        <v/>
      </c>
      <c r="DI115" s="313" t="str">
        <f t="shared" ca="1" si="277"/>
        <v/>
      </c>
      <c r="DJ115" s="313" t="str">
        <f t="shared" ca="1" si="278"/>
        <v/>
      </c>
      <c r="DK115" s="328" t="str">
        <f t="shared" ca="1" si="279"/>
        <v/>
      </c>
      <c r="DL115" s="334" t="str">
        <f t="shared" ca="1" si="280"/>
        <v/>
      </c>
      <c r="DM115" s="915" t="str">
        <f t="shared" ca="1" si="281"/>
        <v/>
      </c>
      <c r="DN115" s="15"/>
      <c r="DO115" s="324"/>
      <c r="DP115" s="16"/>
      <c r="DQ115" s="16"/>
      <c r="DR115" s="16"/>
      <c r="DS115" s="16"/>
      <c r="DT115" s="318" t="str">
        <f>IFERROR(VLOOKUP($DN115,'（様式１号）３整理番号表'!$Z$19:$AB$32,3,FALSE),"")</f>
        <v/>
      </c>
      <c r="DU115" s="259" t="str">
        <f t="shared" si="282"/>
        <v/>
      </c>
      <c r="DV115" s="14"/>
      <c r="DW115" s="17" t="str">
        <f t="shared" ca="1" si="283"/>
        <v/>
      </c>
      <c r="DX115" s="88" t="str">
        <f t="shared" ca="1" si="301"/>
        <v/>
      </c>
      <c r="DZ115" s="339">
        <f t="shared" ref="DZ115:EM133" ca="1" si="305">COUNTIF($CJ115:$DV115,DZ$8)</f>
        <v>0</v>
      </c>
      <c r="EA115" s="339">
        <f t="shared" ca="1" si="305"/>
        <v>0</v>
      </c>
      <c r="EB115" s="339">
        <f t="shared" ca="1" si="305"/>
        <v>0</v>
      </c>
      <c r="EC115" s="339">
        <f t="shared" ca="1" si="305"/>
        <v>0</v>
      </c>
      <c r="ED115" s="339">
        <f t="shared" ca="1" si="305"/>
        <v>0</v>
      </c>
      <c r="EE115" s="339">
        <f t="shared" ca="1" si="305"/>
        <v>0</v>
      </c>
      <c r="EF115" s="339">
        <f t="shared" ca="1" si="305"/>
        <v>0</v>
      </c>
      <c r="EG115" s="339">
        <f t="shared" ca="1" si="305"/>
        <v>0</v>
      </c>
      <c r="EH115" s="339">
        <f t="shared" ca="1" si="305"/>
        <v>0</v>
      </c>
      <c r="EI115" s="339">
        <f t="shared" ca="1" si="305"/>
        <v>0</v>
      </c>
      <c r="EJ115" s="339">
        <f t="shared" ca="1" si="305"/>
        <v>0</v>
      </c>
      <c r="EK115" s="339">
        <f t="shared" ca="1" si="305"/>
        <v>0</v>
      </c>
      <c r="EL115" s="339">
        <f t="shared" ca="1" si="305"/>
        <v>0</v>
      </c>
      <c r="EM115" s="339">
        <f t="shared" ca="1" si="305"/>
        <v>0</v>
      </c>
      <c r="EO115" s="919" t="str">
        <f t="shared" ca="1" si="189"/>
        <v/>
      </c>
      <c r="EP115" s="919" t="str">
        <f t="shared" ca="1" si="285"/>
        <v/>
      </c>
      <c r="EQ115" s="919" t="str">
        <f t="shared" ca="1" si="286"/>
        <v/>
      </c>
      <c r="ER115" s="919" t="str">
        <f t="shared" ca="1" si="287"/>
        <v/>
      </c>
      <c r="ES115" s="919" t="str">
        <f ca="1">IFERROR(INDEX('郵便番号（石川県）'!$A$3:$F$2574,MATCH(INDIRECT("'("&amp;EO115&amp;")'!E7"),'郵便番号（石川県）'!$A$3:$A$2574,0),6),"")</f>
        <v/>
      </c>
      <c r="ET115" s="919" t="str">
        <f ca="1">IFERROR(INDEX('郵便番号（石川県）'!$A$3:$F$2574,MATCH(INDIRECT("'("&amp;$EO115&amp;")'!E7"),'郵便番号（石川県）'!$A$3:$A$2574,0),5),"")</f>
        <v/>
      </c>
      <c r="EU115" s="919" t="str">
        <f t="shared" ca="1" si="288"/>
        <v/>
      </c>
      <c r="EV115" s="919" t="str">
        <f t="shared" ca="1" si="289"/>
        <v/>
      </c>
      <c r="EW115" s="919" t="str">
        <f t="shared" ca="1" si="290"/>
        <v/>
      </c>
      <c r="EX115" s="919" t="str">
        <f t="shared" ca="1" si="291"/>
        <v/>
      </c>
      <c r="EY115" s="919" t="str">
        <f t="shared" ca="1" si="292"/>
        <v/>
      </c>
      <c r="EZ115" s="919" t="str">
        <f t="shared" ca="1" si="293"/>
        <v/>
      </c>
      <c r="FA115" s="919" t="str">
        <f t="shared" ca="1" si="294"/>
        <v/>
      </c>
      <c r="FB115" s="919" t="str">
        <f t="shared" ca="1" si="295"/>
        <v/>
      </c>
      <c r="FC115" s="919" t="str">
        <f t="shared" ca="1" si="296"/>
        <v/>
      </c>
      <c r="FD115" s="627" t="str">
        <f t="shared" ca="1" si="297"/>
        <v/>
      </c>
      <c r="FE115" s="630">
        <v>105</v>
      </c>
      <c r="FF115" s="299" t="str">
        <f t="shared" ca="1" si="298"/>
        <v/>
      </c>
      <c r="FG115" s="993" t="str">
        <f t="shared" ca="1" si="299"/>
        <v/>
      </c>
      <c r="FH115" s="919" t="str">
        <f t="shared" ca="1" si="300"/>
        <v/>
      </c>
      <c r="FI115" s="299">
        <f ca="1">COUNTIF($FH$11:FH115,"■")</f>
        <v>0</v>
      </c>
    </row>
    <row r="116" spans="1:165" ht="34.5" customHeight="1">
      <c r="A116" s="445">
        <f t="shared" ca="1" si="203"/>
        <v>0</v>
      </c>
      <c r="B116" s="446">
        <f>IF(R116&lt;&gt;"",IF(COUNTIF(R$11:R116,R116)=1,MAX(B$11:B115)+1,INDEX(B$11:B115,MATCH(R116,R$11:R115,0),1)),0)</f>
        <v>1</v>
      </c>
      <c r="C116" s="446">
        <f ca="1">IF(T116&lt;&gt;"",IF(COUNTIF(T$11:T116,T116)=1,MAX(C$11:C115)+1,INDEX(C$11:C115,MATCH(T116,T$11:T115,0),1)),0)</f>
        <v>0</v>
      </c>
      <c r="D116" s="446">
        <f ca="1">IF(U116&lt;&gt;"",IF(COUNTIF(U$11:U116,U116)=1,MAX(D$11:D115)+1,INDEX(D$11:D115,MATCH(U116,U$11:U115,0),1)),0)</f>
        <v>0</v>
      </c>
      <c r="E116" s="446">
        <f ca="1">IF(S116&lt;&gt;"",IF(COUNTIF(S$11:S116,S116)=1,MAX(E$11:E115)+1,INDEX(E$11:E115,MATCH(S116,S$11:S115,0),1)),0)</f>
        <v>0</v>
      </c>
      <c r="F116" s="446">
        <f ca="1">IF(Z116&lt;&gt;"",IF(COUNTIF(Z$11:Z116,Z116)=1,MAX(F$11:F115)+1,INDEX(F$11:F115,MATCH(Z116,Z$11:Z115,0),1)),0)</f>
        <v>0</v>
      </c>
      <c r="G116" s="447" cm="1">
        <f t="array" aca="1" ref="G116" ca="1">IF(Z116&lt;&gt;"",IF(COUNTIFS(Z$11:Z116,Z116,W$11:W116,W116)=1,MAX(G$11:G115)+1,INDEX(G$11:G115,MATCH(Z116&amp;W116,Z$11:Z115&amp;W$11:W116,0),1)),0)</f>
        <v>0</v>
      </c>
      <c r="H116" s="447">
        <f t="shared" ca="1" si="204"/>
        <v>0</v>
      </c>
      <c r="I116" s="447">
        <f ca="1">IF(T116="",0,IF(COUNTIF(T$11:T116,T116)=1,1,0))</f>
        <v>0</v>
      </c>
      <c r="J116" s="447">
        <f ca="1">IF(U116="",0,IF(COUNTIF(U$11:U116,U116)=1,1,0))</f>
        <v>0</v>
      </c>
      <c r="K116" s="447">
        <f ca="1">IF(S116="",0,IF(COUNTIF(S$11:S116,S116)=1,1,0))</f>
        <v>0</v>
      </c>
      <c r="L116" s="446">
        <f ca="1">IF(Z116="",0,IF(COUNTIF(Z$11:Z116,Z116)=1,1,0))</f>
        <v>0</v>
      </c>
      <c r="M116" s="767">
        <f ca="1">IF($W116=2,IF(COUNTIFS($W$11:$W116,2,$Z$11:$Z116,$Z116)=1,1,0),0)</f>
        <v>0</v>
      </c>
      <c r="N116" s="767">
        <f ca="1">IF($W116=1,IF(COUNTIFS($W$11:$W116,2,$Z$11:$Z116,$Z116)=1,1,0),0)</f>
        <v>0</v>
      </c>
      <c r="O116" s="446">
        <f ca="1">IF(H116=0,0,IF(COUNTIF(Z$11:Z116,Z116)=1,1,0))</f>
        <v>0</v>
      </c>
      <c r="P116" s="448" t="str">
        <f t="shared" ca="1" si="205"/>
        <v>石川県</v>
      </c>
      <c r="Q116" s="89">
        <f t="shared" ca="1" si="206"/>
        <v>106</v>
      </c>
      <c r="R116" s="170" t="s">
        <v>459</v>
      </c>
      <c r="S116" s="357" t="str">
        <f t="shared" ca="1" si="207"/>
        <v/>
      </c>
      <c r="T116" s="357" t="str">
        <f t="shared" ca="1" si="208"/>
        <v/>
      </c>
      <c r="U116" s="58" t="str">
        <f t="shared" ca="1" si="209"/>
        <v/>
      </c>
      <c r="V116" s="58" t="str">
        <f t="shared" ca="1" si="210"/>
        <v/>
      </c>
      <c r="W116" s="920" t="str">
        <f t="shared" ca="1" si="211"/>
        <v/>
      </c>
      <c r="X116" s="369">
        <f ca="1">IFERROR(VLOOKUP(W116,'（様式１号）３整理番号表'!$B$4:$H$5,2,FALSE),0)</f>
        <v>0</v>
      </c>
      <c r="Y116" s="768" t="str" cm="1">
        <f t="array" aca="1" ref="Y116" ca="1">IF(AND(D116=0,F116=0),"",IF(COUNTIF(D$11:D116,D116)=1,1,IF(COUNTIFS(D$11:D116,D116,F$11:F116,F116)=1,INDEX((D$11:D116,F$11:F116,Y$11:Y116),MATCH(_xlfn.MAXIFS(F$11:F115,D$11:D115,D116),$F$11:F116,0),1,3)+1,INDEX((D$11:D116,F$11:F116,Y$11:Y116),MATCH(D116&amp;F116,D$11:D116&amp;F$11:F116,0),1,3))))</f>
        <v/>
      </c>
      <c r="Z116" s="40" t="str">
        <f t="shared" ca="1" si="212"/>
        <v/>
      </c>
      <c r="AA116" s="924" t="str">
        <f t="shared" ca="1" si="213"/>
        <v/>
      </c>
      <c r="AB116" s="93">
        <f ca="1">IFERROR(VLOOKUP(AA116,'（様式１号）３整理番号表'!$B$10:$H$16,2,FALSE),0)</f>
        <v>0</v>
      </c>
      <c r="AC116" s="924" t="str">
        <f t="shared" ca="1" si="214"/>
        <v/>
      </c>
      <c r="AD116" s="924" t="str">
        <f t="shared" ca="1" si="215"/>
        <v/>
      </c>
      <c r="AE116" s="93">
        <f ca="1">IFERROR(VLOOKUP(AD116,'（様式１号）３整理番号表'!$B$21:$H$22,2,FALSE),0)</f>
        <v>0</v>
      </c>
      <c r="AF116" s="924" t="str">
        <f t="shared" ca="1" si="216"/>
        <v/>
      </c>
      <c r="AG116" s="93">
        <f ca="1">IFERROR(VLOOKUP(AF116,'（様式１号）３整理番号表'!$B$26:$H$31,2,FALSE),0)</f>
        <v>0</v>
      </c>
      <c r="AH116" s="924" t="str">
        <f t="shared" ca="1" si="217"/>
        <v/>
      </c>
      <c r="AI116" s="93">
        <f ca="1">IFERROR(VLOOKUP(AH116,'（様式１号）３整理番号表'!$J$5:$N$59,2,FALSE),0)</f>
        <v>0</v>
      </c>
      <c r="AJ116" s="77" t="str">
        <f t="shared" ca="1" si="218"/>
        <v/>
      </c>
      <c r="AK116" s="93">
        <f ca="1">IFERROR(VLOOKUP(AJ116,'（様式１号）３整理番号表'!$P$5:$R$29,2,FALSE),0)</f>
        <v>0</v>
      </c>
      <c r="AL116" s="921" t="str">
        <f t="shared" ca="1" si="219"/>
        <v/>
      </c>
      <c r="AM116" s="921" t="str">
        <f t="shared" ca="1" si="220"/>
        <v/>
      </c>
      <c r="AN116" s="921"/>
      <c r="AO116" s="77" t="str">
        <f t="shared" ca="1" si="221"/>
        <v/>
      </c>
      <c r="AP116" s="93">
        <f ca="1">IFERROR(VLOOKUP(AO116,'（様式１号）３整理番号表'!$P$5:$R$29,2,FALSE),0)</f>
        <v>0</v>
      </c>
      <c r="AQ116" s="924" t="str">
        <f t="shared" ca="1" si="222"/>
        <v/>
      </c>
      <c r="AR116" s="93">
        <f t="shared" ca="1" si="223"/>
        <v>0</v>
      </c>
      <c r="AS116" s="924" t="str">
        <f t="shared" ca="1" si="224"/>
        <v/>
      </c>
      <c r="AT116" s="40" t="str">
        <f t="shared" ca="1" si="225"/>
        <v/>
      </c>
      <c r="AU116" s="93" t="str">
        <f t="shared" ca="1" si="226"/>
        <v/>
      </c>
      <c r="AV116" s="923" t="str">
        <f t="shared" ca="1" si="227"/>
        <v/>
      </c>
      <c r="AW116" s="926" t="str">
        <f t="shared" ca="1" si="228"/>
        <v/>
      </c>
      <c r="AX116" s="925" t="str">
        <f t="shared" ca="1" si="229"/>
        <v/>
      </c>
      <c r="AY116" s="925" t="str">
        <f t="shared" ca="1" si="229"/>
        <v/>
      </c>
      <c r="AZ116" s="925" t="str">
        <f t="shared" ca="1" si="229"/>
        <v/>
      </c>
      <c r="BA116" s="925" t="str">
        <f t="shared" ca="1" si="229"/>
        <v/>
      </c>
      <c r="BB116" s="925" t="str">
        <f t="shared" ca="1" si="230"/>
        <v/>
      </c>
      <c r="BC116" s="925" t="str">
        <f t="shared" ca="1" si="231"/>
        <v/>
      </c>
      <c r="BD116" s="925" t="str">
        <f t="shared" ca="1" si="231"/>
        <v/>
      </c>
      <c r="BE116" s="925" t="str">
        <f t="shared" ca="1" si="231"/>
        <v/>
      </c>
      <c r="BF116" s="77" t="str">
        <f t="shared" ca="1" si="232"/>
        <v/>
      </c>
      <c r="BG116" s="924" t="str">
        <f t="shared" ca="1" si="233"/>
        <v/>
      </c>
      <c r="BH116" s="94">
        <f ca="1">IF(BF116&lt;&gt;"",INDEX('（様式１号）３整理番号表'!$AB$7:$AQ$12,MATCH(BF116,'（様式１号）３整理番号表'!$AA$7:$AA$12,0),MATCH(BG116,'（様式１号）３整理番号表'!$AB$6:$AQ$6,0)),0)</f>
        <v>0</v>
      </c>
      <c r="BI116" s="921" t="str">
        <f t="shared" ca="1" si="234"/>
        <v/>
      </c>
      <c r="BJ116" s="922" t="str">
        <f t="shared" ca="1" si="235"/>
        <v/>
      </c>
      <c r="BK116" s="926" t="str">
        <f t="shared" ca="1" si="236"/>
        <v/>
      </c>
      <c r="BL116" s="922" t="str">
        <f t="shared" ca="1" si="237"/>
        <v/>
      </c>
      <c r="BM116" s="79" t="str">
        <f t="shared" ca="1" si="238"/>
        <v/>
      </c>
      <c r="BN116" s="82" t="str">
        <f t="shared" ca="1" si="239"/>
        <v/>
      </c>
      <c r="BO116" s="83" t="str">
        <f t="shared" ca="1" si="240"/>
        <v/>
      </c>
      <c r="BP116" s="84" t="str">
        <f t="shared" ca="1" si="241"/>
        <v/>
      </c>
      <c r="BQ116" s="82" t="str">
        <f t="shared" ca="1" si="242"/>
        <v/>
      </c>
      <c r="BR116" s="97" t="str">
        <f t="shared" ca="1" si="243"/>
        <v/>
      </c>
      <c r="BS116" s="95" t="str">
        <f t="shared" ca="1" si="244"/>
        <v/>
      </c>
      <c r="BT116" s="184" t="str">
        <f t="shared" ca="1" si="245"/>
        <v/>
      </c>
      <c r="BU116" s="611" t="str">
        <f t="shared" ca="1" si="246"/>
        <v/>
      </c>
      <c r="BV116" s="77" t="str">
        <f t="shared" ca="1" si="247"/>
        <v/>
      </c>
      <c r="BW116" s="85" t="str">
        <f t="shared" ca="1" si="248"/>
        <v/>
      </c>
      <c r="BX116" s="86" t="str">
        <f t="shared" ca="1" si="249"/>
        <v/>
      </c>
      <c r="BY116" s="231">
        <f ca="1">IF('ポイント要件確認等（個別表）'!AD116=1,ROUNDDOWN('ポイント要件確認等（個別表）'!AV116,-3),IF('ポイント要件確認等（個別表）'!AD116=2,ROUNDDOWN('ポイント要件確認等（個別表）'!BH116,-3),IF('ポイント要件確認等（個別表）'!AD116=3,ROUNDDOWN('ポイント要件確認等（個別表）'!BT116,-3),0)))</f>
        <v>0</v>
      </c>
      <c r="BZ116" s="86" t="str">
        <f t="shared" ca="1" si="250"/>
        <v/>
      </c>
      <c r="CA116" s="232" t="str">
        <f t="shared" ca="1" si="251"/>
        <v/>
      </c>
      <c r="CB116" s="232">
        <f t="shared" ca="1" si="252"/>
        <v>0</v>
      </c>
      <c r="CC116" s="86" t="str">
        <f t="shared" ca="1" si="253"/>
        <v/>
      </c>
      <c r="CD116" s="86" t="str">
        <f t="shared" ca="1" si="254"/>
        <v/>
      </c>
      <c r="CE116" s="609"/>
      <c r="CF116" s="86" t="str">
        <f t="shared" ca="1" si="255"/>
        <v/>
      </c>
      <c r="CG116" s="185" t="str">
        <f t="shared" ca="1" si="256"/>
        <v/>
      </c>
      <c r="CH116" s="246" t="str">
        <f t="shared" ca="1" si="257"/>
        <v>含税額</v>
      </c>
      <c r="CI116" s="247" t="str">
        <f t="shared" ca="1" si="258"/>
        <v/>
      </c>
      <c r="CJ116" s="87" t="str">
        <f ca="1">IFERROR(IF(INDIRECT("'("&amp;'２個別表'!EO116&amp;")'!AR"&amp;84+EP116)&lt;&gt;1,"",1),"")</f>
        <v/>
      </c>
      <c r="CK116" s="244" t="str">
        <f t="shared" ca="1" si="259"/>
        <v/>
      </c>
      <c r="CL116" s="235" t="str">
        <f t="shared" ca="1" si="260"/>
        <v/>
      </c>
      <c r="CM116" s="239" t="str">
        <f t="shared" ca="1" si="261"/>
        <v/>
      </c>
      <c r="CN116" s="77" t="str">
        <f t="shared" ca="1" si="262"/>
        <v/>
      </c>
      <c r="CO116" s="93" t="str">
        <f ca="1">IFERROR(VLOOKUP(CN116,'（様式１号）３整理番号表'!$T$5:$V$15,2,FALSE),"")</f>
        <v/>
      </c>
      <c r="CP116" s="924" t="str">
        <f t="shared" ca="1" si="263"/>
        <v/>
      </c>
      <c r="CQ116" s="93" t="str">
        <f ca="1">IFERROR(VLOOKUP(CP116,'（様式１号）３整理番号表'!$T$19:$V$24,2,FALSE),"")</f>
        <v/>
      </c>
      <c r="CR116" s="924" t="str">
        <f ca="1">IFERROR(IF(INDIRECT("'("&amp;'２個別表'!EO116&amp;")'!AV"&amp;84+EP116)&lt;&gt;1,"",1),"")</f>
        <v/>
      </c>
      <c r="CS116" s="232">
        <f t="shared" ca="1" si="264"/>
        <v>0</v>
      </c>
      <c r="CT116" s="248">
        <f t="shared" ca="1" si="265"/>
        <v>0</v>
      </c>
      <c r="CU116" s="376" t="str">
        <f ca="1">IF(ER116="補強",IF(COUNTIFS($Z$11:Z116,Z116,$W$11:W116,1)=1,"１①",""),IF(COUNTIFS($Z$11:Z116,Z116,$W$11:W116,2)=1,"２①",""))</f>
        <v/>
      </c>
      <c r="CV116" s="57" t="str">
        <f t="shared" ca="1" si="266"/>
        <v/>
      </c>
      <c r="CW116" s="927" t="str">
        <f t="shared" ca="1" si="267"/>
        <v/>
      </c>
      <c r="CX116" s="256" t="str">
        <f t="shared" ca="1" si="268"/>
        <v/>
      </c>
      <c r="CY116" s="256" t="str">
        <f t="shared" ca="1" si="269"/>
        <v/>
      </c>
      <c r="CZ116" s="256" t="str">
        <f t="shared" ca="1" si="270"/>
        <v/>
      </c>
      <c r="DA116" s="256" t="str">
        <f t="shared" ca="1" si="271"/>
        <v/>
      </c>
      <c r="DB116" s="316" t="str">
        <f ca="1">IFERROR(VLOOKUP($CU116,'（様式１号）３整理番号表'!$Z$19:$AB$32,3,FALSE),"")</f>
        <v/>
      </c>
      <c r="DC116" s="259" t="str">
        <f t="shared" ca="1" si="272"/>
        <v>-</v>
      </c>
      <c r="DD116" s="618" t="str">
        <f t="shared" ca="1" si="273"/>
        <v/>
      </c>
      <c r="DE116" s="321" t="str">
        <f ca="1">IF(AND(AO116=18,AS116=1),IF(COUNTIFS($Y$11:Y116,Y116,$AS$11:AS116,1)=1,"２②",""),IF($CU116="１①",INDEX(INDIRECT("'("&amp;$EO116&amp;")'!AR116:BB116"),1,MATCH(INDIRECT("'("&amp;$EO116&amp;")'!C118"),INDIRECT("'("&amp;$EO116&amp;")'!AR119:BB119"),0)),""))</f>
        <v/>
      </c>
      <c r="DF116" s="324" t="str">
        <f t="shared" ca="1" si="274"/>
        <v/>
      </c>
      <c r="DG116" s="313" t="str">
        <f t="shared" ca="1" si="275"/>
        <v/>
      </c>
      <c r="DH116" s="313" t="str">
        <f t="shared" ca="1" si="276"/>
        <v/>
      </c>
      <c r="DI116" s="313" t="str">
        <f t="shared" ca="1" si="277"/>
        <v/>
      </c>
      <c r="DJ116" s="313" t="str">
        <f t="shared" ca="1" si="278"/>
        <v/>
      </c>
      <c r="DK116" s="328" t="str">
        <f t="shared" ca="1" si="279"/>
        <v/>
      </c>
      <c r="DL116" s="334" t="str">
        <f t="shared" ca="1" si="280"/>
        <v/>
      </c>
      <c r="DM116" s="915" t="str">
        <f t="shared" ca="1" si="281"/>
        <v/>
      </c>
      <c r="DN116" s="15"/>
      <c r="DO116" s="324"/>
      <c r="DP116" s="16"/>
      <c r="DQ116" s="16"/>
      <c r="DR116" s="16"/>
      <c r="DS116" s="16"/>
      <c r="DT116" s="318" t="str">
        <f>IFERROR(VLOOKUP($DN116,'（様式１号）３整理番号表'!$Z$19:$AB$32,3,FALSE),"")</f>
        <v/>
      </c>
      <c r="DU116" s="259" t="str">
        <f t="shared" si="282"/>
        <v/>
      </c>
      <c r="DV116" s="14"/>
      <c r="DW116" s="17" t="str">
        <f t="shared" ca="1" si="283"/>
        <v/>
      </c>
      <c r="DX116" s="88" t="str">
        <f t="shared" ca="1" si="301"/>
        <v/>
      </c>
      <c r="DZ116" s="339">
        <f t="shared" ca="1" si="305"/>
        <v>0</v>
      </c>
      <c r="EA116" s="339">
        <f t="shared" ca="1" si="305"/>
        <v>0</v>
      </c>
      <c r="EB116" s="339">
        <f t="shared" ca="1" si="305"/>
        <v>0</v>
      </c>
      <c r="EC116" s="339">
        <f t="shared" ca="1" si="305"/>
        <v>0</v>
      </c>
      <c r="ED116" s="339">
        <f t="shared" ca="1" si="305"/>
        <v>0</v>
      </c>
      <c r="EE116" s="339">
        <f t="shared" ca="1" si="305"/>
        <v>0</v>
      </c>
      <c r="EF116" s="339">
        <f t="shared" ca="1" si="305"/>
        <v>0</v>
      </c>
      <c r="EG116" s="339">
        <f t="shared" ca="1" si="305"/>
        <v>0</v>
      </c>
      <c r="EH116" s="339">
        <f t="shared" ca="1" si="305"/>
        <v>0</v>
      </c>
      <c r="EI116" s="339">
        <f t="shared" ca="1" si="305"/>
        <v>0</v>
      </c>
      <c r="EJ116" s="339">
        <f t="shared" ca="1" si="305"/>
        <v>0</v>
      </c>
      <c r="EK116" s="339">
        <f t="shared" ca="1" si="305"/>
        <v>0</v>
      </c>
      <c r="EL116" s="339">
        <f t="shared" ca="1" si="305"/>
        <v>0</v>
      </c>
      <c r="EM116" s="339">
        <f t="shared" ca="1" si="305"/>
        <v>0</v>
      </c>
      <c r="EO116" s="919" t="str">
        <f t="shared" ca="1" si="189"/>
        <v/>
      </c>
      <c r="EP116" s="919" t="str">
        <f t="shared" ca="1" si="285"/>
        <v/>
      </c>
      <c r="EQ116" s="919" t="str">
        <f t="shared" ca="1" si="286"/>
        <v/>
      </c>
      <c r="ER116" s="919" t="str">
        <f t="shared" ca="1" si="287"/>
        <v/>
      </c>
      <c r="ES116" s="919" t="str">
        <f ca="1">IFERROR(INDEX('郵便番号（石川県）'!$A$3:$F$2574,MATCH(INDIRECT("'("&amp;EO116&amp;")'!E7"),'郵便番号（石川県）'!$A$3:$A$2574,0),6),"")</f>
        <v/>
      </c>
      <c r="ET116" s="919" t="str">
        <f ca="1">IFERROR(INDEX('郵便番号（石川県）'!$A$3:$F$2574,MATCH(INDIRECT("'("&amp;$EO116&amp;")'!E7"),'郵便番号（石川県）'!$A$3:$A$2574,0),5),"")</f>
        <v/>
      </c>
      <c r="EU116" s="919" t="str">
        <f t="shared" ca="1" si="288"/>
        <v/>
      </c>
      <c r="EV116" s="919" t="str">
        <f t="shared" ca="1" si="289"/>
        <v/>
      </c>
      <c r="EW116" s="919" t="str">
        <f t="shared" ca="1" si="290"/>
        <v/>
      </c>
      <c r="EX116" s="919" t="str">
        <f t="shared" ca="1" si="291"/>
        <v/>
      </c>
      <c r="EY116" s="919" t="str">
        <f t="shared" ca="1" si="292"/>
        <v/>
      </c>
      <c r="EZ116" s="919" t="str">
        <f t="shared" ca="1" si="293"/>
        <v/>
      </c>
      <c r="FA116" s="919" t="str">
        <f t="shared" ca="1" si="294"/>
        <v/>
      </c>
      <c r="FB116" s="919" t="str">
        <f t="shared" ca="1" si="295"/>
        <v/>
      </c>
      <c r="FC116" s="919" t="str">
        <f t="shared" ca="1" si="296"/>
        <v/>
      </c>
      <c r="FD116" s="627" t="str">
        <f t="shared" ca="1" si="297"/>
        <v/>
      </c>
      <c r="FE116" s="630">
        <v>106</v>
      </c>
      <c r="FF116" s="299" t="str">
        <f t="shared" ca="1" si="298"/>
        <v/>
      </c>
      <c r="FG116" s="993" t="str">
        <f t="shared" ca="1" si="299"/>
        <v/>
      </c>
      <c r="FH116" s="919" t="str">
        <f t="shared" ca="1" si="300"/>
        <v/>
      </c>
      <c r="FI116" s="299">
        <f ca="1">COUNTIF($FH$11:FH116,"■")</f>
        <v>0</v>
      </c>
    </row>
    <row r="117" spans="1:165" ht="34.5" customHeight="1">
      <c r="A117" s="445">
        <f t="shared" ca="1" si="203"/>
        <v>0</v>
      </c>
      <c r="B117" s="446">
        <f>IF(R117&lt;&gt;"",IF(COUNTIF(R$11:R117,R117)=1,MAX(B$11:B116)+1,INDEX(B$11:B116,MATCH(R117,R$11:R116,0),1)),0)</f>
        <v>1</v>
      </c>
      <c r="C117" s="446">
        <f ca="1">IF(T117&lt;&gt;"",IF(COUNTIF(T$11:T117,T117)=1,MAX(C$11:C116)+1,INDEX(C$11:C116,MATCH(T117,T$11:T116,0),1)),0)</f>
        <v>0</v>
      </c>
      <c r="D117" s="446">
        <f ca="1">IF(U117&lt;&gt;"",IF(COUNTIF(U$11:U117,U117)=1,MAX(D$11:D116)+1,INDEX(D$11:D116,MATCH(U117,U$11:U116,0),1)),0)</f>
        <v>0</v>
      </c>
      <c r="E117" s="446">
        <f ca="1">IF(S117&lt;&gt;"",IF(COUNTIF(S$11:S117,S117)=1,MAX(E$11:E116)+1,INDEX(E$11:E116,MATCH(S117,S$11:S116,0),1)),0)</f>
        <v>0</v>
      </c>
      <c r="F117" s="446">
        <f ca="1">IF(Z117&lt;&gt;"",IF(COUNTIF(Z$11:Z117,Z117)=1,MAX(F$11:F116)+1,INDEX(F$11:F116,MATCH(Z117,Z$11:Z116,0),1)),0)</f>
        <v>0</v>
      </c>
      <c r="G117" s="447" cm="1">
        <f t="array" aca="1" ref="G117" ca="1">IF(Z117&lt;&gt;"",IF(COUNTIFS(Z$11:Z117,Z117,W$11:W117,W117)=1,MAX(G$11:G116)+1,INDEX(G$11:G116,MATCH(Z117&amp;W117,Z$11:Z116&amp;W$11:W117,0),1)),0)</f>
        <v>0</v>
      </c>
      <c r="H117" s="447">
        <f t="shared" ca="1" si="204"/>
        <v>0</v>
      </c>
      <c r="I117" s="447">
        <f ca="1">IF(T117="",0,IF(COUNTIF(T$11:T117,T117)=1,1,0))</f>
        <v>0</v>
      </c>
      <c r="J117" s="447">
        <f ca="1">IF(U117="",0,IF(COUNTIF(U$11:U117,U117)=1,1,0))</f>
        <v>0</v>
      </c>
      <c r="K117" s="447">
        <f ca="1">IF(S117="",0,IF(COUNTIF(S$11:S117,S117)=1,1,0))</f>
        <v>0</v>
      </c>
      <c r="L117" s="446">
        <f ca="1">IF(Z117="",0,IF(COUNTIF(Z$11:Z117,Z117)=1,1,0))</f>
        <v>0</v>
      </c>
      <c r="M117" s="767">
        <f ca="1">IF($W117=2,IF(COUNTIFS($W$11:$W117,2,$Z$11:$Z117,$Z117)=1,1,0),0)</f>
        <v>0</v>
      </c>
      <c r="N117" s="767">
        <f ca="1">IF($W117=1,IF(COUNTIFS($W$11:$W117,2,$Z$11:$Z117,$Z117)=1,1,0),0)</f>
        <v>0</v>
      </c>
      <c r="O117" s="446">
        <f ca="1">IF(H117=0,0,IF(COUNTIF(Z$11:Z117,Z117)=1,1,0))</f>
        <v>0</v>
      </c>
      <c r="P117" s="448" t="str">
        <f t="shared" ca="1" si="205"/>
        <v>石川県</v>
      </c>
      <c r="Q117" s="89">
        <f t="shared" ca="1" si="206"/>
        <v>107</v>
      </c>
      <c r="R117" s="170" t="s">
        <v>459</v>
      </c>
      <c r="S117" s="357" t="str">
        <f t="shared" ca="1" si="207"/>
        <v/>
      </c>
      <c r="T117" s="357" t="str">
        <f t="shared" ca="1" si="208"/>
        <v/>
      </c>
      <c r="U117" s="58" t="str">
        <f t="shared" ca="1" si="209"/>
        <v/>
      </c>
      <c r="V117" s="58" t="str">
        <f t="shared" ca="1" si="210"/>
        <v/>
      </c>
      <c r="W117" s="920" t="str">
        <f t="shared" ca="1" si="211"/>
        <v/>
      </c>
      <c r="X117" s="369">
        <f ca="1">IFERROR(VLOOKUP(W117,'（様式１号）３整理番号表'!$B$4:$H$5,2,FALSE),0)</f>
        <v>0</v>
      </c>
      <c r="Y117" s="768" t="str" cm="1">
        <f t="array" aca="1" ref="Y117" ca="1">IF(AND(D117=0,F117=0),"",IF(COUNTIF(D$11:D117,D117)=1,1,IF(COUNTIFS(D$11:D117,D117,F$11:F117,F117)=1,INDEX((D$11:D117,F$11:F117,Y$11:Y117),MATCH(_xlfn.MAXIFS(F$11:F116,D$11:D116,D117),$F$11:F117,0),1,3)+1,INDEX((D$11:D117,F$11:F117,Y$11:Y117),MATCH(D117&amp;F117,D$11:D117&amp;F$11:F117,0),1,3))))</f>
        <v/>
      </c>
      <c r="Z117" s="40" t="str">
        <f t="shared" ca="1" si="212"/>
        <v/>
      </c>
      <c r="AA117" s="924" t="str">
        <f t="shared" ca="1" si="213"/>
        <v/>
      </c>
      <c r="AB117" s="93">
        <f ca="1">IFERROR(VLOOKUP(AA117,'（様式１号）３整理番号表'!$B$10:$H$16,2,FALSE),0)</f>
        <v>0</v>
      </c>
      <c r="AC117" s="924" t="str">
        <f t="shared" ca="1" si="214"/>
        <v/>
      </c>
      <c r="AD117" s="924" t="str">
        <f t="shared" ca="1" si="215"/>
        <v/>
      </c>
      <c r="AE117" s="93">
        <f ca="1">IFERROR(VLOOKUP(AD117,'（様式１号）３整理番号表'!$B$21:$H$22,2,FALSE),0)</f>
        <v>0</v>
      </c>
      <c r="AF117" s="924" t="str">
        <f t="shared" ca="1" si="216"/>
        <v/>
      </c>
      <c r="AG117" s="93">
        <f ca="1">IFERROR(VLOOKUP(AF117,'（様式１号）３整理番号表'!$B$26:$H$31,2,FALSE),0)</f>
        <v>0</v>
      </c>
      <c r="AH117" s="924" t="str">
        <f t="shared" ca="1" si="217"/>
        <v/>
      </c>
      <c r="AI117" s="93">
        <f ca="1">IFERROR(VLOOKUP(AH117,'（様式１号）３整理番号表'!$J$5:$N$59,2,FALSE),0)</f>
        <v>0</v>
      </c>
      <c r="AJ117" s="77" t="str">
        <f t="shared" ca="1" si="218"/>
        <v/>
      </c>
      <c r="AK117" s="93">
        <f ca="1">IFERROR(VLOOKUP(AJ117,'（様式１号）３整理番号表'!$P$5:$R$29,2,FALSE),0)</f>
        <v>0</v>
      </c>
      <c r="AL117" s="921" t="str">
        <f t="shared" ca="1" si="219"/>
        <v/>
      </c>
      <c r="AM117" s="921" t="str">
        <f t="shared" ca="1" si="220"/>
        <v/>
      </c>
      <c r="AN117" s="921"/>
      <c r="AO117" s="77" t="str">
        <f t="shared" ca="1" si="221"/>
        <v/>
      </c>
      <c r="AP117" s="93">
        <f ca="1">IFERROR(VLOOKUP(AO117,'（様式１号）３整理番号表'!$P$5:$R$29,2,FALSE),0)</f>
        <v>0</v>
      </c>
      <c r="AQ117" s="924" t="str">
        <f t="shared" ca="1" si="222"/>
        <v/>
      </c>
      <c r="AR117" s="93">
        <f t="shared" ca="1" si="223"/>
        <v>0</v>
      </c>
      <c r="AS117" s="924" t="str">
        <f t="shared" ca="1" si="224"/>
        <v/>
      </c>
      <c r="AT117" s="40" t="str">
        <f t="shared" ca="1" si="225"/>
        <v/>
      </c>
      <c r="AU117" s="93" t="str">
        <f t="shared" ca="1" si="226"/>
        <v/>
      </c>
      <c r="AV117" s="923" t="str">
        <f t="shared" ca="1" si="227"/>
        <v/>
      </c>
      <c r="AW117" s="926" t="str">
        <f t="shared" ca="1" si="228"/>
        <v/>
      </c>
      <c r="AX117" s="925" t="str">
        <f t="shared" ca="1" si="229"/>
        <v/>
      </c>
      <c r="AY117" s="925" t="str">
        <f t="shared" ca="1" si="229"/>
        <v/>
      </c>
      <c r="AZ117" s="925" t="str">
        <f t="shared" ca="1" si="229"/>
        <v/>
      </c>
      <c r="BA117" s="925" t="str">
        <f t="shared" ca="1" si="229"/>
        <v/>
      </c>
      <c r="BB117" s="925" t="str">
        <f t="shared" ca="1" si="230"/>
        <v/>
      </c>
      <c r="BC117" s="925" t="str">
        <f t="shared" ca="1" si="231"/>
        <v/>
      </c>
      <c r="BD117" s="925" t="str">
        <f t="shared" ca="1" si="231"/>
        <v/>
      </c>
      <c r="BE117" s="925" t="str">
        <f t="shared" ca="1" si="231"/>
        <v/>
      </c>
      <c r="BF117" s="77" t="str">
        <f t="shared" ca="1" si="232"/>
        <v/>
      </c>
      <c r="BG117" s="924" t="str">
        <f t="shared" ca="1" si="233"/>
        <v/>
      </c>
      <c r="BH117" s="94">
        <f ca="1">IF(BF117&lt;&gt;"",INDEX('（様式１号）３整理番号表'!$AB$7:$AQ$12,MATCH(BF117,'（様式１号）３整理番号表'!$AA$7:$AA$12,0),MATCH(BG117,'（様式１号）３整理番号表'!$AB$6:$AQ$6,0)),0)</f>
        <v>0</v>
      </c>
      <c r="BI117" s="921" t="str">
        <f t="shared" ca="1" si="234"/>
        <v/>
      </c>
      <c r="BJ117" s="922" t="str">
        <f t="shared" ca="1" si="235"/>
        <v/>
      </c>
      <c r="BK117" s="926" t="str">
        <f t="shared" ca="1" si="236"/>
        <v/>
      </c>
      <c r="BL117" s="922" t="str">
        <f t="shared" ca="1" si="237"/>
        <v/>
      </c>
      <c r="BM117" s="79" t="str">
        <f t="shared" ca="1" si="238"/>
        <v/>
      </c>
      <c r="BN117" s="82" t="str">
        <f t="shared" ca="1" si="239"/>
        <v/>
      </c>
      <c r="BO117" s="83" t="str">
        <f t="shared" ca="1" si="240"/>
        <v/>
      </c>
      <c r="BP117" s="84" t="str">
        <f t="shared" ca="1" si="241"/>
        <v/>
      </c>
      <c r="BQ117" s="82" t="str">
        <f t="shared" ca="1" si="242"/>
        <v/>
      </c>
      <c r="BR117" s="97" t="str">
        <f t="shared" ca="1" si="243"/>
        <v/>
      </c>
      <c r="BS117" s="95" t="str">
        <f t="shared" ca="1" si="244"/>
        <v/>
      </c>
      <c r="BT117" s="184" t="str">
        <f t="shared" ca="1" si="245"/>
        <v/>
      </c>
      <c r="BU117" s="611" t="str">
        <f t="shared" ca="1" si="246"/>
        <v/>
      </c>
      <c r="BV117" s="77" t="str">
        <f t="shared" ca="1" si="247"/>
        <v/>
      </c>
      <c r="BW117" s="85" t="str">
        <f t="shared" ca="1" si="248"/>
        <v/>
      </c>
      <c r="BX117" s="86" t="str">
        <f t="shared" ca="1" si="249"/>
        <v/>
      </c>
      <c r="BY117" s="231">
        <f ca="1">IF('ポイント要件確認等（個別表）'!AD117=1,ROUNDDOWN('ポイント要件確認等（個別表）'!AV117,-3),IF('ポイント要件確認等（個別表）'!AD117=2,ROUNDDOWN('ポイント要件確認等（個別表）'!BH117,-3),IF('ポイント要件確認等（個別表）'!AD117=3,ROUNDDOWN('ポイント要件確認等（個別表）'!BT117,-3),0)))</f>
        <v>0</v>
      </c>
      <c r="BZ117" s="86" t="str">
        <f t="shared" ca="1" si="250"/>
        <v/>
      </c>
      <c r="CA117" s="232" t="str">
        <f t="shared" ca="1" si="251"/>
        <v/>
      </c>
      <c r="CB117" s="232">
        <f t="shared" ca="1" si="252"/>
        <v>0</v>
      </c>
      <c r="CC117" s="86" t="str">
        <f t="shared" ca="1" si="253"/>
        <v/>
      </c>
      <c r="CD117" s="86" t="str">
        <f t="shared" ca="1" si="254"/>
        <v/>
      </c>
      <c r="CE117" s="609"/>
      <c r="CF117" s="86" t="str">
        <f t="shared" ca="1" si="255"/>
        <v/>
      </c>
      <c r="CG117" s="185" t="str">
        <f t="shared" ca="1" si="256"/>
        <v/>
      </c>
      <c r="CH117" s="246" t="str">
        <f t="shared" ca="1" si="257"/>
        <v>含税額</v>
      </c>
      <c r="CI117" s="247" t="str">
        <f t="shared" ca="1" si="258"/>
        <v/>
      </c>
      <c r="CJ117" s="87" t="str">
        <f ca="1">IFERROR(IF(INDIRECT("'("&amp;'２個別表'!EO117&amp;")'!AR"&amp;84+EP117)&lt;&gt;1,"",1),"")</f>
        <v/>
      </c>
      <c r="CK117" s="244" t="str">
        <f t="shared" ca="1" si="259"/>
        <v/>
      </c>
      <c r="CL117" s="235" t="str">
        <f t="shared" ca="1" si="260"/>
        <v/>
      </c>
      <c r="CM117" s="239" t="str">
        <f t="shared" ca="1" si="261"/>
        <v/>
      </c>
      <c r="CN117" s="77" t="str">
        <f t="shared" ca="1" si="262"/>
        <v/>
      </c>
      <c r="CO117" s="93" t="str">
        <f ca="1">IFERROR(VLOOKUP(CN117,'（様式１号）３整理番号表'!$T$5:$V$15,2,FALSE),"")</f>
        <v/>
      </c>
      <c r="CP117" s="924" t="str">
        <f t="shared" ca="1" si="263"/>
        <v/>
      </c>
      <c r="CQ117" s="93" t="str">
        <f ca="1">IFERROR(VLOOKUP(CP117,'（様式１号）３整理番号表'!$T$19:$V$24,2,FALSE),"")</f>
        <v/>
      </c>
      <c r="CR117" s="924" t="str">
        <f ca="1">IFERROR(IF(INDIRECT("'("&amp;'２個別表'!EO117&amp;")'!AV"&amp;84+EP117)&lt;&gt;1,"",1),"")</f>
        <v/>
      </c>
      <c r="CS117" s="232">
        <f t="shared" ca="1" si="264"/>
        <v>0</v>
      </c>
      <c r="CT117" s="248">
        <f t="shared" ca="1" si="265"/>
        <v>0</v>
      </c>
      <c r="CU117" s="376" t="str">
        <f ca="1">IF(ER117="補強",IF(COUNTIFS($Z$11:Z117,Z117,$W$11:W117,1)=1,"１①",""),IF(COUNTIFS($Z$11:Z117,Z117,$W$11:W117,2)=1,"２①",""))</f>
        <v/>
      </c>
      <c r="CV117" s="57" t="str">
        <f t="shared" ca="1" si="266"/>
        <v/>
      </c>
      <c r="CW117" s="927" t="str">
        <f t="shared" ca="1" si="267"/>
        <v/>
      </c>
      <c r="CX117" s="256" t="str">
        <f t="shared" ca="1" si="268"/>
        <v/>
      </c>
      <c r="CY117" s="256" t="str">
        <f t="shared" ca="1" si="269"/>
        <v/>
      </c>
      <c r="CZ117" s="256" t="str">
        <f t="shared" ca="1" si="270"/>
        <v/>
      </c>
      <c r="DA117" s="256" t="str">
        <f t="shared" ca="1" si="271"/>
        <v/>
      </c>
      <c r="DB117" s="316" t="str">
        <f ca="1">IFERROR(VLOOKUP($CU117,'（様式１号）３整理番号表'!$Z$19:$AB$32,3,FALSE),"")</f>
        <v/>
      </c>
      <c r="DC117" s="259" t="str">
        <f t="shared" ca="1" si="272"/>
        <v>-</v>
      </c>
      <c r="DD117" s="618" t="str">
        <f t="shared" ca="1" si="273"/>
        <v/>
      </c>
      <c r="DE117" s="321" t="str">
        <f ca="1">IF(AND(AO117=18,AS117=1),IF(COUNTIFS($Y$11:Y117,Y117,$AS$11:AS117,1)=1,"２②",""),IF($CU117="１①",INDEX(INDIRECT("'("&amp;$EO117&amp;")'!AR116:BB116"),1,MATCH(INDIRECT("'("&amp;$EO117&amp;")'!C118"),INDIRECT("'("&amp;$EO117&amp;")'!AR119:BB119"),0)),""))</f>
        <v/>
      </c>
      <c r="DF117" s="324" t="str">
        <f t="shared" ca="1" si="274"/>
        <v/>
      </c>
      <c r="DG117" s="313" t="str">
        <f t="shared" ca="1" si="275"/>
        <v/>
      </c>
      <c r="DH117" s="313" t="str">
        <f t="shared" ca="1" si="276"/>
        <v/>
      </c>
      <c r="DI117" s="313" t="str">
        <f t="shared" ca="1" si="277"/>
        <v/>
      </c>
      <c r="DJ117" s="313" t="str">
        <f t="shared" ca="1" si="278"/>
        <v/>
      </c>
      <c r="DK117" s="328" t="str">
        <f t="shared" ca="1" si="279"/>
        <v/>
      </c>
      <c r="DL117" s="334" t="str">
        <f t="shared" ca="1" si="280"/>
        <v/>
      </c>
      <c r="DM117" s="915" t="str">
        <f t="shared" ca="1" si="281"/>
        <v/>
      </c>
      <c r="DN117" s="15"/>
      <c r="DO117" s="324"/>
      <c r="DP117" s="16"/>
      <c r="DQ117" s="16"/>
      <c r="DR117" s="16"/>
      <c r="DS117" s="16"/>
      <c r="DT117" s="318" t="str">
        <f>IFERROR(VLOOKUP($DN117,'（様式１号）３整理番号表'!$Z$19:$AB$32,3,FALSE),"")</f>
        <v/>
      </c>
      <c r="DU117" s="259" t="str">
        <f t="shared" si="282"/>
        <v/>
      </c>
      <c r="DV117" s="14"/>
      <c r="DW117" s="17" t="str">
        <f t="shared" ca="1" si="283"/>
        <v/>
      </c>
      <c r="DX117" s="88" t="str">
        <f t="shared" ca="1" si="301"/>
        <v/>
      </c>
      <c r="DZ117" s="339">
        <f t="shared" ca="1" si="305"/>
        <v>0</v>
      </c>
      <c r="EA117" s="339">
        <f t="shared" ca="1" si="305"/>
        <v>0</v>
      </c>
      <c r="EB117" s="339">
        <f t="shared" ca="1" si="305"/>
        <v>0</v>
      </c>
      <c r="EC117" s="339">
        <f t="shared" ca="1" si="305"/>
        <v>0</v>
      </c>
      <c r="ED117" s="339">
        <f t="shared" ca="1" si="305"/>
        <v>0</v>
      </c>
      <c r="EE117" s="339">
        <f t="shared" ca="1" si="305"/>
        <v>0</v>
      </c>
      <c r="EF117" s="339">
        <f t="shared" ca="1" si="305"/>
        <v>0</v>
      </c>
      <c r="EG117" s="339">
        <f t="shared" ca="1" si="305"/>
        <v>0</v>
      </c>
      <c r="EH117" s="339">
        <f t="shared" ca="1" si="305"/>
        <v>0</v>
      </c>
      <c r="EI117" s="339">
        <f t="shared" ca="1" si="305"/>
        <v>0</v>
      </c>
      <c r="EJ117" s="339">
        <f t="shared" ca="1" si="305"/>
        <v>0</v>
      </c>
      <c r="EK117" s="339">
        <f t="shared" ca="1" si="305"/>
        <v>0</v>
      </c>
      <c r="EL117" s="339">
        <f t="shared" ca="1" si="305"/>
        <v>0</v>
      </c>
      <c r="EM117" s="339">
        <f t="shared" ca="1" si="305"/>
        <v>0</v>
      </c>
      <c r="EO117" s="919" t="str">
        <f t="shared" ca="1" si="189"/>
        <v/>
      </c>
      <c r="EP117" s="919" t="str">
        <f t="shared" ca="1" si="285"/>
        <v/>
      </c>
      <c r="EQ117" s="919" t="str">
        <f t="shared" ca="1" si="286"/>
        <v/>
      </c>
      <c r="ER117" s="919" t="str">
        <f t="shared" ca="1" si="287"/>
        <v/>
      </c>
      <c r="ES117" s="919" t="str">
        <f ca="1">IFERROR(INDEX('郵便番号（石川県）'!$A$3:$F$2574,MATCH(INDIRECT("'("&amp;EO117&amp;")'!E7"),'郵便番号（石川県）'!$A$3:$A$2574,0),6),"")</f>
        <v/>
      </c>
      <c r="ET117" s="919" t="str">
        <f ca="1">IFERROR(INDEX('郵便番号（石川県）'!$A$3:$F$2574,MATCH(INDIRECT("'("&amp;$EO117&amp;")'!E7"),'郵便番号（石川県）'!$A$3:$A$2574,0),5),"")</f>
        <v/>
      </c>
      <c r="EU117" s="919" t="str">
        <f t="shared" ca="1" si="288"/>
        <v/>
      </c>
      <c r="EV117" s="919" t="str">
        <f t="shared" ca="1" si="289"/>
        <v/>
      </c>
      <c r="EW117" s="919" t="str">
        <f t="shared" ca="1" si="290"/>
        <v/>
      </c>
      <c r="EX117" s="919" t="str">
        <f t="shared" ca="1" si="291"/>
        <v/>
      </c>
      <c r="EY117" s="919" t="str">
        <f t="shared" ca="1" si="292"/>
        <v/>
      </c>
      <c r="EZ117" s="919" t="str">
        <f t="shared" ca="1" si="293"/>
        <v/>
      </c>
      <c r="FA117" s="919" t="str">
        <f t="shared" ca="1" si="294"/>
        <v/>
      </c>
      <c r="FB117" s="919" t="str">
        <f t="shared" ca="1" si="295"/>
        <v/>
      </c>
      <c r="FC117" s="919" t="str">
        <f t="shared" ca="1" si="296"/>
        <v/>
      </c>
      <c r="FD117" s="627" t="str">
        <f t="shared" ca="1" si="297"/>
        <v/>
      </c>
      <c r="FE117" s="630">
        <v>107</v>
      </c>
      <c r="FF117" s="299" t="str">
        <f t="shared" ca="1" si="298"/>
        <v/>
      </c>
      <c r="FG117" s="993" t="str">
        <f t="shared" ca="1" si="299"/>
        <v/>
      </c>
      <c r="FH117" s="919" t="str">
        <f t="shared" ca="1" si="300"/>
        <v/>
      </c>
      <c r="FI117" s="299">
        <f ca="1">COUNTIF($FH$11:FH117,"■")</f>
        <v>0</v>
      </c>
    </row>
    <row r="118" spans="1:165" ht="34.5" customHeight="1">
      <c r="A118" s="445">
        <f t="shared" ca="1" si="203"/>
        <v>0</v>
      </c>
      <c r="B118" s="446">
        <f>IF(R118&lt;&gt;"",IF(COUNTIF(R$11:R118,R118)=1,MAX(B$11:B117)+1,INDEX(B$11:B117,MATCH(R118,R$11:R117,0),1)),0)</f>
        <v>1</v>
      </c>
      <c r="C118" s="446">
        <f ca="1">IF(T118&lt;&gt;"",IF(COUNTIF(T$11:T118,T118)=1,MAX(C$11:C117)+1,INDEX(C$11:C117,MATCH(T118,T$11:T117,0),1)),0)</f>
        <v>0</v>
      </c>
      <c r="D118" s="446">
        <f ca="1">IF(U118&lt;&gt;"",IF(COUNTIF(U$11:U118,U118)=1,MAX(D$11:D117)+1,INDEX(D$11:D117,MATCH(U118,U$11:U117,0),1)),0)</f>
        <v>0</v>
      </c>
      <c r="E118" s="446">
        <f ca="1">IF(S118&lt;&gt;"",IF(COUNTIF(S$11:S118,S118)=1,MAX(E$11:E117)+1,INDEX(E$11:E117,MATCH(S118,S$11:S117,0),1)),0)</f>
        <v>0</v>
      </c>
      <c r="F118" s="446">
        <f ca="1">IF(Z118&lt;&gt;"",IF(COUNTIF(Z$11:Z118,Z118)=1,MAX(F$11:F117)+1,INDEX(F$11:F117,MATCH(Z118,Z$11:Z117,0),1)),0)</f>
        <v>0</v>
      </c>
      <c r="G118" s="447" cm="1">
        <f t="array" aca="1" ref="G118" ca="1">IF(Z118&lt;&gt;"",IF(COUNTIFS(Z$11:Z118,Z118,W$11:W118,W118)=1,MAX(G$11:G117)+1,INDEX(G$11:G117,MATCH(Z118&amp;W118,Z$11:Z117&amp;W$11:W118,0),1)),0)</f>
        <v>0</v>
      </c>
      <c r="H118" s="447">
        <f t="shared" ca="1" si="204"/>
        <v>0</v>
      </c>
      <c r="I118" s="447">
        <f ca="1">IF(T118="",0,IF(COUNTIF(T$11:T118,T118)=1,1,0))</f>
        <v>0</v>
      </c>
      <c r="J118" s="447">
        <f ca="1">IF(U118="",0,IF(COUNTIF(U$11:U118,U118)=1,1,0))</f>
        <v>0</v>
      </c>
      <c r="K118" s="447">
        <f ca="1">IF(S118="",0,IF(COUNTIF(S$11:S118,S118)=1,1,0))</f>
        <v>0</v>
      </c>
      <c r="L118" s="446">
        <f ca="1">IF(Z118="",0,IF(COUNTIF(Z$11:Z118,Z118)=1,1,0))</f>
        <v>0</v>
      </c>
      <c r="M118" s="767">
        <f ca="1">IF($W118=2,IF(COUNTIFS($W$11:$W118,2,$Z$11:$Z118,$Z118)=1,1,0),0)</f>
        <v>0</v>
      </c>
      <c r="N118" s="767">
        <f ca="1">IF($W118=1,IF(COUNTIFS($W$11:$W118,2,$Z$11:$Z118,$Z118)=1,1,0),0)</f>
        <v>0</v>
      </c>
      <c r="O118" s="446">
        <f ca="1">IF(H118=0,0,IF(COUNTIF(Z$11:Z118,Z118)=1,1,0))</f>
        <v>0</v>
      </c>
      <c r="P118" s="448" t="str">
        <f t="shared" ca="1" si="205"/>
        <v>石川県</v>
      </c>
      <c r="Q118" s="89">
        <f t="shared" ca="1" si="206"/>
        <v>108</v>
      </c>
      <c r="R118" s="170" t="s">
        <v>459</v>
      </c>
      <c r="S118" s="357" t="str">
        <f t="shared" ca="1" si="207"/>
        <v/>
      </c>
      <c r="T118" s="357" t="str">
        <f t="shared" ca="1" si="208"/>
        <v/>
      </c>
      <c r="U118" s="58" t="str">
        <f t="shared" ca="1" si="209"/>
        <v/>
      </c>
      <c r="V118" s="58" t="str">
        <f t="shared" ca="1" si="210"/>
        <v/>
      </c>
      <c r="W118" s="920" t="str">
        <f t="shared" ca="1" si="211"/>
        <v/>
      </c>
      <c r="X118" s="369">
        <f ca="1">IFERROR(VLOOKUP(W118,'（様式１号）３整理番号表'!$B$4:$H$5,2,FALSE),0)</f>
        <v>0</v>
      </c>
      <c r="Y118" s="768" t="str" cm="1">
        <f t="array" aca="1" ref="Y118" ca="1">IF(AND(D118=0,F118=0),"",IF(COUNTIF(D$11:D118,D118)=1,1,IF(COUNTIFS(D$11:D118,D118,F$11:F118,F118)=1,INDEX((D$11:D118,F$11:F118,Y$11:Y118),MATCH(_xlfn.MAXIFS(F$11:F117,D$11:D117,D118),$F$11:F118,0),1,3)+1,INDEX((D$11:D118,F$11:F118,Y$11:Y118),MATCH(D118&amp;F118,D$11:D118&amp;F$11:F118,0),1,3))))</f>
        <v/>
      </c>
      <c r="Z118" s="40" t="str">
        <f t="shared" ca="1" si="212"/>
        <v/>
      </c>
      <c r="AA118" s="924" t="str">
        <f t="shared" ca="1" si="213"/>
        <v/>
      </c>
      <c r="AB118" s="93">
        <f ca="1">IFERROR(VLOOKUP(AA118,'（様式１号）３整理番号表'!$B$10:$H$16,2,FALSE),0)</f>
        <v>0</v>
      </c>
      <c r="AC118" s="924" t="str">
        <f t="shared" ca="1" si="214"/>
        <v/>
      </c>
      <c r="AD118" s="924" t="str">
        <f t="shared" ca="1" si="215"/>
        <v/>
      </c>
      <c r="AE118" s="93">
        <f ca="1">IFERROR(VLOOKUP(AD118,'（様式１号）３整理番号表'!$B$21:$H$22,2,FALSE),0)</f>
        <v>0</v>
      </c>
      <c r="AF118" s="924" t="str">
        <f t="shared" ca="1" si="216"/>
        <v/>
      </c>
      <c r="AG118" s="93">
        <f ca="1">IFERROR(VLOOKUP(AF118,'（様式１号）３整理番号表'!$B$26:$H$31,2,FALSE),0)</f>
        <v>0</v>
      </c>
      <c r="AH118" s="924" t="str">
        <f t="shared" ca="1" si="217"/>
        <v/>
      </c>
      <c r="AI118" s="93">
        <f ca="1">IFERROR(VLOOKUP(AH118,'（様式１号）３整理番号表'!$J$5:$N$59,2,FALSE),0)</f>
        <v>0</v>
      </c>
      <c r="AJ118" s="77" t="str">
        <f t="shared" ca="1" si="218"/>
        <v/>
      </c>
      <c r="AK118" s="93">
        <f ca="1">IFERROR(VLOOKUP(AJ118,'（様式１号）３整理番号表'!$P$5:$R$29,2,FALSE),0)</f>
        <v>0</v>
      </c>
      <c r="AL118" s="921" t="str">
        <f t="shared" ca="1" si="219"/>
        <v/>
      </c>
      <c r="AM118" s="921" t="str">
        <f t="shared" ca="1" si="220"/>
        <v/>
      </c>
      <c r="AN118" s="921"/>
      <c r="AO118" s="77" t="str">
        <f t="shared" ca="1" si="221"/>
        <v/>
      </c>
      <c r="AP118" s="93">
        <f ca="1">IFERROR(VLOOKUP(AO118,'（様式１号）３整理番号表'!$P$5:$R$29,2,FALSE),0)</f>
        <v>0</v>
      </c>
      <c r="AQ118" s="924" t="str">
        <f t="shared" ca="1" si="222"/>
        <v/>
      </c>
      <c r="AR118" s="93">
        <f t="shared" ca="1" si="223"/>
        <v>0</v>
      </c>
      <c r="AS118" s="924" t="str">
        <f t="shared" ca="1" si="224"/>
        <v/>
      </c>
      <c r="AT118" s="40" t="str">
        <f t="shared" ca="1" si="225"/>
        <v/>
      </c>
      <c r="AU118" s="93" t="str">
        <f t="shared" ca="1" si="226"/>
        <v/>
      </c>
      <c r="AV118" s="923" t="str">
        <f t="shared" ca="1" si="227"/>
        <v/>
      </c>
      <c r="AW118" s="926" t="str">
        <f t="shared" ca="1" si="228"/>
        <v/>
      </c>
      <c r="AX118" s="925" t="str">
        <f t="shared" ca="1" si="229"/>
        <v/>
      </c>
      <c r="AY118" s="925" t="str">
        <f t="shared" ca="1" si="229"/>
        <v/>
      </c>
      <c r="AZ118" s="925" t="str">
        <f t="shared" ca="1" si="229"/>
        <v/>
      </c>
      <c r="BA118" s="925" t="str">
        <f t="shared" ca="1" si="229"/>
        <v/>
      </c>
      <c r="BB118" s="925" t="str">
        <f t="shared" ca="1" si="230"/>
        <v/>
      </c>
      <c r="BC118" s="925" t="str">
        <f t="shared" ca="1" si="231"/>
        <v/>
      </c>
      <c r="BD118" s="925" t="str">
        <f t="shared" ca="1" si="231"/>
        <v/>
      </c>
      <c r="BE118" s="925" t="str">
        <f t="shared" ca="1" si="231"/>
        <v/>
      </c>
      <c r="BF118" s="77" t="str">
        <f t="shared" ca="1" si="232"/>
        <v/>
      </c>
      <c r="BG118" s="924" t="str">
        <f t="shared" ca="1" si="233"/>
        <v/>
      </c>
      <c r="BH118" s="94">
        <f ca="1">IF(BF118&lt;&gt;"",INDEX('（様式１号）３整理番号表'!$AB$7:$AQ$12,MATCH(BF118,'（様式１号）３整理番号表'!$AA$7:$AA$12,0),MATCH(BG118,'（様式１号）３整理番号表'!$AB$6:$AQ$6,0)),0)</f>
        <v>0</v>
      </c>
      <c r="BI118" s="921" t="str">
        <f t="shared" ca="1" si="234"/>
        <v/>
      </c>
      <c r="BJ118" s="922" t="str">
        <f t="shared" ca="1" si="235"/>
        <v/>
      </c>
      <c r="BK118" s="926" t="str">
        <f t="shared" ca="1" si="236"/>
        <v/>
      </c>
      <c r="BL118" s="922" t="str">
        <f t="shared" ca="1" si="237"/>
        <v/>
      </c>
      <c r="BM118" s="79" t="str">
        <f t="shared" ca="1" si="238"/>
        <v/>
      </c>
      <c r="BN118" s="82" t="str">
        <f t="shared" ca="1" si="239"/>
        <v/>
      </c>
      <c r="BO118" s="83" t="str">
        <f t="shared" ca="1" si="240"/>
        <v/>
      </c>
      <c r="BP118" s="84" t="str">
        <f t="shared" ca="1" si="241"/>
        <v/>
      </c>
      <c r="BQ118" s="82" t="str">
        <f t="shared" ca="1" si="242"/>
        <v/>
      </c>
      <c r="BR118" s="97" t="str">
        <f t="shared" ca="1" si="243"/>
        <v/>
      </c>
      <c r="BS118" s="95" t="str">
        <f t="shared" ca="1" si="244"/>
        <v/>
      </c>
      <c r="BT118" s="184" t="str">
        <f t="shared" ca="1" si="245"/>
        <v/>
      </c>
      <c r="BU118" s="611" t="str">
        <f t="shared" ca="1" si="246"/>
        <v/>
      </c>
      <c r="BV118" s="77" t="str">
        <f t="shared" ca="1" si="247"/>
        <v/>
      </c>
      <c r="BW118" s="85" t="str">
        <f t="shared" ca="1" si="248"/>
        <v/>
      </c>
      <c r="BX118" s="86" t="str">
        <f t="shared" ca="1" si="249"/>
        <v/>
      </c>
      <c r="BY118" s="231">
        <f ca="1">IF('ポイント要件確認等（個別表）'!AD118=1,ROUNDDOWN('ポイント要件確認等（個別表）'!AV118,-3),IF('ポイント要件確認等（個別表）'!AD118=2,ROUNDDOWN('ポイント要件確認等（個別表）'!BH118,-3),IF('ポイント要件確認等（個別表）'!AD118=3,ROUNDDOWN('ポイント要件確認等（個別表）'!BT118,-3),0)))</f>
        <v>0</v>
      </c>
      <c r="BZ118" s="86" t="str">
        <f t="shared" ca="1" si="250"/>
        <v/>
      </c>
      <c r="CA118" s="232" t="str">
        <f t="shared" ca="1" si="251"/>
        <v/>
      </c>
      <c r="CB118" s="232">
        <f t="shared" ca="1" si="252"/>
        <v>0</v>
      </c>
      <c r="CC118" s="86" t="str">
        <f t="shared" ca="1" si="253"/>
        <v/>
      </c>
      <c r="CD118" s="86" t="str">
        <f t="shared" ca="1" si="254"/>
        <v/>
      </c>
      <c r="CE118" s="609"/>
      <c r="CF118" s="86" t="str">
        <f t="shared" ca="1" si="255"/>
        <v/>
      </c>
      <c r="CG118" s="185" t="str">
        <f t="shared" ca="1" si="256"/>
        <v/>
      </c>
      <c r="CH118" s="246" t="str">
        <f t="shared" ca="1" si="257"/>
        <v>含税額</v>
      </c>
      <c r="CI118" s="247" t="str">
        <f t="shared" ca="1" si="258"/>
        <v/>
      </c>
      <c r="CJ118" s="87" t="str">
        <f ca="1">IFERROR(IF(INDIRECT("'("&amp;'２個別表'!EO118&amp;")'!AR"&amp;84+EP118)&lt;&gt;1,"",1),"")</f>
        <v/>
      </c>
      <c r="CK118" s="244" t="str">
        <f t="shared" ca="1" si="259"/>
        <v/>
      </c>
      <c r="CL118" s="235" t="str">
        <f t="shared" ca="1" si="260"/>
        <v/>
      </c>
      <c r="CM118" s="239" t="str">
        <f t="shared" ca="1" si="261"/>
        <v/>
      </c>
      <c r="CN118" s="77" t="str">
        <f t="shared" ca="1" si="262"/>
        <v/>
      </c>
      <c r="CO118" s="93" t="str">
        <f ca="1">IFERROR(VLOOKUP(CN118,'（様式１号）３整理番号表'!$T$5:$V$15,2,FALSE),"")</f>
        <v/>
      </c>
      <c r="CP118" s="924" t="str">
        <f t="shared" ca="1" si="263"/>
        <v/>
      </c>
      <c r="CQ118" s="93" t="str">
        <f ca="1">IFERROR(VLOOKUP(CP118,'（様式１号）３整理番号表'!$T$19:$V$24,2,FALSE),"")</f>
        <v/>
      </c>
      <c r="CR118" s="924" t="str">
        <f ca="1">IFERROR(IF(INDIRECT("'("&amp;'２個別表'!EO118&amp;")'!AV"&amp;84+EP118)&lt;&gt;1,"",1),"")</f>
        <v/>
      </c>
      <c r="CS118" s="232">
        <f t="shared" ca="1" si="264"/>
        <v>0</v>
      </c>
      <c r="CT118" s="248">
        <f t="shared" ca="1" si="265"/>
        <v>0</v>
      </c>
      <c r="CU118" s="376" t="str">
        <f ca="1">IF(ER118="補強",IF(COUNTIFS($Z$11:Z118,Z118,$W$11:W118,1)=1,"１①",""),IF(COUNTIFS($Z$11:Z118,Z118,$W$11:W118,2)=1,"２①",""))</f>
        <v/>
      </c>
      <c r="CV118" s="57" t="str">
        <f t="shared" ca="1" si="266"/>
        <v/>
      </c>
      <c r="CW118" s="927" t="str">
        <f t="shared" ca="1" si="267"/>
        <v/>
      </c>
      <c r="CX118" s="256" t="str">
        <f t="shared" ca="1" si="268"/>
        <v/>
      </c>
      <c r="CY118" s="256" t="str">
        <f t="shared" ca="1" si="269"/>
        <v/>
      </c>
      <c r="CZ118" s="256" t="str">
        <f t="shared" ca="1" si="270"/>
        <v/>
      </c>
      <c r="DA118" s="256" t="str">
        <f t="shared" ca="1" si="271"/>
        <v/>
      </c>
      <c r="DB118" s="316" t="str">
        <f ca="1">IFERROR(VLOOKUP($CU118,'（様式１号）３整理番号表'!$Z$19:$AB$32,3,FALSE),"")</f>
        <v/>
      </c>
      <c r="DC118" s="259" t="str">
        <f t="shared" ca="1" si="272"/>
        <v>-</v>
      </c>
      <c r="DD118" s="618" t="str">
        <f t="shared" ca="1" si="273"/>
        <v/>
      </c>
      <c r="DE118" s="321" t="str">
        <f ca="1">IF(AND(AO118=18,AS118=1),IF(COUNTIFS($Y$11:Y118,Y118,$AS$11:AS118,1)=1,"２②",""),IF($CU118="１①",INDEX(INDIRECT("'("&amp;$EO118&amp;")'!AR116:BB116"),1,MATCH(INDIRECT("'("&amp;$EO118&amp;")'!C118"),INDIRECT("'("&amp;$EO118&amp;")'!AR119:BB119"),0)),""))</f>
        <v/>
      </c>
      <c r="DF118" s="324" t="str">
        <f t="shared" ca="1" si="274"/>
        <v/>
      </c>
      <c r="DG118" s="313" t="str">
        <f t="shared" ca="1" si="275"/>
        <v/>
      </c>
      <c r="DH118" s="313" t="str">
        <f t="shared" ca="1" si="276"/>
        <v/>
      </c>
      <c r="DI118" s="313" t="str">
        <f t="shared" ca="1" si="277"/>
        <v/>
      </c>
      <c r="DJ118" s="313" t="str">
        <f t="shared" ca="1" si="278"/>
        <v/>
      </c>
      <c r="DK118" s="328" t="str">
        <f t="shared" ca="1" si="279"/>
        <v/>
      </c>
      <c r="DL118" s="334" t="str">
        <f t="shared" ca="1" si="280"/>
        <v/>
      </c>
      <c r="DM118" s="915" t="str">
        <f t="shared" ca="1" si="281"/>
        <v/>
      </c>
      <c r="DN118" s="15"/>
      <c r="DO118" s="324"/>
      <c r="DP118" s="16"/>
      <c r="DQ118" s="16"/>
      <c r="DR118" s="16"/>
      <c r="DS118" s="16"/>
      <c r="DT118" s="318" t="str">
        <f>IFERROR(VLOOKUP($DN118,'（様式１号）３整理番号表'!$Z$19:$AB$32,3,FALSE),"")</f>
        <v/>
      </c>
      <c r="DU118" s="259" t="str">
        <f t="shared" si="282"/>
        <v/>
      </c>
      <c r="DV118" s="14"/>
      <c r="DW118" s="17" t="str">
        <f t="shared" ca="1" si="283"/>
        <v/>
      </c>
      <c r="DX118" s="88" t="str">
        <f t="shared" ca="1" si="301"/>
        <v/>
      </c>
      <c r="DZ118" s="339">
        <f t="shared" ca="1" si="305"/>
        <v>0</v>
      </c>
      <c r="EA118" s="339">
        <f t="shared" ca="1" si="305"/>
        <v>0</v>
      </c>
      <c r="EB118" s="339">
        <f t="shared" ca="1" si="305"/>
        <v>0</v>
      </c>
      <c r="EC118" s="339">
        <f t="shared" ca="1" si="305"/>
        <v>0</v>
      </c>
      <c r="ED118" s="339">
        <f t="shared" ca="1" si="305"/>
        <v>0</v>
      </c>
      <c r="EE118" s="339">
        <f t="shared" ca="1" si="305"/>
        <v>0</v>
      </c>
      <c r="EF118" s="339">
        <f t="shared" ca="1" si="305"/>
        <v>0</v>
      </c>
      <c r="EG118" s="339">
        <f t="shared" ca="1" si="305"/>
        <v>0</v>
      </c>
      <c r="EH118" s="339">
        <f t="shared" ca="1" si="305"/>
        <v>0</v>
      </c>
      <c r="EI118" s="339">
        <f t="shared" ca="1" si="305"/>
        <v>0</v>
      </c>
      <c r="EJ118" s="339">
        <f t="shared" ca="1" si="305"/>
        <v>0</v>
      </c>
      <c r="EK118" s="339">
        <f t="shared" ca="1" si="305"/>
        <v>0</v>
      </c>
      <c r="EL118" s="339">
        <f t="shared" ca="1" si="305"/>
        <v>0</v>
      </c>
      <c r="EM118" s="339">
        <f t="shared" ca="1" si="305"/>
        <v>0</v>
      </c>
      <c r="EO118" s="919" t="str">
        <f t="shared" ca="1" si="189"/>
        <v/>
      </c>
      <c r="EP118" s="919" t="str">
        <f t="shared" ca="1" si="285"/>
        <v/>
      </c>
      <c r="EQ118" s="919" t="str">
        <f t="shared" ca="1" si="286"/>
        <v/>
      </c>
      <c r="ER118" s="919" t="str">
        <f t="shared" ca="1" si="287"/>
        <v/>
      </c>
      <c r="ES118" s="919" t="str">
        <f ca="1">IFERROR(INDEX('郵便番号（石川県）'!$A$3:$F$2574,MATCH(INDIRECT("'("&amp;EO118&amp;")'!E7"),'郵便番号（石川県）'!$A$3:$A$2574,0),6),"")</f>
        <v/>
      </c>
      <c r="ET118" s="919" t="str">
        <f ca="1">IFERROR(INDEX('郵便番号（石川県）'!$A$3:$F$2574,MATCH(INDIRECT("'("&amp;$EO118&amp;")'!E7"),'郵便番号（石川県）'!$A$3:$A$2574,0),5),"")</f>
        <v/>
      </c>
      <c r="EU118" s="919" t="str">
        <f t="shared" ca="1" si="288"/>
        <v/>
      </c>
      <c r="EV118" s="919" t="str">
        <f t="shared" ca="1" si="289"/>
        <v/>
      </c>
      <c r="EW118" s="919" t="str">
        <f t="shared" ca="1" si="290"/>
        <v/>
      </c>
      <c r="EX118" s="919" t="str">
        <f t="shared" ca="1" si="291"/>
        <v/>
      </c>
      <c r="EY118" s="919" t="str">
        <f t="shared" ca="1" si="292"/>
        <v/>
      </c>
      <c r="EZ118" s="919" t="str">
        <f t="shared" ca="1" si="293"/>
        <v/>
      </c>
      <c r="FA118" s="919" t="str">
        <f t="shared" ca="1" si="294"/>
        <v/>
      </c>
      <c r="FB118" s="919" t="str">
        <f t="shared" ca="1" si="295"/>
        <v/>
      </c>
      <c r="FC118" s="919" t="str">
        <f t="shared" ca="1" si="296"/>
        <v/>
      </c>
      <c r="FD118" s="627" t="str">
        <f t="shared" ca="1" si="297"/>
        <v/>
      </c>
      <c r="FE118" s="630">
        <v>108</v>
      </c>
      <c r="FF118" s="299" t="str">
        <f t="shared" ca="1" si="298"/>
        <v/>
      </c>
      <c r="FG118" s="993" t="str">
        <f t="shared" ca="1" si="299"/>
        <v/>
      </c>
      <c r="FH118" s="919" t="str">
        <f t="shared" ca="1" si="300"/>
        <v/>
      </c>
      <c r="FI118" s="299">
        <f ca="1">COUNTIF($FH$11:FH118,"■")</f>
        <v>0</v>
      </c>
    </row>
    <row r="119" spans="1:165" ht="34.5" customHeight="1">
      <c r="A119" s="445">
        <f t="shared" ca="1" si="203"/>
        <v>0</v>
      </c>
      <c r="B119" s="446">
        <f>IF(R119&lt;&gt;"",IF(COUNTIF(R$11:R119,R119)=1,MAX(B$11:B118)+1,INDEX(B$11:B118,MATCH(R119,R$11:R118,0),1)),0)</f>
        <v>1</v>
      </c>
      <c r="C119" s="446">
        <f ca="1">IF(T119&lt;&gt;"",IF(COUNTIF(T$11:T119,T119)=1,MAX(C$11:C118)+1,INDEX(C$11:C118,MATCH(T119,T$11:T118,0),1)),0)</f>
        <v>0</v>
      </c>
      <c r="D119" s="446">
        <f ca="1">IF(U119&lt;&gt;"",IF(COUNTIF(U$11:U119,U119)=1,MAX(D$11:D118)+1,INDEX(D$11:D118,MATCH(U119,U$11:U118,0),1)),0)</f>
        <v>0</v>
      </c>
      <c r="E119" s="446">
        <f ca="1">IF(S119&lt;&gt;"",IF(COUNTIF(S$11:S119,S119)=1,MAX(E$11:E118)+1,INDEX(E$11:E118,MATCH(S119,S$11:S118,0),1)),0)</f>
        <v>0</v>
      </c>
      <c r="F119" s="446">
        <f ca="1">IF(Z119&lt;&gt;"",IF(COUNTIF(Z$11:Z119,Z119)=1,MAX(F$11:F118)+1,INDEX(F$11:F118,MATCH(Z119,Z$11:Z118,0),1)),0)</f>
        <v>0</v>
      </c>
      <c r="G119" s="447" cm="1">
        <f t="array" aca="1" ref="G119" ca="1">IF(Z119&lt;&gt;"",IF(COUNTIFS(Z$11:Z119,Z119,W$11:W119,W119)=1,MAX(G$11:G118)+1,INDEX(G$11:G118,MATCH(Z119&amp;W119,Z$11:Z118&amp;W$11:W119,0),1)),0)</f>
        <v>0</v>
      </c>
      <c r="H119" s="447">
        <f t="shared" ca="1" si="204"/>
        <v>0</v>
      </c>
      <c r="I119" s="447">
        <f ca="1">IF(T119="",0,IF(COUNTIF(T$11:T119,T119)=1,1,0))</f>
        <v>0</v>
      </c>
      <c r="J119" s="447">
        <f ca="1">IF(U119="",0,IF(COUNTIF(U$11:U119,U119)=1,1,0))</f>
        <v>0</v>
      </c>
      <c r="K119" s="447">
        <f ca="1">IF(S119="",0,IF(COUNTIF(S$11:S119,S119)=1,1,0))</f>
        <v>0</v>
      </c>
      <c r="L119" s="446">
        <f ca="1">IF(Z119="",0,IF(COUNTIF(Z$11:Z119,Z119)=1,1,0))</f>
        <v>0</v>
      </c>
      <c r="M119" s="767">
        <f ca="1">IF($W119=2,IF(COUNTIFS($W$11:$W119,2,$Z$11:$Z119,$Z119)=1,1,0),0)</f>
        <v>0</v>
      </c>
      <c r="N119" s="767">
        <f ca="1">IF($W119=1,IF(COUNTIFS($W$11:$W119,2,$Z$11:$Z119,$Z119)=1,1,0),0)</f>
        <v>0</v>
      </c>
      <c r="O119" s="446">
        <f ca="1">IF(H119=0,0,IF(COUNTIF(Z$11:Z119,Z119)=1,1,0))</f>
        <v>0</v>
      </c>
      <c r="P119" s="448" t="str">
        <f t="shared" ca="1" si="205"/>
        <v>石川県</v>
      </c>
      <c r="Q119" s="89">
        <f t="shared" ca="1" si="206"/>
        <v>109</v>
      </c>
      <c r="R119" s="170" t="s">
        <v>459</v>
      </c>
      <c r="S119" s="357" t="str">
        <f t="shared" ca="1" si="207"/>
        <v/>
      </c>
      <c r="T119" s="357" t="str">
        <f t="shared" ca="1" si="208"/>
        <v/>
      </c>
      <c r="U119" s="58" t="str">
        <f t="shared" ca="1" si="209"/>
        <v/>
      </c>
      <c r="V119" s="58" t="str">
        <f t="shared" ca="1" si="210"/>
        <v/>
      </c>
      <c r="W119" s="920" t="str">
        <f t="shared" ca="1" si="211"/>
        <v/>
      </c>
      <c r="X119" s="369">
        <f ca="1">IFERROR(VLOOKUP(W119,'（様式１号）３整理番号表'!$B$4:$H$5,2,FALSE),0)</f>
        <v>0</v>
      </c>
      <c r="Y119" s="768" t="str" cm="1">
        <f t="array" aca="1" ref="Y119" ca="1">IF(AND(D119=0,F119=0),"",IF(COUNTIF(D$11:D119,D119)=1,1,IF(COUNTIFS(D$11:D119,D119,F$11:F119,F119)=1,INDEX((D$11:D119,F$11:F119,Y$11:Y119),MATCH(_xlfn.MAXIFS(F$11:F118,D$11:D118,D119),$F$11:F119,0),1,3)+1,INDEX((D$11:D119,F$11:F119,Y$11:Y119),MATCH(D119&amp;F119,D$11:D119&amp;F$11:F119,0),1,3))))</f>
        <v/>
      </c>
      <c r="Z119" s="40" t="str">
        <f t="shared" ca="1" si="212"/>
        <v/>
      </c>
      <c r="AA119" s="924" t="str">
        <f t="shared" ca="1" si="213"/>
        <v/>
      </c>
      <c r="AB119" s="93">
        <f ca="1">IFERROR(VLOOKUP(AA119,'（様式１号）３整理番号表'!$B$10:$H$16,2,FALSE),0)</f>
        <v>0</v>
      </c>
      <c r="AC119" s="924" t="str">
        <f t="shared" ca="1" si="214"/>
        <v/>
      </c>
      <c r="AD119" s="924" t="str">
        <f t="shared" ca="1" si="215"/>
        <v/>
      </c>
      <c r="AE119" s="93">
        <f ca="1">IFERROR(VLOOKUP(AD119,'（様式１号）３整理番号表'!$B$21:$H$22,2,FALSE),0)</f>
        <v>0</v>
      </c>
      <c r="AF119" s="924" t="str">
        <f t="shared" ca="1" si="216"/>
        <v/>
      </c>
      <c r="AG119" s="93">
        <f ca="1">IFERROR(VLOOKUP(AF119,'（様式１号）３整理番号表'!$B$26:$H$31,2,FALSE),0)</f>
        <v>0</v>
      </c>
      <c r="AH119" s="924" t="str">
        <f t="shared" ca="1" si="217"/>
        <v/>
      </c>
      <c r="AI119" s="93">
        <f ca="1">IFERROR(VLOOKUP(AH119,'（様式１号）３整理番号表'!$J$5:$N$59,2,FALSE),0)</f>
        <v>0</v>
      </c>
      <c r="AJ119" s="77" t="str">
        <f t="shared" ca="1" si="218"/>
        <v/>
      </c>
      <c r="AK119" s="93">
        <f ca="1">IFERROR(VLOOKUP(AJ119,'（様式１号）３整理番号表'!$P$5:$R$29,2,FALSE),0)</f>
        <v>0</v>
      </c>
      <c r="AL119" s="921" t="str">
        <f t="shared" ca="1" si="219"/>
        <v/>
      </c>
      <c r="AM119" s="921" t="str">
        <f t="shared" ca="1" si="220"/>
        <v/>
      </c>
      <c r="AN119" s="921"/>
      <c r="AO119" s="77" t="str">
        <f t="shared" ca="1" si="221"/>
        <v/>
      </c>
      <c r="AP119" s="93">
        <f ca="1">IFERROR(VLOOKUP(AO119,'（様式１号）３整理番号表'!$P$5:$R$29,2,FALSE),0)</f>
        <v>0</v>
      </c>
      <c r="AQ119" s="924" t="str">
        <f t="shared" ca="1" si="222"/>
        <v/>
      </c>
      <c r="AR119" s="93">
        <f t="shared" ca="1" si="223"/>
        <v>0</v>
      </c>
      <c r="AS119" s="924" t="str">
        <f t="shared" ca="1" si="224"/>
        <v/>
      </c>
      <c r="AT119" s="40" t="str">
        <f t="shared" ca="1" si="225"/>
        <v/>
      </c>
      <c r="AU119" s="93" t="str">
        <f t="shared" ca="1" si="226"/>
        <v/>
      </c>
      <c r="AV119" s="923" t="str">
        <f t="shared" ca="1" si="227"/>
        <v/>
      </c>
      <c r="AW119" s="926" t="str">
        <f t="shared" ca="1" si="228"/>
        <v/>
      </c>
      <c r="AX119" s="925" t="str">
        <f t="shared" ca="1" si="229"/>
        <v/>
      </c>
      <c r="AY119" s="925" t="str">
        <f t="shared" ca="1" si="229"/>
        <v/>
      </c>
      <c r="AZ119" s="925" t="str">
        <f t="shared" ca="1" si="229"/>
        <v/>
      </c>
      <c r="BA119" s="925" t="str">
        <f t="shared" ca="1" si="229"/>
        <v/>
      </c>
      <c r="BB119" s="925" t="str">
        <f t="shared" ca="1" si="230"/>
        <v/>
      </c>
      <c r="BC119" s="925" t="str">
        <f t="shared" ca="1" si="231"/>
        <v/>
      </c>
      <c r="BD119" s="925" t="str">
        <f t="shared" ca="1" si="231"/>
        <v/>
      </c>
      <c r="BE119" s="925" t="str">
        <f t="shared" ca="1" si="231"/>
        <v/>
      </c>
      <c r="BF119" s="77" t="str">
        <f t="shared" ca="1" si="232"/>
        <v/>
      </c>
      <c r="BG119" s="924" t="str">
        <f t="shared" ca="1" si="233"/>
        <v/>
      </c>
      <c r="BH119" s="94">
        <f ca="1">IF(BF119&lt;&gt;"",INDEX('（様式１号）３整理番号表'!$AB$7:$AQ$12,MATCH(BF119,'（様式１号）３整理番号表'!$AA$7:$AA$12,0),MATCH(BG119,'（様式１号）３整理番号表'!$AB$6:$AQ$6,0)),0)</f>
        <v>0</v>
      </c>
      <c r="BI119" s="921" t="str">
        <f t="shared" ca="1" si="234"/>
        <v/>
      </c>
      <c r="BJ119" s="922" t="str">
        <f t="shared" ca="1" si="235"/>
        <v/>
      </c>
      <c r="BK119" s="926" t="str">
        <f t="shared" ca="1" si="236"/>
        <v/>
      </c>
      <c r="BL119" s="922" t="str">
        <f t="shared" ca="1" si="237"/>
        <v/>
      </c>
      <c r="BM119" s="79" t="str">
        <f t="shared" ca="1" si="238"/>
        <v/>
      </c>
      <c r="BN119" s="82" t="str">
        <f t="shared" ca="1" si="239"/>
        <v/>
      </c>
      <c r="BO119" s="83" t="str">
        <f t="shared" ca="1" si="240"/>
        <v/>
      </c>
      <c r="BP119" s="84" t="str">
        <f t="shared" ca="1" si="241"/>
        <v/>
      </c>
      <c r="BQ119" s="82" t="str">
        <f t="shared" ca="1" si="242"/>
        <v/>
      </c>
      <c r="BR119" s="97" t="str">
        <f t="shared" ca="1" si="243"/>
        <v/>
      </c>
      <c r="BS119" s="95" t="str">
        <f t="shared" ca="1" si="244"/>
        <v/>
      </c>
      <c r="BT119" s="184" t="str">
        <f t="shared" ca="1" si="245"/>
        <v/>
      </c>
      <c r="BU119" s="611" t="str">
        <f t="shared" ca="1" si="246"/>
        <v/>
      </c>
      <c r="BV119" s="77" t="str">
        <f t="shared" ca="1" si="247"/>
        <v/>
      </c>
      <c r="BW119" s="85" t="str">
        <f t="shared" ca="1" si="248"/>
        <v/>
      </c>
      <c r="BX119" s="86" t="str">
        <f t="shared" ca="1" si="249"/>
        <v/>
      </c>
      <c r="BY119" s="231">
        <f ca="1">IF('ポイント要件確認等（個別表）'!AD119=1,ROUNDDOWN('ポイント要件確認等（個別表）'!AV119,-3),IF('ポイント要件確認等（個別表）'!AD119=2,ROUNDDOWN('ポイント要件確認等（個別表）'!BH119,-3),IF('ポイント要件確認等（個別表）'!AD119=3,ROUNDDOWN('ポイント要件確認等（個別表）'!BT119,-3),0)))</f>
        <v>0</v>
      </c>
      <c r="BZ119" s="86" t="str">
        <f t="shared" ca="1" si="250"/>
        <v/>
      </c>
      <c r="CA119" s="232" t="str">
        <f t="shared" ca="1" si="251"/>
        <v/>
      </c>
      <c r="CB119" s="232">
        <f t="shared" ca="1" si="252"/>
        <v>0</v>
      </c>
      <c r="CC119" s="86" t="str">
        <f t="shared" ca="1" si="253"/>
        <v/>
      </c>
      <c r="CD119" s="86" t="str">
        <f t="shared" ca="1" si="254"/>
        <v/>
      </c>
      <c r="CE119" s="609"/>
      <c r="CF119" s="86" t="str">
        <f t="shared" ca="1" si="255"/>
        <v/>
      </c>
      <c r="CG119" s="185" t="str">
        <f t="shared" ca="1" si="256"/>
        <v/>
      </c>
      <c r="CH119" s="246" t="str">
        <f t="shared" ca="1" si="257"/>
        <v>含税額</v>
      </c>
      <c r="CI119" s="247" t="str">
        <f t="shared" ca="1" si="258"/>
        <v/>
      </c>
      <c r="CJ119" s="87" t="str">
        <f ca="1">IFERROR(IF(INDIRECT("'("&amp;'２個別表'!EO119&amp;")'!AR"&amp;84+EP119)&lt;&gt;1,"",1),"")</f>
        <v/>
      </c>
      <c r="CK119" s="244" t="str">
        <f t="shared" ca="1" si="259"/>
        <v/>
      </c>
      <c r="CL119" s="235" t="str">
        <f t="shared" ca="1" si="260"/>
        <v/>
      </c>
      <c r="CM119" s="239" t="str">
        <f t="shared" ca="1" si="261"/>
        <v/>
      </c>
      <c r="CN119" s="77" t="str">
        <f t="shared" ca="1" si="262"/>
        <v/>
      </c>
      <c r="CO119" s="93" t="str">
        <f ca="1">IFERROR(VLOOKUP(CN119,'（様式１号）３整理番号表'!$T$5:$V$15,2,FALSE),"")</f>
        <v/>
      </c>
      <c r="CP119" s="924" t="str">
        <f t="shared" ca="1" si="263"/>
        <v/>
      </c>
      <c r="CQ119" s="93" t="str">
        <f ca="1">IFERROR(VLOOKUP(CP119,'（様式１号）３整理番号表'!$T$19:$V$24,2,FALSE),"")</f>
        <v/>
      </c>
      <c r="CR119" s="924" t="str">
        <f ca="1">IFERROR(IF(INDIRECT("'("&amp;'２個別表'!EO119&amp;")'!AV"&amp;84+EP119)&lt;&gt;1,"",1),"")</f>
        <v/>
      </c>
      <c r="CS119" s="232">
        <f t="shared" ca="1" si="264"/>
        <v>0</v>
      </c>
      <c r="CT119" s="248">
        <f t="shared" ca="1" si="265"/>
        <v>0</v>
      </c>
      <c r="CU119" s="376" t="str">
        <f ca="1">IF(ER119="補強",IF(COUNTIFS($Z$11:Z119,Z119,$W$11:W119,1)=1,"１①",""),IF(COUNTIFS($Z$11:Z119,Z119,$W$11:W119,2)=1,"２①",""))</f>
        <v/>
      </c>
      <c r="CV119" s="57" t="str">
        <f t="shared" ca="1" si="266"/>
        <v/>
      </c>
      <c r="CW119" s="927" t="str">
        <f t="shared" ca="1" si="267"/>
        <v/>
      </c>
      <c r="CX119" s="256" t="str">
        <f t="shared" ca="1" si="268"/>
        <v/>
      </c>
      <c r="CY119" s="256" t="str">
        <f t="shared" ca="1" si="269"/>
        <v/>
      </c>
      <c r="CZ119" s="256" t="str">
        <f t="shared" ca="1" si="270"/>
        <v/>
      </c>
      <c r="DA119" s="256" t="str">
        <f t="shared" ca="1" si="271"/>
        <v/>
      </c>
      <c r="DB119" s="316" t="str">
        <f ca="1">IFERROR(VLOOKUP($CU119,'（様式１号）３整理番号表'!$Z$19:$AB$32,3,FALSE),"")</f>
        <v/>
      </c>
      <c r="DC119" s="259" t="str">
        <f t="shared" ca="1" si="272"/>
        <v>-</v>
      </c>
      <c r="DD119" s="618" t="str">
        <f t="shared" ca="1" si="273"/>
        <v/>
      </c>
      <c r="DE119" s="321" t="str">
        <f ca="1">IF(AND(AO119=18,AS119=1),IF(COUNTIFS($Y$11:Y119,Y119,$AS$11:AS119,1)=1,"２②",""),IF($CU119="１①",INDEX(INDIRECT("'("&amp;$EO119&amp;")'!AR116:BB116"),1,MATCH(INDIRECT("'("&amp;$EO119&amp;")'!C118"),INDIRECT("'("&amp;$EO119&amp;")'!AR119:BB119"),0)),""))</f>
        <v/>
      </c>
      <c r="DF119" s="324" t="str">
        <f t="shared" ca="1" si="274"/>
        <v/>
      </c>
      <c r="DG119" s="313" t="str">
        <f t="shared" ca="1" si="275"/>
        <v/>
      </c>
      <c r="DH119" s="313" t="str">
        <f t="shared" ca="1" si="276"/>
        <v/>
      </c>
      <c r="DI119" s="313" t="str">
        <f t="shared" ca="1" si="277"/>
        <v/>
      </c>
      <c r="DJ119" s="313" t="str">
        <f t="shared" ca="1" si="278"/>
        <v/>
      </c>
      <c r="DK119" s="328" t="str">
        <f t="shared" ca="1" si="279"/>
        <v/>
      </c>
      <c r="DL119" s="334" t="str">
        <f t="shared" ca="1" si="280"/>
        <v/>
      </c>
      <c r="DM119" s="915" t="str">
        <f t="shared" ca="1" si="281"/>
        <v/>
      </c>
      <c r="DN119" s="15"/>
      <c r="DO119" s="324"/>
      <c r="DP119" s="16"/>
      <c r="DQ119" s="16"/>
      <c r="DR119" s="16"/>
      <c r="DS119" s="16"/>
      <c r="DT119" s="318" t="str">
        <f>IFERROR(VLOOKUP($DN119,'（様式１号）３整理番号表'!$Z$19:$AB$32,3,FALSE),"")</f>
        <v/>
      </c>
      <c r="DU119" s="259" t="str">
        <f t="shared" si="282"/>
        <v/>
      </c>
      <c r="DV119" s="14"/>
      <c r="DW119" s="17" t="str">
        <f t="shared" ca="1" si="283"/>
        <v/>
      </c>
      <c r="DX119" s="88" t="str">
        <f t="shared" ca="1" si="301"/>
        <v/>
      </c>
      <c r="DZ119" s="339">
        <f t="shared" ca="1" si="305"/>
        <v>0</v>
      </c>
      <c r="EA119" s="339">
        <f t="shared" ca="1" si="305"/>
        <v>0</v>
      </c>
      <c r="EB119" s="339">
        <f t="shared" ca="1" si="305"/>
        <v>0</v>
      </c>
      <c r="EC119" s="339">
        <f t="shared" ca="1" si="305"/>
        <v>0</v>
      </c>
      <c r="ED119" s="339">
        <f t="shared" ca="1" si="305"/>
        <v>0</v>
      </c>
      <c r="EE119" s="339">
        <f t="shared" ca="1" si="305"/>
        <v>0</v>
      </c>
      <c r="EF119" s="339">
        <f t="shared" ca="1" si="305"/>
        <v>0</v>
      </c>
      <c r="EG119" s="339">
        <f t="shared" ca="1" si="305"/>
        <v>0</v>
      </c>
      <c r="EH119" s="339">
        <f t="shared" ca="1" si="305"/>
        <v>0</v>
      </c>
      <c r="EI119" s="339">
        <f t="shared" ca="1" si="305"/>
        <v>0</v>
      </c>
      <c r="EJ119" s="339">
        <f t="shared" ca="1" si="305"/>
        <v>0</v>
      </c>
      <c r="EK119" s="339">
        <f t="shared" ca="1" si="305"/>
        <v>0</v>
      </c>
      <c r="EL119" s="339">
        <f t="shared" ca="1" si="305"/>
        <v>0</v>
      </c>
      <c r="EM119" s="339">
        <f t="shared" ca="1" si="305"/>
        <v>0</v>
      </c>
      <c r="EO119" s="919" t="str">
        <f t="shared" ca="1" si="189"/>
        <v/>
      </c>
      <c r="EP119" s="919" t="str">
        <f t="shared" ca="1" si="285"/>
        <v/>
      </c>
      <c r="EQ119" s="919" t="str">
        <f t="shared" ca="1" si="286"/>
        <v/>
      </c>
      <c r="ER119" s="919" t="str">
        <f t="shared" ca="1" si="287"/>
        <v/>
      </c>
      <c r="ES119" s="919" t="str">
        <f ca="1">IFERROR(INDEX('郵便番号（石川県）'!$A$3:$F$2574,MATCH(INDIRECT("'("&amp;EO119&amp;")'!E7"),'郵便番号（石川県）'!$A$3:$A$2574,0),6),"")</f>
        <v/>
      </c>
      <c r="ET119" s="919" t="str">
        <f ca="1">IFERROR(INDEX('郵便番号（石川県）'!$A$3:$F$2574,MATCH(INDIRECT("'("&amp;$EO119&amp;")'!E7"),'郵便番号（石川県）'!$A$3:$A$2574,0),5),"")</f>
        <v/>
      </c>
      <c r="EU119" s="919" t="str">
        <f t="shared" ca="1" si="288"/>
        <v/>
      </c>
      <c r="EV119" s="919" t="str">
        <f t="shared" ca="1" si="289"/>
        <v/>
      </c>
      <c r="EW119" s="919" t="str">
        <f t="shared" ca="1" si="290"/>
        <v/>
      </c>
      <c r="EX119" s="919" t="str">
        <f t="shared" ca="1" si="291"/>
        <v/>
      </c>
      <c r="EY119" s="919" t="str">
        <f t="shared" ca="1" si="292"/>
        <v/>
      </c>
      <c r="EZ119" s="919" t="str">
        <f t="shared" ca="1" si="293"/>
        <v/>
      </c>
      <c r="FA119" s="919" t="str">
        <f t="shared" ca="1" si="294"/>
        <v/>
      </c>
      <c r="FB119" s="919" t="str">
        <f t="shared" ca="1" si="295"/>
        <v/>
      </c>
      <c r="FC119" s="919" t="str">
        <f t="shared" ca="1" si="296"/>
        <v/>
      </c>
      <c r="FD119" s="627" t="str">
        <f t="shared" ca="1" si="297"/>
        <v/>
      </c>
      <c r="FE119" s="630">
        <v>109</v>
      </c>
      <c r="FF119" s="299" t="str">
        <f t="shared" ca="1" si="298"/>
        <v/>
      </c>
      <c r="FG119" s="993" t="str">
        <f t="shared" ca="1" si="299"/>
        <v/>
      </c>
      <c r="FH119" s="919" t="str">
        <f t="shared" ca="1" si="300"/>
        <v/>
      </c>
      <c r="FI119" s="299">
        <f ca="1">COUNTIF($FH$11:FH119,"■")</f>
        <v>0</v>
      </c>
    </row>
    <row r="120" spans="1:165" ht="34.5" customHeight="1">
      <c r="A120" s="445">
        <f t="shared" ca="1" si="203"/>
        <v>0</v>
      </c>
      <c r="B120" s="446">
        <f>IF(R120&lt;&gt;"",IF(COUNTIF(R$11:R120,R120)=1,MAX(B$11:B119)+1,INDEX(B$11:B119,MATCH(R120,R$11:R119,0),1)),0)</f>
        <v>1</v>
      </c>
      <c r="C120" s="446">
        <f ca="1">IF(T120&lt;&gt;"",IF(COUNTIF(T$11:T120,T120)=1,MAX(C$11:C119)+1,INDEX(C$11:C119,MATCH(T120,T$11:T119,0),1)),0)</f>
        <v>0</v>
      </c>
      <c r="D120" s="446">
        <f ca="1">IF(U120&lt;&gt;"",IF(COUNTIF(U$11:U120,U120)=1,MAX(D$11:D119)+1,INDEX(D$11:D119,MATCH(U120,U$11:U119,0),1)),0)</f>
        <v>0</v>
      </c>
      <c r="E120" s="446">
        <f ca="1">IF(S120&lt;&gt;"",IF(COUNTIF(S$11:S120,S120)=1,MAX(E$11:E119)+1,INDEX(E$11:E119,MATCH(S120,S$11:S119,0),1)),0)</f>
        <v>0</v>
      </c>
      <c r="F120" s="446">
        <f ca="1">IF(Z120&lt;&gt;"",IF(COUNTIF(Z$11:Z120,Z120)=1,MAX(F$11:F119)+1,INDEX(F$11:F119,MATCH(Z120,Z$11:Z119,0),1)),0)</f>
        <v>0</v>
      </c>
      <c r="G120" s="447" cm="1">
        <f t="array" aca="1" ref="G120" ca="1">IF(Z120&lt;&gt;"",IF(COUNTIFS(Z$11:Z120,Z120,W$11:W120,W120)=1,MAX(G$11:G119)+1,INDEX(G$11:G119,MATCH(Z120&amp;W120,Z$11:Z119&amp;W$11:W120,0),1)),0)</f>
        <v>0</v>
      </c>
      <c r="H120" s="447">
        <f t="shared" ca="1" si="204"/>
        <v>0</v>
      </c>
      <c r="I120" s="447">
        <f ca="1">IF(T120="",0,IF(COUNTIF(T$11:T120,T120)=1,1,0))</f>
        <v>0</v>
      </c>
      <c r="J120" s="447">
        <f ca="1">IF(U120="",0,IF(COUNTIF(U$11:U120,U120)=1,1,0))</f>
        <v>0</v>
      </c>
      <c r="K120" s="447">
        <f ca="1">IF(S120="",0,IF(COUNTIF(S$11:S120,S120)=1,1,0))</f>
        <v>0</v>
      </c>
      <c r="L120" s="446">
        <f ca="1">IF(Z120="",0,IF(COUNTIF(Z$11:Z120,Z120)=1,1,0))</f>
        <v>0</v>
      </c>
      <c r="M120" s="767">
        <f ca="1">IF($W120=2,IF(COUNTIFS($W$11:$W120,2,$Z$11:$Z120,$Z120)=1,1,0),0)</f>
        <v>0</v>
      </c>
      <c r="N120" s="767">
        <f ca="1">IF($W120=1,IF(COUNTIFS($W$11:$W120,2,$Z$11:$Z120,$Z120)=1,1,0),0)</f>
        <v>0</v>
      </c>
      <c r="O120" s="446">
        <f ca="1">IF(H120=0,0,IF(COUNTIF(Z$11:Z120,Z120)=1,1,0))</f>
        <v>0</v>
      </c>
      <c r="P120" s="448" t="str">
        <f t="shared" ca="1" si="205"/>
        <v>石川県</v>
      </c>
      <c r="Q120" s="89">
        <f t="shared" ca="1" si="206"/>
        <v>110</v>
      </c>
      <c r="R120" s="170" t="s">
        <v>459</v>
      </c>
      <c r="S120" s="357" t="str">
        <f t="shared" ca="1" si="207"/>
        <v/>
      </c>
      <c r="T120" s="357" t="str">
        <f t="shared" ca="1" si="208"/>
        <v/>
      </c>
      <c r="U120" s="58" t="str">
        <f t="shared" ca="1" si="209"/>
        <v/>
      </c>
      <c r="V120" s="58" t="str">
        <f t="shared" ca="1" si="210"/>
        <v/>
      </c>
      <c r="W120" s="920" t="str">
        <f t="shared" ca="1" si="211"/>
        <v/>
      </c>
      <c r="X120" s="369">
        <f ca="1">IFERROR(VLOOKUP(W120,'（様式１号）３整理番号表'!$B$4:$H$5,2,FALSE),0)</f>
        <v>0</v>
      </c>
      <c r="Y120" s="768" t="str" cm="1">
        <f t="array" aca="1" ref="Y120" ca="1">IF(AND(D120=0,F120=0),"",IF(COUNTIF(D$11:D120,D120)=1,1,IF(COUNTIFS(D$11:D120,D120,F$11:F120,F120)=1,INDEX((D$11:D120,F$11:F120,Y$11:Y120),MATCH(_xlfn.MAXIFS(F$11:F119,D$11:D119,D120),$F$11:F120,0),1,3)+1,INDEX((D$11:D120,F$11:F120,Y$11:Y120),MATCH(D120&amp;F120,D$11:D120&amp;F$11:F120,0),1,3))))</f>
        <v/>
      </c>
      <c r="Z120" s="40" t="str">
        <f t="shared" ca="1" si="212"/>
        <v/>
      </c>
      <c r="AA120" s="924" t="str">
        <f t="shared" ca="1" si="213"/>
        <v/>
      </c>
      <c r="AB120" s="93">
        <f ca="1">IFERROR(VLOOKUP(AA120,'（様式１号）３整理番号表'!$B$10:$H$16,2,FALSE),0)</f>
        <v>0</v>
      </c>
      <c r="AC120" s="924" t="str">
        <f t="shared" ca="1" si="214"/>
        <v/>
      </c>
      <c r="AD120" s="924" t="str">
        <f t="shared" ca="1" si="215"/>
        <v/>
      </c>
      <c r="AE120" s="93">
        <f ca="1">IFERROR(VLOOKUP(AD120,'（様式１号）３整理番号表'!$B$21:$H$22,2,FALSE),0)</f>
        <v>0</v>
      </c>
      <c r="AF120" s="924" t="str">
        <f t="shared" ca="1" si="216"/>
        <v/>
      </c>
      <c r="AG120" s="93">
        <f ca="1">IFERROR(VLOOKUP(AF120,'（様式１号）３整理番号表'!$B$26:$H$31,2,FALSE),0)</f>
        <v>0</v>
      </c>
      <c r="AH120" s="924" t="str">
        <f t="shared" ca="1" si="217"/>
        <v/>
      </c>
      <c r="AI120" s="93">
        <f ca="1">IFERROR(VLOOKUP(AH120,'（様式１号）３整理番号表'!$J$5:$N$59,2,FALSE),0)</f>
        <v>0</v>
      </c>
      <c r="AJ120" s="77" t="str">
        <f t="shared" ca="1" si="218"/>
        <v/>
      </c>
      <c r="AK120" s="93">
        <f ca="1">IFERROR(VLOOKUP(AJ120,'（様式１号）３整理番号表'!$P$5:$R$29,2,FALSE),0)</f>
        <v>0</v>
      </c>
      <c r="AL120" s="921" t="str">
        <f t="shared" ca="1" si="219"/>
        <v/>
      </c>
      <c r="AM120" s="921" t="str">
        <f t="shared" ca="1" si="220"/>
        <v/>
      </c>
      <c r="AN120" s="921"/>
      <c r="AO120" s="77" t="str">
        <f t="shared" ca="1" si="221"/>
        <v/>
      </c>
      <c r="AP120" s="93">
        <f ca="1">IFERROR(VLOOKUP(AO120,'（様式１号）３整理番号表'!$P$5:$R$29,2,FALSE),0)</f>
        <v>0</v>
      </c>
      <c r="AQ120" s="924" t="str">
        <f t="shared" ca="1" si="222"/>
        <v/>
      </c>
      <c r="AR120" s="93">
        <f t="shared" ca="1" si="223"/>
        <v>0</v>
      </c>
      <c r="AS120" s="924" t="str">
        <f t="shared" ca="1" si="224"/>
        <v/>
      </c>
      <c r="AT120" s="40" t="str">
        <f t="shared" ca="1" si="225"/>
        <v/>
      </c>
      <c r="AU120" s="93" t="str">
        <f t="shared" ca="1" si="226"/>
        <v/>
      </c>
      <c r="AV120" s="923" t="str">
        <f t="shared" ca="1" si="227"/>
        <v/>
      </c>
      <c r="AW120" s="926" t="str">
        <f t="shared" ca="1" si="228"/>
        <v/>
      </c>
      <c r="AX120" s="925" t="str">
        <f t="shared" ca="1" si="229"/>
        <v/>
      </c>
      <c r="AY120" s="925" t="str">
        <f t="shared" ca="1" si="229"/>
        <v/>
      </c>
      <c r="AZ120" s="925" t="str">
        <f t="shared" ca="1" si="229"/>
        <v/>
      </c>
      <c r="BA120" s="925" t="str">
        <f t="shared" ca="1" si="229"/>
        <v/>
      </c>
      <c r="BB120" s="925" t="str">
        <f t="shared" ca="1" si="230"/>
        <v/>
      </c>
      <c r="BC120" s="925" t="str">
        <f t="shared" ca="1" si="231"/>
        <v/>
      </c>
      <c r="BD120" s="925" t="str">
        <f t="shared" ca="1" si="231"/>
        <v/>
      </c>
      <c r="BE120" s="925" t="str">
        <f t="shared" ca="1" si="231"/>
        <v/>
      </c>
      <c r="BF120" s="77" t="str">
        <f t="shared" ca="1" si="232"/>
        <v/>
      </c>
      <c r="BG120" s="924" t="str">
        <f t="shared" ca="1" si="233"/>
        <v/>
      </c>
      <c r="BH120" s="94">
        <f ca="1">IF(BF120&lt;&gt;"",INDEX('（様式１号）３整理番号表'!$AB$7:$AQ$12,MATCH(BF120,'（様式１号）３整理番号表'!$AA$7:$AA$12,0),MATCH(BG120,'（様式１号）３整理番号表'!$AB$6:$AQ$6,0)),0)</f>
        <v>0</v>
      </c>
      <c r="BI120" s="921" t="str">
        <f t="shared" ca="1" si="234"/>
        <v/>
      </c>
      <c r="BJ120" s="922" t="str">
        <f t="shared" ca="1" si="235"/>
        <v/>
      </c>
      <c r="BK120" s="926" t="str">
        <f t="shared" ca="1" si="236"/>
        <v/>
      </c>
      <c r="BL120" s="922" t="str">
        <f t="shared" ca="1" si="237"/>
        <v/>
      </c>
      <c r="BM120" s="79" t="str">
        <f t="shared" ca="1" si="238"/>
        <v/>
      </c>
      <c r="BN120" s="82" t="str">
        <f t="shared" ca="1" si="239"/>
        <v/>
      </c>
      <c r="BO120" s="83" t="str">
        <f t="shared" ca="1" si="240"/>
        <v/>
      </c>
      <c r="BP120" s="84" t="str">
        <f t="shared" ca="1" si="241"/>
        <v/>
      </c>
      <c r="BQ120" s="82" t="str">
        <f t="shared" ca="1" si="242"/>
        <v/>
      </c>
      <c r="BR120" s="97" t="str">
        <f t="shared" ca="1" si="243"/>
        <v/>
      </c>
      <c r="BS120" s="95" t="str">
        <f t="shared" ca="1" si="244"/>
        <v/>
      </c>
      <c r="BT120" s="184" t="str">
        <f t="shared" ca="1" si="245"/>
        <v/>
      </c>
      <c r="BU120" s="611" t="str">
        <f t="shared" ca="1" si="246"/>
        <v/>
      </c>
      <c r="BV120" s="77" t="str">
        <f t="shared" ca="1" si="247"/>
        <v/>
      </c>
      <c r="BW120" s="85" t="str">
        <f t="shared" ca="1" si="248"/>
        <v/>
      </c>
      <c r="BX120" s="86" t="str">
        <f t="shared" ca="1" si="249"/>
        <v/>
      </c>
      <c r="BY120" s="231">
        <f ca="1">IF('ポイント要件確認等（個別表）'!AD120=1,ROUNDDOWN('ポイント要件確認等（個別表）'!AV120,-3),IF('ポイント要件確認等（個別表）'!AD120=2,ROUNDDOWN('ポイント要件確認等（個別表）'!BH120,-3),IF('ポイント要件確認等（個別表）'!AD120=3,ROUNDDOWN('ポイント要件確認等（個別表）'!BT120,-3),0)))</f>
        <v>0</v>
      </c>
      <c r="BZ120" s="86" t="str">
        <f t="shared" ca="1" si="250"/>
        <v/>
      </c>
      <c r="CA120" s="232" t="str">
        <f t="shared" ca="1" si="251"/>
        <v/>
      </c>
      <c r="CB120" s="232">
        <f t="shared" ca="1" si="252"/>
        <v>0</v>
      </c>
      <c r="CC120" s="86" t="str">
        <f t="shared" ca="1" si="253"/>
        <v/>
      </c>
      <c r="CD120" s="86" t="str">
        <f t="shared" ca="1" si="254"/>
        <v/>
      </c>
      <c r="CE120" s="609"/>
      <c r="CF120" s="86" t="str">
        <f t="shared" ca="1" si="255"/>
        <v/>
      </c>
      <c r="CG120" s="185" t="str">
        <f t="shared" ca="1" si="256"/>
        <v/>
      </c>
      <c r="CH120" s="246" t="str">
        <f t="shared" ca="1" si="257"/>
        <v>含税額</v>
      </c>
      <c r="CI120" s="247" t="str">
        <f t="shared" ca="1" si="258"/>
        <v/>
      </c>
      <c r="CJ120" s="87" t="str">
        <f ca="1">IFERROR(IF(INDIRECT("'("&amp;'２個別表'!EO120&amp;")'!AR"&amp;84+EP120)&lt;&gt;1,"",1),"")</f>
        <v/>
      </c>
      <c r="CK120" s="244" t="str">
        <f t="shared" ca="1" si="259"/>
        <v/>
      </c>
      <c r="CL120" s="235" t="str">
        <f t="shared" ca="1" si="260"/>
        <v/>
      </c>
      <c r="CM120" s="239" t="str">
        <f t="shared" ca="1" si="261"/>
        <v/>
      </c>
      <c r="CN120" s="77" t="str">
        <f t="shared" ca="1" si="262"/>
        <v/>
      </c>
      <c r="CO120" s="93" t="str">
        <f ca="1">IFERROR(VLOOKUP(CN120,'（様式１号）３整理番号表'!$T$5:$V$15,2,FALSE),"")</f>
        <v/>
      </c>
      <c r="CP120" s="924" t="str">
        <f t="shared" ca="1" si="263"/>
        <v/>
      </c>
      <c r="CQ120" s="93" t="str">
        <f ca="1">IFERROR(VLOOKUP(CP120,'（様式１号）３整理番号表'!$T$19:$V$24,2,FALSE),"")</f>
        <v/>
      </c>
      <c r="CR120" s="924" t="str">
        <f ca="1">IFERROR(IF(INDIRECT("'("&amp;'２個別表'!EO120&amp;")'!AV"&amp;84+EP120)&lt;&gt;1,"",1),"")</f>
        <v/>
      </c>
      <c r="CS120" s="232">
        <f t="shared" ca="1" si="264"/>
        <v>0</v>
      </c>
      <c r="CT120" s="248">
        <f t="shared" ca="1" si="265"/>
        <v>0</v>
      </c>
      <c r="CU120" s="376" t="str">
        <f ca="1">IF(ER120="補強",IF(COUNTIFS($Z$11:Z120,Z120,$W$11:W120,1)=1,"１①",""),IF(COUNTIFS($Z$11:Z120,Z120,$W$11:W120,2)=1,"２①",""))</f>
        <v/>
      </c>
      <c r="CV120" s="57" t="str">
        <f t="shared" ca="1" si="266"/>
        <v/>
      </c>
      <c r="CW120" s="927" t="str">
        <f t="shared" ca="1" si="267"/>
        <v/>
      </c>
      <c r="CX120" s="256" t="str">
        <f t="shared" ca="1" si="268"/>
        <v/>
      </c>
      <c r="CY120" s="256" t="str">
        <f t="shared" ca="1" si="269"/>
        <v/>
      </c>
      <c r="CZ120" s="256" t="str">
        <f t="shared" ca="1" si="270"/>
        <v/>
      </c>
      <c r="DA120" s="256" t="str">
        <f t="shared" ca="1" si="271"/>
        <v/>
      </c>
      <c r="DB120" s="316" t="str">
        <f ca="1">IFERROR(VLOOKUP($CU120,'（様式１号）３整理番号表'!$Z$19:$AB$32,3,FALSE),"")</f>
        <v/>
      </c>
      <c r="DC120" s="259" t="str">
        <f t="shared" ca="1" si="272"/>
        <v>-</v>
      </c>
      <c r="DD120" s="618" t="str">
        <f t="shared" ca="1" si="273"/>
        <v/>
      </c>
      <c r="DE120" s="321" t="str">
        <f ca="1">IF(AND(AO120=18,AS120=1),IF(COUNTIFS($Y$11:Y120,Y120,$AS$11:AS120,1)=1,"２②",""),IF($CU120="１①",INDEX(INDIRECT("'("&amp;$EO120&amp;")'!AR116:BB116"),1,MATCH(INDIRECT("'("&amp;$EO120&amp;")'!C118"),INDIRECT("'("&amp;$EO120&amp;")'!AR119:BB119"),0)),""))</f>
        <v/>
      </c>
      <c r="DF120" s="324" t="str">
        <f t="shared" ca="1" si="274"/>
        <v/>
      </c>
      <c r="DG120" s="313" t="str">
        <f t="shared" ca="1" si="275"/>
        <v/>
      </c>
      <c r="DH120" s="313" t="str">
        <f t="shared" ca="1" si="276"/>
        <v/>
      </c>
      <c r="DI120" s="313" t="str">
        <f t="shared" ca="1" si="277"/>
        <v/>
      </c>
      <c r="DJ120" s="313" t="str">
        <f t="shared" ca="1" si="278"/>
        <v/>
      </c>
      <c r="DK120" s="328" t="str">
        <f t="shared" ca="1" si="279"/>
        <v/>
      </c>
      <c r="DL120" s="334" t="str">
        <f t="shared" ca="1" si="280"/>
        <v/>
      </c>
      <c r="DM120" s="915" t="str">
        <f t="shared" ca="1" si="281"/>
        <v/>
      </c>
      <c r="DN120" s="15"/>
      <c r="DO120" s="324"/>
      <c r="DP120" s="16"/>
      <c r="DQ120" s="16"/>
      <c r="DR120" s="16"/>
      <c r="DS120" s="16"/>
      <c r="DT120" s="318" t="str">
        <f>IFERROR(VLOOKUP($DN120,'（様式１号）３整理番号表'!$Z$19:$AB$32,3,FALSE),"")</f>
        <v/>
      </c>
      <c r="DU120" s="259" t="str">
        <f t="shared" si="282"/>
        <v/>
      </c>
      <c r="DV120" s="14"/>
      <c r="DW120" s="17" t="str">
        <f t="shared" ca="1" si="283"/>
        <v/>
      </c>
      <c r="DX120" s="88" t="str">
        <f t="shared" ca="1" si="301"/>
        <v/>
      </c>
      <c r="DZ120" s="339">
        <f t="shared" ca="1" si="305"/>
        <v>0</v>
      </c>
      <c r="EA120" s="339">
        <f t="shared" ca="1" si="305"/>
        <v>0</v>
      </c>
      <c r="EB120" s="339">
        <f t="shared" ca="1" si="305"/>
        <v>0</v>
      </c>
      <c r="EC120" s="339">
        <f t="shared" ca="1" si="305"/>
        <v>0</v>
      </c>
      <c r="ED120" s="339">
        <f t="shared" ca="1" si="305"/>
        <v>0</v>
      </c>
      <c r="EE120" s="339">
        <f t="shared" ca="1" si="305"/>
        <v>0</v>
      </c>
      <c r="EF120" s="339">
        <f t="shared" ca="1" si="305"/>
        <v>0</v>
      </c>
      <c r="EG120" s="339">
        <f t="shared" ca="1" si="305"/>
        <v>0</v>
      </c>
      <c r="EH120" s="339">
        <f t="shared" ca="1" si="305"/>
        <v>0</v>
      </c>
      <c r="EI120" s="339">
        <f t="shared" ca="1" si="305"/>
        <v>0</v>
      </c>
      <c r="EJ120" s="339">
        <f t="shared" ca="1" si="305"/>
        <v>0</v>
      </c>
      <c r="EK120" s="339">
        <f t="shared" ca="1" si="305"/>
        <v>0</v>
      </c>
      <c r="EL120" s="339">
        <f t="shared" ca="1" si="305"/>
        <v>0</v>
      </c>
      <c r="EM120" s="339">
        <f t="shared" ca="1" si="305"/>
        <v>0</v>
      </c>
      <c r="EO120" s="919" t="str">
        <f t="shared" ca="1" si="189"/>
        <v/>
      </c>
      <c r="EP120" s="919" t="str">
        <f t="shared" ca="1" si="285"/>
        <v/>
      </c>
      <c r="EQ120" s="919" t="str">
        <f t="shared" ca="1" si="286"/>
        <v/>
      </c>
      <c r="ER120" s="919" t="str">
        <f t="shared" ca="1" si="287"/>
        <v/>
      </c>
      <c r="ES120" s="919" t="str">
        <f ca="1">IFERROR(INDEX('郵便番号（石川県）'!$A$3:$F$2574,MATCH(INDIRECT("'("&amp;EO120&amp;")'!E7"),'郵便番号（石川県）'!$A$3:$A$2574,0),6),"")</f>
        <v/>
      </c>
      <c r="ET120" s="919" t="str">
        <f ca="1">IFERROR(INDEX('郵便番号（石川県）'!$A$3:$F$2574,MATCH(INDIRECT("'("&amp;$EO120&amp;")'!E7"),'郵便番号（石川県）'!$A$3:$A$2574,0),5),"")</f>
        <v/>
      </c>
      <c r="EU120" s="919" t="str">
        <f t="shared" ca="1" si="288"/>
        <v/>
      </c>
      <c r="EV120" s="919" t="str">
        <f t="shared" ca="1" si="289"/>
        <v/>
      </c>
      <c r="EW120" s="919" t="str">
        <f t="shared" ca="1" si="290"/>
        <v/>
      </c>
      <c r="EX120" s="919" t="str">
        <f t="shared" ca="1" si="291"/>
        <v/>
      </c>
      <c r="EY120" s="919" t="str">
        <f t="shared" ca="1" si="292"/>
        <v/>
      </c>
      <c r="EZ120" s="919" t="str">
        <f t="shared" ca="1" si="293"/>
        <v/>
      </c>
      <c r="FA120" s="919" t="str">
        <f t="shared" ca="1" si="294"/>
        <v/>
      </c>
      <c r="FB120" s="919" t="str">
        <f t="shared" ca="1" si="295"/>
        <v/>
      </c>
      <c r="FC120" s="919" t="str">
        <f t="shared" ca="1" si="296"/>
        <v/>
      </c>
      <c r="FD120" s="627" t="str">
        <f t="shared" ca="1" si="297"/>
        <v/>
      </c>
      <c r="FE120" s="630">
        <v>110</v>
      </c>
      <c r="FF120" s="299" t="str">
        <f t="shared" ca="1" si="298"/>
        <v/>
      </c>
      <c r="FG120" s="993" t="str">
        <f t="shared" ca="1" si="299"/>
        <v/>
      </c>
      <c r="FH120" s="919" t="str">
        <f t="shared" ca="1" si="300"/>
        <v/>
      </c>
      <c r="FI120" s="299">
        <f ca="1">COUNTIF($FH$11:FH120,"■")</f>
        <v>0</v>
      </c>
    </row>
    <row r="121" spans="1:165" ht="34.5" customHeight="1">
      <c r="A121" s="445">
        <f t="shared" ca="1" si="203"/>
        <v>0</v>
      </c>
      <c r="B121" s="446">
        <f>IF(R121&lt;&gt;"",IF(COUNTIF(R$11:R121,R121)=1,MAX(B$11:B120)+1,INDEX(B$11:B120,MATCH(R121,R$11:R120,0),1)),0)</f>
        <v>1</v>
      </c>
      <c r="C121" s="446">
        <f ca="1">IF(T121&lt;&gt;"",IF(COUNTIF(T$11:T121,T121)=1,MAX(C$11:C120)+1,INDEX(C$11:C120,MATCH(T121,T$11:T120,0),1)),0)</f>
        <v>0</v>
      </c>
      <c r="D121" s="446">
        <f ca="1">IF(U121&lt;&gt;"",IF(COUNTIF(U$11:U121,U121)=1,MAX(D$11:D120)+1,INDEX(D$11:D120,MATCH(U121,U$11:U120,0),1)),0)</f>
        <v>0</v>
      </c>
      <c r="E121" s="446">
        <f ca="1">IF(S121&lt;&gt;"",IF(COUNTIF(S$11:S121,S121)=1,MAX(E$11:E120)+1,INDEX(E$11:E120,MATCH(S121,S$11:S120,0),1)),0)</f>
        <v>0</v>
      </c>
      <c r="F121" s="446">
        <f ca="1">IF(Z121&lt;&gt;"",IF(COUNTIF(Z$11:Z121,Z121)=1,MAX(F$11:F120)+1,INDEX(F$11:F120,MATCH(Z121,Z$11:Z120,0),1)),0)</f>
        <v>0</v>
      </c>
      <c r="G121" s="447" cm="1">
        <f t="array" aca="1" ref="G121" ca="1">IF(Z121&lt;&gt;"",IF(COUNTIFS(Z$11:Z121,Z121,W$11:W121,W121)=1,MAX(G$11:G120)+1,INDEX(G$11:G120,MATCH(Z121&amp;W121,Z$11:Z120&amp;W$11:W121,0),1)),0)</f>
        <v>0</v>
      </c>
      <c r="H121" s="447">
        <f t="shared" ca="1" si="204"/>
        <v>0</v>
      </c>
      <c r="I121" s="447">
        <f ca="1">IF(T121="",0,IF(COUNTIF(T$11:T121,T121)=1,1,0))</f>
        <v>0</v>
      </c>
      <c r="J121" s="447">
        <f ca="1">IF(U121="",0,IF(COUNTIF(U$11:U121,U121)=1,1,0))</f>
        <v>0</v>
      </c>
      <c r="K121" s="447">
        <f ca="1">IF(S121="",0,IF(COUNTIF(S$11:S121,S121)=1,1,0))</f>
        <v>0</v>
      </c>
      <c r="L121" s="446">
        <f ca="1">IF(Z121="",0,IF(COUNTIF(Z$11:Z121,Z121)=1,1,0))</f>
        <v>0</v>
      </c>
      <c r="M121" s="767">
        <f ca="1">IF($W121=2,IF(COUNTIFS($W$11:$W121,2,$Z$11:$Z121,$Z121)=1,1,0),0)</f>
        <v>0</v>
      </c>
      <c r="N121" s="767">
        <f ca="1">IF($W121=1,IF(COUNTIFS($W$11:$W121,2,$Z$11:$Z121,$Z121)=1,1,0),0)</f>
        <v>0</v>
      </c>
      <c r="O121" s="446">
        <f ca="1">IF(H121=0,0,IF(COUNTIF(Z$11:Z121,Z121)=1,1,0))</f>
        <v>0</v>
      </c>
      <c r="P121" s="448" t="str">
        <f t="shared" ca="1" si="205"/>
        <v>石川県</v>
      </c>
      <c r="Q121" s="89">
        <f t="shared" ca="1" si="206"/>
        <v>111</v>
      </c>
      <c r="R121" s="170" t="s">
        <v>459</v>
      </c>
      <c r="S121" s="357" t="str">
        <f t="shared" ca="1" si="207"/>
        <v/>
      </c>
      <c r="T121" s="357" t="str">
        <f t="shared" ca="1" si="208"/>
        <v/>
      </c>
      <c r="U121" s="58" t="str">
        <f t="shared" ca="1" si="209"/>
        <v/>
      </c>
      <c r="V121" s="58" t="str">
        <f t="shared" ca="1" si="210"/>
        <v/>
      </c>
      <c r="W121" s="920" t="str">
        <f t="shared" ca="1" si="211"/>
        <v/>
      </c>
      <c r="X121" s="369">
        <f ca="1">IFERROR(VLOOKUP(W121,'（様式１号）３整理番号表'!$B$4:$H$5,2,FALSE),0)</f>
        <v>0</v>
      </c>
      <c r="Y121" s="768" t="str" cm="1">
        <f t="array" aca="1" ref="Y121" ca="1">IF(AND(D121=0,F121=0),"",IF(COUNTIF(D$11:D121,D121)=1,1,IF(COUNTIFS(D$11:D121,D121,F$11:F121,F121)=1,INDEX((D$11:D121,F$11:F121,Y$11:Y121),MATCH(_xlfn.MAXIFS(F$11:F120,D$11:D120,D121),$F$11:F121,0),1,3)+1,INDEX((D$11:D121,F$11:F121,Y$11:Y121),MATCH(D121&amp;F121,D$11:D121&amp;F$11:F121,0),1,3))))</f>
        <v/>
      </c>
      <c r="Z121" s="40" t="str">
        <f t="shared" ca="1" si="212"/>
        <v/>
      </c>
      <c r="AA121" s="924" t="str">
        <f t="shared" ca="1" si="213"/>
        <v/>
      </c>
      <c r="AB121" s="93">
        <f ca="1">IFERROR(VLOOKUP(AA121,'（様式１号）３整理番号表'!$B$10:$H$16,2,FALSE),0)</f>
        <v>0</v>
      </c>
      <c r="AC121" s="924" t="str">
        <f t="shared" ca="1" si="214"/>
        <v/>
      </c>
      <c r="AD121" s="924" t="str">
        <f t="shared" ca="1" si="215"/>
        <v/>
      </c>
      <c r="AE121" s="93">
        <f ca="1">IFERROR(VLOOKUP(AD121,'（様式１号）３整理番号表'!$B$21:$H$22,2,FALSE),0)</f>
        <v>0</v>
      </c>
      <c r="AF121" s="924" t="str">
        <f t="shared" ca="1" si="216"/>
        <v/>
      </c>
      <c r="AG121" s="93">
        <f ca="1">IFERROR(VLOOKUP(AF121,'（様式１号）３整理番号表'!$B$26:$H$31,2,FALSE),0)</f>
        <v>0</v>
      </c>
      <c r="AH121" s="924" t="str">
        <f t="shared" ca="1" si="217"/>
        <v/>
      </c>
      <c r="AI121" s="93">
        <f ca="1">IFERROR(VLOOKUP(AH121,'（様式１号）３整理番号表'!$J$5:$N$59,2,FALSE),0)</f>
        <v>0</v>
      </c>
      <c r="AJ121" s="77" t="str">
        <f t="shared" ca="1" si="218"/>
        <v/>
      </c>
      <c r="AK121" s="93">
        <f ca="1">IFERROR(VLOOKUP(AJ121,'（様式１号）３整理番号表'!$P$5:$R$29,2,FALSE),0)</f>
        <v>0</v>
      </c>
      <c r="AL121" s="921" t="str">
        <f t="shared" ca="1" si="219"/>
        <v/>
      </c>
      <c r="AM121" s="921" t="str">
        <f t="shared" ca="1" si="220"/>
        <v/>
      </c>
      <c r="AN121" s="921"/>
      <c r="AO121" s="77" t="str">
        <f t="shared" ca="1" si="221"/>
        <v/>
      </c>
      <c r="AP121" s="93">
        <f ca="1">IFERROR(VLOOKUP(AO121,'（様式１号）３整理番号表'!$P$5:$R$29,2,FALSE),0)</f>
        <v>0</v>
      </c>
      <c r="AQ121" s="924" t="str">
        <f t="shared" ca="1" si="222"/>
        <v/>
      </c>
      <c r="AR121" s="93">
        <f t="shared" ca="1" si="223"/>
        <v>0</v>
      </c>
      <c r="AS121" s="924" t="str">
        <f t="shared" ca="1" si="224"/>
        <v/>
      </c>
      <c r="AT121" s="40" t="str">
        <f t="shared" ca="1" si="225"/>
        <v/>
      </c>
      <c r="AU121" s="93" t="str">
        <f t="shared" ca="1" si="226"/>
        <v/>
      </c>
      <c r="AV121" s="923" t="str">
        <f t="shared" ca="1" si="227"/>
        <v/>
      </c>
      <c r="AW121" s="926" t="str">
        <f t="shared" ca="1" si="228"/>
        <v/>
      </c>
      <c r="AX121" s="925" t="str">
        <f t="shared" ca="1" si="229"/>
        <v/>
      </c>
      <c r="AY121" s="925" t="str">
        <f t="shared" ca="1" si="229"/>
        <v/>
      </c>
      <c r="AZ121" s="925" t="str">
        <f t="shared" ca="1" si="229"/>
        <v/>
      </c>
      <c r="BA121" s="925" t="str">
        <f t="shared" ca="1" si="229"/>
        <v/>
      </c>
      <c r="BB121" s="925" t="str">
        <f t="shared" ca="1" si="230"/>
        <v/>
      </c>
      <c r="BC121" s="925" t="str">
        <f t="shared" ca="1" si="231"/>
        <v/>
      </c>
      <c r="BD121" s="925" t="str">
        <f t="shared" ca="1" si="231"/>
        <v/>
      </c>
      <c r="BE121" s="925" t="str">
        <f t="shared" ca="1" si="231"/>
        <v/>
      </c>
      <c r="BF121" s="77" t="str">
        <f t="shared" ca="1" si="232"/>
        <v/>
      </c>
      <c r="BG121" s="924" t="str">
        <f t="shared" ca="1" si="233"/>
        <v/>
      </c>
      <c r="BH121" s="94">
        <f ca="1">IF(BF121&lt;&gt;"",INDEX('（様式１号）３整理番号表'!$AB$7:$AQ$12,MATCH(BF121,'（様式１号）３整理番号表'!$AA$7:$AA$12,0),MATCH(BG121,'（様式１号）３整理番号表'!$AB$6:$AQ$6,0)),0)</f>
        <v>0</v>
      </c>
      <c r="BI121" s="921" t="str">
        <f t="shared" ca="1" si="234"/>
        <v/>
      </c>
      <c r="BJ121" s="922" t="str">
        <f t="shared" ca="1" si="235"/>
        <v/>
      </c>
      <c r="BK121" s="926" t="str">
        <f t="shared" ca="1" si="236"/>
        <v/>
      </c>
      <c r="BL121" s="922" t="str">
        <f t="shared" ca="1" si="237"/>
        <v/>
      </c>
      <c r="BM121" s="79" t="str">
        <f t="shared" ca="1" si="238"/>
        <v/>
      </c>
      <c r="BN121" s="82" t="str">
        <f t="shared" ca="1" si="239"/>
        <v/>
      </c>
      <c r="BO121" s="83" t="str">
        <f t="shared" ca="1" si="240"/>
        <v/>
      </c>
      <c r="BP121" s="84" t="str">
        <f t="shared" ca="1" si="241"/>
        <v/>
      </c>
      <c r="BQ121" s="82" t="str">
        <f t="shared" ca="1" si="242"/>
        <v/>
      </c>
      <c r="BR121" s="97" t="str">
        <f t="shared" ca="1" si="243"/>
        <v/>
      </c>
      <c r="BS121" s="95" t="str">
        <f t="shared" ca="1" si="244"/>
        <v/>
      </c>
      <c r="BT121" s="184" t="str">
        <f t="shared" ca="1" si="245"/>
        <v/>
      </c>
      <c r="BU121" s="611" t="str">
        <f t="shared" ca="1" si="246"/>
        <v/>
      </c>
      <c r="BV121" s="77" t="str">
        <f t="shared" ca="1" si="247"/>
        <v/>
      </c>
      <c r="BW121" s="85" t="str">
        <f t="shared" ca="1" si="248"/>
        <v/>
      </c>
      <c r="BX121" s="86" t="str">
        <f t="shared" ca="1" si="249"/>
        <v/>
      </c>
      <c r="BY121" s="231">
        <f ca="1">IF('ポイント要件確認等（個別表）'!AD121=1,ROUNDDOWN('ポイント要件確認等（個別表）'!AV121,-3),IF('ポイント要件確認等（個別表）'!AD121=2,ROUNDDOWN('ポイント要件確認等（個別表）'!BH121,-3),IF('ポイント要件確認等（個別表）'!AD121=3,ROUNDDOWN('ポイント要件確認等（個別表）'!BT121,-3),0)))</f>
        <v>0</v>
      </c>
      <c r="BZ121" s="86" t="str">
        <f t="shared" ca="1" si="250"/>
        <v/>
      </c>
      <c r="CA121" s="232" t="str">
        <f t="shared" ca="1" si="251"/>
        <v/>
      </c>
      <c r="CB121" s="232">
        <f t="shared" ca="1" si="252"/>
        <v>0</v>
      </c>
      <c r="CC121" s="86" t="str">
        <f t="shared" ca="1" si="253"/>
        <v/>
      </c>
      <c r="CD121" s="86" t="str">
        <f t="shared" ca="1" si="254"/>
        <v/>
      </c>
      <c r="CE121" s="609"/>
      <c r="CF121" s="86" t="str">
        <f t="shared" ca="1" si="255"/>
        <v/>
      </c>
      <c r="CG121" s="185" t="str">
        <f t="shared" ca="1" si="256"/>
        <v/>
      </c>
      <c r="CH121" s="246" t="str">
        <f t="shared" ca="1" si="257"/>
        <v>含税額</v>
      </c>
      <c r="CI121" s="247" t="str">
        <f t="shared" ca="1" si="258"/>
        <v/>
      </c>
      <c r="CJ121" s="87" t="str">
        <f ca="1">IFERROR(IF(INDIRECT("'("&amp;'２個別表'!EO121&amp;")'!AR"&amp;84+EP121)&lt;&gt;1,"",1),"")</f>
        <v/>
      </c>
      <c r="CK121" s="244" t="str">
        <f t="shared" ca="1" si="259"/>
        <v/>
      </c>
      <c r="CL121" s="235" t="str">
        <f t="shared" ca="1" si="260"/>
        <v/>
      </c>
      <c r="CM121" s="239" t="str">
        <f t="shared" ca="1" si="261"/>
        <v/>
      </c>
      <c r="CN121" s="77" t="str">
        <f t="shared" ca="1" si="262"/>
        <v/>
      </c>
      <c r="CO121" s="93" t="str">
        <f ca="1">IFERROR(VLOOKUP(CN121,'（様式１号）３整理番号表'!$T$5:$V$15,2,FALSE),"")</f>
        <v/>
      </c>
      <c r="CP121" s="924" t="str">
        <f t="shared" ca="1" si="263"/>
        <v/>
      </c>
      <c r="CQ121" s="93" t="str">
        <f ca="1">IFERROR(VLOOKUP(CP121,'（様式１号）３整理番号表'!$T$19:$V$24,2,FALSE),"")</f>
        <v/>
      </c>
      <c r="CR121" s="924" t="str">
        <f ca="1">IFERROR(IF(INDIRECT("'("&amp;'２個別表'!EO121&amp;")'!AV"&amp;84+EP121)&lt;&gt;1,"",1),"")</f>
        <v/>
      </c>
      <c r="CS121" s="232">
        <f t="shared" ca="1" si="264"/>
        <v>0</v>
      </c>
      <c r="CT121" s="248">
        <f t="shared" ca="1" si="265"/>
        <v>0</v>
      </c>
      <c r="CU121" s="376" t="str">
        <f ca="1">IF(ER121="補強",IF(COUNTIFS($Z$11:Z121,Z121,$W$11:W121,1)=1,"１①",""),IF(COUNTIFS($Z$11:Z121,Z121,$W$11:W121,2)=1,"２①",""))</f>
        <v/>
      </c>
      <c r="CV121" s="57" t="str">
        <f t="shared" ca="1" si="266"/>
        <v/>
      </c>
      <c r="CW121" s="927" t="str">
        <f t="shared" ca="1" si="267"/>
        <v/>
      </c>
      <c r="CX121" s="256" t="str">
        <f t="shared" ca="1" si="268"/>
        <v/>
      </c>
      <c r="CY121" s="256" t="str">
        <f t="shared" ca="1" si="269"/>
        <v/>
      </c>
      <c r="CZ121" s="256" t="str">
        <f t="shared" ca="1" si="270"/>
        <v/>
      </c>
      <c r="DA121" s="256" t="str">
        <f t="shared" ca="1" si="271"/>
        <v/>
      </c>
      <c r="DB121" s="316" t="str">
        <f ca="1">IFERROR(VLOOKUP($CU121,'（様式１号）３整理番号表'!$Z$19:$AB$32,3,FALSE),"")</f>
        <v/>
      </c>
      <c r="DC121" s="259" t="str">
        <f t="shared" ca="1" si="272"/>
        <v>-</v>
      </c>
      <c r="DD121" s="618" t="str">
        <f t="shared" ca="1" si="273"/>
        <v/>
      </c>
      <c r="DE121" s="321" t="str">
        <f ca="1">IF(AND(AO121=18,AS121=1),IF(COUNTIFS($Y$11:Y121,Y121,$AS$11:AS121,1)=1,"２②",""),IF($CU121="１①",INDEX(INDIRECT("'("&amp;$EO121&amp;")'!AR116:BB116"),1,MATCH(INDIRECT("'("&amp;$EO121&amp;")'!C118"),INDIRECT("'("&amp;$EO121&amp;")'!AR119:BB119"),0)),""))</f>
        <v/>
      </c>
      <c r="DF121" s="324" t="str">
        <f t="shared" ca="1" si="274"/>
        <v/>
      </c>
      <c r="DG121" s="313" t="str">
        <f t="shared" ca="1" si="275"/>
        <v/>
      </c>
      <c r="DH121" s="313" t="str">
        <f t="shared" ca="1" si="276"/>
        <v/>
      </c>
      <c r="DI121" s="313" t="str">
        <f t="shared" ca="1" si="277"/>
        <v/>
      </c>
      <c r="DJ121" s="313" t="str">
        <f t="shared" ca="1" si="278"/>
        <v/>
      </c>
      <c r="DK121" s="328" t="str">
        <f t="shared" ca="1" si="279"/>
        <v/>
      </c>
      <c r="DL121" s="334" t="str">
        <f t="shared" ca="1" si="280"/>
        <v/>
      </c>
      <c r="DM121" s="915" t="str">
        <f t="shared" ca="1" si="281"/>
        <v/>
      </c>
      <c r="DN121" s="15"/>
      <c r="DO121" s="324"/>
      <c r="DP121" s="16"/>
      <c r="DQ121" s="16"/>
      <c r="DR121" s="16"/>
      <c r="DS121" s="16"/>
      <c r="DT121" s="318" t="str">
        <f>IFERROR(VLOOKUP($DN121,'（様式１号）３整理番号表'!$Z$19:$AB$32,3,FALSE),"")</f>
        <v/>
      </c>
      <c r="DU121" s="259" t="str">
        <f t="shared" si="282"/>
        <v/>
      </c>
      <c r="DV121" s="14"/>
      <c r="DW121" s="17" t="str">
        <f t="shared" ca="1" si="283"/>
        <v/>
      </c>
      <c r="DX121" s="88" t="str">
        <f t="shared" ca="1" si="301"/>
        <v/>
      </c>
      <c r="DZ121" s="339">
        <f t="shared" ca="1" si="305"/>
        <v>0</v>
      </c>
      <c r="EA121" s="339">
        <f t="shared" ca="1" si="305"/>
        <v>0</v>
      </c>
      <c r="EB121" s="339">
        <f t="shared" ca="1" si="305"/>
        <v>0</v>
      </c>
      <c r="EC121" s="339">
        <f t="shared" ca="1" si="305"/>
        <v>0</v>
      </c>
      <c r="ED121" s="339">
        <f t="shared" ca="1" si="305"/>
        <v>0</v>
      </c>
      <c r="EE121" s="339">
        <f t="shared" ca="1" si="305"/>
        <v>0</v>
      </c>
      <c r="EF121" s="339">
        <f t="shared" ca="1" si="305"/>
        <v>0</v>
      </c>
      <c r="EG121" s="339">
        <f t="shared" ca="1" si="305"/>
        <v>0</v>
      </c>
      <c r="EH121" s="339">
        <f t="shared" ca="1" si="305"/>
        <v>0</v>
      </c>
      <c r="EI121" s="339">
        <f t="shared" ca="1" si="305"/>
        <v>0</v>
      </c>
      <c r="EJ121" s="339">
        <f t="shared" ca="1" si="305"/>
        <v>0</v>
      </c>
      <c r="EK121" s="339">
        <f t="shared" ca="1" si="305"/>
        <v>0</v>
      </c>
      <c r="EL121" s="339">
        <f t="shared" ca="1" si="305"/>
        <v>0</v>
      </c>
      <c r="EM121" s="339">
        <f t="shared" ca="1" si="305"/>
        <v>0</v>
      </c>
      <c r="EO121" s="919" t="str">
        <f t="shared" ca="1" si="189"/>
        <v/>
      </c>
      <c r="EP121" s="919" t="str">
        <f t="shared" ca="1" si="285"/>
        <v/>
      </c>
      <c r="EQ121" s="919" t="str">
        <f t="shared" ca="1" si="286"/>
        <v/>
      </c>
      <c r="ER121" s="919" t="str">
        <f t="shared" ca="1" si="287"/>
        <v/>
      </c>
      <c r="ES121" s="919" t="str">
        <f ca="1">IFERROR(INDEX('郵便番号（石川県）'!$A$3:$F$2574,MATCH(INDIRECT("'("&amp;EO121&amp;")'!E7"),'郵便番号（石川県）'!$A$3:$A$2574,0),6),"")</f>
        <v/>
      </c>
      <c r="ET121" s="919" t="str">
        <f ca="1">IFERROR(INDEX('郵便番号（石川県）'!$A$3:$F$2574,MATCH(INDIRECT("'("&amp;$EO121&amp;")'!E7"),'郵便番号（石川県）'!$A$3:$A$2574,0),5),"")</f>
        <v/>
      </c>
      <c r="EU121" s="919" t="str">
        <f t="shared" ca="1" si="288"/>
        <v/>
      </c>
      <c r="EV121" s="919" t="str">
        <f t="shared" ca="1" si="289"/>
        <v/>
      </c>
      <c r="EW121" s="919" t="str">
        <f t="shared" ca="1" si="290"/>
        <v/>
      </c>
      <c r="EX121" s="919" t="str">
        <f t="shared" ca="1" si="291"/>
        <v/>
      </c>
      <c r="EY121" s="919" t="str">
        <f t="shared" ca="1" si="292"/>
        <v/>
      </c>
      <c r="EZ121" s="919" t="str">
        <f t="shared" ca="1" si="293"/>
        <v/>
      </c>
      <c r="FA121" s="919" t="str">
        <f t="shared" ca="1" si="294"/>
        <v/>
      </c>
      <c r="FB121" s="919" t="str">
        <f t="shared" ca="1" si="295"/>
        <v/>
      </c>
      <c r="FC121" s="919" t="str">
        <f t="shared" ca="1" si="296"/>
        <v/>
      </c>
      <c r="FD121" s="627" t="str">
        <f t="shared" ca="1" si="297"/>
        <v/>
      </c>
      <c r="FE121" s="630">
        <v>111</v>
      </c>
      <c r="FF121" s="299" t="str">
        <f t="shared" ca="1" si="298"/>
        <v/>
      </c>
      <c r="FG121" s="993" t="str">
        <f t="shared" ca="1" si="299"/>
        <v/>
      </c>
      <c r="FH121" s="919" t="str">
        <f t="shared" ca="1" si="300"/>
        <v/>
      </c>
      <c r="FI121" s="299">
        <f ca="1">COUNTIF($FH$11:FH121,"■")</f>
        <v>0</v>
      </c>
    </row>
    <row r="122" spans="1:165" ht="34.5" customHeight="1">
      <c r="A122" s="445">
        <f t="shared" ca="1" si="203"/>
        <v>0</v>
      </c>
      <c r="B122" s="446">
        <f>IF(R122&lt;&gt;"",IF(COUNTIF(R$11:R122,R122)=1,MAX(B$11:B121)+1,INDEX(B$11:B121,MATCH(R122,R$11:R121,0),1)),0)</f>
        <v>1</v>
      </c>
      <c r="C122" s="446">
        <f ca="1">IF(T122&lt;&gt;"",IF(COUNTIF(T$11:T122,T122)=1,MAX(C$11:C121)+1,INDEX(C$11:C121,MATCH(T122,T$11:T121,0),1)),0)</f>
        <v>0</v>
      </c>
      <c r="D122" s="446">
        <f ca="1">IF(U122&lt;&gt;"",IF(COUNTIF(U$11:U122,U122)=1,MAX(D$11:D121)+1,INDEX(D$11:D121,MATCH(U122,U$11:U121,0),1)),0)</f>
        <v>0</v>
      </c>
      <c r="E122" s="446">
        <f ca="1">IF(S122&lt;&gt;"",IF(COUNTIF(S$11:S122,S122)=1,MAX(E$11:E121)+1,INDEX(E$11:E121,MATCH(S122,S$11:S121,0),1)),0)</f>
        <v>0</v>
      </c>
      <c r="F122" s="446">
        <f ca="1">IF(Z122&lt;&gt;"",IF(COUNTIF(Z$11:Z122,Z122)=1,MAX(F$11:F121)+1,INDEX(F$11:F121,MATCH(Z122,Z$11:Z121,0),1)),0)</f>
        <v>0</v>
      </c>
      <c r="G122" s="447" cm="1">
        <f t="array" aca="1" ref="G122" ca="1">IF(Z122&lt;&gt;"",IF(COUNTIFS(Z$11:Z122,Z122,W$11:W122,W122)=1,MAX(G$11:G121)+1,INDEX(G$11:G121,MATCH(Z122&amp;W122,Z$11:Z121&amp;W$11:W122,0),1)),0)</f>
        <v>0</v>
      </c>
      <c r="H122" s="447">
        <f t="shared" ca="1" si="204"/>
        <v>0</v>
      </c>
      <c r="I122" s="447">
        <f ca="1">IF(T122="",0,IF(COUNTIF(T$11:T122,T122)=1,1,0))</f>
        <v>0</v>
      </c>
      <c r="J122" s="447">
        <f ca="1">IF(U122="",0,IF(COUNTIF(U$11:U122,U122)=1,1,0))</f>
        <v>0</v>
      </c>
      <c r="K122" s="447">
        <f ca="1">IF(S122="",0,IF(COUNTIF(S$11:S122,S122)=1,1,0))</f>
        <v>0</v>
      </c>
      <c r="L122" s="446">
        <f ca="1">IF(Z122="",0,IF(COUNTIF(Z$11:Z122,Z122)=1,1,0))</f>
        <v>0</v>
      </c>
      <c r="M122" s="767">
        <f ca="1">IF($W122=2,IF(COUNTIFS($W$11:$W122,2,$Z$11:$Z122,$Z122)=1,1,0),0)</f>
        <v>0</v>
      </c>
      <c r="N122" s="767">
        <f ca="1">IF($W122=1,IF(COUNTIFS($W$11:$W122,2,$Z$11:$Z122,$Z122)=1,1,0),0)</f>
        <v>0</v>
      </c>
      <c r="O122" s="446">
        <f ca="1">IF(H122=0,0,IF(COUNTIF(Z$11:Z122,Z122)=1,1,0))</f>
        <v>0</v>
      </c>
      <c r="P122" s="448" t="str">
        <f t="shared" ca="1" si="205"/>
        <v>石川県</v>
      </c>
      <c r="Q122" s="89">
        <f t="shared" ca="1" si="206"/>
        <v>112</v>
      </c>
      <c r="R122" s="170" t="s">
        <v>459</v>
      </c>
      <c r="S122" s="357" t="str">
        <f t="shared" ca="1" si="207"/>
        <v/>
      </c>
      <c r="T122" s="357" t="str">
        <f t="shared" ca="1" si="208"/>
        <v/>
      </c>
      <c r="U122" s="58" t="str">
        <f t="shared" ca="1" si="209"/>
        <v/>
      </c>
      <c r="V122" s="58" t="str">
        <f t="shared" ca="1" si="210"/>
        <v/>
      </c>
      <c r="W122" s="920" t="str">
        <f t="shared" ca="1" si="211"/>
        <v/>
      </c>
      <c r="X122" s="369">
        <f ca="1">IFERROR(VLOOKUP(W122,'（様式１号）３整理番号表'!$B$4:$H$5,2,FALSE),0)</f>
        <v>0</v>
      </c>
      <c r="Y122" s="768" t="str" cm="1">
        <f t="array" aca="1" ref="Y122" ca="1">IF(AND(D122=0,F122=0),"",IF(COUNTIF(D$11:D122,D122)=1,1,IF(COUNTIFS(D$11:D122,D122,F$11:F122,F122)=1,INDEX((D$11:D122,F$11:F122,Y$11:Y122),MATCH(_xlfn.MAXIFS(F$11:F121,D$11:D121,D122),$F$11:F122,0),1,3)+1,INDEX((D$11:D122,F$11:F122,Y$11:Y122),MATCH(D122&amp;F122,D$11:D122&amp;F$11:F122,0),1,3))))</f>
        <v/>
      </c>
      <c r="Z122" s="40" t="str">
        <f t="shared" ca="1" si="212"/>
        <v/>
      </c>
      <c r="AA122" s="924" t="str">
        <f t="shared" ca="1" si="213"/>
        <v/>
      </c>
      <c r="AB122" s="93">
        <f ca="1">IFERROR(VLOOKUP(AA122,'（様式１号）３整理番号表'!$B$10:$H$16,2,FALSE),0)</f>
        <v>0</v>
      </c>
      <c r="AC122" s="924" t="str">
        <f t="shared" ca="1" si="214"/>
        <v/>
      </c>
      <c r="AD122" s="924" t="str">
        <f t="shared" ca="1" si="215"/>
        <v/>
      </c>
      <c r="AE122" s="93">
        <f ca="1">IFERROR(VLOOKUP(AD122,'（様式１号）３整理番号表'!$B$21:$H$22,2,FALSE),0)</f>
        <v>0</v>
      </c>
      <c r="AF122" s="924" t="str">
        <f t="shared" ca="1" si="216"/>
        <v/>
      </c>
      <c r="AG122" s="93">
        <f ca="1">IFERROR(VLOOKUP(AF122,'（様式１号）３整理番号表'!$B$26:$H$31,2,FALSE),0)</f>
        <v>0</v>
      </c>
      <c r="AH122" s="924" t="str">
        <f t="shared" ca="1" si="217"/>
        <v/>
      </c>
      <c r="AI122" s="93">
        <f ca="1">IFERROR(VLOOKUP(AH122,'（様式１号）３整理番号表'!$J$5:$N$59,2,FALSE),0)</f>
        <v>0</v>
      </c>
      <c r="AJ122" s="77" t="str">
        <f t="shared" ca="1" si="218"/>
        <v/>
      </c>
      <c r="AK122" s="93">
        <f ca="1">IFERROR(VLOOKUP(AJ122,'（様式１号）３整理番号表'!$P$5:$R$29,2,FALSE),0)</f>
        <v>0</v>
      </c>
      <c r="AL122" s="921" t="str">
        <f t="shared" ca="1" si="219"/>
        <v/>
      </c>
      <c r="AM122" s="921" t="str">
        <f t="shared" ca="1" si="220"/>
        <v/>
      </c>
      <c r="AN122" s="921"/>
      <c r="AO122" s="77" t="str">
        <f t="shared" ca="1" si="221"/>
        <v/>
      </c>
      <c r="AP122" s="93">
        <f ca="1">IFERROR(VLOOKUP(AO122,'（様式１号）３整理番号表'!$P$5:$R$29,2,FALSE),0)</f>
        <v>0</v>
      </c>
      <c r="AQ122" s="924" t="str">
        <f t="shared" ca="1" si="222"/>
        <v/>
      </c>
      <c r="AR122" s="93">
        <f t="shared" ca="1" si="223"/>
        <v>0</v>
      </c>
      <c r="AS122" s="924" t="str">
        <f t="shared" ca="1" si="224"/>
        <v/>
      </c>
      <c r="AT122" s="40" t="str">
        <f t="shared" ca="1" si="225"/>
        <v/>
      </c>
      <c r="AU122" s="93" t="str">
        <f t="shared" ca="1" si="226"/>
        <v/>
      </c>
      <c r="AV122" s="923" t="str">
        <f t="shared" ca="1" si="227"/>
        <v/>
      </c>
      <c r="AW122" s="926" t="str">
        <f t="shared" ca="1" si="228"/>
        <v/>
      </c>
      <c r="AX122" s="925" t="str">
        <f t="shared" ca="1" si="229"/>
        <v/>
      </c>
      <c r="AY122" s="925" t="str">
        <f t="shared" ca="1" si="229"/>
        <v/>
      </c>
      <c r="AZ122" s="925" t="str">
        <f t="shared" ca="1" si="229"/>
        <v/>
      </c>
      <c r="BA122" s="925" t="str">
        <f t="shared" ca="1" si="229"/>
        <v/>
      </c>
      <c r="BB122" s="925" t="str">
        <f t="shared" ca="1" si="230"/>
        <v/>
      </c>
      <c r="BC122" s="925" t="str">
        <f t="shared" ca="1" si="231"/>
        <v/>
      </c>
      <c r="BD122" s="925" t="str">
        <f t="shared" ca="1" si="231"/>
        <v/>
      </c>
      <c r="BE122" s="925" t="str">
        <f t="shared" ca="1" si="231"/>
        <v/>
      </c>
      <c r="BF122" s="77" t="str">
        <f t="shared" ca="1" si="232"/>
        <v/>
      </c>
      <c r="BG122" s="924" t="str">
        <f t="shared" ca="1" si="233"/>
        <v/>
      </c>
      <c r="BH122" s="94">
        <f ca="1">IF(BF122&lt;&gt;"",INDEX('（様式１号）３整理番号表'!$AB$7:$AQ$12,MATCH(BF122,'（様式１号）３整理番号表'!$AA$7:$AA$12,0),MATCH(BG122,'（様式１号）３整理番号表'!$AB$6:$AQ$6,0)),0)</f>
        <v>0</v>
      </c>
      <c r="BI122" s="921" t="str">
        <f t="shared" ca="1" si="234"/>
        <v/>
      </c>
      <c r="BJ122" s="922" t="str">
        <f t="shared" ca="1" si="235"/>
        <v/>
      </c>
      <c r="BK122" s="926" t="str">
        <f t="shared" ca="1" si="236"/>
        <v/>
      </c>
      <c r="BL122" s="922" t="str">
        <f t="shared" ca="1" si="237"/>
        <v/>
      </c>
      <c r="BM122" s="79" t="str">
        <f t="shared" ca="1" si="238"/>
        <v/>
      </c>
      <c r="BN122" s="82" t="str">
        <f t="shared" ca="1" si="239"/>
        <v/>
      </c>
      <c r="BO122" s="83" t="str">
        <f t="shared" ca="1" si="240"/>
        <v/>
      </c>
      <c r="BP122" s="84" t="str">
        <f t="shared" ca="1" si="241"/>
        <v/>
      </c>
      <c r="BQ122" s="82" t="str">
        <f t="shared" ca="1" si="242"/>
        <v/>
      </c>
      <c r="BR122" s="97" t="str">
        <f t="shared" ca="1" si="243"/>
        <v/>
      </c>
      <c r="BS122" s="95" t="str">
        <f t="shared" ca="1" si="244"/>
        <v/>
      </c>
      <c r="BT122" s="184" t="str">
        <f t="shared" ca="1" si="245"/>
        <v/>
      </c>
      <c r="BU122" s="611" t="str">
        <f t="shared" ca="1" si="246"/>
        <v/>
      </c>
      <c r="BV122" s="77" t="str">
        <f t="shared" ca="1" si="247"/>
        <v/>
      </c>
      <c r="BW122" s="85" t="str">
        <f t="shared" ca="1" si="248"/>
        <v/>
      </c>
      <c r="BX122" s="86" t="str">
        <f t="shared" ca="1" si="249"/>
        <v/>
      </c>
      <c r="BY122" s="231">
        <f ca="1">IF('ポイント要件確認等（個別表）'!AD122=1,ROUNDDOWN('ポイント要件確認等（個別表）'!AV122,-3),IF('ポイント要件確認等（個別表）'!AD122=2,ROUNDDOWN('ポイント要件確認等（個別表）'!BH122,-3),IF('ポイント要件確認等（個別表）'!AD122=3,ROUNDDOWN('ポイント要件確認等（個別表）'!BT122,-3),0)))</f>
        <v>0</v>
      </c>
      <c r="BZ122" s="86" t="str">
        <f t="shared" ca="1" si="250"/>
        <v/>
      </c>
      <c r="CA122" s="232" t="str">
        <f t="shared" ca="1" si="251"/>
        <v/>
      </c>
      <c r="CB122" s="232">
        <f t="shared" ca="1" si="252"/>
        <v>0</v>
      </c>
      <c r="CC122" s="86" t="str">
        <f t="shared" ca="1" si="253"/>
        <v/>
      </c>
      <c r="CD122" s="86" t="str">
        <f t="shared" ca="1" si="254"/>
        <v/>
      </c>
      <c r="CE122" s="609"/>
      <c r="CF122" s="86" t="str">
        <f t="shared" ca="1" si="255"/>
        <v/>
      </c>
      <c r="CG122" s="185" t="str">
        <f t="shared" ca="1" si="256"/>
        <v/>
      </c>
      <c r="CH122" s="246" t="str">
        <f t="shared" ca="1" si="257"/>
        <v>含税額</v>
      </c>
      <c r="CI122" s="247" t="str">
        <f t="shared" ca="1" si="258"/>
        <v/>
      </c>
      <c r="CJ122" s="87" t="str">
        <f ca="1">IFERROR(IF(INDIRECT("'("&amp;'２個別表'!EO122&amp;")'!AR"&amp;84+EP122)&lt;&gt;1,"",1),"")</f>
        <v/>
      </c>
      <c r="CK122" s="244" t="str">
        <f t="shared" ca="1" si="259"/>
        <v/>
      </c>
      <c r="CL122" s="235" t="str">
        <f t="shared" ca="1" si="260"/>
        <v/>
      </c>
      <c r="CM122" s="239" t="str">
        <f t="shared" ca="1" si="261"/>
        <v/>
      </c>
      <c r="CN122" s="77" t="str">
        <f t="shared" ca="1" si="262"/>
        <v/>
      </c>
      <c r="CO122" s="93" t="str">
        <f ca="1">IFERROR(VLOOKUP(CN122,'（様式１号）３整理番号表'!$T$5:$V$15,2,FALSE),"")</f>
        <v/>
      </c>
      <c r="CP122" s="924" t="str">
        <f t="shared" ca="1" si="263"/>
        <v/>
      </c>
      <c r="CQ122" s="93" t="str">
        <f ca="1">IFERROR(VLOOKUP(CP122,'（様式１号）３整理番号表'!$T$19:$V$24,2,FALSE),"")</f>
        <v/>
      </c>
      <c r="CR122" s="924" t="str">
        <f ca="1">IFERROR(IF(INDIRECT("'("&amp;'２個別表'!EO122&amp;")'!AV"&amp;84+EP122)&lt;&gt;1,"",1),"")</f>
        <v/>
      </c>
      <c r="CS122" s="232">
        <f t="shared" ca="1" si="264"/>
        <v>0</v>
      </c>
      <c r="CT122" s="248">
        <f t="shared" ca="1" si="265"/>
        <v>0</v>
      </c>
      <c r="CU122" s="376" t="str">
        <f ca="1">IF(ER122="補強",IF(COUNTIFS($Z$11:Z122,Z122,$W$11:W122,1)=1,"１①",""),IF(COUNTIFS($Z$11:Z122,Z122,$W$11:W122,2)=1,"２①",""))</f>
        <v/>
      </c>
      <c r="CV122" s="57" t="str">
        <f t="shared" ca="1" si="266"/>
        <v/>
      </c>
      <c r="CW122" s="927" t="str">
        <f t="shared" ca="1" si="267"/>
        <v/>
      </c>
      <c r="CX122" s="256" t="str">
        <f t="shared" ca="1" si="268"/>
        <v/>
      </c>
      <c r="CY122" s="256" t="str">
        <f t="shared" ca="1" si="269"/>
        <v/>
      </c>
      <c r="CZ122" s="256" t="str">
        <f t="shared" ca="1" si="270"/>
        <v/>
      </c>
      <c r="DA122" s="256" t="str">
        <f t="shared" ca="1" si="271"/>
        <v/>
      </c>
      <c r="DB122" s="316" t="str">
        <f ca="1">IFERROR(VLOOKUP($CU122,'（様式１号）３整理番号表'!$Z$19:$AB$32,3,FALSE),"")</f>
        <v/>
      </c>
      <c r="DC122" s="259" t="str">
        <f t="shared" ca="1" si="272"/>
        <v>-</v>
      </c>
      <c r="DD122" s="618" t="str">
        <f t="shared" ca="1" si="273"/>
        <v/>
      </c>
      <c r="DE122" s="321" t="str">
        <f ca="1">IF(AND(AO122=18,AS122=1),IF(COUNTIFS($Y$11:Y122,Y122,$AS$11:AS122,1)=1,"２②",""),IF($CU122="１①",INDEX(INDIRECT("'("&amp;$EO122&amp;")'!AR116:BB116"),1,MATCH(INDIRECT("'("&amp;$EO122&amp;")'!C118"),INDIRECT("'("&amp;$EO122&amp;")'!AR119:BB119"),0)),""))</f>
        <v/>
      </c>
      <c r="DF122" s="324" t="str">
        <f t="shared" ca="1" si="274"/>
        <v/>
      </c>
      <c r="DG122" s="313" t="str">
        <f t="shared" ca="1" si="275"/>
        <v/>
      </c>
      <c r="DH122" s="313" t="str">
        <f t="shared" ca="1" si="276"/>
        <v/>
      </c>
      <c r="DI122" s="313" t="str">
        <f t="shared" ca="1" si="277"/>
        <v/>
      </c>
      <c r="DJ122" s="313" t="str">
        <f t="shared" ca="1" si="278"/>
        <v/>
      </c>
      <c r="DK122" s="328" t="str">
        <f t="shared" ca="1" si="279"/>
        <v/>
      </c>
      <c r="DL122" s="334" t="str">
        <f t="shared" ca="1" si="280"/>
        <v/>
      </c>
      <c r="DM122" s="915" t="str">
        <f t="shared" ca="1" si="281"/>
        <v/>
      </c>
      <c r="DN122" s="15"/>
      <c r="DO122" s="324"/>
      <c r="DP122" s="16"/>
      <c r="DQ122" s="16"/>
      <c r="DR122" s="16"/>
      <c r="DS122" s="16"/>
      <c r="DT122" s="318" t="str">
        <f>IFERROR(VLOOKUP($DN122,'（様式１号）３整理番号表'!$Z$19:$AB$32,3,FALSE),"")</f>
        <v/>
      </c>
      <c r="DU122" s="259" t="str">
        <f t="shared" si="282"/>
        <v/>
      </c>
      <c r="DV122" s="14"/>
      <c r="DW122" s="17" t="str">
        <f t="shared" ca="1" si="283"/>
        <v/>
      </c>
      <c r="DX122" s="88" t="str">
        <f t="shared" ca="1" si="301"/>
        <v/>
      </c>
      <c r="DZ122" s="339">
        <f t="shared" ca="1" si="305"/>
        <v>0</v>
      </c>
      <c r="EA122" s="339">
        <f t="shared" ca="1" si="305"/>
        <v>0</v>
      </c>
      <c r="EB122" s="339">
        <f t="shared" ca="1" si="305"/>
        <v>0</v>
      </c>
      <c r="EC122" s="339">
        <f t="shared" ca="1" si="305"/>
        <v>0</v>
      </c>
      <c r="ED122" s="339">
        <f t="shared" ca="1" si="305"/>
        <v>0</v>
      </c>
      <c r="EE122" s="339">
        <f t="shared" ca="1" si="305"/>
        <v>0</v>
      </c>
      <c r="EF122" s="339">
        <f t="shared" ca="1" si="305"/>
        <v>0</v>
      </c>
      <c r="EG122" s="339">
        <f t="shared" ca="1" si="305"/>
        <v>0</v>
      </c>
      <c r="EH122" s="339">
        <f t="shared" ca="1" si="305"/>
        <v>0</v>
      </c>
      <c r="EI122" s="339">
        <f t="shared" ca="1" si="305"/>
        <v>0</v>
      </c>
      <c r="EJ122" s="339">
        <f t="shared" ca="1" si="305"/>
        <v>0</v>
      </c>
      <c r="EK122" s="339">
        <f t="shared" ca="1" si="305"/>
        <v>0</v>
      </c>
      <c r="EL122" s="339">
        <f t="shared" ca="1" si="305"/>
        <v>0</v>
      </c>
      <c r="EM122" s="339">
        <f t="shared" ca="1" si="305"/>
        <v>0</v>
      </c>
      <c r="EO122" s="919" t="str">
        <f t="shared" ca="1" si="189"/>
        <v/>
      </c>
      <c r="EP122" s="919" t="str">
        <f t="shared" ca="1" si="285"/>
        <v/>
      </c>
      <c r="EQ122" s="919" t="str">
        <f t="shared" ca="1" si="286"/>
        <v/>
      </c>
      <c r="ER122" s="919" t="str">
        <f t="shared" ca="1" si="287"/>
        <v/>
      </c>
      <c r="ES122" s="919" t="str">
        <f ca="1">IFERROR(INDEX('郵便番号（石川県）'!$A$3:$F$2574,MATCH(INDIRECT("'("&amp;EO122&amp;")'!E7"),'郵便番号（石川県）'!$A$3:$A$2574,0),6),"")</f>
        <v/>
      </c>
      <c r="ET122" s="919" t="str">
        <f ca="1">IFERROR(INDEX('郵便番号（石川県）'!$A$3:$F$2574,MATCH(INDIRECT("'("&amp;$EO122&amp;")'!E7"),'郵便番号（石川県）'!$A$3:$A$2574,0),5),"")</f>
        <v/>
      </c>
      <c r="EU122" s="919" t="str">
        <f t="shared" ca="1" si="288"/>
        <v/>
      </c>
      <c r="EV122" s="919" t="str">
        <f t="shared" ca="1" si="289"/>
        <v/>
      </c>
      <c r="EW122" s="919" t="str">
        <f t="shared" ca="1" si="290"/>
        <v/>
      </c>
      <c r="EX122" s="919" t="str">
        <f t="shared" ca="1" si="291"/>
        <v/>
      </c>
      <c r="EY122" s="919" t="str">
        <f t="shared" ca="1" si="292"/>
        <v/>
      </c>
      <c r="EZ122" s="919" t="str">
        <f t="shared" ca="1" si="293"/>
        <v/>
      </c>
      <c r="FA122" s="919" t="str">
        <f t="shared" ca="1" si="294"/>
        <v/>
      </c>
      <c r="FB122" s="919" t="str">
        <f t="shared" ca="1" si="295"/>
        <v/>
      </c>
      <c r="FC122" s="919" t="str">
        <f t="shared" ca="1" si="296"/>
        <v/>
      </c>
      <c r="FD122" s="627" t="str">
        <f t="shared" ca="1" si="297"/>
        <v/>
      </c>
      <c r="FE122" s="630">
        <v>112</v>
      </c>
      <c r="FF122" s="299" t="str">
        <f t="shared" ca="1" si="298"/>
        <v/>
      </c>
      <c r="FG122" s="993" t="str">
        <f t="shared" ca="1" si="299"/>
        <v/>
      </c>
      <c r="FH122" s="919" t="str">
        <f t="shared" ca="1" si="300"/>
        <v/>
      </c>
      <c r="FI122" s="299">
        <f ca="1">COUNTIF($FH$11:FH122,"■")</f>
        <v>0</v>
      </c>
    </row>
    <row r="123" spans="1:165" ht="34.5" customHeight="1">
      <c r="A123" s="445">
        <f t="shared" ca="1" si="203"/>
        <v>0</v>
      </c>
      <c r="B123" s="446">
        <f>IF(R123&lt;&gt;"",IF(COUNTIF(R$11:R123,R123)=1,MAX(B$11:B122)+1,INDEX(B$11:B122,MATCH(R123,R$11:R122,0),1)),0)</f>
        <v>1</v>
      </c>
      <c r="C123" s="446">
        <f ca="1">IF(T123&lt;&gt;"",IF(COUNTIF(T$11:T123,T123)=1,MAX(C$11:C122)+1,INDEX(C$11:C122,MATCH(T123,T$11:T122,0),1)),0)</f>
        <v>0</v>
      </c>
      <c r="D123" s="446">
        <f ca="1">IF(U123&lt;&gt;"",IF(COUNTIF(U$11:U123,U123)=1,MAX(D$11:D122)+1,INDEX(D$11:D122,MATCH(U123,U$11:U122,0),1)),0)</f>
        <v>0</v>
      </c>
      <c r="E123" s="446">
        <f ca="1">IF(S123&lt;&gt;"",IF(COUNTIF(S$11:S123,S123)=1,MAX(E$11:E122)+1,INDEX(E$11:E122,MATCH(S123,S$11:S122,0),1)),0)</f>
        <v>0</v>
      </c>
      <c r="F123" s="446">
        <f ca="1">IF(Z123&lt;&gt;"",IF(COUNTIF(Z$11:Z123,Z123)=1,MAX(F$11:F122)+1,INDEX(F$11:F122,MATCH(Z123,Z$11:Z122,0),1)),0)</f>
        <v>0</v>
      </c>
      <c r="G123" s="447" cm="1">
        <f t="array" aca="1" ref="G123" ca="1">IF(Z123&lt;&gt;"",IF(COUNTIFS(Z$11:Z123,Z123,W$11:W123,W123)=1,MAX(G$11:G122)+1,INDEX(G$11:G122,MATCH(Z123&amp;W123,Z$11:Z122&amp;W$11:W123,0),1)),0)</f>
        <v>0</v>
      </c>
      <c r="H123" s="447">
        <f t="shared" ca="1" si="204"/>
        <v>0</v>
      </c>
      <c r="I123" s="447">
        <f ca="1">IF(T123="",0,IF(COUNTIF(T$11:T123,T123)=1,1,0))</f>
        <v>0</v>
      </c>
      <c r="J123" s="447">
        <f ca="1">IF(U123="",0,IF(COUNTIF(U$11:U123,U123)=1,1,0))</f>
        <v>0</v>
      </c>
      <c r="K123" s="447">
        <f ca="1">IF(S123="",0,IF(COUNTIF(S$11:S123,S123)=1,1,0))</f>
        <v>0</v>
      </c>
      <c r="L123" s="446">
        <f ca="1">IF(Z123="",0,IF(COUNTIF(Z$11:Z123,Z123)=1,1,0))</f>
        <v>0</v>
      </c>
      <c r="M123" s="767">
        <f ca="1">IF($W123=2,IF(COUNTIFS($W$11:$W123,2,$Z$11:$Z123,$Z123)=1,1,0),0)</f>
        <v>0</v>
      </c>
      <c r="N123" s="767">
        <f ca="1">IF($W123=1,IF(COUNTIFS($W$11:$W123,2,$Z$11:$Z123,$Z123)=1,1,0),0)</f>
        <v>0</v>
      </c>
      <c r="O123" s="446">
        <f ca="1">IF(H123=0,0,IF(COUNTIF(Z$11:Z123,Z123)=1,1,0))</f>
        <v>0</v>
      </c>
      <c r="P123" s="448" t="str">
        <f t="shared" ca="1" si="205"/>
        <v>石川県</v>
      </c>
      <c r="Q123" s="89">
        <f t="shared" ca="1" si="206"/>
        <v>113</v>
      </c>
      <c r="R123" s="170" t="s">
        <v>459</v>
      </c>
      <c r="S123" s="357" t="str">
        <f t="shared" ca="1" si="207"/>
        <v/>
      </c>
      <c r="T123" s="357" t="str">
        <f t="shared" ca="1" si="208"/>
        <v/>
      </c>
      <c r="U123" s="58" t="str">
        <f t="shared" ca="1" si="209"/>
        <v/>
      </c>
      <c r="V123" s="58" t="str">
        <f t="shared" ca="1" si="210"/>
        <v/>
      </c>
      <c r="W123" s="920" t="str">
        <f t="shared" ca="1" si="211"/>
        <v/>
      </c>
      <c r="X123" s="369">
        <f ca="1">IFERROR(VLOOKUP(W123,'（様式１号）３整理番号表'!$B$4:$H$5,2,FALSE),0)</f>
        <v>0</v>
      </c>
      <c r="Y123" s="768" t="str" cm="1">
        <f t="array" aca="1" ref="Y123" ca="1">IF(AND(D123=0,F123=0),"",IF(COUNTIF(D$11:D123,D123)=1,1,IF(COUNTIFS(D$11:D123,D123,F$11:F123,F123)=1,INDEX((D$11:D123,F$11:F123,Y$11:Y123),MATCH(_xlfn.MAXIFS(F$11:F122,D$11:D122,D123),$F$11:F123,0),1,3)+1,INDEX((D$11:D123,F$11:F123,Y$11:Y123),MATCH(D123&amp;F123,D$11:D123&amp;F$11:F123,0),1,3))))</f>
        <v/>
      </c>
      <c r="Z123" s="40" t="str">
        <f t="shared" ca="1" si="212"/>
        <v/>
      </c>
      <c r="AA123" s="924" t="str">
        <f t="shared" ca="1" si="213"/>
        <v/>
      </c>
      <c r="AB123" s="93">
        <f ca="1">IFERROR(VLOOKUP(AA123,'（様式１号）３整理番号表'!$B$10:$H$16,2,FALSE),0)</f>
        <v>0</v>
      </c>
      <c r="AC123" s="924" t="str">
        <f t="shared" ca="1" si="214"/>
        <v/>
      </c>
      <c r="AD123" s="924" t="str">
        <f t="shared" ca="1" si="215"/>
        <v/>
      </c>
      <c r="AE123" s="93">
        <f ca="1">IFERROR(VLOOKUP(AD123,'（様式１号）３整理番号表'!$B$21:$H$22,2,FALSE),0)</f>
        <v>0</v>
      </c>
      <c r="AF123" s="924" t="str">
        <f t="shared" ca="1" si="216"/>
        <v/>
      </c>
      <c r="AG123" s="93">
        <f ca="1">IFERROR(VLOOKUP(AF123,'（様式１号）３整理番号表'!$B$26:$H$31,2,FALSE),0)</f>
        <v>0</v>
      </c>
      <c r="AH123" s="924" t="str">
        <f t="shared" ca="1" si="217"/>
        <v/>
      </c>
      <c r="AI123" s="93">
        <f ca="1">IFERROR(VLOOKUP(AH123,'（様式１号）３整理番号表'!$J$5:$N$59,2,FALSE),0)</f>
        <v>0</v>
      </c>
      <c r="AJ123" s="77" t="str">
        <f t="shared" ca="1" si="218"/>
        <v/>
      </c>
      <c r="AK123" s="93">
        <f ca="1">IFERROR(VLOOKUP(AJ123,'（様式１号）３整理番号表'!$P$5:$R$29,2,FALSE),0)</f>
        <v>0</v>
      </c>
      <c r="AL123" s="921" t="str">
        <f t="shared" ca="1" si="219"/>
        <v/>
      </c>
      <c r="AM123" s="921" t="str">
        <f t="shared" ca="1" si="220"/>
        <v/>
      </c>
      <c r="AN123" s="921"/>
      <c r="AO123" s="77" t="str">
        <f t="shared" ca="1" si="221"/>
        <v/>
      </c>
      <c r="AP123" s="93">
        <f ca="1">IFERROR(VLOOKUP(AO123,'（様式１号）３整理番号表'!$P$5:$R$29,2,FALSE),0)</f>
        <v>0</v>
      </c>
      <c r="AQ123" s="924" t="str">
        <f t="shared" ca="1" si="222"/>
        <v/>
      </c>
      <c r="AR123" s="93">
        <f t="shared" ca="1" si="223"/>
        <v>0</v>
      </c>
      <c r="AS123" s="924" t="str">
        <f t="shared" ca="1" si="224"/>
        <v/>
      </c>
      <c r="AT123" s="40" t="str">
        <f t="shared" ca="1" si="225"/>
        <v/>
      </c>
      <c r="AU123" s="93" t="str">
        <f t="shared" ca="1" si="226"/>
        <v/>
      </c>
      <c r="AV123" s="923" t="str">
        <f t="shared" ca="1" si="227"/>
        <v/>
      </c>
      <c r="AW123" s="926" t="str">
        <f t="shared" ca="1" si="228"/>
        <v/>
      </c>
      <c r="AX123" s="925" t="str">
        <f t="shared" ca="1" si="229"/>
        <v/>
      </c>
      <c r="AY123" s="925" t="str">
        <f t="shared" ca="1" si="229"/>
        <v/>
      </c>
      <c r="AZ123" s="925" t="str">
        <f t="shared" ca="1" si="229"/>
        <v/>
      </c>
      <c r="BA123" s="925" t="str">
        <f t="shared" ca="1" si="229"/>
        <v/>
      </c>
      <c r="BB123" s="925" t="str">
        <f t="shared" ca="1" si="230"/>
        <v/>
      </c>
      <c r="BC123" s="925" t="str">
        <f t="shared" ca="1" si="231"/>
        <v/>
      </c>
      <c r="BD123" s="925" t="str">
        <f t="shared" ca="1" si="231"/>
        <v/>
      </c>
      <c r="BE123" s="925" t="str">
        <f t="shared" ca="1" si="231"/>
        <v/>
      </c>
      <c r="BF123" s="77" t="str">
        <f t="shared" ca="1" si="232"/>
        <v/>
      </c>
      <c r="BG123" s="924" t="str">
        <f t="shared" ca="1" si="233"/>
        <v/>
      </c>
      <c r="BH123" s="94">
        <f ca="1">IF(BF123&lt;&gt;"",INDEX('（様式１号）３整理番号表'!$AB$7:$AQ$12,MATCH(BF123,'（様式１号）３整理番号表'!$AA$7:$AA$12,0),MATCH(BG123,'（様式１号）３整理番号表'!$AB$6:$AQ$6,0)),0)</f>
        <v>0</v>
      </c>
      <c r="BI123" s="921" t="str">
        <f t="shared" ca="1" si="234"/>
        <v/>
      </c>
      <c r="BJ123" s="922" t="str">
        <f t="shared" ca="1" si="235"/>
        <v/>
      </c>
      <c r="BK123" s="926" t="str">
        <f t="shared" ca="1" si="236"/>
        <v/>
      </c>
      <c r="BL123" s="922" t="str">
        <f t="shared" ca="1" si="237"/>
        <v/>
      </c>
      <c r="BM123" s="79" t="str">
        <f t="shared" ca="1" si="238"/>
        <v/>
      </c>
      <c r="BN123" s="82" t="str">
        <f t="shared" ca="1" si="239"/>
        <v/>
      </c>
      <c r="BO123" s="83" t="str">
        <f t="shared" ca="1" si="240"/>
        <v/>
      </c>
      <c r="BP123" s="84" t="str">
        <f t="shared" ca="1" si="241"/>
        <v/>
      </c>
      <c r="BQ123" s="82" t="str">
        <f t="shared" ca="1" si="242"/>
        <v/>
      </c>
      <c r="BR123" s="97" t="str">
        <f t="shared" ca="1" si="243"/>
        <v/>
      </c>
      <c r="BS123" s="95" t="str">
        <f t="shared" ca="1" si="244"/>
        <v/>
      </c>
      <c r="BT123" s="184" t="str">
        <f t="shared" ca="1" si="245"/>
        <v/>
      </c>
      <c r="BU123" s="611" t="str">
        <f t="shared" ca="1" si="246"/>
        <v/>
      </c>
      <c r="BV123" s="77" t="str">
        <f t="shared" ca="1" si="247"/>
        <v/>
      </c>
      <c r="BW123" s="85" t="str">
        <f t="shared" ca="1" si="248"/>
        <v/>
      </c>
      <c r="BX123" s="86" t="str">
        <f t="shared" ca="1" si="249"/>
        <v/>
      </c>
      <c r="BY123" s="231">
        <f ca="1">IF('ポイント要件確認等（個別表）'!AD123=1,ROUNDDOWN('ポイント要件確認等（個別表）'!AV123,-3),IF('ポイント要件確認等（個別表）'!AD123=2,ROUNDDOWN('ポイント要件確認等（個別表）'!BH123,-3),IF('ポイント要件確認等（個別表）'!AD123=3,ROUNDDOWN('ポイント要件確認等（個別表）'!BT123,-3),0)))</f>
        <v>0</v>
      </c>
      <c r="BZ123" s="86" t="str">
        <f t="shared" ca="1" si="250"/>
        <v/>
      </c>
      <c r="CA123" s="232" t="str">
        <f t="shared" ca="1" si="251"/>
        <v/>
      </c>
      <c r="CB123" s="232">
        <f t="shared" ca="1" si="252"/>
        <v>0</v>
      </c>
      <c r="CC123" s="86" t="str">
        <f t="shared" ca="1" si="253"/>
        <v/>
      </c>
      <c r="CD123" s="86" t="str">
        <f t="shared" ca="1" si="254"/>
        <v/>
      </c>
      <c r="CE123" s="609"/>
      <c r="CF123" s="86" t="str">
        <f t="shared" ca="1" si="255"/>
        <v/>
      </c>
      <c r="CG123" s="185" t="str">
        <f t="shared" ca="1" si="256"/>
        <v/>
      </c>
      <c r="CH123" s="246" t="str">
        <f t="shared" ca="1" si="257"/>
        <v>含税額</v>
      </c>
      <c r="CI123" s="247" t="str">
        <f t="shared" ca="1" si="258"/>
        <v/>
      </c>
      <c r="CJ123" s="87" t="str">
        <f ca="1">IFERROR(IF(INDIRECT("'("&amp;'２個別表'!EO123&amp;")'!AR"&amp;84+EP123)&lt;&gt;1,"",1),"")</f>
        <v/>
      </c>
      <c r="CK123" s="244" t="str">
        <f t="shared" ca="1" si="259"/>
        <v/>
      </c>
      <c r="CL123" s="235" t="str">
        <f t="shared" ca="1" si="260"/>
        <v/>
      </c>
      <c r="CM123" s="239" t="str">
        <f t="shared" ca="1" si="261"/>
        <v/>
      </c>
      <c r="CN123" s="77" t="str">
        <f t="shared" ca="1" si="262"/>
        <v/>
      </c>
      <c r="CO123" s="93" t="str">
        <f ca="1">IFERROR(VLOOKUP(CN123,'（様式１号）３整理番号表'!$T$5:$V$15,2,FALSE),"")</f>
        <v/>
      </c>
      <c r="CP123" s="924" t="str">
        <f t="shared" ca="1" si="263"/>
        <v/>
      </c>
      <c r="CQ123" s="93" t="str">
        <f ca="1">IFERROR(VLOOKUP(CP123,'（様式１号）３整理番号表'!$T$19:$V$24,2,FALSE),"")</f>
        <v/>
      </c>
      <c r="CR123" s="924" t="str">
        <f ca="1">IFERROR(IF(INDIRECT("'("&amp;'２個別表'!EO123&amp;")'!AV"&amp;84+EP123)&lt;&gt;1,"",1),"")</f>
        <v/>
      </c>
      <c r="CS123" s="232">
        <f t="shared" ca="1" si="264"/>
        <v>0</v>
      </c>
      <c r="CT123" s="248">
        <f t="shared" ca="1" si="265"/>
        <v>0</v>
      </c>
      <c r="CU123" s="376" t="str">
        <f ca="1">IF(ER123="補強",IF(COUNTIFS($Z$11:Z123,Z123,$W$11:W123,1)=1,"１①",""),IF(COUNTIFS($Z$11:Z123,Z123,$W$11:W123,2)=1,"２①",""))</f>
        <v/>
      </c>
      <c r="CV123" s="57" t="str">
        <f t="shared" ca="1" si="266"/>
        <v/>
      </c>
      <c r="CW123" s="927" t="str">
        <f t="shared" ca="1" si="267"/>
        <v/>
      </c>
      <c r="CX123" s="256" t="str">
        <f t="shared" ca="1" si="268"/>
        <v/>
      </c>
      <c r="CY123" s="256" t="str">
        <f t="shared" ca="1" si="269"/>
        <v/>
      </c>
      <c r="CZ123" s="256" t="str">
        <f t="shared" ca="1" si="270"/>
        <v/>
      </c>
      <c r="DA123" s="256" t="str">
        <f t="shared" ca="1" si="271"/>
        <v/>
      </c>
      <c r="DB123" s="316" t="str">
        <f ca="1">IFERROR(VLOOKUP($CU123,'（様式１号）３整理番号表'!$Z$19:$AB$32,3,FALSE),"")</f>
        <v/>
      </c>
      <c r="DC123" s="259" t="str">
        <f t="shared" ca="1" si="272"/>
        <v>-</v>
      </c>
      <c r="DD123" s="618" t="str">
        <f t="shared" ca="1" si="273"/>
        <v/>
      </c>
      <c r="DE123" s="321" t="str">
        <f ca="1">IF(AND(AO123=18,AS123=1),IF(COUNTIFS($Y$11:Y123,Y123,$AS$11:AS123,1)=1,"２②",""),IF($CU123="１①",INDEX(INDIRECT("'("&amp;$EO123&amp;")'!AR116:BB116"),1,MATCH(INDIRECT("'("&amp;$EO123&amp;")'!C118"),INDIRECT("'("&amp;$EO123&amp;")'!AR119:BB119"),0)),""))</f>
        <v/>
      </c>
      <c r="DF123" s="324" t="str">
        <f t="shared" ca="1" si="274"/>
        <v/>
      </c>
      <c r="DG123" s="313" t="str">
        <f t="shared" ca="1" si="275"/>
        <v/>
      </c>
      <c r="DH123" s="313" t="str">
        <f t="shared" ca="1" si="276"/>
        <v/>
      </c>
      <c r="DI123" s="313" t="str">
        <f t="shared" ca="1" si="277"/>
        <v/>
      </c>
      <c r="DJ123" s="313" t="str">
        <f t="shared" ca="1" si="278"/>
        <v/>
      </c>
      <c r="DK123" s="328" t="str">
        <f t="shared" ca="1" si="279"/>
        <v/>
      </c>
      <c r="DL123" s="334" t="str">
        <f t="shared" ca="1" si="280"/>
        <v/>
      </c>
      <c r="DM123" s="915" t="str">
        <f t="shared" ca="1" si="281"/>
        <v/>
      </c>
      <c r="DN123" s="15"/>
      <c r="DO123" s="324"/>
      <c r="DP123" s="16"/>
      <c r="DQ123" s="16"/>
      <c r="DR123" s="16"/>
      <c r="DS123" s="16"/>
      <c r="DT123" s="318" t="str">
        <f>IFERROR(VLOOKUP($DN123,'（様式１号）３整理番号表'!$Z$19:$AB$32,3,FALSE),"")</f>
        <v/>
      </c>
      <c r="DU123" s="259" t="str">
        <f t="shared" si="282"/>
        <v/>
      </c>
      <c r="DV123" s="14"/>
      <c r="DW123" s="17" t="str">
        <f t="shared" ca="1" si="283"/>
        <v/>
      </c>
      <c r="DX123" s="88" t="str">
        <f t="shared" ca="1" si="301"/>
        <v/>
      </c>
      <c r="DZ123" s="339">
        <f t="shared" ca="1" si="305"/>
        <v>0</v>
      </c>
      <c r="EA123" s="339">
        <f t="shared" ca="1" si="305"/>
        <v>0</v>
      </c>
      <c r="EB123" s="339">
        <f t="shared" ca="1" si="305"/>
        <v>0</v>
      </c>
      <c r="EC123" s="339">
        <f t="shared" ca="1" si="305"/>
        <v>0</v>
      </c>
      <c r="ED123" s="339">
        <f t="shared" ca="1" si="305"/>
        <v>0</v>
      </c>
      <c r="EE123" s="339">
        <f t="shared" ca="1" si="305"/>
        <v>0</v>
      </c>
      <c r="EF123" s="339">
        <f t="shared" ca="1" si="305"/>
        <v>0</v>
      </c>
      <c r="EG123" s="339">
        <f t="shared" ca="1" si="305"/>
        <v>0</v>
      </c>
      <c r="EH123" s="339">
        <f t="shared" ca="1" si="305"/>
        <v>0</v>
      </c>
      <c r="EI123" s="339">
        <f t="shared" ca="1" si="305"/>
        <v>0</v>
      </c>
      <c r="EJ123" s="339">
        <f t="shared" ca="1" si="305"/>
        <v>0</v>
      </c>
      <c r="EK123" s="339">
        <f t="shared" ca="1" si="305"/>
        <v>0</v>
      </c>
      <c r="EL123" s="339">
        <f t="shared" ca="1" si="305"/>
        <v>0</v>
      </c>
      <c r="EM123" s="339">
        <f t="shared" ca="1" si="305"/>
        <v>0</v>
      </c>
      <c r="EO123" s="919" t="str">
        <f t="shared" ca="1" si="189"/>
        <v/>
      </c>
      <c r="EP123" s="919" t="str">
        <f t="shared" ca="1" si="285"/>
        <v/>
      </c>
      <c r="EQ123" s="919" t="str">
        <f t="shared" ca="1" si="286"/>
        <v/>
      </c>
      <c r="ER123" s="919" t="str">
        <f t="shared" ca="1" si="287"/>
        <v/>
      </c>
      <c r="ES123" s="919" t="str">
        <f ca="1">IFERROR(INDEX('郵便番号（石川県）'!$A$3:$F$2574,MATCH(INDIRECT("'("&amp;EO123&amp;")'!E7"),'郵便番号（石川県）'!$A$3:$A$2574,0),6),"")</f>
        <v/>
      </c>
      <c r="ET123" s="919" t="str">
        <f ca="1">IFERROR(INDEX('郵便番号（石川県）'!$A$3:$F$2574,MATCH(INDIRECT("'("&amp;$EO123&amp;")'!E7"),'郵便番号（石川県）'!$A$3:$A$2574,0),5),"")</f>
        <v/>
      </c>
      <c r="EU123" s="919" t="str">
        <f t="shared" ca="1" si="288"/>
        <v/>
      </c>
      <c r="EV123" s="919" t="str">
        <f t="shared" ca="1" si="289"/>
        <v/>
      </c>
      <c r="EW123" s="919" t="str">
        <f t="shared" ca="1" si="290"/>
        <v/>
      </c>
      <c r="EX123" s="919" t="str">
        <f t="shared" ca="1" si="291"/>
        <v/>
      </c>
      <c r="EY123" s="919" t="str">
        <f t="shared" ca="1" si="292"/>
        <v/>
      </c>
      <c r="EZ123" s="919" t="str">
        <f t="shared" ca="1" si="293"/>
        <v/>
      </c>
      <c r="FA123" s="919" t="str">
        <f t="shared" ca="1" si="294"/>
        <v/>
      </c>
      <c r="FB123" s="919" t="str">
        <f t="shared" ca="1" si="295"/>
        <v/>
      </c>
      <c r="FC123" s="919" t="str">
        <f t="shared" ca="1" si="296"/>
        <v/>
      </c>
      <c r="FD123" s="627" t="str">
        <f t="shared" ca="1" si="297"/>
        <v/>
      </c>
      <c r="FE123" s="630">
        <v>113</v>
      </c>
      <c r="FF123" s="299" t="str">
        <f t="shared" ca="1" si="298"/>
        <v/>
      </c>
      <c r="FG123" s="993" t="str">
        <f t="shared" ca="1" si="299"/>
        <v/>
      </c>
      <c r="FH123" s="919" t="str">
        <f t="shared" ca="1" si="300"/>
        <v/>
      </c>
      <c r="FI123" s="299">
        <f ca="1">COUNTIF($FH$11:FH123,"■")</f>
        <v>0</v>
      </c>
    </row>
    <row r="124" spans="1:165" ht="34.5" customHeight="1">
      <c r="A124" s="445">
        <f t="shared" ca="1" si="203"/>
        <v>0</v>
      </c>
      <c r="B124" s="446">
        <f>IF(R124&lt;&gt;"",IF(COUNTIF(R$11:R124,R124)=1,MAX(B$11:B123)+1,INDEX(B$11:B123,MATCH(R124,R$11:R123,0),1)),0)</f>
        <v>1</v>
      </c>
      <c r="C124" s="446">
        <f ca="1">IF(T124&lt;&gt;"",IF(COUNTIF(T$11:T124,T124)=1,MAX(C$11:C123)+1,INDEX(C$11:C123,MATCH(T124,T$11:T123,0),1)),0)</f>
        <v>0</v>
      </c>
      <c r="D124" s="446">
        <f ca="1">IF(U124&lt;&gt;"",IF(COUNTIF(U$11:U124,U124)=1,MAX(D$11:D123)+1,INDEX(D$11:D123,MATCH(U124,U$11:U123,0),1)),0)</f>
        <v>0</v>
      </c>
      <c r="E124" s="446">
        <f ca="1">IF(S124&lt;&gt;"",IF(COUNTIF(S$11:S124,S124)=1,MAX(E$11:E123)+1,INDEX(E$11:E123,MATCH(S124,S$11:S123,0),1)),0)</f>
        <v>0</v>
      </c>
      <c r="F124" s="446">
        <f ca="1">IF(Z124&lt;&gt;"",IF(COUNTIF(Z$11:Z124,Z124)=1,MAX(F$11:F123)+1,INDEX(F$11:F123,MATCH(Z124,Z$11:Z123,0),1)),0)</f>
        <v>0</v>
      </c>
      <c r="G124" s="447" cm="1">
        <f t="array" aca="1" ref="G124" ca="1">IF(Z124&lt;&gt;"",IF(COUNTIFS(Z$11:Z124,Z124,W$11:W124,W124)=1,MAX(G$11:G123)+1,INDEX(G$11:G123,MATCH(Z124&amp;W124,Z$11:Z123&amp;W$11:W124,0),1)),0)</f>
        <v>0</v>
      </c>
      <c r="H124" s="447">
        <f t="shared" ca="1" si="204"/>
        <v>0</v>
      </c>
      <c r="I124" s="447">
        <f ca="1">IF(T124="",0,IF(COUNTIF(T$11:T124,T124)=1,1,0))</f>
        <v>0</v>
      </c>
      <c r="J124" s="447">
        <f ca="1">IF(U124="",0,IF(COUNTIF(U$11:U124,U124)=1,1,0))</f>
        <v>0</v>
      </c>
      <c r="K124" s="447">
        <f ca="1">IF(S124="",0,IF(COUNTIF(S$11:S124,S124)=1,1,0))</f>
        <v>0</v>
      </c>
      <c r="L124" s="446">
        <f ca="1">IF(Z124="",0,IF(COUNTIF(Z$11:Z124,Z124)=1,1,0))</f>
        <v>0</v>
      </c>
      <c r="M124" s="767">
        <f ca="1">IF($W124=2,IF(COUNTIFS($W$11:$W124,2,$Z$11:$Z124,$Z124)=1,1,0),0)</f>
        <v>0</v>
      </c>
      <c r="N124" s="767">
        <f ca="1">IF($W124=1,IF(COUNTIFS($W$11:$W124,2,$Z$11:$Z124,$Z124)=1,1,0),0)</f>
        <v>0</v>
      </c>
      <c r="O124" s="446">
        <f ca="1">IF(H124=0,0,IF(COUNTIF(Z$11:Z124,Z124)=1,1,0))</f>
        <v>0</v>
      </c>
      <c r="P124" s="448" t="str">
        <f t="shared" ca="1" si="205"/>
        <v>石川県</v>
      </c>
      <c r="Q124" s="89">
        <f t="shared" ca="1" si="206"/>
        <v>114</v>
      </c>
      <c r="R124" s="170" t="s">
        <v>459</v>
      </c>
      <c r="S124" s="357" t="str">
        <f t="shared" ca="1" si="207"/>
        <v/>
      </c>
      <c r="T124" s="357" t="str">
        <f t="shared" ca="1" si="208"/>
        <v/>
      </c>
      <c r="U124" s="58" t="str">
        <f t="shared" ca="1" si="209"/>
        <v/>
      </c>
      <c r="V124" s="58" t="str">
        <f t="shared" ca="1" si="210"/>
        <v/>
      </c>
      <c r="W124" s="920" t="str">
        <f t="shared" ca="1" si="211"/>
        <v/>
      </c>
      <c r="X124" s="369">
        <f ca="1">IFERROR(VLOOKUP(W124,'（様式１号）３整理番号表'!$B$4:$H$5,2,FALSE),0)</f>
        <v>0</v>
      </c>
      <c r="Y124" s="768" t="str" cm="1">
        <f t="array" aca="1" ref="Y124" ca="1">IF(AND(D124=0,F124=0),"",IF(COUNTIF(D$11:D124,D124)=1,1,IF(COUNTIFS(D$11:D124,D124,F$11:F124,F124)=1,INDEX((D$11:D124,F$11:F124,Y$11:Y124),MATCH(_xlfn.MAXIFS(F$11:F123,D$11:D123,D124),$F$11:F124,0),1,3)+1,INDEX((D$11:D124,F$11:F124,Y$11:Y124),MATCH(D124&amp;F124,D$11:D124&amp;F$11:F124,0),1,3))))</f>
        <v/>
      </c>
      <c r="Z124" s="40" t="str">
        <f t="shared" ca="1" si="212"/>
        <v/>
      </c>
      <c r="AA124" s="924" t="str">
        <f t="shared" ca="1" si="213"/>
        <v/>
      </c>
      <c r="AB124" s="93">
        <f ca="1">IFERROR(VLOOKUP(AA124,'（様式１号）３整理番号表'!$B$10:$H$16,2,FALSE),0)</f>
        <v>0</v>
      </c>
      <c r="AC124" s="924" t="str">
        <f t="shared" ca="1" si="214"/>
        <v/>
      </c>
      <c r="AD124" s="924" t="str">
        <f t="shared" ca="1" si="215"/>
        <v/>
      </c>
      <c r="AE124" s="93">
        <f ca="1">IFERROR(VLOOKUP(AD124,'（様式１号）３整理番号表'!$B$21:$H$22,2,FALSE),0)</f>
        <v>0</v>
      </c>
      <c r="AF124" s="924" t="str">
        <f t="shared" ca="1" si="216"/>
        <v/>
      </c>
      <c r="AG124" s="93">
        <f ca="1">IFERROR(VLOOKUP(AF124,'（様式１号）３整理番号表'!$B$26:$H$31,2,FALSE),0)</f>
        <v>0</v>
      </c>
      <c r="AH124" s="924" t="str">
        <f t="shared" ca="1" si="217"/>
        <v/>
      </c>
      <c r="AI124" s="93">
        <f ca="1">IFERROR(VLOOKUP(AH124,'（様式１号）３整理番号表'!$J$5:$N$59,2,FALSE),0)</f>
        <v>0</v>
      </c>
      <c r="AJ124" s="77" t="str">
        <f t="shared" ca="1" si="218"/>
        <v/>
      </c>
      <c r="AK124" s="93">
        <f ca="1">IFERROR(VLOOKUP(AJ124,'（様式１号）３整理番号表'!$P$5:$R$29,2,FALSE),0)</f>
        <v>0</v>
      </c>
      <c r="AL124" s="921" t="str">
        <f t="shared" ca="1" si="219"/>
        <v/>
      </c>
      <c r="AM124" s="921" t="str">
        <f t="shared" ca="1" si="220"/>
        <v/>
      </c>
      <c r="AN124" s="921"/>
      <c r="AO124" s="77" t="str">
        <f t="shared" ca="1" si="221"/>
        <v/>
      </c>
      <c r="AP124" s="93">
        <f ca="1">IFERROR(VLOOKUP(AO124,'（様式１号）３整理番号表'!$P$5:$R$29,2,FALSE),0)</f>
        <v>0</v>
      </c>
      <c r="AQ124" s="924" t="str">
        <f t="shared" ca="1" si="222"/>
        <v/>
      </c>
      <c r="AR124" s="93">
        <f t="shared" ca="1" si="223"/>
        <v>0</v>
      </c>
      <c r="AS124" s="924" t="str">
        <f t="shared" ca="1" si="224"/>
        <v/>
      </c>
      <c r="AT124" s="40" t="str">
        <f t="shared" ca="1" si="225"/>
        <v/>
      </c>
      <c r="AU124" s="93" t="str">
        <f t="shared" ca="1" si="226"/>
        <v/>
      </c>
      <c r="AV124" s="923" t="str">
        <f t="shared" ca="1" si="227"/>
        <v/>
      </c>
      <c r="AW124" s="926" t="str">
        <f t="shared" ca="1" si="228"/>
        <v/>
      </c>
      <c r="AX124" s="925" t="str">
        <f t="shared" ca="1" si="229"/>
        <v/>
      </c>
      <c r="AY124" s="925" t="str">
        <f t="shared" ca="1" si="229"/>
        <v/>
      </c>
      <c r="AZ124" s="925" t="str">
        <f t="shared" ca="1" si="229"/>
        <v/>
      </c>
      <c r="BA124" s="925" t="str">
        <f t="shared" ca="1" si="229"/>
        <v/>
      </c>
      <c r="BB124" s="925" t="str">
        <f t="shared" ca="1" si="230"/>
        <v/>
      </c>
      <c r="BC124" s="925" t="str">
        <f t="shared" ca="1" si="231"/>
        <v/>
      </c>
      <c r="BD124" s="925" t="str">
        <f t="shared" ca="1" si="231"/>
        <v/>
      </c>
      <c r="BE124" s="925" t="str">
        <f t="shared" ca="1" si="231"/>
        <v/>
      </c>
      <c r="BF124" s="77" t="str">
        <f t="shared" ca="1" si="232"/>
        <v/>
      </c>
      <c r="BG124" s="924" t="str">
        <f t="shared" ca="1" si="233"/>
        <v/>
      </c>
      <c r="BH124" s="94">
        <f ca="1">IF(BF124&lt;&gt;"",INDEX('（様式１号）３整理番号表'!$AB$7:$AQ$12,MATCH(BF124,'（様式１号）３整理番号表'!$AA$7:$AA$12,0),MATCH(BG124,'（様式１号）３整理番号表'!$AB$6:$AQ$6,0)),0)</f>
        <v>0</v>
      </c>
      <c r="BI124" s="921" t="str">
        <f t="shared" ca="1" si="234"/>
        <v/>
      </c>
      <c r="BJ124" s="922" t="str">
        <f t="shared" ca="1" si="235"/>
        <v/>
      </c>
      <c r="BK124" s="926" t="str">
        <f t="shared" ca="1" si="236"/>
        <v/>
      </c>
      <c r="BL124" s="922" t="str">
        <f t="shared" ca="1" si="237"/>
        <v/>
      </c>
      <c r="BM124" s="79" t="str">
        <f t="shared" ca="1" si="238"/>
        <v/>
      </c>
      <c r="BN124" s="82" t="str">
        <f t="shared" ca="1" si="239"/>
        <v/>
      </c>
      <c r="BO124" s="83" t="str">
        <f t="shared" ca="1" si="240"/>
        <v/>
      </c>
      <c r="BP124" s="84" t="str">
        <f t="shared" ca="1" si="241"/>
        <v/>
      </c>
      <c r="BQ124" s="82" t="str">
        <f t="shared" ca="1" si="242"/>
        <v/>
      </c>
      <c r="BR124" s="97" t="str">
        <f t="shared" ca="1" si="243"/>
        <v/>
      </c>
      <c r="BS124" s="95" t="str">
        <f t="shared" ca="1" si="244"/>
        <v/>
      </c>
      <c r="BT124" s="184" t="str">
        <f t="shared" ca="1" si="245"/>
        <v/>
      </c>
      <c r="BU124" s="611" t="str">
        <f t="shared" ca="1" si="246"/>
        <v/>
      </c>
      <c r="BV124" s="77" t="str">
        <f t="shared" ca="1" si="247"/>
        <v/>
      </c>
      <c r="BW124" s="85" t="str">
        <f t="shared" ca="1" si="248"/>
        <v/>
      </c>
      <c r="BX124" s="86" t="str">
        <f t="shared" ca="1" si="249"/>
        <v/>
      </c>
      <c r="BY124" s="231">
        <f ca="1">IF('ポイント要件確認等（個別表）'!AD124=1,ROUNDDOWN('ポイント要件確認等（個別表）'!AV124,-3),IF('ポイント要件確認等（個別表）'!AD124=2,ROUNDDOWN('ポイント要件確認等（個別表）'!BH124,-3),IF('ポイント要件確認等（個別表）'!AD124=3,ROUNDDOWN('ポイント要件確認等（個別表）'!BT124,-3),0)))</f>
        <v>0</v>
      </c>
      <c r="BZ124" s="86" t="str">
        <f t="shared" ca="1" si="250"/>
        <v/>
      </c>
      <c r="CA124" s="232" t="str">
        <f t="shared" ca="1" si="251"/>
        <v/>
      </c>
      <c r="CB124" s="232">
        <f t="shared" ca="1" si="252"/>
        <v>0</v>
      </c>
      <c r="CC124" s="86" t="str">
        <f t="shared" ca="1" si="253"/>
        <v/>
      </c>
      <c r="CD124" s="86" t="str">
        <f t="shared" ca="1" si="254"/>
        <v/>
      </c>
      <c r="CE124" s="609"/>
      <c r="CF124" s="86" t="str">
        <f t="shared" ca="1" si="255"/>
        <v/>
      </c>
      <c r="CG124" s="185" t="str">
        <f t="shared" ca="1" si="256"/>
        <v/>
      </c>
      <c r="CH124" s="246" t="str">
        <f t="shared" ca="1" si="257"/>
        <v>含税額</v>
      </c>
      <c r="CI124" s="247" t="str">
        <f t="shared" ca="1" si="258"/>
        <v/>
      </c>
      <c r="CJ124" s="87" t="str">
        <f ca="1">IFERROR(IF(INDIRECT("'("&amp;'２個別表'!EO124&amp;")'!AR"&amp;84+EP124)&lt;&gt;1,"",1),"")</f>
        <v/>
      </c>
      <c r="CK124" s="244" t="str">
        <f t="shared" ca="1" si="259"/>
        <v/>
      </c>
      <c r="CL124" s="235" t="str">
        <f t="shared" ca="1" si="260"/>
        <v/>
      </c>
      <c r="CM124" s="239" t="str">
        <f t="shared" ca="1" si="261"/>
        <v/>
      </c>
      <c r="CN124" s="77" t="str">
        <f t="shared" ca="1" si="262"/>
        <v/>
      </c>
      <c r="CO124" s="93" t="str">
        <f ca="1">IFERROR(VLOOKUP(CN124,'（様式１号）３整理番号表'!$T$5:$V$15,2,FALSE),"")</f>
        <v/>
      </c>
      <c r="CP124" s="924" t="str">
        <f t="shared" ca="1" si="263"/>
        <v/>
      </c>
      <c r="CQ124" s="93" t="str">
        <f ca="1">IFERROR(VLOOKUP(CP124,'（様式１号）３整理番号表'!$T$19:$V$24,2,FALSE),"")</f>
        <v/>
      </c>
      <c r="CR124" s="924" t="str">
        <f ca="1">IFERROR(IF(INDIRECT("'("&amp;'２個別表'!EO124&amp;")'!AV"&amp;84+EP124)&lt;&gt;1,"",1),"")</f>
        <v/>
      </c>
      <c r="CS124" s="232">
        <f t="shared" ca="1" si="264"/>
        <v>0</v>
      </c>
      <c r="CT124" s="248">
        <f t="shared" ca="1" si="265"/>
        <v>0</v>
      </c>
      <c r="CU124" s="376" t="str">
        <f ca="1">IF(ER124="補強",IF(COUNTIFS($Z$11:Z124,Z124,$W$11:W124,1)=1,"１①",""),IF(COUNTIFS($Z$11:Z124,Z124,$W$11:W124,2)=1,"２①",""))</f>
        <v/>
      </c>
      <c r="CV124" s="57" t="str">
        <f t="shared" ca="1" si="266"/>
        <v/>
      </c>
      <c r="CW124" s="927" t="str">
        <f t="shared" ca="1" si="267"/>
        <v/>
      </c>
      <c r="CX124" s="256" t="str">
        <f t="shared" ca="1" si="268"/>
        <v/>
      </c>
      <c r="CY124" s="256" t="str">
        <f t="shared" ca="1" si="269"/>
        <v/>
      </c>
      <c r="CZ124" s="256" t="str">
        <f t="shared" ca="1" si="270"/>
        <v/>
      </c>
      <c r="DA124" s="256" t="str">
        <f t="shared" ca="1" si="271"/>
        <v/>
      </c>
      <c r="DB124" s="316" t="str">
        <f ca="1">IFERROR(VLOOKUP($CU124,'（様式１号）３整理番号表'!$Z$19:$AB$32,3,FALSE),"")</f>
        <v/>
      </c>
      <c r="DC124" s="259" t="str">
        <f t="shared" ca="1" si="272"/>
        <v>-</v>
      </c>
      <c r="DD124" s="618" t="str">
        <f t="shared" ca="1" si="273"/>
        <v/>
      </c>
      <c r="DE124" s="321" t="str">
        <f ca="1">IF(AND(AO124=18,AS124=1),IF(COUNTIFS($Y$11:Y124,Y124,$AS$11:AS124,1)=1,"２②",""),IF($CU124="１①",INDEX(INDIRECT("'("&amp;$EO124&amp;")'!AR116:BB116"),1,MATCH(INDIRECT("'("&amp;$EO124&amp;")'!C118"),INDIRECT("'("&amp;$EO124&amp;")'!AR119:BB119"),0)),""))</f>
        <v/>
      </c>
      <c r="DF124" s="324" t="str">
        <f t="shared" ca="1" si="274"/>
        <v/>
      </c>
      <c r="DG124" s="313" t="str">
        <f t="shared" ca="1" si="275"/>
        <v/>
      </c>
      <c r="DH124" s="313" t="str">
        <f t="shared" ca="1" si="276"/>
        <v/>
      </c>
      <c r="DI124" s="313" t="str">
        <f t="shared" ca="1" si="277"/>
        <v/>
      </c>
      <c r="DJ124" s="313" t="str">
        <f t="shared" ca="1" si="278"/>
        <v/>
      </c>
      <c r="DK124" s="328" t="str">
        <f t="shared" ca="1" si="279"/>
        <v/>
      </c>
      <c r="DL124" s="334" t="str">
        <f t="shared" ca="1" si="280"/>
        <v/>
      </c>
      <c r="DM124" s="915" t="str">
        <f t="shared" ca="1" si="281"/>
        <v/>
      </c>
      <c r="DN124" s="15"/>
      <c r="DO124" s="324"/>
      <c r="DP124" s="16"/>
      <c r="DQ124" s="16"/>
      <c r="DR124" s="16"/>
      <c r="DS124" s="16"/>
      <c r="DT124" s="318" t="str">
        <f>IFERROR(VLOOKUP($DN124,'（様式１号）３整理番号表'!$Z$19:$AB$32,3,FALSE),"")</f>
        <v/>
      </c>
      <c r="DU124" s="259" t="str">
        <f t="shared" si="282"/>
        <v/>
      </c>
      <c r="DV124" s="14"/>
      <c r="DW124" s="17" t="str">
        <f t="shared" ca="1" si="283"/>
        <v/>
      </c>
      <c r="DX124" s="88" t="str">
        <f t="shared" ca="1" si="301"/>
        <v/>
      </c>
      <c r="DZ124" s="339">
        <f t="shared" ca="1" si="305"/>
        <v>0</v>
      </c>
      <c r="EA124" s="339">
        <f t="shared" ca="1" si="305"/>
        <v>0</v>
      </c>
      <c r="EB124" s="339">
        <f t="shared" ca="1" si="305"/>
        <v>0</v>
      </c>
      <c r="EC124" s="339">
        <f t="shared" ca="1" si="305"/>
        <v>0</v>
      </c>
      <c r="ED124" s="339">
        <f t="shared" ca="1" si="305"/>
        <v>0</v>
      </c>
      <c r="EE124" s="339">
        <f t="shared" ca="1" si="305"/>
        <v>0</v>
      </c>
      <c r="EF124" s="339">
        <f t="shared" ca="1" si="305"/>
        <v>0</v>
      </c>
      <c r="EG124" s="339">
        <f t="shared" ca="1" si="305"/>
        <v>0</v>
      </c>
      <c r="EH124" s="339">
        <f t="shared" ca="1" si="305"/>
        <v>0</v>
      </c>
      <c r="EI124" s="339">
        <f t="shared" ca="1" si="305"/>
        <v>0</v>
      </c>
      <c r="EJ124" s="339">
        <f t="shared" ca="1" si="305"/>
        <v>0</v>
      </c>
      <c r="EK124" s="339">
        <f t="shared" ca="1" si="305"/>
        <v>0</v>
      </c>
      <c r="EL124" s="339">
        <f t="shared" ca="1" si="305"/>
        <v>0</v>
      </c>
      <c r="EM124" s="339">
        <f t="shared" ca="1" si="305"/>
        <v>0</v>
      </c>
      <c r="EO124" s="919" t="str">
        <f t="shared" ca="1" si="189"/>
        <v/>
      </c>
      <c r="EP124" s="919" t="str">
        <f t="shared" ca="1" si="285"/>
        <v/>
      </c>
      <c r="EQ124" s="919" t="str">
        <f t="shared" ca="1" si="286"/>
        <v/>
      </c>
      <c r="ER124" s="919" t="str">
        <f t="shared" ca="1" si="287"/>
        <v/>
      </c>
      <c r="ES124" s="919" t="str">
        <f ca="1">IFERROR(INDEX('郵便番号（石川県）'!$A$3:$F$2574,MATCH(INDIRECT("'("&amp;EO124&amp;")'!E7"),'郵便番号（石川県）'!$A$3:$A$2574,0),6),"")</f>
        <v/>
      </c>
      <c r="ET124" s="919" t="str">
        <f ca="1">IFERROR(INDEX('郵便番号（石川県）'!$A$3:$F$2574,MATCH(INDIRECT("'("&amp;$EO124&amp;")'!E7"),'郵便番号（石川県）'!$A$3:$A$2574,0),5),"")</f>
        <v/>
      </c>
      <c r="EU124" s="919" t="str">
        <f t="shared" ca="1" si="288"/>
        <v/>
      </c>
      <c r="EV124" s="919" t="str">
        <f t="shared" ca="1" si="289"/>
        <v/>
      </c>
      <c r="EW124" s="919" t="str">
        <f t="shared" ca="1" si="290"/>
        <v/>
      </c>
      <c r="EX124" s="919" t="str">
        <f t="shared" ca="1" si="291"/>
        <v/>
      </c>
      <c r="EY124" s="919" t="str">
        <f t="shared" ca="1" si="292"/>
        <v/>
      </c>
      <c r="EZ124" s="919" t="str">
        <f t="shared" ca="1" si="293"/>
        <v/>
      </c>
      <c r="FA124" s="919" t="str">
        <f t="shared" ca="1" si="294"/>
        <v/>
      </c>
      <c r="FB124" s="919" t="str">
        <f t="shared" ca="1" si="295"/>
        <v/>
      </c>
      <c r="FC124" s="919" t="str">
        <f t="shared" ca="1" si="296"/>
        <v/>
      </c>
      <c r="FD124" s="627" t="str">
        <f t="shared" ca="1" si="297"/>
        <v/>
      </c>
      <c r="FE124" s="630">
        <v>114</v>
      </c>
      <c r="FF124" s="299" t="str">
        <f t="shared" ca="1" si="298"/>
        <v/>
      </c>
      <c r="FG124" s="993" t="str">
        <f t="shared" ca="1" si="299"/>
        <v/>
      </c>
      <c r="FH124" s="919" t="str">
        <f t="shared" ca="1" si="300"/>
        <v/>
      </c>
      <c r="FI124" s="299">
        <f ca="1">COUNTIF($FH$11:FH124,"■")</f>
        <v>0</v>
      </c>
    </row>
    <row r="125" spans="1:165" ht="34.5" customHeight="1">
      <c r="A125" s="445">
        <f t="shared" ca="1" si="203"/>
        <v>0</v>
      </c>
      <c r="B125" s="446">
        <f>IF(R125&lt;&gt;"",IF(COUNTIF(R$11:R125,R125)=1,MAX(B$11:B124)+1,INDEX(B$11:B124,MATCH(R125,R$11:R124,0),1)),0)</f>
        <v>1</v>
      </c>
      <c r="C125" s="446">
        <f ca="1">IF(T125&lt;&gt;"",IF(COUNTIF(T$11:T125,T125)=1,MAX(C$11:C124)+1,INDEX(C$11:C124,MATCH(T125,T$11:T124,0),1)),0)</f>
        <v>0</v>
      </c>
      <c r="D125" s="446">
        <f ca="1">IF(U125&lt;&gt;"",IF(COUNTIF(U$11:U125,U125)=1,MAX(D$11:D124)+1,INDEX(D$11:D124,MATCH(U125,U$11:U124,0),1)),0)</f>
        <v>0</v>
      </c>
      <c r="E125" s="446">
        <f ca="1">IF(S125&lt;&gt;"",IF(COUNTIF(S$11:S125,S125)=1,MAX(E$11:E124)+1,INDEX(E$11:E124,MATCH(S125,S$11:S124,0),1)),0)</f>
        <v>0</v>
      </c>
      <c r="F125" s="446">
        <f ca="1">IF(Z125&lt;&gt;"",IF(COUNTIF(Z$11:Z125,Z125)=1,MAX(F$11:F124)+1,INDEX(F$11:F124,MATCH(Z125,Z$11:Z124,0),1)),0)</f>
        <v>0</v>
      </c>
      <c r="G125" s="447" cm="1">
        <f t="array" aca="1" ref="G125" ca="1">IF(Z125&lt;&gt;"",IF(COUNTIFS(Z$11:Z125,Z125,W$11:W125,W125)=1,MAX(G$11:G124)+1,INDEX(G$11:G124,MATCH(Z125&amp;W125,Z$11:Z124&amp;W$11:W125,0),1)),0)</f>
        <v>0</v>
      </c>
      <c r="H125" s="447">
        <f t="shared" ca="1" si="204"/>
        <v>0</v>
      </c>
      <c r="I125" s="447">
        <f ca="1">IF(T125="",0,IF(COUNTIF(T$11:T125,T125)=1,1,0))</f>
        <v>0</v>
      </c>
      <c r="J125" s="447">
        <f ca="1">IF(U125="",0,IF(COUNTIF(U$11:U125,U125)=1,1,0))</f>
        <v>0</v>
      </c>
      <c r="K125" s="447">
        <f ca="1">IF(S125="",0,IF(COUNTIF(S$11:S125,S125)=1,1,0))</f>
        <v>0</v>
      </c>
      <c r="L125" s="446">
        <f ca="1">IF(Z125="",0,IF(COUNTIF(Z$11:Z125,Z125)=1,1,0))</f>
        <v>0</v>
      </c>
      <c r="M125" s="767">
        <f ca="1">IF($W125=2,IF(COUNTIFS($W$11:$W125,2,$Z$11:$Z125,$Z125)=1,1,0),0)</f>
        <v>0</v>
      </c>
      <c r="N125" s="767">
        <f ca="1">IF($W125=1,IF(COUNTIFS($W$11:$W125,2,$Z$11:$Z125,$Z125)=1,1,0),0)</f>
        <v>0</v>
      </c>
      <c r="O125" s="446">
        <f ca="1">IF(H125=0,0,IF(COUNTIF(Z$11:Z125,Z125)=1,1,0))</f>
        <v>0</v>
      </c>
      <c r="P125" s="448" t="str">
        <f t="shared" ca="1" si="205"/>
        <v>石川県</v>
      </c>
      <c r="Q125" s="89">
        <f t="shared" ca="1" si="206"/>
        <v>115</v>
      </c>
      <c r="R125" s="170" t="s">
        <v>459</v>
      </c>
      <c r="S125" s="357" t="str">
        <f t="shared" ca="1" si="207"/>
        <v/>
      </c>
      <c r="T125" s="357" t="str">
        <f t="shared" ca="1" si="208"/>
        <v/>
      </c>
      <c r="U125" s="58" t="str">
        <f t="shared" ca="1" si="209"/>
        <v/>
      </c>
      <c r="V125" s="58" t="str">
        <f t="shared" ca="1" si="210"/>
        <v/>
      </c>
      <c r="W125" s="920" t="str">
        <f t="shared" ca="1" si="211"/>
        <v/>
      </c>
      <c r="X125" s="369">
        <f ca="1">IFERROR(VLOOKUP(W125,'（様式１号）３整理番号表'!$B$4:$H$5,2,FALSE),0)</f>
        <v>0</v>
      </c>
      <c r="Y125" s="768" t="str" cm="1">
        <f t="array" aca="1" ref="Y125" ca="1">IF(AND(D125=0,F125=0),"",IF(COUNTIF(D$11:D125,D125)=1,1,IF(COUNTIFS(D$11:D125,D125,F$11:F125,F125)=1,INDEX((D$11:D125,F$11:F125,Y$11:Y125),MATCH(_xlfn.MAXIFS(F$11:F124,D$11:D124,D125),$F$11:F125,0),1,3)+1,INDEX((D$11:D125,F$11:F125,Y$11:Y125),MATCH(D125&amp;F125,D$11:D125&amp;F$11:F125,0),1,3))))</f>
        <v/>
      </c>
      <c r="Z125" s="40" t="str">
        <f t="shared" ca="1" si="212"/>
        <v/>
      </c>
      <c r="AA125" s="924" t="str">
        <f t="shared" ca="1" si="213"/>
        <v/>
      </c>
      <c r="AB125" s="93">
        <f ca="1">IFERROR(VLOOKUP(AA125,'（様式１号）３整理番号表'!$B$10:$H$16,2,FALSE),0)</f>
        <v>0</v>
      </c>
      <c r="AC125" s="924" t="str">
        <f t="shared" ca="1" si="214"/>
        <v/>
      </c>
      <c r="AD125" s="924" t="str">
        <f t="shared" ca="1" si="215"/>
        <v/>
      </c>
      <c r="AE125" s="93">
        <f ca="1">IFERROR(VLOOKUP(AD125,'（様式１号）３整理番号表'!$B$21:$H$22,2,FALSE),0)</f>
        <v>0</v>
      </c>
      <c r="AF125" s="924" t="str">
        <f t="shared" ca="1" si="216"/>
        <v/>
      </c>
      <c r="AG125" s="93">
        <f ca="1">IFERROR(VLOOKUP(AF125,'（様式１号）３整理番号表'!$B$26:$H$31,2,FALSE),0)</f>
        <v>0</v>
      </c>
      <c r="AH125" s="924" t="str">
        <f t="shared" ca="1" si="217"/>
        <v/>
      </c>
      <c r="AI125" s="93">
        <f ca="1">IFERROR(VLOOKUP(AH125,'（様式１号）３整理番号表'!$J$5:$N$59,2,FALSE),0)</f>
        <v>0</v>
      </c>
      <c r="AJ125" s="77" t="str">
        <f t="shared" ca="1" si="218"/>
        <v/>
      </c>
      <c r="AK125" s="93">
        <f ca="1">IFERROR(VLOOKUP(AJ125,'（様式１号）３整理番号表'!$P$5:$R$29,2,FALSE),0)</f>
        <v>0</v>
      </c>
      <c r="AL125" s="921" t="str">
        <f t="shared" ca="1" si="219"/>
        <v/>
      </c>
      <c r="AM125" s="921" t="str">
        <f t="shared" ca="1" si="220"/>
        <v/>
      </c>
      <c r="AN125" s="921"/>
      <c r="AO125" s="77" t="str">
        <f t="shared" ca="1" si="221"/>
        <v/>
      </c>
      <c r="AP125" s="93">
        <f ca="1">IFERROR(VLOOKUP(AO125,'（様式１号）３整理番号表'!$P$5:$R$29,2,FALSE),0)</f>
        <v>0</v>
      </c>
      <c r="AQ125" s="924" t="str">
        <f t="shared" ca="1" si="222"/>
        <v/>
      </c>
      <c r="AR125" s="93">
        <f t="shared" ca="1" si="223"/>
        <v>0</v>
      </c>
      <c r="AS125" s="924" t="str">
        <f t="shared" ca="1" si="224"/>
        <v/>
      </c>
      <c r="AT125" s="40" t="str">
        <f t="shared" ca="1" si="225"/>
        <v/>
      </c>
      <c r="AU125" s="93" t="str">
        <f t="shared" ca="1" si="226"/>
        <v/>
      </c>
      <c r="AV125" s="923" t="str">
        <f t="shared" ca="1" si="227"/>
        <v/>
      </c>
      <c r="AW125" s="926" t="str">
        <f t="shared" ca="1" si="228"/>
        <v/>
      </c>
      <c r="AX125" s="925" t="str">
        <f t="shared" ca="1" si="229"/>
        <v/>
      </c>
      <c r="AY125" s="925" t="str">
        <f t="shared" ca="1" si="229"/>
        <v/>
      </c>
      <c r="AZ125" s="925" t="str">
        <f t="shared" ca="1" si="229"/>
        <v/>
      </c>
      <c r="BA125" s="925" t="str">
        <f t="shared" ca="1" si="229"/>
        <v/>
      </c>
      <c r="BB125" s="925" t="str">
        <f t="shared" ca="1" si="230"/>
        <v/>
      </c>
      <c r="BC125" s="925" t="str">
        <f t="shared" ca="1" si="231"/>
        <v/>
      </c>
      <c r="BD125" s="925" t="str">
        <f t="shared" ca="1" si="231"/>
        <v/>
      </c>
      <c r="BE125" s="925" t="str">
        <f t="shared" ca="1" si="231"/>
        <v/>
      </c>
      <c r="BF125" s="77" t="str">
        <f t="shared" ca="1" si="232"/>
        <v/>
      </c>
      <c r="BG125" s="924" t="str">
        <f t="shared" ca="1" si="233"/>
        <v/>
      </c>
      <c r="BH125" s="94">
        <f ca="1">IF(BF125&lt;&gt;"",INDEX('（様式１号）３整理番号表'!$AB$7:$AQ$12,MATCH(BF125,'（様式１号）３整理番号表'!$AA$7:$AA$12,0),MATCH(BG125,'（様式１号）３整理番号表'!$AB$6:$AQ$6,0)),0)</f>
        <v>0</v>
      </c>
      <c r="BI125" s="921" t="str">
        <f t="shared" ca="1" si="234"/>
        <v/>
      </c>
      <c r="BJ125" s="922" t="str">
        <f t="shared" ca="1" si="235"/>
        <v/>
      </c>
      <c r="BK125" s="926" t="str">
        <f t="shared" ca="1" si="236"/>
        <v/>
      </c>
      <c r="BL125" s="922" t="str">
        <f t="shared" ca="1" si="237"/>
        <v/>
      </c>
      <c r="BM125" s="79" t="str">
        <f t="shared" ca="1" si="238"/>
        <v/>
      </c>
      <c r="BN125" s="82" t="str">
        <f t="shared" ca="1" si="239"/>
        <v/>
      </c>
      <c r="BO125" s="83" t="str">
        <f t="shared" ca="1" si="240"/>
        <v/>
      </c>
      <c r="BP125" s="84" t="str">
        <f t="shared" ca="1" si="241"/>
        <v/>
      </c>
      <c r="BQ125" s="82" t="str">
        <f t="shared" ca="1" si="242"/>
        <v/>
      </c>
      <c r="BR125" s="97" t="str">
        <f t="shared" ca="1" si="243"/>
        <v/>
      </c>
      <c r="BS125" s="95" t="str">
        <f t="shared" ca="1" si="244"/>
        <v/>
      </c>
      <c r="BT125" s="184" t="str">
        <f t="shared" ca="1" si="245"/>
        <v/>
      </c>
      <c r="BU125" s="611" t="str">
        <f t="shared" ca="1" si="246"/>
        <v/>
      </c>
      <c r="BV125" s="77" t="str">
        <f t="shared" ca="1" si="247"/>
        <v/>
      </c>
      <c r="BW125" s="85" t="str">
        <f t="shared" ca="1" si="248"/>
        <v/>
      </c>
      <c r="BX125" s="86" t="str">
        <f t="shared" ca="1" si="249"/>
        <v/>
      </c>
      <c r="BY125" s="231">
        <f ca="1">IF('ポイント要件確認等（個別表）'!AD125=1,ROUNDDOWN('ポイント要件確認等（個別表）'!AV125,-3),IF('ポイント要件確認等（個別表）'!AD125=2,ROUNDDOWN('ポイント要件確認等（個別表）'!BH125,-3),IF('ポイント要件確認等（個別表）'!AD125=3,ROUNDDOWN('ポイント要件確認等（個別表）'!BT125,-3),0)))</f>
        <v>0</v>
      </c>
      <c r="BZ125" s="86" t="str">
        <f t="shared" ca="1" si="250"/>
        <v/>
      </c>
      <c r="CA125" s="232" t="str">
        <f t="shared" ca="1" si="251"/>
        <v/>
      </c>
      <c r="CB125" s="232">
        <f t="shared" ca="1" si="252"/>
        <v>0</v>
      </c>
      <c r="CC125" s="86" t="str">
        <f t="shared" ca="1" si="253"/>
        <v/>
      </c>
      <c r="CD125" s="86" t="str">
        <f t="shared" ca="1" si="254"/>
        <v/>
      </c>
      <c r="CE125" s="609"/>
      <c r="CF125" s="86" t="str">
        <f t="shared" ca="1" si="255"/>
        <v/>
      </c>
      <c r="CG125" s="185" t="str">
        <f t="shared" ca="1" si="256"/>
        <v/>
      </c>
      <c r="CH125" s="246" t="str">
        <f t="shared" ca="1" si="257"/>
        <v>含税額</v>
      </c>
      <c r="CI125" s="247" t="str">
        <f t="shared" ca="1" si="258"/>
        <v/>
      </c>
      <c r="CJ125" s="87" t="str">
        <f ca="1">IFERROR(IF(INDIRECT("'("&amp;'２個別表'!EO125&amp;")'!AR"&amp;84+EP125)&lt;&gt;1,"",1),"")</f>
        <v/>
      </c>
      <c r="CK125" s="244" t="str">
        <f t="shared" ca="1" si="259"/>
        <v/>
      </c>
      <c r="CL125" s="235" t="str">
        <f t="shared" ca="1" si="260"/>
        <v/>
      </c>
      <c r="CM125" s="239" t="str">
        <f t="shared" ca="1" si="261"/>
        <v/>
      </c>
      <c r="CN125" s="77" t="str">
        <f t="shared" ca="1" si="262"/>
        <v/>
      </c>
      <c r="CO125" s="93" t="str">
        <f ca="1">IFERROR(VLOOKUP(CN125,'（様式１号）３整理番号表'!$T$5:$V$15,2,FALSE),"")</f>
        <v/>
      </c>
      <c r="CP125" s="924" t="str">
        <f t="shared" ca="1" si="263"/>
        <v/>
      </c>
      <c r="CQ125" s="93" t="str">
        <f ca="1">IFERROR(VLOOKUP(CP125,'（様式１号）３整理番号表'!$T$19:$V$24,2,FALSE),"")</f>
        <v/>
      </c>
      <c r="CR125" s="924" t="str">
        <f ca="1">IFERROR(IF(INDIRECT("'("&amp;'２個別表'!EO125&amp;")'!AV"&amp;84+EP125)&lt;&gt;1,"",1),"")</f>
        <v/>
      </c>
      <c r="CS125" s="232">
        <f t="shared" ca="1" si="264"/>
        <v>0</v>
      </c>
      <c r="CT125" s="248">
        <f t="shared" ca="1" si="265"/>
        <v>0</v>
      </c>
      <c r="CU125" s="376" t="str">
        <f ca="1">IF(ER125="補強",IF(COUNTIFS($Z$11:Z125,Z125,$W$11:W125,1)=1,"１①",""),IF(COUNTIFS($Z$11:Z125,Z125,$W$11:W125,2)=1,"２①",""))</f>
        <v/>
      </c>
      <c r="CV125" s="57" t="str">
        <f t="shared" ca="1" si="266"/>
        <v/>
      </c>
      <c r="CW125" s="927" t="str">
        <f t="shared" ca="1" si="267"/>
        <v/>
      </c>
      <c r="CX125" s="256" t="str">
        <f t="shared" ca="1" si="268"/>
        <v/>
      </c>
      <c r="CY125" s="256" t="str">
        <f t="shared" ca="1" si="269"/>
        <v/>
      </c>
      <c r="CZ125" s="256" t="str">
        <f t="shared" ca="1" si="270"/>
        <v/>
      </c>
      <c r="DA125" s="256" t="str">
        <f t="shared" ca="1" si="271"/>
        <v/>
      </c>
      <c r="DB125" s="316" t="str">
        <f ca="1">IFERROR(VLOOKUP($CU125,'（様式１号）３整理番号表'!$Z$19:$AB$32,3,FALSE),"")</f>
        <v/>
      </c>
      <c r="DC125" s="259" t="str">
        <f t="shared" ca="1" si="272"/>
        <v>-</v>
      </c>
      <c r="DD125" s="618" t="str">
        <f t="shared" ca="1" si="273"/>
        <v/>
      </c>
      <c r="DE125" s="321" t="str">
        <f ca="1">IF(AND(AO125=18,AS125=1),IF(COUNTIFS($Y$11:Y125,Y125,$AS$11:AS125,1)=1,"２②",""),IF($CU125="１①",INDEX(INDIRECT("'("&amp;$EO125&amp;")'!AR116:BB116"),1,MATCH(INDIRECT("'("&amp;$EO125&amp;")'!C118"),INDIRECT("'("&amp;$EO125&amp;")'!AR119:BB119"),0)),""))</f>
        <v/>
      </c>
      <c r="DF125" s="324" t="str">
        <f t="shared" ca="1" si="274"/>
        <v/>
      </c>
      <c r="DG125" s="313" t="str">
        <f t="shared" ca="1" si="275"/>
        <v/>
      </c>
      <c r="DH125" s="313" t="str">
        <f t="shared" ca="1" si="276"/>
        <v/>
      </c>
      <c r="DI125" s="313" t="str">
        <f t="shared" ca="1" si="277"/>
        <v/>
      </c>
      <c r="DJ125" s="313" t="str">
        <f t="shared" ca="1" si="278"/>
        <v/>
      </c>
      <c r="DK125" s="328" t="str">
        <f t="shared" ca="1" si="279"/>
        <v/>
      </c>
      <c r="DL125" s="334" t="str">
        <f t="shared" ca="1" si="280"/>
        <v/>
      </c>
      <c r="DM125" s="915" t="str">
        <f t="shared" ca="1" si="281"/>
        <v/>
      </c>
      <c r="DN125" s="15"/>
      <c r="DO125" s="324"/>
      <c r="DP125" s="16"/>
      <c r="DQ125" s="16"/>
      <c r="DR125" s="16"/>
      <c r="DS125" s="16"/>
      <c r="DT125" s="318" t="str">
        <f>IFERROR(VLOOKUP($DN125,'（様式１号）３整理番号表'!$Z$19:$AB$32,3,FALSE),"")</f>
        <v/>
      </c>
      <c r="DU125" s="259" t="str">
        <f t="shared" si="282"/>
        <v/>
      </c>
      <c r="DV125" s="14"/>
      <c r="DW125" s="17" t="str">
        <f t="shared" ca="1" si="283"/>
        <v/>
      </c>
      <c r="DX125" s="88" t="str">
        <f t="shared" ca="1" si="301"/>
        <v/>
      </c>
      <c r="DZ125" s="339">
        <f t="shared" ca="1" si="305"/>
        <v>0</v>
      </c>
      <c r="EA125" s="339">
        <f t="shared" ca="1" si="305"/>
        <v>0</v>
      </c>
      <c r="EB125" s="339">
        <f t="shared" ca="1" si="305"/>
        <v>0</v>
      </c>
      <c r="EC125" s="339">
        <f t="shared" ca="1" si="305"/>
        <v>0</v>
      </c>
      <c r="ED125" s="339">
        <f t="shared" ca="1" si="305"/>
        <v>0</v>
      </c>
      <c r="EE125" s="339">
        <f t="shared" ca="1" si="305"/>
        <v>0</v>
      </c>
      <c r="EF125" s="339">
        <f t="shared" ca="1" si="305"/>
        <v>0</v>
      </c>
      <c r="EG125" s="339">
        <f t="shared" ca="1" si="305"/>
        <v>0</v>
      </c>
      <c r="EH125" s="339">
        <f t="shared" ca="1" si="305"/>
        <v>0</v>
      </c>
      <c r="EI125" s="339">
        <f t="shared" ca="1" si="305"/>
        <v>0</v>
      </c>
      <c r="EJ125" s="339">
        <f t="shared" ca="1" si="305"/>
        <v>0</v>
      </c>
      <c r="EK125" s="339">
        <f t="shared" ca="1" si="305"/>
        <v>0</v>
      </c>
      <c r="EL125" s="339">
        <f t="shared" ca="1" si="305"/>
        <v>0</v>
      </c>
      <c r="EM125" s="339">
        <f t="shared" ca="1" si="305"/>
        <v>0</v>
      </c>
      <c r="EO125" s="919" t="str">
        <f t="shared" ca="1" si="189"/>
        <v/>
      </c>
      <c r="EP125" s="919" t="str">
        <f t="shared" ca="1" si="285"/>
        <v/>
      </c>
      <c r="EQ125" s="919" t="str">
        <f t="shared" ca="1" si="286"/>
        <v/>
      </c>
      <c r="ER125" s="919" t="str">
        <f t="shared" ca="1" si="287"/>
        <v/>
      </c>
      <c r="ES125" s="919" t="str">
        <f ca="1">IFERROR(INDEX('郵便番号（石川県）'!$A$3:$F$2574,MATCH(INDIRECT("'("&amp;EO125&amp;")'!E7"),'郵便番号（石川県）'!$A$3:$A$2574,0),6),"")</f>
        <v/>
      </c>
      <c r="ET125" s="919" t="str">
        <f ca="1">IFERROR(INDEX('郵便番号（石川県）'!$A$3:$F$2574,MATCH(INDIRECT("'("&amp;$EO125&amp;")'!E7"),'郵便番号（石川県）'!$A$3:$A$2574,0),5),"")</f>
        <v/>
      </c>
      <c r="EU125" s="919" t="str">
        <f t="shared" ca="1" si="288"/>
        <v/>
      </c>
      <c r="EV125" s="919" t="str">
        <f t="shared" ca="1" si="289"/>
        <v/>
      </c>
      <c r="EW125" s="919" t="str">
        <f t="shared" ca="1" si="290"/>
        <v/>
      </c>
      <c r="EX125" s="919" t="str">
        <f t="shared" ca="1" si="291"/>
        <v/>
      </c>
      <c r="EY125" s="919" t="str">
        <f t="shared" ca="1" si="292"/>
        <v/>
      </c>
      <c r="EZ125" s="919" t="str">
        <f t="shared" ca="1" si="293"/>
        <v/>
      </c>
      <c r="FA125" s="919" t="str">
        <f t="shared" ca="1" si="294"/>
        <v/>
      </c>
      <c r="FB125" s="919" t="str">
        <f t="shared" ca="1" si="295"/>
        <v/>
      </c>
      <c r="FC125" s="919" t="str">
        <f t="shared" ca="1" si="296"/>
        <v/>
      </c>
      <c r="FD125" s="627" t="str">
        <f t="shared" ca="1" si="297"/>
        <v/>
      </c>
      <c r="FE125" s="630">
        <v>115</v>
      </c>
      <c r="FF125" s="299" t="str">
        <f t="shared" ca="1" si="298"/>
        <v/>
      </c>
      <c r="FG125" s="993" t="str">
        <f t="shared" ca="1" si="299"/>
        <v/>
      </c>
      <c r="FH125" s="919" t="str">
        <f t="shared" ca="1" si="300"/>
        <v/>
      </c>
      <c r="FI125" s="299">
        <f ca="1">COUNTIF($FH$11:FH125,"■")</f>
        <v>0</v>
      </c>
    </row>
    <row r="126" spans="1:165" ht="34.5" customHeight="1">
      <c r="A126" s="445">
        <f t="shared" ca="1" si="203"/>
        <v>0</v>
      </c>
      <c r="B126" s="446">
        <f>IF(R126&lt;&gt;"",IF(COUNTIF(R$11:R126,R126)=1,MAX(B$11:B125)+1,INDEX(B$11:B125,MATCH(R126,R$11:R125,0),1)),0)</f>
        <v>1</v>
      </c>
      <c r="C126" s="446">
        <f ca="1">IF(T126&lt;&gt;"",IF(COUNTIF(T$11:T126,T126)=1,MAX(C$11:C125)+1,INDEX(C$11:C125,MATCH(T126,T$11:T125,0),1)),0)</f>
        <v>0</v>
      </c>
      <c r="D126" s="446">
        <f ca="1">IF(U126&lt;&gt;"",IF(COUNTIF(U$11:U126,U126)=1,MAX(D$11:D125)+1,INDEX(D$11:D125,MATCH(U126,U$11:U125,0),1)),0)</f>
        <v>0</v>
      </c>
      <c r="E126" s="446">
        <f ca="1">IF(S126&lt;&gt;"",IF(COUNTIF(S$11:S126,S126)=1,MAX(E$11:E125)+1,INDEX(E$11:E125,MATCH(S126,S$11:S125,0),1)),0)</f>
        <v>0</v>
      </c>
      <c r="F126" s="446">
        <f ca="1">IF(Z126&lt;&gt;"",IF(COUNTIF(Z$11:Z126,Z126)=1,MAX(F$11:F125)+1,INDEX(F$11:F125,MATCH(Z126,Z$11:Z125,0),1)),0)</f>
        <v>0</v>
      </c>
      <c r="G126" s="447" cm="1">
        <f t="array" aca="1" ref="G126" ca="1">IF(Z126&lt;&gt;"",IF(COUNTIFS(Z$11:Z126,Z126,W$11:W126,W126)=1,MAX(G$11:G125)+1,INDEX(G$11:G125,MATCH(Z126&amp;W126,Z$11:Z125&amp;W$11:W126,0),1)),0)</f>
        <v>0</v>
      </c>
      <c r="H126" s="447">
        <f t="shared" ca="1" si="204"/>
        <v>0</v>
      </c>
      <c r="I126" s="447">
        <f ca="1">IF(T126="",0,IF(COUNTIF(T$11:T126,T126)=1,1,0))</f>
        <v>0</v>
      </c>
      <c r="J126" s="447">
        <f ca="1">IF(U126="",0,IF(COUNTIF(U$11:U126,U126)=1,1,0))</f>
        <v>0</v>
      </c>
      <c r="K126" s="447">
        <f ca="1">IF(S126="",0,IF(COUNTIF(S$11:S126,S126)=1,1,0))</f>
        <v>0</v>
      </c>
      <c r="L126" s="446">
        <f ca="1">IF(Z126="",0,IF(COUNTIF(Z$11:Z126,Z126)=1,1,0))</f>
        <v>0</v>
      </c>
      <c r="M126" s="767">
        <f ca="1">IF($W126=2,IF(COUNTIFS($W$11:$W126,2,$Z$11:$Z126,$Z126)=1,1,0),0)</f>
        <v>0</v>
      </c>
      <c r="N126" s="767">
        <f ca="1">IF($W126=1,IF(COUNTIFS($W$11:$W126,2,$Z$11:$Z126,$Z126)=1,1,0),0)</f>
        <v>0</v>
      </c>
      <c r="O126" s="446">
        <f ca="1">IF(H126=0,0,IF(COUNTIF(Z$11:Z126,Z126)=1,1,0))</f>
        <v>0</v>
      </c>
      <c r="P126" s="448" t="str">
        <f t="shared" ca="1" si="205"/>
        <v>石川県</v>
      </c>
      <c r="Q126" s="89">
        <f t="shared" ca="1" si="206"/>
        <v>116</v>
      </c>
      <c r="R126" s="170" t="s">
        <v>459</v>
      </c>
      <c r="S126" s="357" t="str">
        <f t="shared" ca="1" si="207"/>
        <v/>
      </c>
      <c r="T126" s="357" t="str">
        <f t="shared" ca="1" si="208"/>
        <v/>
      </c>
      <c r="U126" s="58" t="str">
        <f t="shared" ca="1" si="209"/>
        <v/>
      </c>
      <c r="V126" s="58" t="str">
        <f t="shared" ca="1" si="210"/>
        <v/>
      </c>
      <c r="W126" s="920" t="str">
        <f t="shared" ca="1" si="211"/>
        <v/>
      </c>
      <c r="X126" s="369">
        <f ca="1">IFERROR(VLOOKUP(W126,'（様式１号）３整理番号表'!$B$4:$H$5,2,FALSE),0)</f>
        <v>0</v>
      </c>
      <c r="Y126" s="768" t="str" cm="1">
        <f t="array" aca="1" ref="Y126" ca="1">IF(AND(D126=0,F126=0),"",IF(COUNTIF(D$11:D126,D126)=1,1,IF(COUNTIFS(D$11:D126,D126,F$11:F126,F126)=1,INDEX((D$11:D126,F$11:F126,Y$11:Y126),MATCH(_xlfn.MAXIFS(F$11:F125,D$11:D125,D126),$F$11:F126,0),1,3)+1,INDEX((D$11:D126,F$11:F126,Y$11:Y126),MATCH(D126&amp;F126,D$11:D126&amp;F$11:F126,0),1,3))))</f>
        <v/>
      </c>
      <c r="Z126" s="40" t="str">
        <f t="shared" ca="1" si="212"/>
        <v/>
      </c>
      <c r="AA126" s="924" t="str">
        <f t="shared" ca="1" si="213"/>
        <v/>
      </c>
      <c r="AB126" s="93">
        <f ca="1">IFERROR(VLOOKUP(AA126,'（様式１号）３整理番号表'!$B$10:$H$16,2,FALSE),0)</f>
        <v>0</v>
      </c>
      <c r="AC126" s="924" t="str">
        <f t="shared" ca="1" si="214"/>
        <v/>
      </c>
      <c r="AD126" s="924" t="str">
        <f t="shared" ca="1" si="215"/>
        <v/>
      </c>
      <c r="AE126" s="93">
        <f ca="1">IFERROR(VLOOKUP(AD126,'（様式１号）３整理番号表'!$B$21:$H$22,2,FALSE),0)</f>
        <v>0</v>
      </c>
      <c r="AF126" s="924" t="str">
        <f t="shared" ca="1" si="216"/>
        <v/>
      </c>
      <c r="AG126" s="93">
        <f ca="1">IFERROR(VLOOKUP(AF126,'（様式１号）３整理番号表'!$B$26:$H$31,2,FALSE),0)</f>
        <v>0</v>
      </c>
      <c r="AH126" s="924" t="str">
        <f t="shared" ca="1" si="217"/>
        <v/>
      </c>
      <c r="AI126" s="93">
        <f ca="1">IFERROR(VLOOKUP(AH126,'（様式１号）３整理番号表'!$J$5:$N$59,2,FALSE),0)</f>
        <v>0</v>
      </c>
      <c r="AJ126" s="77" t="str">
        <f t="shared" ca="1" si="218"/>
        <v/>
      </c>
      <c r="AK126" s="93">
        <f ca="1">IFERROR(VLOOKUP(AJ126,'（様式１号）３整理番号表'!$P$5:$R$29,2,FALSE),0)</f>
        <v>0</v>
      </c>
      <c r="AL126" s="921" t="str">
        <f t="shared" ca="1" si="219"/>
        <v/>
      </c>
      <c r="AM126" s="921" t="str">
        <f t="shared" ca="1" si="220"/>
        <v/>
      </c>
      <c r="AN126" s="921"/>
      <c r="AO126" s="77" t="str">
        <f t="shared" ca="1" si="221"/>
        <v/>
      </c>
      <c r="AP126" s="93">
        <f ca="1">IFERROR(VLOOKUP(AO126,'（様式１号）３整理番号表'!$P$5:$R$29,2,FALSE),0)</f>
        <v>0</v>
      </c>
      <c r="AQ126" s="924" t="str">
        <f t="shared" ca="1" si="222"/>
        <v/>
      </c>
      <c r="AR126" s="93">
        <f t="shared" ca="1" si="223"/>
        <v>0</v>
      </c>
      <c r="AS126" s="924" t="str">
        <f t="shared" ca="1" si="224"/>
        <v/>
      </c>
      <c r="AT126" s="40" t="str">
        <f t="shared" ca="1" si="225"/>
        <v/>
      </c>
      <c r="AU126" s="93" t="str">
        <f t="shared" ca="1" si="226"/>
        <v/>
      </c>
      <c r="AV126" s="923" t="str">
        <f t="shared" ca="1" si="227"/>
        <v/>
      </c>
      <c r="AW126" s="926" t="str">
        <f t="shared" ca="1" si="228"/>
        <v/>
      </c>
      <c r="AX126" s="925" t="str">
        <f t="shared" ca="1" si="229"/>
        <v/>
      </c>
      <c r="AY126" s="925" t="str">
        <f t="shared" ca="1" si="229"/>
        <v/>
      </c>
      <c r="AZ126" s="925" t="str">
        <f t="shared" ca="1" si="229"/>
        <v/>
      </c>
      <c r="BA126" s="925" t="str">
        <f t="shared" ca="1" si="229"/>
        <v/>
      </c>
      <c r="BB126" s="925" t="str">
        <f t="shared" ca="1" si="230"/>
        <v/>
      </c>
      <c r="BC126" s="925" t="str">
        <f t="shared" ca="1" si="231"/>
        <v/>
      </c>
      <c r="BD126" s="925" t="str">
        <f t="shared" ca="1" si="231"/>
        <v/>
      </c>
      <c r="BE126" s="925" t="str">
        <f t="shared" ca="1" si="231"/>
        <v/>
      </c>
      <c r="BF126" s="77" t="str">
        <f t="shared" ca="1" si="232"/>
        <v/>
      </c>
      <c r="BG126" s="924" t="str">
        <f t="shared" ca="1" si="233"/>
        <v/>
      </c>
      <c r="BH126" s="94">
        <f ca="1">IF(BF126&lt;&gt;"",INDEX('（様式１号）３整理番号表'!$AB$7:$AQ$12,MATCH(BF126,'（様式１号）３整理番号表'!$AA$7:$AA$12,0),MATCH(BG126,'（様式１号）３整理番号表'!$AB$6:$AQ$6,0)),0)</f>
        <v>0</v>
      </c>
      <c r="BI126" s="921" t="str">
        <f t="shared" ca="1" si="234"/>
        <v/>
      </c>
      <c r="BJ126" s="922" t="str">
        <f t="shared" ca="1" si="235"/>
        <v/>
      </c>
      <c r="BK126" s="926" t="str">
        <f t="shared" ca="1" si="236"/>
        <v/>
      </c>
      <c r="BL126" s="922" t="str">
        <f t="shared" ca="1" si="237"/>
        <v/>
      </c>
      <c r="BM126" s="79" t="str">
        <f t="shared" ca="1" si="238"/>
        <v/>
      </c>
      <c r="BN126" s="82" t="str">
        <f t="shared" ca="1" si="239"/>
        <v/>
      </c>
      <c r="BO126" s="83" t="str">
        <f t="shared" ca="1" si="240"/>
        <v/>
      </c>
      <c r="BP126" s="84" t="str">
        <f t="shared" ca="1" si="241"/>
        <v/>
      </c>
      <c r="BQ126" s="82" t="str">
        <f t="shared" ca="1" si="242"/>
        <v/>
      </c>
      <c r="BR126" s="97" t="str">
        <f t="shared" ca="1" si="243"/>
        <v/>
      </c>
      <c r="BS126" s="95" t="str">
        <f t="shared" ca="1" si="244"/>
        <v/>
      </c>
      <c r="BT126" s="184" t="str">
        <f t="shared" ca="1" si="245"/>
        <v/>
      </c>
      <c r="BU126" s="611" t="str">
        <f t="shared" ca="1" si="246"/>
        <v/>
      </c>
      <c r="BV126" s="77" t="str">
        <f t="shared" ca="1" si="247"/>
        <v/>
      </c>
      <c r="BW126" s="85" t="str">
        <f t="shared" ca="1" si="248"/>
        <v/>
      </c>
      <c r="BX126" s="86" t="str">
        <f t="shared" ca="1" si="249"/>
        <v/>
      </c>
      <c r="BY126" s="231">
        <f ca="1">IF('ポイント要件確認等（個別表）'!AD126=1,ROUNDDOWN('ポイント要件確認等（個別表）'!AV126,-3),IF('ポイント要件確認等（個別表）'!AD126=2,ROUNDDOWN('ポイント要件確認等（個別表）'!BH126,-3),IF('ポイント要件確認等（個別表）'!AD126=3,ROUNDDOWN('ポイント要件確認等（個別表）'!BT126,-3),0)))</f>
        <v>0</v>
      </c>
      <c r="BZ126" s="86" t="str">
        <f t="shared" ca="1" si="250"/>
        <v/>
      </c>
      <c r="CA126" s="232" t="str">
        <f t="shared" ca="1" si="251"/>
        <v/>
      </c>
      <c r="CB126" s="232">
        <f t="shared" ca="1" si="252"/>
        <v>0</v>
      </c>
      <c r="CC126" s="86" t="str">
        <f t="shared" ca="1" si="253"/>
        <v/>
      </c>
      <c r="CD126" s="86" t="str">
        <f t="shared" ca="1" si="254"/>
        <v/>
      </c>
      <c r="CE126" s="609"/>
      <c r="CF126" s="86" t="str">
        <f t="shared" ca="1" si="255"/>
        <v/>
      </c>
      <c r="CG126" s="185" t="str">
        <f t="shared" ca="1" si="256"/>
        <v/>
      </c>
      <c r="CH126" s="246" t="str">
        <f t="shared" ca="1" si="257"/>
        <v>含税額</v>
      </c>
      <c r="CI126" s="247" t="str">
        <f t="shared" ca="1" si="258"/>
        <v/>
      </c>
      <c r="CJ126" s="87" t="str">
        <f ca="1">IFERROR(IF(INDIRECT("'("&amp;'２個別表'!EO126&amp;")'!AR"&amp;84+EP126)&lt;&gt;1,"",1),"")</f>
        <v/>
      </c>
      <c r="CK126" s="244" t="str">
        <f t="shared" ca="1" si="259"/>
        <v/>
      </c>
      <c r="CL126" s="235" t="str">
        <f t="shared" ca="1" si="260"/>
        <v/>
      </c>
      <c r="CM126" s="239" t="str">
        <f t="shared" ca="1" si="261"/>
        <v/>
      </c>
      <c r="CN126" s="77" t="str">
        <f t="shared" ca="1" si="262"/>
        <v/>
      </c>
      <c r="CO126" s="93" t="str">
        <f ca="1">IFERROR(VLOOKUP(CN126,'（様式１号）３整理番号表'!$T$5:$V$15,2,FALSE),"")</f>
        <v/>
      </c>
      <c r="CP126" s="924" t="str">
        <f t="shared" ca="1" si="263"/>
        <v/>
      </c>
      <c r="CQ126" s="93" t="str">
        <f ca="1">IFERROR(VLOOKUP(CP126,'（様式１号）３整理番号表'!$T$19:$V$24,2,FALSE),"")</f>
        <v/>
      </c>
      <c r="CR126" s="924" t="str">
        <f ca="1">IFERROR(IF(INDIRECT("'("&amp;'２個別表'!EO126&amp;")'!AV"&amp;84+EP126)&lt;&gt;1,"",1),"")</f>
        <v/>
      </c>
      <c r="CS126" s="232">
        <f t="shared" ca="1" si="264"/>
        <v>0</v>
      </c>
      <c r="CT126" s="248">
        <f t="shared" ca="1" si="265"/>
        <v>0</v>
      </c>
      <c r="CU126" s="376" t="str">
        <f ca="1">IF(ER126="補強",IF(COUNTIFS($Z$11:Z126,Z126,$W$11:W126,1)=1,"１①",""),IF(COUNTIFS($Z$11:Z126,Z126,$W$11:W126,2)=1,"２①",""))</f>
        <v/>
      </c>
      <c r="CV126" s="57" t="str">
        <f t="shared" ca="1" si="266"/>
        <v/>
      </c>
      <c r="CW126" s="927" t="str">
        <f t="shared" ca="1" si="267"/>
        <v/>
      </c>
      <c r="CX126" s="256" t="str">
        <f t="shared" ca="1" si="268"/>
        <v/>
      </c>
      <c r="CY126" s="256" t="str">
        <f t="shared" ca="1" si="269"/>
        <v/>
      </c>
      <c r="CZ126" s="256" t="str">
        <f t="shared" ca="1" si="270"/>
        <v/>
      </c>
      <c r="DA126" s="256" t="str">
        <f t="shared" ca="1" si="271"/>
        <v/>
      </c>
      <c r="DB126" s="316" t="str">
        <f ca="1">IFERROR(VLOOKUP($CU126,'（様式１号）３整理番号表'!$Z$19:$AB$32,3,FALSE),"")</f>
        <v/>
      </c>
      <c r="DC126" s="259" t="str">
        <f t="shared" ca="1" si="272"/>
        <v>-</v>
      </c>
      <c r="DD126" s="618" t="str">
        <f t="shared" ca="1" si="273"/>
        <v/>
      </c>
      <c r="DE126" s="321" t="str">
        <f ca="1">IF(AND(AO126=18,AS126=1),IF(COUNTIFS($Y$11:Y126,Y126,$AS$11:AS126,1)=1,"２②",""),IF($CU126="１①",INDEX(INDIRECT("'("&amp;$EO126&amp;")'!AR116:BB116"),1,MATCH(INDIRECT("'("&amp;$EO126&amp;")'!C118"),INDIRECT("'("&amp;$EO126&amp;")'!AR119:BB119"),0)),""))</f>
        <v/>
      </c>
      <c r="DF126" s="324" t="str">
        <f t="shared" ca="1" si="274"/>
        <v/>
      </c>
      <c r="DG126" s="313" t="str">
        <f t="shared" ca="1" si="275"/>
        <v/>
      </c>
      <c r="DH126" s="313" t="str">
        <f t="shared" ca="1" si="276"/>
        <v/>
      </c>
      <c r="DI126" s="313" t="str">
        <f t="shared" ca="1" si="277"/>
        <v/>
      </c>
      <c r="DJ126" s="313" t="str">
        <f t="shared" ca="1" si="278"/>
        <v/>
      </c>
      <c r="DK126" s="328" t="str">
        <f t="shared" ca="1" si="279"/>
        <v/>
      </c>
      <c r="DL126" s="334" t="str">
        <f t="shared" ca="1" si="280"/>
        <v/>
      </c>
      <c r="DM126" s="915" t="str">
        <f t="shared" ca="1" si="281"/>
        <v/>
      </c>
      <c r="DN126" s="15"/>
      <c r="DO126" s="324"/>
      <c r="DP126" s="16"/>
      <c r="DQ126" s="16"/>
      <c r="DR126" s="16"/>
      <c r="DS126" s="16"/>
      <c r="DT126" s="318" t="str">
        <f>IFERROR(VLOOKUP($DN126,'（様式１号）３整理番号表'!$Z$19:$AB$32,3,FALSE),"")</f>
        <v/>
      </c>
      <c r="DU126" s="259" t="str">
        <f t="shared" si="282"/>
        <v/>
      </c>
      <c r="DV126" s="14"/>
      <c r="DW126" s="17" t="str">
        <f t="shared" ca="1" si="283"/>
        <v/>
      </c>
      <c r="DX126" s="88" t="str">
        <f t="shared" ca="1" si="301"/>
        <v/>
      </c>
      <c r="DZ126" s="339">
        <f t="shared" ca="1" si="305"/>
        <v>0</v>
      </c>
      <c r="EA126" s="339">
        <f t="shared" ca="1" si="305"/>
        <v>0</v>
      </c>
      <c r="EB126" s="339">
        <f t="shared" ca="1" si="305"/>
        <v>0</v>
      </c>
      <c r="EC126" s="339">
        <f t="shared" ca="1" si="305"/>
        <v>0</v>
      </c>
      <c r="ED126" s="339">
        <f t="shared" ca="1" si="305"/>
        <v>0</v>
      </c>
      <c r="EE126" s="339">
        <f t="shared" ca="1" si="305"/>
        <v>0</v>
      </c>
      <c r="EF126" s="339">
        <f t="shared" ca="1" si="305"/>
        <v>0</v>
      </c>
      <c r="EG126" s="339">
        <f t="shared" ca="1" si="305"/>
        <v>0</v>
      </c>
      <c r="EH126" s="339">
        <f t="shared" ca="1" si="305"/>
        <v>0</v>
      </c>
      <c r="EI126" s="339">
        <f t="shared" ca="1" si="305"/>
        <v>0</v>
      </c>
      <c r="EJ126" s="339">
        <f t="shared" ca="1" si="305"/>
        <v>0</v>
      </c>
      <c r="EK126" s="339">
        <f t="shared" ca="1" si="305"/>
        <v>0</v>
      </c>
      <c r="EL126" s="339">
        <f t="shared" ca="1" si="305"/>
        <v>0</v>
      </c>
      <c r="EM126" s="339">
        <f t="shared" ca="1" si="305"/>
        <v>0</v>
      </c>
      <c r="EO126" s="919" t="str">
        <f t="shared" ca="1" si="189"/>
        <v/>
      </c>
      <c r="EP126" s="919" t="str">
        <f t="shared" ca="1" si="285"/>
        <v/>
      </c>
      <c r="EQ126" s="919" t="str">
        <f t="shared" ca="1" si="286"/>
        <v/>
      </c>
      <c r="ER126" s="919" t="str">
        <f t="shared" ca="1" si="287"/>
        <v/>
      </c>
      <c r="ES126" s="919" t="str">
        <f ca="1">IFERROR(INDEX('郵便番号（石川県）'!$A$3:$F$2574,MATCH(INDIRECT("'("&amp;EO126&amp;")'!E7"),'郵便番号（石川県）'!$A$3:$A$2574,0),6),"")</f>
        <v/>
      </c>
      <c r="ET126" s="919" t="str">
        <f ca="1">IFERROR(INDEX('郵便番号（石川県）'!$A$3:$F$2574,MATCH(INDIRECT("'("&amp;$EO126&amp;")'!E7"),'郵便番号（石川県）'!$A$3:$A$2574,0),5),"")</f>
        <v/>
      </c>
      <c r="EU126" s="919" t="str">
        <f t="shared" ca="1" si="288"/>
        <v/>
      </c>
      <c r="EV126" s="919" t="str">
        <f t="shared" ca="1" si="289"/>
        <v/>
      </c>
      <c r="EW126" s="919" t="str">
        <f t="shared" ca="1" si="290"/>
        <v/>
      </c>
      <c r="EX126" s="919" t="str">
        <f t="shared" ca="1" si="291"/>
        <v/>
      </c>
      <c r="EY126" s="919" t="str">
        <f t="shared" ca="1" si="292"/>
        <v/>
      </c>
      <c r="EZ126" s="919" t="str">
        <f t="shared" ca="1" si="293"/>
        <v/>
      </c>
      <c r="FA126" s="919" t="str">
        <f t="shared" ca="1" si="294"/>
        <v/>
      </c>
      <c r="FB126" s="919" t="str">
        <f t="shared" ca="1" si="295"/>
        <v/>
      </c>
      <c r="FC126" s="919" t="str">
        <f t="shared" ca="1" si="296"/>
        <v/>
      </c>
      <c r="FD126" s="627" t="str">
        <f t="shared" ca="1" si="297"/>
        <v/>
      </c>
      <c r="FE126" s="630">
        <v>116</v>
      </c>
      <c r="FF126" s="299" t="str">
        <f t="shared" ca="1" si="298"/>
        <v/>
      </c>
      <c r="FG126" s="993" t="str">
        <f t="shared" ca="1" si="299"/>
        <v/>
      </c>
      <c r="FH126" s="919" t="str">
        <f t="shared" ca="1" si="300"/>
        <v/>
      </c>
      <c r="FI126" s="299">
        <f ca="1">COUNTIF($FH$11:FH126,"■")</f>
        <v>0</v>
      </c>
    </row>
    <row r="127" spans="1:165" ht="34.5" customHeight="1">
      <c r="A127" s="445">
        <f t="shared" ca="1" si="203"/>
        <v>0</v>
      </c>
      <c r="B127" s="446">
        <f>IF(R127&lt;&gt;"",IF(COUNTIF(R$11:R127,R127)=1,MAX(B$11:B126)+1,INDEX(B$11:B126,MATCH(R127,R$11:R126,0),1)),0)</f>
        <v>1</v>
      </c>
      <c r="C127" s="446">
        <f ca="1">IF(T127&lt;&gt;"",IF(COUNTIF(T$11:T127,T127)=1,MAX(C$11:C126)+1,INDEX(C$11:C126,MATCH(T127,T$11:T126,0),1)),0)</f>
        <v>0</v>
      </c>
      <c r="D127" s="446">
        <f ca="1">IF(U127&lt;&gt;"",IF(COUNTIF(U$11:U127,U127)=1,MAX(D$11:D126)+1,INDEX(D$11:D126,MATCH(U127,U$11:U126,0),1)),0)</f>
        <v>0</v>
      </c>
      <c r="E127" s="446">
        <f ca="1">IF(S127&lt;&gt;"",IF(COUNTIF(S$11:S127,S127)=1,MAX(E$11:E126)+1,INDEX(E$11:E126,MATCH(S127,S$11:S126,0),1)),0)</f>
        <v>0</v>
      </c>
      <c r="F127" s="446">
        <f ca="1">IF(Z127&lt;&gt;"",IF(COUNTIF(Z$11:Z127,Z127)=1,MAX(F$11:F126)+1,INDEX(F$11:F126,MATCH(Z127,Z$11:Z126,0),1)),0)</f>
        <v>0</v>
      </c>
      <c r="G127" s="447" cm="1">
        <f t="array" aca="1" ref="G127" ca="1">IF(Z127&lt;&gt;"",IF(COUNTIFS(Z$11:Z127,Z127,W$11:W127,W127)=1,MAX(G$11:G126)+1,INDEX(G$11:G126,MATCH(Z127&amp;W127,Z$11:Z126&amp;W$11:W127,0),1)),0)</f>
        <v>0</v>
      </c>
      <c r="H127" s="447">
        <f t="shared" ca="1" si="204"/>
        <v>0</v>
      </c>
      <c r="I127" s="447">
        <f ca="1">IF(T127="",0,IF(COUNTIF(T$11:T127,T127)=1,1,0))</f>
        <v>0</v>
      </c>
      <c r="J127" s="447">
        <f ca="1">IF(U127="",0,IF(COUNTIF(U$11:U127,U127)=1,1,0))</f>
        <v>0</v>
      </c>
      <c r="K127" s="447">
        <f ca="1">IF(S127="",0,IF(COUNTIF(S$11:S127,S127)=1,1,0))</f>
        <v>0</v>
      </c>
      <c r="L127" s="446">
        <f ca="1">IF(Z127="",0,IF(COUNTIF(Z$11:Z127,Z127)=1,1,0))</f>
        <v>0</v>
      </c>
      <c r="M127" s="767">
        <f ca="1">IF($W127=2,IF(COUNTIFS($W$11:$W127,2,$Z$11:$Z127,$Z127)=1,1,0),0)</f>
        <v>0</v>
      </c>
      <c r="N127" s="767">
        <f ca="1">IF($W127=1,IF(COUNTIFS($W$11:$W127,2,$Z$11:$Z127,$Z127)=1,1,0),0)</f>
        <v>0</v>
      </c>
      <c r="O127" s="446">
        <f ca="1">IF(H127=0,0,IF(COUNTIF(Z$11:Z127,Z127)=1,1,0))</f>
        <v>0</v>
      </c>
      <c r="P127" s="448" t="str">
        <f t="shared" ca="1" si="205"/>
        <v>石川県</v>
      </c>
      <c r="Q127" s="89">
        <f t="shared" ca="1" si="206"/>
        <v>117</v>
      </c>
      <c r="R127" s="170" t="s">
        <v>459</v>
      </c>
      <c r="S127" s="357" t="str">
        <f t="shared" ca="1" si="207"/>
        <v/>
      </c>
      <c r="T127" s="357" t="str">
        <f t="shared" ca="1" si="208"/>
        <v/>
      </c>
      <c r="U127" s="58" t="str">
        <f t="shared" ca="1" si="209"/>
        <v/>
      </c>
      <c r="V127" s="58" t="str">
        <f t="shared" ca="1" si="210"/>
        <v/>
      </c>
      <c r="W127" s="920" t="str">
        <f t="shared" ca="1" si="211"/>
        <v/>
      </c>
      <c r="X127" s="369">
        <f ca="1">IFERROR(VLOOKUP(W127,'（様式１号）３整理番号表'!$B$4:$H$5,2,FALSE),0)</f>
        <v>0</v>
      </c>
      <c r="Y127" s="768" t="str" cm="1">
        <f t="array" aca="1" ref="Y127" ca="1">IF(AND(D127=0,F127=0),"",IF(COUNTIF(D$11:D127,D127)=1,1,IF(COUNTIFS(D$11:D127,D127,F$11:F127,F127)=1,INDEX((D$11:D127,F$11:F127,Y$11:Y127),MATCH(_xlfn.MAXIFS(F$11:F126,D$11:D126,D127),$F$11:F127,0),1,3)+1,INDEX((D$11:D127,F$11:F127,Y$11:Y127),MATCH(D127&amp;F127,D$11:D127&amp;F$11:F127,0),1,3))))</f>
        <v/>
      </c>
      <c r="Z127" s="40" t="str">
        <f t="shared" ca="1" si="212"/>
        <v/>
      </c>
      <c r="AA127" s="924" t="str">
        <f t="shared" ca="1" si="213"/>
        <v/>
      </c>
      <c r="AB127" s="93">
        <f ca="1">IFERROR(VLOOKUP(AA127,'（様式１号）３整理番号表'!$B$10:$H$16,2,FALSE),0)</f>
        <v>0</v>
      </c>
      <c r="AC127" s="924" t="str">
        <f t="shared" ca="1" si="214"/>
        <v/>
      </c>
      <c r="AD127" s="924" t="str">
        <f t="shared" ca="1" si="215"/>
        <v/>
      </c>
      <c r="AE127" s="93">
        <f ca="1">IFERROR(VLOOKUP(AD127,'（様式１号）３整理番号表'!$B$21:$H$22,2,FALSE),0)</f>
        <v>0</v>
      </c>
      <c r="AF127" s="924" t="str">
        <f t="shared" ca="1" si="216"/>
        <v/>
      </c>
      <c r="AG127" s="93">
        <f ca="1">IFERROR(VLOOKUP(AF127,'（様式１号）３整理番号表'!$B$26:$H$31,2,FALSE),0)</f>
        <v>0</v>
      </c>
      <c r="AH127" s="924" t="str">
        <f t="shared" ca="1" si="217"/>
        <v/>
      </c>
      <c r="AI127" s="93">
        <f ca="1">IFERROR(VLOOKUP(AH127,'（様式１号）３整理番号表'!$J$5:$N$59,2,FALSE),0)</f>
        <v>0</v>
      </c>
      <c r="AJ127" s="77" t="str">
        <f t="shared" ca="1" si="218"/>
        <v/>
      </c>
      <c r="AK127" s="93">
        <f ca="1">IFERROR(VLOOKUP(AJ127,'（様式１号）３整理番号表'!$P$5:$R$29,2,FALSE),0)</f>
        <v>0</v>
      </c>
      <c r="AL127" s="921" t="str">
        <f t="shared" ca="1" si="219"/>
        <v/>
      </c>
      <c r="AM127" s="921" t="str">
        <f t="shared" ca="1" si="220"/>
        <v/>
      </c>
      <c r="AN127" s="921"/>
      <c r="AO127" s="77" t="str">
        <f t="shared" ca="1" si="221"/>
        <v/>
      </c>
      <c r="AP127" s="93">
        <f ca="1">IFERROR(VLOOKUP(AO127,'（様式１号）３整理番号表'!$P$5:$R$29,2,FALSE),0)</f>
        <v>0</v>
      </c>
      <c r="AQ127" s="924" t="str">
        <f t="shared" ca="1" si="222"/>
        <v/>
      </c>
      <c r="AR127" s="93">
        <f t="shared" ca="1" si="223"/>
        <v>0</v>
      </c>
      <c r="AS127" s="924" t="str">
        <f t="shared" ca="1" si="224"/>
        <v/>
      </c>
      <c r="AT127" s="40" t="str">
        <f t="shared" ca="1" si="225"/>
        <v/>
      </c>
      <c r="AU127" s="93" t="str">
        <f t="shared" ca="1" si="226"/>
        <v/>
      </c>
      <c r="AV127" s="923" t="str">
        <f t="shared" ca="1" si="227"/>
        <v/>
      </c>
      <c r="AW127" s="926" t="str">
        <f t="shared" ca="1" si="228"/>
        <v/>
      </c>
      <c r="AX127" s="925" t="str">
        <f t="shared" ca="1" si="229"/>
        <v/>
      </c>
      <c r="AY127" s="925" t="str">
        <f t="shared" ca="1" si="229"/>
        <v/>
      </c>
      <c r="AZ127" s="925" t="str">
        <f t="shared" ca="1" si="229"/>
        <v/>
      </c>
      <c r="BA127" s="925" t="str">
        <f t="shared" ca="1" si="229"/>
        <v/>
      </c>
      <c r="BB127" s="925" t="str">
        <f t="shared" ca="1" si="230"/>
        <v/>
      </c>
      <c r="BC127" s="925" t="str">
        <f t="shared" ca="1" si="231"/>
        <v/>
      </c>
      <c r="BD127" s="925" t="str">
        <f t="shared" ca="1" si="231"/>
        <v/>
      </c>
      <c r="BE127" s="925" t="str">
        <f t="shared" ca="1" si="231"/>
        <v/>
      </c>
      <c r="BF127" s="77" t="str">
        <f t="shared" ca="1" si="232"/>
        <v/>
      </c>
      <c r="BG127" s="924" t="str">
        <f t="shared" ca="1" si="233"/>
        <v/>
      </c>
      <c r="BH127" s="94">
        <f ca="1">IF(BF127&lt;&gt;"",INDEX('（様式１号）３整理番号表'!$AB$7:$AQ$12,MATCH(BF127,'（様式１号）３整理番号表'!$AA$7:$AA$12,0),MATCH(BG127,'（様式１号）３整理番号表'!$AB$6:$AQ$6,0)),0)</f>
        <v>0</v>
      </c>
      <c r="BI127" s="921" t="str">
        <f t="shared" ca="1" si="234"/>
        <v/>
      </c>
      <c r="BJ127" s="922" t="str">
        <f t="shared" ca="1" si="235"/>
        <v/>
      </c>
      <c r="BK127" s="926" t="str">
        <f t="shared" ca="1" si="236"/>
        <v/>
      </c>
      <c r="BL127" s="922" t="str">
        <f t="shared" ca="1" si="237"/>
        <v/>
      </c>
      <c r="BM127" s="79" t="str">
        <f t="shared" ca="1" si="238"/>
        <v/>
      </c>
      <c r="BN127" s="82" t="str">
        <f t="shared" ca="1" si="239"/>
        <v/>
      </c>
      <c r="BO127" s="83" t="str">
        <f t="shared" ca="1" si="240"/>
        <v/>
      </c>
      <c r="BP127" s="84" t="str">
        <f t="shared" ca="1" si="241"/>
        <v/>
      </c>
      <c r="BQ127" s="82" t="str">
        <f t="shared" ca="1" si="242"/>
        <v/>
      </c>
      <c r="BR127" s="97" t="str">
        <f t="shared" ca="1" si="243"/>
        <v/>
      </c>
      <c r="BS127" s="95" t="str">
        <f t="shared" ca="1" si="244"/>
        <v/>
      </c>
      <c r="BT127" s="184" t="str">
        <f t="shared" ca="1" si="245"/>
        <v/>
      </c>
      <c r="BU127" s="611" t="str">
        <f t="shared" ca="1" si="246"/>
        <v/>
      </c>
      <c r="BV127" s="77" t="str">
        <f t="shared" ca="1" si="247"/>
        <v/>
      </c>
      <c r="BW127" s="85" t="str">
        <f t="shared" ca="1" si="248"/>
        <v/>
      </c>
      <c r="BX127" s="86" t="str">
        <f t="shared" ca="1" si="249"/>
        <v/>
      </c>
      <c r="BY127" s="231">
        <f ca="1">IF('ポイント要件確認等（個別表）'!AD127=1,ROUNDDOWN('ポイント要件確認等（個別表）'!AV127,-3),IF('ポイント要件確認等（個別表）'!AD127=2,ROUNDDOWN('ポイント要件確認等（個別表）'!BH127,-3),IF('ポイント要件確認等（個別表）'!AD127=3,ROUNDDOWN('ポイント要件確認等（個別表）'!BT127,-3),0)))</f>
        <v>0</v>
      </c>
      <c r="BZ127" s="86" t="str">
        <f t="shared" ca="1" si="250"/>
        <v/>
      </c>
      <c r="CA127" s="232" t="str">
        <f t="shared" ca="1" si="251"/>
        <v/>
      </c>
      <c r="CB127" s="232">
        <f t="shared" ca="1" si="252"/>
        <v>0</v>
      </c>
      <c r="CC127" s="86" t="str">
        <f t="shared" ca="1" si="253"/>
        <v/>
      </c>
      <c r="CD127" s="86" t="str">
        <f t="shared" ca="1" si="254"/>
        <v/>
      </c>
      <c r="CE127" s="609"/>
      <c r="CF127" s="86" t="str">
        <f t="shared" ca="1" si="255"/>
        <v/>
      </c>
      <c r="CG127" s="185" t="str">
        <f t="shared" ca="1" si="256"/>
        <v/>
      </c>
      <c r="CH127" s="246" t="str">
        <f t="shared" ca="1" si="257"/>
        <v>含税額</v>
      </c>
      <c r="CI127" s="247" t="str">
        <f t="shared" ca="1" si="258"/>
        <v/>
      </c>
      <c r="CJ127" s="87" t="str">
        <f ca="1">IFERROR(IF(INDIRECT("'("&amp;'２個別表'!EO127&amp;")'!AR"&amp;84+EP127)&lt;&gt;1,"",1),"")</f>
        <v/>
      </c>
      <c r="CK127" s="244" t="str">
        <f t="shared" ca="1" si="259"/>
        <v/>
      </c>
      <c r="CL127" s="235" t="str">
        <f t="shared" ca="1" si="260"/>
        <v/>
      </c>
      <c r="CM127" s="239" t="str">
        <f t="shared" ca="1" si="261"/>
        <v/>
      </c>
      <c r="CN127" s="77" t="str">
        <f t="shared" ca="1" si="262"/>
        <v/>
      </c>
      <c r="CO127" s="93" t="str">
        <f ca="1">IFERROR(VLOOKUP(CN127,'（様式１号）３整理番号表'!$T$5:$V$15,2,FALSE),"")</f>
        <v/>
      </c>
      <c r="CP127" s="924" t="str">
        <f t="shared" ca="1" si="263"/>
        <v/>
      </c>
      <c r="CQ127" s="93" t="str">
        <f ca="1">IFERROR(VLOOKUP(CP127,'（様式１号）３整理番号表'!$T$19:$V$24,2,FALSE),"")</f>
        <v/>
      </c>
      <c r="CR127" s="924" t="str">
        <f ca="1">IFERROR(IF(INDIRECT("'("&amp;'２個別表'!EO127&amp;")'!AV"&amp;84+EP127)&lt;&gt;1,"",1),"")</f>
        <v/>
      </c>
      <c r="CS127" s="232">
        <f t="shared" ca="1" si="264"/>
        <v>0</v>
      </c>
      <c r="CT127" s="248">
        <f t="shared" ca="1" si="265"/>
        <v>0</v>
      </c>
      <c r="CU127" s="376" t="str">
        <f ca="1">IF(ER127="補強",IF(COUNTIFS($Z$11:Z127,Z127,$W$11:W127,1)=1,"１①",""),IF(COUNTIFS($Z$11:Z127,Z127,$W$11:W127,2)=1,"２①",""))</f>
        <v/>
      </c>
      <c r="CV127" s="57" t="str">
        <f t="shared" ca="1" si="266"/>
        <v/>
      </c>
      <c r="CW127" s="927" t="str">
        <f t="shared" ca="1" si="267"/>
        <v/>
      </c>
      <c r="CX127" s="256" t="str">
        <f t="shared" ca="1" si="268"/>
        <v/>
      </c>
      <c r="CY127" s="256" t="str">
        <f t="shared" ca="1" si="269"/>
        <v/>
      </c>
      <c r="CZ127" s="256" t="str">
        <f t="shared" ca="1" si="270"/>
        <v/>
      </c>
      <c r="DA127" s="256" t="str">
        <f t="shared" ca="1" si="271"/>
        <v/>
      </c>
      <c r="DB127" s="316" t="str">
        <f ca="1">IFERROR(VLOOKUP($CU127,'（様式１号）３整理番号表'!$Z$19:$AB$32,3,FALSE),"")</f>
        <v/>
      </c>
      <c r="DC127" s="259" t="str">
        <f t="shared" ca="1" si="272"/>
        <v>-</v>
      </c>
      <c r="DD127" s="618" t="str">
        <f t="shared" ca="1" si="273"/>
        <v/>
      </c>
      <c r="DE127" s="321" t="str">
        <f ca="1">IF(AND(AO127=18,AS127=1),IF(COUNTIFS($Y$11:Y127,Y127,$AS$11:AS127,1)=1,"２②",""),IF($CU127="１①",INDEX(INDIRECT("'("&amp;$EO127&amp;")'!AR116:BB116"),1,MATCH(INDIRECT("'("&amp;$EO127&amp;")'!C118"),INDIRECT("'("&amp;$EO127&amp;")'!AR119:BB119"),0)),""))</f>
        <v/>
      </c>
      <c r="DF127" s="324" t="str">
        <f t="shared" ca="1" si="274"/>
        <v/>
      </c>
      <c r="DG127" s="313" t="str">
        <f t="shared" ca="1" si="275"/>
        <v/>
      </c>
      <c r="DH127" s="313" t="str">
        <f t="shared" ca="1" si="276"/>
        <v/>
      </c>
      <c r="DI127" s="313" t="str">
        <f t="shared" ca="1" si="277"/>
        <v/>
      </c>
      <c r="DJ127" s="313" t="str">
        <f t="shared" ca="1" si="278"/>
        <v/>
      </c>
      <c r="DK127" s="328" t="str">
        <f t="shared" ca="1" si="279"/>
        <v/>
      </c>
      <c r="DL127" s="334" t="str">
        <f t="shared" ca="1" si="280"/>
        <v/>
      </c>
      <c r="DM127" s="915" t="str">
        <f t="shared" ca="1" si="281"/>
        <v/>
      </c>
      <c r="DN127" s="15"/>
      <c r="DO127" s="324"/>
      <c r="DP127" s="16"/>
      <c r="DQ127" s="16"/>
      <c r="DR127" s="16"/>
      <c r="DS127" s="16"/>
      <c r="DT127" s="318" t="str">
        <f>IFERROR(VLOOKUP($DN127,'（様式１号）３整理番号表'!$Z$19:$AB$32,3,FALSE),"")</f>
        <v/>
      </c>
      <c r="DU127" s="259" t="str">
        <f t="shared" si="282"/>
        <v/>
      </c>
      <c r="DV127" s="14"/>
      <c r="DW127" s="17" t="str">
        <f t="shared" ca="1" si="283"/>
        <v/>
      </c>
      <c r="DX127" s="88" t="str">
        <f t="shared" ca="1" si="301"/>
        <v/>
      </c>
      <c r="DZ127" s="339">
        <f t="shared" ca="1" si="305"/>
        <v>0</v>
      </c>
      <c r="EA127" s="339">
        <f t="shared" ca="1" si="305"/>
        <v>0</v>
      </c>
      <c r="EB127" s="339">
        <f t="shared" ca="1" si="305"/>
        <v>0</v>
      </c>
      <c r="EC127" s="339">
        <f t="shared" ca="1" si="305"/>
        <v>0</v>
      </c>
      <c r="ED127" s="339">
        <f t="shared" ca="1" si="305"/>
        <v>0</v>
      </c>
      <c r="EE127" s="339">
        <f t="shared" ca="1" si="305"/>
        <v>0</v>
      </c>
      <c r="EF127" s="339">
        <f t="shared" ca="1" si="305"/>
        <v>0</v>
      </c>
      <c r="EG127" s="339">
        <f t="shared" ca="1" si="305"/>
        <v>0</v>
      </c>
      <c r="EH127" s="339">
        <f t="shared" ca="1" si="305"/>
        <v>0</v>
      </c>
      <c r="EI127" s="339">
        <f t="shared" ca="1" si="305"/>
        <v>0</v>
      </c>
      <c r="EJ127" s="339">
        <f t="shared" ca="1" si="305"/>
        <v>0</v>
      </c>
      <c r="EK127" s="339">
        <f t="shared" ca="1" si="305"/>
        <v>0</v>
      </c>
      <c r="EL127" s="339">
        <f t="shared" ca="1" si="305"/>
        <v>0</v>
      </c>
      <c r="EM127" s="339">
        <f t="shared" ca="1" si="305"/>
        <v>0</v>
      </c>
      <c r="EO127" s="919" t="str">
        <f t="shared" ca="1" si="189"/>
        <v/>
      </c>
      <c r="EP127" s="919" t="str">
        <f t="shared" ca="1" si="285"/>
        <v/>
      </c>
      <c r="EQ127" s="919" t="str">
        <f t="shared" ca="1" si="286"/>
        <v/>
      </c>
      <c r="ER127" s="919" t="str">
        <f t="shared" ca="1" si="287"/>
        <v/>
      </c>
      <c r="ES127" s="919" t="str">
        <f ca="1">IFERROR(INDEX('郵便番号（石川県）'!$A$3:$F$2574,MATCH(INDIRECT("'("&amp;EO127&amp;")'!E7"),'郵便番号（石川県）'!$A$3:$A$2574,0),6),"")</f>
        <v/>
      </c>
      <c r="ET127" s="919" t="str">
        <f ca="1">IFERROR(INDEX('郵便番号（石川県）'!$A$3:$F$2574,MATCH(INDIRECT("'("&amp;$EO127&amp;")'!E7"),'郵便番号（石川県）'!$A$3:$A$2574,0),5),"")</f>
        <v/>
      </c>
      <c r="EU127" s="919" t="str">
        <f t="shared" ca="1" si="288"/>
        <v/>
      </c>
      <c r="EV127" s="919" t="str">
        <f t="shared" ca="1" si="289"/>
        <v/>
      </c>
      <c r="EW127" s="919" t="str">
        <f t="shared" ca="1" si="290"/>
        <v/>
      </c>
      <c r="EX127" s="919" t="str">
        <f t="shared" ca="1" si="291"/>
        <v/>
      </c>
      <c r="EY127" s="919" t="str">
        <f t="shared" ca="1" si="292"/>
        <v/>
      </c>
      <c r="EZ127" s="919" t="str">
        <f t="shared" ca="1" si="293"/>
        <v/>
      </c>
      <c r="FA127" s="919" t="str">
        <f t="shared" ca="1" si="294"/>
        <v/>
      </c>
      <c r="FB127" s="919" t="str">
        <f t="shared" ca="1" si="295"/>
        <v/>
      </c>
      <c r="FC127" s="919" t="str">
        <f t="shared" ca="1" si="296"/>
        <v/>
      </c>
      <c r="FD127" s="627" t="str">
        <f t="shared" ca="1" si="297"/>
        <v/>
      </c>
      <c r="FE127" s="630">
        <v>117</v>
      </c>
      <c r="FF127" s="299" t="str">
        <f t="shared" ca="1" si="298"/>
        <v/>
      </c>
      <c r="FG127" s="993" t="str">
        <f t="shared" ca="1" si="299"/>
        <v/>
      </c>
      <c r="FH127" s="919" t="str">
        <f t="shared" ca="1" si="300"/>
        <v/>
      </c>
      <c r="FI127" s="299">
        <f ca="1">COUNTIF($FH$11:FH127,"■")</f>
        <v>0</v>
      </c>
    </row>
    <row r="128" spans="1:165" ht="34.5" customHeight="1">
      <c r="A128" s="445">
        <f t="shared" ca="1" si="203"/>
        <v>0</v>
      </c>
      <c r="B128" s="446">
        <f>IF(R128&lt;&gt;"",IF(COUNTIF(R$11:R128,R128)=1,MAX(B$11:B127)+1,INDEX(B$11:B127,MATCH(R128,R$11:R127,0),1)),0)</f>
        <v>1</v>
      </c>
      <c r="C128" s="446">
        <f ca="1">IF(T128&lt;&gt;"",IF(COUNTIF(T$11:T128,T128)=1,MAX(C$11:C127)+1,INDEX(C$11:C127,MATCH(T128,T$11:T127,0),1)),0)</f>
        <v>0</v>
      </c>
      <c r="D128" s="446">
        <f ca="1">IF(U128&lt;&gt;"",IF(COUNTIF(U$11:U128,U128)=1,MAX(D$11:D127)+1,INDEX(D$11:D127,MATCH(U128,U$11:U127,0),1)),0)</f>
        <v>0</v>
      </c>
      <c r="E128" s="446">
        <f ca="1">IF(S128&lt;&gt;"",IF(COUNTIF(S$11:S128,S128)=1,MAX(E$11:E127)+1,INDEX(E$11:E127,MATCH(S128,S$11:S127,0),1)),0)</f>
        <v>0</v>
      </c>
      <c r="F128" s="446">
        <f ca="1">IF(Z128&lt;&gt;"",IF(COUNTIF(Z$11:Z128,Z128)=1,MAX(F$11:F127)+1,INDEX(F$11:F127,MATCH(Z128,Z$11:Z127,0),1)),0)</f>
        <v>0</v>
      </c>
      <c r="G128" s="447" cm="1">
        <f t="array" aca="1" ref="G128" ca="1">IF(Z128&lt;&gt;"",IF(COUNTIFS(Z$11:Z128,Z128,W$11:W128,W128)=1,MAX(G$11:G127)+1,INDEX(G$11:G127,MATCH(Z128&amp;W128,Z$11:Z127&amp;W$11:W128,0),1)),0)</f>
        <v>0</v>
      </c>
      <c r="H128" s="447">
        <f t="shared" ca="1" si="204"/>
        <v>0</v>
      </c>
      <c r="I128" s="447">
        <f ca="1">IF(T128="",0,IF(COUNTIF(T$11:T128,T128)=1,1,0))</f>
        <v>0</v>
      </c>
      <c r="J128" s="447">
        <f ca="1">IF(U128="",0,IF(COUNTIF(U$11:U128,U128)=1,1,0))</f>
        <v>0</v>
      </c>
      <c r="K128" s="447">
        <f ca="1">IF(S128="",0,IF(COUNTIF(S$11:S128,S128)=1,1,0))</f>
        <v>0</v>
      </c>
      <c r="L128" s="446">
        <f ca="1">IF(Z128="",0,IF(COUNTIF(Z$11:Z128,Z128)=1,1,0))</f>
        <v>0</v>
      </c>
      <c r="M128" s="767">
        <f ca="1">IF($W128=2,IF(COUNTIFS($W$11:$W128,2,$Z$11:$Z128,$Z128)=1,1,0),0)</f>
        <v>0</v>
      </c>
      <c r="N128" s="767">
        <f ca="1">IF($W128=1,IF(COUNTIFS($W$11:$W128,2,$Z$11:$Z128,$Z128)=1,1,0),0)</f>
        <v>0</v>
      </c>
      <c r="O128" s="446">
        <f ca="1">IF(H128=0,0,IF(COUNTIF(Z$11:Z128,Z128)=1,1,0))</f>
        <v>0</v>
      </c>
      <c r="P128" s="448" t="str">
        <f t="shared" ca="1" si="205"/>
        <v>石川県</v>
      </c>
      <c r="Q128" s="89">
        <f t="shared" ca="1" si="206"/>
        <v>118</v>
      </c>
      <c r="R128" s="170" t="s">
        <v>459</v>
      </c>
      <c r="S128" s="357" t="str">
        <f t="shared" ca="1" si="207"/>
        <v/>
      </c>
      <c r="T128" s="357" t="str">
        <f t="shared" ca="1" si="208"/>
        <v/>
      </c>
      <c r="U128" s="58" t="str">
        <f t="shared" ca="1" si="209"/>
        <v/>
      </c>
      <c r="V128" s="58" t="str">
        <f t="shared" ca="1" si="210"/>
        <v/>
      </c>
      <c r="W128" s="920" t="str">
        <f t="shared" ca="1" si="211"/>
        <v/>
      </c>
      <c r="X128" s="369">
        <f ca="1">IFERROR(VLOOKUP(W128,'（様式１号）３整理番号表'!$B$4:$H$5,2,FALSE),0)</f>
        <v>0</v>
      </c>
      <c r="Y128" s="768" t="str" cm="1">
        <f t="array" aca="1" ref="Y128" ca="1">IF(AND(D128=0,F128=0),"",IF(COUNTIF(D$11:D128,D128)=1,1,IF(COUNTIFS(D$11:D128,D128,F$11:F128,F128)=1,INDEX((D$11:D128,F$11:F128,Y$11:Y128),MATCH(_xlfn.MAXIFS(F$11:F127,D$11:D127,D128),$F$11:F128,0),1,3)+1,INDEX((D$11:D128,F$11:F128,Y$11:Y128),MATCH(D128&amp;F128,D$11:D128&amp;F$11:F128,0),1,3))))</f>
        <v/>
      </c>
      <c r="Z128" s="40" t="str">
        <f t="shared" ca="1" si="212"/>
        <v/>
      </c>
      <c r="AA128" s="924" t="str">
        <f t="shared" ca="1" si="213"/>
        <v/>
      </c>
      <c r="AB128" s="93">
        <f ca="1">IFERROR(VLOOKUP(AA128,'（様式１号）３整理番号表'!$B$10:$H$16,2,FALSE),0)</f>
        <v>0</v>
      </c>
      <c r="AC128" s="924" t="str">
        <f t="shared" ca="1" si="214"/>
        <v/>
      </c>
      <c r="AD128" s="924" t="str">
        <f t="shared" ca="1" si="215"/>
        <v/>
      </c>
      <c r="AE128" s="93">
        <f ca="1">IFERROR(VLOOKUP(AD128,'（様式１号）３整理番号表'!$B$21:$H$22,2,FALSE),0)</f>
        <v>0</v>
      </c>
      <c r="AF128" s="924" t="str">
        <f t="shared" ca="1" si="216"/>
        <v/>
      </c>
      <c r="AG128" s="93">
        <f ca="1">IFERROR(VLOOKUP(AF128,'（様式１号）３整理番号表'!$B$26:$H$31,2,FALSE),0)</f>
        <v>0</v>
      </c>
      <c r="AH128" s="924" t="str">
        <f t="shared" ca="1" si="217"/>
        <v/>
      </c>
      <c r="AI128" s="93">
        <f ca="1">IFERROR(VLOOKUP(AH128,'（様式１号）３整理番号表'!$J$5:$N$59,2,FALSE),0)</f>
        <v>0</v>
      </c>
      <c r="AJ128" s="77" t="str">
        <f t="shared" ca="1" si="218"/>
        <v/>
      </c>
      <c r="AK128" s="93">
        <f ca="1">IFERROR(VLOOKUP(AJ128,'（様式１号）３整理番号表'!$P$5:$R$29,2,FALSE),0)</f>
        <v>0</v>
      </c>
      <c r="AL128" s="921" t="str">
        <f t="shared" ca="1" si="219"/>
        <v/>
      </c>
      <c r="AM128" s="921" t="str">
        <f t="shared" ca="1" si="220"/>
        <v/>
      </c>
      <c r="AN128" s="921"/>
      <c r="AO128" s="77" t="str">
        <f t="shared" ca="1" si="221"/>
        <v/>
      </c>
      <c r="AP128" s="93">
        <f ca="1">IFERROR(VLOOKUP(AO128,'（様式１号）３整理番号表'!$P$5:$R$29,2,FALSE),0)</f>
        <v>0</v>
      </c>
      <c r="AQ128" s="924" t="str">
        <f t="shared" ca="1" si="222"/>
        <v/>
      </c>
      <c r="AR128" s="93">
        <f t="shared" ca="1" si="223"/>
        <v>0</v>
      </c>
      <c r="AS128" s="924" t="str">
        <f t="shared" ca="1" si="224"/>
        <v/>
      </c>
      <c r="AT128" s="40" t="str">
        <f t="shared" ca="1" si="225"/>
        <v/>
      </c>
      <c r="AU128" s="93" t="str">
        <f t="shared" ca="1" si="226"/>
        <v/>
      </c>
      <c r="AV128" s="923" t="str">
        <f t="shared" ca="1" si="227"/>
        <v/>
      </c>
      <c r="AW128" s="926" t="str">
        <f t="shared" ca="1" si="228"/>
        <v/>
      </c>
      <c r="AX128" s="925" t="str">
        <f t="shared" ca="1" si="229"/>
        <v/>
      </c>
      <c r="AY128" s="925" t="str">
        <f t="shared" ca="1" si="229"/>
        <v/>
      </c>
      <c r="AZ128" s="925" t="str">
        <f t="shared" ca="1" si="229"/>
        <v/>
      </c>
      <c r="BA128" s="925" t="str">
        <f t="shared" ca="1" si="229"/>
        <v/>
      </c>
      <c r="BB128" s="925" t="str">
        <f t="shared" ca="1" si="230"/>
        <v/>
      </c>
      <c r="BC128" s="925" t="str">
        <f t="shared" ca="1" si="231"/>
        <v/>
      </c>
      <c r="BD128" s="925" t="str">
        <f t="shared" ca="1" si="231"/>
        <v/>
      </c>
      <c r="BE128" s="925" t="str">
        <f t="shared" ca="1" si="231"/>
        <v/>
      </c>
      <c r="BF128" s="77" t="str">
        <f t="shared" ca="1" si="232"/>
        <v/>
      </c>
      <c r="BG128" s="924" t="str">
        <f t="shared" ca="1" si="233"/>
        <v/>
      </c>
      <c r="BH128" s="94">
        <f ca="1">IF(BF128&lt;&gt;"",INDEX('（様式１号）３整理番号表'!$AB$7:$AQ$12,MATCH(BF128,'（様式１号）３整理番号表'!$AA$7:$AA$12,0),MATCH(BG128,'（様式１号）３整理番号表'!$AB$6:$AQ$6,0)),0)</f>
        <v>0</v>
      </c>
      <c r="BI128" s="921" t="str">
        <f t="shared" ca="1" si="234"/>
        <v/>
      </c>
      <c r="BJ128" s="922" t="str">
        <f t="shared" ca="1" si="235"/>
        <v/>
      </c>
      <c r="BK128" s="926" t="str">
        <f t="shared" ca="1" si="236"/>
        <v/>
      </c>
      <c r="BL128" s="922" t="str">
        <f t="shared" ca="1" si="237"/>
        <v/>
      </c>
      <c r="BM128" s="79" t="str">
        <f t="shared" ca="1" si="238"/>
        <v/>
      </c>
      <c r="BN128" s="82" t="str">
        <f t="shared" ca="1" si="239"/>
        <v/>
      </c>
      <c r="BO128" s="83" t="str">
        <f t="shared" ca="1" si="240"/>
        <v/>
      </c>
      <c r="BP128" s="84" t="str">
        <f t="shared" ca="1" si="241"/>
        <v/>
      </c>
      <c r="BQ128" s="82" t="str">
        <f t="shared" ca="1" si="242"/>
        <v/>
      </c>
      <c r="BR128" s="97" t="str">
        <f t="shared" ca="1" si="243"/>
        <v/>
      </c>
      <c r="BS128" s="95" t="str">
        <f t="shared" ca="1" si="244"/>
        <v/>
      </c>
      <c r="BT128" s="184" t="str">
        <f t="shared" ca="1" si="245"/>
        <v/>
      </c>
      <c r="BU128" s="611" t="str">
        <f t="shared" ca="1" si="246"/>
        <v/>
      </c>
      <c r="BV128" s="77" t="str">
        <f t="shared" ca="1" si="247"/>
        <v/>
      </c>
      <c r="BW128" s="85" t="str">
        <f t="shared" ca="1" si="248"/>
        <v/>
      </c>
      <c r="BX128" s="86" t="str">
        <f t="shared" ca="1" si="249"/>
        <v/>
      </c>
      <c r="BY128" s="231">
        <f ca="1">IF('ポイント要件確認等（個別表）'!AD128=1,ROUNDDOWN('ポイント要件確認等（個別表）'!AV128,-3),IF('ポイント要件確認等（個別表）'!AD128=2,ROUNDDOWN('ポイント要件確認等（個別表）'!BH128,-3),IF('ポイント要件確認等（個別表）'!AD128=3,ROUNDDOWN('ポイント要件確認等（個別表）'!BT128,-3),0)))</f>
        <v>0</v>
      </c>
      <c r="BZ128" s="86" t="str">
        <f t="shared" ca="1" si="250"/>
        <v/>
      </c>
      <c r="CA128" s="232" t="str">
        <f t="shared" ca="1" si="251"/>
        <v/>
      </c>
      <c r="CB128" s="232">
        <f t="shared" ca="1" si="252"/>
        <v>0</v>
      </c>
      <c r="CC128" s="86" t="str">
        <f t="shared" ca="1" si="253"/>
        <v/>
      </c>
      <c r="CD128" s="86" t="str">
        <f t="shared" ca="1" si="254"/>
        <v/>
      </c>
      <c r="CE128" s="609"/>
      <c r="CF128" s="86" t="str">
        <f t="shared" ca="1" si="255"/>
        <v/>
      </c>
      <c r="CG128" s="185" t="str">
        <f t="shared" ca="1" si="256"/>
        <v/>
      </c>
      <c r="CH128" s="246" t="str">
        <f t="shared" ca="1" si="257"/>
        <v>含税額</v>
      </c>
      <c r="CI128" s="247" t="str">
        <f t="shared" ca="1" si="258"/>
        <v/>
      </c>
      <c r="CJ128" s="87" t="str">
        <f ca="1">IFERROR(IF(INDIRECT("'("&amp;'２個別表'!EO128&amp;")'!AR"&amp;84+EP128)&lt;&gt;1,"",1),"")</f>
        <v/>
      </c>
      <c r="CK128" s="244" t="str">
        <f t="shared" ca="1" si="259"/>
        <v/>
      </c>
      <c r="CL128" s="235" t="str">
        <f t="shared" ca="1" si="260"/>
        <v/>
      </c>
      <c r="CM128" s="239" t="str">
        <f t="shared" ca="1" si="261"/>
        <v/>
      </c>
      <c r="CN128" s="77" t="str">
        <f t="shared" ca="1" si="262"/>
        <v/>
      </c>
      <c r="CO128" s="93" t="str">
        <f ca="1">IFERROR(VLOOKUP(CN128,'（様式１号）３整理番号表'!$T$5:$V$15,2,FALSE),"")</f>
        <v/>
      </c>
      <c r="CP128" s="924" t="str">
        <f t="shared" ca="1" si="263"/>
        <v/>
      </c>
      <c r="CQ128" s="93" t="str">
        <f ca="1">IFERROR(VLOOKUP(CP128,'（様式１号）３整理番号表'!$T$19:$V$24,2,FALSE),"")</f>
        <v/>
      </c>
      <c r="CR128" s="924" t="str">
        <f ca="1">IFERROR(IF(INDIRECT("'("&amp;'２個別表'!EO128&amp;")'!AV"&amp;84+EP128)&lt;&gt;1,"",1),"")</f>
        <v/>
      </c>
      <c r="CS128" s="232">
        <f t="shared" ca="1" si="264"/>
        <v>0</v>
      </c>
      <c r="CT128" s="248">
        <f t="shared" ca="1" si="265"/>
        <v>0</v>
      </c>
      <c r="CU128" s="376" t="str">
        <f ca="1">IF(ER128="補強",IF(COUNTIFS($Z$11:Z128,Z128,$W$11:W128,1)=1,"１①",""),IF(COUNTIFS($Z$11:Z128,Z128,$W$11:W128,2)=1,"２①",""))</f>
        <v/>
      </c>
      <c r="CV128" s="57" t="str">
        <f t="shared" ca="1" si="266"/>
        <v/>
      </c>
      <c r="CW128" s="927" t="str">
        <f t="shared" ca="1" si="267"/>
        <v/>
      </c>
      <c r="CX128" s="256" t="str">
        <f t="shared" ca="1" si="268"/>
        <v/>
      </c>
      <c r="CY128" s="256" t="str">
        <f t="shared" ca="1" si="269"/>
        <v/>
      </c>
      <c r="CZ128" s="256" t="str">
        <f t="shared" ca="1" si="270"/>
        <v/>
      </c>
      <c r="DA128" s="256" t="str">
        <f t="shared" ca="1" si="271"/>
        <v/>
      </c>
      <c r="DB128" s="316" t="str">
        <f ca="1">IFERROR(VLOOKUP($CU128,'（様式１号）３整理番号表'!$Z$19:$AB$32,3,FALSE),"")</f>
        <v/>
      </c>
      <c r="DC128" s="259" t="str">
        <f t="shared" ca="1" si="272"/>
        <v>-</v>
      </c>
      <c r="DD128" s="618" t="str">
        <f t="shared" ca="1" si="273"/>
        <v/>
      </c>
      <c r="DE128" s="321" t="str">
        <f ca="1">IF(AND(AO128=18,AS128=1),IF(COUNTIFS($Y$11:Y128,Y128,$AS$11:AS128,1)=1,"２②",""),IF($CU128="１①",INDEX(INDIRECT("'("&amp;$EO128&amp;")'!AR116:BB116"),1,MATCH(INDIRECT("'("&amp;$EO128&amp;")'!C118"),INDIRECT("'("&amp;$EO128&amp;")'!AR119:BB119"),0)),""))</f>
        <v/>
      </c>
      <c r="DF128" s="324" t="str">
        <f t="shared" ca="1" si="274"/>
        <v/>
      </c>
      <c r="DG128" s="313" t="str">
        <f t="shared" ca="1" si="275"/>
        <v/>
      </c>
      <c r="DH128" s="313" t="str">
        <f t="shared" ca="1" si="276"/>
        <v/>
      </c>
      <c r="DI128" s="313" t="str">
        <f t="shared" ca="1" si="277"/>
        <v/>
      </c>
      <c r="DJ128" s="313" t="str">
        <f t="shared" ca="1" si="278"/>
        <v/>
      </c>
      <c r="DK128" s="328" t="str">
        <f t="shared" ca="1" si="279"/>
        <v/>
      </c>
      <c r="DL128" s="334" t="str">
        <f t="shared" ca="1" si="280"/>
        <v/>
      </c>
      <c r="DM128" s="915" t="str">
        <f t="shared" ca="1" si="281"/>
        <v/>
      </c>
      <c r="DN128" s="15"/>
      <c r="DO128" s="324"/>
      <c r="DP128" s="16"/>
      <c r="DQ128" s="16"/>
      <c r="DR128" s="16"/>
      <c r="DS128" s="16"/>
      <c r="DT128" s="318" t="str">
        <f>IFERROR(VLOOKUP($DN128,'（様式１号）３整理番号表'!$Z$19:$AB$32,3,FALSE),"")</f>
        <v/>
      </c>
      <c r="DU128" s="259" t="str">
        <f t="shared" si="282"/>
        <v/>
      </c>
      <c r="DV128" s="14"/>
      <c r="DW128" s="17" t="str">
        <f t="shared" ca="1" si="283"/>
        <v/>
      </c>
      <c r="DX128" s="88" t="str">
        <f t="shared" ca="1" si="301"/>
        <v/>
      </c>
      <c r="DZ128" s="339">
        <f t="shared" ca="1" si="305"/>
        <v>0</v>
      </c>
      <c r="EA128" s="339">
        <f t="shared" ca="1" si="305"/>
        <v>0</v>
      </c>
      <c r="EB128" s="339">
        <f t="shared" ca="1" si="305"/>
        <v>0</v>
      </c>
      <c r="EC128" s="339">
        <f t="shared" ca="1" si="305"/>
        <v>0</v>
      </c>
      <c r="ED128" s="339">
        <f t="shared" ca="1" si="305"/>
        <v>0</v>
      </c>
      <c r="EE128" s="339">
        <f t="shared" ca="1" si="305"/>
        <v>0</v>
      </c>
      <c r="EF128" s="339">
        <f t="shared" ca="1" si="305"/>
        <v>0</v>
      </c>
      <c r="EG128" s="339">
        <f t="shared" ca="1" si="305"/>
        <v>0</v>
      </c>
      <c r="EH128" s="339">
        <f t="shared" ca="1" si="305"/>
        <v>0</v>
      </c>
      <c r="EI128" s="339">
        <f t="shared" ca="1" si="305"/>
        <v>0</v>
      </c>
      <c r="EJ128" s="339">
        <f t="shared" ca="1" si="305"/>
        <v>0</v>
      </c>
      <c r="EK128" s="339">
        <f t="shared" ca="1" si="305"/>
        <v>0</v>
      </c>
      <c r="EL128" s="339">
        <f t="shared" ca="1" si="305"/>
        <v>0</v>
      </c>
      <c r="EM128" s="339">
        <f t="shared" ca="1" si="305"/>
        <v>0</v>
      </c>
      <c r="EO128" s="919" t="str">
        <f t="shared" ca="1" si="189"/>
        <v/>
      </c>
      <c r="EP128" s="919" t="str">
        <f t="shared" ca="1" si="285"/>
        <v/>
      </c>
      <c r="EQ128" s="919" t="str">
        <f t="shared" ca="1" si="286"/>
        <v/>
      </c>
      <c r="ER128" s="919" t="str">
        <f t="shared" ca="1" si="287"/>
        <v/>
      </c>
      <c r="ES128" s="919" t="str">
        <f ca="1">IFERROR(INDEX('郵便番号（石川県）'!$A$3:$F$2574,MATCH(INDIRECT("'("&amp;EO128&amp;")'!E7"),'郵便番号（石川県）'!$A$3:$A$2574,0),6),"")</f>
        <v/>
      </c>
      <c r="ET128" s="919" t="str">
        <f ca="1">IFERROR(INDEX('郵便番号（石川県）'!$A$3:$F$2574,MATCH(INDIRECT("'("&amp;$EO128&amp;")'!E7"),'郵便番号（石川県）'!$A$3:$A$2574,0),5),"")</f>
        <v/>
      </c>
      <c r="EU128" s="919" t="str">
        <f t="shared" ca="1" si="288"/>
        <v/>
      </c>
      <c r="EV128" s="919" t="str">
        <f t="shared" ca="1" si="289"/>
        <v/>
      </c>
      <c r="EW128" s="919" t="str">
        <f t="shared" ca="1" si="290"/>
        <v/>
      </c>
      <c r="EX128" s="919" t="str">
        <f t="shared" ca="1" si="291"/>
        <v/>
      </c>
      <c r="EY128" s="919" t="str">
        <f t="shared" ca="1" si="292"/>
        <v/>
      </c>
      <c r="EZ128" s="919" t="str">
        <f t="shared" ca="1" si="293"/>
        <v/>
      </c>
      <c r="FA128" s="919" t="str">
        <f t="shared" ca="1" si="294"/>
        <v/>
      </c>
      <c r="FB128" s="919" t="str">
        <f t="shared" ca="1" si="295"/>
        <v/>
      </c>
      <c r="FC128" s="919" t="str">
        <f t="shared" ca="1" si="296"/>
        <v/>
      </c>
      <c r="FD128" s="627" t="str">
        <f t="shared" ca="1" si="297"/>
        <v/>
      </c>
      <c r="FE128" s="630">
        <v>118</v>
      </c>
      <c r="FF128" s="299" t="str">
        <f t="shared" ca="1" si="298"/>
        <v/>
      </c>
      <c r="FG128" s="993" t="str">
        <f t="shared" ca="1" si="299"/>
        <v/>
      </c>
      <c r="FH128" s="919" t="str">
        <f t="shared" ca="1" si="300"/>
        <v/>
      </c>
      <c r="FI128" s="299">
        <f ca="1">COUNTIF($FH$11:FH128,"■")</f>
        <v>0</v>
      </c>
    </row>
    <row r="129" spans="1:165" ht="34.5" customHeight="1">
      <c r="A129" s="445">
        <f t="shared" ca="1" si="203"/>
        <v>0</v>
      </c>
      <c r="B129" s="446">
        <f>IF(R129&lt;&gt;"",IF(COUNTIF(R$11:R129,R129)=1,MAX(B$11:B128)+1,INDEX(B$11:B128,MATCH(R129,R$11:R128,0),1)),0)</f>
        <v>1</v>
      </c>
      <c r="C129" s="446">
        <f ca="1">IF(T129&lt;&gt;"",IF(COUNTIF(T$11:T129,T129)=1,MAX(C$11:C128)+1,INDEX(C$11:C128,MATCH(T129,T$11:T128,0),1)),0)</f>
        <v>0</v>
      </c>
      <c r="D129" s="446">
        <f ca="1">IF(U129&lt;&gt;"",IF(COUNTIF(U$11:U129,U129)=1,MAX(D$11:D128)+1,INDEX(D$11:D128,MATCH(U129,U$11:U128,0),1)),0)</f>
        <v>0</v>
      </c>
      <c r="E129" s="446">
        <f ca="1">IF(S129&lt;&gt;"",IF(COUNTIF(S$11:S129,S129)=1,MAX(E$11:E128)+1,INDEX(E$11:E128,MATCH(S129,S$11:S128,0),1)),0)</f>
        <v>0</v>
      </c>
      <c r="F129" s="446">
        <f ca="1">IF(Z129&lt;&gt;"",IF(COUNTIF(Z$11:Z129,Z129)=1,MAX(F$11:F128)+1,INDEX(F$11:F128,MATCH(Z129,Z$11:Z128,0),1)),0)</f>
        <v>0</v>
      </c>
      <c r="G129" s="447" cm="1">
        <f t="array" aca="1" ref="G129" ca="1">IF(Z129&lt;&gt;"",IF(COUNTIFS(Z$11:Z129,Z129,W$11:W129,W129)=1,MAX(G$11:G128)+1,INDEX(G$11:G128,MATCH(Z129&amp;W129,Z$11:Z128&amp;W$11:W129,0),1)),0)</f>
        <v>0</v>
      </c>
      <c r="H129" s="447">
        <f t="shared" ca="1" si="204"/>
        <v>0</v>
      </c>
      <c r="I129" s="447">
        <f ca="1">IF(T129="",0,IF(COUNTIF(T$11:T129,T129)=1,1,0))</f>
        <v>0</v>
      </c>
      <c r="J129" s="447">
        <f ca="1">IF(U129="",0,IF(COUNTIF(U$11:U129,U129)=1,1,0))</f>
        <v>0</v>
      </c>
      <c r="K129" s="447">
        <f ca="1">IF(S129="",0,IF(COUNTIF(S$11:S129,S129)=1,1,0))</f>
        <v>0</v>
      </c>
      <c r="L129" s="446">
        <f ca="1">IF(Z129="",0,IF(COUNTIF(Z$11:Z129,Z129)=1,1,0))</f>
        <v>0</v>
      </c>
      <c r="M129" s="767">
        <f ca="1">IF($W129=2,IF(COUNTIFS($W$11:$W129,2,$Z$11:$Z129,$Z129)=1,1,0),0)</f>
        <v>0</v>
      </c>
      <c r="N129" s="767">
        <f ca="1">IF($W129=1,IF(COUNTIFS($W$11:$W129,2,$Z$11:$Z129,$Z129)=1,1,0),0)</f>
        <v>0</v>
      </c>
      <c r="O129" s="446">
        <f ca="1">IF(H129=0,0,IF(COUNTIF(Z$11:Z129,Z129)=1,1,0))</f>
        <v>0</v>
      </c>
      <c r="P129" s="448" t="str">
        <f t="shared" ca="1" si="205"/>
        <v>石川県</v>
      </c>
      <c r="Q129" s="89">
        <f t="shared" ca="1" si="206"/>
        <v>119</v>
      </c>
      <c r="R129" s="170" t="s">
        <v>459</v>
      </c>
      <c r="S129" s="357" t="str">
        <f t="shared" ca="1" si="207"/>
        <v/>
      </c>
      <c r="T129" s="357" t="str">
        <f t="shared" ca="1" si="208"/>
        <v/>
      </c>
      <c r="U129" s="58" t="str">
        <f t="shared" ca="1" si="209"/>
        <v/>
      </c>
      <c r="V129" s="58" t="str">
        <f t="shared" ca="1" si="210"/>
        <v/>
      </c>
      <c r="W129" s="920" t="str">
        <f t="shared" ca="1" si="211"/>
        <v/>
      </c>
      <c r="X129" s="369">
        <f ca="1">IFERROR(VLOOKUP(W129,'（様式１号）３整理番号表'!$B$4:$H$5,2,FALSE),0)</f>
        <v>0</v>
      </c>
      <c r="Y129" s="768" t="str" cm="1">
        <f t="array" aca="1" ref="Y129" ca="1">IF(AND(D129=0,F129=0),"",IF(COUNTIF(D$11:D129,D129)=1,1,IF(COUNTIFS(D$11:D129,D129,F$11:F129,F129)=1,INDEX((D$11:D129,F$11:F129,Y$11:Y129),MATCH(_xlfn.MAXIFS(F$11:F128,D$11:D128,D129),$F$11:F129,0),1,3)+1,INDEX((D$11:D129,F$11:F129,Y$11:Y129),MATCH(D129&amp;F129,D$11:D129&amp;F$11:F129,0),1,3))))</f>
        <v/>
      </c>
      <c r="Z129" s="40" t="str">
        <f t="shared" ca="1" si="212"/>
        <v/>
      </c>
      <c r="AA129" s="924" t="str">
        <f t="shared" ca="1" si="213"/>
        <v/>
      </c>
      <c r="AB129" s="93">
        <f ca="1">IFERROR(VLOOKUP(AA129,'（様式１号）３整理番号表'!$B$10:$H$16,2,FALSE),0)</f>
        <v>0</v>
      </c>
      <c r="AC129" s="924" t="str">
        <f t="shared" ca="1" si="214"/>
        <v/>
      </c>
      <c r="AD129" s="924" t="str">
        <f t="shared" ca="1" si="215"/>
        <v/>
      </c>
      <c r="AE129" s="93">
        <f ca="1">IFERROR(VLOOKUP(AD129,'（様式１号）３整理番号表'!$B$21:$H$22,2,FALSE),0)</f>
        <v>0</v>
      </c>
      <c r="AF129" s="924" t="str">
        <f t="shared" ca="1" si="216"/>
        <v/>
      </c>
      <c r="AG129" s="93">
        <f ca="1">IFERROR(VLOOKUP(AF129,'（様式１号）３整理番号表'!$B$26:$H$31,2,FALSE),0)</f>
        <v>0</v>
      </c>
      <c r="AH129" s="924" t="str">
        <f t="shared" ca="1" si="217"/>
        <v/>
      </c>
      <c r="AI129" s="93">
        <f ca="1">IFERROR(VLOOKUP(AH129,'（様式１号）３整理番号表'!$J$5:$N$59,2,FALSE),0)</f>
        <v>0</v>
      </c>
      <c r="AJ129" s="77" t="str">
        <f t="shared" ca="1" si="218"/>
        <v/>
      </c>
      <c r="AK129" s="93">
        <f ca="1">IFERROR(VLOOKUP(AJ129,'（様式１号）３整理番号表'!$P$5:$R$29,2,FALSE),0)</f>
        <v>0</v>
      </c>
      <c r="AL129" s="921" t="str">
        <f t="shared" ca="1" si="219"/>
        <v/>
      </c>
      <c r="AM129" s="921" t="str">
        <f t="shared" ca="1" si="220"/>
        <v/>
      </c>
      <c r="AN129" s="921"/>
      <c r="AO129" s="77" t="str">
        <f t="shared" ca="1" si="221"/>
        <v/>
      </c>
      <c r="AP129" s="93">
        <f ca="1">IFERROR(VLOOKUP(AO129,'（様式１号）３整理番号表'!$P$5:$R$29,2,FALSE),0)</f>
        <v>0</v>
      </c>
      <c r="AQ129" s="924" t="str">
        <f t="shared" ca="1" si="222"/>
        <v/>
      </c>
      <c r="AR129" s="93">
        <f t="shared" ca="1" si="223"/>
        <v>0</v>
      </c>
      <c r="AS129" s="924" t="str">
        <f t="shared" ca="1" si="224"/>
        <v/>
      </c>
      <c r="AT129" s="40" t="str">
        <f t="shared" ca="1" si="225"/>
        <v/>
      </c>
      <c r="AU129" s="93" t="str">
        <f t="shared" ca="1" si="226"/>
        <v/>
      </c>
      <c r="AV129" s="923" t="str">
        <f t="shared" ca="1" si="227"/>
        <v/>
      </c>
      <c r="AW129" s="926" t="str">
        <f t="shared" ca="1" si="228"/>
        <v/>
      </c>
      <c r="AX129" s="925" t="str">
        <f t="shared" ca="1" si="229"/>
        <v/>
      </c>
      <c r="AY129" s="925" t="str">
        <f t="shared" ca="1" si="229"/>
        <v/>
      </c>
      <c r="AZ129" s="925" t="str">
        <f t="shared" ca="1" si="229"/>
        <v/>
      </c>
      <c r="BA129" s="925" t="str">
        <f t="shared" ca="1" si="229"/>
        <v/>
      </c>
      <c r="BB129" s="925" t="str">
        <f t="shared" ca="1" si="230"/>
        <v/>
      </c>
      <c r="BC129" s="925" t="str">
        <f t="shared" ca="1" si="231"/>
        <v/>
      </c>
      <c r="BD129" s="925" t="str">
        <f t="shared" ca="1" si="231"/>
        <v/>
      </c>
      <c r="BE129" s="925" t="str">
        <f t="shared" ca="1" si="231"/>
        <v/>
      </c>
      <c r="BF129" s="77" t="str">
        <f t="shared" ca="1" si="232"/>
        <v/>
      </c>
      <c r="BG129" s="924" t="str">
        <f t="shared" ca="1" si="233"/>
        <v/>
      </c>
      <c r="BH129" s="94">
        <f ca="1">IF(BF129&lt;&gt;"",INDEX('（様式１号）３整理番号表'!$AB$7:$AQ$12,MATCH(BF129,'（様式１号）３整理番号表'!$AA$7:$AA$12,0),MATCH(BG129,'（様式１号）３整理番号表'!$AB$6:$AQ$6,0)),0)</f>
        <v>0</v>
      </c>
      <c r="BI129" s="921" t="str">
        <f t="shared" ca="1" si="234"/>
        <v/>
      </c>
      <c r="BJ129" s="922" t="str">
        <f t="shared" ca="1" si="235"/>
        <v/>
      </c>
      <c r="BK129" s="926" t="str">
        <f t="shared" ca="1" si="236"/>
        <v/>
      </c>
      <c r="BL129" s="922" t="str">
        <f t="shared" ca="1" si="237"/>
        <v/>
      </c>
      <c r="BM129" s="79" t="str">
        <f t="shared" ca="1" si="238"/>
        <v/>
      </c>
      <c r="BN129" s="82" t="str">
        <f t="shared" ca="1" si="239"/>
        <v/>
      </c>
      <c r="BO129" s="83" t="str">
        <f t="shared" ca="1" si="240"/>
        <v/>
      </c>
      <c r="BP129" s="84" t="str">
        <f t="shared" ca="1" si="241"/>
        <v/>
      </c>
      <c r="BQ129" s="82" t="str">
        <f t="shared" ca="1" si="242"/>
        <v/>
      </c>
      <c r="BR129" s="97" t="str">
        <f t="shared" ca="1" si="243"/>
        <v/>
      </c>
      <c r="BS129" s="95" t="str">
        <f t="shared" ca="1" si="244"/>
        <v/>
      </c>
      <c r="BT129" s="184" t="str">
        <f t="shared" ca="1" si="245"/>
        <v/>
      </c>
      <c r="BU129" s="611" t="str">
        <f t="shared" ca="1" si="246"/>
        <v/>
      </c>
      <c r="BV129" s="77" t="str">
        <f t="shared" ca="1" si="247"/>
        <v/>
      </c>
      <c r="BW129" s="85" t="str">
        <f t="shared" ca="1" si="248"/>
        <v/>
      </c>
      <c r="BX129" s="86" t="str">
        <f t="shared" ca="1" si="249"/>
        <v/>
      </c>
      <c r="BY129" s="231">
        <f ca="1">IF('ポイント要件確認等（個別表）'!AD129=1,ROUNDDOWN('ポイント要件確認等（個別表）'!AV129,-3),IF('ポイント要件確認等（個別表）'!AD129=2,ROUNDDOWN('ポイント要件確認等（個別表）'!BH129,-3),IF('ポイント要件確認等（個別表）'!AD129=3,ROUNDDOWN('ポイント要件確認等（個別表）'!BT129,-3),0)))</f>
        <v>0</v>
      </c>
      <c r="BZ129" s="86" t="str">
        <f t="shared" ca="1" si="250"/>
        <v/>
      </c>
      <c r="CA129" s="232" t="str">
        <f t="shared" ca="1" si="251"/>
        <v/>
      </c>
      <c r="CB129" s="232">
        <f t="shared" ca="1" si="252"/>
        <v>0</v>
      </c>
      <c r="CC129" s="86" t="str">
        <f t="shared" ca="1" si="253"/>
        <v/>
      </c>
      <c r="CD129" s="86" t="str">
        <f t="shared" ca="1" si="254"/>
        <v/>
      </c>
      <c r="CE129" s="609"/>
      <c r="CF129" s="86" t="str">
        <f t="shared" ca="1" si="255"/>
        <v/>
      </c>
      <c r="CG129" s="185" t="str">
        <f t="shared" ca="1" si="256"/>
        <v/>
      </c>
      <c r="CH129" s="246" t="str">
        <f t="shared" ca="1" si="257"/>
        <v>含税額</v>
      </c>
      <c r="CI129" s="247" t="str">
        <f t="shared" ca="1" si="258"/>
        <v/>
      </c>
      <c r="CJ129" s="87" t="str">
        <f ca="1">IFERROR(IF(INDIRECT("'("&amp;'２個別表'!EO129&amp;")'!AR"&amp;84+EP129)&lt;&gt;1,"",1),"")</f>
        <v/>
      </c>
      <c r="CK129" s="244" t="str">
        <f t="shared" ca="1" si="259"/>
        <v/>
      </c>
      <c r="CL129" s="235" t="str">
        <f t="shared" ca="1" si="260"/>
        <v/>
      </c>
      <c r="CM129" s="239" t="str">
        <f t="shared" ca="1" si="261"/>
        <v/>
      </c>
      <c r="CN129" s="77" t="str">
        <f t="shared" ca="1" si="262"/>
        <v/>
      </c>
      <c r="CO129" s="93" t="str">
        <f ca="1">IFERROR(VLOOKUP(CN129,'（様式１号）３整理番号表'!$T$5:$V$15,2,FALSE),"")</f>
        <v/>
      </c>
      <c r="CP129" s="924" t="str">
        <f t="shared" ca="1" si="263"/>
        <v/>
      </c>
      <c r="CQ129" s="93" t="str">
        <f ca="1">IFERROR(VLOOKUP(CP129,'（様式１号）３整理番号表'!$T$19:$V$24,2,FALSE),"")</f>
        <v/>
      </c>
      <c r="CR129" s="924" t="str">
        <f ca="1">IFERROR(IF(INDIRECT("'("&amp;'２個別表'!EO129&amp;")'!AV"&amp;84+EP129)&lt;&gt;1,"",1),"")</f>
        <v/>
      </c>
      <c r="CS129" s="232">
        <f t="shared" ca="1" si="264"/>
        <v>0</v>
      </c>
      <c r="CT129" s="248">
        <f t="shared" ca="1" si="265"/>
        <v>0</v>
      </c>
      <c r="CU129" s="376" t="str">
        <f ca="1">IF(ER129="補強",IF(COUNTIFS($Z$11:Z129,Z129,$W$11:W129,1)=1,"１①",""),IF(COUNTIFS($Z$11:Z129,Z129,$W$11:W129,2)=1,"２①",""))</f>
        <v/>
      </c>
      <c r="CV129" s="57" t="str">
        <f t="shared" ca="1" si="266"/>
        <v/>
      </c>
      <c r="CW129" s="927" t="str">
        <f t="shared" ca="1" si="267"/>
        <v/>
      </c>
      <c r="CX129" s="256" t="str">
        <f t="shared" ca="1" si="268"/>
        <v/>
      </c>
      <c r="CY129" s="256" t="str">
        <f t="shared" ca="1" si="269"/>
        <v/>
      </c>
      <c r="CZ129" s="256" t="str">
        <f t="shared" ca="1" si="270"/>
        <v/>
      </c>
      <c r="DA129" s="256" t="str">
        <f t="shared" ca="1" si="271"/>
        <v/>
      </c>
      <c r="DB129" s="316" t="str">
        <f ca="1">IFERROR(VLOOKUP($CU129,'（様式１号）３整理番号表'!$Z$19:$AB$32,3,FALSE),"")</f>
        <v/>
      </c>
      <c r="DC129" s="259" t="str">
        <f t="shared" ca="1" si="272"/>
        <v>-</v>
      </c>
      <c r="DD129" s="618" t="str">
        <f t="shared" ca="1" si="273"/>
        <v/>
      </c>
      <c r="DE129" s="321" t="str">
        <f ca="1">IF(AND(AO129=18,AS129=1),IF(COUNTIFS($Y$11:Y129,Y129,$AS$11:AS129,1)=1,"２②",""),IF($CU129="１①",INDEX(INDIRECT("'("&amp;$EO129&amp;")'!AR116:BB116"),1,MATCH(INDIRECT("'("&amp;$EO129&amp;")'!C118"),INDIRECT("'("&amp;$EO129&amp;")'!AR119:BB119"),0)),""))</f>
        <v/>
      </c>
      <c r="DF129" s="324" t="str">
        <f t="shared" ca="1" si="274"/>
        <v/>
      </c>
      <c r="DG129" s="313" t="str">
        <f t="shared" ca="1" si="275"/>
        <v/>
      </c>
      <c r="DH129" s="313" t="str">
        <f t="shared" ca="1" si="276"/>
        <v/>
      </c>
      <c r="DI129" s="313" t="str">
        <f t="shared" ca="1" si="277"/>
        <v/>
      </c>
      <c r="DJ129" s="313" t="str">
        <f t="shared" ca="1" si="278"/>
        <v/>
      </c>
      <c r="DK129" s="328" t="str">
        <f t="shared" ca="1" si="279"/>
        <v/>
      </c>
      <c r="DL129" s="334" t="str">
        <f t="shared" ca="1" si="280"/>
        <v/>
      </c>
      <c r="DM129" s="915" t="str">
        <f t="shared" ca="1" si="281"/>
        <v/>
      </c>
      <c r="DN129" s="15"/>
      <c r="DO129" s="324"/>
      <c r="DP129" s="16"/>
      <c r="DQ129" s="16"/>
      <c r="DR129" s="16"/>
      <c r="DS129" s="16"/>
      <c r="DT129" s="318" t="str">
        <f>IFERROR(VLOOKUP($DN129,'（様式１号）３整理番号表'!$Z$19:$AB$32,3,FALSE),"")</f>
        <v/>
      </c>
      <c r="DU129" s="259" t="str">
        <f t="shared" si="282"/>
        <v/>
      </c>
      <c r="DV129" s="14"/>
      <c r="DW129" s="17" t="str">
        <f t="shared" ca="1" si="283"/>
        <v/>
      </c>
      <c r="DX129" s="88" t="str">
        <f t="shared" ca="1" si="301"/>
        <v/>
      </c>
      <c r="DZ129" s="339">
        <f t="shared" ca="1" si="305"/>
        <v>0</v>
      </c>
      <c r="EA129" s="339">
        <f t="shared" ca="1" si="305"/>
        <v>0</v>
      </c>
      <c r="EB129" s="339">
        <f t="shared" ca="1" si="305"/>
        <v>0</v>
      </c>
      <c r="EC129" s="339">
        <f t="shared" ca="1" si="305"/>
        <v>0</v>
      </c>
      <c r="ED129" s="339">
        <f t="shared" ca="1" si="305"/>
        <v>0</v>
      </c>
      <c r="EE129" s="339">
        <f t="shared" ca="1" si="305"/>
        <v>0</v>
      </c>
      <c r="EF129" s="339">
        <f t="shared" ca="1" si="305"/>
        <v>0</v>
      </c>
      <c r="EG129" s="339">
        <f t="shared" ca="1" si="305"/>
        <v>0</v>
      </c>
      <c r="EH129" s="339">
        <f t="shared" ca="1" si="305"/>
        <v>0</v>
      </c>
      <c r="EI129" s="339">
        <f t="shared" ca="1" si="305"/>
        <v>0</v>
      </c>
      <c r="EJ129" s="339">
        <f t="shared" ca="1" si="305"/>
        <v>0</v>
      </c>
      <c r="EK129" s="339">
        <f t="shared" ca="1" si="305"/>
        <v>0</v>
      </c>
      <c r="EL129" s="339">
        <f t="shared" ca="1" si="305"/>
        <v>0</v>
      </c>
      <c r="EM129" s="339">
        <f t="shared" ca="1" si="305"/>
        <v>0</v>
      </c>
      <c r="EO129" s="919" t="str">
        <f t="shared" ca="1" si="189"/>
        <v/>
      </c>
      <c r="EP129" s="919" t="str">
        <f t="shared" ca="1" si="285"/>
        <v/>
      </c>
      <c r="EQ129" s="919" t="str">
        <f t="shared" ca="1" si="286"/>
        <v/>
      </c>
      <c r="ER129" s="919" t="str">
        <f t="shared" ca="1" si="287"/>
        <v/>
      </c>
      <c r="ES129" s="919" t="str">
        <f ca="1">IFERROR(INDEX('郵便番号（石川県）'!$A$3:$F$2574,MATCH(INDIRECT("'("&amp;EO129&amp;")'!E7"),'郵便番号（石川県）'!$A$3:$A$2574,0),6),"")</f>
        <v/>
      </c>
      <c r="ET129" s="919" t="str">
        <f ca="1">IFERROR(INDEX('郵便番号（石川県）'!$A$3:$F$2574,MATCH(INDIRECT("'("&amp;$EO129&amp;")'!E7"),'郵便番号（石川県）'!$A$3:$A$2574,0),5),"")</f>
        <v/>
      </c>
      <c r="EU129" s="919" t="str">
        <f t="shared" ca="1" si="288"/>
        <v/>
      </c>
      <c r="EV129" s="919" t="str">
        <f t="shared" ca="1" si="289"/>
        <v/>
      </c>
      <c r="EW129" s="919" t="str">
        <f t="shared" ca="1" si="290"/>
        <v/>
      </c>
      <c r="EX129" s="919" t="str">
        <f t="shared" ca="1" si="291"/>
        <v/>
      </c>
      <c r="EY129" s="919" t="str">
        <f t="shared" ca="1" si="292"/>
        <v/>
      </c>
      <c r="EZ129" s="919" t="str">
        <f t="shared" ca="1" si="293"/>
        <v/>
      </c>
      <c r="FA129" s="919" t="str">
        <f t="shared" ca="1" si="294"/>
        <v/>
      </c>
      <c r="FB129" s="919" t="str">
        <f t="shared" ca="1" si="295"/>
        <v/>
      </c>
      <c r="FC129" s="919" t="str">
        <f t="shared" ca="1" si="296"/>
        <v/>
      </c>
      <c r="FD129" s="627" t="str">
        <f t="shared" ca="1" si="297"/>
        <v/>
      </c>
      <c r="FE129" s="630">
        <v>119</v>
      </c>
      <c r="FF129" s="299" t="str">
        <f t="shared" ca="1" si="298"/>
        <v/>
      </c>
      <c r="FG129" s="993" t="str">
        <f t="shared" ca="1" si="299"/>
        <v/>
      </c>
      <c r="FH129" s="919" t="str">
        <f t="shared" ca="1" si="300"/>
        <v/>
      </c>
      <c r="FI129" s="299">
        <f ca="1">COUNTIF($FH$11:FH129,"■")</f>
        <v>0</v>
      </c>
    </row>
    <row r="130" spans="1:165" ht="34.5" customHeight="1">
      <c r="A130" s="445">
        <f t="shared" ca="1" si="203"/>
        <v>0</v>
      </c>
      <c r="B130" s="446">
        <f>IF(R130&lt;&gt;"",IF(COUNTIF(R$11:R130,R130)=1,MAX(B$11:B129)+1,INDEX(B$11:B129,MATCH(R130,R$11:R129,0),1)),0)</f>
        <v>1</v>
      </c>
      <c r="C130" s="446">
        <f ca="1">IF(T130&lt;&gt;"",IF(COUNTIF(T$11:T130,T130)=1,MAX(C$11:C129)+1,INDEX(C$11:C129,MATCH(T130,T$11:T129,0),1)),0)</f>
        <v>0</v>
      </c>
      <c r="D130" s="446">
        <f ca="1">IF(U130&lt;&gt;"",IF(COUNTIF(U$11:U130,U130)=1,MAX(D$11:D129)+1,INDEX(D$11:D129,MATCH(U130,U$11:U129,0),1)),0)</f>
        <v>0</v>
      </c>
      <c r="E130" s="446">
        <f ca="1">IF(S130&lt;&gt;"",IF(COUNTIF(S$11:S130,S130)=1,MAX(E$11:E129)+1,INDEX(E$11:E129,MATCH(S130,S$11:S129,0),1)),0)</f>
        <v>0</v>
      </c>
      <c r="F130" s="446">
        <f ca="1">IF(Z130&lt;&gt;"",IF(COUNTIF(Z$11:Z130,Z130)=1,MAX(F$11:F129)+1,INDEX(F$11:F129,MATCH(Z130,Z$11:Z129,0),1)),0)</f>
        <v>0</v>
      </c>
      <c r="G130" s="447" cm="1">
        <f t="array" aca="1" ref="G130" ca="1">IF(Z130&lt;&gt;"",IF(COUNTIFS(Z$11:Z130,Z130,W$11:W130,W130)=1,MAX(G$11:G129)+1,INDEX(G$11:G129,MATCH(Z130&amp;W130,Z$11:Z129&amp;W$11:W130,0),1)),0)</f>
        <v>0</v>
      </c>
      <c r="H130" s="447">
        <f t="shared" ca="1" si="204"/>
        <v>0</v>
      </c>
      <c r="I130" s="447">
        <f ca="1">IF(T130="",0,IF(COUNTIF(T$11:T130,T130)=1,1,0))</f>
        <v>0</v>
      </c>
      <c r="J130" s="447">
        <f ca="1">IF(U130="",0,IF(COUNTIF(U$11:U130,U130)=1,1,0))</f>
        <v>0</v>
      </c>
      <c r="K130" s="447">
        <f ca="1">IF(S130="",0,IF(COUNTIF(S$11:S130,S130)=1,1,0))</f>
        <v>0</v>
      </c>
      <c r="L130" s="446">
        <f ca="1">IF(Z130="",0,IF(COUNTIF(Z$11:Z130,Z130)=1,1,0))</f>
        <v>0</v>
      </c>
      <c r="M130" s="767">
        <f ca="1">IF($W130=2,IF(COUNTIFS($W$11:$W130,2,$Z$11:$Z130,$Z130)=1,1,0),0)</f>
        <v>0</v>
      </c>
      <c r="N130" s="767">
        <f ca="1">IF($W130=1,IF(COUNTIFS($W$11:$W130,2,$Z$11:$Z130,$Z130)=1,1,0),0)</f>
        <v>0</v>
      </c>
      <c r="O130" s="446">
        <f ca="1">IF(H130=0,0,IF(COUNTIF(Z$11:Z130,Z130)=1,1,0))</f>
        <v>0</v>
      </c>
      <c r="P130" s="448" t="str">
        <f t="shared" ca="1" si="205"/>
        <v>石川県</v>
      </c>
      <c r="Q130" s="89">
        <f t="shared" ca="1" si="206"/>
        <v>120</v>
      </c>
      <c r="R130" s="170" t="s">
        <v>459</v>
      </c>
      <c r="S130" s="357" t="str">
        <f t="shared" ca="1" si="207"/>
        <v/>
      </c>
      <c r="T130" s="357" t="str">
        <f t="shared" ca="1" si="208"/>
        <v/>
      </c>
      <c r="U130" s="58" t="str">
        <f t="shared" ca="1" si="209"/>
        <v/>
      </c>
      <c r="V130" s="58" t="str">
        <f t="shared" ca="1" si="210"/>
        <v/>
      </c>
      <c r="W130" s="920" t="str">
        <f t="shared" ca="1" si="211"/>
        <v/>
      </c>
      <c r="X130" s="369">
        <f ca="1">IFERROR(VLOOKUP(W130,'（様式１号）３整理番号表'!$B$4:$H$5,2,FALSE),0)</f>
        <v>0</v>
      </c>
      <c r="Y130" s="768" t="str" cm="1">
        <f t="array" aca="1" ref="Y130" ca="1">IF(AND(D130=0,F130=0),"",IF(COUNTIF(D$11:D130,D130)=1,1,IF(COUNTIFS(D$11:D130,D130,F$11:F130,F130)=1,INDEX((D$11:D130,F$11:F130,Y$11:Y130),MATCH(_xlfn.MAXIFS(F$11:F129,D$11:D129,D130),$F$11:F130,0),1,3)+1,INDEX((D$11:D130,F$11:F130,Y$11:Y130),MATCH(D130&amp;F130,D$11:D130&amp;F$11:F130,0),1,3))))</f>
        <v/>
      </c>
      <c r="Z130" s="40" t="str">
        <f t="shared" ca="1" si="212"/>
        <v/>
      </c>
      <c r="AA130" s="924" t="str">
        <f t="shared" ca="1" si="213"/>
        <v/>
      </c>
      <c r="AB130" s="93">
        <f ca="1">IFERROR(VLOOKUP(AA130,'（様式１号）３整理番号表'!$B$10:$H$16,2,FALSE),0)</f>
        <v>0</v>
      </c>
      <c r="AC130" s="924" t="str">
        <f t="shared" ca="1" si="214"/>
        <v/>
      </c>
      <c r="AD130" s="924" t="str">
        <f t="shared" ca="1" si="215"/>
        <v/>
      </c>
      <c r="AE130" s="93">
        <f ca="1">IFERROR(VLOOKUP(AD130,'（様式１号）３整理番号表'!$B$21:$H$22,2,FALSE),0)</f>
        <v>0</v>
      </c>
      <c r="AF130" s="924" t="str">
        <f t="shared" ca="1" si="216"/>
        <v/>
      </c>
      <c r="AG130" s="93">
        <f ca="1">IFERROR(VLOOKUP(AF130,'（様式１号）３整理番号表'!$B$26:$H$31,2,FALSE),0)</f>
        <v>0</v>
      </c>
      <c r="AH130" s="924" t="str">
        <f t="shared" ca="1" si="217"/>
        <v/>
      </c>
      <c r="AI130" s="93">
        <f ca="1">IFERROR(VLOOKUP(AH130,'（様式１号）３整理番号表'!$J$5:$N$59,2,FALSE),0)</f>
        <v>0</v>
      </c>
      <c r="AJ130" s="77" t="str">
        <f t="shared" ca="1" si="218"/>
        <v/>
      </c>
      <c r="AK130" s="93">
        <f ca="1">IFERROR(VLOOKUP(AJ130,'（様式１号）３整理番号表'!$P$5:$R$29,2,FALSE),0)</f>
        <v>0</v>
      </c>
      <c r="AL130" s="921" t="str">
        <f t="shared" ca="1" si="219"/>
        <v/>
      </c>
      <c r="AM130" s="921" t="str">
        <f t="shared" ca="1" si="220"/>
        <v/>
      </c>
      <c r="AN130" s="921"/>
      <c r="AO130" s="77" t="str">
        <f t="shared" ca="1" si="221"/>
        <v/>
      </c>
      <c r="AP130" s="93">
        <f ca="1">IFERROR(VLOOKUP(AO130,'（様式１号）３整理番号表'!$P$5:$R$29,2,FALSE),0)</f>
        <v>0</v>
      </c>
      <c r="AQ130" s="924" t="str">
        <f t="shared" ca="1" si="222"/>
        <v/>
      </c>
      <c r="AR130" s="93">
        <f t="shared" ca="1" si="223"/>
        <v>0</v>
      </c>
      <c r="AS130" s="924" t="str">
        <f t="shared" ca="1" si="224"/>
        <v/>
      </c>
      <c r="AT130" s="40" t="str">
        <f t="shared" ca="1" si="225"/>
        <v/>
      </c>
      <c r="AU130" s="93" t="str">
        <f t="shared" ca="1" si="226"/>
        <v/>
      </c>
      <c r="AV130" s="923" t="str">
        <f t="shared" ca="1" si="227"/>
        <v/>
      </c>
      <c r="AW130" s="926" t="str">
        <f t="shared" ca="1" si="228"/>
        <v/>
      </c>
      <c r="AX130" s="925" t="str">
        <f t="shared" ca="1" si="229"/>
        <v/>
      </c>
      <c r="AY130" s="925" t="str">
        <f t="shared" ca="1" si="229"/>
        <v/>
      </c>
      <c r="AZ130" s="925" t="str">
        <f t="shared" ca="1" si="229"/>
        <v/>
      </c>
      <c r="BA130" s="925" t="str">
        <f t="shared" ca="1" si="229"/>
        <v/>
      </c>
      <c r="BB130" s="925" t="str">
        <f t="shared" ca="1" si="230"/>
        <v/>
      </c>
      <c r="BC130" s="925" t="str">
        <f t="shared" ca="1" si="231"/>
        <v/>
      </c>
      <c r="BD130" s="925" t="str">
        <f t="shared" ca="1" si="231"/>
        <v/>
      </c>
      <c r="BE130" s="925" t="str">
        <f t="shared" ca="1" si="231"/>
        <v/>
      </c>
      <c r="BF130" s="77" t="str">
        <f t="shared" ca="1" si="232"/>
        <v/>
      </c>
      <c r="BG130" s="924" t="str">
        <f t="shared" ca="1" si="233"/>
        <v/>
      </c>
      <c r="BH130" s="94">
        <f ca="1">IF(BF130&lt;&gt;"",INDEX('（様式１号）３整理番号表'!$AB$7:$AQ$12,MATCH(BF130,'（様式１号）３整理番号表'!$AA$7:$AA$12,0),MATCH(BG130,'（様式１号）３整理番号表'!$AB$6:$AQ$6,0)),0)</f>
        <v>0</v>
      </c>
      <c r="BI130" s="921" t="str">
        <f t="shared" ca="1" si="234"/>
        <v/>
      </c>
      <c r="BJ130" s="922" t="str">
        <f t="shared" ca="1" si="235"/>
        <v/>
      </c>
      <c r="BK130" s="926" t="str">
        <f t="shared" ca="1" si="236"/>
        <v/>
      </c>
      <c r="BL130" s="922" t="str">
        <f t="shared" ca="1" si="237"/>
        <v/>
      </c>
      <c r="BM130" s="79" t="str">
        <f t="shared" ca="1" si="238"/>
        <v/>
      </c>
      <c r="BN130" s="82" t="str">
        <f t="shared" ca="1" si="239"/>
        <v/>
      </c>
      <c r="BO130" s="83" t="str">
        <f t="shared" ca="1" si="240"/>
        <v/>
      </c>
      <c r="BP130" s="84" t="str">
        <f t="shared" ca="1" si="241"/>
        <v/>
      </c>
      <c r="BQ130" s="82" t="str">
        <f t="shared" ca="1" si="242"/>
        <v/>
      </c>
      <c r="BR130" s="97" t="str">
        <f t="shared" ca="1" si="243"/>
        <v/>
      </c>
      <c r="BS130" s="95" t="str">
        <f t="shared" ca="1" si="244"/>
        <v/>
      </c>
      <c r="BT130" s="184" t="str">
        <f t="shared" ca="1" si="245"/>
        <v/>
      </c>
      <c r="BU130" s="611" t="str">
        <f t="shared" ca="1" si="246"/>
        <v/>
      </c>
      <c r="BV130" s="77" t="str">
        <f t="shared" ca="1" si="247"/>
        <v/>
      </c>
      <c r="BW130" s="85" t="str">
        <f t="shared" ca="1" si="248"/>
        <v/>
      </c>
      <c r="BX130" s="86" t="str">
        <f t="shared" ca="1" si="249"/>
        <v/>
      </c>
      <c r="BY130" s="231">
        <f ca="1">IF('ポイント要件確認等（個別表）'!AD130=1,ROUNDDOWN('ポイント要件確認等（個別表）'!AV130,-3),IF('ポイント要件確認等（個別表）'!AD130=2,ROUNDDOWN('ポイント要件確認等（個別表）'!BH130,-3),IF('ポイント要件確認等（個別表）'!AD130=3,ROUNDDOWN('ポイント要件確認等（個別表）'!BT130,-3),0)))</f>
        <v>0</v>
      </c>
      <c r="BZ130" s="86" t="str">
        <f t="shared" ca="1" si="250"/>
        <v/>
      </c>
      <c r="CA130" s="232" t="str">
        <f t="shared" ca="1" si="251"/>
        <v/>
      </c>
      <c r="CB130" s="232">
        <f t="shared" ca="1" si="252"/>
        <v>0</v>
      </c>
      <c r="CC130" s="86" t="str">
        <f t="shared" ca="1" si="253"/>
        <v/>
      </c>
      <c r="CD130" s="86" t="str">
        <f t="shared" ca="1" si="254"/>
        <v/>
      </c>
      <c r="CE130" s="609"/>
      <c r="CF130" s="86" t="str">
        <f t="shared" ca="1" si="255"/>
        <v/>
      </c>
      <c r="CG130" s="185" t="str">
        <f t="shared" ca="1" si="256"/>
        <v/>
      </c>
      <c r="CH130" s="246" t="str">
        <f t="shared" ca="1" si="257"/>
        <v>含税額</v>
      </c>
      <c r="CI130" s="247" t="str">
        <f t="shared" ca="1" si="258"/>
        <v/>
      </c>
      <c r="CJ130" s="87" t="str">
        <f ca="1">IFERROR(IF(INDIRECT("'("&amp;'２個別表'!EO130&amp;")'!AR"&amp;84+EP130)&lt;&gt;1,"",1),"")</f>
        <v/>
      </c>
      <c r="CK130" s="244" t="str">
        <f t="shared" ca="1" si="259"/>
        <v/>
      </c>
      <c r="CL130" s="235" t="str">
        <f t="shared" ca="1" si="260"/>
        <v/>
      </c>
      <c r="CM130" s="239" t="str">
        <f t="shared" ca="1" si="261"/>
        <v/>
      </c>
      <c r="CN130" s="77" t="str">
        <f t="shared" ca="1" si="262"/>
        <v/>
      </c>
      <c r="CO130" s="93" t="str">
        <f ca="1">IFERROR(VLOOKUP(CN130,'（様式１号）３整理番号表'!$T$5:$V$15,2,FALSE),"")</f>
        <v/>
      </c>
      <c r="CP130" s="924" t="str">
        <f t="shared" ca="1" si="263"/>
        <v/>
      </c>
      <c r="CQ130" s="93" t="str">
        <f ca="1">IFERROR(VLOOKUP(CP130,'（様式１号）３整理番号表'!$T$19:$V$24,2,FALSE),"")</f>
        <v/>
      </c>
      <c r="CR130" s="924" t="str">
        <f ca="1">IFERROR(IF(INDIRECT("'("&amp;'２個別表'!EO130&amp;")'!AV"&amp;84+EP130)&lt;&gt;1,"",1),"")</f>
        <v/>
      </c>
      <c r="CS130" s="232">
        <f t="shared" ca="1" si="264"/>
        <v>0</v>
      </c>
      <c r="CT130" s="248">
        <f t="shared" ca="1" si="265"/>
        <v>0</v>
      </c>
      <c r="CU130" s="376" t="str">
        <f ca="1">IF(ER130="補強",IF(COUNTIFS($Z$11:Z130,Z130,$W$11:W130,1)=1,"１①",""),IF(COUNTIFS($Z$11:Z130,Z130,$W$11:W130,2)=1,"２①",""))</f>
        <v/>
      </c>
      <c r="CV130" s="57" t="str">
        <f t="shared" ca="1" si="266"/>
        <v/>
      </c>
      <c r="CW130" s="927" t="str">
        <f t="shared" ca="1" si="267"/>
        <v/>
      </c>
      <c r="CX130" s="256" t="str">
        <f t="shared" ca="1" si="268"/>
        <v/>
      </c>
      <c r="CY130" s="256" t="str">
        <f t="shared" ca="1" si="269"/>
        <v/>
      </c>
      <c r="CZ130" s="256" t="str">
        <f t="shared" ca="1" si="270"/>
        <v/>
      </c>
      <c r="DA130" s="256" t="str">
        <f t="shared" ca="1" si="271"/>
        <v/>
      </c>
      <c r="DB130" s="316" t="str">
        <f ca="1">IFERROR(VLOOKUP($CU130,'（様式１号）３整理番号表'!$Z$19:$AB$32,3,FALSE),"")</f>
        <v/>
      </c>
      <c r="DC130" s="259" t="str">
        <f t="shared" ca="1" si="272"/>
        <v>-</v>
      </c>
      <c r="DD130" s="618" t="str">
        <f t="shared" ca="1" si="273"/>
        <v/>
      </c>
      <c r="DE130" s="321" t="str">
        <f ca="1">IF(AND(AO130=18,AS130=1),IF(COUNTIFS($Y$11:Y130,Y130,$AS$11:AS130,1)=1,"２②",""),IF($CU130="１①",INDEX(INDIRECT("'("&amp;$EO130&amp;")'!AR116:BB116"),1,MATCH(INDIRECT("'("&amp;$EO130&amp;")'!C118"),INDIRECT("'("&amp;$EO130&amp;")'!AR119:BB119"),0)),""))</f>
        <v/>
      </c>
      <c r="DF130" s="324" t="str">
        <f t="shared" ca="1" si="274"/>
        <v/>
      </c>
      <c r="DG130" s="313" t="str">
        <f t="shared" ca="1" si="275"/>
        <v/>
      </c>
      <c r="DH130" s="313" t="str">
        <f t="shared" ca="1" si="276"/>
        <v/>
      </c>
      <c r="DI130" s="313" t="str">
        <f t="shared" ca="1" si="277"/>
        <v/>
      </c>
      <c r="DJ130" s="313" t="str">
        <f t="shared" ca="1" si="278"/>
        <v/>
      </c>
      <c r="DK130" s="328" t="str">
        <f t="shared" ca="1" si="279"/>
        <v/>
      </c>
      <c r="DL130" s="334" t="str">
        <f t="shared" ca="1" si="280"/>
        <v/>
      </c>
      <c r="DM130" s="915" t="str">
        <f t="shared" ca="1" si="281"/>
        <v/>
      </c>
      <c r="DN130" s="15"/>
      <c r="DO130" s="324"/>
      <c r="DP130" s="16"/>
      <c r="DQ130" s="16"/>
      <c r="DR130" s="16"/>
      <c r="DS130" s="16"/>
      <c r="DT130" s="318" t="str">
        <f>IFERROR(VLOOKUP($DN130,'（様式１号）３整理番号表'!$Z$19:$AB$32,3,FALSE),"")</f>
        <v/>
      </c>
      <c r="DU130" s="259" t="str">
        <f t="shared" si="282"/>
        <v/>
      </c>
      <c r="DV130" s="14"/>
      <c r="DW130" s="17" t="str">
        <f t="shared" ca="1" si="283"/>
        <v/>
      </c>
      <c r="DX130" s="88" t="str">
        <f t="shared" ca="1" si="301"/>
        <v/>
      </c>
      <c r="DZ130" s="339">
        <f t="shared" ca="1" si="305"/>
        <v>0</v>
      </c>
      <c r="EA130" s="339">
        <f t="shared" ca="1" si="305"/>
        <v>0</v>
      </c>
      <c r="EB130" s="339">
        <f t="shared" ca="1" si="305"/>
        <v>0</v>
      </c>
      <c r="EC130" s="339">
        <f t="shared" ca="1" si="305"/>
        <v>0</v>
      </c>
      <c r="ED130" s="339">
        <f t="shared" ca="1" si="305"/>
        <v>0</v>
      </c>
      <c r="EE130" s="339">
        <f t="shared" ca="1" si="305"/>
        <v>0</v>
      </c>
      <c r="EF130" s="339">
        <f t="shared" ca="1" si="305"/>
        <v>0</v>
      </c>
      <c r="EG130" s="339">
        <f t="shared" ca="1" si="305"/>
        <v>0</v>
      </c>
      <c r="EH130" s="339">
        <f t="shared" ca="1" si="305"/>
        <v>0</v>
      </c>
      <c r="EI130" s="339">
        <f t="shared" ca="1" si="305"/>
        <v>0</v>
      </c>
      <c r="EJ130" s="339">
        <f t="shared" ca="1" si="305"/>
        <v>0</v>
      </c>
      <c r="EK130" s="339">
        <f t="shared" ca="1" si="305"/>
        <v>0</v>
      </c>
      <c r="EL130" s="339">
        <f t="shared" ca="1" si="305"/>
        <v>0</v>
      </c>
      <c r="EM130" s="339">
        <f t="shared" ca="1" si="305"/>
        <v>0</v>
      </c>
      <c r="EO130" s="919" t="str">
        <f t="shared" ca="1" si="189"/>
        <v/>
      </c>
      <c r="EP130" s="919" t="str">
        <f t="shared" ca="1" si="285"/>
        <v/>
      </c>
      <c r="EQ130" s="919" t="str">
        <f t="shared" ca="1" si="286"/>
        <v/>
      </c>
      <c r="ER130" s="919" t="str">
        <f t="shared" ca="1" si="287"/>
        <v/>
      </c>
      <c r="ES130" s="919" t="str">
        <f ca="1">IFERROR(INDEX('郵便番号（石川県）'!$A$3:$F$2574,MATCH(INDIRECT("'("&amp;EO130&amp;")'!E7"),'郵便番号（石川県）'!$A$3:$A$2574,0),6),"")</f>
        <v/>
      </c>
      <c r="ET130" s="919" t="str">
        <f ca="1">IFERROR(INDEX('郵便番号（石川県）'!$A$3:$F$2574,MATCH(INDIRECT("'("&amp;$EO130&amp;")'!E7"),'郵便番号（石川県）'!$A$3:$A$2574,0),5),"")</f>
        <v/>
      </c>
      <c r="EU130" s="919" t="str">
        <f t="shared" ca="1" si="288"/>
        <v/>
      </c>
      <c r="EV130" s="919" t="str">
        <f t="shared" ca="1" si="289"/>
        <v/>
      </c>
      <c r="EW130" s="919" t="str">
        <f t="shared" ca="1" si="290"/>
        <v/>
      </c>
      <c r="EX130" s="919" t="str">
        <f t="shared" ca="1" si="291"/>
        <v/>
      </c>
      <c r="EY130" s="919" t="str">
        <f t="shared" ca="1" si="292"/>
        <v/>
      </c>
      <c r="EZ130" s="919" t="str">
        <f t="shared" ca="1" si="293"/>
        <v/>
      </c>
      <c r="FA130" s="919" t="str">
        <f t="shared" ca="1" si="294"/>
        <v/>
      </c>
      <c r="FB130" s="919" t="str">
        <f t="shared" ca="1" si="295"/>
        <v/>
      </c>
      <c r="FC130" s="919" t="str">
        <f t="shared" ca="1" si="296"/>
        <v/>
      </c>
      <c r="FD130" s="627" t="str">
        <f t="shared" ca="1" si="297"/>
        <v/>
      </c>
      <c r="FE130" s="630">
        <v>120</v>
      </c>
      <c r="FF130" s="299" t="str">
        <f t="shared" ca="1" si="298"/>
        <v/>
      </c>
      <c r="FG130" s="993" t="str">
        <f t="shared" ca="1" si="299"/>
        <v/>
      </c>
      <c r="FH130" s="919" t="str">
        <f t="shared" ca="1" si="300"/>
        <v/>
      </c>
      <c r="FI130" s="299">
        <f ca="1">COUNTIF($FH$11:FH130,"■")</f>
        <v>0</v>
      </c>
    </row>
    <row r="131" spans="1:165" ht="34.5" customHeight="1">
      <c r="A131" s="445">
        <f t="shared" ca="1" si="203"/>
        <v>0</v>
      </c>
      <c r="B131" s="446">
        <f>IF(R131&lt;&gt;"",IF(COUNTIF(R$11:R131,R131)=1,MAX(B$11:B130)+1,INDEX(B$11:B130,MATCH(R131,R$11:R130,0),1)),0)</f>
        <v>1</v>
      </c>
      <c r="C131" s="446">
        <f ca="1">IF(T131&lt;&gt;"",IF(COUNTIF(T$11:T131,T131)=1,MAX(C$11:C130)+1,INDEX(C$11:C130,MATCH(T131,T$11:T130,0),1)),0)</f>
        <v>0</v>
      </c>
      <c r="D131" s="446">
        <f ca="1">IF(U131&lt;&gt;"",IF(COUNTIF(U$11:U131,U131)=1,MAX(D$11:D130)+1,INDEX(D$11:D130,MATCH(U131,U$11:U130,0),1)),0)</f>
        <v>0</v>
      </c>
      <c r="E131" s="446">
        <f ca="1">IF(S131&lt;&gt;"",IF(COUNTIF(S$11:S131,S131)=1,MAX(E$11:E130)+1,INDEX(E$11:E130,MATCH(S131,S$11:S130,0),1)),0)</f>
        <v>0</v>
      </c>
      <c r="F131" s="446">
        <f ca="1">IF(Z131&lt;&gt;"",IF(COUNTIF(Z$11:Z131,Z131)=1,MAX(F$11:F130)+1,INDEX(F$11:F130,MATCH(Z131,Z$11:Z130,0),1)),0)</f>
        <v>0</v>
      </c>
      <c r="G131" s="447" cm="1">
        <f t="array" aca="1" ref="G131" ca="1">IF(Z131&lt;&gt;"",IF(COUNTIFS(Z$11:Z131,Z131,W$11:W131,W131)=1,MAX(G$11:G130)+1,INDEX(G$11:G130,MATCH(Z131&amp;W131,Z$11:Z130&amp;W$11:W131,0),1)),0)</f>
        <v>0</v>
      </c>
      <c r="H131" s="447">
        <f t="shared" ca="1" si="204"/>
        <v>0</v>
      </c>
      <c r="I131" s="447">
        <f ca="1">IF(T131="",0,IF(COUNTIF(T$11:T131,T131)=1,1,0))</f>
        <v>0</v>
      </c>
      <c r="J131" s="447">
        <f ca="1">IF(U131="",0,IF(COUNTIF(U$11:U131,U131)=1,1,0))</f>
        <v>0</v>
      </c>
      <c r="K131" s="447">
        <f ca="1">IF(S131="",0,IF(COUNTIF(S$11:S131,S131)=1,1,0))</f>
        <v>0</v>
      </c>
      <c r="L131" s="446">
        <f ca="1">IF(Z131="",0,IF(COUNTIF(Z$11:Z131,Z131)=1,1,0))</f>
        <v>0</v>
      </c>
      <c r="M131" s="767">
        <f ca="1">IF($W131=2,IF(COUNTIFS($W$11:$W131,2,$Z$11:$Z131,$Z131)=1,1,0),0)</f>
        <v>0</v>
      </c>
      <c r="N131" s="767">
        <f ca="1">IF($W131=1,IF(COUNTIFS($W$11:$W131,2,$Z$11:$Z131,$Z131)=1,1,0),0)</f>
        <v>0</v>
      </c>
      <c r="O131" s="446">
        <f ca="1">IF(H131=0,0,IF(COUNTIF(Z$11:Z131,Z131)=1,1,0))</f>
        <v>0</v>
      </c>
      <c r="P131" s="448" t="str">
        <f t="shared" ca="1" si="205"/>
        <v>石川県</v>
      </c>
      <c r="Q131" s="89">
        <f t="shared" ca="1" si="206"/>
        <v>121</v>
      </c>
      <c r="R131" s="170" t="s">
        <v>459</v>
      </c>
      <c r="S131" s="357" t="str">
        <f t="shared" ca="1" si="207"/>
        <v/>
      </c>
      <c r="T131" s="357" t="str">
        <f t="shared" ca="1" si="208"/>
        <v/>
      </c>
      <c r="U131" s="58" t="str">
        <f t="shared" ca="1" si="209"/>
        <v/>
      </c>
      <c r="V131" s="58" t="str">
        <f t="shared" ca="1" si="210"/>
        <v/>
      </c>
      <c r="W131" s="920" t="str">
        <f t="shared" ca="1" si="211"/>
        <v/>
      </c>
      <c r="X131" s="369">
        <f ca="1">IFERROR(VLOOKUP(W131,'（様式１号）３整理番号表'!$B$4:$H$5,2,FALSE),0)</f>
        <v>0</v>
      </c>
      <c r="Y131" s="768" t="str" cm="1">
        <f t="array" aca="1" ref="Y131" ca="1">IF(AND(D131=0,F131=0),"",IF(COUNTIF(D$11:D131,D131)=1,1,IF(COUNTIFS(D$11:D131,D131,F$11:F131,F131)=1,INDEX((D$11:D131,F$11:F131,Y$11:Y131),MATCH(_xlfn.MAXIFS(F$11:F130,D$11:D130,D131),$F$11:F131,0),1,3)+1,INDEX((D$11:D131,F$11:F131,Y$11:Y131),MATCH(D131&amp;F131,D$11:D131&amp;F$11:F131,0),1,3))))</f>
        <v/>
      </c>
      <c r="Z131" s="40" t="str">
        <f t="shared" ca="1" si="212"/>
        <v/>
      </c>
      <c r="AA131" s="924" t="str">
        <f t="shared" ca="1" si="213"/>
        <v/>
      </c>
      <c r="AB131" s="93">
        <f ca="1">IFERROR(VLOOKUP(AA131,'（様式１号）３整理番号表'!$B$10:$H$16,2,FALSE),0)</f>
        <v>0</v>
      </c>
      <c r="AC131" s="924" t="str">
        <f t="shared" ca="1" si="214"/>
        <v/>
      </c>
      <c r="AD131" s="924" t="str">
        <f t="shared" ca="1" si="215"/>
        <v/>
      </c>
      <c r="AE131" s="93">
        <f ca="1">IFERROR(VLOOKUP(AD131,'（様式１号）３整理番号表'!$B$21:$H$22,2,FALSE),0)</f>
        <v>0</v>
      </c>
      <c r="AF131" s="924" t="str">
        <f t="shared" ca="1" si="216"/>
        <v/>
      </c>
      <c r="AG131" s="93">
        <f ca="1">IFERROR(VLOOKUP(AF131,'（様式１号）３整理番号表'!$B$26:$H$31,2,FALSE),0)</f>
        <v>0</v>
      </c>
      <c r="AH131" s="924" t="str">
        <f t="shared" ca="1" si="217"/>
        <v/>
      </c>
      <c r="AI131" s="93">
        <f ca="1">IFERROR(VLOOKUP(AH131,'（様式１号）３整理番号表'!$J$5:$N$59,2,FALSE),0)</f>
        <v>0</v>
      </c>
      <c r="AJ131" s="77" t="str">
        <f t="shared" ca="1" si="218"/>
        <v/>
      </c>
      <c r="AK131" s="93">
        <f ca="1">IFERROR(VLOOKUP(AJ131,'（様式１号）３整理番号表'!$P$5:$R$29,2,FALSE),0)</f>
        <v>0</v>
      </c>
      <c r="AL131" s="921" t="str">
        <f t="shared" ca="1" si="219"/>
        <v/>
      </c>
      <c r="AM131" s="921" t="str">
        <f t="shared" ca="1" si="220"/>
        <v/>
      </c>
      <c r="AN131" s="921"/>
      <c r="AO131" s="77" t="str">
        <f t="shared" ca="1" si="221"/>
        <v/>
      </c>
      <c r="AP131" s="93">
        <f ca="1">IFERROR(VLOOKUP(AO131,'（様式１号）３整理番号表'!$P$5:$R$29,2,FALSE),0)</f>
        <v>0</v>
      </c>
      <c r="AQ131" s="924" t="str">
        <f t="shared" ca="1" si="222"/>
        <v/>
      </c>
      <c r="AR131" s="93">
        <f t="shared" ca="1" si="223"/>
        <v>0</v>
      </c>
      <c r="AS131" s="924" t="str">
        <f t="shared" ca="1" si="224"/>
        <v/>
      </c>
      <c r="AT131" s="40" t="str">
        <f t="shared" ca="1" si="225"/>
        <v/>
      </c>
      <c r="AU131" s="93" t="str">
        <f t="shared" ca="1" si="226"/>
        <v/>
      </c>
      <c r="AV131" s="923" t="str">
        <f t="shared" ca="1" si="227"/>
        <v/>
      </c>
      <c r="AW131" s="926" t="str">
        <f t="shared" ca="1" si="228"/>
        <v/>
      </c>
      <c r="AX131" s="925" t="str">
        <f t="shared" ca="1" si="229"/>
        <v/>
      </c>
      <c r="AY131" s="925" t="str">
        <f t="shared" ca="1" si="229"/>
        <v/>
      </c>
      <c r="AZ131" s="925" t="str">
        <f t="shared" ca="1" si="229"/>
        <v/>
      </c>
      <c r="BA131" s="925" t="str">
        <f t="shared" ca="1" si="229"/>
        <v/>
      </c>
      <c r="BB131" s="925" t="str">
        <f t="shared" ca="1" si="230"/>
        <v/>
      </c>
      <c r="BC131" s="925" t="str">
        <f t="shared" ca="1" si="231"/>
        <v/>
      </c>
      <c r="BD131" s="925" t="str">
        <f t="shared" ca="1" si="231"/>
        <v/>
      </c>
      <c r="BE131" s="925" t="str">
        <f t="shared" ca="1" si="231"/>
        <v/>
      </c>
      <c r="BF131" s="77" t="str">
        <f t="shared" ca="1" si="232"/>
        <v/>
      </c>
      <c r="BG131" s="924" t="str">
        <f t="shared" ca="1" si="233"/>
        <v/>
      </c>
      <c r="BH131" s="94">
        <f ca="1">IF(BF131&lt;&gt;"",INDEX('（様式１号）３整理番号表'!$AB$7:$AQ$12,MATCH(BF131,'（様式１号）３整理番号表'!$AA$7:$AA$12,0),MATCH(BG131,'（様式１号）３整理番号表'!$AB$6:$AQ$6,0)),0)</f>
        <v>0</v>
      </c>
      <c r="BI131" s="921" t="str">
        <f t="shared" ca="1" si="234"/>
        <v/>
      </c>
      <c r="BJ131" s="922" t="str">
        <f t="shared" ca="1" si="235"/>
        <v/>
      </c>
      <c r="BK131" s="926" t="str">
        <f t="shared" ca="1" si="236"/>
        <v/>
      </c>
      <c r="BL131" s="922" t="str">
        <f t="shared" ca="1" si="237"/>
        <v/>
      </c>
      <c r="BM131" s="79" t="str">
        <f t="shared" ca="1" si="238"/>
        <v/>
      </c>
      <c r="BN131" s="82" t="str">
        <f t="shared" ca="1" si="239"/>
        <v/>
      </c>
      <c r="BO131" s="83" t="str">
        <f t="shared" ca="1" si="240"/>
        <v/>
      </c>
      <c r="BP131" s="84" t="str">
        <f t="shared" ca="1" si="241"/>
        <v/>
      </c>
      <c r="BQ131" s="82" t="str">
        <f t="shared" ca="1" si="242"/>
        <v/>
      </c>
      <c r="BR131" s="97" t="str">
        <f t="shared" ca="1" si="243"/>
        <v/>
      </c>
      <c r="BS131" s="95" t="str">
        <f t="shared" ca="1" si="244"/>
        <v/>
      </c>
      <c r="BT131" s="184" t="str">
        <f t="shared" ca="1" si="245"/>
        <v/>
      </c>
      <c r="BU131" s="611" t="str">
        <f t="shared" ca="1" si="246"/>
        <v/>
      </c>
      <c r="BV131" s="77" t="str">
        <f t="shared" ca="1" si="247"/>
        <v/>
      </c>
      <c r="BW131" s="85" t="str">
        <f t="shared" ca="1" si="248"/>
        <v/>
      </c>
      <c r="BX131" s="86" t="str">
        <f t="shared" ca="1" si="249"/>
        <v/>
      </c>
      <c r="BY131" s="231">
        <f ca="1">IF('ポイント要件確認等（個別表）'!AD131=1,ROUNDDOWN('ポイント要件確認等（個別表）'!AV131,-3),IF('ポイント要件確認等（個別表）'!AD131=2,ROUNDDOWN('ポイント要件確認等（個別表）'!BH131,-3),IF('ポイント要件確認等（個別表）'!AD131=3,ROUNDDOWN('ポイント要件確認等（個別表）'!BT131,-3),0)))</f>
        <v>0</v>
      </c>
      <c r="BZ131" s="86" t="str">
        <f t="shared" ca="1" si="250"/>
        <v/>
      </c>
      <c r="CA131" s="232" t="str">
        <f t="shared" ca="1" si="251"/>
        <v/>
      </c>
      <c r="CB131" s="232">
        <f t="shared" ca="1" si="252"/>
        <v>0</v>
      </c>
      <c r="CC131" s="86" t="str">
        <f t="shared" ca="1" si="253"/>
        <v/>
      </c>
      <c r="CD131" s="86" t="str">
        <f t="shared" ca="1" si="254"/>
        <v/>
      </c>
      <c r="CE131" s="609"/>
      <c r="CF131" s="86" t="str">
        <f t="shared" ca="1" si="255"/>
        <v/>
      </c>
      <c r="CG131" s="185" t="str">
        <f t="shared" ca="1" si="256"/>
        <v/>
      </c>
      <c r="CH131" s="246" t="str">
        <f t="shared" ca="1" si="257"/>
        <v>含税額</v>
      </c>
      <c r="CI131" s="247" t="str">
        <f t="shared" ca="1" si="258"/>
        <v/>
      </c>
      <c r="CJ131" s="87" t="str">
        <f ca="1">IFERROR(IF(INDIRECT("'("&amp;'２個別表'!EO131&amp;")'!AR"&amp;84+EP131)&lt;&gt;1,"",1),"")</f>
        <v/>
      </c>
      <c r="CK131" s="244" t="str">
        <f t="shared" ca="1" si="259"/>
        <v/>
      </c>
      <c r="CL131" s="235" t="str">
        <f t="shared" ca="1" si="260"/>
        <v/>
      </c>
      <c r="CM131" s="239" t="str">
        <f t="shared" ca="1" si="261"/>
        <v/>
      </c>
      <c r="CN131" s="77" t="str">
        <f t="shared" ca="1" si="262"/>
        <v/>
      </c>
      <c r="CO131" s="93" t="str">
        <f ca="1">IFERROR(VLOOKUP(CN131,'（様式１号）３整理番号表'!$T$5:$V$15,2,FALSE),"")</f>
        <v/>
      </c>
      <c r="CP131" s="924" t="str">
        <f t="shared" ca="1" si="263"/>
        <v/>
      </c>
      <c r="CQ131" s="93" t="str">
        <f ca="1">IFERROR(VLOOKUP(CP131,'（様式１号）３整理番号表'!$T$19:$V$24,2,FALSE),"")</f>
        <v/>
      </c>
      <c r="CR131" s="924" t="str">
        <f ca="1">IFERROR(IF(INDIRECT("'("&amp;'２個別表'!EO131&amp;")'!AV"&amp;84+EP131)&lt;&gt;1,"",1),"")</f>
        <v/>
      </c>
      <c r="CS131" s="232">
        <f t="shared" ca="1" si="264"/>
        <v>0</v>
      </c>
      <c r="CT131" s="248">
        <f t="shared" ca="1" si="265"/>
        <v>0</v>
      </c>
      <c r="CU131" s="376" t="str">
        <f ca="1">IF(ER131="補強",IF(COUNTIFS($Z$11:Z131,Z131,$W$11:W131,1)=1,"１①",""),IF(COUNTIFS($Z$11:Z131,Z131,$W$11:W131,2)=1,"２①",""))</f>
        <v/>
      </c>
      <c r="CV131" s="57" t="str">
        <f t="shared" ca="1" si="266"/>
        <v/>
      </c>
      <c r="CW131" s="927" t="str">
        <f t="shared" ca="1" si="267"/>
        <v/>
      </c>
      <c r="CX131" s="256" t="str">
        <f t="shared" ca="1" si="268"/>
        <v/>
      </c>
      <c r="CY131" s="256" t="str">
        <f t="shared" ca="1" si="269"/>
        <v/>
      </c>
      <c r="CZ131" s="256" t="str">
        <f t="shared" ca="1" si="270"/>
        <v/>
      </c>
      <c r="DA131" s="256" t="str">
        <f t="shared" ca="1" si="271"/>
        <v/>
      </c>
      <c r="DB131" s="316" t="str">
        <f ca="1">IFERROR(VLOOKUP($CU131,'（様式１号）３整理番号表'!$Z$19:$AB$32,3,FALSE),"")</f>
        <v/>
      </c>
      <c r="DC131" s="259" t="str">
        <f t="shared" ca="1" si="272"/>
        <v>-</v>
      </c>
      <c r="DD131" s="618" t="str">
        <f t="shared" ca="1" si="273"/>
        <v/>
      </c>
      <c r="DE131" s="321" t="str">
        <f ca="1">IF(AND(AO131=18,AS131=1),IF(COUNTIFS($Y$11:Y131,Y131,$AS$11:AS131,1)=1,"２②",""),IF($CU131="１①",INDEX(INDIRECT("'("&amp;$EO131&amp;")'!AR116:BB116"),1,MATCH(INDIRECT("'("&amp;$EO131&amp;")'!C118"),INDIRECT("'("&amp;$EO131&amp;")'!AR119:BB119"),0)),""))</f>
        <v/>
      </c>
      <c r="DF131" s="324" t="str">
        <f t="shared" ca="1" si="274"/>
        <v/>
      </c>
      <c r="DG131" s="313" t="str">
        <f t="shared" ca="1" si="275"/>
        <v/>
      </c>
      <c r="DH131" s="313" t="str">
        <f t="shared" ca="1" si="276"/>
        <v/>
      </c>
      <c r="DI131" s="313" t="str">
        <f t="shared" ca="1" si="277"/>
        <v/>
      </c>
      <c r="DJ131" s="313" t="str">
        <f t="shared" ca="1" si="278"/>
        <v/>
      </c>
      <c r="DK131" s="328" t="str">
        <f t="shared" ca="1" si="279"/>
        <v/>
      </c>
      <c r="DL131" s="334" t="str">
        <f t="shared" ca="1" si="280"/>
        <v/>
      </c>
      <c r="DM131" s="915" t="str">
        <f t="shared" ca="1" si="281"/>
        <v/>
      </c>
      <c r="DN131" s="15"/>
      <c r="DO131" s="324"/>
      <c r="DP131" s="16"/>
      <c r="DQ131" s="16"/>
      <c r="DR131" s="16"/>
      <c r="DS131" s="16"/>
      <c r="DT131" s="318" t="str">
        <f>IFERROR(VLOOKUP($DN131,'（様式１号）３整理番号表'!$Z$19:$AB$32,3,FALSE),"")</f>
        <v/>
      </c>
      <c r="DU131" s="259" t="str">
        <f t="shared" si="282"/>
        <v/>
      </c>
      <c r="DV131" s="14"/>
      <c r="DW131" s="17" t="str">
        <f t="shared" ca="1" si="283"/>
        <v/>
      </c>
      <c r="DX131" s="88" t="str">
        <f t="shared" ca="1" si="301"/>
        <v/>
      </c>
      <c r="DZ131" s="339">
        <f t="shared" ca="1" si="305"/>
        <v>0</v>
      </c>
      <c r="EA131" s="339">
        <f t="shared" ca="1" si="305"/>
        <v>0</v>
      </c>
      <c r="EB131" s="339">
        <f t="shared" ca="1" si="305"/>
        <v>0</v>
      </c>
      <c r="EC131" s="339">
        <f t="shared" ca="1" si="305"/>
        <v>0</v>
      </c>
      <c r="ED131" s="339">
        <f t="shared" ca="1" si="305"/>
        <v>0</v>
      </c>
      <c r="EE131" s="339">
        <f t="shared" ca="1" si="305"/>
        <v>0</v>
      </c>
      <c r="EF131" s="339">
        <f t="shared" ca="1" si="305"/>
        <v>0</v>
      </c>
      <c r="EG131" s="339">
        <f t="shared" ca="1" si="305"/>
        <v>0</v>
      </c>
      <c r="EH131" s="339">
        <f t="shared" ca="1" si="305"/>
        <v>0</v>
      </c>
      <c r="EI131" s="339">
        <f t="shared" ca="1" si="305"/>
        <v>0</v>
      </c>
      <c r="EJ131" s="339">
        <f t="shared" ca="1" si="305"/>
        <v>0</v>
      </c>
      <c r="EK131" s="339">
        <f t="shared" ca="1" si="305"/>
        <v>0</v>
      </c>
      <c r="EL131" s="339">
        <f t="shared" ca="1" si="305"/>
        <v>0</v>
      </c>
      <c r="EM131" s="339">
        <f t="shared" ca="1" si="305"/>
        <v>0</v>
      </c>
      <c r="EO131" s="919" t="str">
        <f t="shared" ca="1" si="189"/>
        <v/>
      </c>
      <c r="EP131" s="919" t="str">
        <f t="shared" ca="1" si="285"/>
        <v/>
      </c>
      <c r="EQ131" s="919" t="str">
        <f t="shared" ca="1" si="286"/>
        <v/>
      </c>
      <c r="ER131" s="919" t="str">
        <f t="shared" ca="1" si="287"/>
        <v/>
      </c>
      <c r="ES131" s="919" t="str">
        <f ca="1">IFERROR(INDEX('郵便番号（石川県）'!$A$3:$F$2574,MATCH(INDIRECT("'("&amp;EO131&amp;")'!E7"),'郵便番号（石川県）'!$A$3:$A$2574,0),6),"")</f>
        <v/>
      </c>
      <c r="ET131" s="919" t="str">
        <f ca="1">IFERROR(INDEX('郵便番号（石川県）'!$A$3:$F$2574,MATCH(INDIRECT("'("&amp;$EO131&amp;")'!E7"),'郵便番号（石川県）'!$A$3:$A$2574,0),5),"")</f>
        <v/>
      </c>
      <c r="EU131" s="919" t="str">
        <f t="shared" ca="1" si="288"/>
        <v/>
      </c>
      <c r="EV131" s="919" t="str">
        <f t="shared" ca="1" si="289"/>
        <v/>
      </c>
      <c r="EW131" s="919" t="str">
        <f t="shared" ca="1" si="290"/>
        <v/>
      </c>
      <c r="EX131" s="919" t="str">
        <f t="shared" ca="1" si="291"/>
        <v/>
      </c>
      <c r="EY131" s="919" t="str">
        <f t="shared" ca="1" si="292"/>
        <v/>
      </c>
      <c r="EZ131" s="919" t="str">
        <f t="shared" ca="1" si="293"/>
        <v/>
      </c>
      <c r="FA131" s="919" t="str">
        <f t="shared" ca="1" si="294"/>
        <v/>
      </c>
      <c r="FB131" s="919" t="str">
        <f t="shared" ca="1" si="295"/>
        <v/>
      </c>
      <c r="FC131" s="919" t="str">
        <f t="shared" ca="1" si="296"/>
        <v/>
      </c>
      <c r="FD131" s="627" t="str">
        <f t="shared" ca="1" si="297"/>
        <v/>
      </c>
      <c r="FE131" s="630">
        <v>121</v>
      </c>
      <c r="FF131" s="299" t="str">
        <f t="shared" ca="1" si="298"/>
        <v/>
      </c>
      <c r="FG131" s="993" t="str">
        <f t="shared" ca="1" si="299"/>
        <v/>
      </c>
      <c r="FH131" s="919" t="str">
        <f t="shared" ca="1" si="300"/>
        <v/>
      </c>
      <c r="FI131" s="299">
        <f ca="1">COUNTIF($FH$11:FH131,"■")</f>
        <v>0</v>
      </c>
    </row>
    <row r="132" spans="1:165" ht="34.5" customHeight="1">
      <c r="A132" s="445">
        <f t="shared" ca="1" si="203"/>
        <v>0</v>
      </c>
      <c r="B132" s="446">
        <f>IF(R132&lt;&gt;"",IF(COUNTIF(R$11:R132,R132)=1,MAX(B$11:B131)+1,INDEX(B$11:B131,MATCH(R132,R$11:R131,0),1)),0)</f>
        <v>1</v>
      </c>
      <c r="C132" s="446">
        <f ca="1">IF(T132&lt;&gt;"",IF(COUNTIF(T$11:T132,T132)=1,MAX(C$11:C131)+1,INDEX(C$11:C131,MATCH(T132,T$11:T131,0),1)),0)</f>
        <v>0</v>
      </c>
      <c r="D132" s="446">
        <f ca="1">IF(U132&lt;&gt;"",IF(COUNTIF(U$11:U132,U132)=1,MAX(D$11:D131)+1,INDEX(D$11:D131,MATCH(U132,U$11:U131,0),1)),0)</f>
        <v>0</v>
      </c>
      <c r="E132" s="446">
        <f ca="1">IF(S132&lt;&gt;"",IF(COUNTIF(S$11:S132,S132)=1,MAX(E$11:E131)+1,INDEX(E$11:E131,MATCH(S132,S$11:S131,0),1)),0)</f>
        <v>0</v>
      </c>
      <c r="F132" s="446">
        <f ca="1">IF(Z132&lt;&gt;"",IF(COUNTIF(Z$11:Z132,Z132)=1,MAX(F$11:F131)+1,INDEX(F$11:F131,MATCH(Z132,Z$11:Z131,0),1)),0)</f>
        <v>0</v>
      </c>
      <c r="G132" s="447" cm="1">
        <f t="array" aca="1" ref="G132" ca="1">IF(Z132&lt;&gt;"",IF(COUNTIFS(Z$11:Z132,Z132,W$11:W132,W132)=1,MAX(G$11:G131)+1,INDEX(G$11:G131,MATCH(Z132&amp;W132,Z$11:Z131&amp;W$11:W132,0),1)),0)</f>
        <v>0</v>
      </c>
      <c r="H132" s="447">
        <f t="shared" ca="1" si="204"/>
        <v>0</v>
      </c>
      <c r="I132" s="447">
        <f ca="1">IF(T132="",0,IF(COUNTIF(T$11:T132,T132)=1,1,0))</f>
        <v>0</v>
      </c>
      <c r="J132" s="447">
        <f ca="1">IF(U132="",0,IF(COUNTIF(U$11:U132,U132)=1,1,0))</f>
        <v>0</v>
      </c>
      <c r="K132" s="447">
        <f ca="1">IF(S132="",0,IF(COUNTIF(S$11:S132,S132)=1,1,0))</f>
        <v>0</v>
      </c>
      <c r="L132" s="446">
        <f ca="1">IF(Z132="",0,IF(COUNTIF(Z$11:Z132,Z132)=1,1,0))</f>
        <v>0</v>
      </c>
      <c r="M132" s="767">
        <f ca="1">IF($W132=2,IF(COUNTIFS($W$11:$W132,2,$Z$11:$Z132,$Z132)=1,1,0),0)</f>
        <v>0</v>
      </c>
      <c r="N132" s="767">
        <f ca="1">IF($W132=1,IF(COUNTIFS($W$11:$W132,2,$Z$11:$Z132,$Z132)=1,1,0),0)</f>
        <v>0</v>
      </c>
      <c r="O132" s="446">
        <f ca="1">IF(H132=0,0,IF(COUNTIF(Z$11:Z132,Z132)=1,1,0))</f>
        <v>0</v>
      </c>
      <c r="P132" s="448" t="str">
        <f t="shared" ca="1" si="205"/>
        <v>石川県</v>
      </c>
      <c r="Q132" s="89">
        <f t="shared" ca="1" si="206"/>
        <v>122</v>
      </c>
      <c r="R132" s="170" t="s">
        <v>459</v>
      </c>
      <c r="S132" s="357" t="str">
        <f t="shared" ca="1" si="207"/>
        <v/>
      </c>
      <c r="T132" s="357" t="str">
        <f t="shared" ca="1" si="208"/>
        <v/>
      </c>
      <c r="U132" s="58" t="str">
        <f t="shared" ca="1" si="209"/>
        <v/>
      </c>
      <c r="V132" s="58" t="str">
        <f t="shared" ca="1" si="210"/>
        <v/>
      </c>
      <c r="W132" s="920" t="str">
        <f t="shared" ca="1" si="211"/>
        <v/>
      </c>
      <c r="X132" s="369">
        <f ca="1">IFERROR(VLOOKUP(W132,'（様式１号）３整理番号表'!$B$4:$H$5,2,FALSE),0)</f>
        <v>0</v>
      </c>
      <c r="Y132" s="768" t="str" cm="1">
        <f t="array" aca="1" ref="Y132" ca="1">IF(AND(D132=0,F132=0),"",IF(COUNTIF(D$11:D132,D132)=1,1,IF(COUNTIFS(D$11:D132,D132,F$11:F132,F132)=1,INDEX((D$11:D132,F$11:F132,Y$11:Y132),MATCH(_xlfn.MAXIFS(F$11:F131,D$11:D131,D132),$F$11:F132,0),1,3)+1,INDEX((D$11:D132,F$11:F132,Y$11:Y132),MATCH(D132&amp;F132,D$11:D132&amp;F$11:F132,0),1,3))))</f>
        <v/>
      </c>
      <c r="Z132" s="40" t="str">
        <f t="shared" ca="1" si="212"/>
        <v/>
      </c>
      <c r="AA132" s="924" t="str">
        <f t="shared" ca="1" si="213"/>
        <v/>
      </c>
      <c r="AB132" s="93">
        <f ca="1">IFERROR(VLOOKUP(AA132,'（様式１号）３整理番号表'!$B$10:$H$16,2,FALSE),0)</f>
        <v>0</v>
      </c>
      <c r="AC132" s="924" t="str">
        <f t="shared" ca="1" si="214"/>
        <v/>
      </c>
      <c r="AD132" s="924" t="str">
        <f t="shared" ca="1" si="215"/>
        <v/>
      </c>
      <c r="AE132" s="93">
        <f ca="1">IFERROR(VLOOKUP(AD132,'（様式１号）３整理番号表'!$B$21:$H$22,2,FALSE),0)</f>
        <v>0</v>
      </c>
      <c r="AF132" s="924" t="str">
        <f t="shared" ca="1" si="216"/>
        <v/>
      </c>
      <c r="AG132" s="93">
        <f ca="1">IFERROR(VLOOKUP(AF132,'（様式１号）３整理番号表'!$B$26:$H$31,2,FALSE),0)</f>
        <v>0</v>
      </c>
      <c r="AH132" s="924" t="str">
        <f t="shared" ca="1" si="217"/>
        <v/>
      </c>
      <c r="AI132" s="93">
        <f ca="1">IFERROR(VLOOKUP(AH132,'（様式１号）３整理番号表'!$J$5:$N$59,2,FALSE),0)</f>
        <v>0</v>
      </c>
      <c r="AJ132" s="77" t="str">
        <f t="shared" ca="1" si="218"/>
        <v/>
      </c>
      <c r="AK132" s="93">
        <f ca="1">IFERROR(VLOOKUP(AJ132,'（様式１号）３整理番号表'!$P$5:$R$29,2,FALSE),0)</f>
        <v>0</v>
      </c>
      <c r="AL132" s="921" t="str">
        <f t="shared" ca="1" si="219"/>
        <v/>
      </c>
      <c r="AM132" s="921" t="str">
        <f t="shared" ca="1" si="220"/>
        <v/>
      </c>
      <c r="AN132" s="921"/>
      <c r="AO132" s="77" t="str">
        <f t="shared" ca="1" si="221"/>
        <v/>
      </c>
      <c r="AP132" s="93">
        <f ca="1">IFERROR(VLOOKUP(AO132,'（様式１号）３整理番号表'!$P$5:$R$29,2,FALSE),0)</f>
        <v>0</v>
      </c>
      <c r="AQ132" s="924" t="str">
        <f t="shared" ca="1" si="222"/>
        <v/>
      </c>
      <c r="AR132" s="93">
        <f t="shared" ca="1" si="223"/>
        <v>0</v>
      </c>
      <c r="AS132" s="924" t="str">
        <f t="shared" ca="1" si="224"/>
        <v/>
      </c>
      <c r="AT132" s="40" t="str">
        <f t="shared" ca="1" si="225"/>
        <v/>
      </c>
      <c r="AU132" s="93" t="str">
        <f t="shared" ca="1" si="226"/>
        <v/>
      </c>
      <c r="AV132" s="923" t="str">
        <f t="shared" ca="1" si="227"/>
        <v/>
      </c>
      <c r="AW132" s="926" t="str">
        <f t="shared" ca="1" si="228"/>
        <v/>
      </c>
      <c r="AX132" s="925" t="str">
        <f t="shared" ca="1" si="229"/>
        <v/>
      </c>
      <c r="AY132" s="925" t="str">
        <f t="shared" ca="1" si="229"/>
        <v/>
      </c>
      <c r="AZ132" s="925" t="str">
        <f t="shared" ca="1" si="229"/>
        <v/>
      </c>
      <c r="BA132" s="925" t="str">
        <f t="shared" ca="1" si="229"/>
        <v/>
      </c>
      <c r="BB132" s="925" t="str">
        <f t="shared" ca="1" si="230"/>
        <v/>
      </c>
      <c r="BC132" s="925" t="str">
        <f t="shared" ca="1" si="231"/>
        <v/>
      </c>
      <c r="BD132" s="925" t="str">
        <f t="shared" ca="1" si="231"/>
        <v/>
      </c>
      <c r="BE132" s="925" t="str">
        <f t="shared" ca="1" si="231"/>
        <v/>
      </c>
      <c r="BF132" s="77" t="str">
        <f t="shared" ca="1" si="232"/>
        <v/>
      </c>
      <c r="BG132" s="924" t="str">
        <f t="shared" ca="1" si="233"/>
        <v/>
      </c>
      <c r="BH132" s="94">
        <f ca="1">IF(BF132&lt;&gt;"",INDEX('（様式１号）３整理番号表'!$AB$7:$AQ$12,MATCH(BF132,'（様式１号）３整理番号表'!$AA$7:$AA$12,0),MATCH(BG132,'（様式１号）３整理番号表'!$AB$6:$AQ$6,0)),0)</f>
        <v>0</v>
      </c>
      <c r="BI132" s="921" t="str">
        <f t="shared" ca="1" si="234"/>
        <v/>
      </c>
      <c r="BJ132" s="922" t="str">
        <f t="shared" ca="1" si="235"/>
        <v/>
      </c>
      <c r="BK132" s="926" t="str">
        <f t="shared" ca="1" si="236"/>
        <v/>
      </c>
      <c r="BL132" s="922" t="str">
        <f t="shared" ca="1" si="237"/>
        <v/>
      </c>
      <c r="BM132" s="79" t="str">
        <f t="shared" ca="1" si="238"/>
        <v/>
      </c>
      <c r="BN132" s="82" t="str">
        <f t="shared" ca="1" si="239"/>
        <v/>
      </c>
      <c r="BO132" s="83" t="str">
        <f t="shared" ca="1" si="240"/>
        <v/>
      </c>
      <c r="BP132" s="84" t="str">
        <f t="shared" ca="1" si="241"/>
        <v/>
      </c>
      <c r="BQ132" s="82" t="str">
        <f t="shared" ca="1" si="242"/>
        <v/>
      </c>
      <c r="BR132" s="97" t="str">
        <f t="shared" ca="1" si="243"/>
        <v/>
      </c>
      <c r="BS132" s="95" t="str">
        <f t="shared" ca="1" si="244"/>
        <v/>
      </c>
      <c r="BT132" s="184" t="str">
        <f t="shared" ca="1" si="245"/>
        <v/>
      </c>
      <c r="BU132" s="611" t="str">
        <f t="shared" ca="1" si="246"/>
        <v/>
      </c>
      <c r="BV132" s="77" t="str">
        <f t="shared" ca="1" si="247"/>
        <v/>
      </c>
      <c r="BW132" s="85" t="str">
        <f t="shared" ca="1" si="248"/>
        <v/>
      </c>
      <c r="BX132" s="86" t="str">
        <f t="shared" ca="1" si="249"/>
        <v/>
      </c>
      <c r="BY132" s="231">
        <f ca="1">IF('ポイント要件確認等（個別表）'!AD132=1,ROUNDDOWN('ポイント要件確認等（個別表）'!AV132,-3),IF('ポイント要件確認等（個別表）'!AD132=2,ROUNDDOWN('ポイント要件確認等（個別表）'!BH132,-3),IF('ポイント要件確認等（個別表）'!AD132=3,ROUNDDOWN('ポイント要件確認等（個別表）'!BT132,-3),0)))</f>
        <v>0</v>
      </c>
      <c r="BZ132" s="86" t="str">
        <f t="shared" ca="1" si="250"/>
        <v/>
      </c>
      <c r="CA132" s="232" t="str">
        <f t="shared" ca="1" si="251"/>
        <v/>
      </c>
      <c r="CB132" s="232">
        <f t="shared" ca="1" si="252"/>
        <v>0</v>
      </c>
      <c r="CC132" s="86" t="str">
        <f t="shared" ca="1" si="253"/>
        <v/>
      </c>
      <c r="CD132" s="86" t="str">
        <f t="shared" ca="1" si="254"/>
        <v/>
      </c>
      <c r="CE132" s="609"/>
      <c r="CF132" s="86" t="str">
        <f t="shared" ca="1" si="255"/>
        <v/>
      </c>
      <c r="CG132" s="185" t="str">
        <f t="shared" ca="1" si="256"/>
        <v/>
      </c>
      <c r="CH132" s="246" t="str">
        <f t="shared" ca="1" si="257"/>
        <v>含税額</v>
      </c>
      <c r="CI132" s="247" t="str">
        <f t="shared" ca="1" si="258"/>
        <v/>
      </c>
      <c r="CJ132" s="87" t="str">
        <f ca="1">IFERROR(IF(INDIRECT("'("&amp;'２個別表'!EO132&amp;")'!AR"&amp;84+EP132)&lt;&gt;1,"",1),"")</f>
        <v/>
      </c>
      <c r="CK132" s="244" t="str">
        <f t="shared" ca="1" si="259"/>
        <v/>
      </c>
      <c r="CL132" s="235" t="str">
        <f t="shared" ca="1" si="260"/>
        <v/>
      </c>
      <c r="CM132" s="239" t="str">
        <f t="shared" ca="1" si="261"/>
        <v/>
      </c>
      <c r="CN132" s="77" t="str">
        <f t="shared" ca="1" si="262"/>
        <v/>
      </c>
      <c r="CO132" s="93" t="str">
        <f ca="1">IFERROR(VLOOKUP(CN132,'（様式１号）３整理番号表'!$T$5:$V$15,2,FALSE),"")</f>
        <v/>
      </c>
      <c r="CP132" s="924" t="str">
        <f t="shared" ca="1" si="263"/>
        <v/>
      </c>
      <c r="CQ132" s="93" t="str">
        <f ca="1">IFERROR(VLOOKUP(CP132,'（様式１号）３整理番号表'!$T$19:$V$24,2,FALSE),"")</f>
        <v/>
      </c>
      <c r="CR132" s="924" t="str">
        <f ca="1">IFERROR(IF(INDIRECT("'("&amp;'２個別表'!EO132&amp;")'!AV"&amp;84+EP132)&lt;&gt;1,"",1),"")</f>
        <v/>
      </c>
      <c r="CS132" s="232">
        <f t="shared" ca="1" si="264"/>
        <v>0</v>
      </c>
      <c r="CT132" s="248">
        <f t="shared" ca="1" si="265"/>
        <v>0</v>
      </c>
      <c r="CU132" s="376" t="str">
        <f ca="1">IF(ER132="補強",IF(COUNTIFS($Z$11:Z132,Z132,$W$11:W132,1)=1,"１①",""),IF(COUNTIFS($Z$11:Z132,Z132,$W$11:W132,2)=1,"２①",""))</f>
        <v/>
      </c>
      <c r="CV132" s="57" t="str">
        <f t="shared" ca="1" si="266"/>
        <v/>
      </c>
      <c r="CW132" s="927" t="str">
        <f t="shared" ca="1" si="267"/>
        <v/>
      </c>
      <c r="CX132" s="256" t="str">
        <f t="shared" ca="1" si="268"/>
        <v/>
      </c>
      <c r="CY132" s="256" t="str">
        <f t="shared" ca="1" si="269"/>
        <v/>
      </c>
      <c r="CZ132" s="256" t="str">
        <f t="shared" ca="1" si="270"/>
        <v/>
      </c>
      <c r="DA132" s="256" t="str">
        <f t="shared" ca="1" si="271"/>
        <v/>
      </c>
      <c r="DB132" s="316" t="str">
        <f ca="1">IFERROR(VLOOKUP($CU132,'（様式１号）３整理番号表'!$Z$19:$AB$32,3,FALSE),"")</f>
        <v/>
      </c>
      <c r="DC132" s="259" t="str">
        <f t="shared" ca="1" si="272"/>
        <v>-</v>
      </c>
      <c r="DD132" s="618" t="str">
        <f t="shared" ca="1" si="273"/>
        <v/>
      </c>
      <c r="DE132" s="321" t="str">
        <f ca="1">IF(AND(AO132=18,AS132=1),IF(COUNTIFS($Y$11:Y132,Y132,$AS$11:AS132,1)=1,"２②",""),IF($CU132="１①",INDEX(INDIRECT("'("&amp;$EO132&amp;")'!AR116:BB116"),1,MATCH(INDIRECT("'("&amp;$EO132&amp;")'!C118"),INDIRECT("'("&amp;$EO132&amp;")'!AR119:BB119"),0)),""))</f>
        <v/>
      </c>
      <c r="DF132" s="324" t="str">
        <f t="shared" ca="1" si="274"/>
        <v/>
      </c>
      <c r="DG132" s="313" t="str">
        <f t="shared" ca="1" si="275"/>
        <v/>
      </c>
      <c r="DH132" s="313" t="str">
        <f t="shared" ca="1" si="276"/>
        <v/>
      </c>
      <c r="DI132" s="313" t="str">
        <f t="shared" ca="1" si="277"/>
        <v/>
      </c>
      <c r="DJ132" s="313" t="str">
        <f t="shared" ca="1" si="278"/>
        <v/>
      </c>
      <c r="DK132" s="328" t="str">
        <f t="shared" ca="1" si="279"/>
        <v/>
      </c>
      <c r="DL132" s="334" t="str">
        <f t="shared" ca="1" si="280"/>
        <v/>
      </c>
      <c r="DM132" s="915" t="str">
        <f t="shared" ca="1" si="281"/>
        <v/>
      </c>
      <c r="DN132" s="15"/>
      <c r="DO132" s="324"/>
      <c r="DP132" s="16"/>
      <c r="DQ132" s="16"/>
      <c r="DR132" s="16"/>
      <c r="DS132" s="16"/>
      <c r="DT132" s="318" t="str">
        <f>IFERROR(VLOOKUP($DN132,'（様式１号）３整理番号表'!$Z$19:$AB$32,3,FALSE),"")</f>
        <v/>
      </c>
      <c r="DU132" s="259" t="str">
        <f t="shared" si="282"/>
        <v/>
      </c>
      <c r="DV132" s="14"/>
      <c r="DW132" s="17" t="str">
        <f t="shared" ca="1" si="283"/>
        <v/>
      </c>
      <c r="DX132" s="88" t="str">
        <f t="shared" ca="1" si="301"/>
        <v/>
      </c>
      <c r="DZ132" s="339">
        <f t="shared" ca="1" si="305"/>
        <v>0</v>
      </c>
      <c r="EA132" s="339">
        <f t="shared" ca="1" si="305"/>
        <v>0</v>
      </c>
      <c r="EB132" s="339">
        <f t="shared" ca="1" si="305"/>
        <v>0</v>
      </c>
      <c r="EC132" s="339">
        <f t="shared" ca="1" si="305"/>
        <v>0</v>
      </c>
      <c r="ED132" s="339">
        <f t="shared" ca="1" si="305"/>
        <v>0</v>
      </c>
      <c r="EE132" s="339">
        <f t="shared" ca="1" si="305"/>
        <v>0</v>
      </c>
      <c r="EF132" s="339">
        <f t="shared" ca="1" si="305"/>
        <v>0</v>
      </c>
      <c r="EG132" s="339">
        <f t="shared" ca="1" si="305"/>
        <v>0</v>
      </c>
      <c r="EH132" s="339">
        <f t="shared" ca="1" si="305"/>
        <v>0</v>
      </c>
      <c r="EI132" s="339">
        <f t="shared" ca="1" si="305"/>
        <v>0</v>
      </c>
      <c r="EJ132" s="339">
        <f t="shared" ca="1" si="305"/>
        <v>0</v>
      </c>
      <c r="EK132" s="339">
        <f t="shared" ca="1" si="305"/>
        <v>0</v>
      </c>
      <c r="EL132" s="339">
        <f t="shared" ca="1" si="305"/>
        <v>0</v>
      </c>
      <c r="EM132" s="339">
        <f t="shared" ca="1" si="305"/>
        <v>0</v>
      </c>
      <c r="EO132" s="919" t="str">
        <f t="shared" ca="1" si="189"/>
        <v/>
      </c>
      <c r="EP132" s="919" t="str">
        <f t="shared" ca="1" si="285"/>
        <v/>
      </c>
      <c r="EQ132" s="919" t="str">
        <f t="shared" ca="1" si="286"/>
        <v/>
      </c>
      <c r="ER132" s="919" t="str">
        <f t="shared" ca="1" si="287"/>
        <v/>
      </c>
      <c r="ES132" s="919" t="str">
        <f ca="1">IFERROR(INDEX('郵便番号（石川県）'!$A$3:$F$2574,MATCH(INDIRECT("'("&amp;EO132&amp;")'!E7"),'郵便番号（石川県）'!$A$3:$A$2574,0),6),"")</f>
        <v/>
      </c>
      <c r="ET132" s="919" t="str">
        <f ca="1">IFERROR(INDEX('郵便番号（石川県）'!$A$3:$F$2574,MATCH(INDIRECT("'("&amp;$EO132&amp;")'!E7"),'郵便番号（石川県）'!$A$3:$A$2574,0),5),"")</f>
        <v/>
      </c>
      <c r="EU132" s="919" t="str">
        <f t="shared" ca="1" si="288"/>
        <v/>
      </c>
      <c r="EV132" s="919" t="str">
        <f t="shared" ca="1" si="289"/>
        <v/>
      </c>
      <c r="EW132" s="919" t="str">
        <f t="shared" ca="1" si="290"/>
        <v/>
      </c>
      <c r="EX132" s="919" t="str">
        <f t="shared" ca="1" si="291"/>
        <v/>
      </c>
      <c r="EY132" s="919" t="str">
        <f t="shared" ca="1" si="292"/>
        <v/>
      </c>
      <c r="EZ132" s="919" t="str">
        <f t="shared" ca="1" si="293"/>
        <v/>
      </c>
      <c r="FA132" s="919" t="str">
        <f t="shared" ca="1" si="294"/>
        <v/>
      </c>
      <c r="FB132" s="919" t="str">
        <f t="shared" ca="1" si="295"/>
        <v/>
      </c>
      <c r="FC132" s="919" t="str">
        <f t="shared" ca="1" si="296"/>
        <v/>
      </c>
      <c r="FD132" s="627" t="str">
        <f t="shared" ca="1" si="297"/>
        <v/>
      </c>
      <c r="FE132" s="630">
        <v>122</v>
      </c>
      <c r="FF132" s="299" t="str">
        <f t="shared" ca="1" si="298"/>
        <v/>
      </c>
      <c r="FG132" s="993" t="str">
        <f t="shared" ca="1" si="299"/>
        <v/>
      </c>
      <c r="FH132" s="919" t="str">
        <f t="shared" ca="1" si="300"/>
        <v/>
      </c>
      <c r="FI132" s="299">
        <f ca="1">COUNTIF($FH$11:FH132,"■")</f>
        <v>0</v>
      </c>
    </row>
    <row r="133" spans="1:165" ht="34.5" customHeight="1">
      <c r="A133" s="445">
        <f t="shared" ca="1" si="203"/>
        <v>0</v>
      </c>
      <c r="B133" s="446">
        <f>IF(R133&lt;&gt;"",IF(COUNTIF(R$11:R133,R133)=1,MAX(B$11:B132)+1,INDEX(B$11:B132,MATCH(R133,R$11:R132,0),1)),0)</f>
        <v>1</v>
      </c>
      <c r="C133" s="446">
        <f ca="1">IF(T133&lt;&gt;"",IF(COUNTIF(T$11:T133,T133)=1,MAX(C$11:C132)+1,INDEX(C$11:C132,MATCH(T133,T$11:T132,0),1)),0)</f>
        <v>0</v>
      </c>
      <c r="D133" s="446">
        <f ca="1">IF(U133&lt;&gt;"",IF(COUNTIF(U$11:U133,U133)=1,MAX(D$11:D132)+1,INDEX(D$11:D132,MATCH(U133,U$11:U132,0),1)),0)</f>
        <v>0</v>
      </c>
      <c r="E133" s="446">
        <f ca="1">IF(S133&lt;&gt;"",IF(COUNTIF(S$11:S133,S133)=1,MAX(E$11:E132)+1,INDEX(E$11:E132,MATCH(S133,S$11:S132,0),1)),0)</f>
        <v>0</v>
      </c>
      <c r="F133" s="446">
        <f ca="1">IF(Z133&lt;&gt;"",IF(COUNTIF(Z$11:Z133,Z133)=1,MAX(F$11:F132)+1,INDEX(F$11:F132,MATCH(Z133,Z$11:Z132,0),1)),0)</f>
        <v>0</v>
      </c>
      <c r="G133" s="447" cm="1">
        <f t="array" aca="1" ref="G133" ca="1">IF(Z133&lt;&gt;"",IF(COUNTIFS(Z$11:Z133,Z133,W$11:W133,W133)=1,MAX(G$11:G132)+1,INDEX(G$11:G132,MATCH(Z133&amp;W133,Z$11:Z132&amp;W$11:W133,0),1)),0)</f>
        <v>0</v>
      </c>
      <c r="H133" s="447">
        <f t="shared" ca="1" si="204"/>
        <v>0</v>
      </c>
      <c r="I133" s="447">
        <f ca="1">IF(T133="",0,IF(COUNTIF(T$11:T133,T133)=1,1,0))</f>
        <v>0</v>
      </c>
      <c r="J133" s="447">
        <f ca="1">IF(U133="",0,IF(COUNTIF(U$11:U133,U133)=1,1,0))</f>
        <v>0</v>
      </c>
      <c r="K133" s="447">
        <f ca="1">IF(S133="",0,IF(COUNTIF(S$11:S133,S133)=1,1,0))</f>
        <v>0</v>
      </c>
      <c r="L133" s="446">
        <f ca="1">IF(Z133="",0,IF(COUNTIF(Z$11:Z133,Z133)=1,1,0))</f>
        <v>0</v>
      </c>
      <c r="M133" s="767">
        <f ca="1">IF($W133=2,IF(COUNTIFS($W$11:$W133,2,$Z$11:$Z133,$Z133)=1,1,0),0)</f>
        <v>0</v>
      </c>
      <c r="N133" s="767">
        <f ca="1">IF($W133=1,IF(COUNTIFS($W$11:$W133,2,$Z$11:$Z133,$Z133)=1,1,0),0)</f>
        <v>0</v>
      </c>
      <c r="O133" s="446">
        <f ca="1">IF(H133=0,0,IF(COUNTIF(Z$11:Z133,Z133)=1,1,0))</f>
        <v>0</v>
      </c>
      <c r="P133" s="448" t="str">
        <f t="shared" ca="1" si="205"/>
        <v>石川県</v>
      </c>
      <c r="Q133" s="89">
        <f t="shared" ca="1" si="206"/>
        <v>123</v>
      </c>
      <c r="R133" s="170" t="s">
        <v>459</v>
      </c>
      <c r="S133" s="357" t="str">
        <f t="shared" ca="1" si="207"/>
        <v/>
      </c>
      <c r="T133" s="357" t="str">
        <f t="shared" ca="1" si="208"/>
        <v/>
      </c>
      <c r="U133" s="58" t="str">
        <f t="shared" ca="1" si="209"/>
        <v/>
      </c>
      <c r="V133" s="58" t="str">
        <f t="shared" ca="1" si="210"/>
        <v/>
      </c>
      <c r="W133" s="920" t="str">
        <f t="shared" ca="1" si="211"/>
        <v/>
      </c>
      <c r="X133" s="369">
        <f ca="1">IFERROR(VLOOKUP(W133,'（様式１号）３整理番号表'!$B$4:$H$5,2,FALSE),0)</f>
        <v>0</v>
      </c>
      <c r="Y133" s="768" t="str" cm="1">
        <f t="array" aca="1" ref="Y133" ca="1">IF(AND(D133=0,F133=0),"",IF(COUNTIF(D$11:D133,D133)=1,1,IF(COUNTIFS(D$11:D133,D133,F$11:F133,F133)=1,INDEX((D$11:D133,F$11:F133,Y$11:Y133),MATCH(_xlfn.MAXIFS(F$11:F132,D$11:D132,D133),$F$11:F133,0),1,3)+1,INDEX((D$11:D133,F$11:F133,Y$11:Y133),MATCH(D133&amp;F133,D$11:D133&amp;F$11:F133,0),1,3))))</f>
        <v/>
      </c>
      <c r="Z133" s="40" t="str">
        <f t="shared" ca="1" si="212"/>
        <v/>
      </c>
      <c r="AA133" s="924" t="str">
        <f t="shared" ca="1" si="213"/>
        <v/>
      </c>
      <c r="AB133" s="93">
        <f ca="1">IFERROR(VLOOKUP(AA133,'（様式１号）３整理番号表'!$B$10:$H$16,2,FALSE),0)</f>
        <v>0</v>
      </c>
      <c r="AC133" s="924" t="str">
        <f t="shared" ca="1" si="214"/>
        <v/>
      </c>
      <c r="AD133" s="924" t="str">
        <f t="shared" ca="1" si="215"/>
        <v/>
      </c>
      <c r="AE133" s="93">
        <f ca="1">IFERROR(VLOOKUP(AD133,'（様式１号）３整理番号表'!$B$21:$H$22,2,FALSE),0)</f>
        <v>0</v>
      </c>
      <c r="AF133" s="924" t="str">
        <f t="shared" ca="1" si="216"/>
        <v/>
      </c>
      <c r="AG133" s="93">
        <f ca="1">IFERROR(VLOOKUP(AF133,'（様式１号）３整理番号表'!$B$26:$H$31,2,FALSE),0)</f>
        <v>0</v>
      </c>
      <c r="AH133" s="924" t="str">
        <f t="shared" ca="1" si="217"/>
        <v/>
      </c>
      <c r="AI133" s="93">
        <f ca="1">IFERROR(VLOOKUP(AH133,'（様式１号）３整理番号表'!$J$5:$N$59,2,FALSE),0)</f>
        <v>0</v>
      </c>
      <c r="AJ133" s="77" t="str">
        <f t="shared" ca="1" si="218"/>
        <v/>
      </c>
      <c r="AK133" s="93">
        <f ca="1">IFERROR(VLOOKUP(AJ133,'（様式１号）３整理番号表'!$P$5:$R$29,2,FALSE),0)</f>
        <v>0</v>
      </c>
      <c r="AL133" s="921" t="str">
        <f t="shared" ca="1" si="219"/>
        <v/>
      </c>
      <c r="AM133" s="921" t="str">
        <f t="shared" ca="1" si="220"/>
        <v/>
      </c>
      <c r="AN133" s="921"/>
      <c r="AO133" s="77" t="str">
        <f t="shared" ca="1" si="221"/>
        <v/>
      </c>
      <c r="AP133" s="93">
        <f ca="1">IFERROR(VLOOKUP(AO133,'（様式１号）３整理番号表'!$P$5:$R$29,2,FALSE),0)</f>
        <v>0</v>
      </c>
      <c r="AQ133" s="924" t="str">
        <f t="shared" ca="1" si="222"/>
        <v/>
      </c>
      <c r="AR133" s="93">
        <f t="shared" ca="1" si="223"/>
        <v>0</v>
      </c>
      <c r="AS133" s="924" t="str">
        <f t="shared" ca="1" si="224"/>
        <v/>
      </c>
      <c r="AT133" s="40" t="str">
        <f t="shared" ca="1" si="225"/>
        <v/>
      </c>
      <c r="AU133" s="93" t="str">
        <f t="shared" ca="1" si="226"/>
        <v/>
      </c>
      <c r="AV133" s="923" t="str">
        <f t="shared" ca="1" si="227"/>
        <v/>
      </c>
      <c r="AW133" s="926" t="str">
        <f t="shared" ca="1" si="228"/>
        <v/>
      </c>
      <c r="AX133" s="925" t="str">
        <f t="shared" ca="1" si="229"/>
        <v/>
      </c>
      <c r="AY133" s="925" t="str">
        <f t="shared" ca="1" si="229"/>
        <v/>
      </c>
      <c r="AZ133" s="925" t="str">
        <f t="shared" ca="1" si="229"/>
        <v/>
      </c>
      <c r="BA133" s="925" t="str">
        <f t="shared" ca="1" si="229"/>
        <v/>
      </c>
      <c r="BB133" s="925" t="str">
        <f t="shared" ca="1" si="230"/>
        <v/>
      </c>
      <c r="BC133" s="925" t="str">
        <f t="shared" ca="1" si="231"/>
        <v/>
      </c>
      <c r="BD133" s="925" t="str">
        <f t="shared" ca="1" si="231"/>
        <v/>
      </c>
      <c r="BE133" s="925" t="str">
        <f t="shared" ca="1" si="231"/>
        <v/>
      </c>
      <c r="BF133" s="77" t="str">
        <f t="shared" ca="1" si="232"/>
        <v/>
      </c>
      <c r="BG133" s="924" t="str">
        <f t="shared" ca="1" si="233"/>
        <v/>
      </c>
      <c r="BH133" s="94">
        <f ca="1">IF(BF133&lt;&gt;"",INDEX('（様式１号）３整理番号表'!$AB$7:$AQ$12,MATCH(BF133,'（様式１号）３整理番号表'!$AA$7:$AA$12,0),MATCH(BG133,'（様式１号）３整理番号表'!$AB$6:$AQ$6,0)),0)</f>
        <v>0</v>
      </c>
      <c r="BI133" s="921" t="str">
        <f t="shared" ca="1" si="234"/>
        <v/>
      </c>
      <c r="BJ133" s="922" t="str">
        <f t="shared" ca="1" si="235"/>
        <v/>
      </c>
      <c r="BK133" s="926" t="str">
        <f t="shared" ca="1" si="236"/>
        <v/>
      </c>
      <c r="BL133" s="922" t="str">
        <f t="shared" ca="1" si="237"/>
        <v/>
      </c>
      <c r="BM133" s="79" t="str">
        <f t="shared" ca="1" si="238"/>
        <v/>
      </c>
      <c r="BN133" s="82" t="str">
        <f t="shared" ca="1" si="239"/>
        <v/>
      </c>
      <c r="BO133" s="83" t="str">
        <f t="shared" ca="1" si="240"/>
        <v/>
      </c>
      <c r="BP133" s="84" t="str">
        <f t="shared" ca="1" si="241"/>
        <v/>
      </c>
      <c r="BQ133" s="82" t="str">
        <f t="shared" ca="1" si="242"/>
        <v/>
      </c>
      <c r="BR133" s="97" t="str">
        <f t="shared" ca="1" si="243"/>
        <v/>
      </c>
      <c r="BS133" s="95" t="str">
        <f t="shared" ca="1" si="244"/>
        <v/>
      </c>
      <c r="BT133" s="184" t="str">
        <f t="shared" ca="1" si="245"/>
        <v/>
      </c>
      <c r="BU133" s="611" t="str">
        <f t="shared" ca="1" si="246"/>
        <v/>
      </c>
      <c r="BV133" s="77" t="str">
        <f t="shared" ca="1" si="247"/>
        <v/>
      </c>
      <c r="BW133" s="85" t="str">
        <f t="shared" ca="1" si="248"/>
        <v/>
      </c>
      <c r="BX133" s="86" t="str">
        <f t="shared" ca="1" si="249"/>
        <v/>
      </c>
      <c r="BY133" s="231">
        <f ca="1">IF('ポイント要件確認等（個別表）'!AD133=1,ROUNDDOWN('ポイント要件確認等（個別表）'!AV133,-3),IF('ポイント要件確認等（個別表）'!AD133=2,ROUNDDOWN('ポイント要件確認等（個別表）'!BH133,-3),IF('ポイント要件確認等（個別表）'!AD133=3,ROUNDDOWN('ポイント要件確認等（個別表）'!BT133,-3),0)))</f>
        <v>0</v>
      </c>
      <c r="BZ133" s="86" t="str">
        <f t="shared" ca="1" si="250"/>
        <v/>
      </c>
      <c r="CA133" s="232" t="str">
        <f t="shared" ca="1" si="251"/>
        <v/>
      </c>
      <c r="CB133" s="232">
        <f t="shared" ca="1" si="252"/>
        <v>0</v>
      </c>
      <c r="CC133" s="86" t="str">
        <f t="shared" ca="1" si="253"/>
        <v/>
      </c>
      <c r="CD133" s="86" t="str">
        <f t="shared" ca="1" si="254"/>
        <v/>
      </c>
      <c r="CE133" s="609"/>
      <c r="CF133" s="86" t="str">
        <f t="shared" ca="1" si="255"/>
        <v/>
      </c>
      <c r="CG133" s="185" t="str">
        <f t="shared" ca="1" si="256"/>
        <v/>
      </c>
      <c r="CH133" s="246" t="str">
        <f t="shared" ca="1" si="257"/>
        <v>含税額</v>
      </c>
      <c r="CI133" s="247" t="str">
        <f t="shared" ca="1" si="258"/>
        <v/>
      </c>
      <c r="CJ133" s="87" t="str">
        <f ca="1">IFERROR(IF(INDIRECT("'("&amp;'２個別表'!EO133&amp;")'!AR"&amp;84+EP133)&lt;&gt;1,"",1),"")</f>
        <v/>
      </c>
      <c r="CK133" s="244" t="str">
        <f t="shared" ca="1" si="259"/>
        <v/>
      </c>
      <c r="CL133" s="235" t="str">
        <f t="shared" ca="1" si="260"/>
        <v/>
      </c>
      <c r="CM133" s="239" t="str">
        <f t="shared" ca="1" si="261"/>
        <v/>
      </c>
      <c r="CN133" s="77" t="str">
        <f t="shared" ca="1" si="262"/>
        <v/>
      </c>
      <c r="CO133" s="93" t="str">
        <f ca="1">IFERROR(VLOOKUP(CN133,'（様式１号）３整理番号表'!$T$5:$V$15,2,FALSE),"")</f>
        <v/>
      </c>
      <c r="CP133" s="924" t="str">
        <f t="shared" ca="1" si="263"/>
        <v/>
      </c>
      <c r="CQ133" s="93" t="str">
        <f ca="1">IFERROR(VLOOKUP(CP133,'（様式１号）３整理番号表'!$T$19:$V$24,2,FALSE),"")</f>
        <v/>
      </c>
      <c r="CR133" s="924" t="str">
        <f ca="1">IFERROR(IF(INDIRECT("'("&amp;'２個別表'!EO133&amp;")'!AV"&amp;84+EP133)&lt;&gt;1,"",1),"")</f>
        <v/>
      </c>
      <c r="CS133" s="232">
        <f t="shared" ca="1" si="264"/>
        <v>0</v>
      </c>
      <c r="CT133" s="248">
        <f t="shared" ca="1" si="265"/>
        <v>0</v>
      </c>
      <c r="CU133" s="376" t="str">
        <f ca="1">IF(ER133="補強",IF(COUNTIFS($Z$11:Z133,Z133,$W$11:W133,1)=1,"１①",""),IF(COUNTIFS($Z$11:Z133,Z133,$W$11:W133,2)=1,"２①",""))</f>
        <v/>
      </c>
      <c r="CV133" s="57" t="str">
        <f t="shared" ca="1" si="266"/>
        <v/>
      </c>
      <c r="CW133" s="927" t="str">
        <f t="shared" ca="1" si="267"/>
        <v/>
      </c>
      <c r="CX133" s="256" t="str">
        <f t="shared" ca="1" si="268"/>
        <v/>
      </c>
      <c r="CY133" s="256" t="str">
        <f t="shared" ca="1" si="269"/>
        <v/>
      </c>
      <c r="CZ133" s="256" t="str">
        <f t="shared" ca="1" si="270"/>
        <v/>
      </c>
      <c r="DA133" s="256" t="str">
        <f t="shared" ca="1" si="271"/>
        <v/>
      </c>
      <c r="DB133" s="316" t="str">
        <f ca="1">IFERROR(VLOOKUP($CU133,'（様式１号）３整理番号表'!$Z$19:$AB$32,3,FALSE),"")</f>
        <v/>
      </c>
      <c r="DC133" s="259" t="str">
        <f t="shared" ca="1" si="272"/>
        <v>-</v>
      </c>
      <c r="DD133" s="618" t="str">
        <f t="shared" ca="1" si="273"/>
        <v/>
      </c>
      <c r="DE133" s="321" t="str">
        <f ca="1">IF(AND(AO133=18,AS133=1),IF(COUNTIFS($Y$11:Y133,Y133,$AS$11:AS133,1)=1,"２②",""),IF($CU133="１①",INDEX(INDIRECT("'("&amp;$EO133&amp;")'!AR116:BB116"),1,MATCH(INDIRECT("'("&amp;$EO133&amp;")'!C118"),INDIRECT("'("&amp;$EO133&amp;")'!AR119:BB119"),0)),""))</f>
        <v/>
      </c>
      <c r="DF133" s="324" t="str">
        <f t="shared" ca="1" si="274"/>
        <v/>
      </c>
      <c r="DG133" s="313" t="str">
        <f t="shared" ca="1" si="275"/>
        <v/>
      </c>
      <c r="DH133" s="313" t="str">
        <f t="shared" ca="1" si="276"/>
        <v/>
      </c>
      <c r="DI133" s="313" t="str">
        <f t="shared" ca="1" si="277"/>
        <v/>
      </c>
      <c r="DJ133" s="313" t="str">
        <f t="shared" ca="1" si="278"/>
        <v/>
      </c>
      <c r="DK133" s="328" t="str">
        <f t="shared" ca="1" si="279"/>
        <v/>
      </c>
      <c r="DL133" s="334" t="str">
        <f t="shared" ca="1" si="280"/>
        <v/>
      </c>
      <c r="DM133" s="915" t="str">
        <f t="shared" ca="1" si="281"/>
        <v/>
      </c>
      <c r="DN133" s="15"/>
      <c r="DO133" s="324"/>
      <c r="DP133" s="16"/>
      <c r="DQ133" s="16"/>
      <c r="DR133" s="16"/>
      <c r="DS133" s="16"/>
      <c r="DT133" s="318" t="str">
        <f>IFERROR(VLOOKUP($DN133,'（様式１号）３整理番号表'!$Z$19:$AB$32,3,FALSE),"")</f>
        <v/>
      </c>
      <c r="DU133" s="259" t="str">
        <f t="shared" si="282"/>
        <v/>
      </c>
      <c r="DV133" s="14"/>
      <c r="DW133" s="17" t="str">
        <f t="shared" ca="1" si="283"/>
        <v/>
      </c>
      <c r="DX133" s="88" t="str">
        <f t="shared" ca="1" si="301"/>
        <v/>
      </c>
      <c r="DZ133" s="339">
        <f t="shared" ca="1" si="305"/>
        <v>0</v>
      </c>
      <c r="EA133" s="339">
        <f t="shared" ca="1" si="305"/>
        <v>0</v>
      </c>
      <c r="EB133" s="339">
        <f t="shared" ca="1" si="305"/>
        <v>0</v>
      </c>
      <c r="EC133" s="339">
        <f t="shared" ref="EC133:EM133" ca="1" si="306">COUNTIF($CJ133:$DV133,EC$8)</f>
        <v>0</v>
      </c>
      <c r="ED133" s="339">
        <f t="shared" ca="1" si="306"/>
        <v>0</v>
      </c>
      <c r="EE133" s="339">
        <f t="shared" ca="1" si="306"/>
        <v>0</v>
      </c>
      <c r="EF133" s="339">
        <f t="shared" ca="1" si="306"/>
        <v>0</v>
      </c>
      <c r="EG133" s="339">
        <f t="shared" ca="1" si="306"/>
        <v>0</v>
      </c>
      <c r="EH133" s="339">
        <f t="shared" ca="1" si="306"/>
        <v>0</v>
      </c>
      <c r="EI133" s="339">
        <f t="shared" ca="1" si="306"/>
        <v>0</v>
      </c>
      <c r="EJ133" s="339">
        <f t="shared" ca="1" si="306"/>
        <v>0</v>
      </c>
      <c r="EK133" s="339">
        <f t="shared" ca="1" si="306"/>
        <v>0</v>
      </c>
      <c r="EL133" s="339">
        <f t="shared" ca="1" si="306"/>
        <v>0</v>
      </c>
      <c r="EM133" s="339">
        <f t="shared" ca="1" si="306"/>
        <v>0</v>
      </c>
      <c r="EO133" s="919" t="str">
        <f t="shared" ca="1" si="189"/>
        <v/>
      </c>
      <c r="EP133" s="919" t="str">
        <f t="shared" ca="1" si="285"/>
        <v/>
      </c>
      <c r="EQ133" s="919" t="str">
        <f t="shared" ca="1" si="286"/>
        <v/>
      </c>
      <c r="ER133" s="919" t="str">
        <f t="shared" ca="1" si="287"/>
        <v/>
      </c>
      <c r="ES133" s="919" t="str">
        <f ca="1">IFERROR(INDEX('郵便番号（石川県）'!$A$3:$F$2574,MATCH(INDIRECT("'("&amp;EO133&amp;")'!E7"),'郵便番号（石川県）'!$A$3:$A$2574,0),6),"")</f>
        <v/>
      </c>
      <c r="ET133" s="919" t="str">
        <f ca="1">IFERROR(INDEX('郵便番号（石川県）'!$A$3:$F$2574,MATCH(INDIRECT("'("&amp;$EO133&amp;")'!E7"),'郵便番号（石川県）'!$A$3:$A$2574,0),5),"")</f>
        <v/>
      </c>
      <c r="EU133" s="919" t="str">
        <f t="shared" ca="1" si="288"/>
        <v/>
      </c>
      <c r="EV133" s="919" t="str">
        <f t="shared" ca="1" si="289"/>
        <v/>
      </c>
      <c r="EW133" s="919" t="str">
        <f t="shared" ca="1" si="290"/>
        <v/>
      </c>
      <c r="EX133" s="919" t="str">
        <f t="shared" ca="1" si="291"/>
        <v/>
      </c>
      <c r="EY133" s="919" t="str">
        <f t="shared" ca="1" si="292"/>
        <v/>
      </c>
      <c r="EZ133" s="919" t="str">
        <f t="shared" ca="1" si="293"/>
        <v/>
      </c>
      <c r="FA133" s="919" t="str">
        <f t="shared" ca="1" si="294"/>
        <v/>
      </c>
      <c r="FB133" s="919" t="str">
        <f t="shared" ca="1" si="295"/>
        <v/>
      </c>
      <c r="FC133" s="919" t="str">
        <f t="shared" ca="1" si="296"/>
        <v/>
      </c>
      <c r="FD133" s="627" t="str">
        <f t="shared" ca="1" si="297"/>
        <v/>
      </c>
      <c r="FE133" s="630">
        <v>123</v>
      </c>
      <c r="FF133" s="299" t="str">
        <f t="shared" ca="1" si="298"/>
        <v/>
      </c>
      <c r="FG133" s="993" t="str">
        <f t="shared" ca="1" si="299"/>
        <v/>
      </c>
      <c r="FH133" s="919" t="str">
        <f t="shared" ca="1" si="300"/>
        <v/>
      </c>
      <c r="FI133" s="299">
        <f ca="1">COUNTIF($FH$11:FH133,"■")</f>
        <v>0</v>
      </c>
    </row>
    <row r="134" spans="1:165" ht="34.5" customHeight="1">
      <c r="A134" s="445">
        <f t="shared" ca="1" si="203"/>
        <v>0</v>
      </c>
      <c r="B134" s="446">
        <f>IF(R134&lt;&gt;"",IF(COUNTIF(R$11:R134,R134)=1,MAX(B$11:B133)+1,INDEX(B$11:B133,MATCH(R134,R$11:R133,0),1)),0)</f>
        <v>1</v>
      </c>
      <c r="C134" s="446">
        <f ca="1">IF(T134&lt;&gt;"",IF(COUNTIF(T$11:T134,T134)=1,MAX(C$11:C133)+1,INDEX(C$11:C133,MATCH(T134,T$11:T133,0),1)),0)</f>
        <v>0</v>
      </c>
      <c r="D134" s="446">
        <f ca="1">IF(U134&lt;&gt;"",IF(COUNTIF(U$11:U134,U134)=1,MAX(D$11:D133)+1,INDEX(D$11:D133,MATCH(U134,U$11:U133,0),1)),0)</f>
        <v>0</v>
      </c>
      <c r="E134" s="446">
        <f ca="1">IF(S134&lt;&gt;"",IF(COUNTIF(S$11:S134,S134)=1,MAX(E$11:E133)+1,INDEX(E$11:E133,MATCH(S134,S$11:S133,0),1)),0)</f>
        <v>0</v>
      </c>
      <c r="F134" s="446">
        <f ca="1">IF(Z134&lt;&gt;"",IF(COUNTIF(Z$11:Z134,Z134)=1,MAX(F$11:F133)+1,INDEX(F$11:F133,MATCH(Z134,Z$11:Z133,0),1)),0)</f>
        <v>0</v>
      </c>
      <c r="G134" s="447" cm="1">
        <f t="array" aca="1" ref="G134" ca="1">IF(Z134&lt;&gt;"",IF(COUNTIFS(Z$11:Z134,Z134,W$11:W134,W134)=1,MAX(G$11:G133)+1,INDEX(G$11:G133,MATCH(Z134&amp;W134,Z$11:Z133&amp;W$11:W134,0),1)),0)</f>
        <v>0</v>
      </c>
      <c r="H134" s="447">
        <f t="shared" ca="1" si="204"/>
        <v>0</v>
      </c>
      <c r="I134" s="447">
        <f ca="1">IF(T134="",0,IF(COUNTIF(T$11:T134,T134)=1,1,0))</f>
        <v>0</v>
      </c>
      <c r="J134" s="447">
        <f ca="1">IF(U134="",0,IF(COUNTIF(U$11:U134,U134)=1,1,0))</f>
        <v>0</v>
      </c>
      <c r="K134" s="447">
        <f ca="1">IF(S134="",0,IF(COUNTIF(S$11:S134,S134)=1,1,0))</f>
        <v>0</v>
      </c>
      <c r="L134" s="446">
        <f ca="1">IF(Z134="",0,IF(COUNTIF(Z$11:Z134,Z134)=1,1,0))</f>
        <v>0</v>
      </c>
      <c r="M134" s="767">
        <f ca="1">IF($W134=2,IF(COUNTIFS($W$11:$W134,2,$Z$11:$Z134,$Z134)=1,1,0),0)</f>
        <v>0</v>
      </c>
      <c r="N134" s="767">
        <f ca="1">IF($W134=1,IF(COUNTIFS($W$11:$W134,2,$Z$11:$Z134,$Z134)=1,1,0),0)</f>
        <v>0</v>
      </c>
      <c r="O134" s="446">
        <f ca="1">IF(H134=0,0,IF(COUNTIF(Z$11:Z134,Z134)=1,1,0))</f>
        <v>0</v>
      </c>
      <c r="P134" s="448" t="str">
        <f t="shared" ca="1" si="205"/>
        <v>石川県</v>
      </c>
      <c r="Q134" s="89">
        <f t="shared" ca="1" si="206"/>
        <v>124</v>
      </c>
      <c r="R134" s="170" t="s">
        <v>459</v>
      </c>
      <c r="S134" s="357" t="str">
        <f t="shared" ca="1" si="207"/>
        <v/>
      </c>
      <c r="T134" s="357" t="str">
        <f t="shared" ca="1" si="208"/>
        <v/>
      </c>
      <c r="U134" s="58" t="str">
        <f t="shared" ca="1" si="209"/>
        <v/>
      </c>
      <c r="V134" s="58" t="str">
        <f t="shared" ca="1" si="210"/>
        <v/>
      </c>
      <c r="W134" s="920" t="str">
        <f t="shared" ca="1" si="211"/>
        <v/>
      </c>
      <c r="X134" s="369">
        <f ca="1">IFERROR(VLOOKUP(W134,'（様式１号）３整理番号表'!$B$4:$H$5,2,FALSE),0)</f>
        <v>0</v>
      </c>
      <c r="Y134" s="768" t="str" cm="1">
        <f t="array" aca="1" ref="Y134" ca="1">IF(AND(D134=0,F134=0),"",IF(COUNTIF(D$11:D134,D134)=1,1,IF(COUNTIFS(D$11:D134,D134,F$11:F134,F134)=1,INDEX((D$11:D134,F$11:F134,Y$11:Y134),MATCH(_xlfn.MAXIFS(F$11:F133,D$11:D133,D134),$F$11:F134,0),1,3)+1,INDEX((D$11:D134,F$11:F134,Y$11:Y134),MATCH(D134&amp;F134,D$11:D134&amp;F$11:F134,0),1,3))))</f>
        <v/>
      </c>
      <c r="Z134" s="40" t="str">
        <f t="shared" ca="1" si="212"/>
        <v/>
      </c>
      <c r="AA134" s="924" t="str">
        <f t="shared" ca="1" si="213"/>
        <v/>
      </c>
      <c r="AB134" s="93">
        <f ca="1">IFERROR(VLOOKUP(AA134,'（様式１号）３整理番号表'!$B$10:$H$16,2,FALSE),0)</f>
        <v>0</v>
      </c>
      <c r="AC134" s="924" t="str">
        <f t="shared" ca="1" si="214"/>
        <v/>
      </c>
      <c r="AD134" s="924" t="str">
        <f t="shared" ca="1" si="215"/>
        <v/>
      </c>
      <c r="AE134" s="93">
        <f ca="1">IFERROR(VLOOKUP(AD134,'（様式１号）３整理番号表'!$B$21:$H$22,2,FALSE),0)</f>
        <v>0</v>
      </c>
      <c r="AF134" s="924" t="str">
        <f t="shared" ca="1" si="216"/>
        <v/>
      </c>
      <c r="AG134" s="93">
        <f ca="1">IFERROR(VLOOKUP(AF134,'（様式１号）３整理番号表'!$B$26:$H$31,2,FALSE),0)</f>
        <v>0</v>
      </c>
      <c r="AH134" s="924" t="str">
        <f t="shared" ca="1" si="217"/>
        <v/>
      </c>
      <c r="AI134" s="93">
        <f ca="1">IFERROR(VLOOKUP(AH134,'（様式１号）３整理番号表'!$J$5:$N$59,2,FALSE),0)</f>
        <v>0</v>
      </c>
      <c r="AJ134" s="77" t="str">
        <f t="shared" ca="1" si="218"/>
        <v/>
      </c>
      <c r="AK134" s="93">
        <f ca="1">IFERROR(VLOOKUP(AJ134,'（様式１号）３整理番号表'!$P$5:$R$29,2,FALSE),0)</f>
        <v>0</v>
      </c>
      <c r="AL134" s="921" t="str">
        <f t="shared" ca="1" si="219"/>
        <v/>
      </c>
      <c r="AM134" s="921" t="str">
        <f t="shared" ca="1" si="220"/>
        <v/>
      </c>
      <c r="AN134" s="921"/>
      <c r="AO134" s="77" t="str">
        <f t="shared" ca="1" si="221"/>
        <v/>
      </c>
      <c r="AP134" s="93">
        <f ca="1">IFERROR(VLOOKUP(AO134,'（様式１号）３整理番号表'!$P$5:$R$29,2,FALSE),0)</f>
        <v>0</v>
      </c>
      <c r="AQ134" s="924" t="str">
        <f t="shared" ca="1" si="222"/>
        <v/>
      </c>
      <c r="AR134" s="93">
        <f t="shared" ca="1" si="223"/>
        <v>0</v>
      </c>
      <c r="AS134" s="924" t="str">
        <f t="shared" ca="1" si="224"/>
        <v/>
      </c>
      <c r="AT134" s="40" t="str">
        <f t="shared" ca="1" si="225"/>
        <v/>
      </c>
      <c r="AU134" s="93" t="str">
        <f t="shared" ca="1" si="226"/>
        <v/>
      </c>
      <c r="AV134" s="923" t="str">
        <f t="shared" ca="1" si="227"/>
        <v/>
      </c>
      <c r="AW134" s="926" t="str">
        <f t="shared" ca="1" si="228"/>
        <v/>
      </c>
      <c r="AX134" s="925" t="str">
        <f t="shared" ca="1" si="229"/>
        <v/>
      </c>
      <c r="AY134" s="925" t="str">
        <f t="shared" ca="1" si="229"/>
        <v/>
      </c>
      <c r="AZ134" s="925" t="str">
        <f t="shared" ca="1" si="229"/>
        <v/>
      </c>
      <c r="BA134" s="925" t="str">
        <f t="shared" ca="1" si="229"/>
        <v/>
      </c>
      <c r="BB134" s="925" t="str">
        <f t="shared" ca="1" si="230"/>
        <v/>
      </c>
      <c r="BC134" s="925" t="str">
        <f t="shared" ca="1" si="231"/>
        <v/>
      </c>
      <c r="BD134" s="925" t="str">
        <f t="shared" ca="1" si="231"/>
        <v/>
      </c>
      <c r="BE134" s="925" t="str">
        <f t="shared" ca="1" si="231"/>
        <v/>
      </c>
      <c r="BF134" s="77" t="str">
        <f t="shared" ca="1" si="232"/>
        <v/>
      </c>
      <c r="BG134" s="924" t="str">
        <f t="shared" ca="1" si="233"/>
        <v/>
      </c>
      <c r="BH134" s="94">
        <f ca="1">IF(BF134&lt;&gt;"",INDEX('（様式１号）３整理番号表'!$AB$7:$AQ$12,MATCH(BF134,'（様式１号）３整理番号表'!$AA$7:$AA$12,0),MATCH(BG134,'（様式１号）３整理番号表'!$AB$6:$AQ$6,0)),0)</f>
        <v>0</v>
      </c>
      <c r="BI134" s="921" t="str">
        <f t="shared" ca="1" si="234"/>
        <v/>
      </c>
      <c r="BJ134" s="922" t="str">
        <f t="shared" ca="1" si="235"/>
        <v/>
      </c>
      <c r="BK134" s="926" t="str">
        <f t="shared" ca="1" si="236"/>
        <v/>
      </c>
      <c r="BL134" s="922" t="str">
        <f t="shared" ca="1" si="237"/>
        <v/>
      </c>
      <c r="BM134" s="79" t="str">
        <f t="shared" ca="1" si="238"/>
        <v/>
      </c>
      <c r="BN134" s="82" t="str">
        <f t="shared" ca="1" si="239"/>
        <v/>
      </c>
      <c r="BO134" s="83" t="str">
        <f t="shared" ca="1" si="240"/>
        <v/>
      </c>
      <c r="BP134" s="84" t="str">
        <f t="shared" ca="1" si="241"/>
        <v/>
      </c>
      <c r="BQ134" s="82" t="str">
        <f t="shared" ca="1" si="242"/>
        <v/>
      </c>
      <c r="BR134" s="97" t="str">
        <f t="shared" ca="1" si="243"/>
        <v/>
      </c>
      <c r="BS134" s="95" t="str">
        <f t="shared" ca="1" si="244"/>
        <v/>
      </c>
      <c r="BT134" s="184" t="str">
        <f t="shared" ca="1" si="245"/>
        <v/>
      </c>
      <c r="BU134" s="611" t="str">
        <f t="shared" ca="1" si="246"/>
        <v/>
      </c>
      <c r="BV134" s="77" t="str">
        <f t="shared" ca="1" si="247"/>
        <v/>
      </c>
      <c r="BW134" s="85" t="str">
        <f t="shared" ca="1" si="248"/>
        <v/>
      </c>
      <c r="BX134" s="86" t="str">
        <f t="shared" ca="1" si="249"/>
        <v/>
      </c>
      <c r="BY134" s="231">
        <f ca="1">IF('ポイント要件確認等（個別表）'!AD134=1,ROUNDDOWN('ポイント要件確認等（個別表）'!AV134,-3),IF('ポイント要件確認等（個別表）'!AD134=2,ROUNDDOWN('ポイント要件確認等（個別表）'!BH134,-3),IF('ポイント要件確認等（個別表）'!AD134=3,ROUNDDOWN('ポイント要件確認等（個別表）'!BT134,-3),0)))</f>
        <v>0</v>
      </c>
      <c r="BZ134" s="86" t="str">
        <f t="shared" ca="1" si="250"/>
        <v/>
      </c>
      <c r="CA134" s="232" t="str">
        <f t="shared" ca="1" si="251"/>
        <v/>
      </c>
      <c r="CB134" s="232">
        <f t="shared" ca="1" si="252"/>
        <v>0</v>
      </c>
      <c r="CC134" s="86" t="str">
        <f t="shared" ca="1" si="253"/>
        <v/>
      </c>
      <c r="CD134" s="86" t="str">
        <f t="shared" ca="1" si="254"/>
        <v/>
      </c>
      <c r="CE134" s="609"/>
      <c r="CF134" s="86" t="str">
        <f t="shared" ca="1" si="255"/>
        <v/>
      </c>
      <c r="CG134" s="185" t="str">
        <f t="shared" ca="1" si="256"/>
        <v/>
      </c>
      <c r="CH134" s="246" t="str">
        <f t="shared" ca="1" si="257"/>
        <v>含税額</v>
      </c>
      <c r="CI134" s="247" t="str">
        <f t="shared" ca="1" si="258"/>
        <v/>
      </c>
      <c r="CJ134" s="87" t="str">
        <f ca="1">IFERROR(IF(INDIRECT("'("&amp;'２個別表'!EO134&amp;")'!AR"&amp;84+EP134)&lt;&gt;1,"",1),"")</f>
        <v/>
      </c>
      <c r="CK134" s="244" t="str">
        <f t="shared" ca="1" si="259"/>
        <v/>
      </c>
      <c r="CL134" s="235" t="str">
        <f t="shared" ca="1" si="260"/>
        <v/>
      </c>
      <c r="CM134" s="239" t="str">
        <f t="shared" ca="1" si="261"/>
        <v/>
      </c>
      <c r="CN134" s="77" t="str">
        <f t="shared" ca="1" si="262"/>
        <v/>
      </c>
      <c r="CO134" s="93" t="str">
        <f ca="1">IFERROR(VLOOKUP(CN134,'（様式１号）３整理番号表'!$T$5:$V$15,2,FALSE),"")</f>
        <v/>
      </c>
      <c r="CP134" s="924" t="str">
        <f t="shared" ca="1" si="263"/>
        <v/>
      </c>
      <c r="CQ134" s="93" t="str">
        <f ca="1">IFERROR(VLOOKUP(CP134,'（様式１号）３整理番号表'!$T$19:$V$24,2,FALSE),"")</f>
        <v/>
      </c>
      <c r="CR134" s="924" t="str">
        <f ca="1">IFERROR(IF(INDIRECT("'("&amp;'２個別表'!EO134&amp;")'!AV"&amp;84+EP134)&lt;&gt;1,"",1),"")</f>
        <v/>
      </c>
      <c r="CS134" s="232">
        <f t="shared" ca="1" si="264"/>
        <v>0</v>
      </c>
      <c r="CT134" s="248">
        <f t="shared" ca="1" si="265"/>
        <v>0</v>
      </c>
      <c r="CU134" s="376" t="str">
        <f ca="1">IF(ER134="補強",IF(COUNTIFS($Z$11:Z134,Z134,$W$11:W134,1)=1,"１①",""),IF(COUNTIFS($Z$11:Z134,Z134,$W$11:W134,2)=1,"２①",""))</f>
        <v/>
      </c>
      <c r="CV134" s="57" t="str">
        <f t="shared" ca="1" si="266"/>
        <v/>
      </c>
      <c r="CW134" s="927" t="str">
        <f t="shared" ca="1" si="267"/>
        <v/>
      </c>
      <c r="CX134" s="256" t="str">
        <f t="shared" ca="1" si="268"/>
        <v/>
      </c>
      <c r="CY134" s="256" t="str">
        <f t="shared" ca="1" si="269"/>
        <v/>
      </c>
      <c r="CZ134" s="256" t="str">
        <f t="shared" ca="1" si="270"/>
        <v/>
      </c>
      <c r="DA134" s="256" t="str">
        <f t="shared" ca="1" si="271"/>
        <v/>
      </c>
      <c r="DB134" s="316" t="str">
        <f ca="1">IFERROR(VLOOKUP($CU134,'（様式１号）３整理番号表'!$Z$19:$AB$32,3,FALSE),"")</f>
        <v/>
      </c>
      <c r="DC134" s="259" t="str">
        <f t="shared" ca="1" si="272"/>
        <v>-</v>
      </c>
      <c r="DD134" s="618" t="str">
        <f t="shared" ca="1" si="273"/>
        <v/>
      </c>
      <c r="DE134" s="321" t="str">
        <f ca="1">IF(AND(AO134=18,AS134=1),IF(COUNTIFS($Y$11:Y134,Y134,$AS$11:AS134,1)=1,"２②",""),IF($CU134="１①",INDEX(INDIRECT("'("&amp;$EO134&amp;")'!AR116:BB116"),1,MATCH(INDIRECT("'("&amp;$EO134&amp;")'!C118"),INDIRECT("'("&amp;$EO134&amp;")'!AR119:BB119"),0)),""))</f>
        <v/>
      </c>
      <c r="DF134" s="324" t="str">
        <f t="shared" ca="1" si="274"/>
        <v/>
      </c>
      <c r="DG134" s="313" t="str">
        <f t="shared" ca="1" si="275"/>
        <v/>
      </c>
      <c r="DH134" s="313" t="str">
        <f t="shared" ca="1" si="276"/>
        <v/>
      </c>
      <c r="DI134" s="313" t="str">
        <f t="shared" ca="1" si="277"/>
        <v/>
      </c>
      <c r="DJ134" s="313" t="str">
        <f t="shared" ca="1" si="278"/>
        <v/>
      </c>
      <c r="DK134" s="328" t="str">
        <f t="shared" ca="1" si="279"/>
        <v/>
      </c>
      <c r="DL134" s="334" t="str">
        <f t="shared" ca="1" si="280"/>
        <v/>
      </c>
      <c r="DM134" s="915" t="str">
        <f t="shared" ca="1" si="281"/>
        <v/>
      </c>
      <c r="DN134" s="15"/>
      <c r="DO134" s="324"/>
      <c r="DP134" s="16"/>
      <c r="DQ134" s="16"/>
      <c r="DR134" s="16"/>
      <c r="DS134" s="16"/>
      <c r="DT134" s="318" t="str">
        <f>IFERROR(VLOOKUP($DN134,'（様式１号）３整理番号表'!$Z$19:$AB$32,3,FALSE),"")</f>
        <v/>
      </c>
      <c r="DU134" s="259" t="str">
        <f t="shared" si="282"/>
        <v/>
      </c>
      <c r="DV134" s="14"/>
      <c r="DW134" s="17" t="str">
        <f t="shared" ca="1" si="283"/>
        <v/>
      </c>
      <c r="DX134" s="88" t="str">
        <f t="shared" ca="1" si="301"/>
        <v/>
      </c>
      <c r="DZ134" s="339">
        <f t="shared" ref="DZ134:EM152" ca="1" si="307">COUNTIF($CJ134:$DV134,DZ$8)</f>
        <v>0</v>
      </c>
      <c r="EA134" s="339">
        <f t="shared" ca="1" si="307"/>
        <v>0</v>
      </c>
      <c r="EB134" s="339">
        <f t="shared" ca="1" si="307"/>
        <v>0</v>
      </c>
      <c r="EC134" s="339">
        <f t="shared" ca="1" si="307"/>
        <v>0</v>
      </c>
      <c r="ED134" s="339">
        <f t="shared" ca="1" si="307"/>
        <v>0</v>
      </c>
      <c r="EE134" s="339">
        <f t="shared" ca="1" si="307"/>
        <v>0</v>
      </c>
      <c r="EF134" s="339">
        <f t="shared" ca="1" si="307"/>
        <v>0</v>
      </c>
      <c r="EG134" s="339">
        <f t="shared" ca="1" si="307"/>
        <v>0</v>
      </c>
      <c r="EH134" s="339">
        <f t="shared" ca="1" si="307"/>
        <v>0</v>
      </c>
      <c r="EI134" s="339">
        <f t="shared" ca="1" si="307"/>
        <v>0</v>
      </c>
      <c r="EJ134" s="339">
        <f t="shared" ca="1" si="307"/>
        <v>0</v>
      </c>
      <c r="EK134" s="339">
        <f t="shared" ca="1" si="307"/>
        <v>0</v>
      </c>
      <c r="EL134" s="339">
        <f t="shared" ca="1" si="307"/>
        <v>0</v>
      </c>
      <c r="EM134" s="339">
        <f t="shared" ca="1" si="307"/>
        <v>0</v>
      </c>
      <c r="EO134" s="919" t="str">
        <f t="shared" ca="1" si="189"/>
        <v/>
      </c>
      <c r="EP134" s="919" t="str">
        <f t="shared" ca="1" si="285"/>
        <v/>
      </c>
      <c r="EQ134" s="919" t="str">
        <f t="shared" ca="1" si="286"/>
        <v/>
      </c>
      <c r="ER134" s="919" t="str">
        <f t="shared" ca="1" si="287"/>
        <v/>
      </c>
      <c r="ES134" s="919" t="str">
        <f ca="1">IFERROR(INDEX('郵便番号（石川県）'!$A$3:$F$2574,MATCH(INDIRECT("'("&amp;EO134&amp;")'!E7"),'郵便番号（石川県）'!$A$3:$A$2574,0),6),"")</f>
        <v/>
      </c>
      <c r="ET134" s="919" t="str">
        <f ca="1">IFERROR(INDEX('郵便番号（石川県）'!$A$3:$F$2574,MATCH(INDIRECT("'("&amp;$EO134&amp;")'!E7"),'郵便番号（石川県）'!$A$3:$A$2574,0),5),"")</f>
        <v/>
      </c>
      <c r="EU134" s="919" t="str">
        <f t="shared" ca="1" si="288"/>
        <v/>
      </c>
      <c r="EV134" s="919" t="str">
        <f t="shared" ca="1" si="289"/>
        <v/>
      </c>
      <c r="EW134" s="919" t="str">
        <f t="shared" ca="1" si="290"/>
        <v/>
      </c>
      <c r="EX134" s="919" t="str">
        <f t="shared" ca="1" si="291"/>
        <v/>
      </c>
      <c r="EY134" s="919" t="str">
        <f t="shared" ca="1" si="292"/>
        <v/>
      </c>
      <c r="EZ134" s="919" t="str">
        <f t="shared" ca="1" si="293"/>
        <v/>
      </c>
      <c r="FA134" s="919" t="str">
        <f t="shared" ca="1" si="294"/>
        <v/>
      </c>
      <c r="FB134" s="919" t="str">
        <f t="shared" ca="1" si="295"/>
        <v/>
      </c>
      <c r="FC134" s="919" t="str">
        <f t="shared" ca="1" si="296"/>
        <v/>
      </c>
      <c r="FD134" s="627" t="str">
        <f t="shared" ca="1" si="297"/>
        <v/>
      </c>
      <c r="FE134" s="630">
        <v>124</v>
      </c>
      <c r="FF134" s="299" t="str">
        <f t="shared" ca="1" si="298"/>
        <v/>
      </c>
      <c r="FG134" s="993" t="str">
        <f t="shared" ca="1" si="299"/>
        <v/>
      </c>
      <c r="FH134" s="919" t="str">
        <f t="shared" ca="1" si="300"/>
        <v/>
      </c>
      <c r="FI134" s="299">
        <f ca="1">COUNTIF($FH$11:FH134,"■")</f>
        <v>0</v>
      </c>
    </row>
    <row r="135" spans="1:165" ht="34.5" customHeight="1">
      <c r="A135" s="445">
        <f t="shared" ca="1" si="203"/>
        <v>0</v>
      </c>
      <c r="B135" s="446">
        <f>IF(R135&lt;&gt;"",IF(COUNTIF(R$11:R135,R135)=1,MAX(B$11:B134)+1,INDEX(B$11:B134,MATCH(R135,R$11:R134,0),1)),0)</f>
        <v>1</v>
      </c>
      <c r="C135" s="446">
        <f ca="1">IF(T135&lt;&gt;"",IF(COUNTIF(T$11:T135,T135)=1,MAX(C$11:C134)+1,INDEX(C$11:C134,MATCH(T135,T$11:T134,0),1)),0)</f>
        <v>0</v>
      </c>
      <c r="D135" s="446">
        <f ca="1">IF(U135&lt;&gt;"",IF(COUNTIF(U$11:U135,U135)=1,MAX(D$11:D134)+1,INDEX(D$11:D134,MATCH(U135,U$11:U134,0),1)),0)</f>
        <v>0</v>
      </c>
      <c r="E135" s="446">
        <f ca="1">IF(S135&lt;&gt;"",IF(COUNTIF(S$11:S135,S135)=1,MAX(E$11:E134)+1,INDEX(E$11:E134,MATCH(S135,S$11:S134,0),1)),0)</f>
        <v>0</v>
      </c>
      <c r="F135" s="446">
        <f ca="1">IF(Z135&lt;&gt;"",IF(COUNTIF(Z$11:Z135,Z135)=1,MAX(F$11:F134)+1,INDEX(F$11:F134,MATCH(Z135,Z$11:Z134,0),1)),0)</f>
        <v>0</v>
      </c>
      <c r="G135" s="447" cm="1">
        <f t="array" aca="1" ref="G135" ca="1">IF(Z135&lt;&gt;"",IF(COUNTIFS(Z$11:Z135,Z135,W$11:W135,W135)=1,MAX(G$11:G134)+1,INDEX(G$11:G134,MATCH(Z135&amp;W135,Z$11:Z134&amp;W$11:W135,0),1)),0)</f>
        <v>0</v>
      </c>
      <c r="H135" s="447">
        <f t="shared" ca="1" si="204"/>
        <v>0</v>
      </c>
      <c r="I135" s="447">
        <f ca="1">IF(T135="",0,IF(COUNTIF(T$11:T135,T135)=1,1,0))</f>
        <v>0</v>
      </c>
      <c r="J135" s="447">
        <f ca="1">IF(U135="",0,IF(COUNTIF(U$11:U135,U135)=1,1,0))</f>
        <v>0</v>
      </c>
      <c r="K135" s="447">
        <f ca="1">IF(S135="",0,IF(COUNTIF(S$11:S135,S135)=1,1,0))</f>
        <v>0</v>
      </c>
      <c r="L135" s="446">
        <f ca="1">IF(Z135="",0,IF(COUNTIF(Z$11:Z135,Z135)=1,1,0))</f>
        <v>0</v>
      </c>
      <c r="M135" s="767">
        <f ca="1">IF($W135=2,IF(COUNTIFS($W$11:$W135,2,$Z$11:$Z135,$Z135)=1,1,0),0)</f>
        <v>0</v>
      </c>
      <c r="N135" s="767">
        <f ca="1">IF($W135=1,IF(COUNTIFS($W$11:$W135,2,$Z$11:$Z135,$Z135)=1,1,0),0)</f>
        <v>0</v>
      </c>
      <c r="O135" s="446">
        <f ca="1">IF(H135=0,0,IF(COUNTIF(Z$11:Z135,Z135)=1,1,0))</f>
        <v>0</v>
      </c>
      <c r="P135" s="448" t="str">
        <f t="shared" ca="1" si="205"/>
        <v>石川県</v>
      </c>
      <c r="Q135" s="89">
        <f t="shared" ca="1" si="206"/>
        <v>125</v>
      </c>
      <c r="R135" s="170" t="s">
        <v>459</v>
      </c>
      <c r="S135" s="357" t="str">
        <f t="shared" ca="1" si="207"/>
        <v/>
      </c>
      <c r="T135" s="357" t="str">
        <f t="shared" ca="1" si="208"/>
        <v/>
      </c>
      <c r="U135" s="58" t="str">
        <f t="shared" ca="1" si="209"/>
        <v/>
      </c>
      <c r="V135" s="58" t="str">
        <f t="shared" ca="1" si="210"/>
        <v/>
      </c>
      <c r="W135" s="920" t="str">
        <f t="shared" ca="1" si="211"/>
        <v/>
      </c>
      <c r="X135" s="369">
        <f ca="1">IFERROR(VLOOKUP(W135,'（様式１号）３整理番号表'!$B$4:$H$5,2,FALSE),0)</f>
        <v>0</v>
      </c>
      <c r="Y135" s="768" t="str" cm="1">
        <f t="array" aca="1" ref="Y135" ca="1">IF(AND(D135=0,F135=0),"",IF(COUNTIF(D$11:D135,D135)=1,1,IF(COUNTIFS(D$11:D135,D135,F$11:F135,F135)=1,INDEX((D$11:D135,F$11:F135,Y$11:Y135),MATCH(_xlfn.MAXIFS(F$11:F134,D$11:D134,D135),$F$11:F135,0),1,3)+1,INDEX((D$11:D135,F$11:F135,Y$11:Y135),MATCH(D135&amp;F135,D$11:D135&amp;F$11:F135,0),1,3))))</f>
        <v/>
      </c>
      <c r="Z135" s="40" t="str">
        <f t="shared" ca="1" si="212"/>
        <v/>
      </c>
      <c r="AA135" s="924" t="str">
        <f t="shared" ca="1" si="213"/>
        <v/>
      </c>
      <c r="AB135" s="93">
        <f ca="1">IFERROR(VLOOKUP(AA135,'（様式１号）３整理番号表'!$B$10:$H$16,2,FALSE),0)</f>
        <v>0</v>
      </c>
      <c r="AC135" s="924" t="str">
        <f t="shared" ca="1" si="214"/>
        <v/>
      </c>
      <c r="AD135" s="924" t="str">
        <f t="shared" ca="1" si="215"/>
        <v/>
      </c>
      <c r="AE135" s="93">
        <f ca="1">IFERROR(VLOOKUP(AD135,'（様式１号）３整理番号表'!$B$21:$H$22,2,FALSE),0)</f>
        <v>0</v>
      </c>
      <c r="AF135" s="924" t="str">
        <f t="shared" ca="1" si="216"/>
        <v/>
      </c>
      <c r="AG135" s="93">
        <f ca="1">IFERROR(VLOOKUP(AF135,'（様式１号）３整理番号表'!$B$26:$H$31,2,FALSE),0)</f>
        <v>0</v>
      </c>
      <c r="AH135" s="924" t="str">
        <f t="shared" ca="1" si="217"/>
        <v/>
      </c>
      <c r="AI135" s="93">
        <f ca="1">IFERROR(VLOOKUP(AH135,'（様式１号）３整理番号表'!$J$5:$N$59,2,FALSE),0)</f>
        <v>0</v>
      </c>
      <c r="AJ135" s="77" t="str">
        <f t="shared" ca="1" si="218"/>
        <v/>
      </c>
      <c r="AK135" s="93">
        <f ca="1">IFERROR(VLOOKUP(AJ135,'（様式１号）３整理番号表'!$P$5:$R$29,2,FALSE),0)</f>
        <v>0</v>
      </c>
      <c r="AL135" s="921" t="str">
        <f t="shared" ca="1" si="219"/>
        <v/>
      </c>
      <c r="AM135" s="921" t="str">
        <f t="shared" ca="1" si="220"/>
        <v/>
      </c>
      <c r="AN135" s="921"/>
      <c r="AO135" s="77" t="str">
        <f t="shared" ca="1" si="221"/>
        <v/>
      </c>
      <c r="AP135" s="93">
        <f ca="1">IFERROR(VLOOKUP(AO135,'（様式１号）３整理番号表'!$P$5:$R$29,2,FALSE),0)</f>
        <v>0</v>
      </c>
      <c r="AQ135" s="924" t="str">
        <f t="shared" ca="1" si="222"/>
        <v/>
      </c>
      <c r="AR135" s="93">
        <f t="shared" ca="1" si="223"/>
        <v>0</v>
      </c>
      <c r="AS135" s="924" t="str">
        <f t="shared" ca="1" si="224"/>
        <v/>
      </c>
      <c r="AT135" s="40" t="str">
        <f t="shared" ca="1" si="225"/>
        <v/>
      </c>
      <c r="AU135" s="93" t="str">
        <f t="shared" ca="1" si="226"/>
        <v/>
      </c>
      <c r="AV135" s="923" t="str">
        <f t="shared" ca="1" si="227"/>
        <v/>
      </c>
      <c r="AW135" s="926" t="str">
        <f t="shared" ca="1" si="228"/>
        <v/>
      </c>
      <c r="AX135" s="925" t="str">
        <f t="shared" ca="1" si="229"/>
        <v/>
      </c>
      <c r="AY135" s="925" t="str">
        <f t="shared" ca="1" si="229"/>
        <v/>
      </c>
      <c r="AZ135" s="925" t="str">
        <f t="shared" ca="1" si="229"/>
        <v/>
      </c>
      <c r="BA135" s="925" t="str">
        <f t="shared" ca="1" si="229"/>
        <v/>
      </c>
      <c r="BB135" s="925" t="str">
        <f t="shared" ca="1" si="230"/>
        <v/>
      </c>
      <c r="BC135" s="925" t="str">
        <f t="shared" ca="1" si="231"/>
        <v/>
      </c>
      <c r="BD135" s="925" t="str">
        <f t="shared" ca="1" si="231"/>
        <v/>
      </c>
      <c r="BE135" s="925" t="str">
        <f t="shared" ca="1" si="231"/>
        <v/>
      </c>
      <c r="BF135" s="77" t="str">
        <f t="shared" ca="1" si="232"/>
        <v/>
      </c>
      <c r="BG135" s="924" t="str">
        <f t="shared" ca="1" si="233"/>
        <v/>
      </c>
      <c r="BH135" s="94">
        <f ca="1">IF(BF135&lt;&gt;"",INDEX('（様式１号）３整理番号表'!$AB$7:$AQ$12,MATCH(BF135,'（様式１号）３整理番号表'!$AA$7:$AA$12,0),MATCH(BG135,'（様式１号）３整理番号表'!$AB$6:$AQ$6,0)),0)</f>
        <v>0</v>
      </c>
      <c r="BI135" s="921" t="str">
        <f t="shared" ca="1" si="234"/>
        <v/>
      </c>
      <c r="BJ135" s="922" t="str">
        <f t="shared" ca="1" si="235"/>
        <v/>
      </c>
      <c r="BK135" s="926" t="str">
        <f t="shared" ca="1" si="236"/>
        <v/>
      </c>
      <c r="BL135" s="922" t="str">
        <f t="shared" ca="1" si="237"/>
        <v/>
      </c>
      <c r="BM135" s="79" t="str">
        <f t="shared" ca="1" si="238"/>
        <v/>
      </c>
      <c r="BN135" s="82" t="str">
        <f t="shared" ca="1" si="239"/>
        <v/>
      </c>
      <c r="BO135" s="83" t="str">
        <f t="shared" ca="1" si="240"/>
        <v/>
      </c>
      <c r="BP135" s="84" t="str">
        <f t="shared" ca="1" si="241"/>
        <v/>
      </c>
      <c r="BQ135" s="82" t="str">
        <f t="shared" ca="1" si="242"/>
        <v/>
      </c>
      <c r="BR135" s="97" t="str">
        <f t="shared" ca="1" si="243"/>
        <v/>
      </c>
      <c r="BS135" s="95" t="str">
        <f t="shared" ca="1" si="244"/>
        <v/>
      </c>
      <c r="BT135" s="184" t="str">
        <f t="shared" ca="1" si="245"/>
        <v/>
      </c>
      <c r="BU135" s="611" t="str">
        <f t="shared" ca="1" si="246"/>
        <v/>
      </c>
      <c r="BV135" s="77" t="str">
        <f t="shared" ca="1" si="247"/>
        <v/>
      </c>
      <c r="BW135" s="85" t="str">
        <f t="shared" ca="1" si="248"/>
        <v/>
      </c>
      <c r="BX135" s="86" t="str">
        <f t="shared" ca="1" si="249"/>
        <v/>
      </c>
      <c r="BY135" s="231">
        <f ca="1">IF('ポイント要件確認等（個別表）'!AD135=1,ROUNDDOWN('ポイント要件確認等（個別表）'!AV135,-3),IF('ポイント要件確認等（個別表）'!AD135=2,ROUNDDOWN('ポイント要件確認等（個別表）'!BH135,-3),IF('ポイント要件確認等（個別表）'!AD135=3,ROUNDDOWN('ポイント要件確認等（個別表）'!BT135,-3),0)))</f>
        <v>0</v>
      </c>
      <c r="BZ135" s="86" t="str">
        <f t="shared" ca="1" si="250"/>
        <v/>
      </c>
      <c r="CA135" s="232" t="str">
        <f t="shared" ca="1" si="251"/>
        <v/>
      </c>
      <c r="CB135" s="232">
        <f t="shared" ca="1" si="252"/>
        <v>0</v>
      </c>
      <c r="CC135" s="86" t="str">
        <f t="shared" ca="1" si="253"/>
        <v/>
      </c>
      <c r="CD135" s="86" t="str">
        <f t="shared" ca="1" si="254"/>
        <v/>
      </c>
      <c r="CE135" s="609"/>
      <c r="CF135" s="86" t="str">
        <f t="shared" ca="1" si="255"/>
        <v/>
      </c>
      <c r="CG135" s="185" t="str">
        <f t="shared" ca="1" si="256"/>
        <v/>
      </c>
      <c r="CH135" s="246" t="str">
        <f t="shared" ca="1" si="257"/>
        <v>含税額</v>
      </c>
      <c r="CI135" s="247" t="str">
        <f t="shared" ca="1" si="258"/>
        <v/>
      </c>
      <c r="CJ135" s="87" t="str">
        <f ca="1">IFERROR(IF(INDIRECT("'("&amp;'２個別表'!EO135&amp;")'!AR"&amp;84+EP135)&lt;&gt;1,"",1),"")</f>
        <v/>
      </c>
      <c r="CK135" s="244" t="str">
        <f t="shared" ca="1" si="259"/>
        <v/>
      </c>
      <c r="CL135" s="235" t="str">
        <f t="shared" ca="1" si="260"/>
        <v/>
      </c>
      <c r="CM135" s="239" t="str">
        <f t="shared" ca="1" si="261"/>
        <v/>
      </c>
      <c r="CN135" s="77" t="str">
        <f t="shared" ca="1" si="262"/>
        <v/>
      </c>
      <c r="CO135" s="93" t="str">
        <f ca="1">IFERROR(VLOOKUP(CN135,'（様式１号）３整理番号表'!$T$5:$V$15,2,FALSE),"")</f>
        <v/>
      </c>
      <c r="CP135" s="924" t="str">
        <f t="shared" ca="1" si="263"/>
        <v/>
      </c>
      <c r="CQ135" s="93" t="str">
        <f ca="1">IFERROR(VLOOKUP(CP135,'（様式１号）３整理番号表'!$T$19:$V$24,2,FALSE),"")</f>
        <v/>
      </c>
      <c r="CR135" s="924" t="str">
        <f ca="1">IFERROR(IF(INDIRECT("'("&amp;'２個別表'!EO135&amp;")'!AV"&amp;84+EP135)&lt;&gt;1,"",1),"")</f>
        <v/>
      </c>
      <c r="CS135" s="232">
        <f t="shared" ca="1" si="264"/>
        <v>0</v>
      </c>
      <c r="CT135" s="248">
        <f t="shared" ca="1" si="265"/>
        <v>0</v>
      </c>
      <c r="CU135" s="376" t="str">
        <f ca="1">IF(ER135="補強",IF(COUNTIFS($Z$11:Z135,Z135,$W$11:W135,1)=1,"１①",""),IF(COUNTIFS($Z$11:Z135,Z135,$W$11:W135,2)=1,"２①",""))</f>
        <v/>
      </c>
      <c r="CV135" s="57" t="str">
        <f t="shared" ca="1" si="266"/>
        <v/>
      </c>
      <c r="CW135" s="927" t="str">
        <f t="shared" ca="1" si="267"/>
        <v/>
      </c>
      <c r="CX135" s="256" t="str">
        <f t="shared" ca="1" si="268"/>
        <v/>
      </c>
      <c r="CY135" s="256" t="str">
        <f t="shared" ca="1" si="269"/>
        <v/>
      </c>
      <c r="CZ135" s="256" t="str">
        <f t="shared" ca="1" si="270"/>
        <v/>
      </c>
      <c r="DA135" s="256" t="str">
        <f t="shared" ca="1" si="271"/>
        <v/>
      </c>
      <c r="DB135" s="316" t="str">
        <f ca="1">IFERROR(VLOOKUP($CU135,'（様式１号）３整理番号表'!$Z$19:$AB$32,3,FALSE),"")</f>
        <v/>
      </c>
      <c r="DC135" s="259" t="str">
        <f t="shared" ca="1" si="272"/>
        <v>-</v>
      </c>
      <c r="DD135" s="618" t="str">
        <f t="shared" ca="1" si="273"/>
        <v/>
      </c>
      <c r="DE135" s="321" t="str">
        <f ca="1">IF(AND(AO135=18,AS135=1),IF(COUNTIFS($Y$11:Y135,Y135,$AS$11:AS135,1)=1,"２②",""),IF($CU135="１①",INDEX(INDIRECT("'("&amp;$EO135&amp;")'!AR116:BB116"),1,MATCH(INDIRECT("'("&amp;$EO135&amp;")'!C118"),INDIRECT("'("&amp;$EO135&amp;")'!AR119:BB119"),0)),""))</f>
        <v/>
      </c>
      <c r="DF135" s="324" t="str">
        <f t="shared" ca="1" si="274"/>
        <v/>
      </c>
      <c r="DG135" s="313" t="str">
        <f t="shared" ca="1" si="275"/>
        <v/>
      </c>
      <c r="DH135" s="313" t="str">
        <f t="shared" ca="1" si="276"/>
        <v/>
      </c>
      <c r="DI135" s="313" t="str">
        <f t="shared" ca="1" si="277"/>
        <v/>
      </c>
      <c r="DJ135" s="313" t="str">
        <f t="shared" ca="1" si="278"/>
        <v/>
      </c>
      <c r="DK135" s="328" t="str">
        <f t="shared" ca="1" si="279"/>
        <v/>
      </c>
      <c r="DL135" s="334" t="str">
        <f t="shared" ca="1" si="280"/>
        <v/>
      </c>
      <c r="DM135" s="915" t="str">
        <f t="shared" ca="1" si="281"/>
        <v/>
      </c>
      <c r="DN135" s="15"/>
      <c r="DO135" s="324"/>
      <c r="DP135" s="16"/>
      <c r="DQ135" s="16"/>
      <c r="DR135" s="16"/>
      <c r="DS135" s="16"/>
      <c r="DT135" s="318" t="str">
        <f>IFERROR(VLOOKUP($DN135,'（様式１号）３整理番号表'!$Z$19:$AB$32,3,FALSE),"")</f>
        <v/>
      </c>
      <c r="DU135" s="259" t="str">
        <f t="shared" si="282"/>
        <v/>
      </c>
      <c r="DV135" s="14"/>
      <c r="DW135" s="17" t="str">
        <f t="shared" ca="1" si="283"/>
        <v/>
      </c>
      <c r="DX135" s="88" t="str">
        <f t="shared" ca="1" si="301"/>
        <v/>
      </c>
      <c r="DZ135" s="339">
        <f t="shared" ca="1" si="307"/>
        <v>0</v>
      </c>
      <c r="EA135" s="339">
        <f t="shared" ca="1" si="307"/>
        <v>0</v>
      </c>
      <c r="EB135" s="339">
        <f t="shared" ca="1" si="307"/>
        <v>0</v>
      </c>
      <c r="EC135" s="339">
        <f t="shared" ca="1" si="307"/>
        <v>0</v>
      </c>
      <c r="ED135" s="339">
        <f t="shared" ca="1" si="307"/>
        <v>0</v>
      </c>
      <c r="EE135" s="339">
        <f t="shared" ca="1" si="307"/>
        <v>0</v>
      </c>
      <c r="EF135" s="339">
        <f t="shared" ca="1" si="307"/>
        <v>0</v>
      </c>
      <c r="EG135" s="339">
        <f t="shared" ca="1" si="307"/>
        <v>0</v>
      </c>
      <c r="EH135" s="339">
        <f t="shared" ca="1" si="307"/>
        <v>0</v>
      </c>
      <c r="EI135" s="339">
        <f t="shared" ca="1" si="307"/>
        <v>0</v>
      </c>
      <c r="EJ135" s="339">
        <f t="shared" ca="1" si="307"/>
        <v>0</v>
      </c>
      <c r="EK135" s="339">
        <f t="shared" ca="1" si="307"/>
        <v>0</v>
      </c>
      <c r="EL135" s="339">
        <f t="shared" ca="1" si="307"/>
        <v>0</v>
      </c>
      <c r="EM135" s="339">
        <f t="shared" ca="1" si="307"/>
        <v>0</v>
      </c>
      <c r="EO135" s="919" t="str">
        <f t="shared" ca="1" si="189"/>
        <v/>
      </c>
      <c r="EP135" s="919" t="str">
        <f t="shared" ca="1" si="285"/>
        <v/>
      </c>
      <c r="EQ135" s="919" t="str">
        <f t="shared" ca="1" si="286"/>
        <v/>
      </c>
      <c r="ER135" s="919" t="str">
        <f t="shared" ca="1" si="287"/>
        <v/>
      </c>
      <c r="ES135" s="919" t="str">
        <f ca="1">IFERROR(INDEX('郵便番号（石川県）'!$A$3:$F$2574,MATCH(INDIRECT("'("&amp;EO135&amp;")'!E7"),'郵便番号（石川県）'!$A$3:$A$2574,0),6),"")</f>
        <v/>
      </c>
      <c r="ET135" s="919" t="str">
        <f ca="1">IFERROR(INDEX('郵便番号（石川県）'!$A$3:$F$2574,MATCH(INDIRECT("'("&amp;$EO135&amp;")'!E7"),'郵便番号（石川県）'!$A$3:$A$2574,0),5),"")</f>
        <v/>
      </c>
      <c r="EU135" s="919" t="str">
        <f t="shared" ca="1" si="288"/>
        <v/>
      </c>
      <c r="EV135" s="919" t="str">
        <f t="shared" ca="1" si="289"/>
        <v/>
      </c>
      <c r="EW135" s="919" t="str">
        <f t="shared" ca="1" si="290"/>
        <v/>
      </c>
      <c r="EX135" s="919" t="str">
        <f t="shared" ca="1" si="291"/>
        <v/>
      </c>
      <c r="EY135" s="919" t="str">
        <f t="shared" ca="1" si="292"/>
        <v/>
      </c>
      <c r="EZ135" s="919" t="str">
        <f t="shared" ca="1" si="293"/>
        <v/>
      </c>
      <c r="FA135" s="919" t="str">
        <f t="shared" ca="1" si="294"/>
        <v/>
      </c>
      <c r="FB135" s="919" t="str">
        <f t="shared" ca="1" si="295"/>
        <v/>
      </c>
      <c r="FC135" s="919" t="str">
        <f t="shared" ca="1" si="296"/>
        <v/>
      </c>
      <c r="FD135" s="627" t="str">
        <f t="shared" ca="1" si="297"/>
        <v/>
      </c>
      <c r="FE135" s="630">
        <v>125</v>
      </c>
      <c r="FF135" s="299" t="str">
        <f t="shared" ca="1" si="298"/>
        <v/>
      </c>
      <c r="FG135" s="993" t="str">
        <f t="shared" ca="1" si="299"/>
        <v/>
      </c>
      <c r="FH135" s="919" t="str">
        <f t="shared" ca="1" si="300"/>
        <v/>
      </c>
      <c r="FI135" s="299">
        <f ca="1">COUNTIF($FH$11:FH135,"■")</f>
        <v>0</v>
      </c>
    </row>
    <row r="136" spans="1:165" ht="34.5" customHeight="1">
      <c r="A136" s="445">
        <f t="shared" ca="1" si="203"/>
        <v>0</v>
      </c>
      <c r="B136" s="446">
        <f>IF(R136&lt;&gt;"",IF(COUNTIF(R$11:R136,R136)=1,MAX(B$11:B135)+1,INDEX(B$11:B135,MATCH(R136,R$11:R135,0),1)),0)</f>
        <v>1</v>
      </c>
      <c r="C136" s="446">
        <f ca="1">IF(T136&lt;&gt;"",IF(COUNTIF(T$11:T136,T136)=1,MAX(C$11:C135)+1,INDEX(C$11:C135,MATCH(T136,T$11:T135,0),1)),0)</f>
        <v>0</v>
      </c>
      <c r="D136" s="446">
        <f ca="1">IF(U136&lt;&gt;"",IF(COUNTIF(U$11:U136,U136)=1,MAX(D$11:D135)+1,INDEX(D$11:D135,MATCH(U136,U$11:U135,0),1)),0)</f>
        <v>0</v>
      </c>
      <c r="E136" s="446">
        <f ca="1">IF(S136&lt;&gt;"",IF(COUNTIF(S$11:S136,S136)=1,MAX(E$11:E135)+1,INDEX(E$11:E135,MATCH(S136,S$11:S135,0),1)),0)</f>
        <v>0</v>
      </c>
      <c r="F136" s="446">
        <f ca="1">IF(Z136&lt;&gt;"",IF(COUNTIF(Z$11:Z136,Z136)=1,MAX(F$11:F135)+1,INDEX(F$11:F135,MATCH(Z136,Z$11:Z135,0),1)),0)</f>
        <v>0</v>
      </c>
      <c r="G136" s="447" cm="1">
        <f t="array" aca="1" ref="G136" ca="1">IF(Z136&lt;&gt;"",IF(COUNTIFS(Z$11:Z136,Z136,W$11:W136,W136)=1,MAX(G$11:G135)+1,INDEX(G$11:G135,MATCH(Z136&amp;W136,Z$11:Z135&amp;W$11:W136,0),1)),0)</f>
        <v>0</v>
      </c>
      <c r="H136" s="447">
        <f t="shared" ca="1" si="204"/>
        <v>0</v>
      </c>
      <c r="I136" s="447">
        <f ca="1">IF(T136="",0,IF(COUNTIF(T$11:T136,T136)=1,1,0))</f>
        <v>0</v>
      </c>
      <c r="J136" s="447">
        <f ca="1">IF(U136="",0,IF(COUNTIF(U$11:U136,U136)=1,1,0))</f>
        <v>0</v>
      </c>
      <c r="K136" s="447">
        <f ca="1">IF(S136="",0,IF(COUNTIF(S$11:S136,S136)=1,1,0))</f>
        <v>0</v>
      </c>
      <c r="L136" s="446">
        <f ca="1">IF(Z136="",0,IF(COUNTIF(Z$11:Z136,Z136)=1,1,0))</f>
        <v>0</v>
      </c>
      <c r="M136" s="767">
        <f ca="1">IF($W136=2,IF(COUNTIFS($W$11:$W136,2,$Z$11:$Z136,$Z136)=1,1,0),0)</f>
        <v>0</v>
      </c>
      <c r="N136" s="767">
        <f ca="1">IF($W136=1,IF(COUNTIFS($W$11:$W136,2,$Z$11:$Z136,$Z136)=1,1,0),0)</f>
        <v>0</v>
      </c>
      <c r="O136" s="446">
        <f ca="1">IF(H136=0,0,IF(COUNTIF(Z$11:Z136,Z136)=1,1,0))</f>
        <v>0</v>
      </c>
      <c r="P136" s="448" t="str">
        <f t="shared" ca="1" si="205"/>
        <v>石川県</v>
      </c>
      <c r="Q136" s="89">
        <f t="shared" ca="1" si="206"/>
        <v>126</v>
      </c>
      <c r="R136" s="170" t="s">
        <v>459</v>
      </c>
      <c r="S136" s="357" t="str">
        <f t="shared" ca="1" si="207"/>
        <v/>
      </c>
      <c r="T136" s="357" t="str">
        <f t="shared" ca="1" si="208"/>
        <v/>
      </c>
      <c r="U136" s="58" t="str">
        <f t="shared" ca="1" si="209"/>
        <v/>
      </c>
      <c r="V136" s="58" t="str">
        <f t="shared" ca="1" si="210"/>
        <v/>
      </c>
      <c r="W136" s="920" t="str">
        <f t="shared" ca="1" si="211"/>
        <v/>
      </c>
      <c r="X136" s="369">
        <f ca="1">IFERROR(VLOOKUP(W136,'（様式１号）３整理番号表'!$B$4:$H$5,2,FALSE),0)</f>
        <v>0</v>
      </c>
      <c r="Y136" s="768" t="str" cm="1">
        <f t="array" aca="1" ref="Y136" ca="1">IF(AND(D136=0,F136=0),"",IF(COUNTIF(D$11:D136,D136)=1,1,IF(COUNTIFS(D$11:D136,D136,F$11:F136,F136)=1,INDEX((D$11:D136,F$11:F136,Y$11:Y136),MATCH(_xlfn.MAXIFS(F$11:F135,D$11:D135,D136),$F$11:F136,0),1,3)+1,INDEX((D$11:D136,F$11:F136,Y$11:Y136),MATCH(D136&amp;F136,D$11:D136&amp;F$11:F136,0),1,3))))</f>
        <v/>
      </c>
      <c r="Z136" s="40" t="str">
        <f t="shared" ca="1" si="212"/>
        <v/>
      </c>
      <c r="AA136" s="924" t="str">
        <f t="shared" ca="1" si="213"/>
        <v/>
      </c>
      <c r="AB136" s="93">
        <f ca="1">IFERROR(VLOOKUP(AA136,'（様式１号）３整理番号表'!$B$10:$H$16,2,FALSE),0)</f>
        <v>0</v>
      </c>
      <c r="AC136" s="924" t="str">
        <f t="shared" ca="1" si="214"/>
        <v/>
      </c>
      <c r="AD136" s="924" t="str">
        <f t="shared" ca="1" si="215"/>
        <v/>
      </c>
      <c r="AE136" s="93">
        <f ca="1">IFERROR(VLOOKUP(AD136,'（様式１号）３整理番号表'!$B$21:$H$22,2,FALSE),0)</f>
        <v>0</v>
      </c>
      <c r="AF136" s="924" t="str">
        <f t="shared" ca="1" si="216"/>
        <v/>
      </c>
      <c r="AG136" s="93">
        <f ca="1">IFERROR(VLOOKUP(AF136,'（様式１号）３整理番号表'!$B$26:$H$31,2,FALSE),0)</f>
        <v>0</v>
      </c>
      <c r="AH136" s="924" t="str">
        <f t="shared" ca="1" si="217"/>
        <v/>
      </c>
      <c r="AI136" s="93">
        <f ca="1">IFERROR(VLOOKUP(AH136,'（様式１号）３整理番号表'!$J$5:$N$59,2,FALSE),0)</f>
        <v>0</v>
      </c>
      <c r="AJ136" s="77" t="str">
        <f t="shared" ca="1" si="218"/>
        <v/>
      </c>
      <c r="AK136" s="93">
        <f ca="1">IFERROR(VLOOKUP(AJ136,'（様式１号）３整理番号表'!$P$5:$R$29,2,FALSE),0)</f>
        <v>0</v>
      </c>
      <c r="AL136" s="921" t="str">
        <f t="shared" ca="1" si="219"/>
        <v/>
      </c>
      <c r="AM136" s="921" t="str">
        <f t="shared" ca="1" si="220"/>
        <v/>
      </c>
      <c r="AN136" s="921"/>
      <c r="AO136" s="77" t="str">
        <f t="shared" ca="1" si="221"/>
        <v/>
      </c>
      <c r="AP136" s="93">
        <f ca="1">IFERROR(VLOOKUP(AO136,'（様式１号）３整理番号表'!$P$5:$R$29,2,FALSE),0)</f>
        <v>0</v>
      </c>
      <c r="AQ136" s="924" t="str">
        <f t="shared" ca="1" si="222"/>
        <v/>
      </c>
      <c r="AR136" s="93">
        <f t="shared" ca="1" si="223"/>
        <v>0</v>
      </c>
      <c r="AS136" s="924" t="str">
        <f t="shared" ca="1" si="224"/>
        <v/>
      </c>
      <c r="AT136" s="40" t="str">
        <f t="shared" ca="1" si="225"/>
        <v/>
      </c>
      <c r="AU136" s="93" t="str">
        <f t="shared" ca="1" si="226"/>
        <v/>
      </c>
      <c r="AV136" s="923" t="str">
        <f t="shared" ca="1" si="227"/>
        <v/>
      </c>
      <c r="AW136" s="926" t="str">
        <f t="shared" ca="1" si="228"/>
        <v/>
      </c>
      <c r="AX136" s="925" t="str">
        <f t="shared" ca="1" si="229"/>
        <v/>
      </c>
      <c r="AY136" s="925" t="str">
        <f t="shared" ca="1" si="229"/>
        <v/>
      </c>
      <c r="AZ136" s="925" t="str">
        <f t="shared" ca="1" si="229"/>
        <v/>
      </c>
      <c r="BA136" s="925" t="str">
        <f t="shared" ca="1" si="229"/>
        <v/>
      </c>
      <c r="BB136" s="925" t="str">
        <f t="shared" ca="1" si="230"/>
        <v/>
      </c>
      <c r="BC136" s="925" t="str">
        <f t="shared" ca="1" si="231"/>
        <v/>
      </c>
      <c r="BD136" s="925" t="str">
        <f t="shared" ca="1" si="231"/>
        <v/>
      </c>
      <c r="BE136" s="925" t="str">
        <f t="shared" ca="1" si="231"/>
        <v/>
      </c>
      <c r="BF136" s="77" t="str">
        <f t="shared" ca="1" si="232"/>
        <v/>
      </c>
      <c r="BG136" s="924" t="str">
        <f t="shared" ca="1" si="233"/>
        <v/>
      </c>
      <c r="BH136" s="94">
        <f ca="1">IF(BF136&lt;&gt;"",INDEX('（様式１号）３整理番号表'!$AB$7:$AQ$12,MATCH(BF136,'（様式１号）３整理番号表'!$AA$7:$AA$12,0),MATCH(BG136,'（様式１号）３整理番号表'!$AB$6:$AQ$6,0)),0)</f>
        <v>0</v>
      </c>
      <c r="BI136" s="921" t="str">
        <f t="shared" ca="1" si="234"/>
        <v/>
      </c>
      <c r="BJ136" s="922" t="str">
        <f t="shared" ca="1" si="235"/>
        <v/>
      </c>
      <c r="BK136" s="926" t="str">
        <f t="shared" ca="1" si="236"/>
        <v/>
      </c>
      <c r="BL136" s="922" t="str">
        <f t="shared" ca="1" si="237"/>
        <v/>
      </c>
      <c r="BM136" s="79" t="str">
        <f t="shared" ca="1" si="238"/>
        <v/>
      </c>
      <c r="BN136" s="82" t="str">
        <f t="shared" ca="1" si="239"/>
        <v/>
      </c>
      <c r="BO136" s="83" t="str">
        <f t="shared" ca="1" si="240"/>
        <v/>
      </c>
      <c r="BP136" s="84" t="str">
        <f t="shared" ca="1" si="241"/>
        <v/>
      </c>
      <c r="BQ136" s="82" t="str">
        <f t="shared" ca="1" si="242"/>
        <v/>
      </c>
      <c r="BR136" s="97" t="str">
        <f t="shared" ca="1" si="243"/>
        <v/>
      </c>
      <c r="BS136" s="95" t="str">
        <f t="shared" ca="1" si="244"/>
        <v/>
      </c>
      <c r="BT136" s="184" t="str">
        <f t="shared" ca="1" si="245"/>
        <v/>
      </c>
      <c r="BU136" s="611" t="str">
        <f t="shared" ca="1" si="246"/>
        <v/>
      </c>
      <c r="BV136" s="77" t="str">
        <f t="shared" ca="1" si="247"/>
        <v/>
      </c>
      <c r="BW136" s="85" t="str">
        <f t="shared" ca="1" si="248"/>
        <v/>
      </c>
      <c r="BX136" s="86" t="str">
        <f t="shared" ca="1" si="249"/>
        <v/>
      </c>
      <c r="BY136" s="231">
        <f ca="1">IF('ポイント要件確認等（個別表）'!AD136=1,ROUNDDOWN('ポイント要件確認等（個別表）'!AV136,-3),IF('ポイント要件確認等（個別表）'!AD136=2,ROUNDDOWN('ポイント要件確認等（個別表）'!BH136,-3),IF('ポイント要件確認等（個別表）'!AD136=3,ROUNDDOWN('ポイント要件確認等（個別表）'!BT136,-3),0)))</f>
        <v>0</v>
      </c>
      <c r="BZ136" s="86" t="str">
        <f t="shared" ca="1" si="250"/>
        <v/>
      </c>
      <c r="CA136" s="232" t="str">
        <f t="shared" ca="1" si="251"/>
        <v/>
      </c>
      <c r="CB136" s="232">
        <f t="shared" ca="1" si="252"/>
        <v>0</v>
      </c>
      <c r="CC136" s="86" t="str">
        <f t="shared" ca="1" si="253"/>
        <v/>
      </c>
      <c r="CD136" s="86" t="str">
        <f t="shared" ca="1" si="254"/>
        <v/>
      </c>
      <c r="CE136" s="609"/>
      <c r="CF136" s="86" t="str">
        <f t="shared" ca="1" si="255"/>
        <v/>
      </c>
      <c r="CG136" s="185" t="str">
        <f t="shared" ca="1" si="256"/>
        <v/>
      </c>
      <c r="CH136" s="246" t="str">
        <f t="shared" ca="1" si="257"/>
        <v>含税額</v>
      </c>
      <c r="CI136" s="247" t="str">
        <f t="shared" ca="1" si="258"/>
        <v/>
      </c>
      <c r="CJ136" s="87" t="str">
        <f ca="1">IFERROR(IF(INDIRECT("'("&amp;'２個別表'!EO136&amp;")'!AR"&amp;84+EP136)&lt;&gt;1,"",1),"")</f>
        <v/>
      </c>
      <c r="CK136" s="244" t="str">
        <f t="shared" ca="1" si="259"/>
        <v/>
      </c>
      <c r="CL136" s="235" t="str">
        <f t="shared" ca="1" si="260"/>
        <v/>
      </c>
      <c r="CM136" s="239" t="str">
        <f t="shared" ca="1" si="261"/>
        <v/>
      </c>
      <c r="CN136" s="77" t="str">
        <f t="shared" ca="1" si="262"/>
        <v/>
      </c>
      <c r="CO136" s="93" t="str">
        <f ca="1">IFERROR(VLOOKUP(CN136,'（様式１号）３整理番号表'!$T$5:$V$15,2,FALSE),"")</f>
        <v/>
      </c>
      <c r="CP136" s="924" t="str">
        <f t="shared" ca="1" si="263"/>
        <v/>
      </c>
      <c r="CQ136" s="93" t="str">
        <f ca="1">IFERROR(VLOOKUP(CP136,'（様式１号）３整理番号表'!$T$19:$V$24,2,FALSE),"")</f>
        <v/>
      </c>
      <c r="CR136" s="924" t="str">
        <f ca="1">IFERROR(IF(INDIRECT("'("&amp;'２個別表'!EO136&amp;")'!AV"&amp;84+EP136)&lt;&gt;1,"",1),"")</f>
        <v/>
      </c>
      <c r="CS136" s="232">
        <f t="shared" ca="1" si="264"/>
        <v>0</v>
      </c>
      <c r="CT136" s="248">
        <f t="shared" ca="1" si="265"/>
        <v>0</v>
      </c>
      <c r="CU136" s="376" t="str">
        <f ca="1">IF(ER136="補強",IF(COUNTIFS($Z$11:Z136,Z136,$W$11:W136,1)=1,"１①",""),IF(COUNTIFS($Z$11:Z136,Z136,$W$11:W136,2)=1,"２①",""))</f>
        <v/>
      </c>
      <c r="CV136" s="57" t="str">
        <f t="shared" ca="1" si="266"/>
        <v/>
      </c>
      <c r="CW136" s="927" t="str">
        <f t="shared" ca="1" si="267"/>
        <v/>
      </c>
      <c r="CX136" s="256" t="str">
        <f t="shared" ca="1" si="268"/>
        <v/>
      </c>
      <c r="CY136" s="256" t="str">
        <f t="shared" ca="1" si="269"/>
        <v/>
      </c>
      <c r="CZ136" s="256" t="str">
        <f t="shared" ca="1" si="270"/>
        <v/>
      </c>
      <c r="DA136" s="256" t="str">
        <f t="shared" ca="1" si="271"/>
        <v/>
      </c>
      <c r="DB136" s="316" t="str">
        <f ca="1">IFERROR(VLOOKUP($CU136,'（様式１号）３整理番号表'!$Z$19:$AB$32,3,FALSE),"")</f>
        <v/>
      </c>
      <c r="DC136" s="259" t="str">
        <f t="shared" ca="1" si="272"/>
        <v>-</v>
      </c>
      <c r="DD136" s="618" t="str">
        <f t="shared" ca="1" si="273"/>
        <v/>
      </c>
      <c r="DE136" s="321" t="str">
        <f ca="1">IF(AND(AO136=18,AS136=1),IF(COUNTIFS($Y$11:Y136,Y136,$AS$11:AS136,1)=1,"２②",""),IF($CU136="１①",INDEX(INDIRECT("'("&amp;$EO136&amp;")'!AR116:BB116"),1,MATCH(INDIRECT("'("&amp;$EO136&amp;")'!C118"),INDIRECT("'("&amp;$EO136&amp;")'!AR119:BB119"),0)),""))</f>
        <v/>
      </c>
      <c r="DF136" s="324" t="str">
        <f t="shared" ca="1" si="274"/>
        <v/>
      </c>
      <c r="DG136" s="313" t="str">
        <f t="shared" ca="1" si="275"/>
        <v/>
      </c>
      <c r="DH136" s="313" t="str">
        <f t="shared" ca="1" si="276"/>
        <v/>
      </c>
      <c r="DI136" s="313" t="str">
        <f t="shared" ca="1" si="277"/>
        <v/>
      </c>
      <c r="DJ136" s="313" t="str">
        <f t="shared" ca="1" si="278"/>
        <v/>
      </c>
      <c r="DK136" s="328" t="str">
        <f t="shared" ca="1" si="279"/>
        <v/>
      </c>
      <c r="DL136" s="334" t="str">
        <f t="shared" ca="1" si="280"/>
        <v/>
      </c>
      <c r="DM136" s="915" t="str">
        <f t="shared" ca="1" si="281"/>
        <v/>
      </c>
      <c r="DN136" s="15"/>
      <c r="DO136" s="324"/>
      <c r="DP136" s="16"/>
      <c r="DQ136" s="16"/>
      <c r="DR136" s="16"/>
      <c r="DS136" s="16"/>
      <c r="DT136" s="318" t="str">
        <f>IFERROR(VLOOKUP($DN136,'（様式１号）３整理番号表'!$Z$19:$AB$32,3,FALSE),"")</f>
        <v/>
      </c>
      <c r="DU136" s="259" t="str">
        <f t="shared" si="282"/>
        <v/>
      </c>
      <c r="DV136" s="14"/>
      <c r="DW136" s="17" t="str">
        <f t="shared" ca="1" si="283"/>
        <v/>
      </c>
      <c r="DX136" s="88" t="str">
        <f t="shared" ca="1" si="301"/>
        <v/>
      </c>
      <c r="DZ136" s="339">
        <f t="shared" ca="1" si="307"/>
        <v>0</v>
      </c>
      <c r="EA136" s="339">
        <f t="shared" ca="1" si="307"/>
        <v>0</v>
      </c>
      <c r="EB136" s="339">
        <f t="shared" ca="1" si="307"/>
        <v>0</v>
      </c>
      <c r="EC136" s="339">
        <f t="shared" ca="1" si="307"/>
        <v>0</v>
      </c>
      <c r="ED136" s="339">
        <f t="shared" ca="1" si="307"/>
        <v>0</v>
      </c>
      <c r="EE136" s="339">
        <f t="shared" ca="1" si="307"/>
        <v>0</v>
      </c>
      <c r="EF136" s="339">
        <f t="shared" ca="1" si="307"/>
        <v>0</v>
      </c>
      <c r="EG136" s="339">
        <f t="shared" ca="1" si="307"/>
        <v>0</v>
      </c>
      <c r="EH136" s="339">
        <f t="shared" ca="1" si="307"/>
        <v>0</v>
      </c>
      <c r="EI136" s="339">
        <f t="shared" ca="1" si="307"/>
        <v>0</v>
      </c>
      <c r="EJ136" s="339">
        <f t="shared" ca="1" si="307"/>
        <v>0</v>
      </c>
      <c r="EK136" s="339">
        <f t="shared" ca="1" si="307"/>
        <v>0</v>
      </c>
      <c r="EL136" s="339">
        <f t="shared" ca="1" si="307"/>
        <v>0</v>
      </c>
      <c r="EM136" s="339">
        <f t="shared" ca="1" si="307"/>
        <v>0</v>
      </c>
      <c r="EO136" s="919" t="str">
        <f t="shared" ca="1" si="189"/>
        <v/>
      </c>
      <c r="EP136" s="919" t="str">
        <f t="shared" ca="1" si="285"/>
        <v/>
      </c>
      <c r="EQ136" s="919" t="str">
        <f t="shared" ca="1" si="286"/>
        <v/>
      </c>
      <c r="ER136" s="919" t="str">
        <f t="shared" ca="1" si="287"/>
        <v/>
      </c>
      <c r="ES136" s="919" t="str">
        <f ca="1">IFERROR(INDEX('郵便番号（石川県）'!$A$3:$F$2574,MATCH(INDIRECT("'("&amp;EO136&amp;")'!E7"),'郵便番号（石川県）'!$A$3:$A$2574,0),6),"")</f>
        <v/>
      </c>
      <c r="ET136" s="919" t="str">
        <f ca="1">IFERROR(INDEX('郵便番号（石川県）'!$A$3:$F$2574,MATCH(INDIRECT("'("&amp;$EO136&amp;")'!E7"),'郵便番号（石川県）'!$A$3:$A$2574,0),5),"")</f>
        <v/>
      </c>
      <c r="EU136" s="919" t="str">
        <f t="shared" ca="1" si="288"/>
        <v/>
      </c>
      <c r="EV136" s="919" t="str">
        <f t="shared" ca="1" si="289"/>
        <v/>
      </c>
      <c r="EW136" s="919" t="str">
        <f t="shared" ca="1" si="290"/>
        <v/>
      </c>
      <c r="EX136" s="919" t="str">
        <f t="shared" ca="1" si="291"/>
        <v/>
      </c>
      <c r="EY136" s="919" t="str">
        <f t="shared" ca="1" si="292"/>
        <v/>
      </c>
      <c r="EZ136" s="919" t="str">
        <f t="shared" ca="1" si="293"/>
        <v/>
      </c>
      <c r="FA136" s="919" t="str">
        <f t="shared" ca="1" si="294"/>
        <v/>
      </c>
      <c r="FB136" s="919" t="str">
        <f t="shared" ca="1" si="295"/>
        <v/>
      </c>
      <c r="FC136" s="919" t="str">
        <f t="shared" ca="1" si="296"/>
        <v/>
      </c>
      <c r="FD136" s="627" t="str">
        <f t="shared" ca="1" si="297"/>
        <v/>
      </c>
      <c r="FE136" s="630">
        <v>126</v>
      </c>
      <c r="FF136" s="299" t="str">
        <f t="shared" ca="1" si="298"/>
        <v/>
      </c>
      <c r="FG136" s="993" t="str">
        <f t="shared" ca="1" si="299"/>
        <v/>
      </c>
      <c r="FH136" s="919" t="str">
        <f t="shared" ca="1" si="300"/>
        <v/>
      </c>
      <c r="FI136" s="299">
        <f ca="1">COUNTIF($FH$11:FH136,"■")</f>
        <v>0</v>
      </c>
    </row>
    <row r="137" spans="1:165" ht="34.5" customHeight="1">
      <c r="A137" s="445">
        <f t="shared" ca="1" si="203"/>
        <v>0</v>
      </c>
      <c r="B137" s="446">
        <f>IF(R137&lt;&gt;"",IF(COUNTIF(R$11:R137,R137)=1,MAX(B$11:B136)+1,INDEX(B$11:B136,MATCH(R137,R$11:R136,0),1)),0)</f>
        <v>1</v>
      </c>
      <c r="C137" s="446">
        <f ca="1">IF(T137&lt;&gt;"",IF(COUNTIF(T$11:T137,T137)=1,MAX(C$11:C136)+1,INDEX(C$11:C136,MATCH(T137,T$11:T136,0),1)),0)</f>
        <v>0</v>
      </c>
      <c r="D137" s="446">
        <f ca="1">IF(U137&lt;&gt;"",IF(COUNTIF(U$11:U137,U137)=1,MAX(D$11:D136)+1,INDEX(D$11:D136,MATCH(U137,U$11:U136,0),1)),0)</f>
        <v>0</v>
      </c>
      <c r="E137" s="446">
        <f ca="1">IF(S137&lt;&gt;"",IF(COUNTIF(S$11:S137,S137)=1,MAX(E$11:E136)+1,INDEX(E$11:E136,MATCH(S137,S$11:S136,0),1)),0)</f>
        <v>0</v>
      </c>
      <c r="F137" s="446">
        <f ca="1">IF(Z137&lt;&gt;"",IF(COUNTIF(Z$11:Z137,Z137)=1,MAX(F$11:F136)+1,INDEX(F$11:F136,MATCH(Z137,Z$11:Z136,0),1)),0)</f>
        <v>0</v>
      </c>
      <c r="G137" s="447" cm="1">
        <f t="array" aca="1" ref="G137" ca="1">IF(Z137&lt;&gt;"",IF(COUNTIFS(Z$11:Z137,Z137,W$11:W137,W137)=1,MAX(G$11:G136)+1,INDEX(G$11:G136,MATCH(Z137&amp;W137,Z$11:Z136&amp;W$11:W137,0),1)),0)</f>
        <v>0</v>
      </c>
      <c r="H137" s="447">
        <f t="shared" ca="1" si="204"/>
        <v>0</v>
      </c>
      <c r="I137" s="447">
        <f ca="1">IF(T137="",0,IF(COUNTIF(T$11:T137,T137)=1,1,0))</f>
        <v>0</v>
      </c>
      <c r="J137" s="447">
        <f ca="1">IF(U137="",0,IF(COUNTIF(U$11:U137,U137)=1,1,0))</f>
        <v>0</v>
      </c>
      <c r="K137" s="447">
        <f ca="1">IF(S137="",0,IF(COUNTIF(S$11:S137,S137)=1,1,0))</f>
        <v>0</v>
      </c>
      <c r="L137" s="446">
        <f ca="1">IF(Z137="",0,IF(COUNTIF(Z$11:Z137,Z137)=1,1,0))</f>
        <v>0</v>
      </c>
      <c r="M137" s="767">
        <f ca="1">IF($W137=2,IF(COUNTIFS($W$11:$W137,2,$Z$11:$Z137,$Z137)=1,1,0),0)</f>
        <v>0</v>
      </c>
      <c r="N137" s="767">
        <f ca="1">IF($W137=1,IF(COUNTIFS($W$11:$W137,2,$Z$11:$Z137,$Z137)=1,1,0),0)</f>
        <v>0</v>
      </c>
      <c r="O137" s="446">
        <f ca="1">IF(H137=0,0,IF(COUNTIF(Z$11:Z137,Z137)=1,1,0))</f>
        <v>0</v>
      </c>
      <c r="P137" s="448" t="str">
        <f t="shared" ca="1" si="205"/>
        <v>石川県</v>
      </c>
      <c r="Q137" s="89">
        <f t="shared" ca="1" si="206"/>
        <v>127</v>
      </c>
      <c r="R137" s="170" t="s">
        <v>459</v>
      </c>
      <c r="S137" s="357" t="str">
        <f t="shared" ca="1" si="207"/>
        <v/>
      </c>
      <c r="T137" s="357" t="str">
        <f t="shared" ca="1" si="208"/>
        <v/>
      </c>
      <c r="U137" s="58" t="str">
        <f t="shared" ca="1" si="209"/>
        <v/>
      </c>
      <c r="V137" s="58" t="str">
        <f t="shared" ca="1" si="210"/>
        <v/>
      </c>
      <c r="W137" s="920" t="str">
        <f t="shared" ca="1" si="211"/>
        <v/>
      </c>
      <c r="X137" s="369">
        <f ca="1">IFERROR(VLOOKUP(W137,'（様式１号）３整理番号表'!$B$4:$H$5,2,FALSE),0)</f>
        <v>0</v>
      </c>
      <c r="Y137" s="768" t="str" cm="1">
        <f t="array" aca="1" ref="Y137" ca="1">IF(AND(D137=0,F137=0),"",IF(COUNTIF(D$11:D137,D137)=1,1,IF(COUNTIFS(D$11:D137,D137,F$11:F137,F137)=1,INDEX((D$11:D137,F$11:F137,Y$11:Y137),MATCH(_xlfn.MAXIFS(F$11:F136,D$11:D136,D137),$F$11:F137,0),1,3)+1,INDEX((D$11:D137,F$11:F137,Y$11:Y137),MATCH(D137&amp;F137,D$11:D137&amp;F$11:F137,0),1,3))))</f>
        <v/>
      </c>
      <c r="Z137" s="40" t="str">
        <f t="shared" ca="1" si="212"/>
        <v/>
      </c>
      <c r="AA137" s="924" t="str">
        <f t="shared" ca="1" si="213"/>
        <v/>
      </c>
      <c r="AB137" s="93">
        <f ca="1">IFERROR(VLOOKUP(AA137,'（様式１号）３整理番号表'!$B$10:$H$16,2,FALSE),0)</f>
        <v>0</v>
      </c>
      <c r="AC137" s="924" t="str">
        <f t="shared" ca="1" si="214"/>
        <v/>
      </c>
      <c r="AD137" s="924" t="str">
        <f t="shared" ca="1" si="215"/>
        <v/>
      </c>
      <c r="AE137" s="93">
        <f ca="1">IFERROR(VLOOKUP(AD137,'（様式１号）３整理番号表'!$B$21:$H$22,2,FALSE),0)</f>
        <v>0</v>
      </c>
      <c r="AF137" s="924" t="str">
        <f t="shared" ca="1" si="216"/>
        <v/>
      </c>
      <c r="AG137" s="93">
        <f ca="1">IFERROR(VLOOKUP(AF137,'（様式１号）３整理番号表'!$B$26:$H$31,2,FALSE),0)</f>
        <v>0</v>
      </c>
      <c r="AH137" s="924" t="str">
        <f t="shared" ca="1" si="217"/>
        <v/>
      </c>
      <c r="AI137" s="93">
        <f ca="1">IFERROR(VLOOKUP(AH137,'（様式１号）３整理番号表'!$J$5:$N$59,2,FALSE),0)</f>
        <v>0</v>
      </c>
      <c r="AJ137" s="77" t="str">
        <f t="shared" ca="1" si="218"/>
        <v/>
      </c>
      <c r="AK137" s="93">
        <f ca="1">IFERROR(VLOOKUP(AJ137,'（様式１号）３整理番号表'!$P$5:$R$29,2,FALSE),0)</f>
        <v>0</v>
      </c>
      <c r="AL137" s="921" t="str">
        <f t="shared" ca="1" si="219"/>
        <v/>
      </c>
      <c r="AM137" s="921" t="str">
        <f t="shared" ca="1" si="220"/>
        <v/>
      </c>
      <c r="AN137" s="921"/>
      <c r="AO137" s="77" t="str">
        <f t="shared" ca="1" si="221"/>
        <v/>
      </c>
      <c r="AP137" s="93">
        <f ca="1">IFERROR(VLOOKUP(AO137,'（様式１号）３整理番号表'!$P$5:$R$29,2,FALSE),0)</f>
        <v>0</v>
      </c>
      <c r="AQ137" s="924" t="str">
        <f t="shared" ca="1" si="222"/>
        <v/>
      </c>
      <c r="AR137" s="93">
        <f t="shared" ca="1" si="223"/>
        <v>0</v>
      </c>
      <c r="AS137" s="924" t="str">
        <f t="shared" ca="1" si="224"/>
        <v/>
      </c>
      <c r="AT137" s="40" t="str">
        <f t="shared" ca="1" si="225"/>
        <v/>
      </c>
      <c r="AU137" s="93" t="str">
        <f t="shared" ca="1" si="226"/>
        <v/>
      </c>
      <c r="AV137" s="923" t="str">
        <f t="shared" ca="1" si="227"/>
        <v/>
      </c>
      <c r="AW137" s="926" t="str">
        <f t="shared" ca="1" si="228"/>
        <v/>
      </c>
      <c r="AX137" s="925" t="str">
        <f t="shared" ca="1" si="229"/>
        <v/>
      </c>
      <c r="AY137" s="925" t="str">
        <f t="shared" ca="1" si="229"/>
        <v/>
      </c>
      <c r="AZ137" s="925" t="str">
        <f t="shared" ca="1" si="229"/>
        <v/>
      </c>
      <c r="BA137" s="925" t="str">
        <f t="shared" ca="1" si="229"/>
        <v/>
      </c>
      <c r="BB137" s="925" t="str">
        <f t="shared" ca="1" si="230"/>
        <v/>
      </c>
      <c r="BC137" s="925" t="str">
        <f t="shared" ca="1" si="231"/>
        <v/>
      </c>
      <c r="BD137" s="925" t="str">
        <f t="shared" ca="1" si="231"/>
        <v/>
      </c>
      <c r="BE137" s="925" t="str">
        <f t="shared" ca="1" si="231"/>
        <v/>
      </c>
      <c r="BF137" s="77" t="str">
        <f t="shared" ca="1" si="232"/>
        <v/>
      </c>
      <c r="BG137" s="924" t="str">
        <f t="shared" ca="1" si="233"/>
        <v/>
      </c>
      <c r="BH137" s="94">
        <f ca="1">IF(BF137&lt;&gt;"",INDEX('（様式１号）３整理番号表'!$AB$7:$AQ$12,MATCH(BF137,'（様式１号）３整理番号表'!$AA$7:$AA$12,0),MATCH(BG137,'（様式１号）３整理番号表'!$AB$6:$AQ$6,0)),0)</f>
        <v>0</v>
      </c>
      <c r="BI137" s="921" t="str">
        <f t="shared" ca="1" si="234"/>
        <v/>
      </c>
      <c r="BJ137" s="922" t="str">
        <f t="shared" ca="1" si="235"/>
        <v/>
      </c>
      <c r="BK137" s="926" t="str">
        <f t="shared" ca="1" si="236"/>
        <v/>
      </c>
      <c r="BL137" s="922" t="str">
        <f t="shared" ca="1" si="237"/>
        <v/>
      </c>
      <c r="BM137" s="79" t="str">
        <f t="shared" ca="1" si="238"/>
        <v/>
      </c>
      <c r="BN137" s="82" t="str">
        <f t="shared" ca="1" si="239"/>
        <v/>
      </c>
      <c r="BO137" s="83" t="str">
        <f t="shared" ca="1" si="240"/>
        <v/>
      </c>
      <c r="BP137" s="84" t="str">
        <f t="shared" ca="1" si="241"/>
        <v/>
      </c>
      <c r="BQ137" s="82" t="str">
        <f t="shared" ca="1" si="242"/>
        <v/>
      </c>
      <c r="BR137" s="97" t="str">
        <f t="shared" ca="1" si="243"/>
        <v/>
      </c>
      <c r="BS137" s="95" t="str">
        <f t="shared" ca="1" si="244"/>
        <v/>
      </c>
      <c r="BT137" s="184" t="str">
        <f t="shared" ca="1" si="245"/>
        <v/>
      </c>
      <c r="BU137" s="611" t="str">
        <f t="shared" ca="1" si="246"/>
        <v/>
      </c>
      <c r="BV137" s="77" t="str">
        <f t="shared" ca="1" si="247"/>
        <v/>
      </c>
      <c r="BW137" s="85" t="str">
        <f t="shared" ca="1" si="248"/>
        <v/>
      </c>
      <c r="BX137" s="86" t="str">
        <f t="shared" ca="1" si="249"/>
        <v/>
      </c>
      <c r="BY137" s="231">
        <f ca="1">IF('ポイント要件確認等（個別表）'!AD137=1,ROUNDDOWN('ポイント要件確認等（個別表）'!AV137,-3),IF('ポイント要件確認等（個別表）'!AD137=2,ROUNDDOWN('ポイント要件確認等（個別表）'!BH137,-3),IF('ポイント要件確認等（個別表）'!AD137=3,ROUNDDOWN('ポイント要件確認等（個別表）'!BT137,-3),0)))</f>
        <v>0</v>
      </c>
      <c r="BZ137" s="86" t="str">
        <f t="shared" ca="1" si="250"/>
        <v/>
      </c>
      <c r="CA137" s="232" t="str">
        <f t="shared" ca="1" si="251"/>
        <v/>
      </c>
      <c r="CB137" s="232">
        <f t="shared" ca="1" si="252"/>
        <v>0</v>
      </c>
      <c r="CC137" s="86" t="str">
        <f t="shared" ca="1" si="253"/>
        <v/>
      </c>
      <c r="CD137" s="86" t="str">
        <f t="shared" ca="1" si="254"/>
        <v/>
      </c>
      <c r="CE137" s="609"/>
      <c r="CF137" s="86" t="str">
        <f t="shared" ca="1" si="255"/>
        <v/>
      </c>
      <c r="CG137" s="185" t="str">
        <f t="shared" ca="1" si="256"/>
        <v/>
      </c>
      <c r="CH137" s="246" t="str">
        <f t="shared" ca="1" si="257"/>
        <v>含税額</v>
      </c>
      <c r="CI137" s="247" t="str">
        <f t="shared" ca="1" si="258"/>
        <v/>
      </c>
      <c r="CJ137" s="87" t="str">
        <f ca="1">IFERROR(IF(INDIRECT("'("&amp;'２個別表'!EO137&amp;")'!AR"&amp;84+EP137)&lt;&gt;1,"",1),"")</f>
        <v/>
      </c>
      <c r="CK137" s="244" t="str">
        <f t="shared" ca="1" si="259"/>
        <v/>
      </c>
      <c r="CL137" s="235" t="str">
        <f t="shared" ca="1" si="260"/>
        <v/>
      </c>
      <c r="CM137" s="239" t="str">
        <f t="shared" ca="1" si="261"/>
        <v/>
      </c>
      <c r="CN137" s="77" t="str">
        <f t="shared" ca="1" si="262"/>
        <v/>
      </c>
      <c r="CO137" s="93" t="str">
        <f ca="1">IFERROR(VLOOKUP(CN137,'（様式１号）３整理番号表'!$T$5:$V$15,2,FALSE),"")</f>
        <v/>
      </c>
      <c r="CP137" s="924" t="str">
        <f t="shared" ca="1" si="263"/>
        <v/>
      </c>
      <c r="CQ137" s="93" t="str">
        <f ca="1">IFERROR(VLOOKUP(CP137,'（様式１号）３整理番号表'!$T$19:$V$24,2,FALSE),"")</f>
        <v/>
      </c>
      <c r="CR137" s="924" t="str">
        <f ca="1">IFERROR(IF(INDIRECT("'("&amp;'２個別表'!EO137&amp;")'!AV"&amp;84+EP137)&lt;&gt;1,"",1),"")</f>
        <v/>
      </c>
      <c r="CS137" s="232">
        <f t="shared" ca="1" si="264"/>
        <v>0</v>
      </c>
      <c r="CT137" s="248">
        <f t="shared" ca="1" si="265"/>
        <v>0</v>
      </c>
      <c r="CU137" s="376" t="str">
        <f ca="1">IF(ER137="補強",IF(COUNTIFS($Z$11:Z137,Z137,$W$11:W137,1)=1,"１①",""),IF(COUNTIFS($Z$11:Z137,Z137,$W$11:W137,2)=1,"２①",""))</f>
        <v/>
      </c>
      <c r="CV137" s="57" t="str">
        <f t="shared" ca="1" si="266"/>
        <v/>
      </c>
      <c r="CW137" s="927" t="str">
        <f t="shared" ca="1" si="267"/>
        <v/>
      </c>
      <c r="CX137" s="256" t="str">
        <f t="shared" ca="1" si="268"/>
        <v/>
      </c>
      <c r="CY137" s="256" t="str">
        <f t="shared" ca="1" si="269"/>
        <v/>
      </c>
      <c r="CZ137" s="256" t="str">
        <f t="shared" ca="1" si="270"/>
        <v/>
      </c>
      <c r="DA137" s="256" t="str">
        <f t="shared" ca="1" si="271"/>
        <v/>
      </c>
      <c r="DB137" s="316" t="str">
        <f ca="1">IFERROR(VLOOKUP($CU137,'（様式１号）３整理番号表'!$Z$19:$AB$32,3,FALSE),"")</f>
        <v/>
      </c>
      <c r="DC137" s="259" t="str">
        <f t="shared" ca="1" si="272"/>
        <v>-</v>
      </c>
      <c r="DD137" s="618" t="str">
        <f t="shared" ca="1" si="273"/>
        <v/>
      </c>
      <c r="DE137" s="321" t="str">
        <f ca="1">IF(AND(AO137=18,AS137=1),IF(COUNTIFS($Y$11:Y137,Y137,$AS$11:AS137,1)=1,"２②",""),IF($CU137="１①",INDEX(INDIRECT("'("&amp;$EO137&amp;")'!AR116:BB116"),1,MATCH(INDIRECT("'("&amp;$EO137&amp;")'!C118"),INDIRECT("'("&amp;$EO137&amp;")'!AR119:BB119"),0)),""))</f>
        <v/>
      </c>
      <c r="DF137" s="324" t="str">
        <f t="shared" ca="1" si="274"/>
        <v/>
      </c>
      <c r="DG137" s="313" t="str">
        <f t="shared" ca="1" si="275"/>
        <v/>
      </c>
      <c r="DH137" s="313" t="str">
        <f t="shared" ca="1" si="276"/>
        <v/>
      </c>
      <c r="DI137" s="313" t="str">
        <f t="shared" ca="1" si="277"/>
        <v/>
      </c>
      <c r="DJ137" s="313" t="str">
        <f t="shared" ca="1" si="278"/>
        <v/>
      </c>
      <c r="DK137" s="328" t="str">
        <f t="shared" ca="1" si="279"/>
        <v/>
      </c>
      <c r="DL137" s="334" t="str">
        <f t="shared" ca="1" si="280"/>
        <v/>
      </c>
      <c r="DM137" s="915" t="str">
        <f t="shared" ca="1" si="281"/>
        <v/>
      </c>
      <c r="DN137" s="15"/>
      <c r="DO137" s="324"/>
      <c r="DP137" s="16"/>
      <c r="DQ137" s="16"/>
      <c r="DR137" s="16"/>
      <c r="DS137" s="16"/>
      <c r="DT137" s="318" t="str">
        <f>IFERROR(VLOOKUP($DN137,'（様式１号）３整理番号表'!$Z$19:$AB$32,3,FALSE),"")</f>
        <v/>
      </c>
      <c r="DU137" s="259" t="str">
        <f t="shared" si="282"/>
        <v/>
      </c>
      <c r="DV137" s="14"/>
      <c r="DW137" s="17" t="str">
        <f t="shared" ca="1" si="283"/>
        <v/>
      </c>
      <c r="DX137" s="88" t="str">
        <f t="shared" ca="1" si="301"/>
        <v/>
      </c>
      <c r="DZ137" s="339">
        <f t="shared" ca="1" si="307"/>
        <v>0</v>
      </c>
      <c r="EA137" s="339">
        <f t="shared" ca="1" si="307"/>
        <v>0</v>
      </c>
      <c r="EB137" s="339">
        <f t="shared" ca="1" si="307"/>
        <v>0</v>
      </c>
      <c r="EC137" s="339">
        <f t="shared" ca="1" si="307"/>
        <v>0</v>
      </c>
      <c r="ED137" s="339">
        <f t="shared" ca="1" si="307"/>
        <v>0</v>
      </c>
      <c r="EE137" s="339">
        <f t="shared" ca="1" si="307"/>
        <v>0</v>
      </c>
      <c r="EF137" s="339">
        <f t="shared" ca="1" si="307"/>
        <v>0</v>
      </c>
      <c r="EG137" s="339">
        <f t="shared" ca="1" si="307"/>
        <v>0</v>
      </c>
      <c r="EH137" s="339">
        <f t="shared" ca="1" si="307"/>
        <v>0</v>
      </c>
      <c r="EI137" s="339">
        <f t="shared" ca="1" si="307"/>
        <v>0</v>
      </c>
      <c r="EJ137" s="339">
        <f t="shared" ca="1" si="307"/>
        <v>0</v>
      </c>
      <c r="EK137" s="339">
        <f t="shared" ca="1" si="307"/>
        <v>0</v>
      </c>
      <c r="EL137" s="339">
        <f t="shared" ca="1" si="307"/>
        <v>0</v>
      </c>
      <c r="EM137" s="339">
        <f t="shared" ca="1" si="307"/>
        <v>0</v>
      </c>
      <c r="EO137" s="919" t="str">
        <f t="shared" ca="1" si="189"/>
        <v/>
      </c>
      <c r="EP137" s="919" t="str">
        <f t="shared" ca="1" si="285"/>
        <v/>
      </c>
      <c r="EQ137" s="919" t="str">
        <f t="shared" ca="1" si="286"/>
        <v/>
      </c>
      <c r="ER137" s="919" t="str">
        <f t="shared" ca="1" si="287"/>
        <v/>
      </c>
      <c r="ES137" s="919" t="str">
        <f ca="1">IFERROR(INDEX('郵便番号（石川県）'!$A$3:$F$2574,MATCH(INDIRECT("'("&amp;EO137&amp;")'!E7"),'郵便番号（石川県）'!$A$3:$A$2574,0),6),"")</f>
        <v/>
      </c>
      <c r="ET137" s="919" t="str">
        <f ca="1">IFERROR(INDEX('郵便番号（石川県）'!$A$3:$F$2574,MATCH(INDIRECT("'("&amp;$EO137&amp;")'!E7"),'郵便番号（石川県）'!$A$3:$A$2574,0),5),"")</f>
        <v/>
      </c>
      <c r="EU137" s="919" t="str">
        <f t="shared" ca="1" si="288"/>
        <v/>
      </c>
      <c r="EV137" s="919" t="str">
        <f t="shared" ca="1" si="289"/>
        <v/>
      </c>
      <c r="EW137" s="919" t="str">
        <f t="shared" ca="1" si="290"/>
        <v/>
      </c>
      <c r="EX137" s="919" t="str">
        <f t="shared" ca="1" si="291"/>
        <v/>
      </c>
      <c r="EY137" s="919" t="str">
        <f t="shared" ca="1" si="292"/>
        <v/>
      </c>
      <c r="EZ137" s="919" t="str">
        <f t="shared" ca="1" si="293"/>
        <v/>
      </c>
      <c r="FA137" s="919" t="str">
        <f t="shared" ca="1" si="294"/>
        <v/>
      </c>
      <c r="FB137" s="919" t="str">
        <f t="shared" ca="1" si="295"/>
        <v/>
      </c>
      <c r="FC137" s="919" t="str">
        <f t="shared" ca="1" si="296"/>
        <v/>
      </c>
      <c r="FD137" s="627" t="str">
        <f t="shared" ca="1" si="297"/>
        <v/>
      </c>
      <c r="FE137" s="630">
        <v>127</v>
      </c>
      <c r="FF137" s="299" t="str">
        <f t="shared" ca="1" si="298"/>
        <v/>
      </c>
      <c r="FG137" s="993" t="str">
        <f t="shared" ca="1" si="299"/>
        <v/>
      </c>
      <c r="FH137" s="919" t="str">
        <f t="shared" ca="1" si="300"/>
        <v/>
      </c>
      <c r="FI137" s="299">
        <f ca="1">COUNTIF($FH$11:FH137,"■")</f>
        <v>0</v>
      </c>
    </row>
    <row r="138" spans="1:165" ht="34.5" customHeight="1">
      <c r="A138" s="445">
        <f t="shared" ca="1" si="203"/>
        <v>0</v>
      </c>
      <c r="B138" s="446">
        <f>IF(R138&lt;&gt;"",IF(COUNTIF(R$11:R138,R138)=1,MAX(B$11:B137)+1,INDEX(B$11:B137,MATCH(R138,R$11:R137,0),1)),0)</f>
        <v>1</v>
      </c>
      <c r="C138" s="446">
        <f ca="1">IF(T138&lt;&gt;"",IF(COUNTIF(T$11:T138,T138)=1,MAX(C$11:C137)+1,INDEX(C$11:C137,MATCH(T138,T$11:T137,0),1)),0)</f>
        <v>0</v>
      </c>
      <c r="D138" s="446">
        <f ca="1">IF(U138&lt;&gt;"",IF(COUNTIF(U$11:U138,U138)=1,MAX(D$11:D137)+1,INDEX(D$11:D137,MATCH(U138,U$11:U137,0),1)),0)</f>
        <v>0</v>
      </c>
      <c r="E138" s="446">
        <f ca="1">IF(S138&lt;&gt;"",IF(COUNTIF(S$11:S138,S138)=1,MAX(E$11:E137)+1,INDEX(E$11:E137,MATCH(S138,S$11:S137,0),1)),0)</f>
        <v>0</v>
      </c>
      <c r="F138" s="446">
        <f ca="1">IF(Z138&lt;&gt;"",IF(COUNTIF(Z$11:Z138,Z138)=1,MAX(F$11:F137)+1,INDEX(F$11:F137,MATCH(Z138,Z$11:Z137,0),1)),0)</f>
        <v>0</v>
      </c>
      <c r="G138" s="447" cm="1">
        <f t="array" aca="1" ref="G138" ca="1">IF(Z138&lt;&gt;"",IF(COUNTIFS(Z$11:Z138,Z138,W$11:W138,W138)=1,MAX(G$11:G137)+1,INDEX(G$11:G137,MATCH(Z138&amp;W138,Z$11:Z137&amp;W$11:W138,0),1)),0)</f>
        <v>0</v>
      </c>
      <c r="H138" s="447">
        <f t="shared" ca="1" si="204"/>
        <v>0</v>
      </c>
      <c r="I138" s="447">
        <f ca="1">IF(T138="",0,IF(COUNTIF(T$11:T138,T138)=1,1,0))</f>
        <v>0</v>
      </c>
      <c r="J138" s="447">
        <f ca="1">IF(U138="",0,IF(COUNTIF(U$11:U138,U138)=1,1,0))</f>
        <v>0</v>
      </c>
      <c r="K138" s="447">
        <f ca="1">IF(S138="",0,IF(COUNTIF(S$11:S138,S138)=1,1,0))</f>
        <v>0</v>
      </c>
      <c r="L138" s="446">
        <f ca="1">IF(Z138="",0,IF(COUNTIF(Z$11:Z138,Z138)=1,1,0))</f>
        <v>0</v>
      </c>
      <c r="M138" s="767">
        <f ca="1">IF($W138=2,IF(COUNTIFS($W$11:$W138,2,$Z$11:$Z138,$Z138)=1,1,0),0)</f>
        <v>0</v>
      </c>
      <c r="N138" s="767">
        <f ca="1">IF($W138=1,IF(COUNTIFS($W$11:$W138,2,$Z$11:$Z138,$Z138)=1,1,0),0)</f>
        <v>0</v>
      </c>
      <c r="O138" s="446">
        <f ca="1">IF(H138=0,0,IF(COUNTIF(Z$11:Z138,Z138)=1,1,0))</f>
        <v>0</v>
      </c>
      <c r="P138" s="448" t="str">
        <f t="shared" ca="1" si="205"/>
        <v>石川県</v>
      </c>
      <c r="Q138" s="89">
        <f t="shared" ca="1" si="206"/>
        <v>128</v>
      </c>
      <c r="R138" s="170" t="s">
        <v>459</v>
      </c>
      <c r="S138" s="357" t="str">
        <f t="shared" ca="1" si="207"/>
        <v/>
      </c>
      <c r="T138" s="357" t="str">
        <f t="shared" ca="1" si="208"/>
        <v/>
      </c>
      <c r="U138" s="58" t="str">
        <f t="shared" ca="1" si="209"/>
        <v/>
      </c>
      <c r="V138" s="58" t="str">
        <f t="shared" ca="1" si="210"/>
        <v/>
      </c>
      <c r="W138" s="920" t="str">
        <f t="shared" ca="1" si="211"/>
        <v/>
      </c>
      <c r="X138" s="369">
        <f ca="1">IFERROR(VLOOKUP(W138,'（様式１号）３整理番号表'!$B$4:$H$5,2,FALSE),0)</f>
        <v>0</v>
      </c>
      <c r="Y138" s="768" t="str" cm="1">
        <f t="array" aca="1" ref="Y138" ca="1">IF(AND(D138=0,F138=0),"",IF(COUNTIF(D$11:D138,D138)=1,1,IF(COUNTIFS(D$11:D138,D138,F$11:F138,F138)=1,INDEX((D$11:D138,F$11:F138,Y$11:Y138),MATCH(_xlfn.MAXIFS(F$11:F137,D$11:D137,D138),$F$11:F138,0),1,3)+1,INDEX((D$11:D138,F$11:F138,Y$11:Y138),MATCH(D138&amp;F138,D$11:D138&amp;F$11:F138,0),1,3))))</f>
        <v/>
      </c>
      <c r="Z138" s="40" t="str">
        <f t="shared" ca="1" si="212"/>
        <v/>
      </c>
      <c r="AA138" s="924" t="str">
        <f t="shared" ca="1" si="213"/>
        <v/>
      </c>
      <c r="AB138" s="93">
        <f ca="1">IFERROR(VLOOKUP(AA138,'（様式１号）３整理番号表'!$B$10:$H$16,2,FALSE),0)</f>
        <v>0</v>
      </c>
      <c r="AC138" s="924" t="str">
        <f t="shared" ca="1" si="214"/>
        <v/>
      </c>
      <c r="AD138" s="924" t="str">
        <f t="shared" ca="1" si="215"/>
        <v/>
      </c>
      <c r="AE138" s="93">
        <f ca="1">IFERROR(VLOOKUP(AD138,'（様式１号）３整理番号表'!$B$21:$H$22,2,FALSE),0)</f>
        <v>0</v>
      </c>
      <c r="AF138" s="924" t="str">
        <f t="shared" ca="1" si="216"/>
        <v/>
      </c>
      <c r="AG138" s="93">
        <f ca="1">IFERROR(VLOOKUP(AF138,'（様式１号）３整理番号表'!$B$26:$H$31,2,FALSE),0)</f>
        <v>0</v>
      </c>
      <c r="AH138" s="924" t="str">
        <f t="shared" ca="1" si="217"/>
        <v/>
      </c>
      <c r="AI138" s="93">
        <f ca="1">IFERROR(VLOOKUP(AH138,'（様式１号）３整理番号表'!$J$5:$N$59,2,FALSE),0)</f>
        <v>0</v>
      </c>
      <c r="AJ138" s="77" t="str">
        <f t="shared" ca="1" si="218"/>
        <v/>
      </c>
      <c r="AK138" s="93">
        <f ca="1">IFERROR(VLOOKUP(AJ138,'（様式１号）３整理番号表'!$P$5:$R$29,2,FALSE),0)</f>
        <v>0</v>
      </c>
      <c r="AL138" s="921" t="str">
        <f t="shared" ca="1" si="219"/>
        <v/>
      </c>
      <c r="AM138" s="921" t="str">
        <f t="shared" ca="1" si="220"/>
        <v/>
      </c>
      <c r="AN138" s="921"/>
      <c r="AO138" s="77" t="str">
        <f t="shared" ca="1" si="221"/>
        <v/>
      </c>
      <c r="AP138" s="93">
        <f ca="1">IFERROR(VLOOKUP(AO138,'（様式１号）３整理番号表'!$P$5:$R$29,2,FALSE),0)</f>
        <v>0</v>
      </c>
      <c r="AQ138" s="924" t="str">
        <f t="shared" ca="1" si="222"/>
        <v/>
      </c>
      <c r="AR138" s="93">
        <f t="shared" ca="1" si="223"/>
        <v>0</v>
      </c>
      <c r="AS138" s="924" t="str">
        <f t="shared" ca="1" si="224"/>
        <v/>
      </c>
      <c r="AT138" s="40" t="str">
        <f t="shared" ca="1" si="225"/>
        <v/>
      </c>
      <c r="AU138" s="93" t="str">
        <f t="shared" ca="1" si="226"/>
        <v/>
      </c>
      <c r="AV138" s="923" t="str">
        <f t="shared" ca="1" si="227"/>
        <v/>
      </c>
      <c r="AW138" s="926" t="str">
        <f t="shared" ca="1" si="228"/>
        <v/>
      </c>
      <c r="AX138" s="925" t="str">
        <f t="shared" ca="1" si="229"/>
        <v/>
      </c>
      <c r="AY138" s="925" t="str">
        <f t="shared" ca="1" si="229"/>
        <v/>
      </c>
      <c r="AZ138" s="925" t="str">
        <f t="shared" ca="1" si="229"/>
        <v/>
      </c>
      <c r="BA138" s="925" t="str">
        <f t="shared" ca="1" si="229"/>
        <v/>
      </c>
      <c r="BB138" s="925" t="str">
        <f t="shared" ca="1" si="230"/>
        <v/>
      </c>
      <c r="BC138" s="925" t="str">
        <f t="shared" ca="1" si="231"/>
        <v/>
      </c>
      <c r="BD138" s="925" t="str">
        <f t="shared" ca="1" si="231"/>
        <v/>
      </c>
      <c r="BE138" s="925" t="str">
        <f t="shared" ca="1" si="231"/>
        <v/>
      </c>
      <c r="BF138" s="77" t="str">
        <f t="shared" ca="1" si="232"/>
        <v/>
      </c>
      <c r="BG138" s="924" t="str">
        <f t="shared" ca="1" si="233"/>
        <v/>
      </c>
      <c r="BH138" s="94">
        <f ca="1">IF(BF138&lt;&gt;"",INDEX('（様式１号）３整理番号表'!$AB$7:$AQ$12,MATCH(BF138,'（様式１号）３整理番号表'!$AA$7:$AA$12,0),MATCH(BG138,'（様式１号）３整理番号表'!$AB$6:$AQ$6,0)),0)</f>
        <v>0</v>
      </c>
      <c r="BI138" s="921" t="str">
        <f t="shared" ca="1" si="234"/>
        <v/>
      </c>
      <c r="BJ138" s="922" t="str">
        <f t="shared" ca="1" si="235"/>
        <v/>
      </c>
      <c r="BK138" s="926" t="str">
        <f t="shared" ca="1" si="236"/>
        <v/>
      </c>
      <c r="BL138" s="922" t="str">
        <f t="shared" ca="1" si="237"/>
        <v/>
      </c>
      <c r="BM138" s="79" t="str">
        <f t="shared" ca="1" si="238"/>
        <v/>
      </c>
      <c r="BN138" s="82" t="str">
        <f t="shared" ca="1" si="239"/>
        <v/>
      </c>
      <c r="BO138" s="83" t="str">
        <f t="shared" ca="1" si="240"/>
        <v/>
      </c>
      <c r="BP138" s="84" t="str">
        <f t="shared" ca="1" si="241"/>
        <v/>
      </c>
      <c r="BQ138" s="82" t="str">
        <f t="shared" ca="1" si="242"/>
        <v/>
      </c>
      <c r="BR138" s="97" t="str">
        <f t="shared" ca="1" si="243"/>
        <v/>
      </c>
      <c r="BS138" s="95" t="str">
        <f t="shared" ca="1" si="244"/>
        <v/>
      </c>
      <c r="BT138" s="184" t="str">
        <f t="shared" ca="1" si="245"/>
        <v/>
      </c>
      <c r="BU138" s="611" t="str">
        <f t="shared" ca="1" si="246"/>
        <v/>
      </c>
      <c r="BV138" s="77" t="str">
        <f t="shared" ca="1" si="247"/>
        <v/>
      </c>
      <c r="BW138" s="85" t="str">
        <f t="shared" ca="1" si="248"/>
        <v/>
      </c>
      <c r="BX138" s="86" t="str">
        <f t="shared" ca="1" si="249"/>
        <v/>
      </c>
      <c r="BY138" s="231">
        <f ca="1">IF('ポイント要件確認等（個別表）'!AD138=1,ROUNDDOWN('ポイント要件確認等（個別表）'!AV138,-3),IF('ポイント要件確認等（個別表）'!AD138=2,ROUNDDOWN('ポイント要件確認等（個別表）'!BH138,-3),IF('ポイント要件確認等（個別表）'!AD138=3,ROUNDDOWN('ポイント要件確認等（個別表）'!BT138,-3),0)))</f>
        <v>0</v>
      </c>
      <c r="BZ138" s="86" t="str">
        <f t="shared" ca="1" si="250"/>
        <v/>
      </c>
      <c r="CA138" s="232" t="str">
        <f t="shared" ca="1" si="251"/>
        <v/>
      </c>
      <c r="CB138" s="232">
        <f t="shared" ca="1" si="252"/>
        <v>0</v>
      </c>
      <c r="CC138" s="86" t="str">
        <f t="shared" ca="1" si="253"/>
        <v/>
      </c>
      <c r="CD138" s="86" t="str">
        <f t="shared" ca="1" si="254"/>
        <v/>
      </c>
      <c r="CE138" s="609"/>
      <c r="CF138" s="86" t="str">
        <f t="shared" ca="1" si="255"/>
        <v/>
      </c>
      <c r="CG138" s="185" t="str">
        <f t="shared" ca="1" si="256"/>
        <v/>
      </c>
      <c r="CH138" s="246" t="str">
        <f t="shared" ca="1" si="257"/>
        <v>含税額</v>
      </c>
      <c r="CI138" s="247" t="str">
        <f t="shared" ca="1" si="258"/>
        <v/>
      </c>
      <c r="CJ138" s="87" t="str">
        <f ca="1">IFERROR(IF(INDIRECT("'("&amp;'２個別表'!EO138&amp;")'!AR"&amp;84+EP138)&lt;&gt;1,"",1),"")</f>
        <v/>
      </c>
      <c r="CK138" s="244" t="str">
        <f t="shared" ca="1" si="259"/>
        <v/>
      </c>
      <c r="CL138" s="235" t="str">
        <f t="shared" ca="1" si="260"/>
        <v/>
      </c>
      <c r="CM138" s="239" t="str">
        <f t="shared" ca="1" si="261"/>
        <v/>
      </c>
      <c r="CN138" s="77" t="str">
        <f t="shared" ca="1" si="262"/>
        <v/>
      </c>
      <c r="CO138" s="93" t="str">
        <f ca="1">IFERROR(VLOOKUP(CN138,'（様式１号）３整理番号表'!$T$5:$V$15,2,FALSE),"")</f>
        <v/>
      </c>
      <c r="CP138" s="924" t="str">
        <f t="shared" ca="1" si="263"/>
        <v/>
      </c>
      <c r="CQ138" s="93" t="str">
        <f ca="1">IFERROR(VLOOKUP(CP138,'（様式１号）３整理番号表'!$T$19:$V$24,2,FALSE),"")</f>
        <v/>
      </c>
      <c r="CR138" s="924" t="str">
        <f ca="1">IFERROR(IF(INDIRECT("'("&amp;'２個別表'!EO138&amp;")'!AV"&amp;84+EP138)&lt;&gt;1,"",1),"")</f>
        <v/>
      </c>
      <c r="CS138" s="232">
        <f t="shared" ca="1" si="264"/>
        <v>0</v>
      </c>
      <c r="CT138" s="248">
        <f t="shared" ca="1" si="265"/>
        <v>0</v>
      </c>
      <c r="CU138" s="376" t="str">
        <f ca="1">IF(ER138="補強",IF(COUNTIFS($Z$11:Z138,Z138,$W$11:W138,1)=1,"１①",""),IF(COUNTIFS($Z$11:Z138,Z138,$W$11:W138,2)=1,"２①",""))</f>
        <v/>
      </c>
      <c r="CV138" s="57" t="str">
        <f t="shared" ca="1" si="266"/>
        <v/>
      </c>
      <c r="CW138" s="927" t="str">
        <f t="shared" ca="1" si="267"/>
        <v/>
      </c>
      <c r="CX138" s="256" t="str">
        <f t="shared" ca="1" si="268"/>
        <v/>
      </c>
      <c r="CY138" s="256" t="str">
        <f t="shared" ca="1" si="269"/>
        <v/>
      </c>
      <c r="CZ138" s="256" t="str">
        <f t="shared" ca="1" si="270"/>
        <v/>
      </c>
      <c r="DA138" s="256" t="str">
        <f t="shared" ca="1" si="271"/>
        <v/>
      </c>
      <c r="DB138" s="316" t="str">
        <f ca="1">IFERROR(VLOOKUP($CU138,'（様式１号）３整理番号表'!$Z$19:$AB$32,3,FALSE),"")</f>
        <v/>
      </c>
      <c r="DC138" s="259" t="str">
        <f t="shared" ca="1" si="272"/>
        <v>-</v>
      </c>
      <c r="DD138" s="618" t="str">
        <f t="shared" ca="1" si="273"/>
        <v/>
      </c>
      <c r="DE138" s="321" t="str">
        <f ca="1">IF(AND(AO138=18,AS138=1),IF(COUNTIFS($Y$11:Y138,Y138,$AS$11:AS138,1)=1,"２②",""),IF($CU138="１①",INDEX(INDIRECT("'("&amp;$EO138&amp;")'!AR116:BB116"),1,MATCH(INDIRECT("'("&amp;$EO138&amp;")'!C118"),INDIRECT("'("&amp;$EO138&amp;")'!AR119:BB119"),0)),""))</f>
        <v/>
      </c>
      <c r="DF138" s="324" t="str">
        <f t="shared" ca="1" si="274"/>
        <v/>
      </c>
      <c r="DG138" s="313" t="str">
        <f t="shared" ca="1" si="275"/>
        <v/>
      </c>
      <c r="DH138" s="313" t="str">
        <f t="shared" ca="1" si="276"/>
        <v/>
      </c>
      <c r="DI138" s="313" t="str">
        <f t="shared" ca="1" si="277"/>
        <v/>
      </c>
      <c r="DJ138" s="313" t="str">
        <f t="shared" ca="1" si="278"/>
        <v/>
      </c>
      <c r="DK138" s="328" t="str">
        <f t="shared" ca="1" si="279"/>
        <v/>
      </c>
      <c r="DL138" s="334" t="str">
        <f t="shared" ca="1" si="280"/>
        <v/>
      </c>
      <c r="DM138" s="915" t="str">
        <f t="shared" ca="1" si="281"/>
        <v/>
      </c>
      <c r="DN138" s="15"/>
      <c r="DO138" s="324"/>
      <c r="DP138" s="16"/>
      <c r="DQ138" s="16"/>
      <c r="DR138" s="16"/>
      <c r="DS138" s="16"/>
      <c r="DT138" s="318" t="str">
        <f>IFERROR(VLOOKUP($DN138,'（様式１号）３整理番号表'!$Z$19:$AB$32,3,FALSE),"")</f>
        <v/>
      </c>
      <c r="DU138" s="259" t="str">
        <f t="shared" si="282"/>
        <v/>
      </c>
      <c r="DV138" s="14"/>
      <c r="DW138" s="17" t="str">
        <f t="shared" ca="1" si="283"/>
        <v/>
      </c>
      <c r="DX138" s="88" t="str">
        <f t="shared" ca="1" si="301"/>
        <v/>
      </c>
      <c r="DZ138" s="339">
        <f t="shared" ca="1" si="307"/>
        <v>0</v>
      </c>
      <c r="EA138" s="339">
        <f t="shared" ca="1" si="307"/>
        <v>0</v>
      </c>
      <c r="EB138" s="339">
        <f t="shared" ca="1" si="307"/>
        <v>0</v>
      </c>
      <c r="EC138" s="339">
        <f t="shared" ca="1" si="307"/>
        <v>0</v>
      </c>
      <c r="ED138" s="339">
        <f t="shared" ca="1" si="307"/>
        <v>0</v>
      </c>
      <c r="EE138" s="339">
        <f t="shared" ca="1" si="307"/>
        <v>0</v>
      </c>
      <c r="EF138" s="339">
        <f t="shared" ca="1" si="307"/>
        <v>0</v>
      </c>
      <c r="EG138" s="339">
        <f t="shared" ca="1" si="307"/>
        <v>0</v>
      </c>
      <c r="EH138" s="339">
        <f t="shared" ca="1" si="307"/>
        <v>0</v>
      </c>
      <c r="EI138" s="339">
        <f t="shared" ca="1" si="307"/>
        <v>0</v>
      </c>
      <c r="EJ138" s="339">
        <f t="shared" ca="1" si="307"/>
        <v>0</v>
      </c>
      <c r="EK138" s="339">
        <f t="shared" ca="1" si="307"/>
        <v>0</v>
      </c>
      <c r="EL138" s="339">
        <f t="shared" ca="1" si="307"/>
        <v>0</v>
      </c>
      <c r="EM138" s="339">
        <f t="shared" ca="1" si="307"/>
        <v>0</v>
      </c>
      <c r="EO138" s="919" t="str">
        <f t="shared" ca="1" si="189"/>
        <v/>
      </c>
      <c r="EP138" s="919" t="str">
        <f t="shared" ca="1" si="285"/>
        <v/>
      </c>
      <c r="EQ138" s="919" t="str">
        <f t="shared" ca="1" si="286"/>
        <v/>
      </c>
      <c r="ER138" s="919" t="str">
        <f t="shared" ca="1" si="287"/>
        <v/>
      </c>
      <c r="ES138" s="919" t="str">
        <f ca="1">IFERROR(INDEX('郵便番号（石川県）'!$A$3:$F$2574,MATCH(INDIRECT("'("&amp;EO138&amp;")'!E7"),'郵便番号（石川県）'!$A$3:$A$2574,0),6),"")</f>
        <v/>
      </c>
      <c r="ET138" s="919" t="str">
        <f ca="1">IFERROR(INDEX('郵便番号（石川県）'!$A$3:$F$2574,MATCH(INDIRECT("'("&amp;$EO138&amp;")'!E7"),'郵便番号（石川県）'!$A$3:$A$2574,0),5),"")</f>
        <v/>
      </c>
      <c r="EU138" s="919" t="str">
        <f t="shared" ca="1" si="288"/>
        <v/>
      </c>
      <c r="EV138" s="919" t="str">
        <f t="shared" ca="1" si="289"/>
        <v/>
      </c>
      <c r="EW138" s="919" t="str">
        <f t="shared" ca="1" si="290"/>
        <v/>
      </c>
      <c r="EX138" s="919" t="str">
        <f t="shared" ca="1" si="291"/>
        <v/>
      </c>
      <c r="EY138" s="919" t="str">
        <f t="shared" ca="1" si="292"/>
        <v/>
      </c>
      <c r="EZ138" s="919" t="str">
        <f t="shared" ca="1" si="293"/>
        <v/>
      </c>
      <c r="FA138" s="919" t="str">
        <f t="shared" ca="1" si="294"/>
        <v/>
      </c>
      <c r="FB138" s="919" t="str">
        <f t="shared" ca="1" si="295"/>
        <v/>
      </c>
      <c r="FC138" s="919" t="str">
        <f t="shared" ca="1" si="296"/>
        <v/>
      </c>
      <c r="FD138" s="627" t="str">
        <f t="shared" ca="1" si="297"/>
        <v/>
      </c>
      <c r="FE138" s="630">
        <v>128</v>
      </c>
      <c r="FF138" s="299" t="str">
        <f t="shared" ca="1" si="298"/>
        <v/>
      </c>
      <c r="FG138" s="993" t="str">
        <f t="shared" ca="1" si="299"/>
        <v/>
      </c>
      <c r="FH138" s="919" t="str">
        <f t="shared" ca="1" si="300"/>
        <v/>
      </c>
      <c r="FI138" s="299">
        <f ca="1">COUNTIF($FH$11:FH138,"■")</f>
        <v>0</v>
      </c>
    </row>
    <row r="139" spans="1:165" ht="34.5" customHeight="1">
      <c r="A139" s="445">
        <f t="shared" ca="1" si="203"/>
        <v>0</v>
      </c>
      <c r="B139" s="446">
        <f>IF(R139&lt;&gt;"",IF(COUNTIF(R$11:R139,R139)=1,MAX(B$11:B138)+1,INDEX(B$11:B138,MATCH(R139,R$11:R138,0),1)),0)</f>
        <v>1</v>
      </c>
      <c r="C139" s="446">
        <f ca="1">IF(T139&lt;&gt;"",IF(COUNTIF(T$11:T139,T139)=1,MAX(C$11:C138)+1,INDEX(C$11:C138,MATCH(T139,T$11:T138,0),1)),0)</f>
        <v>0</v>
      </c>
      <c r="D139" s="446">
        <f ca="1">IF(U139&lt;&gt;"",IF(COUNTIF(U$11:U139,U139)=1,MAX(D$11:D138)+1,INDEX(D$11:D138,MATCH(U139,U$11:U138,0),1)),0)</f>
        <v>0</v>
      </c>
      <c r="E139" s="446">
        <f ca="1">IF(S139&lt;&gt;"",IF(COUNTIF(S$11:S139,S139)=1,MAX(E$11:E138)+1,INDEX(E$11:E138,MATCH(S139,S$11:S138,0),1)),0)</f>
        <v>0</v>
      </c>
      <c r="F139" s="446">
        <f ca="1">IF(Z139&lt;&gt;"",IF(COUNTIF(Z$11:Z139,Z139)=1,MAX(F$11:F138)+1,INDEX(F$11:F138,MATCH(Z139,Z$11:Z138,0),1)),0)</f>
        <v>0</v>
      </c>
      <c r="G139" s="447" cm="1">
        <f t="array" aca="1" ref="G139" ca="1">IF(Z139&lt;&gt;"",IF(COUNTIFS(Z$11:Z139,Z139,W$11:W139,W139)=1,MAX(G$11:G138)+1,INDEX(G$11:G138,MATCH(Z139&amp;W139,Z$11:Z138&amp;W$11:W139,0),1)),0)</f>
        <v>0</v>
      </c>
      <c r="H139" s="447">
        <f t="shared" ca="1" si="204"/>
        <v>0</v>
      </c>
      <c r="I139" s="447">
        <f ca="1">IF(T139="",0,IF(COUNTIF(T$11:T139,T139)=1,1,0))</f>
        <v>0</v>
      </c>
      <c r="J139" s="447">
        <f ca="1">IF(U139="",0,IF(COUNTIF(U$11:U139,U139)=1,1,0))</f>
        <v>0</v>
      </c>
      <c r="K139" s="447">
        <f ca="1">IF(S139="",0,IF(COUNTIF(S$11:S139,S139)=1,1,0))</f>
        <v>0</v>
      </c>
      <c r="L139" s="446">
        <f ca="1">IF(Z139="",0,IF(COUNTIF(Z$11:Z139,Z139)=1,1,0))</f>
        <v>0</v>
      </c>
      <c r="M139" s="767">
        <f ca="1">IF($W139=2,IF(COUNTIFS($W$11:$W139,2,$Z$11:$Z139,$Z139)=1,1,0),0)</f>
        <v>0</v>
      </c>
      <c r="N139" s="767">
        <f ca="1">IF($W139=1,IF(COUNTIFS($W$11:$W139,2,$Z$11:$Z139,$Z139)=1,1,0),0)</f>
        <v>0</v>
      </c>
      <c r="O139" s="446">
        <f ca="1">IF(H139=0,0,IF(COUNTIF(Z$11:Z139,Z139)=1,1,0))</f>
        <v>0</v>
      </c>
      <c r="P139" s="448" t="str">
        <f t="shared" ca="1" si="205"/>
        <v>石川県</v>
      </c>
      <c r="Q139" s="89">
        <f t="shared" ca="1" si="206"/>
        <v>129</v>
      </c>
      <c r="R139" s="170" t="s">
        <v>459</v>
      </c>
      <c r="S139" s="357" t="str">
        <f t="shared" ca="1" si="207"/>
        <v/>
      </c>
      <c r="T139" s="357" t="str">
        <f t="shared" ca="1" si="208"/>
        <v/>
      </c>
      <c r="U139" s="58" t="str">
        <f t="shared" ca="1" si="209"/>
        <v/>
      </c>
      <c r="V139" s="58" t="str">
        <f t="shared" ca="1" si="210"/>
        <v/>
      </c>
      <c r="W139" s="920" t="str">
        <f t="shared" ca="1" si="211"/>
        <v/>
      </c>
      <c r="X139" s="369">
        <f ca="1">IFERROR(VLOOKUP(W139,'（様式１号）３整理番号表'!$B$4:$H$5,2,FALSE),0)</f>
        <v>0</v>
      </c>
      <c r="Y139" s="768" t="str" cm="1">
        <f t="array" aca="1" ref="Y139" ca="1">IF(AND(D139=0,F139=0),"",IF(COUNTIF(D$11:D139,D139)=1,1,IF(COUNTIFS(D$11:D139,D139,F$11:F139,F139)=1,INDEX((D$11:D139,F$11:F139,Y$11:Y139),MATCH(_xlfn.MAXIFS(F$11:F138,D$11:D138,D139),$F$11:F139,0),1,3)+1,INDEX((D$11:D139,F$11:F139,Y$11:Y139),MATCH(D139&amp;F139,D$11:D139&amp;F$11:F139,0),1,3))))</f>
        <v/>
      </c>
      <c r="Z139" s="40" t="str">
        <f t="shared" ca="1" si="212"/>
        <v/>
      </c>
      <c r="AA139" s="924" t="str">
        <f t="shared" ca="1" si="213"/>
        <v/>
      </c>
      <c r="AB139" s="93">
        <f ca="1">IFERROR(VLOOKUP(AA139,'（様式１号）３整理番号表'!$B$10:$H$16,2,FALSE),0)</f>
        <v>0</v>
      </c>
      <c r="AC139" s="924" t="str">
        <f t="shared" ca="1" si="214"/>
        <v/>
      </c>
      <c r="AD139" s="924" t="str">
        <f t="shared" ca="1" si="215"/>
        <v/>
      </c>
      <c r="AE139" s="93">
        <f ca="1">IFERROR(VLOOKUP(AD139,'（様式１号）３整理番号表'!$B$21:$H$22,2,FALSE),0)</f>
        <v>0</v>
      </c>
      <c r="AF139" s="924" t="str">
        <f t="shared" ca="1" si="216"/>
        <v/>
      </c>
      <c r="AG139" s="93">
        <f ca="1">IFERROR(VLOOKUP(AF139,'（様式１号）３整理番号表'!$B$26:$H$31,2,FALSE),0)</f>
        <v>0</v>
      </c>
      <c r="AH139" s="924" t="str">
        <f t="shared" ca="1" si="217"/>
        <v/>
      </c>
      <c r="AI139" s="93">
        <f ca="1">IFERROR(VLOOKUP(AH139,'（様式１号）３整理番号表'!$J$5:$N$59,2,FALSE),0)</f>
        <v>0</v>
      </c>
      <c r="AJ139" s="77" t="str">
        <f t="shared" ca="1" si="218"/>
        <v/>
      </c>
      <c r="AK139" s="93">
        <f ca="1">IFERROR(VLOOKUP(AJ139,'（様式１号）３整理番号表'!$P$5:$R$29,2,FALSE),0)</f>
        <v>0</v>
      </c>
      <c r="AL139" s="921" t="str">
        <f t="shared" ca="1" si="219"/>
        <v/>
      </c>
      <c r="AM139" s="921" t="str">
        <f t="shared" ca="1" si="220"/>
        <v/>
      </c>
      <c r="AN139" s="921"/>
      <c r="AO139" s="77" t="str">
        <f t="shared" ca="1" si="221"/>
        <v/>
      </c>
      <c r="AP139" s="93">
        <f ca="1">IFERROR(VLOOKUP(AO139,'（様式１号）３整理番号表'!$P$5:$R$29,2,FALSE),0)</f>
        <v>0</v>
      </c>
      <c r="AQ139" s="924" t="str">
        <f t="shared" ca="1" si="222"/>
        <v/>
      </c>
      <c r="AR139" s="93">
        <f t="shared" ca="1" si="223"/>
        <v>0</v>
      </c>
      <c r="AS139" s="924" t="str">
        <f t="shared" ca="1" si="224"/>
        <v/>
      </c>
      <c r="AT139" s="40" t="str">
        <f t="shared" ca="1" si="225"/>
        <v/>
      </c>
      <c r="AU139" s="93" t="str">
        <f t="shared" ca="1" si="226"/>
        <v/>
      </c>
      <c r="AV139" s="923" t="str">
        <f t="shared" ca="1" si="227"/>
        <v/>
      </c>
      <c r="AW139" s="926" t="str">
        <f t="shared" ca="1" si="228"/>
        <v/>
      </c>
      <c r="AX139" s="925" t="str">
        <f t="shared" ca="1" si="229"/>
        <v/>
      </c>
      <c r="AY139" s="925" t="str">
        <f t="shared" ca="1" si="229"/>
        <v/>
      </c>
      <c r="AZ139" s="925" t="str">
        <f t="shared" ca="1" si="229"/>
        <v/>
      </c>
      <c r="BA139" s="925" t="str">
        <f t="shared" ca="1" si="229"/>
        <v/>
      </c>
      <c r="BB139" s="925" t="str">
        <f t="shared" ca="1" si="230"/>
        <v/>
      </c>
      <c r="BC139" s="925" t="str">
        <f t="shared" ca="1" si="231"/>
        <v/>
      </c>
      <c r="BD139" s="925" t="str">
        <f t="shared" ca="1" si="231"/>
        <v/>
      </c>
      <c r="BE139" s="925" t="str">
        <f t="shared" ca="1" si="231"/>
        <v/>
      </c>
      <c r="BF139" s="77" t="str">
        <f t="shared" ca="1" si="232"/>
        <v/>
      </c>
      <c r="BG139" s="924" t="str">
        <f t="shared" ca="1" si="233"/>
        <v/>
      </c>
      <c r="BH139" s="94">
        <f ca="1">IF(BF139&lt;&gt;"",INDEX('（様式１号）３整理番号表'!$AB$7:$AQ$12,MATCH(BF139,'（様式１号）３整理番号表'!$AA$7:$AA$12,0),MATCH(BG139,'（様式１号）３整理番号表'!$AB$6:$AQ$6,0)),0)</f>
        <v>0</v>
      </c>
      <c r="BI139" s="921" t="str">
        <f t="shared" ca="1" si="234"/>
        <v/>
      </c>
      <c r="BJ139" s="922" t="str">
        <f t="shared" ca="1" si="235"/>
        <v/>
      </c>
      <c r="BK139" s="926" t="str">
        <f t="shared" ca="1" si="236"/>
        <v/>
      </c>
      <c r="BL139" s="922" t="str">
        <f t="shared" ca="1" si="237"/>
        <v/>
      </c>
      <c r="BM139" s="79" t="str">
        <f t="shared" ca="1" si="238"/>
        <v/>
      </c>
      <c r="BN139" s="82" t="str">
        <f t="shared" ca="1" si="239"/>
        <v/>
      </c>
      <c r="BO139" s="83" t="str">
        <f t="shared" ca="1" si="240"/>
        <v/>
      </c>
      <c r="BP139" s="84" t="str">
        <f t="shared" ca="1" si="241"/>
        <v/>
      </c>
      <c r="BQ139" s="82" t="str">
        <f t="shared" ca="1" si="242"/>
        <v/>
      </c>
      <c r="BR139" s="97" t="str">
        <f t="shared" ca="1" si="243"/>
        <v/>
      </c>
      <c r="BS139" s="95" t="str">
        <f t="shared" ca="1" si="244"/>
        <v/>
      </c>
      <c r="BT139" s="184" t="str">
        <f t="shared" ca="1" si="245"/>
        <v/>
      </c>
      <c r="BU139" s="611" t="str">
        <f t="shared" ca="1" si="246"/>
        <v/>
      </c>
      <c r="BV139" s="77" t="str">
        <f t="shared" ca="1" si="247"/>
        <v/>
      </c>
      <c r="BW139" s="85" t="str">
        <f t="shared" ca="1" si="248"/>
        <v/>
      </c>
      <c r="BX139" s="86" t="str">
        <f t="shared" ca="1" si="249"/>
        <v/>
      </c>
      <c r="BY139" s="231">
        <f ca="1">IF('ポイント要件確認等（個別表）'!AD139=1,ROUNDDOWN('ポイント要件確認等（個別表）'!AV139,-3),IF('ポイント要件確認等（個別表）'!AD139=2,ROUNDDOWN('ポイント要件確認等（個別表）'!BH139,-3),IF('ポイント要件確認等（個別表）'!AD139=3,ROUNDDOWN('ポイント要件確認等（個別表）'!BT139,-3),0)))</f>
        <v>0</v>
      </c>
      <c r="BZ139" s="86" t="str">
        <f t="shared" ca="1" si="250"/>
        <v/>
      </c>
      <c r="CA139" s="232" t="str">
        <f t="shared" ca="1" si="251"/>
        <v/>
      </c>
      <c r="CB139" s="232">
        <f t="shared" ca="1" si="252"/>
        <v>0</v>
      </c>
      <c r="CC139" s="86" t="str">
        <f t="shared" ca="1" si="253"/>
        <v/>
      </c>
      <c r="CD139" s="86" t="str">
        <f t="shared" ca="1" si="254"/>
        <v/>
      </c>
      <c r="CE139" s="609"/>
      <c r="CF139" s="86" t="str">
        <f t="shared" ca="1" si="255"/>
        <v/>
      </c>
      <c r="CG139" s="185" t="str">
        <f t="shared" ca="1" si="256"/>
        <v/>
      </c>
      <c r="CH139" s="246" t="str">
        <f t="shared" ca="1" si="257"/>
        <v>含税額</v>
      </c>
      <c r="CI139" s="247" t="str">
        <f t="shared" ca="1" si="258"/>
        <v/>
      </c>
      <c r="CJ139" s="87" t="str">
        <f ca="1">IFERROR(IF(INDIRECT("'("&amp;'２個別表'!EO139&amp;")'!AR"&amp;84+EP139)&lt;&gt;1,"",1),"")</f>
        <v/>
      </c>
      <c r="CK139" s="244" t="str">
        <f t="shared" ca="1" si="259"/>
        <v/>
      </c>
      <c r="CL139" s="235" t="str">
        <f t="shared" ca="1" si="260"/>
        <v/>
      </c>
      <c r="CM139" s="239" t="str">
        <f t="shared" ca="1" si="261"/>
        <v/>
      </c>
      <c r="CN139" s="77" t="str">
        <f t="shared" ca="1" si="262"/>
        <v/>
      </c>
      <c r="CO139" s="93" t="str">
        <f ca="1">IFERROR(VLOOKUP(CN139,'（様式１号）３整理番号表'!$T$5:$V$15,2,FALSE),"")</f>
        <v/>
      </c>
      <c r="CP139" s="924" t="str">
        <f t="shared" ca="1" si="263"/>
        <v/>
      </c>
      <c r="CQ139" s="93" t="str">
        <f ca="1">IFERROR(VLOOKUP(CP139,'（様式１号）３整理番号表'!$T$19:$V$24,2,FALSE),"")</f>
        <v/>
      </c>
      <c r="CR139" s="924" t="str">
        <f ca="1">IFERROR(IF(INDIRECT("'("&amp;'２個別表'!EO139&amp;")'!AV"&amp;84+EP139)&lt;&gt;1,"",1),"")</f>
        <v/>
      </c>
      <c r="CS139" s="232">
        <f t="shared" ca="1" si="264"/>
        <v>0</v>
      </c>
      <c r="CT139" s="248">
        <f t="shared" ca="1" si="265"/>
        <v>0</v>
      </c>
      <c r="CU139" s="376" t="str">
        <f ca="1">IF(ER139="補強",IF(COUNTIFS($Z$11:Z139,Z139,$W$11:W139,1)=1,"１①",""),IF(COUNTIFS($Z$11:Z139,Z139,$W$11:W139,2)=1,"２①",""))</f>
        <v/>
      </c>
      <c r="CV139" s="57" t="str">
        <f t="shared" ca="1" si="266"/>
        <v/>
      </c>
      <c r="CW139" s="927" t="str">
        <f t="shared" ca="1" si="267"/>
        <v/>
      </c>
      <c r="CX139" s="256" t="str">
        <f t="shared" ca="1" si="268"/>
        <v/>
      </c>
      <c r="CY139" s="256" t="str">
        <f t="shared" ca="1" si="269"/>
        <v/>
      </c>
      <c r="CZ139" s="256" t="str">
        <f t="shared" ca="1" si="270"/>
        <v/>
      </c>
      <c r="DA139" s="256" t="str">
        <f t="shared" ca="1" si="271"/>
        <v/>
      </c>
      <c r="DB139" s="316" t="str">
        <f ca="1">IFERROR(VLOOKUP($CU139,'（様式１号）３整理番号表'!$Z$19:$AB$32,3,FALSE),"")</f>
        <v/>
      </c>
      <c r="DC139" s="259" t="str">
        <f t="shared" ca="1" si="272"/>
        <v>-</v>
      </c>
      <c r="DD139" s="618" t="str">
        <f t="shared" ca="1" si="273"/>
        <v/>
      </c>
      <c r="DE139" s="321" t="str">
        <f ca="1">IF(AND(AO139=18,AS139=1),IF(COUNTIFS($Y$11:Y139,Y139,$AS$11:AS139,1)=1,"２②",""),IF($CU139="１①",INDEX(INDIRECT("'("&amp;$EO139&amp;")'!AR116:BB116"),1,MATCH(INDIRECT("'("&amp;$EO139&amp;")'!C118"),INDIRECT("'("&amp;$EO139&amp;")'!AR119:BB119"),0)),""))</f>
        <v/>
      </c>
      <c r="DF139" s="324" t="str">
        <f t="shared" ca="1" si="274"/>
        <v/>
      </c>
      <c r="DG139" s="313" t="str">
        <f t="shared" ca="1" si="275"/>
        <v/>
      </c>
      <c r="DH139" s="313" t="str">
        <f t="shared" ca="1" si="276"/>
        <v/>
      </c>
      <c r="DI139" s="313" t="str">
        <f t="shared" ca="1" si="277"/>
        <v/>
      </c>
      <c r="DJ139" s="313" t="str">
        <f t="shared" ca="1" si="278"/>
        <v/>
      </c>
      <c r="DK139" s="328" t="str">
        <f t="shared" ca="1" si="279"/>
        <v/>
      </c>
      <c r="DL139" s="334" t="str">
        <f t="shared" ca="1" si="280"/>
        <v/>
      </c>
      <c r="DM139" s="915" t="str">
        <f t="shared" ca="1" si="281"/>
        <v/>
      </c>
      <c r="DN139" s="15"/>
      <c r="DO139" s="324"/>
      <c r="DP139" s="16"/>
      <c r="DQ139" s="16"/>
      <c r="DR139" s="16"/>
      <c r="DS139" s="16"/>
      <c r="DT139" s="318" t="str">
        <f>IFERROR(VLOOKUP($DN139,'（様式１号）３整理番号表'!$Z$19:$AB$32,3,FALSE),"")</f>
        <v/>
      </c>
      <c r="DU139" s="259" t="str">
        <f t="shared" si="282"/>
        <v/>
      </c>
      <c r="DV139" s="14"/>
      <c r="DW139" s="17" t="str">
        <f t="shared" ca="1" si="283"/>
        <v/>
      </c>
      <c r="DX139" s="88" t="str">
        <f t="shared" ca="1" si="301"/>
        <v/>
      </c>
      <c r="DZ139" s="339">
        <f t="shared" ca="1" si="307"/>
        <v>0</v>
      </c>
      <c r="EA139" s="339">
        <f t="shared" ca="1" si="307"/>
        <v>0</v>
      </c>
      <c r="EB139" s="339">
        <f t="shared" ca="1" si="307"/>
        <v>0</v>
      </c>
      <c r="EC139" s="339">
        <f t="shared" ca="1" si="307"/>
        <v>0</v>
      </c>
      <c r="ED139" s="339">
        <f t="shared" ca="1" si="307"/>
        <v>0</v>
      </c>
      <c r="EE139" s="339">
        <f t="shared" ca="1" si="307"/>
        <v>0</v>
      </c>
      <c r="EF139" s="339">
        <f t="shared" ca="1" si="307"/>
        <v>0</v>
      </c>
      <c r="EG139" s="339">
        <f t="shared" ca="1" si="307"/>
        <v>0</v>
      </c>
      <c r="EH139" s="339">
        <f t="shared" ca="1" si="307"/>
        <v>0</v>
      </c>
      <c r="EI139" s="339">
        <f t="shared" ca="1" si="307"/>
        <v>0</v>
      </c>
      <c r="EJ139" s="339">
        <f t="shared" ca="1" si="307"/>
        <v>0</v>
      </c>
      <c r="EK139" s="339">
        <f t="shared" ca="1" si="307"/>
        <v>0</v>
      </c>
      <c r="EL139" s="339">
        <f t="shared" ca="1" si="307"/>
        <v>0</v>
      </c>
      <c r="EM139" s="339">
        <f t="shared" ca="1" si="307"/>
        <v>0</v>
      </c>
      <c r="EO139" s="919" t="str">
        <f t="shared" ca="1" si="189"/>
        <v/>
      </c>
      <c r="EP139" s="919" t="str">
        <f t="shared" ca="1" si="285"/>
        <v/>
      </c>
      <c r="EQ139" s="919" t="str">
        <f t="shared" ca="1" si="286"/>
        <v/>
      </c>
      <c r="ER139" s="919" t="str">
        <f t="shared" ca="1" si="287"/>
        <v/>
      </c>
      <c r="ES139" s="919" t="str">
        <f ca="1">IFERROR(INDEX('郵便番号（石川県）'!$A$3:$F$2574,MATCH(INDIRECT("'("&amp;EO139&amp;")'!E7"),'郵便番号（石川県）'!$A$3:$A$2574,0),6),"")</f>
        <v/>
      </c>
      <c r="ET139" s="919" t="str">
        <f ca="1">IFERROR(INDEX('郵便番号（石川県）'!$A$3:$F$2574,MATCH(INDIRECT("'("&amp;$EO139&amp;")'!E7"),'郵便番号（石川県）'!$A$3:$A$2574,0),5),"")</f>
        <v/>
      </c>
      <c r="EU139" s="919" t="str">
        <f t="shared" ca="1" si="288"/>
        <v/>
      </c>
      <c r="EV139" s="919" t="str">
        <f t="shared" ca="1" si="289"/>
        <v/>
      </c>
      <c r="EW139" s="919" t="str">
        <f t="shared" ca="1" si="290"/>
        <v/>
      </c>
      <c r="EX139" s="919" t="str">
        <f t="shared" ca="1" si="291"/>
        <v/>
      </c>
      <c r="EY139" s="919" t="str">
        <f t="shared" ca="1" si="292"/>
        <v/>
      </c>
      <c r="EZ139" s="919" t="str">
        <f t="shared" ca="1" si="293"/>
        <v/>
      </c>
      <c r="FA139" s="919" t="str">
        <f t="shared" ca="1" si="294"/>
        <v/>
      </c>
      <c r="FB139" s="919" t="str">
        <f t="shared" ca="1" si="295"/>
        <v/>
      </c>
      <c r="FC139" s="919" t="str">
        <f t="shared" ca="1" si="296"/>
        <v/>
      </c>
      <c r="FD139" s="627" t="str">
        <f t="shared" ca="1" si="297"/>
        <v/>
      </c>
      <c r="FE139" s="630">
        <v>129</v>
      </c>
      <c r="FF139" s="299" t="str">
        <f t="shared" ca="1" si="298"/>
        <v/>
      </c>
      <c r="FG139" s="993" t="str">
        <f t="shared" ca="1" si="299"/>
        <v/>
      </c>
      <c r="FH139" s="919" t="str">
        <f t="shared" ca="1" si="300"/>
        <v/>
      </c>
      <c r="FI139" s="299">
        <f ca="1">COUNTIF($FH$11:FH139,"■")</f>
        <v>0</v>
      </c>
    </row>
    <row r="140" spans="1:165" ht="34.5" customHeight="1">
      <c r="A140" s="445">
        <f t="shared" ca="1" si="203"/>
        <v>0</v>
      </c>
      <c r="B140" s="446">
        <f>IF(R140&lt;&gt;"",IF(COUNTIF(R$11:R140,R140)=1,MAX(B$11:B139)+1,INDEX(B$11:B139,MATCH(R140,R$11:R139,0),1)),0)</f>
        <v>1</v>
      </c>
      <c r="C140" s="446">
        <f ca="1">IF(T140&lt;&gt;"",IF(COUNTIF(T$11:T140,T140)=1,MAX(C$11:C139)+1,INDEX(C$11:C139,MATCH(T140,T$11:T139,0),1)),0)</f>
        <v>0</v>
      </c>
      <c r="D140" s="446">
        <f ca="1">IF(U140&lt;&gt;"",IF(COUNTIF(U$11:U140,U140)=1,MAX(D$11:D139)+1,INDEX(D$11:D139,MATCH(U140,U$11:U139,0),1)),0)</f>
        <v>0</v>
      </c>
      <c r="E140" s="446">
        <f ca="1">IF(S140&lt;&gt;"",IF(COUNTIF(S$11:S140,S140)=1,MAX(E$11:E139)+1,INDEX(E$11:E139,MATCH(S140,S$11:S139,0),1)),0)</f>
        <v>0</v>
      </c>
      <c r="F140" s="446">
        <f ca="1">IF(Z140&lt;&gt;"",IF(COUNTIF(Z$11:Z140,Z140)=1,MAX(F$11:F139)+1,INDEX(F$11:F139,MATCH(Z140,Z$11:Z139,0),1)),0)</f>
        <v>0</v>
      </c>
      <c r="G140" s="447" cm="1">
        <f t="array" aca="1" ref="G140" ca="1">IF(Z140&lt;&gt;"",IF(COUNTIFS(Z$11:Z140,Z140,W$11:W140,W140)=1,MAX(G$11:G139)+1,INDEX(G$11:G139,MATCH(Z140&amp;W140,Z$11:Z139&amp;W$11:W140,0),1)),0)</f>
        <v>0</v>
      </c>
      <c r="H140" s="447">
        <f t="shared" ca="1" si="204"/>
        <v>0</v>
      </c>
      <c r="I140" s="447">
        <f ca="1">IF(T140="",0,IF(COUNTIF(T$11:T140,T140)=1,1,0))</f>
        <v>0</v>
      </c>
      <c r="J140" s="447">
        <f ca="1">IF(U140="",0,IF(COUNTIF(U$11:U140,U140)=1,1,0))</f>
        <v>0</v>
      </c>
      <c r="K140" s="447">
        <f ca="1">IF(S140="",0,IF(COUNTIF(S$11:S140,S140)=1,1,0))</f>
        <v>0</v>
      </c>
      <c r="L140" s="446">
        <f ca="1">IF(Z140="",0,IF(COUNTIF(Z$11:Z140,Z140)=1,1,0))</f>
        <v>0</v>
      </c>
      <c r="M140" s="767">
        <f ca="1">IF($W140=2,IF(COUNTIFS($W$11:$W140,2,$Z$11:$Z140,$Z140)=1,1,0),0)</f>
        <v>0</v>
      </c>
      <c r="N140" s="767">
        <f ca="1">IF($W140=1,IF(COUNTIFS($W$11:$W140,2,$Z$11:$Z140,$Z140)=1,1,0),0)</f>
        <v>0</v>
      </c>
      <c r="O140" s="446">
        <f ca="1">IF(H140=0,0,IF(COUNTIF(Z$11:Z140,Z140)=1,1,0))</f>
        <v>0</v>
      </c>
      <c r="P140" s="448" t="str">
        <f t="shared" ca="1" si="205"/>
        <v>石川県</v>
      </c>
      <c r="Q140" s="89">
        <f t="shared" ca="1" si="206"/>
        <v>130</v>
      </c>
      <c r="R140" s="170" t="s">
        <v>459</v>
      </c>
      <c r="S140" s="357" t="str">
        <f t="shared" ca="1" si="207"/>
        <v/>
      </c>
      <c r="T140" s="357" t="str">
        <f t="shared" ca="1" si="208"/>
        <v/>
      </c>
      <c r="U140" s="58" t="str">
        <f t="shared" ca="1" si="209"/>
        <v/>
      </c>
      <c r="V140" s="58" t="str">
        <f t="shared" ca="1" si="210"/>
        <v/>
      </c>
      <c r="W140" s="920" t="str">
        <f t="shared" ca="1" si="211"/>
        <v/>
      </c>
      <c r="X140" s="369">
        <f ca="1">IFERROR(VLOOKUP(W140,'（様式１号）３整理番号表'!$B$4:$H$5,2,FALSE),0)</f>
        <v>0</v>
      </c>
      <c r="Y140" s="768" t="str" cm="1">
        <f t="array" aca="1" ref="Y140" ca="1">IF(AND(D140=0,F140=0),"",IF(COUNTIF(D$11:D140,D140)=1,1,IF(COUNTIFS(D$11:D140,D140,F$11:F140,F140)=1,INDEX((D$11:D140,F$11:F140,Y$11:Y140),MATCH(_xlfn.MAXIFS(F$11:F139,D$11:D139,D140),$F$11:F140,0),1,3)+1,INDEX((D$11:D140,F$11:F140,Y$11:Y140),MATCH(D140&amp;F140,D$11:D140&amp;F$11:F140,0),1,3))))</f>
        <v/>
      </c>
      <c r="Z140" s="40" t="str">
        <f t="shared" ca="1" si="212"/>
        <v/>
      </c>
      <c r="AA140" s="924" t="str">
        <f t="shared" ca="1" si="213"/>
        <v/>
      </c>
      <c r="AB140" s="93">
        <f ca="1">IFERROR(VLOOKUP(AA140,'（様式１号）３整理番号表'!$B$10:$H$16,2,FALSE),0)</f>
        <v>0</v>
      </c>
      <c r="AC140" s="924" t="str">
        <f t="shared" ca="1" si="214"/>
        <v/>
      </c>
      <c r="AD140" s="924" t="str">
        <f t="shared" ca="1" si="215"/>
        <v/>
      </c>
      <c r="AE140" s="93">
        <f ca="1">IFERROR(VLOOKUP(AD140,'（様式１号）３整理番号表'!$B$21:$H$22,2,FALSE),0)</f>
        <v>0</v>
      </c>
      <c r="AF140" s="924" t="str">
        <f t="shared" ca="1" si="216"/>
        <v/>
      </c>
      <c r="AG140" s="93">
        <f ca="1">IFERROR(VLOOKUP(AF140,'（様式１号）３整理番号表'!$B$26:$H$31,2,FALSE),0)</f>
        <v>0</v>
      </c>
      <c r="AH140" s="924" t="str">
        <f t="shared" ca="1" si="217"/>
        <v/>
      </c>
      <c r="AI140" s="93">
        <f ca="1">IFERROR(VLOOKUP(AH140,'（様式１号）３整理番号表'!$J$5:$N$59,2,FALSE),0)</f>
        <v>0</v>
      </c>
      <c r="AJ140" s="77" t="str">
        <f t="shared" ca="1" si="218"/>
        <v/>
      </c>
      <c r="AK140" s="93">
        <f ca="1">IFERROR(VLOOKUP(AJ140,'（様式１号）３整理番号表'!$P$5:$R$29,2,FALSE),0)</f>
        <v>0</v>
      </c>
      <c r="AL140" s="921" t="str">
        <f t="shared" ca="1" si="219"/>
        <v/>
      </c>
      <c r="AM140" s="921" t="str">
        <f t="shared" ca="1" si="220"/>
        <v/>
      </c>
      <c r="AN140" s="921"/>
      <c r="AO140" s="77" t="str">
        <f t="shared" ca="1" si="221"/>
        <v/>
      </c>
      <c r="AP140" s="93">
        <f ca="1">IFERROR(VLOOKUP(AO140,'（様式１号）３整理番号表'!$P$5:$R$29,2,FALSE),0)</f>
        <v>0</v>
      </c>
      <c r="AQ140" s="924" t="str">
        <f t="shared" ca="1" si="222"/>
        <v/>
      </c>
      <c r="AR140" s="93">
        <f t="shared" ca="1" si="223"/>
        <v>0</v>
      </c>
      <c r="AS140" s="924" t="str">
        <f t="shared" ca="1" si="224"/>
        <v/>
      </c>
      <c r="AT140" s="40" t="str">
        <f t="shared" ca="1" si="225"/>
        <v/>
      </c>
      <c r="AU140" s="93" t="str">
        <f t="shared" ca="1" si="226"/>
        <v/>
      </c>
      <c r="AV140" s="923" t="str">
        <f t="shared" ca="1" si="227"/>
        <v/>
      </c>
      <c r="AW140" s="926" t="str">
        <f t="shared" ca="1" si="228"/>
        <v/>
      </c>
      <c r="AX140" s="925" t="str">
        <f t="shared" ca="1" si="229"/>
        <v/>
      </c>
      <c r="AY140" s="925" t="str">
        <f t="shared" ca="1" si="229"/>
        <v/>
      </c>
      <c r="AZ140" s="925" t="str">
        <f t="shared" ca="1" si="229"/>
        <v/>
      </c>
      <c r="BA140" s="925" t="str">
        <f t="shared" ref="BA140" ca="1" si="308">IF($AW140="","",$AW140)</f>
        <v/>
      </c>
      <c r="BB140" s="925" t="str">
        <f t="shared" ca="1" si="230"/>
        <v/>
      </c>
      <c r="BC140" s="925" t="str">
        <f t="shared" ca="1" si="231"/>
        <v/>
      </c>
      <c r="BD140" s="925" t="str">
        <f t="shared" ca="1" si="231"/>
        <v/>
      </c>
      <c r="BE140" s="925" t="str">
        <f t="shared" ca="1" si="231"/>
        <v/>
      </c>
      <c r="BF140" s="77" t="str">
        <f t="shared" ca="1" si="232"/>
        <v/>
      </c>
      <c r="BG140" s="924" t="str">
        <f t="shared" ca="1" si="233"/>
        <v/>
      </c>
      <c r="BH140" s="94">
        <f ca="1">IF(BF140&lt;&gt;"",INDEX('（様式１号）３整理番号表'!$AB$7:$AQ$12,MATCH(BF140,'（様式１号）３整理番号表'!$AA$7:$AA$12,0),MATCH(BG140,'（様式１号）３整理番号表'!$AB$6:$AQ$6,0)),0)</f>
        <v>0</v>
      </c>
      <c r="BI140" s="921" t="str">
        <f t="shared" ca="1" si="234"/>
        <v/>
      </c>
      <c r="BJ140" s="922" t="str">
        <f t="shared" ca="1" si="235"/>
        <v/>
      </c>
      <c r="BK140" s="926" t="str">
        <f t="shared" ca="1" si="236"/>
        <v/>
      </c>
      <c r="BL140" s="922" t="str">
        <f t="shared" ca="1" si="237"/>
        <v/>
      </c>
      <c r="BM140" s="79" t="str">
        <f t="shared" ca="1" si="238"/>
        <v/>
      </c>
      <c r="BN140" s="82" t="str">
        <f t="shared" ca="1" si="239"/>
        <v/>
      </c>
      <c r="BO140" s="83" t="str">
        <f t="shared" ca="1" si="240"/>
        <v/>
      </c>
      <c r="BP140" s="84" t="str">
        <f t="shared" ca="1" si="241"/>
        <v/>
      </c>
      <c r="BQ140" s="82" t="str">
        <f t="shared" ca="1" si="242"/>
        <v/>
      </c>
      <c r="BR140" s="97" t="str">
        <f t="shared" ca="1" si="243"/>
        <v/>
      </c>
      <c r="BS140" s="95" t="str">
        <f t="shared" ca="1" si="244"/>
        <v/>
      </c>
      <c r="BT140" s="184" t="str">
        <f t="shared" ca="1" si="245"/>
        <v/>
      </c>
      <c r="BU140" s="611" t="str">
        <f t="shared" ca="1" si="246"/>
        <v/>
      </c>
      <c r="BV140" s="77" t="str">
        <f t="shared" ca="1" si="247"/>
        <v/>
      </c>
      <c r="BW140" s="85" t="str">
        <f t="shared" ca="1" si="248"/>
        <v/>
      </c>
      <c r="BX140" s="86" t="str">
        <f t="shared" ca="1" si="249"/>
        <v/>
      </c>
      <c r="BY140" s="231">
        <f ca="1">IF('ポイント要件確認等（個別表）'!AD140=1,ROUNDDOWN('ポイント要件確認等（個別表）'!AV140,-3),IF('ポイント要件確認等（個別表）'!AD140=2,ROUNDDOWN('ポイント要件確認等（個別表）'!BH140,-3),IF('ポイント要件確認等（個別表）'!AD140=3,ROUNDDOWN('ポイント要件確認等（個別表）'!BT140,-3),0)))</f>
        <v>0</v>
      </c>
      <c r="BZ140" s="86" t="str">
        <f t="shared" ca="1" si="250"/>
        <v/>
      </c>
      <c r="CA140" s="232" t="str">
        <f t="shared" ca="1" si="251"/>
        <v/>
      </c>
      <c r="CB140" s="232">
        <f t="shared" ca="1" si="252"/>
        <v>0</v>
      </c>
      <c r="CC140" s="86" t="str">
        <f t="shared" ca="1" si="253"/>
        <v/>
      </c>
      <c r="CD140" s="86" t="str">
        <f t="shared" ca="1" si="254"/>
        <v/>
      </c>
      <c r="CE140" s="609"/>
      <c r="CF140" s="86" t="str">
        <f t="shared" ca="1" si="255"/>
        <v/>
      </c>
      <c r="CG140" s="185" t="str">
        <f t="shared" ca="1" si="256"/>
        <v/>
      </c>
      <c r="CH140" s="246" t="str">
        <f t="shared" ca="1" si="257"/>
        <v>含税額</v>
      </c>
      <c r="CI140" s="247" t="str">
        <f t="shared" ca="1" si="258"/>
        <v/>
      </c>
      <c r="CJ140" s="87" t="str">
        <f ca="1">IFERROR(IF(INDIRECT("'("&amp;'２個別表'!EO140&amp;")'!AR"&amp;84+EP140)&lt;&gt;1,"",1),"")</f>
        <v/>
      </c>
      <c r="CK140" s="244" t="str">
        <f t="shared" ca="1" si="259"/>
        <v/>
      </c>
      <c r="CL140" s="235" t="str">
        <f t="shared" ca="1" si="260"/>
        <v/>
      </c>
      <c r="CM140" s="239" t="str">
        <f t="shared" ca="1" si="261"/>
        <v/>
      </c>
      <c r="CN140" s="77" t="str">
        <f t="shared" ca="1" si="262"/>
        <v/>
      </c>
      <c r="CO140" s="93" t="str">
        <f ca="1">IFERROR(VLOOKUP(CN140,'（様式１号）３整理番号表'!$T$5:$V$15,2,FALSE),"")</f>
        <v/>
      </c>
      <c r="CP140" s="924" t="str">
        <f t="shared" ca="1" si="263"/>
        <v/>
      </c>
      <c r="CQ140" s="93" t="str">
        <f ca="1">IFERROR(VLOOKUP(CP140,'（様式１号）３整理番号表'!$T$19:$V$24,2,FALSE),"")</f>
        <v/>
      </c>
      <c r="CR140" s="924" t="str">
        <f ca="1">IFERROR(IF(INDIRECT("'("&amp;'２個別表'!EO140&amp;")'!AV"&amp;84+EP140)&lt;&gt;1,"",1),"")</f>
        <v/>
      </c>
      <c r="CS140" s="232">
        <f t="shared" ca="1" si="264"/>
        <v>0</v>
      </c>
      <c r="CT140" s="248">
        <f t="shared" ca="1" si="265"/>
        <v>0</v>
      </c>
      <c r="CU140" s="376" t="str">
        <f ca="1">IF(ER140="補強",IF(COUNTIFS($Z$11:Z140,Z140,$W$11:W140,1)=1,"１①",""),IF(COUNTIFS($Z$11:Z140,Z140,$W$11:W140,2)=1,"２①",""))</f>
        <v/>
      </c>
      <c r="CV140" s="57" t="str">
        <f t="shared" ca="1" si="266"/>
        <v/>
      </c>
      <c r="CW140" s="927" t="str">
        <f t="shared" ca="1" si="267"/>
        <v/>
      </c>
      <c r="CX140" s="256" t="str">
        <f t="shared" ca="1" si="268"/>
        <v/>
      </c>
      <c r="CY140" s="256" t="str">
        <f t="shared" ca="1" si="269"/>
        <v/>
      </c>
      <c r="CZ140" s="256" t="str">
        <f t="shared" ca="1" si="270"/>
        <v/>
      </c>
      <c r="DA140" s="256" t="str">
        <f t="shared" ca="1" si="271"/>
        <v/>
      </c>
      <c r="DB140" s="316" t="str">
        <f ca="1">IFERROR(VLOOKUP($CU140,'（様式１号）３整理番号表'!$Z$19:$AB$32,3,FALSE),"")</f>
        <v/>
      </c>
      <c r="DC140" s="259" t="str">
        <f t="shared" ca="1" si="272"/>
        <v>-</v>
      </c>
      <c r="DD140" s="618" t="str">
        <f t="shared" ca="1" si="273"/>
        <v/>
      </c>
      <c r="DE140" s="321" t="str">
        <f ca="1">IF(AND(AO140=18,AS140=1),IF(COUNTIFS($Y$11:Y140,Y140,$AS$11:AS140,1)=1,"２②",""),IF($CU140="１①",INDEX(INDIRECT("'("&amp;$EO140&amp;")'!AR116:BB116"),1,MATCH(INDIRECT("'("&amp;$EO140&amp;")'!C118"),INDIRECT("'("&amp;$EO140&amp;")'!AR119:BB119"),0)),""))</f>
        <v/>
      </c>
      <c r="DF140" s="324" t="str">
        <f t="shared" ca="1" si="274"/>
        <v/>
      </c>
      <c r="DG140" s="313" t="str">
        <f t="shared" ca="1" si="275"/>
        <v/>
      </c>
      <c r="DH140" s="313" t="str">
        <f t="shared" ca="1" si="276"/>
        <v/>
      </c>
      <c r="DI140" s="313" t="str">
        <f t="shared" ca="1" si="277"/>
        <v/>
      </c>
      <c r="DJ140" s="313" t="str">
        <f t="shared" ca="1" si="278"/>
        <v/>
      </c>
      <c r="DK140" s="328" t="str">
        <f t="shared" ca="1" si="279"/>
        <v/>
      </c>
      <c r="DL140" s="334" t="str">
        <f t="shared" ca="1" si="280"/>
        <v/>
      </c>
      <c r="DM140" s="915" t="str">
        <f t="shared" ca="1" si="281"/>
        <v/>
      </c>
      <c r="DN140" s="15"/>
      <c r="DO140" s="324"/>
      <c r="DP140" s="16"/>
      <c r="DQ140" s="16"/>
      <c r="DR140" s="16"/>
      <c r="DS140" s="16"/>
      <c r="DT140" s="318" t="str">
        <f>IFERROR(VLOOKUP($DN140,'（様式１号）３整理番号表'!$Z$19:$AB$32,3,FALSE),"")</f>
        <v/>
      </c>
      <c r="DU140" s="259" t="str">
        <f t="shared" si="282"/>
        <v/>
      </c>
      <c r="DV140" s="14"/>
      <c r="DW140" s="17" t="str">
        <f t="shared" ca="1" si="283"/>
        <v/>
      </c>
      <c r="DX140" s="88" t="str">
        <f t="shared" ca="1" si="301"/>
        <v/>
      </c>
      <c r="DZ140" s="339">
        <f t="shared" ca="1" si="307"/>
        <v>0</v>
      </c>
      <c r="EA140" s="339">
        <f t="shared" ca="1" si="307"/>
        <v>0</v>
      </c>
      <c r="EB140" s="339">
        <f t="shared" ca="1" si="307"/>
        <v>0</v>
      </c>
      <c r="EC140" s="339">
        <f t="shared" ca="1" si="307"/>
        <v>0</v>
      </c>
      <c r="ED140" s="339">
        <f t="shared" ca="1" si="307"/>
        <v>0</v>
      </c>
      <c r="EE140" s="339">
        <f t="shared" ca="1" si="307"/>
        <v>0</v>
      </c>
      <c r="EF140" s="339">
        <f t="shared" ca="1" si="307"/>
        <v>0</v>
      </c>
      <c r="EG140" s="339">
        <f t="shared" ca="1" si="307"/>
        <v>0</v>
      </c>
      <c r="EH140" s="339">
        <f t="shared" ca="1" si="307"/>
        <v>0</v>
      </c>
      <c r="EI140" s="339">
        <f t="shared" ca="1" si="307"/>
        <v>0</v>
      </c>
      <c r="EJ140" s="339">
        <f t="shared" ca="1" si="307"/>
        <v>0</v>
      </c>
      <c r="EK140" s="339">
        <f t="shared" ca="1" si="307"/>
        <v>0</v>
      </c>
      <c r="EL140" s="339">
        <f t="shared" ca="1" si="307"/>
        <v>0</v>
      </c>
      <c r="EM140" s="339">
        <f t="shared" ca="1" si="307"/>
        <v>0</v>
      </c>
      <c r="EO140" s="919" t="str">
        <f t="shared" ref="EO140:EO203" ca="1" si="309">IFERROR(IF($EQ139="","",IF($EP139&lt;$EQ139,EO139,SMALL($FF$11:$FF$510,RANK(EO139,$FF$11:$FF$510,1)+1))),"")</f>
        <v/>
      </c>
      <c r="EP140" s="919" t="str">
        <f t="shared" ca="1" si="285"/>
        <v/>
      </c>
      <c r="EQ140" s="919" t="str">
        <f t="shared" ca="1" si="286"/>
        <v/>
      </c>
      <c r="ER140" s="919" t="str">
        <f t="shared" ca="1" si="287"/>
        <v/>
      </c>
      <c r="ES140" s="919" t="str">
        <f ca="1">IFERROR(INDEX('郵便番号（石川県）'!$A$3:$F$2574,MATCH(INDIRECT("'("&amp;EO140&amp;")'!E7"),'郵便番号（石川県）'!$A$3:$A$2574,0),6),"")</f>
        <v/>
      </c>
      <c r="ET140" s="919" t="str">
        <f ca="1">IFERROR(INDEX('郵便番号（石川県）'!$A$3:$F$2574,MATCH(INDIRECT("'("&amp;$EO140&amp;")'!E7"),'郵便番号（石川県）'!$A$3:$A$2574,0),5),"")</f>
        <v/>
      </c>
      <c r="EU140" s="919" t="str">
        <f t="shared" ca="1" si="288"/>
        <v/>
      </c>
      <c r="EV140" s="919" t="str">
        <f t="shared" ca="1" si="289"/>
        <v/>
      </c>
      <c r="EW140" s="919" t="str">
        <f t="shared" ca="1" si="290"/>
        <v/>
      </c>
      <c r="EX140" s="919" t="str">
        <f t="shared" ca="1" si="291"/>
        <v/>
      </c>
      <c r="EY140" s="919" t="str">
        <f t="shared" ca="1" si="292"/>
        <v/>
      </c>
      <c r="EZ140" s="919" t="str">
        <f t="shared" ca="1" si="293"/>
        <v/>
      </c>
      <c r="FA140" s="919" t="str">
        <f t="shared" ca="1" si="294"/>
        <v/>
      </c>
      <c r="FB140" s="919" t="str">
        <f t="shared" ca="1" si="295"/>
        <v/>
      </c>
      <c r="FC140" s="919" t="str">
        <f t="shared" ca="1" si="296"/>
        <v/>
      </c>
      <c r="FD140" s="627" t="str">
        <f t="shared" ca="1" si="297"/>
        <v/>
      </c>
      <c r="FE140" s="630">
        <v>130</v>
      </c>
      <c r="FF140" s="299" t="str">
        <f t="shared" ca="1" si="298"/>
        <v/>
      </c>
      <c r="FG140" s="993" t="str">
        <f t="shared" ca="1" si="299"/>
        <v/>
      </c>
      <c r="FH140" s="919" t="str">
        <f t="shared" ca="1" si="300"/>
        <v/>
      </c>
      <c r="FI140" s="299">
        <f ca="1">COUNTIF($FH$11:FH140,"■")</f>
        <v>0</v>
      </c>
    </row>
    <row r="141" spans="1:165" ht="34.5" customHeight="1">
      <c r="A141" s="445">
        <f t="shared" ref="A141:A204" ca="1" si="310">E141*1000000+C141*10000+F141*100+AN141</f>
        <v>0</v>
      </c>
      <c r="B141" s="446">
        <f>IF(R141&lt;&gt;"",IF(COUNTIF(R$11:R141,R141)=1,MAX(B$11:B140)+1,INDEX(B$11:B140,MATCH(R141,R$11:R140,0),1)),0)</f>
        <v>1</v>
      </c>
      <c r="C141" s="446">
        <f ca="1">IF(T141&lt;&gt;"",IF(COUNTIF(T$11:T141,T141)=1,MAX(C$11:C140)+1,INDEX(C$11:C140,MATCH(T141,T$11:T140,0),1)),0)</f>
        <v>0</v>
      </c>
      <c r="D141" s="446">
        <f ca="1">IF(U141&lt;&gt;"",IF(COUNTIF(U$11:U141,U141)=1,MAX(D$11:D140)+1,INDEX(D$11:D140,MATCH(U141,U$11:U140,0),1)),0)</f>
        <v>0</v>
      </c>
      <c r="E141" s="446">
        <f ca="1">IF(S141&lt;&gt;"",IF(COUNTIF(S$11:S141,S141)=1,MAX(E$11:E140)+1,INDEX(E$11:E140,MATCH(S141,S$11:S140,0),1)),0)</f>
        <v>0</v>
      </c>
      <c r="F141" s="446">
        <f ca="1">IF(Z141&lt;&gt;"",IF(COUNTIF(Z$11:Z141,Z141)=1,MAX(F$11:F140)+1,INDEX(F$11:F140,MATCH(Z141,Z$11:Z140,0),1)),0)</f>
        <v>0</v>
      </c>
      <c r="G141" s="447" cm="1">
        <f t="array" aca="1" ref="G141" ca="1">IF(Z141&lt;&gt;"",IF(COUNTIFS(Z$11:Z141,Z141,W$11:W141,W141)=1,MAX(G$11:G140)+1,INDEX(G$11:G140,MATCH(Z141&amp;W141,Z$11:Z140&amp;W$11:W141,0),1)),0)</f>
        <v>0</v>
      </c>
      <c r="H141" s="447">
        <f t="shared" ref="H141:H204" ca="1" si="311">IF(CR141=1,1,0)</f>
        <v>0</v>
      </c>
      <c r="I141" s="447">
        <f ca="1">IF(T141="",0,IF(COUNTIF(T$11:T141,T141)=1,1,0))</f>
        <v>0</v>
      </c>
      <c r="J141" s="447">
        <f ca="1">IF(U141="",0,IF(COUNTIF(U$11:U141,U141)=1,1,0))</f>
        <v>0</v>
      </c>
      <c r="K141" s="447">
        <f ca="1">IF(S141="",0,IF(COUNTIF(S$11:S141,S141)=1,1,0))</f>
        <v>0</v>
      </c>
      <c r="L141" s="446">
        <f ca="1">IF(Z141="",0,IF(COUNTIF(Z$11:Z141,Z141)=1,1,0))</f>
        <v>0</v>
      </c>
      <c r="M141" s="767">
        <f ca="1">IF($W141=2,IF(COUNTIFS($W$11:$W141,2,$Z$11:$Z141,$Z141)=1,1,0),0)</f>
        <v>0</v>
      </c>
      <c r="N141" s="767">
        <f ca="1">IF($W141=1,IF(COUNTIFS($W$11:$W141,2,$Z$11:$Z141,$Z141)=1,1,0),0)</f>
        <v>0</v>
      </c>
      <c r="O141" s="446">
        <f ca="1">IF(H141=0,0,IF(COUNTIF(Z$11:Z141,Z141)=1,1,0))</f>
        <v>0</v>
      </c>
      <c r="P141" s="448" t="str">
        <f t="shared" ref="P141:P204" ca="1" si="312">R141&amp;S141&amp;T141</f>
        <v>石川県</v>
      </c>
      <c r="Q141" s="89">
        <f t="shared" ref="Q141:Q204" ca="1" si="313">IF(Z141&lt;&gt;0,ROW()-10,0)</f>
        <v>131</v>
      </c>
      <c r="R141" s="170" t="s">
        <v>459</v>
      </c>
      <c r="S141" s="357" t="str">
        <f t="shared" ref="S141:S204" ca="1" si="314">IFERROR(IF(INDIRECT("'("&amp;EO141&amp;")'!E6")="",$ES141,INDIRECT("'("&amp;EO141&amp;")'!E6")),"")</f>
        <v/>
      </c>
      <c r="T141" s="357" t="str">
        <f t="shared" ref="T141:T204" ca="1" si="315">IF(S141="","",IF(W141=1,ET141,S141))</f>
        <v/>
      </c>
      <c r="U141" s="58" t="str">
        <f t="shared" ref="U141:U204" ca="1" si="316">IF(T141&lt;&gt;"",$T141&amp;IF($W141=1,"(補強)",IF($W141=2,"(補強以外)")),"")</f>
        <v/>
      </c>
      <c r="V141" s="58" t="str">
        <f t="shared" ref="V141:V204" ca="1" si="317">S141</f>
        <v/>
      </c>
      <c r="W141" s="920" t="str">
        <f t="shared" ref="W141:W204" ca="1" si="318">IF(S141="","",IF(ER141="補強",1,2))</f>
        <v/>
      </c>
      <c r="X141" s="369">
        <f ca="1">IFERROR(VLOOKUP(W141,'（様式１号）３整理番号表'!$B$4:$H$5,2,FALSE),0)</f>
        <v>0</v>
      </c>
      <c r="Y141" s="768" t="str" cm="1">
        <f t="array" aca="1" ref="Y141" ca="1">IF(AND(D141=0,F141=0),"",IF(COUNTIF(D$11:D141,D141)=1,1,IF(COUNTIFS(D$11:D141,D141,F$11:F141,F141)=1,INDEX((D$11:D141,F$11:F141,Y$11:Y141),MATCH(_xlfn.MAXIFS(F$11:F140,D$11:D140,D141),$F$11:F141,0),1,3)+1,INDEX((D$11:D141,F$11:F141,Y$11:Y141),MATCH(D141&amp;F141,D$11:D141&amp;F$11:F141,0),1,3))))</f>
        <v/>
      </c>
      <c r="Z141" s="40" t="str">
        <f t="shared" ref="Z141:Z204" ca="1" si="319">EU141</f>
        <v/>
      </c>
      <c r="AA141" s="924" t="str">
        <f t="shared" ref="AA141:AA204" ca="1" si="320">IF(W141="","",IF(W141=1,1,IF(AND(AL141=1,EV141="■"),4,IF(AND(AL141=1,EV141="□"),5,IF(EW141="■",3,2)))))</f>
        <v/>
      </c>
      <c r="AB141" s="93">
        <f ca="1">IFERROR(VLOOKUP(AA141,'（様式１号）３整理番号表'!$B$10:$H$16,2,FALSE),0)</f>
        <v>0</v>
      </c>
      <c r="AC141" s="924" t="str">
        <f t="shared" ref="AC141:AC204" ca="1" si="321">IFERROR(IF(INDIRECT("'("&amp;EO141&amp;")'!AA30")="■",1,""),"")</f>
        <v/>
      </c>
      <c r="AD141" s="924" t="str">
        <f t="shared" ref="AD141:AD204" ca="1" si="322">IFERROR(IF(INDIRECT("'("&amp;EO141&amp;")'!o13")="■",2,1),"")</f>
        <v/>
      </c>
      <c r="AE141" s="93">
        <f ca="1">IFERROR(VLOOKUP(AD141,'（様式１号）３整理番号表'!$B$21:$H$22,2,FALSE),0)</f>
        <v>0</v>
      </c>
      <c r="AF141" s="924" t="str">
        <f t="shared" ref="AF141:AF204" ca="1" si="323">IFERROR(IF(INDIRECT("'("&amp;EO141&amp;")'!B12")="■",1,IF(INDIRECT("'("&amp;EO141&amp;")'!h12")="■",2,IF(INDIRECT("'("&amp;EO141&amp;")'!o12")="■",3,IF(INDIRECT("'("&amp;EO141&amp;")'!v12")="■",4,IF(INDIRECT("'("&amp;EO141&amp;")'!ac12")="■",5,IF(OR(INDIRECT("'("&amp;EO141&amp;")'!b13")="■",INDIRECT("'("&amp;EO141&amp;")'!v13")="■"),6)))))),"")</f>
        <v/>
      </c>
      <c r="AG141" s="93">
        <f ca="1">IFERROR(VLOOKUP(AF141,'（様式１号）３整理番号表'!$B$26:$H$31,2,FALSE),0)</f>
        <v>0</v>
      </c>
      <c r="AH141" s="924" t="str">
        <f t="shared" ref="AH141:AH204" ca="1" si="324">IFERROR(INDIRECT("'("&amp;EO141&amp;")'!B23"),"")</f>
        <v/>
      </c>
      <c r="AI141" s="93">
        <f ca="1">IFERROR(VLOOKUP(AH141,'（様式１号）３整理番号表'!$J$5:$N$59,2,FALSE),0)</f>
        <v>0</v>
      </c>
      <c r="AJ141" s="77" t="str">
        <f t="shared" ref="AJ141:AJ204" ca="1" si="325">IFERROR(INDIRECT("'("&amp;EO141&amp;")'!D"&amp;36+EP141),"")</f>
        <v/>
      </c>
      <c r="AK141" s="93">
        <f ca="1">IFERROR(VLOOKUP(AJ141,'（様式１号）３整理番号表'!$P$5:$R$29,2,FALSE),0)</f>
        <v>0</v>
      </c>
      <c r="AL141" s="921" t="str">
        <f t="shared" ref="AL141:AL204" ca="1" si="326">IFERROR(IF(INDIRECT("'("&amp;EO141&amp;")'!J"&amp;36+EP141)="■",1,""),"")</f>
        <v/>
      </c>
      <c r="AM141" s="921" t="str">
        <f t="shared" ref="AM141:AM204" ca="1" si="327">IFERROR(IF(INDIRECT("'("&amp;EO141&amp;")'!K"&amp;36+EP141)="■",1,""),"")</f>
        <v/>
      </c>
      <c r="AN141" s="921"/>
      <c r="AO141" s="77" t="str">
        <f t="shared" ref="AO141:AO204" ca="1" si="328">IFERROR(INDIRECT("'("&amp;EO141&amp;")'!V"&amp;36+EP141),"")</f>
        <v/>
      </c>
      <c r="AP141" s="93">
        <f ca="1">IFERROR(VLOOKUP(AO141,'（様式１号）３整理番号表'!$P$5:$R$29,2,FALSE),0)</f>
        <v>0</v>
      </c>
      <c r="AQ141" s="924" t="str">
        <f t="shared" ref="AQ141:AQ204" ca="1" si="329">IFERROR(IF(OR(INDIRECT("'("&amp;EO141&amp;")'!AB"&amp;36+EP141)="",INDIRECT("'("&amp;EO141&amp;")'!AB"&amp;36+EP141)="□"),"",1),"")</f>
        <v/>
      </c>
      <c r="AR141" s="93">
        <f t="shared" ref="AR141:AR204" ca="1" si="330">IF(AT141&lt;&gt;"",IF(OR(Z141&lt;&gt;Z140,T141&lt;&gt;T140),1,AR140+1),0)</f>
        <v>0</v>
      </c>
      <c r="AS141" s="924" t="str">
        <f t="shared" ref="AS141:AS204" ca="1" si="331">IFERROR(IF(AND(AO141=18,INDIRECT("'("&amp;EO141&amp;")'!AD"&amp;36+EP141)="再取得"),1,""),"")</f>
        <v/>
      </c>
      <c r="AT141" s="40" t="str">
        <f t="shared" ref="AT141:AT204" ca="1" si="332">IFERROR("("&amp;INDIRECT("'("&amp;EO141&amp;")'!AD"&amp;36+EP141)&amp;")"&amp;INDIRECT("'("&amp;EO141&amp;")'!AF"&amp;36+EP141),"")</f>
        <v/>
      </c>
      <c r="AU141" s="93" t="str">
        <f t="shared" ref="AU141:AU204" ca="1" si="333">IF(W141=1,1,"")</f>
        <v/>
      </c>
      <c r="AV141" s="923" t="str">
        <f t="shared" ref="AV141:AV204" ca="1" si="334">IF(AO141="","","被災施設等")</f>
        <v/>
      </c>
      <c r="AW141" s="926" t="str">
        <f t="shared" ref="AW141:AW204" ca="1" si="335">IF(AA141=4,1,"")</f>
        <v/>
      </c>
      <c r="AX141" s="925" t="str">
        <f t="shared" ref="AX141:BA204" ca="1" si="336">IF($AW141="","",$AW141)</f>
        <v/>
      </c>
      <c r="AY141" s="925" t="str">
        <f t="shared" ca="1" si="336"/>
        <v/>
      </c>
      <c r="AZ141" s="925" t="str">
        <f t="shared" ca="1" si="336"/>
        <v/>
      </c>
      <c r="BA141" s="925" t="str">
        <f t="shared" ca="1" si="336"/>
        <v/>
      </c>
      <c r="BB141" s="925" t="str">
        <f t="shared" ref="BB141:BB204" ca="1" si="337">IF(AA141=5,1,"")</f>
        <v/>
      </c>
      <c r="BC141" s="925" t="str">
        <f t="shared" ref="BC141:BE204" ca="1" si="338">IF($BB141="","",$BB141)</f>
        <v/>
      </c>
      <c r="BD141" s="925" t="str">
        <f t="shared" ca="1" si="338"/>
        <v/>
      </c>
      <c r="BE141" s="925" t="str">
        <f t="shared" ca="1" si="338"/>
        <v/>
      </c>
      <c r="BF141" s="77" t="str">
        <f t="shared" ref="BF141:BF204" ca="1" si="339">IFERROR(IF(INDIRECT("'("&amp;EO141&amp;")'!U"&amp;52+EP141)="","",DBCS(INDIRECT("'("&amp;EO141&amp;")'!U"&amp;52+EP141))),"")</f>
        <v/>
      </c>
      <c r="BG141" s="924" t="str">
        <f t="shared" ref="BG141:BG204" ca="1" si="340">IFERROR(INDIRECT("'("&amp;EO141&amp;")'!AB"&amp;52+EP141),"")</f>
        <v/>
      </c>
      <c r="BH141" s="94">
        <f ca="1">IF(BF141&lt;&gt;"",INDEX('（様式１号）３整理番号表'!$AB$7:$AQ$12,MATCH(BF141,'（様式１号）３整理番号表'!$AA$7:$AA$12,0),MATCH(BG141,'（様式１号）３整理番号表'!$AB$6:$AQ$6,0)),0)</f>
        <v>0</v>
      </c>
      <c r="BI141" s="921" t="str">
        <f t="shared" ref="BI141:BI204" ca="1" si="341">IF(BJ141="","",1)</f>
        <v/>
      </c>
      <c r="BJ141" s="922" t="str">
        <f t="shared" ref="BJ141:BJ204" ca="1" si="342">IFERROR(IF(INDIRECT("'("&amp;EO141&amp;")'!AF"&amp;52+EP141)="","",INDIRECT("'("&amp;EO141&amp;")'!AF"&amp;52+EP141)),"")</f>
        <v/>
      </c>
      <c r="BK141" s="926" t="str">
        <f t="shared" ref="BK141:BK204" ca="1" si="343">IFERROR(IF(INDIRECT("'("&amp;EO141&amp;")'!AI"&amp;52+EP141)="■",1,""),"")</f>
        <v/>
      </c>
      <c r="BL141" s="922" t="str">
        <f t="shared" ref="BL141:BL204" ca="1" si="344">IFERROR(IF(INDIRECT("'("&amp;EO141&amp;")'!AL"&amp;52+EP141)="■",1,""),"")</f>
        <v/>
      </c>
      <c r="BM141" s="79" t="str">
        <f t="shared" ref="BM141:BM204" ca="1" si="345">IFERROR(INDIRECT("'("&amp;EO141&amp;")'!P"&amp;52+EP141),"")</f>
        <v/>
      </c>
      <c r="BN141" s="82" t="str">
        <f t="shared" ref="BN141:BN204" ca="1" si="346">IFERROR(IF(INDIRECT("'("&amp;EO141&amp;")'!R"&amp;52+EP141)="","",INDIRECT("'("&amp;EO141&amp;")'!R"&amp;52+EP141)),"")</f>
        <v/>
      </c>
      <c r="BO141" s="83" t="str">
        <f t="shared" ref="BO141:BO204" ca="1" si="347">IFERROR(INDIRECT("'("&amp;EO141&amp;")'!J"&amp;52+EP141),"")</f>
        <v/>
      </c>
      <c r="BP141" s="84" t="str">
        <f t="shared" ref="BP141:BP204" ca="1" si="348">IFERROR(INDIRECT("'("&amp;EO141&amp;")'!M"&amp;52+EP141),"")</f>
        <v/>
      </c>
      <c r="BQ141" s="82" t="str">
        <f t="shared" ref="BQ141:BQ204" ca="1" si="349">IFERROR(IF(INDIRECT("'("&amp;EO141&amp;")'!Y"&amp;68+EP141)="",INDIRECT("'("&amp;EO141&amp;")'!S"&amp;68+EP141),INDIRECT("'("&amp;EO141&amp;")'!Y"&amp;68+EP141)&amp;"("&amp;INDIRECT("'("&amp;EO141&amp;")'!S"&amp;68+EP141)&amp;")"),"")</f>
        <v/>
      </c>
      <c r="BR141" s="97" t="str">
        <f t="shared" ref="BR141:BR204" ca="1" si="350">IFERROR(INDIRECT("'("&amp;EO141&amp;")'!M"&amp;68+EP141),"")</f>
        <v/>
      </c>
      <c r="BS141" s="95" t="str">
        <f t="shared" ref="BS141:BS204" ca="1" si="351">IFERROR(IF(INDIRECT("'("&amp;EO141&amp;")'!P"&amp;68+EP141)="■",1,""),"")</f>
        <v/>
      </c>
      <c r="BT141" s="184" t="str">
        <f t="shared" ref="BT141:BT204" ca="1" si="352">IF($AO141=19,$BR141*290,IF($AO141=20,$BR141*880,IF($AO141=21,$BR141*1200,IF($AO141=22,$BR141*4500,IF(AND($AO141=23,$BS141&lt;&gt;1),"特認","")))))</f>
        <v/>
      </c>
      <c r="BU141" s="611" t="str">
        <f t="shared" ref="BU141:BU204" ca="1" si="353">IFERROR(IF(AQ141="","",INDIRECT("'("&amp;EO141&amp;")'!AB"&amp;36+EP141)),"")</f>
        <v/>
      </c>
      <c r="BV141" s="77" t="str">
        <f t="shared" ref="BV141:BV204" ca="1" si="354">IFERROR(INDIRECT("'("&amp;EO141&amp;")'!B18"),"")</f>
        <v/>
      </c>
      <c r="BW141" s="85" t="str">
        <f t="shared" ref="BW141:BW204" ca="1" si="355">IFERROR(INDIRECT("'("&amp;EO141&amp;")'!D"&amp;84+EP141),"")</f>
        <v/>
      </c>
      <c r="BX141" s="86" t="str">
        <f t="shared" ref="BX141:BX204" ca="1" si="356">IFERROR(INDIRECT("'("&amp;EO141&amp;")'!R"&amp;84+EP141),"")</f>
        <v/>
      </c>
      <c r="BY141" s="231">
        <f ca="1">IF('ポイント要件確認等（個別表）'!AD141=1,ROUNDDOWN('ポイント要件確認等（個別表）'!AV141,-3),IF('ポイント要件確認等（個別表）'!AD141=2,ROUNDDOWN('ポイント要件確認等（個別表）'!BH141,-3),IF('ポイント要件確認等（個別表）'!AD141=3,ROUNDDOWN('ポイント要件確認等（個別表）'!BT141,-3),0)))</f>
        <v>0</v>
      </c>
      <c r="BZ141" s="86" t="str">
        <f t="shared" ref="BZ141:BZ204" ca="1" si="357">IFERROR(INDIRECT("'("&amp;EO141&amp;")'!AE"&amp;84+EP141),"")</f>
        <v/>
      </c>
      <c r="CA141" s="232" t="str">
        <f t="shared" ref="CA141:CA204" ca="1" si="358">IFERROR(BW141-SUM(BY141,BZ141,CC141,CD141,CE141),"")</f>
        <v/>
      </c>
      <c r="CB141" s="232">
        <f t="shared" ref="CB141:CB204" ca="1" si="359">SUM(CC141:CE141)</f>
        <v>0</v>
      </c>
      <c r="CC141" s="86" t="str">
        <f t="shared" ref="CC141:CC204" ca="1" si="360">IFERROR(IF(OR(BV141=2,BV141=3,AND(BV141=1,CG141="控除不可")),ROUNDDOWN(BX141*0.2,-3),IF(AND(BV141=1,CG141="全額控除"),ROUNDDOWN(BX141/1.1*0.2,-3),ROUNDDOWN(BX141/110*102*0.2,-3))),"")</f>
        <v/>
      </c>
      <c r="CD141" s="86" t="str">
        <f t="shared" ref="CD141:CD204" ca="1" si="361">IFERROR(IF(OR(BV141=2,BV141=3,AND(BV141=1,CG141="控除不可")),ROUNDDOWN(BX141*0.2,-3),IF(AND(BV141=1,CG141="全額控除"),ROUNDDOWN(BX141/1.1*0.2,-3),ROUNDDOWN(BX141/110*102*0.2,-3))),"")</f>
        <v/>
      </c>
      <c r="CE141" s="609"/>
      <c r="CF141" s="86" t="str">
        <f t="shared" ref="CF141:CF204" ca="1" si="362">IFERROR(INDIRECT("'("&amp;EO141&amp;")'!AK"&amp;84+EP141),"")</f>
        <v/>
      </c>
      <c r="CG141" s="185" t="str">
        <f t="shared" ref="CG141:CG204" ca="1" si="363">IFERROR(INDIRECT("'("&amp;EO141&amp;")'!N18"),"")</f>
        <v/>
      </c>
      <c r="CH141" s="246" t="str">
        <f t="shared" ref="CH141:CH204" ca="1" si="364">IF($BX141&gt;0,IF(AND($BV141=1,$CG141="控除不可"),"該当なし",IF(AND($BV141=1,$CG141="80%控除対象"),ROUNDDOWN($BX141*8/110,0),IF(AND($BV141=1,$CG141="全額控除"),ROUNDDOWN($BX141*10/110,0),IF(OR($BV141=2,$BV141=3),"該当なし","含税額")))),"")</f>
        <v>含税額</v>
      </c>
      <c r="CI141" s="247" t="str">
        <f t="shared" ref="CI141:CI204" ca="1" si="365">IF($BW141&gt;0,IF(AND($BV141=1,$CG141="控除不可"),"",IF(AND($BV141=1,$CG141="80%控除対象"),ROUNDDOWN($BY141*8/102,0),IF(AND($BV141=1,$CG141="全額控除"),ROUNDDOWN($BY141*10/100,0),IF(OR($BV141=2,$BV141=3),"","")))),"")</f>
        <v/>
      </c>
      <c r="CJ141" s="87" t="str">
        <f ca="1">IFERROR(IF(INDIRECT("'("&amp;'２個別表'!EO141&amp;")'!AR"&amp;84+EP141)&lt;&gt;1,"",1),"")</f>
        <v/>
      </c>
      <c r="CK141" s="244" t="str">
        <f t="shared" ref="CK141:CK204" ca="1" si="366">IFERROR(IF(INDIRECT("'("&amp;EO141&amp;")'!AW"&amp;84+EP141)&lt;&gt;1,"",1),"")</f>
        <v/>
      </c>
      <c r="CL141" s="235" t="str">
        <f t="shared" ref="CL141:CL204" ca="1" si="367">IFERROR(IF(INDIRECT("'("&amp;EO141&amp;")'!AX"&amp;84+EP141)="","",INDIRECT("'("&amp;EO141&amp;")'!AX"&amp;84+EP141)),"")</f>
        <v/>
      </c>
      <c r="CM141" s="239" t="str">
        <f t="shared" ref="CM141:CM204" ca="1" si="368">IFERROR(IF(INDIRECT("'("&amp;EO141&amp;")'!AY"&amp;84+EP141)="","",INDIRECT("'("&amp;EO141&amp;")'!AY"&amp;84+EP141)),"")</f>
        <v/>
      </c>
      <c r="CN141" s="77" t="str">
        <f t="shared" ref="CN141:CN204" ca="1" si="369">IFERROR(IF(INDIRECT("'("&amp;EO141&amp;")'!AZ"&amp;84+EP141)="","",INDIRECT("'("&amp;EO141&amp;")'!AZ"&amp;84+EP141)),"")</f>
        <v/>
      </c>
      <c r="CO141" s="93" t="str">
        <f ca="1">IFERROR(VLOOKUP(CN141,'（様式１号）３整理番号表'!$T$5:$V$15,2,FALSE),"")</f>
        <v/>
      </c>
      <c r="CP141" s="924" t="str">
        <f t="shared" ref="CP141:CP204" ca="1" si="370">IFERROR(IF(INDIRECT("'("&amp;EO141&amp;")'!AZ"&amp;84+EP141)="","",INDIRECT("'("&amp;EO141&amp;")'!AZ"&amp;84+EP141)),"")</f>
        <v/>
      </c>
      <c r="CQ141" s="93" t="str">
        <f ca="1">IFERROR(VLOOKUP(CP141,'（様式１号）３整理番号表'!$T$19:$V$24,2,FALSE),"")</f>
        <v/>
      </c>
      <c r="CR141" s="924" t="str">
        <f ca="1">IFERROR(IF(INDIRECT("'("&amp;'２個別表'!EO141&amp;")'!AV"&amp;84+EP141)&lt;&gt;1,"",1),"")</f>
        <v/>
      </c>
      <c r="CS141" s="232">
        <f t="shared" ref="CS141:CS204" ca="1" si="371">IF(CR141=1,BZ141,0)</f>
        <v>0</v>
      </c>
      <c r="CT141" s="248">
        <f t="shared" ref="CT141:CT204" ca="1" si="372">IF(CR141=1,ROUNDDOWN(CS141/15,-3),0)</f>
        <v>0</v>
      </c>
      <c r="CU141" s="376" t="str">
        <f ca="1">IF(ER141="補強",IF(COUNTIFS($Z$11:Z141,Z141,$W$11:W141,1)=1,"１①",""),IF(COUNTIFS($Z$11:Z141,Z141,$W$11:W141,2)=1,"２①",""))</f>
        <v/>
      </c>
      <c r="CV141" s="57" t="str">
        <f t="shared" ref="CV141:CV204" ca="1" si="373">IF(CU141="１①",IF(INDIRECT("'("&amp;EO141&amp;")'!c114")="１① 付加価値額の拡大（１人当たり）",2,1),"")</f>
        <v/>
      </c>
      <c r="CW141" s="927" t="str">
        <f t="shared" ref="CW141:CW204" ca="1" si="374">IF(CU141="２①",5,IF(CU141="１①",INDIRECT("'("&amp;EO141&amp;")'!M114"),""))</f>
        <v/>
      </c>
      <c r="CX141" s="256" t="str">
        <f t="shared" ref="CX141:CX204" ca="1" si="375">IF($CU141="２①",1,IF($CU141="１①",INDIRECT("'("&amp;$EO141&amp;")'!I114"),""))</f>
        <v/>
      </c>
      <c r="CY141" s="256" t="str">
        <f t="shared" ref="CY141:CY204" ca="1" si="376">IF($CU141="２①",1,IF($CU141="１①",INDIRECT("'("&amp;$EO141&amp;")'!P114"),""))</f>
        <v/>
      </c>
      <c r="CZ141" s="256" t="str">
        <f t="shared" ref="CZ141:CZ204" ca="1" si="377">IF($CU141="２①",IF(INDIRECT("'("&amp;$EO141&amp;")'!B101")="■",IF(INDIRECT("'("&amp;$EO141&amp;")'!V101")="","",INDIRECT("'("&amp;$EO141&amp;")'!V101")),""),IF($CU141="１①",INDIRECT("'("&amp;$EO141&amp;")'!T114"),""))</f>
        <v/>
      </c>
      <c r="DA141" s="256" t="str">
        <f t="shared" ref="DA141:DA204" ca="1" si="378">IF($CU141="２①",IF(INDIRECT("'("&amp;$EO141&amp;")'!B101")="■",IF(INDIRECT("'("&amp;$EO141&amp;")'!Z101")="","",INDIRECT("'("&amp;$EO141&amp;")'!Z101")),""),IF($CU141="１①",INDIRECT("'("&amp;$EO141&amp;")'!X114"),""))</f>
        <v/>
      </c>
      <c r="DB141" s="316" t="str">
        <f ca="1">IFERROR(VLOOKUP($CU141,'（様式１号）３整理番号表'!$Z$19:$AB$32,3,FALSE),"")</f>
        <v/>
      </c>
      <c r="DC141" s="259" t="str">
        <f t="shared" ref="DC141:DC204" ca="1" si="379">IF(OR($DA141&lt;=0,$DA141=""),"-",IF(OR($CX141="",$CX141&lt;=0),0,IF($CW141=5,ROUNDDOWN(($DA141-$CX141)/$CX141,3),IF($CW141=4,ROUNDDOWN(($DA141-$CX141)/$CX141*3/4,3),0))))</f>
        <v>-</v>
      </c>
      <c r="DD141" s="618" t="str">
        <f t="shared" ref="DD141:DD204" ca="1" si="380">IF($CU141="２①",INDIRECT("'("&amp;EO141&amp;")'!af"&amp;101),IF($CU141="１①",INDIRECT("'("&amp;EO141&amp;")'!ad"&amp;114),""))</f>
        <v/>
      </c>
      <c r="DE141" s="321" t="str">
        <f ca="1">IF(AND(AO141=18,AS141=1),IF(COUNTIFS($Y$11:Y141,Y141,$AS$11:AS141,1)=1,"２②",""),IF($CU141="１①",INDEX(INDIRECT("'("&amp;$EO141&amp;")'!AR116:BB116"),1,MATCH(INDIRECT("'("&amp;$EO141&amp;")'!C118"),INDIRECT("'("&amp;$EO141&amp;")'!AR119:BB119"),0)),""))</f>
        <v/>
      </c>
      <c r="DF141" s="324" t="str">
        <f t="shared" ref="DF141:DF204" ca="1" si="381">IF($DE141="２②",INDEX(INDIRECT("'("&amp;$EO141&amp;")'!C105:AK107"),MATCH("■",INDIRECT("'("&amp;$EO141&amp;")'!B105:B107"),0),13),IF($DE141="","",INDIRECT("'("&amp;$EO141&amp;")'!M118")))</f>
        <v/>
      </c>
      <c r="DG141" s="313" t="str">
        <f t="shared" ref="DG141:DG204" ca="1" si="382">IF($DE141="２②",INDEX(INDIRECT("'("&amp;$EO141&amp;")'!C105:AK107"),MATCH("■",INDIRECT("'("&amp;$EO141&amp;")'!B105:B107"),0),9),IF($DE141="","",INDIRECT("'("&amp;$EO141&amp;")'!I118")))</f>
        <v/>
      </c>
      <c r="DH141" s="313" t="str">
        <f t="shared" ref="DH141:DH204" ca="1" si="383">IF($DE141="２②",INDEX(INDIRECT("'("&amp;$EO141&amp;")'!C105:AK107"),MATCH("■",INDIRECT("'("&amp;$EO141&amp;")'!B105:B107"),0),16),IF($DE141="","",INDIRECT("'("&amp;$EO141&amp;")'!P118")))</f>
        <v/>
      </c>
      <c r="DI141" s="313" t="str">
        <f t="shared" ref="DI141:DI204" ca="1" si="384">IF($DE141="２②",INDEX(INDIRECT("'("&amp;$EO141&amp;")'!C105:AK107"),MATCH("■",INDIRECT("'("&amp;$EO141&amp;")'!B105:B107"),0),20),IF($DE141="","",INDIRECT("'("&amp;$EO141&amp;")'!T118")))</f>
        <v/>
      </c>
      <c r="DJ141" s="313" t="str">
        <f t="shared" ref="DJ141:DJ204" ca="1" si="385">IF($DE141="２②",INDEX(INDIRECT("'("&amp;$EO141&amp;")'!C105:AK107"),MATCH("■",INDIRECT("'("&amp;$EO141&amp;")'!B105:B107"),0),24),IF($DE141="","",INDIRECT("'("&amp;$EO141&amp;")'!X118")))</f>
        <v/>
      </c>
      <c r="DK141" s="328" t="str">
        <f t="shared" ref="DK141:DK204" ca="1" si="386">IF($DE141="２②",INDEX(INDIRECT("'("&amp;$EO141&amp;")'!C105:AK107"),MATCH("■",INDIRECT("'("&amp;$EO141&amp;")'!B105:B107"),0),12),IF($DE141="","",INDIRECT("'("&amp;$EO141&amp;")'!L118")))</f>
        <v/>
      </c>
      <c r="DL141" s="334" t="str">
        <f t="shared" ref="DL141:DL204" ca="1" si="387">IFERROR(IF($DE141&lt;&gt;0,ROUNDDOWN(($DJ141-$DG141)/$DG141,3),""),"")</f>
        <v/>
      </c>
      <c r="DM141" s="915" t="str">
        <f t="shared" ref="DM141:DM204" ca="1" si="388">IF($DE141="２②",INDEX(INDIRECT("'("&amp;$EO141&amp;")'!C105:AK107"),MATCH("■",INDIRECT("'("&amp;$EO141&amp;")'!B105:B107"),0),30),IF($DE141="","",INDIRECT("'("&amp;$EO141&amp;")'!AD118")))</f>
        <v/>
      </c>
      <c r="DN141" s="15"/>
      <c r="DO141" s="324"/>
      <c r="DP141" s="16"/>
      <c r="DQ141" s="16"/>
      <c r="DR141" s="16"/>
      <c r="DS141" s="16"/>
      <c r="DT141" s="318" t="str">
        <f>IFERROR(VLOOKUP($DN141,'（様式１号）３整理番号表'!$Z$19:$AB$32,3,FALSE),"")</f>
        <v/>
      </c>
      <c r="DU141" s="259" t="str">
        <f t="shared" ref="DU141:DU204" si="389">IF($DN141&lt;&gt;0,ROUNDDOWN(($DS141-$DP141)/$DP141,3),"")</f>
        <v/>
      </c>
      <c r="DV141" s="14"/>
      <c r="DW141" s="17" t="str">
        <f t="shared" ref="DW141:DW204" ca="1" si="390">IF(Z141&lt;&gt;"","■","")</f>
        <v/>
      </c>
      <c r="DX141" s="88" t="str">
        <f t="shared" ca="1" si="301"/>
        <v/>
      </c>
      <c r="DZ141" s="339">
        <f t="shared" ca="1" si="307"/>
        <v>0</v>
      </c>
      <c r="EA141" s="339">
        <f t="shared" ca="1" si="307"/>
        <v>0</v>
      </c>
      <c r="EB141" s="339">
        <f t="shared" ca="1" si="307"/>
        <v>0</v>
      </c>
      <c r="EC141" s="339">
        <f t="shared" ca="1" si="307"/>
        <v>0</v>
      </c>
      <c r="ED141" s="339">
        <f t="shared" ca="1" si="307"/>
        <v>0</v>
      </c>
      <c r="EE141" s="339">
        <f t="shared" ca="1" si="307"/>
        <v>0</v>
      </c>
      <c r="EF141" s="339">
        <f t="shared" ca="1" si="307"/>
        <v>0</v>
      </c>
      <c r="EG141" s="339">
        <f t="shared" ca="1" si="307"/>
        <v>0</v>
      </c>
      <c r="EH141" s="339">
        <f t="shared" ca="1" si="307"/>
        <v>0</v>
      </c>
      <c r="EI141" s="339">
        <f t="shared" ca="1" si="307"/>
        <v>0</v>
      </c>
      <c r="EJ141" s="339">
        <f t="shared" ca="1" si="307"/>
        <v>0</v>
      </c>
      <c r="EK141" s="339">
        <f t="shared" ca="1" si="307"/>
        <v>0</v>
      </c>
      <c r="EL141" s="339">
        <f t="shared" ca="1" si="307"/>
        <v>0</v>
      </c>
      <c r="EM141" s="339">
        <f t="shared" ca="1" si="307"/>
        <v>0</v>
      </c>
      <c r="EO141" s="919" t="str">
        <f t="shared" ca="1" si="309"/>
        <v/>
      </c>
      <c r="EP141" s="919" t="str">
        <f t="shared" ref="EP141:EP204" ca="1" si="391">IF(EO141="","",IF(EO140=EO141,EP140+1,1))</f>
        <v/>
      </c>
      <c r="EQ141" s="919" t="str">
        <f t="shared" ref="EQ141:EQ204" ca="1" si="392">IFERROR(IF($EO140=$EO141,EQ140,MAX(INDIRECT("'("&amp;EO141&amp;")'!B37:B46"))),"")</f>
        <v/>
      </c>
      <c r="ER141" s="919" t="str">
        <f t="shared" ref="ER141:ER204" ca="1" si="393">IFERROR(INDEX(INDIRECT("'("&amp;EO141&amp;")'!$AD$37:$AD$46"),MATCH(EP141,INDIRECT("'("&amp;EO141&amp;")'!$B$37:$B$46"),0),1),"")</f>
        <v/>
      </c>
      <c r="ES141" s="919" t="str">
        <f ca="1">IFERROR(INDEX('郵便番号（石川県）'!$A$3:$F$2574,MATCH(INDIRECT("'("&amp;EO141&amp;")'!E7"),'郵便番号（石川県）'!$A$3:$A$2574,0),6),"")</f>
        <v/>
      </c>
      <c r="ET141" s="919" t="str">
        <f ca="1">IFERROR(INDEX('郵便番号（石川県）'!$A$3:$F$2574,MATCH(INDIRECT("'("&amp;$EO141&amp;")'!E7"),'郵便番号（石川県）'!$A$3:$A$2574,0),5),"")</f>
        <v/>
      </c>
      <c r="EU141" s="919" t="str">
        <f t="shared" ref="EU141:EU204" ca="1" si="394">IFERROR(INDIRECT("'("&amp;$EO141&amp;")'!N5"),"")</f>
        <v/>
      </c>
      <c r="EV141" s="919" t="str">
        <f t="shared" ref="EV141:EV204" ca="1" si="395">IFERROR(INDIRECT("'("&amp;EO141&amp;")'!H13"),"")</f>
        <v/>
      </c>
      <c r="EW141" s="919" t="str">
        <f t="shared" ref="EW141:EW204" ca="1" si="396">IFERROR(IF(OR(INDIRECT("'("&amp;EO141&amp;")'!H12")="■",INDIRECT("'("&amp;EO141&amp;")'!ac12")="■"),"■",""),"")</f>
        <v/>
      </c>
      <c r="EX141" s="919" t="str">
        <f t="shared" ref="EX141:EX204" ca="1" si="397">IF(EO141="","","("&amp;EO141&amp;")")</f>
        <v/>
      </c>
      <c r="EY141" s="919" t="str">
        <f t="shared" ref="EY141:EY204" ca="1" si="398">EX141&amp;EP141</f>
        <v/>
      </c>
      <c r="EZ141" s="919" t="str">
        <f t="shared" ref="EZ141:EZ204" ca="1" si="399">IFERROR(INDIRECT("'("&amp;$EO141&amp;")'!B122"),"")</f>
        <v/>
      </c>
      <c r="FA141" s="919" t="str">
        <f t="shared" ref="FA141:FA204" ca="1" si="400">IFERROR(IF(INDIRECT("'("&amp;$EO141&amp;")'!AE136")="",1,2),"")</f>
        <v/>
      </c>
      <c r="FB141" s="919" t="str">
        <f t="shared" ref="FB141:FB204" ca="1" si="401">IFERROR(INDIRECT("'("&amp;$EO141&amp;")'!L122"),"")</f>
        <v/>
      </c>
      <c r="FC141" s="919" t="str">
        <f t="shared" ref="FC141:FC204" ca="1" si="402">IFERROR(IF(INDIRECT("'("&amp;$EO141&amp;")'!AG144")="",1,2),"")</f>
        <v/>
      </c>
      <c r="FD141" s="627" t="str">
        <f t="shared" ref="FD141:FD204" ca="1" si="403">IFERROR(IF(INDIRECT("'("&amp;$EO141&amp;")'!AE2")="■","■",""),"")</f>
        <v/>
      </c>
      <c r="FE141" s="630">
        <v>131</v>
      </c>
      <c r="FF141" s="299" t="str">
        <f t="shared" ref="FF141:FF204" ca="1" si="404">IFERROR(IF(INDIRECT("'("&amp;FE141&amp;")'!T2")="農業機械再取得等支援事業要望申込書",FE141,""),"")</f>
        <v/>
      </c>
      <c r="FG141" s="993" t="str">
        <f t="shared" ref="FG141:FG204" ca="1" si="405">IFERROR(INDIRECT("'("&amp;EO141&amp;")'!M"&amp;36+EP141),"")</f>
        <v/>
      </c>
      <c r="FH141" s="919" t="str">
        <f t="shared" ref="FH141:FH204" ca="1" si="406">IFERROR(IF(BW141-BX141&gt;0,"■",""),"")</f>
        <v/>
      </c>
      <c r="FI141" s="299">
        <f ca="1">COUNTIF($FH$11:FH141,"■")</f>
        <v>0</v>
      </c>
    </row>
    <row r="142" spans="1:165" ht="34.5" customHeight="1">
      <c r="A142" s="445">
        <f t="shared" ca="1" si="310"/>
        <v>0</v>
      </c>
      <c r="B142" s="446">
        <f>IF(R142&lt;&gt;"",IF(COUNTIF(R$11:R142,R142)=1,MAX(B$11:B141)+1,INDEX(B$11:B141,MATCH(R142,R$11:R141,0),1)),0)</f>
        <v>1</v>
      </c>
      <c r="C142" s="446">
        <f ca="1">IF(T142&lt;&gt;"",IF(COUNTIF(T$11:T142,T142)=1,MAX(C$11:C141)+1,INDEX(C$11:C141,MATCH(T142,T$11:T141,0),1)),0)</f>
        <v>0</v>
      </c>
      <c r="D142" s="446">
        <f ca="1">IF(U142&lt;&gt;"",IF(COUNTIF(U$11:U142,U142)=1,MAX(D$11:D141)+1,INDEX(D$11:D141,MATCH(U142,U$11:U141,0),1)),0)</f>
        <v>0</v>
      </c>
      <c r="E142" s="446">
        <f ca="1">IF(S142&lt;&gt;"",IF(COUNTIF(S$11:S142,S142)=1,MAX(E$11:E141)+1,INDEX(E$11:E141,MATCH(S142,S$11:S141,0),1)),0)</f>
        <v>0</v>
      </c>
      <c r="F142" s="446">
        <f ca="1">IF(Z142&lt;&gt;"",IF(COUNTIF(Z$11:Z142,Z142)=1,MAX(F$11:F141)+1,INDEX(F$11:F141,MATCH(Z142,Z$11:Z141,0),1)),0)</f>
        <v>0</v>
      </c>
      <c r="G142" s="447" cm="1">
        <f t="array" aca="1" ref="G142" ca="1">IF(Z142&lt;&gt;"",IF(COUNTIFS(Z$11:Z142,Z142,W$11:W142,W142)=1,MAX(G$11:G141)+1,INDEX(G$11:G141,MATCH(Z142&amp;W142,Z$11:Z141&amp;W$11:W142,0),1)),0)</f>
        <v>0</v>
      </c>
      <c r="H142" s="447">
        <f t="shared" ca="1" si="311"/>
        <v>0</v>
      </c>
      <c r="I142" s="447">
        <f ca="1">IF(T142="",0,IF(COUNTIF(T$11:T142,T142)=1,1,0))</f>
        <v>0</v>
      </c>
      <c r="J142" s="447">
        <f ca="1">IF(U142="",0,IF(COUNTIF(U$11:U142,U142)=1,1,0))</f>
        <v>0</v>
      </c>
      <c r="K142" s="447">
        <f ca="1">IF(S142="",0,IF(COUNTIF(S$11:S142,S142)=1,1,0))</f>
        <v>0</v>
      </c>
      <c r="L142" s="446">
        <f ca="1">IF(Z142="",0,IF(COUNTIF(Z$11:Z142,Z142)=1,1,0))</f>
        <v>0</v>
      </c>
      <c r="M142" s="767">
        <f ca="1">IF($W142=2,IF(COUNTIFS($W$11:$W142,2,$Z$11:$Z142,$Z142)=1,1,0),0)</f>
        <v>0</v>
      </c>
      <c r="N142" s="767">
        <f ca="1">IF($W142=1,IF(COUNTIFS($W$11:$W142,2,$Z$11:$Z142,$Z142)=1,1,0),0)</f>
        <v>0</v>
      </c>
      <c r="O142" s="446">
        <f ca="1">IF(H142=0,0,IF(COUNTIF(Z$11:Z142,Z142)=1,1,0))</f>
        <v>0</v>
      </c>
      <c r="P142" s="448" t="str">
        <f t="shared" ca="1" si="312"/>
        <v>石川県</v>
      </c>
      <c r="Q142" s="89">
        <f t="shared" ca="1" si="313"/>
        <v>132</v>
      </c>
      <c r="R142" s="170" t="s">
        <v>459</v>
      </c>
      <c r="S142" s="357" t="str">
        <f t="shared" ca="1" si="314"/>
        <v/>
      </c>
      <c r="T142" s="357" t="str">
        <f t="shared" ca="1" si="315"/>
        <v/>
      </c>
      <c r="U142" s="58" t="str">
        <f t="shared" ca="1" si="316"/>
        <v/>
      </c>
      <c r="V142" s="58" t="str">
        <f t="shared" ca="1" si="317"/>
        <v/>
      </c>
      <c r="W142" s="920" t="str">
        <f t="shared" ca="1" si="318"/>
        <v/>
      </c>
      <c r="X142" s="369">
        <f ca="1">IFERROR(VLOOKUP(W142,'（様式１号）３整理番号表'!$B$4:$H$5,2,FALSE),0)</f>
        <v>0</v>
      </c>
      <c r="Y142" s="768" t="str" cm="1">
        <f t="array" aca="1" ref="Y142" ca="1">IF(AND(D142=0,F142=0),"",IF(COUNTIF(D$11:D142,D142)=1,1,IF(COUNTIFS(D$11:D142,D142,F$11:F142,F142)=1,INDEX((D$11:D142,F$11:F142,Y$11:Y142),MATCH(_xlfn.MAXIFS(F$11:F141,D$11:D141,D142),$F$11:F142,0),1,3)+1,INDEX((D$11:D142,F$11:F142,Y$11:Y142),MATCH(D142&amp;F142,D$11:D142&amp;F$11:F142,0),1,3))))</f>
        <v/>
      </c>
      <c r="Z142" s="40" t="str">
        <f t="shared" ca="1" si="319"/>
        <v/>
      </c>
      <c r="AA142" s="924" t="str">
        <f t="shared" ca="1" si="320"/>
        <v/>
      </c>
      <c r="AB142" s="93">
        <f ca="1">IFERROR(VLOOKUP(AA142,'（様式１号）３整理番号表'!$B$10:$H$16,2,FALSE),0)</f>
        <v>0</v>
      </c>
      <c r="AC142" s="924" t="str">
        <f t="shared" ca="1" si="321"/>
        <v/>
      </c>
      <c r="AD142" s="924" t="str">
        <f t="shared" ca="1" si="322"/>
        <v/>
      </c>
      <c r="AE142" s="93">
        <f ca="1">IFERROR(VLOOKUP(AD142,'（様式１号）３整理番号表'!$B$21:$H$22,2,FALSE),0)</f>
        <v>0</v>
      </c>
      <c r="AF142" s="924" t="str">
        <f t="shared" ca="1" si="323"/>
        <v/>
      </c>
      <c r="AG142" s="93">
        <f ca="1">IFERROR(VLOOKUP(AF142,'（様式１号）３整理番号表'!$B$26:$H$31,2,FALSE),0)</f>
        <v>0</v>
      </c>
      <c r="AH142" s="924" t="str">
        <f t="shared" ca="1" si="324"/>
        <v/>
      </c>
      <c r="AI142" s="93">
        <f ca="1">IFERROR(VLOOKUP(AH142,'（様式１号）３整理番号表'!$J$5:$N$59,2,FALSE),0)</f>
        <v>0</v>
      </c>
      <c r="AJ142" s="77" t="str">
        <f t="shared" ca="1" si="325"/>
        <v/>
      </c>
      <c r="AK142" s="93">
        <f ca="1">IFERROR(VLOOKUP(AJ142,'（様式１号）３整理番号表'!$P$5:$R$29,2,FALSE),0)</f>
        <v>0</v>
      </c>
      <c r="AL142" s="921" t="str">
        <f t="shared" ca="1" si="326"/>
        <v/>
      </c>
      <c r="AM142" s="921" t="str">
        <f t="shared" ca="1" si="327"/>
        <v/>
      </c>
      <c r="AN142" s="921"/>
      <c r="AO142" s="77" t="str">
        <f t="shared" ca="1" si="328"/>
        <v/>
      </c>
      <c r="AP142" s="93">
        <f ca="1">IFERROR(VLOOKUP(AO142,'（様式１号）３整理番号表'!$P$5:$R$29,2,FALSE),0)</f>
        <v>0</v>
      </c>
      <c r="AQ142" s="924" t="str">
        <f t="shared" ca="1" si="329"/>
        <v/>
      </c>
      <c r="AR142" s="93">
        <f t="shared" ca="1" si="330"/>
        <v>0</v>
      </c>
      <c r="AS142" s="924" t="str">
        <f t="shared" ca="1" si="331"/>
        <v/>
      </c>
      <c r="AT142" s="40" t="str">
        <f t="shared" ca="1" si="332"/>
        <v/>
      </c>
      <c r="AU142" s="93" t="str">
        <f t="shared" ca="1" si="333"/>
        <v/>
      </c>
      <c r="AV142" s="923" t="str">
        <f t="shared" ca="1" si="334"/>
        <v/>
      </c>
      <c r="AW142" s="926" t="str">
        <f t="shared" ca="1" si="335"/>
        <v/>
      </c>
      <c r="AX142" s="925" t="str">
        <f t="shared" ca="1" si="336"/>
        <v/>
      </c>
      <c r="AY142" s="925" t="str">
        <f t="shared" ca="1" si="336"/>
        <v/>
      </c>
      <c r="AZ142" s="925" t="str">
        <f t="shared" ca="1" si="336"/>
        <v/>
      </c>
      <c r="BA142" s="925" t="str">
        <f t="shared" ca="1" si="336"/>
        <v/>
      </c>
      <c r="BB142" s="925" t="str">
        <f t="shared" ca="1" si="337"/>
        <v/>
      </c>
      <c r="BC142" s="925" t="str">
        <f t="shared" ca="1" si="338"/>
        <v/>
      </c>
      <c r="BD142" s="925" t="str">
        <f t="shared" ca="1" si="338"/>
        <v/>
      </c>
      <c r="BE142" s="925" t="str">
        <f t="shared" ca="1" si="338"/>
        <v/>
      </c>
      <c r="BF142" s="77" t="str">
        <f t="shared" ca="1" si="339"/>
        <v/>
      </c>
      <c r="BG142" s="924" t="str">
        <f t="shared" ca="1" si="340"/>
        <v/>
      </c>
      <c r="BH142" s="94">
        <f ca="1">IF(BF142&lt;&gt;"",INDEX('（様式１号）３整理番号表'!$AB$7:$AQ$12,MATCH(BF142,'（様式１号）３整理番号表'!$AA$7:$AA$12,0),MATCH(BG142,'（様式１号）３整理番号表'!$AB$6:$AQ$6,0)),0)</f>
        <v>0</v>
      </c>
      <c r="BI142" s="921" t="str">
        <f t="shared" ca="1" si="341"/>
        <v/>
      </c>
      <c r="BJ142" s="922" t="str">
        <f t="shared" ca="1" si="342"/>
        <v/>
      </c>
      <c r="BK142" s="926" t="str">
        <f t="shared" ca="1" si="343"/>
        <v/>
      </c>
      <c r="BL142" s="922" t="str">
        <f t="shared" ca="1" si="344"/>
        <v/>
      </c>
      <c r="BM142" s="79" t="str">
        <f t="shared" ca="1" si="345"/>
        <v/>
      </c>
      <c r="BN142" s="82" t="str">
        <f t="shared" ca="1" si="346"/>
        <v/>
      </c>
      <c r="BO142" s="83" t="str">
        <f t="shared" ca="1" si="347"/>
        <v/>
      </c>
      <c r="BP142" s="84" t="str">
        <f t="shared" ca="1" si="348"/>
        <v/>
      </c>
      <c r="BQ142" s="82" t="str">
        <f t="shared" ca="1" si="349"/>
        <v/>
      </c>
      <c r="BR142" s="97" t="str">
        <f t="shared" ca="1" si="350"/>
        <v/>
      </c>
      <c r="BS142" s="95" t="str">
        <f t="shared" ca="1" si="351"/>
        <v/>
      </c>
      <c r="BT142" s="184" t="str">
        <f t="shared" ca="1" si="352"/>
        <v/>
      </c>
      <c r="BU142" s="611" t="str">
        <f t="shared" ca="1" si="353"/>
        <v/>
      </c>
      <c r="BV142" s="77" t="str">
        <f t="shared" ca="1" si="354"/>
        <v/>
      </c>
      <c r="BW142" s="85" t="str">
        <f t="shared" ca="1" si="355"/>
        <v/>
      </c>
      <c r="BX142" s="86" t="str">
        <f t="shared" ca="1" si="356"/>
        <v/>
      </c>
      <c r="BY142" s="231">
        <f ca="1">IF('ポイント要件確認等（個別表）'!AD142=1,ROUNDDOWN('ポイント要件確認等（個別表）'!AV142,-3),IF('ポイント要件確認等（個別表）'!AD142=2,ROUNDDOWN('ポイント要件確認等（個別表）'!BH142,-3),IF('ポイント要件確認等（個別表）'!AD142=3,ROUNDDOWN('ポイント要件確認等（個別表）'!BT142,-3),0)))</f>
        <v>0</v>
      </c>
      <c r="BZ142" s="86" t="str">
        <f t="shared" ca="1" si="357"/>
        <v/>
      </c>
      <c r="CA142" s="232" t="str">
        <f t="shared" ca="1" si="358"/>
        <v/>
      </c>
      <c r="CB142" s="232">
        <f t="shared" ca="1" si="359"/>
        <v>0</v>
      </c>
      <c r="CC142" s="86" t="str">
        <f t="shared" ca="1" si="360"/>
        <v/>
      </c>
      <c r="CD142" s="86" t="str">
        <f t="shared" ca="1" si="361"/>
        <v/>
      </c>
      <c r="CE142" s="609"/>
      <c r="CF142" s="86" t="str">
        <f t="shared" ca="1" si="362"/>
        <v/>
      </c>
      <c r="CG142" s="185" t="str">
        <f t="shared" ca="1" si="363"/>
        <v/>
      </c>
      <c r="CH142" s="246" t="str">
        <f t="shared" ca="1" si="364"/>
        <v>含税額</v>
      </c>
      <c r="CI142" s="247" t="str">
        <f t="shared" ca="1" si="365"/>
        <v/>
      </c>
      <c r="CJ142" s="87" t="str">
        <f ca="1">IFERROR(IF(INDIRECT("'("&amp;'２個別表'!EO142&amp;")'!AR"&amp;84+EP142)&lt;&gt;1,"",1),"")</f>
        <v/>
      </c>
      <c r="CK142" s="244" t="str">
        <f t="shared" ca="1" si="366"/>
        <v/>
      </c>
      <c r="CL142" s="235" t="str">
        <f t="shared" ca="1" si="367"/>
        <v/>
      </c>
      <c r="CM142" s="239" t="str">
        <f t="shared" ca="1" si="368"/>
        <v/>
      </c>
      <c r="CN142" s="77" t="str">
        <f t="shared" ca="1" si="369"/>
        <v/>
      </c>
      <c r="CO142" s="93" t="str">
        <f ca="1">IFERROR(VLOOKUP(CN142,'（様式１号）３整理番号表'!$T$5:$V$15,2,FALSE),"")</f>
        <v/>
      </c>
      <c r="CP142" s="924" t="str">
        <f t="shared" ca="1" si="370"/>
        <v/>
      </c>
      <c r="CQ142" s="93" t="str">
        <f ca="1">IFERROR(VLOOKUP(CP142,'（様式１号）３整理番号表'!$T$19:$V$24,2,FALSE),"")</f>
        <v/>
      </c>
      <c r="CR142" s="924" t="str">
        <f ca="1">IFERROR(IF(INDIRECT("'("&amp;'２個別表'!EO142&amp;")'!AV"&amp;84+EP142)&lt;&gt;1,"",1),"")</f>
        <v/>
      </c>
      <c r="CS142" s="232">
        <f t="shared" ca="1" si="371"/>
        <v>0</v>
      </c>
      <c r="CT142" s="248">
        <f t="shared" ca="1" si="372"/>
        <v>0</v>
      </c>
      <c r="CU142" s="376" t="str">
        <f ca="1">IF(ER142="補強",IF(COUNTIFS($Z$11:Z142,Z142,$W$11:W142,1)=1,"１①",""),IF(COUNTIFS($Z$11:Z142,Z142,$W$11:W142,2)=1,"２①",""))</f>
        <v/>
      </c>
      <c r="CV142" s="57" t="str">
        <f t="shared" ca="1" si="373"/>
        <v/>
      </c>
      <c r="CW142" s="927" t="str">
        <f t="shared" ca="1" si="374"/>
        <v/>
      </c>
      <c r="CX142" s="256" t="str">
        <f t="shared" ca="1" si="375"/>
        <v/>
      </c>
      <c r="CY142" s="256" t="str">
        <f t="shared" ca="1" si="376"/>
        <v/>
      </c>
      <c r="CZ142" s="256" t="str">
        <f t="shared" ca="1" si="377"/>
        <v/>
      </c>
      <c r="DA142" s="256" t="str">
        <f t="shared" ca="1" si="378"/>
        <v/>
      </c>
      <c r="DB142" s="316" t="str">
        <f ca="1">IFERROR(VLOOKUP($CU142,'（様式１号）３整理番号表'!$Z$19:$AB$32,3,FALSE),"")</f>
        <v/>
      </c>
      <c r="DC142" s="259" t="str">
        <f t="shared" ca="1" si="379"/>
        <v>-</v>
      </c>
      <c r="DD142" s="618" t="str">
        <f t="shared" ca="1" si="380"/>
        <v/>
      </c>
      <c r="DE142" s="321" t="str">
        <f ca="1">IF(AND(AO142=18,AS142=1),IF(COUNTIFS($Y$11:Y142,Y142,$AS$11:AS142,1)=1,"２②",""),IF($CU142="１①",INDEX(INDIRECT("'("&amp;$EO142&amp;")'!AR116:BB116"),1,MATCH(INDIRECT("'("&amp;$EO142&amp;")'!C118"),INDIRECT("'("&amp;$EO142&amp;")'!AR119:BB119"),0)),""))</f>
        <v/>
      </c>
      <c r="DF142" s="324" t="str">
        <f t="shared" ca="1" si="381"/>
        <v/>
      </c>
      <c r="DG142" s="313" t="str">
        <f t="shared" ca="1" si="382"/>
        <v/>
      </c>
      <c r="DH142" s="313" t="str">
        <f t="shared" ca="1" si="383"/>
        <v/>
      </c>
      <c r="DI142" s="313" t="str">
        <f t="shared" ca="1" si="384"/>
        <v/>
      </c>
      <c r="DJ142" s="313" t="str">
        <f t="shared" ca="1" si="385"/>
        <v/>
      </c>
      <c r="DK142" s="328" t="str">
        <f t="shared" ca="1" si="386"/>
        <v/>
      </c>
      <c r="DL142" s="334" t="str">
        <f t="shared" ca="1" si="387"/>
        <v/>
      </c>
      <c r="DM142" s="915" t="str">
        <f t="shared" ca="1" si="388"/>
        <v/>
      </c>
      <c r="DN142" s="15"/>
      <c r="DO142" s="324"/>
      <c r="DP142" s="16"/>
      <c r="DQ142" s="16"/>
      <c r="DR142" s="16"/>
      <c r="DS142" s="16"/>
      <c r="DT142" s="318" t="str">
        <f>IFERROR(VLOOKUP($DN142,'（様式１号）３整理番号表'!$Z$19:$AB$32,3,FALSE),"")</f>
        <v/>
      </c>
      <c r="DU142" s="259" t="str">
        <f t="shared" si="389"/>
        <v/>
      </c>
      <c r="DV142" s="14"/>
      <c r="DW142" s="17" t="str">
        <f t="shared" ca="1" si="390"/>
        <v/>
      </c>
      <c r="DX142" s="88" t="str">
        <f t="shared" ref="DX142:DX205" ca="1" si="407">IF(FG142="地震","令和６年能登半島地震",(IF(FG142="大雨","令和６年能登半島大雨",IF(FG142="震雨","令和６年能登半島地震及び大雨",""))))</f>
        <v/>
      </c>
      <c r="DZ142" s="339">
        <f t="shared" ca="1" si="307"/>
        <v>0</v>
      </c>
      <c r="EA142" s="339">
        <f t="shared" ca="1" si="307"/>
        <v>0</v>
      </c>
      <c r="EB142" s="339">
        <f t="shared" ca="1" si="307"/>
        <v>0</v>
      </c>
      <c r="EC142" s="339">
        <f t="shared" ca="1" si="307"/>
        <v>0</v>
      </c>
      <c r="ED142" s="339">
        <f t="shared" ca="1" si="307"/>
        <v>0</v>
      </c>
      <c r="EE142" s="339">
        <f t="shared" ca="1" si="307"/>
        <v>0</v>
      </c>
      <c r="EF142" s="339">
        <f t="shared" ca="1" si="307"/>
        <v>0</v>
      </c>
      <c r="EG142" s="339">
        <f t="shared" ca="1" si="307"/>
        <v>0</v>
      </c>
      <c r="EH142" s="339">
        <f t="shared" ca="1" si="307"/>
        <v>0</v>
      </c>
      <c r="EI142" s="339">
        <f t="shared" ca="1" si="307"/>
        <v>0</v>
      </c>
      <c r="EJ142" s="339">
        <f t="shared" ca="1" si="307"/>
        <v>0</v>
      </c>
      <c r="EK142" s="339">
        <f t="shared" ca="1" si="307"/>
        <v>0</v>
      </c>
      <c r="EL142" s="339">
        <f t="shared" ca="1" si="307"/>
        <v>0</v>
      </c>
      <c r="EM142" s="339">
        <f t="shared" ca="1" si="307"/>
        <v>0</v>
      </c>
      <c r="EO142" s="919" t="str">
        <f t="shared" ca="1" si="309"/>
        <v/>
      </c>
      <c r="EP142" s="919" t="str">
        <f t="shared" ca="1" si="391"/>
        <v/>
      </c>
      <c r="EQ142" s="919" t="str">
        <f t="shared" ca="1" si="392"/>
        <v/>
      </c>
      <c r="ER142" s="919" t="str">
        <f t="shared" ca="1" si="393"/>
        <v/>
      </c>
      <c r="ES142" s="919" t="str">
        <f ca="1">IFERROR(INDEX('郵便番号（石川県）'!$A$3:$F$2574,MATCH(INDIRECT("'("&amp;EO142&amp;")'!E7"),'郵便番号（石川県）'!$A$3:$A$2574,0),6),"")</f>
        <v/>
      </c>
      <c r="ET142" s="919" t="str">
        <f ca="1">IFERROR(INDEX('郵便番号（石川県）'!$A$3:$F$2574,MATCH(INDIRECT("'("&amp;$EO142&amp;")'!E7"),'郵便番号（石川県）'!$A$3:$A$2574,0),5),"")</f>
        <v/>
      </c>
      <c r="EU142" s="919" t="str">
        <f t="shared" ca="1" si="394"/>
        <v/>
      </c>
      <c r="EV142" s="919" t="str">
        <f t="shared" ca="1" si="395"/>
        <v/>
      </c>
      <c r="EW142" s="919" t="str">
        <f t="shared" ca="1" si="396"/>
        <v/>
      </c>
      <c r="EX142" s="919" t="str">
        <f t="shared" ca="1" si="397"/>
        <v/>
      </c>
      <c r="EY142" s="919" t="str">
        <f t="shared" ca="1" si="398"/>
        <v/>
      </c>
      <c r="EZ142" s="919" t="str">
        <f t="shared" ca="1" si="399"/>
        <v/>
      </c>
      <c r="FA142" s="919" t="str">
        <f t="shared" ca="1" si="400"/>
        <v/>
      </c>
      <c r="FB142" s="919" t="str">
        <f t="shared" ca="1" si="401"/>
        <v/>
      </c>
      <c r="FC142" s="919" t="str">
        <f t="shared" ca="1" si="402"/>
        <v/>
      </c>
      <c r="FD142" s="627" t="str">
        <f t="shared" ca="1" si="403"/>
        <v/>
      </c>
      <c r="FE142" s="630">
        <v>132</v>
      </c>
      <c r="FF142" s="299" t="str">
        <f t="shared" ca="1" si="404"/>
        <v/>
      </c>
      <c r="FG142" s="993" t="str">
        <f t="shared" ca="1" si="405"/>
        <v/>
      </c>
      <c r="FH142" s="919" t="str">
        <f t="shared" ca="1" si="406"/>
        <v/>
      </c>
      <c r="FI142" s="299">
        <f ca="1">COUNTIF($FH$11:FH142,"■")</f>
        <v>0</v>
      </c>
    </row>
    <row r="143" spans="1:165" ht="34.5" customHeight="1">
      <c r="A143" s="445">
        <f t="shared" ca="1" si="310"/>
        <v>0</v>
      </c>
      <c r="B143" s="446">
        <f>IF(R143&lt;&gt;"",IF(COUNTIF(R$11:R143,R143)=1,MAX(B$11:B142)+1,INDEX(B$11:B142,MATCH(R143,R$11:R142,0),1)),0)</f>
        <v>1</v>
      </c>
      <c r="C143" s="446">
        <f ca="1">IF(T143&lt;&gt;"",IF(COUNTIF(T$11:T143,T143)=1,MAX(C$11:C142)+1,INDEX(C$11:C142,MATCH(T143,T$11:T142,0),1)),0)</f>
        <v>0</v>
      </c>
      <c r="D143" s="446">
        <f ca="1">IF(U143&lt;&gt;"",IF(COUNTIF(U$11:U143,U143)=1,MAX(D$11:D142)+1,INDEX(D$11:D142,MATCH(U143,U$11:U142,0),1)),0)</f>
        <v>0</v>
      </c>
      <c r="E143" s="446">
        <f ca="1">IF(S143&lt;&gt;"",IF(COUNTIF(S$11:S143,S143)=1,MAX(E$11:E142)+1,INDEX(E$11:E142,MATCH(S143,S$11:S142,0),1)),0)</f>
        <v>0</v>
      </c>
      <c r="F143" s="446">
        <f ca="1">IF(Z143&lt;&gt;"",IF(COUNTIF(Z$11:Z143,Z143)=1,MAX(F$11:F142)+1,INDEX(F$11:F142,MATCH(Z143,Z$11:Z142,0),1)),0)</f>
        <v>0</v>
      </c>
      <c r="G143" s="447" cm="1">
        <f t="array" aca="1" ref="G143" ca="1">IF(Z143&lt;&gt;"",IF(COUNTIFS(Z$11:Z143,Z143,W$11:W143,W143)=1,MAX(G$11:G142)+1,INDEX(G$11:G142,MATCH(Z143&amp;W143,Z$11:Z142&amp;W$11:W143,0),1)),0)</f>
        <v>0</v>
      </c>
      <c r="H143" s="447">
        <f t="shared" ca="1" si="311"/>
        <v>0</v>
      </c>
      <c r="I143" s="447">
        <f ca="1">IF(T143="",0,IF(COUNTIF(T$11:T143,T143)=1,1,0))</f>
        <v>0</v>
      </c>
      <c r="J143" s="447">
        <f ca="1">IF(U143="",0,IF(COUNTIF(U$11:U143,U143)=1,1,0))</f>
        <v>0</v>
      </c>
      <c r="K143" s="447">
        <f ca="1">IF(S143="",0,IF(COUNTIF(S$11:S143,S143)=1,1,0))</f>
        <v>0</v>
      </c>
      <c r="L143" s="446">
        <f ca="1">IF(Z143="",0,IF(COUNTIF(Z$11:Z143,Z143)=1,1,0))</f>
        <v>0</v>
      </c>
      <c r="M143" s="767">
        <f ca="1">IF($W143=2,IF(COUNTIFS($W$11:$W143,2,$Z$11:$Z143,$Z143)=1,1,0),0)</f>
        <v>0</v>
      </c>
      <c r="N143" s="767">
        <f ca="1">IF($W143=1,IF(COUNTIFS($W$11:$W143,2,$Z$11:$Z143,$Z143)=1,1,0),0)</f>
        <v>0</v>
      </c>
      <c r="O143" s="446">
        <f ca="1">IF(H143=0,0,IF(COUNTIF(Z$11:Z143,Z143)=1,1,0))</f>
        <v>0</v>
      </c>
      <c r="P143" s="448" t="str">
        <f t="shared" ca="1" si="312"/>
        <v>石川県</v>
      </c>
      <c r="Q143" s="89">
        <f t="shared" ca="1" si="313"/>
        <v>133</v>
      </c>
      <c r="R143" s="170" t="s">
        <v>459</v>
      </c>
      <c r="S143" s="357" t="str">
        <f t="shared" ca="1" si="314"/>
        <v/>
      </c>
      <c r="T143" s="357" t="str">
        <f t="shared" ca="1" si="315"/>
        <v/>
      </c>
      <c r="U143" s="58" t="str">
        <f t="shared" ca="1" si="316"/>
        <v/>
      </c>
      <c r="V143" s="58" t="str">
        <f t="shared" ca="1" si="317"/>
        <v/>
      </c>
      <c r="W143" s="920" t="str">
        <f t="shared" ca="1" si="318"/>
        <v/>
      </c>
      <c r="X143" s="369">
        <f ca="1">IFERROR(VLOOKUP(W143,'（様式１号）３整理番号表'!$B$4:$H$5,2,FALSE),0)</f>
        <v>0</v>
      </c>
      <c r="Y143" s="768" t="str" cm="1">
        <f t="array" aca="1" ref="Y143" ca="1">IF(AND(D143=0,F143=0),"",IF(COUNTIF(D$11:D143,D143)=1,1,IF(COUNTIFS(D$11:D143,D143,F$11:F143,F143)=1,INDEX((D$11:D143,F$11:F143,Y$11:Y143),MATCH(_xlfn.MAXIFS(F$11:F142,D$11:D142,D143),$F$11:F143,0),1,3)+1,INDEX((D$11:D143,F$11:F143,Y$11:Y143),MATCH(D143&amp;F143,D$11:D143&amp;F$11:F143,0),1,3))))</f>
        <v/>
      </c>
      <c r="Z143" s="40" t="str">
        <f t="shared" ca="1" si="319"/>
        <v/>
      </c>
      <c r="AA143" s="924" t="str">
        <f t="shared" ca="1" si="320"/>
        <v/>
      </c>
      <c r="AB143" s="93">
        <f ca="1">IFERROR(VLOOKUP(AA143,'（様式１号）３整理番号表'!$B$10:$H$16,2,FALSE),0)</f>
        <v>0</v>
      </c>
      <c r="AC143" s="924" t="str">
        <f t="shared" ca="1" si="321"/>
        <v/>
      </c>
      <c r="AD143" s="924" t="str">
        <f t="shared" ca="1" si="322"/>
        <v/>
      </c>
      <c r="AE143" s="93">
        <f ca="1">IFERROR(VLOOKUP(AD143,'（様式１号）３整理番号表'!$B$21:$H$22,2,FALSE),0)</f>
        <v>0</v>
      </c>
      <c r="AF143" s="924" t="str">
        <f t="shared" ca="1" si="323"/>
        <v/>
      </c>
      <c r="AG143" s="93">
        <f ca="1">IFERROR(VLOOKUP(AF143,'（様式１号）３整理番号表'!$B$26:$H$31,2,FALSE),0)</f>
        <v>0</v>
      </c>
      <c r="AH143" s="924" t="str">
        <f t="shared" ca="1" si="324"/>
        <v/>
      </c>
      <c r="AI143" s="93">
        <f ca="1">IFERROR(VLOOKUP(AH143,'（様式１号）３整理番号表'!$J$5:$N$59,2,FALSE),0)</f>
        <v>0</v>
      </c>
      <c r="AJ143" s="77" t="str">
        <f t="shared" ca="1" si="325"/>
        <v/>
      </c>
      <c r="AK143" s="93">
        <f ca="1">IFERROR(VLOOKUP(AJ143,'（様式１号）３整理番号表'!$P$5:$R$29,2,FALSE),0)</f>
        <v>0</v>
      </c>
      <c r="AL143" s="921" t="str">
        <f t="shared" ca="1" si="326"/>
        <v/>
      </c>
      <c r="AM143" s="921" t="str">
        <f t="shared" ca="1" si="327"/>
        <v/>
      </c>
      <c r="AN143" s="921"/>
      <c r="AO143" s="77" t="str">
        <f t="shared" ca="1" si="328"/>
        <v/>
      </c>
      <c r="AP143" s="93">
        <f ca="1">IFERROR(VLOOKUP(AO143,'（様式１号）３整理番号表'!$P$5:$R$29,2,FALSE),0)</f>
        <v>0</v>
      </c>
      <c r="AQ143" s="924" t="str">
        <f t="shared" ca="1" si="329"/>
        <v/>
      </c>
      <c r="AR143" s="93">
        <f t="shared" ca="1" si="330"/>
        <v>0</v>
      </c>
      <c r="AS143" s="924" t="str">
        <f t="shared" ca="1" si="331"/>
        <v/>
      </c>
      <c r="AT143" s="40" t="str">
        <f t="shared" ca="1" si="332"/>
        <v/>
      </c>
      <c r="AU143" s="93" t="str">
        <f t="shared" ca="1" si="333"/>
        <v/>
      </c>
      <c r="AV143" s="923" t="str">
        <f t="shared" ca="1" si="334"/>
        <v/>
      </c>
      <c r="AW143" s="926" t="str">
        <f t="shared" ca="1" si="335"/>
        <v/>
      </c>
      <c r="AX143" s="925" t="str">
        <f t="shared" ca="1" si="336"/>
        <v/>
      </c>
      <c r="AY143" s="925" t="str">
        <f t="shared" ca="1" si="336"/>
        <v/>
      </c>
      <c r="AZ143" s="925" t="str">
        <f t="shared" ca="1" si="336"/>
        <v/>
      </c>
      <c r="BA143" s="925" t="str">
        <f t="shared" ca="1" si="336"/>
        <v/>
      </c>
      <c r="BB143" s="925" t="str">
        <f t="shared" ca="1" si="337"/>
        <v/>
      </c>
      <c r="BC143" s="925" t="str">
        <f t="shared" ca="1" si="338"/>
        <v/>
      </c>
      <c r="BD143" s="925" t="str">
        <f t="shared" ca="1" si="338"/>
        <v/>
      </c>
      <c r="BE143" s="925" t="str">
        <f t="shared" ca="1" si="338"/>
        <v/>
      </c>
      <c r="BF143" s="77" t="str">
        <f t="shared" ca="1" si="339"/>
        <v/>
      </c>
      <c r="BG143" s="924" t="str">
        <f t="shared" ca="1" si="340"/>
        <v/>
      </c>
      <c r="BH143" s="94">
        <f ca="1">IF(BF143&lt;&gt;"",INDEX('（様式１号）３整理番号表'!$AB$7:$AQ$12,MATCH(BF143,'（様式１号）３整理番号表'!$AA$7:$AA$12,0),MATCH(BG143,'（様式１号）３整理番号表'!$AB$6:$AQ$6,0)),0)</f>
        <v>0</v>
      </c>
      <c r="BI143" s="921" t="str">
        <f t="shared" ca="1" si="341"/>
        <v/>
      </c>
      <c r="BJ143" s="922" t="str">
        <f t="shared" ca="1" si="342"/>
        <v/>
      </c>
      <c r="BK143" s="926" t="str">
        <f t="shared" ca="1" si="343"/>
        <v/>
      </c>
      <c r="BL143" s="922" t="str">
        <f t="shared" ca="1" si="344"/>
        <v/>
      </c>
      <c r="BM143" s="79" t="str">
        <f t="shared" ca="1" si="345"/>
        <v/>
      </c>
      <c r="BN143" s="82" t="str">
        <f t="shared" ca="1" si="346"/>
        <v/>
      </c>
      <c r="BO143" s="83" t="str">
        <f t="shared" ca="1" si="347"/>
        <v/>
      </c>
      <c r="BP143" s="84" t="str">
        <f t="shared" ca="1" si="348"/>
        <v/>
      </c>
      <c r="BQ143" s="82" t="str">
        <f t="shared" ca="1" si="349"/>
        <v/>
      </c>
      <c r="BR143" s="97" t="str">
        <f t="shared" ca="1" si="350"/>
        <v/>
      </c>
      <c r="BS143" s="95" t="str">
        <f t="shared" ca="1" si="351"/>
        <v/>
      </c>
      <c r="BT143" s="184" t="str">
        <f t="shared" ca="1" si="352"/>
        <v/>
      </c>
      <c r="BU143" s="611" t="str">
        <f t="shared" ca="1" si="353"/>
        <v/>
      </c>
      <c r="BV143" s="77" t="str">
        <f t="shared" ca="1" si="354"/>
        <v/>
      </c>
      <c r="BW143" s="85" t="str">
        <f t="shared" ca="1" si="355"/>
        <v/>
      </c>
      <c r="BX143" s="86" t="str">
        <f t="shared" ca="1" si="356"/>
        <v/>
      </c>
      <c r="BY143" s="231">
        <f ca="1">IF('ポイント要件確認等（個別表）'!AD143=1,ROUNDDOWN('ポイント要件確認等（個別表）'!AV143,-3),IF('ポイント要件確認等（個別表）'!AD143=2,ROUNDDOWN('ポイント要件確認等（個別表）'!BH143,-3),IF('ポイント要件確認等（個別表）'!AD143=3,ROUNDDOWN('ポイント要件確認等（個別表）'!BT143,-3),0)))</f>
        <v>0</v>
      </c>
      <c r="BZ143" s="86" t="str">
        <f t="shared" ca="1" si="357"/>
        <v/>
      </c>
      <c r="CA143" s="232" t="str">
        <f t="shared" ca="1" si="358"/>
        <v/>
      </c>
      <c r="CB143" s="232">
        <f t="shared" ca="1" si="359"/>
        <v>0</v>
      </c>
      <c r="CC143" s="86" t="str">
        <f t="shared" ca="1" si="360"/>
        <v/>
      </c>
      <c r="CD143" s="86" t="str">
        <f t="shared" ca="1" si="361"/>
        <v/>
      </c>
      <c r="CE143" s="609"/>
      <c r="CF143" s="86" t="str">
        <f t="shared" ca="1" si="362"/>
        <v/>
      </c>
      <c r="CG143" s="185" t="str">
        <f t="shared" ca="1" si="363"/>
        <v/>
      </c>
      <c r="CH143" s="246" t="str">
        <f t="shared" ca="1" si="364"/>
        <v>含税額</v>
      </c>
      <c r="CI143" s="247" t="str">
        <f t="shared" ca="1" si="365"/>
        <v/>
      </c>
      <c r="CJ143" s="87" t="str">
        <f ca="1">IFERROR(IF(INDIRECT("'("&amp;'２個別表'!EO143&amp;")'!AR"&amp;84+EP143)&lt;&gt;1,"",1),"")</f>
        <v/>
      </c>
      <c r="CK143" s="244" t="str">
        <f t="shared" ca="1" si="366"/>
        <v/>
      </c>
      <c r="CL143" s="235" t="str">
        <f t="shared" ca="1" si="367"/>
        <v/>
      </c>
      <c r="CM143" s="239" t="str">
        <f t="shared" ca="1" si="368"/>
        <v/>
      </c>
      <c r="CN143" s="77" t="str">
        <f t="shared" ca="1" si="369"/>
        <v/>
      </c>
      <c r="CO143" s="93" t="str">
        <f ca="1">IFERROR(VLOOKUP(CN143,'（様式１号）３整理番号表'!$T$5:$V$15,2,FALSE),"")</f>
        <v/>
      </c>
      <c r="CP143" s="924" t="str">
        <f t="shared" ca="1" si="370"/>
        <v/>
      </c>
      <c r="CQ143" s="93" t="str">
        <f ca="1">IFERROR(VLOOKUP(CP143,'（様式１号）３整理番号表'!$T$19:$V$24,2,FALSE),"")</f>
        <v/>
      </c>
      <c r="CR143" s="924" t="str">
        <f ca="1">IFERROR(IF(INDIRECT("'("&amp;'２個別表'!EO143&amp;")'!AV"&amp;84+EP143)&lt;&gt;1,"",1),"")</f>
        <v/>
      </c>
      <c r="CS143" s="232">
        <f t="shared" ca="1" si="371"/>
        <v>0</v>
      </c>
      <c r="CT143" s="248">
        <f t="shared" ca="1" si="372"/>
        <v>0</v>
      </c>
      <c r="CU143" s="376" t="str">
        <f ca="1">IF(ER143="補強",IF(COUNTIFS($Z$11:Z143,Z143,$W$11:W143,1)=1,"１①",""),IF(COUNTIFS($Z$11:Z143,Z143,$W$11:W143,2)=1,"２①",""))</f>
        <v/>
      </c>
      <c r="CV143" s="57" t="str">
        <f t="shared" ca="1" si="373"/>
        <v/>
      </c>
      <c r="CW143" s="927" t="str">
        <f t="shared" ca="1" si="374"/>
        <v/>
      </c>
      <c r="CX143" s="256" t="str">
        <f t="shared" ca="1" si="375"/>
        <v/>
      </c>
      <c r="CY143" s="256" t="str">
        <f t="shared" ca="1" si="376"/>
        <v/>
      </c>
      <c r="CZ143" s="256" t="str">
        <f t="shared" ca="1" si="377"/>
        <v/>
      </c>
      <c r="DA143" s="256" t="str">
        <f t="shared" ca="1" si="378"/>
        <v/>
      </c>
      <c r="DB143" s="316" t="str">
        <f ca="1">IFERROR(VLOOKUP($CU143,'（様式１号）３整理番号表'!$Z$19:$AB$32,3,FALSE),"")</f>
        <v/>
      </c>
      <c r="DC143" s="259" t="str">
        <f t="shared" ca="1" si="379"/>
        <v>-</v>
      </c>
      <c r="DD143" s="618" t="str">
        <f t="shared" ca="1" si="380"/>
        <v/>
      </c>
      <c r="DE143" s="321" t="str">
        <f ca="1">IF(AND(AO143=18,AS143=1),IF(COUNTIFS($Y$11:Y143,Y143,$AS$11:AS143,1)=1,"２②",""),IF($CU143="１①",INDEX(INDIRECT("'("&amp;$EO143&amp;")'!AR116:BB116"),1,MATCH(INDIRECT("'("&amp;$EO143&amp;")'!C118"),INDIRECT("'("&amp;$EO143&amp;")'!AR119:BB119"),0)),""))</f>
        <v/>
      </c>
      <c r="DF143" s="324" t="str">
        <f t="shared" ca="1" si="381"/>
        <v/>
      </c>
      <c r="DG143" s="313" t="str">
        <f t="shared" ca="1" si="382"/>
        <v/>
      </c>
      <c r="DH143" s="313" t="str">
        <f t="shared" ca="1" si="383"/>
        <v/>
      </c>
      <c r="DI143" s="313" t="str">
        <f t="shared" ca="1" si="384"/>
        <v/>
      </c>
      <c r="DJ143" s="313" t="str">
        <f t="shared" ca="1" si="385"/>
        <v/>
      </c>
      <c r="DK143" s="328" t="str">
        <f t="shared" ca="1" si="386"/>
        <v/>
      </c>
      <c r="DL143" s="334" t="str">
        <f t="shared" ca="1" si="387"/>
        <v/>
      </c>
      <c r="DM143" s="915" t="str">
        <f t="shared" ca="1" si="388"/>
        <v/>
      </c>
      <c r="DN143" s="15"/>
      <c r="DO143" s="324"/>
      <c r="DP143" s="16"/>
      <c r="DQ143" s="16"/>
      <c r="DR143" s="16"/>
      <c r="DS143" s="16"/>
      <c r="DT143" s="318" t="str">
        <f>IFERROR(VLOOKUP($DN143,'（様式１号）３整理番号表'!$Z$19:$AB$32,3,FALSE),"")</f>
        <v/>
      </c>
      <c r="DU143" s="259" t="str">
        <f t="shared" si="389"/>
        <v/>
      </c>
      <c r="DV143" s="14"/>
      <c r="DW143" s="17" t="str">
        <f t="shared" ca="1" si="390"/>
        <v/>
      </c>
      <c r="DX143" s="88" t="str">
        <f t="shared" ca="1" si="407"/>
        <v/>
      </c>
      <c r="DZ143" s="339">
        <f t="shared" ca="1" si="307"/>
        <v>0</v>
      </c>
      <c r="EA143" s="339">
        <f t="shared" ca="1" si="307"/>
        <v>0</v>
      </c>
      <c r="EB143" s="339">
        <f t="shared" ca="1" si="307"/>
        <v>0</v>
      </c>
      <c r="EC143" s="339">
        <f t="shared" ca="1" si="307"/>
        <v>0</v>
      </c>
      <c r="ED143" s="339">
        <f t="shared" ca="1" si="307"/>
        <v>0</v>
      </c>
      <c r="EE143" s="339">
        <f t="shared" ca="1" si="307"/>
        <v>0</v>
      </c>
      <c r="EF143" s="339">
        <f t="shared" ca="1" si="307"/>
        <v>0</v>
      </c>
      <c r="EG143" s="339">
        <f t="shared" ca="1" si="307"/>
        <v>0</v>
      </c>
      <c r="EH143" s="339">
        <f t="shared" ca="1" si="307"/>
        <v>0</v>
      </c>
      <c r="EI143" s="339">
        <f t="shared" ca="1" si="307"/>
        <v>0</v>
      </c>
      <c r="EJ143" s="339">
        <f t="shared" ca="1" si="307"/>
        <v>0</v>
      </c>
      <c r="EK143" s="339">
        <f t="shared" ca="1" si="307"/>
        <v>0</v>
      </c>
      <c r="EL143" s="339">
        <f t="shared" ca="1" si="307"/>
        <v>0</v>
      </c>
      <c r="EM143" s="339">
        <f t="shared" ca="1" si="307"/>
        <v>0</v>
      </c>
      <c r="EO143" s="919" t="str">
        <f t="shared" ca="1" si="309"/>
        <v/>
      </c>
      <c r="EP143" s="919" t="str">
        <f t="shared" ca="1" si="391"/>
        <v/>
      </c>
      <c r="EQ143" s="919" t="str">
        <f t="shared" ca="1" si="392"/>
        <v/>
      </c>
      <c r="ER143" s="919" t="str">
        <f t="shared" ca="1" si="393"/>
        <v/>
      </c>
      <c r="ES143" s="919" t="str">
        <f ca="1">IFERROR(INDEX('郵便番号（石川県）'!$A$3:$F$2574,MATCH(INDIRECT("'("&amp;EO143&amp;")'!E7"),'郵便番号（石川県）'!$A$3:$A$2574,0),6),"")</f>
        <v/>
      </c>
      <c r="ET143" s="919" t="str">
        <f ca="1">IFERROR(INDEX('郵便番号（石川県）'!$A$3:$F$2574,MATCH(INDIRECT("'("&amp;$EO143&amp;")'!E7"),'郵便番号（石川県）'!$A$3:$A$2574,0),5),"")</f>
        <v/>
      </c>
      <c r="EU143" s="919" t="str">
        <f t="shared" ca="1" si="394"/>
        <v/>
      </c>
      <c r="EV143" s="919" t="str">
        <f t="shared" ca="1" si="395"/>
        <v/>
      </c>
      <c r="EW143" s="919" t="str">
        <f t="shared" ca="1" si="396"/>
        <v/>
      </c>
      <c r="EX143" s="919" t="str">
        <f t="shared" ca="1" si="397"/>
        <v/>
      </c>
      <c r="EY143" s="919" t="str">
        <f t="shared" ca="1" si="398"/>
        <v/>
      </c>
      <c r="EZ143" s="919" t="str">
        <f t="shared" ca="1" si="399"/>
        <v/>
      </c>
      <c r="FA143" s="919" t="str">
        <f t="shared" ca="1" si="400"/>
        <v/>
      </c>
      <c r="FB143" s="919" t="str">
        <f t="shared" ca="1" si="401"/>
        <v/>
      </c>
      <c r="FC143" s="919" t="str">
        <f t="shared" ca="1" si="402"/>
        <v/>
      </c>
      <c r="FD143" s="627" t="str">
        <f t="shared" ca="1" si="403"/>
        <v/>
      </c>
      <c r="FE143" s="630">
        <v>133</v>
      </c>
      <c r="FF143" s="299" t="str">
        <f t="shared" ca="1" si="404"/>
        <v/>
      </c>
      <c r="FG143" s="993" t="str">
        <f t="shared" ca="1" si="405"/>
        <v/>
      </c>
      <c r="FH143" s="919" t="str">
        <f t="shared" ca="1" si="406"/>
        <v/>
      </c>
      <c r="FI143" s="299">
        <f ca="1">COUNTIF($FH$11:FH143,"■")</f>
        <v>0</v>
      </c>
    </row>
    <row r="144" spans="1:165" ht="34.5" customHeight="1">
      <c r="A144" s="445">
        <f t="shared" ca="1" si="310"/>
        <v>0</v>
      </c>
      <c r="B144" s="446">
        <f>IF(R144&lt;&gt;"",IF(COUNTIF(R$11:R144,R144)=1,MAX(B$11:B143)+1,INDEX(B$11:B143,MATCH(R144,R$11:R143,0),1)),0)</f>
        <v>1</v>
      </c>
      <c r="C144" s="446">
        <f ca="1">IF(T144&lt;&gt;"",IF(COUNTIF(T$11:T144,T144)=1,MAX(C$11:C143)+1,INDEX(C$11:C143,MATCH(T144,T$11:T143,0),1)),0)</f>
        <v>0</v>
      </c>
      <c r="D144" s="446">
        <f ca="1">IF(U144&lt;&gt;"",IF(COUNTIF(U$11:U144,U144)=1,MAX(D$11:D143)+1,INDEX(D$11:D143,MATCH(U144,U$11:U143,0),1)),0)</f>
        <v>0</v>
      </c>
      <c r="E144" s="446">
        <f ca="1">IF(S144&lt;&gt;"",IF(COUNTIF(S$11:S144,S144)=1,MAX(E$11:E143)+1,INDEX(E$11:E143,MATCH(S144,S$11:S143,0),1)),0)</f>
        <v>0</v>
      </c>
      <c r="F144" s="446">
        <f ca="1">IF(Z144&lt;&gt;"",IF(COUNTIF(Z$11:Z144,Z144)=1,MAX(F$11:F143)+1,INDEX(F$11:F143,MATCH(Z144,Z$11:Z143,0),1)),0)</f>
        <v>0</v>
      </c>
      <c r="G144" s="447" cm="1">
        <f t="array" aca="1" ref="G144" ca="1">IF(Z144&lt;&gt;"",IF(COUNTIFS(Z$11:Z144,Z144,W$11:W144,W144)=1,MAX(G$11:G143)+1,INDEX(G$11:G143,MATCH(Z144&amp;W144,Z$11:Z143&amp;W$11:W144,0),1)),0)</f>
        <v>0</v>
      </c>
      <c r="H144" s="447">
        <f t="shared" ca="1" si="311"/>
        <v>0</v>
      </c>
      <c r="I144" s="447">
        <f ca="1">IF(T144="",0,IF(COUNTIF(T$11:T144,T144)=1,1,0))</f>
        <v>0</v>
      </c>
      <c r="J144" s="447">
        <f ca="1">IF(U144="",0,IF(COUNTIF(U$11:U144,U144)=1,1,0))</f>
        <v>0</v>
      </c>
      <c r="K144" s="447">
        <f ca="1">IF(S144="",0,IF(COUNTIF(S$11:S144,S144)=1,1,0))</f>
        <v>0</v>
      </c>
      <c r="L144" s="446">
        <f ca="1">IF(Z144="",0,IF(COUNTIF(Z$11:Z144,Z144)=1,1,0))</f>
        <v>0</v>
      </c>
      <c r="M144" s="767">
        <f ca="1">IF($W144=2,IF(COUNTIFS($W$11:$W144,2,$Z$11:$Z144,$Z144)=1,1,0),0)</f>
        <v>0</v>
      </c>
      <c r="N144" s="767">
        <f ca="1">IF($W144=1,IF(COUNTIFS($W$11:$W144,2,$Z$11:$Z144,$Z144)=1,1,0),0)</f>
        <v>0</v>
      </c>
      <c r="O144" s="446">
        <f ca="1">IF(H144=0,0,IF(COUNTIF(Z$11:Z144,Z144)=1,1,0))</f>
        <v>0</v>
      </c>
      <c r="P144" s="448" t="str">
        <f t="shared" ca="1" si="312"/>
        <v>石川県</v>
      </c>
      <c r="Q144" s="89">
        <f t="shared" ca="1" si="313"/>
        <v>134</v>
      </c>
      <c r="R144" s="170" t="s">
        <v>459</v>
      </c>
      <c r="S144" s="357" t="str">
        <f t="shared" ca="1" si="314"/>
        <v/>
      </c>
      <c r="T144" s="357" t="str">
        <f t="shared" ca="1" si="315"/>
        <v/>
      </c>
      <c r="U144" s="58" t="str">
        <f t="shared" ca="1" si="316"/>
        <v/>
      </c>
      <c r="V144" s="58" t="str">
        <f t="shared" ca="1" si="317"/>
        <v/>
      </c>
      <c r="W144" s="920" t="str">
        <f t="shared" ca="1" si="318"/>
        <v/>
      </c>
      <c r="X144" s="369">
        <f ca="1">IFERROR(VLOOKUP(W144,'（様式１号）３整理番号表'!$B$4:$H$5,2,FALSE),0)</f>
        <v>0</v>
      </c>
      <c r="Y144" s="768" t="str" cm="1">
        <f t="array" aca="1" ref="Y144" ca="1">IF(AND(D144=0,F144=0),"",IF(COUNTIF(D$11:D144,D144)=1,1,IF(COUNTIFS(D$11:D144,D144,F$11:F144,F144)=1,INDEX((D$11:D144,F$11:F144,Y$11:Y144),MATCH(_xlfn.MAXIFS(F$11:F143,D$11:D143,D144),$F$11:F144,0),1,3)+1,INDEX((D$11:D144,F$11:F144,Y$11:Y144),MATCH(D144&amp;F144,D$11:D144&amp;F$11:F144,0),1,3))))</f>
        <v/>
      </c>
      <c r="Z144" s="40" t="str">
        <f t="shared" ca="1" si="319"/>
        <v/>
      </c>
      <c r="AA144" s="924" t="str">
        <f t="shared" ca="1" si="320"/>
        <v/>
      </c>
      <c r="AB144" s="93">
        <f ca="1">IFERROR(VLOOKUP(AA144,'（様式１号）３整理番号表'!$B$10:$H$16,2,FALSE),0)</f>
        <v>0</v>
      </c>
      <c r="AC144" s="924" t="str">
        <f t="shared" ca="1" si="321"/>
        <v/>
      </c>
      <c r="AD144" s="924" t="str">
        <f t="shared" ca="1" si="322"/>
        <v/>
      </c>
      <c r="AE144" s="93">
        <f ca="1">IFERROR(VLOOKUP(AD144,'（様式１号）３整理番号表'!$B$21:$H$22,2,FALSE),0)</f>
        <v>0</v>
      </c>
      <c r="AF144" s="924" t="str">
        <f t="shared" ca="1" si="323"/>
        <v/>
      </c>
      <c r="AG144" s="93">
        <f ca="1">IFERROR(VLOOKUP(AF144,'（様式１号）３整理番号表'!$B$26:$H$31,2,FALSE),0)</f>
        <v>0</v>
      </c>
      <c r="AH144" s="924" t="str">
        <f t="shared" ca="1" si="324"/>
        <v/>
      </c>
      <c r="AI144" s="93">
        <f ca="1">IFERROR(VLOOKUP(AH144,'（様式１号）３整理番号表'!$J$5:$N$59,2,FALSE),0)</f>
        <v>0</v>
      </c>
      <c r="AJ144" s="77" t="str">
        <f t="shared" ca="1" si="325"/>
        <v/>
      </c>
      <c r="AK144" s="93">
        <f ca="1">IFERROR(VLOOKUP(AJ144,'（様式１号）３整理番号表'!$P$5:$R$29,2,FALSE),0)</f>
        <v>0</v>
      </c>
      <c r="AL144" s="921" t="str">
        <f t="shared" ca="1" si="326"/>
        <v/>
      </c>
      <c r="AM144" s="921" t="str">
        <f t="shared" ca="1" si="327"/>
        <v/>
      </c>
      <c r="AN144" s="921"/>
      <c r="AO144" s="77" t="str">
        <f t="shared" ca="1" si="328"/>
        <v/>
      </c>
      <c r="AP144" s="93">
        <f ca="1">IFERROR(VLOOKUP(AO144,'（様式１号）３整理番号表'!$P$5:$R$29,2,FALSE),0)</f>
        <v>0</v>
      </c>
      <c r="AQ144" s="924" t="str">
        <f t="shared" ca="1" si="329"/>
        <v/>
      </c>
      <c r="AR144" s="93">
        <f t="shared" ca="1" si="330"/>
        <v>0</v>
      </c>
      <c r="AS144" s="924" t="str">
        <f t="shared" ca="1" si="331"/>
        <v/>
      </c>
      <c r="AT144" s="40" t="str">
        <f t="shared" ca="1" si="332"/>
        <v/>
      </c>
      <c r="AU144" s="93" t="str">
        <f t="shared" ca="1" si="333"/>
        <v/>
      </c>
      <c r="AV144" s="923" t="str">
        <f t="shared" ca="1" si="334"/>
        <v/>
      </c>
      <c r="AW144" s="926" t="str">
        <f t="shared" ca="1" si="335"/>
        <v/>
      </c>
      <c r="AX144" s="925" t="str">
        <f t="shared" ca="1" si="336"/>
        <v/>
      </c>
      <c r="AY144" s="925" t="str">
        <f t="shared" ca="1" si="336"/>
        <v/>
      </c>
      <c r="AZ144" s="925" t="str">
        <f t="shared" ca="1" si="336"/>
        <v/>
      </c>
      <c r="BA144" s="925" t="str">
        <f t="shared" ca="1" si="336"/>
        <v/>
      </c>
      <c r="BB144" s="925" t="str">
        <f t="shared" ca="1" si="337"/>
        <v/>
      </c>
      <c r="BC144" s="925" t="str">
        <f t="shared" ca="1" si="338"/>
        <v/>
      </c>
      <c r="BD144" s="925" t="str">
        <f t="shared" ca="1" si="338"/>
        <v/>
      </c>
      <c r="BE144" s="925" t="str">
        <f t="shared" ca="1" si="338"/>
        <v/>
      </c>
      <c r="BF144" s="77" t="str">
        <f t="shared" ca="1" si="339"/>
        <v/>
      </c>
      <c r="BG144" s="924" t="str">
        <f t="shared" ca="1" si="340"/>
        <v/>
      </c>
      <c r="BH144" s="94">
        <f ca="1">IF(BF144&lt;&gt;"",INDEX('（様式１号）３整理番号表'!$AB$7:$AQ$12,MATCH(BF144,'（様式１号）３整理番号表'!$AA$7:$AA$12,0),MATCH(BG144,'（様式１号）３整理番号表'!$AB$6:$AQ$6,0)),0)</f>
        <v>0</v>
      </c>
      <c r="BI144" s="921" t="str">
        <f t="shared" ca="1" si="341"/>
        <v/>
      </c>
      <c r="BJ144" s="922" t="str">
        <f t="shared" ca="1" si="342"/>
        <v/>
      </c>
      <c r="BK144" s="926" t="str">
        <f t="shared" ca="1" si="343"/>
        <v/>
      </c>
      <c r="BL144" s="922" t="str">
        <f t="shared" ca="1" si="344"/>
        <v/>
      </c>
      <c r="BM144" s="79" t="str">
        <f t="shared" ca="1" si="345"/>
        <v/>
      </c>
      <c r="BN144" s="82" t="str">
        <f t="shared" ca="1" si="346"/>
        <v/>
      </c>
      <c r="BO144" s="83" t="str">
        <f t="shared" ca="1" si="347"/>
        <v/>
      </c>
      <c r="BP144" s="84" t="str">
        <f t="shared" ca="1" si="348"/>
        <v/>
      </c>
      <c r="BQ144" s="82" t="str">
        <f t="shared" ca="1" si="349"/>
        <v/>
      </c>
      <c r="BR144" s="97" t="str">
        <f t="shared" ca="1" si="350"/>
        <v/>
      </c>
      <c r="BS144" s="95" t="str">
        <f t="shared" ca="1" si="351"/>
        <v/>
      </c>
      <c r="BT144" s="184" t="str">
        <f t="shared" ca="1" si="352"/>
        <v/>
      </c>
      <c r="BU144" s="611" t="str">
        <f t="shared" ca="1" si="353"/>
        <v/>
      </c>
      <c r="BV144" s="77" t="str">
        <f t="shared" ca="1" si="354"/>
        <v/>
      </c>
      <c r="BW144" s="85" t="str">
        <f t="shared" ca="1" si="355"/>
        <v/>
      </c>
      <c r="BX144" s="86" t="str">
        <f t="shared" ca="1" si="356"/>
        <v/>
      </c>
      <c r="BY144" s="231">
        <f ca="1">IF('ポイント要件確認等（個別表）'!AD144=1,ROUNDDOWN('ポイント要件確認等（個別表）'!AV144,-3),IF('ポイント要件確認等（個別表）'!AD144=2,ROUNDDOWN('ポイント要件確認等（個別表）'!BH144,-3),IF('ポイント要件確認等（個別表）'!AD144=3,ROUNDDOWN('ポイント要件確認等（個別表）'!BT144,-3),0)))</f>
        <v>0</v>
      </c>
      <c r="BZ144" s="86" t="str">
        <f t="shared" ca="1" si="357"/>
        <v/>
      </c>
      <c r="CA144" s="232" t="str">
        <f t="shared" ca="1" si="358"/>
        <v/>
      </c>
      <c r="CB144" s="232">
        <f t="shared" ca="1" si="359"/>
        <v>0</v>
      </c>
      <c r="CC144" s="86" t="str">
        <f t="shared" ca="1" si="360"/>
        <v/>
      </c>
      <c r="CD144" s="86" t="str">
        <f t="shared" ca="1" si="361"/>
        <v/>
      </c>
      <c r="CE144" s="609"/>
      <c r="CF144" s="86" t="str">
        <f t="shared" ca="1" si="362"/>
        <v/>
      </c>
      <c r="CG144" s="185" t="str">
        <f t="shared" ca="1" si="363"/>
        <v/>
      </c>
      <c r="CH144" s="246" t="str">
        <f t="shared" ca="1" si="364"/>
        <v>含税額</v>
      </c>
      <c r="CI144" s="247" t="str">
        <f t="shared" ca="1" si="365"/>
        <v/>
      </c>
      <c r="CJ144" s="87" t="str">
        <f ca="1">IFERROR(IF(INDIRECT("'("&amp;'２個別表'!EO144&amp;")'!AR"&amp;84+EP144)&lt;&gt;1,"",1),"")</f>
        <v/>
      </c>
      <c r="CK144" s="244" t="str">
        <f t="shared" ca="1" si="366"/>
        <v/>
      </c>
      <c r="CL144" s="235" t="str">
        <f t="shared" ca="1" si="367"/>
        <v/>
      </c>
      <c r="CM144" s="239" t="str">
        <f t="shared" ca="1" si="368"/>
        <v/>
      </c>
      <c r="CN144" s="77" t="str">
        <f t="shared" ca="1" si="369"/>
        <v/>
      </c>
      <c r="CO144" s="93" t="str">
        <f ca="1">IFERROR(VLOOKUP(CN144,'（様式１号）３整理番号表'!$T$5:$V$15,2,FALSE),"")</f>
        <v/>
      </c>
      <c r="CP144" s="924" t="str">
        <f t="shared" ca="1" si="370"/>
        <v/>
      </c>
      <c r="CQ144" s="93" t="str">
        <f ca="1">IFERROR(VLOOKUP(CP144,'（様式１号）３整理番号表'!$T$19:$V$24,2,FALSE),"")</f>
        <v/>
      </c>
      <c r="CR144" s="924" t="str">
        <f ca="1">IFERROR(IF(INDIRECT("'("&amp;'２個別表'!EO144&amp;")'!AV"&amp;84+EP144)&lt;&gt;1,"",1),"")</f>
        <v/>
      </c>
      <c r="CS144" s="232">
        <f t="shared" ca="1" si="371"/>
        <v>0</v>
      </c>
      <c r="CT144" s="248">
        <f t="shared" ca="1" si="372"/>
        <v>0</v>
      </c>
      <c r="CU144" s="376" t="str">
        <f ca="1">IF(ER144="補強",IF(COUNTIFS($Z$11:Z144,Z144,$W$11:W144,1)=1,"１①",""),IF(COUNTIFS($Z$11:Z144,Z144,$W$11:W144,2)=1,"２①",""))</f>
        <v/>
      </c>
      <c r="CV144" s="57" t="str">
        <f t="shared" ca="1" si="373"/>
        <v/>
      </c>
      <c r="CW144" s="927" t="str">
        <f t="shared" ca="1" si="374"/>
        <v/>
      </c>
      <c r="CX144" s="256" t="str">
        <f t="shared" ca="1" si="375"/>
        <v/>
      </c>
      <c r="CY144" s="256" t="str">
        <f t="shared" ca="1" si="376"/>
        <v/>
      </c>
      <c r="CZ144" s="256" t="str">
        <f t="shared" ca="1" si="377"/>
        <v/>
      </c>
      <c r="DA144" s="256" t="str">
        <f t="shared" ca="1" si="378"/>
        <v/>
      </c>
      <c r="DB144" s="316" t="str">
        <f ca="1">IFERROR(VLOOKUP($CU144,'（様式１号）３整理番号表'!$Z$19:$AB$32,3,FALSE),"")</f>
        <v/>
      </c>
      <c r="DC144" s="259" t="str">
        <f t="shared" ca="1" si="379"/>
        <v>-</v>
      </c>
      <c r="DD144" s="618" t="str">
        <f t="shared" ca="1" si="380"/>
        <v/>
      </c>
      <c r="DE144" s="321" t="str">
        <f ca="1">IF(AND(AO144=18,AS144=1),IF(COUNTIFS($Y$11:Y144,Y144,$AS$11:AS144,1)=1,"２②",""),IF($CU144="１①",INDEX(INDIRECT("'("&amp;$EO144&amp;")'!AR116:BB116"),1,MATCH(INDIRECT("'("&amp;$EO144&amp;")'!C118"),INDIRECT("'("&amp;$EO144&amp;")'!AR119:BB119"),0)),""))</f>
        <v/>
      </c>
      <c r="DF144" s="324" t="str">
        <f t="shared" ca="1" si="381"/>
        <v/>
      </c>
      <c r="DG144" s="313" t="str">
        <f t="shared" ca="1" si="382"/>
        <v/>
      </c>
      <c r="DH144" s="313" t="str">
        <f t="shared" ca="1" si="383"/>
        <v/>
      </c>
      <c r="DI144" s="313" t="str">
        <f t="shared" ca="1" si="384"/>
        <v/>
      </c>
      <c r="DJ144" s="313" t="str">
        <f t="shared" ca="1" si="385"/>
        <v/>
      </c>
      <c r="DK144" s="328" t="str">
        <f t="shared" ca="1" si="386"/>
        <v/>
      </c>
      <c r="DL144" s="334" t="str">
        <f t="shared" ca="1" si="387"/>
        <v/>
      </c>
      <c r="DM144" s="915" t="str">
        <f t="shared" ca="1" si="388"/>
        <v/>
      </c>
      <c r="DN144" s="15"/>
      <c r="DO144" s="324"/>
      <c r="DP144" s="16"/>
      <c r="DQ144" s="16"/>
      <c r="DR144" s="16"/>
      <c r="DS144" s="16"/>
      <c r="DT144" s="318" t="str">
        <f>IFERROR(VLOOKUP($DN144,'（様式１号）３整理番号表'!$Z$19:$AB$32,3,FALSE),"")</f>
        <v/>
      </c>
      <c r="DU144" s="259" t="str">
        <f t="shared" si="389"/>
        <v/>
      </c>
      <c r="DV144" s="14"/>
      <c r="DW144" s="17" t="str">
        <f t="shared" ca="1" si="390"/>
        <v/>
      </c>
      <c r="DX144" s="88" t="str">
        <f t="shared" ca="1" si="407"/>
        <v/>
      </c>
      <c r="DZ144" s="339">
        <f t="shared" ca="1" si="307"/>
        <v>0</v>
      </c>
      <c r="EA144" s="339">
        <f t="shared" ca="1" si="307"/>
        <v>0</v>
      </c>
      <c r="EB144" s="339">
        <f t="shared" ca="1" si="307"/>
        <v>0</v>
      </c>
      <c r="EC144" s="339">
        <f t="shared" ca="1" si="307"/>
        <v>0</v>
      </c>
      <c r="ED144" s="339">
        <f t="shared" ca="1" si="307"/>
        <v>0</v>
      </c>
      <c r="EE144" s="339">
        <f t="shared" ca="1" si="307"/>
        <v>0</v>
      </c>
      <c r="EF144" s="339">
        <f t="shared" ca="1" si="307"/>
        <v>0</v>
      </c>
      <c r="EG144" s="339">
        <f t="shared" ca="1" si="307"/>
        <v>0</v>
      </c>
      <c r="EH144" s="339">
        <f t="shared" ca="1" si="307"/>
        <v>0</v>
      </c>
      <c r="EI144" s="339">
        <f t="shared" ca="1" si="307"/>
        <v>0</v>
      </c>
      <c r="EJ144" s="339">
        <f t="shared" ca="1" si="307"/>
        <v>0</v>
      </c>
      <c r="EK144" s="339">
        <f t="shared" ca="1" si="307"/>
        <v>0</v>
      </c>
      <c r="EL144" s="339">
        <f t="shared" ca="1" si="307"/>
        <v>0</v>
      </c>
      <c r="EM144" s="339">
        <f t="shared" ca="1" si="307"/>
        <v>0</v>
      </c>
      <c r="EO144" s="919" t="str">
        <f t="shared" ca="1" si="309"/>
        <v/>
      </c>
      <c r="EP144" s="919" t="str">
        <f t="shared" ca="1" si="391"/>
        <v/>
      </c>
      <c r="EQ144" s="919" t="str">
        <f t="shared" ca="1" si="392"/>
        <v/>
      </c>
      <c r="ER144" s="919" t="str">
        <f t="shared" ca="1" si="393"/>
        <v/>
      </c>
      <c r="ES144" s="919" t="str">
        <f ca="1">IFERROR(INDEX('郵便番号（石川県）'!$A$3:$F$2574,MATCH(INDIRECT("'("&amp;EO144&amp;")'!E7"),'郵便番号（石川県）'!$A$3:$A$2574,0),6),"")</f>
        <v/>
      </c>
      <c r="ET144" s="919" t="str">
        <f ca="1">IFERROR(INDEX('郵便番号（石川県）'!$A$3:$F$2574,MATCH(INDIRECT("'("&amp;$EO144&amp;")'!E7"),'郵便番号（石川県）'!$A$3:$A$2574,0),5),"")</f>
        <v/>
      </c>
      <c r="EU144" s="919" t="str">
        <f t="shared" ca="1" si="394"/>
        <v/>
      </c>
      <c r="EV144" s="919" t="str">
        <f t="shared" ca="1" si="395"/>
        <v/>
      </c>
      <c r="EW144" s="919" t="str">
        <f t="shared" ca="1" si="396"/>
        <v/>
      </c>
      <c r="EX144" s="919" t="str">
        <f t="shared" ca="1" si="397"/>
        <v/>
      </c>
      <c r="EY144" s="919" t="str">
        <f t="shared" ca="1" si="398"/>
        <v/>
      </c>
      <c r="EZ144" s="919" t="str">
        <f t="shared" ca="1" si="399"/>
        <v/>
      </c>
      <c r="FA144" s="919" t="str">
        <f t="shared" ca="1" si="400"/>
        <v/>
      </c>
      <c r="FB144" s="919" t="str">
        <f t="shared" ca="1" si="401"/>
        <v/>
      </c>
      <c r="FC144" s="919" t="str">
        <f t="shared" ca="1" si="402"/>
        <v/>
      </c>
      <c r="FD144" s="627" t="str">
        <f t="shared" ca="1" si="403"/>
        <v/>
      </c>
      <c r="FE144" s="630">
        <v>134</v>
      </c>
      <c r="FF144" s="299" t="str">
        <f t="shared" ca="1" si="404"/>
        <v/>
      </c>
      <c r="FG144" s="993" t="str">
        <f t="shared" ca="1" si="405"/>
        <v/>
      </c>
      <c r="FH144" s="919" t="str">
        <f t="shared" ca="1" si="406"/>
        <v/>
      </c>
      <c r="FI144" s="299">
        <f ca="1">COUNTIF($FH$11:FH144,"■")</f>
        <v>0</v>
      </c>
    </row>
    <row r="145" spans="1:165" ht="34.5" customHeight="1">
      <c r="A145" s="445">
        <f t="shared" ca="1" si="310"/>
        <v>0</v>
      </c>
      <c r="B145" s="446">
        <f>IF(R145&lt;&gt;"",IF(COUNTIF(R$11:R145,R145)=1,MAX(B$11:B144)+1,INDEX(B$11:B144,MATCH(R145,R$11:R144,0),1)),0)</f>
        <v>1</v>
      </c>
      <c r="C145" s="446">
        <f ca="1">IF(T145&lt;&gt;"",IF(COUNTIF(T$11:T145,T145)=1,MAX(C$11:C144)+1,INDEX(C$11:C144,MATCH(T145,T$11:T144,0),1)),0)</f>
        <v>0</v>
      </c>
      <c r="D145" s="446">
        <f ca="1">IF(U145&lt;&gt;"",IF(COUNTIF(U$11:U145,U145)=1,MAX(D$11:D144)+1,INDEX(D$11:D144,MATCH(U145,U$11:U144,0),1)),0)</f>
        <v>0</v>
      </c>
      <c r="E145" s="446">
        <f ca="1">IF(S145&lt;&gt;"",IF(COUNTIF(S$11:S145,S145)=1,MAX(E$11:E144)+1,INDEX(E$11:E144,MATCH(S145,S$11:S144,0),1)),0)</f>
        <v>0</v>
      </c>
      <c r="F145" s="446">
        <f ca="1">IF(Z145&lt;&gt;"",IF(COUNTIF(Z$11:Z145,Z145)=1,MAX(F$11:F144)+1,INDEX(F$11:F144,MATCH(Z145,Z$11:Z144,0),1)),0)</f>
        <v>0</v>
      </c>
      <c r="G145" s="447" cm="1">
        <f t="array" aca="1" ref="G145" ca="1">IF(Z145&lt;&gt;"",IF(COUNTIFS(Z$11:Z145,Z145,W$11:W145,W145)=1,MAX(G$11:G144)+1,INDEX(G$11:G144,MATCH(Z145&amp;W145,Z$11:Z144&amp;W$11:W145,0),1)),0)</f>
        <v>0</v>
      </c>
      <c r="H145" s="447">
        <f t="shared" ca="1" si="311"/>
        <v>0</v>
      </c>
      <c r="I145" s="447">
        <f ca="1">IF(T145="",0,IF(COUNTIF(T$11:T145,T145)=1,1,0))</f>
        <v>0</v>
      </c>
      <c r="J145" s="447">
        <f ca="1">IF(U145="",0,IF(COUNTIF(U$11:U145,U145)=1,1,0))</f>
        <v>0</v>
      </c>
      <c r="K145" s="447">
        <f ca="1">IF(S145="",0,IF(COUNTIF(S$11:S145,S145)=1,1,0))</f>
        <v>0</v>
      </c>
      <c r="L145" s="446">
        <f ca="1">IF(Z145="",0,IF(COUNTIF(Z$11:Z145,Z145)=1,1,0))</f>
        <v>0</v>
      </c>
      <c r="M145" s="767">
        <f ca="1">IF($W145=2,IF(COUNTIFS($W$11:$W145,2,$Z$11:$Z145,$Z145)=1,1,0),0)</f>
        <v>0</v>
      </c>
      <c r="N145" s="767">
        <f ca="1">IF($W145=1,IF(COUNTIFS($W$11:$W145,2,$Z$11:$Z145,$Z145)=1,1,0),0)</f>
        <v>0</v>
      </c>
      <c r="O145" s="446">
        <f ca="1">IF(H145=0,0,IF(COUNTIF(Z$11:Z145,Z145)=1,1,0))</f>
        <v>0</v>
      </c>
      <c r="P145" s="448" t="str">
        <f t="shared" ca="1" si="312"/>
        <v>石川県</v>
      </c>
      <c r="Q145" s="89">
        <f t="shared" ca="1" si="313"/>
        <v>135</v>
      </c>
      <c r="R145" s="170" t="s">
        <v>459</v>
      </c>
      <c r="S145" s="357" t="str">
        <f t="shared" ca="1" si="314"/>
        <v/>
      </c>
      <c r="T145" s="357" t="str">
        <f t="shared" ca="1" si="315"/>
        <v/>
      </c>
      <c r="U145" s="58" t="str">
        <f t="shared" ca="1" si="316"/>
        <v/>
      </c>
      <c r="V145" s="58" t="str">
        <f t="shared" ca="1" si="317"/>
        <v/>
      </c>
      <c r="W145" s="920" t="str">
        <f t="shared" ca="1" si="318"/>
        <v/>
      </c>
      <c r="X145" s="369">
        <f ca="1">IFERROR(VLOOKUP(W145,'（様式１号）３整理番号表'!$B$4:$H$5,2,FALSE),0)</f>
        <v>0</v>
      </c>
      <c r="Y145" s="768" t="str" cm="1">
        <f t="array" aca="1" ref="Y145" ca="1">IF(AND(D145=0,F145=0),"",IF(COUNTIF(D$11:D145,D145)=1,1,IF(COUNTIFS(D$11:D145,D145,F$11:F145,F145)=1,INDEX((D$11:D145,F$11:F145,Y$11:Y145),MATCH(_xlfn.MAXIFS(F$11:F144,D$11:D144,D145),$F$11:F145,0),1,3)+1,INDEX((D$11:D145,F$11:F145,Y$11:Y145),MATCH(D145&amp;F145,D$11:D145&amp;F$11:F145,0),1,3))))</f>
        <v/>
      </c>
      <c r="Z145" s="40" t="str">
        <f t="shared" ca="1" si="319"/>
        <v/>
      </c>
      <c r="AA145" s="924" t="str">
        <f t="shared" ca="1" si="320"/>
        <v/>
      </c>
      <c r="AB145" s="93">
        <f ca="1">IFERROR(VLOOKUP(AA145,'（様式１号）３整理番号表'!$B$10:$H$16,2,FALSE),0)</f>
        <v>0</v>
      </c>
      <c r="AC145" s="924" t="str">
        <f t="shared" ca="1" si="321"/>
        <v/>
      </c>
      <c r="AD145" s="924" t="str">
        <f t="shared" ca="1" si="322"/>
        <v/>
      </c>
      <c r="AE145" s="93">
        <f ca="1">IFERROR(VLOOKUP(AD145,'（様式１号）３整理番号表'!$B$21:$H$22,2,FALSE),0)</f>
        <v>0</v>
      </c>
      <c r="AF145" s="924" t="str">
        <f t="shared" ca="1" si="323"/>
        <v/>
      </c>
      <c r="AG145" s="93">
        <f ca="1">IFERROR(VLOOKUP(AF145,'（様式１号）３整理番号表'!$B$26:$H$31,2,FALSE),0)</f>
        <v>0</v>
      </c>
      <c r="AH145" s="924" t="str">
        <f t="shared" ca="1" si="324"/>
        <v/>
      </c>
      <c r="AI145" s="93">
        <f ca="1">IFERROR(VLOOKUP(AH145,'（様式１号）３整理番号表'!$J$5:$N$59,2,FALSE),0)</f>
        <v>0</v>
      </c>
      <c r="AJ145" s="77" t="str">
        <f t="shared" ca="1" si="325"/>
        <v/>
      </c>
      <c r="AK145" s="93">
        <f ca="1">IFERROR(VLOOKUP(AJ145,'（様式１号）３整理番号表'!$P$5:$R$29,2,FALSE),0)</f>
        <v>0</v>
      </c>
      <c r="AL145" s="921" t="str">
        <f t="shared" ca="1" si="326"/>
        <v/>
      </c>
      <c r="AM145" s="921" t="str">
        <f t="shared" ca="1" si="327"/>
        <v/>
      </c>
      <c r="AN145" s="921"/>
      <c r="AO145" s="77" t="str">
        <f t="shared" ca="1" si="328"/>
        <v/>
      </c>
      <c r="AP145" s="93">
        <f ca="1">IFERROR(VLOOKUP(AO145,'（様式１号）３整理番号表'!$P$5:$R$29,2,FALSE),0)</f>
        <v>0</v>
      </c>
      <c r="AQ145" s="924" t="str">
        <f t="shared" ca="1" si="329"/>
        <v/>
      </c>
      <c r="AR145" s="93">
        <f t="shared" ca="1" si="330"/>
        <v>0</v>
      </c>
      <c r="AS145" s="924" t="str">
        <f t="shared" ca="1" si="331"/>
        <v/>
      </c>
      <c r="AT145" s="40" t="str">
        <f t="shared" ca="1" si="332"/>
        <v/>
      </c>
      <c r="AU145" s="93" t="str">
        <f t="shared" ca="1" si="333"/>
        <v/>
      </c>
      <c r="AV145" s="923" t="str">
        <f t="shared" ca="1" si="334"/>
        <v/>
      </c>
      <c r="AW145" s="926" t="str">
        <f t="shared" ca="1" si="335"/>
        <v/>
      </c>
      <c r="AX145" s="925" t="str">
        <f t="shared" ca="1" si="336"/>
        <v/>
      </c>
      <c r="AY145" s="925" t="str">
        <f t="shared" ca="1" si="336"/>
        <v/>
      </c>
      <c r="AZ145" s="925" t="str">
        <f t="shared" ca="1" si="336"/>
        <v/>
      </c>
      <c r="BA145" s="925" t="str">
        <f t="shared" ca="1" si="336"/>
        <v/>
      </c>
      <c r="BB145" s="925" t="str">
        <f t="shared" ca="1" si="337"/>
        <v/>
      </c>
      <c r="BC145" s="925" t="str">
        <f t="shared" ca="1" si="338"/>
        <v/>
      </c>
      <c r="BD145" s="925" t="str">
        <f t="shared" ca="1" si="338"/>
        <v/>
      </c>
      <c r="BE145" s="925" t="str">
        <f t="shared" ca="1" si="338"/>
        <v/>
      </c>
      <c r="BF145" s="77" t="str">
        <f t="shared" ca="1" si="339"/>
        <v/>
      </c>
      <c r="BG145" s="924" t="str">
        <f t="shared" ca="1" si="340"/>
        <v/>
      </c>
      <c r="BH145" s="94">
        <f ca="1">IF(BF145&lt;&gt;"",INDEX('（様式１号）３整理番号表'!$AB$7:$AQ$12,MATCH(BF145,'（様式１号）３整理番号表'!$AA$7:$AA$12,0),MATCH(BG145,'（様式１号）３整理番号表'!$AB$6:$AQ$6,0)),0)</f>
        <v>0</v>
      </c>
      <c r="BI145" s="921" t="str">
        <f t="shared" ca="1" si="341"/>
        <v/>
      </c>
      <c r="BJ145" s="922" t="str">
        <f t="shared" ca="1" si="342"/>
        <v/>
      </c>
      <c r="BK145" s="926" t="str">
        <f t="shared" ca="1" si="343"/>
        <v/>
      </c>
      <c r="BL145" s="922" t="str">
        <f t="shared" ca="1" si="344"/>
        <v/>
      </c>
      <c r="BM145" s="79" t="str">
        <f t="shared" ca="1" si="345"/>
        <v/>
      </c>
      <c r="BN145" s="82" t="str">
        <f t="shared" ca="1" si="346"/>
        <v/>
      </c>
      <c r="BO145" s="83" t="str">
        <f t="shared" ca="1" si="347"/>
        <v/>
      </c>
      <c r="BP145" s="84" t="str">
        <f t="shared" ca="1" si="348"/>
        <v/>
      </c>
      <c r="BQ145" s="82" t="str">
        <f t="shared" ca="1" si="349"/>
        <v/>
      </c>
      <c r="BR145" s="97" t="str">
        <f t="shared" ca="1" si="350"/>
        <v/>
      </c>
      <c r="BS145" s="95" t="str">
        <f t="shared" ca="1" si="351"/>
        <v/>
      </c>
      <c r="BT145" s="184" t="str">
        <f t="shared" ca="1" si="352"/>
        <v/>
      </c>
      <c r="BU145" s="611" t="str">
        <f t="shared" ca="1" si="353"/>
        <v/>
      </c>
      <c r="BV145" s="77" t="str">
        <f t="shared" ca="1" si="354"/>
        <v/>
      </c>
      <c r="BW145" s="85" t="str">
        <f t="shared" ca="1" si="355"/>
        <v/>
      </c>
      <c r="BX145" s="86" t="str">
        <f t="shared" ca="1" si="356"/>
        <v/>
      </c>
      <c r="BY145" s="231">
        <f ca="1">IF('ポイント要件確認等（個別表）'!AD145=1,ROUNDDOWN('ポイント要件確認等（個別表）'!AV145,-3),IF('ポイント要件確認等（個別表）'!AD145=2,ROUNDDOWN('ポイント要件確認等（個別表）'!BH145,-3),IF('ポイント要件確認等（個別表）'!AD145=3,ROUNDDOWN('ポイント要件確認等（個別表）'!BT145,-3),0)))</f>
        <v>0</v>
      </c>
      <c r="BZ145" s="86" t="str">
        <f t="shared" ca="1" si="357"/>
        <v/>
      </c>
      <c r="CA145" s="232" t="str">
        <f t="shared" ca="1" si="358"/>
        <v/>
      </c>
      <c r="CB145" s="232">
        <f t="shared" ca="1" si="359"/>
        <v>0</v>
      </c>
      <c r="CC145" s="86" t="str">
        <f t="shared" ca="1" si="360"/>
        <v/>
      </c>
      <c r="CD145" s="86" t="str">
        <f t="shared" ca="1" si="361"/>
        <v/>
      </c>
      <c r="CE145" s="609"/>
      <c r="CF145" s="86" t="str">
        <f t="shared" ca="1" si="362"/>
        <v/>
      </c>
      <c r="CG145" s="185" t="str">
        <f t="shared" ca="1" si="363"/>
        <v/>
      </c>
      <c r="CH145" s="246" t="str">
        <f t="shared" ca="1" si="364"/>
        <v>含税額</v>
      </c>
      <c r="CI145" s="247" t="str">
        <f t="shared" ca="1" si="365"/>
        <v/>
      </c>
      <c r="CJ145" s="87" t="str">
        <f ca="1">IFERROR(IF(INDIRECT("'("&amp;'２個別表'!EO145&amp;")'!AR"&amp;84+EP145)&lt;&gt;1,"",1),"")</f>
        <v/>
      </c>
      <c r="CK145" s="244" t="str">
        <f t="shared" ca="1" si="366"/>
        <v/>
      </c>
      <c r="CL145" s="235" t="str">
        <f t="shared" ca="1" si="367"/>
        <v/>
      </c>
      <c r="CM145" s="239" t="str">
        <f t="shared" ca="1" si="368"/>
        <v/>
      </c>
      <c r="CN145" s="77" t="str">
        <f t="shared" ca="1" si="369"/>
        <v/>
      </c>
      <c r="CO145" s="93" t="str">
        <f ca="1">IFERROR(VLOOKUP(CN145,'（様式１号）３整理番号表'!$T$5:$V$15,2,FALSE),"")</f>
        <v/>
      </c>
      <c r="CP145" s="924" t="str">
        <f t="shared" ca="1" si="370"/>
        <v/>
      </c>
      <c r="CQ145" s="93" t="str">
        <f ca="1">IFERROR(VLOOKUP(CP145,'（様式１号）３整理番号表'!$T$19:$V$24,2,FALSE),"")</f>
        <v/>
      </c>
      <c r="CR145" s="924" t="str">
        <f ca="1">IFERROR(IF(INDIRECT("'("&amp;'２個別表'!EO145&amp;")'!AV"&amp;84+EP145)&lt;&gt;1,"",1),"")</f>
        <v/>
      </c>
      <c r="CS145" s="232">
        <f t="shared" ca="1" si="371"/>
        <v>0</v>
      </c>
      <c r="CT145" s="248">
        <f t="shared" ca="1" si="372"/>
        <v>0</v>
      </c>
      <c r="CU145" s="376" t="str">
        <f ca="1">IF(ER145="補強",IF(COUNTIFS($Z$11:Z145,Z145,$W$11:W145,1)=1,"１①",""),IF(COUNTIFS($Z$11:Z145,Z145,$W$11:W145,2)=1,"２①",""))</f>
        <v/>
      </c>
      <c r="CV145" s="57" t="str">
        <f t="shared" ca="1" si="373"/>
        <v/>
      </c>
      <c r="CW145" s="927" t="str">
        <f t="shared" ca="1" si="374"/>
        <v/>
      </c>
      <c r="CX145" s="256" t="str">
        <f t="shared" ca="1" si="375"/>
        <v/>
      </c>
      <c r="CY145" s="256" t="str">
        <f t="shared" ca="1" si="376"/>
        <v/>
      </c>
      <c r="CZ145" s="256" t="str">
        <f t="shared" ca="1" si="377"/>
        <v/>
      </c>
      <c r="DA145" s="256" t="str">
        <f t="shared" ca="1" si="378"/>
        <v/>
      </c>
      <c r="DB145" s="316" t="str">
        <f ca="1">IFERROR(VLOOKUP($CU145,'（様式１号）３整理番号表'!$Z$19:$AB$32,3,FALSE),"")</f>
        <v/>
      </c>
      <c r="DC145" s="259" t="str">
        <f t="shared" ca="1" si="379"/>
        <v>-</v>
      </c>
      <c r="DD145" s="618" t="str">
        <f t="shared" ca="1" si="380"/>
        <v/>
      </c>
      <c r="DE145" s="321" t="str">
        <f ca="1">IF(AND(AO145=18,AS145=1),IF(COUNTIFS($Y$11:Y145,Y145,$AS$11:AS145,1)=1,"２②",""),IF($CU145="１①",INDEX(INDIRECT("'("&amp;$EO145&amp;")'!AR116:BB116"),1,MATCH(INDIRECT("'("&amp;$EO145&amp;")'!C118"),INDIRECT("'("&amp;$EO145&amp;")'!AR119:BB119"),0)),""))</f>
        <v/>
      </c>
      <c r="DF145" s="324" t="str">
        <f t="shared" ca="1" si="381"/>
        <v/>
      </c>
      <c r="DG145" s="313" t="str">
        <f t="shared" ca="1" si="382"/>
        <v/>
      </c>
      <c r="DH145" s="313" t="str">
        <f t="shared" ca="1" si="383"/>
        <v/>
      </c>
      <c r="DI145" s="313" t="str">
        <f t="shared" ca="1" si="384"/>
        <v/>
      </c>
      <c r="DJ145" s="313" t="str">
        <f t="shared" ca="1" si="385"/>
        <v/>
      </c>
      <c r="DK145" s="328" t="str">
        <f t="shared" ca="1" si="386"/>
        <v/>
      </c>
      <c r="DL145" s="334" t="str">
        <f t="shared" ca="1" si="387"/>
        <v/>
      </c>
      <c r="DM145" s="915" t="str">
        <f t="shared" ca="1" si="388"/>
        <v/>
      </c>
      <c r="DN145" s="15"/>
      <c r="DO145" s="324"/>
      <c r="DP145" s="16"/>
      <c r="DQ145" s="16"/>
      <c r="DR145" s="16"/>
      <c r="DS145" s="16"/>
      <c r="DT145" s="318" t="str">
        <f>IFERROR(VLOOKUP($DN145,'（様式１号）３整理番号表'!$Z$19:$AB$32,3,FALSE),"")</f>
        <v/>
      </c>
      <c r="DU145" s="259" t="str">
        <f t="shared" si="389"/>
        <v/>
      </c>
      <c r="DV145" s="14"/>
      <c r="DW145" s="17" t="str">
        <f t="shared" ca="1" si="390"/>
        <v/>
      </c>
      <c r="DX145" s="88" t="str">
        <f t="shared" ca="1" si="407"/>
        <v/>
      </c>
      <c r="DZ145" s="339">
        <f t="shared" ca="1" si="307"/>
        <v>0</v>
      </c>
      <c r="EA145" s="339">
        <f t="shared" ca="1" si="307"/>
        <v>0</v>
      </c>
      <c r="EB145" s="339">
        <f t="shared" ca="1" si="307"/>
        <v>0</v>
      </c>
      <c r="EC145" s="339">
        <f t="shared" ca="1" si="307"/>
        <v>0</v>
      </c>
      <c r="ED145" s="339">
        <f t="shared" ca="1" si="307"/>
        <v>0</v>
      </c>
      <c r="EE145" s="339">
        <f t="shared" ca="1" si="307"/>
        <v>0</v>
      </c>
      <c r="EF145" s="339">
        <f t="shared" ca="1" si="307"/>
        <v>0</v>
      </c>
      <c r="EG145" s="339">
        <f t="shared" ca="1" si="307"/>
        <v>0</v>
      </c>
      <c r="EH145" s="339">
        <f t="shared" ca="1" si="307"/>
        <v>0</v>
      </c>
      <c r="EI145" s="339">
        <f t="shared" ca="1" si="307"/>
        <v>0</v>
      </c>
      <c r="EJ145" s="339">
        <f t="shared" ca="1" si="307"/>
        <v>0</v>
      </c>
      <c r="EK145" s="339">
        <f t="shared" ca="1" si="307"/>
        <v>0</v>
      </c>
      <c r="EL145" s="339">
        <f t="shared" ca="1" si="307"/>
        <v>0</v>
      </c>
      <c r="EM145" s="339">
        <f t="shared" ca="1" si="307"/>
        <v>0</v>
      </c>
      <c r="EO145" s="919" t="str">
        <f t="shared" ca="1" si="309"/>
        <v/>
      </c>
      <c r="EP145" s="919" t="str">
        <f t="shared" ca="1" si="391"/>
        <v/>
      </c>
      <c r="EQ145" s="919" t="str">
        <f t="shared" ca="1" si="392"/>
        <v/>
      </c>
      <c r="ER145" s="919" t="str">
        <f t="shared" ca="1" si="393"/>
        <v/>
      </c>
      <c r="ES145" s="919" t="str">
        <f ca="1">IFERROR(INDEX('郵便番号（石川県）'!$A$3:$F$2574,MATCH(INDIRECT("'("&amp;EO145&amp;")'!E7"),'郵便番号（石川県）'!$A$3:$A$2574,0),6),"")</f>
        <v/>
      </c>
      <c r="ET145" s="919" t="str">
        <f ca="1">IFERROR(INDEX('郵便番号（石川県）'!$A$3:$F$2574,MATCH(INDIRECT("'("&amp;$EO145&amp;")'!E7"),'郵便番号（石川県）'!$A$3:$A$2574,0),5),"")</f>
        <v/>
      </c>
      <c r="EU145" s="919" t="str">
        <f t="shared" ca="1" si="394"/>
        <v/>
      </c>
      <c r="EV145" s="919" t="str">
        <f t="shared" ca="1" si="395"/>
        <v/>
      </c>
      <c r="EW145" s="919" t="str">
        <f t="shared" ca="1" si="396"/>
        <v/>
      </c>
      <c r="EX145" s="919" t="str">
        <f t="shared" ca="1" si="397"/>
        <v/>
      </c>
      <c r="EY145" s="919" t="str">
        <f t="shared" ca="1" si="398"/>
        <v/>
      </c>
      <c r="EZ145" s="919" t="str">
        <f t="shared" ca="1" si="399"/>
        <v/>
      </c>
      <c r="FA145" s="919" t="str">
        <f t="shared" ca="1" si="400"/>
        <v/>
      </c>
      <c r="FB145" s="919" t="str">
        <f t="shared" ca="1" si="401"/>
        <v/>
      </c>
      <c r="FC145" s="919" t="str">
        <f t="shared" ca="1" si="402"/>
        <v/>
      </c>
      <c r="FD145" s="627" t="str">
        <f t="shared" ca="1" si="403"/>
        <v/>
      </c>
      <c r="FE145" s="630">
        <v>135</v>
      </c>
      <c r="FF145" s="299" t="str">
        <f t="shared" ca="1" si="404"/>
        <v/>
      </c>
      <c r="FG145" s="993" t="str">
        <f t="shared" ca="1" si="405"/>
        <v/>
      </c>
      <c r="FH145" s="919" t="str">
        <f t="shared" ca="1" si="406"/>
        <v/>
      </c>
      <c r="FI145" s="299">
        <f ca="1">COUNTIF($FH$11:FH145,"■")</f>
        <v>0</v>
      </c>
    </row>
    <row r="146" spans="1:165" ht="34.5" customHeight="1">
      <c r="A146" s="445">
        <f t="shared" ca="1" si="310"/>
        <v>0</v>
      </c>
      <c r="B146" s="446">
        <f>IF(R146&lt;&gt;"",IF(COUNTIF(R$11:R146,R146)=1,MAX(B$11:B145)+1,INDEX(B$11:B145,MATCH(R146,R$11:R145,0),1)),0)</f>
        <v>1</v>
      </c>
      <c r="C146" s="446">
        <f ca="1">IF(T146&lt;&gt;"",IF(COUNTIF(T$11:T146,T146)=1,MAX(C$11:C145)+1,INDEX(C$11:C145,MATCH(T146,T$11:T145,0),1)),0)</f>
        <v>0</v>
      </c>
      <c r="D146" s="446">
        <f ca="1">IF(U146&lt;&gt;"",IF(COUNTIF(U$11:U146,U146)=1,MAX(D$11:D145)+1,INDEX(D$11:D145,MATCH(U146,U$11:U145,0),1)),0)</f>
        <v>0</v>
      </c>
      <c r="E146" s="446">
        <f ca="1">IF(S146&lt;&gt;"",IF(COUNTIF(S$11:S146,S146)=1,MAX(E$11:E145)+1,INDEX(E$11:E145,MATCH(S146,S$11:S145,0),1)),0)</f>
        <v>0</v>
      </c>
      <c r="F146" s="446">
        <f ca="1">IF(Z146&lt;&gt;"",IF(COUNTIF(Z$11:Z146,Z146)=1,MAX(F$11:F145)+1,INDEX(F$11:F145,MATCH(Z146,Z$11:Z145,0),1)),0)</f>
        <v>0</v>
      </c>
      <c r="G146" s="447" cm="1">
        <f t="array" aca="1" ref="G146" ca="1">IF(Z146&lt;&gt;"",IF(COUNTIFS(Z$11:Z146,Z146,W$11:W146,W146)=1,MAX(G$11:G145)+1,INDEX(G$11:G145,MATCH(Z146&amp;W146,Z$11:Z145&amp;W$11:W146,0),1)),0)</f>
        <v>0</v>
      </c>
      <c r="H146" s="447">
        <f t="shared" ca="1" si="311"/>
        <v>0</v>
      </c>
      <c r="I146" s="447">
        <f ca="1">IF(T146="",0,IF(COUNTIF(T$11:T146,T146)=1,1,0))</f>
        <v>0</v>
      </c>
      <c r="J146" s="447">
        <f ca="1">IF(U146="",0,IF(COUNTIF(U$11:U146,U146)=1,1,0))</f>
        <v>0</v>
      </c>
      <c r="K146" s="447">
        <f ca="1">IF(S146="",0,IF(COUNTIF(S$11:S146,S146)=1,1,0))</f>
        <v>0</v>
      </c>
      <c r="L146" s="446">
        <f ca="1">IF(Z146="",0,IF(COUNTIF(Z$11:Z146,Z146)=1,1,0))</f>
        <v>0</v>
      </c>
      <c r="M146" s="767">
        <f ca="1">IF($W146=2,IF(COUNTIFS($W$11:$W146,2,$Z$11:$Z146,$Z146)=1,1,0),0)</f>
        <v>0</v>
      </c>
      <c r="N146" s="767">
        <f ca="1">IF($W146=1,IF(COUNTIFS($W$11:$W146,2,$Z$11:$Z146,$Z146)=1,1,0),0)</f>
        <v>0</v>
      </c>
      <c r="O146" s="446">
        <f ca="1">IF(H146=0,0,IF(COUNTIF(Z$11:Z146,Z146)=1,1,0))</f>
        <v>0</v>
      </c>
      <c r="P146" s="448" t="str">
        <f t="shared" ca="1" si="312"/>
        <v>石川県</v>
      </c>
      <c r="Q146" s="89">
        <f t="shared" ca="1" si="313"/>
        <v>136</v>
      </c>
      <c r="R146" s="170" t="s">
        <v>459</v>
      </c>
      <c r="S146" s="357" t="str">
        <f t="shared" ca="1" si="314"/>
        <v/>
      </c>
      <c r="T146" s="357" t="str">
        <f t="shared" ca="1" si="315"/>
        <v/>
      </c>
      <c r="U146" s="58" t="str">
        <f t="shared" ca="1" si="316"/>
        <v/>
      </c>
      <c r="V146" s="58" t="str">
        <f t="shared" ca="1" si="317"/>
        <v/>
      </c>
      <c r="W146" s="920" t="str">
        <f t="shared" ca="1" si="318"/>
        <v/>
      </c>
      <c r="X146" s="369">
        <f ca="1">IFERROR(VLOOKUP(W146,'（様式１号）３整理番号表'!$B$4:$H$5,2,FALSE),0)</f>
        <v>0</v>
      </c>
      <c r="Y146" s="768" t="str" cm="1">
        <f t="array" aca="1" ref="Y146" ca="1">IF(AND(D146=0,F146=0),"",IF(COUNTIF(D$11:D146,D146)=1,1,IF(COUNTIFS(D$11:D146,D146,F$11:F146,F146)=1,INDEX((D$11:D146,F$11:F146,Y$11:Y146),MATCH(_xlfn.MAXIFS(F$11:F145,D$11:D145,D146),$F$11:F146,0),1,3)+1,INDEX((D$11:D146,F$11:F146,Y$11:Y146),MATCH(D146&amp;F146,D$11:D146&amp;F$11:F146,0),1,3))))</f>
        <v/>
      </c>
      <c r="Z146" s="40" t="str">
        <f t="shared" ca="1" si="319"/>
        <v/>
      </c>
      <c r="AA146" s="924" t="str">
        <f t="shared" ca="1" si="320"/>
        <v/>
      </c>
      <c r="AB146" s="93">
        <f ca="1">IFERROR(VLOOKUP(AA146,'（様式１号）３整理番号表'!$B$10:$H$16,2,FALSE),0)</f>
        <v>0</v>
      </c>
      <c r="AC146" s="924" t="str">
        <f t="shared" ca="1" si="321"/>
        <v/>
      </c>
      <c r="AD146" s="924" t="str">
        <f t="shared" ca="1" si="322"/>
        <v/>
      </c>
      <c r="AE146" s="93">
        <f ca="1">IFERROR(VLOOKUP(AD146,'（様式１号）３整理番号表'!$B$21:$H$22,2,FALSE),0)</f>
        <v>0</v>
      </c>
      <c r="AF146" s="924" t="str">
        <f t="shared" ca="1" si="323"/>
        <v/>
      </c>
      <c r="AG146" s="93">
        <f ca="1">IFERROR(VLOOKUP(AF146,'（様式１号）３整理番号表'!$B$26:$H$31,2,FALSE),0)</f>
        <v>0</v>
      </c>
      <c r="AH146" s="924" t="str">
        <f t="shared" ca="1" si="324"/>
        <v/>
      </c>
      <c r="AI146" s="93">
        <f ca="1">IFERROR(VLOOKUP(AH146,'（様式１号）３整理番号表'!$J$5:$N$59,2,FALSE),0)</f>
        <v>0</v>
      </c>
      <c r="AJ146" s="77" t="str">
        <f t="shared" ca="1" si="325"/>
        <v/>
      </c>
      <c r="AK146" s="93">
        <f ca="1">IFERROR(VLOOKUP(AJ146,'（様式１号）３整理番号表'!$P$5:$R$29,2,FALSE),0)</f>
        <v>0</v>
      </c>
      <c r="AL146" s="921" t="str">
        <f t="shared" ca="1" si="326"/>
        <v/>
      </c>
      <c r="AM146" s="921" t="str">
        <f t="shared" ca="1" si="327"/>
        <v/>
      </c>
      <c r="AN146" s="921"/>
      <c r="AO146" s="77" t="str">
        <f t="shared" ca="1" si="328"/>
        <v/>
      </c>
      <c r="AP146" s="93">
        <f ca="1">IFERROR(VLOOKUP(AO146,'（様式１号）３整理番号表'!$P$5:$R$29,2,FALSE),0)</f>
        <v>0</v>
      </c>
      <c r="AQ146" s="924" t="str">
        <f t="shared" ca="1" si="329"/>
        <v/>
      </c>
      <c r="AR146" s="93">
        <f t="shared" ca="1" si="330"/>
        <v>0</v>
      </c>
      <c r="AS146" s="924" t="str">
        <f t="shared" ca="1" si="331"/>
        <v/>
      </c>
      <c r="AT146" s="40" t="str">
        <f t="shared" ca="1" si="332"/>
        <v/>
      </c>
      <c r="AU146" s="93" t="str">
        <f t="shared" ca="1" si="333"/>
        <v/>
      </c>
      <c r="AV146" s="923" t="str">
        <f t="shared" ca="1" si="334"/>
        <v/>
      </c>
      <c r="AW146" s="926" t="str">
        <f t="shared" ca="1" si="335"/>
        <v/>
      </c>
      <c r="AX146" s="925" t="str">
        <f t="shared" ca="1" si="336"/>
        <v/>
      </c>
      <c r="AY146" s="925" t="str">
        <f t="shared" ca="1" si="336"/>
        <v/>
      </c>
      <c r="AZ146" s="925" t="str">
        <f t="shared" ca="1" si="336"/>
        <v/>
      </c>
      <c r="BA146" s="925" t="str">
        <f t="shared" ca="1" si="336"/>
        <v/>
      </c>
      <c r="BB146" s="925" t="str">
        <f t="shared" ca="1" si="337"/>
        <v/>
      </c>
      <c r="BC146" s="925" t="str">
        <f t="shared" ca="1" si="338"/>
        <v/>
      </c>
      <c r="BD146" s="925" t="str">
        <f t="shared" ca="1" si="338"/>
        <v/>
      </c>
      <c r="BE146" s="925" t="str">
        <f t="shared" ca="1" si="338"/>
        <v/>
      </c>
      <c r="BF146" s="77" t="str">
        <f t="shared" ca="1" si="339"/>
        <v/>
      </c>
      <c r="BG146" s="924" t="str">
        <f t="shared" ca="1" si="340"/>
        <v/>
      </c>
      <c r="BH146" s="94">
        <f ca="1">IF(BF146&lt;&gt;"",INDEX('（様式１号）３整理番号表'!$AB$7:$AQ$12,MATCH(BF146,'（様式１号）３整理番号表'!$AA$7:$AA$12,0),MATCH(BG146,'（様式１号）３整理番号表'!$AB$6:$AQ$6,0)),0)</f>
        <v>0</v>
      </c>
      <c r="BI146" s="921" t="str">
        <f t="shared" ca="1" si="341"/>
        <v/>
      </c>
      <c r="BJ146" s="922" t="str">
        <f t="shared" ca="1" si="342"/>
        <v/>
      </c>
      <c r="BK146" s="926" t="str">
        <f t="shared" ca="1" si="343"/>
        <v/>
      </c>
      <c r="BL146" s="922" t="str">
        <f t="shared" ca="1" si="344"/>
        <v/>
      </c>
      <c r="BM146" s="79" t="str">
        <f t="shared" ca="1" si="345"/>
        <v/>
      </c>
      <c r="BN146" s="82" t="str">
        <f t="shared" ca="1" si="346"/>
        <v/>
      </c>
      <c r="BO146" s="83" t="str">
        <f t="shared" ca="1" si="347"/>
        <v/>
      </c>
      <c r="BP146" s="84" t="str">
        <f t="shared" ca="1" si="348"/>
        <v/>
      </c>
      <c r="BQ146" s="82" t="str">
        <f t="shared" ca="1" si="349"/>
        <v/>
      </c>
      <c r="BR146" s="97" t="str">
        <f t="shared" ca="1" si="350"/>
        <v/>
      </c>
      <c r="BS146" s="95" t="str">
        <f t="shared" ca="1" si="351"/>
        <v/>
      </c>
      <c r="BT146" s="184" t="str">
        <f t="shared" ca="1" si="352"/>
        <v/>
      </c>
      <c r="BU146" s="611" t="str">
        <f t="shared" ca="1" si="353"/>
        <v/>
      </c>
      <c r="BV146" s="77" t="str">
        <f t="shared" ca="1" si="354"/>
        <v/>
      </c>
      <c r="BW146" s="85" t="str">
        <f t="shared" ca="1" si="355"/>
        <v/>
      </c>
      <c r="BX146" s="86" t="str">
        <f t="shared" ca="1" si="356"/>
        <v/>
      </c>
      <c r="BY146" s="231">
        <f ca="1">IF('ポイント要件確認等（個別表）'!AD146=1,ROUNDDOWN('ポイント要件確認等（個別表）'!AV146,-3),IF('ポイント要件確認等（個別表）'!AD146=2,ROUNDDOWN('ポイント要件確認等（個別表）'!BH146,-3),IF('ポイント要件確認等（個別表）'!AD146=3,ROUNDDOWN('ポイント要件確認等（個別表）'!BT146,-3),0)))</f>
        <v>0</v>
      </c>
      <c r="BZ146" s="86" t="str">
        <f t="shared" ca="1" si="357"/>
        <v/>
      </c>
      <c r="CA146" s="232" t="str">
        <f t="shared" ca="1" si="358"/>
        <v/>
      </c>
      <c r="CB146" s="232">
        <f t="shared" ca="1" si="359"/>
        <v>0</v>
      </c>
      <c r="CC146" s="86" t="str">
        <f t="shared" ca="1" si="360"/>
        <v/>
      </c>
      <c r="CD146" s="86" t="str">
        <f t="shared" ca="1" si="361"/>
        <v/>
      </c>
      <c r="CE146" s="609"/>
      <c r="CF146" s="86" t="str">
        <f t="shared" ca="1" si="362"/>
        <v/>
      </c>
      <c r="CG146" s="185" t="str">
        <f t="shared" ca="1" si="363"/>
        <v/>
      </c>
      <c r="CH146" s="246" t="str">
        <f t="shared" ca="1" si="364"/>
        <v>含税額</v>
      </c>
      <c r="CI146" s="247" t="str">
        <f t="shared" ca="1" si="365"/>
        <v/>
      </c>
      <c r="CJ146" s="87" t="str">
        <f ca="1">IFERROR(IF(INDIRECT("'("&amp;'２個別表'!EO146&amp;")'!AR"&amp;84+EP146)&lt;&gt;1,"",1),"")</f>
        <v/>
      </c>
      <c r="CK146" s="244" t="str">
        <f t="shared" ca="1" si="366"/>
        <v/>
      </c>
      <c r="CL146" s="235" t="str">
        <f t="shared" ca="1" si="367"/>
        <v/>
      </c>
      <c r="CM146" s="239" t="str">
        <f t="shared" ca="1" si="368"/>
        <v/>
      </c>
      <c r="CN146" s="77" t="str">
        <f t="shared" ca="1" si="369"/>
        <v/>
      </c>
      <c r="CO146" s="93" t="str">
        <f ca="1">IFERROR(VLOOKUP(CN146,'（様式１号）３整理番号表'!$T$5:$V$15,2,FALSE),"")</f>
        <v/>
      </c>
      <c r="CP146" s="924" t="str">
        <f t="shared" ca="1" si="370"/>
        <v/>
      </c>
      <c r="CQ146" s="93" t="str">
        <f ca="1">IFERROR(VLOOKUP(CP146,'（様式１号）３整理番号表'!$T$19:$V$24,2,FALSE),"")</f>
        <v/>
      </c>
      <c r="CR146" s="924" t="str">
        <f ca="1">IFERROR(IF(INDIRECT("'("&amp;'２個別表'!EO146&amp;")'!AV"&amp;84+EP146)&lt;&gt;1,"",1),"")</f>
        <v/>
      </c>
      <c r="CS146" s="232">
        <f t="shared" ca="1" si="371"/>
        <v>0</v>
      </c>
      <c r="CT146" s="248">
        <f t="shared" ca="1" si="372"/>
        <v>0</v>
      </c>
      <c r="CU146" s="376" t="str">
        <f ca="1">IF(ER146="補強",IF(COUNTIFS($Z$11:Z146,Z146,$W$11:W146,1)=1,"１①",""),IF(COUNTIFS($Z$11:Z146,Z146,$W$11:W146,2)=1,"２①",""))</f>
        <v/>
      </c>
      <c r="CV146" s="57" t="str">
        <f t="shared" ca="1" si="373"/>
        <v/>
      </c>
      <c r="CW146" s="927" t="str">
        <f t="shared" ca="1" si="374"/>
        <v/>
      </c>
      <c r="CX146" s="256" t="str">
        <f t="shared" ca="1" si="375"/>
        <v/>
      </c>
      <c r="CY146" s="256" t="str">
        <f t="shared" ca="1" si="376"/>
        <v/>
      </c>
      <c r="CZ146" s="256" t="str">
        <f t="shared" ca="1" si="377"/>
        <v/>
      </c>
      <c r="DA146" s="256" t="str">
        <f t="shared" ca="1" si="378"/>
        <v/>
      </c>
      <c r="DB146" s="316" t="str">
        <f ca="1">IFERROR(VLOOKUP($CU146,'（様式１号）３整理番号表'!$Z$19:$AB$32,3,FALSE),"")</f>
        <v/>
      </c>
      <c r="DC146" s="259" t="str">
        <f t="shared" ca="1" si="379"/>
        <v>-</v>
      </c>
      <c r="DD146" s="618" t="str">
        <f t="shared" ca="1" si="380"/>
        <v/>
      </c>
      <c r="DE146" s="321" t="str">
        <f ca="1">IF(AND(AO146=18,AS146=1),IF(COUNTIFS($Y$11:Y146,Y146,$AS$11:AS146,1)=1,"２②",""),IF($CU146="１①",INDEX(INDIRECT("'("&amp;$EO146&amp;")'!AR116:BB116"),1,MATCH(INDIRECT("'("&amp;$EO146&amp;")'!C118"),INDIRECT("'("&amp;$EO146&amp;")'!AR119:BB119"),0)),""))</f>
        <v/>
      </c>
      <c r="DF146" s="324" t="str">
        <f t="shared" ca="1" si="381"/>
        <v/>
      </c>
      <c r="DG146" s="313" t="str">
        <f t="shared" ca="1" si="382"/>
        <v/>
      </c>
      <c r="DH146" s="313" t="str">
        <f t="shared" ca="1" si="383"/>
        <v/>
      </c>
      <c r="DI146" s="313" t="str">
        <f t="shared" ca="1" si="384"/>
        <v/>
      </c>
      <c r="DJ146" s="313" t="str">
        <f t="shared" ca="1" si="385"/>
        <v/>
      </c>
      <c r="DK146" s="328" t="str">
        <f t="shared" ca="1" si="386"/>
        <v/>
      </c>
      <c r="DL146" s="334" t="str">
        <f t="shared" ca="1" si="387"/>
        <v/>
      </c>
      <c r="DM146" s="915" t="str">
        <f t="shared" ca="1" si="388"/>
        <v/>
      </c>
      <c r="DN146" s="15"/>
      <c r="DO146" s="324"/>
      <c r="DP146" s="16"/>
      <c r="DQ146" s="16"/>
      <c r="DR146" s="16"/>
      <c r="DS146" s="16"/>
      <c r="DT146" s="318" t="str">
        <f>IFERROR(VLOOKUP($DN146,'（様式１号）３整理番号表'!$Z$19:$AB$32,3,FALSE),"")</f>
        <v/>
      </c>
      <c r="DU146" s="259" t="str">
        <f t="shared" si="389"/>
        <v/>
      </c>
      <c r="DV146" s="14"/>
      <c r="DW146" s="17" t="str">
        <f t="shared" ca="1" si="390"/>
        <v/>
      </c>
      <c r="DX146" s="88" t="str">
        <f t="shared" ca="1" si="407"/>
        <v/>
      </c>
      <c r="DZ146" s="339">
        <f t="shared" ca="1" si="307"/>
        <v>0</v>
      </c>
      <c r="EA146" s="339">
        <f t="shared" ca="1" si="307"/>
        <v>0</v>
      </c>
      <c r="EB146" s="339">
        <f t="shared" ca="1" si="307"/>
        <v>0</v>
      </c>
      <c r="EC146" s="339">
        <f t="shared" ca="1" si="307"/>
        <v>0</v>
      </c>
      <c r="ED146" s="339">
        <f t="shared" ca="1" si="307"/>
        <v>0</v>
      </c>
      <c r="EE146" s="339">
        <f t="shared" ca="1" si="307"/>
        <v>0</v>
      </c>
      <c r="EF146" s="339">
        <f t="shared" ca="1" si="307"/>
        <v>0</v>
      </c>
      <c r="EG146" s="339">
        <f t="shared" ca="1" si="307"/>
        <v>0</v>
      </c>
      <c r="EH146" s="339">
        <f t="shared" ca="1" si="307"/>
        <v>0</v>
      </c>
      <c r="EI146" s="339">
        <f t="shared" ca="1" si="307"/>
        <v>0</v>
      </c>
      <c r="EJ146" s="339">
        <f t="shared" ca="1" si="307"/>
        <v>0</v>
      </c>
      <c r="EK146" s="339">
        <f t="shared" ca="1" si="307"/>
        <v>0</v>
      </c>
      <c r="EL146" s="339">
        <f t="shared" ca="1" si="307"/>
        <v>0</v>
      </c>
      <c r="EM146" s="339">
        <f t="shared" ca="1" si="307"/>
        <v>0</v>
      </c>
      <c r="EO146" s="919" t="str">
        <f t="shared" ca="1" si="309"/>
        <v/>
      </c>
      <c r="EP146" s="919" t="str">
        <f t="shared" ca="1" si="391"/>
        <v/>
      </c>
      <c r="EQ146" s="919" t="str">
        <f t="shared" ca="1" si="392"/>
        <v/>
      </c>
      <c r="ER146" s="919" t="str">
        <f t="shared" ca="1" si="393"/>
        <v/>
      </c>
      <c r="ES146" s="919" t="str">
        <f ca="1">IFERROR(INDEX('郵便番号（石川県）'!$A$3:$F$2574,MATCH(INDIRECT("'("&amp;EO146&amp;")'!E7"),'郵便番号（石川県）'!$A$3:$A$2574,0),6),"")</f>
        <v/>
      </c>
      <c r="ET146" s="919" t="str">
        <f ca="1">IFERROR(INDEX('郵便番号（石川県）'!$A$3:$F$2574,MATCH(INDIRECT("'("&amp;$EO146&amp;")'!E7"),'郵便番号（石川県）'!$A$3:$A$2574,0),5),"")</f>
        <v/>
      </c>
      <c r="EU146" s="919" t="str">
        <f t="shared" ca="1" si="394"/>
        <v/>
      </c>
      <c r="EV146" s="919" t="str">
        <f t="shared" ca="1" si="395"/>
        <v/>
      </c>
      <c r="EW146" s="919" t="str">
        <f t="shared" ca="1" si="396"/>
        <v/>
      </c>
      <c r="EX146" s="919" t="str">
        <f t="shared" ca="1" si="397"/>
        <v/>
      </c>
      <c r="EY146" s="919" t="str">
        <f t="shared" ca="1" si="398"/>
        <v/>
      </c>
      <c r="EZ146" s="919" t="str">
        <f t="shared" ca="1" si="399"/>
        <v/>
      </c>
      <c r="FA146" s="919" t="str">
        <f t="shared" ca="1" si="400"/>
        <v/>
      </c>
      <c r="FB146" s="919" t="str">
        <f t="shared" ca="1" si="401"/>
        <v/>
      </c>
      <c r="FC146" s="919" t="str">
        <f t="shared" ca="1" si="402"/>
        <v/>
      </c>
      <c r="FD146" s="627" t="str">
        <f t="shared" ca="1" si="403"/>
        <v/>
      </c>
      <c r="FE146" s="630">
        <v>136</v>
      </c>
      <c r="FF146" s="299" t="str">
        <f t="shared" ca="1" si="404"/>
        <v/>
      </c>
      <c r="FG146" s="993" t="str">
        <f t="shared" ca="1" si="405"/>
        <v/>
      </c>
      <c r="FH146" s="919" t="str">
        <f t="shared" ca="1" si="406"/>
        <v/>
      </c>
      <c r="FI146" s="299">
        <f ca="1">COUNTIF($FH$11:FH146,"■")</f>
        <v>0</v>
      </c>
    </row>
    <row r="147" spans="1:165" ht="34.5" customHeight="1">
      <c r="A147" s="445">
        <f t="shared" ca="1" si="310"/>
        <v>0</v>
      </c>
      <c r="B147" s="446">
        <f>IF(R147&lt;&gt;"",IF(COUNTIF(R$11:R147,R147)=1,MAX(B$11:B146)+1,INDEX(B$11:B146,MATCH(R147,R$11:R146,0),1)),0)</f>
        <v>1</v>
      </c>
      <c r="C147" s="446">
        <f ca="1">IF(T147&lt;&gt;"",IF(COUNTIF(T$11:T147,T147)=1,MAX(C$11:C146)+1,INDEX(C$11:C146,MATCH(T147,T$11:T146,0),1)),0)</f>
        <v>0</v>
      </c>
      <c r="D147" s="446">
        <f ca="1">IF(U147&lt;&gt;"",IF(COUNTIF(U$11:U147,U147)=1,MAX(D$11:D146)+1,INDEX(D$11:D146,MATCH(U147,U$11:U146,0),1)),0)</f>
        <v>0</v>
      </c>
      <c r="E147" s="446">
        <f ca="1">IF(S147&lt;&gt;"",IF(COUNTIF(S$11:S147,S147)=1,MAX(E$11:E146)+1,INDEX(E$11:E146,MATCH(S147,S$11:S146,0),1)),0)</f>
        <v>0</v>
      </c>
      <c r="F147" s="446">
        <f ca="1">IF(Z147&lt;&gt;"",IF(COUNTIF(Z$11:Z147,Z147)=1,MAX(F$11:F146)+1,INDEX(F$11:F146,MATCH(Z147,Z$11:Z146,0),1)),0)</f>
        <v>0</v>
      </c>
      <c r="G147" s="447" cm="1">
        <f t="array" aca="1" ref="G147" ca="1">IF(Z147&lt;&gt;"",IF(COUNTIFS(Z$11:Z147,Z147,W$11:W147,W147)=1,MAX(G$11:G146)+1,INDEX(G$11:G146,MATCH(Z147&amp;W147,Z$11:Z146&amp;W$11:W147,0),1)),0)</f>
        <v>0</v>
      </c>
      <c r="H147" s="447">
        <f t="shared" ca="1" si="311"/>
        <v>0</v>
      </c>
      <c r="I147" s="447">
        <f ca="1">IF(T147="",0,IF(COUNTIF(T$11:T147,T147)=1,1,0))</f>
        <v>0</v>
      </c>
      <c r="J147" s="447">
        <f ca="1">IF(U147="",0,IF(COUNTIF(U$11:U147,U147)=1,1,0))</f>
        <v>0</v>
      </c>
      <c r="K147" s="447">
        <f ca="1">IF(S147="",0,IF(COUNTIF(S$11:S147,S147)=1,1,0))</f>
        <v>0</v>
      </c>
      <c r="L147" s="446">
        <f ca="1">IF(Z147="",0,IF(COUNTIF(Z$11:Z147,Z147)=1,1,0))</f>
        <v>0</v>
      </c>
      <c r="M147" s="767">
        <f ca="1">IF($W147=2,IF(COUNTIFS($W$11:$W147,2,$Z$11:$Z147,$Z147)=1,1,0),0)</f>
        <v>0</v>
      </c>
      <c r="N147" s="767">
        <f ca="1">IF($W147=1,IF(COUNTIFS($W$11:$W147,2,$Z$11:$Z147,$Z147)=1,1,0),0)</f>
        <v>0</v>
      </c>
      <c r="O147" s="446">
        <f ca="1">IF(H147=0,0,IF(COUNTIF(Z$11:Z147,Z147)=1,1,0))</f>
        <v>0</v>
      </c>
      <c r="P147" s="448" t="str">
        <f t="shared" ca="1" si="312"/>
        <v>石川県</v>
      </c>
      <c r="Q147" s="89">
        <f t="shared" ca="1" si="313"/>
        <v>137</v>
      </c>
      <c r="R147" s="170" t="s">
        <v>459</v>
      </c>
      <c r="S147" s="357" t="str">
        <f t="shared" ca="1" si="314"/>
        <v/>
      </c>
      <c r="T147" s="357" t="str">
        <f t="shared" ca="1" si="315"/>
        <v/>
      </c>
      <c r="U147" s="58" t="str">
        <f t="shared" ca="1" si="316"/>
        <v/>
      </c>
      <c r="V147" s="58" t="str">
        <f t="shared" ca="1" si="317"/>
        <v/>
      </c>
      <c r="W147" s="920" t="str">
        <f t="shared" ca="1" si="318"/>
        <v/>
      </c>
      <c r="X147" s="369">
        <f ca="1">IFERROR(VLOOKUP(W147,'（様式１号）３整理番号表'!$B$4:$H$5,2,FALSE),0)</f>
        <v>0</v>
      </c>
      <c r="Y147" s="768" t="str" cm="1">
        <f t="array" aca="1" ref="Y147" ca="1">IF(AND(D147=0,F147=0),"",IF(COUNTIF(D$11:D147,D147)=1,1,IF(COUNTIFS(D$11:D147,D147,F$11:F147,F147)=1,INDEX((D$11:D147,F$11:F147,Y$11:Y147),MATCH(_xlfn.MAXIFS(F$11:F146,D$11:D146,D147),$F$11:F147,0),1,3)+1,INDEX((D$11:D147,F$11:F147,Y$11:Y147),MATCH(D147&amp;F147,D$11:D147&amp;F$11:F147,0),1,3))))</f>
        <v/>
      </c>
      <c r="Z147" s="40" t="str">
        <f t="shared" ca="1" si="319"/>
        <v/>
      </c>
      <c r="AA147" s="924" t="str">
        <f t="shared" ca="1" si="320"/>
        <v/>
      </c>
      <c r="AB147" s="93">
        <f ca="1">IFERROR(VLOOKUP(AA147,'（様式１号）３整理番号表'!$B$10:$H$16,2,FALSE),0)</f>
        <v>0</v>
      </c>
      <c r="AC147" s="924" t="str">
        <f t="shared" ca="1" si="321"/>
        <v/>
      </c>
      <c r="AD147" s="924" t="str">
        <f t="shared" ca="1" si="322"/>
        <v/>
      </c>
      <c r="AE147" s="93">
        <f ca="1">IFERROR(VLOOKUP(AD147,'（様式１号）３整理番号表'!$B$21:$H$22,2,FALSE),0)</f>
        <v>0</v>
      </c>
      <c r="AF147" s="924" t="str">
        <f t="shared" ca="1" si="323"/>
        <v/>
      </c>
      <c r="AG147" s="93">
        <f ca="1">IFERROR(VLOOKUP(AF147,'（様式１号）３整理番号表'!$B$26:$H$31,2,FALSE),0)</f>
        <v>0</v>
      </c>
      <c r="AH147" s="924" t="str">
        <f t="shared" ca="1" si="324"/>
        <v/>
      </c>
      <c r="AI147" s="93">
        <f ca="1">IFERROR(VLOOKUP(AH147,'（様式１号）３整理番号表'!$J$5:$N$59,2,FALSE),0)</f>
        <v>0</v>
      </c>
      <c r="AJ147" s="77" t="str">
        <f t="shared" ca="1" si="325"/>
        <v/>
      </c>
      <c r="AK147" s="93">
        <f ca="1">IFERROR(VLOOKUP(AJ147,'（様式１号）３整理番号表'!$P$5:$R$29,2,FALSE),0)</f>
        <v>0</v>
      </c>
      <c r="AL147" s="921" t="str">
        <f t="shared" ca="1" si="326"/>
        <v/>
      </c>
      <c r="AM147" s="921" t="str">
        <f t="shared" ca="1" si="327"/>
        <v/>
      </c>
      <c r="AN147" s="921"/>
      <c r="AO147" s="77" t="str">
        <f t="shared" ca="1" si="328"/>
        <v/>
      </c>
      <c r="AP147" s="93">
        <f ca="1">IFERROR(VLOOKUP(AO147,'（様式１号）３整理番号表'!$P$5:$R$29,2,FALSE),0)</f>
        <v>0</v>
      </c>
      <c r="AQ147" s="924" t="str">
        <f t="shared" ca="1" si="329"/>
        <v/>
      </c>
      <c r="AR147" s="93">
        <f t="shared" ca="1" si="330"/>
        <v>0</v>
      </c>
      <c r="AS147" s="924" t="str">
        <f t="shared" ca="1" si="331"/>
        <v/>
      </c>
      <c r="AT147" s="40" t="str">
        <f t="shared" ca="1" si="332"/>
        <v/>
      </c>
      <c r="AU147" s="93" t="str">
        <f t="shared" ca="1" si="333"/>
        <v/>
      </c>
      <c r="AV147" s="923" t="str">
        <f t="shared" ca="1" si="334"/>
        <v/>
      </c>
      <c r="AW147" s="926" t="str">
        <f t="shared" ca="1" si="335"/>
        <v/>
      </c>
      <c r="AX147" s="925" t="str">
        <f t="shared" ca="1" si="336"/>
        <v/>
      </c>
      <c r="AY147" s="925" t="str">
        <f t="shared" ca="1" si="336"/>
        <v/>
      </c>
      <c r="AZ147" s="925" t="str">
        <f t="shared" ca="1" si="336"/>
        <v/>
      </c>
      <c r="BA147" s="925" t="str">
        <f t="shared" ca="1" si="336"/>
        <v/>
      </c>
      <c r="BB147" s="925" t="str">
        <f t="shared" ca="1" si="337"/>
        <v/>
      </c>
      <c r="BC147" s="925" t="str">
        <f t="shared" ca="1" si="338"/>
        <v/>
      </c>
      <c r="BD147" s="925" t="str">
        <f t="shared" ca="1" si="338"/>
        <v/>
      </c>
      <c r="BE147" s="925" t="str">
        <f t="shared" ca="1" si="338"/>
        <v/>
      </c>
      <c r="BF147" s="77" t="str">
        <f t="shared" ca="1" si="339"/>
        <v/>
      </c>
      <c r="BG147" s="924" t="str">
        <f t="shared" ca="1" si="340"/>
        <v/>
      </c>
      <c r="BH147" s="94">
        <f ca="1">IF(BF147&lt;&gt;"",INDEX('（様式１号）３整理番号表'!$AB$7:$AQ$12,MATCH(BF147,'（様式１号）３整理番号表'!$AA$7:$AA$12,0),MATCH(BG147,'（様式１号）３整理番号表'!$AB$6:$AQ$6,0)),0)</f>
        <v>0</v>
      </c>
      <c r="BI147" s="921" t="str">
        <f t="shared" ca="1" si="341"/>
        <v/>
      </c>
      <c r="BJ147" s="922" t="str">
        <f t="shared" ca="1" si="342"/>
        <v/>
      </c>
      <c r="BK147" s="926" t="str">
        <f t="shared" ca="1" si="343"/>
        <v/>
      </c>
      <c r="BL147" s="922" t="str">
        <f t="shared" ca="1" si="344"/>
        <v/>
      </c>
      <c r="BM147" s="79" t="str">
        <f t="shared" ca="1" si="345"/>
        <v/>
      </c>
      <c r="BN147" s="82" t="str">
        <f t="shared" ca="1" si="346"/>
        <v/>
      </c>
      <c r="BO147" s="83" t="str">
        <f t="shared" ca="1" si="347"/>
        <v/>
      </c>
      <c r="BP147" s="84" t="str">
        <f t="shared" ca="1" si="348"/>
        <v/>
      </c>
      <c r="BQ147" s="82" t="str">
        <f t="shared" ca="1" si="349"/>
        <v/>
      </c>
      <c r="BR147" s="97" t="str">
        <f t="shared" ca="1" si="350"/>
        <v/>
      </c>
      <c r="BS147" s="95" t="str">
        <f t="shared" ca="1" si="351"/>
        <v/>
      </c>
      <c r="BT147" s="184" t="str">
        <f t="shared" ca="1" si="352"/>
        <v/>
      </c>
      <c r="BU147" s="611" t="str">
        <f t="shared" ca="1" si="353"/>
        <v/>
      </c>
      <c r="BV147" s="77" t="str">
        <f t="shared" ca="1" si="354"/>
        <v/>
      </c>
      <c r="BW147" s="85" t="str">
        <f t="shared" ca="1" si="355"/>
        <v/>
      </c>
      <c r="BX147" s="86" t="str">
        <f t="shared" ca="1" si="356"/>
        <v/>
      </c>
      <c r="BY147" s="231">
        <f ca="1">IF('ポイント要件確認等（個別表）'!AD147=1,ROUNDDOWN('ポイント要件確認等（個別表）'!AV147,-3),IF('ポイント要件確認等（個別表）'!AD147=2,ROUNDDOWN('ポイント要件確認等（個別表）'!BH147,-3),IF('ポイント要件確認等（個別表）'!AD147=3,ROUNDDOWN('ポイント要件確認等（個別表）'!BT147,-3),0)))</f>
        <v>0</v>
      </c>
      <c r="BZ147" s="86" t="str">
        <f t="shared" ca="1" si="357"/>
        <v/>
      </c>
      <c r="CA147" s="232" t="str">
        <f t="shared" ca="1" si="358"/>
        <v/>
      </c>
      <c r="CB147" s="232">
        <f t="shared" ca="1" si="359"/>
        <v>0</v>
      </c>
      <c r="CC147" s="86" t="str">
        <f t="shared" ca="1" si="360"/>
        <v/>
      </c>
      <c r="CD147" s="86" t="str">
        <f t="shared" ca="1" si="361"/>
        <v/>
      </c>
      <c r="CE147" s="609"/>
      <c r="CF147" s="86" t="str">
        <f t="shared" ca="1" si="362"/>
        <v/>
      </c>
      <c r="CG147" s="185" t="str">
        <f t="shared" ca="1" si="363"/>
        <v/>
      </c>
      <c r="CH147" s="246" t="str">
        <f t="shared" ca="1" si="364"/>
        <v>含税額</v>
      </c>
      <c r="CI147" s="247" t="str">
        <f t="shared" ca="1" si="365"/>
        <v/>
      </c>
      <c r="CJ147" s="87" t="str">
        <f ca="1">IFERROR(IF(INDIRECT("'("&amp;'２個別表'!EO147&amp;")'!AR"&amp;84+EP147)&lt;&gt;1,"",1),"")</f>
        <v/>
      </c>
      <c r="CK147" s="244" t="str">
        <f t="shared" ca="1" si="366"/>
        <v/>
      </c>
      <c r="CL147" s="235" t="str">
        <f t="shared" ca="1" si="367"/>
        <v/>
      </c>
      <c r="CM147" s="239" t="str">
        <f t="shared" ca="1" si="368"/>
        <v/>
      </c>
      <c r="CN147" s="77" t="str">
        <f t="shared" ca="1" si="369"/>
        <v/>
      </c>
      <c r="CO147" s="93" t="str">
        <f ca="1">IFERROR(VLOOKUP(CN147,'（様式１号）３整理番号表'!$T$5:$V$15,2,FALSE),"")</f>
        <v/>
      </c>
      <c r="CP147" s="924" t="str">
        <f t="shared" ca="1" si="370"/>
        <v/>
      </c>
      <c r="CQ147" s="93" t="str">
        <f ca="1">IFERROR(VLOOKUP(CP147,'（様式１号）３整理番号表'!$T$19:$V$24,2,FALSE),"")</f>
        <v/>
      </c>
      <c r="CR147" s="924" t="str">
        <f ca="1">IFERROR(IF(INDIRECT("'("&amp;'２個別表'!EO147&amp;")'!AV"&amp;84+EP147)&lt;&gt;1,"",1),"")</f>
        <v/>
      </c>
      <c r="CS147" s="232">
        <f t="shared" ca="1" si="371"/>
        <v>0</v>
      </c>
      <c r="CT147" s="248">
        <f t="shared" ca="1" si="372"/>
        <v>0</v>
      </c>
      <c r="CU147" s="376" t="str">
        <f ca="1">IF(ER147="補強",IF(COUNTIFS($Z$11:Z147,Z147,$W$11:W147,1)=1,"１①",""),IF(COUNTIFS($Z$11:Z147,Z147,$W$11:W147,2)=1,"２①",""))</f>
        <v/>
      </c>
      <c r="CV147" s="57" t="str">
        <f t="shared" ca="1" si="373"/>
        <v/>
      </c>
      <c r="CW147" s="927" t="str">
        <f t="shared" ca="1" si="374"/>
        <v/>
      </c>
      <c r="CX147" s="256" t="str">
        <f t="shared" ca="1" si="375"/>
        <v/>
      </c>
      <c r="CY147" s="256" t="str">
        <f t="shared" ca="1" si="376"/>
        <v/>
      </c>
      <c r="CZ147" s="256" t="str">
        <f t="shared" ca="1" si="377"/>
        <v/>
      </c>
      <c r="DA147" s="256" t="str">
        <f t="shared" ca="1" si="378"/>
        <v/>
      </c>
      <c r="DB147" s="316" t="str">
        <f ca="1">IFERROR(VLOOKUP($CU147,'（様式１号）３整理番号表'!$Z$19:$AB$32,3,FALSE),"")</f>
        <v/>
      </c>
      <c r="DC147" s="259" t="str">
        <f t="shared" ca="1" si="379"/>
        <v>-</v>
      </c>
      <c r="DD147" s="618" t="str">
        <f t="shared" ca="1" si="380"/>
        <v/>
      </c>
      <c r="DE147" s="321" t="str">
        <f ca="1">IF(AND(AO147=18,AS147=1),IF(COUNTIFS($Y$11:Y147,Y147,$AS$11:AS147,1)=1,"２②",""),IF($CU147="１①",INDEX(INDIRECT("'("&amp;$EO147&amp;")'!AR116:BB116"),1,MATCH(INDIRECT("'("&amp;$EO147&amp;")'!C118"),INDIRECT("'("&amp;$EO147&amp;")'!AR119:BB119"),0)),""))</f>
        <v/>
      </c>
      <c r="DF147" s="324" t="str">
        <f t="shared" ca="1" si="381"/>
        <v/>
      </c>
      <c r="DG147" s="313" t="str">
        <f t="shared" ca="1" si="382"/>
        <v/>
      </c>
      <c r="DH147" s="313" t="str">
        <f t="shared" ca="1" si="383"/>
        <v/>
      </c>
      <c r="DI147" s="313" t="str">
        <f t="shared" ca="1" si="384"/>
        <v/>
      </c>
      <c r="DJ147" s="313" t="str">
        <f t="shared" ca="1" si="385"/>
        <v/>
      </c>
      <c r="DK147" s="328" t="str">
        <f t="shared" ca="1" si="386"/>
        <v/>
      </c>
      <c r="DL147" s="334" t="str">
        <f t="shared" ca="1" si="387"/>
        <v/>
      </c>
      <c r="DM147" s="915" t="str">
        <f t="shared" ca="1" si="388"/>
        <v/>
      </c>
      <c r="DN147" s="15"/>
      <c r="DO147" s="324"/>
      <c r="DP147" s="16"/>
      <c r="DQ147" s="16"/>
      <c r="DR147" s="16"/>
      <c r="DS147" s="16"/>
      <c r="DT147" s="318" t="str">
        <f>IFERROR(VLOOKUP($DN147,'（様式１号）３整理番号表'!$Z$19:$AB$32,3,FALSE),"")</f>
        <v/>
      </c>
      <c r="DU147" s="259" t="str">
        <f t="shared" si="389"/>
        <v/>
      </c>
      <c r="DV147" s="14"/>
      <c r="DW147" s="17" t="str">
        <f t="shared" ca="1" si="390"/>
        <v/>
      </c>
      <c r="DX147" s="88" t="str">
        <f t="shared" ca="1" si="407"/>
        <v/>
      </c>
      <c r="DZ147" s="339">
        <f t="shared" ca="1" si="307"/>
        <v>0</v>
      </c>
      <c r="EA147" s="339">
        <f t="shared" ca="1" si="307"/>
        <v>0</v>
      </c>
      <c r="EB147" s="339">
        <f t="shared" ca="1" si="307"/>
        <v>0</v>
      </c>
      <c r="EC147" s="339">
        <f t="shared" ca="1" si="307"/>
        <v>0</v>
      </c>
      <c r="ED147" s="339">
        <f t="shared" ca="1" si="307"/>
        <v>0</v>
      </c>
      <c r="EE147" s="339">
        <f t="shared" ca="1" si="307"/>
        <v>0</v>
      </c>
      <c r="EF147" s="339">
        <f t="shared" ca="1" si="307"/>
        <v>0</v>
      </c>
      <c r="EG147" s="339">
        <f t="shared" ca="1" si="307"/>
        <v>0</v>
      </c>
      <c r="EH147" s="339">
        <f t="shared" ca="1" si="307"/>
        <v>0</v>
      </c>
      <c r="EI147" s="339">
        <f t="shared" ca="1" si="307"/>
        <v>0</v>
      </c>
      <c r="EJ147" s="339">
        <f t="shared" ca="1" si="307"/>
        <v>0</v>
      </c>
      <c r="EK147" s="339">
        <f t="shared" ca="1" si="307"/>
        <v>0</v>
      </c>
      <c r="EL147" s="339">
        <f t="shared" ca="1" si="307"/>
        <v>0</v>
      </c>
      <c r="EM147" s="339">
        <f t="shared" ca="1" si="307"/>
        <v>0</v>
      </c>
      <c r="EO147" s="919" t="str">
        <f t="shared" ca="1" si="309"/>
        <v/>
      </c>
      <c r="EP147" s="919" t="str">
        <f t="shared" ca="1" si="391"/>
        <v/>
      </c>
      <c r="EQ147" s="919" t="str">
        <f t="shared" ca="1" si="392"/>
        <v/>
      </c>
      <c r="ER147" s="919" t="str">
        <f t="shared" ca="1" si="393"/>
        <v/>
      </c>
      <c r="ES147" s="919" t="str">
        <f ca="1">IFERROR(INDEX('郵便番号（石川県）'!$A$3:$F$2574,MATCH(INDIRECT("'("&amp;EO147&amp;")'!E7"),'郵便番号（石川県）'!$A$3:$A$2574,0),6),"")</f>
        <v/>
      </c>
      <c r="ET147" s="919" t="str">
        <f ca="1">IFERROR(INDEX('郵便番号（石川県）'!$A$3:$F$2574,MATCH(INDIRECT("'("&amp;$EO147&amp;")'!E7"),'郵便番号（石川県）'!$A$3:$A$2574,0),5),"")</f>
        <v/>
      </c>
      <c r="EU147" s="919" t="str">
        <f t="shared" ca="1" si="394"/>
        <v/>
      </c>
      <c r="EV147" s="919" t="str">
        <f t="shared" ca="1" si="395"/>
        <v/>
      </c>
      <c r="EW147" s="919" t="str">
        <f t="shared" ca="1" si="396"/>
        <v/>
      </c>
      <c r="EX147" s="919" t="str">
        <f t="shared" ca="1" si="397"/>
        <v/>
      </c>
      <c r="EY147" s="919" t="str">
        <f t="shared" ca="1" si="398"/>
        <v/>
      </c>
      <c r="EZ147" s="919" t="str">
        <f t="shared" ca="1" si="399"/>
        <v/>
      </c>
      <c r="FA147" s="919" t="str">
        <f t="shared" ca="1" si="400"/>
        <v/>
      </c>
      <c r="FB147" s="919" t="str">
        <f t="shared" ca="1" si="401"/>
        <v/>
      </c>
      <c r="FC147" s="919" t="str">
        <f t="shared" ca="1" si="402"/>
        <v/>
      </c>
      <c r="FD147" s="627" t="str">
        <f t="shared" ca="1" si="403"/>
        <v/>
      </c>
      <c r="FE147" s="630">
        <v>137</v>
      </c>
      <c r="FF147" s="299" t="str">
        <f t="shared" ca="1" si="404"/>
        <v/>
      </c>
      <c r="FG147" s="993" t="str">
        <f t="shared" ca="1" si="405"/>
        <v/>
      </c>
      <c r="FH147" s="919" t="str">
        <f t="shared" ca="1" si="406"/>
        <v/>
      </c>
      <c r="FI147" s="299">
        <f ca="1">COUNTIF($FH$11:FH147,"■")</f>
        <v>0</v>
      </c>
    </row>
    <row r="148" spans="1:165" ht="34.5" customHeight="1">
      <c r="A148" s="445">
        <f t="shared" ca="1" si="310"/>
        <v>0</v>
      </c>
      <c r="B148" s="446">
        <f>IF(R148&lt;&gt;"",IF(COUNTIF(R$11:R148,R148)=1,MAX(B$11:B147)+1,INDEX(B$11:B147,MATCH(R148,R$11:R147,0),1)),0)</f>
        <v>1</v>
      </c>
      <c r="C148" s="446">
        <f ca="1">IF(T148&lt;&gt;"",IF(COUNTIF(T$11:T148,T148)=1,MAX(C$11:C147)+1,INDEX(C$11:C147,MATCH(T148,T$11:T147,0),1)),0)</f>
        <v>0</v>
      </c>
      <c r="D148" s="446">
        <f ca="1">IF(U148&lt;&gt;"",IF(COUNTIF(U$11:U148,U148)=1,MAX(D$11:D147)+1,INDEX(D$11:D147,MATCH(U148,U$11:U147,0),1)),0)</f>
        <v>0</v>
      </c>
      <c r="E148" s="446">
        <f ca="1">IF(S148&lt;&gt;"",IF(COUNTIF(S$11:S148,S148)=1,MAX(E$11:E147)+1,INDEX(E$11:E147,MATCH(S148,S$11:S147,0),1)),0)</f>
        <v>0</v>
      </c>
      <c r="F148" s="446">
        <f ca="1">IF(Z148&lt;&gt;"",IF(COUNTIF(Z$11:Z148,Z148)=1,MAX(F$11:F147)+1,INDEX(F$11:F147,MATCH(Z148,Z$11:Z147,0),1)),0)</f>
        <v>0</v>
      </c>
      <c r="G148" s="447" cm="1">
        <f t="array" aca="1" ref="G148" ca="1">IF(Z148&lt;&gt;"",IF(COUNTIFS(Z$11:Z148,Z148,W$11:W148,W148)=1,MAX(G$11:G147)+1,INDEX(G$11:G147,MATCH(Z148&amp;W148,Z$11:Z147&amp;W$11:W148,0),1)),0)</f>
        <v>0</v>
      </c>
      <c r="H148" s="447">
        <f t="shared" ca="1" si="311"/>
        <v>0</v>
      </c>
      <c r="I148" s="447">
        <f ca="1">IF(T148="",0,IF(COUNTIF(T$11:T148,T148)=1,1,0))</f>
        <v>0</v>
      </c>
      <c r="J148" s="447">
        <f ca="1">IF(U148="",0,IF(COUNTIF(U$11:U148,U148)=1,1,0))</f>
        <v>0</v>
      </c>
      <c r="K148" s="447">
        <f ca="1">IF(S148="",0,IF(COUNTIF(S$11:S148,S148)=1,1,0))</f>
        <v>0</v>
      </c>
      <c r="L148" s="446">
        <f ca="1">IF(Z148="",0,IF(COUNTIF(Z$11:Z148,Z148)=1,1,0))</f>
        <v>0</v>
      </c>
      <c r="M148" s="767">
        <f ca="1">IF($W148=2,IF(COUNTIFS($W$11:$W148,2,$Z$11:$Z148,$Z148)=1,1,0),0)</f>
        <v>0</v>
      </c>
      <c r="N148" s="767">
        <f ca="1">IF($W148=1,IF(COUNTIFS($W$11:$W148,2,$Z$11:$Z148,$Z148)=1,1,0),0)</f>
        <v>0</v>
      </c>
      <c r="O148" s="446">
        <f ca="1">IF(H148=0,0,IF(COUNTIF(Z$11:Z148,Z148)=1,1,0))</f>
        <v>0</v>
      </c>
      <c r="P148" s="448" t="str">
        <f t="shared" ca="1" si="312"/>
        <v>石川県</v>
      </c>
      <c r="Q148" s="89">
        <f t="shared" ca="1" si="313"/>
        <v>138</v>
      </c>
      <c r="R148" s="170" t="s">
        <v>459</v>
      </c>
      <c r="S148" s="357" t="str">
        <f t="shared" ca="1" si="314"/>
        <v/>
      </c>
      <c r="T148" s="357" t="str">
        <f t="shared" ca="1" si="315"/>
        <v/>
      </c>
      <c r="U148" s="58" t="str">
        <f t="shared" ca="1" si="316"/>
        <v/>
      </c>
      <c r="V148" s="58" t="str">
        <f t="shared" ca="1" si="317"/>
        <v/>
      </c>
      <c r="W148" s="920" t="str">
        <f t="shared" ca="1" si="318"/>
        <v/>
      </c>
      <c r="X148" s="369">
        <f ca="1">IFERROR(VLOOKUP(W148,'（様式１号）３整理番号表'!$B$4:$H$5,2,FALSE),0)</f>
        <v>0</v>
      </c>
      <c r="Y148" s="768" t="str" cm="1">
        <f t="array" aca="1" ref="Y148" ca="1">IF(AND(D148=0,F148=0),"",IF(COUNTIF(D$11:D148,D148)=1,1,IF(COUNTIFS(D$11:D148,D148,F$11:F148,F148)=1,INDEX((D$11:D148,F$11:F148,Y$11:Y148),MATCH(_xlfn.MAXIFS(F$11:F147,D$11:D147,D148),$F$11:F148,0),1,3)+1,INDEX((D$11:D148,F$11:F148,Y$11:Y148),MATCH(D148&amp;F148,D$11:D148&amp;F$11:F148,0),1,3))))</f>
        <v/>
      </c>
      <c r="Z148" s="40" t="str">
        <f t="shared" ca="1" si="319"/>
        <v/>
      </c>
      <c r="AA148" s="924" t="str">
        <f t="shared" ca="1" si="320"/>
        <v/>
      </c>
      <c r="AB148" s="93">
        <f ca="1">IFERROR(VLOOKUP(AA148,'（様式１号）３整理番号表'!$B$10:$H$16,2,FALSE),0)</f>
        <v>0</v>
      </c>
      <c r="AC148" s="924" t="str">
        <f t="shared" ca="1" si="321"/>
        <v/>
      </c>
      <c r="AD148" s="924" t="str">
        <f t="shared" ca="1" si="322"/>
        <v/>
      </c>
      <c r="AE148" s="93">
        <f ca="1">IFERROR(VLOOKUP(AD148,'（様式１号）３整理番号表'!$B$21:$H$22,2,FALSE),0)</f>
        <v>0</v>
      </c>
      <c r="AF148" s="924" t="str">
        <f t="shared" ca="1" si="323"/>
        <v/>
      </c>
      <c r="AG148" s="93">
        <f ca="1">IFERROR(VLOOKUP(AF148,'（様式１号）３整理番号表'!$B$26:$H$31,2,FALSE),0)</f>
        <v>0</v>
      </c>
      <c r="AH148" s="924" t="str">
        <f t="shared" ca="1" si="324"/>
        <v/>
      </c>
      <c r="AI148" s="93">
        <f ca="1">IFERROR(VLOOKUP(AH148,'（様式１号）３整理番号表'!$J$5:$N$59,2,FALSE),0)</f>
        <v>0</v>
      </c>
      <c r="AJ148" s="77" t="str">
        <f t="shared" ca="1" si="325"/>
        <v/>
      </c>
      <c r="AK148" s="93">
        <f ca="1">IFERROR(VLOOKUP(AJ148,'（様式１号）３整理番号表'!$P$5:$R$29,2,FALSE),0)</f>
        <v>0</v>
      </c>
      <c r="AL148" s="921" t="str">
        <f t="shared" ca="1" si="326"/>
        <v/>
      </c>
      <c r="AM148" s="921" t="str">
        <f t="shared" ca="1" si="327"/>
        <v/>
      </c>
      <c r="AN148" s="921"/>
      <c r="AO148" s="77" t="str">
        <f t="shared" ca="1" si="328"/>
        <v/>
      </c>
      <c r="AP148" s="93">
        <f ca="1">IFERROR(VLOOKUP(AO148,'（様式１号）３整理番号表'!$P$5:$R$29,2,FALSE),0)</f>
        <v>0</v>
      </c>
      <c r="AQ148" s="924" t="str">
        <f t="shared" ca="1" si="329"/>
        <v/>
      </c>
      <c r="AR148" s="93">
        <f t="shared" ca="1" si="330"/>
        <v>0</v>
      </c>
      <c r="AS148" s="924" t="str">
        <f t="shared" ca="1" si="331"/>
        <v/>
      </c>
      <c r="AT148" s="40" t="str">
        <f t="shared" ca="1" si="332"/>
        <v/>
      </c>
      <c r="AU148" s="93" t="str">
        <f t="shared" ca="1" si="333"/>
        <v/>
      </c>
      <c r="AV148" s="923" t="str">
        <f t="shared" ca="1" si="334"/>
        <v/>
      </c>
      <c r="AW148" s="926" t="str">
        <f t="shared" ca="1" si="335"/>
        <v/>
      </c>
      <c r="AX148" s="925" t="str">
        <f t="shared" ca="1" si="336"/>
        <v/>
      </c>
      <c r="AY148" s="925" t="str">
        <f t="shared" ca="1" si="336"/>
        <v/>
      </c>
      <c r="AZ148" s="925" t="str">
        <f t="shared" ca="1" si="336"/>
        <v/>
      </c>
      <c r="BA148" s="925" t="str">
        <f t="shared" ca="1" si="336"/>
        <v/>
      </c>
      <c r="BB148" s="925" t="str">
        <f t="shared" ca="1" si="337"/>
        <v/>
      </c>
      <c r="BC148" s="925" t="str">
        <f t="shared" ca="1" si="338"/>
        <v/>
      </c>
      <c r="BD148" s="925" t="str">
        <f t="shared" ca="1" si="338"/>
        <v/>
      </c>
      <c r="BE148" s="925" t="str">
        <f t="shared" ca="1" si="338"/>
        <v/>
      </c>
      <c r="BF148" s="77" t="str">
        <f t="shared" ca="1" si="339"/>
        <v/>
      </c>
      <c r="BG148" s="924" t="str">
        <f t="shared" ca="1" si="340"/>
        <v/>
      </c>
      <c r="BH148" s="94">
        <f ca="1">IF(BF148&lt;&gt;"",INDEX('（様式１号）３整理番号表'!$AB$7:$AQ$12,MATCH(BF148,'（様式１号）３整理番号表'!$AA$7:$AA$12,0),MATCH(BG148,'（様式１号）３整理番号表'!$AB$6:$AQ$6,0)),0)</f>
        <v>0</v>
      </c>
      <c r="BI148" s="921" t="str">
        <f t="shared" ca="1" si="341"/>
        <v/>
      </c>
      <c r="BJ148" s="922" t="str">
        <f t="shared" ca="1" si="342"/>
        <v/>
      </c>
      <c r="BK148" s="926" t="str">
        <f t="shared" ca="1" si="343"/>
        <v/>
      </c>
      <c r="BL148" s="922" t="str">
        <f t="shared" ca="1" si="344"/>
        <v/>
      </c>
      <c r="BM148" s="79" t="str">
        <f t="shared" ca="1" si="345"/>
        <v/>
      </c>
      <c r="BN148" s="82" t="str">
        <f t="shared" ca="1" si="346"/>
        <v/>
      </c>
      <c r="BO148" s="83" t="str">
        <f t="shared" ca="1" si="347"/>
        <v/>
      </c>
      <c r="BP148" s="84" t="str">
        <f t="shared" ca="1" si="348"/>
        <v/>
      </c>
      <c r="BQ148" s="82" t="str">
        <f t="shared" ca="1" si="349"/>
        <v/>
      </c>
      <c r="BR148" s="97" t="str">
        <f t="shared" ca="1" si="350"/>
        <v/>
      </c>
      <c r="BS148" s="95" t="str">
        <f t="shared" ca="1" si="351"/>
        <v/>
      </c>
      <c r="BT148" s="184" t="str">
        <f t="shared" ca="1" si="352"/>
        <v/>
      </c>
      <c r="BU148" s="611" t="str">
        <f t="shared" ca="1" si="353"/>
        <v/>
      </c>
      <c r="BV148" s="77" t="str">
        <f t="shared" ca="1" si="354"/>
        <v/>
      </c>
      <c r="BW148" s="85" t="str">
        <f t="shared" ca="1" si="355"/>
        <v/>
      </c>
      <c r="BX148" s="86" t="str">
        <f t="shared" ca="1" si="356"/>
        <v/>
      </c>
      <c r="BY148" s="231">
        <f ca="1">IF('ポイント要件確認等（個別表）'!AD148=1,ROUNDDOWN('ポイント要件確認等（個別表）'!AV148,-3),IF('ポイント要件確認等（個別表）'!AD148=2,ROUNDDOWN('ポイント要件確認等（個別表）'!BH148,-3),IF('ポイント要件確認等（個別表）'!AD148=3,ROUNDDOWN('ポイント要件確認等（個別表）'!BT148,-3),0)))</f>
        <v>0</v>
      </c>
      <c r="BZ148" s="86" t="str">
        <f t="shared" ca="1" si="357"/>
        <v/>
      </c>
      <c r="CA148" s="232" t="str">
        <f t="shared" ca="1" si="358"/>
        <v/>
      </c>
      <c r="CB148" s="232">
        <f t="shared" ca="1" si="359"/>
        <v>0</v>
      </c>
      <c r="CC148" s="86" t="str">
        <f t="shared" ca="1" si="360"/>
        <v/>
      </c>
      <c r="CD148" s="86" t="str">
        <f t="shared" ca="1" si="361"/>
        <v/>
      </c>
      <c r="CE148" s="609"/>
      <c r="CF148" s="86" t="str">
        <f t="shared" ca="1" si="362"/>
        <v/>
      </c>
      <c r="CG148" s="185" t="str">
        <f t="shared" ca="1" si="363"/>
        <v/>
      </c>
      <c r="CH148" s="246" t="str">
        <f t="shared" ca="1" si="364"/>
        <v>含税額</v>
      </c>
      <c r="CI148" s="247" t="str">
        <f t="shared" ca="1" si="365"/>
        <v/>
      </c>
      <c r="CJ148" s="87" t="str">
        <f ca="1">IFERROR(IF(INDIRECT("'("&amp;'２個別表'!EO148&amp;")'!AR"&amp;84+EP148)&lt;&gt;1,"",1),"")</f>
        <v/>
      </c>
      <c r="CK148" s="244" t="str">
        <f t="shared" ca="1" si="366"/>
        <v/>
      </c>
      <c r="CL148" s="235" t="str">
        <f t="shared" ca="1" si="367"/>
        <v/>
      </c>
      <c r="CM148" s="239" t="str">
        <f t="shared" ca="1" si="368"/>
        <v/>
      </c>
      <c r="CN148" s="77" t="str">
        <f t="shared" ca="1" si="369"/>
        <v/>
      </c>
      <c r="CO148" s="93" t="str">
        <f ca="1">IFERROR(VLOOKUP(CN148,'（様式１号）３整理番号表'!$T$5:$V$15,2,FALSE),"")</f>
        <v/>
      </c>
      <c r="CP148" s="924" t="str">
        <f t="shared" ca="1" si="370"/>
        <v/>
      </c>
      <c r="CQ148" s="93" t="str">
        <f ca="1">IFERROR(VLOOKUP(CP148,'（様式１号）３整理番号表'!$T$19:$V$24,2,FALSE),"")</f>
        <v/>
      </c>
      <c r="CR148" s="924" t="str">
        <f ca="1">IFERROR(IF(INDIRECT("'("&amp;'２個別表'!EO148&amp;")'!AV"&amp;84+EP148)&lt;&gt;1,"",1),"")</f>
        <v/>
      </c>
      <c r="CS148" s="232">
        <f t="shared" ca="1" si="371"/>
        <v>0</v>
      </c>
      <c r="CT148" s="248">
        <f t="shared" ca="1" si="372"/>
        <v>0</v>
      </c>
      <c r="CU148" s="376" t="str">
        <f ca="1">IF(ER148="補強",IF(COUNTIFS($Z$11:Z148,Z148,$W$11:W148,1)=1,"１①",""),IF(COUNTIFS($Z$11:Z148,Z148,$W$11:W148,2)=1,"２①",""))</f>
        <v/>
      </c>
      <c r="CV148" s="57" t="str">
        <f t="shared" ca="1" si="373"/>
        <v/>
      </c>
      <c r="CW148" s="927" t="str">
        <f t="shared" ca="1" si="374"/>
        <v/>
      </c>
      <c r="CX148" s="256" t="str">
        <f t="shared" ca="1" si="375"/>
        <v/>
      </c>
      <c r="CY148" s="256" t="str">
        <f t="shared" ca="1" si="376"/>
        <v/>
      </c>
      <c r="CZ148" s="256" t="str">
        <f t="shared" ca="1" si="377"/>
        <v/>
      </c>
      <c r="DA148" s="256" t="str">
        <f t="shared" ca="1" si="378"/>
        <v/>
      </c>
      <c r="DB148" s="316" t="str">
        <f ca="1">IFERROR(VLOOKUP($CU148,'（様式１号）３整理番号表'!$Z$19:$AB$32,3,FALSE),"")</f>
        <v/>
      </c>
      <c r="DC148" s="259" t="str">
        <f t="shared" ca="1" si="379"/>
        <v>-</v>
      </c>
      <c r="DD148" s="618" t="str">
        <f t="shared" ca="1" si="380"/>
        <v/>
      </c>
      <c r="DE148" s="321" t="str">
        <f ca="1">IF(AND(AO148=18,AS148=1),IF(COUNTIFS($Y$11:Y148,Y148,$AS$11:AS148,1)=1,"２②",""),IF($CU148="１①",INDEX(INDIRECT("'("&amp;$EO148&amp;")'!AR116:BB116"),1,MATCH(INDIRECT("'("&amp;$EO148&amp;")'!C118"),INDIRECT("'("&amp;$EO148&amp;")'!AR119:BB119"),0)),""))</f>
        <v/>
      </c>
      <c r="DF148" s="324" t="str">
        <f t="shared" ca="1" si="381"/>
        <v/>
      </c>
      <c r="DG148" s="313" t="str">
        <f t="shared" ca="1" si="382"/>
        <v/>
      </c>
      <c r="DH148" s="313" t="str">
        <f t="shared" ca="1" si="383"/>
        <v/>
      </c>
      <c r="DI148" s="313" t="str">
        <f t="shared" ca="1" si="384"/>
        <v/>
      </c>
      <c r="DJ148" s="313" t="str">
        <f t="shared" ca="1" si="385"/>
        <v/>
      </c>
      <c r="DK148" s="328" t="str">
        <f t="shared" ca="1" si="386"/>
        <v/>
      </c>
      <c r="DL148" s="334" t="str">
        <f t="shared" ca="1" si="387"/>
        <v/>
      </c>
      <c r="DM148" s="915" t="str">
        <f t="shared" ca="1" si="388"/>
        <v/>
      </c>
      <c r="DN148" s="15"/>
      <c r="DO148" s="324"/>
      <c r="DP148" s="16"/>
      <c r="DQ148" s="16"/>
      <c r="DR148" s="16"/>
      <c r="DS148" s="16"/>
      <c r="DT148" s="318" t="str">
        <f>IFERROR(VLOOKUP($DN148,'（様式１号）３整理番号表'!$Z$19:$AB$32,3,FALSE),"")</f>
        <v/>
      </c>
      <c r="DU148" s="259" t="str">
        <f t="shared" si="389"/>
        <v/>
      </c>
      <c r="DV148" s="14"/>
      <c r="DW148" s="17" t="str">
        <f t="shared" ca="1" si="390"/>
        <v/>
      </c>
      <c r="DX148" s="88" t="str">
        <f t="shared" ca="1" si="407"/>
        <v/>
      </c>
      <c r="DZ148" s="339">
        <f t="shared" ca="1" si="307"/>
        <v>0</v>
      </c>
      <c r="EA148" s="339">
        <f t="shared" ca="1" si="307"/>
        <v>0</v>
      </c>
      <c r="EB148" s="339">
        <f t="shared" ca="1" si="307"/>
        <v>0</v>
      </c>
      <c r="EC148" s="339">
        <f t="shared" ca="1" si="307"/>
        <v>0</v>
      </c>
      <c r="ED148" s="339">
        <f t="shared" ca="1" si="307"/>
        <v>0</v>
      </c>
      <c r="EE148" s="339">
        <f t="shared" ca="1" si="307"/>
        <v>0</v>
      </c>
      <c r="EF148" s="339">
        <f t="shared" ca="1" si="307"/>
        <v>0</v>
      </c>
      <c r="EG148" s="339">
        <f t="shared" ca="1" si="307"/>
        <v>0</v>
      </c>
      <c r="EH148" s="339">
        <f t="shared" ca="1" si="307"/>
        <v>0</v>
      </c>
      <c r="EI148" s="339">
        <f t="shared" ca="1" si="307"/>
        <v>0</v>
      </c>
      <c r="EJ148" s="339">
        <f t="shared" ca="1" si="307"/>
        <v>0</v>
      </c>
      <c r="EK148" s="339">
        <f t="shared" ca="1" si="307"/>
        <v>0</v>
      </c>
      <c r="EL148" s="339">
        <f t="shared" ca="1" si="307"/>
        <v>0</v>
      </c>
      <c r="EM148" s="339">
        <f t="shared" ca="1" si="307"/>
        <v>0</v>
      </c>
      <c r="EO148" s="919" t="str">
        <f t="shared" ca="1" si="309"/>
        <v/>
      </c>
      <c r="EP148" s="919" t="str">
        <f t="shared" ca="1" si="391"/>
        <v/>
      </c>
      <c r="EQ148" s="919" t="str">
        <f t="shared" ca="1" si="392"/>
        <v/>
      </c>
      <c r="ER148" s="919" t="str">
        <f t="shared" ca="1" si="393"/>
        <v/>
      </c>
      <c r="ES148" s="919" t="str">
        <f ca="1">IFERROR(INDEX('郵便番号（石川県）'!$A$3:$F$2574,MATCH(INDIRECT("'("&amp;EO148&amp;")'!E7"),'郵便番号（石川県）'!$A$3:$A$2574,0),6),"")</f>
        <v/>
      </c>
      <c r="ET148" s="919" t="str">
        <f ca="1">IFERROR(INDEX('郵便番号（石川県）'!$A$3:$F$2574,MATCH(INDIRECT("'("&amp;$EO148&amp;")'!E7"),'郵便番号（石川県）'!$A$3:$A$2574,0),5),"")</f>
        <v/>
      </c>
      <c r="EU148" s="919" t="str">
        <f t="shared" ca="1" si="394"/>
        <v/>
      </c>
      <c r="EV148" s="919" t="str">
        <f t="shared" ca="1" si="395"/>
        <v/>
      </c>
      <c r="EW148" s="919" t="str">
        <f t="shared" ca="1" si="396"/>
        <v/>
      </c>
      <c r="EX148" s="919" t="str">
        <f t="shared" ca="1" si="397"/>
        <v/>
      </c>
      <c r="EY148" s="919" t="str">
        <f t="shared" ca="1" si="398"/>
        <v/>
      </c>
      <c r="EZ148" s="919" t="str">
        <f t="shared" ca="1" si="399"/>
        <v/>
      </c>
      <c r="FA148" s="919" t="str">
        <f t="shared" ca="1" si="400"/>
        <v/>
      </c>
      <c r="FB148" s="919" t="str">
        <f t="shared" ca="1" si="401"/>
        <v/>
      </c>
      <c r="FC148" s="919" t="str">
        <f t="shared" ca="1" si="402"/>
        <v/>
      </c>
      <c r="FD148" s="627" t="str">
        <f t="shared" ca="1" si="403"/>
        <v/>
      </c>
      <c r="FE148" s="630">
        <v>138</v>
      </c>
      <c r="FF148" s="299" t="str">
        <f t="shared" ca="1" si="404"/>
        <v/>
      </c>
      <c r="FG148" s="993" t="str">
        <f t="shared" ca="1" si="405"/>
        <v/>
      </c>
      <c r="FH148" s="919" t="str">
        <f t="shared" ca="1" si="406"/>
        <v/>
      </c>
      <c r="FI148" s="299">
        <f ca="1">COUNTIF($FH$11:FH148,"■")</f>
        <v>0</v>
      </c>
    </row>
    <row r="149" spans="1:165" ht="34.5" customHeight="1">
      <c r="A149" s="445">
        <f t="shared" ca="1" si="310"/>
        <v>0</v>
      </c>
      <c r="B149" s="446">
        <f>IF(R149&lt;&gt;"",IF(COUNTIF(R$11:R149,R149)=1,MAX(B$11:B148)+1,INDEX(B$11:B148,MATCH(R149,R$11:R148,0),1)),0)</f>
        <v>1</v>
      </c>
      <c r="C149" s="446">
        <f ca="1">IF(T149&lt;&gt;"",IF(COUNTIF(T$11:T149,T149)=1,MAX(C$11:C148)+1,INDEX(C$11:C148,MATCH(T149,T$11:T148,0),1)),0)</f>
        <v>0</v>
      </c>
      <c r="D149" s="446">
        <f ca="1">IF(U149&lt;&gt;"",IF(COUNTIF(U$11:U149,U149)=1,MAX(D$11:D148)+1,INDEX(D$11:D148,MATCH(U149,U$11:U148,0),1)),0)</f>
        <v>0</v>
      </c>
      <c r="E149" s="446">
        <f ca="1">IF(S149&lt;&gt;"",IF(COUNTIF(S$11:S149,S149)=1,MAX(E$11:E148)+1,INDEX(E$11:E148,MATCH(S149,S$11:S148,0),1)),0)</f>
        <v>0</v>
      </c>
      <c r="F149" s="446">
        <f ca="1">IF(Z149&lt;&gt;"",IF(COUNTIF(Z$11:Z149,Z149)=1,MAX(F$11:F148)+1,INDEX(F$11:F148,MATCH(Z149,Z$11:Z148,0),1)),0)</f>
        <v>0</v>
      </c>
      <c r="G149" s="447" cm="1">
        <f t="array" aca="1" ref="G149" ca="1">IF(Z149&lt;&gt;"",IF(COUNTIFS(Z$11:Z149,Z149,W$11:W149,W149)=1,MAX(G$11:G148)+1,INDEX(G$11:G148,MATCH(Z149&amp;W149,Z$11:Z148&amp;W$11:W149,0),1)),0)</f>
        <v>0</v>
      </c>
      <c r="H149" s="447">
        <f t="shared" ca="1" si="311"/>
        <v>0</v>
      </c>
      <c r="I149" s="447">
        <f ca="1">IF(T149="",0,IF(COUNTIF(T$11:T149,T149)=1,1,0))</f>
        <v>0</v>
      </c>
      <c r="J149" s="447">
        <f ca="1">IF(U149="",0,IF(COUNTIF(U$11:U149,U149)=1,1,0))</f>
        <v>0</v>
      </c>
      <c r="K149" s="447">
        <f ca="1">IF(S149="",0,IF(COUNTIF(S$11:S149,S149)=1,1,0))</f>
        <v>0</v>
      </c>
      <c r="L149" s="446">
        <f ca="1">IF(Z149="",0,IF(COUNTIF(Z$11:Z149,Z149)=1,1,0))</f>
        <v>0</v>
      </c>
      <c r="M149" s="767">
        <f ca="1">IF($W149=2,IF(COUNTIFS($W$11:$W149,2,$Z$11:$Z149,$Z149)=1,1,0),0)</f>
        <v>0</v>
      </c>
      <c r="N149" s="767">
        <f ca="1">IF($W149=1,IF(COUNTIFS($W$11:$W149,2,$Z$11:$Z149,$Z149)=1,1,0),0)</f>
        <v>0</v>
      </c>
      <c r="O149" s="446">
        <f ca="1">IF(H149=0,0,IF(COUNTIF(Z$11:Z149,Z149)=1,1,0))</f>
        <v>0</v>
      </c>
      <c r="P149" s="448" t="str">
        <f t="shared" ca="1" si="312"/>
        <v>石川県</v>
      </c>
      <c r="Q149" s="89">
        <f t="shared" ca="1" si="313"/>
        <v>139</v>
      </c>
      <c r="R149" s="170" t="s">
        <v>459</v>
      </c>
      <c r="S149" s="357" t="str">
        <f t="shared" ca="1" si="314"/>
        <v/>
      </c>
      <c r="T149" s="357" t="str">
        <f t="shared" ca="1" si="315"/>
        <v/>
      </c>
      <c r="U149" s="58" t="str">
        <f t="shared" ca="1" si="316"/>
        <v/>
      </c>
      <c r="V149" s="58" t="str">
        <f t="shared" ca="1" si="317"/>
        <v/>
      </c>
      <c r="W149" s="920" t="str">
        <f t="shared" ca="1" si="318"/>
        <v/>
      </c>
      <c r="X149" s="369">
        <f ca="1">IFERROR(VLOOKUP(W149,'（様式１号）３整理番号表'!$B$4:$H$5,2,FALSE),0)</f>
        <v>0</v>
      </c>
      <c r="Y149" s="768" t="str" cm="1">
        <f t="array" aca="1" ref="Y149" ca="1">IF(AND(D149=0,F149=0),"",IF(COUNTIF(D$11:D149,D149)=1,1,IF(COUNTIFS(D$11:D149,D149,F$11:F149,F149)=1,INDEX((D$11:D149,F$11:F149,Y$11:Y149),MATCH(_xlfn.MAXIFS(F$11:F148,D$11:D148,D149),$F$11:F149,0),1,3)+1,INDEX((D$11:D149,F$11:F149,Y$11:Y149),MATCH(D149&amp;F149,D$11:D149&amp;F$11:F149,0),1,3))))</f>
        <v/>
      </c>
      <c r="Z149" s="40" t="str">
        <f t="shared" ca="1" si="319"/>
        <v/>
      </c>
      <c r="AA149" s="924" t="str">
        <f t="shared" ca="1" si="320"/>
        <v/>
      </c>
      <c r="AB149" s="93">
        <f ca="1">IFERROR(VLOOKUP(AA149,'（様式１号）３整理番号表'!$B$10:$H$16,2,FALSE),0)</f>
        <v>0</v>
      </c>
      <c r="AC149" s="924" t="str">
        <f t="shared" ca="1" si="321"/>
        <v/>
      </c>
      <c r="AD149" s="924" t="str">
        <f t="shared" ca="1" si="322"/>
        <v/>
      </c>
      <c r="AE149" s="93">
        <f ca="1">IFERROR(VLOOKUP(AD149,'（様式１号）３整理番号表'!$B$21:$H$22,2,FALSE),0)</f>
        <v>0</v>
      </c>
      <c r="AF149" s="924" t="str">
        <f t="shared" ca="1" si="323"/>
        <v/>
      </c>
      <c r="AG149" s="93">
        <f ca="1">IFERROR(VLOOKUP(AF149,'（様式１号）３整理番号表'!$B$26:$H$31,2,FALSE),0)</f>
        <v>0</v>
      </c>
      <c r="AH149" s="924" t="str">
        <f t="shared" ca="1" si="324"/>
        <v/>
      </c>
      <c r="AI149" s="93">
        <f ca="1">IFERROR(VLOOKUP(AH149,'（様式１号）３整理番号表'!$J$5:$N$59,2,FALSE),0)</f>
        <v>0</v>
      </c>
      <c r="AJ149" s="77" t="str">
        <f t="shared" ca="1" si="325"/>
        <v/>
      </c>
      <c r="AK149" s="93">
        <f ca="1">IFERROR(VLOOKUP(AJ149,'（様式１号）３整理番号表'!$P$5:$R$29,2,FALSE),0)</f>
        <v>0</v>
      </c>
      <c r="AL149" s="921" t="str">
        <f t="shared" ca="1" si="326"/>
        <v/>
      </c>
      <c r="AM149" s="921" t="str">
        <f t="shared" ca="1" si="327"/>
        <v/>
      </c>
      <c r="AN149" s="921"/>
      <c r="AO149" s="77" t="str">
        <f t="shared" ca="1" si="328"/>
        <v/>
      </c>
      <c r="AP149" s="93">
        <f ca="1">IFERROR(VLOOKUP(AO149,'（様式１号）３整理番号表'!$P$5:$R$29,2,FALSE),0)</f>
        <v>0</v>
      </c>
      <c r="AQ149" s="924" t="str">
        <f t="shared" ca="1" si="329"/>
        <v/>
      </c>
      <c r="AR149" s="93">
        <f t="shared" ca="1" si="330"/>
        <v>0</v>
      </c>
      <c r="AS149" s="924" t="str">
        <f t="shared" ca="1" si="331"/>
        <v/>
      </c>
      <c r="AT149" s="40" t="str">
        <f t="shared" ca="1" si="332"/>
        <v/>
      </c>
      <c r="AU149" s="93" t="str">
        <f t="shared" ca="1" si="333"/>
        <v/>
      </c>
      <c r="AV149" s="923" t="str">
        <f t="shared" ca="1" si="334"/>
        <v/>
      </c>
      <c r="AW149" s="926" t="str">
        <f t="shared" ca="1" si="335"/>
        <v/>
      </c>
      <c r="AX149" s="925" t="str">
        <f t="shared" ca="1" si="336"/>
        <v/>
      </c>
      <c r="AY149" s="925" t="str">
        <f t="shared" ca="1" si="336"/>
        <v/>
      </c>
      <c r="AZ149" s="925" t="str">
        <f t="shared" ca="1" si="336"/>
        <v/>
      </c>
      <c r="BA149" s="925" t="str">
        <f t="shared" ca="1" si="336"/>
        <v/>
      </c>
      <c r="BB149" s="925" t="str">
        <f t="shared" ca="1" si="337"/>
        <v/>
      </c>
      <c r="BC149" s="925" t="str">
        <f t="shared" ca="1" si="338"/>
        <v/>
      </c>
      <c r="BD149" s="925" t="str">
        <f t="shared" ca="1" si="338"/>
        <v/>
      </c>
      <c r="BE149" s="925" t="str">
        <f t="shared" ca="1" si="338"/>
        <v/>
      </c>
      <c r="BF149" s="77" t="str">
        <f t="shared" ca="1" si="339"/>
        <v/>
      </c>
      <c r="BG149" s="924" t="str">
        <f t="shared" ca="1" si="340"/>
        <v/>
      </c>
      <c r="BH149" s="94">
        <f ca="1">IF(BF149&lt;&gt;"",INDEX('（様式１号）３整理番号表'!$AB$7:$AQ$12,MATCH(BF149,'（様式１号）３整理番号表'!$AA$7:$AA$12,0),MATCH(BG149,'（様式１号）３整理番号表'!$AB$6:$AQ$6,0)),0)</f>
        <v>0</v>
      </c>
      <c r="BI149" s="921" t="str">
        <f t="shared" ca="1" si="341"/>
        <v/>
      </c>
      <c r="BJ149" s="922" t="str">
        <f t="shared" ca="1" si="342"/>
        <v/>
      </c>
      <c r="BK149" s="926" t="str">
        <f t="shared" ca="1" si="343"/>
        <v/>
      </c>
      <c r="BL149" s="922" t="str">
        <f t="shared" ca="1" si="344"/>
        <v/>
      </c>
      <c r="BM149" s="79" t="str">
        <f t="shared" ca="1" si="345"/>
        <v/>
      </c>
      <c r="BN149" s="82" t="str">
        <f t="shared" ca="1" si="346"/>
        <v/>
      </c>
      <c r="BO149" s="83" t="str">
        <f t="shared" ca="1" si="347"/>
        <v/>
      </c>
      <c r="BP149" s="84" t="str">
        <f t="shared" ca="1" si="348"/>
        <v/>
      </c>
      <c r="BQ149" s="82" t="str">
        <f t="shared" ca="1" si="349"/>
        <v/>
      </c>
      <c r="BR149" s="97" t="str">
        <f t="shared" ca="1" si="350"/>
        <v/>
      </c>
      <c r="BS149" s="95" t="str">
        <f t="shared" ca="1" si="351"/>
        <v/>
      </c>
      <c r="BT149" s="184" t="str">
        <f t="shared" ca="1" si="352"/>
        <v/>
      </c>
      <c r="BU149" s="611" t="str">
        <f t="shared" ca="1" si="353"/>
        <v/>
      </c>
      <c r="BV149" s="77" t="str">
        <f t="shared" ca="1" si="354"/>
        <v/>
      </c>
      <c r="BW149" s="85" t="str">
        <f t="shared" ca="1" si="355"/>
        <v/>
      </c>
      <c r="BX149" s="86" t="str">
        <f t="shared" ca="1" si="356"/>
        <v/>
      </c>
      <c r="BY149" s="231">
        <f ca="1">IF('ポイント要件確認等（個別表）'!AD149=1,ROUNDDOWN('ポイント要件確認等（個別表）'!AV149,-3),IF('ポイント要件確認等（個別表）'!AD149=2,ROUNDDOWN('ポイント要件確認等（個別表）'!BH149,-3),IF('ポイント要件確認等（個別表）'!AD149=3,ROUNDDOWN('ポイント要件確認等（個別表）'!BT149,-3),0)))</f>
        <v>0</v>
      </c>
      <c r="BZ149" s="86" t="str">
        <f t="shared" ca="1" si="357"/>
        <v/>
      </c>
      <c r="CA149" s="232" t="str">
        <f t="shared" ca="1" si="358"/>
        <v/>
      </c>
      <c r="CB149" s="232">
        <f t="shared" ca="1" si="359"/>
        <v>0</v>
      </c>
      <c r="CC149" s="86" t="str">
        <f t="shared" ca="1" si="360"/>
        <v/>
      </c>
      <c r="CD149" s="86" t="str">
        <f t="shared" ca="1" si="361"/>
        <v/>
      </c>
      <c r="CE149" s="609"/>
      <c r="CF149" s="86" t="str">
        <f t="shared" ca="1" si="362"/>
        <v/>
      </c>
      <c r="CG149" s="185" t="str">
        <f t="shared" ca="1" si="363"/>
        <v/>
      </c>
      <c r="CH149" s="246" t="str">
        <f t="shared" ca="1" si="364"/>
        <v>含税額</v>
      </c>
      <c r="CI149" s="247" t="str">
        <f t="shared" ca="1" si="365"/>
        <v/>
      </c>
      <c r="CJ149" s="87" t="str">
        <f ca="1">IFERROR(IF(INDIRECT("'("&amp;'２個別表'!EO149&amp;")'!AR"&amp;84+EP149)&lt;&gt;1,"",1),"")</f>
        <v/>
      </c>
      <c r="CK149" s="244" t="str">
        <f t="shared" ca="1" si="366"/>
        <v/>
      </c>
      <c r="CL149" s="235" t="str">
        <f t="shared" ca="1" si="367"/>
        <v/>
      </c>
      <c r="CM149" s="239" t="str">
        <f t="shared" ca="1" si="368"/>
        <v/>
      </c>
      <c r="CN149" s="77" t="str">
        <f t="shared" ca="1" si="369"/>
        <v/>
      </c>
      <c r="CO149" s="93" t="str">
        <f ca="1">IFERROR(VLOOKUP(CN149,'（様式１号）３整理番号表'!$T$5:$V$15,2,FALSE),"")</f>
        <v/>
      </c>
      <c r="CP149" s="924" t="str">
        <f t="shared" ca="1" si="370"/>
        <v/>
      </c>
      <c r="CQ149" s="93" t="str">
        <f ca="1">IFERROR(VLOOKUP(CP149,'（様式１号）３整理番号表'!$T$19:$V$24,2,FALSE),"")</f>
        <v/>
      </c>
      <c r="CR149" s="924" t="str">
        <f ca="1">IFERROR(IF(INDIRECT("'("&amp;'２個別表'!EO149&amp;")'!AV"&amp;84+EP149)&lt;&gt;1,"",1),"")</f>
        <v/>
      </c>
      <c r="CS149" s="232">
        <f t="shared" ca="1" si="371"/>
        <v>0</v>
      </c>
      <c r="CT149" s="248">
        <f t="shared" ca="1" si="372"/>
        <v>0</v>
      </c>
      <c r="CU149" s="376" t="str">
        <f ca="1">IF(ER149="補強",IF(COUNTIFS($Z$11:Z149,Z149,$W$11:W149,1)=1,"１①",""),IF(COUNTIFS($Z$11:Z149,Z149,$W$11:W149,2)=1,"２①",""))</f>
        <v/>
      </c>
      <c r="CV149" s="57" t="str">
        <f t="shared" ca="1" si="373"/>
        <v/>
      </c>
      <c r="CW149" s="927" t="str">
        <f t="shared" ca="1" si="374"/>
        <v/>
      </c>
      <c r="CX149" s="256" t="str">
        <f t="shared" ca="1" si="375"/>
        <v/>
      </c>
      <c r="CY149" s="256" t="str">
        <f t="shared" ca="1" si="376"/>
        <v/>
      </c>
      <c r="CZ149" s="256" t="str">
        <f t="shared" ca="1" si="377"/>
        <v/>
      </c>
      <c r="DA149" s="256" t="str">
        <f t="shared" ca="1" si="378"/>
        <v/>
      </c>
      <c r="DB149" s="316" t="str">
        <f ca="1">IFERROR(VLOOKUP($CU149,'（様式１号）３整理番号表'!$Z$19:$AB$32,3,FALSE),"")</f>
        <v/>
      </c>
      <c r="DC149" s="259" t="str">
        <f t="shared" ca="1" si="379"/>
        <v>-</v>
      </c>
      <c r="DD149" s="618" t="str">
        <f t="shared" ca="1" si="380"/>
        <v/>
      </c>
      <c r="DE149" s="321" t="str">
        <f ca="1">IF(AND(AO149=18,AS149=1),IF(COUNTIFS($Y$11:Y149,Y149,$AS$11:AS149,1)=1,"２②",""),IF($CU149="１①",INDEX(INDIRECT("'("&amp;$EO149&amp;")'!AR116:BB116"),1,MATCH(INDIRECT("'("&amp;$EO149&amp;")'!C118"),INDIRECT("'("&amp;$EO149&amp;")'!AR119:BB119"),0)),""))</f>
        <v/>
      </c>
      <c r="DF149" s="324" t="str">
        <f t="shared" ca="1" si="381"/>
        <v/>
      </c>
      <c r="DG149" s="313" t="str">
        <f t="shared" ca="1" si="382"/>
        <v/>
      </c>
      <c r="DH149" s="313" t="str">
        <f t="shared" ca="1" si="383"/>
        <v/>
      </c>
      <c r="DI149" s="313" t="str">
        <f t="shared" ca="1" si="384"/>
        <v/>
      </c>
      <c r="DJ149" s="313" t="str">
        <f t="shared" ca="1" si="385"/>
        <v/>
      </c>
      <c r="DK149" s="328" t="str">
        <f t="shared" ca="1" si="386"/>
        <v/>
      </c>
      <c r="DL149" s="334" t="str">
        <f t="shared" ca="1" si="387"/>
        <v/>
      </c>
      <c r="DM149" s="915" t="str">
        <f t="shared" ca="1" si="388"/>
        <v/>
      </c>
      <c r="DN149" s="15"/>
      <c r="DO149" s="324"/>
      <c r="DP149" s="16"/>
      <c r="DQ149" s="16"/>
      <c r="DR149" s="16"/>
      <c r="DS149" s="16"/>
      <c r="DT149" s="318" t="str">
        <f>IFERROR(VLOOKUP($DN149,'（様式１号）３整理番号表'!$Z$19:$AB$32,3,FALSE),"")</f>
        <v/>
      </c>
      <c r="DU149" s="259" t="str">
        <f t="shared" si="389"/>
        <v/>
      </c>
      <c r="DV149" s="14"/>
      <c r="DW149" s="17" t="str">
        <f t="shared" ca="1" si="390"/>
        <v/>
      </c>
      <c r="DX149" s="88" t="str">
        <f t="shared" ca="1" si="407"/>
        <v/>
      </c>
      <c r="DZ149" s="339">
        <f t="shared" ca="1" si="307"/>
        <v>0</v>
      </c>
      <c r="EA149" s="339">
        <f t="shared" ca="1" si="307"/>
        <v>0</v>
      </c>
      <c r="EB149" s="339">
        <f t="shared" ca="1" si="307"/>
        <v>0</v>
      </c>
      <c r="EC149" s="339">
        <f t="shared" ca="1" si="307"/>
        <v>0</v>
      </c>
      <c r="ED149" s="339">
        <f t="shared" ca="1" si="307"/>
        <v>0</v>
      </c>
      <c r="EE149" s="339">
        <f t="shared" ca="1" si="307"/>
        <v>0</v>
      </c>
      <c r="EF149" s="339">
        <f t="shared" ca="1" si="307"/>
        <v>0</v>
      </c>
      <c r="EG149" s="339">
        <f t="shared" ca="1" si="307"/>
        <v>0</v>
      </c>
      <c r="EH149" s="339">
        <f t="shared" ca="1" si="307"/>
        <v>0</v>
      </c>
      <c r="EI149" s="339">
        <f t="shared" ca="1" si="307"/>
        <v>0</v>
      </c>
      <c r="EJ149" s="339">
        <f t="shared" ca="1" si="307"/>
        <v>0</v>
      </c>
      <c r="EK149" s="339">
        <f t="shared" ca="1" si="307"/>
        <v>0</v>
      </c>
      <c r="EL149" s="339">
        <f t="shared" ca="1" si="307"/>
        <v>0</v>
      </c>
      <c r="EM149" s="339">
        <f t="shared" ca="1" si="307"/>
        <v>0</v>
      </c>
      <c r="EO149" s="919" t="str">
        <f t="shared" ca="1" si="309"/>
        <v/>
      </c>
      <c r="EP149" s="919" t="str">
        <f t="shared" ca="1" si="391"/>
        <v/>
      </c>
      <c r="EQ149" s="919" t="str">
        <f t="shared" ca="1" si="392"/>
        <v/>
      </c>
      <c r="ER149" s="919" t="str">
        <f t="shared" ca="1" si="393"/>
        <v/>
      </c>
      <c r="ES149" s="919" t="str">
        <f ca="1">IFERROR(INDEX('郵便番号（石川県）'!$A$3:$F$2574,MATCH(INDIRECT("'("&amp;EO149&amp;")'!E7"),'郵便番号（石川県）'!$A$3:$A$2574,0),6),"")</f>
        <v/>
      </c>
      <c r="ET149" s="919" t="str">
        <f ca="1">IFERROR(INDEX('郵便番号（石川県）'!$A$3:$F$2574,MATCH(INDIRECT("'("&amp;$EO149&amp;")'!E7"),'郵便番号（石川県）'!$A$3:$A$2574,0),5),"")</f>
        <v/>
      </c>
      <c r="EU149" s="919" t="str">
        <f t="shared" ca="1" si="394"/>
        <v/>
      </c>
      <c r="EV149" s="919" t="str">
        <f t="shared" ca="1" si="395"/>
        <v/>
      </c>
      <c r="EW149" s="919" t="str">
        <f t="shared" ca="1" si="396"/>
        <v/>
      </c>
      <c r="EX149" s="919" t="str">
        <f t="shared" ca="1" si="397"/>
        <v/>
      </c>
      <c r="EY149" s="919" t="str">
        <f t="shared" ca="1" si="398"/>
        <v/>
      </c>
      <c r="EZ149" s="919" t="str">
        <f t="shared" ca="1" si="399"/>
        <v/>
      </c>
      <c r="FA149" s="919" t="str">
        <f t="shared" ca="1" si="400"/>
        <v/>
      </c>
      <c r="FB149" s="919" t="str">
        <f t="shared" ca="1" si="401"/>
        <v/>
      </c>
      <c r="FC149" s="919" t="str">
        <f t="shared" ca="1" si="402"/>
        <v/>
      </c>
      <c r="FD149" s="627" t="str">
        <f t="shared" ca="1" si="403"/>
        <v/>
      </c>
      <c r="FE149" s="630">
        <v>139</v>
      </c>
      <c r="FF149" s="299" t="str">
        <f t="shared" ca="1" si="404"/>
        <v/>
      </c>
      <c r="FG149" s="993" t="str">
        <f t="shared" ca="1" si="405"/>
        <v/>
      </c>
      <c r="FH149" s="919" t="str">
        <f t="shared" ca="1" si="406"/>
        <v/>
      </c>
      <c r="FI149" s="299">
        <f ca="1">COUNTIF($FH$11:FH149,"■")</f>
        <v>0</v>
      </c>
    </row>
    <row r="150" spans="1:165" ht="34.5" customHeight="1">
      <c r="A150" s="445">
        <f t="shared" ca="1" si="310"/>
        <v>0</v>
      </c>
      <c r="B150" s="446">
        <f>IF(R150&lt;&gt;"",IF(COUNTIF(R$11:R150,R150)=1,MAX(B$11:B149)+1,INDEX(B$11:B149,MATCH(R150,R$11:R149,0),1)),0)</f>
        <v>1</v>
      </c>
      <c r="C150" s="446">
        <f ca="1">IF(T150&lt;&gt;"",IF(COUNTIF(T$11:T150,T150)=1,MAX(C$11:C149)+1,INDEX(C$11:C149,MATCH(T150,T$11:T149,0),1)),0)</f>
        <v>0</v>
      </c>
      <c r="D150" s="446">
        <f ca="1">IF(U150&lt;&gt;"",IF(COUNTIF(U$11:U150,U150)=1,MAX(D$11:D149)+1,INDEX(D$11:D149,MATCH(U150,U$11:U149,0),1)),0)</f>
        <v>0</v>
      </c>
      <c r="E150" s="446">
        <f ca="1">IF(S150&lt;&gt;"",IF(COUNTIF(S$11:S150,S150)=1,MAX(E$11:E149)+1,INDEX(E$11:E149,MATCH(S150,S$11:S149,0),1)),0)</f>
        <v>0</v>
      </c>
      <c r="F150" s="446">
        <f ca="1">IF(Z150&lt;&gt;"",IF(COUNTIF(Z$11:Z150,Z150)=1,MAX(F$11:F149)+1,INDEX(F$11:F149,MATCH(Z150,Z$11:Z149,0),1)),0)</f>
        <v>0</v>
      </c>
      <c r="G150" s="447" cm="1">
        <f t="array" aca="1" ref="G150" ca="1">IF(Z150&lt;&gt;"",IF(COUNTIFS(Z$11:Z150,Z150,W$11:W150,W150)=1,MAX(G$11:G149)+1,INDEX(G$11:G149,MATCH(Z150&amp;W150,Z$11:Z149&amp;W$11:W150,0),1)),0)</f>
        <v>0</v>
      </c>
      <c r="H150" s="447">
        <f t="shared" ca="1" si="311"/>
        <v>0</v>
      </c>
      <c r="I150" s="447">
        <f ca="1">IF(T150="",0,IF(COUNTIF(T$11:T150,T150)=1,1,0))</f>
        <v>0</v>
      </c>
      <c r="J150" s="447">
        <f ca="1">IF(U150="",0,IF(COUNTIF(U$11:U150,U150)=1,1,0))</f>
        <v>0</v>
      </c>
      <c r="K150" s="447">
        <f ca="1">IF(S150="",0,IF(COUNTIF(S$11:S150,S150)=1,1,0))</f>
        <v>0</v>
      </c>
      <c r="L150" s="446">
        <f ca="1">IF(Z150="",0,IF(COUNTIF(Z$11:Z150,Z150)=1,1,0))</f>
        <v>0</v>
      </c>
      <c r="M150" s="767">
        <f ca="1">IF($W150=2,IF(COUNTIFS($W$11:$W150,2,$Z$11:$Z150,$Z150)=1,1,0),0)</f>
        <v>0</v>
      </c>
      <c r="N150" s="767">
        <f ca="1">IF($W150=1,IF(COUNTIFS($W$11:$W150,2,$Z$11:$Z150,$Z150)=1,1,0),0)</f>
        <v>0</v>
      </c>
      <c r="O150" s="446">
        <f ca="1">IF(H150=0,0,IF(COUNTIF(Z$11:Z150,Z150)=1,1,0))</f>
        <v>0</v>
      </c>
      <c r="P150" s="448" t="str">
        <f t="shared" ca="1" si="312"/>
        <v>石川県</v>
      </c>
      <c r="Q150" s="89">
        <f t="shared" ca="1" si="313"/>
        <v>140</v>
      </c>
      <c r="R150" s="170" t="s">
        <v>459</v>
      </c>
      <c r="S150" s="357" t="str">
        <f t="shared" ca="1" si="314"/>
        <v/>
      </c>
      <c r="T150" s="357" t="str">
        <f t="shared" ca="1" si="315"/>
        <v/>
      </c>
      <c r="U150" s="58" t="str">
        <f t="shared" ca="1" si="316"/>
        <v/>
      </c>
      <c r="V150" s="58" t="str">
        <f t="shared" ca="1" si="317"/>
        <v/>
      </c>
      <c r="W150" s="920" t="str">
        <f t="shared" ca="1" si="318"/>
        <v/>
      </c>
      <c r="X150" s="369">
        <f ca="1">IFERROR(VLOOKUP(W150,'（様式１号）３整理番号表'!$B$4:$H$5,2,FALSE),0)</f>
        <v>0</v>
      </c>
      <c r="Y150" s="768" t="str" cm="1">
        <f t="array" aca="1" ref="Y150" ca="1">IF(AND(D150=0,F150=0),"",IF(COUNTIF(D$11:D150,D150)=1,1,IF(COUNTIFS(D$11:D150,D150,F$11:F150,F150)=1,INDEX((D$11:D150,F$11:F150,Y$11:Y150),MATCH(_xlfn.MAXIFS(F$11:F149,D$11:D149,D150),$F$11:F150,0),1,3)+1,INDEX((D$11:D150,F$11:F150,Y$11:Y150),MATCH(D150&amp;F150,D$11:D150&amp;F$11:F150,0),1,3))))</f>
        <v/>
      </c>
      <c r="Z150" s="40" t="str">
        <f t="shared" ca="1" si="319"/>
        <v/>
      </c>
      <c r="AA150" s="924" t="str">
        <f t="shared" ca="1" si="320"/>
        <v/>
      </c>
      <c r="AB150" s="93">
        <f ca="1">IFERROR(VLOOKUP(AA150,'（様式１号）３整理番号表'!$B$10:$H$16,2,FALSE),0)</f>
        <v>0</v>
      </c>
      <c r="AC150" s="924" t="str">
        <f t="shared" ca="1" si="321"/>
        <v/>
      </c>
      <c r="AD150" s="924" t="str">
        <f t="shared" ca="1" si="322"/>
        <v/>
      </c>
      <c r="AE150" s="93">
        <f ca="1">IFERROR(VLOOKUP(AD150,'（様式１号）３整理番号表'!$B$21:$H$22,2,FALSE),0)</f>
        <v>0</v>
      </c>
      <c r="AF150" s="924" t="str">
        <f t="shared" ca="1" si="323"/>
        <v/>
      </c>
      <c r="AG150" s="93">
        <f ca="1">IFERROR(VLOOKUP(AF150,'（様式１号）３整理番号表'!$B$26:$H$31,2,FALSE),0)</f>
        <v>0</v>
      </c>
      <c r="AH150" s="924" t="str">
        <f t="shared" ca="1" si="324"/>
        <v/>
      </c>
      <c r="AI150" s="93">
        <f ca="1">IFERROR(VLOOKUP(AH150,'（様式１号）３整理番号表'!$J$5:$N$59,2,FALSE),0)</f>
        <v>0</v>
      </c>
      <c r="AJ150" s="77" t="str">
        <f t="shared" ca="1" si="325"/>
        <v/>
      </c>
      <c r="AK150" s="93">
        <f ca="1">IFERROR(VLOOKUP(AJ150,'（様式１号）３整理番号表'!$P$5:$R$29,2,FALSE),0)</f>
        <v>0</v>
      </c>
      <c r="AL150" s="921" t="str">
        <f t="shared" ca="1" si="326"/>
        <v/>
      </c>
      <c r="AM150" s="921" t="str">
        <f t="shared" ca="1" si="327"/>
        <v/>
      </c>
      <c r="AN150" s="921"/>
      <c r="AO150" s="77" t="str">
        <f t="shared" ca="1" si="328"/>
        <v/>
      </c>
      <c r="AP150" s="93">
        <f ca="1">IFERROR(VLOOKUP(AO150,'（様式１号）３整理番号表'!$P$5:$R$29,2,FALSE),0)</f>
        <v>0</v>
      </c>
      <c r="AQ150" s="924" t="str">
        <f t="shared" ca="1" si="329"/>
        <v/>
      </c>
      <c r="AR150" s="93">
        <f t="shared" ca="1" si="330"/>
        <v>0</v>
      </c>
      <c r="AS150" s="924" t="str">
        <f t="shared" ca="1" si="331"/>
        <v/>
      </c>
      <c r="AT150" s="40" t="str">
        <f t="shared" ca="1" si="332"/>
        <v/>
      </c>
      <c r="AU150" s="93" t="str">
        <f t="shared" ca="1" si="333"/>
        <v/>
      </c>
      <c r="AV150" s="923" t="str">
        <f t="shared" ca="1" si="334"/>
        <v/>
      </c>
      <c r="AW150" s="926" t="str">
        <f t="shared" ca="1" si="335"/>
        <v/>
      </c>
      <c r="AX150" s="925" t="str">
        <f t="shared" ca="1" si="336"/>
        <v/>
      </c>
      <c r="AY150" s="925" t="str">
        <f t="shared" ca="1" si="336"/>
        <v/>
      </c>
      <c r="AZ150" s="925" t="str">
        <f t="shared" ca="1" si="336"/>
        <v/>
      </c>
      <c r="BA150" s="925" t="str">
        <f t="shared" ca="1" si="336"/>
        <v/>
      </c>
      <c r="BB150" s="925" t="str">
        <f t="shared" ca="1" si="337"/>
        <v/>
      </c>
      <c r="BC150" s="925" t="str">
        <f t="shared" ca="1" si="338"/>
        <v/>
      </c>
      <c r="BD150" s="925" t="str">
        <f t="shared" ca="1" si="338"/>
        <v/>
      </c>
      <c r="BE150" s="925" t="str">
        <f t="shared" ca="1" si="338"/>
        <v/>
      </c>
      <c r="BF150" s="77" t="str">
        <f t="shared" ca="1" si="339"/>
        <v/>
      </c>
      <c r="BG150" s="924" t="str">
        <f t="shared" ca="1" si="340"/>
        <v/>
      </c>
      <c r="BH150" s="94">
        <f ca="1">IF(BF150&lt;&gt;"",INDEX('（様式１号）３整理番号表'!$AB$7:$AQ$12,MATCH(BF150,'（様式１号）３整理番号表'!$AA$7:$AA$12,0),MATCH(BG150,'（様式１号）３整理番号表'!$AB$6:$AQ$6,0)),0)</f>
        <v>0</v>
      </c>
      <c r="BI150" s="921" t="str">
        <f t="shared" ca="1" si="341"/>
        <v/>
      </c>
      <c r="BJ150" s="922" t="str">
        <f t="shared" ca="1" si="342"/>
        <v/>
      </c>
      <c r="BK150" s="926" t="str">
        <f t="shared" ca="1" si="343"/>
        <v/>
      </c>
      <c r="BL150" s="922" t="str">
        <f t="shared" ca="1" si="344"/>
        <v/>
      </c>
      <c r="BM150" s="79" t="str">
        <f t="shared" ca="1" si="345"/>
        <v/>
      </c>
      <c r="BN150" s="82" t="str">
        <f t="shared" ca="1" si="346"/>
        <v/>
      </c>
      <c r="BO150" s="83" t="str">
        <f t="shared" ca="1" si="347"/>
        <v/>
      </c>
      <c r="BP150" s="84" t="str">
        <f t="shared" ca="1" si="348"/>
        <v/>
      </c>
      <c r="BQ150" s="82" t="str">
        <f t="shared" ca="1" si="349"/>
        <v/>
      </c>
      <c r="BR150" s="97" t="str">
        <f t="shared" ca="1" si="350"/>
        <v/>
      </c>
      <c r="BS150" s="95" t="str">
        <f t="shared" ca="1" si="351"/>
        <v/>
      </c>
      <c r="BT150" s="184" t="str">
        <f t="shared" ca="1" si="352"/>
        <v/>
      </c>
      <c r="BU150" s="611" t="str">
        <f t="shared" ca="1" si="353"/>
        <v/>
      </c>
      <c r="BV150" s="77" t="str">
        <f t="shared" ca="1" si="354"/>
        <v/>
      </c>
      <c r="BW150" s="85" t="str">
        <f t="shared" ca="1" si="355"/>
        <v/>
      </c>
      <c r="BX150" s="86" t="str">
        <f t="shared" ca="1" si="356"/>
        <v/>
      </c>
      <c r="BY150" s="231">
        <f ca="1">IF('ポイント要件確認等（個別表）'!AD150=1,ROUNDDOWN('ポイント要件確認等（個別表）'!AV150,-3),IF('ポイント要件確認等（個別表）'!AD150=2,ROUNDDOWN('ポイント要件確認等（個別表）'!BH150,-3),IF('ポイント要件確認等（個別表）'!AD150=3,ROUNDDOWN('ポイント要件確認等（個別表）'!BT150,-3),0)))</f>
        <v>0</v>
      </c>
      <c r="BZ150" s="86" t="str">
        <f t="shared" ca="1" si="357"/>
        <v/>
      </c>
      <c r="CA150" s="232" t="str">
        <f t="shared" ca="1" si="358"/>
        <v/>
      </c>
      <c r="CB150" s="232">
        <f t="shared" ca="1" si="359"/>
        <v>0</v>
      </c>
      <c r="CC150" s="86" t="str">
        <f t="shared" ca="1" si="360"/>
        <v/>
      </c>
      <c r="CD150" s="86" t="str">
        <f t="shared" ca="1" si="361"/>
        <v/>
      </c>
      <c r="CE150" s="609"/>
      <c r="CF150" s="86" t="str">
        <f t="shared" ca="1" si="362"/>
        <v/>
      </c>
      <c r="CG150" s="185" t="str">
        <f t="shared" ca="1" si="363"/>
        <v/>
      </c>
      <c r="CH150" s="246" t="str">
        <f t="shared" ca="1" si="364"/>
        <v>含税額</v>
      </c>
      <c r="CI150" s="247" t="str">
        <f t="shared" ca="1" si="365"/>
        <v/>
      </c>
      <c r="CJ150" s="87" t="str">
        <f ca="1">IFERROR(IF(INDIRECT("'("&amp;'２個別表'!EO150&amp;")'!AR"&amp;84+EP150)&lt;&gt;1,"",1),"")</f>
        <v/>
      </c>
      <c r="CK150" s="244" t="str">
        <f t="shared" ca="1" si="366"/>
        <v/>
      </c>
      <c r="CL150" s="235" t="str">
        <f t="shared" ca="1" si="367"/>
        <v/>
      </c>
      <c r="CM150" s="239" t="str">
        <f t="shared" ca="1" si="368"/>
        <v/>
      </c>
      <c r="CN150" s="77" t="str">
        <f t="shared" ca="1" si="369"/>
        <v/>
      </c>
      <c r="CO150" s="93" t="str">
        <f ca="1">IFERROR(VLOOKUP(CN150,'（様式１号）３整理番号表'!$T$5:$V$15,2,FALSE),"")</f>
        <v/>
      </c>
      <c r="CP150" s="924" t="str">
        <f t="shared" ca="1" si="370"/>
        <v/>
      </c>
      <c r="CQ150" s="93" t="str">
        <f ca="1">IFERROR(VLOOKUP(CP150,'（様式１号）３整理番号表'!$T$19:$V$24,2,FALSE),"")</f>
        <v/>
      </c>
      <c r="CR150" s="924" t="str">
        <f ca="1">IFERROR(IF(INDIRECT("'("&amp;'２個別表'!EO150&amp;")'!AV"&amp;84+EP150)&lt;&gt;1,"",1),"")</f>
        <v/>
      </c>
      <c r="CS150" s="232">
        <f t="shared" ca="1" si="371"/>
        <v>0</v>
      </c>
      <c r="CT150" s="248">
        <f t="shared" ca="1" si="372"/>
        <v>0</v>
      </c>
      <c r="CU150" s="376" t="str">
        <f ca="1">IF(ER150="補強",IF(COUNTIFS($Z$11:Z150,Z150,$W$11:W150,1)=1,"１①",""),IF(COUNTIFS($Z$11:Z150,Z150,$W$11:W150,2)=1,"２①",""))</f>
        <v/>
      </c>
      <c r="CV150" s="57" t="str">
        <f t="shared" ca="1" si="373"/>
        <v/>
      </c>
      <c r="CW150" s="927" t="str">
        <f t="shared" ca="1" si="374"/>
        <v/>
      </c>
      <c r="CX150" s="256" t="str">
        <f t="shared" ca="1" si="375"/>
        <v/>
      </c>
      <c r="CY150" s="256" t="str">
        <f t="shared" ca="1" si="376"/>
        <v/>
      </c>
      <c r="CZ150" s="256" t="str">
        <f t="shared" ca="1" si="377"/>
        <v/>
      </c>
      <c r="DA150" s="256" t="str">
        <f t="shared" ca="1" si="378"/>
        <v/>
      </c>
      <c r="DB150" s="316" t="str">
        <f ca="1">IFERROR(VLOOKUP($CU150,'（様式１号）３整理番号表'!$Z$19:$AB$32,3,FALSE),"")</f>
        <v/>
      </c>
      <c r="DC150" s="259" t="str">
        <f t="shared" ca="1" si="379"/>
        <v>-</v>
      </c>
      <c r="DD150" s="618" t="str">
        <f t="shared" ca="1" si="380"/>
        <v/>
      </c>
      <c r="DE150" s="321" t="str">
        <f ca="1">IF(AND(AO150=18,AS150=1),IF(COUNTIFS($Y$11:Y150,Y150,$AS$11:AS150,1)=1,"２②",""),IF($CU150="１①",INDEX(INDIRECT("'("&amp;$EO150&amp;")'!AR116:BB116"),1,MATCH(INDIRECT("'("&amp;$EO150&amp;")'!C118"),INDIRECT("'("&amp;$EO150&amp;")'!AR119:BB119"),0)),""))</f>
        <v/>
      </c>
      <c r="DF150" s="324" t="str">
        <f t="shared" ca="1" si="381"/>
        <v/>
      </c>
      <c r="DG150" s="313" t="str">
        <f t="shared" ca="1" si="382"/>
        <v/>
      </c>
      <c r="DH150" s="313" t="str">
        <f t="shared" ca="1" si="383"/>
        <v/>
      </c>
      <c r="DI150" s="313" t="str">
        <f t="shared" ca="1" si="384"/>
        <v/>
      </c>
      <c r="DJ150" s="313" t="str">
        <f t="shared" ca="1" si="385"/>
        <v/>
      </c>
      <c r="DK150" s="328" t="str">
        <f t="shared" ca="1" si="386"/>
        <v/>
      </c>
      <c r="DL150" s="334" t="str">
        <f t="shared" ca="1" si="387"/>
        <v/>
      </c>
      <c r="DM150" s="915" t="str">
        <f t="shared" ca="1" si="388"/>
        <v/>
      </c>
      <c r="DN150" s="15"/>
      <c r="DO150" s="324"/>
      <c r="DP150" s="16"/>
      <c r="DQ150" s="16"/>
      <c r="DR150" s="16"/>
      <c r="DS150" s="16"/>
      <c r="DT150" s="318" t="str">
        <f>IFERROR(VLOOKUP($DN150,'（様式１号）３整理番号表'!$Z$19:$AB$32,3,FALSE),"")</f>
        <v/>
      </c>
      <c r="DU150" s="259" t="str">
        <f t="shared" si="389"/>
        <v/>
      </c>
      <c r="DV150" s="14"/>
      <c r="DW150" s="17" t="str">
        <f t="shared" ca="1" si="390"/>
        <v/>
      </c>
      <c r="DX150" s="88" t="str">
        <f t="shared" ca="1" si="407"/>
        <v/>
      </c>
      <c r="DZ150" s="339">
        <f t="shared" ca="1" si="307"/>
        <v>0</v>
      </c>
      <c r="EA150" s="339">
        <f t="shared" ca="1" si="307"/>
        <v>0</v>
      </c>
      <c r="EB150" s="339">
        <f t="shared" ca="1" si="307"/>
        <v>0</v>
      </c>
      <c r="EC150" s="339">
        <f t="shared" ca="1" si="307"/>
        <v>0</v>
      </c>
      <c r="ED150" s="339">
        <f t="shared" ca="1" si="307"/>
        <v>0</v>
      </c>
      <c r="EE150" s="339">
        <f t="shared" ca="1" si="307"/>
        <v>0</v>
      </c>
      <c r="EF150" s="339">
        <f t="shared" ca="1" si="307"/>
        <v>0</v>
      </c>
      <c r="EG150" s="339">
        <f t="shared" ca="1" si="307"/>
        <v>0</v>
      </c>
      <c r="EH150" s="339">
        <f t="shared" ca="1" si="307"/>
        <v>0</v>
      </c>
      <c r="EI150" s="339">
        <f t="shared" ca="1" si="307"/>
        <v>0</v>
      </c>
      <c r="EJ150" s="339">
        <f t="shared" ca="1" si="307"/>
        <v>0</v>
      </c>
      <c r="EK150" s="339">
        <f t="shared" ca="1" si="307"/>
        <v>0</v>
      </c>
      <c r="EL150" s="339">
        <f t="shared" ca="1" si="307"/>
        <v>0</v>
      </c>
      <c r="EM150" s="339">
        <f t="shared" ca="1" si="307"/>
        <v>0</v>
      </c>
      <c r="EO150" s="919" t="str">
        <f t="shared" ca="1" si="309"/>
        <v/>
      </c>
      <c r="EP150" s="919" t="str">
        <f t="shared" ca="1" si="391"/>
        <v/>
      </c>
      <c r="EQ150" s="919" t="str">
        <f t="shared" ca="1" si="392"/>
        <v/>
      </c>
      <c r="ER150" s="919" t="str">
        <f t="shared" ca="1" si="393"/>
        <v/>
      </c>
      <c r="ES150" s="919" t="str">
        <f ca="1">IFERROR(INDEX('郵便番号（石川県）'!$A$3:$F$2574,MATCH(INDIRECT("'("&amp;EO150&amp;")'!E7"),'郵便番号（石川県）'!$A$3:$A$2574,0),6),"")</f>
        <v/>
      </c>
      <c r="ET150" s="919" t="str">
        <f ca="1">IFERROR(INDEX('郵便番号（石川県）'!$A$3:$F$2574,MATCH(INDIRECT("'("&amp;$EO150&amp;")'!E7"),'郵便番号（石川県）'!$A$3:$A$2574,0),5),"")</f>
        <v/>
      </c>
      <c r="EU150" s="919" t="str">
        <f t="shared" ca="1" si="394"/>
        <v/>
      </c>
      <c r="EV150" s="919" t="str">
        <f t="shared" ca="1" si="395"/>
        <v/>
      </c>
      <c r="EW150" s="919" t="str">
        <f t="shared" ca="1" si="396"/>
        <v/>
      </c>
      <c r="EX150" s="919" t="str">
        <f t="shared" ca="1" si="397"/>
        <v/>
      </c>
      <c r="EY150" s="919" t="str">
        <f t="shared" ca="1" si="398"/>
        <v/>
      </c>
      <c r="EZ150" s="919" t="str">
        <f t="shared" ca="1" si="399"/>
        <v/>
      </c>
      <c r="FA150" s="919" t="str">
        <f t="shared" ca="1" si="400"/>
        <v/>
      </c>
      <c r="FB150" s="919" t="str">
        <f t="shared" ca="1" si="401"/>
        <v/>
      </c>
      <c r="FC150" s="919" t="str">
        <f t="shared" ca="1" si="402"/>
        <v/>
      </c>
      <c r="FD150" s="627" t="str">
        <f t="shared" ca="1" si="403"/>
        <v/>
      </c>
      <c r="FE150" s="630">
        <v>140</v>
      </c>
      <c r="FF150" s="299" t="str">
        <f t="shared" ca="1" si="404"/>
        <v/>
      </c>
      <c r="FG150" s="993" t="str">
        <f t="shared" ca="1" si="405"/>
        <v/>
      </c>
      <c r="FH150" s="919" t="str">
        <f t="shared" ca="1" si="406"/>
        <v/>
      </c>
      <c r="FI150" s="299">
        <f ca="1">COUNTIF($FH$11:FH150,"■")</f>
        <v>0</v>
      </c>
    </row>
    <row r="151" spans="1:165" ht="34.5" customHeight="1">
      <c r="A151" s="445">
        <f t="shared" ca="1" si="310"/>
        <v>0</v>
      </c>
      <c r="B151" s="446">
        <f>IF(R151&lt;&gt;"",IF(COUNTIF(R$11:R151,R151)=1,MAX(B$11:B150)+1,INDEX(B$11:B150,MATCH(R151,R$11:R150,0),1)),0)</f>
        <v>1</v>
      </c>
      <c r="C151" s="446">
        <f ca="1">IF(T151&lt;&gt;"",IF(COUNTIF(T$11:T151,T151)=1,MAX(C$11:C150)+1,INDEX(C$11:C150,MATCH(T151,T$11:T150,0),1)),0)</f>
        <v>0</v>
      </c>
      <c r="D151" s="446">
        <f ca="1">IF(U151&lt;&gt;"",IF(COUNTIF(U$11:U151,U151)=1,MAX(D$11:D150)+1,INDEX(D$11:D150,MATCH(U151,U$11:U150,0),1)),0)</f>
        <v>0</v>
      </c>
      <c r="E151" s="446">
        <f ca="1">IF(S151&lt;&gt;"",IF(COUNTIF(S$11:S151,S151)=1,MAX(E$11:E150)+1,INDEX(E$11:E150,MATCH(S151,S$11:S150,0),1)),0)</f>
        <v>0</v>
      </c>
      <c r="F151" s="446">
        <f ca="1">IF(Z151&lt;&gt;"",IF(COUNTIF(Z$11:Z151,Z151)=1,MAX(F$11:F150)+1,INDEX(F$11:F150,MATCH(Z151,Z$11:Z150,0),1)),0)</f>
        <v>0</v>
      </c>
      <c r="G151" s="447" cm="1">
        <f t="array" aca="1" ref="G151" ca="1">IF(Z151&lt;&gt;"",IF(COUNTIFS(Z$11:Z151,Z151,W$11:W151,W151)=1,MAX(G$11:G150)+1,INDEX(G$11:G150,MATCH(Z151&amp;W151,Z$11:Z150&amp;W$11:W151,0),1)),0)</f>
        <v>0</v>
      </c>
      <c r="H151" s="447">
        <f t="shared" ca="1" si="311"/>
        <v>0</v>
      </c>
      <c r="I151" s="447">
        <f ca="1">IF(T151="",0,IF(COUNTIF(T$11:T151,T151)=1,1,0))</f>
        <v>0</v>
      </c>
      <c r="J151" s="447">
        <f ca="1">IF(U151="",0,IF(COUNTIF(U$11:U151,U151)=1,1,0))</f>
        <v>0</v>
      </c>
      <c r="K151" s="447">
        <f ca="1">IF(S151="",0,IF(COUNTIF(S$11:S151,S151)=1,1,0))</f>
        <v>0</v>
      </c>
      <c r="L151" s="446">
        <f ca="1">IF(Z151="",0,IF(COUNTIF(Z$11:Z151,Z151)=1,1,0))</f>
        <v>0</v>
      </c>
      <c r="M151" s="767">
        <f ca="1">IF($W151=2,IF(COUNTIFS($W$11:$W151,2,$Z$11:$Z151,$Z151)=1,1,0),0)</f>
        <v>0</v>
      </c>
      <c r="N151" s="767">
        <f ca="1">IF($W151=1,IF(COUNTIFS($W$11:$W151,2,$Z$11:$Z151,$Z151)=1,1,0),0)</f>
        <v>0</v>
      </c>
      <c r="O151" s="446">
        <f ca="1">IF(H151=0,0,IF(COUNTIF(Z$11:Z151,Z151)=1,1,0))</f>
        <v>0</v>
      </c>
      <c r="P151" s="448" t="str">
        <f t="shared" ca="1" si="312"/>
        <v>石川県</v>
      </c>
      <c r="Q151" s="89">
        <f t="shared" ca="1" si="313"/>
        <v>141</v>
      </c>
      <c r="R151" s="170" t="s">
        <v>459</v>
      </c>
      <c r="S151" s="357" t="str">
        <f t="shared" ca="1" si="314"/>
        <v/>
      </c>
      <c r="T151" s="357" t="str">
        <f t="shared" ca="1" si="315"/>
        <v/>
      </c>
      <c r="U151" s="58" t="str">
        <f t="shared" ca="1" si="316"/>
        <v/>
      </c>
      <c r="V151" s="58" t="str">
        <f t="shared" ca="1" si="317"/>
        <v/>
      </c>
      <c r="W151" s="920" t="str">
        <f t="shared" ca="1" si="318"/>
        <v/>
      </c>
      <c r="X151" s="369">
        <f ca="1">IFERROR(VLOOKUP(W151,'（様式１号）３整理番号表'!$B$4:$H$5,2,FALSE),0)</f>
        <v>0</v>
      </c>
      <c r="Y151" s="768" t="str" cm="1">
        <f t="array" aca="1" ref="Y151" ca="1">IF(AND(D151=0,F151=0),"",IF(COUNTIF(D$11:D151,D151)=1,1,IF(COUNTIFS(D$11:D151,D151,F$11:F151,F151)=1,INDEX((D$11:D151,F$11:F151,Y$11:Y151),MATCH(_xlfn.MAXIFS(F$11:F150,D$11:D150,D151),$F$11:F151,0),1,3)+1,INDEX((D$11:D151,F$11:F151,Y$11:Y151),MATCH(D151&amp;F151,D$11:D151&amp;F$11:F151,0),1,3))))</f>
        <v/>
      </c>
      <c r="Z151" s="40" t="str">
        <f t="shared" ca="1" si="319"/>
        <v/>
      </c>
      <c r="AA151" s="924" t="str">
        <f t="shared" ca="1" si="320"/>
        <v/>
      </c>
      <c r="AB151" s="93">
        <f ca="1">IFERROR(VLOOKUP(AA151,'（様式１号）３整理番号表'!$B$10:$H$16,2,FALSE),0)</f>
        <v>0</v>
      </c>
      <c r="AC151" s="924" t="str">
        <f t="shared" ca="1" si="321"/>
        <v/>
      </c>
      <c r="AD151" s="924" t="str">
        <f t="shared" ca="1" si="322"/>
        <v/>
      </c>
      <c r="AE151" s="93">
        <f ca="1">IFERROR(VLOOKUP(AD151,'（様式１号）３整理番号表'!$B$21:$H$22,2,FALSE),0)</f>
        <v>0</v>
      </c>
      <c r="AF151" s="924" t="str">
        <f t="shared" ca="1" si="323"/>
        <v/>
      </c>
      <c r="AG151" s="93">
        <f ca="1">IFERROR(VLOOKUP(AF151,'（様式１号）３整理番号表'!$B$26:$H$31,2,FALSE),0)</f>
        <v>0</v>
      </c>
      <c r="AH151" s="924" t="str">
        <f t="shared" ca="1" si="324"/>
        <v/>
      </c>
      <c r="AI151" s="93">
        <f ca="1">IFERROR(VLOOKUP(AH151,'（様式１号）３整理番号表'!$J$5:$N$59,2,FALSE),0)</f>
        <v>0</v>
      </c>
      <c r="AJ151" s="77" t="str">
        <f t="shared" ca="1" si="325"/>
        <v/>
      </c>
      <c r="AK151" s="93">
        <f ca="1">IFERROR(VLOOKUP(AJ151,'（様式１号）３整理番号表'!$P$5:$R$29,2,FALSE),0)</f>
        <v>0</v>
      </c>
      <c r="AL151" s="921" t="str">
        <f t="shared" ca="1" si="326"/>
        <v/>
      </c>
      <c r="AM151" s="921" t="str">
        <f t="shared" ca="1" si="327"/>
        <v/>
      </c>
      <c r="AN151" s="921"/>
      <c r="AO151" s="77" t="str">
        <f t="shared" ca="1" si="328"/>
        <v/>
      </c>
      <c r="AP151" s="93">
        <f ca="1">IFERROR(VLOOKUP(AO151,'（様式１号）３整理番号表'!$P$5:$R$29,2,FALSE),0)</f>
        <v>0</v>
      </c>
      <c r="AQ151" s="924" t="str">
        <f t="shared" ca="1" si="329"/>
        <v/>
      </c>
      <c r="AR151" s="93">
        <f t="shared" ca="1" si="330"/>
        <v>0</v>
      </c>
      <c r="AS151" s="924" t="str">
        <f t="shared" ca="1" si="331"/>
        <v/>
      </c>
      <c r="AT151" s="40" t="str">
        <f t="shared" ca="1" si="332"/>
        <v/>
      </c>
      <c r="AU151" s="93" t="str">
        <f t="shared" ca="1" si="333"/>
        <v/>
      </c>
      <c r="AV151" s="923" t="str">
        <f t="shared" ca="1" si="334"/>
        <v/>
      </c>
      <c r="AW151" s="926" t="str">
        <f t="shared" ca="1" si="335"/>
        <v/>
      </c>
      <c r="AX151" s="925" t="str">
        <f t="shared" ca="1" si="336"/>
        <v/>
      </c>
      <c r="AY151" s="925" t="str">
        <f t="shared" ca="1" si="336"/>
        <v/>
      </c>
      <c r="AZ151" s="925" t="str">
        <f t="shared" ca="1" si="336"/>
        <v/>
      </c>
      <c r="BA151" s="925" t="str">
        <f t="shared" ca="1" si="336"/>
        <v/>
      </c>
      <c r="BB151" s="925" t="str">
        <f t="shared" ca="1" si="337"/>
        <v/>
      </c>
      <c r="BC151" s="925" t="str">
        <f t="shared" ca="1" si="338"/>
        <v/>
      </c>
      <c r="BD151" s="925" t="str">
        <f t="shared" ca="1" si="338"/>
        <v/>
      </c>
      <c r="BE151" s="925" t="str">
        <f t="shared" ca="1" si="338"/>
        <v/>
      </c>
      <c r="BF151" s="77" t="str">
        <f t="shared" ca="1" si="339"/>
        <v/>
      </c>
      <c r="BG151" s="924" t="str">
        <f t="shared" ca="1" si="340"/>
        <v/>
      </c>
      <c r="BH151" s="94">
        <f ca="1">IF(BF151&lt;&gt;"",INDEX('（様式１号）３整理番号表'!$AB$7:$AQ$12,MATCH(BF151,'（様式１号）３整理番号表'!$AA$7:$AA$12,0),MATCH(BG151,'（様式１号）３整理番号表'!$AB$6:$AQ$6,0)),0)</f>
        <v>0</v>
      </c>
      <c r="BI151" s="921" t="str">
        <f t="shared" ca="1" si="341"/>
        <v/>
      </c>
      <c r="BJ151" s="922" t="str">
        <f t="shared" ca="1" si="342"/>
        <v/>
      </c>
      <c r="BK151" s="926" t="str">
        <f t="shared" ca="1" si="343"/>
        <v/>
      </c>
      <c r="BL151" s="922" t="str">
        <f t="shared" ca="1" si="344"/>
        <v/>
      </c>
      <c r="BM151" s="79" t="str">
        <f t="shared" ca="1" si="345"/>
        <v/>
      </c>
      <c r="BN151" s="82" t="str">
        <f t="shared" ca="1" si="346"/>
        <v/>
      </c>
      <c r="BO151" s="83" t="str">
        <f t="shared" ca="1" si="347"/>
        <v/>
      </c>
      <c r="BP151" s="84" t="str">
        <f t="shared" ca="1" si="348"/>
        <v/>
      </c>
      <c r="BQ151" s="82" t="str">
        <f t="shared" ca="1" si="349"/>
        <v/>
      </c>
      <c r="BR151" s="97" t="str">
        <f t="shared" ca="1" si="350"/>
        <v/>
      </c>
      <c r="BS151" s="95" t="str">
        <f t="shared" ca="1" si="351"/>
        <v/>
      </c>
      <c r="BT151" s="184" t="str">
        <f t="shared" ca="1" si="352"/>
        <v/>
      </c>
      <c r="BU151" s="611" t="str">
        <f t="shared" ca="1" si="353"/>
        <v/>
      </c>
      <c r="BV151" s="77" t="str">
        <f t="shared" ca="1" si="354"/>
        <v/>
      </c>
      <c r="BW151" s="85" t="str">
        <f t="shared" ca="1" si="355"/>
        <v/>
      </c>
      <c r="BX151" s="86" t="str">
        <f t="shared" ca="1" si="356"/>
        <v/>
      </c>
      <c r="BY151" s="231">
        <f ca="1">IF('ポイント要件確認等（個別表）'!AD151=1,ROUNDDOWN('ポイント要件確認等（個別表）'!AV151,-3),IF('ポイント要件確認等（個別表）'!AD151=2,ROUNDDOWN('ポイント要件確認等（個別表）'!BH151,-3),IF('ポイント要件確認等（個別表）'!AD151=3,ROUNDDOWN('ポイント要件確認等（個別表）'!BT151,-3),0)))</f>
        <v>0</v>
      </c>
      <c r="BZ151" s="86" t="str">
        <f t="shared" ca="1" si="357"/>
        <v/>
      </c>
      <c r="CA151" s="232" t="str">
        <f t="shared" ca="1" si="358"/>
        <v/>
      </c>
      <c r="CB151" s="232">
        <f t="shared" ca="1" si="359"/>
        <v>0</v>
      </c>
      <c r="CC151" s="86" t="str">
        <f t="shared" ca="1" si="360"/>
        <v/>
      </c>
      <c r="CD151" s="86" t="str">
        <f t="shared" ca="1" si="361"/>
        <v/>
      </c>
      <c r="CE151" s="609"/>
      <c r="CF151" s="86" t="str">
        <f t="shared" ca="1" si="362"/>
        <v/>
      </c>
      <c r="CG151" s="185" t="str">
        <f t="shared" ca="1" si="363"/>
        <v/>
      </c>
      <c r="CH151" s="246" t="str">
        <f t="shared" ca="1" si="364"/>
        <v>含税額</v>
      </c>
      <c r="CI151" s="247" t="str">
        <f t="shared" ca="1" si="365"/>
        <v/>
      </c>
      <c r="CJ151" s="87" t="str">
        <f ca="1">IFERROR(IF(INDIRECT("'("&amp;'２個別表'!EO151&amp;")'!AR"&amp;84+EP151)&lt;&gt;1,"",1),"")</f>
        <v/>
      </c>
      <c r="CK151" s="244" t="str">
        <f t="shared" ca="1" si="366"/>
        <v/>
      </c>
      <c r="CL151" s="235" t="str">
        <f t="shared" ca="1" si="367"/>
        <v/>
      </c>
      <c r="CM151" s="239" t="str">
        <f t="shared" ca="1" si="368"/>
        <v/>
      </c>
      <c r="CN151" s="77" t="str">
        <f t="shared" ca="1" si="369"/>
        <v/>
      </c>
      <c r="CO151" s="93" t="str">
        <f ca="1">IFERROR(VLOOKUP(CN151,'（様式１号）３整理番号表'!$T$5:$V$15,2,FALSE),"")</f>
        <v/>
      </c>
      <c r="CP151" s="924" t="str">
        <f t="shared" ca="1" si="370"/>
        <v/>
      </c>
      <c r="CQ151" s="93" t="str">
        <f ca="1">IFERROR(VLOOKUP(CP151,'（様式１号）３整理番号表'!$T$19:$V$24,2,FALSE),"")</f>
        <v/>
      </c>
      <c r="CR151" s="924" t="str">
        <f ca="1">IFERROR(IF(INDIRECT("'("&amp;'２個別表'!EO151&amp;")'!AV"&amp;84+EP151)&lt;&gt;1,"",1),"")</f>
        <v/>
      </c>
      <c r="CS151" s="232">
        <f t="shared" ca="1" si="371"/>
        <v>0</v>
      </c>
      <c r="CT151" s="248">
        <f t="shared" ca="1" si="372"/>
        <v>0</v>
      </c>
      <c r="CU151" s="376" t="str">
        <f ca="1">IF(ER151="補強",IF(COUNTIFS($Z$11:Z151,Z151,$W$11:W151,1)=1,"１①",""),IF(COUNTIFS($Z$11:Z151,Z151,$W$11:W151,2)=1,"２①",""))</f>
        <v/>
      </c>
      <c r="CV151" s="57" t="str">
        <f t="shared" ca="1" si="373"/>
        <v/>
      </c>
      <c r="CW151" s="927" t="str">
        <f t="shared" ca="1" si="374"/>
        <v/>
      </c>
      <c r="CX151" s="256" t="str">
        <f t="shared" ca="1" si="375"/>
        <v/>
      </c>
      <c r="CY151" s="256" t="str">
        <f t="shared" ca="1" si="376"/>
        <v/>
      </c>
      <c r="CZ151" s="256" t="str">
        <f t="shared" ca="1" si="377"/>
        <v/>
      </c>
      <c r="DA151" s="256" t="str">
        <f t="shared" ca="1" si="378"/>
        <v/>
      </c>
      <c r="DB151" s="316" t="str">
        <f ca="1">IFERROR(VLOOKUP($CU151,'（様式１号）３整理番号表'!$Z$19:$AB$32,3,FALSE),"")</f>
        <v/>
      </c>
      <c r="DC151" s="259" t="str">
        <f t="shared" ca="1" si="379"/>
        <v>-</v>
      </c>
      <c r="DD151" s="618" t="str">
        <f t="shared" ca="1" si="380"/>
        <v/>
      </c>
      <c r="DE151" s="321" t="str">
        <f ca="1">IF(AND(AO151=18,AS151=1),IF(COUNTIFS($Y$11:Y151,Y151,$AS$11:AS151,1)=1,"２②",""),IF($CU151="１①",INDEX(INDIRECT("'("&amp;$EO151&amp;")'!AR116:BB116"),1,MATCH(INDIRECT("'("&amp;$EO151&amp;")'!C118"),INDIRECT("'("&amp;$EO151&amp;")'!AR119:BB119"),0)),""))</f>
        <v/>
      </c>
      <c r="DF151" s="324" t="str">
        <f t="shared" ca="1" si="381"/>
        <v/>
      </c>
      <c r="DG151" s="313" t="str">
        <f t="shared" ca="1" si="382"/>
        <v/>
      </c>
      <c r="DH151" s="313" t="str">
        <f t="shared" ca="1" si="383"/>
        <v/>
      </c>
      <c r="DI151" s="313" t="str">
        <f t="shared" ca="1" si="384"/>
        <v/>
      </c>
      <c r="DJ151" s="313" t="str">
        <f t="shared" ca="1" si="385"/>
        <v/>
      </c>
      <c r="DK151" s="328" t="str">
        <f t="shared" ca="1" si="386"/>
        <v/>
      </c>
      <c r="DL151" s="334" t="str">
        <f t="shared" ca="1" si="387"/>
        <v/>
      </c>
      <c r="DM151" s="915" t="str">
        <f t="shared" ca="1" si="388"/>
        <v/>
      </c>
      <c r="DN151" s="15"/>
      <c r="DO151" s="324"/>
      <c r="DP151" s="16"/>
      <c r="DQ151" s="16"/>
      <c r="DR151" s="16"/>
      <c r="DS151" s="16"/>
      <c r="DT151" s="318" t="str">
        <f>IFERROR(VLOOKUP($DN151,'（様式１号）３整理番号表'!$Z$19:$AB$32,3,FALSE),"")</f>
        <v/>
      </c>
      <c r="DU151" s="259" t="str">
        <f t="shared" si="389"/>
        <v/>
      </c>
      <c r="DV151" s="14"/>
      <c r="DW151" s="17" t="str">
        <f t="shared" ca="1" si="390"/>
        <v/>
      </c>
      <c r="DX151" s="88" t="str">
        <f t="shared" ca="1" si="407"/>
        <v/>
      </c>
      <c r="DZ151" s="339">
        <f t="shared" ca="1" si="307"/>
        <v>0</v>
      </c>
      <c r="EA151" s="339">
        <f t="shared" ca="1" si="307"/>
        <v>0</v>
      </c>
      <c r="EB151" s="339">
        <f t="shared" ca="1" si="307"/>
        <v>0</v>
      </c>
      <c r="EC151" s="339">
        <f t="shared" ca="1" si="307"/>
        <v>0</v>
      </c>
      <c r="ED151" s="339">
        <f t="shared" ca="1" si="307"/>
        <v>0</v>
      </c>
      <c r="EE151" s="339">
        <f t="shared" ca="1" si="307"/>
        <v>0</v>
      </c>
      <c r="EF151" s="339">
        <f t="shared" ca="1" si="307"/>
        <v>0</v>
      </c>
      <c r="EG151" s="339">
        <f t="shared" ca="1" si="307"/>
        <v>0</v>
      </c>
      <c r="EH151" s="339">
        <f t="shared" ca="1" si="307"/>
        <v>0</v>
      </c>
      <c r="EI151" s="339">
        <f t="shared" ca="1" si="307"/>
        <v>0</v>
      </c>
      <c r="EJ151" s="339">
        <f t="shared" ca="1" si="307"/>
        <v>0</v>
      </c>
      <c r="EK151" s="339">
        <f t="shared" ca="1" si="307"/>
        <v>0</v>
      </c>
      <c r="EL151" s="339">
        <f t="shared" ca="1" si="307"/>
        <v>0</v>
      </c>
      <c r="EM151" s="339">
        <f t="shared" ca="1" si="307"/>
        <v>0</v>
      </c>
      <c r="EO151" s="919" t="str">
        <f t="shared" ca="1" si="309"/>
        <v/>
      </c>
      <c r="EP151" s="919" t="str">
        <f t="shared" ca="1" si="391"/>
        <v/>
      </c>
      <c r="EQ151" s="919" t="str">
        <f t="shared" ca="1" si="392"/>
        <v/>
      </c>
      <c r="ER151" s="919" t="str">
        <f t="shared" ca="1" si="393"/>
        <v/>
      </c>
      <c r="ES151" s="919" t="str">
        <f ca="1">IFERROR(INDEX('郵便番号（石川県）'!$A$3:$F$2574,MATCH(INDIRECT("'("&amp;EO151&amp;")'!E7"),'郵便番号（石川県）'!$A$3:$A$2574,0),6),"")</f>
        <v/>
      </c>
      <c r="ET151" s="919" t="str">
        <f ca="1">IFERROR(INDEX('郵便番号（石川県）'!$A$3:$F$2574,MATCH(INDIRECT("'("&amp;$EO151&amp;")'!E7"),'郵便番号（石川県）'!$A$3:$A$2574,0),5),"")</f>
        <v/>
      </c>
      <c r="EU151" s="919" t="str">
        <f t="shared" ca="1" si="394"/>
        <v/>
      </c>
      <c r="EV151" s="919" t="str">
        <f t="shared" ca="1" si="395"/>
        <v/>
      </c>
      <c r="EW151" s="919" t="str">
        <f t="shared" ca="1" si="396"/>
        <v/>
      </c>
      <c r="EX151" s="919" t="str">
        <f t="shared" ca="1" si="397"/>
        <v/>
      </c>
      <c r="EY151" s="919" t="str">
        <f t="shared" ca="1" si="398"/>
        <v/>
      </c>
      <c r="EZ151" s="919" t="str">
        <f t="shared" ca="1" si="399"/>
        <v/>
      </c>
      <c r="FA151" s="919" t="str">
        <f t="shared" ca="1" si="400"/>
        <v/>
      </c>
      <c r="FB151" s="919" t="str">
        <f t="shared" ca="1" si="401"/>
        <v/>
      </c>
      <c r="FC151" s="919" t="str">
        <f t="shared" ca="1" si="402"/>
        <v/>
      </c>
      <c r="FD151" s="627" t="str">
        <f t="shared" ca="1" si="403"/>
        <v/>
      </c>
      <c r="FE151" s="630">
        <v>141</v>
      </c>
      <c r="FF151" s="299" t="str">
        <f t="shared" ca="1" si="404"/>
        <v/>
      </c>
      <c r="FG151" s="993" t="str">
        <f t="shared" ca="1" si="405"/>
        <v/>
      </c>
      <c r="FH151" s="919" t="str">
        <f t="shared" ca="1" si="406"/>
        <v/>
      </c>
      <c r="FI151" s="299">
        <f ca="1">COUNTIF($FH$11:FH151,"■")</f>
        <v>0</v>
      </c>
    </row>
    <row r="152" spans="1:165" ht="34.5" customHeight="1">
      <c r="A152" s="445">
        <f t="shared" ca="1" si="310"/>
        <v>0</v>
      </c>
      <c r="B152" s="446">
        <f>IF(R152&lt;&gt;"",IF(COUNTIF(R$11:R152,R152)=1,MAX(B$11:B151)+1,INDEX(B$11:B151,MATCH(R152,R$11:R151,0),1)),0)</f>
        <v>1</v>
      </c>
      <c r="C152" s="446">
        <f ca="1">IF(T152&lt;&gt;"",IF(COUNTIF(T$11:T152,T152)=1,MAX(C$11:C151)+1,INDEX(C$11:C151,MATCH(T152,T$11:T151,0),1)),0)</f>
        <v>0</v>
      </c>
      <c r="D152" s="446">
        <f ca="1">IF(U152&lt;&gt;"",IF(COUNTIF(U$11:U152,U152)=1,MAX(D$11:D151)+1,INDEX(D$11:D151,MATCH(U152,U$11:U151,0),1)),0)</f>
        <v>0</v>
      </c>
      <c r="E152" s="446">
        <f ca="1">IF(S152&lt;&gt;"",IF(COUNTIF(S$11:S152,S152)=1,MAX(E$11:E151)+1,INDEX(E$11:E151,MATCH(S152,S$11:S151,0),1)),0)</f>
        <v>0</v>
      </c>
      <c r="F152" s="446">
        <f ca="1">IF(Z152&lt;&gt;"",IF(COUNTIF(Z$11:Z152,Z152)=1,MAX(F$11:F151)+1,INDEX(F$11:F151,MATCH(Z152,Z$11:Z151,0),1)),0)</f>
        <v>0</v>
      </c>
      <c r="G152" s="447" cm="1">
        <f t="array" aca="1" ref="G152" ca="1">IF(Z152&lt;&gt;"",IF(COUNTIFS(Z$11:Z152,Z152,W$11:W152,W152)=1,MAX(G$11:G151)+1,INDEX(G$11:G151,MATCH(Z152&amp;W152,Z$11:Z151&amp;W$11:W152,0),1)),0)</f>
        <v>0</v>
      </c>
      <c r="H152" s="447">
        <f t="shared" ca="1" si="311"/>
        <v>0</v>
      </c>
      <c r="I152" s="447">
        <f ca="1">IF(T152="",0,IF(COUNTIF(T$11:T152,T152)=1,1,0))</f>
        <v>0</v>
      </c>
      <c r="J152" s="447">
        <f ca="1">IF(U152="",0,IF(COUNTIF(U$11:U152,U152)=1,1,0))</f>
        <v>0</v>
      </c>
      <c r="K152" s="447">
        <f ca="1">IF(S152="",0,IF(COUNTIF(S$11:S152,S152)=1,1,0))</f>
        <v>0</v>
      </c>
      <c r="L152" s="446">
        <f ca="1">IF(Z152="",0,IF(COUNTIF(Z$11:Z152,Z152)=1,1,0))</f>
        <v>0</v>
      </c>
      <c r="M152" s="767">
        <f ca="1">IF($W152=2,IF(COUNTIFS($W$11:$W152,2,$Z$11:$Z152,$Z152)=1,1,0),0)</f>
        <v>0</v>
      </c>
      <c r="N152" s="767">
        <f ca="1">IF($W152=1,IF(COUNTIFS($W$11:$W152,2,$Z$11:$Z152,$Z152)=1,1,0),0)</f>
        <v>0</v>
      </c>
      <c r="O152" s="446">
        <f ca="1">IF(H152=0,0,IF(COUNTIF(Z$11:Z152,Z152)=1,1,0))</f>
        <v>0</v>
      </c>
      <c r="P152" s="448" t="str">
        <f t="shared" ca="1" si="312"/>
        <v>石川県</v>
      </c>
      <c r="Q152" s="89">
        <f t="shared" ca="1" si="313"/>
        <v>142</v>
      </c>
      <c r="R152" s="170" t="s">
        <v>459</v>
      </c>
      <c r="S152" s="357" t="str">
        <f t="shared" ca="1" si="314"/>
        <v/>
      </c>
      <c r="T152" s="357" t="str">
        <f t="shared" ca="1" si="315"/>
        <v/>
      </c>
      <c r="U152" s="58" t="str">
        <f t="shared" ca="1" si="316"/>
        <v/>
      </c>
      <c r="V152" s="58" t="str">
        <f t="shared" ca="1" si="317"/>
        <v/>
      </c>
      <c r="W152" s="920" t="str">
        <f t="shared" ca="1" si="318"/>
        <v/>
      </c>
      <c r="X152" s="369">
        <f ca="1">IFERROR(VLOOKUP(W152,'（様式１号）３整理番号表'!$B$4:$H$5,2,FALSE),0)</f>
        <v>0</v>
      </c>
      <c r="Y152" s="768" t="str" cm="1">
        <f t="array" aca="1" ref="Y152" ca="1">IF(AND(D152=0,F152=0),"",IF(COUNTIF(D$11:D152,D152)=1,1,IF(COUNTIFS(D$11:D152,D152,F$11:F152,F152)=1,INDEX((D$11:D152,F$11:F152,Y$11:Y152),MATCH(_xlfn.MAXIFS(F$11:F151,D$11:D151,D152),$F$11:F152,0),1,3)+1,INDEX((D$11:D152,F$11:F152,Y$11:Y152),MATCH(D152&amp;F152,D$11:D152&amp;F$11:F152,0),1,3))))</f>
        <v/>
      </c>
      <c r="Z152" s="40" t="str">
        <f t="shared" ca="1" si="319"/>
        <v/>
      </c>
      <c r="AA152" s="924" t="str">
        <f t="shared" ca="1" si="320"/>
        <v/>
      </c>
      <c r="AB152" s="93">
        <f ca="1">IFERROR(VLOOKUP(AA152,'（様式１号）３整理番号表'!$B$10:$H$16,2,FALSE),0)</f>
        <v>0</v>
      </c>
      <c r="AC152" s="924" t="str">
        <f t="shared" ca="1" si="321"/>
        <v/>
      </c>
      <c r="AD152" s="924" t="str">
        <f t="shared" ca="1" si="322"/>
        <v/>
      </c>
      <c r="AE152" s="93">
        <f ca="1">IFERROR(VLOOKUP(AD152,'（様式１号）３整理番号表'!$B$21:$H$22,2,FALSE),0)</f>
        <v>0</v>
      </c>
      <c r="AF152" s="924" t="str">
        <f t="shared" ca="1" si="323"/>
        <v/>
      </c>
      <c r="AG152" s="93">
        <f ca="1">IFERROR(VLOOKUP(AF152,'（様式１号）３整理番号表'!$B$26:$H$31,2,FALSE),0)</f>
        <v>0</v>
      </c>
      <c r="AH152" s="924" t="str">
        <f t="shared" ca="1" si="324"/>
        <v/>
      </c>
      <c r="AI152" s="93">
        <f ca="1">IFERROR(VLOOKUP(AH152,'（様式１号）３整理番号表'!$J$5:$N$59,2,FALSE),0)</f>
        <v>0</v>
      </c>
      <c r="AJ152" s="77" t="str">
        <f t="shared" ca="1" si="325"/>
        <v/>
      </c>
      <c r="AK152" s="93">
        <f ca="1">IFERROR(VLOOKUP(AJ152,'（様式１号）３整理番号表'!$P$5:$R$29,2,FALSE),0)</f>
        <v>0</v>
      </c>
      <c r="AL152" s="921" t="str">
        <f t="shared" ca="1" si="326"/>
        <v/>
      </c>
      <c r="AM152" s="921" t="str">
        <f t="shared" ca="1" si="327"/>
        <v/>
      </c>
      <c r="AN152" s="921"/>
      <c r="AO152" s="77" t="str">
        <f t="shared" ca="1" si="328"/>
        <v/>
      </c>
      <c r="AP152" s="93">
        <f ca="1">IFERROR(VLOOKUP(AO152,'（様式１号）３整理番号表'!$P$5:$R$29,2,FALSE),0)</f>
        <v>0</v>
      </c>
      <c r="AQ152" s="924" t="str">
        <f t="shared" ca="1" si="329"/>
        <v/>
      </c>
      <c r="AR152" s="93">
        <f t="shared" ca="1" si="330"/>
        <v>0</v>
      </c>
      <c r="AS152" s="924" t="str">
        <f t="shared" ca="1" si="331"/>
        <v/>
      </c>
      <c r="AT152" s="40" t="str">
        <f t="shared" ca="1" si="332"/>
        <v/>
      </c>
      <c r="AU152" s="93" t="str">
        <f t="shared" ca="1" si="333"/>
        <v/>
      </c>
      <c r="AV152" s="923" t="str">
        <f t="shared" ca="1" si="334"/>
        <v/>
      </c>
      <c r="AW152" s="926" t="str">
        <f t="shared" ca="1" si="335"/>
        <v/>
      </c>
      <c r="AX152" s="925" t="str">
        <f t="shared" ca="1" si="336"/>
        <v/>
      </c>
      <c r="AY152" s="925" t="str">
        <f t="shared" ca="1" si="336"/>
        <v/>
      </c>
      <c r="AZ152" s="925" t="str">
        <f t="shared" ca="1" si="336"/>
        <v/>
      </c>
      <c r="BA152" s="925" t="str">
        <f t="shared" ca="1" si="336"/>
        <v/>
      </c>
      <c r="BB152" s="925" t="str">
        <f t="shared" ca="1" si="337"/>
        <v/>
      </c>
      <c r="BC152" s="925" t="str">
        <f t="shared" ca="1" si="338"/>
        <v/>
      </c>
      <c r="BD152" s="925" t="str">
        <f t="shared" ca="1" si="338"/>
        <v/>
      </c>
      <c r="BE152" s="925" t="str">
        <f t="shared" ca="1" si="338"/>
        <v/>
      </c>
      <c r="BF152" s="77" t="str">
        <f t="shared" ca="1" si="339"/>
        <v/>
      </c>
      <c r="BG152" s="924" t="str">
        <f t="shared" ca="1" si="340"/>
        <v/>
      </c>
      <c r="BH152" s="94">
        <f ca="1">IF(BF152&lt;&gt;"",INDEX('（様式１号）３整理番号表'!$AB$7:$AQ$12,MATCH(BF152,'（様式１号）３整理番号表'!$AA$7:$AA$12,0),MATCH(BG152,'（様式１号）３整理番号表'!$AB$6:$AQ$6,0)),0)</f>
        <v>0</v>
      </c>
      <c r="BI152" s="921" t="str">
        <f t="shared" ca="1" si="341"/>
        <v/>
      </c>
      <c r="BJ152" s="922" t="str">
        <f t="shared" ca="1" si="342"/>
        <v/>
      </c>
      <c r="BK152" s="926" t="str">
        <f t="shared" ca="1" si="343"/>
        <v/>
      </c>
      <c r="BL152" s="922" t="str">
        <f t="shared" ca="1" si="344"/>
        <v/>
      </c>
      <c r="BM152" s="79" t="str">
        <f t="shared" ca="1" si="345"/>
        <v/>
      </c>
      <c r="BN152" s="82" t="str">
        <f t="shared" ca="1" si="346"/>
        <v/>
      </c>
      <c r="BO152" s="83" t="str">
        <f t="shared" ca="1" si="347"/>
        <v/>
      </c>
      <c r="BP152" s="84" t="str">
        <f t="shared" ca="1" si="348"/>
        <v/>
      </c>
      <c r="BQ152" s="82" t="str">
        <f t="shared" ca="1" si="349"/>
        <v/>
      </c>
      <c r="BR152" s="97" t="str">
        <f t="shared" ca="1" si="350"/>
        <v/>
      </c>
      <c r="BS152" s="95" t="str">
        <f t="shared" ca="1" si="351"/>
        <v/>
      </c>
      <c r="BT152" s="184" t="str">
        <f t="shared" ca="1" si="352"/>
        <v/>
      </c>
      <c r="BU152" s="611" t="str">
        <f t="shared" ca="1" si="353"/>
        <v/>
      </c>
      <c r="BV152" s="77" t="str">
        <f t="shared" ca="1" si="354"/>
        <v/>
      </c>
      <c r="BW152" s="85" t="str">
        <f t="shared" ca="1" si="355"/>
        <v/>
      </c>
      <c r="BX152" s="86" t="str">
        <f t="shared" ca="1" si="356"/>
        <v/>
      </c>
      <c r="BY152" s="231">
        <f ca="1">IF('ポイント要件確認等（個別表）'!AD152=1,ROUNDDOWN('ポイント要件確認等（個別表）'!AV152,-3),IF('ポイント要件確認等（個別表）'!AD152=2,ROUNDDOWN('ポイント要件確認等（個別表）'!BH152,-3),IF('ポイント要件確認等（個別表）'!AD152=3,ROUNDDOWN('ポイント要件確認等（個別表）'!BT152,-3),0)))</f>
        <v>0</v>
      </c>
      <c r="BZ152" s="86" t="str">
        <f t="shared" ca="1" si="357"/>
        <v/>
      </c>
      <c r="CA152" s="232" t="str">
        <f t="shared" ca="1" si="358"/>
        <v/>
      </c>
      <c r="CB152" s="232">
        <f t="shared" ca="1" si="359"/>
        <v>0</v>
      </c>
      <c r="CC152" s="86" t="str">
        <f t="shared" ca="1" si="360"/>
        <v/>
      </c>
      <c r="CD152" s="86" t="str">
        <f t="shared" ca="1" si="361"/>
        <v/>
      </c>
      <c r="CE152" s="609"/>
      <c r="CF152" s="86" t="str">
        <f t="shared" ca="1" si="362"/>
        <v/>
      </c>
      <c r="CG152" s="185" t="str">
        <f t="shared" ca="1" si="363"/>
        <v/>
      </c>
      <c r="CH152" s="246" t="str">
        <f t="shared" ca="1" si="364"/>
        <v>含税額</v>
      </c>
      <c r="CI152" s="247" t="str">
        <f t="shared" ca="1" si="365"/>
        <v/>
      </c>
      <c r="CJ152" s="87" t="str">
        <f ca="1">IFERROR(IF(INDIRECT("'("&amp;'２個別表'!EO152&amp;")'!AR"&amp;84+EP152)&lt;&gt;1,"",1),"")</f>
        <v/>
      </c>
      <c r="CK152" s="244" t="str">
        <f t="shared" ca="1" si="366"/>
        <v/>
      </c>
      <c r="CL152" s="235" t="str">
        <f t="shared" ca="1" si="367"/>
        <v/>
      </c>
      <c r="CM152" s="239" t="str">
        <f t="shared" ca="1" si="368"/>
        <v/>
      </c>
      <c r="CN152" s="77" t="str">
        <f t="shared" ca="1" si="369"/>
        <v/>
      </c>
      <c r="CO152" s="93" t="str">
        <f ca="1">IFERROR(VLOOKUP(CN152,'（様式１号）３整理番号表'!$T$5:$V$15,2,FALSE),"")</f>
        <v/>
      </c>
      <c r="CP152" s="924" t="str">
        <f t="shared" ca="1" si="370"/>
        <v/>
      </c>
      <c r="CQ152" s="93" t="str">
        <f ca="1">IFERROR(VLOOKUP(CP152,'（様式１号）３整理番号表'!$T$19:$V$24,2,FALSE),"")</f>
        <v/>
      </c>
      <c r="CR152" s="924" t="str">
        <f ca="1">IFERROR(IF(INDIRECT("'("&amp;'２個別表'!EO152&amp;")'!AV"&amp;84+EP152)&lt;&gt;1,"",1),"")</f>
        <v/>
      </c>
      <c r="CS152" s="232">
        <f t="shared" ca="1" si="371"/>
        <v>0</v>
      </c>
      <c r="CT152" s="248">
        <f t="shared" ca="1" si="372"/>
        <v>0</v>
      </c>
      <c r="CU152" s="376" t="str">
        <f ca="1">IF(ER152="補強",IF(COUNTIFS($Z$11:Z152,Z152,$W$11:W152,1)=1,"１①",""),IF(COUNTIFS($Z$11:Z152,Z152,$W$11:W152,2)=1,"２①",""))</f>
        <v/>
      </c>
      <c r="CV152" s="57" t="str">
        <f t="shared" ca="1" si="373"/>
        <v/>
      </c>
      <c r="CW152" s="927" t="str">
        <f t="shared" ca="1" si="374"/>
        <v/>
      </c>
      <c r="CX152" s="256" t="str">
        <f t="shared" ca="1" si="375"/>
        <v/>
      </c>
      <c r="CY152" s="256" t="str">
        <f t="shared" ca="1" si="376"/>
        <v/>
      </c>
      <c r="CZ152" s="256" t="str">
        <f t="shared" ca="1" si="377"/>
        <v/>
      </c>
      <c r="DA152" s="256" t="str">
        <f t="shared" ca="1" si="378"/>
        <v/>
      </c>
      <c r="DB152" s="316" t="str">
        <f ca="1">IFERROR(VLOOKUP($CU152,'（様式１号）３整理番号表'!$Z$19:$AB$32,3,FALSE),"")</f>
        <v/>
      </c>
      <c r="DC152" s="259" t="str">
        <f t="shared" ca="1" si="379"/>
        <v>-</v>
      </c>
      <c r="DD152" s="618" t="str">
        <f t="shared" ca="1" si="380"/>
        <v/>
      </c>
      <c r="DE152" s="321" t="str">
        <f ca="1">IF(AND(AO152=18,AS152=1),IF(COUNTIFS($Y$11:Y152,Y152,$AS$11:AS152,1)=1,"２②",""),IF($CU152="１①",INDEX(INDIRECT("'("&amp;$EO152&amp;")'!AR116:BB116"),1,MATCH(INDIRECT("'("&amp;$EO152&amp;")'!C118"),INDIRECT("'("&amp;$EO152&amp;")'!AR119:BB119"),0)),""))</f>
        <v/>
      </c>
      <c r="DF152" s="324" t="str">
        <f t="shared" ca="1" si="381"/>
        <v/>
      </c>
      <c r="DG152" s="313" t="str">
        <f t="shared" ca="1" si="382"/>
        <v/>
      </c>
      <c r="DH152" s="313" t="str">
        <f t="shared" ca="1" si="383"/>
        <v/>
      </c>
      <c r="DI152" s="313" t="str">
        <f t="shared" ca="1" si="384"/>
        <v/>
      </c>
      <c r="DJ152" s="313" t="str">
        <f t="shared" ca="1" si="385"/>
        <v/>
      </c>
      <c r="DK152" s="328" t="str">
        <f t="shared" ca="1" si="386"/>
        <v/>
      </c>
      <c r="DL152" s="334" t="str">
        <f t="shared" ca="1" si="387"/>
        <v/>
      </c>
      <c r="DM152" s="915" t="str">
        <f t="shared" ca="1" si="388"/>
        <v/>
      </c>
      <c r="DN152" s="15"/>
      <c r="DO152" s="324"/>
      <c r="DP152" s="16"/>
      <c r="DQ152" s="16"/>
      <c r="DR152" s="16"/>
      <c r="DS152" s="16"/>
      <c r="DT152" s="318" t="str">
        <f>IFERROR(VLOOKUP($DN152,'（様式１号）３整理番号表'!$Z$19:$AB$32,3,FALSE),"")</f>
        <v/>
      </c>
      <c r="DU152" s="259" t="str">
        <f t="shared" si="389"/>
        <v/>
      </c>
      <c r="DV152" s="14"/>
      <c r="DW152" s="17" t="str">
        <f t="shared" ca="1" si="390"/>
        <v/>
      </c>
      <c r="DX152" s="88" t="str">
        <f t="shared" ca="1" si="407"/>
        <v/>
      </c>
      <c r="DZ152" s="339">
        <f t="shared" ca="1" si="307"/>
        <v>0</v>
      </c>
      <c r="EA152" s="339">
        <f t="shared" ca="1" si="307"/>
        <v>0</v>
      </c>
      <c r="EB152" s="339">
        <f t="shared" ca="1" si="307"/>
        <v>0</v>
      </c>
      <c r="EC152" s="339">
        <f t="shared" ref="EC152:EM152" ca="1" si="408">COUNTIF($CJ152:$DV152,EC$8)</f>
        <v>0</v>
      </c>
      <c r="ED152" s="339">
        <f t="shared" ca="1" si="408"/>
        <v>0</v>
      </c>
      <c r="EE152" s="339">
        <f t="shared" ca="1" si="408"/>
        <v>0</v>
      </c>
      <c r="EF152" s="339">
        <f t="shared" ca="1" si="408"/>
        <v>0</v>
      </c>
      <c r="EG152" s="339">
        <f t="shared" ca="1" si="408"/>
        <v>0</v>
      </c>
      <c r="EH152" s="339">
        <f t="shared" ca="1" si="408"/>
        <v>0</v>
      </c>
      <c r="EI152" s="339">
        <f t="shared" ca="1" si="408"/>
        <v>0</v>
      </c>
      <c r="EJ152" s="339">
        <f t="shared" ca="1" si="408"/>
        <v>0</v>
      </c>
      <c r="EK152" s="339">
        <f t="shared" ca="1" si="408"/>
        <v>0</v>
      </c>
      <c r="EL152" s="339">
        <f t="shared" ca="1" si="408"/>
        <v>0</v>
      </c>
      <c r="EM152" s="339">
        <f t="shared" ca="1" si="408"/>
        <v>0</v>
      </c>
      <c r="EO152" s="919" t="str">
        <f t="shared" ca="1" si="309"/>
        <v/>
      </c>
      <c r="EP152" s="919" t="str">
        <f t="shared" ca="1" si="391"/>
        <v/>
      </c>
      <c r="EQ152" s="919" t="str">
        <f t="shared" ca="1" si="392"/>
        <v/>
      </c>
      <c r="ER152" s="919" t="str">
        <f t="shared" ca="1" si="393"/>
        <v/>
      </c>
      <c r="ES152" s="919" t="str">
        <f ca="1">IFERROR(INDEX('郵便番号（石川県）'!$A$3:$F$2574,MATCH(INDIRECT("'("&amp;EO152&amp;")'!E7"),'郵便番号（石川県）'!$A$3:$A$2574,0),6),"")</f>
        <v/>
      </c>
      <c r="ET152" s="919" t="str">
        <f ca="1">IFERROR(INDEX('郵便番号（石川県）'!$A$3:$F$2574,MATCH(INDIRECT("'("&amp;$EO152&amp;")'!E7"),'郵便番号（石川県）'!$A$3:$A$2574,0),5),"")</f>
        <v/>
      </c>
      <c r="EU152" s="919" t="str">
        <f t="shared" ca="1" si="394"/>
        <v/>
      </c>
      <c r="EV152" s="919" t="str">
        <f t="shared" ca="1" si="395"/>
        <v/>
      </c>
      <c r="EW152" s="919" t="str">
        <f t="shared" ca="1" si="396"/>
        <v/>
      </c>
      <c r="EX152" s="919" t="str">
        <f t="shared" ca="1" si="397"/>
        <v/>
      </c>
      <c r="EY152" s="919" t="str">
        <f t="shared" ca="1" si="398"/>
        <v/>
      </c>
      <c r="EZ152" s="919" t="str">
        <f t="shared" ca="1" si="399"/>
        <v/>
      </c>
      <c r="FA152" s="919" t="str">
        <f t="shared" ca="1" si="400"/>
        <v/>
      </c>
      <c r="FB152" s="919" t="str">
        <f t="shared" ca="1" si="401"/>
        <v/>
      </c>
      <c r="FC152" s="919" t="str">
        <f t="shared" ca="1" si="402"/>
        <v/>
      </c>
      <c r="FD152" s="627" t="str">
        <f t="shared" ca="1" si="403"/>
        <v/>
      </c>
      <c r="FE152" s="630">
        <v>142</v>
      </c>
      <c r="FF152" s="299" t="str">
        <f t="shared" ca="1" si="404"/>
        <v/>
      </c>
      <c r="FG152" s="993" t="str">
        <f t="shared" ca="1" si="405"/>
        <v/>
      </c>
      <c r="FH152" s="919" t="str">
        <f t="shared" ca="1" si="406"/>
        <v/>
      </c>
      <c r="FI152" s="299">
        <f ca="1">COUNTIF($FH$11:FH152,"■")</f>
        <v>0</v>
      </c>
    </row>
    <row r="153" spans="1:165" ht="34.5" customHeight="1">
      <c r="A153" s="445">
        <f t="shared" ca="1" si="310"/>
        <v>0</v>
      </c>
      <c r="B153" s="446">
        <f>IF(R153&lt;&gt;"",IF(COUNTIF(R$11:R153,R153)=1,MAX(B$11:B152)+1,INDEX(B$11:B152,MATCH(R153,R$11:R152,0),1)),0)</f>
        <v>1</v>
      </c>
      <c r="C153" s="446">
        <f ca="1">IF(T153&lt;&gt;"",IF(COUNTIF(T$11:T153,T153)=1,MAX(C$11:C152)+1,INDEX(C$11:C152,MATCH(T153,T$11:T152,0),1)),0)</f>
        <v>0</v>
      </c>
      <c r="D153" s="446">
        <f ca="1">IF(U153&lt;&gt;"",IF(COUNTIF(U$11:U153,U153)=1,MAX(D$11:D152)+1,INDEX(D$11:D152,MATCH(U153,U$11:U152,0),1)),0)</f>
        <v>0</v>
      </c>
      <c r="E153" s="446">
        <f ca="1">IF(S153&lt;&gt;"",IF(COUNTIF(S$11:S153,S153)=1,MAX(E$11:E152)+1,INDEX(E$11:E152,MATCH(S153,S$11:S152,0),1)),0)</f>
        <v>0</v>
      </c>
      <c r="F153" s="446">
        <f ca="1">IF(Z153&lt;&gt;"",IF(COUNTIF(Z$11:Z153,Z153)=1,MAX(F$11:F152)+1,INDEX(F$11:F152,MATCH(Z153,Z$11:Z152,0),1)),0)</f>
        <v>0</v>
      </c>
      <c r="G153" s="447" cm="1">
        <f t="array" aca="1" ref="G153" ca="1">IF(Z153&lt;&gt;"",IF(COUNTIFS(Z$11:Z153,Z153,W$11:W153,W153)=1,MAX(G$11:G152)+1,INDEX(G$11:G152,MATCH(Z153&amp;W153,Z$11:Z152&amp;W$11:W153,0),1)),0)</f>
        <v>0</v>
      </c>
      <c r="H153" s="447">
        <f t="shared" ca="1" si="311"/>
        <v>0</v>
      </c>
      <c r="I153" s="447">
        <f ca="1">IF(T153="",0,IF(COUNTIF(T$11:T153,T153)=1,1,0))</f>
        <v>0</v>
      </c>
      <c r="J153" s="447">
        <f ca="1">IF(U153="",0,IF(COUNTIF(U$11:U153,U153)=1,1,0))</f>
        <v>0</v>
      </c>
      <c r="K153" s="447">
        <f ca="1">IF(S153="",0,IF(COUNTIF(S$11:S153,S153)=1,1,0))</f>
        <v>0</v>
      </c>
      <c r="L153" s="446">
        <f ca="1">IF(Z153="",0,IF(COUNTIF(Z$11:Z153,Z153)=1,1,0))</f>
        <v>0</v>
      </c>
      <c r="M153" s="767">
        <f ca="1">IF($W153=2,IF(COUNTIFS($W$11:$W153,2,$Z$11:$Z153,$Z153)=1,1,0),0)</f>
        <v>0</v>
      </c>
      <c r="N153" s="767">
        <f ca="1">IF($W153=1,IF(COUNTIFS($W$11:$W153,2,$Z$11:$Z153,$Z153)=1,1,0),0)</f>
        <v>0</v>
      </c>
      <c r="O153" s="446">
        <f ca="1">IF(H153=0,0,IF(COUNTIF(Z$11:Z153,Z153)=1,1,0))</f>
        <v>0</v>
      </c>
      <c r="P153" s="448" t="str">
        <f t="shared" ca="1" si="312"/>
        <v>石川県</v>
      </c>
      <c r="Q153" s="89">
        <f t="shared" ca="1" si="313"/>
        <v>143</v>
      </c>
      <c r="R153" s="170" t="s">
        <v>459</v>
      </c>
      <c r="S153" s="357" t="str">
        <f t="shared" ca="1" si="314"/>
        <v/>
      </c>
      <c r="T153" s="357" t="str">
        <f t="shared" ca="1" si="315"/>
        <v/>
      </c>
      <c r="U153" s="58" t="str">
        <f t="shared" ca="1" si="316"/>
        <v/>
      </c>
      <c r="V153" s="58" t="str">
        <f t="shared" ca="1" si="317"/>
        <v/>
      </c>
      <c r="W153" s="920" t="str">
        <f t="shared" ca="1" si="318"/>
        <v/>
      </c>
      <c r="X153" s="369">
        <f ca="1">IFERROR(VLOOKUP(W153,'（様式１号）３整理番号表'!$B$4:$H$5,2,FALSE),0)</f>
        <v>0</v>
      </c>
      <c r="Y153" s="768" t="str" cm="1">
        <f t="array" aca="1" ref="Y153" ca="1">IF(AND(D153=0,F153=0),"",IF(COUNTIF(D$11:D153,D153)=1,1,IF(COUNTIFS(D$11:D153,D153,F$11:F153,F153)=1,INDEX((D$11:D153,F$11:F153,Y$11:Y153),MATCH(_xlfn.MAXIFS(F$11:F152,D$11:D152,D153),$F$11:F153,0),1,3)+1,INDEX((D$11:D153,F$11:F153,Y$11:Y153),MATCH(D153&amp;F153,D$11:D153&amp;F$11:F153,0),1,3))))</f>
        <v/>
      </c>
      <c r="Z153" s="40" t="str">
        <f t="shared" ca="1" si="319"/>
        <v/>
      </c>
      <c r="AA153" s="924" t="str">
        <f t="shared" ca="1" si="320"/>
        <v/>
      </c>
      <c r="AB153" s="93">
        <f ca="1">IFERROR(VLOOKUP(AA153,'（様式１号）３整理番号表'!$B$10:$H$16,2,FALSE),0)</f>
        <v>0</v>
      </c>
      <c r="AC153" s="924" t="str">
        <f t="shared" ca="1" si="321"/>
        <v/>
      </c>
      <c r="AD153" s="924" t="str">
        <f t="shared" ca="1" si="322"/>
        <v/>
      </c>
      <c r="AE153" s="93">
        <f ca="1">IFERROR(VLOOKUP(AD153,'（様式１号）３整理番号表'!$B$21:$H$22,2,FALSE),0)</f>
        <v>0</v>
      </c>
      <c r="AF153" s="924" t="str">
        <f t="shared" ca="1" si="323"/>
        <v/>
      </c>
      <c r="AG153" s="93">
        <f ca="1">IFERROR(VLOOKUP(AF153,'（様式１号）３整理番号表'!$B$26:$H$31,2,FALSE),0)</f>
        <v>0</v>
      </c>
      <c r="AH153" s="924" t="str">
        <f t="shared" ca="1" si="324"/>
        <v/>
      </c>
      <c r="AI153" s="93">
        <f ca="1">IFERROR(VLOOKUP(AH153,'（様式１号）３整理番号表'!$J$5:$N$59,2,FALSE),0)</f>
        <v>0</v>
      </c>
      <c r="AJ153" s="77" t="str">
        <f t="shared" ca="1" si="325"/>
        <v/>
      </c>
      <c r="AK153" s="93">
        <f ca="1">IFERROR(VLOOKUP(AJ153,'（様式１号）３整理番号表'!$P$5:$R$29,2,FALSE),0)</f>
        <v>0</v>
      </c>
      <c r="AL153" s="921" t="str">
        <f t="shared" ca="1" si="326"/>
        <v/>
      </c>
      <c r="AM153" s="921" t="str">
        <f t="shared" ca="1" si="327"/>
        <v/>
      </c>
      <c r="AN153" s="921"/>
      <c r="AO153" s="77" t="str">
        <f t="shared" ca="1" si="328"/>
        <v/>
      </c>
      <c r="AP153" s="93">
        <f ca="1">IFERROR(VLOOKUP(AO153,'（様式１号）３整理番号表'!$P$5:$R$29,2,FALSE),0)</f>
        <v>0</v>
      </c>
      <c r="AQ153" s="924" t="str">
        <f t="shared" ca="1" si="329"/>
        <v/>
      </c>
      <c r="AR153" s="93">
        <f t="shared" ca="1" si="330"/>
        <v>0</v>
      </c>
      <c r="AS153" s="924" t="str">
        <f t="shared" ca="1" si="331"/>
        <v/>
      </c>
      <c r="AT153" s="40" t="str">
        <f t="shared" ca="1" si="332"/>
        <v/>
      </c>
      <c r="AU153" s="93" t="str">
        <f t="shared" ca="1" si="333"/>
        <v/>
      </c>
      <c r="AV153" s="923" t="str">
        <f t="shared" ca="1" si="334"/>
        <v/>
      </c>
      <c r="AW153" s="926" t="str">
        <f t="shared" ca="1" si="335"/>
        <v/>
      </c>
      <c r="AX153" s="925" t="str">
        <f t="shared" ca="1" si="336"/>
        <v/>
      </c>
      <c r="AY153" s="925" t="str">
        <f t="shared" ca="1" si="336"/>
        <v/>
      </c>
      <c r="AZ153" s="925" t="str">
        <f t="shared" ca="1" si="336"/>
        <v/>
      </c>
      <c r="BA153" s="925" t="str">
        <f t="shared" ca="1" si="336"/>
        <v/>
      </c>
      <c r="BB153" s="925" t="str">
        <f t="shared" ca="1" si="337"/>
        <v/>
      </c>
      <c r="BC153" s="925" t="str">
        <f t="shared" ca="1" si="338"/>
        <v/>
      </c>
      <c r="BD153" s="925" t="str">
        <f t="shared" ca="1" si="338"/>
        <v/>
      </c>
      <c r="BE153" s="925" t="str">
        <f t="shared" ca="1" si="338"/>
        <v/>
      </c>
      <c r="BF153" s="77" t="str">
        <f t="shared" ca="1" si="339"/>
        <v/>
      </c>
      <c r="BG153" s="924" t="str">
        <f t="shared" ca="1" si="340"/>
        <v/>
      </c>
      <c r="BH153" s="94">
        <f ca="1">IF(BF153&lt;&gt;"",INDEX('（様式１号）３整理番号表'!$AB$7:$AQ$12,MATCH(BF153,'（様式１号）３整理番号表'!$AA$7:$AA$12,0),MATCH(BG153,'（様式１号）３整理番号表'!$AB$6:$AQ$6,0)),0)</f>
        <v>0</v>
      </c>
      <c r="BI153" s="921" t="str">
        <f t="shared" ca="1" si="341"/>
        <v/>
      </c>
      <c r="BJ153" s="922" t="str">
        <f t="shared" ca="1" si="342"/>
        <v/>
      </c>
      <c r="BK153" s="926" t="str">
        <f t="shared" ca="1" si="343"/>
        <v/>
      </c>
      <c r="BL153" s="922" t="str">
        <f t="shared" ca="1" si="344"/>
        <v/>
      </c>
      <c r="BM153" s="79" t="str">
        <f t="shared" ca="1" si="345"/>
        <v/>
      </c>
      <c r="BN153" s="82" t="str">
        <f t="shared" ca="1" si="346"/>
        <v/>
      </c>
      <c r="BO153" s="83" t="str">
        <f t="shared" ca="1" si="347"/>
        <v/>
      </c>
      <c r="BP153" s="84" t="str">
        <f t="shared" ca="1" si="348"/>
        <v/>
      </c>
      <c r="BQ153" s="82" t="str">
        <f t="shared" ca="1" si="349"/>
        <v/>
      </c>
      <c r="BR153" s="97" t="str">
        <f t="shared" ca="1" si="350"/>
        <v/>
      </c>
      <c r="BS153" s="95" t="str">
        <f t="shared" ca="1" si="351"/>
        <v/>
      </c>
      <c r="BT153" s="184" t="str">
        <f t="shared" ca="1" si="352"/>
        <v/>
      </c>
      <c r="BU153" s="611" t="str">
        <f t="shared" ca="1" si="353"/>
        <v/>
      </c>
      <c r="BV153" s="77" t="str">
        <f t="shared" ca="1" si="354"/>
        <v/>
      </c>
      <c r="BW153" s="85" t="str">
        <f t="shared" ca="1" si="355"/>
        <v/>
      </c>
      <c r="BX153" s="86" t="str">
        <f t="shared" ca="1" si="356"/>
        <v/>
      </c>
      <c r="BY153" s="231">
        <f ca="1">IF('ポイント要件確認等（個別表）'!AD153=1,ROUNDDOWN('ポイント要件確認等（個別表）'!AV153,-3),IF('ポイント要件確認等（個別表）'!AD153=2,ROUNDDOWN('ポイント要件確認等（個別表）'!BH153,-3),IF('ポイント要件確認等（個別表）'!AD153=3,ROUNDDOWN('ポイント要件確認等（個別表）'!BT153,-3),0)))</f>
        <v>0</v>
      </c>
      <c r="BZ153" s="86" t="str">
        <f t="shared" ca="1" si="357"/>
        <v/>
      </c>
      <c r="CA153" s="232" t="str">
        <f t="shared" ca="1" si="358"/>
        <v/>
      </c>
      <c r="CB153" s="232">
        <f t="shared" ca="1" si="359"/>
        <v>0</v>
      </c>
      <c r="CC153" s="86" t="str">
        <f t="shared" ca="1" si="360"/>
        <v/>
      </c>
      <c r="CD153" s="86" t="str">
        <f t="shared" ca="1" si="361"/>
        <v/>
      </c>
      <c r="CE153" s="609"/>
      <c r="CF153" s="86" t="str">
        <f t="shared" ca="1" si="362"/>
        <v/>
      </c>
      <c r="CG153" s="185" t="str">
        <f t="shared" ca="1" si="363"/>
        <v/>
      </c>
      <c r="CH153" s="246" t="str">
        <f t="shared" ca="1" si="364"/>
        <v>含税額</v>
      </c>
      <c r="CI153" s="247" t="str">
        <f t="shared" ca="1" si="365"/>
        <v/>
      </c>
      <c r="CJ153" s="87" t="str">
        <f ca="1">IFERROR(IF(INDIRECT("'("&amp;'２個別表'!EO153&amp;")'!AR"&amp;84+EP153)&lt;&gt;1,"",1),"")</f>
        <v/>
      </c>
      <c r="CK153" s="244" t="str">
        <f t="shared" ca="1" si="366"/>
        <v/>
      </c>
      <c r="CL153" s="235" t="str">
        <f t="shared" ca="1" si="367"/>
        <v/>
      </c>
      <c r="CM153" s="239" t="str">
        <f t="shared" ca="1" si="368"/>
        <v/>
      </c>
      <c r="CN153" s="77" t="str">
        <f t="shared" ca="1" si="369"/>
        <v/>
      </c>
      <c r="CO153" s="93" t="str">
        <f ca="1">IFERROR(VLOOKUP(CN153,'（様式１号）３整理番号表'!$T$5:$V$15,2,FALSE),"")</f>
        <v/>
      </c>
      <c r="CP153" s="924" t="str">
        <f t="shared" ca="1" si="370"/>
        <v/>
      </c>
      <c r="CQ153" s="93" t="str">
        <f ca="1">IFERROR(VLOOKUP(CP153,'（様式１号）３整理番号表'!$T$19:$V$24,2,FALSE),"")</f>
        <v/>
      </c>
      <c r="CR153" s="924" t="str">
        <f ca="1">IFERROR(IF(INDIRECT("'("&amp;'２個別表'!EO153&amp;")'!AV"&amp;84+EP153)&lt;&gt;1,"",1),"")</f>
        <v/>
      </c>
      <c r="CS153" s="232">
        <f t="shared" ca="1" si="371"/>
        <v>0</v>
      </c>
      <c r="CT153" s="248">
        <f t="shared" ca="1" si="372"/>
        <v>0</v>
      </c>
      <c r="CU153" s="376" t="str">
        <f ca="1">IF(ER153="補強",IF(COUNTIFS($Z$11:Z153,Z153,$W$11:W153,1)=1,"１①",""),IF(COUNTIFS($Z$11:Z153,Z153,$W$11:W153,2)=1,"２①",""))</f>
        <v/>
      </c>
      <c r="CV153" s="57" t="str">
        <f t="shared" ca="1" si="373"/>
        <v/>
      </c>
      <c r="CW153" s="927" t="str">
        <f t="shared" ca="1" si="374"/>
        <v/>
      </c>
      <c r="CX153" s="256" t="str">
        <f t="shared" ca="1" si="375"/>
        <v/>
      </c>
      <c r="CY153" s="256" t="str">
        <f t="shared" ca="1" si="376"/>
        <v/>
      </c>
      <c r="CZ153" s="256" t="str">
        <f t="shared" ca="1" si="377"/>
        <v/>
      </c>
      <c r="DA153" s="256" t="str">
        <f t="shared" ca="1" si="378"/>
        <v/>
      </c>
      <c r="DB153" s="316" t="str">
        <f ca="1">IFERROR(VLOOKUP($CU153,'（様式１号）３整理番号表'!$Z$19:$AB$32,3,FALSE),"")</f>
        <v/>
      </c>
      <c r="DC153" s="259" t="str">
        <f t="shared" ca="1" si="379"/>
        <v>-</v>
      </c>
      <c r="DD153" s="618" t="str">
        <f t="shared" ca="1" si="380"/>
        <v/>
      </c>
      <c r="DE153" s="321" t="str">
        <f ca="1">IF(AND(AO153=18,AS153=1),IF(COUNTIFS($Y$11:Y153,Y153,$AS$11:AS153,1)=1,"２②",""),IF($CU153="１①",INDEX(INDIRECT("'("&amp;$EO153&amp;")'!AR116:BB116"),1,MATCH(INDIRECT("'("&amp;$EO153&amp;")'!C118"),INDIRECT("'("&amp;$EO153&amp;")'!AR119:BB119"),0)),""))</f>
        <v/>
      </c>
      <c r="DF153" s="324" t="str">
        <f t="shared" ca="1" si="381"/>
        <v/>
      </c>
      <c r="DG153" s="313" t="str">
        <f t="shared" ca="1" si="382"/>
        <v/>
      </c>
      <c r="DH153" s="313" t="str">
        <f t="shared" ca="1" si="383"/>
        <v/>
      </c>
      <c r="DI153" s="313" t="str">
        <f t="shared" ca="1" si="384"/>
        <v/>
      </c>
      <c r="DJ153" s="313" t="str">
        <f t="shared" ca="1" si="385"/>
        <v/>
      </c>
      <c r="DK153" s="328" t="str">
        <f t="shared" ca="1" si="386"/>
        <v/>
      </c>
      <c r="DL153" s="334" t="str">
        <f t="shared" ca="1" si="387"/>
        <v/>
      </c>
      <c r="DM153" s="915" t="str">
        <f t="shared" ca="1" si="388"/>
        <v/>
      </c>
      <c r="DN153" s="15"/>
      <c r="DO153" s="324"/>
      <c r="DP153" s="16"/>
      <c r="DQ153" s="16"/>
      <c r="DR153" s="16"/>
      <c r="DS153" s="16"/>
      <c r="DT153" s="318" t="str">
        <f>IFERROR(VLOOKUP($DN153,'（様式１号）３整理番号表'!$Z$19:$AB$32,3,FALSE),"")</f>
        <v/>
      </c>
      <c r="DU153" s="259" t="str">
        <f t="shared" si="389"/>
        <v/>
      </c>
      <c r="DV153" s="14"/>
      <c r="DW153" s="17" t="str">
        <f t="shared" ca="1" si="390"/>
        <v/>
      </c>
      <c r="DX153" s="88" t="str">
        <f t="shared" ca="1" si="407"/>
        <v/>
      </c>
      <c r="DZ153" s="339">
        <f t="shared" ref="DZ153:EM171" ca="1" si="409">COUNTIF($CJ153:$DV153,DZ$8)</f>
        <v>0</v>
      </c>
      <c r="EA153" s="339">
        <f t="shared" ca="1" si="409"/>
        <v>0</v>
      </c>
      <c r="EB153" s="339">
        <f t="shared" ca="1" si="409"/>
        <v>0</v>
      </c>
      <c r="EC153" s="339">
        <f t="shared" ca="1" si="409"/>
        <v>0</v>
      </c>
      <c r="ED153" s="339">
        <f t="shared" ca="1" si="409"/>
        <v>0</v>
      </c>
      <c r="EE153" s="339">
        <f t="shared" ca="1" si="409"/>
        <v>0</v>
      </c>
      <c r="EF153" s="339">
        <f t="shared" ca="1" si="409"/>
        <v>0</v>
      </c>
      <c r="EG153" s="339">
        <f t="shared" ca="1" si="409"/>
        <v>0</v>
      </c>
      <c r="EH153" s="339">
        <f t="shared" ca="1" si="409"/>
        <v>0</v>
      </c>
      <c r="EI153" s="339">
        <f t="shared" ca="1" si="409"/>
        <v>0</v>
      </c>
      <c r="EJ153" s="339">
        <f t="shared" ca="1" si="409"/>
        <v>0</v>
      </c>
      <c r="EK153" s="339">
        <f t="shared" ca="1" si="409"/>
        <v>0</v>
      </c>
      <c r="EL153" s="339">
        <f t="shared" ca="1" si="409"/>
        <v>0</v>
      </c>
      <c r="EM153" s="339">
        <f t="shared" ca="1" si="409"/>
        <v>0</v>
      </c>
      <c r="EO153" s="919" t="str">
        <f t="shared" ca="1" si="309"/>
        <v/>
      </c>
      <c r="EP153" s="919" t="str">
        <f t="shared" ca="1" si="391"/>
        <v/>
      </c>
      <c r="EQ153" s="919" t="str">
        <f t="shared" ca="1" si="392"/>
        <v/>
      </c>
      <c r="ER153" s="919" t="str">
        <f t="shared" ca="1" si="393"/>
        <v/>
      </c>
      <c r="ES153" s="919" t="str">
        <f ca="1">IFERROR(INDEX('郵便番号（石川県）'!$A$3:$F$2574,MATCH(INDIRECT("'("&amp;EO153&amp;")'!E7"),'郵便番号（石川県）'!$A$3:$A$2574,0),6),"")</f>
        <v/>
      </c>
      <c r="ET153" s="919" t="str">
        <f ca="1">IFERROR(INDEX('郵便番号（石川県）'!$A$3:$F$2574,MATCH(INDIRECT("'("&amp;$EO153&amp;")'!E7"),'郵便番号（石川県）'!$A$3:$A$2574,0),5),"")</f>
        <v/>
      </c>
      <c r="EU153" s="919" t="str">
        <f t="shared" ca="1" si="394"/>
        <v/>
      </c>
      <c r="EV153" s="919" t="str">
        <f t="shared" ca="1" si="395"/>
        <v/>
      </c>
      <c r="EW153" s="919" t="str">
        <f t="shared" ca="1" si="396"/>
        <v/>
      </c>
      <c r="EX153" s="919" t="str">
        <f t="shared" ca="1" si="397"/>
        <v/>
      </c>
      <c r="EY153" s="919" t="str">
        <f t="shared" ca="1" si="398"/>
        <v/>
      </c>
      <c r="EZ153" s="919" t="str">
        <f t="shared" ca="1" si="399"/>
        <v/>
      </c>
      <c r="FA153" s="919" t="str">
        <f t="shared" ca="1" si="400"/>
        <v/>
      </c>
      <c r="FB153" s="919" t="str">
        <f t="shared" ca="1" si="401"/>
        <v/>
      </c>
      <c r="FC153" s="919" t="str">
        <f t="shared" ca="1" si="402"/>
        <v/>
      </c>
      <c r="FD153" s="627" t="str">
        <f t="shared" ca="1" si="403"/>
        <v/>
      </c>
      <c r="FE153" s="630">
        <v>143</v>
      </c>
      <c r="FF153" s="299" t="str">
        <f t="shared" ca="1" si="404"/>
        <v/>
      </c>
      <c r="FG153" s="993" t="str">
        <f t="shared" ca="1" si="405"/>
        <v/>
      </c>
      <c r="FH153" s="919" t="str">
        <f t="shared" ca="1" si="406"/>
        <v/>
      </c>
      <c r="FI153" s="299">
        <f ca="1">COUNTIF($FH$11:FH153,"■")</f>
        <v>0</v>
      </c>
    </row>
    <row r="154" spans="1:165" ht="34.5" customHeight="1">
      <c r="A154" s="445">
        <f t="shared" ca="1" si="310"/>
        <v>0</v>
      </c>
      <c r="B154" s="446">
        <f>IF(R154&lt;&gt;"",IF(COUNTIF(R$11:R154,R154)=1,MAX(B$11:B153)+1,INDEX(B$11:B153,MATCH(R154,R$11:R153,0),1)),0)</f>
        <v>1</v>
      </c>
      <c r="C154" s="446">
        <f ca="1">IF(T154&lt;&gt;"",IF(COUNTIF(T$11:T154,T154)=1,MAX(C$11:C153)+1,INDEX(C$11:C153,MATCH(T154,T$11:T153,0),1)),0)</f>
        <v>0</v>
      </c>
      <c r="D154" s="446">
        <f ca="1">IF(U154&lt;&gt;"",IF(COUNTIF(U$11:U154,U154)=1,MAX(D$11:D153)+1,INDEX(D$11:D153,MATCH(U154,U$11:U153,0),1)),0)</f>
        <v>0</v>
      </c>
      <c r="E154" s="446">
        <f ca="1">IF(S154&lt;&gt;"",IF(COUNTIF(S$11:S154,S154)=1,MAX(E$11:E153)+1,INDEX(E$11:E153,MATCH(S154,S$11:S153,0),1)),0)</f>
        <v>0</v>
      </c>
      <c r="F154" s="446">
        <f ca="1">IF(Z154&lt;&gt;"",IF(COUNTIF(Z$11:Z154,Z154)=1,MAX(F$11:F153)+1,INDEX(F$11:F153,MATCH(Z154,Z$11:Z153,0),1)),0)</f>
        <v>0</v>
      </c>
      <c r="G154" s="447" cm="1">
        <f t="array" aca="1" ref="G154" ca="1">IF(Z154&lt;&gt;"",IF(COUNTIFS(Z$11:Z154,Z154,W$11:W154,W154)=1,MAX(G$11:G153)+1,INDEX(G$11:G153,MATCH(Z154&amp;W154,Z$11:Z153&amp;W$11:W154,0),1)),0)</f>
        <v>0</v>
      </c>
      <c r="H154" s="447">
        <f t="shared" ca="1" si="311"/>
        <v>0</v>
      </c>
      <c r="I154" s="447">
        <f ca="1">IF(T154="",0,IF(COUNTIF(T$11:T154,T154)=1,1,0))</f>
        <v>0</v>
      </c>
      <c r="J154" s="447">
        <f ca="1">IF(U154="",0,IF(COUNTIF(U$11:U154,U154)=1,1,0))</f>
        <v>0</v>
      </c>
      <c r="K154" s="447">
        <f ca="1">IF(S154="",0,IF(COUNTIF(S$11:S154,S154)=1,1,0))</f>
        <v>0</v>
      </c>
      <c r="L154" s="446">
        <f ca="1">IF(Z154="",0,IF(COUNTIF(Z$11:Z154,Z154)=1,1,0))</f>
        <v>0</v>
      </c>
      <c r="M154" s="767">
        <f ca="1">IF($W154=2,IF(COUNTIFS($W$11:$W154,2,$Z$11:$Z154,$Z154)=1,1,0),0)</f>
        <v>0</v>
      </c>
      <c r="N154" s="767">
        <f ca="1">IF($W154=1,IF(COUNTIFS($W$11:$W154,2,$Z$11:$Z154,$Z154)=1,1,0),0)</f>
        <v>0</v>
      </c>
      <c r="O154" s="446">
        <f ca="1">IF(H154=0,0,IF(COUNTIF(Z$11:Z154,Z154)=1,1,0))</f>
        <v>0</v>
      </c>
      <c r="P154" s="448" t="str">
        <f t="shared" ca="1" si="312"/>
        <v>石川県</v>
      </c>
      <c r="Q154" s="89">
        <f t="shared" ca="1" si="313"/>
        <v>144</v>
      </c>
      <c r="R154" s="170" t="s">
        <v>459</v>
      </c>
      <c r="S154" s="357" t="str">
        <f t="shared" ca="1" si="314"/>
        <v/>
      </c>
      <c r="T154" s="357" t="str">
        <f t="shared" ca="1" si="315"/>
        <v/>
      </c>
      <c r="U154" s="58" t="str">
        <f t="shared" ca="1" si="316"/>
        <v/>
      </c>
      <c r="V154" s="58" t="str">
        <f t="shared" ca="1" si="317"/>
        <v/>
      </c>
      <c r="W154" s="920" t="str">
        <f t="shared" ca="1" si="318"/>
        <v/>
      </c>
      <c r="X154" s="369">
        <f ca="1">IFERROR(VLOOKUP(W154,'（様式１号）３整理番号表'!$B$4:$H$5,2,FALSE),0)</f>
        <v>0</v>
      </c>
      <c r="Y154" s="768" t="str" cm="1">
        <f t="array" aca="1" ref="Y154" ca="1">IF(AND(D154=0,F154=0),"",IF(COUNTIF(D$11:D154,D154)=1,1,IF(COUNTIFS(D$11:D154,D154,F$11:F154,F154)=1,INDEX((D$11:D154,F$11:F154,Y$11:Y154),MATCH(_xlfn.MAXIFS(F$11:F153,D$11:D153,D154),$F$11:F154,0),1,3)+1,INDEX((D$11:D154,F$11:F154,Y$11:Y154),MATCH(D154&amp;F154,D$11:D154&amp;F$11:F154,0),1,3))))</f>
        <v/>
      </c>
      <c r="Z154" s="40" t="str">
        <f t="shared" ca="1" si="319"/>
        <v/>
      </c>
      <c r="AA154" s="924" t="str">
        <f t="shared" ca="1" si="320"/>
        <v/>
      </c>
      <c r="AB154" s="93">
        <f ca="1">IFERROR(VLOOKUP(AA154,'（様式１号）３整理番号表'!$B$10:$H$16,2,FALSE),0)</f>
        <v>0</v>
      </c>
      <c r="AC154" s="924" t="str">
        <f t="shared" ca="1" si="321"/>
        <v/>
      </c>
      <c r="AD154" s="924" t="str">
        <f t="shared" ca="1" si="322"/>
        <v/>
      </c>
      <c r="AE154" s="93">
        <f ca="1">IFERROR(VLOOKUP(AD154,'（様式１号）３整理番号表'!$B$21:$H$22,2,FALSE),0)</f>
        <v>0</v>
      </c>
      <c r="AF154" s="924" t="str">
        <f t="shared" ca="1" si="323"/>
        <v/>
      </c>
      <c r="AG154" s="93">
        <f ca="1">IFERROR(VLOOKUP(AF154,'（様式１号）３整理番号表'!$B$26:$H$31,2,FALSE),0)</f>
        <v>0</v>
      </c>
      <c r="AH154" s="924" t="str">
        <f t="shared" ca="1" si="324"/>
        <v/>
      </c>
      <c r="AI154" s="93">
        <f ca="1">IFERROR(VLOOKUP(AH154,'（様式１号）３整理番号表'!$J$5:$N$59,2,FALSE),0)</f>
        <v>0</v>
      </c>
      <c r="AJ154" s="77" t="str">
        <f t="shared" ca="1" si="325"/>
        <v/>
      </c>
      <c r="AK154" s="93">
        <f ca="1">IFERROR(VLOOKUP(AJ154,'（様式１号）３整理番号表'!$P$5:$R$29,2,FALSE),0)</f>
        <v>0</v>
      </c>
      <c r="AL154" s="921" t="str">
        <f t="shared" ca="1" si="326"/>
        <v/>
      </c>
      <c r="AM154" s="921" t="str">
        <f t="shared" ca="1" si="327"/>
        <v/>
      </c>
      <c r="AN154" s="921"/>
      <c r="AO154" s="77" t="str">
        <f t="shared" ca="1" si="328"/>
        <v/>
      </c>
      <c r="AP154" s="93">
        <f ca="1">IFERROR(VLOOKUP(AO154,'（様式１号）３整理番号表'!$P$5:$R$29,2,FALSE),0)</f>
        <v>0</v>
      </c>
      <c r="AQ154" s="924" t="str">
        <f t="shared" ca="1" si="329"/>
        <v/>
      </c>
      <c r="AR154" s="93">
        <f t="shared" ca="1" si="330"/>
        <v>0</v>
      </c>
      <c r="AS154" s="924" t="str">
        <f t="shared" ca="1" si="331"/>
        <v/>
      </c>
      <c r="AT154" s="40" t="str">
        <f t="shared" ca="1" si="332"/>
        <v/>
      </c>
      <c r="AU154" s="93" t="str">
        <f t="shared" ca="1" si="333"/>
        <v/>
      </c>
      <c r="AV154" s="923" t="str">
        <f t="shared" ca="1" si="334"/>
        <v/>
      </c>
      <c r="AW154" s="926" t="str">
        <f t="shared" ca="1" si="335"/>
        <v/>
      </c>
      <c r="AX154" s="925" t="str">
        <f t="shared" ca="1" si="336"/>
        <v/>
      </c>
      <c r="AY154" s="925" t="str">
        <f t="shared" ca="1" si="336"/>
        <v/>
      </c>
      <c r="AZ154" s="925" t="str">
        <f t="shared" ca="1" si="336"/>
        <v/>
      </c>
      <c r="BA154" s="925" t="str">
        <f t="shared" ca="1" si="336"/>
        <v/>
      </c>
      <c r="BB154" s="925" t="str">
        <f t="shared" ca="1" si="337"/>
        <v/>
      </c>
      <c r="BC154" s="925" t="str">
        <f t="shared" ca="1" si="338"/>
        <v/>
      </c>
      <c r="BD154" s="925" t="str">
        <f t="shared" ca="1" si="338"/>
        <v/>
      </c>
      <c r="BE154" s="925" t="str">
        <f t="shared" ca="1" si="338"/>
        <v/>
      </c>
      <c r="BF154" s="77" t="str">
        <f t="shared" ca="1" si="339"/>
        <v/>
      </c>
      <c r="BG154" s="924" t="str">
        <f t="shared" ca="1" si="340"/>
        <v/>
      </c>
      <c r="BH154" s="94">
        <f ca="1">IF(BF154&lt;&gt;"",INDEX('（様式１号）３整理番号表'!$AB$7:$AQ$12,MATCH(BF154,'（様式１号）３整理番号表'!$AA$7:$AA$12,0),MATCH(BG154,'（様式１号）３整理番号表'!$AB$6:$AQ$6,0)),0)</f>
        <v>0</v>
      </c>
      <c r="BI154" s="921" t="str">
        <f t="shared" ca="1" si="341"/>
        <v/>
      </c>
      <c r="BJ154" s="922" t="str">
        <f t="shared" ca="1" si="342"/>
        <v/>
      </c>
      <c r="BK154" s="926" t="str">
        <f t="shared" ca="1" si="343"/>
        <v/>
      </c>
      <c r="BL154" s="922" t="str">
        <f t="shared" ca="1" si="344"/>
        <v/>
      </c>
      <c r="BM154" s="79" t="str">
        <f t="shared" ca="1" si="345"/>
        <v/>
      </c>
      <c r="BN154" s="82" t="str">
        <f t="shared" ca="1" si="346"/>
        <v/>
      </c>
      <c r="BO154" s="83" t="str">
        <f t="shared" ca="1" si="347"/>
        <v/>
      </c>
      <c r="BP154" s="84" t="str">
        <f t="shared" ca="1" si="348"/>
        <v/>
      </c>
      <c r="BQ154" s="82" t="str">
        <f t="shared" ca="1" si="349"/>
        <v/>
      </c>
      <c r="BR154" s="97" t="str">
        <f t="shared" ca="1" si="350"/>
        <v/>
      </c>
      <c r="BS154" s="95" t="str">
        <f t="shared" ca="1" si="351"/>
        <v/>
      </c>
      <c r="BT154" s="184" t="str">
        <f t="shared" ca="1" si="352"/>
        <v/>
      </c>
      <c r="BU154" s="611" t="str">
        <f t="shared" ca="1" si="353"/>
        <v/>
      </c>
      <c r="BV154" s="77" t="str">
        <f t="shared" ca="1" si="354"/>
        <v/>
      </c>
      <c r="BW154" s="85" t="str">
        <f t="shared" ca="1" si="355"/>
        <v/>
      </c>
      <c r="BX154" s="86" t="str">
        <f t="shared" ca="1" si="356"/>
        <v/>
      </c>
      <c r="BY154" s="231">
        <f ca="1">IF('ポイント要件確認等（個別表）'!AD154=1,ROUNDDOWN('ポイント要件確認等（個別表）'!AV154,-3),IF('ポイント要件確認等（個別表）'!AD154=2,ROUNDDOWN('ポイント要件確認等（個別表）'!BH154,-3),IF('ポイント要件確認等（個別表）'!AD154=3,ROUNDDOWN('ポイント要件確認等（個別表）'!BT154,-3),0)))</f>
        <v>0</v>
      </c>
      <c r="BZ154" s="86" t="str">
        <f t="shared" ca="1" si="357"/>
        <v/>
      </c>
      <c r="CA154" s="232" t="str">
        <f t="shared" ca="1" si="358"/>
        <v/>
      </c>
      <c r="CB154" s="232">
        <f t="shared" ca="1" si="359"/>
        <v>0</v>
      </c>
      <c r="CC154" s="86" t="str">
        <f t="shared" ca="1" si="360"/>
        <v/>
      </c>
      <c r="CD154" s="86" t="str">
        <f t="shared" ca="1" si="361"/>
        <v/>
      </c>
      <c r="CE154" s="609"/>
      <c r="CF154" s="86" t="str">
        <f t="shared" ca="1" si="362"/>
        <v/>
      </c>
      <c r="CG154" s="185" t="str">
        <f t="shared" ca="1" si="363"/>
        <v/>
      </c>
      <c r="CH154" s="246" t="str">
        <f t="shared" ca="1" si="364"/>
        <v>含税額</v>
      </c>
      <c r="CI154" s="247" t="str">
        <f t="shared" ca="1" si="365"/>
        <v/>
      </c>
      <c r="CJ154" s="87" t="str">
        <f ca="1">IFERROR(IF(INDIRECT("'("&amp;'２個別表'!EO154&amp;")'!AR"&amp;84+EP154)&lt;&gt;1,"",1),"")</f>
        <v/>
      </c>
      <c r="CK154" s="244" t="str">
        <f t="shared" ca="1" si="366"/>
        <v/>
      </c>
      <c r="CL154" s="235" t="str">
        <f t="shared" ca="1" si="367"/>
        <v/>
      </c>
      <c r="CM154" s="239" t="str">
        <f t="shared" ca="1" si="368"/>
        <v/>
      </c>
      <c r="CN154" s="77" t="str">
        <f t="shared" ca="1" si="369"/>
        <v/>
      </c>
      <c r="CO154" s="93" t="str">
        <f ca="1">IFERROR(VLOOKUP(CN154,'（様式１号）３整理番号表'!$T$5:$V$15,2,FALSE),"")</f>
        <v/>
      </c>
      <c r="CP154" s="924" t="str">
        <f t="shared" ca="1" si="370"/>
        <v/>
      </c>
      <c r="CQ154" s="93" t="str">
        <f ca="1">IFERROR(VLOOKUP(CP154,'（様式１号）３整理番号表'!$T$19:$V$24,2,FALSE),"")</f>
        <v/>
      </c>
      <c r="CR154" s="924" t="str">
        <f ca="1">IFERROR(IF(INDIRECT("'("&amp;'２個別表'!EO154&amp;")'!AV"&amp;84+EP154)&lt;&gt;1,"",1),"")</f>
        <v/>
      </c>
      <c r="CS154" s="232">
        <f t="shared" ca="1" si="371"/>
        <v>0</v>
      </c>
      <c r="CT154" s="248">
        <f t="shared" ca="1" si="372"/>
        <v>0</v>
      </c>
      <c r="CU154" s="376" t="str">
        <f ca="1">IF(ER154="補強",IF(COUNTIFS($Z$11:Z154,Z154,$W$11:W154,1)=1,"１①",""),IF(COUNTIFS($Z$11:Z154,Z154,$W$11:W154,2)=1,"２①",""))</f>
        <v/>
      </c>
      <c r="CV154" s="57" t="str">
        <f t="shared" ca="1" si="373"/>
        <v/>
      </c>
      <c r="CW154" s="927" t="str">
        <f t="shared" ca="1" si="374"/>
        <v/>
      </c>
      <c r="CX154" s="256" t="str">
        <f t="shared" ca="1" si="375"/>
        <v/>
      </c>
      <c r="CY154" s="256" t="str">
        <f t="shared" ca="1" si="376"/>
        <v/>
      </c>
      <c r="CZ154" s="256" t="str">
        <f t="shared" ca="1" si="377"/>
        <v/>
      </c>
      <c r="DA154" s="256" t="str">
        <f t="shared" ca="1" si="378"/>
        <v/>
      </c>
      <c r="DB154" s="316" t="str">
        <f ca="1">IFERROR(VLOOKUP($CU154,'（様式１号）３整理番号表'!$Z$19:$AB$32,3,FALSE),"")</f>
        <v/>
      </c>
      <c r="DC154" s="259" t="str">
        <f t="shared" ca="1" si="379"/>
        <v>-</v>
      </c>
      <c r="DD154" s="618" t="str">
        <f t="shared" ca="1" si="380"/>
        <v/>
      </c>
      <c r="DE154" s="321" t="str">
        <f ca="1">IF(AND(AO154=18,AS154=1),IF(COUNTIFS($Y$11:Y154,Y154,$AS$11:AS154,1)=1,"２②",""),IF($CU154="１①",INDEX(INDIRECT("'("&amp;$EO154&amp;")'!AR116:BB116"),1,MATCH(INDIRECT("'("&amp;$EO154&amp;")'!C118"),INDIRECT("'("&amp;$EO154&amp;")'!AR119:BB119"),0)),""))</f>
        <v/>
      </c>
      <c r="DF154" s="324" t="str">
        <f t="shared" ca="1" si="381"/>
        <v/>
      </c>
      <c r="DG154" s="313" t="str">
        <f t="shared" ca="1" si="382"/>
        <v/>
      </c>
      <c r="DH154" s="313" t="str">
        <f t="shared" ca="1" si="383"/>
        <v/>
      </c>
      <c r="DI154" s="313" t="str">
        <f t="shared" ca="1" si="384"/>
        <v/>
      </c>
      <c r="DJ154" s="313" t="str">
        <f t="shared" ca="1" si="385"/>
        <v/>
      </c>
      <c r="DK154" s="328" t="str">
        <f t="shared" ca="1" si="386"/>
        <v/>
      </c>
      <c r="DL154" s="334" t="str">
        <f t="shared" ca="1" si="387"/>
        <v/>
      </c>
      <c r="DM154" s="915" t="str">
        <f t="shared" ca="1" si="388"/>
        <v/>
      </c>
      <c r="DN154" s="15"/>
      <c r="DO154" s="324"/>
      <c r="DP154" s="16"/>
      <c r="DQ154" s="16"/>
      <c r="DR154" s="16"/>
      <c r="DS154" s="16"/>
      <c r="DT154" s="318" t="str">
        <f>IFERROR(VLOOKUP($DN154,'（様式１号）３整理番号表'!$Z$19:$AB$32,3,FALSE),"")</f>
        <v/>
      </c>
      <c r="DU154" s="259" t="str">
        <f t="shared" si="389"/>
        <v/>
      </c>
      <c r="DV154" s="14"/>
      <c r="DW154" s="17" t="str">
        <f t="shared" ca="1" si="390"/>
        <v/>
      </c>
      <c r="DX154" s="88" t="str">
        <f t="shared" ca="1" si="407"/>
        <v/>
      </c>
      <c r="DZ154" s="339">
        <f t="shared" ca="1" si="409"/>
        <v>0</v>
      </c>
      <c r="EA154" s="339">
        <f t="shared" ca="1" si="409"/>
        <v>0</v>
      </c>
      <c r="EB154" s="339">
        <f t="shared" ca="1" si="409"/>
        <v>0</v>
      </c>
      <c r="EC154" s="339">
        <f t="shared" ca="1" si="409"/>
        <v>0</v>
      </c>
      <c r="ED154" s="339">
        <f t="shared" ca="1" si="409"/>
        <v>0</v>
      </c>
      <c r="EE154" s="339">
        <f t="shared" ca="1" si="409"/>
        <v>0</v>
      </c>
      <c r="EF154" s="339">
        <f t="shared" ca="1" si="409"/>
        <v>0</v>
      </c>
      <c r="EG154" s="339">
        <f t="shared" ca="1" si="409"/>
        <v>0</v>
      </c>
      <c r="EH154" s="339">
        <f t="shared" ca="1" si="409"/>
        <v>0</v>
      </c>
      <c r="EI154" s="339">
        <f t="shared" ca="1" si="409"/>
        <v>0</v>
      </c>
      <c r="EJ154" s="339">
        <f t="shared" ca="1" si="409"/>
        <v>0</v>
      </c>
      <c r="EK154" s="339">
        <f t="shared" ca="1" si="409"/>
        <v>0</v>
      </c>
      <c r="EL154" s="339">
        <f t="shared" ca="1" si="409"/>
        <v>0</v>
      </c>
      <c r="EM154" s="339">
        <f t="shared" ca="1" si="409"/>
        <v>0</v>
      </c>
      <c r="EO154" s="919" t="str">
        <f t="shared" ca="1" si="309"/>
        <v/>
      </c>
      <c r="EP154" s="919" t="str">
        <f t="shared" ca="1" si="391"/>
        <v/>
      </c>
      <c r="EQ154" s="919" t="str">
        <f t="shared" ca="1" si="392"/>
        <v/>
      </c>
      <c r="ER154" s="919" t="str">
        <f t="shared" ca="1" si="393"/>
        <v/>
      </c>
      <c r="ES154" s="919" t="str">
        <f ca="1">IFERROR(INDEX('郵便番号（石川県）'!$A$3:$F$2574,MATCH(INDIRECT("'("&amp;EO154&amp;")'!E7"),'郵便番号（石川県）'!$A$3:$A$2574,0),6),"")</f>
        <v/>
      </c>
      <c r="ET154" s="919" t="str">
        <f ca="1">IFERROR(INDEX('郵便番号（石川県）'!$A$3:$F$2574,MATCH(INDIRECT("'("&amp;$EO154&amp;")'!E7"),'郵便番号（石川県）'!$A$3:$A$2574,0),5),"")</f>
        <v/>
      </c>
      <c r="EU154" s="919" t="str">
        <f t="shared" ca="1" si="394"/>
        <v/>
      </c>
      <c r="EV154" s="919" t="str">
        <f t="shared" ca="1" si="395"/>
        <v/>
      </c>
      <c r="EW154" s="919" t="str">
        <f t="shared" ca="1" si="396"/>
        <v/>
      </c>
      <c r="EX154" s="919" t="str">
        <f t="shared" ca="1" si="397"/>
        <v/>
      </c>
      <c r="EY154" s="919" t="str">
        <f t="shared" ca="1" si="398"/>
        <v/>
      </c>
      <c r="EZ154" s="919" t="str">
        <f t="shared" ca="1" si="399"/>
        <v/>
      </c>
      <c r="FA154" s="919" t="str">
        <f t="shared" ca="1" si="400"/>
        <v/>
      </c>
      <c r="FB154" s="919" t="str">
        <f t="shared" ca="1" si="401"/>
        <v/>
      </c>
      <c r="FC154" s="919" t="str">
        <f t="shared" ca="1" si="402"/>
        <v/>
      </c>
      <c r="FD154" s="627" t="str">
        <f t="shared" ca="1" si="403"/>
        <v/>
      </c>
      <c r="FE154" s="630">
        <v>144</v>
      </c>
      <c r="FF154" s="299" t="str">
        <f t="shared" ca="1" si="404"/>
        <v/>
      </c>
      <c r="FG154" s="993" t="str">
        <f t="shared" ca="1" si="405"/>
        <v/>
      </c>
      <c r="FH154" s="919" t="str">
        <f t="shared" ca="1" si="406"/>
        <v/>
      </c>
      <c r="FI154" s="299">
        <f ca="1">COUNTIF($FH$11:FH154,"■")</f>
        <v>0</v>
      </c>
    </row>
    <row r="155" spans="1:165" ht="34.5" customHeight="1">
      <c r="A155" s="445">
        <f t="shared" ca="1" si="310"/>
        <v>0</v>
      </c>
      <c r="B155" s="446">
        <f>IF(R155&lt;&gt;"",IF(COUNTIF(R$11:R155,R155)=1,MAX(B$11:B154)+1,INDEX(B$11:B154,MATCH(R155,R$11:R154,0),1)),0)</f>
        <v>1</v>
      </c>
      <c r="C155" s="446">
        <f ca="1">IF(T155&lt;&gt;"",IF(COUNTIF(T$11:T155,T155)=1,MAX(C$11:C154)+1,INDEX(C$11:C154,MATCH(T155,T$11:T154,0),1)),0)</f>
        <v>0</v>
      </c>
      <c r="D155" s="446">
        <f ca="1">IF(U155&lt;&gt;"",IF(COUNTIF(U$11:U155,U155)=1,MAX(D$11:D154)+1,INDEX(D$11:D154,MATCH(U155,U$11:U154,0),1)),0)</f>
        <v>0</v>
      </c>
      <c r="E155" s="446">
        <f ca="1">IF(S155&lt;&gt;"",IF(COUNTIF(S$11:S155,S155)=1,MAX(E$11:E154)+1,INDEX(E$11:E154,MATCH(S155,S$11:S154,0),1)),0)</f>
        <v>0</v>
      </c>
      <c r="F155" s="446">
        <f ca="1">IF(Z155&lt;&gt;"",IF(COUNTIF(Z$11:Z155,Z155)=1,MAX(F$11:F154)+1,INDEX(F$11:F154,MATCH(Z155,Z$11:Z154,0),1)),0)</f>
        <v>0</v>
      </c>
      <c r="G155" s="447" cm="1">
        <f t="array" aca="1" ref="G155" ca="1">IF(Z155&lt;&gt;"",IF(COUNTIFS(Z$11:Z155,Z155,W$11:W155,W155)=1,MAX(G$11:G154)+1,INDEX(G$11:G154,MATCH(Z155&amp;W155,Z$11:Z154&amp;W$11:W155,0),1)),0)</f>
        <v>0</v>
      </c>
      <c r="H155" s="447">
        <f t="shared" ca="1" si="311"/>
        <v>0</v>
      </c>
      <c r="I155" s="447">
        <f ca="1">IF(T155="",0,IF(COUNTIF(T$11:T155,T155)=1,1,0))</f>
        <v>0</v>
      </c>
      <c r="J155" s="447">
        <f ca="1">IF(U155="",0,IF(COUNTIF(U$11:U155,U155)=1,1,0))</f>
        <v>0</v>
      </c>
      <c r="K155" s="447">
        <f ca="1">IF(S155="",0,IF(COUNTIF(S$11:S155,S155)=1,1,0))</f>
        <v>0</v>
      </c>
      <c r="L155" s="446">
        <f ca="1">IF(Z155="",0,IF(COUNTIF(Z$11:Z155,Z155)=1,1,0))</f>
        <v>0</v>
      </c>
      <c r="M155" s="767">
        <f ca="1">IF($W155=2,IF(COUNTIFS($W$11:$W155,2,$Z$11:$Z155,$Z155)=1,1,0),0)</f>
        <v>0</v>
      </c>
      <c r="N155" s="767">
        <f ca="1">IF($W155=1,IF(COUNTIFS($W$11:$W155,2,$Z$11:$Z155,$Z155)=1,1,0),0)</f>
        <v>0</v>
      </c>
      <c r="O155" s="446">
        <f ca="1">IF(H155=0,0,IF(COUNTIF(Z$11:Z155,Z155)=1,1,0))</f>
        <v>0</v>
      </c>
      <c r="P155" s="448" t="str">
        <f t="shared" ca="1" si="312"/>
        <v>石川県</v>
      </c>
      <c r="Q155" s="89">
        <f t="shared" ca="1" si="313"/>
        <v>145</v>
      </c>
      <c r="R155" s="170" t="s">
        <v>459</v>
      </c>
      <c r="S155" s="357" t="str">
        <f t="shared" ca="1" si="314"/>
        <v/>
      </c>
      <c r="T155" s="357" t="str">
        <f t="shared" ca="1" si="315"/>
        <v/>
      </c>
      <c r="U155" s="58" t="str">
        <f t="shared" ca="1" si="316"/>
        <v/>
      </c>
      <c r="V155" s="58" t="str">
        <f t="shared" ca="1" si="317"/>
        <v/>
      </c>
      <c r="W155" s="920" t="str">
        <f t="shared" ca="1" si="318"/>
        <v/>
      </c>
      <c r="X155" s="369">
        <f ca="1">IFERROR(VLOOKUP(W155,'（様式１号）３整理番号表'!$B$4:$H$5,2,FALSE),0)</f>
        <v>0</v>
      </c>
      <c r="Y155" s="768" t="str" cm="1">
        <f t="array" aca="1" ref="Y155" ca="1">IF(AND(D155=0,F155=0),"",IF(COUNTIF(D$11:D155,D155)=1,1,IF(COUNTIFS(D$11:D155,D155,F$11:F155,F155)=1,INDEX((D$11:D155,F$11:F155,Y$11:Y155),MATCH(_xlfn.MAXIFS(F$11:F154,D$11:D154,D155),$F$11:F155,0),1,3)+1,INDEX((D$11:D155,F$11:F155,Y$11:Y155),MATCH(D155&amp;F155,D$11:D155&amp;F$11:F155,0),1,3))))</f>
        <v/>
      </c>
      <c r="Z155" s="40" t="str">
        <f t="shared" ca="1" si="319"/>
        <v/>
      </c>
      <c r="AA155" s="924" t="str">
        <f t="shared" ca="1" si="320"/>
        <v/>
      </c>
      <c r="AB155" s="93">
        <f ca="1">IFERROR(VLOOKUP(AA155,'（様式１号）３整理番号表'!$B$10:$H$16,2,FALSE),0)</f>
        <v>0</v>
      </c>
      <c r="AC155" s="924" t="str">
        <f t="shared" ca="1" si="321"/>
        <v/>
      </c>
      <c r="AD155" s="924" t="str">
        <f t="shared" ca="1" si="322"/>
        <v/>
      </c>
      <c r="AE155" s="93">
        <f ca="1">IFERROR(VLOOKUP(AD155,'（様式１号）３整理番号表'!$B$21:$H$22,2,FALSE),0)</f>
        <v>0</v>
      </c>
      <c r="AF155" s="924" t="str">
        <f t="shared" ca="1" si="323"/>
        <v/>
      </c>
      <c r="AG155" s="93">
        <f ca="1">IFERROR(VLOOKUP(AF155,'（様式１号）３整理番号表'!$B$26:$H$31,2,FALSE),0)</f>
        <v>0</v>
      </c>
      <c r="AH155" s="924" t="str">
        <f t="shared" ca="1" si="324"/>
        <v/>
      </c>
      <c r="AI155" s="93">
        <f ca="1">IFERROR(VLOOKUP(AH155,'（様式１号）３整理番号表'!$J$5:$N$59,2,FALSE),0)</f>
        <v>0</v>
      </c>
      <c r="AJ155" s="77" t="str">
        <f t="shared" ca="1" si="325"/>
        <v/>
      </c>
      <c r="AK155" s="93">
        <f ca="1">IFERROR(VLOOKUP(AJ155,'（様式１号）３整理番号表'!$P$5:$R$29,2,FALSE),0)</f>
        <v>0</v>
      </c>
      <c r="AL155" s="921" t="str">
        <f t="shared" ca="1" si="326"/>
        <v/>
      </c>
      <c r="AM155" s="921" t="str">
        <f t="shared" ca="1" si="327"/>
        <v/>
      </c>
      <c r="AN155" s="921"/>
      <c r="AO155" s="77" t="str">
        <f t="shared" ca="1" si="328"/>
        <v/>
      </c>
      <c r="AP155" s="93">
        <f ca="1">IFERROR(VLOOKUP(AO155,'（様式１号）３整理番号表'!$P$5:$R$29,2,FALSE),0)</f>
        <v>0</v>
      </c>
      <c r="AQ155" s="924" t="str">
        <f t="shared" ca="1" si="329"/>
        <v/>
      </c>
      <c r="AR155" s="93">
        <f t="shared" ca="1" si="330"/>
        <v>0</v>
      </c>
      <c r="AS155" s="924" t="str">
        <f t="shared" ca="1" si="331"/>
        <v/>
      </c>
      <c r="AT155" s="40" t="str">
        <f t="shared" ca="1" si="332"/>
        <v/>
      </c>
      <c r="AU155" s="93" t="str">
        <f t="shared" ca="1" si="333"/>
        <v/>
      </c>
      <c r="AV155" s="923" t="str">
        <f t="shared" ca="1" si="334"/>
        <v/>
      </c>
      <c r="AW155" s="926" t="str">
        <f t="shared" ca="1" si="335"/>
        <v/>
      </c>
      <c r="AX155" s="925" t="str">
        <f t="shared" ca="1" si="336"/>
        <v/>
      </c>
      <c r="AY155" s="925" t="str">
        <f t="shared" ca="1" si="336"/>
        <v/>
      </c>
      <c r="AZ155" s="925" t="str">
        <f t="shared" ca="1" si="336"/>
        <v/>
      </c>
      <c r="BA155" s="925" t="str">
        <f t="shared" ca="1" si="336"/>
        <v/>
      </c>
      <c r="BB155" s="925" t="str">
        <f t="shared" ca="1" si="337"/>
        <v/>
      </c>
      <c r="BC155" s="925" t="str">
        <f t="shared" ca="1" si="338"/>
        <v/>
      </c>
      <c r="BD155" s="925" t="str">
        <f t="shared" ca="1" si="338"/>
        <v/>
      </c>
      <c r="BE155" s="925" t="str">
        <f t="shared" ca="1" si="338"/>
        <v/>
      </c>
      <c r="BF155" s="77" t="str">
        <f t="shared" ca="1" si="339"/>
        <v/>
      </c>
      <c r="BG155" s="924" t="str">
        <f t="shared" ca="1" si="340"/>
        <v/>
      </c>
      <c r="BH155" s="94">
        <f ca="1">IF(BF155&lt;&gt;"",INDEX('（様式１号）３整理番号表'!$AB$7:$AQ$12,MATCH(BF155,'（様式１号）３整理番号表'!$AA$7:$AA$12,0),MATCH(BG155,'（様式１号）３整理番号表'!$AB$6:$AQ$6,0)),0)</f>
        <v>0</v>
      </c>
      <c r="BI155" s="921" t="str">
        <f t="shared" ca="1" si="341"/>
        <v/>
      </c>
      <c r="BJ155" s="922" t="str">
        <f t="shared" ca="1" si="342"/>
        <v/>
      </c>
      <c r="BK155" s="926" t="str">
        <f t="shared" ca="1" si="343"/>
        <v/>
      </c>
      <c r="BL155" s="922" t="str">
        <f t="shared" ca="1" si="344"/>
        <v/>
      </c>
      <c r="BM155" s="79" t="str">
        <f t="shared" ca="1" si="345"/>
        <v/>
      </c>
      <c r="BN155" s="82" t="str">
        <f t="shared" ca="1" si="346"/>
        <v/>
      </c>
      <c r="BO155" s="83" t="str">
        <f t="shared" ca="1" si="347"/>
        <v/>
      </c>
      <c r="BP155" s="84" t="str">
        <f t="shared" ca="1" si="348"/>
        <v/>
      </c>
      <c r="BQ155" s="82" t="str">
        <f t="shared" ca="1" si="349"/>
        <v/>
      </c>
      <c r="BR155" s="97" t="str">
        <f t="shared" ca="1" si="350"/>
        <v/>
      </c>
      <c r="BS155" s="95" t="str">
        <f t="shared" ca="1" si="351"/>
        <v/>
      </c>
      <c r="BT155" s="184" t="str">
        <f t="shared" ca="1" si="352"/>
        <v/>
      </c>
      <c r="BU155" s="611" t="str">
        <f t="shared" ca="1" si="353"/>
        <v/>
      </c>
      <c r="BV155" s="77" t="str">
        <f t="shared" ca="1" si="354"/>
        <v/>
      </c>
      <c r="BW155" s="85" t="str">
        <f t="shared" ca="1" si="355"/>
        <v/>
      </c>
      <c r="BX155" s="86" t="str">
        <f t="shared" ca="1" si="356"/>
        <v/>
      </c>
      <c r="BY155" s="231">
        <f ca="1">IF('ポイント要件確認等（個別表）'!AD155=1,ROUNDDOWN('ポイント要件確認等（個別表）'!AV155,-3),IF('ポイント要件確認等（個別表）'!AD155=2,ROUNDDOWN('ポイント要件確認等（個別表）'!BH155,-3),IF('ポイント要件確認等（個別表）'!AD155=3,ROUNDDOWN('ポイント要件確認等（個別表）'!BT155,-3),0)))</f>
        <v>0</v>
      </c>
      <c r="BZ155" s="86" t="str">
        <f t="shared" ca="1" si="357"/>
        <v/>
      </c>
      <c r="CA155" s="232" t="str">
        <f t="shared" ca="1" si="358"/>
        <v/>
      </c>
      <c r="CB155" s="232">
        <f t="shared" ca="1" si="359"/>
        <v>0</v>
      </c>
      <c r="CC155" s="86" t="str">
        <f t="shared" ca="1" si="360"/>
        <v/>
      </c>
      <c r="CD155" s="86" t="str">
        <f t="shared" ca="1" si="361"/>
        <v/>
      </c>
      <c r="CE155" s="609"/>
      <c r="CF155" s="86" t="str">
        <f t="shared" ca="1" si="362"/>
        <v/>
      </c>
      <c r="CG155" s="185" t="str">
        <f t="shared" ca="1" si="363"/>
        <v/>
      </c>
      <c r="CH155" s="246" t="str">
        <f t="shared" ca="1" si="364"/>
        <v>含税額</v>
      </c>
      <c r="CI155" s="247" t="str">
        <f t="shared" ca="1" si="365"/>
        <v/>
      </c>
      <c r="CJ155" s="87" t="str">
        <f ca="1">IFERROR(IF(INDIRECT("'("&amp;'２個別表'!EO155&amp;")'!AR"&amp;84+EP155)&lt;&gt;1,"",1),"")</f>
        <v/>
      </c>
      <c r="CK155" s="244" t="str">
        <f t="shared" ca="1" si="366"/>
        <v/>
      </c>
      <c r="CL155" s="235" t="str">
        <f t="shared" ca="1" si="367"/>
        <v/>
      </c>
      <c r="CM155" s="239" t="str">
        <f t="shared" ca="1" si="368"/>
        <v/>
      </c>
      <c r="CN155" s="77" t="str">
        <f t="shared" ca="1" si="369"/>
        <v/>
      </c>
      <c r="CO155" s="93" t="str">
        <f ca="1">IFERROR(VLOOKUP(CN155,'（様式１号）３整理番号表'!$T$5:$V$15,2,FALSE),"")</f>
        <v/>
      </c>
      <c r="CP155" s="924" t="str">
        <f t="shared" ca="1" si="370"/>
        <v/>
      </c>
      <c r="CQ155" s="93" t="str">
        <f ca="1">IFERROR(VLOOKUP(CP155,'（様式１号）３整理番号表'!$T$19:$V$24,2,FALSE),"")</f>
        <v/>
      </c>
      <c r="CR155" s="924" t="str">
        <f ca="1">IFERROR(IF(INDIRECT("'("&amp;'２個別表'!EO155&amp;")'!AV"&amp;84+EP155)&lt;&gt;1,"",1),"")</f>
        <v/>
      </c>
      <c r="CS155" s="232">
        <f t="shared" ca="1" si="371"/>
        <v>0</v>
      </c>
      <c r="CT155" s="248">
        <f t="shared" ca="1" si="372"/>
        <v>0</v>
      </c>
      <c r="CU155" s="376" t="str">
        <f ca="1">IF(ER155="補強",IF(COUNTIFS($Z$11:Z155,Z155,$W$11:W155,1)=1,"１①",""),IF(COUNTIFS($Z$11:Z155,Z155,$W$11:W155,2)=1,"２①",""))</f>
        <v/>
      </c>
      <c r="CV155" s="57" t="str">
        <f t="shared" ca="1" si="373"/>
        <v/>
      </c>
      <c r="CW155" s="927" t="str">
        <f t="shared" ca="1" si="374"/>
        <v/>
      </c>
      <c r="CX155" s="256" t="str">
        <f t="shared" ca="1" si="375"/>
        <v/>
      </c>
      <c r="CY155" s="256" t="str">
        <f t="shared" ca="1" si="376"/>
        <v/>
      </c>
      <c r="CZ155" s="256" t="str">
        <f t="shared" ca="1" si="377"/>
        <v/>
      </c>
      <c r="DA155" s="256" t="str">
        <f t="shared" ca="1" si="378"/>
        <v/>
      </c>
      <c r="DB155" s="316" t="str">
        <f ca="1">IFERROR(VLOOKUP($CU155,'（様式１号）３整理番号表'!$Z$19:$AB$32,3,FALSE),"")</f>
        <v/>
      </c>
      <c r="DC155" s="259" t="str">
        <f t="shared" ca="1" si="379"/>
        <v>-</v>
      </c>
      <c r="DD155" s="618" t="str">
        <f t="shared" ca="1" si="380"/>
        <v/>
      </c>
      <c r="DE155" s="321" t="str">
        <f ca="1">IF(AND(AO155=18,AS155=1),IF(COUNTIFS($Y$11:Y155,Y155,$AS$11:AS155,1)=1,"２②",""),IF($CU155="１①",INDEX(INDIRECT("'("&amp;$EO155&amp;")'!AR116:BB116"),1,MATCH(INDIRECT("'("&amp;$EO155&amp;")'!C118"),INDIRECT("'("&amp;$EO155&amp;")'!AR119:BB119"),0)),""))</f>
        <v/>
      </c>
      <c r="DF155" s="324" t="str">
        <f t="shared" ca="1" si="381"/>
        <v/>
      </c>
      <c r="DG155" s="313" t="str">
        <f t="shared" ca="1" si="382"/>
        <v/>
      </c>
      <c r="DH155" s="313" t="str">
        <f t="shared" ca="1" si="383"/>
        <v/>
      </c>
      <c r="DI155" s="313" t="str">
        <f t="shared" ca="1" si="384"/>
        <v/>
      </c>
      <c r="DJ155" s="313" t="str">
        <f t="shared" ca="1" si="385"/>
        <v/>
      </c>
      <c r="DK155" s="328" t="str">
        <f t="shared" ca="1" si="386"/>
        <v/>
      </c>
      <c r="DL155" s="334" t="str">
        <f t="shared" ca="1" si="387"/>
        <v/>
      </c>
      <c r="DM155" s="915" t="str">
        <f t="shared" ca="1" si="388"/>
        <v/>
      </c>
      <c r="DN155" s="15"/>
      <c r="DO155" s="324"/>
      <c r="DP155" s="16"/>
      <c r="DQ155" s="16"/>
      <c r="DR155" s="16"/>
      <c r="DS155" s="16"/>
      <c r="DT155" s="318" t="str">
        <f>IFERROR(VLOOKUP($DN155,'（様式１号）３整理番号表'!$Z$19:$AB$32,3,FALSE),"")</f>
        <v/>
      </c>
      <c r="DU155" s="259" t="str">
        <f t="shared" si="389"/>
        <v/>
      </c>
      <c r="DV155" s="14"/>
      <c r="DW155" s="17" t="str">
        <f t="shared" ca="1" si="390"/>
        <v/>
      </c>
      <c r="DX155" s="88" t="str">
        <f t="shared" ca="1" si="407"/>
        <v/>
      </c>
      <c r="DZ155" s="339">
        <f t="shared" ca="1" si="409"/>
        <v>0</v>
      </c>
      <c r="EA155" s="339">
        <f t="shared" ca="1" si="409"/>
        <v>0</v>
      </c>
      <c r="EB155" s="339">
        <f t="shared" ca="1" si="409"/>
        <v>0</v>
      </c>
      <c r="EC155" s="339">
        <f t="shared" ca="1" si="409"/>
        <v>0</v>
      </c>
      <c r="ED155" s="339">
        <f t="shared" ca="1" si="409"/>
        <v>0</v>
      </c>
      <c r="EE155" s="339">
        <f t="shared" ca="1" si="409"/>
        <v>0</v>
      </c>
      <c r="EF155" s="339">
        <f t="shared" ca="1" si="409"/>
        <v>0</v>
      </c>
      <c r="EG155" s="339">
        <f t="shared" ca="1" si="409"/>
        <v>0</v>
      </c>
      <c r="EH155" s="339">
        <f t="shared" ca="1" si="409"/>
        <v>0</v>
      </c>
      <c r="EI155" s="339">
        <f t="shared" ca="1" si="409"/>
        <v>0</v>
      </c>
      <c r="EJ155" s="339">
        <f t="shared" ca="1" si="409"/>
        <v>0</v>
      </c>
      <c r="EK155" s="339">
        <f t="shared" ca="1" si="409"/>
        <v>0</v>
      </c>
      <c r="EL155" s="339">
        <f t="shared" ca="1" si="409"/>
        <v>0</v>
      </c>
      <c r="EM155" s="339">
        <f t="shared" ca="1" si="409"/>
        <v>0</v>
      </c>
      <c r="EO155" s="919" t="str">
        <f t="shared" ca="1" si="309"/>
        <v/>
      </c>
      <c r="EP155" s="919" t="str">
        <f t="shared" ca="1" si="391"/>
        <v/>
      </c>
      <c r="EQ155" s="919" t="str">
        <f t="shared" ca="1" si="392"/>
        <v/>
      </c>
      <c r="ER155" s="919" t="str">
        <f t="shared" ca="1" si="393"/>
        <v/>
      </c>
      <c r="ES155" s="919" t="str">
        <f ca="1">IFERROR(INDEX('郵便番号（石川県）'!$A$3:$F$2574,MATCH(INDIRECT("'("&amp;EO155&amp;")'!E7"),'郵便番号（石川県）'!$A$3:$A$2574,0),6),"")</f>
        <v/>
      </c>
      <c r="ET155" s="919" t="str">
        <f ca="1">IFERROR(INDEX('郵便番号（石川県）'!$A$3:$F$2574,MATCH(INDIRECT("'("&amp;$EO155&amp;")'!E7"),'郵便番号（石川県）'!$A$3:$A$2574,0),5),"")</f>
        <v/>
      </c>
      <c r="EU155" s="919" t="str">
        <f t="shared" ca="1" si="394"/>
        <v/>
      </c>
      <c r="EV155" s="919" t="str">
        <f t="shared" ca="1" si="395"/>
        <v/>
      </c>
      <c r="EW155" s="919" t="str">
        <f t="shared" ca="1" si="396"/>
        <v/>
      </c>
      <c r="EX155" s="919" t="str">
        <f t="shared" ca="1" si="397"/>
        <v/>
      </c>
      <c r="EY155" s="919" t="str">
        <f t="shared" ca="1" si="398"/>
        <v/>
      </c>
      <c r="EZ155" s="919" t="str">
        <f t="shared" ca="1" si="399"/>
        <v/>
      </c>
      <c r="FA155" s="919" t="str">
        <f t="shared" ca="1" si="400"/>
        <v/>
      </c>
      <c r="FB155" s="919" t="str">
        <f t="shared" ca="1" si="401"/>
        <v/>
      </c>
      <c r="FC155" s="919" t="str">
        <f t="shared" ca="1" si="402"/>
        <v/>
      </c>
      <c r="FD155" s="627" t="str">
        <f t="shared" ca="1" si="403"/>
        <v/>
      </c>
      <c r="FE155" s="630">
        <v>145</v>
      </c>
      <c r="FF155" s="299" t="str">
        <f t="shared" ca="1" si="404"/>
        <v/>
      </c>
      <c r="FG155" s="993" t="str">
        <f t="shared" ca="1" si="405"/>
        <v/>
      </c>
      <c r="FH155" s="919" t="str">
        <f t="shared" ca="1" si="406"/>
        <v/>
      </c>
      <c r="FI155" s="299">
        <f ca="1">COUNTIF($FH$11:FH155,"■")</f>
        <v>0</v>
      </c>
    </row>
    <row r="156" spans="1:165" ht="34.5" customHeight="1">
      <c r="A156" s="445">
        <f t="shared" ca="1" si="310"/>
        <v>0</v>
      </c>
      <c r="B156" s="446">
        <f>IF(R156&lt;&gt;"",IF(COUNTIF(R$11:R156,R156)=1,MAX(B$11:B155)+1,INDEX(B$11:B155,MATCH(R156,R$11:R155,0),1)),0)</f>
        <v>1</v>
      </c>
      <c r="C156" s="446">
        <f ca="1">IF(T156&lt;&gt;"",IF(COUNTIF(T$11:T156,T156)=1,MAX(C$11:C155)+1,INDEX(C$11:C155,MATCH(T156,T$11:T155,0),1)),0)</f>
        <v>0</v>
      </c>
      <c r="D156" s="446">
        <f ca="1">IF(U156&lt;&gt;"",IF(COUNTIF(U$11:U156,U156)=1,MAX(D$11:D155)+1,INDEX(D$11:D155,MATCH(U156,U$11:U155,0),1)),0)</f>
        <v>0</v>
      </c>
      <c r="E156" s="446">
        <f ca="1">IF(S156&lt;&gt;"",IF(COUNTIF(S$11:S156,S156)=1,MAX(E$11:E155)+1,INDEX(E$11:E155,MATCH(S156,S$11:S155,0),1)),0)</f>
        <v>0</v>
      </c>
      <c r="F156" s="446">
        <f ca="1">IF(Z156&lt;&gt;"",IF(COUNTIF(Z$11:Z156,Z156)=1,MAX(F$11:F155)+1,INDEX(F$11:F155,MATCH(Z156,Z$11:Z155,0),1)),0)</f>
        <v>0</v>
      </c>
      <c r="G156" s="447" cm="1">
        <f t="array" aca="1" ref="G156" ca="1">IF(Z156&lt;&gt;"",IF(COUNTIFS(Z$11:Z156,Z156,W$11:W156,W156)=1,MAX(G$11:G155)+1,INDEX(G$11:G155,MATCH(Z156&amp;W156,Z$11:Z155&amp;W$11:W156,0),1)),0)</f>
        <v>0</v>
      </c>
      <c r="H156" s="447">
        <f t="shared" ca="1" si="311"/>
        <v>0</v>
      </c>
      <c r="I156" s="447">
        <f ca="1">IF(T156="",0,IF(COUNTIF(T$11:T156,T156)=1,1,0))</f>
        <v>0</v>
      </c>
      <c r="J156" s="447">
        <f ca="1">IF(U156="",0,IF(COUNTIF(U$11:U156,U156)=1,1,0))</f>
        <v>0</v>
      </c>
      <c r="K156" s="447">
        <f ca="1">IF(S156="",0,IF(COUNTIF(S$11:S156,S156)=1,1,0))</f>
        <v>0</v>
      </c>
      <c r="L156" s="446">
        <f ca="1">IF(Z156="",0,IF(COUNTIF(Z$11:Z156,Z156)=1,1,0))</f>
        <v>0</v>
      </c>
      <c r="M156" s="767">
        <f ca="1">IF($W156=2,IF(COUNTIFS($W$11:$W156,2,$Z$11:$Z156,$Z156)=1,1,0),0)</f>
        <v>0</v>
      </c>
      <c r="N156" s="767">
        <f ca="1">IF($W156=1,IF(COUNTIFS($W$11:$W156,2,$Z$11:$Z156,$Z156)=1,1,0),0)</f>
        <v>0</v>
      </c>
      <c r="O156" s="446">
        <f ca="1">IF(H156=0,0,IF(COUNTIF(Z$11:Z156,Z156)=1,1,0))</f>
        <v>0</v>
      </c>
      <c r="P156" s="448" t="str">
        <f t="shared" ca="1" si="312"/>
        <v>石川県</v>
      </c>
      <c r="Q156" s="89">
        <f t="shared" ca="1" si="313"/>
        <v>146</v>
      </c>
      <c r="R156" s="170" t="s">
        <v>459</v>
      </c>
      <c r="S156" s="357" t="str">
        <f t="shared" ca="1" si="314"/>
        <v/>
      </c>
      <c r="T156" s="357" t="str">
        <f t="shared" ca="1" si="315"/>
        <v/>
      </c>
      <c r="U156" s="58" t="str">
        <f t="shared" ca="1" si="316"/>
        <v/>
      </c>
      <c r="V156" s="58" t="str">
        <f t="shared" ca="1" si="317"/>
        <v/>
      </c>
      <c r="W156" s="920" t="str">
        <f t="shared" ca="1" si="318"/>
        <v/>
      </c>
      <c r="X156" s="369">
        <f ca="1">IFERROR(VLOOKUP(W156,'（様式１号）３整理番号表'!$B$4:$H$5,2,FALSE),0)</f>
        <v>0</v>
      </c>
      <c r="Y156" s="768" t="str" cm="1">
        <f t="array" aca="1" ref="Y156" ca="1">IF(AND(D156=0,F156=0),"",IF(COUNTIF(D$11:D156,D156)=1,1,IF(COUNTIFS(D$11:D156,D156,F$11:F156,F156)=1,INDEX((D$11:D156,F$11:F156,Y$11:Y156),MATCH(_xlfn.MAXIFS(F$11:F155,D$11:D155,D156),$F$11:F156,0),1,3)+1,INDEX((D$11:D156,F$11:F156,Y$11:Y156),MATCH(D156&amp;F156,D$11:D156&amp;F$11:F156,0),1,3))))</f>
        <v/>
      </c>
      <c r="Z156" s="40" t="str">
        <f t="shared" ca="1" si="319"/>
        <v/>
      </c>
      <c r="AA156" s="924" t="str">
        <f t="shared" ca="1" si="320"/>
        <v/>
      </c>
      <c r="AB156" s="93">
        <f ca="1">IFERROR(VLOOKUP(AA156,'（様式１号）３整理番号表'!$B$10:$H$16,2,FALSE),0)</f>
        <v>0</v>
      </c>
      <c r="AC156" s="924" t="str">
        <f t="shared" ca="1" si="321"/>
        <v/>
      </c>
      <c r="AD156" s="924" t="str">
        <f t="shared" ca="1" si="322"/>
        <v/>
      </c>
      <c r="AE156" s="93">
        <f ca="1">IFERROR(VLOOKUP(AD156,'（様式１号）３整理番号表'!$B$21:$H$22,2,FALSE),0)</f>
        <v>0</v>
      </c>
      <c r="AF156" s="924" t="str">
        <f t="shared" ca="1" si="323"/>
        <v/>
      </c>
      <c r="AG156" s="93">
        <f ca="1">IFERROR(VLOOKUP(AF156,'（様式１号）３整理番号表'!$B$26:$H$31,2,FALSE),0)</f>
        <v>0</v>
      </c>
      <c r="AH156" s="924" t="str">
        <f t="shared" ca="1" si="324"/>
        <v/>
      </c>
      <c r="AI156" s="93">
        <f ca="1">IFERROR(VLOOKUP(AH156,'（様式１号）３整理番号表'!$J$5:$N$59,2,FALSE),0)</f>
        <v>0</v>
      </c>
      <c r="AJ156" s="77" t="str">
        <f t="shared" ca="1" si="325"/>
        <v/>
      </c>
      <c r="AK156" s="93">
        <f ca="1">IFERROR(VLOOKUP(AJ156,'（様式１号）３整理番号表'!$P$5:$R$29,2,FALSE),0)</f>
        <v>0</v>
      </c>
      <c r="AL156" s="921" t="str">
        <f t="shared" ca="1" si="326"/>
        <v/>
      </c>
      <c r="AM156" s="921" t="str">
        <f t="shared" ca="1" si="327"/>
        <v/>
      </c>
      <c r="AN156" s="921"/>
      <c r="AO156" s="77" t="str">
        <f t="shared" ca="1" si="328"/>
        <v/>
      </c>
      <c r="AP156" s="93">
        <f ca="1">IFERROR(VLOOKUP(AO156,'（様式１号）３整理番号表'!$P$5:$R$29,2,FALSE),0)</f>
        <v>0</v>
      </c>
      <c r="AQ156" s="924" t="str">
        <f t="shared" ca="1" si="329"/>
        <v/>
      </c>
      <c r="AR156" s="93">
        <f t="shared" ca="1" si="330"/>
        <v>0</v>
      </c>
      <c r="AS156" s="924" t="str">
        <f t="shared" ca="1" si="331"/>
        <v/>
      </c>
      <c r="AT156" s="40" t="str">
        <f t="shared" ca="1" si="332"/>
        <v/>
      </c>
      <c r="AU156" s="93" t="str">
        <f t="shared" ca="1" si="333"/>
        <v/>
      </c>
      <c r="AV156" s="923" t="str">
        <f t="shared" ca="1" si="334"/>
        <v/>
      </c>
      <c r="AW156" s="926" t="str">
        <f t="shared" ca="1" si="335"/>
        <v/>
      </c>
      <c r="AX156" s="925" t="str">
        <f t="shared" ca="1" si="336"/>
        <v/>
      </c>
      <c r="AY156" s="925" t="str">
        <f t="shared" ca="1" si="336"/>
        <v/>
      </c>
      <c r="AZ156" s="925" t="str">
        <f t="shared" ca="1" si="336"/>
        <v/>
      </c>
      <c r="BA156" s="925" t="str">
        <f t="shared" ca="1" si="336"/>
        <v/>
      </c>
      <c r="BB156" s="925" t="str">
        <f t="shared" ca="1" si="337"/>
        <v/>
      </c>
      <c r="BC156" s="925" t="str">
        <f t="shared" ca="1" si="338"/>
        <v/>
      </c>
      <c r="BD156" s="925" t="str">
        <f t="shared" ca="1" si="338"/>
        <v/>
      </c>
      <c r="BE156" s="925" t="str">
        <f t="shared" ca="1" si="338"/>
        <v/>
      </c>
      <c r="BF156" s="77" t="str">
        <f t="shared" ca="1" si="339"/>
        <v/>
      </c>
      <c r="BG156" s="924" t="str">
        <f t="shared" ca="1" si="340"/>
        <v/>
      </c>
      <c r="BH156" s="94">
        <f ca="1">IF(BF156&lt;&gt;"",INDEX('（様式１号）３整理番号表'!$AB$7:$AQ$12,MATCH(BF156,'（様式１号）３整理番号表'!$AA$7:$AA$12,0),MATCH(BG156,'（様式１号）３整理番号表'!$AB$6:$AQ$6,0)),0)</f>
        <v>0</v>
      </c>
      <c r="BI156" s="921" t="str">
        <f t="shared" ca="1" si="341"/>
        <v/>
      </c>
      <c r="BJ156" s="922" t="str">
        <f t="shared" ca="1" si="342"/>
        <v/>
      </c>
      <c r="BK156" s="926" t="str">
        <f t="shared" ca="1" si="343"/>
        <v/>
      </c>
      <c r="BL156" s="922" t="str">
        <f t="shared" ca="1" si="344"/>
        <v/>
      </c>
      <c r="BM156" s="79" t="str">
        <f t="shared" ca="1" si="345"/>
        <v/>
      </c>
      <c r="BN156" s="82" t="str">
        <f t="shared" ca="1" si="346"/>
        <v/>
      </c>
      <c r="BO156" s="83" t="str">
        <f t="shared" ca="1" si="347"/>
        <v/>
      </c>
      <c r="BP156" s="84" t="str">
        <f t="shared" ca="1" si="348"/>
        <v/>
      </c>
      <c r="BQ156" s="82" t="str">
        <f t="shared" ca="1" si="349"/>
        <v/>
      </c>
      <c r="BR156" s="97" t="str">
        <f t="shared" ca="1" si="350"/>
        <v/>
      </c>
      <c r="BS156" s="95" t="str">
        <f t="shared" ca="1" si="351"/>
        <v/>
      </c>
      <c r="BT156" s="184" t="str">
        <f t="shared" ca="1" si="352"/>
        <v/>
      </c>
      <c r="BU156" s="611" t="str">
        <f t="shared" ca="1" si="353"/>
        <v/>
      </c>
      <c r="BV156" s="77" t="str">
        <f t="shared" ca="1" si="354"/>
        <v/>
      </c>
      <c r="BW156" s="85" t="str">
        <f t="shared" ca="1" si="355"/>
        <v/>
      </c>
      <c r="BX156" s="86" t="str">
        <f t="shared" ca="1" si="356"/>
        <v/>
      </c>
      <c r="BY156" s="231">
        <f ca="1">IF('ポイント要件確認等（個別表）'!AD156=1,ROUNDDOWN('ポイント要件確認等（個別表）'!AV156,-3),IF('ポイント要件確認等（個別表）'!AD156=2,ROUNDDOWN('ポイント要件確認等（個別表）'!BH156,-3),IF('ポイント要件確認等（個別表）'!AD156=3,ROUNDDOWN('ポイント要件確認等（個別表）'!BT156,-3),0)))</f>
        <v>0</v>
      </c>
      <c r="BZ156" s="86" t="str">
        <f t="shared" ca="1" si="357"/>
        <v/>
      </c>
      <c r="CA156" s="232" t="str">
        <f t="shared" ca="1" si="358"/>
        <v/>
      </c>
      <c r="CB156" s="232">
        <f t="shared" ca="1" si="359"/>
        <v>0</v>
      </c>
      <c r="CC156" s="86" t="str">
        <f t="shared" ca="1" si="360"/>
        <v/>
      </c>
      <c r="CD156" s="86" t="str">
        <f t="shared" ca="1" si="361"/>
        <v/>
      </c>
      <c r="CE156" s="609"/>
      <c r="CF156" s="86" t="str">
        <f t="shared" ca="1" si="362"/>
        <v/>
      </c>
      <c r="CG156" s="185" t="str">
        <f t="shared" ca="1" si="363"/>
        <v/>
      </c>
      <c r="CH156" s="246" t="str">
        <f t="shared" ca="1" si="364"/>
        <v>含税額</v>
      </c>
      <c r="CI156" s="247" t="str">
        <f t="shared" ca="1" si="365"/>
        <v/>
      </c>
      <c r="CJ156" s="87" t="str">
        <f ca="1">IFERROR(IF(INDIRECT("'("&amp;'２個別表'!EO156&amp;")'!AR"&amp;84+EP156)&lt;&gt;1,"",1),"")</f>
        <v/>
      </c>
      <c r="CK156" s="244" t="str">
        <f t="shared" ca="1" si="366"/>
        <v/>
      </c>
      <c r="CL156" s="235" t="str">
        <f t="shared" ca="1" si="367"/>
        <v/>
      </c>
      <c r="CM156" s="239" t="str">
        <f t="shared" ca="1" si="368"/>
        <v/>
      </c>
      <c r="CN156" s="77" t="str">
        <f t="shared" ca="1" si="369"/>
        <v/>
      </c>
      <c r="CO156" s="93" t="str">
        <f ca="1">IFERROR(VLOOKUP(CN156,'（様式１号）３整理番号表'!$T$5:$V$15,2,FALSE),"")</f>
        <v/>
      </c>
      <c r="CP156" s="924" t="str">
        <f t="shared" ca="1" si="370"/>
        <v/>
      </c>
      <c r="CQ156" s="93" t="str">
        <f ca="1">IFERROR(VLOOKUP(CP156,'（様式１号）３整理番号表'!$T$19:$V$24,2,FALSE),"")</f>
        <v/>
      </c>
      <c r="CR156" s="924" t="str">
        <f ca="1">IFERROR(IF(INDIRECT("'("&amp;'２個別表'!EO156&amp;")'!AV"&amp;84+EP156)&lt;&gt;1,"",1),"")</f>
        <v/>
      </c>
      <c r="CS156" s="232">
        <f t="shared" ca="1" si="371"/>
        <v>0</v>
      </c>
      <c r="CT156" s="248">
        <f t="shared" ca="1" si="372"/>
        <v>0</v>
      </c>
      <c r="CU156" s="376" t="str">
        <f ca="1">IF(ER156="補強",IF(COUNTIFS($Z$11:Z156,Z156,$W$11:W156,1)=1,"１①",""),IF(COUNTIFS($Z$11:Z156,Z156,$W$11:W156,2)=1,"２①",""))</f>
        <v/>
      </c>
      <c r="CV156" s="57" t="str">
        <f t="shared" ca="1" si="373"/>
        <v/>
      </c>
      <c r="CW156" s="927" t="str">
        <f t="shared" ca="1" si="374"/>
        <v/>
      </c>
      <c r="CX156" s="256" t="str">
        <f t="shared" ca="1" si="375"/>
        <v/>
      </c>
      <c r="CY156" s="256" t="str">
        <f t="shared" ca="1" si="376"/>
        <v/>
      </c>
      <c r="CZ156" s="256" t="str">
        <f t="shared" ca="1" si="377"/>
        <v/>
      </c>
      <c r="DA156" s="256" t="str">
        <f t="shared" ca="1" si="378"/>
        <v/>
      </c>
      <c r="DB156" s="316" t="str">
        <f ca="1">IFERROR(VLOOKUP($CU156,'（様式１号）３整理番号表'!$Z$19:$AB$32,3,FALSE),"")</f>
        <v/>
      </c>
      <c r="DC156" s="259" t="str">
        <f t="shared" ca="1" si="379"/>
        <v>-</v>
      </c>
      <c r="DD156" s="618" t="str">
        <f t="shared" ca="1" si="380"/>
        <v/>
      </c>
      <c r="DE156" s="321" t="str">
        <f ca="1">IF(AND(AO156=18,AS156=1),IF(COUNTIFS($Y$11:Y156,Y156,$AS$11:AS156,1)=1,"２②",""),IF($CU156="１①",INDEX(INDIRECT("'("&amp;$EO156&amp;")'!AR116:BB116"),1,MATCH(INDIRECT("'("&amp;$EO156&amp;")'!C118"),INDIRECT("'("&amp;$EO156&amp;")'!AR119:BB119"),0)),""))</f>
        <v/>
      </c>
      <c r="DF156" s="324" t="str">
        <f t="shared" ca="1" si="381"/>
        <v/>
      </c>
      <c r="DG156" s="313" t="str">
        <f t="shared" ca="1" si="382"/>
        <v/>
      </c>
      <c r="DH156" s="313" t="str">
        <f t="shared" ca="1" si="383"/>
        <v/>
      </c>
      <c r="DI156" s="313" t="str">
        <f t="shared" ca="1" si="384"/>
        <v/>
      </c>
      <c r="DJ156" s="313" t="str">
        <f t="shared" ca="1" si="385"/>
        <v/>
      </c>
      <c r="DK156" s="328" t="str">
        <f t="shared" ca="1" si="386"/>
        <v/>
      </c>
      <c r="DL156" s="334" t="str">
        <f t="shared" ca="1" si="387"/>
        <v/>
      </c>
      <c r="DM156" s="915" t="str">
        <f t="shared" ca="1" si="388"/>
        <v/>
      </c>
      <c r="DN156" s="15"/>
      <c r="DO156" s="324"/>
      <c r="DP156" s="16"/>
      <c r="DQ156" s="16"/>
      <c r="DR156" s="16"/>
      <c r="DS156" s="16"/>
      <c r="DT156" s="318" t="str">
        <f>IFERROR(VLOOKUP($DN156,'（様式１号）３整理番号表'!$Z$19:$AB$32,3,FALSE),"")</f>
        <v/>
      </c>
      <c r="DU156" s="259" t="str">
        <f t="shared" si="389"/>
        <v/>
      </c>
      <c r="DV156" s="14"/>
      <c r="DW156" s="17" t="str">
        <f t="shared" ca="1" si="390"/>
        <v/>
      </c>
      <c r="DX156" s="88" t="str">
        <f t="shared" ca="1" si="407"/>
        <v/>
      </c>
      <c r="DZ156" s="339">
        <f t="shared" ca="1" si="409"/>
        <v>0</v>
      </c>
      <c r="EA156" s="339">
        <f t="shared" ca="1" si="409"/>
        <v>0</v>
      </c>
      <c r="EB156" s="339">
        <f t="shared" ca="1" si="409"/>
        <v>0</v>
      </c>
      <c r="EC156" s="339">
        <f t="shared" ca="1" si="409"/>
        <v>0</v>
      </c>
      <c r="ED156" s="339">
        <f t="shared" ca="1" si="409"/>
        <v>0</v>
      </c>
      <c r="EE156" s="339">
        <f t="shared" ca="1" si="409"/>
        <v>0</v>
      </c>
      <c r="EF156" s="339">
        <f t="shared" ca="1" si="409"/>
        <v>0</v>
      </c>
      <c r="EG156" s="339">
        <f t="shared" ca="1" si="409"/>
        <v>0</v>
      </c>
      <c r="EH156" s="339">
        <f t="shared" ca="1" si="409"/>
        <v>0</v>
      </c>
      <c r="EI156" s="339">
        <f t="shared" ca="1" si="409"/>
        <v>0</v>
      </c>
      <c r="EJ156" s="339">
        <f t="shared" ca="1" si="409"/>
        <v>0</v>
      </c>
      <c r="EK156" s="339">
        <f t="shared" ca="1" si="409"/>
        <v>0</v>
      </c>
      <c r="EL156" s="339">
        <f t="shared" ca="1" si="409"/>
        <v>0</v>
      </c>
      <c r="EM156" s="339">
        <f t="shared" ca="1" si="409"/>
        <v>0</v>
      </c>
      <c r="EO156" s="919" t="str">
        <f t="shared" ca="1" si="309"/>
        <v/>
      </c>
      <c r="EP156" s="919" t="str">
        <f t="shared" ca="1" si="391"/>
        <v/>
      </c>
      <c r="EQ156" s="919" t="str">
        <f t="shared" ca="1" si="392"/>
        <v/>
      </c>
      <c r="ER156" s="919" t="str">
        <f t="shared" ca="1" si="393"/>
        <v/>
      </c>
      <c r="ES156" s="919" t="str">
        <f ca="1">IFERROR(INDEX('郵便番号（石川県）'!$A$3:$F$2574,MATCH(INDIRECT("'("&amp;EO156&amp;")'!E7"),'郵便番号（石川県）'!$A$3:$A$2574,0),6),"")</f>
        <v/>
      </c>
      <c r="ET156" s="919" t="str">
        <f ca="1">IFERROR(INDEX('郵便番号（石川県）'!$A$3:$F$2574,MATCH(INDIRECT("'("&amp;$EO156&amp;")'!E7"),'郵便番号（石川県）'!$A$3:$A$2574,0),5),"")</f>
        <v/>
      </c>
      <c r="EU156" s="919" t="str">
        <f t="shared" ca="1" si="394"/>
        <v/>
      </c>
      <c r="EV156" s="919" t="str">
        <f t="shared" ca="1" si="395"/>
        <v/>
      </c>
      <c r="EW156" s="919" t="str">
        <f t="shared" ca="1" si="396"/>
        <v/>
      </c>
      <c r="EX156" s="919" t="str">
        <f t="shared" ca="1" si="397"/>
        <v/>
      </c>
      <c r="EY156" s="919" t="str">
        <f t="shared" ca="1" si="398"/>
        <v/>
      </c>
      <c r="EZ156" s="919" t="str">
        <f t="shared" ca="1" si="399"/>
        <v/>
      </c>
      <c r="FA156" s="919" t="str">
        <f t="shared" ca="1" si="400"/>
        <v/>
      </c>
      <c r="FB156" s="919" t="str">
        <f t="shared" ca="1" si="401"/>
        <v/>
      </c>
      <c r="FC156" s="919" t="str">
        <f t="shared" ca="1" si="402"/>
        <v/>
      </c>
      <c r="FD156" s="627" t="str">
        <f t="shared" ca="1" si="403"/>
        <v/>
      </c>
      <c r="FE156" s="630">
        <v>146</v>
      </c>
      <c r="FF156" s="299" t="str">
        <f t="shared" ca="1" si="404"/>
        <v/>
      </c>
      <c r="FG156" s="993" t="str">
        <f t="shared" ca="1" si="405"/>
        <v/>
      </c>
      <c r="FH156" s="919" t="str">
        <f t="shared" ca="1" si="406"/>
        <v/>
      </c>
      <c r="FI156" s="299">
        <f ca="1">COUNTIF($FH$11:FH156,"■")</f>
        <v>0</v>
      </c>
    </row>
    <row r="157" spans="1:165" ht="34.5" customHeight="1">
      <c r="A157" s="445">
        <f t="shared" ca="1" si="310"/>
        <v>0</v>
      </c>
      <c r="B157" s="446">
        <f>IF(R157&lt;&gt;"",IF(COUNTIF(R$11:R157,R157)=1,MAX(B$11:B156)+1,INDEX(B$11:B156,MATCH(R157,R$11:R156,0),1)),0)</f>
        <v>1</v>
      </c>
      <c r="C157" s="446">
        <f ca="1">IF(T157&lt;&gt;"",IF(COUNTIF(T$11:T157,T157)=1,MAX(C$11:C156)+1,INDEX(C$11:C156,MATCH(T157,T$11:T156,0),1)),0)</f>
        <v>0</v>
      </c>
      <c r="D157" s="446">
        <f ca="1">IF(U157&lt;&gt;"",IF(COUNTIF(U$11:U157,U157)=1,MAX(D$11:D156)+1,INDEX(D$11:D156,MATCH(U157,U$11:U156,0),1)),0)</f>
        <v>0</v>
      </c>
      <c r="E157" s="446">
        <f ca="1">IF(S157&lt;&gt;"",IF(COUNTIF(S$11:S157,S157)=1,MAX(E$11:E156)+1,INDEX(E$11:E156,MATCH(S157,S$11:S156,0),1)),0)</f>
        <v>0</v>
      </c>
      <c r="F157" s="446">
        <f ca="1">IF(Z157&lt;&gt;"",IF(COUNTIF(Z$11:Z157,Z157)=1,MAX(F$11:F156)+1,INDEX(F$11:F156,MATCH(Z157,Z$11:Z156,0),1)),0)</f>
        <v>0</v>
      </c>
      <c r="G157" s="447" cm="1">
        <f t="array" aca="1" ref="G157" ca="1">IF(Z157&lt;&gt;"",IF(COUNTIFS(Z$11:Z157,Z157,W$11:W157,W157)=1,MAX(G$11:G156)+1,INDEX(G$11:G156,MATCH(Z157&amp;W157,Z$11:Z156&amp;W$11:W157,0),1)),0)</f>
        <v>0</v>
      </c>
      <c r="H157" s="447">
        <f t="shared" ca="1" si="311"/>
        <v>0</v>
      </c>
      <c r="I157" s="447">
        <f ca="1">IF(T157="",0,IF(COUNTIF(T$11:T157,T157)=1,1,0))</f>
        <v>0</v>
      </c>
      <c r="J157" s="447">
        <f ca="1">IF(U157="",0,IF(COUNTIF(U$11:U157,U157)=1,1,0))</f>
        <v>0</v>
      </c>
      <c r="K157" s="447">
        <f ca="1">IF(S157="",0,IF(COUNTIF(S$11:S157,S157)=1,1,0))</f>
        <v>0</v>
      </c>
      <c r="L157" s="446">
        <f ca="1">IF(Z157="",0,IF(COUNTIF(Z$11:Z157,Z157)=1,1,0))</f>
        <v>0</v>
      </c>
      <c r="M157" s="767">
        <f ca="1">IF($W157=2,IF(COUNTIFS($W$11:$W157,2,$Z$11:$Z157,$Z157)=1,1,0),0)</f>
        <v>0</v>
      </c>
      <c r="N157" s="767">
        <f ca="1">IF($W157=1,IF(COUNTIFS($W$11:$W157,2,$Z$11:$Z157,$Z157)=1,1,0),0)</f>
        <v>0</v>
      </c>
      <c r="O157" s="446">
        <f ca="1">IF(H157=0,0,IF(COUNTIF(Z$11:Z157,Z157)=1,1,0))</f>
        <v>0</v>
      </c>
      <c r="P157" s="448" t="str">
        <f t="shared" ca="1" si="312"/>
        <v>石川県</v>
      </c>
      <c r="Q157" s="89">
        <f t="shared" ca="1" si="313"/>
        <v>147</v>
      </c>
      <c r="R157" s="170" t="s">
        <v>459</v>
      </c>
      <c r="S157" s="357" t="str">
        <f t="shared" ca="1" si="314"/>
        <v/>
      </c>
      <c r="T157" s="357" t="str">
        <f t="shared" ca="1" si="315"/>
        <v/>
      </c>
      <c r="U157" s="58" t="str">
        <f t="shared" ca="1" si="316"/>
        <v/>
      </c>
      <c r="V157" s="58" t="str">
        <f t="shared" ca="1" si="317"/>
        <v/>
      </c>
      <c r="W157" s="920" t="str">
        <f t="shared" ca="1" si="318"/>
        <v/>
      </c>
      <c r="X157" s="369">
        <f ca="1">IFERROR(VLOOKUP(W157,'（様式１号）３整理番号表'!$B$4:$H$5,2,FALSE),0)</f>
        <v>0</v>
      </c>
      <c r="Y157" s="768" t="str" cm="1">
        <f t="array" aca="1" ref="Y157" ca="1">IF(AND(D157=0,F157=0),"",IF(COUNTIF(D$11:D157,D157)=1,1,IF(COUNTIFS(D$11:D157,D157,F$11:F157,F157)=1,INDEX((D$11:D157,F$11:F157,Y$11:Y157),MATCH(_xlfn.MAXIFS(F$11:F156,D$11:D156,D157),$F$11:F157,0),1,3)+1,INDEX((D$11:D157,F$11:F157,Y$11:Y157),MATCH(D157&amp;F157,D$11:D157&amp;F$11:F157,0),1,3))))</f>
        <v/>
      </c>
      <c r="Z157" s="40" t="str">
        <f t="shared" ca="1" si="319"/>
        <v/>
      </c>
      <c r="AA157" s="924" t="str">
        <f t="shared" ca="1" si="320"/>
        <v/>
      </c>
      <c r="AB157" s="93">
        <f ca="1">IFERROR(VLOOKUP(AA157,'（様式１号）３整理番号表'!$B$10:$H$16,2,FALSE),0)</f>
        <v>0</v>
      </c>
      <c r="AC157" s="924" t="str">
        <f t="shared" ca="1" si="321"/>
        <v/>
      </c>
      <c r="AD157" s="924" t="str">
        <f t="shared" ca="1" si="322"/>
        <v/>
      </c>
      <c r="AE157" s="93">
        <f ca="1">IFERROR(VLOOKUP(AD157,'（様式１号）３整理番号表'!$B$21:$H$22,2,FALSE),0)</f>
        <v>0</v>
      </c>
      <c r="AF157" s="924" t="str">
        <f t="shared" ca="1" si="323"/>
        <v/>
      </c>
      <c r="AG157" s="93">
        <f ca="1">IFERROR(VLOOKUP(AF157,'（様式１号）３整理番号表'!$B$26:$H$31,2,FALSE),0)</f>
        <v>0</v>
      </c>
      <c r="AH157" s="924" t="str">
        <f t="shared" ca="1" si="324"/>
        <v/>
      </c>
      <c r="AI157" s="93">
        <f ca="1">IFERROR(VLOOKUP(AH157,'（様式１号）３整理番号表'!$J$5:$N$59,2,FALSE),0)</f>
        <v>0</v>
      </c>
      <c r="AJ157" s="77" t="str">
        <f t="shared" ca="1" si="325"/>
        <v/>
      </c>
      <c r="AK157" s="93">
        <f ca="1">IFERROR(VLOOKUP(AJ157,'（様式１号）３整理番号表'!$P$5:$R$29,2,FALSE),0)</f>
        <v>0</v>
      </c>
      <c r="AL157" s="921" t="str">
        <f t="shared" ca="1" si="326"/>
        <v/>
      </c>
      <c r="AM157" s="921" t="str">
        <f t="shared" ca="1" si="327"/>
        <v/>
      </c>
      <c r="AN157" s="921"/>
      <c r="AO157" s="77" t="str">
        <f t="shared" ca="1" si="328"/>
        <v/>
      </c>
      <c r="AP157" s="93">
        <f ca="1">IFERROR(VLOOKUP(AO157,'（様式１号）３整理番号表'!$P$5:$R$29,2,FALSE),0)</f>
        <v>0</v>
      </c>
      <c r="AQ157" s="924" t="str">
        <f t="shared" ca="1" si="329"/>
        <v/>
      </c>
      <c r="AR157" s="93">
        <f t="shared" ca="1" si="330"/>
        <v>0</v>
      </c>
      <c r="AS157" s="924" t="str">
        <f t="shared" ca="1" si="331"/>
        <v/>
      </c>
      <c r="AT157" s="40" t="str">
        <f t="shared" ca="1" si="332"/>
        <v/>
      </c>
      <c r="AU157" s="93" t="str">
        <f t="shared" ca="1" si="333"/>
        <v/>
      </c>
      <c r="AV157" s="923" t="str">
        <f t="shared" ca="1" si="334"/>
        <v/>
      </c>
      <c r="AW157" s="926" t="str">
        <f t="shared" ca="1" si="335"/>
        <v/>
      </c>
      <c r="AX157" s="925" t="str">
        <f t="shared" ca="1" si="336"/>
        <v/>
      </c>
      <c r="AY157" s="925" t="str">
        <f t="shared" ca="1" si="336"/>
        <v/>
      </c>
      <c r="AZ157" s="925" t="str">
        <f t="shared" ca="1" si="336"/>
        <v/>
      </c>
      <c r="BA157" s="925" t="str">
        <f t="shared" ca="1" si="336"/>
        <v/>
      </c>
      <c r="BB157" s="925" t="str">
        <f t="shared" ca="1" si="337"/>
        <v/>
      </c>
      <c r="BC157" s="925" t="str">
        <f t="shared" ca="1" si="338"/>
        <v/>
      </c>
      <c r="BD157" s="925" t="str">
        <f t="shared" ca="1" si="338"/>
        <v/>
      </c>
      <c r="BE157" s="925" t="str">
        <f t="shared" ca="1" si="338"/>
        <v/>
      </c>
      <c r="BF157" s="77" t="str">
        <f t="shared" ca="1" si="339"/>
        <v/>
      </c>
      <c r="BG157" s="924" t="str">
        <f t="shared" ca="1" si="340"/>
        <v/>
      </c>
      <c r="BH157" s="94">
        <f ca="1">IF(BF157&lt;&gt;"",INDEX('（様式１号）３整理番号表'!$AB$7:$AQ$12,MATCH(BF157,'（様式１号）３整理番号表'!$AA$7:$AA$12,0),MATCH(BG157,'（様式１号）３整理番号表'!$AB$6:$AQ$6,0)),0)</f>
        <v>0</v>
      </c>
      <c r="BI157" s="921" t="str">
        <f t="shared" ca="1" si="341"/>
        <v/>
      </c>
      <c r="BJ157" s="922" t="str">
        <f t="shared" ca="1" si="342"/>
        <v/>
      </c>
      <c r="BK157" s="926" t="str">
        <f t="shared" ca="1" si="343"/>
        <v/>
      </c>
      <c r="BL157" s="922" t="str">
        <f t="shared" ca="1" si="344"/>
        <v/>
      </c>
      <c r="BM157" s="79" t="str">
        <f t="shared" ca="1" si="345"/>
        <v/>
      </c>
      <c r="BN157" s="82" t="str">
        <f t="shared" ca="1" si="346"/>
        <v/>
      </c>
      <c r="BO157" s="83" t="str">
        <f t="shared" ca="1" si="347"/>
        <v/>
      </c>
      <c r="BP157" s="84" t="str">
        <f t="shared" ca="1" si="348"/>
        <v/>
      </c>
      <c r="BQ157" s="82" t="str">
        <f t="shared" ca="1" si="349"/>
        <v/>
      </c>
      <c r="BR157" s="97" t="str">
        <f t="shared" ca="1" si="350"/>
        <v/>
      </c>
      <c r="BS157" s="95" t="str">
        <f t="shared" ca="1" si="351"/>
        <v/>
      </c>
      <c r="BT157" s="184" t="str">
        <f t="shared" ca="1" si="352"/>
        <v/>
      </c>
      <c r="BU157" s="611" t="str">
        <f t="shared" ca="1" si="353"/>
        <v/>
      </c>
      <c r="BV157" s="77" t="str">
        <f t="shared" ca="1" si="354"/>
        <v/>
      </c>
      <c r="BW157" s="85" t="str">
        <f t="shared" ca="1" si="355"/>
        <v/>
      </c>
      <c r="BX157" s="86" t="str">
        <f t="shared" ca="1" si="356"/>
        <v/>
      </c>
      <c r="BY157" s="231">
        <f ca="1">IF('ポイント要件確認等（個別表）'!AD157=1,ROUNDDOWN('ポイント要件確認等（個別表）'!AV157,-3),IF('ポイント要件確認等（個別表）'!AD157=2,ROUNDDOWN('ポイント要件確認等（個別表）'!BH157,-3),IF('ポイント要件確認等（個別表）'!AD157=3,ROUNDDOWN('ポイント要件確認等（個別表）'!BT157,-3),0)))</f>
        <v>0</v>
      </c>
      <c r="BZ157" s="86" t="str">
        <f t="shared" ca="1" si="357"/>
        <v/>
      </c>
      <c r="CA157" s="232" t="str">
        <f t="shared" ca="1" si="358"/>
        <v/>
      </c>
      <c r="CB157" s="232">
        <f t="shared" ca="1" si="359"/>
        <v>0</v>
      </c>
      <c r="CC157" s="86" t="str">
        <f t="shared" ca="1" si="360"/>
        <v/>
      </c>
      <c r="CD157" s="86" t="str">
        <f t="shared" ca="1" si="361"/>
        <v/>
      </c>
      <c r="CE157" s="609"/>
      <c r="CF157" s="86" t="str">
        <f t="shared" ca="1" si="362"/>
        <v/>
      </c>
      <c r="CG157" s="185" t="str">
        <f t="shared" ca="1" si="363"/>
        <v/>
      </c>
      <c r="CH157" s="246" t="str">
        <f t="shared" ca="1" si="364"/>
        <v>含税額</v>
      </c>
      <c r="CI157" s="247" t="str">
        <f t="shared" ca="1" si="365"/>
        <v/>
      </c>
      <c r="CJ157" s="87" t="str">
        <f ca="1">IFERROR(IF(INDIRECT("'("&amp;'２個別表'!EO157&amp;")'!AR"&amp;84+EP157)&lt;&gt;1,"",1),"")</f>
        <v/>
      </c>
      <c r="CK157" s="244" t="str">
        <f t="shared" ca="1" si="366"/>
        <v/>
      </c>
      <c r="CL157" s="235" t="str">
        <f t="shared" ca="1" si="367"/>
        <v/>
      </c>
      <c r="CM157" s="239" t="str">
        <f t="shared" ca="1" si="368"/>
        <v/>
      </c>
      <c r="CN157" s="77" t="str">
        <f t="shared" ca="1" si="369"/>
        <v/>
      </c>
      <c r="CO157" s="93" t="str">
        <f ca="1">IFERROR(VLOOKUP(CN157,'（様式１号）３整理番号表'!$T$5:$V$15,2,FALSE),"")</f>
        <v/>
      </c>
      <c r="CP157" s="924" t="str">
        <f t="shared" ca="1" si="370"/>
        <v/>
      </c>
      <c r="CQ157" s="93" t="str">
        <f ca="1">IFERROR(VLOOKUP(CP157,'（様式１号）３整理番号表'!$T$19:$V$24,2,FALSE),"")</f>
        <v/>
      </c>
      <c r="CR157" s="924" t="str">
        <f ca="1">IFERROR(IF(INDIRECT("'("&amp;'２個別表'!EO157&amp;")'!AV"&amp;84+EP157)&lt;&gt;1,"",1),"")</f>
        <v/>
      </c>
      <c r="CS157" s="232">
        <f t="shared" ca="1" si="371"/>
        <v>0</v>
      </c>
      <c r="CT157" s="248">
        <f t="shared" ca="1" si="372"/>
        <v>0</v>
      </c>
      <c r="CU157" s="376" t="str">
        <f ca="1">IF(ER157="補強",IF(COUNTIFS($Z$11:Z157,Z157,$W$11:W157,1)=1,"１①",""),IF(COUNTIFS($Z$11:Z157,Z157,$W$11:W157,2)=1,"２①",""))</f>
        <v/>
      </c>
      <c r="CV157" s="57" t="str">
        <f t="shared" ca="1" si="373"/>
        <v/>
      </c>
      <c r="CW157" s="927" t="str">
        <f t="shared" ca="1" si="374"/>
        <v/>
      </c>
      <c r="CX157" s="256" t="str">
        <f t="shared" ca="1" si="375"/>
        <v/>
      </c>
      <c r="CY157" s="256" t="str">
        <f t="shared" ca="1" si="376"/>
        <v/>
      </c>
      <c r="CZ157" s="256" t="str">
        <f t="shared" ca="1" si="377"/>
        <v/>
      </c>
      <c r="DA157" s="256" t="str">
        <f t="shared" ca="1" si="378"/>
        <v/>
      </c>
      <c r="DB157" s="316" t="str">
        <f ca="1">IFERROR(VLOOKUP($CU157,'（様式１号）３整理番号表'!$Z$19:$AB$32,3,FALSE),"")</f>
        <v/>
      </c>
      <c r="DC157" s="259" t="str">
        <f t="shared" ca="1" si="379"/>
        <v>-</v>
      </c>
      <c r="DD157" s="618" t="str">
        <f t="shared" ca="1" si="380"/>
        <v/>
      </c>
      <c r="DE157" s="321" t="str">
        <f ca="1">IF(AND(AO157=18,AS157=1),IF(COUNTIFS($Y$11:Y157,Y157,$AS$11:AS157,1)=1,"２②",""),IF($CU157="１①",INDEX(INDIRECT("'("&amp;$EO157&amp;")'!AR116:BB116"),1,MATCH(INDIRECT("'("&amp;$EO157&amp;")'!C118"),INDIRECT("'("&amp;$EO157&amp;")'!AR119:BB119"),0)),""))</f>
        <v/>
      </c>
      <c r="DF157" s="324" t="str">
        <f t="shared" ca="1" si="381"/>
        <v/>
      </c>
      <c r="DG157" s="313" t="str">
        <f t="shared" ca="1" si="382"/>
        <v/>
      </c>
      <c r="DH157" s="313" t="str">
        <f t="shared" ca="1" si="383"/>
        <v/>
      </c>
      <c r="DI157" s="313" t="str">
        <f t="shared" ca="1" si="384"/>
        <v/>
      </c>
      <c r="DJ157" s="313" t="str">
        <f t="shared" ca="1" si="385"/>
        <v/>
      </c>
      <c r="DK157" s="328" t="str">
        <f t="shared" ca="1" si="386"/>
        <v/>
      </c>
      <c r="DL157" s="334" t="str">
        <f t="shared" ca="1" si="387"/>
        <v/>
      </c>
      <c r="DM157" s="915" t="str">
        <f t="shared" ca="1" si="388"/>
        <v/>
      </c>
      <c r="DN157" s="15"/>
      <c r="DO157" s="324"/>
      <c r="DP157" s="16"/>
      <c r="DQ157" s="16"/>
      <c r="DR157" s="16"/>
      <c r="DS157" s="16"/>
      <c r="DT157" s="318" t="str">
        <f>IFERROR(VLOOKUP($DN157,'（様式１号）３整理番号表'!$Z$19:$AB$32,3,FALSE),"")</f>
        <v/>
      </c>
      <c r="DU157" s="259" t="str">
        <f t="shared" si="389"/>
        <v/>
      </c>
      <c r="DV157" s="14"/>
      <c r="DW157" s="17" t="str">
        <f t="shared" ca="1" si="390"/>
        <v/>
      </c>
      <c r="DX157" s="88" t="str">
        <f t="shared" ca="1" si="407"/>
        <v/>
      </c>
      <c r="DZ157" s="339">
        <f t="shared" ca="1" si="409"/>
        <v>0</v>
      </c>
      <c r="EA157" s="339">
        <f t="shared" ca="1" si="409"/>
        <v>0</v>
      </c>
      <c r="EB157" s="339">
        <f t="shared" ca="1" si="409"/>
        <v>0</v>
      </c>
      <c r="EC157" s="339">
        <f t="shared" ca="1" si="409"/>
        <v>0</v>
      </c>
      <c r="ED157" s="339">
        <f t="shared" ca="1" si="409"/>
        <v>0</v>
      </c>
      <c r="EE157" s="339">
        <f t="shared" ca="1" si="409"/>
        <v>0</v>
      </c>
      <c r="EF157" s="339">
        <f t="shared" ca="1" si="409"/>
        <v>0</v>
      </c>
      <c r="EG157" s="339">
        <f t="shared" ca="1" si="409"/>
        <v>0</v>
      </c>
      <c r="EH157" s="339">
        <f t="shared" ca="1" si="409"/>
        <v>0</v>
      </c>
      <c r="EI157" s="339">
        <f t="shared" ca="1" si="409"/>
        <v>0</v>
      </c>
      <c r="EJ157" s="339">
        <f t="shared" ca="1" si="409"/>
        <v>0</v>
      </c>
      <c r="EK157" s="339">
        <f t="shared" ca="1" si="409"/>
        <v>0</v>
      </c>
      <c r="EL157" s="339">
        <f t="shared" ca="1" si="409"/>
        <v>0</v>
      </c>
      <c r="EM157" s="339">
        <f t="shared" ca="1" si="409"/>
        <v>0</v>
      </c>
      <c r="EO157" s="919" t="str">
        <f t="shared" ca="1" si="309"/>
        <v/>
      </c>
      <c r="EP157" s="919" t="str">
        <f t="shared" ca="1" si="391"/>
        <v/>
      </c>
      <c r="EQ157" s="919" t="str">
        <f t="shared" ca="1" si="392"/>
        <v/>
      </c>
      <c r="ER157" s="919" t="str">
        <f t="shared" ca="1" si="393"/>
        <v/>
      </c>
      <c r="ES157" s="919" t="str">
        <f ca="1">IFERROR(INDEX('郵便番号（石川県）'!$A$3:$F$2574,MATCH(INDIRECT("'("&amp;EO157&amp;")'!E7"),'郵便番号（石川県）'!$A$3:$A$2574,0),6),"")</f>
        <v/>
      </c>
      <c r="ET157" s="919" t="str">
        <f ca="1">IFERROR(INDEX('郵便番号（石川県）'!$A$3:$F$2574,MATCH(INDIRECT("'("&amp;$EO157&amp;")'!E7"),'郵便番号（石川県）'!$A$3:$A$2574,0),5),"")</f>
        <v/>
      </c>
      <c r="EU157" s="919" t="str">
        <f t="shared" ca="1" si="394"/>
        <v/>
      </c>
      <c r="EV157" s="919" t="str">
        <f t="shared" ca="1" si="395"/>
        <v/>
      </c>
      <c r="EW157" s="919" t="str">
        <f t="shared" ca="1" si="396"/>
        <v/>
      </c>
      <c r="EX157" s="919" t="str">
        <f t="shared" ca="1" si="397"/>
        <v/>
      </c>
      <c r="EY157" s="919" t="str">
        <f t="shared" ca="1" si="398"/>
        <v/>
      </c>
      <c r="EZ157" s="919" t="str">
        <f t="shared" ca="1" si="399"/>
        <v/>
      </c>
      <c r="FA157" s="919" t="str">
        <f t="shared" ca="1" si="400"/>
        <v/>
      </c>
      <c r="FB157" s="919" t="str">
        <f t="shared" ca="1" si="401"/>
        <v/>
      </c>
      <c r="FC157" s="919" t="str">
        <f t="shared" ca="1" si="402"/>
        <v/>
      </c>
      <c r="FD157" s="627" t="str">
        <f t="shared" ca="1" si="403"/>
        <v/>
      </c>
      <c r="FE157" s="630">
        <v>147</v>
      </c>
      <c r="FF157" s="299" t="str">
        <f t="shared" ca="1" si="404"/>
        <v/>
      </c>
      <c r="FG157" s="993" t="str">
        <f t="shared" ca="1" si="405"/>
        <v/>
      </c>
      <c r="FH157" s="919" t="str">
        <f t="shared" ca="1" si="406"/>
        <v/>
      </c>
      <c r="FI157" s="299">
        <f ca="1">COUNTIF($FH$11:FH157,"■")</f>
        <v>0</v>
      </c>
    </row>
    <row r="158" spans="1:165" ht="34.5" customHeight="1">
      <c r="A158" s="445">
        <f t="shared" ca="1" si="310"/>
        <v>0</v>
      </c>
      <c r="B158" s="446">
        <f>IF(R158&lt;&gt;"",IF(COUNTIF(R$11:R158,R158)=1,MAX(B$11:B157)+1,INDEX(B$11:B157,MATCH(R158,R$11:R157,0),1)),0)</f>
        <v>1</v>
      </c>
      <c r="C158" s="446">
        <f ca="1">IF(T158&lt;&gt;"",IF(COUNTIF(T$11:T158,T158)=1,MAX(C$11:C157)+1,INDEX(C$11:C157,MATCH(T158,T$11:T157,0),1)),0)</f>
        <v>0</v>
      </c>
      <c r="D158" s="446">
        <f ca="1">IF(U158&lt;&gt;"",IF(COUNTIF(U$11:U158,U158)=1,MAX(D$11:D157)+1,INDEX(D$11:D157,MATCH(U158,U$11:U157,0),1)),0)</f>
        <v>0</v>
      </c>
      <c r="E158" s="446">
        <f ca="1">IF(S158&lt;&gt;"",IF(COUNTIF(S$11:S158,S158)=1,MAX(E$11:E157)+1,INDEX(E$11:E157,MATCH(S158,S$11:S157,0),1)),0)</f>
        <v>0</v>
      </c>
      <c r="F158" s="446">
        <f ca="1">IF(Z158&lt;&gt;"",IF(COUNTIF(Z$11:Z158,Z158)=1,MAX(F$11:F157)+1,INDEX(F$11:F157,MATCH(Z158,Z$11:Z157,0),1)),0)</f>
        <v>0</v>
      </c>
      <c r="G158" s="447" cm="1">
        <f t="array" aca="1" ref="G158" ca="1">IF(Z158&lt;&gt;"",IF(COUNTIFS(Z$11:Z158,Z158,W$11:W158,W158)=1,MAX(G$11:G157)+1,INDEX(G$11:G157,MATCH(Z158&amp;W158,Z$11:Z157&amp;W$11:W158,0),1)),0)</f>
        <v>0</v>
      </c>
      <c r="H158" s="447">
        <f t="shared" ca="1" si="311"/>
        <v>0</v>
      </c>
      <c r="I158" s="447">
        <f ca="1">IF(T158="",0,IF(COUNTIF(T$11:T158,T158)=1,1,0))</f>
        <v>0</v>
      </c>
      <c r="J158" s="447">
        <f ca="1">IF(U158="",0,IF(COUNTIF(U$11:U158,U158)=1,1,0))</f>
        <v>0</v>
      </c>
      <c r="K158" s="447">
        <f ca="1">IF(S158="",0,IF(COUNTIF(S$11:S158,S158)=1,1,0))</f>
        <v>0</v>
      </c>
      <c r="L158" s="446">
        <f ca="1">IF(Z158="",0,IF(COUNTIF(Z$11:Z158,Z158)=1,1,0))</f>
        <v>0</v>
      </c>
      <c r="M158" s="767">
        <f ca="1">IF($W158=2,IF(COUNTIFS($W$11:$W158,2,$Z$11:$Z158,$Z158)=1,1,0),0)</f>
        <v>0</v>
      </c>
      <c r="N158" s="767">
        <f ca="1">IF($W158=1,IF(COUNTIFS($W$11:$W158,2,$Z$11:$Z158,$Z158)=1,1,0),0)</f>
        <v>0</v>
      </c>
      <c r="O158" s="446">
        <f ca="1">IF(H158=0,0,IF(COUNTIF(Z$11:Z158,Z158)=1,1,0))</f>
        <v>0</v>
      </c>
      <c r="P158" s="448" t="str">
        <f t="shared" ca="1" si="312"/>
        <v>石川県</v>
      </c>
      <c r="Q158" s="89">
        <f t="shared" ca="1" si="313"/>
        <v>148</v>
      </c>
      <c r="R158" s="170" t="s">
        <v>459</v>
      </c>
      <c r="S158" s="357" t="str">
        <f t="shared" ca="1" si="314"/>
        <v/>
      </c>
      <c r="T158" s="357" t="str">
        <f t="shared" ca="1" si="315"/>
        <v/>
      </c>
      <c r="U158" s="58" t="str">
        <f t="shared" ca="1" si="316"/>
        <v/>
      </c>
      <c r="V158" s="58" t="str">
        <f t="shared" ca="1" si="317"/>
        <v/>
      </c>
      <c r="W158" s="920" t="str">
        <f t="shared" ca="1" si="318"/>
        <v/>
      </c>
      <c r="X158" s="369">
        <f ca="1">IFERROR(VLOOKUP(W158,'（様式１号）３整理番号表'!$B$4:$H$5,2,FALSE),0)</f>
        <v>0</v>
      </c>
      <c r="Y158" s="768" t="str" cm="1">
        <f t="array" aca="1" ref="Y158" ca="1">IF(AND(D158=0,F158=0),"",IF(COUNTIF(D$11:D158,D158)=1,1,IF(COUNTIFS(D$11:D158,D158,F$11:F158,F158)=1,INDEX((D$11:D158,F$11:F158,Y$11:Y158),MATCH(_xlfn.MAXIFS(F$11:F157,D$11:D157,D158),$F$11:F158,0),1,3)+1,INDEX((D$11:D158,F$11:F158,Y$11:Y158),MATCH(D158&amp;F158,D$11:D158&amp;F$11:F158,0),1,3))))</f>
        <v/>
      </c>
      <c r="Z158" s="40" t="str">
        <f t="shared" ca="1" si="319"/>
        <v/>
      </c>
      <c r="AA158" s="924" t="str">
        <f t="shared" ca="1" si="320"/>
        <v/>
      </c>
      <c r="AB158" s="93">
        <f ca="1">IFERROR(VLOOKUP(AA158,'（様式１号）３整理番号表'!$B$10:$H$16,2,FALSE),0)</f>
        <v>0</v>
      </c>
      <c r="AC158" s="924" t="str">
        <f t="shared" ca="1" si="321"/>
        <v/>
      </c>
      <c r="AD158" s="924" t="str">
        <f t="shared" ca="1" si="322"/>
        <v/>
      </c>
      <c r="AE158" s="93">
        <f ca="1">IFERROR(VLOOKUP(AD158,'（様式１号）３整理番号表'!$B$21:$H$22,2,FALSE),0)</f>
        <v>0</v>
      </c>
      <c r="AF158" s="924" t="str">
        <f t="shared" ca="1" si="323"/>
        <v/>
      </c>
      <c r="AG158" s="93">
        <f ca="1">IFERROR(VLOOKUP(AF158,'（様式１号）３整理番号表'!$B$26:$H$31,2,FALSE),0)</f>
        <v>0</v>
      </c>
      <c r="AH158" s="924" t="str">
        <f t="shared" ca="1" si="324"/>
        <v/>
      </c>
      <c r="AI158" s="93">
        <f ca="1">IFERROR(VLOOKUP(AH158,'（様式１号）３整理番号表'!$J$5:$N$59,2,FALSE),0)</f>
        <v>0</v>
      </c>
      <c r="AJ158" s="77" t="str">
        <f t="shared" ca="1" si="325"/>
        <v/>
      </c>
      <c r="AK158" s="93">
        <f ca="1">IFERROR(VLOOKUP(AJ158,'（様式１号）３整理番号表'!$P$5:$R$29,2,FALSE),0)</f>
        <v>0</v>
      </c>
      <c r="AL158" s="921" t="str">
        <f t="shared" ca="1" si="326"/>
        <v/>
      </c>
      <c r="AM158" s="921" t="str">
        <f t="shared" ca="1" si="327"/>
        <v/>
      </c>
      <c r="AN158" s="921"/>
      <c r="AO158" s="77" t="str">
        <f t="shared" ca="1" si="328"/>
        <v/>
      </c>
      <c r="AP158" s="93">
        <f ca="1">IFERROR(VLOOKUP(AO158,'（様式１号）３整理番号表'!$P$5:$R$29,2,FALSE),0)</f>
        <v>0</v>
      </c>
      <c r="AQ158" s="924" t="str">
        <f t="shared" ca="1" si="329"/>
        <v/>
      </c>
      <c r="AR158" s="93">
        <f t="shared" ca="1" si="330"/>
        <v>0</v>
      </c>
      <c r="AS158" s="924" t="str">
        <f t="shared" ca="1" si="331"/>
        <v/>
      </c>
      <c r="AT158" s="40" t="str">
        <f t="shared" ca="1" si="332"/>
        <v/>
      </c>
      <c r="AU158" s="93" t="str">
        <f t="shared" ca="1" si="333"/>
        <v/>
      </c>
      <c r="AV158" s="923" t="str">
        <f t="shared" ca="1" si="334"/>
        <v/>
      </c>
      <c r="AW158" s="926" t="str">
        <f t="shared" ca="1" si="335"/>
        <v/>
      </c>
      <c r="AX158" s="925" t="str">
        <f t="shared" ca="1" si="336"/>
        <v/>
      </c>
      <c r="AY158" s="925" t="str">
        <f t="shared" ca="1" si="336"/>
        <v/>
      </c>
      <c r="AZ158" s="925" t="str">
        <f t="shared" ca="1" si="336"/>
        <v/>
      </c>
      <c r="BA158" s="925" t="str">
        <f t="shared" ca="1" si="336"/>
        <v/>
      </c>
      <c r="BB158" s="925" t="str">
        <f t="shared" ca="1" si="337"/>
        <v/>
      </c>
      <c r="BC158" s="925" t="str">
        <f t="shared" ca="1" si="338"/>
        <v/>
      </c>
      <c r="BD158" s="925" t="str">
        <f t="shared" ca="1" si="338"/>
        <v/>
      </c>
      <c r="BE158" s="925" t="str">
        <f t="shared" ca="1" si="338"/>
        <v/>
      </c>
      <c r="BF158" s="77" t="str">
        <f t="shared" ca="1" si="339"/>
        <v/>
      </c>
      <c r="BG158" s="924" t="str">
        <f t="shared" ca="1" si="340"/>
        <v/>
      </c>
      <c r="BH158" s="94">
        <f ca="1">IF(BF158&lt;&gt;"",INDEX('（様式１号）３整理番号表'!$AB$7:$AQ$12,MATCH(BF158,'（様式１号）３整理番号表'!$AA$7:$AA$12,0),MATCH(BG158,'（様式１号）３整理番号表'!$AB$6:$AQ$6,0)),0)</f>
        <v>0</v>
      </c>
      <c r="BI158" s="921" t="str">
        <f t="shared" ca="1" si="341"/>
        <v/>
      </c>
      <c r="BJ158" s="922" t="str">
        <f t="shared" ca="1" si="342"/>
        <v/>
      </c>
      <c r="BK158" s="926" t="str">
        <f t="shared" ca="1" si="343"/>
        <v/>
      </c>
      <c r="BL158" s="922" t="str">
        <f t="shared" ca="1" si="344"/>
        <v/>
      </c>
      <c r="BM158" s="79" t="str">
        <f t="shared" ca="1" si="345"/>
        <v/>
      </c>
      <c r="BN158" s="82" t="str">
        <f t="shared" ca="1" si="346"/>
        <v/>
      </c>
      <c r="BO158" s="83" t="str">
        <f t="shared" ca="1" si="347"/>
        <v/>
      </c>
      <c r="BP158" s="84" t="str">
        <f t="shared" ca="1" si="348"/>
        <v/>
      </c>
      <c r="BQ158" s="82" t="str">
        <f t="shared" ca="1" si="349"/>
        <v/>
      </c>
      <c r="BR158" s="97" t="str">
        <f t="shared" ca="1" si="350"/>
        <v/>
      </c>
      <c r="BS158" s="95" t="str">
        <f t="shared" ca="1" si="351"/>
        <v/>
      </c>
      <c r="BT158" s="184" t="str">
        <f t="shared" ca="1" si="352"/>
        <v/>
      </c>
      <c r="BU158" s="611" t="str">
        <f t="shared" ca="1" si="353"/>
        <v/>
      </c>
      <c r="BV158" s="77" t="str">
        <f t="shared" ca="1" si="354"/>
        <v/>
      </c>
      <c r="BW158" s="85" t="str">
        <f t="shared" ca="1" si="355"/>
        <v/>
      </c>
      <c r="BX158" s="86" t="str">
        <f t="shared" ca="1" si="356"/>
        <v/>
      </c>
      <c r="BY158" s="231">
        <f ca="1">IF('ポイント要件確認等（個別表）'!AD158=1,ROUNDDOWN('ポイント要件確認等（個別表）'!AV158,-3),IF('ポイント要件確認等（個別表）'!AD158=2,ROUNDDOWN('ポイント要件確認等（個別表）'!BH158,-3),IF('ポイント要件確認等（個別表）'!AD158=3,ROUNDDOWN('ポイント要件確認等（個別表）'!BT158,-3),0)))</f>
        <v>0</v>
      </c>
      <c r="BZ158" s="86" t="str">
        <f t="shared" ca="1" si="357"/>
        <v/>
      </c>
      <c r="CA158" s="232" t="str">
        <f t="shared" ca="1" si="358"/>
        <v/>
      </c>
      <c r="CB158" s="232">
        <f t="shared" ca="1" si="359"/>
        <v>0</v>
      </c>
      <c r="CC158" s="86" t="str">
        <f t="shared" ca="1" si="360"/>
        <v/>
      </c>
      <c r="CD158" s="86" t="str">
        <f t="shared" ca="1" si="361"/>
        <v/>
      </c>
      <c r="CE158" s="609"/>
      <c r="CF158" s="86" t="str">
        <f t="shared" ca="1" si="362"/>
        <v/>
      </c>
      <c r="CG158" s="185" t="str">
        <f t="shared" ca="1" si="363"/>
        <v/>
      </c>
      <c r="CH158" s="246" t="str">
        <f t="shared" ca="1" si="364"/>
        <v>含税額</v>
      </c>
      <c r="CI158" s="247" t="str">
        <f t="shared" ca="1" si="365"/>
        <v/>
      </c>
      <c r="CJ158" s="87" t="str">
        <f ca="1">IFERROR(IF(INDIRECT("'("&amp;'２個別表'!EO158&amp;")'!AR"&amp;84+EP158)&lt;&gt;1,"",1),"")</f>
        <v/>
      </c>
      <c r="CK158" s="244" t="str">
        <f t="shared" ca="1" si="366"/>
        <v/>
      </c>
      <c r="CL158" s="235" t="str">
        <f t="shared" ca="1" si="367"/>
        <v/>
      </c>
      <c r="CM158" s="239" t="str">
        <f t="shared" ca="1" si="368"/>
        <v/>
      </c>
      <c r="CN158" s="77" t="str">
        <f t="shared" ca="1" si="369"/>
        <v/>
      </c>
      <c r="CO158" s="93" t="str">
        <f ca="1">IFERROR(VLOOKUP(CN158,'（様式１号）３整理番号表'!$T$5:$V$15,2,FALSE),"")</f>
        <v/>
      </c>
      <c r="CP158" s="924" t="str">
        <f t="shared" ca="1" si="370"/>
        <v/>
      </c>
      <c r="CQ158" s="93" t="str">
        <f ca="1">IFERROR(VLOOKUP(CP158,'（様式１号）３整理番号表'!$T$19:$V$24,2,FALSE),"")</f>
        <v/>
      </c>
      <c r="CR158" s="924" t="str">
        <f ca="1">IFERROR(IF(INDIRECT("'("&amp;'２個別表'!EO158&amp;")'!AV"&amp;84+EP158)&lt;&gt;1,"",1),"")</f>
        <v/>
      </c>
      <c r="CS158" s="232">
        <f t="shared" ca="1" si="371"/>
        <v>0</v>
      </c>
      <c r="CT158" s="248">
        <f t="shared" ca="1" si="372"/>
        <v>0</v>
      </c>
      <c r="CU158" s="376" t="str">
        <f ca="1">IF(ER158="補強",IF(COUNTIFS($Z$11:Z158,Z158,$W$11:W158,1)=1,"１①",""),IF(COUNTIFS($Z$11:Z158,Z158,$W$11:W158,2)=1,"２①",""))</f>
        <v/>
      </c>
      <c r="CV158" s="57" t="str">
        <f t="shared" ca="1" si="373"/>
        <v/>
      </c>
      <c r="CW158" s="927" t="str">
        <f t="shared" ca="1" si="374"/>
        <v/>
      </c>
      <c r="CX158" s="256" t="str">
        <f t="shared" ca="1" si="375"/>
        <v/>
      </c>
      <c r="CY158" s="256" t="str">
        <f t="shared" ca="1" si="376"/>
        <v/>
      </c>
      <c r="CZ158" s="256" t="str">
        <f t="shared" ca="1" si="377"/>
        <v/>
      </c>
      <c r="DA158" s="256" t="str">
        <f t="shared" ca="1" si="378"/>
        <v/>
      </c>
      <c r="DB158" s="316" t="str">
        <f ca="1">IFERROR(VLOOKUP($CU158,'（様式１号）３整理番号表'!$Z$19:$AB$32,3,FALSE),"")</f>
        <v/>
      </c>
      <c r="DC158" s="259" t="str">
        <f t="shared" ca="1" si="379"/>
        <v>-</v>
      </c>
      <c r="DD158" s="618" t="str">
        <f t="shared" ca="1" si="380"/>
        <v/>
      </c>
      <c r="DE158" s="321" t="str">
        <f ca="1">IF(AND(AO158=18,AS158=1),IF(COUNTIFS($Y$11:Y158,Y158,$AS$11:AS158,1)=1,"２②",""),IF($CU158="１①",INDEX(INDIRECT("'("&amp;$EO158&amp;")'!AR116:BB116"),1,MATCH(INDIRECT("'("&amp;$EO158&amp;")'!C118"),INDIRECT("'("&amp;$EO158&amp;")'!AR119:BB119"),0)),""))</f>
        <v/>
      </c>
      <c r="DF158" s="324" t="str">
        <f t="shared" ca="1" si="381"/>
        <v/>
      </c>
      <c r="DG158" s="313" t="str">
        <f t="shared" ca="1" si="382"/>
        <v/>
      </c>
      <c r="DH158" s="313" t="str">
        <f t="shared" ca="1" si="383"/>
        <v/>
      </c>
      <c r="DI158" s="313" t="str">
        <f t="shared" ca="1" si="384"/>
        <v/>
      </c>
      <c r="DJ158" s="313" t="str">
        <f t="shared" ca="1" si="385"/>
        <v/>
      </c>
      <c r="DK158" s="328" t="str">
        <f t="shared" ca="1" si="386"/>
        <v/>
      </c>
      <c r="DL158" s="334" t="str">
        <f t="shared" ca="1" si="387"/>
        <v/>
      </c>
      <c r="DM158" s="915" t="str">
        <f t="shared" ca="1" si="388"/>
        <v/>
      </c>
      <c r="DN158" s="15"/>
      <c r="DO158" s="324"/>
      <c r="DP158" s="16"/>
      <c r="DQ158" s="16"/>
      <c r="DR158" s="16"/>
      <c r="DS158" s="16"/>
      <c r="DT158" s="318" t="str">
        <f>IFERROR(VLOOKUP($DN158,'（様式１号）３整理番号表'!$Z$19:$AB$32,3,FALSE),"")</f>
        <v/>
      </c>
      <c r="DU158" s="259" t="str">
        <f t="shared" si="389"/>
        <v/>
      </c>
      <c r="DV158" s="14"/>
      <c r="DW158" s="17" t="str">
        <f t="shared" ca="1" si="390"/>
        <v/>
      </c>
      <c r="DX158" s="88" t="str">
        <f t="shared" ca="1" si="407"/>
        <v/>
      </c>
      <c r="DZ158" s="339">
        <f t="shared" ca="1" si="409"/>
        <v>0</v>
      </c>
      <c r="EA158" s="339">
        <f t="shared" ca="1" si="409"/>
        <v>0</v>
      </c>
      <c r="EB158" s="339">
        <f t="shared" ca="1" si="409"/>
        <v>0</v>
      </c>
      <c r="EC158" s="339">
        <f t="shared" ca="1" si="409"/>
        <v>0</v>
      </c>
      <c r="ED158" s="339">
        <f t="shared" ca="1" si="409"/>
        <v>0</v>
      </c>
      <c r="EE158" s="339">
        <f t="shared" ca="1" si="409"/>
        <v>0</v>
      </c>
      <c r="EF158" s="339">
        <f t="shared" ca="1" si="409"/>
        <v>0</v>
      </c>
      <c r="EG158" s="339">
        <f t="shared" ca="1" si="409"/>
        <v>0</v>
      </c>
      <c r="EH158" s="339">
        <f t="shared" ca="1" si="409"/>
        <v>0</v>
      </c>
      <c r="EI158" s="339">
        <f t="shared" ca="1" si="409"/>
        <v>0</v>
      </c>
      <c r="EJ158" s="339">
        <f t="shared" ca="1" si="409"/>
        <v>0</v>
      </c>
      <c r="EK158" s="339">
        <f t="shared" ca="1" si="409"/>
        <v>0</v>
      </c>
      <c r="EL158" s="339">
        <f t="shared" ca="1" si="409"/>
        <v>0</v>
      </c>
      <c r="EM158" s="339">
        <f t="shared" ca="1" si="409"/>
        <v>0</v>
      </c>
      <c r="EO158" s="919" t="str">
        <f t="shared" ca="1" si="309"/>
        <v/>
      </c>
      <c r="EP158" s="919" t="str">
        <f t="shared" ca="1" si="391"/>
        <v/>
      </c>
      <c r="EQ158" s="919" t="str">
        <f t="shared" ca="1" si="392"/>
        <v/>
      </c>
      <c r="ER158" s="919" t="str">
        <f t="shared" ca="1" si="393"/>
        <v/>
      </c>
      <c r="ES158" s="919" t="str">
        <f ca="1">IFERROR(INDEX('郵便番号（石川県）'!$A$3:$F$2574,MATCH(INDIRECT("'("&amp;EO158&amp;")'!E7"),'郵便番号（石川県）'!$A$3:$A$2574,0),6),"")</f>
        <v/>
      </c>
      <c r="ET158" s="919" t="str">
        <f ca="1">IFERROR(INDEX('郵便番号（石川県）'!$A$3:$F$2574,MATCH(INDIRECT("'("&amp;$EO158&amp;")'!E7"),'郵便番号（石川県）'!$A$3:$A$2574,0),5),"")</f>
        <v/>
      </c>
      <c r="EU158" s="919" t="str">
        <f t="shared" ca="1" si="394"/>
        <v/>
      </c>
      <c r="EV158" s="919" t="str">
        <f t="shared" ca="1" si="395"/>
        <v/>
      </c>
      <c r="EW158" s="919" t="str">
        <f t="shared" ca="1" si="396"/>
        <v/>
      </c>
      <c r="EX158" s="919" t="str">
        <f t="shared" ca="1" si="397"/>
        <v/>
      </c>
      <c r="EY158" s="919" t="str">
        <f t="shared" ca="1" si="398"/>
        <v/>
      </c>
      <c r="EZ158" s="919" t="str">
        <f t="shared" ca="1" si="399"/>
        <v/>
      </c>
      <c r="FA158" s="919" t="str">
        <f t="shared" ca="1" si="400"/>
        <v/>
      </c>
      <c r="FB158" s="919" t="str">
        <f t="shared" ca="1" si="401"/>
        <v/>
      </c>
      <c r="FC158" s="919" t="str">
        <f t="shared" ca="1" si="402"/>
        <v/>
      </c>
      <c r="FD158" s="627" t="str">
        <f t="shared" ca="1" si="403"/>
        <v/>
      </c>
      <c r="FE158" s="630">
        <v>148</v>
      </c>
      <c r="FF158" s="299" t="str">
        <f t="shared" ca="1" si="404"/>
        <v/>
      </c>
      <c r="FG158" s="993" t="str">
        <f t="shared" ca="1" si="405"/>
        <v/>
      </c>
      <c r="FH158" s="919" t="str">
        <f t="shared" ca="1" si="406"/>
        <v/>
      </c>
      <c r="FI158" s="299">
        <f ca="1">COUNTIF($FH$11:FH158,"■")</f>
        <v>0</v>
      </c>
    </row>
    <row r="159" spans="1:165" ht="34.5" customHeight="1">
      <c r="A159" s="445">
        <f t="shared" ca="1" si="310"/>
        <v>0</v>
      </c>
      <c r="B159" s="446">
        <f>IF(R159&lt;&gt;"",IF(COUNTIF(R$11:R159,R159)=1,MAX(B$11:B158)+1,INDEX(B$11:B158,MATCH(R159,R$11:R158,0),1)),0)</f>
        <v>1</v>
      </c>
      <c r="C159" s="446">
        <f ca="1">IF(T159&lt;&gt;"",IF(COUNTIF(T$11:T159,T159)=1,MAX(C$11:C158)+1,INDEX(C$11:C158,MATCH(T159,T$11:T158,0),1)),0)</f>
        <v>0</v>
      </c>
      <c r="D159" s="446">
        <f ca="1">IF(U159&lt;&gt;"",IF(COUNTIF(U$11:U159,U159)=1,MAX(D$11:D158)+1,INDEX(D$11:D158,MATCH(U159,U$11:U158,0),1)),0)</f>
        <v>0</v>
      </c>
      <c r="E159" s="446">
        <f ca="1">IF(S159&lt;&gt;"",IF(COUNTIF(S$11:S159,S159)=1,MAX(E$11:E158)+1,INDEX(E$11:E158,MATCH(S159,S$11:S158,0),1)),0)</f>
        <v>0</v>
      </c>
      <c r="F159" s="446">
        <f ca="1">IF(Z159&lt;&gt;"",IF(COUNTIF(Z$11:Z159,Z159)=1,MAX(F$11:F158)+1,INDEX(F$11:F158,MATCH(Z159,Z$11:Z158,0),1)),0)</f>
        <v>0</v>
      </c>
      <c r="G159" s="447" cm="1">
        <f t="array" aca="1" ref="G159" ca="1">IF(Z159&lt;&gt;"",IF(COUNTIFS(Z$11:Z159,Z159,W$11:W159,W159)=1,MAX(G$11:G158)+1,INDEX(G$11:G158,MATCH(Z159&amp;W159,Z$11:Z158&amp;W$11:W159,0),1)),0)</f>
        <v>0</v>
      </c>
      <c r="H159" s="447">
        <f t="shared" ca="1" si="311"/>
        <v>0</v>
      </c>
      <c r="I159" s="447">
        <f ca="1">IF(T159="",0,IF(COUNTIF(T$11:T159,T159)=1,1,0))</f>
        <v>0</v>
      </c>
      <c r="J159" s="447">
        <f ca="1">IF(U159="",0,IF(COUNTIF(U$11:U159,U159)=1,1,0))</f>
        <v>0</v>
      </c>
      <c r="K159" s="447">
        <f ca="1">IF(S159="",0,IF(COUNTIF(S$11:S159,S159)=1,1,0))</f>
        <v>0</v>
      </c>
      <c r="L159" s="446">
        <f ca="1">IF(Z159="",0,IF(COUNTIF(Z$11:Z159,Z159)=1,1,0))</f>
        <v>0</v>
      </c>
      <c r="M159" s="767">
        <f ca="1">IF($W159=2,IF(COUNTIFS($W$11:$W159,2,$Z$11:$Z159,$Z159)=1,1,0),0)</f>
        <v>0</v>
      </c>
      <c r="N159" s="767">
        <f ca="1">IF($W159=1,IF(COUNTIFS($W$11:$W159,2,$Z$11:$Z159,$Z159)=1,1,0),0)</f>
        <v>0</v>
      </c>
      <c r="O159" s="446">
        <f ca="1">IF(H159=0,0,IF(COUNTIF(Z$11:Z159,Z159)=1,1,0))</f>
        <v>0</v>
      </c>
      <c r="P159" s="448" t="str">
        <f t="shared" ca="1" si="312"/>
        <v>石川県</v>
      </c>
      <c r="Q159" s="89">
        <f t="shared" ca="1" si="313"/>
        <v>149</v>
      </c>
      <c r="R159" s="170" t="s">
        <v>459</v>
      </c>
      <c r="S159" s="357" t="str">
        <f t="shared" ca="1" si="314"/>
        <v/>
      </c>
      <c r="T159" s="357" t="str">
        <f t="shared" ca="1" si="315"/>
        <v/>
      </c>
      <c r="U159" s="58" t="str">
        <f t="shared" ca="1" si="316"/>
        <v/>
      </c>
      <c r="V159" s="58" t="str">
        <f t="shared" ca="1" si="317"/>
        <v/>
      </c>
      <c r="W159" s="920" t="str">
        <f t="shared" ca="1" si="318"/>
        <v/>
      </c>
      <c r="X159" s="369">
        <f ca="1">IFERROR(VLOOKUP(W159,'（様式１号）３整理番号表'!$B$4:$H$5,2,FALSE),0)</f>
        <v>0</v>
      </c>
      <c r="Y159" s="768" t="str" cm="1">
        <f t="array" aca="1" ref="Y159" ca="1">IF(AND(D159=0,F159=0),"",IF(COUNTIF(D$11:D159,D159)=1,1,IF(COUNTIFS(D$11:D159,D159,F$11:F159,F159)=1,INDEX((D$11:D159,F$11:F159,Y$11:Y159),MATCH(_xlfn.MAXIFS(F$11:F158,D$11:D158,D159),$F$11:F159,0),1,3)+1,INDEX((D$11:D159,F$11:F159,Y$11:Y159),MATCH(D159&amp;F159,D$11:D159&amp;F$11:F159,0),1,3))))</f>
        <v/>
      </c>
      <c r="Z159" s="40" t="str">
        <f t="shared" ca="1" si="319"/>
        <v/>
      </c>
      <c r="AA159" s="924" t="str">
        <f t="shared" ca="1" si="320"/>
        <v/>
      </c>
      <c r="AB159" s="93">
        <f ca="1">IFERROR(VLOOKUP(AA159,'（様式１号）３整理番号表'!$B$10:$H$16,2,FALSE),0)</f>
        <v>0</v>
      </c>
      <c r="AC159" s="924" t="str">
        <f t="shared" ca="1" si="321"/>
        <v/>
      </c>
      <c r="AD159" s="924" t="str">
        <f t="shared" ca="1" si="322"/>
        <v/>
      </c>
      <c r="AE159" s="93">
        <f ca="1">IFERROR(VLOOKUP(AD159,'（様式１号）３整理番号表'!$B$21:$H$22,2,FALSE),0)</f>
        <v>0</v>
      </c>
      <c r="AF159" s="924" t="str">
        <f t="shared" ca="1" si="323"/>
        <v/>
      </c>
      <c r="AG159" s="93">
        <f ca="1">IFERROR(VLOOKUP(AF159,'（様式１号）３整理番号表'!$B$26:$H$31,2,FALSE),0)</f>
        <v>0</v>
      </c>
      <c r="AH159" s="924" t="str">
        <f t="shared" ca="1" si="324"/>
        <v/>
      </c>
      <c r="AI159" s="93">
        <f ca="1">IFERROR(VLOOKUP(AH159,'（様式１号）３整理番号表'!$J$5:$N$59,2,FALSE),0)</f>
        <v>0</v>
      </c>
      <c r="AJ159" s="77" t="str">
        <f t="shared" ca="1" si="325"/>
        <v/>
      </c>
      <c r="AK159" s="93">
        <f ca="1">IFERROR(VLOOKUP(AJ159,'（様式１号）３整理番号表'!$P$5:$R$29,2,FALSE),0)</f>
        <v>0</v>
      </c>
      <c r="AL159" s="921" t="str">
        <f t="shared" ca="1" si="326"/>
        <v/>
      </c>
      <c r="AM159" s="921" t="str">
        <f t="shared" ca="1" si="327"/>
        <v/>
      </c>
      <c r="AN159" s="921"/>
      <c r="AO159" s="77" t="str">
        <f t="shared" ca="1" si="328"/>
        <v/>
      </c>
      <c r="AP159" s="93">
        <f ca="1">IFERROR(VLOOKUP(AO159,'（様式１号）３整理番号表'!$P$5:$R$29,2,FALSE),0)</f>
        <v>0</v>
      </c>
      <c r="AQ159" s="924" t="str">
        <f t="shared" ca="1" si="329"/>
        <v/>
      </c>
      <c r="AR159" s="93">
        <f t="shared" ca="1" si="330"/>
        <v>0</v>
      </c>
      <c r="AS159" s="924" t="str">
        <f t="shared" ca="1" si="331"/>
        <v/>
      </c>
      <c r="AT159" s="40" t="str">
        <f t="shared" ca="1" si="332"/>
        <v/>
      </c>
      <c r="AU159" s="93" t="str">
        <f t="shared" ca="1" si="333"/>
        <v/>
      </c>
      <c r="AV159" s="923" t="str">
        <f t="shared" ca="1" si="334"/>
        <v/>
      </c>
      <c r="AW159" s="926" t="str">
        <f t="shared" ca="1" si="335"/>
        <v/>
      </c>
      <c r="AX159" s="925" t="str">
        <f t="shared" ca="1" si="336"/>
        <v/>
      </c>
      <c r="AY159" s="925" t="str">
        <f t="shared" ca="1" si="336"/>
        <v/>
      </c>
      <c r="AZ159" s="925" t="str">
        <f t="shared" ca="1" si="336"/>
        <v/>
      </c>
      <c r="BA159" s="925" t="str">
        <f t="shared" ca="1" si="336"/>
        <v/>
      </c>
      <c r="BB159" s="925" t="str">
        <f t="shared" ca="1" si="337"/>
        <v/>
      </c>
      <c r="BC159" s="925" t="str">
        <f t="shared" ca="1" si="338"/>
        <v/>
      </c>
      <c r="BD159" s="925" t="str">
        <f t="shared" ca="1" si="338"/>
        <v/>
      </c>
      <c r="BE159" s="925" t="str">
        <f t="shared" ca="1" si="338"/>
        <v/>
      </c>
      <c r="BF159" s="77" t="str">
        <f t="shared" ca="1" si="339"/>
        <v/>
      </c>
      <c r="BG159" s="924" t="str">
        <f t="shared" ca="1" si="340"/>
        <v/>
      </c>
      <c r="BH159" s="94">
        <f ca="1">IF(BF159&lt;&gt;"",INDEX('（様式１号）３整理番号表'!$AB$7:$AQ$12,MATCH(BF159,'（様式１号）３整理番号表'!$AA$7:$AA$12,0),MATCH(BG159,'（様式１号）３整理番号表'!$AB$6:$AQ$6,0)),0)</f>
        <v>0</v>
      </c>
      <c r="BI159" s="921" t="str">
        <f t="shared" ca="1" si="341"/>
        <v/>
      </c>
      <c r="BJ159" s="922" t="str">
        <f t="shared" ca="1" si="342"/>
        <v/>
      </c>
      <c r="BK159" s="926" t="str">
        <f t="shared" ca="1" si="343"/>
        <v/>
      </c>
      <c r="BL159" s="922" t="str">
        <f t="shared" ca="1" si="344"/>
        <v/>
      </c>
      <c r="BM159" s="79" t="str">
        <f t="shared" ca="1" si="345"/>
        <v/>
      </c>
      <c r="BN159" s="82" t="str">
        <f t="shared" ca="1" si="346"/>
        <v/>
      </c>
      <c r="BO159" s="83" t="str">
        <f t="shared" ca="1" si="347"/>
        <v/>
      </c>
      <c r="BP159" s="84" t="str">
        <f t="shared" ca="1" si="348"/>
        <v/>
      </c>
      <c r="BQ159" s="82" t="str">
        <f t="shared" ca="1" si="349"/>
        <v/>
      </c>
      <c r="BR159" s="97" t="str">
        <f t="shared" ca="1" si="350"/>
        <v/>
      </c>
      <c r="BS159" s="95" t="str">
        <f t="shared" ca="1" si="351"/>
        <v/>
      </c>
      <c r="BT159" s="184" t="str">
        <f t="shared" ca="1" si="352"/>
        <v/>
      </c>
      <c r="BU159" s="611" t="str">
        <f t="shared" ca="1" si="353"/>
        <v/>
      </c>
      <c r="BV159" s="77" t="str">
        <f t="shared" ca="1" si="354"/>
        <v/>
      </c>
      <c r="BW159" s="85" t="str">
        <f t="shared" ca="1" si="355"/>
        <v/>
      </c>
      <c r="BX159" s="86" t="str">
        <f t="shared" ca="1" si="356"/>
        <v/>
      </c>
      <c r="BY159" s="231">
        <f ca="1">IF('ポイント要件確認等（個別表）'!AD159=1,ROUNDDOWN('ポイント要件確認等（個別表）'!AV159,-3),IF('ポイント要件確認等（個別表）'!AD159=2,ROUNDDOWN('ポイント要件確認等（個別表）'!BH159,-3),IF('ポイント要件確認等（個別表）'!AD159=3,ROUNDDOWN('ポイント要件確認等（個別表）'!BT159,-3),0)))</f>
        <v>0</v>
      </c>
      <c r="BZ159" s="86" t="str">
        <f t="shared" ca="1" si="357"/>
        <v/>
      </c>
      <c r="CA159" s="232" t="str">
        <f t="shared" ca="1" si="358"/>
        <v/>
      </c>
      <c r="CB159" s="232">
        <f t="shared" ca="1" si="359"/>
        <v>0</v>
      </c>
      <c r="CC159" s="86" t="str">
        <f t="shared" ca="1" si="360"/>
        <v/>
      </c>
      <c r="CD159" s="86" t="str">
        <f t="shared" ca="1" si="361"/>
        <v/>
      </c>
      <c r="CE159" s="609"/>
      <c r="CF159" s="86" t="str">
        <f t="shared" ca="1" si="362"/>
        <v/>
      </c>
      <c r="CG159" s="185" t="str">
        <f t="shared" ca="1" si="363"/>
        <v/>
      </c>
      <c r="CH159" s="246" t="str">
        <f t="shared" ca="1" si="364"/>
        <v>含税額</v>
      </c>
      <c r="CI159" s="247" t="str">
        <f t="shared" ca="1" si="365"/>
        <v/>
      </c>
      <c r="CJ159" s="87" t="str">
        <f ca="1">IFERROR(IF(INDIRECT("'("&amp;'２個別表'!EO159&amp;")'!AR"&amp;84+EP159)&lt;&gt;1,"",1),"")</f>
        <v/>
      </c>
      <c r="CK159" s="244" t="str">
        <f t="shared" ca="1" si="366"/>
        <v/>
      </c>
      <c r="CL159" s="235" t="str">
        <f t="shared" ca="1" si="367"/>
        <v/>
      </c>
      <c r="CM159" s="239" t="str">
        <f t="shared" ca="1" si="368"/>
        <v/>
      </c>
      <c r="CN159" s="77" t="str">
        <f t="shared" ca="1" si="369"/>
        <v/>
      </c>
      <c r="CO159" s="93" t="str">
        <f ca="1">IFERROR(VLOOKUP(CN159,'（様式１号）３整理番号表'!$T$5:$V$15,2,FALSE),"")</f>
        <v/>
      </c>
      <c r="CP159" s="924" t="str">
        <f t="shared" ca="1" si="370"/>
        <v/>
      </c>
      <c r="CQ159" s="93" t="str">
        <f ca="1">IFERROR(VLOOKUP(CP159,'（様式１号）３整理番号表'!$T$19:$V$24,2,FALSE),"")</f>
        <v/>
      </c>
      <c r="CR159" s="924" t="str">
        <f ca="1">IFERROR(IF(INDIRECT("'("&amp;'２個別表'!EO159&amp;")'!AV"&amp;84+EP159)&lt;&gt;1,"",1),"")</f>
        <v/>
      </c>
      <c r="CS159" s="232">
        <f t="shared" ca="1" si="371"/>
        <v>0</v>
      </c>
      <c r="CT159" s="248">
        <f t="shared" ca="1" si="372"/>
        <v>0</v>
      </c>
      <c r="CU159" s="376" t="str">
        <f ca="1">IF(ER159="補強",IF(COUNTIFS($Z$11:Z159,Z159,$W$11:W159,1)=1,"１①",""),IF(COUNTIFS($Z$11:Z159,Z159,$W$11:W159,2)=1,"２①",""))</f>
        <v/>
      </c>
      <c r="CV159" s="57" t="str">
        <f t="shared" ca="1" si="373"/>
        <v/>
      </c>
      <c r="CW159" s="927" t="str">
        <f t="shared" ca="1" si="374"/>
        <v/>
      </c>
      <c r="CX159" s="256" t="str">
        <f t="shared" ca="1" si="375"/>
        <v/>
      </c>
      <c r="CY159" s="256" t="str">
        <f t="shared" ca="1" si="376"/>
        <v/>
      </c>
      <c r="CZ159" s="256" t="str">
        <f t="shared" ca="1" si="377"/>
        <v/>
      </c>
      <c r="DA159" s="256" t="str">
        <f t="shared" ca="1" si="378"/>
        <v/>
      </c>
      <c r="DB159" s="316" t="str">
        <f ca="1">IFERROR(VLOOKUP($CU159,'（様式１号）３整理番号表'!$Z$19:$AB$32,3,FALSE),"")</f>
        <v/>
      </c>
      <c r="DC159" s="259" t="str">
        <f t="shared" ca="1" si="379"/>
        <v>-</v>
      </c>
      <c r="DD159" s="618" t="str">
        <f t="shared" ca="1" si="380"/>
        <v/>
      </c>
      <c r="DE159" s="321" t="str">
        <f ca="1">IF(AND(AO159=18,AS159=1),IF(COUNTIFS($Y$11:Y159,Y159,$AS$11:AS159,1)=1,"２②",""),IF($CU159="１①",INDEX(INDIRECT("'("&amp;$EO159&amp;")'!AR116:BB116"),1,MATCH(INDIRECT("'("&amp;$EO159&amp;")'!C118"),INDIRECT("'("&amp;$EO159&amp;")'!AR119:BB119"),0)),""))</f>
        <v/>
      </c>
      <c r="DF159" s="324" t="str">
        <f t="shared" ca="1" si="381"/>
        <v/>
      </c>
      <c r="DG159" s="313" t="str">
        <f t="shared" ca="1" si="382"/>
        <v/>
      </c>
      <c r="DH159" s="313" t="str">
        <f t="shared" ca="1" si="383"/>
        <v/>
      </c>
      <c r="DI159" s="313" t="str">
        <f t="shared" ca="1" si="384"/>
        <v/>
      </c>
      <c r="DJ159" s="313" t="str">
        <f t="shared" ca="1" si="385"/>
        <v/>
      </c>
      <c r="DK159" s="328" t="str">
        <f t="shared" ca="1" si="386"/>
        <v/>
      </c>
      <c r="DL159" s="334" t="str">
        <f t="shared" ca="1" si="387"/>
        <v/>
      </c>
      <c r="DM159" s="915" t="str">
        <f t="shared" ca="1" si="388"/>
        <v/>
      </c>
      <c r="DN159" s="15"/>
      <c r="DO159" s="324"/>
      <c r="DP159" s="16"/>
      <c r="DQ159" s="16"/>
      <c r="DR159" s="16"/>
      <c r="DS159" s="16"/>
      <c r="DT159" s="318" t="str">
        <f>IFERROR(VLOOKUP($DN159,'（様式１号）３整理番号表'!$Z$19:$AB$32,3,FALSE),"")</f>
        <v/>
      </c>
      <c r="DU159" s="259" t="str">
        <f t="shared" si="389"/>
        <v/>
      </c>
      <c r="DV159" s="14"/>
      <c r="DW159" s="17" t="str">
        <f t="shared" ca="1" si="390"/>
        <v/>
      </c>
      <c r="DX159" s="88" t="str">
        <f t="shared" ca="1" si="407"/>
        <v/>
      </c>
      <c r="DZ159" s="339">
        <f t="shared" ca="1" si="409"/>
        <v>0</v>
      </c>
      <c r="EA159" s="339">
        <f t="shared" ca="1" si="409"/>
        <v>0</v>
      </c>
      <c r="EB159" s="339">
        <f t="shared" ca="1" si="409"/>
        <v>0</v>
      </c>
      <c r="EC159" s="339">
        <f t="shared" ca="1" si="409"/>
        <v>0</v>
      </c>
      <c r="ED159" s="339">
        <f t="shared" ca="1" si="409"/>
        <v>0</v>
      </c>
      <c r="EE159" s="339">
        <f t="shared" ca="1" si="409"/>
        <v>0</v>
      </c>
      <c r="EF159" s="339">
        <f t="shared" ca="1" si="409"/>
        <v>0</v>
      </c>
      <c r="EG159" s="339">
        <f t="shared" ca="1" si="409"/>
        <v>0</v>
      </c>
      <c r="EH159" s="339">
        <f t="shared" ca="1" si="409"/>
        <v>0</v>
      </c>
      <c r="EI159" s="339">
        <f t="shared" ca="1" si="409"/>
        <v>0</v>
      </c>
      <c r="EJ159" s="339">
        <f t="shared" ca="1" si="409"/>
        <v>0</v>
      </c>
      <c r="EK159" s="339">
        <f t="shared" ca="1" si="409"/>
        <v>0</v>
      </c>
      <c r="EL159" s="339">
        <f t="shared" ca="1" si="409"/>
        <v>0</v>
      </c>
      <c r="EM159" s="339">
        <f t="shared" ca="1" si="409"/>
        <v>0</v>
      </c>
      <c r="EO159" s="919" t="str">
        <f t="shared" ca="1" si="309"/>
        <v/>
      </c>
      <c r="EP159" s="919" t="str">
        <f t="shared" ca="1" si="391"/>
        <v/>
      </c>
      <c r="EQ159" s="919" t="str">
        <f t="shared" ca="1" si="392"/>
        <v/>
      </c>
      <c r="ER159" s="919" t="str">
        <f t="shared" ca="1" si="393"/>
        <v/>
      </c>
      <c r="ES159" s="919" t="str">
        <f ca="1">IFERROR(INDEX('郵便番号（石川県）'!$A$3:$F$2574,MATCH(INDIRECT("'("&amp;EO159&amp;")'!E7"),'郵便番号（石川県）'!$A$3:$A$2574,0),6),"")</f>
        <v/>
      </c>
      <c r="ET159" s="919" t="str">
        <f ca="1">IFERROR(INDEX('郵便番号（石川県）'!$A$3:$F$2574,MATCH(INDIRECT("'("&amp;$EO159&amp;")'!E7"),'郵便番号（石川県）'!$A$3:$A$2574,0),5),"")</f>
        <v/>
      </c>
      <c r="EU159" s="919" t="str">
        <f t="shared" ca="1" si="394"/>
        <v/>
      </c>
      <c r="EV159" s="919" t="str">
        <f t="shared" ca="1" si="395"/>
        <v/>
      </c>
      <c r="EW159" s="919" t="str">
        <f t="shared" ca="1" si="396"/>
        <v/>
      </c>
      <c r="EX159" s="919" t="str">
        <f t="shared" ca="1" si="397"/>
        <v/>
      </c>
      <c r="EY159" s="919" t="str">
        <f t="shared" ca="1" si="398"/>
        <v/>
      </c>
      <c r="EZ159" s="919" t="str">
        <f t="shared" ca="1" si="399"/>
        <v/>
      </c>
      <c r="FA159" s="919" t="str">
        <f t="shared" ca="1" si="400"/>
        <v/>
      </c>
      <c r="FB159" s="919" t="str">
        <f t="shared" ca="1" si="401"/>
        <v/>
      </c>
      <c r="FC159" s="919" t="str">
        <f t="shared" ca="1" si="402"/>
        <v/>
      </c>
      <c r="FD159" s="627" t="str">
        <f t="shared" ca="1" si="403"/>
        <v/>
      </c>
      <c r="FE159" s="630">
        <v>149</v>
      </c>
      <c r="FF159" s="299" t="str">
        <f t="shared" ca="1" si="404"/>
        <v/>
      </c>
      <c r="FG159" s="993" t="str">
        <f t="shared" ca="1" si="405"/>
        <v/>
      </c>
      <c r="FH159" s="919" t="str">
        <f t="shared" ca="1" si="406"/>
        <v/>
      </c>
      <c r="FI159" s="299">
        <f ca="1">COUNTIF($FH$11:FH159,"■")</f>
        <v>0</v>
      </c>
    </row>
    <row r="160" spans="1:165" ht="34.5" customHeight="1">
      <c r="A160" s="445">
        <f t="shared" ca="1" si="310"/>
        <v>0</v>
      </c>
      <c r="B160" s="446">
        <f>IF(R160&lt;&gt;"",IF(COUNTIF(R$11:R160,R160)=1,MAX(B$11:B159)+1,INDEX(B$11:B159,MATCH(R160,R$11:R159,0),1)),0)</f>
        <v>1</v>
      </c>
      <c r="C160" s="446">
        <f ca="1">IF(T160&lt;&gt;"",IF(COUNTIF(T$11:T160,T160)=1,MAX(C$11:C159)+1,INDEX(C$11:C159,MATCH(T160,T$11:T159,0),1)),0)</f>
        <v>0</v>
      </c>
      <c r="D160" s="446">
        <f ca="1">IF(U160&lt;&gt;"",IF(COUNTIF(U$11:U160,U160)=1,MAX(D$11:D159)+1,INDEX(D$11:D159,MATCH(U160,U$11:U159,0),1)),0)</f>
        <v>0</v>
      </c>
      <c r="E160" s="446">
        <f ca="1">IF(S160&lt;&gt;"",IF(COUNTIF(S$11:S160,S160)=1,MAX(E$11:E159)+1,INDEX(E$11:E159,MATCH(S160,S$11:S159,0),1)),0)</f>
        <v>0</v>
      </c>
      <c r="F160" s="446">
        <f ca="1">IF(Z160&lt;&gt;"",IF(COUNTIF(Z$11:Z160,Z160)=1,MAX(F$11:F159)+1,INDEX(F$11:F159,MATCH(Z160,Z$11:Z159,0),1)),0)</f>
        <v>0</v>
      </c>
      <c r="G160" s="447" cm="1">
        <f t="array" aca="1" ref="G160" ca="1">IF(Z160&lt;&gt;"",IF(COUNTIFS(Z$11:Z160,Z160,W$11:W160,W160)=1,MAX(G$11:G159)+1,INDEX(G$11:G159,MATCH(Z160&amp;W160,Z$11:Z159&amp;W$11:W160,0),1)),0)</f>
        <v>0</v>
      </c>
      <c r="H160" s="447">
        <f t="shared" ca="1" si="311"/>
        <v>0</v>
      </c>
      <c r="I160" s="447">
        <f ca="1">IF(T160="",0,IF(COUNTIF(T$11:T160,T160)=1,1,0))</f>
        <v>0</v>
      </c>
      <c r="J160" s="447">
        <f ca="1">IF(U160="",0,IF(COUNTIF(U$11:U160,U160)=1,1,0))</f>
        <v>0</v>
      </c>
      <c r="K160" s="447">
        <f ca="1">IF(S160="",0,IF(COUNTIF(S$11:S160,S160)=1,1,0))</f>
        <v>0</v>
      </c>
      <c r="L160" s="446">
        <f ca="1">IF(Z160="",0,IF(COUNTIF(Z$11:Z160,Z160)=1,1,0))</f>
        <v>0</v>
      </c>
      <c r="M160" s="767">
        <f ca="1">IF($W160=2,IF(COUNTIFS($W$11:$W160,2,$Z$11:$Z160,$Z160)=1,1,0),0)</f>
        <v>0</v>
      </c>
      <c r="N160" s="767">
        <f ca="1">IF($W160=1,IF(COUNTIFS($W$11:$W160,2,$Z$11:$Z160,$Z160)=1,1,0),0)</f>
        <v>0</v>
      </c>
      <c r="O160" s="446">
        <f ca="1">IF(H160=0,0,IF(COUNTIF(Z$11:Z160,Z160)=1,1,0))</f>
        <v>0</v>
      </c>
      <c r="P160" s="448" t="str">
        <f t="shared" ca="1" si="312"/>
        <v>石川県</v>
      </c>
      <c r="Q160" s="89">
        <f t="shared" ca="1" si="313"/>
        <v>150</v>
      </c>
      <c r="R160" s="170" t="s">
        <v>459</v>
      </c>
      <c r="S160" s="357" t="str">
        <f t="shared" ca="1" si="314"/>
        <v/>
      </c>
      <c r="T160" s="357" t="str">
        <f t="shared" ca="1" si="315"/>
        <v/>
      </c>
      <c r="U160" s="58" t="str">
        <f t="shared" ca="1" si="316"/>
        <v/>
      </c>
      <c r="V160" s="58" t="str">
        <f t="shared" ca="1" si="317"/>
        <v/>
      </c>
      <c r="W160" s="920" t="str">
        <f t="shared" ca="1" si="318"/>
        <v/>
      </c>
      <c r="X160" s="369">
        <f ca="1">IFERROR(VLOOKUP(W160,'（様式１号）３整理番号表'!$B$4:$H$5,2,FALSE),0)</f>
        <v>0</v>
      </c>
      <c r="Y160" s="768" t="str" cm="1">
        <f t="array" aca="1" ref="Y160" ca="1">IF(AND(D160=0,F160=0),"",IF(COUNTIF(D$11:D160,D160)=1,1,IF(COUNTIFS(D$11:D160,D160,F$11:F160,F160)=1,INDEX((D$11:D160,F$11:F160,Y$11:Y160),MATCH(_xlfn.MAXIFS(F$11:F159,D$11:D159,D160),$F$11:F160,0),1,3)+1,INDEX((D$11:D160,F$11:F160,Y$11:Y160),MATCH(D160&amp;F160,D$11:D160&amp;F$11:F160,0),1,3))))</f>
        <v/>
      </c>
      <c r="Z160" s="40" t="str">
        <f t="shared" ca="1" si="319"/>
        <v/>
      </c>
      <c r="AA160" s="924" t="str">
        <f t="shared" ca="1" si="320"/>
        <v/>
      </c>
      <c r="AB160" s="93">
        <f ca="1">IFERROR(VLOOKUP(AA160,'（様式１号）３整理番号表'!$B$10:$H$16,2,FALSE),0)</f>
        <v>0</v>
      </c>
      <c r="AC160" s="924" t="str">
        <f t="shared" ca="1" si="321"/>
        <v/>
      </c>
      <c r="AD160" s="924" t="str">
        <f t="shared" ca="1" si="322"/>
        <v/>
      </c>
      <c r="AE160" s="93">
        <f ca="1">IFERROR(VLOOKUP(AD160,'（様式１号）３整理番号表'!$B$21:$H$22,2,FALSE),0)</f>
        <v>0</v>
      </c>
      <c r="AF160" s="924" t="str">
        <f t="shared" ca="1" si="323"/>
        <v/>
      </c>
      <c r="AG160" s="93">
        <f ca="1">IFERROR(VLOOKUP(AF160,'（様式１号）３整理番号表'!$B$26:$H$31,2,FALSE),0)</f>
        <v>0</v>
      </c>
      <c r="AH160" s="924" t="str">
        <f t="shared" ca="1" si="324"/>
        <v/>
      </c>
      <c r="AI160" s="93">
        <f ca="1">IFERROR(VLOOKUP(AH160,'（様式１号）３整理番号表'!$J$5:$N$59,2,FALSE),0)</f>
        <v>0</v>
      </c>
      <c r="AJ160" s="77" t="str">
        <f t="shared" ca="1" si="325"/>
        <v/>
      </c>
      <c r="AK160" s="93">
        <f ca="1">IFERROR(VLOOKUP(AJ160,'（様式１号）３整理番号表'!$P$5:$R$29,2,FALSE),0)</f>
        <v>0</v>
      </c>
      <c r="AL160" s="921" t="str">
        <f t="shared" ca="1" si="326"/>
        <v/>
      </c>
      <c r="AM160" s="921" t="str">
        <f t="shared" ca="1" si="327"/>
        <v/>
      </c>
      <c r="AN160" s="921"/>
      <c r="AO160" s="77" t="str">
        <f t="shared" ca="1" si="328"/>
        <v/>
      </c>
      <c r="AP160" s="93">
        <f ca="1">IFERROR(VLOOKUP(AO160,'（様式１号）３整理番号表'!$P$5:$R$29,2,FALSE),0)</f>
        <v>0</v>
      </c>
      <c r="AQ160" s="924" t="str">
        <f t="shared" ca="1" si="329"/>
        <v/>
      </c>
      <c r="AR160" s="93">
        <f t="shared" ca="1" si="330"/>
        <v>0</v>
      </c>
      <c r="AS160" s="924" t="str">
        <f t="shared" ca="1" si="331"/>
        <v/>
      </c>
      <c r="AT160" s="40" t="str">
        <f t="shared" ca="1" si="332"/>
        <v/>
      </c>
      <c r="AU160" s="93" t="str">
        <f t="shared" ca="1" si="333"/>
        <v/>
      </c>
      <c r="AV160" s="923" t="str">
        <f t="shared" ca="1" si="334"/>
        <v/>
      </c>
      <c r="AW160" s="926" t="str">
        <f t="shared" ca="1" si="335"/>
        <v/>
      </c>
      <c r="AX160" s="925" t="str">
        <f t="shared" ca="1" si="336"/>
        <v/>
      </c>
      <c r="AY160" s="925" t="str">
        <f t="shared" ca="1" si="336"/>
        <v/>
      </c>
      <c r="AZ160" s="925" t="str">
        <f t="shared" ca="1" si="336"/>
        <v/>
      </c>
      <c r="BA160" s="925" t="str">
        <f t="shared" ca="1" si="336"/>
        <v/>
      </c>
      <c r="BB160" s="925" t="str">
        <f t="shared" ca="1" si="337"/>
        <v/>
      </c>
      <c r="BC160" s="925" t="str">
        <f t="shared" ca="1" si="338"/>
        <v/>
      </c>
      <c r="BD160" s="925" t="str">
        <f t="shared" ca="1" si="338"/>
        <v/>
      </c>
      <c r="BE160" s="925" t="str">
        <f t="shared" ca="1" si="338"/>
        <v/>
      </c>
      <c r="BF160" s="77" t="str">
        <f t="shared" ca="1" si="339"/>
        <v/>
      </c>
      <c r="BG160" s="924" t="str">
        <f t="shared" ca="1" si="340"/>
        <v/>
      </c>
      <c r="BH160" s="94">
        <f ca="1">IF(BF160&lt;&gt;"",INDEX('（様式１号）３整理番号表'!$AB$7:$AQ$12,MATCH(BF160,'（様式１号）３整理番号表'!$AA$7:$AA$12,0),MATCH(BG160,'（様式１号）３整理番号表'!$AB$6:$AQ$6,0)),0)</f>
        <v>0</v>
      </c>
      <c r="BI160" s="921" t="str">
        <f t="shared" ca="1" si="341"/>
        <v/>
      </c>
      <c r="BJ160" s="922" t="str">
        <f t="shared" ca="1" si="342"/>
        <v/>
      </c>
      <c r="BK160" s="926" t="str">
        <f t="shared" ca="1" si="343"/>
        <v/>
      </c>
      <c r="BL160" s="922" t="str">
        <f t="shared" ca="1" si="344"/>
        <v/>
      </c>
      <c r="BM160" s="79" t="str">
        <f t="shared" ca="1" si="345"/>
        <v/>
      </c>
      <c r="BN160" s="82" t="str">
        <f t="shared" ca="1" si="346"/>
        <v/>
      </c>
      <c r="BO160" s="83" t="str">
        <f t="shared" ca="1" si="347"/>
        <v/>
      </c>
      <c r="BP160" s="84" t="str">
        <f t="shared" ca="1" si="348"/>
        <v/>
      </c>
      <c r="BQ160" s="82" t="str">
        <f t="shared" ca="1" si="349"/>
        <v/>
      </c>
      <c r="BR160" s="97" t="str">
        <f t="shared" ca="1" si="350"/>
        <v/>
      </c>
      <c r="BS160" s="95" t="str">
        <f t="shared" ca="1" si="351"/>
        <v/>
      </c>
      <c r="BT160" s="184" t="str">
        <f t="shared" ca="1" si="352"/>
        <v/>
      </c>
      <c r="BU160" s="611" t="str">
        <f t="shared" ca="1" si="353"/>
        <v/>
      </c>
      <c r="BV160" s="77" t="str">
        <f t="shared" ca="1" si="354"/>
        <v/>
      </c>
      <c r="BW160" s="85" t="str">
        <f t="shared" ca="1" si="355"/>
        <v/>
      </c>
      <c r="BX160" s="86" t="str">
        <f t="shared" ca="1" si="356"/>
        <v/>
      </c>
      <c r="BY160" s="231">
        <f ca="1">IF('ポイント要件確認等（個別表）'!AD160=1,ROUNDDOWN('ポイント要件確認等（個別表）'!AV160,-3),IF('ポイント要件確認等（個別表）'!AD160=2,ROUNDDOWN('ポイント要件確認等（個別表）'!BH160,-3),IF('ポイント要件確認等（個別表）'!AD160=3,ROUNDDOWN('ポイント要件確認等（個別表）'!BT160,-3),0)))</f>
        <v>0</v>
      </c>
      <c r="BZ160" s="86" t="str">
        <f t="shared" ca="1" si="357"/>
        <v/>
      </c>
      <c r="CA160" s="232" t="str">
        <f t="shared" ca="1" si="358"/>
        <v/>
      </c>
      <c r="CB160" s="232">
        <f t="shared" ca="1" si="359"/>
        <v>0</v>
      </c>
      <c r="CC160" s="86" t="str">
        <f t="shared" ca="1" si="360"/>
        <v/>
      </c>
      <c r="CD160" s="86" t="str">
        <f t="shared" ca="1" si="361"/>
        <v/>
      </c>
      <c r="CE160" s="609"/>
      <c r="CF160" s="86" t="str">
        <f t="shared" ca="1" si="362"/>
        <v/>
      </c>
      <c r="CG160" s="185" t="str">
        <f t="shared" ca="1" si="363"/>
        <v/>
      </c>
      <c r="CH160" s="246" t="str">
        <f t="shared" ca="1" si="364"/>
        <v>含税額</v>
      </c>
      <c r="CI160" s="247" t="str">
        <f t="shared" ca="1" si="365"/>
        <v/>
      </c>
      <c r="CJ160" s="87" t="str">
        <f ca="1">IFERROR(IF(INDIRECT("'("&amp;'２個別表'!EO160&amp;")'!AR"&amp;84+EP160)&lt;&gt;1,"",1),"")</f>
        <v/>
      </c>
      <c r="CK160" s="244" t="str">
        <f t="shared" ca="1" si="366"/>
        <v/>
      </c>
      <c r="CL160" s="235" t="str">
        <f t="shared" ca="1" si="367"/>
        <v/>
      </c>
      <c r="CM160" s="239" t="str">
        <f t="shared" ca="1" si="368"/>
        <v/>
      </c>
      <c r="CN160" s="77" t="str">
        <f t="shared" ca="1" si="369"/>
        <v/>
      </c>
      <c r="CO160" s="93" t="str">
        <f ca="1">IFERROR(VLOOKUP(CN160,'（様式１号）３整理番号表'!$T$5:$V$15,2,FALSE),"")</f>
        <v/>
      </c>
      <c r="CP160" s="924" t="str">
        <f t="shared" ca="1" si="370"/>
        <v/>
      </c>
      <c r="CQ160" s="93" t="str">
        <f ca="1">IFERROR(VLOOKUP(CP160,'（様式１号）３整理番号表'!$T$19:$V$24,2,FALSE),"")</f>
        <v/>
      </c>
      <c r="CR160" s="924" t="str">
        <f ca="1">IFERROR(IF(INDIRECT("'("&amp;'２個別表'!EO160&amp;")'!AV"&amp;84+EP160)&lt;&gt;1,"",1),"")</f>
        <v/>
      </c>
      <c r="CS160" s="232">
        <f t="shared" ca="1" si="371"/>
        <v>0</v>
      </c>
      <c r="CT160" s="248">
        <f t="shared" ca="1" si="372"/>
        <v>0</v>
      </c>
      <c r="CU160" s="376" t="str">
        <f ca="1">IF(ER160="補強",IF(COUNTIFS($Z$11:Z160,Z160,$W$11:W160,1)=1,"１①",""),IF(COUNTIFS($Z$11:Z160,Z160,$W$11:W160,2)=1,"２①",""))</f>
        <v/>
      </c>
      <c r="CV160" s="57" t="str">
        <f t="shared" ca="1" si="373"/>
        <v/>
      </c>
      <c r="CW160" s="927" t="str">
        <f t="shared" ca="1" si="374"/>
        <v/>
      </c>
      <c r="CX160" s="256" t="str">
        <f t="shared" ca="1" si="375"/>
        <v/>
      </c>
      <c r="CY160" s="256" t="str">
        <f t="shared" ca="1" si="376"/>
        <v/>
      </c>
      <c r="CZ160" s="256" t="str">
        <f t="shared" ca="1" si="377"/>
        <v/>
      </c>
      <c r="DA160" s="256" t="str">
        <f t="shared" ca="1" si="378"/>
        <v/>
      </c>
      <c r="DB160" s="316" t="str">
        <f ca="1">IFERROR(VLOOKUP($CU160,'（様式１号）３整理番号表'!$Z$19:$AB$32,3,FALSE),"")</f>
        <v/>
      </c>
      <c r="DC160" s="259" t="str">
        <f t="shared" ca="1" si="379"/>
        <v>-</v>
      </c>
      <c r="DD160" s="618" t="str">
        <f t="shared" ca="1" si="380"/>
        <v/>
      </c>
      <c r="DE160" s="321" t="str">
        <f ca="1">IF(AND(AO160=18,AS160=1),IF(COUNTIFS($Y$11:Y160,Y160,$AS$11:AS160,1)=1,"２②",""),IF($CU160="１①",INDEX(INDIRECT("'("&amp;$EO160&amp;")'!AR116:BB116"),1,MATCH(INDIRECT("'("&amp;$EO160&amp;")'!C118"),INDIRECT("'("&amp;$EO160&amp;")'!AR119:BB119"),0)),""))</f>
        <v/>
      </c>
      <c r="DF160" s="324" t="str">
        <f t="shared" ca="1" si="381"/>
        <v/>
      </c>
      <c r="DG160" s="313" t="str">
        <f t="shared" ca="1" si="382"/>
        <v/>
      </c>
      <c r="DH160" s="313" t="str">
        <f t="shared" ca="1" si="383"/>
        <v/>
      </c>
      <c r="DI160" s="313" t="str">
        <f t="shared" ca="1" si="384"/>
        <v/>
      </c>
      <c r="DJ160" s="313" t="str">
        <f t="shared" ca="1" si="385"/>
        <v/>
      </c>
      <c r="DK160" s="328" t="str">
        <f t="shared" ca="1" si="386"/>
        <v/>
      </c>
      <c r="DL160" s="334" t="str">
        <f t="shared" ca="1" si="387"/>
        <v/>
      </c>
      <c r="DM160" s="915" t="str">
        <f t="shared" ca="1" si="388"/>
        <v/>
      </c>
      <c r="DN160" s="15"/>
      <c r="DO160" s="324"/>
      <c r="DP160" s="16"/>
      <c r="DQ160" s="16"/>
      <c r="DR160" s="16"/>
      <c r="DS160" s="16"/>
      <c r="DT160" s="318" t="str">
        <f>IFERROR(VLOOKUP($DN160,'（様式１号）３整理番号表'!$Z$19:$AB$32,3,FALSE),"")</f>
        <v/>
      </c>
      <c r="DU160" s="259" t="str">
        <f t="shared" si="389"/>
        <v/>
      </c>
      <c r="DV160" s="14"/>
      <c r="DW160" s="17" t="str">
        <f t="shared" ca="1" si="390"/>
        <v/>
      </c>
      <c r="DX160" s="88" t="str">
        <f t="shared" ca="1" si="407"/>
        <v/>
      </c>
      <c r="DZ160" s="339">
        <f t="shared" ca="1" si="409"/>
        <v>0</v>
      </c>
      <c r="EA160" s="339">
        <f t="shared" ca="1" si="409"/>
        <v>0</v>
      </c>
      <c r="EB160" s="339">
        <f t="shared" ca="1" si="409"/>
        <v>0</v>
      </c>
      <c r="EC160" s="339">
        <f t="shared" ca="1" si="409"/>
        <v>0</v>
      </c>
      <c r="ED160" s="339">
        <f t="shared" ca="1" si="409"/>
        <v>0</v>
      </c>
      <c r="EE160" s="339">
        <f t="shared" ca="1" si="409"/>
        <v>0</v>
      </c>
      <c r="EF160" s="339">
        <f t="shared" ca="1" si="409"/>
        <v>0</v>
      </c>
      <c r="EG160" s="339">
        <f t="shared" ca="1" si="409"/>
        <v>0</v>
      </c>
      <c r="EH160" s="339">
        <f t="shared" ca="1" si="409"/>
        <v>0</v>
      </c>
      <c r="EI160" s="339">
        <f t="shared" ca="1" si="409"/>
        <v>0</v>
      </c>
      <c r="EJ160" s="339">
        <f t="shared" ca="1" si="409"/>
        <v>0</v>
      </c>
      <c r="EK160" s="339">
        <f t="shared" ca="1" si="409"/>
        <v>0</v>
      </c>
      <c r="EL160" s="339">
        <f t="shared" ca="1" si="409"/>
        <v>0</v>
      </c>
      <c r="EM160" s="339">
        <f t="shared" ca="1" si="409"/>
        <v>0</v>
      </c>
      <c r="EO160" s="919" t="str">
        <f t="shared" ca="1" si="309"/>
        <v/>
      </c>
      <c r="EP160" s="919" t="str">
        <f t="shared" ca="1" si="391"/>
        <v/>
      </c>
      <c r="EQ160" s="919" t="str">
        <f t="shared" ca="1" si="392"/>
        <v/>
      </c>
      <c r="ER160" s="919" t="str">
        <f t="shared" ca="1" si="393"/>
        <v/>
      </c>
      <c r="ES160" s="919" t="str">
        <f ca="1">IFERROR(INDEX('郵便番号（石川県）'!$A$3:$F$2574,MATCH(INDIRECT("'("&amp;EO160&amp;")'!E7"),'郵便番号（石川県）'!$A$3:$A$2574,0),6),"")</f>
        <v/>
      </c>
      <c r="ET160" s="919" t="str">
        <f ca="1">IFERROR(INDEX('郵便番号（石川県）'!$A$3:$F$2574,MATCH(INDIRECT("'("&amp;$EO160&amp;")'!E7"),'郵便番号（石川県）'!$A$3:$A$2574,0),5),"")</f>
        <v/>
      </c>
      <c r="EU160" s="919" t="str">
        <f t="shared" ca="1" si="394"/>
        <v/>
      </c>
      <c r="EV160" s="919" t="str">
        <f t="shared" ca="1" si="395"/>
        <v/>
      </c>
      <c r="EW160" s="919" t="str">
        <f t="shared" ca="1" si="396"/>
        <v/>
      </c>
      <c r="EX160" s="919" t="str">
        <f t="shared" ca="1" si="397"/>
        <v/>
      </c>
      <c r="EY160" s="919" t="str">
        <f t="shared" ca="1" si="398"/>
        <v/>
      </c>
      <c r="EZ160" s="919" t="str">
        <f t="shared" ca="1" si="399"/>
        <v/>
      </c>
      <c r="FA160" s="919" t="str">
        <f t="shared" ca="1" si="400"/>
        <v/>
      </c>
      <c r="FB160" s="919" t="str">
        <f t="shared" ca="1" si="401"/>
        <v/>
      </c>
      <c r="FC160" s="919" t="str">
        <f t="shared" ca="1" si="402"/>
        <v/>
      </c>
      <c r="FD160" s="627" t="str">
        <f t="shared" ca="1" si="403"/>
        <v/>
      </c>
      <c r="FE160" s="630">
        <v>150</v>
      </c>
      <c r="FF160" s="299" t="str">
        <f t="shared" ca="1" si="404"/>
        <v/>
      </c>
      <c r="FG160" s="993" t="str">
        <f t="shared" ca="1" si="405"/>
        <v/>
      </c>
      <c r="FH160" s="919" t="str">
        <f t="shared" ca="1" si="406"/>
        <v/>
      </c>
      <c r="FI160" s="299">
        <f ca="1">COUNTIF($FH$11:FH160,"■")</f>
        <v>0</v>
      </c>
    </row>
    <row r="161" spans="1:165" ht="34.5" customHeight="1">
      <c r="A161" s="445">
        <f t="shared" ca="1" si="310"/>
        <v>0</v>
      </c>
      <c r="B161" s="446">
        <f>IF(R161&lt;&gt;"",IF(COUNTIF(R$11:R161,R161)=1,MAX(B$11:B160)+1,INDEX(B$11:B160,MATCH(R161,R$11:R160,0),1)),0)</f>
        <v>1</v>
      </c>
      <c r="C161" s="446">
        <f ca="1">IF(T161&lt;&gt;"",IF(COUNTIF(T$11:T161,T161)=1,MAX(C$11:C160)+1,INDEX(C$11:C160,MATCH(T161,T$11:T160,0),1)),0)</f>
        <v>0</v>
      </c>
      <c r="D161" s="446">
        <f ca="1">IF(U161&lt;&gt;"",IF(COUNTIF(U$11:U161,U161)=1,MAX(D$11:D160)+1,INDEX(D$11:D160,MATCH(U161,U$11:U160,0),1)),0)</f>
        <v>0</v>
      </c>
      <c r="E161" s="446">
        <f ca="1">IF(S161&lt;&gt;"",IF(COUNTIF(S$11:S161,S161)=1,MAX(E$11:E160)+1,INDEX(E$11:E160,MATCH(S161,S$11:S160,0),1)),0)</f>
        <v>0</v>
      </c>
      <c r="F161" s="446">
        <f ca="1">IF(Z161&lt;&gt;"",IF(COUNTIF(Z$11:Z161,Z161)=1,MAX(F$11:F160)+1,INDEX(F$11:F160,MATCH(Z161,Z$11:Z160,0),1)),0)</f>
        <v>0</v>
      </c>
      <c r="G161" s="447" cm="1">
        <f t="array" aca="1" ref="G161" ca="1">IF(Z161&lt;&gt;"",IF(COUNTIFS(Z$11:Z161,Z161,W$11:W161,W161)=1,MAX(G$11:G160)+1,INDEX(G$11:G160,MATCH(Z161&amp;W161,Z$11:Z160&amp;W$11:W161,0),1)),0)</f>
        <v>0</v>
      </c>
      <c r="H161" s="447">
        <f t="shared" ca="1" si="311"/>
        <v>0</v>
      </c>
      <c r="I161" s="447">
        <f ca="1">IF(T161="",0,IF(COUNTIF(T$11:T161,T161)=1,1,0))</f>
        <v>0</v>
      </c>
      <c r="J161" s="447">
        <f ca="1">IF(U161="",0,IF(COUNTIF(U$11:U161,U161)=1,1,0))</f>
        <v>0</v>
      </c>
      <c r="K161" s="447">
        <f ca="1">IF(S161="",0,IF(COUNTIF(S$11:S161,S161)=1,1,0))</f>
        <v>0</v>
      </c>
      <c r="L161" s="446">
        <f ca="1">IF(Z161="",0,IF(COUNTIF(Z$11:Z161,Z161)=1,1,0))</f>
        <v>0</v>
      </c>
      <c r="M161" s="767">
        <f ca="1">IF($W161=2,IF(COUNTIFS($W$11:$W161,2,$Z$11:$Z161,$Z161)=1,1,0),0)</f>
        <v>0</v>
      </c>
      <c r="N161" s="767">
        <f ca="1">IF($W161=1,IF(COUNTIFS($W$11:$W161,2,$Z$11:$Z161,$Z161)=1,1,0),0)</f>
        <v>0</v>
      </c>
      <c r="O161" s="446">
        <f ca="1">IF(H161=0,0,IF(COUNTIF(Z$11:Z161,Z161)=1,1,0))</f>
        <v>0</v>
      </c>
      <c r="P161" s="448" t="str">
        <f t="shared" ca="1" si="312"/>
        <v>石川県</v>
      </c>
      <c r="Q161" s="89">
        <f t="shared" ca="1" si="313"/>
        <v>151</v>
      </c>
      <c r="R161" s="170" t="s">
        <v>459</v>
      </c>
      <c r="S161" s="357" t="str">
        <f t="shared" ca="1" si="314"/>
        <v/>
      </c>
      <c r="T161" s="357" t="str">
        <f t="shared" ca="1" si="315"/>
        <v/>
      </c>
      <c r="U161" s="58" t="str">
        <f t="shared" ca="1" si="316"/>
        <v/>
      </c>
      <c r="V161" s="58" t="str">
        <f t="shared" ca="1" si="317"/>
        <v/>
      </c>
      <c r="W161" s="920" t="str">
        <f t="shared" ca="1" si="318"/>
        <v/>
      </c>
      <c r="X161" s="369">
        <f ca="1">IFERROR(VLOOKUP(W161,'（様式１号）３整理番号表'!$B$4:$H$5,2,FALSE),0)</f>
        <v>0</v>
      </c>
      <c r="Y161" s="768" t="str" cm="1">
        <f t="array" aca="1" ref="Y161" ca="1">IF(AND(D161=0,F161=0),"",IF(COUNTIF(D$11:D161,D161)=1,1,IF(COUNTIFS(D$11:D161,D161,F$11:F161,F161)=1,INDEX((D$11:D161,F$11:F161,Y$11:Y161),MATCH(_xlfn.MAXIFS(F$11:F160,D$11:D160,D161),$F$11:F161,0),1,3)+1,INDEX((D$11:D161,F$11:F161,Y$11:Y161),MATCH(D161&amp;F161,D$11:D161&amp;F$11:F161,0),1,3))))</f>
        <v/>
      </c>
      <c r="Z161" s="40" t="str">
        <f t="shared" ca="1" si="319"/>
        <v/>
      </c>
      <c r="AA161" s="924" t="str">
        <f t="shared" ca="1" si="320"/>
        <v/>
      </c>
      <c r="AB161" s="93">
        <f ca="1">IFERROR(VLOOKUP(AA161,'（様式１号）３整理番号表'!$B$10:$H$16,2,FALSE),0)</f>
        <v>0</v>
      </c>
      <c r="AC161" s="924" t="str">
        <f t="shared" ca="1" si="321"/>
        <v/>
      </c>
      <c r="AD161" s="924" t="str">
        <f t="shared" ca="1" si="322"/>
        <v/>
      </c>
      <c r="AE161" s="93">
        <f ca="1">IFERROR(VLOOKUP(AD161,'（様式１号）３整理番号表'!$B$21:$H$22,2,FALSE),0)</f>
        <v>0</v>
      </c>
      <c r="AF161" s="924" t="str">
        <f t="shared" ca="1" si="323"/>
        <v/>
      </c>
      <c r="AG161" s="93">
        <f ca="1">IFERROR(VLOOKUP(AF161,'（様式１号）３整理番号表'!$B$26:$H$31,2,FALSE),0)</f>
        <v>0</v>
      </c>
      <c r="AH161" s="924" t="str">
        <f t="shared" ca="1" si="324"/>
        <v/>
      </c>
      <c r="AI161" s="93">
        <f ca="1">IFERROR(VLOOKUP(AH161,'（様式１号）３整理番号表'!$J$5:$N$59,2,FALSE),0)</f>
        <v>0</v>
      </c>
      <c r="AJ161" s="77" t="str">
        <f t="shared" ca="1" si="325"/>
        <v/>
      </c>
      <c r="AK161" s="93">
        <f ca="1">IFERROR(VLOOKUP(AJ161,'（様式１号）３整理番号表'!$P$5:$R$29,2,FALSE),0)</f>
        <v>0</v>
      </c>
      <c r="AL161" s="921" t="str">
        <f t="shared" ca="1" si="326"/>
        <v/>
      </c>
      <c r="AM161" s="921" t="str">
        <f t="shared" ca="1" si="327"/>
        <v/>
      </c>
      <c r="AN161" s="921"/>
      <c r="AO161" s="77" t="str">
        <f t="shared" ca="1" si="328"/>
        <v/>
      </c>
      <c r="AP161" s="93">
        <f ca="1">IFERROR(VLOOKUP(AO161,'（様式１号）３整理番号表'!$P$5:$R$29,2,FALSE),0)</f>
        <v>0</v>
      </c>
      <c r="AQ161" s="924" t="str">
        <f t="shared" ca="1" si="329"/>
        <v/>
      </c>
      <c r="AR161" s="93">
        <f t="shared" ca="1" si="330"/>
        <v>0</v>
      </c>
      <c r="AS161" s="924" t="str">
        <f t="shared" ca="1" si="331"/>
        <v/>
      </c>
      <c r="AT161" s="40" t="str">
        <f t="shared" ca="1" si="332"/>
        <v/>
      </c>
      <c r="AU161" s="93" t="str">
        <f t="shared" ca="1" si="333"/>
        <v/>
      </c>
      <c r="AV161" s="923" t="str">
        <f t="shared" ca="1" si="334"/>
        <v/>
      </c>
      <c r="AW161" s="926" t="str">
        <f t="shared" ca="1" si="335"/>
        <v/>
      </c>
      <c r="AX161" s="925" t="str">
        <f t="shared" ca="1" si="336"/>
        <v/>
      </c>
      <c r="AY161" s="925" t="str">
        <f t="shared" ca="1" si="336"/>
        <v/>
      </c>
      <c r="AZ161" s="925" t="str">
        <f t="shared" ca="1" si="336"/>
        <v/>
      </c>
      <c r="BA161" s="925" t="str">
        <f t="shared" ca="1" si="336"/>
        <v/>
      </c>
      <c r="BB161" s="925" t="str">
        <f t="shared" ca="1" si="337"/>
        <v/>
      </c>
      <c r="BC161" s="925" t="str">
        <f t="shared" ca="1" si="338"/>
        <v/>
      </c>
      <c r="BD161" s="925" t="str">
        <f t="shared" ca="1" si="338"/>
        <v/>
      </c>
      <c r="BE161" s="925" t="str">
        <f t="shared" ca="1" si="338"/>
        <v/>
      </c>
      <c r="BF161" s="77" t="str">
        <f t="shared" ca="1" si="339"/>
        <v/>
      </c>
      <c r="BG161" s="924" t="str">
        <f t="shared" ca="1" si="340"/>
        <v/>
      </c>
      <c r="BH161" s="94">
        <f ca="1">IF(BF161&lt;&gt;"",INDEX('（様式１号）３整理番号表'!$AB$7:$AQ$12,MATCH(BF161,'（様式１号）３整理番号表'!$AA$7:$AA$12,0),MATCH(BG161,'（様式１号）３整理番号表'!$AB$6:$AQ$6,0)),0)</f>
        <v>0</v>
      </c>
      <c r="BI161" s="921" t="str">
        <f t="shared" ca="1" si="341"/>
        <v/>
      </c>
      <c r="BJ161" s="922" t="str">
        <f t="shared" ca="1" si="342"/>
        <v/>
      </c>
      <c r="BK161" s="926" t="str">
        <f t="shared" ca="1" si="343"/>
        <v/>
      </c>
      <c r="BL161" s="922" t="str">
        <f t="shared" ca="1" si="344"/>
        <v/>
      </c>
      <c r="BM161" s="79" t="str">
        <f t="shared" ca="1" si="345"/>
        <v/>
      </c>
      <c r="BN161" s="82" t="str">
        <f t="shared" ca="1" si="346"/>
        <v/>
      </c>
      <c r="BO161" s="83" t="str">
        <f t="shared" ca="1" si="347"/>
        <v/>
      </c>
      <c r="BP161" s="84" t="str">
        <f t="shared" ca="1" si="348"/>
        <v/>
      </c>
      <c r="BQ161" s="82" t="str">
        <f t="shared" ca="1" si="349"/>
        <v/>
      </c>
      <c r="BR161" s="97" t="str">
        <f t="shared" ca="1" si="350"/>
        <v/>
      </c>
      <c r="BS161" s="95" t="str">
        <f t="shared" ca="1" si="351"/>
        <v/>
      </c>
      <c r="BT161" s="184" t="str">
        <f t="shared" ca="1" si="352"/>
        <v/>
      </c>
      <c r="BU161" s="611" t="str">
        <f t="shared" ca="1" si="353"/>
        <v/>
      </c>
      <c r="BV161" s="77" t="str">
        <f t="shared" ca="1" si="354"/>
        <v/>
      </c>
      <c r="BW161" s="85" t="str">
        <f t="shared" ca="1" si="355"/>
        <v/>
      </c>
      <c r="BX161" s="86" t="str">
        <f t="shared" ca="1" si="356"/>
        <v/>
      </c>
      <c r="BY161" s="231">
        <f ca="1">IF('ポイント要件確認等（個別表）'!AD161=1,ROUNDDOWN('ポイント要件確認等（個別表）'!AV161,-3),IF('ポイント要件確認等（個別表）'!AD161=2,ROUNDDOWN('ポイント要件確認等（個別表）'!BH161,-3),IF('ポイント要件確認等（個別表）'!AD161=3,ROUNDDOWN('ポイント要件確認等（個別表）'!BT161,-3),0)))</f>
        <v>0</v>
      </c>
      <c r="BZ161" s="86" t="str">
        <f t="shared" ca="1" si="357"/>
        <v/>
      </c>
      <c r="CA161" s="232" t="str">
        <f t="shared" ca="1" si="358"/>
        <v/>
      </c>
      <c r="CB161" s="232">
        <f t="shared" ca="1" si="359"/>
        <v>0</v>
      </c>
      <c r="CC161" s="86" t="str">
        <f t="shared" ca="1" si="360"/>
        <v/>
      </c>
      <c r="CD161" s="86" t="str">
        <f t="shared" ca="1" si="361"/>
        <v/>
      </c>
      <c r="CE161" s="609"/>
      <c r="CF161" s="86" t="str">
        <f t="shared" ca="1" si="362"/>
        <v/>
      </c>
      <c r="CG161" s="185" t="str">
        <f t="shared" ca="1" si="363"/>
        <v/>
      </c>
      <c r="CH161" s="246" t="str">
        <f t="shared" ca="1" si="364"/>
        <v>含税額</v>
      </c>
      <c r="CI161" s="247" t="str">
        <f t="shared" ca="1" si="365"/>
        <v/>
      </c>
      <c r="CJ161" s="87" t="str">
        <f ca="1">IFERROR(IF(INDIRECT("'("&amp;'２個別表'!EO161&amp;")'!AR"&amp;84+EP161)&lt;&gt;1,"",1),"")</f>
        <v/>
      </c>
      <c r="CK161" s="244" t="str">
        <f t="shared" ca="1" si="366"/>
        <v/>
      </c>
      <c r="CL161" s="235" t="str">
        <f t="shared" ca="1" si="367"/>
        <v/>
      </c>
      <c r="CM161" s="239" t="str">
        <f t="shared" ca="1" si="368"/>
        <v/>
      </c>
      <c r="CN161" s="77" t="str">
        <f t="shared" ca="1" si="369"/>
        <v/>
      </c>
      <c r="CO161" s="93" t="str">
        <f ca="1">IFERROR(VLOOKUP(CN161,'（様式１号）３整理番号表'!$T$5:$V$15,2,FALSE),"")</f>
        <v/>
      </c>
      <c r="CP161" s="924" t="str">
        <f t="shared" ca="1" si="370"/>
        <v/>
      </c>
      <c r="CQ161" s="93" t="str">
        <f ca="1">IFERROR(VLOOKUP(CP161,'（様式１号）３整理番号表'!$T$19:$V$24,2,FALSE),"")</f>
        <v/>
      </c>
      <c r="CR161" s="924" t="str">
        <f ca="1">IFERROR(IF(INDIRECT("'("&amp;'２個別表'!EO161&amp;")'!AV"&amp;84+EP161)&lt;&gt;1,"",1),"")</f>
        <v/>
      </c>
      <c r="CS161" s="232">
        <f t="shared" ca="1" si="371"/>
        <v>0</v>
      </c>
      <c r="CT161" s="248">
        <f t="shared" ca="1" si="372"/>
        <v>0</v>
      </c>
      <c r="CU161" s="376" t="str">
        <f ca="1">IF(ER161="補強",IF(COUNTIFS($Z$11:Z161,Z161,$W$11:W161,1)=1,"１①",""),IF(COUNTIFS($Z$11:Z161,Z161,$W$11:W161,2)=1,"２①",""))</f>
        <v/>
      </c>
      <c r="CV161" s="57" t="str">
        <f t="shared" ca="1" si="373"/>
        <v/>
      </c>
      <c r="CW161" s="927" t="str">
        <f t="shared" ca="1" si="374"/>
        <v/>
      </c>
      <c r="CX161" s="256" t="str">
        <f t="shared" ca="1" si="375"/>
        <v/>
      </c>
      <c r="CY161" s="256" t="str">
        <f t="shared" ca="1" si="376"/>
        <v/>
      </c>
      <c r="CZ161" s="256" t="str">
        <f t="shared" ca="1" si="377"/>
        <v/>
      </c>
      <c r="DA161" s="256" t="str">
        <f t="shared" ca="1" si="378"/>
        <v/>
      </c>
      <c r="DB161" s="316" t="str">
        <f ca="1">IFERROR(VLOOKUP($CU161,'（様式１号）３整理番号表'!$Z$19:$AB$32,3,FALSE),"")</f>
        <v/>
      </c>
      <c r="DC161" s="259" t="str">
        <f t="shared" ca="1" si="379"/>
        <v>-</v>
      </c>
      <c r="DD161" s="618" t="str">
        <f t="shared" ca="1" si="380"/>
        <v/>
      </c>
      <c r="DE161" s="321" t="str">
        <f ca="1">IF(AND(AO161=18,AS161=1),IF(COUNTIFS($Y$11:Y161,Y161,$AS$11:AS161,1)=1,"２②",""),IF($CU161="１①",INDEX(INDIRECT("'("&amp;$EO161&amp;")'!AR116:BB116"),1,MATCH(INDIRECT("'("&amp;$EO161&amp;")'!C118"),INDIRECT("'("&amp;$EO161&amp;")'!AR119:BB119"),0)),""))</f>
        <v/>
      </c>
      <c r="DF161" s="324" t="str">
        <f t="shared" ca="1" si="381"/>
        <v/>
      </c>
      <c r="DG161" s="313" t="str">
        <f t="shared" ca="1" si="382"/>
        <v/>
      </c>
      <c r="DH161" s="313" t="str">
        <f t="shared" ca="1" si="383"/>
        <v/>
      </c>
      <c r="DI161" s="313" t="str">
        <f t="shared" ca="1" si="384"/>
        <v/>
      </c>
      <c r="DJ161" s="313" t="str">
        <f t="shared" ca="1" si="385"/>
        <v/>
      </c>
      <c r="DK161" s="328" t="str">
        <f t="shared" ca="1" si="386"/>
        <v/>
      </c>
      <c r="DL161" s="334" t="str">
        <f t="shared" ca="1" si="387"/>
        <v/>
      </c>
      <c r="DM161" s="915" t="str">
        <f t="shared" ca="1" si="388"/>
        <v/>
      </c>
      <c r="DN161" s="15"/>
      <c r="DO161" s="324"/>
      <c r="DP161" s="16"/>
      <c r="DQ161" s="16"/>
      <c r="DR161" s="16"/>
      <c r="DS161" s="16"/>
      <c r="DT161" s="318" t="str">
        <f>IFERROR(VLOOKUP($DN161,'（様式１号）３整理番号表'!$Z$19:$AB$32,3,FALSE),"")</f>
        <v/>
      </c>
      <c r="DU161" s="259" t="str">
        <f t="shared" si="389"/>
        <v/>
      </c>
      <c r="DV161" s="14"/>
      <c r="DW161" s="17" t="str">
        <f t="shared" ca="1" si="390"/>
        <v/>
      </c>
      <c r="DX161" s="88" t="str">
        <f t="shared" ca="1" si="407"/>
        <v/>
      </c>
      <c r="DZ161" s="339">
        <f t="shared" ca="1" si="409"/>
        <v>0</v>
      </c>
      <c r="EA161" s="339">
        <f t="shared" ca="1" si="409"/>
        <v>0</v>
      </c>
      <c r="EB161" s="339">
        <f t="shared" ca="1" si="409"/>
        <v>0</v>
      </c>
      <c r="EC161" s="339">
        <f t="shared" ca="1" si="409"/>
        <v>0</v>
      </c>
      <c r="ED161" s="339">
        <f t="shared" ca="1" si="409"/>
        <v>0</v>
      </c>
      <c r="EE161" s="339">
        <f t="shared" ca="1" si="409"/>
        <v>0</v>
      </c>
      <c r="EF161" s="339">
        <f t="shared" ca="1" si="409"/>
        <v>0</v>
      </c>
      <c r="EG161" s="339">
        <f t="shared" ca="1" si="409"/>
        <v>0</v>
      </c>
      <c r="EH161" s="339">
        <f t="shared" ca="1" si="409"/>
        <v>0</v>
      </c>
      <c r="EI161" s="339">
        <f t="shared" ca="1" si="409"/>
        <v>0</v>
      </c>
      <c r="EJ161" s="339">
        <f t="shared" ca="1" si="409"/>
        <v>0</v>
      </c>
      <c r="EK161" s="339">
        <f t="shared" ca="1" si="409"/>
        <v>0</v>
      </c>
      <c r="EL161" s="339">
        <f t="shared" ca="1" si="409"/>
        <v>0</v>
      </c>
      <c r="EM161" s="339">
        <f t="shared" ca="1" si="409"/>
        <v>0</v>
      </c>
      <c r="EO161" s="919" t="str">
        <f t="shared" ca="1" si="309"/>
        <v/>
      </c>
      <c r="EP161" s="919" t="str">
        <f t="shared" ca="1" si="391"/>
        <v/>
      </c>
      <c r="EQ161" s="919" t="str">
        <f t="shared" ca="1" si="392"/>
        <v/>
      </c>
      <c r="ER161" s="919" t="str">
        <f t="shared" ca="1" si="393"/>
        <v/>
      </c>
      <c r="ES161" s="919" t="str">
        <f ca="1">IFERROR(INDEX('郵便番号（石川県）'!$A$3:$F$2574,MATCH(INDIRECT("'("&amp;EO161&amp;")'!E7"),'郵便番号（石川県）'!$A$3:$A$2574,0),6),"")</f>
        <v/>
      </c>
      <c r="ET161" s="919" t="str">
        <f ca="1">IFERROR(INDEX('郵便番号（石川県）'!$A$3:$F$2574,MATCH(INDIRECT("'("&amp;$EO161&amp;")'!E7"),'郵便番号（石川県）'!$A$3:$A$2574,0),5),"")</f>
        <v/>
      </c>
      <c r="EU161" s="919" t="str">
        <f t="shared" ca="1" si="394"/>
        <v/>
      </c>
      <c r="EV161" s="919" t="str">
        <f t="shared" ca="1" si="395"/>
        <v/>
      </c>
      <c r="EW161" s="919" t="str">
        <f t="shared" ca="1" si="396"/>
        <v/>
      </c>
      <c r="EX161" s="919" t="str">
        <f t="shared" ca="1" si="397"/>
        <v/>
      </c>
      <c r="EY161" s="919" t="str">
        <f t="shared" ca="1" si="398"/>
        <v/>
      </c>
      <c r="EZ161" s="919" t="str">
        <f t="shared" ca="1" si="399"/>
        <v/>
      </c>
      <c r="FA161" s="919" t="str">
        <f t="shared" ca="1" si="400"/>
        <v/>
      </c>
      <c r="FB161" s="919" t="str">
        <f t="shared" ca="1" si="401"/>
        <v/>
      </c>
      <c r="FC161" s="919" t="str">
        <f t="shared" ca="1" si="402"/>
        <v/>
      </c>
      <c r="FD161" s="627" t="str">
        <f t="shared" ca="1" si="403"/>
        <v/>
      </c>
      <c r="FE161" s="630">
        <v>151</v>
      </c>
      <c r="FF161" s="299" t="str">
        <f t="shared" ca="1" si="404"/>
        <v/>
      </c>
      <c r="FG161" s="993" t="str">
        <f t="shared" ca="1" si="405"/>
        <v/>
      </c>
      <c r="FH161" s="919" t="str">
        <f t="shared" ca="1" si="406"/>
        <v/>
      </c>
      <c r="FI161" s="299">
        <f ca="1">COUNTIF($FH$11:FH161,"■")</f>
        <v>0</v>
      </c>
    </row>
    <row r="162" spans="1:165" ht="34.5" customHeight="1">
      <c r="A162" s="445">
        <f t="shared" ca="1" si="310"/>
        <v>0</v>
      </c>
      <c r="B162" s="446">
        <f>IF(R162&lt;&gt;"",IF(COUNTIF(R$11:R162,R162)=1,MAX(B$11:B161)+1,INDEX(B$11:B161,MATCH(R162,R$11:R161,0),1)),0)</f>
        <v>1</v>
      </c>
      <c r="C162" s="446">
        <f ca="1">IF(T162&lt;&gt;"",IF(COUNTIF(T$11:T162,T162)=1,MAX(C$11:C161)+1,INDEX(C$11:C161,MATCH(T162,T$11:T161,0),1)),0)</f>
        <v>0</v>
      </c>
      <c r="D162" s="446">
        <f ca="1">IF(U162&lt;&gt;"",IF(COUNTIF(U$11:U162,U162)=1,MAX(D$11:D161)+1,INDEX(D$11:D161,MATCH(U162,U$11:U161,0),1)),0)</f>
        <v>0</v>
      </c>
      <c r="E162" s="446">
        <f ca="1">IF(S162&lt;&gt;"",IF(COUNTIF(S$11:S162,S162)=1,MAX(E$11:E161)+1,INDEX(E$11:E161,MATCH(S162,S$11:S161,0),1)),0)</f>
        <v>0</v>
      </c>
      <c r="F162" s="446">
        <f ca="1">IF(Z162&lt;&gt;"",IF(COUNTIF(Z$11:Z162,Z162)=1,MAX(F$11:F161)+1,INDEX(F$11:F161,MATCH(Z162,Z$11:Z161,0),1)),0)</f>
        <v>0</v>
      </c>
      <c r="G162" s="447" cm="1">
        <f t="array" aca="1" ref="G162" ca="1">IF(Z162&lt;&gt;"",IF(COUNTIFS(Z$11:Z162,Z162,W$11:W162,W162)=1,MAX(G$11:G161)+1,INDEX(G$11:G161,MATCH(Z162&amp;W162,Z$11:Z161&amp;W$11:W162,0),1)),0)</f>
        <v>0</v>
      </c>
      <c r="H162" s="447">
        <f t="shared" ca="1" si="311"/>
        <v>0</v>
      </c>
      <c r="I162" s="447">
        <f ca="1">IF(T162="",0,IF(COUNTIF(T$11:T162,T162)=1,1,0))</f>
        <v>0</v>
      </c>
      <c r="J162" s="447">
        <f ca="1">IF(U162="",0,IF(COUNTIF(U$11:U162,U162)=1,1,0))</f>
        <v>0</v>
      </c>
      <c r="K162" s="447">
        <f ca="1">IF(S162="",0,IF(COUNTIF(S$11:S162,S162)=1,1,0))</f>
        <v>0</v>
      </c>
      <c r="L162" s="446">
        <f ca="1">IF(Z162="",0,IF(COUNTIF(Z$11:Z162,Z162)=1,1,0))</f>
        <v>0</v>
      </c>
      <c r="M162" s="767">
        <f ca="1">IF($W162=2,IF(COUNTIFS($W$11:$W162,2,$Z$11:$Z162,$Z162)=1,1,0),0)</f>
        <v>0</v>
      </c>
      <c r="N162" s="767">
        <f ca="1">IF($W162=1,IF(COUNTIFS($W$11:$W162,2,$Z$11:$Z162,$Z162)=1,1,0),0)</f>
        <v>0</v>
      </c>
      <c r="O162" s="446">
        <f ca="1">IF(H162=0,0,IF(COUNTIF(Z$11:Z162,Z162)=1,1,0))</f>
        <v>0</v>
      </c>
      <c r="P162" s="448" t="str">
        <f t="shared" ca="1" si="312"/>
        <v>石川県</v>
      </c>
      <c r="Q162" s="89">
        <f t="shared" ca="1" si="313"/>
        <v>152</v>
      </c>
      <c r="R162" s="170" t="s">
        <v>459</v>
      </c>
      <c r="S162" s="357" t="str">
        <f t="shared" ca="1" si="314"/>
        <v/>
      </c>
      <c r="T162" s="357" t="str">
        <f t="shared" ca="1" si="315"/>
        <v/>
      </c>
      <c r="U162" s="58" t="str">
        <f t="shared" ca="1" si="316"/>
        <v/>
      </c>
      <c r="V162" s="58" t="str">
        <f t="shared" ca="1" si="317"/>
        <v/>
      </c>
      <c r="W162" s="920" t="str">
        <f t="shared" ca="1" si="318"/>
        <v/>
      </c>
      <c r="X162" s="369">
        <f ca="1">IFERROR(VLOOKUP(W162,'（様式１号）３整理番号表'!$B$4:$H$5,2,FALSE),0)</f>
        <v>0</v>
      </c>
      <c r="Y162" s="768" t="str" cm="1">
        <f t="array" aca="1" ref="Y162" ca="1">IF(AND(D162=0,F162=0),"",IF(COUNTIF(D$11:D162,D162)=1,1,IF(COUNTIFS(D$11:D162,D162,F$11:F162,F162)=1,INDEX((D$11:D162,F$11:F162,Y$11:Y162),MATCH(_xlfn.MAXIFS(F$11:F161,D$11:D161,D162),$F$11:F162,0),1,3)+1,INDEX((D$11:D162,F$11:F162,Y$11:Y162),MATCH(D162&amp;F162,D$11:D162&amp;F$11:F162,0),1,3))))</f>
        <v/>
      </c>
      <c r="Z162" s="40" t="str">
        <f t="shared" ca="1" si="319"/>
        <v/>
      </c>
      <c r="AA162" s="924" t="str">
        <f t="shared" ca="1" si="320"/>
        <v/>
      </c>
      <c r="AB162" s="93">
        <f ca="1">IFERROR(VLOOKUP(AA162,'（様式１号）３整理番号表'!$B$10:$H$16,2,FALSE),0)</f>
        <v>0</v>
      </c>
      <c r="AC162" s="924" t="str">
        <f t="shared" ca="1" si="321"/>
        <v/>
      </c>
      <c r="AD162" s="924" t="str">
        <f t="shared" ca="1" si="322"/>
        <v/>
      </c>
      <c r="AE162" s="93">
        <f ca="1">IFERROR(VLOOKUP(AD162,'（様式１号）３整理番号表'!$B$21:$H$22,2,FALSE),0)</f>
        <v>0</v>
      </c>
      <c r="AF162" s="924" t="str">
        <f t="shared" ca="1" si="323"/>
        <v/>
      </c>
      <c r="AG162" s="93">
        <f ca="1">IFERROR(VLOOKUP(AF162,'（様式１号）３整理番号表'!$B$26:$H$31,2,FALSE),0)</f>
        <v>0</v>
      </c>
      <c r="AH162" s="924" t="str">
        <f t="shared" ca="1" si="324"/>
        <v/>
      </c>
      <c r="AI162" s="93">
        <f ca="1">IFERROR(VLOOKUP(AH162,'（様式１号）３整理番号表'!$J$5:$N$59,2,FALSE),0)</f>
        <v>0</v>
      </c>
      <c r="AJ162" s="77" t="str">
        <f t="shared" ca="1" si="325"/>
        <v/>
      </c>
      <c r="AK162" s="93">
        <f ca="1">IFERROR(VLOOKUP(AJ162,'（様式１号）３整理番号表'!$P$5:$R$29,2,FALSE),0)</f>
        <v>0</v>
      </c>
      <c r="AL162" s="921" t="str">
        <f t="shared" ca="1" si="326"/>
        <v/>
      </c>
      <c r="AM162" s="921" t="str">
        <f t="shared" ca="1" si="327"/>
        <v/>
      </c>
      <c r="AN162" s="921"/>
      <c r="AO162" s="77" t="str">
        <f t="shared" ca="1" si="328"/>
        <v/>
      </c>
      <c r="AP162" s="93">
        <f ca="1">IFERROR(VLOOKUP(AO162,'（様式１号）３整理番号表'!$P$5:$R$29,2,FALSE),0)</f>
        <v>0</v>
      </c>
      <c r="AQ162" s="924" t="str">
        <f t="shared" ca="1" si="329"/>
        <v/>
      </c>
      <c r="AR162" s="93">
        <f t="shared" ca="1" si="330"/>
        <v>0</v>
      </c>
      <c r="AS162" s="924" t="str">
        <f t="shared" ca="1" si="331"/>
        <v/>
      </c>
      <c r="AT162" s="40" t="str">
        <f t="shared" ca="1" si="332"/>
        <v/>
      </c>
      <c r="AU162" s="93" t="str">
        <f t="shared" ca="1" si="333"/>
        <v/>
      </c>
      <c r="AV162" s="923" t="str">
        <f t="shared" ca="1" si="334"/>
        <v/>
      </c>
      <c r="AW162" s="926" t="str">
        <f t="shared" ca="1" si="335"/>
        <v/>
      </c>
      <c r="AX162" s="925" t="str">
        <f t="shared" ca="1" si="336"/>
        <v/>
      </c>
      <c r="AY162" s="925" t="str">
        <f t="shared" ca="1" si="336"/>
        <v/>
      </c>
      <c r="AZ162" s="925" t="str">
        <f t="shared" ca="1" si="336"/>
        <v/>
      </c>
      <c r="BA162" s="925" t="str">
        <f t="shared" ca="1" si="336"/>
        <v/>
      </c>
      <c r="BB162" s="925" t="str">
        <f t="shared" ca="1" si="337"/>
        <v/>
      </c>
      <c r="BC162" s="925" t="str">
        <f t="shared" ca="1" si="338"/>
        <v/>
      </c>
      <c r="BD162" s="925" t="str">
        <f t="shared" ca="1" si="338"/>
        <v/>
      </c>
      <c r="BE162" s="925" t="str">
        <f t="shared" ca="1" si="338"/>
        <v/>
      </c>
      <c r="BF162" s="77" t="str">
        <f t="shared" ca="1" si="339"/>
        <v/>
      </c>
      <c r="BG162" s="924" t="str">
        <f t="shared" ca="1" si="340"/>
        <v/>
      </c>
      <c r="BH162" s="94">
        <f ca="1">IF(BF162&lt;&gt;"",INDEX('（様式１号）３整理番号表'!$AB$7:$AQ$12,MATCH(BF162,'（様式１号）３整理番号表'!$AA$7:$AA$12,0),MATCH(BG162,'（様式１号）３整理番号表'!$AB$6:$AQ$6,0)),0)</f>
        <v>0</v>
      </c>
      <c r="BI162" s="921" t="str">
        <f t="shared" ca="1" si="341"/>
        <v/>
      </c>
      <c r="BJ162" s="922" t="str">
        <f t="shared" ca="1" si="342"/>
        <v/>
      </c>
      <c r="BK162" s="926" t="str">
        <f t="shared" ca="1" si="343"/>
        <v/>
      </c>
      <c r="BL162" s="922" t="str">
        <f t="shared" ca="1" si="344"/>
        <v/>
      </c>
      <c r="BM162" s="79" t="str">
        <f t="shared" ca="1" si="345"/>
        <v/>
      </c>
      <c r="BN162" s="82" t="str">
        <f t="shared" ca="1" si="346"/>
        <v/>
      </c>
      <c r="BO162" s="83" t="str">
        <f t="shared" ca="1" si="347"/>
        <v/>
      </c>
      <c r="BP162" s="84" t="str">
        <f t="shared" ca="1" si="348"/>
        <v/>
      </c>
      <c r="BQ162" s="82" t="str">
        <f t="shared" ca="1" si="349"/>
        <v/>
      </c>
      <c r="BR162" s="97" t="str">
        <f t="shared" ca="1" si="350"/>
        <v/>
      </c>
      <c r="BS162" s="95" t="str">
        <f t="shared" ca="1" si="351"/>
        <v/>
      </c>
      <c r="BT162" s="184" t="str">
        <f t="shared" ca="1" si="352"/>
        <v/>
      </c>
      <c r="BU162" s="611" t="str">
        <f t="shared" ca="1" si="353"/>
        <v/>
      </c>
      <c r="BV162" s="77" t="str">
        <f t="shared" ca="1" si="354"/>
        <v/>
      </c>
      <c r="BW162" s="85" t="str">
        <f t="shared" ca="1" si="355"/>
        <v/>
      </c>
      <c r="BX162" s="86" t="str">
        <f t="shared" ca="1" si="356"/>
        <v/>
      </c>
      <c r="BY162" s="231">
        <f ca="1">IF('ポイント要件確認等（個別表）'!AD162=1,ROUNDDOWN('ポイント要件確認等（個別表）'!AV162,-3),IF('ポイント要件確認等（個別表）'!AD162=2,ROUNDDOWN('ポイント要件確認等（個別表）'!BH162,-3),IF('ポイント要件確認等（個別表）'!AD162=3,ROUNDDOWN('ポイント要件確認等（個別表）'!BT162,-3),0)))</f>
        <v>0</v>
      </c>
      <c r="BZ162" s="86" t="str">
        <f t="shared" ca="1" si="357"/>
        <v/>
      </c>
      <c r="CA162" s="232" t="str">
        <f t="shared" ca="1" si="358"/>
        <v/>
      </c>
      <c r="CB162" s="232">
        <f t="shared" ca="1" si="359"/>
        <v>0</v>
      </c>
      <c r="CC162" s="86" t="str">
        <f t="shared" ca="1" si="360"/>
        <v/>
      </c>
      <c r="CD162" s="86" t="str">
        <f t="shared" ca="1" si="361"/>
        <v/>
      </c>
      <c r="CE162" s="609"/>
      <c r="CF162" s="86" t="str">
        <f t="shared" ca="1" si="362"/>
        <v/>
      </c>
      <c r="CG162" s="185" t="str">
        <f t="shared" ca="1" si="363"/>
        <v/>
      </c>
      <c r="CH162" s="246" t="str">
        <f t="shared" ca="1" si="364"/>
        <v>含税額</v>
      </c>
      <c r="CI162" s="247" t="str">
        <f t="shared" ca="1" si="365"/>
        <v/>
      </c>
      <c r="CJ162" s="87" t="str">
        <f ca="1">IFERROR(IF(INDIRECT("'("&amp;'２個別表'!EO162&amp;")'!AR"&amp;84+EP162)&lt;&gt;1,"",1),"")</f>
        <v/>
      </c>
      <c r="CK162" s="244" t="str">
        <f t="shared" ca="1" si="366"/>
        <v/>
      </c>
      <c r="CL162" s="235" t="str">
        <f t="shared" ca="1" si="367"/>
        <v/>
      </c>
      <c r="CM162" s="239" t="str">
        <f t="shared" ca="1" si="368"/>
        <v/>
      </c>
      <c r="CN162" s="77" t="str">
        <f t="shared" ca="1" si="369"/>
        <v/>
      </c>
      <c r="CO162" s="93" t="str">
        <f ca="1">IFERROR(VLOOKUP(CN162,'（様式１号）３整理番号表'!$T$5:$V$15,2,FALSE),"")</f>
        <v/>
      </c>
      <c r="CP162" s="924" t="str">
        <f t="shared" ca="1" si="370"/>
        <v/>
      </c>
      <c r="CQ162" s="93" t="str">
        <f ca="1">IFERROR(VLOOKUP(CP162,'（様式１号）３整理番号表'!$T$19:$V$24,2,FALSE),"")</f>
        <v/>
      </c>
      <c r="CR162" s="924" t="str">
        <f ca="1">IFERROR(IF(INDIRECT("'("&amp;'２個別表'!EO162&amp;")'!AV"&amp;84+EP162)&lt;&gt;1,"",1),"")</f>
        <v/>
      </c>
      <c r="CS162" s="232">
        <f t="shared" ca="1" si="371"/>
        <v>0</v>
      </c>
      <c r="CT162" s="248">
        <f t="shared" ca="1" si="372"/>
        <v>0</v>
      </c>
      <c r="CU162" s="376" t="str">
        <f ca="1">IF(ER162="補強",IF(COUNTIFS($Z$11:Z162,Z162,$W$11:W162,1)=1,"１①",""),IF(COUNTIFS($Z$11:Z162,Z162,$W$11:W162,2)=1,"２①",""))</f>
        <v/>
      </c>
      <c r="CV162" s="57" t="str">
        <f t="shared" ca="1" si="373"/>
        <v/>
      </c>
      <c r="CW162" s="927" t="str">
        <f t="shared" ca="1" si="374"/>
        <v/>
      </c>
      <c r="CX162" s="256" t="str">
        <f t="shared" ca="1" si="375"/>
        <v/>
      </c>
      <c r="CY162" s="256" t="str">
        <f t="shared" ca="1" si="376"/>
        <v/>
      </c>
      <c r="CZ162" s="256" t="str">
        <f t="shared" ca="1" si="377"/>
        <v/>
      </c>
      <c r="DA162" s="256" t="str">
        <f t="shared" ca="1" si="378"/>
        <v/>
      </c>
      <c r="DB162" s="316" t="str">
        <f ca="1">IFERROR(VLOOKUP($CU162,'（様式１号）３整理番号表'!$Z$19:$AB$32,3,FALSE),"")</f>
        <v/>
      </c>
      <c r="DC162" s="259" t="str">
        <f t="shared" ca="1" si="379"/>
        <v>-</v>
      </c>
      <c r="DD162" s="618" t="str">
        <f t="shared" ca="1" si="380"/>
        <v/>
      </c>
      <c r="DE162" s="321" t="str">
        <f ca="1">IF(AND(AO162=18,AS162=1),IF(COUNTIFS($Y$11:Y162,Y162,$AS$11:AS162,1)=1,"２②",""),IF($CU162="１①",INDEX(INDIRECT("'("&amp;$EO162&amp;")'!AR116:BB116"),1,MATCH(INDIRECT("'("&amp;$EO162&amp;")'!C118"),INDIRECT("'("&amp;$EO162&amp;")'!AR119:BB119"),0)),""))</f>
        <v/>
      </c>
      <c r="DF162" s="324" t="str">
        <f t="shared" ca="1" si="381"/>
        <v/>
      </c>
      <c r="DG162" s="313" t="str">
        <f t="shared" ca="1" si="382"/>
        <v/>
      </c>
      <c r="DH162" s="313" t="str">
        <f t="shared" ca="1" si="383"/>
        <v/>
      </c>
      <c r="DI162" s="313" t="str">
        <f t="shared" ca="1" si="384"/>
        <v/>
      </c>
      <c r="DJ162" s="313" t="str">
        <f t="shared" ca="1" si="385"/>
        <v/>
      </c>
      <c r="DK162" s="328" t="str">
        <f t="shared" ca="1" si="386"/>
        <v/>
      </c>
      <c r="DL162" s="334" t="str">
        <f t="shared" ca="1" si="387"/>
        <v/>
      </c>
      <c r="DM162" s="915" t="str">
        <f t="shared" ca="1" si="388"/>
        <v/>
      </c>
      <c r="DN162" s="15"/>
      <c r="DO162" s="324"/>
      <c r="DP162" s="16"/>
      <c r="DQ162" s="16"/>
      <c r="DR162" s="16"/>
      <c r="DS162" s="16"/>
      <c r="DT162" s="318" t="str">
        <f>IFERROR(VLOOKUP($DN162,'（様式１号）３整理番号表'!$Z$19:$AB$32,3,FALSE),"")</f>
        <v/>
      </c>
      <c r="DU162" s="259" t="str">
        <f t="shared" si="389"/>
        <v/>
      </c>
      <c r="DV162" s="14"/>
      <c r="DW162" s="17" t="str">
        <f t="shared" ca="1" si="390"/>
        <v/>
      </c>
      <c r="DX162" s="88" t="str">
        <f t="shared" ca="1" si="407"/>
        <v/>
      </c>
      <c r="DZ162" s="339">
        <f t="shared" ca="1" si="409"/>
        <v>0</v>
      </c>
      <c r="EA162" s="339">
        <f t="shared" ca="1" si="409"/>
        <v>0</v>
      </c>
      <c r="EB162" s="339">
        <f t="shared" ca="1" si="409"/>
        <v>0</v>
      </c>
      <c r="EC162" s="339">
        <f t="shared" ca="1" si="409"/>
        <v>0</v>
      </c>
      <c r="ED162" s="339">
        <f t="shared" ca="1" si="409"/>
        <v>0</v>
      </c>
      <c r="EE162" s="339">
        <f t="shared" ca="1" si="409"/>
        <v>0</v>
      </c>
      <c r="EF162" s="339">
        <f t="shared" ca="1" si="409"/>
        <v>0</v>
      </c>
      <c r="EG162" s="339">
        <f t="shared" ca="1" si="409"/>
        <v>0</v>
      </c>
      <c r="EH162" s="339">
        <f t="shared" ca="1" si="409"/>
        <v>0</v>
      </c>
      <c r="EI162" s="339">
        <f t="shared" ca="1" si="409"/>
        <v>0</v>
      </c>
      <c r="EJ162" s="339">
        <f t="shared" ca="1" si="409"/>
        <v>0</v>
      </c>
      <c r="EK162" s="339">
        <f t="shared" ca="1" si="409"/>
        <v>0</v>
      </c>
      <c r="EL162" s="339">
        <f t="shared" ca="1" si="409"/>
        <v>0</v>
      </c>
      <c r="EM162" s="339">
        <f t="shared" ca="1" si="409"/>
        <v>0</v>
      </c>
      <c r="EO162" s="919" t="str">
        <f t="shared" ca="1" si="309"/>
        <v/>
      </c>
      <c r="EP162" s="919" t="str">
        <f t="shared" ca="1" si="391"/>
        <v/>
      </c>
      <c r="EQ162" s="919" t="str">
        <f t="shared" ca="1" si="392"/>
        <v/>
      </c>
      <c r="ER162" s="919" t="str">
        <f t="shared" ca="1" si="393"/>
        <v/>
      </c>
      <c r="ES162" s="919" t="str">
        <f ca="1">IFERROR(INDEX('郵便番号（石川県）'!$A$3:$F$2574,MATCH(INDIRECT("'("&amp;EO162&amp;")'!E7"),'郵便番号（石川県）'!$A$3:$A$2574,0),6),"")</f>
        <v/>
      </c>
      <c r="ET162" s="919" t="str">
        <f ca="1">IFERROR(INDEX('郵便番号（石川県）'!$A$3:$F$2574,MATCH(INDIRECT("'("&amp;$EO162&amp;")'!E7"),'郵便番号（石川県）'!$A$3:$A$2574,0),5),"")</f>
        <v/>
      </c>
      <c r="EU162" s="919" t="str">
        <f t="shared" ca="1" si="394"/>
        <v/>
      </c>
      <c r="EV162" s="919" t="str">
        <f t="shared" ca="1" si="395"/>
        <v/>
      </c>
      <c r="EW162" s="919" t="str">
        <f t="shared" ca="1" si="396"/>
        <v/>
      </c>
      <c r="EX162" s="919" t="str">
        <f t="shared" ca="1" si="397"/>
        <v/>
      </c>
      <c r="EY162" s="919" t="str">
        <f t="shared" ca="1" si="398"/>
        <v/>
      </c>
      <c r="EZ162" s="919" t="str">
        <f t="shared" ca="1" si="399"/>
        <v/>
      </c>
      <c r="FA162" s="919" t="str">
        <f t="shared" ca="1" si="400"/>
        <v/>
      </c>
      <c r="FB162" s="919" t="str">
        <f t="shared" ca="1" si="401"/>
        <v/>
      </c>
      <c r="FC162" s="919" t="str">
        <f t="shared" ca="1" si="402"/>
        <v/>
      </c>
      <c r="FD162" s="627" t="str">
        <f t="shared" ca="1" si="403"/>
        <v/>
      </c>
      <c r="FE162" s="630">
        <v>152</v>
      </c>
      <c r="FF162" s="299" t="str">
        <f t="shared" ca="1" si="404"/>
        <v/>
      </c>
      <c r="FG162" s="993" t="str">
        <f t="shared" ca="1" si="405"/>
        <v/>
      </c>
      <c r="FH162" s="919" t="str">
        <f t="shared" ca="1" si="406"/>
        <v/>
      </c>
      <c r="FI162" s="299">
        <f ca="1">COUNTIF($FH$11:FH162,"■")</f>
        <v>0</v>
      </c>
    </row>
    <row r="163" spans="1:165" ht="34.5" customHeight="1">
      <c r="A163" s="445">
        <f t="shared" ca="1" si="310"/>
        <v>0</v>
      </c>
      <c r="B163" s="446">
        <f>IF(R163&lt;&gt;"",IF(COUNTIF(R$11:R163,R163)=1,MAX(B$11:B162)+1,INDEX(B$11:B162,MATCH(R163,R$11:R162,0),1)),0)</f>
        <v>1</v>
      </c>
      <c r="C163" s="446">
        <f ca="1">IF(T163&lt;&gt;"",IF(COUNTIF(T$11:T163,T163)=1,MAX(C$11:C162)+1,INDEX(C$11:C162,MATCH(T163,T$11:T162,0),1)),0)</f>
        <v>0</v>
      </c>
      <c r="D163" s="446">
        <f ca="1">IF(U163&lt;&gt;"",IF(COUNTIF(U$11:U163,U163)=1,MAX(D$11:D162)+1,INDEX(D$11:D162,MATCH(U163,U$11:U162,0),1)),0)</f>
        <v>0</v>
      </c>
      <c r="E163" s="446">
        <f ca="1">IF(S163&lt;&gt;"",IF(COUNTIF(S$11:S163,S163)=1,MAX(E$11:E162)+1,INDEX(E$11:E162,MATCH(S163,S$11:S162,0),1)),0)</f>
        <v>0</v>
      </c>
      <c r="F163" s="446">
        <f ca="1">IF(Z163&lt;&gt;"",IF(COUNTIF(Z$11:Z163,Z163)=1,MAX(F$11:F162)+1,INDEX(F$11:F162,MATCH(Z163,Z$11:Z162,0),1)),0)</f>
        <v>0</v>
      </c>
      <c r="G163" s="447" cm="1">
        <f t="array" aca="1" ref="G163" ca="1">IF(Z163&lt;&gt;"",IF(COUNTIFS(Z$11:Z163,Z163,W$11:W163,W163)=1,MAX(G$11:G162)+1,INDEX(G$11:G162,MATCH(Z163&amp;W163,Z$11:Z162&amp;W$11:W163,0),1)),0)</f>
        <v>0</v>
      </c>
      <c r="H163" s="447">
        <f t="shared" ca="1" si="311"/>
        <v>0</v>
      </c>
      <c r="I163" s="447">
        <f ca="1">IF(T163="",0,IF(COUNTIF(T$11:T163,T163)=1,1,0))</f>
        <v>0</v>
      </c>
      <c r="J163" s="447">
        <f ca="1">IF(U163="",0,IF(COUNTIF(U$11:U163,U163)=1,1,0))</f>
        <v>0</v>
      </c>
      <c r="K163" s="447">
        <f ca="1">IF(S163="",0,IF(COUNTIF(S$11:S163,S163)=1,1,0))</f>
        <v>0</v>
      </c>
      <c r="L163" s="446">
        <f ca="1">IF(Z163="",0,IF(COUNTIF(Z$11:Z163,Z163)=1,1,0))</f>
        <v>0</v>
      </c>
      <c r="M163" s="767">
        <f ca="1">IF($W163=2,IF(COUNTIFS($W$11:$W163,2,$Z$11:$Z163,$Z163)=1,1,0),0)</f>
        <v>0</v>
      </c>
      <c r="N163" s="767">
        <f ca="1">IF($W163=1,IF(COUNTIFS($W$11:$W163,2,$Z$11:$Z163,$Z163)=1,1,0),0)</f>
        <v>0</v>
      </c>
      <c r="O163" s="446">
        <f ca="1">IF(H163=0,0,IF(COUNTIF(Z$11:Z163,Z163)=1,1,0))</f>
        <v>0</v>
      </c>
      <c r="P163" s="448" t="str">
        <f t="shared" ca="1" si="312"/>
        <v>石川県</v>
      </c>
      <c r="Q163" s="89">
        <f t="shared" ca="1" si="313"/>
        <v>153</v>
      </c>
      <c r="R163" s="170" t="s">
        <v>459</v>
      </c>
      <c r="S163" s="357" t="str">
        <f t="shared" ca="1" si="314"/>
        <v/>
      </c>
      <c r="T163" s="357" t="str">
        <f t="shared" ca="1" si="315"/>
        <v/>
      </c>
      <c r="U163" s="58" t="str">
        <f t="shared" ca="1" si="316"/>
        <v/>
      </c>
      <c r="V163" s="58" t="str">
        <f t="shared" ca="1" si="317"/>
        <v/>
      </c>
      <c r="W163" s="920" t="str">
        <f t="shared" ca="1" si="318"/>
        <v/>
      </c>
      <c r="X163" s="369">
        <f ca="1">IFERROR(VLOOKUP(W163,'（様式１号）３整理番号表'!$B$4:$H$5,2,FALSE),0)</f>
        <v>0</v>
      </c>
      <c r="Y163" s="768" t="str" cm="1">
        <f t="array" aca="1" ref="Y163" ca="1">IF(AND(D163=0,F163=0),"",IF(COUNTIF(D$11:D163,D163)=1,1,IF(COUNTIFS(D$11:D163,D163,F$11:F163,F163)=1,INDEX((D$11:D163,F$11:F163,Y$11:Y163),MATCH(_xlfn.MAXIFS(F$11:F162,D$11:D162,D163),$F$11:F163,0),1,3)+1,INDEX((D$11:D163,F$11:F163,Y$11:Y163),MATCH(D163&amp;F163,D$11:D163&amp;F$11:F163,0),1,3))))</f>
        <v/>
      </c>
      <c r="Z163" s="40" t="str">
        <f t="shared" ca="1" si="319"/>
        <v/>
      </c>
      <c r="AA163" s="924" t="str">
        <f t="shared" ca="1" si="320"/>
        <v/>
      </c>
      <c r="AB163" s="93">
        <f ca="1">IFERROR(VLOOKUP(AA163,'（様式１号）３整理番号表'!$B$10:$H$16,2,FALSE),0)</f>
        <v>0</v>
      </c>
      <c r="AC163" s="924" t="str">
        <f t="shared" ca="1" si="321"/>
        <v/>
      </c>
      <c r="AD163" s="924" t="str">
        <f t="shared" ca="1" si="322"/>
        <v/>
      </c>
      <c r="AE163" s="93">
        <f ca="1">IFERROR(VLOOKUP(AD163,'（様式１号）３整理番号表'!$B$21:$H$22,2,FALSE),0)</f>
        <v>0</v>
      </c>
      <c r="AF163" s="924" t="str">
        <f t="shared" ca="1" si="323"/>
        <v/>
      </c>
      <c r="AG163" s="93">
        <f ca="1">IFERROR(VLOOKUP(AF163,'（様式１号）３整理番号表'!$B$26:$H$31,2,FALSE),0)</f>
        <v>0</v>
      </c>
      <c r="AH163" s="924" t="str">
        <f t="shared" ca="1" si="324"/>
        <v/>
      </c>
      <c r="AI163" s="93">
        <f ca="1">IFERROR(VLOOKUP(AH163,'（様式１号）３整理番号表'!$J$5:$N$59,2,FALSE),0)</f>
        <v>0</v>
      </c>
      <c r="AJ163" s="77" t="str">
        <f t="shared" ca="1" si="325"/>
        <v/>
      </c>
      <c r="AK163" s="93">
        <f ca="1">IFERROR(VLOOKUP(AJ163,'（様式１号）３整理番号表'!$P$5:$R$29,2,FALSE),0)</f>
        <v>0</v>
      </c>
      <c r="AL163" s="921" t="str">
        <f t="shared" ca="1" si="326"/>
        <v/>
      </c>
      <c r="AM163" s="921" t="str">
        <f t="shared" ca="1" si="327"/>
        <v/>
      </c>
      <c r="AN163" s="921"/>
      <c r="AO163" s="77" t="str">
        <f t="shared" ca="1" si="328"/>
        <v/>
      </c>
      <c r="AP163" s="93">
        <f ca="1">IFERROR(VLOOKUP(AO163,'（様式１号）３整理番号表'!$P$5:$R$29,2,FALSE),0)</f>
        <v>0</v>
      </c>
      <c r="AQ163" s="924" t="str">
        <f t="shared" ca="1" si="329"/>
        <v/>
      </c>
      <c r="AR163" s="93">
        <f t="shared" ca="1" si="330"/>
        <v>0</v>
      </c>
      <c r="AS163" s="924" t="str">
        <f t="shared" ca="1" si="331"/>
        <v/>
      </c>
      <c r="AT163" s="40" t="str">
        <f t="shared" ca="1" si="332"/>
        <v/>
      </c>
      <c r="AU163" s="93" t="str">
        <f t="shared" ca="1" si="333"/>
        <v/>
      </c>
      <c r="AV163" s="923" t="str">
        <f t="shared" ca="1" si="334"/>
        <v/>
      </c>
      <c r="AW163" s="926" t="str">
        <f t="shared" ca="1" si="335"/>
        <v/>
      </c>
      <c r="AX163" s="925" t="str">
        <f t="shared" ca="1" si="336"/>
        <v/>
      </c>
      <c r="AY163" s="925" t="str">
        <f t="shared" ca="1" si="336"/>
        <v/>
      </c>
      <c r="AZ163" s="925" t="str">
        <f t="shared" ca="1" si="336"/>
        <v/>
      </c>
      <c r="BA163" s="925" t="str">
        <f t="shared" ca="1" si="336"/>
        <v/>
      </c>
      <c r="BB163" s="925" t="str">
        <f t="shared" ca="1" si="337"/>
        <v/>
      </c>
      <c r="BC163" s="925" t="str">
        <f t="shared" ca="1" si="338"/>
        <v/>
      </c>
      <c r="BD163" s="925" t="str">
        <f t="shared" ca="1" si="338"/>
        <v/>
      </c>
      <c r="BE163" s="925" t="str">
        <f t="shared" ca="1" si="338"/>
        <v/>
      </c>
      <c r="BF163" s="77" t="str">
        <f t="shared" ca="1" si="339"/>
        <v/>
      </c>
      <c r="BG163" s="924" t="str">
        <f t="shared" ca="1" si="340"/>
        <v/>
      </c>
      <c r="BH163" s="94">
        <f ca="1">IF(BF163&lt;&gt;"",INDEX('（様式１号）３整理番号表'!$AB$7:$AQ$12,MATCH(BF163,'（様式１号）３整理番号表'!$AA$7:$AA$12,0),MATCH(BG163,'（様式１号）３整理番号表'!$AB$6:$AQ$6,0)),0)</f>
        <v>0</v>
      </c>
      <c r="BI163" s="921" t="str">
        <f t="shared" ca="1" si="341"/>
        <v/>
      </c>
      <c r="BJ163" s="922" t="str">
        <f t="shared" ca="1" si="342"/>
        <v/>
      </c>
      <c r="BK163" s="926" t="str">
        <f t="shared" ca="1" si="343"/>
        <v/>
      </c>
      <c r="BL163" s="922" t="str">
        <f t="shared" ca="1" si="344"/>
        <v/>
      </c>
      <c r="BM163" s="79" t="str">
        <f t="shared" ca="1" si="345"/>
        <v/>
      </c>
      <c r="BN163" s="82" t="str">
        <f t="shared" ca="1" si="346"/>
        <v/>
      </c>
      <c r="BO163" s="83" t="str">
        <f t="shared" ca="1" si="347"/>
        <v/>
      </c>
      <c r="BP163" s="84" t="str">
        <f t="shared" ca="1" si="348"/>
        <v/>
      </c>
      <c r="BQ163" s="82" t="str">
        <f t="shared" ca="1" si="349"/>
        <v/>
      </c>
      <c r="BR163" s="97" t="str">
        <f t="shared" ca="1" si="350"/>
        <v/>
      </c>
      <c r="BS163" s="95" t="str">
        <f t="shared" ca="1" si="351"/>
        <v/>
      </c>
      <c r="BT163" s="184" t="str">
        <f t="shared" ca="1" si="352"/>
        <v/>
      </c>
      <c r="BU163" s="611" t="str">
        <f t="shared" ca="1" si="353"/>
        <v/>
      </c>
      <c r="BV163" s="77" t="str">
        <f t="shared" ca="1" si="354"/>
        <v/>
      </c>
      <c r="BW163" s="85" t="str">
        <f t="shared" ca="1" si="355"/>
        <v/>
      </c>
      <c r="BX163" s="86" t="str">
        <f t="shared" ca="1" si="356"/>
        <v/>
      </c>
      <c r="BY163" s="231">
        <f ca="1">IF('ポイント要件確認等（個別表）'!AD163=1,ROUNDDOWN('ポイント要件確認等（個別表）'!AV163,-3),IF('ポイント要件確認等（個別表）'!AD163=2,ROUNDDOWN('ポイント要件確認等（個別表）'!BH163,-3),IF('ポイント要件確認等（個別表）'!AD163=3,ROUNDDOWN('ポイント要件確認等（個別表）'!BT163,-3),0)))</f>
        <v>0</v>
      </c>
      <c r="BZ163" s="86" t="str">
        <f t="shared" ca="1" si="357"/>
        <v/>
      </c>
      <c r="CA163" s="232" t="str">
        <f t="shared" ca="1" si="358"/>
        <v/>
      </c>
      <c r="CB163" s="232">
        <f t="shared" ca="1" si="359"/>
        <v>0</v>
      </c>
      <c r="CC163" s="86" t="str">
        <f t="shared" ca="1" si="360"/>
        <v/>
      </c>
      <c r="CD163" s="86" t="str">
        <f t="shared" ca="1" si="361"/>
        <v/>
      </c>
      <c r="CE163" s="609"/>
      <c r="CF163" s="86" t="str">
        <f t="shared" ca="1" si="362"/>
        <v/>
      </c>
      <c r="CG163" s="185" t="str">
        <f t="shared" ca="1" si="363"/>
        <v/>
      </c>
      <c r="CH163" s="246" t="str">
        <f t="shared" ca="1" si="364"/>
        <v>含税額</v>
      </c>
      <c r="CI163" s="247" t="str">
        <f t="shared" ca="1" si="365"/>
        <v/>
      </c>
      <c r="CJ163" s="87" t="str">
        <f ca="1">IFERROR(IF(INDIRECT("'("&amp;'２個別表'!EO163&amp;")'!AR"&amp;84+EP163)&lt;&gt;1,"",1),"")</f>
        <v/>
      </c>
      <c r="CK163" s="244" t="str">
        <f t="shared" ca="1" si="366"/>
        <v/>
      </c>
      <c r="CL163" s="235" t="str">
        <f t="shared" ca="1" si="367"/>
        <v/>
      </c>
      <c r="CM163" s="239" t="str">
        <f t="shared" ca="1" si="368"/>
        <v/>
      </c>
      <c r="CN163" s="77" t="str">
        <f t="shared" ca="1" si="369"/>
        <v/>
      </c>
      <c r="CO163" s="93" t="str">
        <f ca="1">IFERROR(VLOOKUP(CN163,'（様式１号）３整理番号表'!$T$5:$V$15,2,FALSE),"")</f>
        <v/>
      </c>
      <c r="CP163" s="924" t="str">
        <f t="shared" ca="1" si="370"/>
        <v/>
      </c>
      <c r="CQ163" s="93" t="str">
        <f ca="1">IFERROR(VLOOKUP(CP163,'（様式１号）３整理番号表'!$T$19:$V$24,2,FALSE),"")</f>
        <v/>
      </c>
      <c r="CR163" s="924" t="str">
        <f ca="1">IFERROR(IF(INDIRECT("'("&amp;'２個別表'!EO163&amp;")'!AV"&amp;84+EP163)&lt;&gt;1,"",1),"")</f>
        <v/>
      </c>
      <c r="CS163" s="232">
        <f t="shared" ca="1" si="371"/>
        <v>0</v>
      </c>
      <c r="CT163" s="248">
        <f t="shared" ca="1" si="372"/>
        <v>0</v>
      </c>
      <c r="CU163" s="376" t="str">
        <f ca="1">IF(ER163="補強",IF(COUNTIFS($Z$11:Z163,Z163,$W$11:W163,1)=1,"１①",""),IF(COUNTIFS($Z$11:Z163,Z163,$W$11:W163,2)=1,"２①",""))</f>
        <v/>
      </c>
      <c r="CV163" s="57" t="str">
        <f t="shared" ca="1" si="373"/>
        <v/>
      </c>
      <c r="CW163" s="927" t="str">
        <f t="shared" ca="1" si="374"/>
        <v/>
      </c>
      <c r="CX163" s="256" t="str">
        <f t="shared" ca="1" si="375"/>
        <v/>
      </c>
      <c r="CY163" s="256" t="str">
        <f t="shared" ca="1" si="376"/>
        <v/>
      </c>
      <c r="CZ163" s="256" t="str">
        <f t="shared" ca="1" si="377"/>
        <v/>
      </c>
      <c r="DA163" s="256" t="str">
        <f t="shared" ca="1" si="378"/>
        <v/>
      </c>
      <c r="DB163" s="316" t="str">
        <f ca="1">IFERROR(VLOOKUP($CU163,'（様式１号）３整理番号表'!$Z$19:$AB$32,3,FALSE),"")</f>
        <v/>
      </c>
      <c r="DC163" s="259" t="str">
        <f t="shared" ca="1" si="379"/>
        <v>-</v>
      </c>
      <c r="DD163" s="618" t="str">
        <f t="shared" ca="1" si="380"/>
        <v/>
      </c>
      <c r="DE163" s="321" t="str">
        <f ca="1">IF(AND(AO163=18,AS163=1),IF(COUNTIFS($Y$11:Y163,Y163,$AS$11:AS163,1)=1,"２②",""),IF($CU163="１①",INDEX(INDIRECT("'("&amp;$EO163&amp;")'!AR116:BB116"),1,MATCH(INDIRECT("'("&amp;$EO163&amp;")'!C118"),INDIRECT("'("&amp;$EO163&amp;")'!AR119:BB119"),0)),""))</f>
        <v/>
      </c>
      <c r="DF163" s="324" t="str">
        <f t="shared" ca="1" si="381"/>
        <v/>
      </c>
      <c r="DG163" s="313" t="str">
        <f t="shared" ca="1" si="382"/>
        <v/>
      </c>
      <c r="DH163" s="313" t="str">
        <f t="shared" ca="1" si="383"/>
        <v/>
      </c>
      <c r="DI163" s="313" t="str">
        <f t="shared" ca="1" si="384"/>
        <v/>
      </c>
      <c r="DJ163" s="313" t="str">
        <f t="shared" ca="1" si="385"/>
        <v/>
      </c>
      <c r="DK163" s="328" t="str">
        <f t="shared" ca="1" si="386"/>
        <v/>
      </c>
      <c r="DL163" s="334" t="str">
        <f t="shared" ca="1" si="387"/>
        <v/>
      </c>
      <c r="DM163" s="915" t="str">
        <f t="shared" ca="1" si="388"/>
        <v/>
      </c>
      <c r="DN163" s="15"/>
      <c r="DO163" s="324"/>
      <c r="DP163" s="16"/>
      <c r="DQ163" s="16"/>
      <c r="DR163" s="16"/>
      <c r="DS163" s="16"/>
      <c r="DT163" s="318" t="str">
        <f>IFERROR(VLOOKUP($DN163,'（様式１号）３整理番号表'!$Z$19:$AB$32,3,FALSE),"")</f>
        <v/>
      </c>
      <c r="DU163" s="259" t="str">
        <f t="shared" si="389"/>
        <v/>
      </c>
      <c r="DV163" s="14"/>
      <c r="DW163" s="17" t="str">
        <f t="shared" ca="1" si="390"/>
        <v/>
      </c>
      <c r="DX163" s="88" t="str">
        <f t="shared" ca="1" si="407"/>
        <v/>
      </c>
      <c r="DZ163" s="339">
        <f t="shared" ca="1" si="409"/>
        <v>0</v>
      </c>
      <c r="EA163" s="339">
        <f t="shared" ca="1" si="409"/>
        <v>0</v>
      </c>
      <c r="EB163" s="339">
        <f t="shared" ca="1" si="409"/>
        <v>0</v>
      </c>
      <c r="EC163" s="339">
        <f t="shared" ca="1" si="409"/>
        <v>0</v>
      </c>
      <c r="ED163" s="339">
        <f t="shared" ca="1" si="409"/>
        <v>0</v>
      </c>
      <c r="EE163" s="339">
        <f t="shared" ca="1" si="409"/>
        <v>0</v>
      </c>
      <c r="EF163" s="339">
        <f t="shared" ca="1" si="409"/>
        <v>0</v>
      </c>
      <c r="EG163" s="339">
        <f t="shared" ca="1" si="409"/>
        <v>0</v>
      </c>
      <c r="EH163" s="339">
        <f t="shared" ca="1" si="409"/>
        <v>0</v>
      </c>
      <c r="EI163" s="339">
        <f t="shared" ca="1" si="409"/>
        <v>0</v>
      </c>
      <c r="EJ163" s="339">
        <f t="shared" ca="1" si="409"/>
        <v>0</v>
      </c>
      <c r="EK163" s="339">
        <f t="shared" ca="1" si="409"/>
        <v>0</v>
      </c>
      <c r="EL163" s="339">
        <f t="shared" ca="1" si="409"/>
        <v>0</v>
      </c>
      <c r="EM163" s="339">
        <f t="shared" ca="1" si="409"/>
        <v>0</v>
      </c>
      <c r="EO163" s="919" t="str">
        <f t="shared" ca="1" si="309"/>
        <v/>
      </c>
      <c r="EP163" s="919" t="str">
        <f t="shared" ca="1" si="391"/>
        <v/>
      </c>
      <c r="EQ163" s="919" t="str">
        <f t="shared" ca="1" si="392"/>
        <v/>
      </c>
      <c r="ER163" s="919" t="str">
        <f t="shared" ca="1" si="393"/>
        <v/>
      </c>
      <c r="ES163" s="919" t="str">
        <f ca="1">IFERROR(INDEX('郵便番号（石川県）'!$A$3:$F$2574,MATCH(INDIRECT("'("&amp;EO163&amp;")'!E7"),'郵便番号（石川県）'!$A$3:$A$2574,0),6),"")</f>
        <v/>
      </c>
      <c r="ET163" s="919" t="str">
        <f ca="1">IFERROR(INDEX('郵便番号（石川県）'!$A$3:$F$2574,MATCH(INDIRECT("'("&amp;$EO163&amp;")'!E7"),'郵便番号（石川県）'!$A$3:$A$2574,0),5),"")</f>
        <v/>
      </c>
      <c r="EU163" s="919" t="str">
        <f t="shared" ca="1" si="394"/>
        <v/>
      </c>
      <c r="EV163" s="919" t="str">
        <f t="shared" ca="1" si="395"/>
        <v/>
      </c>
      <c r="EW163" s="919" t="str">
        <f t="shared" ca="1" si="396"/>
        <v/>
      </c>
      <c r="EX163" s="919" t="str">
        <f t="shared" ca="1" si="397"/>
        <v/>
      </c>
      <c r="EY163" s="919" t="str">
        <f t="shared" ca="1" si="398"/>
        <v/>
      </c>
      <c r="EZ163" s="919" t="str">
        <f t="shared" ca="1" si="399"/>
        <v/>
      </c>
      <c r="FA163" s="919" t="str">
        <f t="shared" ca="1" si="400"/>
        <v/>
      </c>
      <c r="FB163" s="919" t="str">
        <f t="shared" ca="1" si="401"/>
        <v/>
      </c>
      <c r="FC163" s="919" t="str">
        <f t="shared" ca="1" si="402"/>
        <v/>
      </c>
      <c r="FD163" s="627" t="str">
        <f t="shared" ca="1" si="403"/>
        <v/>
      </c>
      <c r="FE163" s="630">
        <v>153</v>
      </c>
      <c r="FF163" s="299" t="str">
        <f t="shared" ca="1" si="404"/>
        <v/>
      </c>
      <c r="FG163" s="993" t="str">
        <f t="shared" ca="1" si="405"/>
        <v/>
      </c>
      <c r="FH163" s="919" t="str">
        <f t="shared" ca="1" si="406"/>
        <v/>
      </c>
      <c r="FI163" s="299">
        <f ca="1">COUNTIF($FH$11:FH163,"■")</f>
        <v>0</v>
      </c>
    </row>
    <row r="164" spans="1:165" ht="34.5" customHeight="1">
      <c r="A164" s="445">
        <f t="shared" ca="1" si="310"/>
        <v>0</v>
      </c>
      <c r="B164" s="446">
        <f>IF(R164&lt;&gt;"",IF(COUNTIF(R$11:R164,R164)=1,MAX(B$11:B163)+1,INDEX(B$11:B163,MATCH(R164,R$11:R163,0),1)),0)</f>
        <v>1</v>
      </c>
      <c r="C164" s="446">
        <f ca="1">IF(T164&lt;&gt;"",IF(COUNTIF(T$11:T164,T164)=1,MAX(C$11:C163)+1,INDEX(C$11:C163,MATCH(T164,T$11:T163,0),1)),0)</f>
        <v>0</v>
      </c>
      <c r="D164" s="446">
        <f ca="1">IF(U164&lt;&gt;"",IF(COUNTIF(U$11:U164,U164)=1,MAX(D$11:D163)+1,INDEX(D$11:D163,MATCH(U164,U$11:U163,0),1)),0)</f>
        <v>0</v>
      </c>
      <c r="E164" s="446">
        <f ca="1">IF(S164&lt;&gt;"",IF(COUNTIF(S$11:S164,S164)=1,MAX(E$11:E163)+1,INDEX(E$11:E163,MATCH(S164,S$11:S163,0),1)),0)</f>
        <v>0</v>
      </c>
      <c r="F164" s="446">
        <f ca="1">IF(Z164&lt;&gt;"",IF(COUNTIF(Z$11:Z164,Z164)=1,MAX(F$11:F163)+1,INDEX(F$11:F163,MATCH(Z164,Z$11:Z163,0),1)),0)</f>
        <v>0</v>
      </c>
      <c r="G164" s="447" cm="1">
        <f t="array" aca="1" ref="G164" ca="1">IF(Z164&lt;&gt;"",IF(COUNTIFS(Z$11:Z164,Z164,W$11:W164,W164)=1,MAX(G$11:G163)+1,INDEX(G$11:G163,MATCH(Z164&amp;W164,Z$11:Z163&amp;W$11:W164,0),1)),0)</f>
        <v>0</v>
      </c>
      <c r="H164" s="447">
        <f t="shared" ca="1" si="311"/>
        <v>0</v>
      </c>
      <c r="I164" s="447">
        <f ca="1">IF(T164="",0,IF(COUNTIF(T$11:T164,T164)=1,1,0))</f>
        <v>0</v>
      </c>
      <c r="J164" s="447">
        <f ca="1">IF(U164="",0,IF(COUNTIF(U$11:U164,U164)=1,1,0))</f>
        <v>0</v>
      </c>
      <c r="K164" s="447">
        <f ca="1">IF(S164="",0,IF(COUNTIF(S$11:S164,S164)=1,1,0))</f>
        <v>0</v>
      </c>
      <c r="L164" s="446">
        <f ca="1">IF(Z164="",0,IF(COUNTIF(Z$11:Z164,Z164)=1,1,0))</f>
        <v>0</v>
      </c>
      <c r="M164" s="767">
        <f ca="1">IF($W164=2,IF(COUNTIFS($W$11:$W164,2,$Z$11:$Z164,$Z164)=1,1,0),0)</f>
        <v>0</v>
      </c>
      <c r="N164" s="767">
        <f ca="1">IF($W164=1,IF(COUNTIFS($W$11:$W164,2,$Z$11:$Z164,$Z164)=1,1,0),0)</f>
        <v>0</v>
      </c>
      <c r="O164" s="446">
        <f ca="1">IF(H164=0,0,IF(COUNTIF(Z$11:Z164,Z164)=1,1,0))</f>
        <v>0</v>
      </c>
      <c r="P164" s="448" t="str">
        <f t="shared" ca="1" si="312"/>
        <v>石川県</v>
      </c>
      <c r="Q164" s="89">
        <f t="shared" ca="1" si="313"/>
        <v>154</v>
      </c>
      <c r="R164" s="170" t="s">
        <v>459</v>
      </c>
      <c r="S164" s="357" t="str">
        <f t="shared" ca="1" si="314"/>
        <v/>
      </c>
      <c r="T164" s="357" t="str">
        <f t="shared" ca="1" si="315"/>
        <v/>
      </c>
      <c r="U164" s="58" t="str">
        <f t="shared" ca="1" si="316"/>
        <v/>
      </c>
      <c r="V164" s="58" t="str">
        <f t="shared" ca="1" si="317"/>
        <v/>
      </c>
      <c r="W164" s="920" t="str">
        <f t="shared" ca="1" si="318"/>
        <v/>
      </c>
      <c r="X164" s="369">
        <f ca="1">IFERROR(VLOOKUP(W164,'（様式１号）３整理番号表'!$B$4:$H$5,2,FALSE),0)</f>
        <v>0</v>
      </c>
      <c r="Y164" s="768" t="str" cm="1">
        <f t="array" aca="1" ref="Y164" ca="1">IF(AND(D164=0,F164=0),"",IF(COUNTIF(D$11:D164,D164)=1,1,IF(COUNTIFS(D$11:D164,D164,F$11:F164,F164)=1,INDEX((D$11:D164,F$11:F164,Y$11:Y164),MATCH(_xlfn.MAXIFS(F$11:F163,D$11:D163,D164),$F$11:F164,0),1,3)+1,INDEX((D$11:D164,F$11:F164,Y$11:Y164),MATCH(D164&amp;F164,D$11:D164&amp;F$11:F164,0),1,3))))</f>
        <v/>
      </c>
      <c r="Z164" s="40" t="str">
        <f t="shared" ca="1" si="319"/>
        <v/>
      </c>
      <c r="AA164" s="924" t="str">
        <f t="shared" ca="1" si="320"/>
        <v/>
      </c>
      <c r="AB164" s="93">
        <f ca="1">IFERROR(VLOOKUP(AA164,'（様式１号）３整理番号表'!$B$10:$H$16,2,FALSE),0)</f>
        <v>0</v>
      </c>
      <c r="AC164" s="924" t="str">
        <f t="shared" ca="1" si="321"/>
        <v/>
      </c>
      <c r="AD164" s="924" t="str">
        <f t="shared" ca="1" si="322"/>
        <v/>
      </c>
      <c r="AE164" s="93">
        <f ca="1">IFERROR(VLOOKUP(AD164,'（様式１号）３整理番号表'!$B$21:$H$22,2,FALSE),0)</f>
        <v>0</v>
      </c>
      <c r="AF164" s="924" t="str">
        <f t="shared" ca="1" si="323"/>
        <v/>
      </c>
      <c r="AG164" s="93">
        <f ca="1">IFERROR(VLOOKUP(AF164,'（様式１号）３整理番号表'!$B$26:$H$31,2,FALSE),0)</f>
        <v>0</v>
      </c>
      <c r="AH164" s="924" t="str">
        <f t="shared" ca="1" si="324"/>
        <v/>
      </c>
      <c r="AI164" s="93">
        <f ca="1">IFERROR(VLOOKUP(AH164,'（様式１号）３整理番号表'!$J$5:$N$59,2,FALSE),0)</f>
        <v>0</v>
      </c>
      <c r="AJ164" s="77" t="str">
        <f t="shared" ca="1" si="325"/>
        <v/>
      </c>
      <c r="AK164" s="93">
        <f ca="1">IFERROR(VLOOKUP(AJ164,'（様式１号）３整理番号表'!$P$5:$R$29,2,FALSE),0)</f>
        <v>0</v>
      </c>
      <c r="AL164" s="921" t="str">
        <f t="shared" ca="1" si="326"/>
        <v/>
      </c>
      <c r="AM164" s="921" t="str">
        <f t="shared" ca="1" si="327"/>
        <v/>
      </c>
      <c r="AN164" s="921"/>
      <c r="AO164" s="77" t="str">
        <f t="shared" ca="1" si="328"/>
        <v/>
      </c>
      <c r="AP164" s="93">
        <f ca="1">IFERROR(VLOOKUP(AO164,'（様式１号）３整理番号表'!$P$5:$R$29,2,FALSE),0)</f>
        <v>0</v>
      </c>
      <c r="AQ164" s="924" t="str">
        <f t="shared" ca="1" si="329"/>
        <v/>
      </c>
      <c r="AR164" s="93">
        <f t="shared" ca="1" si="330"/>
        <v>0</v>
      </c>
      <c r="AS164" s="924" t="str">
        <f t="shared" ca="1" si="331"/>
        <v/>
      </c>
      <c r="AT164" s="40" t="str">
        <f t="shared" ca="1" si="332"/>
        <v/>
      </c>
      <c r="AU164" s="93" t="str">
        <f t="shared" ca="1" si="333"/>
        <v/>
      </c>
      <c r="AV164" s="923" t="str">
        <f t="shared" ca="1" si="334"/>
        <v/>
      </c>
      <c r="AW164" s="926" t="str">
        <f t="shared" ca="1" si="335"/>
        <v/>
      </c>
      <c r="AX164" s="925" t="str">
        <f t="shared" ca="1" si="336"/>
        <v/>
      </c>
      <c r="AY164" s="925" t="str">
        <f t="shared" ca="1" si="336"/>
        <v/>
      </c>
      <c r="AZ164" s="925" t="str">
        <f t="shared" ca="1" si="336"/>
        <v/>
      </c>
      <c r="BA164" s="925" t="str">
        <f t="shared" ca="1" si="336"/>
        <v/>
      </c>
      <c r="BB164" s="925" t="str">
        <f t="shared" ca="1" si="337"/>
        <v/>
      </c>
      <c r="BC164" s="925" t="str">
        <f t="shared" ca="1" si="338"/>
        <v/>
      </c>
      <c r="BD164" s="925" t="str">
        <f t="shared" ca="1" si="338"/>
        <v/>
      </c>
      <c r="BE164" s="925" t="str">
        <f t="shared" ca="1" si="338"/>
        <v/>
      </c>
      <c r="BF164" s="77" t="str">
        <f t="shared" ca="1" si="339"/>
        <v/>
      </c>
      <c r="BG164" s="924" t="str">
        <f t="shared" ca="1" si="340"/>
        <v/>
      </c>
      <c r="BH164" s="94">
        <f ca="1">IF(BF164&lt;&gt;"",INDEX('（様式１号）３整理番号表'!$AB$7:$AQ$12,MATCH(BF164,'（様式１号）３整理番号表'!$AA$7:$AA$12,0),MATCH(BG164,'（様式１号）３整理番号表'!$AB$6:$AQ$6,0)),0)</f>
        <v>0</v>
      </c>
      <c r="BI164" s="921" t="str">
        <f t="shared" ca="1" si="341"/>
        <v/>
      </c>
      <c r="BJ164" s="922" t="str">
        <f t="shared" ca="1" si="342"/>
        <v/>
      </c>
      <c r="BK164" s="926" t="str">
        <f t="shared" ca="1" si="343"/>
        <v/>
      </c>
      <c r="BL164" s="922" t="str">
        <f t="shared" ca="1" si="344"/>
        <v/>
      </c>
      <c r="BM164" s="79" t="str">
        <f t="shared" ca="1" si="345"/>
        <v/>
      </c>
      <c r="BN164" s="82" t="str">
        <f t="shared" ca="1" si="346"/>
        <v/>
      </c>
      <c r="BO164" s="83" t="str">
        <f t="shared" ca="1" si="347"/>
        <v/>
      </c>
      <c r="BP164" s="84" t="str">
        <f t="shared" ca="1" si="348"/>
        <v/>
      </c>
      <c r="BQ164" s="82" t="str">
        <f t="shared" ca="1" si="349"/>
        <v/>
      </c>
      <c r="BR164" s="97" t="str">
        <f t="shared" ca="1" si="350"/>
        <v/>
      </c>
      <c r="BS164" s="95" t="str">
        <f t="shared" ca="1" si="351"/>
        <v/>
      </c>
      <c r="BT164" s="184" t="str">
        <f t="shared" ca="1" si="352"/>
        <v/>
      </c>
      <c r="BU164" s="611" t="str">
        <f t="shared" ca="1" si="353"/>
        <v/>
      </c>
      <c r="BV164" s="77" t="str">
        <f t="shared" ca="1" si="354"/>
        <v/>
      </c>
      <c r="BW164" s="85" t="str">
        <f t="shared" ca="1" si="355"/>
        <v/>
      </c>
      <c r="BX164" s="86" t="str">
        <f t="shared" ca="1" si="356"/>
        <v/>
      </c>
      <c r="BY164" s="231">
        <f ca="1">IF('ポイント要件確認等（個別表）'!AD164=1,ROUNDDOWN('ポイント要件確認等（個別表）'!AV164,-3),IF('ポイント要件確認等（個別表）'!AD164=2,ROUNDDOWN('ポイント要件確認等（個別表）'!BH164,-3),IF('ポイント要件確認等（個別表）'!AD164=3,ROUNDDOWN('ポイント要件確認等（個別表）'!BT164,-3),0)))</f>
        <v>0</v>
      </c>
      <c r="BZ164" s="86" t="str">
        <f t="shared" ca="1" si="357"/>
        <v/>
      </c>
      <c r="CA164" s="232" t="str">
        <f t="shared" ca="1" si="358"/>
        <v/>
      </c>
      <c r="CB164" s="232">
        <f t="shared" ca="1" si="359"/>
        <v>0</v>
      </c>
      <c r="CC164" s="86" t="str">
        <f t="shared" ca="1" si="360"/>
        <v/>
      </c>
      <c r="CD164" s="86" t="str">
        <f t="shared" ca="1" si="361"/>
        <v/>
      </c>
      <c r="CE164" s="609"/>
      <c r="CF164" s="86" t="str">
        <f t="shared" ca="1" si="362"/>
        <v/>
      </c>
      <c r="CG164" s="185" t="str">
        <f t="shared" ca="1" si="363"/>
        <v/>
      </c>
      <c r="CH164" s="246" t="str">
        <f t="shared" ca="1" si="364"/>
        <v>含税額</v>
      </c>
      <c r="CI164" s="247" t="str">
        <f t="shared" ca="1" si="365"/>
        <v/>
      </c>
      <c r="CJ164" s="87" t="str">
        <f ca="1">IFERROR(IF(INDIRECT("'("&amp;'２個別表'!EO164&amp;")'!AR"&amp;84+EP164)&lt;&gt;1,"",1),"")</f>
        <v/>
      </c>
      <c r="CK164" s="244" t="str">
        <f t="shared" ca="1" si="366"/>
        <v/>
      </c>
      <c r="CL164" s="235" t="str">
        <f t="shared" ca="1" si="367"/>
        <v/>
      </c>
      <c r="CM164" s="239" t="str">
        <f t="shared" ca="1" si="368"/>
        <v/>
      </c>
      <c r="CN164" s="77" t="str">
        <f t="shared" ca="1" si="369"/>
        <v/>
      </c>
      <c r="CO164" s="93" t="str">
        <f ca="1">IFERROR(VLOOKUP(CN164,'（様式１号）３整理番号表'!$T$5:$V$15,2,FALSE),"")</f>
        <v/>
      </c>
      <c r="CP164" s="924" t="str">
        <f t="shared" ca="1" si="370"/>
        <v/>
      </c>
      <c r="CQ164" s="93" t="str">
        <f ca="1">IFERROR(VLOOKUP(CP164,'（様式１号）３整理番号表'!$T$19:$V$24,2,FALSE),"")</f>
        <v/>
      </c>
      <c r="CR164" s="924" t="str">
        <f ca="1">IFERROR(IF(INDIRECT("'("&amp;'２個別表'!EO164&amp;")'!AV"&amp;84+EP164)&lt;&gt;1,"",1),"")</f>
        <v/>
      </c>
      <c r="CS164" s="232">
        <f t="shared" ca="1" si="371"/>
        <v>0</v>
      </c>
      <c r="CT164" s="248">
        <f t="shared" ca="1" si="372"/>
        <v>0</v>
      </c>
      <c r="CU164" s="376" t="str">
        <f ca="1">IF(ER164="補強",IF(COUNTIFS($Z$11:Z164,Z164,$W$11:W164,1)=1,"１①",""),IF(COUNTIFS($Z$11:Z164,Z164,$W$11:W164,2)=1,"２①",""))</f>
        <v/>
      </c>
      <c r="CV164" s="57" t="str">
        <f t="shared" ca="1" si="373"/>
        <v/>
      </c>
      <c r="CW164" s="927" t="str">
        <f t="shared" ca="1" si="374"/>
        <v/>
      </c>
      <c r="CX164" s="256" t="str">
        <f t="shared" ca="1" si="375"/>
        <v/>
      </c>
      <c r="CY164" s="256" t="str">
        <f t="shared" ca="1" si="376"/>
        <v/>
      </c>
      <c r="CZ164" s="256" t="str">
        <f t="shared" ca="1" si="377"/>
        <v/>
      </c>
      <c r="DA164" s="256" t="str">
        <f t="shared" ca="1" si="378"/>
        <v/>
      </c>
      <c r="DB164" s="316" t="str">
        <f ca="1">IFERROR(VLOOKUP($CU164,'（様式１号）３整理番号表'!$Z$19:$AB$32,3,FALSE),"")</f>
        <v/>
      </c>
      <c r="DC164" s="259" t="str">
        <f t="shared" ca="1" si="379"/>
        <v>-</v>
      </c>
      <c r="DD164" s="618" t="str">
        <f t="shared" ca="1" si="380"/>
        <v/>
      </c>
      <c r="DE164" s="321" t="str">
        <f ca="1">IF(AND(AO164=18,AS164=1),IF(COUNTIFS($Y$11:Y164,Y164,$AS$11:AS164,1)=1,"２②",""),IF($CU164="１①",INDEX(INDIRECT("'("&amp;$EO164&amp;")'!AR116:BB116"),1,MATCH(INDIRECT("'("&amp;$EO164&amp;")'!C118"),INDIRECT("'("&amp;$EO164&amp;")'!AR119:BB119"),0)),""))</f>
        <v/>
      </c>
      <c r="DF164" s="324" t="str">
        <f t="shared" ca="1" si="381"/>
        <v/>
      </c>
      <c r="DG164" s="313" t="str">
        <f t="shared" ca="1" si="382"/>
        <v/>
      </c>
      <c r="DH164" s="313" t="str">
        <f t="shared" ca="1" si="383"/>
        <v/>
      </c>
      <c r="DI164" s="313" t="str">
        <f t="shared" ca="1" si="384"/>
        <v/>
      </c>
      <c r="DJ164" s="313" t="str">
        <f t="shared" ca="1" si="385"/>
        <v/>
      </c>
      <c r="DK164" s="328" t="str">
        <f t="shared" ca="1" si="386"/>
        <v/>
      </c>
      <c r="DL164" s="334" t="str">
        <f t="shared" ca="1" si="387"/>
        <v/>
      </c>
      <c r="DM164" s="915" t="str">
        <f t="shared" ca="1" si="388"/>
        <v/>
      </c>
      <c r="DN164" s="15"/>
      <c r="DO164" s="324"/>
      <c r="DP164" s="16"/>
      <c r="DQ164" s="16"/>
      <c r="DR164" s="16"/>
      <c r="DS164" s="16"/>
      <c r="DT164" s="318" t="str">
        <f>IFERROR(VLOOKUP($DN164,'（様式１号）３整理番号表'!$Z$19:$AB$32,3,FALSE),"")</f>
        <v/>
      </c>
      <c r="DU164" s="259" t="str">
        <f t="shared" si="389"/>
        <v/>
      </c>
      <c r="DV164" s="14"/>
      <c r="DW164" s="17" t="str">
        <f t="shared" ca="1" si="390"/>
        <v/>
      </c>
      <c r="DX164" s="88" t="str">
        <f t="shared" ca="1" si="407"/>
        <v/>
      </c>
      <c r="DZ164" s="339">
        <f t="shared" ca="1" si="409"/>
        <v>0</v>
      </c>
      <c r="EA164" s="339">
        <f t="shared" ca="1" si="409"/>
        <v>0</v>
      </c>
      <c r="EB164" s="339">
        <f t="shared" ca="1" si="409"/>
        <v>0</v>
      </c>
      <c r="EC164" s="339">
        <f t="shared" ca="1" si="409"/>
        <v>0</v>
      </c>
      <c r="ED164" s="339">
        <f t="shared" ca="1" si="409"/>
        <v>0</v>
      </c>
      <c r="EE164" s="339">
        <f t="shared" ca="1" si="409"/>
        <v>0</v>
      </c>
      <c r="EF164" s="339">
        <f t="shared" ca="1" si="409"/>
        <v>0</v>
      </c>
      <c r="EG164" s="339">
        <f t="shared" ca="1" si="409"/>
        <v>0</v>
      </c>
      <c r="EH164" s="339">
        <f t="shared" ca="1" si="409"/>
        <v>0</v>
      </c>
      <c r="EI164" s="339">
        <f t="shared" ca="1" si="409"/>
        <v>0</v>
      </c>
      <c r="EJ164" s="339">
        <f t="shared" ca="1" si="409"/>
        <v>0</v>
      </c>
      <c r="EK164" s="339">
        <f t="shared" ca="1" si="409"/>
        <v>0</v>
      </c>
      <c r="EL164" s="339">
        <f t="shared" ca="1" si="409"/>
        <v>0</v>
      </c>
      <c r="EM164" s="339">
        <f t="shared" ca="1" si="409"/>
        <v>0</v>
      </c>
      <c r="EO164" s="919" t="str">
        <f t="shared" ca="1" si="309"/>
        <v/>
      </c>
      <c r="EP164" s="919" t="str">
        <f t="shared" ca="1" si="391"/>
        <v/>
      </c>
      <c r="EQ164" s="919" t="str">
        <f t="shared" ca="1" si="392"/>
        <v/>
      </c>
      <c r="ER164" s="919" t="str">
        <f t="shared" ca="1" si="393"/>
        <v/>
      </c>
      <c r="ES164" s="919" t="str">
        <f ca="1">IFERROR(INDEX('郵便番号（石川県）'!$A$3:$F$2574,MATCH(INDIRECT("'("&amp;EO164&amp;")'!E7"),'郵便番号（石川県）'!$A$3:$A$2574,0),6),"")</f>
        <v/>
      </c>
      <c r="ET164" s="919" t="str">
        <f ca="1">IFERROR(INDEX('郵便番号（石川県）'!$A$3:$F$2574,MATCH(INDIRECT("'("&amp;$EO164&amp;")'!E7"),'郵便番号（石川県）'!$A$3:$A$2574,0),5),"")</f>
        <v/>
      </c>
      <c r="EU164" s="919" t="str">
        <f t="shared" ca="1" si="394"/>
        <v/>
      </c>
      <c r="EV164" s="919" t="str">
        <f t="shared" ca="1" si="395"/>
        <v/>
      </c>
      <c r="EW164" s="919" t="str">
        <f t="shared" ca="1" si="396"/>
        <v/>
      </c>
      <c r="EX164" s="919" t="str">
        <f t="shared" ca="1" si="397"/>
        <v/>
      </c>
      <c r="EY164" s="919" t="str">
        <f t="shared" ca="1" si="398"/>
        <v/>
      </c>
      <c r="EZ164" s="919" t="str">
        <f t="shared" ca="1" si="399"/>
        <v/>
      </c>
      <c r="FA164" s="919" t="str">
        <f t="shared" ca="1" si="400"/>
        <v/>
      </c>
      <c r="FB164" s="919" t="str">
        <f t="shared" ca="1" si="401"/>
        <v/>
      </c>
      <c r="FC164" s="919" t="str">
        <f t="shared" ca="1" si="402"/>
        <v/>
      </c>
      <c r="FD164" s="627" t="str">
        <f t="shared" ca="1" si="403"/>
        <v/>
      </c>
      <c r="FE164" s="630">
        <v>154</v>
      </c>
      <c r="FF164" s="299" t="str">
        <f t="shared" ca="1" si="404"/>
        <v/>
      </c>
      <c r="FG164" s="993" t="str">
        <f t="shared" ca="1" si="405"/>
        <v/>
      </c>
      <c r="FH164" s="919" t="str">
        <f t="shared" ca="1" si="406"/>
        <v/>
      </c>
      <c r="FI164" s="299">
        <f ca="1">COUNTIF($FH$11:FH164,"■")</f>
        <v>0</v>
      </c>
    </row>
    <row r="165" spans="1:165" ht="34.5" customHeight="1">
      <c r="A165" s="445">
        <f t="shared" ca="1" si="310"/>
        <v>0</v>
      </c>
      <c r="B165" s="446">
        <f>IF(R165&lt;&gt;"",IF(COUNTIF(R$11:R165,R165)=1,MAX(B$11:B164)+1,INDEX(B$11:B164,MATCH(R165,R$11:R164,0),1)),0)</f>
        <v>1</v>
      </c>
      <c r="C165" s="446">
        <f ca="1">IF(T165&lt;&gt;"",IF(COUNTIF(T$11:T165,T165)=1,MAX(C$11:C164)+1,INDEX(C$11:C164,MATCH(T165,T$11:T164,0),1)),0)</f>
        <v>0</v>
      </c>
      <c r="D165" s="446">
        <f ca="1">IF(U165&lt;&gt;"",IF(COUNTIF(U$11:U165,U165)=1,MAX(D$11:D164)+1,INDEX(D$11:D164,MATCH(U165,U$11:U164,0),1)),0)</f>
        <v>0</v>
      </c>
      <c r="E165" s="446">
        <f ca="1">IF(S165&lt;&gt;"",IF(COUNTIF(S$11:S165,S165)=1,MAX(E$11:E164)+1,INDEX(E$11:E164,MATCH(S165,S$11:S164,0),1)),0)</f>
        <v>0</v>
      </c>
      <c r="F165" s="446">
        <f ca="1">IF(Z165&lt;&gt;"",IF(COUNTIF(Z$11:Z165,Z165)=1,MAX(F$11:F164)+1,INDEX(F$11:F164,MATCH(Z165,Z$11:Z164,0),1)),0)</f>
        <v>0</v>
      </c>
      <c r="G165" s="447" cm="1">
        <f t="array" aca="1" ref="G165" ca="1">IF(Z165&lt;&gt;"",IF(COUNTIFS(Z$11:Z165,Z165,W$11:W165,W165)=1,MAX(G$11:G164)+1,INDEX(G$11:G164,MATCH(Z165&amp;W165,Z$11:Z164&amp;W$11:W165,0),1)),0)</f>
        <v>0</v>
      </c>
      <c r="H165" s="447">
        <f t="shared" ca="1" si="311"/>
        <v>0</v>
      </c>
      <c r="I165" s="447">
        <f ca="1">IF(T165="",0,IF(COUNTIF(T$11:T165,T165)=1,1,0))</f>
        <v>0</v>
      </c>
      <c r="J165" s="447">
        <f ca="1">IF(U165="",0,IF(COUNTIF(U$11:U165,U165)=1,1,0))</f>
        <v>0</v>
      </c>
      <c r="K165" s="447">
        <f ca="1">IF(S165="",0,IF(COUNTIF(S$11:S165,S165)=1,1,0))</f>
        <v>0</v>
      </c>
      <c r="L165" s="446">
        <f ca="1">IF(Z165="",0,IF(COUNTIF(Z$11:Z165,Z165)=1,1,0))</f>
        <v>0</v>
      </c>
      <c r="M165" s="767">
        <f ca="1">IF($W165=2,IF(COUNTIFS($W$11:$W165,2,$Z$11:$Z165,$Z165)=1,1,0),0)</f>
        <v>0</v>
      </c>
      <c r="N165" s="767">
        <f ca="1">IF($W165=1,IF(COUNTIFS($W$11:$W165,2,$Z$11:$Z165,$Z165)=1,1,0),0)</f>
        <v>0</v>
      </c>
      <c r="O165" s="446">
        <f ca="1">IF(H165=0,0,IF(COUNTIF(Z$11:Z165,Z165)=1,1,0))</f>
        <v>0</v>
      </c>
      <c r="P165" s="448" t="str">
        <f t="shared" ca="1" si="312"/>
        <v>石川県</v>
      </c>
      <c r="Q165" s="89">
        <f t="shared" ca="1" si="313"/>
        <v>155</v>
      </c>
      <c r="R165" s="170" t="s">
        <v>459</v>
      </c>
      <c r="S165" s="357" t="str">
        <f t="shared" ca="1" si="314"/>
        <v/>
      </c>
      <c r="T165" s="357" t="str">
        <f t="shared" ca="1" si="315"/>
        <v/>
      </c>
      <c r="U165" s="58" t="str">
        <f t="shared" ca="1" si="316"/>
        <v/>
      </c>
      <c r="V165" s="58" t="str">
        <f t="shared" ca="1" si="317"/>
        <v/>
      </c>
      <c r="W165" s="920" t="str">
        <f t="shared" ca="1" si="318"/>
        <v/>
      </c>
      <c r="X165" s="369">
        <f ca="1">IFERROR(VLOOKUP(W165,'（様式１号）３整理番号表'!$B$4:$H$5,2,FALSE),0)</f>
        <v>0</v>
      </c>
      <c r="Y165" s="768" t="str" cm="1">
        <f t="array" aca="1" ref="Y165" ca="1">IF(AND(D165=0,F165=0),"",IF(COUNTIF(D$11:D165,D165)=1,1,IF(COUNTIFS(D$11:D165,D165,F$11:F165,F165)=1,INDEX((D$11:D165,F$11:F165,Y$11:Y165),MATCH(_xlfn.MAXIFS(F$11:F164,D$11:D164,D165),$F$11:F165,0),1,3)+1,INDEX((D$11:D165,F$11:F165,Y$11:Y165),MATCH(D165&amp;F165,D$11:D165&amp;F$11:F165,0),1,3))))</f>
        <v/>
      </c>
      <c r="Z165" s="40" t="str">
        <f t="shared" ca="1" si="319"/>
        <v/>
      </c>
      <c r="AA165" s="924" t="str">
        <f t="shared" ca="1" si="320"/>
        <v/>
      </c>
      <c r="AB165" s="93">
        <f ca="1">IFERROR(VLOOKUP(AA165,'（様式１号）３整理番号表'!$B$10:$H$16,2,FALSE),0)</f>
        <v>0</v>
      </c>
      <c r="AC165" s="924" t="str">
        <f t="shared" ca="1" si="321"/>
        <v/>
      </c>
      <c r="AD165" s="924" t="str">
        <f t="shared" ca="1" si="322"/>
        <v/>
      </c>
      <c r="AE165" s="93">
        <f ca="1">IFERROR(VLOOKUP(AD165,'（様式１号）３整理番号表'!$B$21:$H$22,2,FALSE),0)</f>
        <v>0</v>
      </c>
      <c r="AF165" s="924" t="str">
        <f t="shared" ca="1" si="323"/>
        <v/>
      </c>
      <c r="AG165" s="93">
        <f ca="1">IFERROR(VLOOKUP(AF165,'（様式１号）３整理番号表'!$B$26:$H$31,2,FALSE),0)</f>
        <v>0</v>
      </c>
      <c r="AH165" s="924" t="str">
        <f t="shared" ca="1" si="324"/>
        <v/>
      </c>
      <c r="AI165" s="93">
        <f ca="1">IFERROR(VLOOKUP(AH165,'（様式１号）３整理番号表'!$J$5:$N$59,2,FALSE),0)</f>
        <v>0</v>
      </c>
      <c r="AJ165" s="77" t="str">
        <f t="shared" ca="1" si="325"/>
        <v/>
      </c>
      <c r="AK165" s="93">
        <f ca="1">IFERROR(VLOOKUP(AJ165,'（様式１号）３整理番号表'!$P$5:$R$29,2,FALSE),0)</f>
        <v>0</v>
      </c>
      <c r="AL165" s="921" t="str">
        <f t="shared" ca="1" si="326"/>
        <v/>
      </c>
      <c r="AM165" s="921" t="str">
        <f t="shared" ca="1" si="327"/>
        <v/>
      </c>
      <c r="AN165" s="921"/>
      <c r="AO165" s="77" t="str">
        <f t="shared" ca="1" si="328"/>
        <v/>
      </c>
      <c r="AP165" s="93">
        <f ca="1">IFERROR(VLOOKUP(AO165,'（様式１号）３整理番号表'!$P$5:$R$29,2,FALSE),0)</f>
        <v>0</v>
      </c>
      <c r="AQ165" s="924" t="str">
        <f t="shared" ca="1" si="329"/>
        <v/>
      </c>
      <c r="AR165" s="93">
        <f t="shared" ca="1" si="330"/>
        <v>0</v>
      </c>
      <c r="AS165" s="924" t="str">
        <f t="shared" ca="1" si="331"/>
        <v/>
      </c>
      <c r="AT165" s="40" t="str">
        <f t="shared" ca="1" si="332"/>
        <v/>
      </c>
      <c r="AU165" s="93" t="str">
        <f t="shared" ca="1" si="333"/>
        <v/>
      </c>
      <c r="AV165" s="923" t="str">
        <f t="shared" ca="1" si="334"/>
        <v/>
      </c>
      <c r="AW165" s="926" t="str">
        <f t="shared" ca="1" si="335"/>
        <v/>
      </c>
      <c r="AX165" s="925" t="str">
        <f t="shared" ca="1" si="336"/>
        <v/>
      </c>
      <c r="AY165" s="925" t="str">
        <f t="shared" ca="1" si="336"/>
        <v/>
      </c>
      <c r="AZ165" s="925" t="str">
        <f t="shared" ca="1" si="336"/>
        <v/>
      </c>
      <c r="BA165" s="925" t="str">
        <f t="shared" ca="1" si="336"/>
        <v/>
      </c>
      <c r="BB165" s="925" t="str">
        <f t="shared" ca="1" si="337"/>
        <v/>
      </c>
      <c r="BC165" s="925" t="str">
        <f t="shared" ca="1" si="338"/>
        <v/>
      </c>
      <c r="BD165" s="925" t="str">
        <f t="shared" ca="1" si="338"/>
        <v/>
      </c>
      <c r="BE165" s="925" t="str">
        <f t="shared" ca="1" si="338"/>
        <v/>
      </c>
      <c r="BF165" s="77" t="str">
        <f t="shared" ca="1" si="339"/>
        <v/>
      </c>
      <c r="BG165" s="924" t="str">
        <f t="shared" ca="1" si="340"/>
        <v/>
      </c>
      <c r="BH165" s="94">
        <f ca="1">IF(BF165&lt;&gt;"",INDEX('（様式１号）３整理番号表'!$AB$7:$AQ$12,MATCH(BF165,'（様式１号）３整理番号表'!$AA$7:$AA$12,0),MATCH(BG165,'（様式１号）３整理番号表'!$AB$6:$AQ$6,0)),0)</f>
        <v>0</v>
      </c>
      <c r="BI165" s="921" t="str">
        <f t="shared" ca="1" si="341"/>
        <v/>
      </c>
      <c r="BJ165" s="922" t="str">
        <f t="shared" ca="1" si="342"/>
        <v/>
      </c>
      <c r="BK165" s="926" t="str">
        <f t="shared" ca="1" si="343"/>
        <v/>
      </c>
      <c r="BL165" s="922" t="str">
        <f t="shared" ca="1" si="344"/>
        <v/>
      </c>
      <c r="BM165" s="79" t="str">
        <f t="shared" ca="1" si="345"/>
        <v/>
      </c>
      <c r="BN165" s="82" t="str">
        <f t="shared" ca="1" si="346"/>
        <v/>
      </c>
      <c r="BO165" s="83" t="str">
        <f t="shared" ca="1" si="347"/>
        <v/>
      </c>
      <c r="BP165" s="84" t="str">
        <f t="shared" ca="1" si="348"/>
        <v/>
      </c>
      <c r="BQ165" s="82" t="str">
        <f t="shared" ca="1" si="349"/>
        <v/>
      </c>
      <c r="BR165" s="97" t="str">
        <f t="shared" ca="1" si="350"/>
        <v/>
      </c>
      <c r="BS165" s="95" t="str">
        <f t="shared" ca="1" si="351"/>
        <v/>
      </c>
      <c r="BT165" s="184" t="str">
        <f t="shared" ca="1" si="352"/>
        <v/>
      </c>
      <c r="BU165" s="611" t="str">
        <f t="shared" ca="1" si="353"/>
        <v/>
      </c>
      <c r="BV165" s="77" t="str">
        <f t="shared" ca="1" si="354"/>
        <v/>
      </c>
      <c r="BW165" s="85" t="str">
        <f t="shared" ca="1" si="355"/>
        <v/>
      </c>
      <c r="BX165" s="86" t="str">
        <f t="shared" ca="1" si="356"/>
        <v/>
      </c>
      <c r="BY165" s="231">
        <f ca="1">IF('ポイント要件確認等（個別表）'!AD165=1,ROUNDDOWN('ポイント要件確認等（個別表）'!AV165,-3),IF('ポイント要件確認等（個別表）'!AD165=2,ROUNDDOWN('ポイント要件確認等（個別表）'!BH165,-3),IF('ポイント要件確認等（個別表）'!AD165=3,ROUNDDOWN('ポイント要件確認等（個別表）'!BT165,-3),0)))</f>
        <v>0</v>
      </c>
      <c r="BZ165" s="86" t="str">
        <f t="shared" ca="1" si="357"/>
        <v/>
      </c>
      <c r="CA165" s="232" t="str">
        <f t="shared" ca="1" si="358"/>
        <v/>
      </c>
      <c r="CB165" s="232">
        <f t="shared" ca="1" si="359"/>
        <v>0</v>
      </c>
      <c r="CC165" s="86" t="str">
        <f t="shared" ca="1" si="360"/>
        <v/>
      </c>
      <c r="CD165" s="86" t="str">
        <f t="shared" ca="1" si="361"/>
        <v/>
      </c>
      <c r="CE165" s="609"/>
      <c r="CF165" s="86" t="str">
        <f t="shared" ca="1" si="362"/>
        <v/>
      </c>
      <c r="CG165" s="185" t="str">
        <f t="shared" ca="1" si="363"/>
        <v/>
      </c>
      <c r="CH165" s="246" t="str">
        <f t="shared" ca="1" si="364"/>
        <v>含税額</v>
      </c>
      <c r="CI165" s="247" t="str">
        <f t="shared" ca="1" si="365"/>
        <v/>
      </c>
      <c r="CJ165" s="87" t="str">
        <f ca="1">IFERROR(IF(INDIRECT("'("&amp;'２個別表'!EO165&amp;")'!AR"&amp;84+EP165)&lt;&gt;1,"",1),"")</f>
        <v/>
      </c>
      <c r="CK165" s="244" t="str">
        <f t="shared" ca="1" si="366"/>
        <v/>
      </c>
      <c r="CL165" s="235" t="str">
        <f t="shared" ca="1" si="367"/>
        <v/>
      </c>
      <c r="CM165" s="239" t="str">
        <f t="shared" ca="1" si="368"/>
        <v/>
      </c>
      <c r="CN165" s="77" t="str">
        <f t="shared" ca="1" si="369"/>
        <v/>
      </c>
      <c r="CO165" s="93" t="str">
        <f ca="1">IFERROR(VLOOKUP(CN165,'（様式１号）３整理番号表'!$T$5:$V$15,2,FALSE),"")</f>
        <v/>
      </c>
      <c r="CP165" s="924" t="str">
        <f t="shared" ca="1" si="370"/>
        <v/>
      </c>
      <c r="CQ165" s="93" t="str">
        <f ca="1">IFERROR(VLOOKUP(CP165,'（様式１号）３整理番号表'!$T$19:$V$24,2,FALSE),"")</f>
        <v/>
      </c>
      <c r="CR165" s="924" t="str">
        <f ca="1">IFERROR(IF(INDIRECT("'("&amp;'２個別表'!EO165&amp;")'!AV"&amp;84+EP165)&lt;&gt;1,"",1),"")</f>
        <v/>
      </c>
      <c r="CS165" s="232">
        <f t="shared" ca="1" si="371"/>
        <v>0</v>
      </c>
      <c r="CT165" s="248">
        <f t="shared" ca="1" si="372"/>
        <v>0</v>
      </c>
      <c r="CU165" s="376" t="str">
        <f ca="1">IF(ER165="補強",IF(COUNTIFS($Z$11:Z165,Z165,$W$11:W165,1)=1,"１①",""),IF(COUNTIFS($Z$11:Z165,Z165,$W$11:W165,2)=1,"２①",""))</f>
        <v/>
      </c>
      <c r="CV165" s="57" t="str">
        <f t="shared" ca="1" si="373"/>
        <v/>
      </c>
      <c r="CW165" s="927" t="str">
        <f t="shared" ca="1" si="374"/>
        <v/>
      </c>
      <c r="CX165" s="256" t="str">
        <f t="shared" ca="1" si="375"/>
        <v/>
      </c>
      <c r="CY165" s="256" t="str">
        <f t="shared" ca="1" si="376"/>
        <v/>
      </c>
      <c r="CZ165" s="256" t="str">
        <f t="shared" ca="1" si="377"/>
        <v/>
      </c>
      <c r="DA165" s="256" t="str">
        <f t="shared" ca="1" si="378"/>
        <v/>
      </c>
      <c r="DB165" s="316" t="str">
        <f ca="1">IFERROR(VLOOKUP($CU165,'（様式１号）３整理番号表'!$Z$19:$AB$32,3,FALSE),"")</f>
        <v/>
      </c>
      <c r="DC165" s="259" t="str">
        <f t="shared" ca="1" si="379"/>
        <v>-</v>
      </c>
      <c r="DD165" s="618" t="str">
        <f t="shared" ca="1" si="380"/>
        <v/>
      </c>
      <c r="DE165" s="321" t="str">
        <f ca="1">IF(AND(AO165=18,AS165=1),IF(COUNTIFS($Y$11:Y165,Y165,$AS$11:AS165,1)=1,"２②",""),IF($CU165="１①",INDEX(INDIRECT("'("&amp;$EO165&amp;")'!AR116:BB116"),1,MATCH(INDIRECT("'("&amp;$EO165&amp;")'!C118"),INDIRECT("'("&amp;$EO165&amp;")'!AR119:BB119"),0)),""))</f>
        <v/>
      </c>
      <c r="DF165" s="324" t="str">
        <f t="shared" ca="1" si="381"/>
        <v/>
      </c>
      <c r="DG165" s="313" t="str">
        <f t="shared" ca="1" si="382"/>
        <v/>
      </c>
      <c r="DH165" s="313" t="str">
        <f t="shared" ca="1" si="383"/>
        <v/>
      </c>
      <c r="DI165" s="313" t="str">
        <f t="shared" ca="1" si="384"/>
        <v/>
      </c>
      <c r="DJ165" s="313" t="str">
        <f t="shared" ca="1" si="385"/>
        <v/>
      </c>
      <c r="DK165" s="328" t="str">
        <f t="shared" ca="1" si="386"/>
        <v/>
      </c>
      <c r="DL165" s="334" t="str">
        <f t="shared" ca="1" si="387"/>
        <v/>
      </c>
      <c r="DM165" s="915" t="str">
        <f t="shared" ca="1" si="388"/>
        <v/>
      </c>
      <c r="DN165" s="15"/>
      <c r="DO165" s="324"/>
      <c r="DP165" s="16"/>
      <c r="DQ165" s="16"/>
      <c r="DR165" s="16"/>
      <c r="DS165" s="16"/>
      <c r="DT165" s="318" t="str">
        <f>IFERROR(VLOOKUP($DN165,'（様式１号）３整理番号表'!$Z$19:$AB$32,3,FALSE),"")</f>
        <v/>
      </c>
      <c r="DU165" s="259" t="str">
        <f t="shared" si="389"/>
        <v/>
      </c>
      <c r="DV165" s="14"/>
      <c r="DW165" s="17" t="str">
        <f t="shared" ca="1" si="390"/>
        <v/>
      </c>
      <c r="DX165" s="88" t="str">
        <f t="shared" ca="1" si="407"/>
        <v/>
      </c>
      <c r="DZ165" s="339">
        <f t="shared" ca="1" si="409"/>
        <v>0</v>
      </c>
      <c r="EA165" s="339">
        <f t="shared" ca="1" si="409"/>
        <v>0</v>
      </c>
      <c r="EB165" s="339">
        <f t="shared" ca="1" si="409"/>
        <v>0</v>
      </c>
      <c r="EC165" s="339">
        <f t="shared" ca="1" si="409"/>
        <v>0</v>
      </c>
      <c r="ED165" s="339">
        <f t="shared" ca="1" si="409"/>
        <v>0</v>
      </c>
      <c r="EE165" s="339">
        <f t="shared" ca="1" si="409"/>
        <v>0</v>
      </c>
      <c r="EF165" s="339">
        <f t="shared" ca="1" si="409"/>
        <v>0</v>
      </c>
      <c r="EG165" s="339">
        <f t="shared" ca="1" si="409"/>
        <v>0</v>
      </c>
      <c r="EH165" s="339">
        <f t="shared" ca="1" si="409"/>
        <v>0</v>
      </c>
      <c r="EI165" s="339">
        <f t="shared" ca="1" si="409"/>
        <v>0</v>
      </c>
      <c r="EJ165" s="339">
        <f t="shared" ca="1" si="409"/>
        <v>0</v>
      </c>
      <c r="EK165" s="339">
        <f t="shared" ca="1" si="409"/>
        <v>0</v>
      </c>
      <c r="EL165" s="339">
        <f t="shared" ca="1" si="409"/>
        <v>0</v>
      </c>
      <c r="EM165" s="339">
        <f t="shared" ca="1" si="409"/>
        <v>0</v>
      </c>
      <c r="EO165" s="919" t="str">
        <f t="shared" ca="1" si="309"/>
        <v/>
      </c>
      <c r="EP165" s="919" t="str">
        <f t="shared" ca="1" si="391"/>
        <v/>
      </c>
      <c r="EQ165" s="919" t="str">
        <f t="shared" ca="1" si="392"/>
        <v/>
      </c>
      <c r="ER165" s="919" t="str">
        <f t="shared" ca="1" si="393"/>
        <v/>
      </c>
      <c r="ES165" s="919" t="str">
        <f ca="1">IFERROR(INDEX('郵便番号（石川県）'!$A$3:$F$2574,MATCH(INDIRECT("'("&amp;EO165&amp;")'!E7"),'郵便番号（石川県）'!$A$3:$A$2574,0),6),"")</f>
        <v/>
      </c>
      <c r="ET165" s="919" t="str">
        <f ca="1">IFERROR(INDEX('郵便番号（石川県）'!$A$3:$F$2574,MATCH(INDIRECT("'("&amp;$EO165&amp;")'!E7"),'郵便番号（石川県）'!$A$3:$A$2574,0),5),"")</f>
        <v/>
      </c>
      <c r="EU165" s="919" t="str">
        <f t="shared" ca="1" si="394"/>
        <v/>
      </c>
      <c r="EV165" s="919" t="str">
        <f t="shared" ca="1" si="395"/>
        <v/>
      </c>
      <c r="EW165" s="919" t="str">
        <f t="shared" ca="1" si="396"/>
        <v/>
      </c>
      <c r="EX165" s="919" t="str">
        <f t="shared" ca="1" si="397"/>
        <v/>
      </c>
      <c r="EY165" s="919" t="str">
        <f t="shared" ca="1" si="398"/>
        <v/>
      </c>
      <c r="EZ165" s="919" t="str">
        <f t="shared" ca="1" si="399"/>
        <v/>
      </c>
      <c r="FA165" s="919" t="str">
        <f t="shared" ca="1" si="400"/>
        <v/>
      </c>
      <c r="FB165" s="919" t="str">
        <f t="shared" ca="1" si="401"/>
        <v/>
      </c>
      <c r="FC165" s="919" t="str">
        <f t="shared" ca="1" si="402"/>
        <v/>
      </c>
      <c r="FD165" s="627" t="str">
        <f t="shared" ca="1" si="403"/>
        <v/>
      </c>
      <c r="FE165" s="630">
        <v>155</v>
      </c>
      <c r="FF165" s="299" t="str">
        <f t="shared" ca="1" si="404"/>
        <v/>
      </c>
      <c r="FG165" s="993" t="str">
        <f t="shared" ca="1" si="405"/>
        <v/>
      </c>
      <c r="FH165" s="919" t="str">
        <f t="shared" ca="1" si="406"/>
        <v/>
      </c>
      <c r="FI165" s="299">
        <f ca="1">COUNTIF($FH$11:FH165,"■")</f>
        <v>0</v>
      </c>
    </row>
    <row r="166" spans="1:165" ht="34.5" customHeight="1">
      <c r="A166" s="445">
        <f t="shared" ca="1" si="310"/>
        <v>0</v>
      </c>
      <c r="B166" s="446">
        <f>IF(R166&lt;&gt;"",IF(COUNTIF(R$11:R166,R166)=1,MAX(B$11:B165)+1,INDEX(B$11:B165,MATCH(R166,R$11:R165,0),1)),0)</f>
        <v>1</v>
      </c>
      <c r="C166" s="446">
        <f ca="1">IF(T166&lt;&gt;"",IF(COUNTIF(T$11:T166,T166)=1,MAX(C$11:C165)+1,INDEX(C$11:C165,MATCH(T166,T$11:T165,0),1)),0)</f>
        <v>0</v>
      </c>
      <c r="D166" s="446">
        <f ca="1">IF(U166&lt;&gt;"",IF(COUNTIF(U$11:U166,U166)=1,MAX(D$11:D165)+1,INDEX(D$11:D165,MATCH(U166,U$11:U165,0),1)),0)</f>
        <v>0</v>
      </c>
      <c r="E166" s="446">
        <f ca="1">IF(S166&lt;&gt;"",IF(COUNTIF(S$11:S166,S166)=1,MAX(E$11:E165)+1,INDEX(E$11:E165,MATCH(S166,S$11:S165,0),1)),0)</f>
        <v>0</v>
      </c>
      <c r="F166" s="446">
        <f ca="1">IF(Z166&lt;&gt;"",IF(COUNTIF(Z$11:Z166,Z166)=1,MAX(F$11:F165)+1,INDEX(F$11:F165,MATCH(Z166,Z$11:Z165,0),1)),0)</f>
        <v>0</v>
      </c>
      <c r="G166" s="447" cm="1">
        <f t="array" aca="1" ref="G166" ca="1">IF(Z166&lt;&gt;"",IF(COUNTIFS(Z$11:Z166,Z166,W$11:W166,W166)=1,MAX(G$11:G165)+1,INDEX(G$11:G165,MATCH(Z166&amp;W166,Z$11:Z165&amp;W$11:W166,0),1)),0)</f>
        <v>0</v>
      </c>
      <c r="H166" s="447">
        <f t="shared" ca="1" si="311"/>
        <v>0</v>
      </c>
      <c r="I166" s="447">
        <f ca="1">IF(T166="",0,IF(COUNTIF(T$11:T166,T166)=1,1,0))</f>
        <v>0</v>
      </c>
      <c r="J166" s="447">
        <f ca="1">IF(U166="",0,IF(COUNTIF(U$11:U166,U166)=1,1,0))</f>
        <v>0</v>
      </c>
      <c r="K166" s="447">
        <f ca="1">IF(S166="",0,IF(COUNTIF(S$11:S166,S166)=1,1,0))</f>
        <v>0</v>
      </c>
      <c r="L166" s="446">
        <f ca="1">IF(Z166="",0,IF(COUNTIF(Z$11:Z166,Z166)=1,1,0))</f>
        <v>0</v>
      </c>
      <c r="M166" s="767">
        <f ca="1">IF($W166=2,IF(COUNTIFS($W$11:$W166,2,$Z$11:$Z166,$Z166)=1,1,0),0)</f>
        <v>0</v>
      </c>
      <c r="N166" s="767">
        <f ca="1">IF($W166=1,IF(COUNTIFS($W$11:$W166,2,$Z$11:$Z166,$Z166)=1,1,0),0)</f>
        <v>0</v>
      </c>
      <c r="O166" s="446">
        <f ca="1">IF(H166=0,0,IF(COUNTIF(Z$11:Z166,Z166)=1,1,0))</f>
        <v>0</v>
      </c>
      <c r="P166" s="448" t="str">
        <f t="shared" ca="1" si="312"/>
        <v>石川県</v>
      </c>
      <c r="Q166" s="89">
        <f t="shared" ca="1" si="313"/>
        <v>156</v>
      </c>
      <c r="R166" s="170" t="s">
        <v>459</v>
      </c>
      <c r="S166" s="357" t="str">
        <f t="shared" ca="1" si="314"/>
        <v/>
      </c>
      <c r="T166" s="357" t="str">
        <f t="shared" ca="1" si="315"/>
        <v/>
      </c>
      <c r="U166" s="58" t="str">
        <f t="shared" ca="1" si="316"/>
        <v/>
      </c>
      <c r="V166" s="58" t="str">
        <f t="shared" ca="1" si="317"/>
        <v/>
      </c>
      <c r="W166" s="920" t="str">
        <f t="shared" ca="1" si="318"/>
        <v/>
      </c>
      <c r="X166" s="369">
        <f ca="1">IFERROR(VLOOKUP(W166,'（様式１号）３整理番号表'!$B$4:$H$5,2,FALSE),0)</f>
        <v>0</v>
      </c>
      <c r="Y166" s="768" t="str" cm="1">
        <f t="array" aca="1" ref="Y166" ca="1">IF(AND(D166=0,F166=0),"",IF(COUNTIF(D$11:D166,D166)=1,1,IF(COUNTIFS(D$11:D166,D166,F$11:F166,F166)=1,INDEX((D$11:D166,F$11:F166,Y$11:Y166),MATCH(_xlfn.MAXIFS(F$11:F165,D$11:D165,D166),$F$11:F166,0),1,3)+1,INDEX((D$11:D166,F$11:F166,Y$11:Y166),MATCH(D166&amp;F166,D$11:D166&amp;F$11:F166,0),1,3))))</f>
        <v/>
      </c>
      <c r="Z166" s="40" t="str">
        <f t="shared" ca="1" si="319"/>
        <v/>
      </c>
      <c r="AA166" s="924" t="str">
        <f t="shared" ca="1" si="320"/>
        <v/>
      </c>
      <c r="AB166" s="93">
        <f ca="1">IFERROR(VLOOKUP(AA166,'（様式１号）３整理番号表'!$B$10:$H$16,2,FALSE),0)</f>
        <v>0</v>
      </c>
      <c r="AC166" s="924" t="str">
        <f t="shared" ca="1" si="321"/>
        <v/>
      </c>
      <c r="AD166" s="924" t="str">
        <f t="shared" ca="1" si="322"/>
        <v/>
      </c>
      <c r="AE166" s="93">
        <f ca="1">IFERROR(VLOOKUP(AD166,'（様式１号）３整理番号表'!$B$21:$H$22,2,FALSE),0)</f>
        <v>0</v>
      </c>
      <c r="AF166" s="924" t="str">
        <f t="shared" ca="1" si="323"/>
        <v/>
      </c>
      <c r="AG166" s="93">
        <f ca="1">IFERROR(VLOOKUP(AF166,'（様式１号）３整理番号表'!$B$26:$H$31,2,FALSE),0)</f>
        <v>0</v>
      </c>
      <c r="AH166" s="924" t="str">
        <f t="shared" ca="1" si="324"/>
        <v/>
      </c>
      <c r="AI166" s="93">
        <f ca="1">IFERROR(VLOOKUP(AH166,'（様式１号）３整理番号表'!$J$5:$N$59,2,FALSE),0)</f>
        <v>0</v>
      </c>
      <c r="AJ166" s="77" t="str">
        <f t="shared" ca="1" si="325"/>
        <v/>
      </c>
      <c r="AK166" s="93">
        <f ca="1">IFERROR(VLOOKUP(AJ166,'（様式１号）３整理番号表'!$P$5:$R$29,2,FALSE),0)</f>
        <v>0</v>
      </c>
      <c r="AL166" s="921" t="str">
        <f t="shared" ca="1" si="326"/>
        <v/>
      </c>
      <c r="AM166" s="921" t="str">
        <f t="shared" ca="1" si="327"/>
        <v/>
      </c>
      <c r="AN166" s="921"/>
      <c r="AO166" s="77" t="str">
        <f t="shared" ca="1" si="328"/>
        <v/>
      </c>
      <c r="AP166" s="93">
        <f ca="1">IFERROR(VLOOKUP(AO166,'（様式１号）３整理番号表'!$P$5:$R$29,2,FALSE),0)</f>
        <v>0</v>
      </c>
      <c r="AQ166" s="924" t="str">
        <f t="shared" ca="1" si="329"/>
        <v/>
      </c>
      <c r="AR166" s="93">
        <f t="shared" ca="1" si="330"/>
        <v>0</v>
      </c>
      <c r="AS166" s="924" t="str">
        <f t="shared" ca="1" si="331"/>
        <v/>
      </c>
      <c r="AT166" s="40" t="str">
        <f t="shared" ca="1" si="332"/>
        <v/>
      </c>
      <c r="AU166" s="93" t="str">
        <f t="shared" ca="1" si="333"/>
        <v/>
      </c>
      <c r="AV166" s="923" t="str">
        <f t="shared" ca="1" si="334"/>
        <v/>
      </c>
      <c r="AW166" s="926" t="str">
        <f t="shared" ca="1" si="335"/>
        <v/>
      </c>
      <c r="AX166" s="925" t="str">
        <f t="shared" ca="1" si="336"/>
        <v/>
      </c>
      <c r="AY166" s="925" t="str">
        <f t="shared" ca="1" si="336"/>
        <v/>
      </c>
      <c r="AZ166" s="925" t="str">
        <f t="shared" ca="1" si="336"/>
        <v/>
      </c>
      <c r="BA166" s="925" t="str">
        <f t="shared" ca="1" si="336"/>
        <v/>
      </c>
      <c r="BB166" s="925" t="str">
        <f t="shared" ca="1" si="337"/>
        <v/>
      </c>
      <c r="BC166" s="925" t="str">
        <f t="shared" ca="1" si="338"/>
        <v/>
      </c>
      <c r="BD166" s="925" t="str">
        <f t="shared" ca="1" si="338"/>
        <v/>
      </c>
      <c r="BE166" s="925" t="str">
        <f t="shared" ca="1" si="338"/>
        <v/>
      </c>
      <c r="BF166" s="77" t="str">
        <f t="shared" ca="1" si="339"/>
        <v/>
      </c>
      <c r="BG166" s="924" t="str">
        <f t="shared" ca="1" si="340"/>
        <v/>
      </c>
      <c r="BH166" s="94">
        <f ca="1">IF(BF166&lt;&gt;"",INDEX('（様式１号）３整理番号表'!$AB$7:$AQ$12,MATCH(BF166,'（様式１号）３整理番号表'!$AA$7:$AA$12,0),MATCH(BG166,'（様式１号）３整理番号表'!$AB$6:$AQ$6,0)),0)</f>
        <v>0</v>
      </c>
      <c r="BI166" s="921" t="str">
        <f t="shared" ca="1" si="341"/>
        <v/>
      </c>
      <c r="BJ166" s="922" t="str">
        <f t="shared" ca="1" si="342"/>
        <v/>
      </c>
      <c r="BK166" s="926" t="str">
        <f t="shared" ca="1" si="343"/>
        <v/>
      </c>
      <c r="BL166" s="922" t="str">
        <f t="shared" ca="1" si="344"/>
        <v/>
      </c>
      <c r="BM166" s="79" t="str">
        <f t="shared" ca="1" si="345"/>
        <v/>
      </c>
      <c r="BN166" s="82" t="str">
        <f t="shared" ca="1" si="346"/>
        <v/>
      </c>
      <c r="BO166" s="83" t="str">
        <f t="shared" ca="1" si="347"/>
        <v/>
      </c>
      <c r="BP166" s="84" t="str">
        <f t="shared" ca="1" si="348"/>
        <v/>
      </c>
      <c r="BQ166" s="82" t="str">
        <f t="shared" ca="1" si="349"/>
        <v/>
      </c>
      <c r="BR166" s="97" t="str">
        <f t="shared" ca="1" si="350"/>
        <v/>
      </c>
      <c r="BS166" s="95" t="str">
        <f t="shared" ca="1" si="351"/>
        <v/>
      </c>
      <c r="BT166" s="184" t="str">
        <f t="shared" ca="1" si="352"/>
        <v/>
      </c>
      <c r="BU166" s="611" t="str">
        <f t="shared" ca="1" si="353"/>
        <v/>
      </c>
      <c r="BV166" s="77" t="str">
        <f t="shared" ca="1" si="354"/>
        <v/>
      </c>
      <c r="BW166" s="85" t="str">
        <f t="shared" ca="1" si="355"/>
        <v/>
      </c>
      <c r="BX166" s="86" t="str">
        <f t="shared" ca="1" si="356"/>
        <v/>
      </c>
      <c r="BY166" s="231">
        <f ca="1">IF('ポイント要件確認等（個別表）'!AD166=1,ROUNDDOWN('ポイント要件確認等（個別表）'!AV166,-3),IF('ポイント要件確認等（個別表）'!AD166=2,ROUNDDOWN('ポイント要件確認等（個別表）'!BH166,-3),IF('ポイント要件確認等（個別表）'!AD166=3,ROUNDDOWN('ポイント要件確認等（個別表）'!BT166,-3),0)))</f>
        <v>0</v>
      </c>
      <c r="BZ166" s="86" t="str">
        <f t="shared" ca="1" si="357"/>
        <v/>
      </c>
      <c r="CA166" s="232" t="str">
        <f t="shared" ca="1" si="358"/>
        <v/>
      </c>
      <c r="CB166" s="232">
        <f t="shared" ca="1" si="359"/>
        <v>0</v>
      </c>
      <c r="CC166" s="86" t="str">
        <f t="shared" ca="1" si="360"/>
        <v/>
      </c>
      <c r="CD166" s="86" t="str">
        <f t="shared" ca="1" si="361"/>
        <v/>
      </c>
      <c r="CE166" s="609"/>
      <c r="CF166" s="86" t="str">
        <f t="shared" ca="1" si="362"/>
        <v/>
      </c>
      <c r="CG166" s="185" t="str">
        <f t="shared" ca="1" si="363"/>
        <v/>
      </c>
      <c r="CH166" s="246" t="str">
        <f t="shared" ca="1" si="364"/>
        <v>含税額</v>
      </c>
      <c r="CI166" s="247" t="str">
        <f t="shared" ca="1" si="365"/>
        <v/>
      </c>
      <c r="CJ166" s="87" t="str">
        <f ca="1">IFERROR(IF(INDIRECT("'("&amp;'２個別表'!EO166&amp;")'!AR"&amp;84+EP166)&lt;&gt;1,"",1),"")</f>
        <v/>
      </c>
      <c r="CK166" s="244" t="str">
        <f t="shared" ca="1" si="366"/>
        <v/>
      </c>
      <c r="CL166" s="235" t="str">
        <f t="shared" ca="1" si="367"/>
        <v/>
      </c>
      <c r="CM166" s="239" t="str">
        <f t="shared" ca="1" si="368"/>
        <v/>
      </c>
      <c r="CN166" s="77" t="str">
        <f t="shared" ca="1" si="369"/>
        <v/>
      </c>
      <c r="CO166" s="93" t="str">
        <f ca="1">IFERROR(VLOOKUP(CN166,'（様式１号）３整理番号表'!$T$5:$V$15,2,FALSE),"")</f>
        <v/>
      </c>
      <c r="CP166" s="924" t="str">
        <f t="shared" ca="1" si="370"/>
        <v/>
      </c>
      <c r="CQ166" s="93" t="str">
        <f ca="1">IFERROR(VLOOKUP(CP166,'（様式１号）３整理番号表'!$T$19:$V$24,2,FALSE),"")</f>
        <v/>
      </c>
      <c r="CR166" s="924" t="str">
        <f ca="1">IFERROR(IF(INDIRECT("'("&amp;'２個別表'!EO166&amp;")'!AV"&amp;84+EP166)&lt;&gt;1,"",1),"")</f>
        <v/>
      </c>
      <c r="CS166" s="232">
        <f t="shared" ca="1" si="371"/>
        <v>0</v>
      </c>
      <c r="CT166" s="248">
        <f t="shared" ca="1" si="372"/>
        <v>0</v>
      </c>
      <c r="CU166" s="376" t="str">
        <f ca="1">IF(ER166="補強",IF(COUNTIFS($Z$11:Z166,Z166,$W$11:W166,1)=1,"１①",""),IF(COUNTIFS($Z$11:Z166,Z166,$W$11:W166,2)=1,"２①",""))</f>
        <v/>
      </c>
      <c r="CV166" s="57" t="str">
        <f t="shared" ca="1" si="373"/>
        <v/>
      </c>
      <c r="CW166" s="927" t="str">
        <f t="shared" ca="1" si="374"/>
        <v/>
      </c>
      <c r="CX166" s="256" t="str">
        <f t="shared" ca="1" si="375"/>
        <v/>
      </c>
      <c r="CY166" s="256" t="str">
        <f t="shared" ca="1" si="376"/>
        <v/>
      </c>
      <c r="CZ166" s="256" t="str">
        <f t="shared" ca="1" si="377"/>
        <v/>
      </c>
      <c r="DA166" s="256" t="str">
        <f t="shared" ca="1" si="378"/>
        <v/>
      </c>
      <c r="DB166" s="316" t="str">
        <f ca="1">IFERROR(VLOOKUP($CU166,'（様式１号）３整理番号表'!$Z$19:$AB$32,3,FALSE),"")</f>
        <v/>
      </c>
      <c r="DC166" s="259" t="str">
        <f t="shared" ca="1" si="379"/>
        <v>-</v>
      </c>
      <c r="DD166" s="618" t="str">
        <f t="shared" ca="1" si="380"/>
        <v/>
      </c>
      <c r="DE166" s="321" t="str">
        <f ca="1">IF(AND(AO166=18,AS166=1),IF(COUNTIFS($Y$11:Y166,Y166,$AS$11:AS166,1)=1,"２②",""),IF($CU166="１①",INDEX(INDIRECT("'("&amp;$EO166&amp;")'!AR116:BB116"),1,MATCH(INDIRECT("'("&amp;$EO166&amp;")'!C118"),INDIRECT("'("&amp;$EO166&amp;")'!AR119:BB119"),0)),""))</f>
        <v/>
      </c>
      <c r="DF166" s="324" t="str">
        <f t="shared" ca="1" si="381"/>
        <v/>
      </c>
      <c r="DG166" s="313" t="str">
        <f t="shared" ca="1" si="382"/>
        <v/>
      </c>
      <c r="DH166" s="313" t="str">
        <f t="shared" ca="1" si="383"/>
        <v/>
      </c>
      <c r="DI166" s="313" t="str">
        <f t="shared" ca="1" si="384"/>
        <v/>
      </c>
      <c r="DJ166" s="313" t="str">
        <f t="shared" ca="1" si="385"/>
        <v/>
      </c>
      <c r="DK166" s="328" t="str">
        <f t="shared" ca="1" si="386"/>
        <v/>
      </c>
      <c r="DL166" s="334" t="str">
        <f t="shared" ca="1" si="387"/>
        <v/>
      </c>
      <c r="DM166" s="915" t="str">
        <f t="shared" ca="1" si="388"/>
        <v/>
      </c>
      <c r="DN166" s="15"/>
      <c r="DO166" s="324"/>
      <c r="DP166" s="16"/>
      <c r="DQ166" s="16"/>
      <c r="DR166" s="16"/>
      <c r="DS166" s="16"/>
      <c r="DT166" s="318" t="str">
        <f>IFERROR(VLOOKUP($DN166,'（様式１号）３整理番号表'!$Z$19:$AB$32,3,FALSE),"")</f>
        <v/>
      </c>
      <c r="DU166" s="259" t="str">
        <f t="shared" si="389"/>
        <v/>
      </c>
      <c r="DV166" s="14"/>
      <c r="DW166" s="17" t="str">
        <f t="shared" ca="1" si="390"/>
        <v/>
      </c>
      <c r="DX166" s="88" t="str">
        <f t="shared" ca="1" si="407"/>
        <v/>
      </c>
      <c r="DZ166" s="339">
        <f t="shared" ca="1" si="409"/>
        <v>0</v>
      </c>
      <c r="EA166" s="339">
        <f t="shared" ca="1" si="409"/>
        <v>0</v>
      </c>
      <c r="EB166" s="339">
        <f t="shared" ca="1" si="409"/>
        <v>0</v>
      </c>
      <c r="EC166" s="339">
        <f t="shared" ca="1" si="409"/>
        <v>0</v>
      </c>
      <c r="ED166" s="339">
        <f t="shared" ca="1" si="409"/>
        <v>0</v>
      </c>
      <c r="EE166" s="339">
        <f t="shared" ca="1" si="409"/>
        <v>0</v>
      </c>
      <c r="EF166" s="339">
        <f t="shared" ca="1" si="409"/>
        <v>0</v>
      </c>
      <c r="EG166" s="339">
        <f t="shared" ca="1" si="409"/>
        <v>0</v>
      </c>
      <c r="EH166" s="339">
        <f t="shared" ca="1" si="409"/>
        <v>0</v>
      </c>
      <c r="EI166" s="339">
        <f t="shared" ca="1" si="409"/>
        <v>0</v>
      </c>
      <c r="EJ166" s="339">
        <f t="shared" ca="1" si="409"/>
        <v>0</v>
      </c>
      <c r="EK166" s="339">
        <f t="shared" ca="1" si="409"/>
        <v>0</v>
      </c>
      <c r="EL166" s="339">
        <f t="shared" ca="1" si="409"/>
        <v>0</v>
      </c>
      <c r="EM166" s="339">
        <f t="shared" ca="1" si="409"/>
        <v>0</v>
      </c>
      <c r="EO166" s="919" t="str">
        <f t="shared" ca="1" si="309"/>
        <v/>
      </c>
      <c r="EP166" s="919" t="str">
        <f t="shared" ca="1" si="391"/>
        <v/>
      </c>
      <c r="EQ166" s="919" t="str">
        <f t="shared" ca="1" si="392"/>
        <v/>
      </c>
      <c r="ER166" s="919" t="str">
        <f t="shared" ca="1" si="393"/>
        <v/>
      </c>
      <c r="ES166" s="919" t="str">
        <f ca="1">IFERROR(INDEX('郵便番号（石川県）'!$A$3:$F$2574,MATCH(INDIRECT("'("&amp;EO166&amp;")'!E7"),'郵便番号（石川県）'!$A$3:$A$2574,0),6),"")</f>
        <v/>
      </c>
      <c r="ET166" s="919" t="str">
        <f ca="1">IFERROR(INDEX('郵便番号（石川県）'!$A$3:$F$2574,MATCH(INDIRECT("'("&amp;$EO166&amp;")'!E7"),'郵便番号（石川県）'!$A$3:$A$2574,0),5),"")</f>
        <v/>
      </c>
      <c r="EU166" s="919" t="str">
        <f t="shared" ca="1" si="394"/>
        <v/>
      </c>
      <c r="EV166" s="919" t="str">
        <f t="shared" ca="1" si="395"/>
        <v/>
      </c>
      <c r="EW166" s="919" t="str">
        <f t="shared" ca="1" si="396"/>
        <v/>
      </c>
      <c r="EX166" s="919" t="str">
        <f t="shared" ca="1" si="397"/>
        <v/>
      </c>
      <c r="EY166" s="919" t="str">
        <f t="shared" ca="1" si="398"/>
        <v/>
      </c>
      <c r="EZ166" s="919" t="str">
        <f t="shared" ca="1" si="399"/>
        <v/>
      </c>
      <c r="FA166" s="919" t="str">
        <f t="shared" ca="1" si="400"/>
        <v/>
      </c>
      <c r="FB166" s="919" t="str">
        <f t="shared" ca="1" si="401"/>
        <v/>
      </c>
      <c r="FC166" s="919" t="str">
        <f t="shared" ca="1" si="402"/>
        <v/>
      </c>
      <c r="FD166" s="627" t="str">
        <f t="shared" ca="1" si="403"/>
        <v/>
      </c>
      <c r="FE166" s="630">
        <v>156</v>
      </c>
      <c r="FF166" s="299" t="str">
        <f t="shared" ca="1" si="404"/>
        <v/>
      </c>
      <c r="FG166" s="993" t="str">
        <f t="shared" ca="1" si="405"/>
        <v/>
      </c>
      <c r="FH166" s="919" t="str">
        <f t="shared" ca="1" si="406"/>
        <v/>
      </c>
      <c r="FI166" s="299">
        <f ca="1">COUNTIF($FH$11:FH166,"■")</f>
        <v>0</v>
      </c>
    </row>
    <row r="167" spans="1:165" ht="34.5" customHeight="1">
      <c r="A167" s="445">
        <f t="shared" ca="1" si="310"/>
        <v>0</v>
      </c>
      <c r="B167" s="446">
        <f>IF(R167&lt;&gt;"",IF(COUNTIF(R$11:R167,R167)=1,MAX(B$11:B166)+1,INDEX(B$11:B166,MATCH(R167,R$11:R166,0),1)),0)</f>
        <v>1</v>
      </c>
      <c r="C167" s="446">
        <f ca="1">IF(T167&lt;&gt;"",IF(COUNTIF(T$11:T167,T167)=1,MAX(C$11:C166)+1,INDEX(C$11:C166,MATCH(T167,T$11:T166,0),1)),0)</f>
        <v>0</v>
      </c>
      <c r="D167" s="446">
        <f ca="1">IF(U167&lt;&gt;"",IF(COUNTIF(U$11:U167,U167)=1,MAX(D$11:D166)+1,INDEX(D$11:D166,MATCH(U167,U$11:U166,0),1)),0)</f>
        <v>0</v>
      </c>
      <c r="E167" s="446">
        <f ca="1">IF(S167&lt;&gt;"",IF(COUNTIF(S$11:S167,S167)=1,MAX(E$11:E166)+1,INDEX(E$11:E166,MATCH(S167,S$11:S166,0),1)),0)</f>
        <v>0</v>
      </c>
      <c r="F167" s="446">
        <f ca="1">IF(Z167&lt;&gt;"",IF(COUNTIF(Z$11:Z167,Z167)=1,MAX(F$11:F166)+1,INDEX(F$11:F166,MATCH(Z167,Z$11:Z166,0),1)),0)</f>
        <v>0</v>
      </c>
      <c r="G167" s="447" cm="1">
        <f t="array" aca="1" ref="G167" ca="1">IF(Z167&lt;&gt;"",IF(COUNTIFS(Z$11:Z167,Z167,W$11:W167,W167)=1,MAX(G$11:G166)+1,INDEX(G$11:G166,MATCH(Z167&amp;W167,Z$11:Z166&amp;W$11:W167,0),1)),0)</f>
        <v>0</v>
      </c>
      <c r="H167" s="447">
        <f t="shared" ca="1" si="311"/>
        <v>0</v>
      </c>
      <c r="I167" s="447">
        <f ca="1">IF(T167="",0,IF(COUNTIF(T$11:T167,T167)=1,1,0))</f>
        <v>0</v>
      </c>
      <c r="J167" s="447">
        <f ca="1">IF(U167="",0,IF(COUNTIF(U$11:U167,U167)=1,1,0))</f>
        <v>0</v>
      </c>
      <c r="K167" s="447">
        <f ca="1">IF(S167="",0,IF(COUNTIF(S$11:S167,S167)=1,1,0))</f>
        <v>0</v>
      </c>
      <c r="L167" s="446">
        <f ca="1">IF(Z167="",0,IF(COUNTIF(Z$11:Z167,Z167)=1,1,0))</f>
        <v>0</v>
      </c>
      <c r="M167" s="767">
        <f ca="1">IF($W167=2,IF(COUNTIFS($W$11:$W167,2,$Z$11:$Z167,$Z167)=1,1,0),0)</f>
        <v>0</v>
      </c>
      <c r="N167" s="767">
        <f ca="1">IF($W167=1,IF(COUNTIFS($W$11:$W167,2,$Z$11:$Z167,$Z167)=1,1,0),0)</f>
        <v>0</v>
      </c>
      <c r="O167" s="446">
        <f ca="1">IF(H167=0,0,IF(COUNTIF(Z$11:Z167,Z167)=1,1,0))</f>
        <v>0</v>
      </c>
      <c r="P167" s="448" t="str">
        <f t="shared" ca="1" si="312"/>
        <v>石川県</v>
      </c>
      <c r="Q167" s="89">
        <f t="shared" ca="1" si="313"/>
        <v>157</v>
      </c>
      <c r="R167" s="170" t="s">
        <v>459</v>
      </c>
      <c r="S167" s="357" t="str">
        <f t="shared" ca="1" si="314"/>
        <v/>
      </c>
      <c r="T167" s="357" t="str">
        <f t="shared" ca="1" si="315"/>
        <v/>
      </c>
      <c r="U167" s="58" t="str">
        <f t="shared" ca="1" si="316"/>
        <v/>
      </c>
      <c r="V167" s="58" t="str">
        <f t="shared" ca="1" si="317"/>
        <v/>
      </c>
      <c r="W167" s="920" t="str">
        <f t="shared" ca="1" si="318"/>
        <v/>
      </c>
      <c r="X167" s="369">
        <f ca="1">IFERROR(VLOOKUP(W167,'（様式１号）３整理番号表'!$B$4:$H$5,2,FALSE),0)</f>
        <v>0</v>
      </c>
      <c r="Y167" s="768" t="str" cm="1">
        <f t="array" aca="1" ref="Y167" ca="1">IF(AND(D167=0,F167=0),"",IF(COUNTIF(D$11:D167,D167)=1,1,IF(COUNTIFS(D$11:D167,D167,F$11:F167,F167)=1,INDEX((D$11:D167,F$11:F167,Y$11:Y167),MATCH(_xlfn.MAXIFS(F$11:F166,D$11:D166,D167),$F$11:F167,0),1,3)+1,INDEX((D$11:D167,F$11:F167,Y$11:Y167),MATCH(D167&amp;F167,D$11:D167&amp;F$11:F167,0),1,3))))</f>
        <v/>
      </c>
      <c r="Z167" s="40" t="str">
        <f t="shared" ca="1" si="319"/>
        <v/>
      </c>
      <c r="AA167" s="924" t="str">
        <f t="shared" ca="1" si="320"/>
        <v/>
      </c>
      <c r="AB167" s="93">
        <f ca="1">IFERROR(VLOOKUP(AA167,'（様式１号）３整理番号表'!$B$10:$H$16,2,FALSE),0)</f>
        <v>0</v>
      </c>
      <c r="AC167" s="924" t="str">
        <f t="shared" ca="1" si="321"/>
        <v/>
      </c>
      <c r="AD167" s="924" t="str">
        <f t="shared" ca="1" si="322"/>
        <v/>
      </c>
      <c r="AE167" s="93">
        <f ca="1">IFERROR(VLOOKUP(AD167,'（様式１号）３整理番号表'!$B$21:$H$22,2,FALSE),0)</f>
        <v>0</v>
      </c>
      <c r="AF167" s="924" t="str">
        <f t="shared" ca="1" si="323"/>
        <v/>
      </c>
      <c r="AG167" s="93">
        <f ca="1">IFERROR(VLOOKUP(AF167,'（様式１号）３整理番号表'!$B$26:$H$31,2,FALSE),0)</f>
        <v>0</v>
      </c>
      <c r="AH167" s="924" t="str">
        <f t="shared" ca="1" si="324"/>
        <v/>
      </c>
      <c r="AI167" s="93">
        <f ca="1">IFERROR(VLOOKUP(AH167,'（様式１号）３整理番号表'!$J$5:$N$59,2,FALSE),0)</f>
        <v>0</v>
      </c>
      <c r="AJ167" s="77" t="str">
        <f t="shared" ca="1" si="325"/>
        <v/>
      </c>
      <c r="AK167" s="93">
        <f ca="1">IFERROR(VLOOKUP(AJ167,'（様式１号）３整理番号表'!$P$5:$R$29,2,FALSE),0)</f>
        <v>0</v>
      </c>
      <c r="AL167" s="921" t="str">
        <f t="shared" ca="1" si="326"/>
        <v/>
      </c>
      <c r="AM167" s="921" t="str">
        <f t="shared" ca="1" si="327"/>
        <v/>
      </c>
      <c r="AN167" s="921"/>
      <c r="AO167" s="77" t="str">
        <f t="shared" ca="1" si="328"/>
        <v/>
      </c>
      <c r="AP167" s="93">
        <f ca="1">IFERROR(VLOOKUP(AO167,'（様式１号）３整理番号表'!$P$5:$R$29,2,FALSE),0)</f>
        <v>0</v>
      </c>
      <c r="AQ167" s="924" t="str">
        <f t="shared" ca="1" si="329"/>
        <v/>
      </c>
      <c r="AR167" s="93">
        <f t="shared" ca="1" si="330"/>
        <v>0</v>
      </c>
      <c r="AS167" s="924" t="str">
        <f t="shared" ca="1" si="331"/>
        <v/>
      </c>
      <c r="AT167" s="40" t="str">
        <f t="shared" ca="1" si="332"/>
        <v/>
      </c>
      <c r="AU167" s="93" t="str">
        <f t="shared" ca="1" si="333"/>
        <v/>
      </c>
      <c r="AV167" s="923" t="str">
        <f t="shared" ca="1" si="334"/>
        <v/>
      </c>
      <c r="AW167" s="926" t="str">
        <f t="shared" ca="1" si="335"/>
        <v/>
      </c>
      <c r="AX167" s="925" t="str">
        <f t="shared" ca="1" si="336"/>
        <v/>
      </c>
      <c r="AY167" s="925" t="str">
        <f t="shared" ca="1" si="336"/>
        <v/>
      </c>
      <c r="AZ167" s="925" t="str">
        <f t="shared" ca="1" si="336"/>
        <v/>
      </c>
      <c r="BA167" s="925" t="str">
        <f t="shared" ca="1" si="336"/>
        <v/>
      </c>
      <c r="BB167" s="925" t="str">
        <f t="shared" ca="1" si="337"/>
        <v/>
      </c>
      <c r="BC167" s="925" t="str">
        <f t="shared" ca="1" si="338"/>
        <v/>
      </c>
      <c r="BD167" s="925" t="str">
        <f t="shared" ca="1" si="338"/>
        <v/>
      </c>
      <c r="BE167" s="925" t="str">
        <f t="shared" ca="1" si="338"/>
        <v/>
      </c>
      <c r="BF167" s="77" t="str">
        <f t="shared" ca="1" si="339"/>
        <v/>
      </c>
      <c r="BG167" s="924" t="str">
        <f t="shared" ca="1" si="340"/>
        <v/>
      </c>
      <c r="BH167" s="94">
        <f ca="1">IF(BF167&lt;&gt;"",INDEX('（様式１号）３整理番号表'!$AB$7:$AQ$12,MATCH(BF167,'（様式１号）３整理番号表'!$AA$7:$AA$12,0),MATCH(BG167,'（様式１号）３整理番号表'!$AB$6:$AQ$6,0)),0)</f>
        <v>0</v>
      </c>
      <c r="BI167" s="921" t="str">
        <f t="shared" ca="1" si="341"/>
        <v/>
      </c>
      <c r="BJ167" s="922" t="str">
        <f t="shared" ca="1" si="342"/>
        <v/>
      </c>
      <c r="BK167" s="926" t="str">
        <f t="shared" ca="1" si="343"/>
        <v/>
      </c>
      <c r="BL167" s="922" t="str">
        <f t="shared" ca="1" si="344"/>
        <v/>
      </c>
      <c r="BM167" s="79" t="str">
        <f t="shared" ca="1" si="345"/>
        <v/>
      </c>
      <c r="BN167" s="82" t="str">
        <f t="shared" ca="1" si="346"/>
        <v/>
      </c>
      <c r="BO167" s="83" t="str">
        <f t="shared" ca="1" si="347"/>
        <v/>
      </c>
      <c r="BP167" s="84" t="str">
        <f t="shared" ca="1" si="348"/>
        <v/>
      </c>
      <c r="BQ167" s="82" t="str">
        <f t="shared" ca="1" si="349"/>
        <v/>
      </c>
      <c r="BR167" s="97" t="str">
        <f t="shared" ca="1" si="350"/>
        <v/>
      </c>
      <c r="BS167" s="95" t="str">
        <f t="shared" ca="1" si="351"/>
        <v/>
      </c>
      <c r="BT167" s="184" t="str">
        <f t="shared" ca="1" si="352"/>
        <v/>
      </c>
      <c r="BU167" s="611" t="str">
        <f t="shared" ca="1" si="353"/>
        <v/>
      </c>
      <c r="BV167" s="77" t="str">
        <f t="shared" ca="1" si="354"/>
        <v/>
      </c>
      <c r="BW167" s="85" t="str">
        <f t="shared" ca="1" si="355"/>
        <v/>
      </c>
      <c r="BX167" s="86" t="str">
        <f t="shared" ca="1" si="356"/>
        <v/>
      </c>
      <c r="BY167" s="231">
        <f ca="1">IF('ポイント要件確認等（個別表）'!AD167=1,ROUNDDOWN('ポイント要件確認等（個別表）'!AV167,-3),IF('ポイント要件確認等（個別表）'!AD167=2,ROUNDDOWN('ポイント要件確認等（個別表）'!BH167,-3),IF('ポイント要件確認等（個別表）'!AD167=3,ROUNDDOWN('ポイント要件確認等（個別表）'!BT167,-3),0)))</f>
        <v>0</v>
      </c>
      <c r="BZ167" s="86" t="str">
        <f t="shared" ca="1" si="357"/>
        <v/>
      </c>
      <c r="CA167" s="232" t="str">
        <f t="shared" ca="1" si="358"/>
        <v/>
      </c>
      <c r="CB167" s="232">
        <f t="shared" ca="1" si="359"/>
        <v>0</v>
      </c>
      <c r="CC167" s="86" t="str">
        <f t="shared" ca="1" si="360"/>
        <v/>
      </c>
      <c r="CD167" s="86" t="str">
        <f t="shared" ca="1" si="361"/>
        <v/>
      </c>
      <c r="CE167" s="609"/>
      <c r="CF167" s="86" t="str">
        <f t="shared" ca="1" si="362"/>
        <v/>
      </c>
      <c r="CG167" s="185" t="str">
        <f t="shared" ca="1" si="363"/>
        <v/>
      </c>
      <c r="CH167" s="246" t="str">
        <f t="shared" ca="1" si="364"/>
        <v>含税額</v>
      </c>
      <c r="CI167" s="247" t="str">
        <f t="shared" ca="1" si="365"/>
        <v/>
      </c>
      <c r="CJ167" s="87" t="str">
        <f ca="1">IFERROR(IF(INDIRECT("'("&amp;'２個別表'!EO167&amp;")'!AR"&amp;84+EP167)&lt;&gt;1,"",1),"")</f>
        <v/>
      </c>
      <c r="CK167" s="244" t="str">
        <f t="shared" ca="1" si="366"/>
        <v/>
      </c>
      <c r="CL167" s="235" t="str">
        <f t="shared" ca="1" si="367"/>
        <v/>
      </c>
      <c r="CM167" s="239" t="str">
        <f t="shared" ca="1" si="368"/>
        <v/>
      </c>
      <c r="CN167" s="77" t="str">
        <f t="shared" ca="1" si="369"/>
        <v/>
      </c>
      <c r="CO167" s="93" t="str">
        <f ca="1">IFERROR(VLOOKUP(CN167,'（様式１号）３整理番号表'!$T$5:$V$15,2,FALSE),"")</f>
        <v/>
      </c>
      <c r="CP167" s="924" t="str">
        <f t="shared" ca="1" si="370"/>
        <v/>
      </c>
      <c r="CQ167" s="93" t="str">
        <f ca="1">IFERROR(VLOOKUP(CP167,'（様式１号）３整理番号表'!$T$19:$V$24,2,FALSE),"")</f>
        <v/>
      </c>
      <c r="CR167" s="924" t="str">
        <f ca="1">IFERROR(IF(INDIRECT("'("&amp;'２個別表'!EO167&amp;")'!AV"&amp;84+EP167)&lt;&gt;1,"",1),"")</f>
        <v/>
      </c>
      <c r="CS167" s="232">
        <f t="shared" ca="1" si="371"/>
        <v>0</v>
      </c>
      <c r="CT167" s="248">
        <f t="shared" ca="1" si="372"/>
        <v>0</v>
      </c>
      <c r="CU167" s="376" t="str">
        <f ca="1">IF(ER167="補強",IF(COUNTIFS($Z$11:Z167,Z167,$W$11:W167,1)=1,"１①",""),IF(COUNTIFS($Z$11:Z167,Z167,$W$11:W167,2)=1,"２①",""))</f>
        <v/>
      </c>
      <c r="CV167" s="57" t="str">
        <f t="shared" ca="1" si="373"/>
        <v/>
      </c>
      <c r="CW167" s="927" t="str">
        <f t="shared" ca="1" si="374"/>
        <v/>
      </c>
      <c r="CX167" s="256" t="str">
        <f t="shared" ca="1" si="375"/>
        <v/>
      </c>
      <c r="CY167" s="256" t="str">
        <f t="shared" ca="1" si="376"/>
        <v/>
      </c>
      <c r="CZ167" s="256" t="str">
        <f t="shared" ca="1" si="377"/>
        <v/>
      </c>
      <c r="DA167" s="256" t="str">
        <f t="shared" ca="1" si="378"/>
        <v/>
      </c>
      <c r="DB167" s="316" t="str">
        <f ca="1">IFERROR(VLOOKUP($CU167,'（様式１号）３整理番号表'!$Z$19:$AB$32,3,FALSE),"")</f>
        <v/>
      </c>
      <c r="DC167" s="259" t="str">
        <f t="shared" ca="1" si="379"/>
        <v>-</v>
      </c>
      <c r="DD167" s="618" t="str">
        <f t="shared" ca="1" si="380"/>
        <v/>
      </c>
      <c r="DE167" s="321" t="str">
        <f ca="1">IF(AND(AO167=18,AS167=1),IF(COUNTIFS($Y$11:Y167,Y167,$AS$11:AS167,1)=1,"２②",""),IF($CU167="１①",INDEX(INDIRECT("'("&amp;$EO167&amp;")'!AR116:BB116"),1,MATCH(INDIRECT("'("&amp;$EO167&amp;")'!C118"),INDIRECT("'("&amp;$EO167&amp;")'!AR119:BB119"),0)),""))</f>
        <v/>
      </c>
      <c r="DF167" s="324" t="str">
        <f t="shared" ca="1" si="381"/>
        <v/>
      </c>
      <c r="DG167" s="313" t="str">
        <f t="shared" ca="1" si="382"/>
        <v/>
      </c>
      <c r="DH167" s="313" t="str">
        <f t="shared" ca="1" si="383"/>
        <v/>
      </c>
      <c r="DI167" s="313" t="str">
        <f t="shared" ca="1" si="384"/>
        <v/>
      </c>
      <c r="DJ167" s="313" t="str">
        <f t="shared" ca="1" si="385"/>
        <v/>
      </c>
      <c r="DK167" s="328" t="str">
        <f t="shared" ca="1" si="386"/>
        <v/>
      </c>
      <c r="DL167" s="334" t="str">
        <f t="shared" ca="1" si="387"/>
        <v/>
      </c>
      <c r="DM167" s="915" t="str">
        <f t="shared" ca="1" si="388"/>
        <v/>
      </c>
      <c r="DN167" s="15"/>
      <c r="DO167" s="324"/>
      <c r="DP167" s="16"/>
      <c r="DQ167" s="16"/>
      <c r="DR167" s="16"/>
      <c r="DS167" s="16"/>
      <c r="DT167" s="318" t="str">
        <f>IFERROR(VLOOKUP($DN167,'（様式１号）３整理番号表'!$Z$19:$AB$32,3,FALSE),"")</f>
        <v/>
      </c>
      <c r="DU167" s="259" t="str">
        <f t="shared" si="389"/>
        <v/>
      </c>
      <c r="DV167" s="14"/>
      <c r="DW167" s="17" t="str">
        <f t="shared" ca="1" si="390"/>
        <v/>
      </c>
      <c r="DX167" s="88" t="str">
        <f t="shared" ca="1" si="407"/>
        <v/>
      </c>
      <c r="DZ167" s="339">
        <f t="shared" ca="1" si="409"/>
        <v>0</v>
      </c>
      <c r="EA167" s="339">
        <f t="shared" ca="1" si="409"/>
        <v>0</v>
      </c>
      <c r="EB167" s="339">
        <f t="shared" ca="1" si="409"/>
        <v>0</v>
      </c>
      <c r="EC167" s="339">
        <f t="shared" ca="1" si="409"/>
        <v>0</v>
      </c>
      <c r="ED167" s="339">
        <f t="shared" ca="1" si="409"/>
        <v>0</v>
      </c>
      <c r="EE167" s="339">
        <f t="shared" ca="1" si="409"/>
        <v>0</v>
      </c>
      <c r="EF167" s="339">
        <f t="shared" ca="1" si="409"/>
        <v>0</v>
      </c>
      <c r="EG167" s="339">
        <f t="shared" ca="1" si="409"/>
        <v>0</v>
      </c>
      <c r="EH167" s="339">
        <f t="shared" ca="1" si="409"/>
        <v>0</v>
      </c>
      <c r="EI167" s="339">
        <f t="shared" ca="1" si="409"/>
        <v>0</v>
      </c>
      <c r="EJ167" s="339">
        <f t="shared" ca="1" si="409"/>
        <v>0</v>
      </c>
      <c r="EK167" s="339">
        <f t="shared" ca="1" si="409"/>
        <v>0</v>
      </c>
      <c r="EL167" s="339">
        <f t="shared" ca="1" si="409"/>
        <v>0</v>
      </c>
      <c r="EM167" s="339">
        <f t="shared" ca="1" si="409"/>
        <v>0</v>
      </c>
      <c r="EO167" s="919" t="str">
        <f t="shared" ca="1" si="309"/>
        <v/>
      </c>
      <c r="EP167" s="919" t="str">
        <f t="shared" ca="1" si="391"/>
        <v/>
      </c>
      <c r="EQ167" s="919" t="str">
        <f t="shared" ca="1" si="392"/>
        <v/>
      </c>
      <c r="ER167" s="919" t="str">
        <f t="shared" ca="1" si="393"/>
        <v/>
      </c>
      <c r="ES167" s="919" t="str">
        <f ca="1">IFERROR(INDEX('郵便番号（石川県）'!$A$3:$F$2574,MATCH(INDIRECT("'("&amp;EO167&amp;")'!E7"),'郵便番号（石川県）'!$A$3:$A$2574,0),6),"")</f>
        <v/>
      </c>
      <c r="ET167" s="919" t="str">
        <f ca="1">IFERROR(INDEX('郵便番号（石川県）'!$A$3:$F$2574,MATCH(INDIRECT("'("&amp;$EO167&amp;")'!E7"),'郵便番号（石川県）'!$A$3:$A$2574,0),5),"")</f>
        <v/>
      </c>
      <c r="EU167" s="919" t="str">
        <f t="shared" ca="1" si="394"/>
        <v/>
      </c>
      <c r="EV167" s="919" t="str">
        <f t="shared" ca="1" si="395"/>
        <v/>
      </c>
      <c r="EW167" s="919" t="str">
        <f t="shared" ca="1" si="396"/>
        <v/>
      </c>
      <c r="EX167" s="919" t="str">
        <f t="shared" ca="1" si="397"/>
        <v/>
      </c>
      <c r="EY167" s="919" t="str">
        <f t="shared" ca="1" si="398"/>
        <v/>
      </c>
      <c r="EZ167" s="919" t="str">
        <f t="shared" ca="1" si="399"/>
        <v/>
      </c>
      <c r="FA167" s="919" t="str">
        <f t="shared" ca="1" si="400"/>
        <v/>
      </c>
      <c r="FB167" s="919" t="str">
        <f t="shared" ca="1" si="401"/>
        <v/>
      </c>
      <c r="FC167" s="919" t="str">
        <f t="shared" ca="1" si="402"/>
        <v/>
      </c>
      <c r="FD167" s="627" t="str">
        <f t="shared" ca="1" si="403"/>
        <v/>
      </c>
      <c r="FE167" s="630">
        <v>157</v>
      </c>
      <c r="FF167" s="299" t="str">
        <f t="shared" ca="1" si="404"/>
        <v/>
      </c>
      <c r="FG167" s="993" t="str">
        <f t="shared" ca="1" si="405"/>
        <v/>
      </c>
      <c r="FH167" s="919" t="str">
        <f t="shared" ca="1" si="406"/>
        <v/>
      </c>
      <c r="FI167" s="299">
        <f ca="1">COUNTIF($FH$11:FH167,"■")</f>
        <v>0</v>
      </c>
    </row>
    <row r="168" spans="1:165" ht="34.5" customHeight="1">
      <c r="A168" s="445">
        <f t="shared" ca="1" si="310"/>
        <v>0</v>
      </c>
      <c r="B168" s="446">
        <f>IF(R168&lt;&gt;"",IF(COUNTIF(R$11:R168,R168)=1,MAX(B$11:B167)+1,INDEX(B$11:B167,MATCH(R168,R$11:R167,0),1)),0)</f>
        <v>1</v>
      </c>
      <c r="C168" s="446">
        <f ca="1">IF(T168&lt;&gt;"",IF(COUNTIF(T$11:T168,T168)=1,MAX(C$11:C167)+1,INDEX(C$11:C167,MATCH(T168,T$11:T167,0),1)),0)</f>
        <v>0</v>
      </c>
      <c r="D168" s="446">
        <f ca="1">IF(U168&lt;&gt;"",IF(COUNTIF(U$11:U168,U168)=1,MAX(D$11:D167)+1,INDEX(D$11:D167,MATCH(U168,U$11:U167,0),1)),0)</f>
        <v>0</v>
      </c>
      <c r="E168" s="446">
        <f ca="1">IF(S168&lt;&gt;"",IF(COUNTIF(S$11:S168,S168)=1,MAX(E$11:E167)+1,INDEX(E$11:E167,MATCH(S168,S$11:S167,0),1)),0)</f>
        <v>0</v>
      </c>
      <c r="F168" s="446">
        <f ca="1">IF(Z168&lt;&gt;"",IF(COUNTIF(Z$11:Z168,Z168)=1,MAX(F$11:F167)+1,INDEX(F$11:F167,MATCH(Z168,Z$11:Z167,0),1)),0)</f>
        <v>0</v>
      </c>
      <c r="G168" s="447" cm="1">
        <f t="array" aca="1" ref="G168" ca="1">IF(Z168&lt;&gt;"",IF(COUNTIFS(Z$11:Z168,Z168,W$11:W168,W168)=1,MAX(G$11:G167)+1,INDEX(G$11:G167,MATCH(Z168&amp;W168,Z$11:Z167&amp;W$11:W168,0),1)),0)</f>
        <v>0</v>
      </c>
      <c r="H168" s="447">
        <f t="shared" ca="1" si="311"/>
        <v>0</v>
      </c>
      <c r="I168" s="447">
        <f ca="1">IF(T168="",0,IF(COUNTIF(T$11:T168,T168)=1,1,0))</f>
        <v>0</v>
      </c>
      <c r="J168" s="447">
        <f ca="1">IF(U168="",0,IF(COUNTIF(U$11:U168,U168)=1,1,0))</f>
        <v>0</v>
      </c>
      <c r="K168" s="447">
        <f ca="1">IF(S168="",0,IF(COUNTIF(S$11:S168,S168)=1,1,0))</f>
        <v>0</v>
      </c>
      <c r="L168" s="446">
        <f ca="1">IF(Z168="",0,IF(COUNTIF(Z$11:Z168,Z168)=1,1,0))</f>
        <v>0</v>
      </c>
      <c r="M168" s="767">
        <f ca="1">IF($W168=2,IF(COUNTIFS($W$11:$W168,2,$Z$11:$Z168,$Z168)=1,1,0),0)</f>
        <v>0</v>
      </c>
      <c r="N168" s="767">
        <f ca="1">IF($W168=1,IF(COUNTIFS($W$11:$W168,2,$Z$11:$Z168,$Z168)=1,1,0),0)</f>
        <v>0</v>
      </c>
      <c r="O168" s="446">
        <f ca="1">IF(H168=0,0,IF(COUNTIF(Z$11:Z168,Z168)=1,1,0))</f>
        <v>0</v>
      </c>
      <c r="P168" s="448" t="str">
        <f t="shared" ca="1" si="312"/>
        <v>石川県</v>
      </c>
      <c r="Q168" s="89">
        <f t="shared" ca="1" si="313"/>
        <v>158</v>
      </c>
      <c r="R168" s="170" t="s">
        <v>459</v>
      </c>
      <c r="S168" s="357" t="str">
        <f t="shared" ca="1" si="314"/>
        <v/>
      </c>
      <c r="T168" s="357" t="str">
        <f t="shared" ca="1" si="315"/>
        <v/>
      </c>
      <c r="U168" s="58" t="str">
        <f t="shared" ca="1" si="316"/>
        <v/>
      </c>
      <c r="V168" s="58" t="str">
        <f t="shared" ca="1" si="317"/>
        <v/>
      </c>
      <c r="W168" s="920" t="str">
        <f t="shared" ca="1" si="318"/>
        <v/>
      </c>
      <c r="X168" s="369">
        <f ca="1">IFERROR(VLOOKUP(W168,'（様式１号）３整理番号表'!$B$4:$H$5,2,FALSE),0)</f>
        <v>0</v>
      </c>
      <c r="Y168" s="768" t="str" cm="1">
        <f t="array" aca="1" ref="Y168" ca="1">IF(AND(D168=0,F168=0),"",IF(COUNTIF(D$11:D168,D168)=1,1,IF(COUNTIFS(D$11:D168,D168,F$11:F168,F168)=1,INDEX((D$11:D168,F$11:F168,Y$11:Y168),MATCH(_xlfn.MAXIFS(F$11:F167,D$11:D167,D168),$F$11:F168,0),1,3)+1,INDEX((D$11:D168,F$11:F168,Y$11:Y168),MATCH(D168&amp;F168,D$11:D168&amp;F$11:F168,0),1,3))))</f>
        <v/>
      </c>
      <c r="Z168" s="40" t="str">
        <f t="shared" ca="1" si="319"/>
        <v/>
      </c>
      <c r="AA168" s="924" t="str">
        <f t="shared" ca="1" si="320"/>
        <v/>
      </c>
      <c r="AB168" s="93">
        <f ca="1">IFERROR(VLOOKUP(AA168,'（様式１号）３整理番号表'!$B$10:$H$16,2,FALSE),0)</f>
        <v>0</v>
      </c>
      <c r="AC168" s="924" t="str">
        <f t="shared" ca="1" si="321"/>
        <v/>
      </c>
      <c r="AD168" s="924" t="str">
        <f t="shared" ca="1" si="322"/>
        <v/>
      </c>
      <c r="AE168" s="93">
        <f ca="1">IFERROR(VLOOKUP(AD168,'（様式１号）３整理番号表'!$B$21:$H$22,2,FALSE),0)</f>
        <v>0</v>
      </c>
      <c r="AF168" s="924" t="str">
        <f t="shared" ca="1" si="323"/>
        <v/>
      </c>
      <c r="AG168" s="93">
        <f ca="1">IFERROR(VLOOKUP(AF168,'（様式１号）３整理番号表'!$B$26:$H$31,2,FALSE),0)</f>
        <v>0</v>
      </c>
      <c r="AH168" s="924" t="str">
        <f t="shared" ca="1" si="324"/>
        <v/>
      </c>
      <c r="AI168" s="93">
        <f ca="1">IFERROR(VLOOKUP(AH168,'（様式１号）３整理番号表'!$J$5:$N$59,2,FALSE),0)</f>
        <v>0</v>
      </c>
      <c r="AJ168" s="77" t="str">
        <f t="shared" ca="1" si="325"/>
        <v/>
      </c>
      <c r="AK168" s="93">
        <f ca="1">IFERROR(VLOOKUP(AJ168,'（様式１号）３整理番号表'!$P$5:$R$29,2,FALSE),0)</f>
        <v>0</v>
      </c>
      <c r="AL168" s="921" t="str">
        <f t="shared" ca="1" si="326"/>
        <v/>
      </c>
      <c r="AM168" s="921" t="str">
        <f t="shared" ca="1" si="327"/>
        <v/>
      </c>
      <c r="AN168" s="921"/>
      <c r="AO168" s="77" t="str">
        <f t="shared" ca="1" si="328"/>
        <v/>
      </c>
      <c r="AP168" s="93">
        <f ca="1">IFERROR(VLOOKUP(AO168,'（様式１号）３整理番号表'!$P$5:$R$29,2,FALSE),0)</f>
        <v>0</v>
      </c>
      <c r="AQ168" s="924" t="str">
        <f t="shared" ca="1" si="329"/>
        <v/>
      </c>
      <c r="AR168" s="93">
        <f t="shared" ca="1" si="330"/>
        <v>0</v>
      </c>
      <c r="AS168" s="924" t="str">
        <f t="shared" ca="1" si="331"/>
        <v/>
      </c>
      <c r="AT168" s="40" t="str">
        <f t="shared" ca="1" si="332"/>
        <v/>
      </c>
      <c r="AU168" s="93" t="str">
        <f t="shared" ca="1" si="333"/>
        <v/>
      </c>
      <c r="AV168" s="923" t="str">
        <f t="shared" ca="1" si="334"/>
        <v/>
      </c>
      <c r="AW168" s="926" t="str">
        <f t="shared" ca="1" si="335"/>
        <v/>
      </c>
      <c r="AX168" s="925" t="str">
        <f t="shared" ca="1" si="336"/>
        <v/>
      </c>
      <c r="AY168" s="925" t="str">
        <f t="shared" ca="1" si="336"/>
        <v/>
      </c>
      <c r="AZ168" s="925" t="str">
        <f t="shared" ca="1" si="336"/>
        <v/>
      </c>
      <c r="BA168" s="925" t="str">
        <f t="shared" ca="1" si="336"/>
        <v/>
      </c>
      <c r="BB168" s="925" t="str">
        <f t="shared" ca="1" si="337"/>
        <v/>
      </c>
      <c r="BC168" s="925" t="str">
        <f t="shared" ca="1" si="338"/>
        <v/>
      </c>
      <c r="BD168" s="925" t="str">
        <f t="shared" ca="1" si="338"/>
        <v/>
      </c>
      <c r="BE168" s="925" t="str">
        <f t="shared" ca="1" si="338"/>
        <v/>
      </c>
      <c r="BF168" s="77" t="str">
        <f t="shared" ca="1" si="339"/>
        <v/>
      </c>
      <c r="BG168" s="924" t="str">
        <f t="shared" ca="1" si="340"/>
        <v/>
      </c>
      <c r="BH168" s="94">
        <f ca="1">IF(BF168&lt;&gt;"",INDEX('（様式１号）３整理番号表'!$AB$7:$AQ$12,MATCH(BF168,'（様式１号）３整理番号表'!$AA$7:$AA$12,0),MATCH(BG168,'（様式１号）３整理番号表'!$AB$6:$AQ$6,0)),0)</f>
        <v>0</v>
      </c>
      <c r="BI168" s="921" t="str">
        <f t="shared" ca="1" si="341"/>
        <v/>
      </c>
      <c r="BJ168" s="922" t="str">
        <f t="shared" ca="1" si="342"/>
        <v/>
      </c>
      <c r="BK168" s="926" t="str">
        <f t="shared" ca="1" si="343"/>
        <v/>
      </c>
      <c r="BL168" s="922" t="str">
        <f t="shared" ca="1" si="344"/>
        <v/>
      </c>
      <c r="BM168" s="79" t="str">
        <f t="shared" ca="1" si="345"/>
        <v/>
      </c>
      <c r="BN168" s="82" t="str">
        <f t="shared" ca="1" si="346"/>
        <v/>
      </c>
      <c r="BO168" s="83" t="str">
        <f t="shared" ca="1" si="347"/>
        <v/>
      </c>
      <c r="BP168" s="84" t="str">
        <f t="shared" ca="1" si="348"/>
        <v/>
      </c>
      <c r="BQ168" s="82" t="str">
        <f t="shared" ca="1" si="349"/>
        <v/>
      </c>
      <c r="BR168" s="97" t="str">
        <f t="shared" ca="1" si="350"/>
        <v/>
      </c>
      <c r="BS168" s="95" t="str">
        <f t="shared" ca="1" si="351"/>
        <v/>
      </c>
      <c r="BT168" s="184" t="str">
        <f t="shared" ca="1" si="352"/>
        <v/>
      </c>
      <c r="BU168" s="611" t="str">
        <f t="shared" ca="1" si="353"/>
        <v/>
      </c>
      <c r="BV168" s="77" t="str">
        <f t="shared" ca="1" si="354"/>
        <v/>
      </c>
      <c r="BW168" s="85" t="str">
        <f t="shared" ca="1" si="355"/>
        <v/>
      </c>
      <c r="BX168" s="86" t="str">
        <f t="shared" ca="1" si="356"/>
        <v/>
      </c>
      <c r="BY168" s="231">
        <f ca="1">IF('ポイント要件確認等（個別表）'!AD168=1,ROUNDDOWN('ポイント要件確認等（個別表）'!AV168,-3),IF('ポイント要件確認等（個別表）'!AD168=2,ROUNDDOWN('ポイント要件確認等（個別表）'!BH168,-3),IF('ポイント要件確認等（個別表）'!AD168=3,ROUNDDOWN('ポイント要件確認等（個別表）'!BT168,-3),0)))</f>
        <v>0</v>
      </c>
      <c r="BZ168" s="86" t="str">
        <f t="shared" ca="1" si="357"/>
        <v/>
      </c>
      <c r="CA168" s="232" t="str">
        <f t="shared" ca="1" si="358"/>
        <v/>
      </c>
      <c r="CB168" s="232">
        <f t="shared" ca="1" si="359"/>
        <v>0</v>
      </c>
      <c r="CC168" s="86" t="str">
        <f t="shared" ca="1" si="360"/>
        <v/>
      </c>
      <c r="CD168" s="86" t="str">
        <f t="shared" ca="1" si="361"/>
        <v/>
      </c>
      <c r="CE168" s="609"/>
      <c r="CF168" s="86" t="str">
        <f t="shared" ca="1" si="362"/>
        <v/>
      </c>
      <c r="CG168" s="185" t="str">
        <f t="shared" ca="1" si="363"/>
        <v/>
      </c>
      <c r="CH168" s="246" t="str">
        <f t="shared" ca="1" si="364"/>
        <v>含税額</v>
      </c>
      <c r="CI168" s="247" t="str">
        <f t="shared" ca="1" si="365"/>
        <v/>
      </c>
      <c r="CJ168" s="87" t="str">
        <f ca="1">IFERROR(IF(INDIRECT("'("&amp;'２個別表'!EO168&amp;")'!AR"&amp;84+EP168)&lt;&gt;1,"",1),"")</f>
        <v/>
      </c>
      <c r="CK168" s="244" t="str">
        <f t="shared" ca="1" si="366"/>
        <v/>
      </c>
      <c r="CL168" s="235" t="str">
        <f t="shared" ca="1" si="367"/>
        <v/>
      </c>
      <c r="CM168" s="239" t="str">
        <f t="shared" ca="1" si="368"/>
        <v/>
      </c>
      <c r="CN168" s="77" t="str">
        <f t="shared" ca="1" si="369"/>
        <v/>
      </c>
      <c r="CO168" s="93" t="str">
        <f ca="1">IFERROR(VLOOKUP(CN168,'（様式１号）３整理番号表'!$T$5:$V$15,2,FALSE),"")</f>
        <v/>
      </c>
      <c r="CP168" s="924" t="str">
        <f t="shared" ca="1" si="370"/>
        <v/>
      </c>
      <c r="CQ168" s="93" t="str">
        <f ca="1">IFERROR(VLOOKUP(CP168,'（様式１号）３整理番号表'!$T$19:$V$24,2,FALSE),"")</f>
        <v/>
      </c>
      <c r="CR168" s="924" t="str">
        <f ca="1">IFERROR(IF(INDIRECT("'("&amp;'２個別表'!EO168&amp;")'!AV"&amp;84+EP168)&lt;&gt;1,"",1),"")</f>
        <v/>
      </c>
      <c r="CS168" s="232">
        <f t="shared" ca="1" si="371"/>
        <v>0</v>
      </c>
      <c r="CT168" s="248">
        <f t="shared" ca="1" si="372"/>
        <v>0</v>
      </c>
      <c r="CU168" s="376" t="str">
        <f ca="1">IF(ER168="補強",IF(COUNTIFS($Z$11:Z168,Z168,$W$11:W168,1)=1,"１①",""),IF(COUNTIFS($Z$11:Z168,Z168,$W$11:W168,2)=1,"２①",""))</f>
        <v/>
      </c>
      <c r="CV168" s="57" t="str">
        <f t="shared" ca="1" si="373"/>
        <v/>
      </c>
      <c r="CW168" s="927" t="str">
        <f t="shared" ca="1" si="374"/>
        <v/>
      </c>
      <c r="CX168" s="256" t="str">
        <f t="shared" ca="1" si="375"/>
        <v/>
      </c>
      <c r="CY168" s="256" t="str">
        <f t="shared" ca="1" si="376"/>
        <v/>
      </c>
      <c r="CZ168" s="256" t="str">
        <f t="shared" ca="1" si="377"/>
        <v/>
      </c>
      <c r="DA168" s="256" t="str">
        <f t="shared" ca="1" si="378"/>
        <v/>
      </c>
      <c r="DB168" s="316" t="str">
        <f ca="1">IFERROR(VLOOKUP($CU168,'（様式１号）３整理番号表'!$Z$19:$AB$32,3,FALSE),"")</f>
        <v/>
      </c>
      <c r="DC168" s="259" t="str">
        <f t="shared" ca="1" si="379"/>
        <v>-</v>
      </c>
      <c r="DD168" s="618" t="str">
        <f t="shared" ca="1" si="380"/>
        <v/>
      </c>
      <c r="DE168" s="321" t="str">
        <f ca="1">IF(AND(AO168=18,AS168=1),IF(COUNTIFS($Y$11:Y168,Y168,$AS$11:AS168,1)=1,"２②",""),IF($CU168="１①",INDEX(INDIRECT("'("&amp;$EO168&amp;")'!AR116:BB116"),1,MATCH(INDIRECT("'("&amp;$EO168&amp;")'!C118"),INDIRECT("'("&amp;$EO168&amp;")'!AR119:BB119"),0)),""))</f>
        <v/>
      </c>
      <c r="DF168" s="324" t="str">
        <f t="shared" ca="1" si="381"/>
        <v/>
      </c>
      <c r="DG168" s="313" t="str">
        <f t="shared" ca="1" si="382"/>
        <v/>
      </c>
      <c r="DH168" s="313" t="str">
        <f t="shared" ca="1" si="383"/>
        <v/>
      </c>
      <c r="DI168" s="313" t="str">
        <f t="shared" ca="1" si="384"/>
        <v/>
      </c>
      <c r="DJ168" s="313" t="str">
        <f t="shared" ca="1" si="385"/>
        <v/>
      </c>
      <c r="DK168" s="328" t="str">
        <f t="shared" ca="1" si="386"/>
        <v/>
      </c>
      <c r="DL168" s="334" t="str">
        <f t="shared" ca="1" si="387"/>
        <v/>
      </c>
      <c r="DM168" s="915" t="str">
        <f t="shared" ca="1" si="388"/>
        <v/>
      </c>
      <c r="DN168" s="15"/>
      <c r="DO168" s="324"/>
      <c r="DP168" s="16"/>
      <c r="DQ168" s="16"/>
      <c r="DR168" s="16"/>
      <c r="DS168" s="16"/>
      <c r="DT168" s="318" t="str">
        <f>IFERROR(VLOOKUP($DN168,'（様式１号）３整理番号表'!$Z$19:$AB$32,3,FALSE),"")</f>
        <v/>
      </c>
      <c r="DU168" s="259" t="str">
        <f t="shared" si="389"/>
        <v/>
      </c>
      <c r="DV168" s="14"/>
      <c r="DW168" s="17" t="str">
        <f t="shared" ca="1" si="390"/>
        <v/>
      </c>
      <c r="DX168" s="88" t="str">
        <f t="shared" ca="1" si="407"/>
        <v/>
      </c>
      <c r="DZ168" s="339">
        <f t="shared" ca="1" si="409"/>
        <v>0</v>
      </c>
      <c r="EA168" s="339">
        <f t="shared" ca="1" si="409"/>
        <v>0</v>
      </c>
      <c r="EB168" s="339">
        <f t="shared" ca="1" si="409"/>
        <v>0</v>
      </c>
      <c r="EC168" s="339">
        <f t="shared" ca="1" si="409"/>
        <v>0</v>
      </c>
      <c r="ED168" s="339">
        <f t="shared" ca="1" si="409"/>
        <v>0</v>
      </c>
      <c r="EE168" s="339">
        <f t="shared" ca="1" si="409"/>
        <v>0</v>
      </c>
      <c r="EF168" s="339">
        <f t="shared" ca="1" si="409"/>
        <v>0</v>
      </c>
      <c r="EG168" s="339">
        <f t="shared" ca="1" si="409"/>
        <v>0</v>
      </c>
      <c r="EH168" s="339">
        <f t="shared" ca="1" si="409"/>
        <v>0</v>
      </c>
      <c r="EI168" s="339">
        <f t="shared" ca="1" si="409"/>
        <v>0</v>
      </c>
      <c r="EJ168" s="339">
        <f t="shared" ca="1" si="409"/>
        <v>0</v>
      </c>
      <c r="EK168" s="339">
        <f t="shared" ca="1" si="409"/>
        <v>0</v>
      </c>
      <c r="EL168" s="339">
        <f t="shared" ca="1" si="409"/>
        <v>0</v>
      </c>
      <c r="EM168" s="339">
        <f t="shared" ca="1" si="409"/>
        <v>0</v>
      </c>
      <c r="EO168" s="919" t="str">
        <f t="shared" ca="1" si="309"/>
        <v/>
      </c>
      <c r="EP168" s="919" t="str">
        <f t="shared" ca="1" si="391"/>
        <v/>
      </c>
      <c r="EQ168" s="919" t="str">
        <f t="shared" ca="1" si="392"/>
        <v/>
      </c>
      <c r="ER168" s="919" t="str">
        <f t="shared" ca="1" si="393"/>
        <v/>
      </c>
      <c r="ES168" s="919" t="str">
        <f ca="1">IFERROR(INDEX('郵便番号（石川県）'!$A$3:$F$2574,MATCH(INDIRECT("'("&amp;EO168&amp;")'!E7"),'郵便番号（石川県）'!$A$3:$A$2574,0),6),"")</f>
        <v/>
      </c>
      <c r="ET168" s="919" t="str">
        <f ca="1">IFERROR(INDEX('郵便番号（石川県）'!$A$3:$F$2574,MATCH(INDIRECT("'("&amp;$EO168&amp;")'!E7"),'郵便番号（石川県）'!$A$3:$A$2574,0),5),"")</f>
        <v/>
      </c>
      <c r="EU168" s="919" t="str">
        <f t="shared" ca="1" si="394"/>
        <v/>
      </c>
      <c r="EV168" s="919" t="str">
        <f t="shared" ca="1" si="395"/>
        <v/>
      </c>
      <c r="EW168" s="919" t="str">
        <f t="shared" ca="1" si="396"/>
        <v/>
      </c>
      <c r="EX168" s="919" t="str">
        <f t="shared" ca="1" si="397"/>
        <v/>
      </c>
      <c r="EY168" s="919" t="str">
        <f t="shared" ca="1" si="398"/>
        <v/>
      </c>
      <c r="EZ168" s="919" t="str">
        <f t="shared" ca="1" si="399"/>
        <v/>
      </c>
      <c r="FA168" s="919" t="str">
        <f t="shared" ca="1" si="400"/>
        <v/>
      </c>
      <c r="FB168" s="919" t="str">
        <f t="shared" ca="1" si="401"/>
        <v/>
      </c>
      <c r="FC168" s="919" t="str">
        <f t="shared" ca="1" si="402"/>
        <v/>
      </c>
      <c r="FD168" s="627" t="str">
        <f t="shared" ca="1" si="403"/>
        <v/>
      </c>
      <c r="FE168" s="630">
        <v>158</v>
      </c>
      <c r="FF168" s="299" t="str">
        <f t="shared" ca="1" si="404"/>
        <v/>
      </c>
      <c r="FG168" s="993" t="str">
        <f t="shared" ca="1" si="405"/>
        <v/>
      </c>
      <c r="FH168" s="919" t="str">
        <f t="shared" ca="1" si="406"/>
        <v/>
      </c>
      <c r="FI168" s="299">
        <f ca="1">COUNTIF($FH$11:FH168,"■")</f>
        <v>0</v>
      </c>
    </row>
    <row r="169" spans="1:165" ht="34.5" customHeight="1">
      <c r="A169" s="445">
        <f t="shared" ca="1" si="310"/>
        <v>0</v>
      </c>
      <c r="B169" s="446">
        <f>IF(R169&lt;&gt;"",IF(COUNTIF(R$11:R169,R169)=1,MAX(B$11:B168)+1,INDEX(B$11:B168,MATCH(R169,R$11:R168,0),1)),0)</f>
        <v>1</v>
      </c>
      <c r="C169" s="446">
        <f ca="1">IF(T169&lt;&gt;"",IF(COUNTIF(T$11:T169,T169)=1,MAX(C$11:C168)+1,INDEX(C$11:C168,MATCH(T169,T$11:T168,0),1)),0)</f>
        <v>0</v>
      </c>
      <c r="D169" s="446">
        <f ca="1">IF(U169&lt;&gt;"",IF(COUNTIF(U$11:U169,U169)=1,MAX(D$11:D168)+1,INDEX(D$11:D168,MATCH(U169,U$11:U168,0),1)),0)</f>
        <v>0</v>
      </c>
      <c r="E169" s="446">
        <f ca="1">IF(S169&lt;&gt;"",IF(COUNTIF(S$11:S169,S169)=1,MAX(E$11:E168)+1,INDEX(E$11:E168,MATCH(S169,S$11:S168,0),1)),0)</f>
        <v>0</v>
      </c>
      <c r="F169" s="446">
        <f ca="1">IF(Z169&lt;&gt;"",IF(COUNTIF(Z$11:Z169,Z169)=1,MAX(F$11:F168)+1,INDEX(F$11:F168,MATCH(Z169,Z$11:Z168,0),1)),0)</f>
        <v>0</v>
      </c>
      <c r="G169" s="447" cm="1">
        <f t="array" aca="1" ref="G169" ca="1">IF(Z169&lt;&gt;"",IF(COUNTIFS(Z$11:Z169,Z169,W$11:W169,W169)=1,MAX(G$11:G168)+1,INDEX(G$11:G168,MATCH(Z169&amp;W169,Z$11:Z168&amp;W$11:W169,0),1)),0)</f>
        <v>0</v>
      </c>
      <c r="H169" s="447">
        <f t="shared" ca="1" si="311"/>
        <v>0</v>
      </c>
      <c r="I169" s="447">
        <f ca="1">IF(T169="",0,IF(COUNTIF(T$11:T169,T169)=1,1,0))</f>
        <v>0</v>
      </c>
      <c r="J169" s="447">
        <f ca="1">IF(U169="",0,IF(COUNTIF(U$11:U169,U169)=1,1,0))</f>
        <v>0</v>
      </c>
      <c r="K169" s="447">
        <f ca="1">IF(S169="",0,IF(COUNTIF(S$11:S169,S169)=1,1,0))</f>
        <v>0</v>
      </c>
      <c r="L169" s="446">
        <f ca="1">IF(Z169="",0,IF(COUNTIF(Z$11:Z169,Z169)=1,1,0))</f>
        <v>0</v>
      </c>
      <c r="M169" s="767">
        <f ca="1">IF($W169=2,IF(COUNTIFS($W$11:$W169,2,$Z$11:$Z169,$Z169)=1,1,0),0)</f>
        <v>0</v>
      </c>
      <c r="N169" s="767">
        <f ca="1">IF($W169=1,IF(COUNTIFS($W$11:$W169,2,$Z$11:$Z169,$Z169)=1,1,0),0)</f>
        <v>0</v>
      </c>
      <c r="O169" s="446">
        <f ca="1">IF(H169=0,0,IF(COUNTIF(Z$11:Z169,Z169)=1,1,0))</f>
        <v>0</v>
      </c>
      <c r="P169" s="448" t="str">
        <f t="shared" ca="1" si="312"/>
        <v>石川県</v>
      </c>
      <c r="Q169" s="89">
        <f t="shared" ca="1" si="313"/>
        <v>159</v>
      </c>
      <c r="R169" s="170" t="s">
        <v>459</v>
      </c>
      <c r="S169" s="357" t="str">
        <f t="shared" ca="1" si="314"/>
        <v/>
      </c>
      <c r="T169" s="357" t="str">
        <f t="shared" ca="1" si="315"/>
        <v/>
      </c>
      <c r="U169" s="58" t="str">
        <f t="shared" ca="1" si="316"/>
        <v/>
      </c>
      <c r="V169" s="58" t="str">
        <f t="shared" ca="1" si="317"/>
        <v/>
      </c>
      <c r="W169" s="920" t="str">
        <f t="shared" ca="1" si="318"/>
        <v/>
      </c>
      <c r="X169" s="369">
        <f ca="1">IFERROR(VLOOKUP(W169,'（様式１号）３整理番号表'!$B$4:$H$5,2,FALSE),0)</f>
        <v>0</v>
      </c>
      <c r="Y169" s="768" t="str" cm="1">
        <f t="array" aca="1" ref="Y169" ca="1">IF(AND(D169=0,F169=0),"",IF(COUNTIF(D$11:D169,D169)=1,1,IF(COUNTIFS(D$11:D169,D169,F$11:F169,F169)=1,INDEX((D$11:D169,F$11:F169,Y$11:Y169),MATCH(_xlfn.MAXIFS(F$11:F168,D$11:D168,D169),$F$11:F169,0),1,3)+1,INDEX((D$11:D169,F$11:F169,Y$11:Y169),MATCH(D169&amp;F169,D$11:D169&amp;F$11:F169,0),1,3))))</f>
        <v/>
      </c>
      <c r="Z169" s="40" t="str">
        <f t="shared" ca="1" si="319"/>
        <v/>
      </c>
      <c r="AA169" s="924" t="str">
        <f t="shared" ca="1" si="320"/>
        <v/>
      </c>
      <c r="AB169" s="93">
        <f ca="1">IFERROR(VLOOKUP(AA169,'（様式１号）３整理番号表'!$B$10:$H$16,2,FALSE),0)</f>
        <v>0</v>
      </c>
      <c r="AC169" s="924" t="str">
        <f t="shared" ca="1" si="321"/>
        <v/>
      </c>
      <c r="AD169" s="924" t="str">
        <f t="shared" ca="1" si="322"/>
        <v/>
      </c>
      <c r="AE169" s="93">
        <f ca="1">IFERROR(VLOOKUP(AD169,'（様式１号）３整理番号表'!$B$21:$H$22,2,FALSE),0)</f>
        <v>0</v>
      </c>
      <c r="AF169" s="924" t="str">
        <f t="shared" ca="1" si="323"/>
        <v/>
      </c>
      <c r="AG169" s="93">
        <f ca="1">IFERROR(VLOOKUP(AF169,'（様式１号）３整理番号表'!$B$26:$H$31,2,FALSE),0)</f>
        <v>0</v>
      </c>
      <c r="AH169" s="924" t="str">
        <f t="shared" ca="1" si="324"/>
        <v/>
      </c>
      <c r="AI169" s="93">
        <f ca="1">IFERROR(VLOOKUP(AH169,'（様式１号）３整理番号表'!$J$5:$N$59,2,FALSE),0)</f>
        <v>0</v>
      </c>
      <c r="AJ169" s="77" t="str">
        <f t="shared" ca="1" si="325"/>
        <v/>
      </c>
      <c r="AK169" s="93">
        <f ca="1">IFERROR(VLOOKUP(AJ169,'（様式１号）３整理番号表'!$P$5:$R$29,2,FALSE),0)</f>
        <v>0</v>
      </c>
      <c r="AL169" s="921" t="str">
        <f t="shared" ca="1" si="326"/>
        <v/>
      </c>
      <c r="AM169" s="921" t="str">
        <f t="shared" ca="1" si="327"/>
        <v/>
      </c>
      <c r="AN169" s="921"/>
      <c r="AO169" s="77" t="str">
        <f t="shared" ca="1" si="328"/>
        <v/>
      </c>
      <c r="AP169" s="93">
        <f ca="1">IFERROR(VLOOKUP(AO169,'（様式１号）３整理番号表'!$P$5:$R$29,2,FALSE),0)</f>
        <v>0</v>
      </c>
      <c r="AQ169" s="924" t="str">
        <f t="shared" ca="1" si="329"/>
        <v/>
      </c>
      <c r="AR169" s="93">
        <f t="shared" ca="1" si="330"/>
        <v>0</v>
      </c>
      <c r="AS169" s="924" t="str">
        <f t="shared" ca="1" si="331"/>
        <v/>
      </c>
      <c r="AT169" s="40" t="str">
        <f t="shared" ca="1" si="332"/>
        <v/>
      </c>
      <c r="AU169" s="93" t="str">
        <f t="shared" ca="1" si="333"/>
        <v/>
      </c>
      <c r="AV169" s="923" t="str">
        <f t="shared" ca="1" si="334"/>
        <v/>
      </c>
      <c r="AW169" s="926" t="str">
        <f t="shared" ca="1" si="335"/>
        <v/>
      </c>
      <c r="AX169" s="925" t="str">
        <f t="shared" ca="1" si="336"/>
        <v/>
      </c>
      <c r="AY169" s="925" t="str">
        <f t="shared" ca="1" si="336"/>
        <v/>
      </c>
      <c r="AZ169" s="925" t="str">
        <f t="shared" ca="1" si="336"/>
        <v/>
      </c>
      <c r="BA169" s="925" t="str">
        <f t="shared" ca="1" si="336"/>
        <v/>
      </c>
      <c r="BB169" s="925" t="str">
        <f t="shared" ca="1" si="337"/>
        <v/>
      </c>
      <c r="BC169" s="925" t="str">
        <f t="shared" ca="1" si="338"/>
        <v/>
      </c>
      <c r="BD169" s="925" t="str">
        <f t="shared" ca="1" si="338"/>
        <v/>
      </c>
      <c r="BE169" s="925" t="str">
        <f t="shared" ca="1" si="338"/>
        <v/>
      </c>
      <c r="BF169" s="77" t="str">
        <f t="shared" ca="1" si="339"/>
        <v/>
      </c>
      <c r="BG169" s="924" t="str">
        <f t="shared" ca="1" si="340"/>
        <v/>
      </c>
      <c r="BH169" s="94">
        <f ca="1">IF(BF169&lt;&gt;"",INDEX('（様式１号）３整理番号表'!$AB$7:$AQ$12,MATCH(BF169,'（様式１号）３整理番号表'!$AA$7:$AA$12,0),MATCH(BG169,'（様式１号）３整理番号表'!$AB$6:$AQ$6,0)),0)</f>
        <v>0</v>
      </c>
      <c r="BI169" s="921" t="str">
        <f t="shared" ca="1" si="341"/>
        <v/>
      </c>
      <c r="BJ169" s="922" t="str">
        <f t="shared" ca="1" si="342"/>
        <v/>
      </c>
      <c r="BK169" s="926" t="str">
        <f t="shared" ca="1" si="343"/>
        <v/>
      </c>
      <c r="BL169" s="922" t="str">
        <f t="shared" ca="1" si="344"/>
        <v/>
      </c>
      <c r="BM169" s="79" t="str">
        <f t="shared" ca="1" si="345"/>
        <v/>
      </c>
      <c r="BN169" s="82" t="str">
        <f t="shared" ca="1" si="346"/>
        <v/>
      </c>
      <c r="BO169" s="83" t="str">
        <f t="shared" ca="1" si="347"/>
        <v/>
      </c>
      <c r="BP169" s="84" t="str">
        <f t="shared" ca="1" si="348"/>
        <v/>
      </c>
      <c r="BQ169" s="82" t="str">
        <f t="shared" ca="1" si="349"/>
        <v/>
      </c>
      <c r="BR169" s="97" t="str">
        <f t="shared" ca="1" si="350"/>
        <v/>
      </c>
      <c r="BS169" s="95" t="str">
        <f t="shared" ca="1" si="351"/>
        <v/>
      </c>
      <c r="BT169" s="184" t="str">
        <f t="shared" ca="1" si="352"/>
        <v/>
      </c>
      <c r="BU169" s="611" t="str">
        <f t="shared" ca="1" si="353"/>
        <v/>
      </c>
      <c r="BV169" s="77" t="str">
        <f t="shared" ca="1" si="354"/>
        <v/>
      </c>
      <c r="BW169" s="85" t="str">
        <f t="shared" ca="1" si="355"/>
        <v/>
      </c>
      <c r="BX169" s="86" t="str">
        <f t="shared" ca="1" si="356"/>
        <v/>
      </c>
      <c r="BY169" s="231">
        <f ca="1">IF('ポイント要件確認等（個別表）'!AD169=1,ROUNDDOWN('ポイント要件確認等（個別表）'!AV169,-3),IF('ポイント要件確認等（個別表）'!AD169=2,ROUNDDOWN('ポイント要件確認等（個別表）'!BH169,-3),IF('ポイント要件確認等（個別表）'!AD169=3,ROUNDDOWN('ポイント要件確認等（個別表）'!BT169,-3),0)))</f>
        <v>0</v>
      </c>
      <c r="BZ169" s="86" t="str">
        <f t="shared" ca="1" si="357"/>
        <v/>
      </c>
      <c r="CA169" s="232" t="str">
        <f t="shared" ca="1" si="358"/>
        <v/>
      </c>
      <c r="CB169" s="232">
        <f t="shared" ca="1" si="359"/>
        <v>0</v>
      </c>
      <c r="CC169" s="86" t="str">
        <f t="shared" ca="1" si="360"/>
        <v/>
      </c>
      <c r="CD169" s="86" t="str">
        <f t="shared" ca="1" si="361"/>
        <v/>
      </c>
      <c r="CE169" s="609"/>
      <c r="CF169" s="86" t="str">
        <f t="shared" ca="1" si="362"/>
        <v/>
      </c>
      <c r="CG169" s="185" t="str">
        <f t="shared" ca="1" si="363"/>
        <v/>
      </c>
      <c r="CH169" s="246" t="str">
        <f t="shared" ca="1" si="364"/>
        <v>含税額</v>
      </c>
      <c r="CI169" s="247" t="str">
        <f t="shared" ca="1" si="365"/>
        <v/>
      </c>
      <c r="CJ169" s="87" t="str">
        <f ca="1">IFERROR(IF(INDIRECT("'("&amp;'２個別表'!EO169&amp;")'!AR"&amp;84+EP169)&lt;&gt;1,"",1),"")</f>
        <v/>
      </c>
      <c r="CK169" s="244" t="str">
        <f t="shared" ca="1" si="366"/>
        <v/>
      </c>
      <c r="CL169" s="235" t="str">
        <f t="shared" ca="1" si="367"/>
        <v/>
      </c>
      <c r="CM169" s="239" t="str">
        <f t="shared" ca="1" si="368"/>
        <v/>
      </c>
      <c r="CN169" s="77" t="str">
        <f t="shared" ca="1" si="369"/>
        <v/>
      </c>
      <c r="CO169" s="93" t="str">
        <f ca="1">IFERROR(VLOOKUP(CN169,'（様式１号）３整理番号表'!$T$5:$V$15,2,FALSE),"")</f>
        <v/>
      </c>
      <c r="CP169" s="924" t="str">
        <f t="shared" ca="1" si="370"/>
        <v/>
      </c>
      <c r="CQ169" s="93" t="str">
        <f ca="1">IFERROR(VLOOKUP(CP169,'（様式１号）３整理番号表'!$T$19:$V$24,2,FALSE),"")</f>
        <v/>
      </c>
      <c r="CR169" s="924" t="str">
        <f ca="1">IFERROR(IF(INDIRECT("'("&amp;'２個別表'!EO169&amp;")'!AV"&amp;84+EP169)&lt;&gt;1,"",1),"")</f>
        <v/>
      </c>
      <c r="CS169" s="232">
        <f t="shared" ca="1" si="371"/>
        <v>0</v>
      </c>
      <c r="CT169" s="248">
        <f t="shared" ca="1" si="372"/>
        <v>0</v>
      </c>
      <c r="CU169" s="376" t="str">
        <f ca="1">IF(ER169="補強",IF(COUNTIFS($Z$11:Z169,Z169,$W$11:W169,1)=1,"１①",""),IF(COUNTIFS($Z$11:Z169,Z169,$W$11:W169,2)=1,"２①",""))</f>
        <v/>
      </c>
      <c r="CV169" s="57" t="str">
        <f t="shared" ca="1" si="373"/>
        <v/>
      </c>
      <c r="CW169" s="927" t="str">
        <f t="shared" ca="1" si="374"/>
        <v/>
      </c>
      <c r="CX169" s="256" t="str">
        <f t="shared" ca="1" si="375"/>
        <v/>
      </c>
      <c r="CY169" s="256" t="str">
        <f t="shared" ca="1" si="376"/>
        <v/>
      </c>
      <c r="CZ169" s="256" t="str">
        <f t="shared" ca="1" si="377"/>
        <v/>
      </c>
      <c r="DA169" s="256" t="str">
        <f t="shared" ca="1" si="378"/>
        <v/>
      </c>
      <c r="DB169" s="316" t="str">
        <f ca="1">IFERROR(VLOOKUP($CU169,'（様式１号）３整理番号表'!$Z$19:$AB$32,3,FALSE),"")</f>
        <v/>
      </c>
      <c r="DC169" s="259" t="str">
        <f t="shared" ca="1" si="379"/>
        <v>-</v>
      </c>
      <c r="DD169" s="618" t="str">
        <f t="shared" ca="1" si="380"/>
        <v/>
      </c>
      <c r="DE169" s="321" t="str">
        <f ca="1">IF(AND(AO169=18,AS169=1),IF(COUNTIFS($Y$11:Y169,Y169,$AS$11:AS169,1)=1,"２②",""),IF($CU169="１①",INDEX(INDIRECT("'("&amp;$EO169&amp;")'!AR116:BB116"),1,MATCH(INDIRECT("'("&amp;$EO169&amp;")'!C118"),INDIRECT("'("&amp;$EO169&amp;")'!AR119:BB119"),0)),""))</f>
        <v/>
      </c>
      <c r="DF169" s="324" t="str">
        <f t="shared" ca="1" si="381"/>
        <v/>
      </c>
      <c r="DG169" s="313" t="str">
        <f t="shared" ca="1" si="382"/>
        <v/>
      </c>
      <c r="DH169" s="313" t="str">
        <f t="shared" ca="1" si="383"/>
        <v/>
      </c>
      <c r="DI169" s="313" t="str">
        <f t="shared" ca="1" si="384"/>
        <v/>
      </c>
      <c r="DJ169" s="313" t="str">
        <f t="shared" ca="1" si="385"/>
        <v/>
      </c>
      <c r="DK169" s="328" t="str">
        <f t="shared" ca="1" si="386"/>
        <v/>
      </c>
      <c r="DL169" s="334" t="str">
        <f t="shared" ca="1" si="387"/>
        <v/>
      </c>
      <c r="DM169" s="915" t="str">
        <f t="shared" ca="1" si="388"/>
        <v/>
      </c>
      <c r="DN169" s="15"/>
      <c r="DO169" s="324"/>
      <c r="DP169" s="16"/>
      <c r="DQ169" s="16"/>
      <c r="DR169" s="16"/>
      <c r="DS169" s="16"/>
      <c r="DT169" s="318" t="str">
        <f>IFERROR(VLOOKUP($DN169,'（様式１号）３整理番号表'!$Z$19:$AB$32,3,FALSE),"")</f>
        <v/>
      </c>
      <c r="DU169" s="259" t="str">
        <f t="shared" si="389"/>
        <v/>
      </c>
      <c r="DV169" s="14"/>
      <c r="DW169" s="17" t="str">
        <f t="shared" ca="1" si="390"/>
        <v/>
      </c>
      <c r="DX169" s="88" t="str">
        <f t="shared" ca="1" si="407"/>
        <v/>
      </c>
      <c r="DZ169" s="339">
        <f t="shared" ca="1" si="409"/>
        <v>0</v>
      </c>
      <c r="EA169" s="339">
        <f t="shared" ca="1" si="409"/>
        <v>0</v>
      </c>
      <c r="EB169" s="339">
        <f t="shared" ca="1" si="409"/>
        <v>0</v>
      </c>
      <c r="EC169" s="339">
        <f t="shared" ca="1" si="409"/>
        <v>0</v>
      </c>
      <c r="ED169" s="339">
        <f t="shared" ca="1" si="409"/>
        <v>0</v>
      </c>
      <c r="EE169" s="339">
        <f t="shared" ca="1" si="409"/>
        <v>0</v>
      </c>
      <c r="EF169" s="339">
        <f t="shared" ca="1" si="409"/>
        <v>0</v>
      </c>
      <c r="EG169" s="339">
        <f t="shared" ca="1" si="409"/>
        <v>0</v>
      </c>
      <c r="EH169" s="339">
        <f t="shared" ca="1" si="409"/>
        <v>0</v>
      </c>
      <c r="EI169" s="339">
        <f t="shared" ca="1" si="409"/>
        <v>0</v>
      </c>
      <c r="EJ169" s="339">
        <f t="shared" ca="1" si="409"/>
        <v>0</v>
      </c>
      <c r="EK169" s="339">
        <f t="shared" ca="1" si="409"/>
        <v>0</v>
      </c>
      <c r="EL169" s="339">
        <f t="shared" ca="1" si="409"/>
        <v>0</v>
      </c>
      <c r="EM169" s="339">
        <f t="shared" ca="1" si="409"/>
        <v>0</v>
      </c>
      <c r="EO169" s="919" t="str">
        <f t="shared" ca="1" si="309"/>
        <v/>
      </c>
      <c r="EP169" s="919" t="str">
        <f t="shared" ca="1" si="391"/>
        <v/>
      </c>
      <c r="EQ169" s="919" t="str">
        <f t="shared" ca="1" si="392"/>
        <v/>
      </c>
      <c r="ER169" s="919" t="str">
        <f t="shared" ca="1" si="393"/>
        <v/>
      </c>
      <c r="ES169" s="919" t="str">
        <f ca="1">IFERROR(INDEX('郵便番号（石川県）'!$A$3:$F$2574,MATCH(INDIRECT("'("&amp;EO169&amp;")'!E7"),'郵便番号（石川県）'!$A$3:$A$2574,0),6),"")</f>
        <v/>
      </c>
      <c r="ET169" s="919" t="str">
        <f ca="1">IFERROR(INDEX('郵便番号（石川県）'!$A$3:$F$2574,MATCH(INDIRECT("'("&amp;$EO169&amp;")'!E7"),'郵便番号（石川県）'!$A$3:$A$2574,0),5),"")</f>
        <v/>
      </c>
      <c r="EU169" s="919" t="str">
        <f t="shared" ca="1" si="394"/>
        <v/>
      </c>
      <c r="EV169" s="919" t="str">
        <f t="shared" ca="1" si="395"/>
        <v/>
      </c>
      <c r="EW169" s="919" t="str">
        <f t="shared" ca="1" si="396"/>
        <v/>
      </c>
      <c r="EX169" s="919" t="str">
        <f t="shared" ca="1" si="397"/>
        <v/>
      </c>
      <c r="EY169" s="919" t="str">
        <f t="shared" ca="1" si="398"/>
        <v/>
      </c>
      <c r="EZ169" s="919" t="str">
        <f t="shared" ca="1" si="399"/>
        <v/>
      </c>
      <c r="FA169" s="919" t="str">
        <f t="shared" ca="1" si="400"/>
        <v/>
      </c>
      <c r="FB169" s="919" t="str">
        <f t="shared" ca="1" si="401"/>
        <v/>
      </c>
      <c r="FC169" s="919" t="str">
        <f t="shared" ca="1" si="402"/>
        <v/>
      </c>
      <c r="FD169" s="627" t="str">
        <f t="shared" ca="1" si="403"/>
        <v/>
      </c>
      <c r="FE169" s="630">
        <v>159</v>
      </c>
      <c r="FF169" s="299" t="str">
        <f t="shared" ca="1" si="404"/>
        <v/>
      </c>
      <c r="FG169" s="993" t="str">
        <f t="shared" ca="1" si="405"/>
        <v/>
      </c>
      <c r="FH169" s="919" t="str">
        <f t="shared" ca="1" si="406"/>
        <v/>
      </c>
      <c r="FI169" s="299">
        <f ca="1">COUNTIF($FH$11:FH169,"■")</f>
        <v>0</v>
      </c>
    </row>
    <row r="170" spans="1:165" ht="34.5" customHeight="1">
      <c r="A170" s="445">
        <f t="shared" ca="1" si="310"/>
        <v>0</v>
      </c>
      <c r="B170" s="446">
        <f>IF(R170&lt;&gt;"",IF(COUNTIF(R$11:R170,R170)=1,MAX(B$11:B169)+1,INDEX(B$11:B169,MATCH(R170,R$11:R169,0),1)),0)</f>
        <v>1</v>
      </c>
      <c r="C170" s="446">
        <f ca="1">IF(T170&lt;&gt;"",IF(COUNTIF(T$11:T170,T170)=1,MAX(C$11:C169)+1,INDEX(C$11:C169,MATCH(T170,T$11:T169,0),1)),0)</f>
        <v>0</v>
      </c>
      <c r="D170" s="446">
        <f ca="1">IF(U170&lt;&gt;"",IF(COUNTIF(U$11:U170,U170)=1,MAX(D$11:D169)+1,INDEX(D$11:D169,MATCH(U170,U$11:U169,0),1)),0)</f>
        <v>0</v>
      </c>
      <c r="E170" s="446">
        <f ca="1">IF(S170&lt;&gt;"",IF(COUNTIF(S$11:S170,S170)=1,MAX(E$11:E169)+1,INDEX(E$11:E169,MATCH(S170,S$11:S169,0),1)),0)</f>
        <v>0</v>
      </c>
      <c r="F170" s="446">
        <f ca="1">IF(Z170&lt;&gt;"",IF(COUNTIF(Z$11:Z170,Z170)=1,MAX(F$11:F169)+1,INDEX(F$11:F169,MATCH(Z170,Z$11:Z169,0),1)),0)</f>
        <v>0</v>
      </c>
      <c r="G170" s="447" cm="1">
        <f t="array" aca="1" ref="G170" ca="1">IF(Z170&lt;&gt;"",IF(COUNTIFS(Z$11:Z170,Z170,W$11:W170,W170)=1,MAX(G$11:G169)+1,INDEX(G$11:G169,MATCH(Z170&amp;W170,Z$11:Z169&amp;W$11:W170,0),1)),0)</f>
        <v>0</v>
      </c>
      <c r="H170" s="447">
        <f t="shared" ca="1" si="311"/>
        <v>0</v>
      </c>
      <c r="I170" s="447">
        <f ca="1">IF(T170="",0,IF(COUNTIF(T$11:T170,T170)=1,1,0))</f>
        <v>0</v>
      </c>
      <c r="J170" s="447">
        <f ca="1">IF(U170="",0,IF(COUNTIF(U$11:U170,U170)=1,1,0))</f>
        <v>0</v>
      </c>
      <c r="K170" s="447">
        <f ca="1">IF(S170="",0,IF(COUNTIF(S$11:S170,S170)=1,1,0))</f>
        <v>0</v>
      </c>
      <c r="L170" s="446">
        <f ca="1">IF(Z170="",0,IF(COUNTIF(Z$11:Z170,Z170)=1,1,0))</f>
        <v>0</v>
      </c>
      <c r="M170" s="767">
        <f ca="1">IF($W170=2,IF(COUNTIFS($W$11:$W170,2,$Z$11:$Z170,$Z170)=1,1,0),0)</f>
        <v>0</v>
      </c>
      <c r="N170" s="767">
        <f ca="1">IF($W170=1,IF(COUNTIFS($W$11:$W170,2,$Z$11:$Z170,$Z170)=1,1,0),0)</f>
        <v>0</v>
      </c>
      <c r="O170" s="446">
        <f ca="1">IF(H170=0,0,IF(COUNTIF(Z$11:Z170,Z170)=1,1,0))</f>
        <v>0</v>
      </c>
      <c r="P170" s="448" t="str">
        <f t="shared" ca="1" si="312"/>
        <v>石川県</v>
      </c>
      <c r="Q170" s="89">
        <f t="shared" ca="1" si="313"/>
        <v>160</v>
      </c>
      <c r="R170" s="170" t="s">
        <v>459</v>
      </c>
      <c r="S170" s="357" t="str">
        <f t="shared" ca="1" si="314"/>
        <v/>
      </c>
      <c r="T170" s="357" t="str">
        <f t="shared" ca="1" si="315"/>
        <v/>
      </c>
      <c r="U170" s="58" t="str">
        <f t="shared" ca="1" si="316"/>
        <v/>
      </c>
      <c r="V170" s="58" t="str">
        <f t="shared" ca="1" si="317"/>
        <v/>
      </c>
      <c r="W170" s="920" t="str">
        <f t="shared" ca="1" si="318"/>
        <v/>
      </c>
      <c r="X170" s="369">
        <f ca="1">IFERROR(VLOOKUP(W170,'（様式１号）３整理番号表'!$B$4:$H$5,2,FALSE),0)</f>
        <v>0</v>
      </c>
      <c r="Y170" s="768" t="str" cm="1">
        <f t="array" aca="1" ref="Y170" ca="1">IF(AND(D170=0,F170=0),"",IF(COUNTIF(D$11:D170,D170)=1,1,IF(COUNTIFS(D$11:D170,D170,F$11:F170,F170)=1,INDEX((D$11:D170,F$11:F170,Y$11:Y170),MATCH(_xlfn.MAXIFS(F$11:F169,D$11:D169,D170),$F$11:F170,0),1,3)+1,INDEX((D$11:D170,F$11:F170,Y$11:Y170),MATCH(D170&amp;F170,D$11:D170&amp;F$11:F170,0),1,3))))</f>
        <v/>
      </c>
      <c r="Z170" s="40" t="str">
        <f t="shared" ca="1" si="319"/>
        <v/>
      </c>
      <c r="AA170" s="924" t="str">
        <f t="shared" ca="1" si="320"/>
        <v/>
      </c>
      <c r="AB170" s="93">
        <f ca="1">IFERROR(VLOOKUP(AA170,'（様式１号）３整理番号表'!$B$10:$H$16,2,FALSE),0)</f>
        <v>0</v>
      </c>
      <c r="AC170" s="924" t="str">
        <f t="shared" ca="1" si="321"/>
        <v/>
      </c>
      <c r="AD170" s="924" t="str">
        <f t="shared" ca="1" si="322"/>
        <v/>
      </c>
      <c r="AE170" s="93">
        <f ca="1">IFERROR(VLOOKUP(AD170,'（様式１号）３整理番号表'!$B$21:$H$22,2,FALSE),0)</f>
        <v>0</v>
      </c>
      <c r="AF170" s="924" t="str">
        <f t="shared" ca="1" si="323"/>
        <v/>
      </c>
      <c r="AG170" s="93">
        <f ca="1">IFERROR(VLOOKUP(AF170,'（様式１号）３整理番号表'!$B$26:$H$31,2,FALSE),0)</f>
        <v>0</v>
      </c>
      <c r="AH170" s="924" t="str">
        <f t="shared" ca="1" si="324"/>
        <v/>
      </c>
      <c r="AI170" s="93">
        <f ca="1">IFERROR(VLOOKUP(AH170,'（様式１号）３整理番号表'!$J$5:$N$59,2,FALSE),0)</f>
        <v>0</v>
      </c>
      <c r="AJ170" s="77" t="str">
        <f t="shared" ca="1" si="325"/>
        <v/>
      </c>
      <c r="AK170" s="93">
        <f ca="1">IFERROR(VLOOKUP(AJ170,'（様式１号）３整理番号表'!$P$5:$R$29,2,FALSE),0)</f>
        <v>0</v>
      </c>
      <c r="AL170" s="921" t="str">
        <f t="shared" ca="1" si="326"/>
        <v/>
      </c>
      <c r="AM170" s="921" t="str">
        <f t="shared" ca="1" si="327"/>
        <v/>
      </c>
      <c r="AN170" s="921"/>
      <c r="AO170" s="77" t="str">
        <f t="shared" ca="1" si="328"/>
        <v/>
      </c>
      <c r="AP170" s="93">
        <f ca="1">IFERROR(VLOOKUP(AO170,'（様式１号）３整理番号表'!$P$5:$R$29,2,FALSE),0)</f>
        <v>0</v>
      </c>
      <c r="AQ170" s="924" t="str">
        <f t="shared" ca="1" si="329"/>
        <v/>
      </c>
      <c r="AR170" s="93">
        <f t="shared" ca="1" si="330"/>
        <v>0</v>
      </c>
      <c r="AS170" s="924" t="str">
        <f t="shared" ca="1" si="331"/>
        <v/>
      </c>
      <c r="AT170" s="40" t="str">
        <f t="shared" ca="1" si="332"/>
        <v/>
      </c>
      <c r="AU170" s="93" t="str">
        <f t="shared" ca="1" si="333"/>
        <v/>
      </c>
      <c r="AV170" s="923" t="str">
        <f t="shared" ca="1" si="334"/>
        <v/>
      </c>
      <c r="AW170" s="926" t="str">
        <f t="shared" ca="1" si="335"/>
        <v/>
      </c>
      <c r="AX170" s="925" t="str">
        <f t="shared" ca="1" si="336"/>
        <v/>
      </c>
      <c r="AY170" s="925" t="str">
        <f t="shared" ca="1" si="336"/>
        <v/>
      </c>
      <c r="AZ170" s="925" t="str">
        <f t="shared" ca="1" si="336"/>
        <v/>
      </c>
      <c r="BA170" s="925" t="str">
        <f t="shared" ca="1" si="336"/>
        <v/>
      </c>
      <c r="BB170" s="925" t="str">
        <f t="shared" ca="1" si="337"/>
        <v/>
      </c>
      <c r="BC170" s="925" t="str">
        <f t="shared" ca="1" si="338"/>
        <v/>
      </c>
      <c r="BD170" s="925" t="str">
        <f t="shared" ca="1" si="338"/>
        <v/>
      </c>
      <c r="BE170" s="925" t="str">
        <f t="shared" ca="1" si="338"/>
        <v/>
      </c>
      <c r="BF170" s="77" t="str">
        <f t="shared" ca="1" si="339"/>
        <v/>
      </c>
      <c r="BG170" s="924" t="str">
        <f t="shared" ca="1" si="340"/>
        <v/>
      </c>
      <c r="BH170" s="94">
        <f ca="1">IF(BF170&lt;&gt;"",INDEX('（様式１号）３整理番号表'!$AB$7:$AQ$12,MATCH(BF170,'（様式１号）３整理番号表'!$AA$7:$AA$12,0),MATCH(BG170,'（様式１号）３整理番号表'!$AB$6:$AQ$6,0)),0)</f>
        <v>0</v>
      </c>
      <c r="BI170" s="921" t="str">
        <f t="shared" ca="1" si="341"/>
        <v/>
      </c>
      <c r="BJ170" s="922" t="str">
        <f t="shared" ca="1" si="342"/>
        <v/>
      </c>
      <c r="BK170" s="926" t="str">
        <f t="shared" ca="1" si="343"/>
        <v/>
      </c>
      <c r="BL170" s="922" t="str">
        <f t="shared" ca="1" si="344"/>
        <v/>
      </c>
      <c r="BM170" s="79" t="str">
        <f t="shared" ca="1" si="345"/>
        <v/>
      </c>
      <c r="BN170" s="82" t="str">
        <f t="shared" ca="1" si="346"/>
        <v/>
      </c>
      <c r="BO170" s="83" t="str">
        <f t="shared" ca="1" si="347"/>
        <v/>
      </c>
      <c r="BP170" s="84" t="str">
        <f t="shared" ca="1" si="348"/>
        <v/>
      </c>
      <c r="BQ170" s="82" t="str">
        <f t="shared" ca="1" si="349"/>
        <v/>
      </c>
      <c r="BR170" s="97" t="str">
        <f t="shared" ca="1" si="350"/>
        <v/>
      </c>
      <c r="BS170" s="95" t="str">
        <f t="shared" ca="1" si="351"/>
        <v/>
      </c>
      <c r="BT170" s="184" t="str">
        <f t="shared" ca="1" si="352"/>
        <v/>
      </c>
      <c r="BU170" s="611" t="str">
        <f t="shared" ca="1" si="353"/>
        <v/>
      </c>
      <c r="BV170" s="77" t="str">
        <f t="shared" ca="1" si="354"/>
        <v/>
      </c>
      <c r="BW170" s="85" t="str">
        <f t="shared" ca="1" si="355"/>
        <v/>
      </c>
      <c r="BX170" s="86" t="str">
        <f t="shared" ca="1" si="356"/>
        <v/>
      </c>
      <c r="BY170" s="231">
        <f ca="1">IF('ポイント要件確認等（個別表）'!AD170=1,ROUNDDOWN('ポイント要件確認等（個別表）'!AV170,-3),IF('ポイント要件確認等（個別表）'!AD170=2,ROUNDDOWN('ポイント要件確認等（個別表）'!BH170,-3),IF('ポイント要件確認等（個別表）'!AD170=3,ROUNDDOWN('ポイント要件確認等（個別表）'!BT170,-3),0)))</f>
        <v>0</v>
      </c>
      <c r="BZ170" s="86" t="str">
        <f t="shared" ca="1" si="357"/>
        <v/>
      </c>
      <c r="CA170" s="232" t="str">
        <f t="shared" ca="1" si="358"/>
        <v/>
      </c>
      <c r="CB170" s="232">
        <f t="shared" ca="1" si="359"/>
        <v>0</v>
      </c>
      <c r="CC170" s="86" t="str">
        <f t="shared" ca="1" si="360"/>
        <v/>
      </c>
      <c r="CD170" s="86" t="str">
        <f t="shared" ca="1" si="361"/>
        <v/>
      </c>
      <c r="CE170" s="609"/>
      <c r="CF170" s="86" t="str">
        <f t="shared" ca="1" si="362"/>
        <v/>
      </c>
      <c r="CG170" s="185" t="str">
        <f t="shared" ca="1" si="363"/>
        <v/>
      </c>
      <c r="CH170" s="246" t="str">
        <f t="shared" ca="1" si="364"/>
        <v>含税額</v>
      </c>
      <c r="CI170" s="247" t="str">
        <f t="shared" ca="1" si="365"/>
        <v/>
      </c>
      <c r="CJ170" s="87" t="str">
        <f ca="1">IFERROR(IF(INDIRECT("'("&amp;'２個別表'!EO170&amp;")'!AR"&amp;84+EP170)&lt;&gt;1,"",1),"")</f>
        <v/>
      </c>
      <c r="CK170" s="244" t="str">
        <f t="shared" ca="1" si="366"/>
        <v/>
      </c>
      <c r="CL170" s="235" t="str">
        <f t="shared" ca="1" si="367"/>
        <v/>
      </c>
      <c r="CM170" s="239" t="str">
        <f t="shared" ca="1" si="368"/>
        <v/>
      </c>
      <c r="CN170" s="77" t="str">
        <f t="shared" ca="1" si="369"/>
        <v/>
      </c>
      <c r="CO170" s="93" t="str">
        <f ca="1">IFERROR(VLOOKUP(CN170,'（様式１号）３整理番号表'!$T$5:$V$15,2,FALSE),"")</f>
        <v/>
      </c>
      <c r="CP170" s="924" t="str">
        <f t="shared" ca="1" si="370"/>
        <v/>
      </c>
      <c r="CQ170" s="93" t="str">
        <f ca="1">IFERROR(VLOOKUP(CP170,'（様式１号）３整理番号表'!$T$19:$V$24,2,FALSE),"")</f>
        <v/>
      </c>
      <c r="CR170" s="924" t="str">
        <f ca="1">IFERROR(IF(INDIRECT("'("&amp;'２個別表'!EO170&amp;")'!AV"&amp;84+EP170)&lt;&gt;1,"",1),"")</f>
        <v/>
      </c>
      <c r="CS170" s="232">
        <f t="shared" ca="1" si="371"/>
        <v>0</v>
      </c>
      <c r="CT170" s="248">
        <f t="shared" ca="1" si="372"/>
        <v>0</v>
      </c>
      <c r="CU170" s="376" t="str">
        <f ca="1">IF(ER170="補強",IF(COUNTIFS($Z$11:Z170,Z170,$W$11:W170,1)=1,"１①",""),IF(COUNTIFS($Z$11:Z170,Z170,$W$11:W170,2)=1,"２①",""))</f>
        <v/>
      </c>
      <c r="CV170" s="57" t="str">
        <f t="shared" ca="1" si="373"/>
        <v/>
      </c>
      <c r="CW170" s="927" t="str">
        <f t="shared" ca="1" si="374"/>
        <v/>
      </c>
      <c r="CX170" s="256" t="str">
        <f t="shared" ca="1" si="375"/>
        <v/>
      </c>
      <c r="CY170" s="256" t="str">
        <f t="shared" ca="1" si="376"/>
        <v/>
      </c>
      <c r="CZ170" s="256" t="str">
        <f t="shared" ca="1" si="377"/>
        <v/>
      </c>
      <c r="DA170" s="256" t="str">
        <f t="shared" ca="1" si="378"/>
        <v/>
      </c>
      <c r="DB170" s="316" t="str">
        <f ca="1">IFERROR(VLOOKUP($CU170,'（様式１号）３整理番号表'!$Z$19:$AB$32,3,FALSE),"")</f>
        <v/>
      </c>
      <c r="DC170" s="259" t="str">
        <f t="shared" ca="1" si="379"/>
        <v>-</v>
      </c>
      <c r="DD170" s="618" t="str">
        <f t="shared" ca="1" si="380"/>
        <v/>
      </c>
      <c r="DE170" s="321" t="str">
        <f ca="1">IF(AND(AO170=18,AS170=1),IF(COUNTIFS($Y$11:Y170,Y170,$AS$11:AS170,1)=1,"２②",""),IF($CU170="１①",INDEX(INDIRECT("'("&amp;$EO170&amp;")'!AR116:BB116"),1,MATCH(INDIRECT("'("&amp;$EO170&amp;")'!C118"),INDIRECT("'("&amp;$EO170&amp;")'!AR119:BB119"),0)),""))</f>
        <v/>
      </c>
      <c r="DF170" s="324" t="str">
        <f t="shared" ca="1" si="381"/>
        <v/>
      </c>
      <c r="DG170" s="313" t="str">
        <f t="shared" ca="1" si="382"/>
        <v/>
      </c>
      <c r="DH170" s="313" t="str">
        <f t="shared" ca="1" si="383"/>
        <v/>
      </c>
      <c r="DI170" s="313" t="str">
        <f t="shared" ca="1" si="384"/>
        <v/>
      </c>
      <c r="DJ170" s="313" t="str">
        <f t="shared" ca="1" si="385"/>
        <v/>
      </c>
      <c r="DK170" s="328" t="str">
        <f t="shared" ca="1" si="386"/>
        <v/>
      </c>
      <c r="DL170" s="334" t="str">
        <f t="shared" ca="1" si="387"/>
        <v/>
      </c>
      <c r="DM170" s="915" t="str">
        <f t="shared" ca="1" si="388"/>
        <v/>
      </c>
      <c r="DN170" s="15"/>
      <c r="DO170" s="324"/>
      <c r="DP170" s="16"/>
      <c r="DQ170" s="16"/>
      <c r="DR170" s="16"/>
      <c r="DS170" s="16"/>
      <c r="DT170" s="318" t="str">
        <f>IFERROR(VLOOKUP($DN170,'（様式１号）３整理番号表'!$Z$19:$AB$32,3,FALSE),"")</f>
        <v/>
      </c>
      <c r="DU170" s="259" t="str">
        <f t="shared" si="389"/>
        <v/>
      </c>
      <c r="DV170" s="14"/>
      <c r="DW170" s="17" t="str">
        <f t="shared" ca="1" si="390"/>
        <v/>
      </c>
      <c r="DX170" s="88" t="str">
        <f t="shared" ca="1" si="407"/>
        <v/>
      </c>
      <c r="DZ170" s="339">
        <f t="shared" ca="1" si="409"/>
        <v>0</v>
      </c>
      <c r="EA170" s="339">
        <f t="shared" ca="1" si="409"/>
        <v>0</v>
      </c>
      <c r="EB170" s="339">
        <f t="shared" ca="1" si="409"/>
        <v>0</v>
      </c>
      <c r="EC170" s="339">
        <f t="shared" ca="1" si="409"/>
        <v>0</v>
      </c>
      <c r="ED170" s="339">
        <f t="shared" ca="1" si="409"/>
        <v>0</v>
      </c>
      <c r="EE170" s="339">
        <f t="shared" ca="1" si="409"/>
        <v>0</v>
      </c>
      <c r="EF170" s="339">
        <f t="shared" ca="1" si="409"/>
        <v>0</v>
      </c>
      <c r="EG170" s="339">
        <f t="shared" ca="1" si="409"/>
        <v>0</v>
      </c>
      <c r="EH170" s="339">
        <f t="shared" ca="1" si="409"/>
        <v>0</v>
      </c>
      <c r="EI170" s="339">
        <f t="shared" ca="1" si="409"/>
        <v>0</v>
      </c>
      <c r="EJ170" s="339">
        <f t="shared" ca="1" si="409"/>
        <v>0</v>
      </c>
      <c r="EK170" s="339">
        <f t="shared" ca="1" si="409"/>
        <v>0</v>
      </c>
      <c r="EL170" s="339">
        <f t="shared" ca="1" si="409"/>
        <v>0</v>
      </c>
      <c r="EM170" s="339">
        <f t="shared" ca="1" si="409"/>
        <v>0</v>
      </c>
      <c r="EO170" s="919" t="str">
        <f t="shared" ca="1" si="309"/>
        <v/>
      </c>
      <c r="EP170" s="919" t="str">
        <f t="shared" ca="1" si="391"/>
        <v/>
      </c>
      <c r="EQ170" s="919" t="str">
        <f t="shared" ca="1" si="392"/>
        <v/>
      </c>
      <c r="ER170" s="919" t="str">
        <f t="shared" ca="1" si="393"/>
        <v/>
      </c>
      <c r="ES170" s="919" t="str">
        <f ca="1">IFERROR(INDEX('郵便番号（石川県）'!$A$3:$F$2574,MATCH(INDIRECT("'("&amp;EO170&amp;")'!E7"),'郵便番号（石川県）'!$A$3:$A$2574,0),6),"")</f>
        <v/>
      </c>
      <c r="ET170" s="919" t="str">
        <f ca="1">IFERROR(INDEX('郵便番号（石川県）'!$A$3:$F$2574,MATCH(INDIRECT("'("&amp;$EO170&amp;")'!E7"),'郵便番号（石川県）'!$A$3:$A$2574,0),5),"")</f>
        <v/>
      </c>
      <c r="EU170" s="919" t="str">
        <f t="shared" ca="1" si="394"/>
        <v/>
      </c>
      <c r="EV170" s="919" t="str">
        <f t="shared" ca="1" si="395"/>
        <v/>
      </c>
      <c r="EW170" s="919" t="str">
        <f t="shared" ca="1" si="396"/>
        <v/>
      </c>
      <c r="EX170" s="919" t="str">
        <f t="shared" ca="1" si="397"/>
        <v/>
      </c>
      <c r="EY170" s="919" t="str">
        <f t="shared" ca="1" si="398"/>
        <v/>
      </c>
      <c r="EZ170" s="919" t="str">
        <f t="shared" ca="1" si="399"/>
        <v/>
      </c>
      <c r="FA170" s="919" t="str">
        <f t="shared" ca="1" si="400"/>
        <v/>
      </c>
      <c r="FB170" s="919" t="str">
        <f t="shared" ca="1" si="401"/>
        <v/>
      </c>
      <c r="FC170" s="919" t="str">
        <f t="shared" ca="1" si="402"/>
        <v/>
      </c>
      <c r="FD170" s="627" t="str">
        <f t="shared" ca="1" si="403"/>
        <v/>
      </c>
      <c r="FE170" s="630">
        <v>160</v>
      </c>
      <c r="FF170" s="299" t="str">
        <f t="shared" ca="1" si="404"/>
        <v/>
      </c>
      <c r="FG170" s="993" t="str">
        <f t="shared" ca="1" si="405"/>
        <v/>
      </c>
      <c r="FH170" s="919" t="str">
        <f t="shared" ca="1" si="406"/>
        <v/>
      </c>
      <c r="FI170" s="299">
        <f ca="1">COUNTIF($FH$11:FH170,"■")</f>
        <v>0</v>
      </c>
    </row>
    <row r="171" spans="1:165" ht="34.5" customHeight="1">
      <c r="A171" s="445">
        <f t="shared" ca="1" si="310"/>
        <v>0</v>
      </c>
      <c r="B171" s="446">
        <f>IF(R171&lt;&gt;"",IF(COUNTIF(R$11:R171,R171)=1,MAX(B$11:B170)+1,INDEX(B$11:B170,MATCH(R171,R$11:R170,0),1)),0)</f>
        <v>1</v>
      </c>
      <c r="C171" s="446">
        <f ca="1">IF(T171&lt;&gt;"",IF(COUNTIF(T$11:T171,T171)=1,MAX(C$11:C170)+1,INDEX(C$11:C170,MATCH(T171,T$11:T170,0),1)),0)</f>
        <v>0</v>
      </c>
      <c r="D171" s="446">
        <f ca="1">IF(U171&lt;&gt;"",IF(COUNTIF(U$11:U171,U171)=1,MAX(D$11:D170)+1,INDEX(D$11:D170,MATCH(U171,U$11:U170,0),1)),0)</f>
        <v>0</v>
      </c>
      <c r="E171" s="446">
        <f ca="1">IF(S171&lt;&gt;"",IF(COUNTIF(S$11:S171,S171)=1,MAX(E$11:E170)+1,INDEX(E$11:E170,MATCH(S171,S$11:S170,0),1)),0)</f>
        <v>0</v>
      </c>
      <c r="F171" s="446">
        <f ca="1">IF(Z171&lt;&gt;"",IF(COUNTIF(Z$11:Z171,Z171)=1,MAX(F$11:F170)+1,INDEX(F$11:F170,MATCH(Z171,Z$11:Z170,0),1)),0)</f>
        <v>0</v>
      </c>
      <c r="G171" s="447" cm="1">
        <f t="array" aca="1" ref="G171" ca="1">IF(Z171&lt;&gt;"",IF(COUNTIFS(Z$11:Z171,Z171,W$11:W171,W171)=1,MAX(G$11:G170)+1,INDEX(G$11:G170,MATCH(Z171&amp;W171,Z$11:Z170&amp;W$11:W171,0),1)),0)</f>
        <v>0</v>
      </c>
      <c r="H171" s="447">
        <f t="shared" ca="1" si="311"/>
        <v>0</v>
      </c>
      <c r="I171" s="447">
        <f ca="1">IF(T171="",0,IF(COUNTIF(T$11:T171,T171)=1,1,0))</f>
        <v>0</v>
      </c>
      <c r="J171" s="447">
        <f ca="1">IF(U171="",0,IF(COUNTIF(U$11:U171,U171)=1,1,0))</f>
        <v>0</v>
      </c>
      <c r="K171" s="447">
        <f ca="1">IF(S171="",0,IF(COUNTIF(S$11:S171,S171)=1,1,0))</f>
        <v>0</v>
      </c>
      <c r="L171" s="446">
        <f ca="1">IF(Z171="",0,IF(COUNTIF(Z$11:Z171,Z171)=1,1,0))</f>
        <v>0</v>
      </c>
      <c r="M171" s="767">
        <f ca="1">IF($W171=2,IF(COUNTIFS($W$11:$W171,2,$Z$11:$Z171,$Z171)=1,1,0),0)</f>
        <v>0</v>
      </c>
      <c r="N171" s="767">
        <f ca="1">IF($W171=1,IF(COUNTIFS($W$11:$W171,2,$Z$11:$Z171,$Z171)=1,1,0),0)</f>
        <v>0</v>
      </c>
      <c r="O171" s="446">
        <f ca="1">IF(H171=0,0,IF(COUNTIF(Z$11:Z171,Z171)=1,1,0))</f>
        <v>0</v>
      </c>
      <c r="P171" s="448" t="str">
        <f t="shared" ca="1" si="312"/>
        <v>石川県</v>
      </c>
      <c r="Q171" s="89">
        <f t="shared" ca="1" si="313"/>
        <v>161</v>
      </c>
      <c r="R171" s="170" t="s">
        <v>459</v>
      </c>
      <c r="S171" s="357" t="str">
        <f t="shared" ca="1" si="314"/>
        <v/>
      </c>
      <c r="T171" s="357" t="str">
        <f t="shared" ca="1" si="315"/>
        <v/>
      </c>
      <c r="U171" s="58" t="str">
        <f t="shared" ca="1" si="316"/>
        <v/>
      </c>
      <c r="V171" s="58" t="str">
        <f t="shared" ca="1" si="317"/>
        <v/>
      </c>
      <c r="W171" s="920" t="str">
        <f t="shared" ca="1" si="318"/>
        <v/>
      </c>
      <c r="X171" s="369">
        <f ca="1">IFERROR(VLOOKUP(W171,'（様式１号）３整理番号表'!$B$4:$H$5,2,FALSE),0)</f>
        <v>0</v>
      </c>
      <c r="Y171" s="768" t="str" cm="1">
        <f t="array" aca="1" ref="Y171" ca="1">IF(AND(D171=0,F171=0),"",IF(COUNTIF(D$11:D171,D171)=1,1,IF(COUNTIFS(D$11:D171,D171,F$11:F171,F171)=1,INDEX((D$11:D171,F$11:F171,Y$11:Y171),MATCH(_xlfn.MAXIFS(F$11:F170,D$11:D170,D171),$F$11:F171,0),1,3)+1,INDEX((D$11:D171,F$11:F171,Y$11:Y171),MATCH(D171&amp;F171,D$11:D171&amp;F$11:F171,0),1,3))))</f>
        <v/>
      </c>
      <c r="Z171" s="40" t="str">
        <f t="shared" ca="1" si="319"/>
        <v/>
      </c>
      <c r="AA171" s="924" t="str">
        <f t="shared" ca="1" si="320"/>
        <v/>
      </c>
      <c r="AB171" s="93">
        <f ca="1">IFERROR(VLOOKUP(AA171,'（様式１号）３整理番号表'!$B$10:$H$16,2,FALSE),0)</f>
        <v>0</v>
      </c>
      <c r="AC171" s="924" t="str">
        <f t="shared" ca="1" si="321"/>
        <v/>
      </c>
      <c r="AD171" s="924" t="str">
        <f t="shared" ca="1" si="322"/>
        <v/>
      </c>
      <c r="AE171" s="93">
        <f ca="1">IFERROR(VLOOKUP(AD171,'（様式１号）３整理番号表'!$B$21:$H$22,2,FALSE),0)</f>
        <v>0</v>
      </c>
      <c r="AF171" s="924" t="str">
        <f t="shared" ca="1" si="323"/>
        <v/>
      </c>
      <c r="AG171" s="93">
        <f ca="1">IFERROR(VLOOKUP(AF171,'（様式１号）３整理番号表'!$B$26:$H$31,2,FALSE),0)</f>
        <v>0</v>
      </c>
      <c r="AH171" s="924" t="str">
        <f t="shared" ca="1" si="324"/>
        <v/>
      </c>
      <c r="AI171" s="93">
        <f ca="1">IFERROR(VLOOKUP(AH171,'（様式１号）３整理番号表'!$J$5:$N$59,2,FALSE),0)</f>
        <v>0</v>
      </c>
      <c r="AJ171" s="77" t="str">
        <f t="shared" ca="1" si="325"/>
        <v/>
      </c>
      <c r="AK171" s="93">
        <f ca="1">IFERROR(VLOOKUP(AJ171,'（様式１号）３整理番号表'!$P$5:$R$29,2,FALSE),0)</f>
        <v>0</v>
      </c>
      <c r="AL171" s="921" t="str">
        <f t="shared" ca="1" si="326"/>
        <v/>
      </c>
      <c r="AM171" s="921" t="str">
        <f t="shared" ca="1" si="327"/>
        <v/>
      </c>
      <c r="AN171" s="921"/>
      <c r="AO171" s="77" t="str">
        <f t="shared" ca="1" si="328"/>
        <v/>
      </c>
      <c r="AP171" s="93">
        <f ca="1">IFERROR(VLOOKUP(AO171,'（様式１号）３整理番号表'!$P$5:$R$29,2,FALSE),0)</f>
        <v>0</v>
      </c>
      <c r="AQ171" s="924" t="str">
        <f t="shared" ca="1" si="329"/>
        <v/>
      </c>
      <c r="AR171" s="93">
        <f t="shared" ca="1" si="330"/>
        <v>0</v>
      </c>
      <c r="AS171" s="924" t="str">
        <f t="shared" ca="1" si="331"/>
        <v/>
      </c>
      <c r="AT171" s="40" t="str">
        <f t="shared" ca="1" si="332"/>
        <v/>
      </c>
      <c r="AU171" s="93" t="str">
        <f t="shared" ca="1" si="333"/>
        <v/>
      </c>
      <c r="AV171" s="923" t="str">
        <f t="shared" ca="1" si="334"/>
        <v/>
      </c>
      <c r="AW171" s="926" t="str">
        <f t="shared" ca="1" si="335"/>
        <v/>
      </c>
      <c r="AX171" s="925" t="str">
        <f t="shared" ca="1" si="336"/>
        <v/>
      </c>
      <c r="AY171" s="925" t="str">
        <f t="shared" ca="1" si="336"/>
        <v/>
      </c>
      <c r="AZ171" s="925" t="str">
        <f t="shared" ca="1" si="336"/>
        <v/>
      </c>
      <c r="BA171" s="925" t="str">
        <f t="shared" ca="1" si="336"/>
        <v/>
      </c>
      <c r="BB171" s="925" t="str">
        <f t="shared" ca="1" si="337"/>
        <v/>
      </c>
      <c r="BC171" s="925" t="str">
        <f t="shared" ca="1" si="338"/>
        <v/>
      </c>
      <c r="BD171" s="925" t="str">
        <f t="shared" ca="1" si="338"/>
        <v/>
      </c>
      <c r="BE171" s="925" t="str">
        <f t="shared" ca="1" si="338"/>
        <v/>
      </c>
      <c r="BF171" s="77" t="str">
        <f t="shared" ca="1" si="339"/>
        <v/>
      </c>
      <c r="BG171" s="924" t="str">
        <f t="shared" ca="1" si="340"/>
        <v/>
      </c>
      <c r="BH171" s="94">
        <f ca="1">IF(BF171&lt;&gt;"",INDEX('（様式１号）３整理番号表'!$AB$7:$AQ$12,MATCH(BF171,'（様式１号）３整理番号表'!$AA$7:$AA$12,0),MATCH(BG171,'（様式１号）３整理番号表'!$AB$6:$AQ$6,0)),0)</f>
        <v>0</v>
      </c>
      <c r="BI171" s="921" t="str">
        <f t="shared" ca="1" si="341"/>
        <v/>
      </c>
      <c r="BJ171" s="922" t="str">
        <f t="shared" ca="1" si="342"/>
        <v/>
      </c>
      <c r="BK171" s="926" t="str">
        <f t="shared" ca="1" si="343"/>
        <v/>
      </c>
      <c r="BL171" s="922" t="str">
        <f t="shared" ca="1" si="344"/>
        <v/>
      </c>
      <c r="BM171" s="79" t="str">
        <f t="shared" ca="1" si="345"/>
        <v/>
      </c>
      <c r="BN171" s="82" t="str">
        <f t="shared" ca="1" si="346"/>
        <v/>
      </c>
      <c r="BO171" s="83" t="str">
        <f t="shared" ca="1" si="347"/>
        <v/>
      </c>
      <c r="BP171" s="84" t="str">
        <f t="shared" ca="1" si="348"/>
        <v/>
      </c>
      <c r="BQ171" s="82" t="str">
        <f t="shared" ca="1" si="349"/>
        <v/>
      </c>
      <c r="BR171" s="97" t="str">
        <f t="shared" ca="1" si="350"/>
        <v/>
      </c>
      <c r="BS171" s="95" t="str">
        <f t="shared" ca="1" si="351"/>
        <v/>
      </c>
      <c r="BT171" s="184" t="str">
        <f t="shared" ca="1" si="352"/>
        <v/>
      </c>
      <c r="BU171" s="611" t="str">
        <f t="shared" ca="1" si="353"/>
        <v/>
      </c>
      <c r="BV171" s="77" t="str">
        <f t="shared" ca="1" si="354"/>
        <v/>
      </c>
      <c r="BW171" s="85" t="str">
        <f t="shared" ca="1" si="355"/>
        <v/>
      </c>
      <c r="BX171" s="86" t="str">
        <f t="shared" ca="1" si="356"/>
        <v/>
      </c>
      <c r="BY171" s="231">
        <f ca="1">IF('ポイント要件確認等（個別表）'!AD171=1,ROUNDDOWN('ポイント要件確認等（個別表）'!AV171,-3),IF('ポイント要件確認等（個別表）'!AD171=2,ROUNDDOWN('ポイント要件確認等（個別表）'!BH171,-3),IF('ポイント要件確認等（個別表）'!AD171=3,ROUNDDOWN('ポイント要件確認等（個別表）'!BT171,-3),0)))</f>
        <v>0</v>
      </c>
      <c r="BZ171" s="86" t="str">
        <f t="shared" ca="1" si="357"/>
        <v/>
      </c>
      <c r="CA171" s="232" t="str">
        <f t="shared" ca="1" si="358"/>
        <v/>
      </c>
      <c r="CB171" s="232">
        <f t="shared" ca="1" si="359"/>
        <v>0</v>
      </c>
      <c r="CC171" s="86" t="str">
        <f t="shared" ca="1" si="360"/>
        <v/>
      </c>
      <c r="CD171" s="86" t="str">
        <f t="shared" ca="1" si="361"/>
        <v/>
      </c>
      <c r="CE171" s="609"/>
      <c r="CF171" s="86" t="str">
        <f t="shared" ca="1" si="362"/>
        <v/>
      </c>
      <c r="CG171" s="185" t="str">
        <f t="shared" ca="1" si="363"/>
        <v/>
      </c>
      <c r="CH171" s="246" t="str">
        <f t="shared" ca="1" si="364"/>
        <v>含税額</v>
      </c>
      <c r="CI171" s="247" t="str">
        <f t="shared" ca="1" si="365"/>
        <v/>
      </c>
      <c r="CJ171" s="87" t="str">
        <f ca="1">IFERROR(IF(INDIRECT("'("&amp;'２個別表'!EO171&amp;")'!AR"&amp;84+EP171)&lt;&gt;1,"",1),"")</f>
        <v/>
      </c>
      <c r="CK171" s="244" t="str">
        <f t="shared" ca="1" si="366"/>
        <v/>
      </c>
      <c r="CL171" s="235" t="str">
        <f t="shared" ca="1" si="367"/>
        <v/>
      </c>
      <c r="CM171" s="239" t="str">
        <f t="shared" ca="1" si="368"/>
        <v/>
      </c>
      <c r="CN171" s="77" t="str">
        <f t="shared" ca="1" si="369"/>
        <v/>
      </c>
      <c r="CO171" s="93" t="str">
        <f ca="1">IFERROR(VLOOKUP(CN171,'（様式１号）３整理番号表'!$T$5:$V$15,2,FALSE),"")</f>
        <v/>
      </c>
      <c r="CP171" s="924" t="str">
        <f t="shared" ca="1" si="370"/>
        <v/>
      </c>
      <c r="CQ171" s="93" t="str">
        <f ca="1">IFERROR(VLOOKUP(CP171,'（様式１号）３整理番号表'!$T$19:$V$24,2,FALSE),"")</f>
        <v/>
      </c>
      <c r="CR171" s="924" t="str">
        <f ca="1">IFERROR(IF(INDIRECT("'("&amp;'２個別表'!EO171&amp;")'!AV"&amp;84+EP171)&lt;&gt;1,"",1),"")</f>
        <v/>
      </c>
      <c r="CS171" s="232">
        <f t="shared" ca="1" si="371"/>
        <v>0</v>
      </c>
      <c r="CT171" s="248">
        <f t="shared" ca="1" si="372"/>
        <v>0</v>
      </c>
      <c r="CU171" s="376" t="str">
        <f ca="1">IF(ER171="補強",IF(COUNTIFS($Z$11:Z171,Z171,$W$11:W171,1)=1,"１①",""),IF(COUNTIFS($Z$11:Z171,Z171,$W$11:W171,2)=1,"２①",""))</f>
        <v/>
      </c>
      <c r="CV171" s="57" t="str">
        <f t="shared" ca="1" si="373"/>
        <v/>
      </c>
      <c r="CW171" s="927" t="str">
        <f t="shared" ca="1" si="374"/>
        <v/>
      </c>
      <c r="CX171" s="256" t="str">
        <f t="shared" ca="1" si="375"/>
        <v/>
      </c>
      <c r="CY171" s="256" t="str">
        <f t="shared" ca="1" si="376"/>
        <v/>
      </c>
      <c r="CZ171" s="256" t="str">
        <f t="shared" ca="1" si="377"/>
        <v/>
      </c>
      <c r="DA171" s="256" t="str">
        <f t="shared" ca="1" si="378"/>
        <v/>
      </c>
      <c r="DB171" s="316" t="str">
        <f ca="1">IFERROR(VLOOKUP($CU171,'（様式１号）３整理番号表'!$Z$19:$AB$32,3,FALSE),"")</f>
        <v/>
      </c>
      <c r="DC171" s="259" t="str">
        <f t="shared" ca="1" si="379"/>
        <v>-</v>
      </c>
      <c r="DD171" s="618" t="str">
        <f t="shared" ca="1" si="380"/>
        <v/>
      </c>
      <c r="DE171" s="321" t="str">
        <f ca="1">IF(AND(AO171=18,AS171=1),IF(COUNTIFS($Y$11:Y171,Y171,$AS$11:AS171,1)=1,"２②",""),IF($CU171="１①",INDEX(INDIRECT("'("&amp;$EO171&amp;")'!AR116:BB116"),1,MATCH(INDIRECT("'("&amp;$EO171&amp;")'!C118"),INDIRECT("'("&amp;$EO171&amp;")'!AR119:BB119"),0)),""))</f>
        <v/>
      </c>
      <c r="DF171" s="324" t="str">
        <f t="shared" ca="1" si="381"/>
        <v/>
      </c>
      <c r="DG171" s="313" t="str">
        <f t="shared" ca="1" si="382"/>
        <v/>
      </c>
      <c r="DH171" s="313" t="str">
        <f t="shared" ca="1" si="383"/>
        <v/>
      </c>
      <c r="DI171" s="313" t="str">
        <f t="shared" ca="1" si="384"/>
        <v/>
      </c>
      <c r="DJ171" s="313" t="str">
        <f t="shared" ca="1" si="385"/>
        <v/>
      </c>
      <c r="DK171" s="328" t="str">
        <f t="shared" ca="1" si="386"/>
        <v/>
      </c>
      <c r="DL171" s="334" t="str">
        <f t="shared" ca="1" si="387"/>
        <v/>
      </c>
      <c r="DM171" s="915" t="str">
        <f t="shared" ca="1" si="388"/>
        <v/>
      </c>
      <c r="DN171" s="15"/>
      <c r="DO171" s="324"/>
      <c r="DP171" s="16"/>
      <c r="DQ171" s="16"/>
      <c r="DR171" s="16"/>
      <c r="DS171" s="16"/>
      <c r="DT171" s="318" t="str">
        <f>IFERROR(VLOOKUP($DN171,'（様式１号）３整理番号表'!$Z$19:$AB$32,3,FALSE),"")</f>
        <v/>
      </c>
      <c r="DU171" s="259" t="str">
        <f t="shared" si="389"/>
        <v/>
      </c>
      <c r="DV171" s="14"/>
      <c r="DW171" s="17" t="str">
        <f t="shared" ca="1" si="390"/>
        <v/>
      </c>
      <c r="DX171" s="88" t="str">
        <f t="shared" ca="1" si="407"/>
        <v/>
      </c>
      <c r="DZ171" s="339">
        <f t="shared" ca="1" si="409"/>
        <v>0</v>
      </c>
      <c r="EA171" s="339">
        <f t="shared" ca="1" si="409"/>
        <v>0</v>
      </c>
      <c r="EB171" s="339">
        <f t="shared" ca="1" si="409"/>
        <v>0</v>
      </c>
      <c r="EC171" s="339">
        <f t="shared" ref="EC171:EM171" ca="1" si="410">COUNTIF($CJ171:$DV171,EC$8)</f>
        <v>0</v>
      </c>
      <c r="ED171" s="339">
        <f t="shared" ca="1" si="410"/>
        <v>0</v>
      </c>
      <c r="EE171" s="339">
        <f t="shared" ca="1" si="410"/>
        <v>0</v>
      </c>
      <c r="EF171" s="339">
        <f t="shared" ca="1" si="410"/>
        <v>0</v>
      </c>
      <c r="EG171" s="339">
        <f t="shared" ca="1" si="410"/>
        <v>0</v>
      </c>
      <c r="EH171" s="339">
        <f t="shared" ca="1" si="410"/>
        <v>0</v>
      </c>
      <c r="EI171" s="339">
        <f t="shared" ca="1" si="410"/>
        <v>0</v>
      </c>
      <c r="EJ171" s="339">
        <f t="shared" ca="1" si="410"/>
        <v>0</v>
      </c>
      <c r="EK171" s="339">
        <f t="shared" ca="1" si="410"/>
        <v>0</v>
      </c>
      <c r="EL171" s="339">
        <f t="shared" ca="1" si="410"/>
        <v>0</v>
      </c>
      <c r="EM171" s="339">
        <f t="shared" ca="1" si="410"/>
        <v>0</v>
      </c>
      <c r="EO171" s="919" t="str">
        <f t="shared" ca="1" si="309"/>
        <v/>
      </c>
      <c r="EP171" s="919" t="str">
        <f t="shared" ca="1" si="391"/>
        <v/>
      </c>
      <c r="EQ171" s="919" t="str">
        <f t="shared" ca="1" si="392"/>
        <v/>
      </c>
      <c r="ER171" s="919" t="str">
        <f t="shared" ca="1" si="393"/>
        <v/>
      </c>
      <c r="ES171" s="919" t="str">
        <f ca="1">IFERROR(INDEX('郵便番号（石川県）'!$A$3:$F$2574,MATCH(INDIRECT("'("&amp;EO171&amp;")'!E7"),'郵便番号（石川県）'!$A$3:$A$2574,0),6),"")</f>
        <v/>
      </c>
      <c r="ET171" s="919" t="str">
        <f ca="1">IFERROR(INDEX('郵便番号（石川県）'!$A$3:$F$2574,MATCH(INDIRECT("'("&amp;$EO171&amp;")'!E7"),'郵便番号（石川県）'!$A$3:$A$2574,0),5),"")</f>
        <v/>
      </c>
      <c r="EU171" s="919" t="str">
        <f t="shared" ca="1" si="394"/>
        <v/>
      </c>
      <c r="EV171" s="919" t="str">
        <f t="shared" ca="1" si="395"/>
        <v/>
      </c>
      <c r="EW171" s="919" t="str">
        <f t="shared" ca="1" si="396"/>
        <v/>
      </c>
      <c r="EX171" s="919" t="str">
        <f t="shared" ca="1" si="397"/>
        <v/>
      </c>
      <c r="EY171" s="919" t="str">
        <f t="shared" ca="1" si="398"/>
        <v/>
      </c>
      <c r="EZ171" s="919" t="str">
        <f t="shared" ca="1" si="399"/>
        <v/>
      </c>
      <c r="FA171" s="919" t="str">
        <f t="shared" ca="1" si="400"/>
        <v/>
      </c>
      <c r="FB171" s="919" t="str">
        <f t="shared" ca="1" si="401"/>
        <v/>
      </c>
      <c r="FC171" s="919" t="str">
        <f t="shared" ca="1" si="402"/>
        <v/>
      </c>
      <c r="FD171" s="627" t="str">
        <f t="shared" ca="1" si="403"/>
        <v/>
      </c>
      <c r="FE171" s="630">
        <v>161</v>
      </c>
      <c r="FF171" s="299" t="str">
        <f t="shared" ca="1" si="404"/>
        <v/>
      </c>
      <c r="FG171" s="993" t="str">
        <f t="shared" ca="1" si="405"/>
        <v/>
      </c>
      <c r="FH171" s="919" t="str">
        <f t="shared" ca="1" si="406"/>
        <v/>
      </c>
      <c r="FI171" s="299">
        <f ca="1">COUNTIF($FH$11:FH171,"■")</f>
        <v>0</v>
      </c>
    </row>
    <row r="172" spans="1:165" ht="34.5" customHeight="1">
      <c r="A172" s="445">
        <f t="shared" ca="1" si="310"/>
        <v>0</v>
      </c>
      <c r="B172" s="446">
        <f>IF(R172&lt;&gt;"",IF(COUNTIF(R$11:R172,R172)=1,MAX(B$11:B171)+1,INDEX(B$11:B171,MATCH(R172,R$11:R171,0),1)),0)</f>
        <v>1</v>
      </c>
      <c r="C172" s="446">
        <f ca="1">IF(T172&lt;&gt;"",IF(COUNTIF(T$11:T172,T172)=1,MAX(C$11:C171)+1,INDEX(C$11:C171,MATCH(T172,T$11:T171,0),1)),0)</f>
        <v>0</v>
      </c>
      <c r="D172" s="446">
        <f ca="1">IF(U172&lt;&gt;"",IF(COUNTIF(U$11:U172,U172)=1,MAX(D$11:D171)+1,INDEX(D$11:D171,MATCH(U172,U$11:U171,0),1)),0)</f>
        <v>0</v>
      </c>
      <c r="E172" s="446">
        <f ca="1">IF(S172&lt;&gt;"",IF(COUNTIF(S$11:S172,S172)=1,MAX(E$11:E171)+1,INDEX(E$11:E171,MATCH(S172,S$11:S171,0),1)),0)</f>
        <v>0</v>
      </c>
      <c r="F172" s="446">
        <f ca="1">IF(Z172&lt;&gt;"",IF(COUNTIF(Z$11:Z172,Z172)=1,MAX(F$11:F171)+1,INDEX(F$11:F171,MATCH(Z172,Z$11:Z171,0),1)),0)</f>
        <v>0</v>
      </c>
      <c r="G172" s="447" cm="1">
        <f t="array" aca="1" ref="G172" ca="1">IF(Z172&lt;&gt;"",IF(COUNTIFS(Z$11:Z172,Z172,W$11:W172,W172)=1,MAX(G$11:G171)+1,INDEX(G$11:G171,MATCH(Z172&amp;W172,Z$11:Z171&amp;W$11:W172,0),1)),0)</f>
        <v>0</v>
      </c>
      <c r="H172" s="447">
        <f t="shared" ca="1" si="311"/>
        <v>0</v>
      </c>
      <c r="I172" s="447">
        <f ca="1">IF(T172="",0,IF(COUNTIF(T$11:T172,T172)=1,1,0))</f>
        <v>0</v>
      </c>
      <c r="J172" s="447">
        <f ca="1">IF(U172="",0,IF(COUNTIF(U$11:U172,U172)=1,1,0))</f>
        <v>0</v>
      </c>
      <c r="K172" s="447">
        <f ca="1">IF(S172="",0,IF(COUNTIF(S$11:S172,S172)=1,1,0))</f>
        <v>0</v>
      </c>
      <c r="L172" s="446">
        <f ca="1">IF(Z172="",0,IF(COUNTIF(Z$11:Z172,Z172)=1,1,0))</f>
        <v>0</v>
      </c>
      <c r="M172" s="767">
        <f ca="1">IF($W172=2,IF(COUNTIFS($W$11:$W172,2,$Z$11:$Z172,$Z172)=1,1,0),0)</f>
        <v>0</v>
      </c>
      <c r="N172" s="767">
        <f ca="1">IF($W172=1,IF(COUNTIFS($W$11:$W172,2,$Z$11:$Z172,$Z172)=1,1,0),0)</f>
        <v>0</v>
      </c>
      <c r="O172" s="446">
        <f ca="1">IF(H172=0,0,IF(COUNTIF(Z$11:Z172,Z172)=1,1,0))</f>
        <v>0</v>
      </c>
      <c r="P172" s="448" t="str">
        <f t="shared" ca="1" si="312"/>
        <v>石川県</v>
      </c>
      <c r="Q172" s="89">
        <f t="shared" ca="1" si="313"/>
        <v>162</v>
      </c>
      <c r="R172" s="170" t="s">
        <v>459</v>
      </c>
      <c r="S172" s="357" t="str">
        <f t="shared" ca="1" si="314"/>
        <v/>
      </c>
      <c r="T172" s="357" t="str">
        <f t="shared" ca="1" si="315"/>
        <v/>
      </c>
      <c r="U172" s="58" t="str">
        <f t="shared" ca="1" si="316"/>
        <v/>
      </c>
      <c r="V172" s="58" t="str">
        <f t="shared" ca="1" si="317"/>
        <v/>
      </c>
      <c r="W172" s="920" t="str">
        <f t="shared" ca="1" si="318"/>
        <v/>
      </c>
      <c r="X172" s="369">
        <f ca="1">IFERROR(VLOOKUP(W172,'（様式１号）３整理番号表'!$B$4:$H$5,2,FALSE),0)</f>
        <v>0</v>
      </c>
      <c r="Y172" s="768" t="str" cm="1">
        <f t="array" aca="1" ref="Y172" ca="1">IF(AND(D172=0,F172=0),"",IF(COUNTIF(D$11:D172,D172)=1,1,IF(COUNTIFS(D$11:D172,D172,F$11:F172,F172)=1,INDEX((D$11:D172,F$11:F172,Y$11:Y172),MATCH(_xlfn.MAXIFS(F$11:F171,D$11:D171,D172),$F$11:F172,0),1,3)+1,INDEX((D$11:D172,F$11:F172,Y$11:Y172),MATCH(D172&amp;F172,D$11:D172&amp;F$11:F172,0),1,3))))</f>
        <v/>
      </c>
      <c r="Z172" s="40" t="str">
        <f t="shared" ca="1" si="319"/>
        <v/>
      </c>
      <c r="AA172" s="924" t="str">
        <f t="shared" ca="1" si="320"/>
        <v/>
      </c>
      <c r="AB172" s="93">
        <f ca="1">IFERROR(VLOOKUP(AA172,'（様式１号）３整理番号表'!$B$10:$H$16,2,FALSE),0)</f>
        <v>0</v>
      </c>
      <c r="AC172" s="924" t="str">
        <f t="shared" ca="1" si="321"/>
        <v/>
      </c>
      <c r="AD172" s="924" t="str">
        <f t="shared" ca="1" si="322"/>
        <v/>
      </c>
      <c r="AE172" s="93">
        <f ca="1">IFERROR(VLOOKUP(AD172,'（様式１号）３整理番号表'!$B$21:$H$22,2,FALSE),0)</f>
        <v>0</v>
      </c>
      <c r="AF172" s="924" t="str">
        <f t="shared" ca="1" si="323"/>
        <v/>
      </c>
      <c r="AG172" s="93">
        <f ca="1">IFERROR(VLOOKUP(AF172,'（様式１号）３整理番号表'!$B$26:$H$31,2,FALSE),0)</f>
        <v>0</v>
      </c>
      <c r="AH172" s="924" t="str">
        <f t="shared" ca="1" si="324"/>
        <v/>
      </c>
      <c r="AI172" s="93">
        <f ca="1">IFERROR(VLOOKUP(AH172,'（様式１号）３整理番号表'!$J$5:$N$59,2,FALSE),0)</f>
        <v>0</v>
      </c>
      <c r="AJ172" s="77" t="str">
        <f t="shared" ca="1" si="325"/>
        <v/>
      </c>
      <c r="AK172" s="93">
        <f ca="1">IFERROR(VLOOKUP(AJ172,'（様式１号）３整理番号表'!$P$5:$R$29,2,FALSE),0)</f>
        <v>0</v>
      </c>
      <c r="AL172" s="921" t="str">
        <f t="shared" ca="1" si="326"/>
        <v/>
      </c>
      <c r="AM172" s="921" t="str">
        <f t="shared" ca="1" si="327"/>
        <v/>
      </c>
      <c r="AN172" s="921"/>
      <c r="AO172" s="77" t="str">
        <f t="shared" ca="1" si="328"/>
        <v/>
      </c>
      <c r="AP172" s="93">
        <f ca="1">IFERROR(VLOOKUP(AO172,'（様式１号）３整理番号表'!$P$5:$R$29,2,FALSE),0)</f>
        <v>0</v>
      </c>
      <c r="AQ172" s="924" t="str">
        <f t="shared" ca="1" si="329"/>
        <v/>
      </c>
      <c r="AR172" s="93">
        <f t="shared" ca="1" si="330"/>
        <v>0</v>
      </c>
      <c r="AS172" s="924" t="str">
        <f t="shared" ca="1" si="331"/>
        <v/>
      </c>
      <c r="AT172" s="40" t="str">
        <f t="shared" ca="1" si="332"/>
        <v/>
      </c>
      <c r="AU172" s="93" t="str">
        <f t="shared" ca="1" si="333"/>
        <v/>
      </c>
      <c r="AV172" s="923" t="str">
        <f t="shared" ca="1" si="334"/>
        <v/>
      </c>
      <c r="AW172" s="926" t="str">
        <f t="shared" ca="1" si="335"/>
        <v/>
      </c>
      <c r="AX172" s="925" t="str">
        <f t="shared" ca="1" si="336"/>
        <v/>
      </c>
      <c r="AY172" s="925" t="str">
        <f t="shared" ca="1" si="336"/>
        <v/>
      </c>
      <c r="AZ172" s="925" t="str">
        <f t="shared" ca="1" si="336"/>
        <v/>
      </c>
      <c r="BA172" s="925" t="str">
        <f t="shared" ca="1" si="336"/>
        <v/>
      </c>
      <c r="BB172" s="925" t="str">
        <f t="shared" ca="1" si="337"/>
        <v/>
      </c>
      <c r="BC172" s="925" t="str">
        <f t="shared" ca="1" si="338"/>
        <v/>
      </c>
      <c r="BD172" s="925" t="str">
        <f t="shared" ca="1" si="338"/>
        <v/>
      </c>
      <c r="BE172" s="925" t="str">
        <f t="shared" ca="1" si="338"/>
        <v/>
      </c>
      <c r="BF172" s="77" t="str">
        <f t="shared" ca="1" si="339"/>
        <v/>
      </c>
      <c r="BG172" s="924" t="str">
        <f t="shared" ca="1" si="340"/>
        <v/>
      </c>
      <c r="BH172" s="94">
        <f ca="1">IF(BF172&lt;&gt;"",INDEX('（様式１号）３整理番号表'!$AB$7:$AQ$12,MATCH(BF172,'（様式１号）３整理番号表'!$AA$7:$AA$12,0),MATCH(BG172,'（様式１号）３整理番号表'!$AB$6:$AQ$6,0)),0)</f>
        <v>0</v>
      </c>
      <c r="BI172" s="921" t="str">
        <f t="shared" ca="1" si="341"/>
        <v/>
      </c>
      <c r="BJ172" s="922" t="str">
        <f t="shared" ca="1" si="342"/>
        <v/>
      </c>
      <c r="BK172" s="926" t="str">
        <f t="shared" ca="1" si="343"/>
        <v/>
      </c>
      <c r="BL172" s="922" t="str">
        <f t="shared" ca="1" si="344"/>
        <v/>
      </c>
      <c r="BM172" s="79" t="str">
        <f t="shared" ca="1" si="345"/>
        <v/>
      </c>
      <c r="BN172" s="82" t="str">
        <f t="shared" ca="1" si="346"/>
        <v/>
      </c>
      <c r="BO172" s="83" t="str">
        <f t="shared" ca="1" si="347"/>
        <v/>
      </c>
      <c r="BP172" s="84" t="str">
        <f t="shared" ca="1" si="348"/>
        <v/>
      </c>
      <c r="BQ172" s="82" t="str">
        <f t="shared" ca="1" si="349"/>
        <v/>
      </c>
      <c r="BR172" s="97" t="str">
        <f t="shared" ca="1" si="350"/>
        <v/>
      </c>
      <c r="BS172" s="95" t="str">
        <f t="shared" ca="1" si="351"/>
        <v/>
      </c>
      <c r="BT172" s="184" t="str">
        <f t="shared" ca="1" si="352"/>
        <v/>
      </c>
      <c r="BU172" s="611" t="str">
        <f t="shared" ca="1" si="353"/>
        <v/>
      </c>
      <c r="BV172" s="77" t="str">
        <f t="shared" ca="1" si="354"/>
        <v/>
      </c>
      <c r="BW172" s="85" t="str">
        <f t="shared" ca="1" si="355"/>
        <v/>
      </c>
      <c r="BX172" s="86" t="str">
        <f t="shared" ca="1" si="356"/>
        <v/>
      </c>
      <c r="BY172" s="231">
        <f ca="1">IF('ポイント要件確認等（個別表）'!AD172=1,ROUNDDOWN('ポイント要件確認等（個別表）'!AV172,-3),IF('ポイント要件確認等（個別表）'!AD172=2,ROUNDDOWN('ポイント要件確認等（個別表）'!BH172,-3),IF('ポイント要件確認等（個別表）'!AD172=3,ROUNDDOWN('ポイント要件確認等（個別表）'!BT172,-3),0)))</f>
        <v>0</v>
      </c>
      <c r="BZ172" s="86" t="str">
        <f t="shared" ca="1" si="357"/>
        <v/>
      </c>
      <c r="CA172" s="232" t="str">
        <f t="shared" ca="1" si="358"/>
        <v/>
      </c>
      <c r="CB172" s="232">
        <f t="shared" ca="1" si="359"/>
        <v>0</v>
      </c>
      <c r="CC172" s="86" t="str">
        <f t="shared" ca="1" si="360"/>
        <v/>
      </c>
      <c r="CD172" s="86" t="str">
        <f t="shared" ca="1" si="361"/>
        <v/>
      </c>
      <c r="CE172" s="609"/>
      <c r="CF172" s="86" t="str">
        <f t="shared" ca="1" si="362"/>
        <v/>
      </c>
      <c r="CG172" s="185" t="str">
        <f t="shared" ca="1" si="363"/>
        <v/>
      </c>
      <c r="CH172" s="246" t="str">
        <f t="shared" ca="1" si="364"/>
        <v>含税額</v>
      </c>
      <c r="CI172" s="247" t="str">
        <f t="shared" ca="1" si="365"/>
        <v/>
      </c>
      <c r="CJ172" s="87" t="str">
        <f ca="1">IFERROR(IF(INDIRECT("'("&amp;'２個別表'!EO172&amp;")'!AR"&amp;84+EP172)&lt;&gt;1,"",1),"")</f>
        <v/>
      </c>
      <c r="CK172" s="244" t="str">
        <f t="shared" ca="1" si="366"/>
        <v/>
      </c>
      <c r="CL172" s="235" t="str">
        <f t="shared" ca="1" si="367"/>
        <v/>
      </c>
      <c r="CM172" s="239" t="str">
        <f t="shared" ca="1" si="368"/>
        <v/>
      </c>
      <c r="CN172" s="77" t="str">
        <f t="shared" ca="1" si="369"/>
        <v/>
      </c>
      <c r="CO172" s="93" t="str">
        <f ca="1">IFERROR(VLOOKUP(CN172,'（様式１号）３整理番号表'!$T$5:$V$15,2,FALSE),"")</f>
        <v/>
      </c>
      <c r="CP172" s="924" t="str">
        <f t="shared" ca="1" si="370"/>
        <v/>
      </c>
      <c r="CQ172" s="93" t="str">
        <f ca="1">IFERROR(VLOOKUP(CP172,'（様式１号）３整理番号表'!$T$19:$V$24,2,FALSE),"")</f>
        <v/>
      </c>
      <c r="CR172" s="924" t="str">
        <f ca="1">IFERROR(IF(INDIRECT("'("&amp;'２個別表'!EO172&amp;")'!AV"&amp;84+EP172)&lt;&gt;1,"",1),"")</f>
        <v/>
      </c>
      <c r="CS172" s="232">
        <f t="shared" ca="1" si="371"/>
        <v>0</v>
      </c>
      <c r="CT172" s="248">
        <f t="shared" ca="1" si="372"/>
        <v>0</v>
      </c>
      <c r="CU172" s="376" t="str">
        <f ca="1">IF(ER172="補強",IF(COUNTIFS($Z$11:Z172,Z172,$W$11:W172,1)=1,"１①",""),IF(COUNTIFS($Z$11:Z172,Z172,$W$11:W172,2)=1,"２①",""))</f>
        <v/>
      </c>
      <c r="CV172" s="57" t="str">
        <f t="shared" ca="1" si="373"/>
        <v/>
      </c>
      <c r="CW172" s="927" t="str">
        <f t="shared" ca="1" si="374"/>
        <v/>
      </c>
      <c r="CX172" s="256" t="str">
        <f t="shared" ca="1" si="375"/>
        <v/>
      </c>
      <c r="CY172" s="256" t="str">
        <f t="shared" ca="1" si="376"/>
        <v/>
      </c>
      <c r="CZ172" s="256" t="str">
        <f t="shared" ca="1" si="377"/>
        <v/>
      </c>
      <c r="DA172" s="256" t="str">
        <f t="shared" ca="1" si="378"/>
        <v/>
      </c>
      <c r="DB172" s="316" t="str">
        <f ca="1">IFERROR(VLOOKUP($CU172,'（様式１号）３整理番号表'!$Z$19:$AB$32,3,FALSE),"")</f>
        <v/>
      </c>
      <c r="DC172" s="259" t="str">
        <f t="shared" ca="1" si="379"/>
        <v>-</v>
      </c>
      <c r="DD172" s="618" t="str">
        <f t="shared" ca="1" si="380"/>
        <v/>
      </c>
      <c r="DE172" s="321" t="str">
        <f ca="1">IF(AND(AO172=18,AS172=1),IF(COUNTIFS($Y$11:Y172,Y172,$AS$11:AS172,1)=1,"２②",""),IF($CU172="１①",INDEX(INDIRECT("'("&amp;$EO172&amp;")'!AR116:BB116"),1,MATCH(INDIRECT("'("&amp;$EO172&amp;")'!C118"),INDIRECT("'("&amp;$EO172&amp;")'!AR119:BB119"),0)),""))</f>
        <v/>
      </c>
      <c r="DF172" s="324" t="str">
        <f t="shared" ca="1" si="381"/>
        <v/>
      </c>
      <c r="DG172" s="313" t="str">
        <f t="shared" ca="1" si="382"/>
        <v/>
      </c>
      <c r="DH172" s="313" t="str">
        <f t="shared" ca="1" si="383"/>
        <v/>
      </c>
      <c r="DI172" s="313" t="str">
        <f t="shared" ca="1" si="384"/>
        <v/>
      </c>
      <c r="DJ172" s="313" t="str">
        <f t="shared" ca="1" si="385"/>
        <v/>
      </c>
      <c r="DK172" s="328" t="str">
        <f t="shared" ca="1" si="386"/>
        <v/>
      </c>
      <c r="DL172" s="334" t="str">
        <f t="shared" ca="1" si="387"/>
        <v/>
      </c>
      <c r="DM172" s="915" t="str">
        <f t="shared" ca="1" si="388"/>
        <v/>
      </c>
      <c r="DN172" s="15"/>
      <c r="DO172" s="324"/>
      <c r="DP172" s="16"/>
      <c r="DQ172" s="16"/>
      <c r="DR172" s="16"/>
      <c r="DS172" s="16"/>
      <c r="DT172" s="318" t="str">
        <f>IFERROR(VLOOKUP($DN172,'（様式１号）３整理番号表'!$Z$19:$AB$32,3,FALSE),"")</f>
        <v/>
      </c>
      <c r="DU172" s="259" t="str">
        <f t="shared" si="389"/>
        <v/>
      </c>
      <c r="DV172" s="14"/>
      <c r="DW172" s="17" t="str">
        <f t="shared" ca="1" si="390"/>
        <v/>
      </c>
      <c r="DX172" s="88" t="str">
        <f t="shared" ca="1" si="407"/>
        <v/>
      </c>
      <c r="DZ172" s="339">
        <f t="shared" ref="DZ172:EM190" ca="1" si="411">COUNTIF($CJ172:$DV172,DZ$8)</f>
        <v>0</v>
      </c>
      <c r="EA172" s="339">
        <f t="shared" ca="1" si="411"/>
        <v>0</v>
      </c>
      <c r="EB172" s="339">
        <f t="shared" ca="1" si="411"/>
        <v>0</v>
      </c>
      <c r="EC172" s="339">
        <f t="shared" ca="1" si="411"/>
        <v>0</v>
      </c>
      <c r="ED172" s="339">
        <f t="shared" ca="1" si="411"/>
        <v>0</v>
      </c>
      <c r="EE172" s="339">
        <f t="shared" ca="1" si="411"/>
        <v>0</v>
      </c>
      <c r="EF172" s="339">
        <f t="shared" ca="1" si="411"/>
        <v>0</v>
      </c>
      <c r="EG172" s="339">
        <f t="shared" ca="1" si="411"/>
        <v>0</v>
      </c>
      <c r="EH172" s="339">
        <f t="shared" ca="1" si="411"/>
        <v>0</v>
      </c>
      <c r="EI172" s="339">
        <f t="shared" ca="1" si="411"/>
        <v>0</v>
      </c>
      <c r="EJ172" s="339">
        <f t="shared" ca="1" si="411"/>
        <v>0</v>
      </c>
      <c r="EK172" s="339">
        <f t="shared" ca="1" si="411"/>
        <v>0</v>
      </c>
      <c r="EL172" s="339">
        <f t="shared" ca="1" si="411"/>
        <v>0</v>
      </c>
      <c r="EM172" s="339">
        <f t="shared" ca="1" si="411"/>
        <v>0</v>
      </c>
      <c r="EO172" s="919" t="str">
        <f t="shared" ca="1" si="309"/>
        <v/>
      </c>
      <c r="EP172" s="919" t="str">
        <f t="shared" ca="1" si="391"/>
        <v/>
      </c>
      <c r="EQ172" s="919" t="str">
        <f t="shared" ca="1" si="392"/>
        <v/>
      </c>
      <c r="ER172" s="919" t="str">
        <f t="shared" ca="1" si="393"/>
        <v/>
      </c>
      <c r="ES172" s="919" t="str">
        <f ca="1">IFERROR(INDEX('郵便番号（石川県）'!$A$3:$F$2574,MATCH(INDIRECT("'("&amp;EO172&amp;")'!E7"),'郵便番号（石川県）'!$A$3:$A$2574,0),6),"")</f>
        <v/>
      </c>
      <c r="ET172" s="919" t="str">
        <f ca="1">IFERROR(INDEX('郵便番号（石川県）'!$A$3:$F$2574,MATCH(INDIRECT("'("&amp;$EO172&amp;")'!E7"),'郵便番号（石川県）'!$A$3:$A$2574,0),5),"")</f>
        <v/>
      </c>
      <c r="EU172" s="919" t="str">
        <f t="shared" ca="1" si="394"/>
        <v/>
      </c>
      <c r="EV172" s="919" t="str">
        <f t="shared" ca="1" si="395"/>
        <v/>
      </c>
      <c r="EW172" s="919" t="str">
        <f t="shared" ca="1" si="396"/>
        <v/>
      </c>
      <c r="EX172" s="919" t="str">
        <f t="shared" ca="1" si="397"/>
        <v/>
      </c>
      <c r="EY172" s="919" t="str">
        <f t="shared" ca="1" si="398"/>
        <v/>
      </c>
      <c r="EZ172" s="919" t="str">
        <f t="shared" ca="1" si="399"/>
        <v/>
      </c>
      <c r="FA172" s="919" t="str">
        <f t="shared" ca="1" si="400"/>
        <v/>
      </c>
      <c r="FB172" s="919" t="str">
        <f t="shared" ca="1" si="401"/>
        <v/>
      </c>
      <c r="FC172" s="919" t="str">
        <f t="shared" ca="1" si="402"/>
        <v/>
      </c>
      <c r="FD172" s="627" t="str">
        <f t="shared" ca="1" si="403"/>
        <v/>
      </c>
      <c r="FE172" s="630">
        <v>162</v>
      </c>
      <c r="FF172" s="299" t="str">
        <f t="shared" ca="1" si="404"/>
        <v/>
      </c>
      <c r="FG172" s="993" t="str">
        <f t="shared" ca="1" si="405"/>
        <v/>
      </c>
      <c r="FH172" s="919" t="str">
        <f t="shared" ca="1" si="406"/>
        <v/>
      </c>
      <c r="FI172" s="299">
        <f ca="1">COUNTIF($FH$11:FH172,"■")</f>
        <v>0</v>
      </c>
    </row>
    <row r="173" spans="1:165" ht="34.5" customHeight="1">
      <c r="A173" s="445">
        <f t="shared" ca="1" si="310"/>
        <v>0</v>
      </c>
      <c r="B173" s="446">
        <f>IF(R173&lt;&gt;"",IF(COUNTIF(R$11:R173,R173)=1,MAX(B$11:B172)+1,INDEX(B$11:B172,MATCH(R173,R$11:R172,0),1)),0)</f>
        <v>1</v>
      </c>
      <c r="C173" s="446">
        <f ca="1">IF(T173&lt;&gt;"",IF(COUNTIF(T$11:T173,T173)=1,MAX(C$11:C172)+1,INDEX(C$11:C172,MATCH(T173,T$11:T172,0),1)),0)</f>
        <v>0</v>
      </c>
      <c r="D173" s="446">
        <f ca="1">IF(U173&lt;&gt;"",IF(COUNTIF(U$11:U173,U173)=1,MAX(D$11:D172)+1,INDEX(D$11:D172,MATCH(U173,U$11:U172,0),1)),0)</f>
        <v>0</v>
      </c>
      <c r="E173" s="446">
        <f ca="1">IF(S173&lt;&gt;"",IF(COUNTIF(S$11:S173,S173)=1,MAX(E$11:E172)+1,INDEX(E$11:E172,MATCH(S173,S$11:S172,0),1)),0)</f>
        <v>0</v>
      </c>
      <c r="F173" s="446">
        <f ca="1">IF(Z173&lt;&gt;"",IF(COUNTIF(Z$11:Z173,Z173)=1,MAX(F$11:F172)+1,INDEX(F$11:F172,MATCH(Z173,Z$11:Z172,0),1)),0)</f>
        <v>0</v>
      </c>
      <c r="G173" s="447" cm="1">
        <f t="array" aca="1" ref="G173" ca="1">IF(Z173&lt;&gt;"",IF(COUNTIFS(Z$11:Z173,Z173,W$11:W173,W173)=1,MAX(G$11:G172)+1,INDEX(G$11:G172,MATCH(Z173&amp;W173,Z$11:Z172&amp;W$11:W173,0),1)),0)</f>
        <v>0</v>
      </c>
      <c r="H173" s="447">
        <f t="shared" ca="1" si="311"/>
        <v>0</v>
      </c>
      <c r="I173" s="447">
        <f ca="1">IF(T173="",0,IF(COUNTIF(T$11:T173,T173)=1,1,0))</f>
        <v>0</v>
      </c>
      <c r="J173" s="447">
        <f ca="1">IF(U173="",0,IF(COUNTIF(U$11:U173,U173)=1,1,0))</f>
        <v>0</v>
      </c>
      <c r="K173" s="447">
        <f ca="1">IF(S173="",0,IF(COUNTIF(S$11:S173,S173)=1,1,0))</f>
        <v>0</v>
      </c>
      <c r="L173" s="446">
        <f ca="1">IF(Z173="",0,IF(COUNTIF(Z$11:Z173,Z173)=1,1,0))</f>
        <v>0</v>
      </c>
      <c r="M173" s="767">
        <f ca="1">IF($W173=2,IF(COUNTIFS($W$11:$W173,2,$Z$11:$Z173,$Z173)=1,1,0),0)</f>
        <v>0</v>
      </c>
      <c r="N173" s="767">
        <f ca="1">IF($W173=1,IF(COUNTIFS($W$11:$W173,2,$Z$11:$Z173,$Z173)=1,1,0),0)</f>
        <v>0</v>
      </c>
      <c r="O173" s="446">
        <f ca="1">IF(H173=0,0,IF(COUNTIF(Z$11:Z173,Z173)=1,1,0))</f>
        <v>0</v>
      </c>
      <c r="P173" s="448" t="str">
        <f t="shared" ca="1" si="312"/>
        <v>石川県</v>
      </c>
      <c r="Q173" s="89">
        <f t="shared" ca="1" si="313"/>
        <v>163</v>
      </c>
      <c r="R173" s="170" t="s">
        <v>459</v>
      </c>
      <c r="S173" s="357" t="str">
        <f t="shared" ca="1" si="314"/>
        <v/>
      </c>
      <c r="T173" s="357" t="str">
        <f t="shared" ca="1" si="315"/>
        <v/>
      </c>
      <c r="U173" s="58" t="str">
        <f t="shared" ca="1" si="316"/>
        <v/>
      </c>
      <c r="V173" s="58" t="str">
        <f t="shared" ca="1" si="317"/>
        <v/>
      </c>
      <c r="W173" s="920" t="str">
        <f t="shared" ca="1" si="318"/>
        <v/>
      </c>
      <c r="X173" s="369">
        <f ca="1">IFERROR(VLOOKUP(W173,'（様式１号）３整理番号表'!$B$4:$H$5,2,FALSE),0)</f>
        <v>0</v>
      </c>
      <c r="Y173" s="768" t="str" cm="1">
        <f t="array" aca="1" ref="Y173" ca="1">IF(AND(D173=0,F173=0),"",IF(COUNTIF(D$11:D173,D173)=1,1,IF(COUNTIFS(D$11:D173,D173,F$11:F173,F173)=1,INDEX((D$11:D173,F$11:F173,Y$11:Y173),MATCH(_xlfn.MAXIFS(F$11:F172,D$11:D172,D173),$F$11:F173,0),1,3)+1,INDEX((D$11:D173,F$11:F173,Y$11:Y173),MATCH(D173&amp;F173,D$11:D173&amp;F$11:F173,0),1,3))))</f>
        <v/>
      </c>
      <c r="Z173" s="40" t="str">
        <f t="shared" ca="1" si="319"/>
        <v/>
      </c>
      <c r="AA173" s="924" t="str">
        <f t="shared" ca="1" si="320"/>
        <v/>
      </c>
      <c r="AB173" s="93">
        <f ca="1">IFERROR(VLOOKUP(AA173,'（様式１号）３整理番号表'!$B$10:$H$16,2,FALSE),0)</f>
        <v>0</v>
      </c>
      <c r="AC173" s="924" t="str">
        <f t="shared" ca="1" si="321"/>
        <v/>
      </c>
      <c r="AD173" s="924" t="str">
        <f t="shared" ca="1" si="322"/>
        <v/>
      </c>
      <c r="AE173" s="93">
        <f ca="1">IFERROR(VLOOKUP(AD173,'（様式１号）３整理番号表'!$B$21:$H$22,2,FALSE),0)</f>
        <v>0</v>
      </c>
      <c r="AF173" s="924" t="str">
        <f t="shared" ca="1" si="323"/>
        <v/>
      </c>
      <c r="AG173" s="93">
        <f ca="1">IFERROR(VLOOKUP(AF173,'（様式１号）３整理番号表'!$B$26:$H$31,2,FALSE),0)</f>
        <v>0</v>
      </c>
      <c r="AH173" s="924" t="str">
        <f t="shared" ca="1" si="324"/>
        <v/>
      </c>
      <c r="AI173" s="93">
        <f ca="1">IFERROR(VLOOKUP(AH173,'（様式１号）３整理番号表'!$J$5:$N$59,2,FALSE),0)</f>
        <v>0</v>
      </c>
      <c r="AJ173" s="77" t="str">
        <f t="shared" ca="1" si="325"/>
        <v/>
      </c>
      <c r="AK173" s="93">
        <f ca="1">IFERROR(VLOOKUP(AJ173,'（様式１号）３整理番号表'!$P$5:$R$29,2,FALSE),0)</f>
        <v>0</v>
      </c>
      <c r="AL173" s="921" t="str">
        <f t="shared" ca="1" si="326"/>
        <v/>
      </c>
      <c r="AM173" s="921" t="str">
        <f t="shared" ca="1" si="327"/>
        <v/>
      </c>
      <c r="AN173" s="921"/>
      <c r="AO173" s="77" t="str">
        <f t="shared" ca="1" si="328"/>
        <v/>
      </c>
      <c r="AP173" s="93">
        <f ca="1">IFERROR(VLOOKUP(AO173,'（様式１号）３整理番号表'!$P$5:$R$29,2,FALSE),0)</f>
        <v>0</v>
      </c>
      <c r="AQ173" s="924" t="str">
        <f t="shared" ca="1" si="329"/>
        <v/>
      </c>
      <c r="AR173" s="93">
        <f t="shared" ca="1" si="330"/>
        <v>0</v>
      </c>
      <c r="AS173" s="924" t="str">
        <f t="shared" ca="1" si="331"/>
        <v/>
      </c>
      <c r="AT173" s="40" t="str">
        <f t="shared" ca="1" si="332"/>
        <v/>
      </c>
      <c r="AU173" s="93" t="str">
        <f t="shared" ca="1" si="333"/>
        <v/>
      </c>
      <c r="AV173" s="923" t="str">
        <f t="shared" ca="1" si="334"/>
        <v/>
      </c>
      <c r="AW173" s="926" t="str">
        <f t="shared" ca="1" si="335"/>
        <v/>
      </c>
      <c r="AX173" s="925" t="str">
        <f t="shared" ca="1" si="336"/>
        <v/>
      </c>
      <c r="AY173" s="925" t="str">
        <f t="shared" ca="1" si="336"/>
        <v/>
      </c>
      <c r="AZ173" s="925" t="str">
        <f t="shared" ca="1" si="336"/>
        <v/>
      </c>
      <c r="BA173" s="925" t="str">
        <f t="shared" ca="1" si="336"/>
        <v/>
      </c>
      <c r="BB173" s="925" t="str">
        <f t="shared" ca="1" si="337"/>
        <v/>
      </c>
      <c r="BC173" s="925" t="str">
        <f t="shared" ca="1" si="338"/>
        <v/>
      </c>
      <c r="BD173" s="925" t="str">
        <f t="shared" ca="1" si="338"/>
        <v/>
      </c>
      <c r="BE173" s="925" t="str">
        <f t="shared" ca="1" si="338"/>
        <v/>
      </c>
      <c r="BF173" s="77" t="str">
        <f t="shared" ca="1" si="339"/>
        <v/>
      </c>
      <c r="BG173" s="924" t="str">
        <f t="shared" ca="1" si="340"/>
        <v/>
      </c>
      <c r="BH173" s="94">
        <f ca="1">IF(BF173&lt;&gt;"",INDEX('（様式１号）３整理番号表'!$AB$7:$AQ$12,MATCH(BF173,'（様式１号）３整理番号表'!$AA$7:$AA$12,0),MATCH(BG173,'（様式１号）３整理番号表'!$AB$6:$AQ$6,0)),0)</f>
        <v>0</v>
      </c>
      <c r="BI173" s="921" t="str">
        <f t="shared" ca="1" si="341"/>
        <v/>
      </c>
      <c r="BJ173" s="922" t="str">
        <f t="shared" ca="1" si="342"/>
        <v/>
      </c>
      <c r="BK173" s="926" t="str">
        <f t="shared" ca="1" si="343"/>
        <v/>
      </c>
      <c r="BL173" s="922" t="str">
        <f t="shared" ca="1" si="344"/>
        <v/>
      </c>
      <c r="BM173" s="79" t="str">
        <f t="shared" ca="1" si="345"/>
        <v/>
      </c>
      <c r="BN173" s="82" t="str">
        <f t="shared" ca="1" si="346"/>
        <v/>
      </c>
      <c r="BO173" s="83" t="str">
        <f t="shared" ca="1" si="347"/>
        <v/>
      </c>
      <c r="BP173" s="84" t="str">
        <f t="shared" ca="1" si="348"/>
        <v/>
      </c>
      <c r="BQ173" s="82" t="str">
        <f t="shared" ca="1" si="349"/>
        <v/>
      </c>
      <c r="BR173" s="97" t="str">
        <f t="shared" ca="1" si="350"/>
        <v/>
      </c>
      <c r="BS173" s="95" t="str">
        <f t="shared" ca="1" si="351"/>
        <v/>
      </c>
      <c r="BT173" s="184" t="str">
        <f t="shared" ca="1" si="352"/>
        <v/>
      </c>
      <c r="BU173" s="611" t="str">
        <f t="shared" ca="1" si="353"/>
        <v/>
      </c>
      <c r="BV173" s="77" t="str">
        <f t="shared" ca="1" si="354"/>
        <v/>
      </c>
      <c r="BW173" s="85" t="str">
        <f t="shared" ca="1" si="355"/>
        <v/>
      </c>
      <c r="BX173" s="86" t="str">
        <f t="shared" ca="1" si="356"/>
        <v/>
      </c>
      <c r="BY173" s="231">
        <f ca="1">IF('ポイント要件確認等（個別表）'!AD173=1,ROUNDDOWN('ポイント要件確認等（個別表）'!AV173,-3),IF('ポイント要件確認等（個別表）'!AD173=2,ROUNDDOWN('ポイント要件確認等（個別表）'!BH173,-3),IF('ポイント要件確認等（個別表）'!AD173=3,ROUNDDOWN('ポイント要件確認等（個別表）'!BT173,-3),0)))</f>
        <v>0</v>
      </c>
      <c r="BZ173" s="86" t="str">
        <f t="shared" ca="1" si="357"/>
        <v/>
      </c>
      <c r="CA173" s="232" t="str">
        <f t="shared" ca="1" si="358"/>
        <v/>
      </c>
      <c r="CB173" s="232">
        <f t="shared" ca="1" si="359"/>
        <v>0</v>
      </c>
      <c r="CC173" s="86" t="str">
        <f t="shared" ca="1" si="360"/>
        <v/>
      </c>
      <c r="CD173" s="86" t="str">
        <f t="shared" ca="1" si="361"/>
        <v/>
      </c>
      <c r="CE173" s="609"/>
      <c r="CF173" s="86" t="str">
        <f t="shared" ca="1" si="362"/>
        <v/>
      </c>
      <c r="CG173" s="185" t="str">
        <f t="shared" ca="1" si="363"/>
        <v/>
      </c>
      <c r="CH173" s="246" t="str">
        <f t="shared" ca="1" si="364"/>
        <v>含税額</v>
      </c>
      <c r="CI173" s="247" t="str">
        <f t="shared" ca="1" si="365"/>
        <v/>
      </c>
      <c r="CJ173" s="87" t="str">
        <f ca="1">IFERROR(IF(INDIRECT("'("&amp;'２個別表'!EO173&amp;")'!AR"&amp;84+EP173)&lt;&gt;1,"",1),"")</f>
        <v/>
      </c>
      <c r="CK173" s="244" t="str">
        <f t="shared" ca="1" si="366"/>
        <v/>
      </c>
      <c r="CL173" s="235" t="str">
        <f t="shared" ca="1" si="367"/>
        <v/>
      </c>
      <c r="CM173" s="239" t="str">
        <f t="shared" ca="1" si="368"/>
        <v/>
      </c>
      <c r="CN173" s="77" t="str">
        <f t="shared" ca="1" si="369"/>
        <v/>
      </c>
      <c r="CO173" s="93" t="str">
        <f ca="1">IFERROR(VLOOKUP(CN173,'（様式１号）３整理番号表'!$T$5:$V$15,2,FALSE),"")</f>
        <v/>
      </c>
      <c r="CP173" s="924" t="str">
        <f t="shared" ca="1" si="370"/>
        <v/>
      </c>
      <c r="CQ173" s="93" t="str">
        <f ca="1">IFERROR(VLOOKUP(CP173,'（様式１号）３整理番号表'!$T$19:$V$24,2,FALSE),"")</f>
        <v/>
      </c>
      <c r="CR173" s="924" t="str">
        <f ca="1">IFERROR(IF(INDIRECT("'("&amp;'２個別表'!EO173&amp;")'!AV"&amp;84+EP173)&lt;&gt;1,"",1),"")</f>
        <v/>
      </c>
      <c r="CS173" s="232">
        <f t="shared" ca="1" si="371"/>
        <v>0</v>
      </c>
      <c r="CT173" s="248">
        <f t="shared" ca="1" si="372"/>
        <v>0</v>
      </c>
      <c r="CU173" s="376" t="str">
        <f ca="1">IF(ER173="補強",IF(COUNTIFS($Z$11:Z173,Z173,$W$11:W173,1)=1,"１①",""),IF(COUNTIFS($Z$11:Z173,Z173,$W$11:W173,2)=1,"２①",""))</f>
        <v/>
      </c>
      <c r="CV173" s="57" t="str">
        <f t="shared" ca="1" si="373"/>
        <v/>
      </c>
      <c r="CW173" s="927" t="str">
        <f t="shared" ca="1" si="374"/>
        <v/>
      </c>
      <c r="CX173" s="256" t="str">
        <f t="shared" ca="1" si="375"/>
        <v/>
      </c>
      <c r="CY173" s="256" t="str">
        <f t="shared" ca="1" si="376"/>
        <v/>
      </c>
      <c r="CZ173" s="256" t="str">
        <f t="shared" ca="1" si="377"/>
        <v/>
      </c>
      <c r="DA173" s="256" t="str">
        <f t="shared" ca="1" si="378"/>
        <v/>
      </c>
      <c r="DB173" s="316" t="str">
        <f ca="1">IFERROR(VLOOKUP($CU173,'（様式１号）３整理番号表'!$Z$19:$AB$32,3,FALSE),"")</f>
        <v/>
      </c>
      <c r="DC173" s="259" t="str">
        <f t="shared" ca="1" si="379"/>
        <v>-</v>
      </c>
      <c r="DD173" s="618" t="str">
        <f t="shared" ca="1" si="380"/>
        <v/>
      </c>
      <c r="DE173" s="321" t="str">
        <f ca="1">IF(AND(AO173=18,AS173=1),IF(COUNTIFS($Y$11:Y173,Y173,$AS$11:AS173,1)=1,"２②",""),IF($CU173="１①",INDEX(INDIRECT("'("&amp;$EO173&amp;")'!AR116:BB116"),1,MATCH(INDIRECT("'("&amp;$EO173&amp;")'!C118"),INDIRECT("'("&amp;$EO173&amp;")'!AR119:BB119"),0)),""))</f>
        <v/>
      </c>
      <c r="DF173" s="324" t="str">
        <f t="shared" ca="1" si="381"/>
        <v/>
      </c>
      <c r="DG173" s="313" t="str">
        <f t="shared" ca="1" si="382"/>
        <v/>
      </c>
      <c r="DH173" s="313" t="str">
        <f t="shared" ca="1" si="383"/>
        <v/>
      </c>
      <c r="DI173" s="313" t="str">
        <f t="shared" ca="1" si="384"/>
        <v/>
      </c>
      <c r="DJ173" s="313" t="str">
        <f t="shared" ca="1" si="385"/>
        <v/>
      </c>
      <c r="DK173" s="328" t="str">
        <f t="shared" ca="1" si="386"/>
        <v/>
      </c>
      <c r="DL173" s="334" t="str">
        <f t="shared" ca="1" si="387"/>
        <v/>
      </c>
      <c r="DM173" s="915" t="str">
        <f t="shared" ca="1" si="388"/>
        <v/>
      </c>
      <c r="DN173" s="15"/>
      <c r="DO173" s="324"/>
      <c r="DP173" s="16"/>
      <c r="DQ173" s="16"/>
      <c r="DR173" s="16"/>
      <c r="DS173" s="16"/>
      <c r="DT173" s="318" t="str">
        <f>IFERROR(VLOOKUP($DN173,'（様式１号）３整理番号表'!$Z$19:$AB$32,3,FALSE),"")</f>
        <v/>
      </c>
      <c r="DU173" s="259" t="str">
        <f t="shared" si="389"/>
        <v/>
      </c>
      <c r="DV173" s="14"/>
      <c r="DW173" s="17" t="str">
        <f t="shared" ca="1" si="390"/>
        <v/>
      </c>
      <c r="DX173" s="88" t="str">
        <f t="shared" ca="1" si="407"/>
        <v/>
      </c>
      <c r="DZ173" s="339">
        <f t="shared" ca="1" si="411"/>
        <v>0</v>
      </c>
      <c r="EA173" s="339">
        <f t="shared" ca="1" si="411"/>
        <v>0</v>
      </c>
      <c r="EB173" s="339">
        <f t="shared" ca="1" si="411"/>
        <v>0</v>
      </c>
      <c r="EC173" s="339">
        <f t="shared" ca="1" si="411"/>
        <v>0</v>
      </c>
      <c r="ED173" s="339">
        <f t="shared" ca="1" si="411"/>
        <v>0</v>
      </c>
      <c r="EE173" s="339">
        <f t="shared" ca="1" si="411"/>
        <v>0</v>
      </c>
      <c r="EF173" s="339">
        <f t="shared" ca="1" si="411"/>
        <v>0</v>
      </c>
      <c r="EG173" s="339">
        <f t="shared" ca="1" si="411"/>
        <v>0</v>
      </c>
      <c r="EH173" s="339">
        <f t="shared" ca="1" si="411"/>
        <v>0</v>
      </c>
      <c r="EI173" s="339">
        <f t="shared" ca="1" si="411"/>
        <v>0</v>
      </c>
      <c r="EJ173" s="339">
        <f t="shared" ca="1" si="411"/>
        <v>0</v>
      </c>
      <c r="EK173" s="339">
        <f t="shared" ca="1" si="411"/>
        <v>0</v>
      </c>
      <c r="EL173" s="339">
        <f t="shared" ca="1" si="411"/>
        <v>0</v>
      </c>
      <c r="EM173" s="339">
        <f t="shared" ca="1" si="411"/>
        <v>0</v>
      </c>
      <c r="EO173" s="919" t="str">
        <f t="shared" ca="1" si="309"/>
        <v/>
      </c>
      <c r="EP173" s="919" t="str">
        <f t="shared" ca="1" si="391"/>
        <v/>
      </c>
      <c r="EQ173" s="919" t="str">
        <f t="shared" ca="1" si="392"/>
        <v/>
      </c>
      <c r="ER173" s="919" t="str">
        <f t="shared" ca="1" si="393"/>
        <v/>
      </c>
      <c r="ES173" s="919" t="str">
        <f ca="1">IFERROR(INDEX('郵便番号（石川県）'!$A$3:$F$2574,MATCH(INDIRECT("'("&amp;EO173&amp;")'!E7"),'郵便番号（石川県）'!$A$3:$A$2574,0),6),"")</f>
        <v/>
      </c>
      <c r="ET173" s="919" t="str">
        <f ca="1">IFERROR(INDEX('郵便番号（石川県）'!$A$3:$F$2574,MATCH(INDIRECT("'("&amp;$EO173&amp;")'!E7"),'郵便番号（石川県）'!$A$3:$A$2574,0),5),"")</f>
        <v/>
      </c>
      <c r="EU173" s="919" t="str">
        <f t="shared" ca="1" si="394"/>
        <v/>
      </c>
      <c r="EV173" s="919" t="str">
        <f t="shared" ca="1" si="395"/>
        <v/>
      </c>
      <c r="EW173" s="919" t="str">
        <f t="shared" ca="1" si="396"/>
        <v/>
      </c>
      <c r="EX173" s="919" t="str">
        <f t="shared" ca="1" si="397"/>
        <v/>
      </c>
      <c r="EY173" s="919" t="str">
        <f t="shared" ca="1" si="398"/>
        <v/>
      </c>
      <c r="EZ173" s="919" t="str">
        <f t="shared" ca="1" si="399"/>
        <v/>
      </c>
      <c r="FA173" s="919" t="str">
        <f t="shared" ca="1" si="400"/>
        <v/>
      </c>
      <c r="FB173" s="919" t="str">
        <f t="shared" ca="1" si="401"/>
        <v/>
      </c>
      <c r="FC173" s="919" t="str">
        <f t="shared" ca="1" si="402"/>
        <v/>
      </c>
      <c r="FD173" s="627" t="str">
        <f t="shared" ca="1" si="403"/>
        <v/>
      </c>
      <c r="FE173" s="630">
        <v>163</v>
      </c>
      <c r="FF173" s="299" t="str">
        <f t="shared" ca="1" si="404"/>
        <v/>
      </c>
      <c r="FG173" s="993" t="str">
        <f t="shared" ca="1" si="405"/>
        <v/>
      </c>
      <c r="FH173" s="919" t="str">
        <f t="shared" ca="1" si="406"/>
        <v/>
      </c>
      <c r="FI173" s="299">
        <f ca="1">COUNTIF($FH$11:FH173,"■")</f>
        <v>0</v>
      </c>
    </row>
    <row r="174" spans="1:165" ht="34.5" customHeight="1">
      <c r="A174" s="445">
        <f t="shared" ca="1" si="310"/>
        <v>0</v>
      </c>
      <c r="B174" s="446">
        <f>IF(R174&lt;&gt;"",IF(COUNTIF(R$11:R174,R174)=1,MAX(B$11:B173)+1,INDEX(B$11:B173,MATCH(R174,R$11:R173,0),1)),0)</f>
        <v>1</v>
      </c>
      <c r="C174" s="446">
        <f ca="1">IF(T174&lt;&gt;"",IF(COUNTIF(T$11:T174,T174)=1,MAX(C$11:C173)+1,INDEX(C$11:C173,MATCH(T174,T$11:T173,0),1)),0)</f>
        <v>0</v>
      </c>
      <c r="D174" s="446">
        <f ca="1">IF(U174&lt;&gt;"",IF(COUNTIF(U$11:U174,U174)=1,MAX(D$11:D173)+1,INDEX(D$11:D173,MATCH(U174,U$11:U173,0),1)),0)</f>
        <v>0</v>
      </c>
      <c r="E174" s="446">
        <f ca="1">IF(S174&lt;&gt;"",IF(COUNTIF(S$11:S174,S174)=1,MAX(E$11:E173)+1,INDEX(E$11:E173,MATCH(S174,S$11:S173,0),1)),0)</f>
        <v>0</v>
      </c>
      <c r="F174" s="446">
        <f ca="1">IF(Z174&lt;&gt;"",IF(COUNTIF(Z$11:Z174,Z174)=1,MAX(F$11:F173)+1,INDEX(F$11:F173,MATCH(Z174,Z$11:Z173,0),1)),0)</f>
        <v>0</v>
      </c>
      <c r="G174" s="447" cm="1">
        <f t="array" aca="1" ref="G174" ca="1">IF(Z174&lt;&gt;"",IF(COUNTIFS(Z$11:Z174,Z174,W$11:W174,W174)=1,MAX(G$11:G173)+1,INDEX(G$11:G173,MATCH(Z174&amp;W174,Z$11:Z173&amp;W$11:W174,0),1)),0)</f>
        <v>0</v>
      </c>
      <c r="H174" s="447">
        <f t="shared" ca="1" si="311"/>
        <v>0</v>
      </c>
      <c r="I174" s="447">
        <f ca="1">IF(T174="",0,IF(COUNTIF(T$11:T174,T174)=1,1,0))</f>
        <v>0</v>
      </c>
      <c r="J174" s="447">
        <f ca="1">IF(U174="",0,IF(COUNTIF(U$11:U174,U174)=1,1,0))</f>
        <v>0</v>
      </c>
      <c r="K174" s="447">
        <f ca="1">IF(S174="",0,IF(COUNTIF(S$11:S174,S174)=1,1,0))</f>
        <v>0</v>
      </c>
      <c r="L174" s="446">
        <f ca="1">IF(Z174="",0,IF(COUNTIF(Z$11:Z174,Z174)=1,1,0))</f>
        <v>0</v>
      </c>
      <c r="M174" s="767">
        <f ca="1">IF($W174=2,IF(COUNTIFS($W$11:$W174,2,$Z$11:$Z174,$Z174)=1,1,0),0)</f>
        <v>0</v>
      </c>
      <c r="N174" s="767">
        <f ca="1">IF($W174=1,IF(COUNTIFS($W$11:$W174,2,$Z$11:$Z174,$Z174)=1,1,0),0)</f>
        <v>0</v>
      </c>
      <c r="O174" s="446">
        <f ca="1">IF(H174=0,0,IF(COUNTIF(Z$11:Z174,Z174)=1,1,0))</f>
        <v>0</v>
      </c>
      <c r="P174" s="448" t="str">
        <f t="shared" ca="1" si="312"/>
        <v>石川県</v>
      </c>
      <c r="Q174" s="89">
        <f t="shared" ca="1" si="313"/>
        <v>164</v>
      </c>
      <c r="R174" s="170" t="s">
        <v>459</v>
      </c>
      <c r="S174" s="357" t="str">
        <f t="shared" ca="1" si="314"/>
        <v/>
      </c>
      <c r="T174" s="357" t="str">
        <f t="shared" ca="1" si="315"/>
        <v/>
      </c>
      <c r="U174" s="58" t="str">
        <f t="shared" ca="1" si="316"/>
        <v/>
      </c>
      <c r="V174" s="58" t="str">
        <f t="shared" ca="1" si="317"/>
        <v/>
      </c>
      <c r="W174" s="920" t="str">
        <f t="shared" ca="1" si="318"/>
        <v/>
      </c>
      <c r="X174" s="369">
        <f ca="1">IFERROR(VLOOKUP(W174,'（様式１号）３整理番号表'!$B$4:$H$5,2,FALSE),0)</f>
        <v>0</v>
      </c>
      <c r="Y174" s="768" t="str" cm="1">
        <f t="array" aca="1" ref="Y174" ca="1">IF(AND(D174=0,F174=0),"",IF(COUNTIF(D$11:D174,D174)=1,1,IF(COUNTIFS(D$11:D174,D174,F$11:F174,F174)=1,INDEX((D$11:D174,F$11:F174,Y$11:Y174),MATCH(_xlfn.MAXIFS(F$11:F173,D$11:D173,D174),$F$11:F174,0),1,3)+1,INDEX((D$11:D174,F$11:F174,Y$11:Y174),MATCH(D174&amp;F174,D$11:D174&amp;F$11:F174,0),1,3))))</f>
        <v/>
      </c>
      <c r="Z174" s="40" t="str">
        <f t="shared" ca="1" si="319"/>
        <v/>
      </c>
      <c r="AA174" s="924" t="str">
        <f t="shared" ca="1" si="320"/>
        <v/>
      </c>
      <c r="AB174" s="93">
        <f ca="1">IFERROR(VLOOKUP(AA174,'（様式１号）３整理番号表'!$B$10:$H$16,2,FALSE),0)</f>
        <v>0</v>
      </c>
      <c r="AC174" s="924" t="str">
        <f t="shared" ca="1" si="321"/>
        <v/>
      </c>
      <c r="AD174" s="924" t="str">
        <f t="shared" ca="1" si="322"/>
        <v/>
      </c>
      <c r="AE174" s="93">
        <f ca="1">IFERROR(VLOOKUP(AD174,'（様式１号）３整理番号表'!$B$21:$H$22,2,FALSE),0)</f>
        <v>0</v>
      </c>
      <c r="AF174" s="924" t="str">
        <f t="shared" ca="1" si="323"/>
        <v/>
      </c>
      <c r="AG174" s="93">
        <f ca="1">IFERROR(VLOOKUP(AF174,'（様式１号）３整理番号表'!$B$26:$H$31,2,FALSE),0)</f>
        <v>0</v>
      </c>
      <c r="AH174" s="924" t="str">
        <f t="shared" ca="1" si="324"/>
        <v/>
      </c>
      <c r="AI174" s="93">
        <f ca="1">IFERROR(VLOOKUP(AH174,'（様式１号）３整理番号表'!$J$5:$N$59,2,FALSE),0)</f>
        <v>0</v>
      </c>
      <c r="AJ174" s="77" t="str">
        <f t="shared" ca="1" si="325"/>
        <v/>
      </c>
      <c r="AK174" s="93">
        <f ca="1">IFERROR(VLOOKUP(AJ174,'（様式１号）３整理番号表'!$P$5:$R$29,2,FALSE),0)</f>
        <v>0</v>
      </c>
      <c r="AL174" s="921" t="str">
        <f t="shared" ca="1" si="326"/>
        <v/>
      </c>
      <c r="AM174" s="921" t="str">
        <f t="shared" ca="1" si="327"/>
        <v/>
      </c>
      <c r="AN174" s="921"/>
      <c r="AO174" s="77" t="str">
        <f t="shared" ca="1" si="328"/>
        <v/>
      </c>
      <c r="AP174" s="93">
        <f ca="1">IFERROR(VLOOKUP(AO174,'（様式１号）３整理番号表'!$P$5:$R$29,2,FALSE),0)</f>
        <v>0</v>
      </c>
      <c r="AQ174" s="924" t="str">
        <f t="shared" ca="1" si="329"/>
        <v/>
      </c>
      <c r="AR174" s="93">
        <f t="shared" ca="1" si="330"/>
        <v>0</v>
      </c>
      <c r="AS174" s="924" t="str">
        <f t="shared" ca="1" si="331"/>
        <v/>
      </c>
      <c r="AT174" s="40" t="str">
        <f t="shared" ca="1" si="332"/>
        <v/>
      </c>
      <c r="AU174" s="93" t="str">
        <f t="shared" ca="1" si="333"/>
        <v/>
      </c>
      <c r="AV174" s="923" t="str">
        <f t="shared" ca="1" si="334"/>
        <v/>
      </c>
      <c r="AW174" s="926" t="str">
        <f t="shared" ca="1" si="335"/>
        <v/>
      </c>
      <c r="AX174" s="925" t="str">
        <f t="shared" ca="1" si="336"/>
        <v/>
      </c>
      <c r="AY174" s="925" t="str">
        <f t="shared" ca="1" si="336"/>
        <v/>
      </c>
      <c r="AZ174" s="925" t="str">
        <f t="shared" ca="1" si="336"/>
        <v/>
      </c>
      <c r="BA174" s="925" t="str">
        <f t="shared" ca="1" si="336"/>
        <v/>
      </c>
      <c r="BB174" s="925" t="str">
        <f t="shared" ca="1" si="337"/>
        <v/>
      </c>
      <c r="BC174" s="925" t="str">
        <f t="shared" ca="1" si="338"/>
        <v/>
      </c>
      <c r="BD174" s="925" t="str">
        <f t="shared" ca="1" si="338"/>
        <v/>
      </c>
      <c r="BE174" s="925" t="str">
        <f t="shared" ca="1" si="338"/>
        <v/>
      </c>
      <c r="BF174" s="77" t="str">
        <f t="shared" ca="1" si="339"/>
        <v/>
      </c>
      <c r="BG174" s="924" t="str">
        <f t="shared" ca="1" si="340"/>
        <v/>
      </c>
      <c r="BH174" s="94">
        <f ca="1">IF(BF174&lt;&gt;"",INDEX('（様式１号）３整理番号表'!$AB$7:$AQ$12,MATCH(BF174,'（様式１号）３整理番号表'!$AA$7:$AA$12,0),MATCH(BG174,'（様式１号）３整理番号表'!$AB$6:$AQ$6,0)),0)</f>
        <v>0</v>
      </c>
      <c r="BI174" s="921" t="str">
        <f t="shared" ca="1" si="341"/>
        <v/>
      </c>
      <c r="BJ174" s="922" t="str">
        <f t="shared" ca="1" si="342"/>
        <v/>
      </c>
      <c r="BK174" s="926" t="str">
        <f t="shared" ca="1" si="343"/>
        <v/>
      </c>
      <c r="BL174" s="922" t="str">
        <f t="shared" ca="1" si="344"/>
        <v/>
      </c>
      <c r="BM174" s="79" t="str">
        <f t="shared" ca="1" si="345"/>
        <v/>
      </c>
      <c r="BN174" s="82" t="str">
        <f t="shared" ca="1" si="346"/>
        <v/>
      </c>
      <c r="BO174" s="83" t="str">
        <f t="shared" ca="1" si="347"/>
        <v/>
      </c>
      <c r="BP174" s="84" t="str">
        <f t="shared" ca="1" si="348"/>
        <v/>
      </c>
      <c r="BQ174" s="82" t="str">
        <f t="shared" ca="1" si="349"/>
        <v/>
      </c>
      <c r="BR174" s="97" t="str">
        <f t="shared" ca="1" si="350"/>
        <v/>
      </c>
      <c r="BS174" s="95" t="str">
        <f t="shared" ca="1" si="351"/>
        <v/>
      </c>
      <c r="BT174" s="184" t="str">
        <f t="shared" ca="1" si="352"/>
        <v/>
      </c>
      <c r="BU174" s="611" t="str">
        <f t="shared" ca="1" si="353"/>
        <v/>
      </c>
      <c r="BV174" s="77" t="str">
        <f t="shared" ca="1" si="354"/>
        <v/>
      </c>
      <c r="BW174" s="85" t="str">
        <f t="shared" ca="1" si="355"/>
        <v/>
      </c>
      <c r="BX174" s="86" t="str">
        <f t="shared" ca="1" si="356"/>
        <v/>
      </c>
      <c r="BY174" s="231">
        <f ca="1">IF('ポイント要件確認等（個別表）'!AD174=1,ROUNDDOWN('ポイント要件確認等（個別表）'!AV174,-3),IF('ポイント要件確認等（個別表）'!AD174=2,ROUNDDOWN('ポイント要件確認等（個別表）'!BH174,-3),IF('ポイント要件確認等（個別表）'!AD174=3,ROUNDDOWN('ポイント要件確認等（個別表）'!BT174,-3),0)))</f>
        <v>0</v>
      </c>
      <c r="BZ174" s="86" t="str">
        <f t="shared" ca="1" si="357"/>
        <v/>
      </c>
      <c r="CA174" s="232" t="str">
        <f t="shared" ca="1" si="358"/>
        <v/>
      </c>
      <c r="CB174" s="232">
        <f t="shared" ca="1" si="359"/>
        <v>0</v>
      </c>
      <c r="CC174" s="86" t="str">
        <f t="shared" ca="1" si="360"/>
        <v/>
      </c>
      <c r="CD174" s="86" t="str">
        <f t="shared" ca="1" si="361"/>
        <v/>
      </c>
      <c r="CE174" s="609"/>
      <c r="CF174" s="86" t="str">
        <f t="shared" ca="1" si="362"/>
        <v/>
      </c>
      <c r="CG174" s="185" t="str">
        <f t="shared" ca="1" si="363"/>
        <v/>
      </c>
      <c r="CH174" s="246" t="str">
        <f t="shared" ca="1" si="364"/>
        <v>含税額</v>
      </c>
      <c r="CI174" s="247" t="str">
        <f t="shared" ca="1" si="365"/>
        <v/>
      </c>
      <c r="CJ174" s="87" t="str">
        <f ca="1">IFERROR(IF(INDIRECT("'("&amp;'２個別表'!EO174&amp;")'!AR"&amp;84+EP174)&lt;&gt;1,"",1),"")</f>
        <v/>
      </c>
      <c r="CK174" s="244" t="str">
        <f t="shared" ca="1" si="366"/>
        <v/>
      </c>
      <c r="CL174" s="235" t="str">
        <f t="shared" ca="1" si="367"/>
        <v/>
      </c>
      <c r="CM174" s="239" t="str">
        <f t="shared" ca="1" si="368"/>
        <v/>
      </c>
      <c r="CN174" s="77" t="str">
        <f t="shared" ca="1" si="369"/>
        <v/>
      </c>
      <c r="CO174" s="93" t="str">
        <f ca="1">IFERROR(VLOOKUP(CN174,'（様式１号）３整理番号表'!$T$5:$V$15,2,FALSE),"")</f>
        <v/>
      </c>
      <c r="CP174" s="924" t="str">
        <f t="shared" ca="1" si="370"/>
        <v/>
      </c>
      <c r="CQ174" s="93" t="str">
        <f ca="1">IFERROR(VLOOKUP(CP174,'（様式１号）３整理番号表'!$T$19:$V$24,2,FALSE),"")</f>
        <v/>
      </c>
      <c r="CR174" s="924" t="str">
        <f ca="1">IFERROR(IF(INDIRECT("'("&amp;'２個別表'!EO174&amp;")'!AV"&amp;84+EP174)&lt;&gt;1,"",1),"")</f>
        <v/>
      </c>
      <c r="CS174" s="232">
        <f t="shared" ca="1" si="371"/>
        <v>0</v>
      </c>
      <c r="CT174" s="248">
        <f t="shared" ca="1" si="372"/>
        <v>0</v>
      </c>
      <c r="CU174" s="376" t="str">
        <f ca="1">IF(ER174="補強",IF(COUNTIFS($Z$11:Z174,Z174,$W$11:W174,1)=1,"１①",""),IF(COUNTIFS($Z$11:Z174,Z174,$W$11:W174,2)=1,"２①",""))</f>
        <v/>
      </c>
      <c r="CV174" s="57" t="str">
        <f t="shared" ca="1" si="373"/>
        <v/>
      </c>
      <c r="CW174" s="927" t="str">
        <f t="shared" ca="1" si="374"/>
        <v/>
      </c>
      <c r="CX174" s="256" t="str">
        <f t="shared" ca="1" si="375"/>
        <v/>
      </c>
      <c r="CY174" s="256" t="str">
        <f t="shared" ca="1" si="376"/>
        <v/>
      </c>
      <c r="CZ174" s="256" t="str">
        <f t="shared" ca="1" si="377"/>
        <v/>
      </c>
      <c r="DA174" s="256" t="str">
        <f t="shared" ca="1" si="378"/>
        <v/>
      </c>
      <c r="DB174" s="316" t="str">
        <f ca="1">IFERROR(VLOOKUP($CU174,'（様式１号）３整理番号表'!$Z$19:$AB$32,3,FALSE),"")</f>
        <v/>
      </c>
      <c r="DC174" s="259" t="str">
        <f t="shared" ca="1" si="379"/>
        <v>-</v>
      </c>
      <c r="DD174" s="618" t="str">
        <f t="shared" ca="1" si="380"/>
        <v/>
      </c>
      <c r="DE174" s="321" t="str">
        <f ca="1">IF(AND(AO174=18,AS174=1),IF(COUNTIFS($Y$11:Y174,Y174,$AS$11:AS174,1)=1,"２②",""),IF($CU174="１①",INDEX(INDIRECT("'("&amp;$EO174&amp;")'!AR116:BB116"),1,MATCH(INDIRECT("'("&amp;$EO174&amp;")'!C118"),INDIRECT("'("&amp;$EO174&amp;")'!AR119:BB119"),0)),""))</f>
        <v/>
      </c>
      <c r="DF174" s="324" t="str">
        <f t="shared" ca="1" si="381"/>
        <v/>
      </c>
      <c r="DG174" s="313" t="str">
        <f t="shared" ca="1" si="382"/>
        <v/>
      </c>
      <c r="DH174" s="313" t="str">
        <f t="shared" ca="1" si="383"/>
        <v/>
      </c>
      <c r="DI174" s="313" t="str">
        <f t="shared" ca="1" si="384"/>
        <v/>
      </c>
      <c r="DJ174" s="313" t="str">
        <f t="shared" ca="1" si="385"/>
        <v/>
      </c>
      <c r="DK174" s="328" t="str">
        <f t="shared" ca="1" si="386"/>
        <v/>
      </c>
      <c r="DL174" s="334" t="str">
        <f t="shared" ca="1" si="387"/>
        <v/>
      </c>
      <c r="DM174" s="915" t="str">
        <f t="shared" ca="1" si="388"/>
        <v/>
      </c>
      <c r="DN174" s="15"/>
      <c r="DO174" s="324"/>
      <c r="DP174" s="16"/>
      <c r="DQ174" s="16"/>
      <c r="DR174" s="16"/>
      <c r="DS174" s="16"/>
      <c r="DT174" s="318" t="str">
        <f>IFERROR(VLOOKUP($DN174,'（様式１号）３整理番号表'!$Z$19:$AB$32,3,FALSE),"")</f>
        <v/>
      </c>
      <c r="DU174" s="259" t="str">
        <f t="shared" si="389"/>
        <v/>
      </c>
      <c r="DV174" s="14"/>
      <c r="DW174" s="17" t="str">
        <f t="shared" ca="1" si="390"/>
        <v/>
      </c>
      <c r="DX174" s="88" t="str">
        <f t="shared" ca="1" si="407"/>
        <v/>
      </c>
      <c r="DZ174" s="339">
        <f t="shared" ca="1" si="411"/>
        <v>0</v>
      </c>
      <c r="EA174" s="339">
        <f t="shared" ca="1" si="411"/>
        <v>0</v>
      </c>
      <c r="EB174" s="339">
        <f t="shared" ca="1" si="411"/>
        <v>0</v>
      </c>
      <c r="EC174" s="339">
        <f t="shared" ca="1" si="411"/>
        <v>0</v>
      </c>
      <c r="ED174" s="339">
        <f t="shared" ca="1" si="411"/>
        <v>0</v>
      </c>
      <c r="EE174" s="339">
        <f t="shared" ca="1" si="411"/>
        <v>0</v>
      </c>
      <c r="EF174" s="339">
        <f t="shared" ca="1" si="411"/>
        <v>0</v>
      </c>
      <c r="EG174" s="339">
        <f t="shared" ca="1" si="411"/>
        <v>0</v>
      </c>
      <c r="EH174" s="339">
        <f t="shared" ca="1" si="411"/>
        <v>0</v>
      </c>
      <c r="EI174" s="339">
        <f t="shared" ca="1" si="411"/>
        <v>0</v>
      </c>
      <c r="EJ174" s="339">
        <f t="shared" ca="1" si="411"/>
        <v>0</v>
      </c>
      <c r="EK174" s="339">
        <f t="shared" ca="1" si="411"/>
        <v>0</v>
      </c>
      <c r="EL174" s="339">
        <f t="shared" ca="1" si="411"/>
        <v>0</v>
      </c>
      <c r="EM174" s="339">
        <f t="shared" ca="1" si="411"/>
        <v>0</v>
      </c>
      <c r="EO174" s="919" t="str">
        <f t="shared" ca="1" si="309"/>
        <v/>
      </c>
      <c r="EP174" s="919" t="str">
        <f t="shared" ca="1" si="391"/>
        <v/>
      </c>
      <c r="EQ174" s="919" t="str">
        <f t="shared" ca="1" si="392"/>
        <v/>
      </c>
      <c r="ER174" s="919" t="str">
        <f t="shared" ca="1" si="393"/>
        <v/>
      </c>
      <c r="ES174" s="919" t="str">
        <f ca="1">IFERROR(INDEX('郵便番号（石川県）'!$A$3:$F$2574,MATCH(INDIRECT("'("&amp;EO174&amp;")'!E7"),'郵便番号（石川県）'!$A$3:$A$2574,0),6),"")</f>
        <v/>
      </c>
      <c r="ET174" s="919" t="str">
        <f ca="1">IFERROR(INDEX('郵便番号（石川県）'!$A$3:$F$2574,MATCH(INDIRECT("'("&amp;$EO174&amp;")'!E7"),'郵便番号（石川県）'!$A$3:$A$2574,0),5),"")</f>
        <v/>
      </c>
      <c r="EU174" s="919" t="str">
        <f t="shared" ca="1" si="394"/>
        <v/>
      </c>
      <c r="EV174" s="919" t="str">
        <f t="shared" ca="1" si="395"/>
        <v/>
      </c>
      <c r="EW174" s="919" t="str">
        <f t="shared" ca="1" si="396"/>
        <v/>
      </c>
      <c r="EX174" s="919" t="str">
        <f t="shared" ca="1" si="397"/>
        <v/>
      </c>
      <c r="EY174" s="919" t="str">
        <f t="shared" ca="1" si="398"/>
        <v/>
      </c>
      <c r="EZ174" s="919" t="str">
        <f t="shared" ca="1" si="399"/>
        <v/>
      </c>
      <c r="FA174" s="919" t="str">
        <f t="shared" ca="1" si="400"/>
        <v/>
      </c>
      <c r="FB174" s="919" t="str">
        <f t="shared" ca="1" si="401"/>
        <v/>
      </c>
      <c r="FC174" s="919" t="str">
        <f t="shared" ca="1" si="402"/>
        <v/>
      </c>
      <c r="FD174" s="627" t="str">
        <f t="shared" ca="1" si="403"/>
        <v/>
      </c>
      <c r="FE174" s="630">
        <v>164</v>
      </c>
      <c r="FF174" s="299" t="str">
        <f t="shared" ca="1" si="404"/>
        <v/>
      </c>
      <c r="FG174" s="993" t="str">
        <f t="shared" ca="1" si="405"/>
        <v/>
      </c>
      <c r="FH174" s="919" t="str">
        <f t="shared" ca="1" si="406"/>
        <v/>
      </c>
      <c r="FI174" s="299">
        <f ca="1">COUNTIF($FH$11:FH174,"■")</f>
        <v>0</v>
      </c>
    </row>
    <row r="175" spans="1:165" ht="34.5" customHeight="1">
      <c r="A175" s="445">
        <f t="shared" ca="1" si="310"/>
        <v>0</v>
      </c>
      <c r="B175" s="446">
        <f>IF(R175&lt;&gt;"",IF(COUNTIF(R$11:R175,R175)=1,MAX(B$11:B174)+1,INDEX(B$11:B174,MATCH(R175,R$11:R174,0),1)),0)</f>
        <v>1</v>
      </c>
      <c r="C175" s="446">
        <f ca="1">IF(T175&lt;&gt;"",IF(COUNTIF(T$11:T175,T175)=1,MAX(C$11:C174)+1,INDEX(C$11:C174,MATCH(T175,T$11:T174,0),1)),0)</f>
        <v>0</v>
      </c>
      <c r="D175" s="446">
        <f ca="1">IF(U175&lt;&gt;"",IF(COUNTIF(U$11:U175,U175)=1,MAX(D$11:D174)+1,INDEX(D$11:D174,MATCH(U175,U$11:U174,0),1)),0)</f>
        <v>0</v>
      </c>
      <c r="E175" s="446">
        <f ca="1">IF(S175&lt;&gt;"",IF(COUNTIF(S$11:S175,S175)=1,MAX(E$11:E174)+1,INDEX(E$11:E174,MATCH(S175,S$11:S174,0),1)),0)</f>
        <v>0</v>
      </c>
      <c r="F175" s="446">
        <f ca="1">IF(Z175&lt;&gt;"",IF(COUNTIF(Z$11:Z175,Z175)=1,MAX(F$11:F174)+1,INDEX(F$11:F174,MATCH(Z175,Z$11:Z174,0),1)),0)</f>
        <v>0</v>
      </c>
      <c r="G175" s="447" cm="1">
        <f t="array" aca="1" ref="G175" ca="1">IF(Z175&lt;&gt;"",IF(COUNTIFS(Z$11:Z175,Z175,W$11:W175,W175)=1,MAX(G$11:G174)+1,INDEX(G$11:G174,MATCH(Z175&amp;W175,Z$11:Z174&amp;W$11:W175,0),1)),0)</f>
        <v>0</v>
      </c>
      <c r="H175" s="447">
        <f t="shared" ca="1" si="311"/>
        <v>0</v>
      </c>
      <c r="I175" s="447">
        <f ca="1">IF(T175="",0,IF(COUNTIF(T$11:T175,T175)=1,1,0))</f>
        <v>0</v>
      </c>
      <c r="J175" s="447">
        <f ca="1">IF(U175="",0,IF(COUNTIF(U$11:U175,U175)=1,1,0))</f>
        <v>0</v>
      </c>
      <c r="K175" s="447">
        <f ca="1">IF(S175="",0,IF(COUNTIF(S$11:S175,S175)=1,1,0))</f>
        <v>0</v>
      </c>
      <c r="L175" s="446">
        <f ca="1">IF(Z175="",0,IF(COUNTIF(Z$11:Z175,Z175)=1,1,0))</f>
        <v>0</v>
      </c>
      <c r="M175" s="767">
        <f ca="1">IF($W175=2,IF(COUNTIFS($W$11:$W175,2,$Z$11:$Z175,$Z175)=1,1,0),0)</f>
        <v>0</v>
      </c>
      <c r="N175" s="767">
        <f ca="1">IF($W175=1,IF(COUNTIFS($W$11:$W175,2,$Z$11:$Z175,$Z175)=1,1,0),0)</f>
        <v>0</v>
      </c>
      <c r="O175" s="446">
        <f ca="1">IF(H175=0,0,IF(COUNTIF(Z$11:Z175,Z175)=1,1,0))</f>
        <v>0</v>
      </c>
      <c r="P175" s="448" t="str">
        <f t="shared" ca="1" si="312"/>
        <v>石川県</v>
      </c>
      <c r="Q175" s="89">
        <f t="shared" ca="1" si="313"/>
        <v>165</v>
      </c>
      <c r="R175" s="170" t="s">
        <v>459</v>
      </c>
      <c r="S175" s="357" t="str">
        <f t="shared" ca="1" si="314"/>
        <v/>
      </c>
      <c r="T175" s="357" t="str">
        <f t="shared" ca="1" si="315"/>
        <v/>
      </c>
      <c r="U175" s="58" t="str">
        <f t="shared" ca="1" si="316"/>
        <v/>
      </c>
      <c r="V175" s="58" t="str">
        <f t="shared" ca="1" si="317"/>
        <v/>
      </c>
      <c r="W175" s="920" t="str">
        <f t="shared" ca="1" si="318"/>
        <v/>
      </c>
      <c r="X175" s="369">
        <f ca="1">IFERROR(VLOOKUP(W175,'（様式１号）３整理番号表'!$B$4:$H$5,2,FALSE),0)</f>
        <v>0</v>
      </c>
      <c r="Y175" s="768" t="str" cm="1">
        <f t="array" aca="1" ref="Y175" ca="1">IF(AND(D175=0,F175=0),"",IF(COUNTIF(D$11:D175,D175)=1,1,IF(COUNTIFS(D$11:D175,D175,F$11:F175,F175)=1,INDEX((D$11:D175,F$11:F175,Y$11:Y175),MATCH(_xlfn.MAXIFS(F$11:F174,D$11:D174,D175),$F$11:F175,0),1,3)+1,INDEX((D$11:D175,F$11:F175,Y$11:Y175),MATCH(D175&amp;F175,D$11:D175&amp;F$11:F175,0),1,3))))</f>
        <v/>
      </c>
      <c r="Z175" s="40" t="str">
        <f t="shared" ca="1" si="319"/>
        <v/>
      </c>
      <c r="AA175" s="924" t="str">
        <f t="shared" ca="1" si="320"/>
        <v/>
      </c>
      <c r="AB175" s="93">
        <f ca="1">IFERROR(VLOOKUP(AA175,'（様式１号）３整理番号表'!$B$10:$H$16,2,FALSE),0)</f>
        <v>0</v>
      </c>
      <c r="AC175" s="924" t="str">
        <f t="shared" ca="1" si="321"/>
        <v/>
      </c>
      <c r="AD175" s="924" t="str">
        <f t="shared" ca="1" si="322"/>
        <v/>
      </c>
      <c r="AE175" s="93">
        <f ca="1">IFERROR(VLOOKUP(AD175,'（様式１号）３整理番号表'!$B$21:$H$22,2,FALSE),0)</f>
        <v>0</v>
      </c>
      <c r="AF175" s="924" t="str">
        <f t="shared" ca="1" si="323"/>
        <v/>
      </c>
      <c r="AG175" s="93">
        <f ca="1">IFERROR(VLOOKUP(AF175,'（様式１号）３整理番号表'!$B$26:$H$31,2,FALSE),0)</f>
        <v>0</v>
      </c>
      <c r="AH175" s="924" t="str">
        <f t="shared" ca="1" si="324"/>
        <v/>
      </c>
      <c r="AI175" s="93">
        <f ca="1">IFERROR(VLOOKUP(AH175,'（様式１号）３整理番号表'!$J$5:$N$59,2,FALSE),0)</f>
        <v>0</v>
      </c>
      <c r="AJ175" s="77" t="str">
        <f t="shared" ca="1" si="325"/>
        <v/>
      </c>
      <c r="AK175" s="93">
        <f ca="1">IFERROR(VLOOKUP(AJ175,'（様式１号）３整理番号表'!$P$5:$R$29,2,FALSE),0)</f>
        <v>0</v>
      </c>
      <c r="AL175" s="921" t="str">
        <f t="shared" ca="1" si="326"/>
        <v/>
      </c>
      <c r="AM175" s="921" t="str">
        <f t="shared" ca="1" si="327"/>
        <v/>
      </c>
      <c r="AN175" s="921"/>
      <c r="AO175" s="77" t="str">
        <f t="shared" ca="1" si="328"/>
        <v/>
      </c>
      <c r="AP175" s="93">
        <f ca="1">IFERROR(VLOOKUP(AO175,'（様式１号）３整理番号表'!$P$5:$R$29,2,FALSE),0)</f>
        <v>0</v>
      </c>
      <c r="AQ175" s="924" t="str">
        <f t="shared" ca="1" si="329"/>
        <v/>
      </c>
      <c r="AR175" s="93">
        <f t="shared" ca="1" si="330"/>
        <v>0</v>
      </c>
      <c r="AS175" s="924" t="str">
        <f t="shared" ca="1" si="331"/>
        <v/>
      </c>
      <c r="AT175" s="40" t="str">
        <f t="shared" ca="1" si="332"/>
        <v/>
      </c>
      <c r="AU175" s="93" t="str">
        <f t="shared" ca="1" si="333"/>
        <v/>
      </c>
      <c r="AV175" s="923" t="str">
        <f t="shared" ca="1" si="334"/>
        <v/>
      </c>
      <c r="AW175" s="926" t="str">
        <f t="shared" ca="1" si="335"/>
        <v/>
      </c>
      <c r="AX175" s="925" t="str">
        <f t="shared" ca="1" si="336"/>
        <v/>
      </c>
      <c r="AY175" s="925" t="str">
        <f t="shared" ca="1" si="336"/>
        <v/>
      </c>
      <c r="AZ175" s="925" t="str">
        <f t="shared" ca="1" si="336"/>
        <v/>
      </c>
      <c r="BA175" s="925" t="str">
        <f t="shared" ca="1" si="336"/>
        <v/>
      </c>
      <c r="BB175" s="925" t="str">
        <f t="shared" ca="1" si="337"/>
        <v/>
      </c>
      <c r="BC175" s="925" t="str">
        <f t="shared" ca="1" si="338"/>
        <v/>
      </c>
      <c r="BD175" s="925" t="str">
        <f t="shared" ca="1" si="338"/>
        <v/>
      </c>
      <c r="BE175" s="925" t="str">
        <f t="shared" ca="1" si="338"/>
        <v/>
      </c>
      <c r="BF175" s="77" t="str">
        <f t="shared" ca="1" si="339"/>
        <v/>
      </c>
      <c r="BG175" s="924" t="str">
        <f t="shared" ca="1" si="340"/>
        <v/>
      </c>
      <c r="BH175" s="94">
        <f ca="1">IF(BF175&lt;&gt;"",INDEX('（様式１号）３整理番号表'!$AB$7:$AQ$12,MATCH(BF175,'（様式１号）３整理番号表'!$AA$7:$AA$12,0),MATCH(BG175,'（様式１号）３整理番号表'!$AB$6:$AQ$6,0)),0)</f>
        <v>0</v>
      </c>
      <c r="BI175" s="921" t="str">
        <f t="shared" ca="1" si="341"/>
        <v/>
      </c>
      <c r="BJ175" s="922" t="str">
        <f t="shared" ca="1" si="342"/>
        <v/>
      </c>
      <c r="BK175" s="926" t="str">
        <f t="shared" ca="1" si="343"/>
        <v/>
      </c>
      <c r="BL175" s="922" t="str">
        <f t="shared" ca="1" si="344"/>
        <v/>
      </c>
      <c r="BM175" s="79" t="str">
        <f t="shared" ca="1" si="345"/>
        <v/>
      </c>
      <c r="BN175" s="82" t="str">
        <f t="shared" ca="1" si="346"/>
        <v/>
      </c>
      <c r="BO175" s="83" t="str">
        <f t="shared" ca="1" si="347"/>
        <v/>
      </c>
      <c r="BP175" s="84" t="str">
        <f t="shared" ca="1" si="348"/>
        <v/>
      </c>
      <c r="BQ175" s="82" t="str">
        <f t="shared" ca="1" si="349"/>
        <v/>
      </c>
      <c r="BR175" s="97" t="str">
        <f t="shared" ca="1" si="350"/>
        <v/>
      </c>
      <c r="BS175" s="95" t="str">
        <f t="shared" ca="1" si="351"/>
        <v/>
      </c>
      <c r="BT175" s="184" t="str">
        <f t="shared" ca="1" si="352"/>
        <v/>
      </c>
      <c r="BU175" s="611" t="str">
        <f t="shared" ca="1" si="353"/>
        <v/>
      </c>
      <c r="BV175" s="77" t="str">
        <f t="shared" ca="1" si="354"/>
        <v/>
      </c>
      <c r="BW175" s="85" t="str">
        <f t="shared" ca="1" si="355"/>
        <v/>
      </c>
      <c r="BX175" s="86" t="str">
        <f t="shared" ca="1" si="356"/>
        <v/>
      </c>
      <c r="BY175" s="231">
        <f ca="1">IF('ポイント要件確認等（個別表）'!AD175=1,ROUNDDOWN('ポイント要件確認等（個別表）'!AV175,-3),IF('ポイント要件確認等（個別表）'!AD175=2,ROUNDDOWN('ポイント要件確認等（個別表）'!BH175,-3),IF('ポイント要件確認等（個別表）'!AD175=3,ROUNDDOWN('ポイント要件確認等（個別表）'!BT175,-3),0)))</f>
        <v>0</v>
      </c>
      <c r="BZ175" s="86" t="str">
        <f t="shared" ca="1" si="357"/>
        <v/>
      </c>
      <c r="CA175" s="232" t="str">
        <f t="shared" ca="1" si="358"/>
        <v/>
      </c>
      <c r="CB175" s="232">
        <f t="shared" ca="1" si="359"/>
        <v>0</v>
      </c>
      <c r="CC175" s="86" t="str">
        <f t="shared" ca="1" si="360"/>
        <v/>
      </c>
      <c r="CD175" s="86" t="str">
        <f t="shared" ca="1" si="361"/>
        <v/>
      </c>
      <c r="CE175" s="609"/>
      <c r="CF175" s="86" t="str">
        <f t="shared" ca="1" si="362"/>
        <v/>
      </c>
      <c r="CG175" s="185" t="str">
        <f t="shared" ca="1" si="363"/>
        <v/>
      </c>
      <c r="CH175" s="246" t="str">
        <f t="shared" ca="1" si="364"/>
        <v>含税額</v>
      </c>
      <c r="CI175" s="247" t="str">
        <f t="shared" ca="1" si="365"/>
        <v/>
      </c>
      <c r="CJ175" s="87" t="str">
        <f ca="1">IFERROR(IF(INDIRECT("'("&amp;'２個別表'!EO175&amp;")'!AR"&amp;84+EP175)&lt;&gt;1,"",1),"")</f>
        <v/>
      </c>
      <c r="CK175" s="244" t="str">
        <f t="shared" ca="1" si="366"/>
        <v/>
      </c>
      <c r="CL175" s="235" t="str">
        <f t="shared" ca="1" si="367"/>
        <v/>
      </c>
      <c r="CM175" s="239" t="str">
        <f t="shared" ca="1" si="368"/>
        <v/>
      </c>
      <c r="CN175" s="77" t="str">
        <f t="shared" ca="1" si="369"/>
        <v/>
      </c>
      <c r="CO175" s="93" t="str">
        <f ca="1">IFERROR(VLOOKUP(CN175,'（様式１号）３整理番号表'!$T$5:$V$15,2,FALSE),"")</f>
        <v/>
      </c>
      <c r="CP175" s="924" t="str">
        <f t="shared" ca="1" si="370"/>
        <v/>
      </c>
      <c r="CQ175" s="93" t="str">
        <f ca="1">IFERROR(VLOOKUP(CP175,'（様式１号）３整理番号表'!$T$19:$V$24,2,FALSE),"")</f>
        <v/>
      </c>
      <c r="CR175" s="924" t="str">
        <f ca="1">IFERROR(IF(INDIRECT("'("&amp;'２個別表'!EO175&amp;")'!AV"&amp;84+EP175)&lt;&gt;1,"",1),"")</f>
        <v/>
      </c>
      <c r="CS175" s="232">
        <f t="shared" ca="1" si="371"/>
        <v>0</v>
      </c>
      <c r="CT175" s="248">
        <f t="shared" ca="1" si="372"/>
        <v>0</v>
      </c>
      <c r="CU175" s="376" t="str">
        <f ca="1">IF(ER175="補強",IF(COUNTIFS($Z$11:Z175,Z175,$W$11:W175,1)=1,"１①",""),IF(COUNTIFS($Z$11:Z175,Z175,$W$11:W175,2)=1,"２①",""))</f>
        <v/>
      </c>
      <c r="CV175" s="57" t="str">
        <f t="shared" ca="1" si="373"/>
        <v/>
      </c>
      <c r="CW175" s="927" t="str">
        <f t="shared" ca="1" si="374"/>
        <v/>
      </c>
      <c r="CX175" s="256" t="str">
        <f t="shared" ca="1" si="375"/>
        <v/>
      </c>
      <c r="CY175" s="256" t="str">
        <f t="shared" ca="1" si="376"/>
        <v/>
      </c>
      <c r="CZ175" s="256" t="str">
        <f t="shared" ca="1" si="377"/>
        <v/>
      </c>
      <c r="DA175" s="256" t="str">
        <f t="shared" ca="1" si="378"/>
        <v/>
      </c>
      <c r="DB175" s="316" t="str">
        <f ca="1">IFERROR(VLOOKUP($CU175,'（様式１号）３整理番号表'!$Z$19:$AB$32,3,FALSE),"")</f>
        <v/>
      </c>
      <c r="DC175" s="259" t="str">
        <f t="shared" ca="1" si="379"/>
        <v>-</v>
      </c>
      <c r="DD175" s="618" t="str">
        <f t="shared" ca="1" si="380"/>
        <v/>
      </c>
      <c r="DE175" s="321" t="str">
        <f ca="1">IF(AND(AO175=18,AS175=1),IF(COUNTIFS($Y$11:Y175,Y175,$AS$11:AS175,1)=1,"２②",""),IF($CU175="１①",INDEX(INDIRECT("'("&amp;$EO175&amp;")'!AR116:BB116"),1,MATCH(INDIRECT("'("&amp;$EO175&amp;")'!C118"),INDIRECT("'("&amp;$EO175&amp;")'!AR119:BB119"),0)),""))</f>
        <v/>
      </c>
      <c r="DF175" s="324" t="str">
        <f t="shared" ca="1" si="381"/>
        <v/>
      </c>
      <c r="DG175" s="313" t="str">
        <f t="shared" ca="1" si="382"/>
        <v/>
      </c>
      <c r="DH175" s="313" t="str">
        <f t="shared" ca="1" si="383"/>
        <v/>
      </c>
      <c r="DI175" s="313" t="str">
        <f t="shared" ca="1" si="384"/>
        <v/>
      </c>
      <c r="DJ175" s="313" t="str">
        <f t="shared" ca="1" si="385"/>
        <v/>
      </c>
      <c r="DK175" s="328" t="str">
        <f t="shared" ca="1" si="386"/>
        <v/>
      </c>
      <c r="DL175" s="334" t="str">
        <f t="shared" ca="1" si="387"/>
        <v/>
      </c>
      <c r="DM175" s="915" t="str">
        <f t="shared" ca="1" si="388"/>
        <v/>
      </c>
      <c r="DN175" s="15"/>
      <c r="DO175" s="324"/>
      <c r="DP175" s="16"/>
      <c r="DQ175" s="16"/>
      <c r="DR175" s="16"/>
      <c r="DS175" s="16"/>
      <c r="DT175" s="318" t="str">
        <f>IFERROR(VLOOKUP($DN175,'（様式１号）３整理番号表'!$Z$19:$AB$32,3,FALSE),"")</f>
        <v/>
      </c>
      <c r="DU175" s="259" t="str">
        <f t="shared" si="389"/>
        <v/>
      </c>
      <c r="DV175" s="14"/>
      <c r="DW175" s="17" t="str">
        <f t="shared" ca="1" si="390"/>
        <v/>
      </c>
      <c r="DX175" s="88" t="str">
        <f t="shared" ca="1" si="407"/>
        <v/>
      </c>
      <c r="DZ175" s="339">
        <f t="shared" ca="1" si="411"/>
        <v>0</v>
      </c>
      <c r="EA175" s="339">
        <f t="shared" ca="1" si="411"/>
        <v>0</v>
      </c>
      <c r="EB175" s="339">
        <f t="shared" ca="1" si="411"/>
        <v>0</v>
      </c>
      <c r="EC175" s="339">
        <f t="shared" ca="1" si="411"/>
        <v>0</v>
      </c>
      <c r="ED175" s="339">
        <f t="shared" ca="1" si="411"/>
        <v>0</v>
      </c>
      <c r="EE175" s="339">
        <f t="shared" ca="1" si="411"/>
        <v>0</v>
      </c>
      <c r="EF175" s="339">
        <f t="shared" ca="1" si="411"/>
        <v>0</v>
      </c>
      <c r="EG175" s="339">
        <f t="shared" ca="1" si="411"/>
        <v>0</v>
      </c>
      <c r="EH175" s="339">
        <f t="shared" ca="1" si="411"/>
        <v>0</v>
      </c>
      <c r="EI175" s="339">
        <f t="shared" ca="1" si="411"/>
        <v>0</v>
      </c>
      <c r="EJ175" s="339">
        <f t="shared" ca="1" si="411"/>
        <v>0</v>
      </c>
      <c r="EK175" s="339">
        <f t="shared" ca="1" si="411"/>
        <v>0</v>
      </c>
      <c r="EL175" s="339">
        <f t="shared" ca="1" si="411"/>
        <v>0</v>
      </c>
      <c r="EM175" s="339">
        <f t="shared" ca="1" si="411"/>
        <v>0</v>
      </c>
      <c r="EO175" s="919" t="str">
        <f t="shared" ca="1" si="309"/>
        <v/>
      </c>
      <c r="EP175" s="919" t="str">
        <f t="shared" ca="1" si="391"/>
        <v/>
      </c>
      <c r="EQ175" s="919" t="str">
        <f t="shared" ca="1" si="392"/>
        <v/>
      </c>
      <c r="ER175" s="919" t="str">
        <f t="shared" ca="1" si="393"/>
        <v/>
      </c>
      <c r="ES175" s="919" t="str">
        <f ca="1">IFERROR(INDEX('郵便番号（石川県）'!$A$3:$F$2574,MATCH(INDIRECT("'("&amp;EO175&amp;")'!E7"),'郵便番号（石川県）'!$A$3:$A$2574,0),6),"")</f>
        <v/>
      </c>
      <c r="ET175" s="919" t="str">
        <f ca="1">IFERROR(INDEX('郵便番号（石川県）'!$A$3:$F$2574,MATCH(INDIRECT("'("&amp;$EO175&amp;")'!E7"),'郵便番号（石川県）'!$A$3:$A$2574,0),5),"")</f>
        <v/>
      </c>
      <c r="EU175" s="919" t="str">
        <f t="shared" ca="1" si="394"/>
        <v/>
      </c>
      <c r="EV175" s="919" t="str">
        <f t="shared" ca="1" si="395"/>
        <v/>
      </c>
      <c r="EW175" s="919" t="str">
        <f t="shared" ca="1" si="396"/>
        <v/>
      </c>
      <c r="EX175" s="919" t="str">
        <f t="shared" ca="1" si="397"/>
        <v/>
      </c>
      <c r="EY175" s="919" t="str">
        <f t="shared" ca="1" si="398"/>
        <v/>
      </c>
      <c r="EZ175" s="919" t="str">
        <f t="shared" ca="1" si="399"/>
        <v/>
      </c>
      <c r="FA175" s="919" t="str">
        <f t="shared" ca="1" si="400"/>
        <v/>
      </c>
      <c r="FB175" s="919" t="str">
        <f t="shared" ca="1" si="401"/>
        <v/>
      </c>
      <c r="FC175" s="919" t="str">
        <f t="shared" ca="1" si="402"/>
        <v/>
      </c>
      <c r="FD175" s="627" t="str">
        <f t="shared" ca="1" si="403"/>
        <v/>
      </c>
      <c r="FE175" s="630">
        <v>165</v>
      </c>
      <c r="FF175" s="299" t="str">
        <f t="shared" ca="1" si="404"/>
        <v/>
      </c>
      <c r="FG175" s="993" t="str">
        <f t="shared" ca="1" si="405"/>
        <v/>
      </c>
      <c r="FH175" s="919" t="str">
        <f t="shared" ca="1" si="406"/>
        <v/>
      </c>
      <c r="FI175" s="299">
        <f ca="1">COUNTIF($FH$11:FH175,"■")</f>
        <v>0</v>
      </c>
    </row>
    <row r="176" spans="1:165" ht="34.5" customHeight="1">
      <c r="A176" s="445">
        <f t="shared" ca="1" si="310"/>
        <v>0</v>
      </c>
      <c r="B176" s="446">
        <f>IF(R176&lt;&gt;"",IF(COUNTIF(R$11:R176,R176)=1,MAX(B$11:B175)+1,INDEX(B$11:B175,MATCH(R176,R$11:R175,0),1)),0)</f>
        <v>1</v>
      </c>
      <c r="C176" s="446">
        <f ca="1">IF(T176&lt;&gt;"",IF(COUNTIF(T$11:T176,T176)=1,MAX(C$11:C175)+1,INDEX(C$11:C175,MATCH(T176,T$11:T175,0),1)),0)</f>
        <v>0</v>
      </c>
      <c r="D176" s="446">
        <f ca="1">IF(U176&lt;&gt;"",IF(COUNTIF(U$11:U176,U176)=1,MAX(D$11:D175)+1,INDEX(D$11:D175,MATCH(U176,U$11:U175,0),1)),0)</f>
        <v>0</v>
      </c>
      <c r="E176" s="446">
        <f ca="1">IF(S176&lt;&gt;"",IF(COUNTIF(S$11:S176,S176)=1,MAX(E$11:E175)+1,INDEX(E$11:E175,MATCH(S176,S$11:S175,0),1)),0)</f>
        <v>0</v>
      </c>
      <c r="F176" s="446">
        <f ca="1">IF(Z176&lt;&gt;"",IF(COUNTIF(Z$11:Z176,Z176)=1,MAX(F$11:F175)+1,INDEX(F$11:F175,MATCH(Z176,Z$11:Z175,0),1)),0)</f>
        <v>0</v>
      </c>
      <c r="G176" s="447" cm="1">
        <f t="array" aca="1" ref="G176" ca="1">IF(Z176&lt;&gt;"",IF(COUNTIFS(Z$11:Z176,Z176,W$11:W176,W176)=1,MAX(G$11:G175)+1,INDEX(G$11:G175,MATCH(Z176&amp;W176,Z$11:Z175&amp;W$11:W176,0),1)),0)</f>
        <v>0</v>
      </c>
      <c r="H176" s="447">
        <f t="shared" ca="1" si="311"/>
        <v>0</v>
      </c>
      <c r="I176" s="447">
        <f ca="1">IF(T176="",0,IF(COUNTIF(T$11:T176,T176)=1,1,0))</f>
        <v>0</v>
      </c>
      <c r="J176" s="447">
        <f ca="1">IF(U176="",0,IF(COUNTIF(U$11:U176,U176)=1,1,0))</f>
        <v>0</v>
      </c>
      <c r="K176" s="447">
        <f ca="1">IF(S176="",0,IF(COUNTIF(S$11:S176,S176)=1,1,0))</f>
        <v>0</v>
      </c>
      <c r="L176" s="446">
        <f ca="1">IF(Z176="",0,IF(COUNTIF(Z$11:Z176,Z176)=1,1,0))</f>
        <v>0</v>
      </c>
      <c r="M176" s="767">
        <f ca="1">IF($W176=2,IF(COUNTIFS($W$11:$W176,2,$Z$11:$Z176,$Z176)=1,1,0),0)</f>
        <v>0</v>
      </c>
      <c r="N176" s="767">
        <f ca="1">IF($W176=1,IF(COUNTIFS($W$11:$W176,2,$Z$11:$Z176,$Z176)=1,1,0),0)</f>
        <v>0</v>
      </c>
      <c r="O176" s="446">
        <f ca="1">IF(H176=0,0,IF(COUNTIF(Z$11:Z176,Z176)=1,1,0))</f>
        <v>0</v>
      </c>
      <c r="P176" s="448" t="str">
        <f t="shared" ca="1" si="312"/>
        <v>石川県</v>
      </c>
      <c r="Q176" s="89">
        <f t="shared" ca="1" si="313"/>
        <v>166</v>
      </c>
      <c r="R176" s="170" t="s">
        <v>459</v>
      </c>
      <c r="S176" s="357" t="str">
        <f t="shared" ca="1" si="314"/>
        <v/>
      </c>
      <c r="T176" s="357" t="str">
        <f t="shared" ca="1" si="315"/>
        <v/>
      </c>
      <c r="U176" s="58" t="str">
        <f t="shared" ca="1" si="316"/>
        <v/>
      </c>
      <c r="V176" s="58" t="str">
        <f t="shared" ca="1" si="317"/>
        <v/>
      </c>
      <c r="W176" s="920" t="str">
        <f t="shared" ca="1" si="318"/>
        <v/>
      </c>
      <c r="X176" s="369">
        <f ca="1">IFERROR(VLOOKUP(W176,'（様式１号）３整理番号表'!$B$4:$H$5,2,FALSE),0)</f>
        <v>0</v>
      </c>
      <c r="Y176" s="768" t="str" cm="1">
        <f t="array" aca="1" ref="Y176" ca="1">IF(AND(D176=0,F176=0),"",IF(COUNTIF(D$11:D176,D176)=1,1,IF(COUNTIFS(D$11:D176,D176,F$11:F176,F176)=1,INDEX((D$11:D176,F$11:F176,Y$11:Y176),MATCH(_xlfn.MAXIFS(F$11:F175,D$11:D175,D176),$F$11:F176,0),1,3)+1,INDEX((D$11:D176,F$11:F176,Y$11:Y176),MATCH(D176&amp;F176,D$11:D176&amp;F$11:F176,0),1,3))))</f>
        <v/>
      </c>
      <c r="Z176" s="40" t="str">
        <f t="shared" ca="1" si="319"/>
        <v/>
      </c>
      <c r="AA176" s="924" t="str">
        <f t="shared" ca="1" si="320"/>
        <v/>
      </c>
      <c r="AB176" s="93">
        <f ca="1">IFERROR(VLOOKUP(AA176,'（様式１号）３整理番号表'!$B$10:$H$16,2,FALSE),0)</f>
        <v>0</v>
      </c>
      <c r="AC176" s="924" t="str">
        <f t="shared" ca="1" si="321"/>
        <v/>
      </c>
      <c r="AD176" s="924" t="str">
        <f t="shared" ca="1" si="322"/>
        <v/>
      </c>
      <c r="AE176" s="93">
        <f ca="1">IFERROR(VLOOKUP(AD176,'（様式１号）３整理番号表'!$B$21:$H$22,2,FALSE),0)</f>
        <v>0</v>
      </c>
      <c r="AF176" s="924" t="str">
        <f t="shared" ca="1" si="323"/>
        <v/>
      </c>
      <c r="AG176" s="93">
        <f ca="1">IFERROR(VLOOKUP(AF176,'（様式１号）３整理番号表'!$B$26:$H$31,2,FALSE),0)</f>
        <v>0</v>
      </c>
      <c r="AH176" s="924" t="str">
        <f t="shared" ca="1" si="324"/>
        <v/>
      </c>
      <c r="AI176" s="93">
        <f ca="1">IFERROR(VLOOKUP(AH176,'（様式１号）３整理番号表'!$J$5:$N$59,2,FALSE),0)</f>
        <v>0</v>
      </c>
      <c r="AJ176" s="77" t="str">
        <f t="shared" ca="1" si="325"/>
        <v/>
      </c>
      <c r="AK176" s="93">
        <f ca="1">IFERROR(VLOOKUP(AJ176,'（様式１号）３整理番号表'!$P$5:$R$29,2,FALSE),0)</f>
        <v>0</v>
      </c>
      <c r="AL176" s="921" t="str">
        <f t="shared" ca="1" si="326"/>
        <v/>
      </c>
      <c r="AM176" s="921" t="str">
        <f t="shared" ca="1" si="327"/>
        <v/>
      </c>
      <c r="AN176" s="921"/>
      <c r="AO176" s="77" t="str">
        <f t="shared" ca="1" si="328"/>
        <v/>
      </c>
      <c r="AP176" s="93">
        <f ca="1">IFERROR(VLOOKUP(AO176,'（様式１号）３整理番号表'!$P$5:$R$29,2,FALSE),0)</f>
        <v>0</v>
      </c>
      <c r="AQ176" s="924" t="str">
        <f t="shared" ca="1" si="329"/>
        <v/>
      </c>
      <c r="AR176" s="93">
        <f t="shared" ca="1" si="330"/>
        <v>0</v>
      </c>
      <c r="AS176" s="924" t="str">
        <f t="shared" ca="1" si="331"/>
        <v/>
      </c>
      <c r="AT176" s="40" t="str">
        <f t="shared" ca="1" si="332"/>
        <v/>
      </c>
      <c r="AU176" s="93" t="str">
        <f t="shared" ca="1" si="333"/>
        <v/>
      </c>
      <c r="AV176" s="923" t="str">
        <f t="shared" ca="1" si="334"/>
        <v/>
      </c>
      <c r="AW176" s="926" t="str">
        <f t="shared" ca="1" si="335"/>
        <v/>
      </c>
      <c r="AX176" s="925" t="str">
        <f t="shared" ca="1" si="336"/>
        <v/>
      </c>
      <c r="AY176" s="925" t="str">
        <f t="shared" ca="1" si="336"/>
        <v/>
      </c>
      <c r="AZ176" s="925" t="str">
        <f t="shared" ca="1" si="336"/>
        <v/>
      </c>
      <c r="BA176" s="925" t="str">
        <f t="shared" ca="1" si="336"/>
        <v/>
      </c>
      <c r="BB176" s="925" t="str">
        <f t="shared" ca="1" si="337"/>
        <v/>
      </c>
      <c r="BC176" s="925" t="str">
        <f t="shared" ca="1" si="338"/>
        <v/>
      </c>
      <c r="BD176" s="925" t="str">
        <f t="shared" ca="1" si="338"/>
        <v/>
      </c>
      <c r="BE176" s="925" t="str">
        <f t="shared" ca="1" si="338"/>
        <v/>
      </c>
      <c r="BF176" s="77" t="str">
        <f t="shared" ca="1" si="339"/>
        <v/>
      </c>
      <c r="BG176" s="924" t="str">
        <f t="shared" ca="1" si="340"/>
        <v/>
      </c>
      <c r="BH176" s="94">
        <f ca="1">IF(BF176&lt;&gt;"",INDEX('（様式１号）３整理番号表'!$AB$7:$AQ$12,MATCH(BF176,'（様式１号）３整理番号表'!$AA$7:$AA$12,0),MATCH(BG176,'（様式１号）３整理番号表'!$AB$6:$AQ$6,0)),0)</f>
        <v>0</v>
      </c>
      <c r="BI176" s="921" t="str">
        <f t="shared" ca="1" si="341"/>
        <v/>
      </c>
      <c r="BJ176" s="922" t="str">
        <f t="shared" ca="1" si="342"/>
        <v/>
      </c>
      <c r="BK176" s="926" t="str">
        <f t="shared" ca="1" si="343"/>
        <v/>
      </c>
      <c r="BL176" s="922" t="str">
        <f t="shared" ca="1" si="344"/>
        <v/>
      </c>
      <c r="BM176" s="79" t="str">
        <f t="shared" ca="1" si="345"/>
        <v/>
      </c>
      <c r="BN176" s="82" t="str">
        <f t="shared" ca="1" si="346"/>
        <v/>
      </c>
      <c r="BO176" s="83" t="str">
        <f t="shared" ca="1" si="347"/>
        <v/>
      </c>
      <c r="BP176" s="84" t="str">
        <f t="shared" ca="1" si="348"/>
        <v/>
      </c>
      <c r="BQ176" s="82" t="str">
        <f t="shared" ca="1" si="349"/>
        <v/>
      </c>
      <c r="BR176" s="97" t="str">
        <f t="shared" ca="1" si="350"/>
        <v/>
      </c>
      <c r="BS176" s="95" t="str">
        <f t="shared" ca="1" si="351"/>
        <v/>
      </c>
      <c r="BT176" s="184" t="str">
        <f t="shared" ca="1" si="352"/>
        <v/>
      </c>
      <c r="BU176" s="611" t="str">
        <f t="shared" ca="1" si="353"/>
        <v/>
      </c>
      <c r="BV176" s="77" t="str">
        <f t="shared" ca="1" si="354"/>
        <v/>
      </c>
      <c r="BW176" s="85" t="str">
        <f t="shared" ca="1" si="355"/>
        <v/>
      </c>
      <c r="BX176" s="86" t="str">
        <f t="shared" ca="1" si="356"/>
        <v/>
      </c>
      <c r="BY176" s="231">
        <f ca="1">IF('ポイント要件確認等（個別表）'!AD176=1,ROUNDDOWN('ポイント要件確認等（個別表）'!AV176,-3),IF('ポイント要件確認等（個別表）'!AD176=2,ROUNDDOWN('ポイント要件確認等（個別表）'!BH176,-3),IF('ポイント要件確認等（個別表）'!AD176=3,ROUNDDOWN('ポイント要件確認等（個別表）'!BT176,-3),0)))</f>
        <v>0</v>
      </c>
      <c r="BZ176" s="86" t="str">
        <f t="shared" ca="1" si="357"/>
        <v/>
      </c>
      <c r="CA176" s="232" t="str">
        <f t="shared" ca="1" si="358"/>
        <v/>
      </c>
      <c r="CB176" s="232">
        <f t="shared" ca="1" si="359"/>
        <v>0</v>
      </c>
      <c r="CC176" s="86" t="str">
        <f t="shared" ca="1" si="360"/>
        <v/>
      </c>
      <c r="CD176" s="86" t="str">
        <f t="shared" ca="1" si="361"/>
        <v/>
      </c>
      <c r="CE176" s="609"/>
      <c r="CF176" s="86" t="str">
        <f t="shared" ca="1" si="362"/>
        <v/>
      </c>
      <c r="CG176" s="185" t="str">
        <f t="shared" ca="1" si="363"/>
        <v/>
      </c>
      <c r="CH176" s="246" t="str">
        <f t="shared" ca="1" si="364"/>
        <v>含税額</v>
      </c>
      <c r="CI176" s="247" t="str">
        <f t="shared" ca="1" si="365"/>
        <v/>
      </c>
      <c r="CJ176" s="87" t="str">
        <f ca="1">IFERROR(IF(INDIRECT("'("&amp;'２個別表'!EO176&amp;")'!AR"&amp;84+EP176)&lt;&gt;1,"",1),"")</f>
        <v/>
      </c>
      <c r="CK176" s="244" t="str">
        <f t="shared" ca="1" si="366"/>
        <v/>
      </c>
      <c r="CL176" s="235" t="str">
        <f t="shared" ca="1" si="367"/>
        <v/>
      </c>
      <c r="CM176" s="239" t="str">
        <f t="shared" ca="1" si="368"/>
        <v/>
      </c>
      <c r="CN176" s="77" t="str">
        <f t="shared" ca="1" si="369"/>
        <v/>
      </c>
      <c r="CO176" s="93" t="str">
        <f ca="1">IFERROR(VLOOKUP(CN176,'（様式１号）３整理番号表'!$T$5:$V$15,2,FALSE),"")</f>
        <v/>
      </c>
      <c r="CP176" s="924" t="str">
        <f t="shared" ca="1" si="370"/>
        <v/>
      </c>
      <c r="CQ176" s="93" t="str">
        <f ca="1">IFERROR(VLOOKUP(CP176,'（様式１号）３整理番号表'!$T$19:$V$24,2,FALSE),"")</f>
        <v/>
      </c>
      <c r="CR176" s="924" t="str">
        <f ca="1">IFERROR(IF(INDIRECT("'("&amp;'２個別表'!EO176&amp;")'!AV"&amp;84+EP176)&lt;&gt;1,"",1),"")</f>
        <v/>
      </c>
      <c r="CS176" s="232">
        <f t="shared" ca="1" si="371"/>
        <v>0</v>
      </c>
      <c r="CT176" s="248">
        <f t="shared" ca="1" si="372"/>
        <v>0</v>
      </c>
      <c r="CU176" s="376" t="str">
        <f ca="1">IF(ER176="補強",IF(COUNTIFS($Z$11:Z176,Z176,$W$11:W176,1)=1,"１①",""),IF(COUNTIFS($Z$11:Z176,Z176,$W$11:W176,2)=1,"２①",""))</f>
        <v/>
      </c>
      <c r="CV176" s="57" t="str">
        <f t="shared" ca="1" si="373"/>
        <v/>
      </c>
      <c r="CW176" s="927" t="str">
        <f t="shared" ca="1" si="374"/>
        <v/>
      </c>
      <c r="CX176" s="256" t="str">
        <f t="shared" ca="1" si="375"/>
        <v/>
      </c>
      <c r="CY176" s="256" t="str">
        <f t="shared" ca="1" si="376"/>
        <v/>
      </c>
      <c r="CZ176" s="256" t="str">
        <f t="shared" ca="1" si="377"/>
        <v/>
      </c>
      <c r="DA176" s="256" t="str">
        <f t="shared" ca="1" si="378"/>
        <v/>
      </c>
      <c r="DB176" s="316" t="str">
        <f ca="1">IFERROR(VLOOKUP($CU176,'（様式１号）３整理番号表'!$Z$19:$AB$32,3,FALSE),"")</f>
        <v/>
      </c>
      <c r="DC176" s="259" t="str">
        <f t="shared" ca="1" si="379"/>
        <v>-</v>
      </c>
      <c r="DD176" s="618" t="str">
        <f t="shared" ca="1" si="380"/>
        <v/>
      </c>
      <c r="DE176" s="321" t="str">
        <f ca="1">IF(AND(AO176=18,AS176=1),IF(COUNTIFS($Y$11:Y176,Y176,$AS$11:AS176,1)=1,"２②",""),IF($CU176="１①",INDEX(INDIRECT("'("&amp;$EO176&amp;")'!AR116:BB116"),1,MATCH(INDIRECT("'("&amp;$EO176&amp;")'!C118"),INDIRECT("'("&amp;$EO176&amp;")'!AR119:BB119"),0)),""))</f>
        <v/>
      </c>
      <c r="DF176" s="324" t="str">
        <f t="shared" ca="1" si="381"/>
        <v/>
      </c>
      <c r="DG176" s="313" t="str">
        <f t="shared" ca="1" si="382"/>
        <v/>
      </c>
      <c r="DH176" s="313" t="str">
        <f t="shared" ca="1" si="383"/>
        <v/>
      </c>
      <c r="DI176" s="313" t="str">
        <f t="shared" ca="1" si="384"/>
        <v/>
      </c>
      <c r="DJ176" s="313" t="str">
        <f t="shared" ca="1" si="385"/>
        <v/>
      </c>
      <c r="DK176" s="328" t="str">
        <f t="shared" ca="1" si="386"/>
        <v/>
      </c>
      <c r="DL176" s="334" t="str">
        <f t="shared" ca="1" si="387"/>
        <v/>
      </c>
      <c r="DM176" s="915" t="str">
        <f t="shared" ca="1" si="388"/>
        <v/>
      </c>
      <c r="DN176" s="15"/>
      <c r="DO176" s="324"/>
      <c r="DP176" s="16"/>
      <c r="DQ176" s="16"/>
      <c r="DR176" s="16"/>
      <c r="DS176" s="16"/>
      <c r="DT176" s="318" t="str">
        <f>IFERROR(VLOOKUP($DN176,'（様式１号）３整理番号表'!$Z$19:$AB$32,3,FALSE),"")</f>
        <v/>
      </c>
      <c r="DU176" s="259" t="str">
        <f t="shared" si="389"/>
        <v/>
      </c>
      <c r="DV176" s="14"/>
      <c r="DW176" s="17" t="str">
        <f t="shared" ca="1" si="390"/>
        <v/>
      </c>
      <c r="DX176" s="88" t="str">
        <f t="shared" ca="1" si="407"/>
        <v/>
      </c>
      <c r="DZ176" s="339">
        <f t="shared" ca="1" si="411"/>
        <v>0</v>
      </c>
      <c r="EA176" s="339">
        <f t="shared" ca="1" si="411"/>
        <v>0</v>
      </c>
      <c r="EB176" s="339">
        <f t="shared" ca="1" si="411"/>
        <v>0</v>
      </c>
      <c r="EC176" s="339">
        <f t="shared" ca="1" si="411"/>
        <v>0</v>
      </c>
      <c r="ED176" s="339">
        <f t="shared" ca="1" si="411"/>
        <v>0</v>
      </c>
      <c r="EE176" s="339">
        <f t="shared" ca="1" si="411"/>
        <v>0</v>
      </c>
      <c r="EF176" s="339">
        <f t="shared" ca="1" si="411"/>
        <v>0</v>
      </c>
      <c r="EG176" s="339">
        <f t="shared" ca="1" si="411"/>
        <v>0</v>
      </c>
      <c r="EH176" s="339">
        <f t="shared" ca="1" si="411"/>
        <v>0</v>
      </c>
      <c r="EI176" s="339">
        <f t="shared" ca="1" si="411"/>
        <v>0</v>
      </c>
      <c r="EJ176" s="339">
        <f t="shared" ca="1" si="411"/>
        <v>0</v>
      </c>
      <c r="EK176" s="339">
        <f t="shared" ca="1" si="411"/>
        <v>0</v>
      </c>
      <c r="EL176" s="339">
        <f t="shared" ca="1" si="411"/>
        <v>0</v>
      </c>
      <c r="EM176" s="339">
        <f t="shared" ca="1" si="411"/>
        <v>0</v>
      </c>
      <c r="EO176" s="919" t="str">
        <f t="shared" ca="1" si="309"/>
        <v/>
      </c>
      <c r="EP176" s="919" t="str">
        <f t="shared" ca="1" si="391"/>
        <v/>
      </c>
      <c r="EQ176" s="919" t="str">
        <f t="shared" ca="1" si="392"/>
        <v/>
      </c>
      <c r="ER176" s="919" t="str">
        <f t="shared" ca="1" si="393"/>
        <v/>
      </c>
      <c r="ES176" s="919" t="str">
        <f ca="1">IFERROR(INDEX('郵便番号（石川県）'!$A$3:$F$2574,MATCH(INDIRECT("'("&amp;EO176&amp;")'!E7"),'郵便番号（石川県）'!$A$3:$A$2574,0),6),"")</f>
        <v/>
      </c>
      <c r="ET176" s="919" t="str">
        <f ca="1">IFERROR(INDEX('郵便番号（石川県）'!$A$3:$F$2574,MATCH(INDIRECT("'("&amp;$EO176&amp;")'!E7"),'郵便番号（石川県）'!$A$3:$A$2574,0),5),"")</f>
        <v/>
      </c>
      <c r="EU176" s="919" t="str">
        <f t="shared" ca="1" si="394"/>
        <v/>
      </c>
      <c r="EV176" s="919" t="str">
        <f t="shared" ca="1" si="395"/>
        <v/>
      </c>
      <c r="EW176" s="919" t="str">
        <f t="shared" ca="1" si="396"/>
        <v/>
      </c>
      <c r="EX176" s="919" t="str">
        <f t="shared" ca="1" si="397"/>
        <v/>
      </c>
      <c r="EY176" s="919" t="str">
        <f t="shared" ca="1" si="398"/>
        <v/>
      </c>
      <c r="EZ176" s="919" t="str">
        <f t="shared" ca="1" si="399"/>
        <v/>
      </c>
      <c r="FA176" s="919" t="str">
        <f t="shared" ca="1" si="400"/>
        <v/>
      </c>
      <c r="FB176" s="919" t="str">
        <f t="shared" ca="1" si="401"/>
        <v/>
      </c>
      <c r="FC176" s="919" t="str">
        <f t="shared" ca="1" si="402"/>
        <v/>
      </c>
      <c r="FD176" s="627" t="str">
        <f t="shared" ca="1" si="403"/>
        <v/>
      </c>
      <c r="FE176" s="630">
        <v>166</v>
      </c>
      <c r="FF176" s="299" t="str">
        <f t="shared" ca="1" si="404"/>
        <v/>
      </c>
      <c r="FG176" s="993" t="str">
        <f t="shared" ca="1" si="405"/>
        <v/>
      </c>
      <c r="FH176" s="919" t="str">
        <f t="shared" ca="1" si="406"/>
        <v/>
      </c>
      <c r="FI176" s="299">
        <f ca="1">COUNTIF($FH$11:FH176,"■")</f>
        <v>0</v>
      </c>
    </row>
    <row r="177" spans="1:165" ht="34.5" customHeight="1">
      <c r="A177" s="445">
        <f t="shared" ca="1" si="310"/>
        <v>0</v>
      </c>
      <c r="B177" s="446">
        <f>IF(R177&lt;&gt;"",IF(COUNTIF(R$11:R177,R177)=1,MAX(B$11:B176)+1,INDEX(B$11:B176,MATCH(R177,R$11:R176,0),1)),0)</f>
        <v>1</v>
      </c>
      <c r="C177" s="446">
        <f ca="1">IF(T177&lt;&gt;"",IF(COUNTIF(T$11:T177,T177)=1,MAX(C$11:C176)+1,INDEX(C$11:C176,MATCH(T177,T$11:T176,0),1)),0)</f>
        <v>0</v>
      </c>
      <c r="D177" s="446">
        <f ca="1">IF(U177&lt;&gt;"",IF(COUNTIF(U$11:U177,U177)=1,MAX(D$11:D176)+1,INDEX(D$11:D176,MATCH(U177,U$11:U176,0),1)),0)</f>
        <v>0</v>
      </c>
      <c r="E177" s="446">
        <f ca="1">IF(S177&lt;&gt;"",IF(COUNTIF(S$11:S177,S177)=1,MAX(E$11:E176)+1,INDEX(E$11:E176,MATCH(S177,S$11:S176,0),1)),0)</f>
        <v>0</v>
      </c>
      <c r="F177" s="446">
        <f ca="1">IF(Z177&lt;&gt;"",IF(COUNTIF(Z$11:Z177,Z177)=1,MAX(F$11:F176)+1,INDEX(F$11:F176,MATCH(Z177,Z$11:Z176,0),1)),0)</f>
        <v>0</v>
      </c>
      <c r="G177" s="447" cm="1">
        <f t="array" aca="1" ref="G177" ca="1">IF(Z177&lt;&gt;"",IF(COUNTIFS(Z$11:Z177,Z177,W$11:W177,W177)=1,MAX(G$11:G176)+1,INDEX(G$11:G176,MATCH(Z177&amp;W177,Z$11:Z176&amp;W$11:W177,0),1)),0)</f>
        <v>0</v>
      </c>
      <c r="H177" s="447">
        <f t="shared" ca="1" si="311"/>
        <v>0</v>
      </c>
      <c r="I177" s="447">
        <f ca="1">IF(T177="",0,IF(COUNTIF(T$11:T177,T177)=1,1,0))</f>
        <v>0</v>
      </c>
      <c r="J177" s="447">
        <f ca="1">IF(U177="",0,IF(COUNTIF(U$11:U177,U177)=1,1,0))</f>
        <v>0</v>
      </c>
      <c r="K177" s="447">
        <f ca="1">IF(S177="",0,IF(COUNTIF(S$11:S177,S177)=1,1,0))</f>
        <v>0</v>
      </c>
      <c r="L177" s="446">
        <f ca="1">IF(Z177="",0,IF(COUNTIF(Z$11:Z177,Z177)=1,1,0))</f>
        <v>0</v>
      </c>
      <c r="M177" s="767">
        <f ca="1">IF($W177=2,IF(COUNTIFS($W$11:$W177,2,$Z$11:$Z177,$Z177)=1,1,0),0)</f>
        <v>0</v>
      </c>
      <c r="N177" s="767">
        <f ca="1">IF($W177=1,IF(COUNTIFS($W$11:$W177,2,$Z$11:$Z177,$Z177)=1,1,0),0)</f>
        <v>0</v>
      </c>
      <c r="O177" s="446">
        <f ca="1">IF(H177=0,0,IF(COUNTIF(Z$11:Z177,Z177)=1,1,0))</f>
        <v>0</v>
      </c>
      <c r="P177" s="448" t="str">
        <f t="shared" ca="1" si="312"/>
        <v>石川県</v>
      </c>
      <c r="Q177" s="89">
        <f t="shared" ca="1" si="313"/>
        <v>167</v>
      </c>
      <c r="R177" s="170" t="s">
        <v>459</v>
      </c>
      <c r="S177" s="357" t="str">
        <f t="shared" ca="1" si="314"/>
        <v/>
      </c>
      <c r="T177" s="357" t="str">
        <f t="shared" ca="1" si="315"/>
        <v/>
      </c>
      <c r="U177" s="58" t="str">
        <f t="shared" ca="1" si="316"/>
        <v/>
      </c>
      <c r="V177" s="58" t="str">
        <f t="shared" ca="1" si="317"/>
        <v/>
      </c>
      <c r="W177" s="920" t="str">
        <f t="shared" ca="1" si="318"/>
        <v/>
      </c>
      <c r="X177" s="369">
        <f ca="1">IFERROR(VLOOKUP(W177,'（様式１号）３整理番号表'!$B$4:$H$5,2,FALSE),0)</f>
        <v>0</v>
      </c>
      <c r="Y177" s="768" t="str" cm="1">
        <f t="array" aca="1" ref="Y177" ca="1">IF(AND(D177=0,F177=0),"",IF(COUNTIF(D$11:D177,D177)=1,1,IF(COUNTIFS(D$11:D177,D177,F$11:F177,F177)=1,INDEX((D$11:D177,F$11:F177,Y$11:Y177),MATCH(_xlfn.MAXIFS(F$11:F176,D$11:D176,D177),$F$11:F177,0),1,3)+1,INDEX((D$11:D177,F$11:F177,Y$11:Y177),MATCH(D177&amp;F177,D$11:D177&amp;F$11:F177,0),1,3))))</f>
        <v/>
      </c>
      <c r="Z177" s="40" t="str">
        <f t="shared" ca="1" si="319"/>
        <v/>
      </c>
      <c r="AA177" s="924" t="str">
        <f t="shared" ca="1" si="320"/>
        <v/>
      </c>
      <c r="AB177" s="93">
        <f ca="1">IFERROR(VLOOKUP(AA177,'（様式１号）３整理番号表'!$B$10:$H$16,2,FALSE),0)</f>
        <v>0</v>
      </c>
      <c r="AC177" s="924" t="str">
        <f t="shared" ca="1" si="321"/>
        <v/>
      </c>
      <c r="AD177" s="924" t="str">
        <f t="shared" ca="1" si="322"/>
        <v/>
      </c>
      <c r="AE177" s="93">
        <f ca="1">IFERROR(VLOOKUP(AD177,'（様式１号）３整理番号表'!$B$21:$H$22,2,FALSE),0)</f>
        <v>0</v>
      </c>
      <c r="AF177" s="924" t="str">
        <f t="shared" ca="1" si="323"/>
        <v/>
      </c>
      <c r="AG177" s="93">
        <f ca="1">IFERROR(VLOOKUP(AF177,'（様式１号）３整理番号表'!$B$26:$H$31,2,FALSE),0)</f>
        <v>0</v>
      </c>
      <c r="AH177" s="924" t="str">
        <f t="shared" ca="1" si="324"/>
        <v/>
      </c>
      <c r="AI177" s="93">
        <f ca="1">IFERROR(VLOOKUP(AH177,'（様式１号）３整理番号表'!$J$5:$N$59,2,FALSE),0)</f>
        <v>0</v>
      </c>
      <c r="AJ177" s="77" t="str">
        <f t="shared" ca="1" si="325"/>
        <v/>
      </c>
      <c r="AK177" s="93">
        <f ca="1">IFERROR(VLOOKUP(AJ177,'（様式１号）３整理番号表'!$P$5:$R$29,2,FALSE),0)</f>
        <v>0</v>
      </c>
      <c r="AL177" s="921" t="str">
        <f t="shared" ca="1" si="326"/>
        <v/>
      </c>
      <c r="AM177" s="921" t="str">
        <f t="shared" ca="1" si="327"/>
        <v/>
      </c>
      <c r="AN177" s="921"/>
      <c r="AO177" s="77" t="str">
        <f t="shared" ca="1" si="328"/>
        <v/>
      </c>
      <c r="AP177" s="93">
        <f ca="1">IFERROR(VLOOKUP(AO177,'（様式１号）３整理番号表'!$P$5:$R$29,2,FALSE),0)</f>
        <v>0</v>
      </c>
      <c r="AQ177" s="924" t="str">
        <f t="shared" ca="1" si="329"/>
        <v/>
      </c>
      <c r="AR177" s="93">
        <f t="shared" ca="1" si="330"/>
        <v>0</v>
      </c>
      <c r="AS177" s="924" t="str">
        <f t="shared" ca="1" si="331"/>
        <v/>
      </c>
      <c r="AT177" s="40" t="str">
        <f t="shared" ca="1" si="332"/>
        <v/>
      </c>
      <c r="AU177" s="93" t="str">
        <f t="shared" ca="1" si="333"/>
        <v/>
      </c>
      <c r="AV177" s="923" t="str">
        <f t="shared" ca="1" si="334"/>
        <v/>
      </c>
      <c r="AW177" s="926" t="str">
        <f t="shared" ca="1" si="335"/>
        <v/>
      </c>
      <c r="AX177" s="925" t="str">
        <f t="shared" ca="1" si="336"/>
        <v/>
      </c>
      <c r="AY177" s="925" t="str">
        <f t="shared" ca="1" si="336"/>
        <v/>
      </c>
      <c r="AZ177" s="925" t="str">
        <f t="shared" ca="1" si="336"/>
        <v/>
      </c>
      <c r="BA177" s="925" t="str">
        <f t="shared" ca="1" si="336"/>
        <v/>
      </c>
      <c r="BB177" s="925" t="str">
        <f t="shared" ca="1" si="337"/>
        <v/>
      </c>
      <c r="BC177" s="925" t="str">
        <f t="shared" ca="1" si="338"/>
        <v/>
      </c>
      <c r="BD177" s="925" t="str">
        <f t="shared" ca="1" si="338"/>
        <v/>
      </c>
      <c r="BE177" s="925" t="str">
        <f t="shared" ca="1" si="338"/>
        <v/>
      </c>
      <c r="BF177" s="77" t="str">
        <f t="shared" ca="1" si="339"/>
        <v/>
      </c>
      <c r="BG177" s="924" t="str">
        <f t="shared" ca="1" si="340"/>
        <v/>
      </c>
      <c r="BH177" s="94">
        <f ca="1">IF(BF177&lt;&gt;"",INDEX('（様式１号）３整理番号表'!$AB$7:$AQ$12,MATCH(BF177,'（様式１号）３整理番号表'!$AA$7:$AA$12,0),MATCH(BG177,'（様式１号）３整理番号表'!$AB$6:$AQ$6,0)),0)</f>
        <v>0</v>
      </c>
      <c r="BI177" s="921" t="str">
        <f t="shared" ca="1" si="341"/>
        <v/>
      </c>
      <c r="BJ177" s="922" t="str">
        <f t="shared" ca="1" si="342"/>
        <v/>
      </c>
      <c r="BK177" s="926" t="str">
        <f t="shared" ca="1" si="343"/>
        <v/>
      </c>
      <c r="BL177" s="922" t="str">
        <f t="shared" ca="1" si="344"/>
        <v/>
      </c>
      <c r="BM177" s="79" t="str">
        <f t="shared" ca="1" si="345"/>
        <v/>
      </c>
      <c r="BN177" s="82" t="str">
        <f t="shared" ca="1" si="346"/>
        <v/>
      </c>
      <c r="BO177" s="83" t="str">
        <f t="shared" ca="1" si="347"/>
        <v/>
      </c>
      <c r="BP177" s="84" t="str">
        <f t="shared" ca="1" si="348"/>
        <v/>
      </c>
      <c r="BQ177" s="82" t="str">
        <f t="shared" ca="1" si="349"/>
        <v/>
      </c>
      <c r="BR177" s="97" t="str">
        <f t="shared" ca="1" si="350"/>
        <v/>
      </c>
      <c r="BS177" s="95" t="str">
        <f t="shared" ca="1" si="351"/>
        <v/>
      </c>
      <c r="BT177" s="184" t="str">
        <f t="shared" ca="1" si="352"/>
        <v/>
      </c>
      <c r="BU177" s="611" t="str">
        <f t="shared" ca="1" si="353"/>
        <v/>
      </c>
      <c r="BV177" s="77" t="str">
        <f t="shared" ca="1" si="354"/>
        <v/>
      </c>
      <c r="BW177" s="85" t="str">
        <f t="shared" ca="1" si="355"/>
        <v/>
      </c>
      <c r="BX177" s="86" t="str">
        <f t="shared" ca="1" si="356"/>
        <v/>
      </c>
      <c r="BY177" s="231">
        <f ca="1">IF('ポイント要件確認等（個別表）'!AD177=1,ROUNDDOWN('ポイント要件確認等（個別表）'!AV177,-3),IF('ポイント要件確認等（個別表）'!AD177=2,ROUNDDOWN('ポイント要件確認等（個別表）'!BH177,-3),IF('ポイント要件確認等（個別表）'!AD177=3,ROUNDDOWN('ポイント要件確認等（個別表）'!BT177,-3),0)))</f>
        <v>0</v>
      </c>
      <c r="BZ177" s="86" t="str">
        <f t="shared" ca="1" si="357"/>
        <v/>
      </c>
      <c r="CA177" s="232" t="str">
        <f t="shared" ca="1" si="358"/>
        <v/>
      </c>
      <c r="CB177" s="232">
        <f t="shared" ca="1" si="359"/>
        <v>0</v>
      </c>
      <c r="CC177" s="86" t="str">
        <f t="shared" ca="1" si="360"/>
        <v/>
      </c>
      <c r="CD177" s="86" t="str">
        <f t="shared" ca="1" si="361"/>
        <v/>
      </c>
      <c r="CE177" s="609"/>
      <c r="CF177" s="86" t="str">
        <f t="shared" ca="1" si="362"/>
        <v/>
      </c>
      <c r="CG177" s="185" t="str">
        <f t="shared" ca="1" si="363"/>
        <v/>
      </c>
      <c r="CH177" s="246" t="str">
        <f t="shared" ca="1" si="364"/>
        <v>含税額</v>
      </c>
      <c r="CI177" s="247" t="str">
        <f t="shared" ca="1" si="365"/>
        <v/>
      </c>
      <c r="CJ177" s="87" t="str">
        <f ca="1">IFERROR(IF(INDIRECT("'("&amp;'２個別表'!EO177&amp;")'!AR"&amp;84+EP177)&lt;&gt;1,"",1),"")</f>
        <v/>
      </c>
      <c r="CK177" s="244" t="str">
        <f t="shared" ca="1" si="366"/>
        <v/>
      </c>
      <c r="CL177" s="235" t="str">
        <f t="shared" ca="1" si="367"/>
        <v/>
      </c>
      <c r="CM177" s="239" t="str">
        <f t="shared" ca="1" si="368"/>
        <v/>
      </c>
      <c r="CN177" s="77" t="str">
        <f t="shared" ca="1" si="369"/>
        <v/>
      </c>
      <c r="CO177" s="93" t="str">
        <f ca="1">IFERROR(VLOOKUP(CN177,'（様式１号）３整理番号表'!$T$5:$V$15,2,FALSE),"")</f>
        <v/>
      </c>
      <c r="CP177" s="924" t="str">
        <f t="shared" ca="1" si="370"/>
        <v/>
      </c>
      <c r="CQ177" s="93" t="str">
        <f ca="1">IFERROR(VLOOKUP(CP177,'（様式１号）３整理番号表'!$T$19:$V$24,2,FALSE),"")</f>
        <v/>
      </c>
      <c r="CR177" s="924" t="str">
        <f ca="1">IFERROR(IF(INDIRECT("'("&amp;'２個別表'!EO177&amp;")'!AV"&amp;84+EP177)&lt;&gt;1,"",1),"")</f>
        <v/>
      </c>
      <c r="CS177" s="232">
        <f t="shared" ca="1" si="371"/>
        <v>0</v>
      </c>
      <c r="CT177" s="248">
        <f t="shared" ca="1" si="372"/>
        <v>0</v>
      </c>
      <c r="CU177" s="376" t="str">
        <f ca="1">IF(ER177="補強",IF(COUNTIFS($Z$11:Z177,Z177,$W$11:W177,1)=1,"１①",""),IF(COUNTIFS($Z$11:Z177,Z177,$W$11:W177,2)=1,"２①",""))</f>
        <v/>
      </c>
      <c r="CV177" s="57" t="str">
        <f t="shared" ca="1" si="373"/>
        <v/>
      </c>
      <c r="CW177" s="927" t="str">
        <f t="shared" ca="1" si="374"/>
        <v/>
      </c>
      <c r="CX177" s="256" t="str">
        <f t="shared" ca="1" si="375"/>
        <v/>
      </c>
      <c r="CY177" s="256" t="str">
        <f t="shared" ca="1" si="376"/>
        <v/>
      </c>
      <c r="CZ177" s="256" t="str">
        <f t="shared" ca="1" si="377"/>
        <v/>
      </c>
      <c r="DA177" s="256" t="str">
        <f t="shared" ca="1" si="378"/>
        <v/>
      </c>
      <c r="DB177" s="316" t="str">
        <f ca="1">IFERROR(VLOOKUP($CU177,'（様式１号）３整理番号表'!$Z$19:$AB$32,3,FALSE),"")</f>
        <v/>
      </c>
      <c r="DC177" s="259" t="str">
        <f t="shared" ca="1" si="379"/>
        <v>-</v>
      </c>
      <c r="DD177" s="618" t="str">
        <f t="shared" ca="1" si="380"/>
        <v/>
      </c>
      <c r="DE177" s="321" t="str">
        <f ca="1">IF(AND(AO177=18,AS177=1),IF(COUNTIFS($Y$11:Y177,Y177,$AS$11:AS177,1)=1,"２②",""),IF($CU177="１①",INDEX(INDIRECT("'("&amp;$EO177&amp;")'!AR116:BB116"),1,MATCH(INDIRECT("'("&amp;$EO177&amp;")'!C118"),INDIRECT("'("&amp;$EO177&amp;")'!AR119:BB119"),0)),""))</f>
        <v/>
      </c>
      <c r="DF177" s="324" t="str">
        <f t="shared" ca="1" si="381"/>
        <v/>
      </c>
      <c r="DG177" s="313" t="str">
        <f t="shared" ca="1" si="382"/>
        <v/>
      </c>
      <c r="DH177" s="313" t="str">
        <f t="shared" ca="1" si="383"/>
        <v/>
      </c>
      <c r="DI177" s="313" t="str">
        <f t="shared" ca="1" si="384"/>
        <v/>
      </c>
      <c r="DJ177" s="313" t="str">
        <f t="shared" ca="1" si="385"/>
        <v/>
      </c>
      <c r="DK177" s="328" t="str">
        <f t="shared" ca="1" si="386"/>
        <v/>
      </c>
      <c r="DL177" s="334" t="str">
        <f t="shared" ca="1" si="387"/>
        <v/>
      </c>
      <c r="DM177" s="915" t="str">
        <f t="shared" ca="1" si="388"/>
        <v/>
      </c>
      <c r="DN177" s="15"/>
      <c r="DO177" s="324"/>
      <c r="DP177" s="16"/>
      <c r="DQ177" s="16"/>
      <c r="DR177" s="16"/>
      <c r="DS177" s="16"/>
      <c r="DT177" s="318" t="str">
        <f>IFERROR(VLOOKUP($DN177,'（様式１号）３整理番号表'!$Z$19:$AB$32,3,FALSE),"")</f>
        <v/>
      </c>
      <c r="DU177" s="259" t="str">
        <f t="shared" si="389"/>
        <v/>
      </c>
      <c r="DV177" s="14"/>
      <c r="DW177" s="17" t="str">
        <f t="shared" ca="1" si="390"/>
        <v/>
      </c>
      <c r="DX177" s="88" t="str">
        <f t="shared" ca="1" si="407"/>
        <v/>
      </c>
      <c r="DZ177" s="339">
        <f t="shared" ca="1" si="411"/>
        <v>0</v>
      </c>
      <c r="EA177" s="339">
        <f t="shared" ca="1" si="411"/>
        <v>0</v>
      </c>
      <c r="EB177" s="339">
        <f t="shared" ca="1" si="411"/>
        <v>0</v>
      </c>
      <c r="EC177" s="339">
        <f t="shared" ca="1" si="411"/>
        <v>0</v>
      </c>
      <c r="ED177" s="339">
        <f t="shared" ca="1" si="411"/>
        <v>0</v>
      </c>
      <c r="EE177" s="339">
        <f t="shared" ca="1" si="411"/>
        <v>0</v>
      </c>
      <c r="EF177" s="339">
        <f t="shared" ca="1" si="411"/>
        <v>0</v>
      </c>
      <c r="EG177" s="339">
        <f t="shared" ca="1" si="411"/>
        <v>0</v>
      </c>
      <c r="EH177" s="339">
        <f t="shared" ca="1" si="411"/>
        <v>0</v>
      </c>
      <c r="EI177" s="339">
        <f t="shared" ca="1" si="411"/>
        <v>0</v>
      </c>
      <c r="EJ177" s="339">
        <f t="shared" ca="1" si="411"/>
        <v>0</v>
      </c>
      <c r="EK177" s="339">
        <f t="shared" ca="1" si="411"/>
        <v>0</v>
      </c>
      <c r="EL177" s="339">
        <f t="shared" ca="1" si="411"/>
        <v>0</v>
      </c>
      <c r="EM177" s="339">
        <f t="shared" ca="1" si="411"/>
        <v>0</v>
      </c>
      <c r="EO177" s="919" t="str">
        <f t="shared" ca="1" si="309"/>
        <v/>
      </c>
      <c r="EP177" s="919" t="str">
        <f t="shared" ca="1" si="391"/>
        <v/>
      </c>
      <c r="EQ177" s="919" t="str">
        <f t="shared" ca="1" si="392"/>
        <v/>
      </c>
      <c r="ER177" s="919" t="str">
        <f t="shared" ca="1" si="393"/>
        <v/>
      </c>
      <c r="ES177" s="919" t="str">
        <f ca="1">IFERROR(INDEX('郵便番号（石川県）'!$A$3:$F$2574,MATCH(INDIRECT("'("&amp;EO177&amp;")'!E7"),'郵便番号（石川県）'!$A$3:$A$2574,0),6),"")</f>
        <v/>
      </c>
      <c r="ET177" s="919" t="str">
        <f ca="1">IFERROR(INDEX('郵便番号（石川県）'!$A$3:$F$2574,MATCH(INDIRECT("'("&amp;$EO177&amp;")'!E7"),'郵便番号（石川県）'!$A$3:$A$2574,0),5),"")</f>
        <v/>
      </c>
      <c r="EU177" s="919" t="str">
        <f t="shared" ca="1" si="394"/>
        <v/>
      </c>
      <c r="EV177" s="919" t="str">
        <f t="shared" ca="1" si="395"/>
        <v/>
      </c>
      <c r="EW177" s="919" t="str">
        <f t="shared" ca="1" si="396"/>
        <v/>
      </c>
      <c r="EX177" s="919" t="str">
        <f t="shared" ca="1" si="397"/>
        <v/>
      </c>
      <c r="EY177" s="919" t="str">
        <f t="shared" ca="1" si="398"/>
        <v/>
      </c>
      <c r="EZ177" s="919" t="str">
        <f t="shared" ca="1" si="399"/>
        <v/>
      </c>
      <c r="FA177" s="919" t="str">
        <f t="shared" ca="1" si="400"/>
        <v/>
      </c>
      <c r="FB177" s="919" t="str">
        <f t="shared" ca="1" si="401"/>
        <v/>
      </c>
      <c r="FC177" s="919" t="str">
        <f t="shared" ca="1" si="402"/>
        <v/>
      </c>
      <c r="FD177" s="627" t="str">
        <f t="shared" ca="1" si="403"/>
        <v/>
      </c>
      <c r="FE177" s="630">
        <v>167</v>
      </c>
      <c r="FF177" s="299" t="str">
        <f t="shared" ca="1" si="404"/>
        <v/>
      </c>
      <c r="FG177" s="993" t="str">
        <f t="shared" ca="1" si="405"/>
        <v/>
      </c>
      <c r="FH177" s="919" t="str">
        <f t="shared" ca="1" si="406"/>
        <v/>
      </c>
      <c r="FI177" s="299">
        <f ca="1">COUNTIF($FH$11:FH177,"■")</f>
        <v>0</v>
      </c>
    </row>
    <row r="178" spans="1:165" ht="34.5" customHeight="1">
      <c r="A178" s="445">
        <f t="shared" ca="1" si="310"/>
        <v>0</v>
      </c>
      <c r="B178" s="446">
        <f>IF(R178&lt;&gt;"",IF(COUNTIF(R$11:R178,R178)=1,MAX(B$11:B177)+1,INDEX(B$11:B177,MATCH(R178,R$11:R177,0),1)),0)</f>
        <v>1</v>
      </c>
      <c r="C178" s="446">
        <f ca="1">IF(T178&lt;&gt;"",IF(COUNTIF(T$11:T178,T178)=1,MAX(C$11:C177)+1,INDEX(C$11:C177,MATCH(T178,T$11:T177,0),1)),0)</f>
        <v>0</v>
      </c>
      <c r="D178" s="446">
        <f ca="1">IF(U178&lt;&gt;"",IF(COUNTIF(U$11:U178,U178)=1,MAX(D$11:D177)+1,INDEX(D$11:D177,MATCH(U178,U$11:U177,0),1)),0)</f>
        <v>0</v>
      </c>
      <c r="E178" s="446">
        <f ca="1">IF(S178&lt;&gt;"",IF(COUNTIF(S$11:S178,S178)=1,MAX(E$11:E177)+1,INDEX(E$11:E177,MATCH(S178,S$11:S177,0),1)),0)</f>
        <v>0</v>
      </c>
      <c r="F178" s="446">
        <f ca="1">IF(Z178&lt;&gt;"",IF(COUNTIF(Z$11:Z178,Z178)=1,MAX(F$11:F177)+1,INDEX(F$11:F177,MATCH(Z178,Z$11:Z177,0),1)),0)</f>
        <v>0</v>
      </c>
      <c r="G178" s="447" cm="1">
        <f t="array" aca="1" ref="G178" ca="1">IF(Z178&lt;&gt;"",IF(COUNTIFS(Z$11:Z178,Z178,W$11:W178,W178)=1,MAX(G$11:G177)+1,INDEX(G$11:G177,MATCH(Z178&amp;W178,Z$11:Z177&amp;W$11:W178,0),1)),0)</f>
        <v>0</v>
      </c>
      <c r="H178" s="447">
        <f t="shared" ca="1" si="311"/>
        <v>0</v>
      </c>
      <c r="I178" s="447">
        <f ca="1">IF(T178="",0,IF(COUNTIF(T$11:T178,T178)=1,1,0))</f>
        <v>0</v>
      </c>
      <c r="J178" s="447">
        <f ca="1">IF(U178="",0,IF(COUNTIF(U$11:U178,U178)=1,1,0))</f>
        <v>0</v>
      </c>
      <c r="K178" s="447">
        <f ca="1">IF(S178="",0,IF(COUNTIF(S$11:S178,S178)=1,1,0))</f>
        <v>0</v>
      </c>
      <c r="L178" s="446">
        <f ca="1">IF(Z178="",0,IF(COUNTIF(Z$11:Z178,Z178)=1,1,0))</f>
        <v>0</v>
      </c>
      <c r="M178" s="767">
        <f ca="1">IF($W178=2,IF(COUNTIFS($W$11:$W178,2,$Z$11:$Z178,$Z178)=1,1,0),0)</f>
        <v>0</v>
      </c>
      <c r="N178" s="767">
        <f ca="1">IF($W178=1,IF(COUNTIFS($W$11:$W178,2,$Z$11:$Z178,$Z178)=1,1,0),0)</f>
        <v>0</v>
      </c>
      <c r="O178" s="446">
        <f ca="1">IF(H178=0,0,IF(COUNTIF(Z$11:Z178,Z178)=1,1,0))</f>
        <v>0</v>
      </c>
      <c r="P178" s="448" t="str">
        <f t="shared" ca="1" si="312"/>
        <v>石川県</v>
      </c>
      <c r="Q178" s="89">
        <f t="shared" ca="1" si="313"/>
        <v>168</v>
      </c>
      <c r="R178" s="170" t="s">
        <v>459</v>
      </c>
      <c r="S178" s="357" t="str">
        <f t="shared" ca="1" si="314"/>
        <v/>
      </c>
      <c r="T178" s="357" t="str">
        <f t="shared" ca="1" si="315"/>
        <v/>
      </c>
      <c r="U178" s="58" t="str">
        <f t="shared" ca="1" si="316"/>
        <v/>
      </c>
      <c r="V178" s="58" t="str">
        <f t="shared" ca="1" si="317"/>
        <v/>
      </c>
      <c r="W178" s="920" t="str">
        <f t="shared" ca="1" si="318"/>
        <v/>
      </c>
      <c r="X178" s="369">
        <f ca="1">IFERROR(VLOOKUP(W178,'（様式１号）３整理番号表'!$B$4:$H$5,2,FALSE),0)</f>
        <v>0</v>
      </c>
      <c r="Y178" s="768" t="str" cm="1">
        <f t="array" aca="1" ref="Y178" ca="1">IF(AND(D178=0,F178=0),"",IF(COUNTIF(D$11:D178,D178)=1,1,IF(COUNTIFS(D$11:D178,D178,F$11:F178,F178)=1,INDEX((D$11:D178,F$11:F178,Y$11:Y178),MATCH(_xlfn.MAXIFS(F$11:F177,D$11:D177,D178),$F$11:F178,0),1,3)+1,INDEX((D$11:D178,F$11:F178,Y$11:Y178),MATCH(D178&amp;F178,D$11:D178&amp;F$11:F178,0),1,3))))</f>
        <v/>
      </c>
      <c r="Z178" s="40" t="str">
        <f t="shared" ca="1" si="319"/>
        <v/>
      </c>
      <c r="AA178" s="924" t="str">
        <f t="shared" ca="1" si="320"/>
        <v/>
      </c>
      <c r="AB178" s="93">
        <f ca="1">IFERROR(VLOOKUP(AA178,'（様式１号）３整理番号表'!$B$10:$H$16,2,FALSE),0)</f>
        <v>0</v>
      </c>
      <c r="AC178" s="924" t="str">
        <f t="shared" ca="1" si="321"/>
        <v/>
      </c>
      <c r="AD178" s="924" t="str">
        <f t="shared" ca="1" si="322"/>
        <v/>
      </c>
      <c r="AE178" s="93">
        <f ca="1">IFERROR(VLOOKUP(AD178,'（様式１号）３整理番号表'!$B$21:$H$22,2,FALSE),0)</f>
        <v>0</v>
      </c>
      <c r="AF178" s="924" t="str">
        <f t="shared" ca="1" si="323"/>
        <v/>
      </c>
      <c r="AG178" s="93">
        <f ca="1">IFERROR(VLOOKUP(AF178,'（様式１号）３整理番号表'!$B$26:$H$31,2,FALSE),0)</f>
        <v>0</v>
      </c>
      <c r="AH178" s="924" t="str">
        <f t="shared" ca="1" si="324"/>
        <v/>
      </c>
      <c r="AI178" s="93">
        <f ca="1">IFERROR(VLOOKUP(AH178,'（様式１号）３整理番号表'!$J$5:$N$59,2,FALSE),0)</f>
        <v>0</v>
      </c>
      <c r="AJ178" s="77" t="str">
        <f t="shared" ca="1" si="325"/>
        <v/>
      </c>
      <c r="AK178" s="93">
        <f ca="1">IFERROR(VLOOKUP(AJ178,'（様式１号）３整理番号表'!$P$5:$R$29,2,FALSE),0)</f>
        <v>0</v>
      </c>
      <c r="AL178" s="921" t="str">
        <f t="shared" ca="1" si="326"/>
        <v/>
      </c>
      <c r="AM178" s="921" t="str">
        <f t="shared" ca="1" si="327"/>
        <v/>
      </c>
      <c r="AN178" s="921"/>
      <c r="AO178" s="77" t="str">
        <f t="shared" ca="1" si="328"/>
        <v/>
      </c>
      <c r="AP178" s="93">
        <f ca="1">IFERROR(VLOOKUP(AO178,'（様式１号）３整理番号表'!$P$5:$R$29,2,FALSE),0)</f>
        <v>0</v>
      </c>
      <c r="AQ178" s="924" t="str">
        <f t="shared" ca="1" si="329"/>
        <v/>
      </c>
      <c r="AR178" s="93">
        <f t="shared" ca="1" si="330"/>
        <v>0</v>
      </c>
      <c r="AS178" s="924" t="str">
        <f t="shared" ca="1" si="331"/>
        <v/>
      </c>
      <c r="AT178" s="40" t="str">
        <f t="shared" ca="1" si="332"/>
        <v/>
      </c>
      <c r="AU178" s="93" t="str">
        <f t="shared" ca="1" si="333"/>
        <v/>
      </c>
      <c r="AV178" s="923" t="str">
        <f t="shared" ca="1" si="334"/>
        <v/>
      </c>
      <c r="AW178" s="926" t="str">
        <f t="shared" ca="1" si="335"/>
        <v/>
      </c>
      <c r="AX178" s="925" t="str">
        <f t="shared" ca="1" si="336"/>
        <v/>
      </c>
      <c r="AY178" s="925" t="str">
        <f t="shared" ca="1" si="336"/>
        <v/>
      </c>
      <c r="AZ178" s="925" t="str">
        <f t="shared" ca="1" si="336"/>
        <v/>
      </c>
      <c r="BA178" s="925" t="str">
        <f t="shared" ca="1" si="336"/>
        <v/>
      </c>
      <c r="BB178" s="925" t="str">
        <f t="shared" ca="1" si="337"/>
        <v/>
      </c>
      <c r="BC178" s="925" t="str">
        <f t="shared" ca="1" si="338"/>
        <v/>
      </c>
      <c r="BD178" s="925" t="str">
        <f t="shared" ca="1" si="338"/>
        <v/>
      </c>
      <c r="BE178" s="925" t="str">
        <f t="shared" ca="1" si="338"/>
        <v/>
      </c>
      <c r="BF178" s="77" t="str">
        <f t="shared" ca="1" si="339"/>
        <v/>
      </c>
      <c r="BG178" s="924" t="str">
        <f t="shared" ca="1" si="340"/>
        <v/>
      </c>
      <c r="BH178" s="94">
        <f ca="1">IF(BF178&lt;&gt;"",INDEX('（様式１号）３整理番号表'!$AB$7:$AQ$12,MATCH(BF178,'（様式１号）３整理番号表'!$AA$7:$AA$12,0),MATCH(BG178,'（様式１号）３整理番号表'!$AB$6:$AQ$6,0)),0)</f>
        <v>0</v>
      </c>
      <c r="BI178" s="921" t="str">
        <f t="shared" ca="1" si="341"/>
        <v/>
      </c>
      <c r="BJ178" s="922" t="str">
        <f t="shared" ca="1" si="342"/>
        <v/>
      </c>
      <c r="BK178" s="926" t="str">
        <f t="shared" ca="1" si="343"/>
        <v/>
      </c>
      <c r="BL178" s="922" t="str">
        <f t="shared" ca="1" si="344"/>
        <v/>
      </c>
      <c r="BM178" s="79" t="str">
        <f t="shared" ca="1" si="345"/>
        <v/>
      </c>
      <c r="BN178" s="82" t="str">
        <f t="shared" ca="1" si="346"/>
        <v/>
      </c>
      <c r="BO178" s="83" t="str">
        <f t="shared" ca="1" si="347"/>
        <v/>
      </c>
      <c r="BP178" s="84" t="str">
        <f t="shared" ca="1" si="348"/>
        <v/>
      </c>
      <c r="BQ178" s="82" t="str">
        <f t="shared" ca="1" si="349"/>
        <v/>
      </c>
      <c r="BR178" s="97" t="str">
        <f t="shared" ca="1" si="350"/>
        <v/>
      </c>
      <c r="BS178" s="95" t="str">
        <f t="shared" ca="1" si="351"/>
        <v/>
      </c>
      <c r="BT178" s="184" t="str">
        <f t="shared" ca="1" si="352"/>
        <v/>
      </c>
      <c r="BU178" s="611" t="str">
        <f t="shared" ca="1" si="353"/>
        <v/>
      </c>
      <c r="BV178" s="77" t="str">
        <f t="shared" ca="1" si="354"/>
        <v/>
      </c>
      <c r="BW178" s="85" t="str">
        <f t="shared" ca="1" si="355"/>
        <v/>
      </c>
      <c r="BX178" s="86" t="str">
        <f t="shared" ca="1" si="356"/>
        <v/>
      </c>
      <c r="BY178" s="231">
        <f ca="1">IF('ポイント要件確認等（個別表）'!AD178=1,ROUNDDOWN('ポイント要件確認等（個別表）'!AV178,-3),IF('ポイント要件確認等（個別表）'!AD178=2,ROUNDDOWN('ポイント要件確認等（個別表）'!BH178,-3),IF('ポイント要件確認等（個別表）'!AD178=3,ROUNDDOWN('ポイント要件確認等（個別表）'!BT178,-3),0)))</f>
        <v>0</v>
      </c>
      <c r="BZ178" s="86" t="str">
        <f t="shared" ca="1" si="357"/>
        <v/>
      </c>
      <c r="CA178" s="232" t="str">
        <f t="shared" ca="1" si="358"/>
        <v/>
      </c>
      <c r="CB178" s="232">
        <f t="shared" ca="1" si="359"/>
        <v>0</v>
      </c>
      <c r="CC178" s="86" t="str">
        <f t="shared" ca="1" si="360"/>
        <v/>
      </c>
      <c r="CD178" s="86" t="str">
        <f t="shared" ca="1" si="361"/>
        <v/>
      </c>
      <c r="CE178" s="609"/>
      <c r="CF178" s="86" t="str">
        <f t="shared" ca="1" si="362"/>
        <v/>
      </c>
      <c r="CG178" s="185" t="str">
        <f t="shared" ca="1" si="363"/>
        <v/>
      </c>
      <c r="CH178" s="246" t="str">
        <f t="shared" ca="1" si="364"/>
        <v>含税額</v>
      </c>
      <c r="CI178" s="247" t="str">
        <f t="shared" ca="1" si="365"/>
        <v/>
      </c>
      <c r="CJ178" s="87" t="str">
        <f ca="1">IFERROR(IF(INDIRECT("'("&amp;'２個別表'!EO178&amp;")'!AR"&amp;84+EP178)&lt;&gt;1,"",1),"")</f>
        <v/>
      </c>
      <c r="CK178" s="244" t="str">
        <f t="shared" ca="1" si="366"/>
        <v/>
      </c>
      <c r="CL178" s="235" t="str">
        <f t="shared" ca="1" si="367"/>
        <v/>
      </c>
      <c r="CM178" s="239" t="str">
        <f t="shared" ca="1" si="368"/>
        <v/>
      </c>
      <c r="CN178" s="77" t="str">
        <f t="shared" ca="1" si="369"/>
        <v/>
      </c>
      <c r="CO178" s="93" t="str">
        <f ca="1">IFERROR(VLOOKUP(CN178,'（様式１号）３整理番号表'!$T$5:$V$15,2,FALSE),"")</f>
        <v/>
      </c>
      <c r="CP178" s="924" t="str">
        <f t="shared" ca="1" si="370"/>
        <v/>
      </c>
      <c r="CQ178" s="93" t="str">
        <f ca="1">IFERROR(VLOOKUP(CP178,'（様式１号）３整理番号表'!$T$19:$V$24,2,FALSE),"")</f>
        <v/>
      </c>
      <c r="CR178" s="924" t="str">
        <f ca="1">IFERROR(IF(INDIRECT("'("&amp;'２個別表'!EO178&amp;")'!AV"&amp;84+EP178)&lt;&gt;1,"",1),"")</f>
        <v/>
      </c>
      <c r="CS178" s="232">
        <f t="shared" ca="1" si="371"/>
        <v>0</v>
      </c>
      <c r="CT178" s="248">
        <f t="shared" ca="1" si="372"/>
        <v>0</v>
      </c>
      <c r="CU178" s="376" t="str">
        <f ca="1">IF(ER178="補強",IF(COUNTIFS($Z$11:Z178,Z178,$W$11:W178,1)=1,"１①",""),IF(COUNTIFS($Z$11:Z178,Z178,$W$11:W178,2)=1,"２①",""))</f>
        <v/>
      </c>
      <c r="CV178" s="57" t="str">
        <f t="shared" ca="1" si="373"/>
        <v/>
      </c>
      <c r="CW178" s="927" t="str">
        <f t="shared" ca="1" si="374"/>
        <v/>
      </c>
      <c r="CX178" s="256" t="str">
        <f t="shared" ca="1" si="375"/>
        <v/>
      </c>
      <c r="CY178" s="256" t="str">
        <f t="shared" ca="1" si="376"/>
        <v/>
      </c>
      <c r="CZ178" s="256" t="str">
        <f t="shared" ca="1" si="377"/>
        <v/>
      </c>
      <c r="DA178" s="256" t="str">
        <f t="shared" ca="1" si="378"/>
        <v/>
      </c>
      <c r="DB178" s="316" t="str">
        <f ca="1">IFERROR(VLOOKUP($CU178,'（様式１号）３整理番号表'!$Z$19:$AB$32,3,FALSE),"")</f>
        <v/>
      </c>
      <c r="DC178" s="259" t="str">
        <f t="shared" ca="1" si="379"/>
        <v>-</v>
      </c>
      <c r="DD178" s="618" t="str">
        <f t="shared" ca="1" si="380"/>
        <v/>
      </c>
      <c r="DE178" s="321" t="str">
        <f ca="1">IF(AND(AO178=18,AS178=1),IF(COUNTIFS($Y$11:Y178,Y178,$AS$11:AS178,1)=1,"２②",""),IF($CU178="１①",INDEX(INDIRECT("'("&amp;$EO178&amp;")'!AR116:BB116"),1,MATCH(INDIRECT("'("&amp;$EO178&amp;")'!C118"),INDIRECT("'("&amp;$EO178&amp;")'!AR119:BB119"),0)),""))</f>
        <v/>
      </c>
      <c r="DF178" s="324" t="str">
        <f t="shared" ca="1" si="381"/>
        <v/>
      </c>
      <c r="DG178" s="313" t="str">
        <f t="shared" ca="1" si="382"/>
        <v/>
      </c>
      <c r="DH178" s="313" t="str">
        <f t="shared" ca="1" si="383"/>
        <v/>
      </c>
      <c r="DI178" s="313" t="str">
        <f t="shared" ca="1" si="384"/>
        <v/>
      </c>
      <c r="DJ178" s="313" t="str">
        <f t="shared" ca="1" si="385"/>
        <v/>
      </c>
      <c r="DK178" s="328" t="str">
        <f t="shared" ca="1" si="386"/>
        <v/>
      </c>
      <c r="DL178" s="334" t="str">
        <f t="shared" ca="1" si="387"/>
        <v/>
      </c>
      <c r="DM178" s="915" t="str">
        <f t="shared" ca="1" si="388"/>
        <v/>
      </c>
      <c r="DN178" s="15"/>
      <c r="DO178" s="324"/>
      <c r="DP178" s="16"/>
      <c r="DQ178" s="16"/>
      <c r="DR178" s="16"/>
      <c r="DS178" s="16"/>
      <c r="DT178" s="318" t="str">
        <f>IFERROR(VLOOKUP($DN178,'（様式１号）３整理番号表'!$Z$19:$AB$32,3,FALSE),"")</f>
        <v/>
      </c>
      <c r="DU178" s="259" t="str">
        <f t="shared" si="389"/>
        <v/>
      </c>
      <c r="DV178" s="14"/>
      <c r="DW178" s="17" t="str">
        <f t="shared" ca="1" si="390"/>
        <v/>
      </c>
      <c r="DX178" s="88" t="str">
        <f t="shared" ca="1" si="407"/>
        <v/>
      </c>
      <c r="DZ178" s="339">
        <f t="shared" ca="1" si="411"/>
        <v>0</v>
      </c>
      <c r="EA178" s="339">
        <f t="shared" ca="1" si="411"/>
        <v>0</v>
      </c>
      <c r="EB178" s="339">
        <f t="shared" ca="1" si="411"/>
        <v>0</v>
      </c>
      <c r="EC178" s="339">
        <f t="shared" ca="1" si="411"/>
        <v>0</v>
      </c>
      <c r="ED178" s="339">
        <f t="shared" ca="1" si="411"/>
        <v>0</v>
      </c>
      <c r="EE178" s="339">
        <f t="shared" ca="1" si="411"/>
        <v>0</v>
      </c>
      <c r="EF178" s="339">
        <f t="shared" ca="1" si="411"/>
        <v>0</v>
      </c>
      <c r="EG178" s="339">
        <f t="shared" ca="1" si="411"/>
        <v>0</v>
      </c>
      <c r="EH178" s="339">
        <f t="shared" ca="1" si="411"/>
        <v>0</v>
      </c>
      <c r="EI178" s="339">
        <f t="shared" ca="1" si="411"/>
        <v>0</v>
      </c>
      <c r="EJ178" s="339">
        <f t="shared" ca="1" si="411"/>
        <v>0</v>
      </c>
      <c r="EK178" s="339">
        <f t="shared" ca="1" si="411"/>
        <v>0</v>
      </c>
      <c r="EL178" s="339">
        <f t="shared" ca="1" si="411"/>
        <v>0</v>
      </c>
      <c r="EM178" s="339">
        <f t="shared" ca="1" si="411"/>
        <v>0</v>
      </c>
      <c r="EO178" s="919" t="str">
        <f t="shared" ca="1" si="309"/>
        <v/>
      </c>
      <c r="EP178" s="919" t="str">
        <f t="shared" ca="1" si="391"/>
        <v/>
      </c>
      <c r="EQ178" s="919" t="str">
        <f t="shared" ca="1" si="392"/>
        <v/>
      </c>
      <c r="ER178" s="919" t="str">
        <f t="shared" ca="1" si="393"/>
        <v/>
      </c>
      <c r="ES178" s="919" t="str">
        <f ca="1">IFERROR(INDEX('郵便番号（石川県）'!$A$3:$F$2574,MATCH(INDIRECT("'("&amp;EO178&amp;")'!E7"),'郵便番号（石川県）'!$A$3:$A$2574,0),6),"")</f>
        <v/>
      </c>
      <c r="ET178" s="919" t="str">
        <f ca="1">IFERROR(INDEX('郵便番号（石川県）'!$A$3:$F$2574,MATCH(INDIRECT("'("&amp;$EO178&amp;")'!E7"),'郵便番号（石川県）'!$A$3:$A$2574,0),5),"")</f>
        <v/>
      </c>
      <c r="EU178" s="919" t="str">
        <f t="shared" ca="1" si="394"/>
        <v/>
      </c>
      <c r="EV178" s="919" t="str">
        <f t="shared" ca="1" si="395"/>
        <v/>
      </c>
      <c r="EW178" s="919" t="str">
        <f t="shared" ca="1" si="396"/>
        <v/>
      </c>
      <c r="EX178" s="919" t="str">
        <f t="shared" ca="1" si="397"/>
        <v/>
      </c>
      <c r="EY178" s="919" t="str">
        <f t="shared" ca="1" si="398"/>
        <v/>
      </c>
      <c r="EZ178" s="919" t="str">
        <f t="shared" ca="1" si="399"/>
        <v/>
      </c>
      <c r="FA178" s="919" t="str">
        <f t="shared" ca="1" si="400"/>
        <v/>
      </c>
      <c r="FB178" s="919" t="str">
        <f t="shared" ca="1" si="401"/>
        <v/>
      </c>
      <c r="FC178" s="919" t="str">
        <f t="shared" ca="1" si="402"/>
        <v/>
      </c>
      <c r="FD178" s="627" t="str">
        <f t="shared" ca="1" si="403"/>
        <v/>
      </c>
      <c r="FE178" s="630">
        <v>168</v>
      </c>
      <c r="FF178" s="299" t="str">
        <f t="shared" ca="1" si="404"/>
        <v/>
      </c>
      <c r="FG178" s="993" t="str">
        <f t="shared" ca="1" si="405"/>
        <v/>
      </c>
      <c r="FH178" s="919" t="str">
        <f t="shared" ca="1" si="406"/>
        <v/>
      </c>
      <c r="FI178" s="299">
        <f ca="1">COUNTIF($FH$11:FH178,"■")</f>
        <v>0</v>
      </c>
    </row>
    <row r="179" spans="1:165" ht="34.5" customHeight="1">
      <c r="A179" s="445">
        <f t="shared" ca="1" si="310"/>
        <v>0</v>
      </c>
      <c r="B179" s="446">
        <f>IF(R179&lt;&gt;"",IF(COUNTIF(R$11:R179,R179)=1,MAX(B$11:B178)+1,INDEX(B$11:B178,MATCH(R179,R$11:R178,0),1)),0)</f>
        <v>1</v>
      </c>
      <c r="C179" s="446">
        <f ca="1">IF(T179&lt;&gt;"",IF(COUNTIF(T$11:T179,T179)=1,MAX(C$11:C178)+1,INDEX(C$11:C178,MATCH(T179,T$11:T178,0),1)),0)</f>
        <v>0</v>
      </c>
      <c r="D179" s="446">
        <f ca="1">IF(U179&lt;&gt;"",IF(COUNTIF(U$11:U179,U179)=1,MAX(D$11:D178)+1,INDEX(D$11:D178,MATCH(U179,U$11:U178,0),1)),0)</f>
        <v>0</v>
      </c>
      <c r="E179" s="446">
        <f ca="1">IF(S179&lt;&gt;"",IF(COUNTIF(S$11:S179,S179)=1,MAX(E$11:E178)+1,INDEX(E$11:E178,MATCH(S179,S$11:S178,0),1)),0)</f>
        <v>0</v>
      </c>
      <c r="F179" s="446">
        <f ca="1">IF(Z179&lt;&gt;"",IF(COUNTIF(Z$11:Z179,Z179)=1,MAX(F$11:F178)+1,INDEX(F$11:F178,MATCH(Z179,Z$11:Z178,0),1)),0)</f>
        <v>0</v>
      </c>
      <c r="G179" s="447" cm="1">
        <f t="array" aca="1" ref="G179" ca="1">IF(Z179&lt;&gt;"",IF(COUNTIFS(Z$11:Z179,Z179,W$11:W179,W179)=1,MAX(G$11:G178)+1,INDEX(G$11:G178,MATCH(Z179&amp;W179,Z$11:Z178&amp;W$11:W179,0),1)),0)</f>
        <v>0</v>
      </c>
      <c r="H179" s="447">
        <f t="shared" ca="1" si="311"/>
        <v>0</v>
      </c>
      <c r="I179" s="447">
        <f ca="1">IF(T179="",0,IF(COUNTIF(T$11:T179,T179)=1,1,0))</f>
        <v>0</v>
      </c>
      <c r="J179" s="447">
        <f ca="1">IF(U179="",0,IF(COUNTIF(U$11:U179,U179)=1,1,0))</f>
        <v>0</v>
      </c>
      <c r="K179" s="447">
        <f ca="1">IF(S179="",0,IF(COUNTIF(S$11:S179,S179)=1,1,0))</f>
        <v>0</v>
      </c>
      <c r="L179" s="446">
        <f ca="1">IF(Z179="",0,IF(COUNTIF(Z$11:Z179,Z179)=1,1,0))</f>
        <v>0</v>
      </c>
      <c r="M179" s="767">
        <f ca="1">IF($W179=2,IF(COUNTIFS($W$11:$W179,2,$Z$11:$Z179,$Z179)=1,1,0),0)</f>
        <v>0</v>
      </c>
      <c r="N179" s="767">
        <f ca="1">IF($W179=1,IF(COUNTIFS($W$11:$W179,2,$Z$11:$Z179,$Z179)=1,1,0),0)</f>
        <v>0</v>
      </c>
      <c r="O179" s="446">
        <f ca="1">IF(H179=0,0,IF(COUNTIF(Z$11:Z179,Z179)=1,1,0))</f>
        <v>0</v>
      </c>
      <c r="P179" s="448" t="str">
        <f t="shared" ca="1" si="312"/>
        <v>石川県</v>
      </c>
      <c r="Q179" s="89">
        <f t="shared" ca="1" si="313"/>
        <v>169</v>
      </c>
      <c r="R179" s="170" t="s">
        <v>459</v>
      </c>
      <c r="S179" s="357" t="str">
        <f t="shared" ca="1" si="314"/>
        <v/>
      </c>
      <c r="T179" s="357" t="str">
        <f t="shared" ca="1" si="315"/>
        <v/>
      </c>
      <c r="U179" s="58" t="str">
        <f t="shared" ca="1" si="316"/>
        <v/>
      </c>
      <c r="V179" s="58" t="str">
        <f t="shared" ca="1" si="317"/>
        <v/>
      </c>
      <c r="W179" s="920" t="str">
        <f t="shared" ca="1" si="318"/>
        <v/>
      </c>
      <c r="X179" s="369">
        <f ca="1">IFERROR(VLOOKUP(W179,'（様式１号）３整理番号表'!$B$4:$H$5,2,FALSE),0)</f>
        <v>0</v>
      </c>
      <c r="Y179" s="768" t="str" cm="1">
        <f t="array" aca="1" ref="Y179" ca="1">IF(AND(D179=0,F179=0),"",IF(COUNTIF(D$11:D179,D179)=1,1,IF(COUNTIFS(D$11:D179,D179,F$11:F179,F179)=1,INDEX((D$11:D179,F$11:F179,Y$11:Y179),MATCH(_xlfn.MAXIFS(F$11:F178,D$11:D178,D179),$F$11:F179,0),1,3)+1,INDEX((D$11:D179,F$11:F179,Y$11:Y179),MATCH(D179&amp;F179,D$11:D179&amp;F$11:F179,0),1,3))))</f>
        <v/>
      </c>
      <c r="Z179" s="40" t="str">
        <f t="shared" ca="1" si="319"/>
        <v/>
      </c>
      <c r="AA179" s="924" t="str">
        <f t="shared" ca="1" si="320"/>
        <v/>
      </c>
      <c r="AB179" s="93">
        <f ca="1">IFERROR(VLOOKUP(AA179,'（様式１号）３整理番号表'!$B$10:$H$16,2,FALSE),0)</f>
        <v>0</v>
      </c>
      <c r="AC179" s="924" t="str">
        <f t="shared" ca="1" si="321"/>
        <v/>
      </c>
      <c r="AD179" s="924" t="str">
        <f t="shared" ca="1" si="322"/>
        <v/>
      </c>
      <c r="AE179" s="93">
        <f ca="1">IFERROR(VLOOKUP(AD179,'（様式１号）３整理番号表'!$B$21:$H$22,2,FALSE),0)</f>
        <v>0</v>
      </c>
      <c r="AF179" s="924" t="str">
        <f t="shared" ca="1" si="323"/>
        <v/>
      </c>
      <c r="AG179" s="93">
        <f ca="1">IFERROR(VLOOKUP(AF179,'（様式１号）３整理番号表'!$B$26:$H$31,2,FALSE),0)</f>
        <v>0</v>
      </c>
      <c r="AH179" s="924" t="str">
        <f t="shared" ca="1" si="324"/>
        <v/>
      </c>
      <c r="AI179" s="93">
        <f ca="1">IFERROR(VLOOKUP(AH179,'（様式１号）３整理番号表'!$J$5:$N$59,2,FALSE),0)</f>
        <v>0</v>
      </c>
      <c r="AJ179" s="77" t="str">
        <f t="shared" ca="1" si="325"/>
        <v/>
      </c>
      <c r="AK179" s="93">
        <f ca="1">IFERROR(VLOOKUP(AJ179,'（様式１号）３整理番号表'!$P$5:$R$29,2,FALSE),0)</f>
        <v>0</v>
      </c>
      <c r="AL179" s="921" t="str">
        <f t="shared" ca="1" si="326"/>
        <v/>
      </c>
      <c r="AM179" s="921" t="str">
        <f t="shared" ca="1" si="327"/>
        <v/>
      </c>
      <c r="AN179" s="921"/>
      <c r="AO179" s="77" t="str">
        <f t="shared" ca="1" si="328"/>
        <v/>
      </c>
      <c r="AP179" s="93">
        <f ca="1">IFERROR(VLOOKUP(AO179,'（様式１号）３整理番号表'!$P$5:$R$29,2,FALSE),0)</f>
        <v>0</v>
      </c>
      <c r="AQ179" s="924" t="str">
        <f t="shared" ca="1" si="329"/>
        <v/>
      </c>
      <c r="AR179" s="93">
        <f t="shared" ca="1" si="330"/>
        <v>0</v>
      </c>
      <c r="AS179" s="924" t="str">
        <f t="shared" ca="1" si="331"/>
        <v/>
      </c>
      <c r="AT179" s="40" t="str">
        <f t="shared" ca="1" si="332"/>
        <v/>
      </c>
      <c r="AU179" s="93" t="str">
        <f t="shared" ca="1" si="333"/>
        <v/>
      </c>
      <c r="AV179" s="923" t="str">
        <f t="shared" ca="1" si="334"/>
        <v/>
      </c>
      <c r="AW179" s="926" t="str">
        <f t="shared" ca="1" si="335"/>
        <v/>
      </c>
      <c r="AX179" s="925" t="str">
        <f t="shared" ca="1" si="336"/>
        <v/>
      </c>
      <c r="AY179" s="925" t="str">
        <f t="shared" ca="1" si="336"/>
        <v/>
      </c>
      <c r="AZ179" s="925" t="str">
        <f t="shared" ca="1" si="336"/>
        <v/>
      </c>
      <c r="BA179" s="925" t="str">
        <f t="shared" ca="1" si="336"/>
        <v/>
      </c>
      <c r="BB179" s="925" t="str">
        <f t="shared" ca="1" si="337"/>
        <v/>
      </c>
      <c r="BC179" s="925" t="str">
        <f t="shared" ca="1" si="338"/>
        <v/>
      </c>
      <c r="BD179" s="925" t="str">
        <f t="shared" ca="1" si="338"/>
        <v/>
      </c>
      <c r="BE179" s="925" t="str">
        <f t="shared" ca="1" si="338"/>
        <v/>
      </c>
      <c r="BF179" s="77" t="str">
        <f t="shared" ca="1" si="339"/>
        <v/>
      </c>
      <c r="BG179" s="924" t="str">
        <f t="shared" ca="1" si="340"/>
        <v/>
      </c>
      <c r="BH179" s="94">
        <f ca="1">IF(BF179&lt;&gt;"",INDEX('（様式１号）３整理番号表'!$AB$7:$AQ$12,MATCH(BF179,'（様式１号）３整理番号表'!$AA$7:$AA$12,0),MATCH(BG179,'（様式１号）３整理番号表'!$AB$6:$AQ$6,0)),0)</f>
        <v>0</v>
      </c>
      <c r="BI179" s="921" t="str">
        <f t="shared" ca="1" si="341"/>
        <v/>
      </c>
      <c r="BJ179" s="922" t="str">
        <f t="shared" ca="1" si="342"/>
        <v/>
      </c>
      <c r="BK179" s="926" t="str">
        <f t="shared" ca="1" si="343"/>
        <v/>
      </c>
      <c r="BL179" s="922" t="str">
        <f t="shared" ca="1" si="344"/>
        <v/>
      </c>
      <c r="BM179" s="79" t="str">
        <f t="shared" ca="1" si="345"/>
        <v/>
      </c>
      <c r="BN179" s="82" t="str">
        <f t="shared" ca="1" si="346"/>
        <v/>
      </c>
      <c r="BO179" s="83" t="str">
        <f t="shared" ca="1" si="347"/>
        <v/>
      </c>
      <c r="BP179" s="84" t="str">
        <f t="shared" ca="1" si="348"/>
        <v/>
      </c>
      <c r="BQ179" s="82" t="str">
        <f t="shared" ca="1" si="349"/>
        <v/>
      </c>
      <c r="BR179" s="97" t="str">
        <f t="shared" ca="1" si="350"/>
        <v/>
      </c>
      <c r="BS179" s="95" t="str">
        <f t="shared" ca="1" si="351"/>
        <v/>
      </c>
      <c r="BT179" s="184" t="str">
        <f t="shared" ca="1" si="352"/>
        <v/>
      </c>
      <c r="BU179" s="611" t="str">
        <f t="shared" ca="1" si="353"/>
        <v/>
      </c>
      <c r="BV179" s="77" t="str">
        <f t="shared" ca="1" si="354"/>
        <v/>
      </c>
      <c r="BW179" s="85" t="str">
        <f t="shared" ca="1" si="355"/>
        <v/>
      </c>
      <c r="BX179" s="86" t="str">
        <f t="shared" ca="1" si="356"/>
        <v/>
      </c>
      <c r="BY179" s="231">
        <f ca="1">IF('ポイント要件確認等（個別表）'!AD179=1,ROUNDDOWN('ポイント要件確認等（個別表）'!AV179,-3),IF('ポイント要件確認等（個別表）'!AD179=2,ROUNDDOWN('ポイント要件確認等（個別表）'!BH179,-3),IF('ポイント要件確認等（個別表）'!AD179=3,ROUNDDOWN('ポイント要件確認等（個別表）'!BT179,-3),0)))</f>
        <v>0</v>
      </c>
      <c r="BZ179" s="86" t="str">
        <f t="shared" ca="1" si="357"/>
        <v/>
      </c>
      <c r="CA179" s="232" t="str">
        <f t="shared" ca="1" si="358"/>
        <v/>
      </c>
      <c r="CB179" s="232">
        <f t="shared" ca="1" si="359"/>
        <v>0</v>
      </c>
      <c r="CC179" s="86" t="str">
        <f t="shared" ca="1" si="360"/>
        <v/>
      </c>
      <c r="CD179" s="86" t="str">
        <f t="shared" ca="1" si="361"/>
        <v/>
      </c>
      <c r="CE179" s="609"/>
      <c r="CF179" s="86" t="str">
        <f t="shared" ca="1" si="362"/>
        <v/>
      </c>
      <c r="CG179" s="185" t="str">
        <f t="shared" ca="1" si="363"/>
        <v/>
      </c>
      <c r="CH179" s="246" t="str">
        <f t="shared" ca="1" si="364"/>
        <v>含税額</v>
      </c>
      <c r="CI179" s="247" t="str">
        <f t="shared" ca="1" si="365"/>
        <v/>
      </c>
      <c r="CJ179" s="87" t="str">
        <f ca="1">IFERROR(IF(INDIRECT("'("&amp;'２個別表'!EO179&amp;")'!AR"&amp;84+EP179)&lt;&gt;1,"",1),"")</f>
        <v/>
      </c>
      <c r="CK179" s="244" t="str">
        <f t="shared" ca="1" si="366"/>
        <v/>
      </c>
      <c r="CL179" s="235" t="str">
        <f t="shared" ca="1" si="367"/>
        <v/>
      </c>
      <c r="CM179" s="239" t="str">
        <f t="shared" ca="1" si="368"/>
        <v/>
      </c>
      <c r="CN179" s="77" t="str">
        <f t="shared" ca="1" si="369"/>
        <v/>
      </c>
      <c r="CO179" s="93" t="str">
        <f ca="1">IFERROR(VLOOKUP(CN179,'（様式１号）３整理番号表'!$T$5:$V$15,2,FALSE),"")</f>
        <v/>
      </c>
      <c r="CP179" s="924" t="str">
        <f t="shared" ca="1" si="370"/>
        <v/>
      </c>
      <c r="CQ179" s="93" t="str">
        <f ca="1">IFERROR(VLOOKUP(CP179,'（様式１号）３整理番号表'!$T$19:$V$24,2,FALSE),"")</f>
        <v/>
      </c>
      <c r="CR179" s="924" t="str">
        <f ca="1">IFERROR(IF(INDIRECT("'("&amp;'２個別表'!EO179&amp;")'!AV"&amp;84+EP179)&lt;&gt;1,"",1),"")</f>
        <v/>
      </c>
      <c r="CS179" s="232">
        <f t="shared" ca="1" si="371"/>
        <v>0</v>
      </c>
      <c r="CT179" s="248">
        <f t="shared" ca="1" si="372"/>
        <v>0</v>
      </c>
      <c r="CU179" s="376" t="str">
        <f ca="1">IF(ER179="補強",IF(COUNTIFS($Z$11:Z179,Z179,$W$11:W179,1)=1,"１①",""),IF(COUNTIFS($Z$11:Z179,Z179,$W$11:W179,2)=1,"２①",""))</f>
        <v/>
      </c>
      <c r="CV179" s="57" t="str">
        <f t="shared" ca="1" si="373"/>
        <v/>
      </c>
      <c r="CW179" s="927" t="str">
        <f t="shared" ca="1" si="374"/>
        <v/>
      </c>
      <c r="CX179" s="256" t="str">
        <f t="shared" ca="1" si="375"/>
        <v/>
      </c>
      <c r="CY179" s="256" t="str">
        <f t="shared" ca="1" si="376"/>
        <v/>
      </c>
      <c r="CZ179" s="256" t="str">
        <f t="shared" ca="1" si="377"/>
        <v/>
      </c>
      <c r="DA179" s="256" t="str">
        <f t="shared" ca="1" si="378"/>
        <v/>
      </c>
      <c r="DB179" s="316" t="str">
        <f ca="1">IFERROR(VLOOKUP($CU179,'（様式１号）３整理番号表'!$Z$19:$AB$32,3,FALSE),"")</f>
        <v/>
      </c>
      <c r="DC179" s="259" t="str">
        <f t="shared" ca="1" si="379"/>
        <v>-</v>
      </c>
      <c r="DD179" s="618" t="str">
        <f t="shared" ca="1" si="380"/>
        <v/>
      </c>
      <c r="DE179" s="321" t="str">
        <f ca="1">IF(AND(AO179=18,AS179=1),IF(COUNTIFS($Y$11:Y179,Y179,$AS$11:AS179,1)=1,"２②",""),IF($CU179="１①",INDEX(INDIRECT("'("&amp;$EO179&amp;")'!AR116:BB116"),1,MATCH(INDIRECT("'("&amp;$EO179&amp;")'!C118"),INDIRECT("'("&amp;$EO179&amp;")'!AR119:BB119"),0)),""))</f>
        <v/>
      </c>
      <c r="DF179" s="324" t="str">
        <f t="shared" ca="1" si="381"/>
        <v/>
      </c>
      <c r="DG179" s="313" t="str">
        <f t="shared" ca="1" si="382"/>
        <v/>
      </c>
      <c r="DH179" s="313" t="str">
        <f t="shared" ca="1" si="383"/>
        <v/>
      </c>
      <c r="DI179" s="313" t="str">
        <f t="shared" ca="1" si="384"/>
        <v/>
      </c>
      <c r="DJ179" s="313" t="str">
        <f t="shared" ca="1" si="385"/>
        <v/>
      </c>
      <c r="DK179" s="328" t="str">
        <f t="shared" ca="1" si="386"/>
        <v/>
      </c>
      <c r="DL179" s="334" t="str">
        <f t="shared" ca="1" si="387"/>
        <v/>
      </c>
      <c r="DM179" s="915" t="str">
        <f t="shared" ca="1" si="388"/>
        <v/>
      </c>
      <c r="DN179" s="15"/>
      <c r="DO179" s="324"/>
      <c r="DP179" s="16"/>
      <c r="DQ179" s="16"/>
      <c r="DR179" s="16"/>
      <c r="DS179" s="16"/>
      <c r="DT179" s="318" t="str">
        <f>IFERROR(VLOOKUP($DN179,'（様式１号）３整理番号表'!$Z$19:$AB$32,3,FALSE),"")</f>
        <v/>
      </c>
      <c r="DU179" s="259" t="str">
        <f t="shared" si="389"/>
        <v/>
      </c>
      <c r="DV179" s="14"/>
      <c r="DW179" s="17" t="str">
        <f t="shared" ca="1" si="390"/>
        <v/>
      </c>
      <c r="DX179" s="88" t="str">
        <f t="shared" ca="1" si="407"/>
        <v/>
      </c>
      <c r="DZ179" s="339">
        <f t="shared" ca="1" si="411"/>
        <v>0</v>
      </c>
      <c r="EA179" s="339">
        <f t="shared" ca="1" si="411"/>
        <v>0</v>
      </c>
      <c r="EB179" s="339">
        <f t="shared" ca="1" si="411"/>
        <v>0</v>
      </c>
      <c r="EC179" s="339">
        <f t="shared" ca="1" si="411"/>
        <v>0</v>
      </c>
      <c r="ED179" s="339">
        <f t="shared" ca="1" si="411"/>
        <v>0</v>
      </c>
      <c r="EE179" s="339">
        <f t="shared" ca="1" si="411"/>
        <v>0</v>
      </c>
      <c r="EF179" s="339">
        <f t="shared" ca="1" si="411"/>
        <v>0</v>
      </c>
      <c r="EG179" s="339">
        <f t="shared" ca="1" si="411"/>
        <v>0</v>
      </c>
      <c r="EH179" s="339">
        <f t="shared" ca="1" si="411"/>
        <v>0</v>
      </c>
      <c r="EI179" s="339">
        <f t="shared" ca="1" si="411"/>
        <v>0</v>
      </c>
      <c r="EJ179" s="339">
        <f t="shared" ca="1" si="411"/>
        <v>0</v>
      </c>
      <c r="EK179" s="339">
        <f t="shared" ca="1" si="411"/>
        <v>0</v>
      </c>
      <c r="EL179" s="339">
        <f t="shared" ca="1" si="411"/>
        <v>0</v>
      </c>
      <c r="EM179" s="339">
        <f t="shared" ca="1" si="411"/>
        <v>0</v>
      </c>
      <c r="EO179" s="919" t="str">
        <f t="shared" ca="1" si="309"/>
        <v/>
      </c>
      <c r="EP179" s="919" t="str">
        <f t="shared" ca="1" si="391"/>
        <v/>
      </c>
      <c r="EQ179" s="919" t="str">
        <f t="shared" ca="1" si="392"/>
        <v/>
      </c>
      <c r="ER179" s="919" t="str">
        <f t="shared" ca="1" si="393"/>
        <v/>
      </c>
      <c r="ES179" s="919" t="str">
        <f ca="1">IFERROR(INDEX('郵便番号（石川県）'!$A$3:$F$2574,MATCH(INDIRECT("'("&amp;EO179&amp;")'!E7"),'郵便番号（石川県）'!$A$3:$A$2574,0),6),"")</f>
        <v/>
      </c>
      <c r="ET179" s="919" t="str">
        <f ca="1">IFERROR(INDEX('郵便番号（石川県）'!$A$3:$F$2574,MATCH(INDIRECT("'("&amp;$EO179&amp;")'!E7"),'郵便番号（石川県）'!$A$3:$A$2574,0),5),"")</f>
        <v/>
      </c>
      <c r="EU179" s="919" t="str">
        <f t="shared" ca="1" si="394"/>
        <v/>
      </c>
      <c r="EV179" s="919" t="str">
        <f t="shared" ca="1" si="395"/>
        <v/>
      </c>
      <c r="EW179" s="919" t="str">
        <f t="shared" ca="1" si="396"/>
        <v/>
      </c>
      <c r="EX179" s="919" t="str">
        <f t="shared" ca="1" si="397"/>
        <v/>
      </c>
      <c r="EY179" s="919" t="str">
        <f t="shared" ca="1" si="398"/>
        <v/>
      </c>
      <c r="EZ179" s="919" t="str">
        <f t="shared" ca="1" si="399"/>
        <v/>
      </c>
      <c r="FA179" s="919" t="str">
        <f t="shared" ca="1" si="400"/>
        <v/>
      </c>
      <c r="FB179" s="919" t="str">
        <f t="shared" ca="1" si="401"/>
        <v/>
      </c>
      <c r="FC179" s="919" t="str">
        <f t="shared" ca="1" si="402"/>
        <v/>
      </c>
      <c r="FD179" s="627" t="str">
        <f t="shared" ca="1" si="403"/>
        <v/>
      </c>
      <c r="FE179" s="630">
        <v>169</v>
      </c>
      <c r="FF179" s="299" t="str">
        <f t="shared" ca="1" si="404"/>
        <v/>
      </c>
      <c r="FG179" s="993" t="str">
        <f t="shared" ca="1" si="405"/>
        <v/>
      </c>
      <c r="FH179" s="919" t="str">
        <f t="shared" ca="1" si="406"/>
        <v/>
      </c>
      <c r="FI179" s="299">
        <f ca="1">COUNTIF($FH$11:FH179,"■")</f>
        <v>0</v>
      </c>
    </row>
    <row r="180" spans="1:165" ht="34.5" customHeight="1">
      <c r="A180" s="445">
        <f t="shared" ca="1" si="310"/>
        <v>0</v>
      </c>
      <c r="B180" s="446">
        <f>IF(R180&lt;&gt;"",IF(COUNTIF(R$11:R180,R180)=1,MAX(B$11:B179)+1,INDEX(B$11:B179,MATCH(R180,R$11:R179,0),1)),0)</f>
        <v>1</v>
      </c>
      <c r="C180" s="446">
        <f ca="1">IF(T180&lt;&gt;"",IF(COUNTIF(T$11:T180,T180)=1,MAX(C$11:C179)+1,INDEX(C$11:C179,MATCH(T180,T$11:T179,0),1)),0)</f>
        <v>0</v>
      </c>
      <c r="D180" s="446">
        <f ca="1">IF(U180&lt;&gt;"",IF(COUNTIF(U$11:U180,U180)=1,MAX(D$11:D179)+1,INDEX(D$11:D179,MATCH(U180,U$11:U179,0),1)),0)</f>
        <v>0</v>
      </c>
      <c r="E180" s="446">
        <f ca="1">IF(S180&lt;&gt;"",IF(COUNTIF(S$11:S180,S180)=1,MAX(E$11:E179)+1,INDEX(E$11:E179,MATCH(S180,S$11:S179,0),1)),0)</f>
        <v>0</v>
      </c>
      <c r="F180" s="446">
        <f ca="1">IF(Z180&lt;&gt;"",IF(COUNTIF(Z$11:Z180,Z180)=1,MAX(F$11:F179)+1,INDEX(F$11:F179,MATCH(Z180,Z$11:Z179,0),1)),0)</f>
        <v>0</v>
      </c>
      <c r="G180" s="447" cm="1">
        <f t="array" aca="1" ref="G180" ca="1">IF(Z180&lt;&gt;"",IF(COUNTIFS(Z$11:Z180,Z180,W$11:W180,W180)=1,MAX(G$11:G179)+1,INDEX(G$11:G179,MATCH(Z180&amp;W180,Z$11:Z179&amp;W$11:W180,0),1)),0)</f>
        <v>0</v>
      </c>
      <c r="H180" s="447">
        <f t="shared" ca="1" si="311"/>
        <v>0</v>
      </c>
      <c r="I180" s="447">
        <f ca="1">IF(T180="",0,IF(COUNTIF(T$11:T180,T180)=1,1,0))</f>
        <v>0</v>
      </c>
      <c r="J180" s="447">
        <f ca="1">IF(U180="",0,IF(COUNTIF(U$11:U180,U180)=1,1,0))</f>
        <v>0</v>
      </c>
      <c r="K180" s="447">
        <f ca="1">IF(S180="",0,IF(COUNTIF(S$11:S180,S180)=1,1,0))</f>
        <v>0</v>
      </c>
      <c r="L180" s="446">
        <f ca="1">IF(Z180="",0,IF(COUNTIF(Z$11:Z180,Z180)=1,1,0))</f>
        <v>0</v>
      </c>
      <c r="M180" s="767">
        <f ca="1">IF($W180=2,IF(COUNTIFS($W$11:$W180,2,$Z$11:$Z180,$Z180)=1,1,0),0)</f>
        <v>0</v>
      </c>
      <c r="N180" s="767">
        <f ca="1">IF($W180=1,IF(COUNTIFS($W$11:$W180,2,$Z$11:$Z180,$Z180)=1,1,0),0)</f>
        <v>0</v>
      </c>
      <c r="O180" s="446">
        <f ca="1">IF(H180=0,0,IF(COUNTIF(Z$11:Z180,Z180)=1,1,0))</f>
        <v>0</v>
      </c>
      <c r="P180" s="448" t="str">
        <f t="shared" ca="1" si="312"/>
        <v>石川県</v>
      </c>
      <c r="Q180" s="89">
        <f t="shared" ca="1" si="313"/>
        <v>170</v>
      </c>
      <c r="R180" s="170" t="s">
        <v>459</v>
      </c>
      <c r="S180" s="357" t="str">
        <f t="shared" ca="1" si="314"/>
        <v/>
      </c>
      <c r="T180" s="357" t="str">
        <f t="shared" ca="1" si="315"/>
        <v/>
      </c>
      <c r="U180" s="58" t="str">
        <f t="shared" ca="1" si="316"/>
        <v/>
      </c>
      <c r="V180" s="58" t="str">
        <f t="shared" ca="1" si="317"/>
        <v/>
      </c>
      <c r="W180" s="920" t="str">
        <f t="shared" ca="1" si="318"/>
        <v/>
      </c>
      <c r="X180" s="369">
        <f ca="1">IFERROR(VLOOKUP(W180,'（様式１号）３整理番号表'!$B$4:$H$5,2,FALSE),0)</f>
        <v>0</v>
      </c>
      <c r="Y180" s="768" t="str" cm="1">
        <f t="array" aca="1" ref="Y180" ca="1">IF(AND(D180=0,F180=0),"",IF(COUNTIF(D$11:D180,D180)=1,1,IF(COUNTIFS(D$11:D180,D180,F$11:F180,F180)=1,INDEX((D$11:D180,F$11:F180,Y$11:Y180),MATCH(_xlfn.MAXIFS(F$11:F179,D$11:D179,D180),$F$11:F180,0),1,3)+1,INDEX((D$11:D180,F$11:F180,Y$11:Y180),MATCH(D180&amp;F180,D$11:D180&amp;F$11:F180,0),1,3))))</f>
        <v/>
      </c>
      <c r="Z180" s="40" t="str">
        <f t="shared" ca="1" si="319"/>
        <v/>
      </c>
      <c r="AA180" s="924" t="str">
        <f t="shared" ca="1" si="320"/>
        <v/>
      </c>
      <c r="AB180" s="93">
        <f ca="1">IFERROR(VLOOKUP(AA180,'（様式１号）３整理番号表'!$B$10:$H$16,2,FALSE),0)</f>
        <v>0</v>
      </c>
      <c r="AC180" s="924" t="str">
        <f t="shared" ca="1" si="321"/>
        <v/>
      </c>
      <c r="AD180" s="924" t="str">
        <f t="shared" ca="1" si="322"/>
        <v/>
      </c>
      <c r="AE180" s="93">
        <f ca="1">IFERROR(VLOOKUP(AD180,'（様式１号）３整理番号表'!$B$21:$H$22,2,FALSE),0)</f>
        <v>0</v>
      </c>
      <c r="AF180" s="924" t="str">
        <f t="shared" ca="1" si="323"/>
        <v/>
      </c>
      <c r="AG180" s="93">
        <f ca="1">IFERROR(VLOOKUP(AF180,'（様式１号）３整理番号表'!$B$26:$H$31,2,FALSE),0)</f>
        <v>0</v>
      </c>
      <c r="AH180" s="924" t="str">
        <f t="shared" ca="1" si="324"/>
        <v/>
      </c>
      <c r="AI180" s="93">
        <f ca="1">IFERROR(VLOOKUP(AH180,'（様式１号）３整理番号表'!$J$5:$N$59,2,FALSE),0)</f>
        <v>0</v>
      </c>
      <c r="AJ180" s="77" t="str">
        <f t="shared" ca="1" si="325"/>
        <v/>
      </c>
      <c r="AK180" s="93">
        <f ca="1">IFERROR(VLOOKUP(AJ180,'（様式１号）３整理番号表'!$P$5:$R$29,2,FALSE),0)</f>
        <v>0</v>
      </c>
      <c r="AL180" s="921" t="str">
        <f t="shared" ca="1" si="326"/>
        <v/>
      </c>
      <c r="AM180" s="921" t="str">
        <f t="shared" ca="1" si="327"/>
        <v/>
      </c>
      <c r="AN180" s="921"/>
      <c r="AO180" s="77" t="str">
        <f t="shared" ca="1" si="328"/>
        <v/>
      </c>
      <c r="AP180" s="93">
        <f ca="1">IFERROR(VLOOKUP(AO180,'（様式１号）３整理番号表'!$P$5:$R$29,2,FALSE),0)</f>
        <v>0</v>
      </c>
      <c r="AQ180" s="924" t="str">
        <f t="shared" ca="1" si="329"/>
        <v/>
      </c>
      <c r="AR180" s="93">
        <f t="shared" ca="1" si="330"/>
        <v>0</v>
      </c>
      <c r="AS180" s="924" t="str">
        <f t="shared" ca="1" si="331"/>
        <v/>
      </c>
      <c r="AT180" s="40" t="str">
        <f t="shared" ca="1" si="332"/>
        <v/>
      </c>
      <c r="AU180" s="93" t="str">
        <f t="shared" ca="1" si="333"/>
        <v/>
      </c>
      <c r="AV180" s="923" t="str">
        <f t="shared" ca="1" si="334"/>
        <v/>
      </c>
      <c r="AW180" s="926" t="str">
        <f t="shared" ca="1" si="335"/>
        <v/>
      </c>
      <c r="AX180" s="925" t="str">
        <f t="shared" ca="1" si="336"/>
        <v/>
      </c>
      <c r="AY180" s="925" t="str">
        <f t="shared" ca="1" si="336"/>
        <v/>
      </c>
      <c r="AZ180" s="925" t="str">
        <f t="shared" ca="1" si="336"/>
        <v/>
      </c>
      <c r="BA180" s="925" t="str">
        <f t="shared" ca="1" si="336"/>
        <v/>
      </c>
      <c r="BB180" s="925" t="str">
        <f t="shared" ca="1" si="337"/>
        <v/>
      </c>
      <c r="BC180" s="925" t="str">
        <f t="shared" ca="1" si="338"/>
        <v/>
      </c>
      <c r="BD180" s="925" t="str">
        <f t="shared" ca="1" si="338"/>
        <v/>
      </c>
      <c r="BE180" s="925" t="str">
        <f t="shared" ca="1" si="338"/>
        <v/>
      </c>
      <c r="BF180" s="77" t="str">
        <f t="shared" ca="1" si="339"/>
        <v/>
      </c>
      <c r="BG180" s="924" t="str">
        <f t="shared" ca="1" si="340"/>
        <v/>
      </c>
      <c r="BH180" s="94">
        <f ca="1">IF(BF180&lt;&gt;"",INDEX('（様式１号）３整理番号表'!$AB$7:$AQ$12,MATCH(BF180,'（様式１号）３整理番号表'!$AA$7:$AA$12,0),MATCH(BG180,'（様式１号）３整理番号表'!$AB$6:$AQ$6,0)),0)</f>
        <v>0</v>
      </c>
      <c r="BI180" s="921" t="str">
        <f t="shared" ca="1" si="341"/>
        <v/>
      </c>
      <c r="BJ180" s="922" t="str">
        <f t="shared" ca="1" si="342"/>
        <v/>
      </c>
      <c r="BK180" s="926" t="str">
        <f t="shared" ca="1" si="343"/>
        <v/>
      </c>
      <c r="BL180" s="922" t="str">
        <f t="shared" ca="1" si="344"/>
        <v/>
      </c>
      <c r="BM180" s="79" t="str">
        <f t="shared" ca="1" si="345"/>
        <v/>
      </c>
      <c r="BN180" s="82" t="str">
        <f t="shared" ca="1" si="346"/>
        <v/>
      </c>
      <c r="BO180" s="83" t="str">
        <f t="shared" ca="1" si="347"/>
        <v/>
      </c>
      <c r="BP180" s="84" t="str">
        <f t="shared" ca="1" si="348"/>
        <v/>
      </c>
      <c r="BQ180" s="82" t="str">
        <f t="shared" ca="1" si="349"/>
        <v/>
      </c>
      <c r="BR180" s="97" t="str">
        <f t="shared" ca="1" si="350"/>
        <v/>
      </c>
      <c r="BS180" s="95" t="str">
        <f t="shared" ca="1" si="351"/>
        <v/>
      </c>
      <c r="BT180" s="184" t="str">
        <f t="shared" ca="1" si="352"/>
        <v/>
      </c>
      <c r="BU180" s="611" t="str">
        <f t="shared" ca="1" si="353"/>
        <v/>
      </c>
      <c r="BV180" s="77" t="str">
        <f t="shared" ca="1" si="354"/>
        <v/>
      </c>
      <c r="BW180" s="85" t="str">
        <f t="shared" ca="1" si="355"/>
        <v/>
      </c>
      <c r="BX180" s="86" t="str">
        <f t="shared" ca="1" si="356"/>
        <v/>
      </c>
      <c r="BY180" s="231">
        <f ca="1">IF('ポイント要件確認等（個別表）'!AD180=1,ROUNDDOWN('ポイント要件確認等（個別表）'!AV180,-3),IF('ポイント要件確認等（個別表）'!AD180=2,ROUNDDOWN('ポイント要件確認等（個別表）'!BH180,-3),IF('ポイント要件確認等（個別表）'!AD180=3,ROUNDDOWN('ポイント要件確認等（個別表）'!BT180,-3),0)))</f>
        <v>0</v>
      </c>
      <c r="BZ180" s="86" t="str">
        <f t="shared" ca="1" si="357"/>
        <v/>
      </c>
      <c r="CA180" s="232" t="str">
        <f t="shared" ca="1" si="358"/>
        <v/>
      </c>
      <c r="CB180" s="232">
        <f t="shared" ca="1" si="359"/>
        <v>0</v>
      </c>
      <c r="CC180" s="86" t="str">
        <f t="shared" ca="1" si="360"/>
        <v/>
      </c>
      <c r="CD180" s="86" t="str">
        <f t="shared" ca="1" si="361"/>
        <v/>
      </c>
      <c r="CE180" s="609"/>
      <c r="CF180" s="86" t="str">
        <f t="shared" ca="1" si="362"/>
        <v/>
      </c>
      <c r="CG180" s="185" t="str">
        <f t="shared" ca="1" si="363"/>
        <v/>
      </c>
      <c r="CH180" s="246" t="str">
        <f t="shared" ca="1" si="364"/>
        <v>含税額</v>
      </c>
      <c r="CI180" s="247" t="str">
        <f t="shared" ca="1" si="365"/>
        <v/>
      </c>
      <c r="CJ180" s="87" t="str">
        <f ca="1">IFERROR(IF(INDIRECT("'("&amp;'２個別表'!EO180&amp;")'!AR"&amp;84+EP180)&lt;&gt;1,"",1),"")</f>
        <v/>
      </c>
      <c r="CK180" s="244" t="str">
        <f t="shared" ca="1" si="366"/>
        <v/>
      </c>
      <c r="CL180" s="235" t="str">
        <f t="shared" ca="1" si="367"/>
        <v/>
      </c>
      <c r="CM180" s="239" t="str">
        <f t="shared" ca="1" si="368"/>
        <v/>
      </c>
      <c r="CN180" s="77" t="str">
        <f t="shared" ca="1" si="369"/>
        <v/>
      </c>
      <c r="CO180" s="93" t="str">
        <f ca="1">IFERROR(VLOOKUP(CN180,'（様式１号）３整理番号表'!$T$5:$V$15,2,FALSE),"")</f>
        <v/>
      </c>
      <c r="CP180" s="924" t="str">
        <f t="shared" ca="1" si="370"/>
        <v/>
      </c>
      <c r="CQ180" s="93" t="str">
        <f ca="1">IFERROR(VLOOKUP(CP180,'（様式１号）３整理番号表'!$T$19:$V$24,2,FALSE),"")</f>
        <v/>
      </c>
      <c r="CR180" s="924" t="str">
        <f ca="1">IFERROR(IF(INDIRECT("'("&amp;'２個別表'!EO180&amp;")'!AV"&amp;84+EP180)&lt;&gt;1,"",1),"")</f>
        <v/>
      </c>
      <c r="CS180" s="232">
        <f t="shared" ca="1" si="371"/>
        <v>0</v>
      </c>
      <c r="CT180" s="248">
        <f t="shared" ca="1" si="372"/>
        <v>0</v>
      </c>
      <c r="CU180" s="376" t="str">
        <f ca="1">IF(ER180="補強",IF(COUNTIFS($Z$11:Z180,Z180,$W$11:W180,1)=1,"１①",""),IF(COUNTIFS($Z$11:Z180,Z180,$W$11:W180,2)=1,"２①",""))</f>
        <v/>
      </c>
      <c r="CV180" s="57" t="str">
        <f t="shared" ca="1" si="373"/>
        <v/>
      </c>
      <c r="CW180" s="927" t="str">
        <f t="shared" ca="1" si="374"/>
        <v/>
      </c>
      <c r="CX180" s="256" t="str">
        <f t="shared" ca="1" si="375"/>
        <v/>
      </c>
      <c r="CY180" s="256" t="str">
        <f t="shared" ca="1" si="376"/>
        <v/>
      </c>
      <c r="CZ180" s="256" t="str">
        <f t="shared" ca="1" si="377"/>
        <v/>
      </c>
      <c r="DA180" s="256" t="str">
        <f t="shared" ca="1" si="378"/>
        <v/>
      </c>
      <c r="DB180" s="316" t="str">
        <f ca="1">IFERROR(VLOOKUP($CU180,'（様式１号）３整理番号表'!$Z$19:$AB$32,3,FALSE),"")</f>
        <v/>
      </c>
      <c r="DC180" s="259" t="str">
        <f t="shared" ca="1" si="379"/>
        <v>-</v>
      </c>
      <c r="DD180" s="618" t="str">
        <f t="shared" ca="1" si="380"/>
        <v/>
      </c>
      <c r="DE180" s="321" t="str">
        <f ca="1">IF(AND(AO180=18,AS180=1),IF(COUNTIFS($Y$11:Y180,Y180,$AS$11:AS180,1)=1,"２②",""),IF($CU180="１①",INDEX(INDIRECT("'("&amp;$EO180&amp;")'!AR116:BB116"),1,MATCH(INDIRECT("'("&amp;$EO180&amp;")'!C118"),INDIRECT("'("&amp;$EO180&amp;")'!AR119:BB119"),0)),""))</f>
        <v/>
      </c>
      <c r="DF180" s="324" t="str">
        <f t="shared" ca="1" si="381"/>
        <v/>
      </c>
      <c r="DG180" s="313" t="str">
        <f t="shared" ca="1" si="382"/>
        <v/>
      </c>
      <c r="DH180" s="313" t="str">
        <f t="shared" ca="1" si="383"/>
        <v/>
      </c>
      <c r="DI180" s="313" t="str">
        <f t="shared" ca="1" si="384"/>
        <v/>
      </c>
      <c r="DJ180" s="313" t="str">
        <f t="shared" ca="1" si="385"/>
        <v/>
      </c>
      <c r="DK180" s="328" t="str">
        <f t="shared" ca="1" si="386"/>
        <v/>
      </c>
      <c r="DL180" s="334" t="str">
        <f t="shared" ca="1" si="387"/>
        <v/>
      </c>
      <c r="DM180" s="915" t="str">
        <f t="shared" ca="1" si="388"/>
        <v/>
      </c>
      <c r="DN180" s="15"/>
      <c r="DO180" s="324"/>
      <c r="DP180" s="16"/>
      <c r="DQ180" s="16"/>
      <c r="DR180" s="16"/>
      <c r="DS180" s="16"/>
      <c r="DT180" s="318" t="str">
        <f>IFERROR(VLOOKUP($DN180,'（様式１号）３整理番号表'!$Z$19:$AB$32,3,FALSE),"")</f>
        <v/>
      </c>
      <c r="DU180" s="259" t="str">
        <f t="shared" si="389"/>
        <v/>
      </c>
      <c r="DV180" s="14"/>
      <c r="DW180" s="17" t="str">
        <f t="shared" ca="1" si="390"/>
        <v/>
      </c>
      <c r="DX180" s="88" t="str">
        <f t="shared" ca="1" si="407"/>
        <v/>
      </c>
      <c r="DZ180" s="339">
        <f t="shared" ca="1" si="411"/>
        <v>0</v>
      </c>
      <c r="EA180" s="339">
        <f t="shared" ca="1" si="411"/>
        <v>0</v>
      </c>
      <c r="EB180" s="339">
        <f t="shared" ca="1" si="411"/>
        <v>0</v>
      </c>
      <c r="EC180" s="339">
        <f t="shared" ca="1" si="411"/>
        <v>0</v>
      </c>
      <c r="ED180" s="339">
        <f t="shared" ca="1" si="411"/>
        <v>0</v>
      </c>
      <c r="EE180" s="339">
        <f t="shared" ca="1" si="411"/>
        <v>0</v>
      </c>
      <c r="EF180" s="339">
        <f t="shared" ca="1" si="411"/>
        <v>0</v>
      </c>
      <c r="EG180" s="339">
        <f t="shared" ca="1" si="411"/>
        <v>0</v>
      </c>
      <c r="EH180" s="339">
        <f t="shared" ca="1" si="411"/>
        <v>0</v>
      </c>
      <c r="EI180" s="339">
        <f t="shared" ca="1" si="411"/>
        <v>0</v>
      </c>
      <c r="EJ180" s="339">
        <f t="shared" ca="1" si="411"/>
        <v>0</v>
      </c>
      <c r="EK180" s="339">
        <f t="shared" ca="1" si="411"/>
        <v>0</v>
      </c>
      <c r="EL180" s="339">
        <f t="shared" ca="1" si="411"/>
        <v>0</v>
      </c>
      <c r="EM180" s="339">
        <f t="shared" ca="1" si="411"/>
        <v>0</v>
      </c>
      <c r="EO180" s="919" t="str">
        <f t="shared" ca="1" si="309"/>
        <v/>
      </c>
      <c r="EP180" s="919" t="str">
        <f t="shared" ca="1" si="391"/>
        <v/>
      </c>
      <c r="EQ180" s="919" t="str">
        <f t="shared" ca="1" si="392"/>
        <v/>
      </c>
      <c r="ER180" s="919" t="str">
        <f t="shared" ca="1" si="393"/>
        <v/>
      </c>
      <c r="ES180" s="919" t="str">
        <f ca="1">IFERROR(INDEX('郵便番号（石川県）'!$A$3:$F$2574,MATCH(INDIRECT("'("&amp;EO180&amp;")'!E7"),'郵便番号（石川県）'!$A$3:$A$2574,0),6),"")</f>
        <v/>
      </c>
      <c r="ET180" s="919" t="str">
        <f ca="1">IFERROR(INDEX('郵便番号（石川県）'!$A$3:$F$2574,MATCH(INDIRECT("'("&amp;$EO180&amp;")'!E7"),'郵便番号（石川県）'!$A$3:$A$2574,0),5),"")</f>
        <v/>
      </c>
      <c r="EU180" s="919" t="str">
        <f t="shared" ca="1" si="394"/>
        <v/>
      </c>
      <c r="EV180" s="919" t="str">
        <f t="shared" ca="1" si="395"/>
        <v/>
      </c>
      <c r="EW180" s="919" t="str">
        <f t="shared" ca="1" si="396"/>
        <v/>
      </c>
      <c r="EX180" s="919" t="str">
        <f t="shared" ca="1" si="397"/>
        <v/>
      </c>
      <c r="EY180" s="919" t="str">
        <f t="shared" ca="1" si="398"/>
        <v/>
      </c>
      <c r="EZ180" s="919" t="str">
        <f t="shared" ca="1" si="399"/>
        <v/>
      </c>
      <c r="FA180" s="919" t="str">
        <f t="shared" ca="1" si="400"/>
        <v/>
      </c>
      <c r="FB180" s="919" t="str">
        <f t="shared" ca="1" si="401"/>
        <v/>
      </c>
      <c r="FC180" s="919" t="str">
        <f t="shared" ca="1" si="402"/>
        <v/>
      </c>
      <c r="FD180" s="627" t="str">
        <f t="shared" ca="1" si="403"/>
        <v/>
      </c>
      <c r="FE180" s="630">
        <v>170</v>
      </c>
      <c r="FF180" s="299" t="str">
        <f t="shared" ca="1" si="404"/>
        <v/>
      </c>
      <c r="FG180" s="993" t="str">
        <f t="shared" ca="1" si="405"/>
        <v/>
      </c>
      <c r="FH180" s="919" t="str">
        <f t="shared" ca="1" si="406"/>
        <v/>
      </c>
      <c r="FI180" s="299">
        <f ca="1">COUNTIF($FH$11:FH180,"■")</f>
        <v>0</v>
      </c>
    </row>
    <row r="181" spans="1:165" ht="34.5" customHeight="1">
      <c r="A181" s="445">
        <f t="shared" ca="1" si="310"/>
        <v>0</v>
      </c>
      <c r="B181" s="446">
        <f>IF(R181&lt;&gt;"",IF(COUNTIF(R$11:R181,R181)=1,MAX(B$11:B180)+1,INDEX(B$11:B180,MATCH(R181,R$11:R180,0),1)),0)</f>
        <v>1</v>
      </c>
      <c r="C181" s="446">
        <f ca="1">IF(T181&lt;&gt;"",IF(COUNTIF(T$11:T181,T181)=1,MAX(C$11:C180)+1,INDEX(C$11:C180,MATCH(T181,T$11:T180,0),1)),0)</f>
        <v>0</v>
      </c>
      <c r="D181" s="446">
        <f ca="1">IF(U181&lt;&gt;"",IF(COUNTIF(U$11:U181,U181)=1,MAX(D$11:D180)+1,INDEX(D$11:D180,MATCH(U181,U$11:U180,0),1)),0)</f>
        <v>0</v>
      </c>
      <c r="E181" s="446">
        <f ca="1">IF(S181&lt;&gt;"",IF(COUNTIF(S$11:S181,S181)=1,MAX(E$11:E180)+1,INDEX(E$11:E180,MATCH(S181,S$11:S180,0),1)),0)</f>
        <v>0</v>
      </c>
      <c r="F181" s="446">
        <f ca="1">IF(Z181&lt;&gt;"",IF(COUNTIF(Z$11:Z181,Z181)=1,MAX(F$11:F180)+1,INDEX(F$11:F180,MATCH(Z181,Z$11:Z180,0),1)),0)</f>
        <v>0</v>
      </c>
      <c r="G181" s="447" cm="1">
        <f t="array" aca="1" ref="G181" ca="1">IF(Z181&lt;&gt;"",IF(COUNTIFS(Z$11:Z181,Z181,W$11:W181,W181)=1,MAX(G$11:G180)+1,INDEX(G$11:G180,MATCH(Z181&amp;W181,Z$11:Z180&amp;W$11:W181,0),1)),0)</f>
        <v>0</v>
      </c>
      <c r="H181" s="447">
        <f t="shared" ca="1" si="311"/>
        <v>0</v>
      </c>
      <c r="I181" s="447">
        <f ca="1">IF(T181="",0,IF(COUNTIF(T$11:T181,T181)=1,1,0))</f>
        <v>0</v>
      </c>
      <c r="J181" s="447">
        <f ca="1">IF(U181="",0,IF(COUNTIF(U$11:U181,U181)=1,1,0))</f>
        <v>0</v>
      </c>
      <c r="K181" s="447">
        <f ca="1">IF(S181="",0,IF(COUNTIF(S$11:S181,S181)=1,1,0))</f>
        <v>0</v>
      </c>
      <c r="L181" s="446">
        <f ca="1">IF(Z181="",0,IF(COUNTIF(Z$11:Z181,Z181)=1,1,0))</f>
        <v>0</v>
      </c>
      <c r="M181" s="767">
        <f ca="1">IF($W181=2,IF(COUNTIFS($W$11:$W181,2,$Z$11:$Z181,$Z181)=1,1,0),0)</f>
        <v>0</v>
      </c>
      <c r="N181" s="767">
        <f ca="1">IF($W181=1,IF(COUNTIFS($W$11:$W181,2,$Z$11:$Z181,$Z181)=1,1,0),0)</f>
        <v>0</v>
      </c>
      <c r="O181" s="446">
        <f ca="1">IF(H181=0,0,IF(COUNTIF(Z$11:Z181,Z181)=1,1,0))</f>
        <v>0</v>
      </c>
      <c r="P181" s="448" t="str">
        <f t="shared" ca="1" si="312"/>
        <v>石川県</v>
      </c>
      <c r="Q181" s="89">
        <f t="shared" ca="1" si="313"/>
        <v>171</v>
      </c>
      <c r="R181" s="170" t="s">
        <v>459</v>
      </c>
      <c r="S181" s="357" t="str">
        <f t="shared" ca="1" si="314"/>
        <v/>
      </c>
      <c r="T181" s="357" t="str">
        <f t="shared" ca="1" si="315"/>
        <v/>
      </c>
      <c r="U181" s="58" t="str">
        <f t="shared" ca="1" si="316"/>
        <v/>
      </c>
      <c r="V181" s="58" t="str">
        <f t="shared" ca="1" si="317"/>
        <v/>
      </c>
      <c r="W181" s="920" t="str">
        <f t="shared" ca="1" si="318"/>
        <v/>
      </c>
      <c r="X181" s="369">
        <f ca="1">IFERROR(VLOOKUP(W181,'（様式１号）３整理番号表'!$B$4:$H$5,2,FALSE),0)</f>
        <v>0</v>
      </c>
      <c r="Y181" s="768" t="str" cm="1">
        <f t="array" aca="1" ref="Y181" ca="1">IF(AND(D181=0,F181=0),"",IF(COUNTIF(D$11:D181,D181)=1,1,IF(COUNTIFS(D$11:D181,D181,F$11:F181,F181)=1,INDEX((D$11:D181,F$11:F181,Y$11:Y181),MATCH(_xlfn.MAXIFS(F$11:F180,D$11:D180,D181),$F$11:F181,0),1,3)+1,INDEX((D$11:D181,F$11:F181,Y$11:Y181),MATCH(D181&amp;F181,D$11:D181&amp;F$11:F181,0),1,3))))</f>
        <v/>
      </c>
      <c r="Z181" s="40" t="str">
        <f t="shared" ca="1" si="319"/>
        <v/>
      </c>
      <c r="AA181" s="924" t="str">
        <f t="shared" ca="1" si="320"/>
        <v/>
      </c>
      <c r="AB181" s="93">
        <f ca="1">IFERROR(VLOOKUP(AA181,'（様式１号）３整理番号表'!$B$10:$H$16,2,FALSE),0)</f>
        <v>0</v>
      </c>
      <c r="AC181" s="924" t="str">
        <f t="shared" ca="1" si="321"/>
        <v/>
      </c>
      <c r="AD181" s="924" t="str">
        <f t="shared" ca="1" si="322"/>
        <v/>
      </c>
      <c r="AE181" s="93">
        <f ca="1">IFERROR(VLOOKUP(AD181,'（様式１号）３整理番号表'!$B$21:$H$22,2,FALSE),0)</f>
        <v>0</v>
      </c>
      <c r="AF181" s="924" t="str">
        <f t="shared" ca="1" si="323"/>
        <v/>
      </c>
      <c r="AG181" s="93">
        <f ca="1">IFERROR(VLOOKUP(AF181,'（様式１号）３整理番号表'!$B$26:$H$31,2,FALSE),0)</f>
        <v>0</v>
      </c>
      <c r="AH181" s="924" t="str">
        <f t="shared" ca="1" si="324"/>
        <v/>
      </c>
      <c r="AI181" s="93">
        <f ca="1">IFERROR(VLOOKUP(AH181,'（様式１号）３整理番号表'!$J$5:$N$59,2,FALSE),0)</f>
        <v>0</v>
      </c>
      <c r="AJ181" s="77" t="str">
        <f t="shared" ca="1" si="325"/>
        <v/>
      </c>
      <c r="AK181" s="93">
        <f ca="1">IFERROR(VLOOKUP(AJ181,'（様式１号）３整理番号表'!$P$5:$R$29,2,FALSE),0)</f>
        <v>0</v>
      </c>
      <c r="AL181" s="921" t="str">
        <f t="shared" ca="1" si="326"/>
        <v/>
      </c>
      <c r="AM181" s="921" t="str">
        <f t="shared" ca="1" si="327"/>
        <v/>
      </c>
      <c r="AN181" s="921"/>
      <c r="AO181" s="77" t="str">
        <f t="shared" ca="1" si="328"/>
        <v/>
      </c>
      <c r="AP181" s="93">
        <f ca="1">IFERROR(VLOOKUP(AO181,'（様式１号）３整理番号表'!$P$5:$R$29,2,FALSE),0)</f>
        <v>0</v>
      </c>
      <c r="AQ181" s="924" t="str">
        <f t="shared" ca="1" si="329"/>
        <v/>
      </c>
      <c r="AR181" s="93">
        <f t="shared" ca="1" si="330"/>
        <v>0</v>
      </c>
      <c r="AS181" s="924" t="str">
        <f t="shared" ca="1" si="331"/>
        <v/>
      </c>
      <c r="AT181" s="40" t="str">
        <f t="shared" ca="1" si="332"/>
        <v/>
      </c>
      <c r="AU181" s="93" t="str">
        <f t="shared" ca="1" si="333"/>
        <v/>
      </c>
      <c r="AV181" s="923" t="str">
        <f t="shared" ca="1" si="334"/>
        <v/>
      </c>
      <c r="AW181" s="926" t="str">
        <f t="shared" ca="1" si="335"/>
        <v/>
      </c>
      <c r="AX181" s="925" t="str">
        <f t="shared" ca="1" si="336"/>
        <v/>
      </c>
      <c r="AY181" s="925" t="str">
        <f t="shared" ca="1" si="336"/>
        <v/>
      </c>
      <c r="AZ181" s="925" t="str">
        <f t="shared" ca="1" si="336"/>
        <v/>
      </c>
      <c r="BA181" s="925" t="str">
        <f t="shared" ca="1" si="336"/>
        <v/>
      </c>
      <c r="BB181" s="925" t="str">
        <f t="shared" ca="1" si="337"/>
        <v/>
      </c>
      <c r="BC181" s="925" t="str">
        <f t="shared" ca="1" si="338"/>
        <v/>
      </c>
      <c r="BD181" s="925" t="str">
        <f t="shared" ca="1" si="338"/>
        <v/>
      </c>
      <c r="BE181" s="925" t="str">
        <f t="shared" ca="1" si="338"/>
        <v/>
      </c>
      <c r="BF181" s="77" t="str">
        <f t="shared" ca="1" si="339"/>
        <v/>
      </c>
      <c r="BG181" s="924" t="str">
        <f t="shared" ca="1" si="340"/>
        <v/>
      </c>
      <c r="BH181" s="94">
        <f ca="1">IF(BF181&lt;&gt;"",INDEX('（様式１号）３整理番号表'!$AB$7:$AQ$12,MATCH(BF181,'（様式１号）３整理番号表'!$AA$7:$AA$12,0),MATCH(BG181,'（様式１号）３整理番号表'!$AB$6:$AQ$6,0)),0)</f>
        <v>0</v>
      </c>
      <c r="BI181" s="921" t="str">
        <f t="shared" ca="1" si="341"/>
        <v/>
      </c>
      <c r="BJ181" s="922" t="str">
        <f t="shared" ca="1" si="342"/>
        <v/>
      </c>
      <c r="BK181" s="926" t="str">
        <f t="shared" ca="1" si="343"/>
        <v/>
      </c>
      <c r="BL181" s="922" t="str">
        <f t="shared" ca="1" si="344"/>
        <v/>
      </c>
      <c r="BM181" s="79" t="str">
        <f t="shared" ca="1" si="345"/>
        <v/>
      </c>
      <c r="BN181" s="82" t="str">
        <f t="shared" ca="1" si="346"/>
        <v/>
      </c>
      <c r="BO181" s="83" t="str">
        <f t="shared" ca="1" si="347"/>
        <v/>
      </c>
      <c r="BP181" s="84" t="str">
        <f t="shared" ca="1" si="348"/>
        <v/>
      </c>
      <c r="BQ181" s="82" t="str">
        <f t="shared" ca="1" si="349"/>
        <v/>
      </c>
      <c r="BR181" s="97" t="str">
        <f t="shared" ca="1" si="350"/>
        <v/>
      </c>
      <c r="BS181" s="95" t="str">
        <f t="shared" ca="1" si="351"/>
        <v/>
      </c>
      <c r="BT181" s="184" t="str">
        <f t="shared" ca="1" si="352"/>
        <v/>
      </c>
      <c r="BU181" s="611" t="str">
        <f t="shared" ca="1" si="353"/>
        <v/>
      </c>
      <c r="BV181" s="77" t="str">
        <f t="shared" ca="1" si="354"/>
        <v/>
      </c>
      <c r="BW181" s="85" t="str">
        <f t="shared" ca="1" si="355"/>
        <v/>
      </c>
      <c r="BX181" s="86" t="str">
        <f t="shared" ca="1" si="356"/>
        <v/>
      </c>
      <c r="BY181" s="231">
        <f ca="1">IF('ポイント要件確認等（個別表）'!AD181=1,ROUNDDOWN('ポイント要件確認等（個別表）'!AV181,-3),IF('ポイント要件確認等（個別表）'!AD181=2,ROUNDDOWN('ポイント要件確認等（個別表）'!BH181,-3),IF('ポイント要件確認等（個別表）'!AD181=3,ROUNDDOWN('ポイント要件確認等（個別表）'!BT181,-3),0)))</f>
        <v>0</v>
      </c>
      <c r="BZ181" s="86" t="str">
        <f t="shared" ca="1" si="357"/>
        <v/>
      </c>
      <c r="CA181" s="232" t="str">
        <f t="shared" ca="1" si="358"/>
        <v/>
      </c>
      <c r="CB181" s="232">
        <f t="shared" ca="1" si="359"/>
        <v>0</v>
      </c>
      <c r="CC181" s="86" t="str">
        <f t="shared" ca="1" si="360"/>
        <v/>
      </c>
      <c r="CD181" s="86" t="str">
        <f t="shared" ca="1" si="361"/>
        <v/>
      </c>
      <c r="CE181" s="609"/>
      <c r="CF181" s="86" t="str">
        <f t="shared" ca="1" si="362"/>
        <v/>
      </c>
      <c r="CG181" s="185" t="str">
        <f t="shared" ca="1" si="363"/>
        <v/>
      </c>
      <c r="CH181" s="246" t="str">
        <f t="shared" ca="1" si="364"/>
        <v>含税額</v>
      </c>
      <c r="CI181" s="247" t="str">
        <f t="shared" ca="1" si="365"/>
        <v/>
      </c>
      <c r="CJ181" s="87" t="str">
        <f ca="1">IFERROR(IF(INDIRECT("'("&amp;'２個別表'!EO181&amp;")'!AR"&amp;84+EP181)&lt;&gt;1,"",1),"")</f>
        <v/>
      </c>
      <c r="CK181" s="244" t="str">
        <f t="shared" ca="1" si="366"/>
        <v/>
      </c>
      <c r="CL181" s="235" t="str">
        <f t="shared" ca="1" si="367"/>
        <v/>
      </c>
      <c r="CM181" s="239" t="str">
        <f t="shared" ca="1" si="368"/>
        <v/>
      </c>
      <c r="CN181" s="77" t="str">
        <f t="shared" ca="1" si="369"/>
        <v/>
      </c>
      <c r="CO181" s="93" t="str">
        <f ca="1">IFERROR(VLOOKUP(CN181,'（様式１号）３整理番号表'!$T$5:$V$15,2,FALSE),"")</f>
        <v/>
      </c>
      <c r="CP181" s="924" t="str">
        <f t="shared" ca="1" si="370"/>
        <v/>
      </c>
      <c r="CQ181" s="93" t="str">
        <f ca="1">IFERROR(VLOOKUP(CP181,'（様式１号）３整理番号表'!$T$19:$V$24,2,FALSE),"")</f>
        <v/>
      </c>
      <c r="CR181" s="924" t="str">
        <f ca="1">IFERROR(IF(INDIRECT("'("&amp;'２個別表'!EO181&amp;")'!AV"&amp;84+EP181)&lt;&gt;1,"",1),"")</f>
        <v/>
      </c>
      <c r="CS181" s="232">
        <f t="shared" ca="1" si="371"/>
        <v>0</v>
      </c>
      <c r="CT181" s="248">
        <f t="shared" ca="1" si="372"/>
        <v>0</v>
      </c>
      <c r="CU181" s="376" t="str">
        <f ca="1">IF(ER181="補強",IF(COUNTIFS($Z$11:Z181,Z181,$W$11:W181,1)=1,"１①",""),IF(COUNTIFS($Z$11:Z181,Z181,$W$11:W181,2)=1,"２①",""))</f>
        <v/>
      </c>
      <c r="CV181" s="57" t="str">
        <f t="shared" ca="1" si="373"/>
        <v/>
      </c>
      <c r="CW181" s="927" t="str">
        <f t="shared" ca="1" si="374"/>
        <v/>
      </c>
      <c r="CX181" s="256" t="str">
        <f t="shared" ca="1" si="375"/>
        <v/>
      </c>
      <c r="CY181" s="256" t="str">
        <f t="shared" ca="1" si="376"/>
        <v/>
      </c>
      <c r="CZ181" s="256" t="str">
        <f t="shared" ca="1" si="377"/>
        <v/>
      </c>
      <c r="DA181" s="256" t="str">
        <f t="shared" ca="1" si="378"/>
        <v/>
      </c>
      <c r="DB181" s="316" t="str">
        <f ca="1">IFERROR(VLOOKUP($CU181,'（様式１号）３整理番号表'!$Z$19:$AB$32,3,FALSE),"")</f>
        <v/>
      </c>
      <c r="DC181" s="259" t="str">
        <f t="shared" ca="1" si="379"/>
        <v>-</v>
      </c>
      <c r="DD181" s="618" t="str">
        <f t="shared" ca="1" si="380"/>
        <v/>
      </c>
      <c r="DE181" s="321" t="str">
        <f ca="1">IF(AND(AO181=18,AS181=1),IF(COUNTIFS($Y$11:Y181,Y181,$AS$11:AS181,1)=1,"２②",""),IF($CU181="１①",INDEX(INDIRECT("'("&amp;$EO181&amp;")'!AR116:BB116"),1,MATCH(INDIRECT("'("&amp;$EO181&amp;")'!C118"),INDIRECT("'("&amp;$EO181&amp;")'!AR119:BB119"),0)),""))</f>
        <v/>
      </c>
      <c r="DF181" s="324" t="str">
        <f t="shared" ca="1" si="381"/>
        <v/>
      </c>
      <c r="DG181" s="313" t="str">
        <f t="shared" ca="1" si="382"/>
        <v/>
      </c>
      <c r="DH181" s="313" t="str">
        <f t="shared" ca="1" si="383"/>
        <v/>
      </c>
      <c r="DI181" s="313" t="str">
        <f t="shared" ca="1" si="384"/>
        <v/>
      </c>
      <c r="DJ181" s="313" t="str">
        <f t="shared" ca="1" si="385"/>
        <v/>
      </c>
      <c r="DK181" s="328" t="str">
        <f t="shared" ca="1" si="386"/>
        <v/>
      </c>
      <c r="DL181" s="334" t="str">
        <f t="shared" ca="1" si="387"/>
        <v/>
      </c>
      <c r="DM181" s="915" t="str">
        <f t="shared" ca="1" si="388"/>
        <v/>
      </c>
      <c r="DN181" s="15"/>
      <c r="DO181" s="324"/>
      <c r="DP181" s="16"/>
      <c r="DQ181" s="16"/>
      <c r="DR181" s="16"/>
      <c r="DS181" s="16"/>
      <c r="DT181" s="318" t="str">
        <f>IFERROR(VLOOKUP($DN181,'（様式１号）３整理番号表'!$Z$19:$AB$32,3,FALSE),"")</f>
        <v/>
      </c>
      <c r="DU181" s="259" t="str">
        <f t="shared" si="389"/>
        <v/>
      </c>
      <c r="DV181" s="14"/>
      <c r="DW181" s="17" t="str">
        <f t="shared" ca="1" si="390"/>
        <v/>
      </c>
      <c r="DX181" s="88" t="str">
        <f t="shared" ca="1" si="407"/>
        <v/>
      </c>
      <c r="DZ181" s="339">
        <f t="shared" ca="1" si="411"/>
        <v>0</v>
      </c>
      <c r="EA181" s="339">
        <f t="shared" ca="1" si="411"/>
        <v>0</v>
      </c>
      <c r="EB181" s="339">
        <f t="shared" ca="1" si="411"/>
        <v>0</v>
      </c>
      <c r="EC181" s="339">
        <f t="shared" ca="1" si="411"/>
        <v>0</v>
      </c>
      <c r="ED181" s="339">
        <f t="shared" ca="1" si="411"/>
        <v>0</v>
      </c>
      <c r="EE181" s="339">
        <f t="shared" ca="1" si="411"/>
        <v>0</v>
      </c>
      <c r="EF181" s="339">
        <f t="shared" ca="1" si="411"/>
        <v>0</v>
      </c>
      <c r="EG181" s="339">
        <f t="shared" ca="1" si="411"/>
        <v>0</v>
      </c>
      <c r="EH181" s="339">
        <f t="shared" ca="1" si="411"/>
        <v>0</v>
      </c>
      <c r="EI181" s="339">
        <f t="shared" ca="1" si="411"/>
        <v>0</v>
      </c>
      <c r="EJ181" s="339">
        <f t="shared" ca="1" si="411"/>
        <v>0</v>
      </c>
      <c r="EK181" s="339">
        <f t="shared" ca="1" si="411"/>
        <v>0</v>
      </c>
      <c r="EL181" s="339">
        <f t="shared" ca="1" si="411"/>
        <v>0</v>
      </c>
      <c r="EM181" s="339">
        <f t="shared" ca="1" si="411"/>
        <v>0</v>
      </c>
      <c r="EO181" s="919" t="str">
        <f t="shared" ca="1" si="309"/>
        <v/>
      </c>
      <c r="EP181" s="919" t="str">
        <f t="shared" ca="1" si="391"/>
        <v/>
      </c>
      <c r="EQ181" s="919" t="str">
        <f t="shared" ca="1" si="392"/>
        <v/>
      </c>
      <c r="ER181" s="919" t="str">
        <f t="shared" ca="1" si="393"/>
        <v/>
      </c>
      <c r="ES181" s="919" t="str">
        <f ca="1">IFERROR(INDEX('郵便番号（石川県）'!$A$3:$F$2574,MATCH(INDIRECT("'("&amp;EO181&amp;")'!E7"),'郵便番号（石川県）'!$A$3:$A$2574,0),6),"")</f>
        <v/>
      </c>
      <c r="ET181" s="919" t="str">
        <f ca="1">IFERROR(INDEX('郵便番号（石川県）'!$A$3:$F$2574,MATCH(INDIRECT("'("&amp;$EO181&amp;")'!E7"),'郵便番号（石川県）'!$A$3:$A$2574,0),5),"")</f>
        <v/>
      </c>
      <c r="EU181" s="919" t="str">
        <f t="shared" ca="1" si="394"/>
        <v/>
      </c>
      <c r="EV181" s="919" t="str">
        <f t="shared" ca="1" si="395"/>
        <v/>
      </c>
      <c r="EW181" s="919" t="str">
        <f t="shared" ca="1" si="396"/>
        <v/>
      </c>
      <c r="EX181" s="919" t="str">
        <f t="shared" ca="1" si="397"/>
        <v/>
      </c>
      <c r="EY181" s="919" t="str">
        <f t="shared" ca="1" si="398"/>
        <v/>
      </c>
      <c r="EZ181" s="919" t="str">
        <f t="shared" ca="1" si="399"/>
        <v/>
      </c>
      <c r="FA181" s="919" t="str">
        <f t="shared" ca="1" si="400"/>
        <v/>
      </c>
      <c r="FB181" s="919" t="str">
        <f t="shared" ca="1" si="401"/>
        <v/>
      </c>
      <c r="FC181" s="919" t="str">
        <f t="shared" ca="1" si="402"/>
        <v/>
      </c>
      <c r="FD181" s="627" t="str">
        <f t="shared" ca="1" si="403"/>
        <v/>
      </c>
      <c r="FE181" s="630">
        <v>171</v>
      </c>
      <c r="FF181" s="299" t="str">
        <f t="shared" ca="1" si="404"/>
        <v/>
      </c>
      <c r="FG181" s="993" t="str">
        <f t="shared" ca="1" si="405"/>
        <v/>
      </c>
      <c r="FH181" s="919" t="str">
        <f t="shared" ca="1" si="406"/>
        <v/>
      </c>
      <c r="FI181" s="299">
        <f ca="1">COUNTIF($FH$11:FH181,"■")</f>
        <v>0</v>
      </c>
    </row>
    <row r="182" spans="1:165" ht="34.5" customHeight="1">
      <c r="A182" s="445">
        <f t="shared" ca="1" si="310"/>
        <v>0</v>
      </c>
      <c r="B182" s="446">
        <f>IF(R182&lt;&gt;"",IF(COUNTIF(R$11:R182,R182)=1,MAX(B$11:B181)+1,INDEX(B$11:B181,MATCH(R182,R$11:R181,0),1)),0)</f>
        <v>1</v>
      </c>
      <c r="C182" s="446">
        <f ca="1">IF(T182&lt;&gt;"",IF(COUNTIF(T$11:T182,T182)=1,MAX(C$11:C181)+1,INDEX(C$11:C181,MATCH(T182,T$11:T181,0),1)),0)</f>
        <v>0</v>
      </c>
      <c r="D182" s="446">
        <f ca="1">IF(U182&lt;&gt;"",IF(COUNTIF(U$11:U182,U182)=1,MAX(D$11:D181)+1,INDEX(D$11:D181,MATCH(U182,U$11:U181,0),1)),0)</f>
        <v>0</v>
      </c>
      <c r="E182" s="446">
        <f ca="1">IF(S182&lt;&gt;"",IF(COUNTIF(S$11:S182,S182)=1,MAX(E$11:E181)+1,INDEX(E$11:E181,MATCH(S182,S$11:S181,0),1)),0)</f>
        <v>0</v>
      </c>
      <c r="F182" s="446">
        <f ca="1">IF(Z182&lt;&gt;"",IF(COUNTIF(Z$11:Z182,Z182)=1,MAX(F$11:F181)+1,INDEX(F$11:F181,MATCH(Z182,Z$11:Z181,0),1)),0)</f>
        <v>0</v>
      </c>
      <c r="G182" s="447" cm="1">
        <f t="array" aca="1" ref="G182" ca="1">IF(Z182&lt;&gt;"",IF(COUNTIFS(Z$11:Z182,Z182,W$11:W182,W182)=1,MAX(G$11:G181)+1,INDEX(G$11:G181,MATCH(Z182&amp;W182,Z$11:Z181&amp;W$11:W182,0),1)),0)</f>
        <v>0</v>
      </c>
      <c r="H182" s="447">
        <f t="shared" ca="1" si="311"/>
        <v>0</v>
      </c>
      <c r="I182" s="447">
        <f ca="1">IF(T182="",0,IF(COUNTIF(T$11:T182,T182)=1,1,0))</f>
        <v>0</v>
      </c>
      <c r="J182" s="447">
        <f ca="1">IF(U182="",0,IF(COUNTIF(U$11:U182,U182)=1,1,0))</f>
        <v>0</v>
      </c>
      <c r="K182" s="447">
        <f ca="1">IF(S182="",0,IF(COUNTIF(S$11:S182,S182)=1,1,0))</f>
        <v>0</v>
      </c>
      <c r="L182" s="446">
        <f ca="1">IF(Z182="",0,IF(COUNTIF(Z$11:Z182,Z182)=1,1,0))</f>
        <v>0</v>
      </c>
      <c r="M182" s="767">
        <f ca="1">IF($W182=2,IF(COUNTIFS($W$11:$W182,2,$Z$11:$Z182,$Z182)=1,1,0),0)</f>
        <v>0</v>
      </c>
      <c r="N182" s="767">
        <f ca="1">IF($W182=1,IF(COUNTIFS($W$11:$W182,2,$Z$11:$Z182,$Z182)=1,1,0),0)</f>
        <v>0</v>
      </c>
      <c r="O182" s="446">
        <f ca="1">IF(H182=0,0,IF(COUNTIF(Z$11:Z182,Z182)=1,1,0))</f>
        <v>0</v>
      </c>
      <c r="P182" s="448" t="str">
        <f t="shared" ca="1" si="312"/>
        <v>石川県</v>
      </c>
      <c r="Q182" s="89">
        <f t="shared" ca="1" si="313"/>
        <v>172</v>
      </c>
      <c r="R182" s="170" t="s">
        <v>459</v>
      </c>
      <c r="S182" s="357" t="str">
        <f t="shared" ca="1" si="314"/>
        <v/>
      </c>
      <c r="T182" s="357" t="str">
        <f t="shared" ca="1" si="315"/>
        <v/>
      </c>
      <c r="U182" s="58" t="str">
        <f t="shared" ca="1" si="316"/>
        <v/>
      </c>
      <c r="V182" s="58" t="str">
        <f t="shared" ca="1" si="317"/>
        <v/>
      </c>
      <c r="W182" s="920" t="str">
        <f t="shared" ca="1" si="318"/>
        <v/>
      </c>
      <c r="X182" s="369">
        <f ca="1">IFERROR(VLOOKUP(W182,'（様式１号）３整理番号表'!$B$4:$H$5,2,FALSE),0)</f>
        <v>0</v>
      </c>
      <c r="Y182" s="768" t="str" cm="1">
        <f t="array" aca="1" ref="Y182" ca="1">IF(AND(D182=0,F182=0),"",IF(COUNTIF(D$11:D182,D182)=1,1,IF(COUNTIFS(D$11:D182,D182,F$11:F182,F182)=1,INDEX((D$11:D182,F$11:F182,Y$11:Y182),MATCH(_xlfn.MAXIFS(F$11:F181,D$11:D181,D182),$F$11:F182,0),1,3)+1,INDEX((D$11:D182,F$11:F182,Y$11:Y182),MATCH(D182&amp;F182,D$11:D182&amp;F$11:F182,0),1,3))))</f>
        <v/>
      </c>
      <c r="Z182" s="40" t="str">
        <f t="shared" ca="1" si="319"/>
        <v/>
      </c>
      <c r="AA182" s="924" t="str">
        <f t="shared" ca="1" si="320"/>
        <v/>
      </c>
      <c r="AB182" s="93">
        <f ca="1">IFERROR(VLOOKUP(AA182,'（様式１号）３整理番号表'!$B$10:$H$16,2,FALSE),0)</f>
        <v>0</v>
      </c>
      <c r="AC182" s="924" t="str">
        <f t="shared" ca="1" si="321"/>
        <v/>
      </c>
      <c r="AD182" s="924" t="str">
        <f t="shared" ca="1" si="322"/>
        <v/>
      </c>
      <c r="AE182" s="93">
        <f ca="1">IFERROR(VLOOKUP(AD182,'（様式１号）３整理番号表'!$B$21:$H$22,2,FALSE),0)</f>
        <v>0</v>
      </c>
      <c r="AF182" s="924" t="str">
        <f t="shared" ca="1" si="323"/>
        <v/>
      </c>
      <c r="AG182" s="93">
        <f ca="1">IFERROR(VLOOKUP(AF182,'（様式１号）３整理番号表'!$B$26:$H$31,2,FALSE),0)</f>
        <v>0</v>
      </c>
      <c r="AH182" s="924" t="str">
        <f t="shared" ca="1" si="324"/>
        <v/>
      </c>
      <c r="AI182" s="93">
        <f ca="1">IFERROR(VLOOKUP(AH182,'（様式１号）３整理番号表'!$J$5:$N$59,2,FALSE),0)</f>
        <v>0</v>
      </c>
      <c r="AJ182" s="77" t="str">
        <f t="shared" ca="1" si="325"/>
        <v/>
      </c>
      <c r="AK182" s="93">
        <f ca="1">IFERROR(VLOOKUP(AJ182,'（様式１号）３整理番号表'!$P$5:$R$29,2,FALSE),0)</f>
        <v>0</v>
      </c>
      <c r="AL182" s="921" t="str">
        <f t="shared" ca="1" si="326"/>
        <v/>
      </c>
      <c r="AM182" s="921" t="str">
        <f t="shared" ca="1" si="327"/>
        <v/>
      </c>
      <c r="AN182" s="921"/>
      <c r="AO182" s="77" t="str">
        <f t="shared" ca="1" si="328"/>
        <v/>
      </c>
      <c r="AP182" s="93">
        <f ca="1">IFERROR(VLOOKUP(AO182,'（様式１号）３整理番号表'!$P$5:$R$29,2,FALSE),0)</f>
        <v>0</v>
      </c>
      <c r="AQ182" s="924" t="str">
        <f t="shared" ca="1" si="329"/>
        <v/>
      </c>
      <c r="AR182" s="93">
        <f t="shared" ca="1" si="330"/>
        <v>0</v>
      </c>
      <c r="AS182" s="924" t="str">
        <f t="shared" ca="1" si="331"/>
        <v/>
      </c>
      <c r="AT182" s="40" t="str">
        <f t="shared" ca="1" si="332"/>
        <v/>
      </c>
      <c r="AU182" s="93" t="str">
        <f t="shared" ca="1" si="333"/>
        <v/>
      </c>
      <c r="AV182" s="923" t="str">
        <f t="shared" ca="1" si="334"/>
        <v/>
      </c>
      <c r="AW182" s="926" t="str">
        <f t="shared" ca="1" si="335"/>
        <v/>
      </c>
      <c r="AX182" s="925" t="str">
        <f t="shared" ca="1" si="336"/>
        <v/>
      </c>
      <c r="AY182" s="925" t="str">
        <f t="shared" ca="1" si="336"/>
        <v/>
      </c>
      <c r="AZ182" s="925" t="str">
        <f t="shared" ca="1" si="336"/>
        <v/>
      </c>
      <c r="BA182" s="925" t="str">
        <f t="shared" ca="1" si="336"/>
        <v/>
      </c>
      <c r="BB182" s="925" t="str">
        <f t="shared" ca="1" si="337"/>
        <v/>
      </c>
      <c r="BC182" s="925" t="str">
        <f t="shared" ca="1" si="338"/>
        <v/>
      </c>
      <c r="BD182" s="925" t="str">
        <f t="shared" ca="1" si="338"/>
        <v/>
      </c>
      <c r="BE182" s="925" t="str">
        <f t="shared" ca="1" si="338"/>
        <v/>
      </c>
      <c r="BF182" s="77" t="str">
        <f t="shared" ca="1" si="339"/>
        <v/>
      </c>
      <c r="BG182" s="924" t="str">
        <f t="shared" ca="1" si="340"/>
        <v/>
      </c>
      <c r="BH182" s="94">
        <f ca="1">IF(BF182&lt;&gt;"",INDEX('（様式１号）３整理番号表'!$AB$7:$AQ$12,MATCH(BF182,'（様式１号）３整理番号表'!$AA$7:$AA$12,0),MATCH(BG182,'（様式１号）３整理番号表'!$AB$6:$AQ$6,0)),0)</f>
        <v>0</v>
      </c>
      <c r="BI182" s="921" t="str">
        <f t="shared" ca="1" si="341"/>
        <v/>
      </c>
      <c r="BJ182" s="922" t="str">
        <f t="shared" ca="1" si="342"/>
        <v/>
      </c>
      <c r="BK182" s="926" t="str">
        <f t="shared" ca="1" si="343"/>
        <v/>
      </c>
      <c r="BL182" s="922" t="str">
        <f t="shared" ca="1" si="344"/>
        <v/>
      </c>
      <c r="BM182" s="79" t="str">
        <f t="shared" ca="1" si="345"/>
        <v/>
      </c>
      <c r="BN182" s="82" t="str">
        <f t="shared" ca="1" si="346"/>
        <v/>
      </c>
      <c r="BO182" s="83" t="str">
        <f t="shared" ca="1" si="347"/>
        <v/>
      </c>
      <c r="BP182" s="84" t="str">
        <f t="shared" ca="1" si="348"/>
        <v/>
      </c>
      <c r="BQ182" s="82" t="str">
        <f t="shared" ca="1" si="349"/>
        <v/>
      </c>
      <c r="BR182" s="97" t="str">
        <f t="shared" ca="1" si="350"/>
        <v/>
      </c>
      <c r="BS182" s="95" t="str">
        <f t="shared" ca="1" si="351"/>
        <v/>
      </c>
      <c r="BT182" s="184" t="str">
        <f t="shared" ca="1" si="352"/>
        <v/>
      </c>
      <c r="BU182" s="611" t="str">
        <f t="shared" ca="1" si="353"/>
        <v/>
      </c>
      <c r="BV182" s="77" t="str">
        <f t="shared" ca="1" si="354"/>
        <v/>
      </c>
      <c r="BW182" s="85" t="str">
        <f t="shared" ca="1" si="355"/>
        <v/>
      </c>
      <c r="BX182" s="86" t="str">
        <f t="shared" ca="1" si="356"/>
        <v/>
      </c>
      <c r="BY182" s="231">
        <f ca="1">IF('ポイント要件確認等（個別表）'!AD182=1,ROUNDDOWN('ポイント要件確認等（個別表）'!AV182,-3),IF('ポイント要件確認等（個別表）'!AD182=2,ROUNDDOWN('ポイント要件確認等（個別表）'!BH182,-3),IF('ポイント要件確認等（個別表）'!AD182=3,ROUNDDOWN('ポイント要件確認等（個別表）'!BT182,-3),0)))</f>
        <v>0</v>
      </c>
      <c r="BZ182" s="86" t="str">
        <f t="shared" ca="1" si="357"/>
        <v/>
      </c>
      <c r="CA182" s="232" t="str">
        <f t="shared" ca="1" si="358"/>
        <v/>
      </c>
      <c r="CB182" s="232">
        <f t="shared" ca="1" si="359"/>
        <v>0</v>
      </c>
      <c r="CC182" s="86" t="str">
        <f t="shared" ca="1" si="360"/>
        <v/>
      </c>
      <c r="CD182" s="86" t="str">
        <f t="shared" ca="1" si="361"/>
        <v/>
      </c>
      <c r="CE182" s="609"/>
      <c r="CF182" s="86" t="str">
        <f t="shared" ca="1" si="362"/>
        <v/>
      </c>
      <c r="CG182" s="185" t="str">
        <f t="shared" ca="1" si="363"/>
        <v/>
      </c>
      <c r="CH182" s="246" t="str">
        <f t="shared" ca="1" si="364"/>
        <v>含税額</v>
      </c>
      <c r="CI182" s="247" t="str">
        <f t="shared" ca="1" si="365"/>
        <v/>
      </c>
      <c r="CJ182" s="87" t="str">
        <f ca="1">IFERROR(IF(INDIRECT("'("&amp;'２個別表'!EO182&amp;")'!AR"&amp;84+EP182)&lt;&gt;1,"",1),"")</f>
        <v/>
      </c>
      <c r="CK182" s="244" t="str">
        <f t="shared" ca="1" si="366"/>
        <v/>
      </c>
      <c r="CL182" s="235" t="str">
        <f t="shared" ca="1" si="367"/>
        <v/>
      </c>
      <c r="CM182" s="239" t="str">
        <f t="shared" ca="1" si="368"/>
        <v/>
      </c>
      <c r="CN182" s="77" t="str">
        <f t="shared" ca="1" si="369"/>
        <v/>
      </c>
      <c r="CO182" s="93" t="str">
        <f ca="1">IFERROR(VLOOKUP(CN182,'（様式１号）３整理番号表'!$T$5:$V$15,2,FALSE),"")</f>
        <v/>
      </c>
      <c r="CP182" s="924" t="str">
        <f t="shared" ca="1" si="370"/>
        <v/>
      </c>
      <c r="CQ182" s="93" t="str">
        <f ca="1">IFERROR(VLOOKUP(CP182,'（様式１号）３整理番号表'!$T$19:$V$24,2,FALSE),"")</f>
        <v/>
      </c>
      <c r="CR182" s="924" t="str">
        <f ca="1">IFERROR(IF(INDIRECT("'("&amp;'２個別表'!EO182&amp;")'!AV"&amp;84+EP182)&lt;&gt;1,"",1),"")</f>
        <v/>
      </c>
      <c r="CS182" s="232">
        <f t="shared" ca="1" si="371"/>
        <v>0</v>
      </c>
      <c r="CT182" s="248">
        <f t="shared" ca="1" si="372"/>
        <v>0</v>
      </c>
      <c r="CU182" s="376" t="str">
        <f ca="1">IF(ER182="補強",IF(COUNTIFS($Z$11:Z182,Z182,$W$11:W182,1)=1,"１①",""),IF(COUNTIFS($Z$11:Z182,Z182,$W$11:W182,2)=1,"２①",""))</f>
        <v/>
      </c>
      <c r="CV182" s="57" t="str">
        <f t="shared" ca="1" si="373"/>
        <v/>
      </c>
      <c r="CW182" s="927" t="str">
        <f t="shared" ca="1" si="374"/>
        <v/>
      </c>
      <c r="CX182" s="256" t="str">
        <f t="shared" ca="1" si="375"/>
        <v/>
      </c>
      <c r="CY182" s="256" t="str">
        <f t="shared" ca="1" si="376"/>
        <v/>
      </c>
      <c r="CZ182" s="256" t="str">
        <f t="shared" ca="1" si="377"/>
        <v/>
      </c>
      <c r="DA182" s="256" t="str">
        <f t="shared" ca="1" si="378"/>
        <v/>
      </c>
      <c r="DB182" s="316" t="str">
        <f ca="1">IFERROR(VLOOKUP($CU182,'（様式１号）３整理番号表'!$Z$19:$AB$32,3,FALSE),"")</f>
        <v/>
      </c>
      <c r="DC182" s="259" t="str">
        <f t="shared" ca="1" si="379"/>
        <v>-</v>
      </c>
      <c r="DD182" s="618" t="str">
        <f t="shared" ca="1" si="380"/>
        <v/>
      </c>
      <c r="DE182" s="321" t="str">
        <f ca="1">IF(AND(AO182=18,AS182=1),IF(COUNTIFS($Y$11:Y182,Y182,$AS$11:AS182,1)=1,"２②",""),IF($CU182="１①",INDEX(INDIRECT("'("&amp;$EO182&amp;")'!AR116:BB116"),1,MATCH(INDIRECT("'("&amp;$EO182&amp;")'!C118"),INDIRECT("'("&amp;$EO182&amp;")'!AR119:BB119"),0)),""))</f>
        <v/>
      </c>
      <c r="DF182" s="324" t="str">
        <f t="shared" ca="1" si="381"/>
        <v/>
      </c>
      <c r="DG182" s="313" t="str">
        <f t="shared" ca="1" si="382"/>
        <v/>
      </c>
      <c r="DH182" s="313" t="str">
        <f t="shared" ca="1" si="383"/>
        <v/>
      </c>
      <c r="DI182" s="313" t="str">
        <f t="shared" ca="1" si="384"/>
        <v/>
      </c>
      <c r="DJ182" s="313" t="str">
        <f t="shared" ca="1" si="385"/>
        <v/>
      </c>
      <c r="DK182" s="328" t="str">
        <f t="shared" ca="1" si="386"/>
        <v/>
      </c>
      <c r="DL182" s="334" t="str">
        <f t="shared" ca="1" si="387"/>
        <v/>
      </c>
      <c r="DM182" s="915" t="str">
        <f t="shared" ca="1" si="388"/>
        <v/>
      </c>
      <c r="DN182" s="15"/>
      <c r="DO182" s="324"/>
      <c r="DP182" s="16"/>
      <c r="DQ182" s="16"/>
      <c r="DR182" s="16"/>
      <c r="DS182" s="16"/>
      <c r="DT182" s="318" t="str">
        <f>IFERROR(VLOOKUP($DN182,'（様式１号）３整理番号表'!$Z$19:$AB$32,3,FALSE),"")</f>
        <v/>
      </c>
      <c r="DU182" s="259" t="str">
        <f t="shared" si="389"/>
        <v/>
      </c>
      <c r="DV182" s="14"/>
      <c r="DW182" s="17" t="str">
        <f t="shared" ca="1" si="390"/>
        <v/>
      </c>
      <c r="DX182" s="88" t="str">
        <f t="shared" ca="1" si="407"/>
        <v/>
      </c>
      <c r="DZ182" s="339">
        <f t="shared" ca="1" si="411"/>
        <v>0</v>
      </c>
      <c r="EA182" s="339">
        <f t="shared" ca="1" si="411"/>
        <v>0</v>
      </c>
      <c r="EB182" s="339">
        <f t="shared" ca="1" si="411"/>
        <v>0</v>
      </c>
      <c r="EC182" s="339">
        <f t="shared" ca="1" si="411"/>
        <v>0</v>
      </c>
      <c r="ED182" s="339">
        <f t="shared" ca="1" si="411"/>
        <v>0</v>
      </c>
      <c r="EE182" s="339">
        <f t="shared" ca="1" si="411"/>
        <v>0</v>
      </c>
      <c r="EF182" s="339">
        <f t="shared" ca="1" si="411"/>
        <v>0</v>
      </c>
      <c r="EG182" s="339">
        <f t="shared" ca="1" si="411"/>
        <v>0</v>
      </c>
      <c r="EH182" s="339">
        <f t="shared" ca="1" si="411"/>
        <v>0</v>
      </c>
      <c r="EI182" s="339">
        <f t="shared" ca="1" si="411"/>
        <v>0</v>
      </c>
      <c r="EJ182" s="339">
        <f t="shared" ca="1" si="411"/>
        <v>0</v>
      </c>
      <c r="EK182" s="339">
        <f t="shared" ca="1" si="411"/>
        <v>0</v>
      </c>
      <c r="EL182" s="339">
        <f t="shared" ca="1" si="411"/>
        <v>0</v>
      </c>
      <c r="EM182" s="339">
        <f t="shared" ca="1" si="411"/>
        <v>0</v>
      </c>
      <c r="EO182" s="919" t="str">
        <f t="shared" ca="1" si="309"/>
        <v/>
      </c>
      <c r="EP182" s="919" t="str">
        <f t="shared" ca="1" si="391"/>
        <v/>
      </c>
      <c r="EQ182" s="919" t="str">
        <f t="shared" ca="1" si="392"/>
        <v/>
      </c>
      <c r="ER182" s="919" t="str">
        <f t="shared" ca="1" si="393"/>
        <v/>
      </c>
      <c r="ES182" s="919" t="str">
        <f ca="1">IFERROR(INDEX('郵便番号（石川県）'!$A$3:$F$2574,MATCH(INDIRECT("'("&amp;EO182&amp;")'!E7"),'郵便番号（石川県）'!$A$3:$A$2574,0),6),"")</f>
        <v/>
      </c>
      <c r="ET182" s="919" t="str">
        <f ca="1">IFERROR(INDEX('郵便番号（石川県）'!$A$3:$F$2574,MATCH(INDIRECT("'("&amp;$EO182&amp;")'!E7"),'郵便番号（石川県）'!$A$3:$A$2574,0),5),"")</f>
        <v/>
      </c>
      <c r="EU182" s="919" t="str">
        <f t="shared" ca="1" si="394"/>
        <v/>
      </c>
      <c r="EV182" s="919" t="str">
        <f t="shared" ca="1" si="395"/>
        <v/>
      </c>
      <c r="EW182" s="919" t="str">
        <f t="shared" ca="1" si="396"/>
        <v/>
      </c>
      <c r="EX182" s="919" t="str">
        <f t="shared" ca="1" si="397"/>
        <v/>
      </c>
      <c r="EY182" s="919" t="str">
        <f t="shared" ca="1" si="398"/>
        <v/>
      </c>
      <c r="EZ182" s="919" t="str">
        <f t="shared" ca="1" si="399"/>
        <v/>
      </c>
      <c r="FA182" s="919" t="str">
        <f t="shared" ca="1" si="400"/>
        <v/>
      </c>
      <c r="FB182" s="919" t="str">
        <f t="shared" ca="1" si="401"/>
        <v/>
      </c>
      <c r="FC182" s="919" t="str">
        <f t="shared" ca="1" si="402"/>
        <v/>
      </c>
      <c r="FD182" s="627" t="str">
        <f t="shared" ca="1" si="403"/>
        <v/>
      </c>
      <c r="FE182" s="630">
        <v>172</v>
      </c>
      <c r="FF182" s="299" t="str">
        <f t="shared" ca="1" si="404"/>
        <v/>
      </c>
      <c r="FG182" s="993" t="str">
        <f t="shared" ca="1" si="405"/>
        <v/>
      </c>
      <c r="FH182" s="919" t="str">
        <f t="shared" ca="1" si="406"/>
        <v/>
      </c>
      <c r="FI182" s="299">
        <f ca="1">COUNTIF($FH$11:FH182,"■")</f>
        <v>0</v>
      </c>
    </row>
    <row r="183" spans="1:165" ht="34.5" customHeight="1">
      <c r="A183" s="445">
        <f t="shared" ca="1" si="310"/>
        <v>0</v>
      </c>
      <c r="B183" s="446">
        <f>IF(R183&lt;&gt;"",IF(COUNTIF(R$11:R183,R183)=1,MAX(B$11:B182)+1,INDEX(B$11:B182,MATCH(R183,R$11:R182,0),1)),0)</f>
        <v>1</v>
      </c>
      <c r="C183" s="446">
        <f ca="1">IF(T183&lt;&gt;"",IF(COUNTIF(T$11:T183,T183)=1,MAX(C$11:C182)+1,INDEX(C$11:C182,MATCH(T183,T$11:T182,0),1)),0)</f>
        <v>0</v>
      </c>
      <c r="D183" s="446">
        <f ca="1">IF(U183&lt;&gt;"",IF(COUNTIF(U$11:U183,U183)=1,MAX(D$11:D182)+1,INDEX(D$11:D182,MATCH(U183,U$11:U182,0),1)),0)</f>
        <v>0</v>
      </c>
      <c r="E183" s="446">
        <f ca="1">IF(S183&lt;&gt;"",IF(COUNTIF(S$11:S183,S183)=1,MAX(E$11:E182)+1,INDEX(E$11:E182,MATCH(S183,S$11:S182,0),1)),0)</f>
        <v>0</v>
      </c>
      <c r="F183" s="446">
        <f ca="1">IF(Z183&lt;&gt;"",IF(COUNTIF(Z$11:Z183,Z183)=1,MAX(F$11:F182)+1,INDEX(F$11:F182,MATCH(Z183,Z$11:Z182,0),1)),0)</f>
        <v>0</v>
      </c>
      <c r="G183" s="447" cm="1">
        <f t="array" aca="1" ref="G183" ca="1">IF(Z183&lt;&gt;"",IF(COUNTIFS(Z$11:Z183,Z183,W$11:W183,W183)=1,MAX(G$11:G182)+1,INDEX(G$11:G182,MATCH(Z183&amp;W183,Z$11:Z182&amp;W$11:W183,0),1)),0)</f>
        <v>0</v>
      </c>
      <c r="H183" s="447">
        <f t="shared" ca="1" si="311"/>
        <v>0</v>
      </c>
      <c r="I183" s="447">
        <f ca="1">IF(T183="",0,IF(COUNTIF(T$11:T183,T183)=1,1,0))</f>
        <v>0</v>
      </c>
      <c r="J183" s="447">
        <f ca="1">IF(U183="",0,IF(COUNTIF(U$11:U183,U183)=1,1,0))</f>
        <v>0</v>
      </c>
      <c r="K183" s="447">
        <f ca="1">IF(S183="",0,IF(COUNTIF(S$11:S183,S183)=1,1,0))</f>
        <v>0</v>
      </c>
      <c r="L183" s="446">
        <f ca="1">IF(Z183="",0,IF(COUNTIF(Z$11:Z183,Z183)=1,1,0))</f>
        <v>0</v>
      </c>
      <c r="M183" s="767">
        <f ca="1">IF($W183=2,IF(COUNTIFS($W$11:$W183,2,$Z$11:$Z183,$Z183)=1,1,0),0)</f>
        <v>0</v>
      </c>
      <c r="N183" s="767">
        <f ca="1">IF($W183=1,IF(COUNTIFS($W$11:$W183,2,$Z$11:$Z183,$Z183)=1,1,0),0)</f>
        <v>0</v>
      </c>
      <c r="O183" s="446">
        <f ca="1">IF(H183=0,0,IF(COUNTIF(Z$11:Z183,Z183)=1,1,0))</f>
        <v>0</v>
      </c>
      <c r="P183" s="448" t="str">
        <f t="shared" ca="1" si="312"/>
        <v>石川県</v>
      </c>
      <c r="Q183" s="89">
        <f t="shared" ca="1" si="313"/>
        <v>173</v>
      </c>
      <c r="R183" s="170" t="s">
        <v>459</v>
      </c>
      <c r="S183" s="357" t="str">
        <f t="shared" ca="1" si="314"/>
        <v/>
      </c>
      <c r="T183" s="357" t="str">
        <f t="shared" ca="1" si="315"/>
        <v/>
      </c>
      <c r="U183" s="58" t="str">
        <f t="shared" ca="1" si="316"/>
        <v/>
      </c>
      <c r="V183" s="58" t="str">
        <f t="shared" ca="1" si="317"/>
        <v/>
      </c>
      <c r="W183" s="920" t="str">
        <f t="shared" ca="1" si="318"/>
        <v/>
      </c>
      <c r="X183" s="369">
        <f ca="1">IFERROR(VLOOKUP(W183,'（様式１号）３整理番号表'!$B$4:$H$5,2,FALSE),0)</f>
        <v>0</v>
      </c>
      <c r="Y183" s="768" t="str" cm="1">
        <f t="array" aca="1" ref="Y183" ca="1">IF(AND(D183=0,F183=0),"",IF(COUNTIF(D$11:D183,D183)=1,1,IF(COUNTIFS(D$11:D183,D183,F$11:F183,F183)=1,INDEX((D$11:D183,F$11:F183,Y$11:Y183),MATCH(_xlfn.MAXIFS(F$11:F182,D$11:D182,D183),$F$11:F183,0),1,3)+1,INDEX((D$11:D183,F$11:F183,Y$11:Y183),MATCH(D183&amp;F183,D$11:D183&amp;F$11:F183,0),1,3))))</f>
        <v/>
      </c>
      <c r="Z183" s="40" t="str">
        <f t="shared" ca="1" si="319"/>
        <v/>
      </c>
      <c r="AA183" s="924" t="str">
        <f t="shared" ca="1" si="320"/>
        <v/>
      </c>
      <c r="AB183" s="93">
        <f ca="1">IFERROR(VLOOKUP(AA183,'（様式１号）３整理番号表'!$B$10:$H$16,2,FALSE),0)</f>
        <v>0</v>
      </c>
      <c r="AC183" s="924" t="str">
        <f t="shared" ca="1" si="321"/>
        <v/>
      </c>
      <c r="AD183" s="924" t="str">
        <f t="shared" ca="1" si="322"/>
        <v/>
      </c>
      <c r="AE183" s="93">
        <f ca="1">IFERROR(VLOOKUP(AD183,'（様式１号）３整理番号表'!$B$21:$H$22,2,FALSE),0)</f>
        <v>0</v>
      </c>
      <c r="AF183" s="924" t="str">
        <f t="shared" ca="1" si="323"/>
        <v/>
      </c>
      <c r="AG183" s="93">
        <f ca="1">IFERROR(VLOOKUP(AF183,'（様式１号）３整理番号表'!$B$26:$H$31,2,FALSE),0)</f>
        <v>0</v>
      </c>
      <c r="AH183" s="924" t="str">
        <f t="shared" ca="1" si="324"/>
        <v/>
      </c>
      <c r="AI183" s="93">
        <f ca="1">IFERROR(VLOOKUP(AH183,'（様式１号）３整理番号表'!$J$5:$N$59,2,FALSE),0)</f>
        <v>0</v>
      </c>
      <c r="AJ183" s="77" t="str">
        <f t="shared" ca="1" si="325"/>
        <v/>
      </c>
      <c r="AK183" s="93">
        <f ca="1">IFERROR(VLOOKUP(AJ183,'（様式１号）３整理番号表'!$P$5:$R$29,2,FALSE),0)</f>
        <v>0</v>
      </c>
      <c r="AL183" s="921" t="str">
        <f t="shared" ca="1" si="326"/>
        <v/>
      </c>
      <c r="AM183" s="921" t="str">
        <f t="shared" ca="1" si="327"/>
        <v/>
      </c>
      <c r="AN183" s="921"/>
      <c r="AO183" s="77" t="str">
        <f t="shared" ca="1" si="328"/>
        <v/>
      </c>
      <c r="AP183" s="93">
        <f ca="1">IFERROR(VLOOKUP(AO183,'（様式１号）３整理番号表'!$P$5:$R$29,2,FALSE),0)</f>
        <v>0</v>
      </c>
      <c r="AQ183" s="924" t="str">
        <f t="shared" ca="1" si="329"/>
        <v/>
      </c>
      <c r="AR183" s="93">
        <f t="shared" ca="1" si="330"/>
        <v>0</v>
      </c>
      <c r="AS183" s="924" t="str">
        <f t="shared" ca="1" si="331"/>
        <v/>
      </c>
      <c r="AT183" s="40" t="str">
        <f t="shared" ca="1" si="332"/>
        <v/>
      </c>
      <c r="AU183" s="93" t="str">
        <f t="shared" ca="1" si="333"/>
        <v/>
      </c>
      <c r="AV183" s="923" t="str">
        <f t="shared" ca="1" si="334"/>
        <v/>
      </c>
      <c r="AW183" s="926" t="str">
        <f t="shared" ca="1" si="335"/>
        <v/>
      </c>
      <c r="AX183" s="925" t="str">
        <f t="shared" ca="1" si="336"/>
        <v/>
      </c>
      <c r="AY183" s="925" t="str">
        <f t="shared" ca="1" si="336"/>
        <v/>
      </c>
      <c r="AZ183" s="925" t="str">
        <f t="shared" ca="1" si="336"/>
        <v/>
      </c>
      <c r="BA183" s="925" t="str">
        <f t="shared" ca="1" si="336"/>
        <v/>
      </c>
      <c r="BB183" s="925" t="str">
        <f t="shared" ca="1" si="337"/>
        <v/>
      </c>
      <c r="BC183" s="925" t="str">
        <f t="shared" ca="1" si="338"/>
        <v/>
      </c>
      <c r="BD183" s="925" t="str">
        <f t="shared" ca="1" si="338"/>
        <v/>
      </c>
      <c r="BE183" s="925" t="str">
        <f t="shared" ca="1" si="338"/>
        <v/>
      </c>
      <c r="BF183" s="77" t="str">
        <f t="shared" ca="1" si="339"/>
        <v/>
      </c>
      <c r="BG183" s="924" t="str">
        <f t="shared" ca="1" si="340"/>
        <v/>
      </c>
      <c r="BH183" s="94">
        <f ca="1">IF(BF183&lt;&gt;"",INDEX('（様式１号）３整理番号表'!$AB$7:$AQ$12,MATCH(BF183,'（様式１号）３整理番号表'!$AA$7:$AA$12,0),MATCH(BG183,'（様式１号）３整理番号表'!$AB$6:$AQ$6,0)),0)</f>
        <v>0</v>
      </c>
      <c r="BI183" s="921" t="str">
        <f t="shared" ca="1" si="341"/>
        <v/>
      </c>
      <c r="BJ183" s="922" t="str">
        <f t="shared" ca="1" si="342"/>
        <v/>
      </c>
      <c r="BK183" s="926" t="str">
        <f t="shared" ca="1" si="343"/>
        <v/>
      </c>
      <c r="BL183" s="922" t="str">
        <f t="shared" ca="1" si="344"/>
        <v/>
      </c>
      <c r="BM183" s="79" t="str">
        <f t="shared" ca="1" si="345"/>
        <v/>
      </c>
      <c r="BN183" s="82" t="str">
        <f t="shared" ca="1" si="346"/>
        <v/>
      </c>
      <c r="BO183" s="83" t="str">
        <f t="shared" ca="1" si="347"/>
        <v/>
      </c>
      <c r="BP183" s="84" t="str">
        <f t="shared" ca="1" si="348"/>
        <v/>
      </c>
      <c r="BQ183" s="82" t="str">
        <f t="shared" ca="1" si="349"/>
        <v/>
      </c>
      <c r="BR183" s="97" t="str">
        <f t="shared" ca="1" si="350"/>
        <v/>
      </c>
      <c r="BS183" s="95" t="str">
        <f t="shared" ca="1" si="351"/>
        <v/>
      </c>
      <c r="BT183" s="184" t="str">
        <f t="shared" ca="1" si="352"/>
        <v/>
      </c>
      <c r="BU183" s="611" t="str">
        <f t="shared" ca="1" si="353"/>
        <v/>
      </c>
      <c r="BV183" s="77" t="str">
        <f t="shared" ca="1" si="354"/>
        <v/>
      </c>
      <c r="BW183" s="85" t="str">
        <f t="shared" ca="1" si="355"/>
        <v/>
      </c>
      <c r="BX183" s="86" t="str">
        <f t="shared" ca="1" si="356"/>
        <v/>
      </c>
      <c r="BY183" s="231">
        <f ca="1">IF('ポイント要件確認等（個別表）'!AD183=1,ROUNDDOWN('ポイント要件確認等（個別表）'!AV183,-3),IF('ポイント要件確認等（個別表）'!AD183=2,ROUNDDOWN('ポイント要件確認等（個別表）'!BH183,-3),IF('ポイント要件確認等（個別表）'!AD183=3,ROUNDDOWN('ポイント要件確認等（個別表）'!BT183,-3),0)))</f>
        <v>0</v>
      </c>
      <c r="BZ183" s="86" t="str">
        <f t="shared" ca="1" si="357"/>
        <v/>
      </c>
      <c r="CA183" s="232" t="str">
        <f t="shared" ca="1" si="358"/>
        <v/>
      </c>
      <c r="CB183" s="232">
        <f t="shared" ca="1" si="359"/>
        <v>0</v>
      </c>
      <c r="CC183" s="86" t="str">
        <f t="shared" ca="1" si="360"/>
        <v/>
      </c>
      <c r="CD183" s="86" t="str">
        <f t="shared" ca="1" si="361"/>
        <v/>
      </c>
      <c r="CE183" s="609"/>
      <c r="CF183" s="86" t="str">
        <f t="shared" ca="1" si="362"/>
        <v/>
      </c>
      <c r="CG183" s="185" t="str">
        <f t="shared" ca="1" si="363"/>
        <v/>
      </c>
      <c r="CH183" s="246" t="str">
        <f t="shared" ca="1" si="364"/>
        <v>含税額</v>
      </c>
      <c r="CI183" s="247" t="str">
        <f t="shared" ca="1" si="365"/>
        <v/>
      </c>
      <c r="CJ183" s="87" t="str">
        <f ca="1">IFERROR(IF(INDIRECT("'("&amp;'２個別表'!EO183&amp;")'!AR"&amp;84+EP183)&lt;&gt;1,"",1),"")</f>
        <v/>
      </c>
      <c r="CK183" s="244" t="str">
        <f t="shared" ca="1" si="366"/>
        <v/>
      </c>
      <c r="CL183" s="235" t="str">
        <f t="shared" ca="1" si="367"/>
        <v/>
      </c>
      <c r="CM183" s="239" t="str">
        <f t="shared" ca="1" si="368"/>
        <v/>
      </c>
      <c r="CN183" s="77" t="str">
        <f t="shared" ca="1" si="369"/>
        <v/>
      </c>
      <c r="CO183" s="93" t="str">
        <f ca="1">IFERROR(VLOOKUP(CN183,'（様式１号）３整理番号表'!$T$5:$V$15,2,FALSE),"")</f>
        <v/>
      </c>
      <c r="CP183" s="924" t="str">
        <f t="shared" ca="1" si="370"/>
        <v/>
      </c>
      <c r="CQ183" s="93" t="str">
        <f ca="1">IFERROR(VLOOKUP(CP183,'（様式１号）３整理番号表'!$T$19:$V$24,2,FALSE),"")</f>
        <v/>
      </c>
      <c r="CR183" s="924" t="str">
        <f ca="1">IFERROR(IF(INDIRECT("'("&amp;'２個別表'!EO183&amp;")'!AV"&amp;84+EP183)&lt;&gt;1,"",1),"")</f>
        <v/>
      </c>
      <c r="CS183" s="232">
        <f t="shared" ca="1" si="371"/>
        <v>0</v>
      </c>
      <c r="CT183" s="248">
        <f t="shared" ca="1" si="372"/>
        <v>0</v>
      </c>
      <c r="CU183" s="376" t="str">
        <f ca="1">IF(ER183="補強",IF(COUNTIFS($Z$11:Z183,Z183,$W$11:W183,1)=1,"１①",""),IF(COUNTIFS($Z$11:Z183,Z183,$W$11:W183,2)=1,"２①",""))</f>
        <v/>
      </c>
      <c r="CV183" s="57" t="str">
        <f t="shared" ca="1" si="373"/>
        <v/>
      </c>
      <c r="CW183" s="927" t="str">
        <f t="shared" ca="1" si="374"/>
        <v/>
      </c>
      <c r="CX183" s="256" t="str">
        <f t="shared" ca="1" si="375"/>
        <v/>
      </c>
      <c r="CY183" s="256" t="str">
        <f t="shared" ca="1" si="376"/>
        <v/>
      </c>
      <c r="CZ183" s="256" t="str">
        <f t="shared" ca="1" si="377"/>
        <v/>
      </c>
      <c r="DA183" s="256" t="str">
        <f t="shared" ca="1" si="378"/>
        <v/>
      </c>
      <c r="DB183" s="316" t="str">
        <f ca="1">IFERROR(VLOOKUP($CU183,'（様式１号）３整理番号表'!$Z$19:$AB$32,3,FALSE),"")</f>
        <v/>
      </c>
      <c r="DC183" s="259" t="str">
        <f t="shared" ca="1" si="379"/>
        <v>-</v>
      </c>
      <c r="DD183" s="618" t="str">
        <f t="shared" ca="1" si="380"/>
        <v/>
      </c>
      <c r="DE183" s="321" t="str">
        <f ca="1">IF(AND(AO183=18,AS183=1),IF(COUNTIFS($Y$11:Y183,Y183,$AS$11:AS183,1)=1,"２②",""),IF($CU183="１①",INDEX(INDIRECT("'("&amp;$EO183&amp;")'!AR116:BB116"),1,MATCH(INDIRECT("'("&amp;$EO183&amp;")'!C118"),INDIRECT("'("&amp;$EO183&amp;")'!AR119:BB119"),0)),""))</f>
        <v/>
      </c>
      <c r="DF183" s="324" t="str">
        <f t="shared" ca="1" si="381"/>
        <v/>
      </c>
      <c r="DG183" s="313" t="str">
        <f t="shared" ca="1" si="382"/>
        <v/>
      </c>
      <c r="DH183" s="313" t="str">
        <f t="shared" ca="1" si="383"/>
        <v/>
      </c>
      <c r="DI183" s="313" t="str">
        <f t="shared" ca="1" si="384"/>
        <v/>
      </c>
      <c r="DJ183" s="313" t="str">
        <f t="shared" ca="1" si="385"/>
        <v/>
      </c>
      <c r="DK183" s="328" t="str">
        <f t="shared" ca="1" si="386"/>
        <v/>
      </c>
      <c r="DL183" s="334" t="str">
        <f t="shared" ca="1" si="387"/>
        <v/>
      </c>
      <c r="DM183" s="915" t="str">
        <f t="shared" ca="1" si="388"/>
        <v/>
      </c>
      <c r="DN183" s="15"/>
      <c r="DO183" s="324"/>
      <c r="DP183" s="16"/>
      <c r="DQ183" s="16"/>
      <c r="DR183" s="16"/>
      <c r="DS183" s="16"/>
      <c r="DT183" s="318" t="str">
        <f>IFERROR(VLOOKUP($DN183,'（様式１号）３整理番号表'!$Z$19:$AB$32,3,FALSE),"")</f>
        <v/>
      </c>
      <c r="DU183" s="259" t="str">
        <f t="shared" si="389"/>
        <v/>
      </c>
      <c r="DV183" s="14"/>
      <c r="DW183" s="17" t="str">
        <f t="shared" ca="1" si="390"/>
        <v/>
      </c>
      <c r="DX183" s="88" t="str">
        <f t="shared" ca="1" si="407"/>
        <v/>
      </c>
      <c r="DZ183" s="339">
        <f t="shared" ca="1" si="411"/>
        <v>0</v>
      </c>
      <c r="EA183" s="339">
        <f t="shared" ca="1" si="411"/>
        <v>0</v>
      </c>
      <c r="EB183" s="339">
        <f t="shared" ca="1" si="411"/>
        <v>0</v>
      </c>
      <c r="EC183" s="339">
        <f t="shared" ca="1" si="411"/>
        <v>0</v>
      </c>
      <c r="ED183" s="339">
        <f t="shared" ca="1" si="411"/>
        <v>0</v>
      </c>
      <c r="EE183" s="339">
        <f t="shared" ca="1" si="411"/>
        <v>0</v>
      </c>
      <c r="EF183" s="339">
        <f t="shared" ca="1" si="411"/>
        <v>0</v>
      </c>
      <c r="EG183" s="339">
        <f t="shared" ca="1" si="411"/>
        <v>0</v>
      </c>
      <c r="EH183" s="339">
        <f t="shared" ca="1" si="411"/>
        <v>0</v>
      </c>
      <c r="EI183" s="339">
        <f t="shared" ca="1" si="411"/>
        <v>0</v>
      </c>
      <c r="EJ183" s="339">
        <f t="shared" ca="1" si="411"/>
        <v>0</v>
      </c>
      <c r="EK183" s="339">
        <f t="shared" ca="1" si="411"/>
        <v>0</v>
      </c>
      <c r="EL183" s="339">
        <f t="shared" ca="1" si="411"/>
        <v>0</v>
      </c>
      <c r="EM183" s="339">
        <f t="shared" ca="1" si="411"/>
        <v>0</v>
      </c>
      <c r="EO183" s="919" t="str">
        <f t="shared" ca="1" si="309"/>
        <v/>
      </c>
      <c r="EP183" s="919" t="str">
        <f t="shared" ca="1" si="391"/>
        <v/>
      </c>
      <c r="EQ183" s="919" t="str">
        <f t="shared" ca="1" si="392"/>
        <v/>
      </c>
      <c r="ER183" s="919" t="str">
        <f t="shared" ca="1" si="393"/>
        <v/>
      </c>
      <c r="ES183" s="919" t="str">
        <f ca="1">IFERROR(INDEX('郵便番号（石川県）'!$A$3:$F$2574,MATCH(INDIRECT("'("&amp;EO183&amp;")'!E7"),'郵便番号（石川県）'!$A$3:$A$2574,0),6),"")</f>
        <v/>
      </c>
      <c r="ET183" s="919" t="str">
        <f ca="1">IFERROR(INDEX('郵便番号（石川県）'!$A$3:$F$2574,MATCH(INDIRECT("'("&amp;$EO183&amp;")'!E7"),'郵便番号（石川県）'!$A$3:$A$2574,0),5),"")</f>
        <v/>
      </c>
      <c r="EU183" s="919" t="str">
        <f t="shared" ca="1" si="394"/>
        <v/>
      </c>
      <c r="EV183" s="919" t="str">
        <f t="shared" ca="1" si="395"/>
        <v/>
      </c>
      <c r="EW183" s="919" t="str">
        <f t="shared" ca="1" si="396"/>
        <v/>
      </c>
      <c r="EX183" s="919" t="str">
        <f t="shared" ca="1" si="397"/>
        <v/>
      </c>
      <c r="EY183" s="919" t="str">
        <f t="shared" ca="1" si="398"/>
        <v/>
      </c>
      <c r="EZ183" s="919" t="str">
        <f t="shared" ca="1" si="399"/>
        <v/>
      </c>
      <c r="FA183" s="919" t="str">
        <f t="shared" ca="1" si="400"/>
        <v/>
      </c>
      <c r="FB183" s="919" t="str">
        <f t="shared" ca="1" si="401"/>
        <v/>
      </c>
      <c r="FC183" s="919" t="str">
        <f t="shared" ca="1" si="402"/>
        <v/>
      </c>
      <c r="FD183" s="627" t="str">
        <f t="shared" ca="1" si="403"/>
        <v/>
      </c>
      <c r="FE183" s="630">
        <v>173</v>
      </c>
      <c r="FF183" s="299" t="str">
        <f t="shared" ca="1" si="404"/>
        <v/>
      </c>
      <c r="FG183" s="993" t="str">
        <f t="shared" ca="1" si="405"/>
        <v/>
      </c>
      <c r="FH183" s="919" t="str">
        <f t="shared" ca="1" si="406"/>
        <v/>
      </c>
      <c r="FI183" s="299">
        <f ca="1">COUNTIF($FH$11:FH183,"■")</f>
        <v>0</v>
      </c>
    </row>
    <row r="184" spans="1:165" ht="34.5" customHeight="1">
      <c r="A184" s="445">
        <f t="shared" ca="1" si="310"/>
        <v>0</v>
      </c>
      <c r="B184" s="446">
        <f>IF(R184&lt;&gt;"",IF(COUNTIF(R$11:R184,R184)=1,MAX(B$11:B183)+1,INDEX(B$11:B183,MATCH(R184,R$11:R183,0),1)),0)</f>
        <v>1</v>
      </c>
      <c r="C184" s="446">
        <f ca="1">IF(T184&lt;&gt;"",IF(COUNTIF(T$11:T184,T184)=1,MAX(C$11:C183)+1,INDEX(C$11:C183,MATCH(T184,T$11:T183,0),1)),0)</f>
        <v>0</v>
      </c>
      <c r="D184" s="446">
        <f ca="1">IF(U184&lt;&gt;"",IF(COUNTIF(U$11:U184,U184)=1,MAX(D$11:D183)+1,INDEX(D$11:D183,MATCH(U184,U$11:U183,0),1)),0)</f>
        <v>0</v>
      </c>
      <c r="E184" s="446">
        <f ca="1">IF(S184&lt;&gt;"",IF(COUNTIF(S$11:S184,S184)=1,MAX(E$11:E183)+1,INDEX(E$11:E183,MATCH(S184,S$11:S183,0),1)),0)</f>
        <v>0</v>
      </c>
      <c r="F184" s="446">
        <f ca="1">IF(Z184&lt;&gt;"",IF(COUNTIF(Z$11:Z184,Z184)=1,MAX(F$11:F183)+1,INDEX(F$11:F183,MATCH(Z184,Z$11:Z183,0),1)),0)</f>
        <v>0</v>
      </c>
      <c r="G184" s="447" cm="1">
        <f t="array" aca="1" ref="G184" ca="1">IF(Z184&lt;&gt;"",IF(COUNTIFS(Z$11:Z184,Z184,W$11:W184,W184)=1,MAX(G$11:G183)+1,INDEX(G$11:G183,MATCH(Z184&amp;W184,Z$11:Z183&amp;W$11:W184,0),1)),0)</f>
        <v>0</v>
      </c>
      <c r="H184" s="447">
        <f t="shared" ca="1" si="311"/>
        <v>0</v>
      </c>
      <c r="I184" s="447">
        <f ca="1">IF(T184="",0,IF(COUNTIF(T$11:T184,T184)=1,1,0))</f>
        <v>0</v>
      </c>
      <c r="J184" s="447">
        <f ca="1">IF(U184="",0,IF(COUNTIF(U$11:U184,U184)=1,1,0))</f>
        <v>0</v>
      </c>
      <c r="K184" s="447">
        <f ca="1">IF(S184="",0,IF(COUNTIF(S$11:S184,S184)=1,1,0))</f>
        <v>0</v>
      </c>
      <c r="L184" s="446">
        <f ca="1">IF(Z184="",0,IF(COUNTIF(Z$11:Z184,Z184)=1,1,0))</f>
        <v>0</v>
      </c>
      <c r="M184" s="767">
        <f ca="1">IF($W184=2,IF(COUNTIFS($W$11:$W184,2,$Z$11:$Z184,$Z184)=1,1,0),0)</f>
        <v>0</v>
      </c>
      <c r="N184" s="767">
        <f ca="1">IF($W184=1,IF(COUNTIFS($W$11:$W184,2,$Z$11:$Z184,$Z184)=1,1,0),0)</f>
        <v>0</v>
      </c>
      <c r="O184" s="446">
        <f ca="1">IF(H184=0,0,IF(COUNTIF(Z$11:Z184,Z184)=1,1,0))</f>
        <v>0</v>
      </c>
      <c r="P184" s="448" t="str">
        <f t="shared" ca="1" si="312"/>
        <v>石川県</v>
      </c>
      <c r="Q184" s="89">
        <f t="shared" ca="1" si="313"/>
        <v>174</v>
      </c>
      <c r="R184" s="170" t="s">
        <v>459</v>
      </c>
      <c r="S184" s="357" t="str">
        <f t="shared" ca="1" si="314"/>
        <v/>
      </c>
      <c r="T184" s="357" t="str">
        <f t="shared" ca="1" si="315"/>
        <v/>
      </c>
      <c r="U184" s="58" t="str">
        <f t="shared" ca="1" si="316"/>
        <v/>
      </c>
      <c r="V184" s="58" t="str">
        <f t="shared" ca="1" si="317"/>
        <v/>
      </c>
      <c r="W184" s="920" t="str">
        <f t="shared" ca="1" si="318"/>
        <v/>
      </c>
      <c r="X184" s="369">
        <f ca="1">IFERROR(VLOOKUP(W184,'（様式１号）３整理番号表'!$B$4:$H$5,2,FALSE),0)</f>
        <v>0</v>
      </c>
      <c r="Y184" s="768" t="str" cm="1">
        <f t="array" aca="1" ref="Y184" ca="1">IF(AND(D184=0,F184=0),"",IF(COUNTIF(D$11:D184,D184)=1,1,IF(COUNTIFS(D$11:D184,D184,F$11:F184,F184)=1,INDEX((D$11:D184,F$11:F184,Y$11:Y184),MATCH(_xlfn.MAXIFS(F$11:F183,D$11:D183,D184),$F$11:F184,0),1,3)+1,INDEX((D$11:D184,F$11:F184,Y$11:Y184),MATCH(D184&amp;F184,D$11:D184&amp;F$11:F184,0),1,3))))</f>
        <v/>
      </c>
      <c r="Z184" s="40" t="str">
        <f t="shared" ca="1" si="319"/>
        <v/>
      </c>
      <c r="AA184" s="924" t="str">
        <f t="shared" ca="1" si="320"/>
        <v/>
      </c>
      <c r="AB184" s="93">
        <f ca="1">IFERROR(VLOOKUP(AA184,'（様式１号）３整理番号表'!$B$10:$H$16,2,FALSE),0)</f>
        <v>0</v>
      </c>
      <c r="AC184" s="924" t="str">
        <f t="shared" ca="1" si="321"/>
        <v/>
      </c>
      <c r="AD184" s="924" t="str">
        <f t="shared" ca="1" si="322"/>
        <v/>
      </c>
      <c r="AE184" s="93">
        <f ca="1">IFERROR(VLOOKUP(AD184,'（様式１号）３整理番号表'!$B$21:$H$22,2,FALSE),0)</f>
        <v>0</v>
      </c>
      <c r="AF184" s="924" t="str">
        <f t="shared" ca="1" si="323"/>
        <v/>
      </c>
      <c r="AG184" s="93">
        <f ca="1">IFERROR(VLOOKUP(AF184,'（様式１号）３整理番号表'!$B$26:$H$31,2,FALSE),0)</f>
        <v>0</v>
      </c>
      <c r="AH184" s="924" t="str">
        <f t="shared" ca="1" si="324"/>
        <v/>
      </c>
      <c r="AI184" s="93">
        <f ca="1">IFERROR(VLOOKUP(AH184,'（様式１号）３整理番号表'!$J$5:$N$59,2,FALSE),0)</f>
        <v>0</v>
      </c>
      <c r="AJ184" s="77" t="str">
        <f t="shared" ca="1" si="325"/>
        <v/>
      </c>
      <c r="AK184" s="93">
        <f ca="1">IFERROR(VLOOKUP(AJ184,'（様式１号）３整理番号表'!$P$5:$R$29,2,FALSE),0)</f>
        <v>0</v>
      </c>
      <c r="AL184" s="921" t="str">
        <f t="shared" ca="1" si="326"/>
        <v/>
      </c>
      <c r="AM184" s="921" t="str">
        <f t="shared" ca="1" si="327"/>
        <v/>
      </c>
      <c r="AN184" s="921"/>
      <c r="AO184" s="77" t="str">
        <f t="shared" ca="1" si="328"/>
        <v/>
      </c>
      <c r="AP184" s="93">
        <f ca="1">IFERROR(VLOOKUP(AO184,'（様式１号）３整理番号表'!$P$5:$R$29,2,FALSE),0)</f>
        <v>0</v>
      </c>
      <c r="AQ184" s="924" t="str">
        <f t="shared" ca="1" si="329"/>
        <v/>
      </c>
      <c r="AR184" s="93">
        <f t="shared" ca="1" si="330"/>
        <v>0</v>
      </c>
      <c r="AS184" s="924" t="str">
        <f t="shared" ca="1" si="331"/>
        <v/>
      </c>
      <c r="AT184" s="40" t="str">
        <f t="shared" ca="1" si="332"/>
        <v/>
      </c>
      <c r="AU184" s="93" t="str">
        <f t="shared" ca="1" si="333"/>
        <v/>
      </c>
      <c r="AV184" s="923" t="str">
        <f t="shared" ca="1" si="334"/>
        <v/>
      </c>
      <c r="AW184" s="926" t="str">
        <f t="shared" ca="1" si="335"/>
        <v/>
      </c>
      <c r="AX184" s="925" t="str">
        <f t="shared" ca="1" si="336"/>
        <v/>
      </c>
      <c r="AY184" s="925" t="str">
        <f t="shared" ca="1" si="336"/>
        <v/>
      </c>
      <c r="AZ184" s="925" t="str">
        <f t="shared" ca="1" si="336"/>
        <v/>
      </c>
      <c r="BA184" s="925" t="str">
        <f t="shared" ca="1" si="336"/>
        <v/>
      </c>
      <c r="BB184" s="925" t="str">
        <f t="shared" ca="1" si="337"/>
        <v/>
      </c>
      <c r="BC184" s="925" t="str">
        <f t="shared" ca="1" si="338"/>
        <v/>
      </c>
      <c r="BD184" s="925" t="str">
        <f t="shared" ca="1" si="338"/>
        <v/>
      </c>
      <c r="BE184" s="925" t="str">
        <f t="shared" ca="1" si="338"/>
        <v/>
      </c>
      <c r="BF184" s="77" t="str">
        <f t="shared" ca="1" si="339"/>
        <v/>
      </c>
      <c r="BG184" s="924" t="str">
        <f t="shared" ca="1" si="340"/>
        <v/>
      </c>
      <c r="BH184" s="94">
        <f ca="1">IF(BF184&lt;&gt;"",INDEX('（様式１号）３整理番号表'!$AB$7:$AQ$12,MATCH(BF184,'（様式１号）３整理番号表'!$AA$7:$AA$12,0),MATCH(BG184,'（様式１号）３整理番号表'!$AB$6:$AQ$6,0)),0)</f>
        <v>0</v>
      </c>
      <c r="BI184" s="921" t="str">
        <f t="shared" ca="1" si="341"/>
        <v/>
      </c>
      <c r="BJ184" s="922" t="str">
        <f t="shared" ca="1" si="342"/>
        <v/>
      </c>
      <c r="BK184" s="926" t="str">
        <f t="shared" ca="1" si="343"/>
        <v/>
      </c>
      <c r="BL184" s="922" t="str">
        <f t="shared" ca="1" si="344"/>
        <v/>
      </c>
      <c r="BM184" s="79" t="str">
        <f t="shared" ca="1" si="345"/>
        <v/>
      </c>
      <c r="BN184" s="82" t="str">
        <f t="shared" ca="1" si="346"/>
        <v/>
      </c>
      <c r="BO184" s="83" t="str">
        <f t="shared" ca="1" si="347"/>
        <v/>
      </c>
      <c r="BP184" s="84" t="str">
        <f t="shared" ca="1" si="348"/>
        <v/>
      </c>
      <c r="BQ184" s="82" t="str">
        <f t="shared" ca="1" si="349"/>
        <v/>
      </c>
      <c r="BR184" s="97" t="str">
        <f t="shared" ca="1" si="350"/>
        <v/>
      </c>
      <c r="BS184" s="95" t="str">
        <f t="shared" ca="1" si="351"/>
        <v/>
      </c>
      <c r="BT184" s="184" t="str">
        <f t="shared" ca="1" si="352"/>
        <v/>
      </c>
      <c r="BU184" s="611" t="str">
        <f t="shared" ca="1" si="353"/>
        <v/>
      </c>
      <c r="BV184" s="77" t="str">
        <f t="shared" ca="1" si="354"/>
        <v/>
      </c>
      <c r="BW184" s="85" t="str">
        <f t="shared" ca="1" si="355"/>
        <v/>
      </c>
      <c r="BX184" s="86" t="str">
        <f t="shared" ca="1" si="356"/>
        <v/>
      </c>
      <c r="BY184" s="231">
        <f ca="1">IF('ポイント要件確認等（個別表）'!AD184=1,ROUNDDOWN('ポイント要件確認等（個別表）'!AV184,-3),IF('ポイント要件確認等（個別表）'!AD184=2,ROUNDDOWN('ポイント要件確認等（個別表）'!BH184,-3),IF('ポイント要件確認等（個別表）'!AD184=3,ROUNDDOWN('ポイント要件確認等（個別表）'!BT184,-3),0)))</f>
        <v>0</v>
      </c>
      <c r="BZ184" s="86" t="str">
        <f t="shared" ca="1" si="357"/>
        <v/>
      </c>
      <c r="CA184" s="232" t="str">
        <f t="shared" ca="1" si="358"/>
        <v/>
      </c>
      <c r="CB184" s="232">
        <f t="shared" ca="1" si="359"/>
        <v>0</v>
      </c>
      <c r="CC184" s="86" t="str">
        <f t="shared" ca="1" si="360"/>
        <v/>
      </c>
      <c r="CD184" s="86" t="str">
        <f t="shared" ca="1" si="361"/>
        <v/>
      </c>
      <c r="CE184" s="609"/>
      <c r="CF184" s="86" t="str">
        <f t="shared" ca="1" si="362"/>
        <v/>
      </c>
      <c r="CG184" s="185" t="str">
        <f t="shared" ca="1" si="363"/>
        <v/>
      </c>
      <c r="CH184" s="246" t="str">
        <f t="shared" ca="1" si="364"/>
        <v>含税額</v>
      </c>
      <c r="CI184" s="247" t="str">
        <f t="shared" ca="1" si="365"/>
        <v/>
      </c>
      <c r="CJ184" s="87" t="str">
        <f ca="1">IFERROR(IF(INDIRECT("'("&amp;'２個別表'!EO184&amp;")'!AR"&amp;84+EP184)&lt;&gt;1,"",1),"")</f>
        <v/>
      </c>
      <c r="CK184" s="244" t="str">
        <f t="shared" ca="1" si="366"/>
        <v/>
      </c>
      <c r="CL184" s="235" t="str">
        <f t="shared" ca="1" si="367"/>
        <v/>
      </c>
      <c r="CM184" s="239" t="str">
        <f t="shared" ca="1" si="368"/>
        <v/>
      </c>
      <c r="CN184" s="77" t="str">
        <f t="shared" ca="1" si="369"/>
        <v/>
      </c>
      <c r="CO184" s="93" t="str">
        <f ca="1">IFERROR(VLOOKUP(CN184,'（様式１号）３整理番号表'!$T$5:$V$15,2,FALSE),"")</f>
        <v/>
      </c>
      <c r="CP184" s="924" t="str">
        <f t="shared" ca="1" si="370"/>
        <v/>
      </c>
      <c r="CQ184" s="93" t="str">
        <f ca="1">IFERROR(VLOOKUP(CP184,'（様式１号）３整理番号表'!$T$19:$V$24,2,FALSE),"")</f>
        <v/>
      </c>
      <c r="CR184" s="924" t="str">
        <f ca="1">IFERROR(IF(INDIRECT("'("&amp;'２個別表'!EO184&amp;")'!AV"&amp;84+EP184)&lt;&gt;1,"",1),"")</f>
        <v/>
      </c>
      <c r="CS184" s="232">
        <f t="shared" ca="1" si="371"/>
        <v>0</v>
      </c>
      <c r="CT184" s="248">
        <f t="shared" ca="1" si="372"/>
        <v>0</v>
      </c>
      <c r="CU184" s="376" t="str">
        <f ca="1">IF(ER184="補強",IF(COUNTIFS($Z$11:Z184,Z184,$W$11:W184,1)=1,"１①",""),IF(COUNTIFS($Z$11:Z184,Z184,$W$11:W184,2)=1,"２①",""))</f>
        <v/>
      </c>
      <c r="CV184" s="57" t="str">
        <f t="shared" ca="1" si="373"/>
        <v/>
      </c>
      <c r="CW184" s="927" t="str">
        <f t="shared" ca="1" si="374"/>
        <v/>
      </c>
      <c r="CX184" s="256" t="str">
        <f t="shared" ca="1" si="375"/>
        <v/>
      </c>
      <c r="CY184" s="256" t="str">
        <f t="shared" ca="1" si="376"/>
        <v/>
      </c>
      <c r="CZ184" s="256" t="str">
        <f t="shared" ca="1" si="377"/>
        <v/>
      </c>
      <c r="DA184" s="256" t="str">
        <f t="shared" ca="1" si="378"/>
        <v/>
      </c>
      <c r="DB184" s="316" t="str">
        <f ca="1">IFERROR(VLOOKUP($CU184,'（様式１号）３整理番号表'!$Z$19:$AB$32,3,FALSE),"")</f>
        <v/>
      </c>
      <c r="DC184" s="259" t="str">
        <f t="shared" ca="1" si="379"/>
        <v>-</v>
      </c>
      <c r="DD184" s="618" t="str">
        <f t="shared" ca="1" si="380"/>
        <v/>
      </c>
      <c r="DE184" s="321" t="str">
        <f ca="1">IF(AND(AO184=18,AS184=1),IF(COUNTIFS($Y$11:Y184,Y184,$AS$11:AS184,1)=1,"２②",""),IF($CU184="１①",INDEX(INDIRECT("'("&amp;$EO184&amp;")'!AR116:BB116"),1,MATCH(INDIRECT("'("&amp;$EO184&amp;")'!C118"),INDIRECT("'("&amp;$EO184&amp;")'!AR119:BB119"),0)),""))</f>
        <v/>
      </c>
      <c r="DF184" s="324" t="str">
        <f t="shared" ca="1" si="381"/>
        <v/>
      </c>
      <c r="DG184" s="313" t="str">
        <f t="shared" ca="1" si="382"/>
        <v/>
      </c>
      <c r="DH184" s="313" t="str">
        <f t="shared" ca="1" si="383"/>
        <v/>
      </c>
      <c r="DI184" s="313" t="str">
        <f t="shared" ca="1" si="384"/>
        <v/>
      </c>
      <c r="DJ184" s="313" t="str">
        <f t="shared" ca="1" si="385"/>
        <v/>
      </c>
      <c r="DK184" s="328" t="str">
        <f t="shared" ca="1" si="386"/>
        <v/>
      </c>
      <c r="DL184" s="334" t="str">
        <f t="shared" ca="1" si="387"/>
        <v/>
      </c>
      <c r="DM184" s="915" t="str">
        <f t="shared" ca="1" si="388"/>
        <v/>
      </c>
      <c r="DN184" s="15"/>
      <c r="DO184" s="324"/>
      <c r="DP184" s="16"/>
      <c r="DQ184" s="16"/>
      <c r="DR184" s="16"/>
      <c r="DS184" s="16"/>
      <c r="DT184" s="318" t="str">
        <f>IFERROR(VLOOKUP($DN184,'（様式１号）３整理番号表'!$Z$19:$AB$32,3,FALSE),"")</f>
        <v/>
      </c>
      <c r="DU184" s="259" t="str">
        <f t="shared" si="389"/>
        <v/>
      </c>
      <c r="DV184" s="14"/>
      <c r="DW184" s="17" t="str">
        <f t="shared" ca="1" si="390"/>
        <v/>
      </c>
      <c r="DX184" s="88" t="str">
        <f t="shared" ca="1" si="407"/>
        <v/>
      </c>
      <c r="DZ184" s="339">
        <f t="shared" ca="1" si="411"/>
        <v>0</v>
      </c>
      <c r="EA184" s="339">
        <f t="shared" ca="1" si="411"/>
        <v>0</v>
      </c>
      <c r="EB184" s="339">
        <f t="shared" ca="1" si="411"/>
        <v>0</v>
      </c>
      <c r="EC184" s="339">
        <f t="shared" ca="1" si="411"/>
        <v>0</v>
      </c>
      <c r="ED184" s="339">
        <f t="shared" ca="1" si="411"/>
        <v>0</v>
      </c>
      <c r="EE184" s="339">
        <f t="shared" ca="1" si="411"/>
        <v>0</v>
      </c>
      <c r="EF184" s="339">
        <f t="shared" ca="1" si="411"/>
        <v>0</v>
      </c>
      <c r="EG184" s="339">
        <f t="shared" ca="1" si="411"/>
        <v>0</v>
      </c>
      <c r="EH184" s="339">
        <f t="shared" ca="1" si="411"/>
        <v>0</v>
      </c>
      <c r="EI184" s="339">
        <f t="shared" ca="1" si="411"/>
        <v>0</v>
      </c>
      <c r="EJ184" s="339">
        <f t="shared" ca="1" si="411"/>
        <v>0</v>
      </c>
      <c r="EK184" s="339">
        <f t="shared" ca="1" si="411"/>
        <v>0</v>
      </c>
      <c r="EL184" s="339">
        <f t="shared" ca="1" si="411"/>
        <v>0</v>
      </c>
      <c r="EM184" s="339">
        <f t="shared" ca="1" si="411"/>
        <v>0</v>
      </c>
      <c r="EO184" s="919" t="str">
        <f t="shared" ca="1" si="309"/>
        <v/>
      </c>
      <c r="EP184" s="919" t="str">
        <f t="shared" ca="1" si="391"/>
        <v/>
      </c>
      <c r="EQ184" s="919" t="str">
        <f t="shared" ca="1" si="392"/>
        <v/>
      </c>
      <c r="ER184" s="919" t="str">
        <f t="shared" ca="1" si="393"/>
        <v/>
      </c>
      <c r="ES184" s="919" t="str">
        <f ca="1">IFERROR(INDEX('郵便番号（石川県）'!$A$3:$F$2574,MATCH(INDIRECT("'("&amp;EO184&amp;")'!E7"),'郵便番号（石川県）'!$A$3:$A$2574,0),6),"")</f>
        <v/>
      </c>
      <c r="ET184" s="919" t="str">
        <f ca="1">IFERROR(INDEX('郵便番号（石川県）'!$A$3:$F$2574,MATCH(INDIRECT("'("&amp;$EO184&amp;")'!E7"),'郵便番号（石川県）'!$A$3:$A$2574,0),5),"")</f>
        <v/>
      </c>
      <c r="EU184" s="919" t="str">
        <f t="shared" ca="1" si="394"/>
        <v/>
      </c>
      <c r="EV184" s="919" t="str">
        <f t="shared" ca="1" si="395"/>
        <v/>
      </c>
      <c r="EW184" s="919" t="str">
        <f t="shared" ca="1" si="396"/>
        <v/>
      </c>
      <c r="EX184" s="919" t="str">
        <f t="shared" ca="1" si="397"/>
        <v/>
      </c>
      <c r="EY184" s="919" t="str">
        <f t="shared" ca="1" si="398"/>
        <v/>
      </c>
      <c r="EZ184" s="919" t="str">
        <f t="shared" ca="1" si="399"/>
        <v/>
      </c>
      <c r="FA184" s="919" t="str">
        <f t="shared" ca="1" si="400"/>
        <v/>
      </c>
      <c r="FB184" s="919" t="str">
        <f t="shared" ca="1" si="401"/>
        <v/>
      </c>
      <c r="FC184" s="919" t="str">
        <f t="shared" ca="1" si="402"/>
        <v/>
      </c>
      <c r="FD184" s="627" t="str">
        <f t="shared" ca="1" si="403"/>
        <v/>
      </c>
      <c r="FE184" s="630">
        <v>174</v>
      </c>
      <c r="FF184" s="299" t="str">
        <f t="shared" ca="1" si="404"/>
        <v/>
      </c>
      <c r="FG184" s="993" t="str">
        <f t="shared" ca="1" si="405"/>
        <v/>
      </c>
      <c r="FH184" s="919" t="str">
        <f t="shared" ca="1" si="406"/>
        <v/>
      </c>
      <c r="FI184" s="299">
        <f ca="1">COUNTIF($FH$11:FH184,"■")</f>
        <v>0</v>
      </c>
    </row>
    <row r="185" spans="1:165" ht="34.5" customHeight="1">
      <c r="A185" s="445">
        <f t="shared" ca="1" si="310"/>
        <v>0</v>
      </c>
      <c r="B185" s="446">
        <f>IF(R185&lt;&gt;"",IF(COUNTIF(R$11:R185,R185)=1,MAX(B$11:B184)+1,INDEX(B$11:B184,MATCH(R185,R$11:R184,0),1)),0)</f>
        <v>1</v>
      </c>
      <c r="C185" s="446">
        <f ca="1">IF(T185&lt;&gt;"",IF(COUNTIF(T$11:T185,T185)=1,MAX(C$11:C184)+1,INDEX(C$11:C184,MATCH(T185,T$11:T184,0),1)),0)</f>
        <v>0</v>
      </c>
      <c r="D185" s="446">
        <f ca="1">IF(U185&lt;&gt;"",IF(COUNTIF(U$11:U185,U185)=1,MAX(D$11:D184)+1,INDEX(D$11:D184,MATCH(U185,U$11:U184,0),1)),0)</f>
        <v>0</v>
      </c>
      <c r="E185" s="446">
        <f ca="1">IF(S185&lt;&gt;"",IF(COUNTIF(S$11:S185,S185)=1,MAX(E$11:E184)+1,INDEX(E$11:E184,MATCH(S185,S$11:S184,0),1)),0)</f>
        <v>0</v>
      </c>
      <c r="F185" s="446">
        <f ca="1">IF(Z185&lt;&gt;"",IF(COUNTIF(Z$11:Z185,Z185)=1,MAX(F$11:F184)+1,INDEX(F$11:F184,MATCH(Z185,Z$11:Z184,0),1)),0)</f>
        <v>0</v>
      </c>
      <c r="G185" s="447" cm="1">
        <f t="array" aca="1" ref="G185" ca="1">IF(Z185&lt;&gt;"",IF(COUNTIFS(Z$11:Z185,Z185,W$11:W185,W185)=1,MAX(G$11:G184)+1,INDEX(G$11:G184,MATCH(Z185&amp;W185,Z$11:Z184&amp;W$11:W185,0),1)),0)</f>
        <v>0</v>
      </c>
      <c r="H185" s="447">
        <f t="shared" ca="1" si="311"/>
        <v>0</v>
      </c>
      <c r="I185" s="447">
        <f ca="1">IF(T185="",0,IF(COUNTIF(T$11:T185,T185)=1,1,0))</f>
        <v>0</v>
      </c>
      <c r="J185" s="447">
        <f ca="1">IF(U185="",0,IF(COUNTIF(U$11:U185,U185)=1,1,0))</f>
        <v>0</v>
      </c>
      <c r="K185" s="447">
        <f ca="1">IF(S185="",0,IF(COUNTIF(S$11:S185,S185)=1,1,0))</f>
        <v>0</v>
      </c>
      <c r="L185" s="446">
        <f ca="1">IF(Z185="",0,IF(COUNTIF(Z$11:Z185,Z185)=1,1,0))</f>
        <v>0</v>
      </c>
      <c r="M185" s="767">
        <f ca="1">IF($W185=2,IF(COUNTIFS($W$11:$W185,2,$Z$11:$Z185,$Z185)=1,1,0),0)</f>
        <v>0</v>
      </c>
      <c r="N185" s="767">
        <f ca="1">IF($W185=1,IF(COUNTIFS($W$11:$W185,2,$Z$11:$Z185,$Z185)=1,1,0),0)</f>
        <v>0</v>
      </c>
      <c r="O185" s="446">
        <f ca="1">IF(H185=0,0,IF(COUNTIF(Z$11:Z185,Z185)=1,1,0))</f>
        <v>0</v>
      </c>
      <c r="P185" s="448" t="str">
        <f t="shared" ca="1" si="312"/>
        <v>石川県</v>
      </c>
      <c r="Q185" s="89">
        <f t="shared" ca="1" si="313"/>
        <v>175</v>
      </c>
      <c r="R185" s="170" t="s">
        <v>459</v>
      </c>
      <c r="S185" s="357" t="str">
        <f t="shared" ca="1" si="314"/>
        <v/>
      </c>
      <c r="T185" s="357" t="str">
        <f t="shared" ca="1" si="315"/>
        <v/>
      </c>
      <c r="U185" s="58" t="str">
        <f t="shared" ca="1" si="316"/>
        <v/>
      </c>
      <c r="V185" s="58" t="str">
        <f t="shared" ca="1" si="317"/>
        <v/>
      </c>
      <c r="W185" s="920" t="str">
        <f t="shared" ca="1" si="318"/>
        <v/>
      </c>
      <c r="X185" s="369">
        <f ca="1">IFERROR(VLOOKUP(W185,'（様式１号）３整理番号表'!$B$4:$H$5,2,FALSE),0)</f>
        <v>0</v>
      </c>
      <c r="Y185" s="768" t="str" cm="1">
        <f t="array" aca="1" ref="Y185" ca="1">IF(AND(D185=0,F185=0),"",IF(COUNTIF(D$11:D185,D185)=1,1,IF(COUNTIFS(D$11:D185,D185,F$11:F185,F185)=1,INDEX((D$11:D185,F$11:F185,Y$11:Y185),MATCH(_xlfn.MAXIFS(F$11:F184,D$11:D184,D185),$F$11:F185,0),1,3)+1,INDEX((D$11:D185,F$11:F185,Y$11:Y185),MATCH(D185&amp;F185,D$11:D185&amp;F$11:F185,0),1,3))))</f>
        <v/>
      </c>
      <c r="Z185" s="40" t="str">
        <f t="shared" ca="1" si="319"/>
        <v/>
      </c>
      <c r="AA185" s="924" t="str">
        <f t="shared" ca="1" si="320"/>
        <v/>
      </c>
      <c r="AB185" s="93">
        <f ca="1">IFERROR(VLOOKUP(AA185,'（様式１号）３整理番号表'!$B$10:$H$16,2,FALSE),0)</f>
        <v>0</v>
      </c>
      <c r="AC185" s="924" t="str">
        <f t="shared" ca="1" si="321"/>
        <v/>
      </c>
      <c r="AD185" s="924" t="str">
        <f t="shared" ca="1" si="322"/>
        <v/>
      </c>
      <c r="AE185" s="93">
        <f ca="1">IFERROR(VLOOKUP(AD185,'（様式１号）３整理番号表'!$B$21:$H$22,2,FALSE),0)</f>
        <v>0</v>
      </c>
      <c r="AF185" s="924" t="str">
        <f t="shared" ca="1" si="323"/>
        <v/>
      </c>
      <c r="AG185" s="93">
        <f ca="1">IFERROR(VLOOKUP(AF185,'（様式１号）３整理番号表'!$B$26:$H$31,2,FALSE),0)</f>
        <v>0</v>
      </c>
      <c r="AH185" s="924" t="str">
        <f t="shared" ca="1" si="324"/>
        <v/>
      </c>
      <c r="AI185" s="93">
        <f ca="1">IFERROR(VLOOKUP(AH185,'（様式１号）３整理番号表'!$J$5:$N$59,2,FALSE),0)</f>
        <v>0</v>
      </c>
      <c r="AJ185" s="77" t="str">
        <f t="shared" ca="1" si="325"/>
        <v/>
      </c>
      <c r="AK185" s="93">
        <f ca="1">IFERROR(VLOOKUP(AJ185,'（様式１号）３整理番号表'!$P$5:$R$29,2,FALSE),0)</f>
        <v>0</v>
      </c>
      <c r="AL185" s="921" t="str">
        <f t="shared" ca="1" si="326"/>
        <v/>
      </c>
      <c r="AM185" s="921" t="str">
        <f t="shared" ca="1" si="327"/>
        <v/>
      </c>
      <c r="AN185" s="921"/>
      <c r="AO185" s="77" t="str">
        <f t="shared" ca="1" si="328"/>
        <v/>
      </c>
      <c r="AP185" s="93">
        <f ca="1">IFERROR(VLOOKUP(AO185,'（様式１号）３整理番号表'!$P$5:$R$29,2,FALSE),0)</f>
        <v>0</v>
      </c>
      <c r="AQ185" s="924" t="str">
        <f t="shared" ca="1" si="329"/>
        <v/>
      </c>
      <c r="AR185" s="93">
        <f t="shared" ca="1" si="330"/>
        <v>0</v>
      </c>
      <c r="AS185" s="924" t="str">
        <f t="shared" ca="1" si="331"/>
        <v/>
      </c>
      <c r="AT185" s="40" t="str">
        <f t="shared" ca="1" si="332"/>
        <v/>
      </c>
      <c r="AU185" s="93" t="str">
        <f t="shared" ca="1" si="333"/>
        <v/>
      </c>
      <c r="AV185" s="923" t="str">
        <f t="shared" ca="1" si="334"/>
        <v/>
      </c>
      <c r="AW185" s="926" t="str">
        <f t="shared" ca="1" si="335"/>
        <v/>
      </c>
      <c r="AX185" s="925" t="str">
        <f t="shared" ca="1" si="336"/>
        <v/>
      </c>
      <c r="AY185" s="925" t="str">
        <f t="shared" ca="1" si="336"/>
        <v/>
      </c>
      <c r="AZ185" s="925" t="str">
        <f t="shared" ca="1" si="336"/>
        <v/>
      </c>
      <c r="BA185" s="925" t="str">
        <f t="shared" ca="1" si="336"/>
        <v/>
      </c>
      <c r="BB185" s="925" t="str">
        <f t="shared" ca="1" si="337"/>
        <v/>
      </c>
      <c r="BC185" s="925" t="str">
        <f t="shared" ca="1" si="338"/>
        <v/>
      </c>
      <c r="BD185" s="925" t="str">
        <f t="shared" ca="1" si="338"/>
        <v/>
      </c>
      <c r="BE185" s="925" t="str">
        <f t="shared" ca="1" si="338"/>
        <v/>
      </c>
      <c r="BF185" s="77" t="str">
        <f t="shared" ca="1" si="339"/>
        <v/>
      </c>
      <c r="BG185" s="924" t="str">
        <f t="shared" ca="1" si="340"/>
        <v/>
      </c>
      <c r="BH185" s="94">
        <f ca="1">IF(BF185&lt;&gt;"",INDEX('（様式１号）３整理番号表'!$AB$7:$AQ$12,MATCH(BF185,'（様式１号）３整理番号表'!$AA$7:$AA$12,0),MATCH(BG185,'（様式１号）３整理番号表'!$AB$6:$AQ$6,0)),0)</f>
        <v>0</v>
      </c>
      <c r="BI185" s="921" t="str">
        <f t="shared" ca="1" si="341"/>
        <v/>
      </c>
      <c r="BJ185" s="922" t="str">
        <f t="shared" ca="1" si="342"/>
        <v/>
      </c>
      <c r="BK185" s="926" t="str">
        <f t="shared" ca="1" si="343"/>
        <v/>
      </c>
      <c r="BL185" s="922" t="str">
        <f t="shared" ca="1" si="344"/>
        <v/>
      </c>
      <c r="BM185" s="79" t="str">
        <f t="shared" ca="1" si="345"/>
        <v/>
      </c>
      <c r="BN185" s="82" t="str">
        <f t="shared" ca="1" si="346"/>
        <v/>
      </c>
      <c r="BO185" s="83" t="str">
        <f t="shared" ca="1" si="347"/>
        <v/>
      </c>
      <c r="BP185" s="84" t="str">
        <f t="shared" ca="1" si="348"/>
        <v/>
      </c>
      <c r="BQ185" s="82" t="str">
        <f t="shared" ca="1" si="349"/>
        <v/>
      </c>
      <c r="BR185" s="97" t="str">
        <f t="shared" ca="1" si="350"/>
        <v/>
      </c>
      <c r="BS185" s="95" t="str">
        <f t="shared" ca="1" si="351"/>
        <v/>
      </c>
      <c r="BT185" s="184" t="str">
        <f t="shared" ca="1" si="352"/>
        <v/>
      </c>
      <c r="BU185" s="611" t="str">
        <f t="shared" ca="1" si="353"/>
        <v/>
      </c>
      <c r="BV185" s="77" t="str">
        <f t="shared" ca="1" si="354"/>
        <v/>
      </c>
      <c r="BW185" s="85" t="str">
        <f t="shared" ca="1" si="355"/>
        <v/>
      </c>
      <c r="BX185" s="86" t="str">
        <f t="shared" ca="1" si="356"/>
        <v/>
      </c>
      <c r="BY185" s="231">
        <f ca="1">IF('ポイント要件確認等（個別表）'!AD185=1,ROUNDDOWN('ポイント要件確認等（個別表）'!AV185,-3),IF('ポイント要件確認等（個別表）'!AD185=2,ROUNDDOWN('ポイント要件確認等（個別表）'!BH185,-3),IF('ポイント要件確認等（個別表）'!AD185=3,ROUNDDOWN('ポイント要件確認等（個別表）'!BT185,-3),0)))</f>
        <v>0</v>
      </c>
      <c r="BZ185" s="86" t="str">
        <f t="shared" ca="1" si="357"/>
        <v/>
      </c>
      <c r="CA185" s="232" t="str">
        <f t="shared" ca="1" si="358"/>
        <v/>
      </c>
      <c r="CB185" s="232">
        <f t="shared" ca="1" si="359"/>
        <v>0</v>
      </c>
      <c r="CC185" s="86" t="str">
        <f t="shared" ca="1" si="360"/>
        <v/>
      </c>
      <c r="CD185" s="86" t="str">
        <f t="shared" ca="1" si="361"/>
        <v/>
      </c>
      <c r="CE185" s="609"/>
      <c r="CF185" s="86" t="str">
        <f t="shared" ca="1" si="362"/>
        <v/>
      </c>
      <c r="CG185" s="185" t="str">
        <f t="shared" ca="1" si="363"/>
        <v/>
      </c>
      <c r="CH185" s="246" t="str">
        <f t="shared" ca="1" si="364"/>
        <v>含税額</v>
      </c>
      <c r="CI185" s="247" t="str">
        <f t="shared" ca="1" si="365"/>
        <v/>
      </c>
      <c r="CJ185" s="87" t="str">
        <f ca="1">IFERROR(IF(INDIRECT("'("&amp;'２個別表'!EO185&amp;")'!AR"&amp;84+EP185)&lt;&gt;1,"",1),"")</f>
        <v/>
      </c>
      <c r="CK185" s="244" t="str">
        <f t="shared" ca="1" si="366"/>
        <v/>
      </c>
      <c r="CL185" s="235" t="str">
        <f t="shared" ca="1" si="367"/>
        <v/>
      </c>
      <c r="CM185" s="239" t="str">
        <f t="shared" ca="1" si="368"/>
        <v/>
      </c>
      <c r="CN185" s="77" t="str">
        <f t="shared" ca="1" si="369"/>
        <v/>
      </c>
      <c r="CO185" s="93" t="str">
        <f ca="1">IFERROR(VLOOKUP(CN185,'（様式１号）３整理番号表'!$T$5:$V$15,2,FALSE),"")</f>
        <v/>
      </c>
      <c r="CP185" s="924" t="str">
        <f t="shared" ca="1" si="370"/>
        <v/>
      </c>
      <c r="CQ185" s="93" t="str">
        <f ca="1">IFERROR(VLOOKUP(CP185,'（様式１号）３整理番号表'!$T$19:$V$24,2,FALSE),"")</f>
        <v/>
      </c>
      <c r="CR185" s="924" t="str">
        <f ca="1">IFERROR(IF(INDIRECT("'("&amp;'２個別表'!EO185&amp;")'!AV"&amp;84+EP185)&lt;&gt;1,"",1),"")</f>
        <v/>
      </c>
      <c r="CS185" s="232">
        <f t="shared" ca="1" si="371"/>
        <v>0</v>
      </c>
      <c r="CT185" s="248">
        <f t="shared" ca="1" si="372"/>
        <v>0</v>
      </c>
      <c r="CU185" s="376" t="str">
        <f ca="1">IF(ER185="補強",IF(COUNTIFS($Z$11:Z185,Z185,$W$11:W185,1)=1,"１①",""),IF(COUNTIFS($Z$11:Z185,Z185,$W$11:W185,2)=1,"２①",""))</f>
        <v/>
      </c>
      <c r="CV185" s="57" t="str">
        <f t="shared" ca="1" si="373"/>
        <v/>
      </c>
      <c r="CW185" s="927" t="str">
        <f t="shared" ca="1" si="374"/>
        <v/>
      </c>
      <c r="CX185" s="256" t="str">
        <f t="shared" ca="1" si="375"/>
        <v/>
      </c>
      <c r="CY185" s="256" t="str">
        <f t="shared" ca="1" si="376"/>
        <v/>
      </c>
      <c r="CZ185" s="256" t="str">
        <f t="shared" ca="1" si="377"/>
        <v/>
      </c>
      <c r="DA185" s="256" t="str">
        <f t="shared" ca="1" si="378"/>
        <v/>
      </c>
      <c r="DB185" s="316" t="str">
        <f ca="1">IFERROR(VLOOKUP($CU185,'（様式１号）３整理番号表'!$Z$19:$AB$32,3,FALSE),"")</f>
        <v/>
      </c>
      <c r="DC185" s="259" t="str">
        <f t="shared" ca="1" si="379"/>
        <v>-</v>
      </c>
      <c r="DD185" s="618" t="str">
        <f t="shared" ca="1" si="380"/>
        <v/>
      </c>
      <c r="DE185" s="321" t="str">
        <f ca="1">IF(AND(AO185=18,AS185=1),IF(COUNTIFS($Y$11:Y185,Y185,$AS$11:AS185,1)=1,"２②",""),IF($CU185="１①",INDEX(INDIRECT("'("&amp;$EO185&amp;")'!AR116:BB116"),1,MATCH(INDIRECT("'("&amp;$EO185&amp;")'!C118"),INDIRECT("'("&amp;$EO185&amp;")'!AR119:BB119"),0)),""))</f>
        <v/>
      </c>
      <c r="DF185" s="324" t="str">
        <f t="shared" ca="1" si="381"/>
        <v/>
      </c>
      <c r="DG185" s="313" t="str">
        <f t="shared" ca="1" si="382"/>
        <v/>
      </c>
      <c r="DH185" s="313" t="str">
        <f t="shared" ca="1" si="383"/>
        <v/>
      </c>
      <c r="DI185" s="313" t="str">
        <f t="shared" ca="1" si="384"/>
        <v/>
      </c>
      <c r="DJ185" s="313" t="str">
        <f t="shared" ca="1" si="385"/>
        <v/>
      </c>
      <c r="DK185" s="328" t="str">
        <f t="shared" ca="1" si="386"/>
        <v/>
      </c>
      <c r="DL185" s="334" t="str">
        <f t="shared" ca="1" si="387"/>
        <v/>
      </c>
      <c r="DM185" s="915" t="str">
        <f t="shared" ca="1" si="388"/>
        <v/>
      </c>
      <c r="DN185" s="15"/>
      <c r="DO185" s="324"/>
      <c r="DP185" s="16"/>
      <c r="DQ185" s="16"/>
      <c r="DR185" s="16"/>
      <c r="DS185" s="16"/>
      <c r="DT185" s="318" t="str">
        <f>IFERROR(VLOOKUP($DN185,'（様式１号）３整理番号表'!$Z$19:$AB$32,3,FALSE),"")</f>
        <v/>
      </c>
      <c r="DU185" s="259" t="str">
        <f t="shared" si="389"/>
        <v/>
      </c>
      <c r="DV185" s="14"/>
      <c r="DW185" s="17" t="str">
        <f t="shared" ca="1" si="390"/>
        <v/>
      </c>
      <c r="DX185" s="88" t="str">
        <f t="shared" ca="1" si="407"/>
        <v/>
      </c>
      <c r="DZ185" s="339">
        <f t="shared" ca="1" si="411"/>
        <v>0</v>
      </c>
      <c r="EA185" s="339">
        <f t="shared" ca="1" si="411"/>
        <v>0</v>
      </c>
      <c r="EB185" s="339">
        <f t="shared" ca="1" si="411"/>
        <v>0</v>
      </c>
      <c r="EC185" s="339">
        <f t="shared" ca="1" si="411"/>
        <v>0</v>
      </c>
      <c r="ED185" s="339">
        <f t="shared" ca="1" si="411"/>
        <v>0</v>
      </c>
      <c r="EE185" s="339">
        <f t="shared" ca="1" si="411"/>
        <v>0</v>
      </c>
      <c r="EF185" s="339">
        <f t="shared" ca="1" si="411"/>
        <v>0</v>
      </c>
      <c r="EG185" s="339">
        <f t="shared" ca="1" si="411"/>
        <v>0</v>
      </c>
      <c r="EH185" s="339">
        <f t="shared" ca="1" si="411"/>
        <v>0</v>
      </c>
      <c r="EI185" s="339">
        <f t="shared" ca="1" si="411"/>
        <v>0</v>
      </c>
      <c r="EJ185" s="339">
        <f t="shared" ca="1" si="411"/>
        <v>0</v>
      </c>
      <c r="EK185" s="339">
        <f t="shared" ca="1" si="411"/>
        <v>0</v>
      </c>
      <c r="EL185" s="339">
        <f t="shared" ca="1" si="411"/>
        <v>0</v>
      </c>
      <c r="EM185" s="339">
        <f t="shared" ca="1" si="411"/>
        <v>0</v>
      </c>
      <c r="EO185" s="919" t="str">
        <f t="shared" ca="1" si="309"/>
        <v/>
      </c>
      <c r="EP185" s="919" t="str">
        <f t="shared" ca="1" si="391"/>
        <v/>
      </c>
      <c r="EQ185" s="919" t="str">
        <f t="shared" ca="1" si="392"/>
        <v/>
      </c>
      <c r="ER185" s="919" t="str">
        <f t="shared" ca="1" si="393"/>
        <v/>
      </c>
      <c r="ES185" s="919" t="str">
        <f ca="1">IFERROR(INDEX('郵便番号（石川県）'!$A$3:$F$2574,MATCH(INDIRECT("'("&amp;EO185&amp;")'!E7"),'郵便番号（石川県）'!$A$3:$A$2574,0),6),"")</f>
        <v/>
      </c>
      <c r="ET185" s="919" t="str">
        <f ca="1">IFERROR(INDEX('郵便番号（石川県）'!$A$3:$F$2574,MATCH(INDIRECT("'("&amp;$EO185&amp;")'!E7"),'郵便番号（石川県）'!$A$3:$A$2574,0),5),"")</f>
        <v/>
      </c>
      <c r="EU185" s="919" t="str">
        <f t="shared" ca="1" si="394"/>
        <v/>
      </c>
      <c r="EV185" s="919" t="str">
        <f t="shared" ca="1" si="395"/>
        <v/>
      </c>
      <c r="EW185" s="919" t="str">
        <f t="shared" ca="1" si="396"/>
        <v/>
      </c>
      <c r="EX185" s="919" t="str">
        <f t="shared" ca="1" si="397"/>
        <v/>
      </c>
      <c r="EY185" s="919" t="str">
        <f t="shared" ca="1" si="398"/>
        <v/>
      </c>
      <c r="EZ185" s="919" t="str">
        <f t="shared" ca="1" si="399"/>
        <v/>
      </c>
      <c r="FA185" s="919" t="str">
        <f t="shared" ca="1" si="400"/>
        <v/>
      </c>
      <c r="FB185" s="919" t="str">
        <f t="shared" ca="1" si="401"/>
        <v/>
      </c>
      <c r="FC185" s="919" t="str">
        <f t="shared" ca="1" si="402"/>
        <v/>
      </c>
      <c r="FD185" s="627" t="str">
        <f t="shared" ca="1" si="403"/>
        <v/>
      </c>
      <c r="FE185" s="630">
        <v>175</v>
      </c>
      <c r="FF185" s="299" t="str">
        <f t="shared" ca="1" si="404"/>
        <v/>
      </c>
      <c r="FG185" s="993" t="str">
        <f t="shared" ca="1" si="405"/>
        <v/>
      </c>
      <c r="FH185" s="919" t="str">
        <f t="shared" ca="1" si="406"/>
        <v/>
      </c>
      <c r="FI185" s="299">
        <f ca="1">COUNTIF($FH$11:FH185,"■")</f>
        <v>0</v>
      </c>
    </row>
    <row r="186" spans="1:165" ht="34.5" customHeight="1">
      <c r="A186" s="445">
        <f t="shared" ca="1" si="310"/>
        <v>0</v>
      </c>
      <c r="B186" s="446">
        <f>IF(R186&lt;&gt;"",IF(COUNTIF(R$11:R186,R186)=1,MAX(B$11:B185)+1,INDEX(B$11:B185,MATCH(R186,R$11:R185,0),1)),0)</f>
        <v>1</v>
      </c>
      <c r="C186" s="446">
        <f ca="1">IF(T186&lt;&gt;"",IF(COUNTIF(T$11:T186,T186)=1,MAX(C$11:C185)+1,INDEX(C$11:C185,MATCH(T186,T$11:T185,0),1)),0)</f>
        <v>0</v>
      </c>
      <c r="D186" s="446">
        <f ca="1">IF(U186&lt;&gt;"",IF(COUNTIF(U$11:U186,U186)=1,MAX(D$11:D185)+1,INDEX(D$11:D185,MATCH(U186,U$11:U185,0),1)),0)</f>
        <v>0</v>
      </c>
      <c r="E186" s="446">
        <f ca="1">IF(S186&lt;&gt;"",IF(COUNTIF(S$11:S186,S186)=1,MAX(E$11:E185)+1,INDEX(E$11:E185,MATCH(S186,S$11:S185,0),1)),0)</f>
        <v>0</v>
      </c>
      <c r="F186" s="446">
        <f ca="1">IF(Z186&lt;&gt;"",IF(COUNTIF(Z$11:Z186,Z186)=1,MAX(F$11:F185)+1,INDEX(F$11:F185,MATCH(Z186,Z$11:Z185,0),1)),0)</f>
        <v>0</v>
      </c>
      <c r="G186" s="447" cm="1">
        <f t="array" aca="1" ref="G186" ca="1">IF(Z186&lt;&gt;"",IF(COUNTIFS(Z$11:Z186,Z186,W$11:W186,W186)=1,MAX(G$11:G185)+1,INDEX(G$11:G185,MATCH(Z186&amp;W186,Z$11:Z185&amp;W$11:W186,0),1)),0)</f>
        <v>0</v>
      </c>
      <c r="H186" s="447">
        <f t="shared" ca="1" si="311"/>
        <v>0</v>
      </c>
      <c r="I186" s="447">
        <f ca="1">IF(T186="",0,IF(COUNTIF(T$11:T186,T186)=1,1,0))</f>
        <v>0</v>
      </c>
      <c r="J186" s="447">
        <f ca="1">IF(U186="",0,IF(COUNTIF(U$11:U186,U186)=1,1,0))</f>
        <v>0</v>
      </c>
      <c r="K186" s="447">
        <f ca="1">IF(S186="",0,IF(COUNTIF(S$11:S186,S186)=1,1,0))</f>
        <v>0</v>
      </c>
      <c r="L186" s="446">
        <f ca="1">IF(Z186="",0,IF(COUNTIF(Z$11:Z186,Z186)=1,1,0))</f>
        <v>0</v>
      </c>
      <c r="M186" s="767">
        <f ca="1">IF($W186=2,IF(COUNTIFS($W$11:$W186,2,$Z$11:$Z186,$Z186)=1,1,0),0)</f>
        <v>0</v>
      </c>
      <c r="N186" s="767">
        <f ca="1">IF($W186=1,IF(COUNTIFS($W$11:$W186,2,$Z$11:$Z186,$Z186)=1,1,0),0)</f>
        <v>0</v>
      </c>
      <c r="O186" s="446">
        <f ca="1">IF(H186=0,0,IF(COUNTIF(Z$11:Z186,Z186)=1,1,0))</f>
        <v>0</v>
      </c>
      <c r="P186" s="448" t="str">
        <f t="shared" ca="1" si="312"/>
        <v>石川県</v>
      </c>
      <c r="Q186" s="89">
        <f t="shared" ca="1" si="313"/>
        <v>176</v>
      </c>
      <c r="R186" s="170" t="s">
        <v>459</v>
      </c>
      <c r="S186" s="357" t="str">
        <f t="shared" ca="1" si="314"/>
        <v/>
      </c>
      <c r="T186" s="357" t="str">
        <f t="shared" ca="1" si="315"/>
        <v/>
      </c>
      <c r="U186" s="58" t="str">
        <f t="shared" ca="1" si="316"/>
        <v/>
      </c>
      <c r="V186" s="58" t="str">
        <f t="shared" ca="1" si="317"/>
        <v/>
      </c>
      <c r="W186" s="920" t="str">
        <f t="shared" ca="1" si="318"/>
        <v/>
      </c>
      <c r="X186" s="369">
        <f ca="1">IFERROR(VLOOKUP(W186,'（様式１号）３整理番号表'!$B$4:$H$5,2,FALSE),0)</f>
        <v>0</v>
      </c>
      <c r="Y186" s="768" t="str" cm="1">
        <f t="array" aca="1" ref="Y186" ca="1">IF(AND(D186=0,F186=0),"",IF(COUNTIF(D$11:D186,D186)=1,1,IF(COUNTIFS(D$11:D186,D186,F$11:F186,F186)=1,INDEX((D$11:D186,F$11:F186,Y$11:Y186),MATCH(_xlfn.MAXIFS(F$11:F185,D$11:D185,D186),$F$11:F186,0),1,3)+1,INDEX((D$11:D186,F$11:F186,Y$11:Y186),MATCH(D186&amp;F186,D$11:D186&amp;F$11:F186,0),1,3))))</f>
        <v/>
      </c>
      <c r="Z186" s="40" t="str">
        <f t="shared" ca="1" si="319"/>
        <v/>
      </c>
      <c r="AA186" s="924" t="str">
        <f t="shared" ca="1" si="320"/>
        <v/>
      </c>
      <c r="AB186" s="93">
        <f ca="1">IFERROR(VLOOKUP(AA186,'（様式１号）３整理番号表'!$B$10:$H$16,2,FALSE),0)</f>
        <v>0</v>
      </c>
      <c r="AC186" s="924" t="str">
        <f t="shared" ca="1" si="321"/>
        <v/>
      </c>
      <c r="AD186" s="924" t="str">
        <f t="shared" ca="1" si="322"/>
        <v/>
      </c>
      <c r="AE186" s="93">
        <f ca="1">IFERROR(VLOOKUP(AD186,'（様式１号）３整理番号表'!$B$21:$H$22,2,FALSE),0)</f>
        <v>0</v>
      </c>
      <c r="AF186" s="924" t="str">
        <f t="shared" ca="1" si="323"/>
        <v/>
      </c>
      <c r="AG186" s="93">
        <f ca="1">IFERROR(VLOOKUP(AF186,'（様式１号）３整理番号表'!$B$26:$H$31,2,FALSE),0)</f>
        <v>0</v>
      </c>
      <c r="AH186" s="924" t="str">
        <f t="shared" ca="1" si="324"/>
        <v/>
      </c>
      <c r="AI186" s="93">
        <f ca="1">IFERROR(VLOOKUP(AH186,'（様式１号）３整理番号表'!$J$5:$N$59,2,FALSE),0)</f>
        <v>0</v>
      </c>
      <c r="AJ186" s="77" t="str">
        <f t="shared" ca="1" si="325"/>
        <v/>
      </c>
      <c r="AK186" s="93">
        <f ca="1">IFERROR(VLOOKUP(AJ186,'（様式１号）３整理番号表'!$P$5:$R$29,2,FALSE),0)</f>
        <v>0</v>
      </c>
      <c r="AL186" s="921" t="str">
        <f t="shared" ca="1" si="326"/>
        <v/>
      </c>
      <c r="AM186" s="921" t="str">
        <f t="shared" ca="1" si="327"/>
        <v/>
      </c>
      <c r="AN186" s="921"/>
      <c r="AO186" s="77" t="str">
        <f t="shared" ca="1" si="328"/>
        <v/>
      </c>
      <c r="AP186" s="93">
        <f ca="1">IFERROR(VLOOKUP(AO186,'（様式１号）３整理番号表'!$P$5:$R$29,2,FALSE),0)</f>
        <v>0</v>
      </c>
      <c r="AQ186" s="924" t="str">
        <f t="shared" ca="1" si="329"/>
        <v/>
      </c>
      <c r="AR186" s="93">
        <f t="shared" ca="1" si="330"/>
        <v>0</v>
      </c>
      <c r="AS186" s="924" t="str">
        <f t="shared" ca="1" si="331"/>
        <v/>
      </c>
      <c r="AT186" s="40" t="str">
        <f t="shared" ca="1" si="332"/>
        <v/>
      </c>
      <c r="AU186" s="93" t="str">
        <f t="shared" ca="1" si="333"/>
        <v/>
      </c>
      <c r="AV186" s="923" t="str">
        <f t="shared" ca="1" si="334"/>
        <v/>
      </c>
      <c r="AW186" s="926" t="str">
        <f t="shared" ca="1" si="335"/>
        <v/>
      </c>
      <c r="AX186" s="925" t="str">
        <f t="shared" ca="1" si="336"/>
        <v/>
      </c>
      <c r="AY186" s="925" t="str">
        <f t="shared" ca="1" si="336"/>
        <v/>
      </c>
      <c r="AZ186" s="925" t="str">
        <f t="shared" ca="1" si="336"/>
        <v/>
      </c>
      <c r="BA186" s="925" t="str">
        <f t="shared" ca="1" si="336"/>
        <v/>
      </c>
      <c r="BB186" s="925" t="str">
        <f t="shared" ca="1" si="337"/>
        <v/>
      </c>
      <c r="BC186" s="925" t="str">
        <f t="shared" ca="1" si="338"/>
        <v/>
      </c>
      <c r="BD186" s="925" t="str">
        <f t="shared" ca="1" si="338"/>
        <v/>
      </c>
      <c r="BE186" s="925" t="str">
        <f t="shared" ca="1" si="338"/>
        <v/>
      </c>
      <c r="BF186" s="77" t="str">
        <f t="shared" ca="1" si="339"/>
        <v/>
      </c>
      <c r="BG186" s="924" t="str">
        <f t="shared" ca="1" si="340"/>
        <v/>
      </c>
      <c r="BH186" s="94">
        <f ca="1">IF(BF186&lt;&gt;"",INDEX('（様式１号）３整理番号表'!$AB$7:$AQ$12,MATCH(BF186,'（様式１号）３整理番号表'!$AA$7:$AA$12,0),MATCH(BG186,'（様式１号）３整理番号表'!$AB$6:$AQ$6,0)),0)</f>
        <v>0</v>
      </c>
      <c r="BI186" s="921" t="str">
        <f t="shared" ca="1" si="341"/>
        <v/>
      </c>
      <c r="BJ186" s="922" t="str">
        <f t="shared" ca="1" si="342"/>
        <v/>
      </c>
      <c r="BK186" s="926" t="str">
        <f t="shared" ca="1" si="343"/>
        <v/>
      </c>
      <c r="BL186" s="922" t="str">
        <f t="shared" ca="1" si="344"/>
        <v/>
      </c>
      <c r="BM186" s="79" t="str">
        <f t="shared" ca="1" si="345"/>
        <v/>
      </c>
      <c r="BN186" s="82" t="str">
        <f t="shared" ca="1" si="346"/>
        <v/>
      </c>
      <c r="BO186" s="83" t="str">
        <f t="shared" ca="1" si="347"/>
        <v/>
      </c>
      <c r="BP186" s="84" t="str">
        <f t="shared" ca="1" si="348"/>
        <v/>
      </c>
      <c r="BQ186" s="82" t="str">
        <f t="shared" ca="1" si="349"/>
        <v/>
      </c>
      <c r="BR186" s="97" t="str">
        <f t="shared" ca="1" si="350"/>
        <v/>
      </c>
      <c r="BS186" s="95" t="str">
        <f t="shared" ca="1" si="351"/>
        <v/>
      </c>
      <c r="BT186" s="184" t="str">
        <f t="shared" ca="1" si="352"/>
        <v/>
      </c>
      <c r="BU186" s="611" t="str">
        <f t="shared" ca="1" si="353"/>
        <v/>
      </c>
      <c r="BV186" s="77" t="str">
        <f t="shared" ca="1" si="354"/>
        <v/>
      </c>
      <c r="BW186" s="85" t="str">
        <f t="shared" ca="1" si="355"/>
        <v/>
      </c>
      <c r="BX186" s="86" t="str">
        <f t="shared" ca="1" si="356"/>
        <v/>
      </c>
      <c r="BY186" s="231">
        <f ca="1">IF('ポイント要件確認等（個別表）'!AD186=1,ROUNDDOWN('ポイント要件確認等（個別表）'!AV186,-3),IF('ポイント要件確認等（個別表）'!AD186=2,ROUNDDOWN('ポイント要件確認等（個別表）'!BH186,-3),IF('ポイント要件確認等（個別表）'!AD186=3,ROUNDDOWN('ポイント要件確認等（個別表）'!BT186,-3),0)))</f>
        <v>0</v>
      </c>
      <c r="BZ186" s="86" t="str">
        <f t="shared" ca="1" si="357"/>
        <v/>
      </c>
      <c r="CA186" s="232" t="str">
        <f t="shared" ca="1" si="358"/>
        <v/>
      </c>
      <c r="CB186" s="232">
        <f t="shared" ca="1" si="359"/>
        <v>0</v>
      </c>
      <c r="CC186" s="86" t="str">
        <f t="shared" ca="1" si="360"/>
        <v/>
      </c>
      <c r="CD186" s="86" t="str">
        <f t="shared" ca="1" si="361"/>
        <v/>
      </c>
      <c r="CE186" s="609"/>
      <c r="CF186" s="86" t="str">
        <f t="shared" ca="1" si="362"/>
        <v/>
      </c>
      <c r="CG186" s="185" t="str">
        <f t="shared" ca="1" si="363"/>
        <v/>
      </c>
      <c r="CH186" s="246" t="str">
        <f t="shared" ca="1" si="364"/>
        <v>含税額</v>
      </c>
      <c r="CI186" s="247" t="str">
        <f t="shared" ca="1" si="365"/>
        <v/>
      </c>
      <c r="CJ186" s="87" t="str">
        <f ca="1">IFERROR(IF(INDIRECT("'("&amp;'２個別表'!EO186&amp;")'!AR"&amp;84+EP186)&lt;&gt;1,"",1),"")</f>
        <v/>
      </c>
      <c r="CK186" s="244" t="str">
        <f t="shared" ca="1" si="366"/>
        <v/>
      </c>
      <c r="CL186" s="235" t="str">
        <f t="shared" ca="1" si="367"/>
        <v/>
      </c>
      <c r="CM186" s="239" t="str">
        <f t="shared" ca="1" si="368"/>
        <v/>
      </c>
      <c r="CN186" s="77" t="str">
        <f t="shared" ca="1" si="369"/>
        <v/>
      </c>
      <c r="CO186" s="93" t="str">
        <f ca="1">IFERROR(VLOOKUP(CN186,'（様式１号）３整理番号表'!$T$5:$V$15,2,FALSE),"")</f>
        <v/>
      </c>
      <c r="CP186" s="924" t="str">
        <f t="shared" ca="1" si="370"/>
        <v/>
      </c>
      <c r="CQ186" s="93" t="str">
        <f ca="1">IFERROR(VLOOKUP(CP186,'（様式１号）３整理番号表'!$T$19:$V$24,2,FALSE),"")</f>
        <v/>
      </c>
      <c r="CR186" s="924" t="str">
        <f ca="1">IFERROR(IF(INDIRECT("'("&amp;'２個別表'!EO186&amp;")'!AV"&amp;84+EP186)&lt;&gt;1,"",1),"")</f>
        <v/>
      </c>
      <c r="CS186" s="232">
        <f t="shared" ca="1" si="371"/>
        <v>0</v>
      </c>
      <c r="CT186" s="248">
        <f t="shared" ca="1" si="372"/>
        <v>0</v>
      </c>
      <c r="CU186" s="376" t="str">
        <f ca="1">IF(ER186="補強",IF(COUNTIFS($Z$11:Z186,Z186,$W$11:W186,1)=1,"１①",""),IF(COUNTIFS($Z$11:Z186,Z186,$W$11:W186,2)=1,"２①",""))</f>
        <v/>
      </c>
      <c r="CV186" s="57" t="str">
        <f t="shared" ca="1" si="373"/>
        <v/>
      </c>
      <c r="CW186" s="927" t="str">
        <f t="shared" ca="1" si="374"/>
        <v/>
      </c>
      <c r="CX186" s="256" t="str">
        <f t="shared" ca="1" si="375"/>
        <v/>
      </c>
      <c r="CY186" s="256" t="str">
        <f t="shared" ca="1" si="376"/>
        <v/>
      </c>
      <c r="CZ186" s="256" t="str">
        <f t="shared" ca="1" si="377"/>
        <v/>
      </c>
      <c r="DA186" s="256" t="str">
        <f t="shared" ca="1" si="378"/>
        <v/>
      </c>
      <c r="DB186" s="316" t="str">
        <f ca="1">IFERROR(VLOOKUP($CU186,'（様式１号）３整理番号表'!$Z$19:$AB$32,3,FALSE),"")</f>
        <v/>
      </c>
      <c r="DC186" s="259" t="str">
        <f t="shared" ca="1" si="379"/>
        <v>-</v>
      </c>
      <c r="DD186" s="618" t="str">
        <f t="shared" ca="1" si="380"/>
        <v/>
      </c>
      <c r="DE186" s="321" t="str">
        <f ca="1">IF(AND(AO186=18,AS186=1),IF(COUNTIFS($Y$11:Y186,Y186,$AS$11:AS186,1)=1,"２②",""),IF($CU186="１①",INDEX(INDIRECT("'("&amp;$EO186&amp;")'!AR116:BB116"),1,MATCH(INDIRECT("'("&amp;$EO186&amp;")'!C118"),INDIRECT("'("&amp;$EO186&amp;")'!AR119:BB119"),0)),""))</f>
        <v/>
      </c>
      <c r="DF186" s="324" t="str">
        <f t="shared" ca="1" si="381"/>
        <v/>
      </c>
      <c r="DG186" s="313" t="str">
        <f t="shared" ca="1" si="382"/>
        <v/>
      </c>
      <c r="DH186" s="313" t="str">
        <f t="shared" ca="1" si="383"/>
        <v/>
      </c>
      <c r="DI186" s="313" t="str">
        <f t="shared" ca="1" si="384"/>
        <v/>
      </c>
      <c r="DJ186" s="313" t="str">
        <f t="shared" ca="1" si="385"/>
        <v/>
      </c>
      <c r="DK186" s="328" t="str">
        <f t="shared" ca="1" si="386"/>
        <v/>
      </c>
      <c r="DL186" s="334" t="str">
        <f t="shared" ca="1" si="387"/>
        <v/>
      </c>
      <c r="DM186" s="915" t="str">
        <f t="shared" ca="1" si="388"/>
        <v/>
      </c>
      <c r="DN186" s="15"/>
      <c r="DO186" s="324"/>
      <c r="DP186" s="16"/>
      <c r="DQ186" s="16"/>
      <c r="DR186" s="16"/>
      <c r="DS186" s="16"/>
      <c r="DT186" s="318" t="str">
        <f>IFERROR(VLOOKUP($DN186,'（様式１号）３整理番号表'!$Z$19:$AB$32,3,FALSE),"")</f>
        <v/>
      </c>
      <c r="DU186" s="259" t="str">
        <f t="shared" si="389"/>
        <v/>
      </c>
      <c r="DV186" s="14"/>
      <c r="DW186" s="17" t="str">
        <f t="shared" ca="1" si="390"/>
        <v/>
      </c>
      <c r="DX186" s="88" t="str">
        <f t="shared" ca="1" si="407"/>
        <v/>
      </c>
      <c r="DZ186" s="339">
        <f t="shared" ca="1" si="411"/>
        <v>0</v>
      </c>
      <c r="EA186" s="339">
        <f t="shared" ca="1" si="411"/>
        <v>0</v>
      </c>
      <c r="EB186" s="339">
        <f t="shared" ca="1" si="411"/>
        <v>0</v>
      </c>
      <c r="EC186" s="339">
        <f t="shared" ca="1" si="411"/>
        <v>0</v>
      </c>
      <c r="ED186" s="339">
        <f t="shared" ca="1" si="411"/>
        <v>0</v>
      </c>
      <c r="EE186" s="339">
        <f t="shared" ca="1" si="411"/>
        <v>0</v>
      </c>
      <c r="EF186" s="339">
        <f t="shared" ca="1" si="411"/>
        <v>0</v>
      </c>
      <c r="EG186" s="339">
        <f t="shared" ca="1" si="411"/>
        <v>0</v>
      </c>
      <c r="EH186" s="339">
        <f t="shared" ca="1" si="411"/>
        <v>0</v>
      </c>
      <c r="EI186" s="339">
        <f t="shared" ca="1" si="411"/>
        <v>0</v>
      </c>
      <c r="EJ186" s="339">
        <f t="shared" ca="1" si="411"/>
        <v>0</v>
      </c>
      <c r="EK186" s="339">
        <f t="shared" ca="1" si="411"/>
        <v>0</v>
      </c>
      <c r="EL186" s="339">
        <f t="shared" ca="1" si="411"/>
        <v>0</v>
      </c>
      <c r="EM186" s="339">
        <f t="shared" ca="1" si="411"/>
        <v>0</v>
      </c>
      <c r="EO186" s="919" t="str">
        <f t="shared" ca="1" si="309"/>
        <v/>
      </c>
      <c r="EP186" s="919" t="str">
        <f t="shared" ca="1" si="391"/>
        <v/>
      </c>
      <c r="EQ186" s="919" t="str">
        <f t="shared" ca="1" si="392"/>
        <v/>
      </c>
      <c r="ER186" s="919" t="str">
        <f t="shared" ca="1" si="393"/>
        <v/>
      </c>
      <c r="ES186" s="919" t="str">
        <f ca="1">IFERROR(INDEX('郵便番号（石川県）'!$A$3:$F$2574,MATCH(INDIRECT("'("&amp;EO186&amp;")'!E7"),'郵便番号（石川県）'!$A$3:$A$2574,0),6),"")</f>
        <v/>
      </c>
      <c r="ET186" s="919" t="str">
        <f ca="1">IFERROR(INDEX('郵便番号（石川県）'!$A$3:$F$2574,MATCH(INDIRECT("'("&amp;$EO186&amp;")'!E7"),'郵便番号（石川県）'!$A$3:$A$2574,0),5),"")</f>
        <v/>
      </c>
      <c r="EU186" s="919" t="str">
        <f t="shared" ca="1" si="394"/>
        <v/>
      </c>
      <c r="EV186" s="919" t="str">
        <f t="shared" ca="1" si="395"/>
        <v/>
      </c>
      <c r="EW186" s="919" t="str">
        <f t="shared" ca="1" si="396"/>
        <v/>
      </c>
      <c r="EX186" s="919" t="str">
        <f t="shared" ca="1" si="397"/>
        <v/>
      </c>
      <c r="EY186" s="919" t="str">
        <f t="shared" ca="1" si="398"/>
        <v/>
      </c>
      <c r="EZ186" s="919" t="str">
        <f t="shared" ca="1" si="399"/>
        <v/>
      </c>
      <c r="FA186" s="919" t="str">
        <f t="shared" ca="1" si="400"/>
        <v/>
      </c>
      <c r="FB186" s="919" t="str">
        <f t="shared" ca="1" si="401"/>
        <v/>
      </c>
      <c r="FC186" s="919" t="str">
        <f t="shared" ca="1" si="402"/>
        <v/>
      </c>
      <c r="FD186" s="627" t="str">
        <f t="shared" ca="1" si="403"/>
        <v/>
      </c>
      <c r="FE186" s="630">
        <v>176</v>
      </c>
      <c r="FF186" s="299" t="str">
        <f t="shared" ca="1" si="404"/>
        <v/>
      </c>
      <c r="FG186" s="993" t="str">
        <f t="shared" ca="1" si="405"/>
        <v/>
      </c>
      <c r="FH186" s="919" t="str">
        <f t="shared" ca="1" si="406"/>
        <v/>
      </c>
      <c r="FI186" s="299">
        <f ca="1">COUNTIF($FH$11:FH186,"■")</f>
        <v>0</v>
      </c>
    </row>
    <row r="187" spans="1:165" ht="34.5" customHeight="1">
      <c r="A187" s="445">
        <f t="shared" ca="1" si="310"/>
        <v>0</v>
      </c>
      <c r="B187" s="446">
        <f>IF(R187&lt;&gt;"",IF(COUNTIF(R$11:R187,R187)=1,MAX(B$11:B186)+1,INDEX(B$11:B186,MATCH(R187,R$11:R186,0),1)),0)</f>
        <v>1</v>
      </c>
      <c r="C187" s="446">
        <f ca="1">IF(T187&lt;&gt;"",IF(COUNTIF(T$11:T187,T187)=1,MAX(C$11:C186)+1,INDEX(C$11:C186,MATCH(T187,T$11:T186,0),1)),0)</f>
        <v>0</v>
      </c>
      <c r="D187" s="446">
        <f ca="1">IF(U187&lt;&gt;"",IF(COUNTIF(U$11:U187,U187)=1,MAX(D$11:D186)+1,INDEX(D$11:D186,MATCH(U187,U$11:U186,0),1)),0)</f>
        <v>0</v>
      </c>
      <c r="E187" s="446">
        <f ca="1">IF(S187&lt;&gt;"",IF(COUNTIF(S$11:S187,S187)=1,MAX(E$11:E186)+1,INDEX(E$11:E186,MATCH(S187,S$11:S186,0),1)),0)</f>
        <v>0</v>
      </c>
      <c r="F187" s="446">
        <f ca="1">IF(Z187&lt;&gt;"",IF(COUNTIF(Z$11:Z187,Z187)=1,MAX(F$11:F186)+1,INDEX(F$11:F186,MATCH(Z187,Z$11:Z186,0),1)),0)</f>
        <v>0</v>
      </c>
      <c r="G187" s="447" cm="1">
        <f t="array" aca="1" ref="G187" ca="1">IF(Z187&lt;&gt;"",IF(COUNTIFS(Z$11:Z187,Z187,W$11:W187,W187)=1,MAX(G$11:G186)+1,INDEX(G$11:G186,MATCH(Z187&amp;W187,Z$11:Z186&amp;W$11:W187,0),1)),0)</f>
        <v>0</v>
      </c>
      <c r="H187" s="447">
        <f t="shared" ca="1" si="311"/>
        <v>0</v>
      </c>
      <c r="I187" s="447">
        <f ca="1">IF(T187="",0,IF(COUNTIF(T$11:T187,T187)=1,1,0))</f>
        <v>0</v>
      </c>
      <c r="J187" s="447">
        <f ca="1">IF(U187="",0,IF(COUNTIF(U$11:U187,U187)=1,1,0))</f>
        <v>0</v>
      </c>
      <c r="K187" s="447">
        <f ca="1">IF(S187="",0,IF(COUNTIF(S$11:S187,S187)=1,1,0))</f>
        <v>0</v>
      </c>
      <c r="L187" s="446">
        <f ca="1">IF(Z187="",0,IF(COUNTIF(Z$11:Z187,Z187)=1,1,0))</f>
        <v>0</v>
      </c>
      <c r="M187" s="767">
        <f ca="1">IF($W187=2,IF(COUNTIFS($W$11:$W187,2,$Z$11:$Z187,$Z187)=1,1,0),0)</f>
        <v>0</v>
      </c>
      <c r="N187" s="767">
        <f ca="1">IF($W187=1,IF(COUNTIFS($W$11:$W187,2,$Z$11:$Z187,$Z187)=1,1,0),0)</f>
        <v>0</v>
      </c>
      <c r="O187" s="446">
        <f ca="1">IF(H187=0,0,IF(COUNTIF(Z$11:Z187,Z187)=1,1,0))</f>
        <v>0</v>
      </c>
      <c r="P187" s="448" t="str">
        <f t="shared" ca="1" si="312"/>
        <v>石川県</v>
      </c>
      <c r="Q187" s="89">
        <f t="shared" ca="1" si="313"/>
        <v>177</v>
      </c>
      <c r="R187" s="170" t="s">
        <v>459</v>
      </c>
      <c r="S187" s="357" t="str">
        <f t="shared" ca="1" si="314"/>
        <v/>
      </c>
      <c r="T187" s="357" t="str">
        <f t="shared" ca="1" si="315"/>
        <v/>
      </c>
      <c r="U187" s="58" t="str">
        <f t="shared" ca="1" si="316"/>
        <v/>
      </c>
      <c r="V187" s="58" t="str">
        <f t="shared" ca="1" si="317"/>
        <v/>
      </c>
      <c r="W187" s="920" t="str">
        <f t="shared" ca="1" si="318"/>
        <v/>
      </c>
      <c r="X187" s="369">
        <f ca="1">IFERROR(VLOOKUP(W187,'（様式１号）３整理番号表'!$B$4:$H$5,2,FALSE),0)</f>
        <v>0</v>
      </c>
      <c r="Y187" s="768" t="str" cm="1">
        <f t="array" aca="1" ref="Y187" ca="1">IF(AND(D187=0,F187=0),"",IF(COUNTIF(D$11:D187,D187)=1,1,IF(COUNTIFS(D$11:D187,D187,F$11:F187,F187)=1,INDEX((D$11:D187,F$11:F187,Y$11:Y187),MATCH(_xlfn.MAXIFS(F$11:F186,D$11:D186,D187),$F$11:F187,0),1,3)+1,INDEX((D$11:D187,F$11:F187,Y$11:Y187),MATCH(D187&amp;F187,D$11:D187&amp;F$11:F187,0),1,3))))</f>
        <v/>
      </c>
      <c r="Z187" s="40" t="str">
        <f t="shared" ca="1" si="319"/>
        <v/>
      </c>
      <c r="AA187" s="924" t="str">
        <f t="shared" ca="1" si="320"/>
        <v/>
      </c>
      <c r="AB187" s="93">
        <f ca="1">IFERROR(VLOOKUP(AA187,'（様式１号）３整理番号表'!$B$10:$H$16,2,FALSE),0)</f>
        <v>0</v>
      </c>
      <c r="AC187" s="924" t="str">
        <f t="shared" ca="1" si="321"/>
        <v/>
      </c>
      <c r="AD187" s="924" t="str">
        <f t="shared" ca="1" si="322"/>
        <v/>
      </c>
      <c r="AE187" s="93">
        <f ca="1">IFERROR(VLOOKUP(AD187,'（様式１号）３整理番号表'!$B$21:$H$22,2,FALSE),0)</f>
        <v>0</v>
      </c>
      <c r="AF187" s="924" t="str">
        <f t="shared" ca="1" si="323"/>
        <v/>
      </c>
      <c r="AG187" s="93">
        <f ca="1">IFERROR(VLOOKUP(AF187,'（様式１号）３整理番号表'!$B$26:$H$31,2,FALSE),0)</f>
        <v>0</v>
      </c>
      <c r="AH187" s="924" t="str">
        <f t="shared" ca="1" si="324"/>
        <v/>
      </c>
      <c r="AI187" s="93">
        <f ca="1">IFERROR(VLOOKUP(AH187,'（様式１号）３整理番号表'!$J$5:$N$59,2,FALSE),0)</f>
        <v>0</v>
      </c>
      <c r="AJ187" s="77" t="str">
        <f t="shared" ca="1" si="325"/>
        <v/>
      </c>
      <c r="AK187" s="93">
        <f ca="1">IFERROR(VLOOKUP(AJ187,'（様式１号）３整理番号表'!$P$5:$R$29,2,FALSE),0)</f>
        <v>0</v>
      </c>
      <c r="AL187" s="921" t="str">
        <f t="shared" ca="1" si="326"/>
        <v/>
      </c>
      <c r="AM187" s="921" t="str">
        <f t="shared" ca="1" si="327"/>
        <v/>
      </c>
      <c r="AN187" s="921"/>
      <c r="AO187" s="77" t="str">
        <f t="shared" ca="1" si="328"/>
        <v/>
      </c>
      <c r="AP187" s="93">
        <f ca="1">IFERROR(VLOOKUP(AO187,'（様式１号）３整理番号表'!$P$5:$R$29,2,FALSE),0)</f>
        <v>0</v>
      </c>
      <c r="AQ187" s="924" t="str">
        <f t="shared" ca="1" si="329"/>
        <v/>
      </c>
      <c r="AR187" s="93">
        <f t="shared" ca="1" si="330"/>
        <v>0</v>
      </c>
      <c r="AS187" s="924" t="str">
        <f t="shared" ca="1" si="331"/>
        <v/>
      </c>
      <c r="AT187" s="40" t="str">
        <f t="shared" ca="1" si="332"/>
        <v/>
      </c>
      <c r="AU187" s="93" t="str">
        <f t="shared" ca="1" si="333"/>
        <v/>
      </c>
      <c r="AV187" s="923" t="str">
        <f t="shared" ca="1" si="334"/>
        <v/>
      </c>
      <c r="AW187" s="926" t="str">
        <f t="shared" ca="1" si="335"/>
        <v/>
      </c>
      <c r="AX187" s="925" t="str">
        <f t="shared" ca="1" si="336"/>
        <v/>
      </c>
      <c r="AY187" s="925" t="str">
        <f t="shared" ca="1" si="336"/>
        <v/>
      </c>
      <c r="AZ187" s="925" t="str">
        <f t="shared" ca="1" si="336"/>
        <v/>
      </c>
      <c r="BA187" s="925" t="str">
        <f t="shared" ca="1" si="336"/>
        <v/>
      </c>
      <c r="BB187" s="925" t="str">
        <f t="shared" ca="1" si="337"/>
        <v/>
      </c>
      <c r="BC187" s="925" t="str">
        <f t="shared" ca="1" si="338"/>
        <v/>
      </c>
      <c r="BD187" s="925" t="str">
        <f t="shared" ca="1" si="338"/>
        <v/>
      </c>
      <c r="BE187" s="925" t="str">
        <f t="shared" ca="1" si="338"/>
        <v/>
      </c>
      <c r="BF187" s="77" t="str">
        <f t="shared" ca="1" si="339"/>
        <v/>
      </c>
      <c r="BG187" s="924" t="str">
        <f t="shared" ca="1" si="340"/>
        <v/>
      </c>
      <c r="BH187" s="94">
        <f ca="1">IF(BF187&lt;&gt;"",INDEX('（様式１号）３整理番号表'!$AB$7:$AQ$12,MATCH(BF187,'（様式１号）３整理番号表'!$AA$7:$AA$12,0),MATCH(BG187,'（様式１号）３整理番号表'!$AB$6:$AQ$6,0)),0)</f>
        <v>0</v>
      </c>
      <c r="BI187" s="921" t="str">
        <f t="shared" ca="1" si="341"/>
        <v/>
      </c>
      <c r="BJ187" s="922" t="str">
        <f t="shared" ca="1" si="342"/>
        <v/>
      </c>
      <c r="BK187" s="926" t="str">
        <f t="shared" ca="1" si="343"/>
        <v/>
      </c>
      <c r="BL187" s="922" t="str">
        <f t="shared" ca="1" si="344"/>
        <v/>
      </c>
      <c r="BM187" s="79" t="str">
        <f t="shared" ca="1" si="345"/>
        <v/>
      </c>
      <c r="BN187" s="82" t="str">
        <f t="shared" ca="1" si="346"/>
        <v/>
      </c>
      <c r="BO187" s="83" t="str">
        <f t="shared" ca="1" si="347"/>
        <v/>
      </c>
      <c r="BP187" s="84" t="str">
        <f t="shared" ca="1" si="348"/>
        <v/>
      </c>
      <c r="BQ187" s="82" t="str">
        <f t="shared" ca="1" si="349"/>
        <v/>
      </c>
      <c r="BR187" s="97" t="str">
        <f t="shared" ca="1" si="350"/>
        <v/>
      </c>
      <c r="BS187" s="95" t="str">
        <f t="shared" ca="1" si="351"/>
        <v/>
      </c>
      <c r="BT187" s="184" t="str">
        <f t="shared" ca="1" si="352"/>
        <v/>
      </c>
      <c r="BU187" s="611" t="str">
        <f t="shared" ca="1" si="353"/>
        <v/>
      </c>
      <c r="BV187" s="77" t="str">
        <f t="shared" ca="1" si="354"/>
        <v/>
      </c>
      <c r="BW187" s="85" t="str">
        <f t="shared" ca="1" si="355"/>
        <v/>
      </c>
      <c r="BX187" s="86" t="str">
        <f t="shared" ca="1" si="356"/>
        <v/>
      </c>
      <c r="BY187" s="231">
        <f ca="1">IF('ポイント要件確認等（個別表）'!AD187=1,ROUNDDOWN('ポイント要件確認等（個別表）'!AV187,-3),IF('ポイント要件確認等（個別表）'!AD187=2,ROUNDDOWN('ポイント要件確認等（個別表）'!BH187,-3),IF('ポイント要件確認等（個別表）'!AD187=3,ROUNDDOWN('ポイント要件確認等（個別表）'!BT187,-3),0)))</f>
        <v>0</v>
      </c>
      <c r="BZ187" s="86" t="str">
        <f t="shared" ca="1" si="357"/>
        <v/>
      </c>
      <c r="CA187" s="232" t="str">
        <f t="shared" ca="1" si="358"/>
        <v/>
      </c>
      <c r="CB187" s="232">
        <f t="shared" ca="1" si="359"/>
        <v>0</v>
      </c>
      <c r="CC187" s="86" t="str">
        <f t="shared" ca="1" si="360"/>
        <v/>
      </c>
      <c r="CD187" s="86" t="str">
        <f t="shared" ca="1" si="361"/>
        <v/>
      </c>
      <c r="CE187" s="609"/>
      <c r="CF187" s="86" t="str">
        <f t="shared" ca="1" si="362"/>
        <v/>
      </c>
      <c r="CG187" s="185" t="str">
        <f t="shared" ca="1" si="363"/>
        <v/>
      </c>
      <c r="CH187" s="246" t="str">
        <f t="shared" ca="1" si="364"/>
        <v>含税額</v>
      </c>
      <c r="CI187" s="247" t="str">
        <f t="shared" ca="1" si="365"/>
        <v/>
      </c>
      <c r="CJ187" s="87" t="str">
        <f ca="1">IFERROR(IF(INDIRECT("'("&amp;'２個別表'!EO187&amp;")'!AR"&amp;84+EP187)&lt;&gt;1,"",1),"")</f>
        <v/>
      </c>
      <c r="CK187" s="244" t="str">
        <f t="shared" ca="1" si="366"/>
        <v/>
      </c>
      <c r="CL187" s="235" t="str">
        <f t="shared" ca="1" si="367"/>
        <v/>
      </c>
      <c r="CM187" s="239" t="str">
        <f t="shared" ca="1" si="368"/>
        <v/>
      </c>
      <c r="CN187" s="77" t="str">
        <f t="shared" ca="1" si="369"/>
        <v/>
      </c>
      <c r="CO187" s="93" t="str">
        <f ca="1">IFERROR(VLOOKUP(CN187,'（様式１号）３整理番号表'!$T$5:$V$15,2,FALSE),"")</f>
        <v/>
      </c>
      <c r="CP187" s="924" t="str">
        <f t="shared" ca="1" si="370"/>
        <v/>
      </c>
      <c r="CQ187" s="93" t="str">
        <f ca="1">IFERROR(VLOOKUP(CP187,'（様式１号）３整理番号表'!$T$19:$V$24,2,FALSE),"")</f>
        <v/>
      </c>
      <c r="CR187" s="924" t="str">
        <f ca="1">IFERROR(IF(INDIRECT("'("&amp;'２個別表'!EO187&amp;")'!AV"&amp;84+EP187)&lt;&gt;1,"",1),"")</f>
        <v/>
      </c>
      <c r="CS187" s="232">
        <f t="shared" ca="1" si="371"/>
        <v>0</v>
      </c>
      <c r="CT187" s="248">
        <f t="shared" ca="1" si="372"/>
        <v>0</v>
      </c>
      <c r="CU187" s="376" t="str">
        <f ca="1">IF(ER187="補強",IF(COUNTIFS($Z$11:Z187,Z187,$W$11:W187,1)=1,"１①",""),IF(COUNTIFS($Z$11:Z187,Z187,$W$11:W187,2)=1,"２①",""))</f>
        <v/>
      </c>
      <c r="CV187" s="57" t="str">
        <f t="shared" ca="1" si="373"/>
        <v/>
      </c>
      <c r="CW187" s="927" t="str">
        <f t="shared" ca="1" si="374"/>
        <v/>
      </c>
      <c r="CX187" s="256" t="str">
        <f t="shared" ca="1" si="375"/>
        <v/>
      </c>
      <c r="CY187" s="256" t="str">
        <f t="shared" ca="1" si="376"/>
        <v/>
      </c>
      <c r="CZ187" s="256" t="str">
        <f t="shared" ca="1" si="377"/>
        <v/>
      </c>
      <c r="DA187" s="256" t="str">
        <f t="shared" ca="1" si="378"/>
        <v/>
      </c>
      <c r="DB187" s="316" t="str">
        <f ca="1">IFERROR(VLOOKUP($CU187,'（様式１号）３整理番号表'!$Z$19:$AB$32,3,FALSE),"")</f>
        <v/>
      </c>
      <c r="DC187" s="259" t="str">
        <f t="shared" ca="1" si="379"/>
        <v>-</v>
      </c>
      <c r="DD187" s="618" t="str">
        <f t="shared" ca="1" si="380"/>
        <v/>
      </c>
      <c r="DE187" s="321" t="str">
        <f ca="1">IF(AND(AO187=18,AS187=1),IF(COUNTIFS($Y$11:Y187,Y187,$AS$11:AS187,1)=1,"２②",""),IF($CU187="１①",INDEX(INDIRECT("'("&amp;$EO187&amp;")'!AR116:BB116"),1,MATCH(INDIRECT("'("&amp;$EO187&amp;")'!C118"),INDIRECT("'("&amp;$EO187&amp;")'!AR119:BB119"),0)),""))</f>
        <v/>
      </c>
      <c r="DF187" s="324" t="str">
        <f t="shared" ca="1" si="381"/>
        <v/>
      </c>
      <c r="DG187" s="313" t="str">
        <f t="shared" ca="1" si="382"/>
        <v/>
      </c>
      <c r="DH187" s="313" t="str">
        <f t="shared" ca="1" si="383"/>
        <v/>
      </c>
      <c r="DI187" s="313" t="str">
        <f t="shared" ca="1" si="384"/>
        <v/>
      </c>
      <c r="DJ187" s="313" t="str">
        <f t="shared" ca="1" si="385"/>
        <v/>
      </c>
      <c r="DK187" s="328" t="str">
        <f t="shared" ca="1" si="386"/>
        <v/>
      </c>
      <c r="DL187" s="334" t="str">
        <f t="shared" ca="1" si="387"/>
        <v/>
      </c>
      <c r="DM187" s="915" t="str">
        <f t="shared" ca="1" si="388"/>
        <v/>
      </c>
      <c r="DN187" s="15"/>
      <c r="DO187" s="324"/>
      <c r="DP187" s="16"/>
      <c r="DQ187" s="16"/>
      <c r="DR187" s="16"/>
      <c r="DS187" s="16"/>
      <c r="DT187" s="318" t="str">
        <f>IFERROR(VLOOKUP($DN187,'（様式１号）３整理番号表'!$Z$19:$AB$32,3,FALSE),"")</f>
        <v/>
      </c>
      <c r="DU187" s="259" t="str">
        <f t="shared" si="389"/>
        <v/>
      </c>
      <c r="DV187" s="14"/>
      <c r="DW187" s="17" t="str">
        <f t="shared" ca="1" si="390"/>
        <v/>
      </c>
      <c r="DX187" s="88" t="str">
        <f t="shared" ca="1" si="407"/>
        <v/>
      </c>
      <c r="DZ187" s="339">
        <f t="shared" ca="1" si="411"/>
        <v>0</v>
      </c>
      <c r="EA187" s="339">
        <f t="shared" ca="1" si="411"/>
        <v>0</v>
      </c>
      <c r="EB187" s="339">
        <f t="shared" ca="1" si="411"/>
        <v>0</v>
      </c>
      <c r="EC187" s="339">
        <f t="shared" ca="1" si="411"/>
        <v>0</v>
      </c>
      <c r="ED187" s="339">
        <f t="shared" ca="1" si="411"/>
        <v>0</v>
      </c>
      <c r="EE187" s="339">
        <f t="shared" ca="1" si="411"/>
        <v>0</v>
      </c>
      <c r="EF187" s="339">
        <f t="shared" ca="1" si="411"/>
        <v>0</v>
      </c>
      <c r="EG187" s="339">
        <f t="shared" ca="1" si="411"/>
        <v>0</v>
      </c>
      <c r="EH187" s="339">
        <f t="shared" ca="1" si="411"/>
        <v>0</v>
      </c>
      <c r="EI187" s="339">
        <f t="shared" ca="1" si="411"/>
        <v>0</v>
      </c>
      <c r="EJ187" s="339">
        <f t="shared" ca="1" si="411"/>
        <v>0</v>
      </c>
      <c r="EK187" s="339">
        <f t="shared" ca="1" si="411"/>
        <v>0</v>
      </c>
      <c r="EL187" s="339">
        <f t="shared" ca="1" si="411"/>
        <v>0</v>
      </c>
      <c r="EM187" s="339">
        <f t="shared" ca="1" si="411"/>
        <v>0</v>
      </c>
      <c r="EO187" s="919" t="str">
        <f t="shared" ca="1" si="309"/>
        <v/>
      </c>
      <c r="EP187" s="919" t="str">
        <f t="shared" ca="1" si="391"/>
        <v/>
      </c>
      <c r="EQ187" s="919" t="str">
        <f t="shared" ca="1" si="392"/>
        <v/>
      </c>
      <c r="ER187" s="919" t="str">
        <f t="shared" ca="1" si="393"/>
        <v/>
      </c>
      <c r="ES187" s="919" t="str">
        <f ca="1">IFERROR(INDEX('郵便番号（石川県）'!$A$3:$F$2574,MATCH(INDIRECT("'("&amp;EO187&amp;")'!E7"),'郵便番号（石川県）'!$A$3:$A$2574,0),6),"")</f>
        <v/>
      </c>
      <c r="ET187" s="919" t="str">
        <f ca="1">IFERROR(INDEX('郵便番号（石川県）'!$A$3:$F$2574,MATCH(INDIRECT("'("&amp;$EO187&amp;")'!E7"),'郵便番号（石川県）'!$A$3:$A$2574,0),5),"")</f>
        <v/>
      </c>
      <c r="EU187" s="919" t="str">
        <f t="shared" ca="1" si="394"/>
        <v/>
      </c>
      <c r="EV187" s="919" t="str">
        <f t="shared" ca="1" si="395"/>
        <v/>
      </c>
      <c r="EW187" s="919" t="str">
        <f t="shared" ca="1" si="396"/>
        <v/>
      </c>
      <c r="EX187" s="919" t="str">
        <f t="shared" ca="1" si="397"/>
        <v/>
      </c>
      <c r="EY187" s="919" t="str">
        <f t="shared" ca="1" si="398"/>
        <v/>
      </c>
      <c r="EZ187" s="919" t="str">
        <f t="shared" ca="1" si="399"/>
        <v/>
      </c>
      <c r="FA187" s="919" t="str">
        <f t="shared" ca="1" si="400"/>
        <v/>
      </c>
      <c r="FB187" s="919" t="str">
        <f t="shared" ca="1" si="401"/>
        <v/>
      </c>
      <c r="FC187" s="919" t="str">
        <f t="shared" ca="1" si="402"/>
        <v/>
      </c>
      <c r="FD187" s="627" t="str">
        <f t="shared" ca="1" si="403"/>
        <v/>
      </c>
      <c r="FE187" s="630">
        <v>177</v>
      </c>
      <c r="FF187" s="299" t="str">
        <f t="shared" ca="1" si="404"/>
        <v/>
      </c>
      <c r="FG187" s="993" t="str">
        <f t="shared" ca="1" si="405"/>
        <v/>
      </c>
      <c r="FH187" s="919" t="str">
        <f t="shared" ca="1" si="406"/>
        <v/>
      </c>
      <c r="FI187" s="299">
        <f ca="1">COUNTIF($FH$11:FH187,"■")</f>
        <v>0</v>
      </c>
    </row>
    <row r="188" spans="1:165" ht="34.5" customHeight="1">
      <c r="A188" s="445">
        <f t="shared" ca="1" si="310"/>
        <v>0</v>
      </c>
      <c r="B188" s="446">
        <f>IF(R188&lt;&gt;"",IF(COUNTIF(R$11:R188,R188)=1,MAX(B$11:B187)+1,INDEX(B$11:B187,MATCH(R188,R$11:R187,0),1)),0)</f>
        <v>1</v>
      </c>
      <c r="C188" s="446">
        <f ca="1">IF(T188&lt;&gt;"",IF(COUNTIF(T$11:T188,T188)=1,MAX(C$11:C187)+1,INDEX(C$11:C187,MATCH(T188,T$11:T187,0),1)),0)</f>
        <v>0</v>
      </c>
      <c r="D188" s="446">
        <f ca="1">IF(U188&lt;&gt;"",IF(COUNTIF(U$11:U188,U188)=1,MAX(D$11:D187)+1,INDEX(D$11:D187,MATCH(U188,U$11:U187,0),1)),0)</f>
        <v>0</v>
      </c>
      <c r="E188" s="446">
        <f ca="1">IF(S188&lt;&gt;"",IF(COUNTIF(S$11:S188,S188)=1,MAX(E$11:E187)+1,INDEX(E$11:E187,MATCH(S188,S$11:S187,0),1)),0)</f>
        <v>0</v>
      </c>
      <c r="F188" s="446">
        <f ca="1">IF(Z188&lt;&gt;"",IF(COUNTIF(Z$11:Z188,Z188)=1,MAX(F$11:F187)+1,INDEX(F$11:F187,MATCH(Z188,Z$11:Z187,0),1)),0)</f>
        <v>0</v>
      </c>
      <c r="G188" s="447" cm="1">
        <f t="array" aca="1" ref="G188" ca="1">IF(Z188&lt;&gt;"",IF(COUNTIFS(Z$11:Z188,Z188,W$11:W188,W188)=1,MAX(G$11:G187)+1,INDEX(G$11:G187,MATCH(Z188&amp;W188,Z$11:Z187&amp;W$11:W188,0),1)),0)</f>
        <v>0</v>
      </c>
      <c r="H188" s="447">
        <f t="shared" ca="1" si="311"/>
        <v>0</v>
      </c>
      <c r="I188" s="447">
        <f ca="1">IF(T188="",0,IF(COUNTIF(T$11:T188,T188)=1,1,0))</f>
        <v>0</v>
      </c>
      <c r="J188" s="447">
        <f ca="1">IF(U188="",0,IF(COUNTIF(U$11:U188,U188)=1,1,0))</f>
        <v>0</v>
      </c>
      <c r="K188" s="447">
        <f ca="1">IF(S188="",0,IF(COUNTIF(S$11:S188,S188)=1,1,0))</f>
        <v>0</v>
      </c>
      <c r="L188" s="446">
        <f ca="1">IF(Z188="",0,IF(COUNTIF(Z$11:Z188,Z188)=1,1,0))</f>
        <v>0</v>
      </c>
      <c r="M188" s="767">
        <f ca="1">IF($W188=2,IF(COUNTIFS($W$11:$W188,2,$Z$11:$Z188,$Z188)=1,1,0),0)</f>
        <v>0</v>
      </c>
      <c r="N188" s="767">
        <f ca="1">IF($W188=1,IF(COUNTIFS($W$11:$W188,2,$Z$11:$Z188,$Z188)=1,1,0),0)</f>
        <v>0</v>
      </c>
      <c r="O188" s="446">
        <f ca="1">IF(H188=0,0,IF(COUNTIF(Z$11:Z188,Z188)=1,1,0))</f>
        <v>0</v>
      </c>
      <c r="P188" s="448" t="str">
        <f t="shared" ca="1" si="312"/>
        <v>石川県</v>
      </c>
      <c r="Q188" s="89">
        <f t="shared" ca="1" si="313"/>
        <v>178</v>
      </c>
      <c r="R188" s="170" t="s">
        <v>459</v>
      </c>
      <c r="S188" s="357" t="str">
        <f t="shared" ca="1" si="314"/>
        <v/>
      </c>
      <c r="T188" s="357" t="str">
        <f t="shared" ca="1" si="315"/>
        <v/>
      </c>
      <c r="U188" s="58" t="str">
        <f t="shared" ca="1" si="316"/>
        <v/>
      </c>
      <c r="V188" s="58" t="str">
        <f t="shared" ca="1" si="317"/>
        <v/>
      </c>
      <c r="W188" s="920" t="str">
        <f t="shared" ca="1" si="318"/>
        <v/>
      </c>
      <c r="X188" s="369">
        <f ca="1">IFERROR(VLOOKUP(W188,'（様式１号）３整理番号表'!$B$4:$H$5,2,FALSE),0)</f>
        <v>0</v>
      </c>
      <c r="Y188" s="768" t="str" cm="1">
        <f t="array" aca="1" ref="Y188" ca="1">IF(AND(D188=0,F188=0),"",IF(COUNTIF(D$11:D188,D188)=1,1,IF(COUNTIFS(D$11:D188,D188,F$11:F188,F188)=1,INDEX((D$11:D188,F$11:F188,Y$11:Y188),MATCH(_xlfn.MAXIFS(F$11:F187,D$11:D187,D188),$F$11:F188,0),1,3)+1,INDEX((D$11:D188,F$11:F188,Y$11:Y188),MATCH(D188&amp;F188,D$11:D188&amp;F$11:F188,0),1,3))))</f>
        <v/>
      </c>
      <c r="Z188" s="40" t="str">
        <f t="shared" ca="1" si="319"/>
        <v/>
      </c>
      <c r="AA188" s="924" t="str">
        <f t="shared" ca="1" si="320"/>
        <v/>
      </c>
      <c r="AB188" s="93">
        <f ca="1">IFERROR(VLOOKUP(AA188,'（様式１号）３整理番号表'!$B$10:$H$16,2,FALSE),0)</f>
        <v>0</v>
      </c>
      <c r="AC188" s="924" t="str">
        <f t="shared" ca="1" si="321"/>
        <v/>
      </c>
      <c r="AD188" s="924" t="str">
        <f t="shared" ca="1" si="322"/>
        <v/>
      </c>
      <c r="AE188" s="93">
        <f ca="1">IFERROR(VLOOKUP(AD188,'（様式１号）３整理番号表'!$B$21:$H$22,2,FALSE),0)</f>
        <v>0</v>
      </c>
      <c r="AF188" s="924" t="str">
        <f t="shared" ca="1" si="323"/>
        <v/>
      </c>
      <c r="AG188" s="93">
        <f ca="1">IFERROR(VLOOKUP(AF188,'（様式１号）３整理番号表'!$B$26:$H$31,2,FALSE),0)</f>
        <v>0</v>
      </c>
      <c r="AH188" s="924" t="str">
        <f t="shared" ca="1" si="324"/>
        <v/>
      </c>
      <c r="AI188" s="93">
        <f ca="1">IFERROR(VLOOKUP(AH188,'（様式１号）３整理番号表'!$J$5:$N$59,2,FALSE),0)</f>
        <v>0</v>
      </c>
      <c r="AJ188" s="77" t="str">
        <f t="shared" ca="1" si="325"/>
        <v/>
      </c>
      <c r="AK188" s="93">
        <f ca="1">IFERROR(VLOOKUP(AJ188,'（様式１号）３整理番号表'!$P$5:$R$29,2,FALSE),0)</f>
        <v>0</v>
      </c>
      <c r="AL188" s="921" t="str">
        <f t="shared" ca="1" si="326"/>
        <v/>
      </c>
      <c r="AM188" s="921" t="str">
        <f t="shared" ca="1" si="327"/>
        <v/>
      </c>
      <c r="AN188" s="921"/>
      <c r="AO188" s="77" t="str">
        <f t="shared" ca="1" si="328"/>
        <v/>
      </c>
      <c r="AP188" s="93">
        <f ca="1">IFERROR(VLOOKUP(AO188,'（様式１号）３整理番号表'!$P$5:$R$29,2,FALSE),0)</f>
        <v>0</v>
      </c>
      <c r="AQ188" s="924" t="str">
        <f t="shared" ca="1" si="329"/>
        <v/>
      </c>
      <c r="AR188" s="93">
        <f t="shared" ca="1" si="330"/>
        <v>0</v>
      </c>
      <c r="AS188" s="924" t="str">
        <f t="shared" ca="1" si="331"/>
        <v/>
      </c>
      <c r="AT188" s="40" t="str">
        <f t="shared" ca="1" si="332"/>
        <v/>
      </c>
      <c r="AU188" s="93" t="str">
        <f t="shared" ca="1" si="333"/>
        <v/>
      </c>
      <c r="AV188" s="923" t="str">
        <f t="shared" ca="1" si="334"/>
        <v/>
      </c>
      <c r="AW188" s="926" t="str">
        <f t="shared" ca="1" si="335"/>
        <v/>
      </c>
      <c r="AX188" s="925" t="str">
        <f t="shared" ca="1" si="336"/>
        <v/>
      </c>
      <c r="AY188" s="925" t="str">
        <f t="shared" ca="1" si="336"/>
        <v/>
      </c>
      <c r="AZ188" s="925" t="str">
        <f t="shared" ca="1" si="336"/>
        <v/>
      </c>
      <c r="BA188" s="925" t="str">
        <f t="shared" ca="1" si="336"/>
        <v/>
      </c>
      <c r="BB188" s="925" t="str">
        <f t="shared" ca="1" si="337"/>
        <v/>
      </c>
      <c r="BC188" s="925" t="str">
        <f t="shared" ca="1" si="338"/>
        <v/>
      </c>
      <c r="BD188" s="925" t="str">
        <f t="shared" ca="1" si="338"/>
        <v/>
      </c>
      <c r="BE188" s="925" t="str">
        <f t="shared" ca="1" si="338"/>
        <v/>
      </c>
      <c r="BF188" s="77" t="str">
        <f t="shared" ca="1" si="339"/>
        <v/>
      </c>
      <c r="BG188" s="924" t="str">
        <f t="shared" ca="1" si="340"/>
        <v/>
      </c>
      <c r="BH188" s="94">
        <f ca="1">IF(BF188&lt;&gt;"",INDEX('（様式１号）３整理番号表'!$AB$7:$AQ$12,MATCH(BF188,'（様式１号）３整理番号表'!$AA$7:$AA$12,0),MATCH(BG188,'（様式１号）３整理番号表'!$AB$6:$AQ$6,0)),0)</f>
        <v>0</v>
      </c>
      <c r="BI188" s="921" t="str">
        <f t="shared" ca="1" si="341"/>
        <v/>
      </c>
      <c r="BJ188" s="922" t="str">
        <f t="shared" ca="1" si="342"/>
        <v/>
      </c>
      <c r="BK188" s="926" t="str">
        <f t="shared" ca="1" si="343"/>
        <v/>
      </c>
      <c r="BL188" s="922" t="str">
        <f t="shared" ca="1" si="344"/>
        <v/>
      </c>
      <c r="BM188" s="79" t="str">
        <f t="shared" ca="1" si="345"/>
        <v/>
      </c>
      <c r="BN188" s="82" t="str">
        <f t="shared" ca="1" si="346"/>
        <v/>
      </c>
      <c r="BO188" s="83" t="str">
        <f t="shared" ca="1" si="347"/>
        <v/>
      </c>
      <c r="BP188" s="84" t="str">
        <f t="shared" ca="1" si="348"/>
        <v/>
      </c>
      <c r="BQ188" s="82" t="str">
        <f t="shared" ca="1" si="349"/>
        <v/>
      </c>
      <c r="BR188" s="97" t="str">
        <f t="shared" ca="1" si="350"/>
        <v/>
      </c>
      <c r="BS188" s="95" t="str">
        <f t="shared" ca="1" si="351"/>
        <v/>
      </c>
      <c r="BT188" s="184" t="str">
        <f t="shared" ca="1" si="352"/>
        <v/>
      </c>
      <c r="BU188" s="611" t="str">
        <f t="shared" ca="1" si="353"/>
        <v/>
      </c>
      <c r="BV188" s="77" t="str">
        <f t="shared" ca="1" si="354"/>
        <v/>
      </c>
      <c r="BW188" s="85" t="str">
        <f t="shared" ca="1" si="355"/>
        <v/>
      </c>
      <c r="BX188" s="86" t="str">
        <f t="shared" ca="1" si="356"/>
        <v/>
      </c>
      <c r="BY188" s="231">
        <f ca="1">IF('ポイント要件確認等（個別表）'!AD188=1,ROUNDDOWN('ポイント要件確認等（個別表）'!AV188,-3),IF('ポイント要件確認等（個別表）'!AD188=2,ROUNDDOWN('ポイント要件確認等（個別表）'!BH188,-3),IF('ポイント要件確認等（個別表）'!AD188=3,ROUNDDOWN('ポイント要件確認等（個別表）'!BT188,-3),0)))</f>
        <v>0</v>
      </c>
      <c r="BZ188" s="86" t="str">
        <f t="shared" ca="1" si="357"/>
        <v/>
      </c>
      <c r="CA188" s="232" t="str">
        <f t="shared" ca="1" si="358"/>
        <v/>
      </c>
      <c r="CB188" s="232">
        <f t="shared" ca="1" si="359"/>
        <v>0</v>
      </c>
      <c r="CC188" s="86" t="str">
        <f t="shared" ca="1" si="360"/>
        <v/>
      </c>
      <c r="CD188" s="86" t="str">
        <f t="shared" ca="1" si="361"/>
        <v/>
      </c>
      <c r="CE188" s="609"/>
      <c r="CF188" s="86" t="str">
        <f t="shared" ca="1" si="362"/>
        <v/>
      </c>
      <c r="CG188" s="185" t="str">
        <f t="shared" ca="1" si="363"/>
        <v/>
      </c>
      <c r="CH188" s="246" t="str">
        <f t="shared" ca="1" si="364"/>
        <v>含税額</v>
      </c>
      <c r="CI188" s="247" t="str">
        <f t="shared" ca="1" si="365"/>
        <v/>
      </c>
      <c r="CJ188" s="87" t="str">
        <f ca="1">IFERROR(IF(INDIRECT("'("&amp;'２個別表'!EO188&amp;")'!AR"&amp;84+EP188)&lt;&gt;1,"",1),"")</f>
        <v/>
      </c>
      <c r="CK188" s="244" t="str">
        <f t="shared" ca="1" si="366"/>
        <v/>
      </c>
      <c r="CL188" s="235" t="str">
        <f t="shared" ca="1" si="367"/>
        <v/>
      </c>
      <c r="CM188" s="239" t="str">
        <f t="shared" ca="1" si="368"/>
        <v/>
      </c>
      <c r="CN188" s="77" t="str">
        <f t="shared" ca="1" si="369"/>
        <v/>
      </c>
      <c r="CO188" s="93" t="str">
        <f ca="1">IFERROR(VLOOKUP(CN188,'（様式１号）３整理番号表'!$T$5:$V$15,2,FALSE),"")</f>
        <v/>
      </c>
      <c r="CP188" s="924" t="str">
        <f t="shared" ca="1" si="370"/>
        <v/>
      </c>
      <c r="CQ188" s="93" t="str">
        <f ca="1">IFERROR(VLOOKUP(CP188,'（様式１号）３整理番号表'!$T$19:$V$24,2,FALSE),"")</f>
        <v/>
      </c>
      <c r="CR188" s="924" t="str">
        <f ca="1">IFERROR(IF(INDIRECT("'("&amp;'２個別表'!EO188&amp;")'!AV"&amp;84+EP188)&lt;&gt;1,"",1),"")</f>
        <v/>
      </c>
      <c r="CS188" s="232">
        <f t="shared" ca="1" si="371"/>
        <v>0</v>
      </c>
      <c r="CT188" s="248">
        <f t="shared" ca="1" si="372"/>
        <v>0</v>
      </c>
      <c r="CU188" s="376" t="str">
        <f ca="1">IF(ER188="補強",IF(COUNTIFS($Z$11:Z188,Z188,$W$11:W188,1)=1,"１①",""),IF(COUNTIFS($Z$11:Z188,Z188,$W$11:W188,2)=1,"２①",""))</f>
        <v/>
      </c>
      <c r="CV188" s="57" t="str">
        <f t="shared" ca="1" si="373"/>
        <v/>
      </c>
      <c r="CW188" s="927" t="str">
        <f t="shared" ca="1" si="374"/>
        <v/>
      </c>
      <c r="CX188" s="256" t="str">
        <f t="shared" ca="1" si="375"/>
        <v/>
      </c>
      <c r="CY188" s="256" t="str">
        <f t="shared" ca="1" si="376"/>
        <v/>
      </c>
      <c r="CZ188" s="256" t="str">
        <f t="shared" ca="1" si="377"/>
        <v/>
      </c>
      <c r="DA188" s="256" t="str">
        <f t="shared" ca="1" si="378"/>
        <v/>
      </c>
      <c r="DB188" s="316" t="str">
        <f ca="1">IFERROR(VLOOKUP($CU188,'（様式１号）３整理番号表'!$Z$19:$AB$32,3,FALSE),"")</f>
        <v/>
      </c>
      <c r="DC188" s="259" t="str">
        <f t="shared" ca="1" si="379"/>
        <v>-</v>
      </c>
      <c r="DD188" s="618" t="str">
        <f t="shared" ca="1" si="380"/>
        <v/>
      </c>
      <c r="DE188" s="321" t="str">
        <f ca="1">IF(AND(AO188=18,AS188=1),IF(COUNTIFS($Y$11:Y188,Y188,$AS$11:AS188,1)=1,"２②",""),IF($CU188="１①",INDEX(INDIRECT("'("&amp;$EO188&amp;")'!AR116:BB116"),1,MATCH(INDIRECT("'("&amp;$EO188&amp;")'!C118"),INDIRECT("'("&amp;$EO188&amp;")'!AR119:BB119"),0)),""))</f>
        <v/>
      </c>
      <c r="DF188" s="324" t="str">
        <f t="shared" ca="1" si="381"/>
        <v/>
      </c>
      <c r="DG188" s="313" t="str">
        <f t="shared" ca="1" si="382"/>
        <v/>
      </c>
      <c r="DH188" s="313" t="str">
        <f t="shared" ca="1" si="383"/>
        <v/>
      </c>
      <c r="DI188" s="313" t="str">
        <f t="shared" ca="1" si="384"/>
        <v/>
      </c>
      <c r="DJ188" s="313" t="str">
        <f t="shared" ca="1" si="385"/>
        <v/>
      </c>
      <c r="DK188" s="328" t="str">
        <f t="shared" ca="1" si="386"/>
        <v/>
      </c>
      <c r="DL188" s="334" t="str">
        <f t="shared" ca="1" si="387"/>
        <v/>
      </c>
      <c r="DM188" s="915" t="str">
        <f t="shared" ca="1" si="388"/>
        <v/>
      </c>
      <c r="DN188" s="15"/>
      <c r="DO188" s="324"/>
      <c r="DP188" s="16"/>
      <c r="DQ188" s="16"/>
      <c r="DR188" s="16"/>
      <c r="DS188" s="16"/>
      <c r="DT188" s="318" t="str">
        <f>IFERROR(VLOOKUP($DN188,'（様式１号）３整理番号表'!$Z$19:$AB$32,3,FALSE),"")</f>
        <v/>
      </c>
      <c r="DU188" s="259" t="str">
        <f t="shared" si="389"/>
        <v/>
      </c>
      <c r="DV188" s="14"/>
      <c r="DW188" s="17" t="str">
        <f t="shared" ca="1" si="390"/>
        <v/>
      </c>
      <c r="DX188" s="88" t="str">
        <f t="shared" ca="1" si="407"/>
        <v/>
      </c>
      <c r="DZ188" s="339">
        <f t="shared" ca="1" si="411"/>
        <v>0</v>
      </c>
      <c r="EA188" s="339">
        <f t="shared" ca="1" si="411"/>
        <v>0</v>
      </c>
      <c r="EB188" s="339">
        <f t="shared" ca="1" si="411"/>
        <v>0</v>
      </c>
      <c r="EC188" s="339">
        <f t="shared" ca="1" si="411"/>
        <v>0</v>
      </c>
      <c r="ED188" s="339">
        <f t="shared" ca="1" si="411"/>
        <v>0</v>
      </c>
      <c r="EE188" s="339">
        <f t="shared" ca="1" si="411"/>
        <v>0</v>
      </c>
      <c r="EF188" s="339">
        <f t="shared" ca="1" si="411"/>
        <v>0</v>
      </c>
      <c r="EG188" s="339">
        <f t="shared" ca="1" si="411"/>
        <v>0</v>
      </c>
      <c r="EH188" s="339">
        <f t="shared" ca="1" si="411"/>
        <v>0</v>
      </c>
      <c r="EI188" s="339">
        <f t="shared" ca="1" si="411"/>
        <v>0</v>
      </c>
      <c r="EJ188" s="339">
        <f t="shared" ca="1" si="411"/>
        <v>0</v>
      </c>
      <c r="EK188" s="339">
        <f t="shared" ca="1" si="411"/>
        <v>0</v>
      </c>
      <c r="EL188" s="339">
        <f t="shared" ca="1" si="411"/>
        <v>0</v>
      </c>
      <c r="EM188" s="339">
        <f t="shared" ca="1" si="411"/>
        <v>0</v>
      </c>
      <c r="EO188" s="919" t="str">
        <f t="shared" ca="1" si="309"/>
        <v/>
      </c>
      <c r="EP188" s="919" t="str">
        <f t="shared" ca="1" si="391"/>
        <v/>
      </c>
      <c r="EQ188" s="919" t="str">
        <f t="shared" ca="1" si="392"/>
        <v/>
      </c>
      <c r="ER188" s="919" t="str">
        <f t="shared" ca="1" si="393"/>
        <v/>
      </c>
      <c r="ES188" s="919" t="str">
        <f ca="1">IFERROR(INDEX('郵便番号（石川県）'!$A$3:$F$2574,MATCH(INDIRECT("'("&amp;EO188&amp;")'!E7"),'郵便番号（石川県）'!$A$3:$A$2574,0),6),"")</f>
        <v/>
      </c>
      <c r="ET188" s="919" t="str">
        <f ca="1">IFERROR(INDEX('郵便番号（石川県）'!$A$3:$F$2574,MATCH(INDIRECT("'("&amp;$EO188&amp;")'!E7"),'郵便番号（石川県）'!$A$3:$A$2574,0),5),"")</f>
        <v/>
      </c>
      <c r="EU188" s="919" t="str">
        <f t="shared" ca="1" si="394"/>
        <v/>
      </c>
      <c r="EV188" s="919" t="str">
        <f t="shared" ca="1" si="395"/>
        <v/>
      </c>
      <c r="EW188" s="919" t="str">
        <f t="shared" ca="1" si="396"/>
        <v/>
      </c>
      <c r="EX188" s="919" t="str">
        <f t="shared" ca="1" si="397"/>
        <v/>
      </c>
      <c r="EY188" s="919" t="str">
        <f t="shared" ca="1" si="398"/>
        <v/>
      </c>
      <c r="EZ188" s="919" t="str">
        <f t="shared" ca="1" si="399"/>
        <v/>
      </c>
      <c r="FA188" s="919" t="str">
        <f t="shared" ca="1" si="400"/>
        <v/>
      </c>
      <c r="FB188" s="919" t="str">
        <f t="shared" ca="1" si="401"/>
        <v/>
      </c>
      <c r="FC188" s="919" t="str">
        <f t="shared" ca="1" si="402"/>
        <v/>
      </c>
      <c r="FD188" s="627" t="str">
        <f t="shared" ca="1" si="403"/>
        <v/>
      </c>
      <c r="FE188" s="630">
        <v>178</v>
      </c>
      <c r="FF188" s="299" t="str">
        <f t="shared" ca="1" si="404"/>
        <v/>
      </c>
      <c r="FG188" s="993" t="str">
        <f t="shared" ca="1" si="405"/>
        <v/>
      </c>
      <c r="FH188" s="919" t="str">
        <f t="shared" ca="1" si="406"/>
        <v/>
      </c>
      <c r="FI188" s="299">
        <f ca="1">COUNTIF($FH$11:FH188,"■")</f>
        <v>0</v>
      </c>
    </row>
    <row r="189" spans="1:165" ht="34.5" customHeight="1">
      <c r="A189" s="445">
        <f t="shared" ca="1" si="310"/>
        <v>0</v>
      </c>
      <c r="B189" s="446">
        <f>IF(R189&lt;&gt;"",IF(COUNTIF(R$11:R189,R189)=1,MAX(B$11:B188)+1,INDEX(B$11:B188,MATCH(R189,R$11:R188,0),1)),0)</f>
        <v>1</v>
      </c>
      <c r="C189" s="446">
        <f ca="1">IF(T189&lt;&gt;"",IF(COUNTIF(T$11:T189,T189)=1,MAX(C$11:C188)+1,INDEX(C$11:C188,MATCH(T189,T$11:T188,0),1)),0)</f>
        <v>0</v>
      </c>
      <c r="D189" s="446">
        <f ca="1">IF(U189&lt;&gt;"",IF(COUNTIF(U$11:U189,U189)=1,MAX(D$11:D188)+1,INDEX(D$11:D188,MATCH(U189,U$11:U188,0),1)),0)</f>
        <v>0</v>
      </c>
      <c r="E189" s="446">
        <f ca="1">IF(S189&lt;&gt;"",IF(COUNTIF(S$11:S189,S189)=1,MAX(E$11:E188)+1,INDEX(E$11:E188,MATCH(S189,S$11:S188,0),1)),0)</f>
        <v>0</v>
      </c>
      <c r="F189" s="446">
        <f ca="1">IF(Z189&lt;&gt;"",IF(COUNTIF(Z$11:Z189,Z189)=1,MAX(F$11:F188)+1,INDEX(F$11:F188,MATCH(Z189,Z$11:Z188,0),1)),0)</f>
        <v>0</v>
      </c>
      <c r="G189" s="447" cm="1">
        <f t="array" aca="1" ref="G189" ca="1">IF(Z189&lt;&gt;"",IF(COUNTIFS(Z$11:Z189,Z189,W$11:W189,W189)=1,MAX(G$11:G188)+1,INDEX(G$11:G188,MATCH(Z189&amp;W189,Z$11:Z188&amp;W$11:W189,0),1)),0)</f>
        <v>0</v>
      </c>
      <c r="H189" s="447">
        <f t="shared" ca="1" si="311"/>
        <v>0</v>
      </c>
      <c r="I189" s="447">
        <f ca="1">IF(T189="",0,IF(COUNTIF(T$11:T189,T189)=1,1,0))</f>
        <v>0</v>
      </c>
      <c r="J189" s="447">
        <f ca="1">IF(U189="",0,IF(COUNTIF(U$11:U189,U189)=1,1,0))</f>
        <v>0</v>
      </c>
      <c r="K189" s="447">
        <f ca="1">IF(S189="",0,IF(COUNTIF(S$11:S189,S189)=1,1,0))</f>
        <v>0</v>
      </c>
      <c r="L189" s="446">
        <f ca="1">IF(Z189="",0,IF(COUNTIF(Z$11:Z189,Z189)=1,1,0))</f>
        <v>0</v>
      </c>
      <c r="M189" s="767">
        <f ca="1">IF($W189=2,IF(COUNTIFS($W$11:$W189,2,$Z$11:$Z189,$Z189)=1,1,0),0)</f>
        <v>0</v>
      </c>
      <c r="N189" s="767">
        <f ca="1">IF($W189=1,IF(COUNTIFS($W$11:$W189,2,$Z$11:$Z189,$Z189)=1,1,0),0)</f>
        <v>0</v>
      </c>
      <c r="O189" s="446">
        <f ca="1">IF(H189=0,0,IF(COUNTIF(Z$11:Z189,Z189)=1,1,0))</f>
        <v>0</v>
      </c>
      <c r="P189" s="448" t="str">
        <f t="shared" ca="1" si="312"/>
        <v>石川県</v>
      </c>
      <c r="Q189" s="89">
        <f t="shared" ca="1" si="313"/>
        <v>179</v>
      </c>
      <c r="R189" s="170" t="s">
        <v>459</v>
      </c>
      <c r="S189" s="357" t="str">
        <f t="shared" ca="1" si="314"/>
        <v/>
      </c>
      <c r="T189" s="357" t="str">
        <f t="shared" ca="1" si="315"/>
        <v/>
      </c>
      <c r="U189" s="58" t="str">
        <f t="shared" ca="1" si="316"/>
        <v/>
      </c>
      <c r="V189" s="58" t="str">
        <f t="shared" ca="1" si="317"/>
        <v/>
      </c>
      <c r="W189" s="920" t="str">
        <f t="shared" ca="1" si="318"/>
        <v/>
      </c>
      <c r="X189" s="369">
        <f ca="1">IFERROR(VLOOKUP(W189,'（様式１号）３整理番号表'!$B$4:$H$5,2,FALSE),0)</f>
        <v>0</v>
      </c>
      <c r="Y189" s="768" t="str" cm="1">
        <f t="array" aca="1" ref="Y189" ca="1">IF(AND(D189=0,F189=0),"",IF(COUNTIF(D$11:D189,D189)=1,1,IF(COUNTIFS(D$11:D189,D189,F$11:F189,F189)=1,INDEX((D$11:D189,F$11:F189,Y$11:Y189),MATCH(_xlfn.MAXIFS(F$11:F188,D$11:D188,D189),$F$11:F189,0),1,3)+1,INDEX((D$11:D189,F$11:F189,Y$11:Y189),MATCH(D189&amp;F189,D$11:D189&amp;F$11:F189,0),1,3))))</f>
        <v/>
      </c>
      <c r="Z189" s="40" t="str">
        <f t="shared" ca="1" si="319"/>
        <v/>
      </c>
      <c r="AA189" s="924" t="str">
        <f t="shared" ca="1" si="320"/>
        <v/>
      </c>
      <c r="AB189" s="93">
        <f ca="1">IFERROR(VLOOKUP(AA189,'（様式１号）３整理番号表'!$B$10:$H$16,2,FALSE),0)</f>
        <v>0</v>
      </c>
      <c r="AC189" s="924" t="str">
        <f t="shared" ca="1" si="321"/>
        <v/>
      </c>
      <c r="AD189" s="924" t="str">
        <f t="shared" ca="1" si="322"/>
        <v/>
      </c>
      <c r="AE189" s="93">
        <f ca="1">IFERROR(VLOOKUP(AD189,'（様式１号）３整理番号表'!$B$21:$H$22,2,FALSE),0)</f>
        <v>0</v>
      </c>
      <c r="AF189" s="924" t="str">
        <f t="shared" ca="1" si="323"/>
        <v/>
      </c>
      <c r="AG189" s="93">
        <f ca="1">IFERROR(VLOOKUP(AF189,'（様式１号）３整理番号表'!$B$26:$H$31,2,FALSE),0)</f>
        <v>0</v>
      </c>
      <c r="AH189" s="924" t="str">
        <f t="shared" ca="1" si="324"/>
        <v/>
      </c>
      <c r="AI189" s="93">
        <f ca="1">IFERROR(VLOOKUP(AH189,'（様式１号）３整理番号表'!$J$5:$N$59,2,FALSE),0)</f>
        <v>0</v>
      </c>
      <c r="AJ189" s="77" t="str">
        <f t="shared" ca="1" si="325"/>
        <v/>
      </c>
      <c r="AK189" s="93">
        <f ca="1">IFERROR(VLOOKUP(AJ189,'（様式１号）３整理番号表'!$P$5:$R$29,2,FALSE),0)</f>
        <v>0</v>
      </c>
      <c r="AL189" s="921" t="str">
        <f t="shared" ca="1" si="326"/>
        <v/>
      </c>
      <c r="AM189" s="921" t="str">
        <f t="shared" ca="1" si="327"/>
        <v/>
      </c>
      <c r="AN189" s="921"/>
      <c r="AO189" s="77" t="str">
        <f t="shared" ca="1" si="328"/>
        <v/>
      </c>
      <c r="AP189" s="93">
        <f ca="1">IFERROR(VLOOKUP(AO189,'（様式１号）３整理番号表'!$P$5:$R$29,2,FALSE),0)</f>
        <v>0</v>
      </c>
      <c r="AQ189" s="924" t="str">
        <f t="shared" ca="1" si="329"/>
        <v/>
      </c>
      <c r="AR189" s="93">
        <f t="shared" ca="1" si="330"/>
        <v>0</v>
      </c>
      <c r="AS189" s="924" t="str">
        <f t="shared" ca="1" si="331"/>
        <v/>
      </c>
      <c r="AT189" s="40" t="str">
        <f t="shared" ca="1" si="332"/>
        <v/>
      </c>
      <c r="AU189" s="93" t="str">
        <f t="shared" ca="1" si="333"/>
        <v/>
      </c>
      <c r="AV189" s="923" t="str">
        <f t="shared" ca="1" si="334"/>
        <v/>
      </c>
      <c r="AW189" s="926" t="str">
        <f t="shared" ca="1" si="335"/>
        <v/>
      </c>
      <c r="AX189" s="925" t="str">
        <f t="shared" ca="1" si="336"/>
        <v/>
      </c>
      <c r="AY189" s="925" t="str">
        <f t="shared" ca="1" si="336"/>
        <v/>
      </c>
      <c r="AZ189" s="925" t="str">
        <f t="shared" ca="1" si="336"/>
        <v/>
      </c>
      <c r="BA189" s="925" t="str">
        <f t="shared" ca="1" si="336"/>
        <v/>
      </c>
      <c r="BB189" s="925" t="str">
        <f t="shared" ca="1" si="337"/>
        <v/>
      </c>
      <c r="BC189" s="925" t="str">
        <f t="shared" ca="1" si="338"/>
        <v/>
      </c>
      <c r="BD189" s="925" t="str">
        <f t="shared" ca="1" si="338"/>
        <v/>
      </c>
      <c r="BE189" s="925" t="str">
        <f t="shared" ca="1" si="338"/>
        <v/>
      </c>
      <c r="BF189" s="77" t="str">
        <f t="shared" ca="1" si="339"/>
        <v/>
      </c>
      <c r="BG189" s="924" t="str">
        <f t="shared" ca="1" si="340"/>
        <v/>
      </c>
      <c r="BH189" s="94">
        <f ca="1">IF(BF189&lt;&gt;"",INDEX('（様式１号）３整理番号表'!$AB$7:$AQ$12,MATCH(BF189,'（様式１号）３整理番号表'!$AA$7:$AA$12,0),MATCH(BG189,'（様式１号）３整理番号表'!$AB$6:$AQ$6,0)),0)</f>
        <v>0</v>
      </c>
      <c r="BI189" s="921" t="str">
        <f t="shared" ca="1" si="341"/>
        <v/>
      </c>
      <c r="BJ189" s="922" t="str">
        <f t="shared" ca="1" si="342"/>
        <v/>
      </c>
      <c r="BK189" s="926" t="str">
        <f t="shared" ca="1" si="343"/>
        <v/>
      </c>
      <c r="BL189" s="922" t="str">
        <f t="shared" ca="1" si="344"/>
        <v/>
      </c>
      <c r="BM189" s="79" t="str">
        <f t="shared" ca="1" si="345"/>
        <v/>
      </c>
      <c r="BN189" s="82" t="str">
        <f t="shared" ca="1" si="346"/>
        <v/>
      </c>
      <c r="BO189" s="83" t="str">
        <f t="shared" ca="1" si="347"/>
        <v/>
      </c>
      <c r="BP189" s="84" t="str">
        <f t="shared" ca="1" si="348"/>
        <v/>
      </c>
      <c r="BQ189" s="82" t="str">
        <f t="shared" ca="1" si="349"/>
        <v/>
      </c>
      <c r="BR189" s="97" t="str">
        <f t="shared" ca="1" si="350"/>
        <v/>
      </c>
      <c r="BS189" s="95" t="str">
        <f t="shared" ca="1" si="351"/>
        <v/>
      </c>
      <c r="BT189" s="184" t="str">
        <f t="shared" ca="1" si="352"/>
        <v/>
      </c>
      <c r="BU189" s="611" t="str">
        <f t="shared" ca="1" si="353"/>
        <v/>
      </c>
      <c r="BV189" s="77" t="str">
        <f t="shared" ca="1" si="354"/>
        <v/>
      </c>
      <c r="BW189" s="85" t="str">
        <f t="shared" ca="1" si="355"/>
        <v/>
      </c>
      <c r="BX189" s="86" t="str">
        <f t="shared" ca="1" si="356"/>
        <v/>
      </c>
      <c r="BY189" s="231">
        <f ca="1">IF('ポイント要件確認等（個別表）'!AD189=1,ROUNDDOWN('ポイント要件確認等（個別表）'!AV189,-3),IF('ポイント要件確認等（個別表）'!AD189=2,ROUNDDOWN('ポイント要件確認等（個別表）'!BH189,-3),IF('ポイント要件確認等（個別表）'!AD189=3,ROUNDDOWN('ポイント要件確認等（個別表）'!BT189,-3),0)))</f>
        <v>0</v>
      </c>
      <c r="BZ189" s="86" t="str">
        <f t="shared" ca="1" si="357"/>
        <v/>
      </c>
      <c r="CA189" s="232" t="str">
        <f t="shared" ca="1" si="358"/>
        <v/>
      </c>
      <c r="CB189" s="232">
        <f t="shared" ca="1" si="359"/>
        <v>0</v>
      </c>
      <c r="CC189" s="86" t="str">
        <f t="shared" ca="1" si="360"/>
        <v/>
      </c>
      <c r="CD189" s="86" t="str">
        <f t="shared" ca="1" si="361"/>
        <v/>
      </c>
      <c r="CE189" s="609"/>
      <c r="CF189" s="86" t="str">
        <f t="shared" ca="1" si="362"/>
        <v/>
      </c>
      <c r="CG189" s="185" t="str">
        <f t="shared" ca="1" si="363"/>
        <v/>
      </c>
      <c r="CH189" s="246" t="str">
        <f t="shared" ca="1" si="364"/>
        <v>含税額</v>
      </c>
      <c r="CI189" s="247" t="str">
        <f t="shared" ca="1" si="365"/>
        <v/>
      </c>
      <c r="CJ189" s="87" t="str">
        <f ca="1">IFERROR(IF(INDIRECT("'("&amp;'２個別表'!EO189&amp;")'!AR"&amp;84+EP189)&lt;&gt;1,"",1),"")</f>
        <v/>
      </c>
      <c r="CK189" s="244" t="str">
        <f t="shared" ca="1" si="366"/>
        <v/>
      </c>
      <c r="CL189" s="235" t="str">
        <f t="shared" ca="1" si="367"/>
        <v/>
      </c>
      <c r="CM189" s="239" t="str">
        <f t="shared" ca="1" si="368"/>
        <v/>
      </c>
      <c r="CN189" s="77" t="str">
        <f t="shared" ca="1" si="369"/>
        <v/>
      </c>
      <c r="CO189" s="93" t="str">
        <f ca="1">IFERROR(VLOOKUP(CN189,'（様式１号）３整理番号表'!$T$5:$V$15,2,FALSE),"")</f>
        <v/>
      </c>
      <c r="CP189" s="924" t="str">
        <f t="shared" ca="1" si="370"/>
        <v/>
      </c>
      <c r="CQ189" s="93" t="str">
        <f ca="1">IFERROR(VLOOKUP(CP189,'（様式１号）３整理番号表'!$T$19:$V$24,2,FALSE),"")</f>
        <v/>
      </c>
      <c r="CR189" s="924" t="str">
        <f ca="1">IFERROR(IF(INDIRECT("'("&amp;'２個別表'!EO189&amp;")'!AV"&amp;84+EP189)&lt;&gt;1,"",1),"")</f>
        <v/>
      </c>
      <c r="CS189" s="232">
        <f t="shared" ca="1" si="371"/>
        <v>0</v>
      </c>
      <c r="CT189" s="248">
        <f t="shared" ca="1" si="372"/>
        <v>0</v>
      </c>
      <c r="CU189" s="376" t="str">
        <f ca="1">IF(ER189="補強",IF(COUNTIFS($Z$11:Z189,Z189,$W$11:W189,1)=1,"１①",""),IF(COUNTIFS($Z$11:Z189,Z189,$W$11:W189,2)=1,"２①",""))</f>
        <v/>
      </c>
      <c r="CV189" s="57" t="str">
        <f t="shared" ca="1" si="373"/>
        <v/>
      </c>
      <c r="CW189" s="927" t="str">
        <f t="shared" ca="1" si="374"/>
        <v/>
      </c>
      <c r="CX189" s="256" t="str">
        <f t="shared" ca="1" si="375"/>
        <v/>
      </c>
      <c r="CY189" s="256" t="str">
        <f t="shared" ca="1" si="376"/>
        <v/>
      </c>
      <c r="CZ189" s="256" t="str">
        <f t="shared" ca="1" si="377"/>
        <v/>
      </c>
      <c r="DA189" s="256" t="str">
        <f t="shared" ca="1" si="378"/>
        <v/>
      </c>
      <c r="DB189" s="316" t="str">
        <f ca="1">IFERROR(VLOOKUP($CU189,'（様式１号）３整理番号表'!$Z$19:$AB$32,3,FALSE),"")</f>
        <v/>
      </c>
      <c r="DC189" s="259" t="str">
        <f t="shared" ca="1" si="379"/>
        <v>-</v>
      </c>
      <c r="DD189" s="618" t="str">
        <f t="shared" ca="1" si="380"/>
        <v/>
      </c>
      <c r="DE189" s="321" t="str">
        <f ca="1">IF(AND(AO189=18,AS189=1),IF(COUNTIFS($Y$11:Y189,Y189,$AS$11:AS189,1)=1,"２②",""),IF($CU189="１①",INDEX(INDIRECT("'("&amp;$EO189&amp;")'!AR116:BB116"),1,MATCH(INDIRECT("'("&amp;$EO189&amp;")'!C118"),INDIRECT("'("&amp;$EO189&amp;")'!AR119:BB119"),0)),""))</f>
        <v/>
      </c>
      <c r="DF189" s="324" t="str">
        <f t="shared" ca="1" si="381"/>
        <v/>
      </c>
      <c r="DG189" s="313" t="str">
        <f t="shared" ca="1" si="382"/>
        <v/>
      </c>
      <c r="DH189" s="313" t="str">
        <f t="shared" ca="1" si="383"/>
        <v/>
      </c>
      <c r="DI189" s="313" t="str">
        <f t="shared" ca="1" si="384"/>
        <v/>
      </c>
      <c r="DJ189" s="313" t="str">
        <f t="shared" ca="1" si="385"/>
        <v/>
      </c>
      <c r="DK189" s="328" t="str">
        <f t="shared" ca="1" si="386"/>
        <v/>
      </c>
      <c r="DL189" s="334" t="str">
        <f t="shared" ca="1" si="387"/>
        <v/>
      </c>
      <c r="DM189" s="915" t="str">
        <f t="shared" ca="1" si="388"/>
        <v/>
      </c>
      <c r="DN189" s="15"/>
      <c r="DO189" s="324"/>
      <c r="DP189" s="16"/>
      <c r="DQ189" s="16"/>
      <c r="DR189" s="16"/>
      <c r="DS189" s="16"/>
      <c r="DT189" s="318" t="str">
        <f>IFERROR(VLOOKUP($DN189,'（様式１号）３整理番号表'!$Z$19:$AB$32,3,FALSE),"")</f>
        <v/>
      </c>
      <c r="DU189" s="259" t="str">
        <f t="shared" si="389"/>
        <v/>
      </c>
      <c r="DV189" s="14"/>
      <c r="DW189" s="17" t="str">
        <f t="shared" ca="1" si="390"/>
        <v/>
      </c>
      <c r="DX189" s="88" t="str">
        <f t="shared" ca="1" si="407"/>
        <v/>
      </c>
      <c r="DZ189" s="339">
        <f t="shared" ca="1" si="411"/>
        <v>0</v>
      </c>
      <c r="EA189" s="339">
        <f t="shared" ca="1" si="411"/>
        <v>0</v>
      </c>
      <c r="EB189" s="339">
        <f t="shared" ca="1" si="411"/>
        <v>0</v>
      </c>
      <c r="EC189" s="339">
        <f t="shared" ca="1" si="411"/>
        <v>0</v>
      </c>
      <c r="ED189" s="339">
        <f t="shared" ca="1" si="411"/>
        <v>0</v>
      </c>
      <c r="EE189" s="339">
        <f t="shared" ca="1" si="411"/>
        <v>0</v>
      </c>
      <c r="EF189" s="339">
        <f t="shared" ca="1" si="411"/>
        <v>0</v>
      </c>
      <c r="EG189" s="339">
        <f t="shared" ca="1" si="411"/>
        <v>0</v>
      </c>
      <c r="EH189" s="339">
        <f t="shared" ca="1" si="411"/>
        <v>0</v>
      </c>
      <c r="EI189" s="339">
        <f t="shared" ca="1" si="411"/>
        <v>0</v>
      </c>
      <c r="EJ189" s="339">
        <f t="shared" ca="1" si="411"/>
        <v>0</v>
      </c>
      <c r="EK189" s="339">
        <f t="shared" ca="1" si="411"/>
        <v>0</v>
      </c>
      <c r="EL189" s="339">
        <f t="shared" ca="1" si="411"/>
        <v>0</v>
      </c>
      <c r="EM189" s="339">
        <f t="shared" ca="1" si="411"/>
        <v>0</v>
      </c>
      <c r="EO189" s="919" t="str">
        <f t="shared" ca="1" si="309"/>
        <v/>
      </c>
      <c r="EP189" s="919" t="str">
        <f t="shared" ca="1" si="391"/>
        <v/>
      </c>
      <c r="EQ189" s="919" t="str">
        <f t="shared" ca="1" si="392"/>
        <v/>
      </c>
      <c r="ER189" s="919" t="str">
        <f t="shared" ca="1" si="393"/>
        <v/>
      </c>
      <c r="ES189" s="919" t="str">
        <f ca="1">IFERROR(INDEX('郵便番号（石川県）'!$A$3:$F$2574,MATCH(INDIRECT("'("&amp;EO189&amp;")'!E7"),'郵便番号（石川県）'!$A$3:$A$2574,0),6),"")</f>
        <v/>
      </c>
      <c r="ET189" s="919" t="str">
        <f ca="1">IFERROR(INDEX('郵便番号（石川県）'!$A$3:$F$2574,MATCH(INDIRECT("'("&amp;$EO189&amp;")'!E7"),'郵便番号（石川県）'!$A$3:$A$2574,0),5),"")</f>
        <v/>
      </c>
      <c r="EU189" s="919" t="str">
        <f t="shared" ca="1" si="394"/>
        <v/>
      </c>
      <c r="EV189" s="919" t="str">
        <f t="shared" ca="1" si="395"/>
        <v/>
      </c>
      <c r="EW189" s="919" t="str">
        <f t="shared" ca="1" si="396"/>
        <v/>
      </c>
      <c r="EX189" s="919" t="str">
        <f t="shared" ca="1" si="397"/>
        <v/>
      </c>
      <c r="EY189" s="919" t="str">
        <f t="shared" ca="1" si="398"/>
        <v/>
      </c>
      <c r="EZ189" s="919" t="str">
        <f t="shared" ca="1" si="399"/>
        <v/>
      </c>
      <c r="FA189" s="919" t="str">
        <f t="shared" ca="1" si="400"/>
        <v/>
      </c>
      <c r="FB189" s="919" t="str">
        <f t="shared" ca="1" si="401"/>
        <v/>
      </c>
      <c r="FC189" s="919" t="str">
        <f t="shared" ca="1" si="402"/>
        <v/>
      </c>
      <c r="FD189" s="627" t="str">
        <f t="shared" ca="1" si="403"/>
        <v/>
      </c>
      <c r="FE189" s="630">
        <v>179</v>
      </c>
      <c r="FF189" s="299" t="str">
        <f t="shared" ca="1" si="404"/>
        <v/>
      </c>
      <c r="FG189" s="993" t="str">
        <f t="shared" ca="1" si="405"/>
        <v/>
      </c>
      <c r="FH189" s="919" t="str">
        <f t="shared" ca="1" si="406"/>
        <v/>
      </c>
      <c r="FI189" s="299">
        <f ca="1">COUNTIF($FH$11:FH189,"■")</f>
        <v>0</v>
      </c>
    </row>
    <row r="190" spans="1:165" ht="34.5" customHeight="1">
      <c r="A190" s="445">
        <f t="shared" ca="1" si="310"/>
        <v>0</v>
      </c>
      <c r="B190" s="446">
        <f>IF(R190&lt;&gt;"",IF(COUNTIF(R$11:R190,R190)=1,MAX(B$11:B189)+1,INDEX(B$11:B189,MATCH(R190,R$11:R189,0),1)),0)</f>
        <v>1</v>
      </c>
      <c r="C190" s="446">
        <f ca="1">IF(T190&lt;&gt;"",IF(COUNTIF(T$11:T190,T190)=1,MAX(C$11:C189)+1,INDEX(C$11:C189,MATCH(T190,T$11:T189,0),1)),0)</f>
        <v>0</v>
      </c>
      <c r="D190" s="446">
        <f ca="1">IF(U190&lt;&gt;"",IF(COUNTIF(U$11:U190,U190)=1,MAX(D$11:D189)+1,INDEX(D$11:D189,MATCH(U190,U$11:U189,0),1)),0)</f>
        <v>0</v>
      </c>
      <c r="E190" s="446">
        <f ca="1">IF(S190&lt;&gt;"",IF(COUNTIF(S$11:S190,S190)=1,MAX(E$11:E189)+1,INDEX(E$11:E189,MATCH(S190,S$11:S189,0),1)),0)</f>
        <v>0</v>
      </c>
      <c r="F190" s="446">
        <f ca="1">IF(Z190&lt;&gt;"",IF(COUNTIF(Z$11:Z190,Z190)=1,MAX(F$11:F189)+1,INDEX(F$11:F189,MATCH(Z190,Z$11:Z189,0),1)),0)</f>
        <v>0</v>
      </c>
      <c r="G190" s="447" cm="1">
        <f t="array" aca="1" ref="G190" ca="1">IF(Z190&lt;&gt;"",IF(COUNTIFS(Z$11:Z190,Z190,W$11:W190,W190)=1,MAX(G$11:G189)+1,INDEX(G$11:G189,MATCH(Z190&amp;W190,Z$11:Z189&amp;W$11:W190,0),1)),0)</f>
        <v>0</v>
      </c>
      <c r="H190" s="447">
        <f t="shared" ca="1" si="311"/>
        <v>0</v>
      </c>
      <c r="I190" s="447">
        <f ca="1">IF(T190="",0,IF(COUNTIF(T$11:T190,T190)=1,1,0))</f>
        <v>0</v>
      </c>
      <c r="J190" s="447">
        <f ca="1">IF(U190="",0,IF(COUNTIF(U$11:U190,U190)=1,1,0))</f>
        <v>0</v>
      </c>
      <c r="K190" s="447">
        <f ca="1">IF(S190="",0,IF(COUNTIF(S$11:S190,S190)=1,1,0))</f>
        <v>0</v>
      </c>
      <c r="L190" s="446">
        <f ca="1">IF(Z190="",0,IF(COUNTIF(Z$11:Z190,Z190)=1,1,0))</f>
        <v>0</v>
      </c>
      <c r="M190" s="767">
        <f ca="1">IF($W190=2,IF(COUNTIFS($W$11:$W190,2,$Z$11:$Z190,$Z190)=1,1,0),0)</f>
        <v>0</v>
      </c>
      <c r="N190" s="767">
        <f ca="1">IF($W190=1,IF(COUNTIFS($W$11:$W190,2,$Z$11:$Z190,$Z190)=1,1,0),0)</f>
        <v>0</v>
      </c>
      <c r="O190" s="446">
        <f ca="1">IF(H190=0,0,IF(COUNTIF(Z$11:Z190,Z190)=1,1,0))</f>
        <v>0</v>
      </c>
      <c r="P190" s="448" t="str">
        <f t="shared" ca="1" si="312"/>
        <v>石川県</v>
      </c>
      <c r="Q190" s="89">
        <f t="shared" ca="1" si="313"/>
        <v>180</v>
      </c>
      <c r="R190" s="170" t="s">
        <v>459</v>
      </c>
      <c r="S190" s="357" t="str">
        <f t="shared" ca="1" si="314"/>
        <v/>
      </c>
      <c r="T190" s="357" t="str">
        <f t="shared" ca="1" si="315"/>
        <v/>
      </c>
      <c r="U190" s="58" t="str">
        <f t="shared" ca="1" si="316"/>
        <v/>
      </c>
      <c r="V190" s="58" t="str">
        <f t="shared" ca="1" si="317"/>
        <v/>
      </c>
      <c r="W190" s="920" t="str">
        <f t="shared" ca="1" si="318"/>
        <v/>
      </c>
      <c r="X190" s="369">
        <f ca="1">IFERROR(VLOOKUP(W190,'（様式１号）３整理番号表'!$B$4:$H$5,2,FALSE),0)</f>
        <v>0</v>
      </c>
      <c r="Y190" s="768" t="str" cm="1">
        <f t="array" aca="1" ref="Y190" ca="1">IF(AND(D190=0,F190=0),"",IF(COUNTIF(D$11:D190,D190)=1,1,IF(COUNTIFS(D$11:D190,D190,F$11:F190,F190)=1,INDEX((D$11:D190,F$11:F190,Y$11:Y190),MATCH(_xlfn.MAXIFS(F$11:F189,D$11:D189,D190),$F$11:F190,0),1,3)+1,INDEX((D$11:D190,F$11:F190,Y$11:Y190),MATCH(D190&amp;F190,D$11:D190&amp;F$11:F190,0),1,3))))</f>
        <v/>
      </c>
      <c r="Z190" s="40" t="str">
        <f t="shared" ca="1" si="319"/>
        <v/>
      </c>
      <c r="AA190" s="924" t="str">
        <f t="shared" ca="1" si="320"/>
        <v/>
      </c>
      <c r="AB190" s="93">
        <f ca="1">IFERROR(VLOOKUP(AA190,'（様式１号）３整理番号表'!$B$10:$H$16,2,FALSE),0)</f>
        <v>0</v>
      </c>
      <c r="AC190" s="924" t="str">
        <f t="shared" ca="1" si="321"/>
        <v/>
      </c>
      <c r="AD190" s="924" t="str">
        <f t="shared" ca="1" si="322"/>
        <v/>
      </c>
      <c r="AE190" s="93">
        <f ca="1">IFERROR(VLOOKUP(AD190,'（様式１号）３整理番号表'!$B$21:$H$22,2,FALSE),0)</f>
        <v>0</v>
      </c>
      <c r="AF190" s="924" t="str">
        <f t="shared" ca="1" si="323"/>
        <v/>
      </c>
      <c r="AG190" s="93">
        <f ca="1">IFERROR(VLOOKUP(AF190,'（様式１号）３整理番号表'!$B$26:$H$31,2,FALSE),0)</f>
        <v>0</v>
      </c>
      <c r="AH190" s="924" t="str">
        <f t="shared" ca="1" si="324"/>
        <v/>
      </c>
      <c r="AI190" s="93">
        <f ca="1">IFERROR(VLOOKUP(AH190,'（様式１号）３整理番号表'!$J$5:$N$59,2,FALSE),0)</f>
        <v>0</v>
      </c>
      <c r="AJ190" s="77" t="str">
        <f t="shared" ca="1" si="325"/>
        <v/>
      </c>
      <c r="AK190" s="93">
        <f ca="1">IFERROR(VLOOKUP(AJ190,'（様式１号）３整理番号表'!$P$5:$R$29,2,FALSE),0)</f>
        <v>0</v>
      </c>
      <c r="AL190" s="921" t="str">
        <f t="shared" ca="1" si="326"/>
        <v/>
      </c>
      <c r="AM190" s="921" t="str">
        <f t="shared" ca="1" si="327"/>
        <v/>
      </c>
      <c r="AN190" s="921"/>
      <c r="AO190" s="77" t="str">
        <f t="shared" ca="1" si="328"/>
        <v/>
      </c>
      <c r="AP190" s="93">
        <f ca="1">IFERROR(VLOOKUP(AO190,'（様式１号）３整理番号表'!$P$5:$R$29,2,FALSE),0)</f>
        <v>0</v>
      </c>
      <c r="AQ190" s="924" t="str">
        <f t="shared" ca="1" si="329"/>
        <v/>
      </c>
      <c r="AR190" s="93">
        <f t="shared" ca="1" si="330"/>
        <v>0</v>
      </c>
      <c r="AS190" s="924" t="str">
        <f t="shared" ca="1" si="331"/>
        <v/>
      </c>
      <c r="AT190" s="40" t="str">
        <f t="shared" ca="1" si="332"/>
        <v/>
      </c>
      <c r="AU190" s="93" t="str">
        <f t="shared" ca="1" si="333"/>
        <v/>
      </c>
      <c r="AV190" s="923" t="str">
        <f t="shared" ca="1" si="334"/>
        <v/>
      </c>
      <c r="AW190" s="926" t="str">
        <f t="shared" ca="1" si="335"/>
        <v/>
      </c>
      <c r="AX190" s="925" t="str">
        <f t="shared" ca="1" si="336"/>
        <v/>
      </c>
      <c r="AY190" s="925" t="str">
        <f t="shared" ca="1" si="336"/>
        <v/>
      </c>
      <c r="AZ190" s="925" t="str">
        <f t="shared" ca="1" si="336"/>
        <v/>
      </c>
      <c r="BA190" s="925" t="str">
        <f t="shared" ca="1" si="336"/>
        <v/>
      </c>
      <c r="BB190" s="925" t="str">
        <f t="shared" ca="1" si="337"/>
        <v/>
      </c>
      <c r="BC190" s="925" t="str">
        <f t="shared" ca="1" si="338"/>
        <v/>
      </c>
      <c r="BD190" s="925" t="str">
        <f t="shared" ca="1" si="338"/>
        <v/>
      </c>
      <c r="BE190" s="925" t="str">
        <f t="shared" ca="1" si="338"/>
        <v/>
      </c>
      <c r="BF190" s="77" t="str">
        <f t="shared" ca="1" si="339"/>
        <v/>
      </c>
      <c r="BG190" s="924" t="str">
        <f t="shared" ca="1" si="340"/>
        <v/>
      </c>
      <c r="BH190" s="94">
        <f ca="1">IF(BF190&lt;&gt;"",INDEX('（様式１号）３整理番号表'!$AB$7:$AQ$12,MATCH(BF190,'（様式１号）３整理番号表'!$AA$7:$AA$12,0),MATCH(BG190,'（様式１号）３整理番号表'!$AB$6:$AQ$6,0)),0)</f>
        <v>0</v>
      </c>
      <c r="BI190" s="921" t="str">
        <f t="shared" ca="1" si="341"/>
        <v/>
      </c>
      <c r="BJ190" s="922" t="str">
        <f t="shared" ca="1" si="342"/>
        <v/>
      </c>
      <c r="BK190" s="926" t="str">
        <f t="shared" ca="1" si="343"/>
        <v/>
      </c>
      <c r="BL190" s="922" t="str">
        <f t="shared" ca="1" si="344"/>
        <v/>
      </c>
      <c r="BM190" s="79" t="str">
        <f t="shared" ca="1" si="345"/>
        <v/>
      </c>
      <c r="BN190" s="82" t="str">
        <f t="shared" ca="1" si="346"/>
        <v/>
      </c>
      <c r="BO190" s="83" t="str">
        <f t="shared" ca="1" si="347"/>
        <v/>
      </c>
      <c r="BP190" s="84" t="str">
        <f t="shared" ca="1" si="348"/>
        <v/>
      </c>
      <c r="BQ190" s="82" t="str">
        <f t="shared" ca="1" si="349"/>
        <v/>
      </c>
      <c r="BR190" s="97" t="str">
        <f t="shared" ca="1" si="350"/>
        <v/>
      </c>
      <c r="BS190" s="95" t="str">
        <f t="shared" ca="1" si="351"/>
        <v/>
      </c>
      <c r="BT190" s="184" t="str">
        <f t="shared" ca="1" si="352"/>
        <v/>
      </c>
      <c r="BU190" s="611" t="str">
        <f t="shared" ca="1" si="353"/>
        <v/>
      </c>
      <c r="BV190" s="77" t="str">
        <f t="shared" ca="1" si="354"/>
        <v/>
      </c>
      <c r="BW190" s="85" t="str">
        <f t="shared" ca="1" si="355"/>
        <v/>
      </c>
      <c r="BX190" s="86" t="str">
        <f t="shared" ca="1" si="356"/>
        <v/>
      </c>
      <c r="BY190" s="231">
        <f ca="1">IF('ポイント要件確認等（個別表）'!AD190=1,ROUNDDOWN('ポイント要件確認等（個別表）'!AV190,-3),IF('ポイント要件確認等（個別表）'!AD190=2,ROUNDDOWN('ポイント要件確認等（個別表）'!BH190,-3),IF('ポイント要件確認等（個別表）'!AD190=3,ROUNDDOWN('ポイント要件確認等（個別表）'!BT190,-3),0)))</f>
        <v>0</v>
      </c>
      <c r="BZ190" s="86" t="str">
        <f t="shared" ca="1" si="357"/>
        <v/>
      </c>
      <c r="CA190" s="232" t="str">
        <f t="shared" ca="1" si="358"/>
        <v/>
      </c>
      <c r="CB190" s="232">
        <f t="shared" ca="1" si="359"/>
        <v>0</v>
      </c>
      <c r="CC190" s="86" t="str">
        <f t="shared" ca="1" si="360"/>
        <v/>
      </c>
      <c r="CD190" s="86" t="str">
        <f t="shared" ca="1" si="361"/>
        <v/>
      </c>
      <c r="CE190" s="609"/>
      <c r="CF190" s="86" t="str">
        <f t="shared" ca="1" si="362"/>
        <v/>
      </c>
      <c r="CG190" s="185" t="str">
        <f t="shared" ca="1" si="363"/>
        <v/>
      </c>
      <c r="CH190" s="246" t="str">
        <f t="shared" ca="1" si="364"/>
        <v>含税額</v>
      </c>
      <c r="CI190" s="247" t="str">
        <f t="shared" ca="1" si="365"/>
        <v/>
      </c>
      <c r="CJ190" s="87" t="str">
        <f ca="1">IFERROR(IF(INDIRECT("'("&amp;'２個別表'!EO190&amp;")'!AR"&amp;84+EP190)&lt;&gt;1,"",1),"")</f>
        <v/>
      </c>
      <c r="CK190" s="244" t="str">
        <f t="shared" ca="1" si="366"/>
        <v/>
      </c>
      <c r="CL190" s="235" t="str">
        <f t="shared" ca="1" si="367"/>
        <v/>
      </c>
      <c r="CM190" s="239" t="str">
        <f t="shared" ca="1" si="368"/>
        <v/>
      </c>
      <c r="CN190" s="77" t="str">
        <f t="shared" ca="1" si="369"/>
        <v/>
      </c>
      <c r="CO190" s="93" t="str">
        <f ca="1">IFERROR(VLOOKUP(CN190,'（様式１号）３整理番号表'!$T$5:$V$15,2,FALSE),"")</f>
        <v/>
      </c>
      <c r="CP190" s="924" t="str">
        <f t="shared" ca="1" si="370"/>
        <v/>
      </c>
      <c r="CQ190" s="93" t="str">
        <f ca="1">IFERROR(VLOOKUP(CP190,'（様式１号）３整理番号表'!$T$19:$V$24,2,FALSE),"")</f>
        <v/>
      </c>
      <c r="CR190" s="924" t="str">
        <f ca="1">IFERROR(IF(INDIRECT("'("&amp;'２個別表'!EO190&amp;")'!AV"&amp;84+EP190)&lt;&gt;1,"",1),"")</f>
        <v/>
      </c>
      <c r="CS190" s="232">
        <f t="shared" ca="1" si="371"/>
        <v>0</v>
      </c>
      <c r="CT190" s="248">
        <f t="shared" ca="1" si="372"/>
        <v>0</v>
      </c>
      <c r="CU190" s="376" t="str">
        <f ca="1">IF(ER190="補強",IF(COUNTIFS($Z$11:Z190,Z190,$W$11:W190,1)=1,"１①",""),IF(COUNTIFS($Z$11:Z190,Z190,$W$11:W190,2)=1,"２①",""))</f>
        <v/>
      </c>
      <c r="CV190" s="57" t="str">
        <f t="shared" ca="1" si="373"/>
        <v/>
      </c>
      <c r="CW190" s="927" t="str">
        <f t="shared" ca="1" si="374"/>
        <v/>
      </c>
      <c r="CX190" s="256" t="str">
        <f t="shared" ca="1" si="375"/>
        <v/>
      </c>
      <c r="CY190" s="256" t="str">
        <f t="shared" ca="1" si="376"/>
        <v/>
      </c>
      <c r="CZ190" s="256" t="str">
        <f t="shared" ca="1" si="377"/>
        <v/>
      </c>
      <c r="DA190" s="256" t="str">
        <f t="shared" ca="1" si="378"/>
        <v/>
      </c>
      <c r="DB190" s="316" t="str">
        <f ca="1">IFERROR(VLOOKUP($CU190,'（様式１号）３整理番号表'!$Z$19:$AB$32,3,FALSE),"")</f>
        <v/>
      </c>
      <c r="DC190" s="259" t="str">
        <f t="shared" ca="1" si="379"/>
        <v>-</v>
      </c>
      <c r="DD190" s="618" t="str">
        <f t="shared" ca="1" si="380"/>
        <v/>
      </c>
      <c r="DE190" s="321" t="str">
        <f ca="1">IF(AND(AO190=18,AS190=1),IF(COUNTIFS($Y$11:Y190,Y190,$AS$11:AS190,1)=1,"２②",""),IF($CU190="１①",INDEX(INDIRECT("'("&amp;$EO190&amp;")'!AR116:BB116"),1,MATCH(INDIRECT("'("&amp;$EO190&amp;")'!C118"),INDIRECT("'("&amp;$EO190&amp;")'!AR119:BB119"),0)),""))</f>
        <v/>
      </c>
      <c r="DF190" s="324" t="str">
        <f t="shared" ca="1" si="381"/>
        <v/>
      </c>
      <c r="DG190" s="313" t="str">
        <f t="shared" ca="1" si="382"/>
        <v/>
      </c>
      <c r="DH190" s="313" t="str">
        <f t="shared" ca="1" si="383"/>
        <v/>
      </c>
      <c r="DI190" s="313" t="str">
        <f t="shared" ca="1" si="384"/>
        <v/>
      </c>
      <c r="DJ190" s="313" t="str">
        <f t="shared" ca="1" si="385"/>
        <v/>
      </c>
      <c r="DK190" s="328" t="str">
        <f t="shared" ca="1" si="386"/>
        <v/>
      </c>
      <c r="DL190" s="334" t="str">
        <f t="shared" ca="1" si="387"/>
        <v/>
      </c>
      <c r="DM190" s="915" t="str">
        <f t="shared" ca="1" si="388"/>
        <v/>
      </c>
      <c r="DN190" s="15"/>
      <c r="DO190" s="324"/>
      <c r="DP190" s="16"/>
      <c r="DQ190" s="16"/>
      <c r="DR190" s="16"/>
      <c r="DS190" s="16"/>
      <c r="DT190" s="318" t="str">
        <f>IFERROR(VLOOKUP($DN190,'（様式１号）３整理番号表'!$Z$19:$AB$32,3,FALSE),"")</f>
        <v/>
      </c>
      <c r="DU190" s="259" t="str">
        <f t="shared" si="389"/>
        <v/>
      </c>
      <c r="DV190" s="14"/>
      <c r="DW190" s="17" t="str">
        <f t="shared" ca="1" si="390"/>
        <v/>
      </c>
      <c r="DX190" s="88" t="str">
        <f t="shared" ca="1" si="407"/>
        <v/>
      </c>
      <c r="DZ190" s="339">
        <f t="shared" ca="1" si="411"/>
        <v>0</v>
      </c>
      <c r="EA190" s="339">
        <f t="shared" ca="1" si="411"/>
        <v>0</v>
      </c>
      <c r="EB190" s="339">
        <f t="shared" ca="1" si="411"/>
        <v>0</v>
      </c>
      <c r="EC190" s="339">
        <f t="shared" ref="EC190:EM190" ca="1" si="412">COUNTIF($CJ190:$DV190,EC$8)</f>
        <v>0</v>
      </c>
      <c r="ED190" s="339">
        <f t="shared" ca="1" si="412"/>
        <v>0</v>
      </c>
      <c r="EE190" s="339">
        <f t="shared" ca="1" si="412"/>
        <v>0</v>
      </c>
      <c r="EF190" s="339">
        <f t="shared" ca="1" si="412"/>
        <v>0</v>
      </c>
      <c r="EG190" s="339">
        <f t="shared" ca="1" si="412"/>
        <v>0</v>
      </c>
      <c r="EH190" s="339">
        <f t="shared" ca="1" si="412"/>
        <v>0</v>
      </c>
      <c r="EI190" s="339">
        <f t="shared" ca="1" si="412"/>
        <v>0</v>
      </c>
      <c r="EJ190" s="339">
        <f t="shared" ca="1" si="412"/>
        <v>0</v>
      </c>
      <c r="EK190" s="339">
        <f t="shared" ca="1" si="412"/>
        <v>0</v>
      </c>
      <c r="EL190" s="339">
        <f t="shared" ca="1" si="412"/>
        <v>0</v>
      </c>
      <c r="EM190" s="339">
        <f t="shared" ca="1" si="412"/>
        <v>0</v>
      </c>
      <c r="EO190" s="919" t="str">
        <f t="shared" ca="1" si="309"/>
        <v/>
      </c>
      <c r="EP190" s="919" t="str">
        <f t="shared" ca="1" si="391"/>
        <v/>
      </c>
      <c r="EQ190" s="919" t="str">
        <f t="shared" ca="1" si="392"/>
        <v/>
      </c>
      <c r="ER190" s="919" t="str">
        <f t="shared" ca="1" si="393"/>
        <v/>
      </c>
      <c r="ES190" s="919" t="str">
        <f ca="1">IFERROR(INDEX('郵便番号（石川県）'!$A$3:$F$2574,MATCH(INDIRECT("'("&amp;EO190&amp;")'!E7"),'郵便番号（石川県）'!$A$3:$A$2574,0),6),"")</f>
        <v/>
      </c>
      <c r="ET190" s="919" t="str">
        <f ca="1">IFERROR(INDEX('郵便番号（石川県）'!$A$3:$F$2574,MATCH(INDIRECT("'("&amp;$EO190&amp;")'!E7"),'郵便番号（石川県）'!$A$3:$A$2574,0),5),"")</f>
        <v/>
      </c>
      <c r="EU190" s="919" t="str">
        <f t="shared" ca="1" si="394"/>
        <v/>
      </c>
      <c r="EV190" s="919" t="str">
        <f t="shared" ca="1" si="395"/>
        <v/>
      </c>
      <c r="EW190" s="919" t="str">
        <f t="shared" ca="1" si="396"/>
        <v/>
      </c>
      <c r="EX190" s="919" t="str">
        <f t="shared" ca="1" si="397"/>
        <v/>
      </c>
      <c r="EY190" s="919" t="str">
        <f t="shared" ca="1" si="398"/>
        <v/>
      </c>
      <c r="EZ190" s="919" t="str">
        <f t="shared" ca="1" si="399"/>
        <v/>
      </c>
      <c r="FA190" s="919" t="str">
        <f t="shared" ca="1" si="400"/>
        <v/>
      </c>
      <c r="FB190" s="919" t="str">
        <f t="shared" ca="1" si="401"/>
        <v/>
      </c>
      <c r="FC190" s="919" t="str">
        <f t="shared" ca="1" si="402"/>
        <v/>
      </c>
      <c r="FD190" s="627" t="str">
        <f t="shared" ca="1" si="403"/>
        <v/>
      </c>
      <c r="FE190" s="630">
        <v>180</v>
      </c>
      <c r="FF190" s="299" t="str">
        <f t="shared" ca="1" si="404"/>
        <v/>
      </c>
      <c r="FG190" s="993" t="str">
        <f t="shared" ca="1" si="405"/>
        <v/>
      </c>
      <c r="FH190" s="919" t="str">
        <f t="shared" ca="1" si="406"/>
        <v/>
      </c>
      <c r="FI190" s="299">
        <f ca="1">COUNTIF($FH$11:FH190,"■")</f>
        <v>0</v>
      </c>
    </row>
    <row r="191" spans="1:165" ht="34.5" customHeight="1">
      <c r="A191" s="445">
        <f t="shared" ca="1" si="310"/>
        <v>0</v>
      </c>
      <c r="B191" s="446">
        <f>IF(R191&lt;&gt;"",IF(COUNTIF(R$11:R191,R191)=1,MAX(B$11:B190)+1,INDEX(B$11:B190,MATCH(R191,R$11:R190,0),1)),0)</f>
        <v>1</v>
      </c>
      <c r="C191" s="446">
        <f ca="1">IF(T191&lt;&gt;"",IF(COUNTIF(T$11:T191,T191)=1,MAX(C$11:C190)+1,INDEX(C$11:C190,MATCH(T191,T$11:T190,0),1)),0)</f>
        <v>0</v>
      </c>
      <c r="D191" s="446">
        <f ca="1">IF(U191&lt;&gt;"",IF(COUNTIF(U$11:U191,U191)=1,MAX(D$11:D190)+1,INDEX(D$11:D190,MATCH(U191,U$11:U190,0),1)),0)</f>
        <v>0</v>
      </c>
      <c r="E191" s="446">
        <f ca="1">IF(S191&lt;&gt;"",IF(COUNTIF(S$11:S191,S191)=1,MAX(E$11:E190)+1,INDEX(E$11:E190,MATCH(S191,S$11:S190,0),1)),0)</f>
        <v>0</v>
      </c>
      <c r="F191" s="446">
        <f ca="1">IF(Z191&lt;&gt;"",IF(COUNTIF(Z$11:Z191,Z191)=1,MAX(F$11:F190)+1,INDEX(F$11:F190,MATCH(Z191,Z$11:Z190,0),1)),0)</f>
        <v>0</v>
      </c>
      <c r="G191" s="447" cm="1">
        <f t="array" aca="1" ref="G191" ca="1">IF(Z191&lt;&gt;"",IF(COUNTIFS(Z$11:Z191,Z191,W$11:W191,W191)=1,MAX(G$11:G190)+1,INDEX(G$11:G190,MATCH(Z191&amp;W191,Z$11:Z190&amp;W$11:W191,0),1)),0)</f>
        <v>0</v>
      </c>
      <c r="H191" s="447">
        <f t="shared" ca="1" si="311"/>
        <v>0</v>
      </c>
      <c r="I191" s="447">
        <f ca="1">IF(T191="",0,IF(COUNTIF(T$11:T191,T191)=1,1,0))</f>
        <v>0</v>
      </c>
      <c r="J191" s="447">
        <f ca="1">IF(U191="",0,IF(COUNTIF(U$11:U191,U191)=1,1,0))</f>
        <v>0</v>
      </c>
      <c r="K191" s="447">
        <f ca="1">IF(S191="",0,IF(COUNTIF(S$11:S191,S191)=1,1,0))</f>
        <v>0</v>
      </c>
      <c r="L191" s="446">
        <f ca="1">IF(Z191="",0,IF(COUNTIF(Z$11:Z191,Z191)=1,1,0))</f>
        <v>0</v>
      </c>
      <c r="M191" s="767">
        <f ca="1">IF($W191=2,IF(COUNTIFS($W$11:$W191,2,$Z$11:$Z191,$Z191)=1,1,0),0)</f>
        <v>0</v>
      </c>
      <c r="N191" s="767">
        <f ca="1">IF($W191=1,IF(COUNTIFS($W$11:$W191,2,$Z$11:$Z191,$Z191)=1,1,0),0)</f>
        <v>0</v>
      </c>
      <c r="O191" s="446">
        <f ca="1">IF(H191=0,0,IF(COUNTIF(Z$11:Z191,Z191)=1,1,0))</f>
        <v>0</v>
      </c>
      <c r="P191" s="448" t="str">
        <f t="shared" ca="1" si="312"/>
        <v>石川県</v>
      </c>
      <c r="Q191" s="89">
        <f t="shared" ca="1" si="313"/>
        <v>181</v>
      </c>
      <c r="R191" s="170" t="s">
        <v>459</v>
      </c>
      <c r="S191" s="357" t="str">
        <f t="shared" ca="1" si="314"/>
        <v/>
      </c>
      <c r="T191" s="357" t="str">
        <f t="shared" ca="1" si="315"/>
        <v/>
      </c>
      <c r="U191" s="58" t="str">
        <f t="shared" ca="1" si="316"/>
        <v/>
      </c>
      <c r="V191" s="58" t="str">
        <f t="shared" ca="1" si="317"/>
        <v/>
      </c>
      <c r="W191" s="920" t="str">
        <f t="shared" ca="1" si="318"/>
        <v/>
      </c>
      <c r="X191" s="369">
        <f ca="1">IFERROR(VLOOKUP(W191,'（様式１号）３整理番号表'!$B$4:$H$5,2,FALSE),0)</f>
        <v>0</v>
      </c>
      <c r="Y191" s="768" t="str" cm="1">
        <f t="array" aca="1" ref="Y191" ca="1">IF(AND(D191=0,F191=0),"",IF(COUNTIF(D$11:D191,D191)=1,1,IF(COUNTIFS(D$11:D191,D191,F$11:F191,F191)=1,INDEX((D$11:D191,F$11:F191,Y$11:Y191),MATCH(_xlfn.MAXIFS(F$11:F190,D$11:D190,D191),$F$11:F191,0),1,3)+1,INDEX((D$11:D191,F$11:F191,Y$11:Y191),MATCH(D191&amp;F191,D$11:D191&amp;F$11:F191,0),1,3))))</f>
        <v/>
      </c>
      <c r="Z191" s="40" t="str">
        <f t="shared" ca="1" si="319"/>
        <v/>
      </c>
      <c r="AA191" s="924" t="str">
        <f t="shared" ca="1" si="320"/>
        <v/>
      </c>
      <c r="AB191" s="93">
        <f ca="1">IFERROR(VLOOKUP(AA191,'（様式１号）３整理番号表'!$B$10:$H$16,2,FALSE),0)</f>
        <v>0</v>
      </c>
      <c r="AC191" s="924" t="str">
        <f t="shared" ca="1" si="321"/>
        <v/>
      </c>
      <c r="AD191" s="924" t="str">
        <f t="shared" ca="1" si="322"/>
        <v/>
      </c>
      <c r="AE191" s="93">
        <f ca="1">IFERROR(VLOOKUP(AD191,'（様式１号）３整理番号表'!$B$21:$H$22,2,FALSE),0)</f>
        <v>0</v>
      </c>
      <c r="AF191" s="924" t="str">
        <f t="shared" ca="1" si="323"/>
        <v/>
      </c>
      <c r="AG191" s="93">
        <f ca="1">IFERROR(VLOOKUP(AF191,'（様式１号）３整理番号表'!$B$26:$H$31,2,FALSE),0)</f>
        <v>0</v>
      </c>
      <c r="AH191" s="924" t="str">
        <f t="shared" ca="1" si="324"/>
        <v/>
      </c>
      <c r="AI191" s="93">
        <f ca="1">IFERROR(VLOOKUP(AH191,'（様式１号）３整理番号表'!$J$5:$N$59,2,FALSE),0)</f>
        <v>0</v>
      </c>
      <c r="AJ191" s="77" t="str">
        <f t="shared" ca="1" si="325"/>
        <v/>
      </c>
      <c r="AK191" s="93">
        <f ca="1">IFERROR(VLOOKUP(AJ191,'（様式１号）３整理番号表'!$P$5:$R$29,2,FALSE),0)</f>
        <v>0</v>
      </c>
      <c r="AL191" s="921" t="str">
        <f t="shared" ca="1" si="326"/>
        <v/>
      </c>
      <c r="AM191" s="921" t="str">
        <f t="shared" ca="1" si="327"/>
        <v/>
      </c>
      <c r="AN191" s="921"/>
      <c r="AO191" s="77" t="str">
        <f t="shared" ca="1" si="328"/>
        <v/>
      </c>
      <c r="AP191" s="93">
        <f ca="1">IFERROR(VLOOKUP(AO191,'（様式１号）３整理番号表'!$P$5:$R$29,2,FALSE),0)</f>
        <v>0</v>
      </c>
      <c r="AQ191" s="924" t="str">
        <f t="shared" ca="1" si="329"/>
        <v/>
      </c>
      <c r="AR191" s="93">
        <f t="shared" ca="1" si="330"/>
        <v>0</v>
      </c>
      <c r="AS191" s="924" t="str">
        <f t="shared" ca="1" si="331"/>
        <v/>
      </c>
      <c r="AT191" s="40" t="str">
        <f t="shared" ca="1" si="332"/>
        <v/>
      </c>
      <c r="AU191" s="93" t="str">
        <f t="shared" ca="1" si="333"/>
        <v/>
      </c>
      <c r="AV191" s="923" t="str">
        <f t="shared" ca="1" si="334"/>
        <v/>
      </c>
      <c r="AW191" s="926" t="str">
        <f t="shared" ca="1" si="335"/>
        <v/>
      </c>
      <c r="AX191" s="925" t="str">
        <f t="shared" ca="1" si="336"/>
        <v/>
      </c>
      <c r="AY191" s="925" t="str">
        <f t="shared" ca="1" si="336"/>
        <v/>
      </c>
      <c r="AZ191" s="925" t="str">
        <f t="shared" ca="1" si="336"/>
        <v/>
      </c>
      <c r="BA191" s="925" t="str">
        <f t="shared" ca="1" si="336"/>
        <v/>
      </c>
      <c r="BB191" s="925" t="str">
        <f t="shared" ca="1" si="337"/>
        <v/>
      </c>
      <c r="BC191" s="925" t="str">
        <f t="shared" ca="1" si="338"/>
        <v/>
      </c>
      <c r="BD191" s="925" t="str">
        <f t="shared" ca="1" si="338"/>
        <v/>
      </c>
      <c r="BE191" s="925" t="str">
        <f t="shared" ca="1" si="338"/>
        <v/>
      </c>
      <c r="BF191" s="77" t="str">
        <f t="shared" ca="1" si="339"/>
        <v/>
      </c>
      <c r="BG191" s="924" t="str">
        <f t="shared" ca="1" si="340"/>
        <v/>
      </c>
      <c r="BH191" s="94">
        <f ca="1">IF(BF191&lt;&gt;"",INDEX('（様式１号）３整理番号表'!$AB$7:$AQ$12,MATCH(BF191,'（様式１号）３整理番号表'!$AA$7:$AA$12,0),MATCH(BG191,'（様式１号）３整理番号表'!$AB$6:$AQ$6,0)),0)</f>
        <v>0</v>
      </c>
      <c r="BI191" s="921" t="str">
        <f t="shared" ca="1" si="341"/>
        <v/>
      </c>
      <c r="BJ191" s="922" t="str">
        <f t="shared" ca="1" si="342"/>
        <v/>
      </c>
      <c r="BK191" s="926" t="str">
        <f t="shared" ca="1" si="343"/>
        <v/>
      </c>
      <c r="BL191" s="922" t="str">
        <f t="shared" ca="1" si="344"/>
        <v/>
      </c>
      <c r="BM191" s="79" t="str">
        <f t="shared" ca="1" si="345"/>
        <v/>
      </c>
      <c r="BN191" s="82" t="str">
        <f t="shared" ca="1" si="346"/>
        <v/>
      </c>
      <c r="BO191" s="83" t="str">
        <f t="shared" ca="1" si="347"/>
        <v/>
      </c>
      <c r="BP191" s="84" t="str">
        <f t="shared" ca="1" si="348"/>
        <v/>
      </c>
      <c r="BQ191" s="82" t="str">
        <f t="shared" ca="1" si="349"/>
        <v/>
      </c>
      <c r="BR191" s="97" t="str">
        <f t="shared" ca="1" si="350"/>
        <v/>
      </c>
      <c r="BS191" s="95" t="str">
        <f t="shared" ca="1" si="351"/>
        <v/>
      </c>
      <c r="BT191" s="184" t="str">
        <f t="shared" ca="1" si="352"/>
        <v/>
      </c>
      <c r="BU191" s="611" t="str">
        <f t="shared" ca="1" si="353"/>
        <v/>
      </c>
      <c r="BV191" s="77" t="str">
        <f t="shared" ca="1" si="354"/>
        <v/>
      </c>
      <c r="BW191" s="85" t="str">
        <f t="shared" ca="1" si="355"/>
        <v/>
      </c>
      <c r="BX191" s="86" t="str">
        <f t="shared" ca="1" si="356"/>
        <v/>
      </c>
      <c r="BY191" s="231">
        <f ca="1">IF('ポイント要件確認等（個別表）'!AD191=1,ROUNDDOWN('ポイント要件確認等（個別表）'!AV191,-3),IF('ポイント要件確認等（個別表）'!AD191=2,ROUNDDOWN('ポイント要件確認等（個別表）'!BH191,-3),IF('ポイント要件確認等（個別表）'!AD191=3,ROUNDDOWN('ポイント要件確認等（個別表）'!BT191,-3),0)))</f>
        <v>0</v>
      </c>
      <c r="BZ191" s="86" t="str">
        <f t="shared" ca="1" si="357"/>
        <v/>
      </c>
      <c r="CA191" s="232" t="str">
        <f t="shared" ca="1" si="358"/>
        <v/>
      </c>
      <c r="CB191" s="232">
        <f t="shared" ca="1" si="359"/>
        <v>0</v>
      </c>
      <c r="CC191" s="86" t="str">
        <f t="shared" ca="1" si="360"/>
        <v/>
      </c>
      <c r="CD191" s="86" t="str">
        <f t="shared" ca="1" si="361"/>
        <v/>
      </c>
      <c r="CE191" s="609"/>
      <c r="CF191" s="86" t="str">
        <f t="shared" ca="1" si="362"/>
        <v/>
      </c>
      <c r="CG191" s="185" t="str">
        <f t="shared" ca="1" si="363"/>
        <v/>
      </c>
      <c r="CH191" s="246" t="str">
        <f t="shared" ca="1" si="364"/>
        <v>含税額</v>
      </c>
      <c r="CI191" s="247" t="str">
        <f t="shared" ca="1" si="365"/>
        <v/>
      </c>
      <c r="CJ191" s="87" t="str">
        <f ca="1">IFERROR(IF(INDIRECT("'("&amp;'２個別表'!EO191&amp;")'!AR"&amp;84+EP191)&lt;&gt;1,"",1),"")</f>
        <v/>
      </c>
      <c r="CK191" s="244" t="str">
        <f t="shared" ca="1" si="366"/>
        <v/>
      </c>
      <c r="CL191" s="235" t="str">
        <f t="shared" ca="1" si="367"/>
        <v/>
      </c>
      <c r="CM191" s="239" t="str">
        <f t="shared" ca="1" si="368"/>
        <v/>
      </c>
      <c r="CN191" s="77" t="str">
        <f t="shared" ca="1" si="369"/>
        <v/>
      </c>
      <c r="CO191" s="93" t="str">
        <f ca="1">IFERROR(VLOOKUP(CN191,'（様式１号）３整理番号表'!$T$5:$V$15,2,FALSE),"")</f>
        <v/>
      </c>
      <c r="CP191" s="924" t="str">
        <f t="shared" ca="1" si="370"/>
        <v/>
      </c>
      <c r="CQ191" s="93" t="str">
        <f ca="1">IFERROR(VLOOKUP(CP191,'（様式１号）３整理番号表'!$T$19:$V$24,2,FALSE),"")</f>
        <v/>
      </c>
      <c r="CR191" s="924" t="str">
        <f ca="1">IFERROR(IF(INDIRECT("'("&amp;'２個別表'!EO191&amp;")'!AV"&amp;84+EP191)&lt;&gt;1,"",1),"")</f>
        <v/>
      </c>
      <c r="CS191" s="232">
        <f t="shared" ca="1" si="371"/>
        <v>0</v>
      </c>
      <c r="CT191" s="248">
        <f t="shared" ca="1" si="372"/>
        <v>0</v>
      </c>
      <c r="CU191" s="376" t="str">
        <f ca="1">IF(ER191="補強",IF(COUNTIFS($Z$11:Z191,Z191,$W$11:W191,1)=1,"１①",""),IF(COUNTIFS($Z$11:Z191,Z191,$W$11:W191,2)=1,"２①",""))</f>
        <v/>
      </c>
      <c r="CV191" s="57" t="str">
        <f t="shared" ca="1" si="373"/>
        <v/>
      </c>
      <c r="CW191" s="927" t="str">
        <f t="shared" ca="1" si="374"/>
        <v/>
      </c>
      <c r="CX191" s="256" t="str">
        <f t="shared" ca="1" si="375"/>
        <v/>
      </c>
      <c r="CY191" s="256" t="str">
        <f t="shared" ca="1" si="376"/>
        <v/>
      </c>
      <c r="CZ191" s="256" t="str">
        <f t="shared" ca="1" si="377"/>
        <v/>
      </c>
      <c r="DA191" s="256" t="str">
        <f t="shared" ca="1" si="378"/>
        <v/>
      </c>
      <c r="DB191" s="316" t="str">
        <f ca="1">IFERROR(VLOOKUP($CU191,'（様式１号）３整理番号表'!$Z$19:$AB$32,3,FALSE),"")</f>
        <v/>
      </c>
      <c r="DC191" s="259" t="str">
        <f t="shared" ca="1" si="379"/>
        <v>-</v>
      </c>
      <c r="DD191" s="618" t="str">
        <f t="shared" ca="1" si="380"/>
        <v/>
      </c>
      <c r="DE191" s="321" t="str">
        <f ca="1">IF(AND(AO191=18,AS191=1),IF(COUNTIFS($Y$11:Y191,Y191,$AS$11:AS191,1)=1,"２②",""),IF($CU191="１①",INDEX(INDIRECT("'("&amp;$EO191&amp;")'!AR116:BB116"),1,MATCH(INDIRECT("'("&amp;$EO191&amp;")'!C118"),INDIRECT("'("&amp;$EO191&amp;")'!AR119:BB119"),0)),""))</f>
        <v/>
      </c>
      <c r="DF191" s="324" t="str">
        <f t="shared" ca="1" si="381"/>
        <v/>
      </c>
      <c r="DG191" s="313" t="str">
        <f t="shared" ca="1" si="382"/>
        <v/>
      </c>
      <c r="DH191" s="313" t="str">
        <f t="shared" ca="1" si="383"/>
        <v/>
      </c>
      <c r="DI191" s="313" t="str">
        <f t="shared" ca="1" si="384"/>
        <v/>
      </c>
      <c r="DJ191" s="313" t="str">
        <f t="shared" ca="1" si="385"/>
        <v/>
      </c>
      <c r="DK191" s="328" t="str">
        <f t="shared" ca="1" si="386"/>
        <v/>
      </c>
      <c r="DL191" s="334" t="str">
        <f t="shared" ca="1" si="387"/>
        <v/>
      </c>
      <c r="DM191" s="915" t="str">
        <f t="shared" ca="1" si="388"/>
        <v/>
      </c>
      <c r="DN191" s="15"/>
      <c r="DO191" s="324"/>
      <c r="DP191" s="16"/>
      <c r="DQ191" s="16"/>
      <c r="DR191" s="16"/>
      <c r="DS191" s="16"/>
      <c r="DT191" s="318" t="str">
        <f>IFERROR(VLOOKUP($DN191,'（様式１号）３整理番号表'!$Z$19:$AB$32,3,FALSE),"")</f>
        <v/>
      </c>
      <c r="DU191" s="259" t="str">
        <f t="shared" si="389"/>
        <v/>
      </c>
      <c r="DV191" s="14"/>
      <c r="DW191" s="17" t="str">
        <f t="shared" ca="1" si="390"/>
        <v/>
      </c>
      <c r="DX191" s="88" t="str">
        <f t="shared" ca="1" si="407"/>
        <v/>
      </c>
      <c r="DZ191" s="339">
        <f t="shared" ref="DZ191:EM209" ca="1" si="413">COUNTIF($CJ191:$DV191,DZ$8)</f>
        <v>0</v>
      </c>
      <c r="EA191" s="339">
        <f t="shared" ca="1" si="413"/>
        <v>0</v>
      </c>
      <c r="EB191" s="339">
        <f t="shared" ca="1" si="413"/>
        <v>0</v>
      </c>
      <c r="EC191" s="339">
        <f t="shared" ca="1" si="413"/>
        <v>0</v>
      </c>
      <c r="ED191" s="339">
        <f t="shared" ca="1" si="413"/>
        <v>0</v>
      </c>
      <c r="EE191" s="339">
        <f t="shared" ca="1" si="413"/>
        <v>0</v>
      </c>
      <c r="EF191" s="339">
        <f t="shared" ca="1" si="413"/>
        <v>0</v>
      </c>
      <c r="EG191" s="339">
        <f t="shared" ca="1" si="413"/>
        <v>0</v>
      </c>
      <c r="EH191" s="339">
        <f t="shared" ca="1" si="413"/>
        <v>0</v>
      </c>
      <c r="EI191" s="339">
        <f t="shared" ca="1" si="413"/>
        <v>0</v>
      </c>
      <c r="EJ191" s="339">
        <f t="shared" ca="1" si="413"/>
        <v>0</v>
      </c>
      <c r="EK191" s="339">
        <f t="shared" ca="1" si="413"/>
        <v>0</v>
      </c>
      <c r="EL191" s="339">
        <f t="shared" ca="1" si="413"/>
        <v>0</v>
      </c>
      <c r="EM191" s="339">
        <f t="shared" ca="1" si="413"/>
        <v>0</v>
      </c>
      <c r="EO191" s="919" t="str">
        <f t="shared" ca="1" si="309"/>
        <v/>
      </c>
      <c r="EP191" s="919" t="str">
        <f t="shared" ca="1" si="391"/>
        <v/>
      </c>
      <c r="EQ191" s="919" t="str">
        <f t="shared" ca="1" si="392"/>
        <v/>
      </c>
      <c r="ER191" s="919" t="str">
        <f t="shared" ca="1" si="393"/>
        <v/>
      </c>
      <c r="ES191" s="919" t="str">
        <f ca="1">IFERROR(INDEX('郵便番号（石川県）'!$A$3:$F$2574,MATCH(INDIRECT("'("&amp;EO191&amp;")'!E7"),'郵便番号（石川県）'!$A$3:$A$2574,0),6),"")</f>
        <v/>
      </c>
      <c r="ET191" s="919" t="str">
        <f ca="1">IFERROR(INDEX('郵便番号（石川県）'!$A$3:$F$2574,MATCH(INDIRECT("'("&amp;$EO191&amp;")'!E7"),'郵便番号（石川県）'!$A$3:$A$2574,0),5),"")</f>
        <v/>
      </c>
      <c r="EU191" s="919" t="str">
        <f t="shared" ca="1" si="394"/>
        <v/>
      </c>
      <c r="EV191" s="919" t="str">
        <f t="shared" ca="1" si="395"/>
        <v/>
      </c>
      <c r="EW191" s="919" t="str">
        <f t="shared" ca="1" si="396"/>
        <v/>
      </c>
      <c r="EX191" s="919" t="str">
        <f t="shared" ca="1" si="397"/>
        <v/>
      </c>
      <c r="EY191" s="919" t="str">
        <f t="shared" ca="1" si="398"/>
        <v/>
      </c>
      <c r="EZ191" s="919" t="str">
        <f t="shared" ca="1" si="399"/>
        <v/>
      </c>
      <c r="FA191" s="919" t="str">
        <f t="shared" ca="1" si="400"/>
        <v/>
      </c>
      <c r="FB191" s="919" t="str">
        <f t="shared" ca="1" si="401"/>
        <v/>
      </c>
      <c r="FC191" s="919" t="str">
        <f t="shared" ca="1" si="402"/>
        <v/>
      </c>
      <c r="FD191" s="627" t="str">
        <f t="shared" ca="1" si="403"/>
        <v/>
      </c>
      <c r="FE191" s="630">
        <v>181</v>
      </c>
      <c r="FF191" s="299" t="str">
        <f t="shared" ca="1" si="404"/>
        <v/>
      </c>
      <c r="FG191" s="993" t="str">
        <f t="shared" ca="1" si="405"/>
        <v/>
      </c>
      <c r="FH191" s="919" t="str">
        <f t="shared" ca="1" si="406"/>
        <v/>
      </c>
      <c r="FI191" s="299">
        <f ca="1">COUNTIF($FH$11:FH191,"■")</f>
        <v>0</v>
      </c>
    </row>
    <row r="192" spans="1:165" ht="34.5" customHeight="1">
      <c r="A192" s="445">
        <f t="shared" ca="1" si="310"/>
        <v>0</v>
      </c>
      <c r="B192" s="446">
        <f>IF(R192&lt;&gt;"",IF(COUNTIF(R$11:R192,R192)=1,MAX(B$11:B191)+1,INDEX(B$11:B191,MATCH(R192,R$11:R191,0),1)),0)</f>
        <v>1</v>
      </c>
      <c r="C192" s="446">
        <f ca="1">IF(T192&lt;&gt;"",IF(COUNTIF(T$11:T192,T192)=1,MAX(C$11:C191)+1,INDEX(C$11:C191,MATCH(T192,T$11:T191,0),1)),0)</f>
        <v>0</v>
      </c>
      <c r="D192" s="446">
        <f ca="1">IF(U192&lt;&gt;"",IF(COUNTIF(U$11:U192,U192)=1,MAX(D$11:D191)+1,INDEX(D$11:D191,MATCH(U192,U$11:U191,0),1)),0)</f>
        <v>0</v>
      </c>
      <c r="E192" s="446">
        <f ca="1">IF(S192&lt;&gt;"",IF(COUNTIF(S$11:S192,S192)=1,MAX(E$11:E191)+1,INDEX(E$11:E191,MATCH(S192,S$11:S191,0),1)),0)</f>
        <v>0</v>
      </c>
      <c r="F192" s="446">
        <f ca="1">IF(Z192&lt;&gt;"",IF(COUNTIF(Z$11:Z192,Z192)=1,MAX(F$11:F191)+1,INDEX(F$11:F191,MATCH(Z192,Z$11:Z191,0),1)),0)</f>
        <v>0</v>
      </c>
      <c r="G192" s="447" cm="1">
        <f t="array" aca="1" ref="G192" ca="1">IF(Z192&lt;&gt;"",IF(COUNTIFS(Z$11:Z192,Z192,W$11:W192,W192)=1,MAX(G$11:G191)+1,INDEX(G$11:G191,MATCH(Z192&amp;W192,Z$11:Z191&amp;W$11:W192,0),1)),0)</f>
        <v>0</v>
      </c>
      <c r="H192" s="447">
        <f t="shared" ca="1" si="311"/>
        <v>0</v>
      </c>
      <c r="I192" s="447">
        <f ca="1">IF(T192="",0,IF(COUNTIF(T$11:T192,T192)=1,1,0))</f>
        <v>0</v>
      </c>
      <c r="J192" s="447">
        <f ca="1">IF(U192="",0,IF(COUNTIF(U$11:U192,U192)=1,1,0))</f>
        <v>0</v>
      </c>
      <c r="K192" s="447">
        <f ca="1">IF(S192="",0,IF(COUNTIF(S$11:S192,S192)=1,1,0))</f>
        <v>0</v>
      </c>
      <c r="L192" s="446">
        <f ca="1">IF(Z192="",0,IF(COUNTIF(Z$11:Z192,Z192)=1,1,0))</f>
        <v>0</v>
      </c>
      <c r="M192" s="767">
        <f ca="1">IF($W192=2,IF(COUNTIFS($W$11:$W192,2,$Z$11:$Z192,$Z192)=1,1,0),0)</f>
        <v>0</v>
      </c>
      <c r="N192" s="767">
        <f ca="1">IF($W192=1,IF(COUNTIFS($W$11:$W192,2,$Z$11:$Z192,$Z192)=1,1,0),0)</f>
        <v>0</v>
      </c>
      <c r="O192" s="446">
        <f ca="1">IF(H192=0,0,IF(COUNTIF(Z$11:Z192,Z192)=1,1,0))</f>
        <v>0</v>
      </c>
      <c r="P192" s="448" t="str">
        <f t="shared" ca="1" si="312"/>
        <v>石川県</v>
      </c>
      <c r="Q192" s="89">
        <f t="shared" ca="1" si="313"/>
        <v>182</v>
      </c>
      <c r="R192" s="170" t="s">
        <v>459</v>
      </c>
      <c r="S192" s="357" t="str">
        <f t="shared" ca="1" si="314"/>
        <v/>
      </c>
      <c r="T192" s="357" t="str">
        <f t="shared" ca="1" si="315"/>
        <v/>
      </c>
      <c r="U192" s="58" t="str">
        <f t="shared" ca="1" si="316"/>
        <v/>
      </c>
      <c r="V192" s="58" t="str">
        <f t="shared" ca="1" si="317"/>
        <v/>
      </c>
      <c r="W192" s="920" t="str">
        <f t="shared" ca="1" si="318"/>
        <v/>
      </c>
      <c r="X192" s="369">
        <f ca="1">IFERROR(VLOOKUP(W192,'（様式１号）３整理番号表'!$B$4:$H$5,2,FALSE),0)</f>
        <v>0</v>
      </c>
      <c r="Y192" s="768" t="str" cm="1">
        <f t="array" aca="1" ref="Y192" ca="1">IF(AND(D192=0,F192=0),"",IF(COUNTIF(D$11:D192,D192)=1,1,IF(COUNTIFS(D$11:D192,D192,F$11:F192,F192)=1,INDEX((D$11:D192,F$11:F192,Y$11:Y192),MATCH(_xlfn.MAXIFS(F$11:F191,D$11:D191,D192),$F$11:F192,0),1,3)+1,INDEX((D$11:D192,F$11:F192,Y$11:Y192),MATCH(D192&amp;F192,D$11:D192&amp;F$11:F192,0),1,3))))</f>
        <v/>
      </c>
      <c r="Z192" s="40" t="str">
        <f t="shared" ca="1" si="319"/>
        <v/>
      </c>
      <c r="AA192" s="924" t="str">
        <f t="shared" ca="1" si="320"/>
        <v/>
      </c>
      <c r="AB192" s="93">
        <f ca="1">IFERROR(VLOOKUP(AA192,'（様式１号）３整理番号表'!$B$10:$H$16,2,FALSE),0)</f>
        <v>0</v>
      </c>
      <c r="AC192" s="924" t="str">
        <f t="shared" ca="1" si="321"/>
        <v/>
      </c>
      <c r="AD192" s="924" t="str">
        <f t="shared" ca="1" si="322"/>
        <v/>
      </c>
      <c r="AE192" s="93">
        <f ca="1">IFERROR(VLOOKUP(AD192,'（様式１号）３整理番号表'!$B$21:$H$22,2,FALSE),0)</f>
        <v>0</v>
      </c>
      <c r="AF192" s="924" t="str">
        <f t="shared" ca="1" si="323"/>
        <v/>
      </c>
      <c r="AG192" s="93">
        <f ca="1">IFERROR(VLOOKUP(AF192,'（様式１号）３整理番号表'!$B$26:$H$31,2,FALSE),0)</f>
        <v>0</v>
      </c>
      <c r="AH192" s="924" t="str">
        <f t="shared" ca="1" si="324"/>
        <v/>
      </c>
      <c r="AI192" s="93">
        <f ca="1">IFERROR(VLOOKUP(AH192,'（様式１号）３整理番号表'!$J$5:$N$59,2,FALSE),0)</f>
        <v>0</v>
      </c>
      <c r="AJ192" s="77" t="str">
        <f t="shared" ca="1" si="325"/>
        <v/>
      </c>
      <c r="AK192" s="93">
        <f ca="1">IFERROR(VLOOKUP(AJ192,'（様式１号）３整理番号表'!$P$5:$R$29,2,FALSE),0)</f>
        <v>0</v>
      </c>
      <c r="AL192" s="921" t="str">
        <f t="shared" ca="1" si="326"/>
        <v/>
      </c>
      <c r="AM192" s="921" t="str">
        <f t="shared" ca="1" si="327"/>
        <v/>
      </c>
      <c r="AN192" s="921"/>
      <c r="AO192" s="77" t="str">
        <f t="shared" ca="1" si="328"/>
        <v/>
      </c>
      <c r="AP192" s="93">
        <f ca="1">IFERROR(VLOOKUP(AO192,'（様式１号）３整理番号表'!$P$5:$R$29,2,FALSE),0)</f>
        <v>0</v>
      </c>
      <c r="AQ192" s="924" t="str">
        <f t="shared" ca="1" si="329"/>
        <v/>
      </c>
      <c r="AR192" s="93">
        <f t="shared" ca="1" si="330"/>
        <v>0</v>
      </c>
      <c r="AS192" s="924" t="str">
        <f t="shared" ca="1" si="331"/>
        <v/>
      </c>
      <c r="AT192" s="40" t="str">
        <f t="shared" ca="1" si="332"/>
        <v/>
      </c>
      <c r="AU192" s="93" t="str">
        <f t="shared" ca="1" si="333"/>
        <v/>
      </c>
      <c r="AV192" s="923" t="str">
        <f t="shared" ca="1" si="334"/>
        <v/>
      </c>
      <c r="AW192" s="926" t="str">
        <f t="shared" ca="1" si="335"/>
        <v/>
      </c>
      <c r="AX192" s="925" t="str">
        <f t="shared" ca="1" si="336"/>
        <v/>
      </c>
      <c r="AY192" s="925" t="str">
        <f t="shared" ca="1" si="336"/>
        <v/>
      </c>
      <c r="AZ192" s="925" t="str">
        <f t="shared" ca="1" si="336"/>
        <v/>
      </c>
      <c r="BA192" s="925" t="str">
        <f t="shared" ca="1" si="336"/>
        <v/>
      </c>
      <c r="BB192" s="925" t="str">
        <f t="shared" ca="1" si="337"/>
        <v/>
      </c>
      <c r="BC192" s="925" t="str">
        <f t="shared" ca="1" si="338"/>
        <v/>
      </c>
      <c r="BD192" s="925" t="str">
        <f t="shared" ca="1" si="338"/>
        <v/>
      </c>
      <c r="BE192" s="925" t="str">
        <f t="shared" ca="1" si="338"/>
        <v/>
      </c>
      <c r="BF192" s="77" t="str">
        <f t="shared" ca="1" si="339"/>
        <v/>
      </c>
      <c r="BG192" s="924" t="str">
        <f t="shared" ca="1" si="340"/>
        <v/>
      </c>
      <c r="BH192" s="94">
        <f ca="1">IF(BF192&lt;&gt;"",INDEX('（様式１号）３整理番号表'!$AB$7:$AQ$12,MATCH(BF192,'（様式１号）３整理番号表'!$AA$7:$AA$12,0),MATCH(BG192,'（様式１号）３整理番号表'!$AB$6:$AQ$6,0)),0)</f>
        <v>0</v>
      </c>
      <c r="BI192" s="921" t="str">
        <f t="shared" ca="1" si="341"/>
        <v/>
      </c>
      <c r="BJ192" s="922" t="str">
        <f t="shared" ca="1" si="342"/>
        <v/>
      </c>
      <c r="BK192" s="926" t="str">
        <f t="shared" ca="1" si="343"/>
        <v/>
      </c>
      <c r="BL192" s="922" t="str">
        <f t="shared" ca="1" si="344"/>
        <v/>
      </c>
      <c r="BM192" s="79" t="str">
        <f t="shared" ca="1" si="345"/>
        <v/>
      </c>
      <c r="BN192" s="82" t="str">
        <f t="shared" ca="1" si="346"/>
        <v/>
      </c>
      <c r="BO192" s="83" t="str">
        <f t="shared" ca="1" si="347"/>
        <v/>
      </c>
      <c r="BP192" s="84" t="str">
        <f t="shared" ca="1" si="348"/>
        <v/>
      </c>
      <c r="BQ192" s="82" t="str">
        <f t="shared" ca="1" si="349"/>
        <v/>
      </c>
      <c r="BR192" s="97" t="str">
        <f t="shared" ca="1" si="350"/>
        <v/>
      </c>
      <c r="BS192" s="95" t="str">
        <f t="shared" ca="1" si="351"/>
        <v/>
      </c>
      <c r="BT192" s="184" t="str">
        <f t="shared" ca="1" si="352"/>
        <v/>
      </c>
      <c r="BU192" s="611" t="str">
        <f t="shared" ca="1" si="353"/>
        <v/>
      </c>
      <c r="BV192" s="77" t="str">
        <f t="shared" ca="1" si="354"/>
        <v/>
      </c>
      <c r="BW192" s="85" t="str">
        <f t="shared" ca="1" si="355"/>
        <v/>
      </c>
      <c r="BX192" s="86" t="str">
        <f t="shared" ca="1" si="356"/>
        <v/>
      </c>
      <c r="BY192" s="231">
        <f ca="1">IF('ポイント要件確認等（個別表）'!AD192=1,ROUNDDOWN('ポイント要件確認等（個別表）'!AV192,-3),IF('ポイント要件確認等（個別表）'!AD192=2,ROUNDDOWN('ポイント要件確認等（個別表）'!BH192,-3),IF('ポイント要件確認等（個別表）'!AD192=3,ROUNDDOWN('ポイント要件確認等（個別表）'!BT192,-3),0)))</f>
        <v>0</v>
      </c>
      <c r="BZ192" s="86" t="str">
        <f t="shared" ca="1" si="357"/>
        <v/>
      </c>
      <c r="CA192" s="232" t="str">
        <f t="shared" ca="1" si="358"/>
        <v/>
      </c>
      <c r="CB192" s="232">
        <f t="shared" ca="1" si="359"/>
        <v>0</v>
      </c>
      <c r="CC192" s="86" t="str">
        <f t="shared" ca="1" si="360"/>
        <v/>
      </c>
      <c r="CD192" s="86" t="str">
        <f t="shared" ca="1" si="361"/>
        <v/>
      </c>
      <c r="CE192" s="609"/>
      <c r="CF192" s="86" t="str">
        <f t="shared" ca="1" si="362"/>
        <v/>
      </c>
      <c r="CG192" s="185" t="str">
        <f t="shared" ca="1" si="363"/>
        <v/>
      </c>
      <c r="CH192" s="246" t="str">
        <f t="shared" ca="1" si="364"/>
        <v>含税額</v>
      </c>
      <c r="CI192" s="247" t="str">
        <f t="shared" ca="1" si="365"/>
        <v/>
      </c>
      <c r="CJ192" s="87" t="str">
        <f ca="1">IFERROR(IF(INDIRECT("'("&amp;'２個別表'!EO192&amp;")'!AR"&amp;84+EP192)&lt;&gt;1,"",1),"")</f>
        <v/>
      </c>
      <c r="CK192" s="244" t="str">
        <f t="shared" ca="1" si="366"/>
        <v/>
      </c>
      <c r="CL192" s="235" t="str">
        <f t="shared" ca="1" si="367"/>
        <v/>
      </c>
      <c r="CM192" s="239" t="str">
        <f t="shared" ca="1" si="368"/>
        <v/>
      </c>
      <c r="CN192" s="77" t="str">
        <f t="shared" ca="1" si="369"/>
        <v/>
      </c>
      <c r="CO192" s="93" t="str">
        <f ca="1">IFERROR(VLOOKUP(CN192,'（様式１号）３整理番号表'!$T$5:$V$15,2,FALSE),"")</f>
        <v/>
      </c>
      <c r="CP192" s="924" t="str">
        <f t="shared" ca="1" si="370"/>
        <v/>
      </c>
      <c r="CQ192" s="93" t="str">
        <f ca="1">IFERROR(VLOOKUP(CP192,'（様式１号）３整理番号表'!$T$19:$V$24,2,FALSE),"")</f>
        <v/>
      </c>
      <c r="CR192" s="924" t="str">
        <f ca="1">IFERROR(IF(INDIRECT("'("&amp;'２個別表'!EO192&amp;")'!AV"&amp;84+EP192)&lt;&gt;1,"",1),"")</f>
        <v/>
      </c>
      <c r="CS192" s="232">
        <f t="shared" ca="1" si="371"/>
        <v>0</v>
      </c>
      <c r="CT192" s="248">
        <f t="shared" ca="1" si="372"/>
        <v>0</v>
      </c>
      <c r="CU192" s="376" t="str">
        <f ca="1">IF(ER192="補強",IF(COUNTIFS($Z$11:Z192,Z192,$W$11:W192,1)=1,"１①",""),IF(COUNTIFS($Z$11:Z192,Z192,$W$11:W192,2)=1,"２①",""))</f>
        <v/>
      </c>
      <c r="CV192" s="57" t="str">
        <f t="shared" ca="1" si="373"/>
        <v/>
      </c>
      <c r="CW192" s="927" t="str">
        <f t="shared" ca="1" si="374"/>
        <v/>
      </c>
      <c r="CX192" s="256" t="str">
        <f t="shared" ca="1" si="375"/>
        <v/>
      </c>
      <c r="CY192" s="256" t="str">
        <f t="shared" ca="1" si="376"/>
        <v/>
      </c>
      <c r="CZ192" s="256" t="str">
        <f t="shared" ca="1" si="377"/>
        <v/>
      </c>
      <c r="DA192" s="256" t="str">
        <f t="shared" ca="1" si="378"/>
        <v/>
      </c>
      <c r="DB192" s="316" t="str">
        <f ca="1">IFERROR(VLOOKUP($CU192,'（様式１号）３整理番号表'!$Z$19:$AB$32,3,FALSE),"")</f>
        <v/>
      </c>
      <c r="DC192" s="259" t="str">
        <f t="shared" ca="1" si="379"/>
        <v>-</v>
      </c>
      <c r="DD192" s="618" t="str">
        <f t="shared" ca="1" si="380"/>
        <v/>
      </c>
      <c r="DE192" s="321" t="str">
        <f ca="1">IF(AND(AO192=18,AS192=1),IF(COUNTIFS($Y$11:Y192,Y192,$AS$11:AS192,1)=1,"２②",""),IF($CU192="１①",INDEX(INDIRECT("'("&amp;$EO192&amp;")'!AR116:BB116"),1,MATCH(INDIRECT("'("&amp;$EO192&amp;")'!C118"),INDIRECT("'("&amp;$EO192&amp;")'!AR119:BB119"),0)),""))</f>
        <v/>
      </c>
      <c r="DF192" s="324" t="str">
        <f t="shared" ca="1" si="381"/>
        <v/>
      </c>
      <c r="DG192" s="313" t="str">
        <f t="shared" ca="1" si="382"/>
        <v/>
      </c>
      <c r="DH192" s="313" t="str">
        <f t="shared" ca="1" si="383"/>
        <v/>
      </c>
      <c r="DI192" s="313" t="str">
        <f t="shared" ca="1" si="384"/>
        <v/>
      </c>
      <c r="DJ192" s="313" t="str">
        <f t="shared" ca="1" si="385"/>
        <v/>
      </c>
      <c r="DK192" s="328" t="str">
        <f t="shared" ca="1" si="386"/>
        <v/>
      </c>
      <c r="DL192" s="334" t="str">
        <f t="shared" ca="1" si="387"/>
        <v/>
      </c>
      <c r="DM192" s="915" t="str">
        <f t="shared" ca="1" si="388"/>
        <v/>
      </c>
      <c r="DN192" s="15"/>
      <c r="DO192" s="324"/>
      <c r="DP192" s="16"/>
      <c r="DQ192" s="16"/>
      <c r="DR192" s="16"/>
      <c r="DS192" s="16"/>
      <c r="DT192" s="318" t="str">
        <f>IFERROR(VLOOKUP($DN192,'（様式１号）３整理番号表'!$Z$19:$AB$32,3,FALSE),"")</f>
        <v/>
      </c>
      <c r="DU192" s="259" t="str">
        <f t="shared" si="389"/>
        <v/>
      </c>
      <c r="DV192" s="14"/>
      <c r="DW192" s="17" t="str">
        <f t="shared" ca="1" si="390"/>
        <v/>
      </c>
      <c r="DX192" s="88" t="str">
        <f t="shared" ca="1" si="407"/>
        <v/>
      </c>
      <c r="DZ192" s="339">
        <f t="shared" ca="1" si="413"/>
        <v>0</v>
      </c>
      <c r="EA192" s="339">
        <f t="shared" ca="1" si="413"/>
        <v>0</v>
      </c>
      <c r="EB192" s="339">
        <f t="shared" ca="1" si="413"/>
        <v>0</v>
      </c>
      <c r="EC192" s="339">
        <f t="shared" ca="1" si="413"/>
        <v>0</v>
      </c>
      <c r="ED192" s="339">
        <f t="shared" ca="1" si="413"/>
        <v>0</v>
      </c>
      <c r="EE192" s="339">
        <f t="shared" ca="1" si="413"/>
        <v>0</v>
      </c>
      <c r="EF192" s="339">
        <f t="shared" ca="1" si="413"/>
        <v>0</v>
      </c>
      <c r="EG192" s="339">
        <f t="shared" ca="1" si="413"/>
        <v>0</v>
      </c>
      <c r="EH192" s="339">
        <f t="shared" ca="1" si="413"/>
        <v>0</v>
      </c>
      <c r="EI192" s="339">
        <f t="shared" ca="1" si="413"/>
        <v>0</v>
      </c>
      <c r="EJ192" s="339">
        <f t="shared" ca="1" si="413"/>
        <v>0</v>
      </c>
      <c r="EK192" s="339">
        <f t="shared" ca="1" si="413"/>
        <v>0</v>
      </c>
      <c r="EL192" s="339">
        <f t="shared" ca="1" si="413"/>
        <v>0</v>
      </c>
      <c r="EM192" s="339">
        <f t="shared" ca="1" si="413"/>
        <v>0</v>
      </c>
      <c r="EO192" s="919" t="str">
        <f t="shared" ca="1" si="309"/>
        <v/>
      </c>
      <c r="EP192" s="919" t="str">
        <f t="shared" ca="1" si="391"/>
        <v/>
      </c>
      <c r="EQ192" s="919" t="str">
        <f t="shared" ca="1" si="392"/>
        <v/>
      </c>
      <c r="ER192" s="919" t="str">
        <f t="shared" ca="1" si="393"/>
        <v/>
      </c>
      <c r="ES192" s="919" t="str">
        <f ca="1">IFERROR(INDEX('郵便番号（石川県）'!$A$3:$F$2574,MATCH(INDIRECT("'("&amp;EO192&amp;")'!E7"),'郵便番号（石川県）'!$A$3:$A$2574,0),6),"")</f>
        <v/>
      </c>
      <c r="ET192" s="919" t="str">
        <f ca="1">IFERROR(INDEX('郵便番号（石川県）'!$A$3:$F$2574,MATCH(INDIRECT("'("&amp;$EO192&amp;")'!E7"),'郵便番号（石川県）'!$A$3:$A$2574,0),5),"")</f>
        <v/>
      </c>
      <c r="EU192" s="919" t="str">
        <f t="shared" ca="1" si="394"/>
        <v/>
      </c>
      <c r="EV192" s="919" t="str">
        <f t="shared" ca="1" si="395"/>
        <v/>
      </c>
      <c r="EW192" s="919" t="str">
        <f t="shared" ca="1" si="396"/>
        <v/>
      </c>
      <c r="EX192" s="919" t="str">
        <f t="shared" ca="1" si="397"/>
        <v/>
      </c>
      <c r="EY192" s="919" t="str">
        <f t="shared" ca="1" si="398"/>
        <v/>
      </c>
      <c r="EZ192" s="919" t="str">
        <f t="shared" ca="1" si="399"/>
        <v/>
      </c>
      <c r="FA192" s="919" t="str">
        <f t="shared" ca="1" si="400"/>
        <v/>
      </c>
      <c r="FB192" s="919" t="str">
        <f t="shared" ca="1" si="401"/>
        <v/>
      </c>
      <c r="FC192" s="919" t="str">
        <f t="shared" ca="1" si="402"/>
        <v/>
      </c>
      <c r="FD192" s="627" t="str">
        <f t="shared" ca="1" si="403"/>
        <v/>
      </c>
      <c r="FE192" s="630">
        <v>182</v>
      </c>
      <c r="FF192" s="299" t="str">
        <f t="shared" ca="1" si="404"/>
        <v/>
      </c>
      <c r="FG192" s="993" t="str">
        <f t="shared" ca="1" si="405"/>
        <v/>
      </c>
      <c r="FH192" s="919" t="str">
        <f t="shared" ca="1" si="406"/>
        <v/>
      </c>
      <c r="FI192" s="299">
        <f ca="1">COUNTIF($FH$11:FH192,"■")</f>
        <v>0</v>
      </c>
    </row>
    <row r="193" spans="1:165" ht="34.5" customHeight="1">
      <c r="A193" s="445">
        <f t="shared" ca="1" si="310"/>
        <v>0</v>
      </c>
      <c r="B193" s="446">
        <f>IF(R193&lt;&gt;"",IF(COUNTIF(R$11:R193,R193)=1,MAX(B$11:B192)+1,INDEX(B$11:B192,MATCH(R193,R$11:R192,0),1)),0)</f>
        <v>1</v>
      </c>
      <c r="C193" s="446">
        <f ca="1">IF(T193&lt;&gt;"",IF(COUNTIF(T$11:T193,T193)=1,MAX(C$11:C192)+1,INDEX(C$11:C192,MATCH(T193,T$11:T192,0),1)),0)</f>
        <v>0</v>
      </c>
      <c r="D193" s="446">
        <f ca="1">IF(U193&lt;&gt;"",IF(COUNTIF(U$11:U193,U193)=1,MAX(D$11:D192)+1,INDEX(D$11:D192,MATCH(U193,U$11:U192,0),1)),0)</f>
        <v>0</v>
      </c>
      <c r="E193" s="446">
        <f ca="1">IF(S193&lt;&gt;"",IF(COUNTIF(S$11:S193,S193)=1,MAX(E$11:E192)+1,INDEX(E$11:E192,MATCH(S193,S$11:S192,0),1)),0)</f>
        <v>0</v>
      </c>
      <c r="F193" s="446">
        <f ca="1">IF(Z193&lt;&gt;"",IF(COUNTIF(Z$11:Z193,Z193)=1,MAX(F$11:F192)+1,INDEX(F$11:F192,MATCH(Z193,Z$11:Z192,0),1)),0)</f>
        <v>0</v>
      </c>
      <c r="G193" s="447" cm="1">
        <f t="array" aca="1" ref="G193" ca="1">IF(Z193&lt;&gt;"",IF(COUNTIFS(Z$11:Z193,Z193,W$11:W193,W193)=1,MAX(G$11:G192)+1,INDEX(G$11:G192,MATCH(Z193&amp;W193,Z$11:Z192&amp;W$11:W193,0),1)),0)</f>
        <v>0</v>
      </c>
      <c r="H193" s="447">
        <f t="shared" ca="1" si="311"/>
        <v>0</v>
      </c>
      <c r="I193" s="447">
        <f ca="1">IF(T193="",0,IF(COUNTIF(T$11:T193,T193)=1,1,0))</f>
        <v>0</v>
      </c>
      <c r="J193" s="447">
        <f ca="1">IF(U193="",0,IF(COUNTIF(U$11:U193,U193)=1,1,0))</f>
        <v>0</v>
      </c>
      <c r="K193" s="447">
        <f ca="1">IF(S193="",0,IF(COUNTIF(S$11:S193,S193)=1,1,0))</f>
        <v>0</v>
      </c>
      <c r="L193" s="446">
        <f ca="1">IF(Z193="",0,IF(COUNTIF(Z$11:Z193,Z193)=1,1,0))</f>
        <v>0</v>
      </c>
      <c r="M193" s="767">
        <f ca="1">IF($W193=2,IF(COUNTIFS($W$11:$W193,2,$Z$11:$Z193,$Z193)=1,1,0),0)</f>
        <v>0</v>
      </c>
      <c r="N193" s="767">
        <f ca="1">IF($W193=1,IF(COUNTIFS($W$11:$W193,2,$Z$11:$Z193,$Z193)=1,1,0),0)</f>
        <v>0</v>
      </c>
      <c r="O193" s="446">
        <f ca="1">IF(H193=0,0,IF(COUNTIF(Z$11:Z193,Z193)=1,1,0))</f>
        <v>0</v>
      </c>
      <c r="P193" s="448" t="str">
        <f t="shared" ca="1" si="312"/>
        <v>石川県</v>
      </c>
      <c r="Q193" s="89">
        <f t="shared" ca="1" si="313"/>
        <v>183</v>
      </c>
      <c r="R193" s="170" t="s">
        <v>459</v>
      </c>
      <c r="S193" s="357" t="str">
        <f t="shared" ca="1" si="314"/>
        <v/>
      </c>
      <c r="T193" s="357" t="str">
        <f t="shared" ca="1" si="315"/>
        <v/>
      </c>
      <c r="U193" s="58" t="str">
        <f t="shared" ca="1" si="316"/>
        <v/>
      </c>
      <c r="V193" s="58" t="str">
        <f t="shared" ca="1" si="317"/>
        <v/>
      </c>
      <c r="W193" s="920" t="str">
        <f t="shared" ca="1" si="318"/>
        <v/>
      </c>
      <c r="X193" s="369">
        <f ca="1">IFERROR(VLOOKUP(W193,'（様式１号）３整理番号表'!$B$4:$H$5,2,FALSE),0)</f>
        <v>0</v>
      </c>
      <c r="Y193" s="768" t="str" cm="1">
        <f t="array" aca="1" ref="Y193" ca="1">IF(AND(D193=0,F193=0),"",IF(COUNTIF(D$11:D193,D193)=1,1,IF(COUNTIFS(D$11:D193,D193,F$11:F193,F193)=1,INDEX((D$11:D193,F$11:F193,Y$11:Y193),MATCH(_xlfn.MAXIFS(F$11:F192,D$11:D192,D193),$F$11:F193,0),1,3)+1,INDEX((D$11:D193,F$11:F193,Y$11:Y193),MATCH(D193&amp;F193,D$11:D193&amp;F$11:F193,0),1,3))))</f>
        <v/>
      </c>
      <c r="Z193" s="40" t="str">
        <f t="shared" ca="1" si="319"/>
        <v/>
      </c>
      <c r="AA193" s="924" t="str">
        <f t="shared" ca="1" si="320"/>
        <v/>
      </c>
      <c r="AB193" s="93">
        <f ca="1">IFERROR(VLOOKUP(AA193,'（様式１号）３整理番号表'!$B$10:$H$16,2,FALSE),0)</f>
        <v>0</v>
      </c>
      <c r="AC193" s="924" t="str">
        <f t="shared" ca="1" si="321"/>
        <v/>
      </c>
      <c r="AD193" s="924" t="str">
        <f t="shared" ca="1" si="322"/>
        <v/>
      </c>
      <c r="AE193" s="93">
        <f ca="1">IFERROR(VLOOKUP(AD193,'（様式１号）３整理番号表'!$B$21:$H$22,2,FALSE),0)</f>
        <v>0</v>
      </c>
      <c r="AF193" s="924" t="str">
        <f t="shared" ca="1" si="323"/>
        <v/>
      </c>
      <c r="AG193" s="93">
        <f ca="1">IFERROR(VLOOKUP(AF193,'（様式１号）３整理番号表'!$B$26:$H$31,2,FALSE),0)</f>
        <v>0</v>
      </c>
      <c r="AH193" s="924" t="str">
        <f t="shared" ca="1" si="324"/>
        <v/>
      </c>
      <c r="AI193" s="93">
        <f ca="1">IFERROR(VLOOKUP(AH193,'（様式１号）３整理番号表'!$J$5:$N$59,2,FALSE),0)</f>
        <v>0</v>
      </c>
      <c r="AJ193" s="77" t="str">
        <f t="shared" ca="1" si="325"/>
        <v/>
      </c>
      <c r="AK193" s="93">
        <f ca="1">IFERROR(VLOOKUP(AJ193,'（様式１号）３整理番号表'!$P$5:$R$29,2,FALSE),0)</f>
        <v>0</v>
      </c>
      <c r="AL193" s="921" t="str">
        <f t="shared" ca="1" si="326"/>
        <v/>
      </c>
      <c r="AM193" s="921" t="str">
        <f t="shared" ca="1" si="327"/>
        <v/>
      </c>
      <c r="AN193" s="921"/>
      <c r="AO193" s="77" t="str">
        <f t="shared" ca="1" si="328"/>
        <v/>
      </c>
      <c r="AP193" s="93">
        <f ca="1">IFERROR(VLOOKUP(AO193,'（様式１号）３整理番号表'!$P$5:$R$29,2,FALSE),0)</f>
        <v>0</v>
      </c>
      <c r="AQ193" s="924" t="str">
        <f t="shared" ca="1" si="329"/>
        <v/>
      </c>
      <c r="AR193" s="93">
        <f t="shared" ca="1" si="330"/>
        <v>0</v>
      </c>
      <c r="AS193" s="924" t="str">
        <f t="shared" ca="1" si="331"/>
        <v/>
      </c>
      <c r="AT193" s="40" t="str">
        <f t="shared" ca="1" si="332"/>
        <v/>
      </c>
      <c r="AU193" s="93" t="str">
        <f t="shared" ca="1" si="333"/>
        <v/>
      </c>
      <c r="AV193" s="923" t="str">
        <f t="shared" ca="1" si="334"/>
        <v/>
      </c>
      <c r="AW193" s="926" t="str">
        <f t="shared" ca="1" si="335"/>
        <v/>
      </c>
      <c r="AX193" s="925" t="str">
        <f t="shared" ca="1" si="336"/>
        <v/>
      </c>
      <c r="AY193" s="925" t="str">
        <f t="shared" ca="1" si="336"/>
        <v/>
      </c>
      <c r="AZ193" s="925" t="str">
        <f t="shared" ca="1" si="336"/>
        <v/>
      </c>
      <c r="BA193" s="925" t="str">
        <f t="shared" ca="1" si="336"/>
        <v/>
      </c>
      <c r="BB193" s="925" t="str">
        <f t="shared" ca="1" si="337"/>
        <v/>
      </c>
      <c r="BC193" s="925" t="str">
        <f t="shared" ca="1" si="338"/>
        <v/>
      </c>
      <c r="BD193" s="925" t="str">
        <f t="shared" ca="1" si="338"/>
        <v/>
      </c>
      <c r="BE193" s="925" t="str">
        <f t="shared" ca="1" si="338"/>
        <v/>
      </c>
      <c r="BF193" s="77" t="str">
        <f t="shared" ca="1" si="339"/>
        <v/>
      </c>
      <c r="BG193" s="924" t="str">
        <f t="shared" ca="1" si="340"/>
        <v/>
      </c>
      <c r="BH193" s="94">
        <f ca="1">IF(BF193&lt;&gt;"",INDEX('（様式１号）３整理番号表'!$AB$7:$AQ$12,MATCH(BF193,'（様式１号）３整理番号表'!$AA$7:$AA$12,0),MATCH(BG193,'（様式１号）３整理番号表'!$AB$6:$AQ$6,0)),0)</f>
        <v>0</v>
      </c>
      <c r="BI193" s="921" t="str">
        <f t="shared" ca="1" si="341"/>
        <v/>
      </c>
      <c r="BJ193" s="922" t="str">
        <f t="shared" ca="1" si="342"/>
        <v/>
      </c>
      <c r="BK193" s="926" t="str">
        <f t="shared" ca="1" si="343"/>
        <v/>
      </c>
      <c r="BL193" s="922" t="str">
        <f t="shared" ca="1" si="344"/>
        <v/>
      </c>
      <c r="BM193" s="79" t="str">
        <f t="shared" ca="1" si="345"/>
        <v/>
      </c>
      <c r="BN193" s="82" t="str">
        <f t="shared" ca="1" si="346"/>
        <v/>
      </c>
      <c r="BO193" s="83" t="str">
        <f t="shared" ca="1" si="347"/>
        <v/>
      </c>
      <c r="BP193" s="84" t="str">
        <f t="shared" ca="1" si="348"/>
        <v/>
      </c>
      <c r="BQ193" s="82" t="str">
        <f t="shared" ca="1" si="349"/>
        <v/>
      </c>
      <c r="BR193" s="97" t="str">
        <f t="shared" ca="1" si="350"/>
        <v/>
      </c>
      <c r="BS193" s="95" t="str">
        <f t="shared" ca="1" si="351"/>
        <v/>
      </c>
      <c r="BT193" s="184" t="str">
        <f t="shared" ca="1" si="352"/>
        <v/>
      </c>
      <c r="BU193" s="611" t="str">
        <f t="shared" ca="1" si="353"/>
        <v/>
      </c>
      <c r="BV193" s="77" t="str">
        <f t="shared" ca="1" si="354"/>
        <v/>
      </c>
      <c r="BW193" s="85" t="str">
        <f t="shared" ca="1" si="355"/>
        <v/>
      </c>
      <c r="BX193" s="86" t="str">
        <f t="shared" ca="1" si="356"/>
        <v/>
      </c>
      <c r="BY193" s="231">
        <f ca="1">IF('ポイント要件確認等（個別表）'!AD193=1,ROUNDDOWN('ポイント要件確認等（個別表）'!AV193,-3),IF('ポイント要件確認等（個別表）'!AD193=2,ROUNDDOWN('ポイント要件確認等（個別表）'!BH193,-3),IF('ポイント要件確認等（個別表）'!AD193=3,ROUNDDOWN('ポイント要件確認等（個別表）'!BT193,-3),0)))</f>
        <v>0</v>
      </c>
      <c r="BZ193" s="86" t="str">
        <f t="shared" ca="1" si="357"/>
        <v/>
      </c>
      <c r="CA193" s="232" t="str">
        <f t="shared" ca="1" si="358"/>
        <v/>
      </c>
      <c r="CB193" s="232">
        <f t="shared" ca="1" si="359"/>
        <v>0</v>
      </c>
      <c r="CC193" s="86" t="str">
        <f t="shared" ca="1" si="360"/>
        <v/>
      </c>
      <c r="CD193" s="86" t="str">
        <f t="shared" ca="1" si="361"/>
        <v/>
      </c>
      <c r="CE193" s="609"/>
      <c r="CF193" s="86" t="str">
        <f t="shared" ca="1" si="362"/>
        <v/>
      </c>
      <c r="CG193" s="185" t="str">
        <f t="shared" ca="1" si="363"/>
        <v/>
      </c>
      <c r="CH193" s="246" t="str">
        <f t="shared" ca="1" si="364"/>
        <v>含税額</v>
      </c>
      <c r="CI193" s="247" t="str">
        <f t="shared" ca="1" si="365"/>
        <v/>
      </c>
      <c r="CJ193" s="87" t="str">
        <f ca="1">IFERROR(IF(INDIRECT("'("&amp;'２個別表'!EO193&amp;")'!AR"&amp;84+EP193)&lt;&gt;1,"",1),"")</f>
        <v/>
      </c>
      <c r="CK193" s="244" t="str">
        <f t="shared" ca="1" si="366"/>
        <v/>
      </c>
      <c r="CL193" s="235" t="str">
        <f t="shared" ca="1" si="367"/>
        <v/>
      </c>
      <c r="CM193" s="239" t="str">
        <f t="shared" ca="1" si="368"/>
        <v/>
      </c>
      <c r="CN193" s="77" t="str">
        <f t="shared" ca="1" si="369"/>
        <v/>
      </c>
      <c r="CO193" s="93" t="str">
        <f ca="1">IFERROR(VLOOKUP(CN193,'（様式１号）３整理番号表'!$T$5:$V$15,2,FALSE),"")</f>
        <v/>
      </c>
      <c r="CP193" s="924" t="str">
        <f t="shared" ca="1" si="370"/>
        <v/>
      </c>
      <c r="CQ193" s="93" t="str">
        <f ca="1">IFERROR(VLOOKUP(CP193,'（様式１号）３整理番号表'!$T$19:$V$24,2,FALSE),"")</f>
        <v/>
      </c>
      <c r="CR193" s="924" t="str">
        <f ca="1">IFERROR(IF(INDIRECT("'("&amp;'２個別表'!EO193&amp;")'!AV"&amp;84+EP193)&lt;&gt;1,"",1),"")</f>
        <v/>
      </c>
      <c r="CS193" s="232">
        <f t="shared" ca="1" si="371"/>
        <v>0</v>
      </c>
      <c r="CT193" s="248">
        <f t="shared" ca="1" si="372"/>
        <v>0</v>
      </c>
      <c r="CU193" s="376" t="str">
        <f ca="1">IF(ER193="補強",IF(COUNTIFS($Z$11:Z193,Z193,$W$11:W193,1)=1,"１①",""),IF(COUNTIFS($Z$11:Z193,Z193,$W$11:W193,2)=1,"２①",""))</f>
        <v/>
      </c>
      <c r="CV193" s="57" t="str">
        <f t="shared" ca="1" si="373"/>
        <v/>
      </c>
      <c r="CW193" s="927" t="str">
        <f t="shared" ca="1" si="374"/>
        <v/>
      </c>
      <c r="CX193" s="256" t="str">
        <f t="shared" ca="1" si="375"/>
        <v/>
      </c>
      <c r="CY193" s="256" t="str">
        <f t="shared" ca="1" si="376"/>
        <v/>
      </c>
      <c r="CZ193" s="256" t="str">
        <f t="shared" ca="1" si="377"/>
        <v/>
      </c>
      <c r="DA193" s="256" t="str">
        <f t="shared" ca="1" si="378"/>
        <v/>
      </c>
      <c r="DB193" s="316" t="str">
        <f ca="1">IFERROR(VLOOKUP($CU193,'（様式１号）３整理番号表'!$Z$19:$AB$32,3,FALSE),"")</f>
        <v/>
      </c>
      <c r="DC193" s="259" t="str">
        <f t="shared" ca="1" si="379"/>
        <v>-</v>
      </c>
      <c r="DD193" s="618" t="str">
        <f t="shared" ca="1" si="380"/>
        <v/>
      </c>
      <c r="DE193" s="321" t="str">
        <f ca="1">IF(AND(AO193=18,AS193=1),IF(COUNTIFS($Y$11:Y193,Y193,$AS$11:AS193,1)=1,"２②",""),IF($CU193="１①",INDEX(INDIRECT("'("&amp;$EO193&amp;")'!AR116:BB116"),1,MATCH(INDIRECT("'("&amp;$EO193&amp;")'!C118"),INDIRECT("'("&amp;$EO193&amp;")'!AR119:BB119"),0)),""))</f>
        <v/>
      </c>
      <c r="DF193" s="324" t="str">
        <f t="shared" ca="1" si="381"/>
        <v/>
      </c>
      <c r="DG193" s="313" t="str">
        <f t="shared" ca="1" si="382"/>
        <v/>
      </c>
      <c r="DH193" s="313" t="str">
        <f t="shared" ca="1" si="383"/>
        <v/>
      </c>
      <c r="DI193" s="313" t="str">
        <f t="shared" ca="1" si="384"/>
        <v/>
      </c>
      <c r="DJ193" s="313" t="str">
        <f t="shared" ca="1" si="385"/>
        <v/>
      </c>
      <c r="DK193" s="328" t="str">
        <f t="shared" ca="1" si="386"/>
        <v/>
      </c>
      <c r="DL193" s="334" t="str">
        <f t="shared" ca="1" si="387"/>
        <v/>
      </c>
      <c r="DM193" s="915" t="str">
        <f t="shared" ca="1" si="388"/>
        <v/>
      </c>
      <c r="DN193" s="15"/>
      <c r="DO193" s="324"/>
      <c r="DP193" s="16"/>
      <c r="DQ193" s="16"/>
      <c r="DR193" s="16"/>
      <c r="DS193" s="16"/>
      <c r="DT193" s="318" t="str">
        <f>IFERROR(VLOOKUP($DN193,'（様式１号）３整理番号表'!$Z$19:$AB$32,3,FALSE),"")</f>
        <v/>
      </c>
      <c r="DU193" s="259" t="str">
        <f t="shared" si="389"/>
        <v/>
      </c>
      <c r="DV193" s="14"/>
      <c r="DW193" s="17" t="str">
        <f t="shared" ca="1" si="390"/>
        <v/>
      </c>
      <c r="DX193" s="88" t="str">
        <f t="shared" ca="1" si="407"/>
        <v/>
      </c>
      <c r="DZ193" s="339">
        <f t="shared" ca="1" si="413"/>
        <v>0</v>
      </c>
      <c r="EA193" s="339">
        <f t="shared" ca="1" si="413"/>
        <v>0</v>
      </c>
      <c r="EB193" s="339">
        <f t="shared" ca="1" si="413"/>
        <v>0</v>
      </c>
      <c r="EC193" s="339">
        <f t="shared" ca="1" si="413"/>
        <v>0</v>
      </c>
      <c r="ED193" s="339">
        <f t="shared" ca="1" si="413"/>
        <v>0</v>
      </c>
      <c r="EE193" s="339">
        <f t="shared" ca="1" si="413"/>
        <v>0</v>
      </c>
      <c r="EF193" s="339">
        <f t="shared" ca="1" si="413"/>
        <v>0</v>
      </c>
      <c r="EG193" s="339">
        <f t="shared" ca="1" si="413"/>
        <v>0</v>
      </c>
      <c r="EH193" s="339">
        <f t="shared" ca="1" si="413"/>
        <v>0</v>
      </c>
      <c r="EI193" s="339">
        <f t="shared" ca="1" si="413"/>
        <v>0</v>
      </c>
      <c r="EJ193" s="339">
        <f t="shared" ca="1" si="413"/>
        <v>0</v>
      </c>
      <c r="EK193" s="339">
        <f t="shared" ca="1" si="413"/>
        <v>0</v>
      </c>
      <c r="EL193" s="339">
        <f t="shared" ca="1" si="413"/>
        <v>0</v>
      </c>
      <c r="EM193" s="339">
        <f t="shared" ca="1" si="413"/>
        <v>0</v>
      </c>
      <c r="EO193" s="919" t="str">
        <f t="shared" ca="1" si="309"/>
        <v/>
      </c>
      <c r="EP193" s="919" t="str">
        <f t="shared" ca="1" si="391"/>
        <v/>
      </c>
      <c r="EQ193" s="919" t="str">
        <f t="shared" ca="1" si="392"/>
        <v/>
      </c>
      <c r="ER193" s="919" t="str">
        <f t="shared" ca="1" si="393"/>
        <v/>
      </c>
      <c r="ES193" s="919" t="str">
        <f ca="1">IFERROR(INDEX('郵便番号（石川県）'!$A$3:$F$2574,MATCH(INDIRECT("'("&amp;EO193&amp;")'!E7"),'郵便番号（石川県）'!$A$3:$A$2574,0),6),"")</f>
        <v/>
      </c>
      <c r="ET193" s="919" t="str">
        <f ca="1">IFERROR(INDEX('郵便番号（石川県）'!$A$3:$F$2574,MATCH(INDIRECT("'("&amp;$EO193&amp;")'!E7"),'郵便番号（石川県）'!$A$3:$A$2574,0),5),"")</f>
        <v/>
      </c>
      <c r="EU193" s="919" t="str">
        <f t="shared" ca="1" si="394"/>
        <v/>
      </c>
      <c r="EV193" s="919" t="str">
        <f t="shared" ca="1" si="395"/>
        <v/>
      </c>
      <c r="EW193" s="919" t="str">
        <f t="shared" ca="1" si="396"/>
        <v/>
      </c>
      <c r="EX193" s="919" t="str">
        <f t="shared" ca="1" si="397"/>
        <v/>
      </c>
      <c r="EY193" s="919" t="str">
        <f t="shared" ca="1" si="398"/>
        <v/>
      </c>
      <c r="EZ193" s="919" t="str">
        <f t="shared" ca="1" si="399"/>
        <v/>
      </c>
      <c r="FA193" s="919" t="str">
        <f t="shared" ca="1" si="400"/>
        <v/>
      </c>
      <c r="FB193" s="919" t="str">
        <f t="shared" ca="1" si="401"/>
        <v/>
      </c>
      <c r="FC193" s="919" t="str">
        <f t="shared" ca="1" si="402"/>
        <v/>
      </c>
      <c r="FD193" s="627" t="str">
        <f t="shared" ca="1" si="403"/>
        <v/>
      </c>
      <c r="FE193" s="630">
        <v>183</v>
      </c>
      <c r="FF193" s="299" t="str">
        <f t="shared" ca="1" si="404"/>
        <v/>
      </c>
      <c r="FG193" s="993" t="str">
        <f t="shared" ca="1" si="405"/>
        <v/>
      </c>
      <c r="FH193" s="919" t="str">
        <f t="shared" ca="1" si="406"/>
        <v/>
      </c>
      <c r="FI193" s="299">
        <f ca="1">COUNTIF($FH$11:FH193,"■")</f>
        <v>0</v>
      </c>
    </row>
    <row r="194" spans="1:165" ht="34.5" customHeight="1">
      <c r="A194" s="445">
        <f t="shared" ca="1" si="310"/>
        <v>0</v>
      </c>
      <c r="B194" s="446">
        <f>IF(R194&lt;&gt;"",IF(COUNTIF(R$11:R194,R194)=1,MAX(B$11:B193)+1,INDEX(B$11:B193,MATCH(R194,R$11:R193,0),1)),0)</f>
        <v>1</v>
      </c>
      <c r="C194" s="446">
        <f ca="1">IF(T194&lt;&gt;"",IF(COUNTIF(T$11:T194,T194)=1,MAX(C$11:C193)+1,INDEX(C$11:C193,MATCH(T194,T$11:T193,0),1)),0)</f>
        <v>0</v>
      </c>
      <c r="D194" s="446">
        <f ca="1">IF(U194&lt;&gt;"",IF(COUNTIF(U$11:U194,U194)=1,MAX(D$11:D193)+1,INDEX(D$11:D193,MATCH(U194,U$11:U193,0),1)),0)</f>
        <v>0</v>
      </c>
      <c r="E194" s="446">
        <f ca="1">IF(S194&lt;&gt;"",IF(COUNTIF(S$11:S194,S194)=1,MAX(E$11:E193)+1,INDEX(E$11:E193,MATCH(S194,S$11:S193,0),1)),0)</f>
        <v>0</v>
      </c>
      <c r="F194" s="446">
        <f ca="1">IF(Z194&lt;&gt;"",IF(COUNTIF(Z$11:Z194,Z194)=1,MAX(F$11:F193)+1,INDEX(F$11:F193,MATCH(Z194,Z$11:Z193,0),1)),0)</f>
        <v>0</v>
      </c>
      <c r="G194" s="447" cm="1">
        <f t="array" aca="1" ref="G194" ca="1">IF(Z194&lt;&gt;"",IF(COUNTIFS(Z$11:Z194,Z194,W$11:W194,W194)=1,MAX(G$11:G193)+1,INDEX(G$11:G193,MATCH(Z194&amp;W194,Z$11:Z193&amp;W$11:W194,0),1)),0)</f>
        <v>0</v>
      </c>
      <c r="H194" s="447">
        <f t="shared" ca="1" si="311"/>
        <v>0</v>
      </c>
      <c r="I194" s="447">
        <f ca="1">IF(T194="",0,IF(COUNTIF(T$11:T194,T194)=1,1,0))</f>
        <v>0</v>
      </c>
      <c r="J194" s="447">
        <f ca="1">IF(U194="",0,IF(COUNTIF(U$11:U194,U194)=1,1,0))</f>
        <v>0</v>
      </c>
      <c r="K194" s="447">
        <f ca="1">IF(S194="",0,IF(COUNTIF(S$11:S194,S194)=1,1,0))</f>
        <v>0</v>
      </c>
      <c r="L194" s="446">
        <f ca="1">IF(Z194="",0,IF(COUNTIF(Z$11:Z194,Z194)=1,1,0))</f>
        <v>0</v>
      </c>
      <c r="M194" s="767">
        <f ca="1">IF($W194=2,IF(COUNTIFS($W$11:$W194,2,$Z$11:$Z194,$Z194)=1,1,0),0)</f>
        <v>0</v>
      </c>
      <c r="N194" s="767">
        <f ca="1">IF($W194=1,IF(COUNTIFS($W$11:$W194,2,$Z$11:$Z194,$Z194)=1,1,0),0)</f>
        <v>0</v>
      </c>
      <c r="O194" s="446">
        <f ca="1">IF(H194=0,0,IF(COUNTIF(Z$11:Z194,Z194)=1,1,0))</f>
        <v>0</v>
      </c>
      <c r="P194" s="448" t="str">
        <f t="shared" ca="1" si="312"/>
        <v>石川県</v>
      </c>
      <c r="Q194" s="89">
        <f t="shared" ca="1" si="313"/>
        <v>184</v>
      </c>
      <c r="R194" s="170" t="s">
        <v>459</v>
      </c>
      <c r="S194" s="357" t="str">
        <f t="shared" ca="1" si="314"/>
        <v/>
      </c>
      <c r="T194" s="357" t="str">
        <f t="shared" ca="1" si="315"/>
        <v/>
      </c>
      <c r="U194" s="58" t="str">
        <f t="shared" ca="1" si="316"/>
        <v/>
      </c>
      <c r="V194" s="58" t="str">
        <f t="shared" ca="1" si="317"/>
        <v/>
      </c>
      <c r="W194" s="920" t="str">
        <f t="shared" ca="1" si="318"/>
        <v/>
      </c>
      <c r="X194" s="369">
        <f ca="1">IFERROR(VLOOKUP(W194,'（様式１号）３整理番号表'!$B$4:$H$5,2,FALSE),0)</f>
        <v>0</v>
      </c>
      <c r="Y194" s="768" t="str" cm="1">
        <f t="array" aca="1" ref="Y194" ca="1">IF(AND(D194=0,F194=0),"",IF(COUNTIF(D$11:D194,D194)=1,1,IF(COUNTIFS(D$11:D194,D194,F$11:F194,F194)=1,INDEX((D$11:D194,F$11:F194,Y$11:Y194),MATCH(_xlfn.MAXIFS(F$11:F193,D$11:D193,D194),$F$11:F194,0),1,3)+1,INDEX((D$11:D194,F$11:F194,Y$11:Y194),MATCH(D194&amp;F194,D$11:D194&amp;F$11:F194,0),1,3))))</f>
        <v/>
      </c>
      <c r="Z194" s="40" t="str">
        <f t="shared" ca="1" si="319"/>
        <v/>
      </c>
      <c r="AA194" s="924" t="str">
        <f t="shared" ca="1" si="320"/>
        <v/>
      </c>
      <c r="AB194" s="93">
        <f ca="1">IFERROR(VLOOKUP(AA194,'（様式１号）３整理番号表'!$B$10:$H$16,2,FALSE),0)</f>
        <v>0</v>
      </c>
      <c r="AC194" s="924" t="str">
        <f t="shared" ca="1" si="321"/>
        <v/>
      </c>
      <c r="AD194" s="924" t="str">
        <f t="shared" ca="1" si="322"/>
        <v/>
      </c>
      <c r="AE194" s="93">
        <f ca="1">IFERROR(VLOOKUP(AD194,'（様式１号）３整理番号表'!$B$21:$H$22,2,FALSE),0)</f>
        <v>0</v>
      </c>
      <c r="AF194" s="924" t="str">
        <f t="shared" ca="1" si="323"/>
        <v/>
      </c>
      <c r="AG194" s="93">
        <f ca="1">IFERROR(VLOOKUP(AF194,'（様式１号）３整理番号表'!$B$26:$H$31,2,FALSE),0)</f>
        <v>0</v>
      </c>
      <c r="AH194" s="924" t="str">
        <f t="shared" ca="1" si="324"/>
        <v/>
      </c>
      <c r="AI194" s="93">
        <f ca="1">IFERROR(VLOOKUP(AH194,'（様式１号）３整理番号表'!$J$5:$N$59,2,FALSE),0)</f>
        <v>0</v>
      </c>
      <c r="AJ194" s="77" t="str">
        <f t="shared" ca="1" si="325"/>
        <v/>
      </c>
      <c r="AK194" s="93">
        <f ca="1">IFERROR(VLOOKUP(AJ194,'（様式１号）３整理番号表'!$P$5:$R$29,2,FALSE),0)</f>
        <v>0</v>
      </c>
      <c r="AL194" s="921" t="str">
        <f t="shared" ca="1" si="326"/>
        <v/>
      </c>
      <c r="AM194" s="921" t="str">
        <f t="shared" ca="1" si="327"/>
        <v/>
      </c>
      <c r="AN194" s="921"/>
      <c r="AO194" s="77" t="str">
        <f t="shared" ca="1" si="328"/>
        <v/>
      </c>
      <c r="AP194" s="93">
        <f ca="1">IFERROR(VLOOKUP(AO194,'（様式１号）３整理番号表'!$P$5:$R$29,2,FALSE),0)</f>
        <v>0</v>
      </c>
      <c r="AQ194" s="924" t="str">
        <f t="shared" ca="1" si="329"/>
        <v/>
      </c>
      <c r="AR194" s="93">
        <f t="shared" ca="1" si="330"/>
        <v>0</v>
      </c>
      <c r="AS194" s="924" t="str">
        <f t="shared" ca="1" si="331"/>
        <v/>
      </c>
      <c r="AT194" s="40" t="str">
        <f t="shared" ca="1" si="332"/>
        <v/>
      </c>
      <c r="AU194" s="93" t="str">
        <f t="shared" ca="1" si="333"/>
        <v/>
      </c>
      <c r="AV194" s="923" t="str">
        <f t="shared" ca="1" si="334"/>
        <v/>
      </c>
      <c r="AW194" s="926" t="str">
        <f t="shared" ca="1" si="335"/>
        <v/>
      </c>
      <c r="AX194" s="925" t="str">
        <f t="shared" ca="1" si="336"/>
        <v/>
      </c>
      <c r="AY194" s="925" t="str">
        <f t="shared" ca="1" si="336"/>
        <v/>
      </c>
      <c r="AZ194" s="925" t="str">
        <f t="shared" ca="1" si="336"/>
        <v/>
      </c>
      <c r="BA194" s="925" t="str">
        <f t="shared" ca="1" si="336"/>
        <v/>
      </c>
      <c r="BB194" s="925" t="str">
        <f t="shared" ca="1" si="337"/>
        <v/>
      </c>
      <c r="BC194" s="925" t="str">
        <f t="shared" ca="1" si="338"/>
        <v/>
      </c>
      <c r="BD194" s="925" t="str">
        <f t="shared" ca="1" si="338"/>
        <v/>
      </c>
      <c r="BE194" s="925" t="str">
        <f t="shared" ca="1" si="338"/>
        <v/>
      </c>
      <c r="BF194" s="77" t="str">
        <f t="shared" ca="1" si="339"/>
        <v/>
      </c>
      <c r="BG194" s="924" t="str">
        <f t="shared" ca="1" si="340"/>
        <v/>
      </c>
      <c r="BH194" s="94">
        <f ca="1">IF(BF194&lt;&gt;"",INDEX('（様式１号）３整理番号表'!$AB$7:$AQ$12,MATCH(BF194,'（様式１号）３整理番号表'!$AA$7:$AA$12,0),MATCH(BG194,'（様式１号）３整理番号表'!$AB$6:$AQ$6,0)),0)</f>
        <v>0</v>
      </c>
      <c r="BI194" s="921" t="str">
        <f t="shared" ca="1" si="341"/>
        <v/>
      </c>
      <c r="BJ194" s="922" t="str">
        <f t="shared" ca="1" si="342"/>
        <v/>
      </c>
      <c r="BK194" s="926" t="str">
        <f t="shared" ca="1" si="343"/>
        <v/>
      </c>
      <c r="BL194" s="922" t="str">
        <f t="shared" ca="1" si="344"/>
        <v/>
      </c>
      <c r="BM194" s="79" t="str">
        <f t="shared" ca="1" si="345"/>
        <v/>
      </c>
      <c r="BN194" s="82" t="str">
        <f t="shared" ca="1" si="346"/>
        <v/>
      </c>
      <c r="BO194" s="83" t="str">
        <f t="shared" ca="1" si="347"/>
        <v/>
      </c>
      <c r="BP194" s="84" t="str">
        <f t="shared" ca="1" si="348"/>
        <v/>
      </c>
      <c r="BQ194" s="82" t="str">
        <f t="shared" ca="1" si="349"/>
        <v/>
      </c>
      <c r="BR194" s="97" t="str">
        <f t="shared" ca="1" si="350"/>
        <v/>
      </c>
      <c r="BS194" s="95" t="str">
        <f t="shared" ca="1" si="351"/>
        <v/>
      </c>
      <c r="BT194" s="184" t="str">
        <f t="shared" ca="1" si="352"/>
        <v/>
      </c>
      <c r="BU194" s="611" t="str">
        <f t="shared" ca="1" si="353"/>
        <v/>
      </c>
      <c r="BV194" s="77" t="str">
        <f t="shared" ca="1" si="354"/>
        <v/>
      </c>
      <c r="BW194" s="85" t="str">
        <f t="shared" ca="1" si="355"/>
        <v/>
      </c>
      <c r="BX194" s="86" t="str">
        <f t="shared" ca="1" si="356"/>
        <v/>
      </c>
      <c r="BY194" s="231">
        <f ca="1">IF('ポイント要件確認等（個別表）'!AD194=1,ROUNDDOWN('ポイント要件確認等（個別表）'!AV194,-3),IF('ポイント要件確認等（個別表）'!AD194=2,ROUNDDOWN('ポイント要件確認等（個別表）'!BH194,-3),IF('ポイント要件確認等（個別表）'!AD194=3,ROUNDDOWN('ポイント要件確認等（個別表）'!BT194,-3),0)))</f>
        <v>0</v>
      </c>
      <c r="BZ194" s="86" t="str">
        <f t="shared" ca="1" si="357"/>
        <v/>
      </c>
      <c r="CA194" s="232" t="str">
        <f t="shared" ca="1" si="358"/>
        <v/>
      </c>
      <c r="CB194" s="232">
        <f t="shared" ca="1" si="359"/>
        <v>0</v>
      </c>
      <c r="CC194" s="86" t="str">
        <f t="shared" ca="1" si="360"/>
        <v/>
      </c>
      <c r="CD194" s="86" t="str">
        <f t="shared" ca="1" si="361"/>
        <v/>
      </c>
      <c r="CE194" s="609"/>
      <c r="CF194" s="86" t="str">
        <f t="shared" ca="1" si="362"/>
        <v/>
      </c>
      <c r="CG194" s="185" t="str">
        <f t="shared" ca="1" si="363"/>
        <v/>
      </c>
      <c r="CH194" s="246" t="str">
        <f t="shared" ca="1" si="364"/>
        <v>含税額</v>
      </c>
      <c r="CI194" s="247" t="str">
        <f t="shared" ca="1" si="365"/>
        <v/>
      </c>
      <c r="CJ194" s="87" t="str">
        <f ca="1">IFERROR(IF(INDIRECT("'("&amp;'２個別表'!EO194&amp;")'!AR"&amp;84+EP194)&lt;&gt;1,"",1),"")</f>
        <v/>
      </c>
      <c r="CK194" s="244" t="str">
        <f t="shared" ca="1" si="366"/>
        <v/>
      </c>
      <c r="CL194" s="235" t="str">
        <f t="shared" ca="1" si="367"/>
        <v/>
      </c>
      <c r="CM194" s="239" t="str">
        <f t="shared" ca="1" si="368"/>
        <v/>
      </c>
      <c r="CN194" s="77" t="str">
        <f t="shared" ca="1" si="369"/>
        <v/>
      </c>
      <c r="CO194" s="93" t="str">
        <f ca="1">IFERROR(VLOOKUP(CN194,'（様式１号）３整理番号表'!$T$5:$V$15,2,FALSE),"")</f>
        <v/>
      </c>
      <c r="CP194" s="924" t="str">
        <f t="shared" ca="1" si="370"/>
        <v/>
      </c>
      <c r="CQ194" s="93" t="str">
        <f ca="1">IFERROR(VLOOKUP(CP194,'（様式１号）３整理番号表'!$T$19:$V$24,2,FALSE),"")</f>
        <v/>
      </c>
      <c r="CR194" s="924" t="str">
        <f ca="1">IFERROR(IF(INDIRECT("'("&amp;'２個別表'!EO194&amp;")'!AV"&amp;84+EP194)&lt;&gt;1,"",1),"")</f>
        <v/>
      </c>
      <c r="CS194" s="232">
        <f t="shared" ca="1" si="371"/>
        <v>0</v>
      </c>
      <c r="CT194" s="248">
        <f t="shared" ca="1" si="372"/>
        <v>0</v>
      </c>
      <c r="CU194" s="376" t="str">
        <f ca="1">IF(ER194="補強",IF(COUNTIFS($Z$11:Z194,Z194,$W$11:W194,1)=1,"１①",""),IF(COUNTIFS($Z$11:Z194,Z194,$W$11:W194,2)=1,"２①",""))</f>
        <v/>
      </c>
      <c r="CV194" s="57" t="str">
        <f t="shared" ca="1" si="373"/>
        <v/>
      </c>
      <c r="CW194" s="927" t="str">
        <f t="shared" ca="1" si="374"/>
        <v/>
      </c>
      <c r="CX194" s="256" t="str">
        <f t="shared" ca="1" si="375"/>
        <v/>
      </c>
      <c r="CY194" s="256" t="str">
        <f t="shared" ca="1" si="376"/>
        <v/>
      </c>
      <c r="CZ194" s="256" t="str">
        <f t="shared" ca="1" si="377"/>
        <v/>
      </c>
      <c r="DA194" s="256" t="str">
        <f t="shared" ca="1" si="378"/>
        <v/>
      </c>
      <c r="DB194" s="316" t="str">
        <f ca="1">IFERROR(VLOOKUP($CU194,'（様式１号）３整理番号表'!$Z$19:$AB$32,3,FALSE),"")</f>
        <v/>
      </c>
      <c r="DC194" s="259" t="str">
        <f t="shared" ca="1" si="379"/>
        <v>-</v>
      </c>
      <c r="DD194" s="618" t="str">
        <f t="shared" ca="1" si="380"/>
        <v/>
      </c>
      <c r="DE194" s="321" t="str">
        <f ca="1">IF(AND(AO194=18,AS194=1),IF(COUNTIFS($Y$11:Y194,Y194,$AS$11:AS194,1)=1,"２②",""),IF($CU194="１①",INDEX(INDIRECT("'("&amp;$EO194&amp;")'!AR116:BB116"),1,MATCH(INDIRECT("'("&amp;$EO194&amp;")'!C118"),INDIRECT("'("&amp;$EO194&amp;")'!AR119:BB119"),0)),""))</f>
        <v/>
      </c>
      <c r="DF194" s="324" t="str">
        <f t="shared" ca="1" si="381"/>
        <v/>
      </c>
      <c r="DG194" s="313" t="str">
        <f t="shared" ca="1" si="382"/>
        <v/>
      </c>
      <c r="DH194" s="313" t="str">
        <f t="shared" ca="1" si="383"/>
        <v/>
      </c>
      <c r="DI194" s="313" t="str">
        <f t="shared" ca="1" si="384"/>
        <v/>
      </c>
      <c r="DJ194" s="313" t="str">
        <f t="shared" ca="1" si="385"/>
        <v/>
      </c>
      <c r="DK194" s="328" t="str">
        <f t="shared" ca="1" si="386"/>
        <v/>
      </c>
      <c r="DL194" s="334" t="str">
        <f t="shared" ca="1" si="387"/>
        <v/>
      </c>
      <c r="DM194" s="915" t="str">
        <f t="shared" ca="1" si="388"/>
        <v/>
      </c>
      <c r="DN194" s="15"/>
      <c r="DO194" s="324"/>
      <c r="DP194" s="16"/>
      <c r="DQ194" s="16"/>
      <c r="DR194" s="16"/>
      <c r="DS194" s="16"/>
      <c r="DT194" s="318" t="str">
        <f>IFERROR(VLOOKUP($DN194,'（様式１号）３整理番号表'!$Z$19:$AB$32,3,FALSE),"")</f>
        <v/>
      </c>
      <c r="DU194" s="259" t="str">
        <f t="shared" si="389"/>
        <v/>
      </c>
      <c r="DV194" s="14"/>
      <c r="DW194" s="17" t="str">
        <f t="shared" ca="1" si="390"/>
        <v/>
      </c>
      <c r="DX194" s="88" t="str">
        <f t="shared" ca="1" si="407"/>
        <v/>
      </c>
      <c r="DZ194" s="339">
        <f t="shared" ca="1" si="413"/>
        <v>0</v>
      </c>
      <c r="EA194" s="339">
        <f t="shared" ca="1" si="413"/>
        <v>0</v>
      </c>
      <c r="EB194" s="339">
        <f t="shared" ca="1" si="413"/>
        <v>0</v>
      </c>
      <c r="EC194" s="339">
        <f t="shared" ca="1" si="413"/>
        <v>0</v>
      </c>
      <c r="ED194" s="339">
        <f t="shared" ca="1" si="413"/>
        <v>0</v>
      </c>
      <c r="EE194" s="339">
        <f t="shared" ca="1" si="413"/>
        <v>0</v>
      </c>
      <c r="EF194" s="339">
        <f t="shared" ca="1" si="413"/>
        <v>0</v>
      </c>
      <c r="EG194" s="339">
        <f t="shared" ca="1" si="413"/>
        <v>0</v>
      </c>
      <c r="EH194" s="339">
        <f t="shared" ca="1" si="413"/>
        <v>0</v>
      </c>
      <c r="EI194" s="339">
        <f t="shared" ca="1" si="413"/>
        <v>0</v>
      </c>
      <c r="EJ194" s="339">
        <f t="shared" ca="1" si="413"/>
        <v>0</v>
      </c>
      <c r="EK194" s="339">
        <f t="shared" ca="1" si="413"/>
        <v>0</v>
      </c>
      <c r="EL194" s="339">
        <f t="shared" ca="1" si="413"/>
        <v>0</v>
      </c>
      <c r="EM194" s="339">
        <f t="shared" ca="1" si="413"/>
        <v>0</v>
      </c>
      <c r="EO194" s="919" t="str">
        <f t="shared" ca="1" si="309"/>
        <v/>
      </c>
      <c r="EP194" s="919" t="str">
        <f t="shared" ca="1" si="391"/>
        <v/>
      </c>
      <c r="EQ194" s="919" t="str">
        <f t="shared" ca="1" si="392"/>
        <v/>
      </c>
      <c r="ER194" s="919" t="str">
        <f t="shared" ca="1" si="393"/>
        <v/>
      </c>
      <c r="ES194" s="919" t="str">
        <f ca="1">IFERROR(INDEX('郵便番号（石川県）'!$A$3:$F$2574,MATCH(INDIRECT("'("&amp;EO194&amp;")'!E7"),'郵便番号（石川県）'!$A$3:$A$2574,0),6),"")</f>
        <v/>
      </c>
      <c r="ET194" s="919" t="str">
        <f ca="1">IFERROR(INDEX('郵便番号（石川県）'!$A$3:$F$2574,MATCH(INDIRECT("'("&amp;$EO194&amp;")'!E7"),'郵便番号（石川県）'!$A$3:$A$2574,0),5),"")</f>
        <v/>
      </c>
      <c r="EU194" s="919" t="str">
        <f t="shared" ca="1" si="394"/>
        <v/>
      </c>
      <c r="EV194" s="919" t="str">
        <f t="shared" ca="1" si="395"/>
        <v/>
      </c>
      <c r="EW194" s="919" t="str">
        <f t="shared" ca="1" si="396"/>
        <v/>
      </c>
      <c r="EX194" s="919" t="str">
        <f t="shared" ca="1" si="397"/>
        <v/>
      </c>
      <c r="EY194" s="919" t="str">
        <f t="shared" ca="1" si="398"/>
        <v/>
      </c>
      <c r="EZ194" s="919" t="str">
        <f t="shared" ca="1" si="399"/>
        <v/>
      </c>
      <c r="FA194" s="919" t="str">
        <f t="shared" ca="1" si="400"/>
        <v/>
      </c>
      <c r="FB194" s="919" t="str">
        <f t="shared" ca="1" si="401"/>
        <v/>
      </c>
      <c r="FC194" s="919" t="str">
        <f t="shared" ca="1" si="402"/>
        <v/>
      </c>
      <c r="FD194" s="627" t="str">
        <f t="shared" ca="1" si="403"/>
        <v/>
      </c>
      <c r="FE194" s="630">
        <v>184</v>
      </c>
      <c r="FF194" s="299" t="str">
        <f t="shared" ca="1" si="404"/>
        <v/>
      </c>
      <c r="FG194" s="993" t="str">
        <f t="shared" ca="1" si="405"/>
        <v/>
      </c>
      <c r="FH194" s="919" t="str">
        <f t="shared" ca="1" si="406"/>
        <v/>
      </c>
      <c r="FI194" s="299">
        <f ca="1">COUNTIF($FH$11:FH194,"■")</f>
        <v>0</v>
      </c>
    </row>
    <row r="195" spans="1:165" ht="34.5" customHeight="1">
      <c r="A195" s="445">
        <f t="shared" ca="1" si="310"/>
        <v>0</v>
      </c>
      <c r="B195" s="446">
        <f>IF(R195&lt;&gt;"",IF(COUNTIF(R$11:R195,R195)=1,MAX(B$11:B194)+1,INDEX(B$11:B194,MATCH(R195,R$11:R194,0),1)),0)</f>
        <v>1</v>
      </c>
      <c r="C195" s="446">
        <f ca="1">IF(T195&lt;&gt;"",IF(COUNTIF(T$11:T195,T195)=1,MAX(C$11:C194)+1,INDEX(C$11:C194,MATCH(T195,T$11:T194,0),1)),0)</f>
        <v>0</v>
      </c>
      <c r="D195" s="446">
        <f ca="1">IF(U195&lt;&gt;"",IF(COUNTIF(U$11:U195,U195)=1,MAX(D$11:D194)+1,INDEX(D$11:D194,MATCH(U195,U$11:U194,0),1)),0)</f>
        <v>0</v>
      </c>
      <c r="E195" s="446">
        <f ca="1">IF(S195&lt;&gt;"",IF(COUNTIF(S$11:S195,S195)=1,MAX(E$11:E194)+1,INDEX(E$11:E194,MATCH(S195,S$11:S194,0),1)),0)</f>
        <v>0</v>
      </c>
      <c r="F195" s="446">
        <f ca="1">IF(Z195&lt;&gt;"",IF(COUNTIF(Z$11:Z195,Z195)=1,MAX(F$11:F194)+1,INDEX(F$11:F194,MATCH(Z195,Z$11:Z194,0),1)),0)</f>
        <v>0</v>
      </c>
      <c r="G195" s="447" cm="1">
        <f t="array" aca="1" ref="G195" ca="1">IF(Z195&lt;&gt;"",IF(COUNTIFS(Z$11:Z195,Z195,W$11:W195,W195)=1,MAX(G$11:G194)+1,INDEX(G$11:G194,MATCH(Z195&amp;W195,Z$11:Z194&amp;W$11:W195,0),1)),0)</f>
        <v>0</v>
      </c>
      <c r="H195" s="447">
        <f t="shared" ca="1" si="311"/>
        <v>0</v>
      </c>
      <c r="I195" s="447">
        <f ca="1">IF(T195="",0,IF(COUNTIF(T$11:T195,T195)=1,1,0))</f>
        <v>0</v>
      </c>
      <c r="J195" s="447">
        <f ca="1">IF(U195="",0,IF(COUNTIF(U$11:U195,U195)=1,1,0))</f>
        <v>0</v>
      </c>
      <c r="K195" s="447">
        <f ca="1">IF(S195="",0,IF(COUNTIF(S$11:S195,S195)=1,1,0))</f>
        <v>0</v>
      </c>
      <c r="L195" s="446">
        <f ca="1">IF(Z195="",0,IF(COUNTIF(Z$11:Z195,Z195)=1,1,0))</f>
        <v>0</v>
      </c>
      <c r="M195" s="767">
        <f ca="1">IF($W195=2,IF(COUNTIFS($W$11:$W195,2,$Z$11:$Z195,$Z195)=1,1,0),0)</f>
        <v>0</v>
      </c>
      <c r="N195" s="767">
        <f ca="1">IF($W195=1,IF(COUNTIFS($W$11:$W195,2,$Z$11:$Z195,$Z195)=1,1,0),0)</f>
        <v>0</v>
      </c>
      <c r="O195" s="446">
        <f ca="1">IF(H195=0,0,IF(COUNTIF(Z$11:Z195,Z195)=1,1,0))</f>
        <v>0</v>
      </c>
      <c r="P195" s="448" t="str">
        <f t="shared" ca="1" si="312"/>
        <v>石川県</v>
      </c>
      <c r="Q195" s="89">
        <f t="shared" ca="1" si="313"/>
        <v>185</v>
      </c>
      <c r="R195" s="170" t="s">
        <v>459</v>
      </c>
      <c r="S195" s="357" t="str">
        <f t="shared" ca="1" si="314"/>
        <v/>
      </c>
      <c r="T195" s="357" t="str">
        <f t="shared" ca="1" si="315"/>
        <v/>
      </c>
      <c r="U195" s="58" t="str">
        <f t="shared" ca="1" si="316"/>
        <v/>
      </c>
      <c r="V195" s="58" t="str">
        <f t="shared" ca="1" si="317"/>
        <v/>
      </c>
      <c r="W195" s="920" t="str">
        <f t="shared" ca="1" si="318"/>
        <v/>
      </c>
      <c r="X195" s="369">
        <f ca="1">IFERROR(VLOOKUP(W195,'（様式１号）３整理番号表'!$B$4:$H$5,2,FALSE),0)</f>
        <v>0</v>
      </c>
      <c r="Y195" s="768" t="str" cm="1">
        <f t="array" aca="1" ref="Y195" ca="1">IF(AND(D195=0,F195=0),"",IF(COUNTIF(D$11:D195,D195)=1,1,IF(COUNTIFS(D$11:D195,D195,F$11:F195,F195)=1,INDEX((D$11:D195,F$11:F195,Y$11:Y195),MATCH(_xlfn.MAXIFS(F$11:F194,D$11:D194,D195),$F$11:F195,0),1,3)+1,INDEX((D$11:D195,F$11:F195,Y$11:Y195),MATCH(D195&amp;F195,D$11:D195&amp;F$11:F195,0),1,3))))</f>
        <v/>
      </c>
      <c r="Z195" s="40" t="str">
        <f t="shared" ca="1" si="319"/>
        <v/>
      </c>
      <c r="AA195" s="924" t="str">
        <f t="shared" ca="1" si="320"/>
        <v/>
      </c>
      <c r="AB195" s="93">
        <f ca="1">IFERROR(VLOOKUP(AA195,'（様式１号）３整理番号表'!$B$10:$H$16,2,FALSE),0)</f>
        <v>0</v>
      </c>
      <c r="AC195" s="924" t="str">
        <f t="shared" ca="1" si="321"/>
        <v/>
      </c>
      <c r="AD195" s="924" t="str">
        <f t="shared" ca="1" si="322"/>
        <v/>
      </c>
      <c r="AE195" s="93">
        <f ca="1">IFERROR(VLOOKUP(AD195,'（様式１号）３整理番号表'!$B$21:$H$22,2,FALSE),0)</f>
        <v>0</v>
      </c>
      <c r="AF195" s="924" t="str">
        <f t="shared" ca="1" si="323"/>
        <v/>
      </c>
      <c r="AG195" s="93">
        <f ca="1">IFERROR(VLOOKUP(AF195,'（様式１号）３整理番号表'!$B$26:$H$31,2,FALSE),0)</f>
        <v>0</v>
      </c>
      <c r="AH195" s="924" t="str">
        <f t="shared" ca="1" si="324"/>
        <v/>
      </c>
      <c r="AI195" s="93">
        <f ca="1">IFERROR(VLOOKUP(AH195,'（様式１号）３整理番号表'!$J$5:$N$59,2,FALSE),0)</f>
        <v>0</v>
      </c>
      <c r="AJ195" s="77" t="str">
        <f t="shared" ca="1" si="325"/>
        <v/>
      </c>
      <c r="AK195" s="93">
        <f ca="1">IFERROR(VLOOKUP(AJ195,'（様式１号）３整理番号表'!$P$5:$R$29,2,FALSE),0)</f>
        <v>0</v>
      </c>
      <c r="AL195" s="921" t="str">
        <f t="shared" ca="1" si="326"/>
        <v/>
      </c>
      <c r="AM195" s="921" t="str">
        <f t="shared" ca="1" si="327"/>
        <v/>
      </c>
      <c r="AN195" s="921"/>
      <c r="AO195" s="77" t="str">
        <f t="shared" ca="1" si="328"/>
        <v/>
      </c>
      <c r="AP195" s="93">
        <f ca="1">IFERROR(VLOOKUP(AO195,'（様式１号）３整理番号表'!$P$5:$R$29,2,FALSE),0)</f>
        <v>0</v>
      </c>
      <c r="AQ195" s="924" t="str">
        <f t="shared" ca="1" si="329"/>
        <v/>
      </c>
      <c r="AR195" s="93">
        <f t="shared" ca="1" si="330"/>
        <v>0</v>
      </c>
      <c r="AS195" s="924" t="str">
        <f t="shared" ca="1" si="331"/>
        <v/>
      </c>
      <c r="AT195" s="40" t="str">
        <f t="shared" ca="1" si="332"/>
        <v/>
      </c>
      <c r="AU195" s="93" t="str">
        <f t="shared" ca="1" si="333"/>
        <v/>
      </c>
      <c r="AV195" s="923" t="str">
        <f t="shared" ca="1" si="334"/>
        <v/>
      </c>
      <c r="AW195" s="926" t="str">
        <f t="shared" ca="1" si="335"/>
        <v/>
      </c>
      <c r="AX195" s="925" t="str">
        <f t="shared" ca="1" si="336"/>
        <v/>
      </c>
      <c r="AY195" s="925" t="str">
        <f t="shared" ca="1" si="336"/>
        <v/>
      </c>
      <c r="AZ195" s="925" t="str">
        <f t="shared" ca="1" si="336"/>
        <v/>
      </c>
      <c r="BA195" s="925" t="str">
        <f t="shared" ca="1" si="336"/>
        <v/>
      </c>
      <c r="BB195" s="925" t="str">
        <f t="shared" ca="1" si="337"/>
        <v/>
      </c>
      <c r="BC195" s="925" t="str">
        <f t="shared" ca="1" si="338"/>
        <v/>
      </c>
      <c r="BD195" s="925" t="str">
        <f t="shared" ca="1" si="338"/>
        <v/>
      </c>
      <c r="BE195" s="925" t="str">
        <f t="shared" ca="1" si="338"/>
        <v/>
      </c>
      <c r="BF195" s="77" t="str">
        <f t="shared" ca="1" si="339"/>
        <v/>
      </c>
      <c r="BG195" s="924" t="str">
        <f t="shared" ca="1" si="340"/>
        <v/>
      </c>
      <c r="BH195" s="94">
        <f ca="1">IF(BF195&lt;&gt;"",INDEX('（様式１号）３整理番号表'!$AB$7:$AQ$12,MATCH(BF195,'（様式１号）３整理番号表'!$AA$7:$AA$12,0),MATCH(BG195,'（様式１号）３整理番号表'!$AB$6:$AQ$6,0)),0)</f>
        <v>0</v>
      </c>
      <c r="BI195" s="921" t="str">
        <f t="shared" ca="1" si="341"/>
        <v/>
      </c>
      <c r="BJ195" s="922" t="str">
        <f t="shared" ca="1" si="342"/>
        <v/>
      </c>
      <c r="BK195" s="926" t="str">
        <f t="shared" ca="1" si="343"/>
        <v/>
      </c>
      <c r="BL195" s="922" t="str">
        <f t="shared" ca="1" si="344"/>
        <v/>
      </c>
      <c r="BM195" s="79" t="str">
        <f t="shared" ca="1" si="345"/>
        <v/>
      </c>
      <c r="BN195" s="82" t="str">
        <f t="shared" ca="1" si="346"/>
        <v/>
      </c>
      <c r="BO195" s="83" t="str">
        <f t="shared" ca="1" si="347"/>
        <v/>
      </c>
      <c r="BP195" s="84" t="str">
        <f t="shared" ca="1" si="348"/>
        <v/>
      </c>
      <c r="BQ195" s="82" t="str">
        <f t="shared" ca="1" si="349"/>
        <v/>
      </c>
      <c r="BR195" s="97" t="str">
        <f t="shared" ca="1" si="350"/>
        <v/>
      </c>
      <c r="BS195" s="95" t="str">
        <f t="shared" ca="1" si="351"/>
        <v/>
      </c>
      <c r="BT195" s="184" t="str">
        <f t="shared" ca="1" si="352"/>
        <v/>
      </c>
      <c r="BU195" s="611" t="str">
        <f t="shared" ca="1" si="353"/>
        <v/>
      </c>
      <c r="BV195" s="77" t="str">
        <f t="shared" ca="1" si="354"/>
        <v/>
      </c>
      <c r="BW195" s="85" t="str">
        <f t="shared" ca="1" si="355"/>
        <v/>
      </c>
      <c r="BX195" s="86" t="str">
        <f t="shared" ca="1" si="356"/>
        <v/>
      </c>
      <c r="BY195" s="231">
        <f ca="1">IF('ポイント要件確認等（個別表）'!AD195=1,ROUNDDOWN('ポイント要件確認等（個別表）'!AV195,-3),IF('ポイント要件確認等（個別表）'!AD195=2,ROUNDDOWN('ポイント要件確認等（個別表）'!BH195,-3),IF('ポイント要件確認等（個別表）'!AD195=3,ROUNDDOWN('ポイント要件確認等（個別表）'!BT195,-3),0)))</f>
        <v>0</v>
      </c>
      <c r="BZ195" s="86" t="str">
        <f t="shared" ca="1" si="357"/>
        <v/>
      </c>
      <c r="CA195" s="232" t="str">
        <f t="shared" ca="1" si="358"/>
        <v/>
      </c>
      <c r="CB195" s="232">
        <f t="shared" ca="1" si="359"/>
        <v>0</v>
      </c>
      <c r="CC195" s="86" t="str">
        <f t="shared" ca="1" si="360"/>
        <v/>
      </c>
      <c r="CD195" s="86" t="str">
        <f t="shared" ca="1" si="361"/>
        <v/>
      </c>
      <c r="CE195" s="609"/>
      <c r="CF195" s="86" t="str">
        <f t="shared" ca="1" si="362"/>
        <v/>
      </c>
      <c r="CG195" s="185" t="str">
        <f t="shared" ca="1" si="363"/>
        <v/>
      </c>
      <c r="CH195" s="246" t="str">
        <f t="shared" ca="1" si="364"/>
        <v>含税額</v>
      </c>
      <c r="CI195" s="247" t="str">
        <f t="shared" ca="1" si="365"/>
        <v/>
      </c>
      <c r="CJ195" s="87" t="str">
        <f ca="1">IFERROR(IF(INDIRECT("'("&amp;'２個別表'!EO195&amp;")'!AR"&amp;84+EP195)&lt;&gt;1,"",1),"")</f>
        <v/>
      </c>
      <c r="CK195" s="244" t="str">
        <f t="shared" ca="1" si="366"/>
        <v/>
      </c>
      <c r="CL195" s="235" t="str">
        <f t="shared" ca="1" si="367"/>
        <v/>
      </c>
      <c r="CM195" s="239" t="str">
        <f t="shared" ca="1" si="368"/>
        <v/>
      </c>
      <c r="CN195" s="77" t="str">
        <f t="shared" ca="1" si="369"/>
        <v/>
      </c>
      <c r="CO195" s="93" t="str">
        <f ca="1">IFERROR(VLOOKUP(CN195,'（様式１号）３整理番号表'!$T$5:$V$15,2,FALSE),"")</f>
        <v/>
      </c>
      <c r="CP195" s="924" t="str">
        <f t="shared" ca="1" si="370"/>
        <v/>
      </c>
      <c r="CQ195" s="93" t="str">
        <f ca="1">IFERROR(VLOOKUP(CP195,'（様式１号）３整理番号表'!$T$19:$V$24,2,FALSE),"")</f>
        <v/>
      </c>
      <c r="CR195" s="924" t="str">
        <f ca="1">IFERROR(IF(INDIRECT("'("&amp;'２個別表'!EO195&amp;")'!AV"&amp;84+EP195)&lt;&gt;1,"",1),"")</f>
        <v/>
      </c>
      <c r="CS195" s="232">
        <f t="shared" ca="1" si="371"/>
        <v>0</v>
      </c>
      <c r="CT195" s="248">
        <f t="shared" ca="1" si="372"/>
        <v>0</v>
      </c>
      <c r="CU195" s="376" t="str">
        <f ca="1">IF(ER195="補強",IF(COUNTIFS($Z$11:Z195,Z195,$W$11:W195,1)=1,"１①",""),IF(COUNTIFS($Z$11:Z195,Z195,$W$11:W195,2)=1,"２①",""))</f>
        <v/>
      </c>
      <c r="CV195" s="57" t="str">
        <f t="shared" ca="1" si="373"/>
        <v/>
      </c>
      <c r="CW195" s="927" t="str">
        <f t="shared" ca="1" si="374"/>
        <v/>
      </c>
      <c r="CX195" s="256" t="str">
        <f t="shared" ca="1" si="375"/>
        <v/>
      </c>
      <c r="CY195" s="256" t="str">
        <f t="shared" ca="1" si="376"/>
        <v/>
      </c>
      <c r="CZ195" s="256" t="str">
        <f t="shared" ca="1" si="377"/>
        <v/>
      </c>
      <c r="DA195" s="256" t="str">
        <f t="shared" ca="1" si="378"/>
        <v/>
      </c>
      <c r="DB195" s="316" t="str">
        <f ca="1">IFERROR(VLOOKUP($CU195,'（様式１号）３整理番号表'!$Z$19:$AB$32,3,FALSE),"")</f>
        <v/>
      </c>
      <c r="DC195" s="259" t="str">
        <f t="shared" ca="1" si="379"/>
        <v>-</v>
      </c>
      <c r="DD195" s="618" t="str">
        <f t="shared" ca="1" si="380"/>
        <v/>
      </c>
      <c r="DE195" s="321" t="str">
        <f ca="1">IF(AND(AO195=18,AS195=1),IF(COUNTIFS($Y$11:Y195,Y195,$AS$11:AS195,1)=1,"２②",""),IF($CU195="１①",INDEX(INDIRECT("'("&amp;$EO195&amp;")'!AR116:BB116"),1,MATCH(INDIRECT("'("&amp;$EO195&amp;")'!C118"),INDIRECT("'("&amp;$EO195&amp;")'!AR119:BB119"),0)),""))</f>
        <v/>
      </c>
      <c r="DF195" s="324" t="str">
        <f t="shared" ca="1" si="381"/>
        <v/>
      </c>
      <c r="DG195" s="313" t="str">
        <f t="shared" ca="1" si="382"/>
        <v/>
      </c>
      <c r="DH195" s="313" t="str">
        <f t="shared" ca="1" si="383"/>
        <v/>
      </c>
      <c r="DI195" s="313" t="str">
        <f t="shared" ca="1" si="384"/>
        <v/>
      </c>
      <c r="DJ195" s="313" t="str">
        <f t="shared" ca="1" si="385"/>
        <v/>
      </c>
      <c r="DK195" s="328" t="str">
        <f t="shared" ca="1" si="386"/>
        <v/>
      </c>
      <c r="DL195" s="334" t="str">
        <f t="shared" ca="1" si="387"/>
        <v/>
      </c>
      <c r="DM195" s="915" t="str">
        <f t="shared" ca="1" si="388"/>
        <v/>
      </c>
      <c r="DN195" s="15"/>
      <c r="DO195" s="324"/>
      <c r="DP195" s="16"/>
      <c r="DQ195" s="16"/>
      <c r="DR195" s="16"/>
      <c r="DS195" s="16"/>
      <c r="DT195" s="318" t="str">
        <f>IFERROR(VLOOKUP($DN195,'（様式１号）３整理番号表'!$Z$19:$AB$32,3,FALSE),"")</f>
        <v/>
      </c>
      <c r="DU195" s="259" t="str">
        <f t="shared" si="389"/>
        <v/>
      </c>
      <c r="DV195" s="14"/>
      <c r="DW195" s="17" t="str">
        <f t="shared" ca="1" si="390"/>
        <v/>
      </c>
      <c r="DX195" s="88" t="str">
        <f t="shared" ca="1" si="407"/>
        <v/>
      </c>
      <c r="DZ195" s="339">
        <f t="shared" ca="1" si="413"/>
        <v>0</v>
      </c>
      <c r="EA195" s="339">
        <f t="shared" ca="1" si="413"/>
        <v>0</v>
      </c>
      <c r="EB195" s="339">
        <f t="shared" ca="1" si="413"/>
        <v>0</v>
      </c>
      <c r="EC195" s="339">
        <f t="shared" ca="1" si="413"/>
        <v>0</v>
      </c>
      <c r="ED195" s="339">
        <f t="shared" ca="1" si="413"/>
        <v>0</v>
      </c>
      <c r="EE195" s="339">
        <f t="shared" ca="1" si="413"/>
        <v>0</v>
      </c>
      <c r="EF195" s="339">
        <f t="shared" ca="1" si="413"/>
        <v>0</v>
      </c>
      <c r="EG195" s="339">
        <f t="shared" ca="1" si="413"/>
        <v>0</v>
      </c>
      <c r="EH195" s="339">
        <f t="shared" ca="1" si="413"/>
        <v>0</v>
      </c>
      <c r="EI195" s="339">
        <f t="shared" ca="1" si="413"/>
        <v>0</v>
      </c>
      <c r="EJ195" s="339">
        <f t="shared" ca="1" si="413"/>
        <v>0</v>
      </c>
      <c r="EK195" s="339">
        <f t="shared" ca="1" si="413"/>
        <v>0</v>
      </c>
      <c r="EL195" s="339">
        <f t="shared" ca="1" si="413"/>
        <v>0</v>
      </c>
      <c r="EM195" s="339">
        <f t="shared" ca="1" si="413"/>
        <v>0</v>
      </c>
      <c r="EO195" s="919" t="str">
        <f t="shared" ca="1" si="309"/>
        <v/>
      </c>
      <c r="EP195" s="919" t="str">
        <f t="shared" ca="1" si="391"/>
        <v/>
      </c>
      <c r="EQ195" s="919" t="str">
        <f t="shared" ca="1" si="392"/>
        <v/>
      </c>
      <c r="ER195" s="919" t="str">
        <f t="shared" ca="1" si="393"/>
        <v/>
      </c>
      <c r="ES195" s="919" t="str">
        <f ca="1">IFERROR(INDEX('郵便番号（石川県）'!$A$3:$F$2574,MATCH(INDIRECT("'("&amp;EO195&amp;")'!E7"),'郵便番号（石川県）'!$A$3:$A$2574,0),6),"")</f>
        <v/>
      </c>
      <c r="ET195" s="919" t="str">
        <f ca="1">IFERROR(INDEX('郵便番号（石川県）'!$A$3:$F$2574,MATCH(INDIRECT("'("&amp;$EO195&amp;")'!E7"),'郵便番号（石川県）'!$A$3:$A$2574,0),5),"")</f>
        <v/>
      </c>
      <c r="EU195" s="919" t="str">
        <f t="shared" ca="1" si="394"/>
        <v/>
      </c>
      <c r="EV195" s="919" t="str">
        <f t="shared" ca="1" si="395"/>
        <v/>
      </c>
      <c r="EW195" s="919" t="str">
        <f t="shared" ca="1" si="396"/>
        <v/>
      </c>
      <c r="EX195" s="919" t="str">
        <f t="shared" ca="1" si="397"/>
        <v/>
      </c>
      <c r="EY195" s="919" t="str">
        <f t="shared" ca="1" si="398"/>
        <v/>
      </c>
      <c r="EZ195" s="919" t="str">
        <f t="shared" ca="1" si="399"/>
        <v/>
      </c>
      <c r="FA195" s="919" t="str">
        <f t="shared" ca="1" si="400"/>
        <v/>
      </c>
      <c r="FB195" s="919" t="str">
        <f t="shared" ca="1" si="401"/>
        <v/>
      </c>
      <c r="FC195" s="919" t="str">
        <f t="shared" ca="1" si="402"/>
        <v/>
      </c>
      <c r="FD195" s="627" t="str">
        <f t="shared" ca="1" si="403"/>
        <v/>
      </c>
      <c r="FE195" s="630">
        <v>185</v>
      </c>
      <c r="FF195" s="299" t="str">
        <f t="shared" ca="1" si="404"/>
        <v/>
      </c>
      <c r="FG195" s="993" t="str">
        <f t="shared" ca="1" si="405"/>
        <v/>
      </c>
      <c r="FH195" s="919" t="str">
        <f t="shared" ca="1" si="406"/>
        <v/>
      </c>
      <c r="FI195" s="299">
        <f ca="1">COUNTIF($FH$11:FH195,"■")</f>
        <v>0</v>
      </c>
    </row>
    <row r="196" spans="1:165" ht="34.5" customHeight="1">
      <c r="A196" s="445">
        <f t="shared" ca="1" si="310"/>
        <v>0</v>
      </c>
      <c r="B196" s="446">
        <f>IF(R196&lt;&gt;"",IF(COUNTIF(R$11:R196,R196)=1,MAX(B$11:B195)+1,INDEX(B$11:B195,MATCH(R196,R$11:R195,0),1)),0)</f>
        <v>1</v>
      </c>
      <c r="C196" s="446">
        <f ca="1">IF(T196&lt;&gt;"",IF(COUNTIF(T$11:T196,T196)=1,MAX(C$11:C195)+1,INDEX(C$11:C195,MATCH(T196,T$11:T195,0),1)),0)</f>
        <v>0</v>
      </c>
      <c r="D196" s="446">
        <f ca="1">IF(U196&lt;&gt;"",IF(COUNTIF(U$11:U196,U196)=1,MAX(D$11:D195)+1,INDEX(D$11:D195,MATCH(U196,U$11:U195,0),1)),0)</f>
        <v>0</v>
      </c>
      <c r="E196" s="446">
        <f ca="1">IF(S196&lt;&gt;"",IF(COUNTIF(S$11:S196,S196)=1,MAX(E$11:E195)+1,INDEX(E$11:E195,MATCH(S196,S$11:S195,0),1)),0)</f>
        <v>0</v>
      </c>
      <c r="F196" s="446">
        <f ca="1">IF(Z196&lt;&gt;"",IF(COUNTIF(Z$11:Z196,Z196)=1,MAX(F$11:F195)+1,INDEX(F$11:F195,MATCH(Z196,Z$11:Z195,0),1)),0)</f>
        <v>0</v>
      </c>
      <c r="G196" s="447" cm="1">
        <f t="array" aca="1" ref="G196" ca="1">IF(Z196&lt;&gt;"",IF(COUNTIFS(Z$11:Z196,Z196,W$11:W196,W196)=1,MAX(G$11:G195)+1,INDEX(G$11:G195,MATCH(Z196&amp;W196,Z$11:Z195&amp;W$11:W196,0),1)),0)</f>
        <v>0</v>
      </c>
      <c r="H196" s="447">
        <f t="shared" ca="1" si="311"/>
        <v>0</v>
      </c>
      <c r="I196" s="447">
        <f ca="1">IF(T196="",0,IF(COUNTIF(T$11:T196,T196)=1,1,0))</f>
        <v>0</v>
      </c>
      <c r="J196" s="447">
        <f ca="1">IF(U196="",0,IF(COUNTIF(U$11:U196,U196)=1,1,0))</f>
        <v>0</v>
      </c>
      <c r="K196" s="447">
        <f ca="1">IF(S196="",0,IF(COUNTIF(S$11:S196,S196)=1,1,0))</f>
        <v>0</v>
      </c>
      <c r="L196" s="446">
        <f ca="1">IF(Z196="",0,IF(COUNTIF(Z$11:Z196,Z196)=1,1,0))</f>
        <v>0</v>
      </c>
      <c r="M196" s="767">
        <f ca="1">IF($W196=2,IF(COUNTIFS($W$11:$W196,2,$Z$11:$Z196,$Z196)=1,1,0),0)</f>
        <v>0</v>
      </c>
      <c r="N196" s="767">
        <f ca="1">IF($W196=1,IF(COUNTIFS($W$11:$W196,2,$Z$11:$Z196,$Z196)=1,1,0),0)</f>
        <v>0</v>
      </c>
      <c r="O196" s="446">
        <f ca="1">IF(H196=0,0,IF(COUNTIF(Z$11:Z196,Z196)=1,1,0))</f>
        <v>0</v>
      </c>
      <c r="P196" s="448" t="str">
        <f t="shared" ca="1" si="312"/>
        <v>石川県</v>
      </c>
      <c r="Q196" s="89">
        <f t="shared" ca="1" si="313"/>
        <v>186</v>
      </c>
      <c r="R196" s="170" t="s">
        <v>459</v>
      </c>
      <c r="S196" s="357" t="str">
        <f t="shared" ca="1" si="314"/>
        <v/>
      </c>
      <c r="T196" s="357" t="str">
        <f t="shared" ca="1" si="315"/>
        <v/>
      </c>
      <c r="U196" s="58" t="str">
        <f t="shared" ca="1" si="316"/>
        <v/>
      </c>
      <c r="V196" s="58" t="str">
        <f t="shared" ca="1" si="317"/>
        <v/>
      </c>
      <c r="W196" s="920" t="str">
        <f t="shared" ca="1" si="318"/>
        <v/>
      </c>
      <c r="X196" s="369">
        <f ca="1">IFERROR(VLOOKUP(W196,'（様式１号）３整理番号表'!$B$4:$H$5,2,FALSE),0)</f>
        <v>0</v>
      </c>
      <c r="Y196" s="768" t="str" cm="1">
        <f t="array" aca="1" ref="Y196" ca="1">IF(AND(D196=0,F196=0),"",IF(COUNTIF(D$11:D196,D196)=1,1,IF(COUNTIFS(D$11:D196,D196,F$11:F196,F196)=1,INDEX((D$11:D196,F$11:F196,Y$11:Y196),MATCH(_xlfn.MAXIFS(F$11:F195,D$11:D195,D196),$F$11:F196,0),1,3)+1,INDEX((D$11:D196,F$11:F196,Y$11:Y196),MATCH(D196&amp;F196,D$11:D196&amp;F$11:F196,0),1,3))))</f>
        <v/>
      </c>
      <c r="Z196" s="40" t="str">
        <f t="shared" ca="1" si="319"/>
        <v/>
      </c>
      <c r="AA196" s="924" t="str">
        <f t="shared" ca="1" si="320"/>
        <v/>
      </c>
      <c r="AB196" s="93">
        <f ca="1">IFERROR(VLOOKUP(AA196,'（様式１号）３整理番号表'!$B$10:$H$16,2,FALSE),0)</f>
        <v>0</v>
      </c>
      <c r="AC196" s="924" t="str">
        <f t="shared" ca="1" si="321"/>
        <v/>
      </c>
      <c r="AD196" s="924" t="str">
        <f t="shared" ca="1" si="322"/>
        <v/>
      </c>
      <c r="AE196" s="93">
        <f ca="1">IFERROR(VLOOKUP(AD196,'（様式１号）３整理番号表'!$B$21:$H$22,2,FALSE),0)</f>
        <v>0</v>
      </c>
      <c r="AF196" s="924" t="str">
        <f t="shared" ca="1" si="323"/>
        <v/>
      </c>
      <c r="AG196" s="93">
        <f ca="1">IFERROR(VLOOKUP(AF196,'（様式１号）３整理番号表'!$B$26:$H$31,2,FALSE),0)</f>
        <v>0</v>
      </c>
      <c r="AH196" s="924" t="str">
        <f t="shared" ca="1" si="324"/>
        <v/>
      </c>
      <c r="AI196" s="93">
        <f ca="1">IFERROR(VLOOKUP(AH196,'（様式１号）３整理番号表'!$J$5:$N$59,2,FALSE),0)</f>
        <v>0</v>
      </c>
      <c r="AJ196" s="77" t="str">
        <f t="shared" ca="1" si="325"/>
        <v/>
      </c>
      <c r="AK196" s="93">
        <f ca="1">IFERROR(VLOOKUP(AJ196,'（様式１号）３整理番号表'!$P$5:$R$29,2,FALSE),0)</f>
        <v>0</v>
      </c>
      <c r="AL196" s="921" t="str">
        <f t="shared" ca="1" si="326"/>
        <v/>
      </c>
      <c r="AM196" s="921" t="str">
        <f t="shared" ca="1" si="327"/>
        <v/>
      </c>
      <c r="AN196" s="921"/>
      <c r="AO196" s="77" t="str">
        <f t="shared" ca="1" si="328"/>
        <v/>
      </c>
      <c r="AP196" s="93">
        <f ca="1">IFERROR(VLOOKUP(AO196,'（様式１号）３整理番号表'!$P$5:$R$29,2,FALSE),0)</f>
        <v>0</v>
      </c>
      <c r="AQ196" s="924" t="str">
        <f t="shared" ca="1" si="329"/>
        <v/>
      </c>
      <c r="AR196" s="93">
        <f t="shared" ca="1" si="330"/>
        <v>0</v>
      </c>
      <c r="AS196" s="924" t="str">
        <f t="shared" ca="1" si="331"/>
        <v/>
      </c>
      <c r="AT196" s="40" t="str">
        <f t="shared" ca="1" si="332"/>
        <v/>
      </c>
      <c r="AU196" s="93" t="str">
        <f t="shared" ca="1" si="333"/>
        <v/>
      </c>
      <c r="AV196" s="923" t="str">
        <f t="shared" ca="1" si="334"/>
        <v/>
      </c>
      <c r="AW196" s="926" t="str">
        <f t="shared" ca="1" si="335"/>
        <v/>
      </c>
      <c r="AX196" s="925" t="str">
        <f t="shared" ca="1" si="336"/>
        <v/>
      </c>
      <c r="AY196" s="925" t="str">
        <f t="shared" ca="1" si="336"/>
        <v/>
      </c>
      <c r="AZ196" s="925" t="str">
        <f t="shared" ca="1" si="336"/>
        <v/>
      </c>
      <c r="BA196" s="925" t="str">
        <f t="shared" ca="1" si="336"/>
        <v/>
      </c>
      <c r="BB196" s="925" t="str">
        <f t="shared" ca="1" si="337"/>
        <v/>
      </c>
      <c r="BC196" s="925" t="str">
        <f t="shared" ca="1" si="338"/>
        <v/>
      </c>
      <c r="BD196" s="925" t="str">
        <f t="shared" ca="1" si="338"/>
        <v/>
      </c>
      <c r="BE196" s="925" t="str">
        <f t="shared" ca="1" si="338"/>
        <v/>
      </c>
      <c r="BF196" s="77" t="str">
        <f t="shared" ca="1" si="339"/>
        <v/>
      </c>
      <c r="BG196" s="924" t="str">
        <f t="shared" ca="1" si="340"/>
        <v/>
      </c>
      <c r="BH196" s="94">
        <f ca="1">IF(BF196&lt;&gt;"",INDEX('（様式１号）３整理番号表'!$AB$7:$AQ$12,MATCH(BF196,'（様式１号）３整理番号表'!$AA$7:$AA$12,0),MATCH(BG196,'（様式１号）３整理番号表'!$AB$6:$AQ$6,0)),0)</f>
        <v>0</v>
      </c>
      <c r="BI196" s="921" t="str">
        <f t="shared" ca="1" si="341"/>
        <v/>
      </c>
      <c r="BJ196" s="922" t="str">
        <f t="shared" ca="1" si="342"/>
        <v/>
      </c>
      <c r="BK196" s="926" t="str">
        <f t="shared" ca="1" si="343"/>
        <v/>
      </c>
      <c r="BL196" s="922" t="str">
        <f t="shared" ca="1" si="344"/>
        <v/>
      </c>
      <c r="BM196" s="79" t="str">
        <f t="shared" ca="1" si="345"/>
        <v/>
      </c>
      <c r="BN196" s="82" t="str">
        <f t="shared" ca="1" si="346"/>
        <v/>
      </c>
      <c r="BO196" s="83" t="str">
        <f t="shared" ca="1" si="347"/>
        <v/>
      </c>
      <c r="BP196" s="84" t="str">
        <f t="shared" ca="1" si="348"/>
        <v/>
      </c>
      <c r="BQ196" s="82" t="str">
        <f t="shared" ca="1" si="349"/>
        <v/>
      </c>
      <c r="BR196" s="97" t="str">
        <f t="shared" ca="1" si="350"/>
        <v/>
      </c>
      <c r="BS196" s="95" t="str">
        <f t="shared" ca="1" si="351"/>
        <v/>
      </c>
      <c r="BT196" s="184" t="str">
        <f t="shared" ca="1" si="352"/>
        <v/>
      </c>
      <c r="BU196" s="611" t="str">
        <f t="shared" ca="1" si="353"/>
        <v/>
      </c>
      <c r="BV196" s="77" t="str">
        <f t="shared" ca="1" si="354"/>
        <v/>
      </c>
      <c r="BW196" s="85" t="str">
        <f t="shared" ca="1" si="355"/>
        <v/>
      </c>
      <c r="BX196" s="86" t="str">
        <f t="shared" ca="1" si="356"/>
        <v/>
      </c>
      <c r="BY196" s="231">
        <f ca="1">IF('ポイント要件確認等（個別表）'!AD196=1,ROUNDDOWN('ポイント要件確認等（個別表）'!AV196,-3),IF('ポイント要件確認等（個別表）'!AD196=2,ROUNDDOWN('ポイント要件確認等（個別表）'!BH196,-3),IF('ポイント要件確認等（個別表）'!AD196=3,ROUNDDOWN('ポイント要件確認等（個別表）'!BT196,-3),0)))</f>
        <v>0</v>
      </c>
      <c r="BZ196" s="86" t="str">
        <f t="shared" ca="1" si="357"/>
        <v/>
      </c>
      <c r="CA196" s="232" t="str">
        <f t="shared" ca="1" si="358"/>
        <v/>
      </c>
      <c r="CB196" s="232">
        <f t="shared" ca="1" si="359"/>
        <v>0</v>
      </c>
      <c r="CC196" s="86" t="str">
        <f t="shared" ca="1" si="360"/>
        <v/>
      </c>
      <c r="CD196" s="86" t="str">
        <f t="shared" ca="1" si="361"/>
        <v/>
      </c>
      <c r="CE196" s="609"/>
      <c r="CF196" s="86" t="str">
        <f t="shared" ca="1" si="362"/>
        <v/>
      </c>
      <c r="CG196" s="185" t="str">
        <f t="shared" ca="1" si="363"/>
        <v/>
      </c>
      <c r="CH196" s="246" t="str">
        <f t="shared" ca="1" si="364"/>
        <v>含税額</v>
      </c>
      <c r="CI196" s="247" t="str">
        <f t="shared" ca="1" si="365"/>
        <v/>
      </c>
      <c r="CJ196" s="87" t="str">
        <f ca="1">IFERROR(IF(INDIRECT("'("&amp;'２個別表'!EO196&amp;")'!AR"&amp;84+EP196)&lt;&gt;1,"",1),"")</f>
        <v/>
      </c>
      <c r="CK196" s="244" t="str">
        <f t="shared" ca="1" si="366"/>
        <v/>
      </c>
      <c r="CL196" s="235" t="str">
        <f t="shared" ca="1" si="367"/>
        <v/>
      </c>
      <c r="CM196" s="239" t="str">
        <f t="shared" ca="1" si="368"/>
        <v/>
      </c>
      <c r="CN196" s="77" t="str">
        <f t="shared" ca="1" si="369"/>
        <v/>
      </c>
      <c r="CO196" s="93" t="str">
        <f ca="1">IFERROR(VLOOKUP(CN196,'（様式１号）３整理番号表'!$T$5:$V$15,2,FALSE),"")</f>
        <v/>
      </c>
      <c r="CP196" s="924" t="str">
        <f t="shared" ca="1" si="370"/>
        <v/>
      </c>
      <c r="CQ196" s="93" t="str">
        <f ca="1">IFERROR(VLOOKUP(CP196,'（様式１号）３整理番号表'!$T$19:$V$24,2,FALSE),"")</f>
        <v/>
      </c>
      <c r="CR196" s="924" t="str">
        <f ca="1">IFERROR(IF(INDIRECT("'("&amp;'２個別表'!EO196&amp;")'!AV"&amp;84+EP196)&lt;&gt;1,"",1),"")</f>
        <v/>
      </c>
      <c r="CS196" s="232">
        <f t="shared" ca="1" si="371"/>
        <v>0</v>
      </c>
      <c r="CT196" s="248">
        <f t="shared" ca="1" si="372"/>
        <v>0</v>
      </c>
      <c r="CU196" s="376" t="str">
        <f ca="1">IF(ER196="補強",IF(COUNTIFS($Z$11:Z196,Z196,$W$11:W196,1)=1,"１①",""),IF(COUNTIFS($Z$11:Z196,Z196,$W$11:W196,2)=1,"２①",""))</f>
        <v/>
      </c>
      <c r="CV196" s="57" t="str">
        <f t="shared" ca="1" si="373"/>
        <v/>
      </c>
      <c r="CW196" s="927" t="str">
        <f t="shared" ca="1" si="374"/>
        <v/>
      </c>
      <c r="CX196" s="256" t="str">
        <f t="shared" ca="1" si="375"/>
        <v/>
      </c>
      <c r="CY196" s="256" t="str">
        <f t="shared" ca="1" si="376"/>
        <v/>
      </c>
      <c r="CZ196" s="256" t="str">
        <f t="shared" ca="1" si="377"/>
        <v/>
      </c>
      <c r="DA196" s="256" t="str">
        <f t="shared" ca="1" si="378"/>
        <v/>
      </c>
      <c r="DB196" s="316" t="str">
        <f ca="1">IFERROR(VLOOKUP($CU196,'（様式１号）３整理番号表'!$Z$19:$AB$32,3,FALSE),"")</f>
        <v/>
      </c>
      <c r="DC196" s="259" t="str">
        <f t="shared" ca="1" si="379"/>
        <v>-</v>
      </c>
      <c r="DD196" s="618" t="str">
        <f t="shared" ca="1" si="380"/>
        <v/>
      </c>
      <c r="DE196" s="321" t="str">
        <f ca="1">IF(AND(AO196=18,AS196=1),IF(COUNTIFS($Y$11:Y196,Y196,$AS$11:AS196,1)=1,"２②",""),IF($CU196="１①",INDEX(INDIRECT("'("&amp;$EO196&amp;")'!AR116:BB116"),1,MATCH(INDIRECT("'("&amp;$EO196&amp;")'!C118"),INDIRECT("'("&amp;$EO196&amp;")'!AR119:BB119"),0)),""))</f>
        <v/>
      </c>
      <c r="DF196" s="324" t="str">
        <f t="shared" ca="1" si="381"/>
        <v/>
      </c>
      <c r="DG196" s="313" t="str">
        <f t="shared" ca="1" si="382"/>
        <v/>
      </c>
      <c r="DH196" s="313" t="str">
        <f t="shared" ca="1" si="383"/>
        <v/>
      </c>
      <c r="DI196" s="313" t="str">
        <f t="shared" ca="1" si="384"/>
        <v/>
      </c>
      <c r="DJ196" s="313" t="str">
        <f t="shared" ca="1" si="385"/>
        <v/>
      </c>
      <c r="DK196" s="328" t="str">
        <f t="shared" ca="1" si="386"/>
        <v/>
      </c>
      <c r="DL196" s="334" t="str">
        <f t="shared" ca="1" si="387"/>
        <v/>
      </c>
      <c r="DM196" s="915" t="str">
        <f t="shared" ca="1" si="388"/>
        <v/>
      </c>
      <c r="DN196" s="15"/>
      <c r="DO196" s="324"/>
      <c r="DP196" s="16"/>
      <c r="DQ196" s="16"/>
      <c r="DR196" s="16"/>
      <c r="DS196" s="16"/>
      <c r="DT196" s="318" t="str">
        <f>IFERROR(VLOOKUP($DN196,'（様式１号）３整理番号表'!$Z$19:$AB$32,3,FALSE),"")</f>
        <v/>
      </c>
      <c r="DU196" s="259" t="str">
        <f t="shared" si="389"/>
        <v/>
      </c>
      <c r="DV196" s="14"/>
      <c r="DW196" s="17" t="str">
        <f t="shared" ca="1" si="390"/>
        <v/>
      </c>
      <c r="DX196" s="88" t="str">
        <f t="shared" ca="1" si="407"/>
        <v/>
      </c>
      <c r="DZ196" s="339">
        <f t="shared" ca="1" si="413"/>
        <v>0</v>
      </c>
      <c r="EA196" s="339">
        <f t="shared" ca="1" si="413"/>
        <v>0</v>
      </c>
      <c r="EB196" s="339">
        <f t="shared" ca="1" si="413"/>
        <v>0</v>
      </c>
      <c r="EC196" s="339">
        <f t="shared" ca="1" si="413"/>
        <v>0</v>
      </c>
      <c r="ED196" s="339">
        <f t="shared" ca="1" si="413"/>
        <v>0</v>
      </c>
      <c r="EE196" s="339">
        <f t="shared" ca="1" si="413"/>
        <v>0</v>
      </c>
      <c r="EF196" s="339">
        <f t="shared" ca="1" si="413"/>
        <v>0</v>
      </c>
      <c r="EG196" s="339">
        <f t="shared" ca="1" si="413"/>
        <v>0</v>
      </c>
      <c r="EH196" s="339">
        <f t="shared" ca="1" si="413"/>
        <v>0</v>
      </c>
      <c r="EI196" s="339">
        <f t="shared" ca="1" si="413"/>
        <v>0</v>
      </c>
      <c r="EJ196" s="339">
        <f t="shared" ca="1" si="413"/>
        <v>0</v>
      </c>
      <c r="EK196" s="339">
        <f t="shared" ca="1" si="413"/>
        <v>0</v>
      </c>
      <c r="EL196" s="339">
        <f t="shared" ca="1" si="413"/>
        <v>0</v>
      </c>
      <c r="EM196" s="339">
        <f t="shared" ca="1" si="413"/>
        <v>0</v>
      </c>
      <c r="EO196" s="919" t="str">
        <f t="shared" ca="1" si="309"/>
        <v/>
      </c>
      <c r="EP196" s="919" t="str">
        <f t="shared" ca="1" si="391"/>
        <v/>
      </c>
      <c r="EQ196" s="919" t="str">
        <f t="shared" ca="1" si="392"/>
        <v/>
      </c>
      <c r="ER196" s="919" t="str">
        <f t="shared" ca="1" si="393"/>
        <v/>
      </c>
      <c r="ES196" s="919" t="str">
        <f ca="1">IFERROR(INDEX('郵便番号（石川県）'!$A$3:$F$2574,MATCH(INDIRECT("'("&amp;EO196&amp;")'!E7"),'郵便番号（石川県）'!$A$3:$A$2574,0),6),"")</f>
        <v/>
      </c>
      <c r="ET196" s="919" t="str">
        <f ca="1">IFERROR(INDEX('郵便番号（石川県）'!$A$3:$F$2574,MATCH(INDIRECT("'("&amp;$EO196&amp;")'!E7"),'郵便番号（石川県）'!$A$3:$A$2574,0),5),"")</f>
        <v/>
      </c>
      <c r="EU196" s="919" t="str">
        <f t="shared" ca="1" si="394"/>
        <v/>
      </c>
      <c r="EV196" s="919" t="str">
        <f t="shared" ca="1" si="395"/>
        <v/>
      </c>
      <c r="EW196" s="919" t="str">
        <f t="shared" ca="1" si="396"/>
        <v/>
      </c>
      <c r="EX196" s="919" t="str">
        <f t="shared" ca="1" si="397"/>
        <v/>
      </c>
      <c r="EY196" s="919" t="str">
        <f t="shared" ca="1" si="398"/>
        <v/>
      </c>
      <c r="EZ196" s="919" t="str">
        <f t="shared" ca="1" si="399"/>
        <v/>
      </c>
      <c r="FA196" s="919" t="str">
        <f t="shared" ca="1" si="400"/>
        <v/>
      </c>
      <c r="FB196" s="919" t="str">
        <f t="shared" ca="1" si="401"/>
        <v/>
      </c>
      <c r="FC196" s="919" t="str">
        <f t="shared" ca="1" si="402"/>
        <v/>
      </c>
      <c r="FD196" s="627" t="str">
        <f t="shared" ca="1" si="403"/>
        <v/>
      </c>
      <c r="FE196" s="630">
        <v>186</v>
      </c>
      <c r="FF196" s="299" t="str">
        <f t="shared" ca="1" si="404"/>
        <v/>
      </c>
      <c r="FG196" s="993" t="str">
        <f t="shared" ca="1" si="405"/>
        <v/>
      </c>
      <c r="FH196" s="919" t="str">
        <f t="shared" ca="1" si="406"/>
        <v/>
      </c>
      <c r="FI196" s="299">
        <f ca="1">COUNTIF($FH$11:FH196,"■")</f>
        <v>0</v>
      </c>
    </row>
    <row r="197" spans="1:165" ht="34.5" customHeight="1">
      <c r="A197" s="445">
        <f t="shared" ca="1" si="310"/>
        <v>0</v>
      </c>
      <c r="B197" s="446">
        <f>IF(R197&lt;&gt;"",IF(COUNTIF(R$11:R197,R197)=1,MAX(B$11:B196)+1,INDEX(B$11:B196,MATCH(R197,R$11:R196,0),1)),0)</f>
        <v>1</v>
      </c>
      <c r="C197" s="446">
        <f ca="1">IF(T197&lt;&gt;"",IF(COUNTIF(T$11:T197,T197)=1,MAX(C$11:C196)+1,INDEX(C$11:C196,MATCH(T197,T$11:T196,0),1)),0)</f>
        <v>0</v>
      </c>
      <c r="D197" s="446">
        <f ca="1">IF(U197&lt;&gt;"",IF(COUNTIF(U$11:U197,U197)=1,MAX(D$11:D196)+1,INDEX(D$11:D196,MATCH(U197,U$11:U196,0),1)),0)</f>
        <v>0</v>
      </c>
      <c r="E197" s="446">
        <f ca="1">IF(S197&lt;&gt;"",IF(COUNTIF(S$11:S197,S197)=1,MAX(E$11:E196)+1,INDEX(E$11:E196,MATCH(S197,S$11:S196,0),1)),0)</f>
        <v>0</v>
      </c>
      <c r="F197" s="446">
        <f ca="1">IF(Z197&lt;&gt;"",IF(COUNTIF(Z$11:Z197,Z197)=1,MAX(F$11:F196)+1,INDEX(F$11:F196,MATCH(Z197,Z$11:Z196,0),1)),0)</f>
        <v>0</v>
      </c>
      <c r="G197" s="447" cm="1">
        <f t="array" aca="1" ref="G197" ca="1">IF(Z197&lt;&gt;"",IF(COUNTIFS(Z$11:Z197,Z197,W$11:W197,W197)=1,MAX(G$11:G196)+1,INDEX(G$11:G196,MATCH(Z197&amp;W197,Z$11:Z196&amp;W$11:W197,0),1)),0)</f>
        <v>0</v>
      </c>
      <c r="H197" s="447">
        <f t="shared" ca="1" si="311"/>
        <v>0</v>
      </c>
      <c r="I197" s="447">
        <f ca="1">IF(T197="",0,IF(COUNTIF(T$11:T197,T197)=1,1,0))</f>
        <v>0</v>
      </c>
      <c r="J197" s="447">
        <f ca="1">IF(U197="",0,IF(COUNTIF(U$11:U197,U197)=1,1,0))</f>
        <v>0</v>
      </c>
      <c r="K197" s="447">
        <f ca="1">IF(S197="",0,IF(COUNTIF(S$11:S197,S197)=1,1,0))</f>
        <v>0</v>
      </c>
      <c r="L197" s="446">
        <f ca="1">IF(Z197="",0,IF(COUNTIF(Z$11:Z197,Z197)=1,1,0))</f>
        <v>0</v>
      </c>
      <c r="M197" s="767">
        <f ca="1">IF($W197=2,IF(COUNTIFS($W$11:$W197,2,$Z$11:$Z197,$Z197)=1,1,0),0)</f>
        <v>0</v>
      </c>
      <c r="N197" s="767">
        <f ca="1">IF($W197=1,IF(COUNTIFS($W$11:$W197,2,$Z$11:$Z197,$Z197)=1,1,0),0)</f>
        <v>0</v>
      </c>
      <c r="O197" s="446">
        <f ca="1">IF(H197=0,0,IF(COUNTIF(Z$11:Z197,Z197)=1,1,0))</f>
        <v>0</v>
      </c>
      <c r="P197" s="448" t="str">
        <f t="shared" ca="1" si="312"/>
        <v>石川県</v>
      </c>
      <c r="Q197" s="89">
        <f t="shared" ca="1" si="313"/>
        <v>187</v>
      </c>
      <c r="R197" s="170" t="s">
        <v>459</v>
      </c>
      <c r="S197" s="357" t="str">
        <f t="shared" ca="1" si="314"/>
        <v/>
      </c>
      <c r="T197" s="357" t="str">
        <f t="shared" ca="1" si="315"/>
        <v/>
      </c>
      <c r="U197" s="58" t="str">
        <f t="shared" ca="1" si="316"/>
        <v/>
      </c>
      <c r="V197" s="58" t="str">
        <f t="shared" ca="1" si="317"/>
        <v/>
      </c>
      <c r="W197" s="920" t="str">
        <f t="shared" ca="1" si="318"/>
        <v/>
      </c>
      <c r="X197" s="369">
        <f ca="1">IFERROR(VLOOKUP(W197,'（様式１号）３整理番号表'!$B$4:$H$5,2,FALSE),0)</f>
        <v>0</v>
      </c>
      <c r="Y197" s="768" t="str" cm="1">
        <f t="array" aca="1" ref="Y197" ca="1">IF(AND(D197=0,F197=0),"",IF(COUNTIF(D$11:D197,D197)=1,1,IF(COUNTIFS(D$11:D197,D197,F$11:F197,F197)=1,INDEX((D$11:D197,F$11:F197,Y$11:Y197),MATCH(_xlfn.MAXIFS(F$11:F196,D$11:D196,D197),$F$11:F197,0),1,3)+1,INDEX((D$11:D197,F$11:F197,Y$11:Y197),MATCH(D197&amp;F197,D$11:D197&amp;F$11:F197,0),1,3))))</f>
        <v/>
      </c>
      <c r="Z197" s="40" t="str">
        <f t="shared" ca="1" si="319"/>
        <v/>
      </c>
      <c r="AA197" s="924" t="str">
        <f t="shared" ca="1" si="320"/>
        <v/>
      </c>
      <c r="AB197" s="93">
        <f ca="1">IFERROR(VLOOKUP(AA197,'（様式１号）３整理番号表'!$B$10:$H$16,2,FALSE),0)</f>
        <v>0</v>
      </c>
      <c r="AC197" s="924" t="str">
        <f t="shared" ca="1" si="321"/>
        <v/>
      </c>
      <c r="AD197" s="924" t="str">
        <f t="shared" ca="1" si="322"/>
        <v/>
      </c>
      <c r="AE197" s="93">
        <f ca="1">IFERROR(VLOOKUP(AD197,'（様式１号）３整理番号表'!$B$21:$H$22,2,FALSE),0)</f>
        <v>0</v>
      </c>
      <c r="AF197" s="924" t="str">
        <f t="shared" ca="1" si="323"/>
        <v/>
      </c>
      <c r="AG197" s="93">
        <f ca="1">IFERROR(VLOOKUP(AF197,'（様式１号）３整理番号表'!$B$26:$H$31,2,FALSE),0)</f>
        <v>0</v>
      </c>
      <c r="AH197" s="924" t="str">
        <f t="shared" ca="1" si="324"/>
        <v/>
      </c>
      <c r="AI197" s="93">
        <f ca="1">IFERROR(VLOOKUP(AH197,'（様式１号）３整理番号表'!$J$5:$N$59,2,FALSE),0)</f>
        <v>0</v>
      </c>
      <c r="AJ197" s="77" t="str">
        <f t="shared" ca="1" si="325"/>
        <v/>
      </c>
      <c r="AK197" s="93">
        <f ca="1">IFERROR(VLOOKUP(AJ197,'（様式１号）３整理番号表'!$P$5:$R$29,2,FALSE),0)</f>
        <v>0</v>
      </c>
      <c r="AL197" s="921" t="str">
        <f t="shared" ca="1" si="326"/>
        <v/>
      </c>
      <c r="AM197" s="921" t="str">
        <f t="shared" ca="1" si="327"/>
        <v/>
      </c>
      <c r="AN197" s="921"/>
      <c r="AO197" s="77" t="str">
        <f t="shared" ca="1" si="328"/>
        <v/>
      </c>
      <c r="AP197" s="93">
        <f ca="1">IFERROR(VLOOKUP(AO197,'（様式１号）３整理番号表'!$P$5:$R$29,2,FALSE),0)</f>
        <v>0</v>
      </c>
      <c r="AQ197" s="924" t="str">
        <f t="shared" ca="1" si="329"/>
        <v/>
      </c>
      <c r="AR197" s="93">
        <f t="shared" ca="1" si="330"/>
        <v>0</v>
      </c>
      <c r="AS197" s="924" t="str">
        <f t="shared" ca="1" si="331"/>
        <v/>
      </c>
      <c r="AT197" s="40" t="str">
        <f t="shared" ca="1" si="332"/>
        <v/>
      </c>
      <c r="AU197" s="93" t="str">
        <f t="shared" ca="1" si="333"/>
        <v/>
      </c>
      <c r="AV197" s="923" t="str">
        <f t="shared" ca="1" si="334"/>
        <v/>
      </c>
      <c r="AW197" s="926" t="str">
        <f t="shared" ca="1" si="335"/>
        <v/>
      </c>
      <c r="AX197" s="925" t="str">
        <f t="shared" ca="1" si="336"/>
        <v/>
      </c>
      <c r="AY197" s="925" t="str">
        <f t="shared" ca="1" si="336"/>
        <v/>
      </c>
      <c r="AZ197" s="925" t="str">
        <f t="shared" ca="1" si="336"/>
        <v/>
      </c>
      <c r="BA197" s="925" t="str">
        <f t="shared" ca="1" si="336"/>
        <v/>
      </c>
      <c r="BB197" s="925" t="str">
        <f t="shared" ca="1" si="337"/>
        <v/>
      </c>
      <c r="BC197" s="925" t="str">
        <f t="shared" ca="1" si="338"/>
        <v/>
      </c>
      <c r="BD197" s="925" t="str">
        <f t="shared" ca="1" si="338"/>
        <v/>
      </c>
      <c r="BE197" s="925" t="str">
        <f t="shared" ca="1" si="338"/>
        <v/>
      </c>
      <c r="BF197" s="77" t="str">
        <f t="shared" ca="1" si="339"/>
        <v/>
      </c>
      <c r="BG197" s="924" t="str">
        <f t="shared" ca="1" si="340"/>
        <v/>
      </c>
      <c r="BH197" s="94">
        <f ca="1">IF(BF197&lt;&gt;"",INDEX('（様式１号）３整理番号表'!$AB$7:$AQ$12,MATCH(BF197,'（様式１号）３整理番号表'!$AA$7:$AA$12,0),MATCH(BG197,'（様式１号）３整理番号表'!$AB$6:$AQ$6,0)),0)</f>
        <v>0</v>
      </c>
      <c r="BI197" s="921" t="str">
        <f t="shared" ca="1" si="341"/>
        <v/>
      </c>
      <c r="BJ197" s="922" t="str">
        <f t="shared" ca="1" si="342"/>
        <v/>
      </c>
      <c r="BK197" s="926" t="str">
        <f t="shared" ca="1" si="343"/>
        <v/>
      </c>
      <c r="BL197" s="922" t="str">
        <f t="shared" ca="1" si="344"/>
        <v/>
      </c>
      <c r="BM197" s="79" t="str">
        <f t="shared" ca="1" si="345"/>
        <v/>
      </c>
      <c r="BN197" s="82" t="str">
        <f t="shared" ca="1" si="346"/>
        <v/>
      </c>
      <c r="BO197" s="83" t="str">
        <f t="shared" ca="1" si="347"/>
        <v/>
      </c>
      <c r="BP197" s="84" t="str">
        <f t="shared" ca="1" si="348"/>
        <v/>
      </c>
      <c r="BQ197" s="82" t="str">
        <f t="shared" ca="1" si="349"/>
        <v/>
      </c>
      <c r="BR197" s="97" t="str">
        <f t="shared" ca="1" si="350"/>
        <v/>
      </c>
      <c r="BS197" s="95" t="str">
        <f t="shared" ca="1" si="351"/>
        <v/>
      </c>
      <c r="BT197" s="184" t="str">
        <f t="shared" ca="1" si="352"/>
        <v/>
      </c>
      <c r="BU197" s="611" t="str">
        <f t="shared" ca="1" si="353"/>
        <v/>
      </c>
      <c r="BV197" s="77" t="str">
        <f t="shared" ca="1" si="354"/>
        <v/>
      </c>
      <c r="BW197" s="85" t="str">
        <f t="shared" ca="1" si="355"/>
        <v/>
      </c>
      <c r="BX197" s="86" t="str">
        <f t="shared" ca="1" si="356"/>
        <v/>
      </c>
      <c r="BY197" s="231">
        <f ca="1">IF('ポイント要件確認等（個別表）'!AD197=1,ROUNDDOWN('ポイント要件確認等（個別表）'!AV197,-3),IF('ポイント要件確認等（個別表）'!AD197=2,ROUNDDOWN('ポイント要件確認等（個別表）'!BH197,-3),IF('ポイント要件確認等（個別表）'!AD197=3,ROUNDDOWN('ポイント要件確認等（個別表）'!BT197,-3),0)))</f>
        <v>0</v>
      </c>
      <c r="BZ197" s="86" t="str">
        <f t="shared" ca="1" si="357"/>
        <v/>
      </c>
      <c r="CA197" s="232" t="str">
        <f t="shared" ca="1" si="358"/>
        <v/>
      </c>
      <c r="CB197" s="232">
        <f t="shared" ca="1" si="359"/>
        <v>0</v>
      </c>
      <c r="CC197" s="86" t="str">
        <f t="shared" ca="1" si="360"/>
        <v/>
      </c>
      <c r="CD197" s="86" t="str">
        <f t="shared" ca="1" si="361"/>
        <v/>
      </c>
      <c r="CE197" s="609"/>
      <c r="CF197" s="86" t="str">
        <f t="shared" ca="1" si="362"/>
        <v/>
      </c>
      <c r="CG197" s="185" t="str">
        <f t="shared" ca="1" si="363"/>
        <v/>
      </c>
      <c r="CH197" s="246" t="str">
        <f t="shared" ca="1" si="364"/>
        <v>含税額</v>
      </c>
      <c r="CI197" s="247" t="str">
        <f t="shared" ca="1" si="365"/>
        <v/>
      </c>
      <c r="CJ197" s="87" t="str">
        <f ca="1">IFERROR(IF(INDIRECT("'("&amp;'２個別表'!EO197&amp;")'!AR"&amp;84+EP197)&lt;&gt;1,"",1),"")</f>
        <v/>
      </c>
      <c r="CK197" s="244" t="str">
        <f t="shared" ca="1" si="366"/>
        <v/>
      </c>
      <c r="CL197" s="235" t="str">
        <f t="shared" ca="1" si="367"/>
        <v/>
      </c>
      <c r="CM197" s="239" t="str">
        <f t="shared" ca="1" si="368"/>
        <v/>
      </c>
      <c r="CN197" s="77" t="str">
        <f t="shared" ca="1" si="369"/>
        <v/>
      </c>
      <c r="CO197" s="93" t="str">
        <f ca="1">IFERROR(VLOOKUP(CN197,'（様式１号）３整理番号表'!$T$5:$V$15,2,FALSE),"")</f>
        <v/>
      </c>
      <c r="CP197" s="924" t="str">
        <f t="shared" ca="1" si="370"/>
        <v/>
      </c>
      <c r="CQ197" s="93" t="str">
        <f ca="1">IFERROR(VLOOKUP(CP197,'（様式１号）３整理番号表'!$T$19:$V$24,2,FALSE),"")</f>
        <v/>
      </c>
      <c r="CR197" s="924" t="str">
        <f ca="1">IFERROR(IF(INDIRECT("'("&amp;'２個別表'!EO197&amp;")'!AV"&amp;84+EP197)&lt;&gt;1,"",1),"")</f>
        <v/>
      </c>
      <c r="CS197" s="232">
        <f t="shared" ca="1" si="371"/>
        <v>0</v>
      </c>
      <c r="CT197" s="248">
        <f t="shared" ca="1" si="372"/>
        <v>0</v>
      </c>
      <c r="CU197" s="376" t="str">
        <f ca="1">IF(ER197="補強",IF(COUNTIFS($Z$11:Z197,Z197,$W$11:W197,1)=1,"１①",""),IF(COUNTIFS($Z$11:Z197,Z197,$W$11:W197,2)=1,"２①",""))</f>
        <v/>
      </c>
      <c r="CV197" s="57" t="str">
        <f t="shared" ca="1" si="373"/>
        <v/>
      </c>
      <c r="CW197" s="927" t="str">
        <f t="shared" ca="1" si="374"/>
        <v/>
      </c>
      <c r="CX197" s="256" t="str">
        <f t="shared" ca="1" si="375"/>
        <v/>
      </c>
      <c r="CY197" s="256" t="str">
        <f t="shared" ca="1" si="376"/>
        <v/>
      </c>
      <c r="CZ197" s="256" t="str">
        <f t="shared" ca="1" si="377"/>
        <v/>
      </c>
      <c r="DA197" s="256" t="str">
        <f t="shared" ca="1" si="378"/>
        <v/>
      </c>
      <c r="DB197" s="316" t="str">
        <f ca="1">IFERROR(VLOOKUP($CU197,'（様式１号）３整理番号表'!$Z$19:$AB$32,3,FALSE),"")</f>
        <v/>
      </c>
      <c r="DC197" s="259" t="str">
        <f t="shared" ca="1" si="379"/>
        <v>-</v>
      </c>
      <c r="DD197" s="618" t="str">
        <f t="shared" ca="1" si="380"/>
        <v/>
      </c>
      <c r="DE197" s="321" t="str">
        <f ca="1">IF(AND(AO197=18,AS197=1),IF(COUNTIFS($Y$11:Y197,Y197,$AS$11:AS197,1)=1,"２②",""),IF($CU197="１①",INDEX(INDIRECT("'("&amp;$EO197&amp;")'!AR116:BB116"),1,MATCH(INDIRECT("'("&amp;$EO197&amp;")'!C118"),INDIRECT("'("&amp;$EO197&amp;")'!AR119:BB119"),0)),""))</f>
        <v/>
      </c>
      <c r="DF197" s="324" t="str">
        <f t="shared" ca="1" si="381"/>
        <v/>
      </c>
      <c r="DG197" s="313" t="str">
        <f t="shared" ca="1" si="382"/>
        <v/>
      </c>
      <c r="DH197" s="313" t="str">
        <f t="shared" ca="1" si="383"/>
        <v/>
      </c>
      <c r="DI197" s="313" t="str">
        <f t="shared" ca="1" si="384"/>
        <v/>
      </c>
      <c r="DJ197" s="313" t="str">
        <f t="shared" ca="1" si="385"/>
        <v/>
      </c>
      <c r="DK197" s="328" t="str">
        <f t="shared" ca="1" si="386"/>
        <v/>
      </c>
      <c r="DL197" s="334" t="str">
        <f t="shared" ca="1" si="387"/>
        <v/>
      </c>
      <c r="DM197" s="915" t="str">
        <f t="shared" ca="1" si="388"/>
        <v/>
      </c>
      <c r="DN197" s="15"/>
      <c r="DO197" s="324"/>
      <c r="DP197" s="16"/>
      <c r="DQ197" s="16"/>
      <c r="DR197" s="16"/>
      <c r="DS197" s="16"/>
      <c r="DT197" s="318" t="str">
        <f>IFERROR(VLOOKUP($DN197,'（様式１号）３整理番号表'!$Z$19:$AB$32,3,FALSE),"")</f>
        <v/>
      </c>
      <c r="DU197" s="259" t="str">
        <f t="shared" si="389"/>
        <v/>
      </c>
      <c r="DV197" s="14"/>
      <c r="DW197" s="17" t="str">
        <f t="shared" ca="1" si="390"/>
        <v/>
      </c>
      <c r="DX197" s="88" t="str">
        <f t="shared" ca="1" si="407"/>
        <v/>
      </c>
      <c r="DZ197" s="339">
        <f t="shared" ca="1" si="413"/>
        <v>0</v>
      </c>
      <c r="EA197" s="339">
        <f t="shared" ca="1" si="413"/>
        <v>0</v>
      </c>
      <c r="EB197" s="339">
        <f t="shared" ca="1" si="413"/>
        <v>0</v>
      </c>
      <c r="EC197" s="339">
        <f t="shared" ca="1" si="413"/>
        <v>0</v>
      </c>
      <c r="ED197" s="339">
        <f t="shared" ca="1" si="413"/>
        <v>0</v>
      </c>
      <c r="EE197" s="339">
        <f t="shared" ca="1" si="413"/>
        <v>0</v>
      </c>
      <c r="EF197" s="339">
        <f t="shared" ca="1" si="413"/>
        <v>0</v>
      </c>
      <c r="EG197" s="339">
        <f t="shared" ca="1" si="413"/>
        <v>0</v>
      </c>
      <c r="EH197" s="339">
        <f t="shared" ca="1" si="413"/>
        <v>0</v>
      </c>
      <c r="EI197" s="339">
        <f t="shared" ca="1" si="413"/>
        <v>0</v>
      </c>
      <c r="EJ197" s="339">
        <f t="shared" ca="1" si="413"/>
        <v>0</v>
      </c>
      <c r="EK197" s="339">
        <f t="shared" ca="1" si="413"/>
        <v>0</v>
      </c>
      <c r="EL197" s="339">
        <f t="shared" ca="1" si="413"/>
        <v>0</v>
      </c>
      <c r="EM197" s="339">
        <f t="shared" ca="1" si="413"/>
        <v>0</v>
      </c>
      <c r="EO197" s="919" t="str">
        <f t="shared" ca="1" si="309"/>
        <v/>
      </c>
      <c r="EP197" s="919" t="str">
        <f t="shared" ca="1" si="391"/>
        <v/>
      </c>
      <c r="EQ197" s="919" t="str">
        <f t="shared" ca="1" si="392"/>
        <v/>
      </c>
      <c r="ER197" s="919" t="str">
        <f t="shared" ca="1" si="393"/>
        <v/>
      </c>
      <c r="ES197" s="919" t="str">
        <f ca="1">IFERROR(INDEX('郵便番号（石川県）'!$A$3:$F$2574,MATCH(INDIRECT("'("&amp;EO197&amp;")'!E7"),'郵便番号（石川県）'!$A$3:$A$2574,0),6),"")</f>
        <v/>
      </c>
      <c r="ET197" s="919" t="str">
        <f ca="1">IFERROR(INDEX('郵便番号（石川県）'!$A$3:$F$2574,MATCH(INDIRECT("'("&amp;$EO197&amp;")'!E7"),'郵便番号（石川県）'!$A$3:$A$2574,0),5),"")</f>
        <v/>
      </c>
      <c r="EU197" s="919" t="str">
        <f t="shared" ca="1" si="394"/>
        <v/>
      </c>
      <c r="EV197" s="919" t="str">
        <f t="shared" ca="1" si="395"/>
        <v/>
      </c>
      <c r="EW197" s="919" t="str">
        <f t="shared" ca="1" si="396"/>
        <v/>
      </c>
      <c r="EX197" s="919" t="str">
        <f t="shared" ca="1" si="397"/>
        <v/>
      </c>
      <c r="EY197" s="919" t="str">
        <f t="shared" ca="1" si="398"/>
        <v/>
      </c>
      <c r="EZ197" s="919" t="str">
        <f t="shared" ca="1" si="399"/>
        <v/>
      </c>
      <c r="FA197" s="919" t="str">
        <f t="shared" ca="1" si="400"/>
        <v/>
      </c>
      <c r="FB197" s="919" t="str">
        <f t="shared" ca="1" si="401"/>
        <v/>
      </c>
      <c r="FC197" s="919" t="str">
        <f t="shared" ca="1" si="402"/>
        <v/>
      </c>
      <c r="FD197" s="627" t="str">
        <f t="shared" ca="1" si="403"/>
        <v/>
      </c>
      <c r="FE197" s="630">
        <v>187</v>
      </c>
      <c r="FF197" s="299" t="str">
        <f t="shared" ca="1" si="404"/>
        <v/>
      </c>
      <c r="FG197" s="993" t="str">
        <f t="shared" ca="1" si="405"/>
        <v/>
      </c>
      <c r="FH197" s="919" t="str">
        <f t="shared" ca="1" si="406"/>
        <v/>
      </c>
      <c r="FI197" s="299">
        <f ca="1">COUNTIF($FH$11:FH197,"■")</f>
        <v>0</v>
      </c>
    </row>
    <row r="198" spans="1:165" ht="34.5" customHeight="1">
      <c r="A198" s="445">
        <f t="shared" ca="1" si="310"/>
        <v>0</v>
      </c>
      <c r="B198" s="446">
        <f>IF(R198&lt;&gt;"",IF(COUNTIF(R$11:R198,R198)=1,MAX(B$11:B197)+1,INDEX(B$11:B197,MATCH(R198,R$11:R197,0),1)),0)</f>
        <v>1</v>
      </c>
      <c r="C198" s="446">
        <f ca="1">IF(T198&lt;&gt;"",IF(COUNTIF(T$11:T198,T198)=1,MAX(C$11:C197)+1,INDEX(C$11:C197,MATCH(T198,T$11:T197,0),1)),0)</f>
        <v>0</v>
      </c>
      <c r="D198" s="446">
        <f ca="1">IF(U198&lt;&gt;"",IF(COUNTIF(U$11:U198,U198)=1,MAX(D$11:D197)+1,INDEX(D$11:D197,MATCH(U198,U$11:U197,0),1)),0)</f>
        <v>0</v>
      </c>
      <c r="E198" s="446">
        <f ca="1">IF(S198&lt;&gt;"",IF(COUNTIF(S$11:S198,S198)=1,MAX(E$11:E197)+1,INDEX(E$11:E197,MATCH(S198,S$11:S197,0),1)),0)</f>
        <v>0</v>
      </c>
      <c r="F198" s="446">
        <f ca="1">IF(Z198&lt;&gt;"",IF(COUNTIF(Z$11:Z198,Z198)=1,MAX(F$11:F197)+1,INDEX(F$11:F197,MATCH(Z198,Z$11:Z197,0),1)),0)</f>
        <v>0</v>
      </c>
      <c r="G198" s="447" cm="1">
        <f t="array" aca="1" ref="G198" ca="1">IF(Z198&lt;&gt;"",IF(COUNTIFS(Z$11:Z198,Z198,W$11:W198,W198)=1,MAX(G$11:G197)+1,INDEX(G$11:G197,MATCH(Z198&amp;W198,Z$11:Z197&amp;W$11:W198,0),1)),0)</f>
        <v>0</v>
      </c>
      <c r="H198" s="447">
        <f t="shared" ca="1" si="311"/>
        <v>0</v>
      </c>
      <c r="I198" s="447">
        <f ca="1">IF(T198="",0,IF(COUNTIF(T$11:T198,T198)=1,1,0))</f>
        <v>0</v>
      </c>
      <c r="J198" s="447">
        <f ca="1">IF(U198="",0,IF(COUNTIF(U$11:U198,U198)=1,1,0))</f>
        <v>0</v>
      </c>
      <c r="K198" s="447">
        <f ca="1">IF(S198="",0,IF(COUNTIF(S$11:S198,S198)=1,1,0))</f>
        <v>0</v>
      </c>
      <c r="L198" s="446">
        <f ca="1">IF(Z198="",0,IF(COUNTIF(Z$11:Z198,Z198)=1,1,0))</f>
        <v>0</v>
      </c>
      <c r="M198" s="767">
        <f ca="1">IF($W198=2,IF(COUNTIFS($W$11:$W198,2,$Z$11:$Z198,$Z198)=1,1,0),0)</f>
        <v>0</v>
      </c>
      <c r="N198" s="767">
        <f ca="1">IF($W198=1,IF(COUNTIFS($W$11:$W198,2,$Z$11:$Z198,$Z198)=1,1,0),0)</f>
        <v>0</v>
      </c>
      <c r="O198" s="446">
        <f ca="1">IF(H198=0,0,IF(COUNTIF(Z$11:Z198,Z198)=1,1,0))</f>
        <v>0</v>
      </c>
      <c r="P198" s="448" t="str">
        <f t="shared" ca="1" si="312"/>
        <v>石川県</v>
      </c>
      <c r="Q198" s="89">
        <f t="shared" ca="1" si="313"/>
        <v>188</v>
      </c>
      <c r="R198" s="170" t="s">
        <v>459</v>
      </c>
      <c r="S198" s="357" t="str">
        <f t="shared" ca="1" si="314"/>
        <v/>
      </c>
      <c r="T198" s="357" t="str">
        <f t="shared" ca="1" si="315"/>
        <v/>
      </c>
      <c r="U198" s="58" t="str">
        <f t="shared" ca="1" si="316"/>
        <v/>
      </c>
      <c r="V198" s="58" t="str">
        <f t="shared" ca="1" si="317"/>
        <v/>
      </c>
      <c r="W198" s="920" t="str">
        <f t="shared" ca="1" si="318"/>
        <v/>
      </c>
      <c r="X198" s="369">
        <f ca="1">IFERROR(VLOOKUP(W198,'（様式１号）３整理番号表'!$B$4:$H$5,2,FALSE),0)</f>
        <v>0</v>
      </c>
      <c r="Y198" s="768" t="str" cm="1">
        <f t="array" aca="1" ref="Y198" ca="1">IF(AND(D198=0,F198=0),"",IF(COUNTIF(D$11:D198,D198)=1,1,IF(COUNTIFS(D$11:D198,D198,F$11:F198,F198)=1,INDEX((D$11:D198,F$11:F198,Y$11:Y198),MATCH(_xlfn.MAXIFS(F$11:F197,D$11:D197,D198),$F$11:F198,0),1,3)+1,INDEX((D$11:D198,F$11:F198,Y$11:Y198),MATCH(D198&amp;F198,D$11:D198&amp;F$11:F198,0),1,3))))</f>
        <v/>
      </c>
      <c r="Z198" s="40" t="str">
        <f t="shared" ca="1" si="319"/>
        <v/>
      </c>
      <c r="AA198" s="924" t="str">
        <f t="shared" ca="1" si="320"/>
        <v/>
      </c>
      <c r="AB198" s="93">
        <f ca="1">IFERROR(VLOOKUP(AA198,'（様式１号）３整理番号表'!$B$10:$H$16,2,FALSE),0)</f>
        <v>0</v>
      </c>
      <c r="AC198" s="924" t="str">
        <f t="shared" ca="1" si="321"/>
        <v/>
      </c>
      <c r="AD198" s="924" t="str">
        <f t="shared" ca="1" si="322"/>
        <v/>
      </c>
      <c r="AE198" s="93">
        <f ca="1">IFERROR(VLOOKUP(AD198,'（様式１号）３整理番号表'!$B$21:$H$22,2,FALSE),0)</f>
        <v>0</v>
      </c>
      <c r="AF198" s="924" t="str">
        <f t="shared" ca="1" si="323"/>
        <v/>
      </c>
      <c r="AG198" s="93">
        <f ca="1">IFERROR(VLOOKUP(AF198,'（様式１号）３整理番号表'!$B$26:$H$31,2,FALSE),0)</f>
        <v>0</v>
      </c>
      <c r="AH198" s="924" t="str">
        <f t="shared" ca="1" si="324"/>
        <v/>
      </c>
      <c r="AI198" s="93">
        <f ca="1">IFERROR(VLOOKUP(AH198,'（様式１号）３整理番号表'!$J$5:$N$59,2,FALSE),0)</f>
        <v>0</v>
      </c>
      <c r="AJ198" s="77" t="str">
        <f t="shared" ca="1" si="325"/>
        <v/>
      </c>
      <c r="AK198" s="93">
        <f ca="1">IFERROR(VLOOKUP(AJ198,'（様式１号）３整理番号表'!$P$5:$R$29,2,FALSE),0)</f>
        <v>0</v>
      </c>
      <c r="AL198" s="921" t="str">
        <f t="shared" ca="1" si="326"/>
        <v/>
      </c>
      <c r="AM198" s="921" t="str">
        <f t="shared" ca="1" si="327"/>
        <v/>
      </c>
      <c r="AN198" s="921"/>
      <c r="AO198" s="77" t="str">
        <f t="shared" ca="1" si="328"/>
        <v/>
      </c>
      <c r="AP198" s="93">
        <f ca="1">IFERROR(VLOOKUP(AO198,'（様式１号）３整理番号表'!$P$5:$R$29,2,FALSE),0)</f>
        <v>0</v>
      </c>
      <c r="AQ198" s="924" t="str">
        <f t="shared" ca="1" si="329"/>
        <v/>
      </c>
      <c r="AR198" s="93">
        <f t="shared" ca="1" si="330"/>
        <v>0</v>
      </c>
      <c r="AS198" s="924" t="str">
        <f t="shared" ca="1" si="331"/>
        <v/>
      </c>
      <c r="AT198" s="40" t="str">
        <f t="shared" ca="1" si="332"/>
        <v/>
      </c>
      <c r="AU198" s="93" t="str">
        <f t="shared" ca="1" si="333"/>
        <v/>
      </c>
      <c r="AV198" s="923" t="str">
        <f t="shared" ca="1" si="334"/>
        <v/>
      </c>
      <c r="AW198" s="926" t="str">
        <f t="shared" ca="1" si="335"/>
        <v/>
      </c>
      <c r="AX198" s="925" t="str">
        <f t="shared" ca="1" si="336"/>
        <v/>
      </c>
      <c r="AY198" s="925" t="str">
        <f t="shared" ca="1" si="336"/>
        <v/>
      </c>
      <c r="AZ198" s="925" t="str">
        <f t="shared" ca="1" si="336"/>
        <v/>
      </c>
      <c r="BA198" s="925" t="str">
        <f t="shared" ca="1" si="336"/>
        <v/>
      </c>
      <c r="BB198" s="925" t="str">
        <f t="shared" ca="1" si="337"/>
        <v/>
      </c>
      <c r="BC198" s="925" t="str">
        <f t="shared" ca="1" si="338"/>
        <v/>
      </c>
      <c r="BD198" s="925" t="str">
        <f t="shared" ca="1" si="338"/>
        <v/>
      </c>
      <c r="BE198" s="925" t="str">
        <f t="shared" ca="1" si="338"/>
        <v/>
      </c>
      <c r="BF198" s="77" t="str">
        <f t="shared" ca="1" si="339"/>
        <v/>
      </c>
      <c r="BG198" s="924" t="str">
        <f t="shared" ca="1" si="340"/>
        <v/>
      </c>
      <c r="BH198" s="94">
        <f ca="1">IF(BF198&lt;&gt;"",INDEX('（様式１号）３整理番号表'!$AB$7:$AQ$12,MATCH(BF198,'（様式１号）３整理番号表'!$AA$7:$AA$12,0),MATCH(BG198,'（様式１号）３整理番号表'!$AB$6:$AQ$6,0)),0)</f>
        <v>0</v>
      </c>
      <c r="BI198" s="921" t="str">
        <f t="shared" ca="1" si="341"/>
        <v/>
      </c>
      <c r="BJ198" s="922" t="str">
        <f t="shared" ca="1" si="342"/>
        <v/>
      </c>
      <c r="BK198" s="926" t="str">
        <f t="shared" ca="1" si="343"/>
        <v/>
      </c>
      <c r="BL198" s="922" t="str">
        <f t="shared" ca="1" si="344"/>
        <v/>
      </c>
      <c r="BM198" s="79" t="str">
        <f t="shared" ca="1" si="345"/>
        <v/>
      </c>
      <c r="BN198" s="82" t="str">
        <f t="shared" ca="1" si="346"/>
        <v/>
      </c>
      <c r="BO198" s="83" t="str">
        <f t="shared" ca="1" si="347"/>
        <v/>
      </c>
      <c r="BP198" s="84" t="str">
        <f t="shared" ca="1" si="348"/>
        <v/>
      </c>
      <c r="BQ198" s="82" t="str">
        <f t="shared" ca="1" si="349"/>
        <v/>
      </c>
      <c r="BR198" s="97" t="str">
        <f t="shared" ca="1" si="350"/>
        <v/>
      </c>
      <c r="BS198" s="95" t="str">
        <f t="shared" ca="1" si="351"/>
        <v/>
      </c>
      <c r="BT198" s="184" t="str">
        <f t="shared" ca="1" si="352"/>
        <v/>
      </c>
      <c r="BU198" s="611" t="str">
        <f t="shared" ca="1" si="353"/>
        <v/>
      </c>
      <c r="BV198" s="77" t="str">
        <f t="shared" ca="1" si="354"/>
        <v/>
      </c>
      <c r="BW198" s="85" t="str">
        <f t="shared" ca="1" si="355"/>
        <v/>
      </c>
      <c r="BX198" s="86" t="str">
        <f t="shared" ca="1" si="356"/>
        <v/>
      </c>
      <c r="BY198" s="231">
        <f ca="1">IF('ポイント要件確認等（個別表）'!AD198=1,ROUNDDOWN('ポイント要件確認等（個別表）'!AV198,-3),IF('ポイント要件確認等（個別表）'!AD198=2,ROUNDDOWN('ポイント要件確認等（個別表）'!BH198,-3),IF('ポイント要件確認等（個別表）'!AD198=3,ROUNDDOWN('ポイント要件確認等（個別表）'!BT198,-3),0)))</f>
        <v>0</v>
      </c>
      <c r="BZ198" s="86" t="str">
        <f t="shared" ca="1" si="357"/>
        <v/>
      </c>
      <c r="CA198" s="232" t="str">
        <f t="shared" ca="1" si="358"/>
        <v/>
      </c>
      <c r="CB198" s="232">
        <f t="shared" ca="1" si="359"/>
        <v>0</v>
      </c>
      <c r="CC198" s="86" t="str">
        <f t="shared" ca="1" si="360"/>
        <v/>
      </c>
      <c r="CD198" s="86" t="str">
        <f t="shared" ca="1" si="361"/>
        <v/>
      </c>
      <c r="CE198" s="609"/>
      <c r="CF198" s="86" t="str">
        <f t="shared" ca="1" si="362"/>
        <v/>
      </c>
      <c r="CG198" s="185" t="str">
        <f t="shared" ca="1" si="363"/>
        <v/>
      </c>
      <c r="CH198" s="246" t="str">
        <f t="shared" ca="1" si="364"/>
        <v>含税額</v>
      </c>
      <c r="CI198" s="247" t="str">
        <f t="shared" ca="1" si="365"/>
        <v/>
      </c>
      <c r="CJ198" s="87" t="str">
        <f ca="1">IFERROR(IF(INDIRECT("'("&amp;'２個別表'!EO198&amp;")'!AR"&amp;84+EP198)&lt;&gt;1,"",1),"")</f>
        <v/>
      </c>
      <c r="CK198" s="244" t="str">
        <f t="shared" ca="1" si="366"/>
        <v/>
      </c>
      <c r="CL198" s="235" t="str">
        <f t="shared" ca="1" si="367"/>
        <v/>
      </c>
      <c r="CM198" s="239" t="str">
        <f t="shared" ca="1" si="368"/>
        <v/>
      </c>
      <c r="CN198" s="77" t="str">
        <f t="shared" ca="1" si="369"/>
        <v/>
      </c>
      <c r="CO198" s="93" t="str">
        <f ca="1">IFERROR(VLOOKUP(CN198,'（様式１号）３整理番号表'!$T$5:$V$15,2,FALSE),"")</f>
        <v/>
      </c>
      <c r="CP198" s="924" t="str">
        <f t="shared" ca="1" si="370"/>
        <v/>
      </c>
      <c r="CQ198" s="93" t="str">
        <f ca="1">IFERROR(VLOOKUP(CP198,'（様式１号）３整理番号表'!$T$19:$V$24,2,FALSE),"")</f>
        <v/>
      </c>
      <c r="CR198" s="924" t="str">
        <f ca="1">IFERROR(IF(INDIRECT("'("&amp;'２個別表'!EO198&amp;")'!AV"&amp;84+EP198)&lt;&gt;1,"",1),"")</f>
        <v/>
      </c>
      <c r="CS198" s="232">
        <f t="shared" ca="1" si="371"/>
        <v>0</v>
      </c>
      <c r="CT198" s="248">
        <f t="shared" ca="1" si="372"/>
        <v>0</v>
      </c>
      <c r="CU198" s="376" t="str">
        <f ca="1">IF(ER198="補強",IF(COUNTIFS($Z$11:Z198,Z198,$W$11:W198,1)=1,"１①",""),IF(COUNTIFS($Z$11:Z198,Z198,$W$11:W198,2)=1,"２①",""))</f>
        <v/>
      </c>
      <c r="CV198" s="57" t="str">
        <f t="shared" ca="1" si="373"/>
        <v/>
      </c>
      <c r="CW198" s="927" t="str">
        <f t="shared" ca="1" si="374"/>
        <v/>
      </c>
      <c r="CX198" s="256" t="str">
        <f t="shared" ca="1" si="375"/>
        <v/>
      </c>
      <c r="CY198" s="256" t="str">
        <f t="shared" ca="1" si="376"/>
        <v/>
      </c>
      <c r="CZ198" s="256" t="str">
        <f t="shared" ca="1" si="377"/>
        <v/>
      </c>
      <c r="DA198" s="256" t="str">
        <f t="shared" ca="1" si="378"/>
        <v/>
      </c>
      <c r="DB198" s="316" t="str">
        <f ca="1">IFERROR(VLOOKUP($CU198,'（様式１号）３整理番号表'!$Z$19:$AB$32,3,FALSE),"")</f>
        <v/>
      </c>
      <c r="DC198" s="259" t="str">
        <f t="shared" ca="1" si="379"/>
        <v>-</v>
      </c>
      <c r="DD198" s="618" t="str">
        <f t="shared" ca="1" si="380"/>
        <v/>
      </c>
      <c r="DE198" s="321" t="str">
        <f ca="1">IF(AND(AO198=18,AS198=1),IF(COUNTIFS($Y$11:Y198,Y198,$AS$11:AS198,1)=1,"２②",""),IF($CU198="１①",INDEX(INDIRECT("'("&amp;$EO198&amp;")'!AR116:BB116"),1,MATCH(INDIRECT("'("&amp;$EO198&amp;")'!C118"),INDIRECT("'("&amp;$EO198&amp;")'!AR119:BB119"),0)),""))</f>
        <v/>
      </c>
      <c r="DF198" s="324" t="str">
        <f t="shared" ca="1" si="381"/>
        <v/>
      </c>
      <c r="DG198" s="313" t="str">
        <f t="shared" ca="1" si="382"/>
        <v/>
      </c>
      <c r="DH198" s="313" t="str">
        <f t="shared" ca="1" si="383"/>
        <v/>
      </c>
      <c r="DI198" s="313" t="str">
        <f t="shared" ca="1" si="384"/>
        <v/>
      </c>
      <c r="DJ198" s="313" t="str">
        <f t="shared" ca="1" si="385"/>
        <v/>
      </c>
      <c r="DK198" s="328" t="str">
        <f t="shared" ca="1" si="386"/>
        <v/>
      </c>
      <c r="DL198" s="334" t="str">
        <f t="shared" ca="1" si="387"/>
        <v/>
      </c>
      <c r="DM198" s="915" t="str">
        <f t="shared" ca="1" si="388"/>
        <v/>
      </c>
      <c r="DN198" s="15"/>
      <c r="DO198" s="324"/>
      <c r="DP198" s="16"/>
      <c r="DQ198" s="16"/>
      <c r="DR198" s="16"/>
      <c r="DS198" s="16"/>
      <c r="DT198" s="318" t="str">
        <f>IFERROR(VLOOKUP($DN198,'（様式１号）３整理番号表'!$Z$19:$AB$32,3,FALSE),"")</f>
        <v/>
      </c>
      <c r="DU198" s="259" t="str">
        <f t="shared" si="389"/>
        <v/>
      </c>
      <c r="DV198" s="14"/>
      <c r="DW198" s="17" t="str">
        <f t="shared" ca="1" si="390"/>
        <v/>
      </c>
      <c r="DX198" s="88" t="str">
        <f t="shared" ca="1" si="407"/>
        <v/>
      </c>
      <c r="DZ198" s="339">
        <f t="shared" ca="1" si="413"/>
        <v>0</v>
      </c>
      <c r="EA198" s="339">
        <f t="shared" ca="1" si="413"/>
        <v>0</v>
      </c>
      <c r="EB198" s="339">
        <f t="shared" ca="1" si="413"/>
        <v>0</v>
      </c>
      <c r="EC198" s="339">
        <f t="shared" ca="1" si="413"/>
        <v>0</v>
      </c>
      <c r="ED198" s="339">
        <f t="shared" ca="1" si="413"/>
        <v>0</v>
      </c>
      <c r="EE198" s="339">
        <f t="shared" ca="1" si="413"/>
        <v>0</v>
      </c>
      <c r="EF198" s="339">
        <f t="shared" ca="1" si="413"/>
        <v>0</v>
      </c>
      <c r="EG198" s="339">
        <f t="shared" ca="1" si="413"/>
        <v>0</v>
      </c>
      <c r="EH198" s="339">
        <f t="shared" ca="1" si="413"/>
        <v>0</v>
      </c>
      <c r="EI198" s="339">
        <f t="shared" ca="1" si="413"/>
        <v>0</v>
      </c>
      <c r="EJ198" s="339">
        <f t="shared" ca="1" si="413"/>
        <v>0</v>
      </c>
      <c r="EK198" s="339">
        <f t="shared" ca="1" si="413"/>
        <v>0</v>
      </c>
      <c r="EL198" s="339">
        <f t="shared" ca="1" si="413"/>
        <v>0</v>
      </c>
      <c r="EM198" s="339">
        <f t="shared" ca="1" si="413"/>
        <v>0</v>
      </c>
      <c r="EO198" s="919" t="str">
        <f t="shared" ca="1" si="309"/>
        <v/>
      </c>
      <c r="EP198" s="919" t="str">
        <f t="shared" ca="1" si="391"/>
        <v/>
      </c>
      <c r="EQ198" s="919" t="str">
        <f t="shared" ca="1" si="392"/>
        <v/>
      </c>
      <c r="ER198" s="919" t="str">
        <f t="shared" ca="1" si="393"/>
        <v/>
      </c>
      <c r="ES198" s="919" t="str">
        <f ca="1">IFERROR(INDEX('郵便番号（石川県）'!$A$3:$F$2574,MATCH(INDIRECT("'("&amp;EO198&amp;")'!E7"),'郵便番号（石川県）'!$A$3:$A$2574,0),6),"")</f>
        <v/>
      </c>
      <c r="ET198" s="919" t="str">
        <f ca="1">IFERROR(INDEX('郵便番号（石川県）'!$A$3:$F$2574,MATCH(INDIRECT("'("&amp;$EO198&amp;")'!E7"),'郵便番号（石川県）'!$A$3:$A$2574,0),5),"")</f>
        <v/>
      </c>
      <c r="EU198" s="919" t="str">
        <f t="shared" ca="1" si="394"/>
        <v/>
      </c>
      <c r="EV198" s="919" t="str">
        <f t="shared" ca="1" si="395"/>
        <v/>
      </c>
      <c r="EW198" s="919" t="str">
        <f t="shared" ca="1" si="396"/>
        <v/>
      </c>
      <c r="EX198" s="919" t="str">
        <f t="shared" ca="1" si="397"/>
        <v/>
      </c>
      <c r="EY198" s="919" t="str">
        <f t="shared" ca="1" si="398"/>
        <v/>
      </c>
      <c r="EZ198" s="919" t="str">
        <f t="shared" ca="1" si="399"/>
        <v/>
      </c>
      <c r="FA198" s="919" t="str">
        <f t="shared" ca="1" si="400"/>
        <v/>
      </c>
      <c r="FB198" s="919" t="str">
        <f t="shared" ca="1" si="401"/>
        <v/>
      </c>
      <c r="FC198" s="919" t="str">
        <f t="shared" ca="1" si="402"/>
        <v/>
      </c>
      <c r="FD198" s="627" t="str">
        <f t="shared" ca="1" si="403"/>
        <v/>
      </c>
      <c r="FE198" s="630">
        <v>188</v>
      </c>
      <c r="FF198" s="299" t="str">
        <f t="shared" ca="1" si="404"/>
        <v/>
      </c>
      <c r="FG198" s="993" t="str">
        <f t="shared" ca="1" si="405"/>
        <v/>
      </c>
      <c r="FH198" s="919" t="str">
        <f t="shared" ca="1" si="406"/>
        <v/>
      </c>
      <c r="FI198" s="299">
        <f ca="1">COUNTIF($FH$11:FH198,"■")</f>
        <v>0</v>
      </c>
    </row>
    <row r="199" spans="1:165" ht="34.5" customHeight="1">
      <c r="A199" s="445">
        <f t="shared" ca="1" si="310"/>
        <v>0</v>
      </c>
      <c r="B199" s="446">
        <f>IF(R199&lt;&gt;"",IF(COUNTIF(R$11:R199,R199)=1,MAX(B$11:B198)+1,INDEX(B$11:B198,MATCH(R199,R$11:R198,0),1)),0)</f>
        <v>1</v>
      </c>
      <c r="C199" s="446">
        <f ca="1">IF(T199&lt;&gt;"",IF(COUNTIF(T$11:T199,T199)=1,MAX(C$11:C198)+1,INDEX(C$11:C198,MATCH(T199,T$11:T198,0),1)),0)</f>
        <v>0</v>
      </c>
      <c r="D199" s="446">
        <f ca="1">IF(U199&lt;&gt;"",IF(COUNTIF(U$11:U199,U199)=1,MAX(D$11:D198)+1,INDEX(D$11:D198,MATCH(U199,U$11:U198,0),1)),0)</f>
        <v>0</v>
      </c>
      <c r="E199" s="446">
        <f ca="1">IF(S199&lt;&gt;"",IF(COUNTIF(S$11:S199,S199)=1,MAX(E$11:E198)+1,INDEX(E$11:E198,MATCH(S199,S$11:S198,0),1)),0)</f>
        <v>0</v>
      </c>
      <c r="F199" s="446">
        <f ca="1">IF(Z199&lt;&gt;"",IF(COUNTIF(Z$11:Z199,Z199)=1,MAX(F$11:F198)+1,INDEX(F$11:F198,MATCH(Z199,Z$11:Z198,0),1)),0)</f>
        <v>0</v>
      </c>
      <c r="G199" s="447" cm="1">
        <f t="array" aca="1" ref="G199" ca="1">IF(Z199&lt;&gt;"",IF(COUNTIFS(Z$11:Z199,Z199,W$11:W199,W199)=1,MAX(G$11:G198)+1,INDEX(G$11:G198,MATCH(Z199&amp;W199,Z$11:Z198&amp;W$11:W199,0),1)),0)</f>
        <v>0</v>
      </c>
      <c r="H199" s="447">
        <f t="shared" ca="1" si="311"/>
        <v>0</v>
      </c>
      <c r="I199" s="447">
        <f ca="1">IF(T199="",0,IF(COUNTIF(T$11:T199,T199)=1,1,0))</f>
        <v>0</v>
      </c>
      <c r="J199" s="447">
        <f ca="1">IF(U199="",0,IF(COUNTIF(U$11:U199,U199)=1,1,0))</f>
        <v>0</v>
      </c>
      <c r="K199" s="447">
        <f ca="1">IF(S199="",0,IF(COUNTIF(S$11:S199,S199)=1,1,0))</f>
        <v>0</v>
      </c>
      <c r="L199" s="446">
        <f ca="1">IF(Z199="",0,IF(COUNTIF(Z$11:Z199,Z199)=1,1,0))</f>
        <v>0</v>
      </c>
      <c r="M199" s="767">
        <f ca="1">IF($W199=2,IF(COUNTIFS($W$11:$W199,2,$Z$11:$Z199,$Z199)=1,1,0),0)</f>
        <v>0</v>
      </c>
      <c r="N199" s="767">
        <f ca="1">IF($W199=1,IF(COUNTIFS($W$11:$W199,2,$Z$11:$Z199,$Z199)=1,1,0),0)</f>
        <v>0</v>
      </c>
      <c r="O199" s="446">
        <f ca="1">IF(H199=0,0,IF(COUNTIF(Z$11:Z199,Z199)=1,1,0))</f>
        <v>0</v>
      </c>
      <c r="P199" s="448" t="str">
        <f t="shared" ca="1" si="312"/>
        <v>石川県</v>
      </c>
      <c r="Q199" s="89">
        <f t="shared" ca="1" si="313"/>
        <v>189</v>
      </c>
      <c r="R199" s="170" t="s">
        <v>459</v>
      </c>
      <c r="S199" s="357" t="str">
        <f t="shared" ca="1" si="314"/>
        <v/>
      </c>
      <c r="T199" s="357" t="str">
        <f t="shared" ca="1" si="315"/>
        <v/>
      </c>
      <c r="U199" s="58" t="str">
        <f t="shared" ca="1" si="316"/>
        <v/>
      </c>
      <c r="V199" s="58" t="str">
        <f t="shared" ca="1" si="317"/>
        <v/>
      </c>
      <c r="W199" s="920" t="str">
        <f t="shared" ca="1" si="318"/>
        <v/>
      </c>
      <c r="X199" s="369">
        <f ca="1">IFERROR(VLOOKUP(W199,'（様式１号）３整理番号表'!$B$4:$H$5,2,FALSE),0)</f>
        <v>0</v>
      </c>
      <c r="Y199" s="768" t="str" cm="1">
        <f t="array" aca="1" ref="Y199" ca="1">IF(AND(D199=0,F199=0),"",IF(COUNTIF(D$11:D199,D199)=1,1,IF(COUNTIFS(D$11:D199,D199,F$11:F199,F199)=1,INDEX((D$11:D199,F$11:F199,Y$11:Y199),MATCH(_xlfn.MAXIFS(F$11:F198,D$11:D198,D199),$F$11:F199,0),1,3)+1,INDEX((D$11:D199,F$11:F199,Y$11:Y199),MATCH(D199&amp;F199,D$11:D199&amp;F$11:F199,0),1,3))))</f>
        <v/>
      </c>
      <c r="Z199" s="40" t="str">
        <f t="shared" ca="1" si="319"/>
        <v/>
      </c>
      <c r="AA199" s="924" t="str">
        <f t="shared" ca="1" si="320"/>
        <v/>
      </c>
      <c r="AB199" s="93">
        <f ca="1">IFERROR(VLOOKUP(AA199,'（様式１号）３整理番号表'!$B$10:$H$16,2,FALSE),0)</f>
        <v>0</v>
      </c>
      <c r="AC199" s="924" t="str">
        <f t="shared" ca="1" si="321"/>
        <v/>
      </c>
      <c r="AD199" s="924" t="str">
        <f t="shared" ca="1" si="322"/>
        <v/>
      </c>
      <c r="AE199" s="93">
        <f ca="1">IFERROR(VLOOKUP(AD199,'（様式１号）３整理番号表'!$B$21:$H$22,2,FALSE),0)</f>
        <v>0</v>
      </c>
      <c r="AF199" s="924" t="str">
        <f t="shared" ca="1" si="323"/>
        <v/>
      </c>
      <c r="AG199" s="93">
        <f ca="1">IFERROR(VLOOKUP(AF199,'（様式１号）３整理番号表'!$B$26:$H$31,2,FALSE),0)</f>
        <v>0</v>
      </c>
      <c r="AH199" s="924" t="str">
        <f t="shared" ca="1" si="324"/>
        <v/>
      </c>
      <c r="AI199" s="93">
        <f ca="1">IFERROR(VLOOKUP(AH199,'（様式１号）３整理番号表'!$J$5:$N$59,2,FALSE),0)</f>
        <v>0</v>
      </c>
      <c r="AJ199" s="77" t="str">
        <f t="shared" ca="1" si="325"/>
        <v/>
      </c>
      <c r="AK199" s="93">
        <f ca="1">IFERROR(VLOOKUP(AJ199,'（様式１号）３整理番号表'!$P$5:$R$29,2,FALSE),0)</f>
        <v>0</v>
      </c>
      <c r="AL199" s="921" t="str">
        <f t="shared" ca="1" si="326"/>
        <v/>
      </c>
      <c r="AM199" s="921" t="str">
        <f t="shared" ca="1" si="327"/>
        <v/>
      </c>
      <c r="AN199" s="921"/>
      <c r="AO199" s="77" t="str">
        <f t="shared" ca="1" si="328"/>
        <v/>
      </c>
      <c r="AP199" s="93">
        <f ca="1">IFERROR(VLOOKUP(AO199,'（様式１号）３整理番号表'!$P$5:$R$29,2,FALSE),0)</f>
        <v>0</v>
      </c>
      <c r="AQ199" s="924" t="str">
        <f t="shared" ca="1" si="329"/>
        <v/>
      </c>
      <c r="AR199" s="93">
        <f t="shared" ca="1" si="330"/>
        <v>0</v>
      </c>
      <c r="AS199" s="924" t="str">
        <f t="shared" ca="1" si="331"/>
        <v/>
      </c>
      <c r="AT199" s="40" t="str">
        <f t="shared" ca="1" si="332"/>
        <v/>
      </c>
      <c r="AU199" s="93" t="str">
        <f t="shared" ca="1" si="333"/>
        <v/>
      </c>
      <c r="AV199" s="923" t="str">
        <f t="shared" ca="1" si="334"/>
        <v/>
      </c>
      <c r="AW199" s="926" t="str">
        <f t="shared" ca="1" si="335"/>
        <v/>
      </c>
      <c r="AX199" s="925" t="str">
        <f t="shared" ca="1" si="336"/>
        <v/>
      </c>
      <c r="AY199" s="925" t="str">
        <f t="shared" ca="1" si="336"/>
        <v/>
      </c>
      <c r="AZ199" s="925" t="str">
        <f t="shared" ca="1" si="336"/>
        <v/>
      </c>
      <c r="BA199" s="925" t="str">
        <f t="shared" ca="1" si="336"/>
        <v/>
      </c>
      <c r="BB199" s="925" t="str">
        <f t="shared" ca="1" si="337"/>
        <v/>
      </c>
      <c r="BC199" s="925" t="str">
        <f t="shared" ca="1" si="338"/>
        <v/>
      </c>
      <c r="BD199" s="925" t="str">
        <f t="shared" ca="1" si="338"/>
        <v/>
      </c>
      <c r="BE199" s="925" t="str">
        <f t="shared" ca="1" si="338"/>
        <v/>
      </c>
      <c r="BF199" s="77" t="str">
        <f t="shared" ca="1" si="339"/>
        <v/>
      </c>
      <c r="BG199" s="924" t="str">
        <f t="shared" ca="1" si="340"/>
        <v/>
      </c>
      <c r="BH199" s="94">
        <f ca="1">IF(BF199&lt;&gt;"",INDEX('（様式１号）３整理番号表'!$AB$7:$AQ$12,MATCH(BF199,'（様式１号）３整理番号表'!$AA$7:$AA$12,0),MATCH(BG199,'（様式１号）３整理番号表'!$AB$6:$AQ$6,0)),0)</f>
        <v>0</v>
      </c>
      <c r="BI199" s="921" t="str">
        <f t="shared" ca="1" si="341"/>
        <v/>
      </c>
      <c r="BJ199" s="922" t="str">
        <f t="shared" ca="1" si="342"/>
        <v/>
      </c>
      <c r="BK199" s="926" t="str">
        <f t="shared" ca="1" si="343"/>
        <v/>
      </c>
      <c r="BL199" s="922" t="str">
        <f t="shared" ca="1" si="344"/>
        <v/>
      </c>
      <c r="BM199" s="79" t="str">
        <f t="shared" ca="1" si="345"/>
        <v/>
      </c>
      <c r="BN199" s="82" t="str">
        <f t="shared" ca="1" si="346"/>
        <v/>
      </c>
      <c r="BO199" s="83" t="str">
        <f t="shared" ca="1" si="347"/>
        <v/>
      </c>
      <c r="BP199" s="84" t="str">
        <f t="shared" ca="1" si="348"/>
        <v/>
      </c>
      <c r="BQ199" s="82" t="str">
        <f t="shared" ca="1" si="349"/>
        <v/>
      </c>
      <c r="BR199" s="97" t="str">
        <f t="shared" ca="1" si="350"/>
        <v/>
      </c>
      <c r="BS199" s="95" t="str">
        <f t="shared" ca="1" si="351"/>
        <v/>
      </c>
      <c r="BT199" s="184" t="str">
        <f t="shared" ca="1" si="352"/>
        <v/>
      </c>
      <c r="BU199" s="611" t="str">
        <f t="shared" ca="1" si="353"/>
        <v/>
      </c>
      <c r="BV199" s="77" t="str">
        <f t="shared" ca="1" si="354"/>
        <v/>
      </c>
      <c r="BW199" s="85" t="str">
        <f t="shared" ca="1" si="355"/>
        <v/>
      </c>
      <c r="BX199" s="86" t="str">
        <f t="shared" ca="1" si="356"/>
        <v/>
      </c>
      <c r="BY199" s="231">
        <f ca="1">IF('ポイント要件確認等（個別表）'!AD199=1,ROUNDDOWN('ポイント要件確認等（個別表）'!AV199,-3),IF('ポイント要件確認等（個別表）'!AD199=2,ROUNDDOWN('ポイント要件確認等（個別表）'!BH199,-3),IF('ポイント要件確認等（個別表）'!AD199=3,ROUNDDOWN('ポイント要件確認等（個別表）'!BT199,-3),0)))</f>
        <v>0</v>
      </c>
      <c r="BZ199" s="86" t="str">
        <f t="shared" ca="1" si="357"/>
        <v/>
      </c>
      <c r="CA199" s="232" t="str">
        <f t="shared" ca="1" si="358"/>
        <v/>
      </c>
      <c r="CB199" s="232">
        <f t="shared" ca="1" si="359"/>
        <v>0</v>
      </c>
      <c r="CC199" s="86" t="str">
        <f t="shared" ca="1" si="360"/>
        <v/>
      </c>
      <c r="CD199" s="86" t="str">
        <f t="shared" ca="1" si="361"/>
        <v/>
      </c>
      <c r="CE199" s="609"/>
      <c r="CF199" s="86" t="str">
        <f t="shared" ca="1" si="362"/>
        <v/>
      </c>
      <c r="CG199" s="185" t="str">
        <f t="shared" ca="1" si="363"/>
        <v/>
      </c>
      <c r="CH199" s="246" t="str">
        <f t="shared" ca="1" si="364"/>
        <v>含税額</v>
      </c>
      <c r="CI199" s="247" t="str">
        <f t="shared" ca="1" si="365"/>
        <v/>
      </c>
      <c r="CJ199" s="87" t="str">
        <f ca="1">IFERROR(IF(INDIRECT("'("&amp;'２個別表'!EO199&amp;")'!AR"&amp;84+EP199)&lt;&gt;1,"",1),"")</f>
        <v/>
      </c>
      <c r="CK199" s="244" t="str">
        <f t="shared" ca="1" si="366"/>
        <v/>
      </c>
      <c r="CL199" s="235" t="str">
        <f t="shared" ca="1" si="367"/>
        <v/>
      </c>
      <c r="CM199" s="239" t="str">
        <f t="shared" ca="1" si="368"/>
        <v/>
      </c>
      <c r="CN199" s="77" t="str">
        <f t="shared" ca="1" si="369"/>
        <v/>
      </c>
      <c r="CO199" s="93" t="str">
        <f ca="1">IFERROR(VLOOKUP(CN199,'（様式１号）３整理番号表'!$T$5:$V$15,2,FALSE),"")</f>
        <v/>
      </c>
      <c r="CP199" s="924" t="str">
        <f t="shared" ca="1" si="370"/>
        <v/>
      </c>
      <c r="CQ199" s="93" t="str">
        <f ca="1">IFERROR(VLOOKUP(CP199,'（様式１号）３整理番号表'!$T$19:$V$24,2,FALSE),"")</f>
        <v/>
      </c>
      <c r="CR199" s="924" t="str">
        <f ca="1">IFERROR(IF(INDIRECT("'("&amp;'２個別表'!EO199&amp;")'!AV"&amp;84+EP199)&lt;&gt;1,"",1),"")</f>
        <v/>
      </c>
      <c r="CS199" s="232">
        <f t="shared" ca="1" si="371"/>
        <v>0</v>
      </c>
      <c r="CT199" s="248">
        <f t="shared" ca="1" si="372"/>
        <v>0</v>
      </c>
      <c r="CU199" s="376" t="str">
        <f ca="1">IF(ER199="補強",IF(COUNTIFS($Z$11:Z199,Z199,$W$11:W199,1)=1,"１①",""),IF(COUNTIFS($Z$11:Z199,Z199,$W$11:W199,2)=1,"２①",""))</f>
        <v/>
      </c>
      <c r="CV199" s="57" t="str">
        <f t="shared" ca="1" si="373"/>
        <v/>
      </c>
      <c r="CW199" s="927" t="str">
        <f t="shared" ca="1" si="374"/>
        <v/>
      </c>
      <c r="CX199" s="256" t="str">
        <f t="shared" ca="1" si="375"/>
        <v/>
      </c>
      <c r="CY199" s="256" t="str">
        <f t="shared" ca="1" si="376"/>
        <v/>
      </c>
      <c r="CZ199" s="256" t="str">
        <f t="shared" ca="1" si="377"/>
        <v/>
      </c>
      <c r="DA199" s="256" t="str">
        <f t="shared" ca="1" si="378"/>
        <v/>
      </c>
      <c r="DB199" s="316" t="str">
        <f ca="1">IFERROR(VLOOKUP($CU199,'（様式１号）３整理番号表'!$Z$19:$AB$32,3,FALSE),"")</f>
        <v/>
      </c>
      <c r="DC199" s="259" t="str">
        <f t="shared" ca="1" si="379"/>
        <v>-</v>
      </c>
      <c r="DD199" s="618" t="str">
        <f t="shared" ca="1" si="380"/>
        <v/>
      </c>
      <c r="DE199" s="321" t="str">
        <f ca="1">IF(AND(AO199=18,AS199=1),IF(COUNTIFS($Y$11:Y199,Y199,$AS$11:AS199,1)=1,"２②",""),IF($CU199="１①",INDEX(INDIRECT("'("&amp;$EO199&amp;")'!AR116:BB116"),1,MATCH(INDIRECT("'("&amp;$EO199&amp;")'!C118"),INDIRECT("'("&amp;$EO199&amp;")'!AR119:BB119"),0)),""))</f>
        <v/>
      </c>
      <c r="DF199" s="324" t="str">
        <f t="shared" ca="1" si="381"/>
        <v/>
      </c>
      <c r="DG199" s="313" t="str">
        <f t="shared" ca="1" si="382"/>
        <v/>
      </c>
      <c r="DH199" s="313" t="str">
        <f t="shared" ca="1" si="383"/>
        <v/>
      </c>
      <c r="DI199" s="313" t="str">
        <f t="shared" ca="1" si="384"/>
        <v/>
      </c>
      <c r="DJ199" s="313" t="str">
        <f t="shared" ca="1" si="385"/>
        <v/>
      </c>
      <c r="DK199" s="328" t="str">
        <f t="shared" ca="1" si="386"/>
        <v/>
      </c>
      <c r="DL199" s="334" t="str">
        <f t="shared" ca="1" si="387"/>
        <v/>
      </c>
      <c r="DM199" s="915" t="str">
        <f t="shared" ca="1" si="388"/>
        <v/>
      </c>
      <c r="DN199" s="15"/>
      <c r="DO199" s="324"/>
      <c r="DP199" s="16"/>
      <c r="DQ199" s="16"/>
      <c r="DR199" s="16"/>
      <c r="DS199" s="16"/>
      <c r="DT199" s="318" t="str">
        <f>IFERROR(VLOOKUP($DN199,'（様式１号）３整理番号表'!$Z$19:$AB$32,3,FALSE),"")</f>
        <v/>
      </c>
      <c r="DU199" s="259" t="str">
        <f t="shared" si="389"/>
        <v/>
      </c>
      <c r="DV199" s="14"/>
      <c r="DW199" s="17" t="str">
        <f t="shared" ca="1" si="390"/>
        <v/>
      </c>
      <c r="DX199" s="88" t="str">
        <f t="shared" ca="1" si="407"/>
        <v/>
      </c>
      <c r="DZ199" s="339">
        <f t="shared" ca="1" si="413"/>
        <v>0</v>
      </c>
      <c r="EA199" s="339">
        <f t="shared" ca="1" si="413"/>
        <v>0</v>
      </c>
      <c r="EB199" s="339">
        <f t="shared" ca="1" si="413"/>
        <v>0</v>
      </c>
      <c r="EC199" s="339">
        <f t="shared" ca="1" si="413"/>
        <v>0</v>
      </c>
      <c r="ED199" s="339">
        <f t="shared" ca="1" si="413"/>
        <v>0</v>
      </c>
      <c r="EE199" s="339">
        <f t="shared" ca="1" si="413"/>
        <v>0</v>
      </c>
      <c r="EF199" s="339">
        <f t="shared" ca="1" si="413"/>
        <v>0</v>
      </c>
      <c r="EG199" s="339">
        <f t="shared" ca="1" si="413"/>
        <v>0</v>
      </c>
      <c r="EH199" s="339">
        <f t="shared" ca="1" si="413"/>
        <v>0</v>
      </c>
      <c r="EI199" s="339">
        <f t="shared" ca="1" si="413"/>
        <v>0</v>
      </c>
      <c r="EJ199" s="339">
        <f t="shared" ca="1" si="413"/>
        <v>0</v>
      </c>
      <c r="EK199" s="339">
        <f t="shared" ca="1" si="413"/>
        <v>0</v>
      </c>
      <c r="EL199" s="339">
        <f t="shared" ca="1" si="413"/>
        <v>0</v>
      </c>
      <c r="EM199" s="339">
        <f t="shared" ca="1" si="413"/>
        <v>0</v>
      </c>
      <c r="EO199" s="919" t="str">
        <f t="shared" ca="1" si="309"/>
        <v/>
      </c>
      <c r="EP199" s="919" t="str">
        <f t="shared" ca="1" si="391"/>
        <v/>
      </c>
      <c r="EQ199" s="919" t="str">
        <f t="shared" ca="1" si="392"/>
        <v/>
      </c>
      <c r="ER199" s="919" t="str">
        <f t="shared" ca="1" si="393"/>
        <v/>
      </c>
      <c r="ES199" s="919" t="str">
        <f ca="1">IFERROR(INDEX('郵便番号（石川県）'!$A$3:$F$2574,MATCH(INDIRECT("'("&amp;EO199&amp;")'!E7"),'郵便番号（石川県）'!$A$3:$A$2574,0),6),"")</f>
        <v/>
      </c>
      <c r="ET199" s="919" t="str">
        <f ca="1">IFERROR(INDEX('郵便番号（石川県）'!$A$3:$F$2574,MATCH(INDIRECT("'("&amp;$EO199&amp;")'!E7"),'郵便番号（石川県）'!$A$3:$A$2574,0),5),"")</f>
        <v/>
      </c>
      <c r="EU199" s="919" t="str">
        <f t="shared" ca="1" si="394"/>
        <v/>
      </c>
      <c r="EV199" s="919" t="str">
        <f t="shared" ca="1" si="395"/>
        <v/>
      </c>
      <c r="EW199" s="919" t="str">
        <f t="shared" ca="1" si="396"/>
        <v/>
      </c>
      <c r="EX199" s="919" t="str">
        <f t="shared" ca="1" si="397"/>
        <v/>
      </c>
      <c r="EY199" s="919" t="str">
        <f t="shared" ca="1" si="398"/>
        <v/>
      </c>
      <c r="EZ199" s="919" t="str">
        <f t="shared" ca="1" si="399"/>
        <v/>
      </c>
      <c r="FA199" s="919" t="str">
        <f t="shared" ca="1" si="400"/>
        <v/>
      </c>
      <c r="FB199" s="919" t="str">
        <f t="shared" ca="1" si="401"/>
        <v/>
      </c>
      <c r="FC199" s="919" t="str">
        <f t="shared" ca="1" si="402"/>
        <v/>
      </c>
      <c r="FD199" s="627" t="str">
        <f t="shared" ca="1" si="403"/>
        <v/>
      </c>
      <c r="FE199" s="630">
        <v>189</v>
      </c>
      <c r="FF199" s="299" t="str">
        <f t="shared" ca="1" si="404"/>
        <v/>
      </c>
      <c r="FG199" s="993" t="str">
        <f t="shared" ca="1" si="405"/>
        <v/>
      </c>
      <c r="FH199" s="919" t="str">
        <f t="shared" ca="1" si="406"/>
        <v/>
      </c>
      <c r="FI199" s="299">
        <f ca="1">COUNTIF($FH$11:FH199,"■")</f>
        <v>0</v>
      </c>
    </row>
    <row r="200" spans="1:165" ht="34.5" customHeight="1">
      <c r="A200" s="445">
        <f t="shared" ca="1" si="310"/>
        <v>0</v>
      </c>
      <c r="B200" s="446">
        <f>IF(R200&lt;&gt;"",IF(COUNTIF(R$11:R200,R200)=1,MAX(B$11:B199)+1,INDEX(B$11:B199,MATCH(R200,R$11:R199,0),1)),0)</f>
        <v>1</v>
      </c>
      <c r="C200" s="446">
        <f ca="1">IF(T200&lt;&gt;"",IF(COUNTIF(T$11:T200,T200)=1,MAX(C$11:C199)+1,INDEX(C$11:C199,MATCH(T200,T$11:T199,0),1)),0)</f>
        <v>0</v>
      </c>
      <c r="D200" s="446">
        <f ca="1">IF(U200&lt;&gt;"",IF(COUNTIF(U$11:U200,U200)=1,MAX(D$11:D199)+1,INDEX(D$11:D199,MATCH(U200,U$11:U199,0),1)),0)</f>
        <v>0</v>
      </c>
      <c r="E200" s="446">
        <f ca="1">IF(S200&lt;&gt;"",IF(COUNTIF(S$11:S200,S200)=1,MAX(E$11:E199)+1,INDEX(E$11:E199,MATCH(S200,S$11:S199,0),1)),0)</f>
        <v>0</v>
      </c>
      <c r="F200" s="446">
        <f ca="1">IF(Z200&lt;&gt;"",IF(COUNTIF(Z$11:Z200,Z200)=1,MAX(F$11:F199)+1,INDEX(F$11:F199,MATCH(Z200,Z$11:Z199,0),1)),0)</f>
        <v>0</v>
      </c>
      <c r="G200" s="447" cm="1">
        <f t="array" aca="1" ref="G200" ca="1">IF(Z200&lt;&gt;"",IF(COUNTIFS(Z$11:Z200,Z200,W$11:W200,W200)=1,MAX(G$11:G199)+1,INDEX(G$11:G199,MATCH(Z200&amp;W200,Z$11:Z199&amp;W$11:W200,0),1)),0)</f>
        <v>0</v>
      </c>
      <c r="H200" s="447">
        <f t="shared" ca="1" si="311"/>
        <v>0</v>
      </c>
      <c r="I200" s="447">
        <f ca="1">IF(T200="",0,IF(COUNTIF(T$11:T200,T200)=1,1,0))</f>
        <v>0</v>
      </c>
      <c r="J200" s="447">
        <f ca="1">IF(U200="",0,IF(COUNTIF(U$11:U200,U200)=1,1,0))</f>
        <v>0</v>
      </c>
      <c r="K200" s="447">
        <f ca="1">IF(S200="",0,IF(COUNTIF(S$11:S200,S200)=1,1,0))</f>
        <v>0</v>
      </c>
      <c r="L200" s="446">
        <f ca="1">IF(Z200="",0,IF(COUNTIF(Z$11:Z200,Z200)=1,1,0))</f>
        <v>0</v>
      </c>
      <c r="M200" s="767">
        <f ca="1">IF($W200=2,IF(COUNTIFS($W$11:$W200,2,$Z$11:$Z200,$Z200)=1,1,0),0)</f>
        <v>0</v>
      </c>
      <c r="N200" s="767">
        <f ca="1">IF($W200=1,IF(COUNTIFS($W$11:$W200,2,$Z$11:$Z200,$Z200)=1,1,0),0)</f>
        <v>0</v>
      </c>
      <c r="O200" s="446">
        <f ca="1">IF(H200=0,0,IF(COUNTIF(Z$11:Z200,Z200)=1,1,0))</f>
        <v>0</v>
      </c>
      <c r="P200" s="448" t="str">
        <f t="shared" ca="1" si="312"/>
        <v>石川県</v>
      </c>
      <c r="Q200" s="89">
        <f t="shared" ca="1" si="313"/>
        <v>190</v>
      </c>
      <c r="R200" s="170" t="s">
        <v>459</v>
      </c>
      <c r="S200" s="357" t="str">
        <f t="shared" ca="1" si="314"/>
        <v/>
      </c>
      <c r="T200" s="357" t="str">
        <f t="shared" ca="1" si="315"/>
        <v/>
      </c>
      <c r="U200" s="58" t="str">
        <f t="shared" ca="1" si="316"/>
        <v/>
      </c>
      <c r="V200" s="58" t="str">
        <f t="shared" ca="1" si="317"/>
        <v/>
      </c>
      <c r="W200" s="920" t="str">
        <f t="shared" ca="1" si="318"/>
        <v/>
      </c>
      <c r="X200" s="369">
        <f ca="1">IFERROR(VLOOKUP(W200,'（様式１号）３整理番号表'!$B$4:$H$5,2,FALSE),0)</f>
        <v>0</v>
      </c>
      <c r="Y200" s="768" t="str" cm="1">
        <f t="array" aca="1" ref="Y200" ca="1">IF(AND(D200=0,F200=0),"",IF(COUNTIF(D$11:D200,D200)=1,1,IF(COUNTIFS(D$11:D200,D200,F$11:F200,F200)=1,INDEX((D$11:D200,F$11:F200,Y$11:Y200),MATCH(_xlfn.MAXIFS(F$11:F199,D$11:D199,D200),$F$11:F200,0),1,3)+1,INDEX((D$11:D200,F$11:F200,Y$11:Y200),MATCH(D200&amp;F200,D$11:D200&amp;F$11:F200,0),1,3))))</f>
        <v/>
      </c>
      <c r="Z200" s="40" t="str">
        <f t="shared" ca="1" si="319"/>
        <v/>
      </c>
      <c r="AA200" s="924" t="str">
        <f t="shared" ca="1" si="320"/>
        <v/>
      </c>
      <c r="AB200" s="93">
        <f ca="1">IFERROR(VLOOKUP(AA200,'（様式１号）３整理番号表'!$B$10:$H$16,2,FALSE),0)</f>
        <v>0</v>
      </c>
      <c r="AC200" s="924" t="str">
        <f t="shared" ca="1" si="321"/>
        <v/>
      </c>
      <c r="AD200" s="924" t="str">
        <f t="shared" ca="1" si="322"/>
        <v/>
      </c>
      <c r="AE200" s="93">
        <f ca="1">IFERROR(VLOOKUP(AD200,'（様式１号）３整理番号表'!$B$21:$H$22,2,FALSE),0)</f>
        <v>0</v>
      </c>
      <c r="AF200" s="924" t="str">
        <f t="shared" ca="1" si="323"/>
        <v/>
      </c>
      <c r="AG200" s="93">
        <f ca="1">IFERROR(VLOOKUP(AF200,'（様式１号）３整理番号表'!$B$26:$H$31,2,FALSE),0)</f>
        <v>0</v>
      </c>
      <c r="AH200" s="924" t="str">
        <f t="shared" ca="1" si="324"/>
        <v/>
      </c>
      <c r="AI200" s="93">
        <f ca="1">IFERROR(VLOOKUP(AH200,'（様式１号）３整理番号表'!$J$5:$N$59,2,FALSE),0)</f>
        <v>0</v>
      </c>
      <c r="AJ200" s="77" t="str">
        <f t="shared" ca="1" si="325"/>
        <v/>
      </c>
      <c r="AK200" s="93">
        <f ca="1">IFERROR(VLOOKUP(AJ200,'（様式１号）３整理番号表'!$P$5:$R$29,2,FALSE),0)</f>
        <v>0</v>
      </c>
      <c r="AL200" s="921" t="str">
        <f t="shared" ca="1" si="326"/>
        <v/>
      </c>
      <c r="AM200" s="921" t="str">
        <f t="shared" ca="1" si="327"/>
        <v/>
      </c>
      <c r="AN200" s="921"/>
      <c r="AO200" s="77" t="str">
        <f t="shared" ca="1" si="328"/>
        <v/>
      </c>
      <c r="AP200" s="93">
        <f ca="1">IFERROR(VLOOKUP(AO200,'（様式１号）３整理番号表'!$P$5:$R$29,2,FALSE),0)</f>
        <v>0</v>
      </c>
      <c r="AQ200" s="924" t="str">
        <f t="shared" ca="1" si="329"/>
        <v/>
      </c>
      <c r="AR200" s="93">
        <f t="shared" ca="1" si="330"/>
        <v>0</v>
      </c>
      <c r="AS200" s="924" t="str">
        <f t="shared" ca="1" si="331"/>
        <v/>
      </c>
      <c r="AT200" s="40" t="str">
        <f t="shared" ca="1" si="332"/>
        <v/>
      </c>
      <c r="AU200" s="93" t="str">
        <f t="shared" ca="1" si="333"/>
        <v/>
      </c>
      <c r="AV200" s="923" t="str">
        <f t="shared" ca="1" si="334"/>
        <v/>
      </c>
      <c r="AW200" s="926" t="str">
        <f t="shared" ca="1" si="335"/>
        <v/>
      </c>
      <c r="AX200" s="925" t="str">
        <f t="shared" ca="1" si="336"/>
        <v/>
      </c>
      <c r="AY200" s="925" t="str">
        <f t="shared" ca="1" si="336"/>
        <v/>
      </c>
      <c r="AZ200" s="925" t="str">
        <f t="shared" ca="1" si="336"/>
        <v/>
      </c>
      <c r="BA200" s="925" t="str">
        <f t="shared" ca="1" si="336"/>
        <v/>
      </c>
      <c r="BB200" s="925" t="str">
        <f t="shared" ca="1" si="337"/>
        <v/>
      </c>
      <c r="BC200" s="925" t="str">
        <f t="shared" ca="1" si="338"/>
        <v/>
      </c>
      <c r="BD200" s="925" t="str">
        <f t="shared" ca="1" si="338"/>
        <v/>
      </c>
      <c r="BE200" s="925" t="str">
        <f t="shared" ca="1" si="338"/>
        <v/>
      </c>
      <c r="BF200" s="77" t="str">
        <f t="shared" ca="1" si="339"/>
        <v/>
      </c>
      <c r="BG200" s="924" t="str">
        <f t="shared" ca="1" si="340"/>
        <v/>
      </c>
      <c r="BH200" s="94">
        <f ca="1">IF(BF200&lt;&gt;"",INDEX('（様式１号）３整理番号表'!$AB$7:$AQ$12,MATCH(BF200,'（様式１号）３整理番号表'!$AA$7:$AA$12,0),MATCH(BG200,'（様式１号）３整理番号表'!$AB$6:$AQ$6,0)),0)</f>
        <v>0</v>
      </c>
      <c r="BI200" s="921" t="str">
        <f t="shared" ca="1" si="341"/>
        <v/>
      </c>
      <c r="BJ200" s="922" t="str">
        <f t="shared" ca="1" si="342"/>
        <v/>
      </c>
      <c r="BK200" s="926" t="str">
        <f t="shared" ca="1" si="343"/>
        <v/>
      </c>
      <c r="BL200" s="922" t="str">
        <f t="shared" ca="1" si="344"/>
        <v/>
      </c>
      <c r="BM200" s="79" t="str">
        <f t="shared" ca="1" si="345"/>
        <v/>
      </c>
      <c r="BN200" s="82" t="str">
        <f t="shared" ca="1" si="346"/>
        <v/>
      </c>
      <c r="BO200" s="83" t="str">
        <f t="shared" ca="1" si="347"/>
        <v/>
      </c>
      <c r="BP200" s="84" t="str">
        <f t="shared" ca="1" si="348"/>
        <v/>
      </c>
      <c r="BQ200" s="82" t="str">
        <f t="shared" ca="1" si="349"/>
        <v/>
      </c>
      <c r="BR200" s="97" t="str">
        <f t="shared" ca="1" si="350"/>
        <v/>
      </c>
      <c r="BS200" s="95" t="str">
        <f t="shared" ca="1" si="351"/>
        <v/>
      </c>
      <c r="BT200" s="184" t="str">
        <f t="shared" ca="1" si="352"/>
        <v/>
      </c>
      <c r="BU200" s="611" t="str">
        <f t="shared" ca="1" si="353"/>
        <v/>
      </c>
      <c r="BV200" s="77" t="str">
        <f t="shared" ca="1" si="354"/>
        <v/>
      </c>
      <c r="BW200" s="85" t="str">
        <f t="shared" ca="1" si="355"/>
        <v/>
      </c>
      <c r="BX200" s="86" t="str">
        <f t="shared" ca="1" si="356"/>
        <v/>
      </c>
      <c r="BY200" s="231">
        <f ca="1">IF('ポイント要件確認等（個別表）'!AD200=1,ROUNDDOWN('ポイント要件確認等（個別表）'!AV200,-3),IF('ポイント要件確認等（個別表）'!AD200=2,ROUNDDOWN('ポイント要件確認等（個別表）'!BH200,-3),IF('ポイント要件確認等（個別表）'!AD200=3,ROUNDDOWN('ポイント要件確認等（個別表）'!BT200,-3),0)))</f>
        <v>0</v>
      </c>
      <c r="BZ200" s="86" t="str">
        <f t="shared" ca="1" si="357"/>
        <v/>
      </c>
      <c r="CA200" s="232" t="str">
        <f t="shared" ca="1" si="358"/>
        <v/>
      </c>
      <c r="CB200" s="232">
        <f t="shared" ca="1" si="359"/>
        <v>0</v>
      </c>
      <c r="CC200" s="86" t="str">
        <f t="shared" ca="1" si="360"/>
        <v/>
      </c>
      <c r="CD200" s="86" t="str">
        <f t="shared" ca="1" si="361"/>
        <v/>
      </c>
      <c r="CE200" s="609"/>
      <c r="CF200" s="86" t="str">
        <f t="shared" ca="1" si="362"/>
        <v/>
      </c>
      <c r="CG200" s="185" t="str">
        <f t="shared" ca="1" si="363"/>
        <v/>
      </c>
      <c r="CH200" s="246" t="str">
        <f t="shared" ca="1" si="364"/>
        <v>含税額</v>
      </c>
      <c r="CI200" s="247" t="str">
        <f t="shared" ca="1" si="365"/>
        <v/>
      </c>
      <c r="CJ200" s="87" t="str">
        <f ca="1">IFERROR(IF(INDIRECT("'("&amp;'２個別表'!EO200&amp;")'!AR"&amp;84+EP200)&lt;&gt;1,"",1),"")</f>
        <v/>
      </c>
      <c r="CK200" s="244" t="str">
        <f t="shared" ca="1" si="366"/>
        <v/>
      </c>
      <c r="CL200" s="235" t="str">
        <f t="shared" ca="1" si="367"/>
        <v/>
      </c>
      <c r="CM200" s="239" t="str">
        <f t="shared" ca="1" si="368"/>
        <v/>
      </c>
      <c r="CN200" s="77" t="str">
        <f t="shared" ca="1" si="369"/>
        <v/>
      </c>
      <c r="CO200" s="93" t="str">
        <f ca="1">IFERROR(VLOOKUP(CN200,'（様式１号）３整理番号表'!$T$5:$V$15,2,FALSE),"")</f>
        <v/>
      </c>
      <c r="CP200" s="924" t="str">
        <f t="shared" ca="1" si="370"/>
        <v/>
      </c>
      <c r="CQ200" s="93" t="str">
        <f ca="1">IFERROR(VLOOKUP(CP200,'（様式１号）３整理番号表'!$T$19:$V$24,2,FALSE),"")</f>
        <v/>
      </c>
      <c r="CR200" s="924" t="str">
        <f ca="1">IFERROR(IF(INDIRECT("'("&amp;'２個別表'!EO200&amp;")'!AV"&amp;84+EP200)&lt;&gt;1,"",1),"")</f>
        <v/>
      </c>
      <c r="CS200" s="232">
        <f t="shared" ca="1" si="371"/>
        <v>0</v>
      </c>
      <c r="CT200" s="248">
        <f t="shared" ca="1" si="372"/>
        <v>0</v>
      </c>
      <c r="CU200" s="376" t="str">
        <f ca="1">IF(ER200="補強",IF(COUNTIFS($Z$11:Z200,Z200,$W$11:W200,1)=1,"１①",""),IF(COUNTIFS($Z$11:Z200,Z200,$W$11:W200,2)=1,"２①",""))</f>
        <v/>
      </c>
      <c r="CV200" s="57" t="str">
        <f t="shared" ca="1" si="373"/>
        <v/>
      </c>
      <c r="CW200" s="927" t="str">
        <f t="shared" ca="1" si="374"/>
        <v/>
      </c>
      <c r="CX200" s="256" t="str">
        <f t="shared" ca="1" si="375"/>
        <v/>
      </c>
      <c r="CY200" s="256" t="str">
        <f t="shared" ca="1" si="376"/>
        <v/>
      </c>
      <c r="CZ200" s="256" t="str">
        <f t="shared" ca="1" si="377"/>
        <v/>
      </c>
      <c r="DA200" s="256" t="str">
        <f t="shared" ca="1" si="378"/>
        <v/>
      </c>
      <c r="DB200" s="316" t="str">
        <f ca="1">IFERROR(VLOOKUP($CU200,'（様式１号）３整理番号表'!$Z$19:$AB$32,3,FALSE),"")</f>
        <v/>
      </c>
      <c r="DC200" s="259" t="str">
        <f t="shared" ca="1" si="379"/>
        <v>-</v>
      </c>
      <c r="DD200" s="618" t="str">
        <f t="shared" ca="1" si="380"/>
        <v/>
      </c>
      <c r="DE200" s="321" t="str">
        <f ca="1">IF(AND(AO200=18,AS200=1),IF(COUNTIFS($Y$11:Y200,Y200,$AS$11:AS200,1)=1,"２②",""),IF($CU200="１①",INDEX(INDIRECT("'("&amp;$EO200&amp;")'!AR116:BB116"),1,MATCH(INDIRECT("'("&amp;$EO200&amp;")'!C118"),INDIRECT("'("&amp;$EO200&amp;")'!AR119:BB119"),0)),""))</f>
        <v/>
      </c>
      <c r="DF200" s="324" t="str">
        <f t="shared" ca="1" si="381"/>
        <v/>
      </c>
      <c r="DG200" s="313" t="str">
        <f t="shared" ca="1" si="382"/>
        <v/>
      </c>
      <c r="DH200" s="313" t="str">
        <f t="shared" ca="1" si="383"/>
        <v/>
      </c>
      <c r="DI200" s="313" t="str">
        <f t="shared" ca="1" si="384"/>
        <v/>
      </c>
      <c r="DJ200" s="313" t="str">
        <f t="shared" ca="1" si="385"/>
        <v/>
      </c>
      <c r="DK200" s="328" t="str">
        <f t="shared" ca="1" si="386"/>
        <v/>
      </c>
      <c r="DL200" s="334" t="str">
        <f t="shared" ca="1" si="387"/>
        <v/>
      </c>
      <c r="DM200" s="915" t="str">
        <f t="shared" ca="1" si="388"/>
        <v/>
      </c>
      <c r="DN200" s="15"/>
      <c r="DO200" s="324"/>
      <c r="DP200" s="16"/>
      <c r="DQ200" s="16"/>
      <c r="DR200" s="16"/>
      <c r="DS200" s="16"/>
      <c r="DT200" s="318" t="str">
        <f>IFERROR(VLOOKUP($DN200,'（様式１号）３整理番号表'!$Z$19:$AB$32,3,FALSE),"")</f>
        <v/>
      </c>
      <c r="DU200" s="259" t="str">
        <f t="shared" si="389"/>
        <v/>
      </c>
      <c r="DV200" s="14"/>
      <c r="DW200" s="17" t="str">
        <f t="shared" ca="1" si="390"/>
        <v/>
      </c>
      <c r="DX200" s="88" t="str">
        <f t="shared" ca="1" si="407"/>
        <v/>
      </c>
      <c r="DZ200" s="339">
        <f t="shared" ca="1" si="413"/>
        <v>0</v>
      </c>
      <c r="EA200" s="339">
        <f t="shared" ca="1" si="413"/>
        <v>0</v>
      </c>
      <c r="EB200" s="339">
        <f t="shared" ca="1" si="413"/>
        <v>0</v>
      </c>
      <c r="EC200" s="339">
        <f t="shared" ca="1" si="413"/>
        <v>0</v>
      </c>
      <c r="ED200" s="339">
        <f t="shared" ca="1" si="413"/>
        <v>0</v>
      </c>
      <c r="EE200" s="339">
        <f t="shared" ca="1" si="413"/>
        <v>0</v>
      </c>
      <c r="EF200" s="339">
        <f t="shared" ca="1" si="413"/>
        <v>0</v>
      </c>
      <c r="EG200" s="339">
        <f t="shared" ca="1" si="413"/>
        <v>0</v>
      </c>
      <c r="EH200" s="339">
        <f t="shared" ca="1" si="413"/>
        <v>0</v>
      </c>
      <c r="EI200" s="339">
        <f t="shared" ca="1" si="413"/>
        <v>0</v>
      </c>
      <c r="EJ200" s="339">
        <f t="shared" ca="1" si="413"/>
        <v>0</v>
      </c>
      <c r="EK200" s="339">
        <f t="shared" ca="1" si="413"/>
        <v>0</v>
      </c>
      <c r="EL200" s="339">
        <f t="shared" ca="1" si="413"/>
        <v>0</v>
      </c>
      <c r="EM200" s="339">
        <f t="shared" ca="1" si="413"/>
        <v>0</v>
      </c>
      <c r="EO200" s="919" t="str">
        <f t="shared" ca="1" si="309"/>
        <v/>
      </c>
      <c r="EP200" s="919" t="str">
        <f t="shared" ca="1" si="391"/>
        <v/>
      </c>
      <c r="EQ200" s="919" t="str">
        <f t="shared" ca="1" si="392"/>
        <v/>
      </c>
      <c r="ER200" s="919" t="str">
        <f t="shared" ca="1" si="393"/>
        <v/>
      </c>
      <c r="ES200" s="919" t="str">
        <f ca="1">IFERROR(INDEX('郵便番号（石川県）'!$A$3:$F$2574,MATCH(INDIRECT("'("&amp;EO200&amp;")'!E7"),'郵便番号（石川県）'!$A$3:$A$2574,0),6),"")</f>
        <v/>
      </c>
      <c r="ET200" s="919" t="str">
        <f ca="1">IFERROR(INDEX('郵便番号（石川県）'!$A$3:$F$2574,MATCH(INDIRECT("'("&amp;$EO200&amp;")'!E7"),'郵便番号（石川県）'!$A$3:$A$2574,0),5),"")</f>
        <v/>
      </c>
      <c r="EU200" s="919" t="str">
        <f t="shared" ca="1" si="394"/>
        <v/>
      </c>
      <c r="EV200" s="919" t="str">
        <f t="shared" ca="1" si="395"/>
        <v/>
      </c>
      <c r="EW200" s="919" t="str">
        <f t="shared" ca="1" si="396"/>
        <v/>
      </c>
      <c r="EX200" s="919" t="str">
        <f t="shared" ca="1" si="397"/>
        <v/>
      </c>
      <c r="EY200" s="919" t="str">
        <f t="shared" ca="1" si="398"/>
        <v/>
      </c>
      <c r="EZ200" s="919" t="str">
        <f t="shared" ca="1" si="399"/>
        <v/>
      </c>
      <c r="FA200" s="919" t="str">
        <f t="shared" ca="1" si="400"/>
        <v/>
      </c>
      <c r="FB200" s="919" t="str">
        <f t="shared" ca="1" si="401"/>
        <v/>
      </c>
      <c r="FC200" s="919" t="str">
        <f t="shared" ca="1" si="402"/>
        <v/>
      </c>
      <c r="FD200" s="627" t="str">
        <f t="shared" ca="1" si="403"/>
        <v/>
      </c>
      <c r="FE200" s="630">
        <v>190</v>
      </c>
      <c r="FF200" s="299" t="str">
        <f t="shared" ca="1" si="404"/>
        <v/>
      </c>
      <c r="FG200" s="993" t="str">
        <f t="shared" ca="1" si="405"/>
        <v/>
      </c>
      <c r="FH200" s="919" t="str">
        <f t="shared" ca="1" si="406"/>
        <v/>
      </c>
      <c r="FI200" s="299">
        <f ca="1">COUNTIF($FH$11:FH200,"■")</f>
        <v>0</v>
      </c>
    </row>
    <row r="201" spans="1:165" ht="34.5" customHeight="1">
      <c r="A201" s="445">
        <f t="shared" ca="1" si="310"/>
        <v>0</v>
      </c>
      <c r="B201" s="446">
        <f>IF(R201&lt;&gt;"",IF(COUNTIF(R$11:R201,R201)=1,MAX(B$11:B200)+1,INDEX(B$11:B200,MATCH(R201,R$11:R200,0),1)),0)</f>
        <v>1</v>
      </c>
      <c r="C201" s="446">
        <f ca="1">IF(T201&lt;&gt;"",IF(COUNTIF(T$11:T201,T201)=1,MAX(C$11:C200)+1,INDEX(C$11:C200,MATCH(T201,T$11:T200,0),1)),0)</f>
        <v>0</v>
      </c>
      <c r="D201" s="446">
        <f ca="1">IF(U201&lt;&gt;"",IF(COUNTIF(U$11:U201,U201)=1,MAX(D$11:D200)+1,INDEX(D$11:D200,MATCH(U201,U$11:U200,0),1)),0)</f>
        <v>0</v>
      </c>
      <c r="E201" s="446">
        <f ca="1">IF(S201&lt;&gt;"",IF(COUNTIF(S$11:S201,S201)=1,MAX(E$11:E200)+1,INDEX(E$11:E200,MATCH(S201,S$11:S200,0),1)),0)</f>
        <v>0</v>
      </c>
      <c r="F201" s="446">
        <f ca="1">IF(Z201&lt;&gt;"",IF(COUNTIF(Z$11:Z201,Z201)=1,MAX(F$11:F200)+1,INDEX(F$11:F200,MATCH(Z201,Z$11:Z200,0),1)),0)</f>
        <v>0</v>
      </c>
      <c r="G201" s="447" cm="1">
        <f t="array" aca="1" ref="G201" ca="1">IF(Z201&lt;&gt;"",IF(COUNTIFS(Z$11:Z201,Z201,W$11:W201,W201)=1,MAX(G$11:G200)+1,INDEX(G$11:G200,MATCH(Z201&amp;W201,Z$11:Z200&amp;W$11:W201,0),1)),0)</f>
        <v>0</v>
      </c>
      <c r="H201" s="447">
        <f t="shared" ca="1" si="311"/>
        <v>0</v>
      </c>
      <c r="I201" s="447">
        <f ca="1">IF(T201="",0,IF(COUNTIF(T$11:T201,T201)=1,1,0))</f>
        <v>0</v>
      </c>
      <c r="J201" s="447">
        <f ca="1">IF(U201="",0,IF(COUNTIF(U$11:U201,U201)=1,1,0))</f>
        <v>0</v>
      </c>
      <c r="K201" s="447">
        <f ca="1">IF(S201="",0,IF(COUNTIF(S$11:S201,S201)=1,1,0))</f>
        <v>0</v>
      </c>
      <c r="L201" s="446">
        <f ca="1">IF(Z201="",0,IF(COUNTIF(Z$11:Z201,Z201)=1,1,0))</f>
        <v>0</v>
      </c>
      <c r="M201" s="767">
        <f ca="1">IF($W201=2,IF(COUNTIFS($W$11:$W201,2,$Z$11:$Z201,$Z201)=1,1,0),0)</f>
        <v>0</v>
      </c>
      <c r="N201" s="767">
        <f ca="1">IF($W201=1,IF(COUNTIFS($W$11:$W201,2,$Z$11:$Z201,$Z201)=1,1,0),0)</f>
        <v>0</v>
      </c>
      <c r="O201" s="446">
        <f ca="1">IF(H201=0,0,IF(COUNTIF(Z$11:Z201,Z201)=1,1,0))</f>
        <v>0</v>
      </c>
      <c r="P201" s="448" t="str">
        <f t="shared" ca="1" si="312"/>
        <v>石川県</v>
      </c>
      <c r="Q201" s="89">
        <f t="shared" ca="1" si="313"/>
        <v>191</v>
      </c>
      <c r="R201" s="170" t="s">
        <v>459</v>
      </c>
      <c r="S201" s="357" t="str">
        <f t="shared" ca="1" si="314"/>
        <v/>
      </c>
      <c r="T201" s="357" t="str">
        <f t="shared" ca="1" si="315"/>
        <v/>
      </c>
      <c r="U201" s="58" t="str">
        <f t="shared" ca="1" si="316"/>
        <v/>
      </c>
      <c r="V201" s="58" t="str">
        <f t="shared" ca="1" si="317"/>
        <v/>
      </c>
      <c r="W201" s="920" t="str">
        <f t="shared" ca="1" si="318"/>
        <v/>
      </c>
      <c r="X201" s="369">
        <f ca="1">IFERROR(VLOOKUP(W201,'（様式１号）３整理番号表'!$B$4:$H$5,2,FALSE),0)</f>
        <v>0</v>
      </c>
      <c r="Y201" s="768" t="str" cm="1">
        <f t="array" aca="1" ref="Y201" ca="1">IF(AND(D201=0,F201=0),"",IF(COUNTIF(D$11:D201,D201)=1,1,IF(COUNTIFS(D$11:D201,D201,F$11:F201,F201)=1,INDEX((D$11:D201,F$11:F201,Y$11:Y201),MATCH(_xlfn.MAXIFS(F$11:F200,D$11:D200,D201),$F$11:F201,0),1,3)+1,INDEX((D$11:D201,F$11:F201,Y$11:Y201),MATCH(D201&amp;F201,D$11:D201&amp;F$11:F201,0),1,3))))</f>
        <v/>
      </c>
      <c r="Z201" s="40" t="str">
        <f t="shared" ca="1" si="319"/>
        <v/>
      </c>
      <c r="AA201" s="924" t="str">
        <f t="shared" ca="1" si="320"/>
        <v/>
      </c>
      <c r="AB201" s="93">
        <f ca="1">IFERROR(VLOOKUP(AA201,'（様式１号）３整理番号表'!$B$10:$H$16,2,FALSE),0)</f>
        <v>0</v>
      </c>
      <c r="AC201" s="924" t="str">
        <f t="shared" ca="1" si="321"/>
        <v/>
      </c>
      <c r="AD201" s="924" t="str">
        <f t="shared" ca="1" si="322"/>
        <v/>
      </c>
      <c r="AE201" s="93">
        <f ca="1">IFERROR(VLOOKUP(AD201,'（様式１号）３整理番号表'!$B$21:$H$22,2,FALSE),0)</f>
        <v>0</v>
      </c>
      <c r="AF201" s="924" t="str">
        <f t="shared" ca="1" si="323"/>
        <v/>
      </c>
      <c r="AG201" s="93">
        <f ca="1">IFERROR(VLOOKUP(AF201,'（様式１号）３整理番号表'!$B$26:$H$31,2,FALSE),0)</f>
        <v>0</v>
      </c>
      <c r="AH201" s="924" t="str">
        <f t="shared" ca="1" si="324"/>
        <v/>
      </c>
      <c r="AI201" s="93">
        <f ca="1">IFERROR(VLOOKUP(AH201,'（様式１号）３整理番号表'!$J$5:$N$59,2,FALSE),0)</f>
        <v>0</v>
      </c>
      <c r="AJ201" s="77" t="str">
        <f t="shared" ca="1" si="325"/>
        <v/>
      </c>
      <c r="AK201" s="93">
        <f ca="1">IFERROR(VLOOKUP(AJ201,'（様式１号）３整理番号表'!$P$5:$R$29,2,FALSE),0)</f>
        <v>0</v>
      </c>
      <c r="AL201" s="921" t="str">
        <f t="shared" ca="1" si="326"/>
        <v/>
      </c>
      <c r="AM201" s="921" t="str">
        <f t="shared" ca="1" si="327"/>
        <v/>
      </c>
      <c r="AN201" s="921"/>
      <c r="AO201" s="77" t="str">
        <f t="shared" ca="1" si="328"/>
        <v/>
      </c>
      <c r="AP201" s="93">
        <f ca="1">IFERROR(VLOOKUP(AO201,'（様式１号）３整理番号表'!$P$5:$R$29,2,FALSE),0)</f>
        <v>0</v>
      </c>
      <c r="AQ201" s="924" t="str">
        <f t="shared" ca="1" si="329"/>
        <v/>
      </c>
      <c r="AR201" s="93">
        <f t="shared" ca="1" si="330"/>
        <v>0</v>
      </c>
      <c r="AS201" s="924" t="str">
        <f t="shared" ca="1" si="331"/>
        <v/>
      </c>
      <c r="AT201" s="40" t="str">
        <f t="shared" ca="1" si="332"/>
        <v/>
      </c>
      <c r="AU201" s="93" t="str">
        <f t="shared" ca="1" si="333"/>
        <v/>
      </c>
      <c r="AV201" s="923" t="str">
        <f t="shared" ca="1" si="334"/>
        <v/>
      </c>
      <c r="AW201" s="926" t="str">
        <f t="shared" ca="1" si="335"/>
        <v/>
      </c>
      <c r="AX201" s="925" t="str">
        <f t="shared" ca="1" si="336"/>
        <v/>
      </c>
      <c r="AY201" s="925" t="str">
        <f t="shared" ca="1" si="336"/>
        <v/>
      </c>
      <c r="AZ201" s="925" t="str">
        <f t="shared" ca="1" si="336"/>
        <v/>
      </c>
      <c r="BA201" s="925" t="str">
        <f t="shared" ca="1" si="336"/>
        <v/>
      </c>
      <c r="BB201" s="925" t="str">
        <f t="shared" ca="1" si="337"/>
        <v/>
      </c>
      <c r="BC201" s="925" t="str">
        <f t="shared" ca="1" si="338"/>
        <v/>
      </c>
      <c r="BD201" s="925" t="str">
        <f t="shared" ca="1" si="338"/>
        <v/>
      </c>
      <c r="BE201" s="925" t="str">
        <f t="shared" ca="1" si="338"/>
        <v/>
      </c>
      <c r="BF201" s="77" t="str">
        <f t="shared" ca="1" si="339"/>
        <v/>
      </c>
      <c r="BG201" s="924" t="str">
        <f t="shared" ca="1" si="340"/>
        <v/>
      </c>
      <c r="BH201" s="94">
        <f ca="1">IF(BF201&lt;&gt;"",INDEX('（様式１号）３整理番号表'!$AB$7:$AQ$12,MATCH(BF201,'（様式１号）３整理番号表'!$AA$7:$AA$12,0),MATCH(BG201,'（様式１号）３整理番号表'!$AB$6:$AQ$6,0)),0)</f>
        <v>0</v>
      </c>
      <c r="BI201" s="921" t="str">
        <f t="shared" ca="1" si="341"/>
        <v/>
      </c>
      <c r="BJ201" s="922" t="str">
        <f t="shared" ca="1" si="342"/>
        <v/>
      </c>
      <c r="BK201" s="926" t="str">
        <f t="shared" ca="1" si="343"/>
        <v/>
      </c>
      <c r="BL201" s="922" t="str">
        <f t="shared" ca="1" si="344"/>
        <v/>
      </c>
      <c r="BM201" s="79" t="str">
        <f t="shared" ca="1" si="345"/>
        <v/>
      </c>
      <c r="BN201" s="82" t="str">
        <f t="shared" ca="1" si="346"/>
        <v/>
      </c>
      <c r="BO201" s="83" t="str">
        <f t="shared" ca="1" si="347"/>
        <v/>
      </c>
      <c r="BP201" s="84" t="str">
        <f t="shared" ca="1" si="348"/>
        <v/>
      </c>
      <c r="BQ201" s="82" t="str">
        <f t="shared" ca="1" si="349"/>
        <v/>
      </c>
      <c r="BR201" s="97" t="str">
        <f t="shared" ca="1" si="350"/>
        <v/>
      </c>
      <c r="BS201" s="95" t="str">
        <f t="shared" ca="1" si="351"/>
        <v/>
      </c>
      <c r="BT201" s="184" t="str">
        <f t="shared" ca="1" si="352"/>
        <v/>
      </c>
      <c r="BU201" s="611" t="str">
        <f t="shared" ca="1" si="353"/>
        <v/>
      </c>
      <c r="BV201" s="77" t="str">
        <f t="shared" ca="1" si="354"/>
        <v/>
      </c>
      <c r="BW201" s="85" t="str">
        <f t="shared" ca="1" si="355"/>
        <v/>
      </c>
      <c r="BX201" s="86" t="str">
        <f t="shared" ca="1" si="356"/>
        <v/>
      </c>
      <c r="BY201" s="231">
        <f ca="1">IF('ポイント要件確認等（個別表）'!AD201=1,ROUNDDOWN('ポイント要件確認等（個別表）'!AV201,-3),IF('ポイント要件確認等（個別表）'!AD201=2,ROUNDDOWN('ポイント要件確認等（個別表）'!BH201,-3),IF('ポイント要件確認等（個別表）'!AD201=3,ROUNDDOWN('ポイント要件確認等（個別表）'!BT201,-3),0)))</f>
        <v>0</v>
      </c>
      <c r="BZ201" s="86" t="str">
        <f t="shared" ca="1" si="357"/>
        <v/>
      </c>
      <c r="CA201" s="232" t="str">
        <f t="shared" ca="1" si="358"/>
        <v/>
      </c>
      <c r="CB201" s="232">
        <f t="shared" ca="1" si="359"/>
        <v>0</v>
      </c>
      <c r="CC201" s="86" t="str">
        <f t="shared" ca="1" si="360"/>
        <v/>
      </c>
      <c r="CD201" s="86" t="str">
        <f t="shared" ca="1" si="361"/>
        <v/>
      </c>
      <c r="CE201" s="609"/>
      <c r="CF201" s="86" t="str">
        <f t="shared" ca="1" si="362"/>
        <v/>
      </c>
      <c r="CG201" s="185" t="str">
        <f t="shared" ca="1" si="363"/>
        <v/>
      </c>
      <c r="CH201" s="246" t="str">
        <f t="shared" ca="1" si="364"/>
        <v>含税額</v>
      </c>
      <c r="CI201" s="247" t="str">
        <f t="shared" ca="1" si="365"/>
        <v/>
      </c>
      <c r="CJ201" s="87" t="str">
        <f ca="1">IFERROR(IF(INDIRECT("'("&amp;'２個別表'!EO201&amp;")'!AR"&amp;84+EP201)&lt;&gt;1,"",1),"")</f>
        <v/>
      </c>
      <c r="CK201" s="244" t="str">
        <f t="shared" ca="1" si="366"/>
        <v/>
      </c>
      <c r="CL201" s="235" t="str">
        <f t="shared" ca="1" si="367"/>
        <v/>
      </c>
      <c r="CM201" s="239" t="str">
        <f t="shared" ca="1" si="368"/>
        <v/>
      </c>
      <c r="CN201" s="77" t="str">
        <f t="shared" ca="1" si="369"/>
        <v/>
      </c>
      <c r="CO201" s="93" t="str">
        <f ca="1">IFERROR(VLOOKUP(CN201,'（様式１号）３整理番号表'!$T$5:$V$15,2,FALSE),"")</f>
        <v/>
      </c>
      <c r="CP201" s="924" t="str">
        <f t="shared" ca="1" si="370"/>
        <v/>
      </c>
      <c r="CQ201" s="93" t="str">
        <f ca="1">IFERROR(VLOOKUP(CP201,'（様式１号）３整理番号表'!$T$19:$V$24,2,FALSE),"")</f>
        <v/>
      </c>
      <c r="CR201" s="924" t="str">
        <f ca="1">IFERROR(IF(INDIRECT("'("&amp;'２個別表'!EO201&amp;")'!AV"&amp;84+EP201)&lt;&gt;1,"",1),"")</f>
        <v/>
      </c>
      <c r="CS201" s="232">
        <f t="shared" ca="1" si="371"/>
        <v>0</v>
      </c>
      <c r="CT201" s="248">
        <f t="shared" ca="1" si="372"/>
        <v>0</v>
      </c>
      <c r="CU201" s="376" t="str">
        <f ca="1">IF(ER201="補強",IF(COUNTIFS($Z$11:Z201,Z201,$W$11:W201,1)=1,"１①",""),IF(COUNTIFS($Z$11:Z201,Z201,$W$11:W201,2)=1,"２①",""))</f>
        <v/>
      </c>
      <c r="CV201" s="57" t="str">
        <f t="shared" ca="1" si="373"/>
        <v/>
      </c>
      <c r="CW201" s="927" t="str">
        <f t="shared" ca="1" si="374"/>
        <v/>
      </c>
      <c r="CX201" s="256" t="str">
        <f t="shared" ca="1" si="375"/>
        <v/>
      </c>
      <c r="CY201" s="256" t="str">
        <f t="shared" ca="1" si="376"/>
        <v/>
      </c>
      <c r="CZ201" s="256" t="str">
        <f t="shared" ca="1" si="377"/>
        <v/>
      </c>
      <c r="DA201" s="256" t="str">
        <f t="shared" ca="1" si="378"/>
        <v/>
      </c>
      <c r="DB201" s="316" t="str">
        <f ca="1">IFERROR(VLOOKUP($CU201,'（様式１号）３整理番号表'!$Z$19:$AB$32,3,FALSE),"")</f>
        <v/>
      </c>
      <c r="DC201" s="259" t="str">
        <f t="shared" ca="1" si="379"/>
        <v>-</v>
      </c>
      <c r="DD201" s="618" t="str">
        <f t="shared" ca="1" si="380"/>
        <v/>
      </c>
      <c r="DE201" s="321" t="str">
        <f ca="1">IF(AND(AO201=18,AS201=1),IF(COUNTIFS($Y$11:Y201,Y201,$AS$11:AS201,1)=1,"２②",""),IF($CU201="１①",INDEX(INDIRECT("'("&amp;$EO201&amp;")'!AR116:BB116"),1,MATCH(INDIRECT("'("&amp;$EO201&amp;")'!C118"),INDIRECT("'("&amp;$EO201&amp;")'!AR119:BB119"),0)),""))</f>
        <v/>
      </c>
      <c r="DF201" s="324" t="str">
        <f t="shared" ca="1" si="381"/>
        <v/>
      </c>
      <c r="DG201" s="313" t="str">
        <f t="shared" ca="1" si="382"/>
        <v/>
      </c>
      <c r="DH201" s="313" t="str">
        <f t="shared" ca="1" si="383"/>
        <v/>
      </c>
      <c r="DI201" s="313" t="str">
        <f t="shared" ca="1" si="384"/>
        <v/>
      </c>
      <c r="DJ201" s="313" t="str">
        <f t="shared" ca="1" si="385"/>
        <v/>
      </c>
      <c r="DK201" s="328" t="str">
        <f t="shared" ca="1" si="386"/>
        <v/>
      </c>
      <c r="DL201" s="334" t="str">
        <f t="shared" ca="1" si="387"/>
        <v/>
      </c>
      <c r="DM201" s="915" t="str">
        <f t="shared" ca="1" si="388"/>
        <v/>
      </c>
      <c r="DN201" s="15"/>
      <c r="DO201" s="324"/>
      <c r="DP201" s="16"/>
      <c r="DQ201" s="16"/>
      <c r="DR201" s="16"/>
      <c r="DS201" s="16"/>
      <c r="DT201" s="318" t="str">
        <f>IFERROR(VLOOKUP($DN201,'（様式１号）３整理番号表'!$Z$19:$AB$32,3,FALSE),"")</f>
        <v/>
      </c>
      <c r="DU201" s="259" t="str">
        <f t="shared" si="389"/>
        <v/>
      </c>
      <c r="DV201" s="14"/>
      <c r="DW201" s="17" t="str">
        <f t="shared" ca="1" si="390"/>
        <v/>
      </c>
      <c r="DX201" s="88" t="str">
        <f t="shared" ca="1" si="407"/>
        <v/>
      </c>
      <c r="DZ201" s="339">
        <f t="shared" ca="1" si="413"/>
        <v>0</v>
      </c>
      <c r="EA201" s="339">
        <f t="shared" ca="1" si="413"/>
        <v>0</v>
      </c>
      <c r="EB201" s="339">
        <f t="shared" ca="1" si="413"/>
        <v>0</v>
      </c>
      <c r="EC201" s="339">
        <f t="shared" ca="1" si="413"/>
        <v>0</v>
      </c>
      <c r="ED201" s="339">
        <f t="shared" ca="1" si="413"/>
        <v>0</v>
      </c>
      <c r="EE201" s="339">
        <f t="shared" ca="1" si="413"/>
        <v>0</v>
      </c>
      <c r="EF201" s="339">
        <f t="shared" ca="1" si="413"/>
        <v>0</v>
      </c>
      <c r="EG201" s="339">
        <f t="shared" ca="1" si="413"/>
        <v>0</v>
      </c>
      <c r="EH201" s="339">
        <f t="shared" ca="1" si="413"/>
        <v>0</v>
      </c>
      <c r="EI201" s="339">
        <f t="shared" ca="1" si="413"/>
        <v>0</v>
      </c>
      <c r="EJ201" s="339">
        <f t="shared" ca="1" si="413"/>
        <v>0</v>
      </c>
      <c r="EK201" s="339">
        <f t="shared" ca="1" si="413"/>
        <v>0</v>
      </c>
      <c r="EL201" s="339">
        <f t="shared" ca="1" si="413"/>
        <v>0</v>
      </c>
      <c r="EM201" s="339">
        <f t="shared" ca="1" si="413"/>
        <v>0</v>
      </c>
      <c r="EO201" s="919" t="str">
        <f t="shared" ca="1" si="309"/>
        <v/>
      </c>
      <c r="EP201" s="919" t="str">
        <f t="shared" ca="1" si="391"/>
        <v/>
      </c>
      <c r="EQ201" s="919" t="str">
        <f t="shared" ca="1" si="392"/>
        <v/>
      </c>
      <c r="ER201" s="919" t="str">
        <f t="shared" ca="1" si="393"/>
        <v/>
      </c>
      <c r="ES201" s="919" t="str">
        <f ca="1">IFERROR(INDEX('郵便番号（石川県）'!$A$3:$F$2574,MATCH(INDIRECT("'("&amp;EO201&amp;")'!E7"),'郵便番号（石川県）'!$A$3:$A$2574,0),6),"")</f>
        <v/>
      </c>
      <c r="ET201" s="919" t="str">
        <f ca="1">IFERROR(INDEX('郵便番号（石川県）'!$A$3:$F$2574,MATCH(INDIRECT("'("&amp;$EO201&amp;")'!E7"),'郵便番号（石川県）'!$A$3:$A$2574,0),5),"")</f>
        <v/>
      </c>
      <c r="EU201" s="919" t="str">
        <f t="shared" ca="1" si="394"/>
        <v/>
      </c>
      <c r="EV201" s="919" t="str">
        <f t="shared" ca="1" si="395"/>
        <v/>
      </c>
      <c r="EW201" s="919" t="str">
        <f t="shared" ca="1" si="396"/>
        <v/>
      </c>
      <c r="EX201" s="919" t="str">
        <f t="shared" ca="1" si="397"/>
        <v/>
      </c>
      <c r="EY201" s="919" t="str">
        <f t="shared" ca="1" si="398"/>
        <v/>
      </c>
      <c r="EZ201" s="919" t="str">
        <f t="shared" ca="1" si="399"/>
        <v/>
      </c>
      <c r="FA201" s="919" t="str">
        <f t="shared" ca="1" si="400"/>
        <v/>
      </c>
      <c r="FB201" s="919" t="str">
        <f t="shared" ca="1" si="401"/>
        <v/>
      </c>
      <c r="FC201" s="919" t="str">
        <f t="shared" ca="1" si="402"/>
        <v/>
      </c>
      <c r="FD201" s="627" t="str">
        <f t="shared" ca="1" si="403"/>
        <v/>
      </c>
      <c r="FE201" s="630">
        <v>191</v>
      </c>
      <c r="FF201" s="299" t="str">
        <f t="shared" ca="1" si="404"/>
        <v/>
      </c>
      <c r="FG201" s="993" t="str">
        <f t="shared" ca="1" si="405"/>
        <v/>
      </c>
      <c r="FH201" s="919" t="str">
        <f t="shared" ca="1" si="406"/>
        <v/>
      </c>
      <c r="FI201" s="299">
        <f ca="1">COUNTIF($FH$11:FH201,"■")</f>
        <v>0</v>
      </c>
    </row>
    <row r="202" spans="1:165" ht="34.5" customHeight="1">
      <c r="A202" s="445">
        <f t="shared" ca="1" si="310"/>
        <v>0</v>
      </c>
      <c r="B202" s="446">
        <f>IF(R202&lt;&gt;"",IF(COUNTIF(R$11:R202,R202)=1,MAX(B$11:B201)+1,INDEX(B$11:B201,MATCH(R202,R$11:R201,0),1)),0)</f>
        <v>1</v>
      </c>
      <c r="C202" s="446">
        <f ca="1">IF(T202&lt;&gt;"",IF(COUNTIF(T$11:T202,T202)=1,MAX(C$11:C201)+1,INDEX(C$11:C201,MATCH(T202,T$11:T201,0),1)),0)</f>
        <v>0</v>
      </c>
      <c r="D202" s="446">
        <f ca="1">IF(U202&lt;&gt;"",IF(COUNTIF(U$11:U202,U202)=1,MAX(D$11:D201)+1,INDEX(D$11:D201,MATCH(U202,U$11:U201,0),1)),0)</f>
        <v>0</v>
      </c>
      <c r="E202" s="446">
        <f ca="1">IF(S202&lt;&gt;"",IF(COUNTIF(S$11:S202,S202)=1,MAX(E$11:E201)+1,INDEX(E$11:E201,MATCH(S202,S$11:S201,0),1)),0)</f>
        <v>0</v>
      </c>
      <c r="F202" s="446">
        <f ca="1">IF(Z202&lt;&gt;"",IF(COUNTIF(Z$11:Z202,Z202)=1,MAX(F$11:F201)+1,INDEX(F$11:F201,MATCH(Z202,Z$11:Z201,0),1)),0)</f>
        <v>0</v>
      </c>
      <c r="G202" s="447" cm="1">
        <f t="array" aca="1" ref="G202" ca="1">IF(Z202&lt;&gt;"",IF(COUNTIFS(Z$11:Z202,Z202,W$11:W202,W202)=1,MAX(G$11:G201)+1,INDEX(G$11:G201,MATCH(Z202&amp;W202,Z$11:Z201&amp;W$11:W202,0),1)),0)</f>
        <v>0</v>
      </c>
      <c r="H202" s="447">
        <f t="shared" ca="1" si="311"/>
        <v>0</v>
      </c>
      <c r="I202" s="447">
        <f ca="1">IF(T202="",0,IF(COUNTIF(T$11:T202,T202)=1,1,0))</f>
        <v>0</v>
      </c>
      <c r="J202" s="447">
        <f ca="1">IF(U202="",0,IF(COUNTIF(U$11:U202,U202)=1,1,0))</f>
        <v>0</v>
      </c>
      <c r="K202" s="447">
        <f ca="1">IF(S202="",0,IF(COUNTIF(S$11:S202,S202)=1,1,0))</f>
        <v>0</v>
      </c>
      <c r="L202" s="446">
        <f ca="1">IF(Z202="",0,IF(COUNTIF(Z$11:Z202,Z202)=1,1,0))</f>
        <v>0</v>
      </c>
      <c r="M202" s="767">
        <f ca="1">IF($W202=2,IF(COUNTIFS($W$11:$W202,2,$Z$11:$Z202,$Z202)=1,1,0),0)</f>
        <v>0</v>
      </c>
      <c r="N202" s="767">
        <f ca="1">IF($W202=1,IF(COUNTIFS($W$11:$W202,2,$Z$11:$Z202,$Z202)=1,1,0),0)</f>
        <v>0</v>
      </c>
      <c r="O202" s="446">
        <f ca="1">IF(H202=0,0,IF(COUNTIF(Z$11:Z202,Z202)=1,1,0))</f>
        <v>0</v>
      </c>
      <c r="P202" s="448" t="str">
        <f t="shared" ca="1" si="312"/>
        <v>石川県</v>
      </c>
      <c r="Q202" s="89">
        <f t="shared" ca="1" si="313"/>
        <v>192</v>
      </c>
      <c r="R202" s="170" t="s">
        <v>459</v>
      </c>
      <c r="S202" s="357" t="str">
        <f t="shared" ca="1" si="314"/>
        <v/>
      </c>
      <c r="T202" s="357" t="str">
        <f t="shared" ca="1" si="315"/>
        <v/>
      </c>
      <c r="U202" s="58" t="str">
        <f t="shared" ca="1" si="316"/>
        <v/>
      </c>
      <c r="V202" s="58" t="str">
        <f t="shared" ca="1" si="317"/>
        <v/>
      </c>
      <c r="W202" s="920" t="str">
        <f t="shared" ca="1" si="318"/>
        <v/>
      </c>
      <c r="X202" s="369">
        <f ca="1">IFERROR(VLOOKUP(W202,'（様式１号）３整理番号表'!$B$4:$H$5,2,FALSE),0)</f>
        <v>0</v>
      </c>
      <c r="Y202" s="768" t="str" cm="1">
        <f t="array" aca="1" ref="Y202" ca="1">IF(AND(D202=0,F202=0),"",IF(COUNTIF(D$11:D202,D202)=1,1,IF(COUNTIFS(D$11:D202,D202,F$11:F202,F202)=1,INDEX((D$11:D202,F$11:F202,Y$11:Y202),MATCH(_xlfn.MAXIFS(F$11:F201,D$11:D201,D202),$F$11:F202,0),1,3)+1,INDEX((D$11:D202,F$11:F202,Y$11:Y202),MATCH(D202&amp;F202,D$11:D202&amp;F$11:F202,0),1,3))))</f>
        <v/>
      </c>
      <c r="Z202" s="40" t="str">
        <f t="shared" ca="1" si="319"/>
        <v/>
      </c>
      <c r="AA202" s="924" t="str">
        <f t="shared" ca="1" si="320"/>
        <v/>
      </c>
      <c r="AB202" s="93">
        <f ca="1">IFERROR(VLOOKUP(AA202,'（様式１号）３整理番号表'!$B$10:$H$16,2,FALSE),0)</f>
        <v>0</v>
      </c>
      <c r="AC202" s="924" t="str">
        <f t="shared" ca="1" si="321"/>
        <v/>
      </c>
      <c r="AD202" s="924" t="str">
        <f t="shared" ca="1" si="322"/>
        <v/>
      </c>
      <c r="AE202" s="93">
        <f ca="1">IFERROR(VLOOKUP(AD202,'（様式１号）３整理番号表'!$B$21:$H$22,2,FALSE),0)</f>
        <v>0</v>
      </c>
      <c r="AF202" s="924" t="str">
        <f t="shared" ca="1" si="323"/>
        <v/>
      </c>
      <c r="AG202" s="93">
        <f ca="1">IFERROR(VLOOKUP(AF202,'（様式１号）３整理番号表'!$B$26:$H$31,2,FALSE),0)</f>
        <v>0</v>
      </c>
      <c r="AH202" s="924" t="str">
        <f t="shared" ca="1" si="324"/>
        <v/>
      </c>
      <c r="AI202" s="93">
        <f ca="1">IFERROR(VLOOKUP(AH202,'（様式１号）３整理番号表'!$J$5:$N$59,2,FALSE),0)</f>
        <v>0</v>
      </c>
      <c r="AJ202" s="77" t="str">
        <f t="shared" ca="1" si="325"/>
        <v/>
      </c>
      <c r="AK202" s="93">
        <f ca="1">IFERROR(VLOOKUP(AJ202,'（様式１号）３整理番号表'!$P$5:$R$29,2,FALSE),0)</f>
        <v>0</v>
      </c>
      <c r="AL202" s="921" t="str">
        <f t="shared" ca="1" si="326"/>
        <v/>
      </c>
      <c r="AM202" s="921" t="str">
        <f t="shared" ca="1" si="327"/>
        <v/>
      </c>
      <c r="AN202" s="921"/>
      <c r="AO202" s="77" t="str">
        <f t="shared" ca="1" si="328"/>
        <v/>
      </c>
      <c r="AP202" s="93">
        <f ca="1">IFERROR(VLOOKUP(AO202,'（様式１号）３整理番号表'!$P$5:$R$29,2,FALSE),0)</f>
        <v>0</v>
      </c>
      <c r="AQ202" s="924" t="str">
        <f t="shared" ca="1" si="329"/>
        <v/>
      </c>
      <c r="AR202" s="93">
        <f t="shared" ca="1" si="330"/>
        <v>0</v>
      </c>
      <c r="AS202" s="924" t="str">
        <f t="shared" ca="1" si="331"/>
        <v/>
      </c>
      <c r="AT202" s="40" t="str">
        <f t="shared" ca="1" si="332"/>
        <v/>
      </c>
      <c r="AU202" s="93" t="str">
        <f t="shared" ca="1" si="333"/>
        <v/>
      </c>
      <c r="AV202" s="923" t="str">
        <f t="shared" ca="1" si="334"/>
        <v/>
      </c>
      <c r="AW202" s="926" t="str">
        <f t="shared" ca="1" si="335"/>
        <v/>
      </c>
      <c r="AX202" s="925" t="str">
        <f t="shared" ca="1" si="336"/>
        <v/>
      </c>
      <c r="AY202" s="925" t="str">
        <f t="shared" ca="1" si="336"/>
        <v/>
      </c>
      <c r="AZ202" s="925" t="str">
        <f t="shared" ca="1" si="336"/>
        <v/>
      </c>
      <c r="BA202" s="925" t="str">
        <f t="shared" ca="1" si="336"/>
        <v/>
      </c>
      <c r="BB202" s="925" t="str">
        <f t="shared" ca="1" si="337"/>
        <v/>
      </c>
      <c r="BC202" s="925" t="str">
        <f t="shared" ca="1" si="338"/>
        <v/>
      </c>
      <c r="BD202" s="925" t="str">
        <f t="shared" ca="1" si="338"/>
        <v/>
      </c>
      <c r="BE202" s="925" t="str">
        <f t="shared" ca="1" si="338"/>
        <v/>
      </c>
      <c r="BF202" s="77" t="str">
        <f t="shared" ca="1" si="339"/>
        <v/>
      </c>
      <c r="BG202" s="924" t="str">
        <f t="shared" ca="1" si="340"/>
        <v/>
      </c>
      <c r="BH202" s="94">
        <f ca="1">IF(BF202&lt;&gt;"",INDEX('（様式１号）３整理番号表'!$AB$7:$AQ$12,MATCH(BF202,'（様式１号）３整理番号表'!$AA$7:$AA$12,0),MATCH(BG202,'（様式１号）３整理番号表'!$AB$6:$AQ$6,0)),0)</f>
        <v>0</v>
      </c>
      <c r="BI202" s="921" t="str">
        <f t="shared" ca="1" si="341"/>
        <v/>
      </c>
      <c r="BJ202" s="922" t="str">
        <f t="shared" ca="1" si="342"/>
        <v/>
      </c>
      <c r="BK202" s="926" t="str">
        <f t="shared" ca="1" si="343"/>
        <v/>
      </c>
      <c r="BL202" s="922" t="str">
        <f t="shared" ca="1" si="344"/>
        <v/>
      </c>
      <c r="BM202" s="79" t="str">
        <f t="shared" ca="1" si="345"/>
        <v/>
      </c>
      <c r="BN202" s="82" t="str">
        <f t="shared" ca="1" si="346"/>
        <v/>
      </c>
      <c r="BO202" s="83" t="str">
        <f t="shared" ca="1" si="347"/>
        <v/>
      </c>
      <c r="BP202" s="84" t="str">
        <f t="shared" ca="1" si="348"/>
        <v/>
      </c>
      <c r="BQ202" s="82" t="str">
        <f t="shared" ca="1" si="349"/>
        <v/>
      </c>
      <c r="BR202" s="97" t="str">
        <f t="shared" ca="1" si="350"/>
        <v/>
      </c>
      <c r="BS202" s="95" t="str">
        <f t="shared" ca="1" si="351"/>
        <v/>
      </c>
      <c r="BT202" s="184" t="str">
        <f t="shared" ca="1" si="352"/>
        <v/>
      </c>
      <c r="BU202" s="611" t="str">
        <f t="shared" ca="1" si="353"/>
        <v/>
      </c>
      <c r="BV202" s="77" t="str">
        <f t="shared" ca="1" si="354"/>
        <v/>
      </c>
      <c r="BW202" s="85" t="str">
        <f t="shared" ca="1" si="355"/>
        <v/>
      </c>
      <c r="BX202" s="86" t="str">
        <f t="shared" ca="1" si="356"/>
        <v/>
      </c>
      <c r="BY202" s="231">
        <f ca="1">IF('ポイント要件確認等（個別表）'!AD202=1,ROUNDDOWN('ポイント要件確認等（個別表）'!AV202,-3),IF('ポイント要件確認等（個別表）'!AD202=2,ROUNDDOWN('ポイント要件確認等（個別表）'!BH202,-3),IF('ポイント要件確認等（個別表）'!AD202=3,ROUNDDOWN('ポイント要件確認等（個別表）'!BT202,-3),0)))</f>
        <v>0</v>
      </c>
      <c r="BZ202" s="86" t="str">
        <f t="shared" ca="1" si="357"/>
        <v/>
      </c>
      <c r="CA202" s="232" t="str">
        <f t="shared" ca="1" si="358"/>
        <v/>
      </c>
      <c r="CB202" s="232">
        <f t="shared" ca="1" si="359"/>
        <v>0</v>
      </c>
      <c r="CC202" s="86" t="str">
        <f t="shared" ca="1" si="360"/>
        <v/>
      </c>
      <c r="CD202" s="86" t="str">
        <f t="shared" ca="1" si="361"/>
        <v/>
      </c>
      <c r="CE202" s="609"/>
      <c r="CF202" s="86" t="str">
        <f t="shared" ca="1" si="362"/>
        <v/>
      </c>
      <c r="CG202" s="185" t="str">
        <f t="shared" ca="1" si="363"/>
        <v/>
      </c>
      <c r="CH202" s="246" t="str">
        <f t="shared" ca="1" si="364"/>
        <v>含税額</v>
      </c>
      <c r="CI202" s="247" t="str">
        <f t="shared" ca="1" si="365"/>
        <v/>
      </c>
      <c r="CJ202" s="87" t="str">
        <f ca="1">IFERROR(IF(INDIRECT("'("&amp;'２個別表'!EO202&amp;")'!AR"&amp;84+EP202)&lt;&gt;1,"",1),"")</f>
        <v/>
      </c>
      <c r="CK202" s="244" t="str">
        <f t="shared" ca="1" si="366"/>
        <v/>
      </c>
      <c r="CL202" s="235" t="str">
        <f t="shared" ca="1" si="367"/>
        <v/>
      </c>
      <c r="CM202" s="239" t="str">
        <f t="shared" ca="1" si="368"/>
        <v/>
      </c>
      <c r="CN202" s="77" t="str">
        <f t="shared" ca="1" si="369"/>
        <v/>
      </c>
      <c r="CO202" s="93" t="str">
        <f ca="1">IFERROR(VLOOKUP(CN202,'（様式１号）３整理番号表'!$T$5:$V$15,2,FALSE),"")</f>
        <v/>
      </c>
      <c r="CP202" s="924" t="str">
        <f t="shared" ca="1" si="370"/>
        <v/>
      </c>
      <c r="CQ202" s="93" t="str">
        <f ca="1">IFERROR(VLOOKUP(CP202,'（様式１号）３整理番号表'!$T$19:$V$24,2,FALSE),"")</f>
        <v/>
      </c>
      <c r="CR202" s="924" t="str">
        <f ca="1">IFERROR(IF(INDIRECT("'("&amp;'２個別表'!EO202&amp;")'!AV"&amp;84+EP202)&lt;&gt;1,"",1),"")</f>
        <v/>
      </c>
      <c r="CS202" s="232">
        <f t="shared" ca="1" si="371"/>
        <v>0</v>
      </c>
      <c r="CT202" s="248">
        <f t="shared" ca="1" si="372"/>
        <v>0</v>
      </c>
      <c r="CU202" s="376" t="str">
        <f ca="1">IF(ER202="補強",IF(COUNTIFS($Z$11:Z202,Z202,$W$11:W202,1)=1,"１①",""),IF(COUNTIFS($Z$11:Z202,Z202,$W$11:W202,2)=1,"２①",""))</f>
        <v/>
      </c>
      <c r="CV202" s="57" t="str">
        <f t="shared" ca="1" si="373"/>
        <v/>
      </c>
      <c r="CW202" s="927" t="str">
        <f t="shared" ca="1" si="374"/>
        <v/>
      </c>
      <c r="CX202" s="256" t="str">
        <f t="shared" ca="1" si="375"/>
        <v/>
      </c>
      <c r="CY202" s="256" t="str">
        <f t="shared" ca="1" si="376"/>
        <v/>
      </c>
      <c r="CZ202" s="256" t="str">
        <f t="shared" ca="1" si="377"/>
        <v/>
      </c>
      <c r="DA202" s="256" t="str">
        <f t="shared" ca="1" si="378"/>
        <v/>
      </c>
      <c r="DB202" s="316" t="str">
        <f ca="1">IFERROR(VLOOKUP($CU202,'（様式１号）３整理番号表'!$Z$19:$AB$32,3,FALSE),"")</f>
        <v/>
      </c>
      <c r="DC202" s="259" t="str">
        <f t="shared" ca="1" si="379"/>
        <v>-</v>
      </c>
      <c r="DD202" s="618" t="str">
        <f t="shared" ca="1" si="380"/>
        <v/>
      </c>
      <c r="DE202" s="321" t="str">
        <f ca="1">IF(AND(AO202=18,AS202=1),IF(COUNTIFS($Y$11:Y202,Y202,$AS$11:AS202,1)=1,"２②",""),IF($CU202="１①",INDEX(INDIRECT("'("&amp;$EO202&amp;")'!AR116:BB116"),1,MATCH(INDIRECT("'("&amp;$EO202&amp;")'!C118"),INDIRECT("'("&amp;$EO202&amp;")'!AR119:BB119"),0)),""))</f>
        <v/>
      </c>
      <c r="DF202" s="324" t="str">
        <f t="shared" ca="1" si="381"/>
        <v/>
      </c>
      <c r="DG202" s="313" t="str">
        <f t="shared" ca="1" si="382"/>
        <v/>
      </c>
      <c r="DH202" s="313" t="str">
        <f t="shared" ca="1" si="383"/>
        <v/>
      </c>
      <c r="DI202" s="313" t="str">
        <f t="shared" ca="1" si="384"/>
        <v/>
      </c>
      <c r="DJ202" s="313" t="str">
        <f t="shared" ca="1" si="385"/>
        <v/>
      </c>
      <c r="DK202" s="328" t="str">
        <f t="shared" ca="1" si="386"/>
        <v/>
      </c>
      <c r="DL202" s="334" t="str">
        <f t="shared" ca="1" si="387"/>
        <v/>
      </c>
      <c r="DM202" s="915" t="str">
        <f t="shared" ca="1" si="388"/>
        <v/>
      </c>
      <c r="DN202" s="15"/>
      <c r="DO202" s="324"/>
      <c r="DP202" s="16"/>
      <c r="DQ202" s="16"/>
      <c r="DR202" s="16"/>
      <c r="DS202" s="16"/>
      <c r="DT202" s="318" t="str">
        <f>IFERROR(VLOOKUP($DN202,'（様式１号）３整理番号表'!$Z$19:$AB$32,3,FALSE),"")</f>
        <v/>
      </c>
      <c r="DU202" s="259" t="str">
        <f t="shared" si="389"/>
        <v/>
      </c>
      <c r="DV202" s="14"/>
      <c r="DW202" s="17" t="str">
        <f t="shared" ca="1" si="390"/>
        <v/>
      </c>
      <c r="DX202" s="88" t="str">
        <f t="shared" ca="1" si="407"/>
        <v/>
      </c>
      <c r="DZ202" s="339">
        <f t="shared" ca="1" si="413"/>
        <v>0</v>
      </c>
      <c r="EA202" s="339">
        <f t="shared" ca="1" si="413"/>
        <v>0</v>
      </c>
      <c r="EB202" s="339">
        <f t="shared" ca="1" si="413"/>
        <v>0</v>
      </c>
      <c r="EC202" s="339">
        <f t="shared" ca="1" si="413"/>
        <v>0</v>
      </c>
      <c r="ED202" s="339">
        <f t="shared" ca="1" si="413"/>
        <v>0</v>
      </c>
      <c r="EE202" s="339">
        <f t="shared" ca="1" si="413"/>
        <v>0</v>
      </c>
      <c r="EF202" s="339">
        <f t="shared" ca="1" si="413"/>
        <v>0</v>
      </c>
      <c r="EG202" s="339">
        <f t="shared" ca="1" si="413"/>
        <v>0</v>
      </c>
      <c r="EH202" s="339">
        <f t="shared" ca="1" si="413"/>
        <v>0</v>
      </c>
      <c r="EI202" s="339">
        <f t="shared" ca="1" si="413"/>
        <v>0</v>
      </c>
      <c r="EJ202" s="339">
        <f t="shared" ca="1" si="413"/>
        <v>0</v>
      </c>
      <c r="EK202" s="339">
        <f t="shared" ca="1" si="413"/>
        <v>0</v>
      </c>
      <c r="EL202" s="339">
        <f t="shared" ca="1" si="413"/>
        <v>0</v>
      </c>
      <c r="EM202" s="339">
        <f t="shared" ca="1" si="413"/>
        <v>0</v>
      </c>
      <c r="EO202" s="919" t="str">
        <f t="shared" ca="1" si="309"/>
        <v/>
      </c>
      <c r="EP202" s="919" t="str">
        <f t="shared" ca="1" si="391"/>
        <v/>
      </c>
      <c r="EQ202" s="919" t="str">
        <f t="shared" ca="1" si="392"/>
        <v/>
      </c>
      <c r="ER202" s="919" t="str">
        <f t="shared" ca="1" si="393"/>
        <v/>
      </c>
      <c r="ES202" s="919" t="str">
        <f ca="1">IFERROR(INDEX('郵便番号（石川県）'!$A$3:$F$2574,MATCH(INDIRECT("'("&amp;EO202&amp;")'!E7"),'郵便番号（石川県）'!$A$3:$A$2574,0),6),"")</f>
        <v/>
      </c>
      <c r="ET202" s="919" t="str">
        <f ca="1">IFERROR(INDEX('郵便番号（石川県）'!$A$3:$F$2574,MATCH(INDIRECT("'("&amp;$EO202&amp;")'!E7"),'郵便番号（石川県）'!$A$3:$A$2574,0),5),"")</f>
        <v/>
      </c>
      <c r="EU202" s="919" t="str">
        <f t="shared" ca="1" si="394"/>
        <v/>
      </c>
      <c r="EV202" s="919" t="str">
        <f t="shared" ca="1" si="395"/>
        <v/>
      </c>
      <c r="EW202" s="919" t="str">
        <f t="shared" ca="1" si="396"/>
        <v/>
      </c>
      <c r="EX202" s="919" t="str">
        <f t="shared" ca="1" si="397"/>
        <v/>
      </c>
      <c r="EY202" s="919" t="str">
        <f t="shared" ca="1" si="398"/>
        <v/>
      </c>
      <c r="EZ202" s="919" t="str">
        <f t="shared" ca="1" si="399"/>
        <v/>
      </c>
      <c r="FA202" s="919" t="str">
        <f t="shared" ca="1" si="400"/>
        <v/>
      </c>
      <c r="FB202" s="919" t="str">
        <f t="shared" ca="1" si="401"/>
        <v/>
      </c>
      <c r="FC202" s="919" t="str">
        <f t="shared" ca="1" si="402"/>
        <v/>
      </c>
      <c r="FD202" s="627" t="str">
        <f t="shared" ca="1" si="403"/>
        <v/>
      </c>
      <c r="FE202" s="630">
        <v>192</v>
      </c>
      <c r="FF202" s="299" t="str">
        <f t="shared" ca="1" si="404"/>
        <v/>
      </c>
      <c r="FG202" s="993" t="str">
        <f t="shared" ca="1" si="405"/>
        <v/>
      </c>
      <c r="FH202" s="919" t="str">
        <f t="shared" ca="1" si="406"/>
        <v/>
      </c>
      <c r="FI202" s="299">
        <f ca="1">COUNTIF($FH$11:FH202,"■")</f>
        <v>0</v>
      </c>
    </row>
    <row r="203" spans="1:165" ht="34.5" customHeight="1">
      <c r="A203" s="445">
        <f t="shared" ca="1" si="310"/>
        <v>0</v>
      </c>
      <c r="B203" s="446">
        <f>IF(R203&lt;&gt;"",IF(COUNTIF(R$11:R203,R203)=1,MAX(B$11:B202)+1,INDEX(B$11:B202,MATCH(R203,R$11:R202,0),1)),0)</f>
        <v>1</v>
      </c>
      <c r="C203" s="446">
        <f ca="1">IF(T203&lt;&gt;"",IF(COUNTIF(T$11:T203,T203)=1,MAX(C$11:C202)+1,INDEX(C$11:C202,MATCH(T203,T$11:T202,0),1)),0)</f>
        <v>0</v>
      </c>
      <c r="D203" s="446">
        <f ca="1">IF(U203&lt;&gt;"",IF(COUNTIF(U$11:U203,U203)=1,MAX(D$11:D202)+1,INDEX(D$11:D202,MATCH(U203,U$11:U202,0),1)),0)</f>
        <v>0</v>
      </c>
      <c r="E203" s="446">
        <f ca="1">IF(S203&lt;&gt;"",IF(COUNTIF(S$11:S203,S203)=1,MAX(E$11:E202)+1,INDEX(E$11:E202,MATCH(S203,S$11:S202,0),1)),0)</f>
        <v>0</v>
      </c>
      <c r="F203" s="446">
        <f ca="1">IF(Z203&lt;&gt;"",IF(COUNTIF(Z$11:Z203,Z203)=1,MAX(F$11:F202)+1,INDEX(F$11:F202,MATCH(Z203,Z$11:Z202,0),1)),0)</f>
        <v>0</v>
      </c>
      <c r="G203" s="447" cm="1">
        <f t="array" aca="1" ref="G203" ca="1">IF(Z203&lt;&gt;"",IF(COUNTIFS(Z$11:Z203,Z203,W$11:W203,W203)=1,MAX(G$11:G202)+1,INDEX(G$11:G202,MATCH(Z203&amp;W203,Z$11:Z202&amp;W$11:W203,0),1)),0)</f>
        <v>0</v>
      </c>
      <c r="H203" s="447">
        <f t="shared" ca="1" si="311"/>
        <v>0</v>
      </c>
      <c r="I203" s="447">
        <f ca="1">IF(T203="",0,IF(COUNTIF(T$11:T203,T203)=1,1,0))</f>
        <v>0</v>
      </c>
      <c r="J203" s="447">
        <f ca="1">IF(U203="",0,IF(COUNTIF(U$11:U203,U203)=1,1,0))</f>
        <v>0</v>
      </c>
      <c r="K203" s="447">
        <f ca="1">IF(S203="",0,IF(COUNTIF(S$11:S203,S203)=1,1,0))</f>
        <v>0</v>
      </c>
      <c r="L203" s="446">
        <f ca="1">IF(Z203="",0,IF(COUNTIF(Z$11:Z203,Z203)=1,1,0))</f>
        <v>0</v>
      </c>
      <c r="M203" s="767">
        <f ca="1">IF($W203=2,IF(COUNTIFS($W$11:$W203,2,$Z$11:$Z203,$Z203)=1,1,0),0)</f>
        <v>0</v>
      </c>
      <c r="N203" s="767">
        <f ca="1">IF($W203=1,IF(COUNTIFS($W$11:$W203,2,$Z$11:$Z203,$Z203)=1,1,0),0)</f>
        <v>0</v>
      </c>
      <c r="O203" s="446">
        <f ca="1">IF(H203=0,0,IF(COUNTIF(Z$11:Z203,Z203)=1,1,0))</f>
        <v>0</v>
      </c>
      <c r="P203" s="448" t="str">
        <f t="shared" ca="1" si="312"/>
        <v>石川県</v>
      </c>
      <c r="Q203" s="89">
        <f t="shared" ca="1" si="313"/>
        <v>193</v>
      </c>
      <c r="R203" s="170" t="s">
        <v>459</v>
      </c>
      <c r="S203" s="357" t="str">
        <f t="shared" ca="1" si="314"/>
        <v/>
      </c>
      <c r="T203" s="357" t="str">
        <f t="shared" ca="1" si="315"/>
        <v/>
      </c>
      <c r="U203" s="58" t="str">
        <f t="shared" ca="1" si="316"/>
        <v/>
      </c>
      <c r="V203" s="58" t="str">
        <f t="shared" ca="1" si="317"/>
        <v/>
      </c>
      <c r="W203" s="920" t="str">
        <f t="shared" ca="1" si="318"/>
        <v/>
      </c>
      <c r="X203" s="369">
        <f ca="1">IFERROR(VLOOKUP(W203,'（様式１号）３整理番号表'!$B$4:$H$5,2,FALSE),0)</f>
        <v>0</v>
      </c>
      <c r="Y203" s="768" t="str" cm="1">
        <f t="array" aca="1" ref="Y203" ca="1">IF(AND(D203=0,F203=0),"",IF(COUNTIF(D$11:D203,D203)=1,1,IF(COUNTIFS(D$11:D203,D203,F$11:F203,F203)=1,INDEX((D$11:D203,F$11:F203,Y$11:Y203),MATCH(_xlfn.MAXIFS(F$11:F202,D$11:D202,D203),$F$11:F203,0),1,3)+1,INDEX((D$11:D203,F$11:F203,Y$11:Y203),MATCH(D203&amp;F203,D$11:D203&amp;F$11:F203,0),1,3))))</f>
        <v/>
      </c>
      <c r="Z203" s="40" t="str">
        <f t="shared" ca="1" si="319"/>
        <v/>
      </c>
      <c r="AA203" s="924" t="str">
        <f t="shared" ca="1" si="320"/>
        <v/>
      </c>
      <c r="AB203" s="93">
        <f ca="1">IFERROR(VLOOKUP(AA203,'（様式１号）３整理番号表'!$B$10:$H$16,2,FALSE),0)</f>
        <v>0</v>
      </c>
      <c r="AC203" s="924" t="str">
        <f t="shared" ca="1" si="321"/>
        <v/>
      </c>
      <c r="AD203" s="924" t="str">
        <f t="shared" ca="1" si="322"/>
        <v/>
      </c>
      <c r="AE203" s="93">
        <f ca="1">IFERROR(VLOOKUP(AD203,'（様式１号）３整理番号表'!$B$21:$H$22,2,FALSE),0)</f>
        <v>0</v>
      </c>
      <c r="AF203" s="924" t="str">
        <f t="shared" ca="1" si="323"/>
        <v/>
      </c>
      <c r="AG203" s="93">
        <f ca="1">IFERROR(VLOOKUP(AF203,'（様式１号）３整理番号表'!$B$26:$H$31,2,FALSE),0)</f>
        <v>0</v>
      </c>
      <c r="AH203" s="924" t="str">
        <f t="shared" ca="1" si="324"/>
        <v/>
      </c>
      <c r="AI203" s="93">
        <f ca="1">IFERROR(VLOOKUP(AH203,'（様式１号）３整理番号表'!$J$5:$N$59,2,FALSE),0)</f>
        <v>0</v>
      </c>
      <c r="AJ203" s="77" t="str">
        <f t="shared" ca="1" si="325"/>
        <v/>
      </c>
      <c r="AK203" s="93">
        <f ca="1">IFERROR(VLOOKUP(AJ203,'（様式１号）３整理番号表'!$P$5:$R$29,2,FALSE),0)</f>
        <v>0</v>
      </c>
      <c r="AL203" s="921" t="str">
        <f t="shared" ca="1" si="326"/>
        <v/>
      </c>
      <c r="AM203" s="921" t="str">
        <f t="shared" ca="1" si="327"/>
        <v/>
      </c>
      <c r="AN203" s="921"/>
      <c r="AO203" s="77" t="str">
        <f t="shared" ca="1" si="328"/>
        <v/>
      </c>
      <c r="AP203" s="93">
        <f ca="1">IFERROR(VLOOKUP(AO203,'（様式１号）３整理番号表'!$P$5:$R$29,2,FALSE),0)</f>
        <v>0</v>
      </c>
      <c r="AQ203" s="924" t="str">
        <f t="shared" ca="1" si="329"/>
        <v/>
      </c>
      <c r="AR203" s="93">
        <f t="shared" ca="1" si="330"/>
        <v>0</v>
      </c>
      <c r="AS203" s="924" t="str">
        <f t="shared" ca="1" si="331"/>
        <v/>
      </c>
      <c r="AT203" s="40" t="str">
        <f t="shared" ca="1" si="332"/>
        <v/>
      </c>
      <c r="AU203" s="93" t="str">
        <f t="shared" ca="1" si="333"/>
        <v/>
      </c>
      <c r="AV203" s="923" t="str">
        <f t="shared" ca="1" si="334"/>
        <v/>
      </c>
      <c r="AW203" s="926" t="str">
        <f t="shared" ca="1" si="335"/>
        <v/>
      </c>
      <c r="AX203" s="925" t="str">
        <f t="shared" ca="1" si="336"/>
        <v/>
      </c>
      <c r="AY203" s="925" t="str">
        <f t="shared" ca="1" si="336"/>
        <v/>
      </c>
      <c r="AZ203" s="925" t="str">
        <f t="shared" ca="1" si="336"/>
        <v/>
      </c>
      <c r="BA203" s="925" t="str">
        <f t="shared" ca="1" si="336"/>
        <v/>
      </c>
      <c r="BB203" s="925" t="str">
        <f t="shared" ca="1" si="337"/>
        <v/>
      </c>
      <c r="BC203" s="925" t="str">
        <f t="shared" ca="1" si="338"/>
        <v/>
      </c>
      <c r="BD203" s="925" t="str">
        <f t="shared" ca="1" si="338"/>
        <v/>
      </c>
      <c r="BE203" s="925" t="str">
        <f t="shared" ca="1" si="338"/>
        <v/>
      </c>
      <c r="BF203" s="77" t="str">
        <f t="shared" ca="1" si="339"/>
        <v/>
      </c>
      <c r="BG203" s="924" t="str">
        <f t="shared" ca="1" si="340"/>
        <v/>
      </c>
      <c r="BH203" s="94">
        <f ca="1">IF(BF203&lt;&gt;"",INDEX('（様式１号）３整理番号表'!$AB$7:$AQ$12,MATCH(BF203,'（様式１号）３整理番号表'!$AA$7:$AA$12,0),MATCH(BG203,'（様式１号）３整理番号表'!$AB$6:$AQ$6,0)),0)</f>
        <v>0</v>
      </c>
      <c r="BI203" s="921" t="str">
        <f t="shared" ca="1" si="341"/>
        <v/>
      </c>
      <c r="BJ203" s="922" t="str">
        <f t="shared" ca="1" si="342"/>
        <v/>
      </c>
      <c r="BK203" s="926" t="str">
        <f t="shared" ca="1" si="343"/>
        <v/>
      </c>
      <c r="BL203" s="922" t="str">
        <f t="shared" ca="1" si="344"/>
        <v/>
      </c>
      <c r="BM203" s="79" t="str">
        <f t="shared" ca="1" si="345"/>
        <v/>
      </c>
      <c r="BN203" s="82" t="str">
        <f t="shared" ca="1" si="346"/>
        <v/>
      </c>
      <c r="BO203" s="83" t="str">
        <f t="shared" ca="1" si="347"/>
        <v/>
      </c>
      <c r="BP203" s="84" t="str">
        <f t="shared" ca="1" si="348"/>
        <v/>
      </c>
      <c r="BQ203" s="82" t="str">
        <f t="shared" ca="1" si="349"/>
        <v/>
      </c>
      <c r="BR203" s="97" t="str">
        <f t="shared" ca="1" si="350"/>
        <v/>
      </c>
      <c r="BS203" s="95" t="str">
        <f t="shared" ca="1" si="351"/>
        <v/>
      </c>
      <c r="BT203" s="184" t="str">
        <f t="shared" ca="1" si="352"/>
        <v/>
      </c>
      <c r="BU203" s="611" t="str">
        <f t="shared" ca="1" si="353"/>
        <v/>
      </c>
      <c r="BV203" s="77" t="str">
        <f t="shared" ca="1" si="354"/>
        <v/>
      </c>
      <c r="BW203" s="85" t="str">
        <f t="shared" ca="1" si="355"/>
        <v/>
      </c>
      <c r="BX203" s="86" t="str">
        <f t="shared" ca="1" si="356"/>
        <v/>
      </c>
      <c r="BY203" s="231">
        <f ca="1">IF('ポイント要件確認等（個別表）'!AD203=1,ROUNDDOWN('ポイント要件確認等（個別表）'!AV203,-3),IF('ポイント要件確認等（個別表）'!AD203=2,ROUNDDOWN('ポイント要件確認等（個別表）'!BH203,-3),IF('ポイント要件確認等（個別表）'!AD203=3,ROUNDDOWN('ポイント要件確認等（個別表）'!BT203,-3),0)))</f>
        <v>0</v>
      </c>
      <c r="BZ203" s="86" t="str">
        <f t="shared" ca="1" si="357"/>
        <v/>
      </c>
      <c r="CA203" s="232" t="str">
        <f t="shared" ca="1" si="358"/>
        <v/>
      </c>
      <c r="CB203" s="232">
        <f t="shared" ca="1" si="359"/>
        <v>0</v>
      </c>
      <c r="CC203" s="86" t="str">
        <f t="shared" ca="1" si="360"/>
        <v/>
      </c>
      <c r="CD203" s="86" t="str">
        <f t="shared" ca="1" si="361"/>
        <v/>
      </c>
      <c r="CE203" s="609"/>
      <c r="CF203" s="86" t="str">
        <f t="shared" ca="1" si="362"/>
        <v/>
      </c>
      <c r="CG203" s="185" t="str">
        <f t="shared" ca="1" si="363"/>
        <v/>
      </c>
      <c r="CH203" s="246" t="str">
        <f t="shared" ca="1" si="364"/>
        <v>含税額</v>
      </c>
      <c r="CI203" s="247" t="str">
        <f t="shared" ca="1" si="365"/>
        <v/>
      </c>
      <c r="CJ203" s="87" t="str">
        <f ca="1">IFERROR(IF(INDIRECT("'("&amp;'２個別表'!EO203&amp;")'!AR"&amp;84+EP203)&lt;&gt;1,"",1),"")</f>
        <v/>
      </c>
      <c r="CK203" s="244" t="str">
        <f t="shared" ca="1" si="366"/>
        <v/>
      </c>
      <c r="CL203" s="235" t="str">
        <f t="shared" ca="1" si="367"/>
        <v/>
      </c>
      <c r="CM203" s="239" t="str">
        <f t="shared" ca="1" si="368"/>
        <v/>
      </c>
      <c r="CN203" s="77" t="str">
        <f t="shared" ca="1" si="369"/>
        <v/>
      </c>
      <c r="CO203" s="93" t="str">
        <f ca="1">IFERROR(VLOOKUP(CN203,'（様式１号）３整理番号表'!$T$5:$V$15,2,FALSE),"")</f>
        <v/>
      </c>
      <c r="CP203" s="924" t="str">
        <f t="shared" ca="1" si="370"/>
        <v/>
      </c>
      <c r="CQ203" s="93" t="str">
        <f ca="1">IFERROR(VLOOKUP(CP203,'（様式１号）３整理番号表'!$T$19:$V$24,2,FALSE),"")</f>
        <v/>
      </c>
      <c r="CR203" s="924" t="str">
        <f ca="1">IFERROR(IF(INDIRECT("'("&amp;'２個別表'!EO203&amp;")'!AV"&amp;84+EP203)&lt;&gt;1,"",1),"")</f>
        <v/>
      </c>
      <c r="CS203" s="232">
        <f t="shared" ca="1" si="371"/>
        <v>0</v>
      </c>
      <c r="CT203" s="248">
        <f t="shared" ca="1" si="372"/>
        <v>0</v>
      </c>
      <c r="CU203" s="376" t="str">
        <f ca="1">IF(ER203="補強",IF(COUNTIFS($Z$11:Z203,Z203,$W$11:W203,1)=1,"１①",""),IF(COUNTIFS($Z$11:Z203,Z203,$W$11:W203,2)=1,"２①",""))</f>
        <v/>
      </c>
      <c r="CV203" s="57" t="str">
        <f t="shared" ca="1" si="373"/>
        <v/>
      </c>
      <c r="CW203" s="927" t="str">
        <f t="shared" ca="1" si="374"/>
        <v/>
      </c>
      <c r="CX203" s="256" t="str">
        <f t="shared" ca="1" si="375"/>
        <v/>
      </c>
      <c r="CY203" s="256" t="str">
        <f t="shared" ca="1" si="376"/>
        <v/>
      </c>
      <c r="CZ203" s="256" t="str">
        <f t="shared" ca="1" si="377"/>
        <v/>
      </c>
      <c r="DA203" s="256" t="str">
        <f t="shared" ca="1" si="378"/>
        <v/>
      </c>
      <c r="DB203" s="316" t="str">
        <f ca="1">IFERROR(VLOOKUP($CU203,'（様式１号）３整理番号表'!$Z$19:$AB$32,3,FALSE),"")</f>
        <v/>
      </c>
      <c r="DC203" s="259" t="str">
        <f t="shared" ca="1" si="379"/>
        <v>-</v>
      </c>
      <c r="DD203" s="618" t="str">
        <f t="shared" ca="1" si="380"/>
        <v/>
      </c>
      <c r="DE203" s="321" t="str">
        <f ca="1">IF(AND(AO203=18,AS203=1),IF(COUNTIFS($Y$11:Y203,Y203,$AS$11:AS203,1)=1,"２②",""),IF($CU203="１①",INDEX(INDIRECT("'("&amp;$EO203&amp;")'!AR116:BB116"),1,MATCH(INDIRECT("'("&amp;$EO203&amp;")'!C118"),INDIRECT("'("&amp;$EO203&amp;")'!AR119:BB119"),0)),""))</f>
        <v/>
      </c>
      <c r="DF203" s="324" t="str">
        <f t="shared" ca="1" si="381"/>
        <v/>
      </c>
      <c r="DG203" s="313" t="str">
        <f t="shared" ca="1" si="382"/>
        <v/>
      </c>
      <c r="DH203" s="313" t="str">
        <f t="shared" ca="1" si="383"/>
        <v/>
      </c>
      <c r="DI203" s="313" t="str">
        <f t="shared" ca="1" si="384"/>
        <v/>
      </c>
      <c r="DJ203" s="313" t="str">
        <f t="shared" ca="1" si="385"/>
        <v/>
      </c>
      <c r="DK203" s="328" t="str">
        <f t="shared" ca="1" si="386"/>
        <v/>
      </c>
      <c r="DL203" s="334" t="str">
        <f t="shared" ca="1" si="387"/>
        <v/>
      </c>
      <c r="DM203" s="915" t="str">
        <f t="shared" ca="1" si="388"/>
        <v/>
      </c>
      <c r="DN203" s="15"/>
      <c r="DO203" s="324"/>
      <c r="DP203" s="16"/>
      <c r="DQ203" s="16"/>
      <c r="DR203" s="16"/>
      <c r="DS203" s="16"/>
      <c r="DT203" s="318" t="str">
        <f>IFERROR(VLOOKUP($DN203,'（様式１号）３整理番号表'!$Z$19:$AB$32,3,FALSE),"")</f>
        <v/>
      </c>
      <c r="DU203" s="259" t="str">
        <f t="shared" si="389"/>
        <v/>
      </c>
      <c r="DV203" s="14"/>
      <c r="DW203" s="17" t="str">
        <f t="shared" ca="1" si="390"/>
        <v/>
      </c>
      <c r="DX203" s="88" t="str">
        <f t="shared" ca="1" si="407"/>
        <v/>
      </c>
      <c r="DZ203" s="339">
        <f t="shared" ca="1" si="413"/>
        <v>0</v>
      </c>
      <c r="EA203" s="339">
        <f t="shared" ca="1" si="413"/>
        <v>0</v>
      </c>
      <c r="EB203" s="339">
        <f t="shared" ca="1" si="413"/>
        <v>0</v>
      </c>
      <c r="EC203" s="339">
        <f t="shared" ca="1" si="413"/>
        <v>0</v>
      </c>
      <c r="ED203" s="339">
        <f t="shared" ca="1" si="413"/>
        <v>0</v>
      </c>
      <c r="EE203" s="339">
        <f t="shared" ca="1" si="413"/>
        <v>0</v>
      </c>
      <c r="EF203" s="339">
        <f t="shared" ca="1" si="413"/>
        <v>0</v>
      </c>
      <c r="EG203" s="339">
        <f t="shared" ca="1" si="413"/>
        <v>0</v>
      </c>
      <c r="EH203" s="339">
        <f t="shared" ca="1" si="413"/>
        <v>0</v>
      </c>
      <c r="EI203" s="339">
        <f t="shared" ca="1" si="413"/>
        <v>0</v>
      </c>
      <c r="EJ203" s="339">
        <f t="shared" ca="1" si="413"/>
        <v>0</v>
      </c>
      <c r="EK203" s="339">
        <f t="shared" ca="1" si="413"/>
        <v>0</v>
      </c>
      <c r="EL203" s="339">
        <f t="shared" ca="1" si="413"/>
        <v>0</v>
      </c>
      <c r="EM203" s="339">
        <f t="shared" ca="1" si="413"/>
        <v>0</v>
      </c>
      <c r="EO203" s="919" t="str">
        <f t="shared" ca="1" si="309"/>
        <v/>
      </c>
      <c r="EP203" s="919" t="str">
        <f t="shared" ca="1" si="391"/>
        <v/>
      </c>
      <c r="EQ203" s="919" t="str">
        <f t="shared" ca="1" si="392"/>
        <v/>
      </c>
      <c r="ER203" s="919" t="str">
        <f t="shared" ca="1" si="393"/>
        <v/>
      </c>
      <c r="ES203" s="919" t="str">
        <f ca="1">IFERROR(INDEX('郵便番号（石川県）'!$A$3:$F$2574,MATCH(INDIRECT("'("&amp;EO203&amp;")'!E7"),'郵便番号（石川県）'!$A$3:$A$2574,0),6),"")</f>
        <v/>
      </c>
      <c r="ET203" s="919" t="str">
        <f ca="1">IFERROR(INDEX('郵便番号（石川県）'!$A$3:$F$2574,MATCH(INDIRECT("'("&amp;$EO203&amp;")'!E7"),'郵便番号（石川県）'!$A$3:$A$2574,0),5),"")</f>
        <v/>
      </c>
      <c r="EU203" s="919" t="str">
        <f t="shared" ca="1" si="394"/>
        <v/>
      </c>
      <c r="EV203" s="919" t="str">
        <f t="shared" ca="1" si="395"/>
        <v/>
      </c>
      <c r="EW203" s="919" t="str">
        <f t="shared" ca="1" si="396"/>
        <v/>
      </c>
      <c r="EX203" s="919" t="str">
        <f t="shared" ca="1" si="397"/>
        <v/>
      </c>
      <c r="EY203" s="919" t="str">
        <f t="shared" ca="1" si="398"/>
        <v/>
      </c>
      <c r="EZ203" s="919" t="str">
        <f t="shared" ca="1" si="399"/>
        <v/>
      </c>
      <c r="FA203" s="919" t="str">
        <f t="shared" ca="1" si="400"/>
        <v/>
      </c>
      <c r="FB203" s="919" t="str">
        <f t="shared" ca="1" si="401"/>
        <v/>
      </c>
      <c r="FC203" s="919" t="str">
        <f t="shared" ca="1" si="402"/>
        <v/>
      </c>
      <c r="FD203" s="627" t="str">
        <f t="shared" ca="1" si="403"/>
        <v/>
      </c>
      <c r="FE203" s="630">
        <v>193</v>
      </c>
      <c r="FF203" s="299" t="str">
        <f t="shared" ca="1" si="404"/>
        <v/>
      </c>
      <c r="FG203" s="993" t="str">
        <f t="shared" ca="1" si="405"/>
        <v/>
      </c>
      <c r="FH203" s="919" t="str">
        <f t="shared" ca="1" si="406"/>
        <v/>
      </c>
      <c r="FI203" s="299">
        <f ca="1">COUNTIF($FH$11:FH203,"■")</f>
        <v>0</v>
      </c>
    </row>
    <row r="204" spans="1:165" ht="34.5" customHeight="1">
      <c r="A204" s="445">
        <f t="shared" ca="1" si="310"/>
        <v>0</v>
      </c>
      <c r="B204" s="446">
        <f>IF(R204&lt;&gt;"",IF(COUNTIF(R$11:R204,R204)=1,MAX(B$11:B203)+1,INDEX(B$11:B203,MATCH(R204,R$11:R203,0),1)),0)</f>
        <v>1</v>
      </c>
      <c r="C204" s="446">
        <f ca="1">IF(T204&lt;&gt;"",IF(COUNTIF(T$11:T204,T204)=1,MAX(C$11:C203)+1,INDEX(C$11:C203,MATCH(T204,T$11:T203,0),1)),0)</f>
        <v>0</v>
      </c>
      <c r="D204" s="446">
        <f ca="1">IF(U204&lt;&gt;"",IF(COUNTIF(U$11:U204,U204)=1,MAX(D$11:D203)+1,INDEX(D$11:D203,MATCH(U204,U$11:U203,0),1)),0)</f>
        <v>0</v>
      </c>
      <c r="E204" s="446">
        <f ca="1">IF(S204&lt;&gt;"",IF(COUNTIF(S$11:S204,S204)=1,MAX(E$11:E203)+1,INDEX(E$11:E203,MATCH(S204,S$11:S203,0),1)),0)</f>
        <v>0</v>
      </c>
      <c r="F204" s="446">
        <f ca="1">IF(Z204&lt;&gt;"",IF(COUNTIF(Z$11:Z204,Z204)=1,MAX(F$11:F203)+1,INDEX(F$11:F203,MATCH(Z204,Z$11:Z203,0),1)),0)</f>
        <v>0</v>
      </c>
      <c r="G204" s="447" cm="1">
        <f t="array" aca="1" ref="G204" ca="1">IF(Z204&lt;&gt;"",IF(COUNTIFS(Z$11:Z204,Z204,W$11:W204,W204)=1,MAX(G$11:G203)+1,INDEX(G$11:G203,MATCH(Z204&amp;W204,Z$11:Z203&amp;W$11:W204,0),1)),0)</f>
        <v>0</v>
      </c>
      <c r="H204" s="447">
        <f t="shared" ca="1" si="311"/>
        <v>0</v>
      </c>
      <c r="I204" s="447">
        <f ca="1">IF(T204="",0,IF(COUNTIF(T$11:T204,T204)=1,1,0))</f>
        <v>0</v>
      </c>
      <c r="J204" s="447">
        <f ca="1">IF(U204="",0,IF(COUNTIF(U$11:U204,U204)=1,1,0))</f>
        <v>0</v>
      </c>
      <c r="K204" s="447">
        <f ca="1">IF(S204="",0,IF(COUNTIF(S$11:S204,S204)=1,1,0))</f>
        <v>0</v>
      </c>
      <c r="L204" s="446">
        <f ca="1">IF(Z204="",0,IF(COUNTIF(Z$11:Z204,Z204)=1,1,0))</f>
        <v>0</v>
      </c>
      <c r="M204" s="767">
        <f ca="1">IF($W204=2,IF(COUNTIFS($W$11:$W204,2,$Z$11:$Z204,$Z204)=1,1,0),0)</f>
        <v>0</v>
      </c>
      <c r="N204" s="767">
        <f ca="1">IF($W204=1,IF(COUNTIFS($W$11:$W204,2,$Z$11:$Z204,$Z204)=1,1,0),0)</f>
        <v>0</v>
      </c>
      <c r="O204" s="446">
        <f ca="1">IF(H204=0,0,IF(COUNTIF(Z$11:Z204,Z204)=1,1,0))</f>
        <v>0</v>
      </c>
      <c r="P204" s="448" t="str">
        <f t="shared" ca="1" si="312"/>
        <v>石川県</v>
      </c>
      <c r="Q204" s="89">
        <f t="shared" ca="1" si="313"/>
        <v>194</v>
      </c>
      <c r="R204" s="170" t="s">
        <v>459</v>
      </c>
      <c r="S204" s="357" t="str">
        <f t="shared" ca="1" si="314"/>
        <v/>
      </c>
      <c r="T204" s="357" t="str">
        <f t="shared" ca="1" si="315"/>
        <v/>
      </c>
      <c r="U204" s="58" t="str">
        <f t="shared" ca="1" si="316"/>
        <v/>
      </c>
      <c r="V204" s="58" t="str">
        <f t="shared" ca="1" si="317"/>
        <v/>
      </c>
      <c r="W204" s="920" t="str">
        <f t="shared" ca="1" si="318"/>
        <v/>
      </c>
      <c r="X204" s="369">
        <f ca="1">IFERROR(VLOOKUP(W204,'（様式１号）３整理番号表'!$B$4:$H$5,2,FALSE),0)</f>
        <v>0</v>
      </c>
      <c r="Y204" s="768" t="str" cm="1">
        <f t="array" aca="1" ref="Y204" ca="1">IF(AND(D204=0,F204=0),"",IF(COUNTIF(D$11:D204,D204)=1,1,IF(COUNTIFS(D$11:D204,D204,F$11:F204,F204)=1,INDEX((D$11:D204,F$11:F204,Y$11:Y204),MATCH(_xlfn.MAXIFS(F$11:F203,D$11:D203,D204),$F$11:F204,0),1,3)+1,INDEX((D$11:D204,F$11:F204,Y$11:Y204),MATCH(D204&amp;F204,D$11:D204&amp;F$11:F204,0),1,3))))</f>
        <v/>
      </c>
      <c r="Z204" s="40" t="str">
        <f t="shared" ca="1" si="319"/>
        <v/>
      </c>
      <c r="AA204" s="924" t="str">
        <f t="shared" ca="1" si="320"/>
        <v/>
      </c>
      <c r="AB204" s="93">
        <f ca="1">IFERROR(VLOOKUP(AA204,'（様式１号）３整理番号表'!$B$10:$H$16,2,FALSE),0)</f>
        <v>0</v>
      </c>
      <c r="AC204" s="924" t="str">
        <f t="shared" ca="1" si="321"/>
        <v/>
      </c>
      <c r="AD204" s="924" t="str">
        <f t="shared" ca="1" si="322"/>
        <v/>
      </c>
      <c r="AE204" s="93">
        <f ca="1">IFERROR(VLOOKUP(AD204,'（様式１号）３整理番号表'!$B$21:$H$22,2,FALSE),0)</f>
        <v>0</v>
      </c>
      <c r="AF204" s="924" t="str">
        <f t="shared" ca="1" si="323"/>
        <v/>
      </c>
      <c r="AG204" s="93">
        <f ca="1">IFERROR(VLOOKUP(AF204,'（様式１号）３整理番号表'!$B$26:$H$31,2,FALSE),0)</f>
        <v>0</v>
      </c>
      <c r="AH204" s="924" t="str">
        <f t="shared" ca="1" si="324"/>
        <v/>
      </c>
      <c r="AI204" s="93">
        <f ca="1">IFERROR(VLOOKUP(AH204,'（様式１号）３整理番号表'!$J$5:$N$59,2,FALSE),0)</f>
        <v>0</v>
      </c>
      <c r="AJ204" s="77" t="str">
        <f t="shared" ca="1" si="325"/>
        <v/>
      </c>
      <c r="AK204" s="93">
        <f ca="1">IFERROR(VLOOKUP(AJ204,'（様式１号）３整理番号表'!$P$5:$R$29,2,FALSE),0)</f>
        <v>0</v>
      </c>
      <c r="AL204" s="921" t="str">
        <f t="shared" ca="1" si="326"/>
        <v/>
      </c>
      <c r="AM204" s="921" t="str">
        <f t="shared" ca="1" si="327"/>
        <v/>
      </c>
      <c r="AN204" s="921"/>
      <c r="AO204" s="77" t="str">
        <f t="shared" ca="1" si="328"/>
        <v/>
      </c>
      <c r="AP204" s="93">
        <f ca="1">IFERROR(VLOOKUP(AO204,'（様式１号）３整理番号表'!$P$5:$R$29,2,FALSE),0)</f>
        <v>0</v>
      </c>
      <c r="AQ204" s="924" t="str">
        <f t="shared" ca="1" si="329"/>
        <v/>
      </c>
      <c r="AR204" s="93">
        <f t="shared" ca="1" si="330"/>
        <v>0</v>
      </c>
      <c r="AS204" s="924" t="str">
        <f t="shared" ca="1" si="331"/>
        <v/>
      </c>
      <c r="AT204" s="40" t="str">
        <f t="shared" ca="1" si="332"/>
        <v/>
      </c>
      <c r="AU204" s="93" t="str">
        <f t="shared" ca="1" si="333"/>
        <v/>
      </c>
      <c r="AV204" s="923" t="str">
        <f t="shared" ca="1" si="334"/>
        <v/>
      </c>
      <c r="AW204" s="926" t="str">
        <f t="shared" ca="1" si="335"/>
        <v/>
      </c>
      <c r="AX204" s="925" t="str">
        <f t="shared" ca="1" si="336"/>
        <v/>
      </c>
      <c r="AY204" s="925" t="str">
        <f t="shared" ca="1" si="336"/>
        <v/>
      </c>
      <c r="AZ204" s="925" t="str">
        <f t="shared" ca="1" si="336"/>
        <v/>
      </c>
      <c r="BA204" s="925" t="str">
        <f t="shared" ref="BA204" ca="1" si="414">IF($AW204="","",$AW204)</f>
        <v/>
      </c>
      <c r="BB204" s="925" t="str">
        <f t="shared" ca="1" si="337"/>
        <v/>
      </c>
      <c r="BC204" s="925" t="str">
        <f t="shared" ca="1" si="338"/>
        <v/>
      </c>
      <c r="BD204" s="925" t="str">
        <f t="shared" ca="1" si="338"/>
        <v/>
      </c>
      <c r="BE204" s="925" t="str">
        <f t="shared" ca="1" si="338"/>
        <v/>
      </c>
      <c r="BF204" s="77" t="str">
        <f t="shared" ca="1" si="339"/>
        <v/>
      </c>
      <c r="BG204" s="924" t="str">
        <f t="shared" ca="1" si="340"/>
        <v/>
      </c>
      <c r="BH204" s="94">
        <f ca="1">IF(BF204&lt;&gt;"",INDEX('（様式１号）３整理番号表'!$AB$7:$AQ$12,MATCH(BF204,'（様式１号）３整理番号表'!$AA$7:$AA$12,0),MATCH(BG204,'（様式１号）３整理番号表'!$AB$6:$AQ$6,0)),0)</f>
        <v>0</v>
      </c>
      <c r="BI204" s="921" t="str">
        <f t="shared" ca="1" si="341"/>
        <v/>
      </c>
      <c r="BJ204" s="922" t="str">
        <f t="shared" ca="1" si="342"/>
        <v/>
      </c>
      <c r="BK204" s="926" t="str">
        <f t="shared" ca="1" si="343"/>
        <v/>
      </c>
      <c r="BL204" s="922" t="str">
        <f t="shared" ca="1" si="344"/>
        <v/>
      </c>
      <c r="BM204" s="79" t="str">
        <f t="shared" ca="1" si="345"/>
        <v/>
      </c>
      <c r="BN204" s="82" t="str">
        <f t="shared" ca="1" si="346"/>
        <v/>
      </c>
      <c r="BO204" s="83" t="str">
        <f t="shared" ca="1" si="347"/>
        <v/>
      </c>
      <c r="BP204" s="84" t="str">
        <f t="shared" ca="1" si="348"/>
        <v/>
      </c>
      <c r="BQ204" s="82" t="str">
        <f t="shared" ca="1" si="349"/>
        <v/>
      </c>
      <c r="BR204" s="97" t="str">
        <f t="shared" ca="1" si="350"/>
        <v/>
      </c>
      <c r="BS204" s="95" t="str">
        <f t="shared" ca="1" si="351"/>
        <v/>
      </c>
      <c r="BT204" s="184" t="str">
        <f t="shared" ca="1" si="352"/>
        <v/>
      </c>
      <c r="BU204" s="611" t="str">
        <f t="shared" ca="1" si="353"/>
        <v/>
      </c>
      <c r="BV204" s="77" t="str">
        <f t="shared" ca="1" si="354"/>
        <v/>
      </c>
      <c r="BW204" s="85" t="str">
        <f t="shared" ca="1" si="355"/>
        <v/>
      </c>
      <c r="BX204" s="86" t="str">
        <f t="shared" ca="1" si="356"/>
        <v/>
      </c>
      <c r="BY204" s="231">
        <f ca="1">IF('ポイント要件確認等（個別表）'!AD204=1,ROUNDDOWN('ポイント要件確認等（個別表）'!AV204,-3),IF('ポイント要件確認等（個別表）'!AD204=2,ROUNDDOWN('ポイント要件確認等（個別表）'!BH204,-3),IF('ポイント要件確認等（個別表）'!AD204=3,ROUNDDOWN('ポイント要件確認等（個別表）'!BT204,-3),0)))</f>
        <v>0</v>
      </c>
      <c r="BZ204" s="86" t="str">
        <f t="shared" ca="1" si="357"/>
        <v/>
      </c>
      <c r="CA204" s="232" t="str">
        <f t="shared" ca="1" si="358"/>
        <v/>
      </c>
      <c r="CB204" s="232">
        <f t="shared" ca="1" si="359"/>
        <v>0</v>
      </c>
      <c r="CC204" s="86" t="str">
        <f t="shared" ca="1" si="360"/>
        <v/>
      </c>
      <c r="CD204" s="86" t="str">
        <f t="shared" ca="1" si="361"/>
        <v/>
      </c>
      <c r="CE204" s="609"/>
      <c r="CF204" s="86" t="str">
        <f t="shared" ca="1" si="362"/>
        <v/>
      </c>
      <c r="CG204" s="185" t="str">
        <f t="shared" ca="1" si="363"/>
        <v/>
      </c>
      <c r="CH204" s="246" t="str">
        <f t="shared" ca="1" si="364"/>
        <v>含税額</v>
      </c>
      <c r="CI204" s="247" t="str">
        <f t="shared" ca="1" si="365"/>
        <v/>
      </c>
      <c r="CJ204" s="87" t="str">
        <f ca="1">IFERROR(IF(INDIRECT("'("&amp;'２個別表'!EO204&amp;")'!AR"&amp;84+EP204)&lt;&gt;1,"",1),"")</f>
        <v/>
      </c>
      <c r="CK204" s="244" t="str">
        <f t="shared" ca="1" si="366"/>
        <v/>
      </c>
      <c r="CL204" s="235" t="str">
        <f t="shared" ca="1" si="367"/>
        <v/>
      </c>
      <c r="CM204" s="239" t="str">
        <f t="shared" ca="1" si="368"/>
        <v/>
      </c>
      <c r="CN204" s="77" t="str">
        <f t="shared" ca="1" si="369"/>
        <v/>
      </c>
      <c r="CO204" s="93" t="str">
        <f ca="1">IFERROR(VLOOKUP(CN204,'（様式１号）３整理番号表'!$T$5:$V$15,2,FALSE),"")</f>
        <v/>
      </c>
      <c r="CP204" s="924" t="str">
        <f t="shared" ca="1" si="370"/>
        <v/>
      </c>
      <c r="CQ204" s="93" t="str">
        <f ca="1">IFERROR(VLOOKUP(CP204,'（様式１号）３整理番号表'!$T$19:$V$24,2,FALSE),"")</f>
        <v/>
      </c>
      <c r="CR204" s="924" t="str">
        <f ca="1">IFERROR(IF(INDIRECT("'("&amp;'２個別表'!EO204&amp;")'!AV"&amp;84+EP204)&lt;&gt;1,"",1),"")</f>
        <v/>
      </c>
      <c r="CS204" s="232">
        <f t="shared" ca="1" si="371"/>
        <v>0</v>
      </c>
      <c r="CT204" s="248">
        <f t="shared" ca="1" si="372"/>
        <v>0</v>
      </c>
      <c r="CU204" s="376" t="str">
        <f ca="1">IF(ER204="補強",IF(COUNTIFS($Z$11:Z204,Z204,$W$11:W204,1)=1,"１①",""),IF(COUNTIFS($Z$11:Z204,Z204,$W$11:W204,2)=1,"２①",""))</f>
        <v/>
      </c>
      <c r="CV204" s="57" t="str">
        <f t="shared" ca="1" si="373"/>
        <v/>
      </c>
      <c r="CW204" s="927" t="str">
        <f t="shared" ca="1" si="374"/>
        <v/>
      </c>
      <c r="CX204" s="256" t="str">
        <f t="shared" ca="1" si="375"/>
        <v/>
      </c>
      <c r="CY204" s="256" t="str">
        <f t="shared" ca="1" si="376"/>
        <v/>
      </c>
      <c r="CZ204" s="256" t="str">
        <f t="shared" ca="1" si="377"/>
        <v/>
      </c>
      <c r="DA204" s="256" t="str">
        <f t="shared" ca="1" si="378"/>
        <v/>
      </c>
      <c r="DB204" s="316" t="str">
        <f ca="1">IFERROR(VLOOKUP($CU204,'（様式１号）３整理番号表'!$Z$19:$AB$32,3,FALSE),"")</f>
        <v/>
      </c>
      <c r="DC204" s="259" t="str">
        <f t="shared" ca="1" si="379"/>
        <v>-</v>
      </c>
      <c r="DD204" s="618" t="str">
        <f t="shared" ca="1" si="380"/>
        <v/>
      </c>
      <c r="DE204" s="321" t="str">
        <f ca="1">IF(AND(AO204=18,AS204=1),IF(COUNTIFS($Y$11:Y204,Y204,$AS$11:AS204,1)=1,"２②",""),IF($CU204="１①",INDEX(INDIRECT("'("&amp;$EO204&amp;")'!AR116:BB116"),1,MATCH(INDIRECT("'("&amp;$EO204&amp;")'!C118"),INDIRECT("'("&amp;$EO204&amp;")'!AR119:BB119"),0)),""))</f>
        <v/>
      </c>
      <c r="DF204" s="324" t="str">
        <f t="shared" ca="1" si="381"/>
        <v/>
      </c>
      <c r="DG204" s="313" t="str">
        <f t="shared" ca="1" si="382"/>
        <v/>
      </c>
      <c r="DH204" s="313" t="str">
        <f t="shared" ca="1" si="383"/>
        <v/>
      </c>
      <c r="DI204" s="313" t="str">
        <f t="shared" ca="1" si="384"/>
        <v/>
      </c>
      <c r="DJ204" s="313" t="str">
        <f t="shared" ca="1" si="385"/>
        <v/>
      </c>
      <c r="DK204" s="328" t="str">
        <f t="shared" ca="1" si="386"/>
        <v/>
      </c>
      <c r="DL204" s="334" t="str">
        <f t="shared" ca="1" si="387"/>
        <v/>
      </c>
      <c r="DM204" s="915" t="str">
        <f t="shared" ca="1" si="388"/>
        <v/>
      </c>
      <c r="DN204" s="15"/>
      <c r="DO204" s="324"/>
      <c r="DP204" s="16"/>
      <c r="DQ204" s="16"/>
      <c r="DR204" s="16"/>
      <c r="DS204" s="16"/>
      <c r="DT204" s="318" t="str">
        <f>IFERROR(VLOOKUP($DN204,'（様式１号）３整理番号表'!$Z$19:$AB$32,3,FALSE),"")</f>
        <v/>
      </c>
      <c r="DU204" s="259" t="str">
        <f t="shared" si="389"/>
        <v/>
      </c>
      <c r="DV204" s="14"/>
      <c r="DW204" s="17" t="str">
        <f t="shared" ca="1" si="390"/>
        <v/>
      </c>
      <c r="DX204" s="88" t="str">
        <f t="shared" ca="1" si="407"/>
        <v/>
      </c>
      <c r="DZ204" s="339">
        <f t="shared" ca="1" si="413"/>
        <v>0</v>
      </c>
      <c r="EA204" s="339">
        <f t="shared" ca="1" si="413"/>
        <v>0</v>
      </c>
      <c r="EB204" s="339">
        <f t="shared" ca="1" si="413"/>
        <v>0</v>
      </c>
      <c r="EC204" s="339">
        <f t="shared" ca="1" si="413"/>
        <v>0</v>
      </c>
      <c r="ED204" s="339">
        <f t="shared" ca="1" si="413"/>
        <v>0</v>
      </c>
      <c r="EE204" s="339">
        <f t="shared" ca="1" si="413"/>
        <v>0</v>
      </c>
      <c r="EF204" s="339">
        <f t="shared" ca="1" si="413"/>
        <v>0</v>
      </c>
      <c r="EG204" s="339">
        <f t="shared" ca="1" si="413"/>
        <v>0</v>
      </c>
      <c r="EH204" s="339">
        <f t="shared" ca="1" si="413"/>
        <v>0</v>
      </c>
      <c r="EI204" s="339">
        <f t="shared" ca="1" si="413"/>
        <v>0</v>
      </c>
      <c r="EJ204" s="339">
        <f t="shared" ca="1" si="413"/>
        <v>0</v>
      </c>
      <c r="EK204" s="339">
        <f t="shared" ca="1" si="413"/>
        <v>0</v>
      </c>
      <c r="EL204" s="339">
        <f t="shared" ca="1" si="413"/>
        <v>0</v>
      </c>
      <c r="EM204" s="339">
        <f t="shared" ca="1" si="413"/>
        <v>0</v>
      </c>
      <c r="EO204" s="919" t="str">
        <f t="shared" ref="EO204:EO267" ca="1" si="415">IFERROR(IF($EQ203="","",IF($EP203&lt;$EQ203,EO203,SMALL($FF$11:$FF$510,RANK(EO203,$FF$11:$FF$510,1)+1))),"")</f>
        <v/>
      </c>
      <c r="EP204" s="919" t="str">
        <f t="shared" ca="1" si="391"/>
        <v/>
      </c>
      <c r="EQ204" s="919" t="str">
        <f t="shared" ca="1" si="392"/>
        <v/>
      </c>
      <c r="ER204" s="919" t="str">
        <f t="shared" ca="1" si="393"/>
        <v/>
      </c>
      <c r="ES204" s="919" t="str">
        <f ca="1">IFERROR(INDEX('郵便番号（石川県）'!$A$3:$F$2574,MATCH(INDIRECT("'("&amp;EO204&amp;")'!E7"),'郵便番号（石川県）'!$A$3:$A$2574,0),6),"")</f>
        <v/>
      </c>
      <c r="ET204" s="919" t="str">
        <f ca="1">IFERROR(INDEX('郵便番号（石川県）'!$A$3:$F$2574,MATCH(INDIRECT("'("&amp;$EO204&amp;")'!E7"),'郵便番号（石川県）'!$A$3:$A$2574,0),5),"")</f>
        <v/>
      </c>
      <c r="EU204" s="919" t="str">
        <f t="shared" ca="1" si="394"/>
        <v/>
      </c>
      <c r="EV204" s="919" t="str">
        <f t="shared" ca="1" si="395"/>
        <v/>
      </c>
      <c r="EW204" s="919" t="str">
        <f t="shared" ca="1" si="396"/>
        <v/>
      </c>
      <c r="EX204" s="919" t="str">
        <f t="shared" ca="1" si="397"/>
        <v/>
      </c>
      <c r="EY204" s="919" t="str">
        <f t="shared" ca="1" si="398"/>
        <v/>
      </c>
      <c r="EZ204" s="919" t="str">
        <f t="shared" ca="1" si="399"/>
        <v/>
      </c>
      <c r="FA204" s="919" t="str">
        <f t="shared" ca="1" si="400"/>
        <v/>
      </c>
      <c r="FB204" s="919" t="str">
        <f t="shared" ca="1" si="401"/>
        <v/>
      </c>
      <c r="FC204" s="919" t="str">
        <f t="shared" ca="1" si="402"/>
        <v/>
      </c>
      <c r="FD204" s="627" t="str">
        <f t="shared" ca="1" si="403"/>
        <v/>
      </c>
      <c r="FE204" s="630">
        <v>194</v>
      </c>
      <c r="FF204" s="299" t="str">
        <f t="shared" ca="1" si="404"/>
        <v/>
      </c>
      <c r="FG204" s="993" t="str">
        <f t="shared" ca="1" si="405"/>
        <v/>
      </c>
      <c r="FH204" s="919" t="str">
        <f t="shared" ca="1" si="406"/>
        <v/>
      </c>
      <c r="FI204" s="299">
        <f ca="1">COUNTIF($FH$11:FH204,"■")</f>
        <v>0</v>
      </c>
    </row>
    <row r="205" spans="1:165" ht="34.5" customHeight="1">
      <c r="A205" s="445">
        <f t="shared" ref="A205:A268" ca="1" si="416">E205*1000000+C205*10000+F205*100+AN205</f>
        <v>0</v>
      </c>
      <c r="B205" s="446">
        <f>IF(R205&lt;&gt;"",IF(COUNTIF(R$11:R205,R205)=1,MAX(B$11:B204)+1,INDEX(B$11:B204,MATCH(R205,R$11:R204,0),1)),0)</f>
        <v>1</v>
      </c>
      <c r="C205" s="446">
        <f ca="1">IF(T205&lt;&gt;"",IF(COUNTIF(T$11:T205,T205)=1,MAX(C$11:C204)+1,INDEX(C$11:C204,MATCH(T205,T$11:T204,0),1)),0)</f>
        <v>0</v>
      </c>
      <c r="D205" s="446">
        <f ca="1">IF(U205&lt;&gt;"",IF(COUNTIF(U$11:U205,U205)=1,MAX(D$11:D204)+1,INDEX(D$11:D204,MATCH(U205,U$11:U204,0),1)),0)</f>
        <v>0</v>
      </c>
      <c r="E205" s="446">
        <f ca="1">IF(S205&lt;&gt;"",IF(COUNTIF(S$11:S205,S205)=1,MAX(E$11:E204)+1,INDEX(E$11:E204,MATCH(S205,S$11:S204,0),1)),0)</f>
        <v>0</v>
      </c>
      <c r="F205" s="446">
        <f ca="1">IF(Z205&lt;&gt;"",IF(COUNTIF(Z$11:Z205,Z205)=1,MAX(F$11:F204)+1,INDEX(F$11:F204,MATCH(Z205,Z$11:Z204,0),1)),0)</f>
        <v>0</v>
      </c>
      <c r="G205" s="447" cm="1">
        <f t="array" aca="1" ref="G205" ca="1">IF(Z205&lt;&gt;"",IF(COUNTIFS(Z$11:Z205,Z205,W$11:W205,W205)=1,MAX(G$11:G204)+1,INDEX(G$11:G204,MATCH(Z205&amp;W205,Z$11:Z204&amp;W$11:W205,0),1)),0)</f>
        <v>0</v>
      </c>
      <c r="H205" s="447">
        <f t="shared" ref="H205:H268" ca="1" si="417">IF(CR205=1,1,0)</f>
        <v>0</v>
      </c>
      <c r="I205" s="447">
        <f ca="1">IF(T205="",0,IF(COUNTIF(T$11:T205,T205)=1,1,0))</f>
        <v>0</v>
      </c>
      <c r="J205" s="447">
        <f ca="1">IF(U205="",0,IF(COUNTIF(U$11:U205,U205)=1,1,0))</f>
        <v>0</v>
      </c>
      <c r="K205" s="447">
        <f ca="1">IF(S205="",0,IF(COUNTIF(S$11:S205,S205)=1,1,0))</f>
        <v>0</v>
      </c>
      <c r="L205" s="446">
        <f ca="1">IF(Z205="",0,IF(COUNTIF(Z$11:Z205,Z205)=1,1,0))</f>
        <v>0</v>
      </c>
      <c r="M205" s="767">
        <f ca="1">IF($W205=2,IF(COUNTIFS($W$11:$W205,2,$Z$11:$Z205,$Z205)=1,1,0),0)</f>
        <v>0</v>
      </c>
      <c r="N205" s="767">
        <f ca="1">IF($W205=1,IF(COUNTIFS($W$11:$W205,2,$Z$11:$Z205,$Z205)=1,1,0),0)</f>
        <v>0</v>
      </c>
      <c r="O205" s="446">
        <f ca="1">IF(H205=0,0,IF(COUNTIF(Z$11:Z205,Z205)=1,1,0))</f>
        <v>0</v>
      </c>
      <c r="P205" s="448" t="str">
        <f t="shared" ref="P205:P268" ca="1" si="418">R205&amp;S205&amp;T205</f>
        <v>石川県</v>
      </c>
      <c r="Q205" s="89">
        <f t="shared" ref="Q205:Q268" ca="1" si="419">IF(Z205&lt;&gt;0,ROW()-10,0)</f>
        <v>195</v>
      </c>
      <c r="R205" s="170" t="s">
        <v>459</v>
      </c>
      <c r="S205" s="357" t="str">
        <f t="shared" ref="S205:S268" ca="1" si="420">IFERROR(IF(INDIRECT("'("&amp;EO205&amp;")'!E6")="",$ES205,INDIRECT("'("&amp;EO205&amp;")'!E6")),"")</f>
        <v/>
      </c>
      <c r="T205" s="357" t="str">
        <f t="shared" ref="T205:T268" ca="1" si="421">IF(S205="","",IF(W205=1,ET205,S205))</f>
        <v/>
      </c>
      <c r="U205" s="58" t="str">
        <f t="shared" ref="U205:U268" ca="1" si="422">IF(T205&lt;&gt;"",$T205&amp;IF($W205=1,"(補強)",IF($W205=2,"(補強以外)")),"")</f>
        <v/>
      </c>
      <c r="V205" s="58" t="str">
        <f t="shared" ref="V205:V268" ca="1" si="423">S205</f>
        <v/>
      </c>
      <c r="W205" s="920" t="str">
        <f t="shared" ref="W205:W268" ca="1" si="424">IF(S205="","",IF(ER205="補強",1,2))</f>
        <v/>
      </c>
      <c r="X205" s="369">
        <f ca="1">IFERROR(VLOOKUP(W205,'（様式１号）３整理番号表'!$B$4:$H$5,2,FALSE),0)</f>
        <v>0</v>
      </c>
      <c r="Y205" s="768" t="str" cm="1">
        <f t="array" aca="1" ref="Y205" ca="1">IF(AND(D205=0,F205=0),"",IF(COUNTIF(D$11:D205,D205)=1,1,IF(COUNTIFS(D$11:D205,D205,F$11:F205,F205)=1,INDEX((D$11:D205,F$11:F205,Y$11:Y205),MATCH(_xlfn.MAXIFS(F$11:F204,D$11:D204,D205),$F$11:F205,0),1,3)+1,INDEX((D$11:D205,F$11:F205,Y$11:Y205),MATCH(D205&amp;F205,D$11:D205&amp;F$11:F205,0),1,3))))</f>
        <v/>
      </c>
      <c r="Z205" s="40" t="str">
        <f t="shared" ref="Z205:Z268" ca="1" si="425">EU205</f>
        <v/>
      </c>
      <c r="AA205" s="924" t="str">
        <f t="shared" ref="AA205:AA268" ca="1" si="426">IF(W205="","",IF(W205=1,1,IF(AND(AL205=1,EV205="■"),4,IF(AND(AL205=1,EV205="□"),5,IF(EW205="■",3,2)))))</f>
        <v/>
      </c>
      <c r="AB205" s="93">
        <f ca="1">IFERROR(VLOOKUP(AA205,'（様式１号）３整理番号表'!$B$10:$H$16,2,FALSE),0)</f>
        <v>0</v>
      </c>
      <c r="AC205" s="924" t="str">
        <f t="shared" ref="AC205:AC268" ca="1" si="427">IFERROR(IF(INDIRECT("'("&amp;EO205&amp;")'!AA30")="■",1,""),"")</f>
        <v/>
      </c>
      <c r="AD205" s="924" t="str">
        <f t="shared" ref="AD205:AD268" ca="1" si="428">IFERROR(IF(INDIRECT("'("&amp;EO205&amp;")'!o13")="■",2,1),"")</f>
        <v/>
      </c>
      <c r="AE205" s="93">
        <f ca="1">IFERROR(VLOOKUP(AD205,'（様式１号）３整理番号表'!$B$21:$H$22,2,FALSE),0)</f>
        <v>0</v>
      </c>
      <c r="AF205" s="924" t="str">
        <f t="shared" ref="AF205:AF268" ca="1" si="429">IFERROR(IF(INDIRECT("'("&amp;EO205&amp;")'!B12")="■",1,IF(INDIRECT("'("&amp;EO205&amp;")'!h12")="■",2,IF(INDIRECT("'("&amp;EO205&amp;")'!o12")="■",3,IF(INDIRECT("'("&amp;EO205&amp;")'!v12")="■",4,IF(INDIRECT("'("&amp;EO205&amp;")'!ac12")="■",5,IF(OR(INDIRECT("'("&amp;EO205&amp;")'!b13")="■",INDIRECT("'("&amp;EO205&amp;")'!v13")="■"),6)))))),"")</f>
        <v/>
      </c>
      <c r="AG205" s="93">
        <f ca="1">IFERROR(VLOOKUP(AF205,'（様式１号）３整理番号表'!$B$26:$H$31,2,FALSE),0)</f>
        <v>0</v>
      </c>
      <c r="AH205" s="924" t="str">
        <f t="shared" ref="AH205:AH268" ca="1" si="430">IFERROR(INDIRECT("'("&amp;EO205&amp;")'!B23"),"")</f>
        <v/>
      </c>
      <c r="AI205" s="93">
        <f ca="1">IFERROR(VLOOKUP(AH205,'（様式１号）３整理番号表'!$J$5:$N$59,2,FALSE),0)</f>
        <v>0</v>
      </c>
      <c r="AJ205" s="77" t="str">
        <f t="shared" ref="AJ205:AJ268" ca="1" si="431">IFERROR(INDIRECT("'("&amp;EO205&amp;")'!D"&amp;36+EP205),"")</f>
        <v/>
      </c>
      <c r="AK205" s="93">
        <f ca="1">IFERROR(VLOOKUP(AJ205,'（様式１号）３整理番号表'!$P$5:$R$29,2,FALSE),0)</f>
        <v>0</v>
      </c>
      <c r="AL205" s="921" t="str">
        <f t="shared" ref="AL205:AL268" ca="1" si="432">IFERROR(IF(INDIRECT("'("&amp;EO205&amp;")'!J"&amp;36+EP205)="■",1,""),"")</f>
        <v/>
      </c>
      <c r="AM205" s="921" t="str">
        <f t="shared" ref="AM205:AM268" ca="1" si="433">IFERROR(IF(INDIRECT("'("&amp;EO205&amp;")'!K"&amp;36+EP205)="■",1,""),"")</f>
        <v/>
      </c>
      <c r="AN205" s="921"/>
      <c r="AO205" s="77" t="str">
        <f t="shared" ref="AO205:AO268" ca="1" si="434">IFERROR(INDIRECT("'("&amp;EO205&amp;")'!V"&amp;36+EP205),"")</f>
        <v/>
      </c>
      <c r="AP205" s="93">
        <f ca="1">IFERROR(VLOOKUP(AO205,'（様式１号）３整理番号表'!$P$5:$R$29,2,FALSE),0)</f>
        <v>0</v>
      </c>
      <c r="AQ205" s="924" t="str">
        <f t="shared" ref="AQ205:AQ268" ca="1" si="435">IFERROR(IF(OR(INDIRECT("'("&amp;EO205&amp;")'!AB"&amp;36+EP205)="",INDIRECT("'("&amp;EO205&amp;")'!AB"&amp;36+EP205)="□"),"",1),"")</f>
        <v/>
      </c>
      <c r="AR205" s="93">
        <f t="shared" ref="AR205:AR268" ca="1" si="436">IF(AT205&lt;&gt;"",IF(OR(Z205&lt;&gt;Z204,T205&lt;&gt;T204),1,AR204+1),0)</f>
        <v>0</v>
      </c>
      <c r="AS205" s="924" t="str">
        <f t="shared" ref="AS205:AS268" ca="1" si="437">IFERROR(IF(AND(AO205=18,INDIRECT("'("&amp;EO205&amp;")'!AD"&amp;36+EP205)="再取得"),1,""),"")</f>
        <v/>
      </c>
      <c r="AT205" s="40" t="str">
        <f t="shared" ref="AT205:AT268" ca="1" si="438">IFERROR("("&amp;INDIRECT("'("&amp;EO205&amp;")'!AD"&amp;36+EP205)&amp;")"&amp;INDIRECT("'("&amp;EO205&amp;")'!AF"&amp;36+EP205),"")</f>
        <v/>
      </c>
      <c r="AU205" s="93" t="str">
        <f t="shared" ref="AU205:AU268" ca="1" si="439">IF(W205=1,1,"")</f>
        <v/>
      </c>
      <c r="AV205" s="923" t="str">
        <f t="shared" ref="AV205:AV268" ca="1" si="440">IF(AO205="","","被災施設等")</f>
        <v/>
      </c>
      <c r="AW205" s="926" t="str">
        <f t="shared" ref="AW205:AW268" ca="1" si="441">IF(AA205=4,1,"")</f>
        <v/>
      </c>
      <c r="AX205" s="925" t="str">
        <f t="shared" ref="AX205:BA268" ca="1" si="442">IF($AW205="","",$AW205)</f>
        <v/>
      </c>
      <c r="AY205" s="925" t="str">
        <f t="shared" ca="1" si="442"/>
        <v/>
      </c>
      <c r="AZ205" s="925" t="str">
        <f t="shared" ca="1" si="442"/>
        <v/>
      </c>
      <c r="BA205" s="925" t="str">
        <f t="shared" ca="1" si="442"/>
        <v/>
      </c>
      <c r="BB205" s="925" t="str">
        <f t="shared" ref="BB205:BB268" ca="1" si="443">IF(AA205=5,1,"")</f>
        <v/>
      </c>
      <c r="BC205" s="925" t="str">
        <f t="shared" ref="BC205:BE268" ca="1" si="444">IF($BB205="","",$BB205)</f>
        <v/>
      </c>
      <c r="BD205" s="925" t="str">
        <f t="shared" ca="1" si="444"/>
        <v/>
      </c>
      <c r="BE205" s="925" t="str">
        <f t="shared" ca="1" si="444"/>
        <v/>
      </c>
      <c r="BF205" s="77" t="str">
        <f t="shared" ref="BF205:BF268" ca="1" si="445">IFERROR(IF(INDIRECT("'("&amp;EO205&amp;")'!U"&amp;52+EP205)="","",DBCS(INDIRECT("'("&amp;EO205&amp;")'!U"&amp;52+EP205))),"")</f>
        <v/>
      </c>
      <c r="BG205" s="924" t="str">
        <f t="shared" ref="BG205:BG268" ca="1" si="446">IFERROR(INDIRECT("'("&amp;EO205&amp;")'!AB"&amp;52+EP205),"")</f>
        <v/>
      </c>
      <c r="BH205" s="94">
        <f ca="1">IF(BF205&lt;&gt;"",INDEX('（様式１号）３整理番号表'!$AB$7:$AQ$12,MATCH(BF205,'（様式１号）３整理番号表'!$AA$7:$AA$12,0),MATCH(BG205,'（様式１号）３整理番号表'!$AB$6:$AQ$6,0)),0)</f>
        <v>0</v>
      </c>
      <c r="BI205" s="921" t="str">
        <f t="shared" ref="BI205:BI268" ca="1" si="447">IF(BJ205="","",1)</f>
        <v/>
      </c>
      <c r="BJ205" s="922" t="str">
        <f t="shared" ref="BJ205:BJ268" ca="1" si="448">IFERROR(IF(INDIRECT("'("&amp;EO205&amp;")'!AF"&amp;52+EP205)="","",INDIRECT("'("&amp;EO205&amp;")'!AF"&amp;52+EP205)),"")</f>
        <v/>
      </c>
      <c r="BK205" s="926" t="str">
        <f t="shared" ref="BK205:BK268" ca="1" si="449">IFERROR(IF(INDIRECT("'("&amp;EO205&amp;")'!AI"&amp;52+EP205)="■",1,""),"")</f>
        <v/>
      </c>
      <c r="BL205" s="922" t="str">
        <f t="shared" ref="BL205:BL268" ca="1" si="450">IFERROR(IF(INDIRECT("'("&amp;EO205&amp;")'!AL"&amp;52+EP205)="■",1,""),"")</f>
        <v/>
      </c>
      <c r="BM205" s="79" t="str">
        <f t="shared" ref="BM205:BM268" ca="1" si="451">IFERROR(INDIRECT("'("&amp;EO205&amp;")'!P"&amp;52+EP205),"")</f>
        <v/>
      </c>
      <c r="BN205" s="82" t="str">
        <f t="shared" ref="BN205:BN268" ca="1" si="452">IFERROR(IF(INDIRECT("'("&amp;EO205&amp;")'!R"&amp;52+EP205)="","",INDIRECT("'("&amp;EO205&amp;")'!R"&amp;52+EP205)),"")</f>
        <v/>
      </c>
      <c r="BO205" s="83" t="str">
        <f t="shared" ref="BO205:BO268" ca="1" si="453">IFERROR(INDIRECT("'("&amp;EO205&amp;")'!J"&amp;52+EP205),"")</f>
        <v/>
      </c>
      <c r="BP205" s="84" t="str">
        <f t="shared" ref="BP205:BP268" ca="1" si="454">IFERROR(INDIRECT("'("&amp;EO205&amp;")'!M"&amp;52+EP205),"")</f>
        <v/>
      </c>
      <c r="BQ205" s="82" t="str">
        <f t="shared" ref="BQ205:BQ268" ca="1" si="455">IFERROR(IF(INDIRECT("'("&amp;EO205&amp;")'!Y"&amp;68+EP205)="",INDIRECT("'("&amp;EO205&amp;")'!S"&amp;68+EP205),INDIRECT("'("&amp;EO205&amp;")'!Y"&amp;68+EP205)&amp;"("&amp;INDIRECT("'("&amp;EO205&amp;")'!S"&amp;68+EP205)&amp;")"),"")</f>
        <v/>
      </c>
      <c r="BR205" s="97" t="str">
        <f t="shared" ref="BR205:BR268" ca="1" si="456">IFERROR(INDIRECT("'("&amp;EO205&amp;")'!M"&amp;68+EP205),"")</f>
        <v/>
      </c>
      <c r="BS205" s="95" t="str">
        <f t="shared" ref="BS205:BS268" ca="1" si="457">IFERROR(IF(INDIRECT("'("&amp;EO205&amp;")'!P"&amp;68+EP205)="■",1,""),"")</f>
        <v/>
      </c>
      <c r="BT205" s="184" t="str">
        <f t="shared" ref="BT205:BT268" ca="1" si="458">IF($AO205=19,$BR205*290,IF($AO205=20,$BR205*880,IF($AO205=21,$BR205*1200,IF($AO205=22,$BR205*4500,IF(AND($AO205=23,$BS205&lt;&gt;1),"特認","")))))</f>
        <v/>
      </c>
      <c r="BU205" s="611" t="str">
        <f t="shared" ref="BU205:BU268" ca="1" si="459">IFERROR(IF(AQ205="","",INDIRECT("'("&amp;EO205&amp;")'!AB"&amp;36+EP205)),"")</f>
        <v/>
      </c>
      <c r="BV205" s="77" t="str">
        <f t="shared" ref="BV205:BV268" ca="1" si="460">IFERROR(INDIRECT("'("&amp;EO205&amp;")'!B18"),"")</f>
        <v/>
      </c>
      <c r="BW205" s="85" t="str">
        <f t="shared" ref="BW205:BW268" ca="1" si="461">IFERROR(INDIRECT("'("&amp;EO205&amp;")'!D"&amp;84+EP205),"")</f>
        <v/>
      </c>
      <c r="BX205" s="86" t="str">
        <f t="shared" ref="BX205:BX268" ca="1" si="462">IFERROR(INDIRECT("'("&amp;EO205&amp;")'!R"&amp;84+EP205),"")</f>
        <v/>
      </c>
      <c r="BY205" s="231">
        <f ca="1">IF('ポイント要件確認等（個別表）'!AD205=1,ROUNDDOWN('ポイント要件確認等（個別表）'!AV205,-3),IF('ポイント要件確認等（個別表）'!AD205=2,ROUNDDOWN('ポイント要件確認等（個別表）'!BH205,-3),IF('ポイント要件確認等（個別表）'!AD205=3,ROUNDDOWN('ポイント要件確認等（個別表）'!BT205,-3),0)))</f>
        <v>0</v>
      </c>
      <c r="BZ205" s="86" t="str">
        <f t="shared" ref="BZ205:BZ268" ca="1" si="463">IFERROR(INDIRECT("'("&amp;EO205&amp;")'!AE"&amp;84+EP205),"")</f>
        <v/>
      </c>
      <c r="CA205" s="232" t="str">
        <f t="shared" ref="CA205:CA268" ca="1" si="464">IFERROR(BW205-SUM(BY205,BZ205,CC205,CD205,CE205),"")</f>
        <v/>
      </c>
      <c r="CB205" s="232">
        <f t="shared" ref="CB205:CB268" ca="1" si="465">SUM(CC205:CE205)</f>
        <v>0</v>
      </c>
      <c r="CC205" s="86" t="str">
        <f t="shared" ref="CC205:CC268" ca="1" si="466">IFERROR(IF(OR(BV205=2,BV205=3,AND(BV205=1,CG205="控除不可")),ROUNDDOWN(BX205*0.2,-3),IF(AND(BV205=1,CG205="全額控除"),ROUNDDOWN(BX205/1.1*0.2,-3),ROUNDDOWN(BX205/110*102*0.2,-3))),"")</f>
        <v/>
      </c>
      <c r="CD205" s="86" t="str">
        <f t="shared" ref="CD205:CD268" ca="1" si="467">IFERROR(IF(OR(BV205=2,BV205=3,AND(BV205=1,CG205="控除不可")),ROUNDDOWN(BX205*0.2,-3),IF(AND(BV205=1,CG205="全額控除"),ROUNDDOWN(BX205/1.1*0.2,-3),ROUNDDOWN(BX205/110*102*0.2,-3))),"")</f>
        <v/>
      </c>
      <c r="CE205" s="609"/>
      <c r="CF205" s="86" t="str">
        <f t="shared" ref="CF205:CF268" ca="1" si="468">IFERROR(INDIRECT("'("&amp;EO205&amp;")'!AK"&amp;84+EP205),"")</f>
        <v/>
      </c>
      <c r="CG205" s="185" t="str">
        <f t="shared" ref="CG205:CG268" ca="1" si="469">IFERROR(INDIRECT("'("&amp;EO205&amp;")'!N18"),"")</f>
        <v/>
      </c>
      <c r="CH205" s="246" t="str">
        <f t="shared" ref="CH205:CH268" ca="1" si="470">IF($BX205&gt;0,IF(AND($BV205=1,$CG205="控除不可"),"該当なし",IF(AND($BV205=1,$CG205="80%控除対象"),ROUNDDOWN($BX205*8/110,0),IF(AND($BV205=1,$CG205="全額控除"),ROUNDDOWN($BX205*10/110,0),IF(OR($BV205=2,$BV205=3),"該当なし","含税額")))),"")</f>
        <v>含税額</v>
      </c>
      <c r="CI205" s="247" t="str">
        <f t="shared" ref="CI205:CI268" ca="1" si="471">IF($BW205&gt;0,IF(AND($BV205=1,$CG205="控除不可"),"",IF(AND($BV205=1,$CG205="80%控除対象"),ROUNDDOWN($BY205*8/102,0),IF(AND($BV205=1,$CG205="全額控除"),ROUNDDOWN($BY205*10/100,0),IF(OR($BV205=2,$BV205=3),"","")))),"")</f>
        <v/>
      </c>
      <c r="CJ205" s="87" t="str">
        <f ca="1">IFERROR(IF(INDIRECT("'("&amp;'２個別表'!EO205&amp;")'!AR"&amp;84+EP205)&lt;&gt;1,"",1),"")</f>
        <v/>
      </c>
      <c r="CK205" s="244" t="str">
        <f t="shared" ref="CK205:CK268" ca="1" si="472">IFERROR(IF(INDIRECT("'("&amp;EO205&amp;")'!AW"&amp;84+EP205)&lt;&gt;1,"",1),"")</f>
        <v/>
      </c>
      <c r="CL205" s="235" t="str">
        <f t="shared" ref="CL205:CL268" ca="1" si="473">IFERROR(IF(INDIRECT("'("&amp;EO205&amp;")'!AX"&amp;84+EP205)="","",INDIRECT("'("&amp;EO205&amp;")'!AX"&amp;84+EP205)),"")</f>
        <v/>
      </c>
      <c r="CM205" s="239" t="str">
        <f t="shared" ref="CM205:CM268" ca="1" si="474">IFERROR(IF(INDIRECT("'("&amp;EO205&amp;")'!AY"&amp;84+EP205)="","",INDIRECT("'("&amp;EO205&amp;")'!AY"&amp;84+EP205)),"")</f>
        <v/>
      </c>
      <c r="CN205" s="77" t="str">
        <f t="shared" ref="CN205:CN268" ca="1" si="475">IFERROR(IF(INDIRECT("'("&amp;EO205&amp;")'!AZ"&amp;84+EP205)="","",INDIRECT("'("&amp;EO205&amp;")'!AZ"&amp;84+EP205)),"")</f>
        <v/>
      </c>
      <c r="CO205" s="93" t="str">
        <f ca="1">IFERROR(VLOOKUP(CN205,'（様式１号）３整理番号表'!$T$5:$V$15,2,FALSE),"")</f>
        <v/>
      </c>
      <c r="CP205" s="924" t="str">
        <f t="shared" ref="CP205:CP268" ca="1" si="476">IFERROR(IF(INDIRECT("'("&amp;EO205&amp;")'!AZ"&amp;84+EP205)="","",INDIRECT("'("&amp;EO205&amp;")'!AZ"&amp;84+EP205)),"")</f>
        <v/>
      </c>
      <c r="CQ205" s="93" t="str">
        <f ca="1">IFERROR(VLOOKUP(CP205,'（様式１号）３整理番号表'!$T$19:$V$24,2,FALSE),"")</f>
        <v/>
      </c>
      <c r="CR205" s="924" t="str">
        <f ca="1">IFERROR(IF(INDIRECT("'("&amp;'２個別表'!EO205&amp;")'!AV"&amp;84+EP205)&lt;&gt;1,"",1),"")</f>
        <v/>
      </c>
      <c r="CS205" s="232">
        <f t="shared" ref="CS205:CS268" ca="1" si="477">IF(CR205=1,BZ205,0)</f>
        <v>0</v>
      </c>
      <c r="CT205" s="248">
        <f t="shared" ref="CT205:CT268" ca="1" si="478">IF(CR205=1,ROUNDDOWN(CS205/15,-3),0)</f>
        <v>0</v>
      </c>
      <c r="CU205" s="376" t="str">
        <f ca="1">IF(ER205="補強",IF(COUNTIFS($Z$11:Z205,Z205,$W$11:W205,1)=1,"１①",""),IF(COUNTIFS($Z$11:Z205,Z205,$W$11:W205,2)=1,"２①",""))</f>
        <v/>
      </c>
      <c r="CV205" s="57" t="str">
        <f t="shared" ref="CV205:CV268" ca="1" si="479">IF(CU205="１①",IF(INDIRECT("'("&amp;EO205&amp;")'!c114")="１① 付加価値額の拡大（１人当たり）",2,1),"")</f>
        <v/>
      </c>
      <c r="CW205" s="927" t="str">
        <f t="shared" ref="CW205:CW268" ca="1" si="480">IF(CU205="２①",5,IF(CU205="１①",INDIRECT("'("&amp;EO205&amp;")'!M114"),""))</f>
        <v/>
      </c>
      <c r="CX205" s="256" t="str">
        <f t="shared" ref="CX205:CX268" ca="1" si="481">IF($CU205="２①",1,IF($CU205="１①",INDIRECT("'("&amp;$EO205&amp;")'!I114"),""))</f>
        <v/>
      </c>
      <c r="CY205" s="256" t="str">
        <f t="shared" ref="CY205:CY268" ca="1" si="482">IF($CU205="２①",1,IF($CU205="１①",INDIRECT("'("&amp;$EO205&amp;")'!P114"),""))</f>
        <v/>
      </c>
      <c r="CZ205" s="256" t="str">
        <f t="shared" ref="CZ205:CZ268" ca="1" si="483">IF($CU205="２①",IF(INDIRECT("'("&amp;$EO205&amp;")'!B101")="■",IF(INDIRECT("'("&amp;$EO205&amp;")'!V101")="","",INDIRECT("'("&amp;$EO205&amp;")'!V101")),""),IF($CU205="１①",INDIRECT("'("&amp;$EO205&amp;")'!T114"),""))</f>
        <v/>
      </c>
      <c r="DA205" s="256" t="str">
        <f t="shared" ref="DA205:DA268" ca="1" si="484">IF($CU205="２①",IF(INDIRECT("'("&amp;$EO205&amp;")'!B101")="■",IF(INDIRECT("'("&amp;$EO205&amp;")'!Z101")="","",INDIRECT("'("&amp;$EO205&amp;")'!Z101")),""),IF($CU205="１①",INDIRECT("'("&amp;$EO205&amp;")'!X114"),""))</f>
        <v/>
      </c>
      <c r="DB205" s="316" t="str">
        <f ca="1">IFERROR(VLOOKUP($CU205,'（様式１号）３整理番号表'!$Z$19:$AB$32,3,FALSE),"")</f>
        <v/>
      </c>
      <c r="DC205" s="259" t="str">
        <f t="shared" ref="DC205:DC268" ca="1" si="485">IF(OR($DA205&lt;=0,$DA205=""),"-",IF(OR($CX205="",$CX205&lt;=0),0,IF($CW205=5,ROUNDDOWN(($DA205-$CX205)/$CX205,3),IF($CW205=4,ROUNDDOWN(($DA205-$CX205)/$CX205*3/4,3),0))))</f>
        <v>-</v>
      </c>
      <c r="DD205" s="618" t="str">
        <f t="shared" ref="DD205:DD268" ca="1" si="486">IF($CU205="２①",INDIRECT("'("&amp;EO205&amp;")'!af"&amp;101),IF($CU205="１①",INDIRECT("'("&amp;EO205&amp;")'!ad"&amp;114),""))</f>
        <v/>
      </c>
      <c r="DE205" s="321" t="str">
        <f ca="1">IF(AND(AO205=18,AS205=1),IF(COUNTIFS($Y$11:Y205,Y205,$AS$11:AS205,1)=1,"２②",""),IF($CU205="１①",INDEX(INDIRECT("'("&amp;$EO205&amp;")'!AR116:BB116"),1,MATCH(INDIRECT("'("&amp;$EO205&amp;")'!C118"),INDIRECT("'("&amp;$EO205&amp;")'!AR119:BB119"),0)),""))</f>
        <v/>
      </c>
      <c r="DF205" s="324" t="str">
        <f t="shared" ref="DF205:DF268" ca="1" si="487">IF($DE205="２②",INDEX(INDIRECT("'("&amp;$EO205&amp;")'!C105:AK107"),MATCH("■",INDIRECT("'("&amp;$EO205&amp;")'!B105:B107"),0),13),IF($DE205="","",INDIRECT("'("&amp;$EO205&amp;")'!M118")))</f>
        <v/>
      </c>
      <c r="DG205" s="313" t="str">
        <f t="shared" ref="DG205:DG268" ca="1" si="488">IF($DE205="２②",INDEX(INDIRECT("'("&amp;$EO205&amp;")'!C105:AK107"),MATCH("■",INDIRECT("'("&amp;$EO205&amp;")'!B105:B107"),0),9),IF($DE205="","",INDIRECT("'("&amp;$EO205&amp;")'!I118")))</f>
        <v/>
      </c>
      <c r="DH205" s="313" t="str">
        <f t="shared" ref="DH205:DH268" ca="1" si="489">IF($DE205="２②",INDEX(INDIRECT("'("&amp;$EO205&amp;")'!C105:AK107"),MATCH("■",INDIRECT("'("&amp;$EO205&amp;")'!B105:B107"),0),16),IF($DE205="","",INDIRECT("'("&amp;$EO205&amp;")'!P118")))</f>
        <v/>
      </c>
      <c r="DI205" s="313" t="str">
        <f t="shared" ref="DI205:DI268" ca="1" si="490">IF($DE205="２②",INDEX(INDIRECT("'("&amp;$EO205&amp;")'!C105:AK107"),MATCH("■",INDIRECT("'("&amp;$EO205&amp;")'!B105:B107"),0),20),IF($DE205="","",INDIRECT("'("&amp;$EO205&amp;")'!T118")))</f>
        <v/>
      </c>
      <c r="DJ205" s="313" t="str">
        <f t="shared" ref="DJ205:DJ268" ca="1" si="491">IF($DE205="２②",INDEX(INDIRECT("'("&amp;$EO205&amp;")'!C105:AK107"),MATCH("■",INDIRECT("'("&amp;$EO205&amp;")'!B105:B107"),0),24),IF($DE205="","",INDIRECT("'("&amp;$EO205&amp;")'!X118")))</f>
        <v/>
      </c>
      <c r="DK205" s="328" t="str">
        <f t="shared" ref="DK205:DK268" ca="1" si="492">IF($DE205="２②",INDEX(INDIRECT("'("&amp;$EO205&amp;")'!C105:AK107"),MATCH("■",INDIRECT("'("&amp;$EO205&amp;")'!B105:B107"),0),12),IF($DE205="","",INDIRECT("'("&amp;$EO205&amp;")'!L118")))</f>
        <v/>
      </c>
      <c r="DL205" s="334" t="str">
        <f t="shared" ref="DL205:DL268" ca="1" si="493">IFERROR(IF($DE205&lt;&gt;0,ROUNDDOWN(($DJ205-$DG205)/$DG205,3),""),"")</f>
        <v/>
      </c>
      <c r="DM205" s="915" t="str">
        <f t="shared" ref="DM205:DM268" ca="1" si="494">IF($DE205="２②",INDEX(INDIRECT("'("&amp;$EO205&amp;")'!C105:AK107"),MATCH("■",INDIRECT("'("&amp;$EO205&amp;")'!B105:B107"),0),30),IF($DE205="","",INDIRECT("'("&amp;$EO205&amp;")'!AD118")))</f>
        <v/>
      </c>
      <c r="DN205" s="15"/>
      <c r="DO205" s="324"/>
      <c r="DP205" s="16"/>
      <c r="DQ205" s="16"/>
      <c r="DR205" s="16"/>
      <c r="DS205" s="16"/>
      <c r="DT205" s="318" t="str">
        <f>IFERROR(VLOOKUP($DN205,'（様式１号）３整理番号表'!$Z$19:$AB$32,3,FALSE),"")</f>
        <v/>
      </c>
      <c r="DU205" s="259" t="str">
        <f t="shared" ref="DU205:DU268" si="495">IF($DN205&lt;&gt;0,ROUNDDOWN(($DS205-$DP205)/$DP205,3),"")</f>
        <v/>
      </c>
      <c r="DV205" s="14"/>
      <c r="DW205" s="17" t="str">
        <f t="shared" ref="DW205:DW268" ca="1" si="496">IF(Z205&lt;&gt;"","■","")</f>
        <v/>
      </c>
      <c r="DX205" s="88" t="str">
        <f t="shared" ca="1" si="407"/>
        <v/>
      </c>
      <c r="DZ205" s="339">
        <f t="shared" ca="1" si="413"/>
        <v>0</v>
      </c>
      <c r="EA205" s="339">
        <f t="shared" ca="1" si="413"/>
        <v>0</v>
      </c>
      <c r="EB205" s="339">
        <f t="shared" ca="1" si="413"/>
        <v>0</v>
      </c>
      <c r="EC205" s="339">
        <f t="shared" ca="1" si="413"/>
        <v>0</v>
      </c>
      <c r="ED205" s="339">
        <f t="shared" ca="1" si="413"/>
        <v>0</v>
      </c>
      <c r="EE205" s="339">
        <f t="shared" ca="1" si="413"/>
        <v>0</v>
      </c>
      <c r="EF205" s="339">
        <f t="shared" ca="1" si="413"/>
        <v>0</v>
      </c>
      <c r="EG205" s="339">
        <f t="shared" ca="1" si="413"/>
        <v>0</v>
      </c>
      <c r="EH205" s="339">
        <f t="shared" ca="1" si="413"/>
        <v>0</v>
      </c>
      <c r="EI205" s="339">
        <f t="shared" ca="1" si="413"/>
        <v>0</v>
      </c>
      <c r="EJ205" s="339">
        <f t="shared" ca="1" si="413"/>
        <v>0</v>
      </c>
      <c r="EK205" s="339">
        <f t="shared" ca="1" si="413"/>
        <v>0</v>
      </c>
      <c r="EL205" s="339">
        <f t="shared" ca="1" si="413"/>
        <v>0</v>
      </c>
      <c r="EM205" s="339">
        <f t="shared" ca="1" si="413"/>
        <v>0</v>
      </c>
      <c r="EO205" s="919" t="str">
        <f t="shared" ca="1" si="415"/>
        <v/>
      </c>
      <c r="EP205" s="919" t="str">
        <f t="shared" ref="EP205:EP268" ca="1" si="497">IF(EO205="","",IF(EO204=EO205,EP204+1,1))</f>
        <v/>
      </c>
      <c r="EQ205" s="919" t="str">
        <f t="shared" ref="EQ205:EQ268" ca="1" si="498">IFERROR(IF($EO204=$EO205,EQ204,MAX(INDIRECT("'("&amp;EO205&amp;")'!B37:B46"))),"")</f>
        <v/>
      </c>
      <c r="ER205" s="919" t="str">
        <f t="shared" ref="ER205:ER268" ca="1" si="499">IFERROR(INDEX(INDIRECT("'("&amp;EO205&amp;")'!$AD$37:$AD$46"),MATCH(EP205,INDIRECT("'("&amp;EO205&amp;")'!$B$37:$B$46"),0),1),"")</f>
        <v/>
      </c>
      <c r="ES205" s="919" t="str">
        <f ca="1">IFERROR(INDEX('郵便番号（石川県）'!$A$3:$F$2574,MATCH(INDIRECT("'("&amp;EO205&amp;")'!E7"),'郵便番号（石川県）'!$A$3:$A$2574,0),6),"")</f>
        <v/>
      </c>
      <c r="ET205" s="919" t="str">
        <f ca="1">IFERROR(INDEX('郵便番号（石川県）'!$A$3:$F$2574,MATCH(INDIRECT("'("&amp;$EO205&amp;")'!E7"),'郵便番号（石川県）'!$A$3:$A$2574,0),5),"")</f>
        <v/>
      </c>
      <c r="EU205" s="919" t="str">
        <f t="shared" ref="EU205:EU268" ca="1" si="500">IFERROR(INDIRECT("'("&amp;$EO205&amp;")'!N5"),"")</f>
        <v/>
      </c>
      <c r="EV205" s="919" t="str">
        <f t="shared" ref="EV205:EV268" ca="1" si="501">IFERROR(INDIRECT("'("&amp;EO205&amp;")'!H13"),"")</f>
        <v/>
      </c>
      <c r="EW205" s="919" t="str">
        <f t="shared" ref="EW205:EW268" ca="1" si="502">IFERROR(IF(OR(INDIRECT("'("&amp;EO205&amp;")'!H12")="■",INDIRECT("'("&amp;EO205&amp;")'!ac12")="■"),"■",""),"")</f>
        <v/>
      </c>
      <c r="EX205" s="919" t="str">
        <f t="shared" ref="EX205:EX268" ca="1" si="503">IF(EO205="","","("&amp;EO205&amp;")")</f>
        <v/>
      </c>
      <c r="EY205" s="919" t="str">
        <f t="shared" ref="EY205:EY268" ca="1" si="504">EX205&amp;EP205</f>
        <v/>
      </c>
      <c r="EZ205" s="919" t="str">
        <f t="shared" ref="EZ205:EZ268" ca="1" si="505">IFERROR(INDIRECT("'("&amp;$EO205&amp;")'!B122"),"")</f>
        <v/>
      </c>
      <c r="FA205" s="919" t="str">
        <f t="shared" ref="FA205:FA268" ca="1" si="506">IFERROR(IF(INDIRECT("'("&amp;$EO205&amp;")'!AE136")="",1,2),"")</f>
        <v/>
      </c>
      <c r="FB205" s="919" t="str">
        <f t="shared" ref="FB205:FB268" ca="1" si="507">IFERROR(INDIRECT("'("&amp;$EO205&amp;")'!L122"),"")</f>
        <v/>
      </c>
      <c r="FC205" s="919" t="str">
        <f t="shared" ref="FC205:FC268" ca="1" si="508">IFERROR(IF(INDIRECT("'("&amp;$EO205&amp;")'!AG144")="",1,2),"")</f>
        <v/>
      </c>
      <c r="FD205" s="627" t="str">
        <f t="shared" ref="FD205:FD268" ca="1" si="509">IFERROR(IF(INDIRECT("'("&amp;$EO205&amp;")'!AE2")="■","■",""),"")</f>
        <v/>
      </c>
      <c r="FE205" s="630">
        <v>195</v>
      </c>
      <c r="FF205" s="299" t="str">
        <f t="shared" ref="FF205:FF268" ca="1" si="510">IFERROR(IF(INDIRECT("'("&amp;FE205&amp;")'!T2")="農業機械再取得等支援事業要望申込書",FE205,""),"")</f>
        <v/>
      </c>
      <c r="FG205" s="993" t="str">
        <f t="shared" ref="FG205:FG268" ca="1" si="511">IFERROR(INDIRECT("'("&amp;EO205&amp;")'!M"&amp;36+EP205),"")</f>
        <v/>
      </c>
      <c r="FH205" s="919" t="str">
        <f t="shared" ref="FH205:FH268" ca="1" si="512">IFERROR(IF(BW205-BX205&gt;0,"■",""),"")</f>
        <v/>
      </c>
      <c r="FI205" s="299">
        <f ca="1">COUNTIF($FH$11:FH205,"■")</f>
        <v>0</v>
      </c>
    </row>
    <row r="206" spans="1:165" ht="34.5" customHeight="1">
      <c r="A206" s="445">
        <f t="shared" ca="1" si="416"/>
        <v>0</v>
      </c>
      <c r="B206" s="446">
        <f>IF(R206&lt;&gt;"",IF(COUNTIF(R$11:R206,R206)=1,MAX(B$11:B205)+1,INDEX(B$11:B205,MATCH(R206,R$11:R205,0),1)),0)</f>
        <v>1</v>
      </c>
      <c r="C206" s="446">
        <f ca="1">IF(T206&lt;&gt;"",IF(COUNTIF(T$11:T206,T206)=1,MAX(C$11:C205)+1,INDEX(C$11:C205,MATCH(T206,T$11:T205,0),1)),0)</f>
        <v>0</v>
      </c>
      <c r="D206" s="446">
        <f ca="1">IF(U206&lt;&gt;"",IF(COUNTIF(U$11:U206,U206)=1,MAX(D$11:D205)+1,INDEX(D$11:D205,MATCH(U206,U$11:U205,0),1)),0)</f>
        <v>0</v>
      </c>
      <c r="E206" s="446">
        <f ca="1">IF(S206&lt;&gt;"",IF(COUNTIF(S$11:S206,S206)=1,MAX(E$11:E205)+1,INDEX(E$11:E205,MATCH(S206,S$11:S205,0),1)),0)</f>
        <v>0</v>
      </c>
      <c r="F206" s="446">
        <f ca="1">IF(Z206&lt;&gt;"",IF(COUNTIF(Z$11:Z206,Z206)=1,MAX(F$11:F205)+1,INDEX(F$11:F205,MATCH(Z206,Z$11:Z205,0),1)),0)</f>
        <v>0</v>
      </c>
      <c r="G206" s="447" cm="1">
        <f t="array" aca="1" ref="G206" ca="1">IF(Z206&lt;&gt;"",IF(COUNTIFS(Z$11:Z206,Z206,W$11:W206,W206)=1,MAX(G$11:G205)+1,INDEX(G$11:G205,MATCH(Z206&amp;W206,Z$11:Z205&amp;W$11:W206,0),1)),0)</f>
        <v>0</v>
      </c>
      <c r="H206" s="447">
        <f t="shared" ca="1" si="417"/>
        <v>0</v>
      </c>
      <c r="I206" s="447">
        <f ca="1">IF(T206="",0,IF(COUNTIF(T$11:T206,T206)=1,1,0))</f>
        <v>0</v>
      </c>
      <c r="J206" s="447">
        <f ca="1">IF(U206="",0,IF(COUNTIF(U$11:U206,U206)=1,1,0))</f>
        <v>0</v>
      </c>
      <c r="K206" s="447">
        <f ca="1">IF(S206="",0,IF(COUNTIF(S$11:S206,S206)=1,1,0))</f>
        <v>0</v>
      </c>
      <c r="L206" s="446">
        <f ca="1">IF(Z206="",0,IF(COUNTIF(Z$11:Z206,Z206)=1,1,0))</f>
        <v>0</v>
      </c>
      <c r="M206" s="767">
        <f ca="1">IF($W206=2,IF(COUNTIFS($W$11:$W206,2,$Z$11:$Z206,$Z206)=1,1,0),0)</f>
        <v>0</v>
      </c>
      <c r="N206" s="767">
        <f ca="1">IF($W206=1,IF(COUNTIFS($W$11:$W206,2,$Z$11:$Z206,$Z206)=1,1,0),0)</f>
        <v>0</v>
      </c>
      <c r="O206" s="446">
        <f ca="1">IF(H206=0,0,IF(COUNTIF(Z$11:Z206,Z206)=1,1,0))</f>
        <v>0</v>
      </c>
      <c r="P206" s="448" t="str">
        <f t="shared" ca="1" si="418"/>
        <v>石川県</v>
      </c>
      <c r="Q206" s="89">
        <f t="shared" ca="1" si="419"/>
        <v>196</v>
      </c>
      <c r="R206" s="170" t="s">
        <v>459</v>
      </c>
      <c r="S206" s="357" t="str">
        <f t="shared" ca="1" si="420"/>
        <v/>
      </c>
      <c r="T206" s="357" t="str">
        <f t="shared" ca="1" si="421"/>
        <v/>
      </c>
      <c r="U206" s="58" t="str">
        <f t="shared" ca="1" si="422"/>
        <v/>
      </c>
      <c r="V206" s="58" t="str">
        <f t="shared" ca="1" si="423"/>
        <v/>
      </c>
      <c r="W206" s="920" t="str">
        <f t="shared" ca="1" si="424"/>
        <v/>
      </c>
      <c r="X206" s="369">
        <f ca="1">IFERROR(VLOOKUP(W206,'（様式１号）３整理番号表'!$B$4:$H$5,2,FALSE),0)</f>
        <v>0</v>
      </c>
      <c r="Y206" s="768" t="str" cm="1">
        <f t="array" aca="1" ref="Y206" ca="1">IF(AND(D206=0,F206=0),"",IF(COUNTIF(D$11:D206,D206)=1,1,IF(COUNTIFS(D$11:D206,D206,F$11:F206,F206)=1,INDEX((D$11:D206,F$11:F206,Y$11:Y206),MATCH(_xlfn.MAXIFS(F$11:F205,D$11:D205,D206),$F$11:F206,0),1,3)+1,INDEX((D$11:D206,F$11:F206,Y$11:Y206),MATCH(D206&amp;F206,D$11:D206&amp;F$11:F206,0),1,3))))</f>
        <v/>
      </c>
      <c r="Z206" s="40" t="str">
        <f t="shared" ca="1" si="425"/>
        <v/>
      </c>
      <c r="AA206" s="924" t="str">
        <f t="shared" ca="1" si="426"/>
        <v/>
      </c>
      <c r="AB206" s="93">
        <f ca="1">IFERROR(VLOOKUP(AA206,'（様式１号）３整理番号表'!$B$10:$H$16,2,FALSE),0)</f>
        <v>0</v>
      </c>
      <c r="AC206" s="924" t="str">
        <f t="shared" ca="1" si="427"/>
        <v/>
      </c>
      <c r="AD206" s="924" t="str">
        <f t="shared" ca="1" si="428"/>
        <v/>
      </c>
      <c r="AE206" s="93">
        <f ca="1">IFERROR(VLOOKUP(AD206,'（様式１号）３整理番号表'!$B$21:$H$22,2,FALSE),0)</f>
        <v>0</v>
      </c>
      <c r="AF206" s="924" t="str">
        <f t="shared" ca="1" si="429"/>
        <v/>
      </c>
      <c r="AG206" s="93">
        <f ca="1">IFERROR(VLOOKUP(AF206,'（様式１号）３整理番号表'!$B$26:$H$31,2,FALSE),0)</f>
        <v>0</v>
      </c>
      <c r="AH206" s="924" t="str">
        <f t="shared" ca="1" si="430"/>
        <v/>
      </c>
      <c r="AI206" s="93">
        <f ca="1">IFERROR(VLOOKUP(AH206,'（様式１号）３整理番号表'!$J$5:$N$59,2,FALSE),0)</f>
        <v>0</v>
      </c>
      <c r="AJ206" s="77" t="str">
        <f t="shared" ca="1" si="431"/>
        <v/>
      </c>
      <c r="AK206" s="93">
        <f ca="1">IFERROR(VLOOKUP(AJ206,'（様式１号）３整理番号表'!$P$5:$R$29,2,FALSE),0)</f>
        <v>0</v>
      </c>
      <c r="AL206" s="921" t="str">
        <f t="shared" ca="1" si="432"/>
        <v/>
      </c>
      <c r="AM206" s="921" t="str">
        <f t="shared" ca="1" si="433"/>
        <v/>
      </c>
      <c r="AN206" s="921"/>
      <c r="AO206" s="77" t="str">
        <f t="shared" ca="1" si="434"/>
        <v/>
      </c>
      <c r="AP206" s="93">
        <f ca="1">IFERROR(VLOOKUP(AO206,'（様式１号）３整理番号表'!$P$5:$R$29,2,FALSE),0)</f>
        <v>0</v>
      </c>
      <c r="AQ206" s="924" t="str">
        <f t="shared" ca="1" si="435"/>
        <v/>
      </c>
      <c r="AR206" s="93">
        <f t="shared" ca="1" si="436"/>
        <v>0</v>
      </c>
      <c r="AS206" s="924" t="str">
        <f t="shared" ca="1" si="437"/>
        <v/>
      </c>
      <c r="AT206" s="40" t="str">
        <f t="shared" ca="1" si="438"/>
        <v/>
      </c>
      <c r="AU206" s="93" t="str">
        <f t="shared" ca="1" si="439"/>
        <v/>
      </c>
      <c r="AV206" s="923" t="str">
        <f t="shared" ca="1" si="440"/>
        <v/>
      </c>
      <c r="AW206" s="926" t="str">
        <f t="shared" ca="1" si="441"/>
        <v/>
      </c>
      <c r="AX206" s="925" t="str">
        <f t="shared" ca="1" si="442"/>
        <v/>
      </c>
      <c r="AY206" s="925" t="str">
        <f t="shared" ca="1" si="442"/>
        <v/>
      </c>
      <c r="AZ206" s="925" t="str">
        <f t="shared" ca="1" si="442"/>
        <v/>
      </c>
      <c r="BA206" s="925" t="str">
        <f t="shared" ca="1" si="442"/>
        <v/>
      </c>
      <c r="BB206" s="925" t="str">
        <f t="shared" ca="1" si="443"/>
        <v/>
      </c>
      <c r="BC206" s="925" t="str">
        <f t="shared" ca="1" si="444"/>
        <v/>
      </c>
      <c r="BD206" s="925" t="str">
        <f t="shared" ca="1" si="444"/>
        <v/>
      </c>
      <c r="BE206" s="925" t="str">
        <f t="shared" ca="1" si="444"/>
        <v/>
      </c>
      <c r="BF206" s="77" t="str">
        <f t="shared" ca="1" si="445"/>
        <v/>
      </c>
      <c r="BG206" s="924" t="str">
        <f t="shared" ca="1" si="446"/>
        <v/>
      </c>
      <c r="BH206" s="94">
        <f ca="1">IF(BF206&lt;&gt;"",INDEX('（様式１号）３整理番号表'!$AB$7:$AQ$12,MATCH(BF206,'（様式１号）３整理番号表'!$AA$7:$AA$12,0),MATCH(BG206,'（様式１号）３整理番号表'!$AB$6:$AQ$6,0)),0)</f>
        <v>0</v>
      </c>
      <c r="BI206" s="921" t="str">
        <f t="shared" ca="1" si="447"/>
        <v/>
      </c>
      <c r="BJ206" s="922" t="str">
        <f t="shared" ca="1" si="448"/>
        <v/>
      </c>
      <c r="BK206" s="926" t="str">
        <f t="shared" ca="1" si="449"/>
        <v/>
      </c>
      <c r="BL206" s="922" t="str">
        <f t="shared" ca="1" si="450"/>
        <v/>
      </c>
      <c r="BM206" s="79" t="str">
        <f t="shared" ca="1" si="451"/>
        <v/>
      </c>
      <c r="BN206" s="82" t="str">
        <f t="shared" ca="1" si="452"/>
        <v/>
      </c>
      <c r="BO206" s="83" t="str">
        <f t="shared" ca="1" si="453"/>
        <v/>
      </c>
      <c r="BP206" s="84" t="str">
        <f t="shared" ca="1" si="454"/>
        <v/>
      </c>
      <c r="BQ206" s="82" t="str">
        <f t="shared" ca="1" si="455"/>
        <v/>
      </c>
      <c r="BR206" s="97" t="str">
        <f t="shared" ca="1" si="456"/>
        <v/>
      </c>
      <c r="BS206" s="95" t="str">
        <f t="shared" ca="1" si="457"/>
        <v/>
      </c>
      <c r="BT206" s="184" t="str">
        <f t="shared" ca="1" si="458"/>
        <v/>
      </c>
      <c r="BU206" s="611" t="str">
        <f t="shared" ca="1" si="459"/>
        <v/>
      </c>
      <c r="BV206" s="77" t="str">
        <f t="shared" ca="1" si="460"/>
        <v/>
      </c>
      <c r="BW206" s="85" t="str">
        <f t="shared" ca="1" si="461"/>
        <v/>
      </c>
      <c r="BX206" s="86" t="str">
        <f t="shared" ca="1" si="462"/>
        <v/>
      </c>
      <c r="BY206" s="231">
        <f ca="1">IF('ポイント要件確認等（個別表）'!AD206=1,ROUNDDOWN('ポイント要件確認等（個別表）'!AV206,-3),IF('ポイント要件確認等（個別表）'!AD206=2,ROUNDDOWN('ポイント要件確認等（個別表）'!BH206,-3),IF('ポイント要件確認等（個別表）'!AD206=3,ROUNDDOWN('ポイント要件確認等（個別表）'!BT206,-3),0)))</f>
        <v>0</v>
      </c>
      <c r="BZ206" s="86" t="str">
        <f t="shared" ca="1" si="463"/>
        <v/>
      </c>
      <c r="CA206" s="232" t="str">
        <f t="shared" ca="1" si="464"/>
        <v/>
      </c>
      <c r="CB206" s="232">
        <f t="shared" ca="1" si="465"/>
        <v>0</v>
      </c>
      <c r="CC206" s="86" t="str">
        <f t="shared" ca="1" si="466"/>
        <v/>
      </c>
      <c r="CD206" s="86" t="str">
        <f t="shared" ca="1" si="467"/>
        <v/>
      </c>
      <c r="CE206" s="609"/>
      <c r="CF206" s="86" t="str">
        <f t="shared" ca="1" si="468"/>
        <v/>
      </c>
      <c r="CG206" s="185" t="str">
        <f t="shared" ca="1" si="469"/>
        <v/>
      </c>
      <c r="CH206" s="246" t="str">
        <f t="shared" ca="1" si="470"/>
        <v>含税額</v>
      </c>
      <c r="CI206" s="247" t="str">
        <f t="shared" ca="1" si="471"/>
        <v/>
      </c>
      <c r="CJ206" s="87" t="str">
        <f ca="1">IFERROR(IF(INDIRECT("'("&amp;'２個別表'!EO206&amp;")'!AR"&amp;84+EP206)&lt;&gt;1,"",1),"")</f>
        <v/>
      </c>
      <c r="CK206" s="244" t="str">
        <f t="shared" ca="1" si="472"/>
        <v/>
      </c>
      <c r="CL206" s="235" t="str">
        <f t="shared" ca="1" si="473"/>
        <v/>
      </c>
      <c r="CM206" s="239" t="str">
        <f t="shared" ca="1" si="474"/>
        <v/>
      </c>
      <c r="CN206" s="77" t="str">
        <f t="shared" ca="1" si="475"/>
        <v/>
      </c>
      <c r="CO206" s="93" t="str">
        <f ca="1">IFERROR(VLOOKUP(CN206,'（様式１号）３整理番号表'!$T$5:$V$15,2,FALSE),"")</f>
        <v/>
      </c>
      <c r="CP206" s="924" t="str">
        <f t="shared" ca="1" si="476"/>
        <v/>
      </c>
      <c r="CQ206" s="93" t="str">
        <f ca="1">IFERROR(VLOOKUP(CP206,'（様式１号）３整理番号表'!$T$19:$V$24,2,FALSE),"")</f>
        <v/>
      </c>
      <c r="CR206" s="924" t="str">
        <f ca="1">IFERROR(IF(INDIRECT("'("&amp;'２個別表'!EO206&amp;")'!AV"&amp;84+EP206)&lt;&gt;1,"",1),"")</f>
        <v/>
      </c>
      <c r="CS206" s="232">
        <f t="shared" ca="1" si="477"/>
        <v>0</v>
      </c>
      <c r="CT206" s="248">
        <f t="shared" ca="1" si="478"/>
        <v>0</v>
      </c>
      <c r="CU206" s="376" t="str">
        <f ca="1">IF(ER206="補強",IF(COUNTIFS($Z$11:Z206,Z206,$W$11:W206,1)=1,"１①",""),IF(COUNTIFS($Z$11:Z206,Z206,$W$11:W206,2)=1,"２①",""))</f>
        <v/>
      </c>
      <c r="CV206" s="57" t="str">
        <f t="shared" ca="1" si="479"/>
        <v/>
      </c>
      <c r="CW206" s="927" t="str">
        <f t="shared" ca="1" si="480"/>
        <v/>
      </c>
      <c r="CX206" s="256" t="str">
        <f t="shared" ca="1" si="481"/>
        <v/>
      </c>
      <c r="CY206" s="256" t="str">
        <f t="shared" ca="1" si="482"/>
        <v/>
      </c>
      <c r="CZ206" s="256" t="str">
        <f t="shared" ca="1" si="483"/>
        <v/>
      </c>
      <c r="DA206" s="256" t="str">
        <f t="shared" ca="1" si="484"/>
        <v/>
      </c>
      <c r="DB206" s="316" t="str">
        <f ca="1">IFERROR(VLOOKUP($CU206,'（様式１号）３整理番号表'!$Z$19:$AB$32,3,FALSE),"")</f>
        <v/>
      </c>
      <c r="DC206" s="259" t="str">
        <f t="shared" ca="1" si="485"/>
        <v>-</v>
      </c>
      <c r="DD206" s="618" t="str">
        <f t="shared" ca="1" si="486"/>
        <v/>
      </c>
      <c r="DE206" s="321" t="str">
        <f ca="1">IF(AND(AO206=18,AS206=1),IF(COUNTIFS($Y$11:Y206,Y206,$AS$11:AS206,1)=1,"２②",""),IF($CU206="１①",INDEX(INDIRECT("'("&amp;$EO206&amp;")'!AR116:BB116"),1,MATCH(INDIRECT("'("&amp;$EO206&amp;")'!C118"),INDIRECT("'("&amp;$EO206&amp;")'!AR119:BB119"),0)),""))</f>
        <v/>
      </c>
      <c r="DF206" s="324" t="str">
        <f t="shared" ca="1" si="487"/>
        <v/>
      </c>
      <c r="DG206" s="313" t="str">
        <f t="shared" ca="1" si="488"/>
        <v/>
      </c>
      <c r="DH206" s="313" t="str">
        <f t="shared" ca="1" si="489"/>
        <v/>
      </c>
      <c r="DI206" s="313" t="str">
        <f t="shared" ca="1" si="490"/>
        <v/>
      </c>
      <c r="DJ206" s="313" t="str">
        <f t="shared" ca="1" si="491"/>
        <v/>
      </c>
      <c r="DK206" s="328" t="str">
        <f t="shared" ca="1" si="492"/>
        <v/>
      </c>
      <c r="DL206" s="334" t="str">
        <f t="shared" ca="1" si="493"/>
        <v/>
      </c>
      <c r="DM206" s="915" t="str">
        <f t="shared" ca="1" si="494"/>
        <v/>
      </c>
      <c r="DN206" s="15"/>
      <c r="DO206" s="324"/>
      <c r="DP206" s="16"/>
      <c r="DQ206" s="16"/>
      <c r="DR206" s="16"/>
      <c r="DS206" s="16"/>
      <c r="DT206" s="318" t="str">
        <f>IFERROR(VLOOKUP($DN206,'（様式１号）３整理番号表'!$Z$19:$AB$32,3,FALSE),"")</f>
        <v/>
      </c>
      <c r="DU206" s="259" t="str">
        <f t="shared" si="495"/>
        <v/>
      </c>
      <c r="DV206" s="14"/>
      <c r="DW206" s="17" t="str">
        <f t="shared" ca="1" si="496"/>
        <v/>
      </c>
      <c r="DX206" s="88" t="str">
        <f t="shared" ref="DX206:DX269" ca="1" si="513">IF(FG206="地震","令和６年能登半島地震",(IF(FG206="大雨","令和６年能登半島大雨",IF(FG206="震雨","令和６年能登半島地震及び大雨",""))))</f>
        <v/>
      </c>
      <c r="DZ206" s="339">
        <f t="shared" ca="1" si="413"/>
        <v>0</v>
      </c>
      <c r="EA206" s="339">
        <f t="shared" ca="1" si="413"/>
        <v>0</v>
      </c>
      <c r="EB206" s="339">
        <f t="shared" ca="1" si="413"/>
        <v>0</v>
      </c>
      <c r="EC206" s="339">
        <f t="shared" ca="1" si="413"/>
        <v>0</v>
      </c>
      <c r="ED206" s="339">
        <f t="shared" ca="1" si="413"/>
        <v>0</v>
      </c>
      <c r="EE206" s="339">
        <f t="shared" ca="1" si="413"/>
        <v>0</v>
      </c>
      <c r="EF206" s="339">
        <f t="shared" ca="1" si="413"/>
        <v>0</v>
      </c>
      <c r="EG206" s="339">
        <f t="shared" ca="1" si="413"/>
        <v>0</v>
      </c>
      <c r="EH206" s="339">
        <f t="shared" ca="1" si="413"/>
        <v>0</v>
      </c>
      <c r="EI206" s="339">
        <f t="shared" ca="1" si="413"/>
        <v>0</v>
      </c>
      <c r="EJ206" s="339">
        <f t="shared" ca="1" si="413"/>
        <v>0</v>
      </c>
      <c r="EK206" s="339">
        <f t="shared" ca="1" si="413"/>
        <v>0</v>
      </c>
      <c r="EL206" s="339">
        <f t="shared" ca="1" si="413"/>
        <v>0</v>
      </c>
      <c r="EM206" s="339">
        <f t="shared" ca="1" si="413"/>
        <v>0</v>
      </c>
      <c r="EO206" s="919" t="str">
        <f t="shared" ca="1" si="415"/>
        <v/>
      </c>
      <c r="EP206" s="919" t="str">
        <f t="shared" ca="1" si="497"/>
        <v/>
      </c>
      <c r="EQ206" s="919" t="str">
        <f t="shared" ca="1" si="498"/>
        <v/>
      </c>
      <c r="ER206" s="919" t="str">
        <f t="shared" ca="1" si="499"/>
        <v/>
      </c>
      <c r="ES206" s="919" t="str">
        <f ca="1">IFERROR(INDEX('郵便番号（石川県）'!$A$3:$F$2574,MATCH(INDIRECT("'("&amp;EO206&amp;")'!E7"),'郵便番号（石川県）'!$A$3:$A$2574,0),6),"")</f>
        <v/>
      </c>
      <c r="ET206" s="919" t="str">
        <f ca="1">IFERROR(INDEX('郵便番号（石川県）'!$A$3:$F$2574,MATCH(INDIRECT("'("&amp;$EO206&amp;")'!E7"),'郵便番号（石川県）'!$A$3:$A$2574,0),5),"")</f>
        <v/>
      </c>
      <c r="EU206" s="919" t="str">
        <f t="shared" ca="1" si="500"/>
        <v/>
      </c>
      <c r="EV206" s="919" t="str">
        <f t="shared" ca="1" si="501"/>
        <v/>
      </c>
      <c r="EW206" s="919" t="str">
        <f t="shared" ca="1" si="502"/>
        <v/>
      </c>
      <c r="EX206" s="919" t="str">
        <f t="shared" ca="1" si="503"/>
        <v/>
      </c>
      <c r="EY206" s="919" t="str">
        <f t="shared" ca="1" si="504"/>
        <v/>
      </c>
      <c r="EZ206" s="919" t="str">
        <f t="shared" ca="1" si="505"/>
        <v/>
      </c>
      <c r="FA206" s="919" t="str">
        <f t="shared" ca="1" si="506"/>
        <v/>
      </c>
      <c r="FB206" s="919" t="str">
        <f t="shared" ca="1" si="507"/>
        <v/>
      </c>
      <c r="FC206" s="919" t="str">
        <f t="shared" ca="1" si="508"/>
        <v/>
      </c>
      <c r="FD206" s="627" t="str">
        <f t="shared" ca="1" si="509"/>
        <v/>
      </c>
      <c r="FE206" s="630">
        <v>196</v>
      </c>
      <c r="FF206" s="299" t="str">
        <f t="shared" ca="1" si="510"/>
        <v/>
      </c>
      <c r="FG206" s="993" t="str">
        <f t="shared" ca="1" si="511"/>
        <v/>
      </c>
      <c r="FH206" s="919" t="str">
        <f t="shared" ca="1" si="512"/>
        <v/>
      </c>
      <c r="FI206" s="299">
        <f ca="1">COUNTIF($FH$11:FH206,"■")</f>
        <v>0</v>
      </c>
    </row>
    <row r="207" spans="1:165" ht="34.5" customHeight="1">
      <c r="A207" s="445">
        <f t="shared" ca="1" si="416"/>
        <v>0</v>
      </c>
      <c r="B207" s="446">
        <f>IF(R207&lt;&gt;"",IF(COUNTIF(R$11:R207,R207)=1,MAX(B$11:B206)+1,INDEX(B$11:B206,MATCH(R207,R$11:R206,0),1)),0)</f>
        <v>1</v>
      </c>
      <c r="C207" s="446">
        <f ca="1">IF(T207&lt;&gt;"",IF(COUNTIF(T$11:T207,T207)=1,MAX(C$11:C206)+1,INDEX(C$11:C206,MATCH(T207,T$11:T206,0),1)),0)</f>
        <v>0</v>
      </c>
      <c r="D207" s="446">
        <f ca="1">IF(U207&lt;&gt;"",IF(COUNTIF(U$11:U207,U207)=1,MAX(D$11:D206)+1,INDEX(D$11:D206,MATCH(U207,U$11:U206,0),1)),0)</f>
        <v>0</v>
      </c>
      <c r="E207" s="446">
        <f ca="1">IF(S207&lt;&gt;"",IF(COUNTIF(S$11:S207,S207)=1,MAX(E$11:E206)+1,INDEX(E$11:E206,MATCH(S207,S$11:S206,0),1)),0)</f>
        <v>0</v>
      </c>
      <c r="F207" s="446">
        <f ca="1">IF(Z207&lt;&gt;"",IF(COUNTIF(Z$11:Z207,Z207)=1,MAX(F$11:F206)+1,INDEX(F$11:F206,MATCH(Z207,Z$11:Z206,0),1)),0)</f>
        <v>0</v>
      </c>
      <c r="G207" s="447" cm="1">
        <f t="array" aca="1" ref="G207" ca="1">IF(Z207&lt;&gt;"",IF(COUNTIFS(Z$11:Z207,Z207,W$11:W207,W207)=1,MAX(G$11:G206)+1,INDEX(G$11:G206,MATCH(Z207&amp;W207,Z$11:Z206&amp;W$11:W207,0),1)),0)</f>
        <v>0</v>
      </c>
      <c r="H207" s="447">
        <f t="shared" ca="1" si="417"/>
        <v>0</v>
      </c>
      <c r="I207" s="447">
        <f ca="1">IF(T207="",0,IF(COUNTIF(T$11:T207,T207)=1,1,0))</f>
        <v>0</v>
      </c>
      <c r="J207" s="447">
        <f ca="1">IF(U207="",0,IF(COUNTIF(U$11:U207,U207)=1,1,0))</f>
        <v>0</v>
      </c>
      <c r="K207" s="447">
        <f ca="1">IF(S207="",0,IF(COUNTIF(S$11:S207,S207)=1,1,0))</f>
        <v>0</v>
      </c>
      <c r="L207" s="446">
        <f ca="1">IF(Z207="",0,IF(COUNTIF(Z$11:Z207,Z207)=1,1,0))</f>
        <v>0</v>
      </c>
      <c r="M207" s="767">
        <f ca="1">IF($W207=2,IF(COUNTIFS($W$11:$W207,2,$Z$11:$Z207,$Z207)=1,1,0),0)</f>
        <v>0</v>
      </c>
      <c r="N207" s="767">
        <f ca="1">IF($W207=1,IF(COUNTIFS($W$11:$W207,2,$Z$11:$Z207,$Z207)=1,1,0),0)</f>
        <v>0</v>
      </c>
      <c r="O207" s="446">
        <f ca="1">IF(H207=0,0,IF(COUNTIF(Z$11:Z207,Z207)=1,1,0))</f>
        <v>0</v>
      </c>
      <c r="P207" s="448" t="str">
        <f t="shared" ca="1" si="418"/>
        <v>石川県</v>
      </c>
      <c r="Q207" s="89">
        <f t="shared" ca="1" si="419"/>
        <v>197</v>
      </c>
      <c r="R207" s="170" t="s">
        <v>459</v>
      </c>
      <c r="S207" s="357" t="str">
        <f t="shared" ca="1" si="420"/>
        <v/>
      </c>
      <c r="T207" s="357" t="str">
        <f t="shared" ca="1" si="421"/>
        <v/>
      </c>
      <c r="U207" s="58" t="str">
        <f t="shared" ca="1" si="422"/>
        <v/>
      </c>
      <c r="V207" s="58" t="str">
        <f t="shared" ca="1" si="423"/>
        <v/>
      </c>
      <c r="W207" s="920" t="str">
        <f t="shared" ca="1" si="424"/>
        <v/>
      </c>
      <c r="X207" s="369">
        <f ca="1">IFERROR(VLOOKUP(W207,'（様式１号）３整理番号表'!$B$4:$H$5,2,FALSE),0)</f>
        <v>0</v>
      </c>
      <c r="Y207" s="768" t="str" cm="1">
        <f t="array" aca="1" ref="Y207" ca="1">IF(AND(D207=0,F207=0),"",IF(COUNTIF(D$11:D207,D207)=1,1,IF(COUNTIFS(D$11:D207,D207,F$11:F207,F207)=1,INDEX((D$11:D207,F$11:F207,Y$11:Y207),MATCH(_xlfn.MAXIFS(F$11:F206,D$11:D206,D207),$F$11:F207,0),1,3)+1,INDEX((D$11:D207,F$11:F207,Y$11:Y207),MATCH(D207&amp;F207,D$11:D207&amp;F$11:F207,0),1,3))))</f>
        <v/>
      </c>
      <c r="Z207" s="40" t="str">
        <f t="shared" ca="1" si="425"/>
        <v/>
      </c>
      <c r="AA207" s="924" t="str">
        <f t="shared" ca="1" si="426"/>
        <v/>
      </c>
      <c r="AB207" s="93">
        <f ca="1">IFERROR(VLOOKUP(AA207,'（様式１号）３整理番号表'!$B$10:$H$16,2,FALSE),0)</f>
        <v>0</v>
      </c>
      <c r="AC207" s="924" t="str">
        <f t="shared" ca="1" si="427"/>
        <v/>
      </c>
      <c r="AD207" s="924" t="str">
        <f t="shared" ca="1" si="428"/>
        <v/>
      </c>
      <c r="AE207" s="93">
        <f ca="1">IFERROR(VLOOKUP(AD207,'（様式１号）３整理番号表'!$B$21:$H$22,2,FALSE),0)</f>
        <v>0</v>
      </c>
      <c r="AF207" s="924" t="str">
        <f t="shared" ca="1" si="429"/>
        <v/>
      </c>
      <c r="AG207" s="93">
        <f ca="1">IFERROR(VLOOKUP(AF207,'（様式１号）３整理番号表'!$B$26:$H$31,2,FALSE),0)</f>
        <v>0</v>
      </c>
      <c r="AH207" s="924" t="str">
        <f t="shared" ca="1" si="430"/>
        <v/>
      </c>
      <c r="AI207" s="93">
        <f ca="1">IFERROR(VLOOKUP(AH207,'（様式１号）３整理番号表'!$J$5:$N$59,2,FALSE),0)</f>
        <v>0</v>
      </c>
      <c r="AJ207" s="77" t="str">
        <f t="shared" ca="1" si="431"/>
        <v/>
      </c>
      <c r="AK207" s="93">
        <f ca="1">IFERROR(VLOOKUP(AJ207,'（様式１号）３整理番号表'!$P$5:$R$29,2,FALSE),0)</f>
        <v>0</v>
      </c>
      <c r="AL207" s="921" t="str">
        <f t="shared" ca="1" si="432"/>
        <v/>
      </c>
      <c r="AM207" s="921" t="str">
        <f t="shared" ca="1" si="433"/>
        <v/>
      </c>
      <c r="AN207" s="921"/>
      <c r="AO207" s="77" t="str">
        <f t="shared" ca="1" si="434"/>
        <v/>
      </c>
      <c r="AP207" s="93">
        <f ca="1">IFERROR(VLOOKUP(AO207,'（様式１号）３整理番号表'!$P$5:$R$29,2,FALSE),0)</f>
        <v>0</v>
      </c>
      <c r="AQ207" s="924" t="str">
        <f t="shared" ca="1" si="435"/>
        <v/>
      </c>
      <c r="AR207" s="93">
        <f t="shared" ca="1" si="436"/>
        <v>0</v>
      </c>
      <c r="AS207" s="924" t="str">
        <f t="shared" ca="1" si="437"/>
        <v/>
      </c>
      <c r="AT207" s="40" t="str">
        <f t="shared" ca="1" si="438"/>
        <v/>
      </c>
      <c r="AU207" s="93" t="str">
        <f t="shared" ca="1" si="439"/>
        <v/>
      </c>
      <c r="AV207" s="923" t="str">
        <f t="shared" ca="1" si="440"/>
        <v/>
      </c>
      <c r="AW207" s="926" t="str">
        <f t="shared" ca="1" si="441"/>
        <v/>
      </c>
      <c r="AX207" s="925" t="str">
        <f t="shared" ca="1" si="442"/>
        <v/>
      </c>
      <c r="AY207" s="925" t="str">
        <f t="shared" ca="1" si="442"/>
        <v/>
      </c>
      <c r="AZ207" s="925" t="str">
        <f t="shared" ca="1" si="442"/>
        <v/>
      </c>
      <c r="BA207" s="925" t="str">
        <f t="shared" ca="1" si="442"/>
        <v/>
      </c>
      <c r="BB207" s="925" t="str">
        <f t="shared" ca="1" si="443"/>
        <v/>
      </c>
      <c r="BC207" s="925" t="str">
        <f t="shared" ca="1" si="444"/>
        <v/>
      </c>
      <c r="BD207" s="925" t="str">
        <f t="shared" ca="1" si="444"/>
        <v/>
      </c>
      <c r="BE207" s="925" t="str">
        <f t="shared" ca="1" si="444"/>
        <v/>
      </c>
      <c r="BF207" s="77" t="str">
        <f t="shared" ca="1" si="445"/>
        <v/>
      </c>
      <c r="BG207" s="924" t="str">
        <f t="shared" ca="1" si="446"/>
        <v/>
      </c>
      <c r="BH207" s="94">
        <f ca="1">IF(BF207&lt;&gt;"",INDEX('（様式１号）３整理番号表'!$AB$7:$AQ$12,MATCH(BF207,'（様式１号）３整理番号表'!$AA$7:$AA$12,0),MATCH(BG207,'（様式１号）３整理番号表'!$AB$6:$AQ$6,0)),0)</f>
        <v>0</v>
      </c>
      <c r="BI207" s="921" t="str">
        <f t="shared" ca="1" si="447"/>
        <v/>
      </c>
      <c r="BJ207" s="922" t="str">
        <f t="shared" ca="1" si="448"/>
        <v/>
      </c>
      <c r="BK207" s="926" t="str">
        <f t="shared" ca="1" si="449"/>
        <v/>
      </c>
      <c r="BL207" s="922" t="str">
        <f t="shared" ca="1" si="450"/>
        <v/>
      </c>
      <c r="BM207" s="79" t="str">
        <f t="shared" ca="1" si="451"/>
        <v/>
      </c>
      <c r="BN207" s="82" t="str">
        <f t="shared" ca="1" si="452"/>
        <v/>
      </c>
      <c r="BO207" s="83" t="str">
        <f t="shared" ca="1" si="453"/>
        <v/>
      </c>
      <c r="BP207" s="84" t="str">
        <f t="shared" ca="1" si="454"/>
        <v/>
      </c>
      <c r="BQ207" s="82" t="str">
        <f t="shared" ca="1" si="455"/>
        <v/>
      </c>
      <c r="BR207" s="97" t="str">
        <f t="shared" ca="1" si="456"/>
        <v/>
      </c>
      <c r="BS207" s="95" t="str">
        <f t="shared" ca="1" si="457"/>
        <v/>
      </c>
      <c r="BT207" s="184" t="str">
        <f t="shared" ca="1" si="458"/>
        <v/>
      </c>
      <c r="BU207" s="611" t="str">
        <f t="shared" ca="1" si="459"/>
        <v/>
      </c>
      <c r="BV207" s="77" t="str">
        <f t="shared" ca="1" si="460"/>
        <v/>
      </c>
      <c r="BW207" s="85" t="str">
        <f t="shared" ca="1" si="461"/>
        <v/>
      </c>
      <c r="BX207" s="86" t="str">
        <f t="shared" ca="1" si="462"/>
        <v/>
      </c>
      <c r="BY207" s="231">
        <f ca="1">IF('ポイント要件確認等（個別表）'!AD207=1,ROUNDDOWN('ポイント要件確認等（個別表）'!AV207,-3),IF('ポイント要件確認等（個別表）'!AD207=2,ROUNDDOWN('ポイント要件確認等（個別表）'!BH207,-3),IF('ポイント要件確認等（個別表）'!AD207=3,ROUNDDOWN('ポイント要件確認等（個別表）'!BT207,-3),0)))</f>
        <v>0</v>
      </c>
      <c r="BZ207" s="86" t="str">
        <f t="shared" ca="1" si="463"/>
        <v/>
      </c>
      <c r="CA207" s="232" t="str">
        <f t="shared" ca="1" si="464"/>
        <v/>
      </c>
      <c r="CB207" s="232">
        <f t="shared" ca="1" si="465"/>
        <v>0</v>
      </c>
      <c r="CC207" s="86" t="str">
        <f t="shared" ca="1" si="466"/>
        <v/>
      </c>
      <c r="CD207" s="86" t="str">
        <f t="shared" ca="1" si="467"/>
        <v/>
      </c>
      <c r="CE207" s="609"/>
      <c r="CF207" s="86" t="str">
        <f t="shared" ca="1" si="468"/>
        <v/>
      </c>
      <c r="CG207" s="185" t="str">
        <f t="shared" ca="1" si="469"/>
        <v/>
      </c>
      <c r="CH207" s="246" t="str">
        <f t="shared" ca="1" si="470"/>
        <v>含税額</v>
      </c>
      <c r="CI207" s="247" t="str">
        <f t="shared" ca="1" si="471"/>
        <v/>
      </c>
      <c r="CJ207" s="87" t="str">
        <f ca="1">IFERROR(IF(INDIRECT("'("&amp;'２個別表'!EO207&amp;")'!AR"&amp;84+EP207)&lt;&gt;1,"",1),"")</f>
        <v/>
      </c>
      <c r="CK207" s="244" t="str">
        <f t="shared" ca="1" si="472"/>
        <v/>
      </c>
      <c r="CL207" s="235" t="str">
        <f t="shared" ca="1" si="473"/>
        <v/>
      </c>
      <c r="CM207" s="239" t="str">
        <f t="shared" ca="1" si="474"/>
        <v/>
      </c>
      <c r="CN207" s="77" t="str">
        <f t="shared" ca="1" si="475"/>
        <v/>
      </c>
      <c r="CO207" s="93" t="str">
        <f ca="1">IFERROR(VLOOKUP(CN207,'（様式１号）３整理番号表'!$T$5:$V$15,2,FALSE),"")</f>
        <v/>
      </c>
      <c r="CP207" s="924" t="str">
        <f t="shared" ca="1" si="476"/>
        <v/>
      </c>
      <c r="CQ207" s="93" t="str">
        <f ca="1">IFERROR(VLOOKUP(CP207,'（様式１号）３整理番号表'!$T$19:$V$24,2,FALSE),"")</f>
        <v/>
      </c>
      <c r="CR207" s="924" t="str">
        <f ca="1">IFERROR(IF(INDIRECT("'("&amp;'２個別表'!EO207&amp;")'!AV"&amp;84+EP207)&lt;&gt;1,"",1),"")</f>
        <v/>
      </c>
      <c r="CS207" s="232">
        <f t="shared" ca="1" si="477"/>
        <v>0</v>
      </c>
      <c r="CT207" s="248">
        <f t="shared" ca="1" si="478"/>
        <v>0</v>
      </c>
      <c r="CU207" s="376" t="str">
        <f ca="1">IF(ER207="補強",IF(COUNTIFS($Z$11:Z207,Z207,$W$11:W207,1)=1,"１①",""),IF(COUNTIFS($Z$11:Z207,Z207,$W$11:W207,2)=1,"２①",""))</f>
        <v/>
      </c>
      <c r="CV207" s="57" t="str">
        <f t="shared" ca="1" si="479"/>
        <v/>
      </c>
      <c r="CW207" s="927" t="str">
        <f t="shared" ca="1" si="480"/>
        <v/>
      </c>
      <c r="CX207" s="256" t="str">
        <f t="shared" ca="1" si="481"/>
        <v/>
      </c>
      <c r="CY207" s="256" t="str">
        <f t="shared" ca="1" si="482"/>
        <v/>
      </c>
      <c r="CZ207" s="256" t="str">
        <f t="shared" ca="1" si="483"/>
        <v/>
      </c>
      <c r="DA207" s="256" t="str">
        <f t="shared" ca="1" si="484"/>
        <v/>
      </c>
      <c r="DB207" s="316" t="str">
        <f ca="1">IFERROR(VLOOKUP($CU207,'（様式１号）３整理番号表'!$Z$19:$AB$32,3,FALSE),"")</f>
        <v/>
      </c>
      <c r="DC207" s="259" t="str">
        <f t="shared" ca="1" si="485"/>
        <v>-</v>
      </c>
      <c r="DD207" s="618" t="str">
        <f t="shared" ca="1" si="486"/>
        <v/>
      </c>
      <c r="DE207" s="321" t="str">
        <f ca="1">IF(AND(AO207=18,AS207=1),IF(COUNTIFS($Y$11:Y207,Y207,$AS$11:AS207,1)=1,"２②",""),IF($CU207="１①",INDEX(INDIRECT("'("&amp;$EO207&amp;")'!AR116:BB116"),1,MATCH(INDIRECT("'("&amp;$EO207&amp;")'!C118"),INDIRECT("'("&amp;$EO207&amp;")'!AR119:BB119"),0)),""))</f>
        <v/>
      </c>
      <c r="DF207" s="324" t="str">
        <f t="shared" ca="1" si="487"/>
        <v/>
      </c>
      <c r="DG207" s="313" t="str">
        <f t="shared" ca="1" si="488"/>
        <v/>
      </c>
      <c r="DH207" s="313" t="str">
        <f t="shared" ca="1" si="489"/>
        <v/>
      </c>
      <c r="DI207" s="313" t="str">
        <f t="shared" ca="1" si="490"/>
        <v/>
      </c>
      <c r="DJ207" s="313" t="str">
        <f t="shared" ca="1" si="491"/>
        <v/>
      </c>
      <c r="DK207" s="328" t="str">
        <f t="shared" ca="1" si="492"/>
        <v/>
      </c>
      <c r="DL207" s="334" t="str">
        <f t="shared" ca="1" si="493"/>
        <v/>
      </c>
      <c r="DM207" s="915" t="str">
        <f t="shared" ca="1" si="494"/>
        <v/>
      </c>
      <c r="DN207" s="15"/>
      <c r="DO207" s="324"/>
      <c r="DP207" s="16"/>
      <c r="DQ207" s="16"/>
      <c r="DR207" s="16"/>
      <c r="DS207" s="16"/>
      <c r="DT207" s="318" t="str">
        <f>IFERROR(VLOOKUP($DN207,'（様式１号）３整理番号表'!$Z$19:$AB$32,3,FALSE),"")</f>
        <v/>
      </c>
      <c r="DU207" s="259" t="str">
        <f t="shared" si="495"/>
        <v/>
      </c>
      <c r="DV207" s="14"/>
      <c r="DW207" s="17" t="str">
        <f t="shared" ca="1" si="496"/>
        <v/>
      </c>
      <c r="DX207" s="88" t="str">
        <f t="shared" ca="1" si="513"/>
        <v/>
      </c>
      <c r="DZ207" s="339">
        <f t="shared" ca="1" si="413"/>
        <v>0</v>
      </c>
      <c r="EA207" s="339">
        <f t="shared" ca="1" si="413"/>
        <v>0</v>
      </c>
      <c r="EB207" s="339">
        <f t="shared" ca="1" si="413"/>
        <v>0</v>
      </c>
      <c r="EC207" s="339">
        <f t="shared" ca="1" si="413"/>
        <v>0</v>
      </c>
      <c r="ED207" s="339">
        <f t="shared" ca="1" si="413"/>
        <v>0</v>
      </c>
      <c r="EE207" s="339">
        <f t="shared" ca="1" si="413"/>
        <v>0</v>
      </c>
      <c r="EF207" s="339">
        <f t="shared" ca="1" si="413"/>
        <v>0</v>
      </c>
      <c r="EG207" s="339">
        <f t="shared" ca="1" si="413"/>
        <v>0</v>
      </c>
      <c r="EH207" s="339">
        <f t="shared" ca="1" si="413"/>
        <v>0</v>
      </c>
      <c r="EI207" s="339">
        <f t="shared" ca="1" si="413"/>
        <v>0</v>
      </c>
      <c r="EJ207" s="339">
        <f t="shared" ca="1" si="413"/>
        <v>0</v>
      </c>
      <c r="EK207" s="339">
        <f t="shared" ca="1" si="413"/>
        <v>0</v>
      </c>
      <c r="EL207" s="339">
        <f t="shared" ca="1" si="413"/>
        <v>0</v>
      </c>
      <c r="EM207" s="339">
        <f t="shared" ca="1" si="413"/>
        <v>0</v>
      </c>
      <c r="EO207" s="919" t="str">
        <f t="shared" ca="1" si="415"/>
        <v/>
      </c>
      <c r="EP207" s="919" t="str">
        <f t="shared" ca="1" si="497"/>
        <v/>
      </c>
      <c r="EQ207" s="919" t="str">
        <f t="shared" ca="1" si="498"/>
        <v/>
      </c>
      <c r="ER207" s="919" t="str">
        <f t="shared" ca="1" si="499"/>
        <v/>
      </c>
      <c r="ES207" s="919" t="str">
        <f ca="1">IFERROR(INDEX('郵便番号（石川県）'!$A$3:$F$2574,MATCH(INDIRECT("'("&amp;EO207&amp;")'!E7"),'郵便番号（石川県）'!$A$3:$A$2574,0),6),"")</f>
        <v/>
      </c>
      <c r="ET207" s="919" t="str">
        <f ca="1">IFERROR(INDEX('郵便番号（石川県）'!$A$3:$F$2574,MATCH(INDIRECT("'("&amp;$EO207&amp;")'!E7"),'郵便番号（石川県）'!$A$3:$A$2574,0),5),"")</f>
        <v/>
      </c>
      <c r="EU207" s="919" t="str">
        <f t="shared" ca="1" si="500"/>
        <v/>
      </c>
      <c r="EV207" s="919" t="str">
        <f t="shared" ca="1" si="501"/>
        <v/>
      </c>
      <c r="EW207" s="919" t="str">
        <f t="shared" ca="1" si="502"/>
        <v/>
      </c>
      <c r="EX207" s="919" t="str">
        <f t="shared" ca="1" si="503"/>
        <v/>
      </c>
      <c r="EY207" s="919" t="str">
        <f t="shared" ca="1" si="504"/>
        <v/>
      </c>
      <c r="EZ207" s="919" t="str">
        <f t="shared" ca="1" si="505"/>
        <v/>
      </c>
      <c r="FA207" s="919" t="str">
        <f t="shared" ca="1" si="506"/>
        <v/>
      </c>
      <c r="FB207" s="919" t="str">
        <f t="shared" ca="1" si="507"/>
        <v/>
      </c>
      <c r="FC207" s="919" t="str">
        <f t="shared" ca="1" si="508"/>
        <v/>
      </c>
      <c r="FD207" s="627" t="str">
        <f t="shared" ca="1" si="509"/>
        <v/>
      </c>
      <c r="FE207" s="630">
        <v>197</v>
      </c>
      <c r="FF207" s="299" t="str">
        <f t="shared" ca="1" si="510"/>
        <v/>
      </c>
      <c r="FG207" s="993" t="str">
        <f t="shared" ca="1" si="511"/>
        <v/>
      </c>
      <c r="FH207" s="919" t="str">
        <f t="shared" ca="1" si="512"/>
        <v/>
      </c>
      <c r="FI207" s="299">
        <f ca="1">COUNTIF($FH$11:FH207,"■")</f>
        <v>0</v>
      </c>
    </row>
    <row r="208" spans="1:165" ht="34.5" customHeight="1">
      <c r="A208" s="445">
        <f t="shared" ca="1" si="416"/>
        <v>0</v>
      </c>
      <c r="B208" s="446">
        <f>IF(R208&lt;&gt;"",IF(COUNTIF(R$11:R208,R208)=1,MAX(B$11:B207)+1,INDEX(B$11:B207,MATCH(R208,R$11:R207,0),1)),0)</f>
        <v>1</v>
      </c>
      <c r="C208" s="446">
        <f ca="1">IF(T208&lt;&gt;"",IF(COUNTIF(T$11:T208,T208)=1,MAX(C$11:C207)+1,INDEX(C$11:C207,MATCH(T208,T$11:T207,0),1)),0)</f>
        <v>0</v>
      </c>
      <c r="D208" s="446">
        <f ca="1">IF(U208&lt;&gt;"",IF(COUNTIF(U$11:U208,U208)=1,MAX(D$11:D207)+1,INDEX(D$11:D207,MATCH(U208,U$11:U207,0),1)),0)</f>
        <v>0</v>
      </c>
      <c r="E208" s="446">
        <f ca="1">IF(S208&lt;&gt;"",IF(COUNTIF(S$11:S208,S208)=1,MAX(E$11:E207)+1,INDEX(E$11:E207,MATCH(S208,S$11:S207,0),1)),0)</f>
        <v>0</v>
      </c>
      <c r="F208" s="446">
        <f ca="1">IF(Z208&lt;&gt;"",IF(COUNTIF(Z$11:Z208,Z208)=1,MAX(F$11:F207)+1,INDEX(F$11:F207,MATCH(Z208,Z$11:Z207,0),1)),0)</f>
        <v>0</v>
      </c>
      <c r="G208" s="447" cm="1">
        <f t="array" aca="1" ref="G208" ca="1">IF(Z208&lt;&gt;"",IF(COUNTIFS(Z$11:Z208,Z208,W$11:W208,W208)=1,MAX(G$11:G207)+1,INDEX(G$11:G207,MATCH(Z208&amp;W208,Z$11:Z207&amp;W$11:W208,0),1)),0)</f>
        <v>0</v>
      </c>
      <c r="H208" s="447">
        <f t="shared" ca="1" si="417"/>
        <v>0</v>
      </c>
      <c r="I208" s="447">
        <f ca="1">IF(T208="",0,IF(COUNTIF(T$11:T208,T208)=1,1,0))</f>
        <v>0</v>
      </c>
      <c r="J208" s="447">
        <f ca="1">IF(U208="",0,IF(COUNTIF(U$11:U208,U208)=1,1,0))</f>
        <v>0</v>
      </c>
      <c r="K208" s="447">
        <f ca="1">IF(S208="",0,IF(COUNTIF(S$11:S208,S208)=1,1,0))</f>
        <v>0</v>
      </c>
      <c r="L208" s="446">
        <f ca="1">IF(Z208="",0,IF(COUNTIF(Z$11:Z208,Z208)=1,1,0))</f>
        <v>0</v>
      </c>
      <c r="M208" s="767">
        <f ca="1">IF($W208=2,IF(COUNTIFS($W$11:$W208,2,$Z$11:$Z208,$Z208)=1,1,0),0)</f>
        <v>0</v>
      </c>
      <c r="N208" s="767">
        <f ca="1">IF($W208=1,IF(COUNTIFS($W$11:$W208,2,$Z$11:$Z208,$Z208)=1,1,0),0)</f>
        <v>0</v>
      </c>
      <c r="O208" s="446">
        <f ca="1">IF(H208=0,0,IF(COUNTIF(Z$11:Z208,Z208)=1,1,0))</f>
        <v>0</v>
      </c>
      <c r="P208" s="448" t="str">
        <f t="shared" ca="1" si="418"/>
        <v>石川県</v>
      </c>
      <c r="Q208" s="89">
        <f t="shared" ca="1" si="419"/>
        <v>198</v>
      </c>
      <c r="R208" s="170" t="s">
        <v>459</v>
      </c>
      <c r="S208" s="357" t="str">
        <f t="shared" ca="1" si="420"/>
        <v/>
      </c>
      <c r="T208" s="357" t="str">
        <f t="shared" ca="1" si="421"/>
        <v/>
      </c>
      <c r="U208" s="58" t="str">
        <f t="shared" ca="1" si="422"/>
        <v/>
      </c>
      <c r="V208" s="58" t="str">
        <f t="shared" ca="1" si="423"/>
        <v/>
      </c>
      <c r="W208" s="920" t="str">
        <f t="shared" ca="1" si="424"/>
        <v/>
      </c>
      <c r="X208" s="369">
        <f ca="1">IFERROR(VLOOKUP(W208,'（様式１号）３整理番号表'!$B$4:$H$5,2,FALSE),0)</f>
        <v>0</v>
      </c>
      <c r="Y208" s="768" t="str" cm="1">
        <f t="array" aca="1" ref="Y208" ca="1">IF(AND(D208=0,F208=0),"",IF(COUNTIF(D$11:D208,D208)=1,1,IF(COUNTIFS(D$11:D208,D208,F$11:F208,F208)=1,INDEX((D$11:D208,F$11:F208,Y$11:Y208),MATCH(_xlfn.MAXIFS(F$11:F207,D$11:D207,D208),$F$11:F208,0),1,3)+1,INDEX((D$11:D208,F$11:F208,Y$11:Y208),MATCH(D208&amp;F208,D$11:D208&amp;F$11:F208,0),1,3))))</f>
        <v/>
      </c>
      <c r="Z208" s="40" t="str">
        <f t="shared" ca="1" si="425"/>
        <v/>
      </c>
      <c r="AA208" s="924" t="str">
        <f t="shared" ca="1" si="426"/>
        <v/>
      </c>
      <c r="AB208" s="93">
        <f ca="1">IFERROR(VLOOKUP(AA208,'（様式１号）３整理番号表'!$B$10:$H$16,2,FALSE),0)</f>
        <v>0</v>
      </c>
      <c r="AC208" s="924" t="str">
        <f t="shared" ca="1" si="427"/>
        <v/>
      </c>
      <c r="AD208" s="924" t="str">
        <f t="shared" ca="1" si="428"/>
        <v/>
      </c>
      <c r="AE208" s="93">
        <f ca="1">IFERROR(VLOOKUP(AD208,'（様式１号）３整理番号表'!$B$21:$H$22,2,FALSE),0)</f>
        <v>0</v>
      </c>
      <c r="AF208" s="924" t="str">
        <f t="shared" ca="1" si="429"/>
        <v/>
      </c>
      <c r="AG208" s="93">
        <f ca="1">IFERROR(VLOOKUP(AF208,'（様式１号）３整理番号表'!$B$26:$H$31,2,FALSE),0)</f>
        <v>0</v>
      </c>
      <c r="AH208" s="924" t="str">
        <f t="shared" ca="1" si="430"/>
        <v/>
      </c>
      <c r="AI208" s="93">
        <f ca="1">IFERROR(VLOOKUP(AH208,'（様式１号）３整理番号表'!$J$5:$N$59,2,FALSE),0)</f>
        <v>0</v>
      </c>
      <c r="AJ208" s="77" t="str">
        <f t="shared" ca="1" si="431"/>
        <v/>
      </c>
      <c r="AK208" s="93">
        <f ca="1">IFERROR(VLOOKUP(AJ208,'（様式１号）３整理番号表'!$P$5:$R$29,2,FALSE),0)</f>
        <v>0</v>
      </c>
      <c r="AL208" s="921" t="str">
        <f t="shared" ca="1" si="432"/>
        <v/>
      </c>
      <c r="AM208" s="921" t="str">
        <f t="shared" ca="1" si="433"/>
        <v/>
      </c>
      <c r="AN208" s="921"/>
      <c r="AO208" s="77" t="str">
        <f t="shared" ca="1" si="434"/>
        <v/>
      </c>
      <c r="AP208" s="93">
        <f ca="1">IFERROR(VLOOKUP(AO208,'（様式１号）３整理番号表'!$P$5:$R$29,2,FALSE),0)</f>
        <v>0</v>
      </c>
      <c r="AQ208" s="924" t="str">
        <f t="shared" ca="1" si="435"/>
        <v/>
      </c>
      <c r="AR208" s="93">
        <f t="shared" ca="1" si="436"/>
        <v>0</v>
      </c>
      <c r="AS208" s="924" t="str">
        <f t="shared" ca="1" si="437"/>
        <v/>
      </c>
      <c r="AT208" s="40" t="str">
        <f t="shared" ca="1" si="438"/>
        <v/>
      </c>
      <c r="AU208" s="93" t="str">
        <f t="shared" ca="1" si="439"/>
        <v/>
      </c>
      <c r="AV208" s="923" t="str">
        <f t="shared" ca="1" si="440"/>
        <v/>
      </c>
      <c r="AW208" s="926" t="str">
        <f t="shared" ca="1" si="441"/>
        <v/>
      </c>
      <c r="AX208" s="925" t="str">
        <f t="shared" ca="1" si="442"/>
        <v/>
      </c>
      <c r="AY208" s="925" t="str">
        <f t="shared" ca="1" si="442"/>
        <v/>
      </c>
      <c r="AZ208" s="925" t="str">
        <f t="shared" ca="1" si="442"/>
        <v/>
      </c>
      <c r="BA208" s="925" t="str">
        <f t="shared" ca="1" si="442"/>
        <v/>
      </c>
      <c r="BB208" s="925" t="str">
        <f t="shared" ca="1" si="443"/>
        <v/>
      </c>
      <c r="BC208" s="925" t="str">
        <f t="shared" ca="1" si="444"/>
        <v/>
      </c>
      <c r="BD208" s="925" t="str">
        <f t="shared" ca="1" si="444"/>
        <v/>
      </c>
      <c r="BE208" s="925" t="str">
        <f t="shared" ca="1" si="444"/>
        <v/>
      </c>
      <c r="BF208" s="77" t="str">
        <f t="shared" ca="1" si="445"/>
        <v/>
      </c>
      <c r="BG208" s="924" t="str">
        <f t="shared" ca="1" si="446"/>
        <v/>
      </c>
      <c r="BH208" s="94">
        <f ca="1">IF(BF208&lt;&gt;"",INDEX('（様式１号）３整理番号表'!$AB$7:$AQ$12,MATCH(BF208,'（様式１号）３整理番号表'!$AA$7:$AA$12,0),MATCH(BG208,'（様式１号）３整理番号表'!$AB$6:$AQ$6,0)),0)</f>
        <v>0</v>
      </c>
      <c r="BI208" s="921" t="str">
        <f t="shared" ca="1" si="447"/>
        <v/>
      </c>
      <c r="BJ208" s="922" t="str">
        <f t="shared" ca="1" si="448"/>
        <v/>
      </c>
      <c r="BK208" s="926" t="str">
        <f t="shared" ca="1" si="449"/>
        <v/>
      </c>
      <c r="BL208" s="922" t="str">
        <f t="shared" ca="1" si="450"/>
        <v/>
      </c>
      <c r="BM208" s="79" t="str">
        <f t="shared" ca="1" si="451"/>
        <v/>
      </c>
      <c r="BN208" s="82" t="str">
        <f t="shared" ca="1" si="452"/>
        <v/>
      </c>
      <c r="BO208" s="83" t="str">
        <f t="shared" ca="1" si="453"/>
        <v/>
      </c>
      <c r="BP208" s="84" t="str">
        <f t="shared" ca="1" si="454"/>
        <v/>
      </c>
      <c r="BQ208" s="82" t="str">
        <f t="shared" ca="1" si="455"/>
        <v/>
      </c>
      <c r="BR208" s="97" t="str">
        <f t="shared" ca="1" si="456"/>
        <v/>
      </c>
      <c r="BS208" s="95" t="str">
        <f t="shared" ca="1" si="457"/>
        <v/>
      </c>
      <c r="BT208" s="184" t="str">
        <f t="shared" ca="1" si="458"/>
        <v/>
      </c>
      <c r="BU208" s="611" t="str">
        <f t="shared" ca="1" si="459"/>
        <v/>
      </c>
      <c r="BV208" s="77" t="str">
        <f t="shared" ca="1" si="460"/>
        <v/>
      </c>
      <c r="BW208" s="85" t="str">
        <f t="shared" ca="1" si="461"/>
        <v/>
      </c>
      <c r="BX208" s="86" t="str">
        <f t="shared" ca="1" si="462"/>
        <v/>
      </c>
      <c r="BY208" s="231">
        <f ca="1">IF('ポイント要件確認等（個別表）'!AD208=1,ROUNDDOWN('ポイント要件確認等（個別表）'!AV208,-3),IF('ポイント要件確認等（個別表）'!AD208=2,ROUNDDOWN('ポイント要件確認等（個別表）'!BH208,-3),IF('ポイント要件確認等（個別表）'!AD208=3,ROUNDDOWN('ポイント要件確認等（個別表）'!BT208,-3),0)))</f>
        <v>0</v>
      </c>
      <c r="BZ208" s="86" t="str">
        <f t="shared" ca="1" si="463"/>
        <v/>
      </c>
      <c r="CA208" s="232" t="str">
        <f t="shared" ca="1" si="464"/>
        <v/>
      </c>
      <c r="CB208" s="232">
        <f t="shared" ca="1" si="465"/>
        <v>0</v>
      </c>
      <c r="CC208" s="86" t="str">
        <f t="shared" ca="1" si="466"/>
        <v/>
      </c>
      <c r="CD208" s="86" t="str">
        <f t="shared" ca="1" si="467"/>
        <v/>
      </c>
      <c r="CE208" s="609"/>
      <c r="CF208" s="86" t="str">
        <f t="shared" ca="1" si="468"/>
        <v/>
      </c>
      <c r="CG208" s="185" t="str">
        <f t="shared" ca="1" si="469"/>
        <v/>
      </c>
      <c r="CH208" s="246" t="str">
        <f t="shared" ca="1" si="470"/>
        <v>含税額</v>
      </c>
      <c r="CI208" s="247" t="str">
        <f t="shared" ca="1" si="471"/>
        <v/>
      </c>
      <c r="CJ208" s="87" t="str">
        <f ca="1">IFERROR(IF(INDIRECT("'("&amp;'２個別表'!EO208&amp;")'!AR"&amp;84+EP208)&lt;&gt;1,"",1),"")</f>
        <v/>
      </c>
      <c r="CK208" s="244" t="str">
        <f t="shared" ca="1" si="472"/>
        <v/>
      </c>
      <c r="CL208" s="235" t="str">
        <f t="shared" ca="1" si="473"/>
        <v/>
      </c>
      <c r="CM208" s="239" t="str">
        <f t="shared" ca="1" si="474"/>
        <v/>
      </c>
      <c r="CN208" s="77" t="str">
        <f t="shared" ca="1" si="475"/>
        <v/>
      </c>
      <c r="CO208" s="93" t="str">
        <f ca="1">IFERROR(VLOOKUP(CN208,'（様式１号）３整理番号表'!$T$5:$V$15,2,FALSE),"")</f>
        <v/>
      </c>
      <c r="CP208" s="924" t="str">
        <f t="shared" ca="1" si="476"/>
        <v/>
      </c>
      <c r="CQ208" s="93" t="str">
        <f ca="1">IFERROR(VLOOKUP(CP208,'（様式１号）３整理番号表'!$T$19:$V$24,2,FALSE),"")</f>
        <v/>
      </c>
      <c r="CR208" s="924" t="str">
        <f ca="1">IFERROR(IF(INDIRECT("'("&amp;'２個別表'!EO208&amp;")'!AV"&amp;84+EP208)&lt;&gt;1,"",1),"")</f>
        <v/>
      </c>
      <c r="CS208" s="232">
        <f t="shared" ca="1" si="477"/>
        <v>0</v>
      </c>
      <c r="CT208" s="248">
        <f t="shared" ca="1" si="478"/>
        <v>0</v>
      </c>
      <c r="CU208" s="376" t="str">
        <f ca="1">IF(ER208="補強",IF(COUNTIFS($Z$11:Z208,Z208,$W$11:W208,1)=1,"１①",""),IF(COUNTIFS($Z$11:Z208,Z208,$W$11:W208,2)=1,"２①",""))</f>
        <v/>
      </c>
      <c r="CV208" s="57" t="str">
        <f t="shared" ca="1" si="479"/>
        <v/>
      </c>
      <c r="CW208" s="927" t="str">
        <f t="shared" ca="1" si="480"/>
        <v/>
      </c>
      <c r="CX208" s="256" t="str">
        <f t="shared" ca="1" si="481"/>
        <v/>
      </c>
      <c r="CY208" s="256" t="str">
        <f t="shared" ca="1" si="482"/>
        <v/>
      </c>
      <c r="CZ208" s="256" t="str">
        <f t="shared" ca="1" si="483"/>
        <v/>
      </c>
      <c r="DA208" s="256" t="str">
        <f t="shared" ca="1" si="484"/>
        <v/>
      </c>
      <c r="DB208" s="316" t="str">
        <f ca="1">IFERROR(VLOOKUP($CU208,'（様式１号）３整理番号表'!$Z$19:$AB$32,3,FALSE),"")</f>
        <v/>
      </c>
      <c r="DC208" s="259" t="str">
        <f t="shared" ca="1" si="485"/>
        <v>-</v>
      </c>
      <c r="DD208" s="618" t="str">
        <f t="shared" ca="1" si="486"/>
        <v/>
      </c>
      <c r="DE208" s="321" t="str">
        <f ca="1">IF(AND(AO208=18,AS208=1),IF(COUNTIFS($Y$11:Y208,Y208,$AS$11:AS208,1)=1,"２②",""),IF($CU208="１①",INDEX(INDIRECT("'("&amp;$EO208&amp;")'!AR116:BB116"),1,MATCH(INDIRECT("'("&amp;$EO208&amp;")'!C118"),INDIRECT("'("&amp;$EO208&amp;")'!AR119:BB119"),0)),""))</f>
        <v/>
      </c>
      <c r="DF208" s="324" t="str">
        <f t="shared" ca="1" si="487"/>
        <v/>
      </c>
      <c r="DG208" s="313" t="str">
        <f t="shared" ca="1" si="488"/>
        <v/>
      </c>
      <c r="DH208" s="313" t="str">
        <f t="shared" ca="1" si="489"/>
        <v/>
      </c>
      <c r="DI208" s="313" t="str">
        <f t="shared" ca="1" si="490"/>
        <v/>
      </c>
      <c r="DJ208" s="313" t="str">
        <f t="shared" ca="1" si="491"/>
        <v/>
      </c>
      <c r="DK208" s="328" t="str">
        <f t="shared" ca="1" si="492"/>
        <v/>
      </c>
      <c r="DL208" s="334" t="str">
        <f t="shared" ca="1" si="493"/>
        <v/>
      </c>
      <c r="DM208" s="915" t="str">
        <f t="shared" ca="1" si="494"/>
        <v/>
      </c>
      <c r="DN208" s="15"/>
      <c r="DO208" s="324"/>
      <c r="DP208" s="16"/>
      <c r="DQ208" s="16"/>
      <c r="DR208" s="16"/>
      <c r="DS208" s="16"/>
      <c r="DT208" s="318" t="str">
        <f>IFERROR(VLOOKUP($DN208,'（様式１号）３整理番号表'!$Z$19:$AB$32,3,FALSE),"")</f>
        <v/>
      </c>
      <c r="DU208" s="259" t="str">
        <f t="shared" si="495"/>
        <v/>
      </c>
      <c r="DV208" s="14"/>
      <c r="DW208" s="17" t="str">
        <f t="shared" ca="1" si="496"/>
        <v/>
      </c>
      <c r="DX208" s="88" t="str">
        <f t="shared" ca="1" si="513"/>
        <v/>
      </c>
      <c r="DZ208" s="339">
        <f t="shared" ca="1" si="413"/>
        <v>0</v>
      </c>
      <c r="EA208" s="339">
        <f t="shared" ca="1" si="413"/>
        <v>0</v>
      </c>
      <c r="EB208" s="339">
        <f t="shared" ca="1" si="413"/>
        <v>0</v>
      </c>
      <c r="EC208" s="339">
        <f t="shared" ca="1" si="413"/>
        <v>0</v>
      </c>
      <c r="ED208" s="339">
        <f t="shared" ca="1" si="413"/>
        <v>0</v>
      </c>
      <c r="EE208" s="339">
        <f t="shared" ca="1" si="413"/>
        <v>0</v>
      </c>
      <c r="EF208" s="339">
        <f t="shared" ca="1" si="413"/>
        <v>0</v>
      </c>
      <c r="EG208" s="339">
        <f t="shared" ca="1" si="413"/>
        <v>0</v>
      </c>
      <c r="EH208" s="339">
        <f t="shared" ca="1" si="413"/>
        <v>0</v>
      </c>
      <c r="EI208" s="339">
        <f t="shared" ca="1" si="413"/>
        <v>0</v>
      </c>
      <c r="EJ208" s="339">
        <f t="shared" ca="1" si="413"/>
        <v>0</v>
      </c>
      <c r="EK208" s="339">
        <f t="shared" ca="1" si="413"/>
        <v>0</v>
      </c>
      <c r="EL208" s="339">
        <f t="shared" ca="1" si="413"/>
        <v>0</v>
      </c>
      <c r="EM208" s="339">
        <f t="shared" ca="1" si="413"/>
        <v>0</v>
      </c>
      <c r="EO208" s="919" t="str">
        <f t="shared" ca="1" si="415"/>
        <v/>
      </c>
      <c r="EP208" s="919" t="str">
        <f t="shared" ca="1" si="497"/>
        <v/>
      </c>
      <c r="EQ208" s="919" t="str">
        <f t="shared" ca="1" si="498"/>
        <v/>
      </c>
      <c r="ER208" s="919" t="str">
        <f t="shared" ca="1" si="499"/>
        <v/>
      </c>
      <c r="ES208" s="919" t="str">
        <f ca="1">IFERROR(INDEX('郵便番号（石川県）'!$A$3:$F$2574,MATCH(INDIRECT("'("&amp;EO208&amp;")'!E7"),'郵便番号（石川県）'!$A$3:$A$2574,0),6),"")</f>
        <v/>
      </c>
      <c r="ET208" s="919" t="str">
        <f ca="1">IFERROR(INDEX('郵便番号（石川県）'!$A$3:$F$2574,MATCH(INDIRECT("'("&amp;$EO208&amp;")'!E7"),'郵便番号（石川県）'!$A$3:$A$2574,0),5),"")</f>
        <v/>
      </c>
      <c r="EU208" s="919" t="str">
        <f t="shared" ca="1" si="500"/>
        <v/>
      </c>
      <c r="EV208" s="919" t="str">
        <f t="shared" ca="1" si="501"/>
        <v/>
      </c>
      <c r="EW208" s="919" t="str">
        <f t="shared" ca="1" si="502"/>
        <v/>
      </c>
      <c r="EX208" s="919" t="str">
        <f t="shared" ca="1" si="503"/>
        <v/>
      </c>
      <c r="EY208" s="919" t="str">
        <f t="shared" ca="1" si="504"/>
        <v/>
      </c>
      <c r="EZ208" s="919" t="str">
        <f t="shared" ca="1" si="505"/>
        <v/>
      </c>
      <c r="FA208" s="919" t="str">
        <f t="shared" ca="1" si="506"/>
        <v/>
      </c>
      <c r="FB208" s="919" t="str">
        <f t="shared" ca="1" si="507"/>
        <v/>
      </c>
      <c r="FC208" s="919" t="str">
        <f t="shared" ca="1" si="508"/>
        <v/>
      </c>
      <c r="FD208" s="627" t="str">
        <f t="shared" ca="1" si="509"/>
        <v/>
      </c>
      <c r="FE208" s="630">
        <v>198</v>
      </c>
      <c r="FF208" s="299" t="str">
        <f t="shared" ca="1" si="510"/>
        <v/>
      </c>
      <c r="FG208" s="993" t="str">
        <f t="shared" ca="1" si="511"/>
        <v/>
      </c>
      <c r="FH208" s="919" t="str">
        <f t="shared" ca="1" si="512"/>
        <v/>
      </c>
      <c r="FI208" s="299">
        <f ca="1">COUNTIF($FH$11:FH208,"■")</f>
        <v>0</v>
      </c>
    </row>
    <row r="209" spans="1:165" ht="34.5" customHeight="1">
      <c r="A209" s="445">
        <f t="shared" ca="1" si="416"/>
        <v>0</v>
      </c>
      <c r="B209" s="446">
        <f>IF(R209&lt;&gt;"",IF(COUNTIF(R$11:R209,R209)=1,MAX(B$11:B208)+1,INDEX(B$11:B208,MATCH(R209,R$11:R208,0),1)),0)</f>
        <v>1</v>
      </c>
      <c r="C209" s="446">
        <f ca="1">IF(T209&lt;&gt;"",IF(COUNTIF(T$11:T209,T209)=1,MAX(C$11:C208)+1,INDEX(C$11:C208,MATCH(T209,T$11:T208,0),1)),0)</f>
        <v>0</v>
      </c>
      <c r="D209" s="446">
        <f ca="1">IF(U209&lt;&gt;"",IF(COUNTIF(U$11:U209,U209)=1,MAX(D$11:D208)+1,INDEX(D$11:D208,MATCH(U209,U$11:U208,0),1)),0)</f>
        <v>0</v>
      </c>
      <c r="E209" s="446">
        <f ca="1">IF(S209&lt;&gt;"",IF(COUNTIF(S$11:S209,S209)=1,MAX(E$11:E208)+1,INDEX(E$11:E208,MATCH(S209,S$11:S208,0),1)),0)</f>
        <v>0</v>
      </c>
      <c r="F209" s="446">
        <f ca="1">IF(Z209&lt;&gt;"",IF(COUNTIF(Z$11:Z209,Z209)=1,MAX(F$11:F208)+1,INDEX(F$11:F208,MATCH(Z209,Z$11:Z208,0),1)),0)</f>
        <v>0</v>
      </c>
      <c r="G209" s="447" cm="1">
        <f t="array" aca="1" ref="G209" ca="1">IF(Z209&lt;&gt;"",IF(COUNTIFS(Z$11:Z209,Z209,W$11:W209,W209)=1,MAX(G$11:G208)+1,INDEX(G$11:G208,MATCH(Z209&amp;W209,Z$11:Z208&amp;W$11:W209,0),1)),0)</f>
        <v>0</v>
      </c>
      <c r="H209" s="447">
        <f t="shared" ca="1" si="417"/>
        <v>0</v>
      </c>
      <c r="I209" s="447">
        <f ca="1">IF(T209="",0,IF(COUNTIF(T$11:T209,T209)=1,1,0))</f>
        <v>0</v>
      </c>
      <c r="J209" s="447">
        <f ca="1">IF(U209="",0,IF(COUNTIF(U$11:U209,U209)=1,1,0))</f>
        <v>0</v>
      </c>
      <c r="K209" s="447">
        <f ca="1">IF(S209="",0,IF(COUNTIF(S$11:S209,S209)=1,1,0))</f>
        <v>0</v>
      </c>
      <c r="L209" s="446">
        <f ca="1">IF(Z209="",0,IF(COUNTIF(Z$11:Z209,Z209)=1,1,0))</f>
        <v>0</v>
      </c>
      <c r="M209" s="767">
        <f ca="1">IF($W209=2,IF(COUNTIFS($W$11:$W209,2,$Z$11:$Z209,$Z209)=1,1,0),0)</f>
        <v>0</v>
      </c>
      <c r="N209" s="767">
        <f ca="1">IF($W209=1,IF(COUNTIFS($W$11:$W209,2,$Z$11:$Z209,$Z209)=1,1,0),0)</f>
        <v>0</v>
      </c>
      <c r="O209" s="446">
        <f ca="1">IF(H209=0,0,IF(COUNTIF(Z$11:Z209,Z209)=1,1,0))</f>
        <v>0</v>
      </c>
      <c r="P209" s="448" t="str">
        <f t="shared" ca="1" si="418"/>
        <v>石川県</v>
      </c>
      <c r="Q209" s="89">
        <f t="shared" ca="1" si="419"/>
        <v>199</v>
      </c>
      <c r="R209" s="170" t="s">
        <v>459</v>
      </c>
      <c r="S209" s="357" t="str">
        <f t="shared" ca="1" si="420"/>
        <v/>
      </c>
      <c r="T209" s="357" t="str">
        <f t="shared" ca="1" si="421"/>
        <v/>
      </c>
      <c r="U209" s="58" t="str">
        <f t="shared" ca="1" si="422"/>
        <v/>
      </c>
      <c r="V209" s="58" t="str">
        <f t="shared" ca="1" si="423"/>
        <v/>
      </c>
      <c r="W209" s="920" t="str">
        <f t="shared" ca="1" si="424"/>
        <v/>
      </c>
      <c r="X209" s="369">
        <f ca="1">IFERROR(VLOOKUP(W209,'（様式１号）３整理番号表'!$B$4:$H$5,2,FALSE),0)</f>
        <v>0</v>
      </c>
      <c r="Y209" s="768" t="str" cm="1">
        <f t="array" aca="1" ref="Y209" ca="1">IF(AND(D209=0,F209=0),"",IF(COUNTIF(D$11:D209,D209)=1,1,IF(COUNTIFS(D$11:D209,D209,F$11:F209,F209)=1,INDEX((D$11:D209,F$11:F209,Y$11:Y209),MATCH(_xlfn.MAXIFS(F$11:F208,D$11:D208,D209),$F$11:F209,0),1,3)+1,INDEX((D$11:D209,F$11:F209,Y$11:Y209),MATCH(D209&amp;F209,D$11:D209&amp;F$11:F209,0),1,3))))</f>
        <v/>
      </c>
      <c r="Z209" s="40" t="str">
        <f t="shared" ca="1" si="425"/>
        <v/>
      </c>
      <c r="AA209" s="924" t="str">
        <f t="shared" ca="1" si="426"/>
        <v/>
      </c>
      <c r="AB209" s="93">
        <f ca="1">IFERROR(VLOOKUP(AA209,'（様式１号）３整理番号表'!$B$10:$H$16,2,FALSE),0)</f>
        <v>0</v>
      </c>
      <c r="AC209" s="924" t="str">
        <f t="shared" ca="1" si="427"/>
        <v/>
      </c>
      <c r="AD209" s="924" t="str">
        <f t="shared" ca="1" si="428"/>
        <v/>
      </c>
      <c r="AE209" s="93">
        <f ca="1">IFERROR(VLOOKUP(AD209,'（様式１号）３整理番号表'!$B$21:$H$22,2,FALSE),0)</f>
        <v>0</v>
      </c>
      <c r="AF209" s="924" t="str">
        <f t="shared" ca="1" si="429"/>
        <v/>
      </c>
      <c r="AG209" s="93">
        <f ca="1">IFERROR(VLOOKUP(AF209,'（様式１号）３整理番号表'!$B$26:$H$31,2,FALSE),0)</f>
        <v>0</v>
      </c>
      <c r="AH209" s="924" t="str">
        <f t="shared" ca="1" si="430"/>
        <v/>
      </c>
      <c r="AI209" s="93">
        <f ca="1">IFERROR(VLOOKUP(AH209,'（様式１号）３整理番号表'!$J$5:$N$59,2,FALSE),0)</f>
        <v>0</v>
      </c>
      <c r="AJ209" s="77" t="str">
        <f t="shared" ca="1" si="431"/>
        <v/>
      </c>
      <c r="AK209" s="93">
        <f ca="1">IFERROR(VLOOKUP(AJ209,'（様式１号）３整理番号表'!$P$5:$R$29,2,FALSE),0)</f>
        <v>0</v>
      </c>
      <c r="AL209" s="921" t="str">
        <f t="shared" ca="1" si="432"/>
        <v/>
      </c>
      <c r="AM209" s="921" t="str">
        <f t="shared" ca="1" si="433"/>
        <v/>
      </c>
      <c r="AN209" s="921"/>
      <c r="AO209" s="77" t="str">
        <f t="shared" ca="1" si="434"/>
        <v/>
      </c>
      <c r="AP209" s="93">
        <f ca="1">IFERROR(VLOOKUP(AO209,'（様式１号）３整理番号表'!$P$5:$R$29,2,FALSE),0)</f>
        <v>0</v>
      </c>
      <c r="AQ209" s="924" t="str">
        <f t="shared" ca="1" si="435"/>
        <v/>
      </c>
      <c r="AR209" s="93">
        <f t="shared" ca="1" si="436"/>
        <v>0</v>
      </c>
      <c r="AS209" s="924" t="str">
        <f t="shared" ca="1" si="437"/>
        <v/>
      </c>
      <c r="AT209" s="40" t="str">
        <f t="shared" ca="1" si="438"/>
        <v/>
      </c>
      <c r="AU209" s="93" t="str">
        <f t="shared" ca="1" si="439"/>
        <v/>
      </c>
      <c r="AV209" s="923" t="str">
        <f t="shared" ca="1" si="440"/>
        <v/>
      </c>
      <c r="AW209" s="926" t="str">
        <f t="shared" ca="1" si="441"/>
        <v/>
      </c>
      <c r="AX209" s="925" t="str">
        <f t="shared" ca="1" si="442"/>
        <v/>
      </c>
      <c r="AY209" s="925" t="str">
        <f t="shared" ca="1" si="442"/>
        <v/>
      </c>
      <c r="AZ209" s="925" t="str">
        <f t="shared" ca="1" si="442"/>
        <v/>
      </c>
      <c r="BA209" s="925" t="str">
        <f t="shared" ca="1" si="442"/>
        <v/>
      </c>
      <c r="BB209" s="925" t="str">
        <f t="shared" ca="1" si="443"/>
        <v/>
      </c>
      <c r="BC209" s="925" t="str">
        <f t="shared" ca="1" si="444"/>
        <v/>
      </c>
      <c r="BD209" s="925" t="str">
        <f t="shared" ca="1" si="444"/>
        <v/>
      </c>
      <c r="BE209" s="925" t="str">
        <f t="shared" ca="1" si="444"/>
        <v/>
      </c>
      <c r="BF209" s="77" t="str">
        <f t="shared" ca="1" si="445"/>
        <v/>
      </c>
      <c r="BG209" s="924" t="str">
        <f t="shared" ca="1" si="446"/>
        <v/>
      </c>
      <c r="BH209" s="94">
        <f ca="1">IF(BF209&lt;&gt;"",INDEX('（様式１号）３整理番号表'!$AB$7:$AQ$12,MATCH(BF209,'（様式１号）３整理番号表'!$AA$7:$AA$12,0),MATCH(BG209,'（様式１号）３整理番号表'!$AB$6:$AQ$6,0)),0)</f>
        <v>0</v>
      </c>
      <c r="BI209" s="921" t="str">
        <f t="shared" ca="1" si="447"/>
        <v/>
      </c>
      <c r="BJ209" s="922" t="str">
        <f t="shared" ca="1" si="448"/>
        <v/>
      </c>
      <c r="BK209" s="926" t="str">
        <f t="shared" ca="1" si="449"/>
        <v/>
      </c>
      <c r="BL209" s="922" t="str">
        <f t="shared" ca="1" si="450"/>
        <v/>
      </c>
      <c r="BM209" s="79" t="str">
        <f t="shared" ca="1" si="451"/>
        <v/>
      </c>
      <c r="BN209" s="82" t="str">
        <f t="shared" ca="1" si="452"/>
        <v/>
      </c>
      <c r="BO209" s="83" t="str">
        <f t="shared" ca="1" si="453"/>
        <v/>
      </c>
      <c r="BP209" s="84" t="str">
        <f t="shared" ca="1" si="454"/>
        <v/>
      </c>
      <c r="BQ209" s="82" t="str">
        <f t="shared" ca="1" si="455"/>
        <v/>
      </c>
      <c r="BR209" s="97" t="str">
        <f t="shared" ca="1" si="456"/>
        <v/>
      </c>
      <c r="BS209" s="95" t="str">
        <f t="shared" ca="1" si="457"/>
        <v/>
      </c>
      <c r="BT209" s="184" t="str">
        <f t="shared" ca="1" si="458"/>
        <v/>
      </c>
      <c r="BU209" s="611" t="str">
        <f t="shared" ca="1" si="459"/>
        <v/>
      </c>
      <c r="BV209" s="77" t="str">
        <f t="shared" ca="1" si="460"/>
        <v/>
      </c>
      <c r="BW209" s="85" t="str">
        <f t="shared" ca="1" si="461"/>
        <v/>
      </c>
      <c r="BX209" s="86" t="str">
        <f t="shared" ca="1" si="462"/>
        <v/>
      </c>
      <c r="BY209" s="231">
        <f ca="1">IF('ポイント要件確認等（個別表）'!AD209=1,ROUNDDOWN('ポイント要件確認等（個別表）'!AV209,-3),IF('ポイント要件確認等（個別表）'!AD209=2,ROUNDDOWN('ポイント要件確認等（個別表）'!BH209,-3),IF('ポイント要件確認等（個別表）'!AD209=3,ROUNDDOWN('ポイント要件確認等（個別表）'!BT209,-3),0)))</f>
        <v>0</v>
      </c>
      <c r="BZ209" s="86" t="str">
        <f t="shared" ca="1" si="463"/>
        <v/>
      </c>
      <c r="CA209" s="232" t="str">
        <f t="shared" ca="1" si="464"/>
        <v/>
      </c>
      <c r="CB209" s="232">
        <f t="shared" ca="1" si="465"/>
        <v>0</v>
      </c>
      <c r="CC209" s="86" t="str">
        <f t="shared" ca="1" si="466"/>
        <v/>
      </c>
      <c r="CD209" s="86" t="str">
        <f t="shared" ca="1" si="467"/>
        <v/>
      </c>
      <c r="CE209" s="609"/>
      <c r="CF209" s="86" t="str">
        <f t="shared" ca="1" si="468"/>
        <v/>
      </c>
      <c r="CG209" s="185" t="str">
        <f t="shared" ca="1" si="469"/>
        <v/>
      </c>
      <c r="CH209" s="246" t="str">
        <f t="shared" ca="1" si="470"/>
        <v>含税額</v>
      </c>
      <c r="CI209" s="247" t="str">
        <f t="shared" ca="1" si="471"/>
        <v/>
      </c>
      <c r="CJ209" s="87" t="str">
        <f ca="1">IFERROR(IF(INDIRECT("'("&amp;'２個別表'!EO209&amp;")'!AR"&amp;84+EP209)&lt;&gt;1,"",1),"")</f>
        <v/>
      </c>
      <c r="CK209" s="244" t="str">
        <f t="shared" ca="1" si="472"/>
        <v/>
      </c>
      <c r="CL209" s="235" t="str">
        <f t="shared" ca="1" si="473"/>
        <v/>
      </c>
      <c r="CM209" s="239" t="str">
        <f t="shared" ca="1" si="474"/>
        <v/>
      </c>
      <c r="CN209" s="77" t="str">
        <f t="shared" ca="1" si="475"/>
        <v/>
      </c>
      <c r="CO209" s="93" t="str">
        <f ca="1">IFERROR(VLOOKUP(CN209,'（様式１号）３整理番号表'!$T$5:$V$15,2,FALSE),"")</f>
        <v/>
      </c>
      <c r="CP209" s="924" t="str">
        <f t="shared" ca="1" si="476"/>
        <v/>
      </c>
      <c r="CQ209" s="93" t="str">
        <f ca="1">IFERROR(VLOOKUP(CP209,'（様式１号）３整理番号表'!$T$19:$V$24,2,FALSE),"")</f>
        <v/>
      </c>
      <c r="CR209" s="924" t="str">
        <f ca="1">IFERROR(IF(INDIRECT("'("&amp;'２個別表'!EO209&amp;")'!AV"&amp;84+EP209)&lt;&gt;1,"",1),"")</f>
        <v/>
      </c>
      <c r="CS209" s="232">
        <f t="shared" ca="1" si="477"/>
        <v>0</v>
      </c>
      <c r="CT209" s="248">
        <f t="shared" ca="1" si="478"/>
        <v>0</v>
      </c>
      <c r="CU209" s="376" t="str">
        <f ca="1">IF(ER209="補強",IF(COUNTIFS($Z$11:Z209,Z209,$W$11:W209,1)=1,"１①",""),IF(COUNTIFS($Z$11:Z209,Z209,$W$11:W209,2)=1,"２①",""))</f>
        <v/>
      </c>
      <c r="CV209" s="57" t="str">
        <f t="shared" ca="1" si="479"/>
        <v/>
      </c>
      <c r="CW209" s="927" t="str">
        <f t="shared" ca="1" si="480"/>
        <v/>
      </c>
      <c r="CX209" s="256" t="str">
        <f t="shared" ca="1" si="481"/>
        <v/>
      </c>
      <c r="CY209" s="256" t="str">
        <f t="shared" ca="1" si="482"/>
        <v/>
      </c>
      <c r="CZ209" s="256" t="str">
        <f t="shared" ca="1" si="483"/>
        <v/>
      </c>
      <c r="DA209" s="256" t="str">
        <f t="shared" ca="1" si="484"/>
        <v/>
      </c>
      <c r="DB209" s="316" t="str">
        <f ca="1">IFERROR(VLOOKUP($CU209,'（様式１号）３整理番号表'!$Z$19:$AB$32,3,FALSE),"")</f>
        <v/>
      </c>
      <c r="DC209" s="259" t="str">
        <f t="shared" ca="1" si="485"/>
        <v>-</v>
      </c>
      <c r="DD209" s="618" t="str">
        <f t="shared" ca="1" si="486"/>
        <v/>
      </c>
      <c r="DE209" s="321" t="str">
        <f ca="1">IF(AND(AO209=18,AS209=1),IF(COUNTIFS($Y$11:Y209,Y209,$AS$11:AS209,1)=1,"２②",""),IF($CU209="１①",INDEX(INDIRECT("'("&amp;$EO209&amp;")'!AR116:BB116"),1,MATCH(INDIRECT("'("&amp;$EO209&amp;")'!C118"),INDIRECT("'("&amp;$EO209&amp;")'!AR119:BB119"),0)),""))</f>
        <v/>
      </c>
      <c r="DF209" s="324" t="str">
        <f t="shared" ca="1" si="487"/>
        <v/>
      </c>
      <c r="DG209" s="313" t="str">
        <f t="shared" ca="1" si="488"/>
        <v/>
      </c>
      <c r="DH209" s="313" t="str">
        <f t="shared" ca="1" si="489"/>
        <v/>
      </c>
      <c r="DI209" s="313" t="str">
        <f t="shared" ca="1" si="490"/>
        <v/>
      </c>
      <c r="DJ209" s="313" t="str">
        <f t="shared" ca="1" si="491"/>
        <v/>
      </c>
      <c r="DK209" s="328" t="str">
        <f t="shared" ca="1" si="492"/>
        <v/>
      </c>
      <c r="DL209" s="334" t="str">
        <f t="shared" ca="1" si="493"/>
        <v/>
      </c>
      <c r="DM209" s="915" t="str">
        <f t="shared" ca="1" si="494"/>
        <v/>
      </c>
      <c r="DN209" s="15"/>
      <c r="DO209" s="324"/>
      <c r="DP209" s="16"/>
      <c r="DQ209" s="16"/>
      <c r="DR209" s="16"/>
      <c r="DS209" s="16"/>
      <c r="DT209" s="318" t="str">
        <f>IFERROR(VLOOKUP($DN209,'（様式１号）３整理番号表'!$Z$19:$AB$32,3,FALSE),"")</f>
        <v/>
      </c>
      <c r="DU209" s="259" t="str">
        <f t="shared" si="495"/>
        <v/>
      </c>
      <c r="DV209" s="14"/>
      <c r="DW209" s="17" t="str">
        <f t="shared" ca="1" si="496"/>
        <v/>
      </c>
      <c r="DX209" s="88" t="str">
        <f t="shared" ca="1" si="513"/>
        <v/>
      </c>
      <c r="DZ209" s="339">
        <f t="shared" ca="1" si="413"/>
        <v>0</v>
      </c>
      <c r="EA209" s="339">
        <f t="shared" ca="1" si="413"/>
        <v>0</v>
      </c>
      <c r="EB209" s="339">
        <f t="shared" ca="1" si="413"/>
        <v>0</v>
      </c>
      <c r="EC209" s="339">
        <f t="shared" ref="EC209:EM209" ca="1" si="514">COUNTIF($CJ209:$DV209,EC$8)</f>
        <v>0</v>
      </c>
      <c r="ED209" s="339">
        <f t="shared" ca="1" si="514"/>
        <v>0</v>
      </c>
      <c r="EE209" s="339">
        <f t="shared" ca="1" si="514"/>
        <v>0</v>
      </c>
      <c r="EF209" s="339">
        <f t="shared" ca="1" si="514"/>
        <v>0</v>
      </c>
      <c r="EG209" s="339">
        <f t="shared" ca="1" si="514"/>
        <v>0</v>
      </c>
      <c r="EH209" s="339">
        <f t="shared" ca="1" si="514"/>
        <v>0</v>
      </c>
      <c r="EI209" s="339">
        <f t="shared" ca="1" si="514"/>
        <v>0</v>
      </c>
      <c r="EJ209" s="339">
        <f t="shared" ca="1" si="514"/>
        <v>0</v>
      </c>
      <c r="EK209" s="339">
        <f t="shared" ca="1" si="514"/>
        <v>0</v>
      </c>
      <c r="EL209" s="339">
        <f t="shared" ca="1" si="514"/>
        <v>0</v>
      </c>
      <c r="EM209" s="339">
        <f t="shared" ca="1" si="514"/>
        <v>0</v>
      </c>
      <c r="EO209" s="919" t="str">
        <f t="shared" ca="1" si="415"/>
        <v/>
      </c>
      <c r="EP209" s="919" t="str">
        <f t="shared" ca="1" si="497"/>
        <v/>
      </c>
      <c r="EQ209" s="919" t="str">
        <f t="shared" ca="1" si="498"/>
        <v/>
      </c>
      <c r="ER209" s="919" t="str">
        <f t="shared" ca="1" si="499"/>
        <v/>
      </c>
      <c r="ES209" s="919" t="str">
        <f ca="1">IFERROR(INDEX('郵便番号（石川県）'!$A$3:$F$2574,MATCH(INDIRECT("'("&amp;EO209&amp;")'!E7"),'郵便番号（石川県）'!$A$3:$A$2574,0),6),"")</f>
        <v/>
      </c>
      <c r="ET209" s="919" t="str">
        <f ca="1">IFERROR(INDEX('郵便番号（石川県）'!$A$3:$F$2574,MATCH(INDIRECT("'("&amp;$EO209&amp;")'!E7"),'郵便番号（石川県）'!$A$3:$A$2574,0),5),"")</f>
        <v/>
      </c>
      <c r="EU209" s="919" t="str">
        <f t="shared" ca="1" si="500"/>
        <v/>
      </c>
      <c r="EV209" s="919" t="str">
        <f t="shared" ca="1" si="501"/>
        <v/>
      </c>
      <c r="EW209" s="919" t="str">
        <f t="shared" ca="1" si="502"/>
        <v/>
      </c>
      <c r="EX209" s="919" t="str">
        <f t="shared" ca="1" si="503"/>
        <v/>
      </c>
      <c r="EY209" s="919" t="str">
        <f t="shared" ca="1" si="504"/>
        <v/>
      </c>
      <c r="EZ209" s="919" t="str">
        <f t="shared" ca="1" si="505"/>
        <v/>
      </c>
      <c r="FA209" s="919" t="str">
        <f t="shared" ca="1" si="506"/>
        <v/>
      </c>
      <c r="FB209" s="919" t="str">
        <f t="shared" ca="1" si="507"/>
        <v/>
      </c>
      <c r="FC209" s="919" t="str">
        <f t="shared" ca="1" si="508"/>
        <v/>
      </c>
      <c r="FD209" s="627" t="str">
        <f t="shared" ca="1" si="509"/>
        <v/>
      </c>
      <c r="FE209" s="630">
        <v>199</v>
      </c>
      <c r="FF209" s="299" t="str">
        <f t="shared" ca="1" si="510"/>
        <v/>
      </c>
      <c r="FG209" s="993" t="str">
        <f t="shared" ca="1" si="511"/>
        <v/>
      </c>
      <c r="FH209" s="919" t="str">
        <f t="shared" ca="1" si="512"/>
        <v/>
      </c>
      <c r="FI209" s="299">
        <f ca="1">COUNTIF($FH$11:FH209,"■")</f>
        <v>0</v>
      </c>
    </row>
    <row r="210" spans="1:165" ht="34.5" customHeight="1">
      <c r="A210" s="445">
        <f t="shared" ca="1" si="416"/>
        <v>0</v>
      </c>
      <c r="B210" s="446">
        <f>IF(R210&lt;&gt;"",IF(COUNTIF(R$11:R210,R210)=1,MAX(B$11:B209)+1,INDEX(B$11:B209,MATCH(R210,R$11:R209,0),1)),0)</f>
        <v>1</v>
      </c>
      <c r="C210" s="446">
        <f ca="1">IF(T210&lt;&gt;"",IF(COUNTIF(T$11:T210,T210)=1,MAX(C$11:C209)+1,INDEX(C$11:C209,MATCH(T210,T$11:T209,0),1)),0)</f>
        <v>0</v>
      </c>
      <c r="D210" s="446">
        <f ca="1">IF(U210&lt;&gt;"",IF(COUNTIF(U$11:U210,U210)=1,MAX(D$11:D209)+1,INDEX(D$11:D209,MATCH(U210,U$11:U209,0),1)),0)</f>
        <v>0</v>
      </c>
      <c r="E210" s="446">
        <f ca="1">IF(S210&lt;&gt;"",IF(COUNTIF(S$11:S210,S210)=1,MAX(E$11:E209)+1,INDEX(E$11:E209,MATCH(S210,S$11:S209,0),1)),0)</f>
        <v>0</v>
      </c>
      <c r="F210" s="446">
        <f ca="1">IF(Z210&lt;&gt;"",IF(COUNTIF(Z$11:Z210,Z210)=1,MAX(F$11:F209)+1,INDEX(F$11:F209,MATCH(Z210,Z$11:Z209,0),1)),0)</f>
        <v>0</v>
      </c>
      <c r="G210" s="447" cm="1">
        <f t="array" aca="1" ref="G210" ca="1">IF(Z210&lt;&gt;"",IF(COUNTIFS(Z$11:Z210,Z210,W$11:W210,W210)=1,MAX(G$11:G209)+1,INDEX(G$11:G209,MATCH(Z210&amp;W210,Z$11:Z209&amp;W$11:W210,0),1)),0)</f>
        <v>0</v>
      </c>
      <c r="H210" s="447">
        <f t="shared" ca="1" si="417"/>
        <v>0</v>
      </c>
      <c r="I210" s="447">
        <f ca="1">IF(T210="",0,IF(COUNTIF(T$11:T210,T210)=1,1,0))</f>
        <v>0</v>
      </c>
      <c r="J210" s="447">
        <f ca="1">IF(U210="",0,IF(COUNTIF(U$11:U210,U210)=1,1,0))</f>
        <v>0</v>
      </c>
      <c r="K210" s="447">
        <f ca="1">IF(S210="",0,IF(COUNTIF(S$11:S210,S210)=1,1,0))</f>
        <v>0</v>
      </c>
      <c r="L210" s="446">
        <f ca="1">IF(Z210="",0,IF(COUNTIF(Z$11:Z210,Z210)=1,1,0))</f>
        <v>0</v>
      </c>
      <c r="M210" s="767">
        <f ca="1">IF($W210=2,IF(COUNTIFS($W$11:$W210,2,$Z$11:$Z210,$Z210)=1,1,0),0)</f>
        <v>0</v>
      </c>
      <c r="N210" s="767">
        <f ca="1">IF($W210=1,IF(COUNTIFS($W$11:$W210,2,$Z$11:$Z210,$Z210)=1,1,0),0)</f>
        <v>0</v>
      </c>
      <c r="O210" s="446">
        <f ca="1">IF(H210=0,0,IF(COUNTIF(Z$11:Z210,Z210)=1,1,0))</f>
        <v>0</v>
      </c>
      <c r="P210" s="448" t="str">
        <f t="shared" ca="1" si="418"/>
        <v>石川県</v>
      </c>
      <c r="Q210" s="89">
        <f t="shared" ca="1" si="419"/>
        <v>200</v>
      </c>
      <c r="R210" s="170" t="s">
        <v>459</v>
      </c>
      <c r="S210" s="357" t="str">
        <f t="shared" ca="1" si="420"/>
        <v/>
      </c>
      <c r="T210" s="357" t="str">
        <f t="shared" ca="1" si="421"/>
        <v/>
      </c>
      <c r="U210" s="58" t="str">
        <f t="shared" ca="1" si="422"/>
        <v/>
      </c>
      <c r="V210" s="58" t="str">
        <f t="shared" ca="1" si="423"/>
        <v/>
      </c>
      <c r="W210" s="920" t="str">
        <f t="shared" ca="1" si="424"/>
        <v/>
      </c>
      <c r="X210" s="369">
        <f ca="1">IFERROR(VLOOKUP(W210,'（様式１号）３整理番号表'!$B$4:$H$5,2,FALSE),0)</f>
        <v>0</v>
      </c>
      <c r="Y210" s="768" t="str" cm="1">
        <f t="array" aca="1" ref="Y210" ca="1">IF(AND(D210=0,F210=0),"",IF(COUNTIF(D$11:D210,D210)=1,1,IF(COUNTIFS(D$11:D210,D210,F$11:F210,F210)=1,INDEX((D$11:D210,F$11:F210,Y$11:Y210),MATCH(_xlfn.MAXIFS(F$11:F209,D$11:D209,D210),$F$11:F210,0),1,3)+1,INDEX((D$11:D210,F$11:F210,Y$11:Y210),MATCH(D210&amp;F210,D$11:D210&amp;F$11:F210,0),1,3))))</f>
        <v/>
      </c>
      <c r="Z210" s="40" t="str">
        <f t="shared" ca="1" si="425"/>
        <v/>
      </c>
      <c r="AA210" s="924" t="str">
        <f t="shared" ca="1" si="426"/>
        <v/>
      </c>
      <c r="AB210" s="93">
        <f ca="1">IFERROR(VLOOKUP(AA210,'（様式１号）３整理番号表'!$B$10:$H$16,2,FALSE),0)</f>
        <v>0</v>
      </c>
      <c r="AC210" s="924" t="str">
        <f t="shared" ca="1" si="427"/>
        <v/>
      </c>
      <c r="AD210" s="924" t="str">
        <f t="shared" ca="1" si="428"/>
        <v/>
      </c>
      <c r="AE210" s="93">
        <f ca="1">IFERROR(VLOOKUP(AD210,'（様式１号）３整理番号表'!$B$21:$H$22,2,FALSE),0)</f>
        <v>0</v>
      </c>
      <c r="AF210" s="924" t="str">
        <f t="shared" ca="1" si="429"/>
        <v/>
      </c>
      <c r="AG210" s="93">
        <f ca="1">IFERROR(VLOOKUP(AF210,'（様式１号）３整理番号表'!$B$26:$H$31,2,FALSE),0)</f>
        <v>0</v>
      </c>
      <c r="AH210" s="924" t="str">
        <f t="shared" ca="1" si="430"/>
        <v/>
      </c>
      <c r="AI210" s="93">
        <f ca="1">IFERROR(VLOOKUP(AH210,'（様式１号）３整理番号表'!$J$5:$N$59,2,FALSE),0)</f>
        <v>0</v>
      </c>
      <c r="AJ210" s="77" t="str">
        <f t="shared" ca="1" si="431"/>
        <v/>
      </c>
      <c r="AK210" s="93">
        <f ca="1">IFERROR(VLOOKUP(AJ210,'（様式１号）３整理番号表'!$P$5:$R$29,2,FALSE),0)</f>
        <v>0</v>
      </c>
      <c r="AL210" s="921" t="str">
        <f t="shared" ca="1" si="432"/>
        <v/>
      </c>
      <c r="AM210" s="921" t="str">
        <f t="shared" ca="1" si="433"/>
        <v/>
      </c>
      <c r="AN210" s="921"/>
      <c r="AO210" s="77" t="str">
        <f t="shared" ca="1" si="434"/>
        <v/>
      </c>
      <c r="AP210" s="93">
        <f ca="1">IFERROR(VLOOKUP(AO210,'（様式１号）３整理番号表'!$P$5:$R$29,2,FALSE),0)</f>
        <v>0</v>
      </c>
      <c r="AQ210" s="924" t="str">
        <f t="shared" ca="1" si="435"/>
        <v/>
      </c>
      <c r="AR210" s="93">
        <f t="shared" ca="1" si="436"/>
        <v>0</v>
      </c>
      <c r="AS210" s="924" t="str">
        <f t="shared" ca="1" si="437"/>
        <v/>
      </c>
      <c r="AT210" s="40" t="str">
        <f t="shared" ca="1" si="438"/>
        <v/>
      </c>
      <c r="AU210" s="93" t="str">
        <f t="shared" ca="1" si="439"/>
        <v/>
      </c>
      <c r="AV210" s="923" t="str">
        <f t="shared" ca="1" si="440"/>
        <v/>
      </c>
      <c r="AW210" s="926" t="str">
        <f t="shared" ca="1" si="441"/>
        <v/>
      </c>
      <c r="AX210" s="925" t="str">
        <f t="shared" ca="1" si="442"/>
        <v/>
      </c>
      <c r="AY210" s="925" t="str">
        <f t="shared" ca="1" si="442"/>
        <v/>
      </c>
      <c r="AZ210" s="925" t="str">
        <f t="shared" ca="1" si="442"/>
        <v/>
      </c>
      <c r="BA210" s="925" t="str">
        <f t="shared" ca="1" si="442"/>
        <v/>
      </c>
      <c r="BB210" s="925" t="str">
        <f t="shared" ca="1" si="443"/>
        <v/>
      </c>
      <c r="BC210" s="925" t="str">
        <f t="shared" ca="1" si="444"/>
        <v/>
      </c>
      <c r="BD210" s="925" t="str">
        <f t="shared" ca="1" si="444"/>
        <v/>
      </c>
      <c r="BE210" s="925" t="str">
        <f t="shared" ca="1" si="444"/>
        <v/>
      </c>
      <c r="BF210" s="77" t="str">
        <f t="shared" ca="1" si="445"/>
        <v/>
      </c>
      <c r="BG210" s="924" t="str">
        <f t="shared" ca="1" si="446"/>
        <v/>
      </c>
      <c r="BH210" s="94">
        <f ca="1">IF(BF210&lt;&gt;"",INDEX('（様式１号）３整理番号表'!$AB$7:$AQ$12,MATCH(BF210,'（様式１号）３整理番号表'!$AA$7:$AA$12,0),MATCH(BG210,'（様式１号）３整理番号表'!$AB$6:$AQ$6,0)),0)</f>
        <v>0</v>
      </c>
      <c r="BI210" s="921" t="str">
        <f t="shared" ca="1" si="447"/>
        <v/>
      </c>
      <c r="BJ210" s="922" t="str">
        <f t="shared" ca="1" si="448"/>
        <v/>
      </c>
      <c r="BK210" s="926" t="str">
        <f t="shared" ca="1" si="449"/>
        <v/>
      </c>
      <c r="BL210" s="922" t="str">
        <f t="shared" ca="1" si="450"/>
        <v/>
      </c>
      <c r="BM210" s="79" t="str">
        <f t="shared" ca="1" si="451"/>
        <v/>
      </c>
      <c r="BN210" s="82" t="str">
        <f t="shared" ca="1" si="452"/>
        <v/>
      </c>
      <c r="BO210" s="83" t="str">
        <f t="shared" ca="1" si="453"/>
        <v/>
      </c>
      <c r="BP210" s="84" t="str">
        <f t="shared" ca="1" si="454"/>
        <v/>
      </c>
      <c r="BQ210" s="82" t="str">
        <f t="shared" ca="1" si="455"/>
        <v/>
      </c>
      <c r="BR210" s="97" t="str">
        <f t="shared" ca="1" si="456"/>
        <v/>
      </c>
      <c r="BS210" s="95" t="str">
        <f t="shared" ca="1" si="457"/>
        <v/>
      </c>
      <c r="BT210" s="184" t="str">
        <f t="shared" ca="1" si="458"/>
        <v/>
      </c>
      <c r="BU210" s="611" t="str">
        <f t="shared" ca="1" si="459"/>
        <v/>
      </c>
      <c r="BV210" s="77" t="str">
        <f t="shared" ca="1" si="460"/>
        <v/>
      </c>
      <c r="BW210" s="85" t="str">
        <f t="shared" ca="1" si="461"/>
        <v/>
      </c>
      <c r="BX210" s="86" t="str">
        <f t="shared" ca="1" si="462"/>
        <v/>
      </c>
      <c r="BY210" s="231">
        <f ca="1">IF('ポイント要件確認等（個別表）'!AD210=1,ROUNDDOWN('ポイント要件確認等（個別表）'!AV210,-3),IF('ポイント要件確認等（個別表）'!AD210=2,ROUNDDOWN('ポイント要件確認等（個別表）'!BH210,-3),IF('ポイント要件確認等（個別表）'!AD210=3,ROUNDDOWN('ポイント要件確認等（個別表）'!BT210,-3),0)))</f>
        <v>0</v>
      </c>
      <c r="BZ210" s="86" t="str">
        <f t="shared" ca="1" si="463"/>
        <v/>
      </c>
      <c r="CA210" s="232" t="str">
        <f t="shared" ca="1" si="464"/>
        <v/>
      </c>
      <c r="CB210" s="232">
        <f t="shared" ca="1" si="465"/>
        <v>0</v>
      </c>
      <c r="CC210" s="86" t="str">
        <f t="shared" ca="1" si="466"/>
        <v/>
      </c>
      <c r="CD210" s="86" t="str">
        <f t="shared" ca="1" si="467"/>
        <v/>
      </c>
      <c r="CE210" s="609"/>
      <c r="CF210" s="86" t="str">
        <f t="shared" ca="1" si="468"/>
        <v/>
      </c>
      <c r="CG210" s="185" t="str">
        <f t="shared" ca="1" si="469"/>
        <v/>
      </c>
      <c r="CH210" s="246" t="str">
        <f t="shared" ca="1" si="470"/>
        <v>含税額</v>
      </c>
      <c r="CI210" s="247" t="str">
        <f t="shared" ca="1" si="471"/>
        <v/>
      </c>
      <c r="CJ210" s="87" t="str">
        <f ca="1">IFERROR(IF(INDIRECT("'("&amp;'２個別表'!EO210&amp;")'!AR"&amp;84+EP210)&lt;&gt;1,"",1),"")</f>
        <v/>
      </c>
      <c r="CK210" s="244" t="str">
        <f t="shared" ca="1" si="472"/>
        <v/>
      </c>
      <c r="CL210" s="235" t="str">
        <f t="shared" ca="1" si="473"/>
        <v/>
      </c>
      <c r="CM210" s="239" t="str">
        <f t="shared" ca="1" si="474"/>
        <v/>
      </c>
      <c r="CN210" s="77" t="str">
        <f t="shared" ca="1" si="475"/>
        <v/>
      </c>
      <c r="CO210" s="93" t="str">
        <f ca="1">IFERROR(VLOOKUP(CN210,'（様式１号）３整理番号表'!$T$5:$V$15,2,FALSE),"")</f>
        <v/>
      </c>
      <c r="CP210" s="924" t="str">
        <f t="shared" ca="1" si="476"/>
        <v/>
      </c>
      <c r="CQ210" s="93" t="str">
        <f ca="1">IFERROR(VLOOKUP(CP210,'（様式１号）３整理番号表'!$T$19:$V$24,2,FALSE),"")</f>
        <v/>
      </c>
      <c r="CR210" s="924" t="str">
        <f ca="1">IFERROR(IF(INDIRECT("'("&amp;'２個別表'!EO210&amp;")'!AV"&amp;84+EP210)&lt;&gt;1,"",1),"")</f>
        <v/>
      </c>
      <c r="CS210" s="232">
        <f t="shared" ca="1" si="477"/>
        <v>0</v>
      </c>
      <c r="CT210" s="248">
        <f t="shared" ca="1" si="478"/>
        <v>0</v>
      </c>
      <c r="CU210" s="376" t="str">
        <f ca="1">IF(ER210="補強",IF(COUNTIFS($Z$11:Z210,Z210,$W$11:W210,1)=1,"１①",""),IF(COUNTIFS($Z$11:Z210,Z210,$W$11:W210,2)=1,"２①",""))</f>
        <v/>
      </c>
      <c r="CV210" s="57" t="str">
        <f t="shared" ca="1" si="479"/>
        <v/>
      </c>
      <c r="CW210" s="927" t="str">
        <f t="shared" ca="1" si="480"/>
        <v/>
      </c>
      <c r="CX210" s="256" t="str">
        <f t="shared" ca="1" si="481"/>
        <v/>
      </c>
      <c r="CY210" s="256" t="str">
        <f t="shared" ca="1" si="482"/>
        <v/>
      </c>
      <c r="CZ210" s="256" t="str">
        <f t="shared" ca="1" si="483"/>
        <v/>
      </c>
      <c r="DA210" s="256" t="str">
        <f t="shared" ca="1" si="484"/>
        <v/>
      </c>
      <c r="DB210" s="316" t="str">
        <f ca="1">IFERROR(VLOOKUP($CU210,'（様式１号）３整理番号表'!$Z$19:$AB$32,3,FALSE),"")</f>
        <v/>
      </c>
      <c r="DC210" s="259" t="str">
        <f t="shared" ca="1" si="485"/>
        <v>-</v>
      </c>
      <c r="DD210" s="618" t="str">
        <f t="shared" ca="1" si="486"/>
        <v/>
      </c>
      <c r="DE210" s="321" t="str">
        <f ca="1">IF(AND(AO210=18,AS210=1),IF(COUNTIFS($Y$11:Y210,Y210,$AS$11:AS210,1)=1,"２②",""),IF($CU210="１①",INDEX(INDIRECT("'("&amp;$EO210&amp;")'!AR116:BB116"),1,MATCH(INDIRECT("'("&amp;$EO210&amp;")'!C118"),INDIRECT("'("&amp;$EO210&amp;")'!AR119:BB119"),0)),""))</f>
        <v/>
      </c>
      <c r="DF210" s="324" t="str">
        <f t="shared" ca="1" si="487"/>
        <v/>
      </c>
      <c r="DG210" s="313" t="str">
        <f t="shared" ca="1" si="488"/>
        <v/>
      </c>
      <c r="DH210" s="313" t="str">
        <f t="shared" ca="1" si="489"/>
        <v/>
      </c>
      <c r="DI210" s="313" t="str">
        <f t="shared" ca="1" si="490"/>
        <v/>
      </c>
      <c r="DJ210" s="313" t="str">
        <f t="shared" ca="1" si="491"/>
        <v/>
      </c>
      <c r="DK210" s="328" t="str">
        <f t="shared" ca="1" si="492"/>
        <v/>
      </c>
      <c r="DL210" s="334" t="str">
        <f t="shared" ca="1" si="493"/>
        <v/>
      </c>
      <c r="DM210" s="915" t="str">
        <f t="shared" ca="1" si="494"/>
        <v/>
      </c>
      <c r="DN210" s="15"/>
      <c r="DO210" s="324"/>
      <c r="DP210" s="16"/>
      <c r="DQ210" s="16"/>
      <c r="DR210" s="16"/>
      <c r="DS210" s="16"/>
      <c r="DT210" s="318" t="str">
        <f>IFERROR(VLOOKUP($DN210,'（様式１号）３整理番号表'!$Z$19:$AB$32,3,FALSE),"")</f>
        <v/>
      </c>
      <c r="DU210" s="259" t="str">
        <f t="shared" si="495"/>
        <v/>
      </c>
      <c r="DV210" s="14"/>
      <c r="DW210" s="17" t="str">
        <f t="shared" ca="1" si="496"/>
        <v/>
      </c>
      <c r="DX210" s="88" t="str">
        <f t="shared" ca="1" si="513"/>
        <v/>
      </c>
      <c r="DZ210" s="339">
        <f t="shared" ref="DZ210:EM228" ca="1" si="515">COUNTIF($CJ210:$DV210,DZ$8)</f>
        <v>0</v>
      </c>
      <c r="EA210" s="339">
        <f t="shared" ca="1" si="515"/>
        <v>0</v>
      </c>
      <c r="EB210" s="339">
        <f t="shared" ca="1" si="515"/>
        <v>0</v>
      </c>
      <c r="EC210" s="339">
        <f t="shared" ca="1" si="515"/>
        <v>0</v>
      </c>
      <c r="ED210" s="339">
        <f t="shared" ca="1" si="515"/>
        <v>0</v>
      </c>
      <c r="EE210" s="339">
        <f t="shared" ca="1" si="515"/>
        <v>0</v>
      </c>
      <c r="EF210" s="339">
        <f t="shared" ca="1" si="515"/>
        <v>0</v>
      </c>
      <c r="EG210" s="339">
        <f t="shared" ca="1" si="515"/>
        <v>0</v>
      </c>
      <c r="EH210" s="339">
        <f t="shared" ca="1" si="515"/>
        <v>0</v>
      </c>
      <c r="EI210" s="339">
        <f t="shared" ca="1" si="515"/>
        <v>0</v>
      </c>
      <c r="EJ210" s="339">
        <f t="shared" ca="1" si="515"/>
        <v>0</v>
      </c>
      <c r="EK210" s="339">
        <f t="shared" ca="1" si="515"/>
        <v>0</v>
      </c>
      <c r="EL210" s="339">
        <f t="shared" ca="1" si="515"/>
        <v>0</v>
      </c>
      <c r="EM210" s="339">
        <f t="shared" ca="1" si="515"/>
        <v>0</v>
      </c>
      <c r="EO210" s="919" t="str">
        <f t="shared" ca="1" si="415"/>
        <v/>
      </c>
      <c r="EP210" s="919" t="str">
        <f t="shared" ca="1" si="497"/>
        <v/>
      </c>
      <c r="EQ210" s="919" t="str">
        <f t="shared" ca="1" si="498"/>
        <v/>
      </c>
      <c r="ER210" s="919" t="str">
        <f t="shared" ca="1" si="499"/>
        <v/>
      </c>
      <c r="ES210" s="919" t="str">
        <f ca="1">IFERROR(INDEX('郵便番号（石川県）'!$A$3:$F$2574,MATCH(INDIRECT("'("&amp;EO210&amp;")'!E7"),'郵便番号（石川県）'!$A$3:$A$2574,0),6),"")</f>
        <v/>
      </c>
      <c r="ET210" s="919" t="str">
        <f ca="1">IFERROR(INDEX('郵便番号（石川県）'!$A$3:$F$2574,MATCH(INDIRECT("'("&amp;$EO210&amp;")'!E7"),'郵便番号（石川県）'!$A$3:$A$2574,0),5),"")</f>
        <v/>
      </c>
      <c r="EU210" s="919" t="str">
        <f t="shared" ca="1" si="500"/>
        <v/>
      </c>
      <c r="EV210" s="919" t="str">
        <f t="shared" ca="1" si="501"/>
        <v/>
      </c>
      <c r="EW210" s="919" t="str">
        <f t="shared" ca="1" si="502"/>
        <v/>
      </c>
      <c r="EX210" s="919" t="str">
        <f t="shared" ca="1" si="503"/>
        <v/>
      </c>
      <c r="EY210" s="919" t="str">
        <f t="shared" ca="1" si="504"/>
        <v/>
      </c>
      <c r="EZ210" s="919" t="str">
        <f t="shared" ca="1" si="505"/>
        <v/>
      </c>
      <c r="FA210" s="919" t="str">
        <f t="shared" ca="1" si="506"/>
        <v/>
      </c>
      <c r="FB210" s="919" t="str">
        <f t="shared" ca="1" si="507"/>
        <v/>
      </c>
      <c r="FC210" s="919" t="str">
        <f t="shared" ca="1" si="508"/>
        <v/>
      </c>
      <c r="FD210" s="627" t="str">
        <f t="shared" ca="1" si="509"/>
        <v/>
      </c>
      <c r="FE210" s="630">
        <v>200</v>
      </c>
      <c r="FF210" s="299" t="str">
        <f t="shared" ca="1" si="510"/>
        <v/>
      </c>
      <c r="FG210" s="993" t="str">
        <f t="shared" ca="1" si="511"/>
        <v/>
      </c>
      <c r="FH210" s="919" t="str">
        <f t="shared" ca="1" si="512"/>
        <v/>
      </c>
      <c r="FI210" s="299">
        <f ca="1">COUNTIF($FH$11:FH210,"■")</f>
        <v>0</v>
      </c>
    </row>
    <row r="211" spans="1:165" ht="34.5" customHeight="1">
      <c r="A211" s="445">
        <f t="shared" ca="1" si="416"/>
        <v>0</v>
      </c>
      <c r="B211" s="446">
        <f>IF(R211&lt;&gt;"",IF(COUNTIF(R$11:R211,R211)=1,MAX(B$11:B210)+1,INDEX(B$11:B210,MATCH(R211,R$11:R210,0),1)),0)</f>
        <v>1</v>
      </c>
      <c r="C211" s="446">
        <f ca="1">IF(T211&lt;&gt;"",IF(COUNTIF(T$11:T211,T211)=1,MAX(C$11:C210)+1,INDEX(C$11:C210,MATCH(T211,T$11:T210,0),1)),0)</f>
        <v>0</v>
      </c>
      <c r="D211" s="446">
        <f ca="1">IF(U211&lt;&gt;"",IF(COUNTIF(U$11:U211,U211)=1,MAX(D$11:D210)+1,INDEX(D$11:D210,MATCH(U211,U$11:U210,0),1)),0)</f>
        <v>0</v>
      </c>
      <c r="E211" s="446">
        <f ca="1">IF(S211&lt;&gt;"",IF(COUNTIF(S$11:S211,S211)=1,MAX(E$11:E210)+1,INDEX(E$11:E210,MATCH(S211,S$11:S210,0),1)),0)</f>
        <v>0</v>
      </c>
      <c r="F211" s="446">
        <f ca="1">IF(Z211&lt;&gt;"",IF(COUNTIF(Z$11:Z211,Z211)=1,MAX(F$11:F210)+1,INDEX(F$11:F210,MATCH(Z211,Z$11:Z210,0),1)),0)</f>
        <v>0</v>
      </c>
      <c r="G211" s="447" cm="1">
        <f t="array" aca="1" ref="G211" ca="1">IF(Z211&lt;&gt;"",IF(COUNTIFS(Z$11:Z211,Z211,W$11:W211,W211)=1,MAX(G$11:G210)+1,INDEX(G$11:G210,MATCH(Z211&amp;W211,Z$11:Z210&amp;W$11:W211,0),1)),0)</f>
        <v>0</v>
      </c>
      <c r="H211" s="447">
        <f t="shared" ca="1" si="417"/>
        <v>0</v>
      </c>
      <c r="I211" s="447">
        <f ca="1">IF(T211="",0,IF(COUNTIF(T$11:T211,T211)=1,1,0))</f>
        <v>0</v>
      </c>
      <c r="J211" s="447">
        <f ca="1">IF(U211="",0,IF(COUNTIF(U$11:U211,U211)=1,1,0))</f>
        <v>0</v>
      </c>
      <c r="K211" s="447">
        <f ca="1">IF(S211="",0,IF(COUNTIF(S$11:S211,S211)=1,1,0))</f>
        <v>0</v>
      </c>
      <c r="L211" s="446">
        <f ca="1">IF(Z211="",0,IF(COUNTIF(Z$11:Z211,Z211)=1,1,0))</f>
        <v>0</v>
      </c>
      <c r="M211" s="767">
        <f ca="1">IF($W211=2,IF(COUNTIFS($W$11:$W211,2,$Z$11:$Z211,$Z211)=1,1,0),0)</f>
        <v>0</v>
      </c>
      <c r="N211" s="767">
        <f ca="1">IF($W211=1,IF(COUNTIFS($W$11:$W211,2,$Z$11:$Z211,$Z211)=1,1,0),0)</f>
        <v>0</v>
      </c>
      <c r="O211" s="446">
        <f ca="1">IF(H211=0,0,IF(COUNTIF(Z$11:Z211,Z211)=1,1,0))</f>
        <v>0</v>
      </c>
      <c r="P211" s="448" t="str">
        <f t="shared" ca="1" si="418"/>
        <v>石川県</v>
      </c>
      <c r="Q211" s="89">
        <f t="shared" ca="1" si="419"/>
        <v>201</v>
      </c>
      <c r="R211" s="170" t="s">
        <v>459</v>
      </c>
      <c r="S211" s="357" t="str">
        <f t="shared" ca="1" si="420"/>
        <v/>
      </c>
      <c r="T211" s="357" t="str">
        <f t="shared" ca="1" si="421"/>
        <v/>
      </c>
      <c r="U211" s="58" t="str">
        <f t="shared" ca="1" si="422"/>
        <v/>
      </c>
      <c r="V211" s="58" t="str">
        <f t="shared" ca="1" si="423"/>
        <v/>
      </c>
      <c r="W211" s="920" t="str">
        <f t="shared" ca="1" si="424"/>
        <v/>
      </c>
      <c r="X211" s="369">
        <f ca="1">IFERROR(VLOOKUP(W211,'（様式１号）３整理番号表'!$B$4:$H$5,2,FALSE),0)</f>
        <v>0</v>
      </c>
      <c r="Y211" s="768" t="str" cm="1">
        <f t="array" aca="1" ref="Y211" ca="1">IF(AND(D211=0,F211=0),"",IF(COUNTIF(D$11:D211,D211)=1,1,IF(COUNTIFS(D$11:D211,D211,F$11:F211,F211)=1,INDEX((D$11:D211,F$11:F211,Y$11:Y211),MATCH(_xlfn.MAXIFS(F$11:F210,D$11:D210,D211),$F$11:F211,0),1,3)+1,INDEX((D$11:D211,F$11:F211,Y$11:Y211),MATCH(D211&amp;F211,D$11:D211&amp;F$11:F211,0),1,3))))</f>
        <v/>
      </c>
      <c r="Z211" s="40" t="str">
        <f t="shared" ca="1" si="425"/>
        <v/>
      </c>
      <c r="AA211" s="924" t="str">
        <f t="shared" ca="1" si="426"/>
        <v/>
      </c>
      <c r="AB211" s="93">
        <f ca="1">IFERROR(VLOOKUP(AA211,'（様式１号）３整理番号表'!$B$10:$H$16,2,FALSE),0)</f>
        <v>0</v>
      </c>
      <c r="AC211" s="924" t="str">
        <f t="shared" ca="1" si="427"/>
        <v/>
      </c>
      <c r="AD211" s="924" t="str">
        <f t="shared" ca="1" si="428"/>
        <v/>
      </c>
      <c r="AE211" s="93">
        <f ca="1">IFERROR(VLOOKUP(AD211,'（様式１号）３整理番号表'!$B$21:$H$22,2,FALSE),0)</f>
        <v>0</v>
      </c>
      <c r="AF211" s="924" t="str">
        <f t="shared" ca="1" si="429"/>
        <v/>
      </c>
      <c r="AG211" s="93">
        <f ca="1">IFERROR(VLOOKUP(AF211,'（様式１号）３整理番号表'!$B$26:$H$31,2,FALSE),0)</f>
        <v>0</v>
      </c>
      <c r="AH211" s="924" t="str">
        <f t="shared" ca="1" si="430"/>
        <v/>
      </c>
      <c r="AI211" s="93">
        <f ca="1">IFERROR(VLOOKUP(AH211,'（様式１号）３整理番号表'!$J$5:$N$59,2,FALSE),0)</f>
        <v>0</v>
      </c>
      <c r="AJ211" s="77" t="str">
        <f t="shared" ca="1" si="431"/>
        <v/>
      </c>
      <c r="AK211" s="93">
        <f ca="1">IFERROR(VLOOKUP(AJ211,'（様式１号）３整理番号表'!$P$5:$R$29,2,FALSE),0)</f>
        <v>0</v>
      </c>
      <c r="AL211" s="921" t="str">
        <f t="shared" ca="1" si="432"/>
        <v/>
      </c>
      <c r="AM211" s="921" t="str">
        <f t="shared" ca="1" si="433"/>
        <v/>
      </c>
      <c r="AN211" s="921"/>
      <c r="AO211" s="77" t="str">
        <f t="shared" ca="1" si="434"/>
        <v/>
      </c>
      <c r="AP211" s="93">
        <f ca="1">IFERROR(VLOOKUP(AO211,'（様式１号）３整理番号表'!$P$5:$R$29,2,FALSE),0)</f>
        <v>0</v>
      </c>
      <c r="AQ211" s="924" t="str">
        <f t="shared" ca="1" si="435"/>
        <v/>
      </c>
      <c r="AR211" s="93">
        <f t="shared" ca="1" si="436"/>
        <v>0</v>
      </c>
      <c r="AS211" s="924" t="str">
        <f t="shared" ca="1" si="437"/>
        <v/>
      </c>
      <c r="AT211" s="40" t="str">
        <f t="shared" ca="1" si="438"/>
        <v/>
      </c>
      <c r="AU211" s="93" t="str">
        <f t="shared" ca="1" si="439"/>
        <v/>
      </c>
      <c r="AV211" s="923" t="str">
        <f t="shared" ca="1" si="440"/>
        <v/>
      </c>
      <c r="AW211" s="926" t="str">
        <f t="shared" ca="1" si="441"/>
        <v/>
      </c>
      <c r="AX211" s="925" t="str">
        <f t="shared" ca="1" si="442"/>
        <v/>
      </c>
      <c r="AY211" s="925" t="str">
        <f t="shared" ca="1" si="442"/>
        <v/>
      </c>
      <c r="AZ211" s="925" t="str">
        <f t="shared" ca="1" si="442"/>
        <v/>
      </c>
      <c r="BA211" s="925" t="str">
        <f t="shared" ca="1" si="442"/>
        <v/>
      </c>
      <c r="BB211" s="925" t="str">
        <f t="shared" ca="1" si="443"/>
        <v/>
      </c>
      <c r="BC211" s="925" t="str">
        <f t="shared" ca="1" si="444"/>
        <v/>
      </c>
      <c r="BD211" s="925" t="str">
        <f t="shared" ca="1" si="444"/>
        <v/>
      </c>
      <c r="BE211" s="925" t="str">
        <f t="shared" ca="1" si="444"/>
        <v/>
      </c>
      <c r="BF211" s="77" t="str">
        <f t="shared" ca="1" si="445"/>
        <v/>
      </c>
      <c r="BG211" s="924" t="str">
        <f t="shared" ca="1" si="446"/>
        <v/>
      </c>
      <c r="BH211" s="94">
        <f ca="1">IF(BF211&lt;&gt;"",INDEX('（様式１号）３整理番号表'!$AB$7:$AQ$12,MATCH(BF211,'（様式１号）３整理番号表'!$AA$7:$AA$12,0),MATCH(BG211,'（様式１号）３整理番号表'!$AB$6:$AQ$6,0)),0)</f>
        <v>0</v>
      </c>
      <c r="BI211" s="921" t="str">
        <f t="shared" ca="1" si="447"/>
        <v/>
      </c>
      <c r="BJ211" s="922" t="str">
        <f t="shared" ca="1" si="448"/>
        <v/>
      </c>
      <c r="BK211" s="926" t="str">
        <f t="shared" ca="1" si="449"/>
        <v/>
      </c>
      <c r="BL211" s="922" t="str">
        <f t="shared" ca="1" si="450"/>
        <v/>
      </c>
      <c r="BM211" s="79" t="str">
        <f t="shared" ca="1" si="451"/>
        <v/>
      </c>
      <c r="BN211" s="82" t="str">
        <f t="shared" ca="1" si="452"/>
        <v/>
      </c>
      <c r="BO211" s="83" t="str">
        <f t="shared" ca="1" si="453"/>
        <v/>
      </c>
      <c r="BP211" s="84" t="str">
        <f t="shared" ca="1" si="454"/>
        <v/>
      </c>
      <c r="BQ211" s="82" t="str">
        <f t="shared" ca="1" si="455"/>
        <v/>
      </c>
      <c r="BR211" s="97" t="str">
        <f t="shared" ca="1" si="456"/>
        <v/>
      </c>
      <c r="BS211" s="95" t="str">
        <f t="shared" ca="1" si="457"/>
        <v/>
      </c>
      <c r="BT211" s="184" t="str">
        <f t="shared" ca="1" si="458"/>
        <v/>
      </c>
      <c r="BU211" s="611" t="str">
        <f t="shared" ca="1" si="459"/>
        <v/>
      </c>
      <c r="BV211" s="77" t="str">
        <f t="shared" ca="1" si="460"/>
        <v/>
      </c>
      <c r="BW211" s="85" t="str">
        <f t="shared" ca="1" si="461"/>
        <v/>
      </c>
      <c r="BX211" s="86" t="str">
        <f t="shared" ca="1" si="462"/>
        <v/>
      </c>
      <c r="BY211" s="231">
        <f ca="1">IF('ポイント要件確認等（個別表）'!AD211=1,ROUNDDOWN('ポイント要件確認等（個別表）'!AV211,-3),IF('ポイント要件確認等（個別表）'!AD211=2,ROUNDDOWN('ポイント要件確認等（個別表）'!BH211,-3),IF('ポイント要件確認等（個別表）'!AD211=3,ROUNDDOWN('ポイント要件確認等（個別表）'!BT211,-3),0)))</f>
        <v>0</v>
      </c>
      <c r="BZ211" s="86" t="str">
        <f t="shared" ca="1" si="463"/>
        <v/>
      </c>
      <c r="CA211" s="232" t="str">
        <f t="shared" ca="1" si="464"/>
        <v/>
      </c>
      <c r="CB211" s="232">
        <f t="shared" ca="1" si="465"/>
        <v>0</v>
      </c>
      <c r="CC211" s="86" t="str">
        <f t="shared" ca="1" si="466"/>
        <v/>
      </c>
      <c r="CD211" s="86" t="str">
        <f t="shared" ca="1" si="467"/>
        <v/>
      </c>
      <c r="CE211" s="609"/>
      <c r="CF211" s="86" t="str">
        <f t="shared" ca="1" si="468"/>
        <v/>
      </c>
      <c r="CG211" s="185" t="str">
        <f t="shared" ca="1" si="469"/>
        <v/>
      </c>
      <c r="CH211" s="246" t="str">
        <f t="shared" ca="1" si="470"/>
        <v>含税額</v>
      </c>
      <c r="CI211" s="247" t="str">
        <f t="shared" ca="1" si="471"/>
        <v/>
      </c>
      <c r="CJ211" s="87" t="str">
        <f ca="1">IFERROR(IF(INDIRECT("'("&amp;'２個別表'!EO211&amp;")'!AR"&amp;84+EP211)&lt;&gt;1,"",1),"")</f>
        <v/>
      </c>
      <c r="CK211" s="244" t="str">
        <f t="shared" ca="1" si="472"/>
        <v/>
      </c>
      <c r="CL211" s="235" t="str">
        <f t="shared" ca="1" si="473"/>
        <v/>
      </c>
      <c r="CM211" s="239" t="str">
        <f t="shared" ca="1" si="474"/>
        <v/>
      </c>
      <c r="CN211" s="77" t="str">
        <f t="shared" ca="1" si="475"/>
        <v/>
      </c>
      <c r="CO211" s="93" t="str">
        <f ca="1">IFERROR(VLOOKUP(CN211,'（様式１号）３整理番号表'!$T$5:$V$15,2,FALSE),"")</f>
        <v/>
      </c>
      <c r="CP211" s="924" t="str">
        <f t="shared" ca="1" si="476"/>
        <v/>
      </c>
      <c r="CQ211" s="93" t="str">
        <f ca="1">IFERROR(VLOOKUP(CP211,'（様式１号）３整理番号表'!$T$19:$V$24,2,FALSE),"")</f>
        <v/>
      </c>
      <c r="CR211" s="924" t="str">
        <f ca="1">IFERROR(IF(INDIRECT("'("&amp;'２個別表'!EO211&amp;")'!AV"&amp;84+EP211)&lt;&gt;1,"",1),"")</f>
        <v/>
      </c>
      <c r="CS211" s="232">
        <f t="shared" ca="1" si="477"/>
        <v>0</v>
      </c>
      <c r="CT211" s="248">
        <f t="shared" ca="1" si="478"/>
        <v>0</v>
      </c>
      <c r="CU211" s="376" t="str">
        <f ca="1">IF(ER211="補強",IF(COUNTIFS($Z$11:Z211,Z211,$W$11:W211,1)=1,"１①",""),IF(COUNTIFS($Z$11:Z211,Z211,$W$11:W211,2)=1,"２①",""))</f>
        <v/>
      </c>
      <c r="CV211" s="57" t="str">
        <f t="shared" ca="1" si="479"/>
        <v/>
      </c>
      <c r="CW211" s="927" t="str">
        <f t="shared" ca="1" si="480"/>
        <v/>
      </c>
      <c r="CX211" s="256" t="str">
        <f t="shared" ca="1" si="481"/>
        <v/>
      </c>
      <c r="CY211" s="256" t="str">
        <f t="shared" ca="1" si="482"/>
        <v/>
      </c>
      <c r="CZ211" s="256" t="str">
        <f t="shared" ca="1" si="483"/>
        <v/>
      </c>
      <c r="DA211" s="256" t="str">
        <f t="shared" ca="1" si="484"/>
        <v/>
      </c>
      <c r="DB211" s="316" t="str">
        <f ca="1">IFERROR(VLOOKUP($CU211,'（様式１号）３整理番号表'!$Z$19:$AB$32,3,FALSE),"")</f>
        <v/>
      </c>
      <c r="DC211" s="259" t="str">
        <f t="shared" ca="1" si="485"/>
        <v>-</v>
      </c>
      <c r="DD211" s="618" t="str">
        <f t="shared" ca="1" si="486"/>
        <v/>
      </c>
      <c r="DE211" s="321" t="str">
        <f ca="1">IF(AND(AO211=18,AS211=1),IF(COUNTIFS($Y$11:Y211,Y211,$AS$11:AS211,1)=1,"２②",""),IF($CU211="１①",INDEX(INDIRECT("'("&amp;$EO211&amp;")'!AR116:BB116"),1,MATCH(INDIRECT("'("&amp;$EO211&amp;")'!C118"),INDIRECT("'("&amp;$EO211&amp;")'!AR119:BB119"),0)),""))</f>
        <v/>
      </c>
      <c r="DF211" s="324" t="str">
        <f t="shared" ca="1" si="487"/>
        <v/>
      </c>
      <c r="DG211" s="313" t="str">
        <f t="shared" ca="1" si="488"/>
        <v/>
      </c>
      <c r="DH211" s="313" t="str">
        <f t="shared" ca="1" si="489"/>
        <v/>
      </c>
      <c r="DI211" s="313" t="str">
        <f t="shared" ca="1" si="490"/>
        <v/>
      </c>
      <c r="DJ211" s="313" t="str">
        <f t="shared" ca="1" si="491"/>
        <v/>
      </c>
      <c r="DK211" s="328" t="str">
        <f t="shared" ca="1" si="492"/>
        <v/>
      </c>
      <c r="DL211" s="334" t="str">
        <f t="shared" ca="1" si="493"/>
        <v/>
      </c>
      <c r="DM211" s="915" t="str">
        <f t="shared" ca="1" si="494"/>
        <v/>
      </c>
      <c r="DN211" s="15"/>
      <c r="DO211" s="324"/>
      <c r="DP211" s="16"/>
      <c r="DQ211" s="16"/>
      <c r="DR211" s="16"/>
      <c r="DS211" s="16"/>
      <c r="DT211" s="318" t="str">
        <f>IFERROR(VLOOKUP($DN211,'（様式１号）３整理番号表'!$Z$19:$AB$32,3,FALSE),"")</f>
        <v/>
      </c>
      <c r="DU211" s="259" t="str">
        <f t="shared" si="495"/>
        <v/>
      </c>
      <c r="DV211" s="14"/>
      <c r="DW211" s="17" t="str">
        <f t="shared" ca="1" si="496"/>
        <v/>
      </c>
      <c r="DX211" s="88" t="str">
        <f t="shared" ca="1" si="513"/>
        <v/>
      </c>
      <c r="DZ211" s="339">
        <f t="shared" ca="1" si="515"/>
        <v>0</v>
      </c>
      <c r="EA211" s="339">
        <f t="shared" ca="1" si="515"/>
        <v>0</v>
      </c>
      <c r="EB211" s="339">
        <f t="shared" ca="1" si="515"/>
        <v>0</v>
      </c>
      <c r="EC211" s="339">
        <f t="shared" ca="1" si="515"/>
        <v>0</v>
      </c>
      <c r="ED211" s="339">
        <f t="shared" ca="1" si="515"/>
        <v>0</v>
      </c>
      <c r="EE211" s="339">
        <f t="shared" ca="1" si="515"/>
        <v>0</v>
      </c>
      <c r="EF211" s="339">
        <f t="shared" ca="1" si="515"/>
        <v>0</v>
      </c>
      <c r="EG211" s="339">
        <f t="shared" ca="1" si="515"/>
        <v>0</v>
      </c>
      <c r="EH211" s="339">
        <f t="shared" ca="1" si="515"/>
        <v>0</v>
      </c>
      <c r="EI211" s="339">
        <f t="shared" ca="1" si="515"/>
        <v>0</v>
      </c>
      <c r="EJ211" s="339">
        <f t="shared" ca="1" si="515"/>
        <v>0</v>
      </c>
      <c r="EK211" s="339">
        <f t="shared" ca="1" si="515"/>
        <v>0</v>
      </c>
      <c r="EL211" s="339">
        <f t="shared" ca="1" si="515"/>
        <v>0</v>
      </c>
      <c r="EM211" s="339">
        <f t="shared" ca="1" si="515"/>
        <v>0</v>
      </c>
      <c r="EO211" s="919" t="str">
        <f t="shared" ca="1" si="415"/>
        <v/>
      </c>
      <c r="EP211" s="919" t="str">
        <f t="shared" ca="1" si="497"/>
        <v/>
      </c>
      <c r="EQ211" s="919" t="str">
        <f t="shared" ca="1" si="498"/>
        <v/>
      </c>
      <c r="ER211" s="919" t="str">
        <f t="shared" ca="1" si="499"/>
        <v/>
      </c>
      <c r="ES211" s="919" t="str">
        <f ca="1">IFERROR(INDEX('郵便番号（石川県）'!$A$3:$F$2574,MATCH(INDIRECT("'("&amp;EO211&amp;")'!E7"),'郵便番号（石川県）'!$A$3:$A$2574,0),6),"")</f>
        <v/>
      </c>
      <c r="ET211" s="919" t="str">
        <f ca="1">IFERROR(INDEX('郵便番号（石川県）'!$A$3:$F$2574,MATCH(INDIRECT("'("&amp;$EO211&amp;")'!E7"),'郵便番号（石川県）'!$A$3:$A$2574,0),5),"")</f>
        <v/>
      </c>
      <c r="EU211" s="919" t="str">
        <f t="shared" ca="1" si="500"/>
        <v/>
      </c>
      <c r="EV211" s="919" t="str">
        <f t="shared" ca="1" si="501"/>
        <v/>
      </c>
      <c r="EW211" s="919" t="str">
        <f t="shared" ca="1" si="502"/>
        <v/>
      </c>
      <c r="EX211" s="919" t="str">
        <f t="shared" ca="1" si="503"/>
        <v/>
      </c>
      <c r="EY211" s="919" t="str">
        <f t="shared" ca="1" si="504"/>
        <v/>
      </c>
      <c r="EZ211" s="919" t="str">
        <f t="shared" ca="1" si="505"/>
        <v/>
      </c>
      <c r="FA211" s="919" t="str">
        <f t="shared" ca="1" si="506"/>
        <v/>
      </c>
      <c r="FB211" s="919" t="str">
        <f t="shared" ca="1" si="507"/>
        <v/>
      </c>
      <c r="FC211" s="919" t="str">
        <f t="shared" ca="1" si="508"/>
        <v/>
      </c>
      <c r="FD211" s="627" t="str">
        <f t="shared" ca="1" si="509"/>
        <v/>
      </c>
      <c r="FE211" s="630">
        <v>201</v>
      </c>
      <c r="FF211" s="299" t="str">
        <f t="shared" ca="1" si="510"/>
        <v/>
      </c>
      <c r="FG211" s="993" t="str">
        <f t="shared" ca="1" si="511"/>
        <v/>
      </c>
      <c r="FH211" s="919" t="str">
        <f t="shared" ca="1" si="512"/>
        <v/>
      </c>
      <c r="FI211" s="299">
        <f ca="1">COUNTIF($FH$11:FH211,"■")</f>
        <v>0</v>
      </c>
    </row>
    <row r="212" spans="1:165" ht="34.5" customHeight="1">
      <c r="A212" s="445">
        <f t="shared" ca="1" si="416"/>
        <v>0</v>
      </c>
      <c r="B212" s="446">
        <f>IF(R212&lt;&gt;"",IF(COUNTIF(R$11:R212,R212)=1,MAX(B$11:B211)+1,INDEX(B$11:B211,MATCH(R212,R$11:R211,0),1)),0)</f>
        <v>1</v>
      </c>
      <c r="C212" s="446">
        <f ca="1">IF(T212&lt;&gt;"",IF(COUNTIF(T$11:T212,T212)=1,MAX(C$11:C211)+1,INDEX(C$11:C211,MATCH(T212,T$11:T211,0),1)),0)</f>
        <v>0</v>
      </c>
      <c r="D212" s="446">
        <f ca="1">IF(U212&lt;&gt;"",IF(COUNTIF(U$11:U212,U212)=1,MAX(D$11:D211)+1,INDEX(D$11:D211,MATCH(U212,U$11:U211,0),1)),0)</f>
        <v>0</v>
      </c>
      <c r="E212" s="446">
        <f ca="1">IF(S212&lt;&gt;"",IF(COUNTIF(S$11:S212,S212)=1,MAX(E$11:E211)+1,INDEX(E$11:E211,MATCH(S212,S$11:S211,0),1)),0)</f>
        <v>0</v>
      </c>
      <c r="F212" s="446">
        <f ca="1">IF(Z212&lt;&gt;"",IF(COUNTIF(Z$11:Z212,Z212)=1,MAX(F$11:F211)+1,INDEX(F$11:F211,MATCH(Z212,Z$11:Z211,0),1)),0)</f>
        <v>0</v>
      </c>
      <c r="G212" s="447" cm="1">
        <f t="array" aca="1" ref="G212" ca="1">IF(Z212&lt;&gt;"",IF(COUNTIFS(Z$11:Z212,Z212,W$11:W212,W212)=1,MAX(G$11:G211)+1,INDEX(G$11:G211,MATCH(Z212&amp;W212,Z$11:Z211&amp;W$11:W212,0),1)),0)</f>
        <v>0</v>
      </c>
      <c r="H212" s="447">
        <f t="shared" ca="1" si="417"/>
        <v>0</v>
      </c>
      <c r="I212" s="447">
        <f ca="1">IF(T212="",0,IF(COUNTIF(T$11:T212,T212)=1,1,0))</f>
        <v>0</v>
      </c>
      <c r="J212" s="447">
        <f ca="1">IF(U212="",0,IF(COUNTIF(U$11:U212,U212)=1,1,0))</f>
        <v>0</v>
      </c>
      <c r="K212" s="447">
        <f ca="1">IF(S212="",0,IF(COUNTIF(S$11:S212,S212)=1,1,0))</f>
        <v>0</v>
      </c>
      <c r="L212" s="446">
        <f ca="1">IF(Z212="",0,IF(COUNTIF(Z$11:Z212,Z212)=1,1,0))</f>
        <v>0</v>
      </c>
      <c r="M212" s="767">
        <f ca="1">IF($W212=2,IF(COUNTIFS($W$11:$W212,2,$Z$11:$Z212,$Z212)=1,1,0),0)</f>
        <v>0</v>
      </c>
      <c r="N212" s="767">
        <f ca="1">IF($W212=1,IF(COUNTIFS($W$11:$W212,2,$Z$11:$Z212,$Z212)=1,1,0),0)</f>
        <v>0</v>
      </c>
      <c r="O212" s="446">
        <f ca="1">IF(H212=0,0,IF(COUNTIF(Z$11:Z212,Z212)=1,1,0))</f>
        <v>0</v>
      </c>
      <c r="P212" s="448" t="str">
        <f t="shared" ca="1" si="418"/>
        <v>石川県</v>
      </c>
      <c r="Q212" s="89">
        <f t="shared" ca="1" si="419"/>
        <v>202</v>
      </c>
      <c r="R212" s="170" t="s">
        <v>459</v>
      </c>
      <c r="S212" s="357" t="str">
        <f t="shared" ca="1" si="420"/>
        <v/>
      </c>
      <c r="T212" s="357" t="str">
        <f t="shared" ca="1" si="421"/>
        <v/>
      </c>
      <c r="U212" s="58" t="str">
        <f t="shared" ca="1" si="422"/>
        <v/>
      </c>
      <c r="V212" s="58" t="str">
        <f t="shared" ca="1" si="423"/>
        <v/>
      </c>
      <c r="W212" s="920" t="str">
        <f t="shared" ca="1" si="424"/>
        <v/>
      </c>
      <c r="X212" s="369">
        <f ca="1">IFERROR(VLOOKUP(W212,'（様式１号）３整理番号表'!$B$4:$H$5,2,FALSE),0)</f>
        <v>0</v>
      </c>
      <c r="Y212" s="768" t="str" cm="1">
        <f t="array" aca="1" ref="Y212" ca="1">IF(AND(D212=0,F212=0),"",IF(COUNTIF(D$11:D212,D212)=1,1,IF(COUNTIFS(D$11:D212,D212,F$11:F212,F212)=1,INDEX((D$11:D212,F$11:F212,Y$11:Y212),MATCH(_xlfn.MAXIFS(F$11:F211,D$11:D211,D212),$F$11:F212,0),1,3)+1,INDEX((D$11:D212,F$11:F212,Y$11:Y212),MATCH(D212&amp;F212,D$11:D212&amp;F$11:F212,0),1,3))))</f>
        <v/>
      </c>
      <c r="Z212" s="40" t="str">
        <f t="shared" ca="1" si="425"/>
        <v/>
      </c>
      <c r="AA212" s="924" t="str">
        <f t="shared" ca="1" si="426"/>
        <v/>
      </c>
      <c r="AB212" s="93">
        <f ca="1">IFERROR(VLOOKUP(AA212,'（様式１号）３整理番号表'!$B$10:$H$16,2,FALSE),0)</f>
        <v>0</v>
      </c>
      <c r="AC212" s="924" t="str">
        <f t="shared" ca="1" si="427"/>
        <v/>
      </c>
      <c r="AD212" s="924" t="str">
        <f t="shared" ca="1" si="428"/>
        <v/>
      </c>
      <c r="AE212" s="93">
        <f ca="1">IFERROR(VLOOKUP(AD212,'（様式１号）３整理番号表'!$B$21:$H$22,2,FALSE),0)</f>
        <v>0</v>
      </c>
      <c r="AF212" s="924" t="str">
        <f t="shared" ca="1" si="429"/>
        <v/>
      </c>
      <c r="AG212" s="93">
        <f ca="1">IFERROR(VLOOKUP(AF212,'（様式１号）３整理番号表'!$B$26:$H$31,2,FALSE),0)</f>
        <v>0</v>
      </c>
      <c r="AH212" s="924" t="str">
        <f t="shared" ca="1" si="430"/>
        <v/>
      </c>
      <c r="AI212" s="93">
        <f ca="1">IFERROR(VLOOKUP(AH212,'（様式１号）３整理番号表'!$J$5:$N$59,2,FALSE),0)</f>
        <v>0</v>
      </c>
      <c r="AJ212" s="77" t="str">
        <f t="shared" ca="1" si="431"/>
        <v/>
      </c>
      <c r="AK212" s="93">
        <f ca="1">IFERROR(VLOOKUP(AJ212,'（様式１号）３整理番号表'!$P$5:$R$29,2,FALSE),0)</f>
        <v>0</v>
      </c>
      <c r="AL212" s="921" t="str">
        <f t="shared" ca="1" si="432"/>
        <v/>
      </c>
      <c r="AM212" s="921" t="str">
        <f t="shared" ca="1" si="433"/>
        <v/>
      </c>
      <c r="AN212" s="921"/>
      <c r="AO212" s="77" t="str">
        <f t="shared" ca="1" si="434"/>
        <v/>
      </c>
      <c r="AP212" s="93">
        <f ca="1">IFERROR(VLOOKUP(AO212,'（様式１号）３整理番号表'!$P$5:$R$29,2,FALSE),0)</f>
        <v>0</v>
      </c>
      <c r="AQ212" s="924" t="str">
        <f t="shared" ca="1" si="435"/>
        <v/>
      </c>
      <c r="AR212" s="93">
        <f t="shared" ca="1" si="436"/>
        <v>0</v>
      </c>
      <c r="AS212" s="924" t="str">
        <f t="shared" ca="1" si="437"/>
        <v/>
      </c>
      <c r="AT212" s="40" t="str">
        <f t="shared" ca="1" si="438"/>
        <v/>
      </c>
      <c r="AU212" s="93" t="str">
        <f t="shared" ca="1" si="439"/>
        <v/>
      </c>
      <c r="AV212" s="923" t="str">
        <f t="shared" ca="1" si="440"/>
        <v/>
      </c>
      <c r="AW212" s="926" t="str">
        <f t="shared" ca="1" si="441"/>
        <v/>
      </c>
      <c r="AX212" s="925" t="str">
        <f t="shared" ca="1" si="442"/>
        <v/>
      </c>
      <c r="AY212" s="925" t="str">
        <f t="shared" ca="1" si="442"/>
        <v/>
      </c>
      <c r="AZ212" s="925" t="str">
        <f t="shared" ca="1" si="442"/>
        <v/>
      </c>
      <c r="BA212" s="925" t="str">
        <f t="shared" ca="1" si="442"/>
        <v/>
      </c>
      <c r="BB212" s="925" t="str">
        <f t="shared" ca="1" si="443"/>
        <v/>
      </c>
      <c r="BC212" s="925" t="str">
        <f t="shared" ca="1" si="444"/>
        <v/>
      </c>
      <c r="BD212" s="925" t="str">
        <f t="shared" ca="1" si="444"/>
        <v/>
      </c>
      <c r="BE212" s="925" t="str">
        <f t="shared" ca="1" si="444"/>
        <v/>
      </c>
      <c r="BF212" s="77" t="str">
        <f t="shared" ca="1" si="445"/>
        <v/>
      </c>
      <c r="BG212" s="924" t="str">
        <f t="shared" ca="1" si="446"/>
        <v/>
      </c>
      <c r="BH212" s="94">
        <f ca="1">IF(BF212&lt;&gt;"",INDEX('（様式１号）３整理番号表'!$AB$7:$AQ$12,MATCH(BF212,'（様式１号）３整理番号表'!$AA$7:$AA$12,0),MATCH(BG212,'（様式１号）３整理番号表'!$AB$6:$AQ$6,0)),0)</f>
        <v>0</v>
      </c>
      <c r="BI212" s="921" t="str">
        <f t="shared" ca="1" si="447"/>
        <v/>
      </c>
      <c r="BJ212" s="922" t="str">
        <f t="shared" ca="1" si="448"/>
        <v/>
      </c>
      <c r="BK212" s="926" t="str">
        <f t="shared" ca="1" si="449"/>
        <v/>
      </c>
      <c r="BL212" s="922" t="str">
        <f t="shared" ca="1" si="450"/>
        <v/>
      </c>
      <c r="BM212" s="79" t="str">
        <f t="shared" ca="1" si="451"/>
        <v/>
      </c>
      <c r="BN212" s="82" t="str">
        <f t="shared" ca="1" si="452"/>
        <v/>
      </c>
      <c r="BO212" s="83" t="str">
        <f t="shared" ca="1" si="453"/>
        <v/>
      </c>
      <c r="BP212" s="84" t="str">
        <f t="shared" ca="1" si="454"/>
        <v/>
      </c>
      <c r="BQ212" s="82" t="str">
        <f t="shared" ca="1" si="455"/>
        <v/>
      </c>
      <c r="BR212" s="97" t="str">
        <f t="shared" ca="1" si="456"/>
        <v/>
      </c>
      <c r="BS212" s="95" t="str">
        <f t="shared" ca="1" si="457"/>
        <v/>
      </c>
      <c r="BT212" s="184" t="str">
        <f t="shared" ca="1" si="458"/>
        <v/>
      </c>
      <c r="BU212" s="611" t="str">
        <f t="shared" ca="1" si="459"/>
        <v/>
      </c>
      <c r="BV212" s="77" t="str">
        <f t="shared" ca="1" si="460"/>
        <v/>
      </c>
      <c r="BW212" s="85" t="str">
        <f t="shared" ca="1" si="461"/>
        <v/>
      </c>
      <c r="BX212" s="86" t="str">
        <f t="shared" ca="1" si="462"/>
        <v/>
      </c>
      <c r="BY212" s="231">
        <f ca="1">IF('ポイント要件確認等（個別表）'!AD212=1,ROUNDDOWN('ポイント要件確認等（個別表）'!AV212,-3),IF('ポイント要件確認等（個別表）'!AD212=2,ROUNDDOWN('ポイント要件確認等（個別表）'!BH212,-3),IF('ポイント要件確認等（個別表）'!AD212=3,ROUNDDOWN('ポイント要件確認等（個別表）'!BT212,-3),0)))</f>
        <v>0</v>
      </c>
      <c r="BZ212" s="86" t="str">
        <f t="shared" ca="1" si="463"/>
        <v/>
      </c>
      <c r="CA212" s="232" t="str">
        <f t="shared" ca="1" si="464"/>
        <v/>
      </c>
      <c r="CB212" s="232">
        <f t="shared" ca="1" si="465"/>
        <v>0</v>
      </c>
      <c r="CC212" s="86" t="str">
        <f t="shared" ca="1" si="466"/>
        <v/>
      </c>
      <c r="CD212" s="86" t="str">
        <f t="shared" ca="1" si="467"/>
        <v/>
      </c>
      <c r="CE212" s="609"/>
      <c r="CF212" s="86" t="str">
        <f t="shared" ca="1" si="468"/>
        <v/>
      </c>
      <c r="CG212" s="185" t="str">
        <f t="shared" ca="1" si="469"/>
        <v/>
      </c>
      <c r="CH212" s="246" t="str">
        <f t="shared" ca="1" si="470"/>
        <v>含税額</v>
      </c>
      <c r="CI212" s="247" t="str">
        <f t="shared" ca="1" si="471"/>
        <v/>
      </c>
      <c r="CJ212" s="87" t="str">
        <f ca="1">IFERROR(IF(INDIRECT("'("&amp;'２個別表'!EO212&amp;")'!AR"&amp;84+EP212)&lt;&gt;1,"",1),"")</f>
        <v/>
      </c>
      <c r="CK212" s="244" t="str">
        <f t="shared" ca="1" si="472"/>
        <v/>
      </c>
      <c r="CL212" s="235" t="str">
        <f t="shared" ca="1" si="473"/>
        <v/>
      </c>
      <c r="CM212" s="239" t="str">
        <f t="shared" ca="1" si="474"/>
        <v/>
      </c>
      <c r="CN212" s="77" t="str">
        <f t="shared" ca="1" si="475"/>
        <v/>
      </c>
      <c r="CO212" s="93" t="str">
        <f ca="1">IFERROR(VLOOKUP(CN212,'（様式１号）３整理番号表'!$T$5:$V$15,2,FALSE),"")</f>
        <v/>
      </c>
      <c r="CP212" s="924" t="str">
        <f t="shared" ca="1" si="476"/>
        <v/>
      </c>
      <c r="CQ212" s="93" t="str">
        <f ca="1">IFERROR(VLOOKUP(CP212,'（様式１号）３整理番号表'!$T$19:$V$24,2,FALSE),"")</f>
        <v/>
      </c>
      <c r="CR212" s="924" t="str">
        <f ca="1">IFERROR(IF(INDIRECT("'("&amp;'２個別表'!EO212&amp;")'!AV"&amp;84+EP212)&lt;&gt;1,"",1),"")</f>
        <v/>
      </c>
      <c r="CS212" s="232">
        <f t="shared" ca="1" si="477"/>
        <v>0</v>
      </c>
      <c r="CT212" s="248">
        <f t="shared" ca="1" si="478"/>
        <v>0</v>
      </c>
      <c r="CU212" s="376" t="str">
        <f ca="1">IF(ER212="補強",IF(COUNTIFS($Z$11:Z212,Z212,$W$11:W212,1)=1,"１①",""),IF(COUNTIFS($Z$11:Z212,Z212,$W$11:W212,2)=1,"２①",""))</f>
        <v/>
      </c>
      <c r="CV212" s="57" t="str">
        <f t="shared" ca="1" si="479"/>
        <v/>
      </c>
      <c r="CW212" s="927" t="str">
        <f t="shared" ca="1" si="480"/>
        <v/>
      </c>
      <c r="CX212" s="256" t="str">
        <f t="shared" ca="1" si="481"/>
        <v/>
      </c>
      <c r="CY212" s="256" t="str">
        <f t="shared" ca="1" si="482"/>
        <v/>
      </c>
      <c r="CZ212" s="256" t="str">
        <f t="shared" ca="1" si="483"/>
        <v/>
      </c>
      <c r="DA212" s="256" t="str">
        <f t="shared" ca="1" si="484"/>
        <v/>
      </c>
      <c r="DB212" s="316" t="str">
        <f ca="1">IFERROR(VLOOKUP($CU212,'（様式１号）３整理番号表'!$Z$19:$AB$32,3,FALSE),"")</f>
        <v/>
      </c>
      <c r="DC212" s="259" t="str">
        <f t="shared" ca="1" si="485"/>
        <v>-</v>
      </c>
      <c r="DD212" s="618" t="str">
        <f t="shared" ca="1" si="486"/>
        <v/>
      </c>
      <c r="DE212" s="321" t="str">
        <f ca="1">IF(AND(AO212=18,AS212=1),IF(COUNTIFS($Y$11:Y212,Y212,$AS$11:AS212,1)=1,"２②",""),IF($CU212="１①",INDEX(INDIRECT("'("&amp;$EO212&amp;")'!AR116:BB116"),1,MATCH(INDIRECT("'("&amp;$EO212&amp;")'!C118"),INDIRECT("'("&amp;$EO212&amp;")'!AR119:BB119"),0)),""))</f>
        <v/>
      </c>
      <c r="DF212" s="324" t="str">
        <f t="shared" ca="1" si="487"/>
        <v/>
      </c>
      <c r="DG212" s="313" t="str">
        <f t="shared" ca="1" si="488"/>
        <v/>
      </c>
      <c r="DH212" s="313" t="str">
        <f t="shared" ca="1" si="489"/>
        <v/>
      </c>
      <c r="DI212" s="313" t="str">
        <f t="shared" ca="1" si="490"/>
        <v/>
      </c>
      <c r="DJ212" s="313" t="str">
        <f t="shared" ca="1" si="491"/>
        <v/>
      </c>
      <c r="DK212" s="328" t="str">
        <f t="shared" ca="1" si="492"/>
        <v/>
      </c>
      <c r="DL212" s="334" t="str">
        <f t="shared" ca="1" si="493"/>
        <v/>
      </c>
      <c r="DM212" s="915" t="str">
        <f t="shared" ca="1" si="494"/>
        <v/>
      </c>
      <c r="DN212" s="15"/>
      <c r="DO212" s="324"/>
      <c r="DP212" s="16"/>
      <c r="DQ212" s="16"/>
      <c r="DR212" s="16"/>
      <c r="DS212" s="16"/>
      <c r="DT212" s="318" t="str">
        <f>IFERROR(VLOOKUP($DN212,'（様式１号）３整理番号表'!$Z$19:$AB$32,3,FALSE),"")</f>
        <v/>
      </c>
      <c r="DU212" s="259" t="str">
        <f t="shared" si="495"/>
        <v/>
      </c>
      <c r="DV212" s="14"/>
      <c r="DW212" s="17" t="str">
        <f t="shared" ca="1" si="496"/>
        <v/>
      </c>
      <c r="DX212" s="88" t="str">
        <f t="shared" ca="1" si="513"/>
        <v/>
      </c>
      <c r="DZ212" s="339">
        <f t="shared" ca="1" si="515"/>
        <v>0</v>
      </c>
      <c r="EA212" s="339">
        <f t="shared" ca="1" si="515"/>
        <v>0</v>
      </c>
      <c r="EB212" s="339">
        <f t="shared" ca="1" si="515"/>
        <v>0</v>
      </c>
      <c r="EC212" s="339">
        <f t="shared" ca="1" si="515"/>
        <v>0</v>
      </c>
      <c r="ED212" s="339">
        <f t="shared" ca="1" si="515"/>
        <v>0</v>
      </c>
      <c r="EE212" s="339">
        <f t="shared" ca="1" si="515"/>
        <v>0</v>
      </c>
      <c r="EF212" s="339">
        <f t="shared" ca="1" si="515"/>
        <v>0</v>
      </c>
      <c r="EG212" s="339">
        <f t="shared" ca="1" si="515"/>
        <v>0</v>
      </c>
      <c r="EH212" s="339">
        <f t="shared" ca="1" si="515"/>
        <v>0</v>
      </c>
      <c r="EI212" s="339">
        <f t="shared" ca="1" si="515"/>
        <v>0</v>
      </c>
      <c r="EJ212" s="339">
        <f t="shared" ca="1" si="515"/>
        <v>0</v>
      </c>
      <c r="EK212" s="339">
        <f t="shared" ca="1" si="515"/>
        <v>0</v>
      </c>
      <c r="EL212" s="339">
        <f t="shared" ca="1" si="515"/>
        <v>0</v>
      </c>
      <c r="EM212" s="339">
        <f t="shared" ca="1" si="515"/>
        <v>0</v>
      </c>
      <c r="EO212" s="919" t="str">
        <f t="shared" ca="1" si="415"/>
        <v/>
      </c>
      <c r="EP212" s="919" t="str">
        <f t="shared" ca="1" si="497"/>
        <v/>
      </c>
      <c r="EQ212" s="919" t="str">
        <f t="shared" ca="1" si="498"/>
        <v/>
      </c>
      <c r="ER212" s="919" t="str">
        <f t="shared" ca="1" si="499"/>
        <v/>
      </c>
      <c r="ES212" s="919" t="str">
        <f ca="1">IFERROR(INDEX('郵便番号（石川県）'!$A$3:$F$2574,MATCH(INDIRECT("'("&amp;EO212&amp;")'!E7"),'郵便番号（石川県）'!$A$3:$A$2574,0),6),"")</f>
        <v/>
      </c>
      <c r="ET212" s="919" t="str">
        <f ca="1">IFERROR(INDEX('郵便番号（石川県）'!$A$3:$F$2574,MATCH(INDIRECT("'("&amp;$EO212&amp;")'!E7"),'郵便番号（石川県）'!$A$3:$A$2574,0),5),"")</f>
        <v/>
      </c>
      <c r="EU212" s="919" t="str">
        <f t="shared" ca="1" si="500"/>
        <v/>
      </c>
      <c r="EV212" s="919" t="str">
        <f t="shared" ca="1" si="501"/>
        <v/>
      </c>
      <c r="EW212" s="919" t="str">
        <f t="shared" ca="1" si="502"/>
        <v/>
      </c>
      <c r="EX212" s="919" t="str">
        <f t="shared" ca="1" si="503"/>
        <v/>
      </c>
      <c r="EY212" s="919" t="str">
        <f t="shared" ca="1" si="504"/>
        <v/>
      </c>
      <c r="EZ212" s="919" t="str">
        <f t="shared" ca="1" si="505"/>
        <v/>
      </c>
      <c r="FA212" s="919" t="str">
        <f t="shared" ca="1" si="506"/>
        <v/>
      </c>
      <c r="FB212" s="919" t="str">
        <f t="shared" ca="1" si="507"/>
        <v/>
      </c>
      <c r="FC212" s="919" t="str">
        <f t="shared" ca="1" si="508"/>
        <v/>
      </c>
      <c r="FD212" s="627" t="str">
        <f t="shared" ca="1" si="509"/>
        <v/>
      </c>
      <c r="FE212" s="630">
        <v>202</v>
      </c>
      <c r="FF212" s="299" t="str">
        <f t="shared" ca="1" si="510"/>
        <v/>
      </c>
      <c r="FG212" s="993" t="str">
        <f t="shared" ca="1" si="511"/>
        <v/>
      </c>
      <c r="FH212" s="919" t="str">
        <f t="shared" ca="1" si="512"/>
        <v/>
      </c>
      <c r="FI212" s="299">
        <f ca="1">COUNTIF($FH$11:FH212,"■")</f>
        <v>0</v>
      </c>
    </row>
    <row r="213" spans="1:165" ht="34.5" customHeight="1">
      <c r="A213" s="445">
        <f t="shared" ca="1" si="416"/>
        <v>0</v>
      </c>
      <c r="B213" s="446">
        <f>IF(R213&lt;&gt;"",IF(COUNTIF(R$11:R213,R213)=1,MAX(B$11:B212)+1,INDEX(B$11:B212,MATCH(R213,R$11:R212,0),1)),0)</f>
        <v>1</v>
      </c>
      <c r="C213" s="446">
        <f ca="1">IF(T213&lt;&gt;"",IF(COUNTIF(T$11:T213,T213)=1,MAX(C$11:C212)+1,INDEX(C$11:C212,MATCH(T213,T$11:T212,0),1)),0)</f>
        <v>0</v>
      </c>
      <c r="D213" s="446">
        <f ca="1">IF(U213&lt;&gt;"",IF(COUNTIF(U$11:U213,U213)=1,MAX(D$11:D212)+1,INDEX(D$11:D212,MATCH(U213,U$11:U212,0),1)),0)</f>
        <v>0</v>
      </c>
      <c r="E213" s="446">
        <f ca="1">IF(S213&lt;&gt;"",IF(COUNTIF(S$11:S213,S213)=1,MAX(E$11:E212)+1,INDEX(E$11:E212,MATCH(S213,S$11:S212,0),1)),0)</f>
        <v>0</v>
      </c>
      <c r="F213" s="446">
        <f ca="1">IF(Z213&lt;&gt;"",IF(COUNTIF(Z$11:Z213,Z213)=1,MAX(F$11:F212)+1,INDEX(F$11:F212,MATCH(Z213,Z$11:Z212,0),1)),0)</f>
        <v>0</v>
      </c>
      <c r="G213" s="447" cm="1">
        <f t="array" aca="1" ref="G213" ca="1">IF(Z213&lt;&gt;"",IF(COUNTIFS(Z$11:Z213,Z213,W$11:W213,W213)=1,MAX(G$11:G212)+1,INDEX(G$11:G212,MATCH(Z213&amp;W213,Z$11:Z212&amp;W$11:W213,0),1)),0)</f>
        <v>0</v>
      </c>
      <c r="H213" s="447">
        <f t="shared" ca="1" si="417"/>
        <v>0</v>
      </c>
      <c r="I213" s="447">
        <f ca="1">IF(T213="",0,IF(COUNTIF(T$11:T213,T213)=1,1,0))</f>
        <v>0</v>
      </c>
      <c r="J213" s="447">
        <f ca="1">IF(U213="",0,IF(COUNTIF(U$11:U213,U213)=1,1,0))</f>
        <v>0</v>
      </c>
      <c r="K213" s="447">
        <f ca="1">IF(S213="",0,IF(COUNTIF(S$11:S213,S213)=1,1,0))</f>
        <v>0</v>
      </c>
      <c r="L213" s="446">
        <f ca="1">IF(Z213="",0,IF(COUNTIF(Z$11:Z213,Z213)=1,1,0))</f>
        <v>0</v>
      </c>
      <c r="M213" s="767">
        <f ca="1">IF($W213=2,IF(COUNTIFS($W$11:$W213,2,$Z$11:$Z213,$Z213)=1,1,0),0)</f>
        <v>0</v>
      </c>
      <c r="N213" s="767">
        <f ca="1">IF($W213=1,IF(COUNTIFS($W$11:$W213,2,$Z$11:$Z213,$Z213)=1,1,0),0)</f>
        <v>0</v>
      </c>
      <c r="O213" s="446">
        <f ca="1">IF(H213=0,0,IF(COUNTIF(Z$11:Z213,Z213)=1,1,0))</f>
        <v>0</v>
      </c>
      <c r="P213" s="448" t="str">
        <f t="shared" ca="1" si="418"/>
        <v>石川県</v>
      </c>
      <c r="Q213" s="89">
        <f t="shared" ca="1" si="419"/>
        <v>203</v>
      </c>
      <c r="R213" s="170" t="s">
        <v>459</v>
      </c>
      <c r="S213" s="357" t="str">
        <f t="shared" ca="1" si="420"/>
        <v/>
      </c>
      <c r="T213" s="357" t="str">
        <f t="shared" ca="1" si="421"/>
        <v/>
      </c>
      <c r="U213" s="58" t="str">
        <f t="shared" ca="1" si="422"/>
        <v/>
      </c>
      <c r="V213" s="58" t="str">
        <f t="shared" ca="1" si="423"/>
        <v/>
      </c>
      <c r="W213" s="920" t="str">
        <f t="shared" ca="1" si="424"/>
        <v/>
      </c>
      <c r="X213" s="369">
        <f ca="1">IFERROR(VLOOKUP(W213,'（様式１号）３整理番号表'!$B$4:$H$5,2,FALSE),0)</f>
        <v>0</v>
      </c>
      <c r="Y213" s="768" t="str" cm="1">
        <f t="array" aca="1" ref="Y213" ca="1">IF(AND(D213=0,F213=0),"",IF(COUNTIF(D$11:D213,D213)=1,1,IF(COUNTIFS(D$11:D213,D213,F$11:F213,F213)=1,INDEX((D$11:D213,F$11:F213,Y$11:Y213),MATCH(_xlfn.MAXIFS(F$11:F212,D$11:D212,D213),$F$11:F213,0),1,3)+1,INDEX((D$11:D213,F$11:F213,Y$11:Y213),MATCH(D213&amp;F213,D$11:D213&amp;F$11:F213,0),1,3))))</f>
        <v/>
      </c>
      <c r="Z213" s="40" t="str">
        <f t="shared" ca="1" si="425"/>
        <v/>
      </c>
      <c r="AA213" s="924" t="str">
        <f t="shared" ca="1" si="426"/>
        <v/>
      </c>
      <c r="AB213" s="93">
        <f ca="1">IFERROR(VLOOKUP(AA213,'（様式１号）３整理番号表'!$B$10:$H$16,2,FALSE),0)</f>
        <v>0</v>
      </c>
      <c r="AC213" s="924" t="str">
        <f t="shared" ca="1" si="427"/>
        <v/>
      </c>
      <c r="AD213" s="924" t="str">
        <f t="shared" ca="1" si="428"/>
        <v/>
      </c>
      <c r="AE213" s="93">
        <f ca="1">IFERROR(VLOOKUP(AD213,'（様式１号）３整理番号表'!$B$21:$H$22,2,FALSE),0)</f>
        <v>0</v>
      </c>
      <c r="AF213" s="924" t="str">
        <f t="shared" ca="1" si="429"/>
        <v/>
      </c>
      <c r="AG213" s="93">
        <f ca="1">IFERROR(VLOOKUP(AF213,'（様式１号）３整理番号表'!$B$26:$H$31,2,FALSE),0)</f>
        <v>0</v>
      </c>
      <c r="AH213" s="924" t="str">
        <f t="shared" ca="1" si="430"/>
        <v/>
      </c>
      <c r="AI213" s="93">
        <f ca="1">IFERROR(VLOOKUP(AH213,'（様式１号）３整理番号表'!$J$5:$N$59,2,FALSE),0)</f>
        <v>0</v>
      </c>
      <c r="AJ213" s="77" t="str">
        <f t="shared" ca="1" si="431"/>
        <v/>
      </c>
      <c r="AK213" s="93">
        <f ca="1">IFERROR(VLOOKUP(AJ213,'（様式１号）３整理番号表'!$P$5:$R$29,2,FALSE),0)</f>
        <v>0</v>
      </c>
      <c r="AL213" s="921" t="str">
        <f t="shared" ca="1" si="432"/>
        <v/>
      </c>
      <c r="AM213" s="921" t="str">
        <f t="shared" ca="1" si="433"/>
        <v/>
      </c>
      <c r="AN213" s="921"/>
      <c r="AO213" s="77" t="str">
        <f t="shared" ca="1" si="434"/>
        <v/>
      </c>
      <c r="AP213" s="93">
        <f ca="1">IFERROR(VLOOKUP(AO213,'（様式１号）３整理番号表'!$P$5:$R$29,2,FALSE),0)</f>
        <v>0</v>
      </c>
      <c r="AQ213" s="924" t="str">
        <f t="shared" ca="1" si="435"/>
        <v/>
      </c>
      <c r="AR213" s="93">
        <f t="shared" ca="1" si="436"/>
        <v>0</v>
      </c>
      <c r="AS213" s="924" t="str">
        <f t="shared" ca="1" si="437"/>
        <v/>
      </c>
      <c r="AT213" s="40" t="str">
        <f t="shared" ca="1" si="438"/>
        <v/>
      </c>
      <c r="AU213" s="93" t="str">
        <f t="shared" ca="1" si="439"/>
        <v/>
      </c>
      <c r="AV213" s="923" t="str">
        <f t="shared" ca="1" si="440"/>
        <v/>
      </c>
      <c r="AW213" s="926" t="str">
        <f t="shared" ca="1" si="441"/>
        <v/>
      </c>
      <c r="AX213" s="925" t="str">
        <f t="shared" ca="1" si="442"/>
        <v/>
      </c>
      <c r="AY213" s="925" t="str">
        <f t="shared" ca="1" si="442"/>
        <v/>
      </c>
      <c r="AZ213" s="925" t="str">
        <f t="shared" ca="1" si="442"/>
        <v/>
      </c>
      <c r="BA213" s="925" t="str">
        <f t="shared" ca="1" si="442"/>
        <v/>
      </c>
      <c r="BB213" s="925" t="str">
        <f t="shared" ca="1" si="443"/>
        <v/>
      </c>
      <c r="BC213" s="925" t="str">
        <f t="shared" ca="1" si="444"/>
        <v/>
      </c>
      <c r="BD213" s="925" t="str">
        <f t="shared" ca="1" si="444"/>
        <v/>
      </c>
      <c r="BE213" s="925" t="str">
        <f t="shared" ca="1" si="444"/>
        <v/>
      </c>
      <c r="BF213" s="77" t="str">
        <f t="shared" ca="1" si="445"/>
        <v/>
      </c>
      <c r="BG213" s="924" t="str">
        <f t="shared" ca="1" si="446"/>
        <v/>
      </c>
      <c r="BH213" s="94">
        <f ca="1">IF(BF213&lt;&gt;"",INDEX('（様式１号）３整理番号表'!$AB$7:$AQ$12,MATCH(BF213,'（様式１号）３整理番号表'!$AA$7:$AA$12,0),MATCH(BG213,'（様式１号）３整理番号表'!$AB$6:$AQ$6,0)),0)</f>
        <v>0</v>
      </c>
      <c r="BI213" s="921" t="str">
        <f t="shared" ca="1" si="447"/>
        <v/>
      </c>
      <c r="BJ213" s="922" t="str">
        <f t="shared" ca="1" si="448"/>
        <v/>
      </c>
      <c r="BK213" s="926" t="str">
        <f t="shared" ca="1" si="449"/>
        <v/>
      </c>
      <c r="BL213" s="922" t="str">
        <f t="shared" ca="1" si="450"/>
        <v/>
      </c>
      <c r="BM213" s="79" t="str">
        <f t="shared" ca="1" si="451"/>
        <v/>
      </c>
      <c r="BN213" s="82" t="str">
        <f t="shared" ca="1" si="452"/>
        <v/>
      </c>
      <c r="BO213" s="83" t="str">
        <f t="shared" ca="1" si="453"/>
        <v/>
      </c>
      <c r="BP213" s="84" t="str">
        <f t="shared" ca="1" si="454"/>
        <v/>
      </c>
      <c r="BQ213" s="82" t="str">
        <f t="shared" ca="1" si="455"/>
        <v/>
      </c>
      <c r="BR213" s="97" t="str">
        <f t="shared" ca="1" si="456"/>
        <v/>
      </c>
      <c r="BS213" s="95" t="str">
        <f t="shared" ca="1" si="457"/>
        <v/>
      </c>
      <c r="BT213" s="184" t="str">
        <f t="shared" ca="1" si="458"/>
        <v/>
      </c>
      <c r="BU213" s="611" t="str">
        <f t="shared" ca="1" si="459"/>
        <v/>
      </c>
      <c r="BV213" s="77" t="str">
        <f t="shared" ca="1" si="460"/>
        <v/>
      </c>
      <c r="BW213" s="85" t="str">
        <f t="shared" ca="1" si="461"/>
        <v/>
      </c>
      <c r="BX213" s="86" t="str">
        <f t="shared" ca="1" si="462"/>
        <v/>
      </c>
      <c r="BY213" s="231">
        <f ca="1">IF('ポイント要件確認等（個別表）'!AD213=1,ROUNDDOWN('ポイント要件確認等（個別表）'!AV213,-3),IF('ポイント要件確認等（個別表）'!AD213=2,ROUNDDOWN('ポイント要件確認等（個別表）'!BH213,-3),IF('ポイント要件確認等（個別表）'!AD213=3,ROUNDDOWN('ポイント要件確認等（個別表）'!BT213,-3),0)))</f>
        <v>0</v>
      </c>
      <c r="BZ213" s="86" t="str">
        <f t="shared" ca="1" si="463"/>
        <v/>
      </c>
      <c r="CA213" s="232" t="str">
        <f t="shared" ca="1" si="464"/>
        <v/>
      </c>
      <c r="CB213" s="232">
        <f t="shared" ca="1" si="465"/>
        <v>0</v>
      </c>
      <c r="CC213" s="86" t="str">
        <f t="shared" ca="1" si="466"/>
        <v/>
      </c>
      <c r="CD213" s="86" t="str">
        <f t="shared" ca="1" si="467"/>
        <v/>
      </c>
      <c r="CE213" s="609"/>
      <c r="CF213" s="86" t="str">
        <f t="shared" ca="1" si="468"/>
        <v/>
      </c>
      <c r="CG213" s="185" t="str">
        <f t="shared" ca="1" si="469"/>
        <v/>
      </c>
      <c r="CH213" s="246" t="str">
        <f t="shared" ca="1" si="470"/>
        <v>含税額</v>
      </c>
      <c r="CI213" s="247" t="str">
        <f t="shared" ca="1" si="471"/>
        <v/>
      </c>
      <c r="CJ213" s="87" t="str">
        <f ca="1">IFERROR(IF(INDIRECT("'("&amp;'２個別表'!EO213&amp;")'!AR"&amp;84+EP213)&lt;&gt;1,"",1),"")</f>
        <v/>
      </c>
      <c r="CK213" s="244" t="str">
        <f t="shared" ca="1" si="472"/>
        <v/>
      </c>
      <c r="CL213" s="235" t="str">
        <f t="shared" ca="1" si="473"/>
        <v/>
      </c>
      <c r="CM213" s="239" t="str">
        <f t="shared" ca="1" si="474"/>
        <v/>
      </c>
      <c r="CN213" s="77" t="str">
        <f t="shared" ca="1" si="475"/>
        <v/>
      </c>
      <c r="CO213" s="93" t="str">
        <f ca="1">IFERROR(VLOOKUP(CN213,'（様式１号）３整理番号表'!$T$5:$V$15,2,FALSE),"")</f>
        <v/>
      </c>
      <c r="CP213" s="924" t="str">
        <f t="shared" ca="1" si="476"/>
        <v/>
      </c>
      <c r="CQ213" s="93" t="str">
        <f ca="1">IFERROR(VLOOKUP(CP213,'（様式１号）３整理番号表'!$T$19:$V$24,2,FALSE),"")</f>
        <v/>
      </c>
      <c r="CR213" s="924" t="str">
        <f ca="1">IFERROR(IF(INDIRECT("'("&amp;'２個別表'!EO213&amp;")'!AV"&amp;84+EP213)&lt;&gt;1,"",1),"")</f>
        <v/>
      </c>
      <c r="CS213" s="232">
        <f t="shared" ca="1" si="477"/>
        <v>0</v>
      </c>
      <c r="CT213" s="248">
        <f t="shared" ca="1" si="478"/>
        <v>0</v>
      </c>
      <c r="CU213" s="376" t="str">
        <f ca="1">IF(ER213="補強",IF(COUNTIFS($Z$11:Z213,Z213,$W$11:W213,1)=1,"１①",""),IF(COUNTIFS($Z$11:Z213,Z213,$W$11:W213,2)=1,"２①",""))</f>
        <v/>
      </c>
      <c r="CV213" s="57" t="str">
        <f t="shared" ca="1" si="479"/>
        <v/>
      </c>
      <c r="CW213" s="927" t="str">
        <f t="shared" ca="1" si="480"/>
        <v/>
      </c>
      <c r="CX213" s="256" t="str">
        <f t="shared" ca="1" si="481"/>
        <v/>
      </c>
      <c r="CY213" s="256" t="str">
        <f t="shared" ca="1" si="482"/>
        <v/>
      </c>
      <c r="CZ213" s="256" t="str">
        <f t="shared" ca="1" si="483"/>
        <v/>
      </c>
      <c r="DA213" s="256" t="str">
        <f t="shared" ca="1" si="484"/>
        <v/>
      </c>
      <c r="DB213" s="316" t="str">
        <f ca="1">IFERROR(VLOOKUP($CU213,'（様式１号）３整理番号表'!$Z$19:$AB$32,3,FALSE),"")</f>
        <v/>
      </c>
      <c r="DC213" s="259" t="str">
        <f t="shared" ca="1" si="485"/>
        <v>-</v>
      </c>
      <c r="DD213" s="618" t="str">
        <f t="shared" ca="1" si="486"/>
        <v/>
      </c>
      <c r="DE213" s="321" t="str">
        <f ca="1">IF(AND(AO213=18,AS213=1),IF(COUNTIFS($Y$11:Y213,Y213,$AS$11:AS213,1)=1,"２②",""),IF($CU213="１①",INDEX(INDIRECT("'("&amp;$EO213&amp;")'!AR116:BB116"),1,MATCH(INDIRECT("'("&amp;$EO213&amp;")'!C118"),INDIRECT("'("&amp;$EO213&amp;")'!AR119:BB119"),0)),""))</f>
        <v/>
      </c>
      <c r="DF213" s="324" t="str">
        <f t="shared" ca="1" si="487"/>
        <v/>
      </c>
      <c r="DG213" s="313" t="str">
        <f t="shared" ca="1" si="488"/>
        <v/>
      </c>
      <c r="DH213" s="313" t="str">
        <f t="shared" ca="1" si="489"/>
        <v/>
      </c>
      <c r="DI213" s="313" t="str">
        <f t="shared" ca="1" si="490"/>
        <v/>
      </c>
      <c r="DJ213" s="313" t="str">
        <f t="shared" ca="1" si="491"/>
        <v/>
      </c>
      <c r="DK213" s="328" t="str">
        <f t="shared" ca="1" si="492"/>
        <v/>
      </c>
      <c r="DL213" s="334" t="str">
        <f t="shared" ca="1" si="493"/>
        <v/>
      </c>
      <c r="DM213" s="915" t="str">
        <f t="shared" ca="1" si="494"/>
        <v/>
      </c>
      <c r="DN213" s="15"/>
      <c r="DO213" s="324"/>
      <c r="DP213" s="16"/>
      <c r="DQ213" s="16"/>
      <c r="DR213" s="16"/>
      <c r="DS213" s="16"/>
      <c r="DT213" s="318" t="str">
        <f>IFERROR(VLOOKUP($DN213,'（様式１号）３整理番号表'!$Z$19:$AB$32,3,FALSE),"")</f>
        <v/>
      </c>
      <c r="DU213" s="259" t="str">
        <f t="shared" si="495"/>
        <v/>
      </c>
      <c r="DV213" s="14"/>
      <c r="DW213" s="17" t="str">
        <f t="shared" ca="1" si="496"/>
        <v/>
      </c>
      <c r="DX213" s="88" t="str">
        <f t="shared" ca="1" si="513"/>
        <v/>
      </c>
      <c r="DZ213" s="339">
        <f t="shared" ca="1" si="515"/>
        <v>0</v>
      </c>
      <c r="EA213" s="339">
        <f t="shared" ca="1" si="515"/>
        <v>0</v>
      </c>
      <c r="EB213" s="339">
        <f t="shared" ca="1" si="515"/>
        <v>0</v>
      </c>
      <c r="EC213" s="339">
        <f t="shared" ca="1" si="515"/>
        <v>0</v>
      </c>
      <c r="ED213" s="339">
        <f t="shared" ca="1" si="515"/>
        <v>0</v>
      </c>
      <c r="EE213" s="339">
        <f t="shared" ca="1" si="515"/>
        <v>0</v>
      </c>
      <c r="EF213" s="339">
        <f t="shared" ca="1" si="515"/>
        <v>0</v>
      </c>
      <c r="EG213" s="339">
        <f t="shared" ca="1" si="515"/>
        <v>0</v>
      </c>
      <c r="EH213" s="339">
        <f t="shared" ca="1" si="515"/>
        <v>0</v>
      </c>
      <c r="EI213" s="339">
        <f t="shared" ca="1" si="515"/>
        <v>0</v>
      </c>
      <c r="EJ213" s="339">
        <f t="shared" ca="1" si="515"/>
        <v>0</v>
      </c>
      <c r="EK213" s="339">
        <f t="shared" ca="1" si="515"/>
        <v>0</v>
      </c>
      <c r="EL213" s="339">
        <f t="shared" ca="1" si="515"/>
        <v>0</v>
      </c>
      <c r="EM213" s="339">
        <f t="shared" ca="1" si="515"/>
        <v>0</v>
      </c>
      <c r="EO213" s="919" t="str">
        <f t="shared" ca="1" si="415"/>
        <v/>
      </c>
      <c r="EP213" s="919" t="str">
        <f t="shared" ca="1" si="497"/>
        <v/>
      </c>
      <c r="EQ213" s="919" t="str">
        <f t="shared" ca="1" si="498"/>
        <v/>
      </c>
      <c r="ER213" s="919" t="str">
        <f t="shared" ca="1" si="499"/>
        <v/>
      </c>
      <c r="ES213" s="919" t="str">
        <f ca="1">IFERROR(INDEX('郵便番号（石川県）'!$A$3:$F$2574,MATCH(INDIRECT("'("&amp;EO213&amp;")'!E7"),'郵便番号（石川県）'!$A$3:$A$2574,0),6),"")</f>
        <v/>
      </c>
      <c r="ET213" s="919" t="str">
        <f ca="1">IFERROR(INDEX('郵便番号（石川県）'!$A$3:$F$2574,MATCH(INDIRECT("'("&amp;$EO213&amp;")'!E7"),'郵便番号（石川県）'!$A$3:$A$2574,0),5),"")</f>
        <v/>
      </c>
      <c r="EU213" s="919" t="str">
        <f t="shared" ca="1" si="500"/>
        <v/>
      </c>
      <c r="EV213" s="919" t="str">
        <f t="shared" ca="1" si="501"/>
        <v/>
      </c>
      <c r="EW213" s="919" t="str">
        <f t="shared" ca="1" si="502"/>
        <v/>
      </c>
      <c r="EX213" s="919" t="str">
        <f t="shared" ca="1" si="503"/>
        <v/>
      </c>
      <c r="EY213" s="919" t="str">
        <f t="shared" ca="1" si="504"/>
        <v/>
      </c>
      <c r="EZ213" s="919" t="str">
        <f t="shared" ca="1" si="505"/>
        <v/>
      </c>
      <c r="FA213" s="919" t="str">
        <f t="shared" ca="1" si="506"/>
        <v/>
      </c>
      <c r="FB213" s="919" t="str">
        <f t="shared" ca="1" si="507"/>
        <v/>
      </c>
      <c r="FC213" s="919" t="str">
        <f t="shared" ca="1" si="508"/>
        <v/>
      </c>
      <c r="FD213" s="627" t="str">
        <f t="shared" ca="1" si="509"/>
        <v/>
      </c>
      <c r="FE213" s="630">
        <v>203</v>
      </c>
      <c r="FF213" s="299" t="str">
        <f t="shared" ca="1" si="510"/>
        <v/>
      </c>
      <c r="FG213" s="993" t="str">
        <f t="shared" ca="1" si="511"/>
        <v/>
      </c>
      <c r="FH213" s="919" t="str">
        <f t="shared" ca="1" si="512"/>
        <v/>
      </c>
      <c r="FI213" s="299">
        <f ca="1">COUNTIF($FH$11:FH213,"■")</f>
        <v>0</v>
      </c>
    </row>
    <row r="214" spans="1:165" ht="34.5" customHeight="1">
      <c r="A214" s="445">
        <f t="shared" ca="1" si="416"/>
        <v>0</v>
      </c>
      <c r="B214" s="446">
        <f>IF(R214&lt;&gt;"",IF(COUNTIF(R$11:R214,R214)=1,MAX(B$11:B213)+1,INDEX(B$11:B213,MATCH(R214,R$11:R213,0),1)),0)</f>
        <v>1</v>
      </c>
      <c r="C214" s="446">
        <f ca="1">IF(T214&lt;&gt;"",IF(COUNTIF(T$11:T214,T214)=1,MAX(C$11:C213)+1,INDEX(C$11:C213,MATCH(T214,T$11:T213,0),1)),0)</f>
        <v>0</v>
      </c>
      <c r="D214" s="446">
        <f ca="1">IF(U214&lt;&gt;"",IF(COUNTIF(U$11:U214,U214)=1,MAX(D$11:D213)+1,INDEX(D$11:D213,MATCH(U214,U$11:U213,0),1)),0)</f>
        <v>0</v>
      </c>
      <c r="E214" s="446">
        <f ca="1">IF(S214&lt;&gt;"",IF(COUNTIF(S$11:S214,S214)=1,MAX(E$11:E213)+1,INDEX(E$11:E213,MATCH(S214,S$11:S213,0),1)),0)</f>
        <v>0</v>
      </c>
      <c r="F214" s="446">
        <f ca="1">IF(Z214&lt;&gt;"",IF(COUNTIF(Z$11:Z214,Z214)=1,MAX(F$11:F213)+1,INDEX(F$11:F213,MATCH(Z214,Z$11:Z213,0),1)),0)</f>
        <v>0</v>
      </c>
      <c r="G214" s="447" cm="1">
        <f t="array" aca="1" ref="G214" ca="1">IF(Z214&lt;&gt;"",IF(COUNTIFS(Z$11:Z214,Z214,W$11:W214,W214)=1,MAX(G$11:G213)+1,INDEX(G$11:G213,MATCH(Z214&amp;W214,Z$11:Z213&amp;W$11:W214,0),1)),0)</f>
        <v>0</v>
      </c>
      <c r="H214" s="447">
        <f t="shared" ca="1" si="417"/>
        <v>0</v>
      </c>
      <c r="I214" s="447">
        <f ca="1">IF(T214="",0,IF(COUNTIF(T$11:T214,T214)=1,1,0))</f>
        <v>0</v>
      </c>
      <c r="J214" s="447">
        <f ca="1">IF(U214="",0,IF(COUNTIF(U$11:U214,U214)=1,1,0))</f>
        <v>0</v>
      </c>
      <c r="K214" s="447">
        <f ca="1">IF(S214="",0,IF(COUNTIF(S$11:S214,S214)=1,1,0))</f>
        <v>0</v>
      </c>
      <c r="L214" s="446">
        <f ca="1">IF(Z214="",0,IF(COUNTIF(Z$11:Z214,Z214)=1,1,0))</f>
        <v>0</v>
      </c>
      <c r="M214" s="767">
        <f ca="1">IF($W214=2,IF(COUNTIFS($W$11:$W214,2,$Z$11:$Z214,$Z214)=1,1,0),0)</f>
        <v>0</v>
      </c>
      <c r="N214" s="767">
        <f ca="1">IF($W214=1,IF(COUNTIFS($W$11:$W214,2,$Z$11:$Z214,$Z214)=1,1,0),0)</f>
        <v>0</v>
      </c>
      <c r="O214" s="446">
        <f ca="1">IF(H214=0,0,IF(COUNTIF(Z$11:Z214,Z214)=1,1,0))</f>
        <v>0</v>
      </c>
      <c r="P214" s="448" t="str">
        <f t="shared" ca="1" si="418"/>
        <v>石川県</v>
      </c>
      <c r="Q214" s="89">
        <f t="shared" ca="1" si="419"/>
        <v>204</v>
      </c>
      <c r="R214" s="170" t="s">
        <v>459</v>
      </c>
      <c r="S214" s="357" t="str">
        <f t="shared" ca="1" si="420"/>
        <v/>
      </c>
      <c r="T214" s="357" t="str">
        <f t="shared" ca="1" si="421"/>
        <v/>
      </c>
      <c r="U214" s="58" t="str">
        <f t="shared" ca="1" si="422"/>
        <v/>
      </c>
      <c r="V214" s="58" t="str">
        <f t="shared" ca="1" si="423"/>
        <v/>
      </c>
      <c r="W214" s="920" t="str">
        <f t="shared" ca="1" si="424"/>
        <v/>
      </c>
      <c r="X214" s="369">
        <f ca="1">IFERROR(VLOOKUP(W214,'（様式１号）３整理番号表'!$B$4:$H$5,2,FALSE),0)</f>
        <v>0</v>
      </c>
      <c r="Y214" s="768" t="str" cm="1">
        <f t="array" aca="1" ref="Y214" ca="1">IF(AND(D214=0,F214=0),"",IF(COUNTIF(D$11:D214,D214)=1,1,IF(COUNTIFS(D$11:D214,D214,F$11:F214,F214)=1,INDEX((D$11:D214,F$11:F214,Y$11:Y214),MATCH(_xlfn.MAXIFS(F$11:F213,D$11:D213,D214),$F$11:F214,0),1,3)+1,INDEX((D$11:D214,F$11:F214,Y$11:Y214),MATCH(D214&amp;F214,D$11:D214&amp;F$11:F214,0),1,3))))</f>
        <v/>
      </c>
      <c r="Z214" s="40" t="str">
        <f t="shared" ca="1" si="425"/>
        <v/>
      </c>
      <c r="AA214" s="924" t="str">
        <f t="shared" ca="1" si="426"/>
        <v/>
      </c>
      <c r="AB214" s="93">
        <f ca="1">IFERROR(VLOOKUP(AA214,'（様式１号）３整理番号表'!$B$10:$H$16,2,FALSE),0)</f>
        <v>0</v>
      </c>
      <c r="AC214" s="924" t="str">
        <f t="shared" ca="1" si="427"/>
        <v/>
      </c>
      <c r="AD214" s="924" t="str">
        <f t="shared" ca="1" si="428"/>
        <v/>
      </c>
      <c r="AE214" s="93">
        <f ca="1">IFERROR(VLOOKUP(AD214,'（様式１号）３整理番号表'!$B$21:$H$22,2,FALSE),0)</f>
        <v>0</v>
      </c>
      <c r="AF214" s="924" t="str">
        <f t="shared" ca="1" si="429"/>
        <v/>
      </c>
      <c r="AG214" s="93">
        <f ca="1">IFERROR(VLOOKUP(AF214,'（様式１号）３整理番号表'!$B$26:$H$31,2,FALSE),0)</f>
        <v>0</v>
      </c>
      <c r="AH214" s="924" t="str">
        <f t="shared" ca="1" si="430"/>
        <v/>
      </c>
      <c r="AI214" s="93">
        <f ca="1">IFERROR(VLOOKUP(AH214,'（様式１号）３整理番号表'!$J$5:$N$59,2,FALSE),0)</f>
        <v>0</v>
      </c>
      <c r="AJ214" s="77" t="str">
        <f t="shared" ca="1" si="431"/>
        <v/>
      </c>
      <c r="AK214" s="93">
        <f ca="1">IFERROR(VLOOKUP(AJ214,'（様式１号）３整理番号表'!$P$5:$R$29,2,FALSE),0)</f>
        <v>0</v>
      </c>
      <c r="AL214" s="921" t="str">
        <f t="shared" ca="1" si="432"/>
        <v/>
      </c>
      <c r="AM214" s="921" t="str">
        <f t="shared" ca="1" si="433"/>
        <v/>
      </c>
      <c r="AN214" s="921"/>
      <c r="AO214" s="77" t="str">
        <f t="shared" ca="1" si="434"/>
        <v/>
      </c>
      <c r="AP214" s="93">
        <f ca="1">IFERROR(VLOOKUP(AO214,'（様式１号）３整理番号表'!$P$5:$R$29,2,FALSE),0)</f>
        <v>0</v>
      </c>
      <c r="AQ214" s="924" t="str">
        <f t="shared" ca="1" si="435"/>
        <v/>
      </c>
      <c r="AR214" s="93">
        <f t="shared" ca="1" si="436"/>
        <v>0</v>
      </c>
      <c r="AS214" s="924" t="str">
        <f t="shared" ca="1" si="437"/>
        <v/>
      </c>
      <c r="AT214" s="40" t="str">
        <f t="shared" ca="1" si="438"/>
        <v/>
      </c>
      <c r="AU214" s="93" t="str">
        <f t="shared" ca="1" si="439"/>
        <v/>
      </c>
      <c r="AV214" s="923" t="str">
        <f t="shared" ca="1" si="440"/>
        <v/>
      </c>
      <c r="AW214" s="926" t="str">
        <f t="shared" ca="1" si="441"/>
        <v/>
      </c>
      <c r="AX214" s="925" t="str">
        <f t="shared" ca="1" si="442"/>
        <v/>
      </c>
      <c r="AY214" s="925" t="str">
        <f t="shared" ca="1" si="442"/>
        <v/>
      </c>
      <c r="AZ214" s="925" t="str">
        <f t="shared" ca="1" si="442"/>
        <v/>
      </c>
      <c r="BA214" s="925" t="str">
        <f t="shared" ca="1" si="442"/>
        <v/>
      </c>
      <c r="BB214" s="925" t="str">
        <f t="shared" ca="1" si="443"/>
        <v/>
      </c>
      <c r="BC214" s="925" t="str">
        <f t="shared" ca="1" si="444"/>
        <v/>
      </c>
      <c r="BD214" s="925" t="str">
        <f t="shared" ca="1" si="444"/>
        <v/>
      </c>
      <c r="BE214" s="925" t="str">
        <f t="shared" ca="1" si="444"/>
        <v/>
      </c>
      <c r="BF214" s="77" t="str">
        <f t="shared" ca="1" si="445"/>
        <v/>
      </c>
      <c r="BG214" s="924" t="str">
        <f t="shared" ca="1" si="446"/>
        <v/>
      </c>
      <c r="BH214" s="94">
        <f ca="1">IF(BF214&lt;&gt;"",INDEX('（様式１号）３整理番号表'!$AB$7:$AQ$12,MATCH(BF214,'（様式１号）３整理番号表'!$AA$7:$AA$12,0),MATCH(BG214,'（様式１号）３整理番号表'!$AB$6:$AQ$6,0)),0)</f>
        <v>0</v>
      </c>
      <c r="BI214" s="921" t="str">
        <f t="shared" ca="1" si="447"/>
        <v/>
      </c>
      <c r="BJ214" s="922" t="str">
        <f t="shared" ca="1" si="448"/>
        <v/>
      </c>
      <c r="BK214" s="926" t="str">
        <f t="shared" ca="1" si="449"/>
        <v/>
      </c>
      <c r="BL214" s="922" t="str">
        <f t="shared" ca="1" si="450"/>
        <v/>
      </c>
      <c r="BM214" s="79" t="str">
        <f t="shared" ca="1" si="451"/>
        <v/>
      </c>
      <c r="BN214" s="82" t="str">
        <f t="shared" ca="1" si="452"/>
        <v/>
      </c>
      <c r="BO214" s="83" t="str">
        <f t="shared" ca="1" si="453"/>
        <v/>
      </c>
      <c r="BP214" s="84" t="str">
        <f t="shared" ca="1" si="454"/>
        <v/>
      </c>
      <c r="BQ214" s="82" t="str">
        <f t="shared" ca="1" si="455"/>
        <v/>
      </c>
      <c r="BR214" s="97" t="str">
        <f t="shared" ca="1" si="456"/>
        <v/>
      </c>
      <c r="BS214" s="95" t="str">
        <f t="shared" ca="1" si="457"/>
        <v/>
      </c>
      <c r="BT214" s="184" t="str">
        <f t="shared" ca="1" si="458"/>
        <v/>
      </c>
      <c r="BU214" s="611" t="str">
        <f t="shared" ca="1" si="459"/>
        <v/>
      </c>
      <c r="BV214" s="77" t="str">
        <f t="shared" ca="1" si="460"/>
        <v/>
      </c>
      <c r="BW214" s="85" t="str">
        <f t="shared" ca="1" si="461"/>
        <v/>
      </c>
      <c r="BX214" s="86" t="str">
        <f t="shared" ca="1" si="462"/>
        <v/>
      </c>
      <c r="BY214" s="231">
        <f ca="1">IF('ポイント要件確認等（個別表）'!AD214=1,ROUNDDOWN('ポイント要件確認等（個別表）'!AV214,-3),IF('ポイント要件確認等（個別表）'!AD214=2,ROUNDDOWN('ポイント要件確認等（個別表）'!BH214,-3),IF('ポイント要件確認等（個別表）'!AD214=3,ROUNDDOWN('ポイント要件確認等（個別表）'!BT214,-3),0)))</f>
        <v>0</v>
      </c>
      <c r="BZ214" s="86" t="str">
        <f t="shared" ca="1" si="463"/>
        <v/>
      </c>
      <c r="CA214" s="232" t="str">
        <f t="shared" ca="1" si="464"/>
        <v/>
      </c>
      <c r="CB214" s="232">
        <f t="shared" ca="1" si="465"/>
        <v>0</v>
      </c>
      <c r="CC214" s="86" t="str">
        <f t="shared" ca="1" si="466"/>
        <v/>
      </c>
      <c r="CD214" s="86" t="str">
        <f t="shared" ca="1" si="467"/>
        <v/>
      </c>
      <c r="CE214" s="609"/>
      <c r="CF214" s="86" t="str">
        <f t="shared" ca="1" si="468"/>
        <v/>
      </c>
      <c r="CG214" s="185" t="str">
        <f t="shared" ca="1" si="469"/>
        <v/>
      </c>
      <c r="CH214" s="246" t="str">
        <f t="shared" ca="1" si="470"/>
        <v>含税額</v>
      </c>
      <c r="CI214" s="247" t="str">
        <f t="shared" ca="1" si="471"/>
        <v/>
      </c>
      <c r="CJ214" s="87" t="str">
        <f ca="1">IFERROR(IF(INDIRECT("'("&amp;'２個別表'!EO214&amp;")'!AR"&amp;84+EP214)&lt;&gt;1,"",1),"")</f>
        <v/>
      </c>
      <c r="CK214" s="244" t="str">
        <f t="shared" ca="1" si="472"/>
        <v/>
      </c>
      <c r="CL214" s="235" t="str">
        <f t="shared" ca="1" si="473"/>
        <v/>
      </c>
      <c r="CM214" s="239" t="str">
        <f t="shared" ca="1" si="474"/>
        <v/>
      </c>
      <c r="CN214" s="77" t="str">
        <f t="shared" ca="1" si="475"/>
        <v/>
      </c>
      <c r="CO214" s="93" t="str">
        <f ca="1">IFERROR(VLOOKUP(CN214,'（様式１号）３整理番号表'!$T$5:$V$15,2,FALSE),"")</f>
        <v/>
      </c>
      <c r="CP214" s="924" t="str">
        <f t="shared" ca="1" si="476"/>
        <v/>
      </c>
      <c r="CQ214" s="93" t="str">
        <f ca="1">IFERROR(VLOOKUP(CP214,'（様式１号）３整理番号表'!$T$19:$V$24,2,FALSE),"")</f>
        <v/>
      </c>
      <c r="CR214" s="924" t="str">
        <f ca="1">IFERROR(IF(INDIRECT("'("&amp;'２個別表'!EO214&amp;")'!AV"&amp;84+EP214)&lt;&gt;1,"",1),"")</f>
        <v/>
      </c>
      <c r="CS214" s="232">
        <f t="shared" ca="1" si="477"/>
        <v>0</v>
      </c>
      <c r="CT214" s="248">
        <f t="shared" ca="1" si="478"/>
        <v>0</v>
      </c>
      <c r="CU214" s="376" t="str">
        <f ca="1">IF(ER214="補強",IF(COUNTIFS($Z$11:Z214,Z214,$W$11:W214,1)=1,"１①",""),IF(COUNTIFS($Z$11:Z214,Z214,$W$11:W214,2)=1,"２①",""))</f>
        <v/>
      </c>
      <c r="CV214" s="57" t="str">
        <f t="shared" ca="1" si="479"/>
        <v/>
      </c>
      <c r="CW214" s="927" t="str">
        <f t="shared" ca="1" si="480"/>
        <v/>
      </c>
      <c r="CX214" s="256" t="str">
        <f t="shared" ca="1" si="481"/>
        <v/>
      </c>
      <c r="CY214" s="256" t="str">
        <f t="shared" ca="1" si="482"/>
        <v/>
      </c>
      <c r="CZ214" s="256" t="str">
        <f t="shared" ca="1" si="483"/>
        <v/>
      </c>
      <c r="DA214" s="256" t="str">
        <f t="shared" ca="1" si="484"/>
        <v/>
      </c>
      <c r="DB214" s="316" t="str">
        <f ca="1">IFERROR(VLOOKUP($CU214,'（様式１号）３整理番号表'!$Z$19:$AB$32,3,FALSE),"")</f>
        <v/>
      </c>
      <c r="DC214" s="259" t="str">
        <f t="shared" ca="1" si="485"/>
        <v>-</v>
      </c>
      <c r="DD214" s="618" t="str">
        <f t="shared" ca="1" si="486"/>
        <v/>
      </c>
      <c r="DE214" s="321" t="str">
        <f ca="1">IF(AND(AO214=18,AS214=1),IF(COUNTIFS($Y$11:Y214,Y214,$AS$11:AS214,1)=1,"２②",""),IF($CU214="１①",INDEX(INDIRECT("'("&amp;$EO214&amp;")'!AR116:BB116"),1,MATCH(INDIRECT("'("&amp;$EO214&amp;")'!C118"),INDIRECT("'("&amp;$EO214&amp;")'!AR119:BB119"),0)),""))</f>
        <v/>
      </c>
      <c r="DF214" s="324" t="str">
        <f t="shared" ca="1" si="487"/>
        <v/>
      </c>
      <c r="DG214" s="313" t="str">
        <f t="shared" ca="1" si="488"/>
        <v/>
      </c>
      <c r="DH214" s="313" t="str">
        <f t="shared" ca="1" si="489"/>
        <v/>
      </c>
      <c r="DI214" s="313" t="str">
        <f t="shared" ca="1" si="490"/>
        <v/>
      </c>
      <c r="DJ214" s="313" t="str">
        <f t="shared" ca="1" si="491"/>
        <v/>
      </c>
      <c r="DK214" s="328" t="str">
        <f t="shared" ca="1" si="492"/>
        <v/>
      </c>
      <c r="DL214" s="334" t="str">
        <f t="shared" ca="1" si="493"/>
        <v/>
      </c>
      <c r="DM214" s="915" t="str">
        <f t="shared" ca="1" si="494"/>
        <v/>
      </c>
      <c r="DN214" s="15"/>
      <c r="DO214" s="324"/>
      <c r="DP214" s="16"/>
      <c r="DQ214" s="16"/>
      <c r="DR214" s="16"/>
      <c r="DS214" s="16"/>
      <c r="DT214" s="318" t="str">
        <f>IFERROR(VLOOKUP($DN214,'（様式１号）３整理番号表'!$Z$19:$AB$32,3,FALSE),"")</f>
        <v/>
      </c>
      <c r="DU214" s="259" t="str">
        <f t="shared" si="495"/>
        <v/>
      </c>
      <c r="DV214" s="14"/>
      <c r="DW214" s="17" t="str">
        <f t="shared" ca="1" si="496"/>
        <v/>
      </c>
      <c r="DX214" s="88" t="str">
        <f t="shared" ca="1" si="513"/>
        <v/>
      </c>
      <c r="DZ214" s="339">
        <f t="shared" ca="1" si="515"/>
        <v>0</v>
      </c>
      <c r="EA214" s="339">
        <f t="shared" ca="1" si="515"/>
        <v>0</v>
      </c>
      <c r="EB214" s="339">
        <f t="shared" ca="1" si="515"/>
        <v>0</v>
      </c>
      <c r="EC214" s="339">
        <f t="shared" ca="1" si="515"/>
        <v>0</v>
      </c>
      <c r="ED214" s="339">
        <f t="shared" ca="1" si="515"/>
        <v>0</v>
      </c>
      <c r="EE214" s="339">
        <f t="shared" ca="1" si="515"/>
        <v>0</v>
      </c>
      <c r="EF214" s="339">
        <f t="shared" ca="1" si="515"/>
        <v>0</v>
      </c>
      <c r="EG214" s="339">
        <f t="shared" ca="1" si="515"/>
        <v>0</v>
      </c>
      <c r="EH214" s="339">
        <f t="shared" ca="1" si="515"/>
        <v>0</v>
      </c>
      <c r="EI214" s="339">
        <f t="shared" ca="1" si="515"/>
        <v>0</v>
      </c>
      <c r="EJ214" s="339">
        <f t="shared" ca="1" si="515"/>
        <v>0</v>
      </c>
      <c r="EK214" s="339">
        <f t="shared" ca="1" si="515"/>
        <v>0</v>
      </c>
      <c r="EL214" s="339">
        <f t="shared" ca="1" si="515"/>
        <v>0</v>
      </c>
      <c r="EM214" s="339">
        <f t="shared" ca="1" si="515"/>
        <v>0</v>
      </c>
      <c r="EO214" s="919" t="str">
        <f t="shared" ca="1" si="415"/>
        <v/>
      </c>
      <c r="EP214" s="919" t="str">
        <f t="shared" ca="1" si="497"/>
        <v/>
      </c>
      <c r="EQ214" s="919" t="str">
        <f t="shared" ca="1" si="498"/>
        <v/>
      </c>
      <c r="ER214" s="919" t="str">
        <f t="shared" ca="1" si="499"/>
        <v/>
      </c>
      <c r="ES214" s="919" t="str">
        <f ca="1">IFERROR(INDEX('郵便番号（石川県）'!$A$3:$F$2574,MATCH(INDIRECT("'("&amp;EO214&amp;")'!E7"),'郵便番号（石川県）'!$A$3:$A$2574,0),6),"")</f>
        <v/>
      </c>
      <c r="ET214" s="919" t="str">
        <f ca="1">IFERROR(INDEX('郵便番号（石川県）'!$A$3:$F$2574,MATCH(INDIRECT("'("&amp;$EO214&amp;")'!E7"),'郵便番号（石川県）'!$A$3:$A$2574,0),5),"")</f>
        <v/>
      </c>
      <c r="EU214" s="919" t="str">
        <f t="shared" ca="1" si="500"/>
        <v/>
      </c>
      <c r="EV214" s="919" t="str">
        <f t="shared" ca="1" si="501"/>
        <v/>
      </c>
      <c r="EW214" s="919" t="str">
        <f t="shared" ca="1" si="502"/>
        <v/>
      </c>
      <c r="EX214" s="919" t="str">
        <f t="shared" ca="1" si="503"/>
        <v/>
      </c>
      <c r="EY214" s="919" t="str">
        <f t="shared" ca="1" si="504"/>
        <v/>
      </c>
      <c r="EZ214" s="919" t="str">
        <f t="shared" ca="1" si="505"/>
        <v/>
      </c>
      <c r="FA214" s="919" t="str">
        <f t="shared" ca="1" si="506"/>
        <v/>
      </c>
      <c r="FB214" s="919" t="str">
        <f t="shared" ca="1" si="507"/>
        <v/>
      </c>
      <c r="FC214" s="919" t="str">
        <f t="shared" ca="1" si="508"/>
        <v/>
      </c>
      <c r="FD214" s="627" t="str">
        <f t="shared" ca="1" si="509"/>
        <v/>
      </c>
      <c r="FE214" s="630">
        <v>204</v>
      </c>
      <c r="FF214" s="299" t="str">
        <f t="shared" ca="1" si="510"/>
        <v/>
      </c>
      <c r="FG214" s="993" t="str">
        <f t="shared" ca="1" si="511"/>
        <v/>
      </c>
      <c r="FH214" s="919" t="str">
        <f t="shared" ca="1" si="512"/>
        <v/>
      </c>
      <c r="FI214" s="299">
        <f ca="1">COUNTIF($FH$11:FH214,"■")</f>
        <v>0</v>
      </c>
    </row>
    <row r="215" spans="1:165" ht="34.5" customHeight="1">
      <c r="A215" s="445">
        <f t="shared" ca="1" si="416"/>
        <v>0</v>
      </c>
      <c r="B215" s="446">
        <f>IF(R215&lt;&gt;"",IF(COUNTIF(R$11:R215,R215)=1,MAX(B$11:B214)+1,INDEX(B$11:B214,MATCH(R215,R$11:R214,0),1)),0)</f>
        <v>1</v>
      </c>
      <c r="C215" s="446">
        <f ca="1">IF(T215&lt;&gt;"",IF(COUNTIF(T$11:T215,T215)=1,MAX(C$11:C214)+1,INDEX(C$11:C214,MATCH(T215,T$11:T214,0),1)),0)</f>
        <v>0</v>
      </c>
      <c r="D215" s="446">
        <f ca="1">IF(U215&lt;&gt;"",IF(COUNTIF(U$11:U215,U215)=1,MAX(D$11:D214)+1,INDEX(D$11:D214,MATCH(U215,U$11:U214,0),1)),0)</f>
        <v>0</v>
      </c>
      <c r="E215" s="446">
        <f ca="1">IF(S215&lt;&gt;"",IF(COUNTIF(S$11:S215,S215)=1,MAX(E$11:E214)+1,INDEX(E$11:E214,MATCH(S215,S$11:S214,0),1)),0)</f>
        <v>0</v>
      </c>
      <c r="F215" s="446">
        <f ca="1">IF(Z215&lt;&gt;"",IF(COUNTIF(Z$11:Z215,Z215)=1,MAX(F$11:F214)+1,INDEX(F$11:F214,MATCH(Z215,Z$11:Z214,0),1)),0)</f>
        <v>0</v>
      </c>
      <c r="G215" s="447" cm="1">
        <f t="array" aca="1" ref="G215" ca="1">IF(Z215&lt;&gt;"",IF(COUNTIFS(Z$11:Z215,Z215,W$11:W215,W215)=1,MAX(G$11:G214)+1,INDEX(G$11:G214,MATCH(Z215&amp;W215,Z$11:Z214&amp;W$11:W215,0),1)),0)</f>
        <v>0</v>
      </c>
      <c r="H215" s="447">
        <f t="shared" ca="1" si="417"/>
        <v>0</v>
      </c>
      <c r="I215" s="447">
        <f ca="1">IF(T215="",0,IF(COUNTIF(T$11:T215,T215)=1,1,0))</f>
        <v>0</v>
      </c>
      <c r="J215" s="447">
        <f ca="1">IF(U215="",0,IF(COUNTIF(U$11:U215,U215)=1,1,0))</f>
        <v>0</v>
      </c>
      <c r="K215" s="447">
        <f ca="1">IF(S215="",0,IF(COUNTIF(S$11:S215,S215)=1,1,0))</f>
        <v>0</v>
      </c>
      <c r="L215" s="446">
        <f ca="1">IF(Z215="",0,IF(COUNTIF(Z$11:Z215,Z215)=1,1,0))</f>
        <v>0</v>
      </c>
      <c r="M215" s="767">
        <f ca="1">IF($W215=2,IF(COUNTIFS($W$11:$W215,2,$Z$11:$Z215,$Z215)=1,1,0),0)</f>
        <v>0</v>
      </c>
      <c r="N215" s="767">
        <f ca="1">IF($W215=1,IF(COUNTIFS($W$11:$W215,2,$Z$11:$Z215,$Z215)=1,1,0),0)</f>
        <v>0</v>
      </c>
      <c r="O215" s="446">
        <f ca="1">IF(H215=0,0,IF(COUNTIF(Z$11:Z215,Z215)=1,1,0))</f>
        <v>0</v>
      </c>
      <c r="P215" s="448" t="str">
        <f t="shared" ca="1" si="418"/>
        <v>石川県</v>
      </c>
      <c r="Q215" s="89">
        <f t="shared" ca="1" si="419"/>
        <v>205</v>
      </c>
      <c r="R215" s="170" t="s">
        <v>459</v>
      </c>
      <c r="S215" s="357" t="str">
        <f t="shared" ca="1" si="420"/>
        <v/>
      </c>
      <c r="T215" s="357" t="str">
        <f t="shared" ca="1" si="421"/>
        <v/>
      </c>
      <c r="U215" s="58" t="str">
        <f t="shared" ca="1" si="422"/>
        <v/>
      </c>
      <c r="V215" s="58" t="str">
        <f t="shared" ca="1" si="423"/>
        <v/>
      </c>
      <c r="W215" s="920" t="str">
        <f t="shared" ca="1" si="424"/>
        <v/>
      </c>
      <c r="X215" s="369">
        <f ca="1">IFERROR(VLOOKUP(W215,'（様式１号）３整理番号表'!$B$4:$H$5,2,FALSE),0)</f>
        <v>0</v>
      </c>
      <c r="Y215" s="768" t="str" cm="1">
        <f t="array" aca="1" ref="Y215" ca="1">IF(AND(D215=0,F215=0),"",IF(COUNTIF(D$11:D215,D215)=1,1,IF(COUNTIFS(D$11:D215,D215,F$11:F215,F215)=1,INDEX((D$11:D215,F$11:F215,Y$11:Y215),MATCH(_xlfn.MAXIFS(F$11:F214,D$11:D214,D215),$F$11:F215,0),1,3)+1,INDEX((D$11:D215,F$11:F215,Y$11:Y215),MATCH(D215&amp;F215,D$11:D215&amp;F$11:F215,0),1,3))))</f>
        <v/>
      </c>
      <c r="Z215" s="40" t="str">
        <f t="shared" ca="1" si="425"/>
        <v/>
      </c>
      <c r="AA215" s="924" t="str">
        <f t="shared" ca="1" si="426"/>
        <v/>
      </c>
      <c r="AB215" s="93">
        <f ca="1">IFERROR(VLOOKUP(AA215,'（様式１号）３整理番号表'!$B$10:$H$16,2,FALSE),0)</f>
        <v>0</v>
      </c>
      <c r="AC215" s="924" t="str">
        <f t="shared" ca="1" si="427"/>
        <v/>
      </c>
      <c r="AD215" s="924" t="str">
        <f t="shared" ca="1" si="428"/>
        <v/>
      </c>
      <c r="AE215" s="93">
        <f ca="1">IFERROR(VLOOKUP(AD215,'（様式１号）３整理番号表'!$B$21:$H$22,2,FALSE),0)</f>
        <v>0</v>
      </c>
      <c r="AF215" s="924" t="str">
        <f t="shared" ca="1" si="429"/>
        <v/>
      </c>
      <c r="AG215" s="93">
        <f ca="1">IFERROR(VLOOKUP(AF215,'（様式１号）３整理番号表'!$B$26:$H$31,2,FALSE),0)</f>
        <v>0</v>
      </c>
      <c r="AH215" s="924" t="str">
        <f t="shared" ca="1" si="430"/>
        <v/>
      </c>
      <c r="AI215" s="93">
        <f ca="1">IFERROR(VLOOKUP(AH215,'（様式１号）３整理番号表'!$J$5:$N$59,2,FALSE),0)</f>
        <v>0</v>
      </c>
      <c r="AJ215" s="77" t="str">
        <f t="shared" ca="1" si="431"/>
        <v/>
      </c>
      <c r="AK215" s="93">
        <f ca="1">IFERROR(VLOOKUP(AJ215,'（様式１号）３整理番号表'!$P$5:$R$29,2,FALSE),0)</f>
        <v>0</v>
      </c>
      <c r="AL215" s="921" t="str">
        <f t="shared" ca="1" si="432"/>
        <v/>
      </c>
      <c r="AM215" s="921" t="str">
        <f t="shared" ca="1" si="433"/>
        <v/>
      </c>
      <c r="AN215" s="921"/>
      <c r="AO215" s="77" t="str">
        <f t="shared" ca="1" si="434"/>
        <v/>
      </c>
      <c r="AP215" s="93">
        <f ca="1">IFERROR(VLOOKUP(AO215,'（様式１号）３整理番号表'!$P$5:$R$29,2,FALSE),0)</f>
        <v>0</v>
      </c>
      <c r="AQ215" s="924" t="str">
        <f t="shared" ca="1" si="435"/>
        <v/>
      </c>
      <c r="AR215" s="93">
        <f t="shared" ca="1" si="436"/>
        <v>0</v>
      </c>
      <c r="AS215" s="924" t="str">
        <f t="shared" ca="1" si="437"/>
        <v/>
      </c>
      <c r="AT215" s="40" t="str">
        <f t="shared" ca="1" si="438"/>
        <v/>
      </c>
      <c r="AU215" s="93" t="str">
        <f t="shared" ca="1" si="439"/>
        <v/>
      </c>
      <c r="AV215" s="923" t="str">
        <f t="shared" ca="1" si="440"/>
        <v/>
      </c>
      <c r="AW215" s="926" t="str">
        <f t="shared" ca="1" si="441"/>
        <v/>
      </c>
      <c r="AX215" s="925" t="str">
        <f t="shared" ca="1" si="442"/>
        <v/>
      </c>
      <c r="AY215" s="925" t="str">
        <f t="shared" ca="1" si="442"/>
        <v/>
      </c>
      <c r="AZ215" s="925" t="str">
        <f t="shared" ca="1" si="442"/>
        <v/>
      </c>
      <c r="BA215" s="925" t="str">
        <f t="shared" ca="1" si="442"/>
        <v/>
      </c>
      <c r="BB215" s="925" t="str">
        <f t="shared" ca="1" si="443"/>
        <v/>
      </c>
      <c r="BC215" s="925" t="str">
        <f t="shared" ca="1" si="444"/>
        <v/>
      </c>
      <c r="BD215" s="925" t="str">
        <f t="shared" ca="1" si="444"/>
        <v/>
      </c>
      <c r="BE215" s="925" t="str">
        <f t="shared" ca="1" si="444"/>
        <v/>
      </c>
      <c r="BF215" s="77" t="str">
        <f t="shared" ca="1" si="445"/>
        <v/>
      </c>
      <c r="BG215" s="924" t="str">
        <f t="shared" ca="1" si="446"/>
        <v/>
      </c>
      <c r="BH215" s="94">
        <f ca="1">IF(BF215&lt;&gt;"",INDEX('（様式１号）３整理番号表'!$AB$7:$AQ$12,MATCH(BF215,'（様式１号）３整理番号表'!$AA$7:$AA$12,0),MATCH(BG215,'（様式１号）３整理番号表'!$AB$6:$AQ$6,0)),0)</f>
        <v>0</v>
      </c>
      <c r="BI215" s="921" t="str">
        <f t="shared" ca="1" si="447"/>
        <v/>
      </c>
      <c r="BJ215" s="922" t="str">
        <f t="shared" ca="1" si="448"/>
        <v/>
      </c>
      <c r="BK215" s="926" t="str">
        <f t="shared" ca="1" si="449"/>
        <v/>
      </c>
      <c r="BL215" s="922" t="str">
        <f t="shared" ca="1" si="450"/>
        <v/>
      </c>
      <c r="BM215" s="79" t="str">
        <f t="shared" ca="1" si="451"/>
        <v/>
      </c>
      <c r="BN215" s="82" t="str">
        <f t="shared" ca="1" si="452"/>
        <v/>
      </c>
      <c r="BO215" s="83" t="str">
        <f t="shared" ca="1" si="453"/>
        <v/>
      </c>
      <c r="BP215" s="84" t="str">
        <f t="shared" ca="1" si="454"/>
        <v/>
      </c>
      <c r="BQ215" s="82" t="str">
        <f t="shared" ca="1" si="455"/>
        <v/>
      </c>
      <c r="BR215" s="97" t="str">
        <f t="shared" ca="1" si="456"/>
        <v/>
      </c>
      <c r="BS215" s="95" t="str">
        <f t="shared" ca="1" si="457"/>
        <v/>
      </c>
      <c r="BT215" s="184" t="str">
        <f t="shared" ca="1" si="458"/>
        <v/>
      </c>
      <c r="BU215" s="611" t="str">
        <f t="shared" ca="1" si="459"/>
        <v/>
      </c>
      <c r="BV215" s="77" t="str">
        <f t="shared" ca="1" si="460"/>
        <v/>
      </c>
      <c r="BW215" s="85" t="str">
        <f t="shared" ca="1" si="461"/>
        <v/>
      </c>
      <c r="BX215" s="86" t="str">
        <f t="shared" ca="1" si="462"/>
        <v/>
      </c>
      <c r="BY215" s="231">
        <f ca="1">IF('ポイント要件確認等（個別表）'!AD215=1,ROUNDDOWN('ポイント要件確認等（個別表）'!AV215,-3),IF('ポイント要件確認等（個別表）'!AD215=2,ROUNDDOWN('ポイント要件確認等（個別表）'!BH215,-3),IF('ポイント要件確認等（個別表）'!AD215=3,ROUNDDOWN('ポイント要件確認等（個別表）'!BT215,-3),0)))</f>
        <v>0</v>
      </c>
      <c r="BZ215" s="86" t="str">
        <f t="shared" ca="1" si="463"/>
        <v/>
      </c>
      <c r="CA215" s="232" t="str">
        <f t="shared" ca="1" si="464"/>
        <v/>
      </c>
      <c r="CB215" s="232">
        <f t="shared" ca="1" si="465"/>
        <v>0</v>
      </c>
      <c r="CC215" s="86" t="str">
        <f t="shared" ca="1" si="466"/>
        <v/>
      </c>
      <c r="CD215" s="86" t="str">
        <f t="shared" ca="1" si="467"/>
        <v/>
      </c>
      <c r="CE215" s="609"/>
      <c r="CF215" s="86" t="str">
        <f t="shared" ca="1" si="468"/>
        <v/>
      </c>
      <c r="CG215" s="185" t="str">
        <f t="shared" ca="1" si="469"/>
        <v/>
      </c>
      <c r="CH215" s="246" t="str">
        <f t="shared" ca="1" si="470"/>
        <v>含税額</v>
      </c>
      <c r="CI215" s="247" t="str">
        <f t="shared" ca="1" si="471"/>
        <v/>
      </c>
      <c r="CJ215" s="87" t="str">
        <f ca="1">IFERROR(IF(INDIRECT("'("&amp;'２個別表'!EO215&amp;")'!AR"&amp;84+EP215)&lt;&gt;1,"",1),"")</f>
        <v/>
      </c>
      <c r="CK215" s="244" t="str">
        <f t="shared" ca="1" si="472"/>
        <v/>
      </c>
      <c r="CL215" s="235" t="str">
        <f t="shared" ca="1" si="473"/>
        <v/>
      </c>
      <c r="CM215" s="239" t="str">
        <f t="shared" ca="1" si="474"/>
        <v/>
      </c>
      <c r="CN215" s="77" t="str">
        <f t="shared" ca="1" si="475"/>
        <v/>
      </c>
      <c r="CO215" s="93" t="str">
        <f ca="1">IFERROR(VLOOKUP(CN215,'（様式１号）３整理番号表'!$T$5:$V$15,2,FALSE),"")</f>
        <v/>
      </c>
      <c r="CP215" s="924" t="str">
        <f t="shared" ca="1" si="476"/>
        <v/>
      </c>
      <c r="CQ215" s="93" t="str">
        <f ca="1">IFERROR(VLOOKUP(CP215,'（様式１号）３整理番号表'!$T$19:$V$24,2,FALSE),"")</f>
        <v/>
      </c>
      <c r="CR215" s="924" t="str">
        <f ca="1">IFERROR(IF(INDIRECT("'("&amp;'２個別表'!EO215&amp;")'!AV"&amp;84+EP215)&lt;&gt;1,"",1),"")</f>
        <v/>
      </c>
      <c r="CS215" s="232">
        <f t="shared" ca="1" si="477"/>
        <v>0</v>
      </c>
      <c r="CT215" s="248">
        <f t="shared" ca="1" si="478"/>
        <v>0</v>
      </c>
      <c r="CU215" s="376" t="str">
        <f ca="1">IF(ER215="補強",IF(COUNTIFS($Z$11:Z215,Z215,$W$11:W215,1)=1,"１①",""),IF(COUNTIFS($Z$11:Z215,Z215,$W$11:W215,2)=1,"２①",""))</f>
        <v/>
      </c>
      <c r="CV215" s="57" t="str">
        <f t="shared" ca="1" si="479"/>
        <v/>
      </c>
      <c r="CW215" s="927" t="str">
        <f t="shared" ca="1" si="480"/>
        <v/>
      </c>
      <c r="CX215" s="256" t="str">
        <f t="shared" ca="1" si="481"/>
        <v/>
      </c>
      <c r="CY215" s="256" t="str">
        <f t="shared" ca="1" si="482"/>
        <v/>
      </c>
      <c r="CZ215" s="256" t="str">
        <f t="shared" ca="1" si="483"/>
        <v/>
      </c>
      <c r="DA215" s="256" t="str">
        <f t="shared" ca="1" si="484"/>
        <v/>
      </c>
      <c r="DB215" s="316" t="str">
        <f ca="1">IFERROR(VLOOKUP($CU215,'（様式１号）３整理番号表'!$Z$19:$AB$32,3,FALSE),"")</f>
        <v/>
      </c>
      <c r="DC215" s="259" t="str">
        <f t="shared" ca="1" si="485"/>
        <v>-</v>
      </c>
      <c r="DD215" s="618" t="str">
        <f t="shared" ca="1" si="486"/>
        <v/>
      </c>
      <c r="DE215" s="321" t="str">
        <f ca="1">IF(AND(AO215=18,AS215=1),IF(COUNTIFS($Y$11:Y215,Y215,$AS$11:AS215,1)=1,"２②",""),IF($CU215="１①",INDEX(INDIRECT("'("&amp;$EO215&amp;")'!AR116:BB116"),1,MATCH(INDIRECT("'("&amp;$EO215&amp;")'!C118"),INDIRECT("'("&amp;$EO215&amp;")'!AR119:BB119"),0)),""))</f>
        <v/>
      </c>
      <c r="DF215" s="324" t="str">
        <f t="shared" ca="1" si="487"/>
        <v/>
      </c>
      <c r="DG215" s="313" t="str">
        <f t="shared" ca="1" si="488"/>
        <v/>
      </c>
      <c r="DH215" s="313" t="str">
        <f t="shared" ca="1" si="489"/>
        <v/>
      </c>
      <c r="DI215" s="313" t="str">
        <f t="shared" ca="1" si="490"/>
        <v/>
      </c>
      <c r="DJ215" s="313" t="str">
        <f t="shared" ca="1" si="491"/>
        <v/>
      </c>
      <c r="DK215" s="328" t="str">
        <f t="shared" ca="1" si="492"/>
        <v/>
      </c>
      <c r="DL215" s="334" t="str">
        <f t="shared" ca="1" si="493"/>
        <v/>
      </c>
      <c r="DM215" s="915" t="str">
        <f t="shared" ca="1" si="494"/>
        <v/>
      </c>
      <c r="DN215" s="15"/>
      <c r="DO215" s="324"/>
      <c r="DP215" s="16"/>
      <c r="DQ215" s="16"/>
      <c r="DR215" s="16"/>
      <c r="DS215" s="16"/>
      <c r="DT215" s="318" t="str">
        <f>IFERROR(VLOOKUP($DN215,'（様式１号）３整理番号表'!$Z$19:$AB$32,3,FALSE),"")</f>
        <v/>
      </c>
      <c r="DU215" s="259" t="str">
        <f t="shared" si="495"/>
        <v/>
      </c>
      <c r="DV215" s="14"/>
      <c r="DW215" s="17" t="str">
        <f t="shared" ca="1" si="496"/>
        <v/>
      </c>
      <c r="DX215" s="88" t="str">
        <f t="shared" ca="1" si="513"/>
        <v/>
      </c>
      <c r="DZ215" s="339">
        <f t="shared" ca="1" si="515"/>
        <v>0</v>
      </c>
      <c r="EA215" s="339">
        <f t="shared" ca="1" si="515"/>
        <v>0</v>
      </c>
      <c r="EB215" s="339">
        <f t="shared" ca="1" si="515"/>
        <v>0</v>
      </c>
      <c r="EC215" s="339">
        <f t="shared" ca="1" si="515"/>
        <v>0</v>
      </c>
      <c r="ED215" s="339">
        <f t="shared" ca="1" si="515"/>
        <v>0</v>
      </c>
      <c r="EE215" s="339">
        <f t="shared" ca="1" si="515"/>
        <v>0</v>
      </c>
      <c r="EF215" s="339">
        <f t="shared" ca="1" si="515"/>
        <v>0</v>
      </c>
      <c r="EG215" s="339">
        <f t="shared" ca="1" si="515"/>
        <v>0</v>
      </c>
      <c r="EH215" s="339">
        <f t="shared" ca="1" si="515"/>
        <v>0</v>
      </c>
      <c r="EI215" s="339">
        <f t="shared" ca="1" si="515"/>
        <v>0</v>
      </c>
      <c r="EJ215" s="339">
        <f t="shared" ca="1" si="515"/>
        <v>0</v>
      </c>
      <c r="EK215" s="339">
        <f t="shared" ca="1" si="515"/>
        <v>0</v>
      </c>
      <c r="EL215" s="339">
        <f t="shared" ca="1" si="515"/>
        <v>0</v>
      </c>
      <c r="EM215" s="339">
        <f t="shared" ca="1" si="515"/>
        <v>0</v>
      </c>
      <c r="EO215" s="919" t="str">
        <f t="shared" ca="1" si="415"/>
        <v/>
      </c>
      <c r="EP215" s="919" t="str">
        <f t="shared" ca="1" si="497"/>
        <v/>
      </c>
      <c r="EQ215" s="919" t="str">
        <f t="shared" ca="1" si="498"/>
        <v/>
      </c>
      <c r="ER215" s="919" t="str">
        <f t="shared" ca="1" si="499"/>
        <v/>
      </c>
      <c r="ES215" s="919" t="str">
        <f ca="1">IFERROR(INDEX('郵便番号（石川県）'!$A$3:$F$2574,MATCH(INDIRECT("'("&amp;EO215&amp;")'!E7"),'郵便番号（石川県）'!$A$3:$A$2574,0),6),"")</f>
        <v/>
      </c>
      <c r="ET215" s="919" t="str">
        <f ca="1">IFERROR(INDEX('郵便番号（石川県）'!$A$3:$F$2574,MATCH(INDIRECT("'("&amp;$EO215&amp;")'!E7"),'郵便番号（石川県）'!$A$3:$A$2574,0),5),"")</f>
        <v/>
      </c>
      <c r="EU215" s="919" t="str">
        <f t="shared" ca="1" si="500"/>
        <v/>
      </c>
      <c r="EV215" s="919" t="str">
        <f t="shared" ca="1" si="501"/>
        <v/>
      </c>
      <c r="EW215" s="919" t="str">
        <f t="shared" ca="1" si="502"/>
        <v/>
      </c>
      <c r="EX215" s="919" t="str">
        <f t="shared" ca="1" si="503"/>
        <v/>
      </c>
      <c r="EY215" s="919" t="str">
        <f t="shared" ca="1" si="504"/>
        <v/>
      </c>
      <c r="EZ215" s="919" t="str">
        <f t="shared" ca="1" si="505"/>
        <v/>
      </c>
      <c r="FA215" s="919" t="str">
        <f t="shared" ca="1" si="506"/>
        <v/>
      </c>
      <c r="FB215" s="919" t="str">
        <f t="shared" ca="1" si="507"/>
        <v/>
      </c>
      <c r="FC215" s="919" t="str">
        <f t="shared" ca="1" si="508"/>
        <v/>
      </c>
      <c r="FD215" s="627" t="str">
        <f t="shared" ca="1" si="509"/>
        <v/>
      </c>
      <c r="FE215" s="630">
        <v>205</v>
      </c>
      <c r="FF215" s="299" t="str">
        <f t="shared" ca="1" si="510"/>
        <v/>
      </c>
      <c r="FG215" s="993" t="str">
        <f t="shared" ca="1" si="511"/>
        <v/>
      </c>
      <c r="FH215" s="919" t="str">
        <f t="shared" ca="1" si="512"/>
        <v/>
      </c>
      <c r="FI215" s="299">
        <f ca="1">COUNTIF($FH$11:FH215,"■")</f>
        <v>0</v>
      </c>
    </row>
    <row r="216" spans="1:165" ht="34.5" customHeight="1">
      <c r="A216" s="445">
        <f t="shared" ca="1" si="416"/>
        <v>0</v>
      </c>
      <c r="B216" s="446">
        <f>IF(R216&lt;&gt;"",IF(COUNTIF(R$11:R216,R216)=1,MAX(B$11:B215)+1,INDEX(B$11:B215,MATCH(R216,R$11:R215,0),1)),0)</f>
        <v>1</v>
      </c>
      <c r="C216" s="446">
        <f ca="1">IF(T216&lt;&gt;"",IF(COUNTIF(T$11:T216,T216)=1,MAX(C$11:C215)+1,INDEX(C$11:C215,MATCH(T216,T$11:T215,0),1)),0)</f>
        <v>0</v>
      </c>
      <c r="D216" s="446">
        <f ca="1">IF(U216&lt;&gt;"",IF(COUNTIF(U$11:U216,U216)=1,MAX(D$11:D215)+1,INDEX(D$11:D215,MATCH(U216,U$11:U215,0),1)),0)</f>
        <v>0</v>
      </c>
      <c r="E216" s="446">
        <f ca="1">IF(S216&lt;&gt;"",IF(COUNTIF(S$11:S216,S216)=1,MAX(E$11:E215)+1,INDEX(E$11:E215,MATCH(S216,S$11:S215,0),1)),0)</f>
        <v>0</v>
      </c>
      <c r="F216" s="446">
        <f ca="1">IF(Z216&lt;&gt;"",IF(COUNTIF(Z$11:Z216,Z216)=1,MAX(F$11:F215)+1,INDEX(F$11:F215,MATCH(Z216,Z$11:Z215,0),1)),0)</f>
        <v>0</v>
      </c>
      <c r="G216" s="447" cm="1">
        <f t="array" aca="1" ref="G216" ca="1">IF(Z216&lt;&gt;"",IF(COUNTIFS(Z$11:Z216,Z216,W$11:W216,W216)=1,MAX(G$11:G215)+1,INDEX(G$11:G215,MATCH(Z216&amp;W216,Z$11:Z215&amp;W$11:W216,0),1)),0)</f>
        <v>0</v>
      </c>
      <c r="H216" s="447">
        <f t="shared" ca="1" si="417"/>
        <v>0</v>
      </c>
      <c r="I216" s="447">
        <f ca="1">IF(T216="",0,IF(COUNTIF(T$11:T216,T216)=1,1,0))</f>
        <v>0</v>
      </c>
      <c r="J216" s="447">
        <f ca="1">IF(U216="",0,IF(COUNTIF(U$11:U216,U216)=1,1,0))</f>
        <v>0</v>
      </c>
      <c r="K216" s="447">
        <f ca="1">IF(S216="",0,IF(COUNTIF(S$11:S216,S216)=1,1,0))</f>
        <v>0</v>
      </c>
      <c r="L216" s="446">
        <f ca="1">IF(Z216="",0,IF(COUNTIF(Z$11:Z216,Z216)=1,1,0))</f>
        <v>0</v>
      </c>
      <c r="M216" s="767">
        <f ca="1">IF($W216=2,IF(COUNTIFS($W$11:$W216,2,$Z$11:$Z216,$Z216)=1,1,0),0)</f>
        <v>0</v>
      </c>
      <c r="N216" s="767">
        <f ca="1">IF($W216=1,IF(COUNTIFS($W$11:$W216,2,$Z$11:$Z216,$Z216)=1,1,0),0)</f>
        <v>0</v>
      </c>
      <c r="O216" s="446">
        <f ca="1">IF(H216=0,0,IF(COUNTIF(Z$11:Z216,Z216)=1,1,0))</f>
        <v>0</v>
      </c>
      <c r="P216" s="448" t="str">
        <f t="shared" ca="1" si="418"/>
        <v>石川県</v>
      </c>
      <c r="Q216" s="89">
        <f t="shared" ca="1" si="419"/>
        <v>206</v>
      </c>
      <c r="R216" s="170" t="s">
        <v>459</v>
      </c>
      <c r="S216" s="357" t="str">
        <f t="shared" ca="1" si="420"/>
        <v/>
      </c>
      <c r="T216" s="357" t="str">
        <f t="shared" ca="1" si="421"/>
        <v/>
      </c>
      <c r="U216" s="58" t="str">
        <f t="shared" ca="1" si="422"/>
        <v/>
      </c>
      <c r="V216" s="58" t="str">
        <f t="shared" ca="1" si="423"/>
        <v/>
      </c>
      <c r="W216" s="920" t="str">
        <f t="shared" ca="1" si="424"/>
        <v/>
      </c>
      <c r="X216" s="369">
        <f ca="1">IFERROR(VLOOKUP(W216,'（様式１号）３整理番号表'!$B$4:$H$5,2,FALSE),0)</f>
        <v>0</v>
      </c>
      <c r="Y216" s="768" t="str" cm="1">
        <f t="array" aca="1" ref="Y216" ca="1">IF(AND(D216=0,F216=0),"",IF(COUNTIF(D$11:D216,D216)=1,1,IF(COUNTIFS(D$11:D216,D216,F$11:F216,F216)=1,INDEX((D$11:D216,F$11:F216,Y$11:Y216),MATCH(_xlfn.MAXIFS(F$11:F215,D$11:D215,D216),$F$11:F216,0),1,3)+1,INDEX((D$11:D216,F$11:F216,Y$11:Y216),MATCH(D216&amp;F216,D$11:D216&amp;F$11:F216,0),1,3))))</f>
        <v/>
      </c>
      <c r="Z216" s="40" t="str">
        <f t="shared" ca="1" si="425"/>
        <v/>
      </c>
      <c r="AA216" s="924" t="str">
        <f t="shared" ca="1" si="426"/>
        <v/>
      </c>
      <c r="AB216" s="93">
        <f ca="1">IFERROR(VLOOKUP(AA216,'（様式１号）３整理番号表'!$B$10:$H$16,2,FALSE),0)</f>
        <v>0</v>
      </c>
      <c r="AC216" s="924" t="str">
        <f t="shared" ca="1" si="427"/>
        <v/>
      </c>
      <c r="AD216" s="924" t="str">
        <f t="shared" ca="1" si="428"/>
        <v/>
      </c>
      <c r="AE216" s="93">
        <f ca="1">IFERROR(VLOOKUP(AD216,'（様式１号）３整理番号表'!$B$21:$H$22,2,FALSE),0)</f>
        <v>0</v>
      </c>
      <c r="AF216" s="924" t="str">
        <f t="shared" ca="1" si="429"/>
        <v/>
      </c>
      <c r="AG216" s="93">
        <f ca="1">IFERROR(VLOOKUP(AF216,'（様式１号）３整理番号表'!$B$26:$H$31,2,FALSE),0)</f>
        <v>0</v>
      </c>
      <c r="AH216" s="924" t="str">
        <f t="shared" ca="1" si="430"/>
        <v/>
      </c>
      <c r="AI216" s="93">
        <f ca="1">IFERROR(VLOOKUP(AH216,'（様式１号）３整理番号表'!$J$5:$N$59,2,FALSE),0)</f>
        <v>0</v>
      </c>
      <c r="AJ216" s="77" t="str">
        <f t="shared" ca="1" si="431"/>
        <v/>
      </c>
      <c r="AK216" s="93">
        <f ca="1">IFERROR(VLOOKUP(AJ216,'（様式１号）３整理番号表'!$P$5:$R$29,2,FALSE),0)</f>
        <v>0</v>
      </c>
      <c r="AL216" s="921" t="str">
        <f t="shared" ca="1" si="432"/>
        <v/>
      </c>
      <c r="AM216" s="921" t="str">
        <f t="shared" ca="1" si="433"/>
        <v/>
      </c>
      <c r="AN216" s="921"/>
      <c r="AO216" s="77" t="str">
        <f t="shared" ca="1" si="434"/>
        <v/>
      </c>
      <c r="AP216" s="93">
        <f ca="1">IFERROR(VLOOKUP(AO216,'（様式１号）３整理番号表'!$P$5:$R$29,2,FALSE),0)</f>
        <v>0</v>
      </c>
      <c r="AQ216" s="924" t="str">
        <f t="shared" ca="1" si="435"/>
        <v/>
      </c>
      <c r="AR216" s="93">
        <f t="shared" ca="1" si="436"/>
        <v>0</v>
      </c>
      <c r="AS216" s="924" t="str">
        <f t="shared" ca="1" si="437"/>
        <v/>
      </c>
      <c r="AT216" s="40" t="str">
        <f t="shared" ca="1" si="438"/>
        <v/>
      </c>
      <c r="AU216" s="93" t="str">
        <f t="shared" ca="1" si="439"/>
        <v/>
      </c>
      <c r="AV216" s="923" t="str">
        <f t="shared" ca="1" si="440"/>
        <v/>
      </c>
      <c r="AW216" s="926" t="str">
        <f t="shared" ca="1" si="441"/>
        <v/>
      </c>
      <c r="AX216" s="925" t="str">
        <f t="shared" ca="1" si="442"/>
        <v/>
      </c>
      <c r="AY216" s="925" t="str">
        <f t="shared" ca="1" si="442"/>
        <v/>
      </c>
      <c r="AZ216" s="925" t="str">
        <f t="shared" ca="1" si="442"/>
        <v/>
      </c>
      <c r="BA216" s="925" t="str">
        <f t="shared" ca="1" si="442"/>
        <v/>
      </c>
      <c r="BB216" s="925" t="str">
        <f t="shared" ca="1" si="443"/>
        <v/>
      </c>
      <c r="BC216" s="925" t="str">
        <f t="shared" ca="1" si="444"/>
        <v/>
      </c>
      <c r="BD216" s="925" t="str">
        <f t="shared" ca="1" si="444"/>
        <v/>
      </c>
      <c r="BE216" s="925" t="str">
        <f t="shared" ca="1" si="444"/>
        <v/>
      </c>
      <c r="BF216" s="77" t="str">
        <f t="shared" ca="1" si="445"/>
        <v/>
      </c>
      <c r="BG216" s="924" t="str">
        <f t="shared" ca="1" si="446"/>
        <v/>
      </c>
      <c r="BH216" s="94">
        <f ca="1">IF(BF216&lt;&gt;"",INDEX('（様式１号）３整理番号表'!$AB$7:$AQ$12,MATCH(BF216,'（様式１号）３整理番号表'!$AA$7:$AA$12,0),MATCH(BG216,'（様式１号）３整理番号表'!$AB$6:$AQ$6,0)),0)</f>
        <v>0</v>
      </c>
      <c r="BI216" s="921" t="str">
        <f t="shared" ca="1" si="447"/>
        <v/>
      </c>
      <c r="BJ216" s="922" t="str">
        <f t="shared" ca="1" si="448"/>
        <v/>
      </c>
      <c r="BK216" s="926" t="str">
        <f t="shared" ca="1" si="449"/>
        <v/>
      </c>
      <c r="BL216" s="922" t="str">
        <f t="shared" ca="1" si="450"/>
        <v/>
      </c>
      <c r="BM216" s="79" t="str">
        <f t="shared" ca="1" si="451"/>
        <v/>
      </c>
      <c r="BN216" s="82" t="str">
        <f t="shared" ca="1" si="452"/>
        <v/>
      </c>
      <c r="BO216" s="83" t="str">
        <f t="shared" ca="1" si="453"/>
        <v/>
      </c>
      <c r="BP216" s="84" t="str">
        <f t="shared" ca="1" si="454"/>
        <v/>
      </c>
      <c r="BQ216" s="82" t="str">
        <f t="shared" ca="1" si="455"/>
        <v/>
      </c>
      <c r="BR216" s="97" t="str">
        <f t="shared" ca="1" si="456"/>
        <v/>
      </c>
      <c r="BS216" s="95" t="str">
        <f t="shared" ca="1" si="457"/>
        <v/>
      </c>
      <c r="BT216" s="184" t="str">
        <f t="shared" ca="1" si="458"/>
        <v/>
      </c>
      <c r="BU216" s="611" t="str">
        <f t="shared" ca="1" si="459"/>
        <v/>
      </c>
      <c r="BV216" s="77" t="str">
        <f t="shared" ca="1" si="460"/>
        <v/>
      </c>
      <c r="BW216" s="85" t="str">
        <f t="shared" ca="1" si="461"/>
        <v/>
      </c>
      <c r="BX216" s="86" t="str">
        <f t="shared" ca="1" si="462"/>
        <v/>
      </c>
      <c r="BY216" s="231">
        <f ca="1">IF('ポイント要件確認等（個別表）'!AD216=1,ROUNDDOWN('ポイント要件確認等（個別表）'!AV216,-3),IF('ポイント要件確認等（個別表）'!AD216=2,ROUNDDOWN('ポイント要件確認等（個別表）'!BH216,-3),IF('ポイント要件確認等（個別表）'!AD216=3,ROUNDDOWN('ポイント要件確認等（個別表）'!BT216,-3),0)))</f>
        <v>0</v>
      </c>
      <c r="BZ216" s="86" t="str">
        <f t="shared" ca="1" si="463"/>
        <v/>
      </c>
      <c r="CA216" s="232" t="str">
        <f t="shared" ca="1" si="464"/>
        <v/>
      </c>
      <c r="CB216" s="232">
        <f t="shared" ca="1" si="465"/>
        <v>0</v>
      </c>
      <c r="CC216" s="86" t="str">
        <f t="shared" ca="1" si="466"/>
        <v/>
      </c>
      <c r="CD216" s="86" t="str">
        <f t="shared" ca="1" si="467"/>
        <v/>
      </c>
      <c r="CE216" s="609"/>
      <c r="CF216" s="86" t="str">
        <f t="shared" ca="1" si="468"/>
        <v/>
      </c>
      <c r="CG216" s="185" t="str">
        <f t="shared" ca="1" si="469"/>
        <v/>
      </c>
      <c r="CH216" s="246" t="str">
        <f t="shared" ca="1" si="470"/>
        <v>含税額</v>
      </c>
      <c r="CI216" s="247" t="str">
        <f t="shared" ca="1" si="471"/>
        <v/>
      </c>
      <c r="CJ216" s="87" t="str">
        <f ca="1">IFERROR(IF(INDIRECT("'("&amp;'２個別表'!EO216&amp;")'!AR"&amp;84+EP216)&lt;&gt;1,"",1),"")</f>
        <v/>
      </c>
      <c r="CK216" s="244" t="str">
        <f t="shared" ca="1" si="472"/>
        <v/>
      </c>
      <c r="CL216" s="235" t="str">
        <f t="shared" ca="1" si="473"/>
        <v/>
      </c>
      <c r="CM216" s="239" t="str">
        <f t="shared" ca="1" si="474"/>
        <v/>
      </c>
      <c r="CN216" s="77" t="str">
        <f t="shared" ca="1" si="475"/>
        <v/>
      </c>
      <c r="CO216" s="93" t="str">
        <f ca="1">IFERROR(VLOOKUP(CN216,'（様式１号）３整理番号表'!$T$5:$V$15,2,FALSE),"")</f>
        <v/>
      </c>
      <c r="CP216" s="924" t="str">
        <f t="shared" ca="1" si="476"/>
        <v/>
      </c>
      <c r="CQ216" s="93" t="str">
        <f ca="1">IFERROR(VLOOKUP(CP216,'（様式１号）３整理番号表'!$T$19:$V$24,2,FALSE),"")</f>
        <v/>
      </c>
      <c r="CR216" s="924" t="str">
        <f ca="1">IFERROR(IF(INDIRECT("'("&amp;'２個別表'!EO216&amp;")'!AV"&amp;84+EP216)&lt;&gt;1,"",1),"")</f>
        <v/>
      </c>
      <c r="CS216" s="232">
        <f t="shared" ca="1" si="477"/>
        <v>0</v>
      </c>
      <c r="CT216" s="248">
        <f t="shared" ca="1" si="478"/>
        <v>0</v>
      </c>
      <c r="CU216" s="376" t="str">
        <f ca="1">IF(ER216="補強",IF(COUNTIFS($Z$11:Z216,Z216,$W$11:W216,1)=1,"１①",""),IF(COUNTIFS($Z$11:Z216,Z216,$W$11:W216,2)=1,"２①",""))</f>
        <v/>
      </c>
      <c r="CV216" s="57" t="str">
        <f t="shared" ca="1" si="479"/>
        <v/>
      </c>
      <c r="CW216" s="927" t="str">
        <f t="shared" ca="1" si="480"/>
        <v/>
      </c>
      <c r="CX216" s="256" t="str">
        <f t="shared" ca="1" si="481"/>
        <v/>
      </c>
      <c r="CY216" s="256" t="str">
        <f t="shared" ca="1" si="482"/>
        <v/>
      </c>
      <c r="CZ216" s="256" t="str">
        <f t="shared" ca="1" si="483"/>
        <v/>
      </c>
      <c r="DA216" s="256" t="str">
        <f t="shared" ca="1" si="484"/>
        <v/>
      </c>
      <c r="DB216" s="316" t="str">
        <f ca="1">IFERROR(VLOOKUP($CU216,'（様式１号）３整理番号表'!$Z$19:$AB$32,3,FALSE),"")</f>
        <v/>
      </c>
      <c r="DC216" s="259" t="str">
        <f t="shared" ca="1" si="485"/>
        <v>-</v>
      </c>
      <c r="DD216" s="618" t="str">
        <f t="shared" ca="1" si="486"/>
        <v/>
      </c>
      <c r="DE216" s="321" t="str">
        <f ca="1">IF(AND(AO216=18,AS216=1),IF(COUNTIFS($Y$11:Y216,Y216,$AS$11:AS216,1)=1,"２②",""),IF($CU216="１①",INDEX(INDIRECT("'("&amp;$EO216&amp;")'!AR116:BB116"),1,MATCH(INDIRECT("'("&amp;$EO216&amp;")'!C118"),INDIRECT("'("&amp;$EO216&amp;")'!AR119:BB119"),0)),""))</f>
        <v/>
      </c>
      <c r="DF216" s="324" t="str">
        <f t="shared" ca="1" si="487"/>
        <v/>
      </c>
      <c r="DG216" s="313" t="str">
        <f t="shared" ca="1" si="488"/>
        <v/>
      </c>
      <c r="DH216" s="313" t="str">
        <f t="shared" ca="1" si="489"/>
        <v/>
      </c>
      <c r="DI216" s="313" t="str">
        <f t="shared" ca="1" si="490"/>
        <v/>
      </c>
      <c r="DJ216" s="313" t="str">
        <f t="shared" ca="1" si="491"/>
        <v/>
      </c>
      <c r="DK216" s="328" t="str">
        <f t="shared" ca="1" si="492"/>
        <v/>
      </c>
      <c r="DL216" s="334" t="str">
        <f t="shared" ca="1" si="493"/>
        <v/>
      </c>
      <c r="DM216" s="915" t="str">
        <f t="shared" ca="1" si="494"/>
        <v/>
      </c>
      <c r="DN216" s="15"/>
      <c r="DO216" s="324"/>
      <c r="DP216" s="16"/>
      <c r="DQ216" s="16"/>
      <c r="DR216" s="16"/>
      <c r="DS216" s="16"/>
      <c r="DT216" s="318" t="str">
        <f>IFERROR(VLOOKUP($DN216,'（様式１号）３整理番号表'!$Z$19:$AB$32,3,FALSE),"")</f>
        <v/>
      </c>
      <c r="DU216" s="259" t="str">
        <f t="shared" si="495"/>
        <v/>
      </c>
      <c r="DV216" s="14"/>
      <c r="DW216" s="17" t="str">
        <f t="shared" ca="1" si="496"/>
        <v/>
      </c>
      <c r="DX216" s="88" t="str">
        <f t="shared" ca="1" si="513"/>
        <v/>
      </c>
      <c r="DZ216" s="339">
        <f t="shared" ca="1" si="515"/>
        <v>0</v>
      </c>
      <c r="EA216" s="339">
        <f t="shared" ca="1" si="515"/>
        <v>0</v>
      </c>
      <c r="EB216" s="339">
        <f t="shared" ca="1" si="515"/>
        <v>0</v>
      </c>
      <c r="EC216" s="339">
        <f t="shared" ca="1" si="515"/>
        <v>0</v>
      </c>
      <c r="ED216" s="339">
        <f t="shared" ca="1" si="515"/>
        <v>0</v>
      </c>
      <c r="EE216" s="339">
        <f t="shared" ca="1" si="515"/>
        <v>0</v>
      </c>
      <c r="EF216" s="339">
        <f t="shared" ca="1" si="515"/>
        <v>0</v>
      </c>
      <c r="EG216" s="339">
        <f t="shared" ca="1" si="515"/>
        <v>0</v>
      </c>
      <c r="EH216" s="339">
        <f t="shared" ca="1" si="515"/>
        <v>0</v>
      </c>
      <c r="EI216" s="339">
        <f t="shared" ca="1" si="515"/>
        <v>0</v>
      </c>
      <c r="EJ216" s="339">
        <f t="shared" ca="1" si="515"/>
        <v>0</v>
      </c>
      <c r="EK216" s="339">
        <f t="shared" ca="1" si="515"/>
        <v>0</v>
      </c>
      <c r="EL216" s="339">
        <f t="shared" ca="1" si="515"/>
        <v>0</v>
      </c>
      <c r="EM216" s="339">
        <f t="shared" ca="1" si="515"/>
        <v>0</v>
      </c>
      <c r="EO216" s="919" t="str">
        <f t="shared" ca="1" si="415"/>
        <v/>
      </c>
      <c r="EP216" s="919" t="str">
        <f t="shared" ca="1" si="497"/>
        <v/>
      </c>
      <c r="EQ216" s="919" t="str">
        <f t="shared" ca="1" si="498"/>
        <v/>
      </c>
      <c r="ER216" s="919" t="str">
        <f t="shared" ca="1" si="499"/>
        <v/>
      </c>
      <c r="ES216" s="919" t="str">
        <f ca="1">IFERROR(INDEX('郵便番号（石川県）'!$A$3:$F$2574,MATCH(INDIRECT("'("&amp;EO216&amp;")'!E7"),'郵便番号（石川県）'!$A$3:$A$2574,0),6),"")</f>
        <v/>
      </c>
      <c r="ET216" s="919" t="str">
        <f ca="1">IFERROR(INDEX('郵便番号（石川県）'!$A$3:$F$2574,MATCH(INDIRECT("'("&amp;$EO216&amp;")'!E7"),'郵便番号（石川県）'!$A$3:$A$2574,0),5),"")</f>
        <v/>
      </c>
      <c r="EU216" s="919" t="str">
        <f t="shared" ca="1" si="500"/>
        <v/>
      </c>
      <c r="EV216" s="919" t="str">
        <f t="shared" ca="1" si="501"/>
        <v/>
      </c>
      <c r="EW216" s="919" t="str">
        <f t="shared" ca="1" si="502"/>
        <v/>
      </c>
      <c r="EX216" s="919" t="str">
        <f t="shared" ca="1" si="503"/>
        <v/>
      </c>
      <c r="EY216" s="919" t="str">
        <f t="shared" ca="1" si="504"/>
        <v/>
      </c>
      <c r="EZ216" s="919" t="str">
        <f t="shared" ca="1" si="505"/>
        <v/>
      </c>
      <c r="FA216" s="919" t="str">
        <f t="shared" ca="1" si="506"/>
        <v/>
      </c>
      <c r="FB216" s="919" t="str">
        <f t="shared" ca="1" si="507"/>
        <v/>
      </c>
      <c r="FC216" s="919" t="str">
        <f t="shared" ca="1" si="508"/>
        <v/>
      </c>
      <c r="FD216" s="627" t="str">
        <f t="shared" ca="1" si="509"/>
        <v/>
      </c>
      <c r="FE216" s="630">
        <v>206</v>
      </c>
      <c r="FF216" s="299" t="str">
        <f t="shared" ca="1" si="510"/>
        <v/>
      </c>
      <c r="FG216" s="993" t="str">
        <f t="shared" ca="1" si="511"/>
        <v/>
      </c>
      <c r="FH216" s="919" t="str">
        <f t="shared" ca="1" si="512"/>
        <v/>
      </c>
      <c r="FI216" s="299">
        <f ca="1">COUNTIF($FH$11:FH216,"■")</f>
        <v>0</v>
      </c>
    </row>
    <row r="217" spans="1:165" ht="34.5" customHeight="1">
      <c r="A217" s="445">
        <f t="shared" ca="1" si="416"/>
        <v>0</v>
      </c>
      <c r="B217" s="446">
        <f>IF(R217&lt;&gt;"",IF(COUNTIF(R$11:R217,R217)=1,MAX(B$11:B216)+1,INDEX(B$11:B216,MATCH(R217,R$11:R216,0),1)),0)</f>
        <v>1</v>
      </c>
      <c r="C217" s="446">
        <f ca="1">IF(T217&lt;&gt;"",IF(COUNTIF(T$11:T217,T217)=1,MAX(C$11:C216)+1,INDEX(C$11:C216,MATCH(T217,T$11:T216,0),1)),0)</f>
        <v>0</v>
      </c>
      <c r="D217" s="446">
        <f ca="1">IF(U217&lt;&gt;"",IF(COUNTIF(U$11:U217,U217)=1,MAX(D$11:D216)+1,INDEX(D$11:D216,MATCH(U217,U$11:U216,0),1)),0)</f>
        <v>0</v>
      </c>
      <c r="E217" s="446">
        <f ca="1">IF(S217&lt;&gt;"",IF(COUNTIF(S$11:S217,S217)=1,MAX(E$11:E216)+1,INDEX(E$11:E216,MATCH(S217,S$11:S216,0),1)),0)</f>
        <v>0</v>
      </c>
      <c r="F217" s="446">
        <f ca="1">IF(Z217&lt;&gt;"",IF(COUNTIF(Z$11:Z217,Z217)=1,MAX(F$11:F216)+1,INDEX(F$11:F216,MATCH(Z217,Z$11:Z216,0),1)),0)</f>
        <v>0</v>
      </c>
      <c r="G217" s="447" cm="1">
        <f t="array" aca="1" ref="G217" ca="1">IF(Z217&lt;&gt;"",IF(COUNTIFS(Z$11:Z217,Z217,W$11:W217,W217)=1,MAX(G$11:G216)+1,INDEX(G$11:G216,MATCH(Z217&amp;W217,Z$11:Z216&amp;W$11:W217,0),1)),0)</f>
        <v>0</v>
      </c>
      <c r="H217" s="447">
        <f t="shared" ca="1" si="417"/>
        <v>0</v>
      </c>
      <c r="I217" s="447">
        <f ca="1">IF(T217="",0,IF(COUNTIF(T$11:T217,T217)=1,1,0))</f>
        <v>0</v>
      </c>
      <c r="J217" s="447">
        <f ca="1">IF(U217="",0,IF(COUNTIF(U$11:U217,U217)=1,1,0))</f>
        <v>0</v>
      </c>
      <c r="K217" s="447">
        <f ca="1">IF(S217="",0,IF(COUNTIF(S$11:S217,S217)=1,1,0))</f>
        <v>0</v>
      </c>
      <c r="L217" s="446">
        <f ca="1">IF(Z217="",0,IF(COUNTIF(Z$11:Z217,Z217)=1,1,0))</f>
        <v>0</v>
      </c>
      <c r="M217" s="767">
        <f ca="1">IF($W217=2,IF(COUNTIFS($W$11:$W217,2,$Z$11:$Z217,$Z217)=1,1,0),0)</f>
        <v>0</v>
      </c>
      <c r="N217" s="767">
        <f ca="1">IF($W217=1,IF(COUNTIFS($W$11:$W217,2,$Z$11:$Z217,$Z217)=1,1,0),0)</f>
        <v>0</v>
      </c>
      <c r="O217" s="446">
        <f ca="1">IF(H217=0,0,IF(COUNTIF(Z$11:Z217,Z217)=1,1,0))</f>
        <v>0</v>
      </c>
      <c r="P217" s="448" t="str">
        <f t="shared" ca="1" si="418"/>
        <v>石川県</v>
      </c>
      <c r="Q217" s="89">
        <f t="shared" ca="1" si="419"/>
        <v>207</v>
      </c>
      <c r="R217" s="170" t="s">
        <v>459</v>
      </c>
      <c r="S217" s="357" t="str">
        <f t="shared" ca="1" si="420"/>
        <v/>
      </c>
      <c r="T217" s="357" t="str">
        <f t="shared" ca="1" si="421"/>
        <v/>
      </c>
      <c r="U217" s="58" t="str">
        <f t="shared" ca="1" si="422"/>
        <v/>
      </c>
      <c r="V217" s="58" t="str">
        <f t="shared" ca="1" si="423"/>
        <v/>
      </c>
      <c r="W217" s="920" t="str">
        <f t="shared" ca="1" si="424"/>
        <v/>
      </c>
      <c r="X217" s="369">
        <f ca="1">IFERROR(VLOOKUP(W217,'（様式１号）３整理番号表'!$B$4:$H$5,2,FALSE),0)</f>
        <v>0</v>
      </c>
      <c r="Y217" s="768" t="str" cm="1">
        <f t="array" aca="1" ref="Y217" ca="1">IF(AND(D217=0,F217=0),"",IF(COUNTIF(D$11:D217,D217)=1,1,IF(COUNTIFS(D$11:D217,D217,F$11:F217,F217)=1,INDEX((D$11:D217,F$11:F217,Y$11:Y217),MATCH(_xlfn.MAXIFS(F$11:F216,D$11:D216,D217),$F$11:F217,0),1,3)+1,INDEX((D$11:D217,F$11:F217,Y$11:Y217),MATCH(D217&amp;F217,D$11:D217&amp;F$11:F217,0),1,3))))</f>
        <v/>
      </c>
      <c r="Z217" s="40" t="str">
        <f t="shared" ca="1" si="425"/>
        <v/>
      </c>
      <c r="AA217" s="924" t="str">
        <f t="shared" ca="1" si="426"/>
        <v/>
      </c>
      <c r="AB217" s="93">
        <f ca="1">IFERROR(VLOOKUP(AA217,'（様式１号）３整理番号表'!$B$10:$H$16,2,FALSE),0)</f>
        <v>0</v>
      </c>
      <c r="AC217" s="924" t="str">
        <f t="shared" ca="1" si="427"/>
        <v/>
      </c>
      <c r="AD217" s="924" t="str">
        <f t="shared" ca="1" si="428"/>
        <v/>
      </c>
      <c r="AE217" s="93">
        <f ca="1">IFERROR(VLOOKUP(AD217,'（様式１号）３整理番号表'!$B$21:$H$22,2,FALSE),0)</f>
        <v>0</v>
      </c>
      <c r="AF217" s="924" t="str">
        <f t="shared" ca="1" si="429"/>
        <v/>
      </c>
      <c r="AG217" s="93">
        <f ca="1">IFERROR(VLOOKUP(AF217,'（様式１号）３整理番号表'!$B$26:$H$31,2,FALSE),0)</f>
        <v>0</v>
      </c>
      <c r="AH217" s="924" t="str">
        <f t="shared" ca="1" si="430"/>
        <v/>
      </c>
      <c r="AI217" s="93">
        <f ca="1">IFERROR(VLOOKUP(AH217,'（様式１号）３整理番号表'!$J$5:$N$59,2,FALSE),0)</f>
        <v>0</v>
      </c>
      <c r="AJ217" s="77" t="str">
        <f t="shared" ca="1" si="431"/>
        <v/>
      </c>
      <c r="AK217" s="93">
        <f ca="1">IFERROR(VLOOKUP(AJ217,'（様式１号）３整理番号表'!$P$5:$R$29,2,FALSE),0)</f>
        <v>0</v>
      </c>
      <c r="AL217" s="921" t="str">
        <f t="shared" ca="1" si="432"/>
        <v/>
      </c>
      <c r="AM217" s="921" t="str">
        <f t="shared" ca="1" si="433"/>
        <v/>
      </c>
      <c r="AN217" s="921"/>
      <c r="AO217" s="77" t="str">
        <f t="shared" ca="1" si="434"/>
        <v/>
      </c>
      <c r="AP217" s="93">
        <f ca="1">IFERROR(VLOOKUP(AO217,'（様式１号）３整理番号表'!$P$5:$R$29,2,FALSE),0)</f>
        <v>0</v>
      </c>
      <c r="AQ217" s="924" t="str">
        <f t="shared" ca="1" si="435"/>
        <v/>
      </c>
      <c r="AR217" s="93">
        <f t="shared" ca="1" si="436"/>
        <v>0</v>
      </c>
      <c r="AS217" s="924" t="str">
        <f t="shared" ca="1" si="437"/>
        <v/>
      </c>
      <c r="AT217" s="40" t="str">
        <f t="shared" ca="1" si="438"/>
        <v/>
      </c>
      <c r="AU217" s="93" t="str">
        <f t="shared" ca="1" si="439"/>
        <v/>
      </c>
      <c r="AV217" s="923" t="str">
        <f t="shared" ca="1" si="440"/>
        <v/>
      </c>
      <c r="AW217" s="926" t="str">
        <f t="shared" ca="1" si="441"/>
        <v/>
      </c>
      <c r="AX217" s="925" t="str">
        <f t="shared" ca="1" si="442"/>
        <v/>
      </c>
      <c r="AY217" s="925" t="str">
        <f t="shared" ca="1" si="442"/>
        <v/>
      </c>
      <c r="AZ217" s="925" t="str">
        <f t="shared" ca="1" si="442"/>
        <v/>
      </c>
      <c r="BA217" s="925" t="str">
        <f t="shared" ca="1" si="442"/>
        <v/>
      </c>
      <c r="BB217" s="925" t="str">
        <f t="shared" ca="1" si="443"/>
        <v/>
      </c>
      <c r="BC217" s="925" t="str">
        <f t="shared" ca="1" si="444"/>
        <v/>
      </c>
      <c r="BD217" s="925" t="str">
        <f t="shared" ca="1" si="444"/>
        <v/>
      </c>
      <c r="BE217" s="925" t="str">
        <f t="shared" ca="1" si="444"/>
        <v/>
      </c>
      <c r="BF217" s="77" t="str">
        <f t="shared" ca="1" si="445"/>
        <v/>
      </c>
      <c r="BG217" s="924" t="str">
        <f t="shared" ca="1" si="446"/>
        <v/>
      </c>
      <c r="BH217" s="94">
        <f ca="1">IF(BF217&lt;&gt;"",INDEX('（様式１号）３整理番号表'!$AB$7:$AQ$12,MATCH(BF217,'（様式１号）３整理番号表'!$AA$7:$AA$12,0),MATCH(BG217,'（様式１号）３整理番号表'!$AB$6:$AQ$6,0)),0)</f>
        <v>0</v>
      </c>
      <c r="BI217" s="921" t="str">
        <f t="shared" ca="1" si="447"/>
        <v/>
      </c>
      <c r="BJ217" s="922" t="str">
        <f t="shared" ca="1" si="448"/>
        <v/>
      </c>
      <c r="BK217" s="926" t="str">
        <f t="shared" ca="1" si="449"/>
        <v/>
      </c>
      <c r="BL217" s="922" t="str">
        <f t="shared" ca="1" si="450"/>
        <v/>
      </c>
      <c r="BM217" s="79" t="str">
        <f t="shared" ca="1" si="451"/>
        <v/>
      </c>
      <c r="BN217" s="82" t="str">
        <f t="shared" ca="1" si="452"/>
        <v/>
      </c>
      <c r="BO217" s="83" t="str">
        <f t="shared" ca="1" si="453"/>
        <v/>
      </c>
      <c r="BP217" s="84" t="str">
        <f t="shared" ca="1" si="454"/>
        <v/>
      </c>
      <c r="BQ217" s="82" t="str">
        <f t="shared" ca="1" si="455"/>
        <v/>
      </c>
      <c r="BR217" s="97" t="str">
        <f t="shared" ca="1" si="456"/>
        <v/>
      </c>
      <c r="BS217" s="95" t="str">
        <f t="shared" ca="1" si="457"/>
        <v/>
      </c>
      <c r="BT217" s="184" t="str">
        <f t="shared" ca="1" si="458"/>
        <v/>
      </c>
      <c r="BU217" s="611" t="str">
        <f t="shared" ca="1" si="459"/>
        <v/>
      </c>
      <c r="BV217" s="77" t="str">
        <f t="shared" ca="1" si="460"/>
        <v/>
      </c>
      <c r="BW217" s="85" t="str">
        <f t="shared" ca="1" si="461"/>
        <v/>
      </c>
      <c r="BX217" s="86" t="str">
        <f t="shared" ca="1" si="462"/>
        <v/>
      </c>
      <c r="BY217" s="231">
        <f ca="1">IF('ポイント要件確認等（個別表）'!AD217=1,ROUNDDOWN('ポイント要件確認等（個別表）'!AV217,-3),IF('ポイント要件確認等（個別表）'!AD217=2,ROUNDDOWN('ポイント要件確認等（個別表）'!BH217,-3),IF('ポイント要件確認等（個別表）'!AD217=3,ROUNDDOWN('ポイント要件確認等（個別表）'!BT217,-3),0)))</f>
        <v>0</v>
      </c>
      <c r="BZ217" s="86" t="str">
        <f t="shared" ca="1" si="463"/>
        <v/>
      </c>
      <c r="CA217" s="232" t="str">
        <f t="shared" ca="1" si="464"/>
        <v/>
      </c>
      <c r="CB217" s="232">
        <f t="shared" ca="1" si="465"/>
        <v>0</v>
      </c>
      <c r="CC217" s="86" t="str">
        <f t="shared" ca="1" si="466"/>
        <v/>
      </c>
      <c r="CD217" s="86" t="str">
        <f t="shared" ca="1" si="467"/>
        <v/>
      </c>
      <c r="CE217" s="609"/>
      <c r="CF217" s="86" t="str">
        <f t="shared" ca="1" si="468"/>
        <v/>
      </c>
      <c r="CG217" s="185" t="str">
        <f t="shared" ca="1" si="469"/>
        <v/>
      </c>
      <c r="CH217" s="246" t="str">
        <f t="shared" ca="1" si="470"/>
        <v>含税額</v>
      </c>
      <c r="CI217" s="247" t="str">
        <f t="shared" ca="1" si="471"/>
        <v/>
      </c>
      <c r="CJ217" s="87" t="str">
        <f ca="1">IFERROR(IF(INDIRECT("'("&amp;'２個別表'!EO217&amp;")'!AR"&amp;84+EP217)&lt;&gt;1,"",1),"")</f>
        <v/>
      </c>
      <c r="CK217" s="244" t="str">
        <f t="shared" ca="1" si="472"/>
        <v/>
      </c>
      <c r="CL217" s="235" t="str">
        <f t="shared" ca="1" si="473"/>
        <v/>
      </c>
      <c r="CM217" s="239" t="str">
        <f t="shared" ca="1" si="474"/>
        <v/>
      </c>
      <c r="CN217" s="77" t="str">
        <f t="shared" ca="1" si="475"/>
        <v/>
      </c>
      <c r="CO217" s="93" t="str">
        <f ca="1">IFERROR(VLOOKUP(CN217,'（様式１号）３整理番号表'!$T$5:$V$15,2,FALSE),"")</f>
        <v/>
      </c>
      <c r="CP217" s="924" t="str">
        <f t="shared" ca="1" si="476"/>
        <v/>
      </c>
      <c r="CQ217" s="93" t="str">
        <f ca="1">IFERROR(VLOOKUP(CP217,'（様式１号）３整理番号表'!$T$19:$V$24,2,FALSE),"")</f>
        <v/>
      </c>
      <c r="CR217" s="924" t="str">
        <f ca="1">IFERROR(IF(INDIRECT("'("&amp;'２個別表'!EO217&amp;")'!AV"&amp;84+EP217)&lt;&gt;1,"",1),"")</f>
        <v/>
      </c>
      <c r="CS217" s="232">
        <f t="shared" ca="1" si="477"/>
        <v>0</v>
      </c>
      <c r="CT217" s="248">
        <f t="shared" ca="1" si="478"/>
        <v>0</v>
      </c>
      <c r="CU217" s="376" t="str">
        <f ca="1">IF(ER217="補強",IF(COUNTIFS($Z$11:Z217,Z217,$W$11:W217,1)=1,"１①",""),IF(COUNTIFS($Z$11:Z217,Z217,$W$11:W217,2)=1,"２①",""))</f>
        <v/>
      </c>
      <c r="CV217" s="57" t="str">
        <f t="shared" ca="1" si="479"/>
        <v/>
      </c>
      <c r="CW217" s="927" t="str">
        <f t="shared" ca="1" si="480"/>
        <v/>
      </c>
      <c r="CX217" s="256" t="str">
        <f t="shared" ca="1" si="481"/>
        <v/>
      </c>
      <c r="CY217" s="256" t="str">
        <f t="shared" ca="1" si="482"/>
        <v/>
      </c>
      <c r="CZ217" s="256" t="str">
        <f t="shared" ca="1" si="483"/>
        <v/>
      </c>
      <c r="DA217" s="256" t="str">
        <f t="shared" ca="1" si="484"/>
        <v/>
      </c>
      <c r="DB217" s="316" t="str">
        <f ca="1">IFERROR(VLOOKUP($CU217,'（様式１号）３整理番号表'!$Z$19:$AB$32,3,FALSE),"")</f>
        <v/>
      </c>
      <c r="DC217" s="259" t="str">
        <f t="shared" ca="1" si="485"/>
        <v>-</v>
      </c>
      <c r="DD217" s="618" t="str">
        <f t="shared" ca="1" si="486"/>
        <v/>
      </c>
      <c r="DE217" s="321" t="str">
        <f ca="1">IF(AND(AO217=18,AS217=1),IF(COUNTIFS($Y$11:Y217,Y217,$AS$11:AS217,1)=1,"２②",""),IF($CU217="１①",INDEX(INDIRECT("'("&amp;$EO217&amp;")'!AR116:BB116"),1,MATCH(INDIRECT("'("&amp;$EO217&amp;")'!C118"),INDIRECT("'("&amp;$EO217&amp;")'!AR119:BB119"),0)),""))</f>
        <v/>
      </c>
      <c r="DF217" s="324" t="str">
        <f t="shared" ca="1" si="487"/>
        <v/>
      </c>
      <c r="DG217" s="313" t="str">
        <f t="shared" ca="1" si="488"/>
        <v/>
      </c>
      <c r="DH217" s="313" t="str">
        <f t="shared" ca="1" si="489"/>
        <v/>
      </c>
      <c r="DI217" s="313" t="str">
        <f t="shared" ca="1" si="490"/>
        <v/>
      </c>
      <c r="DJ217" s="313" t="str">
        <f t="shared" ca="1" si="491"/>
        <v/>
      </c>
      <c r="DK217" s="328" t="str">
        <f t="shared" ca="1" si="492"/>
        <v/>
      </c>
      <c r="DL217" s="334" t="str">
        <f t="shared" ca="1" si="493"/>
        <v/>
      </c>
      <c r="DM217" s="915" t="str">
        <f t="shared" ca="1" si="494"/>
        <v/>
      </c>
      <c r="DN217" s="15"/>
      <c r="DO217" s="324"/>
      <c r="DP217" s="16"/>
      <c r="DQ217" s="16"/>
      <c r="DR217" s="16"/>
      <c r="DS217" s="16"/>
      <c r="DT217" s="318" t="str">
        <f>IFERROR(VLOOKUP($DN217,'（様式１号）３整理番号表'!$Z$19:$AB$32,3,FALSE),"")</f>
        <v/>
      </c>
      <c r="DU217" s="259" t="str">
        <f t="shared" si="495"/>
        <v/>
      </c>
      <c r="DV217" s="14"/>
      <c r="DW217" s="17" t="str">
        <f t="shared" ca="1" si="496"/>
        <v/>
      </c>
      <c r="DX217" s="88" t="str">
        <f t="shared" ca="1" si="513"/>
        <v/>
      </c>
      <c r="DZ217" s="339">
        <f t="shared" ca="1" si="515"/>
        <v>0</v>
      </c>
      <c r="EA217" s="339">
        <f t="shared" ca="1" si="515"/>
        <v>0</v>
      </c>
      <c r="EB217" s="339">
        <f t="shared" ca="1" si="515"/>
        <v>0</v>
      </c>
      <c r="EC217" s="339">
        <f t="shared" ca="1" si="515"/>
        <v>0</v>
      </c>
      <c r="ED217" s="339">
        <f t="shared" ca="1" si="515"/>
        <v>0</v>
      </c>
      <c r="EE217" s="339">
        <f t="shared" ca="1" si="515"/>
        <v>0</v>
      </c>
      <c r="EF217" s="339">
        <f t="shared" ca="1" si="515"/>
        <v>0</v>
      </c>
      <c r="EG217" s="339">
        <f t="shared" ca="1" si="515"/>
        <v>0</v>
      </c>
      <c r="EH217" s="339">
        <f t="shared" ca="1" si="515"/>
        <v>0</v>
      </c>
      <c r="EI217" s="339">
        <f t="shared" ca="1" si="515"/>
        <v>0</v>
      </c>
      <c r="EJ217" s="339">
        <f t="shared" ca="1" si="515"/>
        <v>0</v>
      </c>
      <c r="EK217" s="339">
        <f t="shared" ca="1" si="515"/>
        <v>0</v>
      </c>
      <c r="EL217" s="339">
        <f t="shared" ca="1" si="515"/>
        <v>0</v>
      </c>
      <c r="EM217" s="339">
        <f t="shared" ca="1" si="515"/>
        <v>0</v>
      </c>
      <c r="EO217" s="919" t="str">
        <f t="shared" ca="1" si="415"/>
        <v/>
      </c>
      <c r="EP217" s="919" t="str">
        <f t="shared" ca="1" si="497"/>
        <v/>
      </c>
      <c r="EQ217" s="919" t="str">
        <f t="shared" ca="1" si="498"/>
        <v/>
      </c>
      <c r="ER217" s="919" t="str">
        <f t="shared" ca="1" si="499"/>
        <v/>
      </c>
      <c r="ES217" s="919" t="str">
        <f ca="1">IFERROR(INDEX('郵便番号（石川県）'!$A$3:$F$2574,MATCH(INDIRECT("'("&amp;EO217&amp;")'!E7"),'郵便番号（石川県）'!$A$3:$A$2574,0),6),"")</f>
        <v/>
      </c>
      <c r="ET217" s="919" t="str">
        <f ca="1">IFERROR(INDEX('郵便番号（石川県）'!$A$3:$F$2574,MATCH(INDIRECT("'("&amp;$EO217&amp;")'!E7"),'郵便番号（石川県）'!$A$3:$A$2574,0),5),"")</f>
        <v/>
      </c>
      <c r="EU217" s="919" t="str">
        <f t="shared" ca="1" si="500"/>
        <v/>
      </c>
      <c r="EV217" s="919" t="str">
        <f t="shared" ca="1" si="501"/>
        <v/>
      </c>
      <c r="EW217" s="919" t="str">
        <f t="shared" ca="1" si="502"/>
        <v/>
      </c>
      <c r="EX217" s="919" t="str">
        <f t="shared" ca="1" si="503"/>
        <v/>
      </c>
      <c r="EY217" s="919" t="str">
        <f t="shared" ca="1" si="504"/>
        <v/>
      </c>
      <c r="EZ217" s="919" t="str">
        <f t="shared" ca="1" si="505"/>
        <v/>
      </c>
      <c r="FA217" s="919" t="str">
        <f t="shared" ca="1" si="506"/>
        <v/>
      </c>
      <c r="FB217" s="919" t="str">
        <f t="shared" ca="1" si="507"/>
        <v/>
      </c>
      <c r="FC217" s="919" t="str">
        <f t="shared" ca="1" si="508"/>
        <v/>
      </c>
      <c r="FD217" s="627" t="str">
        <f t="shared" ca="1" si="509"/>
        <v/>
      </c>
      <c r="FE217" s="630">
        <v>207</v>
      </c>
      <c r="FF217" s="299" t="str">
        <f t="shared" ca="1" si="510"/>
        <v/>
      </c>
      <c r="FG217" s="993" t="str">
        <f t="shared" ca="1" si="511"/>
        <v/>
      </c>
      <c r="FH217" s="919" t="str">
        <f t="shared" ca="1" si="512"/>
        <v/>
      </c>
      <c r="FI217" s="299">
        <f ca="1">COUNTIF($FH$11:FH217,"■")</f>
        <v>0</v>
      </c>
    </row>
    <row r="218" spans="1:165" ht="34.5" customHeight="1">
      <c r="A218" s="445">
        <f t="shared" ca="1" si="416"/>
        <v>0</v>
      </c>
      <c r="B218" s="446">
        <f>IF(R218&lt;&gt;"",IF(COUNTIF(R$11:R218,R218)=1,MAX(B$11:B217)+1,INDEX(B$11:B217,MATCH(R218,R$11:R217,0),1)),0)</f>
        <v>1</v>
      </c>
      <c r="C218" s="446">
        <f ca="1">IF(T218&lt;&gt;"",IF(COUNTIF(T$11:T218,T218)=1,MAX(C$11:C217)+1,INDEX(C$11:C217,MATCH(T218,T$11:T217,0),1)),0)</f>
        <v>0</v>
      </c>
      <c r="D218" s="446">
        <f ca="1">IF(U218&lt;&gt;"",IF(COUNTIF(U$11:U218,U218)=1,MAX(D$11:D217)+1,INDEX(D$11:D217,MATCH(U218,U$11:U217,0),1)),0)</f>
        <v>0</v>
      </c>
      <c r="E218" s="446">
        <f ca="1">IF(S218&lt;&gt;"",IF(COUNTIF(S$11:S218,S218)=1,MAX(E$11:E217)+1,INDEX(E$11:E217,MATCH(S218,S$11:S217,0),1)),0)</f>
        <v>0</v>
      </c>
      <c r="F218" s="446">
        <f ca="1">IF(Z218&lt;&gt;"",IF(COUNTIF(Z$11:Z218,Z218)=1,MAX(F$11:F217)+1,INDEX(F$11:F217,MATCH(Z218,Z$11:Z217,0),1)),0)</f>
        <v>0</v>
      </c>
      <c r="G218" s="447" cm="1">
        <f t="array" aca="1" ref="G218" ca="1">IF(Z218&lt;&gt;"",IF(COUNTIFS(Z$11:Z218,Z218,W$11:W218,W218)=1,MAX(G$11:G217)+1,INDEX(G$11:G217,MATCH(Z218&amp;W218,Z$11:Z217&amp;W$11:W218,0),1)),0)</f>
        <v>0</v>
      </c>
      <c r="H218" s="447">
        <f t="shared" ca="1" si="417"/>
        <v>0</v>
      </c>
      <c r="I218" s="447">
        <f ca="1">IF(T218="",0,IF(COUNTIF(T$11:T218,T218)=1,1,0))</f>
        <v>0</v>
      </c>
      <c r="J218" s="447">
        <f ca="1">IF(U218="",0,IF(COUNTIF(U$11:U218,U218)=1,1,0))</f>
        <v>0</v>
      </c>
      <c r="K218" s="447">
        <f ca="1">IF(S218="",0,IF(COUNTIF(S$11:S218,S218)=1,1,0))</f>
        <v>0</v>
      </c>
      <c r="L218" s="446">
        <f ca="1">IF(Z218="",0,IF(COUNTIF(Z$11:Z218,Z218)=1,1,0))</f>
        <v>0</v>
      </c>
      <c r="M218" s="767">
        <f ca="1">IF($W218=2,IF(COUNTIFS($W$11:$W218,2,$Z$11:$Z218,$Z218)=1,1,0),0)</f>
        <v>0</v>
      </c>
      <c r="N218" s="767">
        <f ca="1">IF($W218=1,IF(COUNTIFS($W$11:$W218,2,$Z$11:$Z218,$Z218)=1,1,0),0)</f>
        <v>0</v>
      </c>
      <c r="O218" s="446">
        <f ca="1">IF(H218=0,0,IF(COUNTIF(Z$11:Z218,Z218)=1,1,0))</f>
        <v>0</v>
      </c>
      <c r="P218" s="448" t="str">
        <f t="shared" ca="1" si="418"/>
        <v>石川県</v>
      </c>
      <c r="Q218" s="89">
        <f t="shared" ca="1" si="419"/>
        <v>208</v>
      </c>
      <c r="R218" s="170" t="s">
        <v>459</v>
      </c>
      <c r="S218" s="357" t="str">
        <f t="shared" ca="1" si="420"/>
        <v/>
      </c>
      <c r="T218" s="357" t="str">
        <f t="shared" ca="1" si="421"/>
        <v/>
      </c>
      <c r="U218" s="58" t="str">
        <f t="shared" ca="1" si="422"/>
        <v/>
      </c>
      <c r="V218" s="58" t="str">
        <f t="shared" ca="1" si="423"/>
        <v/>
      </c>
      <c r="W218" s="920" t="str">
        <f t="shared" ca="1" si="424"/>
        <v/>
      </c>
      <c r="X218" s="369">
        <f ca="1">IFERROR(VLOOKUP(W218,'（様式１号）３整理番号表'!$B$4:$H$5,2,FALSE),0)</f>
        <v>0</v>
      </c>
      <c r="Y218" s="768" t="str" cm="1">
        <f t="array" aca="1" ref="Y218" ca="1">IF(AND(D218=0,F218=0),"",IF(COUNTIF(D$11:D218,D218)=1,1,IF(COUNTIFS(D$11:D218,D218,F$11:F218,F218)=1,INDEX((D$11:D218,F$11:F218,Y$11:Y218),MATCH(_xlfn.MAXIFS(F$11:F217,D$11:D217,D218),$F$11:F218,0),1,3)+1,INDEX((D$11:D218,F$11:F218,Y$11:Y218),MATCH(D218&amp;F218,D$11:D218&amp;F$11:F218,0),1,3))))</f>
        <v/>
      </c>
      <c r="Z218" s="40" t="str">
        <f t="shared" ca="1" si="425"/>
        <v/>
      </c>
      <c r="AA218" s="924" t="str">
        <f t="shared" ca="1" si="426"/>
        <v/>
      </c>
      <c r="AB218" s="93">
        <f ca="1">IFERROR(VLOOKUP(AA218,'（様式１号）３整理番号表'!$B$10:$H$16,2,FALSE),0)</f>
        <v>0</v>
      </c>
      <c r="AC218" s="924" t="str">
        <f t="shared" ca="1" si="427"/>
        <v/>
      </c>
      <c r="AD218" s="924" t="str">
        <f t="shared" ca="1" si="428"/>
        <v/>
      </c>
      <c r="AE218" s="93">
        <f ca="1">IFERROR(VLOOKUP(AD218,'（様式１号）３整理番号表'!$B$21:$H$22,2,FALSE),0)</f>
        <v>0</v>
      </c>
      <c r="AF218" s="924" t="str">
        <f t="shared" ca="1" si="429"/>
        <v/>
      </c>
      <c r="AG218" s="93">
        <f ca="1">IFERROR(VLOOKUP(AF218,'（様式１号）３整理番号表'!$B$26:$H$31,2,FALSE),0)</f>
        <v>0</v>
      </c>
      <c r="AH218" s="924" t="str">
        <f t="shared" ca="1" si="430"/>
        <v/>
      </c>
      <c r="AI218" s="93">
        <f ca="1">IFERROR(VLOOKUP(AH218,'（様式１号）３整理番号表'!$J$5:$N$59,2,FALSE),0)</f>
        <v>0</v>
      </c>
      <c r="AJ218" s="77" t="str">
        <f t="shared" ca="1" si="431"/>
        <v/>
      </c>
      <c r="AK218" s="93">
        <f ca="1">IFERROR(VLOOKUP(AJ218,'（様式１号）３整理番号表'!$P$5:$R$29,2,FALSE),0)</f>
        <v>0</v>
      </c>
      <c r="AL218" s="921" t="str">
        <f t="shared" ca="1" si="432"/>
        <v/>
      </c>
      <c r="AM218" s="921" t="str">
        <f t="shared" ca="1" si="433"/>
        <v/>
      </c>
      <c r="AN218" s="921"/>
      <c r="AO218" s="77" t="str">
        <f t="shared" ca="1" si="434"/>
        <v/>
      </c>
      <c r="AP218" s="93">
        <f ca="1">IFERROR(VLOOKUP(AO218,'（様式１号）３整理番号表'!$P$5:$R$29,2,FALSE),0)</f>
        <v>0</v>
      </c>
      <c r="AQ218" s="924" t="str">
        <f t="shared" ca="1" si="435"/>
        <v/>
      </c>
      <c r="AR218" s="93">
        <f t="shared" ca="1" si="436"/>
        <v>0</v>
      </c>
      <c r="AS218" s="924" t="str">
        <f t="shared" ca="1" si="437"/>
        <v/>
      </c>
      <c r="AT218" s="40" t="str">
        <f t="shared" ca="1" si="438"/>
        <v/>
      </c>
      <c r="AU218" s="93" t="str">
        <f t="shared" ca="1" si="439"/>
        <v/>
      </c>
      <c r="AV218" s="923" t="str">
        <f t="shared" ca="1" si="440"/>
        <v/>
      </c>
      <c r="AW218" s="926" t="str">
        <f t="shared" ca="1" si="441"/>
        <v/>
      </c>
      <c r="AX218" s="925" t="str">
        <f t="shared" ca="1" si="442"/>
        <v/>
      </c>
      <c r="AY218" s="925" t="str">
        <f t="shared" ca="1" si="442"/>
        <v/>
      </c>
      <c r="AZ218" s="925" t="str">
        <f t="shared" ca="1" si="442"/>
        <v/>
      </c>
      <c r="BA218" s="925" t="str">
        <f t="shared" ca="1" si="442"/>
        <v/>
      </c>
      <c r="BB218" s="925" t="str">
        <f t="shared" ca="1" si="443"/>
        <v/>
      </c>
      <c r="BC218" s="925" t="str">
        <f t="shared" ca="1" si="444"/>
        <v/>
      </c>
      <c r="BD218" s="925" t="str">
        <f t="shared" ca="1" si="444"/>
        <v/>
      </c>
      <c r="BE218" s="925" t="str">
        <f t="shared" ca="1" si="444"/>
        <v/>
      </c>
      <c r="BF218" s="77" t="str">
        <f t="shared" ca="1" si="445"/>
        <v/>
      </c>
      <c r="BG218" s="924" t="str">
        <f t="shared" ca="1" si="446"/>
        <v/>
      </c>
      <c r="BH218" s="94">
        <f ca="1">IF(BF218&lt;&gt;"",INDEX('（様式１号）３整理番号表'!$AB$7:$AQ$12,MATCH(BF218,'（様式１号）３整理番号表'!$AA$7:$AA$12,0),MATCH(BG218,'（様式１号）３整理番号表'!$AB$6:$AQ$6,0)),0)</f>
        <v>0</v>
      </c>
      <c r="BI218" s="921" t="str">
        <f t="shared" ca="1" si="447"/>
        <v/>
      </c>
      <c r="BJ218" s="922" t="str">
        <f t="shared" ca="1" si="448"/>
        <v/>
      </c>
      <c r="BK218" s="926" t="str">
        <f t="shared" ca="1" si="449"/>
        <v/>
      </c>
      <c r="BL218" s="922" t="str">
        <f t="shared" ca="1" si="450"/>
        <v/>
      </c>
      <c r="BM218" s="79" t="str">
        <f t="shared" ca="1" si="451"/>
        <v/>
      </c>
      <c r="BN218" s="82" t="str">
        <f t="shared" ca="1" si="452"/>
        <v/>
      </c>
      <c r="BO218" s="83" t="str">
        <f t="shared" ca="1" si="453"/>
        <v/>
      </c>
      <c r="BP218" s="84" t="str">
        <f t="shared" ca="1" si="454"/>
        <v/>
      </c>
      <c r="BQ218" s="82" t="str">
        <f t="shared" ca="1" si="455"/>
        <v/>
      </c>
      <c r="BR218" s="97" t="str">
        <f t="shared" ca="1" si="456"/>
        <v/>
      </c>
      <c r="BS218" s="95" t="str">
        <f t="shared" ca="1" si="457"/>
        <v/>
      </c>
      <c r="BT218" s="184" t="str">
        <f t="shared" ca="1" si="458"/>
        <v/>
      </c>
      <c r="BU218" s="611" t="str">
        <f t="shared" ca="1" si="459"/>
        <v/>
      </c>
      <c r="BV218" s="77" t="str">
        <f t="shared" ca="1" si="460"/>
        <v/>
      </c>
      <c r="BW218" s="85" t="str">
        <f t="shared" ca="1" si="461"/>
        <v/>
      </c>
      <c r="BX218" s="86" t="str">
        <f t="shared" ca="1" si="462"/>
        <v/>
      </c>
      <c r="BY218" s="231">
        <f ca="1">IF('ポイント要件確認等（個別表）'!AD218=1,ROUNDDOWN('ポイント要件確認等（個別表）'!AV218,-3),IF('ポイント要件確認等（個別表）'!AD218=2,ROUNDDOWN('ポイント要件確認等（個別表）'!BH218,-3),IF('ポイント要件確認等（個別表）'!AD218=3,ROUNDDOWN('ポイント要件確認等（個別表）'!BT218,-3),0)))</f>
        <v>0</v>
      </c>
      <c r="BZ218" s="86" t="str">
        <f t="shared" ca="1" si="463"/>
        <v/>
      </c>
      <c r="CA218" s="232" t="str">
        <f t="shared" ca="1" si="464"/>
        <v/>
      </c>
      <c r="CB218" s="232">
        <f t="shared" ca="1" si="465"/>
        <v>0</v>
      </c>
      <c r="CC218" s="86" t="str">
        <f t="shared" ca="1" si="466"/>
        <v/>
      </c>
      <c r="CD218" s="86" t="str">
        <f t="shared" ca="1" si="467"/>
        <v/>
      </c>
      <c r="CE218" s="609"/>
      <c r="CF218" s="86" t="str">
        <f t="shared" ca="1" si="468"/>
        <v/>
      </c>
      <c r="CG218" s="185" t="str">
        <f t="shared" ca="1" si="469"/>
        <v/>
      </c>
      <c r="CH218" s="246" t="str">
        <f t="shared" ca="1" si="470"/>
        <v>含税額</v>
      </c>
      <c r="CI218" s="247" t="str">
        <f t="shared" ca="1" si="471"/>
        <v/>
      </c>
      <c r="CJ218" s="87" t="str">
        <f ca="1">IFERROR(IF(INDIRECT("'("&amp;'２個別表'!EO218&amp;")'!AR"&amp;84+EP218)&lt;&gt;1,"",1),"")</f>
        <v/>
      </c>
      <c r="CK218" s="244" t="str">
        <f t="shared" ca="1" si="472"/>
        <v/>
      </c>
      <c r="CL218" s="235" t="str">
        <f t="shared" ca="1" si="473"/>
        <v/>
      </c>
      <c r="CM218" s="239" t="str">
        <f t="shared" ca="1" si="474"/>
        <v/>
      </c>
      <c r="CN218" s="77" t="str">
        <f t="shared" ca="1" si="475"/>
        <v/>
      </c>
      <c r="CO218" s="93" t="str">
        <f ca="1">IFERROR(VLOOKUP(CN218,'（様式１号）３整理番号表'!$T$5:$V$15,2,FALSE),"")</f>
        <v/>
      </c>
      <c r="CP218" s="924" t="str">
        <f t="shared" ca="1" si="476"/>
        <v/>
      </c>
      <c r="CQ218" s="93" t="str">
        <f ca="1">IFERROR(VLOOKUP(CP218,'（様式１号）３整理番号表'!$T$19:$V$24,2,FALSE),"")</f>
        <v/>
      </c>
      <c r="CR218" s="924" t="str">
        <f ca="1">IFERROR(IF(INDIRECT("'("&amp;'２個別表'!EO218&amp;")'!AV"&amp;84+EP218)&lt;&gt;1,"",1),"")</f>
        <v/>
      </c>
      <c r="CS218" s="232">
        <f t="shared" ca="1" si="477"/>
        <v>0</v>
      </c>
      <c r="CT218" s="248">
        <f t="shared" ca="1" si="478"/>
        <v>0</v>
      </c>
      <c r="CU218" s="376" t="str">
        <f ca="1">IF(ER218="補強",IF(COUNTIFS($Z$11:Z218,Z218,$W$11:W218,1)=1,"１①",""),IF(COUNTIFS($Z$11:Z218,Z218,$W$11:W218,2)=1,"２①",""))</f>
        <v/>
      </c>
      <c r="CV218" s="57" t="str">
        <f t="shared" ca="1" si="479"/>
        <v/>
      </c>
      <c r="CW218" s="927" t="str">
        <f t="shared" ca="1" si="480"/>
        <v/>
      </c>
      <c r="CX218" s="256" t="str">
        <f t="shared" ca="1" si="481"/>
        <v/>
      </c>
      <c r="CY218" s="256" t="str">
        <f t="shared" ca="1" si="482"/>
        <v/>
      </c>
      <c r="CZ218" s="256" t="str">
        <f t="shared" ca="1" si="483"/>
        <v/>
      </c>
      <c r="DA218" s="256" t="str">
        <f t="shared" ca="1" si="484"/>
        <v/>
      </c>
      <c r="DB218" s="316" t="str">
        <f ca="1">IFERROR(VLOOKUP($CU218,'（様式１号）３整理番号表'!$Z$19:$AB$32,3,FALSE),"")</f>
        <v/>
      </c>
      <c r="DC218" s="259" t="str">
        <f t="shared" ca="1" si="485"/>
        <v>-</v>
      </c>
      <c r="DD218" s="618" t="str">
        <f t="shared" ca="1" si="486"/>
        <v/>
      </c>
      <c r="DE218" s="321" t="str">
        <f ca="1">IF(AND(AO218=18,AS218=1),IF(COUNTIFS($Y$11:Y218,Y218,$AS$11:AS218,1)=1,"２②",""),IF($CU218="１①",INDEX(INDIRECT("'("&amp;$EO218&amp;")'!AR116:BB116"),1,MATCH(INDIRECT("'("&amp;$EO218&amp;")'!C118"),INDIRECT("'("&amp;$EO218&amp;")'!AR119:BB119"),0)),""))</f>
        <v/>
      </c>
      <c r="DF218" s="324" t="str">
        <f t="shared" ca="1" si="487"/>
        <v/>
      </c>
      <c r="DG218" s="313" t="str">
        <f t="shared" ca="1" si="488"/>
        <v/>
      </c>
      <c r="DH218" s="313" t="str">
        <f t="shared" ca="1" si="489"/>
        <v/>
      </c>
      <c r="DI218" s="313" t="str">
        <f t="shared" ca="1" si="490"/>
        <v/>
      </c>
      <c r="DJ218" s="313" t="str">
        <f t="shared" ca="1" si="491"/>
        <v/>
      </c>
      <c r="DK218" s="328" t="str">
        <f t="shared" ca="1" si="492"/>
        <v/>
      </c>
      <c r="DL218" s="334" t="str">
        <f t="shared" ca="1" si="493"/>
        <v/>
      </c>
      <c r="DM218" s="915" t="str">
        <f t="shared" ca="1" si="494"/>
        <v/>
      </c>
      <c r="DN218" s="15"/>
      <c r="DO218" s="324"/>
      <c r="DP218" s="16"/>
      <c r="DQ218" s="16"/>
      <c r="DR218" s="16"/>
      <c r="DS218" s="16"/>
      <c r="DT218" s="318" t="str">
        <f>IFERROR(VLOOKUP($DN218,'（様式１号）３整理番号表'!$Z$19:$AB$32,3,FALSE),"")</f>
        <v/>
      </c>
      <c r="DU218" s="259" t="str">
        <f t="shared" si="495"/>
        <v/>
      </c>
      <c r="DV218" s="14"/>
      <c r="DW218" s="17" t="str">
        <f t="shared" ca="1" si="496"/>
        <v/>
      </c>
      <c r="DX218" s="88" t="str">
        <f t="shared" ca="1" si="513"/>
        <v/>
      </c>
      <c r="DZ218" s="339">
        <f t="shared" ca="1" si="515"/>
        <v>0</v>
      </c>
      <c r="EA218" s="339">
        <f t="shared" ca="1" si="515"/>
        <v>0</v>
      </c>
      <c r="EB218" s="339">
        <f t="shared" ca="1" si="515"/>
        <v>0</v>
      </c>
      <c r="EC218" s="339">
        <f t="shared" ca="1" si="515"/>
        <v>0</v>
      </c>
      <c r="ED218" s="339">
        <f t="shared" ca="1" si="515"/>
        <v>0</v>
      </c>
      <c r="EE218" s="339">
        <f t="shared" ca="1" si="515"/>
        <v>0</v>
      </c>
      <c r="EF218" s="339">
        <f t="shared" ca="1" si="515"/>
        <v>0</v>
      </c>
      <c r="EG218" s="339">
        <f t="shared" ca="1" si="515"/>
        <v>0</v>
      </c>
      <c r="EH218" s="339">
        <f t="shared" ca="1" si="515"/>
        <v>0</v>
      </c>
      <c r="EI218" s="339">
        <f t="shared" ca="1" si="515"/>
        <v>0</v>
      </c>
      <c r="EJ218" s="339">
        <f t="shared" ca="1" si="515"/>
        <v>0</v>
      </c>
      <c r="EK218" s="339">
        <f t="shared" ca="1" si="515"/>
        <v>0</v>
      </c>
      <c r="EL218" s="339">
        <f t="shared" ca="1" si="515"/>
        <v>0</v>
      </c>
      <c r="EM218" s="339">
        <f t="shared" ca="1" si="515"/>
        <v>0</v>
      </c>
      <c r="EO218" s="919" t="str">
        <f t="shared" ca="1" si="415"/>
        <v/>
      </c>
      <c r="EP218" s="919" t="str">
        <f t="shared" ca="1" si="497"/>
        <v/>
      </c>
      <c r="EQ218" s="919" t="str">
        <f t="shared" ca="1" si="498"/>
        <v/>
      </c>
      <c r="ER218" s="919" t="str">
        <f t="shared" ca="1" si="499"/>
        <v/>
      </c>
      <c r="ES218" s="919" t="str">
        <f ca="1">IFERROR(INDEX('郵便番号（石川県）'!$A$3:$F$2574,MATCH(INDIRECT("'("&amp;EO218&amp;")'!E7"),'郵便番号（石川県）'!$A$3:$A$2574,0),6),"")</f>
        <v/>
      </c>
      <c r="ET218" s="919" t="str">
        <f ca="1">IFERROR(INDEX('郵便番号（石川県）'!$A$3:$F$2574,MATCH(INDIRECT("'("&amp;$EO218&amp;")'!E7"),'郵便番号（石川県）'!$A$3:$A$2574,0),5),"")</f>
        <v/>
      </c>
      <c r="EU218" s="919" t="str">
        <f t="shared" ca="1" si="500"/>
        <v/>
      </c>
      <c r="EV218" s="919" t="str">
        <f t="shared" ca="1" si="501"/>
        <v/>
      </c>
      <c r="EW218" s="919" t="str">
        <f t="shared" ca="1" si="502"/>
        <v/>
      </c>
      <c r="EX218" s="919" t="str">
        <f t="shared" ca="1" si="503"/>
        <v/>
      </c>
      <c r="EY218" s="919" t="str">
        <f t="shared" ca="1" si="504"/>
        <v/>
      </c>
      <c r="EZ218" s="919" t="str">
        <f t="shared" ca="1" si="505"/>
        <v/>
      </c>
      <c r="FA218" s="919" t="str">
        <f t="shared" ca="1" si="506"/>
        <v/>
      </c>
      <c r="FB218" s="919" t="str">
        <f t="shared" ca="1" si="507"/>
        <v/>
      </c>
      <c r="FC218" s="919" t="str">
        <f t="shared" ca="1" si="508"/>
        <v/>
      </c>
      <c r="FD218" s="627" t="str">
        <f t="shared" ca="1" si="509"/>
        <v/>
      </c>
      <c r="FE218" s="630">
        <v>208</v>
      </c>
      <c r="FF218" s="299" t="str">
        <f t="shared" ca="1" si="510"/>
        <v/>
      </c>
      <c r="FG218" s="993" t="str">
        <f t="shared" ca="1" si="511"/>
        <v/>
      </c>
      <c r="FH218" s="919" t="str">
        <f t="shared" ca="1" si="512"/>
        <v/>
      </c>
      <c r="FI218" s="299">
        <f ca="1">COUNTIF($FH$11:FH218,"■")</f>
        <v>0</v>
      </c>
    </row>
    <row r="219" spans="1:165" ht="34.5" customHeight="1">
      <c r="A219" s="445">
        <f t="shared" ca="1" si="416"/>
        <v>0</v>
      </c>
      <c r="B219" s="446">
        <f>IF(R219&lt;&gt;"",IF(COUNTIF(R$11:R219,R219)=1,MAX(B$11:B218)+1,INDEX(B$11:B218,MATCH(R219,R$11:R218,0),1)),0)</f>
        <v>1</v>
      </c>
      <c r="C219" s="446">
        <f ca="1">IF(T219&lt;&gt;"",IF(COUNTIF(T$11:T219,T219)=1,MAX(C$11:C218)+1,INDEX(C$11:C218,MATCH(T219,T$11:T218,0),1)),0)</f>
        <v>0</v>
      </c>
      <c r="D219" s="446">
        <f ca="1">IF(U219&lt;&gt;"",IF(COUNTIF(U$11:U219,U219)=1,MAX(D$11:D218)+1,INDEX(D$11:D218,MATCH(U219,U$11:U218,0),1)),0)</f>
        <v>0</v>
      </c>
      <c r="E219" s="446">
        <f ca="1">IF(S219&lt;&gt;"",IF(COUNTIF(S$11:S219,S219)=1,MAX(E$11:E218)+1,INDEX(E$11:E218,MATCH(S219,S$11:S218,0),1)),0)</f>
        <v>0</v>
      </c>
      <c r="F219" s="446">
        <f ca="1">IF(Z219&lt;&gt;"",IF(COUNTIF(Z$11:Z219,Z219)=1,MAX(F$11:F218)+1,INDEX(F$11:F218,MATCH(Z219,Z$11:Z218,0),1)),0)</f>
        <v>0</v>
      </c>
      <c r="G219" s="447" cm="1">
        <f t="array" aca="1" ref="G219" ca="1">IF(Z219&lt;&gt;"",IF(COUNTIFS(Z$11:Z219,Z219,W$11:W219,W219)=1,MAX(G$11:G218)+1,INDEX(G$11:G218,MATCH(Z219&amp;W219,Z$11:Z218&amp;W$11:W219,0),1)),0)</f>
        <v>0</v>
      </c>
      <c r="H219" s="447">
        <f t="shared" ca="1" si="417"/>
        <v>0</v>
      </c>
      <c r="I219" s="447">
        <f ca="1">IF(T219="",0,IF(COUNTIF(T$11:T219,T219)=1,1,0))</f>
        <v>0</v>
      </c>
      <c r="J219" s="447">
        <f ca="1">IF(U219="",0,IF(COUNTIF(U$11:U219,U219)=1,1,0))</f>
        <v>0</v>
      </c>
      <c r="K219" s="447">
        <f ca="1">IF(S219="",0,IF(COUNTIF(S$11:S219,S219)=1,1,0))</f>
        <v>0</v>
      </c>
      <c r="L219" s="446">
        <f ca="1">IF(Z219="",0,IF(COUNTIF(Z$11:Z219,Z219)=1,1,0))</f>
        <v>0</v>
      </c>
      <c r="M219" s="767">
        <f ca="1">IF($W219=2,IF(COUNTIFS($W$11:$W219,2,$Z$11:$Z219,$Z219)=1,1,0),0)</f>
        <v>0</v>
      </c>
      <c r="N219" s="767">
        <f ca="1">IF($W219=1,IF(COUNTIFS($W$11:$W219,2,$Z$11:$Z219,$Z219)=1,1,0),0)</f>
        <v>0</v>
      </c>
      <c r="O219" s="446">
        <f ca="1">IF(H219=0,0,IF(COUNTIF(Z$11:Z219,Z219)=1,1,0))</f>
        <v>0</v>
      </c>
      <c r="P219" s="448" t="str">
        <f t="shared" ca="1" si="418"/>
        <v>石川県</v>
      </c>
      <c r="Q219" s="89">
        <f t="shared" ca="1" si="419"/>
        <v>209</v>
      </c>
      <c r="R219" s="170" t="s">
        <v>459</v>
      </c>
      <c r="S219" s="357" t="str">
        <f t="shared" ca="1" si="420"/>
        <v/>
      </c>
      <c r="T219" s="357" t="str">
        <f t="shared" ca="1" si="421"/>
        <v/>
      </c>
      <c r="U219" s="58" t="str">
        <f t="shared" ca="1" si="422"/>
        <v/>
      </c>
      <c r="V219" s="58" t="str">
        <f t="shared" ca="1" si="423"/>
        <v/>
      </c>
      <c r="W219" s="920" t="str">
        <f t="shared" ca="1" si="424"/>
        <v/>
      </c>
      <c r="X219" s="369">
        <f ca="1">IFERROR(VLOOKUP(W219,'（様式１号）３整理番号表'!$B$4:$H$5,2,FALSE),0)</f>
        <v>0</v>
      </c>
      <c r="Y219" s="768" t="str" cm="1">
        <f t="array" aca="1" ref="Y219" ca="1">IF(AND(D219=0,F219=0),"",IF(COUNTIF(D$11:D219,D219)=1,1,IF(COUNTIFS(D$11:D219,D219,F$11:F219,F219)=1,INDEX((D$11:D219,F$11:F219,Y$11:Y219),MATCH(_xlfn.MAXIFS(F$11:F218,D$11:D218,D219),$F$11:F219,0),1,3)+1,INDEX((D$11:D219,F$11:F219,Y$11:Y219),MATCH(D219&amp;F219,D$11:D219&amp;F$11:F219,0),1,3))))</f>
        <v/>
      </c>
      <c r="Z219" s="40" t="str">
        <f t="shared" ca="1" si="425"/>
        <v/>
      </c>
      <c r="AA219" s="924" t="str">
        <f t="shared" ca="1" si="426"/>
        <v/>
      </c>
      <c r="AB219" s="93">
        <f ca="1">IFERROR(VLOOKUP(AA219,'（様式１号）３整理番号表'!$B$10:$H$16,2,FALSE),0)</f>
        <v>0</v>
      </c>
      <c r="AC219" s="924" t="str">
        <f t="shared" ca="1" si="427"/>
        <v/>
      </c>
      <c r="AD219" s="924" t="str">
        <f t="shared" ca="1" si="428"/>
        <v/>
      </c>
      <c r="AE219" s="93">
        <f ca="1">IFERROR(VLOOKUP(AD219,'（様式１号）３整理番号表'!$B$21:$H$22,2,FALSE),0)</f>
        <v>0</v>
      </c>
      <c r="AF219" s="924" t="str">
        <f t="shared" ca="1" si="429"/>
        <v/>
      </c>
      <c r="AG219" s="93">
        <f ca="1">IFERROR(VLOOKUP(AF219,'（様式１号）３整理番号表'!$B$26:$H$31,2,FALSE),0)</f>
        <v>0</v>
      </c>
      <c r="AH219" s="924" t="str">
        <f t="shared" ca="1" si="430"/>
        <v/>
      </c>
      <c r="AI219" s="93">
        <f ca="1">IFERROR(VLOOKUP(AH219,'（様式１号）３整理番号表'!$J$5:$N$59,2,FALSE),0)</f>
        <v>0</v>
      </c>
      <c r="AJ219" s="77" t="str">
        <f t="shared" ca="1" si="431"/>
        <v/>
      </c>
      <c r="AK219" s="93">
        <f ca="1">IFERROR(VLOOKUP(AJ219,'（様式１号）３整理番号表'!$P$5:$R$29,2,FALSE),0)</f>
        <v>0</v>
      </c>
      <c r="AL219" s="921" t="str">
        <f t="shared" ca="1" si="432"/>
        <v/>
      </c>
      <c r="AM219" s="921" t="str">
        <f t="shared" ca="1" si="433"/>
        <v/>
      </c>
      <c r="AN219" s="921"/>
      <c r="AO219" s="77" t="str">
        <f t="shared" ca="1" si="434"/>
        <v/>
      </c>
      <c r="AP219" s="93">
        <f ca="1">IFERROR(VLOOKUP(AO219,'（様式１号）３整理番号表'!$P$5:$R$29,2,FALSE),0)</f>
        <v>0</v>
      </c>
      <c r="AQ219" s="924" t="str">
        <f t="shared" ca="1" si="435"/>
        <v/>
      </c>
      <c r="AR219" s="93">
        <f t="shared" ca="1" si="436"/>
        <v>0</v>
      </c>
      <c r="AS219" s="924" t="str">
        <f t="shared" ca="1" si="437"/>
        <v/>
      </c>
      <c r="AT219" s="40" t="str">
        <f t="shared" ca="1" si="438"/>
        <v/>
      </c>
      <c r="AU219" s="93" t="str">
        <f t="shared" ca="1" si="439"/>
        <v/>
      </c>
      <c r="AV219" s="923" t="str">
        <f t="shared" ca="1" si="440"/>
        <v/>
      </c>
      <c r="AW219" s="926" t="str">
        <f t="shared" ca="1" si="441"/>
        <v/>
      </c>
      <c r="AX219" s="925" t="str">
        <f t="shared" ca="1" si="442"/>
        <v/>
      </c>
      <c r="AY219" s="925" t="str">
        <f t="shared" ca="1" si="442"/>
        <v/>
      </c>
      <c r="AZ219" s="925" t="str">
        <f t="shared" ca="1" si="442"/>
        <v/>
      </c>
      <c r="BA219" s="925" t="str">
        <f t="shared" ca="1" si="442"/>
        <v/>
      </c>
      <c r="BB219" s="925" t="str">
        <f t="shared" ca="1" si="443"/>
        <v/>
      </c>
      <c r="BC219" s="925" t="str">
        <f t="shared" ca="1" si="444"/>
        <v/>
      </c>
      <c r="BD219" s="925" t="str">
        <f t="shared" ca="1" si="444"/>
        <v/>
      </c>
      <c r="BE219" s="925" t="str">
        <f t="shared" ca="1" si="444"/>
        <v/>
      </c>
      <c r="BF219" s="77" t="str">
        <f t="shared" ca="1" si="445"/>
        <v/>
      </c>
      <c r="BG219" s="924" t="str">
        <f t="shared" ca="1" si="446"/>
        <v/>
      </c>
      <c r="BH219" s="94">
        <f ca="1">IF(BF219&lt;&gt;"",INDEX('（様式１号）３整理番号表'!$AB$7:$AQ$12,MATCH(BF219,'（様式１号）３整理番号表'!$AA$7:$AA$12,0),MATCH(BG219,'（様式１号）３整理番号表'!$AB$6:$AQ$6,0)),0)</f>
        <v>0</v>
      </c>
      <c r="BI219" s="921" t="str">
        <f t="shared" ca="1" si="447"/>
        <v/>
      </c>
      <c r="BJ219" s="922" t="str">
        <f t="shared" ca="1" si="448"/>
        <v/>
      </c>
      <c r="BK219" s="926" t="str">
        <f t="shared" ca="1" si="449"/>
        <v/>
      </c>
      <c r="BL219" s="922" t="str">
        <f t="shared" ca="1" si="450"/>
        <v/>
      </c>
      <c r="BM219" s="79" t="str">
        <f t="shared" ca="1" si="451"/>
        <v/>
      </c>
      <c r="BN219" s="82" t="str">
        <f t="shared" ca="1" si="452"/>
        <v/>
      </c>
      <c r="BO219" s="83" t="str">
        <f t="shared" ca="1" si="453"/>
        <v/>
      </c>
      <c r="BP219" s="84" t="str">
        <f t="shared" ca="1" si="454"/>
        <v/>
      </c>
      <c r="BQ219" s="82" t="str">
        <f t="shared" ca="1" si="455"/>
        <v/>
      </c>
      <c r="BR219" s="97" t="str">
        <f t="shared" ca="1" si="456"/>
        <v/>
      </c>
      <c r="BS219" s="95" t="str">
        <f t="shared" ca="1" si="457"/>
        <v/>
      </c>
      <c r="BT219" s="184" t="str">
        <f t="shared" ca="1" si="458"/>
        <v/>
      </c>
      <c r="BU219" s="611" t="str">
        <f t="shared" ca="1" si="459"/>
        <v/>
      </c>
      <c r="BV219" s="77" t="str">
        <f t="shared" ca="1" si="460"/>
        <v/>
      </c>
      <c r="BW219" s="85" t="str">
        <f t="shared" ca="1" si="461"/>
        <v/>
      </c>
      <c r="BX219" s="86" t="str">
        <f t="shared" ca="1" si="462"/>
        <v/>
      </c>
      <c r="BY219" s="231">
        <f ca="1">IF('ポイント要件確認等（個別表）'!AD219=1,ROUNDDOWN('ポイント要件確認等（個別表）'!AV219,-3),IF('ポイント要件確認等（個別表）'!AD219=2,ROUNDDOWN('ポイント要件確認等（個別表）'!BH219,-3),IF('ポイント要件確認等（個別表）'!AD219=3,ROUNDDOWN('ポイント要件確認等（個別表）'!BT219,-3),0)))</f>
        <v>0</v>
      </c>
      <c r="BZ219" s="86" t="str">
        <f t="shared" ca="1" si="463"/>
        <v/>
      </c>
      <c r="CA219" s="232" t="str">
        <f t="shared" ca="1" si="464"/>
        <v/>
      </c>
      <c r="CB219" s="232">
        <f t="shared" ca="1" si="465"/>
        <v>0</v>
      </c>
      <c r="CC219" s="86" t="str">
        <f t="shared" ca="1" si="466"/>
        <v/>
      </c>
      <c r="CD219" s="86" t="str">
        <f t="shared" ca="1" si="467"/>
        <v/>
      </c>
      <c r="CE219" s="609"/>
      <c r="CF219" s="86" t="str">
        <f t="shared" ca="1" si="468"/>
        <v/>
      </c>
      <c r="CG219" s="185" t="str">
        <f t="shared" ca="1" si="469"/>
        <v/>
      </c>
      <c r="CH219" s="246" t="str">
        <f t="shared" ca="1" si="470"/>
        <v>含税額</v>
      </c>
      <c r="CI219" s="247" t="str">
        <f t="shared" ca="1" si="471"/>
        <v/>
      </c>
      <c r="CJ219" s="87" t="str">
        <f ca="1">IFERROR(IF(INDIRECT("'("&amp;'２個別表'!EO219&amp;")'!AR"&amp;84+EP219)&lt;&gt;1,"",1),"")</f>
        <v/>
      </c>
      <c r="CK219" s="244" t="str">
        <f t="shared" ca="1" si="472"/>
        <v/>
      </c>
      <c r="CL219" s="235" t="str">
        <f t="shared" ca="1" si="473"/>
        <v/>
      </c>
      <c r="CM219" s="239" t="str">
        <f t="shared" ca="1" si="474"/>
        <v/>
      </c>
      <c r="CN219" s="77" t="str">
        <f t="shared" ca="1" si="475"/>
        <v/>
      </c>
      <c r="CO219" s="93" t="str">
        <f ca="1">IFERROR(VLOOKUP(CN219,'（様式１号）３整理番号表'!$T$5:$V$15,2,FALSE),"")</f>
        <v/>
      </c>
      <c r="CP219" s="924" t="str">
        <f t="shared" ca="1" si="476"/>
        <v/>
      </c>
      <c r="CQ219" s="93" t="str">
        <f ca="1">IFERROR(VLOOKUP(CP219,'（様式１号）３整理番号表'!$T$19:$V$24,2,FALSE),"")</f>
        <v/>
      </c>
      <c r="CR219" s="924" t="str">
        <f ca="1">IFERROR(IF(INDIRECT("'("&amp;'２個別表'!EO219&amp;")'!AV"&amp;84+EP219)&lt;&gt;1,"",1),"")</f>
        <v/>
      </c>
      <c r="CS219" s="232">
        <f t="shared" ca="1" si="477"/>
        <v>0</v>
      </c>
      <c r="CT219" s="248">
        <f t="shared" ca="1" si="478"/>
        <v>0</v>
      </c>
      <c r="CU219" s="376" t="str">
        <f ca="1">IF(ER219="補強",IF(COUNTIFS($Z$11:Z219,Z219,$W$11:W219,1)=1,"１①",""),IF(COUNTIFS($Z$11:Z219,Z219,$W$11:W219,2)=1,"２①",""))</f>
        <v/>
      </c>
      <c r="CV219" s="57" t="str">
        <f t="shared" ca="1" si="479"/>
        <v/>
      </c>
      <c r="CW219" s="927" t="str">
        <f t="shared" ca="1" si="480"/>
        <v/>
      </c>
      <c r="CX219" s="256" t="str">
        <f t="shared" ca="1" si="481"/>
        <v/>
      </c>
      <c r="CY219" s="256" t="str">
        <f t="shared" ca="1" si="482"/>
        <v/>
      </c>
      <c r="CZ219" s="256" t="str">
        <f t="shared" ca="1" si="483"/>
        <v/>
      </c>
      <c r="DA219" s="256" t="str">
        <f t="shared" ca="1" si="484"/>
        <v/>
      </c>
      <c r="DB219" s="316" t="str">
        <f ca="1">IFERROR(VLOOKUP($CU219,'（様式１号）３整理番号表'!$Z$19:$AB$32,3,FALSE),"")</f>
        <v/>
      </c>
      <c r="DC219" s="259" t="str">
        <f t="shared" ca="1" si="485"/>
        <v>-</v>
      </c>
      <c r="DD219" s="618" t="str">
        <f t="shared" ca="1" si="486"/>
        <v/>
      </c>
      <c r="DE219" s="321" t="str">
        <f ca="1">IF(AND(AO219=18,AS219=1),IF(COUNTIFS($Y$11:Y219,Y219,$AS$11:AS219,1)=1,"２②",""),IF($CU219="１①",INDEX(INDIRECT("'("&amp;$EO219&amp;")'!AR116:BB116"),1,MATCH(INDIRECT("'("&amp;$EO219&amp;")'!C118"),INDIRECT("'("&amp;$EO219&amp;")'!AR119:BB119"),0)),""))</f>
        <v/>
      </c>
      <c r="DF219" s="324" t="str">
        <f t="shared" ca="1" si="487"/>
        <v/>
      </c>
      <c r="DG219" s="313" t="str">
        <f t="shared" ca="1" si="488"/>
        <v/>
      </c>
      <c r="DH219" s="313" t="str">
        <f t="shared" ca="1" si="489"/>
        <v/>
      </c>
      <c r="DI219" s="313" t="str">
        <f t="shared" ca="1" si="490"/>
        <v/>
      </c>
      <c r="DJ219" s="313" t="str">
        <f t="shared" ca="1" si="491"/>
        <v/>
      </c>
      <c r="DK219" s="328" t="str">
        <f t="shared" ca="1" si="492"/>
        <v/>
      </c>
      <c r="DL219" s="334" t="str">
        <f t="shared" ca="1" si="493"/>
        <v/>
      </c>
      <c r="DM219" s="915" t="str">
        <f t="shared" ca="1" si="494"/>
        <v/>
      </c>
      <c r="DN219" s="15"/>
      <c r="DO219" s="324"/>
      <c r="DP219" s="16"/>
      <c r="DQ219" s="16"/>
      <c r="DR219" s="16"/>
      <c r="DS219" s="16"/>
      <c r="DT219" s="318" t="str">
        <f>IFERROR(VLOOKUP($DN219,'（様式１号）３整理番号表'!$Z$19:$AB$32,3,FALSE),"")</f>
        <v/>
      </c>
      <c r="DU219" s="259" t="str">
        <f t="shared" si="495"/>
        <v/>
      </c>
      <c r="DV219" s="14"/>
      <c r="DW219" s="17" t="str">
        <f t="shared" ca="1" si="496"/>
        <v/>
      </c>
      <c r="DX219" s="88" t="str">
        <f t="shared" ca="1" si="513"/>
        <v/>
      </c>
      <c r="DZ219" s="339">
        <f t="shared" ca="1" si="515"/>
        <v>0</v>
      </c>
      <c r="EA219" s="339">
        <f t="shared" ca="1" si="515"/>
        <v>0</v>
      </c>
      <c r="EB219" s="339">
        <f t="shared" ca="1" si="515"/>
        <v>0</v>
      </c>
      <c r="EC219" s="339">
        <f t="shared" ca="1" si="515"/>
        <v>0</v>
      </c>
      <c r="ED219" s="339">
        <f t="shared" ca="1" si="515"/>
        <v>0</v>
      </c>
      <c r="EE219" s="339">
        <f t="shared" ca="1" si="515"/>
        <v>0</v>
      </c>
      <c r="EF219" s="339">
        <f t="shared" ca="1" si="515"/>
        <v>0</v>
      </c>
      <c r="EG219" s="339">
        <f t="shared" ca="1" si="515"/>
        <v>0</v>
      </c>
      <c r="EH219" s="339">
        <f t="shared" ca="1" si="515"/>
        <v>0</v>
      </c>
      <c r="EI219" s="339">
        <f t="shared" ca="1" si="515"/>
        <v>0</v>
      </c>
      <c r="EJ219" s="339">
        <f t="shared" ca="1" si="515"/>
        <v>0</v>
      </c>
      <c r="EK219" s="339">
        <f t="shared" ca="1" si="515"/>
        <v>0</v>
      </c>
      <c r="EL219" s="339">
        <f t="shared" ca="1" si="515"/>
        <v>0</v>
      </c>
      <c r="EM219" s="339">
        <f t="shared" ca="1" si="515"/>
        <v>0</v>
      </c>
      <c r="EO219" s="919" t="str">
        <f t="shared" ca="1" si="415"/>
        <v/>
      </c>
      <c r="EP219" s="919" t="str">
        <f t="shared" ca="1" si="497"/>
        <v/>
      </c>
      <c r="EQ219" s="919" t="str">
        <f t="shared" ca="1" si="498"/>
        <v/>
      </c>
      <c r="ER219" s="919" t="str">
        <f t="shared" ca="1" si="499"/>
        <v/>
      </c>
      <c r="ES219" s="919" t="str">
        <f ca="1">IFERROR(INDEX('郵便番号（石川県）'!$A$3:$F$2574,MATCH(INDIRECT("'("&amp;EO219&amp;")'!E7"),'郵便番号（石川県）'!$A$3:$A$2574,0),6),"")</f>
        <v/>
      </c>
      <c r="ET219" s="919" t="str">
        <f ca="1">IFERROR(INDEX('郵便番号（石川県）'!$A$3:$F$2574,MATCH(INDIRECT("'("&amp;$EO219&amp;")'!E7"),'郵便番号（石川県）'!$A$3:$A$2574,0),5),"")</f>
        <v/>
      </c>
      <c r="EU219" s="919" t="str">
        <f t="shared" ca="1" si="500"/>
        <v/>
      </c>
      <c r="EV219" s="919" t="str">
        <f t="shared" ca="1" si="501"/>
        <v/>
      </c>
      <c r="EW219" s="919" t="str">
        <f t="shared" ca="1" si="502"/>
        <v/>
      </c>
      <c r="EX219" s="919" t="str">
        <f t="shared" ca="1" si="503"/>
        <v/>
      </c>
      <c r="EY219" s="919" t="str">
        <f t="shared" ca="1" si="504"/>
        <v/>
      </c>
      <c r="EZ219" s="919" t="str">
        <f t="shared" ca="1" si="505"/>
        <v/>
      </c>
      <c r="FA219" s="919" t="str">
        <f t="shared" ca="1" si="506"/>
        <v/>
      </c>
      <c r="FB219" s="919" t="str">
        <f t="shared" ca="1" si="507"/>
        <v/>
      </c>
      <c r="FC219" s="919" t="str">
        <f t="shared" ca="1" si="508"/>
        <v/>
      </c>
      <c r="FD219" s="627" t="str">
        <f t="shared" ca="1" si="509"/>
        <v/>
      </c>
      <c r="FE219" s="630">
        <v>209</v>
      </c>
      <c r="FF219" s="299" t="str">
        <f t="shared" ca="1" si="510"/>
        <v/>
      </c>
      <c r="FG219" s="993" t="str">
        <f t="shared" ca="1" si="511"/>
        <v/>
      </c>
      <c r="FH219" s="919" t="str">
        <f t="shared" ca="1" si="512"/>
        <v/>
      </c>
      <c r="FI219" s="299">
        <f ca="1">COUNTIF($FH$11:FH219,"■")</f>
        <v>0</v>
      </c>
    </row>
    <row r="220" spans="1:165" ht="34.5" customHeight="1">
      <c r="A220" s="445">
        <f t="shared" ca="1" si="416"/>
        <v>0</v>
      </c>
      <c r="B220" s="446">
        <f>IF(R220&lt;&gt;"",IF(COUNTIF(R$11:R220,R220)=1,MAX(B$11:B219)+1,INDEX(B$11:B219,MATCH(R220,R$11:R219,0),1)),0)</f>
        <v>1</v>
      </c>
      <c r="C220" s="446">
        <f ca="1">IF(T220&lt;&gt;"",IF(COUNTIF(T$11:T220,T220)=1,MAX(C$11:C219)+1,INDEX(C$11:C219,MATCH(T220,T$11:T219,0),1)),0)</f>
        <v>0</v>
      </c>
      <c r="D220" s="446">
        <f ca="1">IF(U220&lt;&gt;"",IF(COUNTIF(U$11:U220,U220)=1,MAX(D$11:D219)+1,INDEX(D$11:D219,MATCH(U220,U$11:U219,0),1)),0)</f>
        <v>0</v>
      </c>
      <c r="E220" s="446">
        <f ca="1">IF(S220&lt;&gt;"",IF(COUNTIF(S$11:S220,S220)=1,MAX(E$11:E219)+1,INDEX(E$11:E219,MATCH(S220,S$11:S219,0),1)),0)</f>
        <v>0</v>
      </c>
      <c r="F220" s="446">
        <f ca="1">IF(Z220&lt;&gt;"",IF(COUNTIF(Z$11:Z220,Z220)=1,MAX(F$11:F219)+1,INDEX(F$11:F219,MATCH(Z220,Z$11:Z219,0),1)),0)</f>
        <v>0</v>
      </c>
      <c r="G220" s="447" cm="1">
        <f t="array" aca="1" ref="G220" ca="1">IF(Z220&lt;&gt;"",IF(COUNTIFS(Z$11:Z220,Z220,W$11:W220,W220)=1,MAX(G$11:G219)+1,INDEX(G$11:G219,MATCH(Z220&amp;W220,Z$11:Z219&amp;W$11:W220,0),1)),0)</f>
        <v>0</v>
      </c>
      <c r="H220" s="447">
        <f t="shared" ca="1" si="417"/>
        <v>0</v>
      </c>
      <c r="I220" s="447">
        <f ca="1">IF(T220="",0,IF(COUNTIF(T$11:T220,T220)=1,1,0))</f>
        <v>0</v>
      </c>
      <c r="J220" s="447">
        <f ca="1">IF(U220="",0,IF(COUNTIF(U$11:U220,U220)=1,1,0))</f>
        <v>0</v>
      </c>
      <c r="K220" s="447">
        <f ca="1">IF(S220="",0,IF(COUNTIF(S$11:S220,S220)=1,1,0))</f>
        <v>0</v>
      </c>
      <c r="L220" s="446">
        <f ca="1">IF(Z220="",0,IF(COUNTIF(Z$11:Z220,Z220)=1,1,0))</f>
        <v>0</v>
      </c>
      <c r="M220" s="767">
        <f ca="1">IF($W220=2,IF(COUNTIFS($W$11:$W220,2,$Z$11:$Z220,$Z220)=1,1,0),0)</f>
        <v>0</v>
      </c>
      <c r="N220" s="767">
        <f ca="1">IF($W220=1,IF(COUNTIFS($W$11:$W220,2,$Z$11:$Z220,$Z220)=1,1,0),0)</f>
        <v>0</v>
      </c>
      <c r="O220" s="446">
        <f ca="1">IF(H220=0,0,IF(COUNTIF(Z$11:Z220,Z220)=1,1,0))</f>
        <v>0</v>
      </c>
      <c r="P220" s="448" t="str">
        <f t="shared" ca="1" si="418"/>
        <v>石川県</v>
      </c>
      <c r="Q220" s="89">
        <f t="shared" ca="1" si="419"/>
        <v>210</v>
      </c>
      <c r="R220" s="170" t="s">
        <v>459</v>
      </c>
      <c r="S220" s="357" t="str">
        <f t="shared" ca="1" si="420"/>
        <v/>
      </c>
      <c r="T220" s="357" t="str">
        <f t="shared" ca="1" si="421"/>
        <v/>
      </c>
      <c r="U220" s="58" t="str">
        <f t="shared" ca="1" si="422"/>
        <v/>
      </c>
      <c r="V220" s="58" t="str">
        <f t="shared" ca="1" si="423"/>
        <v/>
      </c>
      <c r="W220" s="920" t="str">
        <f t="shared" ca="1" si="424"/>
        <v/>
      </c>
      <c r="X220" s="369">
        <f ca="1">IFERROR(VLOOKUP(W220,'（様式１号）３整理番号表'!$B$4:$H$5,2,FALSE),0)</f>
        <v>0</v>
      </c>
      <c r="Y220" s="768" t="str" cm="1">
        <f t="array" aca="1" ref="Y220" ca="1">IF(AND(D220=0,F220=0),"",IF(COUNTIF(D$11:D220,D220)=1,1,IF(COUNTIFS(D$11:D220,D220,F$11:F220,F220)=1,INDEX((D$11:D220,F$11:F220,Y$11:Y220),MATCH(_xlfn.MAXIFS(F$11:F219,D$11:D219,D220),$F$11:F220,0),1,3)+1,INDEX((D$11:D220,F$11:F220,Y$11:Y220),MATCH(D220&amp;F220,D$11:D220&amp;F$11:F220,0),1,3))))</f>
        <v/>
      </c>
      <c r="Z220" s="40" t="str">
        <f t="shared" ca="1" si="425"/>
        <v/>
      </c>
      <c r="AA220" s="924" t="str">
        <f t="shared" ca="1" si="426"/>
        <v/>
      </c>
      <c r="AB220" s="93">
        <f ca="1">IFERROR(VLOOKUP(AA220,'（様式１号）３整理番号表'!$B$10:$H$16,2,FALSE),0)</f>
        <v>0</v>
      </c>
      <c r="AC220" s="924" t="str">
        <f t="shared" ca="1" si="427"/>
        <v/>
      </c>
      <c r="AD220" s="924" t="str">
        <f t="shared" ca="1" si="428"/>
        <v/>
      </c>
      <c r="AE220" s="93">
        <f ca="1">IFERROR(VLOOKUP(AD220,'（様式１号）３整理番号表'!$B$21:$H$22,2,FALSE),0)</f>
        <v>0</v>
      </c>
      <c r="AF220" s="924" t="str">
        <f t="shared" ca="1" si="429"/>
        <v/>
      </c>
      <c r="AG220" s="93">
        <f ca="1">IFERROR(VLOOKUP(AF220,'（様式１号）３整理番号表'!$B$26:$H$31,2,FALSE),0)</f>
        <v>0</v>
      </c>
      <c r="AH220" s="924" t="str">
        <f t="shared" ca="1" si="430"/>
        <v/>
      </c>
      <c r="AI220" s="93">
        <f ca="1">IFERROR(VLOOKUP(AH220,'（様式１号）３整理番号表'!$J$5:$N$59,2,FALSE),0)</f>
        <v>0</v>
      </c>
      <c r="AJ220" s="77" t="str">
        <f t="shared" ca="1" si="431"/>
        <v/>
      </c>
      <c r="AK220" s="93">
        <f ca="1">IFERROR(VLOOKUP(AJ220,'（様式１号）３整理番号表'!$P$5:$R$29,2,FALSE),0)</f>
        <v>0</v>
      </c>
      <c r="AL220" s="921" t="str">
        <f t="shared" ca="1" si="432"/>
        <v/>
      </c>
      <c r="AM220" s="921" t="str">
        <f t="shared" ca="1" si="433"/>
        <v/>
      </c>
      <c r="AN220" s="921"/>
      <c r="AO220" s="77" t="str">
        <f t="shared" ca="1" si="434"/>
        <v/>
      </c>
      <c r="AP220" s="93">
        <f ca="1">IFERROR(VLOOKUP(AO220,'（様式１号）３整理番号表'!$P$5:$R$29,2,FALSE),0)</f>
        <v>0</v>
      </c>
      <c r="AQ220" s="924" t="str">
        <f t="shared" ca="1" si="435"/>
        <v/>
      </c>
      <c r="AR220" s="93">
        <f t="shared" ca="1" si="436"/>
        <v>0</v>
      </c>
      <c r="AS220" s="924" t="str">
        <f t="shared" ca="1" si="437"/>
        <v/>
      </c>
      <c r="AT220" s="40" t="str">
        <f t="shared" ca="1" si="438"/>
        <v/>
      </c>
      <c r="AU220" s="93" t="str">
        <f t="shared" ca="1" si="439"/>
        <v/>
      </c>
      <c r="AV220" s="923" t="str">
        <f t="shared" ca="1" si="440"/>
        <v/>
      </c>
      <c r="AW220" s="926" t="str">
        <f t="shared" ca="1" si="441"/>
        <v/>
      </c>
      <c r="AX220" s="925" t="str">
        <f t="shared" ca="1" si="442"/>
        <v/>
      </c>
      <c r="AY220" s="925" t="str">
        <f t="shared" ca="1" si="442"/>
        <v/>
      </c>
      <c r="AZ220" s="925" t="str">
        <f t="shared" ca="1" si="442"/>
        <v/>
      </c>
      <c r="BA220" s="925" t="str">
        <f t="shared" ca="1" si="442"/>
        <v/>
      </c>
      <c r="BB220" s="925" t="str">
        <f t="shared" ca="1" si="443"/>
        <v/>
      </c>
      <c r="BC220" s="925" t="str">
        <f t="shared" ca="1" si="444"/>
        <v/>
      </c>
      <c r="BD220" s="925" t="str">
        <f t="shared" ca="1" si="444"/>
        <v/>
      </c>
      <c r="BE220" s="925" t="str">
        <f t="shared" ca="1" si="444"/>
        <v/>
      </c>
      <c r="BF220" s="77" t="str">
        <f t="shared" ca="1" si="445"/>
        <v/>
      </c>
      <c r="BG220" s="924" t="str">
        <f t="shared" ca="1" si="446"/>
        <v/>
      </c>
      <c r="BH220" s="94">
        <f ca="1">IF(BF220&lt;&gt;"",INDEX('（様式１号）３整理番号表'!$AB$7:$AQ$12,MATCH(BF220,'（様式１号）３整理番号表'!$AA$7:$AA$12,0),MATCH(BG220,'（様式１号）３整理番号表'!$AB$6:$AQ$6,0)),0)</f>
        <v>0</v>
      </c>
      <c r="BI220" s="921" t="str">
        <f t="shared" ca="1" si="447"/>
        <v/>
      </c>
      <c r="BJ220" s="922" t="str">
        <f t="shared" ca="1" si="448"/>
        <v/>
      </c>
      <c r="BK220" s="926" t="str">
        <f t="shared" ca="1" si="449"/>
        <v/>
      </c>
      <c r="BL220" s="922" t="str">
        <f t="shared" ca="1" si="450"/>
        <v/>
      </c>
      <c r="BM220" s="79" t="str">
        <f t="shared" ca="1" si="451"/>
        <v/>
      </c>
      <c r="BN220" s="82" t="str">
        <f t="shared" ca="1" si="452"/>
        <v/>
      </c>
      <c r="BO220" s="83" t="str">
        <f t="shared" ca="1" si="453"/>
        <v/>
      </c>
      <c r="BP220" s="84" t="str">
        <f t="shared" ca="1" si="454"/>
        <v/>
      </c>
      <c r="BQ220" s="82" t="str">
        <f t="shared" ca="1" si="455"/>
        <v/>
      </c>
      <c r="BR220" s="97" t="str">
        <f t="shared" ca="1" si="456"/>
        <v/>
      </c>
      <c r="BS220" s="95" t="str">
        <f t="shared" ca="1" si="457"/>
        <v/>
      </c>
      <c r="BT220" s="184" t="str">
        <f t="shared" ca="1" si="458"/>
        <v/>
      </c>
      <c r="BU220" s="611" t="str">
        <f t="shared" ca="1" si="459"/>
        <v/>
      </c>
      <c r="BV220" s="77" t="str">
        <f t="shared" ca="1" si="460"/>
        <v/>
      </c>
      <c r="BW220" s="85" t="str">
        <f t="shared" ca="1" si="461"/>
        <v/>
      </c>
      <c r="BX220" s="86" t="str">
        <f t="shared" ca="1" si="462"/>
        <v/>
      </c>
      <c r="BY220" s="231">
        <f ca="1">IF('ポイント要件確認等（個別表）'!AD220=1,ROUNDDOWN('ポイント要件確認等（個別表）'!AV220,-3),IF('ポイント要件確認等（個別表）'!AD220=2,ROUNDDOWN('ポイント要件確認等（個別表）'!BH220,-3),IF('ポイント要件確認等（個別表）'!AD220=3,ROUNDDOWN('ポイント要件確認等（個別表）'!BT220,-3),0)))</f>
        <v>0</v>
      </c>
      <c r="BZ220" s="86" t="str">
        <f t="shared" ca="1" si="463"/>
        <v/>
      </c>
      <c r="CA220" s="232" t="str">
        <f t="shared" ca="1" si="464"/>
        <v/>
      </c>
      <c r="CB220" s="232">
        <f t="shared" ca="1" si="465"/>
        <v>0</v>
      </c>
      <c r="CC220" s="86" t="str">
        <f t="shared" ca="1" si="466"/>
        <v/>
      </c>
      <c r="CD220" s="86" t="str">
        <f t="shared" ca="1" si="467"/>
        <v/>
      </c>
      <c r="CE220" s="609"/>
      <c r="CF220" s="86" t="str">
        <f t="shared" ca="1" si="468"/>
        <v/>
      </c>
      <c r="CG220" s="185" t="str">
        <f t="shared" ca="1" si="469"/>
        <v/>
      </c>
      <c r="CH220" s="246" t="str">
        <f t="shared" ca="1" si="470"/>
        <v>含税額</v>
      </c>
      <c r="CI220" s="247" t="str">
        <f t="shared" ca="1" si="471"/>
        <v/>
      </c>
      <c r="CJ220" s="87" t="str">
        <f ca="1">IFERROR(IF(INDIRECT("'("&amp;'２個別表'!EO220&amp;")'!AR"&amp;84+EP220)&lt;&gt;1,"",1),"")</f>
        <v/>
      </c>
      <c r="CK220" s="244" t="str">
        <f t="shared" ca="1" si="472"/>
        <v/>
      </c>
      <c r="CL220" s="235" t="str">
        <f t="shared" ca="1" si="473"/>
        <v/>
      </c>
      <c r="CM220" s="239" t="str">
        <f t="shared" ca="1" si="474"/>
        <v/>
      </c>
      <c r="CN220" s="77" t="str">
        <f t="shared" ca="1" si="475"/>
        <v/>
      </c>
      <c r="CO220" s="93" t="str">
        <f ca="1">IFERROR(VLOOKUP(CN220,'（様式１号）３整理番号表'!$T$5:$V$15,2,FALSE),"")</f>
        <v/>
      </c>
      <c r="CP220" s="924" t="str">
        <f t="shared" ca="1" si="476"/>
        <v/>
      </c>
      <c r="CQ220" s="93" t="str">
        <f ca="1">IFERROR(VLOOKUP(CP220,'（様式１号）３整理番号表'!$T$19:$V$24,2,FALSE),"")</f>
        <v/>
      </c>
      <c r="CR220" s="924" t="str">
        <f ca="1">IFERROR(IF(INDIRECT("'("&amp;'２個別表'!EO220&amp;")'!AV"&amp;84+EP220)&lt;&gt;1,"",1),"")</f>
        <v/>
      </c>
      <c r="CS220" s="232">
        <f t="shared" ca="1" si="477"/>
        <v>0</v>
      </c>
      <c r="CT220" s="248">
        <f t="shared" ca="1" si="478"/>
        <v>0</v>
      </c>
      <c r="CU220" s="376" t="str">
        <f ca="1">IF(ER220="補強",IF(COUNTIFS($Z$11:Z220,Z220,$W$11:W220,1)=1,"１①",""),IF(COUNTIFS($Z$11:Z220,Z220,$W$11:W220,2)=1,"２①",""))</f>
        <v/>
      </c>
      <c r="CV220" s="57" t="str">
        <f t="shared" ca="1" si="479"/>
        <v/>
      </c>
      <c r="CW220" s="927" t="str">
        <f t="shared" ca="1" si="480"/>
        <v/>
      </c>
      <c r="CX220" s="256" t="str">
        <f t="shared" ca="1" si="481"/>
        <v/>
      </c>
      <c r="CY220" s="256" t="str">
        <f t="shared" ca="1" si="482"/>
        <v/>
      </c>
      <c r="CZ220" s="256" t="str">
        <f t="shared" ca="1" si="483"/>
        <v/>
      </c>
      <c r="DA220" s="256" t="str">
        <f t="shared" ca="1" si="484"/>
        <v/>
      </c>
      <c r="DB220" s="316" t="str">
        <f ca="1">IFERROR(VLOOKUP($CU220,'（様式１号）３整理番号表'!$Z$19:$AB$32,3,FALSE),"")</f>
        <v/>
      </c>
      <c r="DC220" s="259" t="str">
        <f t="shared" ca="1" si="485"/>
        <v>-</v>
      </c>
      <c r="DD220" s="618" t="str">
        <f t="shared" ca="1" si="486"/>
        <v/>
      </c>
      <c r="DE220" s="321" t="str">
        <f ca="1">IF(AND(AO220=18,AS220=1),IF(COUNTIFS($Y$11:Y220,Y220,$AS$11:AS220,1)=1,"２②",""),IF($CU220="１①",INDEX(INDIRECT("'("&amp;$EO220&amp;")'!AR116:BB116"),1,MATCH(INDIRECT("'("&amp;$EO220&amp;")'!C118"),INDIRECT("'("&amp;$EO220&amp;")'!AR119:BB119"),0)),""))</f>
        <v/>
      </c>
      <c r="DF220" s="324" t="str">
        <f t="shared" ca="1" si="487"/>
        <v/>
      </c>
      <c r="DG220" s="313" t="str">
        <f t="shared" ca="1" si="488"/>
        <v/>
      </c>
      <c r="DH220" s="313" t="str">
        <f t="shared" ca="1" si="489"/>
        <v/>
      </c>
      <c r="DI220" s="313" t="str">
        <f t="shared" ca="1" si="490"/>
        <v/>
      </c>
      <c r="DJ220" s="313" t="str">
        <f t="shared" ca="1" si="491"/>
        <v/>
      </c>
      <c r="DK220" s="328" t="str">
        <f t="shared" ca="1" si="492"/>
        <v/>
      </c>
      <c r="DL220" s="334" t="str">
        <f t="shared" ca="1" si="493"/>
        <v/>
      </c>
      <c r="DM220" s="915" t="str">
        <f t="shared" ca="1" si="494"/>
        <v/>
      </c>
      <c r="DN220" s="15"/>
      <c r="DO220" s="324"/>
      <c r="DP220" s="16"/>
      <c r="DQ220" s="16"/>
      <c r="DR220" s="16"/>
      <c r="DS220" s="16"/>
      <c r="DT220" s="318" t="str">
        <f>IFERROR(VLOOKUP($DN220,'（様式１号）３整理番号表'!$Z$19:$AB$32,3,FALSE),"")</f>
        <v/>
      </c>
      <c r="DU220" s="259" t="str">
        <f t="shared" si="495"/>
        <v/>
      </c>
      <c r="DV220" s="14"/>
      <c r="DW220" s="17" t="str">
        <f t="shared" ca="1" si="496"/>
        <v/>
      </c>
      <c r="DX220" s="88" t="str">
        <f t="shared" ca="1" si="513"/>
        <v/>
      </c>
      <c r="DZ220" s="339">
        <f t="shared" ca="1" si="515"/>
        <v>0</v>
      </c>
      <c r="EA220" s="339">
        <f t="shared" ca="1" si="515"/>
        <v>0</v>
      </c>
      <c r="EB220" s="339">
        <f t="shared" ca="1" si="515"/>
        <v>0</v>
      </c>
      <c r="EC220" s="339">
        <f t="shared" ca="1" si="515"/>
        <v>0</v>
      </c>
      <c r="ED220" s="339">
        <f t="shared" ca="1" si="515"/>
        <v>0</v>
      </c>
      <c r="EE220" s="339">
        <f t="shared" ca="1" si="515"/>
        <v>0</v>
      </c>
      <c r="EF220" s="339">
        <f t="shared" ca="1" si="515"/>
        <v>0</v>
      </c>
      <c r="EG220" s="339">
        <f t="shared" ca="1" si="515"/>
        <v>0</v>
      </c>
      <c r="EH220" s="339">
        <f t="shared" ca="1" si="515"/>
        <v>0</v>
      </c>
      <c r="EI220" s="339">
        <f t="shared" ca="1" si="515"/>
        <v>0</v>
      </c>
      <c r="EJ220" s="339">
        <f t="shared" ca="1" si="515"/>
        <v>0</v>
      </c>
      <c r="EK220" s="339">
        <f t="shared" ca="1" si="515"/>
        <v>0</v>
      </c>
      <c r="EL220" s="339">
        <f t="shared" ca="1" si="515"/>
        <v>0</v>
      </c>
      <c r="EM220" s="339">
        <f t="shared" ca="1" si="515"/>
        <v>0</v>
      </c>
      <c r="EO220" s="919" t="str">
        <f t="shared" ca="1" si="415"/>
        <v/>
      </c>
      <c r="EP220" s="919" t="str">
        <f t="shared" ca="1" si="497"/>
        <v/>
      </c>
      <c r="EQ220" s="919" t="str">
        <f t="shared" ca="1" si="498"/>
        <v/>
      </c>
      <c r="ER220" s="919" t="str">
        <f t="shared" ca="1" si="499"/>
        <v/>
      </c>
      <c r="ES220" s="919" t="str">
        <f ca="1">IFERROR(INDEX('郵便番号（石川県）'!$A$3:$F$2574,MATCH(INDIRECT("'("&amp;EO220&amp;")'!E7"),'郵便番号（石川県）'!$A$3:$A$2574,0),6),"")</f>
        <v/>
      </c>
      <c r="ET220" s="919" t="str">
        <f ca="1">IFERROR(INDEX('郵便番号（石川県）'!$A$3:$F$2574,MATCH(INDIRECT("'("&amp;$EO220&amp;")'!E7"),'郵便番号（石川県）'!$A$3:$A$2574,0),5),"")</f>
        <v/>
      </c>
      <c r="EU220" s="919" t="str">
        <f t="shared" ca="1" si="500"/>
        <v/>
      </c>
      <c r="EV220" s="919" t="str">
        <f t="shared" ca="1" si="501"/>
        <v/>
      </c>
      <c r="EW220" s="919" t="str">
        <f t="shared" ca="1" si="502"/>
        <v/>
      </c>
      <c r="EX220" s="919" t="str">
        <f t="shared" ca="1" si="503"/>
        <v/>
      </c>
      <c r="EY220" s="919" t="str">
        <f t="shared" ca="1" si="504"/>
        <v/>
      </c>
      <c r="EZ220" s="919" t="str">
        <f t="shared" ca="1" si="505"/>
        <v/>
      </c>
      <c r="FA220" s="919" t="str">
        <f t="shared" ca="1" si="506"/>
        <v/>
      </c>
      <c r="FB220" s="919" t="str">
        <f t="shared" ca="1" si="507"/>
        <v/>
      </c>
      <c r="FC220" s="919" t="str">
        <f t="shared" ca="1" si="508"/>
        <v/>
      </c>
      <c r="FD220" s="627" t="str">
        <f t="shared" ca="1" si="509"/>
        <v/>
      </c>
      <c r="FE220" s="630">
        <v>210</v>
      </c>
      <c r="FF220" s="299" t="str">
        <f t="shared" ca="1" si="510"/>
        <v/>
      </c>
      <c r="FG220" s="993" t="str">
        <f t="shared" ca="1" si="511"/>
        <v/>
      </c>
      <c r="FH220" s="919" t="str">
        <f t="shared" ca="1" si="512"/>
        <v/>
      </c>
      <c r="FI220" s="299">
        <f ca="1">COUNTIF($FH$11:FH220,"■")</f>
        <v>0</v>
      </c>
    </row>
    <row r="221" spans="1:165" ht="34.5" customHeight="1">
      <c r="A221" s="445">
        <f t="shared" ca="1" si="416"/>
        <v>0</v>
      </c>
      <c r="B221" s="446">
        <f>IF(R221&lt;&gt;"",IF(COUNTIF(R$11:R221,R221)=1,MAX(B$11:B220)+1,INDEX(B$11:B220,MATCH(R221,R$11:R220,0),1)),0)</f>
        <v>1</v>
      </c>
      <c r="C221" s="446">
        <f ca="1">IF(T221&lt;&gt;"",IF(COUNTIF(T$11:T221,T221)=1,MAX(C$11:C220)+1,INDEX(C$11:C220,MATCH(T221,T$11:T220,0),1)),0)</f>
        <v>0</v>
      </c>
      <c r="D221" s="446">
        <f ca="1">IF(U221&lt;&gt;"",IF(COUNTIF(U$11:U221,U221)=1,MAX(D$11:D220)+1,INDEX(D$11:D220,MATCH(U221,U$11:U220,0),1)),0)</f>
        <v>0</v>
      </c>
      <c r="E221" s="446">
        <f ca="1">IF(S221&lt;&gt;"",IF(COUNTIF(S$11:S221,S221)=1,MAX(E$11:E220)+1,INDEX(E$11:E220,MATCH(S221,S$11:S220,0),1)),0)</f>
        <v>0</v>
      </c>
      <c r="F221" s="446">
        <f ca="1">IF(Z221&lt;&gt;"",IF(COUNTIF(Z$11:Z221,Z221)=1,MAX(F$11:F220)+1,INDEX(F$11:F220,MATCH(Z221,Z$11:Z220,0),1)),0)</f>
        <v>0</v>
      </c>
      <c r="G221" s="447" cm="1">
        <f t="array" aca="1" ref="G221" ca="1">IF(Z221&lt;&gt;"",IF(COUNTIFS(Z$11:Z221,Z221,W$11:W221,W221)=1,MAX(G$11:G220)+1,INDEX(G$11:G220,MATCH(Z221&amp;W221,Z$11:Z220&amp;W$11:W221,0),1)),0)</f>
        <v>0</v>
      </c>
      <c r="H221" s="447">
        <f t="shared" ca="1" si="417"/>
        <v>0</v>
      </c>
      <c r="I221" s="447">
        <f ca="1">IF(T221="",0,IF(COUNTIF(T$11:T221,T221)=1,1,0))</f>
        <v>0</v>
      </c>
      <c r="J221" s="447">
        <f ca="1">IF(U221="",0,IF(COUNTIF(U$11:U221,U221)=1,1,0))</f>
        <v>0</v>
      </c>
      <c r="K221" s="447">
        <f ca="1">IF(S221="",0,IF(COUNTIF(S$11:S221,S221)=1,1,0))</f>
        <v>0</v>
      </c>
      <c r="L221" s="446">
        <f ca="1">IF(Z221="",0,IF(COUNTIF(Z$11:Z221,Z221)=1,1,0))</f>
        <v>0</v>
      </c>
      <c r="M221" s="767">
        <f ca="1">IF($W221=2,IF(COUNTIFS($W$11:$W221,2,$Z$11:$Z221,$Z221)=1,1,0),0)</f>
        <v>0</v>
      </c>
      <c r="N221" s="767">
        <f ca="1">IF($W221=1,IF(COUNTIFS($W$11:$W221,2,$Z$11:$Z221,$Z221)=1,1,0),0)</f>
        <v>0</v>
      </c>
      <c r="O221" s="446">
        <f ca="1">IF(H221=0,0,IF(COUNTIF(Z$11:Z221,Z221)=1,1,0))</f>
        <v>0</v>
      </c>
      <c r="P221" s="448" t="str">
        <f t="shared" ca="1" si="418"/>
        <v>石川県</v>
      </c>
      <c r="Q221" s="89">
        <f t="shared" ca="1" si="419"/>
        <v>211</v>
      </c>
      <c r="R221" s="170" t="s">
        <v>459</v>
      </c>
      <c r="S221" s="357" t="str">
        <f t="shared" ca="1" si="420"/>
        <v/>
      </c>
      <c r="T221" s="357" t="str">
        <f t="shared" ca="1" si="421"/>
        <v/>
      </c>
      <c r="U221" s="58" t="str">
        <f t="shared" ca="1" si="422"/>
        <v/>
      </c>
      <c r="V221" s="58" t="str">
        <f t="shared" ca="1" si="423"/>
        <v/>
      </c>
      <c r="W221" s="920" t="str">
        <f t="shared" ca="1" si="424"/>
        <v/>
      </c>
      <c r="X221" s="369">
        <f ca="1">IFERROR(VLOOKUP(W221,'（様式１号）３整理番号表'!$B$4:$H$5,2,FALSE),0)</f>
        <v>0</v>
      </c>
      <c r="Y221" s="768" t="str" cm="1">
        <f t="array" aca="1" ref="Y221" ca="1">IF(AND(D221=0,F221=0),"",IF(COUNTIF(D$11:D221,D221)=1,1,IF(COUNTIFS(D$11:D221,D221,F$11:F221,F221)=1,INDEX((D$11:D221,F$11:F221,Y$11:Y221),MATCH(_xlfn.MAXIFS(F$11:F220,D$11:D220,D221),$F$11:F221,0),1,3)+1,INDEX((D$11:D221,F$11:F221,Y$11:Y221),MATCH(D221&amp;F221,D$11:D221&amp;F$11:F221,0),1,3))))</f>
        <v/>
      </c>
      <c r="Z221" s="40" t="str">
        <f t="shared" ca="1" si="425"/>
        <v/>
      </c>
      <c r="AA221" s="924" t="str">
        <f t="shared" ca="1" si="426"/>
        <v/>
      </c>
      <c r="AB221" s="93">
        <f ca="1">IFERROR(VLOOKUP(AA221,'（様式１号）３整理番号表'!$B$10:$H$16,2,FALSE),0)</f>
        <v>0</v>
      </c>
      <c r="AC221" s="924" t="str">
        <f t="shared" ca="1" si="427"/>
        <v/>
      </c>
      <c r="AD221" s="924" t="str">
        <f t="shared" ca="1" si="428"/>
        <v/>
      </c>
      <c r="AE221" s="93">
        <f ca="1">IFERROR(VLOOKUP(AD221,'（様式１号）３整理番号表'!$B$21:$H$22,2,FALSE),0)</f>
        <v>0</v>
      </c>
      <c r="AF221" s="924" t="str">
        <f t="shared" ca="1" si="429"/>
        <v/>
      </c>
      <c r="AG221" s="93">
        <f ca="1">IFERROR(VLOOKUP(AF221,'（様式１号）３整理番号表'!$B$26:$H$31,2,FALSE),0)</f>
        <v>0</v>
      </c>
      <c r="AH221" s="924" t="str">
        <f t="shared" ca="1" si="430"/>
        <v/>
      </c>
      <c r="AI221" s="93">
        <f ca="1">IFERROR(VLOOKUP(AH221,'（様式１号）３整理番号表'!$J$5:$N$59,2,FALSE),0)</f>
        <v>0</v>
      </c>
      <c r="AJ221" s="77" t="str">
        <f t="shared" ca="1" si="431"/>
        <v/>
      </c>
      <c r="AK221" s="93">
        <f ca="1">IFERROR(VLOOKUP(AJ221,'（様式１号）３整理番号表'!$P$5:$R$29,2,FALSE),0)</f>
        <v>0</v>
      </c>
      <c r="AL221" s="921" t="str">
        <f t="shared" ca="1" si="432"/>
        <v/>
      </c>
      <c r="AM221" s="921" t="str">
        <f t="shared" ca="1" si="433"/>
        <v/>
      </c>
      <c r="AN221" s="921"/>
      <c r="AO221" s="77" t="str">
        <f t="shared" ca="1" si="434"/>
        <v/>
      </c>
      <c r="AP221" s="93">
        <f ca="1">IFERROR(VLOOKUP(AO221,'（様式１号）３整理番号表'!$P$5:$R$29,2,FALSE),0)</f>
        <v>0</v>
      </c>
      <c r="AQ221" s="924" t="str">
        <f t="shared" ca="1" si="435"/>
        <v/>
      </c>
      <c r="AR221" s="93">
        <f t="shared" ca="1" si="436"/>
        <v>0</v>
      </c>
      <c r="AS221" s="924" t="str">
        <f t="shared" ca="1" si="437"/>
        <v/>
      </c>
      <c r="AT221" s="40" t="str">
        <f t="shared" ca="1" si="438"/>
        <v/>
      </c>
      <c r="AU221" s="93" t="str">
        <f t="shared" ca="1" si="439"/>
        <v/>
      </c>
      <c r="AV221" s="923" t="str">
        <f t="shared" ca="1" si="440"/>
        <v/>
      </c>
      <c r="AW221" s="926" t="str">
        <f t="shared" ca="1" si="441"/>
        <v/>
      </c>
      <c r="AX221" s="925" t="str">
        <f t="shared" ca="1" si="442"/>
        <v/>
      </c>
      <c r="AY221" s="925" t="str">
        <f t="shared" ca="1" si="442"/>
        <v/>
      </c>
      <c r="AZ221" s="925" t="str">
        <f t="shared" ca="1" si="442"/>
        <v/>
      </c>
      <c r="BA221" s="925" t="str">
        <f t="shared" ca="1" si="442"/>
        <v/>
      </c>
      <c r="BB221" s="925" t="str">
        <f t="shared" ca="1" si="443"/>
        <v/>
      </c>
      <c r="BC221" s="925" t="str">
        <f t="shared" ca="1" si="444"/>
        <v/>
      </c>
      <c r="BD221" s="925" t="str">
        <f t="shared" ca="1" si="444"/>
        <v/>
      </c>
      <c r="BE221" s="925" t="str">
        <f t="shared" ca="1" si="444"/>
        <v/>
      </c>
      <c r="BF221" s="77" t="str">
        <f t="shared" ca="1" si="445"/>
        <v/>
      </c>
      <c r="BG221" s="924" t="str">
        <f t="shared" ca="1" si="446"/>
        <v/>
      </c>
      <c r="BH221" s="94">
        <f ca="1">IF(BF221&lt;&gt;"",INDEX('（様式１号）３整理番号表'!$AB$7:$AQ$12,MATCH(BF221,'（様式１号）３整理番号表'!$AA$7:$AA$12,0),MATCH(BG221,'（様式１号）３整理番号表'!$AB$6:$AQ$6,0)),0)</f>
        <v>0</v>
      </c>
      <c r="BI221" s="921" t="str">
        <f t="shared" ca="1" si="447"/>
        <v/>
      </c>
      <c r="BJ221" s="922" t="str">
        <f t="shared" ca="1" si="448"/>
        <v/>
      </c>
      <c r="BK221" s="926" t="str">
        <f t="shared" ca="1" si="449"/>
        <v/>
      </c>
      <c r="BL221" s="922" t="str">
        <f t="shared" ca="1" si="450"/>
        <v/>
      </c>
      <c r="BM221" s="79" t="str">
        <f t="shared" ca="1" si="451"/>
        <v/>
      </c>
      <c r="BN221" s="82" t="str">
        <f t="shared" ca="1" si="452"/>
        <v/>
      </c>
      <c r="BO221" s="83" t="str">
        <f t="shared" ca="1" si="453"/>
        <v/>
      </c>
      <c r="BP221" s="84" t="str">
        <f t="shared" ca="1" si="454"/>
        <v/>
      </c>
      <c r="BQ221" s="82" t="str">
        <f t="shared" ca="1" si="455"/>
        <v/>
      </c>
      <c r="BR221" s="97" t="str">
        <f t="shared" ca="1" si="456"/>
        <v/>
      </c>
      <c r="BS221" s="95" t="str">
        <f t="shared" ca="1" si="457"/>
        <v/>
      </c>
      <c r="BT221" s="184" t="str">
        <f t="shared" ca="1" si="458"/>
        <v/>
      </c>
      <c r="BU221" s="611" t="str">
        <f t="shared" ca="1" si="459"/>
        <v/>
      </c>
      <c r="BV221" s="77" t="str">
        <f t="shared" ca="1" si="460"/>
        <v/>
      </c>
      <c r="BW221" s="85" t="str">
        <f t="shared" ca="1" si="461"/>
        <v/>
      </c>
      <c r="BX221" s="86" t="str">
        <f t="shared" ca="1" si="462"/>
        <v/>
      </c>
      <c r="BY221" s="231">
        <f ca="1">IF('ポイント要件確認等（個別表）'!AD221=1,ROUNDDOWN('ポイント要件確認等（個別表）'!AV221,-3),IF('ポイント要件確認等（個別表）'!AD221=2,ROUNDDOWN('ポイント要件確認等（個別表）'!BH221,-3),IF('ポイント要件確認等（個別表）'!AD221=3,ROUNDDOWN('ポイント要件確認等（個別表）'!BT221,-3),0)))</f>
        <v>0</v>
      </c>
      <c r="BZ221" s="86" t="str">
        <f t="shared" ca="1" si="463"/>
        <v/>
      </c>
      <c r="CA221" s="232" t="str">
        <f t="shared" ca="1" si="464"/>
        <v/>
      </c>
      <c r="CB221" s="232">
        <f t="shared" ca="1" si="465"/>
        <v>0</v>
      </c>
      <c r="CC221" s="86" t="str">
        <f t="shared" ca="1" si="466"/>
        <v/>
      </c>
      <c r="CD221" s="86" t="str">
        <f t="shared" ca="1" si="467"/>
        <v/>
      </c>
      <c r="CE221" s="609"/>
      <c r="CF221" s="86" t="str">
        <f t="shared" ca="1" si="468"/>
        <v/>
      </c>
      <c r="CG221" s="185" t="str">
        <f t="shared" ca="1" si="469"/>
        <v/>
      </c>
      <c r="CH221" s="246" t="str">
        <f t="shared" ca="1" si="470"/>
        <v>含税額</v>
      </c>
      <c r="CI221" s="247" t="str">
        <f t="shared" ca="1" si="471"/>
        <v/>
      </c>
      <c r="CJ221" s="87" t="str">
        <f ca="1">IFERROR(IF(INDIRECT("'("&amp;'２個別表'!EO221&amp;")'!AR"&amp;84+EP221)&lt;&gt;1,"",1),"")</f>
        <v/>
      </c>
      <c r="CK221" s="244" t="str">
        <f t="shared" ca="1" si="472"/>
        <v/>
      </c>
      <c r="CL221" s="235" t="str">
        <f t="shared" ca="1" si="473"/>
        <v/>
      </c>
      <c r="CM221" s="239" t="str">
        <f t="shared" ca="1" si="474"/>
        <v/>
      </c>
      <c r="CN221" s="77" t="str">
        <f t="shared" ca="1" si="475"/>
        <v/>
      </c>
      <c r="CO221" s="93" t="str">
        <f ca="1">IFERROR(VLOOKUP(CN221,'（様式１号）３整理番号表'!$T$5:$V$15,2,FALSE),"")</f>
        <v/>
      </c>
      <c r="CP221" s="924" t="str">
        <f t="shared" ca="1" si="476"/>
        <v/>
      </c>
      <c r="CQ221" s="93" t="str">
        <f ca="1">IFERROR(VLOOKUP(CP221,'（様式１号）３整理番号表'!$T$19:$V$24,2,FALSE),"")</f>
        <v/>
      </c>
      <c r="CR221" s="924" t="str">
        <f ca="1">IFERROR(IF(INDIRECT("'("&amp;'２個別表'!EO221&amp;")'!AV"&amp;84+EP221)&lt;&gt;1,"",1),"")</f>
        <v/>
      </c>
      <c r="CS221" s="232">
        <f t="shared" ca="1" si="477"/>
        <v>0</v>
      </c>
      <c r="CT221" s="248">
        <f t="shared" ca="1" si="478"/>
        <v>0</v>
      </c>
      <c r="CU221" s="376" t="str">
        <f ca="1">IF(ER221="補強",IF(COUNTIFS($Z$11:Z221,Z221,$W$11:W221,1)=1,"１①",""),IF(COUNTIFS($Z$11:Z221,Z221,$W$11:W221,2)=1,"２①",""))</f>
        <v/>
      </c>
      <c r="CV221" s="57" t="str">
        <f t="shared" ca="1" si="479"/>
        <v/>
      </c>
      <c r="CW221" s="927" t="str">
        <f t="shared" ca="1" si="480"/>
        <v/>
      </c>
      <c r="CX221" s="256" t="str">
        <f t="shared" ca="1" si="481"/>
        <v/>
      </c>
      <c r="CY221" s="256" t="str">
        <f t="shared" ca="1" si="482"/>
        <v/>
      </c>
      <c r="CZ221" s="256" t="str">
        <f t="shared" ca="1" si="483"/>
        <v/>
      </c>
      <c r="DA221" s="256" t="str">
        <f t="shared" ca="1" si="484"/>
        <v/>
      </c>
      <c r="DB221" s="316" t="str">
        <f ca="1">IFERROR(VLOOKUP($CU221,'（様式１号）３整理番号表'!$Z$19:$AB$32,3,FALSE),"")</f>
        <v/>
      </c>
      <c r="DC221" s="259" t="str">
        <f t="shared" ca="1" si="485"/>
        <v>-</v>
      </c>
      <c r="DD221" s="618" t="str">
        <f t="shared" ca="1" si="486"/>
        <v/>
      </c>
      <c r="DE221" s="321" t="str">
        <f ca="1">IF(AND(AO221=18,AS221=1),IF(COUNTIFS($Y$11:Y221,Y221,$AS$11:AS221,1)=1,"２②",""),IF($CU221="１①",INDEX(INDIRECT("'("&amp;$EO221&amp;")'!AR116:BB116"),1,MATCH(INDIRECT("'("&amp;$EO221&amp;")'!C118"),INDIRECT("'("&amp;$EO221&amp;")'!AR119:BB119"),0)),""))</f>
        <v/>
      </c>
      <c r="DF221" s="324" t="str">
        <f t="shared" ca="1" si="487"/>
        <v/>
      </c>
      <c r="DG221" s="313" t="str">
        <f t="shared" ca="1" si="488"/>
        <v/>
      </c>
      <c r="DH221" s="313" t="str">
        <f t="shared" ca="1" si="489"/>
        <v/>
      </c>
      <c r="DI221" s="313" t="str">
        <f t="shared" ca="1" si="490"/>
        <v/>
      </c>
      <c r="DJ221" s="313" t="str">
        <f t="shared" ca="1" si="491"/>
        <v/>
      </c>
      <c r="DK221" s="328" t="str">
        <f t="shared" ca="1" si="492"/>
        <v/>
      </c>
      <c r="DL221" s="334" t="str">
        <f t="shared" ca="1" si="493"/>
        <v/>
      </c>
      <c r="DM221" s="915" t="str">
        <f t="shared" ca="1" si="494"/>
        <v/>
      </c>
      <c r="DN221" s="15"/>
      <c r="DO221" s="324"/>
      <c r="DP221" s="16"/>
      <c r="DQ221" s="16"/>
      <c r="DR221" s="16"/>
      <c r="DS221" s="16"/>
      <c r="DT221" s="318" t="str">
        <f>IFERROR(VLOOKUP($DN221,'（様式１号）３整理番号表'!$Z$19:$AB$32,3,FALSE),"")</f>
        <v/>
      </c>
      <c r="DU221" s="259" t="str">
        <f t="shared" si="495"/>
        <v/>
      </c>
      <c r="DV221" s="14"/>
      <c r="DW221" s="17" t="str">
        <f t="shared" ca="1" si="496"/>
        <v/>
      </c>
      <c r="DX221" s="88" t="str">
        <f t="shared" ca="1" si="513"/>
        <v/>
      </c>
      <c r="DZ221" s="339">
        <f t="shared" ca="1" si="515"/>
        <v>0</v>
      </c>
      <c r="EA221" s="339">
        <f t="shared" ca="1" si="515"/>
        <v>0</v>
      </c>
      <c r="EB221" s="339">
        <f t="shared" ca="1" si="515"/>
        <v>0</v>
      </c>
      <c r="EC221" s="339">
        <f t="shared" ca="1" si="515"/>
        <v>0</v>
      </c>
      <c r="ED221" s="339">
        <f t="shared" ca="1" si="515"/>
        <v>0</v>
      </c>
      <c r="EE221" s="339">
        <f t="shared" ca="1" si="515"/>
        <v>0</v>
      </c>
      <c r="EF221" s="339">
        <f t="shared" ca="1" si="515"/>
        <v>0</v>
      </c>
      <c r="EG221" s="339">
        <f t="shared" ca="1" si="515"/>
        <v>0</v>
      </c>
      <c r="EH221" s="339">
        <f t="shared" ca="1" si="515"/>
        <v>0</v>
      </c>
      <c r="EI221" s="339">
        <f t="shared" ca="1" si="515"/>
        <v>0</v>
      </c>
      <c r="EJ221" s="339">
        <f t="shared" ca="1" si="515"/>
        <v>0</v>
      </c>
      <c r="EK221" s="339">
        <f t="shared" ca="1" si="515"/>
        <v>0</v>
      </c>
      <c r="EL221" s="339">
        <f t="shared" ca="1" si="515"/>
        <v>0</v>
      </c>
      <c r="EM221" s="339">
        <f t="shared" ca="1" si="515"/>
        <v>0</v>
      </c>
      <c r="EO221" s="919" t="str">
        <f t="shared" ca="1" si="415"/>
        <v/>
      </c>
      <c r="EP221" s="919" t="str">
        <f t="shared" ca="1" si="497"/>
        <v/>
      </c>
      <c r="EQ221" s="919" t="str">
        <f t="shared" ca="1" si="498"/>
        <v/>
      </c>
      <c r="ER221" s="919" t="str">
        <f t="shared" ca="1" si="499"/>
        <v/>
      </c>
      <c r="ES221" s="919" t="str">
        <f ca="1">IFERROR(INDEX('郵便番号（石川県）'!$A$3:$F$2574,MATCH(INDIRECT("'("&amp;EO221&amp;")'!E7"),'郵便番号（石川県）'!$A$3:$A$2574,0),6),"")</f>
        <v/>
      </c>
      <c r="ET221" s="919" t="str">
        <f ca="1">IFERROR(INDEX('郵便番号（石川県）'!$A$3:$F$2574,MATCH(INDIRECT("'("&amp;$EO221&amp;")'!E7"),'郵便番号（石川県）'!$A$3:$A$2574,0),5),"")</f>
        <v/>
      </c>
      <c r="EU221" s="919" t="str">
        <f t="shared" ca="1" si="500"/>
        <v/>
      </c>
      <c r="EV221" s="919" t="str">
        <f t="shared" ca="1" si="501"/>
        <v/>
      </c>
      <c r="EW221" s="919" t="str">
        <f t="shared" ca="1" si="502"/>
        <v/>
      </c>
      <c r="EX221" s="919" t="str">
        <f t="shared" ca="1" si="503"/>
        <v/>
      </c>
      <c r="EY221" s="919" t="str">
        <f t="shared" ca="1" si="504"/>
        <v/>
      </c>
      <c r="EZ221" s="919" t="str">
        <f t="shared" ca="1" si="505"/>
        <v/>
      </c>
      <c r="FA221" s="919" t="str">
        <f t="shared" ca="1" si="506"/>
        <v/>
      </c>
      <c r="FB221" s="919" t="str">
        <f t="shared" ca="1" si="507"/>
        <v/>
      </c>
      <c r="FC221" s="919" t="str">
        <f t="shared" ca="1" si="508"/>
        <v/>
      </c>
      <c r="FD221" s="627" t="str">
        <f t="shared" ca="1" si="509"/>
        <v/>
      </c>
      <c r="FE221" s="630">
        <v>211</v>
      </c>
      <c r="FF221" s="299" t="str">
        <f t="shared" ca="1" si="510"/>
        <v/>
      </c>
      <c r="FG221" s="993" t="str">
        <f t="shared" ca="1" si="511"/>
        <v/>
      </c>
      <c r="FH221" s="919" t="str">
        <f t="shared" ca="1" si="512"/>
        <v/>
      </c>
      <c r="FI221" s="299">
        <f ca="1">COUNTIF($FH$11:FH221,"■")</f>
        <v>0</v>
      </c>
    </row>
    <row r="222" spans="1:165" ht="34.5" customHeight="1">
      <c r="A222" s="445">
        <f t="shared" ca="1" si="416"/>
        <v>0</v>
      </c>
      <c r="B222" s="446">
        <f>IF(R222&lt;&gt;"",IF(COUNTIF(R$11:R222,R222)=1,MAX(B$11:B221)+1,INDEX(B$11:B221,MATCH(R222,R$11:R221,0),1)),0)</f>
        <v>1</v>
      </c>
      <c r="C222" s="446">
        <f ca="1">IF(T222&lt;&gt;"",IF(COUNTIF(T$11:T222,T222)=1,MAX(C$11:C221)+1,INDEX(C$11:C221,MATCH(T222,T$11:T221,0),1)),0)</f>
        <v>0</v>
      </c>
      <c r="D222" s="446">
        <f ca="1">IF(U222&lt;&gt;"",IF(COUNTIF(U$11:U222,U222)=1,MAX(D$11:D221)+1,INDEX(D$11:D221,MATCH(U222,U$11:U221,0),1)),0)</f>
        <v>0</v>
      </c>
      <c r="E222" s="446">
        <f ca="1">IF(S222&lt;&gt;"",IF(COUNTIF(S$11:S222,S222)=1,MAX(E$11:E221)+1,INDEX(E$11:E221,MATCH(S222,S$11:S221,0),1)),0)</f>
        <v>0</v>
      </c>
      <c r="F222" s="446">
        <f ca="1">IF(Z222&lt;&gt;"",IF(COUNTIF(Z$11:Z222,Z222)=1,MAX(F$11:F221)+1,INDEX(F$11:F221,MATCH(Z222,Z$11:Z221,0),1)),0)</f>
        <v>0</v>
      </c>
      <c r="G222" s="447" cm="1">
        <f t="array" aca="1" ref="G222" ca="1">IF(Z222&lt;&gt;"",IF(COUNTIFS(Z$11:Z222,Z222,W$11:W222,W222)=1,MAX(G$11:G221)+1,INDEX(G$11:G221,MATCH(Z222&amp;W222,Z$11:Z221&amp;W$11:W222,0),1)),0)</f>
        <v>0</v>
      </c>
      <c r="H222" s="447">
        <f t="shared" ca="1" si="417"/>
        <v>0</v>
      </c>
      <c r="I222" s="447">
        <f ca="1">IF(T222="",0,IF(COUNTIF(T$11:T222,T222)=1,1,0))</f>
        <v>0</v>
      </c>
      <c r="J222" s="447">
        <f ca="1">IF(U222="",0,IF(COUNTIF(U$11:U222,U222)=1,1,0))</f>
        <v>0</v>
      </c>
      <c r="K222" s="447">
        <f ca="1">IF(S222="",0,IF(COUNTIF(S$11:S222,S222)=1,1,0))</f>
        <v>0</v>
      </c>
      <c r="L222" s="446">
        <f ca="1">IF(Z222="",0,IF(COUNTIF(Z$11:Z222,Z222)=1,1,0))</f>
        <v>0</v>
      </c>
      <c r="M222" s="767">
        <f ca="1">IF($W222=2,IF(COUNTIFS($W$11:$W222,2,$Z$11:$Z222,$Z222)=1,1,0),0)</f>
        <v>0</v>
      </c>
      <c r="N222" s="767">
        <f ca="1">IF($W222=1,IF(COUNTIFS($W$11:$W222,2,$Z$11:$Z222,$Z222)=1,1,0),0)</f>
        <v>0</v>
      </c>
      <c r="O222" s="446">
        <f ca="1">IF(H222=0,0,IF(COUNTIF(Z$11:Z222,Z222)=1,1,0))</f>
        <v>0</v>
      </c>
      <c r="P222" s="448" t="str">
        <f t="shared" ca="1" si="418"/>
        <v>石川県</v>
      </c>
      <c r="Q222" s="89">
        <f t="shared" ca="1" si="419"/>
        <v>212</v>
      </c>
      <c r="R222" s="170" t="s">
        <v>459</v>
      </c>
      <c r="S222" s="357" t="str">
        <f t="shared" ca="1" si="420"/>
        <v/>
      </c>
      <c r="T222" s="357" t="str">
        <f t="shared" ca="1" si="421"/>
        <v/>
      </c>
      <c r="U222" s="58" t="str">
        <f t="shared" ca="1" si="422"/>
        <v/>
      </c>
      <c r="V222" s="58" t="str">
        <f t="shared" ca="1" si="423"/>
        <v/>
      </c>
      <c r="W222" s="920" t="str">
        <f t="shared" ca="1" si="424"/>
        <v/>
      </c>
      <c r="X222" s="369">
        <f ca="1">IFERROR(VLOOKUP(W222,'（様式１号）３整理番号表'!$B$4:$H$5,2,FALSE),0)</f>
        <v>0</v>
      </c>
      <c r="Y222" s="768" t="str" cm="1">
        <f t="array" aca="1" ref="Y222" ca="1">IF(AND(D222=0,F222=0),"",IF(COUNTIF(D$11:D222,D222)=1,1,IF(COUNTIFS(D$11:D222,D222,F$11:F222,F222)=1,INDEX((D$11:D222,F$11:F222,Y$11:Y222),MATCH(_xlfn.MAXIFS(F$11:F221,D$11:D221,D222),$F$11:F222,0),1,3)+1,INDEX((D$11:D222,F$11:F222,Y$11:Y222),MATCH(D222&amp;F222,D$11:D222&amp;F$11:F222,0),1,3))))</f>
        <v/>
      </c>
      <c r="Z222" s="40" t="str">
        <f t="shared" ca="1" si="425"/>
        <v/>
      </c>
      <c r="AA222" s="924" t="str">
        <f t="shared" ca="1" si="426"/>
        <v/>
      </c>
      <c r="AB222" s="93">
        <f ca="1">IFERROR(VLOOKUP(AA222,'（様式１号）３整理番号表'!$B$10:$H$16,2,FALSE),0)</f>
        <v>0</v>
      </c>
      <c r="AC222" s="924" t="str">
        <f t="shared" ca="1" si="427"/>
        <v/>
      </c>
      <c r="AD222" s="924" t="str">
        <f t="shared" ca="1" si="428"/>
        <v/>
      </c>
      <c r="AE222" s="93">
        <f ca="1">IFERROR(VLOOKUP(AD222,'（様式１号）３整理番号表'!$B$21:$H$22,2,FALSE),0)</f>
        <v>0</v>
      </c>
      <c r="AF222" s="924" t="str">
        <f t="shared" ca="1" si="429"/>
        <v/>
      </c>
      <c r="AG222" s="93">
        <f ca="1">IFERROR(VLOOKUP(AF222,'（様式１号）３整理番号表'!$B$26:$H$31,2,FALSE),0)</f>
        <v>0</v>
      </c>
      <c r="AH222" s="924" t="str">
        <f t="shared" ca="1" si="430"/>
        <v/>
      </c>
      <c r="AI222" s="93">
        <f ca="1">IFERROR(VLOOKUP(AH222,'（様式１号）３整理番号表'!$J$5:$N$59,2,FALSE),0)</f>
        <v>0</v>
      </c>
      <c r="AJ222" s="77" t="str">
        <f t="shared" ca="1" si="431"/>
        <v/>
      </c>
      <c r="AK222" s="93">
        <f ca="1">IFERROR(VLOOKUP(AJ222,'（様式１号）３整理番号表'!$P$5:$R$29,2,FALSE),0)</f>
        <v>0</v>
      </c>
      <c r="AL222" s="921" t="str">
        <f t="shared" ca="1" si="432"/>
        <v/>
      </c>
      <c r="AM222" s="921" t="str">
        <f t="shared" ca="1" si="433"/>
        <v/>
      </c>
      <c r="AN222" s="921"/>
      <c r="AO222" s="77" t="str">
        <f t="shared" ca="1" si="434"/>
        <v/>
      </c>
      <c r="AP222" s="93">
        <f ca="1">IFERROR(VLOOKUP(AO222,'（様式１号）３整理番号表'!$P$5:$R$29,2,FALSE),0)</f>
        <v>0</v>
      </c>
      <c r="AQ222" s="924" t="str">
        <f t="shared" ca="1" si="435"/>
        <v/>
      </c>
      <c r="AR222" s="93">
        <f t="shared" ca="1" si="436"/>
        <v>0</v>
      </c>
      <c r="AS222" s="924" t="str">
        <f t="shared" ca="1" si="437"/>
        <v/>
      </c>
      <c r="AT222" s="40" t="str">
        <f t="shared" ca="1" si="438"/>
        <v/>
      </c>
      <c r="AU222" s="93" t="str">
        <f t="shared" ca="1" si="439"/>
        <v/>
      </c>
      <c r="AV222" s="923" t="str">
        <f t="shared" ca="1" si="440"/>
        <v/>
      </c>
      <c r="AW222" s="926" t="str">
        <f t="shared" ca="1" si="441"/>
        <v/>
      </c>
      <c r="AX222" s="925" t="str">
        <f t="shared" ca="1" si="442"/>
        <v/>
      </c>
      <c r="AY222" s="925" t="str">
        <f t="shared" ca="1" si="442"/>
        <v/>
      </c>
      <c r="AZ222" s="925" t="str">
        <f t="shared" ca="1" si="442"/>
        <v/>
      </c>
      <c r="BA222" s="925" t="str">
        <f t="shared" ca="1" si="442"/>
        <v/>
      </c>
      <c r="BB222" s="925" t="str">
        <f t="shared" ca="1" si="443"/>
        <v/>
      </c>
      <c r="BC222" s="925" t="str">
        <f t="shared" ca="1" si="444"/>
        <v/>
      </c>
      <c r="BD222" s="925" t="str">
        <f t="shared" ca="1" si="444"/>
        <v/>
      </c>
      <c r="BE222" s="925" t="str">
        <f t="shared" ca="1" si="444"/>
        <v/>
      </c>
      <c r="BF222" s="77" t="str">
        <f t="shared" ca="1" si="445"/>
        <v/>
      </c>
      <c r="BG222" s="924" t="str">
        <f t="shared" ca="1" si="446"/>
        <v/>
      </c>
      <c r="BH222" s="94">
        <f ca="1">IF(BF222&lt;&gt;"",INDEX('（様式１号）３整理番号表'!$AB$7:$AQ$12,MATCH(BF222,'（様式１号）３整理番号表'!$AA$7:$AA$12,0),MATCH(BG222,'（様式１号）３整理番号表'!$AB$6:$AQ$6,0)),0)</f>
        <v>0</v>
      </c>
      <c r="BI222" s="921" t="str">
        <f t="shared" ca="1" si="447"/>
        <v/>
      </c>
      <c r="BJ222" s="922" t="str">
        <f t="shared" ca="1" si="448"/>
        <v/>
      </c>
      <c r="BK222" s="926" t="str">
        <f t="shared" ca="1" si="449"/>
        <v/>
      </c>
      <c r="BL222" s="922" t="str">
        <f t="shared" ca="1" si="450"/>
        <v/>
      </c>
      <c r="BM222" s="79" t="str">
        <f t="shared" ca="1" si="451"/>
        <v/>
      </c>
      <c r="BN222" s="82" t="str">
        <f t="shared" ca="1" si="452"/>
        <v/>
      </c>
      <c r="BO222" s="83" t="str">
        <f t="shared" ca="1" si="453"/>
        <v/>
      </c>
      <c r="BP222" s="84" t="str">
        <f t="shared" ca="1" si="454"/>
        <v/>
      </c>
      <c r="BQ222" s="82" t="str">
        <f t="shared" ca="1" si="455"/>
        <v/>
      </c>
      <c r="BR222" s="97" t="str">
        <f t="shared" ca="1" si="456"/>
        <v/>
      </c>
      <c r="BS222" s="95" t="str">
        <f t="shared" ca="1" si="457"/>
        <v/>
      </c>
      <c r="BT222" s="184" t="str">
        <f t="shared" ca="1" si="458"/>
        <v/>
      </c>
      <c r="BU222" s="611" t="str">
        <f t="shared" ca="1" si="459"/>
        <v/>
      </c>
      <c r="BV222" s="77" t="str">
        <f t="shared" ca="1" si="460"/>
        <v/>
      </c>
      <c r="BW222" s="85" t="str">
        <f t="shared" ca="1" si="461"/>
        <v/>
      </c>
      <c r="BX222" s="86" t="str">
        <f t="shared" ca="1" si="462"/>
        <v/>
      </c>
      <c r="BY222" s="231">
        <f ca="1">IF('ポイント要件確認等（個別表）'!AD222=1,ROUNDDOWN('ポイント要件確認等（個別表）'!AV222,-3),IF('ポイント要件確認等（個別表）'!AD222=2,ROUNDDOWN('ポイント要件確認等（個別表）'!BH222,-3),IF('ポイント要件確認等（個別表）'!AD222=3,ROUNDDOWN('ポイント要件確認等（個別表）'!BT222,-3),0)))</f>
        <v>0</v>
      </c>
      <c r="BZ222" s="86" t="str">
        <f t="shared" ca="1" si="463"/>
        <v/>
      </c>
      <c r="CA222" s="232" t="str">
        <f t="shared" ca="1" si="464"/>
        <v/>
      </c>
      <c r="CB222" s="232">
        <f t="shared" ca="1" si="465"/>
        <v>0</v>
      </c>
      <c r="CC222" s="86" t="str">
        <f t="shared" ca="1" si="466"/>
        <v/>
      </c>
      <c r="CD222" s="86" t="str">
        <f t="shared" ca="1" si="467"/>
        <v/>
      </c>
      <c r="CE222" s="609"/>
      <c r="CF222" s="86" t="str">
        <f t="shared" ca="1" si="468"/>
        <v/>
      </c>
      <c r="CG222" s="185" t="str">
        <f t="shared" ca="1" si="469"/>
        <v/>
      </c>
      <c r="CH222" s="246" t="str">
        <f t="shared" ca="1" si="470"/>
        <v>含税額</v>
      </c>
      <c r="CI222" s="247" t="str">
        <f t="shared" ca="1" si="471"/>
        <v/>
      </c>
      <c r="CJ222" s="87" t="str">
        <f ca="1">IFERROR(IF(INDIRECT("'("&amp;'２個別表'!EO222&amp;")'!AR"&amp;84+EP222)&lt;&gt;1,"",1),"")</f>
        <v/>
      </c>
      <c r="CK222" s="244" t="str">
        <f t="shared" ca="1" si="472"/>
        <v/>
      </c>
      <c r="CL222" s="235" t="str">
        <f t="shared" ca="1" si="473"/>
        <v/>
      </c>
      <c r="CM222" s="239" t="str">
        <f t="shared" ca="1" si="474"/>
        <v/>
      </c>
      <c r="CN222" s="77" t="str">
        <f t="shared" ca="1" si="475"/>
        <v/>
      </c>
      <c r="CO222" s="93" t="str">
        <f ca="1">IFERROR(VLOOKUP(CN222,'（様式１号）３整理番号表'!$T$5:$V$15,2,FALSE),"")</f>
        <v/>
      </c>
      <c r="CP222" s="924" t="str">
        <f t="shared" ca="1" si="476"/>
        <v/>
      </c>
      <c r="CQ222" s="93" t="str">
        <f ca="1">IFERROR(VLOOKUP(CP222,'（様式１号）３整理番号表'!$T$19:$V$24,2,FALSE),"")</f>
        <v/>
      </c>
      <c r="CR222" s="924" t="str">
        <f ca="1">IFERROR(IF(INDIRECT("'("&amp;'２個別表'!EO222&amp;")'!AV"&amp;84+EP222)&lt;&gt;1,"",1),"")</f>
        <v/>
      </c>
      <c r="CS222" s="232">
        <f t="shared" ca="1" si="477"/>
        <v>0</v>
      </c>
      <c r="CT222" s="248">
        <f t="shared" ca="1" si="478"/>
        <v>0</v>
      </c>
      <c r="CU222" s="376" t="str">
        <f ca="1">IF(ER222="補強",IF(COUNTIFS($Z$11:Z222,Z222,$W$11:W222,1)=1,"１①",""),IF(COUNTIFS($Z$11:Z222,Z222,$W$11:W222,2)=1,"２①",""))</f>
        <v/>
      </c>
      <c r="CV222" s="57" t="str">
        <f t="shared" ca="1" si="479"/>
        <v/>
      </c>
      <c r="CW222" s="927" t="str">
        <f t="shared" ca="1" si="480"/>
        <v/>
      </c>
      <c r="CX222" s="256" t="str">
        <f t="shared" ca="1" si="481"/>
        <v/>
      </c>
      <c r="CY222" s="256" t="str">
        <f t="shared" ca="1" si="482"/>
        <v/>
      </c>
      <c r="CZ222" s="256" t="str">
        <f t="shared" ca="1" si="483"/>
        <v/>
      </c>
      <c r="DA222" s="256" t="str">
        <f t="shared" ca="1" si="484"/>
        <v/>
      </c>
      <c r="DB222" s="316" t="str">
        <f ca="1">IFERROR(VLOOKUP($CU222,'（様式１号）３整理番号表'!$Z$19:$AB$32,3,FALSE),"")</f>
        <v/>
      </c>
      <c r="DC222" s="259" t="str">
        <f t="shared" ca="1" si="485"/>
        <v>-</v>
      </c>
      <c r="DD222" s="618" t="str">
        <f t="shared" ca="1" si="486"/>
        <v/>
      </c>
      <c r="DE222" s="321" t="str">
        <f ca="1">IF(AND(AO222=18,AS222=1),IF(COUNTIFS($Y$11:Y222,Y222,$AS$11:AS222,1)=1,"２②",""),IF($CU222="１①",INDEX(INDIRECT("'("&amp;$EO222&amp;")'!AR116:BB116"),1,MATCH(INDIRECT("'("&amp;$EO222&amp;")'!C118"),INDIRECT("'("&amp;$EO222&amp;")'!AR119:BB119"),0)),""))</f>
        <v/>
      </c>
      <c r="DF222" s="324" t="str">
        <f t="shared" ca="1" si="487"/>
        <v/>
      </c>
      <c r="DG222" s="313" t="str">
        <f t="shared" ca="1" si="488"/>
        <v/>
      </c>
      <c r="DH222" s="313" t="str">
        <f t="shared" ca="1" si="489"/>
        <v/>
      </c>
      <c r="DI222" s="313" t="str">
        <f t="shared" ca="1" si="490"/>
        <v/>
      </c>
      <c r="DJ222" s="313" t="str">
        <f t="shared" ca="1" si="491"/>
        <v/>
      </c>
      <c r="DK222" s="328" t="str">
        <f t="shared" ca="1" si="492"/>
        <v/>
      </c>
      <c r="DL222" s="334" t="str">
        <f t="shared" ca="1" si="493"/>
        <v/>
      </c>
      <c r="DM222" s="915" t="str">
        <f t="shared" ca="1" si="494"/>
        <v/>
      </c>
      <c r="DN222" s="15"/>
      <c r="DO222" s="324"/>
      <c r="DP222" s="16"/>
      <c r="DQ222" s="16"/>
      <c r="DR222" s="16"/>
      <c r="DS222" s="16"/>
      <c r="DT222" s="318" t="str">
        <f>IFERROR(VLOOKUP($DN222,'（様式１号）３整理番号表'!$Z$19:$AB$32,3,FALSE),"")</f>
        <v/>
      </c>
      <c r="DU222" s="259" t="str">
        <f t="shared" si="495"/>
        <v/>
      </c>
      <c r="DV222" s="14"/>
      <c r="DW222" s="17" t="str">
        <f t="shared" ca="1" si="496"/>
        <v/>
      </c>
      <c r="DX222" s="88" t="str">
        <f t="shared" ca="1" si="513"/>
        <v/>
      </c>
      <c r="DZ222" s="339">
        <f t="shared" ca="1" si="515"/>
        <v>0</v>
      </c>
      <c r="EA222" s="339">
        <f t="shared" ca="1" si="515"/>
        <v>0</v>
      </c>
      <c r="EB222" s="339">
        <f t="shared" ca="1" si="515"/>
        <v>0</v>
      </c>
      <c r="EC222" s="339">
        <f t="shared" ca="1" si="515"/>
        <v>0</v>
      </c>
      <c r="ED222" s="339">
        <f t="shared" ca="1" si="515"/>
        <v>0</v>
      </c>
      <c r="EE222" s="339">
        <f t="shared" ca="1" si="515"/>
        <v>0</v>
      </c>
      <c r="EF222" s="339">
        <f t="shared" ca="1" si="515"/>
        <v>0</v>
      </c>
      <c r="EG222" s="339">
        <f t="shared" ca="1" si="515"/>
        <v>0</v>
      </c>
      <c r="EH222" s="339">
        <f t="shared" ca="1" si="515"/>
        <v>0</v>
      </c>
      <c r="EI222" s="339">
        <f t="shared" ca="1" si="515"/>
        <v>0</v>
      </c>
      <c r="EJ222" s="339">
        <f t="shared" ca="1" si="515"/>
        <v>0</v>
      </c>
      <c r="EK222" s="339">
        <f t="shared" ca="1" si="515"/>
        <v>0</v>
      </c>
      <c r="EL222" s="339">
        <f t="shared" ca="1" si="515"/>
        <v>0</v>
      </c>
      <c r="EM222" s="339">
        <f t="shared" ca="1" si="515"/>
        <v>0</v>
      </c>
      <c r="EO222" s="919" t="str">
        <f t="shared" ca="1" si="415"/>
        <v/>
      </c>
      <c r="EP222" s="919" t="str">
        <f t="shared" ca="1" si="497"/>
        <v/>
      </c>
      <c r="EQ222" s="919" t="str">
        <f t="shared" ca="1" si="498"/>
        <v/>
      </c>
      <c r="ER222" s="919" t="str">
        <f t="shared" ca="1" si="499"/>
        <v/>
      </c>
      <c r="ES222" s="919" t="str">
        <f ca="1">IFERROR(INDEX('郵便番号（石川県）'!$A$3:$F$2574,MATCH(INDIRECT("'("&amp;EO222&amp;")'!E7"),'郵便番号（石川県）'!$A$3:$A$2574,0),6),"")</f>
        <v/>
      </c>
      <c r="ET222" s="919" t="str">
        <f ca="1">IFERROR(INDEX('郵便番号（石川県）'!$A$3:$F$2574,MATCH(INDIRECT("'("&amp;$EO222&amp;")'!E7"),'郵便番号（石川県）'!$A$3:$A$2574,0),5),"")</f>
        <v/>
      </c>
      <c r="EU222" s="919" t="str">
        <f t="shared" ca="1" si="500"/>
        <v/>
      </c>
      <c r="EV222" s="919" t="str">
        <f t="shared" ca="1" si="501"/>
        <v/>
      </c>
      <c r="EW222" s="919" t="str">
        <f t="shared" ca="1" si="502"/>
        <v/>
      </c>
      <c r="EX222" s="919" t="str">
        <f t="shared" ca="1" si="503"/>
        <v/>
      </c>
      <c r="EY222" s="919" t="str">
        <f t="shared" ca="1" si="504"/>
        <v/>
      </c>
      <c r="EZ222" s="919" t="str">
        <f t="shared" ca="1" si="505"/>
        <v/>
      </c>
      <c r="FA222" s="919" t="str">
        <f t="shared" ca="1" si="506"/>
        <v/>
      </c>
      <c r="FB222" s="919" t="str">
        <f t="shared" ca="1" si="507"/>
        <v/>
      </c>
      <c r="FC222" s="919" t="str">
        <f t="shared" ca="1" si="508"/>
        <v/>
      </c>
      <c r="FD222" s="627" t="str">
        <f t="shared" ca="1" si="509"/>
        <v/>
      </c>
      <c r="FE222" s="630">
        <v>212</v>
      </c>
      <c r="FF222" s="299" t="str">
        <f t="shared" ca="1" si="510"/>
        <v/>
      </c>
      <c r="FG222" s="993" t="str">
        <f t="shared" ca="1" si="511"/>
        <v/>
      </c>
      <c r="FH222" s="919" t="str">
        <f t="shared" ca="1" si="512"/>
        <v/>
      </c>
      <c r="FI222" s="299">
        <f ca="1">COUNTIF($FH$11:FH222,"■")</f>
        <v>0</v>
      </c>
    </row>
    <row r="223" spans="1:165" ht="34.5" customHeight="1">
      <c r="A223" s="445">
        <f t="shared" ca="1" si="416"/>
        <v>0</v>
      </c>
      <c r="B223" s="446">
        <f>IF(R223&lt;&gt;"",IF(COUNTIF(R$11:R223,R223)=1,MAX(B$11:B222)+1,INDEX(B$11:B222,MATCH(R223,R$11:R222,0),1)),0)</f>
        <v>1</v>
      </c>
      <c r="C223" s="446">
        <f ca="1">IF(T223&lt;&gt;"",IF(COUNTIF(T$11:T223,T223)=1,MAX(C$11:C222)+1,INDEX(C$11:C222,MATCH(T223,T$11:T222,0),1)),0)</f>
        <v>0</v>
      </c>
      <c r="D223" s="446">
        <f ca="1">IF(U223&lt;&gt;"",IF(COUNTIF(U$11:U223,U223)=1,MAX(D$11:D222)+1,INDEX(D$11:D222,MATCH(U223,U$11:U222,0),1)),0)</f>
        <v>0</v>
      </c>
      <c r="E223" s="446">
        <f ca="1">IF(S223&lt;&gt;"",IF(COUNTIF(S$11:S223,S223)=1,MAX(E$11:E222)+1,INDEX(E$11:E222,MATCH(S223,S$11:S222,0),1)),0)</f>
        <v>0</v>
      </c>
      <c r="F223" s="446">
        <f ca="1">IF(Z223&lt;&gt;"",IF(COUNTIF(Z$11:Z223,Z223)=1,MAX(F$11:F222)+1,INDEX(F$11:F222,MATCH(Z223,Z$11:Z222,0),1)),0)</f>
        <v>0</v>
      </c>
      <c r="G223" s="447" cm="1">
        <f t="array" aca="1" ref="G223" ca="1">IF(Z223&lt;&gt;"",IF(COUNTIFS(Z$11:Z223,Z223,W$11:W223,W223)=1,MAX(G$11:G222)+1,INDEX(G$11:G222,MATCH(Z223&amp;W223,Z$11:Z222&amp;W$11:W223,0),1)),0)</f>
        <v>0</v>
      </c>
      <c r="H223" s="447">
        <f t="shared" ca="1" si="417"/>
        <v>0</v>
      </c>
      <c r="I223" s="447">
        <f ca="1">IF(T223="",0,IF(COUNTIF(T$11:T223,T223)=1,1,0))</f>
        <v>0</v>
      </c>
      <c r="J223" s="447">
        <f ca="1">IF(U223="",0,IF(COUNTIF(U$11:U223,U223)=1,1,0))</f>
        <v>0</v>
      </c>
      <c r="K223" s="447">
        <f ca="1">IF(S223="",0,IF(COUNTIF(S$11:S223,S223)=1,1,0))</f>
        <v>0</v>
      </c>
      <c r="L223" s="446">
        <f ca="1">IF(Z223="",0,IF(COUNTIF(Z$11:Z223,Z223)=1,1,0))</f>
        <v>0</v>
      </c>
      <c r="M223" s="767">
        <f ca="1">IF($W223=2,IF(COUNTIFS($W$11:$W223,2,$Z$11:$Z223,$Z223)=1,1,0),0)</f>
        <v>0</v>
      </c>
      <c r="N223" s="767">
        <f ca="1">IF($W223=1,IF(COUNTIFS($W$11:$W223,2,$Z$11:$Z223,$Z223)=1,1,0),0)</f>
        <v>0</v>
      </c>
      <c r="O223" s="446">
        <f ca="1">IF(H223=0,0,IF(COUNTIF(Z$11:Z223,Z223)=1,1,0))</f>
        <v>0</v>
      </c>
      <c r="P223" s="448" t="str">
        <f t="shared" ca="1" si="418"/>
        <v>石川県</v>
      </c>
      <c r="Q223" s="89">
        <f t="shared" ca="1" si="419"/>
        <v>213</v>
      </c>
      <c r="R223" s="170" t="s">
        <v>459</v>
      </c>
      <c r="S223" s="357" t="str">
        <f t="shared" ca="1" si="420"/>
        <v/>
      </c>
      <c r="T223" s="357" t="str">
        <f t="shared" ca="1" si="421"/>
        <v/>
      </c>
      <c r="U223" s="58" t="str">
        <f t="shared" ca="1" si="422"/>
        <v/>
      </c>
      <c r="V223" s="58" t="str">
        <f t="shared" ca="1" si="423"/>
        <v/>
      </c>
      <c r="W223" s="920" t="str">
        <f t="shared" ca="1" si="424"/>
        <v/>
      </c>
      <c r="X223" s="369">
        <f ca="1">IFERROR(VLOOKUP(W223,'（様式１号）３整理番号表'!$B$4:$H$5,2,FALSE),0)</f>
        <v>0</v>
      </c>
      <c r="Y223" s="768" t="str" cm="1">
        <f t="array" aca="1" ref="Y223" ca="1">IF(AND(D223=0,F223=0),"",IF(COUNTIF(D$11:D223,D223)=1,1,IF(COUNTIFS(D$11:D223,D223,F$11:F223,F223)=1,INDEX((D$11:D223,F$11:F223,Y$11:Y223),MATCH(_xlfn.MAXIFS(F$11:F222,D$11:D222,D223),$F$11:F223,0),1,3)+1,INDEX((D$11:D223,F$11:F223,Y$11:Y223),MATCH(D223&amp;F223,D$11:D223&amp;F$11:F223,0),1,3))))</f>
        <v/>
      </c>
      <c r="Z223" s="40" t="str">
        <f t="shared" ca="1" si="425"/>
        <v/>
      </c>
      <c r="AA223" s="924" t="str">
        <f t="shared" ca="1" si="426"/>
        <v/>
      </c>
      <c r="AB223" s="93">
        <f ca="1">IFERROR(VLOOKUP(AA223,'（様式１号）３整理番号表'!$B$10:$H$16,2,FALSE),0)</f>
        <v>0</v>
      </c>
      <c r="AC223" s="924" t="str">
        <f t="shared" ca="1" si="427"/>
        <v/>
      </c>
      <c r="AD223" s="924" t="str">
        <f t="shared" ca="1" si="428"/>
        <v/>
      </c>
      <c r="AE223" s="93">
        <f ca="1">IFERROR(VLOOKUP(AD223,'（様式１号）３整理番号表'!$B$21:$H$22,2,FALSE),0)</f>
        <v>0</v>
      </c>
      <c r="AF223" s="924" t="str">
        <f t="shared" ca="1" si="429"/>
        <v/>
      </c>
      <c r="AG223" s="93">
        <f ca="1">IFERROR(VLOOKUP(AF223,'（様式１号）３整理番号表'!$B$26:$H$31,2,FALSE),0)</f>
        <v>0</v>
      </c>
      <c r="AH223" s="924" t="str">
        <f t="shared" ca="1" si="430"/>
        <v/>
      </c>
      <c r="AI223" s="93">
        <f ca="1">IFERROR(VLOOKUP(AH223,'（様式１号）３整理番号表'!$J$5:$N$59,2,FALSE),0)</f>
        <v>0</v>
      </c>
      <c r="AJ223" s="77" t="str">
        <f t="shared" ca="1" si="431"/>
        <v/>
      </c>
      <c r="AK223" s="93">
        <f ca="1">IFERROR(VLOOKUP(AJ223,'（様式１号）３整理番号表'!$P$5:$R$29,2,FALSE),0)</f>
        <v>0</v>
      </c>
      <c r="AL223" s="921" t="str">
        <f t="shared" ca="1" si="432"/>
        <v/>
      </c>
      <c r="AM223" s="921" t="str">
        <f t="shared" ca="1" si="433"/>
        <v/>
      </c>
      <c r="AN223" s="921"/>
      <c r="AO223" s="77" t="str">
        <f t="shared" ca="1" si="434"/>
        <v/>
      </c>
      <c r="AP223" s="93">
        <f ca="1">IFERROR(VLOOKUP(AO223,'（様式１号）３整理番号表'!$P$5:$R$29,2,FALSE),0)</f>
        <v>0</v>
      </c>
      <c r="AQ223" s="924" t="str">
        <f t="shared" ca="1" si="435"/>
        <v/>
      </c>
      <c r="AR223" s="93">
        <f t="shared" ca="1" si="436"/>
        <v>0</v>
      </c>
      <c r="AS223" s="924" t="str">
        <f t="shared" ca="1" si="437"/>
        <v/>
      </c>
      <c r="AT223" s="40" t="str">
        <f t="shared" ca="1" si="438"/>
        <v/>
      </c>
      <c r="AU223" s="93" t="str">
        <f t="shared" ca="1" si="439"/>
        <v/>
      </c>
      <c r="AV223" s="923" t="str">
        <f t="shared" ca="1" si="440"/>
        <v/>
      </c>
      <c r="AW223" s="926" t="str">
        <f t="shared" ca="1" si="441"/>
        <v/>
      </c>
      <c r="AX223" s="925" t="str">
        <f t="shared" ca="1" si="442"/>
        <v/>
      </c>
      <c r="AY223" s="925" t="str">
        <f t="shared" ca="1" si="442"/>
        <v/>
      </c>
      <c r="AZ223" s="925" t="str">
        <f t="shared" ca="1" si="442"/>
        <v/>
      </c>
      <c r="BA223" s="925" t="str">
        <f t="shared" ca="1" si="442"/>
        <v/>
      </c>
      <c r="BB223" s="925" t="str">
        <f t="shared" ca="1" si="443"/>
        <v/>
      </c>
      <c r="BC223" s="925" t="str">
        <f t="shared" ca="1" si="444"/>
        <v/>
      </c>
      <c r="BD223" s="925" t="str">
        <f t="shared" ca="1" si="444"/>
        <v/>
      </c>
      <c r="BE223" s="925" t="str">
        <f t="shared" ca="1" si="444"/>
        <v/>
      </c>
      <c r="BF223" s="77" t="str">
        <f t="shared" ca="1" si="445"/>
        <v/>
      </c>
      <c r="BG223" s="924" t="str">
        <f t="shared" ca="1" si="446"/>
        <v/>
      </c>
      <c r="BH223" s="94">
        <f ca="1">IF(BF223&lt;&gt;"",INDEX('（様式１号）３整理番号表'!$AB$7:$AQ$12,MATCH(BF223,'（様式１号）３整理番号表'!$AA$7:$AA$12,0),MATCH(BG223,'（様式１号）３整理番号表'!$AB$6:$AQ$6,0)),0)</f>
        <v>0</v>
      </c>
      <c r="BI223" s="921" t="str">
        <f t="shared" ca="1" si="447"/>
        <v/>
      </c>
      <c r="BJ223" s="922" t="str">
        <f t="shared" ca="1" si="448"/>
        <v/>
      </c>
      <c r="BK223" s="926" t="str">
        <f t="shared" ca="1" si="449"/>
        <v/>
      </c>
      <c r="BL223" s="922" t="str">
        <f t="shared" ca="1" si="450"/>
        <v/>
      </c>
      <c r="BM223" s="79" t="str">
        <f t="shared" ca="1" si="451"/>
        <v/>
      </c>
      <c r="BN223" s="82" t="str">
        <f t="shared" ca="1" si="452"/>
        <v/>
      </c>
      <c r="BO223" s="83" t="str">
        <f t="shared" ca="1" si="453"/>
        <v/>
      </c>
      <c r="BP223" s="84" t="str">
        <f t="shared" ca="1" si="454"/>
        <v/>
      </c>
      <c r="BQ223" s="82" t="str">
        <f t="shared" ca="1" si="455"/>
        <v/>
      </c>
      <c r="BR223" s="97" t="str">
        <f t="shared" ca="1" si="456"/>
        <v/>
      </c>
      <c r="BS223" s="95" t="str">
        <f t="shared" ca="1" si="457"/>
        <v/>
      </c>
      <c r="BT223" s="184" t="str">
        <f t="shared" ca="1" si="458"/>
        <v/>
      </c>
      <c r="BU223" s="611" t="str">
        <f t="shared" ca="1" si="459"/>
        <v/>
      </c>
      <c r="BV223" s="77" t="str">
        <f t="shared" ca="1" si="460"/>
        <v/>
      </c>
      <c r="BW223" s="85" t="str">
        <f t="shared" ca="1" si="461"/>
        <v/>
      </c>
      <c r="BX223" s="86" t="str">
        <f t="shared" ca="1" si="462"/>
        <v/>
      </c>
      <c r="BY223" s="231">
        <f ca="1">IF('ポイント要件確認等（個別表）'!AD223=1,ROUNDDOWN('ポイント要件確認等（個別表）'!AV223,-3),IF('ポイント要件確認等（個別表）'!AD223=2,ROUNDDOWN('ポイント要件確認等（個別表）'!BH223,-3),IF('ポイント要件確認等（個別表）'!AD223=3,ROUNDDOWN('ポイント要件確認等（個別表）'!BT223,-3),0)))</f>
        <v>0</v>
      </c>
      <c r="BZ223" s="86" t="str">
        <f t="shared" ca="1" si="463"/>
        <v/>
      </c>
      <c r="CA223" s="232" t="str">
        <f t="shared" ca="1" si="464"/>
        <v/>
      </c>
      <c r="CB223" s="232">
        <f t="shared" ca="1" si="465"/>
        <v>0</v>
      </c>
      <c r="CC223" s="86" t="str">
        <f t="shared" ca="1" si="466"/>
        <v/>
      </c>
      <c r="CD223" s="86" t="str">
        <f t="shared" ca="1" si="467"/>
        <v/>
      </c>
      <c r="CE223" s="609"/>
      <c r="CF223" s="86" t="str">
        <f t="shared" ca="1" si="468"/>
        <v/>
      </c>
      <c r="CG223" s="185" t="str">
        <f t="shared" ca="1" si="469"/>
        <v/>
      </c>
      <c r="CH223" s="246" t="str">
        <f t="shared" ca="1" si="470"/>
        <v>含税額</v>
      </c>
      <c r="CI223" s="247" t="str">
        <f t="shared" ca="1" si="471"/>
        <v/>
      </c>
      <c r="CJ223" s="87" t="str">
        <f ca="1">IFERROR(IF(INDIRECT("'("&amp;'２個別表'!EO223&amp;")'!AR"&amp;84+EP223)&lt;&gt;1,"",1),"")</f>
        <v/>
      </c>
      <c r="CK223" s="244" t="str">
        <f t="shared" ca="1" si="472"/>
        <v/>
      </c>
      <c r="CL223" s="235" t="str">
        <f t="shared" ca="1" si="473"/>
        <v/>
      </c>
      <c r="CM223" s="239" t="str">
        <f t="shared" ca="1" si="474"/>
        <v/>
      </c>
      <c r="CN223" s="77" t="str">
        <f t="shared" ca="1" si="475"/>
        <v/>
      </c>
      <c r="CO223" s="93" t="str">
        <f ca="1">IFERROR(VLOOKUP(CN223,'（様式１号）３整理番号表'!$T$5:$V$15,2,FALSE),"")</f>
        <v/>
      </c>
      <c r="CP223" s="924" t="str">
        <f t="shared" ca="1" si="476"/>
        <v/>
      </c>
      <c r="CQ223" s="93" t="str">
        <f ca="1">IFERROR(VLOOKUP(CP223,'（様式１号）３整理番号表'!$T$19:$V$24,2,FALSE),"")</f>
        <v/>
      </c>
      <c r="CR223" s="924" t="str">
        <f ca="1">IFERROR(IF(INDIRECT("'("&amp;'２個別表'!EO223&amp;")'!AV"&amp;84+EP223)&lt;&gt;1,"",1),"")</f>
        <v/>
      </c>
      <c r="CS223" s="232">
        <f t="shared" ca="1" si="477"/>
        <v>0</v>
      </c>
      <c r="CT223" s="248">
        <f t="shared" ca="1" si="478"/>
        <v>0</v>
      </c>
      <c r="CU223" s="376" t="str">
        <f ca="1">IF(ER223="補強",IF(COUNTIFS($Z$11:Z223,Z223,$W$11:W223,1)=1,"１①",""),IF(COUNTIFS($Z$11:Z223,Z223,$W$11:W223,2)=1,"２①",""))</f>
        <v/>
      </c>
      <c r="CV223" s="57" t="str">
        <f t="shared" ca="1" si="479"/>
        <v/>
      </c>
      <c r="CW223" s="927" t="str">
        <f t="shared" ca="1" si="480"/>
        <v/>
      </c>
      <c r="CX223" s="256" t="str">
        <f t="shared" ca="1" si="481"/>
        <v/>
      </c>
      <c r="CY223" s="256" t="str">
        <f t="shared" ca="1" si="482"/>
        <v/>
      </c>
      <c r="CZ223" s="256" t="str">
        <f t="shared" ca="1" si="483"/>
        <v/>
      </c>
      <c r="DA223" s="256" t="str">
        <f t="shared" ca="1" si="484"/>
        <v/>
      </c>
      <c r="DB223" s="316" t="str">
        <f ca="1">IFERROR(VLOOKUP($CU223,'（様式１号）３整理番号表'!$Z$19:$AB$32,3,FALSE),"")</f>
        <v/>
      </c>
      <c r="DC223" s="259" t="str">
        <f t="shared" ca="1" si="485"/>
        <v>-</v>
      </c>
      <c r="DD223" s="618" t="str">
        <f t="shared" ca="1" si="486"/>
        <v/>
      </c>
      <c r="DE223" s="321" t="str">
        <f ca="1">IF(AND(AO223=18,AS223=1),IF(COUNTIFS($Y$11:Y223,Y223,$AS$11:AS223,1)=1,"２②",""),IF($CU223="１①",INDEX(INDIRECT("'("&amp;$EO223&amp;")'!AR116:BB116"),1,MATCH(INDIRECT("'("&amp;$EO223&amp;")'!C118"),INDIRECT("'("&amp;$EO223&amp;")'!AR119:BB119"),0)),""))</f>
        <v/>
      </c>
      <c r="DF223" s="324" t="str">
        <f t="shared" ca="1" si="487"/>
        <v/>
      </c>
      <c r="DG223" s="313" t="str">
        <f t="shared" ca="1" si="488"/>
        <v/>
      </c>
      <c r="DH223" s="313" t="str">
        <f t="shared" ca="1" si="489"/>
        <v/>
      </c>
      <c r="DI223" s="313" t="str">
        <f t="shared" ca="1" si="490"/>
        <v/>
      </c>
      <c r="DJ223" s="313" t="str">
        <f t="shared" ca="1" si="491"/>
        <v/>
      </c>
      <c r="DK223" s="328" t="str">
        <f t="shared" ca="1" si="492"/>
        <v/>
      </c>
      <c r="DL223" s="334" t="str">
        <f t="shared" ca="1" si="493"/>
        <v/>
      </c>
      <c r="DM223" s="915" t="str">
        <f t="shared" ca="1" si="494"/>
        <v/>
      </c>
      <c r="DN223" s="15"/>
      <c r="DO223" s="324"/>
      <c r="DP223" s="16"/>
      <c r="DQ223" s="16"/>
      <c r="DR223" s="16"/>
      <c r="DS223" s="16"/>
      <c r="DT223" s="318" t="str">
        <f>IFERROR(VLOOKUP($DN223,'（様式１号）３整理番号表'!$Z$19:$AB$32,3,FALSE),"")</f>
        <v/>
      </c>
      <c r="DU223" s="259" t="str">
        <f t="shared" si="495"/>
        <v/>
      </c>
      <c r="DV223" s="14"/>
      <c r="DW223" s="17" t="str">
        <f t="shared" ca="1" si="496"/>
        <v/>
      </c>
      <c r="DX223" s="88" t="str">
        <f t="shared" ca="1" si="513"/>
        <v/>
      </c>
      <c r="DZ223" s="339">
        <f t="shared" ca="1" si="515"/>
        <v>0</v>
      </c>
      <c r="EA223" s="339">
        <f t="shared" ca="1" si="515"/>
        <v>0</v>
      </c>
      <c r="EB223" s="339">
        <f t="shared" ca="1" si="515"/>
        <v>0</v>
      </c>
      <c r="EC223" s="339">
        <f t="shared" ca="1" si="515"/>
        <v>0</v>
      </c>
      <c r="ED223" s="339">
        <f t="shared" ca="1" si="515"/>
        <v>0</v>
      </c>
      <c r="EE223" s="339">
        <f t="shared" ca="1" si="515"/>
        <v>0</v>
      </c>
      <c r="EF223" s="339">
        <f t="shared" ca="1" si="515"/>
        <v>0</v>
      </c>
      <c r="EG223" s="339">
        <f t="shared" ca="1" si="515"/>
        <v>0</v>
      </c>
      <c r="EH223" s="339">
        <f t="shared" ca="1" si="515"/>
        <v>0</v>
      </c>
      <c r="EI223" s="339">
        <f t="shared" ca="1" si="515"/>
        <v>0</v>
      </c>
      <c r="EJ223" s="339">
        <f t="shared" ca="1" si="515"/>
        <v>0</v>
      </c>
      <c r="EK223" s="339">
        <f t="shared" ca="1" si="515"/>
        <v>0</v>
      </c>
      <c r="EL223" s="339">
        <f t="shared" ca="1" si="515"/>
        <v>0</v>
      </c>
      <c r="EM223" s="339">
        <f t="shared" ca="1" si="515"/>
        <v>0</v>
      </c>
      <c r="EO223" s="919" t="str">
        <f t="shared" ca="1" si="415"/>
        <v/>
      </c>
      <c r="EP223" s="919" t="str">
        <f t="shared" ca="1" si="497"/>
        <v/>
      </c>
      <c r="EQ223" s="919" t="str">
        <f t="shared" ca="1" si="498"/>
        <v/>
      </c>
      <c r="ER223" s="919" t="str">
        <f t="shared" ca="1" si="499"/>
        <v/>
      </c>
      <c r="ES223" s="919" t="str">
        <f ca="1">IFERROR(INDEX('郵便番号（石川県）'!$A$3:$F$2574,MATCH(INDIRECT("'("&amp;EO223&amp;")'!E7"),'郵便番号（石川県）'!$A$3:$A$2574,0),6),"")</f>
        <v/>
      </c>
      <c r="ET223" s="919" t="str">
        <f ca="1">IFERROR(INDEX('郵便番号（石川県）'!$A$3:$F$2574,MATCH(INDIRECT("'("&amp;$EO223&amp;")'!E7"),'郵便番号（石川県）'!$A$3:$A$2574,0),5),"")</f>
        <v/>
      </c>
      <c r="EU223" s="919" t="str">
        <f t="shared" ca="1" si="500"/>
        <v/>
      </c>
      <c r="EV223" s="919" t="str">
        <f t="shared" ca="1" si="501"/>
        <v/>
      </c>
      <c r="EW223" s="919" t="str">
        <f t="shared" ca="1" si="502"/>
        <v/>
      </c>
      <c r="EX223" s="919" t="str">
        <f t="shared" ca="1" si="503"/>
        <v/>
      </c>
      <c r="EY223" s="919" t="str">
        <f t="shared" ca="1" si="504"/>
        <v/>
      </c>
      <c r="EZ223" s="919" t="str">
        <f t="shared" ca="1" si="505"/>
        <v/>
      </c>
      <c r="FA223" s="919" t="str">
        <f t="shared" ca="1" si="506"/>
        <v/>
      </c>
      <c r="FB223" s="919" t="str">
        <f t="shared" ca="1" si="507"/>
        <v/>
      </c>
      <c r="FC223" s="919" t="str">
        <f t="shared" ca="1" si="508"/>
        <v/>
      </c>
      <c r="FD223" s="627" t="str">
        <f t="shared" ca="1" si="509"/>
        <v/>
      </c>
      <c r="FE223" s="630">
        <v>213</v>
      </c>
      <c r="FF223" s="299" t="str">
        <f t="shared" ca="1" si="510"/>
        <v/>
      </c>
      <c r="FG223" s="993" t="str">
        <f t="shared" ca="1" si="511"/>
        <v/>
      </c>
      <c r="FH223" s="919" t="str">
        <f t="shared" ca="1" si="512"/>
        <v/>
      </c>
      <c r="FI223" s="299">
        <f ca="1">COUNTIF($FH$11:FH223,"■")</f>
        <v>0</v>
      </c>
    </row>
    <row r="224" spans="1:165" ht="34.5" customHeight="1">
      <c r="A224" s="445">
        <f t="shared" ca="1" si="416"/>
        <v>0</v>
      </c>
      <c r="B224" s="446">
        <f>IF(R224&lt;&gt;"",IF(COUNTIF(R$11:R224,R224)=1,MAX(B$11:B223)+1,INDEX(B$11:B223,MATCH(R224,R$11:R223,0),1)),0)</f>
        <v>1</v>
      </c>
      <c r="C224" s="446">
        <f ca="1">IF(T224&lt;&gt;"",IF(COUNTIF(T$11:T224,T224)=1,MAX(C$11:C223)+1,INDEX(C$11:C223,MATCH(T224,T$11:T223,0),1)),0)</f>
        <v>0</v>
      </c>
      <c r="D224" s="446">
        <f ca="1">IF(U224&lt;&gt;"",IF(COUNTIF(U$11:U224,U224)=1,MAX(D$11:D223)+1,INDEX(D$11:D223,MATCH(U224,U$11:U223,0),1)),0)</f>
        <v>0</v>
      </c>
      <c r="E224" s="446">
        <f ca="1">IF(S224&lt;&gt;"",IF(COUNTIF(S$11:S224,S224)=1,MAX(E$11:E223)+1,INDEX(E$11:E223,MATCH(S224,S$11:S223,0),1)),0)</f>
        <v>0</v>
      </c>
      <c r="F224" s="446">
        <f ca="1">IF(Z224&lt;&gt;"",IF(COUNTIF(Z$11:Z224,Z224)=1,MAX(F$11:F223)+1,INDEX(F$11:F223,MATCH(Z224,Z$11:Z223,0),1)),0)</f>
        <v>0</v>
      </c>
      <c r="G224" s="447" cm="1">
        <f t="array" aca="1" ref="G224" ca="1">IF(Z224&lt;&gt;"",IF(COUNTIFS(Z$11:Z224,Z224,W$11:W224,W224)=1,MAX(G$11:G223)+1,INDEX(G$11:G223,MATCH(Z224&amp;W224,Z$11:Z223&amp;W$11:W224,0),1)),0)</f>
        <v>0</v>
      </c>
      <c r="H224" s="447">
        <f t="shared" ca="1" si="417"/>
        <v>0</v>
      </c>
      <c r="I224" s="447">
        <f ca="1">IF(T224="",0,IF(COUNTIF(T$11:T224,T224)=1,1,0))</f>
        <v>0</v>
      </c>
      <c r="J224" s="447">
        <f ca="1">IF(U224="",0,IF(COUNTIF(U$11:U224,U224)=1,1,0))</f>
        <v>0</v>
      </c>
      <c r="K224" s="447">
        <f ca="1">IF(S224="",0,IF(COUNTIF(S$11:S224,S224)=1,1,0))</f>
        <v>0</v>
      </c>
      <c r="L224" s="446">
        <f ca="1">IF(Z224="",0,IF(COUNTIF(Z$11:Z224,Z224)=1,1,0))</f>
        <v>0</v>
      </c>
      <c r="M224" s="767">
        <f ca="1">IF($W224=2,IF(COUNTIFS($W$11:$W224,2,$Z$11:$Z224,$Z224)=1,1,0),0)</f>
        <v>0</v>
      </c>
      <c r="N224" s="767">
        <f ca="1">IF($W224=1,IF(COUNTIFS($W$11:$W224,2,$Z$11:$Z224,$Z224)=1,1,0),0)</f>
        <v>0</v>
      </c>
      <c r="O224" s="446">
        <f ca="1">IF(H224=0,0,IF(COUNTIF(Z$11:Z224,Z224)=1,1,0))</f>
        <v>0</v>
      </c>
      <c r="P224" s="448" t="str">
        <f t="shared" ca="1" si="418"/>
        <v>石川県</v>
      </c>
      <c r="Q224" s="89">
        <f t="shared" ca="1" si="419"/>
        <v>214</v>
      </c>
      <c r="R224" s="170" t="s">
        <v>459</v>
      </c>
      <c r="S224" s="357" t="str">
        <f t="shared" ca="1" si="420"/>
        <v/>
      </c>
      <c r="T224" s="357" t="str">
        <f t="shared" ca="1" si="421"/>
        <v/>
      </c>
      <c r="U224" s="58" t="str">
        <f t="shared" ca="1" si="422"/>
        <v/>
      </c>
      <c r="V224" s="58" t="str">
        <f t="shared" ca="1" si="423"/>
        <v/>
      </c>
      <c r="W224" s="920" t="str">
        <f t="shared" ca="1" si="424"/>
        <v/>
      </c>
      <c r="X224" s="369">
        <f ca="1">IFERROR(VLOOKUP(W224,'（様式１号）３整理番号表'!$B$4:$H$5,2,FALSE),0)</f>
        <v>0</v>
      </c>
      <c r="Y224" s="768" t="str" cm="1">
        <f t="array" aca="1" ref="Y224" ca="1">IF(AND(D224=0,F224=0),"",IF(COUNTIF(D$11:D224,D224)=1,1,IF(COUNTIFS(D$11:D224,D224,F$11:F224,F224)=1,INDEX((D$11:D224,F$11:F224,Y$11:Y224),MATCH(_xlfn.MAXIFS(F$11:F223,D$11:D223,D224),$F$11:F224,0),1,3)+1,INDEX((D$11:D224,F$11:F224,Y$11:Y224),MATCH(D224&amp;F224,D$11:D224&amp;F$11:F224,0),1,3))))</f>
        <v/>
      </c>
      <c r="Z224" s="40" t="str">
        <f t="shared" ca="1" si="425"/>
        <v/>
      </c>
      <c r="AA224" s="924" t="str">
        <f t="shared" ca="1" si="426"/>
        <v/>
      </c>
      <c r="AB224" s="93">
        <f ca="1">IFERROR(VLOOKUP(AA224,'（様式１号）３整理番号表'!$B$10:$H$16,2,FALSE),0)</f>
        <v>0</v>
      </c>
      <c r="AC224" s="924" t="str">
        <f t="shared" ca="1" si="427"/>
        <v/>
      </c>
      <c r="AD224" s="924" t="str">
        <f t="shared" ca="1" si="428"/>
        <v/>
      </c>
      <c r="AE224" s="93">
        <f ca="1">IFERROR(VLOOKUP(AD224,'（様式１号）３整理番号表'!$B$21:$H$22,2,FALSE),0)</f>
        <v>0</v>
      </c>
      <c r="AF224" s="924" t="str">
        <f t="shared" ca="1" si="429"/>
        <v/>
      </c>
      <c r="AG224" s="93">
        <f ca="1">IFERROR(VLOOKUP(AF224,'（様式１号）３整理番号表'!$B$26:$H$31,2,FALSE),0)</f>
        <v>0</v>
      </c>
      <c r="AH224" s="924" t="str">
        <f t="shared" ca="1" si="430"/>
        <v/>
      </c>
      <c r="AI224" s="93">
        <f ca="1">IFERROR(VLOOKUP(AH224,'（様式１号）３整理番号表'!$J$5:$N$59,2,FALSE),0)</f>
        <v>0</v>
      </c>
      <c r="AJ224" s="77" t="str">
        <f t="shared" ca="1" si="431"/>
        <v/>
      </c>
      <c r="AK224" s="93">
        <f ca="1">IFERROR(VLOOKUP(AJ224,'（様式１号）３整理番号表'!$P$5:$R$29,2,FALSE),0)</f>
        <v>0</v>
      </c>
      <c r="AL224" s="921" t="str">
        <f t="shared" ca="1" si="432"/>
        <v/>
      </c>
      <c r="AM224" s="921" t="str">
        <f t="shared" ca="1" si="433"/>
        <v/>
      </c>
      <c r="AN224" s="921"/>
      <c r="AO224" s="77" t="str">
        <f t="shared" ca="1" si="434"/>
        <v/>
      </c>
      <c r="AP224" s="93">
        <f ca="1">IFERROR(VLOOKUP(AO224,'（様式１号）３整理番号表'!$P$5:$R$29,2,FALSE),0)</f>
        <v>0</v>
      </c>
      <c r="AQ224" s="924" t="str">
        <f t="shared" ca="1" si="435"/>
        <v/>
      </c>
      <c r="AR224" s="93">
        <f t="shared" ca="1" si="436"/>
        <v>0</v>
      </c>
      <c r="AS224" s="924" t="str">
        <f t="shared" ca="1" si="437"/>
        <v/>
      </c>
      <c r="AT224" s="40" t="str">
        <f t="shared" ca="1" si="438"/>
        <v/>
      </c>
      <c r="AU224" s="93" t="str">
        <f t="shared" ca="1" si="439"/>
        <v/>
      </c>
      <c r="AV224" s="923" t="str">
        <f t="shared" ca="1" si="440"/>
        <v/>
      </c>
      <c r="AW224" s="926" t="str">
        <f t="shared" ca="1" si="441"/>
        <v/>
      </c>
      <c r="AX224" s="925" t="str">
        <f t="shared" ca="1" si="442"/>
        <v/>
      </c>
      <c r="AY224" s="925" t="str">
        <f t="shared" ca="1" si="442"/>
        <v/>
      </c>
      <c r="AZ224" s="925" t="str">
        <f t="shared" ca="1" si="442"/>
        <v/>
      </c>
      <c r="BA224" s="925" t="str">
        <f t="shared" ca="1" si="442"/>
        <v/>
      </c>
      <c r="BB224" s="925" t="str">
        <f t="shared" ca="1" si="443"/>
        <v/>
      </c>
      <c r="BC224" s="925" t="str">
        <f t="shared" ca="1" si="444"/>
        <v/>
      </c>
      <c r="BD224" s="925" t="str">
        <f t="shared" ca="1" si="444"/>
        <v/>
      </c>
      <c r="BE224" s="925" t="str">
        <f t="shared" ca="1" si="444"/>
        <v/>
      </c>
      <c r="BF224" s="77" t="str">
        <f t="shared" ca="1" si="445"/>
        <v/>
      </c>
      <c r="BG224" s="924" t="str">
        <f t="shared" ca="1" si="446"/>
        <v/>
      </c>
      <c r="BH224" s="94">
        <f ca="1">IF(BF224&lt;&gt;"",INDEX('（様式１号）３整理番号表'!$AB$7:$AQ$12,MATCH(BF224,'（様式１号）３整理番号表'!$AA$7:$AA$12,0),MATCH(BG224,'（様式１号）３整理番号表'!$AB$6:$AQ$6,0)),0)</f>
        <v>0</v>
      </c>
      <c r="BI224" s="921" t="str">
        <f t="shared" ca="1" si="447"/>
        <v/>
      </c>
      <c r="BJ224" s="922" t="str">
        <f t="shared" ca="1" si="448"/>
        <v/>
      </c>
      <c r="BK224" s="926" t="str">
        <f t="shared" ca="1" si="449"/>
        <v/>
      </c>
      <c r="BL224" s="922" t="str">
        <f t="shared" ca="1" si="450"/>
        <v/>
      </c>
      <c r="BM224" s="79" t="str">
        <f t="shared" ca="1" si="451"/>
        <v/>
      </c>
      <c r="BN224" s="82" t="str">
        <f t="shared" ca="1" si="452"/>
        <v/>
      </c>
      <c r="BO224" s="83" t="str">
        <f t="shared" ca="1" si="453"/>
        <v/>
      </c>
      <c r="BP224" s="84" t="str">
        <f t="shared" ca="1" si="454"/>
        <v/>
      </c>
      <c r="BQ224" s="82" t="str">
        <f t="shared" ca="1" si="455"/>
        <v/>
      </c>
      <c r="BR224" s="97" t="str">
        <f t="shared" ca="1" si="456"/>
        <v/>
      </c>
      <c r="BS224" s="95" t="str">
        <f t="shared" ca="1" si="457"/>
        <v/>
      </c>
      <c r="BT224" s="184" t="str">
        <f t="shared" ca="1" si="458"/>
        <v/>
      </c>
      <c r="BU224" s="611" t="str">
        <f t="shared" ca="1" si="459"/>
        <v/>
      </c>
      <c r="BV224" s="77" t="str">
        <f t="shared" ca="1" si="460"/>
        <v/>
      </c>
      <c r="BW224" s="85" t="str">
        <f t="shared" ca="1" si="461"/>
        <v/>
      </c>
      <c r="BX224" s="86" t="str">
        <f t="shared" ca="1" si="462"/>
        <v/>
      </c>
      <c r="BY224" s="231">
        <f ca="1">IF('ポイント要件確認等（個別表）'!AD224=1,ROUNDDOWN('ポイント要件確認等（個別表）'!AV224,-3),IF('ポイント要件確認等（個別表）'!AD224=2,ROUNDDOWN('ポイント要件確認等（個別表）'!BH224,-3),IF('ポイント要件確認等（個別表）'!AD224=3,ROUNDDOWN('ポイント要件確認等（個別表）'!BT224,-3),0)))</f>
        <v>0</v>
      </c>
      <c r="BZ224" s="86" t="str">
        <f t="shared" ca="1" si="463"/>
        <v/>
      </c>
      <c r="CA224" s="232" t="str">
        <f t="shared" ca="1" si="464"/>
        <v/>
      </c>
      <c r="CB224" s="232">
        <f t="shared" ca="1" si="465"/>
        <v>0</v>
      </c>
      <c r="CC224" s="86" t="str">
        <f t="shared" ca="1" si="466"/>
        <v/>
      </c>
      <c r="CD224" s="86" t="str">
        <f t="shared" ca="1" si="467"/>
        <v/>
      </c>
      <c r="CE224" s="609"/>
      <c r="CF224" s="86" t="str">
        <f t="shared" ca="1" si="468"/>
        <v/>
      </c>
      <c r="CG224" s="185" t="str">
        <f t="shared" ca="1" si="469"/>
        <v/>
      </c>
      <c r="CH224" s="246" t="str">
        <f t="shared" ca="1" si="470"/>
        <v>含税額</v>
      </c>
      <c r="CI224" s="247" t="str">
        <f t="shared" ca="1" si="471"/>
        <v/>
      </c>
      <c r="CJ224" s="87" t="str">
        <f ca="1">IFERROR(IF(INDIRECT("'("&amp;'２個別表'!EO224&amp;")'!AR"&amp;84+EP224)&lt;&gt;1,"",1),"")</f>
        <v/>
      </c>
      <c r="CK224" s="244" t="str">
        <f t="shared" ca="1" si="472"/>
        <v/>
      </c>
      <c r="CL224" s="235" t="str">
        <f t="shared" ca="1" si="473"/>
        <v/>
      </c>
      <c r="CM224" s="239" t="str">
        <f t="shared" ca="1" si="474"/>
        <v/>
      </c>
      <c r="CN224" s="77" t="str">
        <f t="shared" ca="1" si="475"/>
        <v/>
      </c>
      <c r="CO224" s="93" t="str">
        <f ca="1">IFERROR(VLOOKUP(CN224,'（様式１号）３整理番号表'!$T$5:$V$15,2,FALSE),"")</f>
        <v/>
      </c>
      <c r="CP224" s="924" t="str">
        <f t="shared" ca="1" si="476"/>
        <v/>
      </c>
      <c r="CQ224" s="93" t="str">
        <f ca="1">IFERROR(VLOOKUP(CP224,'（様式１号）３整理番号表'!$T$19:$V$24,2,FALSE),"")</f>
        <v/>
      </c>
      <c r="CR224" s="924" t="str">
        <f ca="1">IFERROR(IF(INDIRECT("'("&amp;'２個別表'!EO224&amp;")'!AV"&amp;84+EP224)&lt;&gt;1,"",1),"")</f>
        <v/>
      </c>
      <c r="CS224" s="232">
        <f t="shared" ca="1" si="477"/>
        <v>0</v>
      </c>
      <c r="CT224" s="248">
        <f t="shared" ca="1" si="478"/>
        <v>0</v>
      </c>
      <c r="CU224" s="376" t="str">
        <f ca="1">IF(ER224="補強",IF(COUNTIFS($Z$11:Z224,Z224,$W$11:W224,1)=1,"１①",""),IF(COUNTIFS($Z$11:Z224,Z224,$W$11:W224,2)=1,"２①",""))</f>
        <v/>
      </c>
      <c r="CV224" s="57" t="str">
        <f t="shared" ca="1" si="479"/>
        <v/>
      </c>
      <c r="CW224" s="927" t="str">
        <f t="shared" ca="1" si="480"/>
        <v/>
      </c>
      <c r="CX224" s="256" t="str">
        <f t="shared" ca="1" si="481"/>
        <v/>
      </c>
      <c r="CY224" s="256" t="str">
        <f t="shared" ca="1" si="482"/>
        <v/>
      </c>
      <c r="CZ224" s="256" t="str">
        <f t="shared" ca="1" si="483"/>
        <v/>
      </c>
      <c r="DA224" s="256" t="str">
        <f t="shared" ca="1" si="484"/>
        <v/>
      </c>
      <c r="DB224" s="316" t="str">
        <f ca="1">IFERROR(VLOOKUP($CU224,'（様式１号）３整理番号表'!$Z$19:$AB$32,3,FALSE),"")</f>
        <v/>
      </c>
      <c r="DC224" s="259" t="str">
        <f t="shared" ca="1" si="485"/>
        <v>-</v>
      </c>
      <c r="DD224" s="618" t="str">
        <f t="shared" ca="1" si="486"/>
        <v/>
      </c>
      <c r="DE224" s="321" t="str">
        <f ca="1">IF(AND(AO224=18,AS224=1),IF(COUNTIFS($Y$11:Y224,Y224,$AS$11:AS224,1)=1,"２②",""),IF($CU224="１①",INDEX(INDIRECT("'("&amp;$EO224&amp;")'!AR116:BB116"),1,MATCH(INDIRECT("'("&amp;$EO224&amp;")'!C118"),INDIRECT("'("&amp;$EO224&amp;")'!AR119:BB119"),0)),""))</f>
        <v/>
      </c>
      <c r="DF224" s="324" t="str">
        <f t="shared" ca="1" si="487"/>
        <v/>
      </c>
      <c r="DG224" s="313" t="str">
        <f t="shared" ca="1" si="488"/>
        <v/>
      </c>
      <c r="DH224" s="313" t="str">
        <f t="shared" ca="1" si="489"/>
        <v/>
      </c>
      <c r="DI224" s="313" t="str">
        <f t="shared" ca="1" si="490"/>
        <v/>
      </c>
      <c r="DJ224" s="313" t="str">
        <f t="shared" ca="1" si="491"/>
        <v/>
      </c>
      <c r="DK224" s="328" t="str">
        <f t="shared" ca="1" si="492"/>
        <v/>
      </c>
      <c r="DL224" s="334" t="str">
        <f t="shared" ca="1" si="493"/>
        <v/>
      </c>
      <c r="DM224" s="915" t="str">
        <f t="shared" ca="1" si="494"/>
        <v/>
      </c>
      <c r="DN224" s="15"/>
      <c r="DO224" s="324"/>
      <c r="DP224" s="16"/>
      <c r="DQ224" s="16"/>
      <c r="DR224" s="16"/>
      <c r="DS224" s="16"/>
      <c r="DT224" s="318" t="str">
        <f>IFERROR(VLOOKUP($DN224,'（様式１号）３整理番号表'!$Z$19:$AB$32,3,FALSE),"")</f>
        <v/>
      </c>
      <c r="DU224" s="259" t="str">
        <f t="shared" si="495"/>
        <v/>
      </c>
      <c r="DV224" s="14"/>
      <c r="DW224" s="17" t="str">
        <f t="shared" ca="1" si="496"/>
        <v/>
      </c>
      <c r="DX224" s="88" t="str">
        <f t="shared" ca="1" si="513"/>
        <v/>
      </c>
      <c r="DZ224" s="339">
        <f t="shared" ca="1" si="515"/>
        <v>0</v>
      </c>
      <c r="EA224" s="339">
        <f t="shared" ca="1" si="515"/>
        <v>0</v>
      </c>
      <c r="EB224" s="339">
        <f t="shared" ca="1" si="515"/>
        <v>0</v>
      </c>
      <c r="EC224" s="339">
        <f t="shared" ca="1" si="515"/>
        <v>0</v>
      </c>
      <c r="ED224" s="339">
        <f t="shared" ca="1" si="515"/>
        <v>0</v>
      </c>
      <c r="EE224" s="339">
        <f t="shared" ca="1" si="515"/>
        <v>0</v>
      </c>
      <c r="EF224" s="339">
        <f t="shared" ca="1" si="515"/>
        <v>0</v>
      </c>
      <c r="EG224" s="339">
        <f t="shared" ca="1" si="515"/>
        <v>0</v>
      </c>
      <c r="EH224" s="339">
        <f t="shared" ca="1" si="515"/>
        <v>0</v>
      </c>
      <c r="EI224" s="339">
        <f t="shared" ca="1" si="515"/>
        <v>0</v>
      </c>
      <c r="EJ224" s="339">
        <f t="shared" ca="1" si="515"/>
        <v>0</v>
      </c>
      <c r="EK224" s="339">
        <f t="shared" ca="1" si="515"/>
        <v>0</v>
      </c>
      <c r="EL224" s="339">
        <f t="shared" ca="1" si="515"/>
        <v>0</v>
      </c>
      <c r="EM224" s="339">
        <f t="shared" ca="1" si="515"/>
        <v>0</v>
      </c>
      <c r="EO224" s="919" t="str">
        <f t="shared" ca="1" si="415"/>
        <v/>
      </c>
      <c r="EP224" s="919" t="str">
        <f t="shared" ca="1" si="497"/>
        <v/>
      </c>
      <c r="EQ224" s="919" t="str">
        <f t="shared" ca="1" si="498"/>
        <v/>
      </c>
      <c r="ER224" s="919" t="str">
        <f t="shared" ca="1" si="499"/>
        <v/>
      </c>
      <c r="ES224" s="919" t="str">
        <f ca="1">IFERROR(INDEX('郵便番号（石川県）'!$A$3:$F$2574,MATCH(INDIRECT("'("&amp;EO224&amp;")'!E7"),'郵便番号（石川県）'!$A$3:$A$2574,0),6),"")</f>
        <v/>
      </c>
      <c r="ET224" s="919" t="str">
        <f ca="1">IFERROR(INDEX('郵便番号（石川県）'!$A$3:$F$2574,MATCH(INDIRECT("'("&amp;$EO224&amp;")'!E7"),'郵便番号（石川県）'!$A$3:$A$2574,0),5),"")</f>
        <v/>
      </c>
      <c r="EU224" s="919" t="str">
        <f t="shared" ca="1" si="500"/>
        <v/>
      </c>
      <c r="EV224" s="919" t="str">
        <f t="shared" ca="1" si="501"/>
        <v/>
      </c>
      <c r="EW224" s="919" t="str">
        <f t="shared" ca="1" si="502"/>
        <v/>
      </c>
      <c r="EX224" s="919" t="str">
        <f t="shared" ca="1" si="503"/>
        <v/>
      </c>
      <c r="EY224" s="919" t="str">
        <f t="shared" ca="1" si="504"/>
        <v/>
      </c>
      <c r="EZ224" s="919" t="str">
        <f t="shared" ca="1" si="505"/>
        <v/>
      </c>
      <c r="FA224" s="919" t="str">
        <f t="shared" ca="1" si="506"/>
        <v/>
      </c>
      <c r="FB224" s="919" t="str">
        <f t="shared" ca="1" si="507"/>
        <v/>
      </c>
      <c r="FC224" s="919" t="str">
        <f t="shared" ca="1" si="508"/>
        <v/>
      </c>
      <c r="FD224" s="627" t="str">
        <f t="shared" ca="1" si="509"/>
        <v/>
      </c>
      <c r="FE224" s="630">
        <v>214</v>
      </c>
      <c r="FF224" s="299" t="str">
        <f t="shared" ca="1" si="510"/>
        <v/>
      </c>
      <c r="FG224" s="993" t="str">
        <f t="shared" ca="1" si="511"/>
        <v/>
      </c>
      <c r="FH224" s="919" t="str">
        <f t="shared" ca="1" si="512"/>
        <v/>
      </c>
      <c r="FI224" s="299">
        <f ca="1">COUNTIF($FH$11:FH224,"■")</f>
        <v>0</v>
      </c>
    </row>
    <row r="225" spans="1:165" ht="34.5" customHeight="1">
      <c r="A225" s="445">
        <f t="shared" ca="1" si="416"/>
        <v>0</v>
      </c>
      <c r="B225" s="446">
        <f>IF(R225&lt;&gt;"",IF(COUNTIF(R$11:R225,R225)=1,MAX(B$11:B224)+1,INDEX(B$11:B224,MATCH(R225,R$11:R224,0),1)),0)</f>
        <v>1</v>
      </c>
      <c r="C225" s="446">
        <f ca="1">IF(T225&lt;&gt;"",IF(COUNTIF(T$11:T225,T225)=1,MAX(C$11:C224)+1,INDEX(C$11:C224,MATCH(T225,T$11:T224,0),1)),0)</f>
        <v>0</v>
      </c>
      <c r="D225" s="446">
        <f ca="1">IF(U225&lt;&gt;"",IF(COUNTIF(U$11:U225,U225)=1,MAX(D$11:D224)+1,INDEX(D$11:D224,MATCH(U225,U$11:U224,0),1)),0)</f>
        <v>0</v>
      </c>
      <c r="E225" s="446">
        <f ca="1">IF(S225&lt;&gt;"",IF(COUNTIF(S$11:S225,S225)=1,MAX(E$11:E224)+1,INDEX(E$11:E224,MATCH(S225,S$11:S224,0),1)),0)</f>
        <v>0</v>
      </c>
      <c r="F225" s="446">
        <f ca="1">IF(Z225&lt;&gt;"",IF(COUNTIF(Z$11:Z225,Z225)=1,MAX(F$11:F224)+1,INDEX(F$11:F224,MATCH(Z225,Z$11:Z224,0),1)),0)</f>
        <v>0</v>
      </c>
      <c r="G225" s="447" cm="1">
        <f t="array" aca="1" ref="G225" ca="1">IF(Z225&lt;&gt;"",IF(COUNTIFS(Z$11:Z225,Z225,W$11:W225,W225)=1,MAX(G$11:G224)+1,INDEX(G$11:G224,MATCH(Z225&amp;W225,Z$11:Z224&amp;W$11:W225,0),1)),0)</f>
        <v>0</v>
      </c>
      <c r="H225" s="447">
        <f t="shared" ca="1" si="417"/>
        <v>0</v>
      </c>
      <c r="I225" s="447">
        <f ca="1">IF(T225="",0,IF(COUNTIF(T$11:T225,T225)=1,1,0))</f>
        <v>0</v>
      </c>
      <c r="J225" s="447">
        <f ca="1">IF(U225="",0,IF(COUNTIF(U$11:U225,U225)=1,1,0))</f>
        <v>0</v>
      </c>
      <c r="K225" s="447">
        <f ca="1">IF(S225="",0,IF(COUNTIF(S$11:S225,S225)=1,1,0))</f>
        <v>0</v>
      </c>
      <c r="L225" s="446">
        <f ca="1">IF(Z225="",0,IF(COUNTIF(Z$11:Z225,Z225)=1,1,0))</f>
        <v>0</v>
      </c>
      <c r="M225" s="767">
        <f ca="1">IF($W225=2,IF(COUNTIFS($W$11:$W225,2,$Z$11:$Z225,$Z225)=1,1,0),0)</f>
        <v>0</v>
      </c>
      <c r="N225" s="767">
        <f ca="1">IF($W225=1,IF(COUNTIFS($W$11:$W225,2,$Z$11:$Z225,$Z225)=1,1,0),0)</f>
        <v>0</v>
      </c>
      <c r="O225" s="446">
        <f ca="1">IF(H225=0,0,IF(COUNTIF(Z$11:Z225,Z225)=1,1,0))</f>
        <v>0</v>
      </c>
      <c r="P225" s="448" t="str">
        <f t="shared" ca="1" si="418"/>
        <v>石川県</v>
      </c>
      <c r="Q225" s="89">
        <f t="shared" ca="1" si="419"/>
        <v>215</v>
      </c>
      <c r="R225" s="170" t="s">
        <v>459</v>
      </c>
      <c r="S225" s="357" t="str">
        <f t="shared" ca="1" si="420"/>
        <v/>
      </c>
      <c r="T225" s="357" t="str">
        <f t="shared" ca="1" si="421"/>
        <v/>
      </c>
      <c r="U225" s="58" t="str">
        <f t="shared" ca="1" si="422"/>
        <v/>
      </c>
      <c r="V225" s="58" t="str">
        <f t="shared" ca="1" si="423"/>
        <v/>
      </c>
      <c r="W225" s="920" t="str">
        <f t="shared" ca="1" si="424"/>
        <v/>
      </c>
      <c r="X225" s="369">
        <f ca="1">IFERROR(VLOOKUP(W225,'（様式１号）３整理番号表'!$B$4:$H$5,2,FALSE),0)</f>
        <v>0</v>
      </c>
      <c r="Y225" s="768" t="str" cm="1">
        <f t="array" aca="1" ref="Y225" ca="1">IF(AND(D225=0,F225=0),"",IF(COUNTIF(D$11:D225,D225)=1,1,IF(COUNTIFS(D$11:D225,D225,F$11:F225,F225)=1,INDEX((D$11:D225,F$11:F225,Y$11:Y225),MATCH(_xlfn.MAXIFS(F$11:F224,D$11:D224,D225),$F$11:F225,0),1,3)+1,INDEX((D$11:D225,F$11:F225,Y$11:Y225),MATCH(D225&amp;F225,D$11:D225&amp;F$11:F225,0),1,3))))</f>
        <v/>
      </c>
      <c r="Z225" s="40" t="str">
        <f t="shared" ca="1" si="425"/>
        <v/>
      </c>
      <c r="AA225" s="924" t="str">
        <f t="shared" ca="1" si="426"/>
        <v/>
      </c>
      <c r="AB225" s="93">
        <f ca="1">IFERROR(VLOOKUP(AA225,'（様式１号）３整理番号表'!$B$10:$H$16,2,FALSE),0)</f>
        <v>0</v>
      </c>
      <c r="AC225" s="924" t="str">
        <f t="shared" ca="1" si="427"/>
        <v/>
      </c>
      <c r="AD225" s="924" t="str">
        <f t="shared" ca="1" si="428"/>
        <v/>
      </c>
      <c r="AE225" s="93">
        <f ca="1">IFERROR(VLOOKUP(AD225,'（様式１号）３整理番号表'!$B$21:$H$22,2,FALSE),0)</f>
        <v>0</v>
      </c>
      <c r="AF225" s="924" t="str">
        <f t="shared" ca="1" si="429"/>
        <v/>
      </c>
      <c r="AG225" s="93">
        <f ca="1">IFERROR(VLOOKUP(AF225,'（様式１号）３整理番号表'!$B$26:$H$31,2,FALSE),0)</f>
        <v>0</v>
      </c>
      <c r="AH225" s="924" t="str">
        <f t="shared" ca="1" si="430"/>
        <v/>
      </c>
      <c r="AI225" s="93">
        <f ca="1">IFERROR(VLOOKUP(AH225,'（様式１号）３整理番号表'!$J$5:$N$59,2,FALSE),0)</f>
        <v>0</v>
      </c>
      <c r="AJ225" s="77" t="str">
        <f t="shared" ca="1" si="431"/>
        <v/>
      </c>
      <c r="AK225" s="93">
        <f ca="1">IFERROR(VLOOKUP(AJ225,'（様式１号）３整理番号表'!$P$5:$R$29,2,FALSE),0)</f>
        <v>0</v>
      </c>
      <c r="AL225" s="921" t="str">
        <f t="shared" ca="1" si="432"/>
        <v/>
      </c>
      <c r="AM225" s="921" t="str">
        <f t="shared" ca="1" si="433"/>
        <v/>
      </c>
      <c r="AN225" s="921"/>
      <c r="AO225" s="77" t="str">
        <f t="shared" ca="1" si="434"/>
        <v/>
      </c>
      <c r="AP225" s="93">
        <f ca="1">IFERROR(VLOOKUP(AO225,'（様式１号）３整理番号表'!$P$5:$R$29,2,FALSE),0)</f>
        <v>0</v>
      </c>
      <c r="AQ225" s="924" t="str">
        <f t="shared" ca="1" si="435"/>
        <v/>
      </c>
      <c r="AR225" s="93">
        <f t="shared" ca="1" si="436"/>
        <v>0</v>
      </c>
      <c r="AS225" s="924" t="str">
        <f t="shared" ca="1" si="437"/>
        <v/>
      </c>
      <c r="AT225" s="40" t="str">
        <f t="shared" ca="1" si="438"/>
        <v/>
      </c>
      <c r="AU225" s="93" t="str">
        <f t="shared" ca="1" si="439"/>
        <v/>
      </c>
      <c r="AV225" s="923" t="str">
        <f t="shared" ca="1" si="440"/>
        <v/>
      </c>
      <c r="AW225" s="926" t="str">
        <f t="shared" ca="1" si="441"/>
        <v/>
      </c>
      <c r="AX225" s="925" t="str">
        <f t="shared" ca="1" si="442"/>
        <v/>
      </c>
      <c r="AY225" s="925" t="str">
        <f t="shared" ca="1" si="442"/>
        <v/>
      </c>
      <c r="AZ225" s="925" t="str">
        <f t="shared" ca="1" si="442"/>
        <v/>
      </c>
      <c r="BA225" s="925" t="str">
        <f t="shared" ca="1" si="442"/>
        <v/>
      </c>
      <c r="BB225" s="925" t="str">
        <f t="shared" ca="1" si="443"/>
        <v/>
      </c>
      <c r="BC225" s="925" t="str">
        <f t="shared" ca="1" si="444"/>
        <v/>
      </c>
      <c r="BD225" s="925" t="str">
        <f t="shared" ca="1" si="444"/>
        <v/>
      </c>
      <c r="BE225" s="925" t="str">
        <f t="shared" ca="1" si="444"/>
        <v/>
      </c>
      <c r="BF225" s="77" t="str">
        <f t="shared" ca="1" si="445"/>
        <v/>
      </c>
      <c r="BG225" s="924" t="str">
        <f t="shared" ca="1" si="446"/>
        <v/>
      </c>
      <c r="BH225" s="94">
        <f ca="1">IF(BF225&lt;&gt;"",INDEX('（様式１号）３整理番号表'!$AB$7:$AQ$12,MATCH(BF225,'（様式１号）３整理番号表'!$AA$7:$AA$12,0),MATCH(BG225,'（様式１号）３整理番号表'!$AB$6:$AQ$6,0)),0)</f>
        <v>0</v>
      </c>
      <c r="BI225" s="921" t="str">
        <f t="shared" ca="1" si="447"/>
        <v/>
      </c>
      <c r="BJ225" s="922" t="str">
        <f t="shared" ca="1" si="448"/>
        <v/>
      </c>
      <c r="BK225" s="926" t="str">
        <f t="shared" ca="1" si="449"/>
        <v/>
      </c>
      <c r="BL225" s="922" t="str">
        <f t="shared" ca="1" si="450"/>
        <v/>
      </c>
      <c r="BM225" s="79" t="str">
        <f t="shared" ca="1" si="451"/>
        <v/>
      </c>
      <c r="BN225" s="82" t="str">
        <f t="shared" ca="1" si="452"/>
        <v/>
      </c>
      <c r="BO225" s="83" t="str">
        <f t="shared" ca="1" si="453"/>
        <v/>
      </c>
      <c r="BP225" s="84" t="str">
        <f t="shared" ca="1" si="454"/>
        <v/>
      </c>
      <c r="BQ225" s="82" t="str">
        <f t="shared" ca="1" si="455"/>
        <v/>
      </c>
      <c r="BR225" s="97" t="str">
        <f t="shared" ca="1" si="456"/>
        <v/>
      </c>
      <c r="BS225" s="95" t="str">
        <f t="shared" ca="1" si="457"/>
        <v/>
      </c>
      <c r="BT225" s="184" t="str">
        <f t="shared" ca="1" si="458"/>
        <v/>
      </c>
      <c r="BU225" s="611" t="str">
        <f t="shared" ca="1" si="459"/>
        <v/>
      </c>
      <c r="BV225" s="77" t="str">
        <f t="shared" ca="1" si="460"/>
        <v/>
      </c>
      <c r="BW225" s="85" t="str">
        <f t="shared" ca="1" si="461"/>
        <v/>
      </c>
      <c r="BX225" s="86" t="str">
        <f t="shared" ca="1" si="462"/>
        <v/>
      </c>
      <c r="BY225" s="231">
        <f ca="1">IF('ポイント要件確認等（個別表）'!AD225=1,ROUNDDOWN('ポイント要件確認等（個別表）'!AV225,-3),IF('ポイント要件確認等（個別表）'!AD225=2,ROUNDDOWN('ポイント要件確認等（個別表）'!BH225,-3),IF('ポイント要件確認等（個別表）'!AD225=3,ROUNDDOWN('ポイント要件確認等（個別表）'!BT225,-3),0)))</f>
        <v>0</v>
      </c>
      <c r="BZ225" s="86" t="str">
        <f t="shared" ca="1" si="463"/>
        <v/>
      </c>
      <c r="CA225" s="232" t="str">
        <f t="shared" ca="1" si="464"/>
        <v/>
      </c>
      <c r="CB225" s="232">
        <f t="shared" ca="1" si="465"/>
        <v>0</v>
      </c>
      <c r="CC225" s="86" t="str">
        <f t="shared" ca="1" si="466"/>
        <v/>
      </c>
      <c r="CD225" s="86" t="str">
        <f t="shared" ca="1" si="467"/>
        <v/>
      </c>
      <c r="CE225" s="609"/>
      <c r="CF225" s="86" t="str">
        <f t="shared" ca="1" si="468"/>
        <v/>
      </c>
      <c r="CG225" s="185" t="str">
        <f t="shared" ca="1" si="469"/>
        <v/>
      </c>
      <c r="CH225" s="246" t="str">
        <f t="shared" ca="1" si="470"/>
        <v>含税額</v>
      </c>
      <c r="CI225" s="247" t="str">
        <f t="shared" ca="1" si="471"/>
        <v/>
      </c>
      <c r="CJ225" s="87" t="str">
        <f ca="1">IFERROR(IF(INDIRECT("'("&amp;'２個別表'!EO225&amp;")'!AR"&amp;84+EP225)&lt;&gt;1,"",1),"")</f>
        <v/>
      </c>
      <c r="CK225" s="244" t="str">
        <f t="shared" ca="1" si="472"/>
        <v/>
      </c>
      <c r="CL225" s="235" t="str">
        <f t="shared" ca="1" si="473"/>
        <v/>
      </c>
      <c r="CM225" s="239" t="str">
        <f t="shared" ca="1" si="474"/>
        <v/>
      </c>
      <c r="CN225" s="77" t="str">
        <f t="shared" ca="1" si="475"/>
        <v/>
      </c>
      <c r="CO225" s="93" t="str">
        <f ca="1">IFERROR(VLOOKUP(CN225,'（様式１号）３整理番号表'!$T$5:$V$15,2,FALSE),"")</f>
        <v/>
      </c>
      <c r="CP225" s="924" t="str">
        <f t="shared" ca="1" si="476"/>
        <v/>
      </c>
      <c r="CQ225" s="93" t="str">
        <f ca="1">IFERROR(VLOOKUP(CP225,'（様式１号）３整理番号表'!$T$19:$V$24,2,FALSE),"")</f>
        <v/>
      </c>
      <c r="CR225" s="924" t="str">
        <f ca="1">IFERROR(IF(INDIRECT("'("&amp;'２個別表'!EO225&amp;")'!AV"&amp;84+EP225)&lt;&gt;1,"",1),"")</f>
        <v/>
      </c>
      <c r="CS225" s="232">
        <f t="shared" ca="1" si="477"/>
        <v>0</v>
      </c>
      <c r="CT225" s="248">
        <f t="shared" ca="1" si="478"/>
        <v>0</v>
      </c>
      <c r="CU225" s="376" t="str">
        <f ca="1">IF(ER225="補強",IF(COUNTIFS($Z$11:Z225,Z225,$W$11:W225,1)=1,"１①",""),IF(COUNTIFS($Z$11:Z225,Z225,$W$11:W225,2)=1,"２①",""))</f>
        <v/>
      </c>
      <c r="CV225" s="57" t="str">
        <f t="shared" ca="1" si="479"/>
        <v/>
      </c>
      <c r="CW225" s="927" t="str">
        <f t="shared" ca="1" si="480"/>
        <v/>
      </c>
      <c r="CX225" s="256" t="str">
        <f t="shared" ca="1" si="481"/>
        <v/>
      </c>
      <c r="CY225" s="256" t="str">
        <f t="shared" ca="1" si="482"/>
        <v/>
      </c>
      <c r="CZ225" s="256" t="str">
        <f t="shared" ca="1" si="483"/>
        <v/>
      </c>
      <c r="DA225" s="256" t="str">
        <f t="shared" ca="1" si="484"/>
        <v/>
      </c>
      <c r="DB225" s="316" t="str">
        <f ca="1">IFERROR(VLOOKUP($CU225,'（様式１号）３整理番号表'!$Z$19:$AB$32,3,FALSE),"")</f>
        <v/>
      </c>
      <c r="DC225" s="259" t="str">
        <f t="shared" ca="1" si="485"/>
        <v>-</v>
      </c>
      <c r="DD225" s="618" t="str">
        <f t="shared" ca="1" si="486"/>
        <v/>
      </c>
      <c r="DE225" s="321" t="str">
        <f ca="1">IF(AND(AO225=18,AS225=1),IF(COUNTIFS($Y$11:Y225,Y225,$AS$11:AS225,1)=1,"２②",""),IF($CU225="１①",INDEX(INDIRECT("'("&amp;$EO225&amp;")'!AR116:BB116"),1,MATCH(INDIRECT("'("&amp;$EO225&amp;")'!C118"),INDIRECT("'("&amp;$EO225&amp;")'!AR119:BB119"),0)),""))</f>
        <v/>
      </c>
      <c r="DF225" s="324" t="str">
        <f t="shared" ca="1" si="487"/>
        <v/>
      </c>
      <c r="DG225" s="313" t="str">
        <f t="shared" ca="1" si="488"/>
        <v/>
      </c>
      <c r="DH225" s="313" t="str">
        <f t="shared" ca="1" si="489"/>
        <v/>
      </c>
      <c r="DI225" s="313" t="str">
        <f t="shared" ca="1" si="490"/>
        <v/>
      </c>
      <c r="DJ225" s="313" t="str">
        <f t="shared" ca="1" si="491"/>
        <v/>
      </c>
      <c r="DK225" s="328" t="str">
        <f t="shared" ca="1" si="492"/>
        <v/>
      </c>
      <c r="DL225" s="334" t="str">
        <f t="shared" ca="1" si="493"/>
        <v/>
      </c>
      <c r="DM225" s="915" t="str">
        <f t="shared" ca="1" si="494"/>
        <v/>
      </c>
      <c r="DN225" s="15"/>
      <c r="DO225" s="324"/>
      <c r="DP225" s="16"/>
      <c r="DQ225" s="16"/>
      <c r="DR225" s="16"/>
      <c r="DS225" s="16"/>
      <c r="DT225" s="318" t="str">
        <f>IFERROR(VLOOKUP($DN225,'（様式１号）３整理番号表'!$Z$19:$AB$32,3,FALSE),"")</f>
        <v/>
      </c>
      <c r="DU225" s="259" t="str">
        <f t="shared" si="495"/>
        <v/>
      </c>
      <c r="DV225" s="14"/>
      <c r="DW225" s="17" t="str">
        <f t="shared" ca="1" si="496"/>
        <v/>
      </c>
      <c r="DX225" s="88" t="str">
        <f t="shared" ca="1" si="513"/>
        <v/>
      </c>
      <c r="DZ225" s="339">
        <f t="shared" ca="1" si="515"/>
        <v>0</v>
      </c>
      <c r="EA225" s="339">
        <f t="shared" ca="1" si="515"/>
        <v>0</v>
      </c>
      <c r="EB225" s="339">
        <f t="shared" ca="1" si="515"/>
        <v>0</v>
      </c>
      <c r="EC225" s="339">
        <f t="shared" ca="1" si="515"/>
        <v>0</v>
      </c>
      <c r="ED225" s="339">
        <f t="shared" ca="1" si="515"/>
        <v>0</v>
      </c>
      <c r="EE225" s="339">
        <f t="shared" ca="1" si="515"/>
        <v>0</v>
      </c>
      <c r="EF225" s="339">
        <f t="shared" ca="1" si="515"/>
        <v>0</v>
      </c>
      <c r="EG225" s="339">
        <f t="shared" ca="1" si="515"/>
        <v>0</v>
      </c>
      <c r="EH225" s="339">
        <f t="shared" ca="1" si="515"/>
        <v>0</v>
      </c>
      <c r="EI225" s="339">
        <f t="shared" ca="1" si="515"/>
        <v>0</v>
      </c>
      <c r="EJ225" s="339">
        <f t="shared" ca="1" si="515"/>
        <v>0</v>
      </c>
      <c r="EK225" s="339">
        <f t="shared" ca="1" si="515"/>
        <v>0</v>
      </c>
      <c r="EL225" s="339">
        <f t="shared" ca="1" si="515"/>
        <v>0</v>
      </c>
      <c r="EM225" s="339">
        <f t="shared" ca="1" si="515"/>
        <v>0</v>
      </c>
      <c r="EO225" s="919" t="str">
        <f t="shared" ca="1" si="415"/>
        <v/>
      </c>
      <c r="EP225" s="919" t="str">
        <f t="shared" ca="1" si="497"/>
        <v/>
      </c>
      <c r="EQ225" s="919" t="str">
        <f t="shared" ca="1" si="498"/>
        <v/>
      </c>
      <c r="ER225" s="919" t="str">
        <f t="shared" ca="1" si="499"/>
        <v/>
      </c>
      <c r="ES225" s="919" t="str">
        <f ca="1">IFERROR(INDEX('郵便番号（石川県）'!$A$3:$F$2574,MATCH(INDIRECT("'("&amp;EO225&amp;")'!E7"),'郵便番号（石川県）'!$A$3:$A$2574,0),6),"")</f>
        <v/>
      </c>
      <c r="ET225" s="919" t="str">
        <f ca="1">IFERROR(INDEX('郵便番号（石川県）'!$A$3:$F$2574,MATCH(INDIRECT("'("&amp;$EO225&amp;")'!E7"),'郵便番号（石川県）'!$A$3:$A$2574,0),5),"")</f>
        <v/>
      </c>
      <c r="EU225" s="919" t="str">
        <f t="shared" ca="1" si="500"/>
        <v/>
      </c>
      <c r="EV225" s="919" t="str">
        <f t="shared" ca="1" si="501"/>
        <v/>
      </c>
      <c r="EW225" s="919" t="str">
        <f t="shared" ca="1" si="502"/>
        <v/>
      </c>
      <c r="EX225" s="919" t="str">
        <f t="shared" ca="1" si="503"/>
        <v/>
      </c>
      <c r="EY225" s="919" t="str">
        <f t="shared" ca="1" si="504"/>
        <v/>
      </c>
      <c r="EZ225" s="919" t="str">
        <f t="shared" ca="1" si="505"/>
        <v/>
      </c>
      <c r="FA225" s="919" t="str">
        <f t="shared" ca="1" si="506"/>
        <v/>
      </c>
      <c r="FB225" s="919" t="str">
        <f t="shared" ca="1" si="507"/>
        <v/>
      </c>
      <c r="FC225" s="919" t="str">
        <f t="shared" ca="1" si="508"/>
        <v/>
      </c>
      <c r="FD225" s="627" t="str">
        <f t="shared" ca="1" si="509"/>
        <v/>
      </c>
      <c r="FE225" s="630">
        <v>215</v>
      </c>
      <c r="FF225" s="299" t="str">
        <f t="shared" ca="1" si="510"/>
        <v/>
      </c>
      <c r="FG225" s="993" t="str">
        <f t="shared" ca="1" si="511"/>
        <v/>
      </c>
      <c r="FH225" s="919" t="str">
        <f t="shared" ca="1" si="512"/>
        <v/>
      </c>
      <c r="FI225" s="299">
        <f ca="1">COUNTIF($FH$11:FH225,"■")</f>
        <v>0</v>
      </c>
    </row>
    <row r="226" spans="1:165" ht="34.5" customHeight="1">
      <c r="A226" s="445">
        <f t="shared" ca="1" si="416"/>
        <v>0</v>
      </c>
      <c r="B226" s="446">
        <f>IF(R226&lt;&gt;"",IF(COUNTIF(R$11:R226,R226)=1,MAX(B$11:B225)+1,INDEX(B$11:B225,MATCH(R226,R$11:R225,0),1)),0)</f>
        <v>1</v>
      </c>
      <c r="C226" s="446">
        <f ca="1">IF(T226&lt;&gt;"",IF(COUNTIF(T$11:T226,T226)=1,MAX(C$11:C225)+1,INDEX(C$11:C225,MATCH(T226,T$11:T225,0),1)),0)</f>
        <v>0</v>
      </c>
      <c r="D226" s="446">
        <f ca="1">IF(U226&lt;&gt;"",IF(COUNTIF(U$11:U226,U226)=1,MAX(D$11:D225)+1,INDEX(D$11:D225,MATCH(U226,U$11:U225,0),1)),0)</f>
        <v>0</v>
      </c>
      <c r="E226" s="446">
        <f ca="1">IF(S226&lt;&gt;"",IF(COUNTIF(S$11:S226,S226)=1,MAX(E$11:E225)+1,INDEX(E$11:E225,MATCH(S226,S$11:S225,0),1)),0)</f>
        <v>0</v>
      </c>
      <c r="F226" s="446">
        <f ca="1">IF(Z226&lt;&gt;"",IF(COUNTIF(Z$11:Z226,Z226)=1,MAX(F$11:F225)+1,INDEX(F$11:F225,MATCH(Z226,Z$11:Z225,0),1)),0)</f>
        <v>0</v>
      </c>
      <c r="G226" s="447" cm="1">
        <f t="array" aca="1" ref="G226" ca="1">IF(Z226&lt;&gt;"",IF(COUNTIFS(Z$11:Z226,Z226,W$11:W226,W226)=1,MAX(G$11:G225)+1,INDEX(G$11:G225,MATCH(Z226&amp;W226,Z$11:Z225&amp;W$11:W226,0),1)),0)</f>
        <v>0</v>
      </c>
      <c r="H226" s="447">
        <f t="shared" ca="1" si="417"/>
        <v>0</v>
      </c>
      <c r="I226" s="447">
        <f ca="1">IF(T226="",0,IF(COUNTIF(T$11:T226,T226)=1,1,0))</f>
        <v>0</v>
      </c>
      <c r="J226" s="447">
        <f ca="1">IF(U226="",0,IF(COUNTIF(U$11:U226,U226)=1,1,0))</f>
        <v>0</v>
      </c>
      <c r="K226" s="447">
        <f ca="1">IF(S226="",0,IF(COUNTIF(S$11:S226,S226)=1,1,0))</f>
        <v>0</v>
      </c>
      <c r="L226" s="446">
        <f ca="1">IF(Z226="",0,IF(COUNTIF(Z$11:Z226,Z226)=1,1,0))</f>
        <v>0</v>
      </c>
      <c r="M226" s="767">
        <f ca="1">IF($W226=2,IF(COUNTIFS($W$11:$W226,2,$Z$11:$Z226,$Z226)=1,1,0),0)</f>
        <v>0</v>
      </c>
      <c r="N226" s="767">
        <f ca="1">IF($W226=1,IF(COUNTIFS($W$11:$W226,2,$Z$11:$Z226,$Z226)=1,1,0),0)</f>
        <v>0</v>
      </c>
      <c r="O226" s="446">
        <f ca="1">IF(H226=0,0,IF(COUNTIF(Z$11:Z226,Z226)=1,1,0))</f>
        <v>0</v>
      </c>
      <c r="P226" s="448" t="str">
        <f t="shared" ca="1" si="418"/>
        <v>石川県</v>
      </c>
      <c r="Q226" s="89">
        <f t="shared" ca="1" si="419"/>
        <v>216</v>
      </c>
      <c r="R226" s="170" t="s">
        <v>459</v>
      </c>
      <c r="S226" s="357" t="str">
        <f t="shared" ca="1" si="420"/>
        <v/>
      </c>
      <c r="T226" s="357" t="str">
        <f t="shared" ca="1" si="421"/>
        <v/>
      </c>
      <c r="U226" s="58" t="str">
        <f t="shared" ca="1" si="422"/>
        <v/>
      </c>
      <c r="V226" s="58" t="str">
        <f t="shared" ca="1" si="423"/>
        <v/>
      </c>
      <c r="W226" s="920" t="str">
        <f t="shared" ca="1" si="424"/>
        <v/>
      </c>
      <c r="X226" s="369">
        <f ca="1">IFERROR(VLOOKUP(W226,'（様式１号）３整理番号表'!$B$4:$H$5,2,FALSE),0)</f>
        <v>0</v>
      </c>
      <c r="Y226" s="768" t="str" cm="1">
        <f t="array" aca="1" ref="Y226" ca="1">IF(AND(D226=0,F226=0),"",IF(COUNTIF(D$11:D226,D226)=1,1,IF(COUNTIFS(D$11:D226,D226,F$11:F226,F226)=1,INDEX((D$11:D226,F$11:F226,Y$11:Y226),MATCH(_xlfn.MAXIFS(F$11:F225,D$11:D225,D226),$F$11:F226,0),1,3)+1,INDEX((D$11:D226,F$11:F226,Y$11:Y226),MATCH(D226&amp;F226,D$11:D226&amp;F$11:F226,0),1,3))))</f>
        <v/>
      </c>
      <c r="Z226" s="40" t="str">
        <f t="shared" ca="1" si="425"/>
        <v/>
      </c>
      <c r="AA226" s="924" t="str">
        <f t="shared" ca="1" si="426"/>
        <v/>
      </c>
      <c r="AB226" s="93">
        <f ca="1">IFERROR(VLOOKUP(AA226,'（様式１号）３整理番号表'!$B$10:$H$16,2,FALSE),0)</f>
        <v>0</v>
      </c>
      <c r="AC226" s="924" t="str">
        <f t="shared" ca="1" si="427"/>
        <v/>
      </c>
      <c r="AD226" s="924" t="str">
        <f t="shared" ca="1" si="428"/>
        <v/>
      </c>
      <c r="AE226" s="93">
        <f ca="1">IFERROR(VLOOKUP(AD226,'（様式１号）３整理番号表'!$B$21:$H$22,2,FALSE),0)</f>
        <v>0</v>
      </c>
      <c r="AF226" s="924" t="str">
        <f t="shared" ca="1" si="429"/>
        <v/>
      </c>
      <c r="AG226" s="93">
        <f ca="1">IFERROR(VLOOKUP(AF226,'（様式１号）３整理番号表'!$B$26:$H$31,2,FALSE),0)</f>
        <v>0</v>
      </c>
      <c r="AH226" s="924" t="str">
        <f t="shared" ca="1" si="430"/>
        <v/>
      </c>
      <c r="AI226" s="93">
        <f ca="1">IFERROR(VLOOKUP(AH226,'（様式１号）３整理番号表'!$J$5:$N$59,2,FALSE),0)</f>
        <v>0</v>
      </c>
      <c r="AJ226" s="77" t="str">
        <f t="shared" ca="1" si="431"/>
        <v/>
      </c>
      <c r="AK226" s="93">
        <f ca="1">IFERROR(VLOOKUP(AJ226,'（様式１号）３整理番号表'!$P$5:$R$29,2,FALSE),0)</f>
        <v>0</v>
      </c>
      <c r="AL226" s="921" t="str">
        <f t="shared" ca="1" si="432"/>
        <v/>
      </c>
      <c r="AM226" s="921" t="str">
        <f t="shared" ca="1" si="433"/>
        <v/>
      </c>
      <c r="AN226" s="921"/>
      <c r="AO226" s="77" t="str">
        <f t="shared" ca="1" si="434"/>
        <v/>
      </c>
      <c r="AP226" s="93">
        <f ca="1">IFERROR(VLOOKUP(AO226,'（様式１号）３整理番号表'!$P$5:$R$29,2,FALSE),0)</f>
        <v>0</v>
      </c>
      <c r="AQ226" s="924" t="str">
        <f t="shared" ca="1" si="435"/>
        <v/>
      </c>
      <c r="AR226" s="93">
        <f t="shared" ca="1" si="436"/>
        <v>0</v>
      </c>
      <c r="AS226" s="924" t="str">
        <f t="shared" ca="1" si="437"/>
        <v/>
      </c>
      <c r="AT226" s="40" t="str">
        <f t="shared" ca="1" si="438"/>
        <v/>
      </c>
      <c r="AU226" s="93" t="str">
        <f t="shared" ca="1" si="439"/>
        <v/>
      </c>
      <c r="AV226" s="923" t="str">
        <f t="shared" ca="1" si="440"/>
        <v/>
      </c>
      <c r="AW226" s="926" t="str">
        <f t="shared" ca="1" si="441"/>
        <v/>
      </c>
      <c r="AX226" s="925" t="str">
        <f t="shared" ca="1" si="442"/>
        <v/>
      </c>
      <c r="AY226" s="925" t="str">
        <f t="shared" ca="1" si="442"/>
        <v/>
      </c>
      <c r="AZ226" s="925" t="str">
        <f t="shared" ca="1" si="442"/>
        <v/>
      </c>
      <c r="BA226" s="925" t="str">
        <f t="shared" ca="1" si="442"/>
        <v/>
      </c>
      <c r="BB226" s="925" t="str">
        <f t="shared" ca="1" si="443"/>
        <v/>
      </c>
      <c r="BC226" s="925" t="str">
        <f t="shared" ca="1" si="444"/>
        <v/>
      </c>
      <c r="BD226" s="925" t="str">
        <f t="shared" ca="1" si="444"/>
        <v/>
      </c>
      <c r="BE226" s="925" t="str">
        <f t="shared" ca="1" si="444"/>
        <v/>
      </c>
      <c r="BF226" s="77" t="str">
        <f t="shared" ca="1" si="445"/>
        <v/>
      </c>
      <c r="BG226" s="924" t="str">
        <f t="shared" ca="1" si="446"/>
        <v/>
      </c>
      <c r="BH226" s="94">
        <f ca="1">IF(BF226&lt;&gt;"",INDEX('（様式１号）３整理番号表'!$AB$7:$AQ$12,MATCH(BF226,'（様式１号）３整理番号表'!$AA$7:$AA$12,0),MATCH(BG226,'（様式１号）３整理番号表'!$AB$6:$AQ$6,0)),0)</f>
        <v>0</v>
      </c>
      <c r="BI226" s="921" t="str">
        <f t="shared" ca="1" si="447"/>
        <v/>
      </c>
      <c r="BJ226" s="922" t="str">
        <f t="shared" ca="1" si="448"/>
        <v/>
      </c>
      <c r="BK226" s="926" t="str">
        <f t="shared" ca="1" si="449"/>
        <v/>
      </c>
      <c r="BL226" s="922" t="str">
        <f t="shared" ca="1" si="450"/>
        <v/>
      </c>
      <c r="BM226" s="79" t="str">
        <f t="shared" ca="1" si="451"/>
        <v/>
      </c>
      <c r="BN226" s="82" t="str">
        <f t="shared" ca="1" si="452"/>
        <v/>
      </c>
      <c r="BO226" s="83" t="str">
        <f t="shared" ca="1" si="453"/>
        <v/>
      </c>
      <c r="BP226" s="84" t="str">
        <f t="shared" ca="1" si="454"/>
        <v/>
      </c>
      <c r="BQ226" s="82" t="str">
        <f t="shared" ca="1" si="455"/>
        <v/>
      </c>
      <c r="BR226" s="97" t="str">
        <f t="shared" ca="1" si="456"/>
        <v/>
      </c>
      <c r="BS226" s="95" t="str">
        <f t="shared" ca="1" si="457"/>
        <v/>
      </c>
      <c r="BT226" s="184" t="str">
        <f t="shared" ca="1" si="458"/>
        <v/>
      </c>
      <c r="BU226" s="611" t="str">
        <f t="shared" ca="1" si="459"/>
        <v/>
      </c>
      <c r="BV226" s="77" t="str">
        <f t="shared" ca="1" si="460"/>
        <v/>
      </c>
      <c r="BW226" s="85" t="str">
        <f t="shared" ca="1" si="461"/>
        <v/>
      </c>
      <c r="BX226" s="86" t="str">
        <f t="shared" ca="1" si="462"/>
        <v/>
      </c>
      <c r="BY226" s="231">
        <f ca="1">IF('ポイント要件確認等（個別表）'!AD226=1,ROUNDDOWN('ポイント要件確認等（個別表）'!AV226,-3),IF('ポイント要件確認等（個別表）'!AD226=2,ROUNDDOWN('ポイント要件確認等（個別表）'!BH226,-3),IF('ポイント要件確認等（個別表）'!AD226=3,ROUNDDOWN('ポイント要件確認等（個別表）'!BT226,-3),0)))</f>
        <v>0</v>
      </c>
      <c r="BZ226" s="86" t="str">
        <f t="shared" ca="1" si="463"/>
        <v/>
      </c>
      <c r="CA226" s="232" t="str">
        <f t="shared" ca="1" si="464"/>
        <v/>
      </c>
      <c r="CB226" s="232">
        <f t="shared" ca="1" si="465"/>
        <v>0</v>
      </c>
      <c r="CC226" s="86" t="str">
        <f t="shared" ca="1" si="466"/>
        <v/>
      </c>
      <c r="CD226" s="86" t="str">
        <f t="shared" ca="1" si="467"/>
        <v/>
      </c>
      <c r="CE226" s="609"/>
      <c r="CF226" s="86" t="str">
        <f t="shared" ca="1" si="468"/>
        <v/>
      </c>
      <c r="CG226" s="185" t="str">
        <f t="shared" ca="1" si="469"/>
        <v/>
      </c>
      <c r="CH226" s="246" t="str">
        <f t="shared" ca="1" si="470"/>
        <v>含税額</v>
      </c>
      <c r="CI226" s="247" t="str">
        <f t="shared" ca="1" si="471"/>
        <v/>
      </c>
      <c r="CJ226" s="87" t="str">
        <f ca="1">IFERROR(IF(INDIRECT("'("&amp;'２個別表'!EO226&amp;")'!AR"&amp;84+EP226)&lt;&gt;1,"",1),"")</f>
        <v/>
      </c>
      <c r="CK226" s="244" t="str">
        <f t="shared" ca="1" si="472"/>
        <v/>
      </c>
      <c r="CL226" s="235" t="str">
        <f t="shared" ca="1" si="473"/>
        <v/>
      </c>
      <c r="CM226" s="239" t="str">
        <f t="shared" ca="1" si="474"/>
        <v/>
      </c>
      <c r="CN226" s="77" t="str">
        <f t="shared" ca="1" si="475"/>
        <v/>
      </c>
      <c r="CO226" s="93" t="str">
        <f ca="1">IFERROR(VLOOKUP(CN226,'（様式１号）３整理番号表'!$T$5:$V$15,2,FALSE),"")</f>
        <v/>
      </c>
      <c r="CP226" s="924" t="str">
        <f t="shared" ca="1" si="476"/>
        <v/>
      </c>
      <c r="CQ226" s="93" t="str">
        <f ca="1">IFERROR(VLOOKUP(CP226,'（様式１号）３整理番号表'!$T$19:$V$24,2,FALSE),"")</f>
        <v/>
      </c>
      <c r="CR226" s="924" t="str">
        <f ca="1">IFERROR(IF(INDIRECT("'("&amp;'２個別表'!EO226&amp;")'!AV"&amp;84+EP226)&lt;&gt;1,"",1),"")</f>
        <v/>
      </c>
      <c r="CS226" s="232">
        <f t="shared" ca="1" si="477"/>
        <v>0</v>
      </c>
      <c r="CT226" s="248">
        <f t="shared" ca="1" si="478"/>
        <v>0</v>
      </c>
      <c r="CU226" s="376" t="str">
        <f ca="1">IF(ER226="補強",IF(COUNTIFS($Z$11:Z226,Z226,$W$11:W226,1)=1,"１①",""),IF(COUNTIFS($Z$11:Z226,Z226,$W$11:W226,2)=1,"２①",""))</f>
        <v/>
      </c>
      <c r="CV226" s="57" t="str">
        <f t="shared" ca="1" si="479"/>
        <v/>
      </c>
      <c r="CW226" s="927" t="str">
        <f t="shared" ca="1" si="480"/>
        <v/>
      </c>
      <c r="CX226" s="256" t="str">
        <f t="shared" ca="1" si="481"/>
        <v/>
      </c>
      <c r="CY226" s="256" t="str">
        <f t="shared" ca="1" si="482"/>
        <v/>
      </c>
      <c r="CZ226" s="256" t="str">
        <f t="shared" ca="1" si="483"/>
        <v/>
      </c>
      <c r="DA226" s="256" t="str">
        <f t="shared" ca="1" si="484"/>
        <v/>
      </c>
      <c r="DB226" s="316" t="str">
        <f ca="1">IFERROR(VLOOKUP($CU226,'（様式１号）３整理番号表'!$Z$19:$AB$32,3,FALSE),"")</f>
        <v/>
      </c>
      <c r="DC226" s="259" t="str">
        <f t="shared" ca="1" si="485"/>
        <v>-</v>
      </c>
      <c r="DD226" s="618" t="str">
        <f t="shared" ca="1" si="486"/>
        <v/>
      </c>
      <c r="DE226" s="321" t="str">
        <f ca="1">IF(AND(AO226=18,AS226=1),IF(COUNTIFS($Y$11:Y226,Y226,$AS$11:AS226,1)=1,"２②",""),IF($CU226="１①",INDEX(INDIRECT("'("&amp;$EO226&amp;")'!AR116:BB116"),1,MATCH(INDIRECT("'("&amp;$EO226&amp;")'!C118"),INDIRECT("'("&amp;$EO226&amp;")'!AR119:BB119"),0)),""))</f>
        <v/>
      </c>
      <c r="DF226" s="324" t="str">
        <f t="shared" ca="1" si="487"/>
        <v/>
      </c>
      <c r="DG226" s="313" t="str">
        <f t="shared" ca="1" si="488"/>
        <v/>
      </c>
      <c r="DH226" s="313" t="str">
        <f t="shared" ca="1" si="489"/>
        <v/>
      </c>
      <c r="DI226" s="313" t="str">
        <f t="shared" ca="1" si="490"/>
        <v/>
      </c>
      <c r="DJ226" s="313" t="str">
        <f t="shared" ca="1" si="491"/>
        <v/>
      </c>
      <c r="DK226" s="328" t="str">
        <f t="shared" ca="1" si="492"/>
        <v/>
      </c>
      <c r="DL226" s="334" t="str">
        <f t="shared" ca="1" si="493"/>
        <v/>
      </c>
      <c r="DM226" s="915" t="str">
        <f t="shared" ca="1" si="494"/>
        <v/>
      </c>
      <c r="DN226" s="15"/>
      <c r="DO226" s="324"/>
      <c r="DP226" s="16"/>
      <c r="DQ226" s="16"/>
      <c r="DR226" s="16"/>
      <c r="DS226" s="16"/>
      <c r="DT226" s="318" t="str">
        <f>IFERROR(VLOOKUP($DN226,'（様式１号）３整理番号表'!$Z$19:$AB$32,3,FALSE),"")</f>
        <v/>
      </c>
      <c r="DU226" s="259" t="str">
        <f t="shared" si="495"/>
        <v/>
      </c>
      <c r="DV226" s="14"/>
      <c r="DW226" s="17" t="str">
        <f t="shared" ca="1" si="496"/>
        <v/>
      </c>
      <c r="DX226" s="88" t="str">
        <f t="shared" ca="1" si="513"/>
        <v/>
      </c>
      <c r="DZ226" s="339">
        <f t="shared" ca="1" si="515"/>
        <v>0</v>
      </c>
      <c r="EA226" s="339">
        <f t="shared" ca="1" si="515"/>
        <v>0</v>
      </c>
      <c r="EB226" s="339">
        <f t="shared" ca="1" si="515"/>
        <v>0</v>
      </c>
      <c r="EC226" s="339">
        <f t="shared" ca="1" si="515"/>
        <v>0</v>
      </c>
      <c r="ED226" s="339">
        <f t="shared" ca="1" si="515"/>
        <v>0</v>
      </c>
      <c r="EE226" s="339">
        <f t="shared" ca="1" si="515"/>
        <v>0</v>
      </c>
      <c r="EF226" s="339">
        <f t="shared" ca="1" si="515"/>
        <v>0</v>
      </c>
      <c r="EG226" s="339">
        <f t="shared" ca="1" si="515"/>
        <v>0</v>
      </c>
      <c r="EH226" s="339">
        <f t="shared" ca="1" si="515"/>
        <v>0</v>
      </c>
      <c r="EI226" s="339">
        <f t="shared" ca="1" si="515"/>
        <v>0</v>
      </c>
      <c r="EJ226" s="339">
        <f t="shared" ca="1" si="515"/>
        <v>0</v>
      </c>
      <c r="EK226" s="339">
        <f t="shared" ca="1" si="515"/>
        <v>0</v>
      </c>
      <c r="EL226" s="339">
        <f t="shared" ca="1" si="515"/>
        <v>0</v>
      </c>
      <c r="EM226" s="339">
        <f t="shared" ca="1" si="515"/>
        <v>0</v>
      </c>
      <c r="EO226" s="919" t="str">
        <f t="shared" ca="1" si="415"/>
        <v/>
      </c>
      <c r="EP226" s="919" t="str">
        <f t="shared" ca="1" si="497"/>
        <v/>
      </c>
      <c r="EQ226" s="919" t="str">
        <f t="shared" ca="1" si="498"/>
        <v/>
      </c>
      <c r="ER226" s="919" t="str">
        <f t="shared" ca="1" si="499"/>
        <v/>
      </c>
      <c r="ES226" s="919" t="str">
        <f ca="1">IFERROR(INDEX('郵便番号（石川県）'!$A$3:$F$2574,MATCH(INDIRECT("'("&amp;EO226&amp;")'!E7"),'郵便番号（石川県）'!$A$3:$A$2574,0),6),"")</f>
        <v/>
      </c>
      <c r="ET226" s="919" t="str">
        <f ca="1">IFERROR(INDEX('郵便番号（石川県）'!$A$3:$F$2574,MATCH(INDIRECT("'("&amp;$EO226&amp;")'!E7"),'郵便番号（石川県）'!$A$3:$A$2574,0),5),"")</f>
        <v/>
      </c>
      <c r="EU226" s="919" t="str">
        <f t="shared" ca="1" si="500"/>
        <v/>
      </c>
      <c r="EV226" s="919" t="str">
        <f t="shared" ca="1" si="501"/>
        <v/>
      </c>
      <c r="EW226" s="919" t="str">
        <f t="shared" ca="1" si="502"/>
        <v/>
      </c>
      <c r="EX226" s="919" t="str">
        <f t="shared" ca="1" si="503"/>
        <v/>
      </c>
      <c r="EY226" s="919" t="str">
        <f t="shared" ca="1" si="504"/>
        <v/>
      </c>
      <c r="EZ226" s="919" t="str">
        <f t="shared" ca="1" si="505"/>
        <v/>
      </c>
      <c r="FA226" s="919" t="str">
        <f t="shared" ca="1" si="506"/>
        <v/>
      </c>
      <c r="FB226" s="919" t="str">
        <f t="shared" ca="1" si="507"/>
        <v/>
      </c>
      <c r="FC226" s="919" t="str">
        <f t="shared" ca="1" si="508"/>
        <v/>
      </c>
      <c r="FD226" s="627" t="str">
        <f t="shared" ca="1" si="509"/>
        <v/>
      </c>
      <c r="FE226" s="630">
        <v>216</v>
      </c>
      <c r="FF226" s="299" t="str">
        <f t="shared" ca="1" si="510"/>
        <v/>
      </c>
      <c r="FG226" s="993" t="str">
        <f t="shared" ca="1" si="511"/>
        <v/>
      </c>
      <c r="FH226" s="919" t="str">
        <f t="shared" ca="1" si="512"/>
        <v/>
      </c>
      <c r="FI226" s="299">
        <f ca="1">COUNTIF($FH$11:FH226,"■")</f>
        <v>0</v>
      </c>
    </row>
    <row r="227" spans="1:165" ht="34.5" customHeight="1">
      <c r="A227" s="445">
        <f t="shared" ca="1" si="416"/>
        <v>0</v>
      </c>
      <c r="B227" s="446">
        <f>IF(R227&lt;&gt;"",IF(COUNTIF(R$11:R227,R227)=1,MAX(B$11:B226)+1,INDEX(B$11:B226,MATCH(R227,R$11:R226,0),1)),0)</f>
        <v>1</v>
      </c>
      <c r="C227" s="446">
        <f ca="1">IF(T227&lt;&gt;"",IF(COUNTIF(T$11:T227,T227)=1,MAX(C$11:C226)+1,INDEX(C$11:C226,MATCH(T227,T$11:T226,0),1)),0)</f>
        <v>0</v>
      </c>
      <c r="D227" s="446">
        <f ca="1">IF(U227&lt;&gt;"",IF(COUNTIF(U$11:U227,U227)=1,MAX(D$11:D226)+1,INDEX(D$11:D226,MATCH(U227,U$11:U226,0),1)),0)</f>
        <v>0</v>
      </c>
      <c r="E227" s="446">
        <f ca="1">IF(S227&lt;&gt;"",IF(COUNTIF(S$11:S227,S227)=1,MAX(E$11:E226)+1,INDEX(E$11:E226,MATCH(S227,S$11:S226,0),1)),0)</f>
        <v>0</v>
      </c>
      <c r="F227" s="446">
        <f ca="1">IF(Z227&lt;&gt;"",IF(COUNTIF(Z$11:Z227,Z227)=1,MAX(F$11:F226)+1,INDEX(F$11:F226,MATCH(Z227,Z$11:Z226,0),1)),0)</f>
        <v>0</v>
      </c>
      <c r="G227" s="447" cm="1">
        <f t="array" aca="1" ref="G227" ca="1">IF(Z227&lt;&gt;"",IF(COUNTIFS(Z$11:Z227,Z227,W$11:W227,W227)=1,MAX(G$11:G226)+1,INDEX(G$11:G226,MATCH(Z227&amp;W227,Z$11:Z226&amp;W$11:W227,0),1)),0)</f>
        <v>0</v>
      </c>
      <c r="H227" s="447">
        <f t="shared" ca="1" si="417"/>
        <v>0</v>
      </c>
      <c r="I227" s="447">
        <f ca="1">IF(T227="",0,IF(COUNTIF(T$11:T227,T227)=1,1,0))</f>
        <v>0</v>
      </c>
      <c r="J227" s="447">
        <f ca="1">IF(U227="",0,IF(COUNTIF(U$11:U227,U227)=1,1,0))</f>
        <v>0</v>
      </c>
      <c r="K227" s="447">
        <f ca="1">IF(S227="",0,IF(COUNTIF(S$11:S227,S227)=1,1,0))</f>
        <v>0</v>
      </c>
      <c r="L227" s="446">
        <f ca="1">IF(Z227="",0,IF(COUNTIF(Z$11:Z227,Z227)=1,1,0))</f>
        <v>0</v>
      </c>
      <c r="M227" s="767">
        <f ca="1">IF($W227=2,IF(COUNTIFS($W$11:$W227,2,$Z$11:$Z227,$Z227)=1,1,0),0)</f>
        <v>0</v>
      </c>
      <c r="N227" s="767">
        <f ca="1">IF($W227=1,IF(COUNTIFS($W$11:$W227,2,$Z$11:$Z227,$Z227)=1,1,0),0)</f>
        <v>0</v>
      </c>
      <c r="O227" s="446">
        <f ca="1">IF(H227=0,0,IF(COUNTIF(Z$11:Z227,Z227)=1,1,0))</f>
        <v>0</v>
      </c>
      <c r="P227" s="448" t="str">
        <f t="shared" ca="1" si="418"/>
        <v>石川県</v>
      </c>
      <c r="Q227" s="89">
        <f t="shared" ca="1" si="419"/>
        <v>217</v>
      </c>
      <c r="R227" s="170" t="s">
        <v>459</v>
      </c>
      <c r="S227" s="357" t="str">
        <f t="shared" ca="1" si="420"/>
        <v/>
      </c>
      <c r="T227" s="357" t="str">
        <f t="shared" ca="1" si="421"/>
        <v/>
      </c>
      <c r="U227" s="58" t="str">
        <f t="shared" ca="1" si="422"/>
        <v/>
      </c>
      <c r="V227" s="58" t="str">
        <f t="shared" ca="1" si="423"/>
        <v/>
      </c>
      <c r="W227" s="920" t="str">
        <f t="shared" ca="1" si="424"/>
        <v/>
      </c>
      <c r="X227" s="369">
        <f ca="1">IFERROR(VLOOKUP(W227,'（様式１号）３整理番号表'!$B$4:$H$5,2,FALSE),0)</f>
        <v>0</v>
      </c>
      <c r="Y227" s="768" t="str" cm="1">
        <f t="array" aca="1" ref="Y227" ca="1">IF(AND(D227=0,F227=0),"",IF(COUNTIF(D$11:D227,D227)=1,1,IF(COUNTIFS(D$11:D227,D227,F$11:F227,F227)=1,INDEX((D$11:D227,F$11:F227,Y$11:Y227),MATCH(_xlfn.MAXIFS(F$11:F226,D$11:D226,D227),$F$11:F227,0),1,3)+1,INDEX((D$11:D227,F$11:F227,Y$11:Y227),MATCH(D227&amp;F227,D$11:D227&amp;F$11:F227,0),1,3))))</f>
        <v/>
      </c>
      <c r="Z227" s="40" t="str">
        <f t="shared" ca="1" si="425"/>
        <v/>
      </c>
      <c r="AA227" s="924" t="str">
        <f t="shared" ca="1" si="426"/>
        <v/>
      </c>
      <c r="AB227" s="93">
        <f ca="1">IFERROR(VLOOKUP(AA227,'（様式１号）３整理番号表'!$B$10:$H$16,2,FALSE),0)</f>
        <v>0</v>
      </c>
      <c r="AC227" s="924" t="str">
        <f t="shared" ca="1" si="427"/>
        <v/>
      </c>
      <c r="AD227" s="924" t="str">
        <f t="shared" ca="1" si="428"/>
        <v/>
      </c>
      <c r="AE227" s="93">
        <f ca="1">IFERROR(VLOOKUP(AD227,'（様式１号）３整理番号表'!$B$21:$H$22,2,FALSE),0)</f>
        <v>0</v>
      </c>
      <c r="AF227" s="924" t="str">
        <f t="shared" ca="1" si="429"/>
        <v/>
      </c>
      <c r="AG227" s="93">
        <f ca="1">IFERROR(VLOOKUP(AF227,'（様式１号）３整理番号表'!$B$26:$H$31,2,FALSE),0)</f>
        <v>0</v>
      </c>
      <c r="AH227" s="924" t="str">
        <f t="shared" ca="1" si="430"/>
        <v/>
      </c>
      <c r="AI227" s="93">
        <f ca="1">IFERROR(VLOOKUP(AH227,'（様式１号）３整理番号表'!$J$5:$N$59,2,FALSE),0)</f>
        <v>0</v>
      </c>
      <c r="AJ227" s="77" t="str">
        <f t="shared" ca="1" si="431"/>
        <v/>
      </c>
      <c r="AK227" s="93">
        <f ca="1">IFERROR(VLOOKUP(AJ227,'（様式１号）３整理番号表'!$P$5:$R$29,2,FALSE),0)</f>
        <v>0</v>
      </c>
      <c r="AL227" s="921" t="str">
        <f t="shared" ca="1" si="432"/>
        <v/>
      </c>
      <c r="AM227" s="921" t="str">
        <f t="shared" ca="1" si="433"/>
        <v/>
      </c>
      <c r="AN227" s="921"/>
      <c r="AO227" s="77" t="str">
        <f t="shared" ca="1" si="434"/>
        <v/>
      </c>
      <c r="AP227" s="93">
        <f ca="1">IFERROR(VLOOKUP(AO227,'（様式１号）３整理番号表'!$P$5:$R$29,2,FALSE),0)</f>
        <v>0</v>
      </c>
      <c r="AQ227" s="924" t="str">
        <f t="shared" ca="1" si="435"/>
        <v/>
      </c>
      <c r="AR227" s="93">
        <f t="shared" ca="1" si="436"/>
        <v>0</v>
      </c>
      <c r="AS227" s="924" t="str">
        <f t="shared" ca="1" si="437"/>
        <v/>
      </c>
      <c r="AT227" s="40" t="str">
        <f t="shared" ca="1" si="438"/>
        <v/>
      </c>
      <c r="AU227" s="93" t="str">
        <f t="shared" ca="1" si="439"/>
        <v/>
      </c>
      <c r="AV227" s="923" t="str">
        <f t="shared" ca="1" si="440"/>
        <v/>
      </c>
      <c r="AW227" s="926" t="str">
        <f t="shared" ca="1" si="441"/>
        <v/>
      </c>
      <c r="AX227" s="925" t="str">
        <f t="shared" ca="1" si="442"/>
        <v/>
      </c>
      <c r="AY227" s="925" t="str">
        <f t="shared" ca="1" si="442"/>
        <v/>
      </c>
      <c r="AZ227" s="925" t="str">
        <f t="shared" ca="1" si="442"/>
        <v/>
      </c>
      <c r="BA227" s="925" t="str">
        <f t="shared" ca="1" si="442"/>
        <v/>
      </c>
      <c r="BB227" s="925" t="str">
        <f t="shared" ca="1" si="443"/>
        <v/>
      </c>
      <c r="BC227" s="925" t="str">
        <f t="shared" ca="1" si="444"/>
        <v/>
      </c>
      <c r="BD227" s="925" t="str">
        <f t="shared" ca="1" si="444"/>
        <v/>
      </c>
      <c r="BE227" s="925" t="str">
        <f t="shared" ca="1" si="444"/>
        <v/>
      </c>
      <c r="BF227" s="77" t="str">
        <f t="shared" ca="1" si="445"/>
        <v/>
      </c>
      <c r="BG227" s="924" t="str">
        <f t="shared" ca="1" si="446"/>
        <v/>
      </c>
      <c r="BH227" s="94">
        <f ca="1">IF(BF227&lt;&gt;"",INDEX('（様式１号）３整理番号表'!$AB$7:$AQ$12,MATCH(BF227,'（様式１号）３整理番号表'!$AA$7:$AA$12,0),MATCH(BG227,'（様式１号）３整理番号表'!$AB$6:$AQ$6,0)),0)</f>
        <v>0</v>
      </c>
      <c r="BI227" s="921" t="str">
        <f t="shared" ca="1" si="447"/>
        <v/>
      </c>
      <c r="BJ227" s="922" t="str">
        <f t="shared" ca="1" si="448"/>
        <v/>
      </c>
      <c r="BK227" s="926" t="str">
        <f t="shared" ca="1" si="449"/>
        <v/>
      </c>
      <c r="BL227" s="922" t="str">
        <f t="shared" ca="1" si="450"/>
        <v/>
      </c>
      <c r="BM227" s="79" t="str">
        <f t="shared" ca="1" si="451"/>
        <v/>
      </c>
      <c r="BN227" s="82" t="str">
        <f t="shared" ca="1" si="452"/>
        <v/>
      </c>
      <c r="BO227" s="83" t="str">
        <f t="shared" ca="1" si="453"/>
        <v/>
      </c>
      <c r="BP227" s="84" t="str">
        <f t="shared" ca="1" si="454"/>
        <v/>
      </c>
      <c r="BQ227" s="82" t="str">
        <f t="shared" ca="1" si="455"/>
        <v/>
      </c>
      <c r="BR227" s="97" t="str">
        <f t="shared" ca="1" si="456"/>
        <v/>
      </c>
      <c r="BS227" s="95" t="str">
        <f t="shared" ca="1" si="457"/>
        <v/>
      </c>
      <c r="BT227" s="184" t="str">
        <f t="shared" ca="1" si="458"/>
        <v/>
      </c>
      <c r="BU227" s="611" t="str">
        <f t="shared" ca="1" si="459"/>
        <v/>
      </c>
      <c r="BV227" s="77" t="str">
        <f t="shared" ca="1" si="460"/>
        <v/>
      </c>
      <c r="BW227" s="85" t="str">
        <f t="shared" ca="1" si="461"/>
        <v/>
      </c>
      <c r="BX227" s="86" t="str">
        <f t="shared" ca="1" si="462"/>
        <v/>
      </c>
      <c r="BY227" s="231">
        <f ca="1">IF('ポイント要件確認等（個別表）'!AD227=1,ROUNDDOWN('ポイント要件確認等（個別表）'!AV227,-3),IF('ポイント要件確認等（個別表）'!AD227=2,ROUNDDOWN('ポイント要件確認等（個別表）'!BH227,-3),IF('ポイント要件確認等（個別表）'!AD227=3,ROUNDDOWN('ポイント要件確認等（個別表）'!BT227,-3),0)))</f>
        <v>0</v>
      </c>
      <c r="BZ227" s="86" t="str">
        <f t="shared" ca="1" si="463"/>
        <v/>
      </c>
      <c r="CA227" s="232" t="str">
        <f t="shared" ca="1" si="464"/>
        <v/>
      </c>
      <c r="CB227" s="232">
        <f t="shared" ca="1" si="465"/>
        <v>0</v>
      </c>
      <c r="CC227" s="86" t="str">
        <f t="shared" ca="1" si="466"/>
        <v/>
      </c>
      <c r="CD227" s="86" t="str">
        <f t="shared" ca="1" si="467"/>
        <v/>
      </c>
      <c r="CE227" s="609"/>
      <c r="CF227" s="86" t="str">
        <f t="shared" ca="1" si="468"/>
        <v/>
      </c>
      <c r="CG227" s="185" t="str">
        <f t="shared" ca="1" si="469"/>
        <v/>
      </c>
      <c r="CH227" s="246" t="str">
        <f t="shared" ca="1" si="470"/>
        <v>含税額</v>
      </c>
      <c r="CI227" s="247" t="str">
        <f t="shared" ca="1" si="471"/>
        <v/>
      </c>
      <c r="CJ227" s="87" t="str">
        <f ca="1">IFERROR(IF(INDIRECT("'("&amp;'２個別表'!EO227&amp;")'!AR"&amp;84+EP227)&lt;&gt;1,"",1),"")</f>
        <v/>
      </c>
      <c r="CK227" s="244" t="str">
        <f t="shared" ca="1" si="472"/>
        <v/>
      </c>
      <c r="CL227" s="235" t="str">
        <f t="shared" ca="1" si="473"/>
        <v/>
      </c>
      <c r="CM227" s="239" t="str">
        <f t="shared" ca="1" si="474"/>
        <v/>
      </c>
      <c r="CN227" s="77" t="str">
        <f t="shared" ca="1" si="475"/>
        <v/>
      </c>
      <c r="CO227" s="93" t="str">
        <f ca="1">IFERROR(VLOOKUP(CN227,'（様式１号）３整理番号表'!$T$5:$V$15,2,FALSE),"")</f>
        <v/>
      </c>
      <c r="CP227" s="924" t="str">
        <f t="shared" ca="1" si="476"/>
        <v/>
      </c>
      <c r="CQ227" s="93" t="str">
        <f ca="1">IFERROR(VLOOKUP(CP227,'（様式１号）３整理番号表'!$T$19:$V$24,2,FALSE),"")</f>
        <v/>
      </c>
      <c r="CR227" s="924" t="str">
        <f ca="1">IFERROR(IF(INDIRECT("'("&amp;'２個別表'!EO227&amp;")'!AV"&amp;84+EP227)&lt;&gt;1,"",1),"")</f>
        <v/>
      </c>
      <c r="CS227" s="232">
        <f t="shared" ca="1" si="477"/>
        <v>0</v>
      </c>
      <c r="CT227" s="248">
        <f t="shared" ca="1" si="478"/>
        <v>0</v>
      </c>
      <c r="CU227" s="376" t="str">
        <f ca="1">IF(ER227="補強",IF(COUNTIFS($Z$11:Z227,Z227,$W$11:W227,1)=1,"１①",""),IF(COUNTIFS($Z$11:Z227,Z227,$W$11:W227,2)=1,"２①",""))</f>
        <v/>
      </c>
      <c r="CV227" s="57" t="str">
        <f t="shared" ca="1" si="479"/>
        <v/>
      </c>
      <c r="CW227" s="927" t="str">
        <f t="shared" ca="1" si="480"/>
        <v/>
      </c>
      <c r="CX227" s="256" t="str">
        <f t="shared" ca="1" si="481"/>
        <v/>
      </c>
      <c r="CY227" s="256" t="str">
        <f t="shared" ca="1" si="482"/>
        <v/>
      </c>
      <c r="CZ227" s="256" t="str">
        <f t="shared" ca="1" si="483"/>
        <v/>
      </c>
      <c r="DA227" s="256" t="str">
        <f t="shared" ca="1" si="484"/>
        <v/>
      </c>
      <c r="DB227" s="316" t="str">
        <f ca="1">IFERROR(VLOOKUP($CU227,'（様式１号）３整理番号表'!$Z$19:$AB$32,3,FALSE),"")</f>
        <v/>
      </c>
      <c r="DC227" s="259" t="str">
        <f t="shared" ca="1" si="485"/>
        <v>-</v>
      </c>
      <c r="DD227" s="618" t="str">
        <f t="shared" ca="1" si="486"/>
        <v/>
      </c>
      <c r="DE227" s="321" t="str">
        <f ca="1">IF(AND(AO227=18,AS227=1),IF(COUNTIFS($Y$11:Y227,Y227,$AS$11:AS227,1)=1,"２②",""),IF($CU227="１①",INDEX(INDIRECT("'("&amp;$EO227&amp;")'!AR116:BB116"),1,MATCH(INDIRECT("'("&amp;$EO227&amp;")'!C118"),INDIRECT("'("&amp;$EO227&amp;")'!AR119:BB119"),0)),""))</f>
        <v/>
      </c>
      <c r="DF227" s="324" t="str">
        <f t="shared" ca="1" si="487"/>
        <v/>
      </c>
      <c r="DG227" s="313" t="str">
        <f t="shared" ca="1" si="488"/>
        <v/>
      </c>
      <c r="DH227" s="313" t="str">
        <f t="shared" ca="1" si="489"/>
        <v/>
      </c>
      <c r="DI227" s="313" t="str">
        <f t="shared" ca="1" si="490"/>
        <v/>
      </c>
      <c r="DJ227" s="313" t="str">
        <f t="shared" ca="1" si="491"/>
        <v/>
      </c>
      <c r="DK227" s="328" t="str">
        <f t="shared" ca="1" si="492"/>
        <v/>
      </c>
      <c r="DL227" s="334" t="str">
        <f t="shared" ca="1" si="493"/>
        <v/>
      </c>
      <c r="DM227" s="915" t="str">
        <f t="shared" ca="1" si="494"/>
        <v/>
      </c>
      <c r="DN227" s="15"/>
      <c r="DO227" s="324"/>
      <c r="DP227" s="16"/>
      <c r="DQ227" s="16"/>
      <c r="DR227" s="16"/>
      <c r="DS227" s="16"/>
      <c r="DT227" s="318" t="str">
        <f>IFERROR(VLOOKUP($DN227,'（様式１号）３整理番号表'!$Z$19:$AB$32,3,FALSE),"")</f>
        <v/>
      </c>
      <c r="DU227" s="259" t="str">
        <f t="shared" si="495"/>
        <v/>
      </c>
      <c r="DV227" s="14"/>
      <c r="DW227" s="17" t="str">
        <f t="shared" ca="1" si="496"/>
        <v/>
      </c>
      <c r="DX227" s="88" t="str">
        <f t="shared" ca="1" si="513"/>
        <v/>
      </c>
      <c r="DZ227" s="339">
        <f t="shared" ca="1" si="515"/>
        <v>0</v>
      </c>
      <c r="EA227" s="339">
        <f t="shared" ca="1" si="515"/>
        <v>0</v>
      </c>
      <c r="EB227" s="339">
        <f t="shared" ca="1" si="515"/>
        <v>0</v>
      </c>
      <c r="EC227" s="339">
        <f t="shared" ca="1" si="515"/>
        <v>0</v>
      </c>
      <c r="ED227" s="339">
        <f t="shared" ca="1" si="515"/>
        <v>0</v>
      </c>
      <c r="EE227" s="339">
        <f t="shared" ca="1" si="515"/>
        <v>0</v>
      </c>
      <c r="EF227" s="339">
        <f t="shared" ca="1" si="515"/>
        <v>0</v>
      </c>
      <c r="EG227" s="339">
        <f t="shared" ca="1" si="515"/>
        <v>0</v>
      </c>
      <c r="EH227" s="339">
        <f t="shared" ca="1" si="515"/>
        <v>0</v>
      </c>
      <c r="EI227" s="339">
        <f t="shared" ca="1" si="515"/>
        <v>0</v>
      </c>
      <c r="EJ227" s="339">
        <f t="shared" ca="1" si="515"/>
        <v>0</v>
      </c>
      <c r="EK227" s="339">
        <f t="shared" ca="1" si="515"/>
        <v>0</v>
      </c>
      <c r="EL227" s="339">
        <f t="shared" ca="1" si="515"/>
        <v>0</v>
      </c>
      <c r="EM227" s="339">
        <f t="shared" ca="1" si="515"/>
        <v>0</v>
      </c>
      <c r="EO227" s="919" t="str">
        <f t="shared" ca="1" si="415"/>
        <v/>
      </c>
      <c r="EP227" s="919" t="str">
        <f t="shared" ca="1" si="497"/>
        <v/>
      </c>
      <c r="EQ227" s="919" t="str">
        <f t="shared" ca="1" si="498"/>
        <v/>
      </c>
      <c r="ER227" s="919" t="str">
        <f t="shared" ca="1" si="499"/>
        <v/>
      </c>
      <c r="ES227" s="919" t="str">
        <f ca="1">IFERROR(INDEX('郵便番号（石川県）'!$A$3:$F$2574,MATCH(INDIRECT("'("&amp;EO227&amp;")'!E7"),'郵便番号（石川県）'!$A$3:$A$2574,0),6),"")</f>
        <v/>
      </c>
      <c r="ET227" s="919" t="str">
        <f ca="1">IFERROR(INDEX('郵便番号（石川県）'!$A$3:$F$2574,MATCH(INDIRECT("'("&amp;$EO227&amp;")'!E7"),'郵便番号（石川県）'!$A$3:$A$2574,0),5),"")</f>
        <v/>
      </c>
      <c r="EU227" s="919" t="str">
        <f t="shared" ca="1" si="500"/>
        <v/>
      </c>
      <c r="EV227" s="919" t="str">
        <f t="shared" ca="1" si="501"/>
        <v/>
      </c>
      <c r="EW227" s="919" t="str">
        <f t="shared" ca="1" si="502"/>
        <v/>
      </c>
      <c r="EX227" s="919" t="str">
        <f t="shared" ca="1" si="503"/>
        <v/>
      </c>
      <c r="EY227" s="919" t="str">
        <f t="shared" ca="1" si="504"/>
        <v/>
      </c>
      <c r="EZ227" s="919" t="str">
        <f t="shared" ca="1" si="505"/>
        <v/>
      </c>
      <c r="FA227" s="919" t="str">
        <f t="shared" ca="1" si="506"/>
        <v/>
      </c>
      <c r="FB227" s="919" t="str">
        <f t="shared" ca="1" si="507"/>
        <v/>
      </c>
      <c r="FC227" s="919" t="str">
        <f t="shared" ca="1" si="508"/>
        <v/>
      </c>
      <c r="FD227" s="627" t="str">
        <f t="shared" ca="1" si="509"/>
        <v/>
      </c>
      <c r="FE227" s="630">
        <v>217</v>
      </c>
      <c r="FF227" s="299" t="str">
        <f t="shared" ca="1" si="510"/>
        <v/>
      </c>
      <c r="FG227" s="993" t="str">
        <f t="shared" ca="1" si="511"/>
        <v/>
      </c>
      <c r="FH227" s="919" t="str">
        <f t="shared" ca="1" si="512"/>
        <v/>
      </c>
      <c r="FI227" s="299">
        <f ca="1">COUNTIF($FH$11:FH227,"■")</f>
        <v>0</v>
      </c>
    </row>
    <row r="228" spans="1:165" ht="34.5" customHeight="1">
      <c r="A228" s="445">
        <f t="shared" ca="1" si="416"/>
        <v>0</v>
      </c>
      <c r="B228" s="446">
        <f>IF(R228&lt;&gt;"",IF(COUNTIF(R$11:R228,R228)=1,MAX(B$11:B227)+1,INDEX(B$11:B227,MATCH(R228,R$11:R227,0),1)),0)</f>
        <v>1</v>
      </c>
      <c r="C228" s="446">
        <f ca="1">IF(T228&lt;&gt;"",IF(COUNTIF(T$11:T228,T228)=1,MAX(C$11:C227)+1,INDEX(C$11:C227,MATCH(T228,T$11:T227,0),1)),0)</f>
        <v>0</v>
      </c>
      <c r="D228" s="446">
        <f ca="1">IF(U228&lt;&gt;"",IF(COUNTIF(U$11:U228,U228)=1,MAX(D$11:D227)+1,INDEX(D$11:D227,MATCH(U228,U$11:U227,0),1)),0)</f>
        <v>0</v>
      </c>
      <c r="E228" s="446">
        <f ca="1">IF(S228&lt;&gt;"",IF(COUNTIF(S$11:S228,S228)=1,MAX(E$11:E227)+1,INDEX(E$11:E227,MATCH(S228,S$11:S227,0),1)),0)</f>
        <v>0</v>
      </c>
      <c r="F228" s="446">
        <f ca="1">IF(Z228&lt;&gt;"",IF(COUNTIF(Z$11:Z228,Z228)=1,MAX(F$11:F227)+1,INDEX(F$11:F227,MATCH(Z228,Z$11:Z227,0),1)),0)</f>
        <v>0</v>
      </c>
      <c r="G228" s="447" cm="1">
        <f t="array" aca="1" ref="G228" ca="1">IF(Z228&lt;&gt;"",IF(COUNTIFS(Z$11:Z228,Z228,W$11:W228,W228)=1,MAX(G$11:G227)+1,INDEX(G$11:G227,MATCH(Z228&amp;W228,Z$11:Z227&amp;W$11:W228,0),1)),0)</f>
        <v>0</v>
      </c>
      <c r="H228" s="447">
        <f t="shared" ca="1" si="417"/>
        <v>0</v>
      </c>
      <c r="I228" s="447">
        <f ca="1">IF(T228="",0,IF(COUNTIF(T$11:T228,T228)=1,1,0))</f>
        <v>0</v>
      </c>
      <c r="J228" s="447">
        <f ca="1">IF(U228="",0,IF(COUNTIF(U$11:U228,U228)=1,1,0))</f>
        <v>0</v>
      </c>
      <c r="K228" s="447">
        <f ca="1">IF(S228="",0,IF(COUNTIF(S$11:S228,S228)=1,1,0))</f>
        <v>0</v>
      </c>
      <c r="L228" s="446">
        <f ca="1">IF(Z228="",0,IF(COUNTIF(Z$11:Z228,Z228)=1,1,0))</f>
        <v>0</v>
      </c>
      <c r="M228" s="767">
        <f ca="1">IF($W228=2,IF(COUNTIFS($W$11:$W228,2,$Z$11:$Z228,$Z228)=1,1,0),0)</f>
        <v>0</v>
      </c>
      <c r="N228" s="767">
        <f ca="1">IF($W228=1,IF(COUNTIFS($W$11:$W228,2,$Z$11:$Z228,$Z228)=1,1,0),0)</f>
        <v>0</v>
      </c>
      <c r="O228" s="446">
        <f ca="1">IF(H228=0,0,IF(COUNTIF(Z$11:Z228,Z228)=1,1,0))</f>
        <v>0</v>
      </c>
      <c r="P228" s="448" t="str">
        <f t="shared" ca="1" si="418"/>
        <v>石川県</v>
      </c>
      <c r="Q228" s="89">
        <f t="shared" ca="1" si="419"/>
        <v>218</v>
      </c>
      <c r="R228" s="170" t="s">
        <v>459</v>
      </c>
      <c r="S228" s="357" t="str">
        <f t="shared" ca="1" si="420"/>
        <v/>
      </c>
      <c r="T228" s="357" t="str">
        <f t="shared" ca="1" si="421"/>
        <v/>
      </c>
      <c r="U228" s="58" t="str">
        <f t="shared" ca="1" si="422"/>
        <v/>
      </c>
      <c r="V228" s="58" t="str">
        <f t="shared" ca="1" si="423"/>
        <v/>
      </c>
      <c r="W228" s="920" t="str">
        <f t="shared" ca="1" si="424"/>
        <v/>
      </c>
      <c r="X228" s="369">
        <f ca="1">IFERROR(VLOOKUP(W228,'（様式１号）３整理番号表'!$B$4:$H$5,2,FALSE),0)</f>
        <v>0</v>
      </c>
      <c r="Y228" s="768" t="str" cm="1">
        <f t="array" aca="1" ref="Y228" ca="1">IF(AND(D228=0,F228=0),"",IF(COUNTIF(D$11:D228,D228)=1,1,IF(COUNTIFS(D$11:D228,D228,F$11:F228,F228)=1,INDEX((D$11:D228,F$11:F228,Y$11:Y228),MATCH(_xlfn.MAXIFS(F$11:F227,D$11:D227,D228),$F$11:F228,0),1,3)+1,INDEX((D$11:D228,F$11:F228,Y$11:Y228),MATCH(D228&amp;F228,D$11:D228&amp;F$11:F228,0),1,3))))</f>
        <v/>
      </c>
      <c r="Z228" s="40" t="str">
        <f t="shared" ca="1" si="425"/>
        <v/>
      </c>
      <c r="AA228" s="924" t="str">
        <f t="shared" ca="1" si="426"/>
        <v/>
      </c>
      <c r="AB228" s="93">
        <f ca="1">IFERROR(VLOOKUP(AA228,'（様式１号）３整理番号表'!$B$10:$H$16,2,FALSE),0)</f>
        <v>0</v>
      </c>
      <c r="AC228" s="924" t="str">
        <f t="shared" ca="1" si="427"/>
        <v/>
      </c>
      <c r="AD228" s="924" t="str">
        <f t="shared" ca="1" si="428"/>
        <v/>
      </c>
      <c r="AE228" s="93">
        <f ca="1">IFERROR(VLOOKUP(AD228,'（様式１号）３整理番号表'!$B$21:$H$22,2,FALSE),0)</f>
        <v>0</v>
      </c>
      <c r="AF228" s="924" t="str">
        <f t="shared" ca="1" si="429"/>
        <v/>
      </c>
      <c r="AG228" s="93">
        <f ca="1">IFERROR(VLOOKUP(AF228,'（様式１号）３整理番号表'!$B$26:$H$31,2,FALSE),0)</f>
        <v>0</v>
      </c>
      <c r="AH228" s="924" t="str">
        <f t="shared" ca="1" si="430"/>
        <v/>
      </c>
      <c r="AI228" s="93">
        <f ca="1">IFERROR(VLOOKUP(AH228,'（様式１号）３整理番号表'!$J$5:$N$59,2,FALSE),0)</f>
        <v>0</v>
      </c>
      <c r="AJ228" s="77" t="str">
        <f t="shared" ca="1" si="431"/>
        <v/>
      </c>
      <c r="AK228" s="93">
        <f ca="1">IFERROR(VLOOKUP(AJ228,'（様式１号）３整理番号表'!$P$5:$R$29,2,FALSE),0)</f>
        <v>0</v>
      </c>
      <c r="AL228" s="921" t="str">
        <f t="shared" ca="1" si="432"/>
        <v/>
      </c>
      <c r="AM228" s="921" t="str">
        <f t="shared" ca="1" si="433"/>
        <v/>
      </c>
      <c r="AN228" s="921"/>
      <c r="AO228" s="77" t="str">
        <f t="shared" ca="1" si="434"/>
        <v/>
      </c>
      <c r="AP228" s="93">
        <f ca="1">IFERROR(VLOOKUP(AO228,'（様式１号）３整理番号表'!$P$5:$R$29,2,FALSE),0)</f>
        <v>0</v>
      </c>
      <c r="AQ228" s="924" t="str">
        <f t="shared" ca="1" si="435"/>
        <v/>
      </c>
      <c r="AR228" s="93">
        <f t="shared" ca="1" si="436"/>
        <v>0</v>
      </c>
      <c r="AS228" s="924" t="str">
        <f t="shared" ca="1" si="437"/>
        <v/>
      </c>
      <c r="AT228" s="40" t="str">
        <f t="shared" ca="1" si="438"/>
        <v/>
      </c>
      <c r="AU228" s="93" t="str">
        <f t="shared" ca="1" si="439"/>
        <v/>
      </c>
      <c r="AV228" s="923" t="str">
        <f t="shared" ca="1" si="440"/>
        <v/>
      </c>
      <c r="AW228" s="926" t="str">
        <f t="shared" ca="1" si="441"/>
        <v/>
      </c>
      <c r="AX228" s="925" t="str">
        <f t="shared" ca="1" si="442"/>
        <v/>
      </c>
      <c r="AY228" s="925" t="str">
        <f t="shared" ca="1" si="442"/>
        <v/>
      </c>
      <c r="AZ228" s="925" t="str">
        <f t="shared" ca="1" si="442"/>
        <v/>
      </c>
      <c r="BA228" s="925" t="str">
        <f t="shared" ca="1" si="442"/>
        <v/>
      </c>
      <c r="BB228" s="925" t="str">
        <f t="shared" ca="1" si="443"/>
        <v/>
      </c>
      <c r="BC228" s="925" t="str">
        <f t="shared" ca="1" si="444"/>
        <v/>
      </c>
      <c r="BD228" s="925" t="str">
        <f t="shared" ca="1" si="444"/>
        <v/>
      </c>
      <c r="BE228" s="925" t="str">
        <f t="shared" ca="1" si="444"/>
        <v/>
      </c>
      <c r="BF228" s="77" t="str">
        <f t="shared" ca="1" si="445"/>
        <v/>
      </c>
      <c r="BG228" s="924" t="str">
        <f t="shared" ca="1" si="446"/>
        <v/>
      </c>
      <c r="BH228" s="94">
        <f ca="1">IF(BF228&lt;&gt;"",INDEX('（様式１号）３整理番号表'!$AB$7:$AQ$12,MATCH(BF228,'（様式１号）３整理番号表'!$AA$7:$AA$12,0),MATCH(BG228,'（様式１号）３整理番号表'!$AB$6:$AQ$6,0)),0)</f>
        <v>0</v>
      </c>
      <c r="BI228" s="921" t="str">
        <f t="shared" ca="1" si="447"/>
        <v/>
      </c>
      <c r="BJ228" s="922" t="str">
        <f t="shared" ca="1" si="448"/>
        <v/>
      </c>
      <c r="BK228" s="926" t="str">
        <f t="shared" ca="1" si="449"/>
        <v/>
      </c>
      <c r="BL228" s="922" t="str">
        <f t="shared" ca="1" si="450"/>
        <v/>
      </c>
      <c r="BM228" s="79" t="str">
        <f t="shared" ca="1" si="451"/>
        <v/>
      </c>
      <c r="BN228" s="82" t="str">
        <f t="shared" ca="1" si="452"/>
        <v/>
      </c>
      <c r="BO228" s="83" t="str">
        <f t="shared" ca="1" si="453"/>
        <v/>
      </c>
      <c r="BP228" s="84" t="str">
        <f t="shared" ca="1" si="454"/>
        <v/>
      </c>
      <c r="BQ228" s="82" t="str">
        <f t="shared" ca="1" si="455"/>
        <v/>
      </c>
      <c r="BR228" s="97" t="str">
        <f t="shared" ca="1" si="456"/>
        <v/>
      </c>
      <c r="BS228" s="95" t="str">
        <f t="shared" ca="1" si="457"/>
        <v/>
      </c>
      <c r="BT228" s="184" t="str">
        <f t="shared" ca="1" si="458"/>
        <v/>
      </c>
      <c r="BU228" s="611" t="str">
        <f t="shared" ca="1" si="459"/>
        <v/>
      </c>
      <c r="BV228" s="77" t="str">
        <f t="shared" ca="1" si="460"/>
        <v/>
      </c>
      <c r="BW228" s="85" t="str">
        <f t="shared" ca="1" si="461"/>
        <v/>
      </c>
      <c r="BX228" s="86" t="str">
        <f t="shared" ca="1" si="462"/>
        <v/>
      </c>
      <c r="BY228" s="231">
        <f ca="1">IF('ポイント要件確認等（個別表）'!AD228=1,ROUNDDOWN('ポイント要件確認等（個別表）'!AV228,-3),IF('ポイント要件確認等（個別表）'!AD228=2,ROUNDDOWN('ポイント要件確認等（個別表）'!BH228,-3),IF('ポイント要件確認等（個別表）'!AD228=3,ROUNDDOWN('ポイント要件確認等（個別表）'!BT228,-3),0)))</f>
        <v>0</v>
      </c>
      <c r="BZ228" s="86" t="str">
        <f t="shared" ca="1" si="463"/>
        <v/>
      </c>
      <c r="CA228" s="232" t="str">
        <f t="shared" ca="1" si="464"/>
        <v/>
      </c>
      <c r="CB228" s="232">
        <f t="shared" ca="1" si="465"/>
        <v>0</v>
      </c>
      <c r="CC228" s="86" t="str">
        <f t="shared" ca="1" si="466"/>
        <v/>
      </c>
      <c r="CD228" s="86" t="str">
        <f t="shared" ca="1" si="467"/>
        <v/>
      </c>
      <c r="CE228" s="609"/>
      <c r="CF228" s="86" t="str">
        <f t="shared" ca="1" si="468"/>
        <v/>
      </c>
      <c r="CG228" s="185" t="str">
        <f t="shared" ca="1" si="469"/>
        <v/>
      </c>
      <c r="CH228" s="246" t="str">
        <f t="shared" ca="1" si="470"/>
        <v>含税額</v>
      </c>
      <c r="CI228" s="247" t="str">
        <f t="shared" ca="1" si="471"/>
        <v/>
      </c>
      <c r="CJ228" s="87" t="str">
        <f ca="1">IFERROR(IF(INDIRECT("'("&amp;'２個別表'!EO228&amp;")'!AR"&amp;84+EP228)&lt;&gt;1,"",1),"")</f>
        <v/>
      </c>
      <c r="CK228" s="244" t="str">
        <f t="shared" ca="1" si="472"/>
        <v/>
      </c>
      <c r="CL228" s="235" t="str">
        <f t="shared" ca="1" si="473"/>
        <v/>
      </c>
      <c r="CM228" s="239" t="str">
        <f t="shared" ca="1" si="474"/>
        <v/>
      </c>
      <c r="CN228" s="77" t="str">
        <f t="shared" ca="1" si="475"/>
        <v/>
      </c>
      <c r="CO228" s="93" t="str">
        <f ca="1">IFERROR(VLOOKUP(CN228,'（様式１号）３整理番号表'!$T$5:$V$15,2,FALSE),"")</f>
        <v/>
      </c>
      <c r="CP228" s="924" t="str">
        <f t="shared" ca="1" si="476"/>
        <v/>
      </c>
      <c r="CQ228" s="93" t="str">
        <f ca="1">IFERROR(VLOOKUP(CP228,'（様式１号）３整理番号表'!$T$19:$V$24,2,FALSE),"")</f>
        <v/>
      </c>
      <c r="CR228" s="924" t="str">
        <f ca="1">IFERROR(IF(INDIRECT("'("&amp;'２個別表'!EO228&amp;")'!AV"&amp;84+EP228)&lt;&gt;1,"",1),"")</f>
        <v/>
      </c>
      <c r="CS228" s="232">
        <f t="shared" ca="1" si="477"/>
        <v>0</v>
      </c>
      <c r="CT228" s="248">
        <f t="shared" ca="1" si="478"/>
        <v>0</v>
      </c>
      <c r="CU228" s="376" t="str">
        <f ca="1">IF(ER228="補強",IF(COUNTIFS($Z$11:Z228,Z228,$W$11:W228,1)=1,"１①",""),IF(COUNTIFS($Z$11:Z228,Z228,$W$11:W228,2)=1,"２①",""))</f>
        <v/>
      </c>
      <c r="CV228" s="57" t="str">
        <f t="shared" ca="1" si="479"/>
        <v/>
      </c>
      <c r="CW228" s="927" t="str">
        <f t="shared" ca="1" si="480"/>
        <v/>
      </c>
      <c r="CX228" s="256" t="str">
        <f t="shared" ca="1" si="481"/>
        <v/>
      </c>
      <c r="CY228" s="256" t="str">
        <f t="shared" ca="1" si="482"/>
        <v/>
      </c>
      <c r="CZ228" s="256" t="str">
        <f t="shared" ca="1" si="483"/>
        <v/>
      </c>
      <c r="DA228" s="256" t="str">
        <f t="shared" ca="1" si="484"/>
        <v/>
      </c>
      <c r="DB228" s="316" t="str">
        <f ca="1">IFERROR(VLOOKUP($CU228,'（様式１号）３整理番号表'!$Z$19:$AB$32,3,FALSE),"")</f>
        <v/>
      </c>
      <c r="DC228" s="259" t="str">
        <f t="shared" ca="1" si="485"/>
        <v>-</v>
      </c>
      <c r="DD228" s="618" t="str">
        <f t="shared" ca="1" si="486"/>
        <v/>
      </c>
      <c r="DE228" s="321" t="str">
        <f ca="1">IF(AND(AO228=18,AS228=1),IF(COUNTIFS($Y$11:Y228,Y228,$AS$11:AS228,1)=1,"２②",""),IF($CU228="１①",INDEX(INDIRECT("'("&amp;$EO228&amp;")'!AR116:BB116"),1,MATCH(INDIRECT("'("&amp;$EO228&amp;")'!C118"),INDIRECT("'("&amp;$EO228&amp;")'!AR119:BB119"),0)),""))</f>
        <v/>
      </c>
      <c r="DF228" s="324" t="str">
        <f t="shared" ca="1" si="487"/>
        <v/>
      </c>
      <c r="DG228" s="313" t="str">
        <f t="shared" ca="1" si="488"/>
        <v/>
      </c>
      <c r="DH228" s="313" t="str">
        <f t="shared" ca="1" si="489"/>
        <v/>
      </c>
      <c r="DI228" s="313" t="str">
        <f t="shared" ca="1" si="490"/>
        <v/>
      </c>
      <c r="DJ228" s="313" t="str">
        <f t="shared" ca="1" si="491"/>
        <v/>
      </c>
      <c r="DK228" s="328" t="str">
        <f t="shared" ca="1" si="492"/>
        <v/>
      </c>
      <c r="DL228" s="334" t="str">
        <f t="shared" ca="1" si="493"/>
        <v/>
      </c>
      <c r="DM228" s="915" t="str">
        <f t="shared" ca="1" si="494"/>
        <v/>
      </c>
      <c r="DN228" s="15"/>
      <c r="DO228" s="324"/>
      <c r="DP228" s="16"/>
      <c r="DQ228" s="16"/>
      <c r="DR228" s="16"/>
      <c r="DS228" s="16"/>
      <c r="DT228" s="318" t="str">
        <f>IFERROR(VLOOKUP($DN228,'（様式１号）３整理番号表'!$Z$19:$AB$32,3,FALSE),"")</f>
        <v/>
      </c>
      <c r="DU228" s="259" t="str">
        <f t="shared" si="495"/>
        <v/>
      </c>
      <c r="DV228" s="14"/>
      <c r="DW228" s="17" t="str">
        <f t="shared" ca="1" si="496"/>
        <v/>
      </c>
      <c r="DX228" s="88" t="str">
        <f t="shared" ca="1" si="513"/>
        <v/>
      </c>
      <c r="DZ228" s="339">
        <f t="shared" ca="1" si="515"/>
        <v>0</v>
      </c>
      <c r="EA228" s="339">
        <f t="shared" ca="1" si="515"/>
        <v>0</v>
      </c>
      <c r="EB228" s="339">
        <f t="shared" ca="1" si="515"/>
        <v>0</v>
      </c>
      <c r="EC228" s="339">
        <f t="shared" ref="EC228:EM228" ca="1" si="516">COUNTIF($CJ228:$DV228,EC$8)</f>
        <v>0</v>
      </c>
      <c r="ED228" s="339">
        <f t="shared" ca="1" si="516"/>
        <v>0</v>
      </c>
      <c r="EE228" s="339">
        <f t="shared" ca="1" si="516"/>
        <v>0</v>
      </c>
      <c r="EF228" s="339">
        <f t="shared" ca="1" si="516"/>
        <v>0</v>
      </c>
      <c r="EG228" s="339">
        <f t="shared" ca="1" si="516"/>
        <v>0</v>
      </c>
      <c r="EH228" s="339">
        <f t="shared" ca="1" si="516"/>
        <v>0</v>
      </c>
      <c r="EI228" s="339">
        <f t="shared" ca="1" si="516"/>
        <v>0</v>
      </c>
      <c r="EJ228" s="339">
        <f t="shared" ca="1" si="516"/>
        <v>0</v>
      </c>
      <c r="EK228" s="339">
        <f t="shared" ca="1" si="516"/>
        <v>0</v>
      </c>
      <c r="EL228" s="339">
        <f t="shared" ca="1" si="516"/>
        <v>0</v>
      </c>
      <c r="EM228" s="339">
        <f t="shared" ca="1" si="516"/>
        <v>0</v>
      </c>
      <c r="EO228" s="919" t="str">
        <f t="shared" ca="1" si="415"/>
        <v/>
      </c>
      <c r="EP228" s="919" t="str">
        <f t="shared" ca="1" si="497"/>
        <v/>
      </c>
      <c r="EQ228" s="919" t="str">
        <f t="shared" ca="1" si="498"/>
        <v/>
      </c>
      <c r="ER228" s="919" t="str">
        <f t="shared" ca="1" si="499"/>
        <v/>
      </c>
      <c r="ES228" s="919" t="str">
        <f ca="1">IFERROR(INDEX('郵便番号（石川県）'!$A$3:$F$2574,MATCH(INDIRECT("'("&amp;EO228&amp;")'!E7"),'郵便番号（石川県）'!$A$3:$A$2574,0),6),"")</f>
        <v/>
      </c>
      <c r="ET228" s="919" t="str">
        <f ca="1">IFERROR(INDEX('郵便番号（石川県）'!$A$3:$F$2574,MATCH(INDIRECT("'("&amp;$EO228&amp;")'!E7"),'郵便番号（石川県）'!$A$3:$A$2574,0),5),"")</f>
        <v/>
      </c>
      <c r="EU228" s="919" t="str">
        <f t="shared" ca="1" si="500"/>
        <v/>
      </c>
      <c r="EV228" s="919" t="str">
        <f t="shared" ca="1" si="501"/>
        <v/>
      </c>
      <c r="EW228" s="919" t="str">
        <f t="shared" ca="1" si="502"/>
        <v/>
      </c>
      <c r="EX228" s="919" t="str">
        <f t="shared" ca="1" si="503"/>
        <v/>
      </c>
      <c r="EY228" s="919" t="str">
        <f t="shared" ca="1" si="504"/>
        <v/>
      </c>
      <c r="EZ228" s="919" t="str">
        <f t="shared" ca="1" si="505"/>
        <v/>
      </c>
      <c r="FA228" s="919" t="str">
        <f t="shared" ca="1" si="506"/>
        <v/>
      </c>
      <c r="FB228" s="919" t="str">
        <f t="shared" ca="1" si="507"/>
        <v/>
      </c>
      <c r="FC228" s="919" t="str">
        <f t="shared" ca="1" si="508"/>
        <v/>
      </c>
      <c r="FD228" s="627" t="str">
        <f t="shared" ca="1" si="509"/>
        <v/>
      </c>
      <c r="FE228" s="630">
        <v>218</v>
      </c>
      <c r="FF228" s="299" t="str">
        <f t="shared" ca="1" si="510"/>
        <v/>
      </c>
      <c r="FG228" s="993" t="str">
        <f t="shared" ca="1" si="511"/>
        <v/>
      </c>
      <c r="FH228" s="919" t="str">
        <f t="shared" ca="1" si="512"/>
        <v/>
      </c>
      <c r="FI228" s="299">
        <f ca="1">COUNTIF($FH$11:FH228,"■")</f>
        <v>0</v>
      </c>
    </row>
    <row r="229" spans="1:165" ht="34.5" customHeight="1">
      <c r="A229" s="445">
        <f t="shared" ca="1" si="416"/>
        <v>0</v>
      </c>
      <c r="B229" s="446">
        <f>IF(R229&lt;&gt;"",IF(COUNTIF(R$11:R229,R229)=1,MAX(B$11:B228)+1,INDEX(B$11:B228,MATCH(R229,R$11:R228,0),1)),0)</f>
        <v>1</v>
      </c>
      <c r="C229" s="446">
        <f ca="1">IF(T229&lt;&gt;"",IF(COUNTIF(T$11:T229,T229)=1,MAX(C$11:C228)+1,INDEX(C$11:C228,MATCH(T229,T$11:T228,0),1)),0)</f>
        <v>0</v>
      </c>
      <c r="D229" s="446">
        <f ca="1">IF(U229&lt;&gt;"",IF(COUNTIF(U$11:U229,U229)=1,MAX(D$11:D228)+1,INDEX(D$11:D228,MATCH(U229,U$11:U228,0),1)),0)</f>
        <v>0</v>
      </c>
      <c r="E229" s="446">
        <f ca="1">IF(S229&lt;&gt;"",IF(COUNTIF(S$11:S229,S229)=1,MAX(E$11:E228)+1,INDEX(E$11:E228,MATCH(S229,S$11:S228,0),1)),0)</f>
        <v>0</v>
      </c>
      <c r="F229" s="446">
        <f ca="1">IF(Z229&lt;&gt;"",IF(COUNTIF(Z$11:Z229,Z229)=1,MAX(F$11:F228)+1,INDEX(F$11:F228,MATCH(Z229,Z$11:Z228,0),1)),0)</f>
        <v>0</v>
      </c>
      <c r="G229" s="447" cm="1">
        <f t="array" aca="1" ref="G229" ca="1">IF(Z229&lt;&gt;"",IF(COUNTIFS(Z$11:Z229,Z229,W$11:W229,W229)=1,MAX(G$11:G228)+1,INDEX(G$11:G228,MATCH(Z229&amp;W229,Z$11:Z228&amp;W$11:W229,0),1)),0)</f>
        <v>0</v>
      </c>
      <c r="H229" s="447">
        <f t="shared" ca="1" si="417"/>
        <v>0</v>
      </c>
      <c r="I229" s="447">
        <f ca="1">IF(T229="",0,IF(COUNTIF(T$11:T229,T229)=1,1,0))</f>
        <v>0</v>
      </c>
      <c r="J229" s="447">
        <f ca="1">IF(U229="",0,IF(COUNTIF(U$11:U229,U229)=1,1,0))</f>
        <v>0</v>
      </c>
      <c r="K229" s="447">
        <f ca="1">IF(S229="",0,IF(COUNTIF(S$11:S229,S229)=1,1,0))</f>
        <v>0</v>
      </c>
      <c r="L229" s="446">
        <f ca="1">IF(Z229="",0,IF(COUNTIF(Z$11:Z229,Z229)=1,1,0))</f>
        <v>0</v>
      </c>
      <c r="M229" s="767">
        <f ca="1">IF($W229=2,IF(COUNTIFS($W$11:$W229,2,$Z$11:$Z229,$Z229)=1,1,0),0)</f>
        <v>0</v>
      </c>
      <c r="N229" s="767">
        <f ca="1">IF($W229=1,IF(COUNTIFS($W$11:$W229,2,$Z$11:$Z229,$Z229)=1,1,0),0)</f>
        <v>0</v>
      </c>
      <c r="O229" s="446">
        <f ca="1">IF(H229=0,0,IF(COUNTIF(Z$11:Z229,Z229)=1,1,0))</f>
        <v>0</v>
      </c>
      <c r="P229" s="448" t="str">
        <f t="shared" ca="1" si="418"/>
        <v>石川県</v>
      </c>
      <c r="Q229" s="89">
        <f t="shared" ca="1" si="419"/>
        <v>219</v>
      </c>
      <c r="R229" s="170" t="s">
        <v>459</v>
      </c>
      <c r="S229" s="357" t="str">
        <f t="shared" ca="1" si="420"/>
        <v/>
      </c>
      <c r="T229" s="357" t="str">
        <f t="shared" ca="1" si="421"/>
        <v/>
      </c>
      <c r="U229" s="58" t="str">
        <f t="shared" ca="1" si="422"/>
        <v/>
      </c>
      <c r="V229" s="58" t="str">
        <f t="shared" ca="1" si="423"/>
        <v/>
      </c>
      <c r="W229" s="920" t="str">
        <f t="shared" ca="1" si="424"/>
        <v/>
      </c>
      <c r="X229" s="369">
        <f ca="1">IFERROR(VLOOKUP(W229,'（様式１号）３整理番号表'!$B$4:$H$5,2,FALSE),0)</f>
        <v>0</v>
      </c>
      <c r="Y229" s="768" t="str" cm="1">
        <f t="array" aca="1" ref="Y229" ca="1">IF(AND(D229=0,F229=0),"",IF(COUNTIF(D$11:D229,D229)=1,1,IF(COUNTIFS(D$11:D229,D229,F$11:F229,F229)=1,INDEX((D$11:D229,F$11:F229,Y$11:Y229),MATCH(_xlfn.MAXIFS(F$11:F228,D$11:D228,D229),$F$11:F229,0),1,3)+1,INDEX((D$11:D229,F$11:F229,Y$11:Y229),MATCH(D229&amp;F229,D$11:D229&amp;F$11:F229,0),1,3))))</f>
        <v/>
      </c>
      <c r="Z229" s="40" t="str">
        <f t="shared" ca="1" si="425"/>
        <v/>
      </c>
      <c r="AA229" s="924" t="str">
        <f t="shared" ca="1" si="426"/>
        <v/>
      </c>
      <c r="AB229" s="93">
        <f ca="1">IFERROR(VLOOKUP(AA229,'（様式１号）３整理番号表'!$B$10:$H$16,2,FALSE),0)</f>
        <v>0</v>
      </c>
      <c r="AC229" s="924" t="str">
        <f t="shared" ca="1" si="427"/>
        <v/>
      </c>
      <c r="AD229" s="924" t="str">
        <f t="shared" ca="1" si="428"/>
        <v/>
      </c>
      <c r="AE229" s="93">
        <f ca="1">IFERROR(VLOOKUP(AD229,'（様式１号）３整理番号表'!$B$21:$H$22,2,FALSE),0)</f>
        <v>0</v>
      </c>
      <c r="AF229" s="924" t="str">
        <f t="shared" ca="1" si="429"/>
        <v/>
      </c>
      <c r="AG229" s="93">
        <f ca="1">IFERROR(VLOOKUP(AF229,'（様式１号）３整理番号表'!$B$26:$H$31,2,FALSE),0)</f>
        <v>0</v>
      </c>
      <c r="AH229" s="924" t="str">
        <f t="shared" ca="1" si="430"/>
        <v/>
      </c>
      <c r="AI229" s="93">
        <f ca="1">IFERROR(VLOOKUP(AH229,'（様式１号）３整理番号表'!$J$5:$N$59,2,FALSE),0)</f>
        <v>0</v>
      </c>
      <c r="AJ229" s="77" t="str">
        <f t="shared" ca="1" si="431"/>
        <v/>
      </c>
      <c r="AK229" s="93">
        <f ca="1">IFERROR(VLOOKUP(AJ229,'（様式１号）３整理番号表'!$P$5:$R$29,2,FALSE),0)</f>
        <v>0</v>
      </c>
      <c r="AL229" s="921" t="str">
        <f t="shared" ca="1" si="432"/>
        <v/>
      </c>
      <c r="AM229" s="921" t="str">
        <f t="shared" ca="1" si="433"/>
        <v/>
      </c>
      <c r="AN229" s="921"/>
      <c r="AO229" s="77" t="str">
        <f t="shared" ca="1" si="434"/>
        <v/>
      </c>
      <c r="AP229" s="93">
        <f ca="1">IFERROR(VLOOKUP(AO229,'（様式１号）３整理番号表'!$P$5:$R$29,2,FALSE),0)</f>
        <v>0</v>
      </c>
      <c r="AQ229" s="924" t="str">
        <f t="shared" ca="1" si="435"/>
        <v/>
      </c>
      <c r="AR229" s="93">
        <f t="shared" ca="1" si="436"/>
        <v>0</v>
      </c>
      <c r="AS229" s="924" t="str">
        <f t="shared" ca="1" si="437"/>
        <v/>
      </c>
      <c r="AT229" s="40" t="str">
        <f t="shared" ca="1" si="438"/>
        <v/>
      </c>
      <c r="AU229" s="93" t="str">
        <f t="shared" ca="1" si="439"/>
        <v/>
      </c>
      <c r="AV229" s="923" t="str">
        <f t="shared" ca="1" si="440"/>
        <v/>
      </c>
      <c r="AW229" s="926" t="str">
        <f t="shared" ca="1" si="441"/>
        <v/>
      </c>
      <c r="AX229" s="925" t="str">
        <f t="shared" ca="1" si="442"/>
        <v/>
      </c>
      <c r="AY229" s="925" t="str">
        <f t="shared" ca="1" si="442"/>
        <v/>
      </c>
      <c r="AZ229" s="925" t="str">
        <f t="shared" ca="1" si="442"/>
        <v/>
      </c>
      <c r="BA229" s="925" t="str">
        <f t="shared" ca="1" si="442"/>
        <v/>
      </c>
      <c r="BB229" s="925" t="str">
        <f t="shared" ca="1" si="443"/>
        <v/>
      </c>
      <c r="BC229" s="925" t="str">
        <f t="shared" ca="1" si="444"/>
        <v/>
      </c>
      <c r="BD229" s="925" t="str">
        <f t="shared" ca="1" si="444"/>
        <v/>
      </c>
      <c r="BE229" s="925" t="str">
        <f t="shared" ca="1" si="444"/>
        <v/>
      </c>
      <c r="BF229" s="77" t="str">
        <f t="shared" ca="1" si="445"/>
        <v/>
      </c>
      <c r="BG229" s="924" t="str">
        <f t="shared" ca="1" si="446"/>
        <v/>
      </c>
      <c r="BH229" s="94">
        <f ca="1">IF(BF229&lt;&gt;"",INDEX('（様式１号）３整理番号表'!$AB$7:$AQ$12,MATCH(BF229,'（様式１号）３整理番号表'!$AA$7:$AA$12,0),MATCH(BG229,'（様式１号）３整理番号表'!$AB$6:$AQ$6,0)),0)</f>
        <v>0</v>
      </c>
      <c r="BI229" s="921" t="str">
        <f t="shared" ca="1" si="447"/>
        <v/>
      </c>
      <c r="BJ229" s="922" t="str">
        <f t="shared" ca="1" si="448"/>
        <v/>
      </c>
      <c r="BK229" s="926" t="str">
        <f t="shared" ca="1" si="449"/>
        <v/>
      </c>
      <c r="BL229" s="922" t="str">
        <f t="shared" ca="1" si="450"/>
        <v/>
      </c>
      <c r="BM229" s="79" t="str">
        <f t="shared" ca="1" si="451"/>
        <v/>
      </c>
      <c r="BN229" s="82" t="str">
        <f t="shared" ca="1" si="452"/>
        <v/>
      </c>
      <c r="BO229" s="83" t="str">
        <f t="shared" ca="1" si="453"/>
        <v/>
      </c>
      <c r="BP229" s="84" t="str">
        <f t="shared" ca="1" si="454"/>
        <v/>
      </c>
      <c r="BQ229" s="82" t="str">
        <f t="shared" ca="1" si="455"/>
        <v/>
      </c>
      <c r="BR229" s="97" t="str">
        <f t="shared" ca="1" si="456"/>
        <v/>
      </c>
      <c r="BS229" s="95" t="str">
        <f t="shared" ca="1" si="457"/>
        <v/>
      </c>
      <c r="BT229" s="184" t="str">
        <f t="shared" ca="1" si="458"/>
        <v/>
      </c>
      <c r="BU229" s="611" t="str">
        <f t="shared" ca="1" si="459"/>
        <v/>
      </c>
      <c r="BV229" s="77" t="str">
        <f t="shared" ca="1" si="460"/>
        <v/>
      </c>
      <c r="BW229" s="85" t="str">
        <f t="shared" ca="1" si="461"/>
        <v/>
      </c>
      <c r="BX229" s="86" t="str">
        <f t="shared" ca="1" si="462"/>
        <v/>
      </c>
      <c r="BY229" s="231">
        <f ca="1">IF('ポイント要件確認等（個別表）'!AD229=1,ROUNDDOWN('ポイント要件確認等（個別表）'!AV229,-3),IF('ポイント要件確認等（個別表）'!AD229=2,ROUNDDOWN('ポイント要件確認等（個別表）'!BH229,-3),IF('ポイント要件確認等（個別表）'!AD229=3,ROUNDDOWN('ポイント要件確認等（個別表）'!BT229,-3),0)))</f>
        <v>0</v>
      </c>
      <c r="BZ229" s="86" t="str">
        <f t="shared" ca="1" si="463"/>
        <v/>
      </c>
      <c r="CA229" s="232" t="str">
        <f t="shared" ca="1" si="464"/>
        <v/>
      </c>
      <c r="CB229" s="232">
        <f t="shared" ca="1" si="465"/>
        <v>0</v>
      </c>
      <c r="CC229" s="86" t="str">
        <f t="shared" ca="1" si="466"/>
        <v/>
      </c>
      <c r="CD229" s="86" t="str">
        <f t="shared" ca="1" si="467"/>
        <v/>
      </c>
      <c r="CE229" s="609"/>
      <c r="CF229" s="86" t="str">
        <f t="shared" ca="1" si="468"/>
        <v/>
      </c>
      <c r="CG229" s="185" t="str">
        <f t="shared" ca="1" si="469"/>
        <v/>
      </c>
      <c r="CH229" s="246" t="str">
        <f t="shared" ca="1" si="470"/>
        <v>含税額</v>
      </c>
      <c r="CI229" s="247" t="str">
        <f t="shared" ca="1" si="471"/>
        <v/>
      </c>
      <c r="CJ229" s="87" t="str">
        <f ca="1">IFERROR(IF(INDIRECT("'("&amp;'２個別表'!EO229&amp;")'!AR"&amp;84+EP229)&lt;&gt;1,"",1),"")</f>
        <v/>
      </c>
      <c r="CK229" s="244" t="str">
        <f t="shared" ca="1" si="472"/>
        <v/>
      </c>
      <c r="CL229" s="235" t="str">
        <f t="shared" ca="1" si="473"/>
        <v/>
      </c>
      <c r="CM229" s="239" t="str">
        <f t="shared" ca="1" si="474"/>
        <v/>
      </c>
      <c r="CN229" s="77" t="str">
        <f t="shared" ca="1" si="475"/>
        <v/>
      </c>
      <c r="CO229" s="93" t="str">
        <f ca="1">IFERROR(VLOOKUP(CN229,'（様式１号）３整理番号表'!$T$5:$V$15,2,FALSE),"")</f>
        <v/>
      </c>
      <c r="CP229" s="924" t="str">
        <f t="shared" ca="1" si="476"/>
        <v/>
      </c>
      <c r="CQ229" s="93" t="str">
        <f ca="1">IFERROR(VLOOKUP(CP229,'（様式１号）３整理番号表'!$T$19:$V$24,2,FALSE),"")</f>
        <v/>
      </c>
      <c r="CR229" s="924" t="str">
        <f ca="1">IFERROR(IF(INDIRECT("'("&amp;'２個別表'!EO229&amp;")'!AV"&amp;84+EP229)&lt;&gt;1,"",1),"")</f>
        <v/>
      </c>
      <c r="CS229" s="232">
        <f t="shared" ca="1" si="477"/>
        <v>0</v>
      </c>
      <c r="CT229" s="248">
        <f t="shared" ca="1" si="478"/>
        <v>0</v>
      </c>
      <c r="CU229" s="376" t="str">
        <f ca="1">IF(ER229="補強",IF(COUNTIFS($Z$11:Z229,Z229,$W$11:W229,1)=1,"１①",""),IF(COUNTIFS($Z$11:Z229,Z229,$W$11:W229,2)=1,"２①",""))</f>
        <v/>
      </c>
      <c r="CV229" s="57" t="str">
        <f t="shared" ca="1" si="479"/>
        <v/>
      </c>
      <c r="CW229" s="927" t="str">
        <f t="shared" ca="1" si="480"/>
        <v/>
      </c>
      <c r="CX229" s="256" t="str">
        <f t="shared" ca="1" si="481"/>
        <v/>
      </c>
      <c r="CY229" s="256" t="str">
        <f t="shared" ca="1" si="482"/>
        <v/>
      </c>
      <c r="CZ229" s="256" t="str">
        <f t="shared" ca="1" si="483"/>
        <v/>
      </c>
      <c r="DA229" s="256" t="str">
        <f t="shared" ca="1" si="484"/>
        <v/>
      </c>
      <c r="DB229" s="316" t="str">
        <f ca="1">IFERROR(VLOOKUP($CU229,'（様式１号）３整理番号表'!$Z$19:$AB$32,3,FALSE),"")</f>
        <v/>
      </c>
      <c r="DC229" s="259" t="str">
        <f t="shared" ca="1" si="485"/>
        <v>-</v>
      </c>
      <c r="DD229" s="618" t="str">
        <f t="shared" ca="1" si="486"/>
        <v/>
      </c>
      <c r="DE229" s="321" t="str">
        <f ca="1">IF(AND(AO229=18,AS229=1),IF(COUNTIFS($Y$11:Y229,Y229,$AS$11:AS229,1)=1,"２②",""),IF($CU229="１①",INDEX(INDIRECT("'("&amp;$EO229&amp;")'!AR116:BB116"),1,MATCH(INDIRECT("'("&amp;$EO229&amp;")'!C118"),INDIRECT("'("&amp;$EO229&amp;")'!AR119:BB119"),0)),""))</f>
        <v/>
      </c>
      <c r="DF229" s="324" t="str">
        <f t="shared" ca="1" si="487"/>
        <v/>
      </c>
      <c r="DG229" s="313" t="str">
        <f t="shared" ca="1" si="488"/>
        <v/>
      </c>
      <c r="DH229" s="313" t="str">
        <f t="shared" ca="1" si="489"/>
        <v/>
      </c>
      <c r="DI229" s="313" t="str">
        <f t="shared" ca="1" si="490"/>
        <v/>
      </c>
      <c r="DJ229" s="313" t="str">
        <f t="shared" ca="1" si="491"/>
        <v/>
      </c>
      <c r="DK229" s="328" t="str">
        <f t="shared" ca="1" si="492"/>
        <v/>
      </c>
      <c r="DL229" s="334" t="str">
        <f t="shared" ca="1" si="493"/>
        <v/>
      </c>
      <c r="DM229" s="915" t="str">
        <f t="shared" ca="1" si="494"/>
        <v/>
      </c>
      <c r="DN229" s="15"/>
      <c r="DO229" s="324"/>
      <c r="DP229" s="16"/>
      <c r="DQ229" s="16"/>
      <c r="DR229" s="16"/>
      <c r="DS229" s="16"/>
      <c r="DT229" s="318" t="str">
        <f>IFERROR(VLOOKUP($DN229,'（様式１号）３整理番号表'!$Z$19:$AB$32,3,FALSE),"")</f>
        <v/>
      </c>
      <c r="DU229" s="259" t="str">
        <f t="shared" si="495"/>
        <v/>
      </c>
      <c r="DV229" s="14"/>
      <c r="DW229" s="17" t="str">
        <f t="shared" ca="1" si="496"/>
        <v/>
      </c>
      <c r="DX229" s="88" t="str">
        <f t="shared" ca="1" si="513"/>
        <v/>
      </c>
      <c r="DZ229" s="339">
        <f t="shared" ref="DZ229:EM247" ca="1" si="517">COUNTIF($CJ229:$DV229,DZ$8)</f>
        <v>0</v>
      </c>
      <c r="EA229" s="339">
        <f t="shared" ca="1" si="517"/>
        <v>0</v>
      </c>
      <c r="EB229" s="339">
        <f t="shared" ca="1" si="517"/>
        <v>0</v>
      </c>
      <c r="EC229" s="339">
        <f t="shared" ca="1" si="517"/>
        <v>0</v>
      </c>
      <c r="ED229" s="339">
        <f t="shared" ca="1" si="517"/>
        <v>0</v>
      </c>
      <c r="EE229" s="339">
        <f t="shared" ca="1" si="517"/>
        <v>0</v>
      </c>
      <c r="EF229" s="339">
        <f t="shared" ca="1" si="517"/>
        <v>0</v>
      </c>
      <c r="EG229" s="339">
        <f t="shared" ca="1" si="517"/>
        <v>0</v>
      </c>
      <c r="EH229" s="339">
        <f t="shared" ca="1" si="517"/>
        <v>0</v>
      </c>
      <c r="EI229" s="339">
        <f t="shared" ca="1" si="517"/>
        <v>0</v>
      </c>
      <c r="EJ229" s="339">
        <f t="shared" ca="1" si="517"/>
        <v>0</v>
      </c>
      <c r="EK229" s="339">
        <f t="shared" ca="1" si="517"/>
        <v>0</v>
      </c>
      <c r="EL229" s="339">
        <f t="shared" ca="1" si="517"/>
        <v>0</v>
      </c>
      <c r="EM229" s="339">
        <f t="shared" ca="1" si="517"/>
        <v>0</v>
      </c>
      <c r="EO229" s="919" t="str">
        <f t="shared" ca="1" si="415"/>
        <v/>
      </c>
      <c r="EP229" s="919" t="str">
        <f t="shared" ca="1" si="497"/>
        <v/>
      </c>
      <c r="EQ229" s="919" t="str">
        <f t="shared" ca="1" si="498"/>
        <v/>
      </c>
      <c r="ER229" s="919" t="str">
        <f t="shared" ca="1" si="499"/>
        <v/>
      </c>
      <c r="ES229" s="919" t="str">
        <f ca="1">IFERROR(INDEX('郵便番号（石川県）'!$A$3:$F$2574,MATCH(INDIRECT("'("&amp;EO229&amp;")'!E7"),'郵便番号（石川県）'!$A$3:$A$2574,0),6),"")</f>
        <v/>
      </c>
      <c r="ET229" s="919" t="str">
        <f ca="1">IFERROR(INDEX('郵便番号（石川県）'!$A$3:$F$2574,MATCH(INDIRECT("'("&amp;$EO229&amp;")'!E7"),'郵便番号（石川県）'!$A$3:$A$2574,0),5),"")</f>
        <v/>
      </c>
      <c r="EU229" s="919" t="str">
        <f t="shared" ca="1" si="500"/>
        <v/>
      </c>
      <c r="EV229" s="919" t="str">
        <f t="shared" ca="1" si="501"/>
        <v/>
      </c>
      <c r="EW229" s="919" t="str">
        <f t="shared" ca="1" si="502"/>
        <v/>
      </c>
      <c r="EX229" s="919" t="str">
        <f t="shared" ca="1" si="503"/>
        <v/>
      </c>
      <c r="EY229" s="919" t="str">
        <f t="shared" ca="1" si="504"/>
        <v/>
      </c>
      <c r="EZ229" s="919" t="str">
        <f t="shared" ca="1" si="505"/>
        <v/>
      </c>
      <c r="FA229" s="919" t="str">
        <f t="shared" ca="1" si="506"/>
        <v/>
      </c>
      <c r="FB229" s="919" t="str">
        <f t="shared" ca="1" si="507"/>
        <v/>
      </c>
      <c r="FC229" s="919" t="str">
        <f t="shared" ca="1" si="508"/>
        <v/>
      </c>
      <c r="FD229" s="627" t="str">
        <f t="shared" ca="1" si="509"/>
        <v/>
      </c>
      <c r="FE229" s="630">
        <v>219</v>
      </c>
      <c r="FF229" s="299" t="str">
        <f t="shared" ca="1" si="510"/>
        <v/>
      </c>
      <c r="FG229" s="993" t="str">
        <f t="shared" ca="1" si="511"/>
        <v/>
      </c>
      <c r="FH229" s="919" t="str">
        <f t="shared" ca="1" si="512"/>
        <v/>
      </c>
      <c r="FI229" s="299">
        <f ca="1">COUNTIF($FH$11:FH229,"■")</f>
        <v>0</v>
      </c>
    </row>
    <row r="230" spans="1:165" ht="34.5" customHeight="1">
      <c r="A230" s="445">
        <f t="shared" ca="1" si="416"/>
        <v>0</v>
      </c>
      <c r="B230" s="446">
        <f>IF(R230&lt;&gt;"",IF(COUNTIF(R$11:R230,R230)=1,MAX(B$11:B229)+1,INDEX(B$11:B229,MATCH(R230,R$11:R229,0),1)),0)</f>
        <v>1</v>
      </c>
      <c r="C230" s="446">
        <f ca="1">IF(T230&lt;&gt;"",IF(COUNTIF(T$11:T230,T230)=1,MAX(C$11:C229)+1,INDEX(C$11:C229,MATCH(T230,T$11:T229,0),1)),0)</f>
        <v>0</v>
      </c>
      <c r="D230" s="446">
        <f ca="1">IF(U230&lt;&gt;"",IF(COUNTIF(U$11:U230,U230)=1,MAX(D$11:D229)+1,INDEX(D$11:D229,MATCH(U230,U$11:U229,0),1)),0)</f>
        <v>0</v>
      </c>
      <c r="E230" s="446">
        <f ca="1">IF(S230&lt;&gt;"",IF(COUNTIF(S$11:S230,S230)=1,MAX(E$11:E229)+1,INDEX(E$11:E229,MATCH(S230,S$11:S229,0),1)),0)</f>
        <v>0</v>
      </c>
      <c r="F230" s="446">
        <f ca="1">IF(Z230&lt;&gt;"",IF(COUNTIF(Z$11:Z230,Z230)=1,MAX(F$11:F229)+1,INDEX(F$11:F229,MATCH(Z230,Z$11:Z229,0),1)),0)</f>
        <v>0</v>
      </c>
      <c r="G230" s="447" cm="1">
        <f t="array" aca="1" ref="G230" ca="1">IF(Z230&lt;&gt;"",IF(COUNTIFS(Z$11:Z230,Z230,W$11:W230,W230)=1,MAX(G$11:G229)+1,INDEX(G$11:G229,MATCH(Z230&amp;W230,Z$11:Z229&amp;W$11:W230,0),1)),0)</f>
        <v>0</v>
      </c>
      <c r="H230" s="447">
        <f t="shared" ca="1" si="417"/>
        <v>0</v>
      </c>
      <c r="I230" s="447">
        <f ca="1">IF(T230="",0,IF(COUNTIF(T$11:T230,T230)=1,1,0))</f>
        <v>0</v>
      </c>
      <c r="J230" s="447">
        <f ca="1">IF(U230="",0,IF(COUNTIF(U$11:U230,U230)=1,1,0))</f>
        <v>0</v>
      </c>
      <c r="K230" s="447">
        <f ca="1">IF(S230="",0,IF(COUNTIF(S$11:S230,S230)=1,1,0))</f>
        <v>0</v>
      </c>
      <c r="L230" s="446">
        <f ca="1">IF(Z230="",0,IF(COUNTIF(Z$11:Z230,Z230)=1,1,0))</f>
        <v>0</v>
      </c>
      <c r="M230" s="767">
        <f ca="1">IF($W230=2,IF(COUNTIFS($W$11:$W230,2,$Z$11:$Z230,$Z230)=1,1,0),0)</f>
        <v>0</v>
      </c>
      <c r="N230" s="767">
        <f ca="1">IF($W230=1,IF(COUNTIFS($W$11:$W230,2,$Z$11:$Z230,$Z230)=1,1,0),0)</f>
        <v>0</v>
      </c>
      <c r="O230" s="446">
        <f ca="1">IF(H230=0,0,IF(COUNTIF(Z$11:Z230,Z230)=1,1,0))</f>
        <v>0</v>
      </c>
      <c r="P230" s="448" t="str">
        <f t="shared" ca="1" si="418"/>
        <v>石川県</v>
      </c>
      <c r="Q230" s="89">
        <f t="shared" ca="1" si="419"/>
        <v>220</v>
      </c>
      <c r="R230" s="170" t="s">
        <v>459</v>
      </c>
      <c r="S230" s="357" t="str">
        <f t="shared" ca="1" si="420"/>
        <v/>
      </c>
      <c r="T230" s="357" t="str">
        <f t="shared" ca="1" si="421"/>
        <v/>
      </c>
      <c r="U230" s="58" t="str">
        <f t="shared" ca="1" si="422"/>
        <v/>
      </c>
      <c r="V230" s="58" t="str">
        <f t="shared" ca="1" si="423"/>
        <v/>
      </c>
      <c r="W230" s="920" t="str">
        <f t="shared" ca="1" si="424"/>
        <v/>
      </c>
      <c r="X230" s="369">
        <f ca="1">IFERROR(VLOOKUP(W230,'（様式１号）３整理番号表'!$B$4:$H$5,2,FALSE),0)</f>
        <v>0</v>
      </c>
      <c r="Y230" s="768" t="str" cm="1">
        <f t="array" aca="1" ref="Y230" ca="1">IF(AND(D230=0,F230=0),"",IF(COUNTIF(D$11:D230,D230)=1,1,IF(COUNTIFS(D$11:D230,D230,F$11:F230,F230)=1,INDEX((D$11:D230,F$11:F230,Y$11:Y230),MATCH(_xlfn.MAXIFS(F$11:F229,D$11:D229,D230),$F$11:F230,0),1,3)+1,INDEX((D$11:D230,F$11:F230,Y$11:Y230),MATCH(D230&amp;F230,D$11:D230&amp;F$11:F230,0),1,3))))</f>
        <v/>
      </c>
      <c r="Z230" s="40" t="str">
        <f t="shared" ca="1" si="425"/>
        <v/>
      </c>
      <c r="AA230" s="924" t="str">
        <f t="shared" ca="1" si="426"/>
        <v/>
      </c>
      <c r="AB230" s="93">
        <f ca="1">IFERROR(VLOOKUP(AA230,'（様式１号）３整理番号表'!$B$10:$H$16,2,FALSE),0)</f>
        <v>0</v>
      </c>
      <c r="AC230" s="924" t="str">
        <f t="shared" ca="1" si="427"/>
        <v/>
      </c>
      <c r="AD230" s="924" t="str">
        <f t="shared" ca="1" si="428"/>
        <v/>
      </c>
      <c r="AE230" s="93">
        <f ca="1">IFERROR(VLOOKUP(AD230,'（様式１号）３整理番号表'!$B$21:$H$22,2,FALSE),0)</f>
        <v>0</v>
      </c>
      <c r="AF230" s="924" t="str">
        <f t="shared" ca="1" si="429"/>
        <v/>
      </c>
      <c r="AG230" s="93">
        <f ca="1">IFERROR(VLOOKUP(AF230,'（様式１号）３整理番号表'!$B$26:$H$31,2,FALSE),0)</f>
        <v>0</v>
      </c>
      <c r="AH230" s="924" t="str">
        <f t="shared" ca="1" si="430"/>
        <v/>
      </c>
      <c r="AI230" s="93">
        <f ca="1">IFERROR(VLOOKUP(AH230,'（様式１号）３整理番号表'!$J$5:$N$59,2,FALSE),0)</f>
        <v>0</v>
      </c>
      <c r="AJ230" s="77" t="str">
        <f t="shared" ca="1" si="431"/>
        <v/>
      </c>
      <c r="AK230" s="93">
        <f ca="1">IFERROR(VLOOKUP(AJ230,'（様式１号）３整理番号表'!$P$5:$R$29,2,FALSE),0)</f>
        <v>0</v>
      </c>
      <c r="AL230" s="921" t="str">
        <f t="shared" ca="1" si="432"/>
        <v/>
      </c>
      <c r="AM230" s="921" t="str">
        <f t="shared" ca="1" si="433"/>
        <v/>
      </c>
      <c r="AN230" s="921"/>
      <c r="AO230" s="77" t="str">
        <f t="shared" ca="1" si="434"/>
        <v/>
      </c>
      <c r="AP230" s="93">
        <f ca="1">IFERROR(VLOOKUP(AO230,'（様式１号）３整理番号表'!$P$5:$R$29,2,FALSE),0)</f>
        <v>0</v>
      </c>
      <c r="AQ230" s="924" t="str">
        <f t="shared" ca="1" si="435"/>
        <v/>
      </c>
      <c r="AR230" s="93">
        <f t="shared" ca="1" si="436"/>
        <v>0</v>
      </c>
      <c r="AS230" s="924" t="str">
        <f t="shared" ca="1" si="437"/>
        <v/>
      </c>
      <c r="AT230" s="40" t="str">
        <f t="shared" ca="1" si="438"/>
        <v/>
      </c>
      <c r="AU230" s="93" t="str">
        <f t="shared" ca="1" si="439"/>
        <v/>
      </c>
      <c r="AV230" s="923" t="str">
        <f t="shared" ca="1" si="440"/>
        <v/>
      </c>
      <c r="AW230" s="926" t="str">
        <f t="shared" ca="1" si="441"/>
        <v/>
      </c>
      <c r="AX230" s="925" t="str">
        <f t="shared" ca="1" si="442"/>
        <v/>
      </c>
      <c r="AY230" s="925" t="str">
        <f t="shared" ca="1" si="442"/>
        <v/>
      </c>
      <c r="AZ230" s="925" t="str">
        <f t="shared" ca="1" si="442"/>
        <v/>
      </c>
      <c r="BA230" s="925" t="str">
        <f t="shared" ca="1" si="442"/>
        <v/>
      </c>
      <c r="BB230" s="925" t="str">
        <f t="shared" ca="1" si="443"/>
        <v/>
      </c>
      <c r="BC230" s="925" t="str">
        <f t="shared" ca="1" si="444"/>
        <v/>
      </c>
      <c r="BD230" s="925" t="str">
        <f t="shared" ca="1" si="444"/>
        <v/>
      </c>
      <c r="BE230" s="925" t="str">
        <f t="shared" ca="1" si="444"/>
        <v/>
      </c>
      <c r="BF230" s="77" t="str">
        <f t="shared" ca="1" si="445"/>
        <v/>
      </c>
      <c r="BG230" s="924" t="str">
        <f t="shared" ca="1" si="446"/>
        <v/>
      </c>
      <c r="BH230" s="94">
        <f ca="1">IF(BF230&lt;&gt;"",INDEX('（様式１号）３整理番号表'!$AB$7:$AQ$12,MATCH(BF230,'（様式１号）３整理番号表'!$AA$7:$AA$12,0),MATCH(BG230,'（様式１号）３整理番号表'!$AB$6:$AQ$6,0)),0)</f>
        <v>0</v>
      </c>
      <c r="BI230" s="921" t="str">
        <f t="shared" ca="1" si="447"/>
        <v/>
      </c>
      <c r="BJ230" s="922" t="str">
        <f t="shared" ca="1" si="448"/>
        <v/>
      </c>
      <c r="BK230" s="926" t="str">
        <f t="shared" ca="1" si="449"/>
        <v/>
      </c>
      <c r="BL230" s="922" t="str">
        <f t="shared" ca="1" si="450"/>
        <v/>
      </c>
      <c r="BM230" s="79" t="str">
        <f t="shared" ca="1" si="451"/>
        <v/>
      </c>
      <c r="BN230" s="82" t="str">
        <f t="shared" ca="1" si="452"/>
        <v/>
      </c>
      <c r="BO230" s="83" t="str">
        <f t="shared" ca="1" si="453"/>
        <v/>
      </c>
      <c r="BP230" s="84" t="str">
        <f t="shared" ca="1" si="454"/>
        <v/>
      </c>
      <c r="BQ230" s="82" t="str">
        <f t="shared" ca="1" si="455"/>
        <v/>
      </c>
      <c r="BR230" s="97" t="str">
        <f t="shared" ca="1" si="456"/>
        <v/>
      </c>
      <c r="BS230" s="95" t="str">
        <f t="shared" ca="1" si="457"/>
        <v/>
      </c>
      <c r="BT230" s="184" t="str">
        <f t="shared" ca="1" si="458"/>
        <v/>
      </c>
      <c r="BU230" s="611" t="str">
        <f t="shared" ca="1" si="459"/>
        <v/>
      </c>
      <c r="BV230" s="77" t="str">
        <f t="shared" ca="1" si="460"/>
        <v/>
      </c>
      <c r="BW230" s="85" t="str">
        <f t="shared" ca="1" si="461"/>
        <v/>
      </c>
      <c r="BX230" s="86" t="str">
        <f t="shared" ca="1" si="462"/>
        <v/>
      </c>
      <c r="BY230" s="231">
        <f ca="1">IF('ポイント要件確認等（個別表）'!AD230=1,ROUNDDOWN('ポイント要件確認等（個別表）'!AV230,-3),IF('ポイント要件確認等（個別表）'!AD230=2,ROUNDDOWN('ポイント要件確認等（個別表）'!BH230,-3),IF('ポイント要件確認等（個別表）'!AD230=3,ROUNDDOWN('ポイント要件確認等（個別表）'!BT230,-3),0)))</f>
        <v>0</v>
      </c>
      <c r="BZ230" s="86" t="str">
        <f t="shared" ca="1" si="463"/>
        <v/>
      </c>
      <c r="CA230" s="232" t="str">
        <f t="shared" ca="1" si="464"/>
        <v/>
      </c>
      <c r="CB230" s="232">
        <f t="shared" ca="1" si="465"/>
        <v>0</v>
      </c>
      <c r="CC230" s="86" t="str">
        <f t="shared" ca="1" si="466"/>
        <v/>
      </c>
      <c r="CD230" s="86" t="str">
        <f t="shared" ca="1" si="467"/>
        <v/>
      </c>
      <c r="CE230" s="609"/>
      <c r="CF230" s="86" t="str">
        <f t="shared" ca="1" si="468"/>
        <v/>
      </c>
      <c r="CG230" s="185" t="str">
        <f t="shared" ca="1" si="469"/>
        <v/>
      </c>
      <c r="CH230" s="246" t="str">
        <f t="shared" ca="1" si="470"/>
        <v>含税額</v>
      </c>
      <c r="CI230" s="247" t="str">
        <f t="shared" ca="1" si="471"/>
        <v/>
      </c>
      <c r="CJ230" s="87" t="str">
        <f ca="1">IFERROR(IF(INDIRECT("'("&amp;'２個別表'!EO230&amp;")'!AR"&amp;84+EP230)&lt;&gt;1,"",1),"")</f>
        <v/>
      </c>
      <c r="CK230" s="244" t="str">
        <f t="shared" ca="1" si="472"/>
        <v/>
      </c>
      <c r="CL230" s="235" t="str">
        <f t="shared" ca="1" si="473"/>
        <v/>
      </c>
      <c r="CM230" s="239" t="str">
        <f t="shared" ca="1" si="474"/>
        <v/>
      </c>
      <c r="CN230" s="77" t="str">
        <f t="shared" ca="1" si="475"/>
        <v/>
      </c>
      <c r="CO230" s="93" t="str">
        <f ca="1">IFERROR(VLOOKUP(CN230,'（様式１号）３整理番号表'!$T$5:$V$15,2,FALSE),"")</f>
        <v/>
      </c>
      <c r="CP230" s="924" t="str">
        <f t="shared" ca="1" si="476"/>
        <v/>
      </c>
      <c r="CQ230" s="93" t="str">
        <f ca="1">IFERROR(VLOOKUP(CP230,'（様式１号）３整理番号表'!$T$19:$V$24,2,FALSE),"")</f>
        <v/>
      </c>
      <c r="CR230" s="924" t="str">
        <f ca="1">IFERROR(IF(INDIRECT("'("&amp;'２個別表'!EO230&amp;")'!AV"&amp;84+EP230)&lt;&gt;1,"",1),"")</f>
        <v/>
      </c>
      <c r="CS230" s="232">
        <f t="shared" ca="1" si="477"/>
        <v>0</v>
      </c>
      <c r="CT230" s="248">
        <f t="shared" ca="1" si="478"/>
        <v>0</v>
      </c>
      <c r="CU230" s="376" t="str">
        <f ca="1">IF(ER230="補強",IF(COUNTIFS($Z$11:Z230,Z230,$W$11:W230,1)=1,"１①",""),IF(COUNTIFS($Z$11:Z230,Z230,$W$11:W230,2)=1,"２①",""))</f>
        <v/>
      </c>
      <c r="CV230" s="57" t="str">
        <f t="shared" ca="1" si="479"/>
        <v/>
      </c>
      <c r="CW230" s="927" t="str">
        <f t="shared" ca="1" si="480"/>
        <v/>
      </c>
      <c r="CX230" s="256" t="str">
        <f t="shared" ca="1" si="481"/>
        <v/>
      </c>
      <c r="CY230" s="256" t="str">
        <f t="shared" ca="1" si="482"/>
        <v/>
      </c>
      <c r="CZ230" s="256" t="str">
        <f t="shared" ca="1" si="483"/>
        <v/>
      </c>
      <c r="DA230" s="256" t="str">
        <f t="shared" ca="1" si="484"/>
        <v/>
      </c>
      <c r="DB230" s="316" t="str">
        <f ca="1">IFERROR(VLOOKUP($CU230,'（様式１号）３整理番号表'!$Z$19:$AB$32,3,FALSE),"")</f>
        <v/>
      </c>
      <c r="DC230" s="259" t="str">
        <f t="shared" ca="1" si="485"/>
        <v>-</v>
      </c>
      <c r="DD230" s="618" t="str">
        <f t="shared" ca="1" si="486"/>
        <v/>
      </c>
      <c r="DE230" s="321" t="str">
        <f ca="1">IF(AND(AO230=18,AS230=1),IF(COUNTIFS($Y$11:Y230,Y230,$AS$11:AS230,1)=1,"２②",""),IF($CU230="１①",INDEX(INDIRECT("'("&amp;$EO230&amp;")'!AR116:BB116"),1,MATCH(INDIRECT("'("&amp;$EO230&amp;")'!C118"),INDIRECT("'("&amp;$EO230&amp;")'!AR119:BB119"),0)),""))</f>
        <v/>
      </c>
      <c r="DF230" s="324" t="str">
        <f t="shared" ca="1" si="487"/>
        <v/>
      </c>
      <c r="DG230" s="313" t="str">
        <f t="shared" ca="1" si="488"/>
        <v/>
      </c>
      <c r="DH230" s="313" t="str">
        <f t="shared" ca="1" si="489"/>
        <v/>
      </c>
      <c r="DI230" s="313" t="str">
        <f t="shared" ca="1" si="490"/>
        <v/>
      </c>
      <c r="DJ230" s="313" t="str">
        <f t="shared" ca="1" si="491"/>
        <v/>
      </c>
      <c r="DK230" s="328" t="str">
        <f t="shared" ca="1" si="492"/>
        <v/>
      </c>
      <c r="DL230" s="334" t="str">
        <f t="shared" ca="1" si="493"/>
        <v/>
      </c>
      <c r="DM230" s="915" t="str">
        <f t="shared" ca="1" si="494"/>
        <v/>
      </c>
      <c r="DN230" s="15"/>
      <c r="DO230" s="324"/>
      <c r="DP230" s="16"/>
      <c r="DQ230" s="16"/>
      <c r="DR230" s="16"/>
      <c r="DS230" s="16"/>
      <c r="DT230" s="318" t="str">
        <f>IFERROR(VLOOKUP($DN230,'（様式１号）３整理番号表'!$Z$19:$AB$32,3,FALSE),"")</f>
        <v/>
      </c>
      <c r="DU230" s="259" t="str">
        <f t="shared" si="495"/>
        <v/>
      </c>
      <c r="DV230" s="14"/>
      <c r="DW230" s="17" t="str">
        <f t="shared" ca="1" si="496"/>
        <v/>
      </c>
      <c r="DX230" s="88" t="str">
        <f t="shared" ca="1" si="513"/>
        <v/>
      </c>
      <c r="DZ230" s="339">
        <f t="shared" ca="1" si="517"/>
        <v>0</v>
      </c>
      <c r="EA230" s="339">
        <f t="shared" ca="1" si="517"/>
        <v>0</v>
      </c>
      <c r="EB230" s="339">
        <f t="shared" ca="1" si="517"/>
        <v>0</v>
      </c>
      <c r="EC230" s="339">
        <f t="shared" ca="1" si="517"/>
        <v>0</v>
      </c>
      <c r="ED230" s="339">
        <f t="shared" ca="1" si="517"/>
        <v>0</v>
      </c>
      <c r="EE230" s="339">
        <f t="shared" ca="1" si="517"/>
        <v>0</v>
      </c>
      <c r="EF230" s="339">
        <f t="shared" ca="1" si="517"/>
        <v>0</v>
      </c>
      <c r="EG230" s="339">
        <f t="shared" ca="1" si="517"/>
        <v>0</v>
      </c>
      <c r="EH230" s="339">
        <f t="shared" ca="1" si="517"/>
        <v>0</v>
      </c>
      <c r="EI230" s="339">
        <f t="shared" ca="1" si="517"/>
        <v>0</v>
      </c>
      <c r="EJ230" s="339">
        <f t="shared" ca="1" si="517"/>
        <v>0</v>
      </c>
      <c r="EK230" s="339">
        <f t="shared" ca="1" si="517"/>
        <v>0</v>
      </c>
      <c r="EL230" s="339">
        <f t="shared" ca="1" si="517"/>
        <v>0</v>
      </c>
      <c r="EM230" s="339">
        <f t="shared" ca="1" si="517"/>
        <v>0</v>
      </c>
      <c r="EO230" s="919" t="str">
        <f t="shared" ca="1" si="415"/>
        <v/>
      </c>
      <c r="EP230" s="919" t="str">
        <f t="shared" ca="1" si="497"/>
        <v/>
      </c>
      <c r="EQ230" s="919" t="str">
        <f t="shared" ca="1" si="498"/>
        <v/>
      </c>
      <c r="ER230" s="919" t="str">
        <f t="shared" ca="1" si="499"/>
        <v/>
      </c>
      <c r="ES230" s="919" t="str">
        <f ca="1">IFERROR(INDEX('郵便番号（石川県）'!$A$3:$F$2574,MATCH(INDIRECT("'("&amp;EO230&amp;")'!E7"),'郵便番号（石川県）'!$A$3:$A$2574,0),6),"")</f>
        <v/>
      </c>
      <c r="ET230" s="919" t="str">
        <f ca="1">IFERROR(INDEX('郵便番号（石川県）'!$A$3:$F$2574,MATCH(INDIRECT("'("&amp;$EO230&amp;")'!E7"),'郵便番号（石川県）'!$A$3:$A$2574,0),5),"")</f>
        <v/>
      </c>
      <c r="EU230" s="919" t="str">
        <f t="shared" ca="1" si="500"/>
        <v/>
      </c>
      <c r="EV230" s="919" t="str">
        <f t="shared" ca="1" si="501"/>
        <v/>
      </c>
      <c r="EW230" s="919" t="str">
        <f t="shared" ca="1" si="502"/>
        <v/>
      </c>
      <c r="EX230" s="919" t="str">
        <f t="shared" ca="1" si="503"/>
        <v/>
      </c>
      <c r="EY230" s="919" t="str">
        <f t="shared" ca="1" si="504"/>
        <v/>
      </c>
      <c r="EZ230" s="919" t="str">
        <f t="shared" ca="1" si="505"/>
        <v/>
      </c>
      <c r="FA230" s="919" t="str">
        <f t="shared" ca="1" si="506"/>
        <v/>
      </c>
      <c r="FB230" s="919" t="str">
        <f t="shared" ca="1" si="507"/>
        <v/>
      </c>
      <c r="FC230" s="919" t="str">
        <f t="shared" ca="1" si="508"/>
        <v/>
      </c>
      <c r="FD230" s="627" t="str">
        <f t="shared" ca="1" si="509"/>
        <v/>
      </c>
      <c r="FE230" s="630">
        <v>220</v>
      </c>
      <c r="FF230" s="299" t="str">
        <f t="shared" ca="1" si="510"/>
        <v/>
      </c>
      <c r="FG230" s="993" t="str">
        <f t="shared" ca="1" si="511"/>
        <v/>
      </c>
      <c r="FH230" s="919" t="str">
        <f t="shared" ca="1" si="512"/>
        <v/>
      </c>
      <c r="FI230" s="299">
        <f ca="1">COUNTIF($FH$11:FH230,"■")</f>
        <v>0</v>
      </c>
    </row>
    <row r="231" spans="1:165" ht="34.5" customHeight="1">
      <c r="A231" s="445">
        <f t="shared" ca="1" si="416"/>
        <v>0</v>
      </c>
      <c r="B231" s="446">
        <f>IF(R231&lt;&gt;"",IF(COUNTIF(R$11:R231,R231)=1,MAX(B$11:B230)+1,INDEX(B$11:B230,MATCH(R231,R$11:R230,0),1)),0)</f>
        <v>1</v>
      </c>
      <c r="C231" s="446">
        <f ca="1">IF(T231&lt;&gt;"",IF(COUNTIF(T$11:T231,T231)=1,MAX(C$11:C230)+1,INDEX(C$11:C230,MATCH(T231,T$11:T230,0),1)),0)</f>
        <v>0</v>
      </c>
      <c r="D231" s="446">
        <f ca="1">IF(U231&lt;&gt;"",IF(COUNTIF(U$11:U231,U231)=1,MAX(D$11:D230)+1,INDEX(D$11:D230,MATCH(U231,U$11:U230,0),1)),0)</f>
        <v>0</v>
      </c>
      <c r="E231" s="446">
        <f ca="1">IF(S231&lt;&gt;"",IF(COUNTIF(S$11:S231,S231)=1,MAX(E$11:E230)+1,INDEX(E$11:E230,MATCH(S231,S$11:S230,0),1)),0)</f>
        <v>0</v>
      </c>
      <c r="F231" s="446">
        <f ca="1">IF(Z231&lt;&gt;"",IF(COUNTIF(Z$11:Z231,Z231)=1,MAX(F$11:F230)+1,INDEX(F$11:F230,MATCH(Z231,Z$11:Z230,0),1)),0)</f>
        <v>0</v>
      </c>
      <c r="G231" s="447" cm="1">
        <f t="array" aca="1" ref="G231" ca="1">IF(Z231&lt;&gt;"",IF(COUNTIFS(Z$11:Z231,Z231,W$11:W231,W231)=1,MAX(G$11:G230)+1,INDEX(G$11:G230,MATCH(Z231&amp;W231,Z$11:Z230&amp;W$11:W231,0),1)),0)</f>
        <v>0</v>
      </c>
      <c r="H231" s="447">
        <f t="shared" ca="1" si="417"/>
        <v>0</v>
      </c>
      <c r="I231" s="447">
        <f ca="1">IF(T231="",0,IF(COUNTIF(T$11:T231,T231)=1,1,0))</f>
        <v>0</v>
      </c>
      <c r="J231" s="447">
        <f ca="1">IF(U231="",0,IF(COUNTIF(U$11:U231,U231)=1,1,0))</f>
        <v>0</v>
      </c>
      <c r="K231" s="447">
        <f ca="1">IF(S231="",0,IF(COUNTIF(S$11:S231,S231)=1,1,0))</f>
        <v>0</v>
      </c>
      <c r="L231" s="446">
        <f ca="1">IF(Z231="",0,IF(COUNTIF(Z$11:Z231,Z231)=1,1,0))</f>
        <v>0</v>
      </c>
      <c r="M231" s="767">
        <f ca="1">IF($W231=2,IF(COUNTIFS($W$11:$W231,2,$Z$11:$Z231,$Z231)=1,1,0),0)</f>
        <v>0</v>
      </c>
      <c r="N231" s="767">
        <f ca="1">IF($W231=1,IF(COUNTIFS($W$11:$W231,2,$Z$11:$Z231,$Z231)=1,1,0),0)</f>
        <v>0</v>
      </c>
      <c r="O231" s="446">
        <f ca="1">IF(H231=0,0,IF(COUNTIF(Z$11:Z231,Z231)=1,1,0))</f>
        <v>0</v>
      </c>
      <c r="P231" s="448" t="str">
        <f t="shared" ca="1" si="418"/>
        <v>石川県</v>
      </c>
      <c r="Q231" s="89">
        <f t="shared" ca="1" si="419"/>
        <v>221</v>
      </c>
      <c r="R231" s="170" t="s">
        <v>459</v>
      </c>
      <c r="S231" s="357" t="str">
        <f t="shared" ca="1" si="420"/>
        <v/>
      </c>
      <c r="T231" s="357" t="str">
        <f t="shared" ca="1" si="421"/>
        <v/>
      </c>
      <c r="U231" s="58" t="str">
        <f t="shared" ca="1" si="422"/>
        <v/>
      </c>
      <c r="V231" s="58" t="str">
        <f t="shared" ca="1" si="423"/>
        <v/>
      </c>
      <c r="W231" s="920" t="str">
        <f t="shared" ca="1" si="424"/>
        <v/>
      </c>
      <c r="X231" s="369">
        <f ca="1">IFERROR(VLOOKUP(W231,'（様式１号）３整理番号表'!$B$4:$H$5,2,FALSE),0)</f>
        <v>0</v>
      </c>
      <c r="Y231" s="768" t="str" cm="1">
        <f t="array" aca="1" ref="Y231" ca="1">IF(AND(D231=0,F231=0),"",IF(COUNTIF(D$11:D231,D231)=1,1,IF(COUNTIFS(D$11:D231,D231,F$11:F231,F231)=1,INDEX((D$11:D231,F$11:F231,Y$11:Y231),MATCH(_xlfn.MAXIFS(F$11:F230,D$11:D230,D231),$F$11:F231,0),1,3)+1,INDEX((D$11:D231,F$11:F231,Y$11:Y231),MATCH(D231&amp;F231,D$11:D231&amp;F$11:F231,0),1,3))))</f>
        <v/>
      </c>
      <c r="Z231" s="40" t="str">
        <f t="shared" ca="1" si="425"/>
        <v/>
      </c>
      <c r="AA231" s="924" t="str">
        <f t="shared" ca="1" si="426"/>
        <v/>
      </c>
      <c r="AB231" s="93">
        <f ca="1">IFERROR(VLOOKUP(AA231,'（様式１号）３整理番号表'!$B$10:$H$16,2,FALSE),0)</f>
        <v>0</v>
      </c>
      <c r="AC231" s="924" t="str">
        <f t="shared" ca="1" si="427"/>
        <v/>
      </c>
      <c r="AD231" s="924" t="str">
        <f t="shared" ca="1" si="428"/>
        <v/>
      </c>
      <c r="AE231" s="93">
        <f ca="1">IFERROR(VLOOKUP(AD231,'（様式１号）３整理番号表'!$B$21:$H$22,2,FALSE),0)</f>
        <v>0</v>
      </c>
      <c r="AF231" s="924" t="str">
        <f t="shared" ca="1" si="429"/>
        <v/>
      </c>
      <c r="AG231" s="93">
        <f ca="1">IFERROR(VLOOKUP(AF231,'（様式１号）３整理番号表'!$B$26:$H$31,2,FALSE),0)</f>
        <v>0</v>
      </c>
      <c r="AH231" s="924" t="str">
        <f t="shared" ca="1" si="430"/>
        <v/>
      </c>
      <c r="AI231" s="93">
        <f ca="1">IFERROR(VLOOKUP(AH231,'（様式１号）３整理番号表'!$J$5:$N$59,2,FALSE),0)</f>
        <v>0</v>
      </c>
      <c r="AJ231" s="77" t="str">
        <f t="shared" ca="1" si="431"/>
        <v/>
      </c>
      <c r="AK231" s="93">
        <f ca="1">IFERROR(VLOOKUP(AJ231,'（様式１号）３整理番号表'!$P$5:$R$29,2,FALSE),0)</f>
        <v>0</v>
      </c>
      <c r="AL231" s="921" t="str">
        <f t="shared" ca="1" si="432"/>
        <v/>
      </c>
      <c r="AM231" s="921" t="str">
        <f t="shared" ca="1" si="433"/>
        <v/>
      </c>
      <c r="AN231" s="921"/>
      <c r="AO231" s="77" t="str">
        <f t="shared" ca="1" si="434"/>
        <v/>
      </c>
      <c r="AP231" s="93">
        <f ca="1">IFERROR(VLOOKUP(AO231,'（様式１号）３整理番号表'!$P$5:$R$29,2,FALSE),0)</f>
        <v>0</v>
      </c>
      <c r="AQ231" s="924" t="str">
        <f t="shared" ca="1" si="435"/>
        <v/>
      </c>
      <c r="AR231" s="93">
        <f t="shared" ca="1" si="436"/>
        <v>0</v>
      </c>
      <c r="AS231" s="924" t="str">
        <f t="shared" ca="1" si="437"/>
        <v/>
      </c>
      <c r="AT231" s="40" t="str">
        <f t="shared" ca="1" si="438"/>
        <v/>
      </c>
      <c r="AU231" s="93" t="str">
        <f t="shared" ca="1" si="439"/>
        <v/>
      </c>
      <c r="AV231" s="923" t="str">
        <f t="shared" ca="1" si="440"/>
        <v/>
      </c>
      <c r="AW231" s="926" t="str">
        <f t="shared" ca="1" si="441"/>
        <v/>
      </c>
      <c r="AX231" s="925" t="str">
        <f t="shared" ca="1" si="442"/>
        <v/>
      </c>
      <c r="AY231" s="925" t="str">
        <f t="shared" ca="1" si="442"/>
        <v/>
      </c>
      <c r="AZ231" s="925" t="str">
        <f t="shared" ca="1" si="442"/>
        <v/>
      </c>
      <c r="BA231" s="925" t="str">
        <f t="shared" ca="1" si="442"/>
        <v/>
      </c>
      <c r="BB231" s="925" t="str">
        <f t="shared" ca="1" si="443"/>
        <v/>
      </c>
      <c r="BC231" s="925" t="str">
        <f t="shared" ca="1" si="444"/>
        <v/>
      </c>
      <c r="BD231" s="925" t="str">
        <f t="shared" ca="1" si="444"/>
        <v/>
      </c>
      <c r="BE231" s="925" t="str">
        <f t="shared" ca="1" si="444"/>
        <v/>
      </c>
      <c r="BF231" s="77" t="str">
        <f t="shared" ca="1" si="445"/>
        <v/>
      </c>
      <c r="BG231" s="924" t="str">
        <f t="shared" ca="1" si="446"/>
        <v/>
      </c>
      <c r="BH231" s="94">
        <f ca="1">IF(BF231&lt;&gt;"",INDEX('（様式１号）３整理番号表'!$AB$7:$AQ$12,MATCH(BF231,'（様式１号）３整理番号表'!$AA$7:$AA$12,0),MATCH(BG231,'（様式１号）３整理番号表'!$AB$6:$AQ$6,0)),0)</f>
        <v>0</v>
      </c>
      <c r="BI231" s="921" t="str">
        <f t="shared" ca="1" si="447"/>
        <v/>
      </c>
      <c r="BJ231" s="922" t="str">
        <f t="shared" ca="1" si="448"/>
        <v/>
      </c>
      <c r="BK231" s="926" t="str">
        <f t="shared" ca="1" si="449"/>
        <v/>
      </c>
      <c r="BL231" s="922" t="str">
        <f t="shared" ca="1" si="450"/>
        <v/>
      </c>
      <c r="BM231" s="79" t="str">
        <f t="shared" ca="1" si="451"/>
        <v/>
      </c>
      <c r="BN231" s="82" t="str">
        <f t="shared" ca="1" si="452"/>
        <v/>
      </c>
      <c r="BO231" s="83" t="str">
        <f t="shared" ca="1" si="453"/>
        <v/>
      </c>
      <c r="BP231" s="84" t="str">
        <f t="shared" ca="1" si="454"/>
        <v/>
      </c>
      <c r="BQ231" s="82" t="str">
        <f t="shared" ca="1" si="455"/>
        <v/>
      </c>
      <c r="BR231" s="97" t="str">
        <f t="shared" ca="1" si="456"/>
        <v/>
      </c>
      <c r="BS231" s="95" t="str">
        <f t="shared" ca="1" si="457"/>
        <v/>
      </c>
      <c r="BT231" s="184" t="str">
        <f t="shared" ca="1" si="458"/>
        <v/>
      </c>
      <c r="BU231" s="611" t="str">
        <f t="shared" ca="1" si="459"/>
        <v/>
      </c>
      <c r="BV231" s="77" t="str">
        <f t="shared" ca="1" si="460"/>
        <v/>
      </c>
      <c r="BW231" s="85" t="str">
        <f t="shared" ca="1" si="461"/>
        <v/>
      </c>
      <c r="BX231" s="86" t="str">
        <f t="shared" ca="1" si="462"/>
        <v/>
      </c>
      <c r="BY231" s="231">
        <f ca="1">IF('ポイント要件確認等（個別表）'!AD231=1,ROUNDDOWN('ポイント要件確認等（個別表）'!AV231,-3),IF('ポイント要件確認等（個別表）'!AD231=2,ROUNDDOWN('ポイント要件確認等（個別表）'!BH231,-3),IF('ポイント要件確認等（個別表）'!AD231=3,ROUNDDOWN('ポイント要件確認等（個別表）'!BT231,-3),0)))</f>
        <v>0</v>
      </c>
      <c r="BZ231" s="86" t="str">
        <f t="shared" ca="1" si="463"/>
        <v/>
      </c>
      <c r="CA231" s="232" t="str">
        <f t="shared" ca="1" si="464"/>
        <v/>
      </c>
      <c r="CB231" s="232">
        <f t="shared" ca="1" si="465"/>
        <v>0</v>
      </c>
      <c r="CC231" s="86" t="str">
        <f t="shared" ca="1" si="466"/>
        <v/>
      </c>
      <c r="CD231" s="86" t="str">
        <f t="shared" ca="1" si="467"/>
        <v/>
      </c>
      <c r="CE231" s="609"/>
      <c r="CF231" s="86" t="str">
        <f t="shared" ca="1" si="468"/>
        <v/>
      </c>
      <c r="CG231" s="185" t="str">
        <f t="shared" ca="1" si="469"/>
        <v/>
      </c>
      <c r="CH231" s="246" t="str">
        <f t="shared" ca="1" si="470"/>
        <v>含税額</v>
      </c>
      <c r="CI231" s="247" t="str">
        <f t="shared" ca="1" si="471"/>
        <v/>
      </c>
      <c r="CJ231" s="87" t="str">
        <f ca="1">IFERROR(IF(INDIRECT("'("&amp;'２個別表'!EO231&amp;")'!AR"&amp;84+EP231)&lt;&gt;1,"",1),"")</f>
        <v/>
      </c>
      <c r="CK231" s="244" t="str">
        <f t="shared" ca="1" si="472"/>
        <v/>
      </c>
      <c r="CL231" s="235" t="str">
        <f t="shared" ca="1" si="473"/>
        <v/>
      </c>
      <c r="CM231" s="239" t="str">
        <f t="shared" ca="1" si="474"/>
        <v/>
      </c>
      <c r="CN231" s="77" t="str">
        <f t="shared" ca="1" si="475"/>
        <v/>
      </c>
      <c r="CO231" s="93" t="str">
        <f ca="1">IFERROR(VLOOKUP(CN231,'（様式１号）３整理番号表'!$T$5:$V$15,2,FALSE),"")</f>
        <v/>
      </c>
      <c r="CP231" s="924" t="str">
        <f t="shared" ca="1" si="476"/>
        <v/>
      </c>
      <c r="CQ231" s="93" t="str">
        <f ca="1">IFERROR(VLOOKUP(CP231,'（様式１号）３整理番号表'!$T$19:$V$24,2,FALSE),"")</f>
        <v/>
      </c>
      <c r="CR231" s="924" t="str">
        <f ca="1">IFERROR(IF(INDIRECT("'("&amp;'２個別表'!EO231&amp;")'!AV"&amp;84+EP231)&lt;&gt;1,"",1),"")</f>
        <v/>
      </c>
      <c r="CS231" s="232">
        <f t="shared" ca="1" si="477"/>
        <v>0</v>
      </c>
      <c r="CT231" s="248">
        <f t="shared" ca="1" si="478"/>
        <v>0</v>
      </c>
      <c r="CU231" s="376" t="str">
        <f ca="1">IF(ER231="補強",IF(COUNTIFS($Z$11:Z231,Z231,$W$11:W231,1)=1,"１①",""),IF(COUNTIFS($Z$11:Z231,Z231,$W$11:W231,2)=1,"２①",""))</f>
        <v/>
      </c>
      <c r="CV231" s="57" t="str">
        <f t="shared" ca="1" si="479"/>
        <v/>
      </c>
      <c r="CW231" s="927" t="str">
        <f t="shared" ca="1" si="480"/>
        <v/>
      </c>
      <c r="CX231" s="256" t="str">
        <f t="shared" ca="1" si="481"/>
        <v/>
      </c>
      <c r="CY231" s="256" t="str">
        <f t="shared" ca="1" si="482"/>
        <v/>
      </c>
      <c r="CZ231" s="256" t="str">
        <f t="shared" ca="1" si="483"/>
        <v/>
      </c>
      <c r="DA231" s="256" t="str">
        <f t="shared" ca="1" si="484"/>
        <v/>
      </c>
      <c r="DB231" s="316" t="str">
        <f ca="1">IFERROR(VLOOKUP($CU231,'（様式１号）３整理番号表'!$Z$19:$AB$32,3,FALSE),"")</f>
        <v/>
      </c>
      <c r="DC231" s="259" t="str">
        <f t="shared" ca="1" si="485"/>
        <v>-</v>
      </c>
      <c r="DD231" s="618" t="str">
        <f t="shared" ca="1" si="486"/>
        <v/>
      </c>
      <c r="DE231" s="321" t="str">
        <f ca="1">IF(AND(AO231=18,AS231=1),IF(COUNTIFS($Y$11:Y231,Y231,$AS$11:AS231,1)=1,"２②",""),IF($CU231="１①",INDEX(INDIRECT("'("&amp;$EO231&amp;")'!AR116:BB116"),1,MATCH(INDIRECT("'("&amp;$EO231&amp;")'!C118"),INDIRECT("'("&amp;$EO231&amp;")'!AR119:BB119"),0)),""))</f>
        <v/>
      </c>
      <c r="DF231" s="324" t="str">
        <f t="shared" ca="1" si="487"/>
        <v/>
      </c>
      <c r="DG231" s="313" t="str">
        <f t="shared" ca="1" si="488"/>
        <v/>
      </c>
      <c r="DH231" s="313" t="str">
        <f t="shared" ca="1" si="489"/>
        <v/>
      </c>
      <c r="DI231" s="313" t="str">
        <f t="shared" ca="1" si="490"/>
        <v/>
      </c>
      <c r="DJ231" s="313" t="str">
        <f t="shared" ca="1" si="491"/>
        <v/>
      </c>
      <c r="DK231" s="328" t="str">
        <f t="shared" ca="1" si="492"/>
        <v/>
      </c>
      <c r="DL231" s="334" t="str">
        <f t="shared" ca="1" si="493"/>
        <v/>
      </c>
      <c r="DM231" s="915" t="str">
        <f t="shared" ca="1" si="494"/>
        <v/>
      </c>
      <c r="DN231" s="15"/>
      <c r="DO231" s="324"/>
      <c r="DP231" s="16"/>
      <c r="DQ231" s="16"/>
      <c r="DR231" s="16"/>
      <c r="DS231" s="16"/>
      <c r="DT231" s="318" t="str">
        <f>IFERROR(VLOOKUP($DN231,'（様式１号）３整理番号表'!$Z$19:$AB$32,3,FALSE),"")</f>
        <v/>
      </c>
      <c r="DU231" s="259" t="str">
        <f t="shared" si="495"/>
        <v/>
      </c>
      <c r="DV231" s="14"/>
      <c r="DW231" s="17" t="str">
        <f t="shared" ca="1" si="496"/>
        <v/>
      </c>
      <c r="DX231" s="88" t="str">
        <f t="shared" ca="1" si="513"/>
        <v/>
      </c>
      <c r="DZ231" s="339">
        <f t="shared" ca="1" si="517"/>
        <v>0</v>
      </c>
      <c r="EA231" s="339">
        <f t="shared" ca="1" si="517"/>
        <v>0</v>
      </c>
      <c r="EB231" s="339">
        <f t="shared" ca="1" si="517"/>
        <v>0</v>
      </c>
      <c r="EC231" s="339">
        <f t="shared" ca="1" si="517"/>
        <v>0</v>
      </c>
      <c r="ED231" s="339">
        <f t="shared" ca="1" si="517"/>
        <v>0</v>
      </c>
      <c r="EE231" s="339">
        <f t="shared" ca="1" si="517"/>
        <v>0</v>
      </c>
      <c r="EF231" s="339">
        <f t="shared" ca="1" si="517"/>
        <v>0</v>
      </c>
      <c r="EG231" s="339">
        <f t="shared" ca="1" si="517"/>
        <v>0</v>
      </c>
      <c r="EH231" s="339">
        <f t="shared" ca="1" si="517"/>
        <v>0</v>
      </c>
      <c r="EI231" s="339">
        <f t="shared" ca="1" si="517"/>
        <v>0</v>
      </c>
      <c r="EJ231" s="339">
        <f t="shared" ca="1" si="517"/>
        <v>0</v>
      </c>
      <c r="EK231" s="339">
        <f t="shared" ca="1" si="517"/>
        <v>0</v>
      </c>
      <c r="EL231" s="339">
        <f t="shared" ca="1" si="517"/>
        <v>0</v>
      </c>
      <c r="EM231" s="339">
        <f t="shared" ca="1" si="517"/>
        <v>0</v>
      </c>
      <c r="EO231" s="919" t="str">
        <f t="shared" ca="1" si="415"/>
        <v/>
      </c>
      <c r="EP231" s="919" t="str">
        <f t="shared" ca="1" si="497"/>
        <v/>
      </c>
      <c r="EQ231" s="919" t="str">
        <f t="shared" ca="1" si="498"/>
        <v/>
      </c>
      <c r="ER231" s="919" t="str">
        <f t="shared" ca="1" si="499"/>
        <v/>
      </c>
      <c r="ES231" s="919" t="str">
        <f ca="1">IFERROR(INDEX('郵便番号（石川県）'!$A$3:$F$2574,MATCH(INDIRECT("'("&amp;EO231&amp;")'!E7"),'郵便番号（石川県）'!$A$3:$A$2574,0),6),"")</f>
        <v/>
      </c>
      <c r="ET231" s="919" t="str">
        <f ca="1">IFERROR(INDEX('郵便番号（石川県）'!$A$3:$F$2574,MATCH(INDIRECT("'("&amp;$EO231&amp;")'!E7"),'郵便番号（石川県）'!$A$3:$A$2574,0),5),"")</f>
        <v/>
      </c>
      <c r="EU231" s="919" t="str">
        <f t="shared" ca="1" si="500"/>
        <v/>
      </c>
      <c r="EV231" s="919" t="str">
        <f t="shared" ca="1" si="501"/>
        <v/>
      </c>
      <c r="EW231" s="919" t="str">
        <f t="shared" ca="1" si="502"/>
        <v/>
      </c>
      <c r="EX231" s="919" t="str">
        <f t="shared" ca="1" si="503"/>
        <v/>
      </c>
      <c r="EY231" s="919" t="str">
        <f t="shared" ca="1" si="504"/>
        <v/>
      </c>
      <c r="EZ231" s="919" t="str">
        <f t="shared" ca="1" si="505"/>
        <v/>
      </c>
      <c r="FA231" s="919" t="str">
        <f t="shared" ca="1" si="506"/>
        <v/>
      </c>
      <c r="FB231" s="919" t="str">
        <f t="shared" ca="1" si="507"/>
        <v/>
      </c>
      <c r="FC231" s="919" t="str">
        <f t="shared" ca="1" si="508"/>
        <v/>
      </c>
      <c r="FD231" s="627" t="str">
        <f t="shared" ca="1" si="509"/>
        <v/>
      </c>
      <c r="FE231" s="630">
        <v>221</v>
      </c>
      <c r="FF231" s="299" t="str">
        <f t="shared" ca="1" si="510"/>
        <v/>
      </c>
      <c r="FG231" s="993" t="str">
        <f t="shared" ca="1" si="511"/>
        <v/>
      </c>
      <c r="FH231" s="919" t="str">
        <f t="shared" ca="1" si="512"/>
        <v/>
      </c>
      <c r="FI231" s="299">
        <f ca="1">COUNTIF($FH$11:FH231,"■")</f>
        <v>0</v>
      </c>
    </row>
    <row r="232" spans="1:165" ht="34.5" customHeight="1">
      <c r="A232" s="445">
        <f t="shared" ca="1" si="416"/>
        <v>0</v>
      </c>
      <c r="B232" s="446">
        <f>IF(R232&lt;&gt;"",IF(COUNTIF(R$11:R232,R232)=1,MAX(B$11:B231)+1,INDEX(B$11:B231,MATCH(R232,R$11:R231,0),1)),0)</f>
        <v>1</v>
      </c>
      <c r="C232" s="446">
        <f ca="1">IF(T232&lt;&gt;"",IF(COUNTIF(T$11:T232,T232)=1,MAX(C$11:C231)+1,INDEX(C$11:C231,MATCH(T232,T$11:T231,0),1)),0)</f>
        <v>0</v>
      </c>
      <c r="D232" s="446">
        <f ca="1">IF(U232&lt;&gt;"",IF(COUNTIF(U$11:U232,U232)=1,MAX(D$11:D231)+1,INDEX(D$11:D231,MATCH(U232,U$11:U231,0),1)),0)</f>
        <v>0</v>
      </c>
      <c r="E232" s="446">
        <f ca="1">IF(S232&lt;&gt;"",IF(COUNTIF(S$11:S232,S232)=1,MAX(E$11:E231)+1,INDEX(E$11:E231,MATCH(S232,S$11:S231,0),1)),0)</f>
        <v>0</v>
      </c>
      <c r="F232" s="446">
        <f ca="1">IF(Z232&lt;&gt;"",IF(COUNTIF(Z$11:Z232,Z232)=1,MAX(F$11:F231)+1,INDEX(F$11:F231,MATCH(Z232,Z$11:Z231,0),1)),0)</f>
        <v>0</v>
      </c>
      <c r="G232" s="447" cm="1">
        <f t="array" aca="1" ref="G232" ca="1">IF(Z232&lt;&gt;"",IF(COUNTIFS(Z$11:Z232,Z232,W$11:W232,W232)=1,MAX(G$11:G231)+1,INDEX(G$11:G231,MATCH(Z232&amp;W232,Z$11:Z231&amp;W$11:W232,0),1)),0)</f>
        <v>0</v>
      </c>
      <c r="H232" s="447">
        <f t="shared" ca="1" si="417"/>
        <v>0</v>
      </c>
      <c r="I232" s="447">
        <f ca="1">IF(T232="",0,IF(COUNTIF(T$11:T232,T232)=1,1,0))</f>
        <v>0</v>
      </c>
      <c r="J232" s="447">
        <f ca="1">IF(U232="",0,IF(COUNTIF(U$11:U232,U232)=1,1,0))</f>
        <v>0</v>
      </c>
      <c r="K232" s="447">
        <f ca="1">IF(S232="",0,IF(COUNTIF(S$11:S232,S232)=1,1,0))</f>
        <v>0</v>
      </c>
      <c r="L232" s="446">
        <f ca="1">IF(Z232="",0,IF(COUNTIF(Z$11:Z232,Z232)=1,1,0))</f>
        <v>0</v>
      </c>
      <c r="M232" s="767">
        <f ca="1">IF($W232=2,IF(COUNTIFS($W$11:$W232,2,$Z$11:$Z232,$Z232)=1,1,0),0)</f>
        <v>0</v>
      </c>
      <c r="N232" s="767">
        <f ca="1">IF($W232=1,IF(COUNTIFS($W$11:$W232,2,$Z$11:$Z232,$Z232)=1,1,0),0)</f>
        <v>0</v>
      </c>
      <c r="O232" s="446">
        <f ca="1">IF(H232=0,0,IF(COUNTIF(Z$11:Z232,Z232)=1,1,0))</f>
        <v>0</v>
      </c>
      <c r="P232" s="448" t="str">
        <f t="shared" ca="1" si="418"/>
        <v>石川県</v>
      </c>
      <c r="Q232" s="89">
        <f t="shared" ca="1" si="419"/>
        <v>222</v>
      </c>
      <c r="R232" s="170" t="s">
        <v>459</v>
      </c>
      <c r="S232" s="357" t="str">
        <f t="shared" ca="1" si="420"/>
        <v/>
      </c>
      <c r="T232" s="357" t="str">
        <f t="shared" ca="1" si="421"/>
        <v/>
      </c>
      <c r="U232" s="58" t="str">
        <f t="shared" ca="1" si="422"/>
        <v/>
      </c>
      <c r="V232" s="58" t="str">
        <f t="shared" ca="1" si="423"/>
        <v/>
      </c>
      <c r="W232" s="920" t="str">
        <f t="shared" ca="1" si="424"/>
        <v/>
      </c>
      <c r="X232" s="369">
        <f ca="1">IFERROR(VLOOKUP(W232,'（様式１号）３整理番号表'!$B$4:$H$5,2,FALSE),0)</f>
        <v>0</v>
      </c>
      <c r="Y232" s="768" t="str" cm="1">
        <f t="array" aca="1" ref="Y232" ca="1">IF(AND(D232=0,F232=0),"",IF(COUNTIF(D$11:D232,D232)=1,1,IF(COUNTIFS(D$11:D232,D232,F$11:F232,F232)=1,INDEX((D$11:D232,F$11:F232,Y$11:Y232),MATCH(_xlfn.MAXIFS(F$11:F231,D$11:D231,D232),$F$11:F232,0),1,3)+1,INDEX((D$11:D232,F$11:F232,Y$11:Y232),MATCH(D232&amp;F232,D$11:D232&amp;F$11:F232,0),1,3))))</f>
        <v/>
      </c>
      <c r="Z232" s="40" t="str">
        <f t="shared" ca="1" si="425"/>
        <v/>
      </c>
      <c r="AA232" s="924" t="str">
        <f t="shared" ca="1" si="426"/>
        <v/>
      </c>
      <c r="AB232" s="93">
        <f ca="1">IFERROR(VLOOKUP(AA232,'（様式１号）３整理番号表'!$B$10:$H$16,2,FALSE),0)</f>
        <v>0</v>
      </c>
      <c r="AC232" s="924" t="str">
        <f t="shared" ca="1" si="427"/>
        <v/>
      </c>
      <c r="AD232" s="924" t="str">
        <f t="shared" ca="1" si="428"/>
        <v/>
      </c>
      <c r="AE232" s="93">
        <f ca="1">IFERROR(VLOOKUP(AD232,'（様式１号）３整理番号表'!$B$21:$H$22,2,FALSE),0)</f>
        <v>0</v>
      </c>
      <c r="AF232" s="924" t="str">
        <f t="shared" ca="1" si="429"/>
        <v/>
      </c>
      <c r="AG232" s="93">
        <f ca="1">IFERROR(VLOOKUP(AF232,'（様式１号）３整理番号表'!$B$26:$H$31,2,FALSE),0)</f>
        <v>0</v>
      </c>
      <c r="AH232" s="924" t="str">
        <f t="shared" ca="1" si="430"/>
        <v/>
      </c>
      <c r="AI232" s="93">
        <f ca="1">IFERROR(VLOOKUP(AH232,'（様式１号）３整理番号表'!$J$5:$N$59,2,FALSE),0)</f>
        <v>0</v>
      </c>
      <c r="AJ232" s="77" t="str">
        <f t="shared" ca="1" si="431"/>
        <v/>
      </c>
      <c r="AK232" s="93">
        <f ca="1">IFERROR(VLOOKUP(AJ232,'（様式１号）３整理番号表'!$P$5:$R$29,2,FALSE),0)</f>
        <v>0</v>
      </c>
      <c r="AL232" s="921" t="str">
        <f t="shared" ca="1" si="432"/>
        <v/>
      </c>
      <c r="AM232" s="921" t="str">
        <f t="shared" ca="1" si="433"/>
        <v/>
      </c>
      <c r="AN232" s="921"/>
      <c r="AO232" s="77" t="str">
        <f t="shared" ca="1" si="434"/>
        <v/>
      </c>
      <c r="AP232" s="93">
        <f ca="1">IFERROR(VLOOKUP(AO232,'（様式１号）３整理番号表'!$P$5:$R$29,2,FALSE),0)</f>
        <v>0</v>
      </c>
      <c r="AQ232" s="924" t="str">
        <f t="shared" ca="1" si="435"/>
        <v/>
      </c>
      <c r="AR232" s="93">
        <f t="shared" ca="1" si="436"/>
        <v>0</v>
      </c>
      <c r="AS232" s="924" t="str">
        <f t="shared" ca="1" si="437"/>
        <v/>
      </c>
      <c r="AT232" s="40" t="str">
        <f t="shared" ca="1" si="438"/>
        <v/>
      </c>
      <c r="AU232" s="93" t="str">
        <f t="shared" ca="1" si="439"/>
        <v/>
      </c>
      <c r="AV232" s="923" t="str">
        <f t="shared" ca="1" si="440"/>
        <v/>
      </c>
      <c r="AW232" s="926" t="str">
        <f t="shared" ca="1" si="441"/>
        <v/>
      </c>
      <c r="AX232" s="925" t="str">
        <f t="shared" ca="1" si="442"/>
        <v/>
      </c>
      <c r="AY232" s="925" t="str">
        <f t="shared" ca="1" si="442"/>
        <v/>
      </c>
      <c r="AZ232" s="925" t="str">
        <f t="shared" ca="1" si="442"/>
        <v/>
      </c>
      <c r="BA232" s="925" t="str">
        <f t="shared" ca="1" si="442"/>
        <v/>
      </c>
      <c r="BB232" s="925" t="str">
        <f t="shared" ca="1" si="443"/>
        <v/>
      </c>
      <c r="BC232" s="925" t="str">
        <f t="shared" ca="1" si="444"/>
        <v/>
      </c>
      <c r="BD232" s="925" t="str">
        <f t="shared" ca="1" si="444"/>
        <v/>
      </c>
      <c r="BE232" s="925" t="str">
        <f t="shared" ca="1" si="444"/>
        <v/>
      </c>
      <c r="BF232" s="77" t="str">
        <f t="shared" ca="1" si="445"/>
        <v/>
      </c>
      <c r="BG232" s="924" t="str">
        <f t="shared" ca="1" si="446"/>
        <v/>
      </c>
      <c r="BH232" s="94">
        <f ca="1">IF(BF232&lt;&gt;"",INDEX('（様式１号）３整理番号表'!$AB$7:$AQ$12,MATCH(BF232,'（様式１号）３整理番号表'!$AA$7:$AA$12,0),MATCH(BG232,'（様式１号）３整理番号表'!$AB$6:$AQ$6,0)),0)</f>
        <v>0</v>
      </c>
      <c r="BI232" s="921" t="str">
        <f t="shared" ca="1" si="447"/>
        <v/>
      </c>
      <c r="BJ232" s="922" t="str">
        <f t="shared" ca="1" si="448"/>
        <v/>
      </c>
      <c r="BK232" s="926" t="str">
        <f t="shared" ca="1" si="449"/>
        <v/>
      </c>
      <c r="BL232" s="922" t="str">
        <f t="shared" ca="1" si="450"/>
        <v/>
      </c>
      <c r="BM232" s="79" t="str">
        <f t="shared" ca="1" si="451"/>
        <v/>
      </c>
      <c r="BN232" s="82" t="str">
        <f t="shared" ca="1" si="452"/>
        <v/>
      </c>
      <c r="BO232" s="83" t="str">
        <f t="shared" ca="1" si="453"/>
        <v/>
      </c>
      <c r="BP232" s="84" t="str">
        <f t="shared" ca="1" si="454"/>
        <v/>
      </c>
      <c r="BQ232" s="82" t="str">
        <f t="shared" ca="1" si="455"/>
        <v/>
      </c>
      <c r="BR232" s="97" t="str">
        <f t="shared" ca="1" si="456"/>
        <v/>
      </c>
      <c r="BS232" s="95" t="str">
        <f t="shared" ca="1" si="457"/>
        <v/>
      </c>
      <c r="BT232" s="184" t="str">
        <f t="shared" ca="1" si="458"/>
        <v/>
      </c>
      <c r="BU232" s="611" t="str">
        <f t="shared" ca="1" si="459"/>
        <v/>
      </c>
      <c r="BV232" s="77" t="str">
        <f t="shared" ca="1" si="460"/>
        <v/>
      </c>
      <c r="BW232" s="85" t="str">
        <f t="shared" ca="1" si="461"/>
        <v/>
      </c>
      <c r="BX232" s="86" t="str">
        <f t="shared" ca="1" si="462"/>
        <v/>
      </c>
      <c r="BY232" s="231">
        <f ca="1">IF('ポイント要件確認等（個別表）'!AD232=1,ROUNDDOWN('ポイント要件確認等（個別表）'!AV232,-3),IF('ポイント要件確認等（個別表）'!AD232=2,ROUNDDOWN('ポイント要件確認等（個別表）'!BH232,-3),IF('ポイント要件確認等（個別表）'!AD232=3,ROUNDDOWN('ポイント要件確認等（個別表）'!BT232,-3),0)))</f>
        <v>0</v>
      </c>
      <c r="BZ232" s="86" t="str">
        <f t="shared" ca="1" si="463"/>
        <v/>
      </c>
      <c r="CA232" s="232" t="str">
        <f t="shared" ca="1" si="464"/>
        <v/>
      </c>
      <c r="CB232" s="232">
        <f t="shared" ca="1" si="465"/>
        <v>0</v>
      </c>
      <c r="CC232" s="86" t="str">
        <f t="shared" ca="1" si="466"/>
        <v/>
      </c>
      <c r="CD232" s="86" t="str">
        <f t="shared" ca="1" si="467"/>
        <v/>
      </c>
      <c r="CE232" s="609"/>
      <c r="CF232" s="86" t="str">
        <f t="shared" ca="1" si="468"/>
        <v/>
      </c>
      <c r="CG232" s="185" t="str">
        <f t="shared" ca="1" si="469"/>
        <v/>
      </c>
      <c r="CH232" s="246" t="str">
        <f t="shared" ca="1" si="470"/>
        <v>含税額</v>
      </c>
      <c r="CI232" s="247" t="str">
        <f t="shared" ca="1" si="471"/>
        <v/>
      </c>
      <c r="CJ232" s="87" t="str">
        <f ca="1">IFERROR(IF(INDIRECT("'("&amp;'２個別表'!EO232&amp;")'!AR"&amp;84+EP232)&lt;&gt;1,"",1),"")</f>
        <v/>
      </c>
      <c r="CK232" s="244" t="str">
        <f t="shared" ca="1" si="472"/>
        <v/>
      </c>
      <c r="CL232" s="235" t="str">
        <f t="shared" ca="1" si="473"/>
        <v/>
      </c>
      <c r="CM232" s="239" t="str">
        <f t="shared" ca="1" si="474"/>
        <v/>
      </c>
      <c r="CN232" s="77" t="str">
        <f t="shared" ca="1" si="475"/>
        <v/>
      </c>
      <c r="CO232" s="93" t="str">
        <f ca="1">IFERROR(VLOOKUP(CN232,'（様式１号）３整理番号表'!$T$5:$V$15,2,FALSE),"")</f>
        <v/>
      </c>
      <c r="CP232" s="924" t="str">
        <f t="shared" ca="1" si="476"/>
        <v/>
      </c>
      <c r="CQ232" s="93" t="str">
        <f ca="1">IFERROR(VLOOKUP(CP232,'（様式１号）３整理番号表'!$T$19:$V$24,2,FALSE),"")</f>
        <v/>
      </c>
      <c r="CR232" s="924" t="str">
        <f ca="1">IFERROR(IF(INDIRECT("'("&amp;'２個別表'!EO232&amp;")'!AV"&amp;84+EP232)&lt;&gt;1,"",1),"")</f>
        <v/>
      </c>
      <c r="CS232" s="232">
        <f t="shared" ca="1" si="477"/>
        <v>0</v>
      </c>
      <c r="CT232" s="248">
        <f t="shared" ca="1" si="478"/>
        <v>0</v>
      </c>
      <c r="CU232" s="376" t="str">
        <f ca="1">IF(ER232="補強",IF(COUNTIFS($Z$11:Z232,Z232,$W$11:W232,1)=1,"１①",""),IF(COUNTIFS($Z$11:Z232,Z232,$W$11:W232,2)=1,"２①",""))</f>
        <v/>
      </c>
      <c r="CV232" s="57" t="str">
        <f t="shared" ca="1" si="479"/>
        <v/>
      </c>
      <c r="CW232" s="927" t="str">
        <f t="shared" ca="1" si="480"/>
        <v/>
      </c>
      <c r="CX232" s="256" t="str">
        <f t="shared" ca="1" si="481"/>
        <v/>
      </c>
      <c r="CY232" s="256" t="str">
        <f t="shared" ca="1" si="482"/>
        <v/>
      </c>
      <c r="CZ232" s="256" t="str">
        <f t="shared" ca="1" si="483"/>
        <v/>
      </c>
      <c r="DA232" s="256" t="str">
        <f t="shared" ca="1" si="484"/>
        <v/>
      </c>
      <c r="DB232" s="316" t="str">
        <f ca="1">IFERROR(VLOOKUP($CU232,'（様式１号）３整理番号表'!$Z$19:$AB$32,3,FALSE),"")</f>
        <v/>
      </c>
      <c r="DC232" s="259" t="str">
        <f t="shared" ca="1" si="485"/>
        <v>-</v>
      </c>
      <c r="DD232" s="618" t="str">
        <f t="shared" ca="1" si="486"/>
        <v/>
      </c>
      <c r="DE232" s="321" t="str">
        <f ca="1">IF(AND(AO232=18,AS232=1),IF(COUNTIFS($Y$11:Y232,Y232,$AS$11:AS232,1)=1,"２②",""),IF($CU232="１①",INDEX(INDIRECT("'("&amp;$EO232&amp;")'!AR116:BB116"),1,MATCH(INDIRECT("'("&amp;$EO232&amp;")'!C118"),INDIRECT("'("&amp;$EO232&amp;")'!AR119:BB119"),0)),""))</f>
        <v/>
      </c>
      <c r="DF232" s="324" t="str">
        <f t="shared" ca="1" si="487"/>
        <v/>
      </c>
      <c r="DG232" s="313" t="str">
        <f t="shared" ca="1" si="488"/>
        <v/>
      </c>
      <c r="DH232" s="313" t="str">
        <f t="shared" ca="1" si="489"/>
        <v/>
      </c>
      <c r="DI232" s="313" t="str">
        <f t="shared" ca="1" si="490"/>
        <v/>
      </c>
      <c r="DJ232" s="313" t="str">
        <f t="shared" ca="1" si="491"/>
        <v/>
      </c>
      <c r="DK232" s="328" t="str">
        <f t="shared" ca="1" si="492"/>
        <v/>
      </c>
      <c r="DL232" s="334" t="str">
        <f t="shared" ca="1" si="493"/>
        <v/>
      </c>
      <c r="DM232" s="915" t="str">
        <f t="shared" ca="1" si="494"/>
        <v/>
      </c>
      <c r="DN232" s="15"/>
      <c r="DO232" s="324"/>
      <c r="DP232" s="16"/>
      <c r="DQ232" s="16"/>
      <c r="DR232" s="16"/>
      <c r="DS232" s="16"/>
      <c r="DT232" s="318" t="str">
        <f>IFERROR(VLOOKUP($DN232,'（様式１号）３整理番号表'!$Z$19:$AB$32,3,FALSE),"")</f>
        <v/>
      </c>
      <c r="DU232" s="259" t="str">
        <f t="shared" si="495"/>
        <v/>
      </c>
      <c r="DV232" s="14"/>
      <c r="DW232" s="17" t="str">
        <f t="shared" ca="1" si="496"/>
        <v/>
      </c>
      <c r="DX232" s="88" t="str">
        <f t="shared" ca="1" si="513"/>
        <v/>
      </c>
      <c r="DZ232" s="339">
        <f t="shared" ca="1" si="517"/>
        <v>0</v>
      </c>
      <c r="EA232" s="339">
        <f t="shared" ca="1" si="517"/>
        <v>0</v>
      </c>
      <c r="EB232" s="339">
        <f t="shared" ca="1" si="517"/>
        <v>0</v>
      </c>
      <c r="EC232" s="339">
        <f t="shared" ca="1" si="517"/>
        <v>0</v>
      </c>
      <c r="ED232" s="339">
        <f t="shared" ca="1" si="517"/>
        <v>0</v>
      </c>
      <c r="EE232" s="339">
        <f t="shared" ca="1" si="517"/>
        <v>0</v>
      </c>
      <c r="EF232" s="339">
        <f t="shared" ca="1" si="517"/>
        <v>0</v>
      </c>
      <c r="EG232" s="339">
        <f t="shared" ca="1" si="517"/>
        <v>0</v>
      </c>
      <c r="EH232" s="339">
        <f t="shared" ca="1" si="517"/>
        <v>0</v>
      </c>
      <c r="EI232" s="339">
        <f t="shared" ca="1" si="517"/>
        <v>0</v>
      </c>
      <c r="EJ232" s="339">
        <f t="shared" ca="1" si="517"/>
        <v>0</v>
      </c>
      <c r="EK232" s="339">
        <f t="shared" ca="1" si="517"/>
        <v>0</v>
      </c>
      <c r="EL232" s="339">
        <f t="shared" ca="1" si="517"/>
        <v>0</v>
      </c>
      <c r="EM232" s="339">
        <f t="shared" ca="1" si="517"/>
        <v>0</v>
      </c>
      <c r="EO232" s="919" t="str">
        <f t="shared" ca="1" si="415"/>
        <v/>
      </c>
      <c r="EP232" s="919" t="str">
        <f t="shared" ca="1" si="497"/>
        <v/>
      </c>
      <c r="EQ232" s="919" t="str">
        <f t="shared" ca="1" si="498"/>
        <v/>
      </c>
      <c r="ER232" s="919" t="str">
        <f t="shared" ca="1" si="499"/>
        <v/>
      </c>
      <c r="ES232" s="919" t="str">
        <f ca="1">IFERROR(INDEX('郵便番号（石川県）'!$A$3:$F$2574,MATCH(INDIRECT("'("&amp;EO232&amp;")'!E7"),'郵便番号（石川県）'!$A$3:$A$2574,0),6),"")</f>
        <v/>
      </c>
      <c r="ET232" s="919" t="str">
        <f ca="1">IFERROR(INDEX('郵便番号（石川県）'!$A$3:$F$2574,MATCH(INDIRECT("'("&amp;$EO232&amp;")'!E7"),'郵便番号（石川県）'!$A$3:$A$2574,0),5),"")</f>
        <v/>
      </c>
      <c r="EU232" s="919" t="str">
        <f t="shared" ca="1" si="500"/>
        <v/>
      </c>
      <c r="EV232" s="919" t="str">
        <f t="shared" ca="1" si="501"/>
        <v/>
      </c>
      <c r="EW232" s="919" t="str">
        <f t="shared" ca="1" si="502"/>
        <v/>
      </c>
      <c r="EX232" s="919" t="str">
        <f t="shared" ca="1" si="503"/>
        <v/>
      </c>
      <c r="EY232" s="919" t="str">
        <f t="shared" ca="1" si="504"/>
        <v/>
      </c>
      <c r="EZ232" s="919" t="str">
        <f t="shared" ca="1" si="505"/>
        <v/>
      </c>
      <c r="FA232" s="919" t="str">
        <f t="shared" ca="1" si="506"/>
        <v/>
      </c>
      <c r="FB232" s="919" t="str">
        <f t="shared" ca="1" si="507"/>
        <v/>
      </c>
      <c r="FC232" s="919" t="str">
        <f t="shared" ca="1" si="508"/>
        <v/>
      </c>
      <c r="FD232" s="627" t="str">
        <f t="shared" ca="1" si="509"/>
        <v/>
      </c>
      <c r="FE232" s="630">
        <v>222</v>
      </c>
      <c r="FF232" s="299" t="str">
        <f t="shared" ca="1" si="510"/>
        <v/>
      </c>
      <c r="FG232" s="993" t="str">
        <f t="shared" ca="1" si="511"/>
        <v/>
      </c>
      <c r="FH232" s="919" t="str">
        <f t="shared" ca="1" si="512"/>
        <v/>
      </c>
      <c r="FI232" s="299">
        <f ca="1">COUNTIF($FH$11:FH232,"■")</f>
        <v>0</v>
      </c>
    </row>
    <row r="233" spans="1:165" ht="34.5" customHeight="1">
      <c r="A233" s="445">
        <f t="shared" ca="1" si="416"/>
        <v>0</v>
      </c>
      <c r="B233" s="446">
        <f>IF(R233&lt;&gt;"",IF(COUNTIF(R$11:R233,R233)=1,MAX(B$11:B232)+1,INDEX(B$11:B232,MATCH(R233,R$11:R232,0),1)),0)</f>
        <v>1</v>
      </c>
      <c r="C233" s="446">
        <f ca="1">IF(T233&lt;&gt;"",IF(COUNTIF(T$11:T233,T233)=1,MAX(C$11:C232)+1,INDEX(C$11:C232,MATCH(T233,T$11:T232,0),1)),0)</f>
        <v>0</v>
      </c>
      <c r="D233" s="446">
        <f ca="1">IF(U233&lt;&gt;"",IF(COUNTIF(U$11:U233,U233)=1,MAX(D$11:D232)+1,INDEX(D$11:D232,MATCH(U233,U$11:U232,0),1)),0)</f>
        <v>0</v>
      </c>
      <c r="E233" s="446">
        <f ca="1">IF(S233&lt;&gt;"",IF(COUNTIF(S$11:S233,S233)=1,MAX(E$11:E232)+1,INDEX(E$11:E232,MATCH(S233,S$11:S232,0),1)),0)</f>
        <v>0</v>
      </c>
      <c r="F233" s="446">
        <f ca="1">IF(Z233&lt;&gt;"",IF(COUNTIF(Z$11:Z233,Z233)=1,MAX(F$11:F232)+1,INDEX(F$11:F232,MATCH(Z233,Z$11:Z232,0),1)),0)</f>
        <v>0</v>
      </c>
      <c r="G233" s="447" cm="1">
        <f t="array" aca="1" ref="G233" ca="1">IF(Z233&lt;&gt;"",IF(COUNTIFS(Z$11:Z233,Z233,W$11:W233,W233)=1,MAX(G$11:G232)+1,INDEX(G$11:G232,MATCH(Z233&amp;W233,Z$11:Z232&amp;W$11:W233,0),1)),0)</f>
        <v>0</v>
      </c>
      <c r="H233" s="447">
        <f t="shared" ca="1" si="417"/>
        <v>0</v>
      </c>
      <c r="I233" s="447">
        <f ca="1">IF(T233="",0,IF(COUNTIF(T$11:T233,T233)=1,1,0))</f>
        <v>0</v>
      </c>
      <c r="J233" s="447">
        <f ca="1">IF(U233="",0,IF(COUNTIF(U$11:U233,U233)=1,1,0))</f>
        <v>0</v>
      </c>
      <c r="K233" s="447">
        <f ca="1">IF(S233="",0,IF(COUNTIF(S$11:S233,S233)=1,1,0))</f>
        <v>0</v>
      </c>
      <c r="L233" s="446">
        <f ca="1">IF(Z233="",0,IF(COUNTIF(Z$11:Z233,Z233)=1,1,0))</f>
        <v>0</v>
      </c>
      <c r="M233" s="767">
        <f ca="1">IF($W233=2,IF(COUNTIFS($W$11:$W233,2,$Z$11:$Z233,$Z233)=1,1,0),0)</f>
        <v>0</v>
      </c>
      <c r="N233" s="767">
        <f ca="1">IF($W233=1,IF(COUNTIFS($W$11:$W233,2,$Z$11:$Z233,$Z233)=1,1,0),0)</f>
        <v>0</v>
      </c>
      <c r="O233" s="446">
        <f ca="1">IF(H233=0,0,IF(COUNTIF(Z$11:Z233,Z233)=1,1,0))</f>
        <v>0</v>
      </c>
      <c r="P233" s="448" t="str">
        <f t="shared" ca="1" si="418"/>
        <v>石川県</v>
      </c>
      <c r="Q233" s="89">
        <f t="shared" ca="1" si="419"/>
        <v>223</v>
      </c>
      <c r="R233" s="170" t="s">
        <v>459</v>
      </c>
      <c r="S233" s="357" t="str">
        <f t="shared" ca="1" si="420"/>
        <v/>
      </c>
      <c r="T233" s="357" t="str">
        <f t="shared" ca="1" si="421"/>
        <v/>
      </c>
      <c r="U233" s="58" t="str">
        <f t="shared" ca="1" si="422"/>
        <v/>
      </c>
      <c r="V233" s="58" t="str">
        <f t="shared" ca="1" si="423"/>
        <v/>
      </c>
      <c r="W233" s="920" t="str">
        <f t="shared" ca="1" si="424"/>
        <v/>
      </c>
      <c r="X233" s="369">
        <f ca="1">IFERROR(VLOOKUP(W233,'（様式１号）３整理番号表'!$B$4:$H$5,2,FALSE),0)</f>
        <v>0</v>
      </c>
      <c r="Y233" s="768" t="str" cm="1">
        <f t="array" aca="1" ref="Y233" ca="1">IF(AND(D233=0,F233=0),"",IF(COUNTIF(D$11:D233,D233)=1,1,IF(COUNTIFS(D$11:D233,D233,F$11:F233,F233)=1,INDEX((D$11:D233,F$11:F233,Y$11:Y233),MATCH(_xlfn.MAXIFS(F$11:F232,D$11:D232,D233),$F$11:F233,0),1,3)+1,INDEX((D$11:D233,F$11:F233,Y$11:Y233),MATCH(D233&amp;F233,D$11:D233&amp;F$11:F233,0),1,3))))</f>
        <v/>
      </c>
      <c r="Z233" s="40" t="str">
        <f t="shared" ca="1" si="425"/>
        <v/>
      </c>
      <c r="AA233" s="924" t="str">
        <f t="shared" ca="1" si="426"/>
        <v/>
      </c>
      <c r="AB233" s="93">
        <f ca="1">IFERROR(VLOOKUP(AA233,'（様式１号）３整理番号表'!$B$10:$H$16,2,FALSE),0)</f>
        <v>0</v>
      </c>
      <c r="AC233" s="924" t="str">
        <f t="shared" ca="1" si="427"/>
        <v/>
      </c>
      <c r="AD233" s="924" t="str">
        <f t="shared" ca="1" si="428"/>
        <v/>
      </c>
      <c r="AE233" s="93">
        <f ca="1">IFERROR(VLOOKUP(AD233,'（様式１号）３整理番号表'!$B$21:$H$22,2,FALSE),0)</f>
        <v>0</v>
      </c>
      <c r="AF233" s="924" t="str">
        <f t="shared" ca="1" si="429"/>
        <v/>
      </c>
      <c r="AG233" s="93">
        <f ca="1">IFERROR(VLOOKUP(AF233,'（様式１号）３整理番号表'!$B$26:$H$31,2,FALSE),0)</f>
        <v>0</v>
      </c>
      <c r="AH233" s="924" t="str">
        <f t="shared" ca="1" si="430"/>
        <v/>
      </c>
      <c r="AI233" s="93">
        <f ca="1">IFERROR(VLOOKUP(AH233,'（様式１号）３整理番号表'!$J$5:$N$59,2,FALSE),0)</f>
        <v>0</v>
      </c>
      <c r="AJ233" s="77" t="str">
        <f t="shared" ca="1" si="431"/>
        <v/>
      </c>
      <c r="AK233" s="93">
        <f ca="1">IFERROR(VLOOKUP(AJ233,'（様式１号）３整理番号表'!$P$5:$R$29,2,FALSE),0)</f>
        <v>0</v>
      </c>
      <c r="AL233" s="921" t="str">
        <f t="shared" ca="1" si="432"/>
        <v/>
      </c>
      <c r="AM233" s="921" t="str">
        <f t="shared" ca="1" si="433"/>
        <v/>
      </c>
      <c r="AN233" s="921"/>
      <c r="AO233" s="77" t="str">
        <f t="shared" ca="1" si="434"/>
        <v/>
      </c>
      <c r="AP233" s="93">
        <f ca="1">IFERROR(VLOOKUP(AO233,'（様式１号）３整理番号表'!$P$5:$R$29,2,FALSE),0)</f>
        <v>0</v>
      </c>
      <c r="AQ233" s="924" t="str">
        <f t="shared" ca="1" si="435"/>
        <v/>
      </c>
      <c r="AR233" s="93">
        <f t="shared" ca="1" si="436"/>
        <v>0</v>
      </c>
      <c r="AS233" s="924" t="str">
        <f t="shared" ca="1" si="437"/>
        <v/>
      </c>
      <c r="AT233" s="40" t="str">
        <f t="shared" ca="1" si="438"/>
        <v/>
      </c>
      <c r="AU233" s="93" t="str">
        <f t="shared" ca="1" si="439"/>
        <v/>
      </c>
      <c r="AV233" s="923" t="str">
        <f t="shared" ca="1" si="440"/>
        <v/>
      </c>
      <c r="AW233" s="926" t="str">
        <f t="shared" ca="1" si="441"/>
        <v/>
      </c>
      <c r="AX233" s="925" t="str">
        <f t="shared" ca="1" si="442"/>
        <v/>
      </c>
      <c r="AY233" s="925" t="str">
        <f t="shared" ca="1" si="442"/>
        <v/>
      </c>
      <c r="AZ233" s="925" t="str">
        <f t="shared" ca="1" si="442"/>
        <v/>
      </c>
      <c r="BA233" s="925" t="str">
        <f t="shared" ca="1" si="442"/>
        <v/>
      </c>
      <c r="BB233" s="925" t="str">
        <f t="shared" ca="1" si="443"/>
        <v/>
      </c>
      <c r="BC233" s="925" t="str">
        <f t="shared" ca="1" si="444"/>
        <v/>
      </c>
      <c r="BD233" s="925" t="str">
        <f t="shared" ca="1" si="444"/>
        <v/>
      </c>
      <c r="BE233" s="925" t="str">
        <f t="shared" ca="1" si="444"/>
        <v/>
      </c>
      <c r="BF233" s="77" t="str">
        <f t="shared" ca="1" si="445"/>
        <v/>
      </c>
      <c r="BG233" s="924" t="str">
        <f t="shared" ca="1" si="446"/>
        <v/>
      </c>
      <c r="BH233" s="94">
        <f ca="1">IF(BF233&lt;&gt;"",INDEX('（様式１号）３整理番号表'!$AB$7:$AQ$12,MATCH(BF233,'（様式１号）３整理番号表'!$AA$7:$AA$12,0),MATCH(BG233,'（様式１号）３整理番号表'!$AB$6:$AQ$6,0)),0)</f>
        <v>0</v>
      </c>
      <c r="BI233" s="921" t="str">
        <f t="shared" ca="1" si="447"/>
        <v/>
      </c>
      <c r="BJ233" s="922" t="str">
        <f t="shared" ca="1" si="448"/>
        <v/>
      </c>
      <c r="BK233" s="926" t="str">
        <f t="shared" ca="1" si="449"/>
        <v/>
      </c>
      <c r="BL233" s="922" t="str">
        <f t="shared" ca="1" si="450"/>
        <v/>
      </c>
      <c r="BM233" s="79" t="str">
        <f t="shared" ca="1" si="451"/>
        <v/>
      </c>
      <c r="BN233" s="82" t="str">
        <f t="shared" ca="1" si="452"/>
        <v/>
      </c>
      <c r="BO233" s="83" t="str">
        <f t="shared" ca="1" si="453"/>
        <v/>
      </c>
      <c r="BP233" s="84" t="str">
        <f t="shared" ca="1" si="454"/>
        <v/>
      </c>
      <c r="BQ233" s="82" t="str">
        <f t="shared" ca="1" si="455"/>
        <v/>
      </c>
      <c r="BR233" s="97" t="str">
        <f t="shared" ca="1" si="456"/>
        <v/>
      </c>
      <c r="BS233" s="95" t="str">
        <f t="shared" ca="1" si="457"/>
        <v/>
      </c>
      <c r="BT233" s="184" t="str">
        <f t="shared" ca="1" si="458"/>
        <v/>
      </c>
      <c r="BU233" s="611" t="str">
        <f t="shared" ca="1" si="459"/>
        <v/>
      </c>
      <c r="BV233" s="77" t="str">
        <f t="shared" ca="1" si="460"/>
        <v/>
      </c>
      <c r="BW233" s="85" t="str">
        <f t="shared" ca="1" si="461"/>
        <v/>
      </c>
      <c r="BX233" s="86" t="str">
        <f t="shared" ca="1" si="462"/>
        <v/>
      </c>
      <c r="BY233" s="231">
        <f ca="1">IF('ポイント要件確認等（個別表）'!AD233=1,ROUNDDOWN('ポイント要件確認等（個別表）'!AV233,-3),IF('ポイント要件確認等（個別表）'!AD233=2,ROUNDDOWN('ポイント要件確認等（個別表）'!BH233,-3),IF('ポイント要件確認等（個別表）'!AD233=3,ROUNDDOWN('ポイント要件確認等（個別表）'!BT233,-3),0)))</f>
        <v>0</v>
      </c>
      <c r="BZ233" s="86" t="str">
        <f t="shared" ca="1" si="463"/>
        <v/>
      </c>
      <c r="CA233" s="232" t="str">
        <f t="shared" ca="1" si="464"/>
        <v/>
      </c>
      <c r="CB233" s="232">
        <f t="shared" ca="1" si="465"/>
        <v>0</v>
      </c>
      <c r="CC233" s="86" t="str">
        <f t="shared" ca="1" si="466"/>
        <v/>
      </c>
      <c r="CD233" s="86" t="str">
        <f t="shared" ca="1" si="467"/>
        <v/>
      </c>
      <c r="CE233" s="609"/>
      <c r="CF233" s="86" t="str">
        <f t="shared" ca="1" si="468"/>
        <v/>
      </c>
      <c r="CG233" s="185" t="str">
        <f t="shared" ca="1" si="469"/>
        <v/>
      </c>
      <c r="CH233" s="246" t="str">
        <f t="shared" ca="1" si="470"/>
        <v>含税額</v>
      </c>
      <c r="CI233" s="247" t="str">
        <f t="shared" ca="1" si="471"/>
        <v/>
      </c>
      <c r="CJ233" s="87" t="str">
        <f ca="1">IFERROR(IF(INDIRECT("'("&amp;'２個別表'!EO233&amp;")'!AR"&amp;84+EP233)&lt;&gt;1,"",1),"")</f>
        <v/>
      </c>
      <c r="CK233" s="244" t="str">
        <f t="shared" ca="1" si="472"/>
        <v/>
      </c>
      <c r="CL233" s="235" t="str">
        <f t="shared" ca="1" si="473"/>
        <v/>
      </c>
      <c r="CM233" s="239" t="str">
        <f t="shared" ca="1" si="474"/>
        <v/>
      </c>
      <c r="CN233" s="77" t="str">
        <f t="shared" ca="1" si="475"/>
        <v/>
      </c>
      <c r="CO233" s="93" t="str">
        <f ca="1">IFERROR(VLOOKUP(CN233,'（様式１号）３整理番号表'!$T$5:$V$15,2,FALSE),"")</f>
        <v/>
      </c>
      <c r="CP233" s="924" t="str">
        <f t="shared" ca="1" si="476"/>
        <v/>
      </c>
      <c r="CQ233" s="93" t="str">
        <f ca="1">IFERROR(VLOOKUP(CP233,'（様式１号）３整理番号表'!$T$19:$V$24,2,FALSE),"")</f>
        <v/>
      </c>
      <c r="CR233" s="924" t="str">
        <f ca="1">IFERROR(IF(INDIRECT("'("&amp;'２個別表'!EO233&amp;")'!AV"&amp;84+EP233)&lt;&gt;1,"",1),"")</f>
        <v/>
      </c>
      <c r="CS233" s="232">
        <f t="shared" ca="1" si="477"/>
        <v>0</v>
      </c>
      <c r="CT233" s="248">
        <f t="shared" ca="1" si="478"/>
        <v>0</v>
      </c>
      <c r="CU233" s="376" t="str">
        <f ca="1">IF(ER233="補強",IF(COUNTIFS($Z$11:Z233,Z233,$W$11:W233,1)=1,"１①",""),IF(COUNTIFS($Z$11:Z233,Z233,$W$11:W233,2)=1,"２①",""))</f>
        <v/>
      </c>
      <c r="CV233" s="57" t="str">
        <f t="shared" ca="1" si="479"/>
        <v/>
      </c>
      <c r="CW233" s="927" t="str">
        <f t="shared" ca="1" si="480"/>
        <v/>
      </c>
      <c r="CX233" s="256" t="str">
        <f t="shared" ca="1" si="481"/>
        <v/>
      </c>
      <c r="CY233" s="256" t="str">
        <f t="shared" ca="1" si="482"/>
        <v/>
      </c>
      <c r="CZ233" s="256" t="str">
        <f t="shared" ca="1" si="483"/>
        <v/>
      </c>
      <c r="DA233" s="256" t="str">
        <f t="shared" ca="1" si="484"/>
        <v/>
      </c>
      <c r="DB233" s="316" t="str">
        <f ca="1">IFERROR(VLOOKUP($CU233,'（様式１号）３整理番号表'!$Z$19:$AB$32,3,FALSE),"")</f>
        <v/>
      </c>
      <c r="DC233" s="259" t="str">
        <f t="shared" ca="1" si="485"/>
        <v>-</v>
      </c>
      <c r="DD233" s="618" t="str">
        <f t="shared" ca="1" si="486"/>
        <v/>
      </c>
      <c r="DE233" s="321" t="str">
        <f ca="1">IF(AND(AO233=18,AS233=1),IF(COUNTIFS($Y$11:Y233,Y233,$AS$11:AS233,1)=1,"２②",""),IF($CU233="１①",INDEX(INDIRECT("'("&amp;$EO233&amp;")'!AR116:BB116"),1,MATCH(INDIRECT("'("&amp;$EO233&amp;")'!C118"),INDIRECT("'("&amp;$EO233&amp;")'!AR119:BB119"),0)),""))</f>
        <v/>
      </c>
      <c r="DF233" s="324" t="str">
        <f t="shared" ca="1" si="487"/>
        <v/>
      </c>
      <c r="DG233" s="313" t="str">
        <f t="shared" ca="1" si="488"/>
        <v/>
      </c>
      <c r="DH233" s="313" t="str">
        <f t="shared" ca="1" si="489"/>
        <v/>
      </c>
      <c r="DI233" s="313" t="str">
        <f t="shared" ca="1" si="490"/>
        <v/>
      </c>
      <c r="DJ233" s="313" t="str">
        <f t="shared" ca="1" si="491"/>
        <v/>
      </c>
      <c r="DK233" s="328" t="str">
        <f t="shared" ca="1" si="492"/>
        <v/>
      </c>
      <c r="DL233" s="334" t="str">
        <f t="shared" ca="1" si="493"/>
        <v/>
      </c>
      <c r="DM233" s="915" t="str">
        <f t="shared" ca="1" si="494"/>
        <v/>
      </c>
      <c r="DN233" s="15"/>
      <c r="DO233" s="324"/>
      <c r="DP233" s="16"/>
      <c r="DQ233" s="16"/>
      <c r="DR233" s="16"/>
      <c r="DS233" s="16"/>
      <c r="DT233" s="318" t="str">
        <f>IFERROR(VLOOKUP($DN233,'（様式１号）３整理番号表'!$Z$19:$AB$32,3,FALSE),"")</f>
        <v/>
      </c>
      <c r="DU233" s="259" t="str">
        <f t="shared" si="495"/>
        <v/>
      </c>
      <c r="DV233" s="14"/>
      <c r="DW233" s="17" t="str">
        <f t="shared" ca="1" si="496"/>
        <v/>
      </c>
      <c r="DX233" s="88" t="str">
        <f t="shared" ca="1" si="513"/>
        <v/>
      </c>
      <c r="DZ233" s="339">
        <f t="shared" ca="1" si="517"/>
        <v>0</v>
      </c>
      <c r="EA233" s="339">
        <f t="shared" ca="1" si="517"/>
        <v>0</v>
      </c>
      <c r="EB233" s="339">
        <f t="shared" ca="1" si="517"/>
        <v>0</v>
      </c>
      <c r="EC233" s="339">
        <f t="shared" ca="1" si="517"/>
        <v>0</v>
      </c>
      <c r="ED233" s="339">
        <f t="shared" ca="1" si="517"/>
        <v>0</v>
      </c>
      <c r="EE233" s="339">
        <f t="shared" ca="1" si="517"/>
        <v>0</v>
      </c>
      <c r="EF233" s="339">
        <f t="shared" ca="1" si="517"/>
        <v>0</v>
      </c>
      <c r="EG233" s="339">
        <f t="shared" ca="1" si="517"/>
        <v>0</v>
      </c>
      <c r="EH233" s="339">
        <f t="shared" ca="1" si="517"/>
        <v>0</v>
      </c>
      <c r="EI233" s="339">
        <f t="shared" ca="1" si="517"/>
        <v>0</v>
      </c>
      <c r="EJ233" s="339">
        <f t="shared" ca="1" si="517"/>
        <v>0</v>
      </c>
      <c r="EK233" s="339">
        <f t="shared" ca="1" si="517"/>
        <v>0</v>
      </c>
      <c r="EL233" s="339">
        <f t="shared" ca="1" si="517"/>
        <v>0</v>
      </c>
      <c r="EM233" s="339">
        <f t="shared" ca="1" si="517"/>
        <v>0</v>
      </c>
      <c r="EO233" s="919" t="str">
        <f t="shared" ca="1" si="415"/>
        <v/>
      </c>
      <c r="EP233" s="919" t="str">
        <f t="shared" ca="1" si="497"/>
        <v/>
      </c>
      <c r="EQ233" s="919" t="str">
        <f t="shared" ca="1" si="498"/>
        <v/>
      </c>
      <c r="ER233" s="919" t="str">
        <f t="shared" ca="1" si="499"/>
        <v/>
      </c>
      <c r="ES233" s="919" t="str">
        <f ca="1">IFERROR(INDEX('郵便番号（石川県）'!$A$3:$F$2574,MATCH(INDIRECT("'("&amp;EO233&amp;")'!E7"),'郵便番号（石川県）'!$A$3:$A$2574,0),6),"")</f>
        <v/>
      </c>
      <c r="ET233" s="919" t="str">
        <f ca="1">IFERROR(INDEX('郵便番号（石川県）'!$A$3:$F$2574,MATCH(INDIRECT("'("&amp;$EO233&amp;")'!E7"),'郵便番号（石川県）'!$A$3:$A$2574,0),5),"")</f>
        <v/>
      </c>
      <c r="EU233" s="919" t="str">
        <f t="shared" ca="1" si="500"/>
        <v/>
      </c>
      <c r="EV233" s="919" t="str">
        <f t="shared" ca="1" si="501"/>
        <v/>
      </c>
      <c r="EW233" s="919" t="str">
        <f t="shared" ca="1" si="502"/>
        <v/>
      </c>
      <c r="EX233" s="919" t="str">
        <f t="shared" ca="1" si="503"/>
        <v/>
      </c>
      <c r="EY233" s="919" t="str">
        <f t="shared" ca="1" si="504"/>
        <v/>
      </c>
      <c r="EZ233" s="919" t="str">
        <f t="shared" ca="1" si="505"/>
        <v/>
      </c>
      <c r="FA233" s="919" t="str">
        <f t="shared" ca="1" si="506"/>
        <v/>
      </c>
      <c r="FB233" s="919" t="str">
        <f t="shared" ca="1" si="507"/>
        <v/>
      </c>
      <c r="FC233" s="919" t="str">
        <f t="shared" ca="1" si="508"/>
        <v/>
      </c>
      <c r="FD233" s="627" t="str">
        <f t="shared" ca="1" si="509"/>
        <v/>
      </c>
      <c r="FE233" s="630">
        <v>223</v>
      </c>
      <c r="FF233" s="299" t="str">
        <f t="shared" ca="1" si="510"/>
        <v/>
      </c>
      <c r="FG233" s="993" t="str">
        <f t="shared" ca="1" si="511"/>
        <v/>
      </c>
      <c r="FH233" s="919" t="str">
        <f t="shared" ca="1" si="512"/>
        <v/>
      </c>
      <c r="FI233" s="299">
        <f ca="1">COUNTIF($FH$11:FH233,"■")</f>
        <v>0</v>
      </c>
    </row>
    <row r="234" spans="1:165" ht="34.5" customHeight="1">
      <c r="A234" s="445">
        <f t="shared" ca="1" si="416"/>
        <v>0</v>
      </c>
      <c r="B234" s="446">
        <f>IF(R234&lt;&gt;"",IF(COUNTIF(R$11:R234,R234)=1,MAX(B$11:B233)+1,INDEX(B$11:B233,MATCH(R234,R$11:R233,0),1)),0)</f>
        <v>1</v>
      </c>
      <c r="C234" s="446">
        <f ca="1">IF(T234&lt;&gt;"",IF(COUNTIF(T$11:T234,T234)=1,MAX(C$11:C233)+1,INDEX(C$11:C233,MATCH(T234,T$11:T233,0),1)),0)</f>
        <v>0</v>
      </c>
      <c r="D234" s="446">
        <f ca="1">IF(U234&lt;&gt;"",IF(COUNTIF(U$11:U234,U234)=1,MAX(D$11:D233)+1,INDEX(D$11:D233,MATCH(U234,U$11:U233,0),1)),0)</f>
        <v>0</v>
      </c>
      <c r="E234" s="446">
        <f ca="1">IF(S234&lt;&gt;"",IF(COUNTIF(S$11:S234,S234)=1,MAX(E$11:E233)+1,INDEX(E$11:E233,MATCH(S234,S$11:S233,0),1)),0)</f>
        <v>0</v>
      </c>
      <c r="F234" s="446">
        <f ca="1">IF(Z234&lt;&gt;"",IF(COUNTIF(Z$11:Z234,Z234)=1,MAX(F$11:F233)+1,INDEX(F$11:F233,MATCH(Z234,Z$11:Z233,0),1)),0)</f>
        <v>0</v>
      </c>
      <c r="G234" s="447" cm="1">
        <f t="array" aca="1" ref="G234" ca="1">IF(Z234&lt;&gt;"",IF(COUNTIFS(Z$11:Z234,Z234,W$11:W234,W234)=1,MAX(G$11:G233)+1,INDEX(G$11:G233,MATCH(Z234&amp;W234,Z$11:Z233&amp;W$11:W234,0),1)),0)</f>
        <v>0</v>
      </c>
      <c r="H234" s="447">
        <f t="shared" ca="1" si="417"/>
        <v>0</v>
      </c>
      <c r="I234" s="447">
        <f ca="1">IF(T234="",0,IF(COUNTIF(T$11:T234,T234)=1,1,0))</f>
        <v>0</v>
      </c>
      <c r="J234" s="447">
        <f ca="1">IF(U234="",0,IF(COUNTIF(U$11:U234,U234)=1,1,0))</f>
        <v>0</v>
      </c>
      <c r="K234" s="447">
        <f ca="1">IF(S234="",0,IF(COUNTIF(S$11:S234,S234)=1,1,0))</f>
        <v>0</v>
      </c>
      <c r="L234" s="446">
        <f ca="1">IF(Z234="",0,IF(COUNTIF(Z$11:Z234,Z234)=1,1,0))</f>
        <v>0</v>
      </c>
      <c r="M234" s="767">
        <f ca="1">IF($W234=2,IF(COUNTIFS($W$11:$W234,2,$Z$11:$Z234,$Z234)=1,1,0),0)</f>
        <v>0</v>
      </c>
      <c r="N234" s="767">
        <f ca="1">IF($W234=1,IF(COUNTIFS($W$11:$W234,2,$Z$11:$Z234,$Z234)=1,1,0),0)</f>
        <v>0</v>
      </c>
      <c r="O234" s="446">
        <f ca="1">IF(H234=0,0,IF(COUNTIF(Z$11:Z234,Z234)=1,1,0))</f>
        <v>0</v>
      </c>
      <c r="P234" s="448" t="str">
        <f t="shared" ca="1" si="418"/>
        <v>石川県</v>
      </c>
      <c r="Q234" s="89">
        <f t="shared" ca="1" si="419"/>
        <v>224</v>
      </c>
      <c r="R234" s="170" t="s">
        <v>459</v>
      </c>
      <c r="S234" s="357" t="str">
        <f t="shared" ca="1" si="420"/>
        <v/>
      </c>
      <c r="T234" s="357" t="str">
        <f t="shared" ca="1" si="421"/>
        <v/>
      </c>
      <c r="U234" s="58" t="str">
        <f t="shared" ca="1" si="422"/>
        <v/>
      </c>
      <c r="V234" s="58" t="str">
        <f t="shared" ca="1" si="423"/>
        <v/>
      </c>
      <c r="W234" s="920" t="str">
        <f t="shared" ca="1" si="424"/>
        <v/>
      </c>
      <c r="X234" s="369">
        <f ca="1">IFERROR(VLOOKUP(W234,'（様式１号）３整理番号表'!$B$4:$H$5,2,FALSE),0)</f>
        <v>0</v>
      </c>
      <c r="Y234" s="768" t="str" cm="1">
        <f t="array" aca="1" ref="Y234" ca="1">IF(AND(D234=0,F234=0),"",IF(COUNTIF(D$11:D234,D234)=1,1,IF(COUNTIFS(D$11:D234,D234,F$11:F234,F234)=1,INDEX((D$11:D234,F$11:F234,Y$11:Y234),MATCH(_xlfn.MAXIFS(F$11:F233,D$11:D233,D234),$F$11:F234,0),1,3)+1,INDEX((D$11:D234,F$11:F234,Y$11:Y234),MATCH(D234&amp;F234,D$11:D234&amp;F$11:F234,0),1,3))))</f>
        <v/>
      </c>
      <c r="Z234" s="40" t="str">
        <f t="shared" ca="1" si="425"/>
        <v/>
      </c>
      <c r="AA234" s="924" t="str">
        <f t="shared" ca="1" si="426"/>
        <v/>
      </c>
      <c r="AB234" s="93">
        <f ca="1">IFERROR(VLOOKUP(AA234,'（様式１号）３整理番号表'!$B$10:$H$16,2,FALSE),0)</f>
        <v>0</v>
      </c>
      <c r="AC234" s="924" t="str">
        <f t="shared" ca="1" si="427"/>
        <v/>
      </c>
      <c r="AD234" s="924" t="str">
        <f t="shared" ca="1" si="428"/>
        <v/>
      </c>
      <c r="AE234" s="93">
        <f ca="1">IFERROR(VLOOKUP(AD234,'（様式１号）３整理番号表'!$B$21:$H$22,2,FALSE),0)</f>
        <v>0</v>
      </c>
      <c r="AF234" s="924" t="str">
        <f t="shared" ca="1" si="429"/>
        <v/>
      </c>
      <c r="AG234" s="93">
        <f ca="1">IFERROR(VLOOKUP(AF234,'（様式１号）３整理番号表'!$B$26:$H$31,2,FALSE),0)</f>
        <v>0</v>
      </c>
      <c r="AH234" s="924" t="str">
        <f t="shared" ca="1" si="430"/>
        <v/>
      </c>
      <c r="AI234" s="93">
        <f ca="1">IFERROR(VLOOKUP(AH234,'（様式１号）３整理番号表'!$J$5:$N$59,2,FALSE),0)</f>
        <v>0</v>
      </c>
      <c r="AJ234" s="77" t="str">
        <f t="shared" ca="1" si="431"/>
        <v/>
      </c>
      <c r="AK234" s="93">
        <f ca="1">IFERROR(VLOOKUP(AJ234,'（様式１号）３整理番号表'!$P$5:$R$29,2,FALSE),0)</f>
        <v>0</v>
      </c>
      <c r="AL234" s="921" t="str">
        <f t="shared" ca="1" si="432"/>
        <v/>
      </c>
      <c r="AM234" s="921" t="str">
        <f t="shared" ca="1" si="433"/>
        <v/>
      </c>
      <c r="AN234" s="921"/>
      <c r="AO234" s="77" t="str">
        <f t="shared" ca="1" si="434"/>
        <v/>
      </c>
      <c r="AP234" s="93">
        <f ca="1">IFERROR(VLOOKUP(AO234,'（様式１号）３整理番号表'!$P$5:$R$29,2,FALSE),0)</f>
        <v>0</v>
      </c>
      <c r="AQ234" s="924" t="str">
        <f t="shared" ca="1" si="435"/>
        <v/>
      </c>
      <c r="AR234" s="93">
        <f t="shared" ca="1" si="436"/>
        <v>0</v>
      </c>
      <c r="AS234" s="924" t="str">
        <f t="shared" ca="1" si="437"/>
        <v/>
      </c>
      <c r="AT234" s="40" t="str">
        <f t="shared" ca="1" si="438"/>
        <v/>
      </c>
      <c r="AU234" s="93" t="str">
        <f t="shared" ca="1" si="439"/>
        <v/>
      </c>
      <c r="AV234" s="923" t="str">
        <f t="shared" ca="1" si="440"/>
        <v/>
      </c>
      <c r="AW234" s="926" t="str">
        <f t="shared" ca="1" si="441"/>
        <v/>
      </c>
      <c r="AX234" s="925" t="str">
        <f t="shared" ca="1" si="442"/>
        <v/>
      </c>
      <c r="AY234" s="925" t="str">
        <f t="shared" ca="1" si="442"/>
        <v/>
      </c>
      <c r="AZ234" s="925" t="str">
        <f t="shared" ca="1" si="442"/>
        <v/>
      </c>
      <c r="BA234" s="925" t="str">
        <f t="shared" ca="1" si="442"/>
        <v/>
      </c>
      <c r="BB234" s="925" t="str">
        <f t="shared" ca="1" si="443"/>
        <v/>
      </c>
      <c r="BC234" s="925" t="str">
        <f t="shared" ca="1" si="444"/>
        <v/>
      </c>
      <c r="BD234" s="925" t="str">
        <f t="shared" ca="1" si="444"/>
        <v/>
      </c>
      <c r="BE234" s="925" t="str">
        <f t="shared" ca="1" si="444"/>
        <v/>
      </c>
      <c r="BF234" s="77" t="str">
        <f t="shared" ca="1" si="445"/>
        <v/>
      </c>
      <c r="BG234" s="924" t="str">
        <f t="shared" ca="1" si="446"/>
        <v/>
      </c>
      <c r="BH234" s="94">
        <f ca="1">IF(BF234&lt;&gt;"",INDEX('（様式１号）３整理番号表'!$AB$7:$AQ$12,MATCH(BF234,'（様式１号）３整理番号表'!$AA$7:$AA$12,0),MATCH(BG234,'（様式１号）３整理番号表'!$AB$6:$AQ$6,0)),0)</f>
        <v>0</v>
      </c>
      <c r="BI234" s="921" t="str">
        <f t="shared" ca="1" si="447"/>
        <v/>
      </c>
      <c r="BJ234" s="922" t="str">
        <f t="shared" ca="1" si="448"/>
        <v/>
      </c>
      <c r="BK234" s="926" t="str">
        <f t="shared" ca="1" si="449"/>
        <v/>
      </c>
      <c r="BL234" s="922" t="str">
        <f t="shared" ca="1" si="450"/>
        <v/>
      </c>
      <c r="BM234" s="79" t="str">
        <f t="shared" ca="1" si="451"/>
        <v/>
      </c>
      <c r="BN234" s="82" t="str">
        <f t="shared" ca="1" si="452"/>
        <v/>
      </c>
      <c r="BO234" s="83" t="str">
        <f t="shared" ca="1" si="453"/>
        <v/>
      </c>
      <c r="BP234" s="84" t="str">
        <f t="shared" ca="1" si="454"/>
        <v/>
      </c>
      <c r="BQ234" s="82" t="str">
        <f t="shared" ca="1" si="455"/>
        <v/>
      </c>
      <c r="BR234" s="97" t="str">
        <f t="shared" ca="1" si="456"/>
        <v/>
      </c>
      <c r="BS234" s="95" t="str">
        <f t="shared" ca="1" si="457"/>
        <v/>
      </c>
      <c r="BT234" s="184" t="str">
        <f t="shared" ca="1" si="458"/>
        <v/>
      </c>
      <c r="BU234" s="611" t="str">
        <f t="shared" ca="1" si="459"/>
        <v/>
      </c>
      <c r="BV234" s="77" t="str">
        <f t="shared" ca="1" si="460"/>
        <v/>
      </c>
      <c r="BW234" s="85" t="str">
        <f t="shared" ca="1" si="461"/>
        <v/>
      </c>
      <c r="BX234" s="86" t="str">
        <f t="shared" ca="1" si="462"/>
        <v/>
      </c>
      <c r="BY234" s="231">
        <f ca="1">IF('ポイント要件確認等（個別表）'!AD234=1,ROUNDDOWN('ポイント要件確認等（個別表）'!AV234,-3),IF('ポイント要件確認等（個別表）'!AD234=2,ROUNDDOWN('ポイント要件確認等（個別表）'!BH234,-3),IF('ポイント要件確認等（個別表）'!AD234=3,ROUNDDOWN('ポイント要件確認等（個別表）'!BT234,-3),0)))</f>
        <v>0</v>
      </c>
      <c r="BZ234" s="86" t="str">
        <f t="shared" ca="1" si="463"/>
        <v/>
      </c>
      <c r="CA234" s="232" t="str">
        <f t="shared" ca="1" si="464"/>
        <v/>
      </c>
      <c r="CB234" s="232">
        <f t="shared" ca="1" si="465"/>
        <v>0</v>
      </c>
      <c r="CC234" s="86" t="str">
        <f t="shared" ca="1" si="466"/>
        <v/>
      </c>
      <c r="CD234" s="86" t="str">
        <f t="shared" ca="1" si="467"/>
        <v/>
      </c>
      <c r="CE234" s="609"/>
      <c r="CF234" s="86" t="str">
        <f t="shared" ca="1" si="468"/>
        <v/>
      </c>
      <c r="CG234" s="185" t="str">
        <f t="shared" ca="1" si="469"/>
        <v/>
      </c>
      <c r="CH234" s="246" t="str">
        <f t="shared" ca="1" si="470"/>
        <v>含税額</v>
      </c>
      <c r="CI234" s="247" t="str">
        <f t="shared" ca="1" si="471"/>
        <v/>
      </c>
      <c r="CJ234" s="87" t="str">
        <f ca="1">IFERROR(IF(INDIRECT("'("&amp;'２個別表'!EO234&amp;")'!AR"&amp;84+EP234)&lt;&gt;1,"",1),"")</f>
        <v/>
      </c>
      <c r="CK234" s="244" t="str">
        <f t="shared" ca="1" si="472"/>
        <v/>
      </c>
      <c r="CL234" s="235" t="str">
        <f t="shared" ca="1" si="473"/>
        <v/>
      </c>
      <c r="CM234" s="239" t="str">
        <f t="shared" ca="1" si="474"/>
        <v/>
      </c>
      <c r="CN234" s="77" t="str">
        <f t="shared" ca="1" si="475"/>
        <v/>
      </c>
      <c r="CO234" s="93" t="str">
        <f ca="1">IFERROR(VLOOKUP(CN234,'（様式１号）３整理番号表'!$T$5:$V$15,2,FALSE),"")</f>
        <v/>
      </c>
      <c r="CP234" s="924" t="str">
        <f t="shared" ca="1" si="476"/>
        <v/>
      </c>
      <c r="CQ234" s="93" t="str">
        <f ca="1">IFERROR(VLOOKUP(CP234,'（様式１号）３整理番号表'!$T$19:$V$24,2,FALSE),"")</f>
        <v/>
      </c>
      <c r="CR234" s="924" t="str">
        <f ca="1">IFERROR(IF(INDIRECT("'("&amp;'２個別表'!EO234&amp;")'!AV"&amp;84+EP234)&lt;&gt;1,"",1),"")</f>
        <v/>
      </c>
      <c r="CS234" s="232">
        <f t="shared" ca="1" si="477"/>
        <v>0</v>
      </c>
      <c r="CT234" s="248">
        <f t="shared" ca="1" si="478"/>
        <v>0</v>
      </c>
      <c r="CU234" s="376" t="str">
        <f ca="1">IF(ER234="補強",IF(COUNTIFS($Z$11:Z234,Z234,$W$11:W234,1)=1,"１①",""),IF(COUNTIFS($Z$11:Z234,Z234,$W$11:W234,2)=1,"２①",""))</f>
        <v/>
      </c>
      <c r="CV234" s="57" t="str">
        <f t="shared" ca="1" si="479"/>
        <v/>
      </c>
      <c r="CW234" s="927" t="str">
        <f t="shared" ca="1" si="480"/>
        <v/>
      </c>
      <c r="CX234" s="256" t="str">
        <f t="shared" ca="1" si="481"/>
        <v/>
      </c>
      <c r="CY234" s="256" t="str">
        <f t="shared" ca="1" si="482"/>
        <v/>
      </c>
      <c r="CZ234" s="256" t="str">
        <f t="shared" ca="1" si="483"/>
        <v/>
      </c>
      <c r="DA234" s="256" t="str">
        <f t="shared" ca="1" si="484"/>
        <v/>
      </c>
      <c r="DB234" s="316" t="str">
        <f ca="1">IFERROR(VLOOKUP($CU234,'（様式１号）３整理番号表'!$Z$19:$AB$32,3,FALSE),"")</f>
        <v/>
      </c>
      <c r="DC234" s="259" t="str">
        <f t="shared" ca="1" si="485"/>
        <v>-</v>
      </c>
      <c r="DD234" s="618" t="str">
        <f t="shared" ca="1" si="486"/>
        <v/>
      </c>
      <c r="DE234" s="321" t="str">
        <f ca="1">IF(AND(AO234=18,AS234=1),IF(COUNTIFS($Y$11:Y234,Y234,$AS$11:AS234,1)=1,"２②",""),IF($CU234="１①",INDEX(INDIRECT("'("&amp;$EO234&amp;")'!AR116:BB116"),1,MATCH(INDIRECT("'("&amp;$EO234&amp;")'!C118"),INDIRECT("'("&amp;$EO234&amp;")'!AR119:BB119"),0)),""))</f>
        <v/>
      </c>
      <c r="DF234" s="324" t="str">
        <f t="shared" ca="1" si="487"/>
        <v/>
      </c>
      <c r="DG234" s="313" t="str">
        <f t="shared" ca="1" si="488"/>
        <v/>
      </c>
      <c r="DH234" s="313" t="str">
        <f t="shared" ca="1" si="489"/>
        <v/>
      </c>
      <c r="DI234" s="313" t="str">
        <f t="shared" ca="1" si="490"/>
        <v/>
      </c>
      <c r="DJ234" s="313" t="str">
        <f t="shared" ca="1" si="491"/>
        <v/>
      </c>
      <c r="DK234" s="328" t="str">
        <f t="shared" ca="1" si="492"/>
        <v/>
      </c>
      <c r="DL234" s="334" t="str">
        <f t="shared" ca="1" si="493"/>
        <v/>
      </c>
      <c r="DM234" s="915" t="str">
        <f t="shared" ca="1" si="494"/>
        <v/>
      </c>
      <c r="DN234" s="15"/>
      <c r="DO234" s="324"/>
      <c r="DP234" s="16"/>
      <c r="DQ234" s="16"/>
      <c r="DR234" s="16"/>
      <c r="DS234" s="16"/>
      <c r="DT234" s="318" t="str">
        <f>IFERROR(VLOOKUP($DN234,'（様式１号）３整理番号表'!$Z$19:$AB$32,3,FALSE),"")</f>
        <v/>
      </c>
      <c r="DU234" s="259" t="str">
        <f t="shared" si="495"/>
        <v/>
      </c>
      <c r="DV234" s="14"/>
      <c r="DW234" s="17" t="str">
        <f t="shared" ca="1" si="496"/>
        <v/>
      </c>
      <c r="DX234" s="88" t="str">
        <f t="shared" ca="1" si="513"/>
        <v/>
      </c>
      <c r="DZ234" s="339">
        <f t="shared" ca="1" si="517"/>
        <v>0</v>
      </c>
      <c r="EA234" s="339">
        <f t="shared" ca="1" si="517"/>
        <v>0</v>
      </c>
      <c r="EB234" s="339">
        <f t="shared" ca="1" si="517"/>
        <v>0</v>
      </c>
      <c r="EC234" s="339">
        <f t="shared" ca="1" si="517"/>
        <v>0</v>
      </c>
      <c r="ED234" s="339">
        <f t="shared" ca="1" si="517"/>
        <v>0</v>
      </c>
      <c r="EE234" s="339">
        <f t="shared" ca="1" si="517"/>
        <v>0</v>
      </c>
      <c r="EF234" s="339">
        <f t="shared" ca="1" si="517"/>
        <v>0</v>
      </c>
      <c r="EG234" s="339">
        <f t="shared" ca="1" si="517"/>
        <v>0</v>
      </c>
      <c r="EH234" s="339">
        <f t="shared" ca="1" si="517"/>
        <v>0</v>
      </c>
      <c r="EI234" s="339">
        <f t="shared" ca="1" si="517"/>
        <v>0</v>
      </c>
      <c r="EJ234" s="339">
        <f t="shared" ca="1" si="517"/>
        <v>0</v>
      </c>
      <c r="EK234" s="339">
        <f t="shared" ca="1" si="517"/>
        <v>0</v>
      </c>
      <c r="EL234" s="339">
        <f t="shared" ca="1" si="517"/>
        <v>0</v>
      </c>
      <c r="EM234" s="339">
        <f t="shared" ca="1" si="517"/>
        <v>0</v>
      </c>
      <c r="EO234" s="919" t="str">
        <f t="shared" ca="1" si="415"/>
        <v/>
      </c>
      <c r="EP234" s="919" t="str">
        <f t="shared" ca="1" si="497"/>
        <v/>
      </c>
      <c r="EQ234" s="919" t="str">
        <f t="shared" ca="1" si="498"/>
        <v/>
      </c>
      <c r="ER234" s="919" t="str">
        <f t="shared" ca="1" si="499"/>
        <v/>
      </c>
      <c r="ES234" s="919" t="str">
        <f ca="1">IFERROR(INDEX('郵便番号（石川県）'!$A$3:$F$2574,MATCH(INDIRECT("'("&amp;EO234&amp;")'!E7"),'郵便番号（石川県）'!$A$3:$A$2574,0),6),"")</f>
        <v/>
      </c>
      <c r="ET234" s="919" t="str">
        <f ca="1">IFERROR(INDEX('郵便番号（石川県）'!$A$3:$F$2574,MATCH(INDIRECT("'("&amp;$EO234&amp;")'!E7"),'郵便番号（石川県）'!$A$3:$A$2574,0),5),"")</f>
        <v/>
      </c>
      <c r="EU234" s="919" t="str">
        <f t="shared" ca="1" si="500"/>
        <v/>
      </c>
      <c r="EV234" s="919" t="str">
        <f t="shared" ca="1" si="501"/>
        <v/>
      </c>
      <c r="EW234" s="919" t="str">
        <f t="shared" ca="1" si="502"/>
        <v/>
      </c>
      <c r="EX234" s="919" t="str">
        <f t="shared" ca="1" si="503"/>
        <v/>
      </c>
      <c r="EY234" s="919" t="str">
        <f t="shared" ca="1" si="504"/>
        <v/>
      </c>
      <c r="EZ234" s="919" t="str">
        <f t="shared" ca="1" si="505"/>
        <v/>
      </c>
      <c r="FA234" s="919" t="str">
        <f t="shared" ca="1" si="506"/>
        <v/>
      </c>
      <c r="FB234" s="919" t="str">
        <f t="shared" ca="1" si="507"/>
        <v/>
      </c>
      <c r="FC234" s="919" t="str">
        <f t="shared" ca="1" si="508"/>
        <v/>
      </c>
      <c r="FD234" s="627" t="str">
        <f t="shared" ca="1" si="509"/>
        <v/>
      </c>
      <c r="FE234" s="630">
        <v>224</v>
      </c>
      <c r="FF234" s="299" t="str">
        <f t="shared" ca="1" si="510"/>
        <v/>
      </c>
      <c r="FG234" s="993" t="str">
        <f t="shared" ca="1" si="511"/>
        <v/>
      </c>
      <c r="FH234" s="919" t="str">
        <f t="shared" ca="1" si="512"/>
        <v/>
      </c>
      <c r="FI234" s="299">
        <f ca="1">COUNTIF($FH$11:FH234,"■")</f>
        <v>0</v>
      </c>
    </row>
    <row r="235" spans="1:165" ht="34.5" customHeight="1">
      <c r="A235" s="445">
        <f t="shared" ca="1" si="416"/>
        <v>0</v>
      </c>
      <c r="B235" s="446">
        <f>IF(R235&lt;&gt;"",IF(COUNTIF(R$11:R235,R235)=1,MAX(B$11:B234)+1,INDEX(B$11:B234,MATCH(R235,R$11:R234,0),1)),0)</f>
        <v>1</v>
      </c>
      <c r="C235" s="446">
        <f ca="1">IF(T235&lt;&gt;"",IF(COUNTIF(T$11:T235,T235)=1,MAX(C$11:C234)+1,INDEX(C$11:C234,MATCH(T235,T$11:T234,0),1)),0)</f>
        <v>0</v>
      </c>
      <c r="D235" s="446">
        <f ca="1">IF(U235&lt;&gt;"",IF(COUNTIF(U$11:U235,U235)=1,MAX(D$11:D234)+1,INDEX(D$11:D234,MATCH(U235,U$11:U234,0),1)),0)</f>
        <v>0</v>
      </c>
      <c r="E235" s="446">
        <f ca="1">IF(S235&lt;&gt;"",IF(COUNTIF(S$11:S235,S235)=1,MAX(E$11:E234)+1,INDEX(E$11:E234,MATCH(S235,S$11:S234,0),1)),0)</f>
        <v>0</v>
      </c>
      <c r="F235" s="446">
        <f ca="1">IF(Z235&lt;&gt;"",IF(COUNTIF(Z$11:Z235,Z235)=1,MAX(F$11:F234)+1,INDEX(F$11:F234,MATCH(Z235,Z$11:Z234,0),1)),0)</f>
        <v>0</v>
      </c>
      <c r="G235" s="447" cm="1">
        <f t="array" aca="1" ref="G235" ca="1">IF(Z235&lt;&gt;"",IF(COUNTIFS(Z$11:Z235,Z235,W$11:W235,W235)=1,MAX(G$11:G234)+1,INDEX(G$11:G234,MATCH(Z235&amp;W235,Z$11:Z234&amp;W$11:W235,0),1)),0)</f>
        <v>0</v>
      </c>
      <c r="H235" s="447">
        <f t="shared" ca="1" si="417"/>
        <v>0</v>
      </c>
      <c r="I235" s="447">
        <f ca="1">IF(T235="",0,IF(COUNTIF(T$11:T235,T235)=1,1,0))</f>
        <v>0</v>
      </c>
      <c r="J235" s="447">
        <f ca="1">IF(U235="",0,IF(COUNTIF(U$11:U235,U235)=1,1,0))</f>
        <v>0</v>
      </c>
      <c r="K235" s="447">
        <f ca="1">IF(S235="",0,IF(COUNTIF(S$11:S235,S235)=1,1,0))</f>
        <v>0</v>
      </c>
      <c r="L235" s="446">
        <f ca="1">IF(Z235="",0,IF(COUNTIF(Z$11:Z235,Z235)=1,1,0))</f>
        <v>0</v>
      </c>
      <c r="M235" s="767">
        <f ca="1">IF($W235=2,IF(COUNTIFS($W$11:$W235,2,$Z$11:$Z235,$Z235)=1,1,0),0)</f>
        <v>0</v>
      </c>
      <c r="N235" s="767">
        <f ca="1">IF($W235=1,IF(COUNTIFS($W$11:$W235,2,$Z$11:$Z235,$Z235)=1,1,0),0)</f>
        <v>0</v>
      </c>
      <c r="O235" s="446">
        <f ca="1">IF(H235=0,0,IF(COUNTIF(Z$11:Z235,Z235)=1,1,0))</f>
        <v>0</v>
      </c>
      <c r="P235" s="448" t="str">
        <f t="shared" ca="1" si="418"/>
        <v>石川県</v>
      </c>
      <c r="Q235" s="89">
        <f t="shared" ca="1" si="419"/>
        <v>225</v>
      </c>
      <c r="R235" s="170" t="s">
        <v>459</v>
      </c>
      <c r="S235" s="357" t="str">
        <f t="shared" ca="1" si="420"/>
        <v/>
      </c>
      <c r="T235" s="357" t="str">
        <f t="shared" ca="1" si="421"/>
        <v/>
      </c>
      <c r="U235" s="58" t="str">
        <f t="shared" ca="1" si="422"/>
        <v/>
      </c>
      <c r="V235" s="58" t="str">
        <f t="shared" ca="1" si="423"/>
        <v/>
      </c>
      <c r="W235" s="920" t="str">
        <f t="shared" ca="1" si="424"/>
        <v/>
      </c>
      <c r="X235" s="369">
        <f ca="1">IFERROR(VLOOKUP(W235,'（様式１号）３整理番号表'!$B$4:$H$5,2,FALSE),0)</f>
        <v>0</v>
      </c>
      <c r="Y235" s="768" t="str" cm="1">
        <f t="array" aca="1" ref="Y235" ca="1">IF(AND(D235=0,F235=0),"",IF(COUNTIF(D$11:D235,D235)=1,1,IF(COUNTIFS(D$11:D235,D235,F$11:F235,F235)=1,INDEX((D$11:D235,F$11:F235,Y$11:Y235),MATCH(_xlfn.MAXIFS(F$11:F234,D$11:D234,D235),$F$11:F235,0),1,3)+1,INDEX((D$11:D235,F$11:F235,Y$11:Y235),MATCH(D235&amp;F235,D$11:D235&amp;F$11:F235,0),1,3))))</f>
        <v/>
      </c>
      <c r="Z235" s="40" t="str">
        <f t="shared" ca="1" si="425"/>
        <v/>
      </c>
      <c r="AA235" s="924" t="str">
        <f t="shared" ca="1" si="426"/>
        <v/>
      </c>
      <c r="AB235" s="93">
        <f ca="1">IFERROR(VLOOKUP(AA235,'（様式１号）３整理番号表'!$B$10:$H$16,2,FALSE),0)</f>
        <v>0</v>
      </c>
      <c r="AC235" s="924" t="str">
        <f t="shared" ca="1" si="427"/>
        <v/>
      </c>
      <c r="AD235" s="924" t="str">
        <f t="shared" ca="1" si="428"/>
        <v/>
      </c>
      <c r="AE235" s="93">
        <f ca="1">IFERROR(VLOOKUP(AD235,'（様式１号）３整理番号表'!$B$21:$H$22,2,FALSE),0)</f>
        <v>0</v>
      </c>
      <c r="AF235" s="924" t="str">
        <f t="shared" ca="1" si="429"/>
        <v/>
      </c>
      <c r="AG235" s="93">
        <f ca="1">IFERROR(VLOOKUP(AF235,'（様式１号）３整理番号表'!$B$26:$H$31,2,FALSE),0)</f>
        <v>0</v>
      </c>
      <c r="AH235" s="924" t="str">
        <f t="shared" ca="1" si="430"/>
        <v/>
      </c>
      <c r="AI235" s="93">
        <f ca="1">IFERROR(VLOOKUP(AH235,'（様式１号）３整理番号表'!$J$5:$N$59,2,FALSE),0)</f>
        <v>0</v>
      </c>
      <c r="AJ235" s="77" t="str">
        <f t="shared" ca="1" si="431"/>
        <v/>
      </c>
      <c r="AK235" s="93">
        <f ca="1">IFERROR(VLOOKUP(AJ235,'（様式１号）３整理番号表'!$P$5:$R$29,2,FALSE),0)</f>
        <v>0</v>
      </c>
      <c r="AL235" s="921" t="str">
        <f t="shared" ca="1" si="432"/>
        <v/>
      </c>
      <c r="AM235" s="921" t="str">
        <f t="shared" ca="1" si="433"/>
        <v/>
      </c>
      <c r="AN235" s="921"/>
      <c r="AO235" s="77" t="str">
        <f t="shared" ca="1" si="434"/>
        <v/>
      </c>
      <c r="AP235" s="93">
        <f ca="1">IFERROR(VLOOKUP(AO235,'（様式１号）３整理番号表'!$P$5:$R$29,2,FALSE),0)</f>
        <v>0</v>
      </c>
      <c r="AQ235" s="924" t="str">
        <f t="shared" ca="1" si="435"/>
        <v/>
      </c>
      <c r="AR235" s="93">
        <f t="shared" ca="1" si="436"/>
        <v>0</v>
      </c>
      <c r="AS235" s="924" t="str">
        <f t="shared" ca="1" si="437"/>
        <v/>
      </c>
      <c r="AT235" s="40" t="str">
        <f t="shared" ca="1" si="438"/>
        <v/>
      </c>
      <c r="AU235" s="93" t="str">
        <f t="shared" ca="1" si="439"/>
        <v/>
      </c>
      <c r="AV235" s="923" t="str">
        <f t="shared" ca="1" si="440"/>
        <v/>
      </c>
      <c r="AW235" s="926" t="str">
        <f t="shared" ca="1" si="441"/>
        <v/>
      </c>
      <c r="AX235" s="925" t="str">
        <f t="shared" ca="1" si="442"/>
        <v/>
      </c>
      <c r="AY235" s="925" t="str">
        <f t="shared" ca="1" si="442"/>
        <v/>
      </c>
      <c r="AZ235" s="925" t="str">
        <f t="shared" ca="1" si="442"/>
        <v/>
      </c>
      <c r="BA235" s="925" t="str">
        <f t="shared" ca="1" si="442"/>
        <v/>
      </c>
      <c r="BB235" s="925" t="str">
        <f t="shared" ca="1" si="443"/>
        <v/>
      </c>
      <c r="BC235" s="925" t="str">
        <f t="shared" ca="1" si="444"/>
        <v/>
      </c>
      <c r="BD235" s="925" t="str">
        <f t="shared" ca="1" si="444"/>
        <v/>
      </c>
      <c r="BE235" s="925" t="str">
        <f t="shared" ca="1" si="444"/>
        <v/>
      </c>
      <c r="BF235" s="77" t="str">
        <f t="shared" ca="1" si="445"/>
        <v/>
      </c>
      <c r="BG235" s="924" t="str">
        <f t="shared" ca="1" si="446"/>
        <v/>
      </c>
      <c r="BH235" s="94">
        <f ca="1">IF(BF235&lt;&gt;"",INDEX('（様式１号）３整理番号表'!$AB$7:$AQ$12,MATCH(BF235,'（様式１号）３整理番号表'!$AA$7:$AA$12,0),MATCH(BG235,'（様式１号）３整理番号表'!$AB$6:$AQ$6,0)),0)</f>
        <v>0</v>
      </c>
      <c r="BI235" s="921" t="str">
        <f t="shared" ca="1" si="447"/>
        <v/>
      </c>
      <c r="BJ235" s="922" t="str">
        <f t="shared" ca="1" si="448"/>
        <v/>
      </c>
      <c r="BK235" s="926" t="str">
        <f t="shared" ca="1" si="449"/>
        <v/>
      </c>
      <c r="BL235" s="922" t="str">
        <f t="shared" ca="1" si="450"/>
        <v/>
      </c>
      <c r="BM235" s="79" t="str">
        <f t="shared" ca="1" si="451"/>
        <v/>
      </c>
      <c r="BN235" s="82" t="str">
        <f t="shared" ca="1" si="452"/>
        <v/>
      </c>
      <c r="BO235" s="83" t="str">
        <f t="shared" ca="1" si="453"/>
        <v/>
      </c>
      <c r="BP235" s="84" t="str">
        <f t="shared" ca="1" si="454"/>
        <v/>
      </c>
      <c r="BQ235" s="82" t="str">
        <f t="shared" ca="1" si="455"/>
        <v/>
      </c>
      <c r="BR235" s="97" t="str">
        <f t="shared" ca="1" si="456"/>
        <v/>
      </c>
      <c r="BS235" s="95" t="str">
        <f t="shared" ca="1" si="457"/>
        <v/>
      </c>
      <c r="BT235" s="184" t="str">
        <f t="shared" ca="1" si="458"/>
        <v/>
      </c>
      <c r="BU235" s="611" t="str">
        <f t="shared" ca="1" si="459"/>
        <v/>
      </c>
      <c r="BV235" s="77" t="str">
        <f t="shared" ca="1" si="460"/>
        <v/>
      </c>
      <c r="BW235" s="85" t="str">
        <f t="shared" ca="1" si="461"/>
        <v/>
      </c>
      <c r="BX235" s="86" t="str">
        <f t="shared" ca="1" si="462"/>
        <v/>
      </c>
      <c r="BY235" s="231">
        <f ca="1">IF('ポイント要件確認等（個別表）'!AD235=1,ROUNDDOWN('ポイント要件確認等（個別表）'!AV235,-3),IF('ポイント要件確認等（個別表）'!AD235=2,ROUNDDOWN('ポイント要件確認等（個別表）'!BH235,-3),IF('ポイント要件確認等（個別表）'!AD235=3,ROUNDDOWN('ポイント要件確認等（個別表）'!BT235,-3),0)))</f>
        <v>0</v>
      </c>
      <c r="BZ235" s="86" t="str">
        <f t="shared" ca="1" si="463"/>
        <v/>
      </c>
      <c r="CA235" s="232" t="str">
        <f t="shared" ca="1" si="464"/>
        <v/>
      </c>
      <c r="CB235" s="232">
        <f t="shared" ca="1" si="465"/>
        <v>0</v>
      </c>
      <c r="CC235" s="86" t="str">
        <f t="shared" ca="1" si="466"/>
        <v/>
      </c>
      <c r="CD235" s="86" t="str">
        <f t="shared" ca="1" si="467"/>
        <v/>
      </c>
      <c r="CE235" s="609"/>
      <c r="CF235" s="86" t="str">
        <f t="shared" ca="1" si="468"/>
        <v/>
      </c>
      <c r="CG235" s="185" t="str">
        <f t="shared" ca="1" si="469"/>
        <v/>
      </c>
      <c r="CH235" s="246" t="str">
        <f t="shared" ca="1" si="470"/>
        <v>含税額</v>
      </c>
      <c r="CI235" s="247" t="str">
        <f t="shared" ca="1" si="471"/>
        <v/>
      </c>
      <c r="CJ235" s="87" t="str">
        <f ca="1">IFERROR(IF(INDIRECT("'("&amp;'２個別表'!EO235&amp;")'!AR"&amp;84+EP235)&lt;&gt;1,"",1),"")</f>
        <v/>
      </c>
      <c r="CK235" s="244" t="str">
        <f t="shared" ca="1" si="472"/>
        <v/>
      </c>
      <c r="CL235" s="235" t="str">
        <f t="shared" ca="1" si="473"/>
        <v/>
      </c>
      <c r="CM235" s="239" t="str">
        <f t="shared" ca="1" si="474"/>
        <v/>
      </c>
      <c r="CN235" s="77" t="str">
        <f t="shared" ca="1" si="475"/>
        <v/>
      </c>
      <c r="CO235" s="93" t="str">
        <f ca="1">IFERROR(VLOOKUP(CN235,'（様式１号）３整理番号表'!$T$5:$V$15,2,FALSE),"")</f>
        <v/>
      </c>
      <c r="CP235" s="924" t="str">
        <f t="shared" ca="1" si="476"/>
        <v/>
      </c>
      <c r="CQ235" s="93" t="str">
        <f ca="1">IFERROR(VLOOKUP(CP235,'（様式１号）３整理番号表'!$T$19:$V$24,2,FALSE),"")</f>
        <v/>
      </c>
      <c r="CR235" s="924" t="str">
        <f ca="1">IFERROR(IF(INDIRECT("'("&amp;'２個別表'!EO235&amp;")'!AV"&amp;84+EP235)&lt;&gt;1,"",1),"")</f>
        <v/>
      </c>
      <c r="CS235" s="232">
        <f t="shared" ca="1" si="477"/>
        <v>0</v>
      </c>
      <c r="CT235" s="248">
        <f t="shared" ca="1" si="478"/>
        <v>0</v>
      </c>
      <c r="CU235" s="376" t="str">
        <f ca="1">IF(ER235="補強",IF(COUNTIFS($Z$11:Z235,Z235,$W$11:W235,1)=1,"１①",""),IF(COUNTIFS($Z$11:Z235,Z235,$W$11:W235,2)=1,"２①",""))</f>
        <v/>
      </c>
      <c r="CV235" s="57" t="str">
        <f t="shared" ca="1" si="479"/>
        <v/>
      </c>
      <c r="CW235" s="927" t="str">
        <f t="shared" ca="1" si="480"/>
        <v/>
      </c>
      <c r="CX235" s="256" t="str">
        <f t="shared" ca="1" si="481"/>
        <v/>
      </c>
      <c r="CY235" s="256" t="str">
        <f t="shared" ca="1" si="482"/>
        <v/>
      </c>
      <c r="CZ235" s="256" t="str">
        <f t="shared" ca="1" si="483"/>
        <v/>
      </c>
      <c r="DA235" s="256" t="str">
        <f t="shared" ca="1" si="484"/>
        <v/>
      </c>
      <c r="DB235" s="316" t="str">
        <f ca="1">IFERROR(VLOOKUP($CU235,'（様式１号）３整理番号表'!$Z$19:$AB$32,3,FALSE),"")</f>
        <v/>
      </c>
      <c r="DC235" s="259" t="str">
        <f t="shared" ca="1" si="485"/>
        <v>-</v>
      </c>
      <c r="DD235" s="618" t="str">
        <f t="shared" ca="1" si="486"/>
        <v/>
      </c>
      <c r="DE235" s="321" t="str">
        <f ca="1">IF(AND(AO235=18,AS235=1),IF(COUNTIFS($Y$11:Y235,Y235,$AS$11:AS235,1)=1,"２②",""),IF($CU235="１①",INDEX(INDIRECT("'("&amp;$EO235&amp;")'!AR116:BB116"),1,MATCH(INDIRECT("'("&amp;$EO235&amp;")'!C118"),INDIRECT("'("&amp;$EO235&amp;")'!AR119:BB119"),0)),""))</f>
        <v/>
      </c>
      <c r="DF235" s="324" t="str">
        <f t="shared" ca="1" si="487"/>
        <v/>
      </c>
      <c r="DG235" s="313" t="str">
        <f t="shared" ca="1" si="488"/>
        <v/>
      </c>
      <c r="DH235" s="313" t="str">
        <f t="shared" ca="1" si="489"/>
        <v/>
      </c>
      <c r="DI235" s="313" t="str">
        <f t="shared" ca="1" si="490"/>
        <v/>
      </c>
      <c r="DJ235" s="313" t="str">
        <f t="shared" ca="1" si="491"/>
        <v/>
      </c>
      <c r="DK235" s="328" t="str">
        <f t="shared" ca="1" si="492"/>
        <v/>
      </c>
      <c r="DL235" s="334" t="str">
        <f t="shared" ca="1" si="493"/>
        <v/>
      </c>
      <c r="DM235" s="915" t="str">
        <f t="shared" ca="1" si="494"/>
        <v/>
      </c>
      <c r="DN235" s="15"/>
      <c r="DO235" s="324"/>
      <c r="DP235" s="16"/>
      <c r="DQ235" s="16"/>
      <c r="DR235" s="16"/>
      <c r="DS235" s="16"/>
      <c r="DT235" s="318" t="str">
        <f>IFERROR(VLOOKUP($DN235,'（様式１号）３整理番号表'!$Z$19:$AB$32,3,FALSE),"")</f>
        <v/>
      </c>
      <c r="DU235" s="259" t="str">
        <f t="shared" si="495"/>
        <v/>
      </c>
      <c r="DV235" s="14"/>
      <c r="DW235" s="17" t="str">
        <f t="shared" ca="1" si="496"/>
        <v/>
      </c>
      <c r="DX235" s="88" t="str">
        <f t="shared" ca="1" si="513"/>
        <v/>
      </c>
      <c r="DZ235" s="339">
        <f t="shared" ca="1" si="517"/>
        <v>0</v>
      </c>
      <c r="EA235" s="339">
        <f t="shared" ca="1" si="517"/>
        <v>0</v>
      </c>
      <c r="EB235" s="339">
        <f t="shared" ca="1" si="517"/>
        <v>0</v>
      </c>
      <c r="EC235" s="339">
        <f t="shared" ca="1" si="517"/>
        <v>0</v>
      </c>
      <c r="ED235" s="339">
        <f t="shared" ca="1" si="517"/>
        <v>0</v>
      </c>
      <c r="EE235" s="339">
        <f t="shared" ca="1" si="517"/>
        <v>0</v>
      </c>
      <c r="EF235" s="339">
        <f t="shared" ca="1" si="517"/>
        <v>0</v>
      </c>
      <c r="EG235" s="339">
        <f t="shared" ca="1" si="517"/>
        <v>0</v>
      </c>
      <c r="EH235" s="339">
        <f t="shared" ca="1" si="517"/>
        <v>0</v>
      </c>
      <c r="EI235" s="339">
        <f t="shared" ca="1" si="517"/>
        <v>0</v>
      </c>
      <c r="EJ235" s="339">
        <f t="shared" ca="1" si="517"/>
        <v>0</v>
      </c>
      <c r="EK235" s="339">
        <f t="shared" ca="1" si="517"/>
        <v>0</v>
      </c>
      <c r="EL235" s="339">
        <f t="shared" ca="1" si="517"/>
        <v>0</v>
      </c>
      <c r="EM235" s="339">
        <f t="shared" ca="1" si="517"/>
        <v>0</v>
      </c>
      <c r="EO235" s="919" t="str">
        <f t="shared" ca="1" si="415"/>
        <v/>
      </c>
      <c r="EP235" s="919" t="str">
        <f t="shared" ca="1" si="497"/>
        <v/>
      </c>
      <c r="EQ235" s="919" t="str">
        <f t="shared" ca="1" si="498"/>
        <v/>
      </c>
      <c r="ER235" s="919" t="str">
        <f t="shared" ca="1" si="499"/>
        <v/>
      </c>
      <c r="ES235" s="919" t="str">
        <f ca="1">IFERROR(INDEX('郵便番号（石川県）'!$A$3:$F$2574,MATCH(INDIRECT("'("&amp;EO235&amp;")'!E7"),'郵便番号（石川県）'!$A$3:$A$2574,0),6),"")</f>
        <v/>
      </c>
      <c r="ET235" s="919" t="str">
        <f ca="1">IFERROR(INDEX('郵便番号（石川県）'!$A$3:$F$2574,MATCH(INDIRECT("'("&amp;$EO235&amp;")'!E7"),'郵便番号（石川県）'!$A$3:$A$2574,0),5),"")</f>
        <v/>
      </c>
      <c r="EU235" s="919" t="str">
        <f t="shared" ca="1" si="500"/>
        <v/>
      </c>
      <c r="EV235" s="919" t="str">
        <f t="shared" ca="1" si="501"/>
        <v/>
      </c>
      <c r="EW235" s="919" t="str">
        <f t="shared" ca="1" si="502"/>
        <v/>
      </c>
      <c r="EX235" s="919" t="str">
        <f t="shared" ca="1" si="503"/>
        <v/>
      </c>
      <c r="EY235" s="919" t="str">
        <f t="shared" ca="1" si="504"/>
        <v/>
      </c>
      <c r="EZ235" s="919" t="str">
        <f t="shared" ca="1" si="505"/>
        <v/>
      </c>
      <c r="FA235" s="919" t="str">
        <f t="shared" ca="1" si="506"/>
        <v/>
      </c>
      <c r="FB235" s="919" t="str">
        <f t="shared" ca="1" si="507"/>
        <v/>
      </c>
      <c r="FC235" s="919" t="str">
        <f t="shared" ca="1" si="508"/>
        <v/>
      </c>
      <c r="FD235" s="627" t="str">
        <f t="shared" ca="1" si="509"/>
        <v/>
      </c>
      <c r="FE235" s="630">
        <v>225</v>
      </c>
      <c r="FF235" s="299" t="str">
        <f t="shared" ca="1" si="510"/>
        <v/>
      </c>
      <c r="FG235" s="993" t="str">
        <f t="shared" ca="1" si="511"/>
        <v/>
      </c>
      <c r="FH235" s="919" t="str">
        <f t="shared" ca="1" si="512"/>
        <v/>
      </c>
      <c r="FI235" s="299">
        <f ca="1">COUNTIF($FH$11:FH235,"■")</f>
        <v>0</v>
      </c>
    </row>
    <row r="236" spans="1:165" ht="34.5" customHeight="1">
      <c r="A236" s="445">
        <f t="shared" ca="1" si="416"/>
        <v>0</v>
      </c>
      <c r="B236" s="446">
        <f>IF(R236&lt;&gt;"",IF(COUNTIF(R$11:R236,R236)=1,MAX(B$11:B235)+1,INDEX(B$11:B235,MATCH(R236,R$11:R235,0),1)),0)</f>
        <v>1</v>
      </c>
      <c r="C236" s="446">
        <f ca="1">IF(T236&lt;&gt;"",IF(COUNTIF(T$11:T236,T236)=1,MAX(C$11:C235)+1,INDEX(C$11:C235,MATCH(T236,T$11:T235,0),1)),0)</f>
        <v>0</v>
      </c>
      <c r="D236" s="446">
        <f ca="1">IF(U236&lt;&gt;"",IF(COUNTIF(U$11:U236,U236)=1,MAX(D$11:D235)+1,INDEX(D$11:D235,MATCH(U236,U$11:U235,0),1)),0)</f>
        <v>0</v>
      </c>
      <c r="E236" s="446">
        <f ca="1">IF(S236&lt;&gt;"",IF(COUNTIF(S$11:S236,S236)=1,MAX(E$11:E235)+1,INDEX(E$11:E235,MATCH(S236,S$11:S235,0),1)),0)</f>
        <v>0</v>
      </c>
      <c r="F236" s="446">
        <f ca="1">IF(Z236&lt;&gt;"",IF(COUNTIF(Z$11:Z236,Z236)=1,MAX(F$11:F235)+1,INDEX(F$11:F235,MATCH(Z236,Z$11:Z235,0),1)),0)</f>
        <v>0</v>
      </c>
      <c r="G236" s="447" cm="1">
        <f t="array" aca="1" ref="G236" ca="1">IF(Z236&lt;&gt;"",IF(COUNTIFS(Z$11:Z236,Z236,W$11:W236,W236)=1,MAX(G$11:G235)+1,INDEX(G$11:G235,MATCH(Z236&amp;W236,Z$11:Z235&amp;W$11:W236,0),1)),0)</f>
        <v>0</v>
      </c>
      <c r="H236" s="447">
        <f t="shared" ca="1" si="417"/>
        <v>0</v>
      </c>
      <c r="I236" s="447">
        <f ca="1">IF(T236="",0,IF(COUNTIF(T$11:T236,T236)=1,1,0))</f>
        <v>0</v>
      </c>
      <c r="J236" s="447">
        <f ca="1">IF(U236="",0,IF(COUNTIF(U$11:U236,U236)=1,1,0))</f>
        <v>0</v>
      </c>
      <c r="K236" s="447">
        <f ca="1">IF(S236="",0,IF(COUNTIF(S$11:S236,S236)=1,1,0))</f>
        <v>0</v>
      </c>
      <c r="L236" s="446">
        <f ca="1">IF(Z236="",0,IF(COUNTIF(Z$11:Z236,Z236)=1,1,0))</f>
        <v>0</v>
      </c>
      <c r="M236" s="767">
        <f ca="1">IF($W236=2,IF(COUNTIFS($W$11:$W236,2,$Z$11:$Z236,$Z236)=1,1,0),0)</f>
        <v>0</v>
      </c>
      <c r="N236" s="767">
        <f ca="1">IF($W236=1,IF(COUNTIFS($W$11:$W236,2,$Z$11:$Z236,$Z236)=1,1,0),0)</f>
        <v>0</v>
      </c>
      <c r="O236" s="446">
        <f ca="1">IF(H236=0,0,IF(COUNTIF(Z$11:Z236,Z236)=1,1,0))</f>
        <v>0</v>
      </c>
      <c r="P236" s="448" t="str">
        <f t="shared" ca="1" si="418"/>
        <v>石川県</v>
      </c>
      <c r="Q236" s="89">
        <f t="shared" ca="1" si="419"/>
        <v>226</v>
      </c>
      <c r="R236" s="170" t="s">
        <v>459</v>
      </c>
      <c r="S236" s="357" t="str">
        <f t="shared" ca="1" si="420"/>
        <v/>
      </c>
      <c r="T236" s="357" t="str">
        <f t="shared" ca="1" si="421"/>
        <v/>
      </c>
      <c r="U236" s="58" t="str">
        <f t="shared" ca="1" si="422"/>
        <v/>
      </c>
      <c r="V236" s="58" t="str">
        <f t="shared" ca="1" si="423"/>
        <v/>
      </c>
      <c r="W236" s="920" t="str">
        <f t="shared" ca="1" si="424"/>
        <v/>
      </c>
      <c r="X236" s="369">
        <f ca="1">IFERROR(VLOOKUP(W236,'（様式１号）３整理番号表'!$B$4:$H$5,2,FALSE),0)</f>
        <v>0</v>
      </c>
      <c r="Y236" s="768" t="str" cm="1">
        <f t="array" aca="1" ref="Y236" ca="1">IF(AND(D236=0,F236=0),"",IF(COUNTIF(D$11:D236,D236)=1,1,IF(COUNTIFS(D$11:D236,D236,F$11:F236,F236)=1,INDEX((D$11:D236,F$11:F236,Y$11:Y236),MATCH(_xlfn.MAXIFS(F$11:F235,D$11:D235,D236),$F$11:F236,0),1,3)+1,INDEX((D$11:D236,F$11:F236,Y$11:Y236),MATCH(D236&amp;F236,D$11:D236&amp;F$11:F236,0),1,3))))</f>
        <v/>
      </c>
      <c r="Z236" s="40" t="str">
        <f t="shared" ca="1" si="425"/>
        <v/>
      </c>
      <c r="AA236" s="924" t="str">
        <f t="shared" ca="1" si="426"/>
        <v/>
      </c>
      <c r="AB236" s="93">
        <f ca="1">IFERROR(VLOOKUP(AA236,'（様式１号）３整理番号表'!$B$10:$H$16,2,FALSE),0)</f>
        <v>0</v>
      </c>
      <c r="AC236" s="924" t="str">
        <f t="shared" ca="1" si="427"/>
        <v/>
      </c>
      <c r="AD236" s="924" t="str">
        <f t="shared" ca="1" si="428"/>
        <v/>
      </c>
      <c r="AE236" s="93">
        <f ca="1">IFERROR(VLOOKUP(AD236,'（様式１号）３整理番号表'!$B$21:$H$22,2,FALSE),0)</f>
        <v>0</v>
      </c>
      <c r="AF236" s="924" t="str">
        <f t="shared" ca="1" si="429"/>
        <v/>
      </c>
      <c r="AG236" s="93">
        <f ca="1">IFERROR(VLOOKUP(AF236,'（様式１号）３整理番号表'!$B$26:$H$31,2,FALSE),0)</f>
        <v>0</v>
      </c>
      <c r="AH236" s="924" t="str">
        <f t="shared" ca="1" si="430"/>
        <v/>
      </c>
      <c r="AI236" s="93">
        <f ca="1">IFERROR(VLOOKUP(AH236,'（様式１号）３整理番号表'!$J$5:$N$59,2,FALSE),0)</f>
        <v>0</v>
      </c>
      <c r="AJ236" s="77" t="str">
        <f t="shared" ca="1" si="431"/>
        <v/>
      </c>
      <c r="AK236" s="93">
        <f ca="1">IFERROR(VLOOKUP(AJ236,'（様式１号）３整理番号表'!$P$5:$R$29,2,FALSE),0)</f>
        <v>0</v>
      </c>
      <c r="AL236" s="921" t="str">
        <f t="shared" ca="1" si="432"/>
        <v/>
      </c>
      <c r="AM236" s="921" t="str">
        <f t="shared" ca="1" si="433"/>
        <v/>
      </c>
      <c r="AN236" s="921"/>
      <c r="AO236" s="77" t="str">
        <f t="shared" ca="1" si="434"/>
        <v/>
      </c>
      <c r="AP236" s="93">
        <f ca="1">IFERROR(VLOOKUP(AO236,'（様式１号）３整理番号表'!$P$5:$R$29,2,FALSE),0)</f>
        <v>0</v>
      </c>
      <c r="AQ236" s="924" t="str">
        <f t="shared" ca="1" si="435"/>
        <v/>
      </c>
      <c r="AR236" s="93">
        <f t="shared" ca="1" si="436"/>
        <v>0</v>
      </c>
      <c r="AS236" s="924" t="str">
        <f t="shared" ca="1" si="437"/>
        <v/>
      </c>
      <c r="AT236" s="40" t="str">
        <f t="shared" ca="1" si="438"/>
        <v/>
      </c>
      <c r="AU236" s="93" t="str">
        <f t="shared" ca="1" si="439"/>
        <v/>
      </c>
      <c r="AV236" s="923" t="str">
        <f t="shared" ca="1" si="440"/>
        <v/>
      </c>
      <c r="AW236" s="926" t="str">
        <f t="shared" ca="1" si="441"/>
        <v/>
      </c>
      <c r="AX236" s="925" t="str">
        <f t="shared" ca="1" si="442"/>
        <v/>
      </c>
      <c r="AY236" s="925" t="str">
        <f t="shared" ca="1" si="442"/>
        <v/>
      </c>
      <c r="AZ236" s="925" t="str">
        <f t="shared" ca="1" si="442"/>
        <v/>
      </c>
      <c r="BA236" s="925" t="str">
        <f t="shared" ca="1" si="442"/>
        <v/>
      </c>
      <c r="BB236" s="925" t="str">
        <f t="shared" ca="1" si="443"/>
        <v/>
      </c>
      <c r="BC236" s="925" t="str">
        <f t="shared" ca="1" si="444"/>
        <v/>
      </c>
      <c r="BD236" s="925" t="str">
        <f t="shared" ca="1" si="444"/>
        <v/>
      </c>
      <c r="BE236" s="925" t="str">
        <f t="shared" ca="1" si="444"/>
        <v/>
      </c>
      <c r="BF236" s="77" t="str">
        <f t="shared" ca="1" si="445"/>
        <v/>
      </c>
      <c r="BG236" s="924" t="str">
        <f t="shared" ca="1" si="446"/>
        <v/>
      </c>
      <c r="BH236" s="94">
        <f ca="1">IF(BF236&lt;&gt;"",INDEX('（様式１号）３整理番号表'!$AB$7:$AQ$12,MATCH(BF236,'（様式１号）３整理番号表'!$AA$7:$AA$12,0),MATCH(BG236,'（様式１号）３整理番号表'!$AB$6:$AQ$6,0)),0)</f>
        <v>0</v>
      </c>
      <c r="BI236" s="921" t="str">
        <f t="shared" ca="1" si="447"/>
        <v/>
      </c>
      <c r="BJ236" s="922" t="str">
        <f t="shared" ca="1" si="448"/>
        <v/>
      </c>
      <c r="BK236" s="926" t="str">
        <f t="shared" ca="1" si="449"/>
        <v/>
      </c>
      <c r="BL236" s="922" t="str">
        <f t="shared" ca="1" si="450"/>
        <v/>
      </c>
      <c r="BM236" s="79" t="str">
        <f t="shared" ca="1" si="451"/>
        <v/>
      </c>
      <c r="BN236" s="82" t="str">
        <f t="shared" ca="1" si="452"/>
        <v/>
      </c>
      <c r="BO236" s="83" t="str">
        <f t="shared" ca="1" si="453"/>
        <v/>
      </c>
      <c r="BP236" s="84" t="str">
        <f t="shared" ca="1" si="454"/>
        <v/>
      </c>
      <c r="BQ236" s="82" t="str">
        <f t="shared" ca="1" si="455"/>
        <v/>
      </c>
      <c r="BR236" s="97" t="str">
        <f t="shared" ca="1" si="456"/>
        <v/>
      </c>
      <c r="BS236" s="95" t="str">
        <f t="shared" ca="1" si="457"/>
        <v/>
      </c>
      <c r="BT236" s="184" t="str">
        <f t="shared" ca="1" si="458"/>
        <v/>
      </c>
      <c r="BU236" s="611" t="str">
        <f t="shared" ca="1" si="459"/>
        <v/>
      </c>
      <c r="BV236" s="77" t="str">
        <f t="shared" ca="1" si="460"/>
        <v/>
      </c>
      <c r="BW236" s="85" t="str">
        <f t="shared" ca="1" si="461"/>
        <v/>
      </c>
      <c r="BX236" s="86" t="str">
        <f t="shared" ca="1" si="462"/>
        <v/>
      </c>
      <c r="BY236" s="231">
        <f ca="1">IF('ポイント要件確認等（個別表）'!AD236=1,ROUNDDOWN('ポイント要件確認等（個別表）'!AV236,-3),IF('ポイント要件確認等（個別表）'!AD236=2,ROUNDDOWN('ポイント要件確認等（個別表）'!BH236,-3),IF('ポイント要件確認等（個別表）'!AD236=3,ROUNDDOWN('ポイント要件確認等（個別表）'!BT236,-3),0)))</f>
        <v>0</v>
      </c>
      <c r="BZ236" s="86" t="str">
        <f t="shared" ca="1" si="463"/>
        <v/>
      </c>
      <c r="CA236" s="232" t="str">
        <f t="shared" ca="1" si="464"/>
        <v/>
      </c>
      <c r="CB236" s="232">
        <f t="shared" ca="1" si="465"/>
        <v>0</v>
      </c>
      <c r="CC236" s="86" t="str">
        <f t="shared" ca="1" si="466"/>
        <v/>
      </c>
      <c r="CD236" s="86" t="str">
        <f t="shared" ca="1" si="467"/>
        <v/>
      </c>
      <c r="CE236" s="609"/>
      <c r="CF236" s="86" t="str">
        <f t="shared" ca="1" si="468"/>
        <v/>
      </c>
      <c r="CG236" s="185" t="str">
        <f t="shared" ca="1" si="469"/>
        <v/>
      </c>
      <c r="CH236" s="246" t="str">
        <f t="shared" ca="1" si="470"/>
        <v>含税額</v>
      </c>
      <c r="CI236" s="247" t="str">
        <f t="shared" ca="1" si="471"/>
        <v/>
      </c>
      <c r="CJ236" s="87" t="str">
        <f ca="1">IFERROR(IF(INDIRECT("'("&amp;'２個別表'!EO236&amp;")'!AR"&amp;84+EP236)&lt;&gt;1,"",1),"")</f>
        <v/>
      </c>
      <c r="CK236" s="244" t="str">
        <f t="shared" ca="1" si="472"/>
        <v/>
      </c>
      <c r="CL236" s="235" t="str">
        <f t="shared" ca="1" si="473"/>
        <v/>
      </c>
      <c r="CM236" s="239" t="str">
        <f t="shared" ca="1" si="474"/>
        <v/>
      </c>
      <c r="CN236" s="77" t="str">
        <f t="shared" ca="1" si="475"/>
        <v/>
      </c>
      <c r="CO236" s="93" t="str">
        <f ca="1">IFERROR(VLOOKUP(CN236,'（様式１号）３整理番号表'!$T$5:$V$15,2,FALSE),"")</f>
        <v/>
      </c>
      <c r="CP236" s="924" t="str">
        <f t="shared" ca="1" si="476"/>
        <v/>
      </c>
      <c r="CQ236" s="93" t="str">
        <f ca="1">IFERROR(VLOOKUP(CP236,'（様式１号）３整理番号表'!$T$19:$V$24,2,FALSE),"")</f>
        <v/>
      </c>
      <c r="CR236" s="924" t="str">
        <f ca="1">IFERROR(IF(INDIRECT("'("&amp;'２個別表'!EO236&amp;")'!AV"&amp;84+EP236)&lt;&gt;1,"",1),"")</f>
        <v/>
      </c>
      <c r="CS236" s="232">
        <f t="shared" ca="1" si="477"/>
        <v>0</v>
      </c>
      <c r="CT236" s="248">
        <f t="shared" ca="1" si="478"/>
        <v>0</v>
      </c>
      <c r="CU236" s="376" t="str">
        <f ca="1">IF(ER236="補強",IF(COUNTIFS($Z$11:Z236,Z236,$W$11:W236,1)=1,"１①",""),IF(COUNTIFS($Z$11:Z236,Z236,$W$11:W236,2)=1,"２①",""))</f>
        <v/>
      </c>
      <c r="CV236" s="57" t="str">
        <f t="shared" ca="1" si="479"/>
        <v/>
      </c>
      <c r="CW236" s="927" t="str">
        <f t="shared" ca="1" si="480"/>
        <v/>
      </c>
      <c r="CX236" s="256" t="str">
        <f t="shared" ca="1" si="481"/>
        <v/>
      </c>
      <c r="CY236" s="256" t="str">
        <f t="shared" ca="1" si="482"/>
        <v/>
      </c>
      <c r="CZ236" s="256" t="str">
        <f t="shared" ca="1" si="483"/>
        <v/>
      </c>
      <c r="DA236" s="256" t="str">
        <f t="shared" ca="1" si="484"/>
        <v/>
      </c>
      <c r="DB236" s="316" t="str">
        <f ca="1">IFERROR(VLOOKUP($CU236,'（様式１号）３整理番号表'!$Z$19:$AB$32,3,FALSE),"")</f>
        <v/>
      </c>
      <c r="DC236" s="259" t="str">
        <f t="shared" ca="1" si="485"/>
        <v>-</v>
      </c>
      <c r="DD236" s="618" t="str">
        <f t="shared" ca="1" si="486"/>
        <v/>
      </c>
      <c r="DE236" s="321" t="str">
        <f ca="1">IF(AND(AO236=18,AS236=1),IF(COUNTIFS($Y$11:Y236,Y236,$AS$11:AS236,1)=1,"２②",""),IF($CU236="１①",INDEX(INDIRECT("'("&amp;$EO236&amp;")'!AR116:BB116"),1,MATCH(INDIRECT("'("&amp;$EO236&amp;")'!C118"),INDIRECT("'("&amp;$EO236&amp;")'!AR119:BB119"),0)),""))</f>
        <v/>
      </c>
      <c r="DF236" s="324" t="str">
        <f t="shared" ca="1" si="487"/>
        <v/>
      </c>
      <c r="DG236" s="313" t="str">
        <f t="shared" ca="1" si="488"/>
        <v/>
      </c>
      <c r="DH236" s="313" t="str">
        <f t="shared" ca="1" si="489"/>
        <v/>
      </c>
      <c r="DI236" s="313" t="str">
        <f t="shared" ca="1" si="490"/>
        <v/>
      </c>
      <c r="DJ236" s="313" t="str">
        <f t="shared" ca="1" si="491"/>
        <v/>
      </c>
      <c r="DK236" s="328" t="str">
        <f t="shared" ca="1" si="492"/>
        <v/>
      </c>
      <c r="DL236" s="334" t="str">
        <f t="shared" ca="1" si="493"/>
        <v/>
      </c>
      <c r="DM236" s="915" t="str">
        <f t="shared" ca="1" si="494"/>
        <v/>
      </c>
      <c r="DN236" s="15"/>
      <c r="DO236" s="324"/>
      <c r="DP236" s="16"/>
      <c r="DQ236" s="16"/>
      <c r="DR236" s="16"/>
      <c r="DS236" s="16"/>
      <c r="DT236" s="318" t="str">
        <f>IFERROR(VLOOKUP($DN236,'（様式１号）３整理番号表'!$Z$19:$AB$32,3,FALSE),"")</f>
        <v/>
      </c>
      <c r="DU236" s="259" t="str">
        <f t="shared" si="495"/>
        <v/>
      </c>
      <c r="DV236" s="14"/>
      <c r="DW236" s="17" t="str">
        <f t="shared" ca="1" si="496"/>
        <v/>
      </c>
      <c r="DX236" s="88" t="str">
        <f t="shared" ca="1" si="513"/>
        <v/>
      </c>
      <c r="DZ236" s="339">
        <f t="shared" ca="1" si="517"/>
        <v>0</v>
      </c>
      <c r="EA236" s="339">
        <f t="shared" ca="1" si="517"/>
        <v>0</v>
      </c>
      <c r="EB236" s="339">
        <f t="shared" ca="1" si="517"/>
        <v>0</v>
      </c>
      <c r="EC236" s="339">
        <f t="shared" ca="1" si="517"/>
        <v>0</v>
      </c>
      <c r="ED236" s="339">
        <f t="shared" ca="1" si="517"/>
        <v>0</v>
      </c>
      <c r="EE236" s="339">
        <f t="shared" ca="1" si="517"/>
        <v>0</v>
      </c>
      <c r="EF236" s="339">
        <f t="shared" ca="1" si="517"/>
        <v>0</v>
      </c>
      <c r="EG236" s="339">
        <f t="shared" ca="1" si="517"/>
        <v>0</v>
      </c>
      <c r="EH236" s="339">
        <f t="shared" ca="1" si="517"/>
        <v>0</v>
      </c>
      <c r="EI236" s="339">
        <f t="shared" ca="1" si="517"/>
        <v>0</v>
      </c>
      <c r="EJ236" s="339">
        <f t="shared" ca="1" si="517"/>
        <v>0</v>
      </c>
      <c r="EK236" s="339">
        <f t="shared" ca="1" si="517"/>
        <v>0</v>
      </c>
      <c r="EL236" s="339">
        <f t="shared" ca="1" si="517"/>
        <v>0</v>
      </c>
      <c r="EM236" s="339">
        <f t="shared" ca="1" si="517"/>
        <v>0</v>
      </c>
      <c r="EO236" s="919" t="str">
        <f t="shared" ca="1" si="415"/>
        <v/>
      </c>
      <c r="EP236" s="919" t="str">
        <f t="shared" ca="1" si="497"/>
        <v/>
      </c>
      <c r="EQ236" s="919" t="str">
        <f t="shared" ca="1" si="498"/>
        <v/>
      </c>
      <c r="ER236" s="919" t="str">
        <f t="shared" ca="1" si="499"/>
        <v/>
      </c>
      <c r="ES236" s="919" t="str">
        <f ca="1">IFERROR(INDEX('郵便番号（石川県）'!$A$3:$F$2574,MATCH(INDIRECT("'("&amp;EO236&amp;")'!E7"),'郵便番号（石川県）'!$A$3:$A$2574,0),6),"")</f>
        <v/>
      </c>
      <c r="ET236" s="919" t="str">
        <f ca="1">IFERROR(INDEX('郵便番号（石川県）'!$A$3:$F$2574,MATCH(INDIRECT("'("&amp;$EO236&amp;")'!E7"),'郵便番号（石川県）'!$A$3:$A$2574,0),5),"")</f>
        <v/>
      </c>
      <c r="EU236" s="919" t="str">
        <f t="shared" ca="1" si="500"/>
        <v/>
      </c>
      <c r="EV236" s="919" t="str">
        <f t="shared" ca="1" si="501"/>
        <v/>
      </c>
      <c r="EW236" s="919" t="str">
        <f t="shared" ca="1" si="502"/>
        <v/>
      </c>
      <c r="EX236" s="919" t="str">
        <f t="shared" ca="1" si="503"/>
        <v/>
      </c>
      <c r="EY236" s="919" t="str">
        <f t="shared" ca="1" si="504"/>
        <v/>
      </c>
      <c r="EZ236" s="919" t="str">
        <f t="shared" ca="1" si="505"/>
        <v/>
      </c>
      <c r="FA236" s="919" t="str">
        <f t="shared" ca="1" si="506"/>
        <v/>
      </c>
      <c r="FB236" s="919" t="str">
        <f t="shared" ca="1" si="507"/>
        <v/>
      </c>
      <c r="FC236" s="919" t="str">
        <f t="shared" ca="1" si="508"/>
        <v/>
      </c>
      <c r="FD236" s="627" t="str">
        <f t="shared" ca="1" si="509"/>
        <v/>
      </c>
      <c r="FE236" s="630">
        <v>226</v>
      </c>
      <c r="FF236" s="299" t="str">
        <f t="shared" ca="1" si="510"/>
        <v/>
      </c>
      <c r="FG236" s="993" t="str">
        <f t="shared" ca="1" si="511"/>
        <v/>
      </c>
      <c r="FH236" s="919" t="str">
        <f t="shared" ca="1" si="512"/>
        <v/>
      </c>
      <c r="FI236" s="299">
        <f ca="1">COUNTIF($FH$11:FH236,"■")</f>
        <v>0</v>
      </c>
    </row>
    <row r="237" spans="1:165" ht="34.5" customHeight="1">
      <c r="A237" s="445">
        <f t="shared" ca="1" si="416"/>
        <v>0</v>
      </c>
      <c r="B237" s="446">
        <f>IF(R237&lt;&gt;"",IF(COUNTIF(R$11:R237,R237)=1,MAX(B$11:B236)+1,INDEX(B$11:B236,MATCH(R237,R$11:R236,0),1)),0)</f>
        <v>1</v>
      </c>
      <c r="C237" s="446">
        <f ca="1">IF(T237&lt;&gt;"",IF(COUNTIF(T$11:T237,T237)=1,MAX(C$11:C236)+1,INDEX(C$11:C236,MATCH(T237,T$11:T236,0),1)),0)</f>
        <v>0</v>
      </c>
      <c r="D237" s="446">
        <f ca="1">IF(U237&lt;&gt;"",IF(COUNTIF(U$11:U237,U237)=1,MAX(D$11:D236)+1,INDEX(D$11:D236,MATCH(U237,U$11:U236,0),1)),0)</f>
        <v>0</v>
      </c>
      <c r="E237" s="446">
        <f ca="1">IF(S237&lt;&gt;"",IF(COUNTIF(S$11:S237,S237)=1,MAX(E$11:E236)+1,INDEX(E$11:E236,MATCH(S237,S$11:S236,0),1)),0)</f>
        <v>0</v>
      </c>
      <c r="F237" s="446">
        <f ca="1">IF(Z237&lt;&gt;"",IF(COUNTIF(Z$11:Z237,Z237)=1,MAX(F$11:F236)+1,INDEX(F$11:F236,MATCH(Z237,Z$11:Z236,0),1)),0)</f>
        <v>0</v>
      </c>
      <c r="G237" s="447" cm="1">
        <f t="array" aca="1" ref="G237" ca="1">IF(Z237&lt;&gt;"",IF(COUNTIFS(Z$11:Z237,Z237,W$11:W237,W237)=1,MAX(G$11:G236)+1,INDEX(G$11:G236,MATCH(Z237&amp;W237,Z$11:Z236&amp;W$11:W237,0),1)),0)</f>
        <v>0</v>
      </c>
      <c r="H237" s="447">
        <f t="shared" ca="1" si="417"/>
        <v>0</v>
      </c>
      <c r="I237" s="447">
        <f ca="1">IF(T237="",0,IF(COUNTIF(T$11:T237,T237)=1,1,0))</f>
        <v>0</v>
      </c>
      <c r="J237" s="447">
        <f ca="1">IF(U237="",0,IF(COUNTIF(U$11:U237,U237)=1,1,0))</f>
        <v>0</v>
      </c>
      <c r="K237" s="447">
        <f ca="1">IF(S237="",0,IF(COUNTIF(S$11:S237,S237)=1,1,0))</f>
        <v>0</v>
      </c>
      <c r="L237" s="446">
        <f ca="1">IF(Z237="",0,IF(COUNTIF(Z$11:Z237,Z237)=1,1,0))</f>
        <v>0</v>
      </c>
      <c r="M237" s="767">
        <f ca="1">IF($W237=2,IF(COUNTIFS($W$11:$W237,2,$Z$11:$Z237,$Z237)=1,1,0),0)</f>
        <v>0</v>
      </c>
      <c r="N237" s="767">
        <f ca="1">IF($W237=1,IF(COUNTIFS($W$11:$W237,2,$Z$11:$Z237,$Z237)=1,1,0),0)</f>
        <v>0</v>
      </c>
      <c r="O237" s="446">
        <f ca="1">IF(H237=0,0,IF(COUNTIF(Z$11:Z237,Z237)=1,1,0))</f>
        <v>0</v>
      </c>
      <c r="P237" s="448" t="str">
        <f t="shared" ca="1" si="418"/>
        <v>石川県</v>
      </c>
      <c r="Q237" s="89">
        <f t="shared" ca="1" si="419"/>
        <v>227</v>
      </c>
      <c r="R237" s="170" t="s">
        <v>459</v>
      </c>
      <c r="S237" s="357" t="str">
        <f t="shared" ca="1" si="420"/>
        <v/>
      </c>
      <c r="T237" s="357" t="str">
        <f t="shared" ca="1" si="421"/>
        <v/>
      </c>
      <c r="U237" s="58" t="str">
        <f t="shared" ca="1" si="422"/>
        <v/>
      </c>
      <c r="V237" s="58" t="str">
        <f t="shared" ca="1" si="423"/>
        <v/>
      </c>
      <c r="W237" s="920" t="str">
        <f t="shared" ca="1" si="424"/>
        <v/>
      </c>
      <c r="X237" s="369">
        <f ca="1">IFERROR(VLOOKUP(W237,'（様式１号）３整理番号表'!$B$4:$H$5,2,FALSE),0)</f>
        <v>0</v>
      </c>
      <c r="Y237" s="768" t="str" cm="1">
        <f t="array" aca="1" ref="Y237" ca="1">IF(AND(D237=0,F237=0),"",IF(COUNTIF(D$11:D237,D237)=1,1,IF(COUNTIFS(D$11:D237,D237,F$11:F237,F237)=1,INDEX((D$11:D237,F$11:F237,Y$11:Y237),MATCH(_xlfn.MAXIFS(F$11:F236,D$11:D236,D237),$F$11:F237,0),1,3)+1,INDEX((D$11:D237,F$11:F237,Y$11:Y237),MATCH(D237&amp;F237,D$11:D237&amp;F$11:F237,0),1,3))))</f>
        <v/>
      </c>
      <c r="Z237" s="40" t="str">
        <f t="shared" ca="1" si="425"/>
        <v/>
      </c>
      <c r="AA237" s="924" t="str">
        <f t="shared" ca="1" si="426"/>
        <v/>
      </c>
      <c r="AB237" s="93">
        <f ca="1">IFERROR(VLOOKUP(AA237,'（様式１号）３整理番号表'!$B$10:$H$16,2,FALSE),0)</f>
        <v>0</v>
      </c>
      <c r="AC237" s="924" t="str">
        <f t="shared" ca="1" si="427"/>
        <v/>
      </c>
      <c r="AD237" s="924" t="str">
        <f t="shared" ca="1" si="428"/>
        <v/>
      </c>
      <c r="AE237" s="93">
        <f ca="1">IFERROR(VLOOKUP(AD237,'（様式１号）３整理番号表'!$B$21:$H$22,2,FALSE),0)</f>
        <v>0</v>
      </c>
      <c r="AF237" s="924" t="str">
        <f t="shared" ca="1" si="429"/>
        <v/>
      </c>
      <c r="AG237" s="93">
        <f ca="1">IFERROR(VLOOKUP(AF237,'（様式１号）３整理番号表'!$B$26:$H$31,2,FALSE),0)</f>
        <v>0</v>
      </c>
      <c r="AH237" s="924" t="str">
        <f t="shared" ca="1" si="430"/>
        <v/>
      </c>
      <c r="AI237" s="93">
        <f ca="1">IFERROR(VLOOKUP(AH237,'（様式１号）３整理番号表'!$J$5:$N$59,2,FALSE),0)</f>
        <v>0</v>
      </c>
      <c r="AJ237" s="77" t="str">
        <f t="shared" ca="1" si="431"/>
        <v/>
      </c>
      <c r="AK237" s="93">
        <f ca="1">IFERROR(VLOOKUP(AJ237,'（様式１号）３整理番号表'!$P$5:$R$29,2,FALSE),0)</f>
        <v>0</v>
      </c>
      <c r="AL237" s="921" t="str">
        <f t="shared" ca="1" si="432"/>
        <v/>
      </c>
      <c r="AM237" s="921" t="str">
        <f t="shared" ca="1" si="433"/>
        <v/>
      </c>
      <c r="AN237" s="921"/>
      <c r="AO237" s="77" t="str">
        <f t="shared" ca="1" si="434"/>
        <v/>
      </c>
      <c r="AP237" s="93">
        <f ca="1">IFERROR(VLOOKUP(AO237,'（様式１号）３整理番号表'!$P$5:$R$29,2,FALSE),0)</f>
        <v>0</v>
      </c>
      <c r="AQ237" s="924" t="str">
        <f t="shared" ca="1" si="435"/>
        <v/>
      </c>
      <c r="AR237" s="93">
        <f t="shared" ca="1" si="436"/>
        <v>0</v>
      </c>
      <c r="AS237" s="924" t="str">
        <f t="shared" ca="1" si="437"/>
        <v/>
      </c>
      <c r="AT237" s="40" t="str">
        <f t="shared" ca="1" si="438"/>
        <v/>
      </c>
      <c r="AU237" s="93" t="str">
        <f t="shared" ca="1" si="439"/>
        <v/>
      </c>
      <c r="AV237" s="923" t="str">
        <f t="shared" ca="1" si="440"/>
        <v/>
      </c>
      <c r="AW237" s="926" t="str">
        <f t="shared" ca="1" si="441"/>
        <v/>
      </c>
      <c r="AX237" s="925" t="str">
        <f t="shared" ca="1" si="442"/>
        <v/>
      </c>
      <c r="AY237" s="925" t="str">
        <f t="shared" ca="1" si="442"/>
        <v/>
      </c>
      <c r="AZ237" s="925" t="str">
        <f t="shared" ca="1" si="442"/>
        <v/>
      </c>
      <c r="BA237" s="925" t="str">
        <f t="shared" ca="1" si="442"/>
        <v/>
      </c>
      <c r="BB237" s="925" t="str">
        <f t="shared" ca="1" si="443"/>
        <v/>
      </c>
      <c r="BC237" s="925" t="str">
        <f t="shared" ca="1" si="444"/>
        <v/>
      </c>
      <c r="BD237" s="925" t="str">
        <f t="shared" ca="1" si="444"/>
        <v/>
      </c>
      <c r="BE237" s="925" t="str">
        <f t="shared" ca="1" si="444"/>
        <v/>
      </c>
      <c r="BF237" s="77" t="str">
        <f t="shared" ca="1" si="445"/>
        <v/>
      </c>
      <c r="BG237" s="924" t="str">
        <f t="shared" ca="1" si="446"/>
        <v/>
      </c>
      <c r="BH237" s="94">
        <f ca="1">IF(BF237&lt;&gt;"",INDEX('（様式１号）３整理番号表'!$AB$7:$AQ$12,MATCH(BF237,'（様式１号）３整理番号表'!$AA$7:$AA$12,0),MATCH(BG237,'（様式１号）３整理番号表'!$AB$6:$AQ$6,0)),0)</f>
        <v>0</v>
      </c>
      <c r="BI237" s="921" t="str">
        <f t="shared" ca="1" si="447"/>
        <v/>
      </c>
      <c r="BJ237" s="922" t="str">
        <f t="shared" ca="1" si="448"/>
        <v/>
      </c>
      <c r="BK237" s="926" t="str">
        <f t="shared" ca="1" si="449"/>
        <v/>
      </c>
      <c r="BL237" s="922" t="str">
        <f t="shared" ca="1" si="450"/>
        <v/>
      </c>
      <c r="BM237" s="79" t="str">
        <f t="shared" ca="1" si="451"/>
        <v/>
      </c>
      <c r="BN237" s="82" t="str">
        <f t="shared" ca="1" si="452"/>
        <v/>
      </c>
      <c r="BO237" s="83" t="str">
        <f t="shared" ca="1" si="453"/>
        <v/>
      </c>
      <c r="BP237" s="84" t="str">
        <f t="shared" ca="1" si="454"/>
        <v/>
      </c>
      <c r="BQ237" s="82" t="str">
        <f t="shared" ca="1" si="455"/>
        <v/>
      </c>
      <c r="BR237" s="97" t="str">
        <f t="shared" ca="1" si="456"/>
        <v/>
      </c>
      <c r="BS237" s="95" t="str">
        <f t="shared" ca="1" si="457"/>
        <v/>
      </c>
      <c r="BT237" s="184" t="str">
        <f t="shared" ca="1" si="458"/>
        <v/>
      </c>
      <c r="BU237" s="611" t="str">
        <f t="shared" ca="1" si="459"/>
        <v/>
      </c>
      <c r="BV237" s="77" t="str">
        <f t="shared" ca="1" si="460"/>
        <v/>
      </c>
      <c r="BW237" s="85" t="str">
        <f t="shared" ca="1" si="461"/>
        <v/>
      </c>
      <c r="BX237" s="86" t="str">
        <f t="shared" ca="1" si="462"/>
        <v/>
      </c>
      <c r="BY237" s="231">
        <f ca="1">IF('ポイント要件確認等（個別表）'!AD237=1,ROUNDDOWN('ポイント要件確認等（個別表）'!AV237,-3),IF('ポイント要件確認等（個別表）'!AD237=2,ROUNDDOWN('ポイント要件確認等（個別表）'!BH237,-3),IF('ポイント要件確認等（個別表）'!AD237=3,ROUNDDOWN('ポイント要件確認等（個別表）'!BT237,-3),0)))</f>
        <v>0</v>
      </c>
      <c r="BZ237" s="86" t="str">
        <f t="shared" ca="1" si="463"/>
        <v/>
      </c>
      <c r="CA237" s="232" t="str">
        <f t="shared" ca="1" si="464"/>
        <v/>
      </c>
      <c r="CB237" s="232">
        <f t="shared" ca="1" si="465"/>
        <v>0</v>
      </c>
      <c r="CC237" s="86" t="str">
        <f t="shared" ca="1" si="466"/>
        <v/>
      </c>
      <c r="CD237" s="86" t="str">
        <f t="shared" ca="1" si="467"/>
        <v/>
      </c>
      <c r="CE237" s="609"/>
      <c r="CF237" s="86" t="str">
        <f t="shared" ca="1" si="468"/>
        <v/>
      </c>
      <c r="CG237" s="185" t="str">
        <f t="shared" ca="1" si="469"/>
        <v/>
      </c>
      <c r="CH237" s="246" t="str">
        <f t="shared" ca="1" si="470"/>
        <v>含税額</v>
      </c>
      <c r="CI237" s="247" t="str">
        <f t="shared" ca="1" si="471"/>
        <v/>
      </c>
      <c r="CJ237" s="87" t="str">
        <f ca="1">IFERROR(IF(INDIRECT("'("&amp;'２個別表'!EO237&amp;")'!AR"&amp;84+EP237)&lt;&gt;1,"",1),"")</f>
        <v/>
      </c>
      <c r="CK237" s="244" t="str">
        <f t="shared" ca="1" si="472"/>
        <v/>
      </c>
      <c r="CL237" s="235" t="str">
        <f t="shared" ca="1" si="473"/>
        <v/>
      </c>
      <c r="CM237" s="239" t="str">
        <f t="shared" ca="1" si="474"/>
        <v/>
      </c>
      <c r="CN237" s="77" t="str">
        <f t="shared" ca="1" si="475"/>
        <v/>
      </c>
      <c r="CO237" s="93" t="str">
        <f ca="1">IFERROR(VLOOKUP(CN237,'（様式１号）３整理番号表'!$T$5:$V$15,2,FALSE),"")</f>
        <v/>
      </c>
      <c r="CP237" s="924" t="str">
        <f t="shared" ca="1" si="476"/>
        <v/>
      </c>
      <c r="CQ237" s="93" t="str">
        <f ca="1">IFERROR(VLOOKUP(CP237,'（様式１号）３整理番号表'!$T$19:$V$24,2,FALSE),"")</f>
        <v/>
      </c>
      <c r="CR237" s="924" t="str">
        <f ca="1">IFERROR(IF(INDIRECT("'("&amp;'２個別表'!EO237&amp;")'!AV"&amp;84+EP237)&lt;&gt;1,"",1),"")</f>
        <v/>
      </c>
      <c r="CS237" s="232">
        <f t="shared" ca="1" si="477"/>
        <v>0</v>
      </c>
      <c r="CT237" s="248">
        <f t="shared" ca="1" si="478"/>
        <v>0</v>
      </c>
      <c r="CU237" s="376" t="str">
        <f ca="1">IF(ER237="補強",IF(COUNTIFS($Z$11:Z237,Z237,$W$11:W237,1)=1,"１①",""),IF(COUNTIFS($Z$11:Z237,Z237,$W$11:W237,2)=1,"２①",""))</f>
        <v/>
      </c>
      <c r="CV237" s="57" t="str">
        <f t="shared" ca="1" si="479"/>
        <v/>
      </c>
      <c r="CW237" s="927" t="str">
        <f t="shared" ca="1" si="480"/>
        <v/>
      </c>
      <c r="CX237" s="256" t="str">
        <f t="shared" ca="1" si="481"/>
        <v/>
      </c>
      <c r="CY237" s="256" t="str">
        <f t="shared" ca="1" si="482"/>
        <v/>
      </c>
      <c r="CZ237" s="256" t="str">
        <f t="shared" ca="1" si="483"/>
        <v/>
      </c>
      <c r="DA237" s="256" t="str">
        <f t="shared" ca="1" si="484"/>
        <v/>
      </c>
      <c r="DB237" s="316" t="str">
        <f ca="1">IFERROR(VLOOKUP($CU237,'（様式１号）３整理番号表'!$Z$19:$AB$32,3,FALSE),"")</f>
        <v/>
      </c>
      <c r="DC237" s="259" t="str">
        <f t="shared" ca="1" si="485"/>
        <v>-</v>
      </c>
      <c r="DD237" s="618" t="str">
        <f t="shared" ca="1" si="486"/>
        <v/>
      </c>
      <c r="DE237" s="321" t="str">
        <f ca="1">IF(AND(AO237=18,AS237=1),IF(COUNTIFS($Y$11:Y237,Y237,$AS$11:AS237,1)=1,"２②",""),IF($CU237="１①",INDEX(INDIRECT("'("&amp;$EO237&amp;")'!AR116:BB116"),1,MATCH(INDIRECT("'("&amp;$EO237&amp;")'!C118"),INDIRECT("'("&amp;$EO237&amp;")'!AR119:BB119"),0)),""))</f>
        <v/>
      </c>
      <c r="DF237" s="324" t="str">
        <f t="shared" ca="1" si="487"/>
        <v/>
      </c>
      <c r="DG237" s="313" t="str">
        <f t="shared" ca="1" si="488"/>
        <v/>
      </c>
      <c r="DH237" s="313" t="str">
        <f t="shared" ca="1" si="489"/>
        <v/>
      </c>
      <c r="DI237" s="313" t="str">
        <f t="shared" ca="1" si="490"/>
        <v/>
      </c>
      <c r="DJ237" s="313" t="str">
        <f t="shared" ca="1" si="491"/>
        <v/>
      </c>
      <c r="DK237" s="328" t="str">
        <f t="shared" ca="1" si="492"/>
        <v/>
      </c>
      <c r="DL237" s="334" t="str">
        <f t="shared" ca="1" si="493"/>
        <v/>
      </c>
      <c r="DM237" s="915" t="str">
        <f t="shared" ca="1" si="494"/>
        <v/>
      </c>
      <c r="DN237" s="15"/>
      <c r="DO237" s="324"/>
      <c r="DP237" s="16"/>
      <c r="DQ237" s="16"/>
      <c r="DR237" s="16"/>
      <c r="DS237" s="16"/>
      <c r="DT237" s="318" t="str">
        <f>IFERROR(VLOOKUP($DN237,'（様式１号）３整理番号表'!$Z$19:$AB$32,3,FALSE),"")</f>
        <v/>
      </c>
      <c r="DU237" s="259" t="str">
        <f t="shared" si="495"/>
        <v/>
      </c>
      <c r="DV237" s="14"/>
      <c r="DW237" s="17" t="str">
        <f t="shared" ca="1" si="496"/>
        <v/>
      </c>
      <c r="DX237" s="88" t="str">
        <f t="shared" ca="1" si="513"/>
        <v/>
      </c>
      <c r="DZ237" s="339">
        <f t="shared" ca="1" si="517"/>
        <v>0</v>
      </c>
      <c r="EA237" s="339">
        <f t="shared" ca="1" si="517"/>
        <v>0</v>
      </c>
      <c r="EB237" s="339">
        <f t="shared" ca="1" si="517"/>
        <v>0</v>
      </c>
      <c r="EC237" s="339">
        <f t="shared" ca="1" si="517"/>
        <v>0</v>
      </c>
      <c r="ED237" s="339">
        <f t="shared" ca="1" si="517"/>
        <v>0</v>
      </c>
      <c r="EE237" s="339">
        <f t="shared" ca="1" si="517"/>
        <v>0</v>
      </c>
      <c r="EF237" s="339">
        <f t="shared" ca="1" si="517"/>
        <v>0</v>
      </c>
      <c r="EG237" s="339">
        <f t="shared" ca="1" si="517"/>
        <v>0</v>
      </c>
      <c r="EH237" s="339">
        <f t="shared" ca="1" si="517"/>
        <v>0</v>
      </c>
      <c r="EI237" s="339">
        <f t="shared" ca="1" si="517"/>
        <v>0</v>
      </c>
      <c r="EJ237" s="339">
        <f t="shared" ca="1" si="517"/>
        <v>0</v>
      </c>
      <c r="EK237" s="339">
        <f t="shared" ca="1" si="517"/>
        <v>0</v>
      </c>
      <c r="EL237" s="339">
        <f t="shared" ca="1" si="517"/>
        <v>0</v>
      </c>
      <c r="EM237" s="339">
        <f t="shared" ca="1" si="517"/>
        <v>0</v>
      </c>
      <c r="EO237" s="919" t="str">
        <f t="shared" ca="1" si="415"/>
        <v/>
      </c>
      <c r="EP237" s="919" t="str">
        <f t="shared" ca="1" si="497"/>
        <v/>
      </c>
      <c r="EQ237" s="919" t="str">
        <f t="shared" ca="1" si="498"/>
        <v/>
      </c>
      <c r="ER237" s="919" t="str">
        <f t="shared" ca="1" si="499"/>
        <v/>
      </c>
      <c r="ES237" s="919" t="str">
        <f ca="1">IFERROR(INDEX('郵便番号（石川県）'!$A$3:$F$2574,MATCH(INDIRECT("'("&amp;EO237&amp;")'!E7"),'郵便番号（石川県）'!$A$3:$A$2574,0),6),"")</f>
        <v/>
      </c>
      <c r="ET237" s="919" t="str">
        <f ca="1">IFERROR(INDEX('郵便番号（石川県）'!$A$3:$F$2574,MATCH(INDIRECT("'("&amp;$EO237&amp;")'!E7"),'郵便番号（石川県）'!$A$3:$A$2574,0),5),"")</f>
        <v/>
      </c>
      <c r="EU237" s="919" t="str">
        <f t="shared" ca="1" si="500"/>
        <v/>
      </c>
      <c r="EV237" s="919" t="str">
        <f t="shared" ca="1" si="501"/>
        <v/>
      </c>
      <c r="EW237" s="919" t="str">
        <f t="shared" ca="1" si="502"/>
        <v/>
      </c>
      <c r="EX237" s="919" t="str">
        <f t="shared" ca="1" si="503"/>
        <v/>
      </c>
      <c r="EY237" s="919" t="str">
        <f t="shared" ca="1" si="504"/>
        <v/>
      </c>
      <c r="EZ237" s="919" t="str">
        <f t="shared" ca="1" si="505"/>
        <v/>
      </c>
      <c r="FA237" s="919" t="str">
        <f t="shared" ca="1" si="506"/>
        <v/>
      </c>
      <c r="FB237" s="919" t="str">
        <f t="shared" ca="1" si="507"/>
        <v/>
      </c>
      <c r="FC237" s="919" t="str">
        <f t="shared" ca="1" si="508"/>
        <v/>
      </c>
      <c r="FD237" s="627" t="str">
        <f t="shared" ca="1" si="509"/>
        <v/>
      </c>
      <c r="FE237" s="630">
        <v>227</v>
      </c>
      <c r="FF237" s="299" t="str">
        <f t="shared" ca="1" si="510"/>
        <v/>
      </c>
      <c r="FG237" s="993" t="str">
        <f t="shared" ca="1" si="511"/>
        <v/>
      </c>
      <c r="FH237" s="919" t="str">
        <f t="shared" ca="1" si="512"/>
        <v/>
      </c>
      <c r="FI237" s="299">
        <f ca="1">COUNTIF($FH$11:FH237,"■")</f>
        <v>0</v>
      </c>
    </row>
    <row r="238" spans="1:165" ht="34.5" customHeight="1">
      <c r="A238" s="445">
        <f t="shared" ca="1" si="416"/>
        <v>0</v>
      </c>
      <c r="B238" s="446">
        <f>IF(R238&lt;&gt;"",IF(COUNTIF(R$11:R238,R238)=1,MAX(B$11:B237)+1,INDEX(B$11:B237,MATCH(R238,R$11:R237,0),1)),0)</f>
        <v>1</v>
      </c>
      <c r="C238" s="446">
        <f ca="1">IF(T238&lt;&gt;"",IF(COUNTIF(T$11:T238,T238)=1,MAX(C$11:C237)+1,INDEX(C$11:C237,MATCH(T238,T$11:T237,0),1)),0)</f>
        <v>0</v>
      </c>
      <c r="D238" s="446">
        <f ca="1">IF(U238&lt;&gt;"",IF(COUNTIF(U$11:U238,U238)=1,MAX(D$11:D237)+1,INDEX(D$11:D237,MATCH(U238,U$11:U237,0),1)),0)</f>
        <v>0</v>
      </c>
      <c r="E238" s="446">
        <f ca="1">IF(S238&lt;&gt;"",IF(COUNTIF(S$11:S238,S238)=1,MAX(E$11:E237)+1,INDEX(E$11:E237,MATCH(S238,S$11:S237,0),1)),0)</f>
        <v>0</v>
      </c>
      <c r="F238" s="446">
        <f ca="1">IF(Z238&lt;&gt;"",IF(COUNTIF(Z$11:Z238,Z238)=1,MAX(F$11:F237)+1,INDEX(F$11:F237,MATCH(Z238,Z$11:Z237,0),1)),0)</f>
        <v>0</v>
      </c>
      <c r="G238" s="447" cm="1">
        <f t="array" aca="1" ref="G238" ca="1">IF(Z238&lt;&gt;"",IF(COUNTIFS(Z$11:Z238,Z238,W$11:W238,W238)=1,MAX(G$11:G237)+1,INDEX(G$11:G237,MATCH(Z238&amp;W238,Z$11:Z237&amp;W$11:W238,0),1)),0)</f>
        <v>0</v>
      </c>
      <c r="H238" s="447">
        <f t="shared" ca="1" si="417"/>
        <v>0</v>
      </c>
      <c r="I238" s="447">
        <f ca="1">IF(T238="",0,IF(COUNTIF(T$11:T238,T238)=1,1,0))</f>
        <v>0</v>
      </c>
      <c r="J238" s="447">
        <f ca="1">IF(U238="",0,IF(COUNTIF(U$11:U238,U238)=1,1,0))</f>
        <v>0</v>
      </c>
      <c r="K238" s="447">
        <f ca="1">IF(S238="",0,IF(COUNTIF(S$11:S238,S238)=1,1,0))</f>
        <v>0</v>
      </c>
      <c r="L238" s="446">
        <f ca="1">IF(Z238="",0,IF(COUNTIF(Z$11:Z238,Z238)=1,1,0))</f>
        <v>0</v>
      </c>
      <c r="M238" s="767">
        <f ca="1">IF($W238=2,IF(COUNTIFS($W$11:$W238,2,$Z$11:$Z238,$Z238)=1,1,0),0)</f>
        <v>0</v>
      </c>
      <c r="N238" s="767">
        <f ca="1">IF($W238=1,IF(COUNTIFS($W$11:$W238,2,$Z$11:$Z238,$Z238)=1,1,0),0)</f>
        <v>0</v>
      </c>
      <c r="O238" s="446">
        <f ca="1">IF(H238=0,0,IF(COUNTIF(Z$11:Z238,Z238)=1,1,0))</f>
        <v>0</v>
      </c>
      <c r="P238" s="448" t="str">
        <f t="shared" ca="1" si="418"/>
        <v>石川県</v>
      </c>
      <c r="Q238" s="89">
        <f t="shared" ca="1" si="419"/>
        <v>228</v>
      </c>
      <c r="R238" s="170" t="s">
        <v>459</v>
      </c>
      <c r="S238" s="357" t="str">
        <f t="shared" ca="1" si="420"/>
        <v/>
      </c>
      <c r="T238" s="357" t="str">
        <f t="shared" ca="1" si="421"/>
        <v/>
      </c>
      <c r="U238" s="58" t="str">
        <f t="shared" ca="1" si="422"/>
        <v/>
      </c>
      <c r="V238" s="58" t="str">
        <f t="shared" ca="1" si="423"/>
        <v/>
      </c>
      <c r="W238" s="920" t="str">
        <f t="shared" ca="1" si="424"/>
        <v/>
      </c>
      <c r="X238" s="369">
        <f ca="1">IFERROR(VLOOKUP(W238,'（様式１号）３整理番号表'!$B$4:$H$5,2,FALSE),0)</f>
        <v>0</v>
      </c>
      <c r="Y238" s="768" t="str" cm="1">
        <f t="array" aca="1" ref="Y238" ca="1">IF(AND(D238=0,F238=0),"",IF(COUNTIF(D$11:D238,D238)=1,1,IF(COUNTIFS(D$11:D238,D238,F$11:F238,F238)=1,INDEX((D$11:D238,F$11:F238,Y$11:Y238),MATCH(_xlfn.MAXIFS(F$11:F237,D$11:D237,D238),$F$11:F238,0),1,3)+1,INDEX((D$11:D238,F$11:F238,Y$11:Y238),MATCH(D238&amp;F238,D$11:D238&amp;F$11:F238,0),1,3))))</f>
        <v/>
      </c>
      <c r="Z238" s="40" t="str">
        <f t="shared" ca="1" si="425"/>
        <v/>
      </c>
      <c r="AA238" s="924" t="str">
        <f t="shared" ca="1" si="426"/>
        <v/>
      </c>
      <c r="AB238" s="93">
        <f ca="1">IFERROR(VLOOKUP(AA238,'（様式１号）３整理番号表'!$B$10:$H$16,2,FALSE),0)</f>
        <v>0</v>
      </c>
      <c r="AC238" s="924" t="str">
        <f t="shared" ca="1" si="427"/>
        <v/>
      </c>
      <c r="AD238" s="924" t="str">
        <f t="shared" ca="1" si="428"/>
        <v/>
      </c>
      <c r="AE238" s="93">
        <f ca="1">IFERROR(VLOOKUP(AD238,'（様式１号）３整理番号表'!$B$21:$H$22,2,FALSE),0)</f>
        <v>0</v>
      </c>
      <c r="AF238" s="924" t="str">
        <f t="shared" ca="1" si="429"/>
        <v/>
      </c>
      <c r="AG238" s="93">
        <f ca="1">IFERROR(VLOOKUP(AF238,'（様式１号）３整理番号表'!$B$26:$H$31,2,FALSE),0)</f>
        <v>0</v>
      </c>
      <c r="AH238" s="924" t="str">
        <f t="shared" ca="1" si="430"/>
        <v/>
      </c>
      <c r="AI238" s="93">
        <f ca="1">IFERROR(VLOOKUP(AH238,'（様式１号）３整理番号表'!$J$5:$N$59,2,FALSE),0)</f>
        <v>0</v>
      </c>
      <c r="AJ238" s="77" t="str">
        <f t="shared" ca="1" si="431"/>
        <v/>
      </c>
      <c r="AK238" s="93">
        <f ca="1">IFERROR(VLOOKUP(AJ238,'（様式１号）３整理番号表'!$P$5:$R$29,2,FALSE),0)</f>
        <v>0</v>
      </c>
      <c r="AL238" s="921" t="str">
        <f t="shared" ca="1" si="432"/>
        <v/>
      </c>
      <c r="AM238" s="921" t="str">
        <f t="shared" ca="1" si="433"/>
        <v/>
      </c>
      <c r="AN238" s="921"/>
      <c r="AO238" s="77" t="str">
        <f t="shared" ca="1" si="434"/>
        <v/>
      </c>
      <c r="AP238" s="93">
        <f ca="1">IFERROR(VLOOKUP(AO238,'（様式１号）３整理番号表'!$P$5:$R$29,2,FALSE),0)</f>
        <v>0</v>
      </c>
      <c r="AQ238" s="924" t="str">
        <f t="shared" ca="1" si="435"/>
        <v/>
      </c>
      <c r="AR238" s="93">
        <f t="shared" ca="1" si="436"/>
        <v>0</v>
      </c>
      <c r="AS238" s="924" t="str">
        <f t="shared" ca="1" si="437"/>
        <v/>
      </c>
      <c r="AT238" s="40" t="str">
        <f t="shared" ca="1" si="438"/>
        <v/>
      </c>
      <c r="AU238" s="93" t="str">
        <f t="shared" ca="1" si="439"/>
        <v/>
      </c>
      <c r="AV238" s="923" t="str">
        <f t="shared" ca="1" si="440"/>
        <v/>
      </c>
      <c r="AW238" s="926" t="str">
        <f t="shared" ca="1" si="441"/>
        <v/>
      </c>
      <c r="AX238" s="925" t="str">
        <f t="shared" ca="1" si="442"/>
        <v/>
      </c>
      <c r="AY238" s="925" t="str">
        <f t="shared" ca="1" si="442"/>
        <v/>
      </c>
      <c r="AZ238" s="925" t="str">
        <f t="shared" ca="1" si="442"/>
        <v/>
      </c>
      <c r="BA238" s="925" t="str">
        <f t="shared" ca="1" si="442"/>
        <v/>
      </c>
      <c r="BB238" s="925" t="str">
        <f t="shared" ca="1" si="443"/>
        <v/>
      </c>
      <c r="BC238" s="925" t="str">
        <f t="shared" ca="1" si="444"/>
        <v/>
      </c>
      <c r="BD238" s="925" t="str">
        <f t="shared" ca="1" si="444"/>
        <v/>
      </c>
      <c r="BE238" s="925" t="str">
        <f t="shared" ca="1" si="444"/>
        <v/>
      </c>
      <c r="BF238" s="77" t="str">
        <f t="shared" ca="1" si="445"/>
        <v/>
      </c>
      <c r="BG238" s="924" t="str">
        <f t="shared" ca="1" si="446"/>
        <v/>
      </c>
      <c r="BH238" s="94">
        <f ca="1">IF(BF238&lt;&gt;"",INDEX('（様式１号）３整理番号表'!$AB$7:$AQ$12,MATCH(BF238,'（様式１号）３整理番号表'!$AA$7:$AA$12,0),MATCH(BG238,'（様式１号）３整理番号表'!$AB$6:$AQ$6,0)),0)</f>
        <v>0</v>
      </c>
      <c r="BI238" s="921" t="str">
        <f t="shared" ca="1" si="447"/>
        <v/>
      </c>
      <c r="BJ238" s="922" t="str">
        <f t="shared" ca="1" si="448"/>
        <v/>
      </c>
      <c r="BK238" s="926" t="str">
        <f t="shared" ca="1" si="449"/>
        <v/>
      </c>
      <c r="BL238" s="922" t="str">
        <f t="shared" ca="1" si="450"/>
        <v/>
      </c>
      <c r="BM238" s="79" t="str">
        <f t="shared" ca="1" si="451"/>
        <v/>
      </c>
      <c r="BN238" s="82" t="str">
        <f t="shared" ca="1" si="452"/>
        <v/>
      </c>
      <c r="BO238" s="83" t="str">
        <f t="shared" ca="1" si="453"/>
        <v/>
      </c>
      <c r="BP238" s="84" t="str">
        <f t="shared" ca="1" si="454"/>
        <v/>
      </c>
      <c r="BQ238" s="82" t="str">
        <f t="shared" ca="1" si="455"/>
        <v/>
      </c>
      <c r="BR238" s="97" t="str">
        <f t="shared" ca="1" si="456"/>
        <v/>
      </c>
      <c r="BS238" s="95" t="str">
        <f t="shared" ca="1" si="457"/>
        <v/>
      </c>
      <c r="BT238" s="184" t="str">
        <f t="shared" ca="1" si="458"/>
        <v/>
      </c>
      <c r="BU238" s="611" t="str">
        <f t="shared" ca="1" si="459"/>
        <v/>
      </c>
      <c r="BV238" s="77" t="str">
        <f t="shared" ca="1" si="460"/>
        <v/>
      </c>
      <c r="BW238" s="85" t="str">
        <f t="shared" ca="1" si="461"/>
        <v/>
      </c>
      <c r="BX238" s="86" t="str">
        <f t="shared" ca="1" si="462"/>
        <v/>
      </c>
      <c r="BY238" s="231">
        <f ca="1">IF('ポイント要件確認等（個別表）'!AD238=1,ROUNDDOWN('ポイント要件確認等（個別表）'!AV238,-3),IF('ポイント要件確認等（個別表）'!AD238=2,ROUNDDOWN('ポイント要件確認等（個別表）'!BH238,-3),IF('ポイント要件確認等（個別表）'!AD238=3,ROUNDDOWN('ポイント要件確認等（個別表）'!BT238,-3),0)))</f>
        <v>0</v>
      </c>
      <c r="BZ238" s="86" t="str">
        <f t="shared" ca="1" si="463"/>
        <v/>
      </c>
      <c r="CA238" s="232" t="str">
        <f t="shared" ca="1" si="464"/>
        <v/>
      </c>
      <c r="CB238" s="232">
        <f t="shared" ca="1" si="465"/>
        <v>0</v>
      </c>
      <c r="CC238" s="86" t="str">
        <f t="shared" ca="1" si="466"/>
        <v/>
      </c>
      <c r="CD238" s="86" t="str">
        <f t="shared" ca="1" si="467"/>
        <v/>
      </c>
      <c r="CE238" s="609"/>
      <c r="CF238" s="86" t="str">
        <f t="shared" ca="1" si="468"/>
        <v/>
      </c>
      <c r="CG238" s="185" t="str">
        <f t="shared" ca="1" si="469"/>
        <v/>
      </c>
      <c r="CH238" s="246" t="str">
        <f t="shared" ca="1" si="470"/>
        <v>含税額</v>
      </c>
      <c r="CI238" s="247" t="str">
        <f t="shared" ca="1" si="471"/>
        <v/>
      </c>
      <c r="CJ238" s="87" t="str">
        <f ca="1">IFERROR(IF(INDIRECT("'("&amp;'２個別表'!EO238&amp;")'!AR"&amp;84+EP238)&lt;&gt;1,"",1),"")</f>
        <v/>
      </c>
      <c r="CK238" s="244" t="str">
        <f t="shared" ca="1" si="472"/>
        <v/>
      </c>
      <c r="CL238" s="235" t="str">
        <f t="shared" ca="1" si="473"/>
        <v/>
      </c>
      <c r="CM238" s="239" t="str">
        <f t="shared" ca="1" si="474"/>
        <v/>
      </c>
      <c r="CN238" s="77" t="str">
        <f t="shared" ca="1" si="475"/>
        <v/>
      </c>
      <c r="CO238" s="93" t="str">
        <f ca="1">IFERROR(VLOOKUP(CN238,'（様式１号）３整理番号表'!$T$5:$V$15,2,FALSE),"")</f>
        <v/>
      </c>
      <c r="CP238" s="924" t="str">
        <f t="shared" ca="1" si="476"/>
        <v/>
      </c>
      <c r="CQ238" s="93" t="str">
        <f ca="1">IFERROR(VLOOKUP(CP238,'（様式１号）３整理番号表'!$T$19:$V$24,2,FALSE),"")</f>
        <v/>
      </c>
      <c r="CR238" s="924" t="str">
        <f ca="1">IFERROR(IF(INDIRECT("'("&amp;'２個別表'!EO238&amp;")'!AV"&amp;84+EP238)&lt;&gt;1,"",1),"")</f>
        <v/>
      </c>
      <c r="CS238" s="232">
        <f t="shared" ca="1" si="477"/>
        <v>0</v>
      </c>
      <c r="CT238" s="248">
        <f t="shared" ca="1" si="478"/>
        <v>0</v>
      </c>
      <c r="CU238" s="376" t="str">
        <f ca="1">IF(ER238="補強",IF(COUNTIFS($Z$11:Z238,Z238,$W$11:W238,1)=1,"１①",""),IF(COUNTIFS($Z$11:Z238,Z238,$W$11:W238,2)=1,"２①",""))</f>
        <v/>
      </c>
      <c r="CV238" s="57" t="str">
        <f t="shared" ca="1" si="479"/>
        <v/>
      </c>
      <c r="CW238" s="927" t="str">
        <f t="shared" ca="1" si="480"/>
        <v/>
      </c>
      <c r="CX238" s="256" t="str">
        <f t="shared" ca="1" si="481"/>
        <v/>
      </c>
      <c r="CY238" s="256" t="str">
        <f t="shared" ca="1" si="482"/>
        <v/>
      </c>
      <c r="CZ238" s="256" t="str">
        <f t="shared" ca="1" si="483"/>
        <v/>
      </c>
      <c r="DA238" s="256" t="str">
        <f t="shared" ca="1" si="484"/>
        <v/>
      </c>
      <c r="DB238" s="316" t="str">
        <f ca="1">IFERROR(VLOOKUP($CU238,'（様式１号）３整理番号表'!$Z$19:$AB$32,3,FALSE),"")</f>
        <v/>
      </c>
      <c r="DC238" s="259" t="str">
        <f t="shared" ca="1" si="485"/>
        <v>-</v>
      </c>
      <c r="DD238" s="618" t="str">
        <f t="shared" ca="1" si="486"/>
        <v/>
      </c>
      <c r="DE238" s="321" t="str">
        <f ca="1">IF(AND(AO238=18,AS238=1),IF(COUNTIFS($Y$11:Y238,Y238,$AS$11:AS238,1)=1,"２②",""),IF($CU238="１①",INDEX(INDIRECT("'("&amp;$EO238&amp;")'!AR116:BB116"),1,MATCH(INDIRECT("'("&amp;$EO238&amp;")'!C118"),INDIRECT("'("&amp;$EO238&amp;")'!AR119:BB119"),0)),""))</f>
        <v/>
      </c>
      <c r="DF238" s="324" t="str">
        <f t="shared" ca="1" si="487"/>
        <v/>
      </c>
      <c r="DG238" s="313" t="str">
        <f t="shared" ca="1" si="488"/>
        <v/>
      </c>
      <c r="DH238" s="313" t="str">
        <f t="shared" ca="1" si="489"/>
        <v/>
      </c>
      <c r="DI238" s="313" t="str">
        <f t="shared" ca="1" si="490"/>
        <v/>
      </c>
      <c r="DJ238" s="313" t="str">
        <f t="shared" ca="1" si="491"/>
        <v/>
      </c>
      <c r="DK238" s="328" t="str">
        <f t="shared" ca="1" si="492"/>
        <v/>
      </c>
      <c r="DL238" s="334" t="str">
        <f t="shared" ca="1" si="493"/>
        <v/>
      </c>
      <c r="DM238" s="915" t="str">
        <f t="shared" ca="1" si="494"/>
        <v/>
      </c>
      <c r="DN238" s="15"/>
      <c r="DO238" s="324"/>
      <c r="DP238" s="16"/>
      <c r="DQ238" s="16"/>
      <c r="DR238" s="16"/>
      <c r="DS238" s="16"/>
      <c r="DT238" s="318" t="str">
        <f>IFERROR(VLOOKUP($DN238,'（様式１号）３整理番号表'!$Z$19:$AB$32,3,FALSE),"")</f>
        <v/>
      </c>
      <c r="DU238" s="259" t="str">
        <f t="shared" si="495"/>
        <v/>
      </c>
      <c r="DV238" s="14"/>
      <c r="DW238" s="17" t="str">
        <f t="shared" ca="1" si="496"/>
        <v/>
      </c>
      <c r="DX238" s="88" t="str">
        <f t="shared" ca="1" si="513"/>
        <v/>
      </c>
      <c r="DZ238" s="339">
        <f t="shared" ca="1" si="517"/>
        <v>0</v>
      </c>
      <c r="EA238" s="339">
        <f t="shared" ca="1" si="517"/>
        <v>0</v>
      </c>
      <c r="EB238" s="339">
        <f t="shared" ca="1" si="517"/>
        <v>0</v>
      </c>
      <c r="EC238" s="339">
        <f t="shared" ca="1" si="517"/>
        <v>0</v>
      </c>
      <c r="ED238" s="339">
        <f t="shared" ca="1" si="517"/>
        <v>0</v>
      </c>
      <c r="EE238" s="339">
        <f t="shared" ca="1" si="517"/>
        <v>0</v>
      </c>
      <c r="EF238" s="339">
        <f t="shared" ca="1" si="517"/>
        <v>0</v>
      </c>
      <c r="EG238" s="339">
        <f t="shared" ca="1" si="517"/>
        <v>0</v>
      </c>
      <c r="EH238" s="339">
        <f t="shared" ca="1" si="517"/>
        <v>0</v>
      </c>
      <c r="EI238" s="339">
        <f t="shared" ca="1" si="517"/>
        <v>0</v>
      </c>
      <c r="EJ238" s="339">
        <f t="shared" ca="1" si="517"/>
        <v>0</v>
      </c>
      <c r="EK238" s="339">
        <f t="shared" ca="1" si="517"/>
        <v>0</v>
      </c>
      <c r="EL238" s="339">
        <f t="shared" ca="1" si="517"/>
        <v>0</v>
      </c>
      <c r="EM238" s="339">
        <f t="shared" ca="1" si="517"/>
        <v>0</v>
      </c>
      <c r="EO238" s="919" t="str">
        <f t="shared" ca="1" si="415"/>
        <v/>
      </c>
      <c r="EP238" s="919" t="str">
        <f t="shared" ca="1" si="497"/>
        <v/>
      </c>
      <c r="EQ238" s="919" t="str">
        <f t="shared" ca="1" si="498"/>
        <v/>
      </c>
      <c r="ER238" s="919" t="str">
        <f t="shared" ca="1" si="499"/>
        <v/>
      </c>
      <c r="ES238" s="919" t="str">
        <f ca="1">IFERROR(INDEX('郵便番号（石川県）'!$A$3:$F$2574,MATCH(INDIRECT("'("&amp;EO238&amp;")'!E7"),'郵便番号（石川県）'!$A$3:$A$2574,0),6),"")</f>
        <v/>
      </c>
      <c r="ET238" s="919" t="str">
        <f ca="1">IFERROR(INDEX('郵便番号（石川県）'!$A$3:$F$2574,MATCH(INDIRECT("'("&amp;$EO238&amp;")'!E7"),'郵便番号（石川県）'!$A$3:$A$2574,0),5),"")</f>
        <v/>
      </c>
      <c r="EU238" s="919" t="str">
        <f t="shared" ca="1" si="500"/>
        <v/>
      </c>
      <c r="EV238" s="919" t="str">
        <f t="shared" ca="1" si="501"/>
        <v/>
      </c>
      <c r="EW238" s="919" t="str">
        <f t="shared" ca="1" si="502"/>
        <v/>
      </c>
      <c r="EX238" s="919" t="str">
        <f t="shared" ca="1" si="503"/>
        <v/>
      </c>
      <c r="EY238" s="919" t="str">
        <f t="shared" ca="1" si="504"/>
        <v/>
      </c>
      <c r="EZ238" s="919" t="str">
        <f t="shared" ca="1" si="505"/>
        <v/>
      </c>
      <c r="FA238" s="919" t="str">
        <f t="shared" ca="1" si="506"/>
        <v/>
      </c>
      <c r="FB238" s="919" t="str">
        <f t="shared" ca="1" si="507"/>
        <v/>
      </c>
      <c r="FC238" s="919" t="str">
        <f t="shared" ca="1" si="508"/>
        <v/>
      </c>
      <c r="FD238" s="627" t="str">
        <f t="shared" ca="1" si="509"/>
        <v/>
      </c>
      <c r="FE238" s="630">
        <v>228</v>
      </c>
      <c r="FF238" s="299" t="str">
        <f t="shared" ca="1" si="510"/>
        <v/>
      </c>
      <c r="FG238" s="993" t="str">
        <f t="shared" ca="1" si="511"/>
        <v/>
      </c>
      <c r="FH238" s="919" t="str">
        <f t="shared" ca="1" si="512"/>
        <v/>
      </c>
      <c r="FI238" s="299">
        <f ca="1">COUNTIF($FH$11:FH238,"■")</f>
        <v>0</v>
      </c>
    </row>
    <row r="239" spans="1:165" ht="34.5" customHeight="1">
      <c r="A239" s="445">
        <f t="shared" ca="1" si="416"/>
        <v>0</v>
      </c>
      <c r="B239" s="446">
        <f>IF(R239&lt;&gt;"",IF(COUNTIF(R$11:R239,R239)=1,MAX(B$11:B238)+1,INDEX(B$11:B238,MATCH(R239,R$11:R238,0),1)),0)</f>
        <v>1</v>
      </c>
      <c r="C239" s="446">
        <f ca="1">IF(T239&lt;&gt;"",IF(COUNTIF(T$11:T239,T239)=1,MAX(C$11:C238)+1,INDEX(C$11:C238,MATCH(T239,T$11:T238,0),1)),0)</f>
        <v>0</v>
      </c>
      <c r="D239" s="446">
        <f ca="1">IF(U239&lt;&gt;"",IF(COUNTIF(U$11:U239,U239)=1,MAX(D$11:D238)+1,INDEX(D$11:D238,MATCH(U239,U$11:U238,0),1)),0)</f>
        <v>0</v>
      </c>
      <c r="E239" s="446">
        <f ca="1">IF(S239&lt;&gt;"",IF(COUNTIF(S$11:S239,S239)=1,MAX(E$11:E238)+1,INDEX(E$11:E238,MATCH(S239,S$11:S238,0),1)),0)</f>
        <v>0</v>
      </c>
      <c r="F239" s="446">
        <f ca="1">IF(Z239&lt;&gt;"",IF(COUNTIF(Z$11:Z239,Z239)=1,MAX(F$11:F238)+1,INDEX(F$11:F238,MATCH(Z239,Z$11:Z238,0),1)),0)</f>
        <v>0</v>
      </c>
      <c r="G239" s="447" cm="1">
        <f t="array" aca="1" ref="G239" ca="1">IF(Z239&lt;&gt;"",IF(COUNTIFS(Z$11:Z239,Z239,W$11:W239,W239)=1,MAX(G$11:G238)+1,INDEX(G$11:G238,MATCH(Z239&amp;W239,Z$11:Z238&amp;W$11:W239,0),1)),0)</f>
        <v>0</v>
      </c>
      <c r="H239" s="447">
        <f t="shared" ca="1" si="417"/>
        <v>0</v>
      </c>
      <c r="I239" s="447">
        <f ca="1">IF(T239="",0,IF(COUNTIF(T$11:T239,T239)=1,1,0))</f>
        <v>0</v>
      </c>
      <c r="J239" s="447">
        <f ca="1">IF(U239="",0,IF(COUNTIF(U$11:U239,U239)=1,1,0))</f>
        <v>0</v>
      </c>
      <c r="K239" s="447">
        <f ca="1">IF(S239="",0,IF(COUNTIF(S$11:S239,S239)=1,1,0))</f>
        <v>0</v>
      </c>
      <c r="L239" s="446">
        <f ca="1">IF(Z239="",0,IF(COUNTIF(Z$11:Z239,Z239)=1,1,0))</f>
        <v>0</v>
      </c>
      <c r="M239" s="767">
        <f ca="1">IF($W239=2,IF(COUNTIFS($W$11:$W239,2,$Z$11:$Z239,$Z239)=1,1,0),0)</f>
        <v>0</v>
      </c>
      <c r="N239" s="767">
        <f ca="1">IF($W239=1,IF(COUNTIFS($W$11:$W239,2,$Z$11:$Z239,$Z239)=1,1,0),0)</f>
        <v>0</v>
      </c>
      <c r="O239" s="446">
        <f ca="1">IF(H239=0,0,IF(COUNTIF(Z$11:Z239,Z239)=1,1,0))</f>
        <v>0</v>
      </c>
      <c r="P239" s="448" t="str">
        <f t="shared" ca="1" si="418"/>
        <v>石川県</v>
      </c>
      <c r="Q239" s="89">
        <f t="shared" ca="1" si="419"/>
        <v>229</v>
      </c>
      <c r="R239" s="170" t="s">
        <v>459</v>
      </c>
      <c r="S239" s="357" t="str">
        <f t="shared" ca="1" si="420"/>
        <v/>
      </c>
      <c r="T239" s="357" t="str">
        <f t="shared" ca="1" si="421"/>
        <v/>
      </c>
      <c r="U239" s="58" t="str">
        <f t="shared" ca="1" si="422"/>
        <v/>
      </c>
      <c r="V239" s="58" t="str">
        <f t="shared" ca="1" si="423"/>
        <v/>
      </c>
      <c r="W239" s="920" t="str">
        <f t="shared" ca="1" si="424"/>
        <v/>
      </c>
      <c r="X239" s="369">
        <f ca="1">IFERROR(VLOOKUP(W239,'（様式１号）３整理番号表'!$B$4:$H$5,2,FALSE),0)</f>
        <v>0</v>
      </c>
      <c r="Y239" s="768" t="str" cm="1">
        <f t="array" aca="1" ref="Y239" ca="1">IF(AND(D239=0,F239=0),"",IF(COUNTIF(D$11:D239,D239)=1,1,IF(COUNTIFS(D$11:D239,D239,F$11:F239,F239)=1,INDEX((D$11:D239,F$11:F239,Y$11:Y239),MATCH(_xlfn.MAXIFS(F$11:F238,D$11:D238,D239),$F$11:F239,0),1,3)+1,INDEX((D$11:D239,F$11:F239,Y$11:Y239),MATCH(D239&amp;F239,D$11:D239&amp;F$11:F239,0),1,3))))</f>
        <v/>
      </c>
      <c r="Z239" s="40" t="str">
        <f t="shared" ca="1" si="425"/>
        <v/>
      </c>
      <c r="AA239" s="924" t="str">
        <f t="shared" ca="1" si="426"/>
        <v/>
      </c>
      <c r="AB239" s="93">
        <f ca="1">IFERROR(VLOOKUP(AA239,'（様式１号）３整理番号表'!$B$10:$H$16,2,FALSE),0)</f>
        <v>0</v>
      </c>
      <c r="AC239" s="924" t="str">
        <f t="shared" ca="1" si="427"/>
        <v/>
      </c>
      <c r="AD239" s="924" t="str">
        <f t="shared" ca="1" si="428"/>
        <v/>
      </c>
      <c r="AE239" s="93">
        <f ca="1">IFERROR(VLOOKUP(AD239,'（様式１号）３整理番号表'!$B$21:$H$22,2,FALSE),0)</f>
        <v>0</v>
      </c>
      <c r="AF239" s="924" t="str">
        <f t="shared" ca="1" si="429"/>
        <v/>
      </c>
      <c r="AG239" s="93">
        <f ca="1">IFERROR(VLOOKUP(AF239,'（様式１号）３整理番号表'!$B$26:$H$31,2,FALSE),0)</f>
        <v>0</v>
      </c>
      <c r="AH239" s="924" t="str">
        <f t="shared" ca="1" si="430"/>
        <v/>
      </c>
      <c r="AI239" s="93">
        <f ca="1">IFERROR(VLOOKUP(AH239,'（様式１号）３整理番号表'!$J$5:$N$59,2,FALSE),0)</f>
        <v>0</v>
      </c>
      <c r="AJ239" s="77" t="str">
        <f t="shared" ca="1" si="431"/>
        <v/>
      </c>
      <c r="AK239" s="93">
        <f ca="1">IFERROR(VLOOKUP(AJ239,'（様式１号）３整理番号表'!$P$5:$R$29,2,FALSE),0)</f>
        <v>0</v>
      </c>
      <c r="AL239" s="921" t="str">
        <f t="shared" ca="1" si="432"/>
        <v/>
      </c>
      <c r="AM239" s="921" t="str">
        <f t="shared" ca="1" si="433"/>
        <v/>
      </c>
      <c r="AN239" s="921"/>
      <c r="AO239" s="77" t="str">
        <f t="shared" ca="1" si="434"/>
        <v/>
      </c>
      <c r="AP239" s="93">
        <f ca="1">IFERROR(VLOOKUP(AO239,'（様式１号）３整理番号表'!$P$5:$R$29,2,FALSE),0)</f>
        <v>0</v>
      </c>
      <c r="AQ239" s="924" t="str">
        <f t="shared" ca="1" si="435"/>
        <v/>
      </c>
      <c r="AR239" s="93">
        <f t="shared" ca="1" si="436"/>
        <v>0</v>
      </c>
      <c r="AS239" s="924" t="str">
        <f t="shared" ca="1" si="437"/>
        <v/>
      </c>
      <c r="AT239" s="40" t="str">
        <f t="shared" ca="1" si="438"/>
        <v/>
      </c>
      <c r="AU239" s="93" t="str">
        <f t="shared" ca="1" si="439"/>
        <v/>
      </c>
      <c r="AV239" s="923" t="str">
        <f t="shared" ca="1" si="440"/>
        <v/>
      </c>
      <c r="AW239" s="926" t="str">
        <f t="shared" ca="1" si="441"/>
        <v/>
      </c>
      <c r="AX239" s="925" t="str">
        <f t="shared" ca="1" si="442"/>
        <v/>
      </c>
      <c r="AY239" s="925" t="str">
        <f t="shared" ca="1" si="442"/>
        <v/>
      </c>
      <c r="AZ239" s="925" t="str">
        <f t="shared" ca="1" si="442"/>
        <v/>
      </c>
      <c r="BA239" s="925" t="str">
        <f t="shared" ca="1" si="442"/>
        <v/>
      </c>
      <c r="BB239" s="925" t="str">
        <f t="shared" ca="1" si="443"/>
        <v/>
      </c>
      <c r="BC239" s="925" t="str">
        <f t="shared" ca="1" si="444"/>
        <v/>
      </c>
      <c r="BD239" s="925" t="str">
        <f t="shared" ca="1" si="444"/>
        <v/>
      </c>
      <c r="BE239" s="925" t="str">
        <f t="shared" ca="1" si="444"/>
        <v/>
      </c>
      <c r="BF239" s="77" t="str">
        <f t="shared" ca="1" si="445"/>
        <v/>
      </c>
      <c r="BG239" s="924" t="str">
        <f t="shared" ca="1" si="446"/>
        <v/>
      </c>
      <c r="BH239" s="94">
        <f ca="1">IF(BF239&lt;&gt;"",INDEX('（様式１号）３整理番号表'!$AB$7:$AQ$12,MATCH(BF239,'（様式１号）３整理番号表'!$AA$7:$AA$12,0),MATCH(BG239,'（様式１号）３整理番号表'!$AB$6:$AQ$6,0)),0)</f>
        <v>0</v>
      </c>
      <c r="BI239" s="921" t="str">
        <f t="shared" ca="1" si="447"/>
        <v/>
      </c>
      <c r="BJ239" s="922" t="str">
        <f t="shared" ca="1" si="448"/>
        <v/>
      </c>
      <c r="BK239" s="926" t="str">
        <f t="shared" ca="1" si="449"/>
        <v/>
      </c>
      <c r="BL239" s="922" t="str">
        <f t="shared" ca="1" si="450"/>
        <v/>
      </c>
      <c r="BM239" s="79" t="str">
        <f t="shared" ca="1" si="451"/>
        <v/>
      </c>
      <c r="BN239" s="82" t="str">
        <f t="shared" ca="1" si="452"/>
        <v/>
      </c>
      <c r="BO239" s="83" t="str">
        <f t="shared" ca="1" si="453"/>
        <v/>
      </c>
      <c r="BP239" s="84" t="str">
        <f t="shared" ca="1" si="454"/>
        <v/>
      </c>
      <c r="BQ239" s="82" t="str">
        <f t="shared" ca="1" si="455"/>
        <v/>
      </c>
      <c r="BR239" s="97" t="str">
        <f t="shared" ca="1" si="456"/>
        <v/>
      </c>
      <c r="BS239" s="95" t="str">
        <f t="shared" ca="1" si="457"/>
        <v/>
      </c>
      <c r="BT239" s="184" t="str">
        <f t="shared" ca="1" si="458"/>
        <v/>
      </c>
      <c r="BU239" s="611" t="str">
        <f t="shared" ca="1" si="459"/>
        <v/>
      </c>
      <c r="BV239" s="77" t="str">
        <f t="shared" ca="1" si="460"/>
        <v/>
      </c>
      <c r="BW239" s="85" t="str">
        <f t="shared" ca="1" si="461"/>
        <v/>
      </c>
      <c r="BX239" s="86" t="str">
        <f t="shared" ca="1" si="462"/>
        <v/>
      </c>
      <c r="BY239" s="231">
        <f ca="1">IF('ポイント要件確認等（個別表）'!AD239=1,ROUNDDOWN('ポイント要件確認等（個別表）'!AV239,-3),IF('ポイント要件確認等（個別表）'!AD239=2,ROUNDDOWN('ポイント要件確認等（個別表）'!BH239,-3),IF('ポイント要件確認等（個別表）'!AD239=3,ROUNDDOWN('ポイント要件確認等（個別表）'!BT239,-3),0)))</f>
        <v>0</v>
      </c>
      <c r="BZ239" s="86" t="str">
        <f t="shared" ca="1" si="463"/>
        <v/>
      </c>
      <c r="CA239" s="232" t="str">
        <f t="shared" ca="1" si="464"/>
        <v/>
      </c>
      <c r="CB239" s="232">
        <f t="shared" ca="1" si="465"/>
        <v>0</v>
      </c>
      <c r="CC239" s="86" t="str">
        <f t="shared" ca="1" si="466"/>
        <v/>
      </c>
      <c r="CD239" s="86" t="str">
        <f t="shared" ca="1" si="467"/>
        <v/>
      </c>
      <c r="CE239" s="609"/>
      <c r="CF239" s="86" t="str">
        <f t="shared" ca="1" si="468"/>
        <v/>
      </c>
      <c r="CG239" s="185" t="str">
        <f t="shared" ca="1" si="469"/>
        <v/>
      </c>
      <c r="CH239" s="246" t="str">
        <f t="shared" ca="1" si="470"/>
        <v>含税額</v>
      </c>
      <c r="CI239" s="247" t="str">
        <f t="shared" ca="1" si="471"/>
        <v/>
      </c>
      <c r="CJ239" s="87" t="str">
        <f ca="1">IFERROR(IF(INDIRECT("'("&amp;'２個別表'!EO239&amp;")'!AR"&amp;84+EP239)&lt;&gt;1,"",1),"")</f>
        <v/>
      </c>
      <c r="CK239" s="244" t="str">
        <f t="shared" ca="1" si="472"/>
        <v/>
      </c>
      <c r="CL239" s="235" t="str">
        <f t="shared" ca="1" si="473"/>
        <v/>
      </c>
      <c r="CM239" s="239" t="str">
        <f t="shared" ca="1" si="474"/>
        <v/>
      </c>
      <c r="CN239" s="77" t="str">
        <f t="shared" ca="1" si="475"/>
        <v/>
      </c>
      <c r="CO239" s="93" t="str">
        <f ca="1">IFERROR(VLOOKUP(CN239,'（様式１号）３整理番号表'!$T$5:$V$15,2,FALSE),"")</f>
        <v/>
      </c>
      <c r="CP239" s="924" t="str">
        <f t="shared" ca="1" si="476"/>
        <v/>
      </c>
      <c r="CQ239" s="93" t="str">
        <f ca="1">IFERROR(VLOOKUP(CP239,'（様式１号）３整理番号表'!$T$19:$V$24,2,FALSE),"")</f>
        <v/>
      </c>
      <c r="CR239" s="924" t="str">
        <f ca="1">IFERROR(IF(INDIRECT("'("&amp;'２個別表'!EO239&amp;")'!AV"&amp;84+EP239)&lt;&gt;1,"",1),"")</f>
        <v/>
      </c>
      <c r="CS239" s="232">
        <f t="shared" ca="1" si="477"/>
        <v>0</v>
      </c>
      <c r="CT239" s="248">
        <f t="shared" ca="1" si="478"/>
        <v>0</v>
      </c>
      <c r="CU239" s="376" t="str">
        <f ca="1">IF(ER239="補強",IF(COUNTIFS($Z$11:Z239,Z239,$W$11:W239,1)=1,"１①",""),IF(COUNTIFS($Z$11:Z239,Z239,$W$11:W239,2)=1,"２①",""))</f>
        <v/>
      </c>
      <c r="CV239" s="57" t="str">
        <f t="shared" ca="1" si="479"/>
        <v/>
      </c>
      <c r="CW239" s="927" t="str">
        <f t="shared" ca="1" si="480"/>
        <v/>
      </c>
      <c r="CX239" s="256" t="str">
        <f t="shared" ca="1" si="481"/>
        <v/>
      </c>
      <c r="CY239" s="256" t="str">
        <f t="shared" ca="1" si="482"/>
        <v/>
      </c>
      <c r="CZ239" s="256" t="str">
        <f t="shared" ca="1" si="483"/>
        <v/>
      </c>
      <c r="DA239" s="256" t="str">
        <f t="shared" ca="1" si="484"/>
        <v/>
      </c>
      <c r="DB239" s="316" t="str">
        <f ca="1">IFERROR(VLOOKUP($CU239,'（様式１号）３整理番号表'!$Z$19:$AB$32,3,FALSE),"")</f>
        <v/>
      </c>
      <c r="DC239" s="259" t="str">
        <f t="shared" ca="1" si="485"/>
        <v>-</v>
      </c>
      <c r="DD239" s="618" t="str">
        <f t="shared" ca="1" si="486"/>
        <v/>
      </c>
      <c r="DE239" s="321" t="str">
        <f ca="1">IF(AND(AO239=18,AS239=1),IF(COUNTIFS($Y$11:Y239,Y239,$AS$11:AS239,1)=1,"２②",""),IF($CU239="１①",INDEX(INDIRECT("'("&amp;$EO239&amp;")'!AR116:BB116"),1,MATCH(INDIRECT("'("&amp;$EO239&amp;")'!C118"),INDIRECT("'("&amp;$EO239&amp;")'!AR119:BB119"),0)),""))</f>
        <v/>
      </c>
      <c r="DF239" s="324" t="str">
        <f t="shared" ca="1" si="487"/>
        <v/>
      </c>
      <c r="DG239" s="313" t="str">
        <f t="shared" ca="1" si="488"/>
        <v/>
      </c>
      <c r="DH239" s="313" t="str">
        <f t="shared" ca="1" si="489"/>
        <v/>
      </c>
      <c r="DI239" s="313" t="str">
        <f t="shared" ca="1" si="490"/>
        <v/>
      </c>
      <c r="DJ239" s="313" t="str">
        <f t="shared" ca="1" si="491"/>
        <v/>
      </c>
      <c r="DK239" s="328" t="str">
        <f t="shared" ca="1" si="492"/>
        <v/>
      </c>
      <c r="DL239" s="334" t="str">
        <f t="shared" ca="1" si="493"/>
        <v/>
      </c>
      <c r="DM239" s="915" t="str">
        <f t="shared" ca="1" si="494"/>
        <v/>
      </c>
      <c r="DN239" s="15"/>
      <c r="DO239" s="324"/>
      <c r="DP239" s="16"/>
      <c r="DQ239" s="16"/>
      <c r="DR239" s="16"/>
      <c r="DS239" s="16"/>
      <c r="DT239" s="318" t="str">
        <f>IFERROR(VLOOKUP($DN239,'（様式１号）３整理番号表'!$Z$19:$AB$32,3,FALSE),"")</f>
        <v/>
      </c>
      <c r="DU239" s="259" t="str">
        <f t="shared" si="495"/>
        <v/>
      </c>
      <c r="DV239" s="14"/>
      <c r="DW239" s="17" t="str">
        <f t="shared" ca="1" si="496"/>
        <v/>
      </c>
      <c r="DX239" s="88" t="str">
        <f t="shared" ca="1" si="513"/>
        <v/>
      </c>
      <c r="DZ239" s="339">
        <f t="shared" ca="1" si="517"/>
        <v>0</v>
      </c>
      <c r="EA239" s="339">
        <f t="shared" ca="1" si="517"/>
        <v>0</v>
      </c>
      <c r="EB239" s="339">
        <f t="shared" ca="1" si="517"/>
        <v>0</v>
      </c>
      <c r="EC239" s="339">
        <f t="shared" ca="1" si="517"/>
        <v>0</v>
      </c>
      <c r="ED239" s="339">
        <f t="shared" ca="1" si="517"/>
        <v>0</v>
      </c>
      <c r="EE239" s="339">
        <f t="shared" ca="1" si="517"/>
        <v>0</v>
      </c>
      <c r="EF239" s="339">
        <f t="shared" ca="1" si="517"/>
        <v>0</v>
      </c>
      <c r="EG239" s="339">
        <f t="shared" ca="1" si="517"/>
        <v>0</v>
      </c>
      <c r="EH239" s="339">
        <f t="shared" ca="1" si="517"/>
        <v>0</v>
      </c>
      <c r="EI239" s="339">
        <f t="shared" ca="1" si="517"/>
        <v>0</v>
      </c>
      <c r="EJ239" s="339">
        <f t="shared" ca="1" si="517"/>
        <v>0</v>
      </c>
      <c r="EK239" s="339">
        <f t="shared" ca="1" si="517"/>
        <v>0</v>
      </c>
      <c r="EL239" s="339">
        <f t="shared" ca="1" si="517"/>
        <v>0</v>
      </c>
      <c r="EM239" s="339">
        <f t="shared" ca="1" si="517"/>
        <v>0</v>
      </c>
      <c r="EO239" s="919" t="str">
        <f t="shared" ca="1" si="415"/>
        <v/>
      </c>
      <c r="EP239" s="919" t="str">
        <f t="shared" ca="1" si="497"/>
        <v/>
      </c>
      <c r="EQ239" s="919" t="str">
        <f t="shared" ca="1" si="498"/>
        <v/>
      </c>
      <c r="ER239" s="919" t="str">
        <f t="shared" ca="1" si="499"/>
        <v/>
      </c>
      <c r="ES239" s="919" t="str">
        <f ca="1">IFERROR(INDEX('郵便番号（石川県）'!$A$3:$F$2574,MATCH(INDIRECT("'("&amp;EO239&amp;")'!E7"),'郵便番号（石川県）'!$A$3:$A$2574,0),6),"")</f>
        <v/>
      </c>
      <c r="ET239" s="919" t="str">
        <f ca="1">IFERROR(INDEX('郵便番号（石川県）'!$A$3:$F$2574,MATCH(INDIRECT("'("&amp;$EO239&amp;")'!E7"),'郵便番号（石川県）'!$A$3:$A$2574,0),5),"")</f>
        <v/>
      </c>
      <c r="EU239" s="919" t="str">
        <f t="shared" ca="1" si="500"/>
        <v/>
      </c>
      <c r="EV239" s="919" t="str">
        <f t="shared" ca="1" si="501"/>
        <v/>
      </c>
      <c r="EW239" s="919" t="str">
        <f t="shared" ca="1" si="502"/>
        <v/>
      </c>
      <c r="EX239" s="919" t="str">
        <f t="shared" ca="1" si="503"/>
        <v/>
      </c>
      <c r="EY239" s="919" t="str">
        <f t="shared" ca="1" si="504"/>
        <v/>
      </c>
      <c r="EZ239" s="919" t="str">
        <f t="shared" ca="1" si="505"/>
        <v/>
      </c>
      <c r="FA239" s="919" t="str">
        <f t="shared" ca="1" si="506"/>
        <v/>
      </c>
      <c r="FB239" s="919" t="str">
        <f t="shared" ca="1" si="507"/>
        <v/>
      </c>
      <c r="FC239" s="919" t="str">
        <f t="shared" ca="1" si="508"/>
        <v/>
      </c>
      <c r="FD239" s="627" t="str">
        <f t="shared" ca="1" si="509"/>
        <v/>
      </c>
      <c r="FE239" s="630">
        <v>229</v>
      </c>
      <c r="FF239" s="299" t="str">
        <f t="shared" ca="1" si="510"/>
        <v/>
      </c>
      <c r="FG239" s="993" t="str">
        <f t="shared" ca="1" si="511"/>
        <v/>
      </c>
      <c r="FH239" s="919" t="str">
        <f t="shared" ca="1" si="512"/>
        <v/>
      </c>
      <c r="FI239" s="299">
        <f ca="1">COUNTIF($FH$11:FH239,"■")</f>
        <v>0</v>
      </c>
    </row>
    <row r="240" spans="1:165" ht="34.5" customHeight="1">
      <c r="A240" s="445">
        <f t="shared" ca="1" si="416"/>
        <v>0</v>
      </c>
      <c r="B240" s="446">
        <f>IF(R240&lt;&gt;"",IF(COUNTIF(R$11:R240,R240)=1,MAX(B$11:B239)+1,INDEX(B$11:B239,MATCH(R240,R$11:R239,0),1)),0)</f>
        <v>1</v>
      </c>
      <c r="C240" s="446">
        <f ca="1">IF(T240&lt;&gt;"",IF(COUNTIF(T$11:T240,T240)=1,MAX(C$11:C239)+1,INDEX(C$11:C239,MATCH(T240,T$11:T239,0),1)),0)</f>
        <v>0</v>
      </c>
      <c r="D240" s="446">
        <f ca="1">IF(U240&lt;&gt;"",IF(COUNTIF(U$11:U240,U240)=1,MAX(D$11:D239)+1,INDEX(D$11:D239,MATCH(U240,U$11:U239,0),1)),0)</f>
        <v>0</v>
      </c>
      <c r="E240" s="446">
        <f ca="1">IF(S240&lt;&gt;"",IF(COUNTIF(S$11:S240,S240)=1,MAX(E$11:E239)+1,INDEX(E$11:E239,MATCH(S240,S$11:S239,0),1)),0)</f>
        <v>0</v>
      </c>
      <c r="F240" s="446">
        <f ca="1">IF(Z240&lt;&gt;"",IF(COUNTIF(Z$11:Z240,Z240)=1,MAX(F$11:F239)+1,INDEX(F$11:F239,MATCH(Z240,Z$11:Z239,0),1)),0)</f>
        <v>0</v>
      </c>
      <c r="G240" s="447" cm="1">
        <f t="array" aca="1" ref="G240" ca="1">IF(Z240&lt;&gt;"",IF(COUNTIFS(Z$11:Z240,Z240,W$11:W240,W240)=1,MAX(G$11:G239)+1,INDEX(G$11:G239,MATCH(Z240&amp;W240,Z$11:Z239&amp;W$11:W240,0),1)),0)</f>
        <v>0</v>
      </c>
      <c r="H240" s="447">
        <f t="shared" ca="1" si="417"/>
        <v>0</v>
      </c>
      <c r="I240" s="447">
        <f ca="1">IF(T240="",0,IF(COUNTIF(T$11:T240,T240)=1,1,0))</f>
        <v>0</v>
      </c>
      <c r="J240" s="447">
        <f ca="1">IF(U240="",0,IF(COUNTIF(U$11:U240,U240)=1,1,0))</f>
        <v>0</v>
      </c>
      <c r="K240" s="447">
        <f ca="1">IF(S240="",0,IF(COUNTIF(S$11:S240,S240)=1,1,0))</f>
        <v>0</v>
      </c>
      <c r="L240" s="446">
        <f ca="1">IF(Z240="",0,IF(COUNTIF(Z$11:Z240,Z240)=1,1,0))</f>
        <v>0</v>
      </c>
      <c r="M240" s="767">
        <f ca="1">IF($W240=2,IF(COUNTIFS($W$11:$W240,2,$Z$11:$Z240,$Z240)=1,1,0),0)</f>
        <v>0</v>
      </c>
      <c r="N240" s="767">
        <f ca="1">IF($W240=1,IF(COUNTIFS($W$11:$W240,2,$Z$11:$Z240,$Z240)=1,1,0),0)</f>
        <v>0</v>
      </c>
      <c r="O240" s="446">
        <f ca="1">IF(H240=0,0,IF(COUNTIF(Z$11:Z240,Z240)=1,1,0))</f>
        <v>0</v>
      </c>
      <c r="P240" s="448" t="str">
        <f t="shared" ca="1" si="418"/>
        <v>石川県</v>
      </c>
      <c r="Q240" s="89">
        <f t="shared" ca="1" si="419"/>
        <v>230</v>
      </c>
      <c r="R240" s="170" t="s">
        <v>459</v>
      </c>
      <c r="S240" s="357" t="str">
        <f t="shared" ca="1" si="420"/>
        <v/>
      </c>
      <c r="T240" s="357" t="str">
        <f t="shared" ca="1" si="421"/>
        <v/>
      </c>
      <c r="U240" s="58" t="str">
        <f t="shared" ca="1" si="422"/>
        <v/>
      </c>
      <c r="V240" s="58" t="str">
        <f t="shared" ca="1" si="423"/>
        <v/>
      </c>
      <c r="W240" s="920" t="str">
        <f t="shared" ca="1" si="424"/>
        <v/>
      </c>
      <c r="X240" s="369">
        <f ca="1">IFERROR(VLOOKUP(W240,'（様式１号）３整理番号表'!$B$4:$H$5,2,FALSE),0)</f>
        <v>0</v>
      </c>
      <c r="Y240" s="768" t="str" cm="1">
        <f t="array" aca="1" ref="Y240" ca="1">IF(AND(D240=0,F240=0),"",IF(COUNTIF(D$11:D240,D240)=1,1,IF(COUNTIFS(D$11:D240,D240,F$11:F240,F240)=1,INDEX((D$11:D240,F$11:F240,Y$11:Y240),MATCH(_xlfn.MAXIFS(F$11:F239,D$11:D239,D240),$F$11:F240,0),1,3)+1,INDEX((D$11:D240,F$11:F240,Y$11:Y240),MATCH(D240&amp;F240,D$11:D240&amp;F$11:F240,0),1,3))))</f>
        <v/>
      </c>
      <c r="Z240" s="40" t="str">
        <f t="shared" ca="1" si="425"/>
        <v/>
      </c>
      <c r="AA240" s="924" t="str">
        <f t="shared" ca="1" si="426"/>
        <v/>
      </c>
      <c r="AB240" s="93">
        <f ca="1">IFERROR(VLOOKUP(AA240,'（様式１号）３整理番号表'!$B$10:$H$16,2,FALSE),0)</f>
        <v>0</v>
      </c>
      <c r="AC240" s="924" t="str">
        <f t="shared" ca="1" si="427"/>
        <v/>
      </c>
      <c r="AD240" s="924" t="str">
        <f t="shared" ca="1" si="428"/>
        <v/>
      </c>
      <c r="AE240" s="93">
        <f ca="1">IFERROR(VLOOKUP(AD240,'（様式１号）３整理番号表'!$B$21:$H$22,2,FALSE),0)</f>
        <v>0</v>
      </c>
      <c r="AF240" s="924" t="str">
        <f t="shared" ca="1" si="429"/>
        <v/>
      </c>
      <c r="AG240" s="93">
        <f ca="1">IFERROR(VLOOKUP(AF240,'（様式１号）３整理番号表'!$B$26:$H$31,2,FALSE),0)</f>
        <v>0</v>
      </c>
      <c r="AH240" s="924" t="str">
        <f t="shared" ca="1" si="430"/>
        <v/>
      </c>
      <c r="AI240" s="93">
        <f ca="1">IFERROR(VLOOKUP(AH240,'（様式１号）３整理番号表'!$J$5:$N$59,2,FALSE),0)</f>
        <v>0</v>
      </c>
      <c r="AJ240" s="77" t="str">
        <f t="shared" ca="1" si="431"/>
        <v/>
      </c>
      <c r="AK240" s="93">
        <f ca="1">IFERROR(VLOOKUP(AJ240,'（様式１号）３整理番号表'!$P$5:$R$29,2,FALSE),0)</f>
        <v>0</v>
      </c>
      <c r="AL240" s="921" t="str">
        <f t="shared" ca="1" si="432"/>
        <v/>
      </c>
      <c r="AM240" s="921" t="str">
        <f t="shared" ca="1" si="433"/>
        <v/>
      </c>
      <c r="AN240" s="921"/>
      <c r="AO240" s="77" t="str">
        <f t="shared" ca="1" si="434"/>
        <v/>
      </c>
      <c r="AP240" s="93">
        <f ca="1">IFERROR(VLOOKUP(AO240,'（様式１号）３整理番号表'!$P$5:$R$29,2,FALSE),0)</f>
        <v>0</v>
      </c>
      <c r="AQ240" s="924" t="str">
        <f t="shared" ca="1" si="435"/>
        <v/>
      </c>
      <c r="AR240" s="93">
        <f t="shared" ca="1" si="436"/>
        <v>0</v>
      </c>
      <c r="AS240" s="924" t="str">
        <f t="shared" ca="1" si="437"/>
        <v/>
      </c>
      <c r="AT240" s="40" t="str">
        <f t="shared" ca="1" si="438"/>
        <v/>
      </c>
      <c r="AU240" s="93" t="str">
        <f t="shared" ca="1" si="439"/>
        <v/>
      </c>
      <c r="AV240" s="923" t="str">
        <f t="shared" ca="1" si="440"/>
        <v/>
      </c>
      <c r="AW240" s="926" t="str">
        <f t="shared" ca="1" si="441"/>
        <v/>
      </c>
      <c r="AX240" s="925" t="str">
        <f t="shared" ca="1" si="442"/>
        <v/>
      </c>
      <c r="AY240" s="925" t="str">
        <f t="shared" ca="1" si="442"/>
        <v/>
      </c>
      <c r="AZ240" s="925" t="str">
        <f t="shared" ca="1" si="442"/>
        <v/>
      </c>
      <c r="BA240" s="925" t="str">
        <f t="shared" ca="1" si="442"/>
        <v/>
      </c>
      <c r="BB240" s="925" t="str">
        <f t="shared" ca="1" si="443"/>
        <v/>
      </c>
      <c r="BC240" s="925" t="str">
        <f t="shared" ca="1" si="444"/>
        <v/>
      </c>
      <c r="BD240" s="925" t="str">
        <f t="shared" ca="1" si="444"/>
        <v/>
      </c>
      <c r="BE240" s="925" t="str">
        <f t="shared" ca="1" si="444"/>
        <v/>
      </c>
      <c r="BF240" s="77" t="str">
        <f t="shared" ca="1" si="445"/>
        <v/>
      </c>
      <c r="BG240" s="924" t="str">
        <f t="shared" ca="1" si="446"/>
        <v/>
      </c>
      <c r="BH240" s="94">
        <f ca="1">IF(BF240&lt;&gt;"",INDEX('（様式１号）３整理番号表'!$AB$7:$AQ$12,MATCH(BF240,'（様式１号）３整理番号表'!$AA$7:$AA$12,0),MATCH(BG240,'（様式１号）３整理番号表'!$AB$6:$AQ$6,0)),0)</f>
        <v>0</v>
      </c>
      <c r="BI240" s="921" t="str">
        <f t="shared" ca="1" si="447"/>
        <v/>
      </c>
      <c r="BJ240" s="922" t="str">
        <f t="shared" ca="1" si="448"/>
        <v/>
      </c>
      <c r="BK240" s="926" t="str">
        <f t="shared" ca="1" si="449"/>
        <v/>
      </c>
      <c r="BL240" s="922" t="str">
        <f t="shared" ca="1" si="450"/>
        <v/>
      </c>
      <c r="BM240" s="79" t="str">
        <f t="shared" ca="1" si="451"/>
        <v/>
      </c>
      <c r="BN240" s="82" t="str">
        <f t="shared" ca="1" si="452"/>
        <v/>
      </c>
      <c r="BO240" s="83" t="str">
        <f t="shared" ca="1" si="453"/>
        <v/>
      </c>
      <c r="BP240" s="84" t="str">
        <f t="shared" ca="1" si="454"/>
        <v/>
      </c>
      <c r="BQ240" s="82" t="str">
        <f t="shared" ca="1" si="455"/>
        <v/>
      </c>
      <c r="BR240" s="97" t="str">
        <f t="shared" ca="1" si="456"/>
        <v/>
      </c>
      <c r="BS240" s="95" t="str">
        <f t="shared" ca="1" si="457"/>
        <v/>
      </c>
      <c r="BT240" s="184" t="str">
        <f t="shared" ca="1" si="458"/>
        <v/>
      </c>
      <c r="BU240" s="611" t="str">
        <f t="shared" ca="1" si="459"/>
        <v/>
      </c>
      <c r="BV240" s="77" t="str">
        <f t="shared" ca="1" si="460"/>
        <v/>
      </c>
      <c r="BW240" s="85" t="str">
        <f t="shared" ca="1" si="461"/>
        <v/>
      </c>
      <c r="BX240" s="86" t="str">
        <f t="shared" ca="1" si="462"/>
        <v/>
      </c>
      <c r="BY240" s="231">
        <f ca="1">IF('ポイント要件確認等（個別表）'!AD240=1,ROUNDDOWN('ポイント要件確認等（個別表）'!AV240,-3),IF('ポイント要件確認等（個別表）'!AD240=2,ROUNDDOWN('ポイント要件確認等（個別表）'!BH240,-3),IF('ポイント要件確認等（個別表）'!AD240=3,ROUNDDOWN('ポイント要件確認等（個別表）'!BT240,-3),0)))</f>
        <v>0</v>
      </c>
      <c r="BZ240" s="86" t="str">
        <f t="shared" ca="1" si="463"/>
        <v/>
      </c>
      <c r="CA240" s="232" t="str">
        <f t="shared" ca="1" si="464"/>
        <v/>
      </c>
      <c r="CB240" s="232">
        <f t="shared" ca="1" si="465"/>
        <v>0</v>
      </c>
      <c r="CC240" s="86" t="str">
        <f t="shared" ca="1" si="466"/>
        <v/>
      </c>
      <c r="CD240" s="86" t="str">
        <f t="shared" ca="1" si="467"/>
        <v/>
      </c>
      <c r="CE240" s="609"/>
      <c r="CF240" s="86" t="str">
        <f t="shared" ca="1" si="468"/>
        <v/>
      </c>
      <c r="CG240" s="185" t="str">
        <f t="shared" ca="1" si="469"/>
        <v/>
      </c>
      <c r="CH240" s="246" t="str">
        <f t="shared" ca="1" si="470"/>
        <v>含税額</v>
      </c>
      <c r="CI240" s="247" t="str">
        <f t="shared" ca="1" si="471"/>
        <v/>
      </c>
      <c r="CJ240" s="87" t="str">
        <f ca="1">IFERROR(IF(INDIRECT("'("&amp;'２個別表'!EO240&amp;")'!AR"&amp;84+EP240)&lt;&gt;1,"",1),"")</f>
        <v/>
      </c>
      <c r="CK240" s="244" t="str">
        <f t="shared" ca="1" si="472"/>
        <v/>
      </c>
      <c r="CL240" s="235" t="str">
        <f t="shared" ca="1" si="473"/>
        <v/>
      </c>
      <c r="CM240" s="239" t="str">
        <f t="shared" ca="1" si="474"/>
        <v/>
      </c>
      <c r="CN240" s="77" t="str">
        <f t="shared" ca="1" si="475"/>
        <v/>
      </c>
      <c r="CO240" s="93" t="str">
        <f ca="1">IFERROR(VLOOKUP(CN240,'（様式１号）３整理番号表'!$T$5:$V$15,2,FALSE),"")</f>
        <v/>
      </c>
      <c r="CP240" s="924" t="str">
        <f t="shared" ca="1" si="476"/>
        <v/>
      </c>
      <c r="CQ240" s="93" t="str">
        <f ca="1">IFERROR(VLOOKUP(CP240,'（様式１号）３整理番号表'!$T$19:$V$24,2,FALSE),"")</f>
        <v/>
      </c>
      <c r="CR240" s="924" t="str">
        <f ca="1">IFERROR(IF(INDIRECT("'("&amp;'２個別表'!EO240&amp;")'!AV"&amp;84+EP240)&lt;&gt;1,"",1),"")</f>
        <v/>
      </c>
      <c r="CS240" s="232">
        <f t="shared" ca="1" si="477"/>
        <v>0</v>
      </c>
      <c r="CT240" s="248">
        <f t="shared" ca="1" si="478"/>
        <v>0</v>
      </c>
      <c r="CU240" s="376" t="str">
        <f ca="1">IF(ER240="補強",IF(COUNTIFS($Z$11:Z240,Z240,$W$11:W240,1)=1,"１①",""),IF(COUNTIFS($Z$11:Z240,Z240,$W$11:W240,2)=1,"２①",""))</f>
        <v/>
      </c>
      <c r="CV240" s="57" t="str">
        <f t="shared" ca="1" si="479"/>
        <v/>
      </c>
      <c r="CW240" s="927" t="str">
        <f t="shared" ca="1" si="480"/>
        <v/>
      </c>
      <c r="CX240" s="256" t="str">
        <f t="shared" ca="1" si="481"/>
        <v/>
      </c>
      <c r="CY240" s="256" t="str">
        <f t="shared" ca="1" si="482"/>
        <v/>
      </c>
      <c r="CZ240" s="256" t="str">
        <f t="shared" ca="1" si="483"/>
        <v/>
      </c>
      <c r="DA240" s="256" t="str">
        <f t="shared" ca="1" si="484"/>
        <v/>
      </c>
      <c r="DB240" s="316" t="str">
        <f ca="1">IFERROR(VLOOKUP($CU240,'（様式１号）３整理番号表'!$Z$19:$AB$32,3,FALSE),"")</f>
        <v/>
      </c>
      <c r="DC240" s="259" t="str">
        <f t="shared" ca="1" si="485"/>
        <v>-</v>
      </c>
      <c r="DD240" s="618" t="str">
        <f t="shared" ca="1" si="486"/>
        <v/>
      </c>
      <c r="DE240" s="321" t="str">
        <f ca="1">IF(AND(AO240=18,AS240=1),IF(COUNTIFS($Y$11:Y240,Y240,$AS$11:AS240,1)=1,"２②",""),IF($CU240="１①",INDEX(INDIRECT("'("&amp;$EO240&amp;")'!AR116:BB116"),1,MATCH(INDIRECT("'("&amp;$EO240&amp;")'!C118"),INDIRECT("'("&amp;$EO240&amp;")'!AR119:BB119"),0)),""))</f>
        <v/>
      </c>
      <c r="DF240" s="324" t="str">
        <f t="shared" ca="1" si="487"/>
        <v/>
      </c>
      <c r="DG240" s="313" t="str">
        <f t="shared" ca="1" si="488"/>
        <v/>
      </c>
      <c r="DH240" s="313" t="str">
        <f t="shared" ca="1" si="489"/>
        <v/>
      </c>
      <c r="DI240" s="313" t="str">
        <f t="shared" ca="1" si="490"/>
        <v/>
      </c>
      <c r="DJ240" s="313" t="str">
        <f t="shared" ca="1" si="491"/>
        <v/>
      </c>
      <c r="DK240" s="328" t="str">
        <f t="shared" ca="1" si="492"/>
        <v/>
      </c>
      <c r="DL240" s="334" t="str">
        <f t="shared" ca="1" si="493"/>
        <v/>
      </c>
      <c r="DM240" s="915" t="str">
        <f t="shared" ca="1" si="494"/>
        <v/>
      </c>
      <c r="DN240" s="15"/>
      <c r="DO240" s="324"/>
      <c r="DP240" s="16"/>
      <c r="DQ240" s="16"/>
      <c r="DR240" s="16"/>
      <c r="DS240" s="16"/>
      <c r="DT240" s="318" t="str">
        <f>IFERROR(VLOOKUP($DN240,'（様式１号）３整理番号表'!$Z$19:$AB$32,3,FALSE),"")</f>
        <v/>
      </c>
      <c r="DU240" s="259" t="str">
        <f t="shared" si="495"/>
        <v/>
      </c>
      <c r="DV240" s="14"/>
      <c r="DW240" s="17" t="str">
        <f t="shared" ca="1" si="496"/>
        <v/>
      </c>
      <c r="DX240" s="88" t="str">
        <f t="shared" ca="1" si="513"/>
        <v/>
      </c>
      <c r="DZ240" s="339">
        <f t="shared" ca="1" si="517"/>
        <v>0</v>
      </c>
      <c r="EA240" s="339">
        <f t="shared" ca="1" si="517"/>
        <v>0</v>
      </c>
      <c r="EB240" s="339">
        <f t="shared" ca="1" si="517"/>
        <v>0</v>
      </c>
      <c r="EC240" s="339">
        <f t="shared" ca="1" si="517"/>
        <v>0</v>
      </c>
      <c r="ED240" s="339">
        <f t="shared" ca="1" si="517"/>
        <v>0</v>
      </c>
      <c r="EE240" s="339">
        <f t="shared" ca="1" si="517"/>
        <v>0</v>
      </c>
      <c r="EF240" s="339">
        <f t="shared" ca="1" si="517"/>
        <v>0</v>
      </c>
      <c r="EG240" s="339">
        <f t="shared" ca="1" si="517"/>
        <v>0</v>
      </c>
      <c r="EH240" s="339">
        <f t="shared" ca="1" si="517"/>
        <v>0</v>
      </c>
      <c r="EI240" s="339">
        <f t="shared" ca="1" si="517"/>
        <v>0</v>
      </c>
      <c r="EJ240" s="339">
        <f t="shared" ca="1" si="517"/>
        <v>0</v>
      </c>
      <c r="EK240" s="339">
        <f t="shared" ca="1" si="517"/>
        <v>0</v>
      </c>
      <c r="EL240" s="339">
        <f t="shared" ca="1" si="517"/>
        <v>0</v>
      </c>
      <c r="EM240" s="339">
        <f t="shared" ca="1" si="517"/>
        <v>0</v>
      </c>
      <c r="EO240" s="919" t="str">
        <f t="shared" ca="1" si="415"/>
        <v/>
      </c>
      <c r="EP240" s="919" t="str">
        <f t="shared" ca="1" si="497"/>
        <v/>
      </c>
      <c r="EQ240" s="919" t="str">
        <f t="shared" ca="1" si="498"/>
        <v/>
      </c>
      <c r="ER240" s="919" t="str">
        <f t="shared" ca="1" si="499"/>
        <v/>
      </c>
      <c r="ES240" s="919" t="str">
        <f ca="1">IFERROR(INDEX('郵便番号（石川県）'!$A$3:$F$2574,MATCH(INDIRECT("'("&amp;EO240&amp;")'!E7"),'郵便番号（石川県）'!$A$3:$A$2574,0),6),"")</f>
        <v/>
      </c>
      <c r="ET240" s="919" t="str">
        <f ca="1">IFERROR(INDEX('郵便番号（石川県）'!$A$3:$F$2574,MATCH(INDIRECT("'("&amp;$EO240&amp;")'!E7"),'郵便番号（石川県）'!$A$3:$A$2574,0),5),"")</f>
        <v/>
      </c>
      <c r="EU240" s="919" t="str">
        <f t="shared" ca="1" si="500"/>
        <v/>
      </c>
      <c r="EV240" s="919" t="str">
        <f t="shared" ca="1" si="501"/>
        <v/>
      </c>
      <c r="EW240" s="919" t="str">
        <f t="shared" ca="1" si="502"/>
        <v/>
      </c>
      <c r="EX240" s="919" t="str">
        <f t="shared" ca="1" si="503"/>
        <v/>
      </c>
      <c r="EY240" s="919" t="str">
        <f t="shared" ca="1" si="504"/>
        <v/>
      </c>
      <c r="EZ240" s="919" t="str">
        <f t="shared" ca="1" si="505"/>
        <v/>
      </c>
      <c r="FA240" s="919" t="str">
        <f t="shared" ca="1" si="506"/>
        <v/>
      </c>
      <c r="FB240" s="919" t="str">
        <f t="shared" ca="1" si="507"/>
        <v/>
      </c>
      <c r="FC240" s="919" t="str">
        <f t="shared" ca="1" si="508"/>
        <v/>
      </c>
      <c r="FD240" s="627" t="str">
        <f t="shared" ca="1" si="509"/>
        <v/>
      </c>
      <c r="FE240" s="630">
        <v>230</v>
      </c>
      <c r="FF240" s="299" t="str">
        <f t="shared" ca="1" si="510"/>
        <v/>
      </c>
      <c r="FG240" s="993" t="str">
        <f t="shared" ca="1" si="511"/>
        <v/>
      </c>
      <c r="FH240" s="919" t="str">
        <f t="shared" ca="1" si="512"/>
        <v/>
      </c>
      <c r="FI240" s="299">
        <f ca="1">COUNTIF($FH$11:FH240,"■")</f>
        <v>0</v>
      </c>
    </row>
    <row r="241" spans="1:165" ht="34.5" customHeight="1">
      <c r="A241" s="445">
        <f t="shared" ca="1" si="416"/>
        <v>0</v>
      </c>
      <c r="B241" s="446">
        <f>IF(R241&lt;&gt;"",IF(COUNTIF(R$11:R241,R241)=1,MAX(B$11:B240)+1,INDEX(B$11:B240,MATCH(R241,R$11:R240,0),1)),0)</f>
        <v>1</v>
      </c>
      <c r="C241" s="446">
        <f ca="1">IF(T241&lt;&gt;"",IF(COUNTIF(T$11:T241,T241)=1,MAX(C$11:C240)+1,INDEX(C$11:C240,MATCH(T241,T$11:T240,0),1)),0)</f>
        <v>0</v>
      </c>
      <c r="D241" s="446">
        <f ca="1">IF(U241&lt;&gt;"",IF(COUNTIF(U$11:U241,U241)=1,MAX(D$11:D240)+1,INDEX(D$11:D240,MATCH(U241,U$11:U240,0),1)),0)</f>
        <v>0</v>
      </c>
      <c r="E241" s="446">
        <f ca="1">IF(S241&lt;&gt;"",IF(COUNTIF(S$11:S241,S241)=1,MAX(E$11:E240)+1,INDEX(E$11:E240,MATCH(S241,S$11:S240,0),1)),0)</f>
        <v>0</v>
      </c>
      <c r="F241" s="446">
        <f ca="1">IF(Z241&lt;&gt;"",IF(COUNTIF(Z$11:Z241,Z241)=1,MAX(F$11:F240)+1,INDEX(F$11:F240,MATCH(Z241,Z$11:Z240,0),1)),0)</f>
        <v>0</v>
      </c>
      <c r="G241" s="447" cm="1">
        <f t="array" aca="1" ref="G241" ca="1">IF(Z241&lt;&gt;"",IF(COUNTIFS(Z$11:Z241,Z241,W$11:W241,W241)=1,MAX(G$11:G240)+1,INDEX(G$11:G240,MATCH(Z241&amp;W241,Z$11:Z240&amp;W$11:W241,0),1)),0)</f>
        <v>0</v>
      </c>
      <c r="H241" s="447">
        <f t="shared" ca="1" si="417"/>
        <v>0</v>
      </c>
      <c r="I241" s="447">
        <f ca="1">IF(T241="",0,IF(COUNTIF(T$11:T241,T241)=1,1,0))</f>
        <v>0</v>
      </c>
      <c r="J241" s="447">
        <f ca="1">IF(U241="",0,IF(COUNTIF(U$11:U241,U241)=1,1,0))</f>
        <v>0</v>
      </c>
      <c r="K241" s="447">
        <f ca="1">IF(S241="",0,IF(COUNTIF(S$11:S241,S241)=1,1,0))</f>
        <v>0</v>
      </c>
      <c r="L241" s="446">
        <f ca="1">IF(Z241="",0,IF(COUNTIF(Z$11:Z241,Z241)=1,1,0))</f>
        <v>0</v>
      </c>
      <c r="M241" s="767">
        <f ca="1">IF($W241=2,IF(COUNTIFS($W$11:$W241,2,$Z$11:$Z241,$Z241)=1,1,0),0)</f>
        <v>0</v>
      </c>
      <c r="N241" s="767">
        <f ca="1">IF($W241=1,IF(COUNTIFS($W$11:$W241,2,$Z$11:$Z241,$Z241)=1,1,0),0)</f>
        <v>0</v>
      </c>
      <c r="O241" s="446">
        <f ca="1">IF(H241=0,0,IF(COUNTIF(Z$11:Z241,Z241)=1,1,0))</f>
        <v>0</v>
      </c>
      <c r="P241" s="448" t="str">
        <f t="shared" ca="1" si="418"/>
        <v>石川県</v>
      </c>
      <c r="Q241" s="89">
        <f t="shared" ca="1" si="419"/>
        <v>231</v>
      </c>
      <c r="R241" s="170" t="s">
        <v>459</v>
      </c>
      <c r="S241" s="357" t="str">
        <f t="shared" ca="1" si="420"/>
        <v/>
      </c>
      <c r="T241" s="357" t="str">
        <f t="shared" ca="1" si="421"/>
        <v/>
      </c>
      <c r="U241" s="58" t="str">
        <f t="shared" ca="1" si="422"/>
        <v/>
      </c>
      <c r="V241" s="58" t="str">
        <f t="shared" ca="1" si="423"/>
        <v/>
      </c>
      <c r="W241" s="920" t="str">
        <f t="shared" ca="1" si="424"/>
        <v/>
      </c>
      <c r="X241" s="369">
        <f ca="1">IFERROR(VLOOKUP(W241,'（様式１号）３整理番号表'!$B$4:$H$5,2,FALSE),0)</f>
        <v>0</v>
      </c>
      <c r="Y241" s="768" t="str" cm="1">
        <f t="array" aca="1" ref="Y241" ca="1">IF(AND(D241=0,F241=0),"",IF(COUNTIF(D$11:D241,D241)=1,1,IF(COUNTIFS(D$11:D241,D241,F$11:F241,F241)=1,INDEX((D$11:D241,F$11:F241,Y$11:Y241),MATCH(_xlfn.MAXIFS(F$11:F240,D$11:D240,D241),$F$11:F241,0),1,3)+1,INDEX((D$11:D241,F$11:F241,Y$11:Y241),MATCH(D241&amp;F241,D$11:D241&amp;F$11:F241,0),1,3))))</f>
        <v/>
      </c>
      <c r="Z241" s="40" t="str">
        <f t="shared" ca="1" si="425"/>
        <v/>
      </c>
      <c r="AA241" s="924" t="str">
        <f t="shared" ca="1" si="426"/>
        <v/>
      </c>
      <c r="AB241" s="93">
        <f ca="1">IFERROR(VLOOKUP(AA241,'（様式１号）３整理番号表'!$B$10:$H$16,2,FALSE),0)</f>
        <v>0</v>
      </c>
      <c r="AC241" s="924" t="str">
        <f t="shared" ca="1" si="427"/>
        <v/>
      </c>
      <c r="AD241" s="924" t="str">
        <f t="shared" ca="1" si="428"/>
        <v/>
      </c>
      <c r="AE241" s="93">
        <f ca="1">IFERROR(VLOOKUP(AD241,'（様式１号）３整理番号表'!$B$21:$H$22,2,FALSE),0)</f>
        <v>0</v>
      </c>
      <c r="AF241" s="924" t="str">
        <f t="shared" ca="1" si="429"/>
        <v/>
      </c>
      <c r="AG241" s="93">
        <f ca="1">IFERROR(VLOOKUP(AF241,'（様式１号）３整理番号表'!$B$26:$H$31,2,FALSE),0)</f>
        <v>0</v>
      </c>
      <c r="AH241" s="924" t="str">
        <f t="shared" ca="1" si="430"/>
        <v/>
      </c>
      <c r="AI241" s="93">
        <f ca="1">IFERROR(VLOOKUP(AH241,'（様式１号）３整理番号表'!$J$5:$N$59,2,FALSE),0)</f>
        <v>0</v>
      </c>
      <c r="AJ241" s="77" t="str">
        <f t="shared" ca="1" si="431"/>
        <v/>
      </c>
      <c r="AK241" s="93">
        <f ca="1">IFERROR(VLOOKUP(AJ241,'（様式１号）３整理番号表'!$P$5:$R$29,2,FALSE),0)</f>
        <v>0</v>
      </c>
      <c r="AL241" s="921" t="str">
        <f t="shared" ca="1" si="432"/>
        <v/>
      </c>
      <c r="AM241" s="921" t="str">
        <f t="shared" ca="1" si="433"/>
        <v/>
      </c>
      <c r="AN241" s="921"/>
      <c r="AO241" s="77" t="str">
        <f t="shared" ca="1" si="434"/>
        <v/>
      </c>
      <c r="AP241" s="93">
        <f ca="1">IFERROR(VLOOKUP(AO241,'（様式１号）３整理番号表'!$P$5:$R$29,2,FALSE),0)</f>
        <v>0</v>
      </c>
      <c r="AQ241" s="924" t="str">
        <f t="shared" ca="1" si="435"/>
        <v/>
      </c>
      <c r="AR241" s="93">
        <f t="shared" ca="1" si="436"/>
        <v>0</v>
      </c>
      <c r="AS241" s="924" t="str">
        <f t="shared" ca="1" si="437"/>
        <v/>
      </c>
      <c r="AT241" s="40" t="str">
        <f t="shared" ca="1" si="438"/>
        <v/>
      </c>
      <c r="AU241" s="93" t="str">
        <f t="shared" ca="1" si="439"/>
        <v/>
      </c>
      <c r="AV241" s="923" t="str">
        <f t="shared" ca="1" si="440"/>
        <v/>
      </c>
      <c r="AW241" s="926" t="str">
        <f t="shared" ca="1" si="441"/>
        <v/>
      </c>
      <c r="AX241" s="925" t="str">
        <f t="shared" ca="1" si="442"/>
        <v/>
      </c>
      <c r="AY241" s="925" t="str">
        <f t="shared" ca="1" si="442"/>
        <v/>
      </c>
      <c r="AZ241" s="925" t="str">
        <f t="shared" ca="1" si="442"/>
        <v/>
      </c>
      <c r="BA241" s="925" t="str">
        <f t="shared" ca="1" si="442"/>
        <v/>
      </c>
      <c r="BB241" s="925" t="str">
        <f t="shared" ca="1" si="443"/>
        <v/>
      </c>
      <c r="BC241" s="925" t="str">
        <f t="shared" ca="1" si="444"/>
        <v/>
      </c>
      <c r="BD241" s="925" t="str">
        <f t="shared" ca="1" si="444"/>
        <v/>
      </c>
      <c r="BE241" s="925" t="str">
        <f t="shared" ca="1" si="444"/>
        <v/>
      </c>
      <c r="BF241" s="77" t="str">
        <f t="shared" ca="1" si="445"/>
        <v/>
      </c>
      <c r="BG241" s="924" t="str">
        <f t="shared" ca="1" si="446"/>
        <v/>
      </c>
      <c r="BH241" s="94">
        <f ca="1">IF(BF241&lt;&gt;"",INDEX('（様式１号）３整理番号表'!$AB$7:$AQ$12,MATCH(BF241,'（様式１号）３整理番号表'!$AA$7:$AA$12,0),MATCH(BG241,'（様式１号）３整理番号表'!$AB$6:$AQ$6,0)),0)</f>
        <v>0</v>
      </c>
      <c r="BI241" s="921" t="str">
        <f t="shared" ca="1" si="447"/>
        <v/>
      </c>
      <c r="BJ241" s="922" t="str">
        <f t="shared" ca="1" si="448"/>
        <v/>
      </c>
      <c r="BK241" s="926" t="str">
        <f t="shared" ca="1" si="449"/>
        <v/>
      </c>
      <c r="BL241" s="922" t="str">
        <f t="shared" ca="1" si="450"/>
        <v/>
      </c>
      <c r="BM241" s="79" t="str">
        <f t="shared" ca="1" si="451"/>
        <v/>
      </c>
      <c r="BN241" s="82" t="str">
        <f t="shared" ca="1" si="452"/>
        <v/>
      </c>
      <c r="BO241" s="83" t="str">
        <f t="shared" ca="1" si="453"/>
        <v/>
      </c>
      <c r="BP241" s="84" t="str">
        <f t="shared" ca="1" si="454"/>
        <v/>
      </c>
      <c r="BQ241" s="82" t="str">
        <f t="shared" ca="1" si="455"/>
        <v/>
      </c>
      <c r="BR241" s="97" t="str">
        <f t="shared" ca="1" si="456"/>
        <v/>
      </c>
      <c r="BS241" s="95" t="str">
        <f t="shared" ca="1" si="457"/>
        <v/>
      </c>
      <c r="BT241" s="184" t="str">
        <f t="shared" ca="1" si="458"/>
        <v/>
      </c>
      <c r="BU241" s="611" t="str">
        <f t="shared" ca="1" si="459"/>
        <v/>
      </c>
      <c r="BV241" s="77" t="str">
        <f t="shared" ca="1" si="460"/>
        <v/>
      </c>
      <c r="BW241" s="85" t="str">
        <f t="shared" ca="1" si="461"/>
        <v/>
      </c>
      <c r="BX241" s="86" t="str">
        <f t="shared" ca="1" si="462"/>
        <v/>
      </c>
      <c r="BY241" s="231">
        <f ca="1">IF('ポイント要件確認等（個別表）'!AD241=1,ROUNDDOWN('ポイント要件確認等（個別表）'!AV241,-3),IF('ポイント要件確認等（個別表）'!AD241=2,ROUNDDOWN('ポイント要件確認等（個別表）'!BH241,-3),IF('ポイント要件確認等（個別表）'!AD241=3,ROUNDDOWN('ポイント要件確認等（個別表）'!BT241,-3),0)))</f>
        <v>0</v>
      </c>
      <c r="BZ241" s="86" t="str">
        <f t="shared" ca="1" si="463"/>
        <v/>
      </c>
      <c r="CA241" s="232" t="str">
        <f t="shared" ca="1" si="464"/>
        <v/>
      </c>
      <c r="CB241" s="232">
        <f t="shared" ca="1" si="465"/>
        <v>0</v>
      </c>
      <c r="CC241" s="86" t="str">
        <f t="shared" ca="1" si="466"/>
        <v/>
      </c>
      <c r="CD241" s="86" t="str">
        <f t="shared" ca="1" si="467"/>
        <v/>
      </c>
      <c r="CE241" s="609"/>
      <c r="CF241" s="86" t="str">
        <f t="shared" ca="1" si="468"/>
        <v/>
      </c>
      <c r="CG241" s="185" t="str">
        <f t="shared" ca="1" si="469"/>
        <v/>
      </c>
      <c r="CH241" s="246" t="str">
        <f t="shared" ca="1" si="470"/>
        <v>含税額</v>
      </c>
      <c r="CI241" s="247" t="str">
        <f t="shared" ca="1" si="471"/>
        <v/>
      </c>
      <c r="CJ241" s="87" t="str">
        <f ca="1">IFERROR(IF(INDIRECT("'("&amp;'２個別表'!EO241&amp;")'!AR"&amp;84+EP241)&lt;&gt;1,"",1),"")</f>
        <v/>
      </c>
      <c r="CK241" s="244" t="str">
        <f t="shared" ca="1" si="472"/>
        <v/>
      </c>
      <c r="CL241" s="235" t="str">
        <f t="shared" ca="1" si="473"/>
        <v/>
      </c>
      <c r="CM241" s="239" t="str">
        <f t="shared" ca="1" si="474"/>
        <v/>
      </c>
      <c r="CN241" s="77" t="str">
        <f t="shared" ca="1" si="475"/>
        <v/>
      </c>
      <c r="CO241" s="93" t="str">
        <f ca="1">IFERROR(VLOOKUP(CN241,'（様式１号）３整理番号表'!$T$5:$V$15,2,FALSE),"")</f>
        <v/>
      </c>
      <c r="CP241" s="924" t="str">
        <f t="shared" ca="1" si="476"/>
        <v/>
      </c>
      <c r="CQ241" s="93" t="str">
        <f ca="1">IFERROR(VLOOKUP(CP241,'（様式１号）３整理番号表'!$T$19:$V$24,2,FALSE),"")</f>
        <v/>
      </c>
      <c r="CR241" s="924" t="str">
        <f ca="1">IFERROR(IF(INDIRECT("'("&amp;'２個別表'!EO241&amp;")'!AV"&amp;84+EP241)&lt;&gt;1,"",1),"")</f>
        <v/>
      </c>
      <c r="CS241" s="232">
        <f t="shared" ca="1" si="477"/>
        <v>0</v>
      </c>
      <c r="CT241" s="248">
        <f t="shared" ca="1" si="478"/>
        <v>0</v>
      </c>
      <c r="CU241" s="376" t="str">
        <f ca="1">IF(ER241="補強",IF(COUNTIFS($Z$11:Z241,Z241,$W$11:W241,1)=1,"１①",""),IF(COUNTIFS($Z$11:Z241,Z241,$W$11:W241,2)=1,"２①",""))</f>
        <v/>
      </c>
      <c r="CV241" s="57" t="str">
        <f t="shared" ca="1" si="479"/>
        <v/>
      </c>
      <c r="CW241" s="927" t="str">
        <f t="shared" ca="1" si="480"/>
        <v/>
      </c>
      <c r="CX241" s="256" t="str">
        <f t="shared" ca="1" si="481"/>
        <v/>
      </c>
      <c r="CY241" s="256" t="str">
        <f t="shared" ca="1" si="482"/>
        <v/>
      </c>
      <c r="CZ241" s="256" t="str">
        <f t="shared" ca="1" si="483"/>
        <v/>
      </c>
      <c r="DA241" s="256" t="str">
        <f t="shared" ca="1" si="484"/>
        <v/>
      </c>
      <c r="DB241" s="316" t="str">
        <f ca="1">IFERROR(VLOOKUP($CU241,'（様式１号）３整理番号表'!$Z$19:$AB$32,3,FALSE),"")</f>
        <v/>
      </c>
      <c r="DC241" s="259" t="str">
        <f t="shared" ca="1" si="485"/>
        <v>-</v>
      </c>
      <c r="DD241" s="618" t="str">
        <f t="shared" ca="1" si="486"/>
        <v/>
      </c>
      <c r="DE241" s="321" t="str">
        <f ca="1">IF(AND(AO241=18,AS241=1),IF(COUNTIFS($Y$11:Y241,Y241,$AS$11:AS241,1)=1,"２②",""),IF($CU241="１①",INDEX(INDIRECT("'("&amp;$EO241&amp;")'!AR116:BB116"),1,MATCH(INDIRECT("'("&amp;$EO241&amp;")'!C118"),INDIRECT("'("&amp;$EO241&amp;")'!AR119:BB119"),0)),""))</f>
        <v/>
      </c>
      <c r="DF241" s="324" t="str">
        <f t="shared" ca="1" si="487"/>
        <v/>
      </c>
      <c r="DG241" s="313" t="str">
        <f t="shared" ca="1" si="488"/>
        <v/>
      </c>
      <c r="DH241" s="313" t="str">
        <f t="shared" ca="1" si="489"/>
        <v/>
      </c>
      <c r="DI241" s="313" t="str">
        <f t="shared" ca="1" si="490"/>
        <v/>
      </c>
      <c r="DJ241" s="313" t="str">
        <f t="shared" ca="1" si="491"/>
        <v/>
      </c>
      <c r="DK241" s="328" t="str">
        <f t="shared" ca="1" si="492"/>
        <v/>
      </c>
      <c r="DL241" s="334" t="str">
        <f t="shared" ca="1" si="493"/>
        <v/>
      </c>
      <c r="DM241" s="915" t="str">
        <f t="shared" ca="1" si="494"/>
        <v/>
      </c>
      <c r="DN241" s="15"/>
      <c r="DO241" s="324"/>
      <c r="DP241" s="16"/>
      <c r="DQ241" s="16"/>
      <c r="DR241" s="16"/>
      <c r="DS241" s="16"/>
      <c r="DT241" s="318" t="str">
        <f>IFERROR(VLOOKUP($DN241,'（様式１号）３整理番号表'!$Z$19:$AB$32,3,FALSE),"")</f>
        <v/>
      </c>
      <c r="DU241" s="259" t="str">
        <f t="shared" si="495"/>
        <v/>
      </c>
      <c r="DV241" s="14"/>
      <c r="DW241" s="17" t="str">
        <f t="shared" ca="1" si="496"/>
        <v/>
      </c>
      <c r="DX241" s="88" t="str">
        <f t="shared" ca="1" si="513"/>
        <v/>
      </c>
      <c r="DZ241" s="339">
        <f t="shared" ca="1" si="517"/>
        <v>0</v>
      </c>
      <c r="EA241" s="339">
        <f t="shared" ca="1" si="517"/>
        <v>0</v>
      </c>
      <c r="EB241" s="339">
        <f t="shared" ca="1" si="517"/>
        <v>0</v>
      </c>
      <c r="EC241" s="339">
        <f t="shared" ca="1" si="517"/>
        <v>0</v>
      </c>
      <c r="ED241" s="339">
        <f t="shared" ca="1" si="517"/>
        <v>0</v>
      </c>
      <c r="EE241" s="339">
        <f t="shared" ca="1" si="517"/>
        <v>0</v>
      </c>
      <c r="EF241" s="339">
        <f t="shared" ca="1" si="517"/>
        <v>0</v>
      </c>
      <c r="EG241" s="339">
        <f t="shared" ca="1" si="517"/>
        <v>0</v>
      </c>
      <c r="EH241" s="339">
        <f t="shared" ca="1" si="517"/>
        <v>0</v>
      </c>
      <c r="EI241" s="339">
        <f t="shared" ca="1" si="517"/>
        <v>0</v>
      </c>
      <c r="EJ241" s="339">
        <f t="shared" ca="1" si="517"/>
        <v>0</v>
      </c>
      <c r="EK241" s="339">
        <f t="shared" ca="1" si="517"/>
        <v>0</v>
      </c>
      <c r="EL241" s="339">
        <f t="shared" ca="1" si="517"/>
        <v>0</v>
      </c>
      <c r="EM241" s="339">
        <f t="shared" ca="1" si="517"/>
        <v>0</v>
      </c>
      <c r="EO241" s="919" t="str">
        <f t="shared" ca="1" si="415"/>
        <v/>
      </c>
      <c r="EP241" s="919" t="str">
        <f t="shared" ca="1" si="497"/>
        <v/>
      </c>
      <c r="EQ241" s="919" t="str">
        <f t="shared" ca="1" si="498"/>
        <v/>
      </c>
      <c r="ER241" s="919" t="str">
        <f t="shared" ca="1" si="499"/>
        <v/>
      </c>
      <c r="ES241" s="919" t="str">
        <f ca="1">IFERROR(INDEX('郵便番号（石川県）'!$A$3:$F$2574,MATCH(INDIRECT("'("&amp;EO241&amp;")'!E7"),'郵便番号（石川県）'!$A$3:$A$2574,0),6),"")</f>
        <v/>
      </c>
      <c r="ET241" s="919" t="str">
        <f ca="1">IFERROR(INDEX('郵便番号（石川県）'!$A$3:$F$2574,MATCH(INDIRECT("'("&amp;$EO241&amp;")'!E7"),'郵便番号（石川県）'!$A$3:$A$2574,0),5),"")</f>
        <v/>
      </c>
      <c r="EU241" s="919" t="str">
        <f t="shared" ca="1" si="500"/>
        <v/>
      </c>
      <c r="EV241" s="919" t="str">
        <f t="shared" ca="1" si="501"/>
        <v/>
      </c>
      <c r="EW241" s="919" t="str">
        <f t="shared" ca="1" si="502"/>
        <v/>
      </c>
      <c r="EX241" s="919" t="str">
        <f t="shared" ca="1" si="503"/>
        <v/>
      </c>
      <c r="EY241" s="919" t="str">
        <f t="shared" ca="1" si="504"/>
        <v/>
      </c>
      <c r="EZ241" s="919" t="str">
        <f t="shared" ca="1" si="505"/>
        <v/>
      </c>
      <c r="FA241" s="919" t="str">
        <f t="shared" ca="1" si="506"/>
        <v/>
      </c>
      <c r="FB241" s="919" t="str">
        <f t="shared" ca="1" si="507"/>
        <v/>
      </c>
      <c r="FC241" s="919" t="str">
        <f t="shared" ca="1" si="508"/>
        <v/>
      </c>
      <c r="FD241" s="627" t="str">
        <f t="shared" ca="1" si="509"/>
        <v/>
      </c>
      <c r="FE241" s="630">
        <v>231</v>
      </c>
      <c r="FF241" s="299" t="str">
        <f t="shared" ca="1" si="510"/>
        <v/>
      </c>
      <c r="FG241" s="993" t="str">
        <f t="shared" ca="1" si="511"/>
        <v/>
      </c>
      <c r="FH241" s="919" t="str">
        <f t="shared" ca="1" si="512"/>
        <v/>
      </c>
      <c r="FI241" s="299">
        <f ca="1">COUNTIF($FH$11:FH241,"■")</f>
        <v>0</v>
      </c>
    </row>
    <row r="242" spans="1:165" ht="34.5" customHeight="1">
      <c r="A242" s="445">
        <f t="shared" ca="1" si="416"/>
        <v>0</v>
      </c>
      <c r="B242" s="446">
        <f>IF(R242&lt;&gt;"",IF(COUNTIF(R$11:R242,R242)=1,MAX(B$11:B241)+1,INDEX(B$11:B241,MATCH(R242,R$11:R241,0),1)),0)</f>
        <v>1</v>
      </c>
      <c r="C242" s="446">
        <f ca="1">IF(T242&lt;&gt;"",IF(COUNTIF(T$11:T242,T242)=1,MAX(C$11:C241)+1,INDEX(C$11:C241,MATCH(T242,T$11:T241,0),1)),0)</f>
        <v>0</v>
      </c>
      <c r="D242" s="446">
        <f ca="1">IF(U242&lt;&gt;"",IF(COUNTIF(U$11:U242,U242)=1,MAX(D$11:D241)+1,INDEX(D$11:D241,MATCH(U242,U$11:U241,0),1)),0)</f>
        <v>0</v>
      </c>
      <c r="E242" s="446">
        <f ca="1">IF(S242&lt;&gt;"",IF(COUNTIF(S$11:S242,S242)=1,MAX(E$11:E241)+1,INDEX(E$11:E241,MATCH(S242,S$11:S241,0),1)),0)</f>
        <v>0</v>
      </c>
      <c r="F242" s="446">
        <f ca="1">IF(Z242&lt;&gt;"",IF(COUNTIF(Z$11:Z242,Z242)=1,MAX(F$11:F241)+1,INDEX(F$11:F241,MATCH(Z242,Z$11:Z241,0),1)),0)</f>
        <v>0</v>
      </c>
      <c r="G242" s="447" cm="1">
        <f t="array" aca="1" ref="G242" ca="1">IF(Z242&lt;&gt;"",IF(COUNTIFS(Z$11:Z242,Z242,W$11:W242,W242)=1,MAX(G$11:G241)+1,INDEX(G$11:G241,MATCH(Z242&amp;W242,Z$11:Z241&amp;W$11:W242,0),1)),0)</f>
        <v>0</v>
      </c>
      <c r="H242" s="447">
        <f t="shared" ca="1" si="417"/>
        <v>0</v>
      </c>
      <c r="I242" s="447">
        <f ca="1">IF(T242="",0,IF(COUNTIF(T$11:T242,T242)=1,1,0))</f>
        <v>0</v>
      </c>
      <c r="J242" s="447">
        <f ca="1">IF(U242="",0,IF(COUNTIF(U$11:U242,U242)=1,1,0))</f>
        <v>0</v>
      </c>
      <c r="K242" s="447">
        <f ca="1">IF(S242="",0,IF(COUNTIF(S$11:S242,S242)=1,1,0))</f>
        <v>0</v>
      </c>
      <c r="L242" s="446">
        <f ca="1">IF(Z242="",0,IF(COUNTIF(Z$11:Z242,Z242)=1,1,0))</f>
        <v>0</v>
      </c>
      <c r="M242" s="767">
        <f ca="1">IF($W242=2,IF(COUNTIFS($W$11:$W242,2,$Z$11:$Z242,$Z242)=1,1,0),0)</f>
        <v>0</v>
      </c>
      <c r="N242" s="767">
        <f ca="1">IF($W242=1,IF(COUNTIFS($W$11:$W242,2,$Z$11:$Z242,$Z242)=1,1,0),0)</f>
        <v>0</v>
      </c>
      <c r="O242" s="446">
        <f ca="1">IF(H242=0,0,IF(COUNTIF(Z$11:Z242,Z242)=1,1,0))</f>
        <v>0</v>
      </c>
      <c r="P242" s="448" t="str">
        <f t="shared" ca="1" si="418"/>
        <v>石川県</v>
      </c>
      <c r="Q242" s="89">
        <f t="shared" ca="1" si="419"/>
        <v>232</v>
      </c>
      <c r="R242" s="170" t="s">
        <v>459</v>
      </c>
      <c r="S242" s="357" t="str">
        <f t="shared" ca="1" si="420"/>
        <v/>
      </c>
      <c r="T242" s="357" t="str">
        <f t="shared" ca="1" si="421"/>
        <v/>
      </c>
      <c r="U242" s="58" t="str">
        <f t="shared" ca="1" si="422"/>
        <v/>
      </c>
      <c r="V242" s="58" t="str">
        <f t="shared" ca="1" si="423"/>
        <v/>
      </c>
      <c r="W242" s="920" t="str">
        <f t="shared" ca="1" si="424"/>
        <v/>
      </c>
      <c r="X242" s="369">
        <f ca="1">IFERROR(VLOOKUP(W242,'（様式１号）３整理番号表'!$B$4:$H$5,2,FALSE),0)</f>
        <v>0</v>
      </c>
      <c r="Y242" s="768" t="str" cm="1">
        <f t="array" aca="1" ref="Y242" ca="1">IF(AND(D242=0,F242=0),"",IF(COUNTIF(D$11:D242,D242)=1,1,IF(COUNTIFS(D$11:D242,D242,F$11:F242,F242)=1,INDEX((D$11:D242,F$11:F242,Y$11:Y242),MATCH(_xlfn.MAXIFS(F$11:F241,D$11:D241,D242),$F$11:F242,0),1,3)+1,INDEX((D$11:D242,F$11:F242,Y$11:Y242),MATCH(D242&amp;F242,D$11:D242&amp;F$11:F242,0),1,3))))</f>
        <v/>
      </c>
      <c r="Z242" s="40" t="str">
        <f t="shared" ca="1" si="425"/>
        <v/>
      </c>
      <c r="AA242" s="924" t="str">
        <f t="shared" ca="1" si="426"/>
        <v/>
      </c>
      <c r="AB242" s="93">
        <f ca="1">IFERROR(VLOOKUP(AA242,'（様式１号）３整理番号表'!$B$10:$H$16,2,FALSE),0)</f>
        <v>0</v>
      </c>
      <c r="AC242" s="924" t="str">
        <f t="shared" ca="1" si="427"/>
        <v/>
      </c>
      <c r="AD242" s="924" t="str">
        <f t="shared" ca="1" si="428"/>
        <v/>
      </c>
      <c r="AE242" s="93">
        <f ca="1">IFERROR(VLOOKUP(AD242,'（様式１号）３整理番号表'!$B$21:$H$22,2,FALSE),0)</f>
        <v>0</v>
      </c>
      <c r="AF242" s="924" t="str">
        <f t="shared" ca="1" si="429"/>
        <v/>
      </c>
      <c r="AG242" s="93">
        <f ca="1">IFERROR(VLOOKUP(AF242,'（様式１号）３整理番号表'!$B$26:$H$31,2,FALSE),0)</f>
        <v>0</v>
      </c>
      <c r="AH242" s="924" t="str">
        <f t="shared" ca="1" si="430"/>
        <v/>
      </c>
      <c r="AI242" s="93">
        <f ca="1">IFERROR(VLOOKUP(AH242,'（様式１号）３整理番号表'!$J$5:$N$59,2,FALSE),0)</f>
        <v>0</v>
      </c>
      <c r="AJ242" s="77" t="str">
        <f t="shared" ca="1" si="431"/>
        <v/>
      </c>
      <c r="AK242" s="93">
        <f ca="1">IFERROR(VLOOKUP(AJ242,'（様式１号）３整理番号表'!$P$5:$R$29,2,FALSE),0)</f>
        <v>0</v>
      </c>
      <c r="AL242" s="921" t="str">
        <f t="shared" ca="1" si="432"/>
        <v/>
      </c>
      <c r="AM242" s="921" t="str">
        <f t="shared" ca="1" si="433"/>
        <v/>
      </c>
      <c r="AN242" s="921"/>
      <c r="AO242" s="77" t="str">
        <f t="shared" ca="1" si="434"/>
        <v/>
      </c>
      <c r="AP242" s="93">
        <f ca="1">IFERROR(VLOOKUP(AO242,'（様式１号）３整理番号表'!$P$5:$R$29,2,FALSE),0)</f>
        <v>0</v>
      </c>
      <c r="AQ242" s="924" t="str">
        <f t="shared" ca="1" si="435"/>
        <v/>
      </c>
      <c r="AR242" s="93">
        <f t="shared" ca="1" si="436"/>
        <v>0</v>
      </c>
      <c r="AS242" s="924" t="str">
        <f t="shared" ca="1" si="437"/>
        <v/>
      </c>
      <c r="AT242" s="40" t="str">
        <f t="shared" ca="1" si="438"/>
        <v/>
      </c>
      <c r="AU242" s="93" t="str">
        <f t="shared" ca="1" si="439"/>
        <v/>
      </c>
      <c r="AV242" s="923" t="str">
        <f t="shared" ca="1" si="440"/>
        <v/>
      </c>
      <c r="AW242" s="926" t="str">
        <f t="shared" ca="1" si="441"/>
        <v/>
      </c>
      <c r="AX242" s="925" t="str">
        <f t="shared" ca="1" si="442"/>
        <v/>
      </c>
      <c r="AY242" s="925" t="str">
        <f t="shared" ca="1" si="442"/>
        <v/>
      </c>
      <c r="AZ242" s="925" t="str">
        <f t="shared" ca="1" si="442"/>
        <v/>
      </c>
      <c r="BA242" s="925" t="str">
        <f t="shared" ca="1" si="442"/>
        <v/>
      </c>
      <c r="BB242" s="925" t="str">
        <f t="shared" ca="1" si="443"/>
        <v/>
      </c>
      <c r="BC242" s="925" t="str">
        <f t="shared" ca="1" si="444"/>
        <v/>
      </c>
      <c r="BD242" s="925" t="str">
        <f t="shared" ca="1" si="444"/>
        <v/>
      </c>
      <c r="BE242" s="925" t="str">
        <f t="shared" ca="1" si="444"/>
        <v/>
      </c>
      <c r="BF242" s="77" t="str">
        <f t="shared" ca="1" si="445"/>
        <v/>
      </c>
      <c r="BG242" s="924" t="str">
        <f t="shared" ca="1" si="446"/>
        <v/>
      </c>
      <c r="BH242" s="94">
        <f ca="1">IF(BF242&lt;&gt;"",INDEX('（様式１号）３整理番号表'!$AB$7:$AQ$12,MATCH(BF242,'（様式１号）３整理番号表'!$AA$7:$AA$12,0),MATCH(BG242,'（様式１号）３整理番号表'!$AB$6:$AQ$6,0)),0)</f>
        <v>0</v>
      </c>
      <c r="BI242" s="921" t="str">
        <f t="shared" ca="1" si="447"/>
        <v/>
      </c>
      <c r="BJ242" s="922" t="str">
        <f t="shared" ca="1" si="448"/>
        <v/>
      </c>
      <c r="BK242" s="926" t="str">
        <f t="shared" ca="1" si="449"/>
        <v/>
      </c>
      <c r="BL242" s="922" t="str">
        <f t="shared" ca="1" si="450"/>
        <v/>
      </c>
      <c r="BM242" s="79" t="str">
        <f t="shared" ca="1" si="451"/>
        <v/>
      </c>
      <c r="BN242" s="82" t="str">
        <f t="shared" ca="1" si="452"/>
        <v/>
      </c>
      <c r="BO242" s="83" t="str">
        <f t="shared" ca="1" si="453"/>
        <v/>
      </c>
      <c r="BP242" s="84" t="str">
        <f t="shared" ca="1" si="454"/>
        <v/>
      </c>
      <c r="BQ242" s="82" t="str">
        <f t="shared" ca="1" si="455"/>
        <v/>
      </c>
      <c r="BR242" s="97" t="str">
        <f t="shared" ca="1" si="456"/>
        <v/>
      </c>
      <c r="BS242" s="95" t="str">
        <f t="shared" ca="1" si="457"/>
        <v/>
      </c>
      <c r="BT242" s="184" t="str">
        <f t="shared" ca="1" si="458"/>
        <v/>
      </c>
      <c r="BU242" s="611" t="str">
        <f t="shared" ca="1" si="459"/>
        <v/>
      </c>
      <c r="BV242" s="77" t="str">
        <f t="shared" ca="1" si="460"/>
        <v/>
      </c>
      <c r="BW242" s="85" t="str">
        <f t="shared" ca="1" si="461"/>
        <v/>
      </c>
      <c r="BX242" s="86" t="str">
        <f t="shared" ca="1" si="462"/>
        <v/>
      </c>
      <c r="BY242" s="231">
        <f ca="1">IF('ポイント要件確認等（個別表）'!AD242=1,ROUNDDOWN('ポイント要件確認等（個別表）'!AV242,-3),IF('ポイント要件確認等（個別表）'!AD242=2,ROUNDDOWN('ポイント要件確認等（個別表）'!BH242,-3),IF('ポイント要件確認等（個別表）'!AD242=3,ROUNDDOWN('ポイント要件確認等（個別表）'!BT242,-3),0)))</f>
        <v>0</v>
      </c>
      <c r="BZ242" s="86" t="str">
        <f t="shared" ca="1" si="463"/>
        <v/>
      </c>
      <c r="CA242" s="232" t="str">
        <f t="shared" ca="1" si="464"/>
        <v/>
      </c>
      <c r="CB242" s="232">
        <f t="shared" ca="1" si="465"/>
        <v>0</v>
      </c>
      <c r="CC242" s="86" t="str">
        <f t="shared" ca="1" si="466"/>
        <v/>
      </c>
      <c r="CD242" s="86" t="str">
        <f t="shared" ca="1" si="467"/>
        <v/>
      </c>
      <c r="CE242" s="609"/>
      <c r="CF242" s="86" t="str">
        <f t="shared" ca="1" si="468"/>
        <v/>
      </c>
      <c r="CG242" s="185" t="str">
        <f t="shared" ca="1" si="469"/>
        <v/>
      </c>
      <c r="CH242" s="246" t="str">
        <f t="shared" ca="1" si="470"/>
        <v>含税額</v>
      </c>
      <c r="CI242" s="247" t="str">
        <f t="shared" ca="1" si="471"/>
        <v/>
      </c>
      <c r="CJ242" s="87" t="str">
        <f ca="1">IFERROR(IF(INDIRECT("'("&amp;'２個別表'!EO242&amp;")'!AR"&amp;84+EP242)&lt;&gt;1,"",1),"")</f>
        <v/>
      </c>
      <c r="CK242" s="244" t="str">
        <f t="shared" ca="1" si="472"/>
        <v/>
      </c>
      <c r="CL242" s="235" t="str">
        <f t="shared" ca="1" si="473"/>
        <v/>
      </c>
      <c r="CM242" s="239" t="str">
        <f t="shared" ca="1" si="474"/>
        <v/>
      </c>
      <c r="CN242" s="77" t="str">
        <f t="shared" ca="1" si="475"/>
        <v/>
      </c>
      <c r="CO242" s="93" t="str">
        <f ca="1">IFERROR(VLOOKUP(CN242,'（様式１号）３整理番号表'!$T$5:$V$15,2,FALSE),"")</f>
        <v/>
      </c>
      <c r="CP242" s="924" t="str">
        <f t="shared" ca="1" si="476"/>
        <v/>
      </c>
      <c r="CQ242" s="93" t="str">
        <f ca="1">IFERROR(VLOOKUP(CP242,'（様式１号）３整理番号表'!$T$19:$V$24,2,FALSE),"")</f>
        <v/>
      </c>
      <c r="CR242" s="924" t="str">
        <f ca="1">IFERROR(IF(INDIRECT("'("&amp;'２個別表'!EO242&amp;")'!AV"&amp;84+EP242)&lt;&gt;1,"",1),"")</f>
        <v/>
      </c>
      <c r="CS242" s="232">
        <f t="shared" ca="1" si="477"/>
        <v>0</v>
      </c>
      <c r="CT242" s="248">
        <f t="shared" ca="1" si="478"/>
        <v>0</v>
      </c>
      <c r="CU242" s="376" t="str">
        <f ca="1">IF(ER242="補強",IF(COUNTIFS($Z$11:Z242,Z242,$W$11:W242,1)=1,"１①",""),IF(COUNTIFS($Z$11:Z242,Z242,$W$11:W242,2)=1,"２①",""))</f>
        <v/>
      </c>
      <c r="CV242" s="57" t="str">
        <f t="shared" ca="1" si="479"/>
        <v/>
      </c>
      <c r="CW242" s="927" t="str">
        <f t="shared" ca="1" si="480"/>
        <v/>
      </c>
      <c r="CX242" s="256" t="str">
        <f t="shared" ca="1" si="481"/>
        <v/>
      </c>
      <c r="CY242" s="256" t="str">
        <f t="shared" ca="1" si="482"/>
        <v/>
      </c>
      <c r="CZ242" s="256" t="str">
        <f t="shared" ca="1" si="483"/>
        <v/>
      </c>
      <c r="DA242" s="256" t="str">
        <f t="shared" ca="1" si="484"/>
        <v/>
      </c>
      <c r="DB242" s="316" t="str">
        <f ca="1">IFERROR(VLOOKUP($CU242,'（様式１号）３整理番号表'!$Z$19:$AB$32,3,FALSE),"")</f>
        <v/>
      </c>
      <c r="DC242" s="259" t="str">
        <f t="shared" ca="1" si="485"/>
        <v>-</v>
      </c>
      <c r="DD242" s="618" t="str">
        <f t="shared" ca="1" si="486"/>
        <v/>
      </c>
      <c r="DE242" s="321" t="str">
        <f ca="1">IF(AND(AO242=18,AS242=1),IF(COUNTIFS($Y$11:Y242,Y242,$AS$11:AS242,1)=1,"２②",""),IF($CU242="１①",INDEX(INDIRECT("'("&amp;$EO242&amp;")'!AR116:BB116"),1,MATCH(INDIRECT("'("&amp;$EO242&amp;")'!C118"),INDIRECT("'("&amp;$EO242&amp;")'!AR119:BB119"),0)),""))</f>
        <v/>
      </c>
      <c r="DF242" s="324" t="str">
        <f t="shared" ca="1" si="487"/>
        <v/>
      </c>
      <c r="DG242" s="313" t="str">
        <f t="shared" ca="1" si="488"/>
        <v/>
      </c>
      <c r="DH242" s="313" t="str">
        <f t="shared" ca="1" si="489"/>
        <v/>
      </c>
      <c r="DI242" s="313" t="str">
        <f t="shared" ca="1" si="490"/>
        <v/>
      </c>
      <c r="DJ242" s="313" t="str">
        <f t="shared" ca="1" si="491"/>
        <v/>
      </c>
      <c r="DK242" s="328" t="str">
        <f t="shared" ca="1" si="492"/>
        <v/>
      </c>
      <c r="DL242" s="334" t="str">
        <f t="shared" ca="1" si="493"/>
        <v/>
      </c>
      <c r="DM242" s="915" t="str">
        <f t="shared" ca="1" si="494"/>
        <v/>
      </c>
      <c r="DN242" s="15"/>
      <c r="DO242" s="324"/>
      <c r="DP242" s="16"/>
      <c r="DQ242" s="16"/>
      <c r="DR242" s="16"/>
      <c r="DS242" s="16"/>
      <c r="DT242" s="318" t="str">
        <f>IFERROR(VLOOKUP($DN242,'（様式１号）３整理番号表'!$Z$19:$AB$32,3,FALSE),"")</f>
        <v/>
      </c>
      <c r="DU242" s="259" t="str">
        <f t="shared" si="495"/>
        <v/>
      </c>
      <c r="DV242" s="14"/>
      <c r="DW242" s="17" t="str">
        <f t="shared" ca="1" si="496"/>
        <v/>
      </c>
      <c r="DX242" s="88" t="str">
        <f t="shared" ca="1" si="513"/>
        <v/>
      </c>
      <c r="DZ242" s="339">
        <f t="shared" ca="1" si="517"/>
        <v>0</v>
      </c>
      <c r="EA242" s="339">
        <f t="shared" ca="1" si="517"/>
        <v>0</v>
      </c>
      <c r="EB242" s="339">
        <f t="shared" ca="1" si="517"/>
        <v>0</v>
      </c>
      <c r="EC242" s="339">
        <f t="shared" ca="1" si="517"/>
        <v>0</v>
      </c>
      <c r="ED242" s="339">
        <f t="shared" ca="1" si="517"/>
        <v>0</v>
      </c>
      <c r="EE242" s="339">
        <f t="shared" ca="1" si="517"/>
        <v>0</v>
      </c>
      <c r="EF242" s="339">
        <f t="shared" ca="1" si="517"/>
        <v>0</v>
      </c>
      <c r="EG242" s="339">
        <f t="shared" ca="1" si="517"/>
        <v>0</v>
      </c>
      <c r="EH242" s="339">
        <f t="shared" ca="1" si="517"/>
        <v>0</v>
      </c>
      <c r="EI242" s="339">
        <f t="shared" ca="1" si="517"/>
        <v>0</v>
      </c>
      <c r="EJ242" s="339">
        <f t="shared" ca="1" si="517"/>
        <v>0</v>
      </c>
      <c r="EK242" s="339">
        <f t="shared" ca="1" si="517"/>
        <v>0</v>
      </c>
      <c r="EL242" s="339">
        <f t="shared" ca="1" si="517"/>
        <v>0</v>
      </c>
      <c r="EM242" s="339">
        <f t="shared" ca="1" si="517"/>
        <v>0</v>
      </c>
      <c r="EO242" s="919" t="str">
        <f t="shared" ca="1" si="415"/>
        <v/>
      </c>
      <c r="EP242" s="919" t="str">
        <f t="shared" ca="1" si="497"/>
        <v/>
      </c>
      <c r="EQ242" s="919" t="str">
        <f t="shared" ca="1" si="498"/>
        <v/>
      </c>
      <c r="ER242" s="919" t="str">
        <f t="shared" ca="1" si="499"/>
        <v/>
      </c>
      <c r="ES242" s="919" t="str">
        <f ca="1">IFERROR(INDEX('郵便番号（石川県）'!$A$3:$F$2574,MATCH(INDIRECT("'("&amp;EO242&amp;")'!E7"),'郵便番号（石川県）'!$A$3:$A$2574,0),6),"")</f>
        <v/>
      </c>
      <c r="ET242" s="919" t="str">
        <f ca="1">IFERROR(INDEX('郵便番号（石川県）'!$A$3:$F$2574,MATCH(INDIRECT("'("&amp;$EO242&amp;")'!E7"),'郵便番号（石川県）'!$A$3:$A$2574,0),5),"")</f>
        <v/>
      </c>
      <c r="EU242" s="919" t="str">
        <f t="shared" ca="1" si="500"/>
        <v/>
      </c>
      <c r="EV242" s="919" t="str">
        <f t="shared" ca="1" si="501"/>
        <v/>
      </c>
      <c r="EW242" s="919" t="str">
        <f t="shared" ca="1" si="502"/>
        <v/>
      </c>
      <c r="EX242" s="919" t="str">
        <f t="shared" ca="1" si="503"/>
        <v/>
      </c>
      <c r="EY242" s="919" t="str">
        <f t="shared" ca="1" si="504"/>
        <v/>
      </c>
      <c r="EZ242" s="919" t="str">
        <f t="shared" ca="1" si="505"/>
        <v/>
      </c>
      <c r="FA242" s="919" t="str">
        <f t="shared" ca="1" si="506"/>
        <v/>
      </c>
      <c r="FB242" s="919" t="str">
        <f t="shared" ca="1" si="507"/>
        <v/>
      </c>
      <c r="FC242" s="919" t="str">
        <f t="shared" ca="1" si="508"/>
        <v/>
      </c>
      <c r="FD242" s="627" t="str">
        <f t="shared" ca="1" si="509"/>
        <v/>
      </c>
      <c r="FE242" s="630">
        <v>232</v>
      </c>
      <c r="FF242" s="299" t="str">
        <f t="shared" ca="1" si="510"/>
        <v/>
      </c>
      <c r="FG242" s="993" t="str">
        <f t="shared" ca="1" si="511"/>
        <v/>
      </c>
      <c r="FH242" s="919" t="str">
        <f t="shared" ca="1" si="512"/>
        <v/>
      </c>
      <c r="FI242" s="299">
        <f ca="1">COUNTIF($FH$11:FH242,"■")</f>
        <v>0</v>
      </c>
    </row>
    <row r="243" spans="1:165" ht="34.5" customHeight="1">
      <c r="A243" s="445">
        <f t="shared" ca="1" si="416"/>
        <v>0</v>
      </c>
      <c r="B243" s="446">
        <f>IF(R243&lt;&gt;"",IF(COUNTIF(R$11:R243,R243)=1,MAX(B$11:B242)+1,INDEX(B$11:B242,MATCH(R243,R$11:R242,0),1)),0)</f>
        <v>1</v>
      </c>
      <c r="C243" s="446">
        <f ca="1">IF(T243&lt;&gt;"",IF(COUNTIF(T$11:T243,T243)=1,MAX(C$11:C242)+1,INDEX(C$11:C242,MATCH(T243,T$11:T242,0),1)),0)</f>
        <v>0</v>
      </c>
      <c r="D243" s="446">
        <f ca="1">IF(U243&lt;&gt;"",IF(COUNTIF(U$11:U243,U243)=1,MAX(D$11:D242)+1,INDEX(D$11:D242,MATCH(U243,U$11:U242,0),1)),0)</f>
        <v>0</v>
      </c>
      <c r="E243" s="446">
        <f ca="1">IF(S243&lt;&gt;"",IF(COUNTIF(S$11:S243,S243)=1,MAX(E$11:E242)+1,INDEX(E$11:E242,MATCH(S243,S$11:S242,0),1)),0)</f>
        <v>0</v>
      </c>
      <c r="F243" s="446">
        <f ca="1">IF(Z243&lt;&gt;"",IF(COUNTIF(Z$11:Z243,Z243)=1,MAX(F$11:F242)+1,INDEX(F$11:F242,MATCH(Z243,Z$11:Z242,0),1)),0)</f>
        <v>0</v>
      </c>
      <c r="G243" s="447" cm="1">
        <f t="array" aca="1" ref="G243" ca="1">IF(Z243&lt;&gt;"",IF(COUNTIFS(Z$11:Z243,Z243,W$11:W243,W243)=1,MAX(G$11:G242)+1,INDEX(G$11:G242,MATCH(Z243&amp;W243,Z$11:Z242&amp;W$11:W243,0),1)),0)</f>
        <v>0</v>
      </c>
      <c r="H243" s="447">
        <f t="shared" ca="1" si="417"/>
        <v>0</v>
      </c>
      <c r="I243" s="447">
        <f ca="1">IF(T243="",0,IF(COUNTIF(T$11:T243,T243)=1,1,0))</f>
        <v>0</v>
      </c>
      <c r="J243" s="447">
        <f ca="1">IF(U243="",0,IF(COUNTIF(U$11:U243,U243)=1,1,0))</f>
        <v>0</v>
      </c>
      <c r="K243" s="447">
        <f ca="1">IF(S243="",0,IF(COUNTIF(S$11:S243,S243)=1,1,0))</f>
        <v>0</v>
      </c>
      <c r="L243" s="446">
        <f ca="1">IF(Z243="",0,IF(COUNTIF(Z$11:Z243,Z243)=1,1,0))</f>
        <v>0</v>
      </c>
      <c r="M243" s="767">
        <f ca="1">IF($W243=2,IF(COUNTIFS($W$11:$W243,2,$Z$11:$Z243,$Z243)=1,1,0),0)</f>
        <v>0</v>
      </c>
      <c r="N243" s="767">
        <f ca="1">IF($W243=1,IF(COUNTIFS($W$11:$W243,2,$Z$11:$Z243,$Z243)=1,1,0),0)</f>
        <v>0</v>
      </c>
      <c r="O243" s="446">
        <f ca="1">IF(H243=0,0,IF(COUNTIF(Z$11:Z243,Z243)=1,1,0))</f>
        <v>0</v>
      </c>
      <c r="P243" s="448" t="str">
        <f t="shared" ca="1" si="418"/>
        <v>石川県</v>
      </c>
      <c r="Q243" s="89">
        <f t="shared" ca="1" si="419"/>
        <v>233</v>
      </c>
      <c r="R243" s="170" t="s">
        <v>459</v>
      </c>
      <c r="S243" s="357" t="str">
        <f t="shared" ca="1" si="420"/>
        <v/>
      </c>
      <c r="T243" s="357" t="str">
        <f t="shared" ca="1" si="421"/>
        <v/>
      </c>
      <c r="U243" s="58" t="str">
        <f t="shared" ca="1" si="422"/>
        <v/>
      </c>
      <c r="V243" s="58" t="str">
        <f t="shared" ca="1" si="423"/>
        <v/>
      </c>
      <c r="W243" s="920" t="str">
        <f t="shared" ca="1" si="424"/>
        <v/>
      </c>
      <c r="X243" s="369">
        <f ca="1">IFERROR(VLOOKUP(W243,'（様式１号）３整理番号表'!$B$4:$H$5,2,FALSE),0)</f>
        <v>0</v>
      </c>
      <c r="Y243" s="768" t="str" cm="1">
        <f t="array" aca="1" ref="Y243" ca="1">IF(AND(D243=0,F243=0),"",IF(COUNTIF(D$11:D243,D243)=1,1,IF(COUNTIFS(D$11:D243,D243,F$11:F243,F243)=1,INDEX((D$11:D243,F$11:F243,Y$11:Y243),MATCH(_xlfn.MAXIFS(F$11:F242,D$11:D242,D243),$F$11:F243,0),1,3)+1,INDEX((D$11:D243,F$11:F243,Y$11:Y243),MATCH(D243&amp;F243,D$11:D243&amp;F$11:F243,0),1,3))))</f>
        <v/>
      </c>
      <c r="Z243" s="40" t="str">
        <f t="shared" ca="1" si="425"/>
        <v/>
      </c>
      <c r="AA243" s="924" t="str">
        <f t="shared" ca="1" si="426"/>
        <v/>
      </c>
      <c r="AB243" s="93">
        <f ca="1">IFERROR(VLOOKUP(AA243,'（様式１号）３整理番号表'!$B$10:$H$16,2,FALSE),0)</f>
        <v>0</v>
      </c>
      <c r="AC243" s="924" t="str">
        <f t="shared" ca="1" si="427"/>
        <v/>
      </c>
      <c r="AD243" s="924" t="str">
        <f t="shared" ca="1" si="428"/>
        <v/>
      </c>
      <c r="AE243" s="93">
        <f ca="1">IFERROR(VLOOKUP(AD243,'（様式１号）３整理番号表'!$B$21:$H$22,2,FALSE),0)</f>
        <v>0</v>
      </c>
      <c r="AF243" s="924" t="str">
        <f t="shared" ca="1" si="429"/>
        <v/>
      </c>
      <c r="AG243" s="93">
        <f ca="1">IFERROR(VLOOKUP(AF243,'（様式１号）３整理番号表'!$B$26:$H$31,2,FALSE),0)</f>
        <v>0</v>
      </c>
      <c r="AH243" s="924" t="str">
        <f t="shared" ca="1" si="430"/>
        <v/>
      </c>
      <c r="AI243" s="93">
        <f ca="1">IFERROR(VLOOKUP(AH243,'（様式１号）３整理番号表'!$J$5:$N$59,2,FALSE),0)</f>
        <v>0</v>
      </c>
      <c r="AJ243" s="77" t="str">
        <f t="shared" ca="1" si="431"/>
        <v/>
      </c>
      <c r="AK243" s="93">
        <f ca="1">IFERROR(VLOOKUP(AJ243,'（様式１号）３整理番号表'!$P$5:$R$29,2,FALSE),0)</f>
        <v>0</v>
      </c>
      <c r="AL243" s="921" t="str">
        <f t="shared" ca="1" si="432"/>
        <v/>
      </c>
      <c r="AM243" s="921" t="str">
        <f t="shared" ca="1" si="433"/>
        <v/>
      </c>
      <c r="AN243" s="921"/>
      <c r="AO243" s="77" t="str">
        <f t="shared" ca="1" si="434"/>
        <v/>
      </c>
      <c r="AP243" s="93">
        <f ca="1">IFERROR(VLOOKUP(AO243,'（様式１号）３整理番号表'!$P$5:$R$29,2,FALSE),0)</f>
        <v>0</v>
      </c>
      <c r="AQ243" s="924" t="str">
        <f t="shared" ca="1" si="435"/>
        <v/>
      </c>
      <c r="AR243" s="93">
        <f t="shared" ca="1" si="436"/>
        <v>0</v>
      </c>
      <c r="AS243" s="924" t="str">
        <f t="shared" ca="1" si="437"/>
        <v/>
      </c>
      <c r="AT243" s="40" t="str">
        <f t="shared" ca="1" si="438"/>
        <v/>
      </c>
      <c r="AU243" s="93" t="str">
        <f t="shared" ca="1" si="439"/>
        <v/>
      </c>
      <c r="AV243" s="923" t="str">
        <f t="shared" ca="1" si="440"/>
        <v/>
      </c>
      <c r="AW243" s="926" t="str">
        <f t="shared" ca="1" si="441"/>
        <v/>
      </c>
      <c r="AX243" s="925" t="str">
        <f t="shared" ca="1" si="442"/>
        <v/>
      </c>
      <c r="AY243" s="925" t="str">
        <f t="shared" ca="1" si="442"/>
        <v/>
      </c>
      <c r="AZ243" s="925" t="str">
        <f t="shared" ca="1" si="442"/>
        <v/>
      </c>
      <c r="BA243" s="925" t="str">
        <f t="shared" ca="1" si="442"/>
        <v/>
      </c>
      <c r="BB243" s="925" t="str">
        <f t="shared" ca="1" si="443"/>
        <v/>
      </c>
      <c r="BC243" s="925" t="str">
        <f t="shared" ca="1" si="444"/>
        <v/>
      </c>
      <c r="BD243" s="925" t="str">
        <f t="shared" ca="1" si="444"/>
        <v/>
      </c>
      <c r="BE243" s="925" t="str">
        <f t="shared" ca="1" si="444"/>
        <v/>
      </c>
      <c r="BF243" s="77" t="str">
        <f t="shared" ca="1" si="445"/>
        <v/>
      </c>
      <c r="BG243" s="924" t="str">
        <f t="shared" ca="1" si="446"/>
        <v/>
      </c>
      <c r="BH243" s="94">
        <f ca="1">IF(BF243&lt;&gt;"",INDEX('（様式１号）３整理番号表'!$AB$7:$AQ$12,MATCH(BF243,'（様式１号）３整理番号表'!$AA$7:$AA$12,0),MATCH(BG243,'（様式１号）３整理番号表'!$AB$6:$AQ$6,0)),0)</f>
        <v>0</v>
      </c>
      <c r="BI243" s="921" t="str">
        <f t="shared" ca="1" si="447"/>
        <v/>
      </c>
      <c r="BJ243" s="922" t="str">
        <f t="shared" ca="1" si="448"/>
        <v/>
      </c>
      <c r="BK243" s="926" t="str">
        <f t="shared" ca="1" si="449"/>
        <v/>
      </c>
      <c r="BL243" s="922" t="str">
        <f t="shared" ca="1" si="450"/>
        <v/>
      </c>
      <c r="BM243" s="79" t="str">
        <f t="shared" ca="1" si="451"/>
        <v/>
      </c>
      <c r="BN243" s="82" t="str">
        <f t="shared" ca="1" si="452"/>
        <v/>
      </c>
      <c r="BO243" s="83" t="str">
        <f t="shared" ca="1" si="453"/>
        <v/>
      </c>
      <c r="BP243" s="84" t="str">
        <f t="shared" ca="1" si="454"/>
        <v/>
      </c>
      <c r="BQ243" s="82" t="str">
        <f t="shared" ca="1" si="455"/>
        <v/>
      </c>
      <c r="BR243" s="97" t="str">
        <f t="shared" ca="1" si="456"/>
        <v/>
      </c>
      <c r="BS243" s="95" t="str">
        <f t="shared" ca="1" si="457"/>
        <v/>
      </c>
      <c r="BT243" s="184" t="str">
        <f t="shared" ca="1" si="458"/>
        <v/>
      </c>
      <c r="BU243" s="611" t="str">
        <f t="shared" ca="1" si="459"/>
        <v/>
      </c>
      <c r="BV243" s="77" t="str">
        <f t="shared" ca="1" si="460"/>
        <v/>
      </c>
      <c r="BW243" s="85" t="str">
        <f t="shared" ca="1" si="461"/>
        <v/>
      </c>
      <c r="BX243" s="86" t="str">
        <f t="shared" ca="1" si="462"/>
        <v/>
      </c>
      <c r="BY243" s="231">
        <f ca="1">IF('ポイント要件確認等（個別表）'!AD243=1,ROUNDDOWN('ポイント要件確認等（個別表）'!AV243,-3),IF('ポイント要件確認等（個別表）'!AD243=2,ROUNDDOWN('ポイント要件確認等（個別表）'!BH243,-3),IF('ポイント要件確認等（個別表）'!AD243=3,ROUNDDOWN('ポイント要件確認等（個別表）'!BT243,-3),0)))</f>
        <v>0</v>
      </c>
      <c r="BZ243" s="86" t="str">
        <f t="shared" ca="1" si="463"/>
        <v/>
      </c>
      <c r="CA243" s="232" t="str">
        <f t="shared" ca="1" si="464"/>
        <v/>
      </c>
      <c r="CB243" s="232">
        <f t="shared" ca="1" si="465"/>
        <v>0</v>
      </c>
      <c r="CC243" s="86" t="str">
        <f t="shared" ca="1" si="466"/>
        <v/>
      </c>
      <c r="CD243" s="86" t="str">
        <f t="shared" ca="1" si="467"/>
        <v/>
      </c>
      <c r="CE243" s="609"/>
      <c r="CF243" s="86" t="str">
        <f t="shared" ca="1" si="468"/>
        <v/>
      </c>
      <c r="CG243" s="185" t="str">
        <f t="shared" ca="1" si="469"/>
        <v/>
      </c>
      <c r="CH243" s="246" t="str">
        <f t="shared" ca="1" si="470"/>
        <v>含税額</v>
      </c>
      <c r="CI243" s="247" t="str">
        <f t="shared" ca="1" si="471"/>
        <v/>
      </c>
      <c r="CJ243" s="87" t="str">
        <f ca="1">IFERROR(IF(INDIRECT("'("&amp;'２個別表'!EO243&amp;")'!AR"&amp;84+EP243)&lt;&gt;1,"",1),"")</f>
        <v/>
      </c>
      <c r="CK243" s="244" t="str">
        <f t="shared" ca="1" si="472"/>
        <v/>
      </c>
      <c r="CL243" s="235" t="str">
        <f t="shared" ca="1" si="473"/>
        <v/>
      </c>
      <c r="CM243" s="239" t="str">
        <f t="shared" ca="1" si="474"/>
        <v/>
      </c>
      <c r="CN243" s="77" t="str">
        <f t="shared" ca="1" si="475"/>
        <v/>
      </c>
      <c r="CO243" s="93" t="str">
        <f ca="1">IFERROR(VLOOKUP(CN243,'（様式１号）３整理番号表'!$T$5:$V$15,2,FALSE),"")</f>
        <v/>
      </c>
      <c r="CP243" s="924" t="str">
        <f t="shared" ca="1" si="476"/>
        <v/>
      </c>
      <c r="CQ243" s="93" t="str">
        <f ca="1">IFERROR(VLOOKUP(CP243,'（様式１号）３整理番号表'!$T$19:$V$24,2,FALSE),"")</f>
        <v/>
      </c>
      <c r="CR243" s="924" t="str">
        <f ca="1">IFERROR(IF(INDIRECT("'("&amp;'２個別表'!EO243&amp;")'!AV"&amp;84+EP243)&lt;&gt;1,"",1),"")</f>
        <v/>
      </c>
      <c r="CS243" s="232">
        <f t="shared" ca="1" si="477"/>
        <v>0</v>
      </c>
      <c r="CT243" s="248">
        <f t="shared" ca="1" si="478"/>
        <v>0</v>
      </c>
      <c r="CU243" s="376" t="str">
        <f ca="1">IF(ER243="補強",IF(COUNTIFS($Z$11:Z243,Z243,$W$11:W243,1)=1,"１①",""),IF(COUNTIFS($Z$11:Z243,Z243,$W$11:W243,2)=1,"２①",""))</f>
        <v/>
      </c>
      <c r="CV243" s="57" t="str">
        <f t="shared" ca="1" si="479"/>
        <v/>
      </c>
      <c r="CW243" s="927" t="str">
        <f t="shared" ca="1" si="480"/>
        <v/>
      </c>
      <c r="CX243" s="256" t="str">
        <f t="shared" ca="1" si="481"/>
        <v/>
      </c>
      <c r="CY243" s="256" t="str">
        <f t="shared" ca="1" si="482"/>
        <v/>
      </c>
      <c r="CZ243" s="256" t="str">
        <f t="shared" ca="1" si="483"/>
        <v/>
      </c>
      <c r="DA243" s="256" t="str">
        <f t="shared" ca="1" si="484"/>
        <v/>
      </c>
      <c r="DB243" s="316" t="str">
        <f ca="1">IFERROR(VLOOKUP($CU243,'（様式１号）３整理番号表'!$Z$19:$AB$32,3,FALSE),"")</f>
        <v/>
      </c>
      <c r="DC243" s="259" t="str">
        <f t="shared" ca="1" si="485"/>
        <v>-</v>
      </c>
      <c r="DD243" s="618" t="str">
        <f t="shared" ca="1" si="486"/>
        <v/>
      </c>
      <c r="DE243" s="321" t="str">
        <f ca="1">IF(AND(AO243=18,AS243=1),IF(COUNTIFS($Y$11:Y243,Y243,$AS$11:AS243,1)=1,"２②",""),IF($CU243="１①",INDEX(INDIRECT("'("&amp;$EO243&amp;")'!AR116:BB116"),1,MATCH(INDIRECT("'("&amp;$EO243&amp;")'!C118"),INDIRECT("'("&amp;$EO243&amp;")'!AR119:BB119"),0)),""))</f>
        <v/>
      </c>
      <c r="DF243" s="324" t="str">
        <f t="shared" ca="1" si="487"/>
        <v/>
      </c>
      <c r="DG243" s="313" t="str">
        <f t="shared" ca="1" si="488"/>
        <v/>
      </c>
      <c r="DH243" s="313" t="str">
        <f t="shared" ca="1" si="489"/>
        <v/>
      </c>
      <c r="DI243" s="313" t="str">
        <f t="shared" ca="1" si="490"/>
        <v/>
      </c>
      <c r="DJ243" s="313" t="str">
        <f t="shared" ca="1" si="491"/>
        <v/>
      </c>
      <c r="DK243" s="328" t="str">
        <f t="shared" ca="1" si="492"/>
        <v/>
      </c>
      <c r="DL243" s="334" t="str">
        <f t="shared" ca="1" si="493"/>
        <v/>
      </c>
      <c r="DM243" s="915" t="str">
        <f t="shared" ca="1" si="494"/>
        <v/>
      </c>
      <c r="DN243" s="15"/>
      <c r="DO243" s="324"/>
      <c r="DP243" s="16"/>
      <c r="DQ243" s="16"/>
      <c r="DR243" s="16"/>
      <c r="DS243" s="16"/>
      <c r="DT243" s="318" t="str">
        <f>IFERROR(VLOOKUP($DN243,'（様式１号）３整理番号表'!$Z$19:$AB$32,3,FALSE),"")</f>
        <v/>
      </c>
      <c r="DU243" s="259" t="str">
        <f t="shared" si="495"/>
        <v/>
      </c>
      <c r="DV243" s="14"/>
      <c r="DW243" s="17" t="str">
        <f t="shared" ca="1" si="496"/>
        <v/>
      </c>
      <c r="DX243" s="88" t="str">
        <f t="shared" ca="1" si="513"/>
        <v/>
      </c>
      <c r="DZ243" s="339">
        <f t="shared" ca="1" si="517"/>
        <v>0</v>
      </c>
      <c r="EA243" s="339">
        <f t="shared" ca="1" si="517"/>
        <v>0</v>
      </c>
      <c r="EB243" s="339">
        <f t="shared" ca="1" si="517"/>
        <v>0</v>
      </c>
      <c r="EC243" s="339">
        <f t="shared" ca="1" si="517"/>
        <v>0</v>
      </c>
      <c r="ED243" s="339">
        <f t="shared" ca="1" si="517"/>
        <v>0</v>
      </c>
      <c r="EE243" s="339">
        <f t="shared" ca="1" si="517"/>
        <v>0</v>
      </c>
      <c r="EF243" s="339">
        <f t="shared" ca="1" si="517"/>
        <v>0</v>
      </c>
      <c r="EG243" s="339">
        <f t="shared" ca="1" si="517"/>
        <v>0</v>
      </c>
      <c r="EH243" s="339">
        <f t="shared" ca="1" si="517"/>
        <v>0</v>
      </c>
      <c r="EI243" s="339">
        <f t="shared" ca="1" si="517"/>
        <v>0</v>
      </c>
      <c r="EJ243" s="339">
        <f t="shared" ca="1" si="517"/>
        <v>0</v>
      </c>
      <c r="EK243" s="339">
        <f t="shared" ca="1" si="517"/>
        <v>0</v>
      </c>
      <c r="EL243" s="339">
        <f t="shared" ca="1" si="517"/>
        <v>0</v>
      </c>
      <c r="EM243" s="339">
        <f t="shared" ca="1" si="517"/>
        <v>0</v>
      </c>
      <c r="EO243" s="919" t="str">
        <f t="shared" ca="1" si="415"/>
        <v/>
      </c>
      <c r="EP243" s="919" t="str">
        <f t="shared" ca="1" si="497"/>
        <v/>
      </c>
      <c r="EQ243" s="919" t="str">
        <f t="shared" ca="1" si="498"/>
        <v/>
      </c>
      <c r="ER243" s="919" t="str">
        <f t="shared" ca="1" si="499"/>
        <v/>
      </c>
      <c r="ES243" s="919" t="str">
        <f ca="1">IFERROR(INDEX('郵便番号（石川県）'!$A$3:$F$2574,MATCH(INDIRECT("'("&amp;EO243&amp;")'!E7"),'郵便番号（石川県）'!$A$3:$A$2574,0),6),"")</f>
        <v/>
      </c>
      <c r="ET243" s="919" t="str">
        <f ca="1">IFERROR(INDEX('郵便番号（石川県）'!$A$3:$F$2574,MATCH(INDIRECT("'("&amp;$EO243&amp;")'!E7"),'郵便番号（石川県）'!$A$3:$A$2574,0),5),"")</f>
        <v/>
      </c>
      <c r="EU243" s="919" t="str">
        <f t="shared" ca="1" si="500"/>
        <v/>
      </c>
      <c r="EV243" s="919" t="str">
        <f t="shared" ca="1" si="501"/>
        <v/>
      </c>
      <c r="EW243" s="919" t="str">
        <f t="shared" ca="1" si="502"/>
        <v/>
      </c>
      <c r="EX243" s="919" t="str">
        <f t="shared" ca="1" si="503"/>
        <v/>
      </c>
      <c r="EY243" s="919" t="str">
        <f t="shared" ca="1" si="504"/>
        <v/>
      </c>
      <c r="EZ243" s="919" t="str">
        <f t="shared" ca="1" si="505"/>
        <v/>
      </c>
      <c r="FA243" s="919" t="str">
        <f t="shared" ca="1" si="506"/>
        <v/>
      </c>
      <c r="FB243" s="919" t="str">
        <f t="shared" ca="1" si="507"/>
        <v/>
      </c>
      <c r="FC243" s="919" t="str">
        <f t="shared" ca="1" si="508"/>
        <v/>
      </c>
      <c r="FD243" s="627" t="str">
        <f t="shared" ca="1" si="509"/>
        <v/>
      </c>
      <c r="FE243" s="630">
        <v>233</v>
      </c>
      <c r="FF243" s="299" t="str">
        <f t="shared" ca="1" si="510"/>
        <v/>
      </c>
      <c r="FG243" s="993" t="str">
        <f t="shared" ca="1" si="511"/>
        <v/>
      </c>
      <c r="FH243" s="919" t="str">
        <f t="shared" ca="1" si="512"/>
        <v/>
      </c>
      <c r="FI243" s="299">
        <f ca="1">COUNTIF($FH$11:FH243,"■")</f>
        <v>0</v>
      </c>
    </row>
    <row r="244" spans="1:165" ht="34.5" customHeight="1">
      <c r="A244" s="445">
        <f t="shared" ca="1" si="416"/>
        <v>0</v>
      </c>
      <c r="B244" s="446">
        <f>IF(R244&lt;&gt;"",IF(COUNTIF(R$11:R244,R244)=1,MAX(B$11:B243)+1,INDEX(B$11:B243,MATCH(R244,R$11:R243,0),1)),0)</f>
        <v>1</v>
      </c>
      <c r="C244" s="446">
        <f ca="1">IF(T244&lt;&gt;"",IF(COUNTIF(T$11:T244,T244)=1,MAX(C$11:C243)+1,INDEX(C$11:C243,MATCH(T244,T$11:T243,0),1)),0)</f>
        <v>0</v>
      </c>
      <c r="D244" s="446">
        <f ca="1">IF(U244&lt;&gt;"",IF(COUNTIF(U$11:U244,U244)=1,MAX(D$11:D243)+1,INDEX(D$11:D243,MATCH(U244,U$11:U243,0),1)),0)</f>
        <v>0</v>
      </c>
      <c r="E244" s="446">
        <f ca="1">IF(S244&lt;&gt;"",IF(COUNTIF(S$11:S244,S244)=1,MAX(E$11:E243)+1,INDEX(E$11:E243,MATCH(S244,S$11:S243,0),1)),0)</f>
        <v>0</v>
      </c>
      <c r="F244" s="446">
        <f ca="1">IF(Z244&lt;&gt;"",IF(COUNTIF(Z$11:Z244,Z244)=1,MAX(F$11:F243)+1,INDEX(F$11:F243,MATCH(Z244,Z$11:Z243,0),1)),0)</f>
        <v>0</v>
      </c>
      <c r="G244" s="447" cm="1">
        <f t="array" aca="1" ref="G244" ca="1">IF(Z244&lt;&gt;"",IF(COUNTIFS(Z$11:Z244,Z244,W$11:W244,W244)=1,MAX(G$11:G243)+1,INDEX(G$11:G243,MATCH(Z244&amp;W244,Z$11:Z243&amp;W$11:W244,0),1)),0)</f>
        <v>0</v>
      </c>
      <c r="H244" s="447">
        <f t="shared" ca="1" si="417"/>
        <v>0</v>
      </c>
      <c r="I244" s="447">
        <f ca="1">IF(T244="",0,IF(COUNTIF(T$11:T244,T244)=1,1,0))</f>
        <v>0</v>
      </c>
      <c r="J244" s="447">
        <f ca="1">IF(U244="",0,IF(COUNTIF(U$11:U244,U244)=1,1,0))</f>
        <v>0</v>
      </c>
      <c r="K244" s="447">
        <f ca="1">IF(S244="",0,IF(COUNTIF(S$11:S244,S244)=1,1,0))</f>
        <v>0</v>
      </c>
      <c r="L244" s="446">
        <f ca="1">IF(Z244="",0,IF(COUNTIF(Z$11:Z244,Z244)=1,1,0))</f>
        <v>0</v>
      </c>
      <c r="M244" s="767">
        <f ca="1">IF($W244=2,IF(COUNTIFS($W$11:$W244,2,$Z$11:$Z244,$Z244)=1,1,0),0)</f>
        <v>0</v>
      </c>
      <c r="N244" s="767">
        <f ca="1">IF($W244=1,IF(COUNTIFS($W$11:$W244,2,$Z$11:$Z244,$Z244)=1,1,0),0)</f>
        <v>0</v>
      </c>
      <c r="O244" s="446">
        <f ca="1">IF(H244=0,0,IF(COUNTIF(Z$11:Z244,Z244)=1,1,0))</f>
        <v>0</v>
      </c>
      <c r="P244" s="448" t="str">
        <f t="shared" ca="1" si="418"/>
        <v>石川県</v>
      </c>
      <c r="Q244" s="89">
        <f t="shared" ca="1" si="419"/>
        <v>234</v>
      </c>
      <c r="R244" s="170" t="s">
        <v>459</v>
      </c>
      <c r="S244" s="357" t="str">
        <f t="shared" ca="1" si="420"/>
        <v/>
      </c>
      <c r="T244" s="357" t="str">
        <f t="shared" ca="1" si="421"/>
        <v/>
      </c>
      <c r="U244" s="58" t="str">
        <f t="shared" ca="1" si="422"/>
        <v/>
      </c>
      <c r="V244" s="58" t="str">
        <f t="shared" ca="1" si="423"/>
        <v/>
      </c>
      <c r="W244" s="920" t="str">
        <f t="shared" ca="1" si="424"/>
        <v/>
      </c>
      <c r="X244" s="369">
        <f ca="1">IFERROR(VLOOKUP(W244,'（様式１号）３整理番号表'!$B$4:$H$5,2,FALSE),0)</f>
        <v>0</v>
      </c>
      <c r="Y244" s="768" t="str" cm="1">
        <f t="array" aca="1" ref="Y244" ca="1">IF(AND(D244=0,F244=0),"",IF(COUNTIF(D$11:D244,D244)=1,1,IF(COUNTIFS(D$11:D244,D244,F$11:F244,F244)=1,INDEX((D$11:D244,F$11:F244,Y$11:Y244),MATCH(_xlfn.MAXIFS(F$11:F243,D$11:D243,D244),$F$11:F244,0),1,3)+1,INDEX((D$11:D244,F$11:F244,Y$11:Y244),MATCH(D244&amp;F244,D$11:D244&amp;F$11:F244,0),1,3))))</f>
        <v/>
      </c>
      <c r="Z244" s="40" t="str">
        <f t="shared" ca="1" si="425"/>
        <v/>
      </c>
      <c r="AA244" s="924" t="str">
        <f t="shared" ca="1" si="426"/>
        <v/>
      </c>
      <c r="AB244" s="93">
        <f ca="1">IFERROR(VLOOKUP(AA244,'（様式１号）３整理番号表'!$B$10:$H$16,2,FALSE),0)</f>
        <v>0</v>
      </c>
      <c r="AC244" s="924" t="str">
        <f t="shared" ca="1" si="427"/>
        <v/>
      </c>
      <c r="AD244" s="924" t="str">
        <f t="shared" ca="1" si="428"/>
        <v/>
      </c>
      <c r="AE244" s="93">
        <f ca="1">IFERROR(VLOOKUP(AD244,'（様式１号）３整理番号表'!$B$21:$H$22,2,FALSE),0)</f>
        <v>0</v>
      </c>
      <c r="AF244" s="924" t="str">
        <f t="shared" ca="1" si="429"/>
        <v/>
      </c>
      <c r="AG244" s="93">
        <f ca="1">IFERROR(VLOOKUP(AF244,'（様式１号）３整理番号表'!$B$26:$H$31,2,FALSE),0)</f>
        <v>0</v>
      </c>
      <c r="AH244" s="924" t="str">
        <f t="shared" ca="1" si="430"/>
        <v/>
      </c>
      <c r="AI244" s="93">
        <f ca="1">IFERROR(VLOOKUP(AH244,'（様式１号）３整理番号表'!$J$5:$N$59,2,FALSE),0)</f>
        <v>0</v>
      </c>
      <c r="AJ244" s="77" t="str">
        <f t="shared" ca="1" si="431"/>
        <v/>
      </c>
      <c r="AK244" s="93">
        <f ca="1">IFERROR(VLOOKUP(AJ244,'（様式１号）３整理番号表'!$P$5:$R$29,2,FALSE),0)</f>
        <v>0</v>
      </c>
      <c r="AL244" s="921" t="str">
        <f t="shared" ca="1" si="432"/>
        <v/>
      </c>
      <c r="AM244" s="921" t="str">
        <f t="shared" ca="1" si="433"/>
        <v/>
      </c>
      <c r="AN244" s="921"/>
      <c r="AO244" s="77" t="str">
        <f t="shared" ca="1" si="434"/>
        <v/>
      </c>
      <c r="AP244" s="93">
        <f ca="1">IFERROR(VLOOKUP(AO244,'（様式１号）３整理番号表'!$P$5:$R$29,2,FALSE),0)</f>
        <v>0</v>
      </c>
      <c r="AQ244" s="924" t="str">
        <f t="shared" ca="1" si="435"/>
        <v/>
      </c>
      <c r="AR244" s="93">
        <f t="shared" ca="1" si="436"/>
        <v>0</v>
      </c>
      <c r="AS244" s="924" t="str">
        <f t="shared" ca="1" si="437"/>
        <v/>
      </c>
      <c r="AT244" s="40" t="str">
        <f t="shared" ca="1" si="438"/>
        <v/>
      </c>
      <c r="AU244" s="93" t="str">
        <f t="shared" ca="1" si="439"/>
        <v/>
      </c>
      <c r="AV244" s="923" t="str">
        <f t="shared" ca="1" si="440"/>
        <v/>
      </c>
      <c r="AW244" s="926" t="str">
        <f t="shared" ca="1" si="441"/>
        <v/>
      </c>
      <c r="AX244" s="925" t="str">
        <f t="shared" ca="1" si="442"/>
        <v/>
      </c>
      <c r="AY244" s="925" t="str">
        <f t="shared" ca="1" si="442"/>
        <v/>
      </c>
      <c r="AZ244" s="925" t="str">
        <f t="shared" ca="1" si="442"/>
        <v/>
      </c>
      <c r="BA244" s="925" t="str">
        <f t="shared" ca="1" si="442"/>
        <v/>
      </c>
      <c r="BB244" s="925" t="str">
        <f t="shared" ca="1" si="443"/>
        <v/>
      </c>
      <c r="BC244" s="925" t="str">
        <f t="shared" ca="1" si="444"/>
        <v/>
      </c>
      <c r="BD244" s="925" t="str">
        <f t="shared" ca="1" si="444"/>
        <v/>
      </c>
      <c r="BE244" s="925" t="str">
        <f t="shared" ca="1" si="444"/>
        <v/>
      </c>
      <c r="BF244" s="77" t="str">
        <f t="shared" ca="1" si="445"/>
        <v/>
      </c>
      <c r="BG244" s="924" t="str">
        <f t="shared" ca="1" si="446"/>
        <v/>
      </c>
      <c r="BH244" s="94">
        <f ca="1">IF(BF244&lt;&gt;"",INDEX('（様式１号）３整理番号表'!$AB$7:$AQ$12,MATCH(BF244,'（様式１号）３整理番号表'!$AA$7:$AA$12,0),MATCH(BG244,'（様式１号）３整理番号表'!$AB$6:$AQ$6,0)),0)</f>
        <v>0</v>
      </c>
      <c r="BI244" s="921" t="str">
        <f t="shared" ca="1" si="447"/>
        <v/>
      </c>
      <c r="BJ244" s="922" t="str">
        <f t="shared" ca="1" si="448"/>
        <v/>
      </c>
      <c r="BK244" s="926" t="str">
        <f t="shared" ca="1" si="449"/>
        <v/>
      </c>
      <c r="BL244" s="922" t="str">
        <f t="shared" ca="1" si="450"/>
        <v/>
      </c>
      <c r="BM244" s="79" t="str">
        <f t="shared" ca="1" si="451"/>
        <v/>
      </c>
      <c r="BN244" s="82" t="str">
        <f t="shared" ca="1" si="452"/>
        <v/>
      </c>
      <c r="BO244" s="83" t="str">
        <f t="shared" ca="1" si="453"/>
        <v/>
      </c>
      <c r="BP244" s="84" t="str">
        <f t="shared" ca="1" si="454"/>
        <v/>
      </c>
      <c r="BQ244" s="82" t="str">
        <f t="shared" ca="1" si="455"/>
        <v/>
      </c>
      <c r="BR244" s="97" t="str">
        <f t="shared" ca="1" si="456"/>
        <v/>
      </c>
      <c r="BS244" s="95" t="str">
        <f t="shared" ca="1" si="457"/>
        <v/>
      </c>
      <c r="BT244" s="184" t="str">
        <f t="shared" ca="1" si="458"/>
        <v/>
      </c>
      <c r="BU244" s="611" t="str">
        <f t="shared" ca="1" si="459"/>
        <v/>
      </c>
      <c r="BV244" s="77" t="str">
        <f t="shared" ca="1" si="460"/>
        <v/>
      </c>
      <c r="BW244" s="85" t="str">
        <f t="shared" ca="1" si="461"/>
        <v/>
      </c>
      <c r="BX244" s="86" t="str">
        <f t="shared" ca="1" si="462"/>
        <v/>
      </c>
      <c r="BY244" s="231">
        <f ca="1">IF('ポイント要件確認等（個別表）'!AD244=1,ROUNDDOWN('ポイント要件確認等（個別表）'!AV244,-3),IF('ポイント要件確認等（個別表）'!AD244=2,ROUNDDOWN('ポイント要件確認等（個別表）'!BH244,-3),IF('ポイント要件確認等（個別表）'!AD244=3,ROUNDDOWN('ポイント要件確認等（個別表）'!BT244,-3),0)))</f>
        <v>0</v>
      </c>
      <c r="BZ244" s="86" t="str">
        <f t="shared" ca="1" si="463"/>
        <v/>
      </c>
      <c r="CA244" s="232" t="str">
        <f t="shared" ca="1" si="464"/>
        <v/>
      </c>
      <c r="CB244" s="232">
        <f t="shared" ca="1" si="465"/>
        <v>0</v>
      </c>
      <c r="CC244" s="86" t="str">
        <f t="shared" ca="1" si="466"/>
        <v/>
      </c>
      <c r="CD244" s="86" t="str">
        <f t="shared" ca="1" si="467"/>
        <v/>
      </c>
      <c r="CE244" s="609"/>
      <c r="CF244" s="86" t="str">
        <f t="shared" ca="1" si="468"/>
        <v/>
      </c>
      <c r="CG244" s="185" t="str">
        <f t="shared" ca="1" si="469"/>
        <v/>
      </c>
      <c r="CH244" s="246" t="str">
        <f t="shared" ca="1" si="470"/>
        <v>含税額</v>
      </c>
      <c r="CI244" s="247" t="str">
        <f t="shared" ca="1" si="471"/>
        <v/>
      </c>
      <c r="CJ244" s="87" t="str">
        <f ca="1">IFERROR(IF(INDIRECT("'("&amp;'２個別表'!EO244&amp;")'!AR"&amp;84+EP244)&lt;&gt;1,"",1),"")</f>
        <v/>
      </c>
      <c r="CK244" s="244" t="str">
        <f t="shared" ca="1" si="472"/>
        <v/>
      </c>
      <c r="CL244" s="235" t="str">
        <f t="shared" ca="1" si="473"/>
        <v/>
      </c>
      <c r="CM244" s="239" t="str">
        <f t="shared" ca="1" si="474"/>
        <v/>
      </c>
      <c r="CN244" s="77" t="str">
        <f t="shared" ca="1" si="475"/>
        <v/>
      </c>
      <c r="CO244" s="93" t="str">
        <f ca="1">IFERROR(VLOOKUP(CN244,'（様式１号）３整理番号表'!$T$5:$V$15,2,FALSE),"")</f>
        <v/>
      </c>
      <c r="CP244" s="924" t="str">
        <f t="shared" ca="1" si="476"/>
        <v/>
      </c>
      <c r="CQ244" s="93" t="str">
        <f ca="1">IFERROR(VLOOKUP(CP244,'（様式１号）３整理番号表'!$T$19:$V$24,2,FALSE),"")</f>
        <v/>
      </c>
      <c r="CR244" s="924" t="str">
        <f ca="1">IFERROR(IF(INDIRECT("'("&amp;'２個別表'!EO244&amp;")'!AV"&amp;84+EP244)&lt;&gt;1,"",1),"")</f>
        <v/>
      </c>
      <c r="CS244" s="232">
        <f t="shared" ca="1" si="477"/>
        <v>0</v>
      </c>
      <c r="CT244" s="248">
        <f t="shared" ca="1" si="478"/>
        <v>0</v>
      </c>
      <c r="CU244" s="376" t="str">
        <f ca="1">IF(ER244="補強",IF(COUNTIFS($Z$11:Z244,Z244,$W$11:W244,1)=1,"１①",""),IF(COUNTIFS($Z$11:Z244,Z244,$W$11:W244,2)=1,"２①",""))</f>
        <v/>
      </c>
      <c r="CV244" s="57" t="str">
        <f t="shared" ca="1" si="479"/>
        <v/>
      </c>
      <c r="CW244" s="927" t="str">
        <f t="shared" ca="1" si="480"/>
        <v/>
      </c>
      <c r="CX244" s="256" t="str">
        <f t="shared" ca="1" si="481"/>
        <v/>
      </c>
      <c r="CY244" s="256" t="str">
        <f t="shared" ca="1" si="482"/>
        <v/>
      </c>
      <c r="CZ244" s="256" t="str">
        <f t="shared" ca="1" si="483"/>
        <v/>
      </c>
      <c r="DA244" s="256" t="str">
        <f t="shared" ca="1" si="484"/>
        <v/>
      </c>
      <c r="DB244" s="316" t="str">
        <f ca="1">IFERROR(VLOOKUP($CU244,'（様式１号）３整理番号表'!$Z$19:$AB$32,3,FALSE),"")</f>
        <v/>
      </c>
      <c r="DC244" s="259" t="str">
        <f t="shared" ca="1" si="485"/>
        <v>-</v>
      </c>
      <c r="DD244" s="618" t="str">
        <f t="shared" ca="1" si="486"/>
        <v/>
      </c>
      <c r="DE244" s="321" t="str">
        <f ca="1">IF(AND(AO244=18,AS244=1),IF(COUNTIFS($Y$11:Y244,Y244,$AS$11:AS244,1)=1,"２②",""),IF($CU244="１①",INDEX(INDIRECT("'("&amp;$EO244&amp;")'!AR116:BB116"),1,MATCH(INDIRECT("'("&amp;$EO244&amp;")'!C118"),INDIRECT("'("&amp;$EO244&amp;")'!AR119:BB119"),0)),""))</f>
        <v/>
      </c>
      <c r="DF244" s="324" t="str">
        <f t="shared" ca="1" si="487"/>
        <v/>
      </c>
      <c r="DG244" s="313" t="str">
        <f t="shared" ca="1" si="488"/>
        <v/>
      </c>
      <c r="DH244" s="313" t="str">
        <f t="shared" ca="1" si="489"/>
        <v/>
      </c>
      <c r="DI244" s="313" t="str">
        <f t="shared" ca="1" si="490"/>
        <v/>
      </c>
      <c r="DJ244" s="313" t="str">
        <f t="shared" ca="1" si="491"/>
        <v/>
      </c>
      <c r="DK244" s="328" t="str">
        <f t="shared" ca="1" si="492"/>
        <v/>
      </c>
      <c r="DL244" s="334" t="str">
        <f t="shared" ca="1" si="493"/>
        <v/>
      </c>
      <c r="DM244" s="915" t="str">
        <f t="shared" ca="1" si="494"/>
        <v/>
      </c>
      <c r="DN244" s="15"/>
      <c r="DO244" s="324"/>
      <c r="DP244" s="16"/>
      <c r="DQ244" s="16"/>
      <c r="DR244" s="16"/>
      <c r="DS244" s="16"/>
      <c r="DT244" s="318" t="str">
        <f>IFERROR(VLOOKUP($DN244,'（様式１号）３整理番号表'!$Z$19:$AB$32,3,FALSE),"")</f>
        <v/>
      </c>
      <c r="DU244" s="259" t="str">
        <f t="shared" si="495"/>
        <v/>
      </c>
      <c r="DV244" s="14"/>
      <c r="DW244" s="17" t="str">
        <f t="shared" ca="1" si="496"/>
        <v/>
      </c>
      <c r="DX244" s="88" t="str">
        <f t="shared" ca="1" si="513"/>
        <v/>
      </c>
      <c r="DZ244" s="339">
        <f t="shared" ca="1" si="517"/>
        <v>0</v>
      </c>
      <c r="EA244" s="339">
        <f t="shared" ca="1" si="517"/>
        <v>0</v>
      </c>
      <c r="EB244" s="339">
        <f t="shared" ca="1" si="517"/>
        <v>0</v>
      </c>
      <c r="EC244" s="339">
        <f t="shared" ca="1" si="517"/>
        <v>0</v>
      </c>
      <c r="ED244" s="339">
        <f t="shared" ca="1" si="517"/>
        <v>0</v>
      </c>
      <c r="EE244" s="339">
        <f t="shared" ca="1" si="517"/>
        <v>0</v>
      </c>
      <c r="EF244" s="339">
        <f t="shared" ca="1" si="517"/>
        <v>0</v>
      </c>
      <c r="EG244" s="339">
        <f t="shared" ca="1" si="517"/>
        <v>0</v>
      </c>
      <c r="EH244" s="339">
        <f t="shared" ca="1" si="517"/>
        <v>0</v>
      </c>
      <c r="EI244" s="339">
        <f t="shared" ca="1" si="517"/>
        <v>0</v>
      </c>
      <c r="EJ244" s="339">
        <f t="shared" ca="1" si="517"/>
        <v>0</v>
      </c>
      <c r="EK244" s="339">
        <f t="shared" ca="1" si="517"/>
        <v>0</v>
      </c>
      <c r="EL244" s="339">
        <f t="shared" ca="1" si="517"/>
        <v>0</v>
      </c>
      <c r="EM244" s="339">
        <f t="shared" ca="1" si="517"/>
        <v>0</v>
      </c>
      <c r="EO244" s="919" t="str">
        <f t="shared" ca="1" si="415"/>
        <v/>
      </c>
      <c r="EP244" s="919" t="str">
        <f t="shared" ca="1" si="497"/>
        <v/>
      </c>
      <c r="EQ244" s="919" t="str">
        <f t="shared" ca="1" si="498"/>
        <v/>
      </c>
      <c r="ER244" s="919" t="str">
        <f t="shared" ca="1" si="499"/>
        <v/>
      </c>
      <c r="ES244" s="919" t="str">
        <f ca="1">IFERROR(INDEX('郵便番号（石川県）'!$A$3:$F$2574,MATCH(INDIRECT("'("&amp;EO244&amp;")'!E7"),'郵便番号（石川県）'!$A$3:$A$2574,0),6),"")</f>
        <v/>
      </c>
      <c r="ET244" s="919" t="str">
        <f ca="1">IFERROR(INDEX('郵便番号（石川県）'!$A$3:$F$2574,MATCH(INDIRECT("'("&amp;$EO244&amp;")'!E7"),'郵便番号（石川県）'!$A$3:$A$2574,0),5),"")</f>
        <v/>
      </c>
      <c r="EU244" s="919" t="str">
        <f t="shared" ca="1" si="500"/>
        <v/>
      </c>
      <c r="EV244" s="919" t="str">
        <f t="shared" ca="1" si="501"/>
        <v/>
      </c>
      <c r="EW244" s="919" t="str">
        <f t="shared" ca="1" si="502"/>
        <v/>
      </c>
      <c r="EX244" s="919" t="str">
        <f t="shared" ca="1" si="503"/>
        <v/>
      </c>
      <c r="EY244" s="919" t="str">
        <f t="shared" ca="1" si="504"/>
        <v/>
      </c>
      <c r="EZ244" s="919" t="str">
        <f t="shared" ca="1" si="505"/>
        <v/>
      </c>
      <c r="FA244" s="919" t="str">
        <f t="shared" ca="1" si="506"/>
        <v/>
      </c>
      <c r="FB244" s="919" t="str">
        <f t="shared" ca="1" si="507"/>
        <v/>
      </c>
      <c r="FC244" s="919" t="str">
        <f t="shared" ca="1" si="508"/>
        <v/>
      </c>
      <c r="FD244" s="627" t="str">
        <f t="shared" ca="1" si="509"/>
        <v/>
      </c>
      <c r="FE244" s="630">
        <v>234</v>
      </c>
      <c r="FF244" s="299" t="str">
        <f t="shared" ca="1" si="510"/>
        <v/>
      </c>
      <c r="FG244" s="993" t="str">
        <f t="shared" ca="1" si="511"/>
        <v/>
      </c>
      <c r="FH244" s="919" t="str">
        <f t="shared" ca="1" si="512"/>
        <v/>
      </c>
      <c r="FI244" s="299">
        <f ca="1">COUNTIF($FH$11:FH244,"■")</f>
        <v>0</v>
      </c>
    </row>
    <row r="245" spans="1:165" ht="34.5" customHeight="1">
      <c r="A245" s="445">
        <f t="shared" ca="1" si="416"/>
        <v>0</v>
      </c>
      <c r="B245" s="446">
        <f>IF(R245&lt;&gt;"",IF(COUNTIF(R$11:R245,R245)=1,MAX(B$11:B244)+1,INDEX(B$11:B244,MATCH(R245,R$11:R244,0),1)),0)</f>
        <v>1</v>
      </c>
      <c r="C245" s="446">
        <f ca="1">IF(T245&lt;&gt;"",IF(COUNTIF(T$11:T245,T245)=1,MAX(C$11:C244)+1,INDEX(C$11:C244,MATCH(T245,T$11:T244,0),1)),0)</f>
        <v>0</v>
      </c>
      <c r="D245" s="446">
        <f ca="1">IF(U245&lt;&gt;"",IF(COUNTIF(U$11:U245,U245)=1,MAX(D$11:D244)+1,INDEX(D$11:D244,MATCH(U245,U$11:U244,0),1)),0)</f>
        <v>0</v>
      </c>
      <c r="E245" s="446">
        <f ca="1">IF(S245&lt;&gt;"",IF(COUNTIF(S$11:S245,S245)=1,MAX(E$11:E244)+1,INDEX(E$11:E244,MATCH(S245,S$11:S244,0),1)),0)</f>
        <v>0</v>
      </c>
      <c r="F245" s="446">
        <f ca="1">IF(Z245&lt;&gt;"",IF(COUNTIF(Z$11:Z245,Z245)=1,MAX(F$11:F244)+1,INDEX(F$11:F244,MATCH(Z245,Z$11:Z244,0),1)),0)</f>
        <v>0</v>
      </c>
      <c r="G245" s="447" cm="1">
        <f t="array" aca="1" ref="G245" ca="1">IF(Z245&lt;&gt;"",IF(COUNTIFS(Z$11:Z245,Z245,W$11:W245,W245)=1,MAX(G$11:G244)+1,INDEX(G$11:G244,MATCH(Z245&amp;W245,Z$11:Z244&amp;W$11:W245,0),1)),0)</f>
        <v>0</v>
      </c>
      <c r="H245" s="447">
        <f t="shared" ca="1" si="417"/>
        <v>0</v>
      </c>
      <c r="I245" s="447">
        <f ca="1">IF(T245="",0,IF(COUNTIF(T$11:T245,T245)=1,1,0))</f>
        <v>0</v>
      </c>
      <c r="J245" s="447">
        <f ca="1">IF(U245="",0,IF(COUNTIF(U$11:U245,U245)=1,1,0))</f>
        <v>0</v>
      </c>
      <c r="K245" s="447">
        <f ca="1">IF(S245="",0,IF(COUNTIF(S$11:S245,S245)=1,1,0))</f>
        <v>0</v>
      </c>
      <c r="L245" s="446">
        <f ca="1">IF(Z245="",0,IF(COUNTIF(Z$11:Z245,Z245)=1,1,0))</f>
        <v>0</v>
      </c>
      <c r="M245" s="767">
        <f ca="1">IF($W245=2,IF(COUNTIFS($W$11:$W245,2,$Z$11:$Z245,$Z245)=1,1,0),0)</f>
        <v>0</v>
      </c>
      <c r="N245" s="767">
        <f ca="1">IF($W245=1,IF(COUNTIFS($W$11:$W245,2,$Z$11:$Z245,$Z245)=1,1,0),0)</f>
        <v>0</v>
      </c>
      <c r="O245" s="446">
        <f ca="1">IF(H245=0,0,IF(COUNTIF(Z$11:Z245,Z245)=1,1,0))</f>
        <v>0</v>
      </c>
      <c r="P245" s="448" t="str">
        <f t="shared" ca="1" si="418"/>
        <v>石川県</v>
      </c>
      <c r="Q245" s="89">
        <f t="shared" ca="1" si="419"/>
        <v>235</v>
      </c>
      <c r="R245" s="170" t="s">
        <v>459</v>
      </c>
      <c r="S245" s="357" t="str">
        <f t="shared" ca="1" si="420"/>
        <v/>
      </c>
      <c r="T245" s="357" t="str">
        <f t="shared" ca="1" si="421"/>
        <v/>
      </c>
      <c r="U245" s="58" t="str">
        <f t="shared" ca="1" si="422"/>
        <v/>
      </c>
      <c r="V245" s="58" t="str">
        <f t="shared" ca="1" si="423"/>
        <v/>
      </c>
      <c r="W245" s="920" t="str">
        <f t="shared" ca="1" si="424"/>
        <v/>
      </c>
      <c r="X245" s="369">
        <f ca="1">IFERROR(VLOOKUP(W245,'（様式１号）３整理番号表'!$B$4:$H$5,2,FALSE),0)</f>
        <v>0</v>
      </c>
      <c r="Y245" s="768" t="str" cm="1">
        <f t="array" aca="1" ref="Y245" ca="1">IF(AND(D245=0,F245=0),"",IF(COUNTIF(D$11:D245,D245)=1,1,IF(COUNTIFS(D$11:D245,D245,F$11:F245,F245)=1,INDEX((D$11:D245,F$11:F245,Y$11:Y245),MATCH(_xlfn.MAXIFS(F$11:F244,D$11:D244,D245),$F$11:F245,0),1,3)+1,INDEX((D$11:D245,F$11:F245,Y$11:Y245),MATCH(D245&amp;F245,D$11:D245&amp;F$11:F245,0),1,3))))</f>
        <v/>
      </c>
      <c r="Z245" s="40" t="str">
        <f t="shared" ca="1" si="425"/>
        <v/>
      </c>
      <c r="AA245" s="924" t="str">
        <f t="shared" ca="1" si="426"/>
        <v/>
      </c>
      <c r="AB245" s="93">
        <f ca="1">IFERROR(VLOOKUP(AA245,'（様式１号）３整理番号表'!$B$10:$H$16,2,FALSE),0)</f>
        <v>0</v>
      </c>
      <c r="AC245" s="924" t="str">
        <f t="shared" ca="1" si="427"/>
        <v/>
      </c>
      <c r="AD245" s="924" t="str">
        <f t="shared" ca="1" si="428"/>
        <v/>
      </c>
      <c r="AE245" s="93">
        <f ca="1">IFERROR(VLOOKUP(AD245,'（様式１号）３整理番号表'!$B$21:$H$22,2,FALSE),0)</f>
        <v>0</v>
      </c>
      <c r="AF245" s="924" t="str">
        <f t="shared" ca="1" si="429"/>
        <v/>
      </c>
      <c r="AG245" s="93">
        <f ca="1">IFERROR(VLOOKUP(AF245,'（様式１号）３整理番号表'!$B$26:$H$31,2,FALSE),0)</f>
        <v>0</v>
      </c>
      <c r="AH245" s="924" t="str">
        <f t="shared" ca="1" si="430"/>
        <v/>
      </c>
      <c r="AI245" s="93">
        <f ca="1">IFERROR(VLOOKUP(AH245,'（様式１号）３整理番号表'!$J$5:$N$59,2,FALSE),0)</f>
        <v>0</v>
      </c>
      <c r="AJ245" s="77" t="str">
        <f t="shared" ca="1" si="431"/>
        <v/>
      </c>
      <c r="AK245" s="93">
        <f ca="1">IFERROR(VLOOKUP(AJ245,'（様式１号）３整理番号表'!$P$5:$R$29,2,FALSE),0)</f>
        <v>0</v>
      </c>
      <c r="AL245" s="921" t="str">
        <f t="shared" ca="1" si="432"/>
        <v/>
      </c>
      <c r="AM245" s="921" t="str">
        <f t="shared" ca="1" si="433"/>
        <v/>
      </c>
      <c r="AN245" s="921"/>
      <c r="AO245" s="77" t="str">
        <f t="shared" ca="1" si="434"/>
        <v/>
      </c>
      <c r="AP245" s="93">
        <f ca="1">IFERROR(VLOOKUP(AO245,'（様式１号）３整理番号表'!$P$5:$R$29,2,FALSE),0)</f>
        <v>0</v>
      </c>
      <c r="AQ245" s="924" t="str">
        <f t="shared" ca="1" si="435"/>
        <v/>
      </c>
      <c r="AR245" s="93">
        <f t="shared" ca="1" si="436"/>
        <v>0</v>
      </c>
      <c r="AS245" s="924" t="str">
        <f t="shared" ca="1" si="437"/>
        <v/>
      </c>
      <c r="AT245" s="40" t="str">
        <f t="shared" ca="1" si="438"/>
        <v/>
      </c>
      <c r="AU245" s="93" t="str">
        <f t="shared" ca="1" si="439"/>
        <v/>
      </c>
      <c r="AV245" s="923" t="str">
        <f t="shared" ca="1" si="440"/>
        <v/>
      </c>
      <c r="AW245" s="926" t="str">
        <f t="shared" ca="1" si="441"/>
        <v/>
      </c>
      <c r="AX245" s="925" t="str">
        <f t="shared" ca="1" si="442"/>
        <v/>
      </c>
      <c r="AY245" s="925" t="str">
        <f t="shared" ca="1" si="442"/>
        <v/>
      </c>
      <c r="AZ245" s="925" t="str">
        <f t="shared" ca="1" si="442"/>
        <v/>
      </c>
      <c r="BA245" s="925" t="str">
        <f t="shared" ca="1" si="442"/>
        <v/>
      </c>
      <c r="BB245" s="925" t="str">
        <f t="shared" ca="1" si="443"/>
        <v/>
      </c>
      <c r="BC245" s="925" t="str">
        <f t="shared" ca="1" si="444"/>
        <v/>
      </c>
      <c r="BD245" s="925" t="str">
        <f t="shared" ca="1" si="444"/>
        <v/>
      </c>
      <c r="BE245" s="925" t="str">
        <f t="shared" ca="1" si="444"/>
        <v/>
      </c>
      <c r="BF245" s="77" t="str">
        <f t="shared" ca="1" si="445"/>
        <v/>
      </c>
      <c r="BG245" s="924" t="str">
        <f t="shared" ca="1" si="446"/>
        <v/>
      </c>
      <c r="BH245" s="94">
        <f ca="1">IF(BF245&lt;&gt;"",INDEX('（様式１号）３整理番号表'!$AB$7:$AQ$12,MATCH(BF245,'（様式１号）３整理番号表'!$AA$7:$AA$12,0),MATCH(BG245,'（様式１号）３整理番号表'!$AB$6:$AQ$6,0)),0)</f>
        <v>0</v>
      </c>
      <c r="BI245" s="921" t="str">
        <f t="shared" ca="1" si="447"/>
        <v/>
      </c>
      <c r="BJ245" s="922" t="str">
        <f t="shared" ca="1" si="448"/>
        <v/>
      </c>
      <c r="BK245" s="926" t="str">
        <f t="shared" ca="1" si="449"/>
        <v/>
      </c>
      <c r="BL245" s="922" t="str">
        <f t="shared" ca="1" si="450"/>
        <v/>
      </c>
      <c r="BM245" s="79" t="str">
        <f t="shared" ca="1" si="451"/>
        <v/>
      </c>
      <c r="BN245" s="82" t="str">
        <f t="shared" ca="1" si="452"/>
        <v/>
      </c>
      <c r="BO245" s="83" t="str">
        <f t="shared" ca="1" si="453"/>
        <v/>
      </c>
      <c r="BP245" s="84" t="str">
        <f t="shared" ca="1" si="454"/>
        <v/>
      </c>
      <c r="BQ245" s="82" t="str">
        <f t="shared" ca="1" si="455"/>
        <v/>
      </c>
      <c r="BR245" s="97" t="str">
        <f t="shared" ca="1" si="456"/>
        <v/>
      </c>
      <c r="BS245" s="95" t="str">
        <f t="shared" ca="1" si="457"/>
        <v/>
      </c>
      <c r="BT245" s="184" t="str">
        <f t="shared" ca="1" si="458"/>
        <v/>
      </c>
      <c r="BU245" s="611" t="str">
        <f t="shared" ca="1" si="459"/>
        <v/>
      </c>
      <c r="BV245" s="77" t="str">
        <f t="shared" ca="1" si="460"/>
        <v/>
      </c>
      <c r="BW245" s="85" t="str">
        <f t="shared" ca="1" si="461"/>
        <v/>
      </c>
      <c r="BX245" s="86" t="str">
        <f t="shared" ca="1" si="462"/>
        <v/>
      </c>
      <c r="BY245" s="231">
        <f ca="1">IF('ポイント要件確認等（個別表）'!AD245=1,ROUNDDOWN('ポイント要件確認等（個別表）'!AV245,-3),IF('ポイント要件確認等（個別表）'!AD245=2,ROUNDDOWN('ポイント要件確認等（個別表）'!BH245,-3),IF('ポイント要件確認等（個別表）'!AD245=3,ROUNDDOWN('ポイント要件確認等（個別表）'!BT245,-3),0)))</f>
        <v>0</v>
      </c>
      <c r="BZ245" s="86" t="str">
        <f t="shared" ca="1" si="463"/>
        <v/>
      </c>
      <c r="CA245" s="232" t="str">
        <f t="shared" ca="1" si="464"/>
        <v/>
      </c>
      <c r="CB245" s="232">
        <f t="shared" ca="1" si="465"/>
        <v>0</v>
      </c>
      <c r="CC245" s="86" t="str">
        <f t="shared" ca="1" si="466"/>
        <v/>
      </c>
      <c r="CD245" s="86" t="str">
        <f t="shared" ca="1" si="467"/>
        <v/>
      </c>
      <c r="CE245" s="609"/>
      <c r="CF245" s="86" t="str">
        <f t="shared" ca="1" si="468"/>
        <v/>
      </c>
      <c r="CG245" s="185" t="str">
        <f t="shared" ca="1" si="469"/>
        <v/>
      </c>
      <c r="CH245" s="246" t="str">
        <f t="shared" ca="1" si="470"/>
        <v>含税額</v>
      </c>
      <c r="CI245" s="247" t="str">
        <f t="shared" ca="1" si="471"/>
        <v/>
      </c>
      <c r="CJ245" s="87" t="str">
        <f ca="1">IFERROR(IF(INDIRECT("'("&amp;'２個別表'!EO245&amp;")'!AR"&amp;84+EP245)&lt;&gt;1,"",1),"")</f>
        <v/>
      </c>
      <c r="CK245" s="244" t="str">
        <f t="shared" ca="1" si="472"/>
        <v/>
      </c>
      <c r="CL245" s="235" t="str">
        <f t="shared" ca="1" si="473"/>
        <v/>
      </c>
      <c r="CM245" s="239" t="str">
        <f t="shared" ca="1" si="474"/>
        <v/>
      </c>
      <c r="CN245" s="77" t="str">
        <f t="shared" ca="1" si="475"/>
        <v/>
      </c>
      <c r="CO245" s="93" t="str">
        <f ca="1">IFERROR(VLOOKUP(CN245,'（様式１号）３整理番号表'!$T$5:$V$15,2,FALSE),"")</f>
        <v/>
      </c>
      <c r="CP245" s="924" t="str">
        <f t="shared" ca="1" si="476"/>
        <v/>
      </c>
      <c r="CQ245" s="93" t="str">
        <f ca="1">IFERROR(VLOOKUP(CP245,'（様式１号）３整理番号表'!$T$19:$V$24,2,FALSE),"")</f>
        <v/>
      </c>
      <c r="CR245" s="924" t="str">
        <f ca="1">IFERROR(IF(INDIRECT("'("&amp;'２個別表'!EO245&amp;")'!AV"&amp;84+EP245)&lt;&gt;1,"",1),"")</f>
        <v/>
      </c>
      <c r="CS245" s="232">
        <f t="shared" ca="1" si="477"/>
        <v>0</v>
      </c>
      <c r="CT245" s="248">
        <f t="shared" ca="1" si="478"/>
        <v>0</v>
      </c>
      <c r="CU245" s="376" t="str">
        <f ca="1">IF(ER245="補強",IF(COUNTIFS($Z$11:Z245,Z245,$W$11:W245,1)=1,"１①",""),IF(COUNTIFS($Z$11:Z245,Z245,$W$11:W245,2)=1,"２①",""))</f>
        <v/>
      </c>
      <c r="CV245" s="57" t="str">
        <f t="shared" ca="1" si="479"/>
        <v/>
      </c>
      <c r="CW245" s="927" t="str">
        <f t="shared" ca="1" si="480"/>
        <v/>
      </c>
      <c r="CX245" s="256" t="str">
        <f t="shared" ca="1" si="481"/>
        <v/>
      </c>
      <c r="CY245" s="256" t="str">
        <f t="shared" ca="1" si="482"/>
        <v/>
      </c>
      <c r="CZ245" s="256" t="str">
        <f t="shared" ca="1" si="483"/>
        <v/>
      </c>
      <c r="DA245" s="256" t="str">
        <f t="shared" ca="1" si="484"/>
        <v/>
      </c>
      <c r="DB245" s="316" t="str">
        <f ca="1">IFERROR(VLOOKUP($CU245,'（様式１号）３整理番号表'!$Z$19:$AB$32,3,FALSE),"")</f>
        <v/>
      </c>
      <c r="DC245" s="259" t="str">
        <f t="shared" ca="1" si="485"/>
        <v>-</v>
      </c>
      <c r="DD245" s="618" t="str">
        <f t="shared" ca="1" si="486"/>
        <v/>
      </c>
      <c r="DE245" s="321" t="str">
        <f ca="1">IF(AND(AO245=18,AS245=1),IF(COUNTIFS($Y$11:Y245,Y245,$AS$11:AS245,1)=1,"２②",""),IF($CU245="１①",INDEX(INDIRECT("'("&amp;$EO245&amp;")'!AR116:BB116"),1,MATCH(INDIRECT("'("&amp;$EO245&amp;")'!C118"),INDIRECT("'("&amp;$EO245&amp;")'!AR119:BB119"),0)),""))</f>
        <v/>
      </c>
      <c r="DF245" s="324" t="str">
        <f t="shared" ca="1" si="487"/>
        <v/>
      </c>
      <c r="DG245" s="313" t="str">
        <f t="shared" ca="1" si="488"/>
        <v/>
      </c>
      <c r="DH245" s="313" t="str">
        <f t="shared" ca="1" si="489"/>
        <v/>
      </c>
      <c r="DI245" s="313" t="str">
        <f t="shared" ca="1" si="490"/>
        <v/>
      </c>
      <c r="DJ245" s="313" t="str">
        <f t="shared" ca="1" si="491"/>
        <v/>
      </c>
      <c r="DK245" s="328" t="str">
        <f t="shared" ca="1" si="492"/>
        <v/>
      </c>
      <c r="DL245" s="334" t="str">
        <f t="shared" ca="1" si="493"/>
        <v/>
      </c>
      <c r="DM245" s="915" t="str">
        <f t="shared" ca="1" si="494"/>
        <v/>
      </c>
      <c r="DN245" s="15"/>
      <c r="DO245" s="324"/>
      <c r="DP245" s="16"/>
      <c r="DQ245" s="16"/>
      <c r="DR245" s="16"/>
      <c r="DS245" s="16"/>
      <c r="DT245" s="318" t="str">
        <f>IFERROR(VLOOKUP($DN245,'（様式１号）３整理番号表'!$Z$19:$AB$32,3,FALSE),"")</f>
        <v/>
      </c>
      <c r="DU245" s="259" t="str">
        <f t="shared" si="495"/>
        <v/>
      </c>
      <c r="DV245" s="14"/>
      <c r="DW245" s="17" t="str">
        <f t="shared" ca="1" si="496"/>
        <v/>
      </c>
      <c r="DX245" s="88" t="str">
        <f t="shared" ca="1" si="513"/>
        <v/>
      </c>
      <c r="DZ245" s="339">
        <f t="shared" ca="1" si="517"/>
        <v>0</v>
      </c>
      <c r="EA245" s="339">
        <f t="shared" ca="1" si="517"/>
        <v>0</v>
      </c>
      <c r="EB245" s="339">
        <f t="shared" ca="1" si="517"/>
        <v>0</v>
      </c>
      <c r="EC245" s="339">
        <f t="shared" ca="1" si="517"/>
        <v>0</v>
      </c>
      <c r="ED245" s="339">
        <f t="shared" ca="1" si="517"/>
        <v>0</v>
      </c>
      <c r="EE245" s="339">
        <f t="shared" ca="1" si="517"/>
        <v>0</v>
      </c>
      <c r="EF245" s="339">
        <f t="shared" ca="1" si="517"/>
        <v>0</v>
      </c>
      <c r="EG245" s="339">
        <f t="shared" ca="1" si="517"/>
        <v>0</v>
      </c>
      <c r="EH245" s="339">
        <f t="shared" ca="1" si="517"/>
        <v>0</v>
      </c>
      <c r="EI245" s="339">
        <f t="shared" ca="1" si="517"/>
        <v>0</v>
      </c>
      <c r="EJ245" s="339">
        <f t="shared" ca="1" si="517"/>
        <v>0</v>
      </c>
      <c r="EK245" s="339">
        <f t="shared" ca="1" si="517"/>
        <v>0</v>
      </c>
      <c r="EL245" s="339">
        <f t="shared" ca="1" si="517"/>
        <v>0</v>
      </c>
      <c r="EM245" s="339">
        <f t="shared" ca="1" si="517"/>
        <v>0</v>
      </c>
      <c r="EO245" s="919" t="str">
        <f t="shared" ca="1" si="415"/>
        <v/>
      </c>
      <c r="EP245" s="919" t="str">
        <f t="shared" ca="1" si="497"/>
        <v/>
      </c>
      <c r="EQ245" s="919" t="str">
        <f t="shared" ca="1" si="498"/>
        <v/>
      </c>
      <c r="ER245" s="919" t="str">
        <f t="shared" ca="1" si="499"/>
        <v/>
      </c>
      <c r="ES245" s="919" t="str">
        <f ca="1">IFERROR(INDEX('郵便番号（石川県）'!$A$3:$F$2574,MATCH(INDIRECT("'("&amp;EO245&amp;")'!E7"),'郵便番号（石川県）'!$A$3:$A$2574,0),6),"")</f>
        <v/>
      </c>
      <c r="ET245" s="919" t="str">
        <f ca="1">IFERROR(INDEX('郵便番号（石川県）'!$A$3:$F$2574,MATCH(INDIRECT("'("&amp;$EO245&amp;")'!E7"),'郵便番号（石川県）'!$A$3:$A$2574,0),5),"")</f>
        <v/>
      </c>
      <c r="EU245" s="919" t="str">
        <f t="shared" ca="1" si="500"/>
        <v/>
      </c>
      <c r="EV245" s="919" t="str">
        <f t="shared" ca="1" si="501"/>
        <v/>
      </c>
      <c r="EW245" s="919" t="str">
        <f t="shared" ca="1" si="502"/>
        <v/>
      </c>
      <c r="EX245" s="919" t="str">
        <f t="shared" ca="1" si="503"/>
        <v/>
      </c>
      <c r="EY245" s="919" t="str">
        <f t="shared" ca="1" si="504"/>
        <v/>
      </c>
      <c r="EZ245" s="919" t="str">
        <f t="shared" ca="1" si="505"/>
        <v/>
      </c>
      <c r="FA245" s="919" t="str">
        <f t="shared" ca="1" si="506"/>
        <v/>
      </c>
      <c r="FB245" s="919" t="str">
        <f t="shared" ca="1" si="507"/>
        <v/>
      </c>
      <c r="FC245" s="919" t="str">
        <f t="shared" ca="1" si="508"/>
        <v/>
      </c>
      <c r="FD245" s="627" t="str">
        <f t="shared" ca="1" si="509"/>
        <v/>
      </c>
      <c r="FE245" s="630">
        <v>235</v>
      </c>
      <c r="FF245" s="299" t="str">
        <f t="shared" ca="1" si="510"/>
        <v/>
      </c>
      <c r="FG245" s="993" t="str">
        <f t="shared" ca="1" si="511"/>
        <v/>
      </c>
      <c r="FH245" s="919" t="str">
        <f t="shared" ca="1" si="512"/>
        <v/>
      </c>
      <c r="FI245" s="299">
        <f ca="1">COUNTIF($FH$11:FH245,"■")</f>
        <v>0</v>
      </c>
    </row>
    <row r="246" spans="1:165" ht="34.5" customHeight="1">
      <c r="A246" s="445">
        <f t="shared" ca="1" si="416"/>
        <v>0</v>
      </c>
      <c r="B246" s="446">
        <f>IF(R246&lt;&gt;"",IF(COUNTIF(R$11:R246,R246)=1,MAX(B$11:B245)+1,INDEX(B$11:B245,MATCH(R246,R$11:R245,0),1)),0)</f>
        <v>1</v>
      </c>
      <c r="C246" s="446">
        <f ca="1">IF(T246&lt;&gt;"",IF(COUNTIF(T$11:T246,T246)=1,MAX(C$11:C245)+1,INDEX(C$11:C245,MATCH(T246,T$11:T245,0),1)),0)</f>
        <v>0</v>
      </c>
      <c r="D246" s="446">
        <f ca="1">IF(U246&lt;&gt;"",IF(COUNTIF(U$11:U246,U246)=1,MAX(D$11:D245)+1,INDEX(D$11:D245,MATCH(U246,U$11:U245,0),1)),0)</f>
        <v>0</v>
      </c>
      <c r="E246" s="446">
        <f ca="1">IF(S246&lt;&gt;"",IF(COUNTIF(S$11:S246,S246)=1,MAX(E$11:E245)+1,INDEX(E$11:E245,MATCH(S246,S$11:S245,0),1)),0)</f>
        <v>0</v>
      </c>
      <c r="F246" s="446">
        <f ca="1">IF(Z246&lt;&gt;"",IF(COUNTIF(Z$11:Z246,Z246)=1,MAX(F$11:F245)+1,INDEX(F$11:F245,MATCH(Z246,Z$11:Z245,0),1)),0)</f>
        <v>0</v>
      </c>
      <c r="G246" s="447" cm="1">
        <f t="array" aca="1" ref="G246" ca="1">IF(Z246&lt;&gt;"",IF(COUNTIFS(Z$11:Z246,Z246,W$11:W246,W246)=1,MAX(G$11:G245)+1,INDEX(G$11:G245,MATCH(Z246&amp;W246,Z$11:Z245&amp;W$11:W246,0),1)),0)</f>
        <v>0</v>
      </c>
      <c r="H246" s="447">
        <f t="shared" ca="1" si="417"/>
        <v>0</v>
      </c>
      <c r="I246" s="447">
        <f ca="1">IF(T246="",0,IF(COUNTIF(T$11:T246,T246)=1,1,0))</f>
        <v>0</v>
      </c>
      <c r="J246" s="447">
        <f ca="1">IF(U246="",0,IF(COUNTIF(U$11:U246,U246)=1,1,0))</f>
        <v>0</v>
      </c>
      <c r="K246" s="447">
        <f ca="1">IF(S246="",0,IF(COUNTIF(S$11:S246,S246)=1,1,0))</f>
        <v>0</v>
      </c>
      <c r="L246" s="446">
        <f ca="1">IF(Z246="",0,IF(COUNTIF(Z$11:Z246,Z246)=1,1,0))</f>
        <v>0</v>
      </c>
      <c r="M246" s="767">
        <f ca="1">IF($W246=2,IF(COUNTIFS($W$11:$W246,2,$Z$11:$Z246,$Z246)=1,1,0),0)</f>
        <v>0</v>
      </c>
      <c r="N246" s="767">
        <f ca="1">IF($W246=1,IF(COUNTIFS($W$11:$W246,2,$Z$11:$Z246,$Z246)=1,1,0),0)</f>
        <v>0</v>
      </c>
      <c r="O246" s="446">
        <f ca="1">IF(H246=0,0,IF(COUNTIF(Z$11:Z246,Z246)=1,1,0))</f>
        <v>0</v>
      </c>
      <c r="P246" s="448" t="str">
        <f t="shared" ca="1" si="418"/>
        <v>石川県</v>
      </c>
      <c r="Q246" s="89">
        <f t="shared" ca="1" si="419"/>
        <v>236</v>
      </c>
      <c r="R246" s="170" t="s">
        <v>459</v>
      </c>
      <c r="S246" s="357" t="str">
        <f t="shared" ca="1" si="420"/>
        <v/>
      </c>
      <c r="T246" s="357" t="str">
        <f t="shared" ca="1" si="421"/>
        <v/>
      </c>
      <c r="U246" s="58" t="str">
        <f t="shared" ca="1" si="422"/>
        <v/>
      </c>
      <c r="V246" s="58" t="str">
        <f t="shared" ca="1" si="423"/>
        <v/>
      </c>
      <c r="W246" s="920" t="str">
        <f t="shared" ca="1" si="424"/>
        <v/>
      </c>
      <c r="X246" s="369">
        <f ca="1">IFERROR(VLOOKUP(W246,'（様式１号）３整理番号表'!$B$4:$H$5,2,FALSE),0)</f>
        <v>0</v>
      </c>
      <c r="Y246" s="768" t="str" cm="1">
        <f t="array" aca="1" ref="Y246" ca="1">IF(AND(D246=0,F246=0),"",IF(COUNTIF(D$11:D246,D246)=1,1,IF(COUNTIFS(D$11:D246,D246,F$11:F246,F246)=1,INDEX((D$11:D246,F$11:F246,Y$11:Y246),MATCH(_xlfn.MAXIFS(F$11:F245,D$11:D245,D246),$F$11:F246,0),1,3)+1,INDEX((D$11:D246,F$11:F246,Y$11:Y246),MATCH(D246&amp;F246,D$11:D246&amp;F$11:F246,0),1,3))))</f>
        <v/>
      </c>
      <c r="Z246" s="40" t="str">
        <f t="shared" ca="1" si="425"/>
        <v/>
      </c>
      <c r="AA246" s="924" t="str">
        <f t="shared" ca="1" si="426"/>
        <v/>
      </c>
      <c r="AB246" s="93">
        <f ca="1">IFERROR(VLOOKUP(AA246,'（様式１号）３整理番号表'!$B$10:$H$16,2,FALSE),0)</f>
        <v>0</v>
      </c>
      <c r="AC246" s="924" t="str">
        <f t="shared" ca="1" si="427"/>
        <v/>
      </c>
      <c r="AD246" s="924" t="str">
        <f t="shared" ca="1" si="428"/>
        <v/>
      </c>
      <c r="AE246" s="93">
        <f ca="1">IFERROR(VLOOKUP(AD246,'（様式１号）３整理番号表'!$B$21:$H$22,2,FALSE),0)</f>
        <v>0</v>
      </c>
      <c r="AF246" s="924" t="str">
        <f t="shared" ca="1" si="429"/>
        <v/>
      </c>
      <c r="AG246" s="93">
        <f ca="1">IFERROR(VLOOKUP(AF246,'（様式１号）３整理番号表'!$B$26:$H$31,2,FALSE),0)</f>
        <v>0</v>
      </c>
      <c r="AH246" s="924" t="str">
        <f t="shared" ca="1" si="430"/>
        <v/>
      </c>
      <c r="AI246" s="93">
        <f ca="1">IFERROR(VLOOKUP(AH246,'（様式１号）３整理番号表'!$J$5:$N$59,2,FALSE),0)</f>
        <v>0</v>
      </c>
      <c r="AJ246" s="77" t="str">
        <f t="shared" ca="1" si="431"/>
        <v/>
      </c>
      <c r="AK246" s="93">
        <f ca="1">IFERROR(VLOOKUP(AJ246,'（様式１号）３整理番号表'!$P$5:$R$29,2,FALSE),0)</f>
        <v>0</v>
      </c>
      <c r="AL246" s="921" t="str">
        <f t="shared" ca="1" si="432"/>
        <v/>
      </c>
      <c r="AM246" s="921" t="str">
        <f t="shared" ca="1" si="433"/>
        <v/>
      </c>
      <c r="AN246" s="921"/>
      <c r="AO246" s="77" t="str">
        <f t="shared" ca="1" si="434"/>
        <v/>
      </c>
      <c r="AP246" s="93">
        <f ca="1">IFERROR(VLOOKUP(AO246,'（様式１号）３整理番号表'!$P$5:$R$29,2,FALSE),0)</f>
        <v>0</v>
      </c>
      <c r="AQ246" s="924" t="str">
        <f t="shared" ca="1" si="435"/>
        <v/>
      </c>
      <c r="AR246" s="93">
        <f t="shared" ca="1" si="436"/>
        <v>0</v>
      </c>
      <c r="AS246" s="924" t="str">
        <f t="shared" ca="1" si="437"/>
        <v/>
      </c>
      <c r="AT246" s="40" t="str">
        <f t="shared" ca="1" si="438"/>
        <v/>
      </c>
      <c r="AU246" s="93" t="str">
        <f t="shared" ca="1" si="439"/>
        <v/>
      </c>
      <c r="AV246" s="923" t="str">
        <f t="shared" ca="1" si="440"/>
        <v/>
      </c>
      <c r="AW246" s="926" t="str">
        <f t="shared" ca="1" si="441"/>
        <v/>
      </c>
      <c r="AX246" s="925" t="str">
        <f t="shared" ca="1" si="442"/>
        <v/>
      </c>
      <c r="AY246" s="925" t="str">
        <f t="shared" ca="1" si="442"/>
        <v/>
      </c>
      <c r="AZ246" s="925" t="str">
        <f t="shared" ca="1" si="442"/>
        <v/>
      </c>
      <c r="BA246" s="925" t="str">
        <f t="shared" ca="1" si="442"/>
        <v/>
      </c>
      <c r="BB246" s="925" t="str">
        <f t="shared" ca="1" si="443"/>
        <v/>
      </c>
      <c r="BC246" s="925" t="str">
        <f t="shared" ca="1" si="444"/>
        <v/>
      </c>
      <c r="BD246" s="925" t="str">
        <f t="shared" ca="1" si="444"/>
        <v/>
      </c>
      <c r="BE246" s="925" t="str">
        <f t="shared" ca="1" si="444"/>
        <v/>
      </c>
      <c r="BF246" s="77" t="str">
        <f t="shared" ca="1" si="445"/>
        <v/>
      </c>
      <c r="BG246" s="924" t="str">
        <f t="shared" ca="1" si="446"/>
        <v/>
      </c>
      <c r="BH246" s="94">
        <f ca="1">IF(BF246&lt;&gt;"",INDEX('（様式１号）３整理番号表'!$AB$7:$AQ$12,MATCH(BF246,'（様式１号）３整理番号表'!$AA$7:$AA$12,0),MATCH(BG246,'（様式１号）３整理番号表'!$AB$6:$AQ$6,0)),0)</f>
        <v>0</v>
      </c>
      <c r="BI246" s="921" t="str">
        <f t="shared" ca="1" si="447"/>
        <v/>
      </c>
      <c r="BJ246" s="922" t="str">
        <f t="shared" ca="1" si="448"/>
        <v/>
      </c>
      <c r="BK246" s="926" t="str">
        <f t="shared" ca="1" si="449"/>
        <v/>
      </c>
      <c r="BL246" s="922" t="str">
        <f t="shared" ca="1" si="450"/>
        <v/>
      </c>
      <c r="BM246" s="79" t="str">
        <f t="shared" ca="1" si="451"/>
        <v/>
      </c>
      <c r="BN246" s="82" t="str">
        <f t="shared" ca="1" si="452"/>
        <v/>
      </c>
      <c r="BO246" s="83" t="str">
        <f t="shared" ca="1" si="453"/>
        <v/>
      </c>
      <c r="BP246" s="84" t="str">
        <f t="shared" ca="1" si="454"/>
        <v/>
      </c>
      <c r="BQ246" s="82" t="str">
        <f t="shared" ca="1" si="455"/>
        <v/>
      </c>
      <c r="BR246" s="97" t="str">
        <f t="shared" ca="1" si="456"/>
        <v/>
      </c>
      <c r="BS246" s="95" t="str">
        <f t="shared" ca="1" si="457"/>
        <v/>
      </c>
      <c r="BT246" s="184" t="str">
        <f t="shared" ca="1" si="458"/>
        <v/>
      </c>
      <c r="BU246" s="611" t="str">
        <f t="shared" ca="1" si="459"/>
        <v/>
      </c>
      <c r="BV246" s="77" t="str">
        <f t="shared" ca="1" si="460"/>
        <v/>
      </c>
      <c r="BW246" s="85" t="str">
        <f t="shared" ca="1" si="461"/>
        <v/>
      </c>
      <c r="BX246" s="86" t="str">
        <f t="shared" ca="1" si="462"/>
        <v/>
      </c>
      <c r="BY246" s="231">
        <f ca="1">IF('ポイント要件確認等（個別表）'!AD246=1,ROUNDDOWN('ポイント要件確認等（個別表）'!AV246,-3),IF('ポイント要件確認等（個別表）'!AD246=2,ROUNDDOWN('ポイント要件確認等（個別表）'!BH246,-3),IF('ポイント要件確認等（個別表）'!AD246=3,ROUNDDOWN('ポイント要件確認等（個別表）'!BT246,-3),0)))</f>
        <v>0</v>
      </c>
      <c r="BZ246" s="86" t="str">
        <f t="shared" ca="1" si="463"/>
        <v/>
      </c>
      <c r="CA246" s="232" t="str">
        <f t="shared" ca="1" si="464"/>
        <v/>
      </c>
      <c r="CB246" s="232">
        <f t="shared" ca="1" si="465"/>
        <v>0</v>
      </c>
      <c r="CC246" s="86" t="str">
        <f t="shared" ca="1" si="466"/>
        <v/>
      </c>
      <c r="CD246" s="86" t="str">
        <f t="shared" ca="1" si="467"/>
        <v/>
      </c>
      <c r="CE246" s="609"/>
      <c r="CF246" s="86" t="str">
        <f t="shared" ca="1" si="468"/>
        <v/>
      </c>
      <c r="CG246" s="185" t="str">
        <f t="shared" ca="1" si="469"/>
        <v/>
      </c>
      <c r="CH246" s="246" t="str">
        <f t="shared" ca="1" si="470"/>
        <v>含税額</v>
      </c>
      <c r="CI246" s="247" t="str">
        <f t="shared" ca="1" si="471"/>
        <v/>
      </c>
      <c r="CJ246" s="87" t="str">
        <f ca="1">IFERROR(IF(INDIRECT("'("&amp;'２個別表'!EO246&amp;")'!AR"&amp;84+EP246)&lt;&gt;1,"",1),"")</f>
        <v/>
      </c>
      <c r="CK246" s="244" t="str">
        <f t="shared" ca="1" si="472"/>
        <v/>
      </c>
      <c r="CL246" s="235" t="str">
        <f t="shared" ca="1" si="473"/>
        <v/>
      </c>
      <c r="CM246" s="239" t="str">
        <f t="shared" ca="1" si="474"/>
        <v/>
      </c>
      <c r="CN246" s="77" t="str">
        <f t="shared" ca="1" si="475"/>
        <v/>
      </c>
      <c r="CO246" s="93" t="str">
        <f ca="1">IFERROR(VLOOKUP(CN246,'（様式１号）３整理番号表'!$T$5:$V$15,2,FALSE),"")</f>
        <v/>
      </c>
      <c r="CP246" s="924" t="str">
        <f t="shared" ca="1" si="476"/>
        <v/>
      </c>
      <c r="CQ246" s="93" t="str">
        <f ca="1">IFERROR(VLOOKUP(CP246,'（様式１号）３整理番号表'!$T$19:$V$24,2,FALSE),"")</f>
        <v/>
      </c>
      <c r="CR246" s="924" t="str">
        <f ca="1">IFERROR(IF(INDIRECT("'("&amp;'２個別表'!EO246&amp;")'!AV"&amp;84+EP246)&lt;&gt;1,"",1),"")</f>
        <v/>
      </c>
      <c r="CS246" s="232">
        <f t="shared" ca="1" si="477"/>
        <v>0</v>
      </c>
      <c r="CT246" s="248">
        <f t="shared" ca="1" si="478"/>
        <v>0</v>
      </c>
      <c r="CU246" s="376" t="str">
        <f ca="1">IF(ER246="補強",IF(COUNTIFS($Z$11:Z246,Z246,$W$11:W246,1)=1,"１①",""),IF(COUNTIFS($Z$11:Z246,Z246,$W$11:W246,2)=1,"２①",""))</f>
        <v/>
      </c>
      <c r="CV246" s="57" t="str">
        <f t="shared" ca="1" si="479"/>
        <v/>
      </c>
      <c r="CW246" s="927" t="str">
        <f t="shared" ca="1" si="480"/>
        <v/>
      </c>
      <c r="CX246" s="256" t="str">
        <f t="shared" ca="1" si="481"/>
        <v/>
      </c>
      <c r="CY246" s="256" t="str">
        <f t="shared" ca="1" si="482"/>
        <v/>
      </c>
      <c r="CZ246" s="256" t="str">
        <f t="shared" ca="1" si="483"/>
        <v/>
      </c>
      <c r="DA246" s="256" t="str">
        <f t="shared" ca="1" si="484"/>
        <v/>
      </c>
      <c r="DB246" s="316" t="str">
        <f ca="1">IFERROR(VLOOKUP($CU246,'（様式１号）３整理番号表'!$Z$19:$AB$32,3,FALSE),"")</f>
        <v/>
      </c>
      <c r="DC246" s="259" t="str">
        <f t="shared" ca="1" si="485"/>
        <v>-</v>
      </c>
      <c r="DD246" s="618" t="str">
        <f t="shared" ca="1" si="486"/>
        <v/>
      </c>
      <c r="DE246" s="321" t="str">
        <f ca="1">IF(AND(AO246=18,AS246=1),IF(COUNTIFS($Y$11:Y246,Y246,$AS$11:AS246,1)=1,"２②",""),IF($CU246="１①",INDEX(INDIRECT("'("&amp;$EO246&amp;")'!AR116:BB116"),1,MATCH(INDIRECT("'("&amp;$EO246&amp;")'!C118"),INDIRECT("'("&amp;$EO246&amp;")'!AR119:BB119"),0)),""))</f>
        <v/>
      </c>
      <c r="DF246" s="324" t="str">
        <f t="shared" ca="1" si="487"/>
        <v/>
      </c>
      <c r="DG246" s="313" t="str">
        <f t="shared" ca="1" si="488"/>
        <v/>
      </c>
      <c r="DH246" s="313" t="str">
        <f t="shared" ca="1" si="489"/>
        <v/>
      </c>
      <c r="DI246" s="313" t="str">
        <f t="shared" ca="1" si="490"/>
        <v/>
      </c>
      <c r="DJ246" s="313" t="str">
        <f t="shared" ca="1" si="491"/>
        <v/>
      </c>
      <c r="DK246" s="328" t="str">
        <f t="shared" ca="1" si="492"/>
        <v/>
      </c>
      <c r="DL246" s="334" t="str">
        <f t="shared" ca="1" si="493"/>
        <v/>
      </c>
      <c r="DM246" s="915" t="str">
        <f t="shared" ca="1" si="494"/>
        <v/>
      </c>
      <c r="DN246" s="15"/>
      <c r="DO246" s="324"/>
      <c r="DP246" s="16"/>
      <c r="DQ246" s="16"/>
      <c r="DR246" s="16"/>
      <c r="DS246" s="16"/>
      <c r="DT246" s="318" t="str">
        <f>IFERROR(VLOOKUP($DN246,'（様式１号）３整理番号表'!$Z$19:$AB$32,3,FALSE),"")</f>
        <v/>
      </c>
      <c r="DU246" s="259" t="str">
        <f t="shared" si="495"/>
        <v/>
      </c>
      <c r="DV246" s="14"/>
      <c r="DW246" s="17" t="str">
        <f t="shared" ca="1" si="496"/>
        <v/>
      </c>
      <c r="DX246" s="88" t="str">
        <f t="shared" ca="1" si="513"/>
        <v/>
      </c>
      <c r="DZ246" s="339">
        <f t="shared" ca="1" si="517"/>
        <v>0</v>
      </c>
      <c r="EA246" s="339">
        <f t="shared" ca="1" si="517"/>
        <v>0</v>
      </c>
      <c r="EB246" s="339">
        <f t="shared" ca="1" si="517"/>
        <v>0</v>
      </c>
      <c r="EC246" s="339">
        <f t="shared" ca="1" si="517"/>
        <v>0</v>
      </c>
      <c r="ED246" s="339">
        <f t="shared" ca="1" si="517"/>
        <v>0</v>
      </c>
      <c r="EE246" s="339">
        <f t="shared" ca="1" si="517"/>
        <v>0</v>
      </c>
      <c r="EF246" s="339">
        <f t="shared" ca="1" si="517"/>
        <v>0</v>
      </c>
      <c r="EG246" s="339">
        <f t="shared" ca="1" si="517"/>
        <v>0</v>
      </c>
      <c r="EH246" s="339">
        <f t="shared" ca="1" si="517"/>
        <v>0</v>
      </c>
      <c r="EI246" s="339">
        <f t="shared" ca="1" si="517"/>
        <v>0</v>
      </c>
      <c r="EJ246" s="339">
        <f t="shared" ca="1" si="517"/>
        <v>0</v>
      </c>
      <c r="EK246" s="339">
        <f t="shared" ca="1" si="517"/>
        <v>0</v>
      </c>
      <c r="EL246" s="339">
        <f t="shared" ca="1" si="517"/>
        <v>0</v>
      </c>
      <c r="EM246" s="339">
        <f t="shared" ca="1" si="517"/>
        <v>0</v>
      </c>
      <c r="EO246" s="919" t="str">
        <f t="shared" ca="1" si="415"/>
        <v/>
      </c>
      <c r="EP246" s="919" t="str">
        <f t="shared" ca="1" si="497"/>
        <v/>
      </c>
      <c r="EQ246" s="919" t="str">
        <f t="shared" ca="1" si="498"/>
        <v/>
      </c>
      <c r="ER246" s="919" t="str">
        <f t="shared" ca="1" si="499"/>
        <v/>
      </c>
      <c r="ES246" s="919" t="str">
        <f ca="1">IFERROR(INDEX('郵便番号（石川県）'!$A$3:$F$2574,MATCH(INDIRECT("'("&amp;EO246&amp;")'!E7"),'郵便番号（石川県）'!$A$3:$A$2574,0),6),"")</f>
        <v/>
      </c>
      <c r="ET246" s="919" t="str">
        <f ca="1">IFERROR(INDEX('郵便番号（石川県）'!$A$3:$F$2574,MATCH(INDIRECT("'("&amp;$EO246&amp;")'!E7"),'郵便番号（石川県）'!$A$3:$A$2574,0),5),"")</f>
        <v/>
      </c>
      <c r="EU246" s="919" t="str">
        <f t="shared" ca="1" si="500"/>
        <v/>
      </c>
      <c r="EV246" s="919" t="str">
        <f t="shared" ca="1" si="501"/>
        <v/>
      </c>
      <c r="EW246" s="919" t="str">
        <f t="shared" ca="1" si="502"/>
        <v/>
      </c>
      <c r="EX246" s="919" t="str">
        <f t="shared" ca="1" si="503"/>
        <v/>
      </c>
      <c r="EY246" s="919" t="str">
        <f t="shared" ca="1" si="504"/>
        <v/>
      </c>
      <c r="EZ246" s="919" t="str">
        <f t="shared" ca="1" si="505"/>
        <v/>
      </c>
      <c r="FA246" s="919" t="str">
        <f t="shared" ca="1" si="506"/>
        <v/>
      </c>
      <c r="FB246" s="919" t="str">
        <f t="shared" ca="1" si="507"/>
        <v/>
      </c>
      <c r="FC246" s="919" t="str">
        <f t="shared" ca="1" si="508"/>
        <v/>
      </c>
      <c r="FD246" s="627" t="str">
        <f t="shared" ca="1" si="509"/>
        <v/>
      </c>
      <c r="FE246" s="630">
        <v>236</v>
      </c>
      <c r="FF246" s="299" t="str">
        <f t="shared" ca="1" si="510"/>
        <v/>
      </c>
      <c r="FG246" s="993" t="str">
        <f t="shared" ca="1" si="511"/>
        <v/>
      </c>
      <c r="FH246" s="919" t="str">
        <f t="shared" ca="1" si="512"/>
        <v/>
      </c>
      <c r="FI246" s="299">
        <f ca="1">COUNTIF($FH$11:FH246,"■")</f>
        <v>0</v>
      </c>
    </row>
    <row r="247" spans="1:165" ht="34.5" customHeight="1">
      <c r="A247" s="445">
        <f t="shared" ca="1" si="416"/>
        <v>0</v>
      </c>
      <c r="B247" s="446">
        <f>IF(R247&lt;&gt;"",IF(COUNTIF(R$11:R247,R247)=1,MAX(B$11:B246)+1,INDEX(B$11:B246,MATCH(R247,R$11:R246,0),1)),0)</f>
        <v>1</v>
      </c>
      <c r="C247" s="446">
        <f ca="1">IF(T247&lt;&gt;"",IF(COUNTIF(T$11:T247,T247)=1,MAX(C$11:C246)+1,INDEX(C$11:C246,MATCH(T247,T$11:T246,0),1)),0)</f>
        <v>0</v>
      </c>
      <c r="D247" s="446">
        <f ca="1">IF(U247&lt;&gt;"",IF(COUNTIF(U$11:U247,U247)=1,MAX(D$11:D246)+1,INDEX(D$11:D246,MATCH(U247,U$11:U246,0),1)),0)</f>
        <v>0</v>
      </c>
      <c r="E247" s="446">
        <f ca="1">IF(S247&lt;&gt;"",IF(COUNTIF(S$11:S247,S247)=1,MAX(E$11:E246)+1,INDEX(E$11:E246,MATCH(S247,S$11:S246,0),1)),0)</f>
        <v>0</v>
      </c>
      <c r="F247" s="446">
        <f ca="1">IF(Z247&lt;&gt;"",IF(COUNTIF(Z$11:Z247,Z247)=1,MAX(F$11:F246)+1,INDEX(F$11:F246,MATCH(Z247,Z$11:Z246,0),1)),0)</f>
        <v>0</v>
      </c>
      <c r="G247" s="447" cm="1">
        <f t="array" aca="1" ref="G247" ca="1">IF(Z247&lt;&gt;"",IF(COUNTIFS(Z$11:Z247,Z247,W$11:W247,W247)=1,MAX(G$11:G246)+1,INDEX(G$11:G246,MATCH(Z247&amp;W247,Z$11:Z246&amp;W$11:W247,0),1)),0)</f>
        <v>0</v>
      </c>
      <c r="H247" s="447">
        <f t="shared" ca="1" si="417"/>
        <v>0</v>
      </c>
      <c r="I247" s="447">
        <f ca="1">IF(T247="",0,IF(COUNTIF(T$11:T247,T247)=1,1,0))</f>
        <v>0</v>
      </c>
      <c r="J247" s="447">
        <f ca="1">IF(U247="",0,IF(COUNTIF(U$11:U247,U247)=1,1,0))</f>
        <v>0</v>
      </c>
      <c r="K247" s="447">
        <f ca="1">IF(S247="",0,IF(COUNTIF(S$11:S247,S247)=1,1,0))</f>
        <v>0</v>
      </c>
      <c r="L247" s="446">
        <f ca="1">IF(Z247="",0,IF(COUNTIF(Z$11:Z247,Z247)=1,1,0))</f>
        <v>0</v>
      </c>
      <c r="M247" s="767">
        <f ca="1">IF($W247=2,IF(COUNTIFS($W$11:$W247,2,$Z$11:$Z247,$Z247)=1,1,0),0)</f>
        <v>0</v>
      </c>
      <c r="N247" s="767">
        <f ca="1">IF($W247=1,IF(COUNTIFS($W$11:$W247,2,$Z$11:$Z247,$Z247)=1,1,0),0)</f>
        <v>0</v>
      </c>
      <c r="O247" s="446">
        <f ca="1">IF(H247=0,0,IF(COUNTIF(Z$11:Z247,Z247)=1,1,0))</f>
        <v>0</v>
      </c>
      <c r="P247" s="448" t="str">
        <f t="shared" ca="1" si="418"/>
        <v>石川県</v>
      </c>
      <c r="Q247" s="89">
        <f t="shared" ca="1" si="419"/>
        <v>237</v>
      </c>
      <c r="R247" s="170" t="s">
        <v>459</v>
      </c>
      <c r="S247" s="357" t="str">
        <f t="shared" ca="1" si="420"/>
        <v/>
      </c>
      <c r="T247" s="357" t="str">
        <f t="shared" ca="1" si="421"/>
        <v/>
      </c>
      <c r="U247" s="58" t="str">
        <f t="shared" ca="1" si="422"/>
        <v/>
      </c>
      <c r="V247" s="58" t="str">
        <f t="shared" ca="1" si="423"/>
        <v/>
      </c>
      <c r="W247" s="920" t="str">
        <f t="shared" ca="1" si="424"/>
        <v/>
      </c>
      <c r="X247" s="369">
        <f ca="1">IFERROR(VLOOKUP(W247,'（様式１号）３整理番号表'!$B$4:$H$5,2,FALSE),0)</f>
        <v>0</v>
      </c>
      <c r="Y247" s="768" t="str" cm="1">
        <f t="array" aca="1" ref="Y247" ca="1">IF(AND(D247=0,F247=0),"",IF(COUNTIF(D$11:D247,D247)=1,1,IF(COUNTIFS(D$11:D247,D247,F$11:F247,F247)=1,INDEX((D$11:D247,F$11:F247,Y$11:Y247),MATCH(_xlfn.MAXIFS(F$11:F246,D$11:D246,D247),$F$11:F247,0),1,3)+1,INDEX((D$11:D247,F$11:F247,Y$11:Y247),MATCH(D247&amp;F247,D$11:D247&amp;F$11:F247,0),1,3))))</f>
        <v/>
      </c>
      <c r="Z247" s="40" t="str">
        <f t="shared" ca="1" si="425"/>
        <v/>
      </c>
      <c r="AA247" s="924" t="str">
        <f t="shared" ca="1" si="426"/>
        <v/>
      </c>
      <c r="AB247" s="93">
        <f ca="1">IFERROR(VLOOKUP(AA247,'（様式１号）３整理番号表'!$B$10:$H$16,2,FALSE),0)</f>
        <v>0</v>
      </c>
      <c r="AC247" s="924" t="str">
        <f t="shared" ca="1" si="427"/>
        <v/>
      </c>
      <c r="AD247" s="924" t="str">
        <f t="shared" ca="1" si="428"/>
        <v/>
      </c>
      <c r="AE247" s="93">
        <f ca="1">IFERROR(VLOOKUP(AD247,'（様式１号）３整理番号表'!$B$21:$H$22,2,FALSE),0)</f>
        <v>0</v>
      </c>
      <c r="AF247" s="924" t="str">
        <f t="shared" ca="1" si="429"/>
        <v/>
      </c>
      <c r="AG247" s="93">
        <f ca="1">IFERROR(VLOOKUP(AF247,'（様式１号）３整理番号表'!$B$26:$H$31,2,FALSE),0)</f>
        <v>0</v>
      </c>
      <c r="AH247" s="924" t="str">
        <f t="shared" ca="1" si="430"/>
        <v/>
      </c>
      <c r="AI247" s="93">
        <f ca="1">IFERROR(VLOOKUP(AH247,'（様式１号）３整理番号表'!$J$5:$N$59,2,FALSE),0)</f>
        <v>0</v>
      </c>
      <c r="AJ247" s="77" t="str">
        <f t="shared" ca="1" si="431"/>
        <v/>
      </c>
      <c r="AK247" s="93">
        <f ca="1">IFERROR(VLOOKUP(AJ247,'（様式１号）３整理番号表'!$P$5:$R$29,2,FALSE),0)</f>
        <v>0</v>
      </c>
      <c r="AL247" s="921" t="str">
        <f t="shared" ca="1" si="432"/>
        <v/>
      </c>
      <c r="AM247" s="921" t="str">
        <f t="shared" ca="1" si="433"/>
        <v/>
      </c>
      <c r="AN247" s="921"/>
      <c r="AO247" s="77" t="str">
        <f t="shared" ca="1" si="434"/>
        <v/>
      </c>
      <c r="AP247" s="93">
        <f ca="1">IFERROR(VLOOKUP(AO247,'（様式１号）３整理番号表'!$P$5:$R$29,2,FALSE),0)</f>
        <v>0</v>
      </c>
      <c r="AQ247" s="924" t="str">
        <f t="shared" ca="1" si="435"/>
        <v/>
      </c>
      <c r="AR247" s="93">
        <f t="shared" ca="1" si="436"/>
        <v>0</v>
      </c>
      <c r="AS247" s="924" t="str">
        <f t="shared" ca="1" si="437"/>
        <v/>
      </c>
      <c r="AT247" s="40" t="str">
        <f t="shared" ca="1" si="438"/>
        <v/>
      </c>
      <c r="AU247" s="93" t="str">
        <f t="shared" ca="1" si="439"/>
        <v/>
      </c>
      <c r="AV247" s="923" t="str">
        <f t="shared" ca="1" si="440"/>
        <v/>
      </c>
      <c r="AW247" s="926" t="str">
        <f t="shared" ca="1" si="441"/>
        <v/>
      </c>
      <c r="AX247" s="925" t="str">
        <f t="shared" ca="1" si="442"/>
        <v/>
      </c>
      <c r="AY247" s="925" t="str">
        <f t="shared" ca="1" si="442"/>
        <v/>
      </c>
      <c r="AZ247" s="925" t="str">
        <f t="shared" ca="1" si="442"/>
        <v/>
      </c>
      <c r="BA247" s="925" t="str">
        <f t="shared" ca="1" si="442"/>
        <v/>
      </c>
      <c r="BB247" s="925" t="str">
        <f t="shared" ca="1" si="443"/>
        <v/>
      </c>
      <c r="BC247" s="925" t="str">
        <f t="shared" ca="1" si="444"/>
        <v/>
      </c>
      <c r="BD247" s="925" t="str">
        <f t="shared" ca="1" si="444"/>
        <v/>
      </c>
      <c r="BE247" s="925" t="str">
        <f t="shared" ca="1" si="444"/>
        <v/>
      </c>
      <c r="BF247" s="77" t="str">
        <f t="shared" ca="1" si="445"/>
        <v/>
      </c>
      <c r="BG247" s="924" t="str">
        <f t="shared" ca="1" si="446"/>
        <v/>
      </c>
      <c r="BH247" s="94">
        <f ca="1">IF(BF247&lt;&gt;"",INDEX('（様式１号）３整理番号表'!$AB$7:$AQ$12,MATCH(BF247,'（様式１号）３整理番号表'!$AA$7:$AA$12,0),MATCH(BG247,'（様式１号）３整理番号表'!$AB$6:$AQ$6,0)),0)</f>
        <v>0</v>
      </c>
      <c r="BI247" s="921" t="str">
        <f t="shared" ca="1" si="447"/>
        <v/>
      </c>
      <c r="BJ247" s="922" t="str">
        <f t="shared" ca="1" si="448"/>
        <v/>
      </c>
      <c r="BK247" s="926" t="str">
        <f t="shared" ca="1" si="449"/>
        <v/>
      </c>
      <c r="BL247" s="922" t="str">
        <f t="shared" ca="1" si="450"/>
        <v/>
      </c>
      <c r="BM247" s="79" t="str">
        <f t="shared" ca="1" si="451"/>
        <v/>
      </c>
      <c r="BN247" s="82" t="str">
        <f t="shared" ca="1" si="452"/>
        <v/>
      </c>
      <c r="BO247" s="83" t="str">
        <f t="shared" ca="1" si="453"/>
        <v/>
      </c>
      <c r="BP247" s="84" t="str">
        <f t="shared" ca="1" si="454"/>
        <v/>
      </c>
      <c r="BQ247" s="82" t="str">
        <f t="shared" ca="1" si="455"/>
        <v/>
      </c>
      <c r="BR247" s="97" t="str">
        <f t="shared" ca="1" si="456"/>
        <v/>
      </c>
      <c r="BS247" s="95" t="str">
        <f t="shared" ca="1" si="457"/>
        <v/>
      </c>
      <c r="BT247" s="184" t="str">
        <f t="shared" ca="1" si="458"/>
        <v/>
      </c>
      <c r="BU247" s="611" t="str">
        <f t="shared" ca="1" si="459"/>
        <v/>
      </c>
      <c r="BV247" s="77" t="str">
        <f t="shared" ca="1" si="460"/>
        <v/>
      </c>
      <c r="BW247" s="85" t="str">
        <f t="shared" ca="1" si="461"/>
        <v/>
      </c>
      <c r="BX247" s="86" t="str">
        <f t="shared" ca="1" si="462"/>
        <v/>
      </c>
      <c r="BY247" s="231">
        <f ca="1">IF('ポイント要件確認等（個別表）'!AD247=1,ROUNDDOWN('ポイント要件確認等（個別表）'!AV247,-3),IF('ポイント要件確認等（個別表）'!AD247=2,ROUNDDOWN('ポイント要件確認等（個別表）'!BH247,-3),IF('ポイント要件確認等（個別表）'!AD247=3,ROUNDDOWN('ポイント要件確認等（個別表）'!BT247,-3),0)))</f>
        <v>0</v>
      </c>
      <c r="BZ247" s="86" t="str">
        <f t="shared" ca="1" si="463"/>
        <v/>
      </c>
      <c r="CA247" s="232" t="str">
        <f t="shared" ca="1" si="464"/>
        <v/>
      </c>
      <c r="CB247" s="232">
        <f t="shared" ca="1" si="465"/>
        <v>0</v>
      </c>
      <c r="CC247" s="86" t="str">
        <f t="shared" ca="1" si="466"/>
        <v/>
      </c>
      <c r="CD247" s="86" t="str">
        <f t="shared" ca="1" si="467"/>
        <v/>
      </c>
      <c r="CE247" s="609"/>
      <c r="CF247" s="86" t="str">
        <f t="shared" ca="1" si="468"/>
        <v/>
      </c>
      <c r="CG247" s="185" t="str">
        <f t="shared" ca="1" si="469"/>
        <v/>
      </c>
      <c r="CH247" s="246" t="str">
        <f t="shared" ca="1" si="470"/>
        <v>含税額</v>
      </c>
      <c r="CI247" s="247" t="str">
        <f t="shared" ca="1" si="471"/>
        <v/>
      </c>
      <c r="CJ247" s="87" t="str">
        <f ca="1">IFERROR(IF(INDIRECT("'("&amp;'２個別表'!EO247&amp;")'!AR"&amp;84+EP247)&lt;&gt;1,"",1),"")</f>
        <v/>
      </c>
      <c r="CK247" s="244" t="str">
        <f t="shared" ca="1" si="472"/>
        <v/>
      </c>
      <c r="CL247" s="235" t="str">
        <f t="shared" ca="1" si="473"/>
        <v/>
      </c>
      <c r="CM247" s="239" t="str">
        <f t="shared" ca="1" si="474"/>
        <v/>
      </c>
      <c r="CN247" s="77" t="str">
        <f t="shared" ca="1" si="475"/>
        <v/>
      </c>
      <c r="CO247" s="93" t="str">
        <f ca="1">IFERROR(VLOOKUP(CN247,'（様式１号）３整理番号表'!$T$5:$V$15,2,FALSE),"")</f>
        <v/>
      </c>
      <c r="CP247" s="924" t="str">
        <f t="shared" ca="1" si="476"/>
        <v/>
      </c>
      <c r="CQ247" s="93" t="str">
        <f ca="1">IFERROR(VLOOKUP(CP247,'（様式１号）３整理番号表'!$T$19:$V$24,2,FALSE),"")</f>
        <v/>
      </c>
      <c r="CR247" s="924" t="str">
        <f ca="1">IFERROR(IF(INDIRECT("'("&amp;'２個別表'!EO247&amp;")'!AV"&amp;84+EP247)&lt;&gt;1,"",1),"")</f>
        <v/>
      </c>
      <c r="CS247" s="232">
        <f t="shared" ca="1" si="477"/>
        <v>0</v>
      </c>
      <c r="CT247" s="248">
        <f t="shared" ca="1" si="478"/>
        <v>0</v>
      </c>
      <c r="CU247" s="376" t="str">
        <f ca="1">IF(ER247="補強",IF(COUNTIFS($Z$11:Z247,Z247,$W$11:W247,1)=1,"１①",""),IF(COUNTIFS($Z$11:Z247,Z247,$W$11:W247,2)=1,"２①",""))</f>
        <v/>
      </c>
      <c r="CV247" s="57" t="str">
        <f t="shared" ca="1" si="479"/>
        <v/>
      </c>
      <c r="CW247" s="927" t="str">
        <f t="shared" ca="1" si="480"/>
        <v/>
      </c>
      <c r="CX247" s="256" t="str">
        <f t="shared" ca="1" si="481"/>
        <v/>
      </c>
      <c r="CY247" s="256" t="str">
        <f t="shared" ca="1" si="482"/>
        <v/>
      </c>
      <c r="CZ247" s="256" t="str">
        <f t="shared" ca="1" si="483"/>
        <v/>
      </c>
      <c r="DA247" s="256" t="str">
        <f t="shared" ca="1" si="484"/>
        <v/>
      </c>
      <c r="DB247" s="316" t="str">
        <f ca="1">IFERROR(VLOOKUP($CU247,'（様式１号）３整理番号表'!$Z$19:$AB$32,3,FALSE),"")</f>
        <v/>
      </c>
      <c r="DC247" s="259" t="str">
        <f t="shared" ca="1" si="485"/>
        <v>-</v>
      </c>
      <c r="DD247" s="618" t="str">
        <f t="shared" ca="1" si="486"/>
        <v/>
      </c>
      <c r="DE247" s="321" t="str">
        <f ca="1">IF(AND(AO247=18,AS247=1),IF(COUNTIFS($Y$11:Y247,Y247,$AS$11:AS247,1)=1,"２②",""),IF($CU247="１①",INDEX(INDIRECT("'("&amp;$EO247&amp;")'!AR116:BB116"),1,MATCH(INDIRECT("'("&amp;$EO247&amp;")'!C118"),INDIRECT("'("&amp;$EO247&amp;")'!AR119:BB119"),0)),""))</f>
        <v/>
      </c>
      <c r="DF247" s="324" t="str">
        <f t="shared" ca="1" si="487"/>
        <v/>
      </c>
      <c r="DG247" s="313" t="str">
        <f t="shared" ca="1" si="488"/>
        <v/>
      </c>
      <c r="DH247" s="313" t="str">
        <f t="shared" ca="1" si="489"/>
        <v/>
      </c>
      <c r="DI247" s="313" t="str">
        <f t="shared" ca="1" si="490"/>
        <v/>
      </c>
      <c r="DJ247" s="313" t="str">
        <f t="shared" ca="1" si="491"/>
        <v/>
      </c>
      <c r="DK247" s="328" t="str">
        <f t="shared" ca="1" si="492"/>
        <v/>
      </c>
      <c r="DL247" s="334" t="str">
        <f t="shared" ca="1" si="493"/>
        <v/>
      </c>
      <c r="DM247" s="915" t="str">
        <f t="shared" ca="1" si="494"/>
        <v/>
      </c>
      <c r="DN247" s="15"/>
      <c r="DO247" s="324"/>
      <c r="DP247" s="16"/>
      <c r="DQ247" s="16"/>
      <c r="DR247" s="16"/>
      <c r="DS247" s="16"/>
      <c r="DT247" s="318" t="str">
        <f>IFERROR(VLOOKUP($DN247,'（様式１号）３整理番号表'!$Z$19:$AB$32,3,FALSE),"")</f>
        <v/>
      </c>
      <c r="DU247" s="259" t="str">
        <f t="shared" si="495"/>
        <v/>
      </c>
      <c r="DV247" s="14"/>
      <c r="DW247" s="17" t="str">
        <f t="shared" ca="1" si="496"/>
        <v/>
      </c>
      <c r="DX247" s="88" t="str">
        <f t="shared" ca="1" si="513"/>
        <v/>
      </c>
      <c r="DZ247" s="339">
        <f t="shared" ca="1" si="517"/>
        <v>0</v>
      </c>
      <c r="EA247" s="339">
        <f t="shared" ca="1" si="517"/>
        <v>0</v>
      </c>
      <c r="EB247" s="339">
        <f t="shared" ca="1" si="517"/>
        <v>0</v>
      </c>
      <c r="EC247" s="339">
        <f t="shared" ref="EC247:EM247" ca="1" si="518">COUNTIF($CJ247:$DV247,EC$8)</f>
        <v>0</v>
      </c>
      <c r="ED247" s="339">
        <f t="shared" ca="1" si="518"/>
        <v>0</v>
      </c>
      <c r="EE247" s="339">
        <f t="shared" ca="1" si="518"/>
        <v>0</v>
      </c>
      <c r="EF247" s="339">
        <f t="shared" ca="1" si="518"/>
        <v>0</v>
      </c>
      <c r="EG247" s="339">
        <f t="shared" ca="1" si="518"/>
        <v>0</v>
      </c>
      <c r="EH247" s="339">
        <f t="shared" ca="1" si="518"/>
        <v>0</v>
      </c>
      <c r="EI247" s="339">
        <f t="shared" ca="1" si="518"/>
        <v>0</v>
      </c>
      <c r="EJ247" s="339">
        <f t="shared" ca="1" si="518"/>
        <v>0</v>
      </c>
      <c r="EK247" s="339">
        <f t="shared" ca="1" si="518"/>
        <v>0</v>
      </c>
      <c r="EL247" s="339">
        <f t="shared" ca="1" si="518"/>
        <v>0</v>
      </c>
      <c r="EM247" s="339">
        <f t="shared" ca="1" si="518"/>
        <v>0</v>
      </c>
      <c r="EO247" s="919" t="str">
        <f t="shared" ca="1" si="415"/>
        <v/>
      </c>
      <c r="EP247" s="919" t="str">
        <f t="shared" ca="1" si="497"/>
        <v/>
      </c>
      <c r="EQ247" s="919" t="str">
        <f t="shared" ca="1" si="498"/>
        <v/>
      </c>
      <c r="ER247" s="919" t="str">
        <f t="shared" ca="1" si="499"/>
        <v/>
      </c>
      <c r="ES247" s="919" t="str">
        <f ca="1">IFERROR(INDEX('郵便番号（石川県）'!$A$3:$F$2574,MATCH(INDIRECT("'("&amp;EO247&amp;")'!E7"),'郵便番号（石川県）'!$A$3:$A$2574,0),6),"")</f>
        <v/>
      </c>
      <c r="ET247" s="919" t="str">
        <f ca="1">IFERROR(INDEX('郵便番号（石川県）'!$A$3:$F$2574,MATCH(INDIRECT("'("&amp;$EO247&amp;")'!E7"),'郵便番号（石川県）'!$A$3:$A$2574,0),5),"")</f>
        <v/>
      </c>
      <c r="EU247" s="919" t="str">
        <f t="shared" ca="1" si="500"/>
        <v/>
      </c>
      <c r="EV247" s="919" t="str">
        <f t="shared" ca="1" si="501"/>
        <v/>
      </c>
      <c r="EW247" s="919" t="str">
        <f t="shared" ca="1" si="502"/>
        <v/>
      </c>
      <c r="EX247" s="919" t="str">
        <f t="shared" ca="1" si="503"/>
        <v/>
      </c>
      <c r="EY247" s="919" t="str">
        <f t="shared" ca="1" si="504"/>
        <v/>
      </c>
      <c r="EZ247" s="919" t="str">
        <f t="shared" ca="1" si="505"/>
        <v/>
      </c>
      <c r="FA247" s="919" t="str">
        <f t="shared" ca="1" si="506"/>
        <v/>
      </c>
      <c r="FB247" s="919" t="str">
        <f t="shared" ca="1" si="507"/>
        <v/>
      </c>
      <c r="FC247" s="919" t="str">
        <f t="shared" ca="1" si="508"/>
        <v/>
      </c>
      <c r="FD247" s="627" t="str">
        <f t="shared" ca="1" si="509"/>
        <v/>
      </c>
      <c r="FE247" s="630">
        <v>237</v>
      </c>
      <c r="FF247" s="299" t="str">
        <f t="shared" ca="1" si="510"/>
        <v/>
      </c>
      <c r="FG247" s="993" t="str">
        <f t="shared" ca="1" si="511"/>
        <v/>
      </c>
      <c r="FH247" s="919" t="str">
        <f t="shared" ca="1" si="512"/>
        <v/>
      </c>
      <c r="FI247" s="299">
        <f ca="1">COUNTIF($FH$11:FH247,"■")</f>
        <v>0</v>
      </c>
    </row>
    <row r="248" spans="1:165" ht="34.5" customHeight="1">
      <c r="A248" s="445">
        <f t="shared" ca="1" si="416"/>
        <v>0</v>
      </c>
      <c r="B248" s="446">
        <f>IF(R248&lt;&gt;"",IF(COUNTIF(R$11:R248,R248)=1,MAX(B$11:B247)+1,INDEX(B$11:B247,MATCH(R248,R$11:R247,0),1)),0)</f>
        <v>1</v>
      </c>
      <c r="C248" s="446">
        <f ca="1">IF(T248&lt;&gt;"",IF(COUNTIF(T$11:T248,T248)=1,MAX(C$11:C247)+1,INDEX(C$11:C247,MATCH(T248,T$11:T247,0),1)),0)</f>
        <v>0</v>
      </c>
      <c r="D248" s="446">
        <f ca="1">IF(U248&lt;&gt;"",IF(COUNTIF(U$11:U248,U248)=1,MAX(D$11:D247)+1,INDEX(D$11:D247,MATCH(U248,U$11:U247,0),1)),0)</f>
        <v>0</v>
      </c>
      <c r="E248" s="446">
        <f ca="1">IF(S248&lt;&gt;"",IF(COUNTIF(S$11:S248,S248)=1,MAX(E$11:E247)+1,INDEX(E$11:E247,MATCH(S248,S$11:S247,0),1)),0)</f>
        <v>0</v>
      </c>
      <c r="F248" s="446">
        <f ca="1">IF(Z248&lt;&gt;"",IF(COUNTIF(Z$11:Z248,Z248)=1,MAX(F$11:F247)+1,INDEX(F$11:F247,MATCH(Z248,Z$11:Z247,0),1)),0)</f>
        <v>0</v>
      </c>
      <c r="G248" s="447" cm="1">
        <f t="array" aca="1" ref="G248" ca="1">IF(Z248&lt;&gt;"",IF(COUNTIFS(Z$11:Z248,Z248,W$11:W248,W248)=1,MAX(G$11:G247)+1,INDEX(G$11:G247,MATCH(Z248&amp;W248,Z$11:Z247&amp;W$11:W248,0),1)),0)</f>
        <v>0</v>
      </c>
      <c r="H248" s="447">
        <f t="shared" ca="1" si="417"/>
        <v>0</v>
      </c>
      <c r="I248" s="447">
        <f ca="1">IF(T248="",0,IF(COUNTIF(T$11:T248,T248)=1,1,0))</f>
        <v>0</v>
      </c>
      <c r="J248" s="447">
        <f ca="1">IF(U248="",0,IF(COUNTIF(U$11:U248,U248)=1,1,0))</f>
        <v>0</v>
      </c>
      <c r="K248" s="447">
        <f ca="1">IF(S248="",0,IF(COUNTIF(S$11:S248,S248)=1,1,0))</f>
        <v>0</v>
      </c>
      <c r="L248" s="446">
        <f ca="1">IF(Z248="",0,IF(COUNTIF(Z$11:Z248,Z248)=1,1,0))</f>
        <v>0</v>
      </c>
      <c r="M248" s="767">
        <f ca="1">IF($W248=2,IF(COUNTIFS($W$11:$W248,2,$Z$11:$Z248,$Z248)=1,1,0),0)</f>
        <v>0</v>
      </c>
      <c r="N248" s="767">
        <f ca="1">IF($W248=1,IF(COUNTIFS($W$11:$W248,2,$Z$11:$Z248,$Z248)=1,1,0),0)</f>
        <v>0</v>
      </c>
      <c r="O248" s="446">
        <f ca="1">IF(H248=0,0,IF(COUNTIF(Z$11:Z248,Z248)=1,1,0))</f>
        <v>0</v>
      </c>
      <c r="P248" s="448" t="str">
        <f t="shared" ca="1" si="418"/>
        <v>石川県</v>
      </c>
      <c r="Q248" s="89">
        <f t="shared" ca="1" si="419"/>
        <v>238</v>
      </c>
      <c r="R248" s="170" t="s">
        <v>459</v>
      </c>
      <c r="S248" s="357" t="str">
        <f t="shared" ca="1" si="420"/>
        <v/>
      </c>
      <c r="T248" s="357" t="str">
        <f t="shared" ca="1" si="421"/>
        <v/>
      </c>
      <c r="U248" s="58" t="str">
        <f t="shared" ca="1" si="422"/>
        <v/>
      </c>
      <c r="V248" s="58" t="str">
        <f t="shared" ca="1" si="423"/>
        <v/>
      </c>
      <c r="W248" s="920" t="str">
        <f t="shared" ca="1" si="424"/>
        <v/>
      </c>
      <c r="X248" s="369">
        <f ca="1">IFERROR(VLOOKUP(W248,'（様式１号）３整理番号表'!$B$4:$H$5,2,FALSE),0)</f>
        <v>0</v>
      </c>
      <c r="Y248" s="768" t="str" cm="1">
        <f t="array" aca="1" ref="Y248" ca="1">IF(AND(D248=0,F248=0),"",IF(COUNTIF(D$11:D248,D248)=1,1,IF(COUNTIFS(D$11:D248,D248,F$11:F248,F248)=1,INDEX((D$11:D248,F$11:F248,Y$11:Y248),MATCH(_xlfn.MAXIFS(F$11:F247,D$11:D247,D248),$F$11:F248,0),1,3)+1,INDEX((D$11:D248,F$11:F248,Y$11:Y248),MATCH(D248&amp;F248,D$11:D248&amp;F$11:F248,0),1,3))))</f>
        <v/>
      </c>
      <c r="Z248" s="40" t="str">
        <f t="shared" ca="1" si="425"/>
        <v/>
      </c>
      <c r="AA248" s="924" t="str">
        <f t="shared" ca="1" si="426"/>
        <v/>
      </c>
      <c r="AB248" s="93">
        <f ca="1">IFERROR(VLOOKUP(AA248,'（様式１号）３整理番号表'!$B$10:$H$16,2,FALSE),0)</f>
        <v>0</v>
      </c>
      <c r="AC248" s="924" t="str">
        <f t="shared" ca="1" si="427"/>
        <v/>
      </c>
      <c r="AD248" s="924" t="str">
        <f t="shared" ca="1" si="428"/>
        <v/>
      </c>
      <c r="AE248" s="93">
        <f ca="1">IFERROR(VLOOKUP(AD248,'（様式１号）３整理番号表'!$B$21:$H$22,2,FALSE),0)</f>
        <v>0</v>
      </c>
      <c r="AF248" s="924" t="str">
        <f t="shared" ca="1" si="429"/>
        <v/>
      </c>
      <c r="AG248" s="93">
        <f ca="1">IFERROR(VLOOKUP(AF248,'（様式１号）３整理番号表'!$B$26:$H$31,2,FALSE),0)</f>
        <v>0</v>
      </c>
      <c r="AH248" s="924" t="str">
        <f t="shared" ca="1" si="430"/>
        <v/>
      </c>
      <c r="AI248" s="93">
        <f ca="1">IFERROR(VLOOKUP(AH248,'（様式１号）３整理番号表'!$J$5:$N$59,2,FALSE),0)</f>
        <v>0</v>
      </c>
      <c r="AJ248" s="77" t="str">
        <f t="shared" ca="1" si="431"/>
        <v/>
      </c>
      <c r="AK248" s="93">
        <f ca="1">IFERROR(VLOOKUP(AJ248,'（様式１号）３整理番号表'!$P$5:$R$29,2,FALSE),0)</f>
        <v>0</v>
      </c>
      <c r="AL248" s="921" t="str">
        <f t="shared" ca="1" si="432"/>
        <v/>
      </c>
      <c r="AM248" s="921" t="str">
        <f t="shared" ca="1" si="433"/>
        <v/>
      </c>
      <c r="AN248" s="921"/>
      <c r="AO248" s="77" t="str">
        <f t="shared" ca="1" si="434"/>
        <v/>
      </c>
      <c r="AP248" s="93">
        <f ca="1">IFERROR(VLOOKUP(AO248,'（様式１号）３整理番号表'!$P$5:$R$29,2,FALSE),0)</f>
        <v>0</v>
      </c>
      <c r="AQ248" s="924" t="str">
        <f t="shared" ca="1" si="435"/>
        <v/>
      </c>
      <c r="AR248" s="93">
        <f t="shared" ca="1" si="436"/>
        <v>0</v>
      </c>
      <c r="AS248" s="924" t="str">
        <f t="shared" ca="1" si="437"/>
        <v/>
      </c>
      <c r="AT248" s="40" t="str">
        <f t="shared" ca="1" si="438"/>
        <v/>
      </c>
      <c r="AU248" s="93" t="str">
        <f t="shared" ca="1" si="439"/>
        <v/>
      </c>
      <c r="AV248" s="923" t="str">
        <f t="shared" ca="1" si="440"/>
        <v/>
      </c>
      <c r="AW248" s="926" t="str">
        <f t="shared" ca="1" si="441"/>
        <v/>
      </c>
      <c r="AX248" s="925" t="str">
        <f t="shared" ca="1" si="442"/>
        <v/>
      </c>
      <c r="AY248" s="925" t="str">
        <f t="shared" ca="1" si="442"/>
        <v/>
      </c>
      <c r="AZ248" s="925" t="str">
        <f t="shared" ca="1" si="442"/>
        <v/>
      </c>
      <c r="BA248" s="925" t="str">
        <f t="shared" ca="1" si="442"/>
        <v/>
      </c>
      <c r="BB248" s="925" t="str">
        <f t="shared" ca="1" si="443"/>
        <v/>
      </c>
      <c r="BC248" s="925" t="str">
        <f t="shared" ca="1" si="444"/>
        <v/>
      </c>
      <c r="BD248" s="925" t="str">
        <f t="shared" ca="1" si="444"/>
        <v/>
      </c>
      <c r="BE248" s="925" t="str">
        <f t="shared" ca="1" si="444"/>
        <v/>
      </c>
      <c r="BF248" s="77" t="str">
        <f t="shared" ca="1" si="445"/>
        <v/>
      </c>
      <c r="BG248" s="924" t="str">
        <f t="shared" ca="1" si="446"/>
        <v/>
      </c>
      <c r="BH248" s="94">
        <f ca="1">IF(BF248&lt;&gt;"",INDEX('（様式１号）３整理番号表'!$AB$7:$AQ$12,MATCH(BF248,'（様式１号）３整理番号表'!$AA$7:$AA$12,0),MATCH(BG248,'（様式１号）３整理番号表'!$AB$6:$AQ$6,0)),0)</f>
        <v>0</v>
      </c>
      <c r="BI248" s="921" t="str">
        <f t="shared" ca="1" si="447"/>
        <v/>
      </c>
      <c r="BJ248" s="922" t="str">
        <f t="shared" ca="1" si="448"/>
        <v/>
      </c>
      <c r="BK248" s="926" t="str">
        <f t="shared" ca="1" si="449"/>
        <v/>
      </c>
      <c r="BL248" s="922" t="str">
        <f t="shared" ca="1" si="450"/>
        <v/>
      </c>
      <c r="BM248" s="79" t="str">
        <f t="shared" ca="1" si="451"/>
        <v/>
      </c>
      <c r="BN248" s="82" t="str">
        <f t="shared" ca="1" si="452"/>
        <v/>
      </c>
      <c r="BO248" s="83" t="str">
        <f t="shared" ca="1" si="453"/>
        <v/>
      </c>
      <c r="BP248" s="84" t="str">
        <f t="shared" ca="1" si="454"/>
        <v/>
      </c>
      <c r="BQ248" s="82" t="str">
        <f t="shared" ca="1" si="455"/>
        <v/>
      </c>
      <c r="BR248" s="97" t="str">
        <f t="shared" ca="1" si="456"/>
        <v/>
      </c>
      <c r="BS248" s="95" t="str">
        <f t="shared" ca="1" si="457"/>
        <v/>
      </c>
      <c r="BT248" s="184" t="str">
        <f t="shared" ca="1" si="458"/>
        <v/>
      </c>
      <c r="BU248" s="611" t="str">
        <f t="shared" ca="1" si="459"/>
        <v/>
      </c>
      <c r="BV248" s="77" t="str">
        <f t="shared" ca="1" si="460"/>
        <v/>
      </c>
      <c r="BW248" s="85" t="str">
        <f t="shared" ca="1" si="461"/>
        <v/>
      </c>
      <c r="BX248" s="86" t="str">
        <f t="shared" ca="1" si="462"/>
        <v/>
      </c>
      <c r="BY248" s="231">
        <f ca="1">IF('ポイント要件確認等（個別表）'!AD248=1,ROUNDDOWN('ポイント要件確認等（個別表）'!AV248,-3),IF('ポイント要件確認等（個別表）'!AD248=2,ROUNDDOWN('ポイント要件確認等（個別表）'!BH248,-3),IF('ポイント要件確認等（個別表）'!AD248=3,ROUNDDOWN('ポイント要件確認等（個別表）'!BT248,-3),0)))</f>
        <v>0</v>
      </c>
      <c r="BZ248" s="86" t="str">
        <f t="shared" ca="1" si="463"/>
        <v/>
      </c>
      <c r="CA248" s="232" t="str">
        <f t="shared" ca="1" si="464"/>
        <v/>
      </c>
      <c r="CB248" s="232">
        <f t="shared" ca="1" si="465"/>
        <v>0</v>
      </c>
      <c r="CC248" s="86" t="str">
        <f t="shared" ca="1" si="466"/>
        <v/>
      </c>
      <c r="CD248" s="86" t="str">
        <f t="shared" ca="1" si="467"/>
        <v/>
      </c>
      <c r="CE248" s="609"/>
      <c r="CF248" s="86" t="str">
        <f t="shared" ca="1" si="468"/>
        <v/>
      </c>
      <c r="CG248" s="185" t="str">
        <f t="shared" ca="1" si="469"/>
        <v/>
      </c>
      <c r="CH248" s="246" t="str">
        <f t="shared" ca="1" si="470"/>
        <v>含税額</v>
      </c>
      <c r="CI248" s="247" t="str">
        <f t="shared" ca="1" si="471"/>
        <v/>
      </c>
      <c r="CJ248" s="87" t="str">
        <f ca="1">IFERROR(IF(INDIRECT("'("&amp;'２個別表'!EO248&amp;")'!AR"&amp;84+EP248)&lt;&gt;1,"",1),"")</f>
        <v/>
      </c>
      <c r="CK248" s="244" t="str">
        <f t="shared" ca="1" si="472"/>
        <v/>
      </c>
      <c r="CL248" s="235" t="str">
        <f t="shared" ca="1" si="473"/>
        <v/>
      </c>
      <c r="CM248" s="239" t="str">
        <f t="shared" ca="1" si="474"/>
        <v/>
      </c>
      <c r="CN248" s="77" t="str">
        <f t="shared" ca="1" si="475"/>
        <v/>
      </c>
      <c r="CO248" s="93" t="str">
        <f ca="1">IFERROR(VLOOKUP(CN248,'（様式１号）３整理番号表'!$T$5:$V$15,2,FALSE),"")</f>
        <v/>
      </c>
      <c r="CP248" s="924" t="str">
        <f t="shared" ca="1" si="476"/>
        <v/>
      </c>
      <c r="CQ248" s="93" t="str">
        <f ca="1">IFERROR(VLOOKUP(CP248,'（様式１号）３整理番号表'!$T$19:$V$24,2,FALSE),"")</f>
        <v/>
      </c>
      <c r="CR248" s="924" t="str">
        <f ca="1">IFERROR(IF(INDIRECT("'("&amp;'２個別表'!EO248&amp;")'!AV"&amp;84+EP248)&lt;&gt;1,"",1),"")</f>
        <v/>
      </c>
      <c r="CS248" s="232">
        <f t="shared" ca="1" si="477"/>
        <v>0</v>
      </c>
      <c r="CT248" s="248">
        <f t="shared" ca="1" si="478"/>
        <v>0</v>
      </c>
      <c r="CU248" s="376" t="str">
        <f ca="1">IF(ER248="補強",IF(COUNTIFS($Z$11:Z248,Z248,$W$11:W248,1)=1,"１①",""),IF(COUNTIFS($Z$11:Z248,Z248,$W$11:W248,2)=1,"２①",""))</f>
        <v/>
      </c>
      <c r="CV248" s="57" t="str">
        <f t="shared" ca="1" si="479"/>
        <v/>
      </c>
      <c r="CW248" s="927" t="str">
        <f t="shared" ca="1" si="480"/>
        <v/>
      </c>
      <c r="CX248" s="256" t="str">
        <f t="shared" ca="1" si="481"/>
        <v/>
      </c>
      <c r="CY248" s="256" t="str">
        <f t="shared" ca="1" si="482"/>
        <v/>
      </c>
      <c r="CZ248" s="256" t="str">
        <f t="shared" ca="1" si="483"/>
        <v/>
      </c>
      <c r="DA248" s="256" t="str">
        <f t="shared" ca="1" si="484"/>
        <v/>
      </c>
      <c r="DB248" s="316" t="str">
        <f ca="1">IFERROR(VLOOKUP($CU248,'（様式１号）３整理番号表'!$Z$19:$AB$32,3,FALSE),"")</f>
        <v/>
      </c>
      <c r="DC248" s="259" t="str">
        <f t="shared" ca="1" si="485"/>
        <v>-</v>
      </c>
      <c r="DD248" s="618" t="str">
        <f t="shared" ca="1" si="486"/>
        <v/>
      </c>
      <c r="DE248" s="321" t="str">
        <f ca="1">IF(AND(AO248=18,AS248=1),IF(COUNTIFS($Y$11:Y248,Y248,$AS$11:AS248,1)=1,"２②",""),IF($CU248="１①",INDEX(INDIRECT("'("&amp;$EO248&amp;")'!AR116:BB116"),1,MATCH(INDIRECT("'("&amp;$EO248&amp;")'!C118"),INDIRECT("'("&amp;$EO248&amp;")'!AR119:BB119"),0)),""))</f>
        <v/>
      </c>
      <c r="DF248" s="324" t="str">
        <f t="shared" ca="1" si="487"/>
        <v/>
      </c>
      <c r="DG248" s="313" t="str">
        <f t="shared" ca="1" si="488"/>
        <v/>
      </c>
      <c r="DH248" s="313" t="str">
        <f t="shared" ca="1" si="489"/>
        <v/>
      </c>
      <c r="DI248" s="313" t="str">
        <f t="shared" ca="1" si="490"/>
        <v/>
      </c>
      <c r="DJ248" s="313" t="str">
        <f t="shared" ca="1" si="491"/>
        <v/>
      </c>
      <c r="DK248" s="328" t="str">
        <f t="shared" ca="1" si="492"/>
        <v/>
      </c>
      <c r="DL248" s="334" t="str">
        <f t="shared" ca="1" si="493"/>
        <v/>
      </c>
      <c r="DM248" s="915" t="str">
        <f t="shared" ca="1" si="494"/>
        <v/>
      </c>
      <c r="DN248" s="15"/>
      <c r="DO248" s="324"/>
      <c r="DP248" s="16"/>
      <c r="DQ248" s="16"/>
      <c r="DR248" s="16"/>
      <c r="DS248" s="16"/>
      <c r="DT248" s="318" t="str">
        <f>IFERROR(VLOOKUP($DN248,'（様式１号）３整理番号表'!$Z$19:$AB$32,3,FALSE),"")</f>
        <v/>
      </c>
      <c r="DU248" s="259" t="str">
        <f t="shared" si="495"/>
        <v/>
      </c>
      <c r="DV248" s="14"/>
      <c r="DW248" s="17" t="str">
        <f t="shared" ca="1" si="496"/>
        <v/>
      </c>
      <c r="DX248" s="88" t="str">
        <f t="shared" ca="1" si="513"/>
        <v/>
      </c>
      <c r="DZ248" s="339">
        <f t="shared" ref="DZ248:EM266" ca="1" si="519">COUNTIF($CJ248:$DV248,DZ$8)</f>
        <v>0</v>
      </c>
      <c r="EA248" s="339">
        <f t="shared" ca="1" si="519"/>
        <v>0</v>
      </c>
      <c r="EB248" s="339">
        <f t="shared" ca="1" si="519"/>
        <v>0</v>
      </c>
      <c r="EC248" s="339">
        <f t="shared" ca="1" si="519"/>
        <v>0</v>
      </c>
      <c r="ED248" s="339">
        <f t="shared" ca="1" si="519"/>
        <v>0</v>
      </c>
      <c r="EE248" s="339">
        <f t="shared" ca="1" si="519"/>
        <v>0</v>
      </c>
      <c r="EF248" s="339">
        <f t="shared" ca="1" si="519"/>
        <v>0</v>
      </c>
      <c r="EG248" s="339">
        <f t="shared" ca="1" si="519"/>
        <v>0</v>
      </c>
      <c r="EH248" s="339">
        <f t="shared" ca="1" si="519"/>
        <v>0</v>
      </c>
      <c r="EI248" s="339">
        <f t="shared" ca="1" si="519"/>
        <v>0</v>
      </c>
      <c r="EJ248" s="339">
        <f t="shared" ca="1" si="519"/>
        <v>0</v>
      </c>
      <c r="EK248" s="339">
        <f t="shared" ca="1" si="519"/>
        <v>0</v>
      </c>
      <c r="EL248" s="339">
        <f t="shared" ca="1" si="519"/>
        <v>0</v>
      </c>
      <c r="EM248" s="339">
        <f t="shared" ca="1" si="519"/>
        <v>0</v>
      </c>
      <c r="EO248" s="919" t="str">
        <f t="shared" ca="1" si="415"/>
        <v/>
      </c>
      <c r="EP248" s="919" t="str">
        <f t="shared" ca="1" si="497"/>
        <v/>
      </c>
      <c r="EQ248" s="919" t="str">
        <f t="shared" ca="1" si="498"/>
        <v/>
      </c>
      <c r="ER248" s="919" t="str">
        <f t="shared" ca="1" si="499"/>
        <v/>
      </c>
      <c r="ES248" s="919" t="str">
        <f ca="1">IFERROR(INDEX('郵便番号（石川県）'!$A$3:$F$2574,MATCH(INDIRECT("'("&amp;EO248&amp;")'!E7"),'郵便番号（石川県）'!$A$3:$A$2574,0),6),"")</f>
        <v/>
      </c>
      <c r="ET248" s="919" t="str">
        <f ca="1">IFERROR(INDEX('郵便番号（石川県）'!$A$3:$F$2574,MATCH(INDIRECT("'("&amp;$EO248&amp;")'!E7"),'郵便番号（石川県）'!$A$3:$A$2574,0),5),"")</f>
        <v/>
      </c>
      <c r="EU248" s="919" t="str">
        <f t="shared" ca="1" si="500"/>
        <v/>
      </c>
      <c r="EV248" s="919" t="str">
        <f t="shared" ca="1" si="501"/>
        <v/>
      </c>
      <c r="EW248" s="919" t="str">
        <f t="shared" ca="1" si="502"/>
        <v/>
      </c>
      <c r="EX248" s="919" t="str">
        <f t="shared" ca="1" si="503"/>
        <v/>
      </c>
      <c r="EY248" s="919" t="str">
        <f t="shared" ca="1" si="504"/>
        <v/>
      </c>
      <c r="EZ248" s="919" t="str">
        <f t="shared" ca="1" si="505"/>
        <v/>
      </c>
      <c r="FA248" s="919" t="str">
        <f t="shared" ca="1" si="506"/>
        <v/>
      </c>
      <c r="FB248" s="919" t="str">
        <f t="shared" ca="1" si="507"/>
        <v/>
      </c>
      <c r="FC248" s="919" t="str">
        <f t="shared" ca="1" si="508"/>
        <v/>
      </c>
      <c r="FD248" s="627" t="str">
        <f t="shared" ca="1" si="509"/>
        <v/>
      </c>
      <c r="FE248" s="630">
        <v>238</v>
      </c>
      <c r="FF248" s="299" t="str">
        <f t="shared" ca="1" si="510"/>
        <v/>
      </c>
      <c r="FG248" s="993" t="str">
        <f t="shared" ca="1" si="511"/>
        <v/>
      </c>
      <c r="FH248" s="919" t="str">
        <f t="shared" ca="1" si="512"/>
        <v/>
      </c>
      <c r="FI248" s="299">
        <f ca="1">COUNTIF($FH$11:FH248,"■")</f>
        <v>0</v>
      </c>
    </row>
    <row r="249" spans="1:165" ht="34.5" customHeight="1">
      <c r="A249" s="445">
        <f t="shared" ca="1" si="416"/>
        <v>0</v>
      </c>
      <c r="B249" s="446">
        <f>IF(R249&lt;&gt;"",IF(COUNTIF(R$11:R249,R249)=1,MAX(B$11:B248)+1,INDEX(B$11:B248,MATCH(R249,R$11:R248,0),1)),0)</f>
        <v>1</v>
      </c>
      <c r="C249" s="446">
        <f ca="1">IF(T249&lt;&gt;"",IF(COUNTIF(T$11:T249,T249)=1,MAX(C$11:C248)+1,INDEX(C$11:C248,MATCH(T249,T$11:T248,0),1)),0)</f>
        <v>0</v>
      </c>
      <c r="D249" s="446">
        <f ca="1">IF(U249&lt;&gt;"",IF(COUNTIF(U$11:U249,U249)=1,MAX(D$11:D248)+1,INDEX(D$11:D248,MATCH(U249,U$11:U248,0),1)),0)</f>
        <v>0</v>
      </c>
      <c r="E249" s="446">
        <f ca="1">IF(S249&lt;&gt;"",IF(COUNTIF(S$11:S249,S249)=1,MAX(E$11:E248)+1,INDEX(E$11:E248,MATCH(S249,S$11:S248,0),1)),0)</f>
        <v>0</v>
      </c>
      <c r="F249" s="446">
        <f ca="1">IF(Z249&lt;&gt;"",IF(COUNTIF(Z$11:Z249,Z249)=1,MAX(F$11:F248)+1,INDEX(F$11:F248,MATCH(Z249,Z$11:Z248,0),1)),0)</f>
        <v>0</v>
      </c>
      <c r="G249" s="447" cm="1">
        <f t="array" aca="1" ref="G249" ca="1">IF(Z249&lt;&gt;"",IF(COUNTIFS(Z$11:Z249,Z249,W$11:W249,W249)=1,MAX(G$11:G248)+1,INDEX(G$11:G248,MATCH(Z249&amp;W249,Z$11:Z248&amp;W$11:W249,0),1)),0)</f>
        <v>0</v>
      </c>
      <c r="H249" s="447">
        <f t="shared" ca="1" si="417"/>
        <v>0</v>
      </c>
      <c r="I249" s="447">
        <f ca="1">IF(T249="",0,IF(COUNTIF(T$11:T249,T249)=1,1,0))</f>
        <v>0</v>
      </c>
      <c r="J249" s="447">
        <f ca="1">IF(U249="",0,IF(COUNTIF(U$11:U249,U249)=1,1,0))</f>
        <v>0</v>
      </c>
      <c r="K249" s="447">
        <f ca="1">IF(S249="",0,IF(COUNTIF(S$11:S249,S249)=1,1,0))</f>
        <v>0</v>
      </c>
      <c r="L249" s="446">
        <f ca="1">IF(Z249="",0,IF(COUNTIF(Z$11:Z249,Z249)=1,1,0))</f>
        <v>0</v>
      </c>
      <c r="M249" s="767">
        <f ca="1">IF($W249=2,IF(COUNTIFS($W$11:$W249,2,$Z$11:$Z249,$Z249)=1,1,0),0)</f>
        <v>0</v>
      </c>
      <c r="N249" s="767">
        <f ca="1">IF($W249=1,IF(COUNTIFS($W$11:$W249,2,$Z$11:$Z249,$Z249)=1,1,0),0)</f>
        <v>0</v>
      </c>
      <c r="O249" s="446">
        <f ca="1">IF(H249=0,0,IF(COUNTIF(Z$11:Z249,Z249)=1,1,0))</f>
        <v>0</v>
      </c>
      <c r="P249" s="448" t="str">
        <f t="shared" ca="1" si="418"/>
        <v>石川県</v>
      </c>
      <c r="Q249" s="89">
        <f t="shared" ca="1" si="419"/>
        <v>239</v>
      </c>
      <c r="R249" s="170" t="s">
        <v>459</v>
      </c>
      <c r="S249" s="357" t="str">
        <f t="shared" ca="1" si="420"/>
        <v/>
      </c>
      <c r="T249" s="357" t="str">
        <f t="shared" ca="1" si="421"/>
        <v/>
      </c>
      <c r="U249" s="58" t="str">
        <f t="shared" ca="1" si="422"/>
        <v/>
      </c>
      <c r="V249" s="58" t="str">
        <f t="shared" ca="1" si="423"/>
        <v/>
      </c>
      <c r="W249" s="920" t="str">
        <f t="shared" ca="1" si="424"/>
        <v/>
      </c>
      <c r="X249" s="369">
        <f ca="1">IFERROR(VLOOKUP(W249,'（様式１号）３整理番号表'!$B$4:$H$5,2,FALSE),0)</f>
        <v>0</v>
      </c>
      <c r="Y249" s="768" t="str" cm="1">
        <f t="array" aca="1" ref="Y249" ca="1">IF(AND(D249=0,F249=0),"",IF(COUNTIF(D$11:D249,D249)=1,1,IF(COUNTIFS(D$11:D249,D249,F$11:F249,F249)=1,INDEX((D$11:D249,F$11:F249,Y$11:Y249),MATCH(_xlfn.MAXIFS(F$11:F248,D$11:D248,D249),$F$11:F249,0),1,3)+1,INDEX((D$11:D249,F$11:F249,Y$11:Y249),MATCH(D249&amp;F249,D$11:D249&amp;F$11:F249,0),1,3))))</f>
        <v/>
      </c>
      <c r="Z249" s="40" t="str">
        <f t="shared" ca="1" si="425"/>
        <v/>
      </c>
      <c r="AA249" s="924" t="str">
        <f t="shared" ca="1" si="426"/>
        <v/>
      </c>
      <c r="AB249" s="93">
        <f ca="1">IFERROR(VLOOKUP(AA249,'（様式１号）３整理番号表'!$B$10:$H$16,2,FALSE),0)</f>
        <v>0</v>
      </c>
      <c r="AC249" s="924" t="str">
        <f t="shared" ca="1" si="427"/>
        <v/>
      </c>
      <c r="AD249" s="924" t="str">
        <f t="shared" ca="1" si="428"/>
        <v/>
      </c>
      <c r="AE249" s="93">
        <f ca="1">IFERROR(VLOOKUP(AD249,'（様式１号）３整理番号表'!$B$21:$H$22,2,FALSE),0)</f>
        <v>0</v>
      </c>
      <c r="AF249" s="924" t="str">
        <f t="shared" ca="1" si="429"/>
        <v/>
      </c>
      <c r="AG249" s="93">
        <f ca="1">IFERROR(VLOOKUP(AF249,'（様式１号）３整理番号表'!$B$26:$H$31,2,FALSE),0)</f>
        <v>0</v>
      </c>
      <c r="AH249" s="924" t="str">
        <f t="shared" ca="1" si="430"/>
        <v/>
      </c>
      <c r="AI249" s="93">
        <f ca="1">IFERROR(VLOOKUP(AH249,'（様式１号）３整理番号表'!$J$5:$N$59,2,FALSE),0)</f>
        <v>0</v>
      </c>
      <c r="AJ249" s="77" t="str">
        <f t="shared" ca="1" si="431"/>
        <v/>
      </c>
      <c r="AK249" s="93">
        <f ca="1">IFERROR(VLOOKUP(AJ249,'（様式１号）３整理番号表'!$P$5:$R$29,2,FALSE),0)</f>
        <v>0</v>
      </c>
      <c r="AL249" s="921" t="str">
        <f t="shared" ca="1" si="432"/>
        <v/>
      </c>
      <c r="AM249" s="921" t="str">
        <f t="shared" ca="1" si="433"/>
        <v/>
      </c>
      <c r="AN249" s="921"/>
      <c r="AO249" s="77" t="str">
        <f t="shared" ca="1" si="434"/>
        <v/>
      </c>
      <c r="AP249" s="93">
        <f ca="1">IFERROR(VLOOKUP(AO249,'（様式１号）３整理番号表'!$P$5:$R$29,2,FALSE),0)</f>
        <v>0</v>
      </c>
      <c r="AQ249" s="924" t="str">
        <f t="shared" ca="1" si="435"/>
        <v/>
      </c>
      <c r="AR249" s="93">
        <f t="shared" ca="1" si="436"/>
        <v>0</v>
      </c>
      <c r="AS249" s="924" t="str">
        <f t="shared" ca="1" si="437"/>
        <v/>
      </c>
      <c r="AT249" s="40" t="str">
        <f t="shared" ca="1" si="438"/>
        <v/>
      </c>
      <c r="AU249" s="93" t="str">
        <f t="shared" ca="1" si="439"/>
        <v/>
      </c>
      <c r="AV249" s="923" t="str">
        <f t="shared" ca="1" si="440"/>
        <v/>
      </c>
      <c r="AW249" s="926" t="str">
        <f t="shared" ca="1" si="441"/>
        <v/>
      </c>
      <c r="AX249" s="925" t="str">
        <f t="shared" ca="1" si="442"/>
        <v/>
      </c>
      <c r="AY249" s="925" t="str">
        <f t="shared" ca="1" si="442"/>
        <v/>
      </c>
      <c r="AZ249" s="925" t="str">
        <f t="shared" ca="1" si="442"/>
        <v/>
      </c>
      <c r="BA249" s="925" t="str">
        <f t="shared" ca="1" si="442"/>
        <v/>
      </c>
      <c r="BB249" s="925" t="str">
        <f t="shared" ca="1" si="443"/>
        <v/>
      </c>
      <c r="BC249" s="925" t="str">
        <f t="shared" ca="1" si="444"/>
        <v/>
      </c>
      <c r="BD249" s="925" t="str">
        <f t="shared" ca="1" si="444"/>
        <v/>
      </c>
      <c r="BE249" s="925" t="str">
        <f t="shared" ca="1" si="444"/>
        <v/>
      </c>
      <c r="BF249" s="77" t="str">
        <f t="shared" ca="1" si="445"/>
        <v/>
      </c>
      <c r="BG249" s="924" t="str">
        <f t="shared" ca="1" si="446"/>
        <v/>
      </c>
      <c r="BH249" s="94">
        <f ca="1">IF(BF249&lt;&gt;"",INDEX('（様式１号）３整理番号表'!$AB$7:$AQ$12,MATCH(BF249,'（様式１号）３整理番号表'!$AA$7:$AA$12,0),MATCH(BG249,'（様式１号）３整理番号表'!$AB$6:$AQ$6,0)),0)</f>
        <v>0</v>
      </c>
      <c r="BI249" s="921" t="str">
        <f t="shared" ca="1" si="447"/>
        <v/>
      </c>
      <c r="BJ249" s="922" t="str">
        <f t="shared" ca="1" si="448"/>
        <v/>
      </c>
      <c r="BK249" s="926" t="str">
        <f t="shared" ca="1" si="449"/>
        <v/>
      </c>
      <c r="BL249" s="922" t="str">
        <f t="shared" ca="1" si="450"/>
        <v/>
      </c>
      <c r="BM249" s="79" t="str">
        <f t="shared" ca="1" si="451"/>
        <v/>
      </c>
      <c r="BN249" s="82" t="str">
        <f t="shared" ca="1" si="452"/>
        <v/>
      </c>
      <c r="BO249" s="83" t="str">
        <f t="shared" ca="1" si="453"/>
        <v/>
      </c>
      <c r="BP249" s="84" t="str">
        <f t="shared" ca="1" si="454"/>
        <v/>
      </c>
      <c r="BQ249" s="82" t="str">
        <f t="shared" ca="1" si="455"/>
        <v/>
      </c>
      <c r="BR249" s="97" t="str">
        <f t="shared" ca="1" si="456"/>
        <v/>
      </c>
      <c r="BS249" s="95" t="str">
        <f t="shared" ca="1" si="457"/>
        <v/>
      </c>
      <c r="BT249" s="184" t="str">
        <f t="shared" ca="1" si="458"/>
        <v/>
      </c>
      <c r="BU249" s="611" t="str">
        <f t="shared" ca="1" si="459"/>
        <v/>
      </c>
      <c r="BV249" s="77" t="str">
        <f t="shared" ca="1" si="460"/>
        <v/>
      </c>
      <c r="BW249" s="85" t="str">
        <f t="shared" ca="1" si="461"/>
        <v/>
      </c>
      <c r="BX249" s="86" t="str">
        <f t="shared" ca="1" si="462"/>
        <v/>
      </c>
      <c r="BY249" s="231">
        <f ca="1">IF('ポイント要件確認等（個別表）'!AD249=1,ROUNDDOWN('ポイント要件確認等（個別表）'!AV249,-3),IF('ポイント要件確認等（個別表）'!AD249=2,ROUNDDOWN('ポイント要件確認等（個別表）'!BH249,-3),IF('ポイント要件確認等（個別表）'!AD249=3,ROUNDDOWN('ポイント要件確認等（個別表）'!BT249,-3),0)))</f>
        <v>0</v>
      </c>
      <c r="BZ249" s="86" t="str">
        <f t="shared" ca="1" si="463"/>
        <v/>
      </c>
      <c r="CA249" s="232" t="str">
        <f t="shared" ca="1" si="464"/>
        <v/>
      </c>
      <c r="CB249" s="232">
        <f t="shared" ca="1" si="465"/>
        <v>0</v>
      </c>
      <c r="CC249" s="86" t="str">
        <f t="shared" ca="1" si="466"/>
        <v/>
      </c>
      <c r="CD249" s="86" t="str">
        <f t="shared" ca="1" si="467"/>
        <v/>
      </c>
      <c r="CE249" s="609"/>
      <c r="CF249" s="86" t="str">
        <f t="shared" ca="1" si="468"/>
        <v/>
      </c>
      <c r="CG249" s="185" t="str">
        <f t="shared" ca="1" si="469"/>
        <v/>
      </c>
      <c r="CH249" s="246" t="str">
        <f t="shared" ca="1" si="470"/>
        <v>含税額</v>
      </c>
      <c r="CI249" s="247" t="str">
        <f t="shared" ca="1" si="471"/>
        <v/>
      </c>
      <c r="CJ249" s="87" t="str">
        <f ca="1">IFERROR(IF(INDIRECT("'("&amp;'２個別表'!EO249&amp;")'!AR"&amp;84+EP249)&lt;&gt;1,"",1),"")</f>
        <v/>
      </c>
      <c r="CK249" s="244" t="str">
        <f t="shared" ca="1" si="472"/>
        <v/>
      </c>
      <c r="CL249" s="235" t="str">
        <f t="shared" ca="1" si="473"/>
        <v/>
      </c>
      <c r="CM249" s="239" t="str">
        <f t="shared" ca="1" si="474"/>
        <v/>
      </c>
      <c r="CN249" s="77" t="str">
        <f t="shared" ca="1" si="475"/>
        <v/>
      </c>
      <c r="CO249" s="93" t="str">
        <f ca="1">IFERROR(VLOOKUP(CN249,'（様式１号）３整理番号表'!$T$5:$V$15,2,FALSE),"")</f>
        <v/>
      </c>
      <c r="CP249" s="924" t="str">
        <f t="shared" ca="1" si="476"/>
        <v/>
      </c>
      <c r="CQ249" s="93" t="str">
        <f ca="1">IFERROR(VLOOKUP(CP249,'（様式１号）３整理番号表'!$T$19:$V$24,2,FALSE),"")</f>
        <v/>
      </c>
      <c r="CR249" s="924" t="str">
        <f ca="1">IFERROR(IF(INDIRECT("'("&amp;'２個別表'!EO249&amp;")'!AV"&amp;84+EP249)&lt;&gt;1,"",1),"")</f>
        <v/>
      </c>
      <c r="CS249" s="232">
        <f t="shared" ca="1" si="477"/>
        <v>0</v>
      </c>
      <c r="CT249" s="248">
        <f t="shared" ca="1" si="478"/>
        <v>0</v>
      </c>
      <c r="CU249" s="376" t="str">
        <f ca="1">IF(ER249="補強",IF(COUNTIFS($Z$11:Z249,Z249,$W$11:W249,1)=1,"１①",""),IF(COUNTIFS($Z$11:Z249,Z249,$W$11:W249,2)=1,"２①",""))</f>
        <v/>
      </c>
      <c r="CV249" s="57" t="str">
        <f t="shared" ca="1" si="479"/>
        <v/>
      </c>
      <c r="CW249" s="927" t="str">
        <f t="shared" ca="1" si="480"/>
        <v/>
      </c>
      <c r="CX249" s="256" t="str">
        <f t="shared" ca="1" si="481"/>
        <v/>
      </c>
      <c r="CY249" s="256" t="str">
        <f t="shared" ca="1" si="482"/>
        <v/>
      </c>
      <c r="CZ249" s="256" t="str">
        <f t="shared" ca="1" si="483"/>
        <v/>
      </c>
      <c r="DA249" s="256" t="str">
        <f t="shared" ca="1" si="484"/>
        <v/>
      </c>
      <c r="DB249" s="316" t="str">
        <f ca="1">IFERROR(VLOOKUP($CU249,'（様式１号）３整理番号表'!$Z$19:$AB$32,3,FALSE),"")</f>
        <v/>
      </c>
      <c r="DC249" s="259" t="str">
        <f t="shared" ca="1" si="485"/>
        <v>-</v>
      </c>
      <c r="DD249" s="618" t="str">
        <f t="shared" ca="1" si="486"/>
        <v/>
      </c>
      <c r="DE249" s="321" t="str">
        <f ca="1">IF(AND(AO249=18,AS249=1),IF(COUNTIFS($Y$11:Y249,Y249,$AS$11:AS249,1)=1,"２②",""),IF($CU249="１①",INDEX(INDIRECT("'("&amp;$EO249&amp;")'!AR116:BB116"),1,MATCH(INDIRECT("'("&amp;$EO249&amp;")'!C118"),INDIRECT("'("&amp;$EO249&amp;")'!AR119:BB119"),0)),""))</f>
        <v/>
      </c>
      <c r="DF249" s="324" t="str">
        <f t="shared" ca="1" si="487"/>
        <v/>
      </c>
      <c r="DG249" s="313" t="str">
        <f t="shared" ca="1" si="488"/>
        <v/>
      </c>
      <c r="DH249" s="313" t="str">
        <f t="shared" ca="1" si="489"/>
        <v/>
      </c>
      <c r="DI249" s="313" t="str">
        <f t="shared" ca="1" si="490"/>
        <v/>
      </c>
      <c r="DJ249" s="313" t="str">
        <f t="shared" ca="1" si="491"/>
        <v/>
      </c>
      <c r="DK249" s="328" t="str">
        <f t="shared" ca="1" si="492"/>
        <v/>
      </c>
      <c r="DL249" s="334" t="str">
        <f t="shared" ca="1" si="493"/>
        <v/>
      </c>
      <c r="DM249" s="915" t="str">
        <f t="shared" ca="1" si="494"/>
        <v/>
      </c>
      <c r="DN249" s="15"/>
      <c r="DO249" s="324"/>
      <c r="DP249" s="16"/>
      <c r="DQ249" s="16"/>
      <c r="DR249" s="16"/>
      <c r="DS249" s="16"/>
      <c r="DT249" s="318" t="str">
        <f>IFERROR(VLOOKUP($DN249,'（様式１号）３整理番号表'!$Z$19:$AB$32,3,FALSE),"")</f>
        <v/>
      </c>
      <c r="DU249" s="259" t="str">
        <f t="shared" si="495"/>
        <v/>
      </c>
      <c r="DV249" s="14"/>
      <c r="DW249" s="17" t="str">
        <f t="shared" ca="1" si="496"/>
        <v/>
      </c>
      <c r="DX249" s="88" t="str">
        <f t="shared" ca="1" si="513"/>
        <v/>
      </c>
      <c r="DZ249" s="339">
        <f t="shared" ca="1" si="519"/>
        <v>0</v>
      </c>
      <c r="EA249" s="339">
        <f t="shared" ca="1" si="519"/>
        <v>0</v>
      </c>
      <c r="EB249" s="339">
        <f t="shared" ca="1" si="519"/>
        <v>0</v>
      </c>
      <c r="EC249" s="339">
        <f t="shared" ca="1" si="519"/>
        <v>0</v>
      </c>
      <c r="ED249" s="339">
        <f t="shared" ca="1" si="519"/>
        <v>0</v>
      </c>
      <c r="EE249" s="339">
        <f t="shared" ca="1" si="519"/>
        <v>0</v>
      </c>
      <c r="EF249" s="339">
        <f t="shared" ca="1" si="519"/>
        <v>0</v>
      </c>
      <c r="EG249" s="339">
        <f t="shared" ca="1" si="519"/>
        <v>0</v>
      </c>
      <c r="EH249" s="339">
        <f t="shared" ca="1" si="519"/>
        <v>0</v>
      </c>
      <c r="EI249" s="339">
        <f t="shared" ca="1" si="519"/>
        <v>0</v>
      </c>
      <c r="EJ249" s="339">
        <f t="shared" ca="1" si="519"/>
        <v>0</v>
      </c>
      <c r="EK249" s="339">
        <f t="shared" ca="1" si="519"/>
        <v>0</v>
      </c>
      <c r="EL249" s="339">
        <f t="shared" ca="1" si="519"/>
        <v>0</v>
      </c>
      <c r="EM249" s="339">
        <f t="shared" ca="1" si="519"/>
        <v>0</v>
      </c>
      <c r="EO249" s="919" t="str">
        <f t="shared" ca="1" si="415"/>
        <v/>
      </c>
      <c r="EP249" s="919" t="str">
        <f t="shared" ca="1" si="497"/>
        <v/>
      </c>
      <c r="EQ249" s="919" t="str">
        <f t="shared" ca="1" si="498"/>
        <v/>
      </c>
      <c r="ER249" s="919" t="str">
        <f t="shared" ca="1" si="499"/>
        <v/>
      </c>
      <c r="ES249" s="919" t="str">
        <f ca="1">IFERROR(INDEX('郵便番号（石川県）'!$A$3:$F$2574,MATCH(INDIRECT("'("&amp;EO249&amp;")'!E7"),'郵便番号（石川県）'!$A$3:$A$2574,0),6),"")</f>
        <v/>
      </c>
      <c r="ET249" s="919" t="str">
        <f ca="1">IFERROR(INDEX('郵便番号（石川県）'!$A$3:$F$2574,MATCH(INDIRECT("'("&amp;$EO249&amp;")'!E7"),'郵便番号（石川県）'!$A$3:$A$2574,0),5),"")</f>
        <v/>
      </c>
      <c r="EU249" s="919" t="str">
        <f t="shared" ca="1" si="500"/>
        <v/>
      </c>
      <c r="EV249" s="919" t="str">
        <f t="shared" ca="1" si="501"/>
        <v/>
      </c>
      <c r="EW249" s="919" t="str">
        <f t="shared" ca="1" si="502"/>
        <v/>
      </c>
      <c r="EX249" s="919" t="str">
        <f t="shared" ca="1" si="503"/>
        <v/>
      </c>
      <c r="EY249" s="919" t="str">
        <f t="shared" ca="1" si="504"/>
        <v/>
      </c>
      <c r="EZ249" s="919" t="str">
        <f t="shared" ca="1" si="505"/>
        <v/>
      </c>
      <c r="FA249" s="919" t="str">
        <f t="shared" ca="1" si="506"/>
        <v/>
      </c>
      <c r="FB249" s="919" t="str">
        <f t="shared" ca="1" si="507"/>
        <v/>
      </c>
      <c r="FC249" s="919" t="str">
        <f t="shared" ca="1" si="508"/>
        <v/>
      </c>
      <c r="FD249" s="627" t="str">
        <f t="shared" ca="1" si="509"/>
        <v/>
      </c>
      <c r="FE249" s="630">
        <v>239</v>
      </c>
      <c r="FF249" s="299" t="str">
        <f t="shared" ca="1" si="510"/>
        <v/>
      </c>
      <c r="FG249" s="993" t="str">
        <f t="shared" ca="1" si="511"/>
        <v/>
      </c>
      <c r="FH249" s="919" t="str">
        <f t="shared" ca="1" si="512"/>
        <v/>
      </c>
      <c r="FI249" s="299">
        <f ca="1">COUNTIF($FH$11:FH249,"■")</f>
        <v>0</v>
      </c>
    </row>
    <row r="250" spans="1:165" ht="34.5" customHeight="1">
      <c r="A250" s="445">
        <f t="shared" ca="1" si="416"/>
        <v>0</v>
      </c>
      <c r="B250" s="446">
        <f>IF(R250&lt;&gt;"",IF(COUNTIF(R$11:R250,R250)=1,MAX(B$11:B249)+1,INDEX(B$11:B249,MATCH(R250,R$11:R249,0),1)),0)</f>
        <v>1</v>
      </c>
      <c r="C250" s="446">
        <f ca="1">IF(T250&lt;&gt;"",IF(COUNTIF(T$11:T250,T250)=1,MAX(C$11:C249)+1,INDEX(C$11:C249,MATCH(T250,T$11:T249,0),1)),0)</f>
        <v>0</v>
      </c>
      <c r="D250" s="446">
        <f ca="1">IF(U250&lt;&gt;"",IF(COUNTIF(U$11:U250,U250)=1,MAX(D$11:D249)+1,INDEX(D$11:D249,MATCH(U250,U$11:U249,0),1)),0)</f>
        <v>0</v>
      </c>
      <c r="E250" s="446">
        <f ca="1">IF(S250&lt;&gt;"",IF(COUNTIF(S$11:S250,S250)=1,MAX(E$11:E249)+1,INDEX(E$11:E249,MATCH(S250,S$11:S249,0),1)),0)</f>
        <v>0</v>
      </c>
      <c r="F250" s="446">
        <f ca="1">IF(Z250&lt;&gt;"",IF(COUNTIF(Z$11:Z250,Z250)=1,MAX(F$11:F249)+1,INDEX(F$11:F249,MATCH(Z250,Z$11:Z249,0),1)),0)</f>
        <v>0</v>
      </c>
      <c r="G250" s="447" cm="1">
        <f t="array" aca="1" ref="G250" ca="1">IF(Z250&lt;&gt;"",IF(COUNTIFS(Z$11:Z250,Z250,W$11:W250,W250)=1,MAX(G$11:G249)+1,INDEX(G$11:G249,MATCH(Z250&amp;W250,Z$11:Z249&amp;W$11:W250,0),1)),0)</f>
        <v>0</v>
      </c>
      <c r="H250" s="447">
        <f t="shared" ca="1" si="417"/>
        <v>0</v>
      </c>
      <c r="I250" s="447">
        <f ca="1">IF(T250="",0,IF(COUNTIF(T$11:T250,T250)=1,1,0))</f>
        <v>0</v>
      </c>
      <c r="J250" s="447">
        <f ca="1">IF(U250="",0,IF(COUNTIF(U$11:U250,U250)=1,1,0))</f>
        <v>0</v>
      </c>
      <c r="K250" s="447">
        <f ca="1">IF(S250="",0,IF(COUNTIF(S$11:S250,S250)=1,1,0))</f>
        <v>0</v>
      </c>
      <c r="L250" s="446">
        <f ca="1">IF(Z250="",0,IF(COUNTIF(Z$11:Z250,Z250)=1,1,0))</f>
        <v>0</v>
      </c>
      <c r="M250" s="767">
        <f ca="1">IF($W250=2,IF(COUNTIFS($W$11:$W250,2,$Z$11:$Z250,$Z250)=1,1,0),0)</f>
        <v>0</v>
      </c>
      <c r="N250" s="767">
        <f ca="1">IF($W250=1,IF(COUNTIFS($W$11:$W250,2,$Z$11:$Z250,$Z250)=1,1,0),0)</f>
        <v>0</v>
      </c>
      <c r="O250" s="446">
        <f ca="1">IF(H250=0,0,IF(COUNTIF(Z$11:Z250,Z250)=1,1,0))</f>
        <v>0</v>
      </c>
      <c r="P250" s="448" t="str">
        <f t="shared" ca="1" si="418"/>
        <v>石川県</v>
      </c>
      <c r="Q250" s="89">
        <f t="shared" ca="1" si="419"/>
        <v>240</v>
      </c>
      <c r="R250" s="170" t="s">
        <v>459</v>
      </c>
      <c r="S250" s="357" t="str">
        <f t="shared" ca="1" si="420"/>
        <v/>
      </c>
      <c r="T250" s="357" t="str">
        <f t="shared" ca="1" si="421"/>
        <v/>
      </c>
      <c r="U250" s="58" t="str">
        <f t="shared" ca="1" si="422"/>
        <v/>
      </c>
      <c r="V250" s="58" t="str">
        <f t="shared" ca="1" si="423"/>
        <v/>
      </c>
      <c r="W250" s="920" t="str">
        <f t="shared" ca="1" si="424"/>
        <v/>
      </c>
      <c r="X250" s="369">
        <f ca="1">IFERROR(VLOOKUP(W250,'（様式１号）３整理番号表'!$B$4:$H$5,2,FALSE),0)</f>
        <v>0</v>
      </c>
      <c r="Y250" s="768" t="str" cm="1">
        <f t="array" aca="1" ref="Y250" ca="1">IF(AND(D250=0,F250=0),"",IF(COUNTIF(D$11:D250,D250)=1,1,IF(COUNTIFS(D$11:D250,D250,F$11:F250,F250)=1,INDEX((D$11:D250,F$11:F250,Y$11:Y250),MATCH(_xlfn.MAXIFS(F$11:F249,D$11:D249,D250),$F$11:F250,0),1,3)+1,INDEX((D$11:D250,F$11:F250,Y$11:Y250),MATCH(D250&amp;F250,D$11:D250&amp;F$11:F250,0),1,3))))</f>
        <v/>
      </c>
      <c r="Z250" s="40" t="str">
        <f t="shared" ca="1" si="425"/>
        <v/>
      </c>
      <c r="AA250" s="924" t="str">
        <f t="shared" ca="1" si="426"/>
        <v/>
      </c>
      <c r="AB250" s="93">
        <f ca="1">IFERROR(VLOOKUP(AA250,'（様式１号）３整理番号表'!$B$10:$H$16,2,FALSE),0)</f>
        <v>0</v>
      </c>
      <c r="AC250" s="924" t="str">
        <f t="shared" ca="1" si="427"/>
        <v/>
      </c>
      <c r="AD250" s="924" t="str">
        <f t="shared" ca="1" si="428"/>
        <v/>
      </c>
      <c r="AE250" s="93">
        <f ca="1">IFERROR(VLOOKUP(AD250,'（様式１号）３整理番号表'!$B$21:$H$22,2,FALSE),0)</f>
        <v>0</v>
      </c>
      <c r="AF250" s="924" t="str">
        <f t="shared" ca="1" si="429"/>
        <v/>
      </c>
      <c r="AG250" s="93">
        <f ca="1">IFERROR(VLOOKUP(AF250,'（様式１号）３整理番号表'!$B$26:$H$31,2,FALSE),0)</f>
        <v>0</v>
      </c>
      <c r="AH250" s="924" t="str">
        <f t="shared" ca="1" si="430"/>
        <v/>
      </c>
      <c r="AI250" s="93">
        <f ca="1">IFERROR(VLOOKUP(AH250,'（様式１号）３整理番号表'!$J$5:$N$59,2,FALSE),0)</f>
        <v>0</v>
      </c>
      <c r="AJ250" s="77" t="str">
        <f t="shared" ca="1" si="431"/>
        <v/>
      </c>
      <c r="AK250" s="93">
        <f ca="1">IFERROR(VLOOKUP(AJ250,'（様式１号）３整理番号表'!$P$5:$R$29,2,FALSE),0)</f>
        <v>0</v>
      </c>
      <c r="AL250" s="921" t="str">
        <f t="shared" ca="1" si="432"/>
        <v/>
      </c>
      <c r="AM250" s="921" t="str">
        <f t="shared" ca="1" si="433"/>
        <v/>
      </c>
      <c r="AN250" s="921"/>
      <c r="AO250" s="77" t="str">
        <f t="shared" ca="1" si="434"/>
        <v/>
      </c>
      <c r="AP250" s="93">
        <f ca="1">IFERROR(VLOOKUP(AO250,'（様式１号）３整理番号表'!$P$5:$R$29,2,FALSE),0)</f>
        <v>0</v>
      </c>
      <c r="AQ250" s="924" t="str">
        <f t="shared" ca="1" si="435"/>
        <v/>
      </c>
      <c r="AR250" s="93">
        <f t="shared" ca="1" si="436"/>
        <v>0</v>
      </c>
      <c r="AS250" s="924" t="str">
        <f t="shared" ca="1" si="437"/>
        <v/>
      </c>
      <c r="AT250" s="40" t="str">
        <f t="shared" ca="1" si="438"/>
        <v/>
      </c>
      <c r="AU250" s="93" t="str">
        <f t="shared" ca="1" si="439"/>
        <v/>
      </c>
      <c r="AV250" s="923" t="str">
        <f t="shared" ca="1" si="440"/>
        <v/>
      </c>
      <c r="AW250" s="926" t="str">
        <f t="shared" ca="1" si="441"/>
        <v/>
      </c>
      <c r="AX250" s="925" t="str">
        <f t="shared" ca="1" si="442"/>
        <v/>
      </c>
      <c r="AY250" s="925" t="str">
        <f t="shared" ca="1" si="442"/>
        <v/>
      </c>
      <c r="AZ250" s="925" t="str">
        <f t="shared" ca="1" si="442"/>
        <v/>
      </c>
      <c r="BA250" s="925" t="str">
        <f t="shared" ca="1" si="442"/>
        <v/>
      </c>
      <c r="BB250" s="925" t="str">
        <f t="shared" ca="1" si="443"/>
        <v/>
      </c>
      <c r="BC250" s="925" t="str">
        <f t="shared" ca="1" si="444"/>
        <v/>
      </c>
      <c r="BD250" s="925" t="str">
        <f t="shared" ca="1" si="444"/>
        <v/>
      </c>
      <c r="BE250" s="925" t="str">
        <f t="shared" ca="1" si="444"/>
        <v/>
      </c>
      <c r="BF250" s="77" t="str">
        <f t="shared" ca="1" si="445"/>
        <v/>
      </c>
      <c r="BG250" s="924" t="str">
        <f t="shared" ca="1" si="446"/>
        <v/>
      </c>
      <c r="BH250" s="94">
        <f ca="1">IF(BF250&lt;&gt;"",INDEX('（様式１号）３整理番号表'!$AB$7:$AQ$12,MATCH(BF250,'（様式１号）３整理番号表'!$AA$7:$AA$12,0),MATCH(BG250,'（様式１号）３整理番号表'!$AB$6:$AQ$6,0)),0)</f>
        <v>0</v>
      </c>
      <c r="BI250" s="921" t="str">
        <f t="shared" ca="1" si="447"/>
        <v/>
      </c>
      <c r="BJ250" s="922" t="str">
        <f t="shared" ca="1" si="448"/>
        <v/>
      </c>
      <c r="BK250" s="926" t="str">
        <f t="shared" ca="1" si="449"/>
        <v/>
      </c>
      <c r="BL250" s="922" t="str">
        <f t="shared" ca="1" si="450"/>
        <v/>
      </c>
      <c r="BM250" s="79" t="str">
        <f t="shared" ca="1" si="451"/>
        <v/>
      </c>
      <c r="BN250" s="82" t="str">
        <f t="shared" ca="1" si="452"/>
        <v/>
      </c>
      <c r="BO250" s="83" t="str">
        <f t="shared" ca="1" si="453"/>
        <v/>
      </c>
      <c r="BP250" s="84" t="str">
        <f t="shared" ca="1" si="454"/>
        <v/>
      </c>
      <c r="BQ250" s="82" t="str">
        <f t="shared" ca="1" si="455"/>
        <v/>
      </c>
      <c r="BR250" s="97" t="str">
        <f t="shared" ca="1" si="456"/>
        <v/>
      </c>
      <c r="BS250" s="95" t="str">
        <f t="shared" ca="1" si="457"/>
        <v/>
      </c>
      <c r="BT250" s="184" t="str">
        <f t="shared" ca="1" si="458"/>
        <v/>
      </c>
      <c r="BU250" s="611" t="str">
        <f t="shared" ca="1" si="459"/>
        <v/>
      </c>
      <c r="BV250" s="77" t="str">
        <f t="shared" ca="1" si="460"/>
        <v/>
      </c>
      <c r="BW250" s="85" t="str">
        <f t="shared" ca="1" si="461"/>
        <v/>
      </c>
      <c r="BX250" s="86" t="str">
        <f t="shared" ca="1" si="462"/>
        <v/>
      </c>
      <c r="BY250" s="231">
        <f ca="1">IF('ポイント要件確認等（個別表）'!AD250=1,ROUNDDOWN('ポイント要件確認等（個別表）'!AV250,-3),IF('ポイント要件確認等（個別表）'!AD250=2,ROUNDDOWN('ポイント要件確認等（個別表）'!BH250,-3),IF('ポイント要件確認等（個別表）'!AD250=3,ROUNDDOWN('ポイント要件確認等（個別表）'!BT250,-3),0)))</f>
        <v>0</v>
      </c>
      <c r="BZ250" s="86" t="str">
        <f t="shared" ca="1" si="463"/>
        <v/>
      </c>
      <c r="CA250" s="232" t="str">
        <f t="shared" ca="1" si="464"/>
        <v/>
      </c>
      <c r="CB250" s="232">
        <f t="shared" ca="1" si="465"/>
        <v>0</v>
      </c>
      <c r="CC250" s="86" t="str">
        <f t="shared" ca="1" si="466"/>
        <v/>
      </c>
      <c r="CD250" s="86" t="str">
        <f t="shared" ca="1" si="467"/>
        <v/>
      </c>
      <c r="CE250" s="609"/>
      <c r="CF250" s="86" t="str">
        <f t="shared" ca="1" si="468"/>
        <v/>
      </c>
      <c r="CG250" s="185" t="str">
        <f t="shared" ca="1" si="469"/>
        <v/>
      </c>
      <c r="CH250" s="246" t="str">
        <f t="shared" ca="1" si="470"/>
        <v>含税額</v>
      </c>
      <c r="CI250" s="247" t="str">
        <f t="shared" ca="1" si="471"/>
        <v/>
      </c>
      <c r="CJ250" s="87" t="str">
        <f ca="1">IFERROR(IF(INDIRECT("'("&amp;'２個別表'!EO250&amp;")'!AR"&amp;84+EP250)&lt;&gt;1,"",1),"")</f>
        <v/>
      </c>
      <c r="CK250" s="244" t="str">
        <f t="shared" ca="1" si="472"/>
        <v/>
      </c>
      <c r="CL250" s="235" t="str">
        <f t="shared" ca="1" si="473"/>
        <v/>
      </c>
      <c r="CM250" s="239" t="str">
        <f t="shared" ca="1" si="474"/>
        <v/>
      </c>
      <c r="CN250" s="77" t="str">
        <f t="shared" ca="1" si="475"/>
        <v/>
      </c>
      <c r="CO250" s="93" t="str">
        <f ca="1">IFERROR(VLOOKUP(CN250,'（様式１号）３整理番号表'!$T$5:$V$15,2,FALSE),"")</f>
        <v/>
      </c>
      <c r="CP250" s="924" t="str">
        <f t="shared" ca="1" si="476"/>
        <v/>
      </c>
      <c r="CQ250" s="93" t="str">
        <f ca="1">IFERROR(VLOOKUP(CP250,'（様式１号）３整理番号表'!$T$19:$V$24,2,FALSE),"")</f>
        <v/>
      </c>
      <c r="CR250" s="924" t="str">
        <f ca="1">IFERROR(IF(INDIRECT("'("&amp;'２個別表'!EO250&amp;")'!AV"&amp;84+EP250)&lt;&gt;1,"",1),"")</f>
        <v/>
      </c>
      <c r="CS250" s="232">
        <f t="shared" ca="1" si="477"/>
        <v>0</v>
      </c>
      <c r="CT250" s="248">
        <f t="shared" ca="1" si="478"/>
        <v>0</v>
      </c>
      <c r="CU250" s="376" t="str">
        <f ca="1">IF(ER250="補強",IF(COUNTIFS($Z$11:Z250,Z250,$W$11:W250,1)=1,"１①",""),IF(COUNTIFS($Z$11:Z250,Z250,$W$11:W250,2)=1,"２①",""))</f>
        <v/>
      </c>
      <c r="CV250" s="57" t="str">
        <f t="shared" ca="1" si="479"/>
        <v/>
      </c>
      <c r="CW250" s="927" t="str">
        <f t="shared" ca="1" si="480"/>
        <v/>
      </c>
      <c r="CX250" s="256" t="str">
        <f t="shared" ca="1" si="481"/>
        <v/>
      </c>
      <c r="CY250" s="256" t="str">
        <f t="shared" ca="1" si="482"/>
        <v/>
      </c>
      <c r="CZ250" s="256" t="str">
        <f t="shared" ca="1" si="483"/>
        <v/>
      </c>
      <c r="DA250" s="256" t="str">
        <f t="shared" ca="1" si="484"/>
        <v/>
      </c>
      <c r="DB250" s="316" t="str">
        <f ca="1">IFERROR(VLOOKUP($CU250,'（様式１号）３整理番号表'!$Z$19:$AB$32,3,FALSE),"")</f>
        <v/>
      </c>
      <c r="DC250" s="259" t="str">
        <f t="shared" ca="1" si="485"/>
        <v>-</v>
      </c>
      <c r="DD250" s="618" t="str">
        <f t="shared" ca="1" si="486"/>
        <v/>
      </c>
      <c r="DE250" s="321" t="str">
        <f ca="1">IF(AND(AO250=18,AS250=1),IF(COUNTIFS($Y$11:Y250,Y250,$AS$11:AS250,1)=1,"２②",""),IF($CU250="１①",INDEX(INDIRECT("'("&amp;$EO250&amp;")'!AR116:BB116"),1,MATCH(INDIRECT("'("&amp;$EO250&amp;")'!C118"),INDIRECT("'("&amp;$EO250&amp;")'!AR119:BB119"),0)),""))</f>
        <v/>
      </c>
      <c r="DF250" s="324" t="str">
        <f t="shared" ca="1" si="487"/>
        <v/>
      </c>
      <c r="DG250" s="313" t="str">
        <f t="shared" ca="1" si="488"/>
        <v/>
      </c>
      <c r="DH250" s="313" t="str">
        <f t="shared" ca="1" si="489"/>
        <v/>
      </c>
      <c r="DI250" s="313" t="str">
        <f t="shared" ca="1" si="490"/>
        <v/>
      </c>
      <c r="DJ250" s="313" t="str">
        <f t="shared" ca="1" si="491"/>
        <v/>
      </c>
      <c r="DK250" s="328" t="str">
        <f t="shared" ca="1" si="492"/>
        <v/>
      </c>
      <c r="DL250" s="334" t="str">
        <f t="shared" ca="1" si="493"/>
        <v/>
      </c>
      <c r="DM250" s="915" t="str">
        <f t="shared" ca="1" si="494"/>
        <v/>
      </c>
      <c r="DN250" s="15"/>
      <c r="DO250" s="324"/>
      <c r="DP250" s="16"/>
      <c r="DQ250" s="16"/>
      <c r="DR250" s="16"/>
      <c r="DS250" s="16"/>
      <c r="DT250" s="318" t="str">
        <f>IFERROR(VLOOKUP($DN250,'（様式１号）３整理番号表'!$Z$19:$AB$32,3,FALSE),"")</f>
        <v/>
      </c>
      <c r="DU250" s="259" t="str">
        <f t="shared" si="495"/>
        <v/>
      </c>
      <c r="DV250" s="14"/>
      <c r="DW250" s="17" t="str">
        <f t="shared" ca="1" si="496"/>
        <v/>
      </c>
      <c r="DX250" s="88" t="str">
        <f t="shared" ca="1" si="513"/>
        <v/>
      </c>
      <c r="DZ250" s="339">
        <f t="shared" ca="1" si="519"/>
        <v>0</v>
      </c>
      <c r="EA250" s="339">
        <f t="shared" ca="1" si="519"/>
        <v>0</v>
      </c>
      <c r="EB250" s="339">
        <f t="shared" ca="1" si="519"/>
        <v>0</v>
      </c>
      <c r="EC250" s="339">
        <f t="shared" ca="1" si="519"/>
        <v>0</v>
      </c>
      <c r="ED250" s="339">
        <f t="shared" ca="1" si="519"/>
        <v>0</v>
      </c>
      <c r="EE250" s="339">
        <f t="shared" ca="1" si="519"/>
        <v>0</v>
      </c>
      <c r="EF250" s="339">
        <f t="shared" ca="1" si="519"/>
        <v>0</v>
      </c>
      <c r="EG250" s="339">
        <f t="shared" ca="1" si="519"/>
        <v>0</v>
      </c>
      <c r="EH250" s="339">
        <f t="shared" ca="1" si="519"/>
        <v>0</v>
      </c>
      <c r="EI250" s="339">
        <f t="shared" ca="1" si="519"/>
        <v>0</v>
      </c>
      <c r="EJ250" s="339">
        <f t="shared" ca="1" si="519"/>
        <v>0</v>
      </c>
      <c r="EK250" s="339">
        <f t="shared" ca="1" si="519"/>
        <v>0</v>
      </c>
      <c r="EL250" s="339">
        <f t="shared" ca="1" si="519"/>
        <v>0</v>
      </c>
      <c r="EM250" s="339">
        <f t="shared" ca="1" si="519"/>
        <v>0</v>
      </c>
      <c r="EO250" s="919" t="str">
        <f t="shared" ca="1" si="415"/>
        <v/>
      </c>
      <c r="EP250" s="919" t="str">
        <f t="shared" ca="1" si="497"/>
        <v/>
      </c>
      <c r="EQ250" s="919" t="str">
        <f t="shared" ca="1" si="498"/>
        <v/>
      </c>
      <c r="ER250" s="919" t="str">
        <f t="shared" ca="1" si="499"/>
        <v/>
      </c>
      <c r="ES250" s="919" t="str">
        <f ca="1">IFERROR(INDEX('郵便番号（石川県）'!$A$3:$F$2574,MATCH(INDIRECT("'("&amp;EO250&amp;")'!E7"),'郵便番号（石川県）'!$A$3:$A$2574,0),6),"")</f>
        <v/>
      </c>
      <c r="ET250" s="919" t="str">
        <f ca="1">IFERROR(INDEX('郵便番号（石川県）'!$A$3:$F$2574,MATCH(INDIRECT("'("&amp;$EO250&amp;")'!E7"),'郵便番号（石川県）'!$A$3:$A$2574,0),5),"")</f>
        <v/>
      </c>
      <c r="EU250" s="919" t="str">
        <f t="shared" ca="1" si="500"/>
        <v/>
      </c>
      <c r="EV250" s="919" t="str">
        <f t="shared" ca="1" si="501"/>
        <v/>
      </c>
      <c r="EW250" s="919" t="str">
        <f t="shared" ca="1" si="502"/>
        <v/>
      </c>
      <c r="EX250" s="919" t="str">
        <f t="shared" ca="1" si="503"/>
        <v/>
      </c>
      <c r="EY250" s="919" t="str">
        <f t="shared" ca="1" si="504"/>
        <v/>
      </c>
      <c r="EZ250" s="919" t="str">
        <f t="shared" ca="1" si="505"/>
        <v/>
      </c>
      <c r="FA250" s="919" t="str">
        <f t="shared" ca="1" si="506"/>
        <v/>
      </c>
      <c r="FB250" s="919" t="str">
        <f t="shared" ca="1" si="507"/>
        <v/>
      </c>
      <c r="FC250" s="919" t="str">
        <f t="shared" ca="1" si="508"/>
        <v/>
      </c>
      <c r="FD250" s="627" t="str">
        <f t="shared" ca="1" si="509"/>
        <v/>
      </c>
      <c r="FE250" s="630">
        <v>240</v>
      </c>
      <c r="FF250" s="299" t="str">
        <f t="shared" ca="1" si="510"/>
        <v/>
      </c>
      <c r="FG250" s="993" t="str">
        <f t="shared" ca="1" si="511"/>
        <v/>
      </c>
      <c r="FH250" s="919" t="str">
        <f t="shared" ca="1" si="512"/>
        <v/>
      </c>
      <c r="FI250" s="299">
        <f ca="1">COUNTIF($FH$11:FH250,"■")</f>
        <v>0</v>
      </c>
    </row>
    <row r="251" spans="1:165" ht="34.5" customHeight="1">
      <c r="A251" s="445">
        <f t="shared" ca="1" si="416"/>
        <v>0</v>
      </c>
      <c r="B251" s="446">
        <f>IF(R251&lt;&gt;"",IF(COUNTIF(R$11:R251,R251)=1,MAX(B$11:B250)+1,INDEX(B$11:B250,MATCH(R251,R$11:R250,0),1)),0)</f>
        <v>1</v>
      </c>
      <c r="C251" s="446">
        <f ca="1">IF(T251&lt;&gt;"",IF(COUNTIF(T$11:T251,T251)=1,MAX(C$11:C250)+1,INDEX(C$11:C250,MATCH(T251,T$11:T250,0),1)),0)</f>
        <v>0</v>
      </c>
      <c r="D251" s="446">
        <f ca="1">IF(U251&lt;&gt;"",IF(COUNTIF(U$11:U251,U251)=1,MAX(D$11:D250)+1,INDEX(D$11:D250,MATCH(U251,U$11:U250,0),1)),0)</f>
        <v>0</v>
      </c>
      <c r="E251" s="446">
        <f ca="1">IF(S251&lt;&gt;"",IF(COUNTIF(S$11:S251,S251)=1,MAX(E$11:E250)+1,INDEX(E$11:E250,MATCH(S251,S$11:S250,0),1)),0)</f>
        <v>0</v>
      </c>
      <c r="F251" s="446">
        <f ca="1">IF(Z251&lt;&gt;"",IF(COUNTIF(Z$11:Z251,Z251)=1,MAX(F$11:F250)+1,INDEX(F$11:F250,MATCH(Z251,Z$11:Z250,0),1)),0)</f>
        <v>0</v>
      </c>
      <c r="G251" s="447" cm="1">
        <f t="array" aca="1" ref="G251" ca="1">IF(Z251&lt;&gt;"",IF(COUNTIFS(Z$11:Z251,Z251,W$11:W251,W251)=1,MAX(G$11:G250)+1,INDEX(G$11:G250,MATCH(Z251&amp;W251,Z$11:Z250&amp;W$11:W251,0),1)),0)</f>
        <v>0</v>
      </c>
      <c r="H251" s="447">
        <f t="shared" ca="1" si="417"/>
        <v>0</v>
      </c>
      <c r="I251" s="447">
        <f ca="1">IF(T251="",0,IF(COUNTIF(T$11:T251,T251)=1,1,0))</f>
        <v>0</v>
      </c>
      <c r="J251" s="447">
        <f ca="1">IF(U251="",0,IF(COUNTIF(U$11:U251,U251)=1,1,0))</f>
        <v>0</v>
      </c>
      <c r="K251" s="447">
        <f ca="1">IF(S251="",0,IF(COUNTIF(S$11:S251,S251)=1,1,0))</f>
        <v>0</v>
      </c>
      <c r="L251" s="446">
        <f ca="1">IF(Z251="",0,IF(COUNTIF(Z$11:Z251,Z251)=1,1,0))</f>
        <v>0</v>
      </c>
      <c r="M251" s="767">
        <f ca="1">IF($W251=2,IF(COUNTIFS($W$11:$W251,2,$Z$11:$Z251,$Z251)=1,1,0),0)</f>
        <v>0</v>
      </c>
      <c r="N251" s="767">
        <f ca="1">IF($W251=1,IF(COUNTIFS($W$11:$W251,2,$Z$11:$Z251,$Z251)=1,1,0),0)</f>
        <v>0</v>
      </c>
      <c r="O251" s="446">
        <f ca="1">IF(H251=0,0,IF(COUNTIF(Z$11:Z251,Z251)=1,1,0))</f>
        <v>0</v>
      </c>
      <c r="P251" s="448" t="str">
        <f t="shared" ca="1" si="418"/>
        <v>石川県</v>
      </c>
      <c r="Q251" s="89">
        <f t="shared" ca="1" si="419"/>
        <v>241</v>
      </c>
      <c r="R251" s="170" t="s">
        <v>459</v>
      </c>
      <c r="S251" s="357" t="str">
        <f t="shared" ca="1" si="420"/>
        <v/>
      </c>
      <c r="T251" s="357" t="str">
        <f t="shared" ca="1" si="421"/>
        <v/>
      </c>
      <c r="U251" s="58" t="str">
        <f t="shared" ca="1" si="422"/>
        <v/>
      </c>
      <c r="V251" s="58" t="str">
        <f t="shared" ca="1" si="423"/>
        <v/>
      </c>
      <c r="W251" s="920" t="str">
        <f t="shared" ca="1" si="424"/>
        <v/>
      </c>
      <c r="X251" s="369">
        <f ca="1">IFERROR(VLOOKUP(W251,'（様式１号）３整理番号表'!$B$4:$H$5,2,FALSE),0)</f>
        <v>0</v>
      </c>
      <c r="Y251" s="768" t="str" cm="1">
        <f t="array" aca="1" ref="Y251" ca="1">IF(AND(D251=0,F251=0),"",IF(COUNTIF(D$11:D251,D251)=1,1,IF(COUNTIFS(D$11:D251,D251,F$11:F251,F251)=1,INDEX((D$11:D251,F$11:F251,Y$11:Y251),MATCH(_xlfn.MAXIFS(F$11:F250,D$11:D250,D251),$F$11:F251,0),1,3)+1,INDEX((D$11:D251,F$11:F251,Y$11:Y251),MATCH(D251&amp;F251,D$11:D251&amp;F$11:F251,0),1,3))))</f>
        <v/>
      </c>
      <c r="Z251" s="40" t="str">
        <f t="shared" ca="1" si="425"/>
        <v/>
      </c>
      <c r="AA251" s="924" t="str">
        <f t="shared" ca="1" si="426"/>
        <v/>
      </c>
      <c r="AB251" s="93">
        <f ca="1">IFERROR(VLOOKUP(AA251,'（様式１号）３整理番号表'!$B$10:$H$16,2,FALSE),0)</f>
        <v>0</v>
      </c>
      <c r="AC251" s="924" t="str">
        <f t="shared" ca="1" si="427"/>
        <v/>
      </c>
      <c r="AD251" s="924" t="str">
        <f t="shared" ca="1" si="428"/>
        <v/>
      </c>
      <c r="AE251" s="93">
        <f ca="1">IFERROR(VLOOKUP(AD251,'（様式１号）３整理番号表'!$B$21:$H$22,2,FALSE),0)</f>
        <v>0</v>
      </c>
      <c r="AF251" s="924" t="str">
        <f t="shared" ca="1" si="429"/>
        <v/>
      </c>
      <c r="AG251" s="93">
        <f ca="1">IFERROR(VLOOKUP(AF251,'（様式１号）３整理番号表'!$B$26:$H$31,2,FALSE),0)</f>
        <v>0</v>
      </c>
      <c r="AH251" s="924" t="str">
        <f t="shared" ca="1" si="430"/>
        <v/>
      </c>
      <c r="AI251" s="93">
        <f ca="1">IFERROR(VLOOKUP(AH251,'（様式１号）３整理番号表'!$J$5:$N$59,2,FALSE),0)</f>
        <v>0</v>
      </c>
      <c r="AJ251" s="77" t="str">
        <f t="shared" ca="1" si="431"/>
        <v/>
      </c>
      <c r="AK251" s="93">
        <f ca="1">IFERROR(VLOOKUP(AJ251,'（様式１号）３整理番号表'!$P$5:$R$29,2,FALSE),0)</f>
        <v>0</v>
      </c>
      <c r="AL251" s="921" t="str">
        <f t="shared" ca="1" si="432"/>
        <v/>
      </c>
      <c r="AM251" s="921" t="str">
        <f t="shared" ca="1" si="433"/>
        <v/>
      </c>
      <c r="AN251" s="921"/>
      <c r="AO251" s="77" t="str">
        <f t="shared" ca="1" si="434"/>
        <v/>
      </c>
      <c r="AP251" s="93">
        <f ca="1">IFERROR(VLOOKUP(AO251,'（様式１号）３整理番号表'!$P$5:$R$29,2,FALSE),0)</f>
        <v>0</v>
      </c>
      <c r="AQ251" s="924" t="str">
        <f t="shared" ca="1" si="435"/>
        <v/>
      </c>
      <c r="AR251" s="93">
        <f t="shared" ca="1" si="436"/>
        <v>0</v>
      </c>
      <c r="AS251" s="924" t="str">
        <f t="shared" ca="1" si="437"/>
        <v/>
      </c>
      <c r="AT251" s="40" t="str">
        <f t="shared" ca="1" si="438"/>
        <v/>
      </c>
      <c r="AU251" s="93" t="str">
        <f t="shared" ca="1" si="439"/>
        <v/>
      </c>
      <c r="AV251" s="923" t="str">
        <f t="shared" ca="1" si="440"/>
        <v/>
      </c>
      <c r="AW251" s="926" t="str">
        <f t="shared" ca="1" si="441"/>
        <v/>
      </c>
      <c r="AX251" s="925" t="str">
        <f t="shared" ca="1" si="442"/>
        <v/>
      </c>
      <c r="AY251" s="925" t="str">
        <f t="shared" ca="1" si="442"/>
        <v/>
      </c>
      <c r="AZ251" s="925" t="str">
        <f t="shared" ca="1" si="442"/>
        <v/>
      </c>
      <c r="BA251" s="925" t="str">
        <f t="shared" ca="1" si="442"/>
        <v/>
      </c>
      <c r="BB251" s="925" t="str">
        <f t="shared" ca="1" si="443"/>
        <v/>
      </c>
      <c r="BC251" s="925" t="str">
        <f t="shared" ca="1" si="444"/>
        <v/>
      </c>
      <c r="BD251" s="925" t="str">
        <f t="shared" ca="1" si="444"/>
        <v/>
      </c>
      <c r="BE251" s="925" t="str">
        <f t="shared" ca="1" si="444"/>
        <v/>
      </c>
      <c r="BF251" s="77" t="str">
        <f t="shared" ca="1" si="445"/>
        <v/>
      </c>
      <c r="BG251" s="924" t="str">
        <f t="shared" ca="1" si="446"/>
        <v/>
      </c>
      <c r="BH251" s="94">
        <f ca="1">IF(BF251&lt;&gt;"",INDEX('（様式１号）３整理番号表'!$AB$7:$AQ$12,MATCH(BF251,'（様式１号）３整理番号表'!$AA$7:$AA$12,0),MATCH(BG251,'（様式１号）３整理番号表'!$AB$6:$AQ$6,0)),0)</f>
        <v>0</v>
      </c>
      <c r="BI251" s="921" t="str">
        <f t="shared" ca="1" si="447"/>
        <v/>
      </c>
      <c r="BJ251" s="922" t="str">
        <f t="shared" ca="1" si="448"/>
        <v/>
      </c>
      <c r="BK251" s="926" t="str">
        <f t="shared" ca="1" si="449"/>
        <v/>
      </c>
      <c r="BL251" s="922" t="str">
        <f t="shared" ca="1" si="450"/>
        <v/>
      </c>
      <c r="BM251" s="79" t="str">
        <f t="shared" ca="1" si="451"/>
        <v/>
      </c>
      <c r="BN251" s="82" t="str">
        <f t="shared" ca="1" si="452"/>
        <v/>
      </c>
      <c r="BO251" s="83" t="str">
        <f t="shared" ca="1" si="453"/>
        <v/>
      </c>
      <c r="BP251" s="84" t="str">
        <f t="shared" ca="1" si="454"/>
        <v/>
      </c>
      <c r="BQ251" s="82" t="str">
        <f t="shared" ca="1" si="455"/>
        <v/>
      </c>
      <c r="BR251" s="97" t="str">
        <f t="shared" ca="1" si="456"/>
        <v/>
      </c>
      <c r="BS251" s="95" t="str">
        <f t="shared" ca="1" si="457"/>
        <v/>
      </c>
      <c r="BT251" s="184" t="str">
        <f t="shared" ca="1" si="458"/>
        <v/>
      </c>
      <c r="BU251" s="611" t="str">
        <f t="shared" ca="1" si="459"/>
        <v/>
      </c>
      <c r="BV251" s="77" t="str">
        <f t="shared" ca="1" si="460"/>
        <v/>
      </c>
      <c r="BW251" s="85" t="str">
        <f t="shared" ca="1" si="461"/>
        <v/>
      </c>
      <c r="BX251" s="86" t="str">
        <f t="shared" ca="1" si="462"/>
        <v/>
      </c>
      <c r="BY251" s="231">
        <f ca="1">IF('ポイント要件確認等（個別表）'!AD251=1,ROUNDDOWN('ポイント要件確認等（個別表）'!AV251,-3),IF('ポイント要件確認等（個別表）'!AD251=2,ROUNDDOWN('ポイント要件確認等（個別表）'!BH251,-3),IF('ポイント要件確認等（個別表）'!AD251=3,ROUNDDOWN('ポイント要件確認等（個別表）'!BT251,-3),0)))</f>
        <v>0</v>
      </c>
      <c r="BZ251" s="86" t="str">
        <f t="shared" ca="1" si="463"/>
        <v/>
      </c>
      <c r="CA251" s="232" t="str">
        <f t="shared" ca="1" si="464"/>
        <v/>
      </c>
      <c r="CB251" s="232">
        <f t="shared" ca="1" si="465"/>
        <v>0</v>
      </c>
      <c r="CC251" s="86" t="str">
        <f t="shared" ca="1" si="466"/>
        <v/>
      </c>
      <c r="CD251" s="86" t="str">
        <f t="shared" ca="1" si="467"/>
        <v/>
      </c>
      <c r="CE251" s="609"/>
      <c r="CF251" s="86" t="str">
        <f t="shared" ca="1" si="468"/>
        <v/>
      </c>
      <c r="CG251" s="185" t="str">
        <f t="shared" ca="1" si="469"/>
        <v/>
      </c>
      <c r="CH251" s="246" t="str">
        <f t="shared" ca="1" si="470"/>
        <v>含税額</v>
      </c>
      <c r="CI251" s="247" t="str">
        <f t="shared" ca="1" si="471"/>
        <v/>
      </c>
      <c r="CJ251" s="87" t="str">
        <f ca="1">IFERROR(IF(INDIRECT("'("&amp;'２個別表'!EO251&amp;")'!AR"&amp;84+EP251)&lt;&gt;1,"",1),"")</f>
        <v/>
      </c>
      <c r="CK251" s="244" t="str">
        <f t="shared" ca="1" si="472"/>
        <v/>
      </c>
      <c r="CL251" s="235" t="str">
        <f t="shared" ca="1" si="473"/>
        <v/>
      </c>
      <c r="CM251" s="239" t="str">
        <f t="shared" ca="1" si="474"/>
        <v/>
      </c>
      <c r="CN251" s="77" t="str">
        <f t="shared" ca="1" si="475"/>
        <v/>
      </c>
      <c r="CO251" s="93" t="str">
        <f ca="1">IFERROR(VLOOKUP(CN251,'（様式１号）３整理番号表'!$T$5:$V$15,2,FALSE),"")</f>
        <v/>
      </c>
      <c r="CP251" s="924" t="str">
        <f t="shared" ca="1" si="476"/>
        <v/>
      </c>
      <c r="CQ251" s="93" t="str">
        <f ca="1">IFERROR(VLOOKUP(CP251,'（様式１号）３整理番号表'!$T$19:$V$24,2,FALSE),"")</f>
        <v/>
      </c>
      <c r="CR251" s="924" t="str">
        <f ca="1">IFERROR(IF(INDIRECT("'("&amp;'２個別表'!EO251&amp;")'!AV"&amp;84+EP251)&lt;&gt;1,"",1),"")</f>
        <v/>
      </c>
      <c r="CS251" s="232">
        <f t="shared" ca="1" si="477"/>
        <v>0</v>
      </c>
      <c r="CT251" s="248">
        <f t="shared" ca="1" si="478"/>
        <v>0</v>
      </c>
      <c r="CU251" s="376" t="str">
        <f ca="1">IF(ER251="補強",IF(COUNTIFS($Z$11:Z251,Z251,$W$11:W251,1)=1,"１①",""),IF(COUNTIFS($Z$11:Z251,Z251,$W$11:W251,2)=1,"２①",""))</f>
        <v/>
      </c>
      <c r="CV251" s="57" t="str">
        <f t="shared" ca="1" si="479"/>
        <v/>
      </c>
      <c r="CW251" s="927" t="str">
        <f t="shared" ca="1" si="480"/>
        <v/>
      </c>
      <c r="CX251" s="256" t="str">
        <f t="shared" ca="1" si="481"/>
        <v/>
      </c>
      <c r="CY251" s="256" t="str">
        <f t="shared" ca="1" si="482"/>
        <v/>
      </c>
      <c r="CZ251" s="256" t="str">
        <f t="shared" ca="1" si="483"/>
        <v/>
      </c>
      <c r="DA251" s="256" t="str">
        <f t="shared" ca="1" si="484"/>
        <v/>
      </c>
      <c r="DB251" s="316" t="str">
        <f ca="1">IFERROR(VLOOKUP($CU251,'（様式１号）３整理番号表'!$Z$19:$AB$32,3,FALSE),"")</f>
        <v/>
      </c>
      <c r="DC251" s="259" t="str">
        <f t="shared" ca="1" si="485"/>
        <v>-</v>
      </c>
      <c r="DD251" s="618" t="str">
        <f t="shared" ca="1" si="486"/>
        <v/>
      </c>
      <c r="DE251" s="321" t="str">
        <f ca="1">IF(AND(AO251=18,AS251=1),IF(COUNTIFS($Y$11:Y251,Y251,$AS$11:AS251,1)=1,"２②",""),IF($CU251="１①",INDEX(INDIRECT("'("&amp;$EO251&amp;")'!AR116:BB116"),1,MATCH(INDIRECT("'("&amp;$EO251&amp;")'!C118"),INDIRECT("'("&amp;$EO251&amp;")'!AR119:BB119"),0)),""))</f>
        <v/>
      </c>
      <c r="DF251" s="324" t="str">
        <f t="shared" ca="1" si="487"/>
        <v/>
      </c>
      <c r="DG251" s="313" t="str">
        <f t="shared" ca="1" si="488"/>
        <v/>
      </c>
      <c r="DH251" s="313" t="str">
        <f t="shared" ca="1" si="489"/>
        <v/>
      </c>
      <c r="DI251" s="313" t="str">
        <f t="shared" ca="1" si="490"/>
        <v/>
      </c>
      <c r="DJ251" s="313" t="str">
        <f t="shared" ca="1" si="491"/>
        <v/>
      </c>
      <c r="DK251" s="328" t="str">
        <f t="shared" ca="1" si="492"/>
        <v/>
      </c>
      <c r="DL251" s="334" t="str">
        <f t="shared" ca="1" si="493"/>
        <v/>
      </c>
      <c r="DM251" s="915" t="str">
        <f t="shared" ca="1" si="494"/>
        <v/>
      </c>
      <c r="DN251" s="15"/>
      <c r="DO251" s="324"/>
      <c r="DP251" s="16"/>
      <c r="DQ251" s="16"/>
      <c r="DR251" s="16"/>
      <c r="DS251" s="16"/>
      <c r="DT251" s="318" t="str">
        <f>IFERROR(VLOOKUP($DN251,'（様式１号）３整理番号表'!$Z$19:$AB$32,3,FALSE),"")</f>
        <v/>
      </c>
      <c r="DU251" s="259" t="str">
        <f t="shared" si="495"/>
        <v/>
      </c>
      <c r="DV251" s="14"/>
      <c r="DW251" s="17" t="str">
        <f t="shared" ca="1" si="496"/>
        <v/>
      </c>
      <c r="DX251" s="88" t="str">
        <f t="shared" ca="1" si="513"/>
        <v/>
      </c>
      <c r="DZ251" s="339">
        <f t="shared" ca="1" si="519"/>
        <v>0</v>
      </c>
      <c r="EA251" s="339">
        <f t="shared" ca="1" si="519"/>
        <v>0</v>
      </c>
      <c r="EB251" s="339">
        <f t="shared" ca="1" si="519"/>
        <v>0</v>
      </c>
      <c r="EC251" s="339">
        <f t="shared" ca="1" si="519"/>
        <v>0</v>
      </c>
      <c r="ED251" s="339">
        <f t="shared" ca="1" si="519"/>
        <v>0</v>
      </c>
      <c r="EE251" s="339">
        <f t="shared" ca="1" si="519"/>
        <v>0</v>
      </c>
      <c r="EF251" s="339">
        <f t="shared" ca="1" si="519"/>
        <v>0</v>
      </c>
      <c r="EG251" s="339">
        <f t="shared" ca="1" si="519"/>
        <v>0</v>
      </c>
      <c r="EH251" s="339">
        <f t="shared" ca="1" si="519"/>
        <v>0</v>
      </c>
      <c r="EI251" s="339">
        <f t="shared" ca="1" si="519"/>
        <v>0</v>
      </c>
      <c r="EJ251" s="339">
        <f t="shared" ca="1" si="519"/>
        <v>0</v>
      </c>
      <c r="EK251" s="339">
        <f t="shared" ca="1" si="519"/>
        <v>0</v>
      </c>
      <c r="EL251" s="339">
        <f t="shared" ca="1" si="519"/>
        <v>0</v>
      </c>
      <c r="EM251" s="339">
        <f t="shared" ca="1" si="519"/>
        <v>0</v>
      </c>
      <c r="EO251" s="919" t="str">
        <f t="shared" ca="1" si="415"/>
        <v/>
      </c>
      <c r="EP251" s="919" t="str">
        <f t="shared" ca="1" si="497"/>
        <v/>
      </c>
      <c r="EQ251" s="919" t="str">
        <f t="shared" ca="1" si="498"/>
        <v/>
      </c>
      <c r="ER251" s="919" t="str">
        <f t="shared" ca="1" si="499"/>
        <v/>
      </c>
      <c r="ES251" s="919" t="str">
        <f ca="1">IFERROR(INDEX('郵便番号（石川県）'!$A$3:$F$2574,MATCH(INDIRECT("'("&amp;EO251&amp;")'!E7"),'郵便番号（石川県）'!$A$3:$A$2574,0),6),"")</f>
        <v/>
      </c>
      <c r="ET251" s="919" t="str">
        <f ca="1">IFERROR(INDEX('郵便番号（石川県）'!$A$3:$F$2574,MATCH(INDIRECT("'("&amp;$EO251&amp;")'!E7"),'郵便番号（石川県）'!$A$3:$A$2574,0),5),"")</f>
        <v/>
      </c>
      <c r="EU251" s="919" t="str">
        <f t="shared" ca="1" si="500"/>
        <v/>
      </c>
      <c r="EV251" s="919" t="str">
        <f t="shared" ca="1" si="501"/>
        <v/>
      </c>
      <c r="EW251" s="919" t="str">
        <f t="shared" ca="1" si="502"/>
        <v/>
      </c>
      <c r="EX251" s="919" t="str">
        <f t="shared" ca="1" si="503"/>
        <v/>
      </c>
      <c r="EY251" s="919" t="str">
        <f t="shared" ca="1" si="504"/>
        <v/>
      </c>
      <c r="EZ251" s="919" t="str">
        <f t="shared" ca="1" si="505"/>
        <v/>
      </c>
      <c r="FA251" s="919" t="str">
        <f t="shared" ca="1" si="506"/>
        <v/>
      </c>
      <c r="FB251" s="919" t="str">
        <f t="shared" ca="1" si="507"/>
        <v/>
      </c>
      <c r="FC251" s="919" t="str">
        <f t="shared" ca="1" si="508"/>
        <v/>
      </c>
      <c r="FD251" s="627" t="str">
        <f t="shared" ca="1" si="509"/>
        <v/>
      </c>
      <c r="FE251" s="630">
        <v>241</v>
      </c>
      <c r="FF251" s="299" t="str">
        <f t="shared" ca="1" si="510"/>
        <v/>
      </c>
      <c r="FG251" s="993" t="str">
        <f t="shared" ca="1" si="511"/>
        <v/>
      </c>
      <c r="FH251" s="919" t="str">
        <f t="shared" ca="1" si="512"/>
        <v/>
      </c>
      <c r="FI251" s="299">
        <f ca="1">COUNTIF($FH$11:FH251,"■")</f>
        <v>0</v>
      </c>
    </row>
    <row r="252" spans="1:165" ht="34.5" customHeight="1">
      <c r="A252" s="445">
        <f t="shared" ca="1" si="416"/>
        <v>0</v>
      </c>
      <c r="B252" s="446">
        <f>IF(R252&lt;&gt;"",IF(COUNTIF(R$11:R252,R252)=1,MAX(B$11:B251)+1,INDEX(B$11:B251,MATCH(R252,R$11:R251,0),1)),0)</f>
        <v>1</v>
      </c>
      <c r="C252" s="446">
        <f ca="1">IF(T252&lt;&gt;"",IF(COUNTIF(T$11:T252,T252)=1,MAX(C$11:C251)+1,INDEX(C$11:C251,MATCH(T252,T$11:T251,0),1)),0)</f>
        <v>0</v>
      </c>
      <c r="D252" s="446">
        <f ca="1">IF(U252&lt;&gt;"",IF(COUNTIF(U$11:U252,U252)=1,MAX(D$11:D251)+1,INDEX(D$11:D251,MATCH(U252,U$11:U251,0),1)),0)</f>
        <v>0</v>
      </c>
      <c r="E252" s="446">
        <f ca="1">IF(S252&lt;&gt;"",IF(COUNTIF(S$11:S252,S252)=1,MAX(E$11:E251)+1,INDEX(E$11:E251,MATCH(S252,S$11:S251,0),1)),0)</f>
        <v>0</v>
      </c>
      <c r="F252" s="446">
        <f ca="1">IF(Z252&lt;&gt;"",IF(COUNTIF(Z$11:Z252,Z252)=1,MAX(F$11:F251)+1,INDEX(F$11:F251,MATCH(Z252,Z$11:Z251,0),1)),0)</f>
        <v>0</v>
      </c>
      <c r="G252" s="447" cm="1">
        <f t="array" aca="1" ref="G252" ca="1">IF(Z252&lt;&gt;"",IF(COUNTIFS(Z$11:Z252,Z252,W$11:W252,W252)=1,MAX(G$11:G251)+1,INDEX(G$11:G251,MATCH(Z252&amp;W252,Z$11:Z251&amp;W$11:W252,0),1)),0)</f>
        <v>0</v>
      </c>
      <c r="H252" s="447">
        <f t="shared" ca="1" si="417"/>
        <v>0</v>
      </c>
      <c r="I252" s="447">
        <f ca="1">IF(T252="",0,IF(COUNTIF(T$11:T252,T252)=1,1,0))</f>
        <v>0</v>
      </c>
      <c r="J252" s="447">
        <f ca="1">IF(U252="",0,IF(COUNTIF(U$11:U252,U252)=1,1,0))</f>
        <v>0</v>
      </c>
      <c r="K252" s="447">
        <f ca="1">IF(S252="",0,IF(COUNTIF(S$11:S252,S252)=1,1,0))</f>
        <v>0</v>
      </c>
      <c r="L252" s="446">
        <f ca="1">IF(Z252="",0,IF(COUNTIF(Z$11:Z252,Z252)=1,1,0))</f>
        <v>0</v>
      </c>
      <c r="M252" s="767">
        <f ca="1">IF($W252=2,IF(COUNTIFS($W$11:$W252,2,$Z$11:$Z252,$Z252)=1,1,0),0)</f>
        <v>0</v>
      </c>
      <c r="N252" s="767">
        <f ca="1">IF($W252=1,IF(COUNTIFS($W$11:$W252,2,$Z$11:$Z252,$Z252)=1,1,0),0)</f>
        <v>0</v>
      </c>
      <c r="O252" s="446">
        <f ca="1">IF(H252=0,0,IF(COUNTIF(Z$11:Z252,Z252)=1,1,0))</f>
        <v>0</v>
      </c>
      <c r="P252" s="448" t="str">
        <f t="shared" ca="1" si="418"/>
        <v>石川県</v>
      </c>
      <c r="Q252" s="89">
        <f t="shared" ca="1" si="419"/>
        <v>242</v>
      </c>
      <c r="R252" s="170" t="s">
        <v>459</v>
      </c>
      <c r="S252" s="357" t="str">
        <f t="shared" ca="1" si="420"/>
        <v/>
      </c>
      <c r="T252" s="357" t="str">
        <f t="shared" ca="1" si="421"/>
        <v/>
      </c>
      <c r="U252" s="58" t="str">
        <f t="shared" ca="1" si="422"/>
        <v/>
      </c>
      <c r="V252" s="58" t="str">
        <f t="shared" ca="1" si="423"/>
        <v/>
      </c>
      <c r="W252" s="920" t="str">
        <f t="shared" ca="1" si="424"/>
        <v/>
      </c>
      <c r="X252" s="369">
        <f ca="1">IFERROR(VLOOKUP(W252,'（様式１号）３整理番号表'!$B$4:$H$5,2,FALSE),0)</f>
        <v>0</v>
      </c>
      <c r="Y252" s="768" t="str" cm="1">
        <f t="array" aca="1" ref="Y252" ca="1">IF(AND(D252=0,F252=0),"",IF(COUNTIF(D$11:D252,D252)=1,1,IF(COUNTIFS(D$11:D252,D252,F$11:F252,F252)=1,INDEX((D$11:D252,F$11:F252,Y$11:Y252),MATCH(_xlfn.MAXIFS(F$11:F251,D$11:D251,D252),$F$11:F252,0),1,3)+1,INDEX((D$11:D252,F$11:F252,Y$11:Y252),MATCH(D252&amp;F252,D$11:D252&amp;F$11:F252,0),1,3))))</f>
        <v/>
      </c>
      <c r="Z252" s="40" t="str">
        <f t="shared" ca="1" si="425"/>
        <v/>
      </c>
      <c r="AA252" s="924" t="str">
        <f t="shared" ca="1" si="426"/>
        <v/>
      </c>
      <c r="AB252" s="93">
        <f ca="1">IFERROR(VLOOKUP(AA252,'（様式１号）３整理番号表'!$B$10:$H$16,2,FALSE),0)</f>
        <v>0</v>
      </c>
      <c r="AC252" s="924" t="str">
        <f t="shared" ca="1" si="427"/>
        <v/>
      </c>
      <c r="AD252" s="924" t="str">
        <f t="shared" ca="1" si="428"/>
        <v/>
      </c>
      <c r="AE252" s="93">
        <f ca="1">IFERROR(VLOOKUP(AD252,'（様式１号）３整理番号表'!$B$21:$H$22,2,FALSE),0)</f>
        <v>0</v>
      </c>
      <c r="AF252" s="924" t="str">
        <f t="shared" ca="1" si="429"/>
        <v/>
      </c>
      <c r="AG252" s="93">
        <f ca="1">IFERROR(VLOOKUP(AF252,'（様式１号）３整理番号表'!$B$26:$H$31,2,FALSE),0)</f>
        <v>0</v>
      </c>
      <c r="AH252" s="924" t="str">
        <f t="shared" ca="1" si="430"/>
        <v/>
      </c>
      <c r="AI252" s="93">
        <f ca="1">IFERROR(VLOOKUP(AH252,'（様式１号）３整理番号表'!$J$5:$N$59,2,FALSE),0)</f>
        <v>0</v>
      </c>
      <c r="AJ252" s="77" t="str">
        <f t="shared" ca="1" si="431"/>
        <v/>
      </c>
      <c r="AK252" s="93">
        <f ca="1">IFERROR(VLOOKUP(AJ252,'（様式１号）３整理番号表'!$P$5:$R$29,2,FALSE),0)</f>
        <v>0</v>
      </c>
      <c r="AL252" s="921" t="str">
        <f t="shared" ca="1" si="432"/>
        <v/>
      </c>
      <c r="AM252" s="921" t="str">
        <f t="shared" ca="1" si="433"/>
        <v/>
      </c>
      <c r="AN252" s="921"/>
      <c r="AO252" s="77" t="str">
        <f t="shared" ca="1" si="434"/>
        <v/>
      </c>
      <c r="AP252" s="93">
        <f ca="1">IFERROR(VLOOKUP(AO252,'（様式１号）３整理番号表'!$P$5:$R$29,2,FALSE),0)</f>
        <v>0</v>
      </c>
      <c r="AQ252" s="924" t="str">
        <f t="shared" ca="1" si="435"/>
        <v/>
      </c>
      <c r="AR252" s="93">
        <f t="shared" ca="1" si="436"/>
        <v>0</v>
      </c>
      <c r="AS252" s="924" t="str">
        <f t="shared" ca="1" si="437"/>
        <v/>
      </c>
      <c r="AT252" s="40" t="str">
        <f t="shared" ca="1" si="438"/>
        <v/>
      </c>
      <c r="AU252" s="93" t="str">
        <f t="shared" ca="1" si="439"/>
        <v/>
      </c>
      <c r="AV252" s="923" t="str">
        <f t="shared" ca="1" si="440"/>
        <v/>
      </c>
      <c r="AW252" s="926" t="str">
        <f t="shared" ca="1" si="441"/>
        <v/>
      </c>
      <c r="AX252" s="925" t="str">
        <f t="shared" ca="1" si="442"/>
        <v/>
      </c>
      <c r="AY252" s="925" t="str">
        <f t="shared" ca="1" si="442"/>
        <v/>
      </c>
      <c r="AZ252" s="925" t="str">
        <f t="shared" ca="1" si="442"/>
        <v/>
      </c>
      <c r="BA252" s="925" t="str">
        <f t="shared" ca="1" si="442"/>
        <v/>
      </c>
      <c r="BB252" s="925" t="str">
        <f t="shared" ca="1" si="443"/>
        <v/>
      </c>
      <c r="BC252" s="925" t="str">
        <f t="shared" ca="1" si="444"/>
        <v/>
      </c>
      <c r="BD252" s="925" t="str">
        <f t="shared" ca="1" si="444"/>
        <v/>
      </c>
      <c r="BE252" s="925" t="str">
        <f t="shared" ca="1" si="444"/>
        <v/>
      </c>
      <c r="BF252" s="77" t="str">
        <f t="shared" ca="1" si="445"/>
        <v/>
      </c>
      <c r="BG252" s="924" t="str">
        <f t="shared" ca="1" si="446"/>
        <v/>
      </c>
      <c r="BH252" s="94">
        <f ca="1">IF(BF252&lt;&gt;"",INDEX('（様式１号）３整理番号表'!$AB$7:$AQ$12,MATCH(BF252,'（様式１号）３整理番号表'!$AA$7:$AA$12,0),MATCH(BG252,'（様式１号）３整理番号表'!$AB$6:$AQ$6,0)),0)</f>
        <v>0</v>
      </c>
      <c r="BI252" s="921" t="str">
        <f t="shared" ca="1" si="447"/>
        <v/>
      </c>
      <c r="BJ252" s="922" t="str">
        <f t="shared" ca="1" si="448"/>
        <v/>
      </c>
      <c r="BK252" s="926" t="str">
        <f t="shared" ca="1" si="449"/>
        <v/>
      </c>
      <c r="BL252" s="922" t="str">
        <f t="shared" ca="1" si="450"/>
        <v/>
      </c>
      <c r="BM252" s="79" t="str">
        <f t="shared" ca="1" si="451"/>
        <v/>
      </c>
      <c r="BN252" s="82" t="str">
        <f t="shared" ca="1" si="452"/>
        <v/>
      </c>
      <c r="BO252" s="83" t="str">
        <f t="shared" ca="1" si="453"/>
        <v/>
      </c>
      <c r="BP252" s="84" t="str">
        <f t="shared" ca="1" si="454"/>
        <v/>
      </c>
      <c r="BQ252" s="82" t="str">
        <f t="shared" ca="1" si="455"/>
        <v/>
      </c>
      <c r="BR252" s="97" t="str">
        <f t="shared" ca="1" si="456"/>
        <v/>
      </c>
      <c r="BS252" s="95" t="str">
        <f t="shared" ca="1" si="457"/>
        <v/>
      </c>
      <c r="BT252" s="184" t="str">
        <f t="shared" ca="1" si="458"/>
        <v/>
      </c>
      <c r="BU252" s="611" t="str">
        <f t="shared" ca="1" si="459"/>
        <v/>
      </c>
      <c r="BV252" s="77" t="str">
        <f t="shared" ca="1" si="460"/>
        <v/>
      </c>
      <c r="BW252" s="85" t="str">
        <f t="shared" ca="1" si="461"/>
        <v/>
      </c>
      <c r="BX252" s="86" t="str">
        <f t="shared" ca="1" si="462"/>
        <v/>
      </c>
      <c r="BY252" s="231">
        <f ca="1">IF('ポイント要件確認等（個別表）'!AD252=1,ROUNDDOWN('ポイント要件確認等（個別表）'!AV252,-3),IF('ポイント要件確認等（個別表）'!AD252=2,ROUNDDOWN('ポイント要件確認等（個別表）'!BH252,-3),IF('ポイント要件確認等（個別表）'!AD252=3,ROUNDDOWN('ポイント要件確認等（個別表）'!BT252,-3),0)))</f>
        <v>0</v>
      </c>
      <c r="BZ252" s="86" t="str">
        <f t="shared" ca="1" si="463"/>
        <v/>
      </c>
      <c r="CA252" s="232" t="str">
        <f t="shared" ca="1" si="464"/>
        <v/>
      </c>
      <c r="CB252" s="232">
        <f t="shared" ca="1" si="465"/>
        <v>0</v>
      </c>
      <c r="CC252" s="86" t="str">
        <f t="shared" ca="1" si="466"/>
        <v/>
      </c>
      <c r="CD252" s="86" t="str">
        <f t="shared" ca="1" si="467"/>
        <v/>
      </c>
      <c r="CE252" s="609"/>
      <c r="CF252" s="86" t="str">
        <f t="shared" ca="1" si="468"/>
        <v/>
      </c>
      <c r="CG252" s="185" t="str">
        <f t="shared" ca="1" si="469"/>
        <v/>
      </c>
      <c r="CH252" s="246" t="str">
        <f t="shared" ca="1" si="470"/>
        <v>含税額</v>
      </c>
      <c r="CI252" s="247" t="str">
        <f t="shared" ca="1" si="471"/>
        <v/>
      </c>
      <c r="CJ252" s="87" t="str">
        <f ca="1">IFERROR(IF(INDIRECT("'("&amp;'２個別表'!EO252&amp;")'!AR"&amp;84+EP252)&lt;&gt;1,"",1),"")</f>
        <v/>
      </c>
      <c r="CK252" s="244" t="str">
        <f t="shared" ca="1" si="472"/>
        <v/>
      </c>
      <c r="CL252" s="235" t="str">
        <f t="shared" ca="1" si="473"/>
        <v/>
      </c>
      <c r="CM252" s="239" t="str">
        <f t="shared" ca="1" si="474"/>
        <v/>
      </c>
      <c r="CN252" s="77" t="str">
        <f t="shared" ca="1" si="475"/>
        <v/>
      </c>
      <c r="CO252" s="93" t="str">
        <f ca="1">IFERROR(VLOOKUP(CN252,'（様式１号）３整理番号表'!$T$5:$V$15,2,FALSE),"")</f>
        <v/>
      </c>
      <c r="CP252" s="924" t="str">
        <f t="shared" ca="1" si="476"/>
        <v/>
      </c>
      <c r="CQ252" s="93" t="str">
        <f ca="1">IFERROR(VLOOKUP(CP252,'（様式１号）３整理番号表'!$T$19:$V$24,2,FALSE),"")</f>
        <v/>
      </c>
      <c r="CR252" s="924" t="str">
        <f ca="1">IFERROR(IF(INDIRECT("'("&amp;'２個別表'!EO252&amp;")'!AV"&amp;84+EP252)&lt;&gt;1,"",1),"")</f>
        <v/>
      </c>
      <c r="CS252" s="232">
        <f t="shared" ca="1" si="477"/>
        <v>0</v>
      </c>
      <c r="CT252" s="248">
        <f t="shared" ca="1" si="478"/>
        <v>0</v>
      </c>
      <c r="CU252" s="376" t="str">
        <f ca="1">IF(ER252="補強",IF(COUNTIFS($Z$11:Z252,Z252,$W$11:W252,1)=1,"１①",""),IF(COUNTIFS($Z$11:Z252,Z252,$W$11:W252,2)=1,"２①",""))</f>
        <v/>
      </c>
      <c r="CV252" s="57" t="str">
        <f t="shared" ca="1" si="479"/>
        <v/>
      </c>
      <c r="CW252" s="927" t="str">
        <f t="shared" ca="1" si="480"/>
        <v/>
      </c>
      <c r="CX252" s="256" t="str">
        <f t="shared" ca="1" si="481"/>
        <v/>
      </c>
      <c r="CY252" s="256" t="str">
        <f t="shared" ca="1" si="482"/>
        <v/>
      </c>
      <c r="CZ252" s="256" t="str">
        <f t="shared" ca="1" si="483"/>
        <v/>
      </c>
      <c r="DA252" s="256" t="str">
        <f t="shared" ca="1" si="484"/>
        <v/>
      </c>
      <c r="DB252" s="316" t="str">
        <f ca="1">IFERROR(VLOOKUP($CU252,'（様式１号）３整理番号表'!$Z$19:$AB$32,3,FALSE),"")</f>
        <v/>
      </c>
      <c r="DC252" s="259" t="str">
        <f t="shared" ca="1" si="485"/>
        <v>-</v>
      </c>
      <c r="DD252" s="618" t="str">
        <f t="shared" ca="1" si="486"/>
        <v/>
      </c>
      <c r="DE252" s="321" t="str">
        <f ca="1">IF(AND(AO252=18,AS252=1),IF(COUNTIFS($Y$11:Y252,Y252,$AS$11:AS252,1)=1,"２②",""),IF($CU252="１①",INDEX(INDIRECT("'("&amp;$EO252&amp;")'!AR116:BB116"),1,MATCH(INDIRECT("'("&amp;$EO252&amp;")'!C118"),INDIRECT("'("&amp;$EO252&amp;")'!AR119:BB119"),0)),""))</f>
        <v/>
      </c>
      <c r="DF252" s="324" t="str">
        <f t="shared" ca="1" si="487"/>
        <v/>
      </c>
      <c r="DG252" s="313" t="str">
        <f t="shared" ca="1" si="488"/>
        <v/>
      </c>
      <c r="DH252" s="313" t="str">
        <f t="shared" ca="1" si="489"/>
        <v/>
      </c>
      <c r="DI252" s="313" t="str">
        <f t="shared" ca="1" si="490"/>
        <v/>
      </c>
      <c r="DJ252" s="313" t="str">
        <f t="shared" ca="1" si="491"/>
        <v/>
      </c>
      <c r="DK252" s="328" t="str">
        <f t="shared" ca="1" si="492"/>
        <v/>
      </c>
      <c r="DL252" s="334" t="str">
        <f t="shared" ca="1" si="493"/>
        <v/>
      </c>
      <c r="DM252" s="915" t="str">
        <f t="shared" ca="1" si="494"/>
        <v/>
      </c>
      <c r="DN252" s="15"/>
      <c r="DO252" s="324"/>
      <c r="DP252" s="16"/>
      <c r="DQ252" s="16"/>
      <c r="DR252" s="16"/>
      <c r="DS252" s="16"/>
      <c r="DT252" s="318" t="str">
        <f>IFERROR(VLOOKUP($DN252,'（様式１号）３整理番号表'!$Z$19:$AB$32,3,FALSE),"")</f>
        <v/>
      </c>
      <c r="DU252" s="259" t="str">
        <f t="shared" si="495"/>
        <v/>
      </c>
      <c r="DV252" s="14"/>
      <c r="DW252" s="17" t="str">
        <f t="shared" ca="1" si="496"/>
        <v/>
      </c>
      <c r="DX252" s="88" t="str">
        <f t="shared" ca="1" si="513"/>
        <v/>
      </c>
      <c r="DZ252" s="339">
        <f t="shared" ca="1" si="519"/>
        <v>0</v>
      </c>
      <c r="EA252" s="339">
        <f t="shared" ca="1" si="519"/>
        <v>0</v>
      </c>
      <c r="EB252" s="339">
        <f t="shared" ca="1" si="519"/>
        <v>0</v>
      </c>
      <c r="EC252" s="339">
        <f t="shared" ca="1" si="519"/>
        <v>0</v>
      </c>
      <c r="ED252" s="339">
        <f t="shared" ca="1" si="519"/>
        <v>0</v>
      </c>
      <c r="EE252" s="339">
        <f t="shared" ca="1" si="519"/>
        <v>0</v>
      </c>
      <c r="EF252" s="339">
        <f t="shared" ca="1" si="519"/>
        <v>0</v>
      </c>
      <c r="EG252" s="339">
        <f t="shared" ca="1" si="519"/>
        <v>0</v>
      </c>
      <c r="EH252" s="339">
        <f t="shared" ca="1" si="519"/>
        <v>0</v>
      </c>
      <c r="EI252" s="339">
        <f t="shared" ca="1" si="519"/>
        <v>0</v>
      </c>
      <c r="EJ252" s="339">
        <f t="shared" ca="1" si="519"/>
        <v>0</v>
      </c>
      <c r="EK252" s="339">
        <f t="shared" ca="1" si="519"/>
        <v>0</v>
      </c>
      <c r="EL252" s="339">
        <f t="shared" ca="1" si="519"/>
        <v>0</v>
      </c>
      <c r="EM252" s="339">
        <f t="shared" ca="1" si="519"/>
        <v>0</v>
      </c>
      <c r="EO252" s="919" t="str">
        <f t="shared" ca="1" si="415"/>
        <v/>
      </c>
      <c r="EP252" s="919" t="str">
        <f t="shared" ca="1" si="497"/>
        <v/>
      </c>
      <c r="EQ252" s="919" t="str">
        <f t="shared" ca="1" si="498"/>
        <v/>
      </c>
      <c r="ER252" s="919" t="str">
        <f t="shared" ca="1" si="499"/>
        <v/>
      </c>
      <c r="ES252" s="919" t="str">
        <f ca="1">IFERROR(INDEX('郵便番号（石川県）'!$A$3:$F$2574,MATCH(INDIRECT("'("&amp;EO252&amp;")'!E7"),'郵便番号（石川県）'!$A$3:$A$2574,0),6),"")</f>
        <v/>
      </c>
      <c r="ET252" s="919" t="str">
        <f ca="1">IFERROR(INDEX('郵便番号（石川県）'!$A$3:$F$2574,MATCH(INDIRECT("'("&amp;$EO252&amp;")'!E7"),'郵便番号（石川県）'!$A$3:$A$2574,0),5),"")</f>
        <v/>
      </c>
      <c r="EU252" s="919" t="str">
        <f t="shared" ca="1" si="500"/>
        <v/>
      </c>
      <c r="EV252" s="919" t="str">
        <f t="shared" ca="1" si="501"/>
        <v/>
      </c>
      <c r="EW252" s="919" t="str">
        <f t="shared" ca="1" si="502"/>
        <v/>
      </c>
      <c r="EX252" s="919" t="str">
        <f t="shared" ca="1" si="503"/>
        <v/>
      </c>
      <c r="EY252" s="919" t="str">
        <f t="shared" ca="1" si="504"/>
        <v/>
      </c>
      <c r="EZ252" s="919" t="str">
        <f t="shared" ca="1" si="505"/>
        <v/>
      </c>
      <c r="FA252" s="919" t="str">
        <f t="shared" ca="1" si="506"/>
        <v/>
      </c>
      <c r="FB252" s="919" t="str">
        <f t="shared" ca="1" si="507"/>
        <v/>
      </c>
      <c r="FC252" s="919" t="str">
        <f t="shared" ca="1" si="508"/>
        <v/>
      </c>
      <c r="FD252" s="627" t="str">
        <f t="shared" ca="1" si="509"/>
        <v/>
      </c>
      <c r="FE252" s="630">
        <v>242</v>
      </c>
      <c r="FF252" s="299" t="str">
        <f t="shared" ca="1" si="510"/>
        <v/>
      </c>
      <c r="FG252" s="993" t="str">
        <f t="shared" ca="1" si="511"/>
        <v/>
      </c>
      <c r="FH252" s="919" t="str">
        <f t="shared" ca="1" si="512"/>
        <v/>
      </c>
      <c r="FI252" s="299">
        <f ca="1">COUNTIF($FH$11:FH252,"■")</f>
        <v>0</v>
      </c>
    </row>
    <row r="253" spans="1:165" ht="34.5" customHeight="1">
      <c r="A253" s="445">
        <f t="shared" ca="1" si="416"/>
        <v>0</v>
      </c>
      <c r="B253" s="446">
        <f>IF(R253&lt;&gt;"",IF(COUNTIF(R$11:R253,R253)=1,MAX(B$11:B252)+1,INDEX(B$11:B252,MATCH(R253,R$11:R252,0),1)),0)</f>
        <v>1</v>
      </c>
      <c r="C253" s="446">
        <f ca="1">IF(T253&lt;&gt;"",IF(COUNTIF(T$11:T253,T253)=1,MAX(C$11:C252)+1,INDEX(C$11:C252,MATCH(T253,T$11:T252,0),1)),0)</f>
        <v>0</v>
      </c>
      <c r="D253" s="446">
        <f ca="1">IF(U253&lt;&gt;"",IF(COUNTIF(U$11:U253,U253)=1,MAX(D$11:D252)+1,INDEX(D$11:D252,MATCH(U253,U$11:U252,0),1)),0)</f>
        <v>0</v>
      </c>
      <c r="E253" s="446">
        <f ca="1">IF(S253&lt;&gt;"",IF(COUNTIF(S$11:S253,S253)=1,MAX(E$11:E252)+1,INDEX(E$11:E252,MATCH(S253,S$11:S252,0),1)),0)</f>
        <v>0</v>
      </c>
      <c r="F253" s="446">
        <f ca="1">IF(Z253&lt;&gt;"",IF(COUNTIF(Z$11:Z253,Z253)=1,MAX(F$11:F252)+1,INDEX(F$11:F252,MATCH(Z253,Z$11:Z252,0),1)),0)</f>
        <v>0</v>
      </c>
      <c r="G253" s="447" cm="1">
        <f t="array" aca="1" ref="G253" ca="1">IF(Z253&lt;&gt;"",IF(COUNTIFS(Z$11:Z253,Z253,W$11:W253,W253)=1,MAX(G$11:G252)+1,INDEX(G$11:G252,MATCH(Z253&amp;W253,Z$11:Z252&amp;W$11:W253,0),1)),0)</f>
        <v>0</v>
      </c>
      <c r="H253" s="447">
        <f t="shared" ca="1" si="417"/>
        <v>0</v>
      </c>
      <c r="I253" s="447">
        <f ca="1">IF(T253="",0,IF(COUNTIF(T$11:T253,T253)=1,1,0))</f>
        <v>0</v>
      </c>
      <c r="J253" s="447">
        <f ca="1">IF(U253="",0,IF(COUNTIF(U$11:U253,U253)=1,1,0))</f>
        <v>0</v>
      </c>
      <c r="K253" s="447">
        <f ca="1">IF(S253="",0,IF(COUNTIF(S$11:S253,S253)=1,1,0))</f>
        <v>0</v>
      </c>
      <c r="L253" s="446">
        <f ca="1">IF(Z253="",0,IF(COUNTIF(Z$11:Z253,Z253)=1,1,0))</f>
        <v>0</v>
      </c>
      <c r="M253" s="767">
        <f ca="1">IF($W253=2,IF(COUNTIFS($W$11:$W253,2,$Z$11:$Z253,$Z253)=1,1,0),0)</f>
        <v>0</v>
      </c>
      <c r="N253" s="767">
        <f ca="1">IF($W253=1,IF(COUNTIFS($W$11:$W253,2,$Z$11:$Z253,$Z253)=1,1,0),0)</f>
        <v>0</v>
      </c>
      <c r="O253" s="446">
        <f ca="1">IF(H253=0,0,IF(COUNTIF(Z$11:Z253,Z253)=1,1,0))</f>
        <v>0</v>
      </c>
      <c r="P253" s="448" t="str">
        <f t="shared" ca="1" si="418"/>
        <v>石川県</v>
      </c>
      <c r="Q253" s="89">
        <f t="shared" ca="1" si="419"/>
        <v>243</v>
      </c>
      <c r="R253" s="170" t="s">
        <v>459</v>
      </c>
      <c r="S253" s="357" t="str">
        <f t="shared" ca="1" si="420"/>
        <v/>
      </c>
      <c r="T253" s="357" t="str">
        <f t="shared" ca="1" si="421"/>
        <v/>
      </c>
      <c r="U253" s="58" t="str">
        <f t="shared" ca="1" si="422"/>
        <v/>
      </c>
      <c r="V253" s="58" t="str">
        <f t="shared" ca="1" si="423"/>
        <v/>
      </c>
      <c r="W253" s="920" t="str">
        <f t="shared" ca="1" si="424"/>
        <v/>
      </c>
      <c r="X253" s="369">
        <f ca="1">IFERROR(VLOOKUP(W253,'（様式１号）３整理番号表'!$B$4:$H$5,2,FALSE),0)</f>
        <v>0</v>
      </c>
      <c r="Y253" s="768" t="str" cm="1">
        <f t="array" aca="1" ref="Y253" ca="1">IF(AND(D253=0,F253=0),"",IF(COUNTIF(D$11:D253,D253)=1,1,IF(COUNTIFS(D$11:D253,D253,F$11:F253,F253)=1,INDEX((D$11:D253,F$11:F253,Y$11:Y253),MATCH(_xlfn.MAXIFS(F$11:F252,D$11:D252,D253),$F$11:F253,0),1,3)+1,INDEX((D$11:D253,F$11:F253,Y$11:Y253),MATCH(D253&amp;F253,D$11:D253&amp;F$11:F253,0),1,3))))</f>
        <v/>
      </c>
      <c r="Z253" s="40" t="str">
        <f t="shared" ca="1" si="425"/>
        <v/>
      </c>
      <c r="AA253" s="924" t="str">
        <f t="shared" ca="1" si="426"/>
        <v/>
      </c>
      <c r="AB253" s="93">
        <f ca="1">IFERROR(VLOOKUP(AA253,'（様式１号）３整理番号表'!$B$10:$H$16,2,FALSE),0)</f>
        <v>0</v>
      </c>
      <c r="AC253" s="924" t="str">
        <f t="shared" ca="1" si="427"/>
        <v/>
      </c>
      <c r="AD253" s="924" t="str">
        <f t="shared" ca="1" si="428"/>
        <v/>
      </c>
      <c r="AE253" s="93">
        <f ca="1">IFERROR(VLOOKUP(AD253,'（様式１号）３整理番号表'!$B$21:$H$22,2,FALSE),0)</f>
        <v>0</v>
      </c>
      <c r="AF253" s="924" t="str">
        <f t="shared" ca="1" si="429"/>
        <v/>
      </c>
      <c r="AG253" s="93">
        <f ca="1">IFERROR(VLOOKUP(AF253,'（様式１号）３整理番号表'!$B$26:$H$31,2,FALSE),0)</f>
        <v>0</v>
      </c>
      <c r="AH253" s="924" t="str">
        <f t="shared" ca="1" si="430"/>
        <v/>
      </c>
      <c r="AI253" s="93">
        <f ca="1">IFERROR(VLOOKUP(AH253,'（様式１号）３整理番号表'!$J$5:$N$59,2,FALSE),0)</f>
        <v>0</v>
      </c>
      <c r="AJ253" s="77" t="str">
        <f t="shared" ca="1" si="431"/>
        <v/>
      </c>
      <c r="AK253" s="93">
        <f ca="1">IFERROR(VLOOKUP(AJ253,'（様式１号）３整理番号表'!$P$5:$R$29,2,FALSE),0)</f>
        <v>0</v>
      </c>
      <c r="AL253" s="921" t="str">
        <f t="shared" ca="1" si="432"/>
        <v/>
      </c>
      <c r="AM253" s="921" t="str">
        <f t="shared" ca="1" si="433"/>
        <v/>
      </c>
      <c r="AN253" s="921"/>
      <c r="AO253" s="77" t="str">
        <f t="shared" ca="1" si="434"/>
        <v/>
      </c>
      <c r="AP253" s="93">
        <f ca="1">IFERROR(VLOOKUP(AO253,'（様式１号）３整理番号表'!$P$5:$R$29,2,FALSE),0)</f>
        <v>0</v>
      </c>
      <c r="AQ253" s="924" t="str">
        <f t="shared" ca="1" si="435"/>
        <v/>
      </c>
      <c r="AR253" s="93">
        <f t="shared" ca="1" si="436"/>
        <v>0</v>
      </c>
      <c r="AS253" s="924" t="str">
        <f t="shared" ca="1" si="437"/>
        <v/>
      </c>
      <c r="AT253" s="40" t="str">
        <f t="shared" ca="1" si="438"/>
        <v/>
      </c>
      <c r="AU253" s="93" t="str">
        <f t="shared" ca="1" si="439"/>
        <v/>
      </c>
      <c r="AV253" s="923" t="str">
        <f t="shared" ca="1" si="440"/>
        <v/>
      </c>
      <c r="AW253" s="926" t="str">
        <f t="shared" ca="1" si="441"/>
        <v/>
      </c>
      <c r="AX253" s="925" t="str">
        <f t="shared" ca="1" si="442"/>
        <v/>
      </c>
      <c r="AY253" s="925" t="str">
        <f t="shared" ca="1" si="442"/>
        <v/>
      </c>
      <c r="AZ253" s="925" t="str">
        <f t="shared" ca="1" si="442"/>
        <v/>
      </c>
      <c r="BA253" s="925" t="str">
        <f t="shared" ca="1" si="442"/>
        <v/>
      </c>
      <c r="BB253" s="925" t="str">
        <f t="shared" ca="1" si="443"/>
        <v/>
      </c>
      <c r="BC253" s="925" t="str">
        <f t="shared" ca="1" si="444"/>
        <v/>
      </c>
      <c r="BD253" s="925" t="str">
        <f t="shared" ca="1" si="444"/>
        <v/>
      </c>
      <c r="BE253" s="925" t="str">
        <f t="shared" ca="1" si="444"/>
        <v/>
      </c>
      <c r="BF253" s="77" t="str">
        <f t="shared" ca="1" si="445"/>
        <v/>
      </c>
      <c r="BG253" s="924" t="str">
        <f t="shared" ca="1" si="446"/>
        <v/>
      </c>
      <c r="BH253" s="94">
        <f ca="1">IF(BF253&lt;&gt;"",INDEX('（様式１号）３整理番号表'!$AB$7:$AQ$12,MATCH(BF253,'（様式１号）３整理番号表'!$AA$7:$AA$12,0),MATCH(BG253,'（様式１号）３整理番号表'!$AB$6:$AQ$6,0)),0)</f>
        <v>0</v>
      </c>
      <c r="BI253" s="921" t="str">
        <f t="shared" ca="1" si="447"/>
        <v/>
      </c>
      <c r="BJ253" s="922" t="str">
        <f t="shared" ca="1" si="448"/>
        <v/>
      </c>
      <c r="BK253" s="926" t="str">
        <f t="shared" ca="1" si="449"/>
        <v/>
      </c>
      <c r="BL253" s="922" t="str">
        <f t="shared" ca="1" si="450"/>
        <v/>
      </c>
      <c r="BM253" s="79" t="str">
        <f t="shared" ca="1" si="451"/>
        <v/>
      </c>
      <c r="BN253" s="82" t="str">
        <f t="shared" ca="1" si="452"/>
        <v/>
      </c>
      <c r="BO253" s="83" t="str">
        <f t="shared" ca="1" si="453"/>
        <v/>
      </c>
      <c r="BP253" s="84" t="str">
        <f t="shared" ca="1" si="454"/>
        <v/>
      </c>
      <c r="BQ253" s="82" t="str">
        <f t="shared" ca="1" si="455"/>
        <v/>
      </c>
      <c r="BR253" s="97" t="str">
        <f t="shared" ca="1" si="456"/>
        <v/>
      </c>
      <c r="BS253" s="95" t="str">
        <f t="shared" ca="1" si="457"/>
        <v/>
      </c>
      <c r="BT253" s="184" t="str">
        <f t="shared" ca="1" si="458"/>
        <v/>
      </c>
      <c r="BU253" s="611" t="str">
        <f t="shared" ca="1" si="459"/>
        <v/>
      </c>
      <c r="BV253" s="77" t="str">
        <f t="shared" ca="1" si="460"/>
        <v/>
      </c>
      <c r="BW253" s="85" t="str">
        <f t="shared" ca="1" si="461"/>
        <v/>
      </c>
      <c r="BX253" s="86" t="str">
        <f t="shared" ca="1" si="462"/>
        <v/>
      </c>
      <c r="BY253" s="231">
        <f ca="1">IF('ポイント要件確認等（個別表）'!AD253=1,ROUNDDOWN('ポイント要件確認等（個別表）'!AV253,-3),IF('ポイント要件確認等（個別表）'!AD253=2,ROUNDDOWN('ポイント要件確認等（個別表）'!BH253,-3),IF('ポイント要件確認等（個別表）'!AD253=3,ROUNDDOWN('ポイント要件確認等（個別表）'!BT253,-3),0)))</f>
        <v>0</v>
      </c>
      <c r="BZ253" s="86" t="str">
        <f t="shared" ca="1" si="463"/>
        <v/>
      </c>
      <c r="CA253" s="232" t="str">
        <f t="shared" ca="1" si="464"/>
        <v/>
      </c>
      <c r="CB253" s="232">
        <f t="shared" ca="1" si="465"/>
        <v>0</v>
      </c>
      <c r="CC253" s="86" t="str">
        <f t="shared" ca="1" si="466"/>
        <v/>
      </c>
      <c r="CD253" s="86" t="str">
        <f t="shared" ca="1" si="467"/>
        <v/>
      </c>
      <c r="CE253" s="609"/>
      <c r="CF253" s="86" t="str">
        <f t="shared" ca="1" si="468"/>
        <v/>
      </c>
      <c r="CG253" s="185" t="str">
        <f t="shared" ca="1" si="469"/>
        <v/>
      </c>
      <c r="CH253" s="246" t="str">
        <f t="shared" ca="1" si="470"/>
        <v>含税額</v>
      </c>
      <c r="CI253" s="247" t="str">
        <f t="shared" ca="1" si="471"/>
        <v/>
      </c>
      <c r="CJ253" s="87" t="str">
        <f ca="1">IFERROR(IF(INDIRECT("'("&amp;'２個別表'!EO253&amp;")'!AR"&amp;84+EP253)&lt;&gt;1,"",1),"")</f>
        <v/>
      </c>
      <c r="CK253" s="244" t="str">
        <f t="shared" ca="1" si="472"/>
        <v/>
      </c>
      <c r="CL253" s="235" t="str">
        <f t="shared" ca="1" si="473"/>
        <v/>
      </c>
      <c r="CM253" s="239" t="str">
        <f t="shared" ca="1" si="474"/>
        <v/>
      </c>
      <c r="CN253" s="77" t="str">
        <f t="shared" ca="1" si="475"/>
        <v/>
      </c>
      <c r="CO253" s="93" t="str">
        <f ca="1">IFERROR(VLOOKUP(CN253,'（様式１号）３整理番号表'!$T$5:$V$15,2,FALSE),"")</f>
        <v/>
      </c>
      <c r="CP253" s="924" t="str">
        <f t="shared" ca="1" si="476"/>
        <v/>
      </c>
      <c r="CQ253" s="93" t="str">
        <f ca="1">IFERROR(VLOOKUP(CP253,'（様式１号）３整理番号表'!$T$19:$V$24,2,FALSE),"")</f>
        <v/>
      </c>
      <c r="CR253" s="924" t="str">
        <f ca="1">IFERROR(IF(INDIRECT("'("&amp;'２個別表'!EO253&amp;")'!AV"&amp;84+EP253)&lt;&gt;1,"",1),"")</f>
        <v/>
      </c>
      <c r="CS253" s="232">
        <f t="shared" ca="1" si="477"/>
        <v>0</v>
      </c>
      <c r="CT253" s="248">
        <f t="shared" ca="1" si="478"/>
        <v>0</v>
      </c>
      <c r="CU253" s="376" t="str">
        <f ca="1">IF(ER253="補強",IF(COUNTIFS($Z$11:Z253,Z253,$W$11:W253,1)=1,"１①",""),IF(COUNTIFS($Z$11:Z253,Z253,$W$11:W253,2)=1,"２①",""))</f>
        <v/>
      </c>
      <c r="CV253" s="57" t="str">
        <f t="shared" ca="1" si="479"/>
        <v/>
      </c>
      <c r="CW253" s="927" t="str">
        <f t="shared" ca="1" si="480"/>
        <v/>
      </c>
      <c r="CX253" s="256" t="str">
        <f t="shared" ca="1" si="481"/>
        <v/>
      </c>
      <c r="CY253" s="256" t="str">
        <f t="shared" ca="1" si="482"/>
        <v/>
      </c>
      <c r="CZ253" s="256" t="str">
        <f t="shared" ca="1" si="483"/>
        <v/>
      </c>
      <c r="DA253" s="256" t="str">
        <f t="shared" ca="1" si="484"/>
        <v/>
      </c>
      <c r="DB253" s="316" t="str">
        <f ca="1">IFERROR(VLOOKUP($CU253,'（様式１号）３整理番号表'!$Z$19:$AB$32,3,FALSE),"")</f>
        <v/>
      </c>
      <c r="DC253" s="259" t="str">
        <f t="shared" ca="1" si="485"/>
        <v>-</v>
      </c>
      <c r="DD253" s="618" t="str">
        <f t="shared" ca="1" si="486"/>
        <v/>
      </c>
      <c r="DE253" s="321" t="str">
        <f ca="1">IF(AND(AO253=18,AS253=1),IF(COUNTIFS($Y$11:Y253,Y253,$AS$11:AS253,1)=1,"２②",""),IF($CU253="１①",INDEX(INDIRECT("'("&amp;$EO253&amp;")'!AR116:BB116"),1,MATCH(INDIRECT("'("&amp;$EO253&amp;")'!C118"),INDIRECT("'("&amp;$EO253&amp;")'!AR119:BB119"),0)),""))</f>
        <v/>
      </c>
      <c r="DF253" s="324" t="str">
        <f t="shared" ca="1" si="487"/>
        <v/>
      </c>
      <c r="DG253" s="313" t="str">
        <f t="shared" ca="1" si="488"/>
        <v/>
      </c>
      <c r="DH253" s="313" t="str">
        <f t="shared" ca="1" si="489"/>
        <v/>
      </c>
      <c r="DI253" s="313" t="str">
        <f t="shared" ca="1" si="490"/>
        <v/>
      </c>
      <c r="DJ253" s="313" t="str">
        <f t="shared" ca="1" si="491"/>
        <v/>
      </c>
      <c r="DK253" s="328" t="str">
        <f t="shared" ca="1" si="492"/>
        <v/>
      </c>
      <c r="DL253" s="334" t="str">
        <f t="shared" ca="1" si="493"/>
        <v/>
      </c>
      <c r="DM253" s="915" t="str">
        <f t="shared" ca="1" si="494"/>
        <v/>
      </c>
      <c r="DN253" s="15"/>
      <c r="DO253" s="324"/>
      <c r="DP253" s="16"/>
      <c r="DQ253" s="16"/>
      <c r="DR253" s="16"/>
      <c r="DS253" s="16"/>
      <c r="DT253" s="318" t="str">
        <f>IFERROR(VLOOKUP($DN253,'（様式１号）３整理番号表'!$Z$19:$AB$32,3,FALSE),"")</f>
        <v/>
      </c>
      <c r="DU253" s="259" t="str">
        <f t="shared" si="495"/>
        <v/>
      </c>
      <c r="DV253" s="14"/>
      <c r="DW253" s="17" t="str">
        <f t="shared" ca="1" si="496"/>
        <v/>
      </c>
      <c r="DX253" s="88" t="str">
        <f t="shared" ca="1" si="513"/>
        <v/>
      </c>
      <c r="DZ253" s="339">
        <f t="shared" ca="1" si="519"/>
        <v>0</v>
      </c>
      <c r="EA253" s="339">
        <f t="shared" ca="1" si="519"/>
        <v>0</v>
      </c>
      <c r="EB253" s="339">
        <f t="shared" ca="1" si="519"/>
        <v>0</v>
      </c>
      <c r="EC253" s="339">
        <f t="shared" ca="1" si="519"/>
        <v>0</v>
      </c>
      <c r="ED253" s="339">
        <f t="shared" ca="1" si="519"/>
        <v>0</v>
      </c>
      <c r="EE253" s="339">
        <f t="shared" ca="1" si="519"/>
        <v>0</v>
      </c>
      <c r="EF253" s="339">
        <f t="shared" ca="1" si="519"/>
        <v>0</v>
      </c>
      <c r="EG253" s="339">
        <f t="shared" ca="1" si="519"/>
        <v>0</v>
      </c>
      <c r="EH253" s="339">
        <f t="shared" ca="1" si="519"/>
        <v>0</v>
      </c>
      <c r="EI253" s="339">
        <f t="shared" ca="1" si="519"/>
        <v>0</v>
      </c>
      <c r="EJ253" s="339">
        <f t="shared" ca="1" si="519"/>
        <v>0</v>
      </c>
      <c r="EK253" s="339">
        <f t="shared" ca="1" si="519"/>
        <v>0</v>
      </c>
      <c r="EL253" s="339">
        <f t="shared" ca="1" si="519"/>
        <v>0</v>
      </c>
      <c r="EM253" s="339">
        <f t="shared" ca="1" si="519"/>
        <v>0</v>
      </c>
      <c r="EO253" s="919" t="str">
        <f t="shared" ca="1" si="415"/>
        <v/>
      </c>
      <c r="EP253" s="919" t="str">
        <f t="shared" ca="1" si="497"/>
        <v/>
      </c>
      <c r="EQ253" s="919" t="str">
        <f t="shared" ca="1" si="498"/>
        <v/>
      </c>
      <c r="ER253" s="919" t="str">
        <f t="shared" ca="1" si="499"/>
        <v/>
      </c>
      <c r="ES253" s="919" t="str">
        <f ca="1">IFERROR(INDEX('郵便番号（石川県）'!$A$3:$F$2574,MATCH(INDIRECT("'("&amp;EO253&amp;")'!E7"),'郵便番号（石川県）'!$A$3:$A$2574,0),6),"")</f>
        <v/>
      </c>
      <c r="ET253" s="919" t="str">
        <f ca="1">IFERROR(INDEX('郵便番号（石川県）'!$A$3:$F$2574,MATCH(INDIRECT("'("&amp;$EO253&amp;")'!E7"),'郵便番号（石川県）'!$A$3:$A$2574,0),5),"")</f>
        <v/>
      </c>
      <c r="EU253" s="919" t="str">
        <f t="shared" ca="1" si="500"/>
        <v/>
      </c>
      <c r="EV253" s="919" t="str">
        <f t="shared" ca="1" si="501"/>
        <v/>
      </c>
      <c r="EW253" s="919" t="str">
        <f t="shared" ca="1" si="502"/>
        <v/>
      </c>
      <c r="EX253" s="919" t="str">
        <f t="shared" ca="1" si="503"/>
        <v/>
      </c>
      <c r="EY253" s="919" t="str">
        <f t="shared" ca="1" si="504"/>
        <v/>
      </c>
      <c r="EZ253" s="919" t="str">
        <f t="shared" ca="1" si="505"/>
        <v/>
      </c>
      <c r="FA253" s="919" t="str">
        <f t="shared" ca="1" si="506"/>
        <v/>
      </c>
      <c r="FB253" s="919" t="str">
        <f t="shared" ca="1" si="507"/>
        <v/>
      </c>
      <c r="FC253" s="919" t="str">
        <f t="shared" ca="1" si="508"/>
        <v/>
      </c>
      <c r="FD253" s="627" t="str">
        <f t="shared" ca="1" si="509"/>
        <v/>
      </c>
      <c r="FE253" s="630">
        <v>243</v>
      </c>
      <c r="FF253" s="299" t="str">
        <f t="shared" ca="1" si="510"/>
        <v/>
      </c>
      <c r="FG253" s="993" t="str">
        <f t="shared" ca="1" si="511"/>
        <v/>
      </c>
      <c r="FH253" s="919" t="str">
        <f t="shared" ca="1" si="512"/>
        <v/>
      </c>
      <c r="FI253" s="299">
        <f ca="1">COUNTIF($FH$11:FH253,"■")</f>
        <v>0</v>
      </c>
    </row>
    <row r="254" spans="1:165" ht="34.5" customHeight="1">
      <c r="A254" s="445">
        <f t="shared" ca="1" si="416"/>
        <v>0</v>
      </c>
      <c r="B254" s="446">
        <f>IF(R254&lt;&gt;"",IF(COUNTIF(R$11:R254,R254)=1,MAX(B$11:B253)+1,INDEX(B$11:B253,MATCH(R254,R$11:R253,0),1)),0)</f>
        <v>1</v>
      </c>
      <c r="C254" s="446">
        <f ca="1">IF(T254&lt;&gt;"",IF(COUNTIF(T$11:T254,T254)=1,MAX(C$11:C253)+1,INDEX(C$11:C253,MATCH(T254,T$11:T253,0),1)),0)</f>
        <v>0</v>
      </c>
      <c r="D254" s="446">
        <f ca="1">IF(U254&lt;&gt;"",IF(COUNTIF(U$11:U254,U254)=1,MAX(D$11:D253)+1,INDEX(D$11:D253,MATCH(U254,U$11:U253,0),1)),0)</f>
        <v>0</v>
      </c>
      <c r="E254" s="446">
        <f ca="1">IF(S254&lt;&gt;"",IF(COUNTIF(S$11:S254,S254)=1,MAX(E$11:E253)+1,INDEX(E$11:E253,MATCH(S254,S$11:S253,0),1)),0)</f>
        <v>0</v>
      </c>
      <c r="F254" s="446">
        <f ca="1">IF(Z254&lt;&gt;"",IF(COUNTIF(Z$11:Z254,Z254)=1,MAX(F$11:F253)+1,INDEX(F$11:F253,MATCH(Z254,Z$11:Z253,0),1)),0)</f>
        <v>0</v>
      </c>
      <c r="G254" s="447" cm="1">
        <f t="array" aca="1" ref="G254" ca="1">IF(Z254&lt;&gt;"",IF(COUNTIFS(Z$11:Z254,Z254,W$11:W254,W254)=1,MAX(G$11:G253)+1,INDEX(G$11:G253,MATCH(Z254&amp;W254,Z$11:Z253&amp;W$11:W254,0),1)),0)</f>
        <v>0</v>
      </c>
      <c r="H254" s="447">
        <f t="shared" ca="1" si="417"/>
        <v>0</v>
      </c>
      <c r="I254" s="447">
        <f ca="1">IF(T254="",0,IF(COUNTIF(T$11:T254,T254)=1,1,0))</f>
        <v>0</v>
      </c>
      <c r="J254" s="447">
        <f ca="1">IF(U254="",0,IF(COUNTIF(U$11:U254,U254)=1,1,0))</f>
        <v>0</v>
      </c>
      <c r="K254" s="447">
        <f ca="1">IF(S254="",0,IF(COUNTIF(S$11:S254,S254)=1,1,0))</f>
        <v>0</v>
      </c>
      <c r="L254" s="446">
        <f ca="1">IF(Z254="",0,IF(COUNTIF(Z$11:Z254,Z254)=1,1,0))</f>
        <v>0</v>
      </c>
      <c r="M254" s="767">
        <f ca="1">IF($W254=2,IF(COUNTIFS($W$11:$W254,2,$Z$11:$Z254,$Z254)=1,1,0),0)</f>
        <v>0</v>
      </c>
      <c r="N254" s="767">
        <f ca="1">IF($W254=1,IF(COUNTIFS($W$11:$W254,2,$Z$11:$Z254,$Z254)=1,1,0),0)</f>
        <v>0</v>
      </c>
      <c r="O254" s="446">
        <f ca="1">IF(H254=0,0,IF(COUNTIF(Z$11:Z254,Z254)=1,1,0))</f>
        <v>0</v>
      </c>
      <c r="P254" s="448" t="str">
        <f t="shared" ca="1" si="418"/>
        <v>石川県</v>
      </c>
      <c r="Q254" s="89">
        <f t="shared" ca="1" si="419"/>
        <v>244</v>
      </c>
      <c r="R254" s="170" t="s">
        <v>459</v>
      </c>
      <c r="S254" s="357" t="str">
        <f t="shared" ca="1" si="420"/>
        <v/>
      </c>
      <c r="T254" s="357" t="str">
        <f t="shared" ca="1" si="421"/>
        <v/>
      </c>
      <c r="U254" s="58" t="str">
        <f t="shared" ca="1" si="422"/>
        <v/>
      </c>
      <c r="V254" s="58" t="str">
        <f t="shared" ca="1" si="423"/>
        <v/>
      </c>
      <c r="W254" s="920" t="str">
        <f t="shared" ca="1" si="424"/>
        <v/>
      </c>
      <c r="X254" s="369">
        <f ca="1">IFERROR(VLOOKUP(W254,'（様式１号）３整理番号表'!$B$4:$H$5,2,FALSE),0)</f>
        <v>0</v>
      </c>
      <c r="Y254" s="768" t="str" cm="1">
        <f t="array" aca="1" ref="Y254" ca="1">IF(AND(D254=0,F254=0),"",IF(COUNTIF(D$11:D254,D254)=1,1,IF(COUNTIFS(D$11:D254,D254,F$11:F254,F254)=1,INDEX((D$11:D254,F$11:F254,Y$11:Y254),MATCH(_xlfn.MAXIFS(F$11:F253,D$11:D253,D254),$F$11:F254,0),1,3)+1,INDEX((D$11:D254,F$11:F254,Y$11:Y254),MATCH(D254&amp;F254,D$11:D254&amp;F$11:F254,0),1,3))))</f>
        <v/>
      </c>
      <c r="Z254" s="40" t="str">
        <f t="shared" ca="1" si="425"/>
        <v/>
      </c>
      <c r="AA254" s="924" t="str">
        <f t="shared" ca="1" si="426"/>
        <v/>
      </c>
      <c r="AB254" s="93">
        <f ca="1">IFERROR(VLOOKUP(AA254,'（様式１号）３整理番号表'!$B$10:$H$16,2,FALSE),0)</f>
        <v>0</v>
      </c>
      <c r="AC254" s="924" t="str">
        <f t="shared" ca="1" si="427"/>
        <v/>
      </c>
      <c r="AD254" s="924" t="str">
        <f t="shared" ca="1" si="428"/>
        <v/>
      </c>
      <c r="AE254" s="93">
        <f ca="1">IFERROR(VLOOKUP(AD254,'（様式１号）３整理番号表'!$B$21:$H$22,2,FALSE),0)</f>
        <v>0</v>
      </c>
      <c r="AF254" s="924" t="str">
        <f t="shared" ca="1" si="429"/>
        <v/>
      </c>
      <c r="AG254" s="93">
        <f ca="1">IFERROR(VLOOKUP(AF254,'（様式１号）３整理番号表'!$B$26:$H$31,2,FALSE),0)</f>
        <v>0</v>
      </c>
      <c r="AH254" s="924" t="str">
        <f t="shared" ca="1" si="430"/>
        <v/>
      </c>
      <c r="AI254" s="93">
        <f ca="1">IFERROR(VLOOKUP(AH254,'（様式１号）３整理番号表'!$J$5:$N$59,2,FALSE),0)</f>
        <v>0</v>
      </c>
      <c r="AJ254" s="77" t="str">
        <f t="shared" ca="1" si="431"/>
        <v/>
      </c>
      <c r="AK254" s="93">
        <f ca="1">IFERROR(VLOOKUP(AJ254,'（様式１号）３整理番号表'!$P$5:$R$29,2,FALSE),0)</f>
        <v>0</v>
      </c>
      <c r="AL254" s="921" t="str">
        <f t="shared" ca="1" si="432"/>
        <v/>
      </c>
      <c r="AM254" s="921" t="str">
        <f t="shared" ca="1" si="433"/>
        <v/>
      </c>
      <c r="AN254" s="921"/>
      <c r="AO254" s="77" t="str">
        <f t="shared" ca="1" si="434"/>
        <v/>
      </c>
      <c r="AP254" s="93">
        <f ca="1">IFERROR(VLOOKUP(AO254,'（様式１号）３整理番号表'!$P$5:$R$29,2,FALSE),0)</f>
        <v>0</v>
      </c>
      <c r="AQ254" s="924" t="str">
        <f t="shared" ca="1" si="435"/>
        <v/>
      </c>
      <c r="AR254" s="93">
        <f t="shared" ca="1" si="436"/>
        <v>0</v>
      </c>
      <c r="AS254" s="924" t="str">
        <f t="shared" ca="1" si="437"/>
        <v/>
      </c>
      <c r="AT254" s="40" t="str">
        <f t="shared" ca="1" si="438"/>
        <v/>
      </c>
      <c r="AU254" s="93" t="str">
        <f t="shared" ca="1" si="439"/>
        <v/>
      </c>
      <c r="AV254" s="923" t="str">
        <f t="shared" ca="1" si="440"/>
        <v/>
      </c>
      <c r="AW254" s="926" t="str">
        <f t="shared" ca="1" si="441"/>
        <v/>
      </c>
      <c r="AX254" s="925" t="str">
        <f t="shared" ca="1" si="442"/>
        <v/>
      </c>
      <c r="AY254" s="925" t="str">
        <f t="shared" ca="1" si="442"/>
        <v/>
      </c>
      <c r="AZ254" s="925" t="str">
        <f t="shared" ca="1" si="442"/>
        <v/>
      </c>
      <c r="BA254" s="925" t="str">
        <f t="shared" ca="1" si="442"/>
        <v/>
      </c>
      <c r="BB254" s="925" t="str">
        <f t="shared" ca="1" si="443"/>
        <v/>
      </c>
      <c r="BC254" s="925" t="str">
        <f t="shared" ca="1" si="444"/>
        <v/>
      </c>
      <c r="BD254" s="925" t="str">
        <f t="shared" ca="1" si="444"/>
        <v/>
      </c>
      <c r="BE254" s="925" t="str">
        <f t="shared" ca="1" si="444"/>
        <v/>
      </c>
      <c r="BF254" s="77" t="str">
        <f t="shared" ca="1" si="445"/>
        <v/>
      </c>
      <c r="BG254" s="924" t="str">
        <f t="shared" ca="1" si="446"/>
        <v/>
      </c>
      <c r="BH254" s="94">
        <f ca="1">IF(BF254&lt;&gt;"",INDEX('（様式１号）３整理番号表'!$AB$7:$AQ$12,MATCH(BF254,'（様式１号）３整理番号表'!$AA$7:$AA$12,0),MATCH(BG254,'（様式１号）３整理番号表'!$AB$6:$AQ$6,0)),0)</f>
        <v>0</v>
      </c>
      <c r="BI254" s="921" t="str">
        <f t="shared" ca="1" si="447"/>
        <v/>
      </c>
      <c r="BJ254" s="922" t="str">
        <f t="shared" ca="1" si="448"/>
        <v/>
      </c>
      <c r="BK254" s="926" t="str">
        <f t="shared" ca="1" si="449"/>
        <v/>
      </c>
      <c r="BL254" s="922" t="str">
        <f t="shared" ca="1" si="450"/>
        <v/>
      </c>
      <c r="BM254" s="79" t="str">
        <f t="shared" ca="1" si="451"/>
        <v/>
      </c>
      <c r="BN254" s="82" t="str">
        <f t="shared" ca="1" si="452"/>
        <v/>
      </c>
      <c r="BO254" s="83" t="str">
        <f t="shared" ca="1" si="453"/>
        <v/>
      </c>
      <c r="BP254" s="84" t="str">
        <f t="shared" ca="1" si="454"/>
        <v/>
      </c>
      <c r="BQ254" s="82" t="str">
        <f t="shared" ca="1" si="455"/>
        <v/>
      </c>
      <c r="BR254" s="97" t="str">
        <f t="shared" ca="1" si="456"/>
        <v/>
      </c>
      <c r="BS254" s="95" t="str">
        <f t="shared" ca="1" si="457"/>
        <v/>
      </c>
      <c r="BT254" s="184" t="str">
        <f t="shared" ca="1" si="458"/>
        <v/>
      </c>
      <c r="BU254" s="611" t="str">
        <f t="shared" ca="1" si="459"/>
        <v/>
      </c>
      <c r="BV254" s="77" t="str">
        <f t="shared" ca="1" si="460"/>
        <v/>
      </c>
      <c r="BW254" s="85" t="str">
        <f t="shared" ca="1" si="461"/>
        <v/>
      </c>
      <c r="BX254" s="86" t="str">
        <f t="shared" ca="1" si="462"/>
        <v/>
      </c>
      <c r="BY254" s="231">
        <f ca="1">IF('ポイント要件確認等（個別表）'!AD254=1,ROUNDDOWN('ポイント要件確認等（個別表）'!AV254,-3),IF('ポイント要件確認等（個別表）'!AD254=2,ROUNDDOWN('ポイント要件確認等（個別表）'!BH254,-3),IF('ポイント要件確認等（個別表）'!AD254=3,ROUNDDOWN('ポイント要件確認等（個別表）'!BT254,-3),0)))</f>
        <v>0</v>
      </c>
      <c r="BZ254" s="86" t="str">
        <f t="shared" ca="1" si="463"/>
        <v/>
      </c>
      <c r="CA254" s="232" t="str">
        <f t="shared" ca="1" si="464"/>
        <v/>
      </c>
      <c r="CB254" s="232">
        <f t="shared" ca="1" si="465"/>
        <v>0</v>
      </c>
      <c r="CC254" s="86" t="str">
        <f t="shared" ca="1" si="466"/>
        <v/>
      </c>
      <c r="CD254" s="86" t="str">
        <f t="shared" ca="1" si="467"/>
        <v/>
      </c>
      <c r="CE254" s="609"/>
      <c r="CF254" s="86" t="str">
        <f t="shared" ca="1" si="468"/>
        <v/>
      </c>
      <c r="CG254" s="185" t="str">
        <f t="shared" ca="1" si="469"/>
        <v/>
      </c>
      <c r="CH254" s="246" t="str">
        <f t="shared" ca="1" si="470"/>
        <v>含税額</v>
      </c>
      <c r="CI254" s="247" t="str">
        <f t="shared" ca="1" si="471"/>
        <v/>
      </c>
      <c r="CJ254" s="87" t="str">
        <f ca="1">IFERROR(IF(INDIRECT("'("&amp;'２個別表'!EO254&amp;")'!AR"&amp;84+EP254)&lt;&gt;1,"",1),"")</f>
        <v/>
      </c>
      <c r="CK254" s="244" t="str">
        <f t="shared" ca="1" si="472"/>
        <v/>
      </c>
      <c r="CL254" s="235" t="str">
        <f t="shared" ca="1" si="473"/>
        <v/>
      </c>
      <c r="CM254" s="239" t="str">
        <f t="shared" ca="1" si="474"/>
        <v/>
      </c>
      <c r="CN254" s="77" t="str">
        <f t="shared" ca="1" si="475"/>
        <v/>
      </c>
      <c r="CO254" s="93" t="str">
        <f ca="1">IFERROR(VLOOKUP(CN254,'（様式１号）３整理番号表'!$T$5:$V$15,2,FALSE),"")</f>
        <v/>
      </c>
      <c r="CP254" s="924" t="str">
        <f t="shared" ca="1" si="476"/>
        <v/>
      </c>
      <c r="CQ254" s="93" t="str">
        <f ca="1">IFERROR(VLOOKUP(CP254,'（様式１号）３整理番号表'!$T$19:$V$24,2,FALSE),"")</f>
        <v/>
      </c>
      <c r="CR254" s="924" t="str">
        <f ca="1">IFERROR(IF(INDIRECT("'("&amp;'２個別表'!EO254&amp;")'!AV"&amp;84+EP254)&lt;&gt;1,"",1),"")</f>
        <v/>
      </c>
      <c r="CS254" s="232">
        <f t="shared" ca="1" si="477"/>
        <v>0</v>
      </c>
      <c r="CT254" s="248">
        <f t="shared" ca="1" si="478"/>
        <v>0</v>
      </c>
      <c r="CU254" s="376" t="str">
        <f ca="1">IF(ER254="補強",IF(COUNTIFS($Z$11:Z254,Z254,$W$11:W254,1)=1,"１①",""),IF(COUNTIFS($Z$11:Z254,Z254,$W$11:W254,2)=1,"２①",""))</f>
        <v/>
      </c>
      <c r="CV254" s="57" t="str">
        <f t="shared" ca="1" si="479"/>
        <v/>
      </c>
      <c r="CW254" s="927" t="str">
        <f t="shared" ca="1" si="480"/>
        <v/>
      </c>
      <c r="CX254" s="256" t="str">
        <f t="shared" ca="1" si="481"/>
        <v/>
      </c>
      <c r="CY254" s="256" t="str">
        <f t="shared" ca="1" si="482"/>
        <v/>
      </c>
      <c r="CZ254" s="256" t="str">
        <f t="shared" ca="1" si="483"/>
        <v/>
      </c>
      <c r="DA254" s="256" t="str">
        <f t="shared" ca="1" si="484"/>
        <v/>
      </c>
      <c r="DB254" s="316" t="str">
        <f ca="1">IFERROR(VLOOKUP($CU254,'（様式１号）３整理番号表'!$Z$19:$AB$32,3,FALSE),"")</f>
        <v/>
      </c>
      <c r="DC254" s="259" t="str">
        <f t="shared" ca="1" si="485"/>
        <v>-</v>
      </c>
      <c r="DD254" s="618" t="str">
        <f t="shared" ca="1" si="486"/>
        <v/>
      </c>
      <c r="DE254" s="321" t="str">
        <f ca="1">IF(AND(AO254=18,AS254=1),IF(COUNTIFS($Y$11:Y254,Y254,$AS$11:AS254,1)=1,"２②",""),IF($CU254="１①",INDEX(INDIRECT("'("&amp;$EO254&amp;")'!AR116:BB116"),1,MATCH(INDIRECT("'("&amp;$EO254&amp;")'!C118"),INDIRECT("'("&amp;$EO254&amp;")'!AR119:BB119"),0)),""))</f>
        <v/>
      </c>
      <c r="DF254" s="324" t="str">
        <f t="shared" ca="1" si="487"/>
        <v/>
      </c>
      <c r="DG254" s="313" t="str">
        <f t="shared" ca="1" si="488"/>
        <v/>
      </c>
      <c r="DH254" s="313" t="str">
        <f t="shared" ca="1" si="489"/>
        <v/>
      </c>
      <c r="DI254" s="313" t="str">
        <f t="shared" ca="1" si="490"/>
        <v/>
      </c>
      <c r="DJ254" s="313" t="str">
        <f t="shared" ca="1" si="491"/>
        <v/>
      </c>
      <c r="DK254" s="328" t="str">
        <f t="shared" ca="1" si="492"/>
        <v/>
      </c>
      <c r="DL254" s="334" t="str">
        <f t="shared" ca="1" si="493"/>
        <v/>
      </c>
      <c r="DM254" s="915" t="str">
        <f t="shared" ca="1" si="494"/>
        <v/>
      </c>
      <c r="DN254" s="15"/>
      <c r="DO254" s="324"/>
      <c r="DP254" s="16"/>
      <c r="DQ254" s="16"/>
      <c r="DR254" s="16"/>
      <c r="DS254" s="16"/>
      <c r="DT254" s="318" t="str">
        <f>IFERROR(VLOOKUP($DN254,'（様式１号）３整理番号表'!$Z$19:$AB$32,3,FALSE),"")</f>
        <v/>
      </c>
      <c r="DU254" s="259" t="str">
        <f t="shared" si="495"/>
        <v/>
      </c>
      <c r="DV254" s="14"/>
      <c r="DW254" s="17" t="str">
        <f t="shared" ca="1" si="496"/>
        <v/>
      </c>
      <c r="DX254" s="88" t="str">
        <f t="shared" ca="1" si="513"/>
        <v/>
      </c>
      <c r="DZ254" s="339">
        <f t="shared" ca="1" si="519"/>
        <v>0</v>
      </c>
      <c r="EA254" s="339">
        <f t="shared" ca="1" si="519"/>
        <v>0</v>
      </c>
      <c r="EB254" s="339">
        <f t="shared" ca="1" si="519"/>
        <v>0</v>
      </c>
      <c r="EC254" s="339">
        <f t="shared" ca="1" si="519"/>
        <v>0</v>
      </c>
      <c r="ED254" s="339">
        <f t="shared" ca="1" si="519"/>
        <v>0</v>
      </c>
      <c r="EE254" s="339">
        <f t="shared" ca="1" si="519"/>
        <v>0</v>
      </c>
      <c r="EF254" s="339">
        <f t="shared" ca="1" si="519"/>
        <v>0</v>
      </c>
      <c r="EG254" s="339">
        <f t="shared" ca="1" si="519"/>
        <v>0</v>
      </c>
      <c r="EH254" s="339">
        <f t="shared" ca="1" si="519"/>
        <v>0</v>
      </c>
      <c r="EI254" s="339">
        <f t="shared" ca="1" si="519"/>
        <v>0</v>
      </c>
      <c r="EJ254" s="339">
        <f t="shared" ca="1" si="519"/>
        <v>0</v>
      </c>
      <c r="EK254" s="339">
        <f t="shared" ca="1" si="519"/>
        <v>0</v>
      </c>
      <c r="EL254" s="339">
        <f t="shared" ca="1" si="519"/>
        <v>0</v>
      </c>
      <c r="EM254" s="339">
        <f t="shared" ca="1" si="519"/>
        <v>0</v>
      </c>
      <c r="EO254" s="919" t="str">
        <f t="shared" ca="1" si="415"/>
        <v/>
      </c>
      <c r="EP254" s="919" t="str">
        <f t="shared" ca="1" si="497"/>
        <v/>
      </c>
      <c r="EQ254" s="919" t="str">
        <f t="shared" ca="1" si="498"/>
        <v/>
      </c>
      <c r="ER254" s="919" t="str">
        <f t="shared" ca="1" si="499"/>
        <v/>
      </c>
      <c r="ES254" s="919" t="str">
        <f ca="1">IFERROR(INDEX('郵便番号（石川県）'!$A$3:$F$2574,MATCH(INDIRECT("'("&amp;EO254&amp;")'!E7"),'郵便番号（石川県）'!$A$3:$A$2574,0),6),"")</f>
        <v/>
      </c>
      <c r="ET254" s="919" t="str">
        <f ca="1">IFERROR(INDEX('郵便番号（石川県）'!$A$3:$F$2574,MATCH(INDIRECT("'("&amp;$EO254&amp;")'!E7"),'郵便番号（石川県）'!$A$3:$A$2574,0),5),"")</f>
        <v/>
      </c>
      <c r="EU254" s="919" t="str">
        <f t="shared" ca="1" si="500"/>
        <v/>
      </c>
      <c r="EV254" s="919" t="str">
        <f t="shared" ca="1" si="501"/>
        <v/>
      </c>
      <c r="EW254" s="919" t="str">
        <f t="shared" ca="1" si="502"/>
        <v/>
      </c>
      <c r="EX254" s="919" t="str">
        <f t="shared" ca="1" si="503"/>
        <v/>
      </c>
      <c r="EY254" s="919" t="str">
        <f t="shared" ca="1" si="504"/>
        <v/>
      </c>
      <c r="EZ254" s="919" t="str">
        <f t="shared" ca="1" si="505"/>
        <v/>
      </c>
      <c r="FA254" s="919" t="str">
        <f t="shared" ca="1" si="506"/>
        <v/>
      </c>
      <c r="FB254" s="919" t="str">
        <f t="shared" ca="1" si="507"/>
        <v/>
      </c>
      <c r="FC254" s="919" t="str">
        <f t="shared" ca="1" si="508"/>
        <v/>
      </c>
      <c r="FD254" s="627" t="str">
        <f t="shared" ca="1" si="509"/>
        <v/>
      </c>
      <c r="FE254" s="630">
        <v>244</v>
      </c>
      <c r="FF254" s="299" t="str">
        <f t="shared" ca="1" si="510"/>
        <v/>
      </c>
      <c r="FG254" s="993" t="str">
        <f t="shared" ca="1" si="511"/>
        <v/>
      </c>
      <c r="FH254" s="919" t="str">
        <f t="shared" ca="1" si="512"/>
        <v/>
      </c>
      <c r="FI254" s="299">
        <f ca="1">COUNTIF($FH$11:FH254,"■")</f>
        <v>0</v>
      </c>
    </row>
    <row r="255" spans="1:165" ht="34.5" customHeight="1">
      <c r="A255" s="445">
        <f t="shared" ca="1" si="416"/>
        <v>0</v>
      </c>
      <c r="B255" s="446">
        <f>IF(R255&lt;&gt;"",IF(COUNTIF(R$11:R255,R255)=1,MAX(B$11:B254)+1,INDEX(B$11:B254,MATCH(R255,R$11:R254,0),1)),0)</f>
        <v>1</v>
      </c>
      <c r="C255" s="446">
        <f ca="1">IF(T255&lt;&gt;"",IF(COUNTIF(T$11:T255,T255)=1,MAX(C$11:C254)+1,INDEX(C$11:C254,MATCH(T255,T$11:T254,0),1)),0)</f>
        <v>0</v>
      </c>
      <c r="D255" s="446">
        <f ca="1">IF(U255&lt;&gt;"",IF(COUNTIF(U$11:U255,U255)=1,MAX(D$11:D254)+1,INDEX(D$11:D254,MATCH(U255,U$11:U254,0),1)),0)</f>
        <v>0</v>
      </c>
      <c r="E255" s="446">
        <f ca="1">IF(S255&lt;&gt;"",IF(COUNTIF(S$11:S255,S255)=1,MAX(E$11:E254)+1,INDEX(E$11:E254,MATCH(S255,S$11:S254,0),1)),0)</f>
        <v>0</v>
      </c>
      <c r="F255" s="446">
        <f ca="1">IF(Z255&lt;&gt;"",IF(COUNTIF(Z$11:Z255,Z255)=1,MAX(F$11:F254)+1,INDEX(F$11:F254,MATCH(Z255,Z$11:Z254,0),1)),0)</f>
        <v>0</v>
      </c>
      <c r="G255" s="447" cm="1">
        <f t="array" aca="1" ref="G255" ca="1">IF(Z255&lt;&gt;"",IF(COUNTIFS(Z$11:Z255,Z255,W$11:W255,W255)=1,MAX(G$11:G254)+1,INDEX(G$11:G254,MATCH(Z255&amp;W255,Z$11:Z254&amp;W$11:W255,0),1)),0)</f>
        <v>0</v>
      </c>
      <c r="H255" s="447">
        <f t="shared" ca="1" si="417"/>
        <v>0</v>
      </c>
      <c r="I255" s="447">
        <f ca="1">IF(T255="",0,IF(COUNTIF(T$11:T255,T255)=1,1,0))</f>
        <v>0</v>
      </c>
      <c r="J255" s="447">
        <f ca="1">IF(U255="",0,IF(COUNTIF(U$11:U255,U255)=1,1,0))</f>
        <v>0</v>
      </c>
      <c r="K255" s="447">
        <f ca="1">IF(S255="",0,IF(COUNTIF(S$11:S255,S255)=1,1,0))</f>
        <v>0</v>
      </c>
      <c r="L255" s="446">
        <f ca="1">IF(Z255="",0,IF(COUNTIF(Z$11:Z255,Z255)=1,1,0))</f>
        <v>0</v>
      </c>
      <c r="M255" s="767">
        <f ca="1">IF($W255=2,IF(COUNTIFS($W$11:$W255,2,$Z$11:$Z255,$Z255)=1,1,0),0)</f>
        <v>0</v>
      </c>
      <c r="N255" s="767">
        <f ca="1">IF($W255=1,IF(COUNTIFS($W$11:$W255,2,$Z$11:$Z255,$Z255)=1,1,0),0)</f>
        <v>0</v>
      </c>
      <c r="O255" s="446">
        <f ca="1">IF(H255=0,0,IF(COUNTIF(Z$11:Z255,Z255)=1,1,0))</f>
        <v>0</v>
      </c>
      <c r="P255" s="448" t="str">
        <f t="shared" ca="1" si="418"/>
        <v>石川県</v>
      </c>
      <c r="Q255" s="89">
        <f t="shared" ca="1" si="419"/>
        <v>245</v>
      </c>
      <c r="R255" s="170" t="s">
        <v>459</v>
      </c>
      <c r="S255" s="357" t="str">
        <f t="shared" ca="1" si="420"/>
        <v/>
      </c>
      <c r="T255" s="357" t="str">
        <f t="shared" ca="1" si="421"/>
        <v/>
      </c>
      <c r="U255" s="58" t="str">
        <f t="shared" ca="1" si="422"/>
        <v/>
      </c>
      <c r="V255" s="58" t="str">
        <f t="shared" ca="1" si="423"/>
        <v/>
      </c>
      <c r="W255" s="920" t="str">
        <f t="shared" ca="1" si="424"/>
        <v/>
      </c>
      <c r="X255" s="369">
        <f ca="1">IFERROR(VLOOKUP(W255,'（様式１号）３整理番号表'!$B$4:$H$5,2,FALSE),0)</f>
        <v>0</v>
      </c>
      <c r="Y255" s="768" t="str" cm="1">
        <f t="array" aca="1" ref="Y255" ca="1">IF(AND(D255=0,F255=0),"",IF(COUNTIF(D$11:D255,D255)=1,1,IF(COUNTIFS(D$11:D255,D255,F$11:F255,F255)=1,INDEX((D$11:D255,F$11:F255,Y$11:Y255),MATCH(_xlfn.MAXIFS(F$11:F254,D$11:D254,D255),$F$11:F255,0),1,3)+1,INDEX((D$11:D255,F$11:F255,Y$11:Y255),MATCH(D255&amp;F255,D$11:D255&amp;F$11:F255,0),1,3))))</f>
        <v/>
      </c>
      <c r="Z255" s="40" t="str">
        <f t="shared" ca="1" si="425"/>
        <v/>
      </c>
      <c r="AA255" s="924" t="str">
        <f t="shared" ca="1" si="426"/>
        <v/>
      </c>
      <c r="AB255" s="93">
        <f ca="1">IFERROR(VLOOKUP(AA255,'（様式１号）３整理番号表'!$B$10:$H$16,2,FALSE),0)</f>
        <v>0</v>
      </c>
      <c r="AC255" s="924" t="str">
        <f t="shared" ca="1" si="427"/>
        <v/>
      </c>
      <c r="AD255" s="924" t="str">
        <f t="shared" ca="1" si="428"/>
        <v/>
      </c>
      <c r="AE255" s="93">
        <f ca="1">IFERROR(VLOOKUP(AD255,'（様式１号）３整理番号表'!$B$21:$H$22,2,FALSE),0)</f>
        <v>0</v>
      </c>
      <c r="AF255" s="924" t="str">
        <f t="shared" ca="1" si="429"/>
        <v/>
      </c>
      <c r="AG255" s="93">
        <f ca="1">IFERROR(VLOOKUP(AF255,'（様式１号）３整理番号表'!$B$26:$H$31,2,FALSE),0)</f>
        <v>0</v>
      </c>
      <c r="AH255" s="924" t="str">
        <f t="shared" ca="1" si="430"/>
        <v/>
      </c>
      <c r="AI255" s="93">
        <f ca="1">IFERROR(VLOOKUP(AH255,'（様式１号）３整理番号表'!$J$5:$N$59,2,FALSE),0)</f>
        <v>0</v>
      </c>
      <c r="AJ255" s="77" t="str">
        <f t="shared" ca="1" si="431"/>
        <v/>
      </c>
      <c r="AK255" s="93">
        <f ca="1">IFERROR(VLOOKUP(AJ255,'（様式１号）３整理番号表'!$P$5:$R$29,2,FALSE),0)</f>
        <v>0</v>
      </c>
      <c r="AL255" s="921" t="str">
        <f t="shared" ca="1" si="432"/>
        <v/>
      </c>
      <c r="AM255" s="921" t="str">
        <f t="shared" ca="1" si="433"/>
        <v/>
      </c>
      <c r="AN255" s="921"/>
      <c r="AO255" s="77" t="str">
        <f t="shared" ca="1" si="434"/>
        <v/>
      </c>
      <c r="AP255" s="93">
        <f ca="1">IFERROR(VLOOKUP(AO255,'（様式１号）３整理番号表'!$P$5:$R$29,2,FALSE),0)</f>
        <v>0</v>
      </c>
      <c r="AQ255" s="924" t="str">
        <f t="shared" ca="1" si="435"/>
        <v/>
      </c>
      <c r="AR255" s="93">
        <f t="shared" ca="1" si="436"/>
        <v>0</v>
      </c>
      <c r="AS255" s="924" t="str">
        <f t="shared" ca="1" si="437"/>
        <v/>
      </c>
      <c r="AT255" s="40" t="str">
        <f t="shared" ca="1" si="438"/>
        <v/>
      </c>
      <c r="AU255" s="93" t="str">
        <f t="shared" ca="1" si="439"/>
        <v/>
      </c>
      <c r="AV255" s="923" t="str">
        <f t="shared" ca="1" si="440"/>
        <v/>
      </c>
      <c r="AW255" s="926" t="str">
        <f t="shared" ca="1" si="441"/>
        <v/>
      </c>
      <c r="AX255" s="925" t="str">
        <f t="shared" ca="1" si="442"/>
        <v/>
      </c>
      <c r="AY255" s="925" t="str">
        <f t="shared" ca="1" si="442"/>
        <v/>
      </c>
      <c r="AZ255" s="925" t="str">
        <f t="shared" ca="1" si="442"/>
        <v/>
      </c>
      <c r="BA255" s="925" t="str">
        <f t="shared" ca="1" si="442"/>
        <v/>
      </c>
      <c r="BB255" s="925" t="str">
        <f t="shared" ca="1" si="443"/>
        <v/>
      </c>
      <c r="BC255" s="925" t="str">
        <f t="shared" ca="1" si="444"/>
        <v/>
      </c>
      <c r="BD255" s="925" t="str">
        <f t="shared" ca="1" si="444"/>
        <v/>
      </c>
      <c r="BE255" s="925" t="str">
        <f t="shared" ca="1" si="444"/>
        <v/>
      </c>
      <c r="BF255" s="77" t="str">
        <f t="shared" ca="1" si="445"/>
        <v/>
      </c>
      <c r="BG255" s="924" t="str">
        <f t="shared" ca="1" si="446"/>
        <v/>
      </c>
      <c r="BH255" s="94">
        <f ca="1">IF(BF255&lt;&gt;"",INDEX('（様式１号）３整理番号表'!$AB$7:$AQ$12,MATCH(BF255,'（様式１号）３整理番号表'!$AA$7:$AA$12,0),MATCH(BG255,'（様式１号）３整理番号表'!$AB$6:$AQ$6,0)),0)</f>
        <v>0</v>
      </c>
      <c r="BI255" s="921" t="str">
        <f t="shared" ca="1" si="447"/>
        <v/>
      </c>
      <c r="BJ255" s="922" t="str">
        <f t="shared" ca="1" si="448"/>
        <v/>
      </c>
      <c r="BK255" s="926" t="str">
        <f t="shared" ca="1" si="449"/>
        <v/>
      </c>
      <c r="BL255" s="922" t="str">
        <f t="shared" ca="1" si="450"/>
        <v/>
      </c>
      <c r="BM255" s="79" t="str">
        <f t="shared" ca="1" si="451"/>
        <v/>
      </c>
      <c r="BN255" s="82" t="str">
        <f t="shared" ca="1" si="452"/>
        <v/>
      </c>
      <c r="BO255" s="83" t="str">
        <f t="shared" ca="1" si="453"/>
        <v/>
      </c>
      <c r="BP255" s="84" t="str">
        <f t="shared" ca="1" si="454"/>
        <v/>
      </c>
      <c r="BQ255" s="82" t="str">
        <f t="shared" ca="1" si="455"/>
        <v/>
      </c>
      <c r="BR255" s="97" t="str">
        <f t="shared" ca="1" si="456"/>
        <v/>
      </c>
      <c r="BS255" s="95" t="str">
        <f t="shared" ca="1" si="457"/>
        <v/>
      </c>
      <c r="BT255" s="184" t="str">
        <f t="shared" ca="1" si="458"/>
        <v/>
      </c>
      <c r="BU255" s="611" t="str">
        <f t="shared" ca="1" si="459"/>
        <v/>
      </c>
      <c r="BV255" s="77" t="str">
        <f t="shared" ca="1" si="460"/>
        <v/>
      </c>
      <c r="BW255" s="85" t="str">
        <f t="shared" ca="1" si="461"/>
        <v/>
      </c>
      <c r="BX255" s="86" t="str">
        <f t="shared" ca="1" si="462"/>
        <v/>
      </c>
      <c r="BY255" s="231">
        <f ca="1">IF('ポイント要件確認等（個別表）'!AD255=1,ROUNDDOWN('ポイント要件確認等（個別表）'!AV255,-3),IF('ポイント要件確認等（個別表）'!AD255=2,ROUNDDOWN('ポイント要件確認等（個別表）'!BH255,-3),IF('ポイント要件確認等（個別表）'!AD255=3,ROUNDDOWN('ポイント要件確認等（個別表）'!BT255,-3),0)))</f>
        <v>0</v>
      </c>
      <c r="BZ255" s="86" t="str">
        <f t="shared" ca="1" si="463"/>
        <v/>
      </c>
      <c r="CA255" s="232" t="str">
        <f t="shared" ca="1" si="464"/>
        <v/>
      </c>
      <c r="CB255" s="232">
        <f t="shared" ca="1" si="465"/>
        <v>0</v>
      </c>
      <c r="CC255" s="86" t="str">
        <f t="shared" ca="1" si="466"/>
        <v/>
      </c>
      <c r="CD255" s="86" t="str">
        <f t="shared" ca="1" si="467"/>
        <v/>
      </c>
      <c r="CE255" s="609"/>
      <c r="CF255" s="86" t="str">
        <f t="shared" ca="1" si="468"/>
        <v/>
      </c>
      <c r="CG255" s="185" t="str">
        <f t="shared" ca="1" si="469"/>
        <v/>
      </c>
      <c r="CH255" s="246" t="str">
        <f t="shared" ca="1" si="470"/>
        <v>含税額</v>
      </c>
      <c r="CI255" s="247" t="str">
        <f t="shared" ca="1" si="471"/>
        <v/>
      </c>
      <c r="CJ255" s="87" t="str">
        <f ca="1">IFERROR(IF(INDIRECT("'("&amp;'２個別表'!EO255&amp;")'!AR"&amp;84+EP255)&lt;&gt;1,"",1),"")</f>
        <v/>
      </c>
      <c r="CK255" s="244" t="str">
        <f t="shared" ca="1" si="472"/>
        <v/>
      </c>
      <c r="CL255" s="235" t="str">
        <f t="shared" ca="1" si="473"/>
        <v/>
      </c>
      <c r="CM255" s="239" t="str">
        <f t="shared" ca="1" si="474"/>
        <v/>
      </c>
      <c r="CN255" s="77" t="str">
        <f t="shared" ca="1" si="475"/>
        <v/>
      </c>
      <c r="CO255" s="93" t="str">
        <f ca="1">IFERROR(VLOOKUP(CN255,'（様式１号）３整理番号表'!$T$5:$V$15,2,FALSE),"")</f>
        <v/>
      </c>
      <c r="CP255" s="924" t="str">
        <f t="shared" ca="1" si="476"/>
        <v/>
      </c>
      <c r="CQ255" s="93" t="str">
        <f ca="1">IFERROR(VLOOKUP(CP255,'（様式１号）３整理番号表'!$T$19:$V$24,2,FALSE),"")</f>
        <v/>
      </c>
      <c r="CR255" s="924" t="str">
        <f ca="1">IFERROR(IF(INDIRECT("'("&amp;'２個別表'!EO255&amp;")'!AV"&amp;84+EP255)&lt;&gt;1,"",1),"")</f>
        <v/>
      </c>
      <c r="CS255" s="232">
        <f t="shared" ca="1" si="477"/>
        <v>0</v>
      </c>
      <c r="CT255" s="248">
        <f t="shared" ca="1" si="478"/>
        <v>0</v>
      </c>
      <c r="CU255" s="376" t="str">
        <f ca="1">IF(ER255="補強",IF(COUNTIFS($Z$11:Z255,Z255,$W$11:W255,1)=1,"１①",""),IF(COUNTIFS($Z$11:Z255,Z255,$W$11:W255,2)=1,"２①",""))</f>
        <v/>
      </c>
      <c r="CV255" s="57" t="str">
        <f t="shared" ca="1" si="479"/>
        <v/>
      </c>
      <c r="CW255" s="927" t="str">
        <f t="shared" ca="1" si="480"/>
        <v/>
      </c>
      <c r="CX255" s="256" t="str">
        <f t="shared" ca="1" si="481"/>
        <v/>
      </c>
      <c r="CY255" s="256" t="str">
        <f t="shared" ca="1" si="482"/>
        <v/>
      </c>
      <c r="CZ255" s="256" t="str">
        <f t="shared" ca="1" si="483"/>
        <v/>
      </c>
      <c r="DA255" s="256" t="str">
        <f t="shared" ca="1" si="484"/>
        <v/>
      </c>
      <c r="DB255" s="316" t="str">
        <f ca="1">IFERROR(VLOOKUP($CU255,'（様式１号）３整理番号表'!$Z$19:$AB$32,3,FALSE),"")</f>
        <v/>
      </c>
      <c r="DC255" s="259" t="str">
        <f t="shared" ca="1" si="485"/>
        <v>-</v>
      </c>
      <c r="DD255" s="618" t="str">
        <f t="shared" ca="1" si="486"/>
        <v/>
      </c>
      <c r="DE255" s="321" t="str">
        <f ca="1">IF(AND(AO255=18,AS255=1),IF(COUNTIFS($Y$11:Y255,Y255,$AS$11:AS255,1)=1,"２②",""),IF($CU255="１①",INDEX(INDIRECT("'("&amp;$EO255&amp;")'!AR116:BB116"),1,MATCH(INDIRECT("'("&amp;$EO255&amp;")'!C118"),INDIRECT("'("&amp;$EO255&amp;")'!AR119:BB119"),0)),""))</f>
        <v/>
      </c>
      <c r="DF255" s="324" t="str">
        <f t="shared" ca="1" si="487"/>
        <v/>
      </c>
      <c r="DG255" s="313" t="str">
        <f t="shared" ca="1" si="488"/>
        <v/>
      </c>
      <c r="DH255" s="313" t="str">
        <f t="shared" ca="1" si="489"/>
        <v/>
      </c>
      <c r="DI255" s="313" t="str">
        <f t="shared" ca="1" si="490"/>
        <v/>
      </c>
      <c r="DJ255" s="313" t="str">
        <f t="shared" ca="1" si="491"/>
        <v/>
      </c>
      <c r="DK255" s="328" t="str">
        <f t="shared" ca="1" si="492"/>
        <v/>
      </c>
      <c r="DL255" s="334" t="str">
        <f t="shared" ca="1" si="493"/>
        <v/>
      </c>
      <c r="DM255" s="915" t="str">
        <f t="shared" ca="1" si="494"/>
        <v/>
      </c>
      <c r="DN255" s="15"/>
      <c r="DO255" s="324"/>
      <c r="DP255" s="16"/>
      <c r="DQ255" s="16"/>
      <c r="DR255" s="16"/>
      <c r="DS255" s="16"/>
      <c r="DT255" s="318" t="str">
        <f>IFERROR(VLOOKUP($DN255,'（様式１号）３整理番号表'!$Z$19:$AB$32,3,FALSE),"")</f>
        <v/>
      </c>
      <c r="DU255" s="259" t="str">
        <f t="shared" si="495"/>
        <v/>
      </c>
      <c r="DV255" s="14"/>
      <c r="DW255" s="17" t="str">
        <f t="shared" ca="1" si="496"/>
        <v/>
      </c>
      <c r="DX255" s="88" t="str">
        <f t="shared" ca="1" si="513"/>
        <v/>
      </c>
      <c r="DZ255" s="339">
        <f t="shared" ca="1" si="519"/>
        <v>0</v>
      </c>
      <c r="EA255" s="339">
        <f t="shared" ca="1" si="519"/>
        <v>0</v>
      </c>
      <c r="EB255" s="339">
        <f t="shared" ca="1" si="519"/>
        <v>0</v>
      </c>
      <c r="EC255" s="339">
        <f t="shared" ca="1" si="519"/>
        <v>0</v>
      </c>
      <c r="ED255" s="339">
        <f t="shared" ca="1" si="519"/>
        <v>0</v>
      </c>
      <c r="EE255" s="339">
        <f t="shared" ca="1" si="519"/>
        <v>0</v>
      </c>
      <c r="EF255" s="339">
        <f t="shared" ca="1" si="519"/>
        <v>0</v>
      </c>
      <c r="EG255" s="339">
        <f t="shared" ca="1" si="519"/>
        <v>0</v>
      </c>
      <c r="EH255" s="339">
        <f t="shared" ca="1" si="519"/>
        <v>0</v>
      </c>
      <c r="EI255" s="339">
        <f t="shared" ca="1" si="519"/>
        <v>0</v>
      </c>
      <c r="EJ255" s="339">
        <f t="shared" ca="1" si="519"/>
        <v>0</v>
      </c>
      <c r="EK255" s="339">
        <f t="shared" ca="1" si="519"/>
        <v>0</v>
      </c>
      <c r="EL255" s="339">
        <f t="shared" ca="1" si="519"/>
        <v>0</v>
      </c>
      <c r="EM255" s="339">
        <f t="shared" ca="1" si="519"/>
        <v>0</v>
      </c>
      <c r="EO255" s="919" t="str">
        <f t="shared" ca="1" si="415"/>
        <v/>
      </c>
      <c r="EP255" s="919" t="str">
        <f t="shared" ca="1" si="497"/>
        <v/>
      </c>
      <c r="EQ255" s="919" t="str">
        <f t="shared" ca="1" si="498"/>
        <v/>
      </c>
      <c r="ER255" s="919" t="str">
        <f t="shared" ca="1" si="499"/>
        <v/>
      </c>
      <c r="ES255" s="919" t="str">
        <f ca="1">IFERROR(INDEX('郵便番号（石川県）'!$A$3:$F$2574,MATCH(INDIRECT("'("&amp;EO255&amp;")'!E7"),'郵便番号（石川県）'!$A$3:$A$2574,0),6),"")</f>
        <v/>
      </c>
      <c r="ET255" s="919" t="str">
        <f ca="1">IFERROR(INDEX('郵便番号（石川県）'!$A$3:$F$2574,MATCH(INDIRECT("'("&amp;$EO255&amp;")'!E7"),'郵便番号（石川県）'!$A$3:$A$2574,0),5),"")</f>
        <v/>
      </c>
      <c r="EU255" s="919" t="str">
        <f t="shared" ca="1" si="500"/>
        <v/>
      </c>
      <c r="EV255" s="919" t="str">
        <f t="shared" ca="1" si="501"/>
        <v/>
      </c>
      <c r="EW255" s="919" t="str">
        <f t="shared" ca="1" si="502"/>
        <v/>
      </c>
      <c r="EX255" s="919" t="str">
        <f t="shared" ca="1" si="503"/>
        <v/>
      </c>
      <c r="EY255" s="919" t="str">
        <f t="shared" ca="1" si="504"/>
        <v/>
      </c>
      <c r="EZ255" s="919" t="str">
        <f t="shared" ca="1" si="505"/>
        <v/>
      </c>
      <c r="FA255" s="919" t="str">
        <f t="shared" ca="1" si="506"/>
        <v/>
      </c>
      <c r="FB255" s="919" t="str">
        <f t="shared" ca="1" si="507"/>
        <v/>
      </c>
      <c r="FC255" s="919" t="str">
        <f t="shared" ca="1" si="508"/>
        <v/>
      </c>
      <c r="FD255" s="627" t="str">
        <f t="shared" ca="1" si="509"/>
        <v/>
      </c>
      <c r="FE255" s="630">
        <v>245</v>
      </c>
      <c r="FF255" s="299" t="str">
        <f t="shared" ca="1" si="510"/>
        <v/>
      </c>
      <c r="FG255" s="993" t="str">
        <f t="shared" ca="1" si="511"/>
        <v/>
      </c>
      <c r="FH255" s="919" t="str">
        <f t="shared" ca="1" si="512"/>
        <v/>
      </c>
      <c r="FI255" s="299">
        <f ca="1">COUNTIF($FH$11:FH255,"■")</f>
        <v>0</v>
      </c>
    </row>
    <row r="256" spans="1:165" ht="34.5" customHeight="1">
      <c r="A256" s="445">
        <f t="shared" ca="1" si="416"/>
        <v>0</v>
      </c>
      <c r="B256" s="446">
        <f>IF(R256&lt;&gt;"",IF(COUNTIF(R$11:R256,R256)=1,MAX(B$11:B255)+1,INDEX(B$11:B255,MATCH(R256,R$11:R255,0),1)),0)</f>
        <v>1</v>
      </c>
      <c r="C256" s="446">
        <f ca="1">IF(T256&lt;&gt;"",IF(COUNTIF(T$11:T256,T256)=1,MAX(C$11:C255)+1,INDEX(C$11:C255,MATCH(T256,T$11:T255,0),1)),0)</f>
        <v>0</v>
      </c>
      <c r="D256" s="446">
        <f ca="1">IF(U256&lt;&gt;"",IF(COUNTIF(U$11:U256,U256)=1,MAX(D$11:D255)+1,INDEX(D$11:D255,MATCH(U256,U$11:U255,0),1)),0)</f>
        <v>0</v>
      </c>
      <c r="E256" s="446">
        <f ca="1">IF(S256&lt;&gt;"",IF(COUNTIF(S$11:S256,S256)=1,MAX(E$11:E255)+1,INDEX(E$11:E255,MATCH(S256,S$11:S255,0),1)),0)</f>
        <v>0</v>
      </c>
      <c r="F256" s="446">
        <f ca="1">IF(Z256&lt;&gt;"",IF(COUNTIF(Z$11:Z256,Z256)=1,MAX(F$11:F255)+1,INDEX(F$11:F255,MATCH(Z256,Z$11:Z255,0),1)),0)</f>
        <v>0</v>
      </c>
      <c r="G256" s="447" cm="1">
        <f t="array" aca="1" ref="G256" ca="1">IF(Z256&lt;&gt;"",IF(COUNTIFS(Z$11:Z256,Z256,W$11:W256,W256)=1,MAX(G$11:G255)+1,INDEX(G$11:G255,MATCH(Z256&amp;W256,Z$11:Z255&amp;W$11:W256,0),1)),0)</f>
        <v>0</v>
      </c>
      <c r="H256" s="447">
        <f t="shared" ca="1" si="417"/>
        <v>0</v>
      </c>
      <c r="I256" s="447">
        <f ca="1">IF(T256="",0,IF(COUNTIF(T$11:T256,T256)=1,1,0))</f>
        <v>0</v>
      </c>
      <c r="J256" s="447">
        <f ca="1">IF(U256="",0,IF(COUNTIF(U$11:U256,U256)=1,1,0))</f>
        <v>0</v>
      </c>
      <c r="K256" s="447">
        <f ca="1">IF(S256="",0,IF(COUNTIF(S$11:S256,S256)=1,1,0))</f>
        <v>0</v>
      </c>
      <c r="L256" s="446">
        <f ca="1">IF(Z256="",0,IF(COUNTIF(Z$11:Z256,Z256)=1,1,0))</f>
        <v>0</v>
      </c>
      <c r="M256" s="767">
        <f ca="1">IF($W256=2,IF(COUNTIFS($W$11:$W256,2,$Z$11:$Z256,$Z256)=1,1,0),0)</f>
        <v>0</v>
      </c>
      <c r="N256" s="767">
        <f ca="1">IF($W256=1,IF(COUNTIFS($W$11:$W256,2,$Z$11:$Z256,$Z256)=1,1,0),0)</f>
        <v>0</v>
      </c>
      <c r="O256" s="446">
        <f ca="1">IF(H256=0,0,IF(COUNTIF(Z$11:Z256,Z256)=1,1,0))</f>
        <v>0</v>
      </c>
      <c r="P256" s="448" t="str">
        <f t="shared" ca="1" si="418"/>
        <v>石川県</v>
      </c>
      <c r="Q256" s="89">
        <f t="shared" ca="1" si="419"/>
        <v>246</v>
      </c>
      <c r="R256" s="170" t="s">
        <v>459</v>
      </c>
      <c r="S256" s="357" t="str">
        <f t="shared" ca="1" si="420"/>
        <v/>
      </c>
      <c r="T256" s="357" t="str">
        <f t="shared" ca="1" si="421"/>
        <v/>
      </c>
      <c r="U256" s="58" t="str">
        <f t="shared" ca="1" si="422"/>
        <v/>
      </c>
      <c r="V256" s="58" t="str">
        <f t="shared" ca="1" si="423"/>
        <v/>
      </c>
      <c r="W256" s="920" t="str">
        <f t="shared" ca="1" si="424"/>
        <v/>
      </c>
      <c r="X256" s="369">
        <f ca="1">IFERROR(VLOOKUP(W256,'（様式１号）３整理番号表'!$B$4:$H$5,2,FALSE),0)</f>
        <v>0</v>
      </c>
      <c r="Y256" s="768" t="str" cm="1">
        <f t="array" aca="1" ref="Y256" ca="1">IF(AND(D256=0,F256=0),"",IF(COUNTIF(D$11:D256,D256)=1,1,IF(COUNTIFS(D$11:D256,D256,F$11:F256,F256)=1,INDEX((D$11:D256,F$11:F256,Y$11:Y256),MATCH(_xlfn.MAXIFS(F$11:F255,D$11:D255,D256),$F$11:F256,0),1,3)+1,INDEX((D$11:D256,F$11:F256,Y$11:Y256),MATCH(D256&amp;F256,D$11:D256&amp;F$11:F256,0),1,3))))</f>
        <v/>
      </c>
      <c r="Z256" s="40" t="str">
        <f t="shared" ca="1" si="425"/>
        <v/>
      </c>
      <c r="AA256" s="924" t="str">
        <f t="shared" ca="1" si="426"/>
        <v/>
      </c>
      <c r="AB256" s="93">
        <f ca="1">IFERROR(VLOOKUP(AA256,'（様式１号）３整理番号表'!$B$10:$H$16,2,FALSE),0)</f>
        <v>0</v>
      </c>
      <c r="AC256" s="924" t="str">
        <f t="shared" ca="1" si="427"/>
        <v/>
      </c>
      <c r="AD256" s="924" t="str">
        <f t="shared" ca="1" si="428"/>
        <v/>
      </c>
      <c r="AE256" s="93">
        <f ca="1">IFERROR(VLOOKUP(AD256,'（様式１号）３整理番号表'!$B$21:$H$22,2,FALSE),0)</f>
        <v>0</v>
      </c>
      <c r="AF256" s="924" t="str">
        <f t="shared" ca="1" si="429"/>
        <v/>
      </c>
      <c r="AG256" s="93">
        <f ca="1">IFERROR(VLOOKUP(AF256,'（様式１号）３整理番号表'!$B$26:$H$31,2,FALSE),0)</f>
        <v>0</v>
      </c>
      <c r="AH256" s="924" t="str">
        <f t="shared" ca="1" si="430"/>
        <v/>
      </c>
      <c r="AI256" s="93">
        <f ca="1">IFERROR(VLOOKUP(AH256,'（様式１号）３整理番号表'!$J$5:$N$59,2,FALSE),0)</f>
        <v>0</v>
      </c>
      <c r="AJ256" s="77" t="str">
        <f t="shared" ca="1" si="431"/>
        <v/>
      </c>
      <c r="AK256" s="93">
        <f ca="1">IFERROR(VLOOKUP(AJ256,'（様式１号）３整理番号表'!$P$5:$R$29,2,FALSE),0)</f>
        <v>0</v>
      </c>
      <c r="AL256" s="921" t="str">
        <f t="shared" ca="1" si="432"/>
        <v/>
      </c>
      <c r="AM256" s="921" t="str">
        <f t="shared" ca="1" si="433"/>
        <v/>
      </c>
      <c r="AN256" s="921"/>
      <c r="AO256" s="77" t="str">
        <f t="shared" ca="1" si="434"/>
        <v/>
      </c>
      <c r="AP256" s="93">
        <f ca="1">IFERROR(VLOOKUP(AO256,'（様式１号）３整理番号表'!$P$5:$R$29,2,FALSE),0)</f>
        <v>0</v>
      </c>
      <c r="AQ256" s="924" t="str">
        <f t="shared" ca="1" si="435"/>
        <v/>
      </c>
      <c r="AR256" s="93">
        <f t="shared" ca="1" si="436"/>
        <v>0</v>
      </c>
      <c r="AS256" s="924" t="str">
        <f t="shared" ca="1" si="437"/>
        <v/>
      </c>
      <c r="AT256" s="40" t="str">
        <f t="shared" ca="1" si="438"/>
        <v/>
      </c>
      <c r="AU256" s="93" t="str">
        <f t="shared" ca="1" si="439"/>
        <v/>
      </c>
      <c r="AV256" s="923" t="str">
        <f t="shared" ca="1" si="440"/>
        <v/>
      </c>
      <c r="AW256" s="926" t="str">
        <f t="shared" ca="1" si="441"/>
        <v/>
      </c>
      <c r="AX256" s="925" t="str">
        <f t="shared" ca="1" si="442"/>
        <v/>
      </c>
      <c r="AY256" s="925" t="str">
        <f t="shared" ca="1" si="442"/>
        <v/>
      </c>
      <c r="AZ256" s="925" t="str">
        <f t="shared" ca="1" si="442"/>
        <v/>
      </c>
      <c r="BA256" s="925" t="str">
        <f t="shared" ca="1" si="442"/>
        <v/>
      </c>
      <c r="BB256" s="925" t="str">
        <f t="shared" ca="1" si="443"/>
        <v/>
      </c>
      <c r="BC256" s="925" t="str">
        <f t="shared" ca="1" si="444"/>
        <v/>
      </c>
      <c r="BD256" s="925" t="str">
        <f t="shared" ca="1" si="444"/>
        <v/>
      </c>
      <c r="BE256" s="925" t="str">
        <f t="shared" ca="1" si="444"/>
        <v/>
      </c>
      <c r="BF256" s="77" t="str">
        <f t="shared" ca="1" si="445"/>
        <v/>
      </c>
      <c r="BG256" s="924" t="str">
        <f t="shared" ca="1" si="446"/>
        <v/>
      </c>
      <c r="BH256" s="94">
        <f ca="1">IF(BF256&lt;&gt;"",INDEX('（様式１号）３整理番号表'!$AB$7:$AQ$12,MATCH(BF256,'（様式１号）３整理番号表'!$AA$7:$AA$12,0),MATCH(BG256,'（様式１号）３整理番号表'!$AB$6:$AQ$6,0)),0)</f>
        <v>0</v>
      </c>
      <c r="BI256" s="921" t="str">
        <f t="shared" ca="1" si="447"/>
        <v/>
      </c>
      <c r="BJ256" s="922" t="str">
        <f t="shared" ca="1" si="448"/>
        <v/>
      </c>
      <c r="BK256" s="926" t="str">
        <f t="shared" ca="1" si="449"/>
        <v/>
      </c>
      <c r="BL256" s="922" t="str">
        <f t="shared" ca="1" si="450"/>
        <v/>
      </c>
      <c r="BM256" s="79" t="str">
        <f t="shared" ca="1" si="451"/>
        <v/>
      </c>
      <c r="BN256" s="82" t="str">
        <f t="shared" ca="1" si="452"/>
        <v/>
      </c>
      <c r="BO256" s="83" t="str">
        <f t="shared" ca="1" si="453"/>
        <v/>
      </c>
      <c r="BP256" s="84" t="str">
        <f t="shared" ca="1" si="454"/>
        <v/>
      </c>
      <c r="BQ256" s="82" t="str">
        <f t="shared" ca="1" si="455"/>
        <v/>
      </c>
      <c r="BR256" s="97" t="str">
        <f t="shared" ca="1" si="456"/>
        <v/>
      </c>
      <c r="BS256" s="95" t="str">
        <f t="shared" ca="1" si="457"/>
        <v/>
      </c>
      <c r="BT256" s="184" t="str">
        <f t="shared" ca="1" si="458"/>
        <v/>
      </c>
      <c r="BU256" s="611" t="str">
        <f t="shared" ca="1" si="459"/>
        <v/>
      </c>
      <c r="BV256" s="77" t="str">
        <f t="shared" ca="1" si="460"/>
        <v/>
      </c>
      <c r="BW256" s="85" t="str">
        <f t="shared" ca="1" si="461"/>
        <v/>
      </c>
      <c r="BX256" s="86" t="str">
        <f t="shared" ca="1" si="462"/>
        <v/>
      </c>
      <c r="BY256" s="231">
        <f ca="1">IF('ポイント要件確認等（個別表）'!AD256=1,ROUNDDOWN('ポイント要件確認等（個別表）'!AV256,-3),IF('ポイント要件確認等（個別表）'!AD256=2,ROUNDDOWN('ポイント要件確認等（個別表）'!BH256,-3),IF('ポイント要件確認等（個別表）'!AD256=3,ROUNDDOWN('ポイント要件確認等（個別表）'!BT256,-3),0)))</f>
        <v>0</v>
      </c>
      <c r="BZ256" s="86" t="str">
        <f t="shared" ca="1" si="463"/>
        <v/>
      </c>
      <c r="CA256" s="232" t="str">
        <f t="shared" ca="1" si="464"/>
        <v/>
      </c>
      <c r="CB256" s="232">
        <f t="shared" ca="1" si="465"/>
        <v>0</v>
      </c>
      <c r="CC256" s="86" t="str">
        <f t="shared" ca="1" si="466"/>
        <v/>
      </c>
      <c r="CD256" s="86" t="str">
        <f t="shared" ca="1" si="467"/>
        <v/>
      </c>
      <c r="CE256" s="609"/>
      <c r="CF256" s="86" t="str">
        <f t="shared" ca="1" si="468"/>
        <v/>
      </c>
      <c r="CG256" s="185" t="str">
        <f t="shared" ca="1" si="469"/>
        <v/>
      </c>
      <c r="CH256" s="246" t="str">
        <f t="shared" ca="1" si="470"/>
        <v>含税額</v>
      </c>
      <c r="CI256" s="247" t="str">
        <f t="shared" ca="1" si="471"/>
        <v/>
      </c>
      <c r="CJ256" s="87" t="str">
        <f ca="1">IFERROR(IF(INDIRECT("'("&amp;'２個別表'!EO256&amp;")'!AR"&amp;84+EP256)&lt;&gt;1,"",1),"")</f>
        <v/>
      </c>
      <c r="CK256" s="244" t="str">
        <f t="shared" ca="1" si="472"/>
        <v/>
      </c>
      <c r="CL256" s="235" t="str">
        <f t="shared" ca="1" si="473"/>
        <v/>
      </c>
      <c r="CM256" s="239" t="str">
        <f t="shared" ca="1" si="474"/>
        <v/>
      </c>
      <c r="CN256" s="77" t="str">
        <f t="shared" ca="1" si="475"/>
        <v/>
      </c>
      <c r="CO256" s="93" t="str">
        <f ca="1">IFERROR(VLOOKUP(CN256,'（様式１号）３整理番号表'!$T$5:$V$15,2,FALSE),"")</f>
        <v/>
      </c>
      <c r="CP256" s="924" t="str">
        <f t="shared" ca="1" si="476"/>
        <v/>
      </c>
      <c r="CQ256" s="93" t="str">
        <f ca="1">IFERROR(VLOOKUP(CP256,'（様式１号）３整理番号表'!$T$19:$V$24,2,FALSE),"")</f>
        <v/>
      </c>
      <c r="CR256" s="924" t="str">
        <f ca="1">IFERROR(IF(INDIRECT("'("&amp;'２個別表'!EO256&amp;")'!AV"&amp;84+EP256)&lt;&gt;1,"",1),"")</f>
        <v/>
      </c>
      <c r="CS256" s="232">
        <f t="shared" ca="1" si="477"/>
        <v>0</v>
      </c>
      <c r="CT256" s="248">
        <f t="shared" ca="1" si="478"/>
        <v>0</v>
      </c>
      <c r="CU256" s="376" t="str">
        <f ca="1">IF(ER256="補強",IF(COUNTIFS($Z$11:Z256,Z256,$W$11:W256,1)=1,"１①",""),IF(COUNTIFS($Z$11:Z256,Z256,$W$11:W256,2)=1,"２①",""))</f>
        <v/>
      </c>
      <c r="CV256" s="57" t="str">
        <f t="shared" ca="1" si="479"/>
        <v/>
      </c>
      <c r="CW256" s="927" t="str">
        <f t="shared" ca="1" si="480"/>
        <v/>
      </c>
      <c r="CX256" s="256" t="str">
        <f t="shared" ca="1" si="481"/>
        <v/>
      </c>
      <c r="CY256" s="256" t="str">
        <f t="shared" ca="1" si="482"/>
        <v/>
      </c>
      <c r="CZ256" s="256" t="str">
        <f t="shared" ca="1" si="483"/>
        <v/>
      </c>
      <c r="DA256" s="256" t="str">
        <f t="shared" ca="1" si="484"/>
        <v/>
      </c>
      <c r="DB256" s="316" t="str">
        <f ca="1">IFERROR(VLOOKUP($CU256,'（様式１号）３整理番号表'!$Z$19:$AB$32,3,FALSE),"")</f>
        <v/>
      </c>
      <c r="DC256" s="259" t="str">
        <f t="shared" ca="1" si="485"/>
        <v>-</v>
      </c>
      <c r="DD256" s="618" t="str">
        <f t="shared" ca="1" si="486"/>
        <v/>
      </c>
      <c r="DE256" s="321" t="str">
        <f ca="1">IF(AND(AO256=18,AS256=1),IF(COUNTIFS($Y$11:Y256,Y256,$AS$11:AS256,1)=1,"２②",""),IF($CU256="１①",INDEX(INDIRECT("'("&amp;$EO256&amp;")'!AR116:BB116"),1,MATCH(INDIRECT("'("&amp;$EO256&amp;")'!C118"),INDIRECT("'("&amp;$EO256&amp;")'!AR119:BB119"),0)),""))</f>
        <v/>
      </c>
      <c r="DF256" s="324" t="str">
        <f t="shared" ca="1" si="487"/>
        <v/>
      </c>
      <c r="DG256" s="313" t="str">
        <f t="shared" ca="1" si="488"/>
        <v/>
      </c>
      <c r="DH256" s="313" t="str">
        <f t="shared" ca="1" si="489"/>
        <v/>
      </c>
      <c r="DI256" s="313" t="str">
        <f t="shared" ca="1" si="490"/>
        <v/>
      </c>
      <c r="DJ256" s="313" t="str">
        <f t="shared" ca="1" si="491"/>
        <v/>
      </c>
      <c r="DK256" s="328" t="str">
        <f t="shared" ca="1" si="492"/>
        <v/>
      </c>
      <c r="DL256" s="334" t="str">
        <f t="shared" ca="1" si="493"/>
        <v/>
      </c>
      <c r="DM256" s="915" t="str">
        <f t="shared" ca="1" si="494"/>
        <v/>
      </c>
      <c r="DN256" s="15"/>
      <c r="DO256" s="324"/>
      <c r="DP256" s="16"/>
      <c r="DQ256" s="16"/>
      <c r="DR256" s="16"/>
      <c r="DS256" s="16"/>
      <c r="DT256" s="318" t="str">
        <f>IFERROR(VLOOKUP($DN256,'（様式１号）３整理番号表'!$Z$19:$AB$32,3,FALSE),"")</f>
        <v/>
      </c>
      <c r="DU256" s="259" t="str">
        <f t="shared" si="495"/>
        <v/>
      </c>
      <c r="DV256" s="14"/>
      <c r="DW256" s="17" t="str">
        <f t="shared" ca="1" si="496"/>
        <v/>
      </c>
      <c r="DX256" s="88" t="str">
        <f t="shared" ca="1" si="513"/>
        <v/>
      </c>
      <c r="DZ256" s="339">
        <f t="shared" ca="1" si="519"/>
        <v>0</v>
      </c>
      <c r="EA256" s="339">
        <f t="shared" ca="1" si="519"/>
        <v>0</v>
      </c>
      <c r="EB256" s="339">
        <f t="shared" ca="1" si="519"/>
        <v>0</v>
      </c>
      <c r="EC256" s="339">
        <f t="shared" ca="1" si="519"/>
        <v>0</v>
      </c>
      <c r="ED256" s="339">
        <f t="shared" ca="1" si="519"/>
        <v>0</v>
      </c>
      <c r="EE256" s="339">
        <f t="shared" ca="1" si="519"/>
        <v>0</v>
      </c>
      <c r="EF256" s="339">
        <f t="shared" ca="1" si="519"/>
        <v>0</v>
      </c>
      <c r="EG256" s="339">
        <f t="shared" ca="1" si="519"/>
        <v>0</v>
      </c>
      <c r="EH256" s="339">
        <f t="shared" ca="1" si="519"/>
        <v>0</v>
      </c>
      <c r="EI256" s="339">
        <f t="shared" ca="1" si="519"/>
        <v>0</v>
      </c>
      <c r="EJ256" s="339">
        <f t="shared" ca="1" si="519"/>
        <v>0</v>
      </c>
      <c r="EK256" s="339">
        <f t="shared" ca="1" si="519"/>
        <v>0</v>
      </c>
      <c r="EL256" s="339">
        <f t="shared" ca="1" si="519"/>
        <v>0</v>
      </c>
      <c r="EM256" s="339">
        <f t="shared" ca="1" si="519"/>
        <v>0</v>
      </c>
      <c r="EO256" s="919" t="str">
        <f t="shared" ca="1" si="415"/>
        <v/>
      </c>
      <c r="EP256" s="919" t="str">
        <f t="shared" ca="1" si="497"/>
        <v/>
      </c>
      <c r="EQ256" s="919" t="str">
        <f t="shared" ca="1" si="498"/>
        <v/>
      </c>
      <c r="ER256" s="919" t="str">
        <f t="shared" ca="1" si="499"/>
        <v/>
      </c>
      <c r="ES256" s="919" t="str">
        <f ca="1">IFERROR(INDEX('郵便番号（石川県）'!$A$3:$F$2574,MATCH(INDIRECT("'("&amp;EO256&amp;")'!E7"),'郵便番号（石川県）'!$A$3:$A$2574,0),6),"")</f>
        <v/>
      </c>
      <c r="ET256" s="919" t="str">
        <f ca="1">IFERROR(INDEX('郵便番号（石川県）'!$A$3:$F$2574,MATCH(INDIRECT("'("&amp;$EO256&amp;")'!E7"),'郵便番号（石川県）'!$A$3:$A$2574,0),5),"")</f>
        <v/>
      </c>
      <c r="EU256" s="919" t="str">
        <f t="shared" ca="1" si="500"/>
        <v/>
      </c>
      <c r="EV256" s="919" t="str">
        <f t="shared" ca="1" si="501"/>
        <v/>
      </c>
      <c r="EW256" s="919" t="str">
        <f t="shared" ca="1" si="502"/>
        <v/>
      </c>
      <c r="EX256" s="919" t="str">
        <f t="shared" ca="1" si="503"/>
        <v/>
      </c>
      <c r="EY256" s="919" t="str">
        <f t="shared" ca="1" si="504"/>
        <v/>
      </c>
      <c r="EZ256" s="919" t="str">
        <f t="shared" ca="1" si="505"/>
        <v/>
      </c>
      <c r="FA256" s="919" t="str">
        <f t="shared" ca="1" si="506"/>
        <v/>
      </c>
      <c r="FB256" s="919" t="str">
        <f t="shared" ca="1" si="507"/>
        <v/>
      </c>
      <c r="FC256" s="919" t="str">
        <f t="shared" ca="1" si="508"/>
        <v/>
      </c>
      <c r="FD256" s="627" t="str">
        <f t="shared" ca="1" si="509"/>
        <v/>
      </c>
      <c r="FE256" s="630">
        <v>246</v>
      </c>
      <c r="FF256" s="299" t="str">
        <f t="shared" ca="1" si="510"/>
        <v/>
      </c>
      <c r="FG256" s="993" t="str">
        <f t="shared" ca="1" si="511"/>
        <v/>
      </c>
      <c r="FH256" s="919" t="str">
        <f t="shared" ca="1" si="512"/>
        <v/>
      </c>
      <c r="FI256" s="299">
        <f ca="1">COUNTIF($FH$11:FH256,"■")</f>
        <v>0</v>
      </c>
    </row>
    <row r="257" spans="1:165" ht="34.5" customHeight="1">
      <c r="A257" s="445">
        <f t="shared" ca="1" si="416"/>
        <v>0</v>
      </c>
      <c r="B257" s="446">
        <f>IF(R257&lt;&gt;"",IF(COUNTIF(R$11:R257,R257)=1,MAX(B$11:B256)+1,INDEX(B$11:B256,MATCH(R257,R$11:R256,0),1)),0)</f>
        <v>1</v>
      </c>
      <c r="C257" s="446">
        <f ca="1">IF(T257&lt;&gt;"",IF(COUNTIF(T$11:T257,T257)=1,MAX(C$11:C256)+1,INDEX(C$11:C256,MATCH(T257,T$11:T256,0),1)),0)</f>
        <v>0</v>
      </c>
      <c r="D257" s="446">
        <f ca="1">IF(U257&lt;&gt;"",IF(COUNTIF(U$11:U257,U257)=1,MAX(D$11:D256)+1,INDEX(D$11:D256,MATCH(U257,U$11:U256,0),1)),0)</f>
        <v>0</v>
      </c>
      <c r="E257" s="446">
        <f ca="1">IF(S257&lt;&gt;"",IF(COUNTIF(S$11:S257,S257)=1,MAX(E$11:E256)+1,INDEX(E$11:E256,MATCH(S257,S$11:S256,0),1)),0)</f>
        <v>0</v>
      </c>
      <c r="F257" s="446">
        <f ca="1">IF(Z257&lt;&gt;"",IF(COUNTIF(Z$11:Z257,Z257)=1,MAX(F$11:F256)+1,INDEX(F$11:F256,MATCH(Z257,Z$11:Z256,0),1)),0)</f>
        <v>0</v>
      </c>
      <c r="G257" s="447" cm="1">
        <f t="array" aca="1" ref="G257" ca="1">IF(Z257&lt;&gt;"",IF(COUNTIFS(Z$11:Z257,Z257,W$11:W257,W257)=1,MAX(G$11:G256)+1,INDEX(G$11:G256,MATCH(Z257&amp;W257,Z$11:Z256&amp;W$11:W257,0),1)),0)</f>
        <v>0</v>
      </c>
      <c r="H257" s="447">
        <f t="shared" ca="1" si="417"/>
        <v>0</v>
      </c>
      <c r="I257" s="447">
        <f ca="1">IF(T257="",0,IF(COUNTIF(T$11:T257,T257)=1,1,0))</f>
        <v>0</v>
      </c>
      <c r="J257" s="447">
        <f ca="1">IF(U257="",0,IF(COUNTIF(U$11:U257,U257)=1,1,0))</f>
        <v>0</v>
      </c>
      <c r="K257" s="447">
        <f ca="1">IF(S257="",0,IF(COUNTIF(S$11:S257,S257)=1,1,0))</f>
        <v>0</v>
      </c>
      <c r="L257" s="446">
        <f ca="1">IF(Z257="",0,IF(COUNTIF(Z$11:Z257,Z257)=1,1,0))</f>
        <v>0</v>
      </c>
      <c r="M257" s="767">
        <f ca="1">IF($W257=2,IF(COUNTIFS($W$11:$W257,2,$Z$11:$Z257,$Z257)=1,1,0),0)</f>
        <v>0</v>
      </c>
      <c r="N257" s="767">
        <f ca="1">IF($W257=1,IF(COUNTIFS($W$11:$W257,2,$Z$11:$Z257,$Z257)=1,1,0),0)</f>
        <v>0</v>
      </c>
      <c r="O257" s="446">
        <f ca="1">IF(H257=0,0,IF(COUNTIF(Z$11:Z257,Z257)=1,1,0))</f>
        <v>0</v>
      </c>
      <c r="P257" s="448" t="str">
        <f t="shared" ca="1" si="418"/>
        <v>石川県</v>
      </c>
      <c r="Q257" s="89">
        <f t="shared" ca="1" si="419"/>
        <v>247</v>
      </c>
      <c r="R257" s="170" t="s">
        <v>459</v>
      </c>
      <c r="S257" s="357" t="str">
        <f t="shared" ca="1" si="420"/>
        <v/>
      </c>
      <c r="T257" s="357" t="str">
        <f t="shared" ca="1" si="421"/>
        <v/>
      </c>
      <c r="U257" s="58" t="str">
        <f t="shared" ca="1" si="422"/>
        <v/>
      </c>
      <c r="V257" s="58" t="str">
        <f t="shared" ca="1" si="423"/>
        <v/>
      </c>
      <c r="W257" s="920" t="str">
        <f t="shared" ca="1" si="424"/>
        <v/>
      </c>
      <c r="X257" s="369">
        <f ca="1">IFERROR(VLOOKUP(W257,'（様式１号）３整理番号表'!$B$4:$H$5,2,FALSE),0)</f>
        <v>0</v>
      </c>
      <c r="Y257" s="768" t="str" cm="1">
        <f t="array" aca="1" ref="Y257" ca="1">IF(AND(D257=0,F257=0),"",IF(COUNTIF(D$11:D257,D257)=1,1,IF(COUNTIFS(D$11:D257,D257,F$11:F257,F257)=1,INDEX((D$11:D257,F$11:F257,Y$11:Y257),MATCH(_xlfn.MAXIFS(F$11:F256,D$11:D256,D257),$F$11:F257,0),1,3)+1,INDEX((D$11:D257,F$11:F257,Y$11:Y257),MATCH(D257&amp;F257,D$11:D257&amp;F$11:F257,0),1,3))))</f>
        <v/>
      </c>
      <c r="Z257" s="40" t="str">
        <f t="shared" ca="1" si="425"/>
        <v/>
      </c>
      <c r="AA257" s="924" t="str">
        <f t="shared" ca="1" si="426"/>
        <v/>
      </c>
      <c r="AB257" s="93">
        <f ca="1">IFERROR(VLOOKUP(AA257,'（様式１号）３整理番号表'!$B$10:$H$16,2,FALSE),0)</f>
        <v>0</v>
      </c>
      <c r="AC257" s="924" t="str">
        <f t="shared" ca="1" si="427"/>
        <v/>
      </c>
      <c r="AD257" s="924" t="str">
        <f t="shared" ca="1" si="428"/>
        <v/>
      </c>
      <c r="AE257" s="93">
        <f ca="1">IFERROR(VLOOKUP(AD257,'（様式１号）３整理番号表'!$B$21:$H$22,2,FALSE),0)</f>
        <v>0</v>
      </c>
      <c r="AF257" s="924" t="str">
        <f t="shared" ca="1" si="429"/>
        <v/>
      </c>
      <c r="AG257" s="93">
        <f ca="1">IFERROR(VLOOKUP(AF257,'（様式１号）３整理番号表'!$B$26:$H$31,2,FALSE),0)</f>
        <v>0</v>
      </c>
      <c r="AH257" s="924" t="str">
        <f t="shared" ca="1" si="430"/>
        <v/>
      </c>
      <c r="AI257" s="93">
        <f ca="1">IFERROR(VLOOKUP(AH257,'（様式１号）３整理番号表'!$J$5:$N$59,2,FALSE),0)</f>
        <v>0</v>
      </c>
      <c r="AJ257" s="77" t="str">
        <f t="shared" ca="1" si="431"/>
        <v/>
      </c>
      <c r="AK257" s="93">
        <f ca="1">IFERROR(VLOOKUP(AJ257,'（様式１号）３整理番号表'!$P$5:$R$29,2,FALSE),0)</f>
        <v>0</v>
      </c>
      <c r="AL257" s="921" t="str">
        <f t="shared" ca="1" si="432"/>
        <v/>
      </c>
      <c r="AM257" s="921" t="str">
        <f t="shared" ca="1" si="433"/>
        <v/>
      </c>
      <c r="AN257" s="921"/>
      <c r="AO257" s="77" t="str">
        <f t="shared" ca="1" si="434"/>
        <v/>
      </c>
      <c r="AP257" s="93">
        <f ca="1">IFERROR(VLOOKUP(AO257,'（様式１号）３整理番号表'!$P$5:$R$29,2,FALSE),0)</f>
        <v>0</v>
      </c>
      <c r="AQ257" s="924" t="str">
        <f t="shared" ca="1" si="435"/>
        <v/>
      </c>
      <c r="AR257" s="93">
        <f t="shared" ca="1" si="436"/>
        <v>0</v>
      </c>
      <c r="AS257" s="924" t="str">
        <f t="shared" ca="1" si="437"/>
        <v/>
      </c>
      <c r="AT257" s="40" t="str">
        <f t="shared" ca="1" si="438"/>
        <v/>
      </c>
      <c r="AU257" s="93" t="str">
        <f t="shared" ca="1" si="439"/>
        <v/>
      </c>
      <c r="AV257" s="923" t="str">
        <f t="shared" ca="1" si="440"/>
        <v/>
      </c>
      <c r="AW257" s="926" t="str">
        <f t="shared" ca="1" si="441"/>
        <v/>
      </c>
      <c r="AX257" s="925" t="str">
        <f t="shared" ca="1" si="442"/>
        <v/>
      </c>
      <c r="AY257" s="925" t="str">
        <f t="shared" ca="1" si="442"/>
        <v/>
      </c>
      <c r="AZ257" s="925" t="str">
        <f t="shared" ca="1" si="442"/>
        <v/>
      </c>
      <c r="BA257" s="925" t="str">
        <f t="shared" ca="1" si="442"/>
        <v/>
      </c>
      <c r="BB257" s="925" t="str">
        <f t="shared" ca="1" si="443"/>
        <v/>
      </c>
      <c r="BC257" s="925" t="str">
        <f t="shared" ca="1" si="444"/>
        <v/>
      </c>
      <c r="BD257" s="925" t="str">
        <f t="shared" ca="1" si="444"/>
        <v/>
      </c>
      <c r="BE257" s="925" t="str">
        <f t="shared" ca="1" si="444"/>
        <v/>
      </c>
      <c r="BF257" s="77" t="str">
        <f t="shared" ca="1" si="445"/>
        <v/>
      </c>
      <c r="BG257" s="924" t="str">
        <f t="shared" ca="1" si="446"/>
        <v/>
      </c>
      <c r="BH257" s="94">
        <f ca="1">IF(BF257&lt;&gt;"",INDEX('（様式１号）３整理番号表'!$AB$7:$AQ$12,MATCH(BF257,'（様式１号）３整理番号表'!$AA$7:$AA$12,0),MATCH(BG257,'（様式１号）３整理番号表'!$AB$6:$AQ$6,0)),0)</f>
        <v>0</v>
      </c>
      <c r="BI257" s="921" t="str">
        <f t="shared" ca="1" si="447"/>
        <v/>
      </c>
      <c r="BJ257" s="922" t="str">
        <f t="shared" ca="1" si="448"/>
        <v/>
      </c>
      <c r="BK257" s="926" t="str">
        <f t="shared" ca="1" si="449"/>
        <v/>
      </c>
      <c r="BL257" s="922" t="str">
        <f t="shared" ca="1" si="450"/>
        <v/>
      </c>
      <c r="BM257" s="79" t="str">
        <f t="shared" ca="1" si="451"/>
        <v/>
      </c>
      <c r="BN257" s="82" t="str">
        <f t="shared" ca="1" si="452"/>
        <v/>
      </c>
      <c r="BO257" s="83" t="str">
        <f t="shared" ca="1" si="453"/>
        <v/>
      </c>
      <c r="BP257" s="84" t="str">
        <f t="shared" ca="1" si="454"/>
        <v/>
      </c>
      <c r="BQ257" s="82" t="str">
        <f t="shared" ca="1" si="455"/>
        <v/>
      </c>
      <c r="BR257" s="97" t="str">
        <f t="shared" ca="1" si="456"/>
        <v/>
      </c>
      <c r="BS257" s="95" t="str">
        <f t="shared" ca="1" si="457"/>
        <v/>
      </c>
      <c r="BT257" s="184" t="str">
        <f t="shared" ca="1" si="458"/>
        <v/>
      </c>
      <c r="BU257" s="611" t="str">
        <f t="shared" ca="1" si="459"/>
        <v/>
      </c>
      <c r="BV257" s="77" t="str">
        <f t="shared" ca="1" si="460"/>
        <v/>
      </c>
      <c r="BW257" s="85" t="str">
        <f t="shared" ca="1" si="461"/>
        <v/>
      </c>
      <c r="BX257" s="86" t="str">
        <f t="shared" ca="1" si="462"/>
        <v/>
      </c>
      <c r="BY257" s="231">
        <f ca="1">IF('ポイント要件確認等（個別表）'!AD257=1,ROUNDDOWN('ポイント要件確認等（個別表）'!AV257,-3),IF('ポイント要件確認等（個別表）'!AD257=2,ROUNDDOWN('ポイント要件確認等（個別表）'!BH257,-3),IF('ポイント要件確認等（個別表）'!AD257=3,ROUNDDOWN('ポイント要件確認等（個別表）'!BT257,-3),0)))</f>
        <v>0</v>
      </c>
      <c r="BZ257" s="86" t="str">
        <f t="shared" ca="1" si="463"/>
        <v/>
      </c>
      <c r="CA257" s="232" t="str">
        <f t="shared" ca="1" si="464"/>
        <v/>
      </c>
      <c r="CB257" s="232">
        <f t="shared" ca="1" si="465"/>
        <v>0</v>
      </c>
      <c r="CC257" s="86" t="str">
        <f t="shared" ca="1" si="466"/>
        <v/>
      </c>
      <c r="CD257" s="86" t="str">
        <f t="shared" ca="1" si="467"/>
        <v/>
      </c>
      <c r="CE257" s="609"/>
      <c r="CF257" s="86" t="str">
        <f t="shared" ca="1" si="468"/>
        <v/>
      </c>
      <c r="CG257" s="185" t="str">
        <f t="shared" ca="1" si="469"/>
        <v/>
      </c>
      <c r="CH257" s="246" t="str">
        <f t="shared" ca="1" si="470"/>
        <v>含税額</v>
      </c>
      <c r="CI257" s="247" t="str">
        <f t="shared" ca="1" si="471"/>
        <v/>
      </c>
      <c r="CJ257" s="87" t="str">
        <f ca="1">IFERROR(IF(INDIRECT("'("&amp;'２個別表'!EO257&amp;")'!AR"&amp;84+EP257)&lt;&gt;1,"",1),"")</f>
        <v/>
      </c>
      <c r="CK257" s="244" t="str">
        <f t="shared" ca="1" si="472"/>
        <v/>
      </c>
      <c r="CL257" s="235" t="str">
        <f t="shared" ca="1" si="473"/>
        <v/>
      </c>
      <c r="CM257" s="239" t="str">
        <f t="shared" ca="1" si="474"/>
        <v/>
      </c>
      <c r="CN257" s="77" t="str">
        <f t="shared" ca="1" si="475"/>
        <v/>
      </c>
      <c r="CO257" s="93" t="str">
        <f ca="1">IFERROR(VLOOKUP(CN257,'（様式１号）３整理番号表'!$T$5:$V$15,2,FALSE),"")</f>
        <v/>
      </c>
      <c r="CP257" s="924" t="str">
        <f t="shared" ca="1" si="476"/>
        <v/>
      </c>
      <c r="CQ257" s="93" t="str">
        <f ca="1">IFERROR(VLOOKUP(CP257,'（様式１号）３整理番号表'!$T$19:$V$24,2,FALSE),"")</f>
        <v/>
      </c>
      <c r="CR257" s="924" t="str">
        <f ca="1">IFERROR(IF(INDIRECT("'("&amp;'２個別表'!EO257&amp;")'!AV"&amp;84+EP257)&lt;&gt;1,"",1),"")</f>
        <v/>
      </c>
      <c r="CS257" s="232">
        <f t="shared" ca="1" si="477"/>
        <v>0</v>
      </c>
      <c r="CT257" s="248">
        <f t="shared" ca="1" si="478"/>
        <v>0</v>
      </c>
      <c r="CU257" s="376" t="str">
        <f ca="1">IF(ER257="補強",IF(COUNTIFS($Z$11:Z257,Z257,$W$11:W257,1)=1,"１①",""),IF(COUNTIFS($Z$11:Z257,Z257,$W$11:W257,2)=1,"２①",""))</f>
        <v/>
      </c>
      <c r="CV257" s="57" t="str">
        <f t="shared" ca="1" si="479"/>
        <v/>
      </c>
      <c r="CW257" s="927" t="str">
        <f t="shared" ca="1" si="480"/>
        <v/>
      </c>
      <c r="CX257" s="256" t="str">
        <f t="shared" ca="1" si="481"/>
        <v/>
      </c>
      <c r="CY257" s="256" t="str">
        <f t="shared" ca="1" si="482"/>
        <v/>
      </c>
      <c r="CZ257" s="256" t="str">
        <f t="shared" ca="1" si="483"/>
        <v/>
      </c>
      <c r="DA257" s="256" t="str">
        <f t="shared" ca="1" si="484"/>
        <v/>
      </c>
      <c r="DB257" s="316" t="str">
        <f ca="1">IFERROR(VLOOKUP($CU257,'（様式１号）３整理番号表'!$Z$19:$AB$32,3,FALSE),"")</f>
        <v/>
      </c>
      <c r="DC257" s="259" t="str">
        <f t="shared" ca="1" si="485"/>
        <v>-</v>
      </c>
      <c r="DD257" s="618" t="str">
        <f t="shared" ca="1" si="486"/>
        <v/>
      </c>
      <c r="DE257" s="321" t="str">
        <f ca="1">IF(AND(AO257=18,AS257=1),IF(COUNTIFS($Y$11:Y257,Y257,$AS$11:AS257,1)=1,"２②",""),IF($CU257="１①",INDEX(INDIRECT("'("&amp;$EO257&amp;")'!AR116:BB116"),1,MATCH(INDIRECT("'("&amp;$EO257&amp;")'!C118"),INDIRECT("'("&amp;$EO257&amp;")'!AR119:BB119"),0)),""))</f>
        <v/>
      </c>
      <c r="DF257" s="324" t="str">
        <f t="shared" ca="1" si="487"/>
        <v/>
      </c>
      <c r="DG257" s="313" t="str">
        <f t="shared" ca="1" si="488"/>
        <v/>
      </c>
      <c r="DH257" s="313" t="str">
        <f t="shared" ca="1" si="489"/>
        <v/>
      </c>
      <c r="DI257" s="313" t="str">
        <f t="shared" ca="1" si="490"/>
        <v/>
      </c>
      <c r="DJ257" s="313" t="str">
        <f t="shared" ca="1" si="491"/>
        <v/>
      </c>
      <c r="DK257" s="328" t="str">
        <f t="shared" ca="1" si="492"/>
        <v/>
      </c>
      <c r="DL257" s="334" t="str">
        <f t="shared" ca="1" si="493"/>
        <v/>
      </c>
      <c r="DM257" s="915" t="str">
        <f t="shared" ca="1" si="494"/>
        <v/>
      </c>
      <c r="DN257" s="15"/>
      <c r="DO257" s="324"/>
      <c r="DP257" s="16"/>
      <c r="DQ257" s="16"/>
      <c r="DR257" s="16"/>
      <c r="DS257" s="16"/>
      <c r="DT257" s="318" t="str">
        <f>IFERROR(VLOOKUP($DN257,'（様式１号）３整理番号表'!$Z$19:$AB$32,3,FALSE),"")</f>
        <v/>
      </c>
      <c r="DU257" s="259" t="str">
        <f t="shared" si="495"/>
        <v/>
      </c>
      <c r="DV257" s="14"/>
      <c r="DW257" s="17" t="str">
        <f t="shared" ca="1" si="496"/>
        <v/>
      </c>
      <c r="DX257" s="88" t="str">
        <f t="shared" ca="1" si="513"/>
        <v/>
      </c>
      <c r="DZ257" s="339">
        <f t="shared" ca="1" si="519"/>
        <v>0</v>
      </c>
      <c r="EA257" s="339">
        <f t="shared" ca="1" si="519"/>
        <v>0</v>
      </c>
      <c r="EB257" s="339">
        <f t="shared" ca="1" si="519"/>
        <v>0</v>
      </c>
      <c r="EC257" s="339">
        <f t="shared" ca="1" si="519"/>
        <v>0</v>
      </c>
      <c r="ED257" s="339">
        <f t="shared" ca="1" si="519"/>
        <v>0</v>
      </c>
      <c r="EE257" s="339">
        <f t="shared" ca="1" si="519"/>
        <v>0</v>
      </c>
      <c r="EF257" s="339">
        <f t="shared" ca="1" si="519"/>
        <v>0</v>
      </c>
      <c r="EG257" s="339">
        <f t="shared" ca="1" si="519"/>
        <v>0</v>
      </c>
      <c r="EH257" s="339">
        <f t="shared" ca="1" si="519"/>
        <v>0</v>
      </c>
      <c r="EI257" s="339">
        <f t="shared" ca="1" si="519"/>
        <v>0</v>
      </c>
      <c r="EJ257" s="339">
        <f t="shared" ca="1" si="519"/>
        <v>0</v>
      </c>
      <c r="EK257" s="339">
        <f t="shared" ca="1" si="519"/>
        <v>0</v>
      </c>
      <c r="EL257" s="339">
        <f t="shared" ca="1" si="519"/>
        <v>0</v>
      </c>
      <c r="EM257" s="339">
        <f t="shared" ca="1" si="519"/>
        <v>0</v>
      </c>
      <c r="EO257" s="919" t="str">
        <f t="shared" ca="1" si="415"/>
        <v/>
      </c>
      <c r="EP257" s="919" t="str">
        <f t="shared" ca="1" si="497"/>
        <v/>
      </c>
      <c r="EQ257" s="919" t="str">
        <f t="shared" ca="1" si="498"/>
        <v/>
      </c>
      <c r="ER257" s="919" t="str">
        <f t="shared" ca="1" si="499"/>
        <v/>
      </c>
      <c r="ES257" s="919" t="str">
        <f ca="1">IFERROR(INDEX('郵便番号（石川県）'!$A$3:$F$2574,MATCH(INDIRECT("'("&amp;EO257&amp;")'!E7"),'郵便番号（石川県）'!$A$3:$A$2574,0),6),"")</f>
        <v/>
      </c>
      <c r="ET257" s="919" t="str">
        <f ca="1">IFERROR(INDEX('郵便番号（石川県）'!$A$3:$F$2574,MATCH(INDIRECT("'("&amp;$EO257&amp;")'!E7"),'郵便番号（石川県）'!$A$3:$A$2574,0),5),"")</f>
        <v/>
      </c>
      <c r="EU257" s="919" t="str">
        <f t="shared" ca="1" si="500"/>
        <v/>
      </c>
      <c r="EV257" s="919" t="str">
        <f t="shared" ca="1" si="501"/>
        <v/>
      </c>
      <c r="EW257" s="919" t="str">
        <f t="shared" ca="1" si="502"/>
        <v/>
      </c>
      <c r="EX257" s="919" t="str">
        <f t="shared" ca="1" si="503"/>
        <v/>
      </c>
      <c r="EY257" s="919" t="str">
        <f t="shared" ca="1" si="504"/>
        <v/>
      </c>
      <c r="EZ257" s="919" t="str">
        <f t="shared" ca="1" si="505"/>
        <v/>
      </c>
      <c r="FA257" s="919" t="str">
        <f t="shared" ca="1" si="506"/>
        <v/>
      </c>
      <c r="FB257" s="919" t="str">
        <f t="shared" ca="1" si="507"/>
        <v/>
      </c>
      <c r="FC257" s="919" t="str">
        <f t="shared" ca="1" si="508"/>
        <v/>
      </c>
      <c r="FD257" s="627" t="str">
        <f t="shared" ca="1" si="509"/>
        <v/>
      </c>
      <c r="FE257" s="630">
        <v>247</v>
      </c>
      <c r="FF257" s="299" t="str">
        <f t="shared" ca="1" si="510"/>
        <v/>
      </c>
      <c r="FG257" s="993" t="str">
        <f t="shared" ca="1" si="511"/>
        <v/>
      </c>
      <c r="FH257" s="919" t="str">
        <f t="shared" ca="1" si="512"/>
        <v/>
      </c>
      <c r="FI257" s="299">
        <f ca="1">COUNTIF($FH$11:FH257,"■")</f>
        <v>0</v>
      </c>
    </row>
    <row r="258" spans="1:165" ht="34.5" customHeight="1">
      <c r="A258" s="445">
        <f t="shared" ca="1" si="416"/>
        <v>0</v>
      </c>
      <c r="B258" s="446">
        <f>IF(R258&lt;&gt;"",IF(COUNTIF(R$11:R258,R258)=1,MAX(B$11:B257)+1,INDEX(B$11:B257,MATCH(R258,R$11:R257,0),1)),0)</f>
        <v>1</v>
      </c>
      <c r="C258" s="446">
        <f ca="1">IF(T258&lt;&gt;"",IF(COUNTIF(T$11:T258,T258)=1,MAX(C$11:C257)+1,INDEX(C$11:C257,MATCH(T258,T$11:T257,0),1)),0)</f>
        <v>0</v>
      </c>
      <c r="D258" s="446">
        <f ca="1">IF(U258&lt;&gt;"",IF(COUNTIF(U$11:U258,U258)=1,MAX(D$11:D257)+1,INDEX(D$11:D257,MATCH(U258,U$11:U257,0),1)),0)</f>
        <v>0</v>
      </c>
      <c r="E258" s="446">
        <f ca="1">IF(S258&lt;&gt;"",IF(COUNTIF(S$11:S258,S258)=1,MAX(E$11:E257)+1,INDEX(E$11:E257,MATCH(S258,S$11:S257,0),1)),0)</f>
        <v>0</v>
      </c>
      <c r="F258" s="446">
        <f ca="1">IF(Z258&lt;&gt;"",IF(COUNTIF(Z$11:Z258,Z258)=1,MAX(F$11:F257)+1,INDEX(F$11:F257,MATCH(Z258,Z$11:Z257,0),1)),0)</f>
        <v>0</v>
      </c>
      <c r="G258" s="447" cm="1">
        <f t="array" aca="1" ref="G258" ca="1">IF(Z258&lt;&gt;"",IF(COUNTIFS(Z$11:Z258,Z258,W$11:W258,W258)=1,MAX(G$11:G257)+1,INDEX(G$11:G257,MATCH(Z258&amp;W258,Z$11:Z257&amp;W$11:W258,0),1)),0)</f>
        <v>0</v>
      </c>
      <c r="H258" s="447">
        <f t="shared" ca="1" si="417"/>
        <v>0</v>
      </c>
      <c r="I258" s="447">
        <f ca="1">IF(T258="",0,IF(COUNTIF(T$11:T258,T258)=1,1,0))</f>
        <v>0</v>
      </c>
      <c r="J258" s="447">
        <f ca="1">IF(U258="",0,IF(COUNTIF(U$11:U258,U258)=1,1,0))</f>
        <v>0</v>
      </c>
      <c r="K258" s="447">
        <f ca="1">IF(S258="",0,IF(COUNTIF(S$11:S258,S258)=1,1,0))</f>
        <v>0</v>
      </c>
      <c r="L258" s="446">
        <f ca="1">IF(Z258="",0,IF(COUNTIF(Z$11:Z258,Z258)=1,1,0))</f>
        <v>0</v>
      </c>
      <c r="M258" s="767">
        <f ca="1">IF($W258=2,IF(COUNTIFS($W$11:$W258,2,$Z$11:$Z258,$Z258)=1,1,0),0)</f>
        <v>0</v>
      </c>
      <c r="N258" s="767">
        <f ca="1">IF($W258=1,IF(COUNTIFS($W$11:$W258,2,$Z$11:$Z258,$Z258)=1,1,0),0)</f>
        <v>0</v>
      </c>
      <c r="O258" s="446">
        <f ca="1">IF(H258=0,0,IF(COUNTIF(Z$11:Z258,Z258)=1,1,0))</f>
        <v>0</v>
      </c>
      <c r="P258" s="448" t="str">
        <f t="shared" ca="1" si="418"/>
        <v>石川県</v>
      </c>
      <c r="Q258" s="89">
        <f t="shared" ca="1" si="419"/>
        <v>248</v>
      </c>
      <c r="R258" s="170" t="s">
        <v>459</v>
      </c>
      <c r="S258" s="357" t="str">
        <f t="shared" ca="1" si="420"/>
        <v/>
      </c>
      <c r="T258" s="357" t="str">
        <f t="shared" ca="1" si="421"/>
        <v/>
      </c>
      <c r="U258" s="58" t="str">
        <f t="shared" ca="1" si="422"/>
        <v/>
      </c>
      <c r="V258" s="58" t="str">
        <f t="shared" ca="1" si="423"/>
        <v/>
      </c>
      <c r="W258" s="920" t="str">
        <f t="shared" ca="1" si="424"/>
        <v/>
      </c>
      <c r="X258" s="369">
        <f ca="1">IFERROR(VLOOKUP(W258,'（様式１号）３整理番号表'!$B$4:$H$5,2,FALSE),0)</f>
        <v>0</v>
      </c>
      <c r="Y258" s="768" t="str" cm="1">
        <f t="array" aca="1" ref="Y258" ca="1">IF(AND(D258=0,F258=0),"",IF(COUNTIF(D$11:D258,D258)=1,1,IF(COUNTIFS(D$11:D258,D258,F$11:F258,F258)=1,INDEX((D$11:D258,F$11:F258,Y$11:Y258),MATCH(_xlfn.MAXIFS(F$11:F257,D$11:D257,D258),$F$11:F258,0),1,3)+1,INDEX((D$11:D258,F$11:F258,Y$11:Y258),MATCH(D258&amp;F258,D$11:D258&amp;F$11:F258,0),1,3))))</f>
        <v/>
      </c>
      <c r="Z258" s="40" t="str">
        <f t="shared" ca="1" si="425"/>
        <v/>
      </c>
      <c r="AA258" s="924" t="str">
        <f t="shared" ca="1" si="426"/>
        <v/>
      </c>
      <c r="AB258" s="93">
        <f ca="1">IFERROR(VLOOKUP(AA258,'（様式１号）３整理番号表'!$B$10:$H$16,2,FALSE),0)</f>
        <v>0</v>
      </c>
      <c r="AC258" s="924" t="str">
        <f t="shared" ca="1" si="427"/>
        <v/>
      </c>
      <c r="AD258" s="924" t="str">
        <f t="shared" ca="1" si="428"/>
        <v/>
      </c>
      <c r="AE258" s="93">
        <f ca="1">IFERROR(VLOOKUP(AD258,'（様式１号）３整理番号表'!$B$21:$H$22,2,FALSE),0)</f>
        <v>0</v>
      </c>
      <c r="AF258" s="924" t="str">
        <f t="shared" ca="1" si="429"/>
        <v/>
      </c>
      <c r="AG258" s="93">
        <f ca="1">IFERROR(VLOOKUP(AF258,'（様式１号）３整理番号表'!$B$26:$H$31,2,FALSE),0)</f>
        <v>0</v>
      </c>
      <c r="AH258" s="924" t="str">
        <f t="shared" ca="1" si="430"/>
        <v/>
      </c>
      <c r="AI258" s="93">
        <f ca="1">IFERROR(VLOOKUP(AH258,'（様式１号）３整理番号表'!$J$5:$N$59,2,FALSE),0)</f>
        <v>0</v>
      </c>
      <c r="AJ258" s="77" t="str">
        <f t="shared" ca="1" si="431"/>
        <v/>
      </c>
      <c r="AK258" s="93">
        <f ca="1">IFERROR(VLOOKUP(AJ258,'（様式１号）３整理番号表'!$P$5:$R$29,2,FALSE),0)</f>
        <v>0</v>
      </c>
      <c r="AL258" s="921" t="str">
        <f t="shared" ca="1" si="432"/>
        <v/>
      </c>
      <c r="AM258" s="921" t="str">
        <f t="shared" ca="1" si="433"/>
        <v/>
      </c>
      <c r="AN258" s="921"/>
      <c r="AO258" s="77" t="str">
        <f t="shared" ca="1" si="434"/>
        <v/>
      </c>
      <c r="AP258" s="93">
        <f ca="1">IFERROR(VLOOKUP(AO258,'（様式１号）３整理番号表'!$P$5:$R$29,2,FALSE),0)</f>
        <v>0</v>
      </c>
      <c r="AQ258" s="924" t="str">
        <f t="shared" ca="1" si="435"/>
        <v/>
      </c>
      <c r="AR258" s="93">
        <f t="shared" ca="1" si="436"/>
        <v>0</v>
      </c>
      <c r="AS258" s="924" t="str">
        <f t="shared" ca="1" si="437"/>
        <v/>
      </c>
      <c r="AT258" s="40" t="str">
        <f t="shared" ca="1" si="438"/>
        <v/>
      </c>
      <c r="AU258" s="93" t="str">
        <f t="shared" ca="1" si="439"/>
        <v/>
      </c>
      <c r="AV258" s="923" t="str">
        <f t="shared" ca="1" si="440"/>
        <v/>
      </c>
      <c r="AW258" s="926" t="str">
        <f t="shared" ca="1" si="441"/>
        <v/>
      </c>
      <c r="AX258" s="925" t="str">
        <f t="shared" ca="1" si="442"/>
        <v/>
      </c>
      <c r="AY258" s="925" t="str">
        <f t="shared" ca="1" si="442"/>
        <v/>
      </c>
      <c r="AZ258" s="925" t="str">
        <f t="shared" ca="1" si="442"/>
        <v/>
      </c>
      <c r="BA258" s="925" t="str">
        <f t="shared" ca="1" si="442"/>
        <v/>
      </c>
      <c r="BB258" s="925" t="str">
        <f t="shared" ca="1" si="443"/>
        <v/>
      </c>
      <c r="BC258" s="925" t="str">
        <f t="shared" ca="1" si="444"/>
        <v/>
      </c>
      <c r="BD258" s="925" t="str">
        <f t="shared" ca="1" si="444"/>
        <v/>
      </c>
      <c r="BE258" s="925" t="str">
        <f t="shared" ca="1" si="444"/>
        <v/>
      </c>
      <c r="BF258" s="77" t="str">
        <f t="shared" ca="1" si="445"/>
        <v/>
      </c>
      <c r="BG258" s="924" t="str">
        <f t="shared" ca="1" si="446"/>
        <v/>
      </c>
      <c r="BH258" s="94">
        <f ca="1">IF(BF258&lt;&gt;"",INDEX('（様式１号）３整理番号表'!$AB$7:$AQ$12,MATCH(BF258,'（様式１号）３整理番号表'!$AA$7:$AA$12,0),MATCH(BG258,'（様式１号）３整理番号表'!$AB$6:$AQ$6,0)),0)</f>
        <v>0</v>
      </c>
      <c r="BI258" s="921" t="str">
        <f t="shared" ca="1" si="447"/>
        <v/>
      </c>
      <c r="BJ258" s="922" t="str">
        <f t="shared" ca="1" si="448"/>
        <v/>
      </c>
      <c r="BK258" s="926" t="str">
        <f t="shared" ca="1" si="449"/>
        <v/>
      </c>
      <c r="BL258" s="922" t="str">
        <f t="shared" ca="1" si="450"/>
        <v/>
      </c>
      <c r="BM258" s="79" t="str">
        <f t="shared" ca="1" si="451"/>
        <v/>
      </c>
      <c r="BN258" s="82" t="str">
        <f t="shared" ca="1" si="452"/>
        <v/>
      </c>
      <c r="BO258" s="83" t="str">
        <f t="shared" ca="1" si="453"/>
        <v/>
      </c>
      <c r="BP258" s="84" t="str">
        <f t="shared" ca="1" si="454"/>
        <v/>
      </c>
      <c r="BQ258" s="82" t="str">
        <f t="shared" ca="1" si="455"/>
        <v/>
      </c>
      <c r="BR258" s="97" t="str">
        <f t="shared" ca="1" si="456"/>
        <v/>
      </c>
      <c r="BS258" s="95" t="str">
        <f t="shared" ca="1" si="457"/>
        <v/>
      </c>
      <c r="BT258" s="184" t="str">
        <f t="shared" ca="1" si="458"/>
        <v/>
      </c>
      <c r="BU258" s="611" t="str">
        <f t="shared" ca="1" si="459"/>
        <v/>
      </c>
      <c r="BV258" s="77" t="str">
        <f t="shared" ca="1" si="460"/>
        <v/>
      </c>
      <c r="BW258" s="85" t="str">
        <f t="shared" ca="1" si="461"/>
        <v/>
      </c>
      <c r="BX258" s="86" t="str">
        <f t="shared" ca="1" si="462"/>
        <v/>
      </c>
      <c r="BY258" s="231">
        <f ca="1">IF('ポイント要件確認等（個別表）'!AD258=1,ROUNDDOWN('ポイント要件確認等（個別表）'!AV258,-3),IF('ポイント要件確認等（個別表）'!AD258=2,ROUNDDOWN('ポイント要件確認等（個別表）'!BH258,-3),IF('ポイント要件確認等（個別表）'!AD258=3,ROUNDDOWN('ポイント要件確認等（個別表）'!BT258,-3),0)))</f>
        <v>0</v>
      </c>
      <c r="BZ258" s="86" t="str">
        <f t="shared" ca="1" si="463"/>
        <v/>
      </c>
      <c r="CA258" s="232" t="str">
        <f t="shared" ca="1" si="464"/>
        <v/>
      </c>
      <c r="CB258" s="232">
        <f t="shared" ca="1" si="465"/>
        <v>0</v>
      </c>
      <c r="CC258" s="86" t="str">
        <f t="shared" ca="1" si="466"/>
        <v/>
      </c>
      <c r="CD258" s="86" t="str">
        <f t="shared" ca="1" si="467"/>
        <v/>
      </c>
      <c r="CE258" s="609"/>
      <c r="CF258" s="86" t="str">
        <f t="shared" ca="1" si="468"/>
        <v/>
      </c>
      <c r="CG258" s="185" t="str">
        <f t="shared" ca="1" si="469"/>
        <v/>
      </c>
      <c r="CH258" s="246" t="str">
        <f t="shared" ca="1" si="470"/>
        <v>含税額</v>
      </c>
      <c r="CI258" s="247" t="str">
        <f t="shared" ca="1" si="471"/>
        <v/>
      </c>
      <c r="CJ258" s="87" t="str">
        <f ca="1">IFERROR(IF(INDIRECT("'("&amp;'２個別表'!EO258&amp;")'!AR"&amp;84+EP258)&lt;&gt;1,"",1),"")</f>
        <v/>
      </c>
      <c r="CK258" s="244" t="str">
        <f t="shared" ca="1" si="472"/>
        <v/>
      </c>
      <c r="CL258" s="235" t="str">
        <f t="shared" ca="1" si="473"/>
        <v/>
      </c>
      <c r="CM258" s="239" t="str">
        <f t="shared" ca="1" si="474"/>
        <v/>
      </c>
      <c r="CN258" s="77" t="str">
        <f t="shared" ca="1" si="475"/>
        <v/>
      </c>
      <c r="CO258" s="93" t="str">
        <f ca="1">IFERROR(VLOOKUP(CN258,'（様式１号）３整理番号表'!$T$5:$V$15,2,FALSE),"")</f>
        <v/>
      </c>
      <c r="CP258" s="924" t="str">
        <f t="shared" ca="1" si="476"/>
        <v/>
      </c>
      <c r="CQ258" s="93" t="str">
        <f ca="1">IFERROR(VLOOKUP(CP258,'（様式１号）３整理番号表'!$T$19:$V$24,2,FALSE),"")</f>
        <v/>
      </c>
      <c r="CR258" s="924" t="str">
        <f ca="1">IFERROR(IF(INDIRECT("'("&amp;'２個別表'!EO258&amp;")'!AV"&amp;84+EP258)&lt;&gt;1,"",1),"")</f>
        <v/>
      </c>
      <c r="CS258" s="232">
        <f t="shared" ca="1" si="477"/>
        <v>0</v>
      </c>
      <c r="CT258" s="248">
        <f t="shared" ca="1" si="478"/>
        <v>0</v>
      </c>
      <c r="CU258" s="376" t="str">
        <f ca="1">IF(ER258="補強",IF(COUNTIFS($Z$11:Z258,Z258,$W$11:W258,1)=1,"１①",""),IF(COUNTIFS($Z$11:Z258,Z258,$W$11:W258,2)=1,"２①",""))</f>
        <v/>
      </c>
      <c r="CV258" s="57" t="str">
        <f t="shared" ca="1" si="479"/>
        <v/>
      </c>
      <c r="CW258" s="927" t="str">
        <f t="shared" ca="1" si="480"/>
        <v/>
      </c>
      <c r="CX258" s="256" t="str">
        <f t="shared" ca="1" si="481"/>
        <v/>
      </c>
      <c r="CY258" s="256" t="str">
        <f t="shared" ca="1" si="482"/>
        <v/>
      </c>
      <c r="CZ258" s="256" t="str">
        <f t="shared" ca="1" si="483"/>
        <v/>
      </c>
      <c r="DA258" s="256" t="str">
        <f t="shared" ca="1" si="484"/>
        <v/>
      </c>
      <c r="DB258" s="316" t="str">
        <f ca="1">IFERROR(VLOOKUP($CU258,'（様式１号）３整理番号表'!$Z$19:$AB$32,3,FALSE),"")</f>
        <v/>
      </c>
      <c r="DC258" s="259" t="str">
        <f t="shared" ca="1" si="485"/>
        <v>-</v>
      </c>
      <c r="DD258" s="618" t="str">
        <f t="shared" ca="1" si="486"/>
        <v/>
      </c>
      <c r="DE258" s="321" t="str">
        <f ca="1">IF(AND(AO258=18,AS258=1),IF(COUNTIFS($Y$11:Y258,Y258,$AS$11:AS258,1)=1,"２②",""),IF($CU258="１①",INDEX(INDIRECT("'("&amp;$EO258&amp;")'!AR116:BB116"),1,MATCH(INDIRECT("'("&amp;$EO258&amp;")'!C118"),INDIRECT("'("&amp;$EO258&amp;")'!AR119:BB119"),0)),""))</f>
        <v/>
      </c>
      <c r="DF258" s="324" t="str">
        <f t="shared" ca="1" si="487"/>
        <v/>
      </c>
      <c r="DG258" s="313" t="str">
        <f t="shared" ca="1" si="488"/>
        <v/>
      </c>
      <c r="DH258" s="313" t="str">
        <f t="shared" ca="1" si="489"/>
        <v/>
      </c>
      <c r="DI258" s="313" t="str">
        <f t="shared" ca="1" si="490"/>
        <v/>
      </c>
      <c r="DJ258" s="313" t="str">
        <f t="shared" ca="1" si="491"/>
        <v/>
      </c>
      <c r="DK258" s="328" t="str">
        <f t="shared" ca="1" si="492"/>
        <v/>
      </c>
      <c r="DL258" s="334" t="str">
        <f t="shared" ca="1" si="493"/>
        <v/>
      </c>
      <c r="DM258" s="915" t="str">
        <f t="shared" ca="1" si="494"/>
        <v/>
      </c>
      <c r="DN258" s="15"/>
      <c r="DO258" s="324"/>
      <c r="DP258" s="16"/>
      <c r="DQ258" s="16"/>
      <c r="DR258" s="16"/>
      <c r="DS258" s="16"/>
      <c r="DT258" s="318" t="str">
        <f>IFERROR(VLOOKUP($DN258,'（様式１号）３整理番号表'!$Z$19:$AB$32,3,FALSE),"")</f>
        <v/>
      </c>
      <c r="DU258" s="259" t="str">
        <f t="shared" si="495"/>
        <v/>
      </c>
      <c r="DV258" s="14"/>
      <c r="DW258" s="17" t="str">
        <f t="shared" ca="1" si="496"/>
        <v/>
      </c>
      <c r="DX258" s="88" t="str">
        <f t="shared" ca="1" si="513"/>
        <v/>
      </c>
      <c r="DZ258" s="339">
        <f t="shared" ca="1" si="519"/>
        <v>0</v>
      </c>
      <c r="EA258" s="339">
        <f t="shared" ca="1" si="519"/>
        <v>0</v>
      </c>
      <c r="EB258" s="339">
        <f t="shared" ca="1" si="519"/>
        <v>0</v>
      </c>
      <c r="EC258" s="339">
        <f t="shared" ca="1" si="519"/>
        <v>0</v>
      </c>
      <c r="ED258" s="339">
        <f t="shared" ca="1" si="519"/>
        <v>0</v>
      </c>
      <c r="EE258" s="339">
        <f t="shared" ca="1" si="519"/>
        <v>0</v>
      </c>
      <c r="EF258" s="339">
        <f t="shared" ca="1" si="519"/>
        <v>0</v>
      </c>
      <c r="EG258" s="339">
        <f t="shared" ca="1" si="519"/>
        <v>0</v>
      </c>
      <c r="EH258" s="339">
        <f t="shared" ca="1" si="519"/>
        <v>0</v>
      </c>
      <c r="EI258" s="339">
        <f t="shared" ca="1" si="519"/>
        <v>0</v>
      </c>
      <c r="EJ258" s="339">
        <f t="shared" ca="1" si="519"/>
        <v>0</v>
      </c>
      <c r="EK258" s="339">
        <f t="shared" ca="1" si="519"/>
        <v>0</v>
      </c>
      <c r="EL258" s="339">
        <f t="shared" ca="1" si="519"/>
        <v>0</v>
      </c>
      <c r="EM258" s="339">
        <f t="shared" ca="1" si="519"/>
        <v>0</v>
      </c>
      <c r="EO258" s="919" t="str">
        <f t="shared" ca="1" si="415"/>
        <v/>
      </c>
      <c r="EP258" s="919" t="str">
        <f t="shared" ca="1" si="497"/>
        <v/>
      </c>
      <c r="EQ258" s="919" t="str">
        <f t="shared" ca="1" si="498"/>
        <v/>
      </c>
      <c r="ER258" s="919" t="str">
        <f t="shared" ca="1" si="499"/>
        <v/>
      </c>
      <c r="ES258" s="919" t="str">
        <f ca="1">IFERROR(INDEX('郵便番号（石川県）'!$A$3:$F$2574,MATCH(INDIRECT("'("&amp;EO258&amp;")'!E7"),'郵便番号（石川県）'!$A$3:$A$2574,0),6),"")</f>
        <v/>
      </c>
      <c r="ET258" s="919" t="str">
        <f ca="1">IFERROR(INDEX('郵便番号（石川県）'!$A$3:$F$2574,MATCH(INDIRECT("'("&amp;$EO258&amp;")'!E7"),'郵便番号（石川県）'!$A$3:$A$2574,0),5),"")</f>
        <v/>
      </c>
      <c r="EU258" s="919" t="str">
        <f t="shared" ca="1" si="500"/>
        <v/>
      </c>
      <c r="EV258" s="919" t="str">
        <f t="shared" ca="1" si="501"/>
        <v/>
      </c>
      <c r="EW258" s="919" t="str">
        <f t="shared" ca="1" si="502"/>
        <v/>
      </c>
      <c r="EX258" s="919" t="str">
        <f t="shared" ca="1" si="503"/>
        <v/>
      </c>
      <c r="EY258" s="919" t="str">
        <f t="shared" ca="1" si="504"/>
        <v/>
      </c>
      <c r="EZ258" s="919" t="str">
        <f t="shared" ca="1" si="505"/>
        <v/>
      </c>
      <c r="FA258" s="919" t="str">
        <f t="shared" ca="1" si="506"/>
        <v/>
      </c>
      <c r="FB258" s="919" t="str">
        <f t="shared" ca="1" si="507"/>
        <v/>
      </c>
      <c r="FC258" s="919" t="str">
        <f t="shared" ca="1" si="508"/>
        <v/>
      </c>
      <c r="FD258" s="627" t="str">
        <f t="shared" ca="1" si="509"/>
        <v/>
      </c>
      <c r="FE258" s="630">
        <v>248</v>
      </c>
      <c r="FF258" s="299" t="str">
        <f t="shared" ca="1" si="510"/>
        <v/>
      </c>
      <c r="FG258" s="993" t="str">
        <f t="shared" ca="1" si="511"/>
        <v/>
      </c>
      <c r="FH258" s="919" t="str">
        <f t="shared" ca="1" si="512"/>
        <v/>
      </c>
      <c r="FI258" s="299">
        <f ca="1">COUNTIF($FH$11:FH258,"■")</f>
        <v>0</v>
      </c>
    </row>
    <row r="259" spans="1:165" ht="34.5" customHeight="1">
      <c r="A259" s="445">
        <f t="shared" ca="1" si="416"/>
        <v>0</v>
      </c>
      <c r="B259" s="446">
        <f>IF(R259&lt;&gt;"",IF(COUNTIF(R$11:R259,R259)=1,MAX(B$11:B258)+1,INDEX(B$11:B258,MATCH(R259,R$11:R258,0),1)),0)</f>
        <v>1</v>
      </c>
      <c r="C259" s="446">
        <f ca="1">IF(T259&lt;&gt;"",IF(COUNTIF(T$11:T259,T259)=1,MAX(C$11:C258)+1,INDEX(C$11:C258,MATCH(T259,T$11:T258,0),1)),0)</f>
        <v>0</v>
      </c>
      <c r="D259" s="446">
        <f ca="1">IF(U259&lt;&gt;"",IF(COUNTIF(U$11:U259,U259)=1,MAX(D$11:D258)+1,INDEX(D$11:D258,MATCH(U259,U$11:U258,0),1)),0)</f>
        <v>0</v>
      </c>
      <c r="E259" s="446">
        <f ca="1">IF(S259&lt;&gt;"",IF(COUNTIF(S$11:S259,S259)=1,MAX(E$11:E258)+1,INDEX(E$11:E258,MATCH(S259,S$11:S258,0),1)),0)</f>
        <v>0</v>
      </c>
      <c r="F259" s="446">
        <f ca="1">IF(Z259&lt;&gt;"",IF(COUNTIF(Z$11:Z259,Z259)=1,MAX(F$11:F258)+1,INDEX(F$11:F258,MATCH(Z259,Z$11:Z258,0),1)),0)</f>
        <v>0</v>
      </c>
      <c r="G259" s="447" cm="1">
        <f t="array" aca="1" ref="G259" ca="1">IF(Z259&lt;&gt;"",IF(COUNTIFS(Z$11:Z259,Z259,W$11:W259,W259)=1,MAX(G$11:G258)+1,INDEX(G$11:G258,MATCH(Z259&amp;W259,Z$11:Z258&amp;W$11:W259,0),1)),0)</f>
        <v>0</v>
      </c>
      <c r="H259" s="447">
        <f t="shared" ca="1" si="417"/>
        <v>0</v>
      </c>
      <c r="I259" s="447">
        <f ca="1">IF(T259="",0,IF(COUNTIF(T$11:T259,T259)=1,1,0))</f>
        <v>0</v>
      </c>
      <c r="J259" s="447">
        <f ca="1">IF(U259="",0,IF(COUNTIF(U$11:U259,U259)=1,1,0))</f>
        <v>0</v>
      </c>
      <c r="K259" s="447">
        <f ca="1">IF(S259="",0,IF(COUNTIF(S$11:S259,S259)=1,1,0))</f>
        <v>0</v>
      </c>
      <c r="L259" s="446">
        <f ca="1">IF(Z259="",0,IF(COUNTIF(Z$11:Z259,Z259)=1,1,0))</f>
        <v>0</v>
      </c>
      <c r="M259" s="767">
        <f ca="1">IF($W259=2,IF(COUNTIFS($W$11:$W259,2,$Z$11:$Z259,$Z259)=1,1,0),0)</f>
        <v>0</v>
      </c>
      <c r="N259" s="767">
        <f ca="1">IF($W259=1,IF(COUNTIFS($W$11:$W259,2,$Z$11:$Z259,$Z259)=1,1,0),0)</f>
        <v>0</v>
      </c>
      <c r="O259" s="446">
        <f ca="1">IF(H259=0,0,IF(COUNTIF(Z$11:Z259,Z259)=1,1,0))</f>
        <v>0</v>
      </c>
      <c r="P259" s="448" t="str">
        <f t="shared" ca="1" si="418"/>
        <v>石川県</v>
      </c>
      <c r="Q259" s="89">
        <f t="shared" ca="1" si="419"/>
        <v>249</v>
      </c>
      <c r="R259" s="170" t="s">
        <v>459</v>
      </c>
      <c r="S259" s="357" t="str">
        <f t="shared" ca="1" si="420"/>
        <v/>
      </c>
      <c r="T259" s="357" t="str">
        <f t="shared" ca="1" si="421"/>
        <v/>
      </c>
      <c r="U259" s="58" t="str">
        <f t="shared" ca="1" si="422"/>
        <v/>
      </c>
      <c r="V259" s="58" t="str">
        <f t="shared" ca="1" si="423"/>
        <v/>
      </c>
      <c r="W259" s="920" t="str">
        <f t="shared" ca="1" si="424"/>
        <v/>
      </c>
      <c r="X259" s="369">
        <f ca="1">IFERROR(VLOOKUP(W259,'（様式１号）３整理番号表'!$B$4:$H$5,2,FALSE),0)</f>
        <v>0</v>
      </c>
      <c r="Y259" s="768" t="str" cm="1">
        <f t="array" aca="1" ref="Y259" ca="1">IF(AND(D259=0,F259=0),"",IF(COUNTIF(D$11:D259,D259)=1,1,IF(COUNTIFS(D$11:D259,D259,F$11:F259,F259)=1,INDEX((D$11:D259,F$11:F259,Y$11:Y259),MATCH(_xlfn.MAXIFS(F$11:F258,D$11:D258,D259),$F$11:F259,0),1,3)+1,INDEX((D$11:D259,F$11:F259,Y$11:Y259),MATCH(D259&amp;F259,D$11:D259&amp;F$11:F259,0),1,3))))</f>
        <v/>
      </c>
      <c r="Z259" s="40" t="str">
        <f t="shared" ca="1" si="425"/>
        <v/>
      </c>
      <c r="AA259" s="924" t="str">
        <f t="shared" ca="1" si="426"/>
        <v/>
      </c>
      <c r="AB259" s="93">
        <f ca="1">IFERROR(VLOOKUP(AA259,'（様式１号）３整理番号表'!$B$10:$H$16,2,FALSE),0)</f>
        <v>0</v>
      </c>
      <c r="AC259" s="924" t="str">
        <f t="shared" ca="1" si="427"/>
        <v/>
      </c>
      <c r="AD259" s="924" t="str">
        <f t="shared" ca="1" si="428"/>
        <v/>
      </c>
      <c r="AE259" s="93">
        <f ca="1">IFERROR(VLOOKUP(AD259,'（様式１号）３整理番号表'!$B$21:$H$22,2,FALSE),0)</f>
        <v>0</v>
      </c>
      <c r="AF259" s="924" t="str">
        <f t="shared" ca="1" si="429"/>
        <v/>
      </c>
      <c r="AG259" s="93">
        <f ca="1">IFERROR(VLOOKUP(AF259,'（様式１号）３整理番号表'!$B$26:$H$31,2,FALSE),0)</f>
        <v>0</v>
      </c>
      <c r="AH259" s="924" t="str">
        <f t="shared" ca="1" si="430"/>
        <v/>
      </c>
      <c r="AI259" s="93">
        <f ca="1">IFERROR(VLOOKUP(AH259,'（様式１号）３整理番号表'!$J$5:$N$59,2,FALSE),0)</f>
        <v>0</v>
      </c>
      <c r="AJ259" s="77" t="str">
        <f t="shared" ca="1" si="431"/>
        <v/>
      </c>
      <c r="AK259" s="93">
        <f ca="1">IFERROR(VLOOKUP(AJ259,'（様式１号）３整理番号表'!$P$5:$R$29,2,FALSE),0)</f>
        <v>0</v>
      </c>
      <c r="AL259" s="921" t="str">
        <f t="shared" ca="1" si="432"/>
        <v/>
      </c>
      <c r="AM259" s="921" t="str">
        <f t="shared" ca="1" si="433"/>
        <v/>
      </c>
      <c r="AN259" s="921"/>
      <c r="AO259" s="77" t="str">
        <f t="shared" ca="1" si="434"/>
        <v/>
      </c>
      <c r="AP259" s="93">
        <f ca="1">IFERROR(VLOOKUP(AO259,'（様式１号）３整理番号表'!$P$5:$R$29,2,FALSE),0)</f>
        <v>0</v>
      </c>
      <c r="AQ259" s="924" t="str">
        <f t="shared" ca="1" si="435"/>
        <v/>
      </c>
      <c r="AR259" s="93">
        <f t="shared" ca="1" si="436"/>
        <v>0</v>
      </c>
      <c r="AS259" s="924" t="str">
        <f t="shared" ca="1" si="437"/>
        <v/>
      </c>
      <c r="AT259" s="40" t="str">
        <f t="shared" ca="1" si="438"/>
        <v/>
      </c>
      <c r="AU259" s="93" t="str">
        <f t="shared" ca="1" si="439"/>
        <v/>
      </c>
      <c r="AV259" s="923" t="str">
        <f t="shared" ca="1" si="440"/>
        <v/>
      </c>
      <c r="AW259" s="926" t="str">
        <f t="shared" ca="1" si="441"/>
        <v/>
      </c>
      <c r="AX259" s="925" t="str">
        <f t="shared" ca="1" si="442"/>
        <v/>
      </c>
      <c r="AY259" s="925" t="str">
        <f t="shared" ca="1" si="442"/>
        <v/>
      </c>
      <c r="AZ259" s="925" t="str">
        <f t="shared" ca="1" si="442"/>
        <v/>
      </c>
      <c r="BA259" s="925" t="str">
        <f t="shared" ca="1" si="442"/>
        <v/>
      </c>
      <c r="BB259" s="925" t="str">
        <f t="shared" ca="1" si="443"/>
        <v/>
      </c>
      <c r="BC259" s="925" t="str">
        <f t="shared" ca="1" si="444"/>
        <v/>
      </c>
      <c r="BD259" s="925" t="str">
        <f t="shared" ca="1" si="444"/>
        <v/>
      </c>
      <c r="BE259" s="925" t="str">
        <f t="shared" ca="1" si="444"/>
        <v/>
      </c>
      <c r="BF259" s="77" t="str">
        <f t="shared" ca="1" si="445"/>
        <v/>
      </c>
      <c r="BG259" s="924" t="str">
        <f t="shared" ca="1" si="446"/>
        <v/>
      </c>
      <c r="BH259" s="94">
        <f ca="1">IF(BF259&lt;&gt;"",INDEX('（様式１号）３整理番号表'!$AB$7:$AQ$12,MATCH(BF259,'（様式１号）３整理番号表'!$AA$7:$AA$12,0),MATCH(BG259,'（様式１号）３整理番号表'!$AB$6:$AQ$6,0)),0)</f>
        <v>0</v>
      </c>
      <c r="BI259" s="921" t="str">
        <f t="shared" ca="1" si="447"/>
        <v/>
      </c>
      <c r="BJ259" s="922" t="str">
        <f t="shared" ca="1" si="448"/>
        <v/>
      </c>
      <c r="BK259" s="926" t="str">
        <f t="shared" ca="1" si="449"/>
        <v/>
      </c>
      <c r="BL259" s="922" t="str">
        <f t="shared" ca="1" si="450"/>
        <v/>
      </c>
      <c r="BM259" s="79" t="str">
        <f t="shared" ca="1" si="451"/>
        <v/>
      </c>
      <c r="BN259" s="82" t="str">
        <f t="shared" ca="1" si="452"/>
        <v/>
      </c>
      <c r="BO259" s="83" t="str">
        <f t="shared" ca="1" si="453"/>
        <v/>
      </c>
      <c r="BP259" s="84" t="str">
        <f t="shared" ca="1" si="454"/>
        <v/>
      </c>
      <c r="BQ259" s="82" t="str">
        <f t="shared" ca="1" si="455"/>
        <v/>
      </c>
      <c r="BR259" s="97" t="str">
        <f t="shared" ca="1" si="456"/>
        <v/>
      </c>
      <c r="BS259" s="95" t="str">
        <f t="shared" ca="1" si="457"/>
        <v/>
      </c>
      <c r="BT259" s="184" t="str">
        <f t="shared" ca="1" si="458"/>
        <v/>
      </c>
      <c r="BU259" s="611" t="str">
        <f t="shared" ca="1" si="459"/>
        <v/>
      </c>
      <c r="BV259" s="77" t="str">
        <f t="shared" ca="1" si="460"/>
        <v/>
      </c>
      <c r="BW259" s="85" t="str">
        <f t="shared" ca="1" si="461"/>
        <v/>
      </c>
      <c r="BX259" s="86" t="str">
        <f t="shared" ca="1" si="462"/>
        <v/>
      </c>
      <c r="BY259" s="231">
        <f ca="1">IF('ポイント要件確認等（個別表）'!AD259=1,ROUNDDOWN('ポイント要件確認等（個別表）'!AV259,-3),IF('ポイント要件確認等（個別表）'!AD259=2,ROUNDDOWN('ポイント要件確認等（個別表）'!BH259,-3),IF('ポイント要件確認等（個別表）'!AD259=3,ROUNDDOWN('ポイント要件確認等（個別表）'!BT259,-3),0)))</f>
        <v>0</v>
      </c>
      <c r="BZ259" s="86" t="str">
        <f t="shared" ca="1" si="463"/>
        <v/>
      </c>
      <c r="CA259" s="232" t="str">
        <f t="shared" ca="1" si="464"/>
        <v/>
      </c>
      <c r="CB259" s="232">
        <f t="shared" ca="1" si="465"/>
        <v>0</v>
      </c>
      <c r="CC259" s="86" t="str">
        <f t="shared" ca="1" si="466"/>
        <v/>
      </c>
      <c r="CD259" s="86" t="str">
        <f t="shared" ca="1" si="467"/>
        <v/>
      </c>
      <c r="CE259" s="609"/>
      <c r="CF259" s="86" t="str">
        <f t="shared" ca="1" si="468"/>
        <v/>
      </c>
      <c r="CG259" s="185" t="str">
        <f t="shared" ca="1" si="469"/>
        <v/>
      </c>
      <c r="CH259" s="246" t="str">
        <f t="shared" ca="1" si="470"/>
        <v>含税額</v>
      </c>
      <c r="CI259" s="247" t="str">
        <f t="shared" ca="1" si="471"/>
        <v/>
      </c>
      <c r="CJ259" s="87" t="str">
        <f ca="1">IFERROR(IF(INDIRECT("'("&amp;'２個別表'!EO259&amp;")'!AR"&amp;84+EP259)&lt;&gt;1,"",1),"")</f>
        <v/>
      </c>
      <c r="CK259" s="244" t="str">
        <f t="shared" ca="1" si="472"/>
        <v/>
      </c>
      <c r="CL259" s="235" t="str">
        <f t="shared" ca="1" si="473"/>
        <v/>
      </c>
      <c r="CM259" s="239" t="str">
        <f t="shared" ca="1" si="474"/>
        <v/>
      </c>
      <c r="CN259" s="77" t="str">
        <f t="shared" ca="1" si="475"/>
        <v/>
      </c>
      <c r="CO259" s="93" t="str">
        <f ca="1">IFERROR(VLOOKUP(CN259,'（様式１号）３整理番号表'!$T$5:$V$15,2,FALSE),"")</f>
        <v/>
      </c>
      <c r="CP259" s="924" t="str">
        <f t="shared" ca="1" si="476"/>
        <v/>
      </c>
      <c r="CQ259" s="93" t="str">
        <f ca="1">IFERROR(VLOOKUP(CP259,'（様式１号）３整理番号表'!$T$19:$V$24,2,FALSE),"")</f>
        <v/>
      </c>
      <c r="CR259" s="924" t="str">
        <f ca="1">IFERROR(IF(INDIRECT("'("&amp;'２個別表'!EO259&amp;")'!AV"&amp;84+EP259)&lt;&gt;1,"",1),"")</f>
        <v/>
      </c>
      <c r="CS259" s="232">
        <f t="shared" ca="1" si="477"/>
        <v>0</v>
      </c>
      <c r="CT259" s="248">
        <f t="shared" ca="1" si="478"/>
        <v>0</v>
      </c>
      <c r="CU259" s="376" t="str">
        <f ca="1">IF(ER259="補強",IF(COUNTIFS($Z$11:Z259,Z259,$W$11:W259,1)=1,"１①",""),IF(COUNTIFS($Z$11:Z259,Z259,$W$11:W259,2)=1,"２①",""))</f>
        <v/>
      </c>
      <c r="CV259" s="57" t="str">
        <f t="shared" ca="1" si="479"/>
        <v/>
      </c>
      <c r="CW259" s="927" t="str">
        <f t="shared" ca="1" si="480"/>
        <v/>
      </c>
      <c r="CX259" s="256" t="str">
        <f t="shared" ca="1" si="481"/>
        <v/>
      </c>
      <c r="CY259" s="256" t="str">
        <f t="shared" ca="1" si="482"/>
        <v/>
      </c>
      <c r="CZ259" s="256" t="str">
        <f t="shared" ca="1" si="483"/>
        <v/>
      </c>
      <c r="DA259" s="256" t="str">
        <f t="shared" ca="1" si="484"/>
        <v/>
      </c>
      <c r="DB259" s="316" t="str">
        <f ca="1">IFERROR(VLOOKUP($CU259,'（様式１号）３整理番号表'!$Z$19:$AB$32,3,FALSE),"")</f>
        <v/>
      </c>
      <c r="DC259" s="259" t="str">
        <f t="shared" ca="1" si="485"/>
        <v>-</v>
      </c>
      <c r="DD259" s="618" t="str">
        <f t="shared" ca="1" si="486"/>
        <v/>
      </c>
      <c r="DE259" s="321" t="str">
        <f ca="1">IF(AND(AO259=18,AS259=1),IF(COUNTIFS($Y$11:Y259,Y259,$AS$11:AS259,1)=1,"２②",""),IF($CU259="１①",INDEX(INDIRECT("'("&amp;$EO259&amp;")'!AR116:BB116"),1,MATCH(INDIRECT("'("&amp;$EO259&amp;")'!C118"),INDIRECT("'("&amp;$EO259&amp;")'!AR119:BB119"),0)),""))</f>
        <v/>
      </c>
      <c r="DF259" s="324" t="str">
        <f t="shared" ca="1" si="487"/>
        <v/>
      </c>
      <c r="DG259" s="313" t="str">
        <f t="shared" ca="1" si="488"/>
        <v/>
      </c>
      <c r="DH259" s="313" t="str">
        <f t="shared" ca="1" si="489"/>
        <v/>
      </c>
      <c r="DI259" s="313" t="str">
        <f t="shared" ca="1" si="490"/>
        <v/>
      </c>
      <c r="DJ259" s="313" t="str">
        <f t="shared" ca="1" si="491"/>
        <v/>
      </c>
      <c r="DK259" s="328" t="str">
        <f t="shared" ca="1" si="492"/>
        <v/>
      </c>
      <c r="DL259" s="334" t="str">
        <f t="shared" ca="1" si="493"/>
        <v/>
      </c>
      <c r="DM259" s="915" t="str">
        <f t="shared" ca="1" si="494"/>
        <v/>
      </c>
      <c r="DN259" s="15"/>
      <c r="DO259" s="324"/>
      <c r="DP259" s="16"/>
      <c r="DQ259" s="16"/>
      <c r="DR259" s="16"/>
      <c r="DS259" s="16"/>
      <c r="DT259" s="318" t="str">
        <f>IFERROR(VLOOKUP($DN259,'（様式１号）３整理番号表'!$Z$19:$AB$32,3,FALSE),"")</f>
        <v/>
      </c>
      <c r="DU259" s="259" t="str">
        <f t="shared" si="495"/>
        <v/>
      </c>
      <c r="DV259" s="14"/>
      <c r="DW259" s="17" t="str">
        <f t="shared" ca="1" si="496"/>
        <v/>
      </c>
      <c r="DX259" s="88" t="str">
        <f t="shared" ca="1" si="513"/>
        <v/>
      </c>
      <c r="DZ259" s="339">
        <f t="shared" ca="1" si="519"/>
        <v>0</v>
      </c>
      <c r="EA259" s="339">
        <f t="shared" ca="1" si="519"/>
        <v>0</v>
      </c>
      <c r="EB259" s="339">
        <f t="shared" ca="1" si="519"/>
        <v>0</v>
      </c>
      <c r="EC259" s="339">
        <f t="shared" ca="1" si="519"/>
        <v>0</v>
      </c>
      <c r="ED259" s="339">
        <f t="shared" ca="1" si="519"/>
        <v>0</v>
      </c>
      <c r="EE259" s="339">
        <f t="shared" ca="1" si="519"/>
        <v>0</v>
      </c>
      <c r="EF259" s="339">
        <f t="shared" ca="1" si="519"/>
        <v>0</v>
      </c>
      <c r="EG259" s="339">
        <f t="shared" ca="1" si="519"/>
        <v>0</v>
      </c>
      <c r="EH259" s="339">
        <f t="shared" ca="1" si="519"/>
        <v>0</v>
      </c>
      <c r="EI259" s="339">
        <f t="shared" ca="1" si="519"/>
        <v>0</v>
      </c>
      <c r="EJ259" s="339">
        <f t="shared" ca="1" si="519"/>
        <v>0</v>
      </c>
      <c r="EK259" s="339">
        <f t="shared" ca="1" si="519"/>
        <v>0</v>
      </c>
      <c r="EL259" s="339">
        <f t="shared" ca="1" si="519"/>
        <v>0</v>
      </c>
      <c r="EM259" s="339">
        <f t="shared" ca="1" si="519"/>
        <v>0</v>
      </c>
      <c r="EO259" s="919" t="str">
        <f t="shared" ca="1" si="415"/>
        <v/>
      </c>
      <c r="EP259" s="919" t="str">
        <f t="shared" ca="1" si="497"/>
        <v/>
      </c>
      <c r="EQ259" s="919" t="str">
        <f t="shared" ca="1" si="498"/>
        <v/>
      </c>
      <c r="ER259" s="919" t="str">
        <f t="shared" ca="1" si="499"/>
        <v/>
      </c>
      <c r="ES259" s="919" t="str">
        <f ca="1">IFERROR(INDEX('郵便番号（石川県）'!$A$3:$F$2574,MATCH(INDIRECT("'("&amp;EO259&amp;")'!E7"),'郵便番号（石川県）'!$A$3:$A$2574,0),6),"")</f>
        <v/>
      </c>
      <c r="ET259" s="919" t="str">
        <f ca="1">IFERROR(INDEX('郵便番号（石川県）'!$A$3:$F$2574,MATCH(INDIRECT("'("&amp;$EO259&amp;")'!E7"),'郵便番号（石川県）'!$A$3:$A$2574,0),5),"")</f>
        <v/>
      </c>
      <c r="EU259" s="919" t="str">
        <f t="shared" ca="1" si="500"/>
        <v/>
      </c>
      <c r="EV259" s="919" t="str">
        <f t="shared" ca="1" si="501"/>
        <v/>
      </c>
      <c r="EW259" s="919" t="str">
        <f t="shared" ca="1" si="502"/>
        <v/>
      </c>
      <c r="EX259" s="919" t="str">
        <f t="shared" ca="1" si="503"/>
        <v/>
      </c>
      <c r="EY259" s="919" t="str">
        <f t="shared" ca="1" si="504"/>
        <v/>
      </c>
      <c r="EZ259" s="919" t="str">
        <f t="shared" ca="1" si="505"/>
        <v/>
      </c>
      <c r="FA259" s="919" t="str">
        <f t="shared" ca="1" si="506"/>
        <v/>
      </c>
      <c r="FB259" s="919" t="str">
        <f t="shared" ca="1" si="507"/>
        <v/>
      </c>
      <c r="FC259" s="919" t="str">
        <f t="shared" ca="1" si="508"/>
        <v/>
      </c>
      <c r="FD259" s="627" t="str">
        <f t="shared" ca="1" si="509"/>
        <v/>
      </c>
      <c r="FE259" s="630">
        <v>249</v>
      </c>
      <c r="FF259" s="299" t="str">
        <f t="shared" ca="1" si="510"/>
        <v/>
      </c>
      <c r="FG259" s="993" t="str">
        <f t="shared" ca="1" si="511"/>
        <v/>
      </c>
      <c r="FH259" s="919" t="str">
        <f t="shared" ca="1" si="512"/>
        <v/>
      </c>
      <c r="FI259" s="299">
        <f ca="1">COUNTIF($FH$11:FH259,"■")</f>
        <v>0</v>
      </c>
    </row>
    <row r="260" spans="1:165" ht="34.5" customHeight="1">
      <c r="A260" s="445">
        <f t="shared" ca="1" si="416"/>
        <v>0</v>
      </c>
      <c r="B260" s="446">
        <f>IF(R260&lt;&gt;"",IF(COUNTIF(R$11:R260,R260)=1,MAX(B$11:B259)+1,INDEX(B$11:B259,MATCH(R260,R$11:R259,0),1)),0)</f>
        <v>1</v>
      </c>
      <c r="C260" s="446">
        <f ca="1">IF(T260&lt;&gt;"",IF(COUNTIF(T$11:T260,T260)=1,MAX(C$11:C259)+1,INDEX(C$11:C259,MATCH(T260,T$11:T259,0),1)),0)</f>
        <v>0</v>
      </c>
      <c r="D260" s="446">
        <f ca="1">IF(U260&lt;&gt;"",IF(COUNTIF(U$11:U260,U260)=1,MAX(D$11:D259)+1,INDEX(D$11:D259,MATCH(U260,U$11:U259,0),1)),0)</f>
        <v>0</v>
      </c>
      <c r="E260" s="446">
        <f ca="1">IF(S260&lt;&gt;"",IF(COUNTIF(S$11:S260,S260)=1,MAX(E$11:E259)+1,INDEX(E$11:E259,MATCH(S260,S$11:S259,0),1)),0)</f>
        <v>0</v>
      </c>
      <c r="F260" s="446">
        <f ca="1">IF(Z260&lt;&gt;"",IF(COUNTIF(Z$11:Z260,Z260)=1,MAX(F$11:F259)+1,INDEX(F$11:F259,MATCH(Z260,Z$11:Z259,0),1)),0)</f>
        <v>0</v>
      </c>
      <c r="G260" s="447" cm="1">
        <f t="array" aca="1" ref="G260" ca="1">IF(Z260&lt;&gt;"",IF(COUNTIFS(Z$11:Z260,Z260,W$11:W260,W260)=1,MAX(G$11:G259)+1,INDEX(G$11:G259,MATCH(Z260&amp;W260,Z$11:Z259&amp;W$11:W260,0),1)),0)</f>
        <v>0</v>
      </c>
      <c r="H260" s="447">
        <f t="shared" ca="1" si="417"/>
        <v>0</v>
      </c>
      <c r="I260" s="447">
        <f ca="1">IF(T260="",0,IF(COUNTIF(T$11:T260,T260)=1,1,0))</f>
        <v>0</v>
      </c>
      <c r="J260" s="447">
        <f ca="1">IF(U260="",0,IF(COUNTIF(U$11:U260,U260)=1,1,0))</f>
        <v>0</v>
      </c>
      <c r="K260" s="447">
        <f ca="1">IF(S260="",0,IF(COUNTIF(S$11:S260,S260)=1,1,0))</f>
        <v>0</v>
      </c>
      <c r="L260" s="446">
        <f ca="1">IF(Z260="",0,IF(COUNTIF(Z$11:Z260,Z260)=1,1,0))</f>
        <v>0</v>
      </c>
      <c r="M260" s="767">
        <f ca="1">IF($W260=2,IF(COUNTIFS($W$11:$W260,2,$Z$11:$Z260,$Z260)=1,1,0),0)</f>
        <v>0</v>
      </c>
      <c r="N260" s="767">
        <f ca="1">IF($W260=1,IF(COUNTIFS($W$11:$W260,2,$Z$11:$Z260,$Z260)=1,1,0),0)</f>
        <v>0</v>
      </c>
      <c r="O260" s="446">
        <f ca="1">IF(H260=0,0,IF(COUNTIF(Z$11:Z260,Z260)=1,1,0))</f>
        <v>0</v>
      </c>
      <c r="P260" s="448" t="str">
        <f t="shared" ca="1" si="418"/>
        <v>石川県</v>
      </c>
      <c r="Q260" s="89">
        <f t="shared" ca="1" si="419"/>
        <v>250</v>
      </c>
      <c r="R260" s="170" t="s">
        <v>459</v>
      </c>
      <c r="S260" s="357" t="str">
        <f t="shared" ca="1" si="420"/>
        <v/>
      </c>
      <c r="T260" s="357" t="str">
        <f t="shared" ca="1" si="421"/>
        <v/>
      </c>
      <c r="U260" s="58" t="str">
        <f t="shared" ca="1" si="422"/>
        <v/>
      </c>
      <c r="V260" s="58" t="str">
        <f t="shared" ca="1" si="423"/>
        <v/>
      </c>
      <c r="W260" s="920" t="str">
        <f t="shared" ca="1" si="424"/>
        <v/>
      </c>
      <c r="X260" s="369">
        <f ca="1">IFERROR(VLOOKUP(W260,'（様式１号）３整理番号表'!$B$4:$H$5,2,FALSE),0)</f>
        <v>0</v>
      </c>
      <c r="Y260" s="768" t="str" cm="1">
        <f t="array" aca="1" ref="Y260" ca="1">IF(AND(D260=0,F260=0),"",IF(COUNTIF(D$11:D260,D260)=1,1,IF(COUNTIFS(D$11:D260,D260,F$11:F260,F260)=1,INDEX((D$11:D260,F$11:F260,Y$11:Y260),MATCH(_xlfn.MAXIFS(F$11:F259,D$11:D259,D260),$F$11:F260,0),1,3)+1,INDEX((D$11:D260,F$11:F260,Y$11:Y260),MATCH(D260&amp;F260,D$11:D260&amp;F$11:F260,0),1,3))))</f>
        <v/>
      </c>
      <c r="Z260" s="40" t="str">
        <f t="shared" ca="1" si="425"/>
        <v/>
      </c>
      <c r="AA260" s="924" t="str">
        <f t="shared" ca="1" si="426"/>
        <v/>
      </c>
      <c r="AB260" s="93">
        <f ca="1">IFERROR(VLOOKUP(AA260,'（様式１号）３整理番号表'!$B$10:$H$16,2,FALSE),0)</f>
        <v>0</v>
      </c>
      <c r="AC260" s="924" t="str">
        <f t="shared" ca="1" si="427"/>
        <v/>
      </c>
      <c r="AD260" s="924" t="str">
        <f t="shared" ca="1" si="428"/>
        <v/>
      </c>
      <c r="AE260" s="93">
        <f ca="1">IFERROR(VLOOKUP(AD260,'（様式１号）３整理番号表'!$B$21:$H$22,2,FALSE),0)</f>
        <v>0</v>
      </c>
      <c r="AF260" s="924" t="str">
        <f t="shared" ca="1" si="429"/>
        <v/>
      </c>
      <c r="AG260" s="93">
        <f ca="1">IFERROR(VLOOKUP(AF260,'（様式１号）３整理番号表'!$B$26:$H$31,2,FALSE),0)</f>
        <v>0</v>
      </c>
      <c r="AH260" s="924" t="str">
        <f t="shared" ca="1" si="430"/>
        <v/>
      </c>
      <c r="AI260" s="93">
        <f ca="1">IFERROR(VLOOKUP(AH260,'（様式１号）３整理番号表'!$J$5:$N$59,2,FALSE),0)</f>
        <v>0</v>
      </c>
      <c r="AJ260" s="77" t="str">
        <f t="shared" ca="1" si="431"/>
        <v/>
      </c>
      <c r="AK260" s="93">
        <f ca="1">IFERROR(VLOOKUP(AJ260,'（様式１号）３整理番号表'!$P$5:$R$29,2,FALSE),0)</f>
        <v>0</v>
      </c>
      <c r="AL260" s="921" t="str">
        <f t="shared" ca="1" si="432"/>
        <v/>
      </c>
      <c r="AM260" s="921" t="str">
        <f t="shared" ca="1" si="433"/>
        <v/>
      </c>
      <c r="AN260" s="921"/>
      <c r="AO260" s="77" t="str">
        <f t="shared" ca="1" si="434"/>
        <v/>
      </c>
      <c r="AP260" s="93">
        <f ca="1">IFERROR(VLOOKUP(AO260,'（様式１号）３整理番号表'!$P$5:$R$29,2,FALSE),0)</f>
        <v>0</v>
      </c>
      <c r="AQ260" s="924" t="str">
        <f t="shared" ca="1" si="435"/>
        <v/>
      </c>
      <c r="AR260" s="93">
        <f t="shared" ca="1" si="436"/>
        <v>0</v>
      </c>
      <c r="AS260" s="924" t="str">
        <f t="shared" ca="1" si="437"/>
        <v/>
      </c>
      <c r="AT260" s="40" t="str">
        <f t="shared" ca="1" si="438"/>
        <v/>
      </c>
      <c r="AU260" s="93" t="str">
        <f t="shared" ca="1" si="439"/>
        <v/>
      </c>
      <c r="AV260" s="923" t="str">
        <f t="shared" ca="1" si="440"/>
        <v/>
      </c>
      <c r="AW260" s="926" t="str">
        <f t="shared" ca="1" si="441"/>
        <v/>
      </c>
      <c r="AX260" s="925" t="str">
        <f t="shared" ca="1" si="442"/>
        <v/>
      </c>
      <c r="AY260" s="925" t="str">
        <f t="shared" ca="1" si="442"/>
        <v/>
      </c>
      <c r="AZ260" s="925" t="str">
        <f t="shared" ca="1" si="442"/>
        <v/>
      </c>
      <c r="BA260" s="925" t="str">
        <f t="shared" ca="1" si="442"/>
        <v/>
      </c>
      <c r="BB260" s="925" t="str">
        <f t="shared" ca="1" si="443"/>
        <v/>
      </c>
      <c r="BC260" s="925" t="str">
        <f t="shared" ca="1" si="444"/>
        <v/>
      </c>
      <c r="BD260" s="925" t="str">
        <f t="shared" ca="1" si="444"/>
        <v/>
      </c>
      <c r="BE260" s="925" t="str">
        <f t="shared" ca="1" si="444"/>
        <v/>
      </c>
      <c r="BF260" s="77" t="str">
        <f t="shared" ca="1" si="445"/>
        <v/>
      </c>
      <c r="BG260" s="924" t="str">
        <f t="shared" ca="1" si="446"/>
        <v/>
      </c>
      <c r="BH260" s="94">
        <f ca="1">IF(BF260&lt;&gt;"",INDEX('（様式１号）３整理番号表'!$AB$7:$AQ$12,MATCH(BF260,'（様式１号）３整理番号表'!$AA$7:$AA$12,0),MATCH(BG260,'（様式１号）３整理番号表'!$AB$6:$AQ$6,0)),0)</f>
        <v>0</v>
      </c>
      <c r="BI260" s="921" t="str">
        <f t="shared" ca="1" si="447"/>
        <v/>
      </c>
      <c r="BJ260" s="922" t="str">
        <f t="shared" ca="1" si="448"/>
        <v/>
      </c>
      <c r="BK260" s="926" t="str">
        <f t="shared" ca="1" si="449"/>
        <v/>
      </c>
      <c r="BL260" s="922" t="str">
        <f t="shared" ca="1" si="450"/>
        <v/>
      </c>
      <c r="BM260" s="79" t="str">
        <f t="shared" ca="1" si="451"/>
        <v/>
      </c>
      <c r="BN260" s="82" t="str">
        <f t="shared" ca="1" si="452"/>
        <v/>
      </c>
      <c r="BO260" s="83" t="str">
        <f t="shared" ca="1" si="453"/>
        <v/>
      </c>
      <c r="BP260" s="84" t="str">
        <f t="shared" ca="1" si="454"/>
        <v/>
      </c>
      <c r="BQ260" s="82" t="str">
        <f t="shared" ca="1" si="455"/>
        <v/>
      </c>
      <c r="BR260" s="97" t="str">
        <f t="shared" ca="1" si="456"/>
        <v/>
      </c>
      <c r="BS260" s="95" t="str">
        <f t="shared" ca="1" si="457"/>
        <v/>
      </c>
      <c r="BT260" s="184" t="str">
        <f t="shared" ca="1" si="458"/>
        <v/>
      </c>
      <c r="BU260" s="611" t="str">
        <f t="shared" ca="1" si="459"/>
        <v/>
      </c>
      <c r="BV260" s="77" t="str">
        <f t="shared" ca="1" si="460"/>
        <v/>
      </c>
      <c r="BW260" s="85" t="str">
        <f t="shared" ca="1" si="461"/>
        <v/>
      </c>
      <c r="BX260" s="86" t="str">
        <f t="shared" ca="1" si="462"/>
        <v/>
      </c>
      <c r="BY260" s="231">
        <f ca="1">IF('ポイント要件確認等（個別表）'!AD260=1,ROUNDDOWN('ポイント要件確認等（個別表）'!AV260,-3),IF('ポイント要件確認等（個別表）'!AD260=2,ROUNDDOWN('ポイント要件確認等（個別表）'!BH260,-3),IF('ポイント要件確認等（個別表）'!AD260=3,ROUNDDOWN('ポイント要件確認等（個別表）'!BT260,-3),0)))</f>
        <v>0</v>
      </c>
      <c r="BZ260" s="86" t="str">
        <f t="shared" ca="1" si="463"/>
        <v/>
      </c>
      <c r="CA260" s="232" t="str">
        <f t="shared" ca="1" si="464"/>
        <v/>
      </c>
      <c r="CB260" s="232">
        <f t="shared" ca="1" si="465"/>
        <v>0</v>
      </c>
      <c r="CC260" s="86" t="str">
        <f t="shared" ca="1" si="466"/>
        <v/>
      </c>
      <c r="CD260" s="86" t="str">
        <f t="shared" ca="1" si="467"/>
        <v/>
      </c>
      <c r="CE260" s="609"/>
      <c r="CF260" s="86" t="str">
        <f t="shared" ca="1" si="468"/>
        <v/>
      </c>
      <c r="CG260" s="185" t="str">
        <f t="shared" ca="1" si="469"/>
        <v/>
      </c>
      <c r="CH260" s="246" t="str">
        <f t="shared" ca="1" si="470"/>
        <v>含税額</v>
      </c>
      <c r="CI260" s="247" t="str">
        <f t="shared" ca="1" si="471"/>
        <v/>
      </c>
      <c r="CJ260" s="87" t="str">
        <f ca="1">IFERROR(IF(INDIRECT("'("&amp;'２個別表'!EO260&amp;")'!AR"&amp;84+EP260)&lt;&gt;1,"",1),"")</f>
        <v/>
      </c>
      <c r="CK260" s="244" t="str">
        <f t="shared" ca="1" si="472"/>
        <v/>
      </c>
      <c r="CL260" s="235" t="str">
        <f t="shared" ca="1" si="473"/>
        <v/>
      </c>
      <c r="CM260" s="239" t="str">
        <f t="shared" ca="1" si="474"/>
        <v/>
      </c>
      <c r="CN260" s="77" t="str">
        <f t="shared" ca="1" si="475"/>
        <v/>
      </c>
      <c r="CO260" s="93" t="str">
        <f ca="1">IFERROR(VLOOKUP(CN260,'（様式１号）３整理番号表'!$T$5:$V$15,2,FALSE),"")</f>
        <v/>
      </c>
      <c r="CP260" s="924" t="str">
        <f t="shared" ca="1" si="476"/>
        <v/>
      </c>
      <c r="CQ260" s="93" t="str">
        <f ca="1">IFERROR(VLOOKUP(CP260,'（様式１号）３整理番号表'!$T$19:$V$24,2,FALSE),"")</f>
        <v/>
      </c>
      <c r="CR260" s="924" t="str">
        <f ca="1">IFERROR(IF(INDIRECT("'("&amp;'２個別表'!EO260&amp;")'!AV"&amp;84+EP260)&lt;&gt;1,"",1),"")</f>
        <v/>
      </c>
      <c r="CS260" s="232">
        <f t="shared" ca="1" si="477"/>
        <v>0</v>
      </c>
      <c r="CT260" s="248">
        <f t="shared" ca="1" si="478"/>
        <v>0</v>
      </c>
      <c r="CU260" s="376" t="str">
        <f ca="1">IF(ER260="補強",IF(COUNTIFS($Z$11:Z260,Z260,$W$11:W260,1)=1,"１①",""),IF(COUNTIFS($Z$11:Z260,Z260,$W$11:W260,2)=1,"２①",""))</f>
        <v/>
      </c>
      <c r="CV260" s="57" t="str">
        <f t="shared" ca="1" si="479"/>
        <v/>
      </c>
      <c r="CW260" s="927" t="str">
        <f t="shared" ca="1" si="480"/>
        <v/>
      </c>
      <c r="CX260" s="256" t="str">
        <f t="shared" ca="1" si="481"/>
        <v/>
      </c>
      <c r="CY260" s="256" t="str">
        <f t="shared" ca="1" si="482"/>
        <v/>
      </c>
      <c r="CZ260" s="256" t="str">
        <f t="shared" ca="1" si="483"/>
        <v/>
      </c>
      <c r="DA260" s="256" t="str">
        <f t="shared" ca="1" si="484"/>
        <v/>
      </c>
      <c r="DB260" s="316" t="str">
        <f ca="1">IFERROR(VLOOKUP($CU260,'（様式１号）３整理番号表'!$Z$19:$AB$32,3,FALSE),"")</f>
        <v/>
      </c>
      <c r="DC260" s="259" t="str">
        <f t="shared" ca="1" si="485"/>
        <v>-</v>
      </c>
      <c r="DD260" s="618" t="str">
        <f t="shared" ca="1" si="486"/>
        <v/>
      </c>
      <c r="DE260" s="321" t="str">
        <f ca="1">IF(AND(AO260=18,AS260=1),IF(COUNTIFS($Y$11:Y260,Y260,$AS$11:AS260,1)=1,"２②",""),IF($CU260="１①",INDEX(INDIRECT("'("&amp;$EO260&amp;")'!AR116:BB116"),1,MATCH(INDIRECT("'("&amp;$EO260&amp;")'!C118"),INDIRECT("'("&amp;$EO260&amp;")'!AR119:BB119"),0)),""))</f>
        <v/>
      </c>
      <c r="DF260" s="324" t="str">
        <f t="shared" ca="1" si="487"/>
        <v/>
      </c>
      <c r="DG260" s="313" t="str">
        <f t="shared" ca="1" si="488"/>
        <v/>
      </c>
      <c r="DH260" s="313" t="str">
        <f t="shared" ca="1" si="489"/>
        <v/>
      </c>
      <c r="DI260" s="313" t="str">
        <f t="shared" ca="1" si="490"/>
        <v/>
      </c>
      <c r="DJ260" s="313" t="str">
        <f t="shared" ca="1" si="491"/>
        <v/>
      </c>
      <c r="DK260" s="328" t="str">
        <f t="shared" ca="1" si="492"/>
        <v/>
      </c>
      <c r="DL260" s="334" t="str">
        <f t="shared" ca="1" si="493"/>
        <v/>
      </c>
      <c r="DM260" s="915" t="str">
        <f t="shared" ca="1" si="494"/>
        <v/>
      </c>
      <c r="DN260" s="15"/>
      <c r="DO260" s="324"/>
      <c r="DP260" s="16"/>
      <c r="DQ260" s="16"/>
      <c r="DR260" s="16"/>
      <c r="DS260" s="16"/>
      <c r="DT260" s="318" t="str">
        <f>IFERROR(VLOOKUP($DN260,'（様式１号）３整理番号表'!$Z$19:$AB$32,3,FALSE),"")</f>
        <v/>
      </c>
      <c r="DU260" s="259" t="str">
        <f t="shared" si="495"/>
        <v/>
      </c>
      <c r="DV260" s="14"/>
      <c r="DW260" s="17" t="str">
        <f t="shared" ca="1" si="496"/>
        <v/>
      </c>
      <c r="DX260" s="88" t="str">
        <f t="shared" ca="1" si="513"/>
        <v/>
      </c>
      <c r="DZ260" s="339">
        <f t="shared" ca="1" si="519"/>
        <v>0</v>
      </c>
      <c r="EA260" s="339">
        <f t="shared" ca="1" si="519"/>
        <v>0</v>
      </c>
      <c r="EB260" s="339">
        <f t="shared" ca="1" si="519"/>
        <v>0</v>
      </c>
      <c r="EC260" s="339">
        <f t="shared" ca="1" si="519"/>
        <v>0</v>
      </c>
      <c r="ED260" s="339">
        <f t="shared" ca="1" si="519"/>
        <v>0</v>
      </c>
      <c r="EE260" s="339">
        <f t="shared" ca="1" si="519"/>
        <v>0</v>
      </c>
      <c r="EF260" s="339">
        <f t="shared" ca="1" si="519"/>
        <v>0</v>
      </c>
      <c r="EG260" s="339">
        <f t="shared" ca="1" si="519"/>
        <v>0</v>
      </c>
      <c r="EH260" s="339">
        <f t="shared" ca="1" si="519"/>
        <v>0</v>
      </c>
      <c r="EI260" s="339">
        <f t="shared" ca="1" si="519"/>
        <v>0</v>
      </c>
      <c r="EJ260" s="339">
        <f t="shared" ca="1" si="519"/>
        <v>0</v>
      </c>
      <c r="EK260" s="339">
        <f t="shared" ca="1" si="519"/>
        <v>0</v>
      </c>
      <c r="EL260" s="339">
        <f t="shared" ca="1" si="519"/>
        <v>0</v>
      </c>
      <c r="EM260" s="339">
        <f t="shared" ca="1" si="519"/>
        <v>0</v>
      </c>
      <c r="EO260" s="919" t="str">
        <f t="shared" ca="1" si="415"/>
        <v/>
      </c>
      <c r="EP260" s="919" t="str">
        <f t="shared" ca="1" si="497"/>
        <v/>
      </c>
      <c r="EQ260" s="919" t="str">
        <f t="shared" ca="1" si="498"/>
        <v/>
      </c>
      <c r="ER260" s="919" t="str">
        <f t="shared" ca="1" si="499"/>
        <v/>
      </c>
      <c r="ES260" s="919" t="str">
        <f ca="1">IFERROR(INDEX('郵便番号（石川県）'!$A$3:$F$2574,MATCH(INDIRECT("'("&amp;EO260&amp;")'!E7"),'郵便番号（石川県）'!$A$3:$A$2574,0),6),"")</f>
        <v/>
      </c>
      <c r="ET260" s="919" t="str">
        <f ca="1">IFERROR(INDEX('郵便番号（石川県）'!$A$3:$F$2574,MATCH(INDIRECT("'("&amp;$EO260&amp;")'!E7"),'郵便番号（石川県）'!$A$3:$A$2574,0),5),"")</f>
        <v/>
      </c>
      <c r="EU260" s="919" t="str">
        <f t="shared" ca="1" si="500"/>
        <v/>
      </c>
      <c r="EV260" s="919" t="str">
        <f t="shared" ca="1" si="501"/>
        <v/>
      </c>
      <c r="EW260" s="919" t="str">
        <f t="shared" ca="1" si="502"/>
        <v/>
      </c>
      <c r="EX260" s="919" t="str">
        <f t="shared" ca="1" si="503"/>
        <v/>
      </c>
      <c r="EY260" s="919" t="str">
        <f t="shared" ca="1" si="504"/>
        <v/>
      </c>
      <c r="EZ260" s="919" t="str">
        <f t="shared" ca="1" si="505"/>
        <v/>
      </c>
      <c r="FA260" s="919" t="str">
        <f t="shared" ca="1" si="506"/>
        <v/>
      </c>
      <c r="FB260" s="919" t="str">
        <f t="shared" ca="1" si="507"/>
        <v/>
      </c>
      <c r="FC260" s="919" t="str">
        <f t="shared" ca="1" si="508"/>
        <v/>
      </c>
      <c r="FD260" s="627" t="str">
        <f t="shared" ca="1" si="509"/>
        <v/>
      </c>
      <c r="FE260" s="630">
        <v>250</v>
      </c>
      <c r="FF260" s="299" t="str">
        <f t="shared" ca="1" si="510"/>
        <v/>
      </c>
      <c r="FG260" s="993" t="str">
        <f t="shared" ca="1" si="511"/>
        <v/>
      </c>
      <c r="FH260" s="919" t="str">
        <f t="shared" ca="1" si="512"/>
        <v/>
      </c>
      <c r="FI260" s="299">
        <f ca="1">COUNTIF($FH$11:FH260,"■")</f>
        <v>0</v>
      </c>
    </row>
    <row r="261" spans="1:165" ht="34.5" customHeight="1">
      <c r="A261" s="445">
        <f t="shared" ca="1" si="416"/>
        <v>0</v>
      </c>
      <c r="B261" s="446">
        <f>IF(R261&lt;&gt;"",IF(COUNTIF(R$11:R261,R261)=1,MAX(B$11:B260)+1,INDEX(B$11:B260,MATCH(R261,R$11:R260,0),1)),0)</f>
        <v>1</v>
      </c>
      <c r="C261" s="446">
        <f ca="1">IF(T261&lt;&gt;"",IF(COUNTIF(T$11:T261,T261)=1,MAX(C$11:C260)+1,INDEX(C$11:C260,MATCH(T261,T$11:T260,0),1)),0)</f>
        <v>0</v>
      </c>
      <c r="D261" s="446">
        <f ca="1">IF(U261&lt;&gt;"",IF(COUNTIF(U$11:U261,U261)=1,MAX(D$11:D260)+1,INDEX(D$11:D260,MATCH(U261,U$11:U260,0),1)),0)</f>
        <v>0</v>
      </c>
      <c r="E261" s="446">
        <f ca="1">IF(S261&lt;&gt;"",IF(COUNTIF(S$11:S261,S261)=1,MAX(E$11:E260)+1,INDEX(E$11:E260,MATCH(S261,S$11:S260,0),1)),0)</f>
        <v>0</v>
      </c>
      <c r="F261" s="446">
        <f ca="1">IF(Z261&lt;&gt;"",IF(COUNTIF(Z$11:Z261,Z261)=1,MAX(F$11:F260)+1,INDEX(F$11:F260,MATCH(Z261,Z$11:Z260,0),1)),0)</f>
        <v>0</v>
      </c>
      <c r="G261" s="447" cm="1">
        <f t="array" aca="1" ref="G261" ca="1">IF(Z261&lt;&gt;"",IF(COUNTIFS(Z$11:Z261,Z261,W$11:W261,W261)=1,MAX(G$11:G260)+1,INDEX(G$11:G260,MATCH(Z261&amp;W261,Z$11:Z260&amp;W$11:W261,0),1)),0)</f>
        <v>0</v>
      </c>
      <c r="H261" s="447">
        <f t="shared" ca="1" si="417"/>
        <v>0</v>
      </c>
      <c r="I261" s="447">
        <f ca="1">IF(T261="",0,IF(COUNTIF(T$11:T261,T261)=1,1,0))</f>
        <v>0</v>
      </c>
      <c r="J261" s="447">
        <f ca="1">IF(U261="",0,IF(COUNTIF(U$11:U261,U261)=1,1,0))</f>
        <v>0</v>
      </c>
      <c r="K261" s="447">
        <f ca="1">IF(S261="",0,IF(COUNTIF(S$11:S261,S261)=1,1,0))</f>
        <v>0</v>
      </c>
      <c r="L261" s="446">
        <f ca="1">IF(Z261="",0,IF(COUNTIF(Z$11:Z261,Z261)=1,1,0))</f>
        <v>0</v>
      </c>
      <c r="M261" s="767">
        <f ca="1">IF($W261=2,IF(COUNTIFS($W$11:$W261,2,$Z$11:$Z261,$Z261)=1,1,0),0)</f>
        <v>0</v>
      </c>
      <c r="N261" s="767">
        <f ca="1">IF($W261=1,IF(COUNTIFS($W$11:$W261,2,$Z$11:$Z261,$Z261)=1,1,0),0)</f>
        <v>0</v>
      </c>
      <c r="O261" s="446">
        <f ca="1">IF(H261=0,0,IF(COUNTIF(Z$11:Z261,Z261)=1,1,0))</f>
        <v>0</v>
      </c>
      <c r="P261" s="448" t="str">
        <f t="shared" ca="1" si="418"/>
        <v>石川県</v>
      </c>
      <c r="Q261" s="89">
        <f t="shared" ca="1" si="419"/>
        <v>251</v>
      </c>
      <c r="R261" s="170" t="s">
        <v>459</v>
      </c>
      <c r="S261" s="357" t="str">
        <f t="shared" ca="1" si="420"/>
        <v/>
      </c>
      <c r="T261" s="357" t="str">
        <f t="shared" ca="1" si="421"/>
        <v/>
      </c>
      <c r="U261" s="58" t="str">
        <f t="shared" ca="1" si="422"/>
        <v/>
      </c>
      <c r="V261" s="58" t="str">
        <f t="shared" ca="1" si="423"/>
        <v/>
      </c>
      <c r="W261" s="920" t="str">
        <f t="shared" ca="1" si="424"/>
        <v/>
      </c>
      <c r="X261" s="369">
        <f ca="1">IFERROR(VLOOKUP(W261,'（様式１号）３整理番号表'!$B$4:$H$5,2,FALSE),0)</f>
        <v>0</v>
      </c>
      <c r="Y261" s="768" t="str" cm="1">
        <f t="array" aca="1" ref="Y261" ca="1">IF(AND(D261=0,F261=0),"",IF(COUNTIF(D$11:D261,D261)=1,1,IF(COUNTIFS(D$11:D261,D261,F$11:F261,F261)=1,INDEX((D$11:D261,F$11:F261,Y$11:Y261),MATCH(_xlfn.MAXIFS(F$11:F260,D$11:D260,D261),$F$11:F261,0),1,3)+1,INDEX((D$11:D261,F$11:F261,Y$11:Y261),MATCH(D261&amp;F261,D$11:D261&amp;F$11:F261,0),1,3))))</f>
        <v/>
      </c>
      <c r="Z261" s="40" t="str">
        <f t="shared" ca="1" si="425"/>
        <v/>
      </c>
      <c r="AA261" s="924" t="str">
        <f t="shared" ca="1" si="426"/>
        <v/>
      </c>
      <c r="AB261" s="93">
        <f ca="1">IFERROR(VLOOKUP(AA261,'（様式１号）３整理番号表'!$B$10:$H$16,2,FALSE),0)</f>
        <v>0</v>
      </c>
      <c r="AC261" s="924" t="str">
        <f t="shared" ca="1" si="427"/>
        <v/>
      </c>
      <c r="AD261" s="924" t="str">
        <f t="shared" ca="1" si="428"/>
        <v/>
      </c>
      <c r="AE261" s="93">
        <f ca="1">IFERROR(VLOOKUP(AD261,'（様式１号）３整理番号表'!$B$21:$H$22,2,FALSE),0)</f>
        <v>0</v>
      </c>
      <c r="AF261" s="924" t="str">
        <f t="shared" ca="1" si="429"/>
        <v/>
      </c>
      <c r="AG261" s="93">
        <f ca="1">IFERROR(VLOOKUP(AF261,'（様式１号）３整理番号表'!$B$26:$H$31,2,FALSE),0)</f>
        <v>0</v>
      </c>
      <c r="AH261" s="924" t="str">
        <f t="shared" ca="1" si="430"/>
        <v/>
      </c>
      <c r="AI261" s="93">
        <f ca="1">IFERROR(VLOOKUP(AH261,'（様式１号）３整理番号表'!$J$5:$N$59,2,FALSE),0)</f>
        <v>0</v>
      </c>
      <c r="AJ261" s="77" t="str">
        <f t="shared" ca="1" si="431"/>
        <v/>
      </c>
      <c r="AK261" s="93">
        <f ca="1">IFERROR(VLOOKUP(AJ261,'（様式１号）３整理番号表'!$P$5:$R$29,2,FALSE),0)</f>
        <v>0</v>
      </c>
      <c r="AL261" s="921" t="str">
        <f t="shared" ca="1" si="432"/>
        <v/>
      </c>
      <c r="AM261" s="921" t="str">
        <f t="shared" ca="1" si="433"/>
        <v/>
      </c>
      <c r="AN261" s="921"/>
      <c r="AO261" s="77" t="str">
        <f t="shared" ca="1" si="434"/>
        <v/>
      </c>
      <c r="AP261" s="93">
        <f ca="1">IFERROR(VLOOKUP(AO261,'（様式１号）３整理番号表'!$P$5:$R$29,2,FALSE),0)</f>
        <v>0</v>
      </c>
      <c r="AQ261" s="924" t="str">
        <f t="shared" ca="1" si="435"/>
        <v/>
      </c>
      <c r="AR261" s="93">
        <f t="shared" ca="1" si="436"/>
        <v>0</v>
      </c>
      <c r="AS261" s="924" t="str">
        <f t="shared" ca="1" si="437"/>
        <v/>
      </c>
      <c r="AT261" s="40" t="str">
        <f t="shared" ca="1" si="438"/>
        <v/>
      </c>
      <c r="AU261" s="93" t="str">
        <f t="shared" ca="1" si="439"/>
        <v/>
      </c>
      <c r="AV261" s="923" t="str">
        <f t="shared" ca="1" si="440"/>
        <v/>
      </c>
      <c r="AW261" s="926" t="str">
        <f t="shared" ca="1" si="441"/>
        <v/>
      </c>
      <c r="AX261" s="925" t="str">
        <f t="shared" ca="1" si="442"/>
        <v/>
      </c>
      <c r="AY261" s="925" t="str">
        <f t="shared" ca="1" si="442"/>
        <v/>
      </c>
      <c r="AZ261" s="925" t="str">
        <f t="shared" ca="1" si="442"/>
        <v/>
      </c>
      <c r="BA261" s="925" t="str">
        <f t="shared" ca="1" si="442"/>
        <v/>
      </c>
      <c r="BB261" s="925" t="str">
        <f t="shared" ca="1" si="443"/>
        <v/>
      </c>
      <c r="BC261" s="925" t="str">
        <f t="shared" ca="1" si="444"/>
        <v/>
      </c>
      <c r="BD261" s="925" t="str">
        <f t="shared" ca="1" si="444"/>
        <v/>
      </c>
      <c r="BE261" s="925" t="str">
        <f t="shared" ca="1" si="444"/>
        <v/>
      </c>
      <c r="BF261" s="77" t="str">
        <f t="shared" ca="1" si="445"/>
        <v/>
      </c>
      <c r="BG261" s="924" t="str">
        <f t="shared" ca="1" si="446"/>
        <v/>
      </c>
      <c r="BH261" s="94">
        <f ca="1">IF(BF261&lt;&gt;"",INDEX('（様式１号）３整理番号表'!$AB$7:$AQ$12,MATCH(BF261,'（様式１号）３整理番号表'!$AA$7:$AA$12,0),MATCH(BG261,'（様式１号）３整理番号表'!$AB$6:$AQ$6,0)),0)</f>
        <v>0</v>
      </c>
      <c r="BI261" s="921" t="str">
        <f t="shared" ca="1" si="447"/>
        <v/>
      </c>
      <c r="BJ261" s="922" t="str">
        <f t="shared" ca="1" si="448"/>
        <v/>
      </c>
      <c r="BK261" s="926" t="str">
        <f t="shared" ca="1" si="449"/>
        <v/>
      </c>
      <c r="BL261" s="922" t="str">
        <f t="shared" ca="1" si="450"/>
        <v/>
      </c>
      <c r="BM261" s="79" t="str">
        <f t="shared" ca="1" si="451"/>
        <v/>
      </c>
      <c r="BN261" s="82" t="str">
        <f t="shared" ca="1" si="452"/>
        <v/>
      </c>
      <c r="BO261" s="83" t="str">
        <f t="shared" ca="1" si="453"/>
        <v/>
      </c>
      <c r="BP261" s="84" t="str">
        <f t="shared" ca="1" si="454"/>
        <v/>
      </c>
      <c r="BQ261" s="82" t="str">
        <f t="shared" ca="1" si="455"/>
        <v/>
      </c>
      <c r="BR261" s="97" t="str">
        <f t="shared" ca="1" si="456"/>
        <v/>
      </c>
      <c r="BS261" s="95" t="str">
        <f t="shared" ca="1" si="457"/>
        <v/>
      </c>
      <c r="BT261" s="184" t="str">
        <f t="shared" ca="1" si="458"/>
        <v/>
      </c>
      <c r="BU261" s="611" t="str">
        <f t="shared" ca="1" si="459"/>
        <v/>
      </c>
      <c r="BV261" s="77" t="str">
        <f t="shared" ca="1" si="460"/>
        <v/>
      </c>
      <c r="BW261" s="85" t="str">
        <f t="shared" ca="1" si="461"/>
        <v/>
      </c>
      <c r="BX261" s="86" t="str">
        <f t="shared" ca="1" si="462"/>
        <v/>
      </c>
      <c r="BY261" s="231">
        <f ca="1">IF('ポイント要件確認等（個別表）'!AD261=1,ROUNDDOWN('ポイント要件確認等（個別表）'!AV261,-3),IF('ポイント要件確認等（個別表）'!AD261=2,ROUNDDOWN('ポイント要件確認等（個別表）'!BH261,-3),IF('ポイント要件確認等（個別表）'!AD261=3,ROUNDDOWN('ポイント要件確認等（個別表）'!BT261,-3),0)))</f>
        <v>0</v>
      </c>
      <c r="BZ261" s="86" t="str">
        <f t="shared" ca="1" si="463"/>
        <v/>
      </c>
      <c r="CA261" s="232" t="str">
        <f t="shared" ca="1" si="464"/>
        <v/>
      </c>
      <c r="CB261" s="232">
        <f t="shared" ca="1" si="465"/>
        <v>0</v>
      </c>
      <c r="CC261" s="86" t="str">
        <f t="shared" ca="1" si="466"/>
        <v/>
      </c>
      <c r="CD261" s="86" t="str">
        <f t="shared" ca="1" si="467"/>
        <v/>
      </c>
      <c r="CE261" s="609"/>
      <c r="CF261" s="86" t="str">
        <f t="shared" ca="1" si="468"/>
        <v/>
      </c>
      <c r="CG261" s="185" t="str">
        <f t="shared" ca="1" si="469"/>
        <v/>
      </c>
      <c r="CH261" s="246" t="str">
        <f t="shared" ca="1" si="470"/>
        <v>含税額</v>
      </c>
      <c r="CI261" s="247" t="str">
        <f t="shared" ca="1" si="471"/>
        <v/>
      </c>
      <c r="CJ261" s="87" t="str">
        <f ca="1">IFERROR(IF(INDIRECT("'("&amp;'２個別表'!EO261&amp;")'!AR"&amp;84+EP261)&lt;&gt;1,"",1),"")</f>
        <v/>
      </c>
      <c r="CK261" s="244" t="str">
        <f t="shared" ca="1" si="472"/>
        <v/>
      </c>
      <c r="CL261" s="235" t="str">
        <f t="shared" ca="1" si="473"/>
        <v/>
      </c>
      <c r="CM261" s="239" t="str">
        <f t="shared" ca="1" si="474"/>
        <v/>
      </c>
      <c r="CN261" s="77" t="str">
        <f t="shared" ca="1" si="475"/>
        <v/>
      </c>
      <c r="CO261" s="93" t="str">
        <f ca="1">IFERROR(VLOOKUP(CN261,'（様式１号）３整理番号表'!$T$5:$V$15,2,FALSE),"")</f>
        <v/>
      </c>
      <c r="CP261" s="924" t="str">
        <f t="shared" ca="1" si="476"/>
        <v/>
      </c>
      <c r="CQ261" s="93" t="str">
        <f ca="1">IFERROR(VLOOKUP(CP261,'（様式１号）３整理番号表'!$T$19:$V$24,2,FALSE),"")</f>
        <v/>
      </c>
      <c r="CR261" s="924" t="str">
        <f ca="1">IFERROR(IF(INDIRECT("'("&amp;'２個別表'!EO261&amp;")'!AV"&amp;84+EP261)&lt;&gt;1,"",1),"")</f>
        <v/>
      </c>
      <c r="CS261" s="232">
        <f t="shared" ca="1" si="477"/>
        <v>0</v>
      </c>
      <c r="CT261" s="248">
        <f t="shared" ca="1" si="478"/>
        <v>0</v>
      </c>
      <c r="CU261" s="376" t="str">
        <f ca="1">IF(ER261="補強",IF(COUNTIFS($Z$11:Z261,Z261,$W$11:W261,1)=1,"１①",""),IF(COUNTIFS($Z$11:Z261,Z261,$W$11:W261,2)=1,"２①",""))</f>
        <v/>
      </c>
      <c r="CV261" s="57" t="str">
        <f t="shared" ca="1" si="479"/>
        <v/>
      </c>
      <c r="CW261" s="927" t="str">
        <f t="shared" ca="1" si="480"/>
        <v/>
      </c>
      <c r="CX261" s="256" t="str">
        <f t="shared" ca="1" si="481"/>
        <v/>
      </c>
      <c r="CY261" s="256" t="str">
        <f t="shared" ca="1" si="482"/>
        <v/>
      </c>
      <c r="CZ261" s="256" t="str">
        <f t="shared" ca="1" si="483"/>
        <v/>
      </c>
      <c r="DA261" s="256" t="str">
        <f t="shared" ca="1" si="484"/>
        <v/>
      </c>
      <c r="DB261" s="316" t="str">
        <f ca="1">IFERROR(VLOOKUP($CU261,'（様式１号）３整理番号表'!$Z$19:$AB$32,3,FALSE),"")</f>
        <v/>
      </c>
      <c r="DC261" s="259" t="str">
        <f t="shared" ca="1" si="485"/>
        <v>-</v>
      </c>
      <c r="DD261" s="618" t="str">
        <f t="shared" ca="1" si="486"/>
        <v/>
      </c>
      <c r="DE261" s="321" t="str">
        <f ca="1">IF(AND(AO261=18,AS261=1),IF(COUNTIFS($Y$11:Y261,Y261,$AS$11:AS261,1)=1,"２②",""),IF($CU261="１①",INDEX(INDIRECT("'("&amp;$EO261&amp;")'!AR116:BB116"),1,MATCH(INDIRECT("'("&amp;$EO261&amp;")'!C118"),INDIRECT("'("&amp;$EO261&amp;")'!AR119:BB119"),0)),""))</f>
        <v/>
      </c>
      <c r="DF261" s="324" t="str">
        <f t="shared" ca="1" si="487"/>
        <v/>
      </c>
      <c r="DG261" s="313" t="str">
        <f t="shared" ca="1" si="488"/>
        <v/>
      </c>
      <c r="DH261" s="313" t="str">
        <f t="shared" ca="1" si="489"/>
        <v/>
      </c>
      <c r="DI261" s="313" t="str">
        <f t="shared" ca="1" si="490"/>
        <v/>
      </c>
      <c r="DJ261" s="313" t="str">
        <f t="shared" ca="1" si="491"/>
        <v/>
      </c>
      <c r="DK261" s="328" t="str">
        <f t="shared" ca="1" si="492"/>
        <v/>
      </c>
      <c r="DL261" s="334" t="str">
        <f t="shared" ca="1" si="493"/>
        <v/>
      </c>
      <c r="DM261" s="915" t="str">
        <f t="shared" ca="1" si="494"/>
        <v/>
      </c>
      <c r="DN261" s="15"/>
      <c r="DO261" s="324"/>
      <c r="DP261" s="16"/>
      <c r="DQ261" s="16"/>
      <c r="DR261" s="16"/>
      <c r="DS261" s="16"/>
      <c r="DT261" s="318" t="str">
        <f>IFERROR(VLOOKUP($DN261,'（様式１号）３整理番号表'!$Z$19:$AB$32,3,FALSE),"")</f>
        <v/>
      </c>
      <c r="DU261" s="259" t="str">
        <f t="shared" si="495"/>
        <v/>
      </c>
      <c r="DV261" s="14"/>
      <c r="DW261" s="17" t="str">
        <f t="shared" ca="1" si="496"/>
        <v/>
      </c>
      <c r="DX261" s="88" t="str">
        <f t="shared" ca="1" si="513"/>
        <v/>
      </c>
      <c r="DZ261" s="339">
        <f t="shared" ca="1" si="519"/>
        <v>0</v>
      </c>
      <c r="EA261" s="339">
        <f t="shared" ca="1" si="519"/>
        <v>0</v>
      </c>
      <c r="EB261" s="339">
        <f t="shared" ca="1" si="519"/>
        <v>0</v>
      </c>
      <c r="EC261" s="339">
        <f t="shared" ca="1" si="519"/>
        <v>0</v>
      </c>
      <c r="ED261" s="339">
        <f t="shared" ca="1" si="519"/>
        <v>0</v>
      </c>
      <c r="EE261" s="339">
        <f t="shared" ca="1" si="519"/>
        <v>0</v>
      </c>
      <c r="EF261" s="339">
        <f t="shared" ca="1" si="519"/>
        <v>0</v>
      </c>
      <c r="EG261" s="339">
        <f t="shared" ca="1" si="519"/>
        <v>0</v>
      </c>
      <c r="EH261" s="339">
        <f t="shared" ca="1" si="519"/>
        <v>0</v>
      </c>
      <c r="EI261" s="339">
        <f t="shared" ca="1" si="519"/>
        <v>0</v>
      </c>
      <c r="EJ261" s="339">
        <f t="shared" ca="1" si="519"/>
        <v>0</v>
      </c>
      <c r="EK261" s="339">
        <f t="shared" ca="1" si="519"/>
        <v>0</v>
      </c>
      <c r="EL261" s="339">
        <f t="shared" ca="1" si="519"/>
        <v>0</v>
      </c>
      <c r="EM261" s="339">
        <f t="shared" ca="1" si="519"/>
        <v>0</v>
      </c>
      <c r="EO261" s="919" t="str">
        <f t="shared" ca="1" si="415"/>
        <v/>
      </c>
      <c r="EP261" s="919" t="str">
        <f t="shared" ca="1" si="497"/>
        <v/>
      </c>
      <c r="EQ261" s="919" t="str">
        <f t="shared" ca="1" si="498"/>
        <v/>
      </c>
      <c r="ER261" s="919" t="str">
        <f t="shared" ca="1" si="499"/>
        <v/>
      </c>
      <c r="ES261" s="919" t="str">
        <f ca="1">IFERROR(INDEX('郵便番号（石川県）'!$A$3:$F$2574,MATCH(INDIRECT("'("&amp;EO261&amp;")'!E7"),'郵便番号（石川県）'!$A$3:$A$2574,0),6),"")</f>
        <v/>
      </c>
      <c r="ET261" s="919" t="str">
        <f ca="1">IFERROR(INDEX('郵便番号（石川県）'!$A$3:$F$2574,MATCH(INDIRECT("'("&amp;$EO261&amp;")'!E7"),'郵便番号（石川県）'!$A$3:$A$2574,0),5),"")</f>
        <v/>
      </c>
      <c r="EU261" s="919" t="str">
        <f t="shared" ca="1" si="500"/>
        <v/>
      </c>
      <c r="EV261" s="919" t="str">
        <f t="shared" ca="1" si="501"/>
        <v/>
      </c>
      <c r="EW261" s="919" t="str">
        <f t="shared" ca="1" si="502"/>
        <v/>
      </c>
      <c r="EX261" s="919" t="str">
        <f t="shared" ca="1" si="503"/>
        <v/>
      </c>
      <c r="EY261" s="919" t="str">
        <f t="shared" ca="1" si="504"/>
        <v/>
      </c>
      <c r="EZ261" s="919" t="str">
        <f t="shared" ca="1" si="505"/>
        <v/>
      </c>
      <c r="FA261" s="919" t="str">
        <f t="shared" ca="1" si="506"/>
        <v/>
      </c>
      <c r="FB261" s="919" t="str">
        <f t="shared" ca="1" si="507"/>
        <v/>
      </c>
      <c r="FC261" s="919" t="str">
        <f t="shared" ca="1" si="508"/>
        <v/>
      </c>
      <c r="FD261" s="627" t="str">
        <f t="shared" ca="1" si="509"/>
        <v/>
      </c>
      <c r="FE261" s="630">
        <v>251</v>
      </c>
      <c r="FF261" s="299" t="str">
        <f t="shared" ca="1" si="510"/>
        <v/>
      </c>
      <c r="FG261" s="993" t="str">
        <f t="shared" ca="1" si="511"/>
        <v/>
      </c>
      <c r="FH261" s="919" t="str">
        <f t="shared" ca="1" si="512"/>
        <v/>
      </c>
      <c r="FI261" s="299">
        <f ca="1">COUNTIF($FH$11:FH261,"■")</f>
        <v>0</v>
      </c>
    </row>
    <row r="262" spans="1:165" ht="34.5" customHeight="1">
      <c r="A262" s="445">
        <f t="shared" ca="1" si="416"/>
        <v>0</v>
      </c>
      <c r="B262" s="446">
        <f>IF(R262&lt;&gt;"",IF(COUNTIF(R$11:R262,R262)=1,MAX(B$11:B261)+1,INDEX(B$11:B261,MATCH(R262,R$11:R261,0),1)),0)</f>
        <v>1</v>
      </c>
      <c r="C262" s="446">
        <f ca="1">IF(T262&lt;&gt;"",IF(COUNTIF(T$11:T262,T262)=1,MAX(C$11:C261)+1,INDEX(C$11:C261,MATCH(T262,T$11:T261,0),1)),0)</f>
        <v>0</v>
      </c>
      <c r="D262" s="446">
        <f ca="1">IF(U262&lt;&gt;"",IF(COUNTIF(U$11:U262,U262)=1,MAX(D$11:D261)+1,INDEX(D$11:D261,MATCH(U262,U$11:U261,0),1)),0)</f>
        <v>0</v>
      </c>
      <c r="E262" s="446">
        <f ca="1">IF(S262&lt;&gt;"",IF(COUNTIF(S$11:S262,S262)=1,MAX(E$11:E261)+1,INDEX(E$11:E261,MATCH(S262,S$11:S261,0),1)),0)</f>
        <v>0</v>
      </c>
      <c r="F262" s="446">
        <f ca="1">IF(Z262&lt;&gt;"",IF(COUNTIF(Z$11:Z262,Z262)=1,MAX(F$11:F261)+1,INDEX(F$11:F261,MATCH(Z262,Z$11:Z261,0),1)),0)</f>
        <v>0</v>
      </c>
      <c r="G262" s="447" cm="1">
        <f t="array" aca="1" ref="G262" ca="1">IF(Z262&lt;&gt;"",IF(COUNTIFS(Z$11:Z262,Z262,W$11:W262,W262)=1,MAX(G$11:G261)+1,INDEX(G$11:G261,MATCH(Z262&amp;W262,Z$11:Z261&amp;W$11:W262,0),1)),0)</f>
        <v>0</v>
      </c>
      <c r="H262" s="447">
        <f t="shared" ca="1" si="417"/>
        <v>0</v>
      </c>
      <c r="I262" s="447">
        <f ca="1">IF(T262="",0,IF(COUNTIF(T$11:T262,T262)=1,1,0))</f>
        <v>0</v>
      </c>
      <c r="J262" s="447">
        <f ca="1">IF(U262="",0,IF(COUNTIF(U$11:U262,U262)=1,1,0))</f>
        <v>0</v>
      </c>
      <c r="K262" s="447">
        <f ca="1">IF(S262="",0,IF(COUNTIF(S$11:S262,S262)=1,1,0))</f>
        <v>0</v>
      </c>
      <c r="L262" s="446">
        <f ca="1">IF(Z262="",0,IF(COUNTIF(Z$11:Z262,Z262)=1,1,0))</f>
        <v>0</v>
      </c>
      <c r="M262" s="767">
        <f ca="1">IF($W262=2,IF(COUNTIFS($W$11:$W262,2,$Z$11:$Z262,$Z262)=1,1,0),0)</f>
        <v>0</v>
      </c>
      <c r="N262" s="767">
        <f ca="1">IF($W262=1,IF(COUNTIFS($W$11:$W262,2,$Z$11:$Z262,$Z262)=1,1,0),0)</f>
        <v>0</v>
      </c>
      <c r="O262" s="446">
        <f ca="1">IF(H262=0,0,IF(COUNTIF(Z$11:Z262,Z262)=1,1,0))</f>
        <v>0</v>
      </c>
      <c r="P262" s="448" t="str">
        <f t="shared" ca="1" si="418"/>
        <v>石川県</v>
      </c>
      <c r="Q262" s="89">
        <f t="shared" ca="1" si="419"/>
        <v>252</v>
      </c>
      <c r="R262" s="170" t="s">
        <v>459</v>
      </c>
      <c r="S262" s="357" t="str">
        <f t="shared" ca="1" si="420"/>
        <v/>
      </c>
      <c r="T262" s="357" t="str">
        <f t="shared" ca="1" si="421"/>
        <v/>
      </c>
      <c r="U262" s="58" t="str">
        <f t="shared" ca="1" si="422"/>
        <v/>
      </c>
      <c r="V262" s="58" t="str">
        <f t="shared" ca="1" si="423"/>
        <v/>
      </c>
      <c r="W262" s="920" t="str">
        <f t="shared" ca="1" si="424"/>
        <v/>
      </c>
      <c r="X262" s="369">
        <f ca="1">IFERROR(VLOOKUP(W262,'（様式１号）３整理番号表'!$B$4:$H$5,2,FALSE),0)</f>
        <v>0</v>
      </c>
      <c r="Y262" s="768" t="str" cm="1">
        <f t="array" aca="1" ref="Y262" ca="1">IF(AND(D262=0,F262=0),"",IF(COUNTIF(D$11:D262,D262)=1,1,IF(COUNTIFS(D$11:D262,D262,F$11:F262,F262)=1,INDEX((D$11:D262,F$11:F262,Y$11:Y262),MATCH(_xlfn.MAXIFS(F$11:F261,D$11:D261,D262),$F$11:F262,0),1,3)+1,INDEX((D$11:D262,F$11:F262,Y$11:Y262),MATCH(D262&amp;F262,D$11:D262&amp;F$11:F262,0),1,3))))</f>
        <v/>
      </c>
      <c r="Z262" s="40" t="str">
        <f t="shared" ca="1" si="425"/>
        <v/>
      </c>
      <c r="AA262" s="924" t="str">
        <f t="shared" ca="1" si="426"/>
        <v/>
      </c>
      <c r="AB262" s="93">
        <f ca="1">IFERROR(VLOOKUP(AA262,'（様式１号）３整理番号表'!$B$10:$H$16,2,FALSE),0)</f>
        <v>0</v>
      </c>
      <c r="AC262" s="924" t="str">
        <f t="shared" ca="1" si="427"/>
        <v/>
      </c>
      <c r="AD262" s="924" t="str">
        <f t="shared" ca="1" si="428"/>
        <v/>
      </c>
      <c r="AE262" s="93">
        <f ca="1">IFERROR(VLOOKUP(AD262,'（様式１号）３整理番号表'!$B$21:$H$22,2,FALSE),0)</f>
        <v>0</v>
      </c>
      <c r="AF262" s="924" t="str">
        <f t="shared" ca="1" si="429"/>
        <v/>
      </c>
      <c r="AG262" s="93">
        <f ca="1">IFERROR(VLOOKUP(AF262,'（様式１号）３整理番号表'!$B$26:$H$31,2,FALSE),0)</f>
        <v>0</v>
      </c>
      <c r="AH262" s="924" t="str">
        <f t="shared" ca="1" si="430"/>
        <v/>
      </c>
      <c r="AI262" s="93">
        <f ca="1">IFERROR(VLOOKUP(AH262,'（様式１号）３整理番号表'!$J$5:$N$59,2,FALSE),0)</f>
        <v>0</v>
      </c>
      <c r="AJ262" s="77" t="str">
        <f t="shared" ca="1" si="431"/>
        <v/>
      </c>
      <c r="AK262" s="93">
        <f ca="1">IFERROR(VLOOKUP(AJ262,'（様式１号）３整理番号表'!$P$5:$R$29,2,FALSE),0)</f>
        <v>0</v>
      </c>
      <c r="AL262" s="921" t="str">
        <f t="shared" ca="1" si="432"/>
        <v/>
      </c>
      <c r="AM262" s="921" t="str">
        <f t="shared" ca="1" si="433"/>
        <v/>
      </c>
      <c r="AN262" s="921"/>
      <c r="AO262" s="77" t="str">
        <f t="shared" ca="1" si="434"/>
        <v/>
      </c>
      <c r="AP262" s="93">
        <f ca="1">IFERROR(VLOOKUP(AO262,'（様式１号）３整理番号表'!$P$5:$R$29,2,FALSE),0)</f>
        <v>0</v>
      </c>
      <c r="AQ262" s="924" t="str">
        <f t="shared" ca="1" si="435"/>
        <v/>
      </c>
      <c r="AR262" s="93">
        <f t="shared" ca="1" si="436"/>
        <v>0</v>
      </c>
      <c r="AS262" s="924" t="str">
        <f t="shared" ca="1" si="437"/>
        <v/>
      </c>
      <c r="AT262" s="40" t="str">
        <f t="shared" ca="1" si="438"/>
        <v/>
      </c>
      <c r="AU262" s="93" t="str">
        <f t="shared" ca="1" si="439"/>
        <v/>
      </c>
      <c r="AV262" s="923" t="str">
        <f t="shared" ca="1" si="440"/>
        <v/>
      </c>
      <c r="AW262" s="926" t="str">
        <f t="shared" ca="1" si="441"/>
        <v/>
      </c>
      <c r="AX262" s="925" t="str">
        <f t="shared" ca="1" si="442"/>
        <v/>
      </c>
      <c r="AY262" s="925" t="str">
        <f t="shared" ca="1" si="442"/>
        <v/>
      </c>
      <c r="AZ262" s="925" t="str">
        <f t="shared" ca="1" si="442"/>
        <v/>
      </c>
      <c r="BA262" s="925" t="str">
        <f t="shared" ca="1" si="442"/>
        <v/>
      </c>
      <c r="BB262" s="925" t="str">
        <f t="shared" ca="1" si="443"/>
        <v/>
      </c>
      <c r="BC262" s="925" t="str">
        <f t="shared" ca="1" si="444"/>
        <v/>
      </c>
      <c r="BD262" s="925" t="str">
        <f t="shared" ca="1" si="444"/>
        <v/>
      </c>
      <c r="BE262" s="925" t="str">
        <f t="shared" ca="1" si="444"/>
        <v/>
      </c>
      <c r="BF262" s="77" t="str">
        <f t="shared" ca="1" si="445"/>
        <v/>
      </c>
      <c r="BG262" s="924" t="str">
        <f t="shared" ca="1" si="446"/>
        <v/>
      </c>
      <c r="BH262" s="94">
        <f ca="1">IF(BF262&lt;&gt;"",INDEX('（様式１号）３整理番号表'!$AB$7:$AQ$12,MATCH(BF262,'（様式１号）３整理番号表'!$AA$7:$AA$12,0),MATCH(BG262,'（様式１号）３整理番号表'!$AB$6:$AQ$6,0)),0)</f>
        <v>0</v>
      </c>
      <c r="BI262" s="921" t="str">
        <f t="shared" ca="1" si="447"/>
        <v/>
      </c>
      <c r="BJ262" s="922" t="str">
        <f t="shared" ca="1" si="448"/>
        <v/>
      </c>
      <c r="BK262" s="926" t="str">
        <f t="shared" ca="1" si="449"/>
        <v/>
      </c>
      <c r="BL262" s="922" t="str">
        <f t="shared" ca="1" si="450"/>
        <v/>
      </c>
      <c r="BM262" s="79" t="str">
        <f t="shared" ca="1" si="451"/>
        <v/>
      </c>
      <c r="BN262" s="82" t="str">
        <f t="shared" ca="1" si="452"/>
        <v/>
      </c>
      <c r="BO262" s="83" t="str">
        <f t="shared" ca="1" si="453"/>
        <v/>
      </c>
      <c r="BP262" s="84" t="str">
        <f t="shared" ca="1" si="454"/>
        <v/>
      </c>
      <c r="BQ262" s="82" t="str">
        <f t="shared" ca="1" si="455"/>
        <v/>
      </c>
      <c r="BR262" s="97" t="str">
        <f t="shared" ca="1" si="456"/>
        <v/>
      </c>
      <c r="BS262" s="95" t="str">
        <f t="shared" ca="1" si="457"/>
        <v/>
      </c>
      <c r="BT262" s="184" t="str">
        <f t="shared" ca="1" si="458"/>
        <v/>
      </c>
      <c r="BU262" s="611" t="str">
        <f t="shared" ca="1" si="459"/>
        <v/>
      </c>
      <c r="BV262" s="77" t="str">
        <f t="shared" ca="1" si="460"/>
        <v/>
      </c>
      <c r="BW262" s="85" t="str">
        <f t="shared" ca="1" si="461"/>
        <v/>
      </c>
      <c r="BX262" s="86" t="str">
        <f t="shared" ca="1" si="462"/>
        <v/>
      </c>
      <c r="BY262" s="231">
        <f ca="1">IF('ポイント要件確認等（個別表）'!AD262=1,ROUNDDOWN('ポイント要件確認等（個別表）'!AV262,-3),IF('ポイント要件確認等（個別表）'!AD262=2,ROUNDDOWN('ポイント要件確認等（個別表）'!BH262,-3),IF('ポイント要件確認等（個別表）'!AD262=3,ROUNDDOWN('ポイント要件確認等（個別表）'!BT262,-3),0)))</f>
        <v>0</v>
      </c>
      <c r="BZ262" s="86" t="str">
        <f t="shared" ca="1" si="463"/>
        <v/>
      </c>
      <c r="CA262" s="232" t="str">
        <f t="shared" ca="1" si="464"/>
        <v/>
      </c>
      <c r="CB262" s="232">
        <f t="shared" ca="1" si="465"/>
        <v>0</v>
      </c>
      <c r="CC262" s="86" t="str">
        <f t="shared" ca="1" si="466"/>
        <v/>
      </c>
      <c r="CD262" s="86" t="str">
        <f t="shared" ca="1" si="467"/>
        <v/>
      </c>
      <c r="CE262" s="609"/>
      <c r="CF262" s="86" t="str">
        <f t="shared" ca="1" si="468"/>
        <v/>
      </c>
      <c r="CG262" s="185" t="str">
        <f t="shared" ca="1" si="469"/>
        <v/>
      </c>
      <c r="CH262" s="246" t="str">
        <f t="shared" ca="1" si="470"/>
        <v>含税額</v>
      </c>
      <c r="CI262" s="247" t="str">
        <f t="shared" ca="1" si="471"/>
        <v/>
      </c>
      <c r="CJ262" s="87" t="str">
        <f ca="1">IFERROR(IF(INDIRECT("'("&amp;'２個別表'!EO262&amp;")'!AR"&amp;84+EP262)&lt;&gt;1,"",1),"")</f>
        <v/>
      </c>
      <c r="CK262" s="244" t="str">
        <f t="shared" ca="1" si="472"/>
        <v/>
      </c>
      <c r="CL262" s="235" t="str">
        <f t="shared" ca="1" si="473"/>
        <v/>
      </c>
      <c r="CM262" s="239" t="str">
        <f t="shared" ca="1" si="474"/>
        <v/>
      </c>
      <c r="CN262" s="77" t="str">
        <f t="shared" ca="1" si="475"/>
        <v/>
      </c>
      <c r="CO262" s="93" t="str">
        <f ca="1">IFERROR(VLOOKUP(CN262,'（様式１号）３整理番号表'!$T$5:$V$15,2,FALSE),"")</f>
        <v/>
      </c>
      <c r="CP262" s="924" t="str">
        <f t="shared" ca="1" si="476"/>
        <v/>
      </c>
      <c r="CQ262" s="93" t="str">
        <f ca="1">IFERROR(VLOOKUP(CP262,'（様式１号）３整理番号表'!$T$19:$V$24,2,FALSE),"")</f>
        <v/>
      </c>
      <c r="CR262" s="924" t="str">
        <f ca="1">IFERROR(IF(INDIRECT("'("&amp;'２個別表'!EO262&amp;")'!AV"&amp;84+EP262)&lt;&gt;1,"",1),"")</f>
        <v/>
      </c>
      <c r="CS262" s="232">
        <f t="shared" ca="1" si="477"/>
        <v>0</v>
      </c>
      <c r="CT262" s="248">
        <f t="shared" ca="1" si="478"/>
        <v>0</v>
      </c>
      <c r="CU262" s="376" t="str">
        <f ca="1">IF(ER262="補強",IF(COUNTIFS($Z$11:Z262,Z262,$W$11:W262,1)=1,"１①",""),IF(COUNTIFS($Z$11:Z262,Z262,$W$11:W262,2)=1,"２①",""))</f>
        <v/>
      </c>
      <c r="CV262" s="57" t="str">
        <f t="shared" ca="1" si="479"/>
        <v/>
      </c>
      <c r="CW262" s="927" t="str">
        <f t="shared" ca="1" si="480"/>
        <v/>
      </c>
      <c r="CX262" s="256" t="str">
        <f t="shared" ca="1" si="481"/>
        <v/>
      </c>
      <c r="CY262" s="256" t="str">
        <f t="shared" ca="1" si="482"/>
        <v/>
      </c>
      <c r="CZ262" s="256" t="str">
        <f t="shared" ca="1" si="483"/>
        <v/>
      </c>
      <c r="DA262" s="256" t="str">
        <f t="shared" ca="1" si="484"/>
        <v/>
      </c>
      <c r="DB262" s="316" t="str">
        <f ca="1">IFERROR(VLOOKUP($CU262,'（様式１号）３整理番号表'!$Z$19:$AB$32,3,FALSE),"")</f>
        <v/>
      </c>
      <c r="DC262" s="259" t="str">
        <f t="shared" ca="1" si="485"/>
        <v>-</v>
      </c>
      <c r="DD262" s="618" t="str">
        <f t="shared" ca="1" si="486"/>
        <v/>
      </c>
      <c r="DE262" s="321" t="str">
        <f ca="1">IF(AND(AO262=18,AS262=1),IF(COUNTIFS($Y$11:Y262,Y262,$AS$11:AS262,1)=1,"２②",""),IF($CU262="１①",INDEX(INDIRECT("'("&amp;$EO262&amp;")'!AR116:BB116"),1,MATCH(INDIRECT("'("&amp;$EO262&amp;")'!C118"),INDIRECT("'("&amp;$EO262&amp;")'!AR119:BB119"),0)),""))</f>
        <v/>
      </c>
      <c r="DF262" s="324" t="str">
        <f t="shared" ca="1" si="487"/>
        <v/>
      </c>
      <c r="DG262" s="313" t="str">
        <f t="shared" ca="1" si="488"/>
        <v/>
      </c>
      <c r="DH262" s="313" t="str">
        <f t="shared" ca="1" si="489"/>
        <v/>
      </c>
      <c r="DI262" s="313" t="str">
        <f t="shared" ca="1" si="490"/>
        <v/>
      </c>
      <c r="DJ262" s="313" t="str">
        <f t="shared" ca="1" si="491"/>
        <v/>
      </c>
      <c r="DK262" s="328" t="str">
        <f t="shared" ca="1" si="492"/>
        <v/>
      </c>
      <c r="DL262" s="334" t="str">
        <f t="shared" ca="1" si="493"/>
        <v/>
      </c>
      <c r="DM262" s="915" t="str">
        <f t="shared" ca="1" si="494"/>
        <v/>
      </c>
      <c r="DN262" s="15"/>
      <c r="DO262" s="324"/>
      <c r="DP262" s="16"/>
      <c r="DQ262" s="16"/>
      <c r="DR262" s="16"/>
      <c r="DS262" s="16"/>
      <c r="DT262" s="318" t="str">
        <f>IFERROR(VLOOKUP($DN262,'（様式１号）３整理番号表'!$Z$19:$AB$32,3,FALSE),"")</f>
        <v/>
      </c>
      <c r="DU262" s="259" t="str">
        <f t="shared" si="495"/>
        <v/>
      </c>
      <c r="DV262" s="14"/>
      <c r="DW262" s="17" t="str">
        <f t="shared" ca="1" si="496"/>
        <v/>
      </c>
      <c r="DX262" s="88" t="str">
        <f t="shared" ca="1" si="513"/>
        <v/>
      </c>
      <c r="DZ262" s="339">
        <f t="shared" ca="1" si="519"/>
        <v>0</v>
      </c>
      <c r="EA262" s="339">
        <f t="shared" ca="1" si="519"/>
        <v>0</v>
      </c>
      <c r="EB262" s="339">
        <f t="shared" ca="1" si="519"/>
        <v>0</v>
      </c>
      <c r="EC262" s="339">
        <f t="shared" ca="1" si="519"/>
        <v>0</v>
      </c>
      <c r="ED262" s="339">
        <f t="shared" ca="1" si="519"/>
        <v>0</v>
      </c>
      <c r="EE262" s="339">
        <f t="shared" ca="1" si="519"/>
        <v>0</v>
      </c>
      <c r="EF262" s="339">
        <f t="shared" ca="1" si="519"/>
        <v>0</v>
      </c>
      <c r="EG262" s="339">
        <f t="shared" ca="1" si="519"/>
        <v>0</v>
      </c>
      <c r="EH262" s="339">
        <f t="shared" ca="1" si="519"/>
        <v>0</v>
      </c>
      <c r="EI262" s="339">
        <f t="shared" ca="1" si="519"/>
        <v>0</v>
      </c>
      <c r="EJ262" s="339">
        <f t="shared" ca="1" si="519"/>
        <v>0</v>
      </c>
      <c r="EK262" s="339">
        <f t="shared" ca="1" si="519"/>
        <v>0</v>
      </c>
      <c r="EL262" s="339">
        <f t="shared" ca="1" si="519"/>
        <v>0</v>
      </c>
      <c r="EM262" s="339">
        <f t="shared" ca="1" si="519"/>
        <v>0</v>
      </c>
      <c r="EO262" s="919" t="str">
        <f t="shared" ca="1" si="415"/>
        <v/>
      </c>
      <c r="EP262" s="919" t="str">
        <f t="shared" ca="1" si="497"/>
        <v/>
      </c>
      <c r="EQ262" s="919" t="str">
        <f t="shared" ca="1" si="498"/>
        <v/>
      </c>
      <c r="ER262" s="919" t="str">
        <f t="shared" ca="1" si="499"/>
        <v/>
      </c>
      <c r="ES262" s="919" t="str">
        <f ca="1">IFERROR(INDEX('郵便番号（石川県）'!$A$3:$F$2574,MATCH(INDIRECT("'("&amp;EO262&amp;")'!E7"),'郵便番号（石川県）'!$A$3:$A$2574,0),6),"")</f>
        <v/>
      </c>
      <c r="ET262" s="919" t="str">
        <f ca="1">IFERROR(INDEX('郵便番号（石川県）'!$A$3:$F$2574,MATCH(INDIRECT("'("&amp;$EO262&amp;")'!E7"),'郵便番号（石川県）'!$A$3:$A$2574,0),5),"")</f>
        <v/>
      </c>
      <c r="EU262" s="919" t="str">
        <f t="shared" ca="1" si="500"/>
        <v/>
      </c>
      <c r="EV262" s="919" t="str">
        <f t="shared" ca="1" si="501"/>
        <v/>
      </c>
      <c r="EW262" s="919" t="str">
        <f t="shared" ca="1" si="502"/>
        <v/>
      </c>
      <c r="EX262" s="919" t="str">
        <f t="shared" ca="1" si="503"/>
        <v/>
      </c>
      <c r="EY262" s="919" t="str">
        <f t="shared" ca="1" si="504"/>
        <v/>
      </c>
      <c r="EZ262" s="919" t="str">
        <f t="shared" ca="1" si="505"/>
        <v/>
      </c>
      <c r="FA262" s="919" t="str">
        <f t="shared" ca="1" si="506"/>
        <v/>
      </c>
      <c r="FB262" s="919" t="str">
        <f t="shared" ca="1" si="507"/>
        <v/>
      </c>
      <c r="FC262" s="919" t="str">
        <f t="shared" ca="1" si="508"/>
        <v/>
      </c>
      <c r="FD262" s="627" t="str">
        <f t="shared" ca="1" si="509"/>
        <v/>
      </c>
      <c r="FE262" s="630">
        <v>252</v>
      </c>
      <c r="FF262" s="299" t="str">
        <f t="shared" ca="1" si="510"/>
        <v/>
      </c>
      <c r="FG262" s="993" t="str">
        <f t="shared" ca="1" si="511"/>
        <v/>
      </c>
      <c r="FH262" s="919" t="str">
        <f t="shared" ca="1" si="512"/>
        <v/>
      </c>
      <c r="FI262" s="299">
        <f ca="1">COUNTIF($FH$11:FH262,"■")</f>
        <v>0</v>
      </c>
    </row>
    <row r="263" spans="1:165" ht="34.5" customHeight="1">
      <c r="A263" s="445">
        <f t="shared" ca="1" si="416"/>
        <v>0</v>
      </c>
      <c r="B263" s="446">
        <f>IF(R263&lt;&gt;"",IF(COUNTIF(R$11:R263,R263)=1,MAX(B$11:B262)+1,INDEX(B$11:B262,MATCH(R263,R$11:R262,0),1)),0)</f>
        <v>1</v>
      </c>
      <c r="C263" s="446">
        <f ca="1">IF(T263&lt;&gt;"",IF(COUNTIF(T$11:T263,T263)=1,MAX(C$11:C262)+1,INDEX(C$11:C262,MATCH(T263,T$11:T262,0),1)),0)</f>
        <v>0</v>
      </c>
      <c r="D263" s="446">
        <f ca="1">IF(U263&lt;&gt;"",IF(COUNTIF(U$11:U263,U263)=1,MAX(D$11:D262)+1,INDEX(D$11:D262,MATCH(U263,U$11:U262,0),1)),0)</f>
        <v>0</v>
      </c>
      <c r="E263" s="446">
        <f ca="1">IF(S263&lt;&gt;"",IF(COUNTIF(S$11:S263,S263)=1,MAX(E$11:E262)+1,INDEX(E$11:E262,MATCH(S263,S$11:S262,0),1)),0)</f>
        <v>0</v>
      </c>
      <c r="F263" s="446">
        <f ca="1">IF(Z263&lt;&gt;"",IF(COUNTIF(Z$11:Z263,Z263)=1,MAX(F$11:F262)+1,INDEX(F$11:F262,MATCH(Z263,Z$11:Z262,0),1)),0)</f>
        <v>0</v>
      </c>
      <c r="G263" s="447" cm="1">
        <f t="array" aca="1" ref="G263" ca="1">IF(Z263&lt;&gt;"",IF(COUNTIFS(Z$11:Z263,Z263,W$11:W263,W263)=1,MAX(G$11:G262)+1,INDEX(G$11:G262,MATCH(Z263&amp;W263,Z$11:Z262&amp;W$11:W263,0),1)),0)</f>
        <v>0</v>
      </c>
      <c r="H263" s="447">
        <f t="shared" ca="1" si="417"/>
        <v>0</v>
      </c>
      <c r="I263" s="447">
        <f ca="1">IF(T263="",0,IF(COUNTIF(T$11:T263,T263)=1,1,0))</f>
        <v>0</v>
      </c>
      <c r="J263" s="447">
        <f ca="1">IF(U263="",0,IF(COUNTIF(U$11:U263,U263)=1,1,0))</f>
        <v>0</v>
      </c>
      <c r="K263" s="447">
        <f ca="1">IF(S263="",0,IF(COUNTIF(S$11:S263,S263)=1,1,0))</f>
        <v>0</v>
      </c>
      <c r="L263" s="446">
        <f ca="1">IF(Z263="",0,IF(COUNTIF(Z$11:Z263,Z263)=1,1,0))</f>
        <v>0</v>
      </c>
      <c r="M263" s="767">
        <f ca="1">IF($W263=2,IF(COUNTIFS($W$11:$W263,2,$Z$11:$Z263,$Z263)=1,1,0),0)</f>
        <v>0</v>
      </c>
      <c r="N263" s="767">
        <f ca="1">IF($W263=1,IF(COUNTIFS($W$11:$W263,2,$Z$11:$Z263,$Z263)=1,1,0),0)</f>
        <v>0</v>
      </c>
      <c r="O263" s="446">
        <f ca="1">IF(H263=0,0,IF(COUNTIF(Z$11:Z263,Z263)=1,1,0))</f>
        <v>0</v>
      </c>
      <c r="P263" s="448" t="str">
        <f t="shared" ca="1" si="418"/>
        <v>石川県</v>
      </c>
      <c r="Q263" s="89">
        <f t="shared" ca="1" si="419"/>
        <v>253</v>
      </c>
      <c r="R263" s="170" t="s">
        <v>459</v>
      </c>
      <c r="S263" s="357" t="str">
        <f t="shared" ca="1" si="420"/>
        <v/>
      </c>
      <c r="T263" s="357" t="str">
        <f t="shared" ca="1" si="421"/>
        <v/>
      </c>
      <c r="U263" s="58" t="str">
        <f t="shared" ca="1" si="422"/>
        <v/>
      </c>
      <c r="V263" s="58" t="str">
        <f t="shared" ca="1" si="423"/>
        <v/>
      </c>
      <c r="W263" s="920" t="str">
        <f t="shared" ca="1" si="424"/>
        <v/>
      </c>
      <c r="X263" s="369">
        <f ca="1">IFERROR(VLOOKUP(W263,'（様式１号）３整理番号表'!$B$4:$H$5,2,FALSE),0)</f>
        <v>0</v>
      </c>
      <c r="Y263" s="768" t="str" cm="1">
        <f t="array" aca="1" ref="Y263" ca="1">IF(AND(D263=0,F263=0),"",IF(COUNTIF(D$11:D263,D263)=1,1,IF(COUNTIFS(D$11:D263,D263,F$11:F263,F263)=1,INDEX((D$11:D263,F$11:F263,Y$11:Y263),MATCH(_xlfn.MAXIFS(F$11:F262,D$11:D262,D263),$F$11:F263,0),1,3)+1,INDEX((D$11:D263,F$11:F263,Y$11:Y263),MATCH(D263&amp;F263,D$11:D263&amp;F$11:F263,0),1,3))))</f>
        <v/>
      </c>
      <c r="Z263" s="40" t="str">
        <f t="shared" ca="1" si="425"/>
        <v/>
      </c>
      <c r="AA263" s="924" t="str">
        <f t="shared" ca="1" si="426"/>
        <v/>
      </c>
      <c r="AB263" s="93">
        <f ca="1">IFERROR(VLOOKUP(AA263,'（様式１号）３整理番号表'!$B$10:$H$16,2,FALSE),0)</f>
        <v>0</v>
      </c>
      <c r="AC263" s="924" t="str">
        <f t="shared" ca="1" si="427"/>
        <v/>
      </c>
      <c r="AD263" s="924" t="str">
        <f t="shared" ca="1" si="428"/>
        <v/>
      </c>
      <c r="AE263" s="93">
        <f ca="1">IFERROR(VLOOKUP(AD263,'（様式１号）３整理番号表'!$B$21:$H$22,2,FALSE),0)</f>
        <v>0</v>
      </c>
      <c r="AF263" s="924" t="str">
        <f t="shared" ca="1" si="429"/>
        <v/>
      </c>
      <c r="AG263" s="93">
        <f ca="1">IFERROR(VLOOKUP(AF263,'（様式１号）３整理番号表'!$B$26:$H$31,2,FALSE),0)</f>
        <v>0</v>
      </c>
      <c r="AH263" s="924" t="str">
        <f t="shared" ca="1" si="430"/>
        <v/>
      </c>
      <c r="AI263" s="93">
        <f ca="1">IFERROR(VLOOKUP(AH263,'（様式１号）３整理番号表'!$J$5:$N$59,2,FALSE),0)</f>
        <v>0</v>
      </c>
      <c r="AJ263" s="77" t="str">
        <f t="shared" ca="1" si="431"/>
        <v/>
      </c>
      <c r="AK263" s="93">
        <f ca="1">IFERROR(VLOOKUP(AJ263,'（様式１号）３整理番号表'!$P$5:$R$29,2,FALSE),0)</f>
        <v>0</v>
      </c>
      <c r="AL263" s="921" t="str">
        <f t="shared" ca="1" si="432"/>
        <v/>
      </c>
      <c r="AM263" s="921" t="str">
        <f t="shared" ca="1" si="433"/>
        <v/>
      </c>
      <c r="AN263" s="921"/>
      <c r="AO263" s="77" t="str">
        <f t="shared" ca="1" si="434"/>
        <v/>
      </c>
      <c r="AP263" s="93">
        <f ca="1">IFERROR(VLOOKUP(AO263,'（様式１号）３整理番号表'!$P$5:$R$29,2,FALSE),0)</f>
        <v>0</v>
      </c>
      <c r="AQ263" s="924" t="str">
        <f t="shared" ca="1" si="435"/>
        <v/>
      </c>
      <c r="AR263" s="93">
        <f t="shared" ca="1" si="436"/>
        <v>0</v>
      </c>
      <c r="AS263" s="924" t="str">
        <f t="shared" ca="1" si="437"/>
        <v/>
      </c>
      <c r="AT263" s="40" t="str">
        <f t="shared" ca="1" si="438"/>
        <v/>
      </c>
      <c r="AU263" s="93" t="str">
        <f t="shared" ca="1" si="439"/>
        <v/>
      </c>
      <c r="AV263" s="923" t="str">
        <f t="shared" ca="1" si="440"/>
        <v/>
      </c>
      <c r="AW263" s="926" t="str">
        <f t="shared" ca="1" si="441"/>
        <v/>
      </c>
      <c r="AX263" s="925" t="str">
        <f t="shared" ca="1" si="442"/>
        <v/>
      </c>
      <c r="AY263" s="925" t="str">
        <f t="shared" ca="1" si="442"/>
        <v/>
      </c>
      <c r="AZ263" s="925" t="str">
        <f t="shared" ca="1" si="442"/>
        <v/>
      </c>
      <c r="BA263" s="925" t="str">
        <f t="shared" ca="1" si="442"/>
        <v/>
      </c>
      <c r="BB263" s="925" t="str">
        <f t="shared" ca="1" si="443"/>
        <v/>
      </c>
      <c r="BC263" s="925" t="str">
        <f t="shared" ca="1" si="444"/>
        <v/>
      </c>
      <c r="BD263" s="925" t="str">
        <f t="shared" ca="1" si="444"/>
        <v/>
      </c>
      <c r="BE263" s="925" t="str">
        <f t="shared" ca="1" si="444"/>
        <v/>
      </c>
      <c r="BF263" s="77" t="str">
        <f t="shared" ca="1" si="445"/>
        <v/>
      </c>
      <c r="BG263" s="924" t="str">
        <f t="shared" ca="1" si="446"/>
        <v/>
      </c>
      <c r="BH263" s="94">
        <f ca="1">IF(BF263&lt;&gt;"",INDEX('（様式１号）３整理番号表'!$AB$7:$AQ$12,MATCH(BF263,'（様式１号）３整理番号表'!$AA$7:$AA$12,0),MATCH(BG263,'（様式１号）３整理番号表'!$AB$6:$AQ$6,0)),0)</f>
        <v>0</v>
      </c>
      <c r="BI263" s="921" t="str">
        <f t="shared" ca="1" si="447"/>
        <v/>
      </c>
      <c r="BJ263" s="922" t="str">
        <f t="shared" ca="1" si="448"/>
        <v/>
      </c>
      <c r="BK263" s="926" t="str">
        <f t="shared" ca="1" si="449"/>
        <v/>
      </c>
      <c r="BL263" s="922" t="str">
        <f t="shared" ca="1" si="450"/>
        <v/>
      </c>
      <c r="BM263" s="79" t="str">
        <f t="shared" ca="1" si="451"/>
        <v/>
      </c>
      <c r="BN263" s="82" t="str">
        <f t="shared" ca="1" si="452"/>
        <v/>
      </c>
      <c r="BO263" s="83" t="str">
        <f t="shared" ca="1" si="453"/>
        <v/>
      </c>
      <c r="BP263" s="84" t="str">
        <f t="shared" ca="1" si="454"/>
        <v/>
      </c>
      <c r="BQ263" s="82" t="str">
        <f t="shared" ca="1" si="455"/>
        <v/>
      </c>
      <c r="BR263" s="97" t="str">
        <f t="shared" ca="1" si="456"/>
        <v/>
      </c>
      <c r="BS263" s="95" t="str">
        <f t="shared" ca="1" si="457"/>
        <v/>
      </c>
      <c r="BT263" s="184" t="str">
        <f t="shared" ca="1" si="458"/>
        <v/>
      </c>
      <c r="BU263" s="611" t="str">
        <f t="shared" ca="1" si="459"/>
        <v/>
      </c>
      <c r="BV263" s="77" t="str">
        <f t="shared" ca="1" si="460"/>
        <v/>
      </c>
      <c r="BW263" s="85" t="str">
        <f t="shared" ca="1" si="461"/>
        <v/>
      </c>
      <c r="BX263" s="86" t="str">
        <f t="shared" ca="1" si="462"/>
        <v/>
      </c>
      <c r="BY263" s="231">
        <f ca="1">IF('ポイント要件確認等（個別表）'!AD263=1,ROUNDDOWN('ポイント要件確認等（個別表）'!AV263,-3),IF('ポイント要件確認等（個別表）'!AD263=2,ROUNDDOWN('ポイント要件確認等（個別表）'!BH263,-3),IF('ポイント要件確認等（個別表）'!AD263=3,ROUNDDOWN('ポイント要件確認等（個別表）'!BT263,-3),0)))</f>
        <v>0</v>
      </c>
      <c r="BZ263" s="86" t="str">
        <f t="shared" ca="1" si="463"/>
        <v/>
      </c>
      <c r="CA263" s="232" t="str">
        <f t="shared" ca="1" si="464"/>
        <v/>
      </c>
      <c r="CB263" s="232">
        <f t="shared" ca="1" si="465"/>
        <v>0</v>
      </c>
      <c r="CC263" s="86" t="str">
        <f t="shared" ca="1" si="466"/>
        <v/>
      </c>
      <c r="CD263" s="86" t="str">
        <f t="shared" ca="1" si="467"/>
        <v/>
      </c>
      <c r="CE263" s="609"/>
      <c r="CF263" s="86" t="str">
        <f t="shared" ca="1" si="468"/>
        <v/>
      </c>
      <c r="CG263" s="185" t="str">
        <f t="shared" ca="1" si="469"/>
        <v/>
      </c>
      <c r="CH263" s="246" t="str">
        <f t="shared" ca="1" si="470"/>
        <v>含税額</v>
      </c>
      <c r="CI263" s="247" t="str">
        <f t="shared" ca="1" si="471"/>
        <v/>
      </c>
      <c r="CJ263" s="87" t="str">
        <f ca="1">IFERROR(IF(INDIRECT("'("&amp;'２個別表'!EO263&amp;")'!AR"&amp;84+EP263)&lt;&gt;1,"",1),"")</f>
        <v/>
      </c>
      <c r="CK263" s="244" t="str">
        <f t="shared" ca="1" si="472"/>
        <v/>
      </c>
      <c r="CL263" s="235" t="str">
        <f t="shared" ca="1" si="473"/>
        <v/>
      </c>
      <c r="CM263" s="239" t="str">
        <f t="shared" ca="1" si="474"/>
        <v/>
      </c>
      <c r="CN263" s="77" t="str">
        <f t="shared" ca="1" si="475"/>
        <v/>
      </c>
      <c r="CO263" s="93" t="str">
        <f ca="1">IFERROR(VLOOKUP(CN263,'（様式１号）３整理番号表'!$T$5:$V$15,2,FALSE),"")</f>
        <v/>
      </c>
      <c r="CP263" s="924" t="str">
        <f t="shared" ca="1" si="476"/>
        <v/>
      </c>
      <c r="CQ263" s="93" t="str">
        <f ca="1">IFERROR(VLOOKUP(CP263,'（様式１号）３整理番号表'!$T$19:$V$24,2,FALSE),"")</f>
        <v/>
      </c>
      <c r="CR263" s="924" t="str">
        <f ca="1">IFERROR(IF(INDIRECT("'("&amp;'２個別表'!EO263&amp;")'!AV"&amp;84+EP263)&lt;&gt;1,"",1),"")</f>
        <v/>
      </c>
      <c r="CS263" s="232">
        <f t="shared" ca="1" si="477"/>
        <v>0</v>
      </c>
      <c r="CT263" s="248">
        <f t="shared" ca="1" si="478"/>
        <v>0</v>
      </c>
      <c r="CU263" s="376" t="str">
        <f ca="1">IF(ER263="補強",IF(COUNTIFS($Z$11:Z263,Z263,$W$11:W263,1)=1,"１①",""),IF(COUNTIFS($Z$11:Z263,Z263,$W$11:W263,2)=1,"２①",""))</f>
        <v/>
      </c>
      <c r="CV263" s="57" t="str">
        <f t="shared" ca="1" si="479"/>
        <v/>
      </c>
      <c r="CW263" s="927" t="str">
        <f t="shared" ca="1" si="480"/>
        <v/>
      </c>
      <c r="CX263" s="256" t="str">
        <f t="shared" ca="1" si="481"/>
        <v/>
      </c>
      <c r="CY263" s="256" t="str">
        <f t="shared" ca="1" si="482"/>
        <v/>
      </c>
      <c r="CZ263" s="256" t="str">
        <f t="shared" ca="1" si="483"/>
        <v/>
      </c>
      <c r="DA263" s="256" t="str">
        <f t="shared" ca="1" si="484"/>
        <v/>
      </c>
      <c r="DB263" s="316" t="str">
        <f ca="1">IFERROR(VLOOKUP($CU263,'（様式１号）３整理番号表'!$Z$19:$AB$32,3,FALSE),"")</f>
        <v/>
      </c>
      <c r="DC263" s="259" t="str">
        <f t="shared" ca="1" si="485"/>
        <v>-</v>
      </c>
      <c r="DD263" s="618" t="str">
        <f t="shared" ca="1" si="486"/>
        <v/>
      </c>
      <c r="DE263" s="321" t="str">
        <f ca="1">IF(AND(AO263=18,AS263=1),IF(COUNTIFS($Y$11:Y263,Y263,$AS$11:AS263,1)=1,"２②",""),IF($CU263="１①",INDEX(INDIRECT("'("&amp;$EO263&amp;")'!AR116:BB116"),1,MATCH(INDIRECT("'("&amp;$EO263&amp;")'!C118"),INDIRECT("'("&amp;$EO263&amp;")'!AR119:BB119"),0)),""))</f>
        <v/>
      </c>
      <c r="DF263" s="324" t="str">
        <f t="shared" ca="1" si="487"/>
        <v/>
      </c>
      <c r="DG263" s="313" t="str">
        <f t="shared" ca="1" si="488"/>
        <v/>
      </c>
      <c r="DH263" s="313" t="str">
        <f t="shared" ca="1" si="489"/>
        <v/>
      </c>
      <c r="DI263" s="313" t="str">
        <f t="shared" ca="1" si="490"/>
        <v/>
      </c>
      <c r="DJ263" s="313" t="str">
        <f t="shared" ca="1" si="491"/>
        <v/>
      </c>
      <c r="DK263" s="328" t="str">
        <f t="shared" ca="1" si="492"/>
        <v/>
      </c>
      <c r="DL263" s="334" t="str">
        <f t="shared" ca="1" si="493"/>
        <v/>
      </c>
      <c r="DM263" s="915" t="str">
        <f t="shared" ca="1" si="494"/>
        <v/>
      </c>
      <c r="DN263" s="15"/>
      <c r="DO263" s="324"/>
      <c r="DP263" s="16"/>
      <c r="DQ263" s="16"/>
      <c r="DR263" s="16"/>
      <c r="DS263" s="16"/>
      <c r="DT263" s="318" t="str">
        <f>IFERROR(VLOOKUP($DN263,'（様式１号）３整理番号表'!$Z$19:$AB$32,3,FALSE),"")</f>
        <v/>
      </c>
      <c r="DU263" s="259" t="str">
        <f t="shared" si="495"/>
        <v/>
      </c>
      <c r="DV263" s="14"/>
      <c r="DW263" s="17" t="str">
        <f t="shared" ca="1" si="496"/>
        <v/>
      </c>
      <c r="DX263" s="88" t="str">
        <f t="shared" ca="1" si="513"/>
        <v/>
      </c>
      <c r="DZ263" s="339">
        <f t="shared" ca="1" si="519"/>
        <v>0</v>
      </c>
      <c r="EA263" s="339">
        <f t="shared" ca="1" si="519"/>
        <v>0</v>
      </c>
      <c r="EB263" s="339">
        <f t="shared" ca="1" si="519"/>
        <v>0</v>
      </c>
      <c r="EC263" s="339">
        <f t="shared" ca="1" si="519"/>
        <v>0</v>
      </c>
      <c r="ED263" s="339">
        <f t="shared" ca="1" si="519"/>
        <v>0</v>
      </c>
      <c r="EE263" s="339">
        <f t="shared" ca="1" si="519"/>
        <v>0</v>
      </c>
      <c r="EF263" s="339">
        <f t="shared" ca="1" si="519"/>
        <v>0</v>
      </c>
      <c r="EG263" s="339">
        <f t="shared" ca="1" si="519"/>
        <v>0</v>
      </c>
      <c r="EH263" s="339">
        <f t="shared" ca="1" si="519"/>
        <v>0</v>
      </c>
      <c r="EI263" s="339">
        <f t="shared" ca="1" si="519"/>
        <v>0</v>
      </c>
      <c r="EJ263" s="339">
        <f t="shared" ca="1" si="519"/>
        <v>0</v>
      </c>
      <c r="EK263" s="339">
        <f t="shared" ca="1" si="519"/>
        <v>0</v>
      </c>
      <c r="EL263" s="339">
        <f t="shared" ca="1" si="519"/>
        <v>0</v>
      </c>
      <c r="EM263" s="339">
        <f t="shared" ca="1" si="519"/>
        <v>0</v>
      </c>
      <c r="EO263" s="919" t="str">
        <f t="shared" ca="1" si="415"/>
        <v/>
      </c>
      <c r="EP263" s="919" t="str">
        <f t="shared" ca="1" si="497"/>
        <v/>
      </c>
      <c r="EQ263" s="919" t="str">
        <f t="shared" ca="1" si="498"/>
        <v/>
      </c>
      <c r="ER263" s="919" t="str">
        <f t="shared" ca="1" si="499"/>
        <v/>
      </c>
      <c r="ES263" s="919" t="str">
        <f ca="1">IFERROR(INDEX('郵便番号（石川県）'!$A$3:$F$2574,MATCH(INDIRECT("'("&amp;EO263&amp;")'!E7"),'郵便番号（石川県）'!$A$3:$A$2574,0),6),"")</f>
        <v/>
      </c>
      <c r="ET263" s="919" t="str">
        <f ca="1">IFERROR(INDEX('郵便番号（石川県）'!$A$3:$F$2574,MATCH(INDIRECT("'("&amp;$EO263&amp;")'!E7"),'郵便番号（石川県）'!$A$3:$A$2574,0),5),"")</f>
        <v/>
      </c>
      <c r="EU263" s="919" t="str">
        <f t="shared" ca="1" si="500"/>
        <v/>
      </c>
      <c r="EV263" s="919" t="str">
        <f t="shared" ca="1" si="501"/>
        <v/>
      </c>
      <c r="EW263" s="919" t="str">
        <f t="shared" ca="1" si="502"/>
        <v/>
      </c>
      <c r="EX263" s="919" t="str">
        <f t="shared" ca="1" si="503"/>
        <v/>
      </c>
      <c r="EY263" s="919" t="str">
        <f t="shared" ca="1" si="504"/>
        <v/>
      </c>
      <c r="EZ263" s="919" t="str">
        <f t="shared" ca="1" si="505"/>
        <v/>
      </c>
      <c r="FA263" s="919" t="str">
        <f t="shared" ca="1" si="506"/>
        <v/>
      </c>
      <c r="FB263" s="919" t="str">
        <f t="shared" ca="1" si="507"/>
        <v/>
      </c>
      <c r="FC263" s="919" t="str">
        <f t="shared" ca="1" si="508"/>
        <v/>
      </c>
      <c r="FD263" s="627" t="str">
        <f t="shared" ca="1" si="509"/>
        <v/>
      </c>
      <c r="FE263" s="630">
        <v>253</v>
      </c>
      <c r="FF263" s="299" t="str">
        <f t="shared" ca="1" si="510"/>
        <v/>
      </c>
      <c r="FG263" s="993" t="str">
        <f t="shared" ca="1" si="511"/>
        <v/>
      </c>
      <c r="FH263" s="919" t="str">
        <f t="shared" ca="1" si="512"/>
        <v/>
      </c>
      <c r="FI263" s="299">
        <f ca="1">COUNTIF($FH$11:FH263,"■")</f>
        <v>0</v>
      </c>
    </row>
    <row r="264" spans="1:165" ht="34.5" customHeight="1">
      <c r="A264" s="445">
        <f t="shared" ca="1" si="416"/>
        <v>0</v>
      </c>
      <c r="B264" s="446">
        <f>IF(R264&lt;&gt;"",IF(COUNTIF(R$11:R264,R264)=1,MAX(B$11:B263)+1,INDEX(B$11:B263,MATCH(R264,R$11:R263,0),1)),0)</f>
        <v>1</v>
      </c>
      <c r="C264" s="446">
        <f ca="1">IF(T264&lt;&gt;"",IF(COUNTIF(T$11:T264,T264)=1,MAX(C$11:C263)+1,INDEX(C$11:C263,MATCH(T264,T$11:T263,0),1)),0)</f>
        <v>0</v>
      </c>
      <c r="D264" s="446">
        <f ca="1">IF(U264&lt;&gt;"",IF(COUNTIF(U$11:U264,U264)=1,MAX(D$11:D263)+1,INDEX(D$11:D263,MATCH(U264,U$11:U263,0),1)),0)</f>
        <v>0</v>
      </c>
      <c r="E264" s="446">
        <f ca="1">IF(S264&lt;&gt;"",IF(COUNTIF(S$11:S264,S264)=1,MAX(E$11:E263)+1,INDEX(E$11:E263,MATCH(S264,S$11:S263,0),1)),0)</f>
        <v>0</v>
      </c>
      <c r="F264" s="446">
        <f ca="1">IF(Z264&lt;&gt;"",IF(COUNTIF(Z$11:Z264,Z264)=1,MAX(F$11:F263)+1,INDEX(F$11:F263,MATCH(Z264,Z$11:Z263,0),1)),0)</f>
        <v>0</v>
      </c>
      <c r="G264" s="447" cm="1">
        <f t="array" aca="1" ref="G264" ca="1">IF(Z264&lt;&gt;"",IF(COUNTIFS(Z$11:Z264,Z264,W$11:W264,W264)=1,MAX(G$11:G263)+1,INDEX(G$11:G263,MATCH(Z264&amp;W264,Z$11:Z263&amp;W$11:W264,0),1)),0)</f>
        <v>0</v>
      </c>
      <c r="H264" s="447">
        <f t="shared" ca="1" si="417"/>
        <v>0</v>
      </c>
      <c r="I264" s="447">
        <f ca="1">IF(T264="",0,IF(COUNTIF(T$11:T264,T264)=1,1,0))</f>
        <v>0</v>
      </c>
      <c r="J264" s="447">
        <f ca="1">IF(U264="",0,IF(COUNTIF(U$11:U264,U264)=1,1,0))</f>
        <v>0</v>
      </c>
      <c r="K264" s="447">
        <f ca="1">IF(S264="",0,IF(COUNTIF(S$11:S264,S264)=1,1,0))</f>
        <v>0</v>
      </c>
      <c r="L264" s="446">
        <f ca="1">IF(Z264="",0,IF(COUNTIF(Z$11:Z264,Z264)=1,1,0))</f>
        <v>0</v>
      </c>
      <c r="M264" s="767">
        <f ca="1">IF($W264=2,IF(COUNTIFS($W$11:$W264,2,$Z$11:$Z264,$Z264)=1,1,0),0)</f>
        <v>0</v>
      </c>
      <c r="N264" s="767">
        <f ca="1">IF($W264=1,IF(COUNTIFS($W$11:$W264,2,$Z$11:$Z264,$Z264)=1,1,0),0)</f>
        <v>0</v>
      </c>
      <c r="O264" s="446">
        <f ca="1">IF(H264=0,0,IF(COUNTIF(Z$11:Z264,Z264)=1,1,0))</f>
        <v>0</v>
      </c>
      <c r="P264" s="448" t="str">
        <f t="shared" ca="1" si="418"/>
        <v>石川県</v>
      </c>
      <c r="Q264" s="89">
        <f t="shared" ca="1" si="419"/>
        <v>254</v>
      </c>
      <c r="R264" s="170" t="s">
        <v>459</v>
      </c>
      <c r="S264" s="357" t="str">
        <f t="shared" ca="1" si="420"/>
        <v/>
      </c>
      <c r="T264" s="357" t="str">
        <f t="shared" ca="1" si="421"/>
        <v/>
      </c>
      <c r="U264" s="58" t="str">
        <f t="shared" ca="1" si="422"/>
        <v/>
      </c>
      <c r="V264" s="58" t="str">
        <f t="shared" ca="1" si="423"/>
        <v/>
      </c>
      <c r="W264" s="920" t="str">
        <f t="shared" ca="1" si="424"/>
        <v/>
      </c>
      <c r="X264" s="369">
        <f ca="1">IFERROR(VLOOKUP(W264,'（様式１号）３整理番号表'!$B$4:$H$5,2,FALSE),0)</f>
        <v>0</v>
      </c>
      <c r="Y264" s="768" t="str" cm="1">
        <f t="array" aca="1" ref="Y264" ca="1">IF(AND(D264=0,F264=0),"",IF(COUNTIF(D$11:D264,D264)=1,1,IF(COUNTIFS(D$11:D264,D264,F$11:F264,F264)=1,INDEX((D$11:D264,F$11:F264,Y$11:Y264),MATCH(_xlfn.MAXIFS(F$11:F263,D$11:D263,D264),$F$11:F264,0),1,3)+1,INDEX((D$11:D264,F$11:F264,Y$11:Y264),MATCH(D264&amp;F264,D$11:D264&amp;F$11:F264,0),1,3))))</f>
        <v/>
      </c>
      <c r="Z264" s="40" t="str">
        <f t="shared" ca="1" si="425"/>
        <v/>
      </c>
      <c r="AA264" s="924" t="str">
        <f t="shared" ca="1" si="426"/>
        <v/>
      </c>
      <c r="AB264" s="93">
        <f ca="1">IFERROR(VLOOKUP(AA264,'（様式１号）３整理番号表'!$B$10:$H$16,2,FALSE),0)</f>
        <v>0</v>
      </c>
      <c r="AC264" s="924" t="str">
        <f t="shared" ca="1" si="427"/>
        <v/>
      </c>
      <c r="AD264" s="924" t="str">
        <f t="shared" ca="1" si="428"/>
        <v/>
      </c>
      <c r="AE264" s="93">
        <f ca="1">IFERROR(VLOOKUP(AD264,'（様式１号）３整理番号表'!$B$21:$H$22,2,FALSE),0)</f>
        <v>0</v>
      </c>
      <c r="AF264" s="924" t="str">
        <f t="shared" ca="1" si="429"/>
        <v/>
      </c>
      <c r="AG264" s="93">
        <f ca="1">IFERROR(VLOOKUP(AF264,'（様式１号）３整理番号表'!$B$26:$H$31,2,FALSE),0)</f>
        <v>0</v>
      </c>
      <c r="AH264" s="924" t="str">
        <f t="shared" ca="1" si="430"/>
        <v/>
      </c>
      <c r="AI264" s="93">
        <f ca="1">IFERROR(VLOOKUP(AH264,'（様式１号）３整理番号表'!$J$5:$N$59,2,FALSE),0)</f>
        <v>0</v>
      </c>
      <c r="AJ264" s="77" t="str">
        <f t="shared" ca="1" si="431"/>
        <v/>
      </c>
      <c r="AK264" s="93">
        <f ca="1">IFERROR(VLOOKUP(AJ264,'（様式１号）３整理番号表'!$P$5:$R$29,2,FALSE),0)</f>
        <v>0</v>
      </c>
      <c r="AL264" s="921" t="str">
        <f t="shared" ca="1" si="432"/>
        <v/>
      </c>
      <c r="AM264" s="921" t="str">
        <f t="shared" ca="1" si="433"/>
        <v/>
      </c>
      <c r="AN264" s="921"/>
      <c r="AO264" s="77" t="str">
        <f t="shared" ca="1" si="434"/>
        <v/>
      </c>
      <c r="AP264" s="93">
        <f ca="1">IFERROR(VLOOKUP(AO264,'（様式１号）３整理番号表'!$P$5:$R$29,2,FALSE),0)</f>
        <v>0</v>
      </c>
      <c r="AQ264" s="924" t="str">
        <f t="shared" ca="1" si="435"/>
        <v/>
      </c>
      <c r="AR264" s="93">
        <f t="shared" ca="1" si="436"/>
        <v>0</v>
      </c>
      <c r="AS264" s="924" t="str">
        <f t="shared" ca="1" si="437"/>
        <v/>
      </c>
      <c r="AT264" s="40" t="str">
        <f t="shared" ca="1" si="438"/>
        <v/>
      </c>
      <c r="AU264" s="93" t="str">
        <f t="shared" ca="1" si="439"/>
        <v/>
      </c>
      <c r="AV264" s="923" t="str">
        <f t="shared" ca="1" si="440"/>
        <v/>
      </c>
      <c r="AW264" s="926" t="str">
        <f t="shared" ca="1" si="441"/>
        <v/>
      </c>
      <c r="AX264" s="925" t="str">
        <f t="shared" ca="1" si="442"/>
        <v/>
      </c>
      <c r="AY264" s="925" t="str">
        <f t="shared" ca="1" si="442"/>
        <v/>
      </c>
      <c r="AZ264" s="925" t="str">
        <f t="shared" ca="1" si="442"/>
        <v/>
      </c>
      <c r="BA264" s="925" t="str">
        <f t="shared" ca="1" si="442"/>
        <v/>
      </c>
      <c r="BB264" s="925" t="str">
        <f t="shared" ca="1" si="443"/>
        <v/>
      </c>
      <c r="BC264" s="925" t="str">
        <f t="shared" ca="1" si="444"/>
        <v/>
      </c>
      <c r="BD264" s="925" t="str">
        <f t="shared" ca="1" si="444"/>
        <v/>
      </c>
      <c r="BE264" s="925" t="str">
        <f t="shared" ca="1" si="444"/>
        <v/>
      </c>
      <c r="BF264" s="77" t="str">
        <f t="shared" ca="1" si="445"/>
        <v/>
      </c>
      <c r="BG264" s="924" t="str">
        <f t="shared" ca="1" si="446"/>
        <v/>
      </c>
      <c r="BH264" s="94">
        <f ca="1">IF(BF264&lt;&gt;"",INDEX('（様式１号）３整理番号表'!$AB$7:$AQ$12,MATCH(BF264,'（様式１号）３整理番号表'!$AA$7:$AA$12,0),MATCH(BG264,'（様式１号）３整理番号表'!$AB$6:$AQ$6,0)),0)</f>
        <v>0</v>
      </c>
      <c r="BI264" s="921" t="str">
        <f t="shared" ca="1" si="447"/>
        <v/>
      </c>
      <c r="BJ264" s="922" t="str">
        <f t="shared" ca="1" si="448"/>
        <v/>
      </c>
      <c r="BK264" s="926" t="str">
        <f t="shared" ca="1" si="449"/>
        <v/>
      </c>
      <c r="BL264" s="922" t="str">
        <f t="shared" ca="1" si="450"/>
        <v/>
      </c>
      <c r="BM264" s="79" t="str">
        <f t="shared" ca="1" si="451"/>
        <v/>
      </c>
      <c r="BN264" s="82" t="str">
        <f t="shared" ca="1" si="452"/>
        <v/>
      </c>
      <c r="BO264" s="83" t="str">
        <f t="shared" ca="1" si="453"/>
        <v/>
      </c>
      <c r="BP264" s="84" t="str">
        <f t="shared" ca="1" si="454"/>
        <v/>
      </c>
      <c r="BQ264" s="82" t="str">
        <f t="shared" ca="1" si="455"/>
        <v/>
      </c>
      <c r="BR264" s="97" t="str">
        <f t="shared" ca="1" si="456"/>
        <v/>
      </c>
      <c r="BS264" s="95" t="str">
        <f t="shared" ca="1" si="457"/>
        <v/>
      </c>
      <c r="BT264" s="184" t="str">
        <f t="shared" ca="1" si="458"/>
        <v/>
      </c>
      <c r="BU264" s="611" t="str">
        <f t="shared" ca="1" si="459"/>
        <v/>
      </c>
      <c r="BV264" s="77" t="str">
        <f t="shared" ca="1" si="460"/>
        <v/>
      </c>
      <c r="BW264" s="85" t="str">
        <f t="shared" ca="1" si="461"/>
        <v/>
      </c>
      <c r="BX264" s="86" t="str">
        <f t="shared" ca="1" si="462"/>
        <v/>
      </c>
      <c r="BY264" s="231">
        <f ca="1">IF('ポイント要件確認等（個別表）'!AD264=1,ROUNDDOWN('ポイント要件確認等（個別表）'!AV264,-3),IF('ポイント要件確認等（個別表）'!AD264=2,ROUNDDOWN('ポイント要件確認等（個別表）'!BH264,-3),IF('ポイント要件確認等（個別表）'!AD264=3,ROUNDDOWN('ポイント要件確認等（個別表）'!BT264,-3),0)))</f>
        <v>0</v>
      </c>
      <c r="BZ264" s="86" t="str">
        <f t="shared" ca="1" si="463"/>
        <v/>
      </c>
      <c r="CA264" s="232" t="str">
        <f t="shared" ca="1" si="464"/>
        <v/>
      </c>
      <c r="CB264" s="232">
        <f t="shared" ca="1" si="465"/>
        <v>0</v>
      </c>
      <c r="CC264" s="86" t="str">
        <f t="shared" ca="1" si="466"/>
        <v/>
      </c>
      <c r="CD264" s="86" t="str">
        <f t="shared" ca="1" si="467"/>
        <v/>
      </c>
      <c r="CE264" s="609"/>
      <c r="CF264" s="86" t="str">
        <f t="shared" ca="1" si="468"/>
        <v/>
      </c>
      <c r="CG264" s="185" t="str">
        <f t="shared" ca="1" si="469"/>
        <v/>
      </c>
      <c r="CH264" s="246" t="str">
        <f t="shared" ca="1" si="470"/>
        <v>含税額</v>
      </c>
      <c r="CI264" s="247" t="str">
        <f t="shared" ca="1" si="471"/>
        <v/>
      </c>
      <c r="CJ264" s="87" t="str">
        <f ca="1">IFERROR(IF(INDIRECT("'("&amp;'２個別表'!EO264&amp;")'!AR"&amp;84+EP264)&lt;&gt;1,"",1),"")</f>
        <v/>
      </c>
      <c r="CK264" s="244" t="str">
        <f t="shared" ca="1" si="472"/>
        <v/>
      </c>
      <c r="CL264" s="235" t="str">
        <f t="shared" ca="1" si="473"/>
        <v/>
      </c>
      <c r="CM264" s="239" t="str">
        <f t="shared" ca="1" si="474"/>
        <v/>
      </c>
      <c r="CN264" s="77" t="str">
        <f t="shared" ca="1" si="475"/>
        <v/>
      </c>
      <c r="CO264" s="93" t="str">
        <f ca="1">IFERROR(VLOOKUP(CN264,'（様式１号）３整理番号表'!$T$5:$V$15,2,FALSE),"")</f>
        <v/>
      </c>
      <c r="CP264" s="924" t="str">
        <f t="shared" ca="1" si="476"/>
        <v/>
      </c>
      <c r="CQ264" s="93" t="str">
        <f ca="1">IFERROR(VLOOKUP(CP264,'（様式１号）３整理番号表'!$T$19:$V$24,2,FALSE),"")</f>
        <v/>
      </c>
      <c r="CR264" s="924" t="str">
        <f ca="1">IFERROR(IF(INDIRECT("'("&amp;'２個別表'!EO264&amp;")'!AV"&amp;84+EP264)&lt;&gt;1,"",1),"")</f>
        <v/>
      </c>
      <c r="CS264" s="232">
        <f t="shared" ca="1" si="477"/>
        <v>0</v>
      </c>
      <c r="CT264" s="248">
        <f t="shared" ca="1" si="478"/>
        <v>0</v>
      </c>
      <c r="CU264" s="376" t="str">
        <f ca="1">IF(ER264="補強",IF(COUNTIFS($Z$11:Z264,Z264,$W$11:W264,1)=1,"１①",""),IF(COUNTIFS($Z$11:Z264,Z264,$W$11:W264,2)=1,"２①",""))</f>
        <v/>
      </c>
      <c r="CV264" s="57" t="str">
        <f t="shared" ca="1" si="479"/>
        <v/>
      </c>
      <c r="CW264" s="927" t="str">
        <f t="shared" ca="1" si="480"/>
        <v/>
      </c>
      <c r="CX264" s="256" t="str">
        <f t="shared" ca="1" si="481"/>
        <v/>
      </c>
      <c r="CY264" s="256" t="str">
        <f t="shared" ca="1" si="482"/>
        <v/>
      </c>
      <c r="CZ264" s="256" t="str">
        <f t="shared" ca="1" si="483"/>
        <v/>
      </c>
      <c r="DA264" s="256" t="str">
        <f t="shared" ca="1" si="484"/>
        <v/>
      </c>
      <c r="DB264" s="316" t="str">
        <f ca="1">IFERROR(VLOOKUP($CU264,'（様式１号）３整理番号表'!$Z$19:$AB$32,3,FALSE),"")</f>
        <v/>
      </c>
      <c r="DC264" s="259" t="str">
        <f t="shared" ca="1" si="485"/>
        <v>-</v>
      </c>
      <c r="DD264" s="618" t="str">
        <f t="shared" ca="1" si="486"/>
        <v/>
      </c>
      <c r="DE264" s="321" t="str">
        <f ca="1">IF(AND(AO264=18,AS264=1),IF(COUNTIFS($Y$11:Y264,Y264,$AS$11:AS264,1)=1,"２②",""),IF($CU264="１①",INDEX(INDIRECT("'("&amp;$EO264&amp;")'!AR116:BB116"),1,MATCH(INDIRECT("'("&amp;$EO264&amp;")'!C118"),INDIRECT("'("&amp;$EO264&amp;")'!AR119:BB119"),0)),""))</f>
        <v/>
      </c>
      <c r="DF264" s="324" t="str">
        <f t="shared" ca="1" si="487"/>
        <v/>
      </c>
      <c r="DG264" s="313" t="str">
        <f t="shared" ca="1" si="488"/>
        <v/>
      </c>
      <c r="DH264" s="313" t="str">
        <f t="shared" ca="1" si="489"/>
        <v/>
      </c>
      <c r="DI264" s="313" t="str">
        <f t="shared" ca="1" si="490"/>
        <v/>
      </c>
      <c r="DJ264" s="313" t="str">
        <f t="shared" ca="1" si="491"/>
        <v/>
      </c>
      <c r="DK264" s="328" t="str">
        <f t="shared" ca="1" si="492"/>
        <v/>
      </c>
      <c r="DL264" s="334" t="str">
        <f t="shared" ca="1" si="493"/>
        <v/>
      </c>
      <c r="DM264" s="915" t="str">
        <f t="shared" ca="1" si="494"/>
        <v/>
      </c>
      <c r="DN264" s="15"/>
      <c r="DO264" s="324"/>
      <c r="DP264" s="16"/>
      <c r="DQ264" s="16"/>
      <c r="DR264" s="16"/>
      <c r="DS264" s="16"/>
      <c r="DT264" s="318" t="str">
        <f>IFERROR(VLOOKUP($DN264,'（様式１号）３整理番号表'!$Z$19:$AB$32,3,FALSE),"")</f>
        <v/>
      </c>
      <c r="DU264" s="259" t="str">
        <f t="shared" si="495"/>
        <v/>
      </c>
      <c r="DV264" s="14"/>
      <c r="DW264" s="17" t="str">
        <f t="shared" ca="1" si="496"/>
        <v/>
      </c>
      <c r="DX264" s="88" t="str">
        <f t="shared" ca="1" si="513"/>
        <v/>
      </c>
      <c r="DZ264" s="339">
        <f t="shared" ca="1" si="519"/>
        <v>0</v>
      </c>
      <c r="EA264" s="339">
        <f t="shared" ca="1" si="519"/>
        <v>0</v>
      </c>
      <c r="EB264" s="339">
        <f t="shared" ca="1" si="519"/>
        <v>0</v>
      </c>
      <c r="EC264" s="339">
        <f t="shared" ca="1" si="519"/>
        <v>0</v>
      </c>
      <c r="ED264" s="339">
        <f t="shared" ca="1" si="519"/>
        <v>0</v>
      </c>
      <c r="EE264" s="339">
        <f t="shared" ca="1" si="519"/>
        <v>0</v>
      </c>
      <c r="EF264" s="339">
        <f t="shared" ca="1" si="519"/>
        <v>0</v>
      </c>
      <c r="EG264" s="339">
        <f t="shared" ca="1" si="519"/>
        <v>0</v>
      </c>
      <c r="EH264" s="339">
        <f t="shared" ca="1" si="519"/>
        <v>0</v>
      </c>
      <c r="EI264" s="339">
        <f t="shared" ca="1" si="519"/>
        <v>0</v>
      </c>
      <c r="EJ264" s="339">
        <f t="shared" ca="1" si="519"/>
        <v>0</v>
      </c>
      <c r="EK264" s="339">
        <f t="shared" ca="1" si="519"/>
        <v>0</v>
      </c>
      <c r="EL264" s="339">
        <f t="shared" ca="1" si="519"/>
        <v>0</v>
      </c>
      <c r="EM264" s="339">
        <f t="shared" ca="1" si="519"/>
        <v>0</v>
      </c>
      <c r="EO264" s="919" t="str">
        <f t="shared" ca="1" si="415"/>
        <v/>
      </c>
      <c r="EP264" s="919" t="str">
        <f t="shared" ca="1" si="497"/>
        <v/>
      </c>
      <c r="EQ264" s="919" t="str">
        <f t="shared" ca="1" si="498"/>
        <v/>
      </c>
      <c r="ER264" s="919" t="str">
        <f t="shared" ca="1" si="499"/>
        <v/>
      </c>
      <c r="ES264" s="919" t="str">
        <f ca="1">IFERROR(INDEX('郵便番号（石川県）'!$A$3:$F$2574,MATCH(INDIRECT("'("&amp;EO264&amp;")'!E7"),'郵便番号（石川県）'!$A$3:$A$2574,0),6),"")</f>
        <v/>
      </c>
      <c r="ET264" s="919" t="str">
        <f ca="1">IFERROR(INDEX('郵便番号（石川県）'!$A$3:$F$2574,MATCH(INDIRECT("'("&amp;$EO264&amp;")'!E7"),'郵便番号（石川県）'!$A$3:$A$2574,0),5),"")</f>
        <v/>
      </c>
      <c r="EU264" s="919" t="str">
        <f t="shared" ca="1" si="500"/>
        <v/>
      </c>
      <c r="EV264" s="919" t="str">
        <f t="shared" ca="1" si="501"/>
        <v/>
      </c>
      <c r="EW264" s="919" t="str">
        <f t="shared" ca="1" si="502"/>
        <v/>
      </c>
      <c r="EX264" s="919" t="str">
        <f t="shared" ca="1" si="503"/>
        <v/>
      </c>
      <c r="EY264" s="919" t="str">
        <f t="shared" ca="1" si="504"/>
        <v/>
      </c>
      <c r="EZ264" s="919" t="str">
        <f t="shared" ca="1" si="505"/>
        <v/>
      </c>
      <c r="FA264" s="919" t="str">
        <f t="shared" ca="1" si="506"/>
        <v/>
      </c>
      <c r="FB264" s="919" t="str">
        <f t="shared" ca="1" si="507"/>
        <v/>
      </c>
      <c r="FC264" s="919" t="str">
        <f t="shared" ca="1" si="508"/>
        <v/>
      </c>
      <c r="FD264" s="627" t="str">
        <f t="shared" ca="1" si="509"/>
        <v/>
      </c>
      <c r="FE264" s="630">
        <v>254</v>
      </c>
      <c r="FF264" s="299" t="str">
        <f t="shared" ca="1" si="510"/>
        <v/>
      </c>
      <c r="FG264" s="993" t="str">
        <f t="shared" ca="1" si="511"/>
        <v/>
      </c>
      <c r="FH264" s="919" t="str">
        <f t="shared" ca="1" si="512"/>
        <v/>
      </c>
      <c r="FI264" s="299">
        <f ca="1">COUNTIF($FH$11:FH264,"■")</f>
        <v>0</v>
      </c>
    </row>
    <row r="265" spans="1:165" ht="34.5" customHeight="1">
      <c r="A265" s="445">
        <f t="shared" ca="1" si="416"/>
        <v>0</v>
      </c>
      <c r="B265" s="446">
        <f>IF(R265&lt;&gt;"",IF(COUNTIF(R$11:R265,R265)=1,MAX(B$11:B264)+1,INDEX(B$11:B264,MATCH(R265,R$11:R264,0),1)),0)</f>
        <v>1</v>
      </c>
      <c r="C265" s="446">
        <f ca="1">IF(T265&lt;&gt;"",IF(COUNTIF(T$11:T265,T265)=1,MAX(C$11:C264)+1,INDEX(C$11:C264,MATCH(T265,T$11:T264,0),1)),0)</f>
        <v>0</v>
      </c>
      <c r="D265" s="446">
        <f ca="1">IF(U265&lt;&gt;"",IF(COUNTIF(U$11:U265,U265)=1,MAX(D$11:D264)+1,INDEX(D$11:D264,MATCH(U265,U$11:U264,0),1)),0)</f>
        <v>0</v>
      </c>
      <c r="E265" s="446">
        <f ca="1">IF(S265&lt;&gt;"",IF(COUNTIF(S$11:S265,S265)=1,MAX(E$11:E264)+1,INDEX(E$11:E264,MATCH(S265,S$11:S264,0),1)),0)</f>
        <v>0</v>
      </c>
      <c r="F265" s="446">
        <f ca="1">IF(Z265&lt;&gt;"",IF(COUNTIF(Z$11:Z265,Z265)=1,MAX(F$11:F264)+1,INDEX(F$11:F264,MATCH(Z265,Z$11:Z264,0),1)),0)</f>
        <v>0</v>
      </c>
      <c r="G265" s="447" cm="1">
        <f t="array" aca="1" ref="G265" ca="1">IF(Z265&lt;&gt;"",IF(COUNTIFS(Z$11:Z265,Z265,W$11:W265,W265)=1,MAX(G$11:G264)+1,INDEX(G$11:G264,MATCH(Z265&amp;W265,Z$11:Z264&amp;W$11:W265,0),1)),0)</f>
        <v>0</v>
      </c>
      <c r="H265" s="447">
        <f t="shared" ca="1" si="417"/>
        <v>0</v>
      </c>
      <c r="I265" s="447">
        <f ca="1">IF(T265="",0,IF(COUNTIF(T$11:T265,T265)=1,1,0))</f>
        <v>0</v>
      </c>
      <c r="J265" s="447">
        <f ca="1">IF(U265="",0,IF(COUNTIF(U$11:U265,U265)=1,1,0))</f>
        <v>0</v>
      </c>
      <c r="K265" s="447">
        <f ca="1">IF(S265="",0,IF(COUNTIF(S$11:S265,S265)=1,1,0))</f>
        <v>0</v>
      </c>
      <c r="L265" s="446">
        <f ca="1">IF(Z265="",0,IF(COUNTIF(Z$11:Z265,Z265)=1,1,0))</f>
        <v>0</v>
      </c>
      <c r="M265" s="767">
        <f ca="1">IF($W265=2,IF(COUNTIFS($W$11:$W265,2,$Z$11:$Z265,$Z265)=1,1,0),0)</f>
        <v>0</v>
      </c>
      <c r="N265" s="767">
        <f ca="1">IF($W265=1,IF(COUNTIFS($W$11:$W265,2,$Z$11:$Z265,$Z265)=1,1,0),0)</f>
        <v>0</v>
      </c>
      <c r="O265" s="446">
        <f ca="1">IF(H265=0,0,IF(COUNTIF(Z$11:Z265,Z265)=1,1,0))</f>
        <v>0</v>
      </c>
      <c r="P265" s="448" t="str">
        <f t="shared" ca="1" si="418"/>
        <v>石川県</v>
      </c>
      <c r="Q265" s="89">
        <f t="shared" ca="1" si="419"/>
        <v>255</v>
      </c>
      <c r="R265" s="170" t="s">
        <v>459</v>
      </c>
      <c r="S265" s="357" t="str">
        <f t="shared" ca="1" si="420"/>
        <v/>
      </c>
      <c r="T265" s="357" t="str">
        <f t="shared" ca="1" si="421"/>
        <v/>
      </c>
      <c r="U265" s="58" t="str">
        <f t="shared" ca="1" si="422"/>
        <v/>
      </c>
      <c r="V265" s="58" t="str">
        <f t="shared" ca="1" si="423"/>
        <v/>
      </c>
      <c r="W265" s="920" t="str">
        <f t="shared" ca="1" si="424"/>
        <v/>
      </c>
      <c r="X265" s="369">
        <f ca="1">IFERROR(VLOOKUP(W265,'（様式１号）３整理番号表'!$B$4:$H$5,2,FALSE),0)</f>
        <v>0</v>
      </c>
      <c r="Y265" s="768" t="str" cm="1">
        <f t="array" aca="1" ref="Y265" ca="1">IF(AND(D265=0,F265=0),"",IF(COUNTIF(D$11:D265,D265)=1,1,IF(COUNTIFS(D$11:D265,D265,F$11:F265,F265)=1,INDEX((D$11:D265,F$11:F265,Y$11:Y265),MATCH(_xlfn.MAXIFS(F$11:F264,D$11:D264,D265),$F$11:F265,0),1,3)+1,INDEX((D$11:D265,F$11:F265,Y$11:Y265),MATCH(D265&amp;F265,D$11:D265&amp;F$11:F265,0),1,3))))</f>
        <v/>
      </c>
      <c r="Z265" s="40" t="str">
        <f t="shared" ca="1" si="425"/>
        <v/>
      </c>
      <c r="AA265" s="924" t="str">
        <f t="shared" ca="1" si="426"/>
        <v/>
      </c>
      <c r="AB265" s="93">
        <f ca="1">IFERROR(VLOOKUP(AA265,'（様式１号）３整理番号表'!$B$10:$H$16,2,FALSE),0)</f>
        <v>0</v>
      </c>
      <c r="AC265" s="924" t="str">
        <f t="shared" ca="1" si="427"/>
        <v/>
      </c>
      <c r="AD265" s="924" t="str">
        <f t="shared" ca="1" si="428"/>
        <v/>
      </c>
      <c r="AE265" s="93">
        <f ca="1">IFERROR(VLOOKUP(AD265,'（様式１号）３整理番号表'!$B$21:$H$22,2,FALSE),0)</f>
        <v>0</v>
      </c>
      <c r="AF265" s="924" t="str">
        <f t="shared" ca="1" si="429"/>
        <v/>
      </c>
      <c r="AG265" s="93">
        <f ca="1">IFERROR(VLOOKUP(AF265,'（様式１号）３整理番号表'!$B$26:$H$31,2,FALSE),0)</f>
        <v>0</v>
      </c>
      <c r="AH265" s="924" t="str">
        <f t="shared" ca="1" si="430"/>
        <v/>
      </c>
      <c r="AI265" s="93">
        <f ca="1">IFERROR(VLOOKUP(AH265,'（様式１号）３整理番号表'!$J$5:$N$59,2,FALSE),0)</f>
        <v>0</v>
      </c>
      <c r="AJ265" s="77" t="str">
        <f t="shared" ca="1" si="431"/>
        <v/>
      </c>
      <c r="AK265" s="93">
        <f ca="1">IFERROR(VLOOKUP(AJ265,'（様式１号）３整理番号表'!$P$5:$R$29,2,FALSE),0)</f>
        <v>0</v>
      </c>
      <c r="AL265" s="921" t="str">
        <f t="shared" ca="1" si="432"/>
        <v/>
      </c>
      <c r="AM265" s="921" t="str">
        <f t="shared" ca="1" si="433"/>
        <v/>
      </c>
      <c r="AN265" s="921"/>
      <c r="AO265" s="77" t="str">
        <f t="shared" ca="1" si="434"/>
        <v/>
      </c>
      <c r="AP265" s="93">
        <f ca="1">IFERROR(VLOOKUP(AO265,'（様式１号）３整理番号表'!$P$5:$R$29,2,FALSE),0)</f>
        <v>0</v>
      </c>
      <c r="AQ265" s="924" t="str">
        <f t="shared" ca="1" si="435"/>
        <v/>
      </c>
      <c r="AR265" s="93">
        <f t="shared" ca="1" si="436"/>
        <v>0</v>
      </c>
      <c r="AS265" s="924" t="str">
        <f t="shared" ca="1" si="437"/>
        <v/>
      </c>
      <c r="AT265" s="40" t="str">
        <f t="shared" ca="1" si="438"/>
        <v/>
      </c>
      <c r="AU265" s="93" t="str">
        <f t="shared" ca="1" si="439"/>
        <v/>
      </c>
      <c r="AV265" s="923" t="str">
        <f t="shared" ca="1" si="440"/>
        <v/>
      </c>
      <c r="AW265" s="926" t="str">
        <f t="shared" ca="1" si="441"/>
        <v/>
      </c>
      <c r="AX265" s="925" t="str">
        <f t="shared" ca="1" si="442"/>
        <v/>
      </c>
      <c r="AY265" s="925" t="str">
        <f t="shared" ca="1" si="442"/>
        <v/>
      </c>
      <c r="AZ265" s="925" t="str">
        <f t="shared" ca="1" si="442"/>
        <v/>
      </c>
      <c r="BA265" s="925" t="str">
        <f t="shared" ca="1" si="442"/>
        <v/>
      </c>
      <c r="BB265" s="925" t="str">
        <f t="shared" ca="1" si="443"/>
        <v/>
      </c>
      <c r="BC265" s="925" t="str">
        <f t="shared" ca="1" si="444"/>
        <v/>
      </c>
      <c r="BD265" s="925" t="str">
        <f t="shared" ca="1" si="444"/>
        <v/>
      </c>
      <c r="BE265" s="925" t="str">
        <f t="shared" ca="1" si="444"/>
        <v/>
      </c>
      <c r="BF265" s="77" t="str">
        <f t="shared" ca="1" si="445"/>
        <v/>
      </c>
      <c r="BG265" s="924" t="str">
        <f t="shared" ca="1" si="446"/>
        <v/>
      </c>
      <c r="BH265" s="94">
        <f ca="1">IF(BF265&lt;&gt;"",INDEX('（様式１号）３整理番号表'!$AB$7:$AQ$12,MATCH(BF265,'（様式１号）３整理番号表'!$AA$7:$AA$12,0),MATCH(BG265,'（様式１号）３整理番号表'!$AB$6:$AQ$6,0)),0)</f>
        <v>0</v>
      </c>
      <c r="BI265" s="921" t="str">
        <f t="shared" ca="1" si="447"/>
        <v/>
      </c>
      <c r="BJ265" s="922" t="str">
        <f t="shared" ca="1" si="448"/>
        <v/>
      </c>
      <c r="BK265" s="926" t="str">
        <f t="shared" ca="1" si="449"/>
        <v/>
      </c>
      <c r="BL265" s="922" t="str">
        <f t="shared" ca="1" si="450"/>
        <v/>
      </c>
      <c r="BM265" s="79" t="str">
        <f t="shared" ca="1" si="451"/>
        <v/>
      </c>
      <c r="BN265" s="82" t="str">
        <f t="shared" ca="1" si="452"/>
        <v/>
      </c>
      <c r="BO265" s="83" t="str">
        <f t="shared" ca="1" si="453"/>
        <v/>
      </c>
      <c r="BP265" s="84" t="str">
        <f t="shared" ca="1" si="454"/>
        <v/>
      </c>
      <c r="BQ265" s="82" t="str">
        <f t="shared" ca="1" si="455"/>
        <v/>
      </c>
      <c r="BR265" s="97" t="str">
        <f t="shared" ca="1" si="456"/>
        <v/>
      </c>
      <c r="BS265" s="95" t="str">
        <f t="shared" ca="1" si="457"/>
        <v/>
      </c>
      <c r="BT265" s="184" t="str">
        <f t="shared" ca="1" si="458"/>
        <v/>
      </c>
      <c r="BU265" s="611" t="str">
        <f t="shared" ca="1" si="459"/>
        <v/>
      </c>
      <c r="BV265" s="77" t="str">
        <f t="shared" ca="1" si="460"/>
        <v/>
      </c>
      <c r="BW265" s="85" t="str">
        <f t="shared" ca="1" si="461"/>
        <v/>
      </c>
      <c r="BX265" s="86" t="str">
        <f t="shared" ca="1" si="462"/>
        <v/>
      </c>
      <c r="BY265" s="231">
        <f ca="1">IF('ポイント要件確認等（個別表）'!AD265=1,ROUNDDOWN('ポイント要件確認等（個別表）'!AV265,-3),IF('ポイント要件確認等（個別表）'!AD265=2,ROUNDDOWN('ポイント要件確認等（個別表）'!BH265,-3),IF('ポイント要件確認等（個別表）'!AD265=3,ROUNDDOWN('ポイント要件確認等（個別表）'!BT265,-3),0)))</f>
        <v>0</v>
      </c>
      <c r="BZ265" s="86" t="str">
        <f t="shared" ca="1" si="463"/>
        <v/>
      </c>
      <c r="CA265" s="232" t="str">
        <f t="shared" ca="1" si="464"/>
        <v/>
      </c>
      <c r="CB265" s="232">
        <f t="shared" ca="1" si="465"/>
        <v>0</v>
      </c>
      <c r="CC265" s="86" t="str">
        <f t="shared" ca="1" si="466"/>
        <v/>
      </c>
      <c r="CD265" s="86" t="str">
        <f t="shared" ca="1" si="467"/>
        <v/>
      </c>
      <c r="CE265" s="609"/>
      <c r="CF265" s="86" t="str">
        <f t="shared" ca="1" si="468"/>
        <v/>
      </c>
      <c r="CG265" s="185" t="str">
        <f t="shared" ca="1" si="469"/>
        <v/>
      </c>
      <c r="CH265" s="246" t="str">
        <f t="shared" ca="1" si="470"/>
        <v>含税額</v>
      </c>
      <c r="CI265" s="247" t="str">
        <f t="shared" ca="1" si="471"/>
        <v/>
      </c>
      <c r="CJ265" s="87" t="str">
        <f ca="1">IFERROR(IF(INDIRECT("'("&amp;'２個別表'!EO265&amp;")'!AR"&amp;84+EP265)&lt;&gt;1,"",1),"")</f>
        <v/>
      </c>
      <c r="CK265" s="244" t="str">
        <f t="shared" ca="1" si="472"/>
        <v/>
      </c>
      <c r="CL265" s="235" t="str">
        <f t="shared" ca="1" si="473"/>
        <v/>
      </c>
      <c r="CM265" s="239" t="str">
        <f t="shared" ca="1" si="474"/>
        <v/>
      </c>
      <c r="CN265" s="77" t="str">
        <f t="shared" ca="1" si="475"/>
        <v/>
      </c>
      <c r="CO265" s="93" t="str">
        <f ca="1">IFERROR(VLOOKUP(CN265,'（様式１号）３整理番号表'!$T$5:$V$15,2,FALSE),"")</f>
        <v/>
      </c>
      <c r="CP265" s="924" t="str">
        <f t="shared" ca="1" si="476"/>
        <v/>
      </c>
      <c r="CQ265" s="93" t="str">
        <f ca="1">IFERROR(VLOOKUP(CP265,'（様式１号）３整理番号表'!$T$19:$V$24,2,FALSE),"")</f>
        <v/>
      </c>
      <c r="CR265" s="924" t="str">
        <f ca="1">IFERROR(IF(INDIRECT("'("&amp;'２個別表'!EO265&amp;")'!AV"&amp;84+EP265)&lt;&gt;1,"",1),"")</f>
        <v/>
      </c>
      <c r="CS265" s="232">
        <f t="shared" ca="1" si="477"/>
        <v>0</v>
      </c>
      <c r="CT265" s="248">
        <f t="shared" ca="1" si="478"/>
        <v>0</v>
      </c>
      <c r="CU265" s="376" t="str">
        <f ca="1">IF(ER265="補強",IF(COUNTIFS($Z$11:Z265,Z265,$W$11:W265,1)=1,"１①",""),IF(COUNTIFS($Z$11:Z265,Z265,$W$11:W265,2)=1,"２①",""))</f>
        <v/>
      </c>
      <c r="CV265" s="57" t="str">
        <f t="shared" ca="1" si="479"/>
        <v/>
      </c>
      <c r="CW265" s="927" t="str">
        <f t="shared" ca="1" si="480"/>
        <v/>
      </c>
      <c r="CX265" s="256" t="str">
        <f t="shared" ca="1" si="481"/>
        <v/>
      </c>
      <c r="CY265" s="256" t="str">
        <f t="shared" ca="1" si="482"/>
        <v/>
      </c>
      <c r="CZ265" s="256" t="str">
        <f t="shared" ca="1" si="483"/>
        <v/>
      </c>
      <c r="DA265" s="256" t="str">
        <f t="shared" ca="1" si="484"/>
        <v/>
      </c>
      <c r="DB265" s="316" t="str">
        <f ca="1">IFERROR(VLOOKUP($CU265,'（様式１号）３整理番号表'!$Z$19:$AB$32,3,FALSE),"")</f>
        <v/>
      </c>
      <c r="DC265" s="259" t="str">
        <f t="shared" ca="1" si="485"/>
        <v>-</v>
      </c>
      <c r="DD265" s="618" t="str">
        <f t="shared" ca="1" si="486"/>
        <v/>
      </c>
      <c r="DE265" s="321" t="str">
        <f ca="1">IF(AND(AO265=18,AS265=1),IF(COUNTIFS($Y$11:Y265,Y265,$AS$11:AS265,1)=1,"２②",""),IF($CU265="１①",INDEX(INDIRECT("'("&amp;$EO265&amp;")'!AR116:BB116"),1,MATCH(INDIRECT("'("&amp;$EO265&amp;")'!C118"),INDIRECT("'("&amp;$EO265&amp;")'!AR119:BB119"),0)),""))</f>
        <v/>
      </c>
      <c r="DF265" s="324" t="str">
        <f t="shared" ca="1" si="487"/>
        <v/>
      </c>
      <c r="DG265" s="313" t="str">
        <f t="shared" ca="1" si="488"/>
        <v/>
      </c>
      <c r="DH265" s="313" t="str">
        <f t="shared" ca="1" si="489"/>
        <v/>
      </c>
      <c r="DI265" s="313" t="str">
        <f t="shared" ca="1" si="490"/>
        <v/>
      </c>
      <c r="DJ265" s="313" t="str">
        <f t="shared" ca="1" si="491"/>
        <v/>
      </c>
      <c r="DK265" s="328" t="str">
        <f t="shared" ca="1" si="492"/>
        <v/>
      </c>
      <c r="DL265" s="334" t="str">
        <f t="shared" ca="1" si="493"/>
        <v/>
      </c>
      <c r="DM265" s="915" t="str">
        <f t="shared" ca="1" si="494"/>
        <v/>
      </c>
      <c r="DN265" s="15"/>
      <c r="DO265" s="324"/>
      <c r="DP265" s="16"/>
      <c r="DQ265" s="16"/>
      <c r="DR265" s="16"/>
      <c r="DS265" s="16"/>
      <c r="DT265" s="318" t="str">
        <f>IFERROR(VLOOKUP($DN265,'（様式１号）３整理番号表'!$Z$19:$AB$32,3,FALSE),"")</f>
        <v/>
      </c>
      <c r="DU265" s="259" t="str">
        <f t="shared" si="495"/>
        <v/>
      </c>
      <c r="DV265" s="14"/>
      <c r="DW265" s="17" t="str">
        <f t="shared" ca="1" si="496"/>
        <v/>
      </c>
      <c r="DX265" s="88" t="str">
        <f t="shared" ca="1" si="513"/>
        <v/>
      </c>
      <c r="DZ265" s="339">
        <f t="shared" ca="1" si="519"/>
        <v>0</v>
      </c>
      <c r="EA265" s="339">
        <f t="shared" ca="1" si="519"/>
        <v>0</v>
      </c>
      <c r="EB265" s="339">
        <f t="shared" ca="1" si="519"/>
        <v>0</v>
      </c>
      <c r="EC265" s="339">
        <f t="shared" ca="1" si="519"/>
        <v>0</v>
      </c>
      <c r="ED265" s="339">
        <f t="shared" ca="1" si="519"/>
        <v>0</v>
      </c>
      <c r="EE265" s="339">
        <f t="shared" ca="1" si="519"/>
        <v>0</v>
      </c>
      <c r="EF265" s="339">
        <f t="shared" ca="1" si="519"/>
        <v>0</v>
      </c>
      <c r="EG265" s="339">
        <f t="shared" ca="1" si="519"/>
        <v>0</v>
      </c>
      <c r="EH265" s="339">
        <f t="shared" ca="1" si="519"/>
        <v>0</v>
      </c>
      <c r="EI265" s="339">
        <f t="shared" ca="1" si="519"/>
        <v>0</v>
      </c>
      <c r="EJ265" s="339">
        <f t="shared" ca="1" si="519"/>
        <v>0</v>
      </c>
      <c r="EK265" s="339">
        <f t="shared" ca="1" si="519"/>
        <v>0</v>
      </c>
      <c r="EL265" s="339">
        <f t="shared" ca="1" si="519"/>
        <v>0</v>
      </c>
      <c r="EM265" s="339">
        <f t="shared" ca="1" si="519"/>
        <v>0</v>
      </c>
      <c r="EO265" s="919" t="str">
        <f t="shared" ca="1" si="415"/>
        <v/>
      </c>
      <c r="EP265" s="919" t="str">
        <f t="shared" ca="1" si="497"/>
        <v/>
      </c>
      <c r="EQ265" s="919" t="str">
        <f t="shared" ca="1" si="498"/>
        <v/>
      </c>
      <c r="ER265" s="919" t="str">
        <f t="shared" ca="1" si="499"/>
        <v/>
      </c>
      <c r="ES265" s="919" t="str">
        <f ca="1">IFERROR(INDEX('郵便番号（石川県）'!$A$3:$F$2574,MATCH(INDIRECT("'("&amp;EO265&amp;")'!E7"),'郵便番号（石川県）'!$A$3:$A$2574,0),6),"")</f>
        <v/>
      </c>
      <c r="ET265" s="919" t="str">
        <f ca="1">IFERROR(INDEX('郵便番号（石川県）'!$A$3:$F$2574,MATCH(INDIRECT("'("&amp;$EO265&amp;")'!E7"),'郵便番号（石川県）'!$A$3:$A$2574,0),5),"")</f>
        <v/>
      </c>
      <c r="EU265" s="919" t="str">
        <f t="shared" ca="1" si="500"/>
        <v/>
      </c>
      <c r="EV265" s="919" t="str">
        <f t="shared" ca="1" si="501"/>
        <v/>
      </c>
      <c r="EW265" s="919" t="str">
        <f t="shared" ca="1" si="502"/>
        <v/>
      </c>
      <c r="EX265" s="919" t="str">
        <f t="shared" ca="1" si="503"/>
        <v/>
      </c>
      <c r="EY265" s="919" t="str">
        <f t="shared" ca="1" si="504"/>
        <v/>
      </c>
      <c r="EZ265" s="919" t="str">
        <f t="shared" ca="1" si="505"/>
        <v/>
      </c>
      <c r="FA265" s="919" t="str">
        <f t="shared" ca="1" si="506"/>
        <v/>
      </c>
      <c r="FB265" s="919" t="str">
        <f t="shared" ca="1" si="507"/>
        <v/>
      </c>
      <c r="FC265" s="919" t="str">
        <f t="shared" ca="1" si="508"/>
        <v/>
      </c>
      <c r="FD265" s="627" t="str">
        <f t="shared" ca="1" si="509"/>
        <v/>
      </c>
      <c r="FE265" s="630">
        <v>255</v>
      </c>
      <c r="FF265" s="299" t="str">
        <f t="shared" ca="1" si="510"/>
        <v/>
      </c>
      <c r="FG265" s="993" t="str">
        <f t="shared" ca="1" si="511"/>
        <v/>
      </c>
      <c r="FH265" s="919" t="str">
        <f t="shared" ca="1" si="512"/>
        <v/>
      </c>
      <c r="FI265" s="299">
        <f ca="1">COUNTIF($FH$11:FH265,"■")</f>
        <v>0</v>
      </c>
    </row>
    <row r="266" spans="1:165" ht="34.5" customHeight="1">
      <c r="A266" s="445">
        <f t="shared" ca="1" si="416"/>
        <v>0</v>
      </c>
      <c r="B266" s="446">
        <f>IF(R266&lt;&gt;"",IF(COUNTIF(R$11:R266,R266)=1,MAX(B$11:B265)+1,INDEX(B$11:B265,MATCH(R266,R$11:R265,0),1)),0)</f>
        <v>1</v>
      </c>
      <c r="C266" s="446">
        <f ca="1">IF(T266&lt;&gt;"",IF(COUNTIF(T$11:T266,T266)=1,MAX(C$11:C265)+1,INDEX(C$11:C265,MATCH(T266,T$11:T265,0),1)),0)</f>
        <v>0</v>
      </c>
      <c r="D266" s="446">
        <f ca="1">IF(U266&lt;&gt;"",IF(COUNTIF(U$11:U266,U266)=1,MAX(D$11:D265)+1,INDEX(D$11:D265,MATCH(U266,U$11:U265,0),1)),0)</f>
        <v>0</v>
      </c>
      <c r="E266" s="446">
        <f ca="1">IF(S266&lt;&gt;"",IF(COUNTIF(S$11:S266,S266)=1,MAX(E$11:E265)+1,INDEX(E$11:E265,MATCH(S266,S$11:S265,0),1)),0)</f>
        <v>0</v>
      </c>
      <c r="F266" s="446">
        <f ca="1">IF(Z266&lt;&gt;"",IF(COUNTIF(Z$11:Z266,Z266)=1,MAX(F$11:F265)+1,INDEX(F$11:F265,MATCH(Z266,Z$11:Z265,0),1)),0)</f>
        <v>0</v>
      </c>
      <c r="G266" s="447" cm="1">
        <f t="array" aca="1" ref="G266" ca="1">IF(Z266&lt;&gt;"",IF(COUNTIFS(Z$11:Z266,Z266,W$11:W266,W266)=1,MAX(G$11:G265)+1,INDEX(G$11:G265,MATCH(Z266&amp;W266,Z$11:Z265&amp;W$11:W266,0),1)),0)</f>
        <v>0</v>
      </c>
      <c r="H266" s="447">
        <f t="shared" ca="1" si="417"/>
        <v>0</v>
      </c>
      <c r="I266" s="447">
        <f ca="1">IF(T266="",0,IF(COUNTIF(T$11:T266,T266)=1,1,0))</f>
        <v>0</v>
      </c>
      <c r="J266" s="447">
        <f ca="1">IF(U266="",0,IF(COUNTIF(U$11:U266,U266)=1,1,0))</f>
        <v>0</v>
      </c>
      <c r="K266" s="447">
        <f ca="1">IF(S266="",0,IF(COUNTIF(S$11:S266,S266)=1,1,0))</f>
        <v>0</v>
      </c>
      <c r="L266" s="446">
        <f ca="1">IF(Z266="",0,IF(COUNTIF(Z$11:Z266,Z266)=1,1,0))</f>
        <v>0</v>
      </c>
      <c r="M266" s="767">
        <f ca="1">IF($W266=2,IF(COUNTIFS($W$11:$W266,2,$Z$11:$Z266,$Z266)=1,1,0),0)</f>
        <v>0</v>
      </c>
      <c r="N266" s="767">
        <f ca="1">IF($W266=1,IF(COUNTIFS($W$11:$W266,2,$Z$11:$Z266,$Z266)=1,1,0),0)</f>
        <v>0</v>
      </c>
      <c r="O266" s="446">
        <f ca="1">IF(H266=0,0,IF(COUNTIF(Z$11:Z266,Z266)=1,1,0))</f>
        <v>0</v>
      </c>
      <c r="P266" s="448" t="str">
        <f t="shared" ca="1" si="418"/>
        <v>石川県</v>
      </c>
      <c r="Q266" s="89">
        <f t="shared" ca="1" si="419"/>
        <v>256</v>
      </c>
      <c r="R266" s="170" t="s">
        <v>459</v>
      </c>
      <c r="S266" s="357" t="str">
        <f t="shared" ca="1" si="420"/>
        <v/>
      </c>
      <c r="T266" s="357" t="str">
        <f t="shared" ca="1" si="421"/>
        <v/>
      </c>
      <c r="U266" s="58" t="str">
        <f t="shared" ca="1" si="422"/>
        <v/>
      </c>
      <c r="V266" s="58" t="str">
        <f t="shared" ca="1" si="423"/>
        <v/>
      </c>
      <c r="W266" s="920" t="str">
        <f t="shared" ca="1" si="424"/>
        <v/>
      </c>
      <c r="X266" s="369">
        <f ca="1">IFERROR(VLOOKUP(W266,'（様式１号）３整理番号表'!$B$4:$H$5,2,FALSE),0)</f>
        <v>0</v>
      </c>
      <c r="Y266" s="768" t="str" cm="1">
        <f t="array" aca="1" ref="Y266" ca="1">IF(AND(D266=0,F266=0),"",IF(COUNTIF(D$11:D266,D266)=1,1,IF(COUNTIFS(D$11:D266,D266,F$11:F266,F266)=1,INDEX((D$11:D266,F$11:F266,Y$11:Y266),MATCH(_xlfn.MAXIFS(F$11:F265,D$11:D265,D266),$F$11:F266,0),1,3)+1,INDEX((D$11:D266,F$11:F266,Y$11:Y266),MATCH(D266&amp;F266,D$11:D266&amp;F$11:F266,0),1,3))))</f>
        <v/>
      </c>
      <c r="Z266" s="40" t="str">
        <f t="shared" ca="1" si="425"/>
        <v/>
      </c>
      <c r="AA266" s="924" t="str">
        <f t="shared" ca="1" si="426"/>
        <v/>
      </c>
      <c r="AB266" s="93">
        <f ca="1">IFERROR(VLOOKUP(AA266,'（様式１号）３整理番号表'!$B$10:$H$16,2,FALSE),0)</f>
        <v>0</v>
      </c>
      <c r="AC266" s="924" t="str">
        <f t="shared" ca="1" si="427"/>
        <v/>
      </c>
      <c r="AD266" s="924" t="str">
        <f t="shared" ca="1" si="428"/>
        <v/>
      </c>
      <c r="AE266" s="93">
        <f ca="1">IFERROR(VLOOKUP(AD266,'（様式１号）３整理番号表'!$B$21:$H$22,2,FALSE),0)</f>
        <v>0</v>
      </c>
      <c r="AF266" s="924" t="str">
        <f t="shared" ca="1" si="429"/>
        <v/>
      </c>
      <c r="AG266" s="93">
        <f ca="1">IFERROR(VLOOKUP(AF266,'（様式１号）３整理番号表'!$B$26:$H$31,2,FALSE),0)</f>
        <v>0</v>
      </c>
      <c r="AH266" s="924" t="str">
        <f t="shared" ca="1" si="430"/>
        <v/>
      </c>
      <c r="AI266" s="93">
        <f ca="1">IFERROR(VLOOKUP(AH266,'（様式１号）３整理番号表'!$J$5:$N$59,2,FALSE),0)</f>
        <v>0</v>
      </c>
      <c r="AJ266" s="77" t="str">
        <f t="shared" ca="1" si="431"/>
        <v/>
      </c>
      <c r="AK266" s="93">
        <f ca="1">IFERROR(VLOOKUP(AJ266,'（様式１号）３整理番号表'!$P$5:$R$29,2,FALSE),0)</f>
        <v>0</v>
      </c>
      <c r="AL266" s="921" t="str">
        <f t="shared" ca="1" si="432"/>
        <v/>
      </c>
      <c r="AM266" s="921" t="str">
        <f t="shared" ca="1" si="433"/>
        <v/>
      </c>
      <c r="AN266" s="921"/>
      <c r="AO266" s="77" t="str">
        <f t="shared" ca="1" si="434"/>
        <v/>
      </c>
      <c r="AP266" s="93">
        <f ca="1">IFERROR(VLOOKUP(AO266,'（様式１号）３整理番号表'!$P$5:$R$29,2,FALSE),0)</f>
        <v>0</v>
      </c>
      <c r="AQ266" s="924" t="str">
        <f t="shared" ca="1" si="435"/>
        <v/>
      </c>
      <c r="AR266" s="93">
        <f t="shared" ca="1" si="436"/>
        <v>0</v>
      </c>
      <c r="AS266" s="924" t="str">
        <f t="shared" ca="1" si="437"/>
        <v/>
      </c>
      <c r="AT266" s="40" t="str">
        <f t="shared" ca="1" si="438"/>
        <v/>
      </c>
      <c r="AU266" s="93" t="str">
        <f t="shared" ca="1" si="439"/>
        <v/>
      </c>
      <c r="AV266" s="923" t="str">
        <f t="shared" ca="1" si="440"/>
        <v/>
      </c>
      <c r="AW266" s="926" t="str">
        <f t="shared" ca="1" si="441"/>
        <v/>
      </c>
      <c r="AX266" s="925" t="str">
        <f t="shared" ca="1" si="442"/>
        <v/>
      </c>
      <c r="AY266" s="925" t="str">
        <f t="shared" ca="1" si="442"/>
        <v/>
      </c>
      <c r="AZ266" s="925" t="str">
        <f t="shared" ca="1" si="442"/>
        <v/>
      </c>
      <c r="BA266" s="925" t="str">
        <f t="shared" ca="1" si="442"/>
        <v/>
      </c>
      <c r="BB266" s="925" t="str">
        <f t="shared" ca="1" si="443"/>
        <v/>
      </c>
      <c r="BC266" s="925" t="str">
        <f t="shared" ca="1" si="444"/>
        <v/>
      </c>
      <c r="BD266" s="925" t="str">
        <f t="shared" ca="1" si="444"/>
        <v/>
      </c>
      <c r="BE266" s="925" t="str">
        <f t="shared" ca="1" si="444"/>
        <v/>
      </c>
      <c r="BF266" s="77" t="str">
        <f t="shared" ca="1" si="445"/>
        <v/>
      </c>
      <c r="BG266" s="924" t="str">
        <f t="shared" ca="1" si="446"/>
        <v/>
      </c>
      <c r="BH266" s="94">
        <f ca="1">IF(BF266&lt;&gt;"",INDEX('（様式１号）３整理番号表'!$AB$7:$AQ$12,MATCH(BF266,'（様式１号）３整理番号表'!$AA$7:$AA$12,0),MATCH(BG266,'（様式１号）３整理番号表'!$AB$6:$AQ$6,0)),0)</f>
        <v>0</v>
      </c>
      <c r="BI266" s="921" t="str">
        <f t="shared" ca="1" si="447"/>
        <v/>
      </c>
      <c r="BJ266" s="922" t="str">
        <f t="shared" ca="1" si="448"/>
        <v/>
      </c>
      <c r="BK266" s="926" t="str">
        <f t="shared" ca="1" si="449"/>
        <v/>
      </c>
      <c r="BL266" s="922" t="str">
        <f t="shared" ca="1" si="450"/>
        <v/>
      </c>
      <c r="BM266" s="79" t="str">
        <f t="shared" ca="1" si="451"/>
        <v/>
      </c>
      <c r="BN266" s="82" t="str">
        <f t="shared" ca="1" si="452"/>
        <v/>
      </c>
      <c r="BO266" s="83" t="str">
        <f t="shared" ca="1" si="453"/>
        <v/>
      </c>
      <c r="BP266" s="84" t="str">
        <f t="shared" ca="1" si="454"/>
        <v/>
      </c>
      <c r="BQ266" s="82" t="str">
        <f t="shared" ca="1" si="455"/>
        <v/>
      </c>
      <c r="BR266" s="97" t="str">
        <f t="shared" ca="1" si="456"/>
        <v/>
      </c>
      <c r="BS266" s="95" t="str">
        <f t="shared" ca="1" si="457"/>
        <v/>
      </c>
      <c r="BT266" s="184" t="str">
        <f t="shared" ca="1" si="458"/>
        <v/>
      </c>
      <c r="BU266" s="611" t="str">
        <f t="shared" ca="1" si="459"/>
        <v/>
      </c>
      <c r="BV266" s="77" t="str">
        <f t="shared" ca="1" si="460"/>
        <v/>
      </c>
      <c r="BW266" s="85" t="str">
        <f t="shared" ca="1" si="461"/>
        <v/>
      </c>
      <c r="BX266" s="86" t="str">
        <f t="shared" ca="1" si="462"/>
        <v/>
      </c>
      <c r="BY266" s="231">
        <f ca="1">IF('ポイント要件確認等（個別表）'!AD266=1,ROUNDDOWN('ポイント要件確認等（個別表）'!AV266,-3),IF('ポイント要件確認等（個別表）'!AD266=2,ROUNDDOWN('ポイント要件確認等（個別表）'!BH266,-3),IF('ポイント要件確認等（個別表）'!AD266=3,ROUNDDOWN('ポイント要件確認等（個別表）'!BT266,-3),0)))</f>
        <v>0</v>
      </c>
      <c r="BZ266" s="86" t="str">
        <f t="shared" ca="1" si="463"/>
        <v/>
      </c>
      <c r="CA266" s="232" t="str">
        <f t="shared" ca="1" si="464"/>
        <v/>
      </c>
      <c r="CB266" s="232">
        <f t="shared" ca="1" si="465"/>
        <v>0</v>
      </c>
      <c r="CC266" s="86" t="str">
        <f t="shared" ca="1" si="466"/>
        <v/>
      </c>
      <c r="CD266" s="86" t="str">
        <f t="shared" ca="1" si="467"/>
        <v/>
      </c>
      <c r="CE266" s="609"/>
      <c r="CF266" s="86" t="str">
        <f t="shared" ca="1" si="468"/>
        <v/>
      </c>
      <c r="CG266" s="185" t="str">
        <f t="shared" ca="1" si="469"/>
        <v/>
      </c>
      <c r="CH266" s="246" t="str">
        <f t="shared" ca="1" si="470"/>
        <v>含税額</v>
      </c>
      <c r="CI266" s="247" t="str">
        <f t="shared" ca="1" si="471"/>
        <v/>
      </c>
      <c r="CJ266" s="87" t="str">
        <f ca="1">IFERROR(IF(INDIRECT("'("&amp;'２個別表'!EO266&amp;")'!AR"&amp;84+EP266)&lt;&gt;1,"",1),"")</f>
        <v/>
      </c>
      <c r="CK266" s="244" t="str">
        <f t="shared" ca="1" si="472"/>
        <v/>
      </c>
      <c r="CL266" s="235" t="str">
        <f t="shared" ca="1" si="473"/>
        <v/>
      </c>
      <c r="CM266" s="239" t="str">
        <f t="shared" ca="1" si="474"/>
        <v/>
      </c>
      <c r="CN266" s="77" t="str">
        <f t="shared" ca="1" si="475"/>
        <v/>
      </c>
      <c r="CO266" s="93" t="str">
        <f ca="1">IFERROR(VLOOKUP(CN266,'（様式１号）３整理番号表'!$T$5:$V$15,2,FALSE),"")</f>
        <v/>
      </c>
      <c r="CP266" s="924" t="str">
        <f t="shared" ca="1" si="476"/>
        <v/>
      </c>
      <c r="CQ266" s="93" t="str">
        <f ca="1">IFERROR(VLOOKUP(CP266,'（様式１号）３整理番号表'!$T$19:$V$24,2,FALSE),"")</f>
        <v/>
      </c>
      <c r="CR266" s="924" t="str">
        <f ca="1">IFERROR(IF(INDIRECT("'("&amp;'２個別表'!EO266&amp;")'!AV"&amp;84+EP266)&lt;&gt;1,"",1),"")</f>
        <v/>
      </c>
      <c r="CS266" s="232">
        <f t="shared" ca="1" si="477"/>
        <v>0</v>
      </c>
      <c r="CT266" s="248">
        <f t="shared" ca="1" si="478"/>
        <v>0</v>
      </c>
      <c r="CU266" s="376" t="str">
        <f ca="1">IF(ER266="補強",IF(COUNTIFS($Z$11:Z266,Z266,$W$11:W266,1)=1,"１①",""),IF(COUNTIFS($Z$11:Z266,Z266,$W$11:W266,2)=1,"２①",""))</f>
        <v/>
      </c>
      <c r="CV266" s="57" t="str">
        <f t="shared" ca="1" si="479"/>
        <v/>
      </c>
      <c r="CW266" s="927" t="str">
        <f t="shared" ca="1" si="480"/>
        <v/>
      </c>
      <c r="CX266" s="256" t="str">
        <f t="shared" ca="1" si="481"/>
        <v/>
      </c>
      <c r="CY266" s="256" t="str">
        <f t="shared" ca="1" si="482"/>
        <v/>
      </c>
      <c r="CZ266" s="256" t="str">
        <f t="shared" ca="1" si="483"/>
        <v/>
      </c>
      <c r="DA266" s="256" t="str">
        <f t="shared" ca="1" si="484"/>
        <v/>
      </c>
      <c r="DB266" s="316" t="str">
        <f ca="1">IFERROR(VLOOKUP($CU266,'（様式１号）３整理番号表'!$Z$19:$AB$32,3,FALSE),"")</f>
        <v/>
      </c>
      <c r="DC266" s="259" t="str">
        <f t="shared" ca="1" si="485"/>
        <v>-</v>
      </c>
      <c r="DD266" s="618" t="str">
        <f t="shared" ca="1" si="486"/>
        <v/>
      </c>
      <c r="DE266" s="321" t="str">
        <f ca="1">IF(AND(AO266=18,AS266=1),IF(COUNTIFS($Y$11:Y266,Y266,$AS$11:AS266,1)=1,"２②",""),IF($CU266="１①",INDEX(INDIRECT("'("&amp;$EO266&amp;")'!AR116:BB116"),1,MATCH(INDIRECT("'("&amp;$EO266&amp;")'!C118"),INDIRECT("'("&amp;$EO266&amp;")'!AR119:BB119"),0)),""))</f>
        <v/>
      </c>
      <c r="DF266" s="324" t="str">
        <f t="shared" ca="1" si="487"/>
        <v/>
      </c>
      <c r="DG266" s="313" t="str">
        <f t="shared" ca="1" si="488"/>
        <v/>
      </c>
      <c r="DH266" s="313" t="str">
        <f t="shared" ca="1" si="489"/>
        <v/>
      </c>
      <c r="DI266" s="313" t="str">
        <f t="shared" ca="1" si="490"/>
        <v/>
      </c>
      <c r="DJ266" s="313" t="str">
        <f t="shared" ca="1" si="491"/>
        <v/>
      </c>
      <c r="DK266" s="328" t="str">
        <f t="shared" ca="1" si="492"/>
        <v/>
      </c>
      <c r="DL266" s="334" t="str">
        <f t="shared" ca="1" si="493"/>
        <v/>
      </c>
      <c r="DM266" s="915" t="str">
        <f t="shared" ca="1" si="494"/>
        <v/>
      </c>
      <c r="DN266" s="15"/>
      <c r="DO266" s="324"/>
      <c r="DP266" s="16"/>
      <c r="DQ266" s="16"/>
      <c r="DR266" s="16"/>
      <c r="DS266" s="16"/>
      <c r="DT266" s="318" t="str">
        <f>IFERROR(VLOOKUP($DN266,'（様式１号）３整理番号表'!$Z$19:$AB$32,3,FALSE),"")</f>
        <v/>
      </c>
      <c r="DU266" s="259" t="str">
        <f t="shared" si="495"/>
        <v/>
      </c>
      <c r="DV266" s="14"/>
      <c r="DW266" s="17" t="str">
        <f t="shared" ca="1" si="496"/>
        <v/>
      </c>
      <c r="DX266" s="88" t="str">
        <f t="shared" ca="1" si="513"/>
        <v/>
      </c>
      <c r="DZ266" s="339">
        <f t="shared" ca="1" si="519"/>
        <v>0</v>
      </c>
      <c r="EA266" s="339">
        <f t="shared" ca="1" si="519"/>
        <v>0</v>
      </c>
      <c r="EB266" s="339">
        <f t="shared" ca="1" si="519"/>
        <v>0</v>
      </c>
      <c r="EC266" s="339">
        <f t="shared" ref="EC266:EM266" ca="1" si="520">COUNTIF($CJ266:$DV266,EC$8)</f>
        <v>0</v>
      </c>
      <c r="ED266" s="339">
        <f t="shared" ca="1" si="520"/>
        <v>0</v>
      </c>
      <c r="EE266" s="339">
        <f t="shared" ca="1" si="520"/>
        <v>0</v>
      </c>
      <c r="EF266" s="339">
        <f t="shared" ca="1" si="520"/>
        <v>0</v>
      </c>
      <c r="EG266" s="339">
        <f t="shared" ca="1" si="520"/>
        <v>0</v>
      </c>
      <c r="EH266" s="339">
        <f t="shared" ca="1" si="520"/>
        <v>0</v>
      </c>
      <c r="EI266" s="339">
        <f t="shared" ca="1" si="520"/>
        <v>0</v>
      </c>
      <c r="EJ266" s="339">
        <f t="shared" ca="1" si="520"/>
        <v>0</v>
      </c>
      <c r="EK266" s="339">
        <f t="shared" ca="1" si="520"/>
        <v>0</v>
      </c>
      <c r="EL266" s="339">
        <f t="shared" ca="1" si="520"/>
        <v>0</v>
      </c>
      <c r="EM266" s="339">
        <f t="shared" ca="1" si="520"/>
        <v>0</v>
      </c>
      <c r="EO266" s="919" t="str">
        <f t="shared" ca="1" si="415"/>
        <v/>
      </c>
      <c r="EP266" s="919" t="str">
        <f t="shared" ca="1" si="497"/>
        <v/>
      </c>
      <c r="EQ266" s="919" t="str">
        <f t="shared" ca="1" si="498"/>
        <v/>
      </c>
      <c r="ER266" s="919" t="str">
        <f t="shared" ca="1" si="499"/>
        <v/>
      </c>
      <c r="ES266" s="919" t="str">
        <f ca="1">IFERROR(INDEX('郵便番号（石川県）'!$A$3:$F$2574,MATCH(INDIRECT("'("&amp;EO266&amp;")'!E7"),'郵便番号（石川県）'!$A$3:$A$2574,0),6),"")</f>
        <v/>
      </c>
      <c r="ET266" s="919" t="str">
        <f ca="1">IFERROR(INDEX('郵便番号（石川県）'!$A$3:$F$2574,MATCH(INDIRECT("'("&amp;$EO266&amp;")'!E7"),'郵便番号（石川県）'!$A$3:$A$2574,0),5),"")</f>
        <v/>
      </c>
      <c r="EU266" s="919" t="str">
        <f t="shared" ca="1" si="500"/>
        <v/>
      </c>
      <c r="EV266" s="919" t="str">
        <f t="shared" ca="1" si="501"/>
        <v/>
      </c>
      <c r="EW266" s="919" t="str">
        <f t="shared" ca="1" si="502"/>
        <v/>
      </c>
      <c r="EX266" s="919" t="str">
        <f t="shared" ca="1" si="503"/>
        <v/>
      </c>
      <c r="EY266" s="919" t="str">
        <f t="shared" ca="1" si="504"/>
        <v/>
      </c>
      <c r="EZ266" s="919" t="str">
        <f t="shared" ca="1" si="505"/>
        <v/>
      </c>
      <c r="FA266" s="919" t="str">
        <f t="shared" ca="1" si="506"/>
        <v/>
      </c>
      <c r="FB266" s="919" t="str">
        <f t="shared" ca="1" si="507"/>
        <v/>
      </c>
      <c r="FC266" s="919" t="str">
        <f t="shared" ca="1" si="508"/>
        <v/>
      </c>
      <c r="FD266" s="627" t="str">
        <f t="shared" ca="1" si="509"/>
        <v/>
      </c>
      <c r="FE266" s="630">
        <v>256</v>
      </c>
      <c r="FF266" s="299" t="str">
        <f t="shared" ca="1" si="510"/>
        <v/>
      </c>
      <c r="FG266" s="993" t="str">
        <f t="shared" ca="1" si="511"/>
        <v/>
      </c>
      <c r="FH266" s="919" t="str">
        <f t="shared" ca="1" si="512"/>
        <v/>
      </c>
      <c r="FI266" s="299">
        <f ca="1">COUNTIF($FH$11:FH266,"■")</f>
        <v>0</v>
      </c>
    </row>
    <row r="267" spans="1:165" ht="34.5" customHeight="1">
      <c r="A267" s="445">
        <f t="shared" ca="1" si="416"/>
        <v>0</v>
      </c>
      <c r="B267" s="446">
        <f>IF(R267&lt;&gt;"",IF(COUNTIF(R$11:R267,R267)=1,MAX(B$11:B266)+1,INDEX(B$11:B266,MATCH(R267,R$11:R266,0),1)),0)</f>
        <v>1</v>
      </c>
      <c r="C267" s="446">
        <f ca="1">IF(T267&lt;&gt;"",IF(COUNTIF(T$11:T267,T267)=1,MAX(C$11:C266)+1,INDEX(C$11:C266,MATCH(T267,T$11:T266,0),1)),0)</f>
        <v>0</v>
      </c>
      <c r="D267" s="446">
        <f ca="1">IF(U267&lt;&gt;"",IF(COUNTIF(U$11:U267,U267)=1,MAX(D$11:D266)+1,INDEX(D$11:D266,MATCH(U267,U$11:U266,0),1)),0)</f>
        <v>0</v>
      </c>
      <c r="E267" s="446">
        <f ca="1">IF(S267&lt;&gt;"",IF(COUNTIF(S$11:S267,S267)=1,MAX(E$11:E266)+1,INDEX(E$11:E266,MATCH(S267,S$11:S266,0),1)),0)</f>
        <v>0</v>
      </c>
      <c r="F267" s="446">
        <f ca="1">IF(Z267&lt;&gt;"",IF(COUNTIF(Z$11:Z267,Z267)=1,MAX(F$11:F266)+1,INDEX(F$11:F266,MATCH(Z267,Z$11:Z266,0),1)),0)</f>
        <v>0</v>
      </c>
      <c r="G267" s="447" cm="1">
        <f t="array" aca="1" ref="G267" ca="1">IF(Z267&lt;&gt;"",IF(COUNTIFS(Z$11:Z267,Z267,W$11:W267,W267)=1,MAX(G$11:G266)+1,INDEX(G$11:G266,MATCH(Z267&amp;W267,Z$11:Z266&amp;W$11:W267,0),1)),0)</f>
        <v>0</v>
      </c>
      <c r="H267" s="447">
        <f t="shared" ca="1" si="417"/>
        <v>0</v>
      </c>
      <c r="I267" s="447">
        <f ca="1">IF(T267="",0,IF(COUNTIF(T$11:T267,T267)=1,1,0))</f>
        <v>0</v>
      </c>
      <c r="J267" s="447">
        <f ca="1">IF(U267="",0,IF(COUNTIF(U$11:U267,U267)=1,1,0))</f>
        <v>0</v>
      </c>
      <c r="K267" s="447">
        <f ca="1">IF(S267="",0,IF(COUNTIF(S$11:S267,S267)=1,1,0))</f>
        <v>0</v>
      </c>
      <c r="L267" s="446">
        <f ca="1">IF(Z267="",0,IF(COUNTIF(Z$11:Z267,Z267)=1,1,0))</f>
        <v>0</v>
      </c>
      <c r="M267" s="767">
        <f ca="1">IF($W267=2,IF(COUNTIFS($W$11:$W267,2,$Z$11:$Z267,$Z267)=1,1,0),0)</f>
        <v>0</v>
      </c>
      <c r="N267" s="767">
        <f ca="1">IF($W267=1,IF(COUNTIFS($W$11:$W267,2,$Z$11:$Z267,$Z267)=1,1,0),0)</f>
        <v>0</v>
      </c>
      <c r="O267" s="446">
        <f ca="1">IF(H267=0,0,IF(COUNTIF(Z$11:Z267,Z267)=1,1,0))</f>
        <v>0</v>
      </c>
      <c r="P267" s="448" t="str">
        <f t="shared" ca="1" si="418"/>
        <v>石川県</v>
      </c>
      <c r="Q267" s="89">
        <f t="shared" ca="1" si="419"/>
        <v>257</v>
      </c>
      <c r="R267" s="170" t="s">
        <v>459</v>
      </c>
      <c r="S267" s="357" t="str">
        <f t="shared" ca="1" si="420"/>
        <v/>
      </c>
      <c r="T267" s="357" t="str">
        <f t="shared" ca="1" si="421"/>
        <v/>
      </c>
      <c r="U267" s="58" t="str">
        <f t="shared" ca="1" si="422"/>
        <v/>
      </c>
      <c r="V267" s="58" t="str">
        <f t="shared" ca="1" si="423"/>
        <v/>
      </c>
      <c r="W267" s="920" t="str">
        <f t="shared" ca="1" si="424"/>
        <v/>
      </c>
      <c r="X267" s="369">
        <f ca="1">IFERROR(VLOOKUP(W267,'（様式１号）３整理番号表'!$B$4:$H$5,2,FALSE),0)</f>
        <v>0</v>
      </c>
      <c r="Y267" s="768" t="str" cm="1">
        <f t="array" aca="1" ref="Y267" ca="1">IF(AND(D267=0,F267=0),"",IF(COUNTIF(D$11:D267,D267)=1,1,IF(COUNTIFS(D$11:D267,D267,F$11:F267,F267)=1,INDEX((D$11:D267,F$11:F267,Y$11:Y267),MATCH(_xlfn.MAXIFS(F$11:F266,D$11:D266,D267),$F$11:F267,0),1,3)+1,INDEX((D$11:D267,F$11:F267,Y$11:Y267),MATCH(D267&amp;F267,D$11:D267&amp;F$11:F267,0),1,3))))</f>
        <v/>
      </c>
      <c r="Z267" s="40" t="str">
        <f t="shared" ca="1" si="425"/>
        <v/>
      </c>
      <c r="AA267" s="924" t="str">
        <f t="shared" ca="1" si="426"/>
        <v/>
      </c>
      <c r="AB267" s="93">
        <f ca="1">IFERROR(VLOOKUP(AA267,'（様式１号）３整理番号表'!$B$10:$H$16,2,FALSE),0)</f>
        <v>0</v>
      </c>
      <c r="AC267" s="924" t="str">
        <f t="shared" ca="1" si="427"/>
        <v/>
      </c>
      <c r="AD267" s="924" t="str">
        <f t="shared" ca="1" si="428"/>
        <v/>
      </c>
      <c r="AE267" s="93">
        <f ca="1">IFERROR(VLOOKUP(AD267,'（様式１号）３整理番号表'!$B$21:$H$22,2,FALSE),0)</f>
        <v>0</v>
      </c>
      <c r="AF267" s="924" t="str">
        <f t="shared" ca="1" si="429"/>
        <v/>
      </c>
      <c r="AG267" s="93">
        <f ca="1">IFERROR(VLOOKUP(AF267,'（様式１号）３整理番号表'!$B$26:$H$31,2,FALSE),0)</f>
        <v>0</v>
      </c>
      <c r="AH267" s="924" t="str">
        <f t="shared" ca="1" si="430"/>
        <v/>
      </c>
      <c r="AI267" s="93">
        <f ca="1">IFERROR(VLOOKUP(AH267,'（様式１号）３整理番号表'!$J$5:$N$59,2,FALSE),0)</f>
        <v>0</v>
      </c>
      <c r="AJ267" s="77" t="str">
        <f t="shared" ca="1" si="431"/>
        <v/>
      </c>
      <c r="AK267" s="93">
        <f ca="1">IFERROR(VLOOKUP(AJ267,'（様式１号）３整理番号表'!$P$5:$R$29,2,FALSE),0)</f>
        <v>0</v>
      </c>
      <c r="AL267" s="921" t="str">
        <f t="shared" ca="1" si="432"/>
        <v/>
      </c>
      <c r="AM267" s="921" t="str">
        <f t="shared" ca="1" si="433"/>
        <v/>
      </c>
      <c r="AN267" s="921"/>
      <c r="AO267" s="77" t="str">
        <f t="shared" ca="1" si="434"/>
        <v/>
      </c>
      <c r="AP267" s="93">
        <f ca="1">IFERROR(VLOOKUP(AO267,'（様式１号）３整理番号表'!$P$5:$R$29,2,FALSE),0)</f>
        <v>0</v>
      </c>
      <c r="AQ267" s="924" t="str">
        <f t="shared" ca="1" si="435"/>
        <v/>
      </c>
      <c r="AR267" s="93">
        <f t="shared" ca="1" si="436"/>
        <v>0</v>
      </c>
      <c r="AS267" s="924" t="str">
        <f t="shared" ca="1" si="437"/>
        <v/>
      </c>
      <c r="AT267" s="40" t="str">
        <f t="shared" ca="1" si="438"/>
        <v/>
      </c>
      <c r="AU267" s="93" t="str">
        <f t="shared" ca="1" si="439"/>
        <v/>
      </c>
      <c r="AV267" s="923" t="str">
        <f t="shared" ca="1" si="440"/>
        <v/>
      </c>
      <c r="AW267" s="926" t="str">
        <f t="shared" ca="1" si="441"/>
        <v/>
      </c>
      <c r="AX267" s="925" t="str">
        <f t="shared" ca="1" si="442"/>
        <v/>
      </c>
      <c r="AY267" s="925" t="str">
        <f t="shared" ca="1" si="442"/>
        <v/>
      </c>
      <c r="AZ267" s="925" t="str">
        <f t="shared" ca="1" si="442"/>
        <v/>
      </c>
      <c r="BA267" s="925" t="str">
        <f t="shared" ca="1" si="442"/>
        <v/>
      </c>
      <c r="BB267" s="925" t="str">
        <f t="shared" ca="1" si="443"/>
        <v/>
      </c>
      <c r="BC267" s="925" t="str">
        <f t="shared" ca="1" si="444"/>
        <v/>
      </c>
      <c r="BD267" s="925" t="str">
        <f t="shared" ca="1" si="444"/>
        <v/>
      </c>
      <c r="BE267" s="925" t="str">
        <f t="shared" ca="1" si="444"/>
        <v/>
      </c>
      <c r="BF267" s="77" t="str">
        <f t="shared" ca="1" si="445"/>
        <v/>
      </c>
      <c r="BG267" s="924" t="str">
        <f t="shared" ca="1" si="446"/>
        <v/>
      </c>
      <c r="BH267" s="94">
        <f ca="1">IF(BF267&lt;&gt;"",INDEX('（様式１号）３整理番号表'!$AB$7:$AQ$12,MATCH(BF267,'（様式１号）３整理番号表'!$AA$7:$AA$12,0),MATCH(BG267,'（様式１号）３整理番号表'!$AB$6:$AQ$6,0)),0)</f>
        <v>0</v>
      </c>
      <c r="BI267" s="921" t="str">
        <f t="shared" ca="1" si="447"/>
        <v/>
      </c>
      <c r="BJ267" s="922" t="str">
        <f t="shared" ca="1" si="448"/>
        <v/>
      </c>
      <c r="BK267" s="926" t="str">
        <f t="shared" ca="1" si="449"/>
        <v/>
      </c>
      <c r="BL267" s="922" t="str">
        <f t="shared" ca="1" si="450"/>
        <v/>
      </c>
      <c r="BM267" s="79" t="str">
        <f t="shared" ca="1" si="451"/>
        <v/>
      </c>
      <c r="BN267" s="82" t="str">
        <f t="shared" ca="1" si="452"/>
        <v/>
      </c>
      <c r="BO267" s="83" t="str">
        <f t="shared" ca="1" si="453"/>
        <v/>
      </c>
      <c r="BP267" s="84" t="str">
        <f t="shared" ca="1" si="454"/>
        <v/>
      </c>
      <c r="BQ267" s="82" t="str">
        <f t="shared" ca="1" si="455"/>
        <v/>
      </c>
      <c r="BR267" s="97" t="str">
        <f t="shared" ca="1" si="456"/>
        <v/>
      </c>
      <c r="BS267" s="95" t="str">
        <f t="shared" ca="1" si="457"/>
        <v/>
      </c>
      <c r="BT267" s="184" t="str">
        <f t="shared" ca="1" si="458"/>
        <v/>
      </c>
      <c r="BU267" s="611" t="str">
        <f t="shared" ca="1" si="459"/>
        <v/>
      </c>
      <c r="BV267" s="77" t="str">
        <f t="shared" ca="1" si="460"/>
        <v/>
      </c>
      <c r="BW267" s="85" t="str">
        <f t="shared" ca="1" si="461"/>
        <v/>
      </c>
      <c r="BX267" s="86" t="str">
        <f t="shared" ca="1" si="462"/>
        <v/>
      </c>
      <c r="BY267" s="231">
        <f ca="1">IF('ポイント要件確認等（個別表）'!AD267=1,ROUNDDOWN('ポイント要件確認等（個別表）'!AV267,-3),IF('ポイント要件確認等（個別表）'!AD267=2,ROUNDDOWN('ポイント要件確認等（個別表）'!BH267,-3),IF('ポイント要件確認等（個別表）'!AD267=3,ROUNDDOWN('ポイント要件確認等（個別表）'!BT267,-3),0)))</f>
        <v>0</v>
      </c>
      <c r="BZ267" s="86" t="str">
        <f t="shared" ca="1" si="463"/>
        <v/>
      </c>
      <c r="CA267" s="232" t="str">
        <f t="shared" ca="1" si="464"/>
        <v/>
      </c>
      <c r="CB267" s="232">
        <f t="shared" ca="1" si="465"/>
        <v>0</v>
      </c>
      <c r="CC267" s="86" t="str">
        <f t="shared" ca="1" si="466"/>
        <v/>
      </c>
      <c r="CD267" s="86" t="str">
        <f t="shared" ca="1" si="467"/>
        <v/>
      </c>
      <c r="CE267" s="609"/>
      <c r="CF267" s="86" t="str">
        <f t="shared" ca="1" si="468"/>
        <v/>
      </c>
      <c r="CG267" s="185" t="str">
        <f t="shared" ca="1" si="469"/>
        <v/>
      </c>
      <c r="CH267" s="246" t="str">
        <f t="shared" ca="1" si="470"/>
        <v>含税額</v>
      </c>
      <c r="CI267" s="247" t="str">
        <f t="shared" ca="1" si="471"/>
        <v/>
      </c>
      <c r="CJ267" s="87" t="str">
        <f ca="1">IFERROR(IF(INDIRECT("'("&amp;'２個別表'!EO267&amp;")'!AR"&amp;84+EP267)&lt;&gt;1,"",1),"")</f>
        <v/>
      </c>
      <c r="CK267" s="244" t="str">
        <f t="shared" ca="1" si="472"/>
        <v/>
      </c>
      <c r="CL267" s="235" t="str">
        <f t="shared" ca="1" si="473"/>
        <v/>
      </c>
      <c r="CM267" s="239" t="str">
        <f t="shared" ca="1" si="474"/>
        <v/>
      </c>
      <c r="CN267" s="77" t="str">
        <f t="shared" ca="1" si="475"/>
        <v/>
      </c>
      <c r="CO267" s="93" t="str">
        <f ca="1">IFERROR(VLOOKUP(CN267,'（様式１号）３整理番号表'!$T$5:$V$15,2,FALSE),"")</f>
        <v/>
      </c>
      <c r="CP267" s="924" t="str">
        <f t="shared" ca="1" si="476"/>
        <v/>
      </c>
      <c r="CQ267" s="93" t="str">
        <f ca="1">IFERROR(VLOOKUP(CP267,'（様式１号）３整理番号表'!$T$19:$V$24,2,FALSE),"")</f>
        <v/>
      </c>
      <c r="CR267" s="924" t="str">
        <f ca="1">IFERROR(IF(INDIRECT("'("&amp;'２個別表'!EO267&amp;")'!AV"&amp;84+EP267)&lt;&gt;1,"",1),"")</f>
        <v/>
      </c>
      <c r="CS267" s="232">
        <f t="shared" ca="1" si="477"/>
        <v>0</v>
      </c>
      <c r="CT267" s="248">
        <f t="shared" ca="1" si="478"/>
        <v>0</v>
      </c>
      <c r="CU267" s="376" t="str">
        <f ca="1">IF(ER267="補強",IF(COUNTIFS($Z$11:Z267,Z267,$W$11:W267,1)=1,"１①",""),IF(COUNTIFS($Z$11:Z267,Z267,$W$11:W267,2)=1,"２①",""))</f>
        <v/>
      </c>
      <c r="CV267" s="57" t="str">
        <f t="shared" ca="1" si="479"/>
        <v/>
      </c>
      <c r="CW267" s="927" t="str">
        <f t="shared" ca="1" si="480"/>
        <v/>
      </c>
      <c r="CX267" s="256" t="str">
        <f t="shared" ca="1" si="481"/>
        <v/>
      </c>
      <c r="CY267" s="256" t="str">
        <f t="shared" ca="1" si="482"/>
        <v/>
      </c>
      <c r="CZ267" s="256" t="str">
        <f t="shared" ca="1" si="483"/>
        <v/>
      </c>
      <c r="DA267" s="256" t="str">
        <f t="shared" ca="1" si="484"/>
        <v/>
      </c>
      <c r="DB267" s="316" t="str">
        <f ca="1">IFERROR(VLOOKUP($CU267,'（様式１号）３整理番号表'!$Z$19:$AB$32,3,FALSE),"")</f>
        <v/>
      </c>
      <c r="DC267" s="259" t="str">
        <f t="shared" ca="1" si="485"/>
        <v>-</v>
      </c>
      <c r="DD267" s="618" t="str">
        <f t="shared" ca="1" si="486"/>
        <v/>
      </c>
      <c r="DE267" s="321" t="str">
        <f ca="1">IF(AND(AO267=18,AS267=1),IF(COUNTIFS($Y$11:Y267,Y267,$AS$11:AS267,1)=1,"２②",""),IF($CU267="１①",INDEX(INDIRECT("'("&amp;$EO267&amp;")'!AR116:BB116"),1,MATCH(INDIRECT("'("&amp;$EO267&amp;")'!C118"),INDIRECT("'("&amp;$EO267&amp;")'!AR119:BB119"),0)),""))</f>
        <v/>
      </c>
      <c r="DF267" s="324" t="str">
        <f t="shared" ca="1" si="487"/>
        <v/>
      </c>
      <c r="DG267" s="313" t="str">
        <f t="shared" ca="1" si="488"/>
        <v/>
      </c>
      <c r="DH267" s="313" t="str">
        <f t="shared" ca="1" si="489"/>
        <v/>
      </c>
      <c r="DI267" s="313" t="str">
        <f t="shared" ca="1" si="490"/>
        <v/>
      </c>
      <c r="DJ267" s="313" t="str">
        <f t="shared" ca="1" si="491"/>
        <v/>
      </c>
      <c r="DK267" s="328" t="str">
        <f t="shared" ca="1" si="492"/>
        <v/>
      </c>
      <c r="DL267" s="334" t="str">
        <f t="shared" ca="1" si="493"/>
        <v/>
      </c>
      <c r="DM267" s="915" t="str">
        <f t="shared" ca="1" si="494"/>
        <v/>
      </c>
      <c r="DN267" s="15"/>
      <c r="DO267" s="324"/>
      <c r="DP267" s="16"/>
      <c r="DQ267" s="16"/>
      <c r="DR267" s="16"/>
      <c r="DS267" s="16"/>
      <c r="DT267" s="318" t="str">
        <f>IFERROR(VLOOKUP($DN267,'（様式１号）３整理番号表'!$Z$19:$AB$32,3,FALSE),"")</f>
        <v/>
      </c>
      <c r="DU267" s="259" t="str">
        <f t="shared" si="495"/>
        <v/>
      </c>
      <c r="DV267" s="14"/>
      <c r="DW267" s="17" t="str">
        <f t="shared" ca="1" si="496"/>
        <v/>
      </c>
      <c r="DX267" s="88" t="str">
        <f t="shared" ca="1" si="513"/>
        <v/>
      </c>
      <c r="DZ267" s="339">
        <f t="shared" ref="DZ267:EM285" ca="1" si="521">COUNTIF($CJ267:$DV267,DZ$8)</f>
        <v>0</v>
      </c>
      <c r="EA267" s="339">
        <f t="shared" ca="1" si="521"/>
        <v>0</v>
      </c>
      <c r="EB267" s="339">
        <f t="shared" ca="1" si="521"/>
        <v>0</v>
      </c>
      <c r="EC267" s="339">
        <f t="shared" ca="1" si="521"/>
        <v>0</v>
      </c>
      <c r="ED267" s="339">
        <f t="shared" ca="1" si="521"/>
        <v>0</v>
      </c>
      <c r="EE267" s="339">
        <f t="shared" ca="1" si="521"/>
        <v>0</v>
      </c>
      <c r="EF267" s="339">
        <f t="shared" ca="1" si="521"/>
        <v>0</v>
      </c>
      <c r="EG267" s="339">
        <f t="shared" ca="1" si="521"/>
        <v>0</v>
      </c>
      <c r="EH267" s="339">
        <f t="shared" ca="1" si="521"/>
        <v>0</v>
      </c>
      <c r="EI267" s="339">
        <f t="shared" ca="1" si="521"/>
        <v>0</v>
      </c>
      <c r="EJ267" s="339">
        <f t="shared" ca="1" si="521"/>
        <v>0</v>
      </c>
      <c r="EK267" s="339">
        <f t="shared" ca="1" si="521"/>
        <v>0</v>
      </c>
      <c r="EL267" s="339">
        <f t="shared" ca="1" si="521"/>
        <v>0</v>
      </c>
      <c r="EM267" s="339">
        <f t="shared" ca="1" si="521"/>
        <v>0</v>
      </c>
      <c r="EO267" s="919" t="str">
        <f t="shared" ca="1" si="415"/>
        <v/>
      </c>
      <c r="EP267" s="919" t="str">
        <f t="shared" ca="1" si="497"/>
        <v/>
      </c>
      <c r="EQ267" s="919" t="str">
        <f t="shared" ca="1" si="498"/>
        <v/>
      </c>
      <c r="ER267" s="919" t="str">
        <f t="shared" ca="1" si="499"/>
        <v/>
      </c>
      <c r="ES267" s="919" t="str">
        <f ca="1">IFERROR(INDEX('郵便番号（石川県）'!$A$3:$F$2574,MATCH(INDIRECT("'("&amp;EO267&amp;")'!E7"),'郵便番号（石川県）'!$A$3:$A$2574,0),6),"")</f>
        <v/>
      </c>
      <c r="ET267" s="919" t="str">
        <f ca="1">IFERROR(INDEX('郵便番号（石川県）'!$A$3:$F$2574,MATCH(INDIRECT("'("&amp;$EO267&amp;")'!E7"),'郵便番号（石川県）'!$A$3:$A$2574,0),5),"")</f>
        <v/>
      </c>
      <c r="EU267" s="919" t="str">
        <f t="shared" ca="1" si="500"/>
        <v/>
      </c>
      <c r="EV267" s="919" t="str">
        <f t="shared" ca="1" si="501"/>
        <v/>
      </c>
      <c r="EW267" s="919" t="str">
        <f t="shared" ca="1" si="502"/>
        <v/>
      </c>
      <c r="EX267" s="919" t="str">
        <f t="shared" ca="1" si="503"/>
        <v/>
      </c>
      <c r="EY267" s="919" t="str">
        <f t="shared" ca="1" si="504"/>
        <v/>
      </c>
      <c r="EZ267" s="919" t="str">
        <f t="shared" ca="1" si="505"/>
        <v/>
      </c>
      <c r="FA267" s="919" t="str">
        <f t="shared" ca="1" si="506"/>
        <v/>
      </c>
      <c r="FB267" s="919" t="str">
        <f t="shared" ca="1" si="507"/>
        <v/>
      </c>
      <c r="FC267" s="919" t="str">
        <f t="shared" ca="1" si="508"/>
        <v/>
      </c>
      <c r="FD267" s="627" t="str">
        <f t="shared" ca="1" si="509"/>
        <v/>
      </c>
      <c r="FE267" s="630">
        <v>257</v>
      </c>
      <c r="FF267" s="299" t="str">
        <f t="shared" ca="1" si="510"/>
        <v/>
      </c>
      <c r="FG267" s="993" t="str">
        <f t="shared" ca="1" si="511"/>
        <v/>
      </c>
      <c r="FH267" s="919" t="str">
        <f t="shared" ca="1" si="512"/>
        <v/>
      </c>
      <c r="FI267" s="299">
        <f ca="1">COUNTIF($FH$11:FH267,"■")</f>
        <v>0</v>
      </c>
    </row>
    <row r="268" spans="1:165" ht="34.5" customHeight="1">
      <c r="A268" s="445">
        <f t="shared" ca="1" si="416"/>
        <v>0</v>
      </c>
      <c r="B268" s="446">
        <f>IF(R268&lt;&gt;"",IF(COUNTIF(R$11:R268,R268)=1,MAX(B$11:B267)+1,INDEX(B$11:B267,MATCH(R268,R$11:R267,0),1)),0)</f>
        <v>1</v>
      </c>
      <c r="C268" s="446">
        <f ca="1">IF(T268&lt;&gt;"",IF(COUNTIF(T$11:T268,T268)=1,MAX(C$11:C267)+1,INDEX(C$11:C267,MATCH(T268,T$11:T267,0),1)),0)</f>
        <v>0</v>
      </c>
      <c r="D268" s="446">
        <f ca="1">IF(U268&lt;&gt;"",IF(COUNTIF(U$11:U268,U268)=1,MAX(D$11:D267)+1,INDEX(D$11:D267,MATCH(U268,U$11:U267,0),1)),0)</f>
        <v>0</v>
      </c>
      <c r="E268" s="446">
        <f ca="1">IF(S268&lt;&gt;"",IF(COUNTIF(S$11:S268,S268)=1,MAX(E$11:E267)+1,INDEX(E$11:E267,MATCH(S268,S$11:S267,0),1)),0)</f>
        <v>0</v>
      </c>
      <c r="F268" s="446">
        <f ca="1">IF(Z268&lt;&gt;"",IF(COUNTIF(Z$11:Z268,Z268)=1,MAX(F$11:F267)+1,INDEX(F$11:F267,MATCH(Z268,Z$11:Z267,0),1)),0)</f>
        <v>0</v>
      </c>
      <c r="G268" s="447" cm="1">
        <f t="array" aca="1" ref="G268" ca="1">IF(Z268&lt;&gt;"",IF(COUNTIFS(Z$11:Z268,Z268,W$11:W268,W268)=1,MAX(G$11:G267)+1,INDEX(G$11:G267,MATCH(Z268&amp;W268,Z$11:Z267&amp;W$11:W268,0),1)),0)</f>
        <v>0</v>
      </c>
      <c r="H268" s="447">
        <f t="shared" ca="1" si="417"/>
        <v>0</v>
      </c>
      <c r="I268" s="447">
        <f ca="1">IF(T268="",0,IF(COUNTIF(T$11:T268,T268)=1,1,0))</f>
        <v>0</v>
      </c>
      <c r="J268" s="447">
        <f ca="1">IF(U268="",0,IF(COUNTIF(U$11:U268,U268)=1,1,0))</f>
        <v>0</v>
      </c>
      <c r="K268" s="447">
        <f ca="1">IF(S268="",0,IF(COUNTIF(S$11:S268,S268)=1,1,0))</f>
        <v>0</v>
      </c>
      <c r="L268" s="446">
        <f ca="1">IF(Z268="",0,IF(COUNTIF(Z$11:Z268,Z268)=1,1,0))</f>
        <v>0</v>
      </c>
      <c r="M268" s="767">
        <f ca="1">IF($W268=2,IF(COUNTIFS($W$11:$W268,2,$Z$11:$Z268,$Z268)=1,1,0),0)</f>
        <v>0</v>
      </c>
      <c r="N268" s="767">
        <f ca="1">IF($W268=1,IF(COUNTIFS($W$11:$W268,2,$Z$11:$Z268,$Z268)=1,1,0),0)</f>
        <v>0</v>
      </c>
      <c r="O268" s="446">
        <f ca="1">IF(H268=0,0,IF(COUNTIF(Z$11:Z268,Z268)=1,1,0))</f>
        <v>0</v>
      </c>
      <c r="P268" s="448" t="str">
        <f t="shared" ca="1" si="418"/>
        <v>石川県</v>
      </c>
      <c r="Q268" s="89">
        <f t="shared" ca="1" si="419"/>
        <v>258</v>
      </c>
      <c r="R268" s="170" t="s">
        <v>459</v>
      </c>
      <c r="S268" s="357" t="str">
        <f t="shared" ca="1" si="420"/>
        <v/>
      </c>
      <c r="T268" s="357" t="str">
        <f t="shared" ca="1" si="421"/>
        <v/>
      </c>
      <c r="U268" s="58" t="str">
        <f t="shared" ca="1" si="422"/>
        <v/>
      </c>
      <c r="V268" s="58" t="str">
        <f t="shared" ca="1" si="423"/>
        <v/>
      </c>
      <c r="W268" s="920" t="str">
        <f t="shared" ca="1" si="424"/>
        <v/>
      </c>
      <c r="X268" s="369">
        <f ca="1">IFERROR(VLOOKUP(W268,'（様式１号）３整理番号表'!$B$4:$H$5,2,FALSE),0)</f>
        <v>0</v>
      </c>
      <c r="Y268" s="768" t="str" cm="1">
        <f t="array" aca="1" ref="Y268" ca="1">IF(AND(D268=0,F268=0),"",IF(COUNTIF(D$11:D268,D268)=1,1,IF(COUNTIFS(D$11:D268,D268,F$11:F268,F268)=1,INDEX((D$11:D268,F$11:F268,Y$11:Y268),MATCH(_xlfn.MAXIFS(F$11:F267,D$11:D267,D268),$F$11:F268,0),1,3)+1,INDEX((D$11:D268,F$11:F268,Y$11:Y268),MATCH(D268&amp;F268,D$11:D268&amp;F$11:F268,0),1,3))))</f>
        <v/>
      </c>
      <c r="Z268" s="40" t="str">
        <f t="shared" ca="1" si="425"/>
        <v/>
      </c>
      <c r="AA268" s="924" t="str">
        <f t="shared" ca="1" si="426"/>
        <v/>
      </c>
      <c r="AB268" s="93">
        <f ca="1">IFERROR(VLOOKUP(AA268,'（様式１号）３整理番号表'!$B$10:$H$16,2,FALSE),0)</f>
        <v>0</v>
      </c>
      <c r="AC268" s="924" t="str">
        <f t="shared" ca="1" si="427"/>
        <v/>
      </c>
      <c r="AD268" s="924" t="str">
        <f t="shared" ca="1" si="428"/>
        <v/>
      </c>
      <c r="AE268" s="93">
        <f ca="1">IFERROR(VLOOKUP(AD268,'（様式１号）３整理番号表'!$B$21:$H$22,2,FALSE),0)</f>
        <v>0</v>
      </c>
      <c r="AF268" s="924" t="str">
        <f t="shared" ca="1" si="429"/>
        <v/>
      </c>
      <c r="AG268" s="93">
        <f ca="1">IFERROR(VLOOKUP(AF268,'（様式１号）３整理番号表'!$B$26:$H$31,2,FALSE),0)</f>
        <v>0</v>
      </c>
      <c r="AH268" s="924" t="str">
        <f t="shared" ca="1" si="430"/>
        <v/>
      </c>
      <c r="AI268" s="93">
        <f ca="1">IFERROR(VLOOKUP(AH268,'（様式１号）３整理番号表'!$J$5:$N$59,2,FALSE),0)</f>
        <v>0</v>
      </c>
      <c r="AJ268" s="77" t="str">
        <f t="shared" ca="1" si="431"/>
        <v/>
      </c>
      <c r="AK268" s="93">
        <f ca="1">IFERROR(VLOOKUP(AJ268,'（様式１号）３整理番号表'!$P$5:$R$29,2,FALSE),0)</f>
        <v>0</v>
      </c>
      <c r="AL268" s="921" t="str">
        <f t="shared" ca="1" si="432"/>
        <v/>
      </c>
      <c r="AM268" s="921" t="str">
        <f t="shared" ca="1" si="433"/>
        <v/>
      </c>
      <c r="AN268" s="921"/>
      <c r="AO268" s="77" t="str">
        <f t="shared" ca="1" si="434"/>
        <v/>
      </c>
      <c r="AP268" s="93">
        <f ca="1">IFERROR(VLOOKUP(AO268,'（様式１号）３整理番号表'!$P$5:$R$29,2,FALSE),0)</f>
        <v>0</v>
      </c>
      <c r="AQ268" s="924" t="str">
        <f t="shared" ca="1" si="435"/>
        <v/>
      </c>
      <c r="AR268" s="93">
        <f t="shared" ca="1" si="436"/>
        <v>0</v>
      </c>
      <c r="AS268" s="924" t="str">
        <f t="shared" ca="1" si="437"/>
        <v/>
      </c>
      <c r="AT268" s="40" t="str">
        <f t="shared" ca="1" si="438"/>
        <v/>
      </c>
      <c r="AU268" s="93" t="str">
        <f t="shared" ca="1" si="439"/>
        <v/>
      </c>
      <c r="AV268" s="923" t="str">
        <f t="shared" ca="1" si="440"/>
        <v/>
      </c>
      <c r="AW268" s="926" t="str">
        <f t="shared" ca="1" si="441"/>
        <v/>
      </c>
      <c r="AX268" s="925" t="str">
        <f t="shared" ca="1" si="442"/>
        <v/>
      </c>
      <c r="AY268" s="925" t="str">
        <f t="shared" ca="1" si="442"/>
        <v/>
      </c>
      <c r="AZ268" s="925" t="str">
        <f t="shared" ca="1" si="442"/>
        <v/>
      </c>
      <c r="BA268" s="925" t="str">
        <f t="shared" ref="BA268" ca="1" si="522">IF($AW268="","",$AW268)</f>
        <v/>
      </c>
      <c r="BB268" s="925" t="str">
        <f t="shared" ca="1" si="443"/>
        <v/>
      </c>
      <c r="BC268" s="925" t="str">
        <f t="shared" ca="1" si="444"/>
        <v/>
      </c>
      <c r="BD268" s="925" t="str">
        <f t="shared" ca="1" si="444"/>
        <v/>
      </c>
      <c r="BE268" s="925" t="str">
        <f t="shared" ca="1" si="444"/>
        <v/>
      </c>
      <c r="BF268" s="77" t="str">
        <f t="shared" ca="1" si="445"/>
        <v/>
      </c>
      <c r="BG268" s="924" t="str">
        <f t="shared" ca="1" si="446"/>
        <v/>
      </c>
      <c r="BH268" s="94">
        <f ca="1">IF(BF268&lt;&gt;"",INDEX('（様式１号）３整理番号表'!$AB$7:$AQ$12,MATCH(BF268,'（様式１号）３整理番号表'!$AA$7:$AA$12,0),MATCH(BG268,'（様式１号）３整理番号表'!$AB$6:$AQ$6,0)),0)</f>
        <v>0</v>
      </c>
      <c r="BI268" s="921" t="str">
        <f t="shared" ca="1" si="447"/>
        <v/>
      </c>
      <c r="BJ268" s="922" t="str">
        <f t="shared" ca="1" si="448"/>
        <v/>
      </c>
      <c r="BK268" s="926" t="str">
        <f t="shared" ca="1" si="449"/>
        <v/>
      </c>
      <c r="BL268" s="922" t="str">
        <f t="shared" ca="1" si="450"/>
        <v/>
      </c>
      <c r="BM268" s="79" t="str">
        <f t="shared" ca="1" si="451"/>
        <v/>
      </c>
      <c r="BN268" s="82" t="str">
        <f t="shared" ca="1" si="452"/>
        <v/>
      </c>
      <c r="BO268" s="83" t="str">
        <f t="shared" ca="1" si="453"/>
        <v/>
      </c>
      <c r="BP268" s="84" t="str">
        <f t="shared" ca="1" si="454"/>
        <v/>
      </c>
      <c r="BQ268" s="82" t="str">
        <f t="shared" ca="1" si="455"/>
        <v/>
      </c>
      <c r="BR268" s="97" t="str">
        <f t="shared" ca="1" si="456"/>
        <v/>
      </c>
      <c r="BS268" s="95" t="str">
        <f t="shared" ca="1" si="457"/>
        <v/>
      </c>
      <c r="BT268" s="184" t="str">
        <f t="shared" ca="1" si="458"/>
        <v/>
      </c>
      <c r="BU268" s="611" t="str">
        <f t="shared" ca="1" si="459"/>
        <v/>
      </c>
      <c r="BV268" s="77" t="str">
        <f t="shared" ca="1" si="460"/>
        <v/>
      </c>
      <c r="BW268" s="85" t="str">
        <f t="shared" ca="1" si="461"/>
        <v/>
      </c>
      <c r="BX268" s="86" t="str">
        <f t="shared" ca="1" si="462"/>
        <v/>
      </c>
      <c r="BY268" s="231">
        <f ca="1">IF('ポイント要件確認等（個別表）'!AD268=1,ROUNDDOWN('ポイント要件確認等（個別表）'!AV268,-3),IF('ポイント要件確認等（個別表）'!AD268=2,ROUNDDOWN('ポイント要件確認等（個別表）'!BH268,-3),IF('ポイント要件確認等（個別表）'!AD268=3,ROUNDDOWN('ポイント要件確認等（個別表）'!BT268,-3),0)))</f>
        <v>0</v>
      </c>
      <c r="BZ268" s="86" t="str">
        <f t="shared" ca="1" si="463"/>
        <v/>
      </c>
      <c r="CA268" s="232" t="str">
        <f t="shared" ca="1" si="464"/>
        <v/>
      </c>
      <c r="CB268" s="232">
        <f t="shared" ca="1" si="465"/>
        <v>0</v>
      </c>
      <c r="CC268" s="86" t="str">
        <f t="shared" ca="1" si="466"/>
        <v/>
      </c>
      <c r="CD268" s="86" t="str">
        <f t="shared" ca="1" si="467"/>
        <v/>
      </c>
      <c r="CE268" s="609"/>
      <c r="CF268" s="86" t="str">
        <f t="shared" ca="1" si="468"/>
        <v/>
      </c>
      <c r="CG268" s="185" t="str">
        <f t="shared" ca="1" si="469"/>
        <v/>
      </c>
      <c r="CH268" s="246" t="str">
        <f t="shared" ca="1" si="470"/>
        <v>含税額</v>
      </c>
      <c r="CI268" s="247" t="str">
        <f t="shared" ca="1" si="471"/>
        <v/>
      </c>
      <c r="CJ268" s="87" t="str">
        <f ca="1">IFERROR(IF(INDIRECT("'("&amp;'２個別表'!EO268&amp;")'!AR"&amp;84+EP268)&lt;&gt;1,"",1),"")</f>
        <v/>
      </c>
      <c r="CK268" s="244" t="str">
        <f t="shared" ca="1" si="472"/>
        <v/>
      </c>
      <c r="CL268" s="235" t="str">
        <f t="shared" ca="1" si="473"/>
        <v/>
      </c>
      <c r="CM268" s="239" t="str">
        <f t="shared" ca="1" si="474"/>
        <v/>
      </c>
      <c r="CN268" s="77" t="str">
        <f t="shared" ca="1" si="475"/>
        <v/>
      </c>
      <c r="CO268" s="93" t="str">
        <f ca="1">IFERROR(VLOOKUP(CN268,'（様式１号）３整理番号表'!$T$5:$V$15,2,FALSE),"")</f>
        <v/>
      </c>
      <c r="CP268" s="924" t="str">
        <f t="shared" ca="1" si="476"/>
        <v/>
      </c>
      <c r="CQ268" s="93" t="str">
        <f ca="1">IFERROR(VLOOKUP(CP268,'（様式１号）３整理番号表'!$T$19:$V$24,2,FALSE),"")</f>
        <v/>
      </c>
      <c r="CR268" s="924" t="str">
        <f ca="1">IFERROR(IF(INDIRECT("'("&amp;'２個別表'!EO268&amp;")'!AV"&amp;84+EP268)&lt;&gt;1,"",1),"")</f>
        <v/>
      </c>
      <c r="CS268" s="232">
        <f t="shared" ca="1" si="477"/>
        <v>0</v>
      </c>
      <c r="CT268" s="248">
        <f t="shared" ca="1" si="478"/>
        <v>0</v>
      </c>
      <c r="CU268" s="376" t="str">
        <f ca="1">IF(ER268="補強",IF(COUNTIFS($Z$11:Z268,Z268,$W$11:W268,1)=1,"１①",""),IF(COUNTIFS($Z$11:Z268,Z268,$W$11:W268,2)=1,"２①",""))</f>
        <v/>
      </c>
      <c r="CV268" s="57" t="str">
        <f t="shared" ca="1" si="479"/>
        <v/>
      </c>
      <c r="CW268" s="927" t="str">
        <f t="shared" ca="1" si="480"/>
        <v/>
      </c>
      <c r="CX268" s="256" t="str">
        <f t="shared" ca="1" si="481"/>
        <v/>
      </c>
      <c r="CY268" s="256" t="str">
        <f t="shared" ca="1" si="482"/>
        <v/>
      </c>
      <c r="CZ268" s="256" t="str">
        <f t="shared" ca="1" si="483"/>
        <v/>
      </c>
      <c r="DA268" s="256" t="str">
        <f t="shared" ca="1" si="484"/>
        <v/>
      </c>
      <c r="DB268" s="316" t="str">
        <f ca="1">IFERROR(VLOOKUP($CU268,'（様式１号）３整理番号表'!$Z$19:$AB$32,3,FALSE),"")</f>
        <v/>
      </c>
      <c r="DC268" s="259" t="str">
        <f t="shared" ca="1" si="485"/>
        <v>-</v>
      </c>
      <c r="DD268" s="618" t="str">
        <f t="shared" ca="1" si="486"/>
        <v/>
      </c>
      <c r="DE268" s="321" t="str">
        <f ca="1">IF(AND(AO268=18,AS268=1),IF(COUNTIFS($Y$11:Y268,Y268,$AS$11:AS268,1)=1,"２②",""),IF($CU268="１①",INDEX(INDIRECT("'("&amp;$EO268&amp;")'!AR116:BB116"),1,MATCH(INDIRECT("'("&amp;$EO268&amp;")'!C118"),INDIRECT("'("&amp;$EO268&amp;")'!AR119:BB119"),0)),""))</f>
        <v/>
      </c>
      <c r="DF268" s="324" t="str">
        <f t="shared" ca="1" si="487"/>
        <v/>
      </c>
      <c r="DG268" s="313" t="str">
        <f t="shared" ca="1" si="488"/>
        <v/>
      </c>
      <c r="DH268" s="313" t="str">
        <f t="shared" ca="1" si="489"/>
        <v/>
      </c>
      <c r="DI268" s="313" t="str">
        <f t="shared" ca="1" si="490"/>
        <v/>
      </c>
      <c r="DJ268" s="313" t="str">
        <f t="shared" ca="1" si="491"/>
        <v/>
      </c>
      <c r="DK268" s="328" t="str">
        <f t="shared" ca="1" si="492"/>
        <v/>
      </c>
      <c r="DL268" s="334" t="str">
        <f t="shared" ca="1" si="493"/>
        <v/>
      </c>
      <c r="DM268" s="915" t="str">
        <f t="shared" ca="1" si="494"/>
        <v/>
      </c>
      <c r="DN268" s="15"/>
      <c r="DO268" s="324"/>
      <c r="DP268" s="16"/>
      <c r="DQ268" s="16"/>
      <c r="DR268" s="16"/>
      <c r="DS268" s="16"/>
      <c r="DT268" s="318" t="str">
        <f>IFERROR(VLOOKUP($DN268,'（様式１号）３整理番号表'!$Z$19:$AB$32,3,FALSE),"")</f>
        <v/>
      </c>
      <c r="DU268" s="259" t="str">
        <f t="shared" si="495"/>
        <v/>
      </c>
      <c r="DV268" s="14"/>
      <c r="DW268" s="17" t="str">
        <f t="shared" ca="1" si="496"/>
        <v/>
      </c>
      <c r="DX268" s="88" t="str">
        <f t="shared" ca="1" si="513"/>
        <v/>
      </c>
      <c r="DZ268" s="339">
        <f t="shared" ca="1" si="521"/>
        <v>0</v>
      </c>
      <c r="EA268" s="339">
        <f t="shared" ca="1" si="521"/>
        <v>0</v>
      </c>
      <c r="EB268" s="339">
        <f t="shared" ca="1" si="521"/>
        <v>0</v>
      </c>
      <c r="EC268" s="339">
        <f t="shared" ca="1" si="521"/>
        <v>0</v>
      </c>
      <c r="ED268" s="339">
        <f t="shared" ca="1" si="521"/>
        <v>0</v>
      </c>
      <c r="EE268" s="339">
        <f t="shared" ca="1" si="521"/>
        <v>0</v>
      </c>
      <c r="EF268" s="339">
        <f t="shared" ca="1" si="521"/>
        <v>0</v>
      </c>
      <c r="EG268" s="339">
        <f t="shared" ca="1" si="521"/>
        <v>0</v>
      </c>
      <c r="EH268" s="339">
        <f t="shared" ca="1" si="521"/>
        <v>0</v>
      </c>
      <c r="EI268" s="339">
        <f t="shared" ca="1" si="521"/>
        <v>0</v>
      </c>
      <c r="EJ268" s="339">
        <f t="shared" ca="1" si="521"/>
        <v>0</v>
      </c>
      <c r="EK268" s="339">
        <f t="shared" ca="1" si="521"/>
        <v>0</v>
      </c>
      <c r="EL268" s="339">
        <f t="shared" ca="1" si="521"/>
        <v>0</v>
      </c>
      <c r="EM268" s="339">
        <f t="shared" ca="1" si="521"/>
        <v>0</v>
      </c>
      <c r="EO268" s="919" t="str">
        <f t="shared" ref="EO268:EO331" ca="1" si="523">IFERROR(IF($EQ267="","",IF($EP267&lt;$EQ267,EO267,SMALL($FF$11:$FF$510,RANK(EO267,$FF$11:$FF$510,1)+1))),"")</f>
        <v/>
      </c>
      <c r="EP268" s="919" t="str">
        <f t="shared" ca="1" si="497"/>
        <v/>
      </c>
      <c r="EQ268" s="919" t="str">
        <f t="shared" ca="1" si="498"/>
        <v/>
      </c>
      <c r="ER268" s="919" t="str">
        <f t="shared" ca="1" si="499"/>
        <v/>
      </c>
      <c r="ES268" s="919" t="str">
        <f ca="1">IFERROR(INDEX('郵便番号（石川県）'!$A$3:$F$2574,MATCH(INDIRECT("'("&amp;EO268&amp;")'!E7"),'郵便番号（石川県）'!$A$3:$A$2574,0),6),"")</f>
        <v/>
      </c>
      <c r="ET268" s="919" t="str">
        <f ca="1">IFERROR(INDEX('郵便番号（石川県）'!$A$3:$F$2574,MATCH(INDIRECT("'("&amp;$EO268&amp;")'!E7"),'郵便番号（石川県）'!$A$3:$A$2574,0),5),"")</f>
        <v/>
      </c>
      <c r="EU268" s="919" t="str">
        <f t="shared" ca="1" si="500"/>
        <v/>
      </c>
      <c r="EV268" s="919" t="str">
        <f t="shared" ca="1" si="501"/>
        <v/>
      </c>
      <c r="EW268" s="919" t="str">
        <f t="shared" ca="1" si="502"/>
        <v/>
      </c>
      <c r="EX268" s="919" t="str">
        <f t="shared" ca="1" si="503"/>
        <v/>
      </c>
      <c r="EY268" s="919" t="str">
        <f t="shared" ca="1" si="504"/>
        <v/>
      </c>
      <c r="EZ268" s="919" t="str">
        <f t="shared" ca="1" si="505"/>
        <v/>
      </c>
      <c r="FA268" s="919" t="str">
        <f t="shared" ca="1" si="506"/>
        <v/>
      </c>
      <c r="FB268" s="919" t="str">
        <f t="shared" ca="1" si="507"/>
        <v/>
      </c>
      <c r="FC268" s="919" t="str">
        <f t="shared" ca="1" si="508"/>
        <v/>
      </c>
      <c r="FD268" s="627" t="str">
        <f t="shared" ca="1" si="509"/>
        <v/>
      </c>
      <c r="FE268" s="630">
        <v>258</v>
      </c>
      <c r="FF268" s="299" t="str">
        <f t="shared" ca="1" si="510"/>
        <v/>
      </c>
      <c r="FG268" s="993" t="str">
        <f t="shared" ca="1" si="511"/>
        <v/>
      </c>
      <c r="FH268" s="919" t="str">
        <f t="shared" ca="1" si="512"/>
        <v/>
      </c>
      <c r="FI268" s="299">
        <f ca="1">COUNTIF($FH$11:FH268,"■")</f>
        <v>0</v>
      </c>
    </row>
    <row r="269" spans="1:165" ht="34.5" customHeight="1">
      <c r="A269" s="445">
        <f t="shared" ref="A269:A332" ca="1" si="524">E269*1000000+C269*10000+F269*100+AN269</f>
        <v>0</v>
      </c>
      <c r="B269" s="446">
        <f>IF(R269&lt;&gt;"",IF(COUNTIF(R$11:R269,R269)=1,MAX(B$11:B268)+1,INDEX(B$11:B268,MATCH(R269,R$11:R268,0),1)),0)</f>
        <v>1</v>
      </c>
      <c r="C269" s="446">
        <f ca="1">IF(T269&lt;&gt;"",IF(COUNTIF(T$11:T269,T269)=1,MAX(C$11:C268)+1,INDEX(C$11:C268,MATCH(T269,T$11:T268,0),1)),0)</f>
        <v>0</v>
      </c>
      <c r="D269" s="446">
        <f ca="1">IF(U269&lt;&gt;"",IF(COUNTIF(U$11:U269,U269)=1,MAX(D$11:D268)+1,INDEX(D$11:D268,MATCH(U269,U$11:U268,0),1)),0)</f>
        <v>0</v>
      </c>
      <c r="E269" s="446">
        <f ca="1">IF(S269&lt;&gt;"",IF(COUNTIF(S$11:S269,S269)=1,MAX(E$11:E268)+1,INDEX(E$11:E268,MATCH(S269,S$11:S268,0),1)),0)</f>
        <v>0</v>
      </c>
      <c r="F269" s="446">
        <f ca="1">IF(Z269&lt;&gt;"",IF(COUNTIF(Z$11:Z269,Z269)=1,MAX(F$11:F268)+1,INDEX(F$11:F268,MATCH(Z269,Z$11:Z268,0),1)),0)</f>
        <v>0</v>
      </c>
      <c r="G269" s="447" cm="1">
        <f t="array" aca="1" ref="G269" ca="1">IF(Z269&lt;&gt;"",IF(COUNTIFS(Z$11:Z269,Z269,W$11:W269,W269)=1,MAX(G$11:G268)+1,INDEX(G$11:G268,MATCH(Z269&amp;W269,Z$11:Z268&amp;W$11:W269,0),1)),0)</f>
        <v>0</v>
      </c>
      <c r="H269" s="447">
        <f t="shared" ref="H269:H332" ca="1" si="525">IF(CR269=1,1,0)</f>
        <v>0</v>
      </c>
      <c r="I269" s="447">
        <f ca="1">IF(T269="",0,IF(COUNTIF(T$11:T269,T269)=1,1,0))</f>
        <v>0</v>
      </c>
      <c r="J269" s="447">
        <f ca="1">IF(U269="",0,IF(COUNTIF(U$11:U269,U269)=1,1,0))</f>
        <v>0</v>
      </c>
      <c r="K269" s="447">
        <f ca="1">IF(S269="",0,IF(COUNTIF(S$11:S269,S269)=1,1,0))</f>
        <v>0</v>
      </c>
      <c r="L269" s="446">
        <f ca="1">IF(Z269="",0,IF(COUNTIF(Z$11:Z269,Z269)=1,1,0))</f>
        <v>0</v>
      </c>
      <c r="M269" s="767">
        <f ca="1">IF($W269=2,IF(COUNTIFS($W$11:$W269,2,$Z$11:$Z269,$Z269)=1,1,0),0)</f>
        <v>0</v>
      </c>
      <c r="N269" s="767">
        <f ca="1">IF($W269=1,IF(COUNTIFS($W$11:$W269,2,$Z$11:$Z269,$Z269)=1,1,0),0)</f>
        <v>0</v>
      </c>
      <c r="O269" s="446">
        <f ca="1">IF(H269=0,0,IF(COUNTIF(Z$11:Z269,Z269)=1,1,0))</f>
        <v>0</v>
      </c>
      <c r="P269" s="448" t="str">
        <f t="shared" ref="P269:P332" ca="1" si="526">R269&amp;S269&amp;T269</f>
        <v>石川県</v>
      </c>
      <c r="Q269" s="89">
        <f t="shared" ref="Q269:Q332" ca="1" si="527">IF(Z269&lt;&gt;0,ROW()-10,0)</f>
        <v>259</v>
      </c>
      <c r="R269" s="170" t="s">
        <v>459</v>
      </c>
      <c r="S269" s="357" t="str">
        <f t="shared" ref="S269:S332" ca="1" si="528">IFERROR(IF(INDIRECT("'("&amp;EO269&amp;")'!E6")="",$ES269,INDIRECT("'("&amp;EO269&amp;")'!E6")),"")</f>
        <v/>
      </c>
      <c r="T269" s="357" t="str">
        <f t="shared" ref="T269:T332" ca="1" si="529">IF(S269="","",IF(W269=1,ET269,S269))</f>
        <v/>
      </c>
      <c r="U269" s="58" t="str">
        <f t="shared" ref="U269:U332" ca="1" si="530">IF(T269&lt;&gt;"",$T269&amp;IF($W269=1,"(補強)",IF($W269=2,"(補強以外)")),"")</f>
        <v/>
      </c>
      <c r="V269" s="58" t="str">
        <f t="shared" ref="V269:V332" ca="1" si="531">S269</f>
        <v/>
      </c>
      <c r="W269" s="920" t="str">
        <f t="shared" ref="W269:W332" ca="1" si="532">IF(S269="","",IF(ER269="補強",1,2))</f>
        <v/>
      </c>
      <c r="X269" s="369">
        <f ca="1">IFERROR(VLOOKUP(W269,'（様式１号）３整理番号表'!$B$4:$H$5,2,FALSE),0)</f>
        <v>0</v>
      </c>
      <c r="Y269" s="768" t="str" cm="1">
        <f t="array" aca="1" ref="Y269" ca="1">IF(AND(D269=0,F269=0),"",IF(COUNTIF(D$11:D269,D269)=1,1,IF(COUNTIFS(D$11:D269,D269,F$11:F269,F269)=1,INDEX((D$11:D269,F$11:F269,Y$11:Y269),MATCH(_xlfn.MAXIFS(F$11:F268,D$11:D268,D269),$F$11:F269,0),1,3)+1,INDEX((D$11:D269,F$11:F269,Y$11:Y269),MATCH(D269&amp;F269,D$11:D269&amp;F$11:F269,0),1,3))))</f>
        <v/>
      </c>
      <c r="Z269" s="40" t="str">
        <f t="shared" ref="Z269:Z332" ca="1" si="533">EU269</f>
        <v/>
      </c>
      <c r="AA269" s="924" t="str">
        <f t="shared" ref="AA269:AA332" ca="1" si="534">IF(W269="","",IF(W269=1,1,IF(AND(AL269=1,EV269="■"),4,IF(AND(AL269=1,EV269="□"),5,IF(EW269="■",3,2)))))</f>
        <v/>
      </c>
      <c r="AB269" s="93">
        <f ca="1">IFERROR(VLOOKUP(AA269,'（様式１号）３整理番号表'!$B$10:$H$16,2,FALSE),0)</f>
        <v>0</v>
      </c>
      <c r="AC269" s="924" t="str">
        <f t="shared" ref="AC269:AC332" ca="1" si="535">IFERROR(IF(INDIRECT("'("&amp;EO269&amp;")'!AA30")="■",1,""),"")</f>
        <v/>
      </c>
      <c r="AD269" s="924" t="str">
        <f t="shared" ref="AD269:AD332" ca="1" si="536">IFERROR(IF(INDIRECT("'("&amp;EO269&amp;")'!o13")="■",2,1),"")</f>
        <v/>
      </c>
      <c r="AE269" s="93">
        <f ca="1">IFERROR(VLOOKUP(AD269,'（様式１号）３整理番号表'!$B$21:$H$22,2,FALSE),0)</f>
        <v>0</v>
      </c>
      <c r="AF269" s="924" t="str">
        <f t="shared" ref="AF269:AF332" ca="1" si="537">IFERROR(IF(INDIRECT("'("&amp;EO269&amp;")'!B12")="■",1,IF(INDIRECT("'("&amp;EO269&amp;")'!h12")="■",2,IF(INDIRECT("'("&amp;EO269&amp;")'!o12")="■",3,IF(INDIRECT("'("&amp;EO269&amp;")'!v12")="■",4,IF(INDIRECT("'("&amp;EO269&amp;")'!ac12")="■",5,IF(OR(INDIRECT("'("&amp;EO269&amp;")'!b13")="■",INDIRECT("'("&amp;EO269&amp;")'!v13")="■"),6)))))),"")</f>
        <v/>
      </c>
      <c r="AG269" s="93">
        <f ca="1">IFERROR(VLOOKUP(AF269,'（様式１号）３整理番号表'!$B$26:$H$31,2,FALSE),0)</f>
        <v>0</v>
      </c>
      <c r="AH269" s="924" t="str">
        <f t="shared" ref="AH269:AH332" ca="1" si="538">IFERROR(INDIRECT("'("&amp;EO269&amp;")'!B23"),"")</f>
        <v/>
      </c>
      <c r="AI269" s="93">
        <f ca="1">IFERROR(VLOOKUP(AH269,'（様式１号）３整理番号表'!$J$5:$N$59,2,FALSE),0)</f>
        <v>0</v>
      </c>
      <c r="AJ269" s="77" t="str">
        <f t="shared" ref="AJ269:AJ332" ca="1" si="539">IFERROR(INDIRECT("'("&amp;EO269&amp;")'!D"&amp;36+EP269),"")</f>
        <v/>
      </c>
      <c r="AK269" s="93">
        <f ca="1">IFERROR(VLOOKUP(AJ269,'（様式１号）３整理番号表'!$P$5:$R$29,2,FALSE),0)</f>
        <v>0</v>
      </c>
      <c r="AL269" s="921" t="str">
        <f t="shared" ref="AL269:AL332" ca="1" si="540">IFERROR(IF(INDIRECT("'("&amp;EO269&amp;")'!J"&amp;36+EP269)="■",1,""),"")</f>
        <v/>
      </c>
      <c r="AM269" s="921" t="str">
        <f t="shared" ref="AM269:AM332" ca="1" si="541">IFERROR(IF(INDIRECT("'("&amp;EO269&amp;")'!K"&amp;36+EP269)="■",1,""),"")</f>
        <v/>
      </c>
      <c r="AN269" s="921"/>
      <c r="AO269" s="77" t="str">
        <f t="shared" ref="AO269:AO332" ca="1" si="542">IFERROR(INDIRECT("'("&amp;EO269&amp;")'!V"&amp;36+EP269),"")</f>
        <v/>
      </c>
      <c r="AP269" s="93">
        <f ca="1">IFERROR(VLOOKUP(AO269,'（様式１号）３整理番号表'!$P$5:$R$29,2,FALSE),0)</f>
        <v>0</v>
      </c>
      <c r="AQ269" s="924" t="str">
        <f t="shared" ref="AQ269:AQ332" ca="1" si="543">IFERROR(IF(OR(INDIRECT("'("&amp;EO269&amp;")'!AB"&amp;36+EP269)="",INDIRECT("'("&amp;EO269&amp;")'!AB"&amp;36+EP269)="□"),"",1),"")</f>
        <v/>
      </c>
      <c r="AR269" s="93">
        <f t="shared" ref="AR269:AR332" ca="1" si="544">IF(AT269&lt;&gt;"",IF(OR(Z269&lt;&gt;Z268,T269&lt;&gt;T268),1,AR268+1),0)</f>
        <v>0</v>
      </c>
      <c r="AS269" s="924" t="str">
        <f t="shared" ref="AS269:AS332" ca="1" si="545">IFERROR(IF(AND(AO269=18,INDIRECT("'("&amp;EO269&amp;")'!AD"&amp;36+EP269)="再取得"),1,""),"")</f>
        <v/>
      </c>
      <c r="AT269" s="40" t="str">
        <f t="shared" ref="AT269:AT332" ca="1" si="546">IFERROR("("&amp;INDIRECT("'("&amp;EO269&amp;")'!AD"&amp;36+EP269)&amp;")"&amp;INDIRECT("'("&amp;EO269&amp;")'!AF"&amp;36+EP269),"")</f>
        <v/>
      </c>
      <c r="AU269" s="93" t="str">
        <f t="shared" ref="AU269:AU332" ca="1" si="547">IF(W269=1,1,"")</f>
        <v/>
      </c>
      <c r="AV269" s="923" t="str">
        <f t="shared" ref="AV269:AV332" ca="1" si="548">IF(AO269="","","被災施設等")</f>
        <v/>
      </c>
      <c r="AW269" s="926" t="str">
        <f t="shared" ref="AW269:AW332" ca="1" si="549">IF(AA269=4,1,"")</f>
        <v/>
      </c>
      <c r="AX269" s="925" t="str">
        <f t="shared" ref="AX269:BA332" ca="1" si="550">IF($AW269="","",$AW269)</f>
        <v/>
      </c>
      <c r="AY269" s="925" t="str">
        <f t="shared" ca="1" si="550"/>
        <v/>
      </c>
      <c r="AZ269" s="925" t="str">
        <f t="shared" ca="1" si="550"/>
        <v/>
      </c>
      <c r="BA269" s="925" t="str">
        <f t="shared" ca="1" si="550"/>
        <v/>
      </c>
      <c r="BB269" s="925" t="str">
        <f t="shared" ref="BB269:BB332" ca="1" si="551">IF(AA269=5,1,"")</f>
        <v/>
      </c>
      <c r="BC269" s="925" t="str">
        <f t="shared" ref="BC269:BE332" ca="1" si="552">IF($BB269="","",$BB269)</f>
        <v/>
      </c>
      <c r="BD269" s="925" t="str">
        <f t="shared" ca="1" si="552"/>
        <v/>
      </c>
      <c r="BE269" s="925" t="str">
        <f t="shared" ca="1" si="552"/>
        <v/>
      </c>
      <c r="BF269" s="77" t="str">
        <f t="shared" ref="BF269:BF332" ca="1" si="553">IFERROR(IF(INDIRECT("'("&amp;EO269&amp;")'!U"&amp;52+EP269)="","",DBCS(INDIRECT("'("&amp;EO269&amp;")'!U"&amp;52+EP269))),"")</f>
        <v/>
      </c>
      <c r="BG269" s="924" t="str">
        <f t="shared" ref="BG269:BG332" ca="1" si="554">IFERROR(INDIRECT("'("&amp;EO269&amp;")'!AB"&amp;52+EP269),"")</f>
        <v/>
      </c>
      <c r="BH269" s="94">
        <f ca="1">IF(BF269&lt;&gt;"",INDEX('（様式１号）３整理番号表'!$AB$7:$AQ$12,MATCH(BF269,'（様式１号）３整理番号表'!$AA$7:$AA$12,0),MATCH(BG269,'（様式１号）３整理番号表'!$AB$6:$AQ$6,0)),0)</f>
        <v>0</v>
      </c>
      <c r="BI269" s="921" t="str">
        <f t="shared" ref="BI269:BI332" ca="1" si="555">IF(BJ269="","",1)</f>
        <v/>
      </c>
      <c r="BJ269" s="922" t="str">
        <f t="shared" ref="BJ269:BJ332" ca="1" si="556">IFERROR(IF(INDIRECT("'("&amp;EO269&amp;")'!AF"&amp;52+EP269)="","",INDIRECT("'("&amp;EO269&amp;")'!AF"&amp;52+EP269)),"")</f>
        <v/>
      </c>
      <c r="BK269" s="926" t="str">
        <f t="shared" ref="BK269:BK332" ca="1" si="557">IFERROR(IF(INDIRECT("'("&amp;EO269&amp;")'!AI"&amp;52+EP269)="■",1,""),"")</f>
        <v/>
      </c>
      <c r="BL269" s="922" t="str">
        <f t="shared" ref="BL269:BL332" ca="1" si="558">IFERROR(IF(INDIRECT("'("&amp;EO269&amp;")'!AL"&amp;52+EP269)="■",1,""),"")</f>
        <v/>
      </c>
      <c r="BM269" s="79" t="str">
        <f t="shared" ref="BM269:BM332" ca="1" si="559">IFERROR(INDIRECT("'("&amp;EO269&amp;")'!P"&amp;52+EP269),"")</f>
        <v/>
      </c>
      <c r="BN269" s="82" t="str">
        <f t="shared" ref="BN269:BN332" ca="1" si="560">IFERROR(IF(INDIRECT("'("&amp;EO269&amp;")'!R"&amp;52+EP269)="","",INDIRECT("'("&amp;EO269&amp;")'!R"&amp;52+EP269)),"")</f>
        <v/>
      </c>
      <c r="BO269" s="83" t="str">
        <f t="shared" ref="BO269:BO332" ca="1" si="561">IFERROR(INDIRECT("'("&amp;EO269&amp;")'!J"&amp;52+EP269),"")</f>
        <v/>
      </c>
      <c r="BP269" s="84" t="str">
        <f t="shared" ref="BP269:BP332" ca="1" si="562">IFERROR(INDIRECT("'("&amp;EO269&amp;")'!M"&amp;52+EP269),"")</f>
        <v/>
      </c>
      <c r="BQ269" s="82" t="str">
        <f t="shared" ref="BQ269:BQ332" ca="1" si="563">IFERROR(IF(INDIRECT("'("&amp;EO269&amp;")'!Y"&amp;68+EP269)="",INDIRECT("'("&amp;EO269&amp;")'!S"&amp;68+EP269),INDIRECT("'("&amp;EO269&amp;")'!Y"&amp;68+EP269)&amp;"("&amp;INDIRECT("'("&amp;EO269&amp;")'!S"&amp;68+EP269)&amp;")"),"")</f>
        <v/>
      </c>
      <c r="BR269" s="97" t="str">
        <f t="shared" ref="BR269:BR332" ca="1" si="564">IFERROR(INDIRECT("'("&amp;EO269&amp;")'!M"&amp;68+EP269),"")</f>
        <v/>
      </c>
      <c r="BS269" s="95" t="str">
        <f t="shared" ref="BS269:BS332" ca="1" si="565">IFERROR(IF(INDIRECT("'("&amp;EO269&amp;")'!P"&amp;68+EP269)="■",1,""),"")</f>
        <v/>
      </c>
      <c r="BT269" s="184" t="str">
        <f t="shared" ref="BT269:BT332" ca="1" si="566">IF($AO269=19,$BR269*290,IF($AO269=20,$BR269*880,IF($AO269=21,$BR269*1200,IF($AO269=22,$BR269*4500,IF(AND($AO269=23,$BS269&lt;&gt;1),"特認","")))))</f>
        <v/>
      </c>
      <c r="BU269" s="611" t="str">
        <f t="shared" ref="BU269:BU332" ca="1" si="567">IFERROR(IF(AQ269="","",INDIRECT("'("&amp;EO269&amp;")'!AB"&amp;36+EP269)),"")</f>
        <v/>
      </c>
      <c r="BV269" s="77" t="str">
        <f t="shared" ref="BV269:BV332" ca="1" si="568">IFERROR(INDIRECT("'("&amp;EO269&amp;")'!B18"),"")</f>
        <v/>
      </c>
      <c r="BW269" s="85" t="str">
        <f t="shared" ref="BW269:BW332" ca="1" si="569">IFERROR(INDIRECT("'("&amp;EO269&amp;")'!D"&amp;84+EP269),"")</f>
        <v/>
      </c>
      <c r="BX269" s="86" t="str">
        <f t="shared" ref="BX269:BX332" ca="1" si="570">IFERROR(INDIRECT("'("&amp;EO269&amp;")'!R"&amp;84+EP269),"")</f>
        <v/>
      </c>
      <c r="BY269" s="231">
        <f ca="1">IF('ポイント要件確認等（個別表）'!AD269=1,ROUNDDOWN('ポイント要件確認等（個別表）'!AV269,-3),IF('ポイント要件確認等（個別表）'!AD269=2,ROUNDDOWN('ポイント要件確認等（個別表）'!BH269,-3),IF('ポイント要件確認等（個別表）'!AD269=3,ROUNDDOWN('ポイント要件確認等（個別表）'!BT269,-3),0)))</f>
        <v>0</v>
      </c>
      <c r="BZ269" s="86" t="str">
        <f t="shared" ref="BZ269:BZ332" ca="1" si="571">IFERROR(INDIRECT("'("&amp;EO269&amp;")'!AE"&amp;84+EP269),"")</f>
        <v/>
      </c>
      <c r="CA269" s="232" t="str">
        <f t="shared" ref="CA269:CA332" ca="1" si="572">IFERROR(BW269-SUM(BY269,BZ269,CC269,CD269,CE269),"")</f>
        <v/>
      </c>
      <c r="CB269" s="232">
        <f t="shared" ref="CB269:CB332" ca="1" si="573">SUM(CC269:CE269)</f>
        <v>0</v>
      </c>
      <c r="CC269" s="86" t="str">
        <f t="shared" ref="CC269:CC332" ca="1" si="574">IFERROR(IF(OR(BV269=2,BV269=3,AND(BV269=1,CG269="控除不可")),ROUNDDOWN(BX269*0.2,-3),IF(AND(BV269=1,CG269="全額控除"),ROUNDDOWN(BX269/1.1*0.2,-3),ROUNDDOWN(BX269/110*102*0.2,-3))),"")</f>
        <v/>
      </c>
      <c r="CD269" s="86" t="str">
        <f t="shared" ref="CD269:CD332" ca="1" si="575">IFERROR(IF(OR(BV269=2,BV269=3,AND(BV269=1,CG269="控除不可")),ROUNDDOWN(BX269*0.2,-3),IF(AND(BV269=1,CG269="全額控除"),ROUNDDOWN(BX269/1.1*0.2,-3),ROUNDDOWN(BX269/110*102*0.2,-3))),"")</f>
        <v/>
      </c>
      <c r="CE269" s="609"/>
      <c r="CF269" s="86" t="str">
        <f t="shared" ref="CF269:CF332" ca="1" si="576">IFERROR(INDIRECT("'("&amp;EO269&amp;")'!AK"&amp;84+EP269),"")</f>
        <v/>
      </c>
      <c r="CG269" s="185" t="str">
        <f t="shared" ref="CG269:CG332" ca="1" si="577">IFERROR(INDIRECT("'("&amp;EO269&amp;")'!N18"),"")</f>
        <v/>
      </c>
      <c r="CH269" s="246" t="str">
        <f t="shared" ref="CH269:CH332" ca="1" si="578">IF($BX269&gt;0,IF(AND($BV269=1,$CG269="控除不可"),"該当なし",IF(AND($BV269=1,$CG269="80%控除対象"),ROUNDDOWN($BX269*8/110,0),IF(AND($BV269=1,$CG269="全額控除"),ROUNDDOWN($BX269*10/110,0),IF(OR($BV269=2,$BV269=3),"該当なし","含税額")))),"")</f>
        <v>含税額</v>
      </c>
      <c r="CI269" s="247" t="str">
        <f t="shared" ref="CI269:CI332" ca="1" si="579">IF($BW269&gt;0,IF(AND($BV269=1,$CG269="控除不可"),"",IF(AND($BV269=1,$CG269="80%控除対象"),ROUNDDOWN($BY269*8/102,0),IF(AND($BV269=1,$CG269="全額控除"),ROUNDDOWN($BY269*10/100,0),IF(OR($BV269=2,$BV269=3),"","")))),"")</f>
        <v/>
      </c>
      <c r="CJ269" s="87" t="str">
        <f ca="1">IFERROR(IF(INDIRECT("'("&amp;'２個別表'!EO269&amp;")'!AR"&amp;84+EP269)&lt;&gt;1,"",1),"")</f>
        <v/>
      </c>
      <c r="CK269" s="244" t="str">
        <f t="shared" ref="CK269:CK332" ca="1" si="580">IFERROR(IF(INDIRECT("'("&amp;EO269&amp;")'!AW"&amp;84+EP269)&lt;&gt;1,"",1),"")</f>
        <v/>
      </c>
      <c r="CL269" s="235" t="str">
        <f t="shared" ref="CL269:CL332" ca="1" si="581">IFERROR(IF(INDIRECT("'("&amp;EO269&amp;")'!AX"&amp;84+EP269)="","",INDIRECT("'("&amp;EO269&amp;")'!AX"&amp;84+EP269)),"")</f>
        <v/>
      </c>
      <c r="CM269" s="239" t="str">
        <f t="shared" ref="CM269:CM332" ca="1" si="582">IFERROR(IF(INDIRECT("'("&amp;EO269&amp;")'!AY"&amp;84+EP269)="","",INDIRECT("'("&amp;EO269&amp;")'!AY"&amp;84+EP269)),"")</f>
        <v/>
      </c>
      <c r="CN269" s="77" t="str">
        <f t="shared" ref="CN269:CN332" ca="1" si="583">IFERROR(IF(INDIRECT("'("&amp;EO269&amp;")'!AZ"&amp;84+EP269)="","",INDIRECT("'("&amp;EO269&amp;")'!AZ"&amp;84+EP269)),"")</f>
        <v/>
      </c>
      <c r="CO269" s="93" t="str">
        <f ca="1">IFERROR(VLOOKUP(CN269,'（様式１号）３整理番号表'!$T$5:$V$15,2,FALSE),"")</f>
        <v/>
      </c>
      <c r="CP269" s="924" t="str">
        <f t="shared" ref="CP269:CP332" ca="1" si="584">IFERROR(IF(INDIRECT("'("&amp;EO269&amp;")'!AZ"&amp;84+EP269)="","",INDIRECT("'("&amp;EO269&amp;")'!AZ"&amp;84+EP269)),"")</f>
        <v/>
      </c>
      <c r="CQ269" s="93" t="str">
        <f ca="1">IFERROR(VLOOKUP(CP269,'（様式１号）３整理番号表'!$T$19:$V$24,2,FALSE),"")</f>
        <v/>
      </c>
      <c r="CR269" s="924" t="str">
        <f ca="1">IFERROR(IF(INDIRECT("'("&amp;'２個別表'!EO269&amp;")'!AV"&amp;84+EP269)&lt;&gt;1,"",1),"")</f>
        <v/>
      </c>
      <c r="CS269" s="232">
        <f t="shared" ref="CS269:CS332" ca="1" si="585">IF(CR269=1,BZ269,0)</f>
        <v>0</v>
      </c>
      <c r="CT269" s="248">
        <f t="shared" ref="CT269:CT332" ca="1" si="586">IF(CR269=1,ROUNDDOWN(CS269/15,-3),0)</f>
        <v>0</v>
      </c>
      <c r="CU269" s="376" t="str">
        <f ca="1">IF(ER269="補強",IF(COUNTIFS($Z$11:Z269,Z269,$W$11:W269,1)=1,"１①",""),IF(COUNTIFS($Z$11:Z269,Z269,$W$11:W269,2)=1,"２①",""))</f>
        <v/>
      </c>
      <c r="CV269" s="57" t="str">
        <f t="shared" ref="CV269:CV332" ca="1" si="587">IF(CU269="１①",IF(INDIRECT("'("&amp;EO269&amp;")'!c114")="１① 付加価値額の拡大（１人当たり）",2,1),"")</f>
        <v/>
      </c>
      <c r="CW269" s="927" t="str">
        <f t="shared" ref="CW269:CW332" ca="1" si="588">IF(CU269="２①",5,IF(CU269="１①",INDIRECT("'("&amp;EO269&amp;")'!M114"),""))</f>
        <v/>
      </c>
      <c r="CX269" s="256" t="str">
        <f t="shared" ref="CX269:CX332" ca="1" si="589">IF($CU269="２①",1,IF($CU269="１①",INDIRECT("'("&amp;$EO269&amp;")'!I114"),""))</f>
        <v/>
      </c>
      <c r="CY269" s="256" t="str">
        <f t="shared" ref="CY269:CY332" ca="1" si="590">IF($CU269="２①",1,IF($CU269="１①",INDIRECT("'("&amp;$EO269&amp;")'!P114"),""))</f>
        <v/>
      </c>
      <c r="CZ269" s="256" t="str">
        <f t="shared" ref="CZ269:CZ332" ca="1" si="591">IF($CU269="２①",IF(INDIRECT("'("&amp;$EO269&amp;")'!B101")="■",IF(INDIRECT("'("&amp;$EO269&amp;")'!V101")="","",INDIRECT("'("&amp;$EO269&amp;")'!V101")),""),IF($CU269="１①",INDIRECT("'("&amp;$EO269&amp;")'!T114"),""))</f>
        <v/>
      </c>
      <c r="DA269" s="256" t="str">
        <f t="shared" ref="DA269:DA332" ca="1" si="592">IF($CU269="２①",IF(INDIRECT("'("&amp;$EO269&amp;")'!B101")="■",IF(INDIRECT("'("&amp;$EO269&amp;")'!Z101")="","",INDIRECT("'("&amp;$EO269&amp;")'!Z101")),""),IF($CU269="１①",INDIRECT("'("&amp;$EO269&amp;")'!X114"),""))</f>
        <v/>
      </c>
      <c r="DB269" s="316" t="str">
        <f ca="1">IFERROR(VLOOKUP($CU269,'（様式１号）３整理番号表'!$Z$19:$AB$32,3,FALSE),"")</f>
        <v/>
      </c>
      <c r="DC269" s="259" t="str">
        <f t="shared" ref="DC269:DC332" ca="1" si="593">IF(OR($DA269&lt;=0,$DA269=""),"-",IF(OR($CX269="",$CX269&lt;=0),0,IF($CW269=5,ROUNDDOWN(($DA269-$CX269)/$CX269,3),IF($CW269=4,ROUNDDOWN(($DA269-$CX269)/$CX269*3/4,3),0))))</f>
        <v>-</v>
      </c>
      <c r="DD269" s="618" t="str">
        <f t="shared" ref="DD269:DD332" ca="1" si="594">IF($CU269="２①",INDIRECT("'("&amp;EO269&amp;")'!af"&amp;101),IF($CU269="１①",INDIRECT("'("&amp;EO269&amp;")'!ad"&amp;114),""))</f>
        <v/>
      </c>
      <c r="DE269" s="321" t="str">
        <f ca="1">IF(AND(AO269=18,AS269=1),IF(COUNTIFS($Y$11:Y269,Y269,$AS$11:AS269,1)=1,"２②",""),IF($CU269="１①",INDEX(INDIRECT("'("&amp;$EO269&amp;")'!AR116:BB116"),1,MATCH(INDIRECT("'("&amp;$EO269&amp;")'!C118"),INDIRECT("'("&amp;$EO269&amp;")'!AR119:BB119"),0)),""))</f>
        <v/>
      </c>
      <c r="DF269" s="324" t="str">
        <f t="shared" ref="DF269:DF332" ca="1" si="595">IF($DE269="２②",INDEX(INDIRECT("'("&amp;$EO269&amp;")'!C105:AK107"),MATCH("■",INDIRECT("'("&amp;$EO269&amp;")'!B105:B107"),0),13),IF($DE269="","",INDIRECT("'("&amp;$EO269&amp;")'!M118")))</f>
        <v/>
      </c>
      <c r="DG269" s="313" t="str">
        <f t="shared" ref="DG269:DG332" ca="1" si="596">IF($DE269="２②",INDEX(INDIRECT("'("&amp;$EO269&amp;")'!C105:AK107"),MATCH("■",INDIRECT("'("&amp;$EO269&amp;")'!B105:B107"),0),9),IF($DE269="","",INDIRECT("'("&amp;$EO269&amp;")'!I118")))</f>
        <v/>
      </c>
      <c r="DH269" s="313" t="str">
        <f t="shared" ref="DH269:DH332" ca="1" si="597">IF($DE269="２②",INDEX(INDIRECT("'("&amp;$EO269&amp;")'!C105:AK107"),MATCH("■",INDIRECT("'("&amp;$EO269&amp;")'!B105:B107"),0),16),IF($DE269="","",INDIRECT("'("&amp;$EO269&amp;")'!P118")))</f>
        <v/>
      </c>
      <c r="DI269" s="313" t="str">
        <f t="shared" ref="DI269:DI332" ca="1" si="598">IF($DE269="２②",INDEX(INDIRECT("'("&amp;$EO269&amp;")'!C105:AK107"),MATCH("■",INDIRECT("'("&amp;$EO269&amp;")'!B105:B107"),0),20),IF($DE269="","",INDIRECT("'("&amp;$EO269&amp;")'!T118")))</f>
        <v/>
      </c>
      <c r="DJ269" s="313" t="str">
        <f t="shared" ref="DJ269:DJ332" ca="1" si="599">IF($DE269="２②",INDEX(INDIRECT("'("&amp;$EO269&amp;")'!C105:AK107"),MATCH("■",INDIRECT("'("&amp;$EO269&amp;")'!B105:B107"),0),24),IF($DE269="","",INDIRECT("'("&amp;$EO269&amp;")'!X118")))</f>
        <v/>
      </c>
      <c r="DK269" s="328" t="str">
        <f t="shared" ref="DK269:DK332" ca="1" si="600">IF($DE269="２②",INDEX(INDIRECT("'("&amp;$EO269&amp;")'!C105:AK107"),MATCH("■",INDIRECT("'("&amp;$EO269&amp;")'!B105:B107"),0),12),IF($DE269="","",INDIRECT("'("&amp;$EO269&amp;")'!L118")))</f>
        <v/>
      </c>
      <c r="DL269" s="334" t="str">
        <f t="shared" ref="DL269:DL332" ca="1" si="601">IFERROR(IF($DE269&lt;&gt;0,ROUNDDOWN(($DJ269-$DG269)/$DG269,3),""),"")</f>
        <v/>
      </c>
      <c r="DM269" s="915" t="str">
        <f t="shared" ref="DM269:DM332" ca="1" si="602">IF($DE269="２②",INDEX(INDIRECT("'("&amp;$EO269&amp;")'!C105:AK107"),MATCH("■",INDIRECT("'("&amp;$EO269&amp;")'!B105:B107"),0),30),IF($DE269="","",INDIRECT("'("&amp;$EO269&amp;")'!AD118")))</f>
        <v/>
      </c>
      <c r="DN269" s="15"/>
      <c r="DO269" s="324"/>
      <c r="DP269" s="16"/>
      <c r="DQ269" s="16"/>
      <c r="DR269" s="16"/>
      <c r="DS269" s="16"/>
      <c r="DT269" s="318" t="str">
        <f>IFERROR(VLOOKUP($DN269,'（様式１号）３整理番号表'!$Z$19:$AB$32,3,FALSE),"")</f>
        <v/>
      </c>
      <c r="DU269" s="259" t="str">
        <f t="shared" ref="DU269:DU332" si="603">IF($DN269&lt;&gt;0,ROUNDDOWN(($DS269-$DP269)/$DP269,3),"")</f>
        <v/>
      </c>
      <c r="DV269" s="14"/>
      <c r="DW269" s="17" t="str">
        <f t="shared" ref="DW269:DW332" ca="1" si="604">IF(Z269&lt;&gt;"","■","")</f>
        <v/>
      </c>
      <c r="DX269" s="88" t="str">
        <f t="shared" ca="1" si="513"/>
        <v/>
      </c>
      <c r="DZ269" s="339">
        <f t="shared" ca="1" si="521"/>
        <v>0</v>
      </c>
      <c r="EA269" s="339">
        <f t="shared" ca="1" si="521"/>
        <v>0</v>
      </c>
      <c r="EB269" s="339">
        <f t="shared" ca="1" si="521"/>
        <v>0</v>
      </c>
      <c r="EC269" s="339">
        <f t="shared" ca="1" si="521"/>
        <v>0</v>
      </c>
      <c r="ED269" s="339">
        <f t="shared" ca="1" si="521"/>
        <v>0</v>
      </c>
      <c r="EE269" s="339">
        <f t="shared" ca="1" si="521"/>
        <v>0</v>
      </c>
      <c r="EF269" s="339">
        <f t="shared" ca="1" si="521"/>
        <v>0</v>
      </c>
      <c r="EG269" s="339">
        <f t="shared" ca="1" si="521"/>
        <v>0</v>
      </c>
      <c r="EH269" s="339">
        <f t="shared" ca="1" si="521"/>
        <v>0</v>
      </c>
      <c r="EI269" s="339">
        <f t="shared" ca="1" si="521"/>
        <v>0</v>
      </c>
      <c r="EJ269" s="339">
        <f t="shared" ca="1" si="521"/>
        <v>0</v>
      </c>
      <c r="EK269" s="339">
        <f t="shared" ca="1" si="521"/>
        <v>0</v>
      </c>
      <c r="EL269" s="339">
        <f t="shared" ca="1" si="521"/>
        <v>0</v>
      </c>
      <c r="EM269" s="339">
        <f t="shared" ca="1" si="521"/>
        <v>0</v>
      </c>
      <c r="EO269" s="919" t="str">
        <f t="shared" ca="1" si="523"/>
        <v/>
      </c>
      <c r="EP269" s="919" t="str">
        <f t="shared" ref="EP269:EP332" ca="1" si="605">IF(EO269="","",IF(EO268=EO269,EP268+1,1))</f>
        <v/>
      </c>
      <c r="EQ269" s="919" t="str">
        <f t="shared" ref="EQ269:EQ332" ca="1" si="606">IFERROR(IF($EO268=$EO269,EQ268,MAX(INDIRECT("'("&amp;EO269&amp;")'!B37:B46"))),"")</f>
        <v/>
      </c>
      <c r="ER269" s="919" t="str">
        <f t="shared" ref="ER269:ER332" ca="1" si="607">IFERROR(INDEX(INDIRECT("'("&amp;EO269&amp;")'!$AD$37:$AD$46"),MATCH(EP269,INDIRECT("'("&amp;EO269&amp;")'!$B$37:$B$46"),0),1),"")</f>
        <v/>
      </c>
      <c r="ES269" s="919" t="str">
        <f ca="1">IFERROR(INDEX('郵便番号（石川県）'!$A$3:$F$2574,MATCH(INDIRECT("'("&amp;EO269&amp;")'!E7"),'郵便番号（石川県）'!$A$3:$A$2574,0),6),"")</f>
        <v/>
      </c>
      <c r="ET269" s="919" t="str">
        <f ca="1">IFERROR(INDEX('郵便番号（石川県）'!$A$3:$F$2574,MATCH(INDIRECT("'("&amp;$EO269&amp;")'!E7"),'郵便番号（石川県）'!$A$3:$A$2574,0),5),"")</f>
        <v/>
      </c>
      <c r="EU269" s="919" t="str">
        <f t="shared" ref="EU269:EU332" ca="1" si="608">IFERROR(INDIRECT("'("&amp;$EO269&amp;")'!N5"),"")</f>
        <v/>
      </c>
      <c r="EV269" s="919" t="str">
        <f t="shared" ref="EV269:EV332" ca="1" si="609">IFERROR(INDIRECT("'("&amp;EO269&amp;")'!H13"),"")</f>
        <v/>
      </c>
      <c r="EW269" s="919" t="str">
        <f t="shared" ref="EW269:EW332" ca="1" si="610">IFERROR(IF(OR(INDIRECT("'("&amp;EO269&amp;")'!H12")="■",INDIRECT("'("&amp;EO269&amp;")'!ac12")="■"),"■",""),"")</f>
        <v/>
      </c>
      <c r="EX269" s="919" t="str">
        <f t="shared" ref="EX269:EX332" ca="1" si="611">IF(EO269="","","("&amp;EO269&amp;")")</f>
        <v/>
      </c>
      <c r="EY269" s="919" t="str">
        <f t="shared" ref="EY269:EY332" ca="1" si="612">EX269&amp;EP269</f>
        <v/>
      </c>
      <c r="EZ269" s="919" t="str">
        <f t="shared" ref="EZ269:EZ332" ca="1" si="613">IFERROR(INDIRECT("'("&amp;$EO269&amp;")'!B122"),"")</f>
        <v/>
      </c>
      <c r="FA269" s="919" t="str">
        <f t="shared" ref="FA269:FA332" ca="1" si="614">IFERROR(IF(INDIRECT("'("&amp;$EO269&amp;")'!AE136")="",1,2),"")</f>
        <v/>
      </c>
      <c r="FB269" s="919" t="str">
        <f t="shared" ref="FB269:FB332" ca="1" si="615">IFERROR(INDIRECT("'("&amp;$EO269&amp;")'!L122"),"")</f>
        <v/>
      </c>
      <c r="FC269" s="919" t="str">
        <f t="shared" ref="FC269:FC332" ca="1" si="616">IFERROR(IF(INDIRECT("'("&amp;$EO269&amp;")'!AG144")="",1,2),"")</f>
        <v/>
      </c>
      <c r="FD269" s="627" t="str">
        <f t="shared" ref="FD269:FD332" ca="1" si="617">IFERROR(IF(INDIRECT("'("&amp;$EO269&amp;")'!AE2")="■","■",""),"")</f>
        <v/>
      </c>
      <c r="FE269" s="630">
        <v>259</v>
      </c>
      <c r="FF269" s="299" t="str">
        <f t="shared" ref="FF269:FF332" ca="1" si="618">IFERROR(IF(INDIRECT("'("&amp;FE269&amp;")'!T2")="農業機械再取得等支援事業要望申込書",FE269,""),"")</f>
        <v/>
      </c>
      <c r="FG269" s="993" t="str">
        <f t="shared" ref="FG269:FG332" ca="1" si="619">IFERROR(INDIRECT("'("&amp;EO269&amp;")'!M"&amp;36+EP269),"")</f>
        <v/>
      </c>
      <c r="FH269" s="919" t="str">
        <f t="shared" ref="FH269:FH332" ca="1" si="620">IFERROR(IF(BW269-BX269&gt;0,"■",""),"")</f>
        <v/>
      </c>
      <c r="FI269" s="299">
        <f ca="1">COUNTIF($FH$11:FH269,"■")</f>
        <v>0</v>
      </c>
    </row>
    <row r="270" spans="1:165" ht="34.5" customHeight="1">
      <c r="A270" s="445">
        <f t="shared" ca="1" si="524"/>
        <v>0</v>
      </c>
      <c r="B270" s="446">
        <f>IF(R270&lt;&gt;"",IF(COUNTIF(R$11:R270,R270)=1,MAX(B$11:B269)+1,INDEX(B$11:B269,MATCH(R270,R$11:R269,0),1)),0)</f>
        <v>1</v>
      </c>
      <c r="C270" s="446">
        <f ca="1">IF(T270&lt;&gt;"",IF(COUNTIF(T$11:T270,T270)=1,MAX(C$11:C269)+1,INDEX(C$11:C269,MATCH(T270,T$11:T269,0),1)),0)</f>
        <v>0</v>
      </c>
      <c r="D270" s="446">
        <f ca="1">IF(U270&lt;&gt;"",IF(COUNTIF(U$11:U270,U270)=1,MAX(D$11:D269)+1,INDEX(D$11:D269,MATCH(U270,U$11:U269,0),1)),0)</f>
        <v>0</v>
      </c>
      <c r="E270" s="446">
        <f ca="1">IF(S270&lt;&gt;"",IF(COUNTIF(S$11:S270,S270)=1,MAX(E$11:E269)+1,INDEX(E$11:E269,MATCH(S270,S$11:S269,0),1)),0)</f>
        <v>0</v>
      </c>
      <c r="F270" s="446">
        <f ca="1">IF(Z270&lt;&gt;"",IF(COUNTIF(Z$11:Z270,Z270)=1,MAX(F$11:F269)+1,INDEX(F$11:F269,MATCH(Z270,Z$11:Z269,0),1)),0)</f>
        <v>0</v>
      </c>
      <c r="G270" s="447" cm="1">
        <f t="array" aca="1" ref="G270" ca="1">IF(Z270&lt;&gt;"",IF(COUNTIFS(Z$11:Z270,Z270,W$11:W270,W270)=1,MAX(G$11:G269)+1,INDEX(G$11:G269,MATCH(Z270&amp;W270,Z$11:Z269&amp;W$11:W270,0),1)),0)</f>
        <v>0</v>
      </c>
      <c r="H270" s="447">
        <f t="shared" ca="1" si="525"/>
        <v>0</v>
      </c>
      <c r="I270" s="447">
        <f ca="1">IF(T270="",0,IF(COUNTIF(T$11:T270,T270)=1,1,0))</f>
        <v>0</v>
      </c>
      <c r="J270" s="447">
        <f ca="1">IF(U270="",0,IF(COUNTIF(U$11:U270,U270)=1,1,0))</f>
        <v>0</v>
      </c>
      <c r="K270" s="447">
        <f ca="1">IF(S270="",0,IF(COUNTIF(S$11:S270,S270)=1,1,0))</f>
        <v>0</v>
      </c>
      <c r="L270" s="446">
        <f ca="1">IF(Z270="",0,IF(COUNTIF(Z$11:Z270,Z270)=1,1,0))</f>
        <v>0</v>
      </c>
      <c r="M270" s="767">
        <f ca="1">IF($W270=2,IF(COUNTIFS($W$11:$W270,2,$Z$11:$Z270,$Z270)=1,1,0),0)</f>
        <v>0</v>
      </c>
      <c r="N270" s="767">
        <f ca="1">IF($W270=1,IF(COUNTIFS($W$11:$W270,2,$Z$11:$Z270,$Z270)=1,1,0),0)</f>
        <v>0</v>
      </c>
      <c r="O270" s="446">
        <f ca="1">IF(H270=0,0,IF(COUNTIF(Z$11:Z270,Z270)=1,1,0))</f>
        <v>0</v>
      </c>
      <c r="P270" s="448" t="str">
        <f t="shared" ca="1" si="526"/>
        <v>石川県</v>
      </c>
      <c r="Q270" s="89">
        <f t="shared" ca="1" si="527"/>
        <v>260</v>
      </c>
      <c r="R270" s="170" t="s">
        <v>459</v>
      </c>
      <c r="S270" s="357" t="str">
        <f t="shared" ca="1" si="528"/>
        <v/>
      </c>
      <c r="T270" s="357" t="str">
        <f t="shared" ca="1" si="529"/>
        <v/>
      </c>
      <c r="U270" s="58" t="str">
        <f t="shared" ca="1" si="530"/>
        <v/>
      </c>
      <c r="V270" s="58" t="str">
        <f t="shared" ca="1" si="531"/>
        <v/>
      </c>
      <c r="W270" s="920" t="str">
        <f t="shared" ca="1" si="532"/>
        <v/>
      </c>
      <c r="X270" s="369">
        <f ca="1">IFERROR(VLOOKUP(W270,'（様式１号）３整理番号表'!$B$4:$H$5,2,FALSE),0)</f>
        <v>0</v>
      </c>
      <c r="Y270" s="768" t="str" cm="1">
        <f t="array" aca="1" ref="Y270" ca="1">IF(AND(D270=0,F270=0),"",IF(COUNTIF(D$11:D270,D270)=1,1,IF(COUNTIFS(D$11:D270,D270,F$11:F270,F270)=1,INDEX((D$11:D270,F$11:F270,Y$11:Y270),MATCH(_xlfn.MAXIFS(F$11:F269,D$11:D269,D270),$F$11:F270,0),1,3)+1,INDEX((D$11:D270,F$11:F270,Y$11:Y270),MATCH(D270&amp;F270,D$11:D270&amp;F$11:F270,0),1,3))))</f>
        <v/>
      </c>
      <c r="Z270" s="40" t="str">
        <f t="shared" ca="1" si="533"/>
        <v/>
      </c>
      <c r="AA270" s="924" t="str">
        <f t="shared" ca="1" si="534"/>
        <v/>
      </c>
      <c r="AB270" s="93">
        <f ca="1">IFERROR(VLOOKUP(AA270,'（様式１号）３整理番号表'!$B$10:$H$16,2,FALSE),0)</f>
        <v>0</v>
      </c>
      <c r="AC270" s="924" t="str">
        <f t="shared" ca="1" si="535"/>
        <v/>
      </c>
      <c r="AD270" s="924" t="str">
        <f t="shared" ca="1" si="536"/>
        <v/>
      </c>
      <c r="AE270" s="93">
        <f ca="1">IFERROR(VLOOKUP(AD270,'（様式１号）３整理番号表'!$B$21:$H$22,2,FALSE),0)</f>
        <v>0</v>
      </c>
      <c r="AF270" s="924" t="str">
        <f t="shared" ca="1" si="537"/>
        <v/>
      </c>
      <c r="AG270" s="93">
        <f ca="1">IFERROR(VLOOKUP(AF270,'（様式１号）３整理番号表'!$B$26:$H$31,2,FALSE),0)</f>
        <v>0</v>
      </c>
      <c r="AH270" s="924" t="str">
        <f t="shared" ca="1" si="538"/>
        <v/>
      </c>
      <c r="AI270" s="93">
        <f ca="1">IFERROR(VLOOKUP(AH270,'（様式１号）３整理番号表'!$J$5:$N$59,2,FALSE),0)</f>
        <v>0</v>
      </c>
      <c r="AJ270" s="77" t="str">
        <f t="shared" ca="1" si="539"/>
        <v/>
      </c>
      <c r="AK270" s="93">
        <f ca="1">IFERROR(VLOOKUP(AJ270,'（様式１号）３整理番号表'!$P$5:$R$29,2,FALSE),0)</f>
        <v>0</v>
      </c>
      <c r="AL270" s="921" t="str">
        <f t="shared" ca="1" si="540"/>
        <v/>
      </c>
      <c r="AM270" s="921" t="str">
        <f t="shared" ca="1" si="541"/>
        <v/>
      </c>
      <c r="AN270" s="921"/>
      <c r="AO270" s="77" t="str">
        <f t="shared" ca="1" si="542"/>
        <v/>
      </c>
      <c r="AP270" s="93">
        <f ca="1">IFERROR(VLOOKUP(AO270,'（様式１号）３整理番号表'!$P$5:$R$29,2,FALSE),0)</f>
        <v>0</v>
      </c>
      <c r="AQ270" s="924" t="str">
        <f t="shared" ca="1" si="543"/>
        <v/>
      </c>
      <c r="AR270" s="93">
        <f t="shared" ca="1" si="544"/>
        <v>0</v>
      </c>
      <c r="AS270" s="924" t="str">
        <f t="shared" ca="1" si="545"/>
        <v/>
      </c>
      <c r="AT270" s="40" t="str">
        <f t="shared" ca="1" si="546"/>
        <v/>
      </c>
      <c r="AU270" s="93" t="str">
        <f t="shared" ca="1" si="547"/>
        <v/>
      </c>
      <c r="AV270" s="923" t="str">
        <f t="shared" ca="1" si="548"/>
        <v/>
      </c>
      <c r="AW270" s="926" t="str">
        <f t="shared" ca="1" si="549"/>
        <v/>
      </c>
      <c r="AX270" s="925" t="str">
        <f t="shared" ca="1" si="550"/>
        <v/>
      </c>
      <c r="AY270" s="925" t="str">
        <f t="shared" ca="1" si="550"/>
        <v/>
      </c>
      <c r="AZ270" s="925" t="str">
        <f t="shared" ca="1" si="550"/>
        <v/>
      </c>
      <c r="BA270" s="925" t="str">
        <f t="shared" ca="1" si="550"/>
        <v/>
      </c>
      <c r="BB270" s="925" t="str">
        <f t="shared" ca="1" si="551"/>
        <v/>
      </c>
      <c r="BC270" s="925" t="str">
        <f t="shared" ca="1" si="552"/>
        <v/>
      </c>
      <c r="BD270" s="925" t="str">
        <f t="shared" ca="1" si="552"/>
        <v/>
      </c>
      <c r="BE270" s="925" t="str">
        <f t="shared" ca="1" si="552"/>
        <v/>
      </c>
      <c r="BF270" s="77" t="str">
        <f t="shared" ca="1" si="553"/>
        <v/>
      </c>
      <c r="BG270" s="924" t="str">
        <f t="shared" ca="1" si="554"/>
        <v/>
      </c>
      <c r="BH270" s="94">
        <f ca="1">IF(BF270&lt;&gt;"",INDEX('（様式１号）３整理番号表'!$AB$7:$AQ$12,MATCH(BF270,'（様式１号）３整理番号表'!$AA$7:$AA$12,0),MATCH(BG270,'（様式１号）３整理番号表'!$AB$6:$AQ$6,0)),0)</f>
        <v>0</v>
      </c>
      <c r="BI270" s="921" t="str">
        <f t="shared" ca="1" si="555"/>
        <v/>
      </c>
      <c r="BJ270" s="922" t="str">
        <f t="shared" ca="1" si="556"/>
        <v/>
      </c>
      <c r="BK270" s="926" t="str">
        <f t="shared" ca="1" si="557"/>
        <v/>
      </c>
      <c r="BL270" s="922" t="str">
        <f t="shared" ca="1" si="558"/>
        <v/>
      </c>
      <c r="BM270" s="79" t="str">
        <f t="shared" ca="1" si="559"/>
        <v/>
      </c>
      <c r="BN270" s="82" t="str">
        <f t="shared" ca="1" si="560"/>
        <v/>
      </c>
      <c r="BO270" s="83" t="str">
        <f t="shared" ca="1" si="561"/>
        <v/>
      </c>
      <c r="BP270" s="84" t="str">
        <f t="shared" ca="1" si="562"/>
        <v/>
      </c>
      <c r="BQ270" s="82" t="str">
        <f t="shared" ca="1" si="563"/>
        <v/>
      </c>
      <c r="BR270" s="97" t="str">
        <f t="shared" ca="1" si="564"/>
        <v/>
      </c>
      <c r="BS270" s="95" t="str">
        <f t="shared" ca="1" si="565"/>
        <v/>
      </c>
      <c r="BT270" s="184" t="str">
        <f t="shared" ca="1" si="566"/>
        <v/>
      </c>
      <c r="BU270" s="611" t="str">
        <f t="shared" ca="1" si="567"/>
        <v/>
      </c>
      <c r="BV270" s="77" t="str">
        <f t="shared" ca="1" si="568"/>
        <v/>
      </c>
      <c r="BW270" s="85" t="str">
        <f t="shared" ca="1" si="569"/>
        <v/>
      </c>
      <c r="BX270" s="86" t="str">
        <f t="shared" ca="1" si="570"/>
        <v/>
      </c>
      <c r="BY270" s="231">
        <f ca="1">IF('ポイント要件確認等（個別表）'!AD270=1,ROUNDDOWN('ポイント要件確認等（個別表）'!AV270,-3),IF('ポイント要件確認等（個別表）'!AD270=2,ROUNDDOWN('ポイント要件確認等（個別表）'!BH270,-3),IF('ポイント要件確認等（個別表）'!AD270=3,ROUNDDOWN('ポイント要件確認等（個別表）'!BT270,-3),0)))</f>
        <v>0</v>
      </c>
      <c r="BZ270" s="86" t="str">
        <f t="shared" ca="1" si="571"/>
        <v/>
      </c>
      <c r="CA270" s="232" t="str">
        <f t="shared" ca="1" si="572"/>
        <v/>
      </c>
      <c r="CB270" s="232">
        <f t="shared" ca="1" si="573"/>
        <v>0</v>
      </c>
      <c r="CC270" s="86" t="str">
        <f t="shared" ca="1" si="574"/>
        <v/>
      </c>
      <c r="CD270" s="86" t="str">
        <f t="shared" ca="1" si="575"/>
        <v/>
      </c>
      <c r="CE270" s="609"/>
      <c r="CF270" s="86" t="str">
        <f t="shared" ca="1" si="576"/>
        <v/>
      </c>
      <c r="CG270" s="185" t="str">
        <f t="shared" ca="1" si="577"/>
        <v/>
      </c>
      <c r="CH270" s="246" t="str">
        <f t="shared" ca="1" si="578"/>
        <v>含税額</v>
      </c>
      <c r="CI270" s="247" t="str">
        <f t="shared" ca="1" si="579"/>
        <v/>
      </c>
      <c r="CJ270" s="87" t="str">
        <f ca="1">IFERROR(IF(INDIRECT("'("&amp;'２個別表'!EO270&amp;")'!AR"&amp;84+EP270)&lt;&gt;1,"",1),"")</f>
        <v/>
      </c>
      <c r="CK270" s="244" t="str">
        <f t="shared" ca="1" si="580"/>
        <v/>
      </c>
      <c r="CL270" s="235" t="str">
        <f t="shared" ca="1" si="581"/>
        <v/>
      </c>
      <c r="CM270" s="239" t="str">
        <f t="shared" ca="1" si="582"/>
        <v/>
      </c>
      <c r="CN270" s="77" t="str">
        <f t="shared" ca="1" si="583"/>
        <v/>
      </c>
      <c r="CO270" s="93" t="str">
        <f ca="1">IFERROR(VLOOKUP(CN270,'（様式１号）３整理番号表'!$T$5:$V$15,2,FALSE),"")</f>
        <v/>
      </c>
      <c r="CP270" s="924" t="str">
        <f t="shared" ca="1" si="584"/>
        <v/>
      </c>
      <c r="CQ270" s="93" t="str">
        <f ca="1">IFERROR(VLOOKUP(CP270,'（様式１号）３整理番号表'!$T$19:$V$24,2,FALSE),"")</f>
        <v/>
      </c>
      <c r="CR270" s="924" t="str">
        <f ca="1">IFERROR(IF(INDIRECT("'("&amp;'２個別表'!EO270&amp;")'!AV"&amp;84+EP270)&lt;&gt;1,"",1),"")</f>
        <v/>
      </c>
      <c r="CS270" s="232">
        <f t="shared" ca="1" si="585"/>
        <v>0</v>
      </c>
      <c r="CT270" s="248">
        <f t="shared" ca="1" si="586"/>
        <v>0</v>
      </c>
      <c r="CU270" s="376" t="str">
        <f ca="1">IF(ER270="補強",IF(COUNTIFS($Z$11:Z270,Z270,$W$11:W270,1)=1,"１①",""),IF(COUNTIFS($Z$11:Z270,Z270,$W$11:W270,2)=1,"２①",""))</f>
        <v/>
      </c>
      <c r="CV270" s="57" t="str">
        <f t="shared" ca="1" si="587"/>
        <v/>
      </c>
      <c r="CW270" s="927" t="str">
        <f t="shared" ca="1" si="588"/>
        <v/>
      </c>
      <c r="CX270" s="256" t="str">
        <f t="shared" ca="1" si="589"/>
        <v/>
      </c>
      <c r="CY270" s="256" t="str">
        <f t="shared" ca="1" si="590"/>
        <v/>
      </c>
      <c r="CZ270" s="256" t="str">
        <f t="shared" ca="1" si="591"/>
        <v/>
      </c>
      <c r="DA270" s="256" t="str">
        <f t="shared" ca="1" si="592"/>
        <v/>
      </c>
      <c r="DB270" s="316" t="str">
        <f ca="1">IFERROR(VLOOKUP($CU270,'（様式１号）３整理番号表'!$Z$19:$AB$32,3,FALSE),"")</f>
        <v/>
      </c>
      <c r="DC270" s="259" t="str">
        <f t="shared" ca="1" si="593"/>
        <v>-</v>
      </c>
      <c r="DD270" s="618" t="str">
        <f t="shared" ca="1" si="594"/>
        <v/>
      </c>
      <c r="DE270" s="321" t="str">
        <f ca="1">IF(AND(AO270=18,AS270=1),IF(COUNTIFS($Y$11:Y270,Y270,$AS$11:AS270,1)=1,"２②",""),IF($CU270="１①",INDEX(INDIRECT("'("&amp;$EO270&amp;")'!AR116:BB116"),1,MATCH(INDIRECT("'("&amp;$EO270&amp;")'!C118"),INDIRECT("'("&amp;$EO270&amp;")'!AR119:BB119"),0)),""))</f>
        <v/>
      </c>
      <c r="DF270" s="324" t="str">
        <f t="shared" ca="1" si="595"/>
        <v/>
      </c>
      <c r="DG270" s="313" t="str">
        <f t="shared" ca="1" si="596"/>
        <v/>
      </c>
      <c r="DH270" s="313" t="str">
        <f t="shared" ca="1" si="597"/>
        <v/>
      </c>
      <c r="DI270" s="313" t="str">
        <f t="shared" ca="1" si="598"/>
        <v/>
      </c>
      <c r="DJ270" s="313" t="str">
        <f t="shared" ca="1" si="599"/>
        <v/>
      </c>
      <c r="DK270" s="328" t="str">
        <f t="shared" ca="1" si="600"/>
        <v/>
      </c>
      <c r="DL270" s="334" t="str">
        <f t="shared" ca="1" si="601"/>
        <v/>
      </c>
      <c r="DM270" s="915" t="str">
        <f t="shared" ca="1" si="602"/>
        <v/>
      </c>
      <c r="DN270" s="15"/>
      <c r="DO270" s="324"/>
      <c r="DP270" s="16"/>
      <c r="DQ270" s="16"/>
      <c r="DR270" s="16"/>
      <c r="DS270" s="16"/>
      <c r="DT270" s="318" t="str">
        <f>IFERROR(VLOOKUP($DN270,'（様式１号）３整理番号表'!$Z$19:$AB$32,3,FALSE),"")</f>
        <v/>
      </c>
      <c r="DU270" s="259" t="str">
        <f t="shared" si="603"/>
        <v/>
      </c>
      <c r="DV270" s="14"/>
      <c r="DW270" s="17" t="str">
        <f t="shared" ca="1" si="604"/>
        <v/>
      </c>
      <c r="DX270" s="88" t="str">
        <f t="shared" ref="DX270:DX333" ca="1" si="621">IF(FG270="地震","令和６年能登半島地震",(IF(FG270="大雨","令和６年能登半島大雨",IF(FG270="震雨","令和６年能登半島地震及び大雨",""))))</f>
        <v/>
      </c>
      <c r="DZ270" s="339">
        <f t="shared" ca="1" si="521"/>
        <v>0</v>
      </c>
      <c r="EA270" s="339">
        <f t="shared" ca="1" si="521"/>
        <v>0</v>
      </c>
      <c r="EB270" s="339">
        <f t="shared" ca="1" si="521"/>
        <v>0</v>
      </c>
      <c r="EC270" s="339">
        <f t="shared" ca="1" si="521"/>
        <v>0</v>
      </c>
      <c r="ED270" s="339">
        <f t="shared" ca="1" si="521"/>
        <v>0</v>
      </c>
      <c r="EE270" s="339">
        <f t="shared" ca="1" si="521"/>
        <v>0</v>
      </c>
      <c r="EF270" s="339">
        <f t="shared" ca="1" si="521"/>
        <v>0</v>
      </c>
      <c r="EG270" s="339">
        <f t="shared" ca="1" si="521"/>
        <v>0</v>
      </c>
      <c r="EH270" s="339">
        <f t="shared" ca="1" si="521"/>
        <v>0</v>
      </c>
      <c r="EI270" s="339">
        <f t="shared" ca="1" si="521"/>
        <v>0</v>
      </c>
      <c r="EJ270" s="339">
        <f t="shared" ca="1" si="521"/>
        <v>0</v>
      </c>
      <c r="EK270" s="339">
        <f t="shared" ca="1" si="521"/>
        <v>0</v>
      </c>
      <c r="EL270" s="339">
        <f t="shared" ca="1" si="521"/>
        <v>0</v>
      </c>
      <c r="EM270" s="339">
        <f t="shared" ca="1" si="521"/>
        <v>0</v>
      </c>
      <c r="EO270" s="919" t="str">
        <f t="shared" ca="1" si="523"/>
        <v/>
      </c>
      <c r="EP270" s="919" t="str">
        <f t="shared" ca="1" si="605"/>
        <v/>
      </c>
      <c r="EQ270" s="919" t="str">
        <f t="shared" ca="1" si="606"/>
        <v/>
      </c>
      <c r="ER270" s="919" t="str">
        <f t="shared" ca="1" si="607"/>
        <v/>
      </c>
      <c r="ES270" s="919" t="str">
        <f ca="1">IFERROR(INDEX('郵便番号（石川県）'!$A$3:$F$2574,MATCH(INDIRECT("'("&amp;EO270&amp;")'!E7"),'郵便番号（石川県）'!$A$3:$A$2574,0),6),"")</f>
        <v/>
      </c>
      <c r="ET270" s="919" t="str">
        <f ca="1">IFERROR(INDEX('郵便番号（石川県）'!$A$3:$F$2574,MATCH(INDIRECT("'("&amp;$EO270&amp;")'!E7"),'郵便番号（石川県）'!$A$3:$A$2574,0),5),"")</f>
        <v/>
      </c>
      <c r="EU270" s="919" t="str">
        <f t="shared" ca="1" si="608"/>
        <v/>
      </c>
      <c r="EV270" s="919" t="str">
        <f t="shared" ca="1" si="609"/>
        <v/>
      </c>
      <c r="EW270" s="919" t="str">
        <f t="shared" ca="1" si="610"/>
        <v/>
      </c>
      <c r="EX270" s="919" t="str">
        <f t="shared" ca="1" si="611"/>
        <v/>
      </c>
      <c r="EY270" s="919" t="str">
        <f t="shared" ca="1" si="612"/>
        <v/>
      </c>
      <c r="EZ270" s="919" t="str">
        <f t="shared" ca="1" si="613"/>
        <v/>
      </c>
      <c r="FA270" s="919" t="str">
        <f t="shared" ca="1" si="614"/>
        <v/>
      </c>
      <c r="FB270" s="919" t="str">
        <f t="shared" ca="1" si="615"/>
        <v/>
      </c>
      <c r="FC270" s="919" t="str">
        <f t="shared" ca="1" si="616"/>
        <v/>
      </c>
      <c r="FD270" s="627" t="str">
        <f t="shared" ca="1" si="617"/>
        <v/>
      </c>
      <c r="FE270" s="630">
        <v>260</v>
      </c>
      <c r="FF270" s="299" t="str">
        <f t="shared" ca="1" si="618"/>
        <v/>
      </c>
      <c r="FG270" s="993" t="str">
        <f t="shared" ca="1" si="619"/>
        <v/>
      </c>
      <c r="FH270" s="919" t="str">
        <f t="shared" ca="1" si="620"/>
        <v/>
      </c>
      <c r="FI270" s="299">
        <f ca="1">COUNTIF($FH$11:FH270,"■")</f>
        <v>0</v>
      </c>
    </row>
    <row r="271" spans="1:165" ht="34.5" customHeight="1">
      <c r="A271" s="445">
        <f t="shared" ca="1" si="524"/>
        <v>0</v>
      </c>
      <c r="B271" s="446">
        <f>IF(R271&lt;&gt;"",IF(COUNTIF(R$11:R271,R271)=1,MAX(B$11:B270)+1,INDEX(B$11:B270,MATCH(R271,R$11:R270,0),1)),0)</f>
        <v>1</v>
      </c>
      <c r="C271" s="446">
        <f ca="1">IF(T271&lt;&gt;"",IF(COUNTIF(T$11:T271,T271)=1,MAX(C$11:C270)+1,INDEX(C$11:C270,MATCH(T271,T$11:T270,0),1)),0)</f>
        <v>0</v>
      </c>
      <c r="D271" s="446">
        <f ca="1">IF(U271&lt;&gt;"",IF(COUNTIF(U$11:U271,U271)=1,MAX(D$11:D270)+1,INDEX(D$11:D270,MATCH(U271,U$11:U270,0),1)),0)</f>
        <v>0</v>
      </c>
      <c r="E271" s="446">
        <f ca="1">IF(S271&lt;&gt;"",IF(COUNTIF(S$11:S271,S271)=1,MAX(E$11:E270)+1,INDEX(E$11:E270,MATCH(S271,S$11:S270,0),1)),0)</f>
        <v>0</v>
      </c>
      <c r="F271" s="446">
        <f ca="1">IF(Z271&lt;&gt;"",IF(COUNTIF(Z$11:Z271,Z271)=1,MAX(F$11:F270)+1,INDEX(F$11:F270,MATCH(Z271,Z$11:Z270,0),1)),0)</f>
        <v>0</v>
      </c>
      <c r="G271" s="447" cm="1">
        <f t="array" aca="1" ref="G271" ca="1">IF(Z271&lt;&gt;"",IF(COUNTIFS(Z$11:Z271,Z271,W$11:W271,W271)=1,MAX(G$11:G270)+1,INDEX(G$11:G270,MATCH(Z271&amp;W271,Z$11:Z270&amp;W$11:W271,0),1)),0)</f>
        <v>0</v>
      </c>
      <c r="H271" s="447">
        <f t="shared" ca="1" si="525"/>
        <v>0</v>
      </c>
      <c r="I271" s="447">
        <f ca="1">IF(T271="",0,IF(COUNTIF(T$11:T271,T271)=1,1,0))</f>
        <v>0</v>
      </c>
      <c r="J271" s="447">
        <f ca="1">IF(U271="",0,IF(COUNTIF(U$11:U271,U271)=1,1,0))</f>
        <v>0</v>
      </c>
      <c r="K271" s="447">
        <f ca="1">IF(S271="",0,IF(COUNTIF(S$11:S271,S271)=1,1,0))</f>
        <v>0</v>
      </c>
      <c r="L271" s="446">
        <f ca="1">IF(Z271="",0,IF(COUNTIF(Z$11:Z271,Z271)=1,1,0))</f>
        <v>0</v>
      </c>
      <c r="M271" s="767">
        <f ca="1">IF($W271=2,IF(COUNTIFS($W$11:$W271,2,$Z$11:$Z271,$Z271)=1,1,0),0)</f>
        <v>0</v>
      </c>
      <c r="N271" s="767">
        <f ca="1">IF($W271=1,IF(COUNTIFS($W$11:$W271,2,$Z$11:$Z271,$Z271)=1,1,0),0)</f>
        <v>0</v>
      </c>
      <c r="O271" s="446">
        <f ca="1">IF(H271=0,0,IF(COUNTIF(Z$11:Z271,Z271)=1,1,0))</f>
        <v>0</v>
      </c>
      <c r="P271" s="448" t="str">
        <f t="shared" ca="1" si="526"/>
        <v>石川県</v>
      </c>
      <c r="Q271" s="89">
        <f t="shared" ca="1" si="527"/>
        <v>261</v>
      </c>
      <c r="R271" s="170" t="s">
        <v>459</v>
      </c>
      <c r="S271" s="357" t="str">
        <f t="shared" ca="1" si="528"/>
        <v/>
      </c>
      <c r="T271" s="357" t="str">
        <f t="shared" ca="1" si="529"/>
        <v/>
      </c>
      <c r="U271" s="58" t="str">
        <f t="shared" ca="1" si="530"/>
        <v/>
      </c>
      <c r="V271" s="58" t="str">
        <f t="shared" ca="1" si="531"/>
        <v/>
      </c>
      <c r="W271" s="920" t="str">
        <f t="shared" ca="1" si="532"/>
        <v/>
      </c>
      <c r="X271" s="369">
        <f ca="1">IFERROR(VLOOKUP(W271,'（様式１号）３整理番号表'!$B$4:$H$5,2,FALSE),0)</f>
        <v>0</v>
      </c>
      <c r="Y271" s="768" t="str" cm="1">
        <f t="array" aca="1" ref="Y271" ca="1">IF(AND(D271=0,F271=0),"",IF(COUNTIF(D$11:D271,D271)=1,1,IF(COUNTIFS(D$11:D271,D271,F$11:F271,F271)=1,INDEX((D$11:D271,F$11:F271,Y$11:Y271),MATCH(_xlfn.MAXIFS(F$11:F270,D$11:D270,D271),$F$11:F271,0),1,3)+1,INDEX((D$11:D271,F$11:F271,Y$11:Y271),MATCH(D271&amp;F271,D$11:D271&amp;F$11:F271,0),1,3))))</f>
        <v/>
      </c>
      <c r="Z271" s="40" t="str">
        <f t="shared" ca="1" si="533"/>
        <v/>
      </c>
      <c r="AA271" s="924" t="str">
        <f t="shared" ca="1" si="534"/>
        <v/>
      </c>
      <c r="AB271" s="93">
        <f ca="1">IFERROR(VLOOKUP(AA271,'（様式１号）３整理番号表'!$B$10:$H$16,2,FALSE),0)</f>
        <v>0</v>
      </c>
      <c r="AC271" s="924" t="str">
        <f t="shared" ca="1" si="535"/>
        <v/>
      </c>
      <c r="AD271" s="924" t="str">
        <f t="shared" ca="1" si="536"/>
        <v/>
      </c>
      <c r="AE271" s="93">
        <f ca="1">IFERROR(VLOOKUP(AD271,'（様式１号）３整理番号表'!$B$21:$H$22,2,FALSE),0)</f>
        <v>0</v>
      </c>
      <c r="AF271" s="924" t="str">
        <f t="shared" ca="1" si="537"/>
        <v/>
      </c>
      <c r="AG271" s="93">
        <f ca="1">IFERROR(VLOOKUP(AF271,'（様式１号）３整理番号表'!$B$26:$H$31,2,FALSE),0)</f>
        <v>0</v>
      </c>
      <c r="AH271" s="924" t="str">
        <f t="shared" ca="1" si="538"/>
        <v/>
      </c>
      <c r="AI271" s="93">
        <f ca="1">IFERROR(VLOOKUP(AH271,'（様式１号）３整理番号表'!$J$5:$N$59,2,FALSE),0)</f>
        <v>0</v>
      </c>
      <c r="AJ271" s="77" t="str">
        <f t="shared" ca="1" si="539"/>
        <v/>
      </c>
      <c r="AK271" s="93">
        <f ca="1">IFERROR(VLOOKUP(AJ271,'（様式１号）３整理番号表'!$P$5:$R$29,2,FALSE),0)</f>
        <v>0</v>
      </c>
      <c r="AL271" s="921" t="str">
        <f t="shared" ca="1" si="540"/>
        <v/>
      </c>
      <c r="AM271" s="921" t="str">
        <f t="shared" ca="1" si="541"/>
        <v/>
      </c>
      <c r="AN271" s="921"/>
      <c r="AO271" s="77" t="str">
        <f t="shared" ca="1" si="542"/>
        <v/>
      </c>
      <c r="AP271" s="93">
        <f ca="1">IFERROR(VLOOKUP(AO271,'（様式１号）３整理番号表'!$P$5:$R$29,2,FALSE),0)</f>
        <v>0</v>
      </c>
      <c r="AQ271" s="924" t="str">
        <f t="shared" ca="1" si="543"/>
        <v/>
      </c>
      <c r="AR271" s="93">
        <f t="shared" ca="1" si="544"/>
        <v>0</v>
      </c>
      <c r="AS271" s="924" t="str">
        <f t="shared" ca="1" si="545"/>
        <v/>
      </c>
      <c r="AT271" s="40" t="str">
        <f t="shared" ca="1" si="546"/>
        <v/>
      </c>
      <c r="AU271" s="93" t="str">
        <f t="shared" ca="1" si="547"/>
        <v/>
      </c>
      <c r="AV271" s="923" t="str">
        <f t="shared" ca="1" si="548"/>
        <v/>
      </c>
      <c r="AW271" s="926" t="str">
        <f t="shared" ca="1" si="549"/>
        <v/>
      </c>
      <c r="AX271" s="925" t="str">
        <f t="shared" ca="1" si="550"/>
        <v/>
      </c>
      <c r="AY271" s="925" t="str">
        <f t="shared" ca="1" si="550"/>
        <v/>
      </c>
      <c r="AZ271" s="925" t="str">
        <f t="shared" ca="1" si="550"/>
        <v/>
      </c>
      <c r="BA271" s="925" t="str">
        <f t="shared" ca="1" si="550"/>
        <v/>
      </c>
      <c r="BB271" s="925" t="str">
        <f t="shared" ca="1" si="551"/>
        <v/>
      </c>
      <c r="BC271" s="925" t="str">
        <f t="shared" ca="1" si="552"/>
        <v/>
      </c>
      <c r="BD271" s="925" t="str">
        <f t="shared" ca="1" si="552"/>
        <v/>
      </c>
      <c r="BE271" s="925" t="str">
        <f t="shared" ca="1" si="552"/>
        <v/>
      </c>
      <c r="BF271" s="77" t="str">
        <f t="shared" ca="1" si="553"/>
        <v/>
      </c>
      <c r="BG271" s="924" t="str">
        <f t="shared" ca="1" si="554"/>
        <v/>
      </c>
      <c r="BH271" s="94">
        <f ca="1">IF(BF271&lt;&gt;"",INDEX('（様式１号）３整理番号表'!$AB$7:$AQ$12,MATCH(BF271,'（様式１号）３整理番号表'!$AA$7:$AA$12,0),MATCH(BG271,'（様式１号）３整理番号表'!$AB$6:$AQ$6,0)),0)</f>
        <v>0</v>
      </c>
      <c r="BI271" s="921" t="str">
        <f t="shared" ca="1" si="555"/>
        <v/>
      </c>
      <c r="BJ271" s="922" t="str">
        <f t="shared" ca="1" si="556"/>
        <v/>
      </c>
      <c r="BK271" s="926" t="str">
        <f t="shared" ca="1" si="557"/>
        <v/>
      </c>
      <c r="BL271" s="922" t="str">
        <f t="shared" ca="1" si="558"/>
        <v/>
      </c>
      <c r="BM271" s="79" t="str">
        <f t="shared" ca="1" si="559"/>
        <v/>
      </c>
      <c r="BN271" s="82" t="str">
        <f t="shared" ca="1" si="560"/>
        <v/>
      </c>
      <c r="BO271" s="83" t="str">
        <f t="shared" ca="1" si="561"/>
        <v/>
      </c>
      <c r="BP271" s="84" t="str">
        <f t="shared" ca="1" si="562"/>
        <v/>
      </c>
      <c r="BQ271" s="82" t="str">
        <f t="shared" ca="1" si="563"/>
        <v/>
      </c>
      <c r="BR271" s="97" t="str">
        <f t="shared" ca="1" si="564"/>
        <v/>
      </c>
      <c r="BS271" s="95" t="str">
        <f t="shared" ca="1" si="565"/>
        <v/>
      </c>
      <c r="BT271" s="184" t="str">
        <f t="shared" ca="1" si="566"/>
        <v/>
      </c>
      <c r="BU271" s="611" t="str">
        <f t="shared" ca="1" si="567"/>
        <v/>
      </c>
      <c r="BV271" s="77" t="str">
        <f t="shared" ca="1" si="568"/>
        <v/>
      </c>
      <c r="BW271" s="85" t="str">
        <f t="shared" ca="1" si="569"/>
        <v/>
      </c>
      <c r="BX271" s="86" t="str">
        <f t="shared" ca="1" si="570"/>
        <v/>
      </c>
      <c r="BY271" s="231">
        <f ca="1">IF('ポイント要件確認等（個別表）'!AD271=1,ROUNDDOWN('ポイント要件確認等（個別表）'!AV271,-3),IF('ポイント要件確認等（個別表）'!AD271=2,ROUNDDOWN('ポイント要件確認等（個別表）'!BH271,-3),IF('ポイント要件確認等（個別表）'!AD271=3,ROUNDDOWN('ポイント要件確認等（個別表）'!BT271,-3),0)))</f>
        <v>0</v>
      </c>
      <c r="BZ271" s="86" t="str">
        <f t="shared" ca="1" si="571"/>
        <v/>
      </c>
      <c r="CA271" s="232" t="str">
        <f t="shared" ca="1" si="572"/>
        <v/>
      </c>
      <c r="CB271" s="232">
        <f t="shared" ca="1" si="573"/>
        <v>0</v>
      </c>
      <c r="CC271" s="86" t="str">
        <f t="shared" ca="1" si="574"/>
        <v/>
      </c>
      <c r="CD271" s="86" t="str">
        <f t="shared" ca="1" si="575"/>
        <v/>
      </c>
      <c r="CE271" s="609"/>
      <c r="CF271" s="86" t="str">
        <f t="shared" ca="1" si="576"/>
        <v/>
      </c>
      <c r="CG271" s="185" t="str">
        <f t="shared" ca="1" si="577"/>
        <v/>
      </c>
      <c r="CH271" s="246" t="str">
        <f t="shared" ca="1" si="578"/>
        <v>含税額</v>
      </c>
      <c r="CI271" s="247" t="str">
        <f t="shared" ca="1" si="579"/>
        <v/>
      </c>
      <c r="CJ271" s="87" t="str">
        <f ca="1">IFERROR(IF(INDIRECT("'("&amp;'２個別表'!EO271&amp;")'!AR"&amp;84+EP271)&lt;&gt;1,"",1),"")</f>
        <v/>
      </c>
      <c r="CK271" s="244" t="str">
        <f t="shared" ca="1" si="580"/>
        <v/>
      </c>
      <c r="CL271" s="235" t="str">
        <f t="shared" ca="1" si="581"/>
        <v/>
      </c>
      <c r="CM271" s="239" t="str">
        <f t="shared" ca="1" si="582"/>
        <v/>
      </c>
      <c r="CN271" s="77" t="str">
        <f t="shared" ca="1" si="583"/>
        <v/>
      </c>
      <c r="CO271" s="93" t="str">
        <f ca="1">IFERROR(VLOOKUP(CN271,'（様式１号）３整理番号表'!$T$5:$V$15,2,FALSE),"")</f>
        <v/>
      </c>
      <c r="CP271" s="924" t="str">
        <f t="shared" ca="1" si="584"/>
        <v/>
      </c>
      <c r="CQ271" s="93" t="str">
        <f ca="1">IFERROR(VLOOKUP(CP271,'（様式１号）３整理番号表'!$T$19:$V$24,2,FALSE),"")</f>
        <v/>
      </c>
      <c r="CR271" s="924" t="str">
        <f ca="1">IFERROR(IF(INDIRECT("'("&amp;'２個別表'!EO271&amp;")'!AV"&amp;84+EP271)&lt;&gt;1,"",1),"")</f>
        <v/>
      </c>
      <c r="CS271" s="232">
        <f t="shared" ca="1" si="585"/>
        <v>0</v>
      </c>
      <c r="CT271" s="248">
        <f t="shared" ca="1" si="586"/>
        <v>0</v>
      </c>
      <c r="CU271" s="376" t="str">
        <f ca="1">IF(ER271="補強",IF(COUNTIFS($Z$11:Z271,Z271,$W$11:W271,1)=1,"１①",""),IF(COUNTIFS($Z$11:Z271,Z271,$W$11:W271,2)=1,"２①",""))</f>
        <v/>
      </c>
      <c r="CV271" s="57" t="str">
        <f t="shared" ca="1" si="587"/>
        <v/>
      </c>
      <c r="CW271" s="927" t="str">
        <f t="shared" ca="1" si="588"/>
        <v/>
      </c>
      <c r="CX271" s="256" t="str">
        <f t="shared" ca="1" si="589"/>
        <v/>
      </c>
      <c r="CY271" s="256" t="str">
        <f t="shared" ca="1" si="590"/>
        <v/>
      </c>
      <c r="CZ271" s="256" t="str">
        <f t="shared" ca="1" si="591"/>
        <v/>
      </c>
      <c r="DA271" s="256" t="str">
        <f t="shared" ca="1" si="592"/>
        <v/>
      </c>
      <c r="DB271" s="316" t="str">
        <f ca="1">IFERROR(VLOOKUP($CU271,'（様式１号）３整理番号表'!$Z$19:$AB$32,3,FALSE),"")</f>
        <v/>
      </c>
      <c r="DC271" s="259" t="str">
        <f t="shared" ca="1" si="593"/>
        <v>-</v>
      </c>
      <c r="DD271" s="618" t="str">
        <f t="shared" ca="1" si="594"/>
        <v/>
      </c>
      <c r="DE271" s="321" t="str">
        <f ca="1">IF(AND(AO271=18,AS271=1),IF(COUNTIFS($Y$11:Y271,Y271,$AS$11:AS271,1)=1,"２②",""),IF($CU271="１①",INDEX(INDIRECT("'("&amp;$EO271&amp;")'!AR116:BB116"),1,MATCH(INDIRECT("'("&amp;$EO271&amp;")'!C118"),INDIRECT("'("&amp;$EO271&amp;")'!AR119:BB119"),0)),""))</f>
        <v/>
      </c>
      <c r="DF271" s="324" t="str">
        <f t="shared" ca="1" si="595"/>
        <v/>
      </c>
      <c r="DG271" s="313" t="str">
        <f t="shared" ca="1" si="596"/>
        <v/>
      </c>
      <c r="DH271" s="313" t="str">
        <f t="shared" ca="1" si="597"/>
        <v/>
      </c>
      <c r="DI271" s="313" t="str">
        <f t="shared" ca="1" si="598"/>
        <v/>
      </c>
      <c r="DJ271" s="313" t="str">
        <f t="shared" ca="1" si="599"/>
        <v/>
      </c>
      <c r="DK271" s="328" t="str">
        <f t="shared" ca="1" si="600"/>
        <v/>
      </c>
      <c r="DL271" s="334" t="str">
        <f t="shared" ca="1" si="601"/>
        <v/>
      </c>
      <c r="DM271" s="915" t="str">
        <f t="shared" ca="1" si="602"/>
        <v/>
      </c>
      <c r="DN271" s="15"/>
      <c r="DO271" s="324"/>
      <c r="DP271" s="16"/>
      <c r="DQ271" s="16"/>
      <c r="DR271" s="16"/>
      <c r="DS271" s="16"/>
      <c r="DT271" s="318" t="str">
        <f>IFERROR(VLOOKUP($DN271,'（様式１号）３整理番号表'!$Z$19:$AB$32,3,FALSE),"")</f>
        <v/>
      </c>
      <c r="DU271" s="259" t="str">
        <f t="shared" si="603"/>
        <v/>
      </c>
      <c r="DV271" s="14"/>
      <c r="DW271" s="17" t="str">
        <f t="shared" ca="1" si="604"/>
        <v/>
      </c>
      <c r="DX271" s="88" t="str">
        <f t="shared" ca="1" si="621"/>
        <v/>
      </c>
      <c r="DZ271" s="339">
        <f t="shared" ca="1" si="521"/>
        <v>0</v>
      </c>
      <c r="EA271" s="339">
        <f t="shared" ca="1" si="521"/>
        <v>0</v>
      </c>
      <c r="EB271" s="339">
        <f t="shared" ca="1" si="521"/>
        <v>0</v>
      </c>
      <c r="EC271" s="339">
        <f t="shared" ca="1" si="521"/>
        <v>0</v>
      </c>
      <c r="ED271" s="339">
        <f t="shared" ca="1" si="521"/>
        <v>0</v>
      </c>
      <c r="EE271" s="339">
        <f t="shared" ca="1" si="521"/>
        <v>0</v>
      </c>
      <c r="EF271" s="339">
        <f t="shared" ca="1" si="521"/>
        <v>0</v>
      </c>
      <c r="EG271" s="339">
        <f t="shared" ca="1" si="521"/>
        <v>0</v>
      </c>
      <c r="EH271" s="339">
        <f t="shared" ca="1" si="521"/>
        <v>0</v>
      </c>
      <c r="EI271" s="339">
        <f t="shared" ca="1" si="521"/>
        <v>0</v>
      </c>
      <c r="EJ271" s="339">
        <f t="shared" ca="1" si="521"/>
        <v>0</v>
      </c>
      <c r="EK271" s="339">
        <f t="shared" ca="1" si="521"/>
        <v>0</v>
      </c>
      <c r="EL271" s="339">
        <f t="shared" ca="1" si="521"/>
        <v>0</v>
      </c>
      <c r="EM271" s="339">
        <f t="shared" ca="1" si="521"/>
        <v>0</v>
      </c>
      <c r="EO271" s="919" t="str">
        <f t="shared" ca="1" si="523"/>
        <v/>
      </c>
      <c r="EP271" s="919" t="str">
        <f t="shared" ca="1" si="605"/>
        <v/>
      </c>
      <c r="EQ271" s="919" t="str">
        <f t="shared" ca="1" si="606"/>
        <v/>
      </c>
      <c r="ER271" s="919" t="str">
        <f t="shared" ca="1" si="607"/>
        <v/>
      </c>
      <c r="ES271" s="919" t="str">
        <f ca="1">IFERROR(INDEX('郵便番号（石川県）'!$A$3:$F$2574,MATCH(INDIRECT("'("&amp;EO271&amp;")'!E7"),'郵便番号（石川県）'!$A$3:$A$2574,0),6),"")</f>
        <v/>
      </c>
      <c r="ET271" s="919" t="str">
        <f ca="1">IFERROR(INDEX('郵便番号（石川県）'!$A$3:$F$2574,MATCH(INDIRECT("'("&amp;$EO271&amp;")'!E7"),'郵便番号（石川県）'!$A$3:$A$2574,0),5),"")</f>
        <v/>
      </c>
      <c r="EU271" s="919" t="str">
        <f t="shared" ca="1" si="608"/>
        <v/>
      </c>
      <c r="EV271" s="919" t="str">
        <f t="shared" ca="1" si="609"/>
        <v/>
      </c>
      <c r="EW271" s="919" t="str">
        <f t="shared" ca="1" si="610"/>
        <v/>
      </c>
      <c r="EX271" s="919" t="str">
        <f t="shared" ca="1" si="611"/>
        <v/>
      </c>
      <c r="EY271" s="919" t="str">
        <f t="shared" ca="1" si="612"/>
        <v/>
      </c>
      <c r="EZ271" s="919" t="str">
        <f t="shared" ca="1" si="613"/>
        <v/>
      </c>
      <c r="FA271" s="919" t="str">
        <f t="shared" ca="1" si="614"/>
        <v/>
      </c>
      <c r="FB271" s="919" t="str">
        <f t="shared" ca="1" si="615"/>
        <v/>
      </c>
      <c r="FC271" s="919" t="str">
        <f t="shared" ca="1" si="616"/>
        <v/>
      </c>
      <c r="FD271" s="627" t="str">
        <f t="shared" ca="1" si="617"/>
        <v/>
      </c>
      <c r="FE271" s="630">
        <v>261</v>
      </c>
      <c r="FF271" s="299" t="str">
        <f t="shared" ca="1" si="618"/>
        <v/>
      </c>
      <c r="FG271" s="993" t="str">
        <f t="shared" ca="1" si="619"/>
        <v/>
      </c>
      <c r="FH271" s="919" t="str">
        <f t="shared" ca="1" si="620"/>
        <v/>
      </c>
      <c r="FI271" s="299">
        <f ca="1">COUNTIF($FH$11:FH271,"■")</f>
        <v>0</v>
      </c>
    </row>
    <row r="272" spans="1:165" ht="34.5" customHeight="1">
      <c r="A272" s="445">
        <f t="shared" ca="1" si="524"/>
        <v>0</v>
      </c>
      <c r="B272" s="446">
        <f>IF(R272&lt;&gt;"",IF(COUNTIF(R$11:R272,R272)=1,MAX(B$11:B271)+1,INDEX(B$11:B271,MATCH(R272,R$11:R271,0),1)),0)</f>
        <v>1</v>
      </c>
      <c r="C272" s="446">
        <f ca="1">IF(T272&lt;&gt;"",IF(COUNTIF(T$11:T272,T272)=1,MAX(C$11:C271)+1,INDEX(C$11:C271,MATCH(T272,T$11:T271,0),1)),0)</f>
        <v>0</v>
      </c>
      <c r="D272" s="446">
        <f ca="1">IF(U272&lt;&gt;"",IF(COUNTIF(U$11:U272,U272)=1,MAX(D$11:D271)+1,INDEX(D$11:D271,MATCH(U272,U$11:U271,0),1)),0)</f>
        <v>0</v>
      </c>
      <c r="E272" s="446">
        <f ca="1">IF(S272&lt;&gt;"",IF(COUNTIF(S$11:S272,S272)=1,MAX(E$11:E271)+1,INDEX(E$11:E271,MATCH(S272,S$11:S271,0),1)),0)</f>
        <v>0</v>
      </c>
      <c r="F272" s="446">
        <f ca="1">IF(Z272&lt;&gt;"",IF(COUNTIF(Z$11:Z272,Z272)=1,MAX(F$11:F271)+1,INDEX(F$11:F271,MATCH(Z272,Z$11:Z271,0),1)),0)</f>
        <v>0</v>
      </c>
      <c r="G272" s="447" cm="1">
        <f t="array" aca="1" ref="G272" ca="1">IF(Z272&lt;&gt;"",IF(COUNTIFS(Z$11:Z272,Z272,W$11:W272,W272)=1,MAX(G$11:G271)+1,INDEX(G$11:G271,MATCH(Z272&amp;W272,Z$11:Z271&amp;W$11:W272,0),1)),0)</f>
        <v>0</v>
      </c>
      <c r="H272" s="447">
        <f t="shared" ca="1" si="525"/>
        <v>0</v>
      </c>
      <c r="I272" s="447">
        <f ca="1">IF(T272="",0,IF(COUNTIF(T$11:T272,T272)=1,1,0))</f>
        <v>0</v>
      </c>
      <c r="J272" s="447">
        <f ca="1">IF(U272="",0,IF(COUNTIF(U$11:U272,U272)=1,1,0))</f>
        <v>0</v>
      </c>
      <c r="K272" s="447">
        <f ca="1">IF(S272="",0,IF(COUNTIF(S$11:S272,S272)=1,1,0))</f>
        <v>0</v>
      </c>
      <c r="L272" s="446">
        <f ca="1">IF(Z272="",0,IF(COUNTIF(Z$11:Z272,Z272)=1,1,0))</f>
        <v>0</v>
      </c>
      <c r="M272" s="767">
        <f ca="1">IF($W272=2,IF(COUNTIFS($W$11:$W272,2,$Z$11:$Z272,$Z272)=1,1,0),0)</f>
        <v>0</v>
      </c>
      <c r="N272" s="767">
        <f ca="1">IF($W272=1,IF(COUNTIFS($W$11:$W272,2,$Z$11:$Z272,$Z272)=1,1,0),0)</f>
        <v>0</v>
      </c>
      <c r="O272" s="446">
        <f ca="1">IF(H272=0,0,IF(COUNTIF(Z$11:Z272,Z272)=1,1,0))</f>
        <v>0</v>
      </c>
      <c r="P272" s="448" t="str">
        <f t="shared" ca="1" si="526"/>
        <v>石川県</v>
      </c>
      <c r="Q272" s="89">
        <f t="shared" ca="1" si="527"/>
        <v>262</v>
      </c>
      <c r="R272" s="170" t="s">
        <v>459</v>
      </c>
      <c r="S272" s="357" t="str">
        <f t="shared" ca="1" si="528"/>
        <v/>
      </c>
      <c r="T272" s="357" t="str">
        <f t="shared" ca="1" si="529"/>
        <v/>
      </c>
      <c r="U272" s="58" t="str">
        <f t="shared" ca="1" si="530"/>
        <v/>
      </c>
      <c r="V272" s="58" t="str">
        <f t="shared" ca="1" si="531"/>
        <v/>
      </c>
      <c r="W272" s="920" t="str">
        <f t="shared" ca="1" si="532"/>
        <v/>
      </c>
      <c r="X272" s="369">
        <f ca="1">IFERROR(VLOOKUP(W272,'（様式１号）３整理番号表'!$B$4:$H$5,2,FALSE),0)</f>
        <v>0</v>
      </c>
      <c r="Y272" s="768" t="str" cm="1">
        <f t="array" aca="1" ref="Y272" ca="1">IF(AND(D272=0,F272=0),"",IF(COUNTIF(D$11:D272,D272)=1,1,IF(COUNTIFS(D$11:D272,D272,F$11:F272,F272)=1,INDEX((D$11:D272,F$11:F272,Y$11:Y272),MATCH(_xlfn.MAXIFS(F$11:F271,D$11:D271,D272),$F$11:F272,0),1,3)+1,INDEX((D$11:D272,F$11:F272,Y$11:Y272),MATCH(D272&amp;F272,D$11:D272&amp;F$11:F272,0),1,3))))</f>
        <v/>
      </c>
      <c r="Z272" s="40" t="str">
        <f t="shared" ca="1" si="533"/>
        <v/>
      </c>
      <c r="AA272" s="924" t="str">
        <f t="shared" ca="1" si="534"/>
        <v/>
      </c>
      <c r="AB272" s="93">
        <f ca="1">IFERROR(VLOOKUP(AA272,'（様式１号）３整理番号表'!$B$10:$H$16,2,FALSE),0)</f>
        <v>0</v>
      </c>
      <c r="AC272" s="924" t="str">
        <f t="shared" ca="1" si="535"/>
        <v/>
      </c>
      <c r="AD272" s="924" t="str">
        <f t="shared" ca="1" si="536"/>
        <v/>
      </c>
      <c r="AE272" s="93">
        <f ca="1">IFERROR(VLOOKUP(AD272,'（様式１号）３整理番号表'!$B$21:$H$22,2,FALSE),0)</f>
        <v>0</v>
      </c>
      <c r="AF272" s="924" t="str">
        <f t="shared" ca="1" si="537"/>
        <v/>
      </c>
      <c r="AG272" s="93">
        <f ca="1">IFERROR(VLOOKUP(AF272,'（様式１号）３整理番号表'!$B$26:$H$31,2,FALSE),0)</f>
        <v>0</v>
      </c>
      <c r="AH272" s="924" t="str">
        <f t="shared" ca="1" si="538"/>
        <v/>
      </c>
      <c r="AI272" s="93">
        <f ca="1">IFERROR(VLOOKUP(AH272,'（様式１号）３整理番号表'!$J$5:$N$59,2,FALSE),0)</f>
        <v>0</v>
      </c>
      <c r="AJ272" s="77" t="str">
        <f t="shared" ca="1" si="539"/>
        <v/>
      </c>
      <c r="AK272" s="93">
        <f ca="1">IFERROR(VLOOKUP(AJ272,'（様式１号）３整理番号表'!$P$5:$R$29,2,FALSE),0)</f>
        <v>0</v>
      </c>
      <c r="AL272" s="921" t="str">
        <f t="shared" ca="1" si="540"/>
        <v/>
      </c>
      <c r="AM272" s="921" t="str">
        <f t="shared" ca="1" si="541"/>
        <v/>
      </c>
      <c r="AN272" s="921"/>
      <c r="AO272" s="77" t="str">
        <f t="shared" ca="1" si="542"/>
        <v/>
      </c>
      <c r="AP272" s="93">
        <f ca="1">IFERROR(VLOOKUP(AO272,'（様式１号）３整理番号表'!$P$5:$R$29,2,FALSE),0)</f>
        <v>0</v>
      </c>
      <c r="AQ272" s="924" t="str">
        <f t="shared" ca="1" si="543"/>
        <v/>
      </c>
      <c r="AR272" s="93">
        <f t="shared" ca="1" si="544"/>
        <v>0</v>
      </c>
      <c r="AS272" s="924" t="str">
        <f t="shared" ca="1" si="545"/>
        <v/>
      </c>
      <c r="AT272" s="40" t="str">
        <f t="shared" ca="1" si="546"/>
        <v/>
      </c>
      <c r="AU272" s="93" t="str">
        <f t="shared" ca="1" si="547"/>
        <v/>
      </c>
      <c r="AV272" s="923" t="str">
        <f t="shared" ca="1" si="548"/>
        <v/>
      </c>
      <c r="AW272" s="926" t="str">
        <f t="shared" ca="1" si="549"/>
        <v/>
      </c>
      <c r="AX272" s="925" t="str">
        <f t="shared" ca="1" si="550"/>
        <v/>
      </c>
      <c r="AY272" s="925" t="str">
        <f t="shared" ca="1" si="550"/>
        <v/>
      </c>
      <c r="AZ272" s="925" t="str">
        <f t="shared" ca="1" si="550"/>
        <v/>
      </c>
      <c r="BA272" s="925" t="str">
        <f t="shared" ca="1" si="550"/>
        <v/>
      </c>
      <c r="BB272" s="925" t="str">
        <f t="shared" ca="1" si="551"/>
        <v/>
      </c>
      <c r="BC272" s="925" t="str">
        <f t="shared" ca="1" si="552"/>
        <v/>
      </c>
      <c r="BD272" s="925" t="str">
        <f t="shared" ca="1" si="552"/>
        <v/>
      </c>
      <c r="BE272" s="925" t="str">
        <f t="shared" ca="1" si="552"/>
        <v/>
      </c>
      <c r="BF272" s="77" t="str">
        <f t="shared" ca="1" si="553"/>
        <v/>
      </c>
      <c r="BG272" s="924" t="str">
        <f t="shared" ca="1" si="554"/>
        <v/>
      </c>
      <c r="BH272" s="94">
        <f ca="1">IF(BF272&lt;&gt;"",INDEX('（様式１号）３整理番号表'!$AB$7:$AQ$12,MATCH(BF272,'（様式１号）３整理番号表'!$AA$7:$AA$12,0),MATCH(BG272,'（様式１号）３整理番号表'!$AB$6:$AQ$6,0)),0)</f>
        <v>0</v>
      </c>
      <c r="BI272" s="921" t="str">
        <f t="shared" ca="1" si="555"/>
        <v/>
      </c>
      <c r="BJ272" s="922" t="str">
        <f t="shared" ca="1" si="556"/>
        <v/>
      </c>
      <c r="BK272" s="926" t="str">
        <f t="shared" ca="1" si="557"/>
        <v/>
      </c>
      <c r="BL272" s="922" t="str">
        <f t="shared" ca="1" si="558"/>
        <v/>
      </c>
      <c r="BM272" s="79" t="str">
        <f t="shared" ca="1" si="559"/>
        <v/>
      </c>
      <c r="BN272" s="82" t="str">
        <f t="shared" ca="1" si="560"/>
        <v/>
      </c>
      <c r="BO272" s="83" t="str">
        <f t="shared" ca="1" si="561"/>
        <v/>
      </c>
      <c r="BP272" s="84" t="str">
        <f t="shared" ca="1" si="562"/>
        <v/>
      </c>
      <c r="BQ272" s="82" t="str">
        <f t="shared" ca="1" si="563"/>
        <v/>
      </c>
      <c r="BR272" s="97" t="str">
        <f t="shared" ca="1" si="564"/>
        <v/>
      </c>
      <c r="BS272" s="95" t="str">
        <f t="shared" ca="1" si="565"/>
        <v/>
      </c>
      <c r="BT272" s="184" t="str">
        <f t="shared" ca="1" si="566"/>
        <v/>
      </c>
      <c r="BU272" s="611" t="str">
        <f t="shared" ca="1" si="567"/>
        <v/>
      </c>
      <c r="BV272" s="77" t="str">
        <f t="shared" ca="1" si="568"/>
        <v/>
      </c>
      <c r="BW272" s="85" t="str">
        <f t="shared" ca="1" si="569"/>
        <v/>
      </c>
      <c r="BX272" s="86" t="str">
        <f t="shared" ca="1" si="570"/>
        <v/>
      </c>
      <c r="BY272" s="231">
        <f ca="1">IF('ポイント要件確認等（個別表）'!AD272=1,ROUNDDOWN('ポイント要件確認等（個別表）'!AV272,-3),IF('ポイント要件確認等（個別表）'!AD272=2,ROUNDDOWN('ポイント要件確認等（個別表）'!BH272,-3),IF('ポイント要件確認等（個別表）'!AD272=3,ROUNDDOWN('ポイント要件確認等（個別表）'!BT272,-3),0)))</f>
        <v>0</v>
      </c>
      <c r="BZ272" s="86" t="str">
        <f t="shared" ca="1" si="571"/>
        <v/>
      </c>
      <c r="CA272" s="232" t="str">
        <f t="shared" ca="1" si="572"/>
        <v/>
      </c>
      <c r="CB272" s="232">
        <f t="shared" ca="1" si="573"/>
        <v>0</v>
      </c>
      <c r="CC272" s="86" t="str">
        <f t="shared" ca="1" si="574"/>
        <v/>
      </c>
      <c r="CD272" s="86" t="str">
        <f t="shared" ca="1" si="575"/>
        <v/>
      </c>
      <c r="CE272" s="609"/>
      <c r="CF272" s="86" t="str">
        <f t="shared" ca="1" si="576"/>
        <v/>
      </c>
      <c r="CG272" s="185" t="str">
        <f t="shared" ca="1" si="577"/>
        <v/>
      </c>
      <c r="CH272" s="246" t="str">
        <f t="shared" ca="1" si="578"/>
        <v>含税額</v>
      </c>
      <c r="CI272" s="247" t="str">
        <f t="shared" ca="1" si="579"/>
        <v/>
      </c>
      <c r="CJ272" s="87" t="str">
        <f ca="1">IFERROR(IF(INDIRECT("'("&amp;'２個別表'!EO272&amp;")'!AR"&amp;84+EP272)&lt;&gt;1,"",1),"")</f>
        <v/>
      </c>
      <c r="CK272" s="244" t="str">
        <f t="shared" ca="1" si="580"/>
        <v/>
      </c>
      <c r="CL272" s="235" t="str">
        <f t="shared" ca="1" si="581"/>
        <v/>
      </c>
      <c r="CM272" s="239" t="str">
        <f t="shared" ca="1" si="582"/>
        <v/>
      </c>
      <c r="CN272" s="77" t="str">
        <f t="shared" ca="1" si="583"/>
        <v/>
      </c>
      <c r="CO272" s="93" t="str">
        <f ca="1">IFERROR(VLOOKUP(CN272,'（様式１号）３整理番号表'!$T$5:$V$15,2,FALSE),"")</f>
        <v/>
      </c>
      <c r="CP272" s="924" t="str">
        <f t="shared" ca="1" si="584"/>
        <v/>
      </c>
      <c r="CQ272" s="93" t="str">
        <f ca="1">IFERROR(VLOOKUP(CP272,'（様式１号）３整理番号表'!$T$19:$V$24,2,FALSE),"")</f>
        <v/>
      </c>
      <c r="CR272" s="924" t="str">
        <f ca="1">IFERROR(IF(INDIRECT("'("&amp;'２個別表'!EO272&amp;")'!AV"&amp;84+EP272)&lt;&gt;1,"",1),"")</f>
        <v/>
      </c>
      <c r="CS272" s="232">
        <f t="shared" ca="1" si="585"/>
        <v>0</v>
      </c>
      <c r="CT272" s="248">
        <f t="shared" ca="1" si="586"/>
        <v>0</v>
      </c>
      <c r="CU272" s="376" t="str">
        <f ca="1">IF(ER272="補強",IF(COUNTIFS($Z$11:Z272,Z272,$W$11:W272,1)=1,"１①",""),IF(COUNTIFS($Z$11:Z272,Z272,$W$11:W272,2)=1,"２①",""))</f>
        <v/>
      </c>
      <c r="CV272" s="57" t="str">
        <f t="shared" ca="1" si="587"/>
        <v/>
      </c>
      <c r="CW272" s="927" t="str">
        <f t="shared" ca="1" si="588"/>
        <v/>
      </c>
      <c r="CX272" s="256" t="str">
        <f t="shared" ca="1" si="589"/>
        <v/>
      </c>
      <c r="CY272" s="256" t="str">
        <f t="shared" ca="1" si="590"/>
        <v/>
      </c>
      <c r="CZ272" s="256" t="str">
        <f t="shared" ca="1" si="591"/>
        <v/>
      </c>
      <c r="DA272" s="256" t="str">
        <f t="shared" ca="1" si="592"/>
        <v/>
      </c>
      <c r="DB272" s="316" t="str">
        <f ca="1">IFERROR(VLOOKUP($CU272,'（様式１号）３整理番号表'!$Z$19:$AB$32,3,FALSE),"")</f>
        <v/>
      </c>
      <c r="DC272" s="259" t="str">
        <f t="shared" ca="1" si="593"/>
        <v>-</v>
      </c>
      <c r="DD272" s="618" t="str">
        <f t="shared" ca="1" si="594"/>
        <v/>
      </c>
      <c r="DE272" s="321" t="str">
        <f ca="1">IF(AND(AO272=18,AS272=1),IF(COUNTIFS($Y$11:Y272,Y272,$AS$11:AS272,1)=1,"２②",""),IF($CU272="１①",INDEX(INDIRECT("'("&amp;$EO272&amp;")'!AR116:BB116"),1,MATCH(INDIRECT("'("&amp;$EO272&amp;")'!C118"),INDIRECT("'("&amp;$EO272&amp;")'!AR119:BB119"),0)),""))</f>
        <v/>
      </c>
      <c r="DF272" s="324" t="str">
        <f t="shared" ca="1" si="595"/>
        <v/>
      </c>
      <c r="DG272" s="313" t="str">
        <f t="shared" ca="1" si="596"/>
        <v/>
      </c>
      <c r="DH272" s="313" t="str">
        <f t="shared" ca="1" si="597"/>
        <v/>
      </c>
      <c r="DI272" s="313" t="str">
        <f t="shared" ca="1" si="598"/>
        <v/>
      </c>
      <c r="DJ272" s="313" t="str">
        <f t="shared" ca="1" si="599"/>
        <v/>
      </c>
      <c r="DK272" s="328" t="str">
        <f t="shared" ca="1" si="600"/>
        <v/>
      </c>
      <c r="DL272" s="334" t="str">
        <f t="shared" ca="1" si="601"/>
        <v/>
      </c>
      <c r="DM272" s="915" t="str">
        <f t="shared" ca="1" si="602"/>
        <v/>
      </c>
      <c r="DN272" s="15"/>
      <c r="DO272" s="324"/>
      <c r="DP272" s="16"/>
      <c r="DQ272" s="16"/>
      <c r="DR272" s="16"/>
      <c r="DS272" s="16"/>
      <c r="DT272" s="318" t="str">
        <f>IFERROR(VLOOKUP($DN272,'（様式１号）３整理番号表'!$Z$19:$AB$32,3,FALSE),"")</f>
        <v/>
      </c>
      <c r="DU272" s="259" t="str">
        <f t="shared" si="603"/>
        <v/>
      </c>
      <c r="DV272" s="14"/>
      <c r="DW272" s="17" t="str">
        <f t="shared" ca="1" si="604"/>
        <v/>
      </c>
      <c r="DX272" s="88" t="str">
        <f t="shared" ca="1" si="621"/>
        <v/>
      </c>
      <c r="DZ272" s="339">
        <f t="shared" ca="1" si="521"/>
        <v>0</v>
      </c>
      <c r="EA272" s="339">
        <f t="shared" ca="1" si="521"/>
        <v>0</v>
      </c>
      <c r="EB272" s="339">
        <f t="shared" ca="1" si="521"/>
        <v>0</v>
      </c>
      <c r="EC272" s="339">
        <f t="shared" ca="1" si="521"/>
        <v>0</v>
      </c>
      <c r="ED272" s="339">
        <f t="shared" ca="1" si="521"/>
        <v>0</v>
      </c>
      <c r="EE272" s="339">
        <f t="shared" ca="1" si="521"/>
        <v>0</v>
      </c>
      <c r="EF272" s="339">
        <f t="shared" ca="1" si="521"/>
        <v>0</v>
      </c>
      <c r="EG272" s="339">
        <f t="shared" ca="1" si="521"/>
        <v>0</v>
      </c>
      <c r="EH272" s="339">
        <f t="shared" ca="1" si="521"/>
        <v>0</v>
      </c>
      <c r="EI272" s="339">
        <f t="shared" ca="1" si="521"/>
        <v>0</v>
      </c>
      <c r="EJ272" s="339">
        <f t="shared" ca="1" si="521"/>
        <v>0</v>
      </c>
      <c r="EK272" s="339">
        <f t="shared" ca="1" si="521"/>
        <v>0</v>
      </c>
      <c r="EL272" s="339">
        <f t="shared" ca="1" si="521"/>
        <v>0</v>
      </c>
      <c r="EM272" s="339">
        <f t="shared" ca="1" si="521"/>
        <v>0</v>
      </c>
      <c r="EO272" s="919" t="str">
        <f t="shared" ca="1" si="523"/>
        <v/>
      </c>
      <c r="EP272" s="919" t="str">
        <f t="shared" ca="1" si="605"/>
        <v/>
      </c>
      <c r="EQ272" s="919" t="str">
        <f t="shared" ca="1" si="606"/>
        <v/>
      </c>
      <c r="ER272" s="919" t="str">
        <f t="shared" ca="1" si="607"/>
        <v/>
      </c>
      <c r="ES272" s="919" t="str">
        <f ca="1">IFERROR(INDEX('郵便番号（石川県）'!$A$3:$F$2574,MATCH(INDIRECT("'("&amp;EO272&amp;")'!E7"),'郵便番号（石川県）'!$A$3:$A$2574,0),6),"")</f>
        <v/>
      </c>
      <c r="ET272" s="919" t="str">
        <f ca="1">IFERROR(INDEX('郵便番号（石川県）'!$A$3:$F$2574,MATCH(INDIRECT("'("&amp;$EO272&amp;")'!E7"),'郵便番号（石川県）'!$A$3:$A$2574,0),5),"")</f>
        <v/>
      </c>
      <c r="EU272" s="919" t="str">
        <f t="shared" ca="1" si="608"/>
        <v/>
      </c>
      <c r="EV272" s="919" t="str">
        <f t="shared" ca="1" si="609"/>
        <v/>
      </c>
      <c r="EW272" s="919" t="str">
        <f t="shared" ca="1" si="610"/>
        <v/>
      </c>
      <c r="EX272" s="919" t="str">
        <f t="shared" ca="1" si="611"/>
        <v/>
      </c>
      <c r="EY272" s="919" t="str">
        <f t="shared" ca="1" si="612"/>
        <v/>
      </c>
      <c r="EZ272" s="919" t="str">
        <f t="shared" ca="1" si="613"/>
        <v/>
      </c>
      <c r="FA272" s="919" t="str">
        <f t="shared" ca="1" si="614"/>
        <v/>
      </c>
      <c r="FB272" s="919" t="str">
        <f t="shared" ca="1" si="615"/>
        <v/>
      </c>
      <c r="FC272" s="919" t="str">
        <f t="shared" ca="1" si="616"/>
        <v/>
      </c>
      <c r="FD272" s="627" t="str">
        <f t="shared" ca="1" si="617"/>
        <v/>
      </c>
      <c r="FE272" s="630">
        <v>262</v>
      </c>
      <c r="FF272" s="299" t="str">
        <f t="shared" ca="1" si="618"/>
        <v/>
      </c>
      <c r="FG272" s="993" t="str">
        <f t="shared" ca="1" si="619"/>
        <v/>
      </c>
      <c r="FH272" s="919" t="str">
        <f t="shared" ca="1" si="620"/>
        <v/>
      </c>
      <c r="FI272" s="299">
        <f ca="1">COUNTIF($FH$11:FH272,"■")</f>
        <v>0</v>
      </c>
    </row>
    <row r="273" spans="1:165" ht="34.5" customHeight="1">
      <c r="A273" s="445">
        <f t="shared" ca="1" si="524"/>
        <v>0</v>
      </c>
      <c r="B273" s="446">
        <f>IF(R273&lt;&gt;"",IF(COUNTIF(R$11:R273,R273)=1,MAX(B$11:B272)+1,INDEX(B$11:B272,MATCH(R273,R$11:R272,0),1)),0)</f>
        <v>1</v>
      </c>
      <c r="C273" s="446">
        <f ca="1">IF(T273&lt;&gt;"",IF(COUNTIF(T$11:T273,T273)=1,MAX(C$11:C272)+1,INDEX(C$11:C272,MATCH(T273,T$11:T272,0),1)),0)</f>
        <v>0</v>
      </c>
      <c r="D273" s="446">
        <f ca="1">IF(U273&lt;&gt;"",IF(COUNTIF(U$11:U273,U273)=1,MAX(D$11:D272)+1,INDEX(D$11:D272,MATCH(U273,U$11:U272,0),1)),0)</f>
        <v>0</v>
      </c>
      <c r="E273" s="446">
        <f ca="1">IF(S273&lt;&gt;"",IF(COUNTIF(S$11:S273,S273)=1,MAX(E$11:E272)+1,INDEX(E$11:E272,MATCH(S273,S$11:S272,0),1)),0)</f>
        <v>0</v>
      </c>
      <c r="F273" s="446">
        <f ca="1">IF(Z273&lt;&gt;"",IF(COUNTIF(Z$11:Z273,Z273)=1,MAX(F$11:F272)+1,INDEX(F$11:F272,MATCH(Z273,Z$11:Z272,0),1)),0)</f>
        <v>0</v>
      </c>
      <c r="G273" s="447" cm="1">
        <f t="array" aca="1" ref="G273" ca="1">IF(Z273&lt;&gt;"",IF(COUNTIFS(Z$11:Z273,Z273,W$11:W273,W273)=1,MAX(G$11:G272)+1,INDEX(G$11:G272,MATCH(Z273&amp;W273,Z$11:Z272&amp;W$11:W273,0),1)),0)</f>
        <v>0</v>
      </c>
      <c r="H273" s="447">
        <f t="shared" ca="1" si="525"/>
        <v>0</v>
      </c>
      <c r="I273" s="447">
        <f ca="1">IF(T273="",0,IF(COUNTIF(T$11:T273,T273)=1,1,0))</f>
        <v>0</v>
      </c>
      <c r="J273" s="447">
        <f ca="1">IF(U273="",0,IF(COUNTIF(U$11:U273,U273)=1,1,0))</f>
        <v>0</v>
      </c>
      <c r="K273" s="447">
        <f ca="1">IF(S273="",0,IF(COUNTIF(S$11:S273,S273)=1,1,0))</f>
        <v>0</v>
      </c>
      <c r="L273" s="446">
        <f ca="1">IF(Z273="",0,IF(COUNTIF(Z$11:Z273,Z273)=1,1,0))</f>
        <v>0</v>
      </c>
      <c r="M273" s="767">
        <f ca="1">IF($W273=2,IF(COUNTIFS($W$11:$W273,2,$Z$11:$Z273,$Z273)=1,1,0),0)</f>
        <v>0</v>
      </c>
      <c r="N273" s="767">
        <f ca="1">IF($W273=1,IF(COUNTIFS($W$11:$W273,2,$Z$11:$Z273,$Z273)=1,1,0),0)</f>
        <v>0</v>
      </c>
      <c r="O273" s="446">
        <f ca="1">IF(H273=0,0,IF(COUNTIF(Z$11:Z273,Z273)=1,1,0))</f>
        <v>0</v>
      </c>
      <c r="P273" s="448" t="str">
        <f t="shared" ca="1" si="526"/>
        <v>石川県</v>
      </c>
      <c r="Q273" s="89">
        <f t="shared" ca="1" si="527"/>
        <v>263</v>
      </c>
      <c r="R273" s="170" t="s">
        <v>459</v>
      </c>
      <c r="S273" s="357" t="str">
        <f t="shared" ca="1" si="528"/>
        <v/>
      </c>
      <c r="T273" s="357" t="str">
        <f t="shared" ca="1" si="529"/>
        <v/>
      </c>
      <c r="U273" s="58" t="str">
        <f t="shared" ca="1" si="530"/>
        <v/>
      </c>
      <c r="V273" s="58" t="str">
        <f t="shared" ca="1" si="531"/>
        <v/>
      </c>
      <c r="W273" s="920" t="str">
        <f t="shared" ca="1" si="532"/>
        <v/>
      </c>
      <c r="X273" s="369">
        <f ca="1">IFERROR(VLOOKUP(W273,'（様式１号）３整理番号表'!$B$4:$H$5,2,FALSE),0)</f>
        <v>0</v>
      </c>
      <c r="Y273" s="768" t="str" cm="1">
        <f t="array" aca="1" ref="Y273" ca="1">IF(AND(D273=0,F273=0),"",IF(COUNTIF(D$11:D273,D273)=1,1,IF(COUNTIFS(D$11:D273,D273,F$11:F273,F273)=1,INDEX((D$11:D273,F$11:F273,Y$11:Y273),MATCH(_xlfn.MAXIFS(F$11:F272,D$11:D272,D273),$F$11:F273,0),1,3)+1,INDEX((D$11:D273,F$11:F273,Y$11:Y273),MATCH(D273&amp;F273,D$11:D273&amp;F$11:F273,0),1,3))))</f>
        <v/>
      </c>
      <c r="Z273" s="40" t="str">
        <f t="shared" ca="1" si="533"/>
        <v/>
      </c>
      <c r="AA273" s="924" t="str">
        <f t="shared" ca="1" si="534"/>
        <v/>
      </c>
      <c r="AB273" s="93">
        <f ca="1">IFERROR(VLOOKUP(AA273,'（様式１号）３整理番号表'!$B$10:$H$16,2,FALSE),0)</f>
        <v>0</v>
      </c>
      <c r="AC273" s="924" t="str">
        <f t="shared" ca="1" si="535"/>
        <v/>
      </c>
      <c r="AD273" s="924" t="str">
        <f t="shared" ca="1" si="536"/>
        <v/>
      </c>
      <c r="AE273" s="93">
        <f ca="1">IFERROR(VLOOKUP(AD273,'（様式１号）３整理番号表'!$B$21:$H$22,2,FALSE),0)</f>
        <v>0</v>
      </c>
      <c r="AF273" s="924" t="str">
        <f t="shared" ca="1" si="537"/>
        <v/>
      </c>
      <c r="AG273" s="93">
        <f ca="1">IFERROR(VLOOKUP(AF273,'（様式１号）３整理番号表'!$B$26:$H$31,2,FALSE),0)</f>
        <v>0</v>
      </c>
      <c r="AH273" s="924" t="str">
        <f t="shared" ca="1" si="538"/>
        <v/>
      </c>
      <c r="AI273" s="93">
        <f ca="1">IFERROR(VLOOKUP(AH273,'（様式１号）３整理番号表'!$J$5:$N$59,2,FALSE),0)</f>
        <v>0</v>
      </c>
      <c r="AJ273" s="77" t="str">
        <f t="shared" ca="1" si="539"/>
        <v/>
      </c>
      <c r="AK273" s="93">
        <f ca="1">IFERROR(VLOOKUP(AJ273,'（様式１号）３整理番号表'!$P$5:$R$29,2,FALSE),0)</f>
        <v>0</v>
      </c>
      <c r="AL273" s="921" t="str">
        <f t="shared" ca="1" si="540"/>
        <v/>
      </c>
      <c r="AM273" s="921" t="str">
        <f t="shared" ca="1" si="541"/>
        <v/>
      </c>
      <c r="AN273" s="921"/>
      <c r="AO273" s="77" t="str">
        <f t="shared" ca="1" si="542"/>
        <v/>
      </c>
      <c r="AP273" s="93">
        <f ca="1">IFERROR(VLOOKUP(AO273,'（様式１号）３整理番号表'!$P$5:$R$29,2,FALSE),0)</f>
        <v>0</v>
      </c>
      <c r="AQ273" s="924" t="str">
        <f t="shared" ca="1" si="543"/>
        <v/>
      </c>
      <c r="AR273" s="93">
        <f t="shared" ca="1" si="544"/>
        <v>0</v>
      </c>
      <c r="AS273" s="924" t="str">
        <f t="shared" ca="1" si="545"/>
        <v/>
      </c>
      <c r="AT273" s="40" t="str">
        <f t="shared" ca="1" si="546"/>
        <v/>
      </c>
      <c r="AU273" s="93" t="str">
        <f t="shared" ca="1" si="547"/>
        <v/>
      </c>
      <c r="AV273" s="923" t="str">
        <f t="shared" ca="1" si="548"/>
        <v/>
      </c>
      <c r="AW273" s="926" t="str">
        <f t="shared" ca="1" si="549"/>
        <v/>
      </c>
      <c r="AX273" s="925" t="str">
        <f t="shared" ca="1" si="550"/>
        <v/>
      </c>
      <c r="AY273" s="925" t="str">
        <f t="shared" ca="1" si="550"/>
        <v/>
      </c>
      <c r="AZ273" s="925" t="str">
        <f t="shared" ca="1" si="550"/>
        <v/>
      </c>
      <c r="BA273" s="925" t="str">
        <f t="shared" ca="1" si="550"/>
        <v/>
      </c>
      <c r="BB273" s="925" t="str">
        <f t="shared" ca="1" si="551"/>
        <v/>
      </c>
      <c r="BC273" s="925" t="str">
        <f t="shared" ca="1" si="552"/>
        <v/>
      </c>
      <c r="BD273" s="925" t="str">
        <f t="shared" ca="1" si="552"/>
        <v/>
      </c>
      <c r="BE273" s="925" t="str">
        <f t="shared" ca="1" si="552"/>
        <v/>
      </c>
      <c r="BF273" s="77" t="str">
        <f t="shared" ca="1" si="553"/>
        <v/>
      </c>
      <c r="BG273" s="924" t="str">
        <f t="shared" ca="1" si="554"/>
        <v/>
      </c>
      <c r="BH273" s="94">
        <f ca="1">IF(BF273&lt;&gt;"",INDEX('（様式１号）３整理番号表'!$AB$7:$AQ$12,MATCH(BF273,'（様式１号）３整理番号表'!$AA$7:$AA$12,0),MATCH(BG273,'（様式１号）３整理番号表'!$AB$6:$AQ$6,0)),0)</f>
        <v>0</v>
      </c>
      <c r="BI273" s="921" t="str">
        <f t="shared" ca="1" si="555"/>
        <v/>
      </c>
      <c r="BJ273" s="922" t="str">
        <f t="shared" ca="1" si="556"/>
        <v/>
      </c>
      <c r="BK273" s="926" t="str">
        <f t="shared" ca="1" si="557"/>
        <v/>
      </c>
      <c r="BL273" s="922" t="str">
        <f t="shared" ca="1" si="558"/>
        <v/>
      </c>
      <c r="BM273" s="79" t="str">
        <f t="shared" ca="1" si="559"/>
        <v/>
      </c>
      <c r="BN273" s="82" t="str">
        <f t="shared" ca="1" si="560"/>
        <v/>
      </c>
      <c r="BO273" s="83" t="str">
        <f t="shared" ca="1" si="561"/>
        <v/>
      </c>
      <c r="BP273" s="84" t="str">
        <f t="shared" ca="1" si="562"/>
        <v/>
      </c>
      <c r="BQ273" s="82" t="str">
        <f t="shared" ca="1" si="563"/>
        <v/>
      </c>
      <c r="BR273" s="97" t="str">
        <f t="shared" ca="1" si="564"/>
        <v/>
      </c>
      <c r="BS273" s="95" t="str">
        <f t="shared" ca="1" si="565"/>
        <v/>
      </c>
      <c r="BT273" s="184" t="str">
        <f t="shared" ca="1" si="566"/>
        <v/>
      </c>
      <c r="BU273" s="611" t="str">
        <f t="shared" ca="1" si="567"/>
        <v/>
      </c>
      <c r="BV273" s="77" t="str">
        <f t="shared" ca="1" si="568"/>
        <v/>
      </c>
      <c r="BW273" s="85" t="str">
        <f t="shared" ca="1" si="569"/>
        <v/>
      </c>
      <c r="BX273" s="86" t="str">
        <f t="shared" ca="1" si="570"/>
        <v/>
      </c>
      <c r="BY273" s="231">
        <f ca="1">IF('ポイント要件確認等（個別表）'!AD273=1,ROUNDDOWN('ポイント要件確認等（個別表）'!AV273,-3),IF('ポイント要件確認等（個別表）'!AD273=2,ROUNDDOWN('ポイント要件確認等（個別表）'!BH273,-3),IF('ポイント要件確認等（個別表）'!AD273=3,ROUNDDOWN('ポイント要件確認等（個別表）'!BT273,-3),0)))</f>
        <v>0</v>
      </c>
      <c r="BZ273" s="86" t="str">
        <f t="shared" ca="1" si="571"/>
        <v/>
      </c>
      <c r="CA273" s="232" t="str">
        <f t="shared" ca="1" si="572"/>
        <v/>
      </c>
      <c r="CB273" s="232">
        <f t="shared" ca="1" si="573"/>
        <v>0</v>
      </c>
      <c r="CC273" s="86" t="str">
        <f t="shared" ca="1" si="574"/>
        <v/>
      </c>
      <c r="CD273" s="86" t="str">
        <f t="shared" ca="1" si="575"/>
        <v/>
      </c>
      <c r="CE273" s="609"/>
      <c r="CF273" s="86" t="str">
        <f t="shared" ca="1" si="576"/>
        <v/>
      </c>
      <c r="CG273" s="185" t="str">
        <f t="shared" ca="1" si="577"/>
        <v/>
      </c>
      <c r="CH273" s="246" t="str">
        <f t="shared" ca="1" si="578"/>
        <v>含税額</v>
      </c>
      <c r="CI273" s="247" t="str">
        <f t="shared" ca="1" si="579"/>
        <v/>
      </c>
      <c r="CJ273" s="87" t="str">
        <f ca="1">IFERROR(IF(INDIRECT("'("&amp;'２個別表'!EO273&amp;")'!AR"&amp;84+EP273)&lt;&gt;1,"",1),"")</f>
        <v/>
      </c>
      <c r="CK273" s="244" t="str">
        <f t="shared" ca="1" si="580"/>
        <v/>
      </c>
      <c r="CL273" s="235" t="str">
        <f t="shared" ca="1" si="581"/>
        <v/>
      </c>
      <c r="CM273" s="239" t="str">
        <f t="shared" ca="1" si="582"/>
        <v/>
      </c>
      <c r="CN273" s="77" t="str">
        <f t="shared" ca="1" si="583"/>
        <v/>
      </c>
      <c r="CO273" s="93" t="str">
        <f ca="1">IFERROR(VLOOKUP(CN273,'（様式１号）３整理番号表'!$T$5:$V$15,2,FALSE),"")</f>
        <v/>
      </c>
      <c r="CP273" s="924" t="str">
        <f t="shared" ca="1" si="584"/>
        <v/>
      </c>
      <c r="CQ273" s="93" t="str">
        <f ca="1">IFERROR(VLOOKUP(CP273,'（様式１号）３整理番号表'!$T$19:$V$24,2,FALSE),"")</f>
        <v/>
      </c>
      <c r="CR273" s="924" t="str">
        <f ca="1">IFERROR(IF(INDIRECT("'("&amp;'２個別表'!EO273&amp;")'!AV"&amp;84+EP273)&lt;&gt;1,"",1),"")</f>
        <v/>
      </c>
      <c r="CS273" s="232">
        <f t="shared" ca="1" si="585"/>
        <v>0</v>
      </c>
      <c r="CT273" s="248">
        <f t="shared" ca="1" si="586"/>
        <v>0</v>
      </c>
      <c r="CU273" s="376" t="str">
        <f ca="1">IF(ER273="補強",IF(COUNTIFS($Z$11:Z273,Z273,$W$11:W273,1)=1,"１①",""),IF(COUNTIFS($Z$11:Z273,Z273,$W$11:W273,2)=1,"２①",""))</f>
        <v/>
      </c>
      <c r="CV273" s="57" t="str">
        <f t="shared" ca="1" si="587"/>
        <v/>
      </c>
      <c r="CW273" s="927" t="str">
        <f t="shared" ca="1" si="588"/>
        <v/>
      </c>
      <c r="CX273" s="256" t="str">
        <f t="shared" ca="1" si="589"/>
        <v/>
      </c>
      <c r="CY273" s="256" t="str">
        <f t="shared" ca="1" si="590"/>
        <v/>
      </c>
      <c r="CZ273" s="256" t="str">
        <f t="shared" ca="1" si="591"/>
        <v/>
      </c>
      <c r="DA273" s="256" t="str">
        <f t="shared" ca="1" si="592"/>
        <v/>
      </c>
      <c r="DB273" s="316" t="str">
        <f ca="1">IFERROR(VLOOKUP($CU273,'（様式１号）３整理番号表'!$Z$19:$AB$32,3,FALSE),"")</f>
        <v/>
      </c>
      <c r="DC273" s="259" t="str">
        <f t="shared" ca="1" si="593"/>
        <v>-</v>
      </c>
      <c r="DD273" s="618" t="str">
        <f t="shared" ca="1" si="594"/>
        <v/>
      </c>
      <c r="DE273" s="321" t="str">
        <f ca="1">IF(AND(AO273=18,AS273=1),IF(COUNTIFS($Y$11:Y273,Y273,$AS$11:AS273,1)=1,"２②",""),IF($CU273="１①",INDEX(INDIRECT("'("&amp;$EO273&amp;")'!AR116:BB116"),1,MATCH(INDIRECT("'("&amp;$EO273&amp;")'!C118"),INDIRECT("'("&amp;$EO273&amp;")'!AR119:BB119"),0)),""))</f>
        <v/>
      </c>
      <c r="DF273" s="324" t="str">
        <f t="shared" ca="1" si="595"/>
        <v/>
      </c>
      <c r="DG273" s="313" t="str">
        <f t="shared" ca="1" si="596"/>
        <v/>
      </c>
      <c r="DH273" s="313" t="str">
        <f t="shared" ca="1" si="597"/>
        <v/>
      </c>
      <c r="DI273" s="313" t="str">
        <f t="shared" ca="1" si="598"/>
        <v/>
      </c>
      <c r="DJ273" s="313" t="str">
        <f t="shared" ca="1" si="599"/>
        <v/>
      </c>
      <c r="DK273" s="328" t="str">
        <f t="shared" ca="1" si="600"/>
        <v/>
      </c>
      <c r="DL273" s="334" t="str">
        <f t="shared" ca="1" si="601"/>
        <v/>
      </c>
      <c r="DM273" s="915" t="str">
        <f t="shared" ca="1" si="602"/>
        <v/>
      </c>
      <c r="DN273" s="15"/>
      <c r="DO273" s="324"/>
      <c r="DP273" s="16"/>
      <c r="DQ273" s="16"/>
      <c r="DR273" s="16"/>
      <c r="DS273" s="16"/>
      <c r="DT273" s="318" t="str">
        <f>IFERROR(VLOOKUP($DN273,'（様式１号）３整理番号表'!$Z$19:$AB$32,3,FALSE),"")</f>
        <v/>
      </c>
      <c r="DU273" s="259" t="str">
        <f t="shared" si="603"/>
        <v/>
      </c>
      <c r="DV273" s="14"/>
      <c r="DW273" s="17" t="str">
        <f t="shared" ca="1" si="604"/>
        <v/>
      </c>
      <c r="DX273" s="88" t="str">
        <f t="shared" ca="1" si="621"/>
        <v/>
      </c>
      <c r="DZ273" s="339">
        <f t="shared" ca="1" si="521"/>
        <v>0</v>
      </c>
      <c r="EA273" s="339">
        <f t="shared" ca="1" si="521"/>
        <v>0</v>
      </c>
      <c r="EB273" s="339">
        <f t="shared" ca="1" si="521"/>
        <v>0</v>
      </c>
      <c r="EC273" s="339">
        <f t="shared" ca="1" si="521"/>
        <v>0</v>
      </c>
      <c r="ED273" s="339">
        <f t="shared" ca="1" si="521"/>
        <v>0</v>
      </c>
      <c r="EE273" s="339">
        <f t="shared" ca="1" si="521"/>
        <v>0</v>
      </c>
      <c r="EF273" s="339">
        <f t="shared" ca="1" si="521"/>
        <v>0</v>
      </c>
      <c r="EG273" s="339">
        <f t="shared" ca="1" si="521"/>
        <v>0</v>
      </c>
      <c r="EH273" s="339">
        <f t="shared" ca="1" si="521"/>
        <v>0</v>
      </c>
      <c r="EI273" s="339">
        <f t="shared" ca="1" si="521"/>
        <v>0</v>
      </c>
      <c r="EJ273" s="339">
        <f t="shared" ca="1" si="521"/>
        <v>0</v>
      </c>
      <c r="EK273" s="339">
        <f t="shared" ca="1" si="521"/>
        <v>0</v>
      </c>
      <c r="EL273" s="339">
        <f t="shared" ca="1" si="521"/>
        <v>0</v>
      </c>
      <c r="EM273" s="339">
        <f t="shared" ca="1" si="521"/>
        <v>0</v>
      </c>
      <c r="EO273" s="919" t="str">
        <f t="shared" ca="1" si="523"/>
        <v/>
      </c>
      <c r="EP273" s="919" t="str">
        <f t="shared" ca="1" si="605"/>
        <v/>
      </c>
      <c r="EQ273" s="919" t="str">
        <f t="shared" ca="1" si="606"/>
        <v/>
      </c>
      <c r="ER273" s="919" t="str">
        <f t="shared" ca="1" si="607"/>
        <v/>
      </c>
      <c r="ES273" s="919" t="str">
        <f ca="1">IFERROR(INDEX('郵便番号（石川県）'!$A$3:$F$2574,MATCH(INDIRECT("'("&amp;EO273&amp;")'!E7"),'郵便番号（石川県）'!$A$3:$A$2574,0),6),"")</f>
        <v/>
      </c>
      <c r="ET273" s="919" t="str">
        <f ca="1">IFERROR(INDEX('郵便番号（石川県）'!$A$3:$F$2574,MATCH(INDIRECT("'("&amp;$EO273&amp;")'!E7"),'郵便番号（石川県）'!$A$3:$A$2574,0),5),"")</f>
        <v/>
      </c>
      <c r="EU273" s="919" t="str">
        <f t="shared" ca="1" si="608"/>
        <v/>
      </c>
      <c r="EV273" s="919" t="str">
        <f t="shared" ca="1" si="609"/>
        <v/>
      </c>
      <c r="EW273" s="919" t="str">
        <f t="shared" ca="1" si="610"/>
        <v/>
      </c>
      <c r="EX273" s="919" t="str">
        <f t="shared" ca="1" si="611"/>
        <v/>
      </c>
      <c r="EY273" s="919" t="str">
        <f t="shared" ca="1" si="612"/>
        <v/>
      </c>
      <c r="EZ273" s="919" t="str">
        <f t="shared" ca="1" si="613"/>
        <v/>
      </c>
      <c r="FA273" s="919" t="str">
        <f t="shared" ca="1" si="614"/>
        <v/>
      </c>
      <c r="FB273" s="919" t="str">
        <f t="shared" ca="1" si="615"/>
        <v/>
      </c>
      <c r="FC273" s="919" t="str">
        <f t="shared" ca="1" si="616"/>
        <v/>
      </c>
      <c r="FD273" s="627" t="str">
        <f t="shared" ca="1" si="617"/>
        <v/>
      </c>
      <c r="FE273" s="630">
        <v>263</v>
      </c>
      <c r="FF273" s="299" t="str">
        <f t="shared" ca="1" si="618"/>
        <v/>
      </c>
      <c r="FG273" s="993" t="str">
        <f t="shared" ca="1" si="619"/>
        <v/>
      </c>
      <c r="FH273" s="919" t="str">
        <f t="shared" ca="1" si="620"/>
        <v/>
      </c>
      <c r="FI273" s="299">
        <f ca="1">COUNTIF($FH$11:FH273,"■")</f>
        <v>0</v>
      </c>
    </row>
    <row r="274" spans="1:165" ht="34.5" customHeight="1">
      <c r="A274" s="445">
        <f t="shared" ca="1" si="524"/>
        <v>0</v>
      </c>
      <c r="B274" s="446">
        <f>IF(R274&lt;&gt;"",IF(COUNTIF(R$11:R274,R274)=1,MAX(B$11:B273)+1,INDEX(B$11:B273,MATCH(R274,R$11:R273,0),1)),0)</f>
        <v>1</v>
      </c>
      <c r="C274" s="446">
        <f ca="1">IF(T274&lt;&gt;"",IF(COUNTIF(T$11:T274,T274)=1,MAX(C$11:C273)+1,INDEX(C$11:C273,MATCH(T274,T$11:T273,0),1)),0)</f>
        <v>0</v>
      </c>
      <c r="D274" s="446">
        <f ca="1">IF(U274&lt;&gt;"",IF(COUNTIF(U$11:U274,U274)=1,MAX(D$11:D273)+1,INDEX(D$11:D273,MATCH(U274,U$11:U273,0),1)),0)</f>
        <v>0</v>
      </c>
      <c r="E274" s="446">
        <f ca="1">IF(S274&lt;&gt;"",IF(COUNTIF(S$11:S274,S274)=1,MAX(E$11:E273)+1,INDEX(E$11:E273,MATCH(S274,S$11:S273,0),1)),0)</f>
        <v>0</v>
      </c>
      <c r="F274" s="446">
        <f ca="1">IF(Z274&lt;&gt;"",IF(COUNTIF(Z$11:Z274,Z274)=1,MAX(F$11:F273)+1,INDEX(F$11:F273,MATCH(Z274,Z$11:Z273,0),1)),0)</f>
        <v>0</v>
      </c>
      <c r="G274" s="447" cm="1">
        <f t="array" aca="1" ref="G274" ca="1">IF(Z274&lt;&gt;"",IF(COUNTIFS(Z$11:Z274,Z274,W$11:W274,W274)=1,MAX(G$11:G273)+1,INDEX(G$11:G273,MATCH(Z274&amp;W274,Z$11:Z273&amp;W$11:W274,0),1)),0)</f>
        <v>0</v>
      </c>
      <c r="H274" s="447">
        <f t="shared" ca="1" si="525"/>
        <v>0</v>
      </c>
      <c r="I274" s="447">
        <f ca="1">IF(T274="",0,IF(COUNTIF(T$11:T274,T274)=1,1,0))</f>
        <v>0</v>
      </c>
      <c r="J274" s="447">
        <f ca="1">IF(U274="",0,IF(COUNTIF(U$11:U274,U274)=1,1,0))</f>
        <v>0</v>
      </c>
      <c r="K274" s="447">
        <f ca="1">IF(S274="",0,IF(COUNTIF(S$11:S274,S274)=1,1,0))</f>
        <v>0</v>
      </c>
      <c r="L274" s="446">
        <f ca="1">IF(Z274="",0,IF(COUNTIF(Z$11:Z274,Z274)=1,1,0))</f>
        <v>0</v>
      </c>
      <c r="M274" s="767">
        <f ca="1">IF($W274=2,IF(COUNTIFS($W$11:$W274,2,$Z$11:$Z274,$Z274)=1,1,0),0)</f>
        <v>0</v>
      </c>
      <c r="N274" s="767">
        <f ca="1">IF($W274=1,IF(COUNTIFS($W$11:$W274,2,$Z$11:$Z274,$Z274)=1,1,0),0)</f>
        <v>0</v>
      </c>
      <c r="O274" s="446">
        <f ca="1">IF(H274=0,0,IF(COUNTIF(Z$11:Z274,Z274)=1,1,0))</f>
        <v>0</v>
      </c>
      <c r="P274" s="448" t="str">
        <f t="shared" ca="1" si="526"/>
        <v>石川県</v>
      </c>
      <c r="Q274" s="89">
        <f t="shared" ca="1" si="527"/>
        <v>264</v>
      </c>
      <c r="R274" s="170" t="s">
        <v>459</v>
      </c>
      <c r="S274" s="357" t="str">
        <f t="shared" ca="1" si="528"/>
        <v/>
      </c>
      <c r="T274" s="357" t="str">
        <f t="shared" ca="1" si="529"/>
        <v/>
      </c>
      <c r="U274" s="58" t="str">
        <f t="shared" ca="1" si="530"/>
        <v/>
      </c>
      <c r="V274" s="58" t="str">
        <f t="shared" ca="1" si="531"/>
        <v/>
      </c>
      <c r="W274" s="920" t="str">
        <f t="shared" ca="1" si="532"/>
        <v/>
      </c>
      <c r="X274" s="369">
        <f ca="1">IFERROR(VLOOKUP(W274,'（様式１号）３整理番号表'!$B$4:$H$5,2,FALSE),0)</f>
        <v>0</v>
      </c>
      <c r="Y274" s="768" t="str" cm="1">
        <f t="array" aca="1" ref="Y274" ca="1">IF(AND(D274=0,F274=0),"",IF(COUNTIF(D$11:D274,D274)=1,1,IF(COUNTIFS(D$11:D274,D274,F$11:F274,F274)=1,INDEX((D$11:D274,F$11:F274,Y$11:Y274),MATCH(_xlfn.MAXIFS(F$11:F273,D$11:D273,D274),$F$11:F274,0),1,3)+1,INDEX((D$11:D274,F$11:F274,Y$11:Y274),MATCH(D274&amp;F274,D$11:D274&amp;F$11:F274,0),1,3))))</f>
        <v/>
      </c>
      <c r="Z274" s="40" t="str">
        <f t="shared" ca="1" si="533"/>
        <v/>
      </c>
      <c r="AA274" s="924" t="str">
        <f t="shared" ca="1" si="534"/>
        <v/>
      </c>
      <c r="AB274" s="93">
        <f ca="1">IFERROR(VLOOKUP(AA274,'（様式１号）３整理番号表'!$B$10:$H$16,2,FALSE),0)</f>
        <v>0</v>
      </c>
      <c r="AC274" s="924" t="str">
        <f t="shared" ca="1" si="535"/>
        <v/>
      </c>
      <c r="AD274" s="924" t="str">
        <f t="shared" ca="1" si="536"/>
        <v/>
      </c>
      <c r="AE274" s="93">
        <f ca="1">IFERROR(VLOOKUP(AD274,'（様式１号）３整理番号表'!$B$21:$H$22,2,FALSE),0)</f>
        <v>0</v>
      </c>
      <c r="AF274" s="924" t="str">
        <f t="shared" ca="1" si="537"/>
        <v/>
      </c>
      <c r="AG274" s="93">
        <f ca="1">IFERROR(VLOOKUP(AF274,'（様式１号）３整理番号表'!$B$26:$H$31,2,FALSE),0)</f>
        <v>0</v>
      </c>
      <c r="AH274" s="924" t="str">
        <f t="shared" ca="1" si="538"/>
        <v/>
      </c>
      <c r="AI274" s="93">
        <f ca="1">IFERROR(VLOOKUP(AH274,'（様式１号）３整理番号表'!$J$5:$N$59,2,FALSE),0)</f>
        <v>0</v>
      </c>
      <c r="AJ274" s="77" t="str">
        <f t="shared" ca="1" si="539"/>
        <v/>
      </c>
      <c r="AK274" s="93">
        <f ca="1">IFERROR(VLOOKUP(AJ274,'（様式１号）３整理番号表'!$P$5:$R$29,2,FALSE),0)</f>
        <v>0</v>
      </c>
      <c r="AL274" s="921" t="str">
        <f t="shared" ca="1" si="540"/>
        <v/>
      </c>
      <c r="AM274" s="921" t="str">
        <f t="shared" ca="1" si="541"/>
        <v/>
      </c>
      <c r="AN274" s="921"/>
      <c r="AO274" s="77" t="str">
        <f t="shared" ca="1" si="542"/>
        <v/>
      </c>
      <c r="AP274" s="93">
        <f ca="1">IFERROR(VLOOKUP(AO274,'（様式１号）３整理番号表'!$P$5:$R$29,2,FALSE),0)</f>
        <v>0</v>
      </c>
      <c r="AQ274" s="924" t="str">
        <f t="shared" ca="1" si="543"/>
        <v/>
      </c>
      <c r="AR274" s="93">
        <f t="shared" ca="1" si="544"/>
        <v>0</v>
      </c>
      <c r="AS274" s="924" t="str">
        <f t="shared" ca="1" si="545"/>
        <v/>
      </c>
      <c r="AT274" s="40" t="str">
        <f t="shared" ca="1" si="546"/>
        <v/>
      </c>
      <c r="AU274" s="93" t="str">
        <f t="shared" ca="1" si="547"/>
        <v/>
      </c>
      <c r="AV274" s="923" t="str">
        <f t="shared" ca="1" si="548"/>
        <v/>
      </c>
      <c r="AW274" s="926" t="str">
        <f t="shared" ca="1" si="549"/>
        <v/>
      </c>
      <c r="AX274" s="925" t="str">
        <f t="shared" ca="1" si="550"/>
        <v/>
      </c>
      <c r="AY274" s="925" t="str">
        <f t="shared" ca="1" si="550"/>
        <v/>
      </c>
      <c r="AZ274" s="925" t="str">
        <f t="shared" ca="1" si="550"/>
        <v/>
      </c>
      <c r="BA274" s="925" t="str">
        <f t="shared" ca="1" si="550"/>
        <v/>
      </c>
      <c r="BB274" s="925" t="str">
        <f t="shared" ca="1" si="551"/>
        <v/>
      </c>
      <c r="BC274" s="925" t="str">
        <f t="shared" ca="1" si="552"/>
        <v/>
      </c>
      <c r="BD274" s="925" t="str">
        <f t="shared" ca="1" si="552"/>
        <v/>
      </c>
      <c r="BE274" s="925" t="str">
        <f t="shared" ca="1" si="552"/>
        <v/>
      </c>
      <c r="BF274" s="77" t="str">
        <f t="shared" ca="1" si="553"/>
        <v/>
      </c>
      <c r="BG274" s="924" t="str">
        <f t="shared" ca="1" si="554"/>
        <v/>
      </c>
      <c r="BH274" s="94">
        <f ca="1">IF(BF274&lt;&gt;"",INDEX('（様式１号）３整理番号表'!$AB$7:$AQ$12,MATCH(BF274,'（様式１号）３整理番号表'!$AA$7:$AA$12,0),MATCH(BG274,'（様式１号）３整理番号表'!$AB$6:$AQ$6,0)),0)</f>
        <v>0</v>
      </c>
      <c r="BI274" s="921" t="str">
        <f t="shared" ca="1" si="555"/>
        <v/>
      </c>
      <c r="BJ274" s="922" t="str">
        <f t="shared" ca="1" si="556"/>
        <v/>
      </c>
      <c r="BK274" s="926" t="str">
        <f t="shared" ca="1" si="557"/>
        <v/>
      </c>
      <c r="BL274" s="922" t="str">
        <f t="shared" ca="1" si="558"/>
        <v/>
      </c>
      <c r="BM274" s="79" t="str">
        <f t="shared" ca="1" si="559"/>
        <v/>
      </c>
      <c r="BN274" s="82" t="str">
        <f t="shared" ca="1" si="560"/>
        <v/>
      </c>
      <c r="BO274" s="83" t="str">
        <f t="shared" ca="1" si="561"/>
        <v/>
      </c>
      <c r="BP274" s="84" t="str">
        <f t="shared" ca="1" si="562"/>
        <v/>
      </c>
      <c r="BQ274" s="82" t="str">
        <f t="shared" ca="1" si="563"/>
        <v/>
      </c>
      <c r="BR274" s="97" t="str">
        <f t="shared" ca="1" si="564"/>
        <v/>
      </c>
      <c r="BS274" s="95" t="str">
        <f t="shared" ca="1" si="565"/>
        <v/>
      </c>
      <c r="BT274" s="184" t="str">
        <f t="shared" ca="1" si="566"/>
        <v/>
      </c>
      <c r="BU274" s="611" t="str">
        <f t="shared" ca="1" si="567"/>
        <v/>
      </c>
      <c r="BV274" s="77" t="str">
        <f t="shared" ca="1" si="568"/>
        <v/>
      </c>
      <c r="BW274" s="85" t="str">
        <f t="shared" ca="1" si="569"/>
        <v/>
      </c>
      <c r="BX274" s="86" t="str">
        <f t="shared" ca="1" si="570"/>
        <v/>
      </c>
      <c r="BY274" s="231">
        <f ca="1">IF('ポイント要件確認等（個別表）'!AD274=1,ROUNDDOWN('ポイント要件確認等（個別表）'!AV274,-3),IF('ポイント要件確認等（個別表）'!AD274=2,ROUNDDOWN('ポイント要件確認等（個別表）'!BH274,-3),IF('ポイント要件確認等（個別表）'!AD274=3,ROUNDDOWN('ポイント要件確認等（個別表）'!BT274,-3),0)))</f>
        <v>0</v>
      </c>
      <c r="BZ274" s="86" t="str">
        <f t="shared" ca="1" si="571"/>
        <v/>
      </c>
      <c r="CA274" s="232" t="str">
        <f t="shared" ca="1" si="572"/>
        <v/>
      </c>
      <c r="CB274" s="232">
        <f t="shared" ca="1" si="573"/>
        <v>0</v>
      </c>
      <c r="CC274" s="86" t="str">
        <f t="shared" ca="1" si="574"/>
        <v/>
      </c>
      <c r="CD274" s="86" t="str">
        <f t="shared" ca="1" si="575"/>
        <v/>
      </c>
      <c r="CE274" s="609"/>
      <c r="CF274" s="86" t="str">
        <f t="shared" ca="1" si="576"/>
        <v/>
      </c>
      <c r="CG274" s="185" t="str">
        <f t="shared" ca="1" si="577"/>
        <v/>
      </c>
      <c r="CH274" s="246" t="str">
        <f t="shared" ca="1" si="578"/>
        <v>含税額</v>
      </c>
      <c r="CI274" s="247" t="str">
        <f t="shared" ca="1" si="579"/>
        <v/>
      </c>
      <c r="CJ274" s="87" t="str">
        <f ca="1">IFERROR(IF(INDIRECT("'("&amp;'２個別表'!EO274&amp;")'!AR"&amp;84+EP274)&lt;&gt;1,"",1),"")</f>
        <v/>
      </c>
      <c r="CK274" s="244" t="str">
        <f t="shared" ca="1" si="580"/>
        <v/>
      </c>
      <c r="CL274" s="235" t="str">
        <f t="shared" ca="1" si="581"/>
        <v/>
      </c>
      <c r="CM274" s="239" t="str">
        <f t="shared" ca="1" si="582"/>
        <v/>
      </c>
      <c r="CN274" s="77" t="str">
        <f t="shared" ca="1" si="583"/>
        <v/>
      </c>
      <c r="CO274" s="93" t="str">
        <f ca="1">IFERROR(VLOOKUP(CN274,'（様式１号）３整理番号表'!$T$5:$V$15,2,FALSE),"")</f>
        <v/>
      </c>
      <c r="CP274" s="924" t="str">
        <f t="shared" ca="1" si="584"/>
        <v/>
      </c>
      <c r="CQ274" s="93" t="str">
        <f ca="1">IFERROR(VLOOKUP(CP274,'（様式１号）３整理番号表'!$T$19:$V$24,2,FALSE),"")</f>
        <v/>
      </c>
      <c r="CR274" s="924" t="str">
        <f ca="1">IFERROR(IF(INDIRECT("'("&amp;'２個別表'!EO274&amp;")'!AV"&amp;84+EP274)&lt;&gt;1,"",1),"")</f>
        <v/>
      </c>
      <c r="CS274" s="232">
        <f t="shared" ca="1" si="585"/>
        <v>0</v>
      </c>
      <c r="CT274" s="248">
        <f t="shared" ca="1" si="586"/>
        <v>0</v>
      </c>
      <c r="CU274" s="376" t="str">
        <f ca="1">IF(ER274="補強",IF(COUNTIFS($Z$11:Z274,Z274,$W$11:W274,1)=1,"１①",""),IF(COUNTIFS($Z$11:Z274,Z274,$W$11:W274,2)=1,"２①",""))</f>
        <v/>
      </c>
      <c r="CV274" s="57" t="str">
        <f t="shared" ca="1" si="587"/>
        <v/>
      </c>
      <c r="CW274" s="927" t="str">
        <f t="shared" ca="1" si="588"/>
        <v/>
      </c>
      <c r="CX274" s="256" t="str">
        <f t="shared" ca="1" si="589"/>
        <v/>
      </c>
      <c r="CY274" s="256" t="str">
        <f t="shared" ca="1" si="590"/>
        <v/>
      </c>
      <c r="CZ274" s="256" t="str">
        <f t="shared" ca="1" si="591"/>
        <v/>
      </c>
      <c r="DA274" s="256" t="str">
        <f t="shared" ca="1" si="592"/>
        <v/>
      </c>
      <c r="DB274" s="316" t="str">
        <f ca="1">IFERROR(VLOOKUP($CU274,'（様式１号）３整理番号表'!$Z$19:$AB$32,3,FALSE),"")</f>
        <v/>
      </c>
      <c r="DC274" s="259" t="str">
        <f t="shared" ca="1" si="593"/>
        <v>-</v>
      </c>
      <c r="DD274" s="618" t="str">
        <f t="shared" ca="1" si="594"/>
        <v/>
      </c>
      <c r="DE274" s="321" t="str">
        <f ca="1">IF(AND(AO274=18,AS274=1),IF(COUNTIFS($Y$11:Y274,Y274,$AS$11:AS274,1)=1,"２②",""),IF($CU274="１①",INDEX(INDIRECT("'("&amp;$EO274&amp;")'!AR116:BB116"),1,MATCH(INDIRECT("'("&amp;$EO274&amp;")'!C118"),INDIRECT("'("&amp;$EO274&amp;")'!AR119:BB119"),0)),""))</f>
        <v/>
      </c>
      <c r="DF274" s="324" t="str">
        <f t="shared" ca="1" si="595"/>
        <v/>
      </c>
      <c r="DG274" s="313" t="str">
        <f t="shared" ca="1" si="596"/>
        <v/>
      </c>
      <c r="DH274" s="313" t="str">
        <f t="shared" ca="1" si="597"/>
        <v/>
      </c>
      <c r="DI274" s="313" t="str">
        <f t="shared" ca="1" si="598"/>
        <v/>
      </c>
      <c r="DJ274" s="313" t="str">
        <f t="shared" ca="1" si="599"/>
        <v/>
      </c>
      <c r="DK274" s="328" t="str">
        <f t="shared" ca="1" si="600"/>
        <v/>
      </c>
      <c r="DL274" s="334" t="str">
        <f t="shared" ca="1" si="601"/>
        <v/>
      </c>
      <c r="DM274" s="915" t="str">
        <f t="shared" ca="1" si="602"/>
        <v/>
      </c>
      <c r="DN274" s="15"/>
      <c r="DO274" s="324"/>
      <c r="DP274" s="16"/>
      <c r="DQ274" s="16"/>
      <c r="DR274" s="16"/>
      <c r="DS274" s="16"/>
      <c r="DT274" s="318" t="str">
        <f>IFERROR(VLOOKUP($DN274,'（様式１号）３整理番号表'!$Z$19:$AB$32,3,FALSE),"")</f>
        <v/>
      </c>
      <c r="DU274" s="259" t="str">
        <f t="shared" si="603"/>
        <v/>
      </c>
      <c r="DV274" s="14"/>
      <c r="DW274" s="17" t="str">
        <f t="shared" ca="1" si="604"/>
        <v/>
      </c>
      <c r="DX274" s="88" t="str">
        <f t="shared" ca="1" si="621"/>
        <v/>
      </c>
      <c r="DZ274" s="339">
        <f t="shared" ca="1" si="521"/>
        <v>0</v>
      </c>
      <c r="EA274" s="339">
        <f t="shared" ca="1" si="521"/>
        <v>0</v>
      </c>
      <c r="EB274" s="339">
        <f t="shared" ca="1" si="521"/>
        <v>0</v>
      </c>
      <c r="EC274" s="339">
        <f t="shared" ca="1" si="521"/>
        <v>0</v>
      </c>
      <c r="ED274" s="339">
        <f t="shared" ca="1" si="521"/>
        <v>0</v>
      </c>
      <c r="EE274" s="339">
        <f t="shared" ca="1" si="521"/>
        <v>0</v>
      </c>
      <c r="EF274" s="339">
        <f t="shared" ca="1" si="521"/>
        <v>0</v>
      </c>
      <c r="EG274" s="339">
        <f t="shared" ca="1" si="521"/>
        <v>0</v>
      </c>
      <c r="EH274" s="339">
        <f t="shared" ca="1" si="521"/>
        <v>0</v>
      </c>
      <c r="EI274" s="339">
        <f t="shared" ca="1" si="521"/>
        <v>0</v>
      </c>
      <c r="EJ274" s="339">
        <f t="shared" ca="1" si="521"/>
        <v>0</v>
      </c>
      <c r="EK274" s="339">
        <f t="shared" ca="1" si="521"/>
        <v>0</v>
      </c>
      <c r="EL274" s="339">
        <f t="shared" ca="1" si="521"/>
        <v>0</v>
      </c>
      <c r="EM274" s="339">
        <f t="shared" ca="1" si="521"/>
        <v>0</v>
      </c>
      <c r="EO274" s="919" t="str">
        <f t="shared" ca="1" si="523"/>
        <v/>
      </c>
      <c r="EP274" s="919" t="str">
        <f t="shared" ca="1" si="605"/>
        <v/>
      </c>
      <c r="EQ274" s="919" t="str">
        <f t="shared" ca="1" si="606"/>
        <v/>
      </c>
      <c r="ER274" s="919" t="str">
        <f t="shared" ca="1" si="607"/>
        <v/>
      </c>
      <c r="ES274" s="919" t="str">
        <f ca="1">IFERROR(INDEX('郵便番号（石川県）'!$A$3:$F$2574,MATCH(INDIRECT("'("&amp;EO274&amp;")'!E7"),'郵便番号（石川県）'!$A$3:$A$2574,0),6),"")</f>
        <v/>
      </c>
      <c r="ET274" s="919" t="str">
        <f ca="1">IFERROR(INDEX('郵便番号（石川県）'!$A$3:$F$2574,MATCH(INDIRECT("'("&amp;$EO274&amp;")'!E7"),'郵便番号（石川県）'!$A$3:$A$2574,0),5),"")</f>
        <v/>
      </c>
      <c r="EU274" s="919" t="str">
        <f t="shared" ca="1" si="608"/>
        <v/>
      </c>
      <c r="EV274" s="919" t="str">
        <f t="shared" ca="1" si="609"/>
        <v/>
      </c>
      <c r="EW274" s="919" t="str">
        <f t="shared" ca="1" si="610"/>
        <v/>
      </c>
      <c r="EX274" s="919" t="str">
        <f t="shared" ca="1" si="611"/>
        <v/>
      </c>
      <c r="EY274" s="919" t="str">
        <f t="shared" ca="1" si="612"/>
        <v/>
      </c>
      <c r="EZ274" s="919" t="str">
        <f t="shared" ca="1" si="613"/>
        <v/>
      </c>
      <c r="FA274" s="919" t="str">
        <f t="shared" ca="1" si="614"/>
        <v/>
      </c>
      <c r="FB274" s="919" t="str">
        <f t="shared" ca="1" si="615"/>
        <v/>
      </c>
      <c r="FC274" s="919" t="str">
        <f t="shared" ca="1" si="616"/>
        <v/>
      </c>
      <c r="FD274" s="627" t="str">
        <f t="shared" ca="1" si="617"/>
        <v/>
      </c>
      <c r="FE274" s="630">
        <v>264</v>
      </c>
      <c r="FF274" s="299" t="str">
        <f t="shared" ca="1" si="618"/>
        <v/>
      </c>
      <c r="FG274" s="993" t="str">
        <f t="shared" ca="1" si="619"/>
        <v/>
      </c>
      <c r="FH274" s="919" t="str">
        <f t="shared" ca="1" si="620"/>
        <v/>
      </c>
      <c r="FI274" s="299">
        <f ca="1">COUNTIF($FH$11:FH274,"■")</f>
        <v>0</v>
      </c>
    </row>
    <row r="275" spans="1:165" ht="34.5" customHeight="1">
      <c r="A275" s="445">
        <f t="shared" ca="1" si="524"/>
        <v>0</v>
      </c>
      <c r="B275" s="446">
        <f>IF(R275&lt;&gt;"",IF(COUNTIF(R$11:R275,R275)=1,MAX(B$11:B274)+1,INDEX(B$11:B274,MATCH(R275,R$11:R274,0),1)),0)</f>
        <v>1</v>
      </c>
      <c r="C275" s="446">
        <f ca="1">IF(T275&lt;&gt;"",IF(COUNTIF(T$11:T275,T275)=1,MAX(C$11:C274)+1,INDEX(C$11:C274,MATCH(T275,T$11:T274,0),1)),0)</f>
        <v>0</v>
      </c>
      <c r="D275" s="446">
        <f ca="1">IF(U275&lt;&gt;"",IF(COUNTIF(U$11:U275,U275)=1,MAX(D$11:D274)+1,INDEX(D$11:D274,MATCH(U275,U$11:U274,0),1)),0)</f>
        <v>0</v>
      </c>
      <c r="E275" s="446">
        <f ca="1">IF(S275&lt;&gt;"",IF(COUNTIF(S$11:S275,S275)=1,MAX(E$11:E274)+1,INDEX(E$11:E274,MATCH(S275,S$11:S274,0),1)),0)</f>
        <v>0</v>
      </c>
      <c r="F275" s="446">
        <f ca="1">IF(Z275&lt;&gt;"",IF(COUNTIF(Z$11:Z275,Z275)=1,MAX(F$11:F274)+1,INDEX(F$11:F274,MATCH(Z275,Z$11:Z274,0),1)),0)</f>
        <v>0</v>
      </c>
      <c r="G275" s="447" cm="1">
        <f t="array" aca="1" ref="G275" ca="1">IF(Z275&lt;&gt;"",IF(COUNTIFS(Z$11:Z275,Z275,W$11:W275,W275)=1,MAX(G$11:G274)+1,INDEX(G$11:G274,MATCH(Z275&amp;W275,Z$11:Z274&amp;W$11:W275,0),1)),0)</f>
        <v>0</v>
      </c>
      <c r="H275" s="447">
        <f t="shared" ca="1" si="525"/>
        <v>0</v>
      </c>
      <c r="I275" s="447">
        <f ca="1">IF(T275="",0,IF(COUNTIF(T$11:T275,T275)=1,1,0))</f>
        <v>0</v>
      </c>
      <c r="J275" s="447">
        <f ca="1">IF(U275="",0,IF(COUNTIF(U$11:U275,U275)=1,1,0))</f>
        <v>0</v>
      </c>
      <c r="K275" s="447">
        <f ca="1">IF(S275="",0,IF(COUNTIF(S$11:S275,S275)=1,1,0))</f>
        <v>0</v>
      </c>
      <c r="L275" s="446">
        <f ca="1">IF(Z275="",0,IF(COUNTIF(Z$11:Z275,Z275)=1,1,0))</f>
        <v>0</v>
      </c>
      <c r="M275" s="767">
        <f ca="1">IF($W275=2,IF(COUNTIFS($W$11:$W275,2,$Z$11:$Z275,$Z275)=1,1,0),0)</f>
        <v>0</v>
      </c>
      <c r="N275" s="767">
        <f ca="1">IF($W275=1,IF(COUNTIFS($W$11:$W275,2,$Z$11:$Z275,$Z275)=1,1,0),0)</f>
        <v>0</v>
      </c>
      <c r="O275" s="446">
        <f ca="1">IF(H275=0,0,IF(COUNTIF(Z$11:Z275,Z275)=1,1,0))</f>
        <v>0</v>
      </c>
      <c r="P275" s="448" t="str">
        <f t="shared" ca="1" si="526"/>
        <v>石川県</v>
      </c>
      <c r="Q275" s="89">
        <f t="shared" ca="1" si="527"/>
        <v>265</v>
      </c>
      <c r="R275" s="170" t="s">
        <v>459</v>
      </c>
      <c r="S275" s="357" t="str">
        <f t="shared" ca="1" si="528"/>
        <v/>
      </c>
      <c r="T275" s="357" t="str">
        <f t="shared" ca="1" si="529"/>
        <v/>
      </c>
      <c r="U275" s="58" t="str">
        <f t="shared" ca="1" si="530"/>
        <v/>
      </c>
      <c r="V275" s="58" t="str">
        <f t="shared" ca="1" si="531"/>
        <v/>
      </c>
      <c r="W275" s="920" t="str">
        <f t="shared" ca="1" si="532"/>
        <v/>
      </c>
      <c r="X275" s="369">
        <f ca="1">IFERROR(VLOOKUP(W275,'（様式１号）３整理番号表'!$B$4:$H$5,2,FALSE),0)</f>
        <v>0</v>
      </c>
      <c r="Y275" s="768" t="str" cm="1">
        <f t="array" aca="1" ref="Y275" ca="1">IF(AND(D275=0,F275=0),"",IF(COUNTIF(D$11:D275,D275)=1,1,IF(COUNTIFS(D$11:D275,D275,F$11:F275,F275)=1,INDEX((D$11:D275,F$11:F275,Y$11:Y275),MATCH(_xlfn.MAXIFS(F$11:F274,D$11:D274,D275),$F$11:F275,0),1,3)+1,INDEX((D$11:D275,F$11:F275,Y$11:Y275),MATCH(D275&amp;F275,D$11:D275&amp;F$11:F275,0),1,3))))</f>
        <v/>
      </c>
      <c r="Z275" s="40" t="str">
        <f t="shared" ca="1" si="533"/>
        <v/>
      </c>
      <c r="AA275" s="924" t="str">
        <f t="shared" ca="1" si="534"/>
        <v/>
      </c>
      <c r="AB275" s="93">
        <f ca="1">IFERROR(VLOOKUP(AA275,'（様式１号）３整理番号表'!$B$10:$H$16,2,FALSE),0)</f>
        <v>0</v>
      </c>
      <c r="AC275" s="924" t="str">
        <f t="shared" ca="1" si="535"/>
        <v/>
      </c>
      <c r="AD275" s="924" t="str">
        <f t="shared" ca="1" si="536"/>
        <v/>
      </c>
      <c r="AE275" s="93">
        <f ca="1">IFERROR(VLOOKUP(AD275,'（様式１号）３整理番号表'!$B$21:$H$22,2,FALSE),0)</f>
        <v>0</v>
      </c>
      <c r="AF275" s="924" t="str">
        <f t="shared" ca="1" si="537"/>
        <v/>
      </c>
      <c r="AG275" s="93">
        <f ca="1">IFERROR(VLOOKUP(AF275,'（様式１号）３整理番号表'!$B$26:$H$31,2,FALSE),0)</f>
        <v>0</v>
      </c>
      <c r="AH275" s="924" t="str">
        <f t="shared" ca="1" si="538"/>
        <v/>
      </c>
      <c r="AI275" s="93">
        <f ca="1">IFERROR(VLOOKUP(AH275,'（様式１号）３整理番号表'!$J$5:$N$59,2,FALSE),0)</f>
        <v>0</v>
      </c>
      <c r="AJ275" s="77" t="str">
        <f t="shared" ca="1" si="539"/>
        <v/>
      </c>
      <c r="AK275" s="93">
        <f ca="1">IFERROR(VLOOKUP(AJ275,'（様式１号）３整理番号表'!$P$5:$R$29,2,FALSE),0)</f>
        <v>0</v>
      </c>
      <c r="AL275" s="921" t="str">
        <f t="shared" ca="1" si="540"/>
        <v/>
      </c>
      <c r="AM275" s="921" t="str">
        <f t="shared" ca="1" si="541"/>
        <v/>
      </c>
      <c r="AN275" s="921"/>
      <c r="AO275" s="77" t="str">
        <f t="shared" ca="1" si="542"/>
        <v/>
      </c>
      <c r="AP275" s="93">
        <f ca="1">IFERROR(VLOOKUP(AO275,'（様式１号）３整理番号表'!$P$5:$R$29,2,FALSE),0)</f>
        <v>0</v>
      </c>
      <c r="AQ275" s="924" t="str">
        <f t="shared" ca="1" si="543"/>
        <v/>
      </c>
      <c r="AR275" s="93">
        <f t="shared" ca="1" si="544"/>
        <v>0</v>
      </c>
      <c r="AS275" s="924" t="str">
        <f t="shared" ca="1" si="545"/>
        <v/>
      </c>
      <c r="AT275" s="40" t="str">
        <f t="shared" ca="1" si="546"/>
        <v/>
      </c>
      <c r="AU275" s="93" t="str">
        <f t="shared" ca="1" si="547"/>
        <v/>
      </c>
      <c r="AV275" s="923" t="str">
        <f t="shared" ca="1" si="548"/>
        <v/>
      </c>
      <c r="AW275" s="926" t="str">
        <f t="shared" ca="1" si="549"/>
        <v/>
      </c>
      <c r="AX275" s="925" t="str">
        <f t="shared" ca="1" si="550"/>
        <v/>
      </c>
      <c r="AY275" s="925" t="str">
        <f t="shared" ca="1" si="550"/>
        <v/>
      </c>
      <c r="AZ275" s="925" t="str">
        <f t="shared" ca="1" si="550"/>
        <v/>
      </c>
      <c r="BA275" s="925" t="str">
        <f t="shared" ca="1" si="550"/>
        <v/>
      </c>
      <c r="BB275" s="925" t="str">
        <f t="shared" ca="1" si="551"/>
        <v/>
      </c>
      <c r="BC275" s="925" t="str">
        <f t="shared" ca="1" si="552"/>
        <v/>
      </c>
      <c r="BD275" s="925" t="str">
        <f t="shared" ca="1" si="552"/>
        <v/>
      </c>
      <c r="BE275" s="925" t="str">
        <f t="shared" ca="1" si="552"/>
        <v/>
      </c>
      <c r="BF275" s="77" t="str">
        <f t="shared" ca="1" si="553"/>
        <v/>
      </c>
      <c r="BG275" s="924" t="str">
        <f t="shared" ca="1" si="554"/>
        <v/>
      </c>
      <c r="BH275" s="94">
        <f ca="1">IF(BF275&lt;&gt;"",INDEX('（様式１号）３整理番号表'!$AB$7:$AQ$12,MATCH(BF275,'（様式１号）３整理番号表'!$AA$7:$AA$12,0),MATCH(BG275,'（様式１号）３整理番号表'!$AB$6:$AQ$6,0)),0)</f>
        <v>0</v>
      </c>
      <c r="BI275" s="921" t="str">
        <f t="shared" ca="1" si="555"/>
        <v/>
      </c>
      <c r="BJ275" s="922" t="str">
        <f t="shared" ca="1" si="556"/>
        <v/>
      </c>
      <c r="BK275" s="926" t="str">
        <f t="shared" ca="1" si="557"/>
        <v/>
      </c>
      <c r="BL275" s="922" t="str">
        <f t="shared" ca="1" si="558"/>
        <v/>
      </c>
      <c r="BM275" s="79" t="str">
        <f t="shared" ca="1" si="559"/>
        <v/>
      </c>
      <c r="BN275" s="82" t="str">
        <f t="shared" ca="1" si="560"/>
        <v/>
      </c>
      <c r="BO275" s="83" t="str">
        <f t="shared" ca="1" si="561"/>
        <v/>
      </c>
      <c r="BP275" s="84" t="str">
        <f t="shared" ca="1" si="562"/>
        <v/>
      </c>
      <c r="BQ275" s="82" t="str">
        <f t="shared" ca="1" si="563"/>
        <v/>
      </c>
      <c r="BR275" s="97" t="str">
        <f t="shared" ca="1" si="564"/>
        <v/>
      </c>
      <c r="BS275" s="95" t="str">
        <f t="shared" ca="1" si="565"/>
        <v/>
      </c>
      <c r="BT275" s="184" t="str">
        <f t="shared" ca="1" si="566"/>
        <v/>
      </c>
      <c r="BU275" s="611" t="str">
        <f t="shared" ca="1" si="567"/>
        <v/>
      </c>
      <c r="BV275" s="77" t="str">
        <f t="shared" ca="1" si="568"/>
        <v/>
      </c>
      <c r="BW275" s="85" t="str">
        <f t="shared" ca="1" si="569"/>
        <v/>
      </c>
      <c r="BX275" s="86" t="str">
        <f t="shared" ca="1" si="570"/>
        <v/>
      </c>
      <c r="BY275" s="231">
        <f ca="1">IF('ポイント要件確認等（個別表）'!AD275=1,ROUNDDOWN('ポイント要件確認等（個別表）'!AV275,-3),IF('ポイント要件確認等（個別表）'!AD275=2,ROUNDDOWN('ポイント要件確認等（個別表）'!BH275,-3),IF('ポイント要件確認等（個別表）'!AD275=3,ROUNDDOWN('ポイント要件確認等（個別表）'!BT275,-3),0)))</f>
        <v>0</v>
      </c>
      <c r="BZ275" s="86" t="str">
        <f t="shared" ca="1" si="571"/>
        <v/>
      </c>
      <c r="CA275" s="232" t="str">
        <f t="shared" ca="1" si="572"/>
        <v/>
      </c>
      <c r="CB275" s="232">
        <f t="shared" ca="1" si="573"/>
        <v>0</v>
      </c>
      <c r="CC275" s="86" t="str">
        <f t="shared" ca="1" si="574"/>
        <v/>
      </c>
      <c r="CD275" s="86" t="str">
        <f t="shared" ca="1" si="575"/>
        <v/>
      </c>
      <c r="CE275" s="609"/>
      <c r="CF275" s="86" t="str">
        <f t="shared" ca="1" si="576"/>
        <v/>
      </c>
      <c r="CG275" s="185" t="str">
        <f t="shared" ca="1" si="577"/>
        <v/>
      </c>
      <c r="CH275" s="246" t="str">
        <f t="shared" ca="1" si="578"/>
        <v>含税額</v>
      </c>
      <c r="CI275" s="247" t="str">
        <f t="shared" ca="1" si="579"/>
        <v/>
      </c>
      <c r="CJ275" s="87" t="str">
        <f ca="1">IFERROR(IF(INDIRECT("'("&amp;'２個別表'!EO275&amp;")'!AR"&amp;84+EP275)&lt;&gt;1,"",1),"")</f>
        <v/>
      </c>
      <c r="CK275" s="244" t="str">
        <f t="shared" ca="1" si="580"/>
        <v/>
      </c>
      <c r="CL275" s="235" t="str">
        <f t="shared" ca="1" si="581"/>
        <v/>
      </c>
      <c r="CM275" s="239" t="str">
        <f t="shared" ca="1" si="582"/>
        <v/>
      </c>
      <c r="CN275" s="77" t="str">
        <f t="shared" ca="1" si="583"/>
        <v/>
      </c>
      <c r="CO275" s="93" t="str">
        <f ca="1">IFERROR(VLOOKUP(CN275,'（様式１号）３整理番号表'!$T$5:$V$15,2,FALSE),"")</f>
        <v/>
      </c>
      <c r="CP275" s="924" t="str">
        <f t="shared" ca="1" si="584"/>
        <v/>
      </c>
      <c r="CQ275" s="93" t="str">
        <f ca="1">IFERROR(VLOOKUP(CP275,'（様式１号）３整理番号表'!$T$19:$V$24,2,FALSE),"")</f>
        <v/>
      </c>
      <c r="CR275" s="924" t="str">
        <f ca="1">IFERROR(IF(INDIRECT("'("&amp;'２個別表'!EO275&amp;")'!AV"&amp;84+EP275)&lt;&gt;1,"",1),"")</f>
        <v/>
      </c>
      <c r="CS275" s="232">
        <f t="shared" ca="1" si="585"/>
        <v>0</v>
      </c>
      <c r="CT275" s="248">
        <f t="shared" ca="1" si="586"/>
        <v>0</v>
      </c>
      <c r="CU275" s="376" t="str">
        <f ca="1">IF(ER275="補強",IF(COUNTIFS($Z$11:Z275,Z275,$W$11:W275,1)=1,"１①",""),IF(COUNTIFS($Z$11:Z275,Z275,$W$11:W275,2)=1,"２①",""))</f>
        <v/>
      </c>
      <c r="CV275" s="57" t="str">
        <f t="shared" ca="1" si="587"/>
        <v/>
      </c>
      <c r="CW275" s="927" t="str">
        <f t="shared" ca="1" si="588"/>
        <v/>
      </c>
      <c r="CX275" s="256" t="str">
        <f t="shared" ca="1" si="589"/>
        <v/>
      </c>
      <c r="CY275" s="256" t="str">
        <f t="shared" ca="1" si="590"/>
        <v/>
      </c>
      <c r="CZ275" s="256" t="str">
        <f t="shared" ca="1" si="591"/>
        <v/>
      </c>
      <c r="DA275" s="256" t="str">
        <f t="shared" ca="1" si="592"/>
        <v/>
      </c>
      <c r="DB275" s="316" t="str">
        <f ca="1">IFERROR(VLOOKUP($CU275,'（様式１号）３整理番号表'!$Z$19:$AB$32,3,FALSE),"")</f>
        <v/>
      </c>
      <c r="DC275" s="259" t="str">
        <f t="shared" ca="1" si="593"/>
        <v>-</v>
      </c>
      <c r="DD275" s="618" t="str">
        <f t="shared" ca="1" si="594"/>
        <v/>
      </c>
      <c r="DE275" s="321" t="str">
        <f ca="1">IF(AND(AO275=18,AS275=1),IF(COUNTIFS($Y$11:Y275,Y275,$AS$11:AS275,1)=1,"２②",""),IF($CU275="１①",INDEX(INDIRECT("'("&amp;$EO275&amp;")'!AR116:BB116"),1,MATCH(INDIRECT("'("&amp;$EO275&amp;")'!C118"),INDIRECT("'("&amp;$EO275&amp;")'!AR119:BB119"),0)),""))</f>
        <v/>
      </c>
      <c r="DF275" s="324" t="str">
        <f t="shared" ca="1" si="595"/>
        <v/>
      </c>
      <c r="DG275" s="313" t="str">
        <f t="shared" ca="1" si="596"/>
        <v/>
      </c>
      <c r="DH275" s="313" t="str">
        <f t="shared" ca="1" si="597"/>
        <v/>
      </c>
      <c r="DI275" s="313" t="str">
        <f t="shared" ca="1" si="598"/>
        <v/>
      </c>
      <c r="DJ275" s="313" t="str">
        <f t="shared" ca="1" si="599"/>
        <v/>
      </c>
      <c r="DK275" s="328" t="str">
        <f t="shared" ca="1" si="600"/>
        <v/>
      </c>
      <c r="DL275" s="334" t="str">
        <f t="shared" ca="1" si="601"/>
        <v/>
      </c>
      <c r="DM275" s="915" t="str">
        <f t="shared" ca="1" si="602"/>
        <v/>
      </c>
      <c r="DN275" s="15"/>
      <c r="DO275" s="324"/>
      <c r="DP275" s="16"/>
      <c r="DQ275" s="16"/>
      <c r="DR275" s="16"/>
      <c r="DS275" s="16"/>
      <c r="DT275" s="318" t="str">
        <f>IFERROR(VLOOKUP($DN275,'（様式１号）３整理番号表'!$Z$19:$AB$32,3,FALSE),"")</f>
        <v/>
      </c>
      <c r="DU275" s="259" t="str">
        <f t="shared" si="603"/>
        <v/>
      </c>
      <c r="DV275" s="14"/>
      <c r="DW275" s="17" t="str">
        <f t="shared" ca="1" si="604"/>
        <v/>
      </c>
      <c r="DX275" s="88" t="str">
        <f t="shared" ca="1" si="621"/>
        <v/>
      </c>
      <c r="DZ275" s="339">
        <f t="shared" ca="1" si="521"/>
        <v>0</v>
      </c>
      <c r="EA275" s="339">
        <f t="shared" ca="1" si="521"/>
        <v>0</v>
      </c>
      <c r="EB275" s="339">
        <f t="shared" ca="1" si="521"/>
        <v>0</v>
      </c>
      <c r="EC275" s="339">
        <f t="shared" ca="1" si="521"/>
        <v>0</v>
      </c>
      <c r="ED275" s="339">
        <f t="shared" ca="1" si="521"/>
        <v>0</v>
      </c>
      <c r="EE275" s="339">
        <f t="shared" ca="1" si="521"/>
        <v>0</v>
      </c>
      <c r="EF275" s="339">
        <f t="shared" ca="1" si="521"/>
        <v>0</v>
      </c>
      <c r="EG275" s="339">
        <f t="shared" ca="1" si="521"/>
        <v>0</v>
      </c>
      <c r="EH275" s="339">
        <f t="shared" ca="1" si="521"/>
        <v>0</v>
      </c>
      <c r="EI275" s="339">
        <f t="shared" ca="1" si="521"/>
        <v>0</v>
      </c>
      <c r="EJ275" s="339">
        <f t="shared" ca="1" si="521"/>
        <v>0</v>
      </c>
      <c r="EK275" s="339">
        <f t="shared" ca="1" si="521"/>
        <v>0</v>
      </c>
      <c r="EL275" s="339">
        <f t="shared" ca="1" si="521"/>
        <v>0</v>
      </c>
      <c r="EM275" s="339">
        <f t="shared" ca="1" si="521"/>
        <v>0</v>
      </c>
      <c r="EO275" s="919" t="str">
        <f t="shared" ca="1" si="523"/>
        <v/>
      </c>
      <c r="EP275" s="919" t="str">
        <f t="shared" ca="1" si="605"/>
        <v/>
      </c>
      <c r="EQ275" s="919" t="str">
        <f t="shared" ca="1" si="606"/>
        <v/>
      </c>
      <c r="ER275" s="919" t="str">
        <f t="shared" ca="1" si="607"/>
        <v/>
      </c>
      <c r="ES275" s="919" t="str">
        <f ca="1">IFERROR(INDEX('郵便番号（石川県）'!$A$3:$F$2574,MATCH(INDIRECT("'("&amp;EO275&amp;")'!E7"),'郵便番号（石川県）'!$A$3:$A$2574,0),6),"")</f>
        <v/>
      </c>
      <c r="ET275" s="919" t="str">
        <f ca="1">IFERROR(INDEX('郵便番号（石川県）'!$A$3:$F$2574,MATCH(INDIRECT("'("&amp;$EO275&amp;")'!E7"),'郵便番号（石川県）'!$A$3:$A$2574,0),5),"")</f>
        <v/>
      </c>
      <c r="EU275" s="919" t="str">
        <f t="shared" ca="1" si="608"/>
        <v/>
      </c>
      <c r="EV275" s="919" t="str">
        <f t="shared" ca="1" si="609"/>
        <v/>
      </c>
      <c r="EW275" s="919" t="str">
        <f t="shared" ca="1" si="610"/>
        <v/>
      </c>
      <c r="EX275" s="919" t="str">
        <f t="shared" ca="1" si="611"/>
        <v/>
      </c>
      <c r="EY275" s="919" t="str">
        <f t="shared" ca="1" si="612"/>
        <v/>
      </c>
      <c r="EZ275" s="919" t="str">
        <f t="shared" ca="1" si="613"/>
        <v/>
      </c>
      <c r="FA275" s="919" t="str">
        <f t="shared" ca="1" si="614"/>
        <v/>
      </c>
      <c r="FB275" s="919" t="str">
        <f t="shared" ca="1" si="615"/>
        <v/>
      </c>
      <c r="FC275" s="919" t="str">
        <f t="shared" ca="1" si="616"/>
        <v/>
      </c>
      <c r="FD275" s="627" t="str">
        <f t="shared" ca="1" si="617"/>
        <v/>
      </c>
      <c r="FE275" s="630">
        <v>265</v>
      </c>
      <c r="FF275" s="299" t="str">
        <f t="shared" ca="1" si="618"/>
        <v/>
      </c>
      <c r="FG275" s="993" t="str">
        <f t="shared" ca="1" si="619"/>
        <v/>
      </c>
      <c r="FH275" s="919" t="str">
        <f t="shared" ca="1" si="620"/>
        <v/>
      </c>
      <c r="FI275" s="299">
        <f ca="1">COUNTIF($FH$11:FH275,"■")</f>
        <v>0</v>
      </c>
    </row>
    <row r="276" spans="1:165" ht="34.5" customHeight="1">
      <c r="A276" s="445">
        <f t="shared" ca="1" si="524"/>
        <v>0</v>
      </c>
      <c r="B276" s="446">
        <f>IF(R276&lt;&gt;"",IF(COUNTIF(R$11:R276,R276)=1,MAX(B$11:B275)+1,INDEX(B$11:B275,MATCH(R276,R$11:R275,0),1)),0)</f>
        <v>1</v>
      </c>
      <c r="C276" s="446">
        <f ca="1">IF(T276&lt;&gt;"",IF(COUNTIF(T$11:T276,T276)=1,MAX(C$11:C275)+1,INDEX(C$11:C275,MATCH(T276,T$11:T275,0),1)),0)</f>
        <v>0</v>
      </c>
      <c r="D276" s="446">
        <f ca="1">IF(U276&lt;&gt;"",IF(COUNTIF(U$11:U276,U276)=1,MAX(D$11:D275)+1,INDEX(D$11:D275,MATCH(U276,U$11:U275,0),1)),0)</f>
        <v>0</v>
      </c>
      <c r="E276" s="446">
        <f ca="1">IF(S276&lt;&gt;"",IF(COUNTIF(S$11:S276,S276)=1,MAX(E$11:E275)+1,INDEX(E$11:E275,MATCH(S276,S$11:S275,0),1)),0)</f>
        <v>0</v>
      </c>
      <c r="F276" s="446">
        <f ca="1">IF(Z276&lt;&gt;"",IF(COUNTIF(Z$11:Z276,Z276)=1,MAX(F$11:F275)+1,INDEX(F$11:F275,MATCH(Z276,Z$11:Z275,0),1)),0)</f>
        <v>0</v>
      </c>
      <c r="G276" s="447" cm="1">
        <f t="array" aca="1" ref="G276" ca="1">IF(Z276&lt;&gt;"",IF(COUNTIFS(Z$11:Z276,Z276,W$11:W276,W276)=1,MAX(G$11:G275)+1,INDEX(G$11:G275,MATCH(Z276&amp;W276,Z$11:Z275&amp;W$11:W276,0),1)),0)</f>
        <v>0</v>
      </c>
      <c r="H276" s="447">
        <f t="shared" ca="1" si="525"/>
        <v>0</v>
      </c>
      <c r="I276" s="447">
        <f ca="1">IF(T276="",0,IF(COUNTIF(T$11:T276,T276)=1,1,0))</f>
        <v>0</v>
      </c>
      <c r="J276" s="447">
        <f ca="1">IF(U276="",0,IF(COUNTIF(U$11:U276,U276)=1,1,0))</f>
        <v>0</v>
      </c>
      <c r="K276" s="447">
        <f ca="1">IF(S276="",0,IF(COUNTIF(S$11:S276,S276)=1,1,0))</f>
        <v>0</v>
      </c>
      <c r="L276" s="446">
        <f ca="1">IF(Z276="",0,IF(COUNTIF(Z$11:Z276,Z276)=1,1,0))</f>
        <v>0</v>
      </c>
      <c r="M276" s="767">
        <f ca="1">IF($W276=2,IF(COUNTIFS($W$11:$W276,2,$Z$11:$Z276,$Z276)=1,1,0),0)</f>
        <v>0</v>
      </c>
      <c r="N276" s="767">
        <f ca="1">IF($W276=1,IF(COUNTIFS($W$11:$W276,2,$Z$11:$Z276,$Z276)=1,1,0),0)</f>
        <v>0</v>
      </c>
      <c r="O276" s="446">
        <f ca="1">IF(H276=0,0,IF(COUNTIF(Z$11:Z276,Z276)=1,1,0))</f>
        <v>0</v>
      </c>
      <c r="P276" s="448" t="str">
        <f t="shared" ca="1" si="526"/>
        <v>石川県</v>
      </c>
      <c r="Q276" s="89">
        <f t="shared" ca="1" si="527"/>
        <v>266</v>
      </c>
      <c r="R276" s="170" t="s">
        <v>459</v>
      </c>
      <c r="S276" s="357" t="str">
        <f t="shared" ca="1" si="528"/>
        <v/>
      </c>
      <c r="T276" s="357" t="str">
        <f t="shared" ca="1" si="529"/>
        <v/>
      </c>
      <c r="U276" s="58" t="str">
        <f t="shared" ca="1" si="530"/>
        <v/>
      </c>
      <c r="V276" s="58" t="str">
        <f t="shared" ca="1" si="531"/>
        <v/>
      </c>
      <c r="W276" s="920" t="str">
        <f t="shared" ca="1" si="532"/>
        <v/>
      </c>
      <c r="X276" s="369">
        <f ca="1">IFERROR(VLOOKUP(W276,'（様式１号）３整理番号表'!$B$4:$H$5,2,FALSE),0)</f>
        <v>0</v>
      </c>
      <c r="Y276" s="768" t="str" cm="1">
        <f t="array" aca="1" ref="Y276" ca="1">IF(AND(D276=0,F276=0),"",IF(COUNTIF(D$11:D276,D276)=1,1,IF(COUNTIFS(D$11:D276,D276,F$11:F276,F276)=1,INDEX((D$11:D276,F$11:F276,Y$11:Y276),MATCH(_xlfn.MAXIFS(F$11:F275,D$11:D275,D276),$F$11:F276,0),1,3)+1,INDEX((D$11:D276,F$11:F276,Y$11:Y276),MATCH(D276&amp;F276,D$11:D276&amp;F$11:F276,0),1,3))))</f>
        <v/>
      </c>
      <c r="Z276" s="40" t="str">
        <f t="shared" ca="1" si="533"/>
        <v/>
      </c>
      <c r="AA276" s="924" t="str">
        <f t="shared" ca="1" si="534"/>
        <v/>
      </c>
      <c r="AB276" s="93">
        <f ca="1">IFERROR(VLOOKUP(AA276,'（様式１号）３整理番号表'!$B$10:$H$16,2,FALSE),0)</f>
        <v>0</v>
      </c>
      <c r="AC276" s="924" t="str">
        <f t="shared" ca="1" si="535"/>
        <v/>
      </c>
      <c r="AD276" s="924" t="str">
        <f t="shared" ca="1" si="536"/>
        <v/>
      </c>
      <c r="AE276" s="93">
        <f ca="1">IFERROR(VLOOKUP(AD276,'（様式１号）３整理番号表'!$B$21:$H$22,2,FALSE),0)</f>
        <v>0</v>
      </c>
      <c r="AF276" s="924" t="str">
        <f t="shared" ca="1" si="537"/>
        <v/>
      </c>
      <c r="AG276" s="93">
        <f ca="1">IFERROR(VLOOKUP(AF276,'（様式１号）３整理番号表'!$B$26:$H$31,2,FALSE),0)</f>
        <v>0</v>
      </c>
      <c r="AH276" s="924" t="str">
        <f t="shared" ca="1" si="538"/>
        <v/>
      </c>
      <c r="AI276" s="93">
        <f ca="1">IFERROR(VLOOKUP(AH276,'（様式１号）３整理番号表'!$J$5:$N$59,2,FALSE),0)</f>
        <v>0</v>
      </c>
      <c r="AJ276" s="77" t="str">
        <f t="shared" ca="1" si="539"/>
        <v/>
      </c>
      <c r="AK276" s="93">
        <f ca="1">IFERROR(VLOOKUP(AJ276,'（様式１号）３整理番号表'!$P$5:$R$29,2,FALSE),0)</f>
        <v>0</v>
      </c>
      <c r="AL276" s="921" t="str">
        <f t="shared" ca="1" si="540"/>
        <v/>
      </c>
      <c r="AM276" s="921" t="str">
        <f t="shared" ca="1" si="541"/>
        <v/>
      </c>
      <c r="AN276" s="921"/>
      <c r="AO276" s="77" t="str">
        <f t="shared" ca="1" si="542"/>
        <v/>
      </c>
      <c r="AP276" s="93">
        <f ca="1">IFERROR(VLOOKUP(AO276,'（様式１号）３整理番号表'!$P$5:$R$29,2,FALSE),0)</f>
        <v>0</v>
      </c>
      <c r="AQ276" s="924" t="str">
        <f t="shared" ca="1" si="543"/>
        <v/>
      </c>
      <c r="AR276" s="93">
        <f t="shared" ca="1" si="544"/>
        <v>0</v>
      </c>
      <c r="AS276" s="924" t="str">
        <f t="shared" ca="1" si="545"/>
        <v/>
      </c>
      <c r="AT276" s="40" t="str">
        <f t="shared" ca="1" si="546"/>
        <v/>
      </c>
      <c r="AU276" s="93" t="str">
        <f t="shared" ca="1" si="547"/>
        <v/>
      </c>
      <c r="AV276" s="923" t="str">
        <f t="shared" ca="1" si="548"/>
        <v/>
      </c>
      <c r="AW276" s="926" t="str">
        <f t="shared" ca="1" si="549"/>
        <v/>
      </c>
      <c r="AX276" s="925" t="str">
        <f t="shared" ca="1" si="550"/>
        <v/>
      </c>
      <c r="AY276" s="925" t="str">
        <f t="shared" ca="1" si="550"/>
        <v/>
      </c>
      <c r="AZ276" s="925" t="str">
        <f t="shared" ca="1" si="550"/>
        <v/>
      </c>
      <c r="BA276" s="925" t="str">
        <f t="shared" ca="1" si="550"/>
        <v/>
      </c>
      <c r="BB276" s="925" t="str">
        <f t="shared" ca="1" si="551"/>
        <v/>
      </c>
      <c r="BC276" s="925" t="str">
        <f t="shared" ca="1" si="552"/>
        <v/>
      </c>
      <c r="BD276" s="925" t="str">
        <f t="shared" ca="1" si="552"/>
        <v/>
      </c>
      <c r="BE276" s="925" t="str">
        <f t="shared" ca="1" si="552"/>
        <v/>
      </c>
      <c r="BF276" s="77" t="str">
        <f t="shared" ca="1" si="553"/>
        <v/>
      </c>
      <c r="BG276" s="924" t="str">
        <f t="shared" ca="1" si="554"/>
        <v/>
      </c>
      <c r="BH276" s="94">
        <f ca="1">IF(BF276&lt;&gt;"",INDEX('（様式１号）３整理番号表'!$AB$7:$AQ$12,MATCH(BF276,'（様式１号）３整理番号表'!$AA$7:$AA$12,0),MATCH(BG276,'（様式１号）３整理番号表'!$AB$6:$AQ$6,0)),0)</f>
        <v>0</v>
      </c>
      <c r="BI276" s="921" t="str">
        <f t="shared" ca="1" si="555"/>
        <v/>
      </c>
      <c r="BJ276" s="922" t="str">
        <f t="shared" ca="1" si="556"/>
        <v/>
      </c>
      <c r="BK276" s="926" t="str">
        <f t="shared" ca="1" si="557"/>
        <v/>
      </c>
      <c r="BL276" s="922" t="str">
        <f t="shared" ca="1" si="558"/>
        <v/>
      </c>
      <c r="BM276" s="79" t="str">
        <f t="shared" ca="1" si="559"/>
        <v/>
      </c>
      <c r="BN276" s="82" t="str">
        <f t="shared" ca="1" si="560"/>
        <v/>
      </c>
      <c r="BO276" s="83" t="str">
        <f t="shared" ca="1" si="561"/>
        <v/>
      </c>
      <c r="BP276" s="84" t="str">
        <f t="shared" ca="1" si="562"/>
        <v/>
      </c>
      <c r="BQ276" s="82" t="str">
        <f t="shared" ca="1" si="563"/>
        <v/>
      </c>
      <c r="BR276" s="97" t="str">
        <f t="shared" ca="1" si="564"/>
        <v/>
      </c>
      <c r="BS276" s="95" t="str">
        <f t="shared" ca="1" si="565"/>
        <v/>
      </c>
      <c r="BT276" s="184" t="str">
        <f t="shared" ca="1" si="566"/>
        <v/>
      </c>
      <c r="BU276" s="611" t="str">
        <f t="shared" ca="1" si="567"/>
        <v/>
      </c>
      <c r="BV276" s="77" t="str">
        <f t="shared" ca="1" si="568"/>
        <v/>
      </c>
      <c r="BW276" s="85" t="str">
        <f t="shared" ca="1" si="569"/>
        <v/>
      </c>
      <c r="BX276" s="86" t="str">
        <f t="shared" ca="1" si="570"/>
        <v/>
      </c>
      <c r="BY276" s="231">
        <f ca="1">IF('ポイント要件確認等（個別表）'!AD276=1,ROUNDDOWN('ポイント要件確認等（個別表）'!AV276,-3),IF('ポイント要件確認等（個別表）'!AD276=2,ROUNDDOWN('ポイント要件確認等（個別表）'!BH276,-3),IF('ポイント要件確認等（個別表）'!AD276=3,ROUNDDOWN('ポイント要件確認等（個別表）'!BT276,-3),0)))</f>
        <v>0</v>
      </c>
      <c r="BZ276" s="86" t="str">
        <f t="shared" ca="1" si="571"/>
        <v/>
      </c>
      <c r="CA276" s="232" t="str">
        <f t="shared" ca="1" si="572"/>
        <v/>
      </c>
      <c r="CB276" s="232">
        <f t="shared" ca="1" si="573"/>
        <v>0</v>
      </c>
      <c r="CC276" s="86" t="str">
        <f t="shared" ca="1" si="574"/>
        <v/>
      </c>
      <c r="CD276" s="86" t="str">
        <f t="shared" ca="1" si="575"/>
        <v/>
      </c>
      <c r="CE276" s="609"/>
      <c r="CF276" s="86" t="str">
        <f t="shared" ca="1" si="576"/>
        <v/>
      </c>
      <c r="CG276" s="185" t="str">
        <f t="shared" ca="1" si="577"/>
        <v/>
      </c>
      <c r="CH276" s="246" t="str">
        <f t="shared" ca="1" si="578"/>
        <v>含税額</v>
      </c>
      <c r="CI276" s="247" t="str">
        <f t="shared" ca="1" si="579"/>
        <v/>
      </c>
      <c r="CJ276" s="87" t="str">
        <f ca="1">IFERROR(IF(INDIRECT("'("&amp;'２個別表'!EO276&amp;")'!AR"&amp;84+EP276)&lt;&gt;1,"",1),"")</f>
        <v/>
      </c>
      <c r="CK276" s="244" t="str">
        <f t="shared" ca="1" si="580"/>
        <v/>
      </c>
      <c r="CL276" s="235" t="str">
        <f t="shared" ca="1" si="581"/>
        <v/>
      </c>
      <c r="CM276" s="239" t="str">
        <f t="shared" ca="1" si="582"/>
        <v/>
      </c>
      <c r="CN276" s="77" t="str">
        <f t="shared" ca="1" si="583"/>
        <v/>
      </c>
      <c r="CO276" s="93" t="str">
        <f ca="1">IFERROR(VLOOKUP(CN276,'（様式１号）３整理番号表'!$T$5:$V$15,2,FALSE),"")</f>
        <v/>
      </c>
      <c r="CP276" s="924" t="str">
        <f t="shared" ca="1" si="584"/>
        <v/>
      </c>
      <c r="CQ276" s="93" t="str">
        <f ca="1">IFERROR(VLOOKUP(CP276,'（様式１号）３整理番号表'!$T$19:$V$24,2,FALSE),"")</f>
        <v/>
      </c>
      <c r="CR276" s="924" t="str">
        <f ca="1">IFERROR(IF(INDIRECT("'("&amp;'２個別表'!EO276&amp;")'!AV"&amp;84+EP276)&lt;&gt;1,"",1),"")</f>
        <v/>
      </c>
      <c r="CS276" s="232">
        <f t="shared" ca="1" si="585"/>
        <v>0</v>
      </c>
      <c r="CT276" s="248">
        <f t="shared" ca="1" si="586"/>
        <v>0</v>
      </c>
      <c r="CU276" s="376" t="str">
        <f ca="1">IF(ER276="補強",IF(COUNTIFS($Z$11:Z276,Z276,$W$11:W276,1)=1,"１①",""),IF(COUNTIFS($Z$11:Z276,Z276,$W$11:W276,2)=1,"２①",""))</f>
        <v/>
      </c>
      <c r="CV276" s="57" t="str">
        <f t="shared" ca="1" si="587"/>
        <v/>
      </c>
      <c r="CW276" s="927" t="str">
        <f t="shared" ca="1" si="588"/>
        <v/>
      </c>
      <c r="CX276" s="256" t="str">
        <f t="shared" ca="1" si="589"/>
        <v/>
      </c>
      <c r="CY276" s="256" t="str">
        <f t="shared" ca="1" si="590"/>
        <v/>
      </c>
      <c r="CZ276" s="256" t="str">
        <f t="shared" ca="1" si="591"/>
        <v/>
      </c>
      <c r="DA276" s="256" t="str">
        <f t="shared" ca="1" si="592"/>
        <v/>
      </c>
      <c r="DB276" s="316" t="str">
        <f ca="1">IFERROR(VLOOKUP($CU276,'（様式１号）３整理番号表'!$Z$19:$AB$32,3,FALSE),"")</f>
        <v/>
      </c>
      <c r="DC276" s="259" t="str">
        <f t="shared" ca="1" si="593"/>
        <v>-</v>
      </c>
      <c r="DD276" s="618" t="str">
        <f t="shared" ca="1" si="594"/>
        <v/>
      </c>
      <c r="DE276" s="321" t="str">
        <f ca="1">IF(AND(AO276=18,AS276=1),IF(COUNTIFS($Y$11:Y276,Y276,$AS$11:AS276,1)=1,"２②",""),IF($CU276="１①",INDEX(INDIRECT("'("&amp;$EO276&amp;")'!AR116:BB116"),1,MATCH(INDIRECT("'("&amp;$EO276&amp;")'!C118"),INDIRECT("'("&amp;$EO276&amp;")'!AR119:BB119"),0)),""))</f>
        <v/>
      </c>
      <c r="DF276" s="324" t="str">
        <f t="shared" ca="1" si="595"/>
        <v/>
      </c>
      <c r="DG276" s="313" t="str">
        <f t="shared" ca="1" si="596"/>
        <v/>
      </c>
      <c r="DH276" s="313" t="str">
        <f t="shared" ca="1" si="597"/>
        <v/>
      </c>
      <c r="DI276" s="313" t="str">
        <f t="shared" ca="1" si="598"/>
        <v/>
      </c>
      <c r="DJ276" s="313" t="str">
        <f t="shared" ca="1" si="599"/>
        <v/>
      </c>
      <c r="DK276" s="328" t="str">
        <f t="shared" ca="1" si="600"/>
        <v/>
      </c>
      <c r="DL276" s="334" t="str">
        <f t="shared" ca="1" si="601"/>
        <v/>
      </c>
      <c r="DM276" s="915" t="str">
        <f t="shared" ca="1" si="602"/>
        <v/>
      </c>
      <c r="DN276" s="15"/>
      <c r="DO276" s="324"/>
      <c r="DP276" s="16"/>
      <c r="DQ276" s="16"/>
      <c r="DR276" s="16"/>
      <c r="DS276" s="16"/>
      <c r="DT276" s="318" t="str">
        <f>IFERROR(VLOOKUP($DN276,'（様式１号）３整理番号表'!$Z$19:$AB$32,3,FALSE),"")</f>
        <v/>
      </c>
      <c r="DU276" s="259" t="str">
        <f t="shared" si="603"/>
        <v/>
      </c>
      <c r="DV276" s="14"/>
      <c r="DW276" s="17" t="str">
        <f t="shared" ca="1" si="604"/>
        <v/>
      </c>
      <c r="DX276" s="88" t="str">
        <f t="shared" ca="1" si="621"/>
        <v/>
      </c>
      <c r="DZ276" s="339">
        <f t="shared" ca="1" si="521"/>
        <v>0</v>
      </c>
      <c r="EA276" s="339">
        <f t="shared" ca="1" si="521"/>
        <v>0</v>
      </c>
      <c r="EB276" s="339">
        <f t="shared" ca="1" si="521"/>
        <v>0</v>
      </c>
      <c r="EC276" s="339">
        <f t="shared" ca="1" si="521"/>
        <v>0</v>
      </c>
      <c r="ED276" s="339">
        <f t="shared" ca="1" si="521"/>
        <v>0</v>
      </c>
      <c r="EE276" s="339">
        <f t="shared" ca="1" si="521"/>
        <v>0</v>
      </c>
      <c r="EF276" s="339">
        <f t="shared" ca="1" si="521"/>
        <v>0</v>
      </c>
      <c r="EG276" s="339">
        <f t="shared" ca="1" si="521"/>
        <v>0</v>
      </c>
      <c r="EH276" s="339">
        <f t="shared" ca="1" si="521"/>
        <v>0</v>
      </c>
      <c r="EI276" s="339">
        <f t="shared" ca="1" si="521"/>
        <v>0</v>
      </c>
      <c r="EJ276" s="339">
        <f t="shared" ca="1" si="521"/>
        <v>0</v>
      </c>
      <c r="EK276" s="339">
        <f t="shared" ca="1" si="521"/>
        <v>0</v>
      </c>
      <c r="EL276" s="339">
        <f t="shared" ca="1" si="521"/>
        <v>0</v>
      </c>
      <c r="EM276" s="339">
        <f t="shared" ca="1" si="521"/>
        <v>0</v>
      </c>
      <c r="EO276" s="919" t="str">
        <f t="shared" ca="1" si="523"/>
        <v/>
      </c>
      <c r="EP276" s="919" t="str">
        <f t="shared" ca="1" si="605"/>
        <v/>
      </c>
      <c r="EQ276" s="919" t="str">
        <f t="shared" ca="1" si="606"/>
        <v/>
      </c>
      <c r="ER276" s="919" t="str">
        <f t="shared" ca="1" si="607"/>
        <v/>
      </c>
      <c r="ES276" s="919" t="str">
        <f ca="1">IFERROR(INDEX('郵便番号（石川県）'!$A$3:$F$2574,MATCH(INDIRECT("'("&amp;EO276&amp;")'!E7"),'郵便番号（石川県）'!$A$3:$A$2574,0),6),"")</f>
        <v/>
      </c>
      <c r="ET276" s="919" t="str">
        <f ca="1">IFERROR(INDEX('郵便番号（石川県）'!$A$3:$F$2574,MATCH(INDIRECT("'("&amp;$EO276&amp;")'!E7"),'郵便番号（石川県）'!$A$3:$A$2574,0),5),"")</f>
        <v/>
      </c>
      <c r="EU276" s="919" t="str">
        <f t="shared" ca="1" si="608"/>
        <v/>
      </c>
      <c r="EV276" s="919" t="str">
        <f t="shared" ca="1" si="609"/>
        <v/>
      </c>
      <c r="EW276" s="919" t="str">
        <f t="shared" ca="1" si="610"/>
        <v/>
      </c>
      <c r="EX276" s="919" t="str">
        <f t="shared" ca="1" si="611"/>
        <v/>
      </c>
      <c r="EY276" s="919" t="str">
        <f t="shared" ca="1" si="612"/>
        <v/>
      </c>
      <c r="EZ276" s="919" t="str">
        <f t="shared" ca="1" si="613"/>
        <v/>
      </c>
      <c r="FA276" s="919" t="str">
        <f t="shared" ca="1" si="614"/>
        <v/>
      </c>
      <c r="FB276" s="919" t="str">
        <f t="shared" ca="1" si="615"/>
        <v/>
      </c>
      <c r="FC276" s="919" t="str">
        <f t="shared" ca="1" si="616"/>
        <v/>
      </c>
      <c r="FD276" s="627" t="str">
        <f t="shared" ca="1" si="617"/>
        <v/>
      </c>
      <c r="FE276" s="630">
        <v>266</v>
      </c>
      <c r="FF276" s="299" t="str">
        <f t="shared" ca="1" si="618"/>
        <v/>
      </c>
      <c r="FG276" s="993" t="str">
        <f t="shared" ca="1" si="619"/>
        <v/>
      </c>
      <c r="FH276" s="919" t="str">
        <f t="shared" ca="1" si="620"/>
        <v/>
      </c>
      <c r="FI276" s="299">
        <f ca="1">COUNTIF($FH$11:FH276,"■")</f>
        <v>0</v>
      </c>
    </row>
    <row r="277" spans="1:165" ht="34.5" customHeight="1">
      <c r="A277" s="445">
        <f t="shared" ca="1" si="524"/>
        <v>0</v>
      </c>
      <c r="B277" s="446">
        <f>IF(R277&lt;&gt;"",IF(COUNTIF(R$11:R277,R277)=1,MAX(B$11:B276)+1,INDEX(B$11:B276,MATCH(R277,R$11:R276,0),1)),0)</f>
        <v>1</v>
      </c>
      <c r="C277" s="446">
        <f ca="1">IF(T277&lt;&gt;"",IF(COUNTIF(T$11:T277,T277)=1,MAX(C$11:C276)+1,INDEX(C$11:C276,MATCH(T277,T$11:T276,0),1)),0)</f>
        <v>0</v>
      </c>
      <c r="D277" s="446">
        <f ca="1">IF(U277&lt;&gt;"",IF(COUNTIF(U$11:U277,U277)=1,MAX(D$11:D276)+1,INDEX(D$11:D276,MATCH(U277,U$11:U276,0),1)),0)</f>
        <v>0</v>
      </c>
      <c r="E277" s="446">
        <f ca="1">IF(S277&lt;&gt;"",IF(COUNTIF(S$11:S277,S277)=1,MAX(E$11:E276)+1,INDEX(E$11:E276,MATCH(S277,S$11:S276,0),1)),0)</f>
        <v>0</v>
      </c>
      <c r="F277" s="446">
        <f ca="1">IF(Z277&lt;&gt;"",IF(COUNTIF(Z$11:Z277,Z277)=1,MAX(F$11:F276)+1,INDEX(F$11:F276,MATCH(Z277,Z$11:Z276,0),1)),0)</f>
        <v>0</v>
      </c>
      <c r="G277" s="447" cm="1">
        <f t="array" aca="1" ref="G277" ca="1">IF(Z277&lt;&gt;"",IF(COUNTIFS(Z$11:Z277,Z277,W$11:W277,W277)=1,MAX(G$11:G276)+1,INDEX(G$11:G276,MATCH(Z277&amp;W277,Z$11:Z276&amp;W$11:W277,0),1)),0)</f>
        <v>0</v>
      </c>
      <c r="H277" s="447">
        <f t="shared" ca="1" si="525"/>
        <v>0</v>
      </c>
      <c r="I277" s="447">
        <f ca="1">IF(T277="",0,IF(COUNTIF(T$11:T277,T277)=1,1,0))</f>
        <v>0</v>
      </c>
      <c r="J277" s="447">
        <f ca="1">IF(U277="",0,IF(COUNTIF(U$11:U277,U277)=1,1,0))</f>
        <v>0</v>
      </c>
      <c r="K277" s="447">
        <f ca="1">IF(S277="",0,IF(COUNTIF(S$11:S277,S277)=1,1,0))</f>
        <v>0</v>
      </c>
      <c r="L277" s="446">
        <f ca="1">IF(Z277="",0,IF(COUNTIF(Z$11:Z277,Z277)=1,1,0))</f>
        <v>0</v>
      </c>
      <c r="M277" s="767">
        <f ca="1">IF($W277=2,IF(COUNTIFS($W$11:$W277,2,$Z$11:$Z277,$Z277)=1,1,0),0)</f>
        <v>0</v>
      </c>
      <c r="N277" s="767">
        <f ca="1">IF($W277=1,IF(COUNTIFS($W$11:$W277,2,$Z$11:$Z277,$Z277)=1,1,0),0)</f>
        <v>0</v>
      </c>
      <c r="O277" s="446">
        <f ca="1">IF(H277=0,0,IF(COUNTIF(Z$11:Z277,Z277)=1,1,0))</f>
        <v>0</v>
      </c>
      <c r="P277" s="448" t="str">
        <f t="shared" ca="1" si="526"/>
        <v>石川県</v>
      </c>
      <c r="Q277" s="89">
        <f t="shared" ca="1" si="527"/>
        <v>267</v>
      </c>
      <c r="R277" s="170" t="s">
        <v>459</v>
      </c>
      <c r="S277" s="357" t="str">
        <f t="shared" ca="1" si="528"/>
        <v/>
      </c>
      <c r="T277" s="357" t="str">
        <f t="shared" ca="1" si="529"/>
        <v/>
      </c>
      <c r="U277" s="58" t="str">
        <f t="shared" ca="1" si="530"/>
        <v/>
      </c>
      <c r="V277" s="58" t="str">
        <f t="shared" ca="1" si="531"/>
        <v/>
      </c>
      <c r="W277" s="920" t="str">
        <f t="shared" ca="1" si="532"/>
        <v/>
      </c>
      <c r="X277" s="369">
        <f ca="1">IFERROR(VLOOKUP(W277,'（様式１号）３整理番号表'!$B$4:$H$5,2,FALSE),0)</f>
        <v>0</v>
      </c>
      <c r="Y277" s="768" t="str" cm="1">
        <f t="array" aca="1" ref="Y277" ca="1">IF(AND(D277=0,F277=0),"",IF(COUNTIF(D$11:D277,D277)=1,1,IF(COUNTIFS(D$11:D277,D277,F$11:F277,F277)=1,INDEX((D$11:D277,F$11:F277,Y$11:Y277),MATCH(_xlfn.MAXIFS(F$11:F276,D$11:D276,D277),$F$11:F277,0),1,3)+1,INDEX((D$11:D277,F$11:F277,Y$11:Y277),MATCH(D277&amp;F277,D$11:D277&amp;F$11:F277,0),1,3))))</f>
        <v/>
      </c>
      <c r="Z277" s="40" t="str">
        <f t="shared" ca="1" si="533"/>
        <v/>
      </c>
      <c r="AA277" s="924" t="str">
        <f t="shared" ca="1" si="534"/>
        <v/>
      </c>
      <c r="AB277" s="93">
        <f ca="1">IFERROR(VLOOKUP(AA277,'（様式１号）３整理番号表'!$B$10:$H$16,2,FALSE),0)</f>
        <v>0</v>
      </c>
      <c r="AC277" s="924" t="str">
        <f t="shared" ca="1" si="535"/>
        <v/>
      </c>
      <c r="AD277" s="924" t="str">
        <f t="shared" ca="1" si="536"/>
        <v/>
      </c>
      <c r="AE277" s="93">
        <f ca="1">IFERROR(VLOOKUP(AD277,'（様式１号）３整理番号表'!$B$21:$H$22,2,FALSE),0)</f>
        <v>0</v>
      </c>
      <c r="AF277" s="924" t="str">
        <f t="shared" ca="1" si="537"/>
        <v/>
      </c>
      <c r="AG277" s="93">
        <f ca="1">IFERROR(VLOOKUP(AF277,'（様式１号）３整理番号表'!$B$26:$H$31,2,FALSE),0)</f>
        <v>0</v>
      </c>
      <c r="AH277" s="924" t="str">
        <f t="shared" ca="1" si="538"/>
        <v/>
      </c>
      <c r="AI277" s="93">
        <f ca="1">IFERROR(VLOOKUP(AH277,'（様式１号）３整理番号表'!$J$5:$N$59,2,FALSE),0)</f>
        <v>0</v>
      </c>
      <c r="AJ277" s="77" t="str">
        <f t="shared" ca="1" si="539"/>
        <v/>
      </c>
      <c r="AK277" s="93">
        <f ca="1">IFERROR(VLOOKUP(AJ277,'（様式１号）３整理番号表'!$P$5:$R$29,2,FALSE),0)</f>
        <v>0</v>
      </c>
      <c r="AL277" s="921" t="str">
        <f t="shared" ca="1" si="540"/>
        <v/>
      </c>
      <c r="AM277" s="921" t="str">
        <f t="shared" ca="1" si="541"/>
        <v/>
      </c>
      <c r="AN277" s="921"/>
      <c r="AO277" s="77" t="str">
        <f t="shared" ca="1" si="542"/>
        <v/>
      </c>
      <c r="AP277" s="93">
        <f ca="1">IFERROR(VLOOKUP(AO277,'（様式１号）３整理番号表'!$P$5:$R$29,2,FALSE),0)</f>
        <v>0</v>
      </c>
      <c r="AQ277" s="924" t="str">
        <f t="shared" ca="1" si="543"/>
        <v/>
      </c>
      <c r="AR277" s="93">
        <f t="shared" ca="1" si="544"/>
        <v>0</v>
      </c>
      <c r="AS277" s="924" t="str">
        <f t="shared" ca="1" si="545"/>
        <v/>
      </c>
      <c r="AT277" s="40" t="str">
        <f t="shared" ca="1" si="546"/>
        <v/>
      </c>
      <c r="AU277" s="93" t="str">
        <f t="shared" ca="1" si="547"/>
        <v/>
      </c>
      <c r="AV277" s="923" t="str">
        <f t="shared" ca="1" si="548"/>
        <v/>
      </c>
      <c r="AW277" s="926" t="str">
        <f t="shared" ca="1" si="549"/>
        <v/>
      </c>
      <c r="AX277" s="925" t="str">
        <f t="shared" ca="1" si="550"/>
        <v/>
      </c>
      <c r="AY277" s="925" t="str">
        <f t="shared" ca="1" si="550"/>
        <v/>
      </c>
      <c r="AZ277" s="925" t="str">
        <f t="shared" ca="1" si="550"/>
        <v/>
      </c>
      <c r="BA277" s="925" t="str">
        <f t="shared" ca="1" si="550"/>
        <v/>
      </c>
      <c r="BB277" s="925" t="str">
        <f t="shared" ca="1" si="551"/>
        <v/>
      </c>
      <c r="BC277" s="925" t="str">
        <f t="shared" ca="1" si="552"/>
        <v/>
      </c>
      <c r="BD277" s="925" t="str">
        <f t="shared" ca="1" si="552"/>
        <v/>
      </c>
      <c r="BE277" s="925" t="str">
        <f t="shared" ca="1" si="552"/>
        <v/>
      </c>
      <c r="BF277" s="77" t="str">
        <f t="shared" ca="1" si="553"/>
        <v/>
      </c>
      <c r="BG277" s="924" t="str">
        <f t="shared" ca="1" si="554"/>
        <v/>
      </c>
      <c r="BH277" s="94">
        <f ca="1">IF(BF277&lt;&gt;"",INDEX('（様式１号）３整理番号表'!$AB$7:$AQ$12,MATCH(BF277,'（様式１号）３整理番号表'!$AA$7:$AA$12,0),MATCH(BG277,'（様式１号）３整理番号表'!$AB$6:$AQ$6,0)),0)</f>
        <v>0</v>
      </c>
      <c r="BI277" s="921" t="str">
        <f t="shared" ca="1" si="555"/>
        <v/>
      </c>
      <c r="BJ277" s="922" t="str">
        <f t="shared" ca="1" si="556"/>
        <v/>
      </c>
      <c r="BK277" s="926" t="str">
        <f t="shared" ca="1" si="557"/>
        <v/>
      </c>
      <c r="BL277" s="922" t="str">
        <f t="shared" ca="1" si="558"/>
        <v/>
      </c>
      <c r="BM277" s="79" t="str">
        <f t="shared" ca="1" si="559"/>
        <v/>
      </c>
      <c r="BN277" s="82" t="str">
        <f t="shared" ca="1" si="560"/>
        <v/>
      </c>
      <c r="BO277" s="83" t="str">
        <f t="shared" ca="1" si="561"/>
        <v/>
      </c>
      <c r="BP277" s="84" t="str">
        <f t="shared" ca="1" si="562"/>
        <v/>
      </c>
      <c r="BQ277" s="82" t="str">
        <f t="shared" ca="1" si="563"/>
        <v/>
      </c>
      <c r="BR277" s="97" t="str">
        <f t="shared" ca="1" si="564"/>
        <v/>
      </c>
      <c r="BS277" s="95" t="str">
        <f t="shared" ca="1" si="565"/>
        <v/>
      </c>
      <c r="BT277" s="184" t="str">
        <f t="shared" ca="1" si="566"/>
        <v/>
      </c>
      <c r="BU277" s="611" t="str">
        <f t="shared" ca="1" si="567"/>
        <v/>
      </c>
      <c r="BV277" s="77" t="str">
        <f t="shared" ca="1" si="568"/>
        <v/>
      </c>
      <c r="BW277" s="85" t="str">
        <f t="shared" ca="1" si="569"/>
        <v/>
      </c>
      <c r="BX277" s="86" t="str">
        <f t="shared" ca="1" si="570"/>
        <v/>
      </c>
      <c r="BY277" s="231">
        <f ca="1">IF('ポイント要件確認等（個別表）'!AD277=1,ROUNDDOWN('ポイント要件確認等（個別表）'!AV277,-3),IF('ポイント要件確認等（個別表）'!AD277=2,ROUNDDOWN('ポイント要件確認等（個別表）'!BH277,-3),IF('ポイント要件確認等（個別表）'!AD277=3,ROUNDDOWN('ポイント要件確認等（個別表）'!BT277,-3),0)))</f>
        <v>0</v>
      </c>
      <c r="BZ277" s="86" t="str">
        <f t="shared" ca="1" si="571"/>
        <v/>
      </c>
      <c r="CA277" s="232" t="str">
        <f t="shared" ca="1" si="572"/>
        <v/>
      </c>
      <c r="CB277" s="232">
        <f t="shared" ca="1" si="573"/>
        <v>0</v>
      </c>
      <c r="CC277" s="86" t="str">
        <f t="shared" ca="1" si="574"/>
        <v/>
      </c>
      <c r="CD277" s="86" t="str">
        <f t="shared" ca="1" si="575"/>
        <v/>
      </c>
      <c r="CE277" s="609"/>
      <c r="CF277" s="86" t="str">
        <f t="shared" ca="1" si="576"/>
        <v/>
      </c>
      <c r="CG277" s="185" t="str">
        <f t="shared" ca="1" si="577"/>
        <v/>
      </c>
      <c r="CH277" s="246" t="str">
        <f t="shared" ca="1" si="578"/>
        <v>含税額</v>
      </c>
      <c r="CI277" s="247" t="str">
        <f t="shared" ca="1" si="579"/>
        <v/>
      </c>
      <c r="CJ277" s="87" t="str">
        <f ca="1">IFERROR(IF(INDIRECT("'("&amp;'２個別表'!EO277&amp;")'!AR"&amp;84+EP277)&lt;&gt;1,"",1),"")</f>
        <v/>
      </c>
      <c r="CK277" s="244" t="str">
        <f t="shared" ca="1" si="580"/>
        <v/>
      </c>
      <c r="CL277" s="235" t="str">
        <f t="shared" ca="1" si="581"/>
        <v/>
      </c>
      <c r="CM277" s="239" t="str">
        <f t="shared" ca="1" si="582"/>
        <v/>
      </c>
      <c r="CN277" s="77" t="str">
        <f t="shared" ca="1" si="583"/>
        <v/>
      </c>
      <c r="CO277" s="93" t="str">
        <f ca="1">IFERROR(VLOOKUP(CN277,'（様式１号）３整理番号表'!$T$5:$V$15,2,FALSE),"")</f>
        <v/>
      </c>
      <c r="CP277" s="924" t="str">
        <f t="shared" ca="1" si="584"/>
        <v/>
      </c>
      <c r="CQ277" s="93" t="str">
        <f ca="1">IFERROR(VLOOKUP(CP277,'（様式１号）３整理番号表'!$T$19:$V$24,2,FALSE),"")</f>
        <v/>
      </c>
      <c r="CR277" s="924" t="str">
        <f ca="1">IFERROR(IF(INDIRECT("'("&amp;'２個別表'!EO277&amp;")'!AV"&amp;84+EP277)&lt;&gt;1,"",1),"")</f>
        <v/>
      </c>
      <c r="CS277" s="232">
        <f t="shared" ca="1" si="585"/>
        <v>0</v>
      </c>
      <c r="CT277" s="248">
        <f t="shared" ca="1" si="586"/>
        <v>0</v>
      </c>
      <c r="CU277" s="376" t="str">
        <f ca="1">IF(ER277="補強",IF(COUNTIFS($Z$11:Z277,Z277,$W$11:W277,1)=1,"１①",""),IF(COUNTIFS($Z$11:Z277,Z277,$W$11:W277,2)=1,"２①",""))</f>
        <v/>
      </c>
      <c r="CV277" s="57" t="str">
        <f t="shared" ca="1" si="587"/>
        <v/>
      </c>
      <c r="CW277" s="927" t="str">
        <f t="shared" ca="1" si="588"/>
        <v/>
      </c>
      <c r="CX277" s="256" t="str">
        <f t="shared" ca="1" si="589"/>
        <v/>
      </c>
      <c r="CY277" s="256" t="str">
        <f t="shared" ca="1" si="590"/>
        <v/>
      </c>
      <c r="CZ277" s="256" t="str">
        <f t="shared" ca="1" si="591"/>
        <v/>
      </c>
      <c r="DA277" s="256" t="str">
        <f t="shared" ca="1" si="592"/>
        <v/>
      </c>
      <c r="DB277" s="316" t="str">
        <f ca="1">IFERROR(VLOOKUP($CU277,'（様式１号）３整理番号表'!$Z$19:$AB$32,3,FALSE),"")</f>
        <v/>
      </c>
      <c r="DC277" s="259" t="str">
        <f t="shared" ca="1" si="593"/>
        <v>-</v>
      </c>
      <c r="DD277" s="618" t="str">
        <f t="shared" ca="1" si="594"/>
        <v/>
      </c>
      <c r="DE277" s="321" t="str">
        <f ca="1">IF(AND(AO277=18,AS277=1),IF(COUNTIFS($Y$11:Y277,Y277,$AS$11:AS277,1)=1,"２②",""),IF($CU277="１①",INDEX(INDIRECT("'("&amp;$EO277&amp;")'!AR116:BB116"),1,MATCH(INDIRECT("'("&amp;$EO277&amp;")'!C118"),INDIRECT("'("&amp;$EO277&amp;")'!AR119:BB119"),0)),""))</f>
        <v/>
      </c>
      <c r="DF277" s="324" t="str">
        <f t="shared" ca="1" si="595"/>
        <v/>
      </c>
      <c r="DG277" s="313" t="str">
        <f t="shared" ca="1" si="596"/>
        <v/>
      </c>
      <c r="DH277" s="313" t="str">
        <f t="shared" ca="1" si="597"/>
        <v/>
      </c>
      <c r="DI277" s="313" t="str">
        <f t="shared" ca="1" si="598"/>
        <v/>
      </c>
      <c r="DJ277" s="313" t="str">
        <f t="shared" ca="1" si="599"/>
        <v/>
      </c>
      <c r="DK277" s="328" t="str">
        <f t="shared" ca="1" si="600"/>
        <v/>
      </c>
      <c r="DL277" s="334" t="str">
        <f t="shared" ca="1" si="601"/>
        <v/>
      </c>
      <c r="DM277" s="915" t="str">
        <f t="shared" ca="1" si="602"/>
        <v/>
      </c>
      <c r="DN277" s="15"/>
      <c r="DO277" s="324"/>
      <c r="DP277" s="16"/>
      <c r="DQ277" s="16"/>
      <c r="DR277" s="16"/>
      <c r="DS277" s="16"/>
      <c r="DT277" s="318" t="str">
        <f>IFERROR(VLOOKUP($DN277,'（様式１号）３整理番号表'!$Z$19:$AB$32,3,FALSE),"")</f>
        <v/>
      </c>
      <c r="DU277" s="259" t="str">
        <f t="shared" si="603"/>
        <v/>
      </c>
      <c r="DV277" s="14"/>
      <c r="DW277" s="17" t="str">
        <f t="shared" ca="1" si="604"/>
        <v/>
      </c>
      <c r="DX277" s="88" t="str">
        <f t="shared" ca="1" si="621"/>
        <v/>
      </c>
      <c r="DZ277" s="339">
        <f t="shared" ca="1" si="521"/>
        <v>0</v>
      </c>
      <c r="EA277" s="339">
        <f t="shared" ca="1" si="521"/>
        <v>0</v>
      </c>
      <c r="EB277" s="339">
        <f t="shared" ca="1" si="521"/>
        <v>0</v>
      </c>
      <c r="EC277" s="339">
        <f t="shared" ca="1" si="521"/>
        <v>0</v>
      </c>
      <c r="ED277" s="339">
        <f t="shared" ca="1" si="521"/>
        <v>0</v>
      </c>
      <c r="EE277" s="339">
        <f t="shared" ca="1" si="521"/>
        <v>0</v>
      </c>
      <c r="EF277" s="339">
        <f t="shared" ca="1" si="521"/>
        <v>0</v>
      </c>
      <c r="EG277" s="339">
        <f t="shared" ca="1" si="521"/>
        <v>0</v>
      </c>
      <c r="EH277" s="339">
        <f t="shared" ca="1" si="521"/>
        <v>0</v>
      </c>
      <c r="EI277" s="339">
        <f t="shared" ca="1" si="521"/>
        <v>0</v>
      </c>
      <c r="EJ277" s="339">
        <f t="shared" ca="1" si="521"/>
        <v>0</v>
      </c>
      <c r="EK277" s="339">
        <f t="shared" ca="1" si="521"/>
        <v>0</v>
      </c>
      <c r="EL277" s="339">
        <f t="shared" ca="1" si="521"/>
        <v>0</v>
      </c>
      <c r="EM277" s="339">
        <f t="shared" ca="1" si="521"/>
        <v>0</v>
      </c>
      <c r="EO277" s="919" t="str">
        <f t="shared" ca="1" si="523"/>
        <v/>
      </c>
      <c r="EP277" s="919" t="str">
        <f t="shared" ca="1" si="605"/>
        <v/>
      </c>
      <c r="EQ277" s="919" t="str">
        <f t="shared" ca="1" si="606"/>
        <v/>
      </c>
      <c r="ER277" s="919" t="str">
        <f t="shared" ca="1" si="607"/>
        <v/>
      </c>
      <c r="ES277" s="919" t="str">
        <f ca="1">IFERROR(INDEX('郵便番号（石川県）'!$A$3:$F$2574,MATCH(INDIRECT("'("&amp;EO277&amp;")'!E7"),'郵便番号（石川県）'!$A$3:$A$2574,0),6),"")</f>
        <v/>
      </c>
      <c r="ET277" s="919" t="str">
        <f ca="1">IFERROR(INDEX('郵便番号（石川県）'!$A$3:$F$2574,MATCH(INDIRECT("'("&amp;$EO277&amp;")'!E7"),'郵便番号（石川県）'!$A$3:$A$2574,0),5),"")</f>
        <v/>
      </c>
      <c r="EU277" s="919" t="str">
        <f t="shared" ca="1" si="608"/>
        <v/>
      </c>
      <c r="EV277" s="919" t="str">
        <f t="shared" ca="1" si="609"/>
        <v/>
      </c>
      <c r="EW277" s="919" t="str">
        <f t="shared" ca="1" si="610"/>
        <v/>
      </c>
      <c r="EX277" s="919" t="str">
        <f t="shared" ca="1" si="611"/>
        <v/>
      </c>
      <c r="EY277" s="919" t="str">
        <f t="shared" ca="1" si="612"/>
        <v/>
      </c>
      <c r="EZ277" s="919" t="str">
        <f t="shared" ca="1" si="613"/>
        <v/>
      </c>
      <c r="FA277" s="919" t="str">
        <f t="shared" ca="1" si="614"/>
        <v/>
      </c>
      <c r="FB277" s="919" t="str">
        <f t="shared" ca="1" si="615"/>
        <v/>
      </c>
      <c r="FC277" s="919" t="str">
        <f t="shared" ca="1" si="616"/>
        <v/>
      </c>
      <c r="FD277" s="627" t="str">
        <f t="shared" ca="1" si="617"/>
        <v/>
      </c>
      <c r="FE277" s="630">
        <v>267</v>
      </c>
      <c r="FF277" s="299" t="str">
        <f t="shared" ca="1" si="618"/>
        <v/>
      </c>
      <c r="FG277" s="993" t="str">
        <f t="shared" ca="1" si="619"/>
        <v/>
      </c>
      <c r="FH277" s="919" t="str">
        <f t="shared" ca="1" si="620"/>
        <v/>
      </c>
      <c r="FI277" s="299">
        <f ca="1">COUNTIF($FH$11:FH277,"■")</f>
        <v>0</v>
      </c>
    </row>
    <row r="278" spans="1:165" ht="34.5" customHeight="1">
      <c r="A278" s="445">
        <f t="shared" ca="1" si="524"/>
        <v>0</v>
      </c>
      <c r="B278" s="446">
        <f>IF(R278&lt;&gt;"",IF(COUNTIF(R$11:R278,R278)=1,MAX(B$11:B277)+1,INDEX(B$11:B277,MATCH(R278,R$11:R277,0),1)),0)</f>
        <v>1</v>
      </c>
      <c r="C278" s="446">
        <f ca="1">IF(T278&lt;&gt;"",IF(COUNTIF(T$11:T278,T278)=1,MAX(C$11:C277)+1,INDEX(C$11:C277,MATCH(T278,T$11:T277,0),1)),0)</f>
        <v>0</v>
      </c>
      <c r="D278" s="446">
        <f ca="1">IF(U278&lt;&gt;"",IF(COUNTIF(U$11:U278,U278)=1,MAX(D$11:D277)+1,INDEX(D$11:D277,MATCH(U278,U$11:U277,0),1)),0)</f>
        <v>0</v>
      </c>
      <c r="E278" s="446">
        <f ca="1">IF(S278&lt;&gt;"",IF(COUNTIF(S$11:S278,S278)=1,MAX(E$11:E277)+1,INDEX(E$11:E277,MATCH(S278,S$11:S277,0),1)),0)</f>
        <v>0</v>
      </c>
      <c r="F278" s="446">
        <f ca="1">IF(Z278&lt;&gt;"",IF(COUNTIF(Z$11:Z278,Z278)=1,MAX(F$11:F277)+1,INDEX(F$11:F277,MATCH(Z278,Z$11:Z277,0),1)),0)</f>
        <v>0</v>
      </c>
      <c r="G278" s="447" cm="1">
        <f t="array" aca="1" ref="G278" ca="1">IF(Z278&lt;&gt;"",IF(COUNTIFS(Z$11:Z278,Z278,W$11:W278,W278)=1,MAX(G$11:G277)+1,INDEX(G$11:G277,MATCH(Z278&amp;W278,Z$11:Z277&amp;W$11:W278,0),1)),0)</f>
        <v>0</v>
      </c>
      <c r="H278" s="447">
        <f t="shared" ca="1" si="525"/>
        <v>0</v>
      </c>
      <c r="I278" s="447">
        <f ca="1">IF(T278="",0,IF(COUNTIF(T$11:T278,T278)=1,1,0))</f>
        <v>0</v>
      </c>
      <c r="J278" s="447">
        <f ca="1">IF(U278="",0,IF(COUNTIF(U$11:U278,U278)=1,1,0))</f>
        <v>0</v>
      </c>
      <c r="K278" s="447">
        <f ca="1">IF(S278="",0,IF(COUNTIF(S$11:S278,S278)=1,1,0))</f>
        <v>0</v>
      </c>
      <c r="L278" s="446">
        <f ca="1">IF(Z278="",0,IF(COUNTIF(Z$11:Z278,Z278)=1,1,0))</f>
        <v>0</v>
      </c>
      <c r="M278" s="767">
        <f ca="1">IF($W278=2,IF(COUNTIFS($W$11:$W278,2,$Z$11:$Z278,$Z278)=1,1,0),0)</f>
        <v>0</v>
      </c>
      <c r="N278" s="767">
        <f ca="1">IF($W278=1,IF(COUNTIFS($W$11:$W278,2,$Z$11:$Z278,$Z278)=1,1,0),0)</f>
        <v>0</v>
      </c>
      <c r="O278" s="446">
        <f ca="1">IF(H278=0,0,IF(COUNTIF(Z$11:Z278,Z278)=1,1,0))</f>
        <v>0</v>
      </c>
      <c r="P278" s="448" t="str">
        <f t="shared" ca="1" si="526"/>
        <v>石川県</v>
      </c>
      <c r="Q278" s="89">
        <f t="shared" ca="1" si="527"/>
        <v>268</v>
      </c>
      <c r="R278" s="170" t="s">
        <v>459</v>
      </c>
      <c r="S278" s="357" t="str">
        <f t="shared" ca="1" si="528"/>
        <v/>
      </c>
      <c r="T278" s="357" t="str">
        <f t="shared" ca="1" si="529"/>
        <v/>
      </c>
      <c r="U278" s="58" t="str">
        <f t="shared" ca="1" si="530"/>
        <v/>
      </c>
      <c r="V278" s="58" t="str">
        <f t="shared" ca="1" si="531"/>
        <v/>
      </c>
      <c r="W278" s="920" t="str">
        <f t="shared" ca="1" si="532"/>
        <v/>
      </c>
      <c r="X278" s="369">
        <f ca="1">IFERROR(VLOOKUP(W278,'（様式１号）３整理番号表'!$B$4:$H$5,2,FALSE),0)</f>
        <v>0</v>
      </c>
      <c r="Y278" s="768" t="str" cm="1">
        <f t="array" aca="1" ref="Y278" ca="1">IF(AND(D278=0,F278=0),"",IF(COUNTIF(D$11:D278,D278)=1,1,IF(COUNTIFS(D$11:D278,D278,F$11:F278,F278)=1,INDEX((D$11:D278,F$11:F278,Y$11:Y278),MATCH(_xlfn.MAXIFS(F$11:F277,D$11:D277,D278),$F$11:F278,0),1,3)+1,INDEX((D$11:D278,F$11:F278,Y$11:Y278),MATCH(D278&amp;F278,D$11:D278&amp;F$11:F278,0),1,3))))</f>
        <v/>
      </c>
      <c r="Z278" s="40" t="str">
        <f t="shared" ca="1" si="533"/>
        <v/>
      </c>
      <c r="AA278" s="924" t="str">
        <f t="shared" ca="1" si="534"/>
        <v/>
      </c>
      <c r="AB278" s="93">
        <f ca="1">IFERROR(VLOOKUP(AA278,'（様式１号）３整理番号表'!$B$10:$H$16,2,FALSE),0)</f>
        <v>0</v>
      </c>
      <c r="AC278" s="924" t="str">
        <f t="shared" ca="1" si="535"/>
        <v/>
      </c>
      <c r="AD278" s="924" t="str">
        <f t="shared" ca="1" si="536"/>
        <v/>
      </c>
      <c r="AE278" s="93">
        <f ca="1">IFERROR(VLOOKUP(AD278,'（様式１号）３整理番号表'!$B$21:$H$22,2,FALSE),0)</f>
        <v>0</v>
      </c>
      <c r="AF278" s="924" t="str">
        <f t="shared" ca="1" si="537"/>
        <v/>
      </c>
      <c r="AG278" s="93">
        <f ca="1">IFERROR(VLOOKUP(AF278,'（様式１号）３整理番号表'!$B$26:$H$31,2,FALSE),0)</f>
        <v>0</v>
      </c>
      <c r="AH278" s="924" t="str">
        <f t="shared" ca="1" si="538"/>
        <v/>
      </c>
      <c r="AI278" s="93">
        <f ca="1">IFERROR(VLOOKUP(AH278,'（様式１号）３整理番号表'!$J$5:$N$59,2,FALSE),0)</f>
        <v>0</v>
      </c>
      <c r="AJ278" s="77" t="str">
        <f t="shared" ca="1" si="539"/>
        <v/>
      </c>
      <c r="AK278" s="93">
        <f ca="1">IFERROR(VLOOKUP(AJ278,'（様式１号）３整理番号表'!$P$5:$R$29,2,FALSE),0)</f>
        <v>0</v>
      </c>
      <c r="AL278" s="921" t="str">
        <f t="shared" ca="1" si="540"/>
        <v/>
      </c>
      <c r="AM278" s="921" t="str">
        <f t="shared" ca="1" si="541"/>
        <v/>
      </c>
      <c r="AN278" s="921"/>
      <c r="AO278" s="77" t="str">
        <f t="shared" ca="1" si="542"/>
        <v/>
      </c>
      <c r="AP278" s="93">
        <f ca="1">IFERROR(VLOOKUP(AO278,'（様式１号）３整理番号表'!$P$5:$R$29,2,FALSE),0)</f>
        <v>0</v>
      </c>
      <c r="AQ278" s="924" t="str">
        <f t="shared" ca="1" si="543"/>
        <v/>
      </c>
      <c r="AR278" s="93">
        <f t="shared" ca="1" si="544"/>
        <v>0</v>
      </c>
      <c r="AS278" s="924" t="str">
        <f t="shared" ca="1" si="545"/>
        <v/>
      </c>
      <c r="AT278" s="40" t="str">
        <f t="shared" ca="1" si="546"/>
        <v/>
      </c>
      <c r="AU278" s="93" t="str">
        <f t="shared" ca="1" si="547"/>
        <v/>
      </c>
      <c r="AV278" s="923" t="str">
        <f t="shared" ca="1" si="548"/>
        <v/>
      </c>
      <c r="AW278" s="926" t="str">
        <f t="shared" ca="1" si="549"/>
        <v/>
      </c>
      <c r="AX278" s="925" t="str">
        <f t="shared" ca="1" si="550"/>
        <v/>
      </c>
      <c r="AY278" s="925" t="str">
        <f t="shared" ca="1" si="550"/>
        <v/>
      </c>
      <c r="AZ278" s="925" t="str">
        <f t="shared" ca="1" si="550"/>
        <v/>
      </c>
      <c r="BA278" s="925" t="str">
        <f t="shared" ca="1" si="550"/>
        <v/>
      </c>
      <c r="BB278" s="925" t="str">
        <f t="shared" ca="1" si="551"/>
        <v/>
      </c>
      <c r="BC278" s="925" t="str">
        <f t="shared" ca="1" si="552"/>
        <v/>
      </c>
      <c r="BD278" s="925" t="str">
        <f t="shared" ca="1" si="552"/>
        <v/>
      </c>
      <c r="BE278" s="925" t="str">
        <f t="shared" ca="1" si="552"/>
        <v/>
      </c>
      <c r="BF278" s="77" t="str">
        <f t="shared" ca="1" si="553"/>
        <v/>
      </c>
      <c r="BG278" s="924" t="str">
        <f t="shared" ca="1" si="554"/>
        <v/>
      </c>
      <c r="BH278" s="94">
        <f ca="1">IF(BF278&lt;&gt;"",INDEX('（様式１号）３整理番号表'!$AB$7:$AQ$12,MATCH(BF278,'（様式１号）３整理番号表'!$AA$7:$AA$12,0),MATCH(BG278,'（様式１号）３整理番号表'!$AB$6:$AQ$6,0)),0)</f>
        <v>0</v>
      </c>
      <c r="BI278" s="921" t="str">
        <f t="shared" ca="1" si="555"/>
        <v/>
      </c>
      <c r="BJ278" s="922" t="str">
        <f t="shared" ca="1" si="556"/>
        <v/>
      </c>
      <c r="BK278" s="926" t="str">
        <f t="shared" ca="1" si="557"/>
        <v/>
      </c>
      <c r="BL278" s="922" t="str">
        <f t="shared" ca="1" si="558"/>
        <v/>
      </c>
      <c r="BM278" s="79" t="str">
        <f t="shared" ca="1" si="559"/>
        <v/>
      </c>
      <c r="BN278" s="82" t="str">
        <f t="shared" ca="1" si="560"/>
        <v/>
      </c>
      <c r="BO278" s="83" t="str">
        <f t="shared" ca="1" si="561"/>
        <v/>
      </c>
      <c r="BP278" s="84" t="str">
        <f t="shared" ca="1" si="562"/>
        <v/>
      </c>
      <c r="BQ278" s="82" t="str">
        <f t="shared" ca="1" si="563"/>
        <v/>
      </c>
      <c r="BR278" s="97" t="str">
        <f t="shared" ca="1" si="564"/>
        <v/>
      </c>
      <c r="BS278" s="95" t="str">
        <f t="shared" ca="1" si="565"/>
        <v/>
      </c>
      <c r="BT278" s="184" t="str">
        <f t="shared" ca="1" si="566"/>
        <v/>
      </c>
      <c r="BU278" s="611" t="str">
        <f t="shared" ca="1" si="567"/>
        <v/>
      </c>
      <c r="BV278" s="77" t="str">
        <f t="shared" ca="1" si="568"/>
        <v/>
      </c>
      <c r="BW278" s="85" t="str">
        <f t="shared" ca="1" si="569"/>
        <v/>
      </c>
      <c r="BX278" s="86" t="str">
        <f t="shared" ca="1" si="570"/>
        <v/>
      </c>
      <c r="BY278" s="231">
        <f ca="1">IF('ポイント要件確認等（個別表）'!AD278=1,ROUNDDOWN('ポイント要件確認等（個別表）'!AV278,-3),IF('ポイント要件確認等（個別表）'!AD278=2,ROUNDDOWN('ポイント要件確認等（個別表）'!BH278,-3),IF('ポイント要件確認等（個別表）'!AD278=3,ROUNDDOWN('ポイント要件確認等（個別表）'!BT278,-3),0)))</f>
        <v>0</v>
      </c>
      <c r="BZ278" s="86" t="str">
        <f t="shared" ca="1" si="571"/>
        <v/>
      </c>
      <c r="CA278" s="232" t="str">
        <f t="shared" ca="1" si="572"/>
        <v/>
      </c>
      <c r="CB278" s="232">
        <f t="shared" ca="1" si="573"/>
        <v>0</v>
      </c>
      <c r="CC278" s="86" t="str">
        <f t="shared" ca="1" si="574"/>
        <v/>
      </c>
      <c r="CD278" s="86" t="str">
        <f t="shared" ca="1" si="575"/>
        <v/>
      </c>
      <c r="CE278" s="609"/>
      <c r="CF278" s="86" t="str">
        <f t="shared" ca="1" si="576"/>
        <v/>
      </c>
      <c r="CG278" s="185" t="str">
        <f t="shared" ca="1" si="577"/>
        <v/>
      </c>
      <c r="CH278" s="246" t="str">
        <f t="shared" ca="1" si="578"/>
        <v>含税額</v>
      </c>
      <c r="CI278" s="247" t="str">
        <f t="shared" ca="1" si="579"/>
        <v/>
      </c>
      <c r="CJ278" s="87" t="str">
        <f ca="1">IFERROR(IF(INDIRECT("'("&amp;'２個別表'!EO278&amp;")'!AR"&amp;84+EP278)&lt;&gt;1,"",1),"")</f>
        <v/>
      </c>
      <c r="CK278" s="244" t="str">
        <f t="shared" ca="1" si="580"/>
        <v/>
      </c>
      <c r="CL278" s="235" t="str">
        <f t="shared" ca="1" si="581"/>
        <v/>
      </c>
      <c r="CM278" s="239" t="str">
        <f t="shared" ca="1" si="582"/>
        <v/>
      </c>
      <c r="CN278" s="77" t="str">
        <f t="shared" ca="1" si="583"/>
        <v/>
      </c>
      <c r="CO278" s="93" t="str">
        <f ca="1">IFERROR(VLOOKUP(CN278,'（様式１号）３整理番号表'!$T$5:$V$15,2,FALSE),"")</f>
        <v/>
      </c>
      <c r="CP278" s="924" t="str">
        <f t="shared" ca="1" si="584"/>
        <v/>
      </c>
      <c r="CQ278" s="93" t="str">
        <f ca="1">IFERROR(VLOOKUP(CP278,'（様式１号）３整理番号表'!$T$19:$V$24,2,FALSE),"")</f>
        <v/>
      </c>
      <c r="CR278" s="924" t="str">
        <f ca="1">IFERROR(IF(INDIRECT("'("&amp;'２個別表'!EO278&amp;")'!AV"&amp;84+EP278)&lt;&gt;1,"",1),"")</f>
        <v/>
      </c>
      <c r="CS278" s="232">
        <f t="shared" ca="1" si="585"/>
        <v>0</v>
      </c>
      <c r="CT278" s="248">
        <f t="shared" ca="1" si="586"/>
        <v>0</v>
      </c>
      <c r="CU278" s="376" t="str">
        <f ca="1">IF(ER278="補強",IF(COUNTIFS($Z$11:Z278,Z278,$W$11:W278,1)=1,"１①",""),IF(COUNTIFS($Z$11:Z278,Z278,$W$11:W278,2)=1,"２①",""))</f>
        <v/>
      </c>
      <c r="CV278" s="57" t="str">
        <f t="shared" ca="1" si="587"/>
        <v/>
      </c>
      <c r="CW278" s="927" t="str">
        <f t="shared" ca="1" si="588"/>
        <v/>
      </c>
      <c r="CX278" s="256" t="str">
        <f t="shared" ca="1" si="589"/>
        <v/>
      </c>
      <c r="CY278" s="256" t="str">
        <f t="shared" ca="1" si="590"/>
        <v/>
      </c>
      <c r="CZ278" s="256" t="str">
        <f t="shared" ca="1" si="591"/>
        <v/>
      </c>
      <c r="DA278" s="256" t="str">
        <f t="shared" ca="1" si="592"/>
        <v/>
      </c>
      <c r="DB278" s="316" t="str">
        <f ca="1">IFERROR(VLOOKUP($CU278,'（様式１号）３整理番号表'!$Z$19:$AB$32,3,FALSE),"")</f>
        <v/>
      </c>
      <c r="DC278" s="259" t="str">
        <f t="shared" ca="1" si="593"/>
        <v>-</v>
      </c>
      <c r="DD278" s="618" t="str">
        <f t="shared" ca="1" si="594"/>
        <v/>
      </c>
      <c r="DE278" s="321" t="str">
        <f ca="1">IF(AND(AO278=18,AS278=1),IF(COUNTIFS($Y$11:Y278,Y278,$AS$11:AS278,1)=1,"２②",""),IF($CU278="１①",INDEX(INDIRECT("'("&amp;$EO278&amp;")'!AR116:BB116"),1,MATCH(INDIRECT("'("&amp;$EO278&amp;")'!C118"),INDIRECT("'("&amp;$EO278&amp;")'!AR119:BB119"),0)),""))</f>
        <v/>
      </c>
      <c r="DF278" s="324" t="str">
        <f t="shared" ca="1" si="595"/>
        <v/>
      </c>
      <c r="DG278" s="313" t="str">
        <f t="shared" ca="1" si="596"/>
        <v/>
      </c>
      <c r="DH278" s="313" t="str">
        <f t="shared" ca="1" si="597"/>
        <v/>
      </c>
      <c r="DI278" s="313" t="str">
        <f t="shared" ca="1" si="598"/>
        <v/>
      </c>
      <c r="DJ278" s="313" t="str">
        <f t="shared" ca="1" si="599"/>
        <v/>
      </c>
      <c r="DK278" s="328" t="str">
        <f t="shared" ca="1" si="600"/>
        <v/>
      </c>
      <c r="DL278" s="334" t="str">
        <f t="shared" ca="1" si="601"/>
        <v/>
      </c>
      <c r="DM278" s="915" t="str">
        <f t="shared" ca="1" si="602"/>
        <v/>
      </c>
      <c r="DN278" s="15"/>
      <c r="DO278" s="324"/>
      <c r="DP278" s="16"/>
      <c r="DQ278" s="16"/>
      <c r="DR278" s="16"/>
      <c r="DS278" s="16"/>
      <c r="DT278" s="318" t="str">
        <f>IFERROR(VLOOKUP($DN278,'（様式１号）３整理番号表'!$Z$19:$AB$32,3,FALSE),"")</f>
        <v/>
      </c>
      <c r="DU278" s="259" t="str">
        <f t="shared" si="603"/>
        <v/>
      </c>
      <c r="DV278" s="14"/>
      <c r="DW278" s="17" t="str">
        <f t="shared" ca="1" si="604"/>
        <v/>
      </c>
      <c r="DX278" s="88" t="str">
        <f t="shared" ca="1" si="621"/>
        <v/>
      </c>
      <c r="DZ278" s="339">
        <f t="shared" ca="1" si="521"/>
        <v>0</v>
      </c>
      <c r="EA278" s="339">
        <f t="shared" ca="1" si="521"/>
        <v>0</v>
      </c>
      <c r="EB278" s="339">
        <f t="shared" ca="1" si="521"/>
        <v>0</v>
      </c>
      <c r="EC278" s="339">
        <f t="shared" ca="1" si="521"/>
        <v>0</v>
      </c>
      <c r="ED278" s="339">
        <f t="shared" ca="1" si="521"/>
        <v>0</v>
      </c>
      <c r="EE278" s="339">
        <f t="shared" ca="1" si="521"/>
        <v>0</v>
      </c>
      <c r="EF278" s="339">
        <f t="shared" ca="1" si="521"/>
        <v>0</v>
      </c>
      <c r="EG278" s="339">
        <f t="shared" ca="1" si="521"/>
        <v>0</v>
      </c>
      <c r="EH278" s="339">
        <f t="shared" ca="1" si="521"/>
        <v>0</v>
      </c>
      <c r="EI278" s="339">
        <f t="shared" ca="1" si="521"/>
        <v>0</v>
      </c>
      <c r="EJ278" s="339">
        <f t="shared" ca="1" si="521"/>
        <v>0</v>
      </c>
      <c r="EK278" s="339">
        <f t="shared" ca="1" si="521"/>
        <v>0</v>
      </c>
      <c r="EL278" s="339">
        <f t="shared" ca="1" si="521"/>
        <v>0</v>
      </c>
      <c r="EM278" s="339">
        <f t="shared" ca="1" si="521"/>
        <v>0</v>
      </c>
      <c r="EO278" s="919" t="str">
        <f t="shared" ca="1" si="523"/>
        <v/>
      </c>
      <c r="EP278" s="919" t="str">
        <f t="shared" ca="1" si="605"/>
        <v/>
      </c>
      <c r="EQ278" s="919" t="str">
        <f t="shared" ca="1" si="606"/>
        <v/>
      </c>
      <c r="ER278" s="919" t="str">
        <f t="shared" ca="1" si="607"/>
        <v/>
      </c>
      <c r="ES278" s="919" t="str">
        <f ca="1">IFERROR(INDEX('郵便番号（石川県）'!$A$3:$F$2574,MATCH(INDIRECT("'("&amp;EO278&amp;")'!E7"),'郵便番号（石川県）'!$A$3:$A$2574,0),6),"")</f>
        <v/>
      </c>
      <c r="ET278" s="919" t="str">
        <f ca="1">IFERROR(INDEX('郵便番号（石川県）'!$A$3:$F$2574,MATCH(INDIRECT("'("&amp;$EO278&amp;")'!E7"),'郵便番号（石川県）'!$A$3:$A$2574,0),5),"")</f>
        <v/>
      </c>
      <c r="EU278" s="919" t="str">
        <f t="shared" ca="1" si="608"/>
        <v/>
      </c>
      <c r="EV278" s="919" t="str">
        <f t="shared" ca="1" si="609"/>
        <v/>
      </c>
      <c r="EW278" s="919" t="str">
        <f t="shared" ca="1" si="610"/>
        <v/>
      </c>
      <c r="EX278" s="919" t="str">
        <f t="shared" ca="1" si="611"/>
        <v/>
      </c>
      <c r="EY278" s="919" t="str">
        <f t="shared" ca="1" si="612"/>
        <v/>
      </c>
      <c r="EZ278" s="919" t="str">
        <f t="shared" ca="1" si="613"/>
        <v/>
      </c>
      <c r="FA278" s="919" t="str">
        <f t="shared" ca="1" si="614"/>
        <v/>
      </c>
      <c r="FB278" s="919" t="str">
        <f t="shared" ca="1" si="615"/>
        <v/>
      </c>
      <c r="FC278" s="919" t="str">
        <f t="shared" ca="1" si="616"/>
        <v/>
      </c>
      <c r="FD278" s="627" t="str">
        <f t="shared" ca="1" si="617"/>
        <v/>
      </c>
      <c r="FE278" s="630">
        <v>268</v>
      </c>
      <c r="FF278" s="299" t="str">
        <f t="shared" ca="1" si="618"/>
        <v/>
      </c>
      <c r="FG278" s="993" t="str">
        <f t="shared" ca="1" si="619"/>
        <v/>
      </c>
      <c r="FH278" s="919" t="str">
        <f t="shared" ca="1" si="620"/>
        <v/>
      </c>
      <c r="FI278" s="299">
        <f ca="1">COUNTIF($FH$11:FH278,"■")</f>
        <v>0</v>
      </c>
    </row>
    <row r="279" spans="1:165" ht="34.5" customHeight="1">
      <c r="A279" s="445">
        <f t="shared" ca="1" si="524"/>
        <v>0</v>
      </c>
      <c r="B279" s="446">
        <f>IF(R279&lt;&gt;"",IF(COUNTIF(R$11:R279,R279)=1,MAX(B$11:B278)+1,INDEX(B$11:B278,MATCH(R279,R$11:R278,0),1)),0)</f>
        <v>1</v>
      </c>
      <c r="C279" s="446">
        <f ca="1">IF(T279&lt;&gt;"",IF(COUNTIF(T$11:T279,T279)=1,MAX(C$11:C278)+1,INDEX(C$11:C278,MATCH(T279,T$11:T278,0),1)),0)</f>
        <v>0</v>
      </c>
      <c r="D279" s="446">
        <f ca="1">IF(U279&lt;&gt;"",IF(COUNTIF(U$11:U279,U279)=1,MAX(D$11:D278)+1,INDEX(D$11:D278,MATCH(U279,U$11:U278,0),1)),0)</f>
        <v>0</v>
      </c>
      <c r="E279" s="446">
        <f ca="1">IF(S279&lt;&gt;"",IF(COUNTIF(S$11:S279,S279)=1,MAX(E$11:E278)+1,INDEX(E$11:E278,MATCH(S279,S$11:S278,0),1)),0)</f>
        <v>0</v>
      </c>
      <c r="F279" s="446">
        <f ca="1">IF(Z279&lt;&gt;"",IF(COUNTIF(Z$11:Z279,Z279)=1,MAX(F$11:F278)+1,INDEX(F$11:F278,MATCH(Z279,Z$11:Z278,0),1)),0)</f>
        <v>0</v>
      </c>
      <c r="G279" s="447" cm="1">
        <f t="array" aca="1" ref="G279" ca="1">IF(Z279&lt;&gt;"",IF(COUNTIFS(Z$11:Z279,Z279,W$11:W279,W279)=1,MAX(G$11:G278)+1,INDEX(G$11:G278,MATCH(Z279&amp;W279,Z$11:Z278&amp;W$11:W279,0),1)),0)</f>
        <v>0</v>
      </c>
      <c r="H279" s="447">
        <f t="shared" ca="1" si="525"/>
        <v>0</v>
      </c>
      <c r="I279" s="447">
        <f ca="1">IF(T279="",0,IF(COUNTIF(T$11:T279,T279)=1,1,0))</f>
        <v>0</v>
      </c>
      <c r="J279" s="447">
        <f ca="1">IF(U279="",0,IF(COUNTIF(U$11:U279,U279)=1,1,0))</f>
        <v>0</v>
      </c>
      <c r="K279" s="447">
        <f ca="1">IF(S279="",0,IF(COUNTIF(S$11:S279,S279)=1,1,0))</f>
        <v>0</v>
      </c>
      <c r="L279" s="446">
        <f ca="1">IF(Z279="",0,IF(COUNTIF(Z$11:Z279,Z279)=1,1,0))</f>
        <v>0</v>
      </c>
      <c r="M279" s="767">
        <f ca="1">IF($W279=2,IF(COUNTIFS($W$11:$W279,2,$Z$11:$Z279,$Z279)=1,1,0),0)</f>
        <v>0</v>
      </c>
      <c r="N279" s="767">
        <f ca="1">IF($W279=1,IF(COUNTIFS($W$11:$W279,2,$Z$11:$Z279,$Z279)=1,1,0),0)</f>
        <v>0</v>
      </c>
      <c r="O279" s="446">
        <f ca="1">IF(H279=0,0,IF(COUNTIF(Z$11:Z279,Z279)=1,1,0))</f>
        <v>0</v>
      </c>
      <c r="P279" s="448" t="str">
        <f t="shared" ca="1" si="526"/>
        <v>石川県</v>
      </c>
      <c r="Q279" s="89">
        <f t="shared" ca="1" si="527"/>
        <v>269</v>
      </c>
      <c r="R279" s="170" t="s">
        <v>459</v>
      </c>
      <c r="S279" s="357" t="str">
        <f t="shared" ca="1" si="528"/>
        <v/>
      </c>
      <c r="T279" s="357" t="str">
        <f t="shared" ca="1" si="529"/>
        <v/>
      </c>
      <c r="U279" s="58" t="str">
        <f t="shared" ca="1" si="530"/>
        <v/>
      </c>
      <c r="V279" s="58" t="str">
        <f t="shared" ca="1" si="531"/>
        <v/>
      </c>
      <c r="W279" s="920" t="str">
        <f t="shared" ca="1" si="532"/>
        <v/>
      </c>
      <c r="X279" s="369">
        <f ca="1">IFERROR(VLOOKUP(W279,'（様式１号）３整理番号表'!$B$4:$H$5,2,FALSE),0)</f>
        <v>0</v>
      </c>
      <c r="Y279" s="768" t="str" cm="1">
        <f t="array" aca="1" ref="Y279" ca="1">IF(AND(D279=0,F279=0),"",IF(COUNTIF(D$11:D279,D279)=1,1,IF(COUNTIFS(D$11:D279,D279,F$11:F279,F279)=1,INDEX((D$11:D279,F$11:F279,Y$11:Y279),MATCH(_xlfn.MAXIFS(F$11:F278,D$11:D278,D279),$F$11:F279,0),1,3)+1,INDEX((D$11:D279,F$11:F279,Y$11:Y279),MATCH(D279&amp;F279,D$11:D279&amp;F$11:F279,0),1,3))))</f>
        <v/>
      </c>
      <c r="Z279" s="40" t="str">
        <f t="shared" ca="1" si="533"/>
        <v/>
      </c>
      <c r="AA279" s="924" t="str">
        <f t="shared" ca="1" si="534"/>
        <v/>
      </c>
      <c r="AB279" s="93">
        <f ca="1">IFERROR(VLOOKUP(AA279,'（様式１号）３整理番号表'!$B$10:$H$16,2,FALSE),0)</f>
        <v>0</v>
      </c>
      <c r="AC279" s="924" t="str">
        <f t="shared" ca="1" si="535"/>
        <v/>
      </c>
      <c r="AD279" s="924" t="str">
        <f t="shared" ca="1" si="536"/>
        <v/>
      </c>
      <c r="AE279" s="93">
        <f ca="1">IFERROR(VLOOKUP(AD279,'（様式１号）３整理番号表'!$B$21:$H$22,2,FALSE),0)</f>
        <v>0</v>
      </c>
      <c r="AF279" s="924" t="str">
        <f t="shared" ca="1" si="537"/>
        <v/>
      </c>
      <c r="AG279" s="93">
        <f ca="1">IFERROR(VLOOKUP(AF279,'（様式１号）３整理番号表'!$B$26:$H$31,2,FALSE),0)</f>
        <v>0</v>
      </c>
      <c r="AH279" s="924" t="str">
        <f t="shared" ca="1" si="538"/>
        <v/>
      </c>
      <c r="AI279" s="93">
        <f ca="1">IFERROR(VLOOKUP(AH279,'（様式１号）３整理番号表'!$J$5:$N$59,2,FALSE),0)</f>
        <v>0</v>
      </c>
      <c r="AJ279" s="77" t="str">
        <f t="shared" ca="1" si="539"/>
        <v/>
      </c>
      <c r="AK279" s="93">
        <f ca="1">IFERROR(VLOOKUP(AJ279,'（様式１号）３整理番号表'!$P$5:$R$29,2,FALSE),0)</f>
        <v>0</v>
      </c>
      <c r="AL279" s="921" t="str">
        <f t="shared" ca="1" si="540"/>
        <v/>
      </c>
      <c r="AM279" s="921" t="str">
        <f t="shared" ca="1" si="541"/>
        <v/>
      </c>
      <c r="AN279" s="921"/>
      <c r="AO279" s="77" t="str">
        <f t="shared" ca="1" si="542"/>
        <v/>
      </c>
      <c r="AP279" s="93">
        <f ca="1">IFERROR(VLOOKUP(AO279,'（様式１号）３整理番号表'!$P$5:$R$29,2,FALSE),0)</f>
        <v>0</v>
      </c>
      <c r="AQ279" s="924" t="str">
        <f t="shared" ca="1" si="543"/>
        <v/>
      </c>
      <c r="AR279" s="93">
        <f t="shared" ca="1" si="544"/>
        <v>0</v>
      </c>
      <c r="AS279" s="924" t="str">
        <f t="shared" ca="1" si="545"/>
        <v/>
      </c>
      <c r="AT279" s="40" t="str">
        <f t="shared" ca="1" si="546"/>
        <v/>
      </c>
      <c r="AU279" s="93" t="str">
        <f t="shared" ca="1" si="547"/>
        <v/>
      </c>
      <c r="AV279" s="923" t="str">
        <f t="shared" ca="1" si="548"/>
        <v/>
      </c>
      <c r="AW279" s="926" t="str">
        <f t="shared" ca="1" si="549"/>
        <v/>
      </c>
      <c r="AX279" s="925" t="str">
        <f t="shared" ca="1" si="550"/>
        <v/>
      </c>
      <c r="AY279" s="925" t="str">
        <f t="shared" ca="1" si="550"/>
        <v/>
      </c>
      <c r="AZ279" s="925" t="str">
        <f t="shared" ca="1" si="550"/>
        <v/>
      </c>
      <c r="BA279" s="925" t="str">
        <f t="shared" ca="1" si="550"/>
        <v/>
      </c>
      <c r="BB279" s="925" t="str">
        <f t="shared" ca="1" si="551"/>
        <v/>
      </c>
      <c r="BC279" s="925" t="str">
        <f t="shared" ca="1" si="552"/>
        <v/>
      </c>
      <c r="BD279" s="925" t="str">
        <f t="shared" ca="1" si="552"/>
        <v/>
      </c>
      <c r="BE279" s="925" t="str">
        <f t="shared" ca="1" si="552"/>
        <v/>
      </c>
      <c r="BF279" s="77" t="str">
        <f t="shared" ca="1" si="553"/>
        <v/>
      </c>
      <c r="BG279" s="924" t="str">
        <f t="shared" ca="1" si="554"/>
        <v/>
      </c>
      <c r="BH279" s="94">
        <f ca="1">IF(BF279&lt;&gt;"",INDEX('（様式１号）３整理番号表'!$AB$7:$AQ$12,MATCH(BF279,'（様式１号）３整理番号表'!$AA$7:$AA$12,0),MATCH(BG279,'（様式１号）３整理番号表'!$AB$6:$AQ$6,0)),0)</f>
        <v>0</v>
      </c>
      <c r="BI279" s="921" t="str">
        <f t="shared" ca="1" si="555"/>
        <v/>
      </c>
      <c r="BJ279" s="922" t="str">
        <f t="shared" ca="1" si="556"/>
        <v/>
      </c>
      <c r="BK279" s="926" t="str">
        <f t="shared" ca="1" si="557"/>
        <v/>
      </c>
      <c r="BL279" s="922" t="str">
        <f t="shared" ca="1" si="558"/>
        <v/>
      </c>
      <c r="BM279" s="79" t="str">
        <f t="shared" ca="1" si="559"/>
        <v/>
      </c>
      <c r="BN279" s="82" t="str">
        <f t="shared" ca="1" si="560"/>
        <v/>
      </c>
      <c r="BO279" s="83" t="str">
        <f t="shared" ca="1" si="561"/>
        <v/>
      </c>
      <c r="BP279" s="84" t="str">
        <f t="shared" ca="1" si="562"/>
        <v/>
      </c>
      <c r="BQ279" s="82" t="str">
        <f t="shared" ca="1" si="563"/>
        <v/>
      </c>
      <c r="BR279" s="97" t="str">
        <f t="shared" ca="1" si="564"/>
        <v/>
      </c>
      <c r="BS279" s="95" t="str">
        <f t="shared" ca="1" si="565"/>
        <v/>
      </c>
      <c r="BT279" s="184" t="str">
        <f t="shared" ca="1" si="566"/>
        <v/>
      </c>
      <c r="BU279" s="611" t="str">
        <f t="shared" ca="1" si="567"/>
        <v/>
      </c>
      <c r="BV279" s="77" t="str">
        <f t="shared" ca="1" si="568"/>
        <v/>
      </c>
      <c r="BW279" s="85" t="str">
        <f t="shared" ca="1" si="569"/>
        <v/>
      </c>
      <c r="BX279" s="86" t="str">
        <f t="shared" ca="1" si="570"/>
        <v/>
      </c>
      <c r="BY279" s="231">
        <f ca="1">IF('ポイント要件確認等（個別表）'!AD279=1,ROUNDDOWN('ポイント要件確認等（個別表）'!AV279,-3),IF('ポイント要件確認等（個別表）'!AD279=2,ROUNDDOWN('ポイント要件確認等（個別表）'!BH279,-3),IF('ポイント要件確認等（個別表）'!AD279=3,ROUNDDOWN('ポイント要件確認等（個別表）'!BT279,-3),0)))</f>
        <v>0</v>
      </c>
      <c r="BZ279" s="86" t="str">
        <f t="shared" ca="1" si="571"/>
        <v/>
      </c>
      <c r="CA279" s="232" t="str">
        <f t="shared" ca="1" si="572"/>
        <v/>
      </c>
      <c r="CB279" s="232">
        <f t="shared" ca="1" si="573"/>
        <v>0</v>
      </c>
      <c r="CC279" s="86" t="str">
        <f t="shared" ca="1" si="574"/>
        <v/>
      </c>
      <c r="CD279" s="86" t="str">
        <f t="shared" ca="1" si="575"/>
        <v/>
      </c>
      <c r="CE279" s="609"/>
      <c r="CF279" s="86" t="str">
        <f t="shared" ca="1" si="576"/>
        <v/>
      </c>
      <c r="CG279" s="185" t="str">
        <f t="shared" ca="1" si="577"/>
        <v/>
      </c>
      <c r="CH279" s="246" t="str">
        <f t="shared" ca="1" si="578"/>
        <v>含税額</v>
      </c>
      <c r="CI279" s="247" t="str">
        <f t="shared" ca="1" si="579"/>
        <v/>
      </c>
      <c r="CJ279" s="87" t="str">
        <f ca="1">IFERROR(IF(INDIRECT("'("&amp;'２個別表'!EO279&amp;")'!AR"&amp;84+EP279)&lt;&gt;1,"",1),"")</f>
        <v/>
      </c>
      <c r="CK279" s="244" t="str">
        <f t="shared" ca="1" si="580"/>
        <v/>
      </c>
      <c r="CL279" s="235" t="str">
        <f t="shared" ca="1" si="581"/>
        <v/>
      </c>
      <c r="CM279" s="239" t="str">
        <f t="shared" ca="1" si="582"/>
        <v/>
      </c>
      <c r="CN279" s="77" t="str">
        <f t="shared" ca="1" si="583"/>
        <v/>
      </c>
      <c r="CO279" s="93" t="str">
        <f ca="1">IFERROR(VLOOKUP(CN279,'（様式１号）３整理番号表'!$T$5:$V$15,2,FALSE),"")</f>
        <v/>
      </c>
      <c r="CP279" s="924" t="str">
        <f t="shared" ca="1" si="584"/>
        <v/>
      </c>
      <c r="CQ279" s="93" t="str">
        <f ca="1">IFERROR(VLOOKUP(CP279,'（様式１号）３整理番号表'!$T$19:$V$24,2,FALSE),"")</f>
        <v/>
      </c>
      <c r="CR279" s="924" t="str">
        <f ca="1">IFERROR(IF(INDIRECT("'("&amp;'２個別表'!EO279&amp;")'!AV"&amp;84+EP279)&lt;&gt;1,"",1),"")</f>
        <v/>
      </c>
      <c r="CS279" s="232">
        <f t="shared" ca="1" si="585"/>
        <v>0</v>
      </c>
      <c r="CT279" s="248">
        <f t="shared" ca="1" si="586"/>
        <v>0</v>
      </c>
      <c r="CU279" s="376" t="str">
        <f ca="1">IF(ER279="補強",IF(COUNTIFS($Z$11:Z279,Z279,$W$11:W279,1)=1,"１①",""),IF(COUNTIFS($Z$11:Z279,Z279,$W$11:W279,2)=1,"２①",""))</f>
        <v/>
      </c>
      <c r="CV279" s="57" t="str">
        <f t="shared" ca="1" si="587"/>
        <v/>
      </c>
      <c r="CW279" s="927" t="str">
        <f t="shared" ca="1" si="588"/>
        <v/>
      </c>
      <c r="CX279" s="256" t="str">
        <f t="shared" ca="1" si="589"/>
        <v/>
      </c>
      <c r="CY279" s="256" t="str">
        <f t="shared" ca="1" si="590"/>
        <v/>
      </c>
      <c r="CZ279" s="256" t="str">
        <f t="shared" ca="1" si="591"/>
        <v/>
      </c>
      <c r="DA279" s="256" t="str">
        <f t="shared" ca="1" si="592"/>
        <v/>
      </c>
      <c r="DB279" s="316" t="str">
        <f ca="1">IFERROR(VLOOKUP($CU279,'（様式１号）３整理番号表'!$Z$19:$AB$32,3,FALSE),"")</f>
        <v/>
      </c>
      <c r="DC279" s="259" t="str">
        <f t="shared" ca="1" si="593"/>
        <v>-</v>
      </c>
      <c r="DD279" s="618" t="str">
        <f t="shared" ca="1" si="594"/>
        <v/>
      </c>
      <c r="DE279" s="321" t="str">
        <f ca="1">IF(AND(AO279=18,AS279=1),IF(COUNTIFS($Y$11:Y279,Y279,$AS$11:AS279,1)=1,"２②",""),IF($CU279="１①",INDEX(INDIRECT("'("&amp;$EO279&amp;")'!AR116:BB116"),1,MATCH(INDIRECT("'("&amp;$EO279&amp;")'!C118"),INDIRECT("'("&amp;$EO279&amp;")'!AR119:BB119"),0)),""))</f>
        <v/>
      </c>
      <c r="DF279" s="324" t="str">
        <f t="shared" ca="1" si="595"/>
        <v/>
      </c>
      <c r="DG279" s="313" t="str">
        <f t="shared" ca="1" si="596"/>
        <v/>
      </c>
      <c r="DH279" s="313" t="str">
        <f t="shared" ca="1" si="597"/>
        <v/>
      </c>
      <c r="DI279" s="313" t="str">
        <f t="shared" ca="1" si="598"/>
        <v/>
      </c>
      <c r="DJ279" s="313" t="str">
        <f t="shared" ca="1" si="599"/>
        <v/>
      </c>
      <c r="DK279" s="328" t="str">
        <f t="shared" ca="1" si="600"/>
        <v/>
      </c>
      <c r="DL279" s="334" t="str">
        <f t="shared" ca="1" si="601"/>
        <v/>
      </c>
      <c r="DM279" s="915" t="str">
        <f t="shared" ca="1" si="602"/>
        <v/>
      </c>
      <c r="DN279" s="15"/>
      <c r="DO279" s="324"/>
      <c r="DP279" s="16"/>
      <c r="DQ279" s="16"/>
      <c r="DR279" s="16"/>
      <c r="DS279" s="16"/>
      <c r="DT279" s="318" t="str">
        <f>IFERROR(VLOOKUP($DN279,'（様式１号）３整理番号表'!$Z$19:$AB$32,3,FALSE),"")</f>
        <v/>
      </c>
      <c r="DU279" s="259" t="str">
        <f t="shared" si="603"/>
        <v/>
      </c>
      <c r="DV279" s="14"/>
      <c r="DW279" s="17" t="str">
        <f t="shared" ca="1" si="604"/>
        <v/>
      </c>
      <c r="DX279" s="88" t="str">
        <f t="shared" ca="1" si="621"/>
        <v/>
      </c>
      <c r="DZ279" s="339">
        <f t="shared" ca="1" si="521"/>
        <v>0</v>
      </c>
      <c r="EA279" s="339">
        <f t="shared" ca="1" si="521"/>
        <v>0</v>
      </c>
      <c r="EB279" s="339">
        <f t="shared" ca="1" si="521"/>
        <v>0</v>
      </c>
      <c r="EC279" s="339">
        <f t="shared" ca="1" si="521"/>
        <v>0</v>
      </c>
      <c r="ED279" s="339">
        <f t="shared" ca="1" si="521"/>
        <v>0</v>
      </c>
      <c r="EE279" s="339">
        <f t="shared" ca="1" si="521"/>
        <v>0</v>
      </c>
      <c r="EF279" s="339">
        <f t="shared" ca="1" si="521"/>
        <v>0</v>
      </c>
      <c r="EG279" s="339">
        <f t="shared" ca="1" si="521"/>
        <v>0</v>
      </c>
      <c r="EH279" s="339">
        <f t="shared" ca="1" si="521"/>
        <v>0</v>
      </c>
      <c r="EI279" s="339">
        <f t="shared" ca="1" si="521"/>
        <v>0</v>
      </c>
      <c r="EJ279" s="339">
        <f t="shared" ca="1" si="521"/>
        <v>0</v>
      </c>
      <c r="EK279" s="339">
        <f t="shared" ca="1" si="521"/>
        <v>0</v>
      </c>
      <c r="EL279" s="339">
        <f t="shared" ca="1" si="521"/>
        <v>0</v>
      </c>
      <c r="EM279" s="339">
        <f t="shared" ca="1" si="521"/>
        <v>0</v>
      </c>
      <c r="EO279" s="919" t="str">
        <f t="shared" ca="1" si="523"/>
        <v/>
      </c>
      <c r="EP279" s="919" t="str">
        <f t="shared" ca="1" si="605"/>
        <v/>
      </c>
      <c r="EQ279" s="919" t="str">
        <f t="shared" ca="1" si="606"/>
        <v/>
      </c>
      <c r="ER279" s="919" t="str">
        <f t="shared" ca="1" si="607"/>
        <v/>
      </c>
      <c r="ES279" s="919" t="str">
        <f ca="1">IFERROR(INDEX('郵便番号（石川県）'!$A$3:$F$2574,MATCH(INDIRECT("'("&amp;EO279&amp;")'!E7"),'郵便番号（石川県）'!$A$3:$A$2574,0),6),"")</f>
        <v/>
      </c>
      <c r="ET279" s="919" t="str">
        <f ca="1">IFERROR(INDEX('郵便番号（石川県）'!$A$3:$F$2574,MATCH(INDIRECT("'("&amp;$EO279&amp;")'!E7"),'郵便番号（石川県）'!$A$3:$A$2574,0),5),"")</f>
        <v/>
      </c>
      <c r="EU279" s="919" t="str">
        <f t="shared" ca="1" si="608"/>
        <v/>
      </c>
      <c r="EV279" s="919" t="str">
        <f t="shared" ca="1" si="609"/>
        <v/>
      </c>
      <c r="EW279" s="919" t="str">
        <f t="shared" ca="1" si="610"/>
        <v/>
      </c>
      <c r="EX279" s="919" t="str">
        <f t="shared" ca="1" si="611"/>
        <v/>
      </c>
      <c r="EY279" s="919" t="str">
        <f t="shared" ca="1" si="612"/>
        <v/>
      </c>
      <c r="EZ279" s="919" t="str">
        <f t="shared" ca="1" si="613"/>
        <v/>
      </c>
      <c r="FA279" s="919" t="str">
        <f t="shared" ca="1" si="614"/>
        <v/>
      </c>
      <c r="FB279" s="919" t="str">
        <f t="shared" ca="1" si="615"/>
        <v/>
      </c>
      <c r="FC279" s="919" t="str">
        <f t="shared" ca="1" si="616"/>
        <v/>
      </c>
      <c r="FD279" s="627" t="str">
        <f t="shared" ca="1" si="617"/>
        <v/>
      </c>
      <c r="FE279" s="630">
        <v>269</v>
      </c>
      <c r="FF279" s="299" t="str">
        <f t="shared" ca="1" si="618"/>
        <v/>
      </c>
      <c r="FG279" s="993" t="str">
        <f t="shared" ca="1" si="619"/>
        <v/>
      </c>
      <c r="FH279" s="919" t="str">
        <f t="shared" ca="1" si="620"/>
        <v/>
      </c>
      <c r="FI279" s="299">
        <f ca="1">COUNTIF($FH$11:FH279,"■")</f>
        <v>0</v>
      </c>
    </row>
    <row r="280" spans="1:165" ht="34.5" customHeight="1">
      <c r="A280" s="445">
        <f t="shared" ca="1" si="524"/>
        <v>0</v>
      </c>
      <c r="B280" s="446">
        <f>IF(R280&lt;&gt;"",IF(COUNTIF(R$11:R280,R280)=1,MAX(B$11:B279)+1,INDEX(B$11:B279,MATCH(R280,R$11:R279,0),1)),0)</f>
        <v>1</v>
      </c>
      <c r="C280" s="446">
        <f ca="1">IF(T280&lt;&gt;"",IF(COUNTIF(T$11:T280,T280)=1,MAX(C$11:C279)+1,INDEX(C$11:C279,MATCH(T280,T$11:T279,0),1)),0)</f>
        <v>0</v>
      </c>
      <c r="D280" s="446">
        <f ca="1">IF(U280&lt;&gt;"",IF(COUNTIF(U$11:U280,U280)=1,MAX(D$11:D279)+1,INDEX(D$11:D279,MATCH(U280,U$11:U279,0),1)),0)</f>
        <v>0</v>
      </c>
      <c r="E280" s="446">
        <f ca="1">IF(S280&lt;&gt;"",IF(COUNTIF(S$11:S280,S280)=1,MAX(E$11:E279)+1,INDEX(E$11:E279,MATCH(S280,S$11:S279,0),1)),0)</f>
        <v>0</v>
      </c>
      <c r="F280" s="446">
        <f ca="1">IF(Z280&lt;&gt;"",IF(COUNTIF(Z$11:Z280,Z280)=1,MAX(F$11:F279)+1,INDEX(F$11:F279,MATCH(Z280,Z$11:Z279,0),1)),0)</f>
        <v>0</v>
      </c>
      <c r="G280" s="447" cm="1">
        <f t="array" aca="1" ref="G280" ca="1">IF(Z280&lt;&gt;"",IF(COUNTIFS(Z$11:Z280,Z280,W$11:W280,W280)=1,MAX(G$11:G279)+1,INDEX(G$11:G279,MATCH(Z280&amp;W280,Z$11:Z279&amp;W$11:W280,0),1)),0)</f>
        <v>0</v>
      </c>
      <c r="H280" s="447">
        <f t="shared" ca="1" si="525"/>
        <v>0</v>
      </c>
      <c r="I280" s="447">
        <f ca="1">IF(T280="",0,IF(COUNTIF(T$11:T280,T280)=1,1,0))</f>
        <v>0</v>
      </c>
      <c r="J280" s="447">
        <f ca="1">IF(U280="",0,IF(COUNTIF(U$11:U280,U280)=1,1,0))</f>
        <v>0</v>
      </c>
      <c r="K280" s="447">
        <f ca="1">IF(S280="",0,IF(COUNTIF(S$11:S280,S280)=1,1,0))</f>
        <v>0</v>
      </c>
      <c r="L280" s="446">
        <f ca="1">IF(Z280="",0,IF(COUNTIF(Z$11:Z280,Z280)=1,1,0))</f>
        <v>0</v>
      </c>
      <c r="M280" s="767">
        <f ca="1">IF($W280=2,IF(COUNTIFS($W$11:$W280,2,$Z$11:$Z280,$Z280)=1,1,0),0)</f>
        <v>0</v>
      </c>
      <c r="N280" s="767">
        <f ca="1">IF($W280=1,IF(COUNTIFS($W$11:$W280,2,$Z$11:$Z280,$Z280)=1,1,0),0)</f>
        <v>0</v>
      </c>
      <c r="O280" s="446">
        <f ca="1">IF(H280=0,0,IF(COUNTIF(Z$11:Z280,Z280)=1,1,0))</f>
        <v>0</v>
      </c>
      <c r="P280" s="448" t="str">
        <f t="shared" ca="1" si="526"/>
        <v>石川県</v>
      </c>
      <c r="Q280" s="89">
        <f t="shared" ca="1" si="527"/>
        <v>270</v>
      </c>
      <c r="R280" s="170" t="s">
        <v>459</v>
      </c>
      <c r="S280" s="357" t="str">
        <f t="shared" ca="1" si="528"/>
        <v/>
      </c>
      <c r="T280" s="357" t="str">
        <f t="shared" ca="1" si="529"/>
        <v/>
      </c>
      <c r="U280" s="58" t="str">
        <f t="shared" ca="1" si="530"/>
        <v/>
      </c>
      <c r="V280" s="58" t="str">
        <f t="shared" ca="1" si="531"/>
        <v/>
      </c>
      <c r="W280" s="920" t="str">
        <f t="shared" ca="1" si="532"/>
        <v/>
      </c>
      <c r="X280" s="369">
        <f ca="1">IFERROR(VLOOKUP(W280,'（様式１号）３整理番号表'!$B$4:$H$5,2,FALSE),0)</f>
        <v>0</v>
      </c>
      <c r="Y280" s="768" t="str" cm="1">
        <f t="array" aca="1" ref="Y280" ca="1">IF(AND(D280=0,F280=0),"",IF(COUNTIF(D$11:D280,D280)=1,1,IF(COUNTIFS(D$11:D280,D280,F$11:F280,F280)=1,INDEX((D$11:D280,F$11:F280,Y$11:Y280),MATCH(_xlfn.MAXIFS(F$11:F279,D$11:D279,D280),$F$11:F280,0),1,3)+1,INDEX((D$11:D280,F$11:F280,Y$11:Y280),MATCH(D280&amp;F280,D$11:D280&amp;F$11:F280,0),1,3))))</f>
        <v/>
      </c>
      <c r="Z280" s="40" t="str">
        <f t="shared" ca="1" si="533"/>
        <v/>
      </c>
      <c r="AA280" s="924" t="str">
        <f t="shared" ca="1" si="534"/>
        <v/>
      </c>
      <c r="AB280" s="93">
        <f ca="1">IFERROR(VLOOKUP(AA280,'（様式１号）３整理番号表'!$B$10:$H$16,2,FALSE),0)</f>
        <v>0</v>
      </c>
      <c r="AC280" s="924" t="str">
        <f t="shared" ca="1" si="535"/>
        <v/>
      </c>
      <c r="AD280" s="924" t="str">
        <f t="shared" ca="1" si="536"/>
        <v/>
      </c>
      <c r="AE280" s="93">
        <f ca="1">IFERROR(VLOOKUP(AD280,'（様式１号）３整理番号表'!$B$21:$H$22,2,FALSE),0)</f>
        <v>0</v>
      </c>
      <c r="AF280" s="924" t="str">
        <f t="shared" ca="1" si="537"/>
        <v/>
      </c>
      <c r="AG280" s="93">
        <f ca="1">IFERROR(VLOOKUP(AF280,'（様式１号）３整理番号表'!$B$26:$H$31,2,FALSE),0)</f>
        <v>0</v>
      </c>
      <c r="AH280" s="924" t="str">
        <f t="shared" ca="1" si="538"/>
        <v/>
      </c>
      <c r="AI280" s="93">
        <f ca="1">IFERROR(VLOOKUP(AH280,'（様式１号）３整理番号表'!$J$5:$N$59,2,FALSE),0)</f>
        <v>0</v>
      </c>
      <c r="AJ280" s="77" t="str">
        <f t="shared" ca="1" si="539"/>
        <v/>
      </c>
      <c r="AK280" s="93">
        <f ca="1">IFERROR(VLOOKUP(AJ280,'（様式１号）３整理番号表'!$P$5:$R$29,2,FALSE),0)</f>
        <v>0</v>
      </c>
      <c r="AL280" s="921" t="str">
        <f t="shared" ca="1" si="540"/>
        <v/>
      </c>
      <c r="AM280" s="921" t="str">
        <f t="shared" ca="1" si="541"/>
        <v/>
      </c>
      <c r="AN280" s="921"/>
      <c r="AO280" s="77" t="str">
        <f t="shared" ca="1" si="542"/>
        <v/>
      </c>
      <c r="AP280" s="93">
        <f ca="1">IFERROR(VLOOKUP(AO280,'（様式１号）３整理番号表'!$P$5:$R$29,2,FALSE),0)</f>
        <v>0</v>
      </c>
      <c r="AQ280" s="924" t="str">
        <f t="shared" ca="1" si="543"/>
        <v/>
      </c>
      <c r="AR280" s="93">
        <f t="shared" ca="1" si="544"/>
        <v>0</v>
      </c>
      <c r="AS280" s="924" t="str">
        <f t="shared" ca="1" si="545"/>
        <v/>
      </c>
      <c r="AT280" s="40" t="str">
        <f t="shared" ca="1" si="546"/>
        <v/>
      </c>
      <c r="AU280" s="93" t="str">
        <f t="shared" ca="1" si="547"/>
        <v/>
      </c>
      <c r="AV280" s="923" t="str">
        <f t="shared" ca="1" si="548"/>
        <v/>
      </c>
      <c r="AW280" s="926" t="str">
        <f t="shared" ca="1" si="549"/>
        <v/>
      </c>
      <c r="AX280" s="925" t="str">
        <f t="shared" ca="1" si="550"/>
        <v/>
      </c>
      <c r="AY280" s="925" t="str">
        <f t="shared" ca="1" si="550"/>
        <v/>
      </c>
      <c r="AZ280" s="925" t="str">
        <f t="shared" ca="1" si="550"/>
        <v/>
      </c>
      <c r="BA280" s="925" t="str">
        <f t="shared" ca="1" si="550"/>
        <v/>
      </c>
      <c r="BB280" s="925" t="str">
        <f t="shared" ca="1" si="551"/>
        <v/>
      </c>
      <c r="BC280" s="925" t="str">
        <f t="shared" ca="1" si="552"/>
        <v/>
      </c>
      <c r="BD280" s="925" t="str">
        <f t="shared" ca="1" si="552"/>
        <v/>
      </c>
      <c r="BE280" s="925" t="str">
        <f t="shared" ca="1" si="552"/>
        <v/>
      </c>
      <c r="BF280" s="77" t="str">
        <f t="shared" ca="1" si="553"/>
        <v/>
      </c>
      <c r="BG280" s="924" t="str">
        <f t="shared" ca="1" si="554"/>
        <v/>
      </c>
      <c r="BH280" s="94">
        <f ca="1">IF(BF280&lt;&gt;"",INDEX('（様式１号）３整理番号表'!$AB$7:$AQ$12,MATCH(BF280,'（様式１号）３整理番号表'!$AA$7:$AA$12,0),MATCH(BG280,'（様式１号）３整理番号表'!$AB$6:$AQ$6,0)),0)</f>
        <v>0</v>
      </c>
      <c r="BI280" s="921" t="str">
        <f t="shared" ca="1" si="555"/>
        <v/>
      </c>
      <c r="BJ280" s="922" t="str">
        <f t="shared" ca="1" si="556"/>
        <v/>
      </c>
      <c r="BK280" s="926" t="str">
        <f t="shared" ca="1" si="557"/>
        <v/>
      </c>
      <c r="BL280" s="922" t="str">
        <f t="shared" ca="1" si="558"/>
        <v/>
      </c>
      <c r="BM280" s="79" t="str">
        <f t="shared" ca="1" si="559"/>
        <v/>
      </c>
      <c r="BN280" s="82" t="str">
        <f t="shared" ca="1" si="560"/>
        <v/>
      </c>
      <c r="BO280" s="83" t="str">
        <f t="shared" ca="1" si="561"/>
        <v/>
      </c>
      <c r="BP280" s="84" t="str">
        <f t="shared" ca="1" si="562"/>
        <v/>
      </c>
      <c r="BQ280" s="82" t="str">
        <f t="shared" ca="1" si="563"/>
        <v/>
      </c>
      <c r="BR280" s="97" t="str">
        <f t="shared" ca="1" si="564"/>
        <v/>
      </c>
      <c r="BS280" s="95" t="str">
        <f t="shared" ca="1" si="565"/>
        <v/>
      </c>
      <c r="BT280" s="184" t="str">
        <f t="shared" ca="1" si="566"/>
        <v/>
      </c>
      <c r="BU280" s="611" t="str">
        <f t="shared" ca="1" si="567"/>
        <v/>
      </c>
      <c r="BV280" s="77" t="str">
        <f t="shared" ca="1" si="568"/>
        <v/>
      </c>
      <c r="BW280" s="85" t="str">
        <f t="shared" ca="1" si="569"/>
        <v/>
      </c>
      <c r="BX280" s="86" t="str">
        <f t="shared" ca="1" si="570"/>
        <v/>
      </c>
      <c r="BY280" s="231">
        <f ca="1">IF('ポイント要件確認等（個別表）'!AD280=1,ROUNDDOWN('ポイント要件確認等（個別表）'!AV280,-3),IF('ポイント要件確認等（個別表）'!AD280=2,ROUNDDOWN('ポイント要件確認等（個別表）'!BH280,-3),IF('ポイント要件確認等（個別表）'!AD280=3,ROUNDDOWN('ポイント要件確認等（個別表）'!BT280,-3),0)))</f>
        <v>0</v>
      </c>
      <c r="BZ280" s="86" t="str">
        <f t="shared" ca="1" si="571"/>
        <v/>
      </c>
      <c r="CA280" s="232" t="str">
        <f t="shared" ca="1" si="572"/>
        <v/>
      </c>
      <c r="CB280" s="232">
        <f t="shared" ca="1" si="573"/>
        <v>0</v>
      </c>
      <c r="CC280" s="86" t="str">
        <f t="shared" ca="1" si="574"/>
        <v/>
      </c>
      <c r="CD280" s="86" t="str">
        <f t="shared" ca="1" si="575"/>
        <v/>
      </c>
      <c r="CE280" s="609"/>
      <c r="CF280" s="86" t="str">
        <f t="shared" ca="1" si="576"/>
        <v/>
      </c>
      <c r="CG280" s="185" t="str">
        <f t="shared" ca="1" si="577"/>
        <v/>
      </c>
      <c r="CH280" s="246" t="str">
        <f t="shared" ca="1" si="578"/>
        <v>含税額</v>
      </c>
      <c r="CI280" s="247" t="str">
        <f t="shared" ca="1" si="579"/>
        <v/>
      </c>
      <c r="CJ280" s="87" t="str">
        <f ca="1">IFERROR(IF(INDIRECT("'("&amp;'２個別表'!EO280&amp;")'!AR"&amp;84+EP280)&lt;&gt;1,"",1),"")</f>
        <v/>
      </c>
      <c r="CK280" s="244" t="str">
        <f t="shared" ca="1" si="580"/>
        <v/>
      </c>
      <c r="CL280" s="235" t="str">
        <f t="shared" ca="1" si="581"/>
        <v/>
      </c>
      <c r="CM280" s="239" t="str">
        <f t="shared" ca="1" si="582"/>
        <v/>
      </c>
      <c r="CN280" s="77" t="str">
        <f t="shared" ca="1" si="583"/>
        <v/>
      </c>
      <c r="CO280" s="93" t="str">
        <f ca="1">IFERROR(VLOOKUP(CN280,'（様式１号）３整理番号表'!$T$5:$V$15,2,FALSE),"")</f>
        <v/>
      </c>
      <c r="CP280" s="924" t="str">
        <f t="shared" ca="1" si="584"/>
        <v/>
      </c>
      <c r="CQ280" s="93" t="str">
        <f ca="1">IFERROR(VLOOKUP(CP280,'（様式１号）３整理番号表'!$T$19:$V$24,2,FALSE),"")</f>
        <v/>
      </c>
      <c r="CR280" s="924" t="str">
        <f ca="1">IFERROR(IF(INDIRECT("'("&amp;'２個別表'!EO280&amp;")'!AV"&amp;84+EP280)&lt;&gt;1,"",1),"")</f>
        <v/>
      </c>
      <c r="CS280" s="232">
        <f t="shared" ca="1" si="585"/>
        <v>0</v>
      </c>
      <c r="CT280" s="248">
        <f t="shared" ca="1" si="586"/>
        <v>0</v>
      </c>
      <c r="CU280" s="376" t="str">
        <f ca="1">IF(ER280="補強",IF(COUNTIFS($Z$11:Z280,Z280,$W$11:W280,1)=1,"１①",""),IF(COUNTIFS($Z$11:Z280,Z280,$W$11:W280,2)=1,"２①",""))</f>
        <v/>
      </c>
      <c r="CV280" s="57" t="str">
        <f t="shared" ca="1" si="587"/>
        <v/>
      </c>
      <c r="CW280" s="927" t="str">
        <f t="shared" ca="1" si="588"/>
        <v/>
      </c>
      <c r="CX280" s="256" t="str">
        <f t="shared" ca="1" si="589"/>
        <v/>
      </c>
      <c r="CY280" s="256" t="str">
        <f t="shared" ca="1" si="590"/>
        <v/>
      </c>
      <c r="CZ280" s="256" t="str">
        <f t="shared" ca="1" si="591"/>
        <v/>
      </c>
      <c r="DA280" s="256" t="str">
        <f t="shared" ca="1" si="592"/>
        <v/>
      </c>
      <c r="DB280" s="316" t="str">
        <f ca="1">IFERROR(VLOOKUP($CU280,'（様式１号）３整理番号表'!$Z$19:$AB$32,3,FALSE),"")</f>
        <v/>
      </c>
      <c r="DC280" s="259" t="str">
        <f t="shared" ca="1" si="593"/>
        <v>-</v>
      </c>
      <c r="DD280" s="618" t="str">
        <f t="shared" ca="1" si="594"/>
        <v/>
      </c>
      <c r="DE280" s="321" t="str">
        <f ca="1">IF(AND(AO280=18,AS280=1),IF(COUNTIFS($Y$11:Y280,Y280,$AS$11:AS280,1)=1,"２②",""),IF($CU280="１①",INDEX(INDIRECT("'("&amp;$EO280&amp;")'!AR116:BB116"),1,MATCH(INDIRECT("'("&amp;$EO280&amp;")'!C118"),INDIRECT("'("&amp;$EO280&amp;")'!AR119:BB119"),0)),""))</f>
        <v/>
      </c>
      <c r="DF280" s="324" t="str">
        <f t="shared" ca="1" si="595"/>
        <v/>
      </c>
      <c r="DG280" s="313" t="str">
        <f t="shared" ca="1" si="596"/>
        <v/>
      </c>
      <c r="DH280" s="313" t="str">
        <f t="shared" ca="1" si="597"/>
        <v/>
      </c>
      <c r="DI280" s="313" t="str">
        <f t="shared" ca="1" si="598"/>
        <v/>
      </c>
      <c r="DJ280" s="313" t="str">
        <f t="shared" ca="1" si="599"/>
        <v/>
      </c>
      <c r="DK280" s="328" t="str">
        <f t="shared" ca="1" si="600"/>
        <v/>
      </c>
      <c r="DL280" s="334" t="str">
        <f t="shared" ca="1" si="601"/>
        <v/>
      </c>
      <c r="DM280" s="915" t="str">
        <f t="shared" ca="1" si="602"/>
        <v/>
      </c>
      <c r="DN280" s="15"/>
      <c r="DO280" s="324"/>
      <c r="DP280" s="16"/>
      <c r="DQ280" s="16"/>
      <c r="DR280" s="16"/>
      <c r="DS280" s="16"/>
      <c r="DT280" s="318" t="str">
        <f>IFERROR(VLOOKUP($DN280,'（様式１号）３整理番号表'!$Z$19:$AB$32,3,FALSE),"")</f>
        <v/>
      </c>
      <c r="DU280" s="259" t="str">
        <f t="shared" si="603"/>
        <v/>
      </c>
      <c r="DV280" s="14"/>
      <c r="DW280" s="17" t="str">
        <f t="shared" ca="1" si="604"/>
        <v/>
      </c>
      <c r="DX280" s="88" t="str">
        <f t="shared" ca="1" si="621"/>
        <v/>
      </c>
      <c r="DZ280" s="339">
        <f t="shared" ca="1" si="521"/>
        <v>0</v>
      </c>
      <c r="EA280" s="339">
        <f t="shared" ca="1" si="521"/>
        <v>0</v>
      </c>
      <c r="EB280" s="339">
        <f t="shared" ca="1" si="521"/>
        <v>0</v>
      </c>
      <c r="EC280" s="339">
        <f t="shared" ca="1" si="521"/>
        <v>0</v>
      </c>
      <c r="ED280" s="339">
        <f t="shared" ca="1" si="521"/>
        <v>0</v>
      </c>
      <c r="EE280" s="339">
        <f t="shared" ca="1" si="521"/>
        <v>0</v>
      </c>
      <c r="EF280" s="339">
        <f t="shared" ca="1" si="521"/>
        <v>0</v>
      </c>
      <c r="EG280" s="339">
        <f t="shared" ca="1" si="521"/>
        <v>0</v>
      </c>
      <c r="EH280" s="339">
        <f t="shared" ca="1" si="521"/>
        <v>0</v>
      </c>
      <c r="EI280" s="339">
        <f t="shared" ca="1" si="521"/>
        <v>0</v>
      </c>
      <c r="EJ280" s="339">
        <f t="shared" ca="1" si="521"/>
        <v>0</v>
      </c>
      <c r="EK280" s="339">
        <f t="shared" ca="1" si="521"/>
        <v>0</v>
      </c>
      <c r="EL280" s="339">
        <f t="shared" ca="1" si="521"/>
        <v>0</v>
      </c>
      <c r="EM280" s="339">
        <f t="shared" ca="1" si="521"/>
        <v>0</v>
      </c>
      <c r="EO280" s="919" t="str">
        <f t="shared" ca="1" si="523"/>
        <v/>
      </c>
      <c r="EP280" s="919" t="str">
        <f t="shared" ca="1" si="605"/>
        <v/>
      </c>
      <c r="EQ280" s="919" t="str">
        <f t="shared" ca="1" si="606"/>
        <v/>
      </c>
      <c r="ER280" s="919" t="str">
        <f t="shared" ca="1" si="607"/>
        <v/>
      </c>
      <c r="ES280" s="919" t="str">
        <f ca="1">IFERROR(INDEX('郵便番号（石川県）'!$A$3:$F$2574,MATCH(INDIRECT("'("&amp;EO280&amp;")'!E7"),'郵便番号（石川県）'!$A$3:$A$2574,0),6),"")</f>
        <v/>
      </c>
      <c r="ET280" s="919" t="str">
        <f ca="1">IFERROR(INDEX('郵便番号（石川県）'!$A$3:$F$2574,MATCH(INDIRECT("'("&amp;$EO280&amp;")'!E7"),'郵便番号（石川県）'!$A$3:$A$2574,0),5),"")</f>
        <v/>
      </c>
      <c r="EU280" s="919" t="str">
        <f t="shared" ca="1" si="608"/>
        <v/>
      </c>
      <c r="EV280" s="919" t="str">
        <f t="shared" ca="1" si="609"/>
        <v/>
      </c>
      <c r="EW280" s="919" t="str">
        <f t="shared" ca="1" si="610"/>
        <v/>
      </c>
      <c r="EX280" s="919" t="str">
        <f t="shared" ca="1" si="611"/>
        <v/>
      </c>
      <c r="EY280" s="919" t="str">
        <f t="shared" ca="1" si="612"/>
        <v/>
      </c>
      <c r="EZ280" s="919" t="str">
        <f t="shared" ca="1" si="613"/>
        <v/>
      </c>
      <c r="FA280" s="919" t="str">
        <f t="shared" ca="1" si="614"/>
        <v/>
      </c>
      <c r="FB280" s="919" t="str">
        <f t="shared" ca="1" si="615"/>
        <v/>
      </c>
      <c r="FC280" s="919" t="str">
        <f t="shared" ca="1" si="616"/>
        <v/>
      </c>
      <c r="FD280" s="627" t="str">
        <f t="shared" ca="1" si="617"/>
        <v/>
      </c>
      <c r="FE280" s="630">
        <v>270</v>
      </c>
      <c r="FF280" s="299" t="str">
        <f t="shared" ca="1" si="618"/>
        <v/>
      </c>
      <c r="FG280" s="993" t="str">
        <f t="shared" ca="1" si="619"/>
        <v/>
      </c>
      <c r="FH280" s="919" t="str">
        <f t="shared" ca="1" si="620"/>
        <v/>
      </c>
      <c r="FI280" s="299">
        <f ca="1">COUNTIF($FH$11:FH280,"■")</f>
        <v>0</v>
      </c>
    </row>
    <row r="281" spans="1:165" ht="34.5" customHeight="1">
      <c r="A281" s="445">
        <f t="shared" ca="1" si="524"/>
        <v>0</v>
      </c>
      <c r="B281" s="446">
        <f>IF(R281&lt;&gt;"",IF(COUNTIF(R$11:R281,R281)=1,MAX(B$11:B280)+1,INDEX(B$11:B280,MATCH(R281,R$11:R280,0),1)),0)</f>
        <v>1</v>
      </c>
      <c r="C281" s="446">
        <f ca="1">IF(T281&lt;&gt;"",IF(COUNTIF(T$11:T281,T281)=1,MAX(C$11:C280)+1,INDEX(C$11:C280,MATCH(T281,T$11:T280,0),1)),0)</f>
        <v>0</v>
      </c>
      <c r="D281" s="446">
        <f ca="1">IF(U281&lt;&gt;"",IF(COUNTIF(U$11:U281,U281)=1,MAX(D$11:D280)+1,INDEX(D$11:D280,MATCH(U281,U$11:U280,0),1)),0)</f>
        <v>0</v>
      </c>
      <c r="E281" s="446">
        <f ca="1">IF(S281&lt;&gt;"",IF(COUNTIF(S$11:S281,S281)=1,MAX(E$11:E280)+1,INDEX(E$11:E280,MATCH(S281,S$11:S280,0),1)),0)</f>
        <v>0</v>
      </c>
      <c r="F281" s="446">
        <f ca="1">IF(Z281&lt;&gt;"",IF(COUNTIF(Z$11:Z281,Z281)=1,MAX(F$11:F280)+1,INDEX(F$11:F280,MATCH(Z281,Z$11:Z280,0),1)),0)</f>
        <v>0</v>
      </c>
      <c r="G281" s="447" cm="1">
        <f t="array" aca="1" ref="G281" ca="1">IF(Z281&lt;&gt;"",IF(COUNTIFS(Z$11:Z281,Z281,W$11:W281,W281)=1,MAX(G$11:G280)+1,INDEX(G$11:G280,MATCH(Z281&amp;W281,Z$11:Z280&amp;W$11:W281,0),1)),0)</f>
        <v>0</v>
      </c>
      <c r="H281" s="447">
        <f t="shared" ca="1" si="525"/>
        <v>0</v>
      </c>
      <c r="I281" s="447">
        <f ca="1">IF(T281="",0,IF(COUNTIF(T$11:T281,T281)=1,1,0))</f>
        <v>0</v>
      </c>
      <c r="J281" s="447">
        <f ca="1">IF(U281="",0,IF(COUNTIF(U$11:U281,U281)=1,1,0))</f>
        <v>0</v>
      </c>
      <c r="K281" s="447">
        <f ca="1">IF(S281="",0,IF(COUNTIF(S$11:S281,S281)=1,1,0))</f>
        <v>0</v>
      </c>
      <c r="L281" s="446">
        <f ca="1">IF(Z281="",0,IF(COUNTIF(Z$11:Z281,Z281)=1,1,0))</f>
        <v>0</v>
      </c>
      <c r="M281" s="767">
        <f ca="1">IF($W281=2,IF(COUNTIFS($W$11:$W281,2,$Z$11:$Z281,$Z281)=1,1,0),0)</f>
        <v>0</v>
      </c>
      <c r="N281" s="767">
        <f ca="1">IF($W281=1,IF(COUNTIFS($W$11:$W281,2,$Z$11:$Z281,$Z281)=1,1,0),0)</f>
        <v>0</v>
      </c>
      <c r="O281" s="446">
        <f ca="1">IF(H281=0,0,IF(COUNTIF(Z$11:Z281,Z281)=1,1,0))</f>
        <v>0</v>
      </c>
      <c r="P281" s="448" t="str">
        <f t="shared" ca="1" si="526"/>
        <v>石川県</v>
      </c>
      <c r="Q281" s="89">
        <f t="shared" ca="1" si="527"/>
        <v>271</v>
      </c>
      <c r="R281" s="170" t="s">
        <v>459</v>
      </c>
      <c r="S281" s="357" t="str">
        <f t="shared" ca="1" si="528"/>
        <v/>
      </c>
      <c r="T281" s="357" t="str">
        <f t="shared" ca="1" si="529"/>
        <v/>
      </c>
      <c r="U281" s="58" t="str">
        <f t="shared" ca="1" si="530"/>
        <v/>
      </c>
      <c r="V281" s="58" t="str">
        <f t="shared" ca="1" si="531"/>
        <v/>
      </c>
      <c r="W281" s="920" t="str">
        <f t="shared" ca="1" si="532"/>
        <v/>
      </c>
      <c r="X281" s="369">
        <f ca="1">IFERROR(VLOOKUP(W281,'（様式１号）３整理番号表'!$B$4:$H$5,2,FALSE),0)</f>
        <v>0</v>
      </c>
      <c r="Y281" s="768" t="str" cm="1">
        <f t="array" aca="1" ref="Y281" ca="1">IF(AND(D281=0,F281=0),"",IF(COUNTIF(D$11:D281,D281)=1,1,IF(COUNTIFS(D$11:D281,D281,F$11:F281,F281)=1,INDEX((D$11:D281,F$11:F281,Y$11:Y281),MATCH(_xlfn.MAXIFS(F$11:F280,D$11:D280,D281),$F$11:F281,0),1,3)+1,INDEX((D$11:D281,F$11:F281,Y$11:Y281),MATCH(D281&amp;F281,D$11:D281&amp;F$11:F281,0),1,3))))</f>
        <v/>
      </c>
      <c r="Z281" s="40" t="str">
        <f t="shared" ca="1" si="533"/>
        <v/>
      </c>
      <c r="AA281" s="924" t="str">
        <f t="shared" ca="1" si="534"/>
        <v/>
      </c>
      <c r="AB281" s="93">
        <f ca="1">IFERROR(VLOOKUP(AA281,'（様式１号）３整理番号表'!$B$10:$H$16,2,FALSE),0)</f>
        <v>0</v>
      </c>
      <c r="AC281" s="924" t="str">
        <f t="shared" ca="1" si="535"/>
        <v/>
      </c>
      <c r="AD281" s="924" t="str">
        <f t="shared" ca="1" si="536"/>
        <v/>
      </c>
      <c r="AE281" s="93">
        <f ca="1">IFERROR(VLOOKUP(AD281,'（様式１号）３整理番号表'!$B$21:$H$22,2,FALSE),0)</f>
        <v>0</v>
      </c>
      <c r="AF281" s="924" t="str">
        <f t="shared" ca="1" si="537"/>
        <v/>
      </c>
      <c r="AG281" s="93">
        <f ca="1">IFERROR(VLOOKUP(AF281,'（様式１号）３整理番号表'!$B$26:$H$31,2,FALSE),0)</f>
        <v>0</v>
      </c>
      <c r="AH281" s="924" t="str">
        <f t="shared" ca="1" si="538"/>
        <v/>
      </c>
      <c r="AI281" s="93">
        <f ca="1">IFERROR(VLOOKUP(AH281,'（様式１号）３整理番号表'!$J$5:$N$59,2,FALSE),0)</f>
        <v>0</v>
      </c>
      <c r="AJ281" s="77" t="str">
        <f t="shared" ca="1" si="539"/>
        <v/>
      </c>
      <c r="AK281" s="93">
        <f ca="1">IFERROR(VLOOKUP(AJ281,'（様式１号）３整理番号表'!$P$5:$R$29,2,FALSE),0)</f>
        <v>0</v>
      </c>
      <c r="AL281" s="921" t="str">
        <f t="shared" ca="1" si="540"/>
        <v/>
      </c>
      <c r="AM281" s="921" t="str">
        <f t="shared" ca="1" si="541"/>
        <v/>
      </c>
      <c r="AN281" s="921"/>
      <c r="AO281" s="77" t="str">
        <f t="shared" ca="1" si="542"/>
        <v/>
      </c>
      <c r="AP281" s="93">
        <f ca="1">IFERROR(VLOOKUP(AO281,'（様式１号）３整理番号表'!$P$5:$R$29,2,FALSE),0)</f>
        <v>0</v>
      </c>
      <c r="AQ281" s="924" t="str">
        <f t="shared" ca="1" si="543"/>
        <v/>
      </c>
      <c r="AR281" s="93">
        <f t="shared" ca="1" si="544"/>
        <v>0</v>
      </c>
      <c r="AS281" s="924" t="str">
        <f t="shared" ca="1" si="545"/>
        <v/>
      </c>
      <c r="AT281" s="40" t="str">
        <f t="shared" ca="1" si="546"/>
        <v/>
      </c>
      <c r="AU281" s="93" t="str">
        <f t="shared" ca="1" si="547"/>
        <v/>
      </c>
      <c r="AV281" s="923" t="str">
        <f t="shared" ca="1" si="548"/>
        <v/>
      </c>
      <c r="AW281" s="926" t="str">
        <f t="shared" ca="1" si="549"/>
        <v/>
      </c>
      <c r="AX281" s="925" t="str">
        <f t="shared" ca="1" si="550"/>
        <v/>
      </c>
      <c r="AY281" s="925" t="str">
        <f t="shared" ca="1" si="550"/>
        <v/>
      </c>
      <c r="AZ281" s="925" t="str">
        <f t="shared" ca="1" si="550"/>
        <v/>
      </c>
      <c r="BA281" s="925" t="str">
        <f t="shared" ca="1" si="550"/>
        <v/>
      </c>
      <c r="BB281" s="925" t="str">
        <f t="shared" ca="1" si="551"/>
        <v/>
      </c>
      <c r="BC281" s="925" t="str">
        <f t="shared" ca="1" si="552"/>
        <v/>
      </c>
      <c r="BD281" s="925" t="str">
        <f t="shared" ca="1" si="552"/>
        <v/>
      </c>
      <c r="BE281" s="925" t="str">
        <f t="shared" ca="1" si="552"/>
        <v/>
      </c>
      <c r="BF281" s="77" t="str">
        <f t="shared" ca="1" si="553"/>
        <v/>
      </c>
      <c r="BG281" s="924" t="str">
        <f t="shared" ca="1" si="554"/>
        <v/>
      </c>
      <c r="BH281" s="94">
        <f ca="1">IF(BF281&lt;&gt;"",INDEX('（様式１号）３整理番号表'!$AB$7:$AQ$12,MATCH(BF281,'（様式１号）３整理番号表'!$AA$7:$AA$12,0),MATCH(BG281,'（様式１号）３整理番号表'!$AB$6:$AQ$6,0)),0)</f>
        <v>0</v>
      </c>
      <c r="BI281" s="921" t="str">
        <f t="shared" ca="1" si="555"/>
        <v/>
      </c>
      <c r="BJ281" s="922" t="str">
        <f t="shared" ca="1" si="556"/>
        <v/>
      </c>
      <c r="BK281" s="926" t="str">
        <f t="shared" ca="1" si="557"/>
        <v/>
      </c>
      <c r="BL281" s="922" t="str">
        <f t="shared" ca="1" si="558"/>
        <v/>
      </c>
      <c r="BM281" s="79" t="str">
        <f t="shared" ca="1" si="559"/>
        <v/>
      </c>
      <c r="BN281" s="82" t="str">
        <f t="shared" ca="1" si="560"/>
        <v/>
      </c>
      <c r="BO281" s="83" t="str">
        <f t="shared" ca="1" si="561"/>
        <v/>
      </c>
      <c r="BP281" s="84" t="str">
        <f t="shared" ca="1" si="562"/>
        <v/>
      </c>
      <c r="BQ281" s="82" t="str">
        <f t="shared" ca="1" si="563"/>
        <v/>
      </c>
      <c r="BR281" s="97" t="str">
        <f t="shared" ca="1" si="564"/>
        <v/>
      </c>
      <c r="BS281" s="95" t="str">
        <f t="shared" ca="1" si="565"/>
        <v/>
      </c>
      <c r="BT281" s="184" t="str">
        <f t="shared" ca="1" si="566"/>
        <v/>
      </c>
      <c r="BU281" s="611" t="str">
        <f t="shared" ca="1" si="567"/>
        <v/>
      </c>
      <c r="BV281" s="77" t="str">
        <f t="shared" ca="1" si="568"/>
        <v/>
      </c>
      <c r="BW281" s="85" t="str">
        <f t="shared" ca="1" si="569"/>
        <v/>
      </c>
      <c r="BX281" s="86" t="str">
        <f t="shared" ca="1" si="570"/>
        <v/>
      </c>
      <c r="BY281" s="231">
        <f ca="1">IF('ポイント要件確認等（個別表）'!AD281=1,ROUNDDOWN('ポイント要件確認等（個別表）'!AV281,-3),IF('ポイント要件確認等（個別表）'!AD281=2,ROUNDDOWN('ポイント要件確認等（個別表）'!BH281,-3),IF('ポイント要件確認等（個別表）'!AD281=3,ROUNDDOWN('ポイント要件確認等（個別表）'!BT281,-3),0)))</f>
        <v>0</v>
      </c>
      <c r="BZ281" s="86" t="str">
        <f t="shared" ca="1" si="571"/>
        <v/>
      </c>
      <c r="CA281" s="232" t="str">
        <f t="shared" ca="1" si="572"/>
        <v/>
      </c>
      <c r="CB281" s="232">
        <f t="shared" ca="1" si="573"/>
        <v>0</v>
      </c>
      <c r="CC281" s="86" t="str">
        <f t="shared" ca="1" si="574"/>
        <v/>
      </c>
      <c r="CD281" s="86" t="str">
        <f t="shared" ca="1" si="575"/>
        <v/>
      </c>
      <c r="CE281" s="609"/>
      <c r="CF281" s="86" t="str">
        <f t="shared" ca="1" si="576"/>
        <v/>
      </c>
      <c r="CG281" s="185" t="str">
        <f t="shared" ca="1" si="577"/>
        <v/>
      </c>
      <c r="CH281" s="246" t="str">
        <f t="shared" ca="1" si="578"/>
        <v>含税額</v>
      </c>
      <c r="CI281" s="247" t="str">
        <f t="shared" ca="1" si="579"/>
        <v/>
      </c>
      <c r="CJ281" s="87" t="str">
        <f ca="1">IFERROR(IF(INDIRECT("'("&amp;'２個別表'!EO281&amp;")'!AR"&amp;84+EP281)&lt;&gt;1,"",1),"")</f>
        <v/>
      </c>
      <c r="CK281" s="244" t="str">
        <f t="shared" ca="1" si="580"/>
        <v/>
      </c>
      <c r="CL281" s="235" t="str">
        <f t="shared" ca="1" si="581"/>
        <v/>
      </c>
      <c r="CM281" s="239" t="str">
        <f t="shared" ca="1" si="582"/>
        <v/>
      </c>
      <c r="CN281" s="77" t="str">
        <f t="shared" ca="1" si="583"/>
        <v/>
      </c>
      <c r="CO281" s="93" t="str">
        <f ca="1">IFERROR(VLOOKUP(CN281,'（様式１号）３整理番号表'!$T$5:$V$15,2,FALSE),"")</f>
        <v/>
      </c>
      <c r="CP281" s="924" t="str">
        <f t="shared" ca="1" si="584"/>
        <v/>
      </c>
      <c r="CQ281" s="93" t="str">
        <f ca="1">IFERROR(VLOOKUP(CP281,'（様式１号）３整理番号表'!$T$19:$V$24,2,FALSE),"")</f>
        <v/>
      </c>
      <c r="CR281" s="924" t="str">
        <f ca="1">IFERROR(IF(INDIRECT("'("&amp;'２個別表'!EO281&amp;")'!AV"&amp;84+EP281)&lt;&gt;1,"",1),"")</f>
        <v/>
      </c>
      <c r="CS281" s="232">
        <f t="shared" ca="1" si="585"/>
        <v>0</v>
      </c>
      <c r="CT281" s="248">
        <f t="shared" ca="1" si="586"/>
        <v>0</v>
      </c>
      <c r="CU281" s="376" t="str">
        <f ca="1">IF(ER281="補強",IF(COUNTIFS($Z$11:Z281,Z281,$W$11:W281,1)=1,"１①",""),IF(COUNTIFS($Z$11:Z281,Z281,$W$11:W281,2)=1,"２①",""))</f>
        <v/>
      </c>
      <c r="CV281" s="57" t="str">
        <f t="shared" ca="1" si="587"/>
        <v/>
      </c>
      <c r="CW281" s="927" t="str">
        <f t="shared" ca="1" si="588"/>
        <v/>
      </c>
      <c r="CX281" s="256" t="str">
        <f t="shared" ca="1" si="589"/>
        <v/>
      </c>
      <c r="CY281" s="256" t="str">
        <f t="shared" ca="1" si="590"/>
        <v/>
      </c>
      <c r="CZ281" s="256" t="str">
        <f t="shared" ca="1" si="591"/>
        <v/>
      </c>
      <c r="DA281" s="256" t="str">
        <f t="shared" ca="1" si="592"/>
        <v/>
      </c>
      <c r="DB281" s="316" t="str">
        <f ca="1">IFERROR(VLOOKUP($CU281,'（様式１号）３整理番号表'!$Z$19:$AB$32,3,FALSE),"")</f>
        <v/>
      </c>
      <c r="DC281" s="259" t="str">
        <f t="shared" ca="1" si="593"/>
        <v>-</v>
      </c>
      <c r="DD281" s="618" t="str">
        <f t="shared" ca="1" si="594"/>
        <v/>
      </c>
      <c r="DE281" s="321" t="str">
        <f ca="1">IF(AND(AO281=18,AS281=1),IF(COUNTIFS($Y$11:Y281,Y281,$AS$11:AS281,1)=1,"２②",""),IF($CU281="１①",INDEX(INDIRECT("'("&amp;$EO281&amp;")'!AR116:BB116"),1,MATCH(INDIRECT("'("&amp;$EO281&amp;")'!C118"),INDIRECT("'("&amp;$EO281&amp;")'!AR119:BB119"),0)),""))</f>
        <v/>
      </c>
      <c r="DF281" s="324" t="str">
        <f t="shared" ca="1" si="595"/>
        <v/>
      </c>
      <c r="DG281" s="313" t="str">
        <f t="shared" ca="1" si="596"/>
        <v/>
      </c>
      <c r="DH281" s="313" t="str">
        <f t="shared" ca="1" si="597"/>
        <v/>
      </c>
      <c r="DI281" s="313" t="str">
        <f t="shared" ca="1" si="598"/>
        <v/>
      </c>
      <c r="DJ281" s="313" t="str">
        <f t="shared" ca="1" si="599"/>
        <v/>
      </c>
      <c r="DK281" s="328" t="str">
        <f t="shared" ca="1" si="600"/>
        <v/>
      </c>
      <c r="DL281" s="334" t="str">
        <f t="shared" ca="1" si="601"/>
        <v/>
      </c>
      <c r="DM281" s="915" t="str">
        <f t="shared" ca="1" si="602"/>
        <v/>
      </c>
      <c r="DN281" s="15"/>
      <c r="DO281" s="324"/>
      <c r="DP281" s="16"/>
      <c r="DQ281" s="16"/>
      <c r="DR281" s="16"/>
      <c r="DS281" s="16"/>
      <c r="DT281" s="318" t="str">
        <f>IFERROR(VLOOKUP($DN281,'（様式１号）３整理番号表'!$Z$19:$AB$32,3,FALSE),"")</f>
        <v/>
      </c>
      <c r="DU281" s="259" t="str">
        <f t="shared" si="603"/>
        <v/>
      </c>
      <c r="DV281" s="14"/>
      <c r="DW281" s="17" t="str">
        <f t="shared" ca="1" si="604"/>
        <v/>
      </c>
      <c r="DX281" s="88" t="str">
        <f t="shared" ca="1" si="621"/>
        <v/>
      </c>
      <c r="DZ281" s="339">
        <f t="shared" ca="1" si="521"/>
        <v>0</v>
      </c>
      <c r="EA281" s="339">
        <f t="shared" ca="1" si="521"/>
        <v>0</v>
      </c>
      <c r="EB281" s="339">
        <f t="shared" ca="1" si="521"/>
        <v>0</v>
      </c>
      <c r="EC281" s="339">
        <f t="shared" ca="1" si="521"/>
        <v>0</v>
      </c>
      <c r="ED281" s="339">
        <f t="shared" ca="1" si="521"/>
        <v>0</v>
      </c>
      <c r="EE281" s="339">
        <f t="shared" ca="1" si="521"/>
        <v>0</v>
      </c>
      <c r="EF281" s="339">
        <f t="shared" ca="1" si="521"/>
        <v>0</v>
      </c>
      <c r="EG281" s="339">
        <f t="shared" ca="1" si="521"/>
        <v>0</v>
      </c>
      <c r="EH281" s="339">
        <f t="shared" ca="1" si="521"/>
        <v>0</v>
      </c>
      <c r="EI281" s="339">
        <f t="shared" ca="1" si="521"/>
        <v>0</v>
      </c>
      <c r="EJ281" s="339">
        <f t="shared" ca="1" si="521"/>
        <v>0</v>
      </c>
      <c r="EK281" s="339">
        <f t="shared" ca="1" si="521"/>
        <v>0</v>
      </c>
      <c r="EL281" s="339">
        <f t="shared" ca="1" si="521"/>
        <v>0</v>
      </c>
      <c r="EM281" s="339">
        <f t="shared" ca="1" si="521"/>
        <v>0</v>
      </c>
      <c r="EO281" s="919" t="str">
        <f t="shared" ca="1" si="523"/>
        <v/>
      </c>
      <c r="EP281" s="919" t="str">
        <f t="shared" ca="1" si="605"/>
        <v/>
      </c>
      <c r="EQ281" s="919" t="str">
        <f t="shared" ca="1" si="606"/>
        <v/>
      </c>
      <c r="ER281" s="919" t="str">
        <f t="shared" ca="1" si="607"/>
        <v/>
      </c>
      <c r="ES281" s="919" t="str">
        <f ca="1">IFERROR(INDEX('郵便番号（石川県）'!$A$3:$F$2574,MATCH(INDIRECT("'("&amp;EO281&amp;")'!E7"),'郵便番号（石川県）'!$A$3:$A$2574,0),6),"")</f>
        <v/>
      </c>
      <c r="ET281" s="919" t="str">
        <f ca="1">IFERROR(INDEX('郵便番号（石川県）'!$A$3:$F$2574,MATCH(INDIRECT("'("&amp;$EO281&amp;")'!E7"),'郵便番号（石川県）'!$A$3:$A$2574,0),5),"")</f>
        <v/>
      </c>
      <c r="EU281" s="919" t="str">
        <f t="shared" ca="1" si="608"/>
        <v/>
      </c>
      <c r="EV281" s="919" t="str">
        <f t="shared" ca="1" si="609"/>
        <v/>
      </c>
      <c r="EW281" s="919" t="str">
        <f t="shared" ca="1" si="610"/>
        <v/>
      </c>
      <c r="EX281" s="919" t="str">
        <f t="shared" ca="1" si="611"/>
        <v/>
      </c>
      <c r="EY281" s="919" t="str">
        <f t="shared" ca="1" si="612"/>
        <v/>
      </c>
      <c r="EZ281" s="919" t="str">
        <f t="shared" ca="1" si="613"/>
        <v/>
      </c>
      <c r="FA281" s="919" t="str">
        <f t="shared" ca="1" si="614"/>
        <v/>
      </c>
      <c r="FB281" s="919" t="str">
        <f t="shared" ca="1" si="615"/>
        <v/>
      </c>
      <c r="FC281" s="919" t="str">
        <f t="shared" ca="1" si="616"/>
        <v/>
      </c>
      <c r="FD281" s="627" t="str">
        <f t="shared" ca="1" si="617"/>
        <v/>
      </c>
      <c r="FE281" s="630">
        <v>271</v>
      </c>
      <c r="FF281" s="299" t="str">
        <f t="shared" ca="1" si="618"/>
        <v/>
      </c>
      <c r="FG281" s="993" t="str">
        <f t="shared" ca="1" si="619"/>
        <v/>
      </c>
      <c r="FH281" s="919" t="str">
        <f t="shared" ca="1" si="620"/>
        <v/>
      </c>
      <c r="FI281" s="299">
        <f ca="1">COUNTIF($FH$11:FH281,"■")</f>
        <v>0</v>
      </c>
    </row>
    <row r="282" spans="1:165" ht="34.5" customHeight="1">
      <c r="A282" s="445">
        <f t="shared" ca="1" si="524"/>
        <v>0</v>
      </c>
      <c r="B282" s="446">
        <f>IF(R282&lt;&gt;"",IF(COUNTIF(R$11:R282,R282)=1,MAX(B$11:B281)+1,INDEX(B$11:B281,MATCH(R282,R$11:R281,0),1)),0)</f>
        <v>1</v>
      </c>
      <c r="C282" s="446">
        <f ca="1">IF(T282&lt;&gt;"",IF(COUNTIF(T$11:T282,T282)=1,MAX(C$11:C281)+1,INDEX(C$11:C281,MATCH(T282,T$11:T281,0),1)),0)</f>
        <v>0</v>
      </c>
      <c r="D282" s="446">
        <f ca="1">IF(U282&lt;&gt;"",IF(COUNTIF(U$11:U282,U282)=1,MAX(D$11:D281)+1,INDEX(D$11:D281,MATCH(U282,U$11:U281,0),1)),0)</f>
        <v>0</v>
      </c>
      <c r="E282" s="446">
        <f ca="1">IF(S282&lt;&gt;"",IF(COUNTIF(S$11:S282,S282)=1,MAX(E$11:E281)+1,INDEX(E$11:E281,MATCH(S282,S$11:S281,0),1)),0)</f>
        <v>0</v>
      </c>
      <c r="F282" s="446">
        <f ca="1">IF(Z282&lt;&gt;"",IF(COUNTIF(Z$11:Z282,Z282)=1,MAX(F$11:F281)+1,INDEX(F$11:F281,MATCH(Z282,Z$11:Z281,0),1)),0)</f>
        <v>0</v>
      </c>
      <c r="G282" s="447" cm="1">
        <f t="array" aca="1" ref="G282" ca="1">IF(Z282&lt;&gt;"",IF(COUNTIFS(Z$11:Z282,Z282,W$11:W282,W282)=1,MAX(G$11:G281)+1,INDEX(G$11:G281,MATCH(Z282&amp;W282,Z$11:Z281&amp;W$11:W282,0),1)),0)</f>
        <v>0</v>
      </c>
      <c r="H282" s="447">
        <f t="shared" ca="1" si="525"/>
        <v>0</v>
      </c>
      <c r="I282" s="447">
        <f ca="1">IF(T282="",0,IF(COUNTIF(T$11:T282,T282)=1,1,0))</f>
        <v>0</v>
      </c>
      <c r="J282" s="447">
        <f ca="1">IF(U282="",0,IF(COUNTIF(U$11:U282,U282)=1,1,0))</f>
        <v>0</v>
      </c>
      <c r="K282" s="447">
        <f ca="1">IF(S282="",0,IF(COUNTIF(S$11:S282,S282)=1,1,0))</f>
        <v>0</v>
      </c>
      <c r="L282" s="446">
        <f ca="1">IF(Z282="",0,IF(COUNTIF(Z$11:Z282,Z282)=1,1,0))</f>
        <v>0</v>
      </c>
      <c r="M282" s="767">
        <f ca="1">IF($W282=2,IF(COUNTIFS($W$11:$W282,2,$Z$11:$Z282,$Z282)=1,1,0),0)</f>
        <v>0</v>
      </c>
      <c r="N282" s="767">
        <f ca="1">IF($W282=1,IF(COUNTIFS($W$11:$W282,2,$Z$11:$Z282,$Z282)=1,1,0),0)</f>
        <v>0</v>
      </c>
      <c r="O282" s="446">
        <f ca="1">IF(H282=0,0,IF(COUNTIF(Z$11:Z282,Z282)=1,1,0))</f>
        <v>0</v>
      </c>
      <c r="P282" s="448" t="str">
        <f t="shared" ca="1" si="526"/>
        <v>石川県</v>
      </c>
      <c r="Q282" s="89">
        <f t="shared" ca="1" si="527"/>
        <v>272</v>
      </c>
      <c r="R282" s="170" t="s">
        <v>459</v>
      </c>
      <c r="S282" s="357" t="str">
        <f t="shared" ca="1" si="528"/>
        <v/>
      </c>
      <c r="T282" s="357" t="str">
        <f t="shared" ca="1" si="529"/>
        <v/>
      </c>
      <c r="U282" s="58" t="str">
        <f t="shared" ca="1" si="530"/>
        <v/>
      </c>
      <c r="V282" s="58" t="str">
        <f t="shared" ca="1" si="531"/>
        <v/>
      </c>
      <c r="W282" s="920" t="str">
        <f t="shared" ca="1" si="532"/>
        <v/>
      </c>
      <c r="X282" s="369">
        <f ca="1">IFERROR(VLOOKUP(W282,'（様式１号）３整理番号表'!$B$4:$H$5,2,FALSE),0)</f>
        <v>0</v>
      </c>
      <c r="Y282" s="768" t="str" cm="1">
        <f t="array" aca="1" ref="Y282" ca="1">IF(AND(D282=0,F282=0),"",IF(COUNTIF(D$11:D282,D282)=1,1,IF(COUNTIFS(D$11:D282,D282,F$11:F282,F282)=1,INDEX((D$11:D282,F$11:F282,Y$11:Y282),MATCH(_xlfn.MAXIFS(F$11:F281,D$11:D281,D282),$F$11:F282,0),1,3)+1,INDEX((D$11:D282,F$11:F282,Y$11:Y282),MATCH(D282&amp;F282,D$11:D282&amp;F$11:F282,0),1,3))))</f>
        <v/>
      </c>
      <c r="Z282" s="40" t="str">
        <f t="shared" ca="1" si="533"/>
        <v/>
      </c>
      <c r="AA282" s="924" t="str">
        <f t="shared" ca="1" si="534"/>
        <v/>
      </c>
      <c r="AB282" s="93">
        <f ca="1">IFERROR(VLOOKUP(AA282,'（様式１号）３整理番号表'!$B$10:$H$16,2,FALSE),0)</f>
        <v>0</v>
      </c>
      <c r="AC282" s="924" t="str">
        <f t="shared" ca="1" si="535"/>
        <v/>
      </c>
      <c r="AD282" s="924" t="str">
        <f t="shared" ca="1" si="536"/>
        <v/>
      </c>
      <c r="AE282" s="93">
        <f ca="1">IFERROR(VLOOKUP(AD282,'（様式１号）３整理番号表'!$B$21:$H$22,2,FALSE),0)</f>
        <v>0</v>
      </c>
      <c r="AF282" s="924" t="str">
        <f t="shared" ca="1" si="537"/>
        <v/>
      </c>
      <c r="AG282" s="93">
        <f ca="1">IFERROR(VLOOKUP(AF282,'（様式１号）３整理番号表'!$B$26:$H$31,2,FALSE),0)</f>
        <v>0</v>
      </c>
      <c r="AH282" s="924" t="str">
        <f t="shared" ca="1" si="538"/>
        <v/>
      </c>
      <c r="AI282" s="93">
        <f ca="1">IFERROR(VLOOKUP(AH282,'（様式１号）３整理番号表'!$J$5:$N$59,2,FALSE),0)</f>
        <v>0</v>
      </c>
      <c r="AJ282" s="77" t="str">
        <f t="shared" ca="1" si="539"/>
        <v/>
      </c>
      <c r="AK282" s="93">
        <f ca="1">IFERROR(VLOOKUP(AJ282,'（様式１号）３整理番号表'!$P$5:$R$29,2,FALSE),0)</f>
        <v>0</v>
      </c>
      <c r="AL282" s="921" t="str">
        <f t="shared" ca="1" si="540"/>
        <v/>
      </c>
      <c r="AM282" s="921" t="str">
        <f t="shared" ca="1" si="541"/>
        <v/>
      </c>
      <c r="AN282" s="921"/>
      <c r="AO282" s="77" t="str">
        <f t="shared" ca="1" si="542"/>
        <v/>
      </c>
      <c r="AP282" s="93">
        <f ca="1">IFERROR(VLOOKUP(AO282,'（様式１号）３整理番号表'!$P$5:$R$29,2,FALSE),0)</f>
        <v>0</v>
      </c>
      <c r="AQ282" s="924" t="str">
        <f t="shared" ca="1" si="543"/>
        <v/>
      </c>
      <c r="AR282" s="93">
        <f t="shared" ca="1" si="544"/>
        <v>0</v>
      </c>
      <c r="AS282" s="924" t="str">
        <f t="shared" ca="1" si="545"/>
        <v/>
      </c>
      <c r="AT282" s="40" t="str">
        <f t="shared" ca="1" si="546"/>
        <v/>
      </c>
      <c r="AU282" s="93" t="str">
        <f t="shared" ca="1" si="547"/>
        <v/>
      </c>
      <c r="AV282" s="923" t="str">
        <f t="shared" ca="1" si="548"/>
        <v/>
      </c>
      <c r="AW282" s="926" t="str">
        <f t="shared" ca="1" si="549"/>
        <v/>
      </c>
      <c r="AX282" s="925" t="str">
        <f t="shared" ca="1" si="550"/>
        <v/>
      </c>
      <c r="AY282" s="925" t="str">
        <f t="shared" ca="1" si="550"/>
        <v/>
      </c>
      <c r="AZ282" s="925" t="str">
        <f t="shared" ca="1" si="550"/>
        <v/>
      </c>
      <c r="BA282" s="925" t="str">
        <f t="shared" ca="1" si="550"/>
        <v/>
      </c>
      <c r="BB282" s="925" t="str">
        <f t="shared" ca="1" si="551"/>
        <v/>
      </c>
      <c r="BC282" s="925" t="str">
        <f t="shared" ca="1" si="552"/>
        <v/>
      </c>
      <c r="BD282" s="925" t="str">
        <f t="shared" ca="1" si="552"/>
        <v/>
      </c>
      <c r="BE282" s="925" t="str">
        <f t="shared" ca="1" si="552"/>
        <v/>
      </c>
      <c r="BF282" s="77" t="str">
        <f t="shared" ca="1" si="553"/>
        <v/>
      </c>
      <c r="BG282" s="924" t="str">
        <f t="shared" ca="1" si="554"/>
        <v/>
      </c>
      <c r="BH282" s="94">
        <f ca="1">IF(BF282&lt;&gt;"",INDEX('（様式１号）３整理番号表'!$AB$7:$AQ$12,MATCH(BF282,'（様式１号）３整理番号表'!$AA$7:$AA$12,0),MATCH(BG282,'（様式１号）３整理番号表'!$AB$6:$AQ$6,0)),0)</f>
        <v>0</v>
      </c>
      <c r="BI282" s="921" t="str">
        <f t="shared" ca="1" si="555"/>
        <v/>
      </c>
      <c r="BJ282" s="922" t="str">
        <f t="shared" ca="1" si="556"/>
        <v/>
      </c>
      <c r="BK282" s="926" t="str">
        <f t="shared" ca="1" si="557"/>
        <v/>
      </c>
      <c r="BL282" s="922" t="str">
        <f t="shared" ca="1" si="558"/>
        <v/>
      </c>
      <c r="BM282" s="79" t="str">
        <f t="shared" ca="1" si="559"/>
        <v/>
      </c>
      <c r="BN282" s="82" t="str">
        <f t="shared" ca="1" si="560"/>
        <v/>
      </c>
      <c r="BO282" s="83" t="str">
        <f t="shared" ca="1" si="561"/>
        <v/>
      </c>
      <c r="BP282" s="84" t="str">
        <f t="shared" ca="1" si="562"/>
        <v/>
      </c>
      <c r="BQ282" s="82" t="str">
        <f t="shared" ca="1" si="563"/>
        <v/>
      </c>
      <c r="BR282" s="97" t="str">
        <f t="shared" ca="1" si="564"/>
        <v/>
      </c>
      <c r="BS282" s="95" t="str">
        <f t="shared" ca="1" si="565"/>
        <v/>
      </c>
      <c r="BT282" s="184" t="str">
        <f t="shared" ca="1" si="566"/>
        <v/>
      </c>
      <c r="BU282" s="611" t="str">
        <f t="shared" ca="1" si="567"/>
        <v/>
      </c>
      <c r="BV282" s="77" t="str">
        <f t="shared" ca="1" si="568"/>
        <v/>
      </c>
      <c r="BW282" s="85" t="str">
        <f t="shared" ca="1" si="569"/>
        <v/>
      </c>
      <c r="BX282" s="86" t="str">
        <f t="shared" ca="1" si="570"/>
        <v/>
      </c>
      <c r="BY282" s="231">
        <f ca="1">IF('ポイント要件確認等（個別表）'!AD282=1,ROUNDDOWN('ポイント要件確認等（個別表）'!AV282,-3),IF('ポイント要件確認等（個別表）'!AD282=2,ROUNDDOWN('ポイント要件確認等（個別表）'!BH282,-3),IF('ポイント要件確認等（個別表）'!AD282=3,ROUNDDOWN('ポイント要件確認等（個別表）'!BT282,-3),0)))</f>
        <v>0</v>
      </c>
      <c r="BZ282" s="86" t="str">
        <f t="shared" ca="1" si="571"/>
        <v/>
      </c>
      <c r="CA282" s="232" t="str">
        <f t="shared" ca="1" si="572"/>
        <v/>
      </c>
      <c r="CB282" s="232">
        <f t="shared" ca="1" si="573"/>
        <v>0</v>
      </c>
      <c r="CC282" s="86" t="str">
        <f t="shared" ca="1" si="574"/>
        <v/>
      </c>
      <c r="CD282" s="86" t="str">
        <f t="shared" ca="1" si="575"/>
        <v/>
      </c>
      <c r="CE282" s="609"/>
      <c r="CF282" s="86" t="str">
        <f t="shared" ca="1" si="576"/>
        <v/>
      </c>
      <c r="CG282" s="185" t="str">
        <f t="shared" ca="1" si="577"/>
        <v/>
      </c>
      <c r="CH282" s="246" t="str">
        <f t="shared" ca="1" si="578"/>
        <v>含税額</v>
      </c>
      <c r="CI282" s="247" t="str">
        <f t="shared" ca="1" si="579"/>
        <v/>
      </c>
      <c r="CJ282" s="87" t="str">
        <f ca="1">IFERROR(IF(INDIRECT("'("&amp;'２個別表'!EO282&amp;")'!AR"&amp;84+EP282)&lt;&gt;1,"",1),"")</f>
        <v/>
      </c>
      <c r="CK282" s="244" t="str">
        <f t="shared" ca="1" si="580"/>
        <v/>
      </c>
      <c r="CL282" s="235" t="str">
        <f t="shared" ca="1" si="581"/>
        <v/>
      </c>
      <c r="CM282" s="239" t="str">
        <f t="shared" ca="1" si="582"/>
        <v/>
      </c>
      <c r="CN282" s="77" t="str">
        <f t="shared" ca="1" si="583"/>
        <v/>
      </c>
      <c r="CO282" s="93" t="str">
        <f ca="1">IFERROR(VLOOKUP(CN282,'（様式１号）３整理番号表'!$T$5:$V$15,2,FALSE),"")</f>
        <v/>
      </c>
      <c r="CP282" s="924" t="str">
        <f t="shared" ca="1" si="584"/>
        <v/>
      </c>
      <c r="CQ282" s="93" t="str">
        <f ca="1">IFERROR(VLOOKUP(CP282,'（様式１号）３整理番号表'!$T$19:$V$24,2,FALSE),"")</f>
        <v/>
      </c>
      <c r="CR282" s="924" t="str">
        <f ca="1">IFERROR(IF(INDIRECT("'("&amp;'２個別表'!EO282&amp;")'!AV"&amp;84+EP282)&lt;&gt;1,"",1),"")</f>
        <v/>
      </c>
      <c r="CS282" s="232">
        <f t="shared" ca="1" si="585"/>
        <v>0</v>
      </c>
      <c r="CT282" s="248">
        <f t="shared" ca="1" si="586"/>
        <v>0</v>
      </c>
      <c r="CU282" s="376" t="str">
        <f ca="1">IF(ER282="補強",IF(COUNTIFS($Z$11:Z282,Z282,$W$11:W282,1)=1,"１①",""),IF(COUNTIFS($Z$11:Z282,Z282,$W$11:W282,2)=1,"２①",""))</f>
        <v/>
      </c>
      <c r="CV282" s="57" t="str">
        <f t="shared" ca="1" si="587"/>
        <v/>
      </c>
      <c r="CW282" s="927" t="str">
        <f t="shared" ca="1" si="588"/>
        <v/>
      </c>
      <c r="CX282" s="256" t="str">
        <f t="shared" ca="1" si="589"/>
        <v/>
      </c>
      <c r="CY282" s="256" t="str">
        <f t="shared" ca="1" si="590"/>
        <v/>
      </c>
      <c r="CZ282" s="256" t="str">
        <f t="shared" ca="1" si="591"/>
        <v/>
      </c>
      <c r="DA282" s="256" t="str">
        <f t="shared" ca="1" si="592"/>
        <v/>
      </c>
      <c r="DB282" s="316" t="str">
        <f ca="1">IFERROR(VLOOKUP($CU282,'（様式１号）３整理番号表'!$Z$19:$AB$32,3,FALSE),"")</f>
        <v/>
      </c>
      <c r="DC282" s="259" t="str">
        <f t="shared" ca="1" si="593"/>
        <v>-</v>
      </c>
      <c r="DD282" s="618" t="str">
        <f t="shared" ca="1" si="594"/>
        <v/>
      </c>
      <c r="DE282" s="321" t="str">
        <f ca="1">IF(AND(AO282=18,AS282=1),IF(COUNTIFS($Y$11:Y282,Y282,$AS$11:AS282,1)=1,"２②",""),IF($CU282="１①",INDEX(INDIRECT("'("&amp;$EO282&amp;")'!AR116:BB116"),1,MATCH(INDIRECT("'("&amp;$EO282&amp;")'!C118"),INDIRECT("'("&amp;$EO282&amp;")'!AR119:BB119"),0)),""))</f>
        <v/>
      </c>
      <c r="DF282" s="324" t="str">
        <f t="shared" ca="1" si="595"/>
        <v/>
      </c>
      <c r="DG282" s="313" t="str">
        <f t="shared" ca="1" si="596"/>
        <v/>
      </c>
      <c r="DH282" s="313" t="str">
        <f t="shared" ca="1" si="597"/>
        <v/>
      </c>
      <c r="DI282" s="313" t="str">
        <f t="shared" ca="1" si="598"/>
        <v/>
      </c>
      <c r="DJ282" s="313" t="str">
        <f t="shared" ca="1" si="599"/>
        <v/>
      </c>
      <c r="DK282" s="328" t="str">
        <f t="shared" ca="1" si="600"/>
        <v/>
      </c>
      <c r="DL282" s="334" t="str">
        <f t="shared" ca="1" si="601"/>
        <v/>
      </c>
      <c r="DM282" s="915" t="str">
        <f t="shared" ca="1" si="602"/>
        <v/>
      </c>
      <c r="DN282" s="15"/>
      <c r="DO282" s="324"/>
      <c r="DP282" s="16"/>
      <c r="DQ282" s="16"/>
      <c r="DR282" s="16"/>
      <c r="DS282" s="16"/>
      <c r="DT282" s="318" t="str">
        <f>IFERROR(VLOOKUP($DN282,'（様式１号）３整理番号表'!$Z$19:$AB$32,3,FALSE),"")</f>
        <v/>
      </c>
      <c r="DU282" s="259" t="str">
        <f t="shared" si="603"/>
        <v/>
      </c>
      <c r="DV282" s="14"/>
      <c r="DW282" s="17" t="str">
        <f t="shared" ca="1" si="604"/>
        <v/>
      </c>
      <c r="DX282" s="88" t="str">
        <f t="shared" ca="1" si="621"/>
        <v/>
      </c>
      <c r="DZ282" s="339">
        <f t="shared" ca="1" si="521"/>
        <v>0</v>
      </c>
      <c r="EA282" s="339">
        <f t="shared" ca="1" si="521"/>
        <v>0</v>
      </c>
      <c r="EB282" s="339">
        <f t="shared" ca="1" si="521"/>
        <v>0</v>
      </c>
      <c r="EC282" s="339">
        <f t="shared" ca="1" si="521"/>
        <v>0</v>
      </c>
      <c r="ED282" s="339">
        <f t="shared" ca="1" si="521"/>
        <v>0</v>
      </c>
      <c r="EE282" s="339">
        <f t="shared" ca="1" si="521"/>
        <v>0</v>
      </c>
      <c r="EF282" s="339">
        <f t="shared" ca="1" si="521"/>
        <v>0</v>
      </c>
      <c r="EG282" s="339">
        <f t="shared" ca="1" si="521"/>
        <v>0</v>
      </c>
      <c r="EH282" s="339">
        <f t="shared" ca="1" si="521"/>
        <v>0</v>
      </c>
      <c r="EI282" s="339">
        <f t="shared" ca="1" si="521"/>
        <v>0</v>
      </c>
      <c r="EJ282" s="339">
        <f t="shared" ca="1" si="521"/>
        <v>0</v>
      </c>
      <c r="EK282" s="339">
        <f t="shared" ca="1" si="521"/>
        <v>0</v>
      </c>
      <c r="EL282" s="339">
        <f t="shared" ca="1" si="521"/>
        <v>0</v>
      </c>
      <c r="EM282" s="339">
        <f t="shared" ca="1" si="521"/>
        <v>0</v>
      </c>
      <c r="EO282" s="919" t="str">
        <f t="shared" ca="1" si="523"/>
        <v/>
      </c>
      <c r="EP282" s="919" t="str">
        <f t="shared" ca="1" si="605"/>
        <v/>
      </c>
      <c r="EQ282" s="919" t="str">
        <f t="shared" ca="1" si="606"/>
        <v/>
      </c>
      <c r="ER282" s="919" t="str">
        <f t="shared" ca="1" si="607"/>
        <v/>
      </c>
      <c r="ES282" s="919" t="str">
        <f ca="1">IFERROR(INDEX('郵便番号（石川県）'!$A$3:$F$2574,MATCH(INDIRECT("'("&amp;EO282&amp;")'!E7"),'郵便番号（石川県）'!$A$3:$A$2574,0),6),"")</f>
        <v/>
      </c>
      <c r="ET282" s="919" t="str">
        <f ca="1">IFERROR(INDEX('郵便番号（石川県）'!$A$3:$F$2574,MATCH(INDIRECT("'("&amp;$EO282&amp;")'!E7"),'郵便番号（石川県）'!$A$3:$A$2574,0),5),"")</f>
        <v/>
      </c>
      <c r="EU282" s="919" t="str">
        <f t="shared" ca="1" si="608"/>
        <v/>
      </c>
      <c r="EV282" s="919" t="str">
        <f t="shared" ca="1" si="609"/>
        <v/>
      </c>
      <c r="EW282" s="919" t="str">
        <f t="shared" ca="1" si="610"/>
        <v/>
      </c>
      <c r="EX282" s="919" t="str">
        <f t="shared" ca="1" si="611"/>
        <v/>
      </c>
      <c r="EY282" s="919" t="str">
        <f t="shared" ca="1" si="612"/>
        <v/>
      </c>
      <c r="EZ282" s="919" t="str">
        <f t="shared" ca="1" si="613"/>
        <v/>
      </c>
      <c r="FA282" s="919" t="str">
        <f t="shared" ca="1" si="614"/>
        <v/>
      </c>
      <c r="FB282" s="919" t="str">
        <f t="shared" ca="1" si="615"/>
        <v/>
      </c>
      <c r="FC282" s="919" t="str">
        <f t="shared" ca="1" si="616"/>
        <v/>
      </c>
      <c r="FD282" s="627" t="str">
        <f t="shared" ca="1" si="617"/>
        <v/>
      </c>
      <c r="FE282" s="630">
        <v>272</v>
      </c>
      <c r="FF282" s="299" t="str">
        <f t="shared" ca="1" si="618"/>
        <v/>
      </c>
      <c r="FG282" s="993" t="str">
        <f t="shared" ca="1" si="619"/>
        <v/>
      </c>
      <c r="FH282" s="919" t="str">
        <f t="shared" ca="1" si="620"/>
        <v/>
      </c>
      <c r="FI282" s="299">
        <f ca="1">COUNTIF($FH$11:FH282,"■")</f>
        <v>0</v>
      </c>
    </row>
    <row r="283" spans="1:165" ht="34.5" customHeight="1">
      <c r="A283" s="445">
        <f t="shared" ca="1" si="524"/>
        <v>0</v>
      </c>
      <c r="B283" s="446">
        <f>IF(R283&lt;&gt;"",IF(COUNTIF(R$11:R283,R283)=1,MAX(B$11:B282)+1,INDEX(B$11:B282,MATCH(R283,R$11:R282,0),1)),0)</f>
        <v>1</v>
      </c>
      <c r="C283" s="446">
        <f ca="1">IF(T283&lt;&gt;"",IF(COUNTIF(T$11:T283,T283)=1,MAX(C$11:C282)+1,INDEX(C$11:C282,MATCH(T283,T$11:T282,0),1)),0)</f>
        <v>0</v>
      </c>
      <c r="D283" s="446">
        <f ca="1">IF(U283&lt;&gt;"",IF(COUNTIF(U$11:U283,U283)=1,MAX(D$11:D282)+1,INDEX(D$11:D282,MATCH(U283,U$11:U282,0),1)),0)</f>
        <v>0</v>
      </c>
      <c r="E283" s="446">
        <f ca="1">IF(S283&lt;&gt;"",IF(COUNTIF(S$11:S283,S283)=1,MAX(E$11:E282)+1,INDEX(E$11:E282,MATCH(S283,S$11:S282,0),1)),0)</f>
        <v>0</v>
      </c>
      <c r="F283" s="446">
        <f ca="1">IF(Z283&lt;&gt;"",IF(COUNTIF(Z$11:Z283,Z283)=1,MAX(F$11:F282)+1,INDEX(F$11:F282,MATCH(Z283,Z$11:Z282,0),1)),0)</f>
        <v>0</v>
      </c>
      <c r="G283" s="447" cm="1">
        <f t="array" aca="1" ref="G283" ca="1">IF(Z283&lt;&gt;"",IF(COUNTIFS(Z$11:Z283,Z283,W$11:W283,W283)=1,MAX(G$11:G282)+1,INDEX(G$11:G282,MATCH(Z283&amp;W283,Z$11:Z282&amp;W$11:W283,0),1)),0)</f>
        <v>0</v>
      </c>
      <c r="H283" s="447">
        <f t="shared" ca="1" si="525"/>
        <v>0</v>
      </c>
      <c r="I283" s="447">
        <f ca="1">IF(T283="",0,IF(COUNTIF(T$11:T283,T283)=1,1,0))</f>
        <v>0</v>
      </c>
      <c r="J283" s="447">
        <f ca="1">IF(U283="",0,IF(COUNTIF(U$11:U283,U283)=1,1,0))</f>
        <v>0</v>
      </c>
      <c r="K283" s="447">
        <f ca="1">IF(S283="",0,IF(COUNTIF(S$11:S283,S283)=1,1,0))</f>
        <v>0</v>
      </c>
      <c r="L283" s="446">
        <f ca="1">IF(Z283="",0,IF(COUNTIF(Z$11:Z283,Z283)=1,1,0))</f>
        <v>0</v>
      </c>
      <c r="M283" s="767">
        <f ca="1">IF($W283=2,IF(COUNTIFS($W$11:$W283,2,$Z$11:$Z283,$Z283)=1,1,0),0)</f>
        <v>0</v>
      </c>
      <c r="N283" s="767">
        <f ca="1">IF($W283=1,IF(COUNTIFS($W$11:$W283,2,$Z$11:$Z283,$Z283)=1,1,0),0)</f>
        <v>0</v>
      </c>
      <c r="O283" s="446">
        <f ca="1">IF(H283=0,0,IF(COUNTIF(Z$11:Z283,Z283)=1,1,0))</f>
        <v>0</v>
      </c>
      <c r="P283" s="448" t="str">
        <f t="shared" ca="1" si="526"/>
        <v>石川県</v>
      </c>
      <c r="Q283" s="89">
        <f t="shared" ca="1" si="527"/>
        <v>273</v>
      </c>
      <c r="R283" s="170" t="s">
        <v>459</v>
      </c>
      <c r="S283" s="357" t="str">
        <f t="shared" ca="1" si="528"/>
        <v/>
      </c>
      <c r="T283" s="357" t="str">
        <f t="shared" ca="1" si="529"/>
        <v/>
      </c>
      <c r="U283" s="58" t="str">
        <f t="shared" ca="1" si="530"/>
        <v/>
      </c>
      <c r="V283" s="58" t="str">
        <f t="shared" ca="1" si="531"/>
        <v/>
      </c>
      <c r="W283" s="920" t="str">
        <f t="shared" ca="1" si="532"/>
        <v/>
      </c>
      <c r="X283" s="369">
        <f ca="1">IFERROR(VLOOKUP(W283,'（様式１号）３整理番号表'!$B$4:$H$5,2,FALSE),0)</f>
        <v>0</v>
      </c>
      <c r="Y283" s="768" t="str" cm="1">
        <f t="array" aca="1" ref="Y283" ca="1">IF(AND(D283=0,F283=0),"",IF(COUNTIF(D$11:D283,D283)=1,1,IF(COUNTIFS(D$11:D283,D283,F$11:F283,F283)=1,INDEX((D$11:D283,F$11:F283,Y$11:Y283),MATCH(_xlfn.MAXIFS(F$11:F282,D$11:D282,D283),$F$11:F283,0),1,3)+1,INDEX((D$11:D283,F$11:F283,Y$11:Y283),MATCH(D283&amp;F283,D$11:D283&amp;F$11:F283,0),1,3))))</f>
        <v/>
      </c>
      <c r="Z283" s="40" t="str">
        <f t="shared" ca="1" si="533"/>
        <v/>
      </c>
      <c r="AA283" s="924" t="str">
        <f t="shared" ca="1" si="534"/>
        <v/>
      </c>
      <c r="AB283" s="93">
        <f ca="1">IFERROR(VLOOKUP(AA283,'（様式１号）３整理番号表'!$B$10:$H$16,2,FALSE),0)</f>
        <v>0</v>
      </c>
      <c r="AC283" s="924" t="str">
        <f t="shared" ca="1" si="535"/>
        <v/>
      </c>
      <c r="AD283" s="924" t="str">
        <f t="shared" ca="1" si="536"/>
        <v/>
      </c>
      <c r="AE283" s="93">
        <f ca="1">IFERROR(VLOOKUP(AD283,'（様式１号）３整理番号表'!$B$21:$H$22,2,FALSE),0)</f>
        <v>0</v>
      </c>
      <c r="AF283" s="924" t="str">
        <f t="shared" ca="1" si="537"/>
        <v/>
      </c>
      <c r="AG283" s="93">
        <f ca="1">IFERROR(VLOOKUP(AF283,'（様式１号）３整理番号表'!$B$26:$H$31,2,FALSE),0)</f>
        <v>0</v>
      </c>
      <c r="AH283" s="924" t="str">
        <f t="shared" ca="1" si="538"/>
        <v/>
      </c>
      <c r="AI283" s="93">
        <f ca="1">IFERROR(VLOOKUP(AH283,'（様式１号）３整理番号表'!$J$5:$N$59,2,FALSE),0)</f>
        <v>0</v>
      </c>
      <c r="AJ283" s="77" t="str">
        <f t="shared" ca="1" si="539"/>
        <v/>
      </c>
      <c r="AK283" s="93">
        <f ca="1">IFERROR(VLOOKUP(AJ283,'（様式１号）３整理番号表'!$P$5:$R$29,2,FALSE),0)</f>
        <v>0</v>
      </c>
      <c r="AL283" s="921" t="str">
        <f t="shared" ca="1" si="540"/>
        <v/>
      </c>
      <c r="AM283" s="921" t="str">
        <f t="shared" ca="1" si="541"/>
        <v/>
      </c>
      <c r="AN283" s="921"/>
      <c r="AO283" s="77" t="str">
        <f t="shared" ca="1" si="542"/>
        <v/>
      </c>
      <c r="AP283" s="93">
        <f ca="1">IFERROR(VLOOKUP(AO283,'（様式１号）３整理番号表'!$P$5:$R$29,2,FALSE),0)</f>
        <v>0</v>
      </c>
      <c r="AQ283" s="924" t="str">
        <f t="shared" ca="1" si="543"/>
        <v/>
      </c>
      <c r="AR283" s="93">
        <f t="shared" ca="1" si="544"/>
        <v>0</v>
      </c>
      <c r="AS283" s="924" t="str">
        <f t="shared" ca="1" si="545"/>
        <v/>
      </c>
      <c r="AT283" s="40" t="str">
        <f t="shared" ca="1" si="546"/>
        <v/>
      </c>
      <c r="AU283" s="93" t="str">
        <f t="shared" ca="1" si="547"/>
        <v/>
      </c>
      <c r="AV283" s="923" t="str">
        <f t="shared" ca="1" si="548"/>
        <v/>
      </c>
      <c r="AW283" s="926" t="str">
        <f t="shared" ca="1" si="549"/>
        <v/>
      </c>
      <c r="AX283" s="925" t="str">
        <f t="shared" ca="1" si="550"/>
        <v/>
      </c>
      <c r="AY283" s="925" t="str">
        <f t="shared" ca="1" si="550"/>
        <v/>
      </c>
      <c r="AZ283" s="925" t="str">
        <f t="shared" ca="1" si="550"/>
        <v/>
      </c>
      <c r="BA283" s="925" t="str">
        <f t="shared" ca="1" si="550"/>
        <v/>
      </c>
      <c r="BB283" s="925" t="str">
        <f t="shared" ca="1" si="551"/>
        <v/>
      </c>
      <c r="BC283" s="925" t="str">
        <f t="shared" ca="1" si="552"/>
        <v/>
      </c>
      <c r="BD283" s="925" t="str">
        <f t="shared" ca="1" si="552"/>
        <v/>
      </c>
      <c r="BE283" s="925" t="str">
        <f t="shared" ca="1" si="552"/>
        <v/>
      </c>
      <c r="BF283" s="77" t="str">
        <f t="shared" ca="1" si="553"/>
        <v/>
      </c>
      <c r="BG283" s="924" t="str">
        <f t="shared" ca="1" si="554"/>
        <v/>
      </c>
      <c r="BH283" s="94">
        <f ca="1">IF(BF283&lt;&gt;"",INDEX('（様式１号）３整理番号表'!$AB$7:$AQ$12,MATCH(BF283,'（様式１号）３整理番号表'!$AA$7:$AA$12,0),MATCH(BG283,'（様式１号）３整理番号表'!$AB$6:$AQ$6,0)),0)</f>
        <v>0</v>
      </c>
      <c r="BI283" s="921" t="str">
        <f t="shared" ca="1" si="555"/>
        <v/>
      </c>
      <c r="BJ283" s="922" t="str">
        <f t="shared" ca="1" si="556"/>
        <v/>
      </c>
      <c r="BK283" s="926" t="str">
        <f t="shared" ca="1" si="557"/>
        <v/>
      </c>
      <c r="BL283" s="922" t="str">
        <f t="shared" ca="1" si="558"/>
        <v/>
      </c>
      <c r="BM283" s="79" t="str">
        <f t="shared" ca="1" si="559"/>
        <v/>
      </c>
      <c r="BN283" s="82" t="str">
        <f t="shared" ca="1" si="560"/>
        <v/>
      </c>
      <c r="BO283" s="83" t="str">
        <f t="shared" ca="1" si="561"/>
        <v/>
      </c>
      <c r="BP283" s="84" t="str">
        <f t="shared" ca="1" si="562"/>
        <v/>
      </c>
      <c r="BQ283" s="82" t="str">
        <f t="shared" ca="1" si="563"/>
        <v/>
      </c>
      <c r="BR283" s="97" t="str">
        <f t="shared" ca="1" si="564"/>
        <v/>
      </c>
      <c r="BS283" s="95" t="str">
        <f t="shared" ca="1" si="565"/>
        <v/>
      </c>
      <c r="BT283" s="184" t="str">
        <f t="shared" ca="1" si="566"/>
        <v/>
      </c>
      <c r="BU283" s="611" t="str">
        <f t="shared" ca="1" si="567"/>
        <v/>
      </c>
      <c r="BV283" s="77" t="str">
        <f t="shared" ca="1" si="568"/>
        <v/>
      </c>
      <c r="BW283" s="85" t="str">
        <f t="shared" ca="1" si="569"/>
        <v/>
      </c>
      <c r="BX283" s="86" t="str">
        <f t="shared" ca="1" si="570"/>
        <v/>
      </c>
      <c r="BY283" s="231">
        <f ca="1">IF('ポイント要件確認等（個別表）'!AD283=1,ROUNDDOWN('ポイント要件確認等（個別表）'!AV283,-3),IF('ポイント要件確認等（個別表）'!AD283=2,ROUNDDOWN('ポイント要件確認等（個別表）'!BH283,-3),IF('ポイント要件確認等（個別表）'!AD283=3,ROUNDDOWN('ポイント要件確認等（個別表）'!BT283,-3),0)))</f>
        <v>0</v>
      </c>
      <c r="BZ283" s="86" t="str">
        <f t="shared" ca="1" si="571"/>
        <v/>
      </c>
      <c r="CA283" s="232" t="str">
        <f t="shared" ca="1" si="572"/>
        <v/>
      </c>
      <c r="CB283" s="232">
        <f t="shared" ca="1" si="573"/>
        <v>0</v>
      </c>
      <c r="CC283" s="86" t="str">
        <f t="shared" ca="1" si="574"/>
        <v/>
      </c>
      <c r="CD283" s="86" t="str">
        <f t="shared" ca="1" si="575"/>
        <v/>
      </c>
      <c r="CE283" s="609"/>
      <c r="CF283" s="86" t="str">
        <f t="shared" ca="1" si="576"/>
        <v/>
      </c>
      <c r="CG283" s="185" t="str">
        <f t="shared" ca="1" si="577"/>
        <v/>
      </c>
      <c r="CH283" s="246" t="str">
        <f t="shared" ca="1" si="578"/>
        <v>含税額</v>
      </c>
      <c r="CI283" s="247" t="str">
        <f t="shared" ca="1" si="579"/>
        <v/>
      </c>
      <c r="CJ283" s="87" t="str">
        <f ca="1">IFERROR(IF(INDIRECT("'("&amp;'２個別表'!EO283&amp;")'!AR"&amp;84+EP283)&lt;&gt;1,"",1),"")</f>
        <v/>
      </c>
      <c r="CK283" s="244" t="str">
        <f t="shared" ca="1" si="580"/>
        <v/>
      </c>
      <c r="CL283" s="235" t="str">
        <f t="shared" ca="1" si="581"/>
        <v/>
      </c>
      <c r="CM283" s="239" t="str">
        <f t="shared" ca="1" si="582"/>
        <v/>
      </c>
      <c r="CN283" s="77" t="str">
        <f t="shared" ca="1" si="583"/>
        <v/>
      </c>
      <c r="CO283" s="93" t="str">
        <f ca="1">IFERROR(VLOOKUP(CN283,'（様式１号）３整理番号表'!$T$5:$V$15,2,FALSE),"")</f>
        <v/>
      </c>
      <c r="CP283" s="924" t="str">
        <f t="shared" ca="1" si="584"/>
        <v/>
      </c>
      <c r="CQ283" s="93" t="str">
        <f ca="1">IFERROR(VLOOKUP(CP283,'（様式１号）３整理番号表'!$T$19:$V$24,2,FALSE),"")</f>
        <v/>
      </c>
      <c r="CR283" s="924" t="str">
        <f ca="1">IFERROR(IF(INDIRECT("'("&amp;'２個別表'!EO283&amp;")'!AV"&amp;84+EP283)&lt;&gt;1,"",1),"")</f>
        <v/>
      </c>
      <c r="CS283" s="232">
        <f t="shared" ca="1" si="585"/>
        <v>0</v>
      </c>
      <c r="CT283" s="248">
        <f t="shared" ca="1" si="586"/>
        <v>0</v>
      </c>
      <c r="CU283" s="376" t="str">
        <f ca="1">IF(ER283="補強",IF(COUNTIFS($Z$11:Z283,Z283,$W$11:W283,1)=1,"１①",""),IF(COUNTIFS($Z$11:Z283,Z283,$W$11:W283,2)=1,"２①",""))</f>
        <v/>
      </c>
      <c r="CV283" s="57" t="str">
        <f t="shared" ca="1" si="587"/>
        <v/>
      </c>
      <c r="CW283" s="927" t="str">
        <f t="shared" ca="1" si="588"/>
        <v/>
      </c>
      <c r="CX283" s="256" t="str">
        <f t="shared" ca="1" si="589"/>
        <v/>
      </c>
      <c r="CY283" s="256" t="str">
        <f t="shared" ca="1" si="590"/>
        <v/>
      </c>
      <c r="CZ283" s="256" t="str">
        <f t="shared" ca="1" si="591"/>
        <v/>
      </c>
      <c r="DA283" s="256" t="str">
        <f t="shared" ca="1" si="592"/>
        <v/>
      </c>
      <c r="DB283" s="316" t="str">
        <f ca="1">IFERROR(VLOOKUP($CU283,'（様式１号）３整理番号表'!$Z$19:$AB$32,3,FALSE),"")</f>
        <v/>
      </c>
      <c r="DC283" s="259" t="str">
        <f t="shared" ca="1" si="593"/>
        <v>-</v>
      </c>
      <c r="DD283" s="618" t="str">
        <f t="shared" ca="1" si="594"/>
        <v/>
      </c>
      <c r="DE283" s="321" t="str">
        <f ca="1">IF(AND(AO283=18,AS283=1),IF(COUNTIFS($Y$11:Y283,Y283,$AS$11:AS283,1)=1,"２②",""),IF($CU283="１①",INDEX(INDIRECT("'("&amp;$EO283&amp;")'!AR116:BB116"),1,MATCH(INDIRECT("'("&amp;$EO283&amp;")'!C118"),INDIRECT("'("&amp;$EO283&amp;")'!AR119:BB119"),0)),""))</f>
        <v/>
      </c>
      <c r="DF283" s="324" t="str">
        <f t="shared" ca="1" si="595"/>
        <v/>
      </c>
      <c r="DG283" s="313" t="str">
        <f t="shared" ca="1" si="596"/>
        <v/>
      </c>
      <c r="DH283" s="313" t="str">
        <f t="shared" ca="1" si="597"/>
        <v/>
      </c>
      <c r="DI283" s="313" t="str">
        <f t="shared" ca="1" si="598"/>
        <v/>
      </c>
      <c r="DJ283" s="313" t="str">
        <f t="shared" ca="1" si="599"/>
        <v/>
      </c>
      <c r="DK283" s="328" t="str">
        <f t="shared" ca="1" si="600"/>
        <v/>
      </c>
      <c r="DL283" s="334" t="str">
        <f t="shared" ca="1" si="601"/>
        <v/>
      </c>
      <c r="DM283" s="915" t="str">
        <f t="shared" ca="1" si="602"/>
        <v/>
      </c>
      <c r="DN283" s="15"/>
      <c r="DO283" s="324"/>
      <c r="DP283" s="16"/>
      <c r="DQ283" s="16"/>
      <c r="DR283" s="16"/>
      <c r="DS283" s="16"/>
      <c r="DT283" s="318" t="str">
        <f>IFERROR(VLOOKUP($DN283,'（様式１号）３整理番号表'!$Z$19:$AB$32,3,FALSE),"")</f>
        <v/>
      </c>
      <c r="DU283" s="259" t="str">
        <f t="shared" si="603"/>
        <v/>
      </c>
      <c r="DV283" s="14"/>
      <c r="DW283" s="17" t="str">
        <f t="shared" ca="1" si="604"/>
        <v/>
      </c>
      <c r="DX283" s="88" t="str">
        <f t="shared" ca="1" si="621"/>
        <v/>
      </c>
      <c r="DZ283" s="339">
        <f t="shared" ca="1" si="521"/>
        <v>0</v>
      </c>
      <c r="EA283" s="339">
        <f t="shared" ca="1" si="521"/>
        <v>0</v>
      </c>
      <c r="EB283" s="339">
        <f t="shared" ca="1" si="521"/>
        <v>0</v>
      </c>
      <c r="EC283" s="339">
        <f t="shared" ca="1" si="521"/>
        <v>0</v>
      </c>
      <c r="ED283" s="339">
        <f t="shared" ca="1" si="521"/>
        <v>0</v>
      </c>
      <c r="EE283" s="339">
        <f t="shared" ca="1" si="521"/>
        <v>0</v>
      </c>
      <c r="EF283" s="339">
        <f t="shared" ca="1" si="521"/>
        <v>0</v>
      </c>
      <c r="EG283" s="339">
        <f t="shared" ca="1" si="521"/>
        <v>0</v>
      </c>
      <c r="EH283" s="339">
        <f t="shared" ca="1" si="521"/>
        <v>0</v>
      </c>
      <c r="EI283" s="339">
        <f t="shared" ca="1" si="521"/>
        <v>0</v>
      </c>
      <c r="EJ283" s="339">
        <f t="shared" ca="1" si="521"/>
        <v>0</v>
      </c>
      <c r="EK283" s="339">
        <f t="shared" ca="1" si="521"/>
        <v>0</v>
      </c>
      <c r="EL283" s="339">
        <f t="shared" ca="1" si="521"/>
        <v>0</v>
      </c>
      <c r="EM283" s="339">
        <f t="shared" ca="1" si="521"/>
        <v>0</v>
      </c>
      <c r="EO283" s="919" t="str">
        <f t="shared" ca="1" si="523"/>
        <v/>
      </c>
      <c r="EP283" s="919" t="str">
        <f t="shared" ca="1" si="605"/>
        <v/>
      </c>
      <c r="EQ283" s="919" t="str">
        <f t="shared" ca="1" si="606"/>
        <v/>
      </c>
      <c r="ER283" s="919" t="str">
        <f t="shared" ca="1" si="607"/>
        <v/>
      </c>
      <c r="ES283" s="919" t="str">
        <f ca="1">IFERROR(INDEX('郵便番号（石川県）'!$A$3:$F$2574,MATCH(INDIRECT("'("&amp;EO283&amp;")'!E7"),'郵便番号（石川県）'!$A$3:$A$2574,0),6),"")</f>
        <v/>
      </c>
      <c r="ET283" s="919" t="str">
        <f ca="1">IFERROR(INDEX('郵便番号（石川県）'!$A$3:$F$2574,MATCH(INDIRECT("'("&amp;$EO283&amp;")'!E7"),'郵便番号（石川県）'!$A$3:$A$2574,0),5),"")</f>
        <v/>
      </c>
      <c r="EU283" s="919" t="str">
        <f t="shared" ca="1" si="608"/>
        <v/>
      </c>
      <c r="EV283" s="919" t="str">
        <f t="shared" ca="1" si="609"/>
        <v/>
      </c>
      <c r="EW283" s="919" t="str">
        <f t="shared" ca="1" si="610"/>
        <v/>
      </c>
      <c r="EX283" s="919" t="str">
        <f t="shared" ca="1" si="611"/>
        <v/>
      </c>
      <c r="EY283" s="919" t="str">
        <f t="shared" ca="1" si="612"/>
        <v/>
      </c>
      <c r="EZ283" s="919" t="str">
        <f t="shared" ca="1" si="613"/>
        <v/>
      </c>
      <c r="FA283" s="919" t="str">
        <f t="shared" ca="1" si="614"/>
        <v/>
      </c>
      <c r="FB283" s="919" t="str">
        <f t="shared" ca="1" si="615"/>
        <v/>
      </c>
      <c r="FC283" s="919" t="str">
        <f t="shared" ca="1" si="616"/>
        <v/>
      </c>
      <c r="FD283" s="627" t="str">
        <f t="shared" ca="1" si="617"/>
        <v/>
      </c>
      <c r="FE283" s="630">
        <v>273</v>
      </c>
      <c r="FF283" s="299" t="str">
        <f t="shared" ca="1" si="618"/>
        <v/>
      </c>
      <c r="FG283" s="993" t="str">
        <f t="shared" ca="1" si="619"/>
        <v/>
      </c>
      <c r="FH283" s="919" t="str">
        <f t="shared" ca="1" si="620"/>
        <v/>
      </c>
      <c r="FI283" s="299">
        <f ca="1">COUNTIF($FH$11:FH283,"■")</f>
        <v>0</v>
      </c>
    </row>
    <row r="284" spans="1:165" ht="34.5" customHeight="1">
      <c r="A284" s="445">
        <f t="shared" ca="1" si="524"/>
        <v>0</v>
      </c>
      <c r="B284" s="446">
        <f>IF(R284&lt;&gt;"",IF(COUNTIF(R$11:R284,R284)=1,MAX(B$11:B283)+1,INDEX(B$11:B283,MATCH(R284,R$11:R283,0),1)),0)</f>
        <v>1</v>
      </c>
      <c r="C284" s="446">
        <f ca="1">IF(T284&lt;&gt;"",IF(COUNTIF(T$11:T284,T284)=1,MAX(C$11:C283)+1,INDEX(C$11:C283,MATCH(T284,T$11:T283,0),1)),0)</f>
        <v>0</v>
      </c>
      <c r="D284" s="446">
        <f ca="1">IF(U284&lt;&gt;"",IF(COUNTIF(U$11:U284,U284)=1,MAX(D$11:D283)+1,INDEX(D$11:D283,MATCH(U284,U$11:U283,0),1)),0)</f>
        <v>0</v>
      </c>
      <c r="E284" s="446">
        <f ca="1">IF(S284&lt;&gt;"",IF(COUNTIF(S$11:S284,S284)=1,MAX(E$11:E283)+1,INDEX(E$11:E283,MATCH(S284,S$11:S283,0),1)),0)</f>
        <v>0</v>
      </c>
      <c r="F284" s="446">
        <f ca="1">IF(Z284&lt;&gt;"",IF(COUNTIF(Z$11:Z284,Z284)=1,MAX(F$11:F283)+1,INDEX(F$11:F283,MATCH(Z284,Z$11:Z283,0),1)),0)</f>
        <v>0</v>
      </c>
      <c r="G284" s="447" cm="1">
        <f t="array" aca="1" ref="G284" ca="1">IF(Z284&lt;&gt;"",IF(COUNTIFS(Z$11:Z284,Z284,W$11:W284,W284)=1,MAX(G$11:G283)+1,INDEX(G$11:G283,MATCH(Z284&amp;W284,Z$11:Z283&amp;W$11:W284,0),1)),0)</f>
        <v>0</v>
      </c>
      <c r="H284" s="447">
        <f t="shared" ca="1" si="525"/>
        <v>0</v>
      </c>
      <c r="I284" s="447">
        <f ca="1">IF(T284="",0,IF(COUNTIF(T$11:T284,T284)=1,1,0))</f>
        <v>0</v>
      </c>
      <c r="J284" s="447">
        <f ca="1">IF(U284="",0,IF(COUNTIF(U$11:U284,U284)=1,1,0))</f>
        <v>0</v>
      </c>
      <c r="K284" s="447">
        <f ca="1">IF(S284="",0,IF(COUNTIF(S$11:S284,S284)=1,1,0))</f>
        <v>0</v>
      </c>
      <c r="L284" s="446">
        <f ca="1">IF(Z284="",0,IF(COUNTIF(Z$11:Z284,Z284)=1,1,0))</f>
        <v>0</v>
      </c>
      <c r="M284" s="767">
        <f ca="1">IF($W284=2,IF(COUNTIFS($W$11:$W284,2,$Z$11:$Z284,$Z284)=1,1,0),0)</f>
        <v>0</v>
      </c>
      <c r="N284" s="767">
        <f ca="1">IF($W284=1,IF(COUNTIFS($W$11:$W284,2,$Z$11:$Z284,$Z284)=1,1,0),0)</f>
        <v>0</v>
      </c>
      <c r="O284" s="446">
        <f ca="1">IF(H284=0,0,IF(COUNTIF(Z$11:Z284,Z284)=1,1,0))</f>
        <v>0</v>
      </c>
      <c r="P284" s="448" t="str">
        <f t="shared" ca="1" si="526"/>
        <v>石川県</v>
      </c>
      <c r="Q284" s="89">
        <f t="shared" ca="1" si="527"/>
        <v>274</v>
      </c>
      <c r="R284" s="170" t="s">
        <v>459</v>
      </c>
      <c r="S284" s="357" t="str">
        <f t="shared" ca="1" si="528"/>
        <v/>
      </c>
      <c r="T284" s="357" t="str">
        <f t="shared" ca="1" si="529"/>
        <v/>
      </c>
      <c r="U284" s="58" t="str">
        <f t="shared" ca="1" si="530"/>
        <v/>
      </c>
      <c r="V284" s="58" t="str">
        <f t="shared" ca="1" si="531"/>
        <v/>
      </c>
      <c r="W284" s="920" t="str">
        <f t="shared" ca="1" si="532"/>
        <v/>
      </c>
      <c r="X284" s="369">
        <f ca="1">IFERROR(VLOOKUP(W284,'（様式１号）３整理番号表'!$B$4:$H$5,2,FALSE),0)</f>
        <v>0</v>
      </c>
      <c r="Y284" s="768" t="str" cm="1">
        <f t="array" aca="1" ref="Y284" ca="1">IF(AND(D284=0,F284=0),"",IF(COUNTIF(D$11:D284,D284)=1,1,IF(COUNTIFS(D$11:D284,D284,F$11:F284,F284)=1,INDEX((D$11:D284,F$11:F284,Y$11:Y284),MATCH(_xlfn.MAXIFS(F$11:F283,D$11:D283,D284),$F$11:F284,0),1,3)+1,INDEX((D$11:D284,F$11:F284,Y$11:Y284),MATCH(D284&amp;F284,D$11:D284&amp;F$11:F284,0),1,3))))</f>
        <v/>
      </c>
      <c r="Z284" s="40" t="str">
        <f t="shared" ca="1" si="533"/>
        <v/>
      </c>
      <c r="AA284" s="924" t="str">
        <f t="shared" ca="1" si="534"/>
        <v/>
      </c>
      <c r="AB284" s="93">
        <f ca="1">IFERROR(VLOOKUP(AA284,'（様式１号）３整理番号表'!$B$10:$H$16,2,FALSE),0)</f>
        <v>0</v>
      </c>
      <c r="AC284" s="924" t="str">
        <f t="shared" ca="1" si="535"/>
        <v/>
      </c>
      <c r="AD284" s="924" t="str">
        <f t="shared" ca="1" si="536"/>
        <v/>
      </c>
      <c r="AE284" s="93">
        <f ca="1">IFERROR(VLOOKUP(AD284,'（様式１号）３整理番号表'!$B$21:$H$22,2,FALSE),0)</f>
        <v>0</v>
      </c>
      <c r="AF284" s="924" t="str">
        <f t="shared" ca="1" si="537"/>
        <v/>
      </c>
      <c r="AG284" s="93">
        <f ca="1">IFERROR(VLOOKUP(AF284,'（様式１号）３整理番号表'!$B$26:$H$31,2,FALSE),0)</f>
        <v>0</v>
      </c>
      <c r="AH284" s="924" t="str">
        <f t="shared" ca="1" si="538"/>
        <v/>
      </c>
      <c r="AI284" s="93">
        <f ca="1">IFERROR(VLOOKUP(AH284,'（様式１号）３整理番号表'!$J$5:$N$59,2,FALSE),0)</f>
        <v>0</v>
      </c>
      <c r="AJ284" s="77" t="str">
        <f t="shared" ca="1" si="539"/>
        <v/>
      </c>
      <c r="AK284" s="93">
        <f ca="1">IFERROR(VLOOKUP(AJ284,'（様式１号）３整理番号表'!$P$5:$R$29,2,FALSE),0)</f>
        <v>0</v>
      </c>
      <c r="AL284" s="921" t="str">
        <f t="shared" ca="1" si="540"/>
        <v/>
      </c>
      <c r="AM284" s="921" t="str">
        <f t="shared" ca="1" si="541"/>
        <v/>
      </c>
      <c r="AN284" s="921"/>
      <c r="AO284" s="77" t="str">
        <f t="shared" ca="1" si="542"/>
        <v/>
      </c>
      <c r="AP284" s="93">
        <f ca="1">IFERROR(VLOOKUP(AO284,'（様式１号）３整理番号表'!$P$5:$R$29,2,FALSE),0)</f>
        <v>0</v>
      </c>
      <c r="AQ284" s="924" t="str">
        <f t="shared" ca="1" si="543"/>
        <v/>
      </c>
      <c r="AR284" s="93">
        <f t="shared" ca="1" si="544"/>
        <v>0</v>
      </c>
      <c r="AS284" s="924" t="str">
        <f t="shared" ca="1" si="545"/>
        <v/>
      </c>
      <c r="AT284" s="40" t="str">
        <f t="shared" ca="1" si="546"/>
        <v/>
      </c>
      <c r="AU284" s="93" t="str">
        <f t="shared" ca="1" si="547"/>
        <v/>
      </c>
      <c r="AV284" s="923" t="str">
        <f t="shared" ca="1" si="548"/>
        <v/>
      </c>
      <c r="AW284" s="926" t="str">
        <f t="shared" ca="1" si="549"/>
        <v/>
      </c>
      <c r="AX284" s="925" t="str">
        <f t="shared" ca="1" si="550"/>
        <v/>
      </c>
      <c r="AY284" s="925" t="str">
        <f t="shared" ca="1" si="550"/>
        <v/>
      </c>
      <c r="AZ284" s="925" t="str">
        <f t="shared" ca="1" si="550"/>
        <v/>
      </c>
      <c r="BA284" s="925" t="str">
        <f t="shared" ca="1" si="550"/>
        <v/>
      </c>
      <c r="BB284" s="925" t="str">
        <f t="shared" ca="1" si="551"/>
        <v/>
      </c>
      <c r="BC284" s="925" t="str">
        <f t="shared" ca="1" si="552"/>
        <v/>
      </c>
      <c r="BD284" s="925" t="str">
        <f t="shared" ca="1" si="552"/>
        <v/>
      </c>
      <c r="BE284" s="925" t="str">
        <f t="shared" ca="1" si="552"/>
        <v/>
      </c>
      <c r="BF284" s="77" t="str">
        <f t="shared" ca="1" si="553"/>
        <v/>
      </c>
      <c r="BG284" s="924" t="str">
        <f t="shared" ca="1" si="554"/>
        <v/>
      </c>
      <c r="BH284" s="94">
        <f ca="1">IF(BF284&lt;&gt;"",INDEX('（様式１号）３整理番号表'!$AB$7:$AQ$12,MATCH(BF284,'（様式１号）３整理番号表'!$AA$7:$AA$12,0),MATCH(BG284,'（様式１号）３整理番号表'!$AB$6:$AQ$6,0)),0)</f>
        <v>0</v>
      </c>
      <c r="BI284" s="921" t="str">
        <f t="shared" ca="1" si="555"/>
        <v/>
      </c>
      <c r="BJ284" s="922" t="str">
        <f t="shared" ca="1" si="556"/>
        <v/>
      </c>
      <c r="BK284" s="926" t="str">
        <f t="shared" ca="1" si="557"/>
        <v/>
      </c>
      <c r="BL284" s="922" t="str">
        <f t="shared" ca="1" si="558"/>
        <v/>
      </c>
      <c r="BM284" s="79" t="str">
        <f t="shared" ca="1" si="559"/>
        <v/>
      </c>
      <c r="BN284" s="82" t="str">
        <f t="shared" ca="1" si="560"/>
        <v/>
      </c>
      <c r="BO284" s="83" t="str">
        <f t="shared" ca="1" si="561"/>
        <v/>
      </c>
      <c r="BP284" s="84" t="str">
        <f t="shared" ca="1" si="562"/>
        <v/>
      </c>
      <c r="BQ284" s="82" t="str">
        <f t="shared" ca="1" si="563"/>
        <v/>
      </c>
      <c r="BR284" s="97" t="str">
        <f t="shared" ca="1" si="564"/>
        <v/>
      </c>
      <c r="BS284" s="95" t="str">
        <f t="shared" ca="1" si="565"/>
        <v/>
      </c>
      <c r="BT284" s="184" t="str">
        <f t="shared" ca="1" si="566"/>
        <v/>
      </c>
      <c r="BU284" s="611" t="str">
        <f t="shared" ca="1" si="567"/>
        <v/>
      </c>
      <c r="BV284" s="77" t="str">
        <f t="shared" ca="1" si="568"/>
        <v/>
      </c>
      <c r="BW284" s="85" t="str">
        <f t="shared" ca="1" si="569"/>
        <v/>
      </c>
      <c r="BX284" s="86" t="str">
        <f t="shared" ca="1" si="570"/>
        <v/>
      </c>
      <c r="BY284" s="231">
        <f ca="1">IF('ポイント要件確認等（個別表）'!AD284=1,ROUNDDOWN('ポイント要件確認等（個別表）'!AV284,-3),IF('ポイント要件確認等（個別表）'!AD284=2,ROUNDDOWN('ポイント要件確認等（個別表）'!BH284,-3),IF('ポイント要件確認等（個別表）'!AD284=3,ROUNDDOWN('ポイント要件確認等（個別表）'!BT284,-3),0)))</f>
        <v>0</v>
      </c>
      <c r="BZ284" s="86" t="str">
        <f t="shared" ca="1" si="571"/>
        <v/>
      </c>
      <c r="CA284" s="232" t="str">
        <f t="shared" ca="1" si="572"/>
        <v/>
      </c>
      <c r="CB284" s="232">
        <f t="shared" ca="1" si="573"/>
        <v>0</v>
      </c>
      <c r="CC284" s="86" t="str">
        <f t="shared" ca="1" si="574"/>
        <v/>
      </c>
      <c r="CD284" s="86" t="str">
        <f t="shared" ca="1" si="575"/>
        <v/>
      </c>
      <c r="CE284" s="609"/>
      <c r="CF284" s="86" t="str">
        <f t="shared" ca="1" si="576"/>
        <v/>
      </c>
      <c r="CG284" s="185" t="str">
        <f t="shared" ca="1" si="577"/>
        <v/>
      </c>
      <c r="CH284" s="246" t="str">
        <f t="shared" ca="1" si="578"/>
        <v>含税額</v>
      </c>
      <c r="CI284" s="247" t="str">
        <f t="shared" ca="1" si="579"/>
        <v/>
      </c>
      <c r="CJ284" s="87" t="str">
        <f ca="1">IFERROR(IF(INDIRECT("'("&amp;'２個別表'!EO284&amp;")'!AR"&amp;84+EP284)&lt;&gt;1,"",1),"")</f>
        <v/>
      </c>
      <c r="CK284" s="244" t="str">
        <f t="shared" ca="1" si="580"/>
        <v/>
      </c>
      <c r="CL284" s="235" t="str">
        <f t="shared" ca="1" si="581"/>
        <v/>
      </c>
      <c r="CM284" s="239" t="str">
        <f t="shared" ca="1" si="582"/>
        <v/>
      </c>
      <c r="CN284" s="77" t="str">
        <f t="shared" ca="1" si="583"/>
        <v/>
      </c>
      <c r="CO284" s="93" t="str">
        <f ca="1">IFERROR(VLOOKUP(CN284,'（様式１号）３整理番号表'!$T$5:$V$15,2,FALSE),"")</f>
        <v/>
      </c>
      <c r="CP284" s="924" t="str">
        <f t="shared" ca="1" si="584"/>
        <v/>
      </c>
      <c r="CQ284" s="93" t="str">
        <f ca="1">IFERROR(VLOOKUP(CP284,'（様式１号）３整理番号表'!$T$19:$V$24,2,FALSE),"")</f>
        <v/>
      </c>
      <c r="CR284" s="924" t="str">
        <f ca="1">IFERROR(IF(INDIRECT("'("&amp;'２個別表'!EO284&amp;")'!AV"&amp;84+EP284)&lt;&gt;1,"",1),"")</f>
        <v/>
      </c>
      <c r="CS284" s="232">
        <f t="shared" ca="1" si="585"/>
        <v>0</v>
      </c>
      <c r="CT284" s="248">
        <f t="shared" ca="1" si="586"/>
        <v>0</v>
      </c>
      <c r="CU284" s="376" t="str">
        <f ca="1">IF(ER284="補強",IF(COUNTIFS($Z$11:Z284,Z284,$W$11:W284,1)=1,"１①",""),IF(COUNTIFS($Z$11:Z284,Z284,$W$11:W284,2)=1,"２①",""))</f>
        <v/>
      </c>
      <c r="CV284" s="57" t="str">
        <f t="shared" ca="1" si="587"/>
        <v/>
      </c>
      <c r="CW284" s="927" t="str">
        <f t="shared" ca="1" si="588"/>
        <v/>
      </c>
      <c r="CX284" s="256" t="str">
        <f t="shared" ca="1" si="589"/>
        <v/>
      </c>
      <c r="CY284" s="256" t="str">
        <f t="shared" ca="1" si="590"/>
        <v/>
      </c>
      <c r="CZ284" s="256" t="str">
        <f t="shared" ca="1" si="591"/>
        <v/>
      </c>
      <c r="DA284" s="256" t="str">
        <f t="shared" ca="1" si="592"/>
        <v/>
      </c>
      <c r="DB284" s="316" t="str">
        <f ca="1">IFERROR(VLOOKUP($CU284,'（様式１号）３整理番号表'!$Z$19:$AB$32,3,FALSE),"")</f>
        <v/>
      </c>
      <c r="DC284" s="259" t="str">
        <f t="shared" ca="1" si="593"/>
        <v>-</v>
      </c>
      <c r="DD284" s="618" t="str">
        <f t="shared" ca="1" si="594"/>
        <v/>
      </c>
      <c r="DE284" s="321" t="str">
        <f ca="1">IF(AND(AO284=18,AS284=1),IF(COUNTIFS($Y$11:Y284,Y284,$AS$11:AS284,1)=1,"２②",""),IF($CU284="１①",INDEX(INDIRECT("'("&amp;$EO284&amp;")'!AR116:BB116"),1,MATCH(INDIRECT("'("&amp;$EO284&amp;")'!C118"),INDIRECT("'("&amp;$EO284&amp;")'!AR119:BB119"),0)),""))</f>
        <v/>
      </c>
      <c r="DF284" s="324" t="str">
        <f t="shared" ca="1" si="595"/>
        <v/>
      </c>
      <c r="DG284" s="313" t="str">
        <f t="shared" ca="1" si="596"/>
        <v/>
      </c>
      <c r="DH284" s="313" t="str">
        <f t="shared" ca="1" si="597"/>
        <v/>
      </c>
      <c r="DI284" s="313" t="str">
        <f t="shared" ca="1" si="598"/>
        <v/>
      </c>
      <c r="DJ284" s="313" t="str">
        <f t="shared" ca="1" si="599"/>
        <v/>
      </c>
      <c r="DK284" s="328" t="str">
        <f t="shared" ca="1" si="600"/>
        <v/>
      </c>
      <c r="DL284" s="334" t="str">
        <f t="shared" ca="1" si="601"/>
        <v/>
      </c>
      <c r="DM284" s="915" t="str">
        <f t="shared" ca="1" si="602"/>
        <v/>
      </c>
      <c r="DN284" s="15"/>
      <c r="DO284" s="324"/>
      <c r="DP284" s="16"/>
      <c r="DQ284" s="16"/>
      <c r="DR284" s="16"/>
      <c r="DS284" s="16"/>
      <c r="DT284" s="318" t="str">
        <f>IFERROR(VLOOKUP($DN284,'（様式１号）３整理番号表'!$Z$19:$AB$32,3,FALSE),"")</f>
        <v/>
      </c>
      <c r="DU284" s="259" t="str">
        <f t="shared" si="603"/>
        <v/>
      </c>
      <c r="DV284" s="14"/>
      <c r="DW284" s="17" t="str">
        <f t="shared" ca="1" si="604"/>
        <v/>
      </c>
      <c r="DX284" s="88" t="str">
        <f t="shared" ca="1" si="621"/>
        <v/>
      </c>
      <c r="DZ284" s="339">
        <f t="shared" ca="1" si="521"/>
        <v>0</v>
      </c>
      <c r="EA284" s="339">
        <f t="shared" ca="1" si="521"/>
        <v>0</v>
      </c>
      <c r="EB284" s="339">
        <f t="shared" ca="1" si="521"/>
        <v>0</v>
      </c>
      <c r="EC284" s="339">
        <f t="shared" ca="1" si="521"/>
        <v>0</v>
      </c>
      <c r="ED284" s="339">
        <f t="shared" ca="1" si="521"/>
        <v>0</v>
      </c>
      <c r="EE284" s="339">
        <f t="shared" ca="1" si="521"/>
        <v>0</v>
      </c>
      <c r="EF284" s="339">
        <f t="shared" ca="1" si="521"/>
        <v>0</v>
      </c>
      <c r="EG284" s="339">
        <f t="shared" ca="1" si="521"/>
        <v>0</v>
      </c>
      <c r="EH284" s="339">
        <f t="shared" ca="1" si="521"/>
        <v>0</v>
      </c>
      <c r="EI284" s="339">
        <f t="shared" ca="1" si="521"/>
        <v>0</v>
      </c>
      <c r="EJ284" s="339">
        <f t="shared" ca="1" si="521"/>
        <v>0</v>
      </c>
      <c r="EK284" s="339">
        <f t="shared" ca="1" si="521"/>
        <v>0</v>
      </c>
      <c r="EL284" s="339">
        <f t="shared" ca="1" si="521"/>
        <v>0</v>
      </c>
      <c r="EM284" s="339">
        <f t="shared" ca="1" si="521"/>
        <v>0</v>
      </c>
      <c r="EO284" s="919" t="str">
        <f t="shared" ca="1" si="523"/>
        <v/>
      </c>
      <c r="EP284" s="919" t="str">
        <f t="shared" ca="1" si="605"/>
        <v/>
      </c>
      <c r="EQ284" s="919" t="str">
        <f t="shared" ca="1" si="606"/>
        <v/>
      </c>
      <c r="ER284" s="919" t="str">
        <f t="shared" ca="1" si="607"/>
        <v/>
      </c>
      <c r="ES284" s="919" t="str">
        <f ca="1">IFERROR(INDEX('郵便番号（石川県）'!$A$3:$F$2574,MATCH(INDIRECT("'("&amp;EO284&amp;")'!E7"),'郵便番号（石川県）'!$A$3:$A$2574,0),6),"")</f>
        <v/>
      </c>
      <c r="ET284" s="919" t="str">
        <f ca="1">IFERROR(INDEX('郵便番号（石川県）'!$A$3:$F$2574,MATCH(INDIRECT("'("&amp;$EO284&amp;")'!E7"),'郵便番号（石川県）'!$A$3:$A$2574,0),5),"")</f>
        <v/>
      </c>
      <c r="EU284" s="919" t="str">
        <f t="shared" ca="1" si="608"/>
        <v/>
      </c>
      <c r="EV284" s="919" t="str">
        <f t="shared" ca="1" si="609"/>
        <v/>
      </c>
      <c r="EW284" s="919" t="str">
        <f t="shared" ca="1" si="610"/>
        <v/>
      </c>
      <c r="EX284" s="919" t="str">
        <f t="shared" ca="1" si="611"/>
        <v/>
      </c>
      <c r="EY284" s="919" t="str">
        <f t="shared" ca="1" si="612"/>
        <v/>
      </c>
      <c r="EZ284" s="919" t="str">
        <f t="shared" ca="1" si="613"/>
        <v/>
      </c>
      <c r="FA284" s="919" t="str">
        <f t="shared" ca="1" si="614"/>
        <v/>
      </c>
      <c r="FB284" s="919" t="str">
        <f t="shared" ca="1" si="615"/>
        <v/>
      </c>
      <c r="FC284" s="919" t="str">
        <f t="shared" ca="1" si="616"/>
        <v/>
      </c>
      <c r="FD284" s="627" t="str">
        <f t="shared" ca="1" si="617"/>
        <v/>
      </c>
      <c r="FE284" s="630">
        <v>274</v>
      </c>
      <c r="FF284" s="299" t="str">
        <f t="shared" ca="1" si="618"/>
        <v/>
      </c>
      <c r="FG284" s="993" t="str">
        <f t="shared" ca="1" si="619"/>
        <v/>
      </c>
      <c r="FH284" s="919" t="str">
        <f t="shared" ca="1" si="620"/>
        <v/>
      </c>
      <c r="FI284" s="299">
        <f ca="1">COUNTIF($FH$11:FH284,"■")</f>
        <v>0</v>
      </c>
    </row>
    <row r="285" spans="1:165" ht="34.5" customHeight="1">
      <c r="A285" s="445">
        <f t="shared" ca="1" si="524"/>
        <v>0</v>
      </c>
      <c r="B285" s="446">
        <f>IF(R285&lt;&gt;"",IF(COUNTIF(R$11:R285,R285)=1,MAX(B$11:B284)+1,INDEX(B$11:B284,MATCH(R285,R$11:R284,0),1)),0)</f>
        <v>1</v>
      </c>
      <c r="C285" s="446">
        <f ca="1">IF(T285&lt;&gt;"",IF(COUNTIF(T$11:T285,T285)=1,MAX(C$11:C284)+1,INDEX(C$11:C284,MATCH(T285,T$11:T284,0),1)),0)</f>
        <v>0</v>
      </c>
      <c r="D285" s="446">
        <f ca="1">IF(U285&lt;&gt;"",IF(COUNTIF(U$11:U285,U285)=1,MAX(D$11:D284)+1,INDEX(D$11:D284,MATCH(U285,U$11:U284,0),1)),0)</f>
        <v>0</v>
      </c>
      <c r="E285" s="446">
        <f ca="1">IF(S285&lt;&gt;"",IF(COUNTIF(S$11:S285,S285)=1,MAX(E$11:E284)+1,INDEX(E$11:E284,MATCH(S285,S$11:S284,0),1)),0)</f>
        <v>0</v>
      </c>
      <c r="F285" s="446">
        <f ca="1">IF(Z285&lt;&gt;"",IF(COUNTIF(Z$11:Z285,Z285)=1,MAX(F$11:F284)+1,INDEX(F$11:F284,MATCH(Z285,Z$11:Z284,0),1)),0)</f>
        <v>0</v>
      </c>
      <c r="G285" s="447" cm="1">
        <f t="array" aca="1" ref="G285" ca="1">IF(Z285&lt;&gt;"",IF(COUNTIFS(Z$11:Z285,Z285,W$11:W285,W285)=1,MAX(G$11:G284)+1,INDEX(G$11:G284,MATCH(Z285&amp;W285,Z$11:Z284&amp;W$11:W285,0),1)),0)</f>
        <v>0</v>
      </c>
      <c r="H285" s="447">
        <f t="shared" ca="1" si="525"/>
        <v>0</v>
      </c>
      <c r="I285" s="447">
        <f ca="1">IF(T285="",0,IF(COUNTIF(T$11:T285,T285)=1,1,0))</f>
        <v>0</v>
      </c>
      <c r="J285" s="447">
        <f ca="1">IF(U285="",0,IF(COUNTIF(U$11:U285,U285)=1,1,0))</f>
        <v>0</v>
      </c>
      <c r="K285" s="447">
        <f ca="1">IF(S285="",0,IF(COUNTIF(S$11:S285,S285)=1,1,0))</f>
        <v>0</v>
      </c>
      <c r="L285" s="446">
        <f ca="1">IF(Z285="",0,IF(COUNTIF(Z$11:Z285,Z285)=1,1,0))</f>
        <v>0</v>
      </c>
      <c r="M285" s="767">
        <f ca="1">IF($W285=2,IF(COUNTIFS($W$11:$W285,2,$Z$11:$Z285,$Z285)=1,1,0),0)</f>
        <v>0</v>
      </c>
      <c r="N285" s="767">
        <f ca="1">IF($W285=1,IF(COUNTIFS($W$11:$W285,2,$Z$11:$Z285,$Z285)=1,1,0),0)</f>
        <v>0</v>
      </c>
      <c r="O285" s="446">
        <f ca="1">IF(H285=0,0,IF(COUNTIF(Z$11:Z285,Z285)=1,1,0))</f>
        <v>0</v>
      </c>
      <c r="P285" s="448" t="str">
        <f t="shared" ca="1" si="526"/>
        <v>石川県</v>
      </c>
      <c r="Q285" s="89">
        <f t="shared" ca="1" si="527"/>
        <v>275</v>
      </c>
      <c r="R285" s="170" t="s">
        <v>459</v>
      </c>
      <c r="S285" s="357" t="str">
        <f t="shared" ca="1" si="528"/>
        <v/>
      </c>
      <c r="T285" s="357" t="str">
        <f t="shared" ca="1" si="529"/>
        <v/>
      </c>
      <c r="U285" s="58" t="str">
        <f t="shared" ca="1" si="530"/>
        <v/>
      </c>
      <c r="V285" s="58" t="str">
        <f t="shared" ca="1" si="531"/>
        <v/>
      </c>
      <c r="W285" s="920" t="str">
        <f t="shared" ca="1" si="532"/>
        <v/>
      </c>
      <c r="X285" s="369">
        <f ca="1">IFERROR(VLOOKUP(W285,'（様式１号）３整理番号表'!$B$4:$H$5,2,FALSE),0)</f>
        <v>0</v>
      </c>
      <c r="Y285" s="768" t="str" cm="1">
        <f t="array" aca="1" ref="Y285" ca="1">IF(AND(D285=0,F285=0),"",IF(COUNTIF(D$11:D285,D285)=1,1,IF(COUNTIFS(D$11:D285,D285,F$11:F285,F285)=1,INDEX((D$11:D285,F$11:F285,Y$11:Y285),MATCH(_xlfn.MAXIFS(F$11:F284,D$11:D284,D285),$F$11:F285,0),1,3)+1,INDEX((D$11:D285,F$11:F285,Y$11:Y285),MATCH(D285&amp;F285,D$11:D285&amp;F$11:F285,0),1,3))))</f>
        <v/>
      </c>
      <c r="Z285" s="40" t="str">
        <f t="shared" ca="1" si="533"/>
        <v/>
      </c>
      <c r="AA285" s="924" t="str">
        <f t="shared" ca="1" si="534"/>
        <v/>
      </c>
      <c r="AB285" s="93">
        <f ca="1">IFERROR(VLOOKUP(AA285,'（様式１号）３整理番号表'!$B$10:$H$16,2,FALSE),0)</f>
        <v>0</v>
      </c>
      <c r="AC285" s="924" t="str">
        <f t="shared" ca="1" si="535"/>
        <v/>
      </c>
      <c r="AD285" s="924" t="str">
        <f t="shared" ca="1" si="536"/>
        <v/>
      </c>
      <c r="AE285" s="93">
        <f ca="1">IFERROR(VLOOKUP(AD285,'（様式１号）３整理番号表'!$B$21:$H$22,2,FALSE),0)</f>
        <v>0</v>
      </c>
      <c r="AF285" s="924" t="str">
        <f t="shared" ca="1" si="537"/>
        <v/>
      </c>
      <c r="AG285" s="93">
        <f ca="1">IFERROR(VLOOKUP(AF285,'（様式１号）３整理番号表'!$B$26:$H$31,2,FALSE),0)</f>
        <v>0</v>
      </c>
      <c r="AH285" s="924" t="str">
        <f t="shared" ca="1" si="538"/>
        <v/>
      </c>
      <c r="AI285" s="93">
        <f ca="1">IFERROR(VLOOKUP(AH285,'（様式１号）３整理番号表'!$J$5:$N$59,2,FALSE),0)</f>
        <v>0</v>
      </c>
      <c r="AJ285" s="77" t="str">
        <f t="shared" ca="1" si="539"/>
        <v/>
      </c>
      <c r="AK285" s="93">
        <f ca="1">IFERROR(VLOOKUP(AJ285,'（様式１号）３整理番号表'!$P$5:$R$29,2,FALSE),0)</f>
        <v>0</v>
      </c>
      <c r="AL285" s="921" t="str">
        <f t="shared" ca="1" si="540"/>
        <v/>
      </c>
      <c r="AM285" s="921" t="str">
        <f t="shared" ca="1" si="541"/>
        <v/>
      </c>
      <c r="AN285" s="921"/>
      <c r="AO285" s="77" t="str">
        <f t="shared" ca="1" si="542"/>
        <v/>
      </c>
      <c r="AP285" s="93">
        <f ca="1">IFERROR(VLOOKUP(AO285,'（様式１号）３整理番号表'!$P$5:$R$29,2,FALSE),0)</f>
        <v>0</v>
      </c>
      <c r="AQ285" s="924" t="str">
        <f t="shared" ca="1" si="543"/>
        <v/>
      </c>
      <c r="AR285" s="93">
        <f t="shared" ca="1" si="544"/>
        <v>0</v>
      </c>
      <c r="AS285" s="924" t="str">
        <f t="shared" ca="1" si="545"/>
        <v/>
      </c>
      <c r="AT285" s="40" t="str">
        <f t="shared" ca="1" si="546"/>
        <v/>
      </c>
      <c r="AU285" s="93" t="str">
        <f t="shared" ca="1" si="547"/>
        <v/>
      </c>
      <c r="AV285" s="923" t="str">
        <f t="shared" ca="1" si="548"/>
        <v/>
      </c>
      <c r="AW285" s="926" t="str">
        <f t="shared" ca="1" si="549"/>
        <v/>
      </c>
      <c r="AX285" s="925" t="str">
        <f t="shared" ca="1" si="550"/>
        <v/>
      </c>
      <c r="AY285" s="925" t="str">
        <f t="shared" ca="1" si="550"/>
        <v/>
      </c>
      <c r="AZ285" s="925" t="str">
        <f t="shared" ca="1" si="550"/>
        <v/>
      </c>
      <c r="BA285" s="925" t="str">
        <f t="shared" ca="1" si="550"/>
        <v/>
      </c>
      <c r="BB285" s="925" t="str">
        <f t="shared" ca="1" si="551"/>
        <v/>
      </c>
      <c r="BC285" s="925" t="str">
        <f t="shared" ca="1" si="552"/>
        <v/>
      </c>
      <c r="BD285" s="925" t="str">
        <f t="shared" ca="1" si="552"/>
        <v/>
      </c>
      <c r="BE285" s="925" t="str">
        <f t="shared" ca="1" si="552"/>
        <v/>
      </c>
      <c r="BF285" s="77" t="str">
        <f t="shared" ca="1" si="553"/>
        <v/>
      </c>
      <c r="BG285" s="924" t="str">
        <f t="shared" ca="1" si="554"/>
        <v/>
      </c>
      <c r="BH285" s="94">
        <f ca="1">IF(BF285&lt;&gt;"",INDEX('（様式１号）３整理番号表'!$AB$7:$AQ$12,MATCH(BF285,'（様式１号）３整理番号表'!$AA$7:$AA$12,0),MATCH(BG285,'（様式１号）３整理番号表'!$AB$6:$AQ$6,0)),0)</f>
        <v>0</v>
      </c>
      <c r="BI285" s="921" t="str">
        <f t="shared" ca="1" si="555"/>
        <v/>
      </c>
      <c r="BJ285" s="922" t="str">
        <f t="shared" ca="1" si="556"/>
        <v/>
      </c>
      <c r="BK285" s="926" t="str">
        <f t="shared" ca="1" si="557"/>
        <v/>
      </c>
      <c r="BL285" s="922" t="str">
        <f t="shared" ca="1" si="558"/>
        <v/>
      </c>
      <c r="BM285" s="79" t="str">
        <f t="shared" ca="1" si="559"/>
        <v/>
      </c>
      <c r="BN285" s="82" t="str">
        <f t="shared" ca="1" si="560"/>
        <v/>
      </c>
      <c r="BO285" s="83" t="str">
        <f t="shared" ca="1" si="561"/>
        <v/>
      </c>
      <c r="BP285" s="84" t="str">
        <f t="shared" ca="1" si="562"/>
        <v/>
      </c>
      <c r="BQ285" s="82" t="str">
        <f t="shared" ca="1" si="563"/>
        <v/>
      </c>
      <c r="BR285" s="97" t="str">
        <f t="shared" ca="1" si="564"/>
        <v/>
      </c>
      <c r="BS285" s="95" t="str">
        <f t="shared" ca="1" si="565"/>
        <v/>
      </c>
      <c r="BT285" s="184" t="str">
        <f t="shared" ca="1" si="566"/>
        <v/>
      </c>
      <c r="BU285" s="611" t="str">
        <f t="shared" ca="1" si="567"/>
        <v/>
      </c>
      <c r="BV285" s="77" t="str">
        <f t="shared" ca="1" si="568"/>
        <v/>
      </c>
      <c r="BW285" s="85" t="str">
        <f t="shared" ca="1" si="569"/>
        <v/>
      </c>
      <c r="BX285" s="86" t="str">
        <f t="shared" ca="1" si="570"/>
        <v/>
      </c>
      <c r="BY285" s="231">
        <f ca="1">IF('ポイント要件確認等（個別表）'!AD285=1,ROUNDDOWN('ポイント要件確認等（個別表）'!AV285,-3),IF('ポイント要件確認等（個別表）'!AD285=2,ROUNDDOWN('ポイント要件確認等（個別表）'!BH285,-3),IF('ポイント要件確認等（個別表）'!AD285=3,ROUNDDOWN('ポイント要件確認等（個別表）'!BT285,-3),0)))</f>
        <v>0</v>
      </c>
      <c r="BZ285" s="86" t="str">
        <f t="shared" ca="1" si="571"/>
        <v/>
      </c>
      <c r="CA285" s="232" t="str">
        <f t="shared" ca="1" si="572"/>
        <v/>
      </c>
      <c r="CB285" s="232">
        <f t="shared" ca="1" si="573"/>
        <v>0</v>
      </c>
      <c r="CC285" s="86" t="str">
        <f t="shared" ca="1" si="574"/>
        <v/>
      </c>
      <c r="CD285" s="86" t="str">
        <f t="shared" ca="1" si="575"/>
        <v/>
      </c>
      <c r="CE285" s="609"/>
      <c r="CF285" s="86" t="str">
        <f t="shared" ca="1" si="576"/>
        <v/>
      </c>
      <c r="CG285" s="185" t="str">
        <f t="shared" ca="1" si="577"/>
        <v/>
      </c>
      <c r="CH285" s="246" t="str">
        <f t="shared" ca="1" si="578"/>
        <v>含税額</v>
      </c>
      <c r="CI285" s="247" t="str">
        <f t="shared" ca="1" si="579"/>
        <v/>
      </c>
      <c r="CJ285" s="87" t="str">
        <f ca="1">IFERROR(IF(INDIRECT("'("&amp;'２個別表'!EO285&amp;")'!AR"&amp;84+EP285)&lt;&gt;1,"",1),"")</f>
        <v/>
      </c>
      <c r="CK285" s="244" t="str">
        <f t="shared" ca="1" si="580"/>
        <v/>
      </c>
      <c r="CL285" s="235" t="str">
        <f t="shared" ca="1" si="581"/>
        <v/>
      </c>
      <c r="CM285" s="239" t="str">
        <f t="shared" ca="1" si="582"/>
        <v/>
      </c>
      <c r="CN285" s="77" t="str">
        <f t="shared" ca="1" si="583"/>
        <v/>
      </c>
      <c r="CO285" s="93" t="str">
        <f ca="1">IFERROR(VLOOKUP(CN285,'（様式１号）３整理番号表'!$T$5:$V$15,2,FALSE),"")</f>
        <v/>
      </c>
      <c r="CP285" s="924" t="str">
        <f t="shared" ca="1" si="584"/>
        <v/>
      </c>
      <c r="CQ285" s="93" t="str">
        <f ca="1">IFERROR(VLOOKUP(CP285,'（様式１号）３整理番号表'!$T$19:$V$24,2,FALSE),"")</f>
        <v/>
      </c>
      <c r="CR285" s="924" t="str">
        <f ca="1">IFERROR(IF(INDIRECT("'("&amp;'２個別表'!EO285&amp;")'!AV"&amp;84+EP285)&lt;&gt;1,"",1),"")</f>
        <v/>
      </c>
      <c r="CS285" s="232">
        <f t="shared" ca="1" si="585"/>
        <v>0</v>
      </c>
      <c r="CT285" s="248">
        <f t="shared" ca="1" si="586"/>
        <v>0</v>
      </c>
      <c r="CU285" s="376" t="str">
        <f ca="1">IF(ER285="補強",IF(COUNTIFS($Z$11:Z285,Z285,$W$11:W285,1)=1,"１①",""),IF(COUNTIFS($Z$11:Z285,Z285,$W$11:W285,2)=1,"２①",""))</f>
        <v/>
      </c>
      <c r="CV285" s="57" t="str">
        <f t="shared" ca="1" si="587"/>
        <v/>
      </c>
      <c r="CW285" s="927" t="str">
        <f t="shared" ca="1" si="588"/>
        <v/>
      </c>
      <c r="CX285" s="256" t="str">
        <f t="shared" ca="1" si="589"/>
        <v/>
      </c>
      <c r="CY285" s="256" t="str">
        <f t="shared" ca="1" si="590"/>
        <v/>
      </c>
      <c r="CZ285" s="256" t="str">
        <f t="shared" ca="1" si="591"/>
        <v/>
      </c>
      <c r="DA285" s="256" t="str">
        <f t="shared" ca="1" si="592"/>
        <v/>
      </c>
      <c r="DB285" s="316" t="str">
        <f ca="1">IFERROR(VLOOKUP($CU285,'（様式１号）３整理番号表'!$Z$19:$AB$32,3,FALSE),"")</f>
        <v/>
      </c>
      <c r="DC285" s="259" t="str">
        <f t="shared" ca="1" si="593"/>
        <v>-</v>
      </c>
      <c r="DD285" s="618" t="str">
        <f t="shared" ca="1" si="594"/>
        <v/>
      </c>
      <c r="DE285" s="321" t="str">
        <f ca="1">IF(AND(AO285=18,AS285=1),IF(COUNTIFS($Y$11:Y285,Y285,$AS$11:AS285,1)=1,"２②",""),IF($CU285="１①",INDEX(INDIRECT("'("&amp;$EO285&amp;")'!AR116:BB116"),1,MATCH(INDIRECT("'("&amp;$EO285&amp;")'!C118"),INDIRECT("'("&amp;$EO285&amp;")'!AR119:BB119"),0)),""))</f>
        <v/>
      </c>
      <c r="DF285" s="324" t="str">
        <f t="shared" ca="1" si="595"/>
        <v/>
      </c>
      <c r="DG285" s="313" t="str">
        <f t="shared" ca="1" si="596"/>
        <v/>
      </c>
      <c r="DH285" s="313" t="str">
        <f t="shared" ca="1" si="597"/>
        <v/>
      </c>
      <c r="DI285" s="313" t="str">
        <f t="shared" ca="1" si="598"/>
        <v/>
      </c>
      <c r="DJ285" s="313" t="str">
        <f t="shared" ca="1" si="599"/>
        <v/>
      </c>
      <c r="DK285" s="328" t="str">
        <f t="shared" ca="1" si="600"/>
        <v/>
      </c>
      <c r="DL285" s="334" t="str">
        <f t="shared" ca="1" si="601"/>
        <v/>
      </c>
      <c r="DM285" s="915" t="str">
        <f t="shared" ca="1" si="602"/>
        <v/>
      </c>
      <c r="DN285" s="15"/>
      <c r="DO285" s="324"/>
      <c r="DP285" s="16"/>
      <c r="DQ285" s="16"/>
      <c r="DR285" s="16"/>
      <c r="DS285" s="16"/>
      <c r="DT285" s="318" t="str">
        <f>IFERROR(VLOOKUP($DN285,'（様式１号）３整理番号表'!$Z$19:$AB$32,3,FALSE),"")</f>
        <v/>
      </c>
      <c r="DU285" s="259" t="str">
        <f t="shared" si="603"/>
        <v/>
      </c>
      <c r="DV285" s="14"/>
      <c r="DW285" s="17" t="str">
        <f t="shared" ca="1" si="604"/>
        <v/>
      </c>
      <c r="DX285" s="88" t="str">
        <f t="shared" ca="1" si="621"/>
        <v/>
      </c>
      <c r="DZ285" s="339">
        <f t="shared" ca="1" si="521"/>
        <v>0</v>
      </c>
      <c r="EA285" s="339">
        <f t="shared" ca="1" si="521"/>
        <v>0</v>
      </c>
      <c r="EB285" s="339">
        <f t="shared" ca="1" si="521"/>
        <v>0</v>
      </c>
      <c r="EC285" s="339">
        <f t="shared" ref="EC285:EM285" ca="1" si="622">COUNTIF($CJ285:$DV285,EC$8)</f>
        <v>0</v>
      </c>
      <c r="ED285" s="339">
        <f t="shared" ca="1" si="622"/>
        <v>0</v>
      </c>
      <c r="EE285" s="339">
        <f t="shared" ca="1" si="622"/>
        <v>0</v>
      </c>
      <c r="EF285" s="339">
        <f t="shared" ca="1" si="622"/>
        <v>0</v>
      </c>
      <c r="EG285" s="339">
        <f t="shared" ca="1" si="622"/>
        <v>0</v>
      </c>
      <c r="EH285" s="339">
        <f t="shared" ca="1" si="622"/>
        <v>0</v>
      </c>
      <c r="EI285" s="339">
        <f t="shared" ca="1" si="622"/>
        <v>0</v>
      </c>
      <c r="EJ285" s="339">
        <f t="shared" ca="1" si="622"/>
        <v>0</v>
      </c>
      <c r="EK285" s="339">
        <f t="shared" ca="1" si="622"/>
        <v>0</v>
      </c>
      <c r="EL285" s="339">
        <f t="shared" ca="1" si="622"/>
        <v>0</v>
      </c>
      <c r="EM285" s="339">
        <f t="shared" ca="1" si="622"/>
        <v>0</v>
      </c>
      <c r="EO285" s="919" t="str">
        <f t="shared" ca="1" si="523"/>
        <v/>
      </c>
      <c r="EP285" s="919" t="str">
        <f t="shared" ca="1" si="605"/>
        <v/>
      </c>
      <c r="EQ285" s="919" t="str">
        <f t="shared" ca="1" si="606"/>
        <v/>
      </c>
      <c r="ER285" s="919" t="str">
        <f t="shared" ca="1" si="607"/>
        <v/>
      </c>
      <c r="ES285" s="919" t="str">
        <f ca="1">IFERROR(INDEX('郵便番号（石川県）'!$A$3:$F$2574,MATCH(INDIRECT("'("&amp;EO285&amp;")'!E7"),'郵便番号（石川県）'!$A$3:$A$2574,0),6),"")</f>
        <v/>
      </c>
      <c r="ET285" s="919" t="str">
        <f ca="1">IFERROR(INDEX('郵便番号（石川県）'!$A$3:$F$2574,MATCH(INDIRECT("'("&amp;$EO285&amp;")'!E7"),'郵便番号（石川県）'!$A$3:$A$2574,0),5),"")</f>
        <v/>
      </c>
      <c r="EU285" s="919" t="str">
        <f t="shared" ca="1" si="608"/>
        <v/>
      </c>
      <c r="EV285" s="919" t="str">
        <f t="shared" ca="1" si="609"/>
        <v/>
      </c>
      <c r="EW285" s="919" t="str">
        <f t="shared" ca="1" si="610"/>
        <v/>
      </c>
      <c r="EX285" s="919" t="str">
        <f t="shared" ca="1" si="611"/>
        <v/>
      </c>
      <c r="EY285" s="919" t="str">
        <f t="shared" ca="1" si="612"/>
        <v/>
      </c>
      <c r="EZ285" s="919" t="str">
        <f t="shared" ca="1" si="613"/>
        <v/>
      </c>
      <c r="FA285" s="919" t="str">
        <f t="shared" ca="1" si="614"/>
        <v/>
      </c>
      <c r="FB285" s="919" t="str">
        <f t="shared" ca="1" si="615"/>
        <v/>
      </c>
      <c r="FC285" s="919" t="str">
        <f t="shared" ca="1" si="616"/>
        <v/>
      </c>
      <c r="FD285" s="627" t="str">
        <f t="shared" ca="1" si="617"/>
        <v/>
      </c>
      <c r="FE285" s="630">
        <v>275</v>
      </c>
      <c r="FF285" s="299" t="str">
        <f t="shared" ca="1" si="618"/>
        <v/>
      </c>
      <c r="FG285" s="993" t="str">
        <f t="shared" ca="1" si="619"/>
        <v/>
      </c>
      <c r="FH285" s="919" t="str">
        <f t="shared" ca="1" si="620"/>
        <v/>
      </c>
      <c r="FI285" s="299">
        <f ca="1">COUNTIF($FH$11:FH285,"■")</f>
        <v>0</v>
      </c>
    </row>
    <row r="286" spans="1:165" ht="34.5" customHeight="1">
      <c r="A286" s="445">
        <f t="shared" ca="1" si="524"/>
        <v>0</v>
      </c>
      <c r="B286" s="446">
        <f>IF(R286&lt;&gt;"",IF(COUNTIF(R$11:R286,R286)=1,MAX(B$11:B285)+1,INDEX(B$11:B285,MATCH(R286,R$11:R285,0),1)),0)</f>
        <v>1</v>
      </c>
      <c r="C286" s="446">
        <f ca="1">IF(T286&lt;&gt;"",IF(COUNTIF(T$11:T286,T286)=1,MAX(C$11:C285)+1,INDEX(C$11:C285,MATCH(T286,T$11:T285,0),1)),0)</f>
        <v>0</v>
      </c>
      <c r="D286" s="446">
        <f ca="1">IF(U286&lt;&gt;"",IF(COUNTIF(U$11:U286,U286)=1,MAX(D$11:D285)+1,INDEX(D$11:D285,MATCH(U286,U$11:U285,0),1)),0)</f>
        <v>0</v>
      </c>
      <c r="E286" s="446">
        <f ca="1">IF(S286&lt;&gt;"",IF(COUNTIF(S$11:S286,S286)=1,MAX(E$11:E285)+1,INDEX(E$11:E285,MATCH(S286,S$11:S285,0),1)),0)</f>
        <v>0</v>
      </c>
      <c r="F286" s="446">
        <f ca="1">IF(Z286&lt;&gt;"",IF(COUNTIF(Z$11:Z286,Z286)=1,MAX(F$11:F285)+1,INDEX(F$11:F285,MATCH(Z286,Z$11:Z285,0),1)),0)</f>
        <v>0</v>
      </c>
      <c r="G286" s="447" cm="1">
        <f t="array" aca="1" ref="G286" ca="1">IF(Z286&lt;&gt;"",IF(COUNTIFS(Z$11:Z286,Z286,W$11:W286,W286)=1,MAX(G$11:G285)+1,INDEX(G$11:G285,MATCH(Z286&amp;W286,Z$11:Z285&amp;W$11:W286,0),1)),0)</f>
        <v>0</v>
      </c>
      <c r="H286" s="447">
        <f t="shared" ca="1" si="525"/>
        <v>0</v>
      </c>
      <c r="I286" s="447">
        <f ca="1">IF(T286="",0,IF(COUNTIF(T$11:T286,T286)=1,1,0))</f>
        <v>0</v>
      </c>
      <c r="J286" s="447">
        <f ca="1">IF(U286="",0,IF(COUNTIF(U$11:U286,U286)=1,1,0))</f>
        <v>0</v>
      </c>
      <c r="K286" s="447">
        <f ca="1">IF(S286="",0,IF(COUNTIF(S$11:S286,S286)=1,1,0))</f>
        <v>0</v>
      </c>
      <c r="L286" s="446">
        <f ca="1">IF(Z286="",0,IF(COUNTIF(Z$11:Z286,Z286)=1,1,0))</f>
        <v>0</v>
      </c>
      <c r="M286" s="767">
        <f ca="1">IF($W286=2,IF(COUNTIFS($W$11:$W286,2,$Z$11:$Z286,$Z286)=1,1,0),0)</f>
        <v>0</v>
      </c>
      <c r="N286" s="767">
        <f ca="1">IF($W286=1,IF(COUNTIFS($W$11:$W286,2,$Z$11:$Z286,$Z286)=1,1,0),0)</f>
        <v>0</v>
      </c>
      <c r="O286" s="446">
        <f ca="1">IF(H286=0,0,IF(COUNTIF(Z$11:Z286,Z286)=1,1,0))</f>
        <v>0</v>
      </c>
      <c r="P286" s="448" t="str">
        <f t="shared" ca="1" si="526"/>
        <v>石川県</v>
      </c>
      <c r="Q286" s="89">
        <f t="shared" ca="1" si="527"/>
        <v>276</v>
      </c>
      <c r="R286" s="170" t="s">
        <v>459</v>
      </c>
      <c r="S286" s="357" t="str">
        <f t="shared" ca="1" si="528"/>
        <v/>
      </c>
      <c r="T286" s="357" t="str">
        <f t="shared" ca="1" si="529"/>
        <v/>
      </c>
      <c r="U286" s="58" t="str">
        <f t="shared" ca="1" si="530"/>
        <v/>
      </c>
      <c r="V286" s="58" t="str">
        <f t="shared" ca="1" si="531"/>
        <v/>
      </c>
      <c r="W286" s="920" t="str">
        <f t="shared" ca="1" si="532"/>
        <v/>
      </c>
      <c r="X286" s="369">
        <f ca="1">IFERROR(VLOOKUP(W286,'（様式１号）３整理番号表'!$B$4:$H$5,2,FALSE),0)</f>
        <v>0</v>
      </c>
      <c r="Y286" s="768" t="str" cm="1">
        <f t="array" aca="1" ref="Y286" ca="1">IF(AND(D286=0,F286=0),"",IF(COUNTIF(D$11:D286,D286)=1,1,IF(COUNTIFS(D$11:D286,D286,F$11:F286,F286)=1,INDEX((D$11:D286,F$11:F286,Y$11:Y286),MATCH(_xlfn.MAXIFS(F$11:F285,D$11:D285,D286),$F$11:F286,0),1,3)+1,INDEX((D$11:D286,F$11:F286,Y$11:Y286),MATCH(D286&amp;F286,D$11:D286&amp;F$11:F286,0),1,3))))</f>
        <v/>
      </c>
      <c r="Z286" s="40" t="str">
        <f t="shared" ca="1" si="533"/>
        <v/>
      </c>
      <c r="AA286" s="924" t="str">
        <f t="shared" ca="1" si="534"/>
        <v/>
      </c>
      <c r="AB286" s="93">
        <f ca="1">IFERROR(VLOOKUP(AA286,'（様式１号）３整理番号表'!$B$10:$H$16,2,FALSE),0)</f>
        <v>0</v>
      </c>
      <c r="AC286" s="924" t="str">
        <f t="shared" ca="1" si="535"/>
        <v/>
      </c>
      <c r="AD286" s="924" t="str">
        <f t="shared" ca="1" si="536"/>
        <v/>
      </c>
      <c r="AE286" s="93">
        <f ca="1">IFERROR(VLOOKUP(AD286,'（様式１号）３整理番号表'!$B$21:$H$22,2,FALSE),0)</f>
        <v>0</v>
      </c>
      <c r="AF286" s="924" t="str">
        <f t="shared" ca="1" si="537"/>
        <v/>
      </c>
      <c r="AG286" s="93">
        <f ca="1">IFERROR(VLOOKUP(AF286,'（様式１号）３整理番号表'!$B$26:$H$31,2,FALSE),0)</f>
        <v>0</v>
      </c>
      <c r="AH286" s="924" t="str">
        <f t="shared" ca="1" si="538"/>
        <v/>
      </c>
      <c r="AI286" s="93">
        <f ca="1">IFERROR(VLOOKUP(AH286,'（様式１号）３整理番号表'!$J$5:$N$59,2,FALSE),0)</f>
        <v>0</v>
      </c>
      <c r="AJ286" s="77" t="str">
        <f t="shared" ca="1" si="539"/>
        <v/>
      </c>
      <c r="AK286" s="93">
        <f ca="1">IFERROR(VLOOKUP(AJ286,'（様式１号）３整理番号表'!$P$5:$R$29,2,FALSE),0)</f>
        <v>0</v>
      </c>
      <c r="AL286" s="921" t="str">
        <f t="shared" ca="1" si="540"/>
        <v/>
      </c>
      <c r="AM286" s="921" t="str">
        <f t="shared" ca="1" si="541"/>
        <v/>
      </c>
      <c r="AN286" s="921"/>
      <c r="AO286" s="77" t="str">
        <f t="shared" ca="1" si="542"/>
        <v/>
      </c>
      <c r="AP286" s="93">
        <f ca="1">IFERROR(VLOOKUP(AO286,'（様式１号）３整理番号表'!$P$5:$R$29,2,FALSE),0)</f>
        <v>0</v>
      </c>
      <c r="AQ286" s="924" t="str">
        <f t="shared" ca="1" si="543"/>
        <v/>
      </c>
      <c r="AR286" s="93">
        <f t="shared" ca="1" si="544"/>
        <v>0</v>
      </c>
      <c r="AS286" s="924" t="str">
        <f t="shared" ca="1" si="545"/>
        <v/>
      </c>
      <c r="AT286" s="40" t="str">
        <f t="shared" ca="1" si="546"/>
        <v/>
      </c>
      <c r="AU286" s="93" t="str">
        <f t="shared" ca="1" si="547"/>
        <v/>
      </c>
      <c r="AV286" s="923" t="str">
        <f t="shared" ca="1" si="548"/>
        <v/>
      </c>
      <c r="AW286" s="926" t="str">
        <f t="shared" ca="1" si="549"/>
        <v/>
      </c>
      <c r="AX286" s="925" t="str">
        <f t="shared" ca="1" si="550"/>
        <v/>
      </c>
      <c r="AY286" s="925" t="str">
        <f t="shared" ca="1" si="550"/>
        <v/>
      </c>
      <c r="AZ286" s="925" t="str">
        <f t="shared" ca="1" si="550"/>
        <v/>
      </c>
      <c r="BA286" s="925" t="str">
        <f t="shared" ca="1" si="550"/>
        <v/>
      </c>
      <c r="BB286" s="925" t="str">
        <f t="shared" ca="1" si="551"/>
        <v/>
      </c>
      <c r="BC286" s="925" t="str">
        <f t="shared" ca="1" si="552"/>
        <v/>
      </c>
      <c r="BD286" s="925" t="str">
        <f t="shared" ca="1" si="552"/>
        <v/>
      </c>
      <c r="BE286" s="925" t="str">
        <f t="shared" ca="1" si="552"/>
        <v/>
      </c>
      <c r="BF286" s="77" t="str">
        <f t="shared" ca="1" si="553"/>
        <v/>
      </c>
      <c r="BG286" s="924" t="str">
        <f t="shared" ca="1" si="554"/>
        <v/>
      </c>
      <c r="BH286" s="94">
        <f ca="1">IF(BF286&lt;&gt;"",INDEX('（様式１号）３整理番号表'!$AB$7:$AQ$12,MATCH(BF286,'（様式１号）３整理番号表'!$AA$7:$AA$12,0),MATCH(BG286,'（様式１号）３整理番号表'!$AB$6:$AQ$6,0)),0)</f>
        <v>0</v>
      </c>
      <c r="BI286" s="921" t="str">
        <f t="shared" ca="1" si="555"/>
        <v/>
      </c>
      <c r="BJ286" s="922" t="str">
        <f t="shared" ca="1" si="556"/>
        <v/>
      </c>
      <c r="BK286" s="926" t="str">
        <f t="shared" ca="1" si="557"/>
        <v/>
      </c>
      <c r="BL286" s="922" t="str">
        <f t="shared" ca="1" si="558"/>
        <v/>
      </c>
      <c r="BM286" s="79" t="str">
        <f t="shared" ca="1" si="559"/>
        <v/>
      </c>
      <c r="BN286" s="82" t="str">
        <f t="shared" ca="1" si="560"/>
        <v/>
      </c>
      <c r="BO286" s="83" t="str">
        <f t="shared" ca="1" si="561"/>
        <v/>
      </c>
      <c r="BP286" s="84" t="str">
        <f t="shared" ca="1" si="562"/>
        <v/>
      </c>
      <c r="BQ286" s="82" t="str">
        <f t="shared" ca="1" si="563"/>
        <v/>
      </c>
      <c r="BR286" s="97" t="str">
        <f t="shared" ca="1" si="564"/>
        <v/>
      </c>
      <c r="BS286" s="95" t="str">
        <f t="shared" ca="1" si="565"/>
        <v/>
      </c>
      <c r="BT286" s="184" t="str">
        <f t="shared" ca="1" si="566"/>
        <v/>
      </c>
      <c r="BU286" s="611" t="str">
        <f t="shared" ca="1" si="567"/>
        <v/>
      </c>
      <c r="BV286" s="77" t="str">
        <f t="shared" ca="1" si="568"/>
        <v/>
      </c>
      <c r="BW286" s="85" t="str">
        <f t="shared" ca="1" si="569"/>
        <v/>
      </c>
      <c r="BX286" s="86" t="str">
        <f t="shared" ca="1" si="570"/>
        <v/>
      </c>
      <c r="BY286" s="231">
        <f ca="1">IF('ポイント要件確認等（個別表）'!AD286=1,ROUNDDOWN('ポイント要件確認等（個別表）'!AV286,-3),IF('ポイント要件確認等（個別表）'!AD286=2,ROUNDDOWN('ポイント要件確認等（個別表）'!BH286,-3),IF('ポイント要件確認等（個別表）'!AD286=3,ROUNDDOWN('ポイント要件確認等（個別表）'!BT286,-3),0)))</f>
        <v>0</v>
      </c>
      <c r="BZ286" s="86" t="str">
        <f t="shared" ca="1" si="571"/>
        <v/>
      </c>
      <c r="CA286" s="232" t="str">
        <f t="shared" ca="1" si="572"/>
        <v/>
      </c>
      <c r="CB286" s="232">
        <f t="shared" ca="1" si="573"/>
        <v>0</v>
      </c>
      <c r="CC286" s="86" t="str">
        <f t="shared" ca="1" si="574"/>
        <v/>
      </c>
      <c r="CD286" s="86" t="str">
        <f t="shared" ca="1" si="575"/>
        <v/>
      </c>
      <c r="CE286" s="609"/>
      <c r="CF286" s="86" t="str">
        <f t="shared" ca="1" si="576"/>
        <v/>
      </c>
      <c r="CG286" s="185" t="str">
        <f t="shared" ca="1" si="577"/>
        <v/>
      </c>
      <c r="CH286" s="246" t="str">
        <f t="shared" ca="1" si="578"/>
        <v>含税額</v>
      </c>
      <c r="CI286" s="247" t="str">
        <f t="shared" ca="1" si="579"/>
        <v/>
      </c>
      <c r="CJ286" s="87" t="str">
        <f ca="1">IFERROR(IF(INDIRECT("'("&amp;'２個別表'!EO286&amp;")'!AR"&amp;84+EP286)&lt;&gt;1,"",1),"")</f>
        <v/>
      </c>
      <c r="CK286" s="244" t="str">
        <f t="shared" ca="1" si="580"/>
        <v/>
      </c>
      <c r="CL286" s="235" t="str">
        <f t="shared" ca="1" si="581"/>
        <v/>
      </c>
      <c r="CM286" s="239" t="str">
        <f t="shared" ca="1" si="582"/>
        <v/>
      </c>
      <c r="CN286" s="77" t="str">
        <f t="shared" ca="1" si="583"/>
        <v/>
      </c>
      <c r="CO286" s="93" t="str">
        <f ca="1">IFERROR(VLOOKUP(CN286,'（様式１号）３整理番号表'!$T$5:$V$15,2,FALSE),"")</f>
        <v/>
      </c>
      <c r="CP286" s="924" t="str">
        <f t="shared" ca="1" si="584"/>
        <v/>
      </c>
      <c r="CQ286" s="93" t="str">
        <f ca="1">IFERROR(VLOOKUP(CP286,'（様式１号）３整理番号表'!$T$19:$V$24,2,FALSE),"")</f>
        <v/>
      </c>
      <c r="CR286" s="924" t="str">
        <f ca="1">IFERROR(IF(INDIRECT("'("&amp;'２個別表'!EO286&amp;")'!AV"&amp;84+EP286)&lt;&gt;1,"",1),"")</f>
        <v/>
      </c>
      <c r="CS286" s="232">
        <f t="shared" ca="1" si="585"/>
        <v>0</v>
      </c>
      <c r="CT286" s="248">
        <f t="shared" ca="1" si="586"/>
        <v>0</v>
      </c>
      <c r="CU286" s="376" t="str">
        <f ca="1">IF(ER286="補強",IF(COUNTIFS($Z$11:Z286,Z286,$W$11:W286,1)=1,"１①",""),IF(COUNTIFS($Z$11:Z286,Z286,$W$11:W286,2)=1,"２①",""))</f>
        <v/>
      </c>
      <c r="CV286" s="57" t="str">
        <f t="shared" ca="1" si="587"/>
        <v/>
      </c>
      <c r="CW286" s="927" t="str">
        <f t="shared" ca="1" si="588"/>
        <v/>
      </c>
      <c r="CX286" s="256" t="str">
        <f t="shared" ca="1" si="589"/>
        <v/>
      </c>
      <c r="CY286" s="256" t="str">
        <f t="shared" ca="1" si="590"/>
        <v/>
      </c>
      <c r="CZ286" s="256" t="str">
        <f t="shared" ca="1" si="591"/>
        <v/>
      </c>
      <c r="DA286" s="256" t="str">
        <f t="shared" ca="1" si="592"/>
        <v/>
      </c>
      <c r="DB286" s="316" t="str">
        <f ca="1">IFERROR(VLOOKUP($CU286,'（様式１号）３整理番号表'!$Z$19:$AB$32,3,FALSE),"")</f>
        <v/>
      </c>
      <c r="DC286" s="259" t="str">
        <f t="shared" ca="1" si="593"/>
        <v>-</v>
      </c>
      <c r="DD286" s="618" t="str">
        <f t="shared" ca="1" si="594"/>
        <v/>
      </c>
      <c r="DE286" s="321" t="str">
        <f ca="1">IF(AND(AO286=18,AS286=1),IF(COUNTIFS($Y$11:Y286,Y286,$AS$11:AS286,1)=1,"２②",""),IF($CU286="１①",INDEX(INDIRECT("'("&amp;$EO286&amp;")'!AR116:BB116"),1,MATCH(INDIRECT("'("&amp;$EO286&amp;")'!C118"),INDIRECT("'("&amp;$EO286&amp;")'!AR119:BB119"),0)),""))</f>
        <v/>
      </c>
      <c r="DF286" s="324" t="str">
        <f t="shared" ca="1" si="595"/>
        <v/>
      </c>
      <c r="DG286" s="313" t="str">
        <f t="shared" ca="1" si="596"/>
        <v/>
      </c>
      <c r="DH286" s="313" t="str">
        <f t="shared" ca="1" si="597"/>
        <v/>
      </c>
      <c r="DI286" s="313" t="str">
        <f t="shared" ca="1" si="598"/>
        <v/>
      </c>
      <c r="DJ286" s="313" t="str">
        <f t="shared" ca="1" si="599"/>
        <v/>
      </c>
      <c r="DK286" s="328" t="str">
        <f t="shared" ca="1" si="600"/>
        <v/>
      </c>
      <c r="DL286" s="334" t="str">
        <f t="shared" ca="1" si="601"/>
        <v/>
      </c>
      <c r="DM286" s="915" t="str">
        <f t="shared" ca="1" si="602"/>
        <v/>
      </c>
      <c r="DN286" s="15"/>
      <c r="DO286" s="324"/>
      <c r="DP286" s="16"/>
      <c r="DQ286" s="16"/>
      <c r="DR286" s="16"/>
      <c r="DS286" s="16"/>
      <c r="DT286" s="318" t="str">
        <f>IFERROR(VLOOKUP($DN286,'（様式１号）３整理番号表'!$Z$19:$AB$32,3,FALSE),"")</f>
        <v/>
      </c>
      <c r="DU286" s="259" t="str">
        <f t="shared" si="603"/>
        <v/>
      </c>
      <c r="DV286" s="14"/>
      <c r="DW286" s="17" t="str">
        <f t="shared" ca="1" si="604"/>
        <v/>
      </c>
      <c r="DX286" s="88" t="str">
        <f t="shared" ca="1" si="621"/>
        <v/>
      </c>
      <c r="DZ286" s="339">
        <f t="shared" ref="DZ286:EM304" ca="1" si="623">COUNTIF($CJ286:$DV286,DZ$8)</f>
        <v>0</v>
      </c>
      <c r="EA286" s="339">
        <f t="shared" ca="1" si="623"/>
        <v>0</v>
      </c>
      <c r="EB286" s="339">
        <f t="shared" ca="1" si="623"/>
        <v>0</v>
      </c>
      <c r="EC286" s="339">
        <f t="shared" ca="1" si="623"/>
        <v>0</v>
      </c>
      <c r="ED286" s="339">
        <f t="shared" ca="1" si="623"/>
        <v>0</v>
      </c>
      <c r="EE286" s="339">
        <f t="shared" ca="1" si="623"/>
        <v>0</v>
      </c>
      <c r="EF286" s="339">
        <f t="shared" ca="1" si="623"/>
        <v>0</v>
      </c>
      <c r="EG286" s="339">
        <f t="shared" ca="1" si="623"/>
        <v>0</v>
      </c>
      <c r="EH286" s="339">
        <f t="shared" ca="1" si="623"/>
        <v>0</v>
      </c>
      <c r="EI286" s="339">
        <f t="shared" ca="1" si="623"/>
        <v>0</v>
      </c>
      <c r="EJ286" s="339">
        <f t="shared" ca="1" si="623"/>
        <v>0</v>
      </c>
      <c r="EK286" s="339">
        <f t="shared" ca="1" si="623"/>
        <v>0</v>
      </c>
      <c r="EL286" s="339">
        <f t="shared" ca="1" si="623"/>
        <v>0</v>
      </c>
      <c r="EM286" s="339">
        <f t="shared" ca="1" si="623"/>
        <v>0</v>
      </c>
      <c r="EO286" s="919" t="str">
        <f t="shared" ca="1" si="523"/>
        <v/>
      </c>
      <c r="EP286" s="919" t="str">
        <f t="shared" ca="1" si="605"/>
        <v/>
      </c>
      <c r="EQ286" s="919" t="str">
        <f t="shared" ca="1" si="606"/>
        <v/>
      </c>
      <c r="ER286" s="919" t="str">
        <f t="shared" ca="1" si="607"/>
        <v/>
      </c>
      <c r="ES286" s="919" t="str">
        <f ca="1">IFERROR(INDEX('郵便番号（石川県）'!$A$3:$F$2574,MATCH(INDIRECT("'("&amp;EO286&amp;")'!E7"),'郵便番号（石川県）'!$A$3:$A$2574,0),6),"")</f>
        <v/>
      </c>
      <c r="ET286" s="919" t="str">
        <f ca="1">IFERROR(INDEX('郵便番号（石川県）'!$A$3:$F$2574,MATCH(INDIRECT("'("&amp;$EO286&amp;")'!E7"),'郵便番号（石川県）'!$A$3:$A$2574,0),5),"")</f>
        <v/>
      </c>
      <c r="EU286" s="919" t="str">
        <f t="shared" ca="1" si="608"/>
        <v/>
      </c>
      <c r="EV286" s="919" t="str">
        <f t="shared" ca="1" si="609"/>
        <v/>
      </c>
      <c r="EW286" s="919" t="str">
        <f t="shared" ca="1" si="610"/>
        <v/>
      </c>
      <c r="EX286" s="919" t="str">
        <f t="shared" ca="1" si="611"/>
        <v/>
      </c>
      <c r="EY286" s="919" t="str">
        <f t="shared" ca="1" si="612"/>
        <v/>
      </c>
      <c r="EZ286" s="919" t="str">
        <f t="shared" ca="1" si="613"/>
        <v/>
      </c>
      <c r="FA286" s="919" t="str">
        <f t="shared" ca="1" si="614"/>
        <v/>
      </c>
      <c r="FB286" s="919" t="str">
        <f t="shared" ca="1" si="615"/>
        <v/>
      </c>
      <c r="FC286" s="919" t="str">
        <f t="shared" ca="1" si="616"/>
        <v/>
      </c>
      <c r="FD286" s="627" t="str">
        <f t="shared" ca="1" si="617"/>
        <v/>
      </c>
      <c r="FE286" s="630">
        <v>276</v>
      </c>
      <c r="FF286" s="299" t="str">
        <f t="shared" ca="1" si="618"/>
        <v/>
      </c>
      <c r="FG286" s="993" t="str">
        <f t="shared" ca="1" si="619"/>
        <v/>
      </c>
      <c r="FH286" s="919" t="str">
        <f t="shared" ca="1" si="620"/>
        <v/>
      </c>
      <c r="FI286" s="299">
        <f ca="1">COUNTIF($FH$11:FH286,"■")</f>
        <v>0</v>
      </c>
    </row>
    <row r="287" spans="1:165" ht="34.5" customHeight="1">
      <c r="A287" s="445">
        <f t="shared" ca="1" si="524"/>
        <v>0</v>
      </c>
      <c r="B287" s="446">
        <f>IF(R287&lt;&gt;"",IF(COUNTIF(R$11:R287,R287)=1,MAX(B$11:B286)+1,INDEX(B$11:B286,MATCH(R287,R$11:R286,0),1)),0)</f>
        <v>1</v>
      </c>
      <c r="C287" s="446">
        <f ca="1">IF(T287&lt;&gt;"",IF(COUNTIF(T$11:T287,T287)=1,MAX(C$11:C286)+1,INDEX(C$11:C286,MATCH(T287,T$11:T286,0),1)),0)</f>
        <v>0</v>
      </c>
      <c r="D287" s="446">
        <f ca="1">IF(U287&lt;&gt;"",IF(COUNTIF(U$11:U287,U287)=1,MAX(D$11:D286)+1,INDEX(D$11:D286,MATCH(U287,U$11:U286,0),1)),0)</f>
        <v>0</v>
      </c>
      <c r="E287" s="446">
        <f ca="1">IF(S287&lt;&gt;"",IF(COUNTIF(S$11:S287,S287)=1,MAX(E$11:E286)+1,INDEX(E$11:E286,MATCH(S287,S$11:S286,0),1)),0)</f>
        <v>0</v>
      </c>
      <c r="F287" s="446">
        <f ca="1">IF(Z287&lt;&gt;"",IF(COUNTIF(Z$11:Z287,Z287)=1,MAX(F$11:F286)+1,INDEX(F$11:F286,MATCH(Z287,Z$11:Z286,0),1)),0)</f>
        <v>0</v>
      </c>
      <c r="G287" s="447" cm="1">
        <f t="array" aca="1" ref="G287" ca="1">IF(Z287&lt;&gt;"",IF(COUNTIFS(Z$11:Z287,Z287,W$11:W287,W287)=1,MAX(G$11:G286)+1,INDEX(G$11:G286,MATCH(Z287&amp;W287,Z$11:Z286&amp;W$11:W287,0),1)),0)</f>
        <v>0</v>
      </c>
      <c r="H287" s="447">
        <f t="shared" ca="1" si="525"/>
        <v>0</v>
      </c>
      <c r="I287" s="447">
        <f ca="1">IF(T287="",0,IF(COUNTIF(T$11:T287,T287)=1,1,0))</f>
        <v>0</v>
      </c>
      <c r="J287" s="447">
        <f ca="1">IF(U287="",0,IF(COUNTIF(U$11:U287,U287)=1,1,0))</f>
        <v>0</v>
      </c>
      <c r="K287" s="447">
        <f ca="1">IF(S287="",0,IF(COUNTIF(S$11:S287,S287)=1,1,0))</f>
        <v>0</v>
      </c>
      <c r="L287" s="446">
        <f ca="1">IF(Z287="",0,IF(COUNTIF(Z$11:Z287,Z287)=1,1,0))</f>
        <v>0</v>
      </c>
      <c r="M287" s="767">
        <f ca="1">IF($W287=2,IF(COUNTIFS($W$11:$W287,2,$Z$11:$Z287,$Z287)=1,1,0),0)</f>
        <v>0</v>
      </c>
      <c r="N287" s="767">
        <f ca="1">IF($W287=1,IF(COUNTIFS($W$11:$W287,2,$Z$11:$Z287,$Z287)=1,1,0),0)</f>
        <v>0</v>
      </c>
      <c r="O287" s="446">
        <f ca="1">IF(H287=0,0,IF(COUNTIF(Z$11:Z287,Z287)=1,1,0))</f>
        <v>0</v>
      </c>
      <c r="P287" s="448" t="str">
        <f t="shared" ca="1" si="526"/>
        <v>石川県</v>
      </c>
      <c r="Q287" s="89">
        <f t="shared" ca="1" si="527"/>
        <v>277</v>
      </c>
      <c r="R287" s="170" t="s">
        <v>459</v>
      </c>
      <c r="S287" s="357" t="str">
        <f t="shared" ca="1" si="528"/>
        <v/>
      </c>
      <c r="T287" s="357" t="str">
        <f t="shared" ca="1" si="529"/>
        <v/>
      </c>
      <c r="U287" s="58" t="str">
        <f t="shared" ca="1" si="530"/>
        <v/>
      </c>
      <c r="V287" s="58" t="str">
        <f t="shared" ca="1" si="531"/>
        <v/>
      </c>
      <c r="W287" s="920" t="str">
        <f t="shared" ca="1" si="532"/>
        <v/>
      </c>
      <c r="X287" s="369">
        <f ca="1">IFERROR(VLOOKUP(W287,'（様式１号）３整理番号表'!$B$4:$H$5,2,FALSE),0)</f>
        <v>0</v>
      </c>
      <c r="Y287" s="768" t="str" cm="1">
        <f t="array" aca="1" ref="Y287" ca="1">IF(AND(D287=0,F287=0),"",IF(COUNTIF(D$11:D287,D287)=1,1,IF(COUNTIFS(D$11:D287,D287,F$11:F287,F287)=1,INDEX((D$11:D287,F$11:F287,Y$11:Y287),MATCH(_xlfn.MAXIFS(F$11:F286,D$11:D286,D287),$F$11:F287,0),1,3)+1,INDEX((D$11:D287,F$11:F287,Y$11:Y287),MATCH(D287&amp;F287,D$11:D287&amp;F$11:F287,0),1,3))))</f>
        <v/>
      </c>
      <c r="Z287" s="40" t="str">
        <f t="shared" ca="1" si="533"/>
        <v/>
      </c>
      <c r="AA287" s="924" t="str">
        <f t="shared" ca="1" si="534"/>
        <v/>
      </c>
      <c r="AB287" s="93">
        <f ca="1">IFERROR(VLOOKUP(AA287,'（様式１号）３整理番号表'!$B$10:$H$16,2,FALSE),0)</f>
        <v>0</v>
      </c>
      <c r="AC287" s="924" t="str">
        <f t="shared" ca="1" si="535"/>
        <v/>
      </c>
      <c r="AD287" s="924" t="str">
        <f t="shared" ca="1" si="536"/>
        <v/>
      </c>
      <c r="AE287" s="93">
        <f ca="1">IFERROR(VLOOKUP(AD287,'（様式１号）３整理番号表'!$B$21:$H$22,2,FALSE),0)</f>
        <v>0</v>
      </c>
      <c r="AF287" s="924" t="str">
        <f t="shared" ca="1" si="537"/>
        <v/>
      </c>
      <c r="AG287" s="93">
        <f ca="1">IFERROR(VLOOKUP(AF287,'（様式１号）３整理番号表'!$B$26:$H$31,2,FALSE),0)</f>
        <v>0</v>
      </c>
      <c r="AH287" s="924" t="str">
        <f t="shared" ca="1" si="538"/>
        <v/>
      </c>
      <c r="AI287" s="93">
        <f ca="1">IFERROR(VLOOKUP(AH287,'（様式１号）３整理番号表'!$J$5:$N$59,2,FALSE),0)</f>
        <v>0</v>
      </c>
      <c r="AJ287" s="77" t="str">
        <f t="shared" ca="1" si="539"/>
        <v/>
      </c>
      <c r="AK287" s="93">
        <f ca="1">IFERROR(VLOOKUP(AJ287,'（様式１号）３整理番号表'!$P$5:$R$29,2,FALSE),0)</f>
        <v>0</v>
      </c>
      <c r="AL287" s="921" t="str">
        <f t="shared" ca="1" si="540"/>
        <v/>
      </c>
      <c r="AM287" s="921" t="str">
        <f t="shared" ca="1" si="541"/>
        <v/>
      </c>
      <c r="AN287" s="921"/>
      <c r="AO287" s="77" t="str">
        <f t="shared" ca="1" si="542"/>
        <v/>
      </c>
      <c r="AP287" s="93">
        <f ca="1">IFERROR(VLOOKUP(AO287,'（様式１号）３整理番号表'!$P$5:$R$29,2,FALSE),0)</f>
        <v>0</v>
      </c>
      <c r="AQ287" s="924" t="str">
        <f t="shared" ca="1" si="543"/>
        <v/>
      </c>
      <c r="AR287" s="93">
        <f t="shared" ca="1" si="544"/>
        <v>0</v>
      </c>
      <c r="AS287" s="924" t="str">
        <f t="shared" ca="1" si="545"/>
        <v/>
      </c>
      <c r="AT287" s="40" t="str">
        <f t="shared" ca="1" si="546"/>
        <v/>
      </c>
      <c r="AU287" s="93" t="str">
        <f t="shared" ca="1" si="547"/>
        <v/>
      </c>
      <c r="AV287" s="923" t="str">
        <f t="shared" ca="1" si="548"/>
        <v/>
      </c>
      <c r="AW287" s="926" t="str">
        <f t="shared" ca="1" si="549"/>
        <v/>
      </c>
      <c r="AX287" s="925" t="str">
        <f t="shared" ca="1" si="550"/>
        <v/>
      </c>
      <c r="AY287" s="925" t="str">
        <f t="shared" ca="1" si="550"/>
        <v/>
      </c>
      <c r="AZ287" s="925" t="str">
        <f t="shared" ca="1" si="550"/>
        <v/>
      </c>
      <c r="BA287" s="925" t="str">
        <f t="shared" ca="1" si="550"/>
        <v/>
      </c>
      <c r="BB287" s="925" t="str">
        <f t="shared" ca="1" si="551"/>
        <v/>
      </c>
      <c r="BC287" s="925" t="str">
        <f t="shared" ca="1" si="552"/>
        <v/>
      </c>
      <c r="BD287" s="925" t="str">
        <f t="shared" ca="1" si="552"/>
        <v/>
      </c>
      <c r="BE287" s="925" t="str">
        <f t="shared" ca="1" si="552"/>
        <v/>
      </c>
      <c r="BF287" s="77" t="str">
        <f t="shared" ca="1" si="553"/>
        <v/>
      </c>
      <c r="BG287" s="924" t="str">
        <f t="shared" ca="1" si="554"/>
        <v/>
      </c>
      <c r="BH287" s="94">
        <f ca="1">IF(BF287&lt;&gt;"",INDEX('（様式１号）３整理番号表'!$AB$7:$AQ$12,MATCH(BF287,'（様式１号）３整理番号表'!$AA$7:$AA$12,0),MATCH(BG287,'（様式１号）３整理番号表'!$AB$6:$AQ$6,0)),0)</f>
        <v>0</v>
      </c>
      <c r="BI287" s="921" t="str">
        <f t="shared" ca="1" si="555"/>
        <v/>
      </c>
      <c r="BJ287" s="922" t="str">
        <f t="shared" ca="1" si="556"/>
        <v/>
      </c>
      <c r="BK287" s="926" t="str">
        <f t="shared" ca="1" si="557"/>
        <v/>
      </c>
      <c r="BL287" s="922" t="str">
        <f t="shared" ca="1" si="558"/>
        <v/>
      </c>
      <c r="BM287" s="79" t="str">
        <f t="shared" ca="1" si="559"/>
        <v/>
      </c>
      <c r="BN287" s="82" t="str">
        <f t="shared" ca="1" si="560"/>
        <v/>
      </c>
      <c r="BO287" s="83" t="str">
        <f t="shared" ca="1" si="561"/>
        <v/>
      </c>
      <c r="BP287" s="84" t="str">
        <f t="shared" ca="1" si="562"/>
        <v/>
      </c>
      <c r="BQ287" s="82" t="str">
        <f t="shared" ca="1" si="563"/>
        <v/>
      </c>
      <c r="BR287" s="97" t="str">
        <f t="shared" ca="1" si="564"/>
        <v/>
      </c>
      <c r="BS287" s="95" t="str">
        <f t="shared" ca="1" si="565"/>
        <v/>
      </c>
      <c r="BT287" s="184" t="str">
        <f t="shared" ca="1" si="566"/>
        <v/>
      </c>
      <c r="BU287" s="611" t="str">
        <f t="shared" ca="1" si="567"/>
        <v/>
      </c>
      <c r="BV287" s="77" t="str">
        <f t="shared" ca="1" si="568"/>
        <v/>
      </c>
      <c r="BW287" s="85" t="str">
        <f t="shared" ca="1" si="569"/>
        <v/>
      </c>
      <c r="BX287" s="86" t="str">
        <f t="shared" ca="1" si="570"/>
        <v/>
      </c>
      <c r="BY287" s="231">
        <f ca="1">IF('ポイント要件確認等（個別表）'!AD287=1,ROUNDDOWN('ポイント要件確認等（個別表）'!AV287,-3),IF('ポイント要件確認等（個別表）'!AD287=2,ROUNDDOWN('ポイント要件確認等（個別表）'!BH287,-3),IF('ポイント要件確認等（個別表）'!AD287=3,ROUNDDOWN('ポイント要件確認等（個別表）'!BT287,-3),0)))</f>
        <v>0</v>
      </c>
      <c r="BZ287" s="86" t="str">
        <f t="shared" ca="1" si="571"/>
        <v/>
      </c>
      <c r="CA287" s="232" t="str">
        <f t="shared" ca="1" si="572"/>
        <v/>
      </c>
      <c r="CB287" s="232">
        <f t="shared" ca="1" si="573"/>
        <v>0</v>
      </c>
      <c r="CC287" s="86" t="str">
        <f t="shared" ca="1" si="574"/>
        <v/>
      </c>
      <c r="CD287" s="86" t="str">
        <f t="shared" ca="1" si="575"/>
        <v/>
      </c>
      <c r="CE287" s="609"/>
      <c r="CF287" s="86" t="str">
        <f t="shared" ca="1" si="576"/>
        <v/>
      </c>
      <c r="CG287" s="185" t="str">
        <f t="shared" ca="1" si="577"/>
        <v/>
      </c>
      <c r="CH287" s="246" t="str">
        <f t="shared" ca="1" si="578"/>
        <v>含税額</v>
      </c>
      <c r="CI287" s="247" t="str">
        <f t="shared" ca="1" si="579"/>
        <v/>
      </c>
      <c r="CJ287" s="87" t="str">
        <f ca="1">IFERROR(IF(INDIRECT("'("&amp;'２個別表'!EO287&amp;")'!AR"&amp;84+EP287)&lt;&gt;1,"",1),"")</f>
        <v/>
      </c>
      <c r="CK287" s="244" t="str">
        <f t="shared" ca="1" si="580"/>
        <v/>
      </c>
      <c r="CL287" s="235" t="str">
        <f t="shared" ca="1" si="581"/>
        <v/>
      </c>
      <c r="CM287" s="239" t="str">
        <f t="shared" ca="1" si="582"/>
        <v/>
      </c>
      <c r="CN287" s="77" t="str">
        <f t="shared" ca="1" si="583"/>
        <v/>
      </c>
      <c r="CO287" s="93" t="str">
        <f ca="1">IFERROR(VLOOKUP(CN287,'（様式１号）３整理番号表'!$T$5:$V$15,2,FALSE),"")</f>
        <v/>
      </c>
      <c r="CP287" s="924" t="str">
        <f t="shared" ca="1" si="584"/>
        <v/>
      </c>
      <c r="CQ287" s="93" t="str">
        <f ca="1">IFERROR(VLOOKUP(CP287,'（様式１号）３整理番号表'!$T$19:$V$24,2,FALSE),"")</f>
        <v/>
      </c>
      <c r="CR287" s="924" t="str">
        <f ca="1">IFERROR(IF(INDIRECT("'("&amp;'２個別表'!EO287&amp;")'!AV"&amp;84+EP287)&lt;&gt;1,"",1),"")</f>
        <v/>
      </c>
      <c r="CS287" s="232">
        <f t="shared" ca="1" si="585"/>
        <v>0</v>
      </c>
      <c r="CT287" s="248">
        <f t="shared" ca="1" si="586"/>
        <v>0</v>
      </c>
      <c r="CU287" s="376" t="str">
        <f ca="1">IF(ER287="補強",IF(COUNTIFS($Z$11:Z287,Z287,$W$11:W287,1)=1,"１①",""),IF(COUNTIFS($Z$11:Z287,Z287,$W$11:W287,2)=1,"２①",""))</f>
        <v/>
      </c>
      <c r="CV287" s="57" t="str">
        <f t="shared" ca="1" si="587"/>
        <v/>
      </c>
      <c r="CW287" s="927" t="str">
        <f t="shared" ca="1" si="588"/>
        <v/>
      </c>
      <c r="CX287" s="256" t="str">
        <f t="shared" ca="1" si="589"/>
        <v/>
      </c>
      <c r="CY287" s="256" t="str">
        <f t="shared" ca="1" si="590"/>
        <v/>
      </c>
      <c r="CZ287" s="256" t="str">
        <f t="shared" ca="1" si="591"/>
        <v/>
      </c>
      <c r="DA287" s="256" t="str">
        <f t="shared" ca="1" si="592"/>
        <v/>
      </c>
      <c r="DB287" s="316" t="str">
        <f ca="1">IFERROR(VLOOKUP($CU287,'（様式１号）３整理番号表'!$Z$19:$AB$32,3,FALSE),"")</f>
        <v/>
      </c>
      <c r="DC287" s="259" t="str">
        <f t="shared" ca="1" si="593"/>
        <v>-</v>
      </c>
      <c r="DD287" s="618" t="str">
        <f t="shared" ca="1" si="594"/>
        <v/>
      </c>
      <c r="DE287" s="321" t="str">
        <f ca="1">IF(AND(AO287=18,AS287=1),IF(COUNTIFS($Y$11:Y287,Y287,$AS$11:AS287,1)=1,"２②",""),IF($CU287="１①",INDEX(INDIRECT("'("&amp;$EO287&amp;")'!AR116:BB116"),1,MATCH(INDIRECT("'("&amp;$EO287&amp;")'!C118"),INDIRECT("'("&amp;$EO287&amp;")'!AR119:BB119"),0)),""))</f>
        <v/>
      </c>
      <c r="DF287" s="324" t="str">
        <f t="shared" ca="1" si="595"/>
        <v/>
      </c>
      <c r="DG287" s="313" t="str">
        <f t="shared" ca="1" si="596"/>
        <v/>
      </c>
      <c r="DH287" s="313" t="str">
        <f t="shared" ca="1" si="597"/>
        <v/>
      </c>
      <c r="DI287" s="313" t="str">
        <f t="shared" ca="1" si="598"/>
        <v/>
      </c>
      <c r="DJ287" s="313" t="str">
        <f t="shared" ca="1" si="599"/>
        <v/>
      </c>
      <c r="DK287" s="328" t="str">
        <f t="shared" ca="1" si="600"/>
        <v/>
      </c>
      <c r="DL287" s="334" t="str">
        <f t="shared" ca="1" si="601"/>
        <v/>
      </c>
      <c r="DM287" s="915" t="str">
        <f t="shared" ca="1" si="602"/>
        <v/>
      </c>
      <c r="DN287" s="15"/>
      <c r="DO287" s="324"/>
      <c r="DP287" s="16"/>
      <c r="DQ287" s="16"/>
      <c r="DR287" s="16"/>
      <c r="DS287" s="16"/>
      <c r="DT287" s="318" t="str">
        <f>IFERROR(VLOOKUP($DN287,'（様式１号）３整理番号表'!$Z$19:$AB$32,3,FALSE),"")</f>
        <v/>
      </c>
      <c r="DU287" s="259" t="str">
        <f t="shared" si="603"/>
        <v/>
      </c>
      <c r="DV287" s="14"/>
      <c r="DW287" s="17" t="str">
        <f t="shared" ca="1" si="604"/>
        <v/>
      </c>
      <c r="DX287" s="88" t="str">
        <f t="shared" ca="1" si="621"/>
        <v/>
      </c>
      <c r="DZ287" s="339">
        <f t="shared" ca="1" si="623"/>
        <v>0</v>
      </c>
      <c r="EA287" s="339">
        <f t="shared" ca="1" si="623"/>
        <v>0</v>
      </c>
      <c r="EB287" s="339">
        <f t="shared" ca="1" si="623"/>
        <v>0</v>
      </c>
      <c r="EC287" s="339">
        <f t="shared" ca="1" si="623"/>
        <v>0</v>
      </c>
      <c r="ED287" s="339">
        <f t="shared" ca="1" si="623"/>
        <v>0</v>
      </c>
      <c r="EE287" s="339">
        <f t="shared" ca="1" si="623"/>
        <v>0</v>
      </c>
      <c r="EF287" s="339">
        <f t="shared" ca="1" si="623"/>
        <v>0</v>
      </c>
      <c r="EG287" s="339">
        <f t="shared" ca="1" si="623"/>
        <v>0</v>
      </c>
      <c r="EH287" s="339">
        <f t="shared" ca="1" si="623"/>
        <v>0</v>
      </c>
      <c r="EI287" s="339">
        <f t="shared" ca="1" si="623"/>
        <v>0</v>
      </c>
      <c r="EJ287" s="339">
        <f t="shared" ca="1" si="623"/>
        <v>0</v>
      </c>
      <c r="EK287" s="339">
        <f t="shared" ca="1" si="623"/>
        <v>0</v>
      </c>
      <c r="EL287" s="339">
        <f t="shared" ca="1" si="623"/>
        <v>0</v>
      </c>
      <c r="EM287" s="339">
        <f t="shared" ca="1" si="623"/>
        <v>0</v>
      </c>
      <c r="EO287" s="919" t="str">
        <f t="shared" ca="1" si="523"/>
        <v/>
      </c>
      <c r="EP287" s="919" t="str">
        <f t="shared" ca="1" si="605"/>
        <v/>
      </c>
      <c r="EQ287" s="919" t="str">
        <f t="shared" ca="1" si="606"/>
        <v/>
      </c>
      <c r="ER287" s="919" t="str">
        <f t="shared" ca="1" si="607"/>
        <v/>
      </c>
      <c r="ES287" s="919" t="str">
        <f ca="1">IFERROR(INDEX('郵便番号（石川県）'!$A$3:$F$2574,MATCH(INDIRECT("'("&amp;EO287&amp;")'!E7"),'郵便番号（石川県）'!$A$3:$A$2574,0),6),"")</f>
        <v/>
      </c>
      <c r="ET287" s="919" t="str">
        <f ca="1">IFERROR(INDEX('郵便番号（石川県）'!$A$3:$F$2574,MATCH(INDIRECT("'("&amp;$EO287&amp;")'!E7"),'郵便番号（石川県）'!$A$3:$A$2574,0),5),"")</f>
        <v/>
      </c>
      <c r="EU287" s="919" t="str">
        <f t="shared" ca="1" si="608"/>
        <v/>
      </c>
      <c r="EV287" s="919" t="str">
        <f t="shared" ca="1" si="609"/>
        <v/>
      </c>
      <c r="EW287" s="919" t="str">
        <f t="shared" ca="1" si="610"/>
        <v/>
      </c>
      <c r="EX287" s="919" t="str">
        <f t="shared" ca="1" si="611"/>
        <v/>
      </c>
      <c r="EY287" s="919" t="str">
        <f t="shared" ca="1" si="612"/>
        <v/>
      </c>
      <c r="EZ287" s="919" t="str">
        <f t="shared" ca="1" si="613"/>
        <v/>
      </c>
      <c r="FA287" s="919" t="str">
        <f t="shared" ca="1" si="614"/>
        <v/>
      </c>
      <c r="FB287" s="919" t="str">
        <f t="shared" ca="1" si="615"/>
        <v/>
      </c>
      <c r="FC287" s="919" t="str">
        <f t="shared" ca="1" si="616"/>
        <v/>
      </c>
      <c r="FD287" s="627" t="str">
        <f t="shared" ca="1" si="617"/>
        <v/>
      </c>
      <c r="FE287" s="630">
        <v>277</v>
      </c>
      <c r="FF287" s="299" t="str">
        <f t="shared" ca="1" si="618"/>
        <v/>
      </c>
      <c r="FG287" s="993" t="str">
        <f t="shared" ca="1" si="619"/>
        <v/>
      </c>
      <c r="FH287" s="919" t="str">
        <f t="shared" ca="1" si="620"/>
        <v/>
      </c>
      <c r="FI287" s="299">
        <f ca="1">COUNTIF($FH$11:FH287,"■")</f>
        <v>0</v>
      </c>
    </row>
    <row r="288" spans="1:165" ht="34.5" customHeight="1">
      <c r="A288" s="445">
        <f t="shared" ca="1" si="524"/>
        <v>0</v>
      </c>
      <c r="B288" s="446">
        <f>IF(R288&lt;&gt;"",IF(COUNTIF(R$11:R288,R288)=1,MAX(B$11:B287)+1,INDEX(B$11:B287,MATCH(R288,R$11:R287,0),1)),0)</f>
        <v>1</v>
      </c>
      <c r="C288" s="446">
        <f ca="1">IF(T288&lt;&gt;"",IF(COUNTIF(T$11:T288,T288)=1,MAX(C$11:C287)+1,INDEX(C$11:C287,MATCH(T288,T$11:T287,0),1)),0)</f>
        <v>0</v>
      </c>
      <c r="D288" s="446">
        <f ca="1">IF(U288&lt;&gt;"",IF(COUNTIF(U$11:U288,U288)=1,MAX(D$11:D287)+1,INDEX(D$11:D287,MATCH(U288,U$11:U287,0),1)),0)</f>
        <v>0</v>
      </c>
      <c r="E288" s="446">
        <f ca="1">IF(S288&lt;&gt;"",IF(COUNTIF(S$11:S288,S288)=1,MAX(E$11:E287)+1,INDEX(E$11:E287,MATCH(S288,S$11:S287,0),1)),0)</f>
        <v>0</v>
      </c>
      <c r="F288" s="446">
        <f ca="1">IF(Z288&lt;&gt;"",IF(COUNTIF(Z$11:Z288,Z288)=1,MAX(F$11:F287)+1,INDEX(F$11:F287,MATCH(Z288,Z$11:Z287,0),1)),0)</f>
        <v>0</v>
      </c>
      <c r="G288" s="447" cm="1">
        <f t="array" aca="1" ref="G288" ca="1">IF(Z288&lt;&gt;"",IF(COUNTIFS(Z$11:Z288,Z288,W$11:W288,W288)=1,MAX(G$11:G287)+1,INDEX(G$11:G287,MATCH(Z288&amp;W288,Z$11:Z287&amp;W$11:W288,0),1)),0)</f>
        <v>0</v>
      </c>
      <c r="H288" s="447">
        <f t="shared" ca="1" si="525"/>
        <v>0</v>
      </c>
      <c r="I288" s="447">
        <f ca="1">IF(T288="",0,IF(COUNTIF(T$11:T288,T288)=1,1,0))</f>
        <v>0</v>
      </c>
      <c r="J288" s="447">
        <f ca="1">IF(U288="",0,IF(COUNTIF(U$11:U288,U288)=1,1,0))</f>
        <v>0</v>
      </c>
      <c r="K288" s="447">
        <f ca="1">IF(S288="",0,IF(COUNTIF(S$11:S288,S288)=1,1,0))</f>
        <v>0</v>
      </c>
      <c r="L288" s="446">
        <f ca="1">IF(Z288="",0,IF(COUNTIF(Z$11:Z288,Z288)=1,1,0))</f>
        <v>0</v>
      </c>
      <c r="M288" s="767">
        <f ca="1">IF($W288=2,IF(COUNTIFS($W$11:$W288,2,$Z$11:$Z288,$Z288)=1,1,0),0)</f>
        <v>0</v>
      </c>
      <c r="N288" s="767">
        <f ca="1">IF($W288=1,IF(COUNTIFS($W$11:$W288,2,$Z$11:$Z288,$Z288)=1,1,0),0)</f>
        <v>0</v>
      </c>
      <c r="O288" s="446">
        <f ca="1">IF(H288=0,0,IF(COUNTIF(Z$11:Z288,Z288)=1,1,0))</f>
        <v>0</v>
      </c>
      <c r="P288" s="448" t="str">
        <f t="shared" ca="1" si="526"/>
        <v>石川県</v>
      </c>
      <c r="Q288" s="89">
        <f t="shared" ca="1" si="527"/>
        <v>278</v>
      </c>
      <c r="R288" s="170" t="s">
        <v>459</v>
      </c>
      <c r="S288" s="357" t="str">
        <f t="shared" ca="1" si="528"/>
        <v/>
      </c>
      <c r="T288" s="357" t="str">
        <f t="shared" ca="1" si="529"/>
        <v/>
      </c>
      <c r="U288" s="58" t="str">
        <f t="shared" ca="1" si="530"/>
        <v/>
      </c>
      <c r="V288" s="58" t="str">
        <f t="shared" ca="1" si="531"/>
        <v/>
      </c>
      <c r="W288" s="920" t="str">
        <f t="shared" ca="1" si="532"/>
        <v/>
      </c>
      <c r="X288" s="369">
        <f ca="1">IFERROR(VLOOKUP(W288,'（様式１号）３整理番号表'!$B$4:$H$5,2,FALSE),0)</f>
        <v>0</v>
      </c>
      <c r="Y288" s="768" t="str" cm="1">
        <f t="array" aca="1" ref="Y288" ca="1">IF(AND(D288=0,F288=0),"",IF(COUNTIF(D$11:D288,D288)=1,1,IF(COUNTIFS(D$11:D288,D288,F$11:F288,F288)=1,INDEX((D$11:D288,F$11:F288,Y$11:Y288),MATCH(_xlfn.MAXIFS(F$11:F287,D$11:D287,D288),$F$11:F288,0),1,3)+1,INDEX((D$11:D288,F$11:F288,Y$11:Y288),MATCH(D288&amp;F288,D$11:D288&amp;F$11:F288,0),1,3))))</f>
        <v/>
      </c>
      <c r="Z288" s="40" t="str">
        <f t="shared" ca="1" si="533"/>
        <v/>
      </c>
      <c r="AA288" s="924" t="str">
        <f t="shared" ca="1" si="534"/>
        <v/>
      </c>
      <c r="AB288" s="93">
        <f ca="1">IFERROR(VLOOKUP(AA288,'（様式１号）３整理番号表'!$B$10:$H$16,2,FALSE),0)</f>
        <v>0</v>
      </c>
      <c r="AC288" s="924" t="str">
        <f t="shared" ca="1" si="535"/>
        <v/>
      </c>
      <c r="AD288" s="924" t="str">
        <f t="shared" ca="1" si="536"/>
        <v/>
      </c>
      <c r="AE288" s="93">
        <f ca="1">IFERROR(VLOOKUP(AD288,'（様式１号）３整理番号表'!$B$21:$H$22,2,FALSE),0)</f>
        <v>0</v>
      </c>
      <c r="AF288" s="924" t="str">
        <f t="shared" ca="1" si="537"/>
        <v/>
      </c>
      <c r="AG288" s="93">
        <f ca="1">IFERROR(VLOOKUP(AF288,'（様式１号）３整理番号表'!$B$26:$H$31,2,FALSE),0)</f>
        <v>0</v>
      </c>
      <c r="AH288" s="924" t="str">
        <f t="shared" ca="1" si="538"/>
        <v/>
      </c>
      <c r="AI288" s="93">
        <f ca="1">IFERROR(VLOOKUP(AH288,'（様式１号）３整理番号表'!$J$5:$N$59,2,FALSE),0)</f>
        <v>0</v>
      </c>
      <c r="AJ288" s="77" t="str">
        <f t="shared" ca="1" si="539"/>
        <v/>
      </c>
      <c r="AK288" s="93">
        <f ca="1">IFERROR(VLOOKUP(AJ288,'（様式１号）３整理番号表'!$P$5:$R$29,2,FALSE),0)</f>
        <v>0</v>
      </c>
      <c r="AL288" s="921" t="str">
        <f t="shared" ca="1" si="540"/>
        <v/>
      </c>
      <c r="AM288" s="921" t="str">
        <f t="shared" ca="1" si="541"/>
        <v/>
      </c>
      <c r="AN288" s="921"/>
      <c r="AO288" s="77" t="str">
        <f t="shared" ca="1" si="542"/>
        <v/>
      </c>
      <c r="AP288" s="93">
        <f ca="1">IFERROR(VLOOKUP(AO288,'（様式１号）３整理番号表'!$P$5:$R$29,2,FALSE),0)</f>
        <v>0</v>
      </c>
      <c r="AQ288" s="924" t="str">
        <f t="shared" ca="1" si="543"/>
        <v/>
      </c>
      <c r="AR288" s="93">
        <f t="shared" ca="1" si="544"/>
        <v>0</v>
      </c>
      <c r="AS288" s="924" t="str">
        <f t="shared" ca="1" si="545"/>
        <v/>
      </c>
      <c r="AT288" s="40" t="str">
        <f t="shared" ca="1" si="546"/>
        <v/>
      </c>
      <c r="AU288" s="93" t="str">
        <f t="shared" ca="1" si="547"/>
        <v/>
      </c>
      <c r="AV288" s="923" t="str">
        <f t="shared" ca="1" si="548"/>
        <v/>
      </c>
      <c r="AW288" s="926" t="str">
        <f t="shared" ca="1" si="549"/>
        <v/>
      </c>
      <c r="AX288" s="925" t="str">
        <f t="shared" ca="1" si="550"/>
        <v/>
      </c>
      <c r="AY288" s="925" t="str">
        <f t="shared" ca="1" si="550"/>
        <v/>
      </c>
      <c r="AZ288" s="925" t="str">
        <f t="shared" ca="1" si="550"/>
        <v/>
      </c>
      <c r="BA288" s="925" t="str">
        <f t="shared" ca="1" si="550"/>
        <v/>
      </c>
      <c r="BB288" s="925" t="str">
        <f t="shared" ca="1" si="551"/>
        <v/>
      </c>
      <c r="BC288" s="925" t="str">
        <f t="shared" ca="1" si="552"/>
        <v/>
      </c>
      <c r="BD288" s="925" t="str">
        <f t="shared" ca="1" si="552"/>
        <v/>
      </c>
      <c r="BE288" s="925" t="str">
        <f t="shared" ca="1" si="552"/>
        <v/>
      </c>
      <c r="BF288" s="77" t="str">
        <f t="shared" ca="1" si="553"/>
        <v/>
      </c>
      <c r="BG288" s="924" t="str">
        <f t="shared" ca="1" si="554"/>
        <v/>
      </c>
      <c r="BH288" s="94">
        <f ca="1">IF(BF288&lt;&gt;"",INDEX('（様式１号）３整理番号表'!$AB$7:$AQ$12,MATCH(BF288,'（様式１号）３整理番号表'!$AA$7:$AA$12,0),MATCH(BG288,'（様式１号）３整理番号表'!$AB$6:$AQ$6,0)),0)</f>
        <v>0</v>
      </c>
      <c r="BI288" s="921" t="str">
        <f t="shared" ca="1" si="555"/>
        <v/>
      </c>
      <c r="BJ288" s="922" t="str">
        <f t="shared" ca="1" si="556"/>
        <v/>
      </c>
      <c r="BK288" s="926" t="str">
        <f t="shared" ca="1" si="557"/>
        <v/>
      </c>
      <c r="BL288" s="922" t="str">
        <f t="shared" ca="1" si="558"/>
        <v/>
      </c>
      <c r="BM288" s="79" t="str">
        <f t="shared" ca="1" si="559"/>
        <v/>
      </c>
      <c r="BN288" s="82" t="str">
        <f t="shared" ca="1" si="560"/>
        <v/>
      </c>
      <c r="BO288" s="83" t="str">
        <f t="shared" ca="1" si="561"/>
        <v/>
      </c>
      <c r="BP288" s="84" t="str">
        <f t="shared" ca="1" si="562"/>
        <v/>
      </c>
      <c r="BQ288" s="82" t="str">
        <f t="shared" ca="1" si="563"/>
        <v/>
      </c>
      <c r="BR288" s="97" t="str">
        <f t="shared" ca="1" si="564"/>
        <v/>
      </c>
      <c r="BS288" s="95" t="str">
        <f t="shared" ca="1" si="565"/>
        <v/>
      </c>
      <c r="BT288" s="184" t="str">
        <f t="shared" ca="1" si="566"/>
        <v/>
      </c>
      <c r="BU288" s="611" t="str">
        <f t="shared" ca="1" si="567"/>
        <v/>
      </c>
      <c r="BV288" s="77" t="str">
        <f t="shared" ca="1" si="568"/>
        <v/>
      </c>
      <c r="BW288" s="85" t="str">
        <f t="shared" ca="1" si="569"/>
        <v/>
      </c>
      <c r="BX288" s="86" t="str">
        <f t="shared" ca="1" si="570"/>
        <v/>
      </c>
      <c r="BY288" s="231">
        <f ca="1">IF('ポイント要件確認等（個別表）'!AD288=1,ROUNDDOWN('ポイント要件確認等（個別表）'!AV288,-3),IF('ポイント要件確認等（個別表）'!AD288=2,ROUNDDOWN('ポイント要件確認等（個別表）'!BH288,-3),IF('ポイント要件確認等（個別表）'!AD288=3,ROUNDDOWN('ポイント要件確認等（個別表）'!BT288,-3),0)))</f>
        <v>0</v>
      </c>
      <c r="BZ288" s="86" t="str">
        <f t="shared" ca="1" si="571"/>
        <v/>
      </c>
      <c r="CA288" s="232" t="str">
        <f t="shared" ca="1" si="572"/>
        <v/>
      </c>
      <c r="CB288" s="232">
        <f t="shared" ca="1" si="573"/>
        <v>0</v>
      </c>
      <c r="CC288" s="86" t="str">
        <f t="shared" ca="1" si="574"/>
        <v/>
      </c>
      <c r="CD288" s="86" t="str">
        <f t="shared" ca="1" si="575"/>
        <v/>
      </c>
      <c r="CE288" s="609"/>
      <c r="CF288" s="86" t="str">
        <f t="shared" ca="1" si="576"/>
        <v/>
      </c>
      <c r="CG288" s="185" t="str">
        <f t="shared" ca="1" si="577"/>
        <v/>
      </c>
      <c r="CH288" s="246" t="str">
        <f t="shared" ca="1" si="578"/>
        <v>含税額</v>
      </c>
      <c r="CI288" s="247" t="str">
        <f t="shared" ca="1" si="579"/>
        <v/>
      </c>
      <c r="CJ288" s="87" t="str">
        <f ca="1">IFERROR(IF(INDIRECT("'("&amp;'２個別表'!EO288&amp;")'!AR"&amp;84+EP288)&lt;&gt;1,"",1),"")</f>
        <v/>
      </c>
      <c r="CK288" s="244" t="str">
        <f t="shared" ca="1" si="580"/>
        <v/>
      </c>
      <c r="CL288" s="235" t="str">
        <f t="shared" ca="1" si="581"/>
        <v/>
      </c>
      <c r="CM288" s="239" t="str">
        <f t="shared" ca="1" si="582"/>
        <v/>
      </c>
      <c r="CN288" s="77" t="str">
        <f t="shared" ca="1" si="583"/>
        <v/>
      </c>
      <c r="CO288" s="93" t="str">
        <f ca="1">IFERROR(VLOOKUP(CN288,'（様式１号）３整理番号表'!$T$5:$V$15,2,FALSE),"")</f>
        <v/>
      </c>
      <c r="CP288" s="924" t="str">
        <f t="shared" ca="1" si="584"/>
        <v/>
      </c>
      <c r="CQ288" s="93" t="str">
        <f ca="1">IFERROR(VLOOKUP(CP288,'（様式１号）３整理番号表'!$T$19:$V$24,2,FALSE),"")</f>
        <v/>
      </c>
      <c r="CR288" s="924" t="str">
        <f ca="1">IFERROR(IF(INDIRECT("'("&amp;'２個別表'!EO288&amp;")'!AV"&amp;84+EP288)&lt;&gt;1,"",1),"")</f>
        <v/>
      </c>
      <c r="CS288" s="232">
        <f t="shared" ca="1" si="585"/>
        <v>0</v>
      </c>
      <c r="CT288" s="248">
        <f t="shared" ca="1" si="586"/>
        <v>0</v>
      </c>
      <c r="CU288" s="376" t="str">
        <f ca="1">IF(ER288="補強",IF(COUNTIFS($Z$11:Z288,Z288,$W$11:W288,1)=1,"１①",""),IF(COUNTIFS($Z$11:Z288,Z288,$W$11:W288,2)=1,"２①",""))</f>
        <v/>
      </c>
      <c r="CV288" s="57" t="str">
        <f t="shared" ca="1" si="587"/>
        <v/>
      </c>
      <c r="CW288" s="927" t="str">
        <f t="shared" ca="1" si="588"/>
        <v/>
      </c>
      <c r="CX288" s="256" t="str">
        <f t="shared" ca="1" si="589"/>
        <v/>
      </c>
      <c r="CY288" s="256" t="str">
        <f t="shared" ca="1" si="590"/>
        <v/>
      </c>
      <c r="CZ288" s="256" t="str">
        <f t="shared" ca="1" si="591"/>
        <v/>
      </c>
      <c r="DA288" s="256" t="str">
        <f t="shared" ca="1" si="592"/>
        <v/>
      </c>
      <c r="DB288" s="316" t="str">
        <f ca="1">IFERROR(VLOOKUP($CU288,'（様式１号）３整理番号表'!$Z$19:$AB$32,3,FALSE),"")</f>
        <v/>
      </c>
      <c r="DC288" s="259" t="str">
        <f t="shared" ca="1" si="593"/>
        <v>-</v>
      </c>
      <c r="DD288" s="618" t="str">
        <f t="shared" ca="1" si="594"/>
        <v/>
      </c>
      <c r="DE288" s="321" t="str">
        <f ca="1">IF(AND(AO288=18,AS288=1),IF(COUNTIFS($Y$11:Y288,Y288,$AS$11:AS288,1)=1,"２②",""),IF($CU288="１①",INDEX(INDIRECT("'("&amp;$EO288&amp;")'!AR116:BB116"),1,MATCH(INDIRECT("'("&amp;$EO288&amp;")'!C118"),INDIRECT("'("&amp;$EO288&amp;")'!AR119:BB119"),0)),""))</f>
        <v/>
      </c>
      <c r="DF288" s="324" t="str">
        <f t="shared" ca="1" si="595"/>
        <v/>
      </c>
      <c r="DG288" s="313" t="str">
        <f t="shared" ca="1" si="596"/>
        <v/>
      </c>
      <c r="DH288" s="313" t="str">
        <f t="shared" ca="1" si="597"/>
        <v/>
      </c>
      <c r="DI288" s="313" t="str">
        <f t="shared" ca="1" si="598"/>
        <v/>
      </c>
      <c r="DJ288" s="313" t="str">
        <f t="shared" ca="1" si="599"/>
        <v/>
      </c>
      <c r="DK288" s="328" t="str">
        <f t="shared" ca="1" si="600"/>
        <v/>
      </c>
      <c r="DL288" s="334" t="str">
        <f t="shared" ca="1" si="601"/>
        <v/>
      </c>
      <c r="DM288" s="915" t="str">
        <f t="shared" ca="1" si="602"/>
        <v/>
      </c>
      <c r="DN288" s="15"/>
      <c r="DO288" s="324"/>
      <c r="DP288" s="16"/>
      <c r="DQ288" s="16"/>
      <c r="DR288" s="16"/>
      <c r="DS288" s="16"/>
      <c r="DT288" s="318" t="str">
        <f>IFERROR(VLOOKUP($DN288,'（様式１号）３整理番号表'!$Z$19:$AB$32,3,FALSE),"")</f>
        <v/>
      </c>
      <c r="DU288" s="259" t="str">
        <f t="shared" si="603"/>
        <v/>
      </c>
      <c r="DV288" s="14"/>
      <c r="DW288" s="17" t="str">
        <f t="shared" ca="1" si="604"/>
        <v/>
      </c>
      <c r="DX288" s="88" t="str">
        <f t="shared" ca="1" si="621"/>
        <v/>
      </c>
      <c r="DZ288" s="339">
        <f t="shared" ca="1" si="623"/>
        <v>0</v>
      </c>
      <c r="EA288" s="339">
        <f t="shared" ca="1" si="623"/>
        <v>0</v>
      </c>
      <c r="EB288" s="339">
        <f t="shared" ca="1" si="623"/>
        <v>0</v>
      </c>
      <c r="EC288" s="339">
        <f t="shared" ca="1" si="623"/>
        <v>0</v>
      </c>
      <c r="ED288" s="339">
        <f t="shared" ca="1" si="623"/>
        <v>0</v>
      </c>
      <c r="EE288" s="339">
        <f t="shared" ca="1" si="623"/>
        <v>0</v>
      </c>
      <c r="EF288" s="339">
        <f t="shared" ca="1" si="623"/>
        <v>0</v>
      </c>
      <c r="EG288" s="339">
        <f t="shared" ca="1" si="623"/>
        <v>0</v>
      </c>
      <c r="EH288" s="339">
        <f t="shared" ca="1" si="623"/>
        <v>0</v>
      </c>
      <c r="EI288" s="339">
        <f t="shared" ca="1" si="623"/>
        <v>0</v>
      </c>
      <c r="EJ288" s="339">
        <f t="shared" ca="1" si="623"/>
        <v>0</v>
      </c>
      <c r="EK288" s="339">
        <f t="shared" ca="1" si="623"/>
        <v>0</v>
      </c>
      <c r="EL288" s="339">
        <f t="shared" ca="1" si="623"/>
        <v>0</v>
      </c>
      <c r="EM288" s="339">
        <f t="shared" ca="1" si="623"/>
        <v>0</v>
      </c>
      <c r="EO288" s="919" t="str">
        <f t="shared" ca="1" si="523"/>
        <v/>
      </c>
      <c r="EP288" s="919" t="str">
        <f t="shared" ca="1" si="605"/>
        <v/>
      </c>
      <c r="EQ288" s="919" t="str">
        <f t="shared" ca="1" si="606"/>
        <v/>
      </c>
      <c r="ER288" s="919" t="str">
        <f t="shared" ca="1" si="607"/>
        <v/>
      </c>
      <c r="ES288" s="919" t="str">
        <f ca="1">IFERROR(INDEX('郵便番号（石川県）'!$A$3:$F$2574,MATCH(INDIRECT("'("&amp;EO288&amp;")'!E7"),'郵便番号（石川県）'!$A$3:$A$2574,0),6),"")</f>
        <v/>
      </c>
      <c r="ET288" s="919" t="str">
        <f ca="1">IFERROR(INDEX('郵便番号（石川県）'!$A$3:$F$2574,MATCH(INDIRECT("'("&amp;$EO288&amp;")'!E7"),'郵便番号（石川県）'!$A$3:$A$2574,0),5),"")</f>
        <v/>
      </c>
      <c r="EU288" s="919" t="str">
        <f t="shared" ca="1" si="608"/>
        <v/>
      </c>
      <c r="EV288" s="919" t="str">
        <f t="shared" ca="1" si="609"/>
        <v/>
      </c>
      <c r="EW288" s="919" t="str">
        <f t="shared" ca="1" si="610"/>
        <v/>
      </c>
      <c r="EX288" s="919" t="str">
        <f t="shared" ca="1" si="611"/>
        <v/>
      </c>
      <c r="EY288" s="919" t="str">
        <f t="shared" ca="1" si="612"/>
        <v/>
      </c>
      <c r="EZ288" s="919" t="str">
        <f t="shared" ca="1" si="613"/>
        <v/>
      </c>
      <c r="FA288" s="919" t="str">
        <f t="shared" ca="1" si="614"/>
        <v/>
      </c>
      <c r="FB288" s="919" t="str">
        <f t="shared" ca="1" si="615"/>
        <v/>
      </c>
      <c r="FC288" s="919" t="str">
        <f t="shared" ca="1" si="616"/>
        <v/>
      </c>
      <c r="FD288" s="627" t="str">
        <f t="shared" ca="1" si="617"/>
        <v/>
      </c>
      <c r="FE288" s="630">
        <v>278</v>
      </c>
      <c r="FF288" s="299" t="str">
        <f t="shared" ca="1" si="618"/>
        <v/>
      </c>
      <c r="FG288" s="993" t="str">
        <f t="shared" ca="1" si="619"/>
        <v/>
      </c>
      <c r="FH288" s="919" t="str">
        <f t="shared" ca="1" si="620"/>
        <v/>
      </c>
      <c r="FI288" s="299">
        <f ca="1">COUNTIF($FH$11:FH288,"■")</f>
        <v>0</v>
      </c>
    </row>
    <row r="289" spans="1:165" ht="34.5" customHeight="1">
      <c r="A289" s="445">
        <f t="shared" ca="1" si="524"/>
        <v>0</v>
      </c>
      <c r="B289" s="446">
        <f>IF(R289&lt;&gt;"",IF(COUNTIF(R$11:R289,R289)=1,MAX(B$11:B288)+1,INDEX(B$11:B288,MATCH(R289,R$11:R288,0),1)),0)</f>
        <v>1</v>
      </c>
      <c r="C289" s="446">
        <f ca="1">IF(T289&lt;&gt;"",IF(COUNTIF(T$11:T289,T289)=1,MAX(C$11:C288)+1,INDEX(C$11:C288,MATCH(T289,T$11:T288,0),1)),0)</f>
        <v>0</v>
      </c>
      <c r="D289" s="446">
        <f ca="1">IF(U289&lt;&gt;"",IF(COUNTIF(U$11:U289,U289)=1,MAX(D$11:D288)+1,INDEX(D$11:D288,MATCH(U289,U$11:U288,0),1)),0)</f>
        <v>0</v>
      </c>
      <c r="E289" s="446">
        <f ca="1">IF(S289&lt;&gt;"",IF(COUNTIF(S$11:S289,S289)=1,MAX(E$11:E288)+1,INDEX(E$11:E288,MATCH(S289,S$11:S288,0),1)),0)</f>
        <v>0</v>
      </c>
      <c r="F289" s="446">
        <f ca="1">IF(Z289&lt;&gt;"",IF(COUNTIF(Z$11:Z289,Z289)=1,MAX(F$11:F288)+1,INDEX(F$11:F288,MATCH(Z289,Z$11:Z288,0),1)),0)</f>
        <v>0</v>
      </c>
      <c r="G289" s="447" cm="1">
        <f t="array" aca="1" ref="G289" ca="1">IF(Z289&lt;&gt;"",IF(COUNTIFS(Z$11:Z289,Z289,W$11:W289,W289)=1,MAX(G$11:G288)+1,INDEX(G$11:G288,MATCH(Z289&amp;W289,Z$11:Z288&amp;W$11:W289,0),1)),0)</f>
        <v>0</v>
      </c>
      <c r="H289" s="447">
        <f t="shared" ca="1" si="525"/>
        <v>0</v>
      </c>
      <c r="I289" s="447">
        <f ca="1">IF(T289="",0,IF(COUNTIF(T$11:T289,T289)=1,1,0))</f>
        <v>0</v>
      </c>
      <c r="J289" s="447">
        <f ca="1">IF(U289="",0,IF(COUNTIF(U$11:U289,U289)=1,1,0))</f>
        <v>0</v>
      </c>
      <c r="K289" s="447">
        <f ca="1">IF(S289="",0,IF(COUNTIF(S$11:S289,S289)=1,1,0))</f>
        <v>0</v>
      </c>
      <c r="L289" s="446">
        <f ca="1">IF(Z289="",0,IF(COUNTIF(Z$11:Z289,Z289)=1,1,0))</f>
        <v>0</v>
      </c>
      <c r="M289" s="767">
        <f ca="1">IF($W289=2,IF(COUNTIFS($W$11:$W289,2,$Z$11:$Z289,$Z289)=1,1,0),0)</f>
        <v>0</v>
      </c>
      <c r="N289" s="767">
        <f ca="1">IF($W289=1,IF(COUNTIFS($W$11:$W289,2,$Z$11:$Z289,$Z289)=1,1,0),0)</f>
        <v>0</v>
      </c>
      <c r="O289" s="446">
        <f ca="1">IF(H289=0,0,IF(COUNTIF(Z$11:Z289,Z289)=1,1,0))</f>
        <v>0</v>
      </c>
      <c r="P289" s="448" t="str">
        <f t="shared" ca="1" si="526"/>
        <v>石川県</v>
      </c>
      <c r="Q289" s="89">
        <f t="shared" ca="1" si="527"/>
        <v>279</v>
      </c>
      <c r="R289" s="170" t="s">
        <v>459</v>
      </c>
      <c r="S289" s="357" t="str">
        <f t="shared" ca="1" si="528"/>
        <v/>
      </c>
      <c r="T289" s="357" t="str">
        <f t="shared" ca="1" si="529"/>
        <v/>
      </c>
      <c r="U289" s="58" t="str">
        <f t="shared" ca="1" si="530"/>
        <v/>
      </c>
      <c r="V289" s="58" t="str">
        <f t="shared" ca="1" si="531"/>
        <v/>
      </c>
      <c r="W289" s="920" t="str">
        <f t="shared" ca="1" si="532"/>
        <v/>
      </c>
      <c r="X289" s="369">
        <f ca="1">IFERROR(VLOOKUP(W289,'（様式１号）３整理番号表'!$B$4:$H$5,2,FALSE),0)</f>
        <v>0</v>
      </c>
      <c r="Y289" s="768" t="str" cm="1">
        <f t="array" aca="1" ref="Y289" ca="1">IF(AND(D289=0,F289=0),"",IF(COUNTIF(D$11:D289,D289)=1,1,IF(COUNTIFS(D$11:D289,D289,F$11:F289,F289)=1,INDEX((D$11:D289,F$11:F289,Y$11:Y289),MATCH(_xlfn.MAXIFS(F$11:F288,D$11:D288,D289),$F$11:F289,0),1,3)+1,INDEX((D$11:D289,F$11:F289,Y$11:Y289),MATCH(D289&amp;F289,D$11:D289&amp;F$11:F289,0),1,3))))</f>
        <v/>
      </c>
      <c r="Z289" s="40" t="str">
        <f t="shared" ca="1" si="533"/>
        <v/>
      </c>
      <c r="AA289" s="924" t="str">
        <f t="shared" ca="1" si="534"/>
        <v/>
      </c>
      <c r="AB289" s="93">
        <f ca="1">IFERROR(VLOOKUP(AA289,'（様式１号）３整理番号表'!$B$10:$H$16,2,FALSE),0)</f>
        <v>0</v>
      </c>
      <c r="AC289" s="924" t="str">
        <f t="shared" ca="1" si="535"/>
        <v/>
      </c>
      <c r="AD289" s="924" t="str">
        <f t="shared" ca="1" si="536"/>
        <v/>
      </c>
      <c r="AE289" s="93">
        <f ca="1">IFERROR(VLOOKUP(AD289,'（様式１号）３整理番号表'!$B$21:$H$22,2,FALSE),0)</f>
        <v>0</v>
      </c>
      <c r="AF289" s="924" t="str">
        <f t="shared" ca="1" si="537"/>
        <v/>
      </c>
      <c r="AG289" s="93">
        <f ca="1">IFERROR(VLOOKUP(AF289,'（様式１号）３整理番号表'!$B$26:$H$31,2,FALSE),0)</f>
        <v>0</v>
      </c>
      <c r="AH289" s="924" t="str">
        <f t="shared" ca="1" si="538"/>
        <v/>
      </c>
      <c r="AI289" s="93">
        <f ca="1">IFERROR(VLOOKUP(AH289,'（様式１号）３整理番号表'!$J$5:$N$59,2,FALSE),0)</f>
        <v>0</v>
      </c>
      <c r="AJ289" s="77" t="str">
        <f t="shared" ca="1" si="539"/>
        <v/>
      </c>
      <c r="AK289" s="93">
        <f ca="1">IFERROR(VLOOKUP(AJ289,'（様式１号）３整理番号表'!$P$5:$R$29,2,FALSE),0)</f>
        <v>0</v>
      </c>
      <c r="AL289" s="921" t="str">
        <f t="shared" ca="1" si="540"/>
        <v/>
      </c>
      <c r="AM289" s="921" t="str">
        <f t="shared" ca="1" si="541"/>
        <v/>
      </c>
      <c r="AN289" s="921"/>
      <c r="AO289" s="77" t="str">
        <f t="shared" ca="1" si="542"/>
        <v/>
      </c>
      <c r="AP289" s="93">
        <f ca="1">IFERROR(VLOOKUP(AO289,'（様式１号）３整理番号表'!$P$5:$R$29,2,FALSE),0)</f>
        <v>0</v>
      </c>
      <c r="AQ289" s="924" t="str">
        <f t="shared" ca="1" si="543"/>
        <v/>
      </c>
      <c r="AR289" s="93">
        <f t="shared" ca="1" si="544"/>
        <v>0</v>
      </c>
      <c r="AS289" s="924" t="str">
        <f t="shared" ca="1" si="545"/>
        <v/>
      </c>
      <c r="AT289" s="40" t="str">
        <f t="shared" ca="1" si="546"/>
        <v/>
      </c>
      <c r="AU289" s="93" t="str">
        <f t="shared" ca="1" si="547"/>
        <v/>
      </c>
      <c r="AV289" s="923" t="str">
        <f t="shared" ca="1" si="548"/>
        <v/>
      </c>
      <c r="AW289" s="926" t="str">
        <f t="shared" ca="1" si="549"/>
        <v/>
      </c>
      <c r="AX289" s="925" t="str">
        <f t="shared" ca="1" si="550"/>
        <v/>
      </c>
      <c r="AY289" s="925" t="str">
        <f t="shared" ca="1" si="550"/>
        <v/>
      </c>
      <c r="AZ289" s="925" t="str">
        <f t="shared" ca="1" si="550"/>
        <v/>
      </c>
      <c r="BA289" s="925" t="str">
        <f t="shared" ca="1" si="550"/>
        <v/>
      </c>
      <c r="BB289" s="925" t="str">
        <f t="shared" ca="1" si="551"/>
        <v/>
      </c>
      <c r="BC289" s="925" t="str">
        <f t="shared" ca="1" si="552"/>
        <v/>
      </c>
      <c r="BD289" s="925" t="str">
        <f t="shared" ca="1" si="552"/>
        <v/>
      </c>
      <c r="BE289" s="925" t="str">
        <f t="shared" ca="1" si="552"/>
        <v/>
      </c>
      <c r="BF289" s="77" t="str">
        <f t="shared" ca="1" si="553"/>
        <v/>
      </c>
      <c r="BG289" s="924" t="str">
        <f t="shared" ca="1" si="554"/>
        <v/>
      </c>
      <c r="BH289" s="94">
        <f ca="1">IF(BF289&lt;&gt;"",INDEX('（様式１号）３整理番号表'!$AB$7:$AQ$12,MATCH(BF289,'（様式１号）３整理番号表'!$AA$7:$AA$12,0),MATCH(BG289,'（様式１号）３整理番号表'!$AB$6:$AQ$6,0)),0)</f>
        <v>0</v>
      </c>
      <c r="BI289" s="921" t="str">
        <f t="shared" ca="1" si="555"/>
        <v/>
      </c>
      <c r="BJ289" s="922" t="str">
        <f t="shared" ca="1" si="556"/>
        <v/>
      </c>
      <c r="BK289" s="926" t="str">
        <f t="shared" ca="1" si="557"/>
        <v/>
      </c>
      <c r="BL289" s="922" t="str">
        <f t="shared" ca="1" si="558"/>
        <v/>
      </c>
      <c r="BM289" s="79" t="str">
        <f t="shared" ca="1" si="559"/>
        <v/>
      </c>
      <c r="BN289" s="82" t="str">
        <f t="shared" ca="1" si="560"/>
        <v/>
      </c>
      <c r="BO289" s="83" t="str">
        <f t="shared" ca="1" si="561"/>
        <v/>
      </c>
      <c r="BP289" s="84" t="str">
        <f t="shared" ca="1" si="562"/>
        <v/>
      </c>
      <c r="BQ289" s="82" t="str">
        <f t="shared" ca="1" si="563"/>
        <v/>
      </c>
      <c r="BR289" s="97" t="str">
        <f t="shared" ca="1" si="564"/>
        <v/>
      </c>
      <c r="BS289" s="95" t="str">
        <f t="shared" ca="1" si="565"/>
        <v/>
      </c>
      <c r="BT289" s="184" t="str">
        <f t="shared" ca="1" si="566"/>
        <v/>
      </c>
      <c r="BU289" s="611" t="str">
        <f t="shared" ca="1" si="567"/>
        <v/>
      </c>
      <c r="BV289" s="77" t="str">
        <f t="shared" ca="1" si="568"/>
        <v/>
      </c>
      <c r="BW289" s="85" t="str">
        <f t="shared" ca="1" si="569"/>
        <v/>
      </c>
      <c r="BX289" s="86" t="str">
        <f t="shared" ca="1" si="570"/>
        <v/>
      </c>
      <c r="BY289" s="231">
        <f ca="1">IF('ポイント要件確認等（個別表）'!AD289=1,ROUNDDOWN('ポイント要件確認等（個別表）'!AV289,-3),IF('ポイント要件確認等（個別表）'!AD289=2,ROUNDDOWN('ポイント要件確認等（個別表）'!BH289,-3),IF('ポイント要件確認等（個別表）'!AD289=3,ROUNDDOWN('ポイント要件確認等（個別表）'!BT289,-3),0)))</f>
        <v>0</v>
      </c>
      <c r="BZ289" s="86" t="str">
        <f t="shared" ca="1" si="571"/>
        <v/>
      </c>
      <c r="CA289" s="232" t="str">
        <f t="shared" ca="1" si="572"/>
        <v/>
      </c>
      <c r="CB289" s="232">
        <f t="shared" ca="1" si="573"/>
        <v>0</v>
      </c>
      <c r="CC289" s="86" t="str">
        <f t="shared" ca="1" si="574"/>
        <v/>
      </c>
      <c r="CD289" s="86" t="str">
        <f t="shared" ca="1" si="575"/>
        <v/>
      </c>
      <c r="CE289" s="609"/>
      <c r="CF289" s="86" t="str">
        <f t="shared" ca="1" si="576"/>
        <v/>
      </c>
      <c r="CG289" s="185" t="str">
        <f t="shared" ca="1" si="577"/>
        <v/>
      </c>
      <c r="CH289" s="246" t="str">
        <f t="shared" ca="1" si="578"/>
        <v>含税額</v>
      </c>
      <c r="CI289" s="247" t="str">
        <f t="shared" ca="1" si="579"/>
        <v/>
      </c>
      <c r="CJ289" s="87" t="str">
        <f ca="1">IFERROR(IF(INDIRECT("'("&amp;'２個別表'!EO289&amp;")'!AR"&amp;84+EP289)&lt;&gt;1,"",1),"")</f>
        <v/>
      </c>
      <c r="CK289" s="244" t="str">
        <f t="shared" ca="1" si="580"/>
        <v/>
      </c>
      <c r="CL289" s="235" t="str">
        <f t="shared" ca="1" si="581"/>
        <v/>
      </c>
      <c r="CM289" s="239" t="str">
        <f t="shared" ca="1" si="582"/>
        <v/>
      </c>
      <c r="CN289" s="77" t="str">
        <f t="shared" ca="1" si="583"/>
        <v/>
      </c>
      <c r="CO289" s="93" t="str">
        <f ca="1">IFERROR(VLOOKUP(CN289,'（様式１号）３整理番号表'!$T$5:$V$15,2,FALSE),"")</f>
        <v/>
      </c>
      <c r="CP289" s="924" t="str">
        <f t="shared" ca="1" si="584"/>
        <v/>
      </c>
      <c r="CQ289" s="93" t="str">
        <f ca="1">IFERROR(VLOOKUP(CP289,'（様式１号）３整理番号表'!$T$19:$V$24,2,FALSE),"")</f>
        <v/>
      </c>
      <c r="CR289" s="924" t="str">
        <f ca="1">IFERROR(IF(INDIRECT("'("&amp;'２個別表'!EO289&amp;")'!AV"&amp;84+EP289)&lt;&gt;1,"",1),"")</f>
        <v/>
      </c>
      <c r="CS289" s="232">
        <f t="shared" ca="1" si="585"/>
        <v>0</v>
      </c>
      <c r="CT289" s="248">
        <f t="shared" ca="1" si="586"/>
        <v>0</v>
      </c>
      <c r="CU289" s="376" t="str">
        <f ca="1">IF(ER289="補強",IF(COUNTIFS($Z$11:Z289,Z289,$W$11:W289,1)=1,"１①",""),IF(COUNTIFS($Z$11:Z289,Z289,$W$11:W289,2)=1,"２①",""))</f>
        <v/>
      </c>
      <c r="CV289" s="57" t="str">
        <f t="shared" ca="1" si="587"/>
        <v/>
      </c>
      <c r="CW289" s="927" t="str">
        <f t="shared" ca="1" si="588"/>
        <v/>
      </c>
      <c r="CX289" s="256" t="str">
        <f t="shared" ca="1" si="589"/>
        <v/>
      </c>
      <c r="CY289" s="256" t="str">
        <f t="shared" ca="1" si="590"/>
        <v/>
      </c>
      <c r="CZ289" s="256" t="str">
        <f t="shared" ca="1" si="591"/>
        <v/>
      </c>
      <c r="DA289" s="256" t="str">
        <f t="shared" ca="1" si="592"/>
        <v/>
      </c>
      <c r="DB289" s="316" t="str">
        <f ca="1">IFERROR(VLOOKUP($CU289,'（様式１号）３整理番号表'!$Z$19:$AB$32,3,FALSE),"")</f>
        <v/>
      </c>
      <c r="DC289" s="259" t="str">
        <f t="shared" ca="1" si="593"/>
        <v>-</v>
      </c>
      <c r="DD289" s="618" t="str">
        <f t="shared" ca="1" si="594"/>
        <v/>
      </c>
      <c r="DE289" s="321" t="str">
        <f ca="1">IF(AND(AO289=18,AS289=1),IF(COUNTIFS($Y$11:Y289,Y289,$AS$11:AS289,1)=1,"２②",""),IF($CU289="１①",INDEX(INDIRECT("'("&amp;$EO289&amp;")'!AR116:BB116"),1,MATCH(INDIRECT("'("&amp;$EO289&amp;")'!C118"),INDIRECT("'("&amp;$EO289&amp;")'!AR119:BB119"),0)),""))</f>
        <v/>
      </c>
      <c r="DF289" s="324" t="str">
        <f t="shared" ca="1" si="595"/>
        <v/>
      </c>
      <c r="DG289" s="313" t="str">
        <f t="shared" ca="1" si="596"/>
        <v/>
      </c>
      <c r="DH289" s="313" t="str">
        <f t="shared" ca="1" si="597"/>
        <v/>
      </c>
      <c r="DI289" s="313" t="str">
        <f t="shared" ca="1" si="598"/>
        <v/>
      </c>
      <c r="DJ289" s="313" t="str">
        <f t="shared" ca="1" si="599"/>
        <v/>
      </c>
      <c r="DK289" s="328" t="str">
        <f t="shared" ca="1" si="600"/>
        <v/>
      </c>
      <c r="DL289" s="334" t="str">
        <f t="shared" ca="1" si="601"/>
        <v/>
      </c>
      <c r="DM289" s="915" t="str">
        <f t="shared" ca="1" si="602"/>
        <v/>
      </c>
      <c r="DN289" s="15"/>
      <c r="DO289" s="324"/>
      <c r="DP289" s="16"/>
      <c r="DQ289" s="16"/>
      <c r="DR289" s="16"/>
      <c r="DS289" s="16"/>
      <c r="DT289" s="318" t="str">
        <f>IFERROR(VLOOKUP($DN289,'（様式１号）３整理番号表'!$Z$19:$AB$32,3,FALSE),"")</f>
        <v/>
      </c>
      <c r="DU289" s="259" t="str">
        <f t="shared" si="603"/>
        <v/>
      </c>
      <c r="DV289" s="14"/>
      <c r="DW289" s="17" t="str">
        <f t="shared" ca="1" si="604"/>
        <v/>
      </c>
      <c r="DX289" s="88" t="str">
        <f t="shared" ca="1" si="621"/>
        <v/>
      </c>
      <c r="DZ289" s="339">
        <f t="shared" ca="1" si="623"/>
        <v>0</v>
      </c>
      <c r="EA289" s="339">
        <f t="shared" ca="1" si="623"/>
        <v>0</v>
      </c>
      <c r="EB289" s="339">
        <f t="shared" ca="1" si="623"/>
        <v>0</v>
      </c>
      <c r="EC289" s="339">
        <f t="shared" ca="1" si="623"/>
        <v>0</v>
      </c>
      <c r="ED289" s="339">
        <f t="shared" ca="1" si="623"/>
        <v>0</v>
      </c>
      <c r="EE289" s="339">
        <f t="shared" ca="1" si="623"/>
        <v>0</v>
      </c>
      <c r="EF289" s="339">
        <f t="shared" ca="1" si="623"/>
        <v>0</v>
      </c>
      <c r="EG289" s="339">
        <f t="shared" ca="1" si="623"/>
        <v>0</v>
      </c>
      <c r="EH289" s="339">
        <f t="shared" ca="1" si="623"/>
        <v>0</v>
      </c>
      <c r="EI289" s="339">
        <f t="shared" ca="1" si="623"/>
        <v>0</v>
      </c>
      <c r="EJ289" s="339">
        <f t="shared" ca="1" si="623"/>
        <v>0</v>
      </c>
      <c r="EK289" s="339">
        <f t="shared" ca="1" si="623"/>
        <v>0</v>
      </c>
      <c r="EL289" s="339">
        <f t="shared" ca="1" si="623"/>
        <v>0</v>
      </c>
      <c r="EM289" s="339">
        <f t="shared" ca="1" si="623"/>
        <v>0</v>
      </c>
      <c r="EO289" s="919" t="str">
        <f t="shared" ca="1" si="523"/>
        <v/>
      </c>
      <c r="EP289" s="919" t="str">
        <f t="shared" ca="1" si="605"/>
        <v/>
      </c>
      <c r="EQ289" s="919" t="str">
        <f t="shared" ca="1" si="606"/>
        <v/>
      </c>
      <c r="ER289" s="919" t="str">
        <f t="shared" ca="1" si="607"/>
        <v/>
      </c>
      <c r="ES289" s="919" t="str">
        <f ca="1">IFERROR(INDEX('郵便番号（石川県）'!$A$3:$F$2574,MATCH(INDIRECT("'("&amp;EO289&amp;")'!E7"),'郵便番号（石川県）'!$A$3:$A$2574,0),6),"")</f>
        <v/>
      </c>
      <c r="ET289" s="919" t="str">
        <f ca="1">IFERROR(INDEX('郵便番号（石川県）'!$A$3:$F$2574,MATCH(INDIRECT("'("&amp;$EO289&amp;")'!E7"),'郵便番号（石川県）'!$A$3:$A$2574,0),5),"")</f>
        <v/>
      </c>
      <c r="EU289" s="919" t="str">
        <f t="shared" ca="1" si="608"/>
        <v/>
      </c>
      <c r="EV289" s="919" t="str">
        <f t="shared" ca="1" si="609"/>
        <v/>
      </c>
      <c r="EW289" s="919" t="str">
        <f t="shared" ca="1" si="610"/>
        <v/>
      </c>
      <c r="EX289" s="919" t="str">
        <f t="shared" ca="1" si="611"/>
        <v/>
      </c>
      <c r="EY289" s="919" t="str">
        <f t="shared" ca="1" si="612"/>
        <v/>
      </c>
      <c r="EZ289" s="919" t="str">
        <f t="shared" ca="1" si="613"/>
        <v/>
      </c>
      <c r="FA289" s="919" t="str">
        <f t="shared" ca="1" si="614"/>
        <v/>
      </c>
      <c r="FB289" s="919" t="str">
        <f t="shared" ca="1" si="615"/>
        <v/>
      </c>
      <c r="FC289" s="919" t="str">
        <f t="shared" ca="1" si="616"/>
        <v/>
      </c>
      <c r="FD289" s="627" t="str">
        <f t="shared" ca="1" si="617"/>
        <v/>
      </c>
      <c r="FE289" s="630">
        <v>279</v>
      </c>
      <c r="FF289" s="299" t="str">
        <f t="shared" ca="1" si="618"/>
        <v/>
      </c>
      <c r="FG289" s="993" t="str">
        <f t="shared" ca="1" si="619"/>
        <v/>
      </c>
      <c r="FH289" s="919" t="str">
        <f t="shared" ca="1" si="620"/>
        <v/>
      </c>
      <c r="FI289" s="299">
        <f ca="1">COUNTIF($FH$11:FH289,"■")</f>
        <v>0</v>
      </c>
    </row>
    <row r="290" spans="1:165" ht="34.5" customHeight="1">
      <c r="A290" s="445">
        <f t="shared" ca="1" si="524"/>
        <v>0</v>
      </c>
      <c r="B290" s="446">
        <f>IF(R290&lt;&gt;"",IF(COUNTIF(R$11:R290,R290)=1,MAX(B$11:B289)+1,INDEX(B$11:B289,MATCH(R290,R$11:R289,0),1)),0)</f>
        <v>1</v>
      </c>
      <c r="C290" s="446">
        <f ca="1">IF(T290&lt;&gt;"",IF(COUNTIF(T$11:T290,T290)=1,MAX(C$11:C289)+1,INDEX(C$11:C289,MATCH(T290,T$11:T289,0),1)),0)</f>
        <v>0</v>
      </c>
      <c r="D290" s="446">
        <f ca="1">IF(U290&lt;&gt;"",IF(COUNTIF(U$11:U290,U290)=1,MAX(D$11:D289)+1,INDEX(D$11:D289,MATCH(U290,U$11:U289,0),1)),0)</f>
        <v>0</v>
      </c>
      <c r="E290" s="446">
        <f ca="1">IF(S290&lt;&gt;"",IF(COUNTIF(S$11:S290,S290)=1,MAX(E$11:E289)+1,INDEX(E$11:E289,MATCH(S290,S$11:S289,0),1)),0)</f>
        <v>0</v>
      </c>
      <c r="F290" s="446">
        <f ca="1">IF(Z290&lt;&gt;"",IF(COUNTIF(Z$11:Z290,Z290)=1,MAX(F$11:F289)+1,INDEX(F$11:F289,MATCH(Z290,Z$11:Z289,0),1)),0)</f>
        <v>0</v>
      </c>
      <c r="G290" s="447" cm="1">
        <f t="array" aca="1" ref="G290" ca="1">IF(Z290&lt;&gt;"",IF(COUNTIFS(Z$11:Z290,Z290,W$11:W290,W290)=1,MAX(G$11:G289)+1,INDEX(G$11:G289,MATCH(Z290&amp;W290,Z$11:Z289&amp;W$11:W290,0),1)),0)</f>
        <v>0</v>
      </c>
      <c r="H290" s="447">
        <f t="shared" ca="1" si="525"/>
        <v>0</v>
      </c>
      <c r="I290" s="447">
        <f ca="1">IF(T290="",0,IF(COUNTIF(T$11:T290,T290)=1,1,0))</f>
        <v>0</v>
      </c>
      <c r="J290" s="447">
        <f ca="1">IF(U290="",0,IF(COUNTIF(U$11:U290,U290)=1,1,0))</f>
        <v>0</v>
      </c>
      <c r="K290" s="447">
        <f ca="1">IF(S290="",0,IF(COUNTIF(S$11:S290,S290)=1,1,0))</f>
        <v>0</v>
      </c>
      <c r="L290" s="446">
        <f ca="1">IF(Z290="",0,IF(COUNTIF(Z$11:Z290,Z290)=1,1,0))</f>
        <v>0</v>
      </c>
      <c r="M290" s="767">
        <f ca="1">IF($W290=2,IF(COUNTIFS($W$11:$W290,2,$Z$11:$Z290,$Z290)=1,1,0),0)</f>
        <v>0</v>
      </c>
      <c r="N290" s="767">
        <f ca="1">IF($W290=1,IF(COUNTIFS($W$11:$W290,2,$Z$11:$Z290,$Z290)=1,1,0),0)</f>
        <v>0</v>
      </c>
      <c r="O290" s="446">
        <f ca="1">IF(H290=0,0,IF(COUNTIF(Z$11:Z290,Z290)=1,1,0))</f>
        <v>0</v>
      </c>
      <c r="P290" s="448" t="str">
        <f t="shared" ca="1" si="526"/>
        <v>石川県</v>
      </c>
      <c r="Q290" s="89">
        <f t="shared" ca="1" si="527"/>
        <v>280</v>
      </c>
      <c r="R290" s="170" t="s">
        <v>459</v>
      </c>
      <c r="S290" s="357" t="str">
        <f t="shared" ca="1" si="528"/>
        <v/>
      </c>
      <c r="T290" s="357" t="str">
        <f t="shared" ca="1" si="529"/>
        <v/>
      </c>
      <c r="U290" s="58" t="str">
        <f t="shared" ca="1" si="530"/>
        <v/>
      </c>
      <c r="V290" s="58" t="str">
        <f t="shared" ca="1" si="531"/>
        <v/>
      </c>
      <c r="W290" s="920" t="str">
        <f t="shared" ca="1" si="532"/>
        <v/>
      </c>
      <c r="X290" s="369">
        <f ca="1">IFERROR(VLOOKUP(W290,'（様式１号）３整理番号表'!$B$4:$H$5,2,FALSE),0)</f>
        <v>0</v>
      </c>
      <c r="Y290" s="768" t="str" cm="1">
        <f t="array" aca="1" ref="Y290" ca="1">IF(AND(D290=0,F290=0),"",IF(COUNTIF(D$11:D290,D290)=1,1,IF(COUNTIFS(D$11:D290,D290,F$11:F290,F290)=1,INDEX((D$11:D290,F$11:F290,Y$11:Y290),MATCH(_xlfn.MAXIFS(F$11:F289,D$11:D289,D290),$F$11:F290,0),1,3)+1,INDEX((D$11:D290,F$11:F290,Y$11:Y290),MATCH(D290&amp;F290,D$11:D290&amp;F$11:F290,0),1,3))))</f>
        <v/>
      </c>
      <c r="Z290" s="40" t="str">
        <f t="shared" ca="1" si="533"/>
        <v/>
      </c>
      <c r="AA290" s="924" t="str">
        <f t="shared" ca="1" si="534"/>
        <v/>
      </c>
      <c r="AB290" s="93">
        <f ca="1">IFERROR(VLOOKUP(AA290,'（様式１号）３整理番号表'!$B$10:$H$16,2,FALSE),0)</f>
        <v>0</v>
      </c>
      <c r="AC290" s="924" t="str">
        <f t="shared" ca="1" si="535"/>
        <v/>
      </c>
      <c r="AD290" s="924" t="str">
        <f t="shared" ca="1" si="536"/>
        <v/>
      </c>
      <c r="AE290" s="93">
        <f ca="1">IFERROR(VLOOKUP(AD290,'（様式１号）３整理番号表'!$B$21:$H$22,2,FALSE),0)</f>
        <v>0</v>
      </c>
      <c r="AF290" s="924" t="str">
        <f t="shared" ca="1" si="537"/>
        <v/>
      </c>
      <c r="AG290" s="93">
        <f ca="1">IFERROR(VLOOKUP(AF290,'（様式１号）３整理番号表'!$B$26:$H$31,2,FALSE),0)</f>
        <v>0</v>
      </c>
      <c r="AH290" s="924" t="str">
        <f t="shared" ca="1" si="538"/>
        <v/>
      </c>
      <c r="AI290" s="93">
        <f ca="1">IFERROR(VLOOKUP(AH290,'（様式１号）３整理番号表'!$J$5:$N$59,2,FALSE),0)</f>
        <v>0</v>
      </c>
      <c r="AJ290" s="77" t="str">
        <f t="shared" ca="1" si="539"/>
        <v/>
      </c>
      <c r="AK290" s="93">
        <f ca="1">IFERROR(VLOOKUP(AJ290,'（様式１号）３整理番号表'!$P$5:$R$29,2,FALSE),0)</f>
        <v>0</v>
      </c>
      <c r="AL290" s="921" t="str">
        <f t="shared" ca="1" si="540"/>
        <v/>
      </c>
      <c r="AM290" s="921" t="str">
        <f t="shared" ca="1" si="541"/>
        <v/>
      </c>
      <c r="AN290" s="921"/>
      <c r="AO290" s="77" t="str">
        <f t="shared" ca="1" si="542"/>
        <v/>
      </c>
      <c r="AP290" s="93">
        <f ca="1">IFERROR(VLOOKUP(AO290,'（様式１号）３整理番号表'!$P$5:$R$29,2,FALSE),0)</f>
        <v>0</v>
      </c>
      <c r="AQ290" s="924" t="str">
        <f t="shared" ca="1" si="543"/>
        <v/>
      </c>
      <c r="AR290" s="93">
        <f t="shared" ca="1" si="544"/>
        <v>0</v>
      </c>
      <c r="AS290" s="924" t="str">
        <f t="shared" ca="1" si="545"/>
        <v/>
      </c>
      <c r="AT290" s="40" t="str">
        <f t="shared" ca="1" si="546"/>
        <v/>
      </c>
      <c r="AU290" s="93" t="str">
        <f t="shared" ca="1" si="547"/>
        <v/>
      </c>
      <c r="AV290" s="923" t="str">
        <f t="shared" ca="1" si="548"/>
        <v/>
      </c>
      <c r="AW290" s="926" t="str">
        <f t="shared" ca="1" si="549"/>
        <v/>
      </c>
      <c r="AX290" s="925" t="str">
        <f t="shared" ca="1" si="550"/>
        <v/>
      </c>
      <c r="AY290" s="925" t="str">
        <f t="shared" ca="1" si="550"/>
        <v/>
      </c>
      <c r="AZ290" s="925" t="str">
        <f t="shared" ca="1" si="550"/>
        <v/>
      </c>
      <c r="BA290" s="925" t="str">
        <f t="shared" ca="1" si="550"/>
        <v/>
      </c>
      <c r="BB290" s="925" t="str">
        <f t="shared" ca="1" si="551"/>
        <v/>
      </c>
      <c r="BC290" s="925" t="str">
        <f t="shared" ca="1" si="552"/>
        <v/>
      </c>
      <c r="BD290" s="925" t="str">
        <f t="shared" ca="1" si="552"/>
        <v/>
      </c>
      <c r="BE290" s="925" t="str">
        <f t="shared" ca="1" si="552"/>
        <v/>
      </c>
      <c r="BF290" s="77" t="str">
        <f t="shared" ca="1" si="553"/>
        <v/>
      </c>
      <c r="BG290" s="924" t="str">
        <f t="shared" ca="1" si="554"/>
        <v/>
      </c>
      <c r="BH290" s="94">
        <f ca="1">IF(BF290&lt;&gt;"",INDEX('（様式１号）３整理番号表'!$AB$7:$AQ$12,MATCH(BF290,'（様式１号）３整理番号表'!$AA$7:$AA$12,0),MATCH(BG290,'（様式１号）３整理番号表'!$AB$6:$AQ$6,0)),0)</f>
        <v>0</v>
      </c>
      <c r="BI290" s="921" t="str">
        <f t="shared" ca="1" si="555"/>
        <v/>
      </c>
      <c r="BJ290" s="922" t="str">
        <f t="shared" ca="1" si="556"/>
        <v/>
      </c>
      <c r="BK290" s="926" t="str">
        <f t="shared" ca="1" si="557"/>
        <v/>
      </c>
      <c r="BL290" s="922" t="str">
        <f t="shared" ca="1" si="558"/>
        <v/>
      </c>
      <c r="BM290" s="79" t="str">
        <f t="shared" ca="1" si="559"/>
        <v/>
      </c>
      <c r="BN290" s="82" t="str">
        <f t="shared" ca="1" si="560"/>
        <v/>
      </c>
      <c r="BO290" s="83" t="str">
        <f t="shared" ca="1" si="561"/>
        <v/>
      </c>
      <c r="BP290" s="84" t="str">
        <f t="shared" ca="1" si="562"/>
        <v/>
      </c>
      <c r="BQ290" s="82" t="str">
        <f t="shared" ca="1" si="563"/>
        <v/>
      </c>
      <c r="BR290" s="97" t="str">
        <f t="shared" ca="1" si="564"/>
        <v/>
      </c>
      <c r="BS290" s="95" t="str">
        <f t="shared" ca="1" si="565"/>
        <v/>
      </c>
      <c r="BT290" s="184" t="str">
        <f t="shared" ca="1" si="566"/>
        <v/>
      </c>
      <c r="BU290" s="611" t="str">
        <f t="shared" ca="1" si="567"/>
        <v/>
      </c>
      <c r="BV290" s="77" t="str">
        <f t="shared" ca="1" si="568"/>
        <v/>
      </c>
      <c r="BW290" s="85" t="str">
        <f t="shared" ca="1" si="569"/>
        <v/>
      </c>
      <c r="BX290" s="86" t="str">
        <f t="shared" ca="1" si="570"/>
        <v/>
      </c>
      <c r="BY290" s="231">
        <f ca="1">IF('ポイント要件確認等（個別表）'!AD290=1,ROUNDDOWN('ポイント要件確認等（個別表）'!AV290,-3),IF('ポイント要件確認等（個別表）'!AD290=2,ROUNDDOWN('ポイント要件確認等（個別表）'!BH290,-3),IF('ポイント要件確認等（個別表）'!AD290=3,ROUNDDOWN('ポイント要件確認等（個別表）'!BT290,-3),0)))</f>
        <v>0</v>
      </c>
      <c r="BZ290" s="86" t="str">
        <f t="shared" ca="1" si="571"/>
        <v/>
      </c>
      <c r="CA290" s="232" t="str">
        <f t="shared" ca="1" si="572"/>
        <v/>
      </c>
      <c r="CB290" s="232">
        <f t="shared" ca="1" si="573"/>
        <v>0</v>
      </c>
      <c r="CC290" s="86" t="str">
        <f t="shared" ca="1" si="574"/>
        <v/>
      </c>
      <c r="CD290" s="86" t="str">
        <f t="shared" ca="1" si="575"/>
        <v/>
      </c>
      <c r="CE290" s="609"/>
      <c r="CF290" s="86" t="str">
        <f t="shared" ca="1" si="576"/>
        <v/>
      </c>
      <c r="CG290" s="185" t="str">
        <f t="shared" ca="1" si="577"/>
        <v/>
      </c>
      <c r="CH290" s="246" t="str">
        <f t="shared" ca="1" si="578"/>
        <v>含税額</v>
      </c>
      <c r="CI290" s="247" t="str">
        <f t="shared" ca="1" si="579"/>
        <v/>
      </c>
      <c r="CJ290" s="87" t="str">
        <f ca="1">IFERROR(IF(INDIRECT("'("&amp;'２個別表'!EO290&amp;")'!AR"&amp;84+EP290)&lt;&gt;1,"",1),"")</f>
        <v/>
      </c>
      <c r="CK290" s="244" t="str">
        <f t="shared" ca="1" si="580"/>
        <v/>
      </c>
      <c r="CL290" s="235" t="str">
        <f t="shared" ca="1" si="581"/>
        <v/>
      </c>
      <c r="CM290" s="239" t="str">
        <f t="shared" ca="1" si="582"/>
        <v/>
      </c>
      <c r="CN290" s="77" t="str">
        <f t="shared" ca="1" si="583"/>
        <v/>
      </c>
      <c r="CO290" s="93" t="str">
        <f ca="1">IFERROR(VLOOKUP(CN290,'（様式１号）３整理番号表'!$T$5:$V$15,2,FALSE),"")</f>
        <v/>
      </c>
      <c r="CP290" s="924" t="str">
        <f t="shared" ca="1" si="584"/>
        <v/>
      </c>
      <c r="CQ290" s="93" t="str">
        <f ca="1">IFERROR(VLOOKUP(CP290,'（様式１号）３整理番号表'!$T$19:$V$24,2,FALSE),"")</f>
        <v/>
      </c>
      <c r="CR290" s="924" t="str">
        <f ca="1">IFERROR(IF(INDIRECT("'("&amp;'２個別表'!EO290&amp;")'!AV"&amp;84+EP290)&lt;&gt;1,"",1),"")</f>
        <v/>
      </c>
      <c r="CS290" s="232">
        <f t="shared" ca="1" si="585"/>
        <v>0</v>
      </c>
      <c r="CT290" s="248">
        <f t="shared" ca="1" si="586"/>
        <v>0</v>
      </c>
      <c r="CU290" s="376" t="str">
        <f ca="1">IF(ER290="補強",IF(COUNTIFS($Z$11:Z290,Z290,$W$11:W290,1)=1,"１①",""),IF(COUNTIFS($Z$11:Z290,Z290,$W$11:W290,2)=1,"２①",""))</f>
        <v/>
      </c>
      <c r="CV290" s="57" t="str">
        <f t="shared" ca="1" si="587"/>
        <v/>
      </c>
      <c r="CW290" s="927" t="str">
        <f t="shared" ca="1" si="588"/>
        <v/>
      </c>
      <c r="CX290" s="256" t="str">
        <f t="shared" ca="1" si="589"/>
        <v/>
      </c>
      <c r="CY290" s="256" t="str">
        <f t="shared" ca="1" si="590"/>
        <v/>
      </c>
      <c r="CZ290" s="256" t="str">
        <f t="shared" ca="1" si="591"/>
        <v/>
      </c>
      <c r="DA290" s="256" t="str">
        <f t="shared" ca="1" si="592"/>
        <v/>
      </c>
      <c r="DB290" s="316" t="str">
        <f ca="1">IFERROR(VLOOKUP($CU290,'（様式１号）３整理番号表'!$Z$19:$AB$32,3,FALSE),"")</f>
        <v/>
      </c>
      <c r="DC290" s="259" t="str">
        <f t="shared" ca="1" si="593"/>
        <v>-</v>
      </c>
      <c r="DD290" s="618" t="str">
        <f t="shared" ca="1" si="594"/>
        <v/>
      </c>
      <c r="DE290" s="321" t="str">
        <f ca="1">IF(AND(AO290=18,AS290=1),IF(COUNTIFS($Y$11:Y290,Y290,$AS$11:AS290,1)=1,"２②",""),IF($CU290="１①",INDEX(INDIRECT("'("&amp;$EO290&amp;")'!AR116:BB116"),1,MATCH(INDIRECT("'("&amp;$EO290&amp;")'!C118"),INDIRECT("'("&amp;$EO290&amp;")'!AR119:BB119"),0)),""))</f>
        <v/>
      </c>
      <c r="DF290" s="324" t="str">
        <f t="shared" ca="1" si="595"/>
        <v/>
      </c>
      <c r="DG290" s="313" t="str">
        <f t="shared" ca="1" si="596"/>
        <v/>
      </c>
      <c r="DH290" s="313" t="str">
        <f t="shared" ca="1" si="597"/>
        <v/>
      </c>
      <c r="DI290" s="313" t="str">
        <f t="shared" ca="1" si="598"/>
        <v/>
      </c>
      <c r="DJ290" s="313" t="str">
        <f t="shared" ca="1" si="599"/>
        <v/>
      </c>
      <c r="DK290" s="328" t="str">
        <f t="shared" ca="1" si="600"/>
        <v/>
      </c>
      <c r="DL290" s="334" t="str">
        <f t="shared" ca="1" si="601"/>
        <v/>
      </c>
      <c r="DM290" s="915" t="str">
        <f t="shared" ca="1" si="602"/>
        <v/>
      </c>
      <c r="DN290" s="15"/>
      <c r="DO290" s="324"/>
      <c r="DP290" s="16"/>
      <c r="DQ290" s="16"/>
      <c r="DR290" s="16"/>
      <c r="DS290" s="16"/>
      <c r="DT290" s="318" t="str">
        <f>IFERROR(VLOOKUP($DN290,'（様式１号）３整理番号表'!$Z$19:$AB$32,3,FALSE),"")</f>
        <v/>
      </c>
      <c r="DU290" s="259" t="str">
        <f t="shared" si="603"/>
        <v/>
      </c>
      <c r="DV290" s="14"/>
      <c r="DW290" s="17" t="str">
        <f t="shared" ca="1" si="604"/>
        <v/>
      </c>
      <c r="DX290" s="88" t="str">
        <f t="shared" ca="1" si="621"/>
        <v/>
      </c>
      <c r="DZ290" s="339">
        <f t="shared" ca="1" si="623"/>
        <v>0</v>
      </c>
      <c r="EA290" s="339">
        <f t="shared" ca="1" si="623"/>
        <v>0</v>
      </c>
      <c r="EB290" s="339">
        <f t="shared" ca="1" si="623"/>
        <v>0</v>
      </c>
      <c r="EC290" s="339">
        <f t="shared" ca="1" si="623"/>
        <v>0</v>
      </c>
      <c r="ED290" s="339">
        <f t="shared" ca="1" si="623"/>
        <v>0</v>
      </c>
      <c r="EE290" s="339">
        <f t="shared" ca="1" si="623"/>
        <v>0</v>
      </c>
      <c r="EF290" s="339">
        <f t="shared" ca="1" si="623"/>
        <v>0</v>
      </c>
      <c r="EG290" s="339">
        <f t="shared" ca="1" si="623"/>
        <v>0</v>
      </c>
      <c r="EH290" s="339">
        <f t="shared" ca="1" si="623"/>
        <v>0</v>
      </c>
      <c r="EI290" s="339">
        <f t="shared" ca="1" si="623"/>
        <v>0</v>
      </c>
      <c r="EJ290" s="339">
        <f t="shared" ca="1" si="623"/>
        <v>0</v>
      </c>
      <c r="EK290" s="339">
        <f t="shared" ca="1" si="623"/>
        <v>0</v>
      </c>
      <c r="EL290" s="339">
        <f t="shared" ca="1" si="623"/>
        <v>0</v>
      </c>
      <c r="EM290" s="339">
        <f t="shared" ca="1" si="623"/>
        <v>0</v>
      </c>
      <c r="EO290" s="919" t="str">
        <f t="shared" ca="1" si="523"/>
        <v/>
      </c>
      <c r="EP290" s="919" t="str">
        <f t="shared" ca="1" si="605"/>
        <v/>
      </c>
      <c r="EQ290" s="919" t="str">
        <f t="shared" ca="1" si="606"/>
        <v/>
      </c>
      <c r="ER290" s="919" t="str">
        <f t="shared" ca="1" si="607"/>
        <v/>
      </c>
      <c r="ES290" s="919" t="str">
        <f ca="1">IFERROR(INDEX('郵便番号（石川県）'!$A$3:$F$2574,MATCH(INDIRECT("'("&amp;EO290&amp;")'!E7"),'郵便番号（石川県）'!$A$3:$A$2574,0),6),"")</f>
        <v/>
      </c>
      <c r="ET290" s="919" t="str">
        <f ca="1">IFERROR(INDEX('郵便番号（石川県）'!$A$3:$F$2574,MATCH(INDIRECT("'("&amp;$EO290&amp;")'!E7"),'郵便番号（石川県）'!$A$3:$A$2574,0),5),"")</f>
        <v/>
      </c>
      <c r="EU290" s="919" t="str">
        <f t="shared" ca="1" si="608"/>
        <v/>
      </c>
      <c r="EV290" s="919" t="str">
        <f t="shared" ca="1" si="609"/>
        <v/>
      </c>
      <c r="EW290" s="919" t="str">
        <f t="shared" ca="1" si="610"/>
        <v/>
      </c>
      <c r="EX290" s="919" t="str">
        <f t="shared" ca="1" si="611"/>
        <v/>
      </c>
      <c r="EY290" s="919" t="str">
        <f t="shared" ca="1" si="612"/>
        <v/>
      </c>
      <c r="EZ290" s="919" t="str">
        <f t="shared" ca="1" si="613"/>
        <v/>
      </c>
      <c r="FA290" s="919" t="str">
        <f t="shared" ca="1" si="614"/>
        <v/>
      </c>
      <c r="FB290" s="919" t="str">
        <f t="shared" ca="1" si="615"/>
        <v/>
      </c>
      <c r="FC290" s="919" t="str">
        <f t="shared" ca="1" si="616"/>
        <v/>
      </c>
      <c r="FD290" s="627" t="str">
        <f t="shared" ca="1" si="617"/>
        <v/>
      </c>
      <c r="FE290" s="630">
        <v>280</v>
      </c>
      <c r="FF290" s="299" t="str">
        <f t="shared" ca="1" si="618"/>
        <v/>
      </c>
      <c r="FG290" s="993" t="str">
        <f t="shared" ca="1" si="619"/>
        <v/>
      </c>
      <c r="FH290" s="919" t="str">
        <f t="shared" ca="1" si="620"/>
        <v/>
      </c>
      <c r="FI290" s="299">
        <f ca="1">COUNTIF($FH$11:FH290,"■")</f>
        <v>0</v>
      </c>
    </row>
    <row r="291" spans="1:165" ht="34.5" customHeight="1">
      <c r="A291" s="445">
        <f t="shared" ca="1" si="524"/>
        <v>0</v>
      </c>
      <c r="B291" s="446">
        <f>IF(R291&lt;&gt;"",IF(COUNTIF(R$11:R291,R291)=1,MAX(B$11:B290)+1,INDEX(B$11:B290,MATCH(R291,R$11:R290,0),1)),0)</f>
        <v>1</v>
      </c>
      <c r="C291" s="446">
        <f ca="1">IF(T291&lt;&gt;"",IF(COUNTIF(T$11:T291,T291)=1,MAX(C$11:C290)+1,INDEX(C$11:C290,MATCH(T291,T$11:T290,0),1)),0)</f>
        <v>0</v>
      </c>
      <c r="D291" s="446">
        <f ca="1">IF(U291&lt;&gt;"",IF(COUNTIF(U$11:U291,U291)=1,MAX(D$11:D290)+1,INDEX(D$11:D290,MATCH(U291,U$11:U290,0),1)),0)</f>
        <v>0</v>
      </c>
      <c r="E291" s="446">
        <f ca="1">IF(S291&lt;&gt;"",IF(COUNTIF(S$11:S291,S291)=1,MAX(E$11:E290)+1,INDEX(E$11:E290,MATCH(S291,S$11:S290,0),1)),0)</f>
        <v>0</v>
      </c>
      <c r="F291" s="446">
        <f ca="1">IF(Z291&lt;&gt;"",IF(COUNTIF(Z$11:Z291,Z291)=1,MAX(F$11:F290)+1,INDEX(F$11:F290,MATCH(Z291,Z$11:Z290,0),1)),0)</f>
        <v>0</v>
      </c>
      <c r="G291" s="447" cm="1">
        <f t="array" aca="1" ref="G291" ca="1">IF(Z291&lt;&gt;"",IF(COUNTIFS(Z$11:Z291,Z291,W$11:W291,W291)=1,MAX(G$11:G290)+1,INDEX(G$11:G290,MATCH(Z291&amp;W291,Z$11:Z290&amp;W$11:W291,0),1)),0)</f>
        <v>0</v>
      </c>
      <c r="H291" s="447">
        <f t="shared" ca="1" si="525"/>
        <v>0</v>
      </c>
      <c r="I291" s="447">
        <f ca="1">IF(T291="",0,IF(COUNTIF(T$11:T291,T291)=1,1,0))</f>
        <v>0</v>
      </c>
      <c r="J291" s="447">
        <f ca="1">IF(U291="",0,IF(COUNTIF(U$11:U291,U291)=1,1,0))</f>
        <v>0</v>
      </c>
      <c r="K291" s="447">
        <f ca="1">IF(S291="",0,IF(COUNTIF(S$11:S291,S291)=1,1,0))</f>
        <v>0</v>
      </c>
      <c r="L291" s="446">
        <f ca="1">IF(Z291="",0,IF(COUNTIF(Z$11:Z291,Z291)=1,1,0))</f>
        <v>0</v>
      </c>
      <c r="M291" s="767">
        <f ca="1">IF($W291=2,IF(COUNTIFS($W$11:$W291,2,$Z$11:$Z291,$Z291)=1,1,0),0)</f>
        <v>0</v>
      </c>
      <c r="N291" s="767">
        <f ca="1">IF($W291=1,IF(COUNTIFS($W$11:$W291,2,$Z$11:$Z291,$Z291)=1,1,0),0)</f>
        <v>0</v>
      </c>
      <c r="O291" s="446">
        <f ca="1">IF(H291=0,0,IF(COUNTIF(Z$11:Z291,Z291)=1,1,0))</f>
        <v>0</v>
      </c>
      <c r="P291" s="448" t="str">
        <f t="shared" ca="1" si="526"/>
        <v>石川県</v>
      </c>
      <c r="Q291" s="89">
        <f t="shared" ca="1" si="527"/>
        <v>281</v>
      </c>
      <c r="R291" s="170" t="s">
        <v>459</v>
      </c>
      <c r="S291" s="357" t="str">
        <f t="shared" ca="1" si="528"/>
        <v/>
      </c>
      <c r="T291" s="357" t="str">
        <f t="shared" ca="1" si="529"/>
        <v/>
      </c>
      <c r="U291" s="58" t="str">
        <f t="shared" ca="1" si="530"/>
        <v/>
      </c>
      <c r="V291" s="58" t="str">
        <f t="shared" ca="1" si="531"/>
        <v/>
      </c>
      <c r="W291" s="920" t="str">
        <f t="shared" ca="1" si="532"/>
        <v/>
      </c>
      <c r="X291" s="369">
        <f ca="1">IFERROR(VLOOKUP(W291,'（様式１号）３整理番号表'!$B$4:$H$5,2,FALSE),0)</f>
        <v>0</v>
      </c>
      <c r="Y291" s="768" t="str" cm="1">
        <f t="array" aca="1" ref="Y291" ca="1">IF(AND(D291=0,F291=0),"",IF(COUNTIF(D$11:D291,D291)=1,1,IF(COUNTIFS(D$11:D291,D291,F$11:F291,F291)=1,INDEX((D$11:D291,F$11:F291,Y$11:Y291),MATCH(_xlfn.MAXIFS(F$11:F290,D$11:D290,D291),$F$11:F291,0),1,3)+1,INDEX((D$11:D291,F$11:F291,Y$11:Y291),MATCH(D291&amp;F291,D$11:D291&amp;F$11:F291,0),1,3))))</f>
        <v/>
      </c>
      <c r="Z291" s="40" t="str">
        <f t="shared" ca="1" si="533"/>
        <v/>
      </c>
      <c r="AA291" s="924" t="str">
        <f t="shared" ca="1" si="534"/>
        <v/>
      </c>
      <c r="AB291" s="93">
        <f ca="1">IFERROR(VLOOKUP(AA291,'（様式１号）３整理番号表'!$B$10:$H$16,2,FALSE),0)</f>
        <v>0</v>
      </c>
      <c r="AC291" s="924" t="str">
        <f t="shared" ca="1" si="535"/>
        <v/>
      </c>
      <c r="AD291" s="924" t="str">
        <f t="shared" ca="1" si="536"/>
        <v/>
      </c>
      <c r="AE291" s="93">
        <f ca="1">IFERROR(VLOOKUP(AD291,'（様式１号）３整理番号表'!$B$21:$H$22,2,FALSE),0)</f>
        <v>0</v>
      </c>
      <c r="AF291" s="924" t="str">
        <f t="shared" ca="1" si="537"/>
        <v/>
      </c>
      <c r="AG291" s="93">
        <f ca="1">IFERROR(VLOOKUP(AF291,'（様式１号）３整理番号表'!$B$26:$H$31,2,FALSE),0)</f>
        <v>0</v>
      </c>
      <c r="AH291" s="924" t="str">
        <f t="shared" ca="1" si="538"/>
        <v/>
      </c>
      <c r="AI291" s="93">
        <f ca="1">IFERROR(VLOOKUP(AH291,'（様式１号）３整理番号表'!$J$5:$N$59,2,FALSE),0)</f>
        <v>0</v>
      </c>
      <c r="AJ291" s="77" t="str">
        <f t="shared" ca="1" si="539"/>
        <v/>
      </c>
      <c r="AK291" s="93">
        <f ca="1">IFERROR(VLOOKUP(AJ291,'（様式１号）３整理番号表'!$P$5:$R$29,2,FALSE),0)</f>
        <v>0</v>
      </c>
      <c r="AL291" s="921" t="str">
        <f t="shared" ca="1" si="540"/>
        <v/>
      </c>
      <c r="AM291" s="921" t="str">
        <f t="shared" ca="1" si="541"/>
        <v/>
      </c>
      <c r="AN291" s="921"/>
      <c r="AO291" s="77" t="str">
        <f t="shared" ca="1" si="542"/>
        <v/>
      </c>
      <c r="AP291" s="93">
        <f ca="1">IFERROR(VLOOKUP(AO291,'（様式１号）３整理番号表'!$P$5:$R$29,2,FALSE),0)</f>
        <v>0</v>
      </c>
      <c r="AQ291" s="924" t="str">
        <f t="shared" ca="1" si="543"/>
        <v/>
      </c>
      <c r="AR291" s="93">
        <f t="shared" ca="1" si="544"/>
        <v>0</v>
      </c>
      <c r="AS291" s="924" t="str">
        <f t="shared" ca="1" si="545"/>
        <v/>
      </c>
      <c r="AT291" s="40" t="str">
        <f t="shared" ca="1" si="546"/>
        <v/>
      </c>
      <c r="AU291" s="93" t="str">
        <f t="shared" ca="1" si="547"/>
        <v/>
      </c>
      <c r="AV291" s="923" t="str">
        <f t="shared" ca="1" si="548"/>
        <v/>
      </c>
      <c r="AW291" s="926" t="str">
        <f t="shared" ca="1" si="549"/>
        <v/>
      </c>
      <c r="AX291" s="925" t="str">
        <f t="shared" ca="1" si="550"/>
        <v/>
      </c>
      <c r="AY291" s="925" t="str">
        <f t="shared" ca="1" si="550"/>
        <v/>
      </c>
      <c r="AZ291" s="925" t="str">
        <f t="shared" ca="1" si="550"/>
        <v/>
      </c>
      <c r="BA291" s="925" t="str">
        <f t="shared" ca="1" si="550"/>
        <v/>
      </c>
      <c r="BB291" s="925" t="str">
        <f t="shared" ca="1" si="551"/>
        <v/>
      </c>
      <c r="BC291" s="925" t="str">
        <f t="shared" ca="1" si="552"/>
        <v/>
      </c>
      <c r="BD291" s="925" t="str">
        <f t="shared" ca="1" si="552"/>
        <v/>
      </c>
      <c r="BE291" s="925" t="str">
        <f t="shared" ca="1" si="552"/>
        <v/>
      </c>
      <c r="BF291" s="77" t="str">
        <f t="shared" ca="1" si="553"/>
        <v/>
      </c>
      <c r="BG291" s="924" t="str">
        <f t="shared" ca="1" si="554"/>
        <v/>
      </c>
      <c r="BH291" s="94">
        <f ca="1">IF(BF291&lt;&gt;"",INDEX('（様式１号）３整理番号表'!$AB$7:$AQ$12,MATCH(BF291,'（様式１号）３整理番号表'!$AA$7:$AA$12,0),MATCH(BG291,'（様式１号）３整理番号表'!$AB$6:$AQ$6,0)),0)</f>
        <v>0</v>
      </c>
      <c r="BI291" s="921" t="str">
        <f t="shared" ca="1" si="555"/>
        <v/>
      </c>
      <c r="BJ291" s="922" t="str">
        <f t="shared" ca="1" si="556"/>
        <v/>
      </c>
      <c r="BK291" s="926" t="str">
        <f t="shared" ca="1" si="557"/>
        <v/>
      </c>
      <c r="BL291" s="922" t="str">
        <f t="shared" ca="1" si="558"/>
        <v/>
      </c>
      <c r="BM291" s="79" t="str">
        <f t="shared" ca="1" si="559"/>
        <v/>
      </c>
      <c r="BN291" s="82" t="str">
        <f t="shared" ca="1" si="560"/>
        <v/>
      </c>
      <c r="BO291" s="83" t="str">
        <f t="shared" ca="1" si="561"/>
        <v/>
      </c>
      <c r="BP291" s="84" t="str">
        <f t="shared" ca="1" si="562"/>
        <v/>
      </c>
      <c r="BQ291" s="82" t="str">
        <f t="shared" ca="1" si="563"/>
        <v/>
      </c>
      <c r="BR291" s="97" t="str">
        <f t="shared" ca="1" si="564"/>
        <v/>
      </c>
      <c r="BS291" s="95" t="str">
        <f t="shared" ca="1" si="565"/>
        <v/>
      </c>
      <c r="BT291" s="184" t="str">
        <f t="shared" ca="1" si="566"/>
        <v/>
      </c>
      <c r="BU291" s="611" t="str">
        <f t="shared" ca="1" si="567"/>
        <v/>
      </c>
      <c r="BV291" s="77" t="str">
        <f t="shared" ca="1" si="568"/>
        <v/>
      </c>
      <c r="BW291" s="85" t="str">
        <f t="shared" ca="1" si="569"/>
        <v/>
      </c>
      <c r="BX291" s="86" t="str">
        <f t="shared" ca="1" si="570"/>
        <v/>
      </c>
      <c r="BY291" s="231">
        <f ca="1">IF('ポイント要件確認等（個別表）'!AD291=1,ROUNDDOWN('ポイント要件確認等（個別表）'!AV291,-3),IF('ポイント要件確認等（個別表）'!AD291=2,ROUNDDOWN('ポイント要件確認等（個別表）'!BH291,-3),IF('ポイント要件確認等（個別表）'!AD291=3,ROUNDDOWN('ポイント要件確認等（個別表）'!BT291,-3),0)))</f>
        <v>0</v>
      </c>
      <c r="BZ291" s="86" t="str">
        <f t="shared" ca="1" si="571"/>
        <v/>
      </c>
      <c r="CA291" s="232" t="str">
        <f t="shared" ca="1" si="572"/>
        <v/>
      </c>
      <c r="CB291" s="232">
        <f t="shared" ca="1" si="573"/>
        <v>0</v>
      </c>
      <c r="CC291" s="86" t="str">
        <f t="shared" ca="1" si="574"/>
        <v/>
      </c>
      <c r="CD291" s="86" t="str">
        <f t="shared" ca="1" si="575"/>
        <v/>
      </c>
      <c r="CE291" s="609"/>
      <c r="CF291" s="86" t="str">
        <f t="shared" ca="1" si="576"/>
        <v/>
      </c>
      <c r="CG291" s="185" t="str">
        <f t="shared" ca="1" si="577"/>
        <v/>
      </c>
      <c r="CH291" s="246" t="str">
        <f t="shared" ca="1" si="578"/>
        <v>含税額</v>
      </c>
      <c r="CI291" s="247" t="str">
        <f t="shared" ca="1" si="579"/>
        <v/>
      </c>
      <c r="CJ291" s="87" t="str">
        <f ca="1">IFERROR(IF(INDIRECT("'("&amp;'２個別表'!EO291&amp;")'!AR"&amp;84+EP291)&lt;&gt;1,"",1),"")</f>
        <v/>
      </c>
      <c r="CK291" s="244" t="str">
        <f t="shared" ca="1" si="580"/>
        <v/>
      </c>
      <c r="CL291" s="235" t="str">
        <f t="shared" ca="1" si="581"/>
        <v/>
      </c>
      <c r="CM291" s="239" t="str">
        <f t="shared" ca="1" si="582"/>
        <v/>
      </c>
      <c r="CN291" s="77" t="str">
        <f t="shared" ca="1" si="583"/>
        <v/>
      </c>
      <c r="CO291" s="93" t="str">
        <f ca="1">IFERROR(VLOOKUP(CN291,'（様式１号）３整理番号表'!$T$5:$V$15,2,FALSE),"")</f>
        <v/>
      </c>
      <c r="CP291" s="924" t="str">
        <f t="shared" ca="1" si="584"/>
        <v/>
      </c>
      <c r="CQ291" s="93" t="str">
        <f ca="1">IFERROR(VLOOKUP(CP291,'（様式１号）３整理番号表'!$T$19:$V$24,2,FALSE),"")</f>
        <v/>
      </c>
      <c r="CR291" s="924" t="str">
        <f ca="1">IFERROR(IF(INDIRECT("'("&amp;'２個別表'!EO291&amp;")'!AV"&amp;84+EP291)&lt;&gt;1,"",1),"")</f>
        <v/>
      </c>
      <c r="CS291" s="232">
        <f t="shared" ca="1" si="585"/>
        <v>0</v>
      </c>
      <c r="CT291" s="248">
        <f t="shared" ca="1" si="586"/>
        <v>0</v>
      </c>
      <c r="CU291" s="376" t="str">
        <f ca="1">IF(ER291="補強",IF(COUNTIFS($Z$11:Z291,Z291,$W$11:W291,1)=1,"１①",""),IF(COUNTIFS($Z$11:Z291,Z291,$W$11:W291,2)=1,"２①",""))</f>
        <v/>
      </c>
      <c r="CV291" s="57" t="str">
        <f t="shared" ca="1" si="587"/>
        <v/>
      </c>
      <c r="CW291" s="927" t="str">
        <f t="shared" ca="1" si="588"/>
        <v/>
      </c>
      <c r="CX291" s="256" t="str">
        <f t="shared" ca="1" si="589"/>
        <v/>
      </c>
      <c r="CY291" s="256" t="str">
        <f t="shared" ca="1" si="590"/>
        <v/>
      </c>
      <c r="CZ291" s="256" t="str">
        <f t="shared" ca="1" si="591"/>
        <v/>
      </c>
      <c r="DA291" s="256" t="str">
        <f t="shared" ca="1" si="592"/>
        <v/>
      </c>
      <c r="DB291" s="316" t="str">
        <f ca="1">IFERROR(VLOOKUP($CU291,'（様式１号）３整理番号表'!$Z$19:$AB$32,3,FALSE),"")</f>
        <v/>
      </c>
      <c r="DC291" s="259" t="str">
        <f t="shared" ca="1" si="593"/>
        <v>-</v>
      </c>
      <c r="DD291" s="618" t="str">
        <f t="shared" ca="1" si="594"/>
        <v/>
      </c>
      <c r="DE291" s="321" t="str">
        <f ca="1">IF(AND(AO291=18,AS291=1),IF(COUNTIFS($Y$11:Y291,Y291,$AS$11:AS291,1)=1,"２②",""),IF($CU291="１①",INDEX(INDIRECT("'("&amp;$EO291&amp;")'!AR116:BB116"),1,MATCH(INDIRECT("'("&amp;$EO291&amp;")'!C118"),INDIRECT("'("&amp;$EO291&amp;")'!AR119:BB119"),0)),""))</f>
        <v/>
      </c>
      <c r="DF291" s="324" t="str">
        <f t="shared" ca="1" si="595"/>
        <v/>
      </c>
      <c r="DG291" s="313" t="str">
        <f t="shared" ca="1" si="596"/>
        <v/>
      </c>
      <c r="DH291" s="313" t="str">
        <f t="shared" ca="1" si="597"/>
        <v/>
      </c>
      <c r="DI291" s="313" t="str">
        <f t="shared" ca="1" si="598"/>
        <v/>
      </c>
      <c r="DJ291" s="313" t="str">
        <f t="shared" ca="1" si="599"/>
        <v/>
      </c>
      <c r="DK291" s="328" t="str">
        <f t="shared" ca="1" si="600"/>
        <v/>
      </c>
      <c r="DL291" s="334" t="str">
        <f t="shared" ca="1" si="601"/>
        <v/>
      </c>
      <c r="DM291" s="915" t="str">
        <f t="shared" ca="1" si="602"/>
        <v/>
      </c>
      <c r="DN291" s="15"/>
      <c r="DO291" s="324"/>
      <c r="DP291" s="16"/>
      <c r="DQ291" s="16"/>
      <c r="DR291" s="16"/>
      <c r="DS291" s="16"/>
      <c r="DT291" s="318" t="str">
        <f>IFERROR(VLOOKUP($DN291,'（様式１号）３整理番号表'!$Z$19:$AB$32,3,FALSE),"")</f>
        <v/>
      </c>
      <c r="DU291" s="259" t="str">
        <f t="shared" si="603"/>
        <v/>
      </c>
      <c r="DV291" s="14"/>
      <c r="DW291" s="17" t="str">
        <f t="shared" ca="1" si="604"/>
        <v/>
      </c>
      <c r="DX291" s="88" t="str">
        <f t="shared" ca="1" si="621"/>
        <v/>
      </c>
      <c r="DZ291" s="339">
        <f t="shared" ca="1" si="623"/>
        <v>0</v>
      </c>
      <c r="EA291" s="339">
        <f t="shared" ca="1" si="623"/>
        <v>0</v>
      </c>
      <c r="EB291" s="339">
        <f t="shared" ca="1" si="623"/>
        <v>0</v>
      </c>
      <c r="EC291" s="339">
        <f t="shared" ca="1" si="623"/>
        <v>0</v>
      </c>
      <c r="ED291" s="339">
        <f t="shared" ca="1" si="623"/>
        <v>0</v>
      </c>
      <c r="EE291" s="339">
        <f t="shared" ca="1" si="623"/>
        <v>0</v>
      </c>
      <c r="EF291" s="339">
        <f t="shared" ca="1" si="623"/>
        <v>0</v>
      </c>
      <c r="EG291" s="339">
        <f t="shared" ca="1" si="623"/>
        <v>0</v>
      </c>
      <c r="EH291" s="339">
        <f t="shared" ca="1" si="623"/>
        <v>0</v>
      </c>
      <c r="EI291" s="339">
        <f t="shared" ca="1" si="623"/>
        <v>0</v>
      </c>
      <c r="EJ291" s="339">
        <f t="shared" ca="1" si="623"/>
        <v>0</v>
      </c>
      <c r="EK291" s="339">
        <f t="shared" ca="1" si="623"/>
        <v>0</v>
      </c>
      <c r="EL291" s="339">
        <f t="shared" ca="1" si="623"/>
        <v>0</v>
      </c>
      <c r="EM291" s="339">
        <f t="shared" ca="1" si="623"/>
        <v>0</v>
      </c>
      <c r="EO291" s="919" t="str">
        <f t="shared" ca="1" si="523"/>
        <v/>
      </c>
      <c r="EP291" s="919" t="str">
        <f t="shared" ca="1" si="605"/>
        <v/>
      </c>
      <c r="EQ291" s="919" t="str">
        <f t="shared" ca="1" si="606"/>
        <v/>
      </c>
      <c r="ER291" s="919" t="str">
        <f t="shared" ca="1" si="607"/>
        <v/>
      </c>
      <c r="ES291" s="919" t="str">
        <f ca="1">IFERROR(INDEX('郵便番号（石川県）'!$A$3:$F$2574,MATCH(INDIRECT("'("&amp;EO291&amp;")'!E7"),'郵便番号（石川県）'!$A$3:$A$2574,0),6),"")</f>
        <v/>
      </c>
      <c r="ET291" s="919" t="str">
        <f ca="1">IFERROR(INDEX('郵便番号（石川県）'!$A$3:$F$2574,MATCH(INDIRECT("'("&amp;$EO291&amp;")'!E7"),'郵便番号（石川県）'!$A$3:$A$2574,0),5),"")</f>
        <v/>
      </c>
      <c r="EU291" s="919" t="str">
        <f t="shared" ca="1" si="608"/>
        <v/>
      </c>
      <c r="EV291" s="919" t="str">
        <f t="shared" ca="1" si="609"/>
        <v/>
      </c>
      <c r="EW291" s="919" t="str">
        <f t="shared" ca="1" si="610"/>
        <v/>
      </c>
      <c r="EX291" s="919" t="str">
        <f t="shared" ca="1" si="611"/>
        <v/>
      </c>
      <c r="EY291" s="919" t="str">
        <f t="shared" ca="1" si="612"/>
        <v/>
      </c>
      <c r="EZ291" s="919" t="str">
        <f t="shared" ca="1" si="613"/>
        <v/>
      </c>
      <c r="FA291" s="919" t="str">
        <f t="shared" ca="1" si="614"/>
        <v/>
      </c>
      <c r="FB291" s="919" t="str">
        <f t="shared" ca="1" si="615"/>
        <v/>
      </c>
      <c r="FC291" s="919" t="str">
        <f t="shared" ca="1" si="616"/>
        <v/>
      </c>
      <c r="FD291" s="627" t="str">
        <f t="shared" ca="1" si="617"/>
        <v/>
      </c>
      <c r="FE291" s="630">
        <v>281</v>
      </c>
      <c r="FF291" s="299" t="str">
        <f t="shared" ca="1" si="618"/>
        <v/>
      </c>
      <c r="FG291" s="993" t="str">
        <f t="shared" ca="1" si="619"/>
        <v/>
      </c>
      <c r="FH291" s="919" t="str">
        <f t="shared" ca="1" si="620"/>
        <v/>
      </c>
      <c r="FI291" s="299">
        <f ca="1">COUNTIF($FH$11:FH291,"■")</f>
        <v>0</v>
      </c>
    </row>
    <row r="292" spans="1:165" ht="34.5" customHeight="1">
      <c r="A292" s="445">
        <f t="shared" ca="1" si="524"/>
        <v>0</v>
      </c>
      <c r="B292" s="446">
        <f>IF(R292&lt;&gt;"",IF(COUNTIF(R$11:R292,R292)=1,MAX(B$11:B291)+1,INDEX(B$11:B291,MATCH(R292,R$11:R291,0),1)),0)</f>
        <v>1</v>
      </c>
      <c r="C292" s="446">
        <f ca="1">IF(T292&lt;&gt;"",IF(COUNTIF(T$11:T292,T292)=1,MAX(C$11:C291)+1,INDEX(C$11:C291,MATCH(T292,T$11:T291,0),1)),0)</f>
        <v>0</v>
      </c>
      <c r="D292" s="446">
        <f ca="1">IF(U292&lt;&gt;"",IF(COUNTIF(U$11:U292,U292)=1,MAX(D$11:D291)+1,INDEX(D$11:D291,MATCH(U292,U$11:U291,0),1)),0)</f>
        <v>0</v>
      </c>
      <c r="E292" s="446">
        <f ca="1">IF(S292&lt;&gt;"",IF(COUNTIF(S$11:S292,S292)=1,MAX(E$11:E291)+1,INDEX(E$11:E291,MATCH(S292,S$11:S291,0),1)),0)</f>
        <v>0</v>
      </c>
      <c r="F292" s="446">
        <f ca="1">IF(Z292&lt;&gt;"",IF(COUNTIF(Z$11:Z292,Z292)=1,MAX(F$11:F291)+1,INDEX(F$11:F291,MATCH(Z292,Z$11:Z291,0),1)),0)</f>
        <v>0</v>
      </c>
      <c r="G292" s="447" cm="1">
        <f t="array" aca="1" ref="G292" ca="1">IF(Z292&lt;&gt;"",IF(COUNTIFS(Z$11:Z292,Z292,W$11:W292,W292)=1,MAX(G$11:G291)+1,INDEX(G$11:G291,MATCH(Z292&amp;W292,Z$11:Z291&amp;W$11:W292,0),1)),0)</f>
        <v>0</v>
      </c>
      <c r="H292" s="447">
        <f t="shared" ca="1" si="525"/>
        <v>0</v>
      </c>
      <c r="I292" s="447">
        <f ca="1">IF(T292="",0,IF(COUNTIF(T$11:T292,T292)=1,1,0))</f>
        <v>0</v>
      </c>
      <c r="J292" s="447">
        <f ca="1">IF(U292="",0,IF(COUNTIF(U$11:U292,U292)=1,1,0))</f>
        <v>0</v>
      </c>
      <c r="K292" s="447">
        <f ca="1">IF(S292="",0,IF(COUNTIF(S$11:S292,S292)=1,1,0))</f>
        <v>0</v>
      </c>
      <c r="L292" s="446">
        <f ca="1">IF(Z292="",0,IF(COUNTIF(Z$11:Z292,Z292)=1,1,0))</f>
        <v>0</v>
      </c>
      <c r="M292" s="767">
        <f ca="1">IF($W292=2,IF(COUNTIFS($W$11:$W292,2,$Z$11:$Z292,$Z292)=1,1,0),0)</f>
        <v>0</v>
      </c>
      <c r="N292" s="767">
        <f ca="1">IF($W292=1,IF(COUNTIFS($W$11:$W292,2,$Z$11:$Z292,$Z292)=1,1,0),0)</f>
        <v>0</v>
      </c>
      <c r="O292" s="446">
        <f ca="1">IF(H292=0,0,IF(COUNTIF(Z$11:Z292,Z292)=1,1,0))</f>
        <v>0</v>
      </c>
      <c r="P292" s="448" t="str">
        <f t="shared" ca="1" si="526"/>
        <v>石川県</v>
      </c>
      <c r="Q292" s="89">
        <f t="shared" ca="1" si="527"/>
        <v>282</v>
      </c>
      <c r="R292" s="170" t="s">
        <v>459</v>
      </c>
      <c r="S292" s="357" t="str">
        <f t="shared" ca="1" si="528"/>
        <v/>
      </c>
      <c r="T292" s="357" t="str">
        <f t="shared" ca="1" si="529"/>
        <v/>
      </c>
      <c r="U292" s="58" t="str">
        <f t="shared" ca="1" si="530"/>
        <v/>
      </c>
      <c r="V292" s="58" t="str">
        <f t="shared" ca="1" si="531"/>
        <v/>
      </c>
      <c r="W292" s="920" t="str">
        <f t="shared" ca="1" si="532"/>
        <v/>
      </c>
      <c r="X292" s="369">
        <f ca="1">IFERROR(VLOOKUP(W292,'（様式１号）３整理番号表'!$B$4:$H$5,2,FALSE),0)</f>
        <v>0</v>
      </c>
      <c r="Y292" s="768" t="str" cm="1">
        <f t="array" aca="1" ref="Y292" ca="1">IF(AND(D292=0,F292=0),"",IF(COUNTIF(D$11:D292,D292)=1,1,IF(COUNTIFS(D$11:D292,D292,F$11:F292,F292)=1,INDEX((D$11:D292,F$11:F292,Y$11:Y292),MATCH(_xlfn.MAXIFS(F$11:F291,D$11:D291,D292),$F$11:F292,0),1,3)+1,INDEX((D$11:D292,F$11:F292,Y$11:Y292),MATCH(D292&amp;F292,D$11:D292&amp;F$11:F292,0),1,3))))</f>
        <v/>
      </c>
      <c r="Z292" s="40" t="str">
        <f t="shared" ca="1" si="533"/>
        <v/>
      </c>
      <c r="AA292" s="924" t="str">
        <f t="shared" ca="1" si="534"/>
        <v/>
      </c>
      <c r="AB292" s="93">
        <f ca="1">IFERROR(VLOOKUP(AA292,'（様式１号）３整理番号表'!$B$10:$H$16,2,FALSE),0)</f>
        <v>0</v>
      </c>
      <c r="AC292" s="924" t="str">
        <f t="shared" ca="1" si="535"/>
        <v/>
      </c>
      <c r="AD292" s="924" t="str">
        <f t="shared" ca="1" si="536"/>
        <v/>
      </c>
      <c r="AE292" s="93">
        <f ca="1">IFERROR(VLOOKUP(AD292,'（様式１号）３整理番号表'!$B$21:$H$22,2,FALSE),0)</f>
        <v>0</v>
      </c>
      <c r="AF292" s="924" t="str">
        <f t="shared" ca="1" si="537"/>
        <v/>
      </c>
      <c r="AG292" s="93">
        <f ca="1">IFERROR(VLOOKUP(AF292,'（様式１号）３整理番号表'!$B$26:$H$31,2,FALSE),0)</f>
        <v>0</v>
      </c>
      <c r="AH292" s="924" t="str">
        <f t="shared" ca="1" si="538"/>
        <v/>
      </c>
      <c r="AI292" s="93">
        <f ca="1">IFERROR(VLOOKUP(AH292,'（様式１号）３整理番号表'!$J$5:$N$59,2,FALSE),0)</f>
        <v>0</v>
      </c>
      <c r="AJ292" s="77" t="str">
        <f t="shared" ca="1" si="539"/>
        <v/>
      </c>
      <c r="AK292" s="93">
        <f ca="1">IFERROR(VLOOKUP(AJ292,'（様式１号）３整理番号表'!$P$5:$R$29,2,FALSE),0)</f>
        <v>0</v>
      </c>
      <c r="AL292" s="921" t="str">
        <f t="shared" ca="1" si="540"/>
        <v/>
      </c>
      <c r="AM292" s="921" t="str">
        <f t="shared" ca="1" si="541"/>
        <v/>
      </c>
      <c r="AN292" s="921"/>
      <c r="AO292" s="77" t="str">
        <f t="shared" ca="1" si="542"/>
        <v/>
      </c>
      <c r="AP292" s="93">
        <f ca="1">IFERROR(VLOOKUP(AO292,'（様式１号）３整理番号表'!$P$5:$R$29,2,FALSE),0)</f>
        <v>0</v>
      </c>
      <c r="AQ292" s="924" t="str">
        <f t="shared" ca="1" si="543"/>
        <v/>
      </c>
      <c r="AR292" s="93">
        <f t="shared" ca="1" si="544"/>
        <v>0</v>
      </c>
      <c r="AS292" s="924" t="str">
        <f t="shared" ca="1" si="545"/>
        <v/>
      </c>
      <c r="AT292" s="40" t="str">
        <f t="shared" ca="1" si="546"/>
        <v/>
      </c>
      <c r="AU292" s="93" t="str">
        <f t="shared" ca="1" si="547"/>
        <v/>
      </c>
      <c r="AV292" s="923" t="str">
        <f t="shared" ca="1" si="548"/>
        <v/>
      </c>
      <c r="AW292" s="926" t="str">
        <f t="shared" ca="1" si="549"/>
        <v/>
      </c>
      <c r="AX292" s="925" t="str">
        <f t="shared" ca="1" si="550"/>
        <v/>
      </c>
      <c r="AY292" s="925" t="str">
        <f t="shared" ca="1" si="550"/>
        <v/>
      </c>
      <c r="AZ292" s="925" t="str">
        <f t="shared" ca="1" si="550"/>
        <v/>
      </c>
      <c r="BA292" s="925" t="str">
        <f t="shared" ca="1" si="550"/>
        <v/>
      </c>
      <c r="BB292" s="925" t="str">
        <f t="shared" ca="1" si="551"/>
        <v/>
      </c>
      <c r="BC292" s="925" t="str">
        <f t="shared" ca="1" si="552"/>
        <v/>
      </c>
      <c r="BD292" s="925" t="str">
        <f t="shared" ca="1" si="552"/>
        <v/>
      </c>
      <c r="BE292" s="925" t="str">
        <f t="shared" ca="1" si="552"/>
        <v/>
      </c>
      <c r="BF292" s="77" t="str">
        <f t="shared" ca="1" si="553"/>
        <v/>
      </c>
      <c r="BG292" s="924" t="str">
        <f t="shared" ca="1" si="554"/>
        <v/>
      </c>
      <c r="BH292" s="94">
        <f ca="1">IF(BF292&lt;&gt;"",INDEX('（様式１号）３整理番号表'!$AB$7:$AQ$12,MATCH(BF292,'（様式１号）３整理番号表'!$AA$7:$AA$12,0),MATCH(BG292,'（様式１号）３整理番号表'!$AB$6:$AQ$6,0)),0)</f>
        <v>0</v>
      </c>
      <c r="BI292" s="921" t="str">
        <f t="shared" ca="1" si="555"/>
        <v/>
      </c>
      <c r="BJ292" s="922" t="str">
        <f t="shared" ca="1" si="556"/>
        <v/>
      </c>
      <c r="BK292" s="926" t="str">
        <f t="shared" ca="1" si="557"/>
        <v/>
      </c>
      <c r="BL292" s="922" t="str">
        <f t="shared" ca="1" si="558"/>
        <v/>
      </c>
      <c r="BM292" s="79" t="str">
        <f t="shared" ca="1" si="559"/>
        <v/>
      </c>
      <c r="BN292" s="82" t="str">
        <f t="shared" ca="1" si="560"/>
        <v/>
      </c>
      <c r="BO292" s="83" t="str">
        <f t="shared" ca="1" si="561"/>
        <v/>
      </c>
      <c r="BP292" s="84" t="str">
        <f t="shared" ca="1" si="562"/>
        <v/>
      </c>
      <c r="BQ292" s="82" t="str">
        <f t="shared" ca="1" si="563"/>
        <v/>
      </c>
      <c r="BR292" s="97" t="str">
        <f t="shared" ca="1" si="564"/>
        <v/>
      </c>
      <c r="BS292" s="95" t="str">
        <f t="shared" ca="1" si="565"/>
        <v/>
      </c>
      <c r="BT292" s="184" t="str">
        <f t="shared" ca="1" si="566"/>
        <v/>
      </c>
      <c r="BU292" s="611" t="str">
        <f t="shared" ca="1" si="567"/>
        <v/>
      </c>
      <c r="BV292" s="77" t="str">
        <f t="shared" ca="1" si="568"/>
        <v/>
      </c>
      <c r="BW292" s="85" t="str">
        <f t="shared" ca="1" si="569"/>
        <v/>
      </c>
      <c r="BX292" s="86" t="str">
        <f t="shared" ca="1" si="570"/>
        <v/>
      </c>
      <c r="BY292" s="231">
        <f ca="1">IF('ポイント要件確認等（個別表）'!AD292=1,ROUNDDOWN('ポイント要件確認等（個別表）'!AV292,-3),IF('ポイント要件確認等（個別表）'!AD292=2,ROUNDDOWN('ポイント要件確認等（個別表）'!BH292,-3),IF('ポイント要件確認等（個別表）'!AD292=3,ROUNDDOWN('ポイント要件確認等（個別表）'!BT292,-3),0)))</f>
        <v>0</v>
      </c>
      <c r="BZ292" s="86" t="str">
        <f t="shared" ca="1" si="571"/>
        <v/>
      </c>
      <c r="CA292" s="232" t="str">
        <f t="shared" ca="1" si="572"/>
        <v/>
      </c>
      <c r="CB292" s="232">
        <f t="shared" ca="1" si="573"/>
        <v>0</v>
      </c>
      <c r="CC292" s="86" t="str">
        <f t="shared" ca="1" si="574"/>
        <v/>
      </c>
      <c r="CD292" s="86" t="str">
        <f t="shared" ca="1" si="575"/>
        <v/>
      </c>
      <c r="CE292" s="609"/>
      <c r="CF292" s="86" t="str">
        <f t="shared" ca="1" si="576"/>
        <v/>
      </c>
      <c r="CG292" s="185" t="str">
        <f t="shared" ca="1" si="577"/>
        <v/>
      </c>
      <c r="CH292" s="246" t="str">
        <f t="shared" ca="1" si="578"/>
        <v>含税額</v>
      </c>
      <c r="CI292" s="247" t="str">
        <f t="shared" ca="1" si="579"/>
        <v/>
      </c>
      <c r="CJ292" s="87" t="str">
        <f ca="1">IFERROR(IF(INDIRECT("'("&amp;'２個別表'!EO292&amp;")'!AR"&amp;84+EP292)&lt;&gt;1,"",1),"")</f>
        <v/>
      </c>
      <c r="CK292" s="244" t="str">
        <f t="shared" ca="1" si="580"/>
        <v/>
      </c>
      <c r="CL292" s="235" t="str">
        <f t="shared" ca="1" si="581"/>
        <v/>
      </c>
      <c r="CM292" s="239" t="str">
        <f t="shared" ca="1" si="582"/>
        <v/>
      </c>
      <c r="CN292" s="77" t="str">
        <f t="shared" ca="1" si="583"/>
        <v/>
      </c>
      <c r="CO292" s="93" t="str">
        <f ca="1">IFERROR(VLOOKUP(CN292,'（様式１号）３整理番号表'!$T$5:$V$15,2,FALSE),"")</f>
        <v/>
      </c>
      <c r="CP292" s="924" t="str">
        <f t="shared" ca="1" si="584"/>
        <v/>
      </c>
      <c r="CQ292" s="93" t="str">
        <f ca="1">IFERROR(VLOOKUP(CP292,'（様式１号）３整理番号表'!$T$19:$V$24,2,FALSE),"")</f>
        <v/>
      </c>
      <c r="CR292" s="924" t="str">
        <f ca="1">IFERROR(IF(INDIRECT("'("&amp;'２個別表'!EO292&amp;")'!AV"&amp;84+EP292)&lt;&gt;1,"",1),"")</f>
        <v/>
      </c>
      <c r="CS292" s="232">
        <f t="shared" ca="1" si="585"/>
        <v>0</v>
      </c>
      <c r="CT292" s="248">
        <f t="shared" ca="1" si="586"/>
        <v>0</v>
      </c>
      <c r="CU292" s="376" t="str">
        <f ca="1">IF(ER292="補強",IF(COUNTIFS($Z$11:Z292,Z292,$W$11:W292,1)=1,"１①",""),IF(COUNTIFS($Z$11:Z292,Z292,$W$11:W292,2)=1,"２①",""))</f>
        <v/>
      </c>
      <c r="CV292" s="57" t="str">
        <f t="shared" ca="1" si="587"/>
        <v/>
      </c>
      <c r="CW292" s="927" t="str">
        <f t="shared" ca="1" si="588"/>
        <v/>
      </c>
      <c r="CX292" s="256" t="str">
        <f t="shared" ca="1" si="589"/>
        <v/>
      </c>
      <c r="CY292" s="256" t="str">
        <f t="shared" ca="1" si="590"/>
        <v/>
      </c>
      <c r="CZ292" s="256" t="str">
        <f t="shared" ca="1" si="591"/>
        <v/>
      </c>
      <c r="DA292" s="256" t="str">
        <f t="shared" ca="1" si="592"/>
        <v/>
      </c>
      <c r="DB292" s="316" t="str">
        <f ca="1">IFERROR(VLOOKUP($CU292,'（様式１号）３整理番号表'!$Z$19:$AB$32,3,FALSE),"")</f>
        <v/>
      </c>
      <c r="DC292" s="259" t="str">
        <f t="shared" ca="1" si="593"/>
        <v>-</v>
      </c>
      <c r="DD292" s="618" t="str">
        <f t="shared" ca="1" si="594"/>
        <v/>
      </c>
      <c r="DE292" s="321" t="str">
        <f ca="1">IF(AND(AO292=18,AS292=1),IF(COUNTIFS($Y$11:Y292,Y292,$AS$11:AS292,1)=1,"２②",""),IF($CU292="１①",INDEX(INDIRECT("'("&amp;$EO292&amp;")'!AR116:BB116"),1,MATCH(INDIRECT("'("&amp;$EO292&amp;")'!C118"),INDIRECT("'("&amp;$EO292&amp;")'!AR119:BB119"),0)),""))</f>
        <v/>
      </c>
      <c r="DF292" s="324" t="str">
        <f t="shared" ca="1" si="595"/>
        <v/>
      </c>
      <c r="DG292" s="313" t="str">
        <f t="shared" ca="1" si="596"/>
        <v/>
      </c>
      <c r="DH292" s="313" t="str">
        <f t="shared" ca="1" si="597"/>
        <v/>
      </c>
      <c r="DI292" s="313" t="str">
        <f t="shared" ca="1" si="598"/>
        <v/>
      </c>
      <c r="DJ292" s="313" t="str">
        <f t="shared" ca="1" si="599"/>
        <v/>
      </c>
      <c r="DK292" s="328" t="str">
        <f t="shared" ca="1" si="600"/>
        <v/>
      </c>
      <c r="DL292" s="334" t="str">
        <f t="shared" ca="1" si="601"/>
        <v/>
      </c>
      <c r="DM292" s="915" t="str">
        <f t="shared" ca="1" si="602"/>
        <v/>
      </c>
      <c r="DN292" s="15"/>
      <c r="DO292" s="324"/>
      <c r="DP292" s="16"/>
      <c r="DQ292" s="16"/>
      <c r="DR292" s="16"/>
      <c r="DS292" s="16"/>
      <c r="DT292" s="318" t="str">
        <f>IFERROR(VLOOKUP($DN292,'（様式１号）３整理番号表'!$Z$19:$AB$32,3,FALSE),"")</f>
        <v/>
      </c>
      <c r="DU292" s="259" t="str">
        <f t="shared" si="603"/>
        <v/>
      </c>
      <c r="DV292" s="14"/>
      <c r="DW292" s="17" t="str">
        <f t="shared" ca="1" si="604"/>
        <v/>
      </c>
      <c r="DX292" s="88" t="str">
        <f t="shared" ca="1" si="621"/>
        <v/>
      </c>
      <c r="DZ292" s="339">
        <f t="shared" ca="1" si="623"/>
        <v>0</v>
      </c>
      <c r="EA292" s="339">
        <f t="shared" ca="1" si="623"/>
        <v>0</v>
      </c>
      <c r="EB292" s="339">
        <f t="shared" ca="1" si="623"/>
        <v>0</v>
      </c>
      <c r="EC292" s="339">
        <f t="shared" ca="1" si="623"/>
        <v>0</v>
      </c>
      <c r="ED292" s="339">
        <f t="shared" ca="1" si="623"/>
        <v>0</v>
      </c>
      <c r="EE292" s="339">
        <f t="shared" ca="1" si="623"/>
        <v>0</v>
      </c>
      <c r="EF292" s="339">
        <f t="shared" ca="1" si="623"/>
        <v>0</v>
      </c>
      <c r="EG292" s="339">
        <f t="shared" ca="1" si="623"/>
        <v>0</v>
      </c>
      <c r="EH292" s="339">
        <f t="shared" ca="1" si="623"/>
        <v>0</v>
      </c>
      <c r="EI292" s="339">
        <f t="shared" ca="1" si="623"/>
        <v>0</v>
      </c>
      <c r="EJ292" s="339">
        <f t="shared" ca="1" si="623"/>
        <v>0</v>
      </c>
      <c r="EK292" s="339">
        <f t="shared" ca="1" si="623"/>
        <v>0</v>
      </c>
      <c r="EL292" s="339">
        <f t="shared" ca="1" si="623"/>
        <v>0</v>
      </c>
      <c r="EM292" s="339">
        <f t="shared" ca="1" si="623"/>
        <v>0</v>
      </c>
      <c r="EO292" s="919" t="str">
        <f t="shared" ca="1" si="523"/>
        <v/>
      </c>
      <c r="EP292" s="919" t="str">
        <f t="shared" ca="1" si="605"/>
        <v/>
      </c>
      <c r="EQ292" s="919" t="str">
        <f t="shared" ca="1" si="606"/>
        <v/>
      </c>
      <c r="ER292" s="919" t="str">
        <f t="shared" ca="1" si="607"/>
        <v/>
      </c>
      <c r="ES292" s="919" t="str">
        <f ca="1">IFERROR(INDEX('郵便番号（石川県）'!$A$3:$F$2574,MATCH(INDIRECT("'("&amp;EO292&amp;")'!E7"),'郵便番号（石川県）'!$A$3:$A$2574,0),6),"")</f>
        <v/>
      </c>
      <c r="ET292" s="919" t="str">
        <f ca="1">IFERROR(INDEX('郵便番号（石川県）'!$A$3:$F$2574,MATCH(INDIRECT("'("&amp;$EO292&amp;")'!E7"),'郵便番号（石川県）'!$A$3:$A$2574,0),5),"")</f>
        <v/>
      </c>
      <c r="EU292" s="919" t="str">
        <f t="shared" ca="1" si="608"/>
        <v/>
      </c>
      <c r="EV292" s="919" t="str">
        <f t="shared" ca="1" si="609"/>
        <v/>
      </c>
      <c r="EW292" s="919" t="str">
        <f t="shared" ca="1" si="610"/>
        <v/>
      </c>
      <c r="EX292" s="919" t="str">
        <f t="shared" ca="1" si="611"/>
        <v/>
      </c>
      <c r="EY292" s="919" t="str">
        <f t="shared" ca="1" si="612"/>
        <v/>
      </c>
      <c r="EZ292" s="919" t="str">
        <f t="shared" ca="1" si="613"/>
        <v/>
      </c>
      <c r="FA292" s="919" t="str">
        <f t="shared" ca="1" si="614"/>
        <v/>
      </c>
      <c r="FB292" s="919" t="str">
        <f t="shared" ca="1" si="615"/>
        <v/>
      </c>
      <c r="FC292" s="919" t="str">
        <f t="shared" ca="1" si="616"/>
        <v/>
      </c>
      <c r="FD292" s="627" t="str">
        <f t="shared" ca="1" si="617"/>
        <v/>
      </c>
      <c r="FE292" s="630">
        <v>282</v>
      </c>
      <c r="FF292" s="299" t="str">
        <f t="shared" ca="1" si="618"/>
        <v/>
      </c>
      <c r="FG292" s="993" t="str">
        <f t="shared" ca="1" si="619"/>
        <v/>
      </c>
      <c r="FH292" s="919" t="str">
        <f t="shared" ca="1" si="620"/>
        <v/>
      </c>
      <c r="FI292" s="299">
        <f ca="1">COUNTIF($FH$11:FH292,"■")</f>
        <v>0</v>
      </c>
    </row>
    <row r="293" spans="1:165" ht="34.5" customHeight="1">
      <c r="A293" s="445">
        <f t="shared" ca="1" si="524"/>
        <v>0</v>
      </c>
      <c r="B293" s="446">
        <f>IF(R293&lt;&gt;"",IF(COUNTIF(R$11:R293,R293)=1,MAX(B$11:B292)+1,INDEX(B$11:B292,MATCH(R293,R$11:R292,0),1)),0)</f>
        <v>1</v>
      </c>
      <c r="C293" s="446">
        <f ca="1">IF(T293&lt;&gt;"",IF(COUNTIF(T$11:T293,T293)=1,MAX(C$11:C292)+1,INDEX(C$11:C292,MATCH(T293,T$11:T292,0),1)),0)</f>
        <v>0</v>
      </c>
      <c r="D293" s="446">
        <f ca="1">IF(U293&lt;&gt;"",IF(COUNTIF(U$11:U293,U293)=1,MAX(D$11:D292)+1,INDEX(D$11:D292,MATCH(U293,U$11:U292,0),1)),0)</f>
        <v>0</v>
      </c>
      <c r="E293" s="446">
        <f ca="1">IF(S293&lt;&gt;"",IF(COUNTIF(S$11:S293,S293)=1,MAX(E$11:E292)+1,INDEX(E$11:E292,MATCH(S293,S$11:S292,0),1)),0)</f>
        <v>0</v>
      </c>
      <c r="F293" s="446">
        <f ca="1">IF(Z293&lt;&gt;"",IF(COUNTIF(Z$11:Z293,Z293)=1,MAX(F$11:F292)+1,INDEX(F$11:F292,MATCH(Z293,Z$11:Z292,0),1)),0)</f>
        <v>0</v>
      </c>
      <c r="G293" s="447" cm="1">
        <f t="array" aca="1" ref="G293" ca="1">IF(Z293&lt;&gt;"",IF(COUNTIFS(Z$11:Z293,Z293,W$11:W293,W293)=1,MAX(G$11:G292)+1,INDEX(G$11:G292,MATCH(Z293&amp;W293,Z$11:Z292&amp;W$11:W293,0),1)),0)</f>
        <v>0</v>
      </c>
      <c r="H293" s="447">
        <f t="shared" ca="1" si="525"/>
        <v>0</v>
      </c>
      <c r="I293" s="447">
        <f ca="1">IF(T293="",0,IF(COUNTIF(T$11:T293,T293)=1,1,0))</f>
        <v>0</v>
      </c>
      <c r="J293" s="447">
        <f ca="1">IF(U293="",0,IF(COUNTIF(U$11:U293,U293)=1,1,0))</f>
        <v>0</v>
      </c>
      <c r="K293" s="447">
        <f ca="1">IF(S293="",0,IF(COUNTIF(S$11:S293,S293)=1,1,0))</f>
        <v>0</v>
      </c>
      <c r="L293" s="446">
        <f ca="1">IF(Z293="",0,IF(COUNTIF(Z$11:Z293,Z293)=1,1,0))</f>
        <v>0</v>
      </c>
      <c r="M293" s="767">
        <f ca="1">IF($W293=2,IF(COUNTIFS($W$11:$W293,2,$Z$11:$Z293,$Z293)=1,1,0),0)</f>
        <v>0</v>
      </c>
      <c r="N293" s="767">
        <f ca="1">IF($W293=1,IF(COUNTIFS($W$11:$W293,2,$Z$11:$Z293,$Z293)=1,1,0),0)</f>
        <v>0</v>
      </c>
      <c r="O293" s="446">
        <f ca="1">IF(H293=0,0,IF(COUNTIF(Z$11:Z293,Z293)=1,1,0))</f>
        <v>0</v>
      </c>
      <c r="P293" s="448" t="str">
        <f t="shared" ca="1" si="526"/>
        <v>石川県</v>
      </c>
      <c r="Q293" s="89">
        <f t="shared" ca="1" si="527"/>
        <v>283</v>
      </c>
      <c r="R293" s="170" t="s">
        <v>459</v>
      </c>
      <c r="S293" s="357" t="str">
        <f t="shared" ca="1" si="528"/>
        <v/>
      </c>
      <c r="T293" s="357" t="str">
        <f t="shared" ca="1" si="529"/>
        <v/>
      </c>
      <c r="U293" s="58" t="str">
        <f t="shared" ca="1" si="530"/>
        <v/>
      </c>
      <c r="V293" s="58" t="str">
        <f t="shared" ca="1" si="531"/>
        <v/>
      </c>
      <c r="W293" s="920" t="str">
        <f t="shared" ca="1" si="532"/>
        <v/>
      </c>
      <c r="X293" s="369">
        <f ca="1">IFERROR(VLOOKUP(W293,'（様式１号）３整理番号表'!$B$4:$H$5,2,FALSE),0)</f>
        <v>0</v>
      </c>
      <c r="Y293" s="768" t="str" cm="1">
        <f t="array" aca="1" ref="Y293" ca="1">IF(AND(D293=0,F293=0),"",IF(COUNTIF(D$11:D293,D293)=1,1,IF(COUNTIFS(D$11:D293,D293,F$11:F293,F293)=1,INDEX((D$11:D293,F$11:F293,Y$11:Y293),MATCH(_xlfn.MAXIFS(F$11:F292,D$11:D292,D293),$F$11:F293,0),1,3)+1,INDEX((D$11:D293,F$11:F293,Y$11:Y293),MATCH(D293&amp;F293,D$11:D293&amp;F$11:F293,0),1,3))))</f>
        <v/>
      </c>
      <c r="Z293" s="40" t="str">
        <f t="shared" ca="1" si="533"/>
        <v/>
      </c>
      <c r="AA293" s="924" t="str">
        <f t="shared" ca="1" si="534"/>
        <v/>
      </c>
      <c r="AB293" s="93">
        <f ca="1">IFERROR(VLOOKUP(AA293,'（様式１号）３整理番号表'!$B$10:$H$16,2,FALSE),0)</f>
        <v>0</v>
      </c>
      <c r="AC293" s="924" t="str">
        <f t="shared" ca="1" si="535"/>
        <v/>
      </c>
      <c r="AD293" s="924" t="str">
        <f t="shared" ca="1" si="536"/>
        <v/>
      </c>
      <c r="AE293" s="93">
        <f ca="1">IFERROR(VLOOKUP(AD293,'（様式１号）３整理番号表'!$B$21:$H$22,2,FALSE),0)</f>
        <v>0</v>
      </c>
      <c r="AF293" s="924" t="str">
        <f t="shared" ca="1" si="537"/>
        <v/>
      </c>
      <c r="AG293" s="93">
        <f ca="1">IFERROR(VLOOKUP(AF293,'（様式１号）３整理番号表'!$B$26:$H$31,2,FALSE),0)</f>
        <v>0</v>
      </c>
      <c r="AH293" s="924" t="str">
        <f t="shared" ca="1" si="538"/>
        <v/>
      </c>
      <c r="AI293" s="93">
        <f ca="1">IFERROR(VLOOKUP(AH293,'（様式１号）３整理番号表'!$J$5:$N$59,2,FALSE),0)</f>
        <v>0</v>
      </c>
      <c r="AJ293" s="77" t="str">
        <f t="shared" ca="1" si="539"/>
        <v/>
      </c>
      <c r="AK293" s="93">
        <f ca="1">IFERROR(VLOOKUP(AJ293,'（様式１号）３整理番号表'!$P$5:$R$29,2,FALSE),0)</f>
        <v>0</v>
      </c>
      <c r="AL293" s="921" t="str">
        <f t="shared" ca="1" si="540"/>
        <v/>
      </c>
      <c r="AM293" s="921" t="str">
        <f t="shared" ca="1" si="541"/>
        <v/>
      </c>
      <c r="AN293" s="921"/>
      <c r="AO293" s="77" t="str">
        <f t="shared" ca="1" si="542"/>
        <v/>
      </c>
      <c r="AP293" s="93">
        <f ca="1">IFERROR(VLOOKUP(AO293,'（様式１号）３整理番号表'!$P$5:$R$29,2,FALSE),0)</f>
        <v>0</v>
      </c>
      <c r="AQ293" s="924" t="str">
        <f t="shared" ca="1" si="543"/>
        <v/>
      </c>
      <c r="AR293" s="93">
        <f t="shared" ca="1" si="544"/>
        <v>0</v>
      </c>
      <c r="AS293" s="924" t="str">
        <f t="shared" ca="1" si="545"/>
        <v/>
      </c>
      <c r="AT293" s="40" t="str">
        <f t="shared" ca="1" si="546"/>
        <v/>
      </c>
      <c r="AU293" s="93" t="str">
        <f t="shared" ca="1" si="547"/>
        <v/>
      </c>
      <c r="AV293" s="923" t="str">
        <f t="shared" ca="1" si="548"/>
        <v/>
      </c>
      <c r="AW293" s="926" t="str">
        <f t="shared" ca="1" si="549"/>
        <v/>
      </c>
      <c r="AX293" s="925" t="str">
        <f t="shared" ca="1" si="550"/>
        <v/>
      </c>
      <c r="AY293" s="925" t="str">
        <f t="shared" ca="1" si="550"/>
        <v/>
      </c>
      <c r="AZ293" s="925" t="str">
        <f t="shared" ca="1" si="550"/>
        <v/>
      </c>
      <c r="BA293" s="925" t="str">
        <f t="shared" ca="1" si="550"/>
        <v/>
      </c>
      <c r="BB293" s="925" t="str">
        <f t="shared" ca="1" si="551"/>
        <v/>
      </c>
      <c r="BC293" s="925" t="str">
        <f t="shared" ca="1" si="552"/>
        <v/>
      </c>
      <c r="BD293" s="925" t="str">
        <f t="shared" ca="1" si="552"/>
        <v/>
      </c>
      <c r="BE293" s="925" t="str">
        <f t="shared" ca="1" si="552"/>
        <v/>
      </c>
      <c r="BF293" s="77" t="str">
        <f t="shared" ca="1" si="553"/>
        <v/>
      </c>
      <c r="BG293" s="924" t="str">
        <f t="shared" ca="1" si="554"/>
        <v/>
      </c>
      <c r="BH293" s="94">
        <f ca="1">IF(BF293&lt;&gt;"",INDEX('（様式１号）３整理番号表'!$AB$7:$AQ$12,MATCH(BF293,'（様式１号）３整理番号表'!$AA$7:$AA$12,0),MATCH(BG293,'（様式１号）３整理番号表'!$AB$6:$AQ$6,0)),0)</f>
        <v>0</v>
      </c>
      <c r="BI293" s="921" t="str">
        <f t="shared" ca="1" si="555"/>
        <v/>
      </c>
      <c r="BJ293" s="922" t="str">
        <f t="shared" ca="1" si="556"/>
        <v/>
      </c>
      <c r="BK293" s="926" t="str">
        <f t="shared" ca="1" si="557"/>
        <v/>
      </c>
      <c r="BL293" s="922" t="str">
        <f t="shared" ca="1" si="558"/>
        <v/>
      </c>
      <c r="BM293" s="79" t="str">
        <f t="shared" ca="1" si="559"/>
        <v/>
      </c>
      <c r="BN293" s="82" t="str">
        <f t="shared" ca="1" si="560"/>
        <v/>
      </c>
      <c r="BO293" s="83" t="str">
        <f t="shared" ca="1" si="561"/>
        <v/>
      </c>
      <c r="BP293" s="84" t="str">
        <f t="shared" ca="1" si="562"/>
        <v/>
      </c>
      <c r="BQ293" s="82" t="str">
        <f t="shared" ca="1" si="563"/>
        <v/>
      </c>
      <c r="BR293" s="97" t="str">
        <f t="shared" ca="1" si="564"/>
        <v/>
      </c>
      <c r="BS293" s="95" t="str">
        <f t="shared" ca="1" si="565"/>
        <v/>
      </c>
      <c r="BT293" s="184" t="str">
        <f t="shared" ca="1" si="566"/>
        <v/>
      </c>
      <c r="BU293" s="611" t="str">
        <f t="shared" ca="1" si="567"/>
        <v/>
      </c>
      <c r="BV293" s="77" t="str">
        <f t="shared" ca="1" si="568"/>
        <v/>
      </c>
      <c r="BW293" s="85" t="str">
        <f t="shared" ca="1" si="569"/>
        <v/>
      </c>
      <c r="BX293" s="86" t="str">
        <f t="shared" ca="1" si="570"/>
        <v/>
      </c>
      <c r="BY293" s="231">
        <f ca="1">IF('ポイント要件確認等（個別表）'!AD293=1,ROUNDDOWN('ポイント要件確認等（個別表）'!AV293,-3),IF('ポイント要件確認等（個別表）'!AD293=2,ROUNDDOWN('ポイント要件確認等（個別表）'!BH293,-3),IF('ポイント要件確認等（個別表）'!AD293=3,ROUNDDOWN('ポイント要件確認等（個別表）'!BT293,-3),0)))</f>
        <v>0</v>
      </c>
      <c r="BZ293" s="86" t="str">
        <f t="shared" ca="1" si="571"/>
        <v/>
      </c>
      <c r="CA293" s="232" t="str">
        <f t="shared" ca="1" si="572"/>
        <v/>
      </c>
      <c r="CB293" s="232">
        <f t="shared" ca="1" si="573"/>
        <v>0</v>
      </c>
      <c r="CC293" s="86" t="str">
        <f t="shared" ca="1" si="574"/>
        <v/>
      </c>
      <c r="CD293" s="86" t="str">
        <f t="shared" ca="1" si="575"/>
        <v/>
      </c>
      <c r="CE293" s="609"/>
      <c r="CF293" s="86" t="str">
        <f t="shared" ca="1" si="576"/>
        <v/>
      </c>
      <c r="CG293" s="185" t="str">
        <f t="shared" ca="1" si="577"/>
        <v/>
      </c>
      <c r="CH293" s="246" t="str">
        <f t="shared" ca="1" si="578"/>
        <v>含税額</v>
      </c>
      <c r="CI293" s="247" t="str">
        <f t="shared" ca="1" si="579"/>
        <v/>
      </c>
      <c r="CJ293" s="87" t="str">
        <f ca="1">IFERROR(IF(INDIRECT("'("&amp;'２個別表'!EO293&amp;")'!AR"&amp;84+EP293)&lt;&gt;1,"",1),"")</f>
        <v/>
      </c>
      <c r="CK293" s="244" t="str">
        <f t="shared" ca="1" si="580"/>
        <v/>
      </c>
      <c r="CL293" s="235" t="str">
        <f t="shared" ca="1" si="581"/>
        <v/>
      </c>
      <c r="CM293" s="239" t="str">
        <f t="shared" ca="1" si="582"/>
        <v/>
      </c>
      <c r="CN293" s="77" t="str">
        <f t="shared" ca="1" si="583"/>
        <v/>
      </c>
      <c r="CO293" s="93" t="str">
        <f ca="1">IFERROR(VLOOKUP(CN293,'（様式１号）３整理番号表'!$T$5:$V$15,2,FALSE),"")</f>
        <v/>
      </c>
      <c r="CP293" s="924" t="str">
        <f t="shared" ca="1" si="584"/>
        <v/>
      </c>
      <c r="CQ293" s="93" t="str">
        <f ca="1">IFERROR(VLOOKUP(CP293,'（様式１号）３整理番号表'!$T$19:$V$24,2,FALSE),"")</f>
        <v/>
      </c>
      <c r="CR293" s="924" t="str">
        <f ca="1">IFERROR(IF(INDIRECT("'("&amp;'２個別表'!EO293&amp;")'!AV"&amp;84+EP293)&lt;&gt;1,"",1),"")</f>
        <v/>
      </c>
      <c r="CS293" s="232">
        <f t="shared" ca="1" si="585"/>
        <v>0</v>
      </c>
      <c r="CT293" s="248">
        <f t="shared" ca="1" si="586"/>
        <v>0</v>
      </c>
      <c r="CU293" s="376" t="str">
        <f ca="1">IF(ER293="補強",IF(COUNTIFS($Z$11:Z293,Z293,$W$11:W293,1)=1,"１①",""),IF(COUNTIFS($Z$11:Z293,Z293,$W$11:W293,2)=1,"２①",""))</f>
        <v/>
      </c>
      <c r="CV293" s="57" t="str">
        <f t="shared" ca="1" si="587"/>
        <v/>
      </c>
      <c r="CW293" s="927" t="str">
        <f t="shared" ca="1" si="588"/>
        <v/>
      </c>
      <c r="CX293" s="256" t="str">
        <f t="shared" ca="1" si="589"/>
        <v/>
      </c>
      <c r="CY293" s="256" t="str">
        <f t="shared" ca="1" si="590"/>
        <v/>
      </c>
      <c r="CZ293" s="256" t="str">
        <f t="shared" ca="1" si="591"/>
        <v/>
      </c>
      <c r="DA293" s="256" t="str">
        <f t="shared" ca="1" si="592"/>
        <v/>
      </c>
      <c r="DB293" s="316" t="str">
        <f ca="1">IFERROR(VLOOKUP($CU293,'（様式１号）３整理番号表'!$Z$19:$AB$32,3,FALSE),"")</f>
        <v/>
      </c>
      <c r="DC293" s="259" t="str">
        <f t="shared" ca="1" si="593"/>
        <v>-</v>
      </c>
      <c r="DD293" s="618" t="str">
        <f t="shared" ca="1" si="594"/>
        <v/>
      </c>
      <c r="DE293" s="321" t="str">
        <f ca="1">IF(AND(AO293=18,AS293=1),IF(COUNTIFS($Y$11:Y293,Y293,$AS$11:AS293,1)=1,"２②",""),IF($CU293="１①",INDEX(INDIRECT("'("&amp;$EO293&amp;")'!AR116:BB116"),1,MATCH(INDIRECT("'("&amp;$EO293&amp;")'!C118"),INDIRECT("'("&amp;$EO293&amp;")'!AR119:BB119"),0)),""))</f>
        <v/>
      </c>
      <c r="DF293" s="324" t="str">
        <f t="shared" ca="1" si="595"/>
        <v/>
      </c>
      <c r="DG293" s="313" t="str">
        <f t="shared" ca="1" si="596"/>
        <v/>
      </c>
      <c r="DH293" s="313" t="str">
        <f t="shared" ca="1" si="597"/>
        <v/>
      </c>
      <c r="DI293" s="313" t="str">
        <f t="shared" ca="1" si="598"/>
        <v/>
      </c>
      <c r="DJ293" s="313" t="str">
        <f t="shared" ca="1" si="599"/>
        <v/>
      </c>
      <c r="DK293" s="328" t="str">
        <f t="shared" ca="1" si="600"/>
        <v/>
      </c>
      <c r="DL293" s="334" t="str">
        <f t="shared" ca="1" si="601"/>
        <v/>
      </c>
      <c r="DM293" s="915" t="str">
        <f t="shared" ca="1" si="602"/>
        <v/>
      </c>
      <c r="DN293" s="15"/>
      <c r="DO293" s="324"/>
      <c r="DP293" s="16"/>
      <c r="DQ293" s="16"/>
      <c r="DR293" s="16"/>
      <c r="DS293" s="16"/>
      <c r="DT293" s="318" t="str">
        <f>IFERROR(VLOOKUP($DN293,'（様式１号）３整理番号表'!$Z$19:$AB$32,3,FALSE),"")</f>
        <v/>
      </c>
      <c r="DU293" s="259" t="str">
        <f t="shared" si="603"/>
        <v/>
      </c>
      <c r="DV293" s="14"/>
      <c r="DW293" s="17" t="str">
        <f t="shared" ca="1" si="604"/>
        <v/>
      </c>
      <c r="DX293" s="88" t="str">
        <f t="shared" ca="1" si="621"/>
        <v/>
      </c>
      <c r="DZ293" s="339">
        <f t="shared" ca="1" si="623"/>
        <v>0</v>
      </c>
      <c r="EA293" s="339">
        <f t="shared" ca="1" si="623"/>
        <v>0</v>
      </c>
      <c r="EB293" s="339">
        <f t="shared" ca="1" si="623"/>
        <v>0</v>
      </c>
      <c r="EC293" s="339">
        <f t="shared" ca="1" si="623"/>
        <v>0</v>
      </c>
      <c r="ED293" s="339">
        <f t="shared" ca="1" si="623"/>
        <v>0</v>
      </c>
      <c r="EE293" s="339">
        <f t="shared" ca="1" si="623"/>
        <v>0</v>
      </c>
      <c r="EF293" s="339">
        <f t="shared" ca="1" si="623"/>
        <v>0</v>
      </c>
      <c r="EG293" s="339">
        <f t="shared" ca="1" si="623"/>
        <v>0</v>
      </c>
      <c r="EH293" s="339">
        <f t="shared" ca="1" si="623"/>
        <v>0</v>
      </c>
      <c r="EI293" s="339">
        <f t="shared" ca="1" si="623"/>
        <v>0</v>
      </c>
      <c r="EJ293" s="339">
        <f t="shared" ca="1" si="623"/>
        <v>0</v>
      </c>
      <c r="EK293" s="339">
        <f t="shared" ca="1" si="623"/>
        <v>0</v>
      </c>
      <c r="EL293" s="339">
        <f t="shared" ca="1" si="623"/>
        <v>0</v>
      </c>
      <c r="EM293" s="339">
        <f t="shared" ca="1" si="623"/>
        <v>0</v>
      </c>
      <c r="EO293" s="919" t="str">
        <f t="shared" ca="1" si="523"/>
        <v/>
      </c>
      <c r="EP293" s="919" t="str">
        <f t="shared" ca="1" si="605"/>
        <v/>
      </c>
      <c r="EQ293" s="919" t="str">
        <f t="shared" ca="1" si="606"/>
        <v/>
      </c>
      <c r="ER293" s="919" t="str">
        <f t="shared" ca="1" si="607"/>
        <v/>
      </c>
      <c r="ES293" s="919" t="str">
        <f ca="1">IFERROR(INDEX('郵便番号（石川県）'!$A$3:$F$2574,MATCH(INDIRECT("'("&amp;EO293&amp;")'!E7"),'郵便番号（石川県）'!$A$3:$A$2574,0),6),"")</f>
        <v/>
      </c>
      <c r="ET293" s="919" t="str">
        <f ca="1">IFERROR(INDEX('郵便番号（石川県）'!$A$3:$F$2574,MATCH(INDIRECT("'("&amp;$EO293&amp;")'!E7"),'郵便番号（石川県）'!$A$3:$A$2574,0),5),"")</f>
        <v/>
      </c>
      <c r="EU293" s="919" t="str">
        <f t="shared" ca="1" si="608"/>
        <v/>
      </c>
      <c r="EV293" s="919" t="str">
        <f t="shared" ca="1" si="609"/>
        <v/>
      </c>
      <c r="EW293" s="919" t="str">
        <f t="shared" ca="1" si="610"/>
        <v/>
      </c>
      <c r="EX293" s="919" t="str">
        <f t="shared" ca="1" si="611"/>
        <v/>
      </c>
      <c r="EY293" s="919" t="str">
        <f t="shared" ca="1" si="612"/>
        <v/>
      </c>
      <c r="EZ293" s="919" t="str">
        <f t="shared" ca="1" si="613"/>
        <v/>
      </c>
      <c r="FA293" s="919" t="str">
        <f t="shared" ca="1" si="614"/>
        <v/>
      </c>
      <c r="FB293" s="919" t="str">
        <f t="shared" ca="1" si="615"/>
        <v/>
      </c>
      <c r="FC293" s="919" t="str">
        <f t="shared" ca="1" si="616"/>
        <v/>
      </c>
      <c r="FD293" s="627" t="str">
        <f t="shared" ca="1" si="617"/>
        <v/>
      </c>
      <c r="FE293" s="630">
        <v>283</v>
      </c>
      <c r="FF293" s="299" t="str">
        <f t="shared" ca="1" si="618"/>
        <v/>
      </c>
      <c r="FG293" s="993" t="str">
        <f t="shared" ca="1" si="619"/>
        <v/>
      </c>
      <c r="FH293" s="919" t="str">
        <f t="shared" ca="1" si="620"/>
        <v/>
      </c>
      <c r="FI293" s="299">
        <f ca="1">COUNTIF($FH$11:FH293,"■")</f>
        <v>0</v>
      </c>
    </row>
    <row r="294" spans="1:165" ht="34.5" customHeight="1">
      <c r="A294" s="445">
        <f t="shared" ca="1" si="524"/>
        <v>0</v>
      </c>
      <c r="B294" s="446">
        <f>IF(R294&lt;&gt;"",IF(COUNTIF(R$11:R294,R294)=1,MAX(B$11:B293)+1,INDEX(B$11:B293,MATCH(R294,R$11:R293,0),1)),0)</f>
        <v>1</v>
      </c>
      <c r="C294" s="446">
        <f ca="1">IF(T294&lt;&gt;"",IF(COUNTIF(T$11:T294,T294)=1,MAX(C$11:C293)+1,INDEX(C$11:C293,MATCH(T294,T$11:T293,0),1)),0)</f>
        <v>0</v>
      </c>
      <c r="D294" s="446">
        <f ca="1">IF(U294&lt;&gt;"",IF(COUNTIF(U$11:U294,U294)=1,MAX(D$11:D293)+1,INDEX(D$11:D293,MATCH(U294,U$11:U293,0),1)),0)</f>
        <v>0</v>
      </c>
      <c r="E294" s="446">
        <f ca="1">IF(S294&lt;&gt;"",IF(COUNTIF(S$11:S294,S294)=1,MAX(E$11:E293)+1,INDEX(E$11:E293,MATCH(S294,S$11:S293,0),1)),0)</f>
        <v>0</v>
      </c>
      <c r="F294" s="446">
        <f ca="1">IF(Z294&lt;&gt;"",IF(COUNTIF(Z$11:Z294,Z294)=1,MAX(F$11:F293)+1,INDEX(F$11:F293,MATCH(Z294,Z$11:Z293,0),1)),0)</f>
        <v>0</v>
      </c>
      <c r="G294" s="447" cm="1">
        <f t="array" aca="1" ref="G294" ca="1">IF(Z294&lt;&gt;"",IF(COUNTIFS(Z$11:Z294,Z294,W$11:W294,W294)=1,MAX(G$11:G293)+1,INDEX(G$11:G293,MATCH(Z294&amp;W294,Z$11:Z293&amp;W$11:W294,0),1)),0)</f>
        <v>0</v>
      </c>
      <c r="H294" s="447">
        <f t="shared" ca="1" si="525"/>
        <v>0</v>
      </c>
      <c r="I294" s="447">
        <f ca="1">IF(T294="",0,IF(COUNTIF(T$11:T294,T294)=1,1,0))</f>
        <v>0</v>
      </c>
      <c r="J294" s="447">
        <f ca="1">IF(U294="",0,IF(COUNTIF(U$11:U294,U294)=1,1,0))</f>
        <v>0</v>
      </c>
      <c r="K294" s="447">
        <f ca="1">IF(S294="",0,IF(COUNTIF(S$11:S294,S294)=1,1,0))</f>
        <v>0</v>
      </c>
      <c r="L294" s="446">
        <f ca="1">IF(Z294="",0,IF(COUNTIF(Z$11:Z294,Z294)=1,1,0))</f>
        <v>0</v>
      </c>
      <c r="M294" s="767">
        <f ca="1">IF($W294=2,IF(COUNTIFS($W$11:$W294,2,$Z$11:$Z294,$Z294)=1,1,0),0)</f>
        <v>0</v>
      </c>
      <c r="N294" s="767">
        <f ca="1">IF($W294=1,IF(COUNTIFS($W$11:$W294,2,$Z$11:$Z294,$Z294)=1,1,0),0)</f>
        <v>0</v>
      </c>
      <c r="O294" s="446">
        <f ca="1">IF(H294=0,0,IF(COUNTIF(Z$11:Z294,Z294)=1,1,0))</f>
        <v>0</v>
      </c>
      <c r="P294" s="448" t="str">
        <f t="shared" ca="1" si="526"/>
        <v>石川県</v>
      </c>
      <c r="Q294" s="89">
        <f t="shared" ca="1" si="527"/>
        <v>284</v>
      </c>
      <c r="R294" s="170" t="s">
        <v>459</v>
      </c>
      <c r="S294" s="357" t="str">
        <f t="shared" ca="1" si="528"/>
        <v/>
      </c>
      <c r="T294" s="357" t="str">
        <f t="shared" ca="1" si="529"/>
        <v/>
      </c>
      <c r="U294" s="58" t="str">
        <f t="shared" ca="1" si="530"/>
        <v/>
      </c>
      <c r="V294" s="58" t="str">
        <f t="shared" ca="1" si="531"/>
        <v/>
      </c>
      <c r="W294" s="920" t="str">
        <f t="shared" ca="1" si="532"/>
        <v/>
      </c>
      <c r="X294" s="369">
        <f ca="1">IFERROR(VLOOKUP(W294,'（様式１号）３整理番号表'!$B$4:$H$5,2,FALSE),0)</f>
        <v>0</v>
      </c>
      <c r="Y294" s="768" t="str" cm="1">
        <f t="array" aca="1" ref="Y294" ca="1">IF(AND(D294=0,F294=0),"",IF(COUNTIF(D$11:D294,D294)=1,1,IF(COUNTIFS(D$11:D294,D294,F$11:F294,F294)=1,INDEX((D$11:D294,F$11:F294,Y$11:Y294),MATCH(_xlfn.MAXIFS(F$11:F293,D$11:D293,D294),$F$11:F294,0),1,3)+1,INDEX((D$11:D294,F$11:F294,Y$11:Y294),MATCH(D294&amp;F294,D$11:D294&amp;F$11:F294,0),1,3))))</f>
        <v/>
      </c>
      <c r="Z294" s="40" t="str">
        <f t="shared" ca="1" si="533"/>
        <v/>
      </c>
      <c r="AA294" s="924" t="str">
        <f t="shared" ca="1" si="534"/>
        <v/>
      </c>
      <c r="AB294" s="93">
        <f ca="1">IFERROR(VLOOKUP(AA294,'（様式１号）３整理番号表'!$B$10:$H$16,2,FALSE),0)</f>
        <v>0</v>
      </c>
      <c r="AC294" s="924" t="str">
        <f t="shared" ca="1" si="535"/>
        <v/>
      </c>
      <c r="AD294" s="924" t="str">
        <f t="shared" ca="1" si="536"/>
        <v/>
      </c>
      <c r="AE294" s="93">
        <f ca="1">IFERROR(VLOOKUP(AD294,'（様式１号）３整理番号表'!$B$21:$H$22,2,FALSE),0)</f>
        <v>0</v>
      </c>
      <c r="AF294" s="924" t="str">
        <f t="shared" ca="1" si="537"/>
        <v/>
      </c>
      <c r="AG294" s="93">
        <f ca="1">IFERROR(VLOOKUP(AF294,'（様式１号）３整理番号表'!$B$26:$H$31,2,FALSE),0)</f>
        <v>0</v>
      </c>
      <c r="AH294" s="924" t="str">
        <f t="shared" ca="1" si="538"/>
        <v/>
      </c>
      <c r="AI294" s="93">
        <f ca="1">IFERROR(VLOOKUP(AH294,'（様式１号）３整理番号表'!$J$5:$N$59,2,FALSE),0)</f>
        <v>0</v>
      </c>
      <c r="AJ294" s="77" t="str">
        <f t="shared" ca="1" si="539"/>
        <v/>
      </c>
      <c r="AK294" s="93">
        <f ca="1">IFERROR(VLOOKUP(AJ294,'（様式１号）３整理番号表'!$P$5:$R$29,2,FALSE),0)</f>
        <v>0</v>
      </c>
      <c r="AL294" s="921" t="str">
        <f t="shared" ca="1" si="540"/>
        <v/>
      </c>
      <c r="AM294" s="921" t="str">
        <f t="shared" ca="1" si="541"/>
        <v/>
      </c>
      <c r="AN294" s="921"/>
      <c r="AO294" s="77" t="str">
        <f t="shared" ca="1" si="542"/>
        <v/>
      </c>
      <c r="AP294" s="93">
        <f ca="1">IFERROR(VLOOKUP(AO294,'（様式１号）３整理番号表'!$P$5:$R$29,2,FALSE),0)</f>
        <v>0</v>
      </c>
      <c r="AQ294" s="924" t="str">
        <f t="shared" ca="1" si="543"/>
        <v/>
      </c>
      <c r="AR294" s="93">
        <f t="shared" ca="1" si="544"/>
        <v>0</v>
      </c>
      <c r="AS294" s="924" t="str">
        <f t="shared" ca="1" si="545"/>
        <v/>
      </c>
      <c r="AT294" s="40" t="str">
        <f t="shared" ca="1" si="546"/>
        <v/>
      </c>
      <c r="AU294" s="93" t="str">
        <f t="shared" ca="1" si="547"/>
        <v/>
      </c>
      <c r="AV294" s="923" t="str">
        <f t="shared" ca="1" si="548"/>
        <v/>
      </c>
      <c r="AW294" s="926" t="str">
        <f t="shared" ca="1" si="549"/>
        <v/>
      </c>
      <c r="AX294" s="925" t="str">
        <f t="shared" ca="1" si="550"/>
        <v/>
      </c>
      <c r="AY294" s="925" t="str">
        <f t="shared" ca="1" si="550"/>
        <v/>
      </c>
      <c r="AZ294" s="925" t="str">
        <f t="shared" ca="1" si="550"/>
        <v/>
      </c>
      <c r="BA294" s="925" t="str">
        <f t="shared" ca="1" si="550"/>
        <v/>
      </c>
      <c r="BB294" s="925" t="str">
        <f t="shared" ca="1" si="551"/>
        <v/>
      </c>
      <c r="BC294" s="925" t="str">
        <f t="shared" ca="1" si="552"/>
        <v/>
      </c>
      <c r="BD294" s="925" t="str">
        <f t="shared" ca="1" si="552"/>
        <v/>
      </c>
      <c r="BE294" s="925" t="str">
        <f t="shared" ca="1" si="552"/>
        <v/>
      </c>
      <c r="BF294" s="77" t="str">
        <f t="shared" ca="1" si="553"/>
        <v/>
      </c>
      <c r="BG294" s="924" t="str">
        <f t="shared" ca="1" si="554"/>
        <v/>
      </c>
      <c r="BH294" s="94">
        <f ca="1">IF(BF294&lt;&gt;"",INDEX('（様式１号）３整理番号表'!$AB$7:$AQ$12,MATCH(BF294,'（様式１号）３整理番号表'!$AA$7:$AA$12,0),MATCH(BG294,'（様式１号）３整理番号表'!$AB$6:$AQ$6,0)),0)</f>
        <v>0</v>
      </c>
      <c r="BI294" s="921" t="str">
        <f t="shared" ca="1" si="555"/>
        <v/>
      </c>
      <c r="BJ294" s="922" t="str">
        <f t="shared" ca="1" si="556"/>
        <v/>
      </c>
      <c r="BK294" s="926" t="str">
        <f t="shared" ca="1" si="557"/>
        <v/>
      </c>
      <c r="BL294" s="922" t="str">
        <f t="shared" ca="1" si="558"/>
        <v/>
      </c>
      <c r="BM294" s="79" t="str">
        <f t="shared" ca="1" si="559"/>
        <v/>
      </c>
      <c r="BN294" s="82" t="str">
        <f t="shared" ca="1" si="560"/>
        <v/>
      </c>
      <c r="BO294" s="83" t="str">
        <f t="shared" ca="1" si="561"/>
        <v/>
      </c>
      <c r="BP294" s="84" t="str">
        <f t="shared" ca="1" si="562"/>
        <v/>
      </c>
      <c r="BQ294" s="82" t="str">
        <f t="shared" ca="1" si="563"/>
        <v/>
      </c>
      <c r="BR294" s="97" t="str">
        <f t="shared" ca="1" si="564"/>
        <v/>
      </c>
      <c r="BS294" s="95" t="str">
        <f t="shared" ca="1" si="565"/>
        <v/>
      </c>
      <c r="BT294" s="184" t="str">
        <f t="shared" ca="1" si="566"/>
        <v/>
      </c>
      <c r="BU294" s="611" t="str">
        <f t="shared" ca="1" si="567"/>
        <v/>
      </c>
      <c r="BV294" s="77" t="str">
        <f t="shared" ca="1" si="568"/>
        <v/>
      </c>
      <c r="BW294" s="85" t="str">
        <f t="shared" ca="1" si="569"/>
        <v/>
      </c>
      <c r="BX294" s="86" t="str">
        <f t="shared" ca="1" si="570"/>
        <v/>
      </c>
      <c r="BY294" s="231">
        <f ca="1">IF('ポイント要件確認等（個別表）'!AD294=1,ROUNDDOWN('ポイント要件確認等（個別表）'!AV294,-3),IF('ポイント要件確認等（個別表）'!AD294=2,ROUNDDOWN('ポイント要件確認等（個別表）'!BH294,-3),IF('ポイント要件確認等（個別表）'!AD294=3,ROUNDDOWN('ポイント要件確認等（個別表）'!BT294,-3),0)))</f>
        <v>0</v>
      </c>
      <c r="BZ294" s="86" t="str">
        <f t="shared" ca="1" si="571"/>
        <v/>
      </c>
      <c r="CA294" s="232" t="str">
        <f t="shared" ca="1" si="572"/>
        <v/>
      </c>
      <c r="CB294" s="232">
        <f t="shared" ca="1" si="573"/>
        <v>0</v>
      </c>
      <c r="CC294" s="86" t="str">
        <f t="shared" ca="1" si="574"/>
        <v/>
      </c>
      <c r="CD294" s="86" t="str">
        <f t="shared" ca="1" si="575"/>
        <v/>
      </c>
      <c r="CE294" s="609"/>
      <c r="CF294" s="86" t="str">
        <f t="shared" ca="1" si="576"/>
        <v/>
      </c>
      <c r="CG294" s="185" t="str">
        <f t="shared" ca="1" si="577"/>
        <v/>
      </c>
      <c r="CH294" s="246" t="str">
        <f t="shared" ca="1" si="578"/>
        <v>含税額</v>
      </c>
      <c r="CI294" s="247" t="str">
        <f t="shared" ca="1" si="579"/>
        <v/>
      </c>
      <c r="CJ294" s="87" t="str">
        <f ca="1">IFERROR(IF(INDIRECT("'("&amp;'２個別表'!EO294&amp;")'!AR"&amp;84+EP294)&lt;&gt;1,"",1),"")</f>
        <v/>
      </c>
      <c r="CK294" s="244" t="str">
        <f t="shared" ca="1" si="580"/>
        <v/>
      </c>
      <c r="CL294" s="235" t="str">
        <f t="shared" ca="1" si="581"/>
        <v/>
      </c>
      <c r="CM294" s="239" t="str">
        <f t="shared" ca="1" si="582"/>
        <v/>
      </c>
      <c r="CN294" s="77" t="str">
        <f t="shared" ca="1" si="583"/>
        <v/>
      </c>
      <c r="CO294" s="93" t="str">
        <f ca="1">IFERROR(VLOOKUP(CN294,'（様式１号）３整理番号表'!$T$5:$V$15,2,FALSE),"")</f>
        <v/>
      </c>
      <c r="CP294" s="924" t="str">
        <f t="shared" ca="1" si="584"/>
        <v/>
      </c>
      <c r="CQ294" s="93" t="str">
        <f ca="1">IFERROR(VLOOKUP(CP294,'（様式１号）３整理番号表'!$T$19:$V$24,2,FALSE),"")</f>
        <v/>
      </c>
      <c r="CR294" s="924" t="str">
        <f ca="1">IFERROR(IF(INDIRECT("'("&amp;'２個別表'!EO294&amp;")'!AV"&amp;84+EP294)&lt;&gt;1,"",1),"")</f>
        <v/>
      </c>
      <c r="CS294" s="232">
        <f t="shared" ca="1" si="585"/>
        <v>0</v>
      </c>
      <c r="CT294" s="248">
        <f t="shared" ca="1" si="586"/>
        <v>0</v>
      </c>
      <c r="CU294" s="376" t="str">
        <f ca="1">IF(ER294="補強",IF(COUNTIFS($Z$11:Z294,Z294,$W$11:W294,1)=1,"１①",""),IF(COUNTIFS($Z$11:Z294,Z294,$W$11:W294,2)=1,"２①",""))</f>
        <v/>
      </c>
      <c r="CV294" s="57" t="str">
        <f t="shared" ca="1" si="587"/>
        <v/>
      </c>
      <c r="CW294" s="927" t="str">
        <f t="shared" ca="1" si="588"/>
        <v/>
      </c>
      <c r="CX294" s="256" t="str">
        <f t="shared" ca="1" si="589"/>
        <v/>
      </c>
      <c r="CY294" s="256" t="str">
        <f t="shared" ca="1" si="590"/>
        <v/>
      </c>
      <c r="CZ294" s="256" t="str">
        <f t="shared" ca="1" si="591"/>
        <v/>
      </c>
      <c r="DA294" s="256" t="str">
        <f t="shared" ca="1" si="592"/>
        <v/>
      </c>
      <c r="DB294" s="316" t="str">
        <f ca="1">IFERROR(VLOOKUP($CU294,'（様式１号）３整理番号表'!$Z$19:$AB$32,3,FALSE),"")</f>
        <v/>
      </c>
      <c r="DC294" s="259" t="str">
        <f t="shared" ca="1" si="593"/>
        <v>-</v>
      </c>
      <c r="DD294" s="618" t="str">
        <f t="shared" ca="1" si="594"/>
        <v/>
      </c>
      <c r="DE294" s="321" t="str">
        <f ca="1">IF(AND(AO294=18,AS294=1),IF(COUNTIFS($Y$11:Y294,Y294,$AS$11:AS294,1)=1,"２②",""),IF($CU294="１①",INDEX(INDIRECT("'("&amp;$EO294&amp;")'!AR116:BB116"),1,MATCH(INDIRECT("'("&amp;$EO294&amp;")'!C118"),INDIRECT("'("&amp;$EO294&amp;")'!AR119:BB119"),0)),""))</f>
        <v/>
      </c>
      <c r="DF294" s="324" t="str">
        <f t="shared" ca="1" si="595"/>
        <v/>
      </c>
      <c r="DG294" s="313" t="str">
        <f t="shared" ca="1" si="596"/>
        <v/>
      </c>
      <c r="DH294" s="313" t="str">
        <f t="shared" ca="1" si="597"/>
        <v/>
      </c>
      <c r="DI294" s="313" t="str">
        <f t="shared" ca="1" si="598"/>
        <v/>
      </c>
      <c r="DJ294" s="313" t="str">
        <f t="shared" ca="1" si="599"/>
        <v/>
      </c>
      <c r="DK294" s="328" t="str">
        <f t="shared" ca="1" si="600"/>
        <v/>
      </c>
      <c r="DL294" s="334" t="str">
        <f t="shared" ca="1" si="601"/>
        <v/>
      </c>
      <c r="DM294" s="915" t="str">
        <f t="shared" ca="1" si="602"/>
        <v/>
      </c>
      <c r="DN294" s="15"/>
      <c r="DO294" s="324"/>
      <c r="DP294" s="16"/>
      <c r="DQ294" s="16"/>
      <c r="DR294" s="16"/>
      <c r="DS294" s="16"/>
      <c r="DT294" s="318" t="str">
        <f>IFERROR(VLOOKUP($DN294,'（様式１号）３整理番号表'!$Z$19:$AB$32,3,FALSE),"")</f>
        <v/>
      </c>
      <c r="DU294" s="259" t="str">
        <f t="shared" si="603"/>
        <v/>
      </c>
      <c r="DV294" s="14"/>
      <c r="DW294" s="17" t="str">
        <f t="shared" ca="1" si="604"/>
        <v/>
      </c>
      <c r="DX294" s="88" t="str">
        <f t="shared" ca="1" si="621"/>
        <v/>
      </c>
      <c r="DZ294" s="339">
        <f t="shared" ca="1" si="623"/>
        <v>0</v>
      </c>
      <c r="EA294" s="339">
        <f t="shared" ca="1" si="623"/>
        <v>0</v>
      </c>
      <c r="EB294" s="339">
        <f t="shared" ca="1" si="623"/>
        <v>0</v>
      </c>
      <c r="EC294" s="339">
        <f t="shared" ca="1" si="623"/>
        <v>0</v>
      </c>
      <c r="ED294" s="339">
        <f t="shared" ca="1" si="623"/>
        <v>0</v>
      </c>
      <c r="EE294" s="339">
        <f t="shared" ca="1" si="623"/>
        <v>0</v>
      </c>
      <c r="EF294" s="339">
        <f t="shared" ca="1" si="623"/>
        <v>0</v>
      </c>
      <c r="EG294" s="339">
        <f t="shared" ca="1" si="623"/>
        <v>0</v>
      </c>
      <c r="EH294" s="339">
        <f t="shared" ca="1" si="623"/>
        <v>0</v>
      </c>
      <c r="EI294" s="339">
        <f t="shared" ca="1" si="623"/>
        <v>0</v>
      </c>
      <c r="EJ294" s="339">
        <f t="shared" ca="1" si="623"/>
        <v>0</v>
      </c>
      <c r="EK294" s="339">
        <f t="shared" ca="1" si="623"/>
        <v>0</v>
      </c>
      <c r="EL294" s="339">
        <f t="shared" ca="1" si="623"/>
        <v>0</v>
      </c>
      <c r="EM294" s="339">
        <f t="shared" ca="1" si="623"/>
        <v>0</v>
      </c>
      <c r="EO294" s="919" t="str">
        <f t="shared" ca="1" si="523"/>
        <v/>
      </c>
      <c r="EP294" s="919" t="str">
        <f t="shared" ca="1" si="605"/>
        <v/>
      </c>
      <c r="EQ294" s="919" t="str">
        <f t="shared" ca="1" si="606"/>
        <v/>
      </c>
      <c r="ER294" s="919" t="str">
        <f t="shared" ca="1" si="607"/>
        <v/>
      </c>
      <c r="ES294" s="919" t="str">
        <f ca="1">IFERROR(INDEX('郵便番号（石川県）'!$A$3:$F$2574,MATCH(INDIRECT("'("&amp;EO294&amp;")'!E7"),'郵便番号（石川県）'!$A$3:$A$2574,0),6),"")</f>
        <v/>
      </c>
      <c r="ET294" s="919" t="str">
        <f ca="1">IFERROR(INDEX('郵便番号（石川県）'!$A$3:$F$2574,MATCH(INDIRECT("'("&amp;$EO294&amp;")'!E7"),'郵便番号（石川県）'!$A$3:$A$2574,0),5),"")</f>
        <v/>
      </c>
      <c r="EU294" s="919" t="str">
        <f t="shared" ca="1" si="608"/>
        <v/>
      </c>
      <c r="EV294" s="919" t="str">
        <f t="shared" ca="1" si="609"/>
        <v/>
      </c>
      <c r="EW294" s="919" t="str">
        <f t="shared" ca="1" si="610"/>
        <v/>
      </c>
      <c r="EX294" s="919" t="str">
        <f t="shared" ca="1" si="611"/>
        <v/>
      </c>
      <c r="EY294" s="919" t="str">
        <f t="shared" ca="1" si="612"/>
        <v/>
      </c>
      <c r="EZ294" s="919" t="str">
        <f t="shared" ca="1" si="613"/>
        <v/>
      </c>
      <c r="FA294" s="919" t="str">
        <f t="shared" ca="1" si="614"/>
        <v/>
      </c>
      <c r="FB294" s="919" t="str">
        <f t="shared" ca="1" si="615"/>
        <v/>
      </c>
      <c r="FC294" s="919" t="str">
        <f t="shared" ca="1" si="616"/>
        <v/>
      </c>
      <c r="FD294" s="627" t="str">
        <f t="shared" ca="1" si="617"/>
        <v/>
      </c>
      <c r="FE294" s="630">
        <v>284</v>
      </c>
      <c r="FF294" s="299" t="str">
        <f t="shared" ca="1" si="618"/>
        <v/>
      </c>
      <c r="FG294" s="993" t="str">
        <f t="shared" ca="1" si="619"/>
        <v/>
      </c>
      <c r="FH294" s="919" t="str">
        <f t="shared" ca="1" si="620"/>
        <v/>
      </c>
      <c r="FI294" s="299">
        <f ca="1">COUNTIF($FH$11:FH294,"■")</f>
        <v>0</v>
      </c>
    </row>
    <row r="295" spans="1:165" ht="34.5" customHeight="1">
      <c r="A295" s="445">
        <f t="shared" ca="1" si="524"/>
        <v>0</v>
      </c>
      <c r="B295" s="446">
        <f>IF(R295&lt;&gt;"",IF(COUNTIF(R$11:R295,R295)=1,MAX(B$11:B294)+1,INDEX(B$11:B294,MATCH(R295,R$11:R294,0),1)),0)</f>
        <v>1</v>
      </c>
      <c r="C295" s="446">
        <f ca="1">IF(T295&lt;&gt;"",IF(COUNTIF(T$11:T295,T295)=1,MAX(C$11:C294)+1,INDEX(C$11:C294,MATCH(T295,T$11:T294,0),1)),0)</f>
        <v>0</v>
      </c>
      <c r="D295" s="446">
        <f ca="1">IF(U295&lt;&gt;"",IF(COUNTIF(U$11:U295,U295)=1,MAX(D$11:D294)+1,INDEX(D$11:D294,MATCH(U295,U$11:U294,0),1)),0)</f>
        <v>0</v>
      </c>
      <c r="E295" s="446">
        <f ca="1">IF(S295&lt;&gt;"",IF(COUNTIF(S$11:S295,S295)=1,MAX(E$11:E294)+1,INDEX(E$11:E294,MATCH(S295,S$11:S294,0),1)),0)</f>
        <v>0</v>
      </c>
      <c r="F295" s="446">
        <f ca="1">IF(Z295&lt;&gt;"",IF(COUNTIF(Z$11:Z295,Z295)=1,MAX(F$11:F294)+1,INDEX(F$11:F294,MATCH(Z295,Z$11:Z294,0),1)),0)</f>
        <v>0</v>
      </c>
      <c r="G295" s="447" cm="1">
        <f t="array" aca="1" ref="G295" ca="1">IF(Z295&lt;&gt;"",IF(COUNTIFS(Z$11:Z295,Z295,W$11:W295,W295)=1,MAX(G$11:G294)+1,INDEX(G$11:G294,MATCH(Z295&amp;W295,Z$11:Z294&amp;W$11:W295,0),1)),0)</f>
        <v>0</v>
      </c>
      <c r="H295" s="447">
        <f t="shared" ca="1" si="525"/>
        <v>0</v>
      </c>
      <c r="I295" s="447">
        <f ca="1">IF(T295="",0,IF(COUNTIF(T$11:T295,T295)=1,1,0))</f>
        <v>0</v>
      </c>
      <c r="J295" s="447">
        <f ca="1">IF(U295="",0,IF(COUNTIF(U$11:U295,U295)=1,1,0))</f>
        <v>0</v>
      </c>
      <c r="K295" s="447">
        <f ca="1">IF(S295="",0,IF(COUNTIF(S$11:S295,S295)=1,1,0))</f>
        <v>0</v>
      </c>
      <c r="L295" s="446">
        <f ca="1">IF(Z295="",0,IF(COUNTIF(Z$11:Z295,Z295)=1,1,0))</f>
        <v>0</v>
      </c>
      <c r="M295" s="767">
        <f ca="1">IF($W295=2,IF(COUNTIFS($W$11:$W295,2,$Z$11:$Z295,$Z295)=1,1,0),0)</f>
        <v>0</v>
      </c>
      <c r="N295" s="767">
        <f ca="1">IF($W295=1,IF(COUNTIFS($W$11:$W295,2,$Z$11:$Z295,$Z295)=1,1,0),0)</f>
        <v>0</v>
      </c>
      <c r="O295" s="446">
        <f ca="1">IF(H295=0,0,IF(COUNTIF(Z$11:Z295,Z295)=1,1,0))</f>
        <v>0</v>
      </c>
      <c r="P295" s="448" t="str">
        <f t="shared" ca="1" si="526"/>
        <v>石川県</v>
      </c>
      <c r="Q295" s="89">
        <f t="shared" ca="1" si="527"/>
        <v>285</v>
      </c>
      <c r="R295" s="170" t="s">
        <v>459</v>
      </c>
      <c r="S295" s="357" t="str">
        <f t="shared" ca="1" si="528"/>
        <v/>
      </c>
      <c r="T295" s="357" t="str">
        <f t="shared" ca="1" si="529"/>
        <v/>
      </c>
      <c r="U295" s="58" t="str">
        <f t="shared" ca="1" si="530"/>
        <v/>
      </c>
      <c r="V295" s="58" t="str">
        <f t="shared" ca="1" si="531"/>
        <v/>
      </c>
      <c r="W295" s="920" t="str">
        <f t="shared" ca="1" si="532"/>
        <v/>
      </c>
      <c r="X295" s="369">
        <f ca="1">IFERROR(VLOOKUP(W295,'（様式１号）３整理番号表'!$B$4:$H$5,2,FALSE),0)</f>
        <v>0</v>
      </c>
      <c r="Y295" s="768" t="str" cm="1">
        <f t="array" aca="1" ref="Y295" ca="1">IF(AND(D295=0,F295=0),"",IF(COUNTIF(D$11:D295,D295)=1,1,IF(COUNTIFS(D$11:D295,D295,F$11:F295,F295)=1,INDEX((D$11:D295,F$11:F295,Y$11:Y295),MATCH(_xlfn.MAXIFS(F$11:F294,D$11:D294,D295),$F$11:F295,0),1,3)+1,INDEX((D$11:D295,F$11:F295,Y$11:Y295),MATCH(D295&amp;F295,D$11:D295&amp;F$11:F295,0),1,3))))</f>
        <v/>
      </c>
      <c r="Z295" s="40" t="str">
        <f t="shared" ca="1" si="533"/>
        <v/>
      </c>
      <c r="AA295" s="924" t="str">
        <f t="shared" ca="1" si="534"/>
        <v/>
      </c>
      <c r="AB295" s="93">
        <f ca="1">IFERROR(VLOOKUP(AA295,'（様式１号）３整理番号表'!$B$10:$H$16,2,FALSE),0)</f>
        <v>0</v>
      </c>
      <c r="AC295" s="924" t="str">
        <f t="shared" ca="1" si="535"/>
        <v/>
      </c>
      <c r="AD295" s="924" t="str">
        <f t="shared" ca="1" si="536"/>
        <v/>
      </c>
      <c r="AE295" s="93">
        <f ca="1">IFERROR(VLOOKUP(AD295,'（様式１号）３整理番号表'!$B$21:$H$22,2,FALSE),0)</f>
        <v>0</v>
      </c>
      <c r="AF295" s="924" t="str">
        <f t="shared" ca="1" si="537"/>
        <v/>
      </c>
      <c r="AG295" s="93">
        <f ca="1">IFERROR(VLOOKUP(AF295,'（様式１号）３整理番号表'!$B$26:$H$31,2,FALSE),0)</f>
        <v>0</v>
      </c>
      <c r="AH295" s="924" t="str">
        <f t="shared" ca="1" si="538"/>
        <v/>
      </c>
      <c r="AI295" s="93">
        <f ca="1">IFERROR(VLOOKUP(AH295,'（様式１号）３整理番号表'!$J$5:$N$59,2,FALSE),0)</f>
        <v>0</v>
      </c>
      <c r="AJ295" s="77" t="str">
        <f t="shared" ca="1" si="539"/>
        <v/>
      </c>
      <c r="AK295" s="93">
        <f ca="1">IFERROR(VLOOKUP(AJ295,'（様式１号）３整理番号表'!$P$5:$R$29,2,FALSE),0)</f>
        <v>0</v>
      </c>
      <c r="AL295" s="921" t="str">
        <f t="shared" ca="1" si="540"/>
        <v/>
      </c>
      <c r="AM295" s="921" t="str">
        <f t="shared" ca="1" si="541"/>
        <v/>
      </c>
      <c r="AN295" s="921"/>
      <c r="AO295" s="77" t="str">
        <f t="shared" ca="1" si="542"/>
        <v/>
      </c>
      <c r="AP295" s="93">
        <f ca="1">IFERROR(VLOOKUP(AO295,'（様式１号）３整理番号表'!$P$5:$R$29,2,FALSE),0)</f>
        <v>0</v>
      </c>
      <c r="AQ295" s="924" t="str">
        <f t="shared" ca="1" si="543"/>
        <v/>
      </c>
      <c r="AR295" s="93">
        <f t="shared" ca="1" si="544"/>
        <v>0</v>
      </c>
      <c r="AS295" s="924" t="str">
        <f t="shared" ca="1" si="545"/>
        <v/>
      </c>
      <c r="AT295" s="40" t="str">
        <f t="shared" ca="1" si="546"/>
        <v/>
      </c>
      <c r="AU295" s="93" t="str">
        <f t="shared" ca="1" si="547"/>
        <v/>
      </c>
      <c r="AV295" s="923" t="str">
        <f t="shared" ca="1" si="548"/>
        <v/>
      </c>
      <c r="AW295" s="926" t="str">
        <f t="shared" ca="1" si="549"/>
        <v/>
      </c>
      <c r="AX295" s="925" t="str">
        <f t="shared" ca="1" si="550"/>
        <v/>
      </c>
      <c r="AY295" s="925" t="str">
        <f t="shared" ca="1" si="550"/>
        <v/>
      </c>
      <c r="AZ295" s="925" t="str">
        <f t="shared" ca="1" si="550"/>
        <v/>
      </c>
      <c r="BA295" s="925" t="str">
        <f t="shared" ca="1" si="550"/>
        <v/>
      </c>
      <c r="BB295" s="925" t="str">
        <f t="shared" ca="1" si="551"/>
        <v/>
      </c>
      <c r="BC295" s="925" t="str">
        <f t="shared" ca="1" si="552"/>
        <v/>
      </c>
      <c r="BD295" s="925" t="str">
        <f t="shared" ca="1" si="552"/>
        <v/>
      </c>
      <c r="BE295" s="925" t="str">
        <f t="shared" ca="1" si="552"/>
        <v/>
      </c>
      <c r="BF295" s="77" t="str">
        <f t="shared" ca="1" si="553"/>
        <v/>
      </c>
      <c r="BG295" s="924" t="str">
        <f t="shared" ca="1" si="554"/>
        <v/>
      </c>
      <c r="BH295" s="94">
        <f ca="1">IF(BF295&lt;&gt;"",INDEX('（様式１号）３整理番号表'!$AB$7:$AQ$12,MATCH(BF295,'（様式１号）３整理番号表'!$AA$7:$AA$12,0),MATCH(BG295,'（様式１号）３整理番号表'!$AB$6:$AQ$6,0)),0)</f>
        <v>0</v>
      </c>
      <c r="BI295" s="921" t="str">
        <f t="shared" ca="1" si="555"/>
        <v/>
      </c>
      <c r="BJ295" s="922" t="str">
        <f t="shared" ca="1" si="556"/>
        <v/>
      </c>
      <c r="BK295" s="926" t="str">
        <f t="shared" ca="1" si="557"/>
        <v/>
      </c>
      <c r="BL295" s="922" t="str">
        <f t="shared" ca="1" si="558"/>
        <v/>
      </c>
      <c r="BM295" s="79" t="str">
        <f t="shared" ca="1" si="559"/>
        <v/>
      </c>
      <c r="BN295" s="82" t="str">
        <f t="shared" ca="1" si="560"/>
        <v/>
      </c>
      <c r="BO295" s="83" t="str">
        <f t="shared" ca="1" si="561"/>
        <v/>
      </c>
      <c r="BP295" s="84" t="str">
        <f t="shared" ca="1" si="562"/>
        <v/>
      </c>
      <c r="BQ295" s="82" t="str">
        <f t="shared" ca="1" si="563"/>
        <v/>
      </c>
      <c r="BR295" s="97" t="str">
        <f t="shared" ca="1" si="564"/>
        <v/>
      </c>
      <c r="BS295" s="95" t="str">
        <f t="shared" ca="1" si="565"/>
        <v/>
      </c>
      <c r="BT295" s="184" t="str">
        <f t="shared" ca="1" si="566"/>
        <v/>
      </c>
      <c r="BU295" s="611" t="str">
        <f t="shared" ca="1" si="567"/>
        <v/>
      </c>
      <c r="BV295" s="77" t="str">
        <f t="shared" ca="1" si="568"/>
        <v/>
      </c>
      <c r="BW295" s="85" t="str">
        <f t="shared" ca="1" si="569"/>
        <v/>
      </c>
      <c r="BX295" s="86" t="str">
        <f t="shared" ca="1" si="570"/>
        <v/>
      </c>
      <c r="BY295" s="231">
        <f ca="1">IF('ポイント要件確認等（個別表）'!AD295=1,ROUNDDOWN('ポイント要件確認等（個別表）'!AV295,-3),IF('ポイント要件確認等（個別表）'!AD295=2,ROUNDDOWN('ポイント要件確認等（個別表）'!BH295,-3),IF('ポイント要件確認等（個別表）'!AD295=3,ROUNDDOWN('ポイント要件確認等（個別表）'!BT295,-3),0)))</f>
        <v>0</v>
      </c>
      <c r="BZ295" s="86" t="str">
        <f t="shared" ca="1" si="571"/>
        <v/>
      </c>
      <c r="CA295" s="232" t="str">
        <f t="shared" ca="1" si="572"/>
        <v/>
      </c>
      <c r="CB295" s="232">
        <f t="shared" ca="1" si="573"/>
        <v>0</v>
      </c>
      <c r="CC295" s="86" t="str">
        <f t="shared" ca="1" si="574"/>
        <v/>
      </c>
      <c r="CD295" s="86" t="str">
        <f t="shared" ca="1" si="575"/>
        <v/>
      </c>
      <c r="CE295" s="609"/>
      <c r="CF295" s="86" t="str">
        <f t="shared" ca="1" si="576"/>
        <v/>
      </c>
      <c r="CG295" s="185" t="str">
        <f t="shared" ca="1" si="577"/>
        <v/>
      </c>
      <c r="CH295" s="246" t="str">
        <f t="shared" ca="1" si="578"/>
        <v>含税額</v>
      </c>
      <c r="CI295" s="247" t="str">
        <f t="shared" ca="1" si="579"/>
        <v/>
      </c>
      <c r="CJ295" s="87" t="str">
        <f ca="1">IFERROR(IF(INDIRECT("'("&amp;'２個別表'!EO295&amp;")'!AR"&amp;84+EP295)&lt;&gt;1,"",1),"")</f>
        <v/>
      </c>
      <c r="CK295" s="244" t="str">
        <f t="shared" ca="1" si="580"/>
        <v/>
      </c>
      <c r="CL295" s="235" t="str">
        <f t="shared" ca="1" si="581"/>
        <v/>
      </c>
      <c r="CM295" s="239" t="str">
        <f t="shared" ca="1" si="582"/>
        <v/>
      </c>
      <c r="CN295" s="77" t="str">
        <f t="shared" ca="1" si="583"/>
        <v/>
      </c>
      <c r="CO295" s="93" t="str">
        <f ca="1">IFERROR(VLOOKUP(CN295,'（様式１号）３整理番号表'!$T$5:$V$15,2,FALSE),"")</f>
        <v/>
      </c>
      <c r="CP295" s="924" t="str">
        <f t="shared" ca="1" si="584"/>
        <v/>
      </c>
      <c r="CQ295" s="93" t="str">
        <f ca="1">IFERROR(VLOOKUP(CP295,'（様式１号）３整理番号表'!$T$19:$V$24,2,FALSE),"")</f>
        <v/>
      </c>
      <c r="CR295" s="924" t="str">
        <f ca="1">IFERROR(IF(INDIRECT("'("&amp;'２個別表'!EO295&amp;")'!AV"&amp;84+EP295)&lt;&gt;1,"",1),"")</f>
        <v/>
      </c>
      <c r="CS295" s="232">
        <f t="shared" ca="1" si="585"/>
        <v>0</v>
      </c>
      <c r="CT295" s="248">
        <f t="shared" ca="1" si="586"/>
        <v>0</v>
      </c>
      <c r="CU295" s="376" t="str">
        <f ca="1">IF(ER295="補強",IF(COUNTIFS($Z$11:Z295,Z295,$W$11:W295,1)=1,"１①",""),IF(COUNTIFS($Z$11:Z295,Z295,$W$11:W295,2)=1,"２①",""))</f>
        <v/>
      </c>
      <c r="CV295" s="57" t="str">
        <f t="shared" ca="1" si="587"/>
        <v/>
      </c>
      <c r="CW295" s="927" t="str">
        <f t="shared" ca="1" si="588"/>
        <v/>
      </c>
      <c r="CX295" s="256" t="str">
        <f t="shared" ca="1" si="589"/>
        <v/>
      </c>
      <c r="CY295" s="256" t="str">
        <f t="shared" ca="1" si="590"/>
        <v/>
      </c>
      <c r="CZ295" s="256" t="str">
        <f t="shared" ca="1" si="591"/>
        <v/>
      </c>
      <c r="DA295" s="256" t="str">
        <f t="shared" ca="1" si="592"/>
        <v/>
      </c>
      <c r="DB295" s="316" t="str">
        <f ca="1">IFERROR(VLOOKUP($CU295,'（様式１号）３整理番号表'!$Z$19:$AB$32,3,FALSE),"")</f>
        <v/>
      </c>
      <c r="DC295" s="259" t="str">
        <f t="shared" ca="1" si="593"/>
        <v>-</v>
      </c>
      <c r="DD295" s="618" t="str">
        <f t="shared" ca="1" si="594"/>
        <v/>
      </c>
      <c r="DE295" s="321" t="str">
        <f ca="1">IF(AND(AO295=18,AS295=1),IF(COUNTIFS($Y$11:Y295,Y295,$AS$11:AS295,1)=1,"２②",""),IF($CU295="１①",INDEX(INDIRECT("'("&amp;$EO295&amp;")'!AR116:BB116"),1,MATCH(INDIRECT("'("&amp;$EO295&amp;")'!C118"),INDIRECT("'("&amp;$EO295&amp;")'!AR119:BB119"),0)),""))</f>
        <v/>
      </c>
      <c r="DF295" s="324" t="str">
        <f t="shared" ca="1" si="595"/>
        <v/>
      </c>
      <c r="DG295" s="313" t="str">
        <f t="shared" ca="1" si="596"/>
        <v/>
      </c>
      <c r="DH295" s="313" t="str">
        <f t="shared" ca="1" si="597"/>
        <v/>
      </c>
      <c r="DI295" s="313" t="str">
        <f t="shared" ca="1" si="598"/>
        <v/>
      </c>
      <c r="DJ295" s="313" t="str">
        <f t="shared" ca="1" si="599"/>
        <v/>
      </c>
      <c r="DK295" s="328" t="str">
        <f t="shared" ca="1" si="600"/>
        <v/>
      </c>
      <c r="DL295" s="334" t="str">
        <f t="shared" ca="1" si="601"/>
        <v/>
      </c>
      <c r="DM295" s="915" t="str">
        <f t="shared" ca="1" si="602"/>
        <v/>
      </c>
      <c r="DN295" s="15"/>
      <c r="DO295" s="324"/>
      <c r="DP295" s="16"/>
      <c r="DQ295" s="16"/>
      <c r="DR295" s="16"/>
      <c r="DS295" s="16"/>
      <c r="DT295" s="318" t="str">
        <f>IFERROR(VLOOKUP($DN295,'（様式１号）３整理番号表'!$Z$19:$AB$32,3,FALSE),"")</f>
        <v/>
      </c>
      <c r="DU295" s="259" t="str">
        <f t="shared" si="603"/>
        <v/>
      </c>
      <c r="DV295" s="14"/>
      <c r="DW295" s="17" t="str">
        <f t="shared" ca="1" si="604"/>
        <v/>
      </c>
      <c r="DX295" s="88" t="str">
        <f t="shared" ca="1" si="621"/>
        <v/>
      </c>
      <c r="DZ295" s="339">
        <f t="shared" ca="1" si="623"/>
        <v>0</v>
      </c>
      <c r="EA295" s="339">
        <f t="shared" ca="1" si="623"/>
        <v>0</v>
      </c>
      <c r="EB295" s="339">
        <f t="shared" ca="1" si="623"/>
        <v>0</v>
      </c>
      <c r="EC295" s="339">
        <f t="shared" ca="1" si="623"/>
        <v>0</v>
      </c>
      <c r="ED295" s="339">
        <f t="shared" ca="1" si="623"/>
        <v>0</v>
      </c>
      <c r="EE295" s="339">
        <f t="shared" ca="1" si="623"/>
        <v>0</v>
      </c>
      <c r="EF295" s="339">
        <f t="shared" ca="1" si="623"/>
        <v>0</v>
      </c>
      <c r="EG295" s="339">
        <f t="shared" ca="1" si="623"/>
        <v>0</v>
      </c>
      <c r="EH295" s="339">
        <f t="shared" ca="1" si="623"/>
        <v>0</v>
      </c>
      <c r="EI295" s="339">
        <f t="shared" ca="1" si="623"/>
        <v>0</v>
      </c>
      <c r="EJ295" s="339">
        <f t="shared" ca="1" si="623"/>
        <v>0</v>
      </c>
      <c r="EK295" s="339">
        <f t="shared" ca="1" si="623"/>
        <v>0</v>
      </c>
      <c r="EL295" s="339">
        <f t="shared" ca="1" si="623"/>
        <v>0</v>
      </c>
      <c r="EM295" s="339">
        <f t="shared" ca="1" si="623"/>
        <v>0</v>
      </c>
      <c r="EO295" s="919" t="str">
        <f t="shared" ca="1" si="523"/>
        <v/>
      </c>
      <c r="EP295" s="919" t="str">
        <f t="shared" ca="1" si="605"/>
        <v/>
      </c>
      <c r="EQ295" s="919" t="str">
        <f t="shared" ca="1" si="606"/>
        <v/>
      </c>
      <c r="ER295" s="919" t="str">
        <f t="shared" ca="1" si="607"/>
        <v/>
      </c>
      <c r="ES295" s="919" t="str">
        <f ca="1">IFERROR(INDEX('郵便番号（石川県）'!$A$3:$F$2574,MATCH(INDIRECT("'("&amp;EO295&amp;")'!E7"),'郵便番号（石川県）'!$A$3:$A$2574,0),6),"")</f>
        <v/>
      </c>
      <c r="ET295" s="919" t="str">
        <f ca="1">IFERROR(INDEX('郵便番号（石川県）'!$A$3:$F$2574,MATCH(INDIRECT("'("&amp;$EO295&amp;")'!E7"),'郵便番号（石川県）'!$A$3:$A$2574,0),5),"")</f>
        <v/>
      </c>
      <c r="EU295" s="919" t="str">
        <f t="shared" ca="1" si="608"/>
        <v/>
      </c>
      <c r="EV295" s="919" t="str">
        <f t="shared" ca="1" si="609"/>
        <v/>
      </c>
      <c r="EW295" s="919" t="str">
        <f t="shared" ca="1" si="610"/>
        <v/>
      </c>
      <c r="EX295" s="919" t="str">
        <f t="shared" ca="1" si="611"/>
        <v/>
      </c>
      <c r="EY295" s="919" t="str">
        <f t="shared" ca="1" si="612"/>
        <v/>
      </c>
      <c r="EZ295" s="919" t="str">
        <f t="shared" ca="1" si="613"/>
        <v/>
      </c>
      <c r="FA295" s="919" t="str">
        <f t="shared" ca="1" si="614"/>
        <v/>
      </c>
      <c r="FB295" s="919" t="str">
        <f t="shared" ca="1" si="615"/>
        <v/>
      </c>
      <c r="FC295" s="919" t="str">
        <f t="shared" ca="1" si="616"/>
        <v/>
      </c>
      <c r="FD295" s="627" t="str">
        <f t="shared" ca="1" si="617"/>
        <v/>
      </c>
      <c r="FE295" s="630">
        <v>285</v>
      </c>
      <c r="FF295" s="299" t="str">
        <f t="shared" ca="1" si="618"/>
        <v/>
      </c>
      <c r="FG295" s="993" t="str">
        <f t="shared" ca="1" si="619"/>
        <v/>
      </c>
      <c r="FH295" s="919" t="str">
        <f t="shared" ca="1" si="620"/>
        <v/>
      </c>
      <c r="FI295" s="299">
        <f ca="1">COUNTIF($FH$11:FH295,"■")</f>
        <v>0</v>
      </c>
    </row>
    <row r="296" spans="1:165" ht="34.5" customHeight="1">
      <c r="A296" s="445">
        <f t="shared" ca="1" si="524"/>
        <v>0</v>
      </c>
      <c r="B296" s="446">
        <f>IF(R296&lt;&gt;"",IF(COUNTIF(R$11:R296,R296)=1,MAX(B$11:B295)+1,INDEX(B$11:B295,MATCH(R296,R$11:R295,0),1)),0)</f>
        <v>1</v>
      </c>
      <c r="C296" s="446">
        <f ca="1">IF(T296&lt;&gt;"",IF(COUNTIF(T$11:T296,T296)=1,MAX(C$11:C295)+1,INDEX(C$11:C295,MATCH(T296,T$11:T295,0),1)),0)</f>
        <v>0</v>
      </c>
      <c r="D296" s="446">
        <f ca="1">IF(U296&lt;&gt;"",IF(COUNTIF(U$11:U296,U296)=1,MAX(D$11:D295)+1,INDEX(D$11:D295,MATCH(U296,U$11:U295,0),1)),0)</f>
        <v>0</v>
      </c>
      <c r="E296" s="446">
        <f ca="1">IF(S296&lt;&gt;"",IF(COUNTIF(S$11:S296,S296)=1,MAX(E$11:E295)+1,INDEX(E$11:E295,MATCH(S296,S$11:S295,0),1)),0)</f>
        <v>0</v>
      </c>
      <c r="F296" s="446">
        <f ca="1">IF(Z296&lt;&gt;"",IF(COUNTIF(Z$11:Z296,Z296)=1,MAX(F$11:F295)+1,INDEX(F$11:F295,MATCH(Z296,Z$11:Z295,0),1)),0)</f>
        <v>0</v>
      </c>
      <c r="G296" s="447" cm="1">
        <f t="array" aca="1" ref="G296" ca="1">IF(Z296&lt;&gt;"",IF(COUNTIFS(Z$11:Z296,Z296,W$11:W296,W296)=1,MAX(G$11:G295)+1,INDEX(G$11:G295,MATCH(Z296&amp;W296,Z$11:Z295&amp;W$11:W296,0),1)),0)</f>
        <v>0</v>
      </c>
      <c r="H296" s="447">
        <f t="shared" ca="1" si="525"/>
        <v>0</v>
      </c>
      <c r="I296" s="447">
        <f ca="1">IF(T296="",0,IF(COUNTIF(T$11:T296,T296)=1,1,0))</f>
        <v>0</v>
      </c>
      <c r="J296" s="447">
        <f ca="1">IF(U296="",0,IF(COUNTIF(U$11:U296,U296)=1,1,0))</f>
        <v>0</v>
      </c>
      <c r="K296" s="447">
        <f ca="1">IF(S296="",0,IF(COUNTIF(S$11:S296,S296)=1,1,0))</f>
        <v>0</v>
      </c>
      <c r="L296" s="446">
        <f ca="1">IF(Z296="",0,IF(COUNTIF(Z$11:Z296,Z296)=1,1,0))</f>
        <v>0</v>
      </c>
      <c r="M296" s="767">
        <f ca="1">IF($W296=2,IF(COUNTIFS($W$11:$W296,2,$Z$11:$Z296,$Z296)=1,1,0),0)</f>
        <v>0</v>
      </c>
      <c r="N296" s="767">
        <f ca="1">IF($W296=1,IF(COUNTIFS($W$11:$W296,2,$Z$11:$Z296,$Z296)=1,1,0),0)</f>
        <v>0</v>
      </c>
      <c r="O296" s="446">
        <f ca="1">IF(H296=0,0,IF(COUNTIF(Z$11:Z296,Z296)=1,1,0))</f>
        <v>0</v>
      </c>
      <c r="P296" s="448" t="str">
        <f t="shared" ca="1" si="526"/>
        <v>石川県</v>
      </c>
      <c r="Q296" s="89">
        <f t="shared" ca="1" si="527"/>
        <v>286</v>
      </c>
      <c r="R296" s="170" t="s">
        <v>459</v>
      </c>
      <c r="S296" s="357" t="str">
        <f t="shared" ca="1" si="528"/>
        <v/>
      </c>
      <c r="T296" s="357" t="str">
        <f t="shared" ca="1" si="529"/>
        <v/>
      </c>
      <c r="U296" s="58" t="str">
        <f t="shared" ca="1" si="530"/>
        <v/>
      </c>
      <c r="V296" s="58" t="str">
        <f t="shared" ca="1" si="531"/>
        <v/>
      </c>
      <c r="W296" s="920" t="str">
        <f t="shared" ca="1" si="532"/>
        <v/>
      </c>
      <c r="X296" s="369">
        <f ca="1">IFERROR(VLOOKUP(W296,'（様式１号）３整理番号表'!$B$4:$H$5,2,FALSE),0)</f>
        <v>0</v>
      </c>
      <c r="Y296" s="768" t="str" cm="1">
        <f t="array" aca="1" ref="Y296" ca="1">IF(AND(D296=0,F296=0),"",IF(COUNTIF(D$11:D296,D296)=1,1,IF(COUNTIFS(D$11:D296,D296,F$11:F296,F296)=1,INDEX((D$11:D296,F$11:F296,Y$11:Y296),MATCH(_xlfn.MAXIFS(F$11:F295,D$11:D295,D296),$F$11:F296,0),1,3)+1,INDEX((D$11:D296,F$11:F296,Y$11:Y296),MATCH(D296&amp;F296,D$11:D296&amp;F$11:F296,0),1,3))))</f>
        <v/>
      </c>
      <c r="Z296" s="40" t="str">
        <f t="shared" ca="1" si="533"/>
        <v/>
      </c>
      <c r="AA296" s="924" t="str">
        <f t="shared" ca="1" si="534"/>
        <v/>
      </c>
      <c r="AB296" s="93">
        <f ca="1">IFERROR(VLOOKUP(AA296,'（様式１号）３整理番号表'!$B$10:$H$16,2,FALSE),0)</f>
        <v>0</v>
      </c>
      <c r="AC296" s="924" t="str">
        <f t="shared" ca="1" si="535"/>
        <v/>
      </c>
      <c r="AD296" s="924" t="str">
        <f t="shared" ca="1" si="536"/>
        <v/>
      </c>
      <c r="AE296" s="93">
        <f ca="1">IFERROR(VLOOKUP(AD296,'（様式１号）３整理番号表'!$B$21:$H$22,2,FALSE),0)</f>
        <v>0</v>
      </c>
      <c r="AF296" s="924" t="str">
        <f t="shared" ca="1" si="537"/>
        <v/>
      </c>
      <c r="AG296" s="93">
        <f ca="1">IFERROR(VLOOKUP(AF296,'（様式１号）３整理番号表'!$B$26:$H$31,2,FALSE),0)</f>
        <v>0</v>
      </c>
      <c r="AH296" s="924" t="str">
        <f t="shared" ca="1" si="538"/>
        <v/>
      </c>
      <c r="AI296" s="93">
        <f ca="1">IFERROR(VLOOKUP(AH296,'（様式１号）３整理番号表'!$J$5:$N$59,2,FALSE),0)</f>
        <v>0</v>
      </c>
      <c r="AJ296" s="77" t="str">
        <f t="shared" ca="1" si="539"/>
        <v/>
      </c>
      <c r="AK296" s="93">
        <f ca="1">IFERROR(VLOOKUP(AJ296,'（様式１号）３整理番号表'!$P$5:$R$29,2,FALSE),0)</f>
        <v>0</v>
      </c>
      <c r="AL296" s="921" t="str">
        <f t="shared" ca="1" si="540"/>
        <v/>
      </c>
      <c r="AM296" s="921" t="str">
        <f t="shared" ca="1" si="541"/>
        <v/>
      </c>
      <c r="AN296" s="921"/>
      <c r="AO296" s="77" t="str">
        <f t="shared" ca="1" si="542"/>
        <v/>
      </c>
      <c r="AP296" s="93">
        <f ca="1">IFERROR(VLOOKUP(AO296,'（様式１号）３整理番号表'!$P$5:$R$29,2,FALSE),0)</f>
        <v>0</v>
      </c>
      <c r="AQ296" s="924" t="str">
        <f t="shared" ca="1" si="543"/>
        <v/>
      </c>
      <c r="AR296" s="93">
        <f t="shared" ca="1" si="544"/>
        <v>0</v>
      </c>
      <c r="AS296" s="924" t="str">
        <f t="shared" ca="1" si="545"/>
        <v/>
      </c>
      <c r="AT296" s="40" t="str">
        <f t="shared" ca="1" si="546"/>
        <v/>
      </c>
      <c r="AU296" s="93" t="str">
        <f t="shared" ca="1" si="547"/>
        <v/>
      </c>
      <c r="AV296" s="923" t="str">
        <f t="shared" ca="1" si="548"/>
        <v/>
      </c>
      <c r="AW296" s="926" t="str">
        <f t="shared" ca="1" si="549"/>
        <v/>
      </c>
      <c r="AX296" s="925" t="str">
        <f t="shared" ca="1" si="550"/>
        <v/>
      </c>
      <c r="AY296" s="925" t="str">
        <f t="shared" ca="1" si="550"/>
        <v/>
      </c>
      <c r="AZ296" s="925" t="str">
        <f t="shared" ca="1" si="550"/>
        <v/>
      </c>
      <c r="BA296" s="925" t="str">
        <f t="shared" ca="1" si="550"/>
        <v/>
      </c>
      <c r="BB296" s="925" t="str">
        <f t="shared" ca="1" si="551"/>
        <v/>
      </c>
      <c r="BC296" s="925" t="str">
        <f t="shared" ca="1" si="552"/>
        <v/>
      </c>
      <c r="BD296" s="925" t="str">
        <f t="shared" ca="1" si="552"/>
        <v/>
      </c>
      <c r="BE296" s="925" t="str">
        <f t="shared" ca="1" si="552"/>
        <v/>
      </c>
      <c r="BF296" s="77" t="str">
        <f t="shared" ca="1" si="553"/>
        <v/>
      </c>
      <c r="BG296" s="924" t="str">
        <f t="shared" ca="1" si="554"/>
        <v/>
      </c>
      <c r="BH296" s="94">
        <f ca="1">IF(BF296&lt;&gt;"",INDEX('（様式１号）３整理番号表'!$AB$7:$AQ$12,MATCH(BF296,'（様式１号）３整理番号表'!$AA$7:$AA$12,0),MATCH(BG296,'（様式１号）３整理番号表'!$AB$6:$AQ$6,0)),0)</f>
        <v>0</v>
      </c>
      <c r="BI296" s="921" t="str">
        <f t="shared" ca="1" si="555"/>
        <v/>
      </c>
      <c r="BJ296" s="922" t="str">
        <f t="shared" ca="1" si="556"/>
        <v/>
      </c>
      <c r="BK296" s="926" t="str">
        <f t="shared" ca="1" si="557"/>
        <v/>
      </c>
      <c r="BL296" s="922" t="str">
        <f t="shared" ca="1" si="558"/>
        <v/>
      </c>
      <c r="BM296" s="79" t="str">
        <f t="shared" ca="1" si="559"/>
        <v/>
      </c>
      <c r="BN296" s="82" t="str">
        <f t="shared" ca="1" si="560"/>
        <v/>
      </c>
      <c r="BO296" s="83" t="str">
        <f t="shared" ca="1" si="561"/>
        <v/>
      </c>
      <c r="BP296" s="84" t="str">
        <f t="shared" ca="1" si="562"/>
        <v/>
      </c>
      <c r="BQ296" s="82" t="str">
        <f t="shared" ca="1" si="563"/>
        <v/>
      </c>
      <c r="BR296" s="97" t="str">
        <f t="shared" ca="1" si="564"/>
        <v/>
      </c>
      <c r="BS296" s="95" t="str">
        <f t="shared" ca="1" si="565"/>
        <v/>
      </c>
      <c r="BT296" s="184" t="str">
        <f t="shared" ca="1" si="566"/>
        <v/>
      </c>
      <c r="BU296" s="611" t="str">
        <f t="shared" ca="1" si="567"/>
        <v/>
      </c>
      <c r="BV296" s="77" t="str">
        <f t="shared" ca="1" si="568"/>
        <v/>
      </c>
      <c r="BW296" s="85" t="str">
        <f t="shared" ca="1" si="569"/>
        <v/>
      </c>
      <c r="BX296" s="86" t="str">
        <f t="shared" ca="1" si="570"/>
        <v/>
      </c>
      <c r="BY296" s="231">
        <f ca="1">IF('ポイント要件確認等（個別表）'!AD296=1,ROUNDDOWN('ポイント要件確認等（個別表）'!AV296,-3),IF('ポイント要件確認等（個別表）'!AD296=2,ROUNDDOWN('ポイント要件確認等（個別表）'!BH296,-3),IF('ポイント要件確認等（個別表）'!AD296=3,ROUNDDOWN('ポイント要件確認等（個別表）'!BT296,-3),0)))</f>
        <v>0</v>
      </c>
      <c r="BZ296" s="86" t="str">
        <f t="shared" ca="1" si="571"/>
        <v/>
      </c>
      <c r="CA296" s="232" t="str">
        <f t="shared" ca="1" si="572"/>
        <v/>
      </c>
      <c r="CB296" s="232">
        <f t="shared" ca="1" si="573"/>
        <v>0</v>
      </c>
      <c r="CC296" s="86" t="str">
        <f t="shared" ca="1" si="574"/>
        <v/>
      </c>
      <c r="CD296" s="86" t="str">
        <f t="shared" ca="1" si="575"/>
        <v/>
      </c>
      <c r="CE296" s="609"/>
      <c r="CF296" s="86" t="str">
        <f t="shared" ca="1" si="576"/>
        <v/>
      </c>
      <c r="CG296" s="185" t="str">
        <f t="shared" ca="1" si="577"/>
        <v/>
      </c>
      <c r="CH296" s="246" t="str">
        <f t="shared" ca="1" si="578"/>
        <v>含税額</v>
      </c>
      <c r="CI296" s="247" t="str">
        <f t="shared" ca="1" si="579"/>
        <v/>
      </c>
      <c r="CJ296" s="87" t="str">
        <f ca="1">IFERROR(IF(INDIRECT("'("&amp;'２個別表'!EO296&amp;")'!AR"&amp;84+EP296)&lt;&gt;1,"",1),"")</f>
        <v/>
      </c>
      <c r="CK296" s="244" t="str">
        <f t="shared" ca="1" si="580"/>
        <v/>
      </c>
      <c r="CL296" s="235" t="str">
        <f t="shared" ca="1" si="581"/>
        <v/>
      </c>
      <c r="CM296" s="239" t="str">
        <f t="shared" ca="1" si="582"/>
        <v/>
      </c>
      <c r="CN296" s="77" t="str">
        <f t="shared" ca="1" si="583"/>
        <v/>
      </c>
      <c r="CO296" s="93" t="str">
        <f ca="1">IFERROR(VLOOKUP(CN296,'（様式１号）３整理番号表'!$T$5:$V$15,2,FALSE),"")</f>
        <v/>
      </c>
      <c r="CP296" s="924" t="str">
        <f t="shared" ca="1" si="584"/>
        <v/>
      </c>
      <c r="CQ296" s="93" t="str">
        <f ca="1">IFERROR(VLOOKUP(CP296,'（様式１号）３整理番号表'!$T$19:$V$24,2,FALSE),"")</f>
        <v/>
      </c>
      <c r="CR296" s="924" t="str">
        <f ca="1">IFERROR(IF(INDIRECT("'("&amp;'２個別表'!EO296&amp;")'!AV"&amp;84+EP296)&lt;&gt;1,"",1),"")</f>
        <v/>
      </c>
      <c r="CS296" s="232">
        <f t="shared" ca="1" si="585"/>
        <v>0</v>
      </c>
      <c r="CT296" s="248">
        <f t="shared" ca="1" si="586"/>
        <v>0</v>
      </c>
      <c r="CU296" s="376" t="str">
        <f ca="1">IF(ER296="補強",IF(COUNTIFS($Z$11:Z296,Z296,$W$11:W296,1)=1,"１①",""),IF(COUNTIFS($Z$11:Z296,Z296,$W$11:W296,2)=1,"２①",""))</f>
        <v/>
      </c>
      <c r="CV296" s="57" t="str">
        <f t="shared" ca="1" si="587"/>
        <v/>
      </c>
      <c r="CW296" s="927" t="str">
        <f t="shared" ca="1" si="588"/>
        <v/>
      </c>
      <c r="CX296" s="256" t="str">
        <f t="shared" ca="1" si="589"/>
        <v/>
      </c>
      <c r="CY296" s="256" t="str">
        <f t="shared" ca="1" si="590"/>
        <v/>
      </c>
      <c r="CZ296" s="256" t="str">
        <f t="shared" ca="1" si="591"/>
        <v/>
      </c>
      <c r="DA296" s="256" t="str">
        <f t="shared" ca="1" si="592"/>
        <v/>
      </c>
      <c r="DB296" s="316" t="str">
        <f ca="1">IFERROR(VLOOKUP($CU296,'（様式１号）３整理番号表'!$Z$19:$AB$32,3,FALSE),"")</f>
        <v/>
      </c>
      <c r="DC296" s="259" t="str">
        <f t="shared" ca="1" si="593"/>
        <v>-</v>
      </c>
      <c r="DD296" s="618" t="str">
        <f t="shared" ca="1" si="594"/>
        <v/>
      </c>
      <c r="DE296" s="321" t="str">
        <f ca="1">IF(AND(AO296=18,AS296=1),IF(COUNTIFS($Y$11:Y296,Y296,$AS$11:AS296,1)=1,"２②",""),IF($CU296="１①",INDEX(INDIRECT("'("&amp;$EO296&amp;")'!AR116:BB116"),1,MATCH(INDIRECT("'("&amp;$EO296&amp;")'!C118"),INDIRECT("'("&amp;$EO296&amp;")'!AR119:BB119"),0)),""))</f>
        <v/>
      </c>
      <c r="DF296" s="324" t="str">
        <f t="shared" ca="1" si="595"/>
        <v/>
      </c>
      <c r="DG296" s="313" t="str">
        <f t="shared" ca="1" si="596"/>
        <v/>
      </c>
      <c r="DH296" s="313" t="str">
        <f t="shared" ca="1" si="597"/>
        <v/>
      </c>
      <c r="DI296" s="313" t="str">
        <f t="shared" ca="1" si="598"/>
        <v/>
      </c>
      <c r="DJ296" s="313" t="str">
        <f t="shared" ca="1" si="599"/>
        <v/>
      </c>
      <c r="DK296" s="328" t="str">
        <f t="shared" ca="1" si="600"/>
        <v/>
      </c>
      <c r="DL296" s="334" t="str">
        <f t="shared" ca="1" si="601"/>
        <v/>
      </c>
      <c r="DM296" s="915" t="str">
        <f t="shared" ca="1" si="602"/>
        <v/>
      </c>
      <c r="DN296" s="15"/>
      <c r="DO296" s="324"/>
      <c r="DP296" s="16"/>
      <c r="DQ296" s="16"/>
      <c r="DR296" s="16"/>
      <c r="DS296" s="16"/>
      <c r="DT296" s="318" t="str">
        <f>IFERROR(VLOOKUP($DN296,'（様式１号）３整理番号表'!$Z$19:$AB$32,3,FALSE),"")</f>
        <v/>
      </c>
      <c r="DU296" s="259" t="str">
        <f t="shared" si="603"/>
        <v/>
      </c>
      <c r="DV296" s="14"/>
      <c r="DW296" s="17" t="str">
        <f t="shared" ca="1" si="604"/>
        <v/>
      </c>
      <c r="DX296" s="88" t="str">
        <f t="shared" ca="1" si="621"/>
        <v/>
      </c>
      <c r="DZ296" s="339">
        <f t="shared" ca="1" si="623"/>
        <v>0</v>
      </c>
      <c r="EA296" s="339">
        <f t="shared" ca="1" si="623"/>
        <v>0</v>
      </c>
      <c r="EB296" s="339">
        <f t="shared" ca="1" si="623"/>
        <v>0</v>
      </c>
      <c r="EC296" s="339">
        <f t="shared" ca="1" si="623"/>
        <v>0</v>
      </c>
      <c r="ED296" s="339">
        <f t="shared" ca="1" si="623"/>
        <v>0</v>
      </c>
      <c r="EE296" s="339">
        <f t="shared" ca="1" si="623"/>
        <v>0</v>
      </c>
      <c r="EF296" s="339">
        <f t="shared" ca="1" si="623"/>
        <v>0</v>
      </c>
      <c r="EG296" s="339">
        <f t="shared" ca="1" si="623"/>
        <v>0</v>
      </c>
      <c r="EH296" s="339">
        <f t="shared" ca="1" si="623"/>
        <v>0</v>
      </c>
      <c r="EI296" s="339">
        <f t="shared" ca="1" si="623"/>
        <v>0</v>
      </c>
      <c r="EJ296" s="339">
        <f t="shared" ca="1" si="623"/>
        <v>0</v>
      </c>
      <c r="EK296" s="339">
        <f t="shared" ca="1" si="623"/>
        <v>0</v>
      </c>
      <c r="EL296" s="339">
        <f t="shared" ca="1" si="623"/>
        <v>0</v>
      </c>
      <c r="EM296" s="339">
        <f t="shared" ca="1" si="623"/>
        <v>0</v>
      </c>
      <c r="EO296" s="919" t="str">
        <f t="shared" ca="1" si="523"/>
        <v/>
      </c>
      <c r="EP296" s="919" t="str">
        <f t="shared" ca="1" si="605"/>
        <v/>
      </c>
      <c r="EQ296" s="919" t="str">
        <f t="shared" ca="1" si="606"/>
        <v/>
      </c>
      <c r="ER296" s="919" t="str">
        <f t="shared" ca="1" si="607"/>
        <v/>
      </c>
      <c r="ES296" s="919" t="str">
        <f ca="1">IFERROR(INDEX('郵便番号（石川県）'!$A$3:$F$2574,MATCH(INDIRECT("'("&amp;EO296&amp;")'!E7"),'郵便番号（石川県）'!$A$3:$A$2574,0),6),"")</f>
        <v/>
      </c>
      <c r="ET296" s="919" t="str">
        <f ca="1">IFERROR(INDEX('郵便番号（石川県）'!$A$3:$F$2574,MATCH(INDIRECT("'("&amp;$EO296&amp;")'!E7"),'郵便番号（石川県）'!$A$3:$A$2574,0),5),"")</f>
        <v/>
      </c>
      <c r="EU296" s="919" t="str">
        <f t="shared" ca="1" si="608"/>
        <v/>
      </c>
      <c r="EV296" s="919" t="str">
        <f t="shared" ca="1" si="609"/>
        <v/>
      </c>
      <c r="EW296" s="919" t="str">
        <f t="shared" ca="1" si="610"/>
        <v/>
      </c>
      <c r="EX296" s="919" t="str">
        <f t="shared" ca="1" si="611"/>
        <v/>
      </c>
      <c r="EY296" s="919" t="str">
        <f t="shared" ca="1" si="612"/>
        <v/>
      </c>
      <c r="EZ296" s="919" t="str">
        <f t="shared" ca="1" si="613"/>
        <v/>
      </c>
      <c r="FA296" s="919" t="str">
        <f t="shared" ca="1" si="614"/>
        <v/>
      </c>
      <c r="FB296" s="919" t="str">
        <f t="shared" ca="1" si="615"/>
        <v/>
      </c>
      <c r="FC296" s="919" t="str">
        <f t="shared" ca="1" si="616"/>
        <v/>
      </c>
      <c r="FD296" s="627" t="str">
        <f t="shared" ca="1" si="617"/>
        <v/>
      </c>
      <c r="FE296" s="630">
        <v>286</v>
      </c>
      <c r="FF296" s="299" t="str">
        <f t="shared" ca="1" si="618"/>
        <v/>
      </c>
      <c r="FG296" s="993" t="str">
        <f t="shared" ca="1" si="619"/>
        <v/>
      </c>
      <c r="FH296" s="919" t="str">
        <f t="shared" ca="1" si="620"/>
        <v/>
      </c>
      <c r="FI296" s="299">
        <f ca="1">COUNTIF($FH$11:FH296,"■")</f>
        <v>0</v>
      </c>
    </row>
    <row r="297" spans="1:165" ht="34.5" customHeight="1">
      <c r="A297" s="445">
        <f t="shared" ca="1" si="524"/>
        <v>0</v>
      </c>
      <c r="B297" s="446">
        <f>IF(R297&lt;&gt;"",IF(COUNTIF(R$11:R297,R297)=1,MAX(B$11:B296)+1,INDEX(B$11:B296,MATCH(R297,R$11:R296,0),1)),0)</f>
        <v>1</v>
      </c>
      <c r="C297" s="446">
        <f ca="1">IF(T297&lt;&gt;"",IF(COUNTIF(T$11:T297,T297)=1,MAX(C$11:C296)+1,INDEX(C$11:C296,MATCH(T297,T$11:T296,0),1)),0)</f>
        <v>0</v>
      </c>
      <c r="D297" s="446">
        <f ca="1">IF(U297&lt;&gt;"",IF(COUNTIF(U$11:U297,U297)=1,MAX(D$11:D296)+1,INDEX(D$11:D296,MATCH(U297,U$11:U296,0),1)),0)</f>
        <v>0</v>
      </c>
      <c r="E297" s="446">
        <f ca="1">IF(S297&lt;&gt;"",IF(COUNTIF(S$11:S297,S297)=1,MAX(E$11:E296)+1,INDEX(E$11:E296,MATCH(S297,S$11:S296,0),1)),0)</f>
        <v>0</v>
      </c>
      <c r="F297" s="446">
        <f ca="1">IF(Z297&lt;&gt;"",IF(COUNTIF(Z$11:Z297,Z297)=1,MAX(F$11:F296)+1,INDEX(F$11:F296,MATCH(Z297,Z$11:Z296,0),1)),0)</f>
        <v>0</v>
      </c>
      <c r="G297" s="447" cm="1">
        <f t="array" aca="1" ref="G297" ca="1">IF(Z297&lt;&gt;"",IF(COUNTIFS(Z$11:Z297,Z297,W$11:W297,W297)=1,MAX(G$11:G296)+1,INDEX(G$11:G296,MATCH(Z297&amp;W297,Z$11:Z296&amp;W$11:W297,0),1)),0)</f>
        <v>0</v>
      </c>
      <c r="H297" s="447">
        <f t="shared" ca="1" si="525"/>
        <v>0</v>
      </c>
      <c r="I297" s="447">
        <f ca="1">IF(T297="",0,IF(COUNTIF(T$11:T297,T297)=1,1,0))</f>
        <v>0</v>
      </c>
      <c r="J297" s="447">
        <f ca="1">IF(U297="",0,IF(COUNTIF(U$11:U297,U297)=1,1,0))</f>
        <v>0</v>
      </c>
      <c r="K297" s="447">
        <f ca="1">IF(S297="",0,IF(COUNTIF(S$11:S297,S297)=1,1,0))</f>
        <v>0</v>
      </c>
      <c r="L297" s="446">
        <f ca="1">IF(Z297="",0,IF(COUNTIF(Z$11:Z297,Z297)=1,1,0))</f>
        <v>0</v>
      </c>
      <c r="M297" s="767">
        <f ca="1">IF($W297=2,IF(COUNTIFS($W$11:$W297,2,$Z$11:$Z297,$Z297)=1,1,0),0)</f>
        <v>0</v>
      </c>
      <c r="N297" s="767">
        <f ca="1">IF($W297=1,IF(COUNTIFS($W$11:$W297,2,$Z$11:$Z297,$Z297)=1,1,0),0)</f>
        <v>0</v>
      </c>
      <c r="O297" s="446">
        <f ca="1">IF(H297=0,0,IF(COUNTIF(Z$11:Z297,Z297)=1,1,0))</f>
        <v>0</v>
      </c>
      <c r="P297" s="448" t="str">
        <f t="shared" ca="1" si="526"/>
        <v>石川県</v>
      </c>
      <c r="Q297" s="89">
        <f t="shared" ca="1" si="527"/>
        <v>287</v>
      </c>
      <c r="R297" s="170" t="s">
        <v>459</v>
      </c>
      <c r="S297" s="357" t="str">
        <f t="shared" ca="1" si="528"/>
        <v/>
      </c>
      <c r="T297" s="357" t="str">
        <f t="shared" ca="1" si="529"/>
        <v/>
      </c>
      <c r="U297" s="58" t="str">
        <f t="shared" ca="1" si="530"/>
        <v/>
      </c>
      <c r="V297" s="58" t="str">
        <f t="shared" ca="1" si="531"/>
        <v/>
      </c>
      <c r="W297" s="920" t="str">
        <f t="shared" ca="1" si="532"/>
        <v/>
      </c>
      <c r="X297" s="369">
        <f ca="1">IFERROR(VLOOKUP(W297,'（様式１号）３整理番号表'!$B$4:$H$5,2,FALSE),0)</f>
        <v>0</v>
      </c>
      <c r="Y297" s="768" t="str" cm="1">
        <f t="array" aca="1" ref="Y297" ca="1">IF(AND(D297=0,F297=0),"",IF(COUNTIF(D$11:D297,D297)=1,1,IF(COUNTIFS(D$11:D297,D297,F$11:F297,F297)=1,INDEX((D$11:D297,F$11:F297,Y$11:Y297),MATCH(_xlfn.MAXIFS(F$11:F296,D$11:D296,D297),$F$11:F297,0),1,3)+1,INDEX((D$11:D297,F$11:F297,Y$11:Y297),MATCH(D297&amp;F297,D$11:D297&amp;F$11:F297,0),1,3))))</f>
        <v/>
      </c>
      <c r="Z297" s="40" t="str">
        <f t="shared" ca="1" si="533"/>
        <v/>
      </c>
      <c r="AA297" s="924" t="str">
        <f t="shared" ca="1" si="534"/>
        <v/>
      </c>
      <c r="AB297" s="93">
        <f ca="1">IFERROR(VLOOKUP(AA297,'（様式１号）３整理番号表'!$B$10:$H$16,2,FALSE),0)</f>
        <v>0</v>
      </c>
      <c r="AC297" s="924" t="str">
        <f t="shared" ca="1" si="535"/>
        <v/>
      </c>
      <c r="AD297" s="924" t="str">
        <f t="shared" ca="1" si="536"/>
        <v/>
      </c>
      <c r="AE297" s="93">
        <f ca="1">IFERROR(VLOOKUP(AD297,'（様式１号）３整理番号表'!$B$21:$H$22,2,FALSE),0)</f>
        <v>0</v>
      </c>
      <c r="AF297" s="924" t="str">
        <f t="shared" ca="1" si="537"/>
        <v/>
      </c>
      <c r="AG297" s="93">
        <f ca="1">IFERROR(VLOOKUP(AF297,'（様式１号）３整理番号表'!$B$26:$H$31,2,FALSE),0)</f>
        <v>0</v>
      </c>
      <c r="AH297" s="924" t="str">
        <f t="shared" ca="1" si="538"/>
        <v/>
      </c>
      <c r="AI297" s="93">
        <f ca="1">IFERROR(VLOOKUP(AH297,'（様式１号）３整理番号表'!$J$5:$N$59,2,FALSE),0)</f>
        <v>0</v>
      </c>
      <c r="AJ297" s="77" t="str">
        <f t="shared" ca="1" si="539"/>
        <v/>
      </c>
      <c r="AK297" s="93">
        <f ca="1">IFERROR(VLOOKUP(AJ297,'（様式１号）３整理番号表'!$P$5:$R$29,2,FALSE),0)</f>
        <v>0</v>
      </c>
      <c r="AL297" s="921" t="str">
        <f t="shared" ca="1" si="540"/>
        <v/>
      </c>
      <c r="AM297" s="921" t="str">
        <f t="shared" ca="1" si="541"/>
        <v/>
      </c>
      <c r="AN297" s="921"/>
      <c r="AO297" s="77" t="str">
        <f t="shared" ca="1" si="542"/>
        <v/>
      </c>
      <c r="AP297" s="93">
        <f ca="1">IFERROR(VLOOKUP(AO297,'（様式１号）３整理番号表'!$P$5:$R$29,2,FALSE),0)</f>
        <v>0</v>
      </c>
      <c r="AQ297" s="924" t="str">
        <f t="shared" ca="1" si="543"/>
        <v/>
      </c>
      <c r="AR297" s="93">
        <f t="shared" ca="1" si="544"/>
        <v>0</v>
      </c>
      <c r="AS297" s="924" t="str">
        <f t="shared" ca="1" si="545"/>
        <v/>
      </c>
      <c r="AT297" s="40" t="str">
        <f t="shared" ca="1" si="546"/>
        <v/>
      </c>
      <c r="AU297" s="93" t="str">
        <f t="shared" ca="1" si="547"/>
        <v/>
      </c>
      <c r="AV297" s="923" t="str">
        <f t="shared" ca="1" si="548"/>
        <v/>
      </c>
      <c r="AW297" s="926" t="str">
        <f t="shared" ca="1" si="549"/>
        <v/>
      </c>
      <c r="AX297" s="925" t="str">
        <f t="shared" ca="1" si="550"/>
        <v/>
      </c>
      <c r="AY297" s="925" t="str">
        <f t="shared" ca="1" si="550"/>
        <v/>
      </c>
      <c r="AZ297" s="925" t="str">
        <f t="shared" ca="1" si="550"/>
        <v/>
      </c>
      <c r="BA297" s="925" t="str">
        <f t="shared" ca="1" si="550"/>
        <v/>
      </c>
      <c r="BB297" s="925" t="str">
        <f t="shared" ca="1" si="551"/>
        <v/>
      </c>
      <c r="BC297" s="925" t="str">
        <f t="shared" ca="1" si="552"/>
        <v/>
      </c>
      <c r="BD297" s="925" t="str">
        <f t="shared" ca="1" si="552"/>
        <v/>
      </c>
      <c r="BE297" s="925" t="str">
        <f t="shared" ca="1" si="552"/>
        <v/>
      </c>
      <c r="BF297" s="77" t="str">
        <f t="shared" ca="1" si="553"/>
        <v/>
      </c>
      <c r="BG297" s="924" t="str">
        <f t="shared" ca="1" si="554"/>
        <v/>
      </c>
      <c r="BH297" s="94">
        <f ca="1">IF(BF297&lt;&gt;"",INDEX('（様式１号）３整理番号表'!$AB$7:$AQ$12,MATCH(BF297,'（様式１号）３整理番号表'!$AA$7:$AA$12,0),MATCH(BG297,'（様式１号）３整理番号表'!$AB$6:$AQ$6,0)),0)</f>
        <v>0</v>
      </c>
      <c r="BI297" s="921" t="str">
        <f t="shared" ca="1" si="555"/>
        <v/>
      </c>
      <c r="BJ297" s="922" t="str">
        <f t="shared" ca="1" si="556"/>
        <v/>
      </c>
      <c r="BK297" s="926" t="str">
        <f t="shared" ca="1" si="557"/>
        <v/>
      </c>
      <c r="BL297" s="922" t="str">
        <f t="shared" ca="1" si="558"/>
        <v/>
      </c>
      <c r="BM297" s="79" t="str">
        <f t="shared" ca="1" si="559"/>
        <v/>
      </c>
      <c r="BN297" s="82" t="str">
        <f t="shared" ca="1" si="560"/>
        <v/>
      </c>
      <c r="BO297" s="83" t="str">
        <f t="shared" ca="1" si="561"/>
        <v/>
      </c>
      <c r="BP297" s="84" t="str">
        <f t="shared" ca="1" si="562"/>
        <v/>
      </c>
      <c r="BQ297" s="82" t="str">
        <f t="shared" ca="1" si="563"/>
        <v/>
      </c>
      <c r="BR297" s="97" t="str">
        <f t="shared" ca="1" si="564"/>
        <v/>
      </c>
      <c r="BS297" s="95" t="str">
        <f t="shared" ca="1" si="565"/>
        <v/>
      </c>
      <c r="BT297" s="184" t="str">
        <f t="shared" ca="1" si="566"/>
        <v/>
      </c>
      <c r="BU297" s="611" t="str">
        <f t="shared" ca="1" si="567"/>
        <v/>
      </c>
      <c r="BV297" s="77" t="str">
        <f t="shared" ca="1" si="568"/>
        <v/>
      </c>
      <c r="BW297" s="85" t="str">
        <f t="shared" ca="1" si="569"/>
        <v/>
      </c>
      <c r="BX297" s="86" t="str">
        <f t="shared" ca="1" si="570"/>
        <v/>
      </c>
      <c r="BY297" s="231">
        <f ca="1">IF('ポイント要件確認等（個別表）'!AD297=1,ROUNDDOWN('ポイント要件確認等（個別表）'!AV297,-3),IF('ポイント要件確認等（個別表）'!AD297=2,ROUNDDOWN('ポイント要件確認等（個別表）'!BH297,-3),IF('ポイント要件確認等（個別表）'!AD297=3,ROUNDDOWN('ポイント要件確認等（個別表）'!BT297,-3),0)))</f>
        <v>0</v>
      </c>
      <c r="BZ297" s="86" t="str">
        <f t="shared" ca="1" si="571"/>
        <v/>
      </c>
      <c r="CA297" s="232" t="str">
        <f t="shared" ca="1" si="572"/>
        <v/>
      </c>
      <c r="CB297" s="232">
        <f t="shared" ca="1" si="573"/>
        <v>0</v>
      </c>
      <c r="CC297" s="86" t="str">
        <f t="shared" ca="1" si="574"/>
        <v/>
      </c>
      <c r="CD297" s="86" t="str">
        <f t="shared" ca="1" si="575"/>
        <v/>
      </c>
      <c r="CE297" s="609"/>
      <c r="CF297" s="86" t="str">
        <f t="shared" ca="1" si="576"/>
        <v/>
      </c>
      <c r="CG297" s="185" t="str">
        <f t="shared" ca="1" si="577"/>
        <v/>
      </c>
      <c r="CH297" s="246" t="str">
        <f t="shared" ca="1" si="578"/>
        <v>含税額</v>
      </c>
      <c r="CI297" s="247" t="str">
        <f t="shared" ca="1" si="579"/>
        <v/>
      </c>
      <c r="CJ297" s="87" t="str">
        <f ca="1">IFERROR(IF(INDIRECT("'("&amp;'２個別表'!EO297&amp;")'!AR"&amp;84+EP297)&lt;&gt;1,"",1),"")</f>
        <v/>
      </c>
      <c r="CK297" s="244" t="str">
        <f t="shared" ca="1" si="580"/>
        <v/>
      </c>
      <c r="CL297" s="235" t="str">
        <f t="shared" ca="1" si="581"/>
        <v/>
      </c>
      <c r="CM297" s="239" t="str">
        <f t="shared" ca="1" si="582"/>
        <v/>
      </c>
      <c r="CN297" s="77" t="str">
        <f t="shared" ca="1" si="583"/>
        <v/>
      </c>
      <c r="CO297" s="93" t="str">
        <f ca="1">IFERROR(VLOOKUP(CN297,'（様式１号）３整理番号表'!$T$5:$V$15,2,FALSE),"")</f>
        <v/>
      </c>
      <c r="CP297" s="924" t="str">
        <f t="shared" ca="1" si="584"/>
        <v/>
      </c>
      <c r="CQ297" s="93" t="str">
        <f ca="1">IFERROR(VLOOKUP(CP297,'（様式１号）３整理番号表'!$T$19:$V$24,2,FALSE),"")</f>
        <v/>
      </c>
      <c r="CR297" s="924" t="str">
        <f ca="1">IFERROR(IF(INDIRECT("'("&amp;'２個別表'!EO297&amp;")'!AV"&amp;84+EP297)&lt;&gt;1,"",1),"")</f>
        <v/>
      </c>
      <c r="CS297" s="232">
        <f t="shared" ca="1" si="585"/>
        <v>0</v>
      </c>
      <c r="CT297" s="248">
        <f t="shared" ca="1" si="586"/>
        <v>0</v>
      </c>
      <c r="CU297" s="376" t="str">
        <f ca="1">IF(ER297="補強",IF(COUNTIFS($Z$11:Z297,Z297,$W$11:W297,1)=1,"１①",""),IF(COUNTIFS($Z$11:Z297,Z297,$W$11:W297,2)=1,"２①",""))</f>
        <v/>
      </c>
      <c r="CV297" s="57" t="str">
        <f t="shared" ca="1" si="587"/>
        <v/>
      </c>
      <c r="CW297" s="927" t="str">
        <f t="shared" ca="1" si="588"/>
        <v/>
      </c>
      <c r="CX297" s="256" t="str">
        <f t="shared" ca="1" si="589"/>
        <v/>
      </c>
      <c r="CY297" s="256" t="str">
        <f t="shared" ca="1" si="590"/>
        <v/>
      </c>
      <c r="CZ297" s="256" t="str">
        <f t="shared" ca="1" si="591"/>
        <v/>
      </c>
      <c r="DA297" s="256" t="str">
        <f t="shared" ca="1" si="592"/>
        <v/>
      </c>
      <c r="DB297" s="316" t="str">
        <f ca="1">IFERROR(VLOOKUP($CU297,'（様式１号）３整理番号表'!$Z$19:$AB$32,3,FALSE),"")</f>
        <v/>
      </c>
      <c r="DC297" s="259" t="str">
        <f t="shared" ca="1" si="593"/>
        <v>-</v>
      </c>
      <c r="DD297" s="618" t="str">
        <f t="shared" ca="1" si="594"/>
        <v/>
      </c>
      <c r="DE297" s="321" t="str">
        <f ca="1">IF(AND(AO297=18,AS297=1),IF(COUNTIFS($Y$11:Y297,Y297,$AS$11:AS297,1)=1,"２②",""),IF($CU297="１①",INDEX(INDIRECT("'("&amp;$EO297&amp;")'!AR116:BB116"),1,MATCH(INDIRECT("'("&amp;$EO297&amp;")'!C118"),INDIRECT("'("&amp;$EO297&amp;")'!AR119:BB119"),0)),""))</f>
        <v/>
      </c>
      <c r="DF297" s="324" t="str">
        <f t="shared" ca="1" si="595"/>
        <v/>
      </c>
      <c r="DG297" s="313" t="str">
        <f t="shared" ca="1" si="596"/>
        <v/>
      </c>
      <c r="DH297" s="313" t="str">
        <f t="shared" ca="1" si="597"/>
        <v/>
      </c>
      <c r="DI297" s="313" t="str">
        <f t="shared" ca="1" si="598"/>
        <v/>
      </c>
      <c r="DJ297" s="313" t="str">
        <f t="shared" ca="1" si="599"/>
        <v/>
      </c>
      <c r="DK297" s="328" t="str">
        <f t="shared" ca="1" si="600"/>
        <v/>
      </c>
      <c r="DL297" s="334" t="str">
        <f t="shared" ca="1" si="601"/>
        <v/>
      </c>
      <c r="DM297" s="915" t="str">
        <f t="shared" ca="1" si="602"/>
        <v/>
      </c>
      <c r="DN297" s="15"/>
      <c r="DO297" s="324"/>
      <c r="DP297" s="16"/>
      <c r="DQ297" s="16"/>
      <c r="DR297" s="16"/>
      <c r="DS297" s="16"/>
      <c r="DT297" s="318" t="str">
        <f>IFERROR(VLOOKUP($DN297,'（様式１号）３整理番号表'!$Z$19:$AB$32,3,FALSE),"")</f>
        <v/>
      </c>
      <c r="DU297" s="259" t="str">
        <f t="shared" si="603"/>
        <v/>
      </c>
      <c r="DV297" s="14"/>
      <c r="DW297" s="17" t="str">
        <f t="shared" ca="1" si="604"/>
        <v/>
      </c>
      <c r="DX297" s="88" t="str">
        <f t="shared" ca="1" si="621"/>
        <v/>
      </c>
      <c r="DZ297" s="339">
        <f t="shared" ca="1" si="623"/>
        <v>0</v>
      </c>
      <c r="EA297" s="339">
        <f t="shared" ca="1" si="623"/>
        <v>0</v>
      </c>
      <c r="EB297" s="339">
        <f t="shared" ca="1" si="623"/>
        <v>0</v>
      </c>
      <c r="EC297" s="339">
        <f t="shared" ca="1" si="623"/>
        <v>0</v>
      </c>
      <c r="ED297" s="339">
        <f t="shared" ca="1" si="623"/>
        <v>0</v>
      </c>
      <c r="EE297" s="339">
        <f t="shared" ca="1" si="623"/>
        <v>0</v>
      </c>
      <c r="EF297" s="339">
        <f t="shared" ca="1" si="623"/>
        <v>0</v>
      </c>
      <c r="EG297" s="339">
        <f t="shared" ca="1" si="623"/>
        <v>0</v>
      </c>
      <c r="EH297" s="339">
        <f t="shared" ca="1" si="623"/>
        <v>0</v>
      </c>
      <c r="EI297" s="339">
        <f t="shared" ca="1" si="623"/>
        <v>0</v>
      </c>
      <c r="EJ297" s="339">
        <f t="shared" ca="1" si="623"/>
        <v>0</v>
      </c>
      <c r="EK297" s="339">
        <f t="shared" ca="1" si="623"/>
        <v>0</v>
      </c>
      <c r="EL297" s="339">
        <f t="shared" ca="1" si="623"/>
        <v>0</v>
      </c>
      <c r="EM297" s="339">
        <f t="shared" ca="1" si="623"/>
        <v>0</v>
      </c>
      <c r="EO297" s="919" t="str">
        <f t="shared" ca="1" si="523"/>
        <v/>
      </c>
      <c r="EP297" s="919" t="str">
        <f t="shared" ca="1" si="605"/>
        <v/>
      </c>
      <c r="EQ297" s="919" t="str">
        <f t="shared" ca="1" si="606"/>
        <v/>
      </c>
      <c r="ER297" s="919" t="str">
        <f t="shared" ca="1" si="607"/>
        <v/>
      </c>
      <c r="ES297" s="919" t="str">
        <f ca="1">IFERROR(INDEX('郵便番号（石川県）'!$A$3:$F$2574,MATCH(INDIRECT("'("&amp;EO297&amp;")'!E7"),'郵便番号（石川県）'!$A$3:$A$2574,0),6),"")</f>
        <v/>
      </c>
      <c r="ET297" s="919" t="str">
        <f ca="1">IFERROR(INDEX('郵便番号（石川県）'!$A$3:$F$2574,MATCH(INDIRECT("'("&amp;$EO297&amp;")'!E7"),'郵便番号（石川県）'!$A$3:$A$2574,0),5),"")</f>
        <v/>
      </c>
      <c r="EU297" s="919" t="str">
        <f t="shared" ca="1" si="608"/>
        <v/>
      </c>
      <c r="EV297" s="919" t="str">
        <f t="shared" ca="1" si="609"/>
        <v/>
      </c>
      <c r="EW297" s="919" t="str">
        <f t="shared" ca="1" si="610"/>
        <v/>
      </c>
      <c r="EX297" s="919" t="str">
        <f t="shared" ca="1" si="611"/>
        <v/>
      </c>
      <c r="EY297" s="919" t="str">
        <f t="shared" ca="1" si="612"/>
        <v/>
      </c>
      <c r="EZ297" s="919" t="str">
        <f t="shared" ca="1" si="613"/>
        <v/>
      </c>
      <c r="FA297" s="919" t="str">
        <f t="shared" ca="1" si="614"/>
        <v/>
      </c>
      <c r="FB297" s="919" t="str">
        <f t="shared" ca="1" si="615"/>
        <v/>
      </c>
      <c r="FC297" s="919" t="str">
        <f t="shared" ca="1" si="616"/>
        <v/>
      </c>
      <c r="FD297" s="627" t="str">
        <f t="shared" ca="1" si="617"/>
        <v/>
      </c>
      <c r="FE297" s="630">
        <v>287</v>
      </c>
      <c r="FF297" s="299" t="str">
        <f t="shared" ca="1" si="618"/>
        <v/>
      </c>
      <c r="FG297" s="993" t="str">
        <f t="shared" ca="1" si="619"/>
        <v/>
      </c>
      <c r="FH297" s="919" t="str">
        <f t="shared" ca="1" si="620"/>
        <v/>
      </c>
      <c r="FI297" s="299">
        <f ca="1">COUNTIF($FH$11:FH297,"■")</f>
        <v>0</v>
      </c>
    </row>
    <row r="298" spans="1:165" ht="34.5" customHeight="1">
      <c r="A298" s="445">
        <f t="shared" ca="1" si="524"/>
        <v>0</v>
      </c>
      <c r="B298" s="446">
        <f>IF(R298&lt;&gt;"",IF(COUNTIF(R$11:R298,R298)=1,MAX(B$11:B297)+1,INDEX(B$11:B297,MATCH(R298,R$11:R297,0),1)),0)</f>
        <v>1</v>
      </c>
      <c r="C298" s="446">
        <f ca="1">IF(T298&lt;&gt;"",IF(COUNTIF(T$11:T298,T298)=1,MAX(C$11:C297)+1,INDEX(C$11:C297,MATCH(T298,T$11:T297,0),1)),0)</f>
        <v>0</v>
      </c>
      <c r="D298" s="446">
        <f ca="1">IF(U298&lt;&gt;"",IF(COUNTIF(U$11:U298,U298)=1,MAX(D$11:D297)+1,INDEX(D$11:D297,MATCH(U298,U$11:U297,0),1)),0)</f>
        <v>0</v>
      </c>
      <c r="E298" s="446">
        <f ca="1">IF(S298&lt;&gt;"",IF(COUNTIF(S$11:S298,S298)=1,MAX(E$11:E297)+1,INDEX(E$11:E297,MATCH(S298,S$11:S297,0),1)),0)</f>
        <v>0</v>
      </c>
      <c r="F298" s="446">
        <f ca="1">IF(Z298&lt;&gt;"",IF(COUNTIF(Z$11:Z298,Z298)=1,MAX(F$11:F297)+1,INDEX(F$11:F297,MATCH(Z298,Z$11:Z297,0),1)),0)</f>
        <v>0</v>
      </c>
      <c r="G298" s="447" cm="1">
        <f t="array" aca="1" ref="G298" ca="1">IF(Z298&lt;&gt;"",IF(COUNTIFS(Z$11:Z298,Z298,W$11:W298,W298)=1,MAX(G$11:G297)+1,INDEX(G$11:G297,MATCH(Z298&amp;W298,Z$11:Z297&amp;W$11:W298,0),1)),0)</f>
        <v>0</v>
      </c>
      <c r="H298" s="447">
        <f t="shared" ca="1" si="525"/>
        <v>0</v>
      </c>
      <c r="I298" s="447">
        <f ca="1">IF(T298="",0,IF(COUNTIF(T$11:T298,T298)=1,1,0))</f>
        <v>0</v>
      </c>
      <c r="J298" s="447">
        <f ca="1">IF(U298="",0,IF(COUNTIF(U$11:U298,U298)=1,1,0))</f>
        <v>0</v>
      </c>
      <c r="K298" s="447">
        <f ca="1">IF(S298="",0,IF(COUNTIF(S$11:S298,S298)=1,1,0))</f>
        <v>0</v>
      </c>
      <c r="L298" s="446">
        <f ca="1">IF(Z298="",0,IF(COUNTIF(Z$11:Z298,Z298)=1,1,0))</f>
        <v>0</v>
      </c>
      <c r="M298" s="767">
        <f ca="1">IF($W298=2,IF(COUNTIFS($W$11:$W298,2,$Z$11:$Z298,$Z298)=1,1,0),0)</f>
        <v>0</v>
      </c>
      <c r="N298" s="767">
        <f ca="1">IF($W298=1,IF(COUNTIFS($W$11:$W298,2,$Z$11:$Z298,$Z298)=1,1,0),0)</f>
        <v>0</v>
      </c>
      <c r="O298" s="446">
        <f ca="1">IF(H298=0,0,IF(COUNTIF(Z$11:Z298,Z298)=1,1,0))</f>
        <v>0</v>
      </c>
      <c r="P298" s="448" t="str">
        <f t="shared" ca="1" si="526"/>
        <v>石川県</v>
      </c>
      <c r="Q298" s="89">
        <f t="shared" ca="1" si="527"/>
        <v>288</v>
      </c>
      <c r="R298" s="170" t="s">
        <v>459</v>
      </c>
      <c r="S298" s="357" t="str">
        <f t="shared" ca="1" si="528"/>
        <v/>
      </c>
      <c r="T298" s="357" t="str">
        <f t="shared" ca="1" si="529"/>
        <v/>
      </c>
      <c r="U298" s="58" t="str">
        <f t="shared" ca="1" si="530"/>
        <v/>
      </c>
      <c r="V298" s="58" t="str">
        <f t="shared" ca="1" si="531"/>
        <v/>
      </c>
      <c r="W298" s="920" t="str">
        <f t="shared" ca="1" si="532"/>
        <v/>
      </c>
      <c r="X298" s="369">
        <f ca="1">IFERROR(VLOOKUP(W298,'（様式１号）３整理番号表'!$B$4:$H$5,2,FALSE),0)</f>
        <v>0</v>
      </c>
      <c r="Y298" s="768" t="str" cm="1">
        <f t="array" aca="1" ref="Y298" ca="1">IF(AND(D298=0,F298=0),"",IF(COUNTIF(D$11:D298,D298)=1,1,IF(COUNTIFS(D$11:D298,D298,F$11:F298,F298)=1,INDEX((D$11:D298,F$11:F298,Y$11:Y298),MATCH(_xlfn.MAXIFS(F$11:F297,D$11:D297,D298),$F$11:F298,0),1,3)+1,INDEX((D$11:D298,F$11:F298,Y$11:Y298),MATCH(D298&amp;F298,D$11:D298&amp;F$11:F298,0),1,3))))</f>
        <v/>
      </c>
      <c r="Z298" s="40" t="str">
        <f t="shared" ca="1" si="533"/>
        <v/>
      </c>
      <c r="AA298" s="924" t="str">
        <f t="shared" ca="1" si="534"/>
        <v/>
      </c>
      <c r="AB298" s="93">
        <f ca="1">IFERROR(VLOOKUP(AA298,'（様式１号）３整理番号表'!$B$10:$H$16,2,FALSE),0)</f>
        <v>0</v>
      </c>
      <c r="AC298" s="924" t="str">
        <f t="shared" ca="1" si="535"/>
        <v/>
      </c>
      <c r="AD298" s="924" t="str">
        <f t="shared" ca="1" si="536"/>
        <v/>
      </c>
      <c r="AE298" s="93">
        <f ca="1">IFERROR(VLOOKUP(AD298,'（様式１号）３整理番号表'!$B$21:$H$22,2,FALSE),0)</f>
        <v>0</v>
      </c>
      <c r="AF298" s="924" t="str">
        <f t="shared" ca="1" si="537"/>
        <v/>
      </c>
      <c r="AG298" s="93">
        <f ca="1">IFERROR(VLOOKUP(AF298,'（様式１号）３整理番号表'!$B$26:$H$31,2,FALSE),0)</f>
        <v>0</v>
      </c>
      <c r="AH298" s="924" t="str">
        <f t="shared" ca="1" si="538"/>
        <v/>
      </c>
      <c r="AI298" s="93">
        <f ca="1">IFERROR(VLOOKUP(AH298,'（様式１号）３整理番号表'!$J$5:$N$59,2,FALSE),0)</f>
        <v>0</v>
      </c>
      <c r="AJ298" s="77" t="str">
        <f t="shared" ca="1" si="539"/>
        <v/>
      </c>
      <c r="AK298" s="93">
        <f ca="1">IFERROR(VLOOKUP(AJ298,'（様式１号）３整理番号表'!$P$5:$R$29,2,FALSE),0)</f>
        <v>0</v>
      </c>
      <c r="AL298" s="921" t="str">
        <f t="shared" ca="1" si="540"/>
        <v/>
      </c>
      <c r="AM298" s="921" t="str">
        <f t="shared" ca="1" si="541"/>
        <v/>
      </c>
      <c r="AN298" s="921"/>
      <c r="AO298" s="77" t="str">
        <f t="shared" ca="1" si="542"/>
        <v/>
      </c>
      <c r="AP298" s="93">
        <f ca="1">IFERROR(VLOOKUP(AO298,'（様式１号）３整理番号表'!$P$5:$R$29,2,FALSE),0)</f>
        <v>0</v>
      </c>
      <c r="AQ298" s="924" t="str">
        <f t="shared" ca="1" si="543"/>
        <v/>
      </c>
      <c r="AR298" s="93">
        <f t="shared" ca="1" si="544"/>
        <v>0</v>
      </c>
      <c r="AS298" s="924" t="str">
        <f t="shared" ca="1" si="545"/>
        <v/>
      </c>
      <c r="AT298" s="40" t="str">
        <f t="shared" ca="1" si="546"/>
        <v/>
      </c>
      <c r="AU298" s="93" t="str">
        <f t="shared" ca="1" si="547"/>
        <v/>
      </c>
      <c r="AV298" s="923" t="str">
        <f t="shared" ca="1" si="548"/>
        <v/>
      </c>
      <c r="AW298" s="926" t="str">
        <f t="shared" ca="1" si="549"/>
        <v/>
      </c>
      <c r="AX298" s="925" t="str">
        <f t="shared" ca="1" si="550"/>
        <v/>
      </c>
      <c r="AY298" s="925" t="str">
        <f t="shared" ca="1" si="550"/>
        <v/>
      </c>
      <c r="AZ298" s="925" t="str">
        <f t="shared" ca="1" si="550"/>
        <v/>
      </c>
      <c r="BA298" s="925" t="str">
        <f t="shared" ca="1" si="550"/>
        <v/>
      </c>
      <c r="BB298" s="925" t="str">
        <f t="shared" ca="1" si="551"/>
        <v/>
      </c>
      <c r="BC298" s="925" t="str">
        <f t="shared" ca="1" si="552"/>
        <v/>
      </c>
      <c r="BD298" s="925" t="str">
        <f t="shared" ca="1" si="552"/>
        <v/>
      </c>
      <c r="BE298" s="925" t="str">
        <f t="shared" ca="1" si="552"/>
        <v/>
      </c>
      <c r="BF298" s="77" t="str">
        <f t="shared" ca="1" si="553"/>
        <v/>
      </c>
      <c r="BG298" s="924" t="str">
        <f t="shared" ca="1" si="554"/>
        <v/>
      </c>
      <c r="BH298" s="94">
        <f ca="1">IF(BF298&lt;&gt;"",INDEX('（様式１号）３整理番号表'!$AB$7:$AQ$12,MATCH(BF298,'（様式１号）３整理番号表'!$AA$7:$AA$12,0),MATCH(BG298,'（様式１号）３整理番号表'!$AB$6:$AQ$6,0)),0)</f>
        <v>0</v>
      </c>
      <c r="BI298" s="921" t="str">
        <f t="shared" ca="1" si="555"/>
        <v/>
      </c>
      <c r="BJ298" s="922" t="str">
        <f t="shared" ca="1" si="556"/>
        <v/>
      </c>
      <c r="BK298" s="926" t="str">
        <f t="shared" ca="1" si="557"/>
        <v/>
      </c>
      <c r="BL298" s="922" t="str">
        <f t="shared" ca="1" si="558"/>
        <v/>
      </c>
      <c r="BM298" s="79" t="str">
        <f t="shared" ca="1" si="559"/>
        <v/>
      </c>
      <c r="BN298" s="82" t="str">
        <f t="shared" ca="1" si="560"/>
        <v/>
      </c>
      <c r="BO298" s="83" t="str">
        <f t="shared" ca="1" si="561"/>
        <v/>
      </c>
      <c r="BP298" s="84" t="str">
        <f t="shared" ca="1" si="562"/>
        <v/>
      </c>
      <c r="BQ298" s="82" t="str">
        <f t="shared" ca="1" si="563"/>
        <v/>
      </c>
      <c r="BR298" s="97" t="str">
        <f t="shared" ca="1" si="564"/>
        <v/>
      </c>
      <c r="BS298" s="95" t="str">
        <f t="shared" ca="1" si="565"/>
        <v/>
      </c>
      <c r="BT298" s="184" t="str">
        <f t="shared" ca="1" si="566"/>
        <v/>
      </c>
      <c r="BU298" s="611" t="str">
        <f t="shared" ca="1" si="567"/>
        <v/>
      </c>
      <c r="BV298" s="77" t="str">
        <f t="shared" ca="1" si="568"/>
        <v/>
      </c>
      <c r="BW298" s="85" t="str">
        <f t="shared" ca="1" si="569"/>
        <v/>
      </c>
      <c r="BX298" s="86" t="str">
        <f t="shared" ca="1" si="570"/>
        <v/>
      </c>
      <c r="BY298" s="231">
        <f ca="1">IF('ポイント要件確認等（個別表）'!AD298=1,ROUNDDOWN('ポイント要件確認等（個別表）'!AV298,-3),IF('ポイント要件確認等（個別表）'!AD298=2,ROUNDDOWN('ポイント要件確認等（個別表）'!BH298,-3),IF('ポイント要件確認等（個別表）'!AD298=3,ROUNDDOWN('ポイント要件確認等（個別表）'!BT298,-3),0)))</f>
        <v>0</v>
      </c>
      <c r="BZ298" s="86" t="str">
        <f t="shared" ca="1" si="571"/>
        <v/>
      </c>
      <c r="CA298" s="232" t="str">
        <f t="shared" ca="1" si="572"/>
        <v/>
      </c>
      <c r="CB298" s="232">
        <f t="shared" ca="1" si="573"/>
        <v>0</v>
      </c>
      <c r="CC298" s="86" t="str">
        <f t="shared" ca="1" si="574"/>
        <v/>
      </c>
      <c r="CD298" s="86" t="str">
        <f t="shared" ca="1" si="575"/>
        <v/>
      </c>
      <c r="CE298" s="609"/>
      <c r="CF298" s="86" t="str">
        <f t="shared" ca="1" si="576"/>
        <v/>
      </c>
      <c r="CG298" s="185" t="str">
        <f t="shared" ca="1" si="577"/>
        <v/>
      </c>
      <c r="CH298" s="246" t="str">
        <f t="shared" ca="1" si="578"/>
        <v>含税額</v>
      </c>
      <c r="CI298" s="247" t="str">
        <f t="shared" ca="1" si="579"/>
        <v/>
      </c>
      <c r="CJ298" s="87" t="str">
        <f ca="1">IFERROR(IF(INDIRECT("'("&amp;'２個別表'!EO298&amp;")'!AR"&amp;84+EP298)&lt;&gt;1,"",1),"")</f>
        <v/>
      </c>
      <c r="CK298" s="244" t="str">
        <f t="shared" ca="1" si="580"/>
        <v/>
      </c>
      <c r="CL298" s="235" t="str">
        <f t="shared" ca="1" si="581"/>
        <v/>
      </c>
      <c r="CM298" s="239" t="str">
        <f t="shared" ca="1" si="582"/>
        <v/>
      </c>
      <c r="CN298" s="77" t="str">
        <f t="shared" ca="1" si="583"/>
        <v/>
      </c>
      <c r="CO298" s="93" t="str">
        <f ca="1">IFERROR(VLOOKUP(CN298,'（様式１号）３整理番号表'!$T$5:$V$15,2,FALSE),"")</f>
        <v/>
      </c>
      <c r="CP298" s="924" t="str">
        <f t="shared" ca="1" si="584"/>
        <v/>
      </c>
      <c r="CQ298" s="93" t="str">
        <f ca="1">IFERROR(VLOOKUP(CP298,'（様式１号）３整理番号表'!$T$19:$V$24,2,FALSE),"")</f>
        <v/>
      </c>
      <c r="CR298" s="924" t="str">
        <f ca="1">IFERROR(IF(INDIRECT("'("&amp;'２個別表'!EO298&amp;")'!AV"&amp;84+EP298)&lt;&gt;1,"",1),"")</f>
        <v/>
      </c>
      <c r="CS298" s="232">
        <f t="shared" ca="1" si="585"/>
        <v>0</v>
      </c>
      <c r="CT298" s="248">
        <f t="shared" ca="1" si="586"/>
        <v>0</v>
      </c>
      <c r="CU298" s="376" t="str">
        <f ca="1">IF(ER298="補強",IF(COUNTIFS($Z$11:Z298,Z298,$W$11:W298,1)=1,"１①",""),IF(COUNTIFS($Z$11:Z298,Z298,$W$11:W298,2)=1,"２①",""))</f>
        <v/>
      </c>
      <c r="CV298" s="57" t="str">
        <f t="shared" ca="1" si="587"/>
        <v/>
      </c>
      <c r="CW298" s="927" t="str">
        <f t="shared" ca="1" si="588"/>
        <v/>
      </c>
      <c r="CX298" s="256" t="str">
        <f t="shared" ca="1" si="589"/>
        <v/>
      </c>
      <c r="CY298" s="256" t="str">
        <f t="shared" ca="1" si="590"/>
        <v/>
      </c>
      <c r="CZ298" s="256" t="str">
        <f t="shared" ca="1" si="591"/>
        <v/>
      </c>
      <c r="DA298" s="256" t="str">
        <f t="shared" ca="1" si="592"/>
        <v/>
      </c>
      <c r="DB298" s="316" t="str">
        <f ca="1">IFERROR(VLOOKUP($CU298,'（様式１号）３整理番号表'!$Z$19:$AB$32,3,FALSE),"")</f>
        <v/>
      </c>
      <c r="DC298" s="259" t="str">
        <f t="shared" ca="1" si="593"/>
        <v>-</v>
      </c>
      <c r="DD298" s="618" t="str">
        <f t="shared" ca="1" si="594"/>
        <v/>
      </c>
      <c r="DE298" s="321" t="str">
        <f ca="1">IF(AND(AO298=18,AS298=1),IF(COUNTIFS($Y$11:Y298,Y298,$AS$11:AS298,1)=1,"２②",""),IF($CU298="１①",INDEX(INDIRECT("'("&amp;$EO298&amp;")'!AR116:BB116"),1,MATCH(INDIRECT("'("&amp;$EO298&amp;")'!C118"),INDIRECT("'("&amp;$EO298&amp;")'!AR119:BB119"),0)),""))</f>
        <v/>
      </c>
      <c r="DF298" s="324" t="str">
        <f t="shared" ca="1" si="595"/>
        <v/>
      </c>
      <c r="DG298" s="313" t="str">
        <f t="shared" ca="1" si="596"/>
        <v/>
      </c>
      <c r="DH298" s="313" t="str">
        <f t="shared" ca="1" si="597"/>
        <v/>
      </c>
      <c r="DI298" s="313" t="str">
        <f t="shared" ca="1" si="598"/>
        <v/>
      </c>
      <c r="DJ298" s="313" t="str">
        <f t="shared" ca="1" si="599"/>
        <v/>
      </c>
      <c r="DK298" s="328" t="str">
        <f t="shared" ca="1" si="600"/>
        <v/>
      </c>
      <c r="DL298" s="334" t="str">
        <f t="shared" ca="1" si="601"/>
        <v/>
      </c>
      <c r="DM298" s="915" t="str">
        <f t="shared" ca="1" si="602"/>
        <v/>
      </c>
      <c r="DN298" s="15"/>
      <c r="DO298" s="324"/>
      <c r="DP298" s="16"/>
      <c r="DQ298" s="16"/>
      <c r="DR298" s="16"/>
      <c r="DS298" s="16"/>
      <c r="DT298" s="318" t="str">
        <f>IFERROR(VLOOKUP($DN298,'（様式１号）３整理番号表'!$Z$19:$AB$32,3,FALSE),"")</f>
        <v/>
      </c>
      <c r="DU298" s="259" t="str">
        <f t="shared" si="603"/>
        <v/>
      </c>
      <c r="DV298" s="14"/>
      <c r="DW298" s="17" t="str">
        <f t="shared" ca="1" si="604"/>
        <v/>
      </c>
      <c r="DX298" s="88" t="str">
        <f t="shared" ca="1" si="621"/>
        <v/>
      </c>
      <c r="DZ298" s="339">
        <f t="shared" ca="1" si="623"/>
        <v>0</v>
      </c>
      <c r="EA298" s="339">
        <f t="shared" ca="1" si="623"/>
        <v>0</v>
      </c>
      <c r="EB298" s="339">
        <f t="shared" ca="1" si="623"/>
        <v>0</v>
      </c>
      <c r="EC298" s="339">
        <f t="shared" ca="1" si="623"/>
        <v>0</v>
      </c>
      <c r="ED298" s="339">
        <f t="shared" ca="1" si="623"/>
        <v>0</v>
      </c>
      <c r="EE298" s="339">
        <f t="shared" ca="1" si="623"/>
        <v>0</v>
      </c>
      <c r="EF298" s="339">
        <f t="shared" ca="1" si="623"/>
        <v>0</v>
      </c>
      <c r="EG298" s="339">
        <f t="shared" ca="1" si="623"/>
        <v>0</v>
      </c>
      <c r="EH298" s="339">
        <f t="shared" ca="1" si="623"/>
        <v>0</v>
      </c>
      <c r="EI298" s="339">
        <f t="shared" ca="1" si="623"/>
        <v>0</v>
      </c>
      <c r="EJ298" s="339">
        <f t="shared" ca="1" si="623"/>
        <v>0</v>
      </c>
      <c r="EK298" s="339">
        <f t="shared" ca="1" si="623"/>
        <v>0</v>
      </c>
      <c r="EL298" s="339">
        <f t="shared" ca="1" si="623"/>
        <v>0</v>
      </c>
      <c r="EM298" s="339">
        <f t="shared" ca="1" si="623"/>
        <v>0</v>
      </c>
      <c r="EO298" s="919" t="str">
        <f t="shared" ca="1" si="523"/>
        <v/>
      </c>
      <c r="EP298" s="919" t="str">
        <f t="shared" ca="1" si="605"/>
        <v/>
      </c>
      <c r="EQ298" s="919" t="str">
        <f t="shared" ca="1" si="606"/>
        <v/>
      </c>
      <c r="ER298" s="919" t="str">
        <f t="shared" ca="1" si="607"/>
        <v/>
      </c>
      <c r="ES298" s="919" t="str">
        <f ca="1">IFERROR(INDEX('郵便番号（石川県）'!$A$3:$F$2574,MATCH(INDIRECT("'("&amp;EO298&amp;")'!E7"),'郵便番号（石川県）'!$A$3:$A$2574,0),6),"")</f>
        <v/>
      </c>
      <c r="ET298" s="919" t="str">
        <f ca="1">IFERROR(INDEX('郵便番号（石川県）'!$A$3:$F$2574,MATCH(INDIRECT("'("&amp;$EO298&amp;")'!E7"),'郵便番号（石川県）'!$A$3:$A$2574,0),5),"")</f>
        <v/>
      </c>
      <c r="EU298" s="919" t="str">
        <f t="shared" ca="1" si="608"/>
        <v/>
      </c>
      <c r="EV298" s="919" t="str">
        <f t="shared" ca="1" si="609"/>
        <v/>
      </c>
      <c r="EW298" s="919" t="str">
        <f t="shared" ca="1" si="610"/>
        <v/>
      </c>
      <c r="EX298" s="919" t="str">
        <f t="shared" ca="1" si="611"/>
        <v/>
      </c>
      <c r="EY298" s="919" t="str">
        <f t="shared" ca="1" si="612"/>
        <v/>
      </c>
      <c r="EZ298" s="919" t="str">
        <f t="shared" ca="1" si="613"/>
        <v/>
      </c>
      <c r="FA298" s="919" t="str">
        <f t="shared" ca="1" si="614"/>
        <v/>
      </c>
      <c r="FB298" s="919" t="str">
        <f t="shared" ca="1" si="615"/>
        <v/>
      </c>
      <c r="FC298" s="919" t="str">
        <f t="shared" ca="1" si="616"/>
        <v/>
      </c>
      <c r="FD298" s="627" t="str">
        <f t="shared" ca="1" si="617"/>
        <v/>
      </c>
      <c r="FE298" s="630">
        <v>288</v>
      </c>
      <c r="FF298" s="299" t="str">
        <f t="shared" ca="1" si="618"/>
        <v/>
      </c>
      <c r="FG298" s="993" t="str">
        <f t="shared" ca="1" si="619"/>
        <v/>
      </c>
      <c r="FH298" s="919" t="str">
        <f t="shared" ca="1" si="620"/>
        <v/>
      </c>
      <c r="FI298" s="299">
        <f ca="1">COUNTIF($FH$11:FH298,"■")</f>
        <v>0</v>
      </c>
    </row>
    <row r="299" spans="1:165" ht="34.5" customHeight="1">
      <c r="A299" s="445">
        <f t="shared" ca="1" si="524"/>
        <v>0</v>
      </c>
      <c r="B299" s="446">
        <f>IF(R299&lt;&gt;"",IF(COUNTIF(R$11:R299,R299)=1,MAX(B$11:B298)+1,INDEX(B$11:B298,MATCH(R299,R$11:R298,0),1)),0)</f>
        <v>1</v>
      </c>
      <c r="C299" s="446">
        <f ca="1">IF(T299&lt;&gt;"",IF(COUNTIF(T$11:T299,T299)=1,MAX(C$11:C298)+1,INDEX(C$11:C298,MATCH(T299,T$11:T298,0),1)),0)</f>
        <v>0</v>
      </c>
      <c r="D299" s="446">
        <f ca="1">IF(U299&lt;&gt;"",IF(COUNTIF(U$11:U299,U299)=1,MAX(D$11:D298)+1,INDEX(D$11:D298,MATCH(U299,U$11:U298,0),1)),0)</f>
        <v>0</v>
      </c>
      <c r="E299" s="446">
        <f ca="1">IF(S299&lt;&gt;"",IF(COUNTIF(S$11:S299,S299)=1,MAX(E$11:E298)+1,INDEX(E$11:E298,MATCH(S299,S$11:S298,0),1)),0)</f>
        <v>0</v>
      </c>
      <c r="F299" s="446">
        <f ca="1">IF(Z299&lt;&gt;"",IF(COUNTIF(Z$11:Z299,Z299)=1,MAX(F$11:F298)+1,INDEX(F$11:F298,MATCH(Z299,Z$11:Z298,0),1)),0)</f>
        <v>0</v>
      </c>
      <c r="G299" s="447" cm="1">
        <f t="array" aca="1" ref="G299" ca="1">IF(Z299&lt;&gt;"",IF(COUNTIFS(Z$11:Z299,Z299,W$11:W299,W299)=1,MAX(G$11:G298)+1,INDEX(G$11:G298,MATCH(Z299&amp;W299,Z$11:Z298&amp;W$11:W299,0),1)),0)</f>
        <v>0</v>
      </c>
      <c r="H299" s="447">
        <f t="shared" ca="1" si="525"/>
        <v>0</v>
      </c>
      <c r="I299" s="447">
        <f ca="1">IF(T299="",0,IF(COUNTIF(T$11:T299,T299)=1,1,0))</f>
        <v>0</v>
      </c>
      <c r="J299" s="447">
        <f ca="1">IF(U299="",0,IF(COUNTIF(U$11:U299,U299)=1,1,0))</f>
        <v>0</v>
      </c>
      <c r="K299" s="447">
        <f ca="1">IF(S299="",0,IF(COUNTIF(S$11:S299,S299)=1,1,0))</f>
        <v>0</v>
      </c>
      <c r="L299" s="446">
        <f ca="1">IF(Z299="",0,IF(COUNTIF(Z$11:Z299,Z299)=1,1,0))</f>
        <v>0</v>
      </c>
      <c r="M299" s="767">
        <f ca="1">IF($W299=2,IF(COUNTIFS($W$11:$W299,2,$Z$11:$Z299,$Z299)=1,1,0),0)</f>
        <v>0</v>
      </c>
      <c r="N299" s="767">
        <f ca="1">IF($W299=1,IF(COUNTIFS($W$11:$W299,2,$Z$11:$Z299,$Z299)=1,1,0),0)</f>
        <v>0</v>
      </c>
      <c r="O299" s="446">
        <f ca="1">IF(H299=0,0,IF(COUNTIF(Z$11:Z299,Z299)=1,1,0))</f>
        <v>0</v>
      </c>
      <c r="P299" s="448" t="str">
        <f t="shared" ca="1" si="526"/>
        <v>石川県</v>
      </c>
      <c r="Q299" s="89">
        <f t="shared" ca="1" si="527"/>
        <v>289</v>
      </c>
      <c r="R299" s="170" t="s">
        <v>459</v>
      </c>
      <c r="S299" s="357" t="str">
        <f t="shared" ca="1" si="528"/>
        <v/>
      </c>
      <c r="T299" s="357" t="str">
        <f t="shared" ca="1" si="529"/>
        <v/>
      </c>
      <c r="U299" s="58" t="str">
        <f t="shared" ca="1" si="530"/>
        <v/>
      </c>
      <c r="V299" s="58" t="str">
        <f t="shared" ca="1" si="531"/>
        <v/>
      </c>
      <c r="W299" s="920" t="str">
        <f t="shared" ca="1" si="532"/>
        <v/>
      </c>
      <c r="X299" s="369">
        <f ca="1">IFERROR(VLOOKUP(W299,'（様式１号）３整理番号表'!$B$4:$H$5,2,FALSE),0)</f>
        <v>0</v>
      </c>
      <c r="Y299" s="768" t="str" cm="1">
        <f t="array" aca="1" ref="Y299" ca="1">IF(AND(D299=0,F299=0),"",IF(COUNTIF(D$11:D299,D299)=1,1,IF(COUNTIFS(D$11:D299,D299,F$11:F299,F299)=1,INDEX((D$11:D299,F$11:F299,Y$11:Y299),MATCH(_xlfn.MAXIFS(F$11:F298,D$11:D298,D299),$F$11:F299,0),1,3)+1,INDEX((D$11:D299,F$11:F299,Y$11:Y299),MATCH(D299&amp;F299,D$11:D299&amp;F$11:F299,0),1,3))))</f>
        <v/>
      </c>
      <c r="Z299" s="40" t="str">
        <f t="shared" ca="1" si="533"/>
        <v/>
      </c>
      <c r="AA299" s="924" t="str">
        <f t="shared" ca="1" si="534"/>
        <v/>
      </c>
      <c r="AB299" s="93">
        <f ca="1">IFERROR(VLOOKUP(AA299,'（様式１号）３整理番号表'!$B$10:$H$16,2,FALSE),0)</f>
        <v>0</v>
      </c>
      <c r="AC299" s="924" t="str">
        <f t="shared" ca="1" si="535"/>
        <v/>
      </c>
      <c r="AD299" s="924" t="str">
        <f t="shared" ca="1" si="536"/>
        <v/>
      </c>
      <c r="AE299" s="93">
        <f ca="1">IFERROR(VLOOKUP(AD299,'（様式１号）３整理番号表'!$B$21:$H$22,2,FALSE),0)</f>
        <v>0</v>
      </c>
      <c r="AF299" s="924" t="str">
        <f t="shared" ca="1" si="537"/>
        <v/>
      </c>
      <c r="AG299" s="93">
        <f ca="1">IFERROR(VLOOKUP(AF299,'（様式１号）３整理番号表'!$B$26:$H$31,2,FALSE),0)</f>
        <v>0</v>
      </c>
      <c r="AH299" s="924" t="str">
        <f t="shared" ca="1" si="538"/>
        <v/>
      </c>
      <c r="AI299" s="93">
        <f ca="1">IFERROR(VLOOKUP(AH299,'（様式１号）３整理番号表'!$J$5:$N$59,2,FALSE),0)</f>
        <v>0</v>
      </c>
      <c r="AJ299" s="77" t="str">
        <f t="shared" ca="1" si="539"/>
        <v/>
      </c>
      <c r="AK299" s="93">
        <f ca="1">IFERROR(VLOOKUP(AJ299,'（様式１号）３整理番号表'!$P$5:$R$29,2,FALSE),0)</f>
        <v>0</v>
      </c>
      <c r="AL299" s="921" t="str">
        <f t="shared" ca="1" si="540"/>
        <v/>
      </c>
      <c r="AM299" s="921" t="str">
        <f t="shared" ca="1" si="541"/>
        <v/>
      </c>
      <c r="AN299" s="921"/>
      <c r="AO299" s="77" t="str">
        <f t="shared" ca="1" si="542"/>
        <v/>
      </c>
      <c r="AP299" s="93">
        <f ca="1">IFERROR(VLOOKUP(AO299,'（様式１号）３整理番号表'!$P$5:$R$29,2,FALSE),0)</f>
        <v>0</v>
      </c>
      <c r="AQ299" s="924" t="str">
        <f t="shared" ca="1" si="543"/>
        <v/>
      </c>
      <c r="AR299" s="93">
        <f t="shared" ca="1" si="544"/>
        <v>0</v>
      </c>
      <c r="AS299" s="924" t="str">
        <f t="shared" ca="1" si="545"/>
        <v/>
      </c>
      <c r="AT299" s="40" t="str">
        <f t="shared" ca="1" si="546"/>
        <v/>
      </c>
      <c r="AU299" s="93" t="str">
        <f t="shared" ca="1" si="547"/>
        <v/>
      </c>
      <c r="AV299" s="923" t="str">
        <f t="shared" ca="1" si="548"/>
        <v/>
      </c>
      <c r="AW299" s="926" t="str">
        <f t="shared" ca="1" si="549"/>
        <v/>
      </c>
      <c r="AX299" s="925" t="str">
        <f t="shared" ca="1" si="550"/>
        <v/>
      </c>
      <c r="AY299" s="925" t="str">
        <f t="shared" ca="1" si="550"/>
        <v/>
      </c>
      <c r="AZ299" s="925" t="str">
        <f t="shared" ca="1" si="550"/>
        <v/>
      </c>
      <c r="BA299" s="925" t="str">
        <f t="shared" ca="1" si="550"/>
        <v/>
      </c>
      <c r="BB299" s="925" t="str">
        <f t="shared" ca="1" si="551"/>
        <v/>
      </c>
      <c r="BC299" s="925" t="str">
        <f t="shared" ca="1" si="552"/>
        <v/>
      </c>
      <c r="BD299" s="925" t="str">
        <f t="shared" ca="1" si="552"/>
        <v/>
      </c>
      <c r="BE299" s="925" t="str">
        <f t="shared" ca="1" si="552"/>
        <v/>
      </c>
      <c r="BF299" s="77" t="str">
        <f t="shared" ca="1" si="553"/>
        <v/>
      </c>
      <c r="BG299" s="924" t="str">
        <f t="shared" ca="1" si="554"/>
        <v/>
      </c>
      <c r="BH299" s="94">
        <f ca="1">IF(BF299&lt;&gt;"",INDEX('（様式１号）３整理番号表'!$AB$7:$AQ$12,MATCH(BF299,'（様式１号）３整理番号表'!$AA$7:$AA$12,0),MATCH(BG299,'（様式１号）３整理番号表'!$AB$6:$AQ$6,0)),0)</f>
        <v>0</v>
      </c>
      <c r="BI299" s="921" t="str">
        <f t="shared" ca="1" si="555"/>
        <v/>
      </c>
      <c r="BJ299" s="922" t="str">
        <f t="shared" ca="1" si="556"/>
        <v/>
      </c>
      <c r="BK299" s="926" t="str">
        <f t="shared" ca="1" si="557"/>
        <v/>
      </c>
      <c r="BL299" s="922" t="str">
        <f t="shared" ca="1" si="558"/>
        <v/>
      </c>
      <c r="BM299" s="79" t="str">
        <f t="shared" ca="1" si="559"/>
        <v/>
      </c>
      <c r="BN299" s="82" t="str">
        <f t="shared" ca="1" si="560"/>
        <v/>
      </c>
      <c r="BO299" s="83" t="str">
        <f t="shared" ca="1" si="561"/>
        <v/>
      </c>
      <c r="BP299" s="84" t="str">
        <f t="shared" ca="1" si="562"/>
        <v/>
      </c>
      <c r="BQ299" s="82" t="str">
        <f t="shared" ca="1" si="563"/>
        <v/>
      </c>
      <c r="BR299" s="97" t="str">
        <f t="shared" ca="1" si="564"/>
        <v/>
      </c>
      <c r="BS299" s="95" t="str">
        <f t="shared" ca="1" si="565"/>
        <v/>
      </c>
      <c r="BT299" s="184" t="str">
        <f t="shared" ca="1" si="566"/>
        <v/>
      </c>
      <c r="BU299" s="611" t="str">
        <f t="shared" ca="1" si="567"/>
        <v/>
      </c>
      <c r="BV299" s="77" t="str">
        <f t="shared" ca="1" si="568"/>
        <v/>
      </c>
      <c r="BW299" s="85" t="str">
        <f t="shared" ca="1" si="569"/>
        <v/>
      </c>
      <c r="BX299" s="86" t="str">
        <f t="shared" ca="1" si="570"/>
        <v/>
      </c>
      <c r="BY299" s="231">
        <f ca="1">IF('ポイント要件確認等（個別表）'!AD299=1,ROUNDDOWN('ポイント要件確認等（個別表）'!AV299,-3),IF('ポイント要件確認等（個別表）'!AD299=2,ROUNDDOWN('ポイント要件確認等（個別表）'!BH299,-3),IF('ポイント要件確認等（個別表）'!AD299=3,ROUNDDOWN('ポイント要件確認等（個別表）'!BT299,-3),0)))</f>
        <v>0</v>
      </c>
      <c r="BZ299" s="86" t="str">
        <f t="shared" ca="1" si="571"/>
        <v/>
      </c>
      <c r="CA299" s="232" t="str">
        <f t="shared" ca="1" si="572"/>
        <v/>
      </c>
      <c r="CB299" s="232">
        <f t="shared" ca="1" si="573"/>
        <v>0</v>
      </c>
      <c r="CC299" s="86" t="str">
        <f t="shared" ca="1" si="574"/>
        <v/>
      </c>
      <c r="CD299" s="86" t="str">
        <f t="shared" ca="1" si="575"/>
        <v/>
      </c>
      <c r="CE299" s="609"/>
      <c r="CF299" s="86" t="str">
        <f t="shared" ca="1" si="576"/>
        <v/>
      </c>
      <c r="CG299" s="185" t="str">
        <f t="shared" ca="1" si="577"/>
        <v/>
      </c>
      <c r="CH299" s="246" t="str">
        <f t="shared" ca="1" si="578"/>
        <v>含税額</v>
      </c>
      <c r="CI299" s="247" t="str">
        <f t="shared" ca="1" si="579"/>
        <v/>
      </c>
      <c r="CJ299" s="87" t="str">
        <f ca="1">IFERROR(IF(INDIRECT("'("&amp;'２個別表'!EO299&amp;")'!AR"&amp;84+EP299)&lt;&gt;1,"",1),"")</f>
        <v/>
      </c>
      <c r="CK299" s="244" t="str">
        <f t="shared" ca="1" si="580"/>
        <v/>
      </c>
      <c r="CL299" s="235" t="str">
        <f t="shared" ca="1" si="581"/>
        <v/>
      </c>
      <c r="CM299" s="239" t="str">
        <f t="shared" ca="1" si="582"/>
        <v/>
      </c>
      <c r="CN299" s="77" t="str">
        <f t="shared" ca="1" si="583"/>
        <v/>
      </c>
      <c r="CO299" s="93" t="str">
        <f ca="1">IFERROR(VLOOKUP(CN299,'（様式１号）３整理番号表'!$T$5:$V$15,2,FALSE),"")</f>
        <v/>
      </c>
      <c r="CP299" s="924" t="str">
        <f t="shared" ca="1" si="584"/>
        <v/>
      </c>
      <c r="CQ299" s="93" t="str">
        <f ca="1">IFERROR(VLOOKUP(CP299,'（様式１号）３整理番号表'!$T$19:$V$24,2,FALSE),"")</f>
        <v/>
      </c>
      <c r="CR299" s="924" t="str">
        <f ca="1">IFERROR(IF(INDIRECT("'("&amp;'２個別表'!EO299&amp;")'!AV"&amp;84+EP299)&lt;&gt;1,"",1),"")</f>
        <v/>
      </c>
      <c r="CS299" s="232">
        <f t="shared" ca="1" si="585"/>
        <v>0</v>
      </c>
      <c r="CT299" s="248">
        <f t="shared" ca="1" si="586"/>
        <v>0</v>
      </c>
      <c r="CU299" s="376" t="str">
        <f ca="1">IF(ER299="補強",IF(COUNTIFS($Z$11:Z299,Z299,$W$11:W299,1)=1,"１①",""),IF(COUNTIFS($Z$11:Z299,Z299,$W$11:W299,2)=1,"２①",""))</f>
        <v/>
      </c>
      <c r="CV299" s="57" t="str">
        <f t="shared" ca="1" si="587"/>
        <v/>
      </c>
      <c r="CW299" s="927" t="str">
        <f t="shared" ca="1" si="588"/>
        <v/>
      </c>
      <c r="CX299" s="256" t="str">
        <f t="shared" ca="1" si="589"/>
        <v/>
      </c>
      <c r="CY299" s="256" t="str">
        <f t="shared" ca="1" si="590"/>
        <v/>
      </c>
      <c r="CZ299" s="256" t="str">
        <f t="shared" ca="1" si="591"/>
        <v/>
      </c>
      <c r="DA299" s="256" t="str">
        <f t="shared" ca="1" si="592"/>
        <v/>
      </c>
      <c r="DB299" s="316" t="str">
        <f ca="1">IFERROR(VLOOKUP($CU299,'（様式１号）３整理番号表'!$Z$19:$AB$32,3,FALSE),"")</f>
        <v/>
      </c>
      <c r="DC299" s="259" t="str">
        <f t="shared" ca="1" si="593"/>
        <v>-</v>
      </c>
      <c r="DD299" s="618" t="str">
        <f t="shared" ca="1" si="594"/>
        <v/>
      </c>
      <c r="DE299" s="321" t="str">
        <f ca="1">IF(AND(AO299=18,AS299=1),IF(COUNTIFS($Y$11:Y299,Y299,$AS$11:AS299,1)=1,"２②",""),IF($CU299="１①",INDEX(INDIRECT("'("&amp;$EO299&amp;")'!AR116:BB116"),1,MATCH(INDIRECT("'("&amp;$EO299&amp;")'!C118"),INDIRECT("'("&amp;$EO299&amp;")'!AR119:BB119"),0)),""))</f>
        <v/>
      </c>
      <c r="DF299" s="324" t="str">
        <f t="shared" ca="1" si="595"/>
        <v/>
      </c>
      <c r="DG299" s="313" t="str">
        <f t="shared" ca="1" si="596"/>
        <v/>
      </c>
      <c r="DH299" s="313" t="str">
        <f t="shared" ca="1" si="597"/>
        <v/>
      </c>
      <c r="DI299" s="313" t="str">
        <f t="shared" ca="1" si="598"/>
        <v/>
      </c>
      <c r="DJ299" s="313" t="str">
        <f t="shared" ca="1" si="599"/>
        <v/>
      </c>
      <c r="DK299" s="328" t="str">
        <f t="shared" ca="1" si="600"/>
        <v/>
      </c>
      <c r="DL299" s="334" t="str">
        <f t="shared" ca="1" si="601"/>
        <v/>
      </c>
      <c r="DM299" s="915" t="str">
        <f t="shared" ca="1" si="602"/>
        <v/>
      </c>
      <c r="DN299" s="15"/>
      <c r="DO299" s="324"/>
      <c r="DP299" s="16"/>
      <c r="DQ299" s="16"/>
      <c r="DR299" s="16"/>
      <c r="DS299" s="16"/>
      <c r="DT299" s="318" t="str">
        <f>IFERROR(VLOOKUP($DN299,'（様式１号）３整理番号表'!$Z$19:$AB$32,3,FALSE),"")</f>
        <v/>
      </c>
      <c r="DU299" s="259" t="str">
        <f t="shared" si="603"/>
        <v/>
      </c>
      <c r="DV299" s="14"/>
      <c r="DW299" s="17" t="str">
        <f t="shared" ca="1" si="604"/>
        <v/>
      </c>
      <c r="DX299" s="88" t="str">
        <f t="shared" ca="1" si="621"/>
        <v/>
      </c>
      <c r="DZ299" s="339">
        <f t="shared" ca="1" si="623"/>
        <v>0</v>
      </c>
      <c r="EA299" s="339">
        <f t="shared" ca="1" si="623"/>
        <v>0</v>
      </c>
      <c r="EB299" s="339">
        <f t="shared" ca="1" si="623"/>
        <v>0</v>
      </c>
      <c r="EC299" s="339">
        <f t="shared" ca="1" si="623"/>
        <v>0</v>
      </c>
      <c r="ED299" s="339">
        <f t="shared" ca="1" si="623"/>
        <v>0</v>
      </c>
      <c r="EE299" s="339">
        <f t="shared" ca="1" si="623"/>
        <v>0</v>
      </c>
      <c r="EF299" s="339">
        <f t="shared" ca="1" si="623"/>
        <v>0</v>
      </c>
      <c r="EG299" s="339">
        <f t="shared" ca="1" si="623"/>
        <v>0</v>
      </c>
      <c r="EH299" s="339">
        <f t="shared" ca="1" si="623"/>
        <v>0</v>
      </c>
      <c r="EI299" s="339">
        <f t="shared" ca="1" si="623"/>
        <v>0</v>
      </c>
      <c r="EJ299" s="339">
        <f t="shared" ca="1" si="623"/>
        <v>0</v>
      </c>
      <c r="EK299" s="339">
        <f t="shared" ca="1" si="623"/>
        <v>0</v>
      </c>
      <c r="EL299" s="339">
        <f t="shared" ca="1" si="623"/>
        <v>0</v>
      </c>
      <c r="EM299" s="339">
        <f t="shared" ca="1" si="623"/>
        <v>0</v>
      </c>
      <c r="EO299" s="919" t="str">
        <f t="shared" ca="1" si="523"/>
        <v/>
      </c>
      <c r="EP299" s="919" t="str">
        <f t="shared" ca="1" si="605"/>
        <v/>
      </c>
      <c r="EQ299" s="919" t="str">
        <f t="shared" ca="1" si="606"/>
        <v/>
      </c>
      <c r="ER299" s="919" t="str">
        <f t="shared" ca="1" si="607"/>
        <v/>
      </c>
      <c r="ES299" s="919" t="str">
        <f ca="1">IFERROR(INDEX('郵便番号（石川県）'!$A$3:$F$2574,MATCH(INDIRECT("'("&amp;EO299&amp;")'!E7"),'郵便番号（石川県）'!$A$3:$A$2574,0),6),"")</f>
        <v/>
      </c>
      <c r="ET299" s="919" t="str">
        <f ca="1">IFERROR(INDEX('郵便番号（石川県）'!$A$3:$F$2574,MATCH(INDIRECT("'("&amp;$EO299&amp;")'!E7"),'郵便番号（石川県）'!$A$3:$A$2574,0),5),"")</f>
        <v/>
      </c>
      <c r="EU299" s="919" t="str">
        <f t="shared" ca="1" si="608"/>
        <v/>
      </c>
      <c r="EV299" s="919" t="str">
        <f t="shared" ca="1" si="609"/>
        <v/>
      </c>
      <c r="EW299" s="919" t="str">
        <f t="shared" ca="1" si="610"/>
        <v/>
      </c>
      <c r="EX299" s="919" t="str">
        <f t="shared" ca="1" si="611"/>
        <v/>
      </c>
      <c r="EY299" s="919" t="str">
        <f t="shared" ca="1" si="612"/>
        <v/>
      </c>
      <c r="EZ299" s="919" t="str">
        <f t="shared" ca="1" si="613"/>
        <v/>
      </c>
      <c r="FA299" s="919" t="str">
        <f t="shared" ca="1" si="614"/>
        <v/>
      </c>
      <c r="FB299" s="919" t="str">
        <f t="shared" ca="1" si="615"/>
        <v/>
      </c>
      <c r="FC299" s="919" t="str">
        <f t="shared" ca="1" si="616"/>
        <v/>
      </c>
      <c r="FD299" s="627" t="str">
        <f t="shared" ca="1" si="617"/>
        <v/>
      </c>
      <c r="FE299" s="630">
        <v>289</v>
      </c>
      <c r="FF299" s="299" t="str">
        <f t="shared" ca="1" si="618"/>
        <v/>
      </c>
      <c r="FG299" s="993" t="str">
        <f t="shared" ca="1" si="619"/>
        <v/>
      </c>
      <c r="FH299" s="919" t="str">
        <f t="shared" ca="1" si="620"/>
        <v/>
      </c>
      <c r="FI299" s="299">
        <f ca="1">COUNTIF($FH$11:FH299,"■")</f>
        <v>0</v>
      </c>
    </row>
    <row r="300" spans="1:165" ht="34.5" customHeight="1">
      <c r="A300" s="445">
        <f t="shared" ca="1" si="524"/>
        <v>0</v>
      </c>
      <c r="B300" s="446">
        <f>IF(R300&lt;&gt;"",IF(COUNTIF(R$11:R300,R300)=1,MAX(B$11:B299)+1,INDEX(B$11:B299,MATCH(R300,R$11:R299,0),1)),0)</f>
        <v>1</v>
      </c>
      <c r="C300" s="446">
        <f ca="1">IF(T300&lt;&gt;"",IF(COUNTIF(T$11:T300,T300)=1,MAX(C$11:C299)+1,INDEX(C$11:C299,MATCH(T300,T$11:T299,0),1)),0)</f>
        <v>0</v>
      </c>
      <c r="D300" s="446">
        <f ca="1">IF(U300&lt;&gt;"",IF(COUNTIF(U$11:U300,U300)=1,MAX(D$11:D299)+1,INDEX(D$11:D299,MATCH(U300,U$11:U299,0),1)),0)</f>
        <v>0</v>
      </c>
      <c r="E300" s="446">
        <f ca="1">IF(S300&lt;&gt;"",IF(COUNTIF(S$11:S300,S300)=1,MAX(E$11:E299)+1,INDEX(E$11:E299,MATCH(S300,S$11:S299,0),1)),0)</f>
        <v>0</v>
      </c>
      <c r="F300" s="446">
        <f ca="1">IF(Z300&lt;&gt;"",IF(COUNTIF(Z$11:Z300,Z300)=1,MAX(F$11:F299)+1,INDEX(F$11:F299,MATCH(Z300,Z$11:Z299,0),1)),0)</f>
        <v>0</v>
      </c>
      <c r="G300" s="447" cm="1">
        <f t="array" aca="1" ref="G300" ca="1">IF(Z300&lt;&gt;"",IF(COUNTIFS(Z$11:Z300,Z300,W$11:W300,W300)=1,MAX(G$11:G299)+1,INDEX(G$11:G299,MATCH(Z300&amp;W300,Z$11:Z299&amp;W$11:W300,0),1)),0)</f>
        <v>0</v>
      </c>
      <c r="H300" s="447">
        <f t="shared" ca="1" si="525"/>
        <v>0</v>
      </c>
      <c r="I300" s="447">
        <f ca="1">IF(T300="",0,IF(COUNTIF(T$11:T300,T300)=1,1,0))</f>
        <v>0</v>
      </c>
      <c r="J300" s="447">
        <f ca="1">IF(U300="",0,IF(COUNTIF(U$11:U300,U300)=1,1,0))</f>
        <v>0</v>
      </c>
      <c r="K300" s="447">
        <f ca="1">IF(S300="",0,IF(COUNTIF(S$11:S300,S300)=1,1,0))</f>
        <v>0</v>
      </c>
      <c r="L300" s="446">
        <f ca="1">IF(Z300="",0,IF(COUNTIF(Z$11:Z300,Z300)=1,1,0))</f>
        <v>0</v>
      </c>
      <c r="M300" s="767">
        <f ca="1">IF($W300=2,IF(COUNTIFS($W$11:$W300,2,$Z$11:$Z300,$Z300)=1,1,0),0)</f>
        <v>0</v>
      </c>
      <c r="N300" s="767">
        <f ca="1">IF($W300=1,IF(COUNTIFS($W$11:$W300,2,$Z$11:$Z300,$Z300)=1,1,0),0)</f>
        <v>0</v>
      </c>
      <c r="O300" s="446">
        <f ca="1">IF(H300=0,0,IF(COUNTIF(Z$11:Z300,Z300)=1,1,0))</f>
        <v>0</v>
      </c>
      <c r="P300" s="448" t="str">
        <f t="shared" ca="1" si="526"/>
        <v>石川県</v>
      </c>
      <c r="Q300" s="89">
        <f t="shared" ca="1" si="527"/>
        <v>290</v>
      </c>
      <c r="R300" s="170" t="s">
        <v>459</v>
      </c>
      <c r="S300" s="357" t="str">
        <f t="shared" ca="1" si="528"/>
        <v/>
      </c>
      <c r="T300" s="357" t="str">
        <f t="shared" ca="1" si="529"/>
        <v/>
      </c>
      <c r="U300" s="58" t="str">
        <f t="shared" ca="1" si="530"/>
        <v/>
      </c>
      <c r="V300" s="58" t="str">
        <f t="shared" ca="1" si="531"/>
        <v/>
      </c>
      <c r="W300" s="920" t="str">
        <f t="shared" ca="1" si="532"/>
        <v/>
      </c>
      <c r="X300" s="369">
        <f ca="1">IFERROR(VLOOKUP(W300,'（様式１号）３整理番号表'!$B$4:$H$5,2,FALSE),0)</f>
        <v>0</v>
      </c>
      <c r="Y300" s="768" t="str" cm="1">
        <f t="array" aca="1" ref="Y300" ca="1">IF(AND(D300=0,F300=0),"",IF(COUNTIF(D$11:D300,D300)=1,1,IF(COUNTIFS(D$11:D300,D300,F$11:F300,F300)=1,INDEX((D$11:D300,F$11:F300,Y$11:Y300),MATCH(_xlfn.MAXIFS(F$11:F299,D$11:D299,D300),$F$11:F300,0),1,3)+1,INDEX((D$11:D300,F$11:F300,Y$11:Y300),MATCH(D300&amp;F300,D$11:D300&amp;F$11:F300,0),1,3))))</f>
        <v/>
      </c>
      <c r="Z300" s="40" t="str">
        <f t="shared" ca="1" si="533"/>
        <v/>
      </c>
      <c r="AA300" s="924" t="str">
        <f t="shared" ca="1" si="534"/>
        <v/>
      </c>
      <c r="AB300" s="93">
        <f ca="1">IFERROR(VLOOKUP(AA300,'（様式１号）３整理番号表'!$B$10:$H$16,2,FALSE),0)</f>
        <v>0</v>
      </c>
      <c r="AC300" s="924" t="str">
        <f t="shared" ca="1" si="535"/>
        <v/>
      </c>
      <c r="AD300" s="924" t="str">
        <f t="shared" ca="1" si="536"/>
        <v/>
      </c>
      <c r="AE300" s="93">
        <f ca="1">IFERROR(VLOOKUP(AD300,'（様式１号）３整理番号表'!$B$21:$H$22,2,FALSE),0)</f>
        <v>0</v>
      </c>
      <c r="AF300" s="924" t="str">
        <f t="shared" ca="1" si="537"/>
        <v/>
      </c>
      <c r="AG300" s="93">
        <f ca="1">IFERROR(VLOOKUP(AF300,'（様式１号）３整理番号表'!$B$26:$H$31,2,FALSE),0)</f>
        <v>0</v>
      </c>
      <c r="AH300" s="924" t="str">
        <f t="shared" ca="1" si="538"/>
        <v/>
      </c>
      <c r="AI300" s="93">
        <f ca="1">IFERROR(VLOOKUP(AH300,'（様式１号）３整理番号表'!$J$5:$N$59,2,FALSE),0)</f>
        <v>0</v>
      </c>
      <c r="AJ300" s="77" t="str">
        <f t="shared" ca="1" si="539"/>
        <v/>
      </c>
      <c r="AK300" s="93">
        <f ca="1">IFERROR(VLOOKUP(AJ300,'（様式１号）３整理番号表'!$P$5:$R$29,2,FALSE),0)</f>
        <v>0</v>
      </c>
      <c r="AL300" s="921" t="str">
        <f t="shared" ca="1" si="540"/>
        <v/>
      </c>
      <c r="AM300" s="921" t="str">
        <f t="shared" ca="1" si="541"/>
        <v/>
      </c>
      <c r="AN300" s="921"/>
      <c r="AO300" s="77" t="str">
        <f t="shared" ca="1" si="542"/>
        <v/>
      </c>
      <c r="AP300" s="93">
        <f ca="1">IFERROR(VLOOKUP(AO300,'（様式１号）３整理番号表'!$P$5:$R$29,2,FALSE),0)</f>
        <v>0</v>
      </c>
      <c r="AQ300" s="924" t="str">
        <f t="shared" ca="1" si="543"/>
        <v/>
      </c>
      <c r="AR300" s="93">
        <f t="shared" ca="1" si="544"/>
        <v>0</v>
      </c>
      <c r="AS300" s="924" t="str">
        <f t="shared" ca="1" si="545"/>
        <v/>
      </c>
      <c r="AT300" s="40" t="str">
        <f t="shared" ca="1" si="546"/>
        <v/>
      </c>
      <c r="AU300" s="93" t="str">
        <f t="shared" ca="1" si="547"/>
        <v/>
      </c>
      <c r="AV300" s="923" t="str">
        <f t="shared" ca="1" si="548"/>
        <v/>
      </c>
      <c r="AW300" s="926" t="str">
        <f t="shared" ca="1" si="549"/>
        <v/>
      </c>
      <c r="AX300" s="925" t="str">
        <f t="shared" ca="1" si="550"/>
        <v/>
      </c>
      <c r="AY300" s="925" t="str">
        <f t="shared" ca="1" si="550"/>
        <v/>
      </c>
      <c r="AZ300" s="925" t="str">
        <f t="shared" ca="1" si="550"/>
        <v/>
      </c>
      <c r="BA300" s="925" t="str">
        <f t="shared" ca="1" si="550"/>
        <v/>
      </c>
      <c r="BB300" s="925" t="str">
        <f t="shared" ca="1" si="551"/>
        <v/>
      </c>
      <c r="BC300" s="925" t="str">
        <f t="shared" ca="1" si="552"/>
        <v/>
      </c>
      <c r="BD300" s="925" t="str">
        <f t="shared" ca="1" si="552"/>
        <v/>
      </c>
      <c r="BE300" s="925" t="str">
        <f t="shared" ca="1" si="552"/>
        <v/>
      </c>
      <c r="BF300" s="77" t="str">
        <f t="shared" ca="1" si="553"/>
        <v/>
      </c>
      <c r="BG300" s="924" t="str">
        <f t="shared" ca="1" si="554"/>
        <v/>
      </c>
      <c r="BH300" s="94">
        <f ca="1">IF(BF300&lt;&gt;"",INDEX('（様式１号）３整理番号表'!$AB$7:$AQ$12,MATCH(BF300,'（様式１号）３整理番号表'!$AA$7:$AA$12,0),MATCH(BG300,'（様式１号）３整理番号表'!$AB$6:$AQ$6,0)),0)</f>
        <v>0</v>
      </c>
      <c r="BI300" s="921" t="str">
        <f t="shared" ca="1" si="555"/>
        <v/>
      </c>
      <c r="BJ300" s="922" t="str">
        <f t="shared" ca="1" si="556"/>
        <v/>
      </c>
      <c r="BK300" s="926" t="str">
        <f t="shared" ca="1" si="557"/>
        <v/>
      </c>
      <c r="BL300" s="922" t="str">
        <f t="shared" ca="1" si="558"/>
        <v/>
      </c>
      <c r="BM300" s="79" t="str">
        <f t="shared" ca="1" si="559"/>
        <v/>
      </c>
      <c r="BN300" s="82" t="str">
        <f t="shared" ca="1" si="560"/>
        <v/>
      </c>
      <c r="BO300" s="83" t="str">
        <f t="shared" ca="1" si="561"/>
        <v/>
      </c>
      <c r="BP300" s="84" t="str">
        <f t="shared" ca="1" si="562"/>
        <v/>
      </c>
      <c r="BQ300" s="82" t="str">
        <f t="shared" ca="1" si="563"/>
        <v/>
      </c>
      <c r="BR300" s="97" t="str">
        <f t="shared" ca="1" si="564"/>
        <v/>
      </c>
      <c r="BS300" s="95" t="str">
        <f t="shared" ca="1" si="565"/>
        <v/>
      </c>
      <c r="BT300" s="184" t="str">
        <f t="shared" ca="1" si="566"/>
        <v/>
      </c>
      <c r="BU300" s="611" t="str">
        <f t="shared" ca="1" si="567"/>
        <v/>
      </c>
      <c r="BV300" s="77" t="str">
        <f t="shared" ca="1" si="568"/>
        <v/>
      </c>
      <c r="BW300" s="85" t="str">
        <f t="shared" ca="1" si="569"/>
        <v/>
      </c>
      <c r="BX300" s="86" t="str">
        <f t="shared" ca="1" si="570"/>
        <v/>
      </c>
      <c r="BY300" s="231">
        <f ca="1">IF('ポイント要件確認等（個別表）'!AD300=1,ROUNDDOWN('ポイント要件確認等（個別表）'!AV300,-3),IF('ポイント要件確認等（個別表）'!AD300=2,ROUNDDOWN('ポイント要件確認等（個別表）'!BH300,-3),IF('ポイント要件確認等（個別表）'!AD300=3,ROUNDDOWN('ポイント要件確認等（個別表）'!BT300,-3),0)))</f>
        <v>0</v>
      </c>
      <c r="BZ300" s="86" t="str">
        <f t="shared" ca="1" si="571"/>
        <v/>
      </c>
      <c r="CA300" s="232" t="str">
        <f t="shared" ca="1" si="572"/>
        <v/>
      </c>
      <c r="CB300" s="232">
        <f t="shared" ca="1" si="573"/>
        <v>0</v>
      </c>
      <c r="CC300" s="86" t="str">
        <f t="shared" ca="1" si="574"/>
        <v/>
      </c>
      <c r="CD300" s="86" t="str">
        <f t="shared" ca="1" si="575"/>
        <v/>
      </c>
      <c r="CE300" s="609"/>
      <c r="CF300" s="86" t="str">
        <f t="shared" ca="1" si="576"/>
        <v/>
      </c>
      <c r="CG300" s="185" t="str">
        <f t="shared" ca="1" si="577"/>
        <v/>
      </c>
      <c r="CH300" s="246" t="str">
        <f t="shared" ca="1" si="578"/>
        <v>含税額</v>
      </c>
      <c r="CI300" s="247" t="str">
        <f t="shared" ca="1" si="579"/>
        <v/>
      </c>
      <c r="CJ300" s="87" t="str">
        <f ca="1">IFERROR(IF(INDIRECT("'("&amp;'２個別表'!EO300&amp;")'!AR"&amp;84+EP300)&lt;&gt;1,"",1),"")</f>
        <v/>
      </c>
      <c r="CK300" s="244" t="str">
        <f t="shared" ca="1" si="580"/>
        <v/>
      </c>
      <c r="CL300" s="235" t="str">
        <f t="shared" ca="1" si="581"/>
        <v/>
      </c>
      <c r="CM300" s="239" t="str">
        <f t="shared" ca="1" si="582"/>
        <v/>
      </c>
      <c r="CN300" s="77" t="str">
        <f t="shared" ca="1" si="583"/>
        <v/>
      </c>
      <c r="CO300" s="93" t="str">
        <f ca="1">IFERROR(VLOOKUP(CN300,'（様式１号）３整理番号表'!$T$5:$V$15,2,FALSE),"")</f>
        <v/>
      </c>
      <c r="CP300" s="924" t="str">
        <f t="shared" ca="1" si="584"/>
        <v/>
      </c>
      <c r="CQ300" s="93" t="str">
        <f ca="1">IFERROR(VLOOKUP(CP300,'（様式１号）３整理番号表'!$T$19:$V$24,2,FALSE),"")</f>
        <v/>
      </c>
      <c r="CR300" s="924" t="str">
        <f ca="1">IFERROR(IF(INDIRECT("'("&amp;'２個別表'!EO300&amp;")'!AV"&amp;84+EP300)&lt;&gt;1,"",1),"")</f>
        <v/>
      </c>
      <c r="CS300" s="232">
        <f t="shared" ca="1" si="585"/>
        <v>0</v>
      </c>
      <c r="CT300" s="248">
        <f t="shared" ca="1" si="586"/>
        <v>0</v>
      </c>
      <c r="CU300" s="376" t="str">
        <f ca="1">IF(ER300="補強",IF(COUNTIFS($Z$11:Z300,Z300,$W$11:W300,1)=1,"１①",""),IF(COUNTIFS($Z$11:Z300,Z300,$W$11:W300,2)=1,"２①",""))</f>
        <v/>
      </c>
      <c r="CV300" s="57" t="str">
        <f t="shared" ca="1" si="587"/>
        <v/>
      </c>
      <c r="CW300" s="927" t="str">
        <f t="shared" ca="1" si="588"/>
        <v/>
      </c>
      <c r="CX300" s="256" t="str">
        <f t="shared" ca="1" si="589"/>
        <v/>
      </c>
      <c r="CY300" s="256" t="str">
        <f t="shared" ca="1" si="590"/>
        <v/>
      </c>
      <c r="CZ300" s="256" t="str">
        <f t="shared" ca="1" si="591"/>
        <v/>
      </c>
      <c r="DA300" s="256" t="str">
        <f t="shared" ca="1" si="592"/>
        <v/>
      </c>
      <c r="DB300" s="316" t="str">
        <f ca="1">IFERROR(VLOOKUP($CU300,'（様式１号）３整理番号表'!$Z$19:$AB$32,3,FALSE),"")</f>
        <v/>
      </c>
      <c r="DC300" s="259" t="str">
        <f t="shared" ca="1" si="593"/>
        <v>-</v>
      </c>
      <c r="DD300" s="618" t="str">
        <f t="shared" ca="1" si="594"/>
        <v/>
      </c>
      <c r="DE300" s="321" t="str">
        <f ca="1">IF(AND(AO300=18,AS300=1),IF(COUNTIFS($Y$11:Y300,Y300,$AS$11:AS300,1)=1,"２②",""),IF($CU300="１①",INDEX(INDIRECT("'("&amp;$EO300&amp;")'!AR116:BB116"),1,MATCH(INDIRECT("'("&amp;$EO300&amp;")'!C118"),INDIRECT("'("&amp;$EO300&amp;")'!AR119:BB119"),0)),""))</f>
        <v/>
      </c>
      <c r="DF300" s="324" t="str">
        <f t="shared" ca="1" si="595"/>
        <v/>
      </c>
      <c r="DG300" s="313" t="str">
        <f t="shared" ca="1" si="596"/>
        <v/>
      </c>
      <c r="DH300" s="313" t="str">
        <f t="shared" ca="1" si="597"/>
        <v/>
      </c>
      <c r="DI300" s="313" t="str">
        <f t="shared" ca="1" si="598"/>
        <v/>
      </c>
      <c r="DJ300" s="313" t="str">
        <f t="shared" ca="1" si="599"/>
        <v/>
      </c>
      <c r="DK300" s="328" t="str">
        <f t="shared" ca="1" si="600"/>
        <v/>
      </c>
      <c r="DL300" s="334" t="str">
        <f t="shared" ca="1" si="601"/>
        <v/>
      </c>
      <c r="DM300" s="915" t="str">
        <f t="shared" ca="1" si="602"/>
        <v/>
      </c>
      <c r="DN300" s="15"/>
      <c r="DO300" s="324"/>
      <c r="DP300" s="16"/>
      <c r="DQ300" s="16"/>
      <c r="DR300" s="16"/>
      <c r="DS300" s="16"/>
      <c r="DT300" s="318" t="str">
        <f>IFERROR(VLOOKUP($DN300,'（様式１号）３整理番号表'!$Z$19:$AB$32,3,FALSE),"")</f>
        <v/>
      </c>
      <c r="DU300" s="259" t="str">
        <f t="shared" si="603"/>
        <v/>
      </c>
      <c r="DV300" s="14"/>
      <c r="DW300" s="17" t="str">
        <f t="shared" ca="1" si="604"/>
        <v/>
      </c>
      <c r="DX300" s="88" t="str">
        <f t="shared" ca="1" si="621"/>
        <v/>
      </c>
      <c r="DZ300" s="339">
        <f t="shared" ca="1" si="623"/>
        <v>0</v>
      </c>
      <c r="EA300" s="339">
        <f t="shared" ca="1" si="623"/>
        <v>0</v>
      </c>
      <c r="EB300" s="339">
        <f t="shared" ca="1" si="623"/>
        <v>0</v>
      </c>
      <c r="EC300" s="339">
        <f t="shared" ca="1" si="623"/>
        <v>0</v>
      </c>
      <c r="ED300" s="339">
        <f t="shared" ca="1" si="623"/>
        <v>0</v>
      </c>
      <c r="EE300" s="339">
        <f t="shared" ca="1" si="623"/>
        <v>0</v>
      </c>
      <c r="EF300" s="339">
        <f t="shared" ca="1" si="623"/>
        <v>0</v>
      </c>
      <c r="EG300" s="339">
        <f t="shared" ca="1" si="623"/>
        <v>0</v>
      </c>
      <c r="EH300" s="339">
        <f t="shared" ca="1" si="623"/>
        <v>0</v>
      </c>
      <c r="EI300" s="339">
        <f t="shared" ca="1" si="623"/>
        <v>0</v>
      </c>
      <c r="EJ300" s="339">
        <f t="shared" ca="1" si="623"/>
        <v>0</v>
      </c>
      <c r="EK300" s="339">
        <f t="shared" ca="1" si="623"/>
        <v>0</v>
      </c>
      <c r="EL300" s="339">
        <f t="shared" ca="1" si="623"/>
        <v>0</v>
      </c>
      <c r="EM300" s="339">
        <f t="shared" ca="1" si="623"/>
        <v>0</v>
      </c>
      <c r="EO300" s="919" t="str">
        <f t="shared" ca="1" si="523"/>
        <v/>
      </c>
      <c r="EP300" s="919" t="str">
        <f t="shared" ca="1" si="605"/>
        <v/>
      </c>
      <c r="EQ300" s="919" t="str">
        <f t="shared" ca="1" si="606"/>
        <v/>
      </c>
      <c r="ER300" s="919" t="str">
        <f t="shared" ca="1" si="607"/>
        <v/>
      </c>
      <c r="ES300" s="919" t="str">
        <f ca="1">IFERROR(INDEX('郵便番号（石川県）'!$A$3:$F$2574,MATCH(INDIRECT("'("&amp;EO300&amp;")'!E7"),'郵便番号（石川県）'!$A$3:$A$2574,0),6),"")</f>
        <v/>
      </c>
      <c r="ET300" s="919" t="str">
        <f ca="1">IFERROR(INDEX('郵便番号（石川県）'!$A$3:$F$2574,MATCH(INDIRECT("'("&amp;$EO300&amp;")'!E7"),'郵便番号（石川県）'!$A$3:$A$2574,0),5),"")</f>
        <v/>
      </c>
      <c r="EU300" s="919" t="str">
        <f t="shared" ca="1" si="608"/>
        <v/>
      </c>
      <c r="EV300" s="919" t="str">
        <f t="shared" ca="1" si="609"/>
        <v/>
      </c>
      <c r="EW300" s="919" t="str">
        <f t="shared" ca="1" si="610"/>
        <v/>
      </c>
      <c r="EX300" s="919" t="str">
        <f t="shared" ca="1" si="611"/>
        <v/>
      </c>
      <c r="EY300" s="919" t="str">
        <f t="shared" ca="1" si="612"/>
        <v/>
      </c>
      <c r="EZ300" s="919" t="str">
        <f t="shared" ca="1" si="613"/>
        <v/>
      </c>
      <c r="FA300" s="919" t="str">
        <f t="shared" ca="1" si="614"/>
        <v/>
      </c>
      <c r="FB300" s="919" t="str">
        <f t="shared" ca="1" si="615"/>
        <v/>
      </c>
      <c r="FC300" s="919" t="str">
        <f t="shared" ca="1" si="616"/>
        <v/>
      </c>
      <c r="FD300" s="627" t="str">
        <f t="shared" ca="1" si="617"/>
        <v/>
      </c>
      <c r="FE300" s="630">
        <v>290</v>
      </c>
      <c r="FF300" s="299" t="str">
        <f t="shared" ca="1" si="618"/>
        <v/>
      </c>
      <c r="FG300" s="993" t="str">
        <f t="shared" ca="1" si="619"/>
        <v/>
      </c>
      <c r="FH300" s="919" t="str">
        <f t="shared" ca="1" si="620"/>
        <v/>
      </c>
      <c r="FI300" s="299">
        <f ca="1">COUNTIF($FH$11:FH300,"■")</f>
        <v>0</v>
      </c>
    </row>
    <row r="301" spans="1:165" ht="34.5" customHeight="1">
      <c r="A301" s="445">
        <f t="shared" ca="1" si="524"/>
        <v>0</v>
      </c>
      <c r="B301" s="446">
        <f>IF(R301&lt;&gt;"",IF(COUNTIF(R$11:R301,R301)=1,MAX(B$11:B300)+1,INDEX(B$11:B300,MATCH(R301,R$11:R300,0),1)),0)</f>
        <v>1</v>
      </c>
      <c r="C301" s="446">
        <f ca="1">IF(T301&lt;&gt;"",IF(COUNTIF(T$11:T301,T301)=1,MAX(C$11:C300)+1,INDEX(C$11:C300,MATCH(T301,T$11:T300,0),1)),0)</f>
        <v>0</v>
      </c>
      <c r="D301" s="446">
        <f ca="1">IF(U301&lt;&gt;"",IF(COUNTIF(U$11:U301,U301)=1,MAX(D$11:D300)+1,INDEX(D$11:D300,MATCH(U301,U$11:U300,0),1)),0)</f>
        <v>0</v>
      </c>
      <c r="E301" s="446">
        <f ca="1">IF(S301&lt;&gt;"",IF(COUNTIF(S$11:S301,S301)=1,MAX(E$11:E300)+1,INDEX(E$11:E300,MATCH(S301,S$11:S300,0),1)),0)</f>
        <v>0</v>
      </c>
      <c r="F301" s="446">
        <f ca="1">IF(Z301&lt;&gt;"",IF(COUNTIF(Z$11:Z301,Z301)=1,MAX(F$11:F300)+1,INDEX(F$11:F300,MATCH(Z301,Z$11:Z300,0),1)),0)</f>
        <v>0</v>
      </c>
      <c r="G301" s="447" cm="1">
        <f t="array" aca="1" ref="G301" ca="1">IF(Z301&lt;&gt;"",IF(COUNTIFS(Z$11:Z301,Z301,W$11:W301,W301)=1,MAX(G$11:G300)+1,INDEX(G$11:G300,MATCH(Z301&amp;W301,Z$11:Z300&amp;W$11:W301,0),1)),0)</f>
        <v>0</v>
      </c>
      <c r="H301" s="447">
        <f t="shared" ca="1" si="525"/>
        <v>0</v>
      </c>
      <c r="I301" s="447">
        <f ca="1">IF(T301="",0,IF(COUNTIF(T$11:T301,T301)=1,1,0))</f>
        <v>0</v>
      </c>
      <c r="J301" s="447">
        <f ca="1">IF(U301="",0,IF(COUNTIF(U$11:U301,U301)=1,1,0))</f>
        <v>0</v>
      </c>
      <c r="K301" s="447">
        <f ca="1">IF(S301="",0,IF(COUNTIF(S$11:S301,S301)=1,1,0))</f>
        <v>0</v>
      </c>
      <c r="L301" s="446">
        <f ca="1">IF(Z301="",0,IF(COUNTIF(Z$11:Z301,Z301)=1,1,0))</f>
        <v>0</v>
      </c>
      <c r="M301" s="767">
        <f ca="1">IF($W301=2,IF(COUNTIFS($W$11:$W301,2,$Z$11:$Z301,$Z301)=1,1,0),0)</f>
        <v>0</v>
      </c>
      <c r="N301" s="767">
        <f ca="1">IF($W301=1,IF(COUNTIFS($W$11:$W301,2,$Z$11:$Z301,$Z301)=1,1,0),0)</f>
        <v>0</v>
      </c>
      <c r="O301" s="446">
        <f ca="1">IF(H301=0,0,IF(COUNTIF(Z$11:Z301,Z301)=1,1,0))</f>
        <v>0</v>
      </c>
      <c r="P301" s="448" t="str">
        <f t="shared" ca="1" si="526"/>
        <v>石川県</v>
      </c>
      <c r="Q301" s="89">
        <f t="shared" ca="1" si="527"/>
        <v>291</v>
      </c>
      <c r="R301" s="170" t="s">
        <v>459</v>
      </c>
      <c r="S301" s="357" t="str">
        <f t="shared" ca="1" si="528"/>
        <v/>
      </c>
      <c r="T301" s="357" t="str">
        <f t="shared" ca="1" si="529"/>
        <v/>
      </c>
      <c r="U301" s="58" t="str">
        <f t="shared" ca="1" si="530"/>
        <v/>
      </c>
      <c r="V301" s="58" t="str">
        <f t="shared" ca="1" si="531"/>
        <v/>
      </c>
      <c r="W301" s="920" t="str">
        <f t="shared" ca="1" si="532"/>
        <v/>
      </c>
      <c r="X301" s="369">
        <f ca="1">IFERROR(VLOOKUP(W301,'（様式１号）３整理番号表'!$B$4:$H$5,2,FALSE),0)</f>
        <v>0</v>
      </c>
      <c r="Y301" s="768" t="str" cm="1">
        <f t="array" aca="1" ref="Y301" ca="1">IF(AND(D301=0,F301=0),"",IF(COUNTIF(D$11:D301,D301)=1,1,IF(COUNTIFS(D$11:D301,D301,F$11:F301,F301)=1,INDEX((D$11:D301,F$11:F301,Y$11:Y301),MATCH(_xlfn.MAXIFS(F$11:F300,D$11:D300,D301),$F$11:F301,0),1,3)+1,INDEX((D$11:D301,F$11:F301,Y$11:Y301),MATCH(D301&amp;F301,D$11:D301&amp;F$11:F301,0),1,3))))</f>
        <v/>
      </c>
      <c r="Z301" s="40" t="str">
        <f t="shared" ca="1" si="533"/>
        <v/>
      </c>
      <c r="AA301" s="924" t="str">
        <f t="shared" ca="1" si="534"/>
        <v/>
      </c>
      <c r="AB301" s="93">
        <f ca="1">IFERROR(VLOOKUP(AA301,'（様式１号）３整理番号表'!$B$10:$H$16,2,FALSE),0)</f>
        <v>0</v>
      </c>
      <c r="AC301" s="924" t="str">
        <f t="shared" ca="1" si="535"/>
        <v/>
      </c>
      <c r="AD301" s="924" t="str">
        <f t="shared" ca="1" si="536"/>
        <v/>
      </c>
      <c r="AE301" s="93">
        <f ca="1">IFERROR(VLOOKUP(AD301,'（様式１号）３整理番号表'!$B$21:$H$22,2,FALSE),0)</f>
        <v>0</v>
      </c>
      <c r="AF301" s="924" t="str">
        <f t="shared" ca="1" si="537"/>
        <v/>
      </c>
      <c r="AG301" s="93">
        <f ca="1">IFERROR(VLOOKUP(AF301,'（様式１号）３整理番号表'!$B$26:$H$31,2,FALSE),0)</f>
        <v>0</v>
      </c>
      <c r="AH301" s="924" t="str">
        <f t="shared" ca="1" si="538"/>
        <v/>
      </c>
      <c r="AI301" s="93">
        <f ca="1">IFERROR(VLOOKUP(AH301,'（様式１号）３整理番号表'!$J$5:$N$59,2,FALSE),0)</f>
        <v>0</v>
      </c>
      <c r="AJ301" s="77" t="str">
        <f t="shared" ca="1" si="539"/>
        <v/>
      </c>
      <c r="AK301" s="93">
        <f ca="1">IFERROR(VLOOKUP(AJ301,'（様式１号）３整理番号表'!$P$5:$R$29,2,FALSE),0)</f>
        <v>0</v>
      </c>
      <c r="AL301" s="921" t="str">
        <f t="shared" ca="1" si="540"/>
        <v/>
      </c>
      <c r="AM301" s="921" t="str">
        <f t="shared" ca="1" si="541"/>
        <v/>
      </c>
      <c r="AN301" s="921"/>
      <c r="AO301" s="77" t="str">
        <f t="shared" ca="1" si="542"/>
        <v/>
      </c>
      <c r="AP301" s="93">
        <f ca="1">IFERROR(VLOOKUP(AO301,'（様式１号）３整理番号表'!$P$5:$R$29,2,FALSE),0)</f>
        <v>0</v>
      </c>
      <c r="AQ301" s="924" t="str">
        <f t="shared" ca="1" si="543"/>
        <v/>
      </c>
      <c r="AR301" s="93">
        <f t="shared" ca="1" si="544"/>
        <v>0</v>
      </c>
      <c r="AS301" s="924" t="str">
        <f t="shared" ca="1" si="545"/>
        <v/>
      </c>
      <c r="AT301" s="40" t="str">
        <f t="shared" ca="1" si="546"/>
        <v/>
      </c>
      <c r="AU301" s="93" t="str">
        <f t="shared" ca="1" si="547"/>
        <v/>
      </c>
      <c r="AV301" s="923" t="str">
        <f t="shared" ca="1" si="548"/>
        <v/>
      </c>
      <c r="AW301" s="926" t="str">
        <f t="shared" ca="1" si="549"/>
        <v/>
      </c>
      <c r="AX301" s="925" t="str">
        <f t="shared" ca="1" si="550"/>
        <v/>
      </c>
      <c r="AY301" s="925" t="str">
        <f t="shared" ca="1" si="550"/>
        <v/>
      </c>
      <c r="AZ301" s="925" t="str">
        <f t="shared" ca="1" si="550"/>
        <v/>
      </c>
      <c r="BA301" s="925" t="str">
        <f t="shared" ca="1" si="550"/>
        <v/>
      </c>
      <c r="BB301" s="925" t="str">
        <f t="shared" ca="1" si="551"/>
        <v/>
      </c>
      <c r="BC301" s="925" t="str">
        <f t="shared" ca="1" si="552"/>
        <v/>
      </c>
      <c r="BD301" s="925" t="str">
        <f t="shared" ca="1" si="552"/>
        <v/>
      </c>
      <c r="BE301" s="925" t="str">
        <f t="shared" ca="1" si="552"/>
        <v/>
      </c>
      <c r="BF301" s="77" t="str">
        <f t="shared" ca="1" si="553"/>
        <v/>
      </c>
      <c r="BG301" s="924" t="str">
        <f t="shared" ca="1" si="554"/>
        <v/>
      </c>
      <c r="BH301" s="94">
        <f ca="1">IF(BF301&lt;&gt;"",INDEX('（様式１号）３整理番号表'!$AB$7:$AQ$12,MATCH(BF301,'（様式１号）３整理番号表'!$AA$7:$AA$12,0),MATCH(BG301,'（様式１号）３整理番号表'!$AB$6:$AQ$6,0)),0)</f>
        <v>0</v>
      </c>
      <c r="BI301" s="921" t="str">
        <f t="shared" ca="1" si="555"/>
        <v/>
      </c>
      <c r="BJ301" s="922" t="str">
        <f t="shared" ca="1" si="556"/>
        <v/>
      </c>
      <c r="BK301" s="926" t="str">
        <f t="shared" ca="1" si="557"/>
        <v/>
      </c>
      <c r="BL301" s="922" t="str">
        <f t="shared" ca="1" si="558"/>
        <v/>
      </c>
      <c r="BM301" s="79" t="str">
        <f t="shared" ca="1" si="559"/>
        <v/>
      </c>
      <c r="BN301" s="82" t="str">
        <f t="shared" ca="1" si="560"/>
        <v/>
      </c>
      <c r="BO301" s="83" t="str">
        <f t="shared" ca="1" si="561"/>
        <v/>
      </c>
      <c r="BP301" s="84" t="str">
        <f t="shared" ca="1" si="562"/>
        <v/>
      </c>
      <c r="BQ301" s="82" t="str">
        <f t="shared" ca="1" si="563"/>
        <v/>
      </c>
      <c r="BR301" s="97" t="str">
        <f t="shared" ca="1" si="564"/>
        <v/>
      </c>
      <c r="BS301" s="95" t="str">
        <f t="shared" ca="1" si="565"/>
        <v/>
      </c>
      <c r="BT301" s="184" t="str">
        <f t="shared" ca="1" si="566"/>
        <v/>
      </c>
      <c r="BU301" s="611" t="str">
        <f t="shared" ca="1" si="567"/>
        <v/>
      </c>
      <c r="BV301" s="77" t="str">
        <f t="shared" ca="1" si="568"/>
        <v/>
      </c>
      <c r="BW301" s="85" t="str">
        <f t="shared" ca="1" si="569"/>
        <v/>
      </c>
      <c r="BX301" s="86" t="str">
        <f t="shared" ca="1" si="570"/>
        <v/>
      </c>
      <c r="BY301" s="231">
        <f ca="1">IF('ポイント要件確認等（個別表）'!AD301=1,ROUNDDOWN('ポイント要件確認等（個別表）'!AV301,-3),IF('ポイント要件確認等（個別表）'!AD301=2,ROUNDDOWN('ポイント要件確認等（個別表）'!BH301,-3),IF('ポイント要件確認等（個別表）'!AD301=3,ROUNDDOWN('ポイント要件確認等（個別表）'!BT301,-3),0)))</f>
        <v>0</v>
      </c>
      <c r="BZ301" s="86" t="str">
        <f t="shared" ca="1" si="571"/>
        <v/>
      </c>
      <c r="CA301" s="232" t="str">
        <f t="shared" ca="1" si="572"/>
        <v/>
      </c>
      <c r="CB301" s="232">
        <f t="shared" ca="1" si="573"/>
        <v>0</v>
      </c>
      <c r="CC301" s="86" t="str">
        <f t="shared" ca="1" si="574"/>
        <v/>
      </c>
      <c r="CD301" s="86" t="str">
        <f t="shared" ca="1" si="575"/>
        <v/>
      </c>
      <c r="CE301" s="609"/>
      <c r="CF301" s="86" t="str">
        <f t="shared" ca="1" si="576"/>
        <v/>
      </c>
      <c r="CG301" s="185" t="str">
        <f t="shared" ca="1" si="577"/>
        <v/>
      </c>
      <c r="CH301" s="246" t="str">
        <f t="shared" ca="1" si="578"/>
        <v>含税額</v>
      </c>
      <c r="CI301" s="247" t="str">
        <f t="shared" ca="1" si="579"/>
        <v/>
      </c>
      <c r="CJ301" s="87" t="str">
        <f ca="1">IFERROR(IF(INDIRECT("'("&amp;'２個別表'!EO301&amp;")'!AR"&amp;84+EP301)&lt;&gt;1,"",1),"")</f>
        <v/>
      </c>
      <c r="CK301" s="244" t="str">
        <f t="shared" ca="1" si="580"/>
        <v/>
      </c>
      <c r="CL301" s="235" t="str">
        <f t="shared" ca="1" si="581"/>
        <v/>
      </c>
      <c r="CM301" s="239" t="str">
        <f t="shared" ca="1" si="582"/>
        <v/>
      </c>
      <c r="CN301" s="77" t="str">
        <f t="shared" ca="1" si="583"/>
        <v/>
      </c>
      <c r="CO301" s="93" t="str">
        <f ca="1">IFERROR(VLOOKUP(CN301,'（様式１号）３整理番号表'!$T$5:$V$15,2,FALSE),"")</f>
        <v/>
      </c>
      <c r="CP301" s="924" t="str">
        <f t="shared" ca="1" si="584"/>
        <v/>
      </c>
      <c r="CQ301" s="93" t="str">
        <f ca="1">IFERROR(VLOOKUP(CP301,'（様式１号）３整理番号表'!$T$19:$V$24,2,FALSE),"")</f>
        <v/>
      </c>
      <c r="CR301" s="924" t="str">
        <f ca="1">IFERROR(IF(INDIRECT("'("&amp;'２個別表'!EO301&amp;")'!AV"&amp;84+EP301)&lt;&gt;1,"",1),"")</f>
        <v/>
      </c>
      <c r="CS301" s="232">
        <f t="shared" ca="1" si="585"/>
        <v>0</v>
      </c>
      <c r="CT301" s="248">
        <f t="shared" ca="1" si="586"/>
        <v>0</v>
      </c>
      <c r="CU301" s="376" t="str">
        <f ca="1">IF(ER301="補強",IF(COUNTIFS($Z$11:Z301,Z301,$W$11:W301,1)=1,"１①",""),IF(COUNTIFS($Z$11:Z301,Z301,$W$11:W301,2)=1,"２①",""))</f>
        <v/>
      </c>
      <c r="CV301" s="57" t="str">
        <f t="shared" ca="1" si="587"/>
        <v/>
      </c>
      <c r="CW301" s="927" t="str">
        <f t="shared" ca="1" si="588"/>
        <v/>
      </c>
      <c r="CX301" s="256" t="str">
        <f t="shared" ca="1" si="589"/>
        <v/>
      </c>
      <c r="CY301" s="256" t="str">
        <f t="shared" ca="1" si="590"/>
        <v/>
      </c>
      <c r="CZ301" s="256" t="str">
        <f t="shared" ca="1" si="591"/>
        <v/>
      </c>
      <c r="DA301" s="256" t="str">
        <f t="shared" ca="1" si="592"/>
        <v/>
      </c>
      <c r="DB301" s="316" t="str">
        <f ca="1">IFERROR(VLOOKUP($CU301,'（様式１号）３整理番号表'!$Z$19:$AB$32,3,FALSE),"")</f>
        <v/>
      </c>
      <c r="DC301" s="259" t="str">
        <f t="shared" ca="1" si="593"/>
        <v>-</v>
      </c>
      <c r="DD301" s="618" t="str">
        <f t="shared" ca="1" si="594"/>
        <v/>
      </c>
      <c r="DE301" s="321" t="str">
        <f ca="1">IF(AND(AO301=18,AS301=1),IF(COUNTIFS($Y$11:Y301,Y301,$AS$11:AS301,1)=1,"２②",""),IF($CU301="１①",INDEX(INDIRECT("'("&amp;$EO301&amp;")'!AR116:BB116"),1,MATCH(INDIRECT("'("&amp;$EO301&amp;")'!C118"),INDIRECT("'("&amp;$EO301&amp;")'!AR119:BB119"),0)),""))</f>
        <v/>
      </c>
      <c r="DF301" s="324" t="str">
        <f t="shared" ca="1" si="595"/>
        <v/>
      </c>
      <c r="DG301" s="313" t="str">
        <f t="shared" ca="1" si="596"/>
        <v/>
      </c>
      <c r="DH301" s="313" t="str">
        <f t="shared" ca="1" si="597"/>
        <v/>
      </c>
      <c r="DI301" s="313" t="str">
        <f t="shared" ca="1" si="598"/>
        <v/>
      </c>
      <c r="DJ301" s="313" t="str">
        <f t="shared" ca="1" si="599"/>
        <v/>
      </c>
      <c r="DK301" s="328" t="str">
        <f t="shared" ca="1" si="600"/>
        <v/>
      </c>
      <c r="DL301" s="334" t="str">
        <f t="shared" ca="1" si="601"/>
        <v/>
      </c>
      <c r="DM301" s="915" t="str">
        <f t="shared" ca="1" si="602"/>
        <v/>
      </c>
      <c r="DN301" s="15"/>
      <c r="DO301" s="324"/>
      <c r="DP301" s="16"/>
      <c r="DQ301" s="16"/>
      <c r="DR301" s="16"/>
      <c r="DS301" s="16"/>
      <c r="DT301" s="318" t="str">
        <f>IFERROR(VLOOKUP($DN301,'（様式１号）３整理番号表'!$Z$19:$AB$32,3,FALSE),"")</f>
        <v/>
      </c>
      <c r="DU301" s="259" t="str">
        <f t="shared" si="603"/>
        <v/>
      </c>
      <c r="DV301" s="14"/>
      <c r="DW301" s="17" t="str">
        <f t="shared" ca="1" si="604"/>
        <v/>
      </c>
      <c r="DX301" s="88" t="str">
        <f t="shared" ca="1" si="621"/>
        <v/>
      </c>
      <c r="DZ301" s="339">
        <f t="shared" ca="1" si="623"/>
        <v>0</v>
      </c>
      <c r="EA301" s="339">
        <f t="shared" ca="1" si="623"/>
        <v>0</v>
      </c>
      <c r="EB301" s="339">
        <f t="shared" ca="1" si="623"/>
        <v>0</v>
      </c>
      <c r="EC301" s="339">
        <f t="shared" ca="1" si="623"/>
        <v>0</v>
      </c>
      <c r="ED301" s="339">
        <f t="shared" ca="1" si="623"/>
        <v>0</v>
      </c>
      <c r="EE301" s="339">
        <f t="shared" ca="1" si="623"/>
        <v>0</v>
      </c>
      <c r="EF301" s="339">
        <f t="shared" ca="1" si="623"/>
        <v>0</v>
      </c>
      <c r="EG301" s="339">
        <f t="shared" ca="1" si="623"/>
        <v>0</v>
      </c>
      <c r="EH301" s="339">
        <f t="shared" ca="1" si="623"/>
        <v>0</v>
      </c>
      <c r="EI301" s="339">
        <f t="shared" ca="1" si="623"/>
        <v>0</v>
      </c>
      <c r="EJ301" s="339">
        <f t="shared" ca="1" si="623"/>
        <v>0</v>
      </c>
      <c r="EK301" s="339">
        <f t="shared" ca="1" si="623"/>
        <v>0</v>
      </c>
      <c r="EL301" s="339">
        <f t="shared" ca="1" si="623"/>
        <v>0</v>
      </c>
      <c r="EM301" s="339">
        <f t="shared" ca="1" si="623"/>
        <v>0</v>
      </c>
      <c r="EO301" s="919" t="str">
        <f t="shared" ca="1" si="523"/>
        <v/>
      </c>
      <c r="EP301" s="919" t="str">
        <f t="shared" ca="1" si="605"/>
        <v/>
      </c>
      <c r="EQ301" s="919" t="str">
        <f t="shared" ca="1" si="606"/>
        <v/>
      </c>
      <c r="ER301" s="919" t="str">
        <f t="shared" ca="1" si="607"/>
        <v/>
      </c>
      <c r="ES301" s="919" t="str">
        <f ca="1">IFERROR(INDEX('郵便番号（石川県）'!$A$3:$F$2574,MATCH(INDIRECT("'("&amp;EO301&amp;")'!E7"),'郵便番号（石川県）'!$A$3:$A$2574,0),6),"")</f>
        <v/>
      </c>
      <c r="ET301" s="919" t="str">
        <f ca="1">IFERROR(INDEX('郵便番号（石川県）'!$A$3:$F$2574,MATCH(INDIRECT("'("&amp;$EO301&amp;")'!E7"),'郵便番号（石川県）'!$A$3:$A$2574,0),5),"")</f>
        <v/>
      </c>
      <c r="EU301" s="919" t="str">
        <f t="shared" ca="1" si="608"/>
        <v/>
      </c>
      <c r="EV301" s="919" t="str">
        <f t="shared" ca="1" si="609"/>
        <v/>
      </c>
      <c r="EW301" s="919" t="str">
        <f t="shared" ca="1" si="610"/>
        <v/>
      </c>
      <c r="EX301" s="919" t="str">
        <f t="shared" ca="1" si="611"/>
        <v/>
      </c>
      <c r="EY301" s="919" t="str">
        <f t="shared" ca="1" si="612"/>
        <v/>
      </c>
      <c r="EZ301" s="919" t="str">
        <f t="shared" ca="1" si="613"/>
        <v/>
      </c>
      <c r="FA301" s="919" t="str">
        <f t="shared" ca="1" si="614"/>
        <v/>
      </c>
      <c r="FB301" s="919" t="str">
        <f t="shared" ca="1" si="615"/>
        <v/>
      </c>
      <c r="FC301" s="919" t="str">
        <f t="shared" ca="1" si="616"/>
        <v/>
      </c>
      <c r="FD301" s="627" t="str">
        <f t="shared" ca="1" si="617"/>
        <v/>
      </c>
      <c r="FE301" s="630">
        <v>291</v>
      </c>
      <c r="FF301" s="299" t="str">
        <f t="shared" ca="1" si="618"/>
        <v/>
      </c>
      <c r="FG301" s="993" t="str">
        <f t="shared" ca="1" si="619"/>
        <v/>
      </c>
      <c r="FH301" s="919" t="str">
        <f t="shared" ca="1" si="620"/>
        <v/>
      </c>
      <c r="FI301" s="299">
        <f ca="1">COUNTIF($FH$11:FH301,"■")</f>
        <v>0</v>
      </c>
    </row>
    <row r="302" spans="1:165" ht="34.5" customHeight="1">
      <c r="A302" s="445">
        <f t="shared" ca="1" si="524"/>
        <v>0</v>
      </c>
      <c r="B302" s="446">
        <f>IF(R302&lt;&gt;"",IF(COUNTIF(R$11:R302,R302)=1,MAX(B$11:B301)+1,INDEX(B$11:B301,MATCH(R302,R$11:R301,0),1)),0)</f>
        <v>1</v>
      </c>
      <c r="C302" s="446">
        <f ca="1">IF(T302&lt;&gt;"",IF(COUNTIF(T$11:T302,T302)=1,MAX(C$11:C301)+1,INDEX(C$11:C301,MATCH(T302,T$11:T301,0),1)),0)</f>
        <v>0</v>
      </c>
      <c r="D302" s="446">
        <f ca="1">IF(U302&lt;&gt;"",IF(COUNTIF(U$11:U302,U302)=1,MAX(D$11:D301)+1,INDEX(D$11:D301,MATCH(U302,U$11:U301,0),1)),0)</f>
        <v>0</v>
      </c>
      <c r="E302" s="446">
        <f ca="1">IF(S302&lt;&gt;"",IF(COUNTIF(S$11:S302,S302)=1,MAX(E$11:E301)+1,INDEX(E$11:E301,MATCH(S302,S$11:S301,0),1)),0)</f>
        <v>0</v>
      </c>
      <c r="F302" s="446">
        <f ca="1">IF(Z302&lt;&gt;"",IF(COUNTIF(Z$11:Z302,Z302)=1,MAX(F$11:F301)+1,INDEX(F$11:F301,MATCH(Z302,Z$11:Z301,0),1)),0)</f>
        <v>0</v>
      </c>
      <c r="G302" s="447" cm="1">
        <f t="array" aca="1" ref="G302" ca="1">IF(Z302&lt;&gt;"",IF(COUNTIFS(Z$11:Z302,Z302,W$11:W302,W302)=1,MAX(G$11:G301)+1,INDEX(G$11:G301,MATCH(Z302&amp;W302,Z$11:Z301&amp;W$11:W302,0),1)),0)</f>
        <v>0</v>
      </c>
      <c r="H302" s="447">
        <f t="shared" ca="1" si="525"/>
        <v>0</v>
      </c>
      <c r="I302" s="447">
        <f ca="1">IF(T302="",0,IF(COUNTIF(T$11:T302,T302)=1,1,0))</f>
        <v>0</v>
      </c>
      <c r="J302" s="447">
        <f ca="1">IF(U302="",0,IF(COUNTIF(U$11:U302,U302)=1,1,0))</f>
        <v>0</v>
      </c>
      <c r="K302" s="447">
        <f ca="1">IF(S302="",0,IF(COUNTIF(S$11:S302,S302)=1,1,0))</f>
        <v>0</v>
      </c>
      <c r="L302" s="446">
        <f ca="1">IF(Z302="",0,IF(COUNTIF(Z$11:Z302,Z302)=1,1,0))</f>
        <v>0</v>
      </c>
      <c r="M302" s="767">
        <f ca="1">IF($W302=2,IF(COUNTIFS($W$11:$W302,2,$Z$11:$Z302,$Z302)=1,1,0),0)</f>
        <v>0</v>
      </c>
      <c r="N302" s="767">
        <f ca="1">IF($W302=1,IF(COUNTIFS($W$11:$W302,2,$Z$11:$Z302,$Z302)=1,1,0),0)</f>
        <v>0</v>
      </c>
      <c r="O302" s="446">
        <f ca="1">IF(H302=0,0,IF(COUNTIF(Z$11:Z302,Z302)=1,1,0))</f>
        <v>0</v>
      </c>
      <c r="P302" s="448" t="str">
        <f t="shared" ca="1" si="526"/>
        <v>石川県</v>
      </c>
      <c r="Q302" s="89">
        <f t="shared" ca="1" si="527"/>
        <v>292</v>
      </c>
      <c r="R302" s="170" t="s">
        <v>459</v>
      </c>
      <c r="S302" s="357" t="str">
        <f t="shared" ca="1" si="528"/>
        <v/>
      </c>
      <c r="T302" s="357" t="str">
        <f t="shared" ca="1" si="529"/>
        <v/>
      </c>
      <c r="U302" s="58" t="str">
        <f t="shared" ca="1" si="530"/>
        <v/>
      </c>
      <c r="V302" s="58" t="str">
        <f t="shared" ca="1" si="531"/>
        <v/>
      </c>
      <c r="W302" s="920" t="str">
        <f t="shared" ca="1" si="532"/>
        <v/>
      </c>
      <c r="X302" s="369">
        <f ca="1">IFERROR(VLOOKUP(W302,'（様式１号）３整理番号表'!$B$4:$H$5,2,FALSE),0)</f>
        <v>0</v>
      </c>
      <c r="Y302" s="768" t="str" cm="1">
        <f t="array" aca="1" ref="Y302" ca="1">IF(AND(D302=0,F302=0),"",IF(COUNTIF(D$11:D302,D302)=1,1,IF(COUNTIFS(D$11:D302,D302,F$11:F302,F302)=1,INDEX((D$11:D302,F$11:F302,Y$11:Y302),MATCH(_xlfn.MAXIFS(F$11:F301,D$11:D301,D302),$F$11:F302,0),1,3)+1,INDEX((D$11:D302,F$11:F302,Y$11:Y302),MATCH(D302&amp;F302,D$11:D302&amp;F$11:F302,0),1,3))))</f>
        <v/>
      </c>
      <c r="Z302" s="40" t="str">
        <f t="shared" ca="1" si="533"/>
        <v/>
      </c>
      <c r="AA302" s="924" t="str">
        <f t="shared" ca="1" si="534"/>
        <v/>
      </c>
      <c r="AB302" s="93">
        <f ca="1">IFERROR(VLOOKUP(AA302,'（様式１号）３整理番号表'!$B$10:$H$16,2,FALSE),0)</f>
        <v>0</v>
      </c>
      <c r="AC302" s="924" t="str">
        <f t="shared" ca="1" si="535"/>
        <v/>
      </c>
      <c r="AD302" s="924" t="str">
        <f t="shared" ca="1" si="536"/>
        <v/>
      </c>
      <c r="AE302" s="93">
        <f ca="1">IFERROR(VLOOKUP(AD302,'（様式１号）３整理番号表'!$B$21:$H$22,2,FALSE),0)</f>
        <v>0</v>
      </c>
      <c r="AF302" s="924" t="str">
        <f t="shared" ca="1" si="537"/>
        <v/>
      </c>
      <c r="AG302" s="93">
        <f ca="1">IFERROR(VLOOKUP(AF302,'（様式１号）３整理番号表'!$B$26:$H$31,2,FALSE),0)</f>
        <v>0</v>
      </c>
      <c r="AH302" s="924" t="str">
        <f t="shared" ca="1" si="538"/>
        <v/>
      </c>
      <c r="AI302" s="93">
        <f ca="1">IFERROR(VLOOKUP(AH302,'（様式１号）３整理番号表'!$J$5:$N$59,2,FALSE),0)</f>
        <v>0</v>
      </c>
      <c r="AJ302" s="77" t="str">
        <f t="shared" ca="1" si="539"/>
        <v/>
      </c>
      <c r="AK302" s="93">
        <f ca="1">IFERROR(VLOOKUP(AJ302,'（様式１号）３整理番号表'!$P$5:$R$29,2,FALSE),0)</f>
        <v>0</v>
      </c>
      <c r="AL302" s="921" t="str">
        <f t="shared" ca="1" si="540"/>
        <v/>
      </c>
      <c r="AM302" s="921" t="str">
        <f t="shared" ca="1" si="541"/>
        <v/>
      </c>
      <c r="AN302" s="921"/>
      <c r="AO302" s="77" t="str">
        <f t="shared" ca="1" si="542"/>
        <v/>
      </c>
      <c r="AP302" s="93">
        <f ca="1">IFERROR(VLOOKUP(AO302,'（様式１号）３整理番号表'!$P$5:$R$29,2,FALSE),0)</f>
        <v>0</v>
      </c>
      <c r="AQ302" s="924" t="str">
        <f t="shared" ca="1" si="543"/>
        <v/>
      </c>
      <c r="AR302" s="93">
        <f t="shared" ca="1" si="544"/>
        <v>0</v>
      </c>
      <c r="AS302" s="924" t="str">
        <f t="shared" ca="1" si="545"/>
        <v/>
      </c>
      <c r="AT302" s="40" t="str">
        <f t="shared" ca="1" si="546"/>
        <v/>
      </c>
      <c r="AU302" s="93" t="str">
        <f t="shared" ca="1" si="547"/>
        <v/>
      </c>
      <c r="AV302" s="923" t="str">
        <f t="shared" ca="1" si="548"/>
        <v/>
      </c>
      <c r="AW302" s="926" t="str">
        <f t="shared" ca="1" si="549"/>
        <v/>
      </c>
      <c r="AX302" s="925" t="str">
        <f t="shared" ca="1" si="550"/>
        <v/>
      </c>
      <c r="AY302" s="925" t="str">
        <f t="shared" ca="1" si="550"/>
        <v/>
      </c>
      <c r="AZ302" s="925" t="str">
        <f t="shared" ca="1" si="550"/>
        <v/>
      </c>
      <c r="BA302" s="925" t="str">
        <f t="shared" ca="1" si="550"/>
        <v/>
      </c>
      <c r="BB302" s="925" t="str">
        <f t="shared" ca="1" si="551"/>
        <v/>
      </c>
      <c r="BC302" s="925" t="str">
        <f t="shared" ca="1" si="552"/>
        <v/>
      </c>
      <c r="BD302" s="925" t="str">
        <f t="shared" ca="1" si="552"/>
        <v/>
      </c>
      <c r="BE302" s="925" t="str">
        <f t="shared" ca="1" si="552"/>
        <v/>
      </c>
      <c r="BF302" s="77" t="str">
        <f t="shared" ca="1" si="553"/>
        <v/>
      </c>
      <c r="BG302" s="924" t="str">
        <f t="shared" ca="1" si="554"/>
        <v/>
      </c>
      <c r="BH302" s="94">
        <f ca="1">IF(BF302&lt;&gt;"",INDEX('（様式１号）３整理番号表'!$AB$7:$AQ$12,MATCH(BF302,'（様式１号）３整理番号表'!$AA$7:$AA$12,0),MATCH(BG302,'（様式１号）３整理番号表'!$AB$6:$AQ$6,0)),0)</f>
        <v>0</v>
      </c>
      <c r="BI302" s="921" t="str">
        <f t="shared" ca="1" si="555"/>
        <v/>
      </c>
      <c r="BJ302" s="922" t="str">
        <f t="shared" ca="1" si="556"/>
        <v/>
      </c>
      <c r="BK302" s="926" t="str">
        <f t="shared" ca="1" si="557"/>
        <v/>
      </c>
      <c r="BL302" s="922" t="str">
        <f t="shared" ca="1" si="558"/>
        <v/>
      </c>
      <c r="BM302" s="79" t="str">
        <f t="shared" ca="1" si="559"/>
        <v/>
      </c>
      <c r="BN302" s="82" t="str">
        <f t="shared" ca="1" si="560"/>
        <v/>
      </c>
      <c r="BO302" s="83" t="str">
        <f t="shared" ca="1" si="561"/>
        <v/>
      </c>
      <c r="BP302" s="84" t="str">
        <f t="shared" ca="1" si="562"/>
        <v/>
      </c>
      <c r="BQ302" s="82" t="str">
        <f t="shared" ca="1" si="563"/>
        <v/>
      </c>
      <c r="BR302" s="97" t="str">
        <f t="shared" ca="1" si="564"/>
        <v/>
      </c>
      <c r="BS302" s="95" t="str">
        <f t="shared" ca="1" si="565"/>
        <v/>
      </c>
      <c r="BT302" s="184" t="str">
        <f t="shared" ca="1" si="566"/>
        <v/>
      </c>
      <c r="BU302" s="611" t="str">
        <f t="shared" ca="1" si="567"/>
        <v/>
      </c>
      <c r="BV302" s="77" t="str">
        <f t="shared" ca="1" si="568"/>
        <v/>
      </c>
      <c r="BW302" s="85" t="str">
        <f t="shared" ca="1" si="569"/>
        <v/>
      </c>
      <c r="BX302" s="86" t="str">
        <f t="shared" ca="1" si="570"/>
        <v/>
      </c>
      <c r="BY302" s="231">
        <f ca="1">IF('ポイント要件確認等（個別表）'!AD302=1,ROUNDDOWN('ポイント要件確認等（個別表）'!AV302,-3),IF('ポイント要件確認等（個別表）'!AD302=2,ROUNDDOWN('ポイント要件確認等（個別表）'!BH302,-3),IF('ポイント要件確認等（個別表）'!AD302=3,ROUNDDOWN('ポイント要件確認等（個別表）'!BT302,-3),0)))</f>
        <v>0</v>
      </c>
      <c r="BZ302" s="86" t="str">
        <f t="shared" ca="1" si="571"/>
        <v/>
      </c>
      <c r="CA302" s="232" t="str">
        <f t="shared" ca="1" si="572"/>
        <v/>
      </c>
      <c r="CB302" s="232">
        <f t="shared" ca="1" si="573"/>
        <v>0</v>
      </c>
      <c r="CC302" s="86" t="str">
        <f t="shared" ca="1" si="574"/>
        <v/>
      </c>
      <c r="CD302" s="86" t="str">
        <f t="shared" ca="1" si="575"/>
        <v/>
      </c>
      <c r="CE302" s="609"/>
      <c r="CF302" s="86" t="str">
        <f t="shared" ca="1" si="576"/>
        <v/>
      </c>
      <c r="CG302" s="185" t="str">
        <f t="shared" ca="1" si="577"/>
        <v/>
      </c>
      <c r="CH302" s="246" t="str">
        <f t="shared" ca="1" si="578"/>
        <v>含税額</v>
      </c>
      <c r="CI302" s="247" t="str">
        <f t="shared" ca="1" si="579"/>
        <v/>
      </c>
      <c r="CJ302" s="87" t="str">
        <f ca="1">IFERROR(IF(INDIRECT("'("&amp;'２個別表'!EO302&amp;")'!AR"&amp;84+EP302)&lt;&gt;1,"",1),"")</f>
        <v/>
      </c>
      <c r="CK302" s="244" t="str">
        <f t="shared" ca="1" si="580"/>
        <v/>
      </c>
      <c r="CL302" s="235" t="str">
        <f t="shared" ca="1" si="581"/>
        <v/>
      </c>
      <c r="CM302" s="239" t="str">
        <f t="shared" ca="1" si="582"/>
        <v/>
      </c>
      <c r="CN302" s="77" t="str">
        <f t="shared" ca="1" si="583"/>
        <v/>
      </c>
      <c r="CO302" s="93" t="str">
        <f ca="1">IFERROR(VLOOKUP(CN302,'（様式１号）３整理番号表'!$T$5:$V$15,2,FALSE),"")</f>
        <v/>
      </c>
      <c r="CP302" s="924" t="str">
        <f t="shared" ca="1" si="584"/>
        <v/>
      </c>
      <c r="CQ302" s="93" t="str">
        <f ca="1">IFERROR(VLOOKUP(CP302,'（様式１号）３整理番号表'!$T$19:$V$24,2,FALSE),"")</f>
        <v/>
      </c>
      <c r="CR302" s="924" t="str">
        <f ca="1">IFERROR(IF(INDIRECT("'("&amp;'２個別表'!EO302&amp;")'!AV"&amp;84+EP302)&lt;&gt;1,"",1),"")</f>
        <v/>
      </c>
      <c r="CS302" s="232">
        <f t="shared" ca="1" si="585"/>
        <v>0</v>
      </c>
      <c r="CT302" s="248">
        <f t="shared" ca="1" si="586"/>
        <v>0</v>
      </c>
      <c r="CU302" s="376" t="str">
        <f ca="1">IF(ER302="補強",IF(COUNTIFS($Z$11:Z302,Z302,$W$11:W302,1)=1,"１①",""),IF(COUNTIFS($Z$11:Z302,Z302,$W$11:W302,2)=1,"２①",""))</f>
        <v/>
      </c>
      <c r="CV302" s="57" t="str">
        <f t="shared" ca="1" si="587"/>
        <v/>
      </c>
      <c r="CW302" s="927" t="str">
        <f t="shared" ca="1" si="588"/>
        <v/>
      </c>
      <c r="CX302" s="256" t="str">
        <f t="shared" ca="1" si="589"/>
        <v/>
      </c>
      <c r="CY302" s="256" t="str">
        <f t="shared" ca="1" si="590"/>
        <v/>
      </c>
      <c r="CZ302" s="256" t="str">
        <f t="shared" ca="1" si="591"/>
        <v/>
      </c>
      <c r="DA302" s="256" t="str">
        <f t="shared" ca="1" si="592"/>
        <v/>
      </c>
      <c r="DB302" s="316" t="str">
        <f ca="1">IFERROR(VLOOKUP($CU302,'（様式１号）３整理番号表'!$Z$19:$AB$32,3,FALSE),"")</f>
        <v/>
      </c>
      <c r="DC302" s="259" t="str">
        <f t="shared" ca="1" si="593"/>
        <v>-</v>
      </c>
      <c r="DD302" s="618" t="str">
        <f t="shared" ca="1" si="594"/>
        <v/>
      </c>
      <c r="DE302" s="321" t="str">
        <f ca="1">IF(AND(AO302=18,AS302=1),IF(COUNTIFS($Y$11:Y302,Y302,$AS$11:AS302,1)=1,"２②",""),IF($CU302="１①",INDEX(INDIRECT("'("&amp;$EO302&amp;")'!AR116:BB116"),1,MATCH(INDIRECT("'("&amp;$EO302&amp;")'!C118"),INDIRECT("'("&amp;$EO302&amp;")'!AR119:BB119"),0)),""))</f>
        <v/>
      </c>
      <c r="DF302" s="324" t="str">
        <f t="shared" ca="1" si="595"/>
        <v/>
      </c>
      <c r="DG302" s="313" t="str">
        <f t="shared" ca="1" si="596"/>
        <v/>
      </c>
      <c r="DH302" s="313" t="str">
        <f t="shared" ca="1" si="597"/>
        <v/>
      </c>
      <c r="DI302" s="313" t="str">
        <f t="shared" ca="1" si="598"/>
        <v/>
      </c>
      <c r="DJ302" s="313" t="str">
        <f t="shared" ca="1" si="599"/>
        <v/>
      </c>
      <c r="DK302" s="328" t="str">
        <f t="shared" ca="1" si="600"/>
        <v/>
      </c>
      <c r="DL302" s="334" t="str">
        <f t="shared" ca="1" si="601"/>
        <v/>
      </c>
      <c r="DM302" s="915" t="str">
        <f t="shared" ca="1" si="602"/>
        <v/>
      </c>
      <c r="DN302" s="15"/>
      <c r="DO302" s="324"/>
      <c r="DP302" s="16"/>
      <c r="DQ302" s="16"/>
      <c r="DR302" s="16"/>
      <c r="DS302" s="16"/>
      <c r="DT302" s="318" t="str">
        <f>IFERROR(VLOOKUP($DN302,'（様式１号）３整理番号表'!$Z$19:$AB$32,3,FALSE),"")</f>
        <v/>
      </c>
      <c r="DU302" s="259" t="str">
        <f t="shared" si="603"/>
        <v/>
      </c>
      <c r="DV302" s="14"/>
      <c r="DW302" s="17" t="str">
        <f t="shared" ca="1" si="604"/>
        <v/>
      </c>
      <c r="DX302" s="88" t="str">
        <f t="shared" ca="1" si="621"/>
        <v/>
      </c>
      <c r="DZ302" s="339">
        <f t="shared" ca="1" si="623"/>
        <v>0</v>
      </c>
      <c r="EA302" s="339">
        <f t="shared" ca="1" si="623"/>
        <v>0</v>
      </c>
      <c r="EB302" s="339">
        <f t="shared" ca="1" si="623"/>
        <v>0</v>
      </c>
      <c r="EC302" s="339">
        <f t="shared" ca="1" si="623"/>
        <v>0</v>
      </c>
      <c r="ED302" s="339">
        <f t="shared" ca="1" si="623"/>
        <v>0</v>
      </c>
      <c r="EE302" s="339">
        <f t="shared" ca="1" si="623"/>
        <v>0</v>
      </c>
      <c r="EF302" s="339">
        <f t="shared" ca="1" si="623"/>
        <v>0</v>
      </c>
      <c r="EG302" s="339">
        <f t="shared" ca="1" si="623"/>
        <v>0</v>
      </c>
      <c r="EH302" s="339">
        <f t="shared" ca="1" si="623"/>
        <v>0</v>
      </c>
      <c r="EI302" s="339">
        <f t="shared" ca="1" si="623"/>
        <v>0</v>
      </c>
      <c r="EJ302" s="339">
        <f t="shared" ca="1" si="623"/>
        <v>0</v>
      </c>
      <c r="EK302" s="339">
        <f t="shared" ca="1" si="623"/>
        <v>0</v>
      </c>
      <c r="EL302" s="339">
        <f t="shared" ca="1" si="623"/>
        <v>0</v>
      </c>
      <c r="EM302" s="339">
        <f t="shared" ca="1" si="623"/>
        <v>0</v>
      </c>
      <c r="EO302" s="919" t="str">
        <f t="shared" ca="1" si="523"/>
        <v/>
      </c>
      <c r="EP302" s="919" t="str">
        <f t="shared" ca="1" si="605"/>
        <v/>
      </c>
      <c r="EQ302" s="919" t="str">
        <f t="shared" ca="1" si="606"/>
        <v/>
      </c>
      <c r="ER302" s="919" t="str">
        <f t="shared" ca="1" si="607"/>
        <v/>
      </c>
      <c r="ES302" s="919" t="str">
        <f ca="1">IFERROR(INDEX('郵便番号（石川県）'!$A$3:$F$2574,MATCH(INDIRECT("'("&amp;EO302&amp;")'!E7"),'郵便番号（石川県）'!$A$3:$A$2574,0),6),"")</f>
        <v/>
      </c>
      <c r="ET302" s="919" t="str">
        <f ca="1">IFERROR(INDEX('郵便番号（石川県）'!$A$3:$F$2574,MATCH(INDIRECT("'("&amp;$EO302&amp;")'!E7"),'郵便番号（石川県）'!$A$3:$A$2574,0),5),"")</f>
        <v/>
      </c>
      <c r="EU302" s="919" t="str">
        <f t="shared" ca="1" si="608"/>
        <v/>
      </c>
      <c r="EV302" s="919" t="str">
        <f t="shared" ca="1" si="609"/>
        <v/>
      </c>
      <c r="EW302" s="919" t="str">
        <f t="shared" ca="1" si="610"/>
        <v/>
      </c>
      <c r="EX302" s="919" t="str">
        <f t="shared" ca="1" si="611"/>
        <v/>
      </c>
      <c r="EY302" s="919" t="str">
        <f t="shared" ca="1" si="612"/>
        <v/>
      </c>
      <c r="EZ302" s="919" t="str">
        <f t="shared" ca="1" si="613"/>
        <v/>
      </c>
      <c r="FA302" s="919" t="str">
        <f t="shared" ca="1" si="614"/>
        <v/>
      </c>
      <c r="FB302" s="919" t="str">
        <f t="shared" ca="1" si="615"/>
        <v/>
      </c>
      <c r="FC302" s="919" t="str">
        <f t="shared" ca="1" si="616"/>
        <v/>
      </c>
      <c r="FD302" s="627" t="str">
        <f t="shared" ca="1" si="617"/>
        <v/>
      </c>
      <c r="FE302" s="630">
        <v>292</v>
      </c>
      <c r="FF302" s="299" t="str">
        <f t="shared" ca="1" si="618"/>
        <v/>
      </c>
      <c r="FG302" s="993" t="str">
        <f t="shared" ca="1" si="619"/>
        <v/>
      </c>
      <c r="FH302" s="919" t="str">
        <f t="shared" ca="1" si="620"/>
        <v/>
      </c>
      <c r="FI302" s="299">
        <f ca="1">COUNTIF($FH$11:FH302,"■")</f>
        <v>0</v>
      </c>
    </row>
    <row r="303" spans="1:165" ht="34.5" customHeight="1">
      <c r="A303" s="445">
        <f t="shared" ca="1" si="524"/>
        <v>0</v>
      </c>
      <c r="B303" s="446">
        <f>IF(R303&lt;&gt;"",IF(COUNTIF(R$11:R303,R303)=1,MAX(B$11:B302)+1,INDEX(B$11:B302,MATCH(R303,R$11:R302,0),1)),0)</f>
        <v>1</v>
      </c>
      <c r="C303" s="446">
        <f ca="1">IF(T303&lt;&gt;"",IF(COUNTIF(T$11:T303,T303)=1,MAX(C$11:C302)+1,INDEX(C$11:C302,MATCH(T303,T$11:T302,0),1)),0)</f>
        <v>0</v>
      </c>
      <c r="D303" s="446">
        <f ca="1">IF(U303&lt;&gt;"",IF(COUNTIF(U$11:U303,U303)=1,MAX(D$11:D302)+1,INDEX(D$11:D302,MATCH(U303,U$11:U302,0),1)),0)</f>
        <v>0</v>
      </c>
      <c r="E303" s="446">
        <f ca="1">IF(S303&lt;&gt;"",IF(COUNTIF(S$11:S303,S303)=1,MAX(E$11:E302)+1,INDEX(E$11:E302,MATCH(S303,S$11:S302,0),1)),0)</f>
        <v>0</v>
      </c>
      <c r="F303" s="446">
        <f ca="1">IF(Z303&lt;&gt;"",IF(COUNTIF(Z$11:Z303,Z303)=1,MAX(F$11:F302)+1,INDEX(F$11:F302,MATCH(Z303,Z$11:Z302,0),1)),0)</f>
        <v>0</v>
      </c>
      <c r="G303" s="447" cm="1">
        <f t="array" aca="1" ref="G303" ca="1">IF(Z303&lt;&gt;"",IF(COUNTIFS(Z$11:Z303,Z303,W$11:W303,W303)=1,MAX(G$11:G302)+1,INDEX(G$11:G302,MATCH(Z303&amp;W303,Z$11:Z302&amp;W$11:W303,0),1)),0)</f>
        <v>0</v>
      </c>
      <c r="H303" s="447">
        <f t="shared" ca="1" si="525"/>
        <v>0</v>
      </c>
      <c r="I303" s="447">
        <f ca="1">IF(T303="",0,IF(COUNTIF(T$11:T303,T303)=1,1,0))</f>
        <v>0</v>
      </c>
      <c r="J303" s="447">
        <f ca="1">IF(U303="",0,IF(COUNTIF(U$11:U303,U303)=1,1,0))</f>
        <v>0</v>
      </c>
      <c r="K303" s="447">
        <f ca="1">IF(S303="",0,IF(COUNTIF(S$11:S303,S303)=1,1,0))</f>
        <v>0</v>
      </c>
      <c r="L303" s="446">
        <f ca="1">IF(Z303="",0,IF(COUNTIF(Z$11:Z303,Z303)=1,1,0))</f>
        <v>0</v>
      </c>
      <c r="M303" s="767">
        <f ca="1">IF($W303=2,IF(COUNTIFS($W$11:$W303,2,$Z$11:$Z303,$Z303)=1,1,0),0)</f>
        <v>0</v>
      </c>
      <c r="N303" s="767">
        <f ca="1">IF($W303=1,IF(COUNTIFS($W$11:$W303,2,$Z$11:$Z303,$Z303)=1,1,0),0)</f>
        <v>0</v>
      </c>
      <c r="O303" s="446">
        <f ca="1">IF(H303=0,0,IF(COUNTIF(Z$11:Z303,Z303)=1,1,0))</f>
        <v>0</v>
      </c>
      <c r="P303" s="448" t="str">
        <f t="shared" ca="1" si="526"/>
        <v>石川県</v>
      </c>
      <c r="Q303" s="89">
        <f t="shared" ca="1" si="527"/>
        <v>293</v>
      </c>
      <c r="R303" s="170" t="s">
        <v>459</v>
      </c>
      <c r="S303" s="357" t="str">
        <f t="shared" ca="1" si="528"/>
        <v/>
      </c>
      <c r="T303" s="357" t="str">
        <f t="shared" ca="1" si="529"/>
        <v/>
      </c>
      <c r="U303" s="58" t="str">
        <f t="shared" ca="1" si="530"/>
        <v/>
      </c>
      <c r="V303" s="58" t="str">
        <f t="shared" ca="1" si="531"/>
        <v/>
      </c>
      <c r="W303" s="920" t="str">
        <f t="shared" ca="1" si="532"/>
        <v/>
      </c>
      <c r="X303" s="369">
        <f ca="1">IFERROR(VLOOKUP(W303,'（様式１号）３整理番号表'!$B$4:$H$5,2,FALSE),0)</f>
        <v>0</v>
      </c>
      <c r="Y303" s="768" t="str" cm="1">
        <f t="array" aca="1" ref="Y303" ca="1">IF(AND(D303=0,F303=0),"",IF(COUNTIF(D$11:D303,D303)=1,1,IF(COUNTIFS(D$11:D303,D303,F$11:F303,F303)=1,INDEX((D$11:D303,F$11:F303,Y$11:Y303),MATCH(_xlfn.MAXIFS(F$11:F302,D$11:D302,D303),$F$11:F303,0),1,3)+1,INDEX((D$11:D303,F$11:F303,Y$11:Y303),MATCH(D303&amp;F303,D$11:D303&amp;F$11:F303,0),1,3))))</f>
        <v/>
      </c>
      <c r="Z303" s="40" t="str">
        <f t="shared" ca="1" si="533"/>
        <v/>
      </c>
      <c r="AA303" s="924" t="str">
        <f t="shared" ca="1" si="534"/>
        <v/>
      </c>
      <c r="AB303" s="93">
        <f ca="1">IFERROR(VLOOKUP(AA303,'（様式１号）３整理番号表'!$B$10:$H$16,2,FALSE),0)</f>
        <v>0</v>
      </c>
      <c r="AC303" s="924" t="str">
        <f t="shared" ca="1" si="535"/>
        <v/>
      </c>
      <c r="AD303" s="924" t="str">
        <f t="shared" ca="1" si="536"/>
        <v/>
      </c>
      <c r="AE303" s="93">
        <f ca="1">IFERROR(VLOOKUP(AD303,'（様式１号）３整理番号表'!$B$21:$H$22,2,FALSE),0)</f>
        <v>0</v>
      </c>
      <c r="AF303" s="924" t="str">
        <f t="shared" ca="1" si="537"/>
        <v/>
      </c>
      <c r="AG303" s="93">
        <f ca="1">IFERROR(VLOOKUP(AF303,'（様式１号）３整理番号表'!$B$26:$H$31,2,FALSE),0)</f>
        <v>0</v>
      </c>
      <c r="AH303" s="924" t="str">
        <f t="shared" ca="1" si="538"/>
        <v/>
      </c>
      <c r="AI303" s="93">
        <f ca="1">IFERROR(VLOOKUP(AH303,'（様式１号）３整理番号表'!$J$5:$N$59,2,FALSE),0)</f>
        <v>0</v>
      </c>
      <c r="AJ303" s="77" t="str">
        <f t="shared" ca="1" si="539"/>
        <v/>
      </c>
      <c r="AK303" s="93">
        <f ca="1">IFERROR(VLOOKUP(AJ303,'（様式１号）３整理番号表'!$P$5:$R$29,2,FALSE),0)</f>
        <v>0</v>
      </c>
      <c r="AL303" s="921" t="str">
        <f t="shared" ca="1" si="540"/>
        <v/>
      </c>
      <c r="AM303" s="921" t="str">
        <f t="shared" ca="1" si="541"/>
        <v/>
      </c>
      <c r="AN303" s="921"/>
      <c r="AO303" s="77" t="str">
        <f t="shared" ca="1" si="542"/>
        <v/>
      </c>
      <c r="AP303" s="93">
        <f ca="1">IFERROR(VLOOKUP(AO303,'（様式１号）３整理番号表'!$P$5:$R$29,2,FALSE),0)</f>
        <v>0</v>
      </c>
      <c r="AQ303" s="924" t="str">
        <f t="shared" ca="1" si="543"/>
        <v/>
      </c>
      <c r="AR303" s="93">
        <f t="shared" ca="1" si="544"/>
        <v>0</v>
      </c>
      <c r="AS303" s="924" t="str">
        <f t="shared" ca="1" si="545"/>
        <v/>
      </c>
      <c r="AT303" s="40" t="str">
        <f t="shared" ca="1" si="546"/>
        <v/>
      </c>
      <c r="AU303" s="93" t="str">
        <f t="shared" ca="1" si="547"/>
        <v/>
      </c>
      <c r="AV303" s="923" t="str">
        <f t="shared" ca="1" si="548"/>
        <v/>
      </c>
      <c r="AW303" s="926" t="str">
        <f t="shared" ca="1" si="549"/>
        <v/>
      </c>
      <c r="AX303" s="925" t="str">
        <f t="shared" ca="1" si="550"/>
        <v/>
      </c>
      <c r="AY303" s="925" t="str">
        <f t="shared" ca="1" si="550"/>
        <v/>
      </c>
      <c r="AZ303" s="925" t="str">
        <f t="shared" ca="1" si="550"/>
        <v/>
      </c>
      <c r="BA303" s="925" t="str">
        <f t="shared" ca="1" si="550"/>
        <v/>
      </c>
      <c r="BB303" s="925" t="str">
        <f t="shared" ca="1" si="551"/>
        <v/>
      </c>
      <c r="BC303" s="925" t="str">
        <f t="shared" ca="1" si="552"/>
        <v/>
      </c>
      <c r="BD303" s="925" t="str">
        <f t="shared" ca="1" si="552"/>
        <v/>
      </c>
      <c r="BE303" s="925" t="str">
        <f t="shared" ca="1" si="552"/>
        <v/>
      </c>
      <c r="BF303" s="77" t="str">
        <f t="shared" ca="1" si="553"/>
        <v/>
      </c>
      <c r="BG303" s="924" t="str">
        <f t="shared" ca="1" si="554"/>
        <v/>
      </c>
      <c r="BH303" s="94">
        <f ca="1">IF(BF303&lt;&gt;"",INDEX('（様式１号）３整理番号表'!$AB$7:$AQ$12,MATCH(BF303,'（様式１号）３整理番号表'!$AA$7:$AA$12,0),MATCH(BG303,'（様式１号）３整理番号表'!$AB$6:$AQ$6,0)),0)</f>
        <v>0</v>
      </c>
      <c r="BI303" s="921" t="str">
        <f t="shared" ca="1" si="555"/>
        <v/>
      </c>
      <c r="BJ303" s="922" t="str">
        <f t="shared" ca="1" si="556"/>
        <v/>
      </c>
      <c r="BK303" s="926" t="str">
        <f t="shared" ca="1" si="557"/>
        <v/>
      </c>
      <c r="BL303" s="922" t="str">
        <f t="shared" ca="1" si="558"/>
        <v/>
      </c>
      <c r="BM303" s="79" t="str">
        <f t="shared" ca="1" si="559"/>
        <v/>
      </c>
      <c r="BN303" s="82" t="str">
        <f t="shared" ca="1" si="560"/>
        <v/>
      </c>
      <c r="BO303" s="83" t="str">
        <f t="shared" ca="1" si="561"/>
        <v/>
      </c>
      <c r="BP303" s="84" t="str">
        <f t="shared" ca="1" si="562"/>
        <v/>
      </c>
      <c r="BQ303" s="82" t="str">
        <f t="shared" ca="1" si="563"/>
        <v/>
      </c>
      <c r="BR303" s="97" t="str">
        <f t="shared" ca="1" si="564"/>
        <v/>
      </c>
      <c r="BS303" s="95" t="str">
        <f t="shared" ca="1" si="565"/>
        <v/>
      </c>
      <c r="BT303" s="184" t="str">
        <f t="shared" ca="1" si="566"/>
        <v/>
      </c>
      <c r="BU303" s="611" t="str">
        <f t="shared" ca="1" si="567"/>
        <v/>
      </c>
      <c r="BV303" s="77" t="str">
        <f t="shared" ca="1" si="568"/>
        <v/>
      </c>
      <c r="BW303" s="85" t="str">
        <f t="shared" ca="1" si="569"/>
        <v/>
      </c>
      <c r="BX303" s="86" t="str">
        <f t="shared" ca="1" si="570"/>
        <v/>
      </c>
      <c r="BY303" s="231">
        <f ca="1">IF('ポイント要件確認等（個別表）'!AD303=1,ROUNDDOWN('ポイント要件確認等（個別表）'!AV303,-3),IF('ポイント要件確認等（個別表）'!AD303=2,ROUNDDOWN('ポイント要件確認等（個別表）'!BH303,-3),IF('ポイント要件確認等（個別表）'!AD303=3,ROUNDDOWN('ポイント要件確認等（個別表）'!BT303,-3),0)))</f>
        <v>0</v>
      </c>
      <c r="BZ303" s="86" t="str">
        <f t="shared" ca="1" si="571"/>
        <v/>
      </c>
      <c r="CA303" s="232" t="str">
        <f t="shared" ca="1" si="572"/>
        <v/>
      </c>
      <c r="CB303" s="232">
        <f t="shared" ca="1" si="573"/>
        <v>0</v>
      </c>
      <c r="CC303" s="86" t="str">
        <f t="shared" ca="1" si="574"/>
        <v/>
      </c>
      <c r="CD303" s="86" t="str">
        <f t="shared" ca="1" si="575"/>
        <v/>
      </c>
      <c r="CE303" s="609"/>
      <c r="CF303" s="86" t="str">
        <f t="shared" ca="1" si="576"/>
        <v/>
      </c>
      <c r="CG303" s="185" t="str">
        <f t="shared" ca="1" si="577"/>
        <v/>
      </c>
      <c r="CH303" s="246" t="str">
        <f t="shared" ca="1" si="578"/>
        <v>含税額</v>
      </c>
      <c r="CI303" s="247" t="str">
        <f t="shared" ca="1" si="579"/>
        <v/>
      </c>
      <c r="CJ303" s="87" t="str">
        <f ca="1">IFERROR(IF(INDIRECT("'("&amp;'２個別表'!EO303&amp;")'!AR"&amp;84+EP303)&lt;&gt;1,"",1),"")</f>
        <v/>
      </c>
      <c r="CK303" s="244" t="str">
        <f t="shared" ca="1" si="580"/>
        <v/>
      </c>
      <c r="CL303" s="235" t="str">
        <f t="shared" ca="1" si="581"/>
        <v/>
      </c>
      <c r="CM303" s="239" t="str">
        <f t="shared" ca="1" si="582"/>
        <v/>
      </c>
      <c r="CN303" s="77" t="str">
        <f t="shared" ca="1" si="583"/>
        <v/>
      </c>
      <c r="CO303" s="93" t="str">
        <f ca="1">IFERROR(VLOOKUP(CN303,'（様式１号）３整理番号表'!$T$5:$V$15,2,FALSE),"")</f>
        <v/>
      </c>
      <c r="CP303" s="924" t="str">
        <f t="shared" ca="1" si="584"/>
        <v/>
      </c>
      <c r="CQ303" s="93" t="str">
        <f ca="1">IFERROR(VLOOKUP(CP303,'（様式１号）３整理番号表'!$T$19:$V$24,2,FALSE),"")</f>
        <v/>
      </c>
      <c r="CR303" s="924" t="str">
        <f ca="1">IFERROR(IF(INDIRECT("'("&amp;'２個別表'!EO303&amp;")'!AV"&amp;84+EP303)&lt;&gt;1,"",1),"")</f>
        <v/>
      </c>
      <c r="CS303" s="232">
        <f t="shared" ca="1" si="585"/>
        <v>0</v>
      </c>
      <c r="CT303" s="248">
        <f t="shared" ca="1" si="586"/>
        <v>0</v>
      </c>
      <c r="CU303" s="376" t="str">
        <f ca="1">IF(ER303="補強",IF(COUNTIFS($Z$11:Z303,Z303,$W$11:W303,1)=1,"１①",""),IF(COUNTIFS($Z$11:Z303,Z303,$W$11:W303,2)=1,"２①",""))</f>
        <v/>
      </c>
      <c r="CV303" s="57" t="str">
        <f t="shared" ca="1" si="587"/>
        <v/>
      </c>
      <c r="CW303" s="927" t="str">
        <f t="shared" ca="1" si="588"/>
        <v/>
      </c>
      <c r="CX303" s="256" t="str">
        <f t="shared" ca="1" si="589"/>
        <v/>
      </c>
      <c r="CY303" s="256" t="str">
        <f t="shared" ca="1" si="590"/>
        <v/>
      </c>
      <c r="CZ303" s="256" t="str">
        <f t="shared" ca="1" si="591"/>
        <v/>
      </c>
      <c r="DA303" s="256" t="str">
        <f t="shared" ca="1" si="592"/>
        <v/>
      </c>
      <c r="DB303" s="316" t="str">
        <f ca="1">IFERROR(VLOOKUP($CU303,'（様式１号）３整理番号表'!$Z$19:$AB$32,3,FALSE),"")</f>
        <v/>
      </c>
      <c r="DC303" s="259" t="str">
        <f t="shared" ca="1" si="593"/>
        <v>-</v>
      </c>
      <c r="DD303" s="618" t="str">
        <f t="shared" ca="1" si="594"/>
        <v/>
      </c>
      <c r="DE303" s="321" t="str">
        <f ca="1">IF(AND(AO303=18,AS303=1),IF(COUNTIFS($Y$11:Y303,Y303,$AS$11:AS303,1)=1,"２②",""),IF($CU303="１①",INDEX(INDIRECT("'("&amp;$EO303&amp;")'!AR116:BB116"),1,MATCH(INDIRECT("'("&amp;$EO303&amp;")'!C118"),INDIRECT("'("&amp;$EO303&amp;")'!AR119:BB119"),0)),""))</f>
        <v/>
      </c>
      <c r="DF303" s="324" t="str">
        <f t="shared" ca="1" si="595"/>
        <v/>
      </c>
      <c r="DG303" s="313" t="str">
        <f t="shared" ca="1" si="596"/>
        <v/>
      </c>
      <c r="DH303" s="313" t="str">
        <f t="shared" ca="1" si="597"/>
        <v/>
      </c>
      <c r="DI303" s="313" t="str">
        <f t="shared" ca="1" si="598"/>
        <v/>
      </c>
      <c r="DJ303" s="313" t="str">
        <f t="shared" ca="1" si="599"/>
        <v/>
      </c>
      <c r="DK303" s="328" t="str">
        <f t="shared" ca="1" si="600"/>
        <v/>
      </c>
      <c r="DL303" s="334" t="str">
        <f t="shared" ca="1" si="601"/>
        <v/>
      </c>
      <c r="DM303" s="915" t="str">
        <f t="shared" ca="1" si="602"/>
        <v/>
      </c>
      <c r="DN303" s="15"/>
      <c r="DO303" s="324"/>
      <c r="DP303" s="16"/>
      <c r="DQ303" s="16"/>
      <c r="DR303" s="16"/>
      <c r="DS303" s="16"/>
      <c r="DT303" s="318" t="str">
        <f>IFERROR(VLOOKUP($DN303,'（様式１号）３整理番号表'!$Z$19:$AB$32,3,FALSE),"")</f>
        <v/>
      </c>
      <c r="DU303" s="259" t="str">
        <f t="shared" si="603"/>
        <v/>
      </c>
      <c r="DV303" s="14"/>
      <c r="DW303" s="17" t="str">
        <f t="shared" ca="1" si="604"/>
        <v/>
      </c>
      <c r="DX303" s="88" t="str">
        <f t="shared" ca="1" si="621"/>
        <v/>
      </c>
      <c r="DZ303" s="339">
        <f t="shared" ca="1" si="623"/>
        <v>0</v>
      </c>
      <c r="EA303" s="339">
        <f t="shared" ca="1" si="623"/>
        <v>0</v>
      </c>
      <c r="EB303" s="339">
        <f t="shared" ca="1" si="623"/>
        <v>0</v>
      </c>
      <c r="EC303" s="339">
        <f t="shared" ca="1" si="623"/>
        <v>0</v>
      </c>
      <c r="ED303" s="339">
        <f t="shared" ca="1" si="623"/>
        <v>0</v>
      </c>
      <c r="EE303" s="339">
        <f t="shared" ca="1" si="623"/>
        <v>0</v>
      </c>
      <c r="EF303" s="339">
        <f t="shared" ca="1" si="623"/>
        <v>0</v>
      </c>
      <c r="EG303" s="339">
        <f t="shared" ca="1" si="623"/>
        <v>0</v>
      </c>
      <c r="EH303" s="339">
        <f t="shared" ca="1" si="623"/>
        <v>0</v>
      </c>
      <c r="EI303" s="339">
        <f t="shared" ca="1" si="623"/>
        <v>0</v>
      </c>
      <c r="EJ303" s="339">
        <f t="shared" ca="1" si="623"/>
        <v>0</v>
      </c>
      <c r="EK303" s="339">
        <f t="shared" ca="1" si="623"/>
        <v>0</v>
      </c>
      <c r="EL303" s="339">
        <f t="shared" ca="1" si="623"/>
        <v>0</v>
      </c>
      <c r="EM303" s="339">
        <f t="shared" ca="1" si="623"/>
        <v>0</v>
      </c>
      <c r="EO303" s="919" t="str">
        <f t="shared" ca="1" si="523"/>
        <v/>
      </c>
      <c r="EP303" s="919" t="str">
        <f t="shared" ca="1" si="605"/>
        <v/>
      </c>
      <c r="EQ303" s="919" t="str">
        <f t="shared" ca="1" si="606"/>
        <v/>
      </c>
      <c r="ER303" s="919" t="str">
        <f t="shared" ca="1" si="607"/>
        <v/>
      </c>
      <c r="ES303" s="919" t="str">
        <f ca="1">IFERROR(INDEX('郵便番号（石川県）'!$A$3:$F$2574,MATCH(INDIRECT("'("&amp;EO303&amp;")'!E7"),'郵便番号（石川県）'!$A$3:$A$2574,0),6),"")</f>
        <v/>
      </c>
      <c r="ET303" s="919" t="str">
        <f ca="1">IFERROR(INDEX('郵便番号（石川県）'!$A$3:$F$2574,MATCH(INDIRECT("'("&amp;$EO303&amp;")'!E7"),'郵便番号（石川県）'!$A$3:$A$2574,0),5),"")</f>
        <v/>
      </c>
      <c r="EU303" s="919" t="str">
        <f t="shared" ca="1" si="608"/>
        <v/>
      </c>
      <c r="EV303" s="919" t="str">
        <f t="shared" ca="1" si="609"/>
        <v/>
      </c>
      <c r="EW303" s="919" t="str">
        <f t="shared" ca="1" si="610"/>
        <v/>
      </c>
      <c r="EX303" s="919" t="str">
        <f t="shared" ca="1" si="611"/>
        <v/>
      </c>
      <c r="EY303" s="919" t="str">
        <f t="shared" ca="1" si="612"/>
        <v/>
      </c>
      <c r="EZ303" s="919" t="str">
        <f t="shared" ca="1" si="613"/>
        <v/>
      </c>
      <c r="FA303" s="919" t="str">
        <f t="shared" ca="1" si="614"/>
        <v/>
      </c>
      <c r="FB303" s="919" t="str">
        <f t="shared" ca="1" si="615"/>
        <v/>
      </c>
      <c r="FC303" s="919" t="str">
        <f t="shared" ca="1" si="616"/>
        <v/>
      </c>
      <c r="FD303" s="627" t="str">
        <f t="shared" ca="1" si="617"/>
        <v/>
      </c>
      <c r="FE303" s="630">
        <v>293</v>
      </c>
      <c r="FF303" s="299" t="str">
        <f t="shared" ca="1" si="618"/>
        <v/>
      </c>
      <c r="FG303" s="993" t="str">
        <f t="shared" ca="1" si="619"/>
        <v/>
      </c>
      <c r="FH303" s="919" t="str">
        <f t="shared" ca="1" si="620"/>
        <v/>
      </c>
      <c r="FI303" s="299">
        <f ca="1">COUNTIF($FH$11:FH303,"■")</f>
        <v>0</v>
      </c>
    </row>
    <row r="304" spans="1:165" ht="34.5" customHeight="1">
      <c r="A304" s="445">
        <f t="shared" ca="1" si="524"/>
        <v>0</v>
      </c>
      <c r="B304" s="446">
        <f>IF(R304&lt;&gt;"",IF(COUNTIF(R$11:R304,R304)=1,MAX(B$11:B303)+1,INDEX(B$11:B303,MATCH(R304,R$11:R303,0),1)),0)</f>
        <v>1</v>
      </c>
      <c r="C304" s="446">
        <f ca="1">IF(T304&lt;&gt;"",IF(COUNTIF(T$11:T304,T304)=1,MAX(C$11:C303)+1,INDEX(C$11:C303,MATCH(T304,T$11:T303,0),1)),0)</f>
        <v>0</v>
      </c>
      <c r="D304" s="446">
        <f ca="1">IF(U304&lt;&gt;"",IF(COUNTIF(U$11:U304,U304)=1,MAX(D$11:D303)+1,INDEX(D$11:D303,MATCH(U304,U$11:U303,0),1)),0)</f>
        <v>0</v>
      </c>
      <c r="E304" s="446">
        <f ca="1">IF(S304&lt;&gt;"",IF(COUNTIF(S$11:S304,S304)=1,MAX(E$11:E303)+1,INDEX(E$11:E303,MATCH(S304,S$11:S303,0),1)),0)</f>
        <v>0</v>
      </c>
      <c r="F304" s="446">
        <f ca="1">IF(Z304&lt;&gt;"",IF(COUNTIF(Z$11:Z304,Z304)=1,MAX(F$11:F303)+1,INDEX(F$11:F303,MATCH(Z304,Z$11:Z303,0),1)),0)</f>
        <v>0</v>
      </c>
      <c r="G304" s="447" cm="1">
        <f t="array" aca="1" ref="G304" ca="1">IF(Z304&lt;&gt;"",IF(COUNTIFS(Z$11:Z304,Z304,W$11:W304,W304)=1,MAX(G$11:G303)+1,INDEX(G$11:G303,MATCH(Z304&amp;W304,Z$11:Z303&amp;W$11:W304,0),1)),0)</f>
        <v>0</v>
      </c>
      <c r="H304" s="447">
        <f t="shared" ca="1" si="525"/>
        <v>0</v>
      </c>
      <c r="I304" s="447">
        <f ca="1">IF(T304="",0,IF(COUNTIF(T$11:T304,T304)=1,1,0))</f>
        <v>0</v>
      </c>
      <c r="J304" s="447">
        <f ca="1">IF(U304="",0,IF(COUNTIF(U$11:U304,U304)=1,1,0))</f>
        <v>0</v>
      </c>
      <c r="K304" s="447">
        <f ca="1">IF(S304="",0,IF(COUNTIF(S$11:S304,S304)=1,1,0))</f>
        <v>0</v>
      </c>
      <c r="L304" s="446">
        <f ca="1">IF(Z304="",0,IF(COUNTIF(Z$11:Z304,Z304)=1,1,0))</f>
        <v>0</v>
      </c>
      <c r="M304" s="767">
        <f ca="1">IF($W304=2,IF(COUNTIFS($W$11:$W304,2,$Z$11:$Z304,$Z304)=1,1,0),0)</f>
        <v>0</v>
      </c>
      <c r="N304" s="767">
        <f ca="1">IF($W304=1,IF(COUNTIFS($W$11:$W304,2,$Z$11:$Z304,$Z304)=1,1,0),0)</f>
        <v>0</v>
      </c>
      <c r="O304" s="446">
        <f ca="1">IF(H304=0,0,IF(COUNTIF(Z$11:Z304,Z304)=1,1,0))</f>
        <v>0</v>
      </c>
      <c r="P304" s="448" t="str">
        <f t="shared" ca="1" si="526"/>
        <v>石川県</v>
      </c>
      <c r="Q304" s="89">
        <f t="shared" ca="1" si="527"/>
        <v>294</v>
      </c>
      <c r="R304" s="170" t="s">
        <v>459</v>
      </c>
      <c r="S304" s="357" t="str">
        <f t="shared" ca="1" si="528"/>
        <v/>
      </c>
      <c r="T304" s="357" t="str">
        <f t="shared" ca="1" si="529"/>
        <v/>
      </c>
      <c r="U304" s="58" t="str">
        <f t="shared" ca="1" si="530"/>
        <v/>
      </c>
      <c r="V304" s="58" t="str">
        <f t="shared" ca="1" si="531"/>
        <v/>
      </c>
      <c r="W304" s="920" t="str">
        <f t="shared" ca="1" si="532"/>
        <v/>
      </c>
      <c r="X304" s="369">
        <f ca="1">IFERROR(VLOOKUP(W304,'（様式１号）３整理番号表'!$B$4:$H$5,2,FALSE),0)</f>
        <v>0</v>
      </c>
      <c r="Y304" s="768" t="str" cm="1">
        <f t="array" aca="1" ref="Y304" ca="1">IF(AND(D304=0,F304=0),"",IF(COUNTIF(D$11:D304,D304)=1,1,IF(COUNTIFS(D$11:D304,D304,F$11:F304,F304)=1,INDEX((D$11:D304,F$11:F304,Y$11:Y304),MATCH(_xlfn.MAXIFS(F$11:F303,D$11:D303,D304),$F$11:F304,0),1,3)+1,INDEX((D$11:D304,F$11:F304,Y$11:Y304),MATCH(D304&amp;F304,D$11:D304&amp;F$11:F304,0),1,3))))</f>
        <v/>
      </c>
      <c r="Z304" s="40" t="str">
        <f t="shared" ca="1" si="533"/>
        <v/>
      </c>
      <c r="AA304" s="924" t="str">
        <f t="shared" ca="1" si="534"/>
        <v/>
      </c>
      <c r="AB304" s="93">
        <f ca="1">IFERROR(VLOOKUP(AA304,'（様式１号）３整理番号表'!$B$10:$H$16,2,FALSE),0)</f>
        <v>0</v>
      </c>
      <c r="AC304" s="924" t="str">
        <f t="shared" ca="1" si="535"/>
        <v/>
      </c>
      <c r="AD304" s="924" t="str">
        <f t="shared" ca="1" si="536"/>
        <v/>
      </c>
      <c r="AE304" s="93">
        <f ca="1">IFERROR(VLOOKUP(AD304,'（様式１号）３整理番号表'!$B$21:$H$22,2,FALSE),0)</f>
        <v>0</v>
      </c>
      <c r="AF304" s="924" t="str">
        <f t="shared" ca="1" si="537"/>
        <v/>
      </c>
      <c r="AG304" s="93">
        <f ca="1">IFERROR(VLOOKUP(AF304,'（様式１号）３整理番号表'!$B$26:$H$31,2,FALSE),0)</f>
        <v>0</v>
      </c>
      <c r="AH304" s="924" t="str">
        <f t="shared" ca="1" si="538"/>
        <v/>
      </c>
      <c r="AI304" s="93">
        <f ca="1">IFERROR(VLOOKUP(AH304,'（様式１号）３整理番号表'!$J$5:$N$59,2,FALSE),0)</f>
        <v>0</v>
      </c>
      <c r="AJ304" s="77" t="str">
        <f t="shared" ca="1" si="539"/>
        <v/>
      </c>
      <c r="AK304" s="93">
        <f ca="1">IFERROR(VLOOKUP(AJ304,'（様式１号）３整理番号表'!$P$5:$R$29,2,FALSE),0)</f>
        <v>0</v>
      </c>
      <c r="AL304" s="921" t="str">
        <f t="shared" ca="1" si="540"/>
        <v/>
      </c>
      <c r="AM304" s="921" t="str">
        <f t="shared" ca="1" si="541"/>
        <v/>
      </c>
      <c r="AN304" s="921"/>
      <c r="AO304" s="77" t="str">
        <f t="shared" ca="1" si="542"/>
        <v/>
      </c>
      <c r="AP304" s="93">
        <f ca="1">IFERROR(VLOOKUP(AO304,'（様式１号）３整理番号表'!$P$5:$R$29,2,FALSE),0)</f>
        <v>0</v>
      </c>
      <c r="AQ304" s="924" t="str">
        <f t="shared" ca="1" si="543"/>
        <v/>
      </c>
      <c r="AR304" s="93">
        <f t="shared" ca="1" si="544"/>
        <v>0</v>
      </c>
      <c r="AS304" s="924" t="str">
        <f t="shared" ca="1" si="545"/>
        <v/>
      </c>
      <c r="AT304" s="40" t="str">
        <f t="shared" ca="1" si="546"/>
        <v/>
      </c>
      <c r="AU304" s="93" t="str">
        <f t="shared" ca="1" si="547"/>
        <v/>
      </c>
      <c r="AV304" s="923" t="str">
        <f t="shared" ca="1" si="548"/>
        <v/>
      </c>
      <c r="AW304" s="926" t="str">
        <f t="shared" ca="1" si="549"/>
        <v/>
      </c>
      <c r="AX304" s="925" t="str">
        <f t="shared" ca="1" si="550"/>
        <v/>
      </c>
      <c r="AY304" s="925" t="str">
        <f t="shared" ca="1" si="550"/>
        <v/>
      </c>
      <c r="AZ304" s="925" t="str">
        <f t="shared" ca="1" si="550"/>
        <v/>
      </c>
      <c r="BA304" s="925" t="str">
        <f t="shared" ca="1" si="550"/>
        <v/>
      </c>
      <c r="BB304" s="925" t="str">
        <f t="shared" ca="1" si="551"/>
        <v/>
      </c>
      <c r="BC304" s="925" t="str">
        <f t="shared" ca="1" si="552"/>
        <v/>
      </c>
      <c r="BD304" s="925" t="str">
        <f t="shared" ca="1" si="552"/>
        <v/>
      </c>
      <c r="BE304" s="925" t="str">
        <f t="shared" ca="1" si="552"/>
        <v/>
      </c>
      <c r="BF304" s="77" t="str">
        <f t="shared" ca="1" si="553"/>
        <v/>
      </c>
      <c r="BG304" s="924" t="str">
        <f t="shared" ca="1" si="554"/>
        <v/>
      </c>
      <c r="BH304" s="94">
        <f ca="1">IF(BF304&lt;&gt;"",INDEX('（様式１号）３整理番号表'!$AB$7:$AQ$12,MATCH(BF304,'（様式１号）３整理番号表'!$AA$7:$AA$12,0),MATCH(BG304,'（様式１号）３整理番号表'!$AB$6:$AQ$6,0)),0)</f>
        <v>0</v>
      </c>
      <c r="BI304" s="921" t="str">
        <f t="shared" ca="1" si="555"/>
        <v/>
      </c>
      <c r="BJ304" s="922" t="str">
        <f t="shared" ca="1" si="556"/>
        <v/>
      </c>
      <c r="BK304" s="926" t="str">
        <f t="shared" ca="1" si="557"/>
        <v/>
      </c>
      <c r="BL304" s="922" t="str">
        <f t="shared" ca="1" si="558"/>
        <v/>
      </c>
      <c r="BM304" s="79" t="str">
        <f t="shared" ca="1" si="559"/>
        <v/>
      </c>
      <c r="BN304" s="82" t="str">
        <f t="shared" ca="1" si="560"/>
        <v/>
      </c>
      <c r="BO304" s="83" t="str">
        <f t="shared" ca="1" si="561"/>
        <v/>
      </c>
      <c r="BP304" s="84" t="str">
        <f t="shared" ca="1" si="562"/>
        <v/>
      </c>
      <c r="BQ304" s="82" t="str">
        <f t="shared" ca="1" si="563"/>
        <v/>
      </c>
      <c r="BR304" s="97" t="str">
        <f t="shared" ca="1" si="564"/>
        <v/>
      </c>
      <c r="BS304" s="95" t="str">
        <f t="shared" ca="1" si="565"/>
        <v/>
      </c>
      <c r="BT304" s="184" t="str">
        <f t="shared" ca="1" si="566"/>
        <v/>
      </c>
      <c r="BU304" s="611" t="str">
        <f t="shared" ca="1" si="567"/>
        <v/>
      </c>
      <c r="BV304" s="77" t="str">
        <f t="shared" ca="1" si="568"/>
        <v/>
      </c>
      <c r="BW304" s="85" t="str">
        <f t="shared" ca="1" si="569"/>
        <v/>
      </c>
      <c r="BX304" s="86" t="str">
        <f t="shared" ca="1" si="570"/>
        <v/>
      </c>
      <c r="BY304" s="231">
        <f ca="1">IF('ポイント要件確認等（個別表）'!AD304=1,ROUNDDOWN('ポイント要件確認等（個別表）'!AV304,-3),IF('ポイント要件確認等（個別表）'!AD304=2,ROUNDDOWN('ポイント要件確認等（個別表）'!BH304,-3),IF('ポイント要件確認等（個別表）'!AD304=3,ROUNDDOWN('ポイント要件確認等（個別表）'!BT304,-3),0)))</f>
        <v>0</v>
      </c>
      <c r="BZ304" s="86" t="str">
        <f t="shared" ca="1" si="571"/>
        <v/>
      </c>
      <c r="CA304" s="232" t="str">
        <f t="shared" ca="1" si="572"/>
        <v/>
      </c>
      <c r="CB304" s="232">
        <f t="shared" ca="1" si="573"/>
        <v>0</v>
      </c>
      <c r="CC304" s="86" t="str">
        <f t="shared" ca="1" si="574"/>
        <v/>
      </c>
      <c r="CD304" s="86" t="str">
        <f t="shared" ca="1" si="575"/>
        <v/>
      </c>
      <c r="CE304" s="609"/>
      <c r="CF304" s="86" t="str">
        <f t="shared" ca="1" si="576"/>
        <v/>
      </c>
      <c r="CG304" s="185" t="str">
        <f t="shared" ca="1" si="577"/>
        <v/>
      </c>
      <c r="CH304" s="246" t="str">
        <f t="shared" ca="1" si="578"/>
        <v>含税額</v>
      </c>
      <c r="CI304" s="247" t="str">
        <f t="shared" ca="1" si="579"/>
        <v/>
      </c>
      <c r="CJ304" s="87" t="str">
        <f ca="1">IFERROR(IF(INDIRECT("'("&amp;'２個別表'!EO304&amp;")'!AR"&amp;84+EP304)&lt;&gt;1,"",1),"")</f>
        <v/>
      </c>
      <c r="CK304" s="244" t="str">
        <f t="shared" ca="1" si="580"/>
        <v/>
      </c>
      <c r="CL304" s="235" t="str">
        <f t="shared" ca="1" si="581"/>
        <v/>
      </c>
      <c r="CM304" s="239" t="str">
        <f t="shared" ca="1" si="582"/>
        <v/>
      </c>
      <c r="CN304" s="77" t="str">
        <f t="shared" ca="1" si="583"/>
        <v/>
      </c>
      <c r="CO304" s="93" t="str">
        <f ca="1">IFERROR(VLOOKUP(CN304,'（様式１号）３整理番号表'!$T$5:$V$15,2,FALSE),"")</f>
        <v/>
      </c>
      <c r="CP304" s="924" t="str">
        <f t="shared" ca="1" si="584"/>
        <v/>
      </c>
      <c r="CQ304" s="93" t="str">
        <f ca="1">IFERROR(VLOOKUP(CP304,'（様式１号）３整理番号表'!$T$19:$V$24,2,FALSE),"")</f>
        <v/>
      </c>
      <c r="CR304" s="924" t="str">
        <f ca="1">IFERROR(IF(INDIRECT("'("&amp;'２個別表'!EO304&amp;")'!AV"&amp;84+EP304)&lt;&gt;1,"",1),"")</f>
        <v/>
      </c>
      <c r="CS304" s="232">
        <f t="shared" ca="1" si="585"/>
        <v>0</v>
      </c>
      <c r="CT304" s="248">
        <f t="shared" ca="1" si="586"/>
        <v>0</v>
      </c>
      <c r="CU304" s="376" t="str">
        <f ca="1">IF(ER304="補強",IF(COUNTIFS($Z$11:Z304,Z304,$W$11:W304,1)=1,"１①",""),IF(COUNTIFS($Z$11:Z304,Z304,$W$11:W304,2)=1,"２①",""))</f>
        <v/>
      </c>
      <c r="CV304" s="57" t="str">
        <f t="shared" ca="1" si="587"/>
        <v/>
      </c>
      <c r="CW304" s="927" t="str">
        <f t="shared" ca="1" si="588"/>
        <v/>
      </c>
      <c r="CX304" s="256" t="str">
        <f t="shared" ca="1" si="589"/>
        <v/>
      </c>
      <c r="CY304" s="256" t="str">
        <f t="shared" ca="1" si="590"/>
        <v/>
      </c>
      <c r="CZ304" s="256" t="str">
        <f t="shared" ca="1" si="591"/>
        <v/>
      </c>
      <c r="DA304" s="256" t="str">
        <f t="shared" ca="1" si="592"/>
        <v/>
      </c>
      <c r="DB304" s="316" t="str">
        <f ca="1">IFERROR(VLOOKUP($CU304,'（様式１号）３整理番号表'!$Z$19:$AB$32,3,FALSE),"")</f>
        <v/>
      </c>
      <c r="DC304" s="259" t="str">
        <f t="shared" ca="1" si="593"/>
        <v>-</v>
      </c>
      <c r="DD304" s="618" t="str">
        <f t="shared" ca="1" si="594"/>
        <v/>
      </c>
      <c r="DE304" s="321" t="str">
        <f ca="1">IF(AND(AO304=18,AS304=1),IF(COUNTIFS($Y$11:Y304,Y304,$AS$11:AS304,1)=1,"２②",""),IF($CU304="１①",INDEX(INDIRECT("'("&amp;$EO304&amp;")'!AR116:BB116"),1,MATCH(INDIRECT("'("&amp;$EO304&amp;")'!C118"),INDIRECT("'("&amp;$EO304&amp;")'!AR119:BB119"),0)),""))</f>
        <v/>
      </c>
      <c r="DF304" s="324" t="str">
        <f t="shared" ca="1" si="595"/>
        <v/>
      </c>
      <c r="DG304" s="313" t="str">
        <f t="shared" ca="1" si="596"/>
        <v/>
      </c>
      <c r="DH304" s="313" t="str">
        <f t="shared" ca="1" si="597"/>
        <v/>
      </c>
      <c r="DI304" s="313" t="str">
        <f t="shared" ca="1" si="598"/>
        <v/>
      </c>
      <c r="DJ304" s="313" t="str">
        <f t="shared" ca="1" si="599"/>
        <v/>
      </c>
      <c r="DK304" s="328" t="str">
        <f t="shared" ca="1" si="600"/>
        <v/>
      </c>
      <c r="DL304" s="334" t="str">
        <f t="shared" ca="1" si="601"/>
        <v/>
      </c>
      <c r="DM304" s="915" t="str">
        <f t="shared" ca="1" si="602"/>
        <v/>
      </c>
      <c r="DN304" s="15"/>
      <c r="DO304" s="324"/>
      <c r="DP304" s="16"/>
      <c r="DQ304" s="16"/>
      <c r="DR304" s="16"/>
      <c r="DS304" s="16"/>
      <c r="DT304" s="318" t="str">
        <f>IFERROR(VLOOKUP($DN304,'（様式１号）３整理番号表'!$Z$19:$AB$32,3,FALSE),"")</f>
        <v/>
      </c>
      <c r="DU304" s="259" t="str">
        <f t="shared" si="603"/>
        <v/>
      </c>
      <c r="DV304" s="14"/>
      <c r="DW304" s="17" t="str">
        <f t="shared" ca="1" si="604"/>
        <v/>
      </c>
      <c r="DX304" s="88" t="str">
        <f t="shared" ca="1" si="621"/>
        <v/>
      </c>
      <c r="DZ304" s="339">
        <f t="shared" ca="1" si="623"/>
        <v>0</v>
      </c>
      <c r="EA304" s="339">
        <f t="shared" ca="1" si="623"/>
        <v>0</v>
      </c>
      <c r="EB304" s="339">
        <f t="shared" ca="1" si="623"/>
        <v>0</v>
      </c>
      <c r="EC304" s="339">
        <f t="shared" ref="EC304:EM304" ca="1" si="624">COUNTIF($CJ304:$DV304,EC$8)</f>
        <v>0</v>
      </c>
      <c r="ED304" s="339">
        <f t="shared" ca="1" si="624"/>
        <v>0</v>
      </c>
      <c r="EE304" s="339">
        <f t="shared" ca="1" si="624"/>
        <v>0</v>
      </c>
      <c r="EF304" s="339">
        <f t="shared" ca="1" si="624"/>
        <v>0</v>
      </c>
      <c r="EG304" s="339">
        <f t="shared" ca="1" si="624"/>
        <v>0</v>
      </c>
      <c r="EH304" s="339">
        <f t="shared" ca="1" si="624"/>
        <v>0</v>
      </c>
      <c r="EI304" s="339">
        <f t="shared" ca="1" si="624"/>
        <v>0</v>
      </c>
      <c r="EJ304" s="339">
        <f t="shared" ca="1" si="624"/>
        <v>0</v>
      </c>
      <c r="EK304" s="339">
        <f t="shared" ca="1" si="624"/>
        <v>0</v>
      </c>
      <c r="EL304" s="339">
        <f t="shared" ca="1" si="624"/>
        <v>0</v>
      </c>
      <c r="EM304" s="339">
        <f t="shared" ca="1" si="624"/>
        <v>0</v>
      </c>
      <c r="EO304" s="919" t="str">
        <f t="shared" ca="1" si="523"/>
        <v/>
      </c>
      <c r="EP304" s="919" t="str">
        <f t="shared" ca="1" si="605"/>
        <v/>
      </c>
      <c r="EQ304" s="919" t="str">
        <f t="shared" ca="1" si="606"/>
        <v/>
      </c>
      <c r="ER304" s="919" t="str">
        <f t="shared" ca="1" si="607"/>
        <v/>
      </c>
      <c r="ES304" s="919" t="str">
        <f ca="1">IFERROR(INDEX('郵便番号（石川県）'!$A$3:$F$2574,MATCH(INDIRECT("'("&amp;EO304&amp;")'!E7"),'郵便番号（石川県）'!$A$3:$A$2574,0),6),"")</f>
        <v/>
      </c>
      <c r="ET304" s="919" t="str">
        <f ca="1">IFERROR(INDEX('郵便番号（石川県）'!$A$3:$F$2574,MATCH(INDIRECT("'("&amp;$EO304&amp;")'!E7"),'郵便番号（石川県）'!$A$3:$A$2574,0),5),"")</f>
        <v/>
      </c>
      <c r="EU304" s="919" t="str">
        <f t="shared" ca="1" si="608"/>
        <v/>
      </c>
      <c r="EV304" s="919" t="str">
        <f t="shared" ca="1" si="609"/>
        <v/>
      </c>
      <c r="EW304" s="919" t="str">
        <f t="shared" ca="1" si="610"/>
        <v/>
      </c>
      <c r="EX304" s="919" t="str">
        <f t="shared" ca="1" si="611"/>
        <v/>
      </c>
      <c r="EY304" s="919" t="str">
        <f t="shared" ca="1" si="612"/>
        <v/>
      </c>
      <c r="EZ304" s="919" t="str">
        <f t="shared" ca="1" si="613"/>
        <v/>
      </c>
      <c r="FA304" s="919" t="str">
        <f t="shared" ca="1" si="614"/>
        <v/>
      </c>
      <c r="FB304" s="919" t="str">
        <f t="shared" ca="1" si="615"/>
        <v/>
      </c>
      <c r="FC304" s="919" t="str">
        <f t="shared" ca="1" si="616"/>
        <v/>
      </c>
      <c r="FD304" s="627" t="str">
        <f t="shared" ca="1" si="617"/>
        <v/>
      </c>
      <c r="FE304" s="630">
        <v>294</v>
      </c>
      <c r="FF304" s="299" t="str">
        <f t="shared" ca="1" si="618"/>
        <v/>
      </c>
      <c r="FG304" s="993" t="str">
        <f t="shared" ca="1" si="619"/>
        <v/>
      </c>
      <c r="FH304" s="919" t="str">
        <f t="shared" ca="1" si="620"/>
        <v/>
      </c>
      <c r="FI304" s="299">
        <f ca="1">COUNTIF($FH$11:FH304,"■")</f>
        <v>0</v>
      </c>
    </row>
    <row r="305" spans="1:165" ht="34.5" customHeight="1">
      <c r="A305" s="445">
        <f t="shared" ca="1" si="524"/>
        <v>0</v>
      </c>
      <c r="B305" s="446">
        <f>IF(R305&lt;&gt;"",IF(COUNTIF(R$11:R305,R305)=1,MAX(B$11:B304)+1,INDEX(B$11:B304,MATCH(R305,R$11:R304,0),1)),0)</f>
        <v>1</v>
      </c>
      <c r="C305" s="446">
        <f ca="1">IF(T305&lt;&gt;"",IF(COUNTIF(T$11:T305,T305)=1,MAX(C$11:C304)+1,INDEX(C$11:C304,MATCH(T305,T$11:T304,0),1)),0)</f>
        <v>0</v>
      </c>
      <c r="D305" s="446">
        <f ca="1">IF(U305&lt;&gt;"",IF(COUNTIF(U$11:U305,U305)=1,MAX(D$11:D304)+1,INDEX(D$11:D304,MATCH(U305,U$11:U304,0),1)),0)</f>
        <v>0</v>
      </c>
      <c r="E305" s="446">
        <f ca="1">IF(S305&lt;&gt;"",IF(COUNTIF(S$11:S305,S305)=1,MAX(E$11:E304)+1,INDEX(E$11:E304,MATCH(S305,S$11:S304,0),1)),0)</f>
        <v>0</v>
      </c>
      <c r="F305" s="446">
        <f ca="1">IF(Z305&lt;&gt;"",IF(COUNTIF(Z$11:Z305,Z305)=1,MAX(F$11:F304)+1,INDEX(F$11:F304,MATCH(Z305,Z$11:Z304,0),1)),0)</f>
        <v>0</v>
      </c>
      <c r="G305" s="447" cm="1">
        <f t="array" aca="1" ref="G305" ca="1">IF(Z305&lt;&gt;"",IF(COUNTIFS(Z$11:Z305,Z305,W$11:W305,W305)=1,MAX(G$11:G304)+1,INDEX(G$11:G304,MATCH(Z305&amp;W305,Z$11:Z304&amp;W$11:W305,0),1)),0)</f>
        <v>0</v>
      </c>
      <c r="H305" s="447">
        <f t="shared" ca="1" si="525"/>
        <v>0</v>
      </c>
      <c r="I305" s="447">
        <f ca="1">IF(T305="",0,IF(COUNTIF(T$11:T305,T305)=1,1,0))</f>
        <v>0</v>
      </c>
      <c r="J305" s="447">
        <f ca="1">IF(U305="",0,IF(COUNTIF(U$11:U305,U305)=1,1,0))</f>
        <v>0</v>
      </c>
      <c r="K305" s="447">
        <f ca="1">IF(S305="",0,IF(COUNTIF(S$11:S305,S305)=1,1,0))</f>
        <v>0</v>
      </c>
      <c r="L305" s="446">
        <f ca="1">IF(Z305="",0,IF(COUNTIF(Z$11:Z305,Z305)=1,1,0))</f>
        <v>0</v>
      </c>
      <c r="M305" s="767">
        <f ca="1">IF($W305=2,IF(COUNTIFS($W$11:$W305,2,$Z$11:$Z305,$Z305)=1,1,0),0)</f>
        <v>0</v>
      </c>
      <c r="N305" s="767">
        <f ca="1">IF($W305=1,IF(COUNTIFS($W$11:$W305,2,$Z$11:$Z305,$Z305)=1,1,0),0)</f>
        <v>0</v>
      </c>
      <c r="O305" s="446">
        <f ca="1">IF(H305=0,0,IF(COUNTIF(Z$11:Z305,Z305)=1,1,0))</f>
        <v>0</v>
      </c>
      <c r="P305" s="448" t="str">
        <f t="shared" ca="1" si="526"/>
        <v>石川県</v>
      </c>
      <c r="Q305" s="89">
        <f t="shared" ca="1" si="527"/>
        <v>295</v>
      </c>
      <c r="R305" s="170" t="s">
        <v>459</v>
      </c>
      <c r="S305" s="357" t="str">
        <f t="shared" ca="1" si="528"/>
        <v/>
      </c>
      <c r="T305" s="357" t="str">
        <f t="shared" ca="1" si="529"/>
        <v/>
      </c>
      <c r="U305" s="58" t="str">
        <f t="shared" ca="1" si="530"/>
        <v/>
      </c>
      <c r="V305" s="58" t="str">
        <f t="shared" ca="1" si="531"/>
        <v/>
      </c>
      <c r="W305" s="920" t="str">
        <f t="shared" ca="1" si="532"/>
        <v/>
      </c>
      <c r="X305" s="369">
        <f ca="1">IFERROR(VLOOKUP(W305,'（様式１号）３整理番号表'!$B$4:$H$5,2,FALSE),0)</f>
        <v>0</v>
      </c>
      <c r="Y305" s="768" t="str" cm="1">
        <f t="array" aca="1" ref="Y305" ca="1">IF(AND(D305=0,F305=0),"",IF(COUNTIF(D$11:D305,D305)=1,1,IF(COUNTIFS(D$11:D305,D305,F$11:F305,F305)=1,INDEX((D$11:D305,F$11:F305,Y$11:Y305),MATCH(_xlfn.MAXIFS(F$11:F304,D$11:D304,D305),$F$11:F305,0),1,3)+1,INDEX((D$11:D305,F$11:F305,Y$11:Y305),MATCH(D305&amp;F305,D$11:D305&amp;F$11:F305,0),1,3))))</f>
        <v/>
      </c>
      <c r="Z305" s="40" t="str">
        <f t="shared" ca="1" si="533"/>
        <v/>
      </c>
      <c r="AA305" s="924" t="str">
        <f t="shared" ca="1" si="534"/>
        <v/>
      </c>
      <c r="AB305" s="93">
        <f ca="1">IFERROR(VLOOKUP(AA305,'（様式１号）３整理番号表'!$B$10:$H$16,2,FALSE),0)</f>
        <v>0</v>
      </c>
      <c r="AC305" s="924" t="str">
        <f t="shared" ca="1" si="535"/>
        <v/>
      </c>
      <c r="AD305" s="924" t="str">
        <f t="shared" ca="1" si="536"/>
        <v/>
      </c>
      <c r="AE305" s="93">
        <f ca="1">IFERROR(VLOOKUP(AD305,'（様式１号）３整理番号表'!$B$21:$H$22,2,FALSE),0)</f>
        <v>0</v>
      </c>
      <c r="AF305" s="924" t="str">
        <f t="shared" ca="1" si="537"/>
        <v/>
      </c>
      <c r="AG305" s="93">
        <f ca="1">IFERROR(VLOOKUP(AF305,'（様式１号）３整理番号表'!$B$26:$H$31,2,FALSE),0)</f>
        <v>0</v>
      </c>
      <c r="AH305" s="924" t="str">
        <f t="shared" ca="1" si="538"/>
        <v/>
      </c>
      <c r="AI305" s="93">
        <f ca="1">IFERROR(VLOOKUP(AH305,'（様式１号）３整理番号表'!$J$5:$N$59,2,FALSE),0)</f>
        <v>0</v>
      </c>
      <c r="AJ305" s="77" t="str">
        <f t="shared" ca="1" si="539"/>
        <v/>
      </c>
      <c r="AK305" s="93">
        <f ca="1">IFERROR(VLOOKUP(AJ305,'（様式１号）３整理番号表'!$P$5:$R$29,2,FALSE),0)</f>
        <v>0</v>
      </c>
      <c r="AL305" s="921" t="str">
        <f t="shared" ca="1" si="540"/>
        <v/>
      </c>
      <c r="AM305" s="921" t="str">
        <f t="shared" ca="1" si="541"/>
        <v/>
      </c>
      <c r="AN305" s="921"/>
      <c r="AO305" s="77" t="str">
        <f t="shared" ca="1" si="542"/>
        <v/>
      </c>
      <c r="AP305" s="93">
        <f ca="1">IFERROR(VLOOKUP(AO305,'（様式１号）３整理番号表'!$P$5:$R$29,2,FALSE),0)</f>
        <v>0</v>
      </c>
      <c r="AQ305" s="924" t="str">
        <f t="shared" ca="1" si="543"/>
        <v/>
      </c>
      <c r="AR305" s="93">
        <f t="shared" ca="1" si="544"/>
        <v>0</v>
      </c>
      <c r="AS305" s="924" t="str">
        <f t="shared" ca="1" si="545"/>
        <v/>
      </c>
      <c r="AT305" s="40" t="str">
        <f t="shared" ca="1" si="546"/>
        <v/>
      </c>
      <c r="AU305" s="93" t="str">
        <f t="shared" ca="1" si="547"/>
        <v/>
      </c>
      <c r="AV305" s="923" t="str">
        <f t="shared" ca="1" si="548"/>
        <v/>
      </c>
      <c r="AW305" s="926" t="str">
        <f t="shared" ca="1" si="549"/>
        <v/>
      </c>
      <c r="AX305" s="925" t="str">
        <f t="shared" ca="1" si="550"/>
        <v/>
      </c>
      <c r="AY305" s="925" t="str">
        <f t="shared" ca="1" si="550"/>
        <v/>
      </c>
      <c r="AZ305" s="925" t="str">
        <f t="shared" ca="1" si="550"/>
        <v/>
      </c>
      <c r="BA305" s="925" t="str">
        <f t="shared" ca="1" si="550"/>
        <v/>
      </c>
      <c r="BB305" s="925" t="str">
        <f t="shared" ca="1" si="551"/>
        <v/>
      </c>
      <c r="BC305" s="925" t="str">
        <f t="shared" ca="1" si="552"/>
        <v/>
      </c>
      <c r="BD305" s="925" t="str">
        <f t="shared" ca="1" si="552"/>
        <v/>
      </c>
      <c r="BE305" s="925" t="str">
        <f t="shared" ca="1" si="552"/>
        <v/>
      </c>
      <c r="BF305" s="77" t="str">
        <f t="shared" ca="1" si="553"/>
        <v/>
      </c>
      <c r="BG305" s="924" t="str">
        <f t="shared" ca="1" si="554"/>
        <v/>
      </c>
      <c r="BH305" s="94">
        <f ca="1">IF(BF305&lt;&gt;"",INDEX('（様式１号）３整理番号表'!$AB$7:$AQ$12,MATCH(BF305,'（様式１号）３整理番号表'!$AA$7:$AA$12,0),MATCH(BG305,'（様式１号）３整理番号表'!$AB$6:$AQ$6,0)),0)</f>
        <v>0</v>
      </c>
      <c r="BI305" s="921" t="str">
        <f t="shared" ca="1" si="555"/>
        <v/>
      </c>
      <c r="BJ305" s="922" t="str">
        <f t="shared" ca="1" si="556"/>
        <v/>
      </c>
      <c r="BK305" s="926" t="str">
        <f t="shared" ca="1" si="557"/>
        <v/>
      </c>
      <c r="BL305" s="922" t="str">
        <f t="shared" ca="1" si="558"/>
        <v/>
      </c>
      <c r="BM305" s="79" t="str">
        <f t="shared" ca="1" si="559"/>
        <v/>
      </c>
      <c r="BN305" s="82" t="str">
        <f t="shared" ca="1" si="560"/>
        <v/>
      </c>
      <c r="BO305" s="83" t="str">
        <f t="shared" ca="1" si="561"/>
        <v/>
      </c>
      <c r="BP305" s="84" t="str">
        <f t="shared" ca="1" si="562"/>
        <v/>
      </c>
      <c r="BQ305" s="82" t="str">
        <f t="shared" ca="1" si="563"/>
        <v/>
      </c>
      <c r="BR305" s="97" t="str">
        <f t="shared" ca="1" si="564"/>
        <v/>
      </c>
      <c r="BS305" s="95" t="str">
        <f t="shared" ca="1" si="565"/>
        <v/>
      </c>
      <c r="BT305" s="184" t="str">
        <f t="shared" ca="1" si="566"/>
        <v/>
      </c>
      <c r="BU305" s="611" t="str">
        <f t="shared" ca="1" si="567"/>
        <v/>
      </c>
      <c r="BV305" s="77" t="str">
        <f t="shared" ca="1" si="568"/>
        <v/>
      </c>
      <c r="BW305" s="85" t="str">
        <f t="shared" ca="1" si="569"/>
        <v/>
      </c>
      <c r="BX305" s="86" t="str">
        <f t="shared" ca="1" si="570"/>
        <v/>
      </c>
      <c r="BY305" s="231">
        <f ca="1">IF('ポイント要件確認等（個別表）'!AD305=1,ROUNDDOWN('ポイント要件確認等（個別表）'!AV305,-3),IF('ポイント要件確認等（個別表）'!AD305=2,ROUNDDOWN('ポイント要件確認等（個別表）'!BH305,-3),IF('ポイント要件確認等（個別表）'!AD305=3,ROUNDDOWN('ポイント要件確認等（個別表）'!BT305,-3),0)))</f>
        <v>0</v>
      </c>
      <c r="BZ305" s="86" t="str">
        <f t="shared" ca="1" si="571"/>
        <v/>
      </c>
      <c r="CA305" s="232" t="str">
        <f t="shared" ca="1" si="572"/>
        <v/>
      </c>
      <c r="CB305" s="232">
        <f t="shared" ca="1" si="573"/>
        <v>0</v>
      </c>
      <c r="CC305" s="86" t="str">
        <f t="shared" ca="1" si="574"/>
        <v/>
      </c>
      <c r="CD305" s="86" t="str">
        <f t="shared" ca="1" si="575"/>
        <v/>
      </c>
      <c r="CE305" s="609"/>
      <c r="CF305" s="86" t="str">
        <f t="shared" ca="1" si="576"/>
        <v/>
      </c>
      <c r="CG305" s="185" t="str">
        <f t="shared" ca="1" si="577"/>
        <v/>
      </c>
      <c r="CH305" s="246" t="str">
        <f t="shared" ca="1" si="578"/>
        <v>含税額</v>
      </c>
      <c r="CI305" s="247" t="str">
        <f t="shared" ca="1" si="579"/>
        <v/>
      </c>
      <c r="CJ305" s="87" t="str">
        <f ca="1">IFERROR(IF(INDIRECT("'("&amp;'２個別表'!EO305&amp;")'!AR"&amp;84+EP305)&lt;&gt;1,"",1),"")</f>
        <v/>
      </c>
      <c r="CK305" s="244" t="str">
        <f t="shared" ca="1" si="580"/>
        <v/>
      </c>
      <c r="CL305" s="235" t="str">
        <f t="shared" ca="1" si="581"/>
        <v/>
      </c>
      <c r="CM305" s="239" t="str">
        <f t="shared" ca="1" si="582"/>
        <v/>
      </c>
      <c r="CN305" s="77" t="str">
        <f t="shared" ca="1" si="583"/>
        <v/>
      </c>
      <c r="CO305" s="93" t="str">
        <f ca="1">IFERROR(VLOOKUP(CN305,'（様式１号）３整理番号表'!$T$5:$V$15,2,FALSE),"")</f>
        <v/>
      </c>
      <c r="CP305" s="924" t="str">
        <f t="shared" ca="1" si="584"/>
        <v/>
      </c>
      <c r="CQ305" s="93" t="str">
        <f ca="1">IFERROR(VLOOKUP(CP305,'（様式１号）３整理番号表'!$T$19:$V$24,2,FALSE),"")</f>
        <v/>
      </c>
      <c r="CR305" s="924" t="str">
        <f ca="1">IFERROR(IF(INDIRECT("'("&amp;'２個別表'!EO305&amp;")'!AV"&amp;84+EP305)&lt;&gt;1,"",1),"")</f>
        <v/>
      </c>
      <c r="CS305" s="232">
        <f t="shared" ca="1" si="585"/>
        <v>0</v>
      </c>
      <c r="CT305" s="248">
        <f t="shared" ca="1" si="586"/>
        <v>0</v>
      </c>
      <c r="CU305" s="376" t="str">
        <f ca="1">IF(ER305="補強",IF(COUNTIFS($Z$11:Z305,Z305,$W$11:W305,1)=1,"１①",""),IF(COUNTIFS($Z$11:Z305,Z305,$W$11:W305,2)=1,"２①",""))</f>
        <v/>
      </c>
      <c r="CV305" s="57" t="str">
        <f t="shared" ca="1" si="587"/>
        <v/>
      </c>
      <c r="CW305" s="927" t="str">
        <f t="shared" ca="1" si="588"/>
        <v/>
      </c>
      <c r="CX305" s="256" t="str">
        <f t="shared" ca="1" si="589"/>
        <v/>
      </c>
      <c r="CY305" s="256" t="str">
        <f t="shared" ca="1" si="590"/>
        <v/>
      </c>
      <c r="CZ305" s="256" t="str">
        <f t="shared" ca="1" si="591"/>
        <v/>
      </c>
      <c r="DA305" s="256" t="str">
        <f t="shared" ca="1" si="592"/>
        <v/>
      </c>
      <c r="DB305" s="316" t="str">
        <f ca="1">IFERROR(VLOOKUP($CU305,'（様式１号）３整理番号表'!$Z$19:$AB$32,3,FALSE),"")</f>
        <v/>
      </c>
      <c r="DC305" s="259" t="str">
        <f t="shared" ca="1" si="593"/>
        <v>-</v>
      </c>
      <c r="DD305" s="618" t="str">
        <f t="shared" ca="1" si="594"/>
        <v/>
      </c>
      <c r="DE305" s="321" t="str">
        <f ca="1">IF(AND(AO305=18,AS305=1),IF(COUNTIFS($Y$11:Y305,Y305,$AS$11:AS305,1)=1,"２②",""),IF($CU305="１①",INDEX(INDIRECT("'("&amp;$EO305&amp;")'!AR116:BB116"),1,MATCH(INDIRECT("'("&amp;$EO305&amp;")'!C118"),INDIRECT("'("&amp;$EO305&amp;")'!AR119:BB119"),0)),""))</f>
        <v/>
      </c>
      <c r="DF305" s="324" t="str">
        <f t="shared" ca="1" si="595"/>
        <v/>
      </c>
      <c r="DG305" s="313" t="str">
        <f t="shared" ca="1" si="596"/>
        <v/>
      </c>
      <c r="DH305" s="313" t="str">
        <f t="shared" ca="1" si="597"/>
        <v/>
      </c>
      <c r="DI305" s="313" t="str">
        <f t="shared" ca="1" si="598"/>
        <v/>
      </c>
      <c r="DJ305" s="313" t="str">
        <f t="shared" ca="1" si="599"/>
        <v/>
      </c>
      <c r="DK305" s="328" t="str">
        <f t="shared" ca="1" si="600"/>
        <v/>
      </c>
      <c r="DL305" s="334" t="str">
        <f t="shared" ca="1" si="601"/>
        <v/>
      </c>
      <c r="DM305" s="915" t="str">
        <f t="shared" ca="1" si="602"/>
        <v/>
      </c>
      <c r="DN305" s="15"/>
      <c r="DO305" s="324"/>
      <c r="DP305" s="16"/>
      <c r="DQ305" s="16"/>
      <c r="DR305" s="16"/>
      <c r="DS305" s="16"/>
      <c r="DT305" s="318" t="str">
        <f>IFERROR(VLOOKUP($DN305,'（様式１号）３整理番号表'!$Z$19:$AB$32,3,FALSE),"")</f>
        <v/>
      </c>
      <c r="DU305" s="259" t="str">
        <f t="shared" si="603"/>
        <v/>
      </c>
      <c r="DV305" s="14"/>
      <c r="DW305" s="17" t="str">
        <f t="shared" ca="1" si="604"/>
        <v/>
      </c>
      <c r="DX305" s="88" t="str">
        <f t="shared" ca="1" si="621"/>
        <v/>
      </c>
      <c r="DZ305" s="339">
        <f t="shared" ref="DZ305:EM323" ca="1" si="625">COUNTIF($CJ305:$DV305,DZ$8)</f>
        <v>0</v>
      </c>
      <c r="EA305" s="339">
        <f t="shared" ca="1" si="625"/>
        <v>0</v>
      </c>
      <c r="EB305" s="339">
        <f t="shared" ca="1" si="625"/>
        <v>0</v>
      </c>
      <c r="EC305" s="339">
        <f t="shared" ca="1" si="625"/>
        <v>0</v>
      </c>
      <c r="ED305" s="339">
        <f t="shared" ca="1" si="625"/>
        <v>0</v>
      </c>
      <c r="EE305" s="339">
        <f t="shared" ca="1" si="625"/>
        <v>0</v>
      </c>
      <c r="EF305" s="339">
        <f t="shared" ca="1" si="625"/>
        <v>0</v>
      </c>
      <c r="EG305" s="339">
        <f t="shared" ca="1" si="625"/>
        <v>0</v>
      </c>
      <c r="EH305" s="339">
        <f t="shared" ca="1" si="625"/>
        <v>0</v>
      </c>
      <c r="EI305" s="339">
        <f t="shared" ca="1" si="625"/>
        <v>0</v>
      </c>
      <c r="EJ305" s="339">
        <f t="shared" ca="1" si="625"/>
        <v>0</v>
      </c>
      <c r="EK305" s="339">
        <f t="shared" ca="1" si="625"/>
        <v>0</v>
      </c>
      <c r="EL305" s="339">
        <f t="shared" ca="1" si="625"/>
        <v>0</v>
      </c>
      <c r="EM305" s="339">
        <f t="shared" ca="1" si="625"/>
        <v>0</v>
      </c>
      <c r="EO305" s="919" t="str">
        <f t="shared" ca="1" si="523"/>
        <v/>
      </c>
      <c r="EP305" s="919" t="str">
        <f t="shared" ca="1" si="605"/>
        <v/>
      </c>
      <c r="EQ305" s="919" t="str">
        <f t="shared" ca="1" si="606"/>
        <v/>
      </c>
      <c r="ER305" s="919" t="str">
        <f t="shared" ca="1" si="607"/>
        <v/>
      </c>
      <c r="ES305" s="919" t="str">
        <f ca="1">IFERROR(INDEX('郵便番号（石川県）'!$A$3:$F$2574,MATCH(INDIRECT("'("&amp;EO305&amp;")'!E7"),'郵便番号（石川県）'!$A$3:$A$2574,0),6),"")</f>
        <v/>
      </c>
      <c r="ET305" s="919" t="str">
        <f ca="1">IFERROR(INDEX('郵便番号（石川県）'!$A$3:$F$2574,MATCH(INDIRECT("'("&amp;$EO305&amp;")'!E7"),'郵便番号（石川県）'!$A$3:$A$2574,0),5),"")</f>
        <v/>
      </c>
      <c r="EU305" s="919" t="str">
        <f t="shared" ca="1" si="608"/>
        <v/>
      </c>
      <c r="EV305" s="919" t="str">
        <f t="shared" ca="1" si="609"/>
        <v/>
      </c>
      <c r="EW305" s="919" t="str">
        <f t="shared" ca="1" si="610"/>
        <v/>
      </c>
      <c r="EX305" s="919" t="str">
        <f t="shared" ca="1" si="611"/>
        <v/>
      </c>
      <c r="EY305" s="919" t="str">
        <f t="shared" ca="1" si="612"/>
        <v/>
      </c>
      <c r="EZ305" s="919" t="str">
        <f t="shared" ca="1" si="613"/>
        <v/>
      </c>
      <c r="FA305" s="919" t="str">
        <f t="shared" ca="1" si="614"/>
        <v/>
      </c>
      <c r="FB305" s="919" t="str">
        <f t="shared" ca="1" si="615"/>
        <v/>
      </c>
      <c r="FC305" s="919" t="str">
        <f t="shared" ca="1" si="616"/>
        <v/>
      </c>
      <c r="FD305" s="627" t="str">
        <f t="shared" ca="1" si="617"/>
        <v/>
      </c>
      <c r="FE305" s="630">
        <v>295</v>
      </c>
      <c r="FF305" s="299" t="str">
        <f t="shared" ca="1" si="618"/>
        <v/>
      </c>
      <c r="FG305" s="993" t="str">
        <f t="shared" ca="1" si="619"/>
        <v/>
      </c>
      <c r="FH305" s="919" t="str">
        <f t="shared" ca="1" si="620"/>
        <v/>
      </c>
      <c r="FI305" s="299">
        <f ca="1">COUNTIF($FH$11:FH305,"■")</f>
        <v>0</v>
      </c>
    </row>
    <row r="306" spans="1:165" ht="34.5" customHeight="1">
      <c r="A306" s="445">
        <f t="shared" ca="1" si="524"/>
        <v>0</v>
      </c>
      <c r="B306" s="446">
        <f>IF(R306&lt;&gt;"",IF(COUNTIF(R$11:R306,R306)=1,MAX(B$11:B305)+1,INDEX(B$11:B305,MATCH(R306,R$11:R305,0),1)),0)</f>
        <v>1</v>
      </c>
      <c r="C306" s="446">
        <f ca="1">IF(T306&lt;&gt;"",IF(COUNTIF(T$11:T306,T306)=1,MAX(C$11:C305)+1,INDEX(C$11:C305,MATCH(T306,T$11:T305,0),1)),0)</f>
        <v>0</v>
      </c>
      <c r="D306" s="446">
        <f ca="1">IF(U306&lt;&gt;"",IF(COUNTIF(U$11:U306,U306)=1,MAX(D$11:D305)+1,INDEX(D$11:D305,MATCH(U306,U$11:U305,0),1)),0)</f>
        <v>0</v>
      </c>
      <c r="E306" s="446">
        <f ca="1">IF(S306&lt;&gt;"",IF(COUNTIF(S$11:S306,S306)=1,MAX(E$11:E305)+1,INDEX(E$11:E305,MATCH(S306,S$11:S305,0),1)),0)</f>
        <v>0</v>
      </c>
      <c r="F306" s="446">
        <f ca="1">IF(Z306&lt;&gt;"",IF(COUNTIF(Z$11:Z306,Z306)=1,MAX(F$11:F305)+1,INDEX(F$11:F305,MATCH(Z306,Z$11:Z305,0),1)),0)</f>
        <v>0</v>
      </c>
      <c r="G306" s="447" cm="1">
        <f t="array" aca="1" ref="G306" ca="1">IF(Z306&lt;&gt;"",IF(COUNTIFS(Z$11:Z306,Z306,W$11:W306,W306)=1,MAX(G$11:G305)+1,INDEX(G$11:G305,MATCH(Z306&amp;W306,Z$11:Z305&amp;W$11:W306,0),1)),0)</f>
        <v>0</v>
      </c>
      <c r="H306" s="447">
        <f t="shared" ca="1" si="525"/>
        <v>0</v>
      </c>
      <c r="I306" s="447">
        <f ca="1">IF(T306="",0,IF(COUNTIF(T$11:T306,T306)=1,1,0))</f>
        <v>0</v>
      </c>
      <c r="J306" s="447">
        <f ca="1">IF(U306="",0,IF(COUNTIF(U$11:U306,U306)=1,1,0))</f>
        <v>0</v>
      </c>
      <c r="K306" s="447">
        <f ca="1">IF(S306="",0,IF(COUNTIF(S$11:S306,S306)=1,1,0))</f>
        <v>0</v>
      </c>
      <c r="L306" s="446">
        <f ca="1">IF(Z306="",0,IF(COUNTIF(Z$11:Z306,Z306)=1,1,0))</f>
        <v>0</v>
      </c>
      <c r="M306" s="767">
        <f ca="1">IF($W306=2,IF(COUNTIFS($W$11:$W306,2,$Z$11:$Z306,$Z306)=1,1,0),0)</f>
        <v>0</v>
      </c>
      <c r="N306" s="767">
        <f ca="1">IF($W306=1,IF(COUNTIFS($W$11:$W306,2,$Z$11:$Z306,$Z306)=1,1,0),0)</f>
        <v>0</v>
      </c>
      <c r="O306" s="446">
        <f ca="1">IF(H306=0,0,IF(COUNTIF(Z$11:Z306,Z306)=1,1,0))</f>
        <v>0</v>
      </c>
      <c r="P306" s="448" t="str">
        <f t="shared" ca="1" si="526"/>
        <v>石川県</v>
      </c>
      <c r="Q306" s="89">
        <f t="shared" ca="1" si="527"/>
        <v>296</v>
      </c>
      <c r="R306" s="170" t="s">
        <v>459</v>
      </c>
      <c r="S306" s="357" t="str">
        <f t="shared" ca="1" si="528"/>
        <v/>
      </c>
      <c r="T306" s="357" t="str">
        <f t="shared" ca="1" si="529"/>
        <v/>
      </c>
      <c r="U306" s="58" t="str">
        <f t="shared" ca="1" si="530"/>
        <v/>
      </c>
      <c r="V306" s="58" t="str">
        <f t="shared" ca="1" si="531"/>
        <v/>
      </c>
      <c r="W306" s="920" t="str">
        <f t="shared" ca="1" si="532"/>
        <v/>
      </c>
      <c r="X306" s="369">
        <f ca="1">IFERROR(VLOOKUP(W306,'（様式１号）３整理番号表'!$B$4:$H$5,2,FALSE),0)</f>
        <v>0</v>
      </c>
      <c r="Y306" s="768" t="str" cm="1">
        <f t="array" aca="1" ref="Y306" ca="1">IF(AND(D306=0,F306=0),"",IF(COUNTIF(D$11:D306,D306)=1,1,IF(COUNTIFS(D$11:D306,D306,F$11:F306,F306)=1,INDEX((D$11:D306,F$11:F306,Y$11:Y306),MATCH(_xlfn.MAXIFS(F$11:F305,D$11:D305,D306),$F$11:F306,0),1,3)+1,INDEX((D$11:D306,F$11:F306,Y$11:Y306),MATCH(D306&amp;F306,D$11:D306&amp;F$11:F306,0),1,3))))</f>
        <v/>
      </c>
      <c r="Z306" s="40" t="str">
        <f t="shared" ca="1" si="533"/>
        <v/>
      </c>
      <c r="AA306" s="924" t="str">
        <f t="shared" ca="1" si="534"/>
        <v/>
      </c>
      <c r="AB306" s="93">
        <f ca="1">IFERROR(VLOOKUP(AA306,'（様式１号）３整理番号表'!$B$10:$H$16,2,FALSE),0)</f>
        <v>0</v>
      </c>
      <c r="AC306" s="924" t="str">
        <f t="shared" ca="1" si="535"/>
        <v/>
      </c>
      <c r="AD306" s="924" t="str">
        <f t="shared" ca="1" si="536"/>
        <v/>
      </c>
      <c r="AE306" s="93">
        <f ca="1">IFERROR(VLOOKUP(AD306,'（様式１号）３整理番号表'!$B$21:$H$22,2,FALSE),0)</f>
        <v>0</v>
      </c>
      <c r="AF306" s="924" t="str">
        <f t="shared" ca="1" si="537"/>
        <v/>
      </c>
      <c r="AG306" s="93">
        <f ca="1">IFERROR(VLOOKUP(AF306,'（様式１号）３整理番号表'!$B$26:$H$31,2,FALSE),0)</f>
        <v>0</v>
      </c>
      <c r="AH306" s="924" t="str">
        <f t="shared" ca="1" si="538"/>
        <v/>
      </c>
      <c r="AI306" s="93">
        <f ca="1">IFERROR(VLOOKUP(AH306,'（様式１号）３整理番号表'!$J$5:$N$59,2,FALSE),0)</f>
        <v>0</v>
      </c>
      <c r="AJ306" s="77" t="str">
        <f t="shared" ca="1" si="539"/>
        <v/>
      </c>
      <c r="AK306" s="93">
        <f ca="1">IFERROR(VLOOKUP(AJ306,'（様式１号）３整理番号表'!$P$5:$R$29,2,FALSE),0)</f>
        <v>0</v>
      </c>
      <c r="AL306" s="921" t="str">
        <f t="shared" ca="1" si="540"/>
        <v/>
      </c>
      <c r="AM306" s="921" t="str">
        <f t="shared" ca="1" si="541"/>
        <v/>
      </c>
      <c r="AN306" s="921"/>
      <c r="AO306" s="77" t="str">
        <f t="shared" ca="1" si="542"/>
        <v/>
      </c>
      <c r="AP306" s="93">
        <f ca="1">IFERROR(VLOOKUP(AO306,'（様式１号）３整理番号表'!$P$5:$R$29,2,FALSE),0)</f>
        <v>0</v>
      </c>
      <c r="AQ306" s="924" t="str">
        <f t="shared" ca="1" si="543"/>
        <v/>
      </c>
      <c r="AR306" s="93">
        <f t="shared" ca="1" si="544"/>
        <v>0</v>
      </c>
      <c r="AS306" s="924" t="str">
        <f t="shared" ca="1" si="545"/>
        <v/>
      </c>
      <c r="AT306" s="40" t="str">
        <f t="shared" ca="1" si="546"/>
        <v/>
      </c>
      <c r="AU306" s="93" t="str">
        <f t="shared" ca="1" si="547"/>
        <v/>
      </c>
      <c r="AV306" s="923" t="str">
        <f t="shared" ca="1" si="548"/>
        <v/>
      </c>
      <c r="AW306" s="926" t="str">
        <f t="shared" ca="1" si="549"/>
        <v/>
      </c>
      <c r="AX306" s="925" t="str">
        <f t="shared" ca="1" si="550"/>
        <v/>
      </c>
      <c r="AY306" s="925" t="str">
        <f t="shared" ca="1" si="550"/>
        <v/>
      </c>
      <c r="AZ306" s="925" t="str">
        <f t="shared" ca="1" si="550"/>
        <v/>
      </c>
      <c r="BA306" s="925" t="str">
        <f t="shared" ca="1" si="550"/>
        <v/>
      </c>
      <c r="BB306" s="925" t="str">
        <f t="shared" ca="1" si="551"/>
        <v/>
      </c>
      <c r="BC306" s="925" t="str">
        <f t="shared" ca="1" si="552"/>
        <v/>
      </c>
      <c r="BD306" s="925" t="str">
        <f t="shared" ca="1" si="552"/>
        <v/>
      </c>
      <c r="BE306" s="925" t="str">
        <f t="shared" ca="1" si="552"/>
        <v/>
      </c>
      <c r="BF306" s="77" t="str">
        <f t="shared" ca="1" si="553"/>
        <v/>
      </c>
      <c r="BG306" s="924" t="str">
        <f t="shared" ca="1" si="554"/>
        <v/>
      </c>
      <c r="BH306" s="94">
        <f ca="1">IF(BF306&lt;&gt;"",INDEX('（様式１号）３整理番号表'!$AB$7:$AQ$12,MATCH(BF306,'（様式１号）３整理番号表'!$AA$7:$AA$12,0),MATCH(BG306,'（様式１号）３整理番号表'!$AB$6:$AQ$6,0)),0)</f>
        <v>0</v>
      </c>
      <c r="BI306" s="921" t="str">
        <f t="shared" ca="1" si="555"/>
        <v/>
      </c>
      <c r="BJ306" s="922" t="str">
        <f t="shared" ca="1" si="556"/>
        <v/>
      </c>
      <c r="BK306" s="926" t="str">
        <f t="shared" ca="1" si="557"/>
        <v/>
      </c>
      <c r="BL306" s="922" t="str">
        <f t="shared" ca="1" si="558"/>
        <v/>
      </c>
      <c r="BM306" s="79" t="str">
        <f t="shared" ca="1" si="559"/>
        <v/>
      </c>
      <c r="BN306" s="82" t="str">
        <f t="shared" ca="1" si="560"/>
        <v/>
      </c>
      <c r="BO306" s="83" t="str">
        <f t="shared" ca="1" si="561"/>
        <v/>
      </c>
      <c r="BP306" s="84" t="str">
        <f t="shared" ca="1" si="562"/>
        <v/>
      </c>
      <c r="BQ306" s="82" t="str">
        <f t="shared" ca="1" si="563"/>
        <v/>
      </c>
      <c r="BR306" s="97" t="str">
        <f t="shared" ca="1" si="564"/>
        <v/>
      </c>
      <c r="BS306" s="95" t="str">
        <f t="shared" ca="1" si="565"/>
        <v/>
      </c>
      <c r="BT306" s="184" t="str">
        <f t="shared" ca="1" si="566"/>
        <v/>
      </c>
      <c r="BU306" s="611" t="str">
        <f t="shared" ca="1" si="567"/>
        <v/>
      </c>
      <c r="BV306" s="77" t="str">
        <f t="shared" ca="1" si="568"/>
        <v/>
      </c>
      <c r="BW306" s="85" t="str">
        <f t="shared" ca="1" si="569"/>
        <v/>
      </c>
      <c r="BX306" s="86" t="str">
        <f t="shared" ca="1" si="570"/>
        <v/>
      </c>
      <c r="BY306" s="231">
        <f ca="1">IF('ポイント要件確認等（個別表）'!AD306=1,ROUNDDOWN('ポイント要件確認等（個別表）'!AV306,-3),IF('ポイント要件確認等（個別表）'!AD306=2,ROUNDDOWN('ポイント要件確認等（個別表）'!BH306,-3),IF('ポイント要件確認等（個別表）'!AD306=3,ROUNDDOWN('ポイント要件確認等（個別表）'!BT306,-3),0)))</f>
        <v>0</v>
      </c>
      <c r="BZ306" s="86" t="str">
        <f t="shared" ca="1" si="571"/>
        <v/>
      </c>
      <c r="CA306" s="232" t="str">
        <f t="shared" ca="1" si="572"/>
        <v/>
      </c>
      <c r="CB306" s="232">
        <f t="shared" ca="1" si="573"/>
        <v>0</v>
      </c>
      <c r="CC306" s="86" t="str">
        <f t="shared" ca="1" si="574"/>
        <v/>
      </c>
      <c r="CD306" s="86" t="str">
        <f t="shared" ca="1" si="575"/>
        <v/>
      </c>
      <c r="CE306" s="609"/>
      <c r="CF306" s="86" t="str">
        <f t="shared" ca="1" si="576"/>
        <v/>
      </c>
      <c r="CG306" s="185" t="str">
        <f t="shared" ca="1" si="577"/>
        <v/>
      </c>
      <c r="CH306" s="246" t="str">
        <f t="shared" ca="1" si="578"/>
        <v>含税額</v>
      </c>
      <c r="CI306" s="247" t="str">
        <f t="shared" ca="1" si="579"/>
        <v/>
      </c>
      <c r="CJ306" s="87" t="str">
        <f ca="1">IFERROR(IF(INDIRECT("'("&amp;'２個別表'!EO306&amp;")'!AR"&amp;84+EP306)&lt;&gt;1,"",1),"")</f>
        <v/>
      </c>
      <c r="CK306" s="244" t="str">
        <f t="shared" ca="1" si="580"/>
        <v/>
      </c>
      <c r="CL306" s="235" t="str">
        <f t="shared" ca="1" si="581"/>
        <v/>
      </c>
      <c r="CM306" s="239" t="str">
        <f t="shared" ca="1" si="582"/>
        <v/>
      </c>
      <c r="CN306" s="77" t="str">
        <f t="shared" ca="1" si="583"/>
        <v/>
      </c>
      <c r="CO306" s="93" t="str">
        <f ca="1">IFERROR(VLOOKUP(CN306,'（様式１号）３整理番号表'!$T$5:$V$15,2,FALSE),"")</f>
        <v/>
      </c>
      <c r="CP306" s="924" t="str">
        <f t="shared" ca="1" si="584"/>
        <v/>
      </c>
      <c r="CQ306" s="93" t="str">
        <f ca="1">IFERROR(VLOOKUP(CP306,'（様式１号）３整理番号表'!$T$19:$V$24,2,FALSE),"")</f>
        <v/>
      </c>
      <c r="CR306" s="924" t="str">
        <f ca="1">IFERROR(IF(INDIRECT("'("&amp;'２個別表'!EO306&amp;")'!AV"&amp;84+EP306)&lt;&gt;1,"",1),"")</f>
        <v/>
      </c>
      <c r="CS306" s="232">
        <f t="shared" ca="1" si="585"/>
        <v>0</v>
      </c>
      <c r="CT306" s="248">
        <f t="shared" ca="1" si="586"/>
        <v>0</v>
      </c>
      <c r="CU306" s="376" t="str">
        <f ca="1">IF(ER306="補強",IF(COUNTIFS($Z$11:Z306,Z306,$W$11:W306,1)=1,"１①",""),IF(COUNTIFS($Z$11:Z306,Z306,$W$11:W306,2)=1,"２①",""))</f>
        <v/>
      </c>
      <c r="CV306" s="57" t="str">
        <f t="shared" ca="1" si="587"/>
        <v/>
      </c>
      <c r="CW306" s="927" t="str">
        <f t="shared" ca="1" si="588"/>
        <v/>
      </c>
      <c r="CX306" s="256" t="str">
        <f t="shared" ca="1" si="589"/>
        <v/>
      </c>
      <c r="CY306" s="256" t="str">
        <f t="shared" ca="1" si="590"/>
        <v/>
      </c>
      <c r="CZ306" s="256" t="str">
        <f t="shared" ca="1" si="591"/>
        <v/>
      </c>
      <c r="DA306" s="256" t="str">
        <f t="shared" ca="1" si="592"/>
        <v/>
      </c>
      <c r="DB306" s="316" t="str">
        <f ca="1">IFERROR(VLOOKUP($CU306,'（様式１号）３整理番号表'!$Z$19:$AB$32,3,FALSE),"")</f>
        <v/>
      </c>
      <c r="DC306" s="259" t="str">
        <f t="shared" ca="1" si="593"/>
        <v>-</v>
      </c>
      <c r="DD306" s="618" t="str">
        <f t="shared" ca="1" si="594"/>
        <v/>
      </c>
      <c r="DE306" s="321" t="str">
        <f ca="1">IF(AND(AO306=18,AS306=1),IF(COUNTIFS($Y$11:Y306,Y306,$AS$11:AS306,1)=1,"２②",""),IF($CU306="１①",INDEX(INDIRECT("'("&amp;$EO306&amp;")'!AR116:BB116"),1,MATCH(INDIRECT("'("&amp;$EO306&amp;")'!C118"),INDIRECT("'("&amp;$EO306&amp;")'!AR119:BB119"),0)),""))</f>
        <v/>
      </c>
      <c r="DF306" s="324" t="str">
        <f t="shared" ca="1" si="595"/>
        <v/>
      </c>
      <c r="DG306" s="313" t="str">
        <f t="shared" ca="1" si="596"/>
        <v/>
      </c>
      <c r="DH306" s="313" t="str">
        <f t="shared" ca="1" si="597"/>
        <v/>
      </c>
      <c r="DI306" s="313" t="str">
        <f t="shared" ca="1" si="598"/>
        <v/>
      </c>
      <c r="DJ306" s="313" t="str">
        <f t="shared" ca="1" si="599"/>
        <v/>
      </c>
      <c r="DK306" s="328" t="str">
        <f t="shared" ca="1" si="600"/>
        <v/>
      </c>
      <c r="DL306" s="334" t="str">
        <f t="shared" ca="1" si="601"/>
        <v/>
      </c>
      <c r="DM306" s="915" t="str">
        <f t="shared" ca="1" si="602"/>
        <v/>
      </c>
      <c r="DN306" s="15"/>
      <c r="DO306" s="324"/>
      <c r="DP306" s="16"/>
      <c r="DQ306" s="16"/>
      <c r="DR306" s="16"/>
      <c r="DS306" s="16"/>
      <c r="DT306" s="318" t="str">
        <f>IFERROR(VLOOKUP($DN306,'（様式１号）３整理番号表'!$Z$19:$AB$32,3,FALSE),"")</f>
        <v/>
      </c>
      <c r="DU306" s="259" t="str">
        <f t="shared" si="603"/>
        <v/>
      </c>
      <c r="DV306" s="14"/>
      <c r="DW306" s="17" t="str">
        <f t="shared" ca="1" si="604"/>
        <v/>
      </c>
      <c r="DX306" s="88" t="str">
        <f t="shared" ca="1" si="621"/>
        <v/>
      </c>
      <c r="DZ306" s="339">
        <f t="shared" ca="1" si="625"/>
        <v>0</v>
      </c>
      <c r="EA306" s="339">
        <f t="shared" ca="1" si="625"/>
        <v>0</v>
      </c>
      <c r="EB306" s="339">
        <f t="shared" ca="1" si="625"/>
        <v>0</v>
      </c>
      <c r="EC306" s="339">
        <f t="shared" ca="1" si="625"/>
        <v>0</v>
      </c>
      <c r="ED306" s="339">
        <f t="shared" ca="1" si="625"/>
        <v>0</v>
      </c>
      <c r="EE306" s="339">
        <f t="shared" ca="1" si="625"/>
        <v>0</v>
      </c>
      <c r="EF306" s="339">
        <f t="shared" ca="1" si="625"/>
        <v>0</v>
      </c>
      <c r="EG306" s="339">
        <f t="shared" ca="1" si="625"/>
        <v>0</v>
      </c>
      <c r="EH306" s="339">
        <f t="shared" ca="1" si="625"/>
        <v>0</v>
      </c>
      <c r="EI306" s="339">
        <f t="shared" ca="1" si="625"/>
        <v>0</v>
      </c>
      <c r="EJ306" s="339">
        <f t="shared" ca="1" si="625"/>
        <v>0</v>
      </c>
      <c r="EK306" s="339">
        <f t="shared" ca="1" si="625"/>
        <v>0</v>
      </c>
      <c r="EL306" s="339">
        <f t="shared" ca="1" si="625"/>
        <v>0</v>
      </c>
      <c r="EM306" s="339">
        <f t="shared" ca="1" si="625"/>
        <v>0</v>
      </c>
      <c r="EO306" s="919" t="str">
        <f t="shared" ca="1" si="523"/>
        <v/>
      </c>
      <c r="EP306" s="919" t="str">
        <f t="shared" ca="1" si="605"/>
        <v/>
      </c>
      <c r="EQ306" s="919" t="str">
        <f t="shared" ca="1" si="606"/>
        <v/>
      </c>
      <c r="ER306" s="919" t="str">
        <f t="shared" ca="1" si="607"/>
        <v/>
      </c>
      <c r="ES306" s="919" t="str">
        <f ca="1">IFERROR(INDEX('郵便番号（石川県）'!$A$3:$F$2574,MATCH(INDIRECT("'("&amp;EO306&amp;")'!E7"),'郵便番号（石川県）'!$A$3:$A$2574,0),6),"")</f>
        <v/>
      </c>
      <c r="ET306" s="919" t="str">
        <f ca="1">IFERROR(INDEX('郵便番号（石川県）'!$A$3:$F$2574,MATCH(INDIRECT("'("&amp;$EO306&amp;")'!E7"),'郵便番号（石川県）'!$A$3:$A$2574,0),5),"")</f>
        <v/>
      </c>
      <c r="EU306" s="919" t="str">
        <f t="shared" ca="1" si="608"/>
        <v/>
      </c>
      <c r="EV306" s="919" t="str">
        <f t="shared" ca="1" si="609"/>
        <v/>
      </c>
      <c r="EW306" s="919" t="str">
        <f t="shared" ca="1" si="610"/>
        <v/>
      </c>
      <c r="EX306" s="919" t="str">
        <f t="shared" ca="1" si="611"/>
        <v/>
      </c>
      <c r="EY306" s="919" t="str">
        <f t="shared" ca="1" si="612"/>
        <v/>
      </c>
      <c r="EZ306" s="919" t="str">
        <f t="shared" ca="1" si="613"/>
        <v/>
      </c>
      <c r="FA306" s="919" t="str">
        <f t="shared" ca="1" si="614"/>
        <v/>
      </c>
      <c r="FB306" s="919" t="str">
        <f t="shared" ca="1" si="615"/>
        <v/>
      </c>
      <c r="FC306" s="919" t="str">
        <f t="shared" ca="1" si="616"/>
        <v/>
      </c>
      <c r="FD306" s="627" t="str">
        <f t="shared" ca="1" si="617"/>
        <v/>
      </c>
      <c r="FE306" s="630">
        <v>296</v>
      </c>
      <c r="FF306" s="299" t="str">
        <f t="shared" ca="1" si="618"/>
        <v/>
      </c>
      <c r="FG306" s="993" t="str">
        <f t="shared" ca="1" si="619"/>
        <v/>
      </c>
      <c r="FH306" s="919" t="str">
        <f t="shared" ca="1" si="620"/>
        <v/>
      </c>
      <c r="FI306" s="299">
        <f ca="1">COUNTIF($FH$11:FH306,"■")</f>
        <v>0</v>
      </c>
    </row>
    <row r="307" spans="1:165" ht="34.5" customHeight="1">
      <c r="A307" s="445">
        <f t="shared" ca="1" si="524"/>
        <v>0</v>
      </c>
      <c r="B307" s="446">
        <f>IF(R307&lt;&gt;"",IF(COUNTIF(R$11:R307,R307)=1,MAX(B$11:B306)+1,INDEX(B$11:B306,MATCH(R307,R$11:R306,0),1)),0)</f>
        <v>1</v>
      </c>
      <c r="C307" s="446">
        <f ca="1">IF(T307&lt;&gt;"",IF(COUNTIF(T$11:T307,T307)=1,MAX(C$11:C306)+1,INDEX(C$11:C306,MATCH(T307,T$11:T306,0),1)),0)</f>
        <v>0</v>
      </c>
      <c r="D307" s="446">
        <f ca="1">IF(U307&lt;&gt;"",IF(COUNTIF(U$11:U307,U307)=1,MAX(D$11:D306)+1,INDEX(D$11:D306,MATCH(U307,U$11:U306,0),1)),0)</f>
        <v>0</v>
      </c>
      <c r="E307" s="446">
        <f ca="1">IF(S307&lt;&gt;"",IF(COUNTIF(S$11:S307,S307)=1,MAX(E$11:E306)+1,INDEX(E$11:E306,MATCH(S307,S$11:S306,0),1)),0)</f>
        <v>0</v>
      </c>
      <c r="F307" s="446">
        <f ca="1">IF(Z307&lt;&gt;"",IF(COUNTIF(Z$11:Z307,Z307)=1,MAX(F$11:F306)+1,INDEX(F$11:F306,MATCH(Z307,Z$11:Z306,0),1)),0)</f>
        <v>0</v>
      </c>
      <c r="G307" s="447" cm="1">
        <f t="array" aca="1" ref="G307" ca="1">IF(Z307&lt;&gt;"",IF(COUNTIFS(Z$11:Z307,Z307,W$11:W307,W307)=1,MAX(G$11:G306)+1,INDEX(G$11:G306,MATCH(Z307&amp;W307,Z$11:Z306&amp;W$11:W307,0),1)),0)</f>
        <v>0</v>
      </c>
      <c r="H307" s="447">
        <f t="shared" ca="1" si="525"/>
        <v>0</v>
      </c>
      <c r="I307" s="447">
        <f ca="1">IF(T307="",0,IF(COUNTIF(T$11:T307,T307)=1,1,0))</f>
        <v>0</v>
      </c>
      <c r="J307" s="447">
        <f ca="1">IF(U307="",0,IF(COUNTIF(U$11:U307,U307)=1,1,0))</f>
        <v>0</v>
      </c>
      <c r="K307" s="447">
        <f ca="1">IF(S307="",0,IF(COUNTIF(S$11:S307,S307)=1,1,0))</f>
        <v>0</v>
      </c>
      <c r="L307" s="446">
        <f ca="1">IF(Z307="",0,IF(COUNTIF(Z$11:Z307,Z307)=1,1,0))</f>
        <v>0</v>
      </c>
      <c r="M307" s="767">
        <f ca="1">IF($W307=2,IF(COUNTIFS($W$11:$W307,2,$Z$11:$Z307,$Z307)=1,1,0),0)</f>
        <v>0</v>
      </c>
      <c r="N307" s="767">
        <f ca="1">IF($W307=1,IF(COUNTIFS($W$11:$W307,2,$Z$11:$Z307,$Z307)=1,1,0),0)</f>
        <v>0</v>
      </c>
      <c r="O307" s="446">
        <f ca="1">IF(H307=0,0,IF(COUNTIF(Z$11:Z307,Z307)=1,1,0))</f>
        <v>0</v>
      </c>
      <c r="P307" s="448" t="str">
        <f t="shared" ca="1" si="526"/>
        <v>石川県</v>
      </c>
      <c r="Q307" s="89">
        <f t="shared" ca="1" si="527"/>
        <v>297</v>
      </c>
      <c r="R307" s="170" t="s">
        <v>459</v>
      </c>
      <c r="S307" s="357" t="str">
        <f t="shared" ca="1" si="528"/>
        <v/>
      </c>
      <c r="T307" s="357" t="str">
        <f t="shared" ca="1" si="529"/>
        <v/>
      </c>
      <c r="U307" s="58" t="str">
        <f t="shared" ca="1" si="530"/>
        <v/>
      </c>
      <c r="V307" s="58" t="str">
        <f t="shared" ca="1" si="531"/>
        <v/>
      </c>
      <c r="W307" s="920" t="str">
        <f t="shared" ca="1" si="532"/>
        <v/>
      </c>
      <c r="X307" s="369">
        <f ca="1">IFERROR(VLOOKUP(W307,'（様式１号）３整理番号表'!$B$4:$H$5,2,FALSE),0)</f>
        <v>0</v>
      </c>
      <c r="Y307" s="768" t="str" cm="1">
        <f t="array" aca="1" ref="Y307" ca="1">IF(AND(D307=0,F307=0),"",IF(COUNTIF(D$11:D307,D307)=1,1,IF(COUNTIFS(D$11:D307,D307,F$11:F307,F307)=1,INDEX((D$11:D307,F$11:F307,Y$11:Y307),MATCH(_xlfn.MAXIFS(F$11:F306,D$11:D306,D307),$F$11:F307,0),1,3)+1,INDEX((D$11:D307,F$11:F307,Y$11:Y307),MATCH(D307&amp;F307,D$11:D307&amp;F$11:F307,0),1,3))))</f>
        <v/>
      </c>
      <c r="Z307" s="40" t="str">
        <f t="shared" ca="1" si="533"/>
        <v/>
      </c>
      <c r="AA307" s="924" t="str">
        <f t="shared" ca="1" si="534"/>
        <v/>
      </c>
      <c r="AB307" s="93">
        <f ca="1">IFERROR(VLOOKUP(AA307,'（様式１号）３整理番号表'!$B$10:$H$16,2,FALSE),0)</f>
        <v>0</v>
      </c>
      <c r="AC307" s="924" t="str">
        <f t="shared" ca="1" si="535"/>
        <v/>
      </c>
      <c r="AD307" s="924" t="str">
        <f t="shared" ca="1" si="536"/>
        <v/>
      </c>
      <c r="AE307" s="93">
        <f ca="1">IFERROR(VLOOKUP(AD307,'（様式１号）３整理番号表'!$B$21:$H$22,2,FALSE),0)</f>
        <v>0</v>
      </c>
      <c r="AF307" s="924" t="str">
        <f t="shared" ca="1" si="537"/>
        <v/>
      </c>
      <c r="AG307" s="93">
        <f ca="1">IFERROR(VLOOKUP(AF307,'（様式１号）３整理番号表'!$B$26:$H$31,2,FALSE),0)</f>
        <v>0</v>
      </c>
      <c r="AH307" s="924" t="str">
        <f t="shared" ca="1" si="538"/>
        <v/>
      </c>
      <c r="AI307" s="93">
        <f ca="1">IFERROR(VLOOKUP(AH307,'（様式１号）３整理番号表'!$J$5:$N$59,2,FALSE),0)</f>
        <v>0</v>
      </c>
      <c r="AJ307" s="77" t="str">
        <f t="shared" ca="1" si="539"/>
        <v/>
      </c>
      <c r="AK307" s="93">
        <f ca="1">IFERROR(VLOOKUP(AJ307,'（様式１号）３整理番号表'!$P$5:$R$29,2,FALSE),0)</f>
        <v>0</v>
      </c>
      <c r="AL307" s="921" t="str">
        <f t="shared" ca="1" si="540"/>
        <v/>
      </c>
      <c r="AM307" s="921" t="str">
        <f t="shared" ca="1" si="541"/>
        <v/>
      </c>
      <c r="AN307" s="921"/>
      <c r="AO307" s="77" t="str">
        <f t="shared" ca="1" si="542"/>
        <v/>
      </c>
      <c r="AP307" s="93">
        <f ca="1">IFERROR(VLOOKUP(AO307,'（様式１号）３整理番号表'!$P$5:$R$29,2,FALSE),0)</f>
        <v>0</v>
      </c>
      <c r="AQ307" s="924" t="str">
        <f t="shared" ca="1" si="543"/>
        <v/>
      </c>
      <c r="AR307" s="93">
        <f t="shared" ca="1" si="544"/>
        <v>0</v>
      </c>
      <c r="AS307" s="924" t="str">
        <f t="shared" ca="1" si="545"/>
        <v/>
      </c>
      <c r="AT307" s="40" t="str">
        <f t="shared" ca="1" si="546"/>
        <v/>
      </c>
      <c r="AU307" s="93" t="str">
        <f t="shared" ca="1" si="547"/>
        <v/>
      </c>
      <c r="AV307" s="923" t="str">
        <f t="shared" ca="1" si="548"/>
        <v/>
      </c>
      <c r="AW307" s="926" t="str">
        <f t="shared" ca="1" si="549"/>
        <v/>
      </c>
      <c r="AX307" s="925" t="str">
        <f t="shared" ca="1" si="550"/>
        <v/>
      </c>
      <c r="AY307" s="925" t="str">
        <f t="shared" ca="1" si="550"/>
        <v/>
      </c>
      <c r="AZ307" s="925" t="str">
        <f t="shared" ca="1" si="550"/>
        <v/>
      </c>
      <c r="BA307" s="925" t="str">
        <f t="shared" ca="1" si="550"/>
        <v/>
      </c>
      <c r="BB307" s="925" t="str">
        <f t="shared" ca="1" si="551"/>
        <v/>
      </c>
      <c r="BC307" s="925" t="str">
        <f t="shared" ca="1" si="552"/>
        <v/>
      </c>
      <c r="BD307" s="925" t="str">
        <f t="shared" ca="1" si="552"/>
        <v/>
      </c>
      <c r="BE307" s="925" t="str">
        <f t="shared" ca="1" si="552"/>
        <v/>
      </c>
      <c r="BF307" s="77" t="str">
        <f t="shared" ca="1" si="553"/>
        <v/>
      </c>
      <c r="BG307" s="924" t="str">
        <f t="shared" ca="1" si="554"/>
        <v/>
      </c>
      <c r="BH307" s="94">
        <f ca="1">IF(BF307&lt;&gt;"",INDEX('（様式１号）３整理番号表'!$AB$7:$AQ$12,MATCH(BF307,'（様式１号）３整理番号表'!$AA$7:$AA$12,0),MATCH(BG307,'（様式１号）３整理番号表'!$AB$6:$AQ$6,0)),0)</f>
        <v>0</v>
      </c>
      <c r="BI307" s="921" t="str">
        <f t="shared" ca="1" si="555"/>
        <v/>
      </c>
      <c r="BJ307" s="922" t="str">
        <f t="shared" ca="1" si="556"/>
        <v/>
      </c>
      <c r="BK307" s="926" t="str">
        <f t="shared" ca="1" si="557"/>
        <v/>
      </c>
      <c r="BL307" s="922" t="str">
        <f t="shared" ca="1" si="558"/>
        <v/>
      </c>
      <c r="BM307" s="79" t="str">
        <f t="shared" ca="1" si="559"/>
        <v/>
      </c>
      <c r="BN307" s="82" t="str">
        <f t="shared" ca="1" si="560"/>
        <v/>
      </c>
      <c r="BO307" s="83" t="str">
        <f t="shared" ca="1" si="561"/>
        <v/>
      </c>
      <c r="BP307" s="84" t="str">
        <f t="shared" ca="1" si="562"/>
        <v/>
      </c>
      <c r="BQ307" s="82" t="str">
        <f t="shared" ca="1" si="563"/>
        <v/>
      </c>
      <c r="BR307" s="97" t="str">
        <f t="shared" ca="1" si="564"/>
        <v/>
      </c>
      <c r="BS307" s="95" t="str">
        <f t="shared" ca="1" si="565"/>
        <v/>
      </c>
      <c r="BT307" s="184" t="str">
        <f t="shared" ca="1" si="566"/>
        <v/>
      </c>
      <c r="BU307" s="611" t="str">
        <f t="shared" ca="1" si="567"/>
        <v/>
      </c>
      <c r="BV307" s="77" t="str">
        <f t="shared" ca="1" si="568"/>
        <v/>
      </c>
      <c r="BW307" s="85" t="str">
        <f t="shared" ca="1" si="569"/>
        <v/>
      </c>
      <c r="BX307" s="86" t="str">
        <f t="shared" ca="1" si="570"/>
        <v/>
      </c>
      <c r="BY307" s="231">
        <f ca="1">IF('ポイント要件確認等（個別表）'!AD307=1,ROUNDDOWN('ポイント要件確認等（個別表）'!AV307,-3),IF('ポイント要件確認等（個別表）'!AD307=2,ROUNDDOWN('ポイント要件確認等（個別表）'!BH307,-3),IF('ポイント要件確認等（個別表）'!AD307=3,ROUNDDOWN('ポイント要件確認等（個別表）'!BT307,-3),0)))</f>
        <v>0</v>
      </c>
      <c r="BZ307" s="86" t="str">
        <f t="shared" ca="1" si="571"/>
        <v/>
      </c>
      <c r="CA307" s="232" t="str">
        <f t="shared" ca="1" si="572"/>
        <v/>
      </c>
      <c r="CB307" s="232">
        <f t="shared" ca="1" si="573"/>
        <v>0</v>
      </c>
      <c r="CC307" s="86" t="str">
        <f t="shared" ca="1" si="574"/>
        <v/>
      </c>
      <c r="CD307" s="86" t="str">
        <f t="shared" ca="1" si="575"/>
        <v/>
      </c>
      <c r="CE307" s="609"/>
      <c r="CF307" s="86" t="str">
        <f t="shared" ca="1" si="576"/>
        <v/>
      </c>
      <c r="CG307" s="185" t="str">
        <f t="shared" ca="1" si="577"/>
        <v/>
      </c>
      <c r="CH307" s="246" t="str">
        <f t="shared" ca="1" si="578"/>
        <v>含税額</v>
      </c>
      <c r="CI307" s="247" t="str">
        <f t="shared" ca="1" si="579"/>
        <v/>
      </c>
      <c r="CJ307" s="87" t="str">
        <f ca="1">IFERROR(IF(INDIRECT("'("&amp;'２個別表'!EO307&amp;")'!AR"&amp;84+EP307)&lt;&gt;1,"",1),"")</f>
        <v/>
      </c>
      <c r="CK307" s="244" t="str">
        <f t="shared" ca="1" si="580"/>
        <v/>
      </c>
      <c r="CL307" s="235" t="str">
        <f t="shared" ca="1" si="581"/>
        <v/>
      </c>
      <c r="CM307" s="239" t="str">
        <f t="shared" ca="1" si="582"/>
        <v/>
      </c>
      <c r="CN307" s="77" t="str">
        <f t="shared" ca="1" si="583"/>
        <v/>
      </c>
      <c r="CO307" s="93" t="str">
        <f ca="1">IFERROR(VLOOKUP(CN307,'（様式１号）３整理番号表'!$T$5:$V$15,2,FALSE),"")</f>
        <v/>
      </c>
      <c r="CP307" s="924" t="str">
        <f t="shared" ca="1" si="584"/>
        <v/>
      </c>
      <c r="CQ307" s="93" t="str">
        <f ca="1">IFERROR(VLOOKUP(CP307,'（様式１号）３整理番号表'!$T$19:$V$24,2,FALSE),"")</f>
        <v/>
      </c>
      <c r="CR307" s="924" t="str">
        <f ca="1">IFERROR(IF(INDIRECT("'("&amp;'２個別表'!EO307&amp;")'!AV"&amp;84+EP307)&lt;&gt;1,"",1),"")</f>
        <v/>
      </c>
      <c r="CS307" s="232">
        <f t="shared" ca="1" si="585"/>
        <v>0</v>
      </c>
      <c r="CT307" s="248">
        <f t="shared" ca="1" si="586"/>
        <v>0</v>
      </c>
      <c r="CU307" s="376" t="str">
        <f ca="1">IF(ER307="補強",IF(COUNTIFS($Z$11:Z307,Z307,$W$11:W307,1)=1,"１①",""),IF(COUNTIFS($Z$11:Z307,Z307,$W$11:W307,2)=1,"２①",""))</f>
        <v/>
      </c>
      <c r="CV307" s="57" t="str">
        <f t="shared" ca="1" si="587"/>
        <v/>
      </c>
      <c r="CW307" s="927" t="str">
        <f t="shared" ca="1" si="588"/>
        <v/>
      </c>
      <c r="CX307" s="256" t="str">
        <f t="shared" ca="1" si="589"/>
        <v/>
      </c>
      <c r="CY307" s="256" t="str">
        <f t="shared" ca="1" si="590"/>
        <v/>
      </c>
      <c r="CZ307" s="256" t="str">
        <f t="shared" ca="1" si="591"/>
        <v/>
      </c>
      <c r="DA307" s="256" t="str">
        <f t="shared" ca="1" si="592"/>
        <v/>
      </c>
      <c r="DB307" s="316" t="str">
        <f ca="1">IFERROR(VLOOKUP($CU307,'（様式１号）３整理番号表'!$Z$19:$AB$32,3,FALSE),"")</f>
        <v/>
      </c>
      <c r="DC307" s="259" t="str">
        <f t="shared" ca="1" si="593"/>
        <v>-</v>
      </c>
      <c r="DD307" s="618" t="str">
        <f t="shared" ca="1" si="594"/>
        <v/>
      </c>
      <c r="DE307" s="321" t="str">
        <f ca="1">IF(AND(AO307=18,AS307=1),IF(COUNTIFS($Y$11:Y307,Y307,$AS$11:AS307,1)=1,"２②",""),IF($CU307="１①",INDEX(INDIRECT("'("&amp;$EO307&amp;")'!AR116:BB116"),1,MATCH(INDIRECT("'("&amp;$EO307&amp;")'!C118"),INDIRECT("'("&amp;$EO307&amp;")'!AR119:BB119"),0)),""))</f>
        <v/>
      </c>
      <c r="DF307" s="324" t="str">
        <f t="shared" ca="1" si="595"/>
        <v/>
      </c>
      <c r="DG307" s="313" t="str">
        <f t="shared" ca="1" si="596"/>
        <v/>
      </c>
      <c r="DH307" s="313" t="str">
        <f t="shared" ca="1" si="597"/>
        <v/>
      </c>
      <c r="DI307" s="313" t="str">
        <f t="shared" ca="1" si="598"/>
        <v/>
      </c>
      <c r="DJ307" s="313" t="str">
        <f t="shared" ca="1" si="599"/>
        <v/>
      </c>
      <c r="DK307" s="328" t="str">
        <f t="shared" ca="1" si="600"/>
        <v/>
      </c>
      <c r="DL307" s="334" t="str">
        <f t="shared" ca="1" si="601"/>
        <v/>
      </c>
      <c r="DM307" s="915" t="str">
        <f t="shared" ca="1" si="602"/>
        <v/>
      </c>
      <c r="DN307" s="15"/>
      <c r="DO307" s="324"/>
      <c r="DP307" s="16"/>
      <c r="DQ307" s="16"/>
      <c r="DR307" s="16"/>
      <c r="DS307" s="16"/>
      <c r="DT307" s="318" t="str">
        <f>IFERROR(VLOOKUP($DN307,'（様式１号）３整理番号表'!$Z$19:$AB$32,3,FALSE),"")</f>
        <v/>
      </c>
      <c r="DU307" s="259" t="str">
        <f t="shared" si="603"/>
        <v/>
      </c>
      <c r="DV307" s="14"/>
      <c r="DW307" s="17" t="str">
        <f t="shared" ca="1" si="604"/>
        <v/>
      </c>
      <c r="DX307" s="88" t="str">
        <f t="shared" ca="1" si="621"/>
        <v/>
      </c>
      <c r="DZ307" s="339">
        <f t="shared" ca="1" si="625"/>
        <v>0</v>
      </c>
      <c r="EA307" s="339">
        <f t="shared" ca="1" si="625"/>
        <v>0</v>
      </c>
      <c r="EB307" s="339">
        <f t="shared" ca="1" si="625"/>
        <v>0</v>
      </c>
      <c r="EC307" s="339">
        <f t="shared" ca="1" si="625"/>
        <v>0</v>
      </c>
      <c r="ED307" s="339">
        <f t="shared" ca="1" si="625"/>
        <v>0</v>
      </c>
      <c r="EE307" s="339">
        <f t="shared" ca="1" si="625"/>
        <v>0</v>
      </c>
      <c r="EF307" s="339">
        <f t="shared" ca="1" si="625"/>
        <v>0</v>
      </c>
      <c r="EG307" s="339">
        <f t="shared" ca="1" si="625"/>
        <v>0</v>
      </c>
      <c r="EH307" s="339">
        <f t="shared" ca="1" si="625"/>
        <v>0</v>
      </c>
      <c r="EI307" s="339">
        <f t="shared" ca="1" si="625"/>
        <v>0</v>
      </c>
      <c r="EJ307" s="339">
        <f t="shared" ca="1" si="625"/>
        <v>0</v>
      </c>
      <c r="EK307" s="339">
        <f t="shared" ca="1" si="625"/>
        <v>0</v>
      </c>
      <c r="EL307" s="339">
        <f t="shared" ca="1" si="625"/>
        <v>0</v>
      </c>
      <c r="EM307" s="339">
        <f t="shared" ca="1" si="625"/>
        <v>0</v>
      </c>
      <c r="EO307" s="919" t="str">
        <f t="shared" ca="1" si="523"/>
        <v/>
      </c>
      <c r="EP307" s="919" t="str">
        <f t="shared" ca="1" si="605"/>
        <v/>
      </c>
      <c r="EQ307" s="919" t="str">
        <f t="shared" ca="1" si="606"/>
        <v/>
      </c>
      <c r="ER307" s="919" t="str">
        <f t="shared" ca="1" si="607"/>
        <v/>
      </c>
      <c r="ES307" s="919" t="str">
        <f ca="1">IFERROR(INDEX('郵便番号（石川県）'!$A$3:$F$2574,MATCH(INDIRECT("'("&amp;EO307&amp;")'!E7"),'郵便番号（石川県）'!$A$3:$A$2574,0),6),"")</f>
        <v/>
      </c>
      <c r="ET307" s="919" t="str">
        <f ca="1">IFERROR(INDEX('郵便番号（石川県）'!$A$3:$F$2574,MATCH(INDIRECT("'("&amp;$EO307&amp;")'!E7"),'郵便番号（石川県）'!$A$3:$A$2574,0),5),"")</f>
        <v/>
      </c>
      <c r="EU307" s="919" t="str">
        <f t="shared" ca="1" si="608"/>
        <v/>
      </c>
      <c r="EV307" s="919" t="str">
        <f t="shared" ca="1" si="609"/>
        <v/>
      </c>
      <c r="EW307" s="919" t="str">
        <f t="shared" ca="1" si="610"/>
        <v/>
      </c>
      <c r="EX307" s="919" t="str">
        <f t="shared" ca="1" si="611"/>
        <v/>
      </c>
      <c r="EY307" s="919" t="str">
        <f t="shared" ca="1" si="612"/>
        <v/>
      </c>
      <c r="EZ307" s="919" t="str">
        <f t="shared" ca="1" si="613"/>
        <v/>
      </c>
      <c r="FA307" s="919" t="str">
        <f t="shared" ca="1" si="614"/>
        <v/>
      </c>
      <c r="FB307" s="919" t="str">
        <f t="shared" ca="1" si="615"/>
        <v/>
      </c>
      <c r="FC307" s="919" t="str">
        <f t="shared" ca="1" si="616"/>
        <v/>
      </c>
      <c r="FD307" s="627" t="str">
        <f t="shared" ca="1" si="617"/>
        <v/>
      </c>
      <c r="FE307" s="630">
        <v>297</v>
      </c>
      <c r="FF307" s="299" t="str">
        <f t="shared" ca="1" si="618"/>
        <v/>
      </c>
      <c r="FG307" s="993" t="str">
        <f t="shared" ca="1" si="619"/>
        <v/>
      </c>
      <c r="FH307" s="919" t="str">
        <f t="shared" ca="1" si="620"/>
        <v/>
      </c>
      <c r="FI307" s="299">
        <f ca="1">COUNTIF($FH$11:FH307,"■")</f>
        <v>0</v>
      </c>
    </row>
    <row r="308" spans="1:165" ht="34.5" customHeight="1">
      <c r="A308" s="445">
        <f t="shared" ca="1" si="524"/>
        <v>0</v>
      </c>
      <c r="B308" s="446">
        <f>IF(R308&lt;&gt;"",IF(COUNTIF(R$11:R308,R308)=1,MAX(B$11:B307)+1,INDEX(B$11:B307,MATCH(R308,R$11:R307,0),1)),0)</f>
        <v>1</v>
      </c>
      <c r="C308" s="446">
        <f ca="1">IF(T308&lt;&gt;"",IF(COUNTIF(T$11:T308,T308)=1,MAX(C$11:C307)+1,INDEX(C$11:C307,MATCH(T308,T$11:T307,0),1)),0)</f>
        <v>0</v>
      </c>
      <c r="D308" s="446">
        <f ca="1">IF(U308&lt;&gt;"",IF(COUNTIF(U$11:U308,U308)=1,MAX(D$11:D307)+1,INDEX(D$11:D307,MATCH(U308,U$11:U307,0),1)),0)</f>
        <v>0</v>
      </c>
      <c r="E308" s="446">
        <f ca="1">IF(S308&lt;&gt;"",IF(COUNTIF(S$11:S308,S308)=1,MAX(E$11:E307)+1,INDEX(E$11:E307,MATCH(S308,S$11:S307,0),1)),0)</f>
        <v>0</v>
      </c>
      <c r="F308" s="446">
        <f ca="1">IF(Z308&lt;&gt;"",IF(COUNTIF(Z$11:Z308,Z308)=1,MAX(F$11:F307)+1,INDEX(F$11:F307,MATCH(Z308,Z$11:Z307,0),1)),0)</f>
        <v>0</v>
      </c>
      <c r="G308" s="447" cm="1">
        <f t="array" aca="1" ref="G308" ca="1">IF(Z308&lt;&gt;"",IF(COUNTIFS(Z$11:Z308,Z308,W$11:W308,W308)=1,MAX(G$11:G307)+1,INDEX(G$11:G307,MATCH(Z308&amp;W308,Z$11:Z307&amp;W$11:W308,0),1)),0)</f>
        <v>0</v>
      </c>
      <c r="H308" s="447">
        <f t="shared" ca="1" si="525"/>
        <v>0</v>
      </c>
      <c r="I308" s="447">
        <f ca="1">IF(T308="",0,IF(COUNTIF(T$11:T308,T308)=1,1,0))</f>
        <v>0</v>
      </c>
      <c r="J308" s="447">
        <f ca="1">IF(U308="",0,IF(COUNTIF(U$11:U308,U308)=1,1,0))</f>
        <v>0</v>
      </c>
      <c r="K308" s="447">
        <f ca="1">IF(S308="",0,IF(COUNTIF(S$11:S308,S308)=1,1,0))</f>
        <v>0</v>
      </c>
      <c r="L308" s="446">
        <f ca="1">IF(Z308="",0,IF(COUNTIF(Z$11:Z308,Z308)=1,1,0))</f>
        <v>0</v>
      </c>
      <c r="M308" s="767">
        <f ca="1">IF($W308=2,IF(COUNTIFS($W$11:$W308,2,$Z$11:$Z308,$Z308)=1,1,0),0)</f>
        <v>0</v>
      </c>
      <c r="N308" s="767">
        <f ca="1">IF($W308=1,IF(COUNTIFS($W$11:$W308,2,$Z$11:$Z308,$Z308)=1,1,0),0)</f>
        <v>0</v>
      </c>
      <c r="O308" s="446">
        <f ca="1">IF(H308=0,0,IF(COUNTIF(Z$11:Z308,Z308)=1,1,0))</f>
        <v>0</v>
      </c>
      <c r="P308" s="448" t="str">
        <f t="shared" ca="1" si="526"/>
        <v>石川県</v>
      </c>
      <c r="Q308" s="89">
        <f t="shared" ca="1" si="527"/>
        <v>298</v>
      </c>
      <c r="R308" s="170" t="s">
        <v>459</v>
      </c>
      <c r="S308" s="357" t="str">
        <f t="shared" ca="1" si="528"/>
        <v/>
      </c>
      <c r="T308" s="357" t="str">
        <f t="shared" ca="1" si="529"/>
        <v/>
      </c>
      <c r="U308" s="58" t="str">
        <f t="shared" ca="1" si="530"/>
        <v/>
      </c>
      <c r="V308" s="58" t="str">
        <f t="shared" ca="1" si="531"/>
        <v/>
      </c>
      <c r="W308" s="920" t="str">
        <f t="shared" ca="1" si="532"/>
        <v/>
      </c>
      <c r="X308" s="369">
        <f ca="1">IFERROR(VLOOKUP(W308,'（様式１号）３整理番号表'!$B$4:$H$5,2,FALSE),0)</f>
        <v>0</v>
      </c>
      <c r="Y308" s="768" t="str" cm="1">
        <f t="array" aca="1" ref="Y308" ca="1">IF(AND(D308=0,F308=0),"",IF(COUNTIF(D$11:D308,D308)=1,1,IF(COUNTIFS(D$11:D308,D308,F$11:F308,F308)=1,INDEX((D$11:D308,F$11:F308,Y$11:Y308),MATCH(_xlfn.MAXIFS(F$11:F307,D$11:D307,D308),$F$11:F308,0),1,3)+1,INDEX((D$11:D308,F$11:F308,Y$11:Y308),MATCH(D308&amp;F308,D$11:D308&amp;F$11:F308,0),1,3))))</f>
        <v/>
      </c>
      <c r="Z308" s="40" t="str">
        <f t="shared" ca="1" si="533"/>
        <v/>
      </c>
      <c r="AA308" s="924" t="str">
        <f t="shared" ca="1" si="534"/>
        <v/>
      </c>
      <c r="AB308" s="93">
        <f ca="1">IFERROR(VLOOKUP(AA308,'（様式１号）３整理番号表'!$B$10:$H$16,2,FALSE),0)</f>
        <v>0</v>
      </c>
      <c r="AC308" s="924" t="str">
        <f t="shared" ca="1" si="535"/>
        <v/>
      </c>
      <c r="AD308" s="924" t="str">
        <f t="shared" ca="1" si="536"/>
        <v/>
      </c>
      <c r="AE308" s="93">
        <f ca="1">IFERROR(VLOOKUP(AD308,'（様式１号）３整理番号表'!$B$21:$H$22,2,FALSE),0)</f>
        <v>0</v>
      </c>
      <c r="AF308" s="924" t="str">
        <f t="shared" ca="1" si="537"/>
        <v/>
      </c>
      <c r="AG308" s="93">
        <f ca="1">IFERROR(VLOOKUP(AF308,'（様式１号）３整理番号表'!$B$26:$H$31,2,FALSE),0)</f>
        <v>0</v>
      </c>
      <c r="AH308" s="924" t="str">
        <f t="shared" ca="1" si="538"/>
        <v/>
      </c>
      <c r="AI308" s="93">
        <f ca="1">IFERROR(VLOOKUP(AH308,'（様式１号）３整理番号表'!$J$5:$N$59,2,FALSE),0)</f>
        <v>0</v>
      </c>
      <c r="AJ308" s="77" t="str">
        <f t="shared" ca="1" si="539"/>
        <v/>
      </c>
      <c r="AK308" s="93">
        <f ca="1">IFERROR(VLOOKUP(AJ308,'（様式１号）３整理番号表'!$P$5:$R$29,2,FALSE),0)</f>
        <v>0</v>
      </c>
      <c r="AL308" s="921" t="str">
        <f t="shared" ca="1" si="540"/>
        <v/>
      </c>
      <c r="AM308" s="921" t="str">
        <f t="shared" ca="1" si="541"/>
        <v/>
      </c>
      <c r="AN308" s="921"/>
      <c r="AO308" s="77" t="str">
        <f t="shared" ca="1" si="542"/>
        <v/>
      </c>
      <c r="AP308" s="93">
        <f ca="1">IFERROR(VLOOKUP(AO308,'（様式１号）３整理番号表'!$P$5:$R$29,2,FALSE),0)</f>
        <v>0</v>
      </c>
      <c r="AQ308" s="924" t="str">
        <f t="shared" ca="1" si="543"/>
        <v/>
      </c>
      <c r="AR308" s="93">
        <f t="shared" ca="1" si="544"/>
        <v>0</v>
      </c>
      <c r="AS308" s="924" t="str">
        <f t="shared" ca="1" si="545"/>
        <v/>
      </c>
      <c r="AT308" s="40" t="str">
        <f t="shared" ca="1" si="546"/>
        <v/>
      </c>
      <c r="AU308" s="93" t="str">
        <f t="shared" ca="1" si="547"/>
        <v/>
      </c>
      <c r="AV308" s="923" t="str">
        <f t="shared" ca="1" si="548"/>
        <v/>
      </c>
      <c r="AW308" s="926" t="str">
        <f t="shared" ca="1" si="549"/>
        <v/>
      </c>
      <c r="AX308" s="925" t="str">
        <f t="shared" ca="1" si="550"/>
        <v/>
      </c>
      <c r="AY308" s="925" t="str">
        <f t="shared" ca="1" si="550"/>
        <v/>
      </c>
      <c r="AZ308" s="925" t="str">
        <f t="shared" ca="1" si="550"/>
        <v/>
      </c>
      <c r="BA308" s="925" t="str">
        <f t="shared" ca="1" si="550"/>
        <v/>
      </c>
      <c r="BB308" s="925" t="str">
        <f t="shared" ca="1" si="551"/>
        <v/>
      </c>
      <c r="BC308" s="925" t="str">
        <f t="shared" ca="1" si="552"/>
        <v/>
      </c>
      <c r="BD308" s="925" t="str">
        <f t="shared" ca="1" si="552"/>
        <v/>
      </c>
      <c r="BE308" s="925" t="str">
        <f t="shared" ca="1" si="552"/>
        <v/>
      </c>
      <c r="BF308" s="77" t="str">
        <f t="shared" ca="1" si="553"/>
        <v/>
      </c>
      <c r="BG308" s="924" t="str">
        <f t="shared" ca="1" si="554"/>
        <v/>
      </c>
      <c r="BH308" s="94">
        <f ca="1">IF(BF308&lt;&gt;"",INDEX('（様式１号）３整理番号表'!$AB$7:$AQ$12,MATCH(BF308,'（様式１号）３整理番号表'!$AA$7:$AA$12,0),MATCH(BG308,'（様式１号）３整理番号表'!$AB$6:$AQ$6,0)),0)</f>
        <v>0</v>
      </c>
      <c r="BI308" s="921" t="str">
        <f t="shared" ca="1" si="555"/>
        <v/>
      </c>
      <c r="BJ308" s="922" t="str">
        <f t="shared" ca="1" si="556"/>
        <v/>
      </c>
      <c r="BK308" s="926" t="str">
        <f t="shared" ca="1" si="557"/>
        <v/>
      </c>
      <c r="BL308" s="922" t="str">
        <f t="shared" ca="1" si="558"/>
        <v/>
      </c>
      <c r="BM308" s="79" t="str">
        <f t="shared" ca="1" si="559"/>
        <v/>
      </c>
      <c r="BN308" s="82" t="str">
        <f t="shared" ca="1" si="560"/>
        <v/>
      </c>
      <c r="BO308" s="83" t="str">
        <f t="shared" ca="1" si="561"/>
        <v/>
      </c>
      <c r="BP308" s="84" t="str">
        <f t="shared" ca="1" si="562"/>
        <v/>
      </c>
      <c r="BQ308" s="82" t="str">
        <f t="shared" ca="1" si="563"/>
        <v/>
      </c>
      <c r="BR308" s="97" t="str">
        <f t="shared" ca="1" si="564"/>
        <v/>
      </c>
      <c r="BS308" s="95" t="str">
        <f t="shared" ca="1" si="565"/>
        <v/>
      </c>
      <c r="BT308" s="184" t="str">
        <f t="shared" ca="1" si="566"/>
        <v/>
      </c>
      <c r="BU308" s="611" t="str">
        <f t="shared" ca="1" si="567"/>
        <v/>
      </c>
      <c r="BV308" s="77" t="str">
        <f t="shared" ca="1" si="568"/>
        <v/>
      </c>
      <c r="BW308" s="85" t="str">
        <f t="shared" ca="1" si="569"/>
        <v/>
      </c>
      <c r="BX308" s="86" t="str">
        <f t="shared" ca="1" si="570"/>
        <v/>
      </c>
      <c r="BY308" s="231">
        <f ca="1">IF('ポイント要件確認等（個別表）'!AD308=1,ROUNDDOWN('ポイント要件確認等（個別表）'!AV308,-3),IF('ポイント要件確認等（個別表）'!AD308=2,ROUNDDOWN('ポイント要件確認等（個別表）'!BH308,-3),IF('ポイント要件確認等（個別表）'!AD308=3,ROUNDDOWN('ポイント要件確認等（個別表）'!BT308,-3),0)))</f>
        <v>0</v>
      </c>
      <c r="BZ308" s="86" t="str">
        <f t="shared" ca="1" si="571"/>
        <v/>
      </c>
      <c r="CA308" s="232" t="str">
        <f t="shared" ca="1" si="572"/>
        <v/>
      </c>
      <c r="CB308" s="232">
        <f t="shared" ca="1" si="573"/>
        <v>0</v>
      </c>
      <c r="CC308" s="86" t="str">
        <f t="shared" ca="1" si="574"/>
        <v/>
      </c>
      <c r="CD308" s="86" t="str">
        <f t="shared" ca="1" si="575"/>
        <v/>
      </c>
      <c r="CE308" s="609"/>
      <c r="CF308" s="86" t="str">
        <f t="shared" ca="1" si="576"/>
        <v/>
      </c>
      <c r="CG308" s="185" t="str">
        <f t="shared" ca="1" si="577"/>
        <v/>
      </c>
      <c r="CH308" s="246" t="str">
        <f t="shared" ca="1" si="578"/>
        <v>含税額</v>
      </c>
      <c r="CI308" s="247" t="str">
        <f t="shared" ca="1" si="579"/>
        <v/>
      </c>
      <c r="CJ308" s="87" t="str">
        <f ca="1">IFERROR(IF(INDIRECT("'("&amp;'２個別表'!EO308&amp;")'!AR"&amp;84+EP308)&lt;&gt;1,"",1),"")</f>
        <v/>
      </c>
      <c r="CK308" s="244" t="str">
        <f t="shared" ca="1" si="580"/>
        <v/>
      </c>
      <c r="CL308" s="235" t="str">
        <f t="shared" ca="1" si="581"/>
        <v/>
      </c>
      <c r="CM308" s="239" t="str">
        <f t="shared" ca="1" si="582"/>
        <v/>
      </c>
      <c r="CN308" s="77" t="str">
        <f t="shared" ca="1" si="583"/>
        <v/>
      </c>
      <c r="CO308" s="93" t="str">
        <f ca="1">IFERROR(VLOOKUP(CN308,'（様式１号）３整理番号表'!$T$5:$V$15,2,FALSE),"")</f>
        <v/>
      </c>
      <c r="CP308" s="924" t="str">
        <f t="shared" ca="1" si="584"/>
        <v/>
      </c>
      <c r="CQ308" s="93" t="str">
        <f ca="1">IFERROR(VLOOKUP(CP308,'（様式１号）３整理番号表'!$T$19:$V$24,2,FALSE),"")</f>
        <v/>
      </c>
      <c r="CR308" s="924" t="str">
        <f ca="1">IFERROR(IF(INDIRECT("'("&amp;'２個別表'!EO308&amp;")'!AV"&amp;84+EP308)&lt;&gt;1,"",1),"")</f>
        <v/>
      </c>
      <c r="CS308" s="232">
        <f t="shared" ca="1" si="585"/>
        <v>0</v>
      </c>
      <c r="CT308" s="248">
        <f t="shared" ca="1" si="586"/>
        <v>0</v>
      </c>
      <c r="CU308" s="376" t="str">
        <f ca="1">IF(ER308="補強",IF(COUNTIFS($Z$11:Z308,Z308,$W$11:W308,1)=1,"１①",""),IF(COUNTIFS($Z$11:Z308,Z308,$W$11:W308,2)=1,"２①",""))</f>
        <v/>
      </c>
      <c r="CV308" s="57" t="str">
        <f t="shared" ca="1" si="587"/>
        <v/>
      </c>
      <c r="CW308" s="927" t="str">
        <f t="shared" ca="1" si="588"/>
        <v/>
      </c>
      <c r="CX308" s="256" t="str">
        <f t="shared" ca="1" si="589"/>
        <v/>
      </c>
      <c r="CY308" s="256" t="str">
        <f t="shared" ca="1" si="590"/>
        <v/>
      </c>
      <c r="CZ308" s="256" t="str">
        <f t="shared" ca="1" si="591"/>
        <v/>
      </c>
      <c r="DA308" s="256" t="str">
        <f t="shared" ca="1" si="592"/>
        <v/>
      </c>
      <c r="DB308" s="316" t="str">
        <f ca="1">IFERROR(VLOOKUP($CU308,'（様式１号）３整理番号表'!$Z$19:$AB$32,3,FALSE),"")</f>
        <v/>
      </c>
      <c r="DC308" s="259" t="str">
        <f t="shared" ca="1" si="593"/>
        <v>-</v>
      </c>
      <c r="DD308" s="618" t="str">
        <f t="shared" ca="1" si="594"/>
        <v/>
      </c>
      <c r="DE308" s="321" t="str">
        <f ca="1">IF(AND(AO308=18,AS308=1),IF(COUNTIFS($Y$11:Y308,Y308,$AS$11:AS308,1)=1,"２②",""),IF($CU308="１①",INDEX(INDIRECT("'("&amp;$EO308&amp;")'!AR116:BB116"),1,MATCH(INDIRECT("'("&amp;$EO308&amp;")'!C118"),INDIRECT("'("&amp;$EO308&amp;")'!AR119:BB119"),0)),""))</f>
        <v/>
      </c>
      <c r="DF308" s="324" t="str">
        <f t="shared" ca="1" si="595"/>
        <v/>
      </c>
      <c r="DG308" s="313" t="str">
        <f t="shared" ca="1" si="596"/>
        <v/>
      </c>
      <c r="DH308" s="313" t="str">
        <f t="shared" ca="1" si="597"/>
        <v/>
      </c>
      <c r="DI308" s="313" t="str">
        <f t="shared" ca="1" si="598"/>
        <v/>
      </c>
      <c r="DJ308" s="313" t="str">
        <f t="shared" ca="1" si="599"/>
        <v/>
      </c>
      <c r="DK308" s="328" t="str">
        <f t="shared" ca="1" si="600"/>
        <v/>
      </c>
      <c r="DL308" s="334" t="str">
        <f t="shared" ca="1" si="601"/>
        <v/>
      </c>
      <c r="DM308" s="915" t="str">
        <f t="shared" ca="1" si="602"/>
        <v/>
      </c>
      <c r="DN308" s="15"/>
      <c r="DO308" s="324"/>
      <c r="DP308" s="16"/>
      <c r="DQ308" s="16"/>
      <c r="DR308" s="16"/>
      <c r="DS308" s="16"/>
      <c r="DT308" s="318" t="str">
        <f>IFERROR(VLOOKUP($DN308,'（様式１号）３整理番号表'!$Z$19:$AB$32,3,FALSE),"")</f>
        <v/>
      </c>
      <c r="DU308" s="259" t="str">
        <f t="shared" si="603"/>
        <v/>
      </c>
      <c r="DV308" s="14"/>
      <c r="DW308" s="17" t="str">
        <f t="shared" ca="1" si="604"/>
        <v/>
      </c>
      <c r="DX308" s="88" t="str">
        <f t="shared" ca="1" si="621"/>
        <v/>
      </c>
      <c r="DZ308" s="339">
        <f t="shared" ca="1" si="625"/>
        <v>0</v>
      </c>
      <c r="EA308" s="339">
        <f t="shared" ca="1" si="625"/>
        <v>0</v>
      </c>
      <c r="EB308" s="339">
        <f t="shared" ca="1" si="625"/>
        <v>0</v>
      </c>
      <c r="EC308" s="339">
        <f t="shared" ca="1" si="625"/>
        <v>0</v>
      </c>
      <c r="ED308" s="339">
        <f t="shared" ca="1" si="625"/>
        <v>0</v>
      </c>
      <c r="EE308" s="339">
        <f t="shared" ca="1" si="625"/>
        <v>0</v>
      </c>
      <c r="EF308" s="339">
        <f t="shared" ca="1" si="625"/>
        <v>0</v>
      </c>
      <c r="EG308" s="339">
        <f t="shared" ca="1" si="625"/>
        <v>0</v>
      </c>
      <c r="EH308" s="339">
        <f t="shared" ca="1" si="625"/>
        <v>0</v>
      </c>
      <c r="EI308" s="339">
        <f t="shared" ca="1" si="625"/>
        <v>0</v>
      </c>
      <c r="EJ308" s="339">
        <f t="shared" ca="1" si="625"/>
        <v>0</v>
      </c>
      <c r="EK308" s="339">
        <f t="shared" ca="1" si="625"/>
        <v>0</v>
      </c>
      <c r="EL308" s="339">
        <f t="shared" ca="1" si="625"/>
        <v>0</v>
      </c>
      <c r="EM308" s="339">
        <f t="shared" ca="1" si="625"/>
        <v>0</v>
      </c>
      <c r="EO308" s="919" t="str">
        <f t="shared" ca="1" si="523"/>
        <v/>
      </c>
      <c r="EP308" s="919" t="str">
        <f t="shared" ca="1" si="605"/>
        <v/>
      </c>
      <c r="EQ308" s="919" t="str">
        <f t="shared" ca="1" si="606"/>
        <v/>
      </c>
      <c r="ER308" s="919" t="str">
        <f t="shared" ca="1" si="607"/>
        <v/>
      </c>
      <c r="ES308" s="919" t="str">
        <f ca="1">IFERROR(INDEX('郵便番号（石川県）'!$A$3:$F$2574,MATCH(INDIRECT("'("&amp;EO308&amp;")'!E7"),'郵便番号（石川県）'!$A$3:$A$2574,0),6),"")</f>
        <v/>
      </c>
      <c r="ET308" s="919" t="str">
        <f ca="1">IFERROR(INDEX('郵便番号（石川県）'!$A$3:$F$2574,MATCH(INDIRECT("'("&amp;$EO308&amp;")'!E7"),'郵便番号（石川県）'!$A$3:$A$2574,0),5),"")</f>
        <v/>
      </c>
      <c r="EU308" s="919" t="str">
        <f t="shared" ca="1" si="608"/>
        <v/>
      </c>
      <c r="EV308" s="919" t="str">
        <f t="shared" ca="1" si="609"/>
        <v/>
      </c>
      <c r="EW308" s="919" t="str">
        <f t="shared" ca="1" si="610"/>
        <v/>
      </c>
      <c r="EX308" s="919" t="str">
        <f t="shared" ca="1" si="611"/>
        <v/>
      </c>
      <c r="EY308" s="919" t="str">
        <f t="shared" ca="1" si="612"/>
        <v/>
      </c>
      <c r="EZ308" s="919" t="str">
        <f t="shared" ca="1" si="613"/>
        <v/>
      </c>
      <c r="FA308" s="919" t="str">
        <f t="shared" ca="1" si="614"/>
        <v/>
      </c>
      <c r="FB308" s="919" t="str">
        <f t="shared" ca="1" si="615"/>
        <v/>
      </c>
      <c r="FC308" s="919" t="str">
        <f t="shared" ca="1" si="616"/>
        <v/>
      </c>
      <c r="FD308" s="627" t="str">
        <f t="shared" ca="1" si="617"/>
        <v/>
      </c>
      <c r="FE308" s="630">
        <v>298</v>
      </c>
      <c r="FF308" s="299" t="str">
        <f t="shared" ca="1" si="618"/>
        <v/>
      </c>
      <c r="FG308" s="993" t="str">
        <f t="shared" ca="1" si="619"/>
        <v/>
      </c>
      <c r="FH308" s="919" t="str">
        <f t="shared" ca="1" si="620"/>
        <v/>
      </c>
      <c r="FI308" s="299">
        <f ca="1">COUNTIF($FH$11:FH308,"■")</f>
        <v>0</v>
      </c>
    </row>
    <row r="309" spans="1:165" ht="34.5" customHeight="1">
      <c r="A309" s="445">
        <f t="shared" ca="1" si="524"/>
        <v>0</v>
      </c>
      <c r="B309" s="446">
        <f>IF(R309&lt;&gt;"",IF(COUNTIF(R$11:R309,R309)=1,MAX(B$11:B308)+1,INDEX(B$11:B308,MATCH(R309,R$11:R308,0),1)),0)</f>
        <v>1</v>
      </c>
      <c r="C309" s="446">
        <f ca="1">IF(T309&lt;&gt;"",IF(COUNTIF(T$11:T309,T309)=1,MAX(C$11:C308)+1,INDEX(C$11:C308,MATCH(T309,T$11:T308,0),1)),0)</f>
        <v>0</v>
      </c>
      <c r="D309" s="446">
        <f ca="1">IF(U309&lt;&gt;"",IF(COUNTIF(U$11:U309,U309)=1,MAX(D$11:D308)+1,INDEX(D$11:D308,MATCH(U309,U$11:U308,0),1)),0)</f>
        <v>0</v>
      </c>
      <c r="E309" s="446">
        <f ca="1">IF(S309&lt;&gt;"",IF(COUNTIF(S$11:S309,S309)=1,MAX(E$11:E308)+1,INDEX(E$11:E308,MATCH(S309,S$11:S308,0),1)),0)</f>
        <v>0</v>
      </c>
      <c r="F309" s="446">
        <f ca="1">IF(Z309&lt;&gt;"",IF(COUNTIF(Z$11:Z309,Z309)=1,MAX(F$11:F308)+1,INDEX(F$11:F308,MATCH(Z309,Z$11:Z308,0),1)),0)</f>
        <v>0</v>
      </c>
      <c r="G309" s="447" cm="1">
        <f t="array" aca="1" ref="G309" ca="1">IF(Z309&lt;&gt;"",IF(COUNTIFS(Z$11:Z309,Z309,W$11:W309,W309)=1,MAX(G$11:G308)+1,INDEX(G$11:G308,MATCH(Z309&amp;W309,Z$11:Z308&amp;W$11:W309,0),1)),0)</f>
        <v>0</v>
      </c>
      <c r="H309" s="447">
        <f t="shared" ca="1" si="525"/>
        <v>0</v>
      </c>
      <c r="I309" s="447">
        <f ca="1">IF(T309="",0,IF(COUNTIF(T$11:T309,T309)=1,1,0))</f>
        <v>0</v>
      </c>
      <c r="J309" s="447">
        <f ca="1">IF(U309="",0,IF(COUNTIF(U$11:U309,U309)=1,1,0))</f>
        <v>0</v>
      </c>
      <c r="K309" s="447">
        <f ca="1">IF(S309="",0,IF(COUNTIF(S$11:S309,S309)=1,1,0))</f>
        <v>0</v>
      </c>
      <c r="L309" s="446">
        <f ca="1">IF(Z309="",0,IF(COUNTIF(Z$11:Z309,Z309)=1,1,0))</f>
        <v>0</v>
      </c>
      <c r="M309" s="767">
        <f ca="1">IF($W309=2,IF(COUNTIFS($W$11:$W309,2,$Z$11:$Z309,$Z309)=1,1,0),0)</f>
        <v>0</v>
      </c>
      <c r="N309" s="767">
        <f ca="1">IF($W309=1,IF(COUNTIFS($W$11:$W309,2,$Z$11:$Z309,$Z309)=1,1,0),0)</f>
        <v>0</v>
      </c>
      <c r="O309" s="446">
        <f ca="1">IF(H309=0,0,IF(COUNTIF(Z$11:Z309,Z309)=1,1,0))</f>
        <v>0</v>
      </c>
      <c r="P309" s="448" t="str">
        <f t="shared" ca="1" si="526"/>
        <v>石川県</v>
      </c>
      <c r="Q309" s="89">
        <f t="shared" ca="1" si="527"/>
        <v>299</v>
      </c>
      <c r="R309" s="170" t="s">
        <v>459</v>
      </c>
      <c r="S309" s="357" t="str">
        <f t="shared" ca="1" si="528"/>
        <v/>
      </c>
      <c r="T309" s="357" t="str">
        <f t="shared" ca="1" si="529"/>
        <v/>
      </c>
      <c r="U309" s="58" t="str">
        <f t="shared" ca="1" si="530"/>
        <v/>
      </c>
      <c r="V309" s="58" t="str">
        <f t="shared" ca="1" si="531"/>
        <v/>
      </c>
      <c r="W309" s="920" t="str">
        <f t="shared" ca="1" si="532"/>
        <v/>
      </c>
      <c r="X309" s="369">
        <f ca="1">IFERROR(VLOOKUP(W309,'（様式１号）３整理番号表'!$B$4:$H$5,2,FALSE),0)</f>
        <v>0</v>
      </c>
      <c r="Y309" s="768" t="str" cm="1">
        <f t="array" aca="1" ref="Y309" ca="1">IF(AND(D309=0,F309=0),"",IF(COUNTIF(D$11:D309,D309)=1,1,IF(COUNTIFS(D$11:D309,D309,F$11:F309,F309)=1,INDEX((D$11:D309,F$11:F309,Y$11:Y309),MATCH(_xlfn.MAXIFS(F$11:F308,D$11:D308,D309),$F$11:F309,0),1,3)+1,INDEX((D$11:D309,F$11:F309,Y$11:Y309),MATCH(D309&amp;F309,D$11:D309&amp;F$11:F309,0),1,3))))</f>
        <v/>
      </c>
      <c r="Z309" s="40" t="str">
        <f t="shared" ca="1" si="533"/>
        <v/>
      </c>
      <c r="AA309" s="924" t="str">
        <f t="shared" ca="1" si="534"/>
        <v/>
      </c>
      <c r="AB309" s="93">
        <f ca="1">IFERROR(VLOOKUP(AA309,'（様式１号）３整理番号表'!$B$10:$H$16,2,FALSE),0)</f>
        <v>0</v>
      </c>
      <c r="AC309" s="924" t="str">
        <f t="shared" ca="1" si="535"/>
        <v/>
      </c>
      <c r="AD309" s="924" t="str">
        <f t="shared" ca="1" si="536"/>
        <v/>
      </c>
      <c r="AE309" s="93">
        <f ca="1">IFERROR(VLOOKUP(AD309,'（様式１号）３整理番号表'!$B$21:$H$22,2,FALSE),0)</f>
        <v>0</v>
      </c>
      <c r="AF309" s="924" t="str">
        <f t="shared" ca="1" si="537"/>
        <v/>
      </c>
      <c r="AG309" s="93">
        <f ca="1">IFERROR(VLOOKUP(AF309,'（様式１号）３整理番号表'!$B$26:$H$31,2,FALSE),0)</f>
        <v>0</v>
      </c>
      <c r="AH309" s="924" t="str">
        <f t="shared" ca="1" si="538"/>
        <v/>
      </c>
      <c r="AI309" s="93">
        <f ca="1">IFERROR(VLOOKUP(AH309,'（様式１号）３整理番号表'!$J$5:$N$59,2,FALSE),0)</f>
        <v>0</v>
      </c>
      <c r="AJ309" s="77" t="str">
        <f t="shared" ca="1" si="539"/>
        <v/>
      </c>
      <c r="AK309" s="93">
        <f ca="1">IFERROR(VLOOKUP(AJ309,'（様式１号）３整理番号表'!$P$5:$R$29,2,FALSE),0)</f>
        <v>0</v>
      </c>
      <c r="AL309" s="921" t="str">
        <f t="shared" ca="1" si="540"/>
        <v/>
      </c>
      <c r="AM309" s="921" t="str">
        <f t="shared" ca="1" si="541"/>
        <v/>
      </c>
      <c r="AN309" s="921"/>
      <c r="AO309" s="77" t="str">
        <f t="shared" ca="1" si="542"/>
        <v/>
      </c>
      <c r="AP309" s="93">
        <f ca="1">IFERROR(VLOOKUP(AO309,'（様式１号）３整理番号表'!$P$5:$R$29,2,FALSE),0)</f>
        <v>0</v>
      </c>
      <c r="AQ309" s="924" t="str">
        <f t="shared" ca="1" si="543"/>
        <v/>
      </c>
      <c r="AR309" s="93">
        <f t="shared" ca="1" si="544"/>
        <v>0</v>
      </c>
      <c r="AS309" s="924" t="str">
        <f t="shared" ca="1" si="545"/>
        <v/>
      </c>
      <c r="AT309" s="40" t="str">
        <f t="shared" ca="1" si="546"/>
        <v/>
      </c>
      <c r="AU309" s="93" t="str">
        <f t="shared" ca="1" si="547"/>
        <v/>
      </c>
      <c r="AV309" s="923" t="str">
        <f t="shared" ca="1" si="548"/>
        <v/>
      </c>
      <c r="AW309" s="926" t="str">
        <f t="shared" ca="1" si="549"/>
        <v/>
      </c>
      <c r="AX309" s="925" t="str">
        <f t="shared" ca="1" si="550"/>
        <v/>
      </c>
      <c r="AY309" s="925" t="str">
        <f t="shared" ca="1" si="550"/>
        <v/>
      </c>
      <c r="AZ309" s="925" t="str">
        <f t="shared" ca="1" si="550"/>
        <v/>
      </c>
      <c r="BA309" s="925" t="str">
        <f t="shared" ca="1" si="550"/>
        <v/>
      </c>
      <c r="BB309" s="925" t="str">
        <f t="shared" ca="1" si="551"/>
        <v/>
      </c>
      <c r="BC309" s="925" t="str">
        <f t="shared" ca="1" si="552"/>
        <v/>
      </c>
      <c r="BD309" s="925" t="str">
        <f t="shared" ca="1" si="552"/>
        <v/>
      </c>
      <c r="BE309" s="925" t="str">
        <f t="shared" ca="1" si="552"/>
        <v/>
      </c>
      <c r="BF309" s="77" t="str">
        <f t="shared" ca="1" si="553"/>
        <v/>
      </c>
      <c r="BG309" s="924" t="str">
        <f t="shared" ca="1" si="554"/>
        <v/>
      </c>
      <c r="BH309" s="94">
        <f ca="1">IF(BF309&lt;&gt;"",INDEX('（様式１号）３整理番号表'!$AB$7:$AQ$12,MATCH(BF309,'（様式１号）３整理番号表'!$AA$7:$AA$12,0),MATCH(BG309,'（様式１号）３整理番号表'!$AB$6:$AQ$6,0)),0)</f>
        <v>0</v>
      </c>
      <c r="BI309" s="921" t="str">
        <f t="shared" ca="1" si="555"/>
        <v/>
      </c>
      <c r="BJ309" s="922" t="str">
        <f t="shared" ca="1" si="556"/>
        <v/>
      </c>
      <c r="BK309" s="926" t="str">
        <f t="shared" ca="1" si="557"/>
        <v/>
      </c>
      <c r="BL309" s="922" t="str">
        <f t="shared" ca="1" si="558"/>
        <v/>
      </c>
      <c r="BM309" s="79" t="str">
        <f t="shared" ca="1" si="559"/>
        <v/>
      </c>
      <c r="BN309" s="82" t="str">
        <f t="shared" ca="1" si="560"/>
        <v/>
      </c>
      <c r="BO309" s="83" t="str">
        <f t="shared" ca="1" si="561"/>
        <v/>
      </c>
      <c r="BP309" s="84" t="str">
        <f t="shared" ca="1" si="562"/>
        <v/>
      </c>
      <c r="BQ309" s="82" t="str">
        <f t="shared" ca="1" si="563"/>
        <v/>
      </c>
      <c r="BR309" s="97" t="str">
        <f t="shared" ca="1" si="564"/>
        <v/>
      </c>
      <c r="BS309" s="95" t="str">
        <f t="shared" ca="1" si="565"/>
        <v/>
      </c>
      <c r="BT309" s="184" t="str">
        <f t="shared" ca="1" si="566"/>
        <v/>
      </c>
      <c r="BU309" s="611" t="str">
        <f t="shared" ca="1" si="567"/>
        <v/>
      </c>
      <c r="BV309" s="77" t="str">
        <f t="shared" ca="1" si="568"/>
        <v/>
      </c>
      <c r="BW309" s="85" t="str">
        <f t="shared" ca="1" si="569"/>
        <v/>
      </c>
      <c r="BX309" s="86" t="str">
        <f t="shared" ca="1" si="570"/>
        <v/>
      </c>
      <c r="BY309" s="231">
        <f ca="1">IF('ポイント要件確認等（個別表）'!AD309=1,ROUNDDOWN('ポイント要件確認等（個別表）'!AV309,-3),IF('ポイント要件確認等（個別表）'!AD309=2,ROUNDDOWN('ポイント要件確認等（個別表）'!BH309,-3),IF('ポイント要件確認等（個別表）'!AD309=3,ROUNDDOWN('ポイント要件確認等（個別表）'!BT309,-3),0)))</f>
        <v>0</v>
      </c>
      <c r="BZ309" s="86" t="str">
        <f t="shared" ca="1" si="571"/>
        <v/>
      </c>
      <c r="CA309" s="232" t="str">
        <f t="shared" ca="1" si="572"/>
        <v/>
      </c>
      <c r="CB309" s="232">
        <f t="shared" ca="1" si="573"/>
        <v>0</v>
      </c>
      <c r="CC309" s="86" t="str">
        <f t="shared" ca="1" si="574"/>
        <v/>
      </c>
      <c r="CD309" s="86" t="str">
        <f t="shared" ca="1" si="575"/>
        <v/>
      </c>
      <c r="CE309" s="609"/>
      <c r="CF309" s="86" t="str">
        <f t="shared" ca="1" si="576"/>
        <v/>
      </c>
      <c r="CG309" s="185" t="str">
        <f t="shared" ca="1" si="577"/>
        <v/>
      </c>
      <c r="CH309" s="246" t="str">
        <f t="shared" ca="1" si="578"/>
        <v>含税額</v>
      </c>
      <c r="CI309" s="247" t="str">
        <f t="shared" ca="1" si="579"/>
        <v/>
      </c>
      <c r="CJ309" s="87" t="str">
        <f ca="1">IFERROR(IF(INDIRECT("'("&amp;'２個別表'!EO309&amp;")'!AR"&amp;84+EP309)&lt;&gt;1,"",1),"")</f>
        <v/>
      </c>
      <c r="CK309" s="244" t="str">
        <f t="shared" ca="1" si="580"/>
        <v/>
      </c>
      <c r="CL309" s="235" t="str">
        <f t="shared" ca="1" si="581"/>
        <v/>
      </c>
      <c r="CM309" s="239" t="str">
        <f t="shared" ca="1" si="582"/>
        <v/>
      </c>
      <c r="CN309" s="77" t="str">
        <f t="shared" ca="1" si="583"/>
        <v/>
      </c>
      <c r="CO309" s="93" t="str">
        <f ca="1">IFERROR(VLOOKUP(CN309,'（様式１号）３整理番号表'!$T$5:$V$15,2,FALSE),"")</f>
        <v/>
      </c>
      <c r="CP309" s="924" t="str">
        <f t="shared" ca="1" si="584"/>
        <v/>
      </c>
      <c r="CQ309" s="93" t="str">
        <f ca="1">IFERROR(VLOOKUP(CP309,'（様式１号）３整理番号表'!$T$19:$V$24,2,FALSE),"")</f>
        <v/>
      </c>
      <c r="CR309" s="924" t="str">
        <f ca="1">IFERROR(IF(INDIRECT("'("&amp;'２個別表'!EO309&amp;")'!AV"&amp;84+EP309)&lt;&gt;1,"",1),"")</f>
        <v/>
      </c>
      <c r="CS309" s="232">
        <f t="shared" ca="1" si="585"/>
        <v>0</v>
      </c>
      <c r="CT309" s="248">
        <f t="shared" ca="1" si="586"/>
        <v>0</v>
      </c>
      <c r="CU309" s="376" t="str">
        <f ca="1">IF(ER309="補強",IF(COUNTIFS($Z$11:Z309,Z309,$W$11:W309,1)=1,"１①",""),IF(COUNTIFS($Z$11:Z309,Z309,$W$11:W309,2)=1,"２①",""))</f>
        <v/>
      </c>
      <c r="CV309" s="57" t="str">
        <f t="shared" ca="1" si="587"/>
        <v/>
      </c>
      <c r="CW309" s="927" t="str">
        <f t="shared" ca="1" si="588"/>
        <v/>
      </c>
      <c r="CX309" s="256" t="str">
        <f t="shared" ca="1" si="589"/>
        <v/>
      </c>
      <c r="CY309" s="256" t="str">
        <f t="shared" ca="1" si="590"/>
        <v/>
      </c>
      <c r="CZ309" s="256" t="str">
        <f t="shared" ca="1" si="591"/>
        <v/>
      </c>
      <c r="DA309" s="256" t="str">
        <f t="shared" ca="1" si="592"/>
        <v/>
      </c>
      <c r="DB309" s="316" t="str">
        <f ca="1">IFERROR(VLOOKUP($CU309,'（様式１号）３整理番号表'!$Z$19:$AB$32,3,FALSE),"")</f>
        <v/>
      </c>
      <c r="DC309" s="259" t="str">
        <f t="shared" ca="1" si="593"/>
        <v>-</v>
      </c>
      <c r="DD309" s="618" t="str">
        <f t="shared" ca="1" si="594"/>
        <v/>
      </c>
      <c r="DE309" s="321" t="str">
        <f ca="1">IF(AND(AO309=18,AS309=1),IF(COUNTIFS($Y$11:Y309,Y309,$AS$11:AS309,1)=1,"２②",""),IF($CU309="１①",INDEX(INDIRECT("'("&amp;$EO309&amp;")'!AR116:BB116"),1,MATCH(INDIRECT("'("&amp;$EO309&amp;")'!C118"),INDIRECT("'("&amp;$EO309&amp;")'!AR119:BB119"),0)),""))</f>
        <v/>
      </c>
      <c r="DF309" s="324" t="str">
        <f t="shared" ca="1" si="595"/>
        <v/>
      </c>
      <c r="DG309" s="313" t="str">
        <f t="shared" ca="1" si="596"/>
        <v/>
      </c>
      <c r="DH309" s="313" t="str">
        <f t="shared" ca="1" si="597"/>
        <v/>
      </c>
      <c r="DI309" s="313" t="str">
        <f t="shared" ca="1" si="598"/>
        <v/>
      </c>
      <c r="DJ309" s="313" t="str">
        <f t="shared" ca="1" si="599"/>
        <v/>
      </c>
      <c r="DK309" s="328" t="str">
        <f t="shared" ca="1" si="600"/>
        <v/>
      </c>
      <c r="DL309" s="334" t="str">
        <f t="shared" ca="1" si="601"/>
        <v/>
      </c>
      <c r="DM309" s="915" t="str">
        <f t="shared" ca="1" si="602"/>
        <v/>
      </c>
      <c r="DN309" s="15"/>
      <c r="DO309" s="324"/>
      <c r="DP309" s="16"/>
      <c r="DQ309" s="16"/>
      <c r="DR309" s="16"/>
      <c r="DS309" s="16"/>
      <c r="DT309" s="318" t="str">
        <f>IFERROR(VLOOKUP($DN309,'（様式１号）３整理番号表'!$Z$19:$AB$32,3,FALSE),"")</f>
        <v/>
      </c>
      <c r="DU309" s="259" t="str">
        <f t="shared" si="603"/>
        <v/>
      </c>
      <c r="DV309" s="14"/>
      <c r="DW309" s="17" t="str">
        <f t="shared" ca="1" si="604"/>
        <v/>
      </c>
      <c r="DX309" s="88" t="str">
        <f t="shared" ca="1" si="621"/>
        <v/>
      </c>
      <c r="DZ309" s="339">
        <f t="shared" ca="1" si="625"/>
        <v>0</v>
      </c>
      <c r="EA309" s="339">
        <f t="shared" ca="1" si="625"/>
        <v>0</v>
      </c>
      <c r="EB309" s="339">
        <f t="shared" ca="1" si="625"/>
        <v>0</v>
      </c>
      <c r="EC309" s="339">
        <f t="shared" ca="1" si="625"/>
        <v>0</v>
      </c>
      <c r="ED309" s="339">
        <f t="shared" ca="1" si="625"/>
        <v>0</v>
      </c>
      <c r="EE309" s="339">
        <f t="shared" ca="1" si="625"/>
        <v>0</v>
      </c>
      <c r="EF309" s="339">
        <f t="shared" ca="1" si="625"/>
        <v>0</v>
      </c>
      <c r="EG309" s="339">
        <f t="shared" ca="1" si="625"/>
        <v>0</v>
      </c>
      <c r="EH309" s="339">
        <f t="shared" ca="1" si="625"/>
        <v>0</v>
      </c>
      <c r="EI309" s="339">
        <f t="shared" ca="1" si="625"/>
        <v>0</v>
      </c>
      <c r="EJ309" s="339">
        <f t="shared" ca="1" si="625"/>
        <v>0</v>
      </c>
      <c r="EK309" s="339">
        <f t="shared" ca="1" si="625"/>
        <v>0</v>
      </c>
      <c r="EL309" s="339">
        <f t="shared" ca="1" si="625"/>
        <v>0</v>
      </c>
      <c r="EM309" s="339">
        <f t="shared" ca="1" si="625"/>
        <v>0</v>
      </c>
      <c r="EO309" s="919" t="str">
        <f t="shared" ca="1" si="523"/>
        <v/>
      </c>
      <c r="EP309" s="919" t="str">
        <f t="shared" ca="1" si="605"/>
        <v/>
      </c>
      <c r="EQ309" s="919" t="str">
        <f t="shared" ca="1" si="606"/>
        <v/>
      </c>
      <c r="ER309" s="919" t="str">
        <f t="shared" ca="1" si="607"/>
        <v/>
      </c>
      <c r="ES309" s="919" t="str">
        <f ca="1">IFERROR(INDEX('郵便番号（石川県）'!$A$3:$F$2574,MATCH(INDIRECT("'("&amp;EO309&amp;")'!E7"),'郵便番号（石川県）'!$A$3:$A$2574,0),6),"")</f>
        <v/>
      </c>
      <c r="ET309" s="919" t="str">
        <f ca="1">IFERROR(INDEX('郵便番号（石川県）'!$A$3:$F$2574,MATCH(INDIRECT("'("&amp;$EO309&amp;")'!E7"),'郵便番号（石川県）'!$A$3:$A$2574,0),5),"")</f>
        <v/>
      </c>
      <c r="EU309" s="919" t="str">
        <f t="shared" ca="1" si="608"/>
        <v/>
      </c>
      <c r="EV309" s="919" t="str">
        <f t="shared" ca="1" si="609"/>
        <v/>
      </c>
      <c r="EW309" s="919" t="str">
        <f t="shared" ca="1" si="610"/>
        <v/>
      </c>
      <c r="EX309" s="919" t="str">
        <f t="shared" ca="1" si="611"/>
        <v/>
      </c>
      <c r="EY309" s="919" t="str">
        <f t="shared" ca="1" si="612"/>
        <v/>
      </c>
      <c r="EZ309" s="919" t="str">
        <f t="shared" ca="1" si="613"/>
        <v/>
      </c>
      <c r="FA309" s="919" t="str">
        <f t="shared" ca="1" si="614"/>
        <v/>
      </c>
      <c r="FB309" s="919" t="str">
        <f t="shared" ca="1" si="615"/>
        <v/>
      </c>
      <c r="FC309" s="919" t="str">
        <f t="shared" ca="1" si="616"/>
        <v/>
      </c>
      <c r="FD309" s="627" t="str">
        <f t="shared" ca="1" si="617"/>
        <v/>
      </c>
      <c r="FE309" s="630">
        <v>299</v>
      </c>
      <c r="FF309" s="299" t="str">
        <f t="shared" ca="1" si="618"/>
        <v/>
      </c>
      <c r="FG309" s="993" t="str">
        <f t="shared" ca="1" si="619"/>
        <v/>
      </c>
      <c r="FH309" s="919" t="str">
        <f t="shared" ca="1" si="620"/>
        <v/>
      </c>
      <c r="FI309" s="299">
        <f ca="1">COUNTIF($FH$11:FH309,"■")</f>
        <v>0</v>
      </c>
    </row>
    <row r="310" spans="1:165" ht="34.5" customHeight="1">
      <c r="A310" s="445">
        <f t="shared" ca="1" si="524"/>
        <v>0</v>
      </c>
      <c r="B310" s="446">
        <f>IF(R310&lt;&gt;"",IF(COUNTIF(R$11:R310,R310)=1,MAX(B$11:B309)+1,INDEX(B$11:B309,MATCH(R310,R$11:R309,0),1)),0)</f>
        <v>1</v>
      </c>
      <c r="C310" s="446">
        <f ca="1">IF(T310&lt;&gt;"",IF(COUNTIF(T$11:T310,T310)=1,MAX(C$11:C309)+1,INDEX(C$11:C309,MATCH(T310,T$11:T309,0),1)),0)</f>
        <v>0</v>
      </c>
      <c r="D310" s="446">
        <f ca="1">IF(U310&lt;&gt;"",IF(COUNTIF(U$11:U310,U310)=1,MAX(D$11:D309)+1,INDEX(D$11:D309,MATCH(U310,U$11:U309,0),1)),0)</f>
        <v>0</v>
      </c>
      <c r="E310" s="446">
        <f ca="1">IF(S310&lt;&gt;"",IF(COUNTIF(S$11:S310,S310)=1,MAX(E$11:E309)+1,INDEX(E$11:E309,MATCH(S310,S$11:S309,0),1)),0)</f>
        <v>0</v>
      </c>
      <c r="F310" s="446">
        <f ca="1">IF(Z310&lt;&gt;"",IF(COUNTIF(Z$11:Z310,Z310)=1,MAX(F$11:F309)+1,INDEX(F$11:F309,MATCH(Z310,Z$11:Z309,0),1)),0)</f>
        <v>0</v>
      </c>
      <c r="G310" s="447" cm="1">
        <f t="array" aca="1" ref="G310" ca="1">IF(Z310&lt;&gt;"",IF(COUNTIFS(Z$11:Z310,Z310,W$11:W310,W310)=1,MAX(G$11:G309)+1,INDEX(G$11:G309,MATCH(Z310&amp;W310,Z$11:Z309&amp;W$11:W310,0),1)),0)</f>
        <v>0</v>
      </c>
      <c r="H310" s="447">
        <f t="shared" ca="1" si="525"/>
        <v>0</v>
      </c>
      <c r="I310" s="447">
        <f ca="1">IF(T310="",0,IF(COUNTIF(T$11:T310,T310)=1,1,0))</f>
        <v>0</v>
      </c>
      <c r="J310" s="447">
        <f ca="1">IF(U310="",0,IF(COUNTIF(U$11:U310,U310)=1,1,0))</f>
        <v>0</v>
      </c>
      <c r="K310" s="447">
        <f ca="1">IF(S310="",0,IF(COUNTIF(S$11:S310,S310)=1,1,0))</f>
        <v>0</v>
      </c>
      <c r="L310" s="446">
        <f ca="1">IF(Z310="",0,IF(COUNTIF(Z$11:Z310,Z310)=1,1,0))</f>
        <v>0</v>
      </c>
      <c r="M310" s="767">
        <f ca="1">IF($W310=2,IF(COUNTIFS($W$11:$W310,2,$Z$11:$Z310,$Z310)=1,1,0),0)</f>
        <v>0</v>
      </c>
      <c r="N310" s="767">
        <f ca="1">IF($W310=1,IF(COUNTIFS($W$11:$W310,2,$Z$11:$Z310,$Z310)=1,1,0),0)</f>
        <v>0</v>
      </c>
      <c r="O310" s="446">
        <f ca="1">IF(H310=0,0,IF(COUNTIF(Z$11:Z310,Z310)=1,1,0))</f>
        <v>0</v>
      </c>
      <c r="P310" s="448" t="str">
        <f t="shared" ca="1" si="526"/>
        <v>石川県</v>
      </c>
      <c r="Q310" s="89">
        <f t="shared" ca="1" si="527"/>
        <v>300</v>
      </c>
      <c r="R310" s="170" t="s">
        <v>459</v>
      </c>
      <c r="S310" s="357" t="str">
        <f t="shared" ca="1" si="528"/>
        <v/>
      </c>
      <c r="T310" s="357" t="str">
        <f t="shared" ca="1" si="529"/>
        <v/>
      </c>
      <c r="U310" s="58" t="str">
        <f t="shared" ca="1" si="530"/>
        <v/>
      </c>
      <c r="V310" s="58" t="str">
        <f t="shared" ca="1" si="531"/>
        <v/>
      </c>
      <c r="W310" s="920" t="str">
        <f t="shared" ca="1" si="532"/>
        <v/>
      </c>
      <c r="X310" s="369">
        <f ca="1">IFERROR(VLOOKUP(W310,'（様式１号）３整理番号表'!$B$4:$H$5,2,FALSE),0)</f>
        <v>0</v>
      </c>
      <c r="Y310" s="768" t="str" cm="1">
        <f t="array" aca="1" ref="Y310" ca="1">IF(AND(D310=0,F310=0),"",IF(COUNTIF(D$11:D310,D310)=1,1,IF(COUNTIFS(D$11:D310,D310,F$11:F310,F310)=1,INDEX((D$11:D310,F$11:F310,Y$11:Y310),MATCH(_xlfn.MAXIFS(F$11:F309,D$11:D309,D310),$F$11:F310,0),1,3)+1,INDEX((D$11:D310,F$11:F310,Y$11:Y310),MATCH(D310&amp;F310,D$11:D310&amp;F$11:F310,0),1,3))))</f>
        <v/>
      </c>
      <c r="Z310" s="40" t="str">
        <f t="shared" ca="1" si="533"/>
        <v/>
      </c>
      <c r="AA310" s="924" t="str">
        <f t="shared" ca="1" si="534"/>
        <v/>
      </c>
      <c r="AB310" s="93">
        <f ca="1">IFERROR(VLOOKUP(AA310,'（様式１号）３整理番号表'!$B$10:$H$16,2,FALSE),0)</f>
        <v>0</v>
      </c>
      <c r="AC310" s="924" t="str">
        <f t="shared" ca="1" si="535"/>
        <v/>
      </c>
      <c r="AD310" s="924" t="str">
        <f t="shared" ca="1" si="536"/>
        <v/>
      </c>
      <c r="AE310" s="93">
        <f ca="1">IFERROR(VLOOKUP(AD310,'（様式１号）３整理番号表'!$B$21:$H$22,2,FALSE),0)</f>
        <v>0</v>
      </c>
      <c r="AF310" s="924" t="str">
        <f t="shared" ca="1" si="537"/>
        <v/>
      </c>
      <c r="AG310" s="93">
        <f ca="1">IFERROR(VLOOKUP(AF310,'（様式１号）３整理番号表'!$B$26:$H$31,2,FALSE),0)</f>
        <v>0</v>
      </c>
      <c r="AH310" s="924" t="str">
        <f t="shared" ca="1" si="538"/>
        <v/>
      </c>
      <c r="AI310" s="93">
        <f ca="1">IFERROR(VLOOKUP(AH310,'（様式１号）３整理番号表'!$J$5:$N$59,2,FALSE),0)</f>
        <v>0</v>
      </c>
      <c r="AJ310" s="77" t="str">
        <f t="shared" ca="1" si="539"/>
        <v/>
      </c>
      <c r="AK310" s="93">
        <f ca="1">IFERROR(VLOOKUP(AJ310,'（様式１号）３整理番号表'!$P$5:$R$29,2,FALSE),0)</f>
        <v>0</v>
      </c>
      <c r="AL310" s="921" t="str">
        <f t="shared" ca="1" si="540"/>
        <v/>
      </c>
      <c r="AM310" s="921" t="str">
        <f t="shared" ca="1" si="541"/>
        <v/>
      </c>
      <c r="AN310" s="921"/>
      <c r="AO310" s="77" t="str">
        <f t="shared" ca="1" si="542"/>
        <v/>
      </c>
      <c r="AP310" s="93">
        <f ca="1">IFERROR(VLOOKUP(AO310,'（様式１号）３整理番号表'!$P$5:$R$29,2,FALSE),0)</f>
        <v>0</v>
      </c>
      <c r="AQ310" s="924" t="str">
        <f t="shared" ca="1" si="543"/>
        <v/>
      </c>
      <c r="AR310" s="93">
        <f t="shared" ca="1" si="544"/>
        <v>0</v>
      </c>
      <c r="AS310" s="924" t="str">
        <f t="shared" ca="1" si="545"/>
        <v/>
      </c>
      <c r="AT310" s="40" t="str">
        <f t="shared" ca="1" si="546"/>
        <v/>
      </c>
      <c r="AU310" s="93" t="str">
        <f t="shared" ca="1" si="547"/>
        <v/>
      </c>
      <c r="AV310" s="923" t="str">
        <f t="shared" ca="1" si="548"/>
        <v/>
      </c>
      <c r="AW310" s="926" t="str">
        <f t="shared" ca="1" si="549"/>
        <v/>
      </c>
      <c r="AX310" s="925" t="str">
        <f t="shared" ca="1" si="550"/>
        <v/>
      </c>
      <c r="AY310" s="925" t="str">
        <f t="shared" ca="1" si="550"/>
        <v/>
      </c>
      <c r="AZ310" s="925" t="str">
        <f t="shared" ca="1" si="550"/>
        <v/>
      </c>
      <c r="BA310" s="925" t="str">
        <f t="shared" ca="1" si="550"/>
        <v/>
      </c>
      <c r="BB310" s="925" t="str">
        <f t="shared" ca="1" si="551"/>
        <v/>
      </c>
      <c r="BC310" s="925" t="str">
        <f t="shared" ca="1" si="552"/>
        <v/>
      </c>
      <c r="BD310" s="925" t="str">
        <f t="shared" ca="1" si="552"/>
        <v/>
      </c>
      <c r="BE310" s="925" t="str">
        <f t="shared" ca="1" si="552"/>
        <v/>
      </c>
      <c r="BF310" s="77" t="str">
        <f t="shared" ca="1" si="553"/>
        <v/>
      </c>
      <c r="BG310" s="924" t="str">
        <f t="shared" ca="1" si="554"/>
        <v/>
      </c>
      <c r="BH310" s="94">
        <f ca="1">IF(BF310&lt;&gt;"",INDEX('（様式１号）３整理番号表'!$AB$7:$AQ$12,MATCH(BF310,'（様式１号）３整理番号表'!$AA$7:$AA$12,0),MATCH(BG310,'（様式１号）３整理番号表'!$AB$6:$AQ$6,0)),0)</f>
        <v>0</v>
      </c>
      <c r="BI310" s="921" t="str">
        <f t="shared" ca="1" si="555"/>
        <v/>
      </c>
      <c r="BJ310" s="922" t="str">
        <f t="shared" ca="1" si="556"/>
        <v/>
      </c>
      <c r="BK310" s="926" t="str">
        <f t="shared" ca="1" si="557"/>
        <v/>
      </c>
      <c r="BL310" s="922" t="str">
        <f t="shared" ca="1" si="558"/>
        <v/>
      </c>
      <c r="BM310" s="79" t="str">
        <f t="shared" ca="1" si="559"/>
        <v/>
      </c>
      <c r="BN310" s="82" t="str">
        <f t="shared" ca="1" si="560"/>
        <v/>
      </c>
      <c r="BO310" s="83" t="str">
        <f t="shared" ca="1" si="561"/>
        <v/>
      </c>
      <c r="BP310" s="84" t="str">
        <f t="shared" ca="1" si="562"/>
        <v/>
      </c>
      <c r="BQ310" s="82" t="str">
        <f t="shared" ca="1" si="563"/>
        <v/>
      </c>
      <c r="BR310" s="97" t="str">
        <f t="shared" ca="1" si="564"/>
        <v/>
      </c>
      <c r="BS310" s="95" t="str">
        <f t="shared" ca="1" si="565"/>
        <v/>
      </c>
      <c r="BT310" s="184" t="str">
        <f t="shared" ca="1" si="566"/>
        <v/>
      </c>
      <c r="BU310" s="611" t="str">
        <f t="shared" ca="1" si="567"/>
        <v/>
      </c>
      <c r="BV310" s="77" t="str">
        <f t="shared" ca="1" si="568"/>
        <v/>
      </c>
      <c r="BW310" s="85" t="str">
        <f t="shared" ca="1" si="569"/>
        <v/>
      </c>
      <c r="BX310" s="86" t="str">
        <f t="shared" ca="1" si="570"/>
        <v/>
      </c>
      <c r="BY310" s="231">
        <f ca="1">IF('ポイント要件確認等（個別表）'!AD310=1,ROUNDDOWN('ポイント要件確認等（個別表）'!AV310,-3),IF('ポイント要件確認等（個別表）'!AD310=2,ROUNDDOWN('ポイント要件確認等（個別表）'!BH310,-3),IF('ポイント要件確認等（個別表）'!AD310=3,ROUNDDOWN('ポイント要件確認等（個別表）'!BT310,-3),0)))</f>
        <v>0</v>
      </c>
      <c r="BZ310" s="86" t="str">
        <f t="shared" ca="1" si="571"/>
        <v/>
      </c>
      <c r="CA310" s="232" t="str">
        <f t="shared" ca="1" si="572"/>
        <v/>
      </c>
      <c r="CB310" s="232">
        <f t="shared" ca="1" si="573"/>
        <v>0</v>
      </c>
      <c r="CC310" s="86" t="str">
        <f t="shared" ca="1" si="574"/>
        <v/>
      </c>
      <c r="CD310" s="86" t="str">
        <f t="shared" ca="1" si="575"/>
        <v/>
      </c>
      <c r="CE310" s="609"/>
      <c r="CF310" s="86" t="str">
        <f t="shared" ca="1" si="576"/>
        <v/>
      </c>
      <c r="CG310" s="185" t="str">
        <f t="shared" ca="1" si="577"/>
        <v/>
      </c>
      <c r="CH310" s="246" t="str">
        <f t="shared" ca="1" si="578"/>
        <v>含税額</v>
      </c>
      <c r="CI310" s="247" t="str">
        <f t="shared" ca="1" si="579"/>
        <v/>
      </c>
      <c r="CJ310" s="87" t="str">
        <f ca="1">IFERROR(IF(INDIRECT("'("&amp;'２個別表'!EO310&amp;")'!AR"&amp;84+EP310)&lt;&gt;1,"",1),"")</f>
        <v/>
      </c>
      <c r="CK310" s="244" t="str">
        <f t="shared" ca="1" si="580"/>
        <v/>
      </c>
      <c r="CL310" s="235" t="str">
        <f t="shared" ca="1" si="581"/>
        <v/>
      </c>
      <c r="CM310" s="239" t="str">
        <f t="shared" ca="1" si="582"/>
        <v/>
      </c>
      <c r="CN310" s="77" t="str">
        <f t="shared" ca="1" si="583"/>
        <v/>
      </c>
      <c r="CO310" s="93" t="str">
        <f ca="1">IFERROR(VLOOKUP(CN310,'（様式１号）３整理番号表'!$T$5:$V$15,2,FALSE),"")</f>
        <v/>
      </c>
      <c r="CP310" s="924" t="str">
        <f t="shared" ca="1" si="584"/>
        <v/>
      </c>
      <c r="CQ310" s="93" t="str">
        <f ca="1">IFERROR(VLOOKUP(CP310,'（様式１号）３整理番号表'!$T$19:$V$24,2,FALSE),"")</f>
        <v/>
      </c>
      <c r="CR310" s="924" t="str">
        <f ca="1">IFERROR(IF(INDIRECT("'("&amp;'２個別表'!EO310&amp;")'!AV"&amp;84+EP310)&lt;&gt;1,"",1),"")</f>
        <v/>
      </c>
      <c r="CS310" s="232">
        <f t="shared" ca="1" si="585"/>
        <v>0</v>
      </c>
      <c r="CT310" s="248">
        <f t="shared" ca="1" si="586"/>
        <v>0</v>
      </c>
      <c r="CU310" s="376" t="str">
        <f ca="1">IF(ER310="補強",IF(COUNTIFS($Z$11:Z310,Z310,$W$11:W310,1)=1,"１①",""),IF(COUNTIFS($Z$11:Z310,Z310,$W$11:W310,2)=1,"２①",""))</f>
        <v/>
      </c>
      <c r="CV310" s="57" t="str">
        <f t="shared" ca="1" si="587"/>
        <v/>
      </c>
      <c r="CW310" s="927" t="str">
        <f t="shared" ca="1" si="588"/>
        <v/>
      </c>
      <c r="CX310" s="256" t="str">
        <f t="shared" ca="1" si="589"/>
        <v/>
      </c>
      <c r="CY310" s="256" t="str">
        <f t="shared" ca="1" si="590"/>
        <v/>
      </c>
      <c r="CZ310" s="256" t="str">
        <f t="shared" ca="1" si="591"/>
        <v/>
      </c>
      <c r="DA310" s="256" t="str">
        <f t="shared" ca="1" si="592"/>
        <v/>
      </c>
      <c r="DB310" s="316" t="str">
        <f ca="1">IFERROR(VLOOKUP($CU310,'（様式１号）３整理番号表'!$Z$19:$AB$32,3,FALSE),"")</f>
        <v/>
      </c>
      <c r="DC310" s="259" t="str">
        <f t="shared" ca="1" si="593"/>
        <v>-</v>
      </c>
      <c r="DD310" s="618" t="str">
        <f t="shared" ca="1" si="594"/>
        <v/>
      </c>
      <c r="DE310" s="321" t="str">
        <f ca="1">IF(AND(AO310=18,AS310=1),IF(COUNTIFS($Y$11:Y310,Y310,$AS$11:AS310,1)=1,"２②",""),IF($CU310="１①",INDEX(INDIRECT("'("&amp;$EO310&amp;")'!AR116:BB116"),1,MATCH(INDIRECT("'("&amp;$EO310&amp;")'!C118"),INDIRECT("'("&amp;$EO310&amp;")'!AR119:BB119"),0)),""))</f>
        <v/>
      </c>
      <c r="DF310" s="324" t="str">
        <f t="shared" ca="1" si="595"/>
        <v/>
      </c>
      <c r="DG310" s="313" t="str">
        <f t="shared" ca="1" si="596"/>
        <v/>
      </c>
      <c r="DH310" s="313" t="str">
        <f t="shared" ca="1" si="597"/>
        <v/>
      </c>
      <c r="DI310" s="313" t="str">
        <f t="shared" ca="1" si="598"/>
        <v/>
      </c>
      <c r="DJ310" s="313" t="str">
        <f t="shared" ca="1" si="599"/>
        <v/>
      </c>
      <c r="DK310" s="328" t="str">
        <f t="shared" ca="1" si="600"/>
        <v/>
      </c>
      <c r="DL310" s="334" t="str">
        <f t="shared" ca="1" si="601"/>
        <v/>
      </c>
      <c r="DM310" s="915" t="str">
        <f t="shared" ca="1" si="602"/>
        <v/>
      </c>
      <c r="DN310" s="15"/>
      <c r="DO310" s="324"/>
      <c r="DP310" s="16"/>
      <c r="DQ310" s="16"/>
      <c r="DR310" s="16"/>
      <c r="DS310" s="16"/>
      <c r="DT310" s="318" t="str">
        <f>IFERROR(VLOOKUP($DN310,'（様式１号）３整理番号表'!$Z$19:$AB$32,3,FALSE),"")</f>
        <v/>
      </c>
      <c r="DU310" s="259" t="str">
        <f t="shared" si="603"/>
        <v/>
      </c>
      <c r="DV310" s="14"/>
      <c r="DW310" s="17" t="str">
        <f t="shared" ca="1" si="604"/>
        <v/>
      </c>
      <c r="DX310" s="88" t="str">
        <f t="shared" ca="1" si="621"/>
        <v/>
      </c>
      <c r="DZ310" s="339">
        <f t="shared" ca="1" si="625"/>
        <v>0</v>
      </c>
      <c r="EA310" s="339">
        <f t="shared" ca="1" si="625"/>
        <v>0</v>
      </c>
      <c r="EB310" s="339">
        <f t="shared" ca="1" si="625"/>
        <v>0</v>
      </c>
      <c r="EC310" s="339">
        <f t="shared" ca="1" si="625"/>
        <v>0</v>
      </c>
      <c r="ED310" s="339">
        <f t="shared" ca="1" si="625"/>
        <v>0</v>
      </c>
      <c r="EE310" s="339">
        <f t="shared" ca="1" si="625"/>
        <v>0</v>
      </c>
      <c r="EF310" s="339">
        <f t="shared" ca="1" si="625"/>
        <v>0</v>
      </c>
      <c r="EG310" s="339">
        <f t="shared" ca="1" si="625"/>
        <v>0</v>
      </c>
      <c r="EH310" s="339">
        <f t="shared" ca="1" si="625"/>
        <v>0</v>
      </c>
      <c r="EI310" s="339">
        <f t="shared" ca="1" si="625"/>
        <v>0</v>
      </c>
      <c r="EJ310" s="339">
        <f t="shared" ca="1" si="625"/>
        <v>0</v>
      </c>
      <c r="EK310" s="339">
        <f t="shared" ca="1" si="625"/>
        <v>0</v>
      </c>
      <c r="EL310" s="339">
        <f t="shared" ca="1" si="625"/>
        <v>0</v>
      </c>
      <c r="EM310" s="339">
        <f t="shared" ca="1" si="625"/>
        <v>0</v>
      </c>
      <c r="EO310" s="919" t="str">
        <f t="shared" ca="1" si="523"/>
        <v/>
      </c>
      <c r="EP310" s="919" t="str">
        <f t="shared" ca="1" si="605"/>
        <v/>
      </c>
      <c r="EQ310" s="919" t="str">
        <f t="shared" ca="1" si="606"/>
        <v/>
      </c>
      <c r="ER310" s="919" t="str">
        <f t="shared" ca="1" si="607"/>
        <v/>
      </c>
      <c r="ES310" s="919" t="str">
        <f ca="1">IFERROR(INDEX('郵便番号（石川県）'!$A$3:$F$2574,MATCH(INDIRECT("'("&amp;EO310&amp;")'!E7"),'郵便番号（石川県）'!$A$3:$A$2574,0),6),"")</f>
        <v/>
      </c>
      <c r="ET310" s="919" t="str">
        <f ca="1">IFERROR(INDEX('郵便番号（石川県）'!$A$3:$F$2574,MATCH(INDIRECT("'("&amp;$EO310&amp;")'!E7"),'郵便番号（石川県）'!$A$3:$A$2574,0),5),"")</f>
        <v/>
      </c>
      <c r="EU310" s="919" t="str">
        <f t="shared" ca="1" si="608"/>
        <v/>
      </c>
      <c r="EV310" s="919" t="str">
        <f t="shared" ca="1" si="609"/>
        <v/>
      </c>
      <c r="EW310" s="919" t="str">
        <f t="shared" ca="1" si="610"/>
        <v/>
      </c>
      <c r="EX310" s="919" t="str">
        <f t="shared" ca="1" si="611"/>
        <v/>
      </c>
      <c r="EY310" s="919" t="str">
        <f t="shared" ca="1" si="612"/>
        <v/>
      </c>
      <c r="EZ310" s="919" t="str">
        <f t="shared" ca="1" si="613"/>
        <v/>
      </c>
      <c r="FA310" s="919" t="str">
        <f t="shared" ca="1" si="614"/>
        <v/>
      </c>
      <c r="FB310" s="919" t="str">
        <f t="shared" ca="1" si="615"/>
        <v/>
      </c>
      <c r="FC310" s="919" t="str">
        <f t="shared" ca="1" si="616"/>
        <v/>
      </c>
      <c r="FD310" s="627" t="str">
        <f t="shared" ca="1" si="617"/>
        <v/>
      </c>
      <c r="FE310" s="630">
        <v>300</v>
      </c>
      <c r="FF310" s="299" t="str">
        <f t="shared" ca="1" si="618"/>
        <v/>
      </c>
      <c r="FG310" s="993" t="str">
        <f t="shared" ca="1" si="619"/>
        <v/>
      </c>
      <c r="FH310" s="919" t="str">
        <f t="shared" ca="1" si="620"/>
        <v/>
      </c>
      <c r="FI310" s="299">
        <f ca="1">COUNTIF($FH$11:FH310,"■")</f>
        <v>0</v>
      </c>
    </row>
    <row r="311" spans="1:165" ht="34.5" customHeight="1">
      <c r="A311" s="445">
        <f t="shared" ca="1" si="524"/>
        <v>0</v>
      </c>
      <c r="B311" s="446">
        <f>IF(R311&lt;&gt;"",IF(COUNTIF(R$11:R311,R311)=1,MAX(B$11:B310)+1,INDEX(B$11:B310,MATCH(R311,R$11:R310,0),1)),0)</f>
        <v>1</v>
      </c>
      <c r="C311" s="446">
        <f ca="1">IF(T311&lt;&gt;"",IF(COUNTIF(T$11:T311,T311)=1,MAX(C$11:C310)+1,INDEX(C$11:C310,MATCH(T311,T$11:T310,0),1)),0)</f>
        <v>0</v>
      </c>
      <c r="D311" s="446">
        <f ca="1">IF(U311&lt;&gt;"",IF(COUNTIF(U$11:U311,U311)=1,MAX(D$11:D310)+1,INDEX(D$11:D310,MATCH(U311,U$11:U310,0),1)),0)</f>
        <v>0</v>
      </c>
      <c r="E311" s="446">
        <f ca="1">IF(S311&lt;&gt;"",IF(COUNTIF(S$11:S311,S311)=1,MAX(E$11:E310)+1,INDEX(E$11:E310,MATCH(S311,S$11:S310,0),1)),0)</f>
        <v>0</v>
      </c>
      <c r="F311" s="446">
        <f ca="1">IF(Z311&lt;&gt;"",IF(COUNTIF(Z$11:Z311,Z311)=1,MAX(F$11:F310)+1,INDEX(F$11:F310,MATCH(Z311,Z$11:Z310,0),1)),0)</f>
        <v>0</v>
      </c>
      <c r="G311" s="447" cm="1">
        <f t="array" aca="1" ref="G311" ca="1">IF(Z311&lt;&gt;"",IF(COUNTIFS(Z$11:Z311,Z311,W$11:W311,W311)=1,MAX(G$11:G310)+1,INDEX(G$11:G310,MATCH(Z311&amp;W311,Z$11:Z310&amp;W$11:W311,0),1)),0)</f>
        <v>0</v>
      </c>
      <c r="H311" s="447">
        <f t="shared" ca="1" si="525"/>
        <v>0</v>
      </c>
      <c r="I311" s="447">
        <f ca="1">IF(T311="",0,IF(COUNTIF(T$11:T311,T311)=1,1,0))</f>
        <v>0</v>
      </c>
      <c r="J311" s="447">
        <f ca="1">IF(U311="",0,IF(COUNTIF(U$11:U311,U311)=1,1,0))</f>
        <v>0</v>
      </c>
      <c r="K311" s="447">
        <f ca="1">IF(S311="",0,IF(COUNTIF(S$11:S311,S311)=1,1,0))</f>
        <v>0</v>
      </c>
      <c r="L311" s="446">
        <f ca="1">IF(Z311="",0,IF(COUNTIF(Z$11:Z311,Z311)=1,1,0))</f>
        <v>0</v>
      </c>
      <c r="M311" s="767">
        <f ca="1">IF($W311=2,IF(COUNTIFS($W$11:$W311,2,$Z$11:$Z311,$Z311)=1,1,0),0)</f>
        <v>0</v>
      </c>
      <c r="N311" s="767">
        <f ca="1">IF($W311=1,IF(COUNTIFS($W$11:$W311,2,$Z$11:$Z311,$Z311)=1,1,0),0)</f>
        <v>0</v>
      </c>
      <c r="O311" s="446">
        <f ca="1">IF(H311=0,0,IF(COUNTIF(Z$11:Z311,Z311)=1,1,0))</f>
        <v>0</v>
      </c>
      <c r="P311" s="448" t="str">
        <f t="shared" ca="1" si="526"/>
        <v>石川県</v>
      </c>
      <c r="Q311" s="89">
        <f t="shared" ca="1" si="527"/>
        <v>301</v>
      </c>
      <c r="R311" s="170" t="s">
        <v>459</v>
      </c>
      <c r="S311" s="357" t="str">
        <f t="shared" ca="1" si="528"/>
        <v/>
      </c>
      <c r="T311" s="357" t="str">
        <f t="shared" ca="1" si="529"/>
        <v/>
      </c>
      <c r="U311" s="58" t="str">
        <f t="shared" ca="1" si="530"/>
        <v/>
      </c>
      <c r="V311" s="58" t="str">
        <f t="shared" ca="1" si="531"/>
        <v/>
      </c>
      <c r="W311" s="920" t="str">
        <f t="shared" ca="1" si="532"/>
        <v/>
      </c>
      <c r="X311" s="369">
        <f ca="1">IFERROR(VLOOKUP(W311,'（様式１号）３整理番号表'!$B$4:$H$5,2,FALSE),0)</f>
        <v>0</v>
      </c>
      <c r="Y311" s="768" t="str" cm="1">
        <f t="array" aca="1" ref="Y311" ca="1">IF(AND(D311=0,F311=0),"",IF(COUNTIF(D$11:D311,D311)=1,1,IF(COUNTIFS(D$11:D311,D311,F$11:F311,F311)=1,INDEX((D$11:D311,F$11:F311,Y$11:Y311),MATCH(_xlfn.MAXIFS(F$11:F310,D$11:D310,D311),$F$11:F311,0),1,3)+1,INDEX((D$11:D311,F$11:F311,Y$11:Y311),MATCH(D311&amp;F311,D$11:D311&amp;F$11:F311,0),1,3))))</f>
        <v/>
      </c>
      <c r="Z311" s="40" t="str">
        <f t="shared" ca="1" si="533"/>
        <v/>
      </c>
      <c r="AA311" s="924" t="str">
        <f t="shared" ca="1" si="534"/>
        <v/>
      </c>
      <c r="AB311" s="93">
        <f ca="1">IFERROR(VLOOKUP(AA311,'（様式１号）３整理番号表'!$B$10:$H$16,2,FALSE),0)</f>
        <v>0</v>
      </c>
      <c r="AC311" s="924" t="str">
        <f t="shared" ca="1" si="535"/>
        <v/>
      </c>
      <c r="AD311" s="924" t="str">
        <f t="shared" ca="1" si="536"/>
        <v/>
      </c>
      <c r="AE311" s="93">
        <f ca="1">IFERROR(VLOOKUP(AD311,'（様式１号）３整理番号表'!$B$21:$H$22,2,FALSE),0)</f>
        <v>0</v>
      </c>
      <c r="AF311" s="924" t="str">
        <f t="shared" ca="1" si="537"/>
        <v/>
      </c>
      <c r="AG311" s="93">
        <f ca="1">IFERROR(VLOOKUP(AF311,'（様式１号）３整理番号表'!$B$26:$H$31,2,FALSE),0)</f>
        <v>0</v>
      </c>
      <c r="AH311" s="924" t="str">
        <f t="shared" ca="1" si="538"/>
        <v/>
      </c>
      <c r="AI311" s="93">
        <f ca="1">IFERROR(VLOOKUP(AH311,'（様式１号）３整理番号表'!$J$5:$N$59,2,FALSE),0)</f>
        <v>0</v>
      </c>
      <c r="AJ311" s="77" t="str">
        <f t="shared" ca="1" si="539"/>
        <v/>
      </c>
      <c r="AK311" s="93">
        <f ca="1">IFERROR(VLOOKUP(AJ311,'（様式１号）３整理番号表'!$P$5:$R$29,2,FALSE),0)</f>
        <v>0</v>
      </c>
      <c r="AL311" s="921" t="str">
        <f t="shared" ca="1" si="540"/>
        <v/>
      </c>
      <c r="AM311" s="921" t="str">
        <f t="shared" ca="1" si="541"/>
        <v/>
      </c>
      <c r="AN311" s="921"/>
      <c r="AO311" s="77" t="str">
        <f t="shared" ca="1" si="542"/>
        <v/>
      </c>
      <c r="AP311" s="93">
        <f ca="1">IFERROR(VLOOKUP(AO311,'（様式１号）３整理番号表'!$P$5:$R$29,2,FALSE),0)</f>
        <v>0</v>
      </c>
      <c r="AQ311" s="924" t="str">
        <f t="shared" ca="1" si="543"/>
        <v/>
      </c>
      <c r="AR311" s="93">
        <f t="shared" ca="1" si="544"/>
        <v>0</v>
      </c>
      <c r="AS311" s="924" t="str">
        <f t="shared" ca="1" si="545"/>
        <v/>
      </c>
      <c r="AT311" s="40" t="str">
        <f t="shared" ca="1" si="546"/>
        <v/>
      </c>
      <c r="AU311" s="93" t="str">
        <f t="shared" ca="1" si="547"/>
        <v/>
      </c>
      <c r="AV311" s="923" t="str">
        <f t="shared" ca="1" si="548"/>
        <v/>
      </c>
      <c r="AW311" s="926" t="str">
        <f t="shared" ca="1" si="549"/>
        <v/>
      </c>
      <c r="AX311" s="925" t="str">
        <f t="shared" ca="1" si="550"/>
        <v/>
      </c>
      <c r="AY311" s="925" t="str">
        <f t="shared" ca="1" si="550"/>
        <v/>
      </c>
      <c r="AZ311" s="925" t="str">
        <f t="shared" ca="1" si="550"/>
        <v/>
      </c>
      <c r="BA311" s="925" t="str">
        <f t="shared" ca="1" si="550"/>
        <v/>
      </c>
      <c r="BB311" s="925" t="str">
        <f t="shared" ca="1" si="551"/>
        <v/>
      </c>
      <c r="BC311" s="925" t="str">
        <f t="shared" ca="1" si="552"/>
        <v/>
      </c>
      <c r="BD311" s="925" t="str">
        <f t="shared" ca="1" si="552"/>
        <v/>
      </c>
      <c r="BE311" s="925" t="str">
        <f t="shared" ca="1" si="552"/>
        <v/>
      </c>
      <c r="BF311" s="77" t="str">
        <f t="shared" ca="1" si="553"/>
        <v/>
      </c>
      <c r="BG311" s="924" t="str">
        <f t="shared" ca="1" si="554"/>
        <v/>
      </c>
      <c r="BH311" s="94">
        <f ca="1">IF(BF311&lt;&gt;"",INDEX('（様式１号）３整理番号表'!$AB$7:$AQ$12,MATCH(BF311,'（様式１号）３整理番号表'!$AA$7:$AA$12,0),MATCH(BG311,'（様式１号）３整理番号表'!$AB$6:$AQ$6,0)),0)</f>
        <v>0</v>
      </c>
      <c r="BI311" s="921" t="str">
        <f t="shared" ca="1" si="555"/>
        <v/>
      </c>
      <c r="BJ311" s="922" t="str">
        <f t="shared" ca="1" si="556"/>
        <v/>
      </c>
      <c r="BK311" s="926" t="str">
        <f t="shared" ca="1" si="557"/>
        <v/>
      </c>
      <c r="BL311" s="922" t="str">
        <f t="shared" ca="1" si="558"/>
        <v/>
      </c>
      <c r="BM311" s="79" t="str">
        <f t="shared" ca="1" si="559"/>
        <v/>
      </c>
      <c r="BN311" s="82" t="str">
        <f t="shared" ca="1" si="560"/>
        <v/>
      </c>
      <c r="BO311" s="83" t="str">
        <f t="shared" ca="1" si="561"/>
        <v/>
      </c>
      <c r="BP311" s="84" t="str">
        <f t="shared" ca="1" si="562"/>
        <v/>
      </c>
      <c r="BQ311" s="82" t="str">
        <f t="shared" ca="1" si="563"/>
        <v/>
      </c>
      <c r="BR311" s="97" t="str">
        <f t="shared" ca="1" si="564"/>
        <v/>
      </c>
      <c r="BS311" s="95" t="str">
        <f t="shared" ca="1" si="565"/>
        <v/>
      </c>
      <c r="BT311" s="184" t="str">
        <f t="shared" ca="1" si="566"/>
        <v/>
      </c>
      <c r="BU311" s="611" t="str">
        <f t="shared" ca="1" si="567"/>
        <v/>
      </c>
      <c r="BV311" s="77" t="str">
        <f t="shared" ca="1" si="568"/>
        <v/>
      </c>
      <c r="BW311" s="85" t="str">
        <f t="shared" ca="1" si="569"/>
        <v/>
      </c>
      <c r="BX311" s="86" t="str">
        <f t="shared" ca="1" si="570"/>
        <v/>
      </c>
      <c r="BY311" s="231">
        <f ca="1">IF('ポイント要件確認等（個別表）'!AD311=1,ROUNDDOWN('ポイント要件確認等（個別表）'!AV311,-3),IF('ポイント要件確認等（個別表）'!AD311=2,ROUNDDOWN('ポイント要件確認等（個別表）'!BH311,-3),IF('ポイント要件確認等（個別表）'!AD311=3,ROUNDDOWN('ポイント要件確認等（個別表）'!BT311,-3),0)))</f>
        <v>0</v>
      </c>
      <c r="BZ311" s="86" t="str">
        <f t="shared" ca="1" si="571"/>
        <v/>
      </c>
      <c r="CA311" s="232" t="str">
        <f t="shared" ca="1" si="572"/>
        <v/>
      </c>
      <c r="CB311" s="232">
        <f t="shared" ca="1" si="573"/>
        <v>0</v>
      </c>
      <c r="CC311" s="86" t="str">
        <f t="shared" ca="1" si="574"/>
        <v/>
      </c>
      <c r="CD311" s="86" t="str">
        <f t="shared" ca="1" si="575"/>
        <v/>
      </c>
      <c r="CE311" s="609"/>
      <c r="CF311" s="86" t="str">
        <f t="shared" ca="1" si="576"/>
        <v/>
      </c>
      <c r="CG311" s="185" t="str">
        <f t="shared" ca="1" si="577"/>
        <v/>
      </c>
      <c r="CH311" s="246" t="str">
        <f t="shared" ca="1" si="578"/>
        <v>含税額</v>
      </c>
      <c r="CI311" s="247" t="str">
        <f t="shared" ca="1" si="579"/>
        <v/>
      </c>
      <c r="CJ311" s="87" t="str">
        <f ca="1">IFERROR(IF(INDIRECT("'("&amp;'２個別表'!EO311&amp;")'!AR"&amp;84+EP311)&lt;&gt;1,"",1),"")</f>
        <v/>
      </c>
      <c r="CK311" s="244" t="str">
        <f t="shared" ca="1" si="580"/>
        <v/>
      </c>
      <c r="CL311" s="235" t="str">
        <f t="shared" ca="1" si="581"/>
        <v/>
      </c>
      <c r="CM311" s="239" t="str">
        <f t="shared" ca="1" si="582"/>
        <v/>
      </c>
      <c r="CN311" s="77" t="str">
        <f t="shared" ca="1" si="583"/>
        <v/>
      </c>
      <c r="CO311" s="93" t="str">
        <f ca="1">IFERROR(VLOOKUP(CN311,'（様式１号）３整理番号表'!$T$5:$V$15,2,FALSE),"")</f>
        <v/>
      </c>
      <c r="CP311" s="924" t="str">
        <f t="shared" ca="1" si="584"/>
        <v/>
      </c>
      <c r="CQ311" s="93" t="str">
        <f ca="1">IFERROR(VLOOKUP(CP311,'（様式１号）３整理番号表'!$T$19:$V$24,2,FALSE),"")</f>
        <v/>
      </c>
      <c r="CR311" s="924" t="str">
        <f ca="1">IFERROR(IF(INDIRECT("'("&amp;'２個別表'!EO311&amp;")'!AV"&amp;84+EP311)&lt;&gt;1,"",1),"")</f>
        <v/>
      </c>
      <c r="CS311" s="232">
        <f t="shared" ca="1" si="585"/>
        <v>0</v>
      </c>
      <c r="CT311" s="248">
        <f t="shared" ca="1" si="586"/>
        <v>0</v>
      </c>
      <c r="CU311" s="376" t="str">
        <f ca="1">IF(ER311="補強",IF(COUNTIFS($Z$11:Z311,Z311,$W$11:W311,1)=1,"１①",""),IF(COUNTIFS($Z$11:Z311,Z311,$W$11:W311,2)=1,"２①",""))</f>
        <v/>
      </c>
      <c r="CV311" s="57" t="str">
        <f t="shared" ca="1" si="587"/>
        <v/>
      </c>
      <c r="CW311" s="927" t="str">
        <f t="shared" ca="1" si="588"/>
        <v/>
      </c>
      <c r="CX311" s="256" t="str">
        <f t="shared" ca="1" si="589"/>
        <v/>
      </c>
      <c r="CY311" s="256" t="str">
        <f t="shared" ca="1" si="590"/>
        <v/>
      </c>
      <c r="CZ311" s="256" t="str">
        <f t="shared" ca="1" si="591"/>
        <v/>
      </c>
      <c r="DA311" s="256" t="str">
        <f t="shared" ca="1" si="592"/>
        <v/>
      </c>
      <c r="DB311" s="316" t="str">
        <f ca="1">IFERROR(VLOOKUP($CU311,'（様式１号）３整理番号表'!$Z$19:$AB$32,3,FALSE),"")</f>
        <v/>
      </c>
      <c r="DC311" s="259" t="str">
        <f t="shared" ca="1" si="593"/>
        <v>-</v>
      </c>
      <c r="DD311" s="618" t="str">
        <f t="shared" ca="1" si="594"/>
        <v/>
      </c>
      <c r="DE311" s="321" t="str">
        <f ca="1">IF(AND(AO311=18,AS311=1),IF(COUNTIFS($Y$11:Y311,Y311,$AS$11:AS311,1)=1,"２②",""),IF($CU311="１①",INDEX(INDIRECT("'("&amp;$EO311&amp;")'!AR116:BB116"),1,MATCH(INDIRECT("'("&amp;$EO311&amp;")'!C118"),INDIRECT("'("&amp;$EO311&amp;")'!AR119:BB119"),0)),""))</f>
        <v/>
      </c>
      <c r="DF311" s="324" t="str">
        <f t="shared" ca="1" si="595"/>
        <v/>
      </c>
      <c r="DG311" s="313" t="str">
        <f t="shared" ca="1" si="596"/>
        <v/>
      </c>
      <c r="DH311" s="313" t="str">
        <f t="shared" ca="1" si="597"/>
        <v/>
      </c>
      <c r="DI311" s="313" t="str">
        <f t="shared" ca="1" si="598"/>
        <v/>
      </c>
      <c r="DJ311" s="313" t="str">
        <f t="shared" ca="1" si="599"/>
        <v/>
      </c>
      <c r="DK311" s="328" t="str">
        <f t="shared" ca="1" si="600"/>
        <v/>
      </c>
      <c r="DL311" s="334" t="str">
        <f t="shared" ca="1" si="601"/>
        <v/>
      </c>
      <c r="DM311" s="915" t="str">
        <f t="shared" ca="1" si="602"/>
        <v/>
      </c>
      <c r="DN311" s="15"/>
      <c r="DO311" s="324"/>
      <c r="DP311" s="16"/>
      <c r="DQ311" s="16"/>
      <c r="DR311" s="16"/>
      <c r="DS311" s="16"/>
      <c r="DT311" s="318" t="str">
        <f>IFERROR(VLOOKUP($DN311,'（様式１号）３整理番号表'!$Z$19:$AB$32,3,FALSE),"")</f>
        <v/>
      </c>
      <c r="DU311" s="259" t="str">
        <f t="shared" si="603"/>
        <v/>
      </c>
      <c r="DV311" s="14"/>
      <c r="DW311" s="17" t="str">
        <f t="shared" ca="1" si="604"/>
        <v/>
      </c>
      <c r="DX311" s="88" t="str">
        <f t="shared" ca="1" si="621"/>
        <v/>
      </c>
      <c r="DZ311" s="339">
        <f t="shared" ca="1" si="625"/>
        <v>0</v>
      </c>
      <c r="EA311" s="339">
        <f t="shared" ca="1" si="625"/>
        <v>0</v>
      </c>
      <c r="EB311" s="339">
        <f t="shared" ca="1" si="625"/>
        <v>0</v>
      </c>
      <c r="EC311" s="339">
        <f t="shared" ca="1" si="625"/>
        <v>0</v>
      </c>
      <c r="ED311" s="339">
        <f t="shared" ca="1" si="625"/>
        <v>0</v>
      </c>
      <c r="EE311" s="339">
        <f t="shared" ca="1" si="625"/>
        <v>0</v>
      </c>
      <c r="EF311" s="339">
        <f t="shared" ca="1" si="625"/>
        <v>0</v>
      </c>
      <c r="EG311" s="339">
        <f t="shared" ca="1" si="625"/>
        <v>0</v>
      </c>
      <c r="EH311" s="339">
        <f t="shared" ca="1" si="625"/>
        <v>0</v>
      </c>
      <c r="EI311" s="339">
        <f t="shared" ca="1" si="625"/>
        <v>0</v>
      </c>
      <c r="EJ311" s="339">
        <f t="shared" ca="1" si="625"/>
        <v>0</v>
      </c>
      <c r="EK311" s="339">
        <f t="shared" ca="1" si="625"/>
        <v>0</v>
      </c>
      <c r="EL311" s="339">
        <f t="shared" ca="1" si="625"/>
        <v>0</v>
      </c>
      <c r="EM311" s="339">
        <f t="shared" ca="1" si="625"/>
        <v>0</v>
      </c>
      <c r="EO311" s="919" t="str">
        <f t="shared" ca="1" si="523"/>
        <v/>
      </c>
      <c r="EP311" s="919" t="str">
        <f t="shared" ca="1" si="605"/>
        <v/>
      </c>
      <c r="EQ311" s="919" t="str">
        <f t="shared" ca="1" si="606"/>
        <v/>
      </c>
      <c r="ER311" s="919" t="str">
        <f t="shared" ca="1" si="607"/>
        <v/>
      </c>
      <c r="ES311" s="919" t="str">
        <f ca="1">IFERROR(INDEX('郵便番号（石川県）'!$A$3:$F$2574,MATCH(INDIRECT("'("&amp;EO311&amp;")'!E7"),'郵便番号（石川県）'!$A$3:$A$2574,0),6),"")</f>
        <v/>
      </c>
      <c r="ET311" s="919" t="str">
        <f ca="1">IFERROR(INDEX('郵便番号（石川県）'!$A$3:$F$2574,MATCH(INDIRECT("'("&amp;$EO311&amp;")'!E7"),'郵便番号（石川県）'!$A$3:$A$2574,0),5),"")</f>
        <v/>
      </c>
      <c r="EU311" s="919" t="str">
        <f t="shared" ca="1" si="608"/>
        <v/>
      </c>
      <c r="EV311" s="919" t="str">
        <f t="shared" ca="1" si="609"/>
        <v/>
      </c>
      <c r="EW311" s="919" t="str">
        <f t="shared" ca="1" si="610"/>
        <v/>
      </c>
      <c r="EX311" s="919" t="str">
        <f t="shared" ca="1" si="611"/>
        <v/>
      </c>
      <c r="EY311" s="919" t="str">
        <f t="shared" ca="1" si="612"/>
        <v/>
      </c>
      <c r="EZ311" s="919" t="str">
        <f t="shared" ca="1" si="613"/>
        <v/>
      </c>
      <c r="FA311" s="919" t="str">
        <f t="shared" ca="1" si="614"/>
        <v/>
      </c>
      <c r="FB311" s="919" t="str">
        <f t="shared" ca="1" si="615"/>
        <v/>
      </c>
      <c r="FC311" s="919" t="str">
        <f t="shared" ca="1" si="616"/>
        <v/>
      </c>
      <c r="FD311" s="627" t="str">
        <f t="shared" ca="1" si="617"/>
        <v/>
      </c>
      <c r="FE311" s="630">
        <v>301</v>
      </c>
      <c r="FF311" s="299" t="str">
        <f t="shared" ca="1" si="618"/>
        <v/>
      </c>
      <c r="FG311" s="993" t="str">
        <f t="shared" ca="1" si="619"/>
        <v/>
      </c>
      <c r="FH311" s="919" t="str">
        <f t="shared" ca="1" si="620"/>
        <v/>
      </c>
      <c r="FI311" s="299">
        <f ca="1">COUNTIF($FH$11:FH311,"■")</f>
        <v>0</v>
      </c>
    </row>
    <row r="312" spans="1:165" ht="34.5" customHeight="1">
      <c r="A312" s="445">
        <f t="shared" ca="1" si="524"/>
        <v>0</v>
      </c>
      <c r="B312" s="446">
        <f>IF(R312&lt;&gt;"",IF(COUNTIF(R$11:R312,R312)=1,MAX(B$11:B311)+1,INDEX(B$11:B311,MATCH(R312,R$11:R311,0),1)),0)</f>
        <v>1</v>
      </c>
      <c r="C312" s="446">
        <f ca="1">IF(T312&lt;&gt;"",IF(COUNTIF(T$11:T312,T312)=1,MAX(C$11:C311)+1,INDEX(C$11:C311,MATCH(T312,T$11:T311,0),1)),0)</f>
        <v>0</v>
      </c>
      <c r="D312" s="446">
        <f ca="1">IF(U312&lt;&gt;"",IF(COUNTIF(U$11:U312,U312)=1,MAX(D$11:D311)+1,INDEX(D$11:D311,MATCH(U312,U$11:U311,0),1)),0)</f>
        <v>0</v>
      </c>
      <c r="E312" s="446">
        <f ca="1">IF(S312&lt;&gt;"",IF(COUNTIF(S$11:S312,S312)=1,MAX(E$11:E311)+1,INDEX(E$11:E311,MATCH(S312,S$11:S311,0),1)),0)</f>
        <v>0</v>
      </c>
      <c r="F312" s="446">
        <f ca="1">IF(Z312&lt;&gt;"",IF(COUNTIF(Z$11:Z312,Z312)=1,MAX(F$11:F311)+1,INDEX(F$11:F311,MATCH(Z312,Z$11:Z311,0),1)),0)</f>
        <v>0</v>
      </c>
      <c r="G312" s="447" cm="1">
        <f t="array" aca="1" ref="G312" ca="1">IF(Z312&lt;&gt;"",IF(COUNTIFS(Z$11:Z312,Z312,W$11:W312,W312)=1,MAX(G$11:G311)+1,INDEX(G$11:G311,MATCH(Z312&amp;W312,Z$11:Z311&amp;W$11:W312,0),1)),0)</f>
        <v>0</v>
      </c>
      <c r="H312" s="447">
        <f t="shared" ca="1" si="525"/>
        <v>0</v>
      </c>
      <c r="I312" s="447">
        <f ca="1">IF(T312="",0,IF(COUNTIF(T$11:T312,T312)=1,1,0))</f>
        <v>0</v>
      </c>
      <c r="J312" s="447">
        <f ca="1">IF(U312="",0,IF(COUNTIF(U$11:U312,U312)=1,1,0))</f>
        <v>0</v>
      </c>
      <c r="K312" s="447">
        <f ca="1">IF(S312="",0,IF(COUNTIF(S$11:S312,S312)=1,1,0))</f>
        <v>0</v>
      </c>
      <c r="L312" s="446">
        <f ca="1">IF(Z312="",0,IF(COUNTIF(Z$11:Z312,Z312)=1,1,0))</f>
        <v>0</v>
      </c>
      <c r="M312" s="767">
        <f ca="1">IF($W312=2,IF(COUNTIFS($W$11:$W312,2,$Z$11:$Z312,$Z312)=1,1,0),0)</f>
        <v>0</v>
      </c>
      <c r="N312" s="767">
        <f ca="1">IF($W312=1,IF(COUNTIFS($W$11:$W312,2,$Z$11:$Z312,$Z312)=1,1,0),0)</f>
        <v>0</v>
      </c>
      <c r="O312" s="446">
        <f ca="1">IF(H312=0,0,IF(COUNTIF(Z$11:Z312,Z312)=1,1,0))</f>
        <v>0</v>
      </c>
      <c r="P312" s="448" t="str">
        <f t="shared" ca="1" si="526"/>
        <v>石川県</v>
      </c>
      <c r="Q312" s="89">
        <f t="shared" ca="1" si="527"/>
        <v>302</v>
      </c>
      <c r="R312" s="170" t="s">
        <v>459</v>
      </c>
      <c r="S312" s="357" t="str">
        <f t="shared" ca="1" si="528"/>
        <v/>
      </c>
      <c r="T312" s="357" t="str">
        <f t="shared" ca="1" si="529"/>
        <v/>
      </c>
      <c r="U312" s="58" t="str">
        <f t="shared" ca="1" si="530"/>
        <v/>
      </c>
      <c r="V312" s="58" t="str">
        <f t="shared" ca="1" si="531"/>
        <v/>
      </c>
      <c r="W312" s="920" t="str">
        <f t="shared" ca="1" si="532"/>
        <v/>
      </c>
      <c r="X312" s="369">
        <f ca="1">IFERROR(VLOOKUP(W312,'（様式１号）３整理番号表'!$B$4:$H$5,2,FALSE),0)</f>
        <v>0</v>
      </c>
      <c r="Y312" s="768" t="str" cm="1">
        <f t="array" aca="1" ref="Y312" ca="1">IF(AND(D312=0,F312=0),"",IF(COUNTIF(D$11:D312,D312)=1,1,IF(COUNTIFS(D$11:D312,D312,F$11:F312,F312)=1,INDEX((D$11:D312,F$11:F312,Y$11:Y312),MATCH(_xlfn.MAXIFS(F$11:F311,D$11:D311,D312),$F$11:F312,0),1,3)+1,INDEX((D$11:D312,F$11:F312,Y$11:Y312),MATCH(D312&amp;F312,D$11:D312&amp;F$11:F312,0),1,3))))</f>
        <v/>
      </c>
      <c r="Z312" s="40" t="str">
        <f t="shared" ca="1" si="533"/>
        <v/>
      </c>
      <c r="AA312" s="924" t="str">
        <f t="shared" ca="1" si="534"/>
        <v/>
      </c>
      <c r="AB312" s="93">
        <f ca="1">IFERROR(VLOOKUP(AA312,'（様式１号）３整理番号表'!$B$10:$H$16,2,FALSE),0)</f>
        <v>0</v>
      </c>
      <c r="AC312" s="924" t="str">
        <f t="shared" ca="1" si="535"/>
        <v/>
      </c>
      <c r="AD312" s="924" t="str">
        <f t="shared" ca="1" si="536"/>
        <v/>
      </c>
      <c r="AE312" s="93">
        <f ca="1">IFERROR(VLOOKUP(AD312,'（様式１号）３整理番号表'!$B$21:$H$22,2,FALSE),0)</f>
        <v>0</v>
      </c>
      <c r="AF312" s="924" t="str">
        <f t="shared" ca="1" si="537"/>
        <v/>
      </c>
      <c r="AG312" s="93">
        <f ca="1">IFERROR(VLOOKUP(AF312,'（様式１号）３整理番号表'!$B$26:$H$31,2,FALSE),0)</f>
        <v>0</v>
      </c>
      <c r="AH312" s="924" t="str">
        <f t="shared" ca="1" si="538"/>
        <v/>
      </c>
      <c r="AI312" s="93">
        <f ca="1">IFERROR(VLOOKUP(AH312,'（様式１号）３整理番号表'!$J$5:$N$59,2,FALSE),0)</f>
        <v>0</v>
      </c>
      <c r="AJ312" s="77" t="str">
        <f t="shared" ca="1" si="539"/>
        <v/>
      </c>
      <c r="AK312" s="93">
        <f ca="1">IFERROR(VLOOKUP(AJ312,'（様式１号）３整理番号表'!$P$5:$R$29,2,FALSE),0)</f>
        <v>0</v>
      </c>
      <c r="AL312" s="921" t="str">
        <f t="shared" ca="1" si="540"/>
        <v/>
      </c>
      <c r="AM312" s="921" t="str">
        <f t="shared" ca="1" si="541"/>
        <v/>
      </c>
      <c r="AN312" s="921"/>
      <c r="AO312" s="77" t="str">
        <f t="shared" ca="1" si="542"/>
        <v/>
      </c>
      <c r="AP312" s="93">
        <f ca="1">IFERROR(VLOOKUP(AO312,'（様式１号）３整理番号表'!$P$5:$R$29,2,FALSE),0)</f>
        <v>0</v>
      </c>
      <c r="AQ312" s="924" t="str">
        <f t="shared" ca="1" si="543"/>
        <v/>
      </c>
      <c r="AR312" s="93">
        <f t="shared" ca="1" si="544"/>
        <v>0</v>
      </c>
      <c r="AS312" s="924" t="str">
        <f t="shared" ca="1" si="545"/>
        <v/>
      </c>
      <c r="AT312" s="40" t="str">
        <f t="shared" ca="1" si="546"/>
        <v/>
      </c>
      <c r="AU312" s="93" t="str">
        <f t="shared" ca="1" si="547"/>
        <v/>
      </c>
      <c r="AV312" s="923" t="str">
        <f t="shared" ca="1" si="548"/>
        <v/>
      </c>
      <c r="AW312" s="926" t="str">
        <f t="shared" ca="1" si="549"/>
        <v/>
      </c>
      <c r="AX312" s="925" t="str">
        <f t="shared" ca="1" si="550"/>
        <v/>
      </c>
      <c r="AY312" s="925" t="str">
        <f t="shared" ca="1" si="550"/>
        <v/>
      </c>
      <c r="AZ312" s="925" t="str">
        <f t="shared" ca="1" si="550"/>
        <v/>
      </c>
      <c r="BA312" s="925" t="str">
        <f t="shared" ca="1" si="550"/>
        <v/>
      </c>
      <c r="BB312" s="925" t="str">
        <f t="shared" ca="1" si="551"/>
        <v/>
      </c>
      <c r="BC312" s="925" t="str">
        <f t="shared" ca="1" si="552"/>
        <v/>
      </c>
      <c r="BD312" s="925" t="str">
        <f t="shared" ca="1" si="552"/>
        <v/>
      </c>
      <c r="BE312" s="925" t="str">
        <f t="shared" ca="1" si="552"/>
        <v/>
      </c>
      <c r="BF312" s="77" t="str">
        <f t="shared" ca="1" si="553"/>
        <v/>
      </c>
      <c r="BG312" s="924" t="str">
        <f t="shared" ca="1" si="554"/>
        <v/>
      </c>
      <c r="BH312" s="94">
        <f ca="1">IF(BF312&lt;&gt;"",INDEX('（様式１号）３整理番号表'!$AB$7:$AQ$12,MATCH(BF312,'（様式１号）３整理番号表'!$AA$7:$AA$12,0),MATCH(BG312,'（様式１号）３整理番号表'!$AB$6:$AQ$6,0)),0)</f>
        <v>0</v>
      </c>
      <c r="BI312" s="921" t="str">
        <f t="shared" ca="1" si="555"/>
        <v/>
      </c>
      <c r="BJ312" s="922" t="str">
        <f t="shared" ca="1" si="556"/>
        <v/>
      </c>
      <c r="BK312" s="926" t="str">
        <f t="shared" ca="1" si="557"/>
        <v/>
      </c>
      <c r="BL312" s="922" t="str">
        <f t="shared" ca="1" si="558"/>
        <v/>
      </c>
      <c r="BM312" s="79" t="str">
        <f t="shared" ca="1" si="559"/>
        <v/>
      </c>
      <c r="BN312" s="82" t="str">
        <f t="shared" ca="1" si="560"/>
        <v/>
      </c>
      <c r="BO312" s="83" t="str">
        <f t="shared" ca="1" si="561"/>
        <v/>
      </c>
      <c r="BP312" s="84" t="str">
        <f t="shared" ca="1" si="562"/>
        <v/>
      </c>
      <c r="BQ312" s="82" t="str">
        <f t="shared" ca="1" si="563"/>
        <v/>
      </c>
      <c r="BR312" s="97" t="str">
        <f t="shared" ca="1" si="564"/>
        <v/>
      </c>
      <c r="BS312" s="95" t="str">
        <f t="shared" ca="1" si="565"/>
        <v/>
      </c>
      <c r="BT312" s="184" t="str">
        <f t="shared" ca="1" si="566"/>
        <v/>
      </c>
      <c r="BU312" s="611" t="str">
        <f t="shared" ca="1" si="567"/>
        <v/>
      </c>
      <c r="BV312" s="77" t="str">
        <f t="shared" ca="1" si="568"/>
        <v/>
      </c>
      <c r="BW312" s="85" t="str">
        <f t="shared" ca="1" si="569"/>
        <v/>
      </c>
      <c r="BX312" s="86" t="str">
        <f t="shared" ca="1" si="570"/>
        <v/>
      </c>
      <c r="BY312" s="231">
        <f ca="1">IF('ポイント要件確認等（個別表）'!AD312=1,ROUNDDOWN('ポイント要件確認等（個別表）'!AV312,-3),IF('ポイント要件確認等（個別表）'!AD312=2,ROUNDDOWN('ポイント要件確認等（個別表）'!BH312,-3),IF('ポイント要件確認等（個別表）'!AD312=3,ROUNDDOWN('ポイント要件確認等（個別表）'!BT312,-3),0)))</f>
        <v>0</v>
      </c>
      <c r="BZ312" s="86" t="str">
        <f t="shared" ca="1" si="571"/>
        <v/>
      </c>
      <c r="CA312" s="232" t="str">
        <f t="shared" ca="1" si="572"/>
        <v/>
      </c>
      <c r="CB312" s="232">
        <f t="shared" ca="1" si="573"/>
        <v>0</v>
      </c>
      <c r="CC312" s="86" t="str">
        <f t="shared" ca="1" si="574"/>
        <v/>
      </c>
      <c r="CD312" s="86" t="str">
        <f t="shared" ca="1" si="575"/>
        <v/>
      </c>
      <c r="CE312" s="609"/>
      <c r="CF312" s="86" t="str">
        <f t="shared" ca="1" si="576"/>
        <v/>
      </c>
      <c r="CG312" s="185" t="str">
        <f t="shared" ca="1" si="577"/>
        <v/>
      </c>
      <c r="CH312" s="246" t="str">
        <f t="shared" ca="1" si="578"/>
        <v>含税額</v>
      </c>
      <c r="CI312" s="247" t="str">
        <f t="shared" ca="1" si="579"/>
        <v/>
      </c>
      <c r="CJ312" s="87" t="str">
        <f ca="1">IFERROR(IF(INDIRECT("'("&amp;'２個別表'!EO312&amp;")'!AR"&amp;84+EP312)&lt;&gt;1,"",1),"")</f>
        <v/>
      </c>
      <c r="CK312" s="244" t="str">
        <f t="shared" ca="1" si="580"/>
        <v/>
      </c>
      <c r="CL312" s="235" t="str">
        <f t="shared" ca="1" si="581"/>
        <v/>
      </c>
      <c r="CM312" s="239" t="str">
        <f t="shared" ca="1" si="582"/>
        <v/>
      </c>
      <c r="CN312" s="77" t="str">
        <f t="shared" ca="1" si="583"/>
        <v/>
      </c>
      <c r="CO312" s="93" t="str">
        <f ca="1">IFERROR(VLOOKUP(CN312,'（様式１号）３整理番号表'!$T$5:$V$15,2,FALSE),"")</f>
        <v/>
      </c>
      <c r="CP312" s="924" t="str">
        <f t="shared" ca="1" si="584"/>
        <v/>
      </c>
      <c r="CQ312" s="93" t="str">
        <f ca="1">IFERROR(VLOOKUP(CP312,'（様式１号）３整理番号表'!$T$19:$V$24,2,FALSE),"")</f>
        <v/>
      </c>
      <c r="CR312" s="924" t="str">
        <f ca="1">IFERROR(IF(INDIRECT("'("&amp;'２個別表'!EO312&amp;")'!AV"&amp;84+EP312)&lt;&gt;1,"",1),"")</f>
        <v/>
      </c>
      <c r="CS312" s="232">
        <f t="shared" ca="1" si="585"/>
        <v>0</v>
      </c>
      <c r="CT312" s="248">
        <f t="shared" ca="1" si="586"/>
        <v>0</v>
      </c>
      <c r="CU312" s="376" t="str">
        <f ca="1">IF(ER312="補強",IF(COUNTIFS($Z$11:Z312,Z312,$W$11:W312,1)=1,"１①",""),IF(COUNTIFS($Z$11:Z312,Z312,$W$11:W312,2)=1,"２①",""))</f>
        <v/>
      </c>
      <c r="CV312" s="57" t="str">
        <f t="shared" ca="1" si="587"/>
        <v/>
      </c>
      <c r="CW312" s="927" t="str">
        <f t="shared" ca="1" si="588"/>
        <v/>
      </c>
      <c r="CX312" s="256" t="str">
        <f t="shared" ca="1" si="589"/>
        <v/>
      </c>
      <c r="CY312" s="256" t="str">
        <f t="shared" ca="1" si="590"/>
        <v/>
      </c>
      <c r="CZ312" s="256" t="str">
        <f t="shared" ca="1" si="591"/>
        <v/>
      </c>
      <c r="DA312" s="256" t="str">
        <f t="shared" ca="1" si="592"/>
        <v/>
      </c>
      <c r="DB312" s="316" t="str">
        <f ca="1">IFERROR(VLOOKUP($CU312,'（様式１号）３整理番号表'!$Z$19:$AB$32,3,FALSE),"")</f>
        <v/>
      </c>
      <c r="DC312" s="259" t="str">
        <f t="shared" ca="1" si="593"/>
        <v>-</v>
      </c>
      <c r="DD312" s="618" t="str">
        <f t="shared" ca="1" si="594"/>
        <v/>
      </c>
      <c r="DE312" s="321" t="str">
        <f ca="1">IF(AND(AO312=18,AS312=1),IF(COUNTIFS($Y$11:Y312,Y312,$AS$11:AS312,1)=1,"２②",""),IF($CU312="１①",INDEX(INDIRECT("'("&amp;$EO312&amp;")'!AR116:BB116"),1,MATCH(INDIRECT("'("&amp;$EO312&amp;")'!C118"),INDIRECT("'("&amp;$EO312&amp;")'!AR119:BB119"),0)),""))</f>
        <v/>
      </c>
      <c r="DF312" s="324" t="str">
        <f t="shared" ca="1" si="595"/>
        <v/>
      </c>
      <c r="DG312" s="313" t="str">
        <f t="shared" ca="1" si="596"/>
        <v/>
      </c>
      <c r="DH312" s="313" t="str">
        <f t="shared" ca="1" si="597"/>
        <v/>
      </c>
      <c r="DI312" s="313" t="str">
        <f t="shared" ca="1" si="598"/>
        <v/>
      </c>
      <c r="DJ312" s="313" t="str">
        <f t="shared" ca="1" si="599"/>
        <v/>
      </c>
      <c r="DK312" s="328" t="str">
        <f t="shared" ca="1" si="600"/>
        <v/>
      </c>
      <c r="DL312" s="334" t="str">
        <f t="shared" ca="1" si="601"/>
        <v/>
      </c>
      <c r="DM312" s="915" t="str">
        <f t="shared" ca="1" si="602"/>
        <v/>
      </c>
      <c r="DN312" s="15"/>
      <c r="DO312" s="324"/>
      <c r="DP312" s="16"/>
      <c r="DQ312" s="16"/>
      <c r="DR312" s="16"/>
      <c r="DS312" s="16"/>
      <c r="DT312" s="318" t="str">
        <f>IFERROR(VLOOKUP($DN312,'（様式１号）３整理番号表'!$Z$19:$AB$32,3,FALSE),"")</f>
        <v/>
      </c>
      <c r="DU312" s="259" t="str">
        <f t="shared" si="603"/>
        <v/>
      </c>
      <c r="DV312" s="14"/>
      <c r="DW312" s="17" t="str">
        <f t="shared" ca="1" si="604"/>
        <v/>
      </c>
      <c r="DX312" s="88" t="str">
        <f t="shared" ca="1" si="621"/>
        <v/>
      </c>
      <c r="DZ312" s="339">
        <f t="shared" ca="1" si="625"/>
        <v>0</v>
      </c>
      <c r="EA312" s="339">
        <f t="shared" ca="1" si="625"/>
        <v>0</v>
      </c>
      <c r="EB312" s="339">
        <f t="shared" ca="1" si="625"/>
        <v>0</v>
      </c>
      <c r="EC312" s="339">
        <f t="shared" ca="1" si="625"/>
        <v>0</v>
      </c>
      <c r="ED312" s="339">
        <f t="shared" ca="1" si="625"/>
        <v>0</v>
      </c>
      <c r="EE312" s="339">
        <f t="shared" ca="1" si="625"/>
        <v>0</v>
      </c>
      <c r="EF312" s="339">
        <f t="shared" ca="1" si="625"/>
        <v>0</v>
      </c>
      <c r="EG312" s="339">
        <f t="shared" ca="1" si="625"/>
        <v>0</v>
      </c>
      <c r="EH312" s="339">
        <f t="shared" ca="1" si="625"/>
        <v>0</v>
      </c>
      <c r="EI312" s="339">
        <f t="shared" ca="1" si="625"/>
        <v>0</v>
      </c>
      <c r="EJ312" s="339">
        <f t="shared" ca="1" si="625"/>
        <v>0</v>
      </c>
      <c r="EK312" s="339">
        <f t="shared" ca="1" si="625"/>
        <v>0</v>
      </c>
      <c r="EL312" s="339">
        <f t="shared" ca="1" si="625"/>
        <v>0</v>
      </c>
      <c r="EM312" s="339">
        <f t="shared" ca="1" si="625"/>
        <v>0</v>
      </c>
      <c r="EO312" s="919" t="str">
        <f t="shared" ca="1" si="523"/>
        <v/>
      </c>
      <c r="EP312" s="919" t="str">
        <f t="shared" ca="1" si="605"/>
        <v/>
      </c>
      <c r="EQ312" s="919" t="str">
        <f t="shared" ca="1" si="606"/>
        <v/>
      </c>
      <c r="ER312" s="919" t="str">
        <f t="shared" ca="1" si="607"/>
        <v/>
      </c>
      <c r="ES312" s="919" t="str">
        <f ca="1">IFERROR(INDEX('郵便番号（石川県）'!$A$3:$F$2574,MATCH(INDIRECT("'("&amp;EO312&amp;")'!E7"),'郵便番号（石川県）'!$A$3:$A$2574,0),6),"")</f>
        <v/>
      </c>
      <c r="ET312" s="919" t="str">
        <f ca="1">IFERROR(INDEX('郵便番号（石川県）'!$A$3:$F$2574,MATCH(INDIRECT("'("&amp;$EO312&amp;")'!E7"),'郵便番号（石川県）'!$A$3:$A$2574,0),5),"")</f>
        <v/>
      </c>
      <c r="EU312" s="919" t="str">
        <f t="shared" ca="1" si="608"/>
        <v/>
      </c>
      <c r="EV312" s="919" t="str">
        <f t="shared" ca="1" si="609"/>
        <v/>
      </c>
      <c r="EW312" s="919" t="str">
        <f t="shared" ca="1" si="610"/>
        <v/>
      </c>
      <c r="EX312" s="919" t="str">
        <f t="shared" ca="1" si="611"/>
        <v/>
      </c>
      <c r="EY312" s="919" t="str">
        <f t="shared" ca="1" si="612"/>
        <v/>
      </c>
      <c r="EZ312" s="919" t="str">
        <f t="shared" ca="1" si="613"/>
        <v/>
      </c>
      <c r="FA312" s="919" t="str">
        <f t="shared" ca="1" si="614"/>
        <v/>
      </c>
      <c r="FB312" s="919" t="str">
        <f t="shared" ca="1" si="615"/>
        <v/>
      </c>
      <c r="FC312" s="919" t="str">
        <f t="shared" ca="1" si="616"/>
        <v/>
      </c>
      <c r="FD312" s="627" t="str">
        <f t="shared" ca="1" si="617"/>
        <v/>
      </c>
      <c r="FE312" s="630">
        <v>302</v>
      </c>
      <c r="FF312" s="299" t="str">
        <f t="shared" ca="1" si="618"/>
        <v/>
      </c>
      <c r="FG312" s="993" t="str">
        <f t="shared" ca="1" si="619"/>
        <v/>
      </c>
      <c r="FH312" s="919" t="str">
        <f t="shared" ca="1" si="620"/>
        <v/>
      </c>
      <c r="FI312" s="299">
        <f ca="1">COUNTIF($FH$11:FH312,"■")</f>
        <v>0</v>
      </c>
    </row>
    <row r="313" spans="1:165" ht="34.5" customHeight="1">
      <c r="A313" s="445">
        <f t="shared" ca="1" si="524"/>
        <v>0</v>
      </c>
      <c r="B313" s="446">
        <f>IF(R313&lt;&gt;"",IF(COUNTIF(R$11:R313,R313)=1,MAX(B$11:B312)+1,INDEX(B$11:B312,MATCH(R313,R$11:R312,0),1)),0)</f>
        <v>1</v>
      </c>
      <c r="C313" s="446">
        <f ca="1">IF(T313&lt;&gt;"",IF(COUNTIF(T$11:T313,T313)=1,MAX(C$11:C312)+1,INDEX(C$11:C312,MATCH(T313,T$11:T312,0),1)),0)</f>
        <v>0</v>
      </c>
      <c r="D313" s="446">
        <f ca="1">IF(U313&lt;&gt;"",IF(COUNTIF(U$11:U313,U313)=1,MAX(D$11:D312)+1,INDEX(D$11:D312,MATCH(U313,U$11:U312,0),1)),0)</f>
        <v>0</v>
      </c>
      <c r="E313" s="446">
        <f ca="1">IF(S313&lt;&gt;"",IF(COUNTIF(S$11:S313,S313)=1,MAX(E$11:E312)+1,INDEX(E$11:E312,MATCH(S313,S$11:S312,0),1)),0)</f>
        <v>0</v>
      </c>
      <c r="F313" s="446">
        <f ca="1">IF(Z313&lt;&gt;"",IF(COUNTIF(Z$11:Z313,Z313)=1,MAX(F$11:F312)+1,INDEX(F$11:F312,MATCH(Z313,Z$11:Z312,0),1)),0)</f>
        <v>0</v>
      </c>
      <c r="G313" s="447" cm="1">
        <f t="array" aca="1" ref="G313" ca="1">IF(Z313&lt;&gt;"",IF(COUNTIFS(Z$11:Z313,Z313,W$11:W313,W313)=1,MAX(G$11:G312)+1,INDEX(G$11:G312,MATCH(Z313&amp;W313,Z$11:Z312&amp;W$11:W313,0),1)),0)</f>
        <v>0</v>
      </c>
      <c r="H313" s="447">
        <f t="shared" ca="1" si="525"/>
        <v>0</v>
      </c>
      <c r="I313" s="447">
        <f ca="1">IF(T313="",0,IF(COUNTIF(T$11:T313,T313)=1,1,0))</f>
        <v>0</v>
      </c>
      <c r="J313" s="447">
        <f ca="1">IF(U313="",0,IF(COUNTIF(U$11:U313,U313)=1,1,0))</f>
        <v>0</v>
      </c>
      <c r="K313" s="447">
        <f ca="1">IF(S313="",0,IF(COUNTIF(S$11:S313,S313)=1,1,0))</f>
        <v>0</v>
      </c>
      <c r="L313" s="446">
        <f ca="1">IF(Z313="",0,IF(COUNTIF(Z$11:Z313,Z313)=1,1,0))</f>
        <v>0</v>
      </c>
      <c r="M313" s="767">
        <f ca="1">IF($W313=2,IF(COUNTIFS($W$11:$W313,2,$Z$11:$Z313,$Z313)=1,1,0),0)</f>
        <v>0</v>
      </c>
      <c r="N313" s="767">
        <f ca="1">IF($W313=1,IF(COUNTIFS($W$11:$W313,2,$Z$11:$Z313,$Z313)=1,1,0),0)</f>
        <v>0</v>
      </c>
      <c r="O313" s="446">
        <f ca="1">IF(H313=0,0,IF(COUNTIF(Z$11:Z313,Z313)=1,1,0))</f>
        <v>0</v>
      </c>
      <c r="P313" s="448" t="str">
        <f t="shared" ca="1" si="526"/>
        <v>石川県</v>
      </c>
      <c r="Q313" s="89">
        <f t="shared" ca="1" si="527"/>
        <v>303</v>
      </c>
      <c r="R313" s="170" t="s">
        <v>459</v>
      </c>
      <c r="S313" s="357" t="str">
        <f t="shared" ca="1" si="528"/>
        <v/>
      </c>
      <c r="T313" s="357" t="str">
        <f t="shared" ca="1" si="529"/>
        <v/>
      </c>
      <c r="U313" s="58" t="str">
        <f t="shared" ca="1" si="530"/>
        <v/>
      </c>
      <c r="V313" s="58" t="str">
        <f t="shared" ca="1" si="531"/>
        <v/>
      </c>
      <c r="W313" s="920" t="str">
        <f t="shared" ca="1" si="532"/>
        <v/>
      </c>
      <c r="X313" s="369">
        <f ca="1">IFERROR(VLOOKUP(W313,'（様式１号）３整理番号表'!$B$4:$H$5,2,FALSE),0)</f>
        <v>0</v>
      </c>
      <c r="Y313" s="768" t="str" cm="1">
        <f t="array" aca="1" ref="Y313" ca="1">IF(AND(D313=0,F313=0),"",IF(COUNTIF(D$11:D313,D313)=1,1,IF(COUNTIFS(D$11:D313,D313,F$11:F313,F313)=1,INDEX((D$11:D313,F$11:F313,Y$11:Y313),MATCH(_xlfn.MAXIFS(F$11:F312,D$11:D312,D313),$F$11:F313,0),1,3)+1,INDEX((D$11:D313,F$11:F313,Y$11:Y313),MATCH(D313&amp;F313,D$11:D313&amp;F$11:F313,0),1,3))))</f>
        <v/>
      </c>
      <c r="Z313" s="40" t="str">
        <f t="shared" ca="1" si="533"/>
        <v/>
      </c>
      <c r="AA313" s="924" t="str">
        <f t="shared" ca="1" si="534"/>
        <v/>
      </c>
      <c r="AB313" s="93">
        <f ca="1">IFERROR(VLOOKUP(AA313,'（様式１号）３整理番号表'!$B$10:$H$16,2,FALSE),0)</f>
        <v>0</v>
      </c>
      <c r="AC313" s="924" t="str">
        <f t="shared" ca="1" si="535"/>
        <v/>
      </c>
      <c r="AD313" s="924" t="str">
        <f t="shared" ca="1" si="536"/>
        <v/>
      </c>
      <c r="AE313" s="93">
        <f ca="1">IFERROR(VLOOKUP(AD313,'（様式１号）３整理番号表'!$B$21:$H$22,2,FALSE),0)</f>
        <v>0</v>
      </c>
      <c r="AF313" s="924" t="str">
        <f t="shared" ca="1" si="537"/>
        <v/>
      </c>
      <c r="AG313" s="93">
        <f ca="1">IFERROR(VLOOKUP(AF313,'（様式１号）３整理番号表'!$B$26:$H$31,2,FALSE),0)</f>
        <v>0</v>
      </c>
      <c r="AH313" s="924" t="str">
        <f t="shared" ca="1" si="538"/>
        <v/>
      </c>
      <c r="AI313" s="93">
        <f ca="1">IFERROR(VLOOKUP(AH313,'（様式１号）３整理番号表'!$J$5:$N$59,2,FALSE),0)</f>
        <v>0</v>
      </c>
      <c r="AJ313" s="77" t="str">
        <f t="shared" ca="1" si="539"/>
        <v/>
      </c>
      <c r="AK313" s="93">
        <f ca="1">IFERROR(VLOOKUP(AJ313,'（様式１号）３整理番号表'!$P$5:$R$29,2,FALSE),0)</f>
        <v>0</v>
      </c>
      <c r="AL313" s="921" t="str">
        <f t="shared" ca="1" si="540"/>
        <v/>
      </c>
      <c r="AM313" s="921" t="str">
        <f t="shared" ca="1" si="541"/>
        <v/>
      </c>
      <c r="AN313" s="921"/>
      <c r="AO313" s="77" t="str">
        <f t="shared" ca="1" si="542"/>
        <v/>
      </c>
      <c r="AP313" s="93">
        <f ca="1">IFERROR(VLOOKUP(AO313,'（様式１号）３整理番号表'!$P$5:$R$29,2,FALSE),0)</f>
        <v>0</v>
      </c>
      <c r="AQ313" s="924" t="str">
        <f t="shared" ca="1" si="543"/>
        <v/>
      </c>
      <c r="AR313" s="93">
        <f t="shared" ca="1" si="544"/>
        <v>0</v>
      </c>
      <c r="AS313" s="924" t="str">
        <f t="shared" ca="1" si="545"/>
        <v/>
      </c>
      <c r="AT313" s="40" t="str">
        <f t="shared" ca="1" si="546"/>
        <v/>
      </c>
      <c r="AU313" s="93" t="str">
        <f t="shared" ca="1" si="547"/>
        <v/>
      </c>
      <c r="AV313" s="923" t="str">
        <f t="shared" ca="1" si="548"/>
        <v/>
      </c>
      <c r="AW313" s="926" t="str">
        <f t="shared" ca="1" si="549"/>
        <v/>
      </c>
      <c r="AX313" s="925" t="str">
        <f t="shared" ca="1" si="550"/>
        <v/>
      </c>
      <c r="AY313" s="925" t="str">
        <f t="shared" ca="1" si="550"/>
        <v/>
      </c>
      <c r="AZ313" s="925" t="str">
        <f t="shared" ca="1" si="550"/>
        <v/>
      </c>
      <c r="BA313" s="925" t="str">
        <f t="shared" ca="1" si="550"/>
        <v/>
      </c>
      <c r="BB313" s="925" t="str">
        <f t="shared" ca="1" si="551"/>
        <v/>
      </c>
      <c r="BC313" s="925" t="str">
        <f t="shared" ca="1" si="552"/>
        <v/>
      </c>
      <c r="BD313" s="925" t="str">
        <f t="shared" ca="1" si="552"/>
        <v/>
      </c>
      <c r="BE313" s="925" t="str">
        <f t="shared" ca="1" si="552"/>
        <v/>
      </c>
      <c r="BF313" s="77" t="str">
        <f t="shared" ca="1" si="553"/>
        <v/>
      </c>
      <c r="BG313" s="924" t="str">
        <f t="shared" ca="1" si="554"/>
        <v/>
      </c>
      <c r="BH313" s="94">
        <f ca="1">IF(BF313&lt;&gt;"",INDEX('（様式１号）３整理番号表'!$AB$7:$AQ$12,MATCH(BF313,'（様式１号）３整理番号表'!$AA$7:$AA$12,0),MATCH(BG313,'（様式１号）３整理番号表'!$AB$6:$AQ$6,0)),0)</f>
        <v>0</v>
      </c>
      <c r="BI313" s="921" t="str">
        <f t="shared" ca="1" si="555"/>
        <v/>
      </c>
      <c r="BJ313" s="922" t="str">
        <f t="shared" ca="1" si="556"/>
        <v/>
      </c>
      <c r="BK313" s="926" t="str">
        <f t="shared" ca="1" si="557"/>
        <v/>
      </c>
      <c r="BL313" s="922" t="str">
        <f t="shared" ca="1" si="558"/>
        <v/>
      </c>
      <c r="BM313" s="79" t="str">
        <f t="shared" ca="1" si="559"/>
        <v/>
      </c>
      <c r="BN313" s="82" t="str">
        <f t="shared" ca="1" si="560"/>
        <v/>
      </c>
      <c r="BO313" s="83" t="str">
        <f t="shared" ca="1" si="561"/>
        <v/>
      </c>
      <c r="BP313" s="84" t="str">
        <f t="shared" ca="1" si="562"/>
        <v/>
      </c>
      <c r="BQ313" s="82" t="str">
        <f t="shared" ca="1" si="563"/>
        <v/>
      </c>
      <c r="BR313" s="97" t="str">
        <f t="shared" ca="1" si="564"/>
        <v/>
      </c>
      <c r="BS313" s="95" t="str">
        <f t="shared" ca="1" si="565"/>
        <v/>
      </c>
      <c r="BT313" s="184" t="str">
        <f t="shared" ca="1" si="566"/>
        <v/>
      </c>
      <c r="BU313" s="611" t="str">
        <f t="shared" ca="1" si="567"/>
        <v/>
      </c>
      <c r="BV313" s="77" t="str">
        <f t="shared" ca="1" si="568"/>
        <v/>
      </c>
      <c r="BW313" s="85" t="str">
        <f t="shared" ca="1" si="569"/>
        <v/>
      </c>
      <c r="BX313" s="86" t="str">
        <f t="shared" ca="1" si="570"/>
        <v/>
      </c>
      <c r="BY313" s="231">
        <f ca="1">IF('ポイント要件確認等（個別表）'!AD313=1,ROUNDDOWN('ポイント要件確認等（個別表）'!AV313,-3),IF('ポイント要件確認等（個別表）'!AD313=2,ROUNDDOWN('ポイント要件確認等（個別表）'!BH313,-3),IF('ポイント要件確認等（個別表）'!AD313=3,ROUNDDOWN('ポイント要件確認等（個別表）'!BT313,-3),0)))</f>
        <v>0</v>
      </c>
      <c r="BZ313" s="86" t="str">
        <f t="shared" ca="1" si="571"/>
        <v/>
      </c>
      <c r="CA313" s="232" t="str">
        <f t="shared" ca="1" si="572"/>
        <v/>
      </c>
      <c r="CB313" s="232">
        <f t="shared" ca="1" si="573"/>
        <v>0</v>
      </c>
      <c r="CC313" s="86" t="str">
        <f t="shared" ca="1" si="574"/>
        <v/>
      </c>
      <c r="CD313" s="86" t="str">
        <f t="shared" ca="1" si="575"/>
        <v/>
      </c>
      <c r="CE313" s="609"/>
      <c r="CF313" s="86" t="str">
        <f t="shared" ca="1" si="576"/>
        <v/>
      </c>
      <c r="CG313" s="185" t="str">
        <f t="shared" ca="1" si="577"/>
        <v/>
      </c>
      <c r="CH313" s="246" t="str">
        <f t="shared" ca="1" si="578"/>
        <v>含税額</v>
      </c>
      <c r="CI313" s="247" t="str">
        <f t="shared" ca="1" si="579"/>
        <v/>
      </c>
      <c r="CJ313" s="87" t="str">
        <f ca="1">IFERROR(IF(INDIRECT("'("&amp;'２個別表'!EO313&amp;")'!AR"&amp;84+EP313)&lt;&gt;1,"",1),"")</f>
        <v/>
      </c>
      <c r="CK313" s="244" t="str">
        <f t="shared" ca="1" si="580"/>
        <v/>
      </c>
      <c r="CL313" s="235" t="str">
        <f t="shared" ca="1" si="581"/>
        <v/>
      </c>
      <c r="CM313" s="239" t="str">
        <f t="shared" ca="1" si="582"/>
        <v/>
      </c>
      <c r="CN313" s="77" t="str">
        <f t="shared" ca="1" si="583"/>
        <v/>
      </c>
      <c r="CO313" s="93" t="str">
        <f ca="1">IFERROR(VLOOKUP(CN313,'（様式１号）３整理番号表'!$T$5:$V$15,2,FALSE),"")</f>
        <v/>
      </c>
      <c r="CP313" s="924" t="str">
        <f t="shared" ca="1" si="584"/>
        <v/>
      </c>
      <c r="CQ313" s="93" t="str">
        <f ca="1">IFERROR(VLOOKUP(CP313,'（様式１号）３整理番号表'!$T$19:$V$24,2,FALSE),"")</f>
        <v/>
      </c>
      <c r="CR313" s="924" t="str">
        <f ca="1">IFERROR(IF(INDIRECT("'("&amp;'２個別表'!EO313&amp;")'!AV"&amp;84+EP313)&lt;&gt;1,"",1),"")</f>
        <v/>
      </c>
      <c r="CS313" s="232">
        <f t="shared" ca="1" si="585"/>
        <v>0</v>
      </c>
      <c r="CT313" s="248">
        <f t="shared" ca="1" si="586"/>
        <v>0</v>
      </c>
      <c r="CU313" s="376" t="str">
        <f ca="1">IF(ER313="補強",IF(COUNTIFS($Z$11:Z313,Z313,$W$11:W313,1)=1,"１①",""),IF(COUNTIFS($Z$11:Z313,Z313,$W$11:W313,2)=1,"２①",""))</f>
        <v/>
      </c>
      <c r="CV313" s="57" t="str">
        <f t="shared" ca="1" si="587"/>
        <v/>
      </c>
      <c r="CW313" s="927" t="str">
        <f t="shared" ca="1" si="588"/>
        <v/>
      </c>
      <c r="CX313" s="256" t="str">
        <f t="shared" ca="1" si="589"/>
        <v/>
      </c>
      <c r="CY313" s="256" t="str">
        <f t="shared" ca="1" si="590"/>
        <v/>
      </c>
      <c r="CZ313" s="256" t="str">
        <f t="shared" ca="1" si="591"/>
        <v/>
      </c>
      <c r="DA313" s="256" t="str">
        <f t="shared" ca="1" si="592"/>
        <v/>
      </c>
      <c r="DB313" s="316" t="str">
        <f ca="1">IFERROR(VLOOKUP($CU313,'（様式１号）３整理番号表'!$Z$19:$AB$32,3,FALSE),"")</f>
        <v/>
      </c>
      <c r="DC313" s="259" t="str">
        <f t="shared" ca="1" si="593"/>
        <v>-</v>
      </c>
      <c r="DD313" s="618" t="str">
        <f t="shared" ca="1" si="594"/>
        <v/>
      </c>
      <c r="DE313" s="321" t="str">
        <f ca="1">IF(AND(AO313=18,AS313=1),IF(COUNTIFS($Y$11:Y313,Y313,$AS$11:AS313,1)=1,"２②",""),IF($CU313="１①",INDEX(INDIRECT("'("&amp;$EO313&amp;")'!AR116:BB116"),1,MATCH(INDIRECT("'("&amp;$EO313&amp;")'!C118"),INDIRECT("'("&amp;$EO313&amp;")'!AR119:BB119"),0)),""))</f>
        <v/>
      </c>
      <c r="DF313" s="324" t="str">
        <f t="shared" ca="1" si="595"/>
        <v/>
      </c>
      <c r="DG313" s="313" t="str">
        <f t="shared" ca="1" si="596"/>
        <v/>
      </c>
      <c r="DH313" s="313" t="str">
        <f t="shared" ca="1" si="597"/>
        <v/>
      </c>
      <c r="DI313" s="313" t="str">
        <f t="shared" ca="1" si="598"/>
        <v/>
      </c>
      <c r="DJ313" s="313" t="str">
        <f t="shared" ca="1" si="599"/>
        <v/>
      </c>
      <c r="DK313" s="328" t="str">
        <f t="shared" ca="1" si="600"/>
        <v/>
      </c>
      <c r="DL313" s="334" t="str">
        <f t="shared" ca="1" si="601"/>
        <v/>
      </c>
      <c r="DM313" s="915" t="str">
        <f t="shared" ca="1" si="602"/>
        <v/>
      </c>
      <c r="DN313" s="15"/>
      <c r="DO313" s="324"/>
      <c r="DP313" s="16"/>
      <c r="DQ313" s="16"/>
      <c r="DR313" s="16"/>
      <c r="DS313" s="16"/>
      <c r="DT313" s="318" t="str">
        <f>IFERROR(VLOOKUP($DN313,'（様式１号）３整理番号表'!$Z$19:$AB$32,3,FALSE),"")</f>
        <v/>
      </c>
      <c r="DU313" s="259" t="str">
        <f t="shared" si="603"/>
        <v/>
      </c>
      <c r="DV313" s="14"/>
      <c r="DW313" s="17" t="str">
        <f t="shared" ca="1" si="604"/>
        <v/>
      </c>
      <c r="DX313" s="88" t="str">
        <f t="shared" ca="1" si="621"/>
        <v/>
      </c>
      <c r="DZ313" s="339">
        <f t="shared" ca="1" si="625"/>
        <v>0</v>
      </c>
      <c r="EA313" s="339">
        <f t="shared" ca="1" si="625"/>
        <v>0</v>
      </c>
      <c r="EB313" s="339">
        <f t="shared" ca="1" si="625"/>
        <v>0</v>
      </c>
      <c r="EC313" s="339">
        <f t="shared" ca="1" si="625"/>
        <v>0</v>
      </c>
      <c r="ED313" s="339">
        <f t="shared" ca="1" si="625"/>
        <v>0</v>
      </c>
      <c r="EE313" s="339">
        <f t="shared" ca="1" si="625"/>
        <v>0</v>
      </c>
      <c r="EF313" s="339">
        <f t="shared" ca="1" si="625"/>
        <v>0</v>
      </c>
      <c r="EG313" s="339">
        <f t="shared" ca="1" si="625"/>
        <v>0</v>
      </c>
      <c r="EH313" s="339">
        <f t="shared" ca="1" si="625"/>
        <v>0</v>
      </c>
      <c r="EI313" s="339">
        <f t="shared" ca="1" si="625"/>
        <v>0</v>
      </c>
      <c r="EJ313" s="339">
        <f t="shared" ca="1" si="625"/>
        <v>0</v>
      </c>
      <c r="EK313" s="339">
        <f t="shared" ca="1" si="625"/>
        <v>0</v>
      </c>
      <c r="EL313" s="339">
        <f t="shared" ca="1" si="625"/>
        <v>0</v>
      </c>
      <c r="EM313" s="339">
        <f t="shared" ca="1" si="625"/>
        <v>0</v>
      </c>
      <c r="EO313" s="919" t="str">
        <f t="shared" ca="1" si="523"/>
        <v/>
      </c>
      <c r="EP313" s="919" t="str">
        <f t="shared" ca="1" si="605"/>
        <v/>
      </c>
      <c r="EQ313" s="919" t="str">
        <f t="shared" ca="1" si="606"/>
        <v/>
      </c>
      <c r="ER313" s="919" t="str">
        <f t="shared" ca="1" si="607"/>
        <v/>
      </c>
      <c r="ES313" s="919" t="str">
        <f ca="1">IFERROR(INDEX('郵便番号（石川県）'!$A$3:$F$2574,MATCH(INDIRECT("'("&amp;EO313&amp;")'!E7"),'郵便番号（石川県）'!$A$3:$A$2574,0),6),"")</f>
        <v/>
      </c>
      <c r="ET313" s="919" t="str">
        <f ca="1">IFERROR(INDEX('郵便番号（石川県）'!$A$3:$F$2574,MATCH(INDIRECT("'("&amp;$EO313&amp;")'!E7"),'郵便番号（石川県）'!$A$3:$A$2574,0),5),"")</f>
        <v/>
      </c>
      <c r="EU313" s="919" t="str">
        <f t="shared" ca="1" si="608"/>
        <v/>
      </c>
      <c r="EV313" s="919" t="str">
        <f t="shared" ca="1" si="609"/>
        <v/>
      </c>
      <c r="EW313" s="919" t="str">
        <f t="shared" ca="1" si="610"/>
        <v/>
      </c>
      <c r="EX313" s="919" t="str">
        <f t="shared" ca="1" si="611"/>
        <v/>
      </c>
      <c r="EY313" s="919" t="str">
        <f t="shared" ca="1" si="612"/>
        <v/>
      </c>
      <c r="EZ313" s="919" t="str">
        <f t="shared" ca="1" si="613"/>
        <v/>
      </c>
      <c r="FA313" s="919" t="str">
        <f t="shared" ca="1" si="614"/>
        <v/>
      </c>
      <c r="FB313" s="919" t="str">
        <f t="shared" ca="1" si="615"/>
        <v/>
      </c>
      <c r="FC313" s="919" t="str">
        <f t="shared" ca="1" si="616"/>
        <v/>
      </c>
      <c r="FD313" s="627" t="str">
        <f t="shared" ca="1" si="617"/>
        <v/>
      </c>
      <c r="FE313" s="630">
        <v>303</v>
      </c>
      <c r="FF313" s="299" t="str">
        <f t="shared" ca="1" si="618"/>
        <v/>
      </c>
      <c r="FG313" s="993" t="str">
        <f t="shared" ca="1" si="619"/>
        <v/>
      </c>
      <c r="FH313" s="919" t="str">
        <f t="shared" ca="1" si="620"/>
        <v/>
      </c>
      <c r="FI313" s="299">
        <f ca="1">COUNTIF($FH$11:FH313,"■")</f>
        <v>0</v>
      </c>
    </row>
    <row r="314" spans="1:165" ht="34.5" customHeight="1">
      <c r="A314" s="445">
        <f t="shared" ca="1" si="524"/>
        <v>0</v>
      </c>
      <c r="B314" s="446">
        <f>IF(R314&lt;&gt;"",IF(COUNTIF(R$11:R314,R314)=1,MAX(B$11:B313)+1,INDEX(B$11:B313,MATCH(R314,R$11:R313,0),1)),0)</f>
        <v>1</v>
      </c>
      <c r="C314" s="446">
        <f ca="1">IF(T314&lt;&gt;"",IF(COUNTIF(T$11:T314,T314)=1,MAX(C$11:C313)+1,INDEX(C$11:C313,MATCH(T314,T$11:T313,0),1)),0)</f>
        <v>0</v>
      </c>
      <c r="D314" s="446">
        <f ca="1">IF(U314&lt;&gt;"",IF(COUNTIF(U$11:U314,U314)=1,MAX(D$11:D313)+1,INDEX(D$11:D313,MATCH(U314,U$11:U313,0),1)),0)</f>
        <v>0</v>
      </c>
      <c r="E314" s="446">
        <f ca="1">IF(S314&lt;&gt;"",IF(COUNTIF(S$11:S314,S314)=1,MAX(E$11:E313)+1,INDEX(E$11:E313,MATCH(S314,S$11:S313,0),1)),0)</f>
        <v>0</v>
      </c>
      <c r="F314" s="446">
        <f ca="1">IF(Z314&lt;&gt;"",IF(COUNTIF(Z$11:Z314,Z314)=1,MAX(F$11:F313)+1,INDEX(F$11:F313,MATCH(Z314,Z$11:Z313,0),1)),0)</f>
        <v>0</v>
      </c>
      <c r="G314" s="447" cm="1">
        <f t="array" aca="1" ref="G314" ca="1">IF(Z314&lt;&gt;"",IF(COUNTIFS(Z$11:Z314,Z314,W$11:W314,W314)=1,MAX(G$11:G313)+1,INDEX(G$11:G313,MATCH(Z314&amp;W314,Z$11:Z313&amp;W$11:W314,0),1)),0)</f>
        <v>0</v>
      </c>
      <c r="H314" s="447">
        <f t="shared" ca="1" si="525"/>
        <v>0</v>
      </c>
      <c r="I314" s="447">
        <f ca="1">IF(T314="",0,IF(COUNTIF(T$11:T314,T314)=1,1,0))</f>
        <v>0</v>
      </c>
      <c r="J314" s="447">
        <f ca="1">IF(U314="",0,IF(COUNTIF(U$11:U314,U314)=1,1,0))</f>
        <v>0</v>
      </c>
      <c r="K314" s="447">
        <f ca="1">IF(S314="",0,IF(COUNTIF(S$11:S314,S314)=1,1,0))</f>
        <v>0</v>
      </c>
      <c r="L314" s="446">
        <f ca="1">IF(Z314="",0,IF(COUNTIF(Z$11:Z314,Z314)=1,1,0))</f>
        <v>0</v>
      </c>
      <c r="M314" s="767">
        <f ca="1">IF($W314=2,IF(COUNTIFS($W$11:$W314,2,$Z$11:$Z314,$Z314)=1,1,0),0)</f>
        <v>0</v>
      </c>
      <c r="N314" s="767">
        <f ca="1">IF($W314=1,IF(COUNTIFS($W$11:$W314,2,$Z$11:$Z314,$Z314)=1,1,0),0)</f>
        <v>0</v>
      </c>
      <c r="O314" s="446">
        <f ca="1">IF(H314=0,0,IF(COUNTIF(Z$11:Z314,Z314)=1,1,0))</f>
        <v>0</v>
      </c>
      <c r="P314" s="448" t="str">
        <f t="shared" ca="1" si="526"/>
        <v>石川県</v>
      </c>
      <c r="Q314" s="89">
        <f t="shared" ca="1" si="527"/>
        <v>304</v>
      </c>
      <c r="R314" s="170" t="s">
        <v>459</v>
      </c>
      <c r="S314" s="357" t="str">
        <f t="shared" ca="1" si="528"/>
        <v/>
      </c>
      <c r="T314" s="357" t="str">
        <f t="shared" ca="1" si="529"/>
        <v/>
      </c>
      <c r="U314" s="58" t="str">
        <f t="shared" ca="1" si="530"/>
        <v/>
      </c>
      <c r="V314" s="58" t="str">
        <f t="shared" ca="1" si="531"/>
        <v/>
      </c>
      <c r="W314" s="920" t="str">
        <f t="shared" ca="1" si="532"/>
        <v/>
      </c>
      <c r="X314" s="369">
        <f ca="1">IFERROR(VLOOKUP(W314,'（様式１号）３整理番号表'!$B$4:$H$5,2,FALSE),0)</f>
        <v>0</v>
      </c>
      <c r="Y314" s="768" t="str" cm="1">
        <f t="array" aca="1" ref="Y314" ca="1">IF(AND(D314=0,F314=0),"",IF(COUNTIF(D$11:D314,D314)=1,1,IF(COUNTIFS(D$11:D314,D314,F$11:F314,F314)=1,INDEX((D$11:D314,F$11:F314,Y$11:Y314),MATCH(_xlfn.MAXIFS(F$11:F313,D$11:D313,D314),$F$11:F314,0),1,3)+1,INDEX((D$11:D314,F$11:F314,Y$11:Y314),MATCH(D314&amp;F314,D$11:D314&amp;F$11:F314,0),1,3))))</f>
        <v/>
      </c>
      <c r="Z314" s="40" t="str">
        <f t="shared" ca="1" si="533"/>
        <v/>
      </c>
      <c r="AA314" s="924" t="str">
        <f t="shared" ca="1" si="534"/>
        <v/>
      </c>
      <c r="AB314" s="93">
        <f ca="1">IFERROR(VLOOKUP(AA314,'（様式１号）３整理番号表'!$B$10:$H$16,2,FALSE),0)</f>
        <v>0</v>
      </c>
      <c r="AC314" s="924" t="str">
        <f t="shared" ca="1" si="535"/>
        <v/>
      </c>
      <c r="AD314" s="924" t="str">
        <f t="shared" ca="1" si="536"/>
        <v/>
      </c>
      <c r="AE314" s="93">
        <f ca="1">IFERROR(VLOOKUP(AD314,'（様式１号）３整理番号表'!$B$21:$H$22,2,FALSE),0)</f>
        <v>0</v>
      </c>
      <c r="AF314" s="924" t="str">
        <f t="shared" ca="1" si="537"/>
        <v/>
      </c>
      <c r="AG314" s="93">
        <f ca="1">IFERROR(VLOOKUP(AF314,'（様式１号）３整理番号表'!$B$26:$H$31,2,FALSE),0)</f>
        <v>0</v>
      </c>
      <c r="AH314" s="924" t="str">
        <f t="shared" ca="1" si="538"/>
        <v/>
      </c>
      <c r="AI314" s="93">
        <f ca="1">IFERROR(VLOOKUP(AH314,'（様式１号）３整理番号表'!$J$5:$N$59,2,FALSE),0)</f>
        <v>0</v>
      </c>
      <c r="AJ314" s="77" t="str">
        <f t="shared" ca="1" si="539"/>
        <v/>
      </c>
      <c r="AK314" s="93">
        <f ca="1">IFERROR(VLOOKUP(AJ314,'（様式１号）３整理番号表'!$P$5:$R$29,2,FALSE),0)</f>
        <v>0</v>
      </c>
      <c r="AL314" s="921" t="str">
        <f t="shared" ca="1" si="540"/>
        <v/>
      </c>
      <c r="AM314" s="921" t="str">
        <f t="shared" ca="1" si="541"/>
        <v/>
      </c>
      <c r="AN314" s="921"/>
      <c r="AO314" s="77" t="str">
        <f t="shared" ca="1" si="542"/>
        <v/>
      </c>
      <c r="AP314" s="93">
        <f ca="1">IFERROR(VLOOKUP(AO314,'（様式１号）３整理番号表'!$P$5:$R$29,2,FALSE),0)</f>
        <v>0</v>
      </c>
      <c r="AQ314" s="924" t="str">
        <f t="shared" ca="1" si="543"/>
        <v/>
      </c>
      <c r="AR314" s="93">
        <f t="shared" ca="1" si="544"/>
        <v>0</v>
      </c>
      <c r="AS314" s="924" t="str">
        <f t="shared" ca="1" si="545"/>
        <v/>
      </c>
      <c r="AT314" s="40" t="str">
        <f t="shared" ca="1" si="546"/>
        <v/>
      </c>
      <c r="AU314" s="93" t="str">
        <f t="shared" ca="1" si="547"/>
        <v/>
      </c>
      <c r="AV314" s="923" t="str">
        <f t="shared" ca="1" si="548"/>
        <v/>
      </c>
      <c r="AW314" s="926" t="str">
        <f t="shared" ca="1" si="549"/>
        <v/>
      </c>
      <c r="AX314" s="925" t="str">
        <f t="shared" ca="1" si="550"/>
        <v/>
      </c>
      <c r="AY314" s="925" t="str">
        <f t="shared" ca="1" si="550"/>
        <v/>
      </c>
      <c r="AZ314" s="925" t="str">
        <f t="shared" ca="1" si="550"/>
        <v/>
      </c>
      <c r="BA314" s="925" t="str">
        <f t="shared" ca="1" si="550"/>
        <v/>
      </c>
      <c r="BB314" s="925" t="str">
        <f t="shared" ca="1" si="551"/>
        <v/>
      </c>
      <c r="BC314" s="925" t="str">
        <f t="shared" ca="1" si="552"/>
        <v/>
      </c>
      <c r="BD314" s="925" t="str">
        <f t="shared" ca="1" si="552"/>
        <v/>
      </c>
      <c r="BE314" s="925" t="str">
        <f t="shared" ca="1" si="552"/>
        <v/>
      </c>
      <c r="BF314" s="77" t="str">
        <f t="shared" ca="1" si="553"/>
        <v/>
      </c>
      <c r="BG314" s="924" t="str">
        <f t="shared" ca="1" si="554"/>
        <v/>
      </c>
      <c r="BH314" s="94">
        <f ca="1">IF(BF314&lt;&gt;"",INDEX('（様式１号）３整理番号表'!$AB$7:$AQ$12,MATCH(BF314,'（様式１号）３整理番号表'!$AA$7:$AA$12,0),MATCH(BG314,'（様式１号）３整理番号表'!$AB$6:$AQ$6,0)),0)</f>
        <v>0</v>
      </c>
      <c r="BI314" s="921" t="str">
        <f t="shared" ca="1" si="555"/>
        <v/>
      </c>
      <c r="BJ314" s="922" t="str">
        <f t="shared" ca="1" si="556"/>
        <v/>
      </c>
      <c r="BK314" s="926" t="str">
        <f t="shared" ca="1" si="557"/>
        <v/>
      </c>
      <c r="BL314" s="922" t="str">
        <f t="shared" ca="1" si="558"/>
        <v/>
      </c>
      <c r="BM314" s="79" t="str">
        <f t="shared" ca="1" si="559"/>
        <v/>
      </c>
      <c r="BN314" s="82" t="str">
        <f t="shared" ca="1" si="560"/>
        <v/>
      </c>
      <c r="BO314" s="83" t="str">
        <f t="shared" ca="1" si="561"/>
        <v/>
      </c>
      <c r="BP314" s="84" t="str">
        <f t="shared" ca="1" si="562"/>
        <v/>
      </c>
      <c r="BQ314" s="82" t="str">
        <f t="shared" ca="1" si="563"/>
        <v/>
      </c>
      <c r="BR314" s="97" t="str">
        <f t="shared" ca="1" si="564"/>
        <v/>
      </c>
      <c r="BS314" s="95" t="str">
        <f t="shared" ca="1" si="565"/>
        <v/>
      </c>
      <c r="BT314" s="184" t="str">
        <f t="shared" ca="1" si="566"/>
        <v/>
      </c>
      <c r="BU314" s="611" t="str">
        <f t="shared" ca="1" si="567"/>
        <v/>
      </c>
      <c r="BV314" s="77" t="str">
        <f t="shared" ca="1" si="568"/>
        <v/>
      </c>
      <c r="BW314" s="85" t="str">
        <f t="shared" ca="1" si="569"/>
        <v/>
      </c>
      <c r="BX314" s="86" t="str">
        <f t="shared" ca="1" si="570"/>
        <v/>
      </c>
      <c r="BY314" s="231">
        <f ca="1">IF('ポイント要件確認等（個別表）'!AD314=1,ROUNDDOWN('ポイント要件確認等（個別表）'!AV314,-3),IF('ポイント要件確認等（個別表）'!AD314=2,ROUNDDOWN('ポイント要件確認等（個別表）'!BH314,-3),IF('ポイント要件確認等（個別表）'!AD314=3,ROUNDDOWN('ポイント要件確認等（個別表）'!BT314,-3),0)))</f>
        <v>0</v>
      </c>
      <c r="BZ314" s="86" t="str">
        <f t="shared" ca="1" si="571"/>
        <v/>
      </c>
      <c r="CA314" s="232" t="str">
        <f t="shared" ca="1" si="572"/>
        <v/>
      </c>
      <c r="CB314" s="232">
        <f t="shared" ca="1" si="573"/>
        <v>0</v>
      </c>
      <c r="CC314" s="86" t="str">
        <f t="shared" ca="1" si="574"/>
        <v/>
      </c>
      <c r="CD314" s="86" t="str">
        <f t="shared" ca="1" si="575"/>
        <v/>
      </c>
      <c r="CE314" s="609"/>
      <c r="CF314" s="86" t="str">
        <f t="shared" ca="1" si="576"/>
        <v/>
      </c>
      <c r="CG314" s="185" t="str">
        <f t="shared" ca="1" si="577"/>
        <v/>
      </c>
      <c r="CH314" s="246" t="str">
        <f t="shared" ca="1" si="578"/>
        <v>含税額</v>
      </c>
      <c r="CI314" s="247" t="str">
        <f t="shared" ca="1" si="579"/>
        <v/>
      </c>
      <c r="CJ314" s="87" t="str">
        <f ca="1">IFERROR(IF(INDIRECT("'("&amp;'２個別表'!EO314&amp;")'!AR"&amp;84+EP314)&lt;&gt;1,"",1),"")</f>
        <v/>
      </c>
      <c r="CK314" s="244" t="str">
        <f t="shared" ca="1" si="580"/>
        <v/>
      </c>
      <c r="CL314" s="235" t="str">
        <f t="shared" ca="1" si="581"/>
        <v/>
      </c>
      <c r="CM314" s="239" t="str">
        <f t="shared" ca="1" si="582"/>
        <v/>
      </c>
      <c r="CN314" s="77" t="str">
        <f t="shared" ca="1" si="583"/>
        <v/>
      </c>
      <c r="CO314" s="93" t="str">
        <f ca="1">IFERROR(VLOOKUP(CN314,'（様式１号）３整理番号表'!$T$5:$V$15,2,FALSE),"")</f>
        <v/>
      </c>
      <c r="CP314" s="924" t="str">
        <f t="shared" ca="1" si="584"/>
        <v/>
      </c>
      <c r="CQ314" s="93" t="str">
        <f ca="1">IFERROR(VLOOKUP(CP314,'（様式１号）３整理番号表'!$T$19:$V$24,2,FALSE),"")</f>
        <v/>
      </c>
      <c r="CR314" s="924" t="str">
        <f ca="1">IFERROR(IF(INDIRECT("'("&amp;'２個別表'!EO314&amp;")'!AV"&amp;84+EP314)&lt;&gt;1,"",1),"")</f>
        <v/>
      </c>
      <c r="CS314" s="232">
        <f t="shared" ca="1" si="585"/>
        <v>0</v>
      </c>
      <c r="CT314" s="248">
        <f t="shared" ca="1" si="586"/>
        <v>0</v>
      </c>
      <c r="CU314" s="376" t="str">
        <f ca="1">IF(ER314="補強",IF(COUNTIFS($Z$11:Z314,Z314,$W$11:W314,1)=1,"１①",""),IF(COUNTIFS($Z$11:Z314,Z314,$W$11:W314,2)=1,"２①",""))</f>
        <v/>
      </c>
      <c r="CV314" s="57" t="str">
        <f t="shared" ca="1" si="587"/>
        <v/>
      </c>
      <c r="CW314" s="927" t="str">
        <f t="shared" ca="1" si="588"/>
        <v/>
      </c>
      <c r="CX314" s="256" t="str">
        <f t="shared" ca="1" si="589"/>
        <v/>
      </c>
      <c r="CY314" s="256" t="str">
        <f t="shared" ca="1" si="590"/>
        <v/>
      </c>
      <c r="CZ314" s="256" t="str">
        <f t="shared" ca="1" si="591"/>
        <v/>
      </c>
      <c r="DA314" s="256" t="str">
        <f t="shared" ca="1" si="592"/>
        <v/>
      </c>
      <c r="DB314" s="316" t="str">
        <f ca="1">IFERROR(VLOOKUP($CU314,'（様式１号）３整理番号表'!$Z$19:$AB$32,3,FALSE),"")</f>
        <v/>
      </c>
      <c r="DC314" s="259" t="str">
        <f t="shared" ca="1" si="593"/>
        <v>-</v>
      </c>
      <c r="DD314" s="618" t="str">
        <f t="shared" ca="1" si="594"/>
        <v/>
      </c>
      <c r="DE314" s="321" t="str">
        <f ca="1">IF(AND(AO314=18,AS314=1),IF(COUNTIFS($Y$11:Y314,Y314,$AS$11:AS314,1)=1,"２②",""),IF($CU314="１①",INDEX(INDIRECT("'("&amp;$EO314&amp;")'!AR116:BB116"),1,MATCH(INDIRECT("'("&amp;$EO314&amp;")'!C118"),INDIRECT("'("&amp;$EO314&amp;")'!AR119:BB119"),0)),""))</f>
        <v/>
      </c>
      <c r="DF314" s="324" t="str">
        <f t="shared" ca="1" si="595"/>
        <v/>
      </c>
      <c r="DG314" s="313" t="str">
        <f t="shared" ca="1" si="596"/>
        <v/>
      </c>
      <c r="DH314" s="313" t="str">
        <f t="shared" ca="1" si="597"/>
        <v/>
      </c>
      <c r="DI314" s="313" t="str">
        <f t="shared" ca="1" si="598"/>
        <v/>
      </c>
      <c r="DJ314" s="313" t="str">
        <f t="shared" ca="1" si="599"/>
        <v/>
      </c>
      <c r="DK314" s="328" t="str">
        <f t="shared" ca="1" si="600"/>
        <v/>
      </c>
      <c r="DL314" s="334" t="str">
        <f t="shared" ca="1" si="601"/>
        <v/>
      </c>
      <c r="DM314" s="915" t="str">
        <f t="shared" ca="1" si="602"/>
        <v/>
      </c>
      <c r="DN314" s="15"/>
      <c r="DO314" s="324"/>
      <c r="DP314" s="16"/>
      <c r="DQ314" s="16"/>
      <c r="DR314" s="16"/>
      <c r="DS314" s="16"/>
      <c r="DT314" s="318" t="str">
        <f>IFERROR(VLOOKUP($DN314,'（様式１号）３整理番号表'!$Z$19:$AB$32,3,FALSE),"")</f>
        <v/>
      </c>
      <c r="DU314" s="259" t="str">
        <f t="shared" si="603"/>
        <v/>
      </c>
      <c r="DV314" s="14"/>
      <c r="DW314" s="17" t="str">
        <f t="shared" ca="1" si="604"/>
        <v/>
      </c>
      <c r="DX314" s="88" t="str">
        <f t="shared" ca="1" si="621"/>
        <v/>
      </c>
      <c r="DZ314" s="339">
        <f t="shared" ca="1" si="625"/>
        <v>0</v>
      </c>
      <c r="EA314" s="339">
        <f t="shared" ca="1" si="625"/>
        <v>0</v>
      </c>
      <c r="EB314" s="339">
        <f t="shared" ca="1" si="625"/>
        <v>0</v>
      </c>
      <c r="EC314" s="339">
        <f t="shared" ca="1" si="625"/>
        <v>0</v>
      </c>
      <c r="ED314" s="339">
        <f t="shared" ca="1" si="625"/>
        <v>0</v>
      </c>
      <c r="EE314" s="339">
        <f t="shared" ca="1" si="625"/>
        <v>0</v>
      </c>
      <c r="EF314" s="339">
        <f t="shared" ca="1" si="625"/>
        <v>0</v>
      </c>
      <c r="EG314" s="339">
        <f t="shared" ca="1" si="625"/>
        <v>0</v>
      </c>
      <c r="EH314" s="339">
        <f t="shared" ca="1" si="625"/>
        <v>0</v>
      </c>
      <c r="EI314" s="339">
        <f t="shared" ca="1" si="625"/>
        <v>0</v>
      </c>
      <c r="EJ314" s="339">
        <f t="shared" ca="1" si="625"/>
        <v>0</v>
      </c>
      <c r="EK314" s="339">
        <f t="shared" ca="1" si="625"/>
        <v>0</v>
      </c>
      <c r="EL314" s="339">
        <f t="shared" ca="1" si="625"/>
        <v>0</v>
      </c>
      <c r="EM314" s="339">
        <f t="shared" ca="1" si="625"/>
        <v>0</v>
      </c>
      <c r="EO314" s="919" t="str">
        <f t="shared" ca="1" si="523"/>
        <v/>
      </c>
      <c r="EP314" s="919" t="str">
        <f t="shared" ca="1" si="605"/>
        <v/>
      </c>
      <c r="EQ314" s="919" t="str">
        <f t="shared" ca="1" si="606"/>
        <v/>
      </c>
      <c r="ER314" s="919" t="str">
        <f t="shared" ca="1" si="607"/>
        <v/>
      </c>
      <c r="ES314" s="919" t="str">
        <f ca="1">IFERROR(INDEX('郵便番号（石川県）'!$A$3:$F$2574,MATCH(INDIRECT("'("&amp;EO314&amp;")'!E7"),'郵便番号（石川県）'!$A$3:$A$2574,0),6),"")</f>
        <v/>
      </c>
      <c r="ET314" s="919" t="str">
        <f ca="1">IFERROR(INDEX('郵便番号（石川県）'!$A$3:$F$2574,MATCH(INDIRECT("'("&amp;$EO314&amp;")'!E7"),'郵便番号（石川県）'!$A$3:$A$2574,0),5),"")</f>
        <v/>
      </c>
      <c r="EU314" s="919" t="str">
        <f t="shared" ca="1" si="608"/>
        <v/>
      </c>
      <c r="EV314" s="919" t="str">
        <f t="shared" ca="1" si="609"/>
        <v/>
      </c>
      <c r="EW314" s="919" t="str">
        <f t="shared" ca="1" si="610"/>
        <v/>
      </c>
      <c r="EX314" s="919" t="str">
        <f t="shared" ca="1" si="611"/>
        <v/>
      </c>
      <c r="EY314" s="919" t="str">
        <f t="shared" ca="1" si="612"/>
        <v/>
      </c>
      <c r="EZ314" s="919" t="str">
        <f t="shared" ca="1" si="613"/>
        <v/>
      </c>
      <c r="FA314" s="919" t="str">
        <f t="shared" ca="1" si="614"/>
        <v/>
      </c>
      <c r="FB314" s="919" t="str">
        <f t="shared" ca="1" si="615"/>
        <v/>
      </c>
      <c r="FC314" s="919" t="str">
        <f t="shared" ca="1" si="616"/>
        <v/>
      </c>
      <c r="FD314" s="627" t="str">
        <f t="shared" ca="1" si="617"/>
        <v/>
      </c>
      <c r="FE314" s="630">
        <v>304</v>
      </c>
      <c r="FF314" s="299" t="str">
        <f t="shared" ca="1" si="618"/>
        <v/>
      </c>
      <c r="FG314" s="993" t="str">
        <f t="shared" ca="1" si="619"/>
        <v/>
      </c>
      <c r="FH314" s="919" t="str">
        <f t="shared" ca="1" si="620"/>
        <v/>
      </c>
      <c r="FI314" s="299">
        <f ca="1">COUNTIF($FH$11:FH314,"■")</f>
        <v>0</v>
      </c>
    </row>
    <row r="315" spans="1:165" ht="34.5" customHeight="1">
      <c r="A315" s="445">
        <f t="shared" ca="1" si="524"/>
        <v>0</v>
      </c>
      <c r="B315" s="446">
        <f>IF(R315&lt;&gt;"",IF(COUNTIF(R$11:R315,R315)=1,MAX(B$11:B314)+1,INDEX(B$11:B314,MATCH(R315,R$11:R314,0),1)),0)</f>
        <v>1</v>
      </c>
      <c r="C315" s="446">
        <f ca="1">IF(T315&lt;&gt;"",IF(COUNTIF(T$11:T315,T315)=1,MAX(C$11:C314)+1,INDEX(C$11:C314,MATCH(T315,T$11:T314,0),1)),0)</f>
        <v>0</v>
      </c>
      <c r="D315" s="446">
        <f ca="1">IF(U315&lt;&gt;"",IF(COUNTIF(U$11:U315,U315)=1,MAX(D$11:D314)+1,INDEX(D$11:D314,MATCH(U315,U$11:U314,0),1)),0)</f>
        <v>0</v>
      </c>
      <c r="E315" s="446">
        <f ca="1">IF(S315&lt;&gt;"",IF(COUNTIF(S$11:S315,S315)=1,MAX(E$11:E314)+1,INDEX(E$11:E314,MATCH(S315,S$11:S314,0),1)),0)</f>
        <v>0</v>
      </c>
      <c r="F315" s="446">
        <f ca="1">IF(Z315&lt;&gt;"",IF(COUNTIF(Z$11:Z315,Z315)=1,MAX(F$11:F314)+1,INDEX(F$11:F314,MATCH(Z315,Z$11:Z314,0),1)),0)</f>
        <v>0</v>
      </c>
      <c r="G315" s="447" cm="1">
        <f t="array" aca="1" ref="G315" ca="1">IF(Z315&lt;&gt;"",IF(COUNTIFS(Z$11:Z315,Z315,W$11:W315,W315)=1,MAX(G$11:G314)+1,INDEX(G$11:G314,MATCH(Z315&amp;W315,Z$11:Z314&amp;W$11:W315,0),1)),0)</f>
        <v>0</v>
      </c>
      <c r="H315" s="447">
        <f t="shared" ca="1" si="525"/>
        <v>0</v>
      </c>
      <c r="I315" s="447">
        <f ca="1">IF(T315="",0,IF(COUNTIF(T$11:T315,T315)=1,1,0))</f>
        <v>0</v>
      </c>
      <c r="J315" s="447">
        <f ca="1">IF(U315="",0,IF(COUNTIF(U$11:U315,U315)=1,1,0))</f>
        <v>0</v>
      </c>
      <c r="K315" s="447">
        <f ca="1">IF(S315="",0,IF(COUNTIF(S$11:S315,S315)=1,1,0))</f>
        <v>0</v>
      </c>
      <c r="L315" s="446">
        <f ca="1">IF(Z315="",0,IF(COUNTIF(Z$11:Z315,Z315)=1,1,0))</f>
        <v>0</v>
      </c>
      <c r="M315" s="767">
        <f ca="1">IF($W315=2,IF(COUNTIFS($W$11:$W315,2,$Z$11:$Z315,$Z315)=1,1,0),0)</f>
        <v>0</v>
      </c>
      <c r="N315" s="767">
        <f ca="1">IF($W315=1,IF(COUNTIFS($W$11:$W315,2,$Z$11:$Z315,$Z315)=1,1,0),0)</f>
        <v>0</v>
      </c>
      <c r="O315" s="446">
        <f ca="1">IF(H315=0,0,IF(COUNTIF(Z$11:Z315,Z315)=1,1,0))</f>
        <v>0</v>
      </c>
      <c r="P315" s="448" t="str">
        <f t="shared" ca="1" si="526"/>
        <v>石川県</v>
      </c>
      <c r="Q315" s="89">
        <f t="shared" ca="1" si="527"/>
        <v>305</v>
      </c>
      <c r="R315" s="170" t="s">
        <v>459</v>
      </c>
      <c r="S315" s="357" t="str">
        <f t="shared" ca="1" si="528"/>
        <v/>
      </c>
      <c r="T315" s="357" t="str">
        <f t="shared" ca="1" si="529"/>
        <v/>
      </c>
      <c r="U315" s="58" t="str">
        <f t="shared" ca="1" si="530"/>
        <v/>
      </c>
      <c r="V315" s="58" t="str">
        <f t="shared" ca="1" si="531"/>
        <v/>
      </c>
      <c r="W315" s="920" t="str">
        <f t="shared" ca="1" si="532"/>
        <v/>
      </c>
      <c r="X315" s="369">
        <f ca="1">IFERROR(VLOOKUP(W315,'（様式１号）３整理番号表'!$B$4:$H$5,2,FALSE),0)</f>
        <v>0</v>
      </c>
      <c r="Y315" s="768" t="str" cm="1">
        <f t="array" aca="1" ref="Y315" ca="1">IF(AND(D315=0,F315=0),"",IF(COUNTIF(D$11:D315,D315)=1,1,IF(COUNTIFS(D$11:D315,D315,F$11:F315,F315)=1,INDEX((D$11:D315,F$11:F315,Y$11:Y315),MATCH(_xlfn.MAXIFS(F$11:F314,D$11:D314,D315),$F$11:F315,0),1,3)+1,INDEX((D$11:D315,F$11:F315,Y$11:Y315),MATCH(D315&amp;F315,D$11:D315&amp;F$11:F315,0),1,3))))</f>
        <v/>
      </c>
      <c r="Z315" s="40" t="str">
        <f t="shared" ca="1" si="533"/>
        <v/>
      </c>
      <c r="AA315" s="924" t="str">
        <f t="shared" ca="1" si="534"/>
        <v/>
      </c>
      <c r="AB315" s="93">
        <f ca="1">IFERROR(VLOOKUP(AA315,'（様式１号）３整理番号表'!$B$10:$H$16,2,FALSE),0)</f>
        <v>0</v>
      </c>
      <c r="AC315" s="924" t="str">
        <f t="shared" ca="1" si="535"/>
        <v/>
      </c>
      <c r="AD315" s="924" t="str">
        <f t="shared" ca="1" si="536"/>
        <v/>
      </c>
      <c r="AE315" s="93">
        <f ca="1">IFERROR(VLOOKUP(AD315,'（様式１号）３整理番号表'!$B$21:$H$22,2,FALSE),0)</f>
        <v>0</v>
      </c>
      <c r="AF315" s="924" t="str">
        <f t="shared" ca="1" si="537"/>
        <v/>
      </c>
      <c r="AG315" s="93">
        <f ca="1">IFERROR(VLOOKUP(AF315,'（様式１号）３整理番号表'!$B$26:$H$31,2,FALSE),0)</f>
        <v>0</v>
      </c>
      <c r="AH315" s="924" t="str">
        <f t="shared" ca="1" si="538"/>
        <v/>
      </c>
      <c r="AI315" s="93">
        <f ca="1">IFERROR(VLOOKUP(AH315,'（様式１号）３整理番号表'!$J$5:$N$59,2,FALSE),0)</f>
        <v>0</v>
      </c>
      <c r="AJ315" s="77" t="str">
        <f t="shared" ca="1" si="539"/>
        <v/>
      </c>
      <c r="AK315" s="93">
        <f ca="1">IFERROR(VLOOKUP(AJ315,'（様式１号）３整理番号表'!$P$5:$R$29,2,FALSE),0)</f>
        <v>0</v>
      </c>
      <c r="AL315" s="921" t="str">
        <f t="shared" ca="1" si="540"/>
        <v/>
      </c>
      <c r="AM315" s="921" t="str">
        <f t="shared" ca="1" si="541"/>
        <v/>
      </c>
      <c r="AN315" s="921"/>
      <c r="AO315" s="77" t="str">
        <f t="shared" ca="1" si="542"/>
        <v/>
      </c>
      <c r="AP315" s="93">
        <f ca="1">IFERROR(VLOOKUP(AO315,'（様式１号）３整理番号表'!$P$5:$R$29,2,FALSE),0)</f>
        <v>0</v>
      </c>
      <c r="AQ315" s="924" t="str">
        <f t="shared" ca="1" si="543"/>
        <v/>
      </c>
      <c r="AR315" s="93">
        <f t="shared" ca="1" si="544"/>
        <v>0</v>
      </c>
      <c r="AS315" s="924" t="str">
        <f t="shared" ca="1" si="545"/>
        <v/>
      </c>
      <c r="AT315" s="40" t="str">
        <f t="shared" ca="1" si="546"/>
        <v/>
      </c>
      <c r="AU315" s="93" t="str">
        <f t="shared" ca="1" si="547"/>
        <v/>
      </c>
      <c r="AV315" s="923" t="str">
        <f t="shared" ca="1" si="548"/>
        <v/>
      </c>
      <c r="AW315" s="926" t="str">
        <f t="shared" ca="1" si="549"/>
        <v/>
      </c>
      <c r="AX315" s="925" t="str">
        <f t="shared" ca="1" si="550"/>
        <v/>
      </c>
      <c r="AY315" s="925" t="str">
        <f t="shared" ca="1" si="550"/>
        <v/>
      </c>
      <c r="AZ315" s="925" t="str">
        <f t="shared" ca="1" si="550"/>
        <v/>
      </c>
      <c r="BA315" s="925" t="str">
        <f t="shared" ca="1" si="550"/>
        <v/>
      </c>
      <c r="BB315" s="925" t="str">
        <f t="shared" ca="1" si="551"/>
        <v/>
      </c>
      <c r="BC315" s="925" t="str">
        <f t="shared" ca="1" si="552"/>
        <v/>
      </c>
      <c r="BD315" s="925" t="str">
        <f t="shared" ca="1" si="552"/>
        <v/>
      </c>
      <c r="BE315" s="925" t="str">
        <f t="shared" ca="1" si="552"/>
        <v/>
      </c>
      <c r="BF315" s="77" t="str">
        <f t="shared" ca="1" si="553"/>
        <v/>
      </c>
      <c r="BG315" s="924" t="str">
        <f t="shared" ca="1" si="554"/>
        <v/>
      </c>
      <c r="BH315" s="94">
        <f ca="1">IF(BF315&lt;&gt;"",INDEX('（様式１号）３整理番号表'!$AB$7:$AQ$12,MATCH(BF315,'（様式１号）３整理番号表'!$AA$7:$AA$12,0),MATCH(BG315,'（様式１号）３整理番号表'!$AB$6:$AQ$6,0)),0)</f>
        <v>0</v>
      </c>
      <c r="BI315" s="921" t="str">
        <f t="shared" ca="1" si="555"/>
        <v/>
      </c>
      <c r="BJ315" s="922" t="str">
        <f t="shared" ca="1" si="556"/>
        <v/>
      </c>
      <c r="BK315" s="926" t="str">
        <f t="shared" ca="1" si="557"/>
        <v/>
      </c>
      <c r="BL315" s="922" t="str">
        <f t="shared" ca="1" si="558"/>
        <v/>
      </c>
      <c r="BM315" s="79" t="str">
        <f t="shared" ca="1" si="559"/>
        <v/>
      </c>
      <c r="BN315" s="82" t="str">
        <f t="shared" ca="1" si="560"/>
        <v/>
      </c>
      <c r="BO315" s="83" t="str">
        <f t="shared" ca="1" si="561"/>
        <v/>
      </c>
      <c r="BP315" s="84" t="str">
        <f t="shared" ca="1" si="562"/>
        <v/>
      </c>
      <c r="BQ315" s="82" t="str">
        <f t="shared" ca="1" si="563"/>
        <v/>
      </c>
      <c r="BR315" s="97" t="str">
        <f t="shared" ca="1" si="564"/>
        <v/>
      </c>
      <c r="BS315" s="95" t="str">
        <f t="shared" ca="1" si="565"/>
        <v/>
      </c>
      <c r="BT315" s="184" t="str">
        <f t="shared" ca="1" si="566"/>
        <v/>
      </c>
      <c r="BU315" s="611" t="str">
        <f t="shared" ca="1" si="567"/>
        <v/>
      </c>
      <c r="BV315" s="77" t="str">
        <f t="shared" ca="1" si="568"/>
        <v/>
      </c>
      <c r="BW315" s="85" t="str">
        <f t="shared" ca="1" si="569"/>
        <v/>
      </c>
      <c r="BX315" s="86" t="str">
        <f t="shared" ca="1" si="570"/>
        <v/>
      </c>
      <c r="BY315" s="231">
        <f ca="1">IF('ポイント要件確認等（個別表）'!AD315=1,ROUNDDOWN('ポイント要件確認等（個別表）'!AV315,-3),IF('ポイント要件確認等（個別表）'!AD315=2,ROUNDDOWN('ポイント要件確認等（個別表）'!BH315,-3),IF('ポイント要件確認等（個別表）'!AD315=3,ROUNDDOWN('ポイント要件確認等（個別表）'!BT315,-3),0)))</f>
        <v>0</v>
      </c>
      <c r="BZ315" s="86" t="str">
        <f t="shared" ca="1" si="571"/>
        <v/>
      </c>
      <c r="CA315" s="232" t="str">
        <f t="shared" ca="1" si="572"/>
        <v/>
      </c>
      <c r="CB315" s="232">
        <f t="shared" ca="1" si="573"/>
        <v>0</v>
      </c>
      <c r="CC315" s="86" t="str">
        <f t="shared" ca="1" si="574"/>
        <v/>
      </c>
      <c r="CD315" s="86" t="str">
        <f t="shared" ca="1" si="575"/>
        <v/>
      </c>
      <c r="CE315" s="609"/>
      <c r="CF315" s="86" t="str">
        <f t="shared" ca="1" si="576"/>
        <v/>
      </c>
      <c r="CG315" s="185" t="str">
        <f t="shared" ca="1" si="577"/>
        <v/>
      </c>
      <c r="CH315" s="246" t="str">
        <f t="shared" ca="1" si="578"/>
        <v>含税額</v>
      </c>
      <c r="CI315" s="247" t="str">
        <f t="shared" ca="1" si="579"/>
        <v/>
      </c>
      <c r="CJ315" s="87" t="str">
        <f ca="1">IFERROR(IF(INDIRECT("'("&amp;'２個別表'!EO315&amp;")'!AR"&amp;84+EP315)&lt;&gt;1,"",1),"")</f>
        <v/>
      </c>
      <c r="CK315" s="244" t="str">
        <f t="shared" ca="1" si="580"/>
        <v/>
      </c>
      <c r="CL315" s="235" t="str">
        <f t="shared" ca="1" si="581"/>
        <v/>
      </c>
      <c r="CM315" s="239" t="str">
        <f t="shared" ca="1" si="582"/>
        <v/>
      </c>
      <c r="CN315" s="77" t="str">
        <f t="shared" ca="1" si="583"/>
        <v/>
      </c>
      <c r="CO315" s="93" t="str">
        <f ca="1">IFERROR(VLOOKUP(CN315,'（様式１号）３整理番号表'!$T$5:$V$15,2,FALSE),"")</f>
        <v/>
      </c>
      <c r="CP315" s="924" t="str">
        <f t="shared" ca="1" si="584"/>
        <v/>
      </c>
      <c r="CQ315" s="93" t="str">
        <f ca="1">IFERROR(VLOOKUP(CP315,'（様式１号）３整理番号表'!$T$19:$V$24,2,FALSE),"")</f>
        <v/>
      </c>
      <c r="CR315" s="924" t="str">
        <f ca="1">IFERROR(IF(INDIRECT("'("&amp;'２個別表'!EO315&amp;")'!AV"&amp;84+EP315)&lt;&gt;1,"",1),"")</f>
        <v/>
      </c>
      <c r="CS315" s="232">
        <f t="shared" ca="1" si="585"/>
        <v>0</v>
      </c>
      <c r="CT315" s="248">
        <f t="shared" ca="1" si="586"/>
        <v>0</v>
      </c>
      <c r="CU315" s="376" t="str">
        <f ca="1">IF(ER315="補強",IF(COUNTIFS($Z$11:Z315,Z315,$W$11:W315,1)=1,"１①",""),IF(COUNTIFS($Z$11:Z315,Z315,$W$11:W315,2)=1,"２①",""))</f>
        <v/>
      </c>
      <c r="CV315" s="57" t="str">
        <f t="shared" ca="1" si="587"/>
        <v/>
      </c>
      <c r="CW315" s="927" t="str">
        <f t="shared" ca="1" si="588"/>
        <v/>
      </c>
      <c r="CX315" s="256" t="str">
        <f t="shared" ca="1" si="589"/>
        <v/>
      </c>
      <c r="CY315" s="256" t="str">
        <f t="shared" ca="1" si="590"/>
        <v/>
      </c>
      <c r="CZ315" s="256" t="str">
        <f t="shared" ca="1" si="591"/>
        <v/>
      </c>
      <c r="DA315" s="256" t="str">
        <f t="shared" ca="1" si="592"/>
        <v/>
      </c>
      <c r="DB315" s="316" t="str">
        <f ca="1">IFERROR(VLOOKUP($CU315,'（様式１号）３整理番号表'!$Z$19:$AB$32,3,FALSE),"")</f>
        <v/>
      </c>
      <c r="DC315" s="259" t="str">
        <f t="shared" ca="1" si="593"/>
        <v>-</v>
      </c>
      <c r="DD315" s="618" t="str">
        <f t="shared" ca="1" si="594"/>
        <v/>
      </c>
      <c r="DE315" s="321" t="str">
        <f ca="1">IF(AND(AO315=18,AS315=1),IF(COUNTIFS($Y$11:Y315,Y315,$AS$11:AS315,1)=1,"２②",""),IF($CU315="１①",INDEX(INDIRECT("'("&amp;$EO315&amp;")'!AR116:BB116"),1,MATCH(INDIRECT("'("&amp;$EO315&amp;")'!C118"),INDIRECT("'("&amp;$EO315&amp;")'!AR119:BB119"),0)),""))</f>
        <v/>
      </c>
      <c r="DF315" s="324" t="str">
        <f t="shared" ca="1" si="595"/>
        <v/>
      </c>
      <c r="DG315" s="313" t="str">
        <f t="shared" ca="1" si="596"/>
        <v/>
      </c>
      <c r="DH315" s="313" t="str">
        <f t="shared" ca="1" si="597"/>
        <v/>
      </c>
      <c r="DI315" s="313" t="str">
        <f t="shared" ca="1" si="598"/>
        <v/>
      </c>
      <c r="DJ315" s="313" t="str">
        <f t="shared" ca="1" si="599"/>
        <v/>
      </c>
      <c r="DK315" s="328" t="str">
        <f t="shared" ca="1" si="600"/>
        <v/>
      </c>
      <c r="DL315" s="334" t="str">
        <f t="shared" ca="1" si="601"/>
        <v/>
      </c>
      <c r="DM315" s="915" t="str">
        <f t="shared" ca="1" si="602"/>
        <v/>
      </c>
      <c r="DN315" s="15"/>
      <c r="DO315" s="324"/>
      <c r="DP315" s="16"/>
      <c r="DQ315" s="16"/>
      <c r="DR315" s="16"/>
      <c r="DS315" s="16"/>
      <c r="DT315" s="318" t="str">
        <f>IFERROR(VLOOKUP($DN315,'（様式１号）３整理番号表'!$Z$19:$AB$32,3,FALSE),"")</f>
        <v/>
      </c>
      <c r="DU315" s="259" t="str">
        <f t="shared" si="603"/>
        <v/>
      </c>
      <c r="DV315" s="14"/>
      <c r="DW315" s="17" t="str">
        <f t="shared" ca="1" si="604"/>
        <v/>
      </c>
      <c r="DX315" s="88" t="str">
        <f t="shared" ca="1" si="621"/>
        <v/>
      </c>
      <c r="DZ315" s="339">
        <f t="shared" ca="1" si="625"/>
        <v>0</v>
      </c>
      <c r="EA315" s="339">
        <f t="shared" ca="1" si="625"/>
        <v>0</v>
      </c>
      <c r="EB315" s="339">
        <f t="shared" ca="1" si="625"/>
        <v>0</v>
      </c>
      <c r="EC315" s="339">
        <f t="shared" ca="1" si="625"/>
        <v>0</v>
      </c>
      <c r="ED315" s="339">
        <f t="shared" ca="1" si="625"/>
        <v>0</v>
      </c>
      <c r="EE315" s="339">
        <f t="shared" ca="1" si="625"/>
        <v>0</v>
      </c>
      <c r="EF315" s="339">
        <f t="shared" ca="1" si="625"/>
        <v>0</v>
      </c>
      <c r="EG315" s="339">
        <f t="shared" ca="1" si="625"/>
        <v>0</v>
      </c>
      <c r="EH315" s="339">
        <f t="shared" ca="1" si="625"/>
        <v>0</v>
      </c>
      <c r="EI315" s="339">
        <f t="shared" ca="1" si="625"/>
        <v>0</v>
      </c>
      <c r="EJ315" s="339">
        <f t="shared" ca="1" si="625"/>
        <v>0</v>
      </c>
      <c r="EK315" s="339">
        <f t="shared" ca="1" si="625"/>
        <v>0</v>
      </c>
      <c r="EL315" s="339">
        <f t="shared" ca="1" si="625"/>
        <v>0</v>
      </c>
      <c r="EM315" s="339">
        <f t="shared" ca="1" si="625"/>
        <v>0</v>
      </c>
      <c r="EO315" s="919" t="str">
        <f t="shared" ca="1" si="523"/>
        <v/>
      </c>
      <c r="EP315" s="919" t="str">
        <f t="shared" ca="1" si="605"/>
        <v/>
      </c>
      <c r="EQ315" s="919" t="str">
        <f t="shared" ca="1" si="606"/>
        <v/>
      </c>
      <c r="ER315" s="919" t="str">
        <f t="shared" ca="1" si="607"/>
        <v/>
      </c>
      <c r="ES315" s="919" t="str">
        <f ca="1">IFERROR(INDEX('郵便番号（石川県）'!$A$3:$F$2574,MATCH(INDIRECT("'("&amp;EO315&amp;")'!E7"),'郵便番号（石川県）'!$A$3:$A$2574,0),6),"")</f>
        <v/>
      </c>
      <c r="ET315" s="919" t="str">
        <f ca="1">IFERROR(INDEX('郵便番号（石川県）'!$A$3:$F$2574,MATCH(INDIRECT("'("&amp;$EO315&amp;")'!E7"),'郵便番号（石川県）'!$A$3:$A$2574,0),5),"")</f>
        <v/>
      </c>
      <c r="EU315" s="919" t="str">
        <f t="shared" ca="1" si="608"/>
        <v/>
      </c>
      <c r="EV315" s="919" t="str">
        <f t="shared" ca="1" si="609"/>
        <v/>
      </c>
      <c r="EW315" s="919" t="str">
        <f t="shared" ca="1" si="610"/>
        <v/>
      </c>
      <c r="EX315" s="919" t="str">
        <f t="shared" ca="1" si="611"/>
        <v/>
      </c>
      <c r="EY315" s="919" t="str">
        <f t="shared" ca="1" si="612"/>
        <v/>
      </c>
      <c r="EZ315" s="919" t="str">
        <f t="shared" ca="1" si="613"/>
        <v/>
      </c>
      <c r="FA315" s="919" t="str">
        <f t="shared" ca="1" si="614"/>
        <v/>
      </c>
      <c r="FB315" s="919" t="str">
        <f t="shared" ca="1" si="615"/>
        <v/>
      </c>
      <c r="FC315" s="919" t="str">
        <f t="shared" ca="1" si="616"/>
        <v/>
      </c>
      <c r="FD315" s="627" t="str">
        <f t="shared" ca="1" si="617"/>
        <v/>
      </c>
      <c r="FE315" s="630">
        <v>305</v>
      </c>
      <c r="FF315" s="299" t="str">
        <f t="shared" ca="1" si="618"/>
        <v/>
      </c>
      <c r="FG315" s="993" t="str">
        <f t="shared" ca="1" si="619"/>
        <v/>
      </c>
      <c r="FH315" s="919" t="str">
        <f t="shared" ca="1" si="620"/>
        <v/>
      </c>
      <c r="FI315" s="299">
        <f ca="1">COUNTIF($FH$11:FH315,"■")</f>
        <v>0</v>
      </c>
    </row>
    <row r="316" spans="1:165" ht="34.5" customHeight="1">
      <c r="A316" s="445">
        <f t="shared" ca="1" si="524"/>
        <v>0</v>
      </c>
      <c r="B316" s="446">
        <f>IF(R316&lt;&gt;"",IF(COUNTIF(R$11:R316,R316)=1,MAX(B$11:B315)+1,INDEX(B$11:B315,MATCH(R316,R$11:R315,0),1)),0)</f>
        <v>1</v>
      </c>
      <c r="C316" s="446">
        <f ca="1">IF(T316&lt;&gt;"",IF(COUNTIF(T$11:T316,T316)=1,MAX(C$11:C315)+1,INDEX(C$11:C315,MATCH(T316,T$11:T315,0),1)),0)</f>
        <v>0</v>
      </c>
      <c r="D316" s="446">
        <f ca="1">IF(U316&lt;&gt;"",IF(COUNTIF(U$11:U316,U316)=1,MAX(D$11:D315)+1,INDEX(D$11:D315,MATCH(U316,U$11:U315,0),1)),0)</f>
        <v>0</v>
      </c>
      <c r="E316" s="446">
        <f ca="1">IF(S316&lt;&gt;"",IF(COUNTIF(S$11:S316,S316)=1,MAX(E$11:E315)+1,INDEX(E$11:E315,MATCH(S316,S$11:S315,0),1)),0)</f>
        <v>0</v>
      </c>
      <c r="F316" s="446">
        <f ca="1">IF(Z316&lt;&gt;"",IF(COUNTIF(Z$11:Z316,Z316)=1,MAX(F$11:F315)+1,INDEX(F$11:F315,MATCH(Z316,Z$11:Z315,0),1)),0)</f>
        <v>0</v>
      </c>
      <c r="G316" s="447" cm="1">
        <f t="array" aca="1" ref="G316" ca="1">IF(Z316&lt;&gt;"",IF(COUNTIFS(Z$11:Z316,Z316,W$11:W316,W316)=1,MAX(G$11:G315)+1,INDEX(G$11:G315,MATCH(Z316&amp;W316,Z$11:Z315&amp;W$11:W316,0),1)),0)</f>
        <v>0</v>
      </c>
      <c r="H316" s="447">
        <f t="shared" ca="1" si="525"/>
        <v>0</v>
      </c>
      <c r="I316" s="447">
        <f ca="1">IF(T316="",0,IF(COUNTIF(T$11:T316,T316)=1,1,0))</f>
        <v>0</v>
      </c>
      <c r="J316" s="447">
        <f ca="1">IF(U316="",0,IF(COUNTIF(U$11:U316,U316)=1,1,0))</f>
        <v>0</v>
      </c>
      <c r="K316" s="447">
        <f ca="1">IF(S316="",0,IF(COUNTIF(S$11:S316,S316)=1,1,0))</f>
        <v>0</v>
      </c>
      <c r="L316" s="446">
        <f ca="1">IF(Z316="",0,IF(COUNTIF(Z$11:Z316,Z316)=1,1,0))</f>
        <v>0</v>
      </c>
      <c r="M316" s="767">
        <f ca="1">IF($W316=2,IF(COUNTIFS($W$11:$W316,2,$Z$11:$Z316,$Z316)=1,1,0),0)</f>
        <v>0</v>
      </c>
      <c r="N316" s="767">
        <f ca="1">IF($W316=1,IF(COUNTIFS($W$11:$W316,2,$Z$11:$Z316,$Z316)=1,1,0),0)</f>
        <v>0</v>
      </c>
      <c r="O316" s="446">
        <f ca="1">IF(H316=0,0,IF(COUNTIF(Z$11:Z316,Z316)=1,1,0))</f>
        <v>0</v>
      </c>
      <c r="P316" s="448" t="str">
        <f t="shared" ca="1" si="526"/>
        <v>石川県</v>
      </c>
      <c r="Q316" s="89">
        <f t="shared" ca="1" si="527"/>
        <v>306</v>
      </c>
      <c r="R316" s="170" t="s">
        <v>459</v>
      </c>
      <c r="S316" s="357" t="str">
        <f t="shared" ca="1" si="528"/>
        <v/>
      </c>
      <c r="T316" s="357" t="str">
        <f t="shared" ca="1" si="529"/>
        <v/>
      </c>
      <c r="U316" s="58" t="str">
        <f t="shared" ca="1" si="530"/>
        <v/>
      </c>
      <c r="V316" s="58" t="str">
        <f t="shared" ca="1" si="531"/>
        <v/>
      </c>
      <c r="W316" s="920" t="str">
        <f t="shared" ca="1" si="532"/>
        <v/>
      </c>
      <c r="X316" s="369">
        <f ca="1">IFERROR(VLOOKUP(W316,'（様式１号）３整理番号表'!$B$4:$H$5,2,FALSE),0)</f>
        <v>0</v>
      </c>
      <c r="Y316" s="768" t="str" cm="1">
        <f t="array" aca="1" ref="Y316" ca="1">IF(AND(D316=0,F316=0),"",IF(COUNTIF(D$11:D316,D316)=1,1,IF(COUNTIFS(D$11:D316,D316,F$11:F316,F316)=1,INDEX((D$11:D316,F$11:F316,Y$11:Y316),MATCH(_xlfn.MAXIFS(F$11:F315,D$11:D315,D316),$F$11:F316,0),1,3)+1,INDEX((D$11:D316,F$11:F316,Y$11:Y316),MATCH(D316&amp;F316,D$11:D316&amp;F$11:F316,0),1,3))))</f>
        <v/>
      </c>
      <c r="Z316" s="40" t="str">
        <f t="shared" ca="1" si="533"/>
        <v/>
      </c>
      <c r="AA316" s="924" t="str">
        <f t="shared" ca="1" si="534"/>
        <v/>
      </c>
      <c r="AB316" s="93">
        <f ca="1">IFERROR(VLOOKUP(AA316,'（様式１号）３整理番号表'!$B$10:$H$16,2,FALSE),0)</f>
        <v>0</v>
      </c>
      <c r="AC316" s="924" t="str">
        <f t="shared" ca="1" si="535"/>
        <v/>
      </c>
      <c r="AD316" s="924" t="str">
        <f t="shared" ca="1" si="536"/>
        <v/>
      </c>
      <c r="AE316" s="93">
        <f ca="1">IFERROR(VLOOKUP(AD316,'（様式１号）３整理番号表'!$B$21:$H$22,2,FALSE),0)</f>
        <v>0</v>
      </c>
      <c r="AF316" s="924" t="str">
        <f t="shared" ca="1" si="537"/>
        <v/>
      </c>
      <c r="AG316" s="93">
        <f ca="1">IFERROR(VLOOKUP(AF316,'（様式１号）３整理番号表'!$B$26:$H$31,2,FALSE),0)</f>
        <v>0</v>
      </c>
      <c r="AH316" s="924" t="str">
        <f t="shared" ca="1" si="538"/>
        <v/>
      </c>
      <c r="AI316" s="93">
        <f ca="1">IFERROR(VLOOKUP(AH316,'（様式１号）３整理番号表'!$J$5:$N$59,2,FALSE),0)</f>
        <v>0</v>
      </c>
      <c r="AJ316" s="77" t="str">
        <f t="shared" ca="1" si="539"/>
        <v/>
      </c>
      <c r="AK316" s="93">
        <f ca="1">IFERROR(VLOOKUP(AJ316,'（様式１号）３整理番号表'!$P$5:$R$29,2,FALSE),0)</f>
        <v>0</v>
      </c>
      <c r="AL316" s="921" t="str">
        <f t="shared" ca="1" si="540"/>
        <v/>
      </c>
      <c r="AM316" s="921" t="str">
        <f t="shared" ca="1" si="541"/>
        <v/>
      </c>
      <c r="AN316" s="921"/>
      <c r="AO316" s="77" t="str">
        <f t="shared" ca="1" si="542"/>
        <v/>
      </c>
      <c r="AP316" s="93">
        <f ca="1">IFERROR(VLOOKUP(AO316,'（様式１号）３整理番号表'!$P$5:$R$29,2,FALSE),0)</f>
        <v>0</v>
      </c>
      <c r="AQ316" s="924" t="str">
        <f t="shared" ca="1" si="543"/>
        <v/>
      </c>
      <c r="AR316" s="93">
        <f t="shared" ca="1" si="544"/>
        <v>0</v>
      </c>
      <c r="AS316" s="924" t="str">
        <f t="shared" ca="1" si="545"/>
        <v/>
      </c>
      <c r="AT316" s="40" t="str">
        <f t="shared" ca="1" si="546"/>
        <v/>
      </c>
      <c r="AU316" s="93" t="str">
        <f t="shared" ca="1" si="547"/>
        <v/>
      </c>
      <c r="AV316" s="923" t="str">
        <f t="shared" ca="1" si="548"/>
        <v/>
      </c>
      <c r="AW316" s="926" t="str">
        <f t="shared" ca="1" si="549"/>
        <v/>
      </c>
      <c r="AX316" s="925" t="str">
        <f t="shared" ca="1" si="550"/>
        <v/>
      </c>
      <c r="AY316" s="925" t="str">
        <f t="shared" ca="1" si="550"/>
        <v/>
      </c>
      <c r="AZ316" s="925" t="str">
        <f t="shared" ca="1" si="550"/>
        <v/>
      </c>
      <c r="BA316" s="925" t="str">
        <f t="shared" ca="1" si="550"/>
        <v/>
      </c>
      <c r="BB316" s="925" t="str">
        <f t="shared" ca="1" si="551"/>
        <v/>
      </c>
      <c r="BC316" s="925" t="str">
        <f t="shared" ca="1" si="552"/>
        <v/>
      </c>
      <c r="BD316" s="925" t="str">
        <f t="shared" ca="1" si="552"/>
        <v/>
      </c>
      <c r="BE316" s="925" t="str">
        <f t="shared" ca="1" si="552"/>
        <v/>
      </c>
      <c r="BF316" s="77" t="str">
        <f t="shared" ca="1" si="553"/>
        <v/>
      </c>
      <c r="BG316" s="924" t="str">
        <f t="shared" ca="1" si="554"/>
        <v/>
      </c>
      <c r="BH316" s="94">
        <f ca="1">IF(BF316&lt;&gt;"",INDEX('（様式１号）３整理番号表'!$AB$7:$AQ$12,MATCH(BF316,'（様式１号）３整理番号表'!$AA$7:$AA$12,0),MATCH(BG316,'（様式１号）３整理番号表'!$AB$6:$AQ$6,0)),0)</f>
        <v>0</v>
      </c>
      <c r="BI316" s="921" t="str">
        <f t="shared" ca="1" si="555"/>
        <v/>
      </c>
      <c r="BJ316" s="922" t="str">
        <f t="shared" ca="1" si="556"/>
        <v/>
      </c>
      <c r="BK316" s="926" t="str">
        <f t="shared" ca="1" si="557"/>
        <v/>
      </c>
      <c r="BL316" s="922" t="str">
        <f t="shared" ca="1" si="558"/>
        <v/>
      </c>
      <c r="BM316" s="79" t="str">
        <f t="shared" ca="1" si="559"/>
        <v/>
      </c>
      <c r="BN316" s="82" t="str">
        <f t="shared" ca="1" si="560"/>
        <v/>
      </c>
      <c r="BO316" s="83" t="str">
        <f t="shared" ca="1" si="561"/>
        <v/>
      </c>
      <c r="BP316" s="84" t="str">
        <f t="shared" ca="1" si="562"/>
        <v/>
      </c>
      <c r="BQ316" s="82" t="str">
        <f t="shared" ca="1" si="563"/>
        <v/>
      </c>
      <c r="BR316" s="97" t="str">
        <f t="shared" ca="1" si="564"/>
        <v/>
      </c>
      <c r="BS316" s="95" t="str">
        <f t="shared" ca="1" si="565"/>
        <v/>
      </c>
      <c r="BT316" s="184" t="str">
        <f t="shared" ca="1" si="566"/>
        <v/>
      </c>
      <c r="BU316" s="611" t="str">
        <f t="shared" ca="1" si="567"/>
        <v/>
      </c>
      <c r="BV316" s="77" t="str">
        <f t="shared" ca="1" si="568"/>
        <v/>
      </c>
      <c r="BW316" s="85" t="str">
        <f t="shared" ca="1" si="569"/>
        <v/>
      </c>
      <c r="BX316" s="86" t="str">
        <f t="shared" ca="1" si="570"/>
        <v/>
      </c>
      <c r="BY316" s="231">
        <f ca="1">IF('ポイント要件確認等（個別表）'!AD316=1,ROUNDDOWN('ポイント要件確認等（個別表）'!AV316,-3),IF('ポイント要件確認等（個別表）'!AD316=2,ROUNDDOWN('ポイント要件確認等（個別表）'!BH316,-3),IF('ポイント要件確認等（個別表）'!AD316=3,ROUNDDOWN('ポイント要件確認等（個別表）'!BT316,-3),0)))</f>
        <v>0</v>
      </c>
      <c r="BZ316" s="86" t="str">
        <f t="shared" ca="1" si="571"/>
        <v/>
      </c>
      <c r="CA316" s="232" t="str">
        <f t="shared" ca="1" si="572"/>
        <v/>
      </c>
      <c r="CB316" s="232">
        <f t="shared" ca="1" si="573"/>
        <v>0</v>
      </c>
      <c r="CC316" s="86" t="str">
        <f t="shared" ca="1" si="574"/>
        <v/>
      </c>
      <c r="CD316" s="86" t="str">
        <f t="shared" ca="1" si="575"/>
        <v/>
      </c>
      <c r="CE316" s="609"/>
      <c r="CF316" s="86" t="str">
        <f t="shared" ca="1" si="576"/>
        <v/>
      </c>
      <c r="CG316" s="185" t="str">
        <f t="shared" ca="1" si="577"/>
        <v/>
      </c>
      <c r="CH316" s="246" t="str">
        <f t="shared" ca="1" si="578"/>
        <v>含税額</v>
      </c>
      <c r="CI316" s="247" t="str">
        <f t="shared" ca="1" si="579"/>
        <v/>
      </c>
      <c r="CJ316" s="87" t="str">
        <f ca="1">IFERROR(IF(INDIRECT("'("&amp;'２個別表'!EO316&amp;")'!AR"&amp;84+EP316)&lt;&gt;1,"",1),"")</f>
        <v/>
      </c>
      <c r="CK316" s="244" t="str">
        <f t="shared" ca="1" si="580"/>
        <v/>
      </c>
      <c r="CL316" s="235" t="str">
        <f t="shared" ca="1" si="581"/>
        <v/>
      </c>
      <c r="CM316" s="239" t="str">
        <f t="shared" ca="1" si="582"/>
        <v/>
      </c>
      <c r="CN316" s="77" t="str">
        <f t="shared" ca="1" si="583"/>
        <v/>
      </c>
      <c r="CO316" s="93" t="str">
        <f ca="1">IFERROR(VLOOKUP(CN316,'（様式１号）３整理番号表'!$T$5:$V$15,2,FALSE),"")</f>
        <v/>
      </c>
      <c r="CP316" s="924" t="str">
        <f t="shared" ca="1" si="584"/>
        <v/>
      </c>
      <c r="CQ316" s="93" t="str">
        <f ca="1">IFERROR(VLOOKUP(CP316,'（様式１号）３整理番号表'!$T$19:$V$24,2,FALSE),"")</f>
        <v/>
      </c>
      <c r="CR316" s="924" t="str">
        <f ca="1">IFERROR(IF(INDIRECT("'("&amp;'２個別表'!EO316&amp;")'!AV"&amp;84+EP316)&lt;&gt;1,"",1),"")</f>
        <v/>
      </c>
      <c r="CS316" s="232">
        <f t="shared" ca="1" si="585"/>
        <v>0</v>
      </c>
      <c r="CT316" s="248">
        <f t="shared" ca="1" si="586"/>
        <v>0</v>
      </c>
      <c r="CU316" s="376" t="str">
        <f ca="1">IF(ER316="補強",IF(COUNTIFS($Z$11:Z316,Z316,$W$11:W316,1)=1,"１①",""),IF(COUNTIFS($Z$11:Z316,Z316,$W$11:W316,2)=1,"２①",""))</f>
        <v/>
      </c>
      <c r="CV316" s="57" t="str">
        <f t="shared" ca="1" si="587"/>
        <v/>
      </c>
      <c r="CW316" s="927" t="str">
        <f t="shared" ca="1" si="588"/>
        <v/>
      </c>
      <c r="CX316" s="256" t="str">
        <f t="shared" ca="1" si="589"/>
        <v/>
      </c>
      <c r="CY316" s="256" t="str">
        <f t="shared" ca="1" si="590"/>
        <v/>
      </c>
      <c r="CZ316" s="256" t="str">
        <f t="shared" ca="1" si="591"/>
        <v/>
      </c>
      <c r="DA316" s="256" t="str">
        <f t="shared" ca="1" si="592"/>
        <v/>
      </c>
      <c r="DB316" s="316" t="str">
        <f ca="1">IFERROR(VLOOKUP($CU316,'（様式１号）３整理番号表'!$Z$19:$AB$32,3,FALSE),"")</f>
        <v/>
      </c>
      <c r="DC316" s="259" t="str">
        <f t="shared" ca="1" si="593"/>
        <v>-</v>
      </c>
      <c r="DD316" s="618" t="str">
        <f t="shared" ca="1" si="594"/>
        <v/>
      </c>
      <c r="DE316" s="321" t="str">
        <f ca="1">IF(AND(AO316=18,AS316=1),IF(COUNTIFS($Y$11:Y316,Y316,$AS$11:AS316,1)=1,"２②",""),IF($CU316="１①",INDEX(INDIRECT("'("&amp;$EO316&amp;")'!AR116:BB116"),1,MATCH(INDIRECT("'("&amp;$EO316&amp;")'!C118"),INDIRECT("'("&amp;$EO316&amp;")'!AR119:BB119"),0)),""))</f>
        <v/>
      </c>
      <c r="DF316" s="324" t="str">
        <f t="shared" ca="1" si="595"/>
        <v/>
      </c>
      <c r="DG316" s="313" t="str">
        <f t="shared" ca="1" si="596"/>
        <v/>
      </c>
      <c r="DH316" s="313" t="str">
        <f t="shared" ca="1" si="597"/>
        <v/>
      </c>
      <c r="DI316" s="313" t="str">
        <f t="shared" ca="1" si="598"/>
        <v/>
      </c>
      <c r="DJ316" s="313" t="str">
        <f t="shared" ca="1" si="599"/>
        <v/>
      </c>
      <c r="DK316" s="328" t="str">
        <f t="shared" ca="1" si="600"/>
        <v/>
      </c>
      <c r="DL316" s="334" t="str">
        <f t="shared" ca="1" si="601"/>
        <v/>
      </c>
      <c r="DM316" s="915" t="str">
        <f t="shared" ca="1" si="602"/>
        <v/>
      </c>
      <c r="DN316" s="15"/>
      <c r="DO316" s="324"/>
      <c r="DP316" s="16"/>
      <c r="DQ316" s="16"/>
      <c r="DR316" s="16"/>
      <c r="DS316" s="16"/>
      <c r="DT316" s="318" t="str">
        <f>IFERROR(VLOOKUP($DN316,'（様式１号）３整理番号表'!$Z$19:$AB$32,3,FALSE),"")</f>
        <v/>
      </c>
      <c r="DU316" s="259" t="str">
        <f t="shared" si="603"/>
        <v/>
      </c>
      <c r="DV316" s="14"/>
      <c r="DW316" s="17" t="str">
        <f t="shared" ca="1" si="604"/>
        <v/>
      </c>
      <c r="DX316" s="88" t="str">
        <f t="shared" ca="1" si="621"/>
        <v/>
      </c>
      <c r="DZ316" s="339">
        <f t="shared" ca="1" si="625"/>
        <v>0</v>
      </c>
      <c r="EA316" s="339">
        <f t="shared" ca="1" si="625"/>
        <v>0</v>
      </c>
      <c r="EB316" s="339">
        <f t="shared" ca="1" si="625"/>
        <v>0</v>
      </c>
      <c r="EC316" s="339">
        <f t="shared" ca="1" si="625"/>
        <v>0</v>
      </c>
      <c r="ED316" s="339">
        <f t="shared" ca="1" si="625"/>
        <v>0</v>
      </c>
      <c r="EE316" s="339">
        <f t="shared" ca="1" si="625"/>
        <v>0</v>
      </c>
      <c r="EF316" s="339">
        <f t="shared" ca="1" si="625"/>
        <v>0</v>
      </c>
      <c r="EG316" s="339">
        <f t="shared" ca="1" si="625"/>
        <v>0</v>
      </c>
      <c r="EH316" s="339">
        <f t="shared" ca="1" si="625"/>
        <v>0</v>
      </c>
      <c r="EI316" s="339">
        <f t="shared" ca="1" si="625"/>
        <v>0</v>
      </c>
      <c r="EJ316" s="339">
        <f t="shared" ca="1" si="625"/>
        <v>0</v>
      </c>
      <c r="EK316" s="339">
        <f t="shared" ca="1" si="625"/>
        <v>0</v>
      </c>
      <c r="EL316" s="339">
        <f t="shared" ca="1" si="625"/>
        <v>0</v>
      </c>
      <c r="EM316" s="339">
        <f t="shared" ca="1" si="625"/>
        <v>0</v>
      </c>
      <c r="EO316" s="919" t="str">
        <f t="shared" ca="1" si="523"/>
        <v/>
      </c>
      <c r="EP316" s="919" t="str">
        <f t="shared" ca="1" si="605"/>
        <v/>
      </c>
      <c r="EQ316" s="919" t="str">
        <f t="shared" ca="1" si="606"/>
        <v/>
      </c>
      <c r="ER316" s="919" t="str">
        <f t="shared" ca="1" si="607"/>
        <v/>
      </c>
      <c r="ES316" s="919" t="str">
        <f ca="1">IFERROR(INDEX('郵便番号（石川県）'!$A$3:$F$2574,MATCH(INDIRECT("'("&amp;EO316&amp;")'!E7"),'郵便番号（石川県）'!$A$3:$A$2574,0),6),"")</f>
        <v/>
      </c>
      <c r="ET316" s="919" t="str">
        <f ca="1">IFERROR(INDEX('郵便番号（石川県）'!$A$3:$F$2574,MATCH(INDIRECT("'("&amp;$EO316&amp;")'!E7"),'郵便番号（石川県）'!$A$3:$A$2574,0),5),"")</f>
        <v/>
      </c>
      <c r="EU316" s="919" t="str">
        <f t="shared" ca="1" si="608"/>
        <v/>
      </c>
      <c r="EV316" s="919" t="str">
        <f t="shared" ca="1" si="609"/>
        <v/>
      </c>
      <c r="EW316" s="919" t="str">
        <f t="shared" ca="1" si="610"/>
        <v/>
      </c>
      <c r="EX316" s="919" t="str">
        <f t="shared" ca="1" si="611"/>
        <v/>
      </c>
      <c r="EY316" s="919" t="str">
        <f t="shared" ca="1" si="612"/>
        <v/>
      </c>
      <c r="EZ316" s="919" t="str">
        <f t="shared" ca="1" si="613"/>
        <v/>
      </c>
      <c r="FA316" s="919" t="str">
        <f t="shared" ca="1" si="614"/>
        <v/>
      </c>
      <c r="FB316" s="919" t="str">
        <f t="shared" ca="1" si="615"/>
        <v/>
      </c>
      <c r="FC316" s="919" t="str">
        <f t="shared" ca="1" si="616"/>
        <v/>
      </c>
      <c r="FD316" s="627" t="str">
        <f t="shared" ca="1" si="617"/>
        <v/>
      </c>
      <c r="FE316" s="630">
        <v>306</v>
      </c>
      <c r="FF316" s="299" t="str">
        <f t="shared" ca="1" si="618"/>
        <v/>
      </c>
      <c r="FG316" s="993" t="str">
        <f t="shared" ca="1" si="619"/>
        <v/>
      </c>
      <c r="FH316" s="919" t="str">
        <f t="shared" ca="1" si="620"/>
        <v/>
      </c>
      <c r="FI316" s="299">
        <f ca="1">COUNTIF($FH$11:FH316,"■")</f>
        <v>0</v>
      </c>
    </row>
    <row r="317" spans="1:165" ht="34.5" customHeight="1">
      <c r="A317" s="445">
        <f t="shared" ca="1" si="524"/>
        <v>0</v>
      </c>
      <c r="B317" s="446">
        <f>IF(R317&lt;&gt;"",IF(COUNTIF(R$11:R317,R317)=1,MAX(B$11:B316)+1,INDEX(B$11:B316,MATCH(R317,R$11:R316,0),1)),0)</f>
        <v>1</v>
      </c>
      <c r="C317" s="446">
        <f ca="1">IF(T317&lt;&gt;"",IF(COUNTIF(T$11:T317,T317)=1,MAX(C$11:C316)+1,INDEX(C$11:C316,MATCH(T317,T$11:T316,0),1)),0)</f>
        <v>0</v>
      </c>
      <c r="D317" s="446">
        <f ca="1">IF(U317&lt;&gt;"",IF(COUNTIF(U$11:U317,U317)=1,MAX(D$11:D316)+1,INDEX(D$11:D316,MATCH(U317,U$11:U316,0),1)),0)</f>
        <v>0</v>
      </c>
      <c r="E317" s="446">
        <f ca="1">IF(S317&lt;&gt;"",IF(COUNTIF(S$11:S317,S317)=1,MAX(E$11:E316)+1,INDEX(E$11:E316,MATCH(S317,S$11:S316,0),1)),0)</f>
        <v>0</v>
      </c>
      <c r="F317" s="446">
        <f ca="1">IF(Z317&lt;&gt;"",IF(COUNTIF(Z$11:Z317,Z317)=1,MAX(F$11:F316)+1,INDEX(F$11:F316,MATCH(Z317,Z$11:Z316,0),1)),0)</f>
        <v>0</v>
      </c>
      <c r="G317" s="447" cm="1">
        <f t="array" aca="1" ref="G317" ca="1">IF(Z317&lt;&gt;"",IF(COUNTIFS(Z$11:Z317,Z317,W$11:W317,W317)=1,MAX(G$11:G316)+1,INDEX(G$11:G316,MATCH(Z317&amp;W317,Z$11:Z316&amp;W$11:W317,0),1)),0)</f>
        <v>0</v>
      </c>
      <c r="H317" s="447">
        <f t="shared" ca="1" si="525"/>
        <v>0</v>
      </c>
      <c r="I317" s="447">
        <f ca="1">IF(T317="",0,IF(COUNTIF(T$11:T317,T317)=1,1,0))</f>
        <v>0</v>
      </c>
      <c r="J317" s="447">
        <f ca="1">IF(U317="",0,IF(COUNTIF(U$11:U317,U317)=1,1,0))</f>
        <v>0</v>
      </c>
      <c r="K317" s="447">
        <f ca="1">IF(S317="",0,IF(COUNTIF(S$11:S317,S317)=1,1,0))</f>
        <v>0</v>
      </c>
      <c r="L317" s="446">
        <f ca="1">IF(Z317="",0,IF(COUNTIF(Z$11:Z317,Z317)=1,1,0))</f>
        <v>0</v>
      </c>
      <c r="M317" s="767">
        <f ca="1">IF($W317=2,IF(COUNTIFS($W$11:$W317,2,$Z$11:$Z317,$Z317)=1,1,0),0)</f>
        <v>0</v>
      </c>
      <c r="N317" s="767">
        <f ca="1">IF($W317=1,IF(COUNTIFS($W$11:$W317,2,$Z$11:$Z317,$Z317)=1,1,0),0)</f>
        <v>0</v>
      </c>
      <c r="O317" s="446">
        <f ca="1">IF(H317=0,0,IF(COUNTIF(Z$11:Z317,Z317)=1,1,0))</f>
        <v>0</v>
      </c>
      <c r="P317" s="448" t="str">
        <f t="shared" ca="1" si="526"/>
        <v>石川県</v>
      </c>
      <c r="Q317" s="89">
        <f t="shared" ca="1" si="527"/>
        <v>307</v>
      </c>
      <c r="R317" s="170" t="s">
        <v>459</v>
      </c>
      <c r="S317" s="357" t="str">
        <f t="shared" ca="1" si="528"/>
        <v/>
      </c>
      <c r="T317" s="357" t="str">
        <f t="shared" ca="1" si="529"/>
        <v/>
      </c>
      <c r="U317" s="58" t="str">
        <f t="shared" ca="1" si="530"/>
        <v/>
      </c>
      <c r="V317" s="58" t="str">
        <f t="shared" ca="1" si="531"/>
        <v/>
      </c>
      <c r="W317" s="920" t="str">
        <f t="shared" ca="1" si="532"/>
        <v/>
      </c>
      <c r="X317" s="369">
        <f ca="1">IFERROR(VLOOKUP(W317,'（様式１号）３整理番号表'!$B$4:$H$5,2,FALSE),0)</f>
        <v>0</v>
      </c>
      <c r="Y317" s="768" t="str" cm="1">
        <f t="array" aca="1" ref="Y317" ca="1">IF(AND(D317=0,F317=0),"",IF(COUNTIF(D$11:D317,D317)=1,1,IF(COUNTIFS(D$11:D317,D317,F$11:F317,F317)=1,INDEX((D$11:D317,F$11:F317,Y$11:Y317),MATCH(_xlfn.MAXIFS(F$11:F316,D$11:D316,D317),$F$11:F317,0),1,3)+1,INDEX((D$11:D317,F$11:F317,Y$11:Y317),MATCH(D317&amp;F317,D$11:D317&amp;F$11:F317,0),1,3))))</f>
        <v/>
      </c>
      <c r="Z317" s="40" t="str">
        <f t="shared" ca="1" si="533"/>
        <v/>
      </c>
      <c r="AA317" s="924" t="str">
        <f t="shared" ca="1" si="534"/>
        <v/>
      </c>
      <c r="AB317" s="93">
        <f ca="1">IFERROR(VLOOKUP(AA317,'（様式１号）３整理番号表'!$B$10:$H$16,2,FALSE),0)</f>
        <v>0</v>
      </c>
      <c r="AC317" s="924" t="str">
        <f t="shared" ca="1" si="535"/>
        <v/>
      </c>
      <c r="AD317" s="924" t="str">
        <f t="shared" ca="1" si="536"/>
        <v/>
      </c>
      <c r="AE317" s="93">
        <f ca="1">IFERROR(VLOOKUP(AD317,'（様式１号）３整理番号表'!$B$21:$H$22,2,FALSE),0)</f>
        <v>0</v>
      </c>
      <c r="AF317" s="924" t="str">
        <f t="shared" ca="1" si="537"/>
        <v/>
      </c>
      <c r="AG317" s="93">
        <f ca="1">IFERROR(VLOOKUP(AF317,'（様式１号）３整理番号表'!$B$26:$H$31,2,FALSE),0)</f>
        <v>0</v>
      </c>
      <c r="AH317" s="924" t="str">
        <f t="shared" ca="1" si="538"/>
        <v/>
      </c>
      <c r="AI317" s="93">
        <f ca="1">IFERROR(VLOOKUP(AH317,'（様式１号）３整理番号表'!$J$5:$N$59,2,FALSE),0)</f>
        <v>0</v>
      </c>
      <c r="AJ317" s="77" t="str">
        <f t="shared" ca="1" si="539"/>
        <v/>
      </c>
      <c r="AK317" s="93">
        <f ca="1">IFERROR(VLOOKUP(AJ317,'（様式１号）３整理番号表'!$P$5:$R$29,2,FALSE),0)</f>
        <v>0</v>
      </c>
      <c r="AL317" s="921" t="str">
        <f t="shared" ca="1" si="540"/>
        <v/>
      </c>
      <c r="AM317" s="921" t="str">
        <f t="shared" ca="1" si="541"/>
        <v/>
      </c>
      <c r="AN317" s="921"/>
      <c r="AO317" s="77" t="str">
        <f t="shared" ca="1" si="542"/>
        <v/>
      </c>
      <c r="AP317" s="93">
        <f ca="1">IFERROR(VLOOKUP(AO317,'（様式１号）３整理番号表'!$P$5:$R$29,2,FALSE),0)</f>
        <v>0</v>
      </c>
      <c r="AQ317" s="924" t="str">
        <f t="shared" ca="1" si="543"/>
        <v/>
      </c>
      <c r="AR317" s="93">
        <f t="shared" ca="1" si="544"/>
        <v>0</v>
      </c>
      <c r="AS317" s="924" t="str">
        <f t="shared" ca="1" si="545"/>
        <v/>
      </c>
      <c r="AT317" s="40" t="str">
        <f t="shared" ca="1" si="546"/>
        <v/>
      </c>
      <c r="AU317" s="93" t="str">
        <f t="shared" ca="1" si="547"/>
        <v/>
      </c>
      <c r="AV317" s="923" t="str">
        <f t="shared" ca="1" si="548"/>
        <v/>
      </c>
      <c r="AW317" s="926" t="str">
        <f t="shared" ca="1" si="549"/>
        <v/>
      </c>
      <c r="AX317" s="925" t="str">
        <f t="shared" ca="1" si="550"/>
        <v/>
      </c>
      <c r="AY317" s="925" t="str">
        <f t="shared" ca="1" si="550"/>
        <v/>
      </c>
      <c r="AZ317" s="925" t="str">
        <f t="shared" ca="1" si="550"/>
        <v/>
      </c>
      <c r="BA317" s="925" t="str">
        <f t="shared" ca="1" si="550"/>
        <v/>
      </c>
      <c r="BB317" s="925" t="str">
        <f t="shared" ca="1" si="551"/>
        <v/>
      </c>
      <c r="BC317" s="925" t="str">
        <f t="shared" ca="1" si="552"/>
        <v/>
      </c>
      <c r="BD317" s="925" t="str">
        <f t="shared" ca="1" si="552"/>
        <v/>
      </c>
      <c r="BE317" s="925" t="str">
        <f t="shared" ca="1" si="552"/>
        <v/>
      </c>
      <c r="BF317" s="77" t="str">
        <f t="shared" ca="1" si="553"/>
        <v/>
      </c>
      <c r="BG317" s="924" t="str">
        <f t="shared" ca="1" si="554"/>
        <v/>
      </c>
      <c r="BH317" s="94">
        <f ca="1">IF(BF317&lt;&gt;"",INDEX('（様式１号）３整理番号表'!$AB$7:$AQ$12,MATCH(BF317,'（様式１号）３整理番号表'!$AA$7:$AA$12,0),MATCH(BG317,'（様式１号）３整理番号表'!$AB$6:$AQ$6,0)),0)</f>
        <v>0</v>
      </c>
      <c r="BI317" s="921" t="str">
        <f t="shared" ca="1" si="555"/>
        <v/>
      </c>
      <c r="BJ317" s="922" t="str">
        <f t="shared" ca="1" si="556"/>
        <v/>
      </c>
      <c r="BK317" s="926" t="str">
        <f t="shared" ca="1" si="557"/>
        <v/>
      </c>
      <c r="BL317" s="922" t="str">
        <f t="shared" ca="1" si="558"/>
        <v/>
      </c>
      <c r="BM317" s="79" t="str">
        <f t="shared" ca="1" si="559"/>
        <v/>
      </c>
      <c r="BN317" s="82" t="str">
        <f t="shared" ca="1" si="560"/>
        <v/>
      </c>
      <c r="BO317" s="83" t="str">
        <f t="shared" ca="1" si="561"/>
        <v/>
      </c>
      <c r="BP317" s="84" t="str">
        <f t="shared" ca="1" si="562"/>
        <v/>
      </c>
      <c r="BQ317" s="82" t="str">
        <f t="shared" ca="1" si="563"/>
        <v/>
      </c>
      <c r="BR317" s="97" t="str">
        <f t="shared" ca="1" si="564"/>
        <v/>
      </c>
      <c r="BS317" s="95" t="str">
        <f t="shared" ca="1" si="565"/>
        <v/>
      </c>
      <c r="BT317" s="184" t="str">
        <f t="shared" ca="1" si="566"/>
        <v/>
      </c>
      <c r="BU317" s="611" t="str">
        <f t="shared" ca="1" si="567"/>
        <v/>
      </c>
      <c r="BV317" s="77" t="str">
        <f t="shared" ca="1" si="568"/>
        <v/>
      </c>
      <c r="BW317" s="85" t="str">
        <f t="shared" ca="1" si="569"/>
        <v/>
      </c>
      <c r="BX317" s="86" t="str">
        <f t="shared" ca="1" si="570"/>
        <v/>
      </c>
      <c r="BY317" s="231">
        <f ca="1">IF('ポイント要件確認等（個別表）'!AD317=1,ROUNDDOWN('ポイント要件確認等（個別表）'!AV317,-3),IF('ポイント要件確認等（個別表）'!AD317=2,ROUNDDOWN('ポイント要件確認等（個別表）'!BH317,-3),IF('ポイント要件確認等（個別表）'!AD317=3,ROUNDDOWN('ポイント要件確認等（個別表）'!BT317,-3),0)))</f>
        <v>0</v>
      </c>
      <c r="BZ317" s="86" t="str">
        <f t="shared" ca="1" si="571"/>
        <v/>
      </c>
      <c r="CA317" s="232" t="str">
        <f t="shared" ca="1" si="572"/>
        <v/>
      </c>
      <c r="CB317" s="232">
        <f t="shared" ca="1" si="573"/>
        <v>0</v>
      </c>
      <c r="CC317" s="86" t="str">
        <f t="shared" ca="1" si="574"/>
        <v/>
      </c>
      <c r="CD317" s="86" t="str">
        <f t="shared" ca="1" si="575"/>
        <v/>
      </c>
      <c r="CE317" s="609"/>
      <c r="CF317" s="86" t="str">
        <f t="shared" ca="1" si="576"/>
        <v/>
      </c>
      <c r="CG317" s="185" t="str">
        <f t="shared" ca="1" si="577"/>
        <v/>
      </c>
      <c r="CH317" s="246" t="str">
        <f t="shared" ca="1" si="578"/>
        <v>含税額</v>
      </c>
      <c r="CI317" s="247" t="str">
        <f t="shared" ca="1" si="579"/>
        <v/>
      </c>
      <c r="CJ317" s="87" t="str">
        <f ca="1">IFERROR(IF(INDIRECT("'("&amp;'２個別表'!EO317&amp;")'!AR"&amp;84+EP317)&lt;&gt;1,"",1),"")</f>
        <v/>
      </c>
      <c r="CK317" s="244" t="str">
        <f t="shared" ca="1" si="580"/>
        <v/>
      </c>
      <c r="CL317" s="235" t="str">
        <f t="shared" ca="1" si="581"/>
        <v/>
      </c>
      <c r="CM317" s="239" t="str">
        <f t="shared" ca="1" si="582"/>
        <v/>
      </c>
      <c r="CN317" s="77" t="str">
        <f t="shared" ca="1" si="583"/>
        <v/>
      </c>
      <c r="CO317" s="93" t="str">
        <f ca="1">IFERROR(VLOOKUP(CN317,'（様式１号）３整理番号表'!$T$5:$V$15,2,FALSE),"")</f>
        <v/>
      </c>
      <c r="CP317" s="924" t="str">
        <f t="shared" ca="1" si="584"/>
        <v/>
      </c>
      <c r="CQ317" s="93" t="str">
        <f ca="1">IFERROR(VLOOKUP(CP317,'（様式１号）３整理番号表'!$T$19:$V$24,2,FALSE),"")</f>
        <v/>
      </c>
      <c r="CR317" s="924" t="str">
        <f ca="1">IFERROR(IF(INDIRECT("'("&amp;'２個別表'!EO317&amp;")'!AV"&amp;84+EP317)&lt;&gt;1,"",1),"")</f>
        <v/>
      </c>
      <c r="CS317" s="232">
        <f t="shared" ca="1" si="585"/>
        <v>0</v>
      </c>
      <c r="CT317" s="248">
        <f t="shared" ca="1" si="586"/>
        <v>0</v>
      </c>
      <c r="CU317" s="376" t="str">
        <f ca="1">IF(ER317="補強",IF(COUNTIFS($Z$11:Z317,Z317,$W$11:W317,1)=1,"１①",""),IF(COUNTIFS($Z$11:Z317,Z317,$W$11:W317,2)=1,"２①",""))</f>
        <v/>
      </c>
      <c r="CV317" s="57" t="str">
        <f t="shared" ca="1" si="587"/>
        <v/>
      </c>
      <c r="CW317" s="927" t="str">
        <f t="shared" ca="1" si="588"/>
        <v/>
      </c>
      <c r="CX317" s="256" t="str">
        <f t="shared" ca="1" si="589"/>
        <v/>
      </c>
      <c r="CY317" s="256" t="str">
        <f t="shared" ca="1" si="590"/>
        <v/>
      </c>
      <c r="CZ317" s="256" t="str">
        <f t="shared" ca="1" si="591"/>
        <v/>
      </c>
      <c r="DA317" s="256" t="str">
        <f t="shared" ca="1" si="592"/>
        <v/>
      </c>
      <c r="DB317" s="316" t="str">
        <f ca="1">IFERROR(VLOOKUP($CU317,'（様式１号）３整理番号表'!$Z$19:$AB$32,3,FALSE),"")</f>
        <v/>
      </c>
      <c r="DC317" s="259" t="str">
        <f t="shared" ca="1" si="593"/>
        <v>-</v>
      </c>
      <c r="DD317" s="618" t="str">
        <f t="shared" ca="1" si="594"/>
        <v/>
      </c>
      <c r="DE317" s="321" t="str">
        <f ca="1">IF(AND(AO317=18,AS317=1),IF(COUNTIFS($Y$11:Y317,Y317,$AS$11:AS317,1)=1,"２②",""),IF($CU317="１①",INDEX(INDIRECT("'("&amp;$EO317&amp;")'!AR116:BB116"),1,MATCH(INDIRECT("'("&amp;$EO317&amp;")'!C118"),INDIRECT("'("&amp;$EO317&amp;")'!AR119:BB119"),0)),""))</f>
        <v/>
      </c>
      <c r="DF317" s="324" t="str">
        <f t="shared" ca="1" si="595"/>
        <v/>
      </c>
      <c r="DG317" s="313" t="str">
        <f t="shared" ca="1" si="596"/>
        <v/>
      </c>
      <c r="DH317" s="313" t="str">
        <f t="shared" ca="1" si="597"/>
        <v/>
      </c>
      <c r="DI317" s="313" t="str">
        <f t="shared" ca="1" si="598"/>
        <v/>
      </c>
      <c r="DJ317" s="313" t="str">
        <f t="shared" ca="1" si="599"/>
        <v/>
      </c>
      <c r="DK317" s="328" t="str">
        <f t="shared" ca="1" si="600"/>
        <v/>
      </c>
      <c r="DL317" s="334" t="str">
        <f t="shared" ca="1" si="601"/>
        <v/>
      </c>
      <c r="DM317" s="915" t="str">
        <f t="shared" ca="1" si="602"/>
        <v/>
      </c>
      <c r="DN317" s="15"/>
      <c r="DO317" s="324"/>
      <c r="DP317" s="16"/>
      <c r="DQ317" s="16"/>
      <c r="DR317" s="16"/>
      <c r="DS317" s="16"/>
      <c r="DT317" s="318" t="str">
        <f>IFERROR(VLOOKUP($DN317,'（様式１号）３整理番号表'!$Z$19:$AB$32,3,FALSE),"")</f>
        <v/>
      </c>
      <c r="DU317" s="259" t="str">
        <f t="shared" si="603"/>
        <v/>
      </c>
      <c r="DV317" s="14"/>
      <c r="DW317" s="17" t="str">
        <f t="shared" ca="1" si="604"/>
        <v/>
      </c>
      <c r="DX317" s="88" t="str">
        <f t="shared" ca="1" si="621"/>
        <v/>
      </c>
      <c r="DZ317" s="339">
        <f t="shared" ca="1" si="625"/>
        <v>0</v>
      </c>
      <c r="EA317" s="339">
        <f t="shared" ca="1" si="625"/>
        <v>0</v>
      </c>
      <c r="EB317" s="339">
        <f t="shared" ca="1" si="625"/>
        <v>0</v>
      </c>
      <c r="EC317" s="339">
        <f t="shared" ca="1" si="625"/>
        <v>0</v>
      </c>
      <c r="ED317" s="339">
        <f t="shared" ca="1" si="625"/>
        <v>0</v>
      </c>
      <c r="EE317" s="339">
        <f t="shared" ca="1" si="625"/>
        <v>0</v>
      </c>
      <c r="EF317" s="339">
        <f t="shared" ca="1" si="625"/>
        <v>0</v>
      </c>
      <c r="EG317" s="339">
        <f t="shared" ca="1" si="625"/>
        <v>0</v>
      </c>
      <c r="EH317" s="339">
        <f t="shared" ca="1" si="625"/>
        <v>0</v>
      </c>
      <c r="EI317" s="339">
        <f t="shared" ca="1" si="625"/>
        <v>0</v>
      </c>
      <c r="EJ317" s="339">
        <f t="shared" ca="1" si="625"/>
        <v>0</v>
      </c>
      <c r="EK317" s="339">
        <f t="shared" ca="1" si="625"/>
        <v>0</v>
      </c>
      <c r="EL317" s="339">
        <f t="shared" ca="1" si="625"/>
        <v>0</v>
      </c>
      <c r="EM317" s="339">
        <f t="shared" ca="1" si="625"/>
        <v>0</v>
      </c>
      <c r="EO317" s="919" t="str">
        <f t="shared" ca="1" si="523"/>
        <v/>
      </c>
      <c r="EP317" s="919" t="str">
        <f t="shared" ca="1" si="605"/>
        <v/>
      </c>
      <c r="EQ317" s="919" t="str">
        <f t="shared" ca="1" si="606"/>
        <v/>
      </c>
      <c r="ER317" s="919" t="str">
        <f t="shared" ca="1" si="607"/>
        <v/>
      </c>
      <c r="ES317" s="919" t="str">
        <f ca="1">IFERROR(INDEX('郵便番号（石川県）'!$A$3:$F$2574,MATCH(INDIRECT("'("&amp;EO317&amp;")'!E7"),'郵便番号（石川県）'!$A$3:$A$2574,0),6),"")</f>
        <v/>
      </c>
      <c r="ET317" s="919" t="str">
        <f ca="1">IFERROR(INDEX('郵便番号（石川県）'!$A$3:$F$2574,MATCH(INDIRECT("'("&amp;$EO317&amp;")'!E7"),'郵便番号（石川県）'!$A$3:$A$2574,0),5),"")</f>
        <v/>
      </c>
      <c r="EU317" s="919" t="str">
        <f t="shared" ca="1" si="608"/>
        <v/>
      </c>
      <c r="EV317" s="919" t="str">
        <f t="shared" ca="1" si="609"/>
        <v/>
      </c>
      <c r="EW317" s="919" t="str">
        <f t="shared" ca="1" si="610"/>
        <v/>
      </c>
      <c r="EX317" s="919" t="str">
        <f t="shared" ca="1" si="611"/>
        <v/>
      </c>
      <c r="EY317" s="919" t="str">
        <f t="shared" ca="1" si="612"/>
        <v/>
      </c>
      <c r="EZ317" s="919" t="str">
        <f t="shared" ca="1" si="613"/>
        <v/>
      </c>
      <c r="FA317" s="919" t="str">
        <f t="shared" ca="1" si="614"/>
        <v/>
      </c>
      <c r="FB317" s="919" t="str">
        <f t="shared" ca="1" si="615"/>
        <v/>
      </c>
      <c r="FC317" s="919" t="str">
        <f t="shared" ca="1" si="616"/>
        <v/>
      </c>
      <c r="FD317" s="627" t="str">
        <f t="shared" ca="1" si="617"/>
        <v/>
      </c>
      <c r="FE317" s="630">
        <v>307</v>
      </c>
      <c r="FF317" s="299" t="str">
        <f t="shared" ca="1" si="618"/>
        <v/>
      </c>
      <c r="FG317" s="993" t="str">
        <f t="shared" ca="1" si="619"/>
        <v/>
      </c>
      <c r="FH317" s="919" t="str">
        <f t="shared" ca="1" si="620"/>
        <v/>
      </c>
      <c r="FI317" s="299">
        <f ca="1">COUNTIF($FH$11:FH317,"■")</f>
        <v>0</v>
      </c>
    </row>
    <row r="318" spans="1:165" ht="34.5" customHeight="1">
      <c r="A318" s="445">
        <f t="shared" ca="1" si="524"/>
        <v>0</v>
      </c>
      <c r="B318" s="446">
        <f>IF(R318&lt;&gt;"",IF(COUNTIF(R$11:R318,R318)=1,MAX(B$11:B317)+1,INDEX(B$11:B317,MATCH(R318,R$11:R317,0),1)),0)</f>
        <v>1</v>
      </c>
      <c r="C318" s="446">
        <f ca="1">IF(T318&lt;&gt;"",IF(COUNTIF(T$11:T318,T318)=1,MAX(C$11:C317)+1,INDEX(C$11:C317,MATCH(T318,T$11:T317,0),1)),0)</f>
        <v>0</v>
      </c>
      <c r="D318" s="446">
        <f ca="1">IF(U318&lt;&gt;"",IF(COUNTIF(U$11:U318,U318)=1,MAX(D$11:D317)+1,INDEX(D$11:D317,MATCH(U318,U$11:U317,0),1)),0)</f>
        <v>0</v>
      </c>
      <c r="E318" s="446">
        <f ca="1">IF(S318&lt;&gt;"",IF(COUNTIF(S$11:S318,S318)=1,MAX(E$11:E317)+1,INDEX(E$11:E317,MATCH(S318,S$11:S317,0),1)),0)</f>
        <v>0</v>
      </c>
      <c r="F318" s="446">
        <f ca="1">IF(Z318&lt;&gt;"",IF(COUNTIF(Z$11:Z318,Z318)=1,MAX(F$11:F317)+1,INDEX(F$11:F317,MATCH(Z318,Z$11:Z317,0),1)),0)</f>
        <v>0</v>
      </c>
      <c r="G318" s="447" cm="1">
        <f t="array" aca="1" ref="G318" ca="1">IF(Z318&lt;&gt;"",IF(COUNTIFS(Z$11:Z318,Z318,W$11:W318,W318)=1,MAX(G$11:G317)+1,INDEX(G$11:G317,MATCH(Z318&amp;W318,Z$11:Z317&amp;W$11:W318,0),1)),0)</f>
        <v>0</v>
      </c>
      <c r="H318" s="447">
        <f t="shared" ca="1" si="525"/>
        <v>0</v>
      </c>
      <c r="I318" s="447">
        <f ca="1">IF(T318="",0,IF(COUNTIF(T$11:T318,T318)=1,1,0))</f>
        <v>0</v>
      </c>
      <c r="J318" s="447">
        <f ca="1">IF(U318="",0,IF(COUNTIF(U$11:U318,U318)=1,1,0))</f>
        <v>0</v>
      </c>
      <c r="K318" s="447">
        <f ca="1">IF(S318="",0,IF(COUNTIF(S$11:S318,S318)=1,1,0))</f>
        <v>0</v>
      </c>
      <c r="L318" s="446">
        <f ca="1">IF(Z318="",0,IF(COUNTIF(Z$11:Z318,Z318)=1,1,0))</f>
        <v>0</v>
      </c>
      <c r="M318" s="767">
        <f ca="1">IF($W318=2,IF(COUNTIFS($W$11:$W318,2,$Z$11:$Z318,$Z318)=1,1,0),0)</f>
        <v>0</v>
      </c>
      <c r="N318" s="767">
        <f ca="1">IF($W318=1,IF(COUNTIFS($W$11:$W318,2,$Z$11:$Z318,$Z318)=1,1,0),0)</f>
        <v>0</v>
      </c>
      <c r="O318" s="446">
        <f ca="1">IF(H318=0,0,IF(COUNTIF(Z$11:Z318,Z318)=1,1,0))</f>
        <v>0</v>
      </c>
      <c r="P318" s="448" t="str">
        <f t="shared" ca="1" si="526"/>
        <v>石川県</v>
      </c>
      <c r="Q318" s="89">
        <f t="shared" ca="1" si="527"/>
        <v>308</v>
      </c>
      <c r="R318" s="170" t="s">
        <v>459</v>
      </c>
      <c r="S318" s="357" t="str">
        <f t="shared" ca="1" si="528"/>
        <v/>
      </c>
      <c r="T318" s="357" t="str">
        <f t="shared" ca="1" si="529"/>
        <v/>
      </c>
      <c r="U318" s="58" t="str">
        <f t="shared" ca="1" si="530"/>
        <v/>
      </c>
      <c r="V318" s="58" t="str">
        <f t="shared" ca="1" si="531"/>
        <v/>
      </c>
      <c r="W318" s="920" t="str">
        <f t="shared" ca="1" si="532"/>
        <v/>
      </c>
      <c r="X318" s="369">
        <f ca="1">IFERROR(VLOOKUP(W318,'（様式１号）３整理番号表'!$B$4:$H$5,2,FALSE),0)</f>
        <v>0</v>
      </c>
      <c r="Y318" s="768" t="str" cm="1">
        <f t="array" aca="1" ref="Y318" ca="1">IF(AND(D318=0,F318=0),"",IF(COUNTIF(D$11:D318,D318)=1,1,IF(COUNTIFS(D$11:D318,D318,F$11:F318,F318)=1,INDEX((D$11:D318,F$11:F318,Y$11:Y318),MATCH(_xlfn.MAXIFS(F$11:F317,D$11:D317,D318),$F$11:F318,0),1,3)+1,INDEX((D$11:D318,F$11:F318,Y$11:Y318),MATCH(D318&amp;F318,D$11:D318&amp;F$11:F318,0),1,3))))</f>
        <v/>
      </c>
      <c r="Z318" s="40" t="str">
        <f t="shared" ca="1" si="533"/>
        <v/>
      </c>
      <c r="AA318" s="924" t="str">
        <f t="shared" ca="1" si="534"/>
        <v/>
      </c>
      <c r="AB318" s="93">
        <f ca="1">IFERROR(VLOOKUP(AA318,'（様式１号）３整理番号表'!$B$10:$H$16,2,FALSE),0)</f>
        <v>0</v>
      </c>
      <c r="AC318" s="924" t="str">
        <f t="shared" ca="1" si="535"/>
        <v/>
      </c>
      <c r="AD318" s="924" t="str">
        <f t="shared" ca="1" si="536"/>
        <v/>
      </c>
      <c r="AE318" s="93">
        <f ca="1">IFERROR(VLOOKUP(AD318,'（様式１号）３整理番号表'!$B$21:$H$22,2,FALSE),0)</f>
        <v>0</v>
      </c>
      <c r="AF318" s="924" t="str">
        <f t="shared" ca="1" si="537"/>
        <v/>
      </c>
      <c r="AG318" s="93">
        <f ca="1">IFERROR(VLOOKUP(AF318,'（様式１号）３整理番号表'!$B$26:$H$31,2,FALSE),0)</f>
        <v>0</v>
      </c>
      <c r="AH318" s="924" t="str">
        <f t="shared" ca="1" si="538"/>
        <v/>
      </c>
      <c r="AI318" s="93">
        <f ca="1">IFERROR(VLOOKUP(AH318,'（様式１号）３整理番号表'!$J$5:$N$59,2,FALSE),0)</f>
        <v>0</v>
      </c>
      <c r="AJ318" s="77" t="str">
        <f t="shared" ca="1" si="539"/>
        <v/>
      </c>
      <c r="AK318" s="93">
        <f ca="1">IFERROR(VLOOKUP(AJ318,'（様式１号）３整理番号表'!$P$5:$R$29,2,FALSE),0)</f>
        <v>0</v>
      </c>
      <c r="AL318" s="921" t="str">
        <f t="shared" ca="1" si="540"/>
        <v/>
      </c>
      <c r="AM318" s="921" t="str">
        <f t="shared" ca="1" si="541"/>
        <v/>
      </c>
      <c r="AN318" s="921"/>
      <c r="AO318" s="77" t="str">
        <f t="shared" ca="1" si="542"/>
        <v/>
      </c>
      <c r="AP318" s="93">
        <f ca="1">IFERROR(VLOOKUP(AO318,'（様式１号）３整理番号表'!$P$5:$R$29,2,FALSE),0)</f>
        <v>0</v>
      </c>
      <c r="AQ318" s="924" t="str">
        <f t="shared" ca="1" si="543"/>
        <v/>
      </c>
      <c r="AR318" s="93">
        <f t="shared" ca="1" si="544"/>
        <v>0</v>
      </c>
      <c r="AS318" s="924" t="str">
        <f t="shared" ca="1" si="545"/>
        <v/>
      </c>
      <c r="AT318" s="40" t="str">
        <f t="shared" ca="1" si="546"/>
        <v/>
      </c>
      <c r="AU318" s="93" t="str">
        <f t="shared" ca="1" si="547"/>
        <v/>
      </c>
      <c r="AV318" s="923" t="str">
        <f t="shared" ca="1" si="548"/>
        <v/>
      </c>
      <c r="AW318" s="926" t="str">
        <f t="shared" ca="1" si="549"/>
        <v/>
      </c>
      <c r="AX318" s="925" t="str">
        <f t="shared" ca="1" si="550"/>
        <v/>
      </c>
      <c r="AY318" s="925" t="str">
        <f t="shared" ca="1" si="550"/>
        <v/>
      </c>
      <c r="AZ318" s="925" t="str">
        <f t="shared" ca="1" si="550"/>
        <v/>
      </c>
      <c r="BA318" s="925" t="str">
        <f t="shared" ca="1" si="550"/>
        <v/>
      </c>
      <c r="BB318" s="925" t="str">
        <f t="shared" ca="1" si="551"/>
        <v/>
      </c>
      <c r="BC318" s="925" t="str">
        <f t="shared" ca="1" si="552"/>
        <v/>
      </c>
      <c r="BD318" s="925" t="str">
        <f t="shared" ca="1" si="552"/>
        <v/>
      </c>
      <c r="BE318" s="925" t="str">
        <f t="shared" ca="1" si="552"/>
        <v/>
      </c>
      <c r="BF318" s="77" t="str">
        <f t="shared" ca="1" si="553"/>
        <v/>
      </c>
      <c r="BG318" s="924" t="str">
        <f t="shared" ca="1" si="554"/>
        <v/>
      </c>
      <c r="BH318" s="94">
        <f ca="1">IF(BF318&lt;&gt;"",INDEX('（様式１号）３整理番号表'!$AB$7:$AQ$12,MATCH(BF318,'（様式１号）３整理番号表'!$AA$7:$AA$12,0),MATCH(BG318,'（様式１号）３整理番号表'!$AB$6:$AQ$6,0)),0)</f>
        <v>0</v>
      </c>
      <c r="BI318" s="921" t="str">
        <f t="shared" ca="1" si="555"/>
        <v/>
      </c>
      <c r="BJ318" s="922" t="str">
        <f t="shared" ca="1" si="556"/>
        <v/>
      </c>
      <c r="BK318" s="926" t="str">
        <f t="shared" ca="1" si="557"/>
        <v/>
      </c>
      <c r="BL318" s="922" t="str">
        <f t="shared" ca="1" si="558"/>
        <v/>
      </c>
      <c r="BM318" s="79" t="str">
        <f t="shared" ca="1" si="559"/>
        <v/>
      </c>
      <c r="BN318" s="82" t="str">
        <f t="shared" ca="1" si="560"/>
        <v/>
      </c>
      <c r="BO318" s="83" t="str">
        <f t="shared" ca="1" si="561"/>
        <v/>
      </c>
      <c r="BP318" s="84" t="str">
        <f t="shared" ca="1" si="562"/>
        <v/>
      </c>
      <c r="BQ318" s="82" t="str">
        <f t="shared" ca="1" si="563"/>
        <v/>
      </c>
      <c r="BR318" s="97" t="str">
        <f t="shared" ca="1" si="564"/>
        <v/>
      </c>
      <c r="BS318" s="95" t="str">
        <f t="shared" ca="1" si="565"/>
        <v/>
      </c>
      <c r="BT318" s="184" t="str">
        <f t="shared" ca="1" si="566"/>
        <v/>
      </c>
      <c r="BU318" s="611" t="str">
        <f t="shared" ca="1" si="567"/>
        <v/>
      </c>
      <c r="BV318" s="77" t="str">
        <f t="shared" ca="1" si="568"/>
        <v/>
      </c>
      <c r="BW318" s="85" t="str">
        <f t="shared" ca="1" si="569"/>
        <v/>
      </c>
      <c r="BX318" s="86" t="str">
        <f t="shared" ca="1" si="570"/>
        <v/>
      </c>
      <c r="BY318" s="231">
        <f ca="1">IF('ポイント要件確認等（個別表）'!AD318=1,ROUNDDOWN('ポイント要件確認等（個別表）'!AV318,-3),IF('ポイント要件確認等（個別表）'!AD318=2,ROUNDDOWN('ポイント要件確認等（個別表）'!BH318,-3),IF('ポイント要件確認等（個別表）'!AD318=3,ROUNDDOWN('ポイント要件確認等（個別表）'!BT318,-3),0)))</f>
        <v>0</v>
      </c>
      <c r="BZ318" s="86" t="str">
        <f t="shared" ca="1" si="571"/>
        <v/>
      </c>
      <c r="CA318" s="232" t="str">
        <f t="shared" ca="1" si="572"/>
        <v/>
      </c>
      <c r="CB318" s="232">
        <f t="shared" ca="1" si="573"/>
        <v>0</v>
      </c>
      <c r="CC318" s="86" t="str">
        <f t="shared" ca="1" si="574"/>
        <v/>
      </c>
      <c r="CD318" s="86" t="str">
        <f t="shared" ca="1" si="575"/>
        <v/>
      </c>
      <c r="CE318" s="609"/>
      <c r="CF318" s="86" t="str">
        <f t="shared" ca="1" si="576"/>
        <v/>
      </c>
      <c r="CG318" s="185" t="str">
        <f t="shared" ca="1" si="577"/>
        <v/>
      </c>
      <c r="CH318" s="246" t="str">
        <f t="shared" ca="1" si="578"/>
        <v>含税額</v>
      </c>
      <c r="CI318" s="247" t="str">
        <f t="shared" ca="1" si="579"/>
        <v/>
      </c>
      <c r="CJ318" s="87" t="str">
        <f ca="1">IFERROR(IF(INDIRECT("'("&amp;'２個別表'!EO318&amp;")'!AR"&amp;84+EP318)&lt;&gt;1,"",1),"")</f>
        <v/>
      </c>
      <c r="CK318" s="244" t="str">
        <f t="shared" ca="1" si="580"/>
        <v/>
      </c>
      <c r="CL318" s="235" t="str">
        <f t="shared" ca="1" si="581"/>
        <v/>
      </c>
      <c r="CM318" s="239" t="str">
        <f t="shared" ca="1" si="582"/>
        <v/>
      </c>
      <c r="CN318" s="77" t="str">
        <f t="shared" ca="1" si="583"/>
        <v/>
      </c>
      <c r="CO318" s="93" t="str">
        <f ca="1">IFERROR(VLOOKUP(CN318,'（様式１号）３整理番号表'!$T$5:$V$15,2,FALSE),"")</f>
        <v/>
      </c>
      <c r="CP318" s="924" t="str">
        <f t="shared" ca="1" si="584"/>
        <v/>
      </c>
      <c r="CQ318" s="93" t="str">
        <f ca="1">IFERROR(VLOOKUP(CP318,'（様式１号）３整理番号表'!$T$19:$V$24,2,FALSE),"")</f>
        <v/>
      </c>
      <c r="CR318" s="924" t="str">
        <f ca="1">IFERROR(IF(INDIRECT("'("&amp;'２個別表'!EO318&amp;")'!AV"&amp;84+EP318)&lt;&gt;1,"",1),"")</f>
        <v/>
      </c>
      <c r="CS318" s="232">
        <f t="shared" ca="1" si="585"/>
        <v>0</v>
      </c>
      <c r="CT318" s="248">
        <f t="shared" ca="1" si="586"/>
        <v>0</v>
      </c>
      <c r="CU318" s="376" t="str">
        <f ca="1">IF(ER318="補強",IF(COUNTIFS($Z$11:Z318,Z318,$W$11:W318,1)=1,"１①",""),IF(COUNTIFS($Z$11:Z318,Z318,$W$11:W318,2)=1,"２①",""))</f>
        <v/>
      </c>
      <c r="CV318" s="57" t="str">
        <f t="shared" ca="1" si="587"/>
        <v/>
      </c>
      <c r="CW318" s="927" t="str">
        <f t="shared" ca="1" si="588"/>
        <v/>
      </c>
      <c r="CX318" s="256" t="str">
        <f t="shared" ca="1" si="589"/>
        <v/>
      </c>
      <c r="CY318" s="256" t="str">
        <f t="shared" ca="1" si="590"/>
        <v/>
      </c>
      <c r="CZ318" s="256" t="str">
        <f t="shared" ca="1" si="591"/>
        <v/>
      </c>
      <c r="DA318" s="256" t="str">
        <f t="shared" ca="1" si="592"/>
        <v/>
      </c>
      <c r="DB318" s="316" t="str">
        <f ca="1">IFERROR(VLOOKUP($CU318,'（様式１号）３整理番号表'!$Z$19:$AB$32,3,FALSE),"")</f>
        <v/>
      </c>
      <c r="DC318" s="259" t="str">
        <f t="shared" ca="1" si="593"/>
        <v>-</v>
      </c>
      <c r="DD318" s="618" t="str">
        <f t="shared" ca="1" si="594"/>
        <v/>
      </c>
      <c r="DE318" s="321" t="str">
        <f ca="1">IF(AND(AO318=18,AS318=1),IF(COUNTIFS($Y$11:Y318,Y318,$AS$11:AS318,1)=1,"２②",""),IF($CU318="１①",INDEX(INDIRECT("'("&amp;$EO318&amp;")'!AR116:BB116"),1,MATCH(INDIRECT("'("&amp;$EO318&amp;")'!C118"),INDIRECT("'("&amp;$EO318&amp;")'!AR119:BB119"),0)),""))</f>
        <v/>
      </c>
      <c r="DF318" s="324" t="str">
        <f t="shared" ca="1" si="595"/>
        <v/>
      </c>
      <c r="DG318" s="313" t="str">
        <f t="shared" ca="1" si="596"/>
        <v/>
      </c>
      <c r="DH318" s="313" t="str">
        <f t="shared" ca="1" si="597"/>
        <v/>
      </c>
      <c r="DI318" s="313" t="str">
        <f t="shared" ca="1" si="598"/>
        <v/>
      </c>
      <c r="DJ318" s="313" t="str">
        <f t="shared" ca="1" si="599"/>
        <v/>
      </c>
      <c r="DK318" s="328" t="str">
        <f t="shared" ca="1" si="600"/>
        <v/>
      </c>
      <c r="DL318" s="334" t="str">
        <f t="shared" ca="1" si="601"/>
        <v/>
      </c>
      <c r="DM318" s="915" t="str">
        <f t="shared" ca="1" si="602"/>
        <v/>
      </c>
      <c r="DN318" s="15"/>
      <c r="DO318" s="324"/>
      <c r="DP318" s="16"/>
      <c r="DQ318" s="16"/>
      <c r="DR318" s="16"/>
      <c r="DS318" s="16"/>
      <c r="DT318" s="318" t="str">
        <f>IFERROR(VLOOKUP($DN318,'（様式１号）３整理番号表'!$Z$19:$AB$32,3,FALSE),"")</f>
        <v/>
      </c>
      <c r="DU318" s="259" t="str">
        <f t="shared" si="603"/>
        <v/>
      </c>
      <c r="DV318" s="14"/>
      <c r="DW318" s="17" t="str">
        <f t="shared" ca="1" si="604"/>
        <v/>
      </c>
      <c r="DX318" s="88" t="str">
        <f t="shared" ca="1" si="621"/>
        <v/>
      </c>
      <c r="DZ318" s="339">
        <f t="shared" ca="1" si="625"/>
        <v>0</v>
      </c>
      <c r="EA318" s="339">
        <f t="shared" ca="1" si="625"/>
        <v>0</v>
      </c>
      <c r="EB318" s="339">
        <f t="shared" ca="1" si="625"/>
        <v>0</v>
      </c>
      <c r="EC318" s="339">
        <f t="shared" ca="1" si="625"/>
        <v>0</v>
      </c>
      <c r="ED318" s="339">
        <f t="shared" ca="1" si="625"/>
        <v>0</v>
      </c>
      <c r="EE318" s="339">
        <f t="shared" ca="1" si="625"/>
        <v>0</v>
      </c>
      <c r="EF318" s="339">
        <f t="shared" ca="1" si="625"/>
        <v>0</v>
      </c>
      <c r="EG318" s="339">
        <f t="shared" ca="1" si="625"/>
        <v>0</v>
      </c>
      <c r="EH318" s="339">
        <f t="shared" ca="1" si="625"/>
        <v>0</v>
      </c>
      <c r="EI318" s="339">
        <f t="shared" ca="1" si="625"/>
        <v>0</v>
      </c>
      <c r="EJ318" s="339">
        <f t="shared" ca="1" si="625"/>
        <v>0</v>
      </c>
      <c r="EK318" s="339">
        <f t="shared" ca="1" si="625"/>
        <v>0</v>
      </c>
      <c r="EL318" s="339">
        <f t="shared" ca="1" si="625"/>
        <v>0</v>
      </c>
      <c r="EM318" s="339">
        <f t="shared" ca="1" si="625"/>
        <v>0</v>
      </c>
      <c r="EO318" s="919" t="str">
        <f t="shared" ca="1" si="523"/>
        <v/>
      </c>
      <c r="EP318" s="919" t="str">
        <f t="shared" ca="1" si="605"/>
        <v/>
      </c>
      <c r="EQ318" s="919" t="str">
        <f t="shared" ca="1" si="606"/>
        <v/>
      </c>
      <c r="ER318" s="919" t="str">
        <f t="shared" ca="1" si="607"/>
        <v/>
      </c>
      <c r="ES318" s="919" t="str">
        <f ca="1">IFERROR(INDEX('郵便番号（石川県）'!$A$3:$F$2574,MATCH(INDIRECT("'("&amp;EO318&amp;")'!E7"),'郵便番号（石川県）'!$A$3:$A$2574,0),6),"")</f>
        <v/>
      </c>
      <c r="ET318" s="919" t="str">
        <f ca="1">IFERROR(INDEX('郵便番号（石川県）'!$A$3:$F$2574,MATCH(INDIRECT("'("&amp;$EO318&amp;")'!E7"),'郵便番号（石川県）'!$A$3:$A$2574,0),5),"")</f>
        <v/>
      </c>
      <c r="EU318" s="919" t="str">
        <f t="shared" ca="1" si="608"/>
        <v/>
      </c>
      <c r="EV318" s="919" t="str">
        <f t="shared" ca="1" si="609"/>
        <v/>
      </c>
      <c r="EW318" s="919" t="str">
        <f t="shared" ca="1" si="610"/>
        <v/>
      </c>
      <c r="EX318" s="919" t="str">
        <f t="shared" ca="1" si="611"/>
        <v/>
      </c>
      <c r="EY318" s="919" t="str">
        <f t="shared" ca="1" si="612"/>
        <v/>
      </c>
      <c r="EZ318" s="919" t="str">
        <f t="shared" ca="1" si="613"/>
        <v/>
      </c>
      <c r="FA318" s="919" t="str">
        <f t="shared" ca="1" si="614"/>
        <v/>
      </c>
      <c r="FB318" s="919" t="str">
        <f t="shared" ca="1" si="615"/>
        <v/>
      </c>
      <c r="FC318" s="919" t="str">
        <f t="shared" ca="1" si="616"/>
        <v/>
      </c>
      <c r="FD318" s="627" t="str">
        <f t="shared" ca="1" si="617"/>
        <v/>
      </c>
      <c r="FE318" s="630">
        <v>308</v>
      </c>
      <c r="FF318" s="299" t="str">
        <f t="shared" ca="1" si="618"/>
        <v/>
      </c>
      <c r="FG318" s="993" t="str">
        <f t="shared" ca="1" si="619"/>
        <v/>
      </c>
      <c r="FH318" s="919" t="str">
        <f t="shared" ca="1" si="620"/>
        <v/>
      </c>
      <c r="FI318" s="299">
        <f ca="1">COUNTIF($FH$11:FH318,"■")</f>
        <v>0</v>
      </c>
    </row>
    <row r="319" spans="1:165" ht="34.5" customHeight="1">
      <c r="A319" s="445">
        <f t="shared" ca="1" si="524"/>
        <v>0</v>
      </c>
      <c r="B319" s="446">
        <f>IF(R319&lt;&gt;"",IF(COUNTIF(R$11:R319,R319)=1,MAX(B$11:B318)+1,INDEX(B$11:B318,MATCH(R319,R$11:R318,0),1)),0)</f>
        <v>1</v>
      </c>
      <c r="C319" s="446">
        <f ca="1">IF(T319&lt;&gt;"",IF(COUNTIF(T$11:T319,T319)=1,MAX(C$11:C318)+1,INDEX(C$11:C318,MATCH(T319,T$11:T318,0),1)),0)</f>
        <v>0</v>
      </c>
      <c r="D319" s="446">
        <f ca="1">IF(U319&lt;&gt;"",IF(COUNTIF(U$11:U319,U319)=1,MAX(D$11:D318)+1,INDEX(D$11:D318,MATCH(U319,U$11:U318,0),1)),0)</f>
        <v>0</v>
      </c>
      <c r="E319" s="446">
        <f ca="1">IF(S319&lt;&gt;"",IF(COUNTIF(S$11:S319,S319)=1,MAX(E$11:E318)+1,INDEX(E$11:E318,MATCH(S319,S$11:S318,0),1)),0)</f>
        <v>0</v>
      </c>
      <c r="F319" s="446">
        <f ca="1">IF(Z319&lt;&gt;"",IF(COUNTIF(Z$11:Z319,Z319)=1,MAX(F$11:F318)+1,INDEX(F$11:F318,MATCH(Z319,Z$11:Z318,0),1)),0)</f>
        <v>0</v>
      </c>
      <c r="G319" s="447" cm="1">
        <f t="array" aca="1" ref="G319" ca="1">IF(Z319&lt;&gt;"",IF(COUNTIFS(Z$11:Z319,Z319,W$11:W319,W319)=1,MAX(G$11:G318)+1,INDEX(G$11:G318,MATCH(Z319&amp;W319,Z$11:Z318&amp;W$11:W319,0),1)),0)</f>
        <v>0</v>
      </c>
      <c r="H319" s="447">
        <f t="shared" ca="1" si="525"/>
        <v>0</v>
      </c>
      <c r="I319" s="447">
        <f ca="1">IF(T319="",0,IF(COUNTIF(T$11:T319,T319)=1,1,0))</f>
        <v>0</v>
      </c>
      <c r="J319" s="447">
        <f ca="1">IF(U319="",0,IF(COUNTIF(U$11:U319,U319)=1,1,0))</f>
        <v>0</v>
      </c>
      <c r="K319" s="447">
        <f ca="1">IF(S319="",0,IF(COUNTIF(S$11:S319,S319)=1,1,0))</f>
        <v>0</v>
      </c>
      <c r="L319" s="446">
        <f ca="1">IF(Z319="",0,IF(COUNTIF(Z$11:Z319,Z319)=1,1,0))</f>
        <v>0</v>
      </c>
      <c r="M319" s="767">
        <f ca="1">IF($W319=2,IF(COUNTIFS($W$11:$W319,2,$Z$11:$Z319,$Z319)=1,1,0),0)</f>
        <v>0</v>
      </c>
      <c r="N319" s="767">
        <f ca="1">IF($W319=1,IF(COUNTIFS($W$11:$W319,2,$Z$11:$Z319,$Z319)=1,1,0),0)</f>
        <v>0</v>
      </c>
      <c r="O319" s="446">
        <f ca="1">IF(H319=0,0,IF(COUNTIF(Z$11:Z319,Z319)=1,1,0))</f>
        <v>0</v>
      </c>
      <c r="P319" s="448" t="str">
        <f t="shared" ca="1" si="526"/>
        <v>石川県</v>
      </c>
      <c r="Q319" s="89">
        <f t="shared" ca="1" si="527"/>
        <v>309</v>
      </c>
      <c r="R319" s="170" t="s">
        <v>459</v>
      </c>
      <c r="S319" s="357" t="str">
        <f t="shared" ca="1" si="528"/>
        <v/>
      </c>
      <c r="T319" s="357" t="str">
        <f t="shared" ca="1" si="529"/>
        <v/>
      </c>
      <c r="U319" s="58" t="str">
        <f t="shared" ca="1" si="530"/>
        <v/>
      </c>
      <c r="V319" s="58" t="str">
        <f t="shared" ca="1" si="531"/>
        <v/>
      </c>
      <c r="W319" s="920" t="str">
        <f t="shared" ca="1" si="532"/>
        <v/>
      </c>
      <c r="X319" s="369">
        <f ca="1">IFERROR(VLOOKUP(W319,'（様式１号）３整理番号表'!$B$4:$H$5,2,FALSE),0)</f>
        <v>0</v>
      </c>
      <c r="Y319" s="768" t="str" cm="1">
        <f t="array" aca="1" ref="Y319" ca="1">IF(AND(D319=0,F319=0),"",IF(COUNTIF(D$11:D319,D319)=1,1,IF(COUNTIFS(D$11:D319,D319,F$11:F319,F319)=1,INDEX((D$11:D319,F$11:F319,Y$11:Y319),MATCH(_xlfn.MAXIFS(F$11:F318,D$11:D318,D319),$F$11:F319,0),1,3)+1,INDEX((D$11:D319,F$11:F319,Y$11:Y319),MATCH(D319&amp;F319,D$11:D319&amp;F$11:F319,0),1,3))))</f>
        <v/>
      </c>
      <c r="Z319" s="40" t="str">
        <f t="shared" ca="1" si="533"/>
        <v/>
      </c>
      <c r="AA319" s="924" t="str">
        <f t="shared" ca="1" si="534"/>
        <v/>
      </c>
      <c r="AB319" s="93">
        <f ca="1">IFERROR(VLOOKUP(AA319,'（様式１号）３整理番号表'!$B$10:$H$16,2,FALSE),0)</f>
        <v>0</v>
      </c>
      <c r="AC319" s="924" t="str">
        <f t="shared" ca="1" si="535"/>
        <v/>
      </c>
      <c r="AD319" s="924" t="str">
        <f t="shared" ca="1" si="536"/>
        <v/>
      </c>
      <c r="AE319" s="93">
        <f ca="1">IFERROR(VLOOKUP(AD319,'（様式１号）３整理番号表'!$B$21:$H$22,2,FALSE),0)</f>
        <v>0</v>
      </c>
      <c r="AF319" s="924" t="str">
        <f t="shared" ca="1" si="537"/>
        <v/>
      </c>
      <c r="AG319" s="93">
        <f ca="1">IFERROR(VLOOKUP(AF319,'（様式１号）３整理番号表'!$B$26:$H$31,2,FALSE),0)</f>
        <v>0</v>
      </c>
      <c r="AH319" s="924" t="str">
        <f t="shared" ca="1" si="538"/>
        <v/>
      </c>
      <c r="AI319" s="93">
        <f ca="1">IFERROR(VLOOKUP(AH319,'（様式１号）３整理番号表'!$J$5:$N$59,2,FALSE),0)</f>
        <v>0</v>
      </c>
      <c r="AJ319" s="77" t="str">
        <f t="shared" ca="1" si="539"/>
        <v/>
      </c>
      <c r="AK319" s="93">
        <f ca="1">IFERROR(VLOOKUP(AJ319,'（様式１号）３整理番号表'!$P$5:$R$29,2,FALSE),0)</f>
        <v>0</v>
      </c>
      <c r="AL319" s="921" t="str">
        <f t="shared" ca="1" si="540"/>
        <v/>
      </c>
      <c r="AM319" s="921" t="str">
        <f t="shared" ca="1" si="541"/>
        <v/>
      </c>
      <c r="AN319" s="921"/>
      <c r="AO319" s="77" t="str">
        <f t="shared" ca="1" si="542"/>
        <v/>
      </c>
      <c r="AP319" s="93">
        <f ca="1">IFERROR(VLOOKUP(AO319,'（様式１号）３整理番号表'!$P$5:$R$29,2,FALSE),0)</f>
        <v>0</v>
      </c>
      <c r="AQ319" s="924" t="str">
        <f t="shared" ca="1" si="543"/>
        <v/>
      </c>
      <c r="AR319" s="93">
        <f t="shared" ca="1" si="544"/>
        <v>0</v>
      </c>
      <c r="AS319" s="924" t="str">
        <f t="shared" ca="1" si="545"/>
        <v/>
      </c>
      <c r="AT319" s="40" t="str">
        <f t="shared" ca="1" si="546"/>
        <v/>
      </c>
      <c r="AU319" s="93" t="str">
        <f t="shared" ca="1" si="547"/>
        <v/>
      </c>
      <c r="AV319" s="923" t="str">
        <f t="shared" ca="1" si="548"/>
        <v/>
      </c>
      <c r="AW319" s="926" t="str">
        <f t="shared" ca="1" si="549"/>
        <v/>
      </c>
      <c r="AX319" s="925" t="str">
        <f t="shared" ca="1" si="550"/>
        <v/>
      </c>
      <c r="AY319" s="925" t="str">
        <f t="shared" ca="1" si="550"/>
        <v/>
      </c>
      <c r="AZ319" s="925" t="str">
        <f t="shared" ca="1" si="550"/>
        <v/>
      </c>
      <c r="BA319" s="925" t="str">
        <f t="shared" ca="1" si="550"/>
        <v/>
      </c>
      <c r="BB319" s="925" t="str">
        <f t="shared" ca="1" si="551"/>
        <v/>
      </c>
      <c r="BC319" s="925" t="str">
        <f t="shared" ca="1" si="552"/>
        <v/>
      </c>
      <c r="BD319" s="925" t="str">
        <f t="shared" ca="1" si="552"/>
        <v/>
      </c>
      <c r="BE319" s="925" t="str">
        <f t="shared" ca="1" si="552"/>
        <v/>
      </c>
      <c r="BF319" s="77" t="str">
        <f t="shared" ca="1" si="553"/>
        <v/>
      </c>
      <c r="BG319" s="924" t="str">
        <f t="shared" ca="1" si="554"/>
        <v/>
      </c>
      <c r="BH319" s="94">
        <f ca="1">IF(BF319&lt;&gt;"",INDEX('（様式１号）３整理番号表'!$AB$7:$AQ$12,MATCH(BF319,'（様式１号）３整理番号表'!$AA$7:$AA$12,0),MATCH(BG319,'（様式１号）３整理番号表'!$AB$6:$AQ$6,0)),0)</f>
        <v>0</v>
      </c>
      <c r="BI319" s="921" t="str">
        <f t="shared" ca="1" si="555"/>
        <v/>
      </c>
      <c r="BJ319" s="922" t="str">
        <f t="shared" ca="1" si="556"/>
        <v/>
      </c>
      <c r="BK319" s="926" t="str">
        <f t="shared" ca="1" si="557"/>
        <v/>
      </c>
      <c r="BL319" s="922" t="str">
        <f t="shared" ca="1" si="558"/>
        <v/>
      </c>
      <c r="BM319" s="79" t="str">
        <f t="shared" ca="1" si="559"/>
        <v/>
      </c>
      <c r="BN319" s="82" t="str">
        <f t="shared" ca="1" si="560"/>
        <v/>
      </c>
      <c r="BO319" s="83" t="str">
        <f t="shared" ca="1" si="561"/>
        <v/>
      </c>
      <c r="BP319" s="84" t="str">
        <f t="shared" ca="1" si="562"/>
        <v/>
      </c>
      <c r="BQ319" s="82" t="str">
        <f t="shared" ca="1" si="563"/>
        <v/>
      </c>
      <c r="BR319" s="97" t="str">
        <f t="shared" ca="1" si="564"/>
        <v/>
      </c>
      <c r="BS319" s="95" t="str">
        <f t="shared" ca="1" si="565"/>
        <v/>
      </c>
      <c r="BT319" s="184" t="str">
        <f t="shared" ca="1" si="566"/>
        <v/>
      </c>
      <c r="BU319" s="611" t="str">
        <f t="shared" ca="1" si="567"/>
        <v/>
      </c>
      <c r="BV319" s="77" t="str">
        <f t="shared" ca="1" si="568"/>
        <v/>
      </c>
      <c r="BW319" s="85" t="str">
        <f t="shared" ca="1" si="569"/>
        <v/>
      </c>
      <c r="BX319" s="86" t="str">
        <f t="shared" ca="1" si="570"/>
        <v/>
      </c>
      <c r="BY319" s="231">
        <f ca="1">IF('ポイント要件確認等（個別表）'!AD319=1,ROUNDDOWN('ポイント要件確認等（個別表）'!AV319,-3),IF('ポイント要件確認等（個別表）'!AD319=2,ROUNDDOWN('ポイント要件確認等（個別表）'!BH319,-3),IF('ポイント要件確認等（個別表）'!AD319=3,ROUNDDOWN('ポイント要件確認等（個別表）'!BT319,-3),0)))</f>
        <v>0</v>
      </c>
      <c r="BZ319" s="86" t="str">
        <f t="shared" ca="1" si="571"/>
        <v/>
      </c>
      <c r="CA319" s="232" t="str">
        <f t="shared" ca="1" si="572"/>
        <v/>
      </c>
      <c r="CB319" s="232">
        <f t="shared" ca="1" si="573"/>
        <v>0</v>
      </c>
      <c r="CC319" s="86" t="str">
        <f t="shared" ca="1" si="574"/>
        <v/>
      </c>
      <c r="CD319" s="86" t="str">
        <f t="shared" ca="1" si="575"/>
        <v/>
      </c>
      <c r="CE319" s="609"/>
      <c r="CF319" s="86" t="str">
        <f t="shared" ca="1" si="576"/>
        <v/>
      </c>
      <c r="CG319" s="185" t="str">
        <f t="shared" ca="1" si="577"/>
        <v/>
      </c>
      <c r="CH319" s="246" t="str">
        <f t="shared" ca="1" si="578"/>
        <v>含税額</v>
      </c>
      <c r="CI319" s="247" t="str">
        <f t="shared" ca="1" si="579"/>
        <v/>
      </c>
      <c r="CJ319" s="87" t="str">
        <f ca="1">IFERROR(IF(INDIRECT("'("&amp;'２個別表'!EO319&amp;")'!AR"&amp;84+EP319)&lt;&gt;1,"",1),"")</f>
        <v/>
      </c>
      <c r="CK319" s="244" t="str">
        <f t="shared" ca="1" si="580"/>
        <v/>
      </c>
      <c r="CL319" s="235" t="str">
        <f t="shared" ca="1" si="581"/>
        <v/>
      </c>
      <c r="CM319" s="239" t="str">
        <f t="shared" ca="1" si="582"/>
        <v/>
      </c>
      <c r="CN319" s="77" t="str">
        <f t="shared" ca="1" si="583"/>
        <v/>
      </c>
      <c r="CO319" s="93" t="str">
        <f ca="1">IFERROR(VLOOKUP(CN319,'（様式１号）３整理番号表'!$T$5:$V$15,2,FALSE),"")</f>
        <v/>
      </c>
      <c r="CP319" s="924" t="str">
        <f t="shared" ca="1" si="584"/>
        <v/>
      </c>
      <c r="CQ319" s="93" t="str">
        <f ca="1">IFERROR(VLOOKUP(CP319,'（様式１号）３整理番号表'!$T$19:$V$24,2,FALSE),"")</f>
        <v/>
      </c>
      <c r="CR319" s="924" t="str">
        <f ca="1">IFERROR(IF(INDIRECT("'("&amp;'２個別表'!EO319&amp;")'!AV"&amp;84+EP319)&lt;&gt;1,"",1),"")</f>
        <v/>
      </c>
      <c r="CS319" s="232">
        <f t="shared" ca="1" si="585"/>
        <v>0</v>
      </c>
      <c r="CT319" s="248">
        <f t="shared" ca="1" si="586"/>
        <v>0</v>
      </c>
      <c r="CU319" s="376" t="str">
        <f ca="1">IF(ER319="補強",IF(COUNTIFS($Z$11:Z319,Z319,$W$11:W319,1)=1,"１①",""),IF(COUNTIFS($Z$11:Z319,Z319,$W$11:W319,2)=1,"２①",""))</f>
        <v/>
      </c>
      <c r="CV319" s="57" t="str">
        <f t="shared" ca="1" si="587"/>
        <v/>
      </c>
      <c r="CW319" s="927" t="str">
        <f t="shared" ca="1" si="588"/>
        <v/>
      </c>
      <c r="CX319" s="256" t="str">
        <f t="shared" ca="1" si="589"/>
        <v/>
      </c>
      <c r="CY319" s="256" t="str">
        <f t="shared" ca="1" si="590"/>
        <v/>
      </c>
      <c r="CZ319" s="256" t="str">
        <f t="shared" ca="1" si="591"/>
        <v/>
      </c>
      <c r="DA319" s="256" t="str">
        <f t="shared" ca="1" si="592"/>
        <v/>
      </c>
      <c r="DB319" s="316" t="str">
        <f ca="1">IFERROR(VLOOKUP($CU319,'（様式１号）３整理番号表'!$Z$19:$AB$32,3,FALSE),"")</f>
        <v/>
      </c>
      <c r="DC319" s="259" t="str">
        <f t="shared" ca="1" si="593"/>
        <v>-</v>
      </c>
      <c r="DD319" s="618" t="str">
        <f t="shared" ca="1" si="594"/>
        <v/>
      </c>
      <c r="DE319" s="321" t="str">
        <f ca="1">IF(AND(AO319=18,AS319=1),IF(COUNTIFS($Y$11:Y319,Y319,$AS$11:AS319,1)=1,"２②",""),IF($CU319="１①",INDEX(INDIRECT("'("&amp;$EO319&amp;")'!AR116:BB116"),1,MATCH(INDIRECT("'("&amp;$EO319&amp;")'!C118"),INDIRECT("'("&amp;$EO319&amp;")'!AR119:BB119"),0)),""))</f>
        <v/>
      </c>
      <c r="DF319" s="324" t="str">
        <f t="shared" ca="1" si="595"/>
        <v/>
      </c>
      <c r="DG319" s="313" t="str">
        <f t="shared" ca="1" si="596"/>
        <v/>
      </c>
      <c r="DH319" s="313" t="str">
        <f t="shared" ca="1" si="597"/>
        <v/>
      </c>
      <c r="DI319" s="313" t="str">
        <f t="shared" ca="1" si="598"/>
        <v/>
      </c>
      <c r="DJ319" s="313" t="str">
        <f t="shared" ca="1" si="599"/>
        <v/>
      </c>
      <c r="DK319" s="328" t="str">
        <f t="shared" ca="1" si="600"/>
        <v/>
      </c>
      <c r="DL319" s="334" t="str">
        <f t="shared" ca="1" si="601"/>
        <v/>
      </c>
      <c r="DM319" s="915" t="str">
        <f t="shared" ca="1" si="602"/>
        <v/>
      </c>
      <c r="DN319" s="15"/>
      <c r="DO319" s="324"/>
      <c r="DP319" s="16"/>
      <c r="DQ319" s="16"/>
      <c r="DR319" s="16"/>
      <c r="DS319" s="16"/>
      <c r="DT319" s="318" t="str">
        <f>IFERROR(VLOOKUP($DN319,'（様式１号）３整理番号表'!$Z$19:$AB$32,3,FALSE),"")</f>
        <v/>
      </c>
      <c r="DU319" s="259" t="str">
        <f t="shared" si="603"/>
        <v/>
      </c>
      <c r="DV319" s="14"/>
      <c r="DW319" s="17" t="str">
        <f t="shared" ca="1" si="604"/>
        <v/>
      </c>
      <c r="DX319" s="88" t="str">
        <f t="shared" ca="1" si="621"/>
        <v/>
      </c>
      <c r="DZ319" s="339">
        <f t="shared" ca="1" si="625"/>
        <v>0</v>
      </c>
      <c r="EA319" s="339">
        <f t="shared" ca="1" si="625"/>
        <v>0</v>
      </c>
      <c r="EB319" s="339">
        <f t="shared" ca="1" si="625"/>
        <v>0</v>
      </c>
      <c r="EC319" s="339">
        <f t="shared" ca="1" si="625"/>
        <v>0</v>
      </c>
      <c r="ED319" s="339">
        <f t="shared" ca="1" si="625"/>
        <v>0</v>
      </c>
      <c r="EE319" s="339">
        <f t="shared" ca="1" si="625"/>
        <v>0</v>
      </c>
      <c r="EF319" s="339">
        <f t="shared" ca="1" si="625"/>
        <v>0</v>
      </c>
      <c r="EG319" s="339">
        <f t="shared" ca="1" si="625"/>
        <v>0</v>
      </c>
      <c r="EH319" s="339">
        <f t="shared" ca="1" si="625"/>
        <v>0</v>
      </c>
      <c r="EI319" s="339">
        <f t="shared" ca="1" si="625"/>
        <v>0</v>
      </c>
      <c r="EJ319" s="339">
        <f t="shared" ca="1" si="625"/>
        <v>0</v>
      </c>
      <c r="EK319" s="339">
        <f t="shared" ca="1" si="625"/>
        <v>0</v>
      </c>
      <c r="EL319" s="339">
        <f t="shared" ca="1" si="625"/>
        <v>0</v>
      </c>
      <c r="EM319" s="339">
        <f t="shared" ca="1" si="625"/>
        <v>0</v>
      </c>
      <c r="EO319" s="919" t="str">
        <f t="shared" ca="1" si="523"/>
        <v/>
      </c>
      <c r="EP319" s="919" t="str">
        <f t="shared" ca="1" si="605"/>
        <v/>
      </c>
      <c r="EQ319" s="919" t="str">
        <f t="shared" ca="1" si="606"/>
        <v/>
      </c>
      <c r="ER319" s="919" t="str">
        <f t="shared" ca="1" si="607"/>
        <v/>
      </c>
      <c r="ES319" s="919" t="str">
        <f ca="1">IFERROR(INDEX('郵便番号（石川県）'!$A$3:$F$2574,MATCH(INDIRECT("'("&amp;EO319&amp;")'!E7"),'郵便番号（石川県）'!$A$3:$A$2574,0),6),"")</f>
        <v/>
      </c>
      <c r="ET319" s="919" t="str">
        <f ca="1">IFERROR(INDEX('郵便番号（石川県）'!$A$3:$F$2574,MATCH(INDIRECT("'("&amp;$EO319&amp;")'!E7"),'郵便番号（石川県）'!$A$3:$A$2574,0),5),"")</f>
        <v/>
      </c>
      <c r="EU319" s="919" t="str">
        <f t="shared" ca="1" si="608"/>
        <v/>
      </c>
      <c r="EV319" s="919" t="str">
        <f t="shared" ca="1" si="609"/>
        <v/>
      </c>
      <c r="EW319" s="919" t="str">
        <f t="shared" ca="1" si="610"/>
        <v/>
      </c>
      <c r="EX319" s="919" t="str">
        <f t="shared" ca="1" si="611"/>
        <v/>
      </c>
      <c r="EY319" s="919" t="str">
        <f t="shared" ca="1" si="612"/>
        <v/>
      </c>
      <c r="EZ319" s="919" t="str">
        <f t="shared" ca="1" si="613"/>
        <v/>
      </c>
      <c r="FA319" s="919" t="str">
        <f t="shared" ca="1" si="614"/>
        <v/>
      </c>
      <c r="FB319" s="919" t="str">
        <f t="shared" ca="1" si="615"/>
        <v/>
      </c>
      <c r="FC319" s="919" t="str">
        <f t="shared" ca="1" si="616"/>
        <v/>
      </c>
      <c r="FD319" s="627" t="str">
        <f t="shared" ca="1" si="617"/>
        <v/>
      </c>
      <c r="FE319" s="630">
        <v>309</v>
      </c>
      <c r="FF319" s="299" t="str">
        <f t="shared" ca="1" si="618"/>
        <v/>
      </c>
      <c r="FG319" s="993" t="str">
        <f t="shared" ca="1" si="619"/>
        <v/>
      </c>
      <c r="FH319" s="919" t="str">
        <f t="shared" ca="1" si="620"/>
        <v/>
      </c>
      <c r="FI319" s="299">
        <f ca="1">COUNTIF($FH$11:FH319,"■")</f>
        <v>0</v>
      </c>
    </row>
    <row r="320" spans="1:165" ht="34.5" customHeight="1">
      <c r="A320" s="445">
        <f t="shared" ca="1" si="524"/>
        <v>0</v>
      </c>
      <c r="B320" s="446">
        <f>IF(R320&lt;&gt;"",IF(COUNTIF(R$11:R320,R320)=1,MAX(B$11:B319)+1,INDEX(B$11:B319,MATCH(R320,R$11:R319,0),1)),0)</f>
        <v>1</v>
      </c>
      <c r="C320" s="446">
        <f ca="1">IF(T320&lt;&gt;"",IF(COUNTIF(T$11:T320,T320)=1,MAX(C$11:C319)+1,INDEX(C$11:C319,MATCH(T320,T$11:T319,0),1)),0)</f>
        <v>0</v>
      </c>
      <c r="D320" s="446">
        <f ca="1">IF(U320&lt;&gt;"",IF(COUNTIF(U$11:U320,U320)=1,MAX(D$11:D319)+1,INDEX(D$11:D319,MATCH(U320,U$11:U319,0),1)),0)</f>
        <v>0</v>
      </c>
      <c r="E320" s="446">
        <f ca="1">IF(S320&lt;&gt;"",IF(COUNTIF(S$11:S320,S320)=1,MAX(E$11:E319)+1,INDEX(E$11:E319,MATCH(S320,S$11:S319,0),1)),0)</f>
        <v>0</v>
      </c>
      <c r="F320" s="446">
        <f ca="1">IF(Z320&lt;&gt;"",IF(COUNTIF(Z$11:Z320,Z320)=1,MAX(F$11:F319)+1,INDEX(F$11:F319,MATCH(Z320,Z$11:Z319,0),1)),0)</f>
        <v>0</v>
      </c>
      <c r="G320" s="447" cm="1">
        <f t="array" aca="1" ref="G320" ca="1">IF(Z320&lt;&gt;"",IF(COUNTIFS(Z$11:Z320,Z320,W$11:W320,W320)=1,MAX(G$11:G319)+1,INDEX(G$11:G319,MATCH(Z320&amp;W320,Z$11:Z319&amp;W$11:W320,0),1)),0)</f>
        <v>0</v>
      </c>
      <c r="H320" s="447">
        <f t="shared" ca="1" si="525"/>
        <v>0</v>
      </c>
      <c r="I320" s="447">
        <f ca="1">IF(T320="",0,IF(COUNTIF(T$11:T320,T320)=1,1,0))</f>
        <v>0</v>
      </c>
      <c r="J320" s="447">
        <f ca="1">IF(U320="",0,IF(COUNTIF(U$11:U320,U320)=1,1,0))</f>
        <v>0</v>
      </c>
      <c r="K320" s="447">
        <f ca="1">IF(S320="",0,IF(COUNTIF(S$11:S320,S320)=1,1,0))</f>
        <v>0</v>
      </c>
      <c r="L320" s="446">
        <f ca="1">IF(Z320="",0,IF(COUNTIF(Z$11:Z320,Z320)=1,1,0))</f>
        <v>0</v>
      </c>
      <c r="M320" s="767">
        <f ca="1">IF($W320=2,IF(COUNTIFS($W$11:$W320,2,$Z$11:$Z320,$Z320)=1,1,0),0)</f>
        <v>0</v>
      </c>
      <c r="N320" s="767">
        <f ca="1">IF($W320=1,IF(COUNTIFS($W$11:$W320,2,$Z$11:$Z320,$Z320)=1,1,0),0)</f>
        <v>0</v>
      </c>
      <c r="O320" s="446">
        <f ca="1">IF(H320=0,0,IF(COUNTIF(Z$11:Z320,Z320)=1,1,0))</f>
        <v>0</v>
      </c>
      <c r="P320" s="448" t="str">
        <f t="shared" ca="1" si="526"/>
        <v>石川県</v>
      </c>
      <c r="Q320" s="89">
        <f t="shared" ca="1" si="527"/>
        <v>310</v>
      </c>
      <c r="R320" s="170" t="s">
        <v>459</v>
      </c>
      <c r="S320" s="357" t="str">
        <f t="shared" ca="1" si="528"/>
        <v/>
      </c>
      <c r="T320" s="357" t="str">
        <f t="shared" ca="1" si="529"/>
        <v/>
      </c>
      <c r="U320" s="58" t="str">
        <f t="shared" ca="1" si="530"/>
        <v/>
      </c>
      <c r="V320" s="58" t="str">
        <f t="shared" ca="1" si="531"/>
        <v/>
      </c>
      <c r="W320" s="920" t="str">
        <f t="shared" ca="1" si="532"/>
        <v/>
      </c>
      <c r="X320" s="369">
        <f ca="1">IFERROR(VLOOKUP(W320,'（様式１号）３整理番号表'!$B$4:$H$5,2,FALSE),0)</f>
        <v>0</v>
      </c>
      <c r="Y320" s="768" t="str" cm="1">
        <f t="array" aca="1" ref="Y320" ca="1">IF(AND(D320=0,F320=0),"",IF(COUNTIF(D$11:D320,D320)=1,1,IF(COUNTIFS(D$11:D320,D320,F$11:F320,F320)=1,INDEX((D$11:D320,F$11:F320,Y$11:Y320),MATCH(_xlfn.MAXIFS(F$11:F319,D$11:D319,D320),$F$11:F320,0),1,3)+1,INDEX((D$11:D320,F$11:F320,Y$11:Y320),MATCH(D320&amp;F320,D$11:D320&amp;F$11:F320,0),1,3))))</f>
        <v/>
      </c>
      <c r="Z320" s="40" t="str">
        <f t="shared" ca="1" si="533"/>
        <v/>
      </c>
      <c r="AA320" s="924" t="str">
        <f t="shared" ca="1" si="534"/>
        <v/>
      </c>
      <c r="AB320" s="93">
        <f ca="1">IFERROR(VLOOKUP(AA320,'（様式１号）３整理番号表'!$B$10:$H$16,2,FALSE),0)</f>
        <v>0</v>
      </c>
      <c r="AC320" s="924" t="str">
        <f t="shared" ca="1" si="535"/>
        <v/>
      </c>
      <c r="AD320" s="924" t="str">
        <f t="shared" ca="1" si="536"/>
        <v/>
      </c>
      <c r="AE320" s="93">
        <f ca="1">IFERROR(VLOOKUP(AD320,'（様式１号）３整理番号表'!$B$21:$H$22,2,FALSE),0)</f>
        <v>0</v>
      </c>
      <c r="AF320" s="924" t="str">
        <f t="shared" ca="1" si="537"/>
        <v/>
      </c>
      <c r="AG320" s="93">
        <f ca="1">IFERROR(VLOOKUP(AF320,'（様式１号）３整理番号表'!$B$26:$H$31,2,FALSE),0)</f>
        <v>0</v>
      </c>
      <c r="AH320" s="924" t="str">
        <f t="shared" ca="1" si="538"/>
        <v/>
      </c>
      <c r="AI320" s="93">
        <f ca="1">IFERROR(VLOOKUP(AH320,'（様式１号）３整理番号表'!$J$5:$N$59,2,FALSE),0)</f>
        <v>0</v>
      </c>
      <c r="AJ320" s="77" t="str">
        <f t="shared" ca="1" si="539"/>
        <v/>
      </c>
      <c r="AK320" s="93">
        <f ca="1">IFERROR(VLOOKUP(AJ320,'（様式１号）３整理番号表'!$P$5:$R$29,2,FALSE),0)</f>
        <v>0</v>
      </c>
      <c r="AL320" s="921" t="str">
        <f t="shared" ca="1" si="540"/>
        <v/>
      </c>
      <c r="AM320" s="921" t="str">
        <f t="shared" ca="1" si="541"/>
        <v/>
      </c>
      <c r="AN320" s="921"/>
      <c r="AO320" s="77" t="str">
        <f t="shared" ca="1" si="542"/>
        <v/>
      </c>
      <c r="AP320" s="93">
        <f ca="1">IFERROR(VLOOKUP(AO320,'（様式１号）３整理番号表'!$P$5:$R$29,2,FALSE),0)</f>
        <v>0</v>
      </c>
      <c r="AQ320" s="924" t="str">
        <f t="shared" ca="1" si="543"/>
        <v/>
      </c>
      <c r="AR320" s="93">
        <f t="shared" ca="1" si="544"/>
        <v>0</v>
      </c>
      <c r="AS320" s="924" t="str">
        <f t="shared" ca="1" si="545"/>
        <v/>
      </c>
      <c r="AT320" s="40" t="str">
        <f t="shared" ca="1" si="546"/>
        <v/>
      </c>
      <c r="AU320" s="93" t="str">
        <f t="shared" ca="1" si="547"/>
        <v/>
      </c>
      <c r="AV320" s="923" t="str">
        <f t="shared" ca="1" si="548"/>
        <v/>
      </c>
      <c r="AW320" s="926" t="str">
        <f t="shared" ca="1" si="549"/>
        <v/>
      </c>
      <c r="AX320" s="925" t="str">
        <f t="shared" ca="1" si="550"/>
        <v/>
      </c>
      <c r="AY320" s="925" t="str">
        <f t="shared" ca="1" si="550"/>
        <v/>
      </c>
      <c r="AZ320" s="925" t="str">
        <f t="shared" ca="1" si="550"/>
        <v/>
      </c>
      <c r="BA320" s="925" t="str">
        <f t="shared" ca="1" si="550"/>
        <v/>
      </c>
      <c r="BB320" s="925" t="str">
        <f t="shared" ca="1" si="551"/>
        <v/>
      </c>
      <c r="BC320" s="925" t="str">
        <f t="shared" ca="1" si="552"/>
        <v/>
      </c>
      <c r="BD320" s="925" t="str">
        <f t="shared" ca="1" si="552"/>
        <v/>
      </c>
      <c r="BE320" s="925" t="str">
        <f t="shared" ca="1" si="552"/>
        <v/>
      </c>
      <c r="BF320" s="77" t="str">
        <f t="shared" ca="1" si="553"/>
        <v/>
      </c>
      <c r="BG320" s="924" t="str">
        <f t="shared" ca="1" si="554"/>
        <v/>
      </c>
      <c r="BH320" s="94">
        <f ca="1">IF(BF320&lt;&gt;"",INDEX('（様式１号）３整理番号表'!$AB$7:$AQ$12,MATCH(BF320,'（様式１号）３整理番号表'!$AA$7:$AA$12,0),MATCH(BG320,'（様式１号）３整理番号表'!$AB$6:$AQ$6,0)),0)</f>
        <v>0</v>
      </c>
      <c r="BI320" s="921" t="str">
        <f t="shared" ca="1" si="555"/>
        <v/>
      </c>
      <c r="BJ320" s="922" t="str">
        <f t="shared" ca="1" si="556"/>
        <v/>
      </c>
      <c r="BK320" s="926" t="str">
        <f t="shared" ca="1" si="557"/>
        <v/>
      </c>
      <c r="BL320" s="922" t="str">
        <f t="shared" ca="1" si="558"/>
        <v/>
      </c>
      <c r="BM320" s="79" t="str">
        <f t="shared" ca="1" si="559"/>
        <v/>
      </c>
      <c r="BN320" s="82" t="str">
        <f t="shared" ca="1" si="560"/>
        <v/>
      </c>
      <c r="BO320" s="83" t="str">
        <f t="shared" ca="1" si="561"/>
        <v/>
      </c>
      <c r="BP320" s="84" t="str">
        <f t="shared" ca="1" si="562"/>
        <v/>
      </c>
      <c r="BQ320" s="82" t="str">
        <f t="shared" ca="1" si="563"/>
        <v/>
      </c>
      <c r="BR320" s="97" t="str">
        <f t="shared" ca="1" si="564"/>
        <v/>
      </c>
      <c r="BS320" s="95" t="str">
        <f t="shared" ca="1" si="565"/>
        <v/>
      </c>
      <c r="BT320" s="184" t="str">
        <f t="shared" ca="1" si="566"/>
        <v/>
      </c>
      <c r="BU320" s="611" t="str">
        <f t="shared" ca="1" si="567"/>
        <v/>
      </c>
      <c r="BV320" s="77" t="str">
        <f t="shared" ca="1" si="568"/>
        <v/>
      </c>
      <c r="BW320" s="85" t="str">
        <f t="shared" ca="1" si="569"/>
        <v/>
      </c>
      <c r="BX320" s="86" t="str">
        <f t="shared" ca="1" si="570"/>
        <v/>
      </c>
      <c r="BY320" s="231">
        <f ca="1">IF('ポイント要件確認等（個別表）'!AD320=1,ROUNDDOWN('ポイント要件確認等（個別表）'!AV320,-3),IF('ポイント要件確認等（個別表）'!AD320=2,ROUNDDOWN('ポイント要件確認等（個別表）'!BH320,-3),IF('ポイント要件確認等（個別表）'!AD320=3,ROUNDDOWN('ポイント要件確認等（個別表）'!BT320,-3),0)))</f>
        <v>0</v>
      </c>
      <c r="BZ320" s="86" t="str">
        <f t="shared" ca="1" si="571"/>
        <v/>
      </c>
      <c r="CA320" s="232" t="str">
        <f t="shared" ca="1" si="572"/>
        <v/>
      </c>
      <c r="CB320" s="232">
        <f t="shared" ca="1" si="573"/>
        <v>0</v>
      </c>
      <c r="CC320" s="86" t="str">
        <f t="shared" ca="1" si="574"/>
        <v/>
      </c>
      <c r="CD320" s="86" t="str">
        <f t="shared" ca="1" si="575"/>
        <v/>
      </c>
      <c r="CE320" s="609"/>
      <c r="CF320" s="86" t="str">
        <f t="shared" ca="1" si="576"/>
        <v/>
      </c>
      <c r="CG320" s="185" t="str">
        <f t="shared" ca="1" si="577"/>
        <v/>
      </c>
      <c r="CH320" s="246" t="str">
        <f t="shared" ca="1" si="578"/>
        <v>含税額</v>
      </c>
      <c r="CI320" s="247" t="str">
        <f t="shared" ca="1" si="579"/>
        <v/>
      </c>
      <c r="CJ320" s="87" t="str">
        <f ca="1">IFERROR(IF(INDIRECT("'("&amp;'２個別表'!EO320&amp;")'!AR"&amp;84+EP320)&lt;&gt;1,"",1),"")</f>
        <v/>
      </c>
      <c r="CK320" s="244" t="str">
        <f t="shared" ca="1" si="580"/>
        <v/>
      </c>
      <c r="CL320" s="235" t="str">
        <f t="shared" ca="1" si="581"/>
        <v/>
      </c>
      <c r="CM320" s="239" t="str">
        <f t="shared" ca="1" si="582"/>
        <v/>
      </c>
      <c r="CN320" s="77" t="str">
        <f t="shared" ca="1" si="583"/>
        <v/>
      </c>
      <c r="CO320" s="93" t="str">
        <f ca="1">IFERROR(VLOOKUP(CN320,'（様式１号）３整理番号表'!$T$5:$V$15,2,FALSE),"")</f>
        <v/>
      </c>
      <c r="CP320" s="924" t="str">
        <f t="shared" ca="1" si="584"/>
        <v/>
      </c>
      <c r="CQ320" s="93" t="str">
        <f ca="1">IFERROR(VLOOKUP(CP320,'（様式１号）３整理番号表'!$T$19:$V$24,2,FALSE),"")</f>
        <v/>
      </c>
      <c r="CR320" s="924" t="str">
        <f ca="1">IFERROR(IF(INDIRECT("'("&amp;'２個別表'!EO320&amp;")'!AV"&amp;84+EP320)&lt;&gt;1,"",1),"")</f>
        <v/>
      </c>
      <c r="CS320" s="232">
        <f t="shared" ca="1" si="585"/>
        <v>0</v>
      </c>
      <c r="CT320" s="248">
        <f t="shared" ca="1" si="586"/>
        <v>0</v>
      </c>
      <c r="CU320" s="376" t="str">
        <f ca="1">IF(ER320="補強",IF(COUNTIFS($Z$11:Z320,Z320,$W$11:W320,1)=1,"１①",""),IF(COUNTIFS($Z$11:Z320,Z320,$W$11:W320,2)=1,"２①",""))</f>
        <v/>
      </c>
      <c r="CV320" s="57" t="str">
        <f t="shared" ca="1" si="587"/>
        <v/>
      </c>
      <c r="CW320" s="927" t="str">
        <f t="shared" ca="1" si="588"/>
        <v/>
      </c>
      <c r="CX320" s="256" t="str">
        <f t="shared" ca="1" si="589"/>
        <v/>
      </c>
      <c r="CY320" s="256" t="str">
        <f t="shared" ca="1" si="590"/>
        <v/>
      </c>
      <c r="CZ320" s="256" t="str">
        <f t="shared" ca="1" si="591"/>
        <v/>
      </c>
      <c r="DA320" s="256" t="str">
        <f t="shared" ca="1" si="592"/>
        <v/>
      </c>
      <c r="DB320" s="316" t="str">
        <f ca="1">IFERROR(VLOOKUP($CU320,'（様式１号）３整理番号表'!$Z$19:$AB$32,3,FALSE),"")</f>
        <v/>
      </c>
      <c r="DC320" s="259" t="str">
        <f t="shared" ca="1" si="593"/>
        <v>-</v>
      </c>
      <c r="DD320" s="618" t="str">
        <f t="shared" ca="1" si="594"/>
        <v/>
      </c>
      <c r="DE320" s="321" t="str">
        <f ca="1">IF(AND(AO320=18,AS320=1),IF(COUNTIFS($Y$11:Y320,Y320,$AS$11:AS320,1)=1,"２②",""),IF($CU320="１①",INDEX(INDIRECT("'("&amp;$EO320&amp;")'!AR116:BB116"),1,MATCH(INDIRECT("'("&amp;$EO320&amp;")'!C118"),INDIRECT("'("&amp;$EO320&amp;")'!AR119:BB119"),0)),""))</f>
        <v/>
      </c>
      <c r="DF320" s="324" t="str">
        <f t="shared" ca="1" si="595"/>
        <v/>
      </c>
      <c r="DG320" s="313" t="str">
        <f t="shared" ca="1" si="596"/>
        <v/>
      </c>
      <c r="DH320" s="313" t="str">
        <f t="shared" ca="1" si="597"/>
        <v/>
      </c>
      <c r="DI320" s="313" t="str">
        <f t="shared" ca="1" si="598"/>
        <v/>
      </c>
      <c r="DJ320" s="313" t="str">
        <f t="shared" ca="1" si="599"/>
        <v/>
      </c>
      <c r="DK320" s="328" t="str">
        <f t="shared" ca="1" si="600"/>
        <v/>
      </c>
      <c r="DL320" s="334" t="str">
        <f t="shared" ca="1" si="601"/>
        <v/>
      </c>
      <c r="DM320" s="915" t="str">
        <f t="shared" ca="1" si="602"/>
        <v/>
      </c>
      <c r="DN320" s="15"/>
      <c r="DO320" s="324"/>
      <c r="DP320" s="16"/>
      <c r="DQ320" s="16"/>
      <c r="DR320" s="16"/>
      <c r="DS320" s="16"/>
      <c r="DT320" s="318" t="str">
        <f>IFERROR(VLOOKUP($DN320,'（様式１号）３整理番号表'!$Z$19:$AB$32,3,FALSE),"")</f>
        <v/>
      </c>
      <c r="DU320" s="259" t="str">
        <f t="shared" si="603"/>
        <v/>
      </c>
      <c r="DV320" s="14"/>
      <c r="DW320" s="17" t="str">
        <f t="shared" ca="1" si="604"/>
        <v/>
      </c>
      <c r="DX320" s="88" t="str">
        <f t="shared" ca="1" si="621"/>
        <v/>
      </c>
      <c r="DZ320" s="339">
        <f t="shared" ca="1" si="625"/>
        <v>0</v>
      </c>
      <c r="EA320" s="339">
        <f t="shared" ca="1" si="625"/>
        <v>0</v>
      </c>
      <c r="EB320" s="339">
        <f t="shared" ca="1" si="625"/>
        <v>0</v>
      </c>
      <c r="EC320" s="339">
        <f t="shared" ca="1" si="625"/>
        <v>0</v>
      </c>
      <c r="ED320" s="339">
        <f t="shared" ca="1" si="625"/>
        <v>0</v>
      </c>
      <c r="EE320" s="339">
        <f t="shared" ca="1" si="625"/>
        <v>0</v>
      </c>
      <c r="EF320" s="339">
        <f t="shared" ca="1" si="625"/>
        <v>0</v>
      </c>
      <c r="EG320" s="339">
        <f t="shared" ca="1" si="625"/>
        <v>0</v>
      </c>
      <c r="EH320" s="339">
        <f t="shared" ca="1" si="625"/>
        <v>0</v>
      </c>
      <c r="EI320" s="339">
        <f t="shared" ca="1" si="625"/>
        <v>0</v>
      </c>
      <c r="EJ320" s="339">
        <f t="shared" ca="1" si="625"/>
        <v>0</v>
      </c>
      <c r="EK320" s="339">
        <f t="shared" ca="1" si="625"/>
        <v>0</v>
      </c>
      <c r="EL320" s="339">
        <f t="shared" ca="1" si="625"/>
        <v>0</v>
      </c>
      <c r="EM320" s="339">
        <f t="shared" ca="1" si="625"/>
        <v>0</v>
      </c>
      <c r="EO320" s="919" t="str">
        <f t="shared" ca="1" si="523"/>
        <v/>
      </c>
      <c r="EP320" s="919" t="str">
        <f t="shared" ca="1" si="605"/>
        <v/>
      </c>
      <c r="EQ320" s="919" t="str">
        <f t="shared" ca="1" si="606"/>
        <v/>
      </c>
      <c r="ER320" s="919" t="str">
        <f t="shared" ca="1" si="607"/>
        <v/>
      </c>
      <c r="ES320" s="919" t="str">
        <f ca="1">IFERROR(INDEX('郵便番号（石川県）'!$A$3:$F$2574,MATCH(INDIRECT("'("&amp;EO320&amp;")'!E7"),'郵便番号（石川県）'!$A$3:$A$2574,0),6),"")</f>
        <v/>
      </c>
      <c r="ET320" s="919" t="str">
        <f ca="1">IFERROR(INDEX('郵便番号（石川県）'!$A$3:$F$2574,MATCH(INDIRECT("'("&amp;$EO320&amp;")'!E7"),'郵便番号（石川県）'!$A$3:$A$2574,0),5),"")</f>
        <v/>
      </c>
      <c r="EU320" s="919" t="str">
        <f t="shared" ca="1" si="608"/>
        <v/>
      </c>
      <c r="EV320" s="919" t="str">
        <f t="shared" ca="1" si="609"/>
        <v/>
      </c>
      <c r="EW320" s="919" t="str">
        <f t="shared" ca="1" si="610"/>
        <v/>
      </c>
      <c r="EX320" s="919" t="str">
        <f t="shared" ca="1" si="611"/>
        <v/>
      </c>
      <c r="EY320" s="919" t="str">
        <f t="shared" ca="1" si="612"/>
        <v/>
      </c>
      <c r="EZ320" s="919" t="str">
        <f t="shared" ca="1" si="613"/>
        <v/>
      </c>
      <c r="FA320" s="919" t="str">
        <f t="shared" ca="1" si="614"/>
        <v/>
      </c>
      <c r="FB320" s="919" t="str">
        <f t="shared" ca="1" si="615"/>
        <v/>
      </c>
      <c r="FC320" s="919" t="str">
        <f t="shared" ca="1" si="616"/>
        <v/>
      </c>
      <c r="FD320" s="627" t="str">
        <f t="shared" ca="1" si="617"/>
        <v/>
      </c>
      <c r="FE320" s="630">
        <v>310</v>
      </c>
      <c r="FF320" s="299" t="str">
        <f t="shared" ca="1" si="618"/>
        <v/>
      </c>
      <c r="FG320" s="993" t="str">
        <f t="shared" ca="1" si="619"/>
        <v/>
      </c>
      <c r="FH320" s="919" t="str">
        <f t="shared" ca="1" si="620"/>
        <v/>
      </c>
      <c r="FI320" s="299">
        <f ca="1">COUNTIF($FH$11:FH320,"■")</f>
        <v>0</v>
      </c>
    </row>
    <row r="321" spans="1:165" ht="34.5" customHeight="1">
      <c r="A321" s="445">
        <f t="shared" ca="1" si="524"/>
        <v>0</v>
      </c>
      <c r="B321" s="446">
        <f>IF(R321&lt;&gt;"",IF(COUNTIF(R$11:R321,R321)=1,MAX(B$11:B320)+1,INDEX(B$11:B320,MATCH(R321,R$11:R320,0),1)),0)</f>
        <v>1</v>
      </c>
      <c r="C321" s="446">
        <f ca="1">IF(T321&lt;&gt;"",IF(COUNTIF(T$11:T321,T321)=1,MAX(C$11:C320)+1,INDEX(C$11:C320,MATCH(T321,T$11:T320,0),1)),0)</f>
        <v>0</v>
      </c>
      <c r="D321" s="446">
        <f ca="1">IF(U321&lt;&gt;"",IF(COUNTIF(U$11:U321,U321)=1,MAX(D$11:D320)+1,INDEX(D$11:D320,MATCH(U321,U$11:U320,0),1)),0)</f>
        <v>0</v>
      </c>
      <c r="E321" s="446">
        <f ca="1">IF(S321&lt;&gt;"",IF(COUNTIF(S$11:S321,S321)=1,MAX(E$11:E320)+1,INDEX(E$11:E320,MATCH(S321,S$11:S320,0),1)),0)</f>
        <v>0</v>
      </c>
      <c r="F321" s="446">
        <f ca="1">IF(Z321&lt;&gt;"",IF(COUNTIF(Z$11:Z321,Z321)=1,MAX(F$11:F320)+1,INDEX(F$11:F320,MATCH(Z321,Z$11:Z320,0),1)),0)</f>
        <v>0</v>
      </c>
      <c r="G321" s="447" cm="1">
        <f t="array" aca="1" ref="G321" ca="1">IF(Z321&lt;&gt;"",IF(COUNTIFS(Z$11:Z321,Z321,W$11:W321,W321)=1,MAX(G$11:G320)+1,INDEX(G$11:G320,MATCH(Z321&amp;W321,Z$11:Z320&amp;W$11:W321,0),1)),0)</f>
        <v>0</v>
      </c>
      <c r="H321" s="447">
        <f t="shared" ca="1" si="525"/>
        <v>0</v>
      </c>
      <c r="I321" s="447">
        <f ca="1">IF(T321="",0,IF(COUNTIF(T$11:T321,T321)=1,1,0))</f>
        <v>0</v>
      </c>
      <c r="J321" s="447">
        <f ca="1">IF(U321="",0,IF(COUNTIF(U$11:U321,U321)=1,1,0))</f>
        <v>0</v>
      </c>
      <c r="K321" s="447">
        <f ca="1">IF(S321="",0,IF(COUNTIF(S$11:S321,S321)=1,1,0))</f>
        <v>0</v>
      </c>
      <c r="L321" s="446">
        <f ca="1">IF(Z321="",0,IF(COUNTIF(Z$11:Z321,Z321)=1,1,0))</f>
        <v>0</v>
      </c>
      <c r="M321" s="767">
        <f ca="1">IF($W321=2,IF(COUNTIFS($W$11:$W321,2,$Z$11:$Z321,$Z321)=1,1,0),0)</f>
        <v>0</v>
      </c>
      <c r="N321" s="767">
        <f ca="1">IF($W321=1,IF(COUNTIFS($W$11:$W321,2,$Z$11:$Z321,$Z321)=1,1,0),0)</f>
        <v>0</v>
      </c>
      <c r="O321" s="446">
        <f ca="1">IF(H321=0,0,IF(COUNTIF(Z$11:Z321,Z321)=1,1,0))</f>
        <v>0</v>
      </c>
      <c r="P321" s="448" t="str">
        <f t="shared" ca="1" si="526"/>
        <v>石川県</v>
      </c>
      <c r="Q321" s="89">
        <f t="shared" ca="1" si="527"/>
        <v>311</v>
      </c>
      <c r="R321" s="170" t="s">
        <v>459</v>
      </c>
      <c r="S321" s="357" t="str">
        <f t="shared" ca="1" si="528"/>
        <v/>
      </c>
      <c r="T321" s="357" t="str">
        <f t="shared" ca="1" si="529"/>
        <v/>
      </c>
      <c r="U321" s="58" t="str">
        <f t="shared" ca="1" si="530"/>
        <v/>
      </c>
      <c r="V321" s="58" t="str">
        <f t="shared" ca="1" si="531"/>
        <v/>
      </c>
      <c r="W321" s="920" t="str">
        <f t="shared" ca="1" si="532"/>
        <v/>
      </c>
      <c r="X321" s="369">
        <f ca="1">IFERROR(VLOOKUP(W321,'（様式１号）３整理番号表'!$B$4:$H$5,2,FALSE),0)</f>
        <v>0</v>
      </c>
      <c r="Y321" s="768" t="str" cm="1">
        <f t="array" aca="1" ref="Y321" ca="1">IF(AND(D321=0,F321=0),"",IF(COUNTIF(D$11:D321,D321)=1,1,IF(COUNTIFS(D$11:D321,D321,F$11:F321,F321)=1,INDEX((D$11:D321,F$11:F321,Y$11:Y321),MATCH(_xlfn.MAXIFS(F$11:F320,D$11:D320,D321),$F$11:F321,0),1,3)+1,INDEX((D$11:D321,F$11:F321,Y$11:Y321),MATCH(D321&amp;F321,D$11:D321&amp;F$11:F321,0),1,3))))</f>
        <v/>
      </c>
      <c r="Z321" s="40" t="str">
        <f t="shared" ca="1" si="533"/>
        <v/>
      </c>
      <c r="AA321" s="924" t="str">
        <f t="shared" ca="1" si="534"/>
        <v/>
      </c>
      <c r="AB321" s="93">
        <f ca="1">IFERROR(VLOOKUP(AA321,'（様式１号）３整理番号表'!$B$10:$H$16,2,FALSE),0)</f>
        <v>0</v>
      </c>
      <c r="AC321" s="924" t="str">
        <f t="shared" ca="1" si="535"/>
        <v/>
      </c>
      <c r="AD321" s="924" t="str">
        <f t="shared" ca="1" si="536"/>
        <v/>
      </c>
      <c r="AE321" s="93">
        <f ca="1">IFERROR(VLOOKUP(AD321,'（様式１号）３整理番号表'!$B$21:$H$22,2,FALSE),0)</f>
        <v>0</v>
      </c>
      <c r="AF321" s="924" t="str">
        <f t="shared" ca="1" si="537"/>
        <v/>
      </c>
      <c r="AG321" s="93">
        <f ca="1">IFERROR(VLOOKUP(AF321,'（様式１号）３整理番号表'!$B$26:$H$31,2,FALSE),0)</f>
        <v>0</v>
      </c>
      <c r="AH321" s="924" t="str">
        <f t="shared" ca="1" si="538"/>
        <v/>
      </c>
      <c r="AI321" s="93">
        <f ca="1">IFERROR(VLOOKUP(AH321,'（様式１号）３整理番号表'!$J$5:$N$59,2,FALSE),0)</f>
        <v>0</v>
      </c>
      <c r="AJ321" s="77" t="str">
        <f t="shared" ca="1" si="539"/>
        <v/>
      </c>
      <c r="AK321" s="93">
        <f ca="1">IFERROR(VLOOKUP(AJ321,'（様式１号）３整理番号表'!$P$5:$R$29,2,FALSE),0)</f>
        <v>0</v>
      </c>
      <c r="AL321" s="921" t="str">
        <f t="shared" ca="1" si="540"/>
        <v/>
      </c>
      <c r="AM321" s="921" t="str">
        <f t="shared" ca="1" si="541"/>
        <v/>
      </c>
      <c r="AN321" s="921"/>
      <c r="AO321" s="77" t="str">
        <f t="shared" ca="1" si="542"/>
        <v/>
      </c>
      <c r="AP321" s="93">
        <f ca="1">IFERROR(VLOOKUP(AO321,'（様式１号）３整理番号表'!$P$5:$R$29,2,FALSE),0)</f>
        <v>0</v>
      </c>
      <c r="AQ321" s="924" t="str">
        <f t="shared" ca="1" si="543"/>
        <v/>
      </c>
      <c r="AR321" s="93">
        <f t="shared" ca="1" si="544"/>
        <v>0</v>
      </c>
      <c r="AS321" s="924" t="str">
        <f t="shared" ca="1" si="545"/>
        <v/>
      </c>
      <c r="AT321" s="40" t="str">
        <f t="shared" ca="1" si="546"/>
        <v/>
      </c>
      <c r="AU321" s="93" t="str">
        <f t="shared" ca="1" si="547"/>
        <v/>
      </c>
      <c r="AV321" s="923" t="str">
        <f t="shared" ca="1" si="548"/>
        <v/>
      </c>
      <c r="AW321" s="926" t="str">
        <f t="shared" ca="1" si="549"/>
        <v/>
      </c>
      <c r="AX321" s="925" t="str">
        <f t="shared" ca="1" si="550"/>
        <v/>
      </c>
      <c r="AY321" s="925" t="str">
        <f t="shared" ca="1" si="550"/>
        <v/>
      </c>
      <c r="AZ321" s="925" t="str">
        <f t="shared" ca="1" si="550"/>
        <v/>
      </c>
      <c r="BA321" s="925" t="str">
        <f t="shared" ca="1" si="550"/>
        <v/>
      </c>
      <c r="BB321" s="925" t="str">
        <f t="shared" ca="1" si="551"/>
        <v/>
      </c>
      <c r="BC321" s="925" t="str">
        <f t="shared" ca="1" si="552"/>
        <v/>
      </c>
      <c r="BD321" s="925" t="str">
        <f t="shared" ca="1" si="552"/>
        <v/>
      </c>
      <c r="BE321" s="925" t="str">
        <f t="shared" ca="1" si="552"/>
        <v/>
      </c>
      <c r="BF321" s="77" t="str">
        <f t="shared" ca="1" si="553"/>
        <v/>
      </c>
      <c r="BG321" s="924" t="str">
        <f t="shared" ca="1" si="554"/>
        <v/>
      </c>
      <c r="BH321" s="94">
        <f ca="1">IF(BF321&lt;&gt;"",INDEX('（様式１号）３整理番号表'!$AB$7:$AQ$12,MATCH(BF321,'（様式１号）３整理番号表'!$AA$7:$AA$12,0),MATCH(BG321,'（様式１号）３整理番号表'!$AB$6:$AQ$6,0)),0)</f>
        <v>0</v>
      </c>
      <c r="BI321" s="921" t="str">
        <f t="shared" ca="1" si="555"/>
        <v/>
      </c>
      <c r="BJ321" s="922" t="str">
        <f t="shared" ca="1" si="556"/>
        <v/>
      </c>
      <c r="BK321" s="926" t="str">
        <f t="shared" ca="1" si="557"/>
        <v/>
      </c>
      <c r="BL321" s="922" t="str">
        <f t="shared" ca="1" si="558"/>
        <v/>
      </c>
      <c r="BM321" s="79" t="str">
        <f t="shared" ca="1" si="559"/>
        <v/>
      </c>
      <c r="BN321" s="82" t="str">
        <f t="shared" ca="1" si="560"/>
        <v/>
      </c>
      <c r="BO321" s="83" t="str">
        <f t="shared" ca="1" si="561"/>
        <v/>
      </c>
      <c r="BP321" s="84" t="str">
        <f t="shared" ca="1" si="562"/>
        <v/>
      </c>
      <c r="BQ321" s="82" t="str">
        <f t="shared" ca="1" si="563"/>
        <v/>
      </c>
      <c r="BR321" s="97" t="str">
        <f t="shared" ca="1" si="564"/>
        <v/>
      </c>
      <c r="BS321" s="95" t="str">
        <f t="shared" ca="1" si="565"/>
        <v/>
      </c>
      <c r="BT321" s="184" t="str">
        <f t="shared" ca="1" si="566"/>
        <v/>
      </c>
      <c r="BU321" s="611" t="str">
        <f t="shared" ca="1" si="567"/>
        <v/>
      </c>
      <c r="BV321" s="77" t="str">
        <f t="shared" ca="1" si="568"/>
        <v/>
      </c>
      <c r="BW321" s="85" t="str">
        <f t="shared" ca="1" si="569"/>
        <v/>
      </c>
      <c r="BX321" s="86" t="str">
        <f t="shared" ca="1" si="570"/>
        <v/>
      </c>
      <c r="BY321" s="231">
        <f ca="1">IF('ポイント要件確認等（個別表）'!AD321=1,ROUNDDOWN('ポイント要件確認等（個別表）'!AV321,-3),IF('ポイント要件確認等（個別表）'!AD321=2,ROUNDDOWN('ポイント要件確認等（個別表）'!BH321,-3),IF('ポイント要件確認等（個別表）'!AD321=3,ROUNDDOWN('ポイント要件確認等（個別表）'!BT321,-3),0)))</f>
        <v>0</v>
      </c>
      <c r="BZ321" s="86" t="str">
        <f t="shared" ca="1" si="571"/>
        <v/>
      </c>
      <c r="CA321" s="232" t="str">
        <f t="shared" ca="1" si="572"/>
        <v/>
      </c>
      <c r="CB321" s="232">
        <f t="shared" ca="1" si="573"/>
        <v>0</v>
      </c>
      <c r="CC321" s="86" t="str">
        <f t="shared" ca="1" si="574"/>
        <v/>
      </c>
      <c r="CD321" s="86" t="str">
        <f t="shared" ca="1" si="575"/>
        <v/>
      </c>
      <c r="CE321" s="609"/>
      <c r="CF321" s="86" t="str">
        <f t="shared" ca="1" si="576"/>
        <v/>
      </c>
      <c r="CG321" s="185" t="str">
        <f t="shared" ca="1" si="577"/>
        <v/>
      </c>
      <c r="CH321" s="246" t="str">
        <f t="shared" ca="1" si="578"/>
        <v>含税額</v>
      </c>
      <c r="CI321" s="247" t="str">
        <f t="shared" ca="1" si="579"/>
        <v/>
      </c>
      <c r="CJ321" s="87" t="str">
        <f ca="1">IFERROR(IF(INDIRECT("'("&amp;'２個別表'!EO321&amp;")'!AR"&amp;84+EP321)&lt;&gt;1,"",1),"")</f>
        <v/>
      </c>
      <c r="CK321" s="244" t="str">
        <f t="shared" ca="1" si="580"/>
        <v/>
      </c>
      <c r="CL321" s="235" t="str">
        <f t="shared" ca="1" si="581"/>
        <v/>
      </c>
      <c r="CM321" s="239" t="str">
        <f t="shared" ca="1" si="582"/>
        <v/>
      </c>
      <c r="CN321" s="77" t="str">
        <f t="shared" ca="1" si="583"/>
        <v/>
      </c>
      <c r="CO321" s="93" t="str">
        <f ca="1">IFERROR(VLOOKUP(CN321,'（様式１号）３整理番号表'!$T$5:$V$15,2,FALSE),"")</f>
        <v/>
      </c>
      <c r="CP321" s="924" t="str">
        <f t="shared" ca="1" si="584"/>
        <v/>
      </c>
      <c r="CQ321" s="93" t="str">
        <f ca="1">IFERROR(VLOOKUP(CP321,'（様式１号）３整理番号表'!$T$19:$V$24,2,FALSE),"")</f>
        <v/>
      </c>
      <c r="CR321" s="924" t="str">
        <f ca="1">IFERROR(IF(INDIRECT("'("&amp;'２個別表'!EO321&amp;")'!AV"&amp;84+EP321)&lt;&gt;1,"",1),"")</f>
        <v/>
      </c>
      <c r="CS321" s="232">
        <f t="shared" ca="1" si="585"/>
        <v>0</v>
      </c>
      <c r="CT321" s="248">
        <f t="shared" ca="1" si="586"/>
        <v>0</v>
      </c>
      <c r="CU321" s="376" t="str">
        <f ca="1">IF(ER321="補強",IF(COUNTIFS($Z$11:Z321,Z321,$W$11:W321,1)=1,"１①",""),IF(COUNTIFS($Z$11:Z321,Z321,$W$11:W321,2)=1,"２①",""))</f>
        <v/>
      </c>
      <c r="CV321" s="57" t="str">
        <f t="shared" ca="1" si="587"/>
        <v/>
      </c>
      <c r="CW321" s="927" t="str">
        <f t="shared" ca="1" si="588"/>
        <v/>
      </c>
      <c r="CX321" s="256" t="str">
        <f t="shared" ca="1" si="589"/>
        <v/>
      </c>
      <c r="CY321" s="256" t="str">
        <f t="shared" ca="1" si="590"/>
        <v/>
      </c>
      <c r="CZ321" s="256" t="str">
        <f t="shared" ca="1" si="591"/>
        <v/>
      </c>
      <c r="DA321" s="256" t="str">
        <f t="shared" ca="1" si="592"/>
        <v/>
      </c>
      <c r="DB321" s="316" t="str">
        <f ca="1">IFERROR(VLOOKUP($CU321,'（様式１号）３整理番号表'!$Z$19:$AB$32,3,FALSE),"")</f>
        <v/>
      </c>
      <c r="DC321" s="259" t="str">
        <f t="shared" ca="1" si="593"/>
        <v>-</v>
      </c>
      <c r="DD321" s="618" t="str">
        <f t="shared" ca="1" si="594"/>
        <v/>
      </c>
      <c r="DE321" s="321" t="str">
        <f ca="1">IF(AND(AO321=18,AS321=1),IF(COUNTIFS($Y$11:Y321,Y321,$AS$11:AS321,1)=1,"２②",""),IF($CU321="１①",INDEX(INDIRECT("'("&amp;$EO321&amp;")'!AR116:BB116"),1,MATCH(INDIRECT("'("&amp;$EO321&amp;")'!C118"),INDIRECT("'("&amp;$EO321&amp;")'!AR119:BB119"),0)),""))</f>
        <v/>
      </c>
      <c r="DF321" s="324" t="str">
        <f t="shared" ca="1" si="595"/>
        <v/>
      </c>
      <c r="DG321" s="313" t="str">
        <f t="shared" ca="1" si="596"/>
        <v/>
      </c>
      <c r="DH321" s="313" t="str">
        <f t="shared" ca="1" si="597"/>
        <v/>
      </c>
      <c r="DI321" s="313" t="str">
        <f t="shared" ca="1" si="598"/>
        <v/>
      </c>
      <c r="DJ321" s="313" t="str">
        <f t="shared" ca="1" si="599"/>
        <v/>
      </c>
      <c r="DK321" s="328" t="str">
        <f t="shared" ca="1" si="600"/>
        <v/>
      </c>
      <c r="DL321" s="334" t="str">
        <f t="shared" ca="1" si="601"/>
        <v/>
      </c>
      <c r="DM321" s="915" t="str">
        <f t="shared" ca="1" si="602"/>
        <v/>
      </c>
      <c r="DN321" s="15"/>
      <c r="DO321" s="324"/>
      <c r="DP321" s="16"/>
      <c r="DQ321" s="16"/>
      <c r="DR321" s="16"/>
      <c r="DS321" s="16"/>
      <c r="DT321" s="318" t="str">
        <f>IFERROR(VLOOKUP($DN321,'（様式１号）３整理番号表'!$Z$19:$AB$32,3,FALSE),"")</f>
        <v/>
      </c>
      <c r="DU321" s="259" t="str">
        <f t="shared" si="603"/>
        <v/>
      </c>
      <c r="DV321" s="14"/>
      <c r="DW321" s="17" t="str">
        <f t="shared" ca="1" si="604"/>
        <v/>
      </c>
      <c r="DX321" s="88" t="str">
        <f t="shared" ca="1" si="621"/>
        <v/>
      </c>
      <c r="DZ321" s="339">
        <f t="shared" ca="1" si="625"/>
        <v>0</v>
      </c>
      <c r="EA321" s="339">
        <f t="shared" ca="1" si="625"/>
        <v>0</v>
      </c>
      <c r="EB321" s="339">
        <f t="shared" ca="1" si="625"/>
        <v>0</v>
      </c>
      <c r="EC321" s="339">
        <f t="shared" ca="1" si="625"/>
        <v>0</v>
      </c>
      <c r="ED321" s="339">
        <f t="shared" ca="1" si="625"/>
        <v>0</v>
      </c>
      <c r="EE321" s="339">
        <f t="shared" ca="1" si="625"/>
        <v>0</v>
      </c>
      <c r="EF321" s="339">
        <f t="shared" ca="1" si="625"/>
        <v>0</v>
      </c>
      <c r="EG321" s="339">
        <f t="shared" ca="1" si="625"/>
        <v>0</v>
      </c>
      <c r="EH321" s="339">
        <f t="shared" ca="1" si="625"/>
        <v>0</v>
      </c>
      <c r="EI321" s="339">
        <f t="shared" ca="1" si="625"/>
        <v>0</v>
      </c>
      <c r="EJ321" s="339">
        <f t="shared" ca="1" si="625"/>
        <v>0</v>
      </c>
      <c r="EK321" s="339">
        <f t="shared" ca="1" si="625"/>
        <v>0</v>
      </c>
      <c r="EL321" s="339">
        <f t="shared" ca="1" si="625"/>
        <v>0</v>
      </c>
      <c r="EM321" s="339">
        <f t="shared" ca="1" si="625"/>
        <v>0</v>
      </c>
      <c r="EO321" s="919" t="str">
        <f t="shared" ca="1" si="523"/>
        <v/>
      </c>
      <c r="EP321" s="919" t="str">
        <f t="shared" ca="1" si="605"/>
        <v/>
      </c>
      <c r="EQ321" s="919" t="str">
        <f t="shared" ca="1" si="606"/>
        <v/>
      </c>
      <c r="ER321" s="919" t="str">
        <f t="shared" ca="1" si="607"/>
        <v/>
      </c>
      <c r="ES321" s="919" t="str">
        <f ca="1">IFERROR(INDEX('郵便番号（石川県）'!$A$3:$F$2574,MATCH(INDIRECT("'("&amp;EO321&amp;")'!E7"),'郵便番号（石川県）'!$A$3:$A$2574,0),6),"")</f>
        <v/>
      </c>
      <c r="ET321" s="919" t="str">
        <f ca="1">IFERROR(INDEX('郵便番号（石川県）'!$A$3:$F$2574,MATCH(INDIRECT("'("&amp;$EO321&amp;")'!E7"),'郵便番号（石川県）'!$A$3:$A$2574,0),5),"")</f>
        <v/>
      </c>
      <c r="EU321" s="919" t="str">
        <f t="shared" ca="1" si="608"/>
        <v/>
      </c>
      <c r="EV321" s="919" t="str">
        <f t="shared" ca="1" si="609"/>
        <v/>
      </c>
      <c r="EW321" s="919" t="str">
        <f t="shared" ca="1" si="610"/>
        <v/>
      </c>
      <c r="EX321" s="919" t="str">
        <f t="shared" ca="1" si="611"/>
        <v/>
      </c>
      <c r="EY321" s="919" t="str">
        <f t="shared" ca="1" si="612"/>
        <v/>
      </c>
      <c r="EZ321" s="919" t="str">
        <f t="shared" ca="1" si="613"/>
        <v/>
      </c>
      <c r="FA321" s="919" t="str">
        <f t="shared" ca="1" si="614"/>
        <v/>
      </c>
      <c r="FB321" s="919" t="str">
        <f t="shared" ca="1" si="615"/>
        <v/>
      </c>
      <c r="FC321" s="919" t="str">
        <f t="shared" ca="1" si="616"/>
        <v/>
      </c>
      <c r="FD321" s="627" t="str">
        <f t="shared" ca="1" si="617"/>
        <v/>
      </c>
      <c r="FE321" s="630">
        <v>311</v>
      </c>
      <c r="FF321" s="299" t="str">
        <f t="shared" ca="1" si="618"/>
        <v/>
      </c>
      <c r="FG321" s="993" t="str">
        <f t="shared" ca="1" si="619"/>
        <v/>
      </c>
      <c r="FH321" s="919" t="str">
        <f t="shared" ca="1" si="620"/>
        <v/>
      </c>
      <c r="FI321" s="299">
        <f ca="1">COUNTIF($FH$11:FH321,"■")</f>
        <v>0</v>
      </c>
    </row>
    <row r="322" spans="1:165" ht="34.5" customHeight="1">
      <c r="A322" s="445">
        <f t="shared" ca="1" si="524"/>
        <v>0</v>
      </c>
      <c r="B322" s="446">
        <f>IF(R322&lt;&gt;"",IF(COUNTIF(R$11:R322,R322)=1,MAX(B$11:B321)+1,INDEX(B$11:B321,MATCH(R322,R$11:R321,0),1)),0)</f>
        <v>1</v>
      </c>
      <c r="C322" s="446">
        <f ca="1">IF(T322&lt;&gt;"",IF(COUNTIF(T$11:T322,T322)=1,MAX(C$11:C321)+1,INDEX(C$11:C321,MATCH(T322,T$11:T321,0),1)),0)</f>
        <v>0</v>
      </c>
      <c r="D322" s="446">
        <f ca="1">IF(U322&lt;&gt;"",IF(COUNTIF(U$11:U322,U322)=1,MAX(D$11:D321)+1,INDEX(D$11:D321,MATCH(U322,U$11:U321,0),1)),0)</f>
        <v>0</v>
      </c>
      <c r="E322" s="446">
        <f ca="1">IF(S322&lt;&gt;"",IF(COUNTIF(S$11:S322,S322)=1,MAX(E$11:E321)+1,INDEX(E$11:E321,MATCH(S322,S$11:S321,0),1)),0)</f>
        <v>0</v>
      </c>
      <c r="F322" s="446">
        <f ca="1">IF(Z322&lt;&gt;"",IF(COUNTIF(Z$11:Z322,Z322)=1,MAX(F$11:F321)+1,INDEX(F$11:F321,MATCH(Z322,Z$11:Z321,0),1)),0)</f>
        <v>0</v>
      </c>
      <c r="G322" s="447" cm="1">
        <f t="array" aca="1" ref="G322" ca="1">IF(Z322&lt;&gt;"",IF(COUNTIFS(Z$11:Z322,Z322,W$11:W322,W322)=1,MAX(G$11:G321)+1,INDEX(G$11:G321,MATCH(Z322&amp;W322,Z$11:Z321&amp;W$11:W322,0),1)),0)</f>
        <v>0</v>
      </c>
      <c r="H322" s="447">
        <f t="shared" ca="1" si="525"/>
        <v>0</v>
      </c>
      <c r="I322" s="447">
        <f ca="1">IF(T322="",0,IF(COUNTIF(T$11:T322,T322)=1,1,0))</f>
        <v>0</v>
      </c>
      <c r="J322" s="447">
        <f ca="1">IF(U322="",0,IF(COUNTIF(U$11:U322,U322)=1,1,0))</f>
        <v>0</v>
      </c>
      <c r="K322" s="447">
        <f ca="1">IF(S322="",0,IF(COUNTIF(S$11:S322,S322)=1,1,0))</f>
        <v>0</v>
      </c>
      <c r="L322" s="446">
        <f ca="1">IF(Z322="",0,IF(COUNTIF(Z$11:Z322,Z322)=1,1,0))</f>
        <v>0</v>
      </c>
      <c r="M322" s="767">
        <f ca="1">IF($W322=2,IF(COUNTIFS($W$11:$W322,2,$Z$11:$Z322,$Z322)=1,1,0),0)</f>
        <v>0</v>
      </c>
      <c r="N322" s="767">
        <f ca="1">IF($W322=1,IF(COUNTIFS($W$11:$W322,2,$Z$11:$Z322,$Z322)=1,1,0),0)</f>
        <v>0</v>
      </c>
      <c r="O322" s="446">
        <f ca="1">IF(H322=0,0,IF(COUNTIF(Z$11:Z322,Z322)=1,1,0))</f>
        <v>0</v>
      </c>
      <c r="P322" s="448" t="str">
        <f t="shared" ca="1" si="526"/>
        <v>石川県</v>
      </c>
      <c r="Q322" s="89">
        <f t="shared" ca="1" si="527"/>
        <v>312</v>
      </c>
      <c r="R322" s="170" t="s">
        <v>459</v>
      </c>
      <c r="S322" s="357" t="str">
        <f t="shared" ca="1" si="528"/>
        <v/>
      </c>
      <c r="T322" s="357" t="str">
        <f t="shared" ca="1" si="529"/>
        <v/>
      </c>
      <c r="U322" s="58" t="str">
        <f t="shared" ca="1" si="530"/>
        <v/>
      </c>
      <c r="V322" s="58" t="str">
        <f t="shared" ca="1" si="531"/>
        <v/>
      </c>
      <c r="W322" s="920" t="str">
        <f t="shared" ca="1" si="532"/>
        <v/>
      </c>
      <c r="X322" s="369">
        <f ca="1">IFERROR(VLOOKUP(W322,'（様式１号）３整理番号表'!$B$4:$H$5,2,FALSE),0)</f>
        <v>0</v>
      </c>
      <c r="Y322" s="768" t="str" cm="1">
        <f t="array" aca="1" ref="Y322" ca="1">IF(AND(D322=0,F322=0),"",IF(COUNTIF(D$11:D322,D322)=1,1,IF(COUNTIFS(D$11:D322,D322,F$11:F322,F322)=1,INDEX((D$11:D322,F$11:F322,Y$11:Y322),MATCH(_xlfn.MAXIFS(F$11:F321,D$11:D321,D322),$F$11:F322,0),1,3)+1,INDEX((D$11:D322,F$11:F322,Y$11:Y322),MATCH(D322&amp;F322,D$11:D322&amp;F$11:F322,0),1,3))))</f>
        <v/>
      </c>
      <c r="Z322" s="40" t="str">
        <f t="shared" ca="1" si="533"/>
        <v/>
      </c>
      <c r="AA322" s="924" t="str">
        <f t="shared" ca="1" si="534"/>
        <v/>
      </c>
      <c r="AB322" s="93">
        <f ca="1">IFERROR(VLOOKUP(AA322,'（様式１号）３整理番号表'!$B$10:$H$16,2,FALSE),0)</f>
        <v>0</v>
      </c>
      <c r="AC322" s="924" t="str">
        <f t="shared" ca="1" si="535"/>
        <v/>
      </c>
      <c r="AD322" s="924" t="str">
        <f t="shared" ca="1" si="536"/>
        <v/>
      </c>
      <c r="AE322" s="93">
        <f ca="1">IFERROR(VLOOKUP(AD322,'（様式１号）３整理番号表'!$B$21:$H$22,2,FALSE),0)</f>
        <v>0</v>
      </c>
      <c r="AF322" s="924" t="str">
        <f t="shared" ca="1" si="537"/>
        <v/>
      </c>
      <c r="AG322" s="93">
        <f ca="1">IFERROR(VLOOKUP(AF322,'（様式１号）３整理番号表'!$B$26:$H$31,2,FALSE),0)</f>
        <v>0</v>
      </c>
      <c r="AH322" s="924" t="str">
        <f t="shared" ca="1" si="538"/>
        <v/>
      </c>
      <c r="AI322" s="93">
        <f ca="1">IFERROR(VLOOKUP(AH322,'（様式１号）３整理番号表'!$J$5:$N$59,2,FALSE),0)</f>
        <v>0</v>
      </c>
      <c r="AJ322" s="77" t="str">
        <f t="shared" ca="1" si="539"/>
        <v/>
      </c>
      <c r="AK322" s="93">
        <f ca="1">IFERROR(VLOOKUP(AJ322,'（様式１号）３整理番号表'!$P$5:$R$29,2,FALSE),0)</f>
        <v>0</v>
      </c>
      <c r="AL322" s="921" t="str">
        <f t="shared" ca="1" si="540"/>
        <v/>
      </c>
      <c r="AM322" s="921" t="str">
        <f t="shared" ca="1" si="541"/>
        <v/>
      </c>
      <c r="AN322" s="921"/>
      <c r="AO322" s="77" t="str">
        <f t="shared" ca="1" si="542"/>
        <v/>
      </c>
      <c r="AP322" s="93">
        <f ca="1">IFERROR(VLOOKUP(AO322,'（様式１号）３整理番号表'!$P$5:$R$29,2,FALSE),0)</f>
        <v>0</v>
      </c>
      <c r="AQ322" s="924" t="str">
        <f t="shared" ca="1" si="543"/>
        <v/>
      </c>
      <c r="AR322" s="93">
        <f t="shared" ca="1" si="544"/>
        <v>0</v>
      </c>
      <c r="AS322" s="924" t="str">
        <f t="shared" ca="1" si="545"/>
        <v/>
      </c>
      <c r="AT322" s="40" t="str">
        <f t="shared" ca="1" si="546"/>
        <v/>
      </c>
      <c r="AU322" s="93" t="str">
        <f t="shared" ca="1" si="547"/>
        <v/>
      </c>
      <c r="AV322" s="923" t="str">
        <f t="shared" ca="1" si="548"/>
        <v/>
      </c>
      <c r="AW322" s="926" t="str">
        <f t="shared" ca="1" si="549"/>
        <v/>
      </c>
      <c r="AX322" s="925" t="str">
        <f t="shared" ca="1" si="550"/>
        <v/>
      </c>
      <c r="AY322" s="925" t="str">
        <f t="shared" ca="1" si="550"/>
        <v/>
      </c>
      <c r="AZ322" s="925" t="str">
        <f t="shared" ca="1" si="550"/>
        <v/>
      </c>
      <c r="BA322" s="925" t="str">
        <f t="shared" ca="1" si="550"/>
        <v/>
      </c>
      <c r="BB322" s="925" t="str">
        <f t="shared" ca="1" si="551"/>
        <v/>
      </c>
      <c r="BC322" s="925" t="str">
        <f t="shared" ca="1" si="552"/>
        <v/>
      </c>
      <c r="BD322" s="925" t="str">
        <f t="shared" ca="1" si="552"/>
        <v/>
      </c>
      <c r="BE322" s="925" t="str">
        <f t="shared" ca="1" si="552"/>
        <v/>
      </c>
      <c r="BF322" s="77" t="str">
        <f t="shared" ca="1" si="553"/>
        <v/>
      </c>
      <c r="BG322" s="924" t="str">
        <f t="shared" ca="1" si="554"/>
        <v/>
      </c>
      <c r="BH322" s="94">
        <f ca="1">IF(BF322&lt;&gt;"",INDEX('（様式１号）３整理番号表'!$AB$7:$AQ$12,MATCH(BF322,'（様式１号）３整理番号表'!$AA$7:$AA$12,0),MATCH(BG322,'（様式１号）３整理番号表'!$AB$6:$AQ$6,0)),0)</f>
        <v>0</v>
      </c>
      <c r="BI322" s="921" t="str">
        <f t="shared" ca="1" si="555"/>
        <v/>
      </c>
      <c r="BJ322" s="922" t="str">
        <f t="shared" ca="1" si="556"/>
        <v/>
      </c>
      <c r="BK322" s="926" t="str">
        <f t="shared" ca="1" si="557"/>
        <v/>
      </c>
      <c r="BL322" s="922" t="str">
        <f t="shared" ca="1" si="558"/>
        <v/>
      </c>
      <c r="BM322" s="79" t="str">
        <f t="shared" ca="1" si="559"/>
        <v/>
      </c>
      <c r="BN322" s="82" t="str">
        <f t="shared" ca="1" si="560"/>
        <v/>
      </c>
      <c r="BO322" s="83" t="str">
        <f t="shared" ca="1" si="561"/>
        <v/>
      </c>
      <c r="BP322" s="84" t="str">
        <f t="shared" ca="1" si="562"/>
        <v/>
      </c>
      <c r="BQ322" s="82" t="str">
        <f t="shared" ca="1" si="563"/>
        <v/>
      </c>
      <c r="BR322" s="97" t="str">
        <f t="shared" ca="1" si="564"/>
        <v/>
      </c>
      <c r="BS322" s="95" t="str">
        <f t="shared" ca="1" si="565"/>
        <v/>
      </c>
      <c r="BT322" s="184" t="str">
        <f t="shared" ca="1" si="566"/>
        <v/>
      </c>
      <c r="BU322" s="611" t="str">
        <f t="shared" ca="1" si="567"/>
        <v/>
      </c>
      <c r="BV322" s="77" t="str">
        <f t="shared" ca="1" si="568"/>
        <v/>
      </c>
      <c r="BW322" s="85" t="str">
        <f t="shared" ca="1" si="569"/>
        <v/>
      </c>
      <c r="BX322" s="86" t="str">
        <f t="shared" ca="1" si="570"/>
        <v/>
      </c>
      <c r="BY322" s="231">
        <f ca="1">IF('ポイント要件確認等（個別表）'!AD322=1,ROUNDDOWN('ポイント要件確認等（個別表）'!AV322,-3),IF('ポイント要件確認等（個別表）'!AD322=2,ROUNDDOWN('ポイント要件確認等（個別表）'!BH322,-3),IF('ポイント要件確認等（個別表）'!AD322=3,ROUNDDOWN('ポイント要件確認等（個別表）'!BT322,-3),0)))</f>
        <v>0</v>
      </c>
      <c r="BZ322" s="86" t="str">
        <f t="shared" ca="1" si="571"/>
        <v/>
      </c>
      <c r="CA322" s="232" t="str">
        <f t="shared" ca="1" si="572"/>
        <v/>
      </c>
      <c r="CB322" s="232">
        <f t="shared" ca="1" si="573"/>
        <v>0</v>
      </c>
      <c r="CC322" s="86" t="str">
        <f t="shared" ca="1" si="574"/>
        <v/>
      </c>
      <c r="CD322" s="86" t="str">
        <f t="shared" ca="1" si="575"/>
        <v/>
      </c>
      <c r="CE322" s="609"/>
      <c r="CF322" s="86" t="str">
        <f t="shared" ca="1" si="576"/>
        <v/>
      </c>
      <c r="CG322" s="185" t="str">
        <f t="shared" ca="1" si="577"/>
        <v/>
      </c>
      <c r="CH322" s="246" t="str">
        <f t="shared" ca="1" si="578"/>
        <v>含税額</v>
      </c>
      <c r="CI322" s="247" t="str">
        <f t="shared" ca="1" si="579"/>
        <v/>
      </c>
      <c r="CJ322" s="87" t="str">
        <f ca="1">IFERROR(IF(INDIRECT("'("&amp;'２個別表'!EO322&amp;")'!AR"&amp;84+EP322)&lt;&gt;1,"",1),"")</f>
        <v/>
      </c>
      <c r="CK322" s="244" t="str">
        <f t="shared" ca="1" si="580"/>
        <v/>
      </c>
      <c r="CL322" s="235" t="str">
        <f t="shared" ca="1" si="581"/>
        <v/>
      </c>
      <c r="CM322" s="239" t="str">
        <f t="shared" ca="1" si="582"/>
        <v/>
      </c>
      <c r="CN322" s="77" t="str">
        <f t="shared" ca="1" si="583"/>
        <v/>
      </c>
      <c r="CO322" s="93" t="str">
        <f ca="1">IFERROR(VLOOKUP(CN322,'（様式１号）３整理番号表'!$T$5:$V$15,2,FALSE),"")</f>
        <v/>
      </c>
      <c r="CP322" s="924" t="str">
        <f t="shared" ca="1" si="584"/>
        <v/>
      </c>
      <c r="CQ322" s="93" t="str">
        <f ca="1">IFERROR(VLOOKUP(CP322,'（様式１号）３整理番号表'!$T$19:$V$24,2,FALSE),"")</f>
        <v/>
      </c>
      <c r="CR322" s="924" t="str">
        <f ca="1">IFERROR(IF(INDIRECT("'("&amp;'２個別表'!EO322&amp;")'!AV"&amp;84+EP322)&lt;&gt;1,"",1),"")</f>
        <v/>
      </c>
      <c r="CS322" s="232">
        <f t="shared" ca="1" si="585"/>
        <v>0</v>
      </c>
      <c r="CT322" s="248">
        <f t="shared" ca="1" si="586"/>
        <v>0</v>
      </c>
      <c r="CU322" s="376" t="str">
        <f ca="1">IF(ER322="補強",IF(COUNTIFS($Z$11:Z322,Z322,$W$11:W322,1)=1,"１①",""),IF(COUNTIFS($Z$11:Z322,Z322,$W$11:W322,2)=1,"２①",""))</f>
        <v/>
      </c>
      <c r="CV322" s="57" t="str">
        <f t="shared" ca="1" si="587"/>
        <v/>
      </c>
      <c r="CW322" s="927" t="str">
        <f t="shared" ca="1" si="588"/>
        <v/>
      </c>
      <c r="CX322" s="256" t="str">
        <f t="shared" ca="1" si="589"/>
        <v/>
      </c>
      <c r="CY322" s="256" t="str">
        <f t="shared" ca="1" si="590"/>
        <v/>
      </c>
      <c r="CZ322" s="256" t="str">
        <f t="shared" ca="1" si="591"/>
        <v/>
      </c>
      <c r="DA322" s="256" t="str">
        <f t="shared" ca="1" si="592"/>
        <v/>
      </c>
      <c r="DB322" s="316" t="str">
        <f ca="1">IFERROR(VLOOKUP($CU322,'（様式１号）３整理番号表'!$Z$19:$AB$32,3,FALSE),"")</f>
        <v/>
      </c>
      <c r="DC322" s="259" t="str">
        <f t="shared" ca="1" si="593"/>
        <v>-</v>
      </c>
      <c r="DD322" s="618" t="str">
        <f t="shared" ca="1" si="594"/>
        <v/>
      </c>
      <c r="DE322" s="321" t="str">
        <f ca="1">IF(AND(AO322=18,AS322=1),IF(COUNTIFS($Y$11:Y322,Y322,$AS$11:AS322,1)=1,"２②",""),IF($CU322="１①",INDEX(INDIRECT("'("&amp;$EO322&amp;")'!AR116:BB116"),1,MATCH(INDIRECT("'("&amp;$EO322&amp;")'!C118"),INDIRECT("'("&amp;$EO322&amp;")'!AR119:BB119"),0)),""))</f>
        <v/>
      </c>
      <c r="DF322" s="324" t="str">
        <f t="shared" ca="1" si="595"/>
        <v/>
      </c>
      <c r="DG322" s="313" t="str">
        <f t="shared" ca="1" si="596"/>
        <v/>
      </c>
      <c r="DH322" s="313" t="str">
        <f t="shared" ca="1" si="597"/>
        <v/>
      </c>
      <c r="DI322" s="313" t="str">
        <f t="shared" ca="1" si="598"/>
        <v/>
      </c>
      <c r="DJ322" s="313" t="str">
        <f t="shared" ca="1" si="599"/>
        <v/>
      </c>
      <c r="DK322" s="328" t="str">
        <f t="shared" ca="1" si="600"/>
        <v/>
      </c>
      <c r="DL322" s="334" t="str">
        <f t="shared" ca="1" si="601"/>
        <v/>
      </c>
      <c r="DM322" s="915" t="str">
        <f t="shared" ca="1" si="602"/>
        <v/>
      </c>
      <c r="DN322" s="15"/>
      <c r="DO322" s="324"/>
      <c r="DP322" s="16"/>
      <c r="DQ322" s="16"/>
      <c r="DR322" s="16"/>
      <c r="DS322" s="16"/>
      <c r="DT322" s="318" t="str">
        <f>IFERROR(VLOOKUP($DN322,'（様式１号）３整理番号表'!$Z$19:$AB$32,3,FALSE),"")</f>
        <v/>
      </c>
      <c r="DU322" s="259" t="str">
        <f t="shared" si="603"/>
        <v/>
      </c>
      <c r="DV322" s="14"/>
      <c r="DW322" s="17" t="str">
        <f t="shared" ca="1" si="604"/>
        <v/>
      </c>
      <c r="DX322" s="88" t="str">
        <f t="shared" ca="1" si="621"/>
        <v/>
      </c>
      <c r="DZ322" s="339">
        <f t="shared" ca="1" si="625"/>
        <v>0</v>
      </c>
      <c r="EA322" s="339">
        <f t="shared" ca="1" si="625"/>
        <v>0</v>
      </c>
      <c r="EB322" s="339">
        <f t="shared" ca="1" si="625"/>
        <v>0</v>
      </c>
      <c r="EC322" s="339">
        <f t="shared" ca="1" si="625"/>
        <v>0</v>
      </c>
      <c r="ED322" s="339">
        <f t="shared" ca="1" si="625"/>
        <v>0</v>
      </c>
      <c r="EE322" s="339">
        <f t="shared" ca="1" si="625"/>
        <v>0</v>
      </c>
      <c r="EF322" s="339">
        <f t="shared" ca="1" si="625"/>
        <v>0</v>
      </c>
      <c r="EG322" s="339">
        <f t="shared" ca="1" si="625"/>
        <v>0</v>
      </c>
      <c r="EH322" s="339">
        <f t="shared" ca="1" si="625"/>
        <v>0</v>
      </c>
      <c r="EI322" s="339">
        <f t="shared" ca="1" si="625"/>
        <v>0</v>
      </c>
      <c r="EJ322" s="339">
        <f t="shared" ca="1" si="625"/>
        <v>0</v>
      </c>
      <c r="EK322" s="339">
        <f t="shared" ca="1" si="625"/>
        <v>0</v>
      </c>
      <c r="EL322" s="339">
        <f t="shared" ca="1" si="625"/>
        <v>0</v>
      </c>
      <c r="EM322" s="339">
        <f t="shared" ca="1" si="625"/>
        <v>0</v>
      </c>
      <c r="EO322" s="919" t="str">
        <f t="shared" ca="1" si="523"/>
        <v/>
      </c>
      <c r="EP322" s="919" t="str">
        <f t="shared" ca="1" si="605"/>
        <v/>
      </c>
      <c r="EQ322" s="919" t="str">
        <f t="shared" ca="1" si="606"/>
        <v/>
      </c>
      <c r="ER322" s="919" t="str">
        <f t="shared" ca="1" si="607"/>
        <v/>
      </c>
      <c r="ES322" s="919" t="str">
        <f ca="1">IFERROR(INDEX('郵便番号（石川県）'!$A$3:$F$2574,MATCH(INDIRECT("'("&amp;EO322&amp;")'!E7"),'郵便番号（石川県）'!$A$3:$A$2574,0),6),"")</f>
        <v/>
      </c>
      <c r="ET322" s="919" t="str">
        <f ca="1">IFERROR(INDEX('郵便番号（石川県）'!$A$3:$F$2574,MATCH(INDIRECT("'("&amp;$EO322&amp;")'!E7"),'郵便番号（石川県）'!$A$3:$A$2574,0),5),"")</f>
        <v/>
      </c>
      <c r="EU322" s="919" t="str">
        <f t="shared" ca="1" si="608"/>
        <v/>
      </c>
      <c r="EV322" s="919" t="str">
        <f t="shared" ca="1" si="609"/>
        <v/>
      </c>
      <c r="EW322" s="919" t="str">
        <f t="shared" ca="1" si="610"/>
        <v/>
      </c>
      <c r="EX322" s="919" t="str">
        <f t="shared" ca="1" si="611"/>
        <v/>
      </c>
      <c r="EY322" s="919" t="str">
        <f t="shared" ca="1" si="612"/>
        <v/>
      </c>
      <c r="EZ322" s="919" t="str">
        <f t="shared" ca="1" si="613"/>
        <v/>
      </c>
      <c r="FA322" s="919" t="str">
        <f t="shared" ca="1" si="614"/>
        <v/>
      </c>
      <c r="FB322" s="919" t="str">
        <f t="shared" ca="1" si="615"/>
        <v/>
      </c>
      <c r="FC322" s="919" t="str">
        <f t="shared" ca="1" si="616"/>
        <v/>
      </c>
      <c r="FD322" s="627" t="str">
        <f t="shared" ca="1" si="617"/>
        <v/>
      </c>
      <c r="FE322" s="630">
        <v>312</v>
      </c>
      <c r="FF322" s="299" t="str">
        <f t="shared" ca="1" si="618"/>
        <v/>
      </c>
      <c r="FG322" s="993" t="str">
        <f t="shared" ca="1" si="619"/>
        <v/>
      </c>
      <c r="FH322" s="919" t="str">
        <f t="shared" ca="1" si="620"/>
        <v/>
      </c>
      <c r="FI322" s="299">
        <f ca="1">COUNTIF($FH$11:FH322,"■")</f>
        <v>0</v>
      </c>
    </row>
    <row r="323" spans="1:165" ht="34.5" customHeight="1">
      <c r="A323" s="445">
        <f t="shared" ca="1" si="524"/>
        <v>0</v>
      </c>
      <c r="B323" s="446">
        <f>IF(R323&lt;&gt;"",IF(COUNTIF(R$11:R323,R323)=1,MAX(B$11:B322)+1,INDEX(B$11:B322,MATCH(R323,R$11:R322,0),1)),0)</f>
        <v>1</v>
      </c>
      <c r="C323" s="446">
        <f ca="1">IF(T323&lt;&gt;"",IF(COUNTIF(T$11:T323,T323)=1,MAX(C$11:C322)+1,INDEX(C$11:C322,MATCH(T323,T$11:T322,0),1)),0)</f>
        <v>0</v>
      </c>
      <c r="D323" s="446">
        <f ca="1">IF(U323&lt;&gt;"",IF(COUNTIF(U$11:U323,U323)=1,MAX(D$11:D322)+1,INDEX(D$11:D322,MATCH(U323,U$11:U322,0),1)),0)</f>
        <v>0</v>
      </c>
      <c r="E323" s="446">
        <f ca="1">IF(S323&lt;&gt;"",IF(COUNTIF(S$11:S323,S323)=1,MAX(E$11:E322)+1,INDEX(E$11:E322,MATCH(S323,S$11:S322,0),1)),0)</f>
        <v>0</v>
      </c>
      <c r="F323" s="446">
        <f ca="1">IF(Z323&lt;&gt;"",IF(COUNTIF(Z$11:Z323,Z323)=1,MAX(F$11:F322)+1,INDEX(F$11:F322,MATCH(Z323,Z$11:Z322,0),1)),0)</f>
        <v>0</v>
      </c>
      <c r="G323" s="447" cm="1">
        <f t="array" aca="1" ref="G323" ca="1">IF(Z323&lt;&gt;"",IF(COUNTIFS(Z$11:Z323,Z323,W$11:W323,W323)=1,MAX(G$11:G322)+1,INDEX(G$11:G322,MATCH(Z323&amp;W323,Z$11:Z322&amp;W$11:W323,0),1)),0)</f>
        <v>0</v>
      </c>
      <c r="H323" s="447">
        <f t="shared" ca="1" si="525"/>
        <v>0</v>
      </c>
      <c r="I323" s="447">
        <f ca="1">IF(T323="",0,IF(COUNTIF(T$11:T323,T323)=1,1,0))</f>
        <v>0</v>
      </c>
      <c r="J323" s="447">
        <f ca="1">IF(U323="",0,IF(COUNTIF(U$11:U323,U323)=1,1,0))</f>
        <v>0</v>
      </c>
      <c r="K323" s="447">
        <f ca="1">IF(S323="",0,IF(COUNTIF(S$11:S323,S323)=1,1,0))</f>
        <v>0</v>
      </c>
      <c r="L323" s="446">
        <f ca="1">IF(Z323="",0,IF(COUNTIF(Z$11:Z323,Z323)=1,1,0))</f>
        <v>0</v>
      </c>
      <c r="M323" s="767">
        <f ca="1">IF($W323=2,IF(COUNTIFS($W$11:$W323,2,$Z$11:$Z323,$Z323)=1,1,0),0)</f>
        <v>0</v>
      </c>
      <c r="N323" s="767">
        <f ca="1">IF($W323=1,IF(COUNTIFS($W$11:$W323,2,$Z$11:$Z323,$Z323)=1,1,0),0)</f>
        <v>0</v>
      </c>
      <c r="O323" s="446">
        <f ca="1">IF(H323=0,0,IF(COUNTIF(Z$11:Z323,Z323)=1,1,0))</f>
        <v>0</v>
      </c>
      <c r="P323" s="448" t="str">
        <f t="shared" ca="1" si="526"/>
        <v>石川県</v>
      </c>
      <c r="Q323" s="89">
        <f t="shared" ca="1" si="527"/>
        <v>313</v>
      </c>
      <c r="R323" s="170" t="s">
        <v>459</v>
      </c>
      <c r="S323" s="357" t="str">
        <f t="shared" ca="1" si="528"/>
        <v/>
      </c>
      <c r="T323" s="357" t="str">
        <f t="shared" ca="1" si="529"/>
        <v/>
      </c>
      <c r="U323" s="58" t="str">
        <f t="shared" ca="1" si="530"/>
        <v/>
      </c>
      <c r="V323" s="58" t="str">
        <f t="shared" ca="1" si="531"/>
        <v/>
      </c>
      <c r="W323" s="920" t="str">
        <f t="shared" ca="1" si="532"/>
        <v/>
      </c>
      <c r="X323" s="369">
        <f ca="1">IFERROR(VLOOKUP(W323,'（様式１号）３整理番号表'!$B$4:$H$5,2,FALSE),0)</f>
        <v>0</v>
      </c>
      <c r="Y323" s="768" t="str" cm="1">
        <f t="array" aca="1" ref="Y323" ca="1">IF(AND(D323=0,F323=0),"",IF(COUNTIF(D$11:D323,D323)=1,1,IF(COUNTIFS(D$11:D323,D323,F$11:F323,F323)=1,INDEX((D$11:D323,F$11:F323,Y$11:Y323),MATCH(_xlfn.MAXIFS(F$11:F322,D$11:D322,D323),$F$11:F323,0),1,3)+1,INDEX((D$11:D323,F$11:F323,Y$11:Y323),MATCH(D323&amp;F323,D$11:D323&amp;F$11:F323,0),1,3))))</f>
        <v/>
      </c>
      <c r="Z323" s="40" t="str">
        <f t="shared" ca="1" si="533"/>
        <v/>
      </c>
      <c r="AA323" s="924" t="str">
        <f t="shared" ca="1" si="534"/>
        <v/>
      </c>
      <c r="AB323" s="93">
        <f ca="1">IFERROR(VLOOKUP(AA323,'（様式１号）３整理番号表'!$B$10:$H$16,2,FALSE),0)</f>
        <v>0</v>
      </c>
      <c r="AC323" s="924" t="str">
        <f t="shared" ca="1" si="535"/>
        <v/>
      </c>
      <c r="AD323" s="924" t="str">
        <f t="shared" ca="1" si="536"/>
        <v/>
      </c>
      <c r="AE323" s="93">
        <f ca="1">IFERROR(VLOOKUP(AD323,'（様式１号）３整理番号表'!$B$21:$H$22,2,FALSE),0)</f>
        <v>0</v>
      </c>
      <c r="AF323" s="924" t="str">
        <f t="shared" ca="1" si="537"/>
        <v/>
      </c>
      <c r="AG323" s="93">
        <f ca="1">IFERROR(VLOOKUP(AF323,'（様式１号）３整理番号表'!$B$26:$H$31,2,FALSE),0)</f>
        <v>0</v>
      </c>
      <c r="AH323" s="924" t="str">
        <f t="shared" ca="1" si="538"/>
        <v/>
      </c>
      <c r="AI323" s="93">
        <f ca="1">IFERROR(VLOOKUP(AH323,'（様式１号）３整理番号表'!$J$5:$N$59,2,FALSE),0)</f>
        <v>0</v>
      </c>
      <c r="AJ323" s="77" t="str">
        <f t="shared" ca="1" si="539"/>
        <v/>
      </c>
      <c r="AK323" s="93">
        <f ca="1">IFERROR(VLOOKUP(AJ323,'（様式１号）３整理番号表'!$P$5:$R$29,2,FALSE),0)</f>
        <v>0</v>
      </c>
      <c r="AL323" s="921" t="str">
        <f t="shared" ca="1" si="540"/>
        <v/>
      </c>
      <c r="AM323" s="921" t="str">
        <f t="shared" ca="1" si="541"/>
        <v/>
      </c>
      <c r="AN323" s="921"/>
      <c r="AO323" s="77" t="str">
        <f t="shared" ca="1" si="542"/>
        <v/>
      </c>
      <c r="AP323" s="93">
        <f ca="1">IFERROR(VLOOKUP(AO323,'（様式１号）３整理番号表'!$P$5:$R$29,2,FALSE),0)</f>
        <v>0</v>
      </c>
      <c r="AQ323" s="924" t="str">
        <f t="shared" ca="1" si="543"/>
        <v/>
      </c>
      <c r="AR323" s="93">
        <f t="shared" ca="1" si="544"/>
        <v>0</v>
      </c>
      <c r="AS323" s="924" t="str">
        <f t="shared" ca="1" si="545"/>
        <v/>
      </c>
      <c r="AT323" s="40" t="str">
        <f t="shared" ca="1" si="546"/>
        <v/>
      </c>
      <c r="AU323" s="93" t="str">
        <f t="shared" ca="1" si="547"/>
        <v/>
      </c>
      <c r="AV323" s="923" t="str">
        <f t="shared" ca="1" si="548"/>
        <v/>
      </c>
      <c r="AW323" s="926" t="str">
        <f t="shared" ca="1" si="549"/>
        <v/>
      </c>
      <c r="AX323" s="925" t="str">
        <f t="shared" ca="1" si="550"/>
        <v/>
      </c>
      <c r="AY323" s="925" t="str">
        <f t="shared" ca="1" si="550"/>
        <v/>
      </c>
      <c r="AZ323" s="925" t="str">
        <f t="shared" ca="1" si="550"/>
        <v/>
      </c>
      <c r="BA323" s="925" t="str">
        <f t="shared" ca="1" si="550"/>
        <v/>
      </c>
      <c r="BB323" s="925" t="str">
        <f t="shared" ca="1" si="551"/>
        <v/>
      </c>
      <c r="BC323" s="925" t="str">
        <f t="shared" ca="1" si="552"/>
        <v/>
      </c>
      <c r="BD323" s="925" t="str">
        <f t="shared" ca="1" si="552"/>
        <v/>
      </c>
      <c r="BE323" s="925" t="str">
        <f t="shared" ca="1" si="552"/>
        <v/>
      </c>
      <c r="BF323" s="77" t="str">
        <f t="shared" ca="1" si="553"/>
        <v/>
      </c>
      <c r="BG323" s="924" t="str">
        <f t="shared" ca="1" si="554"/>
        <v/>
      </c>
      <c r="BH323" s="94">
        <f ca="1">IF(BF323&lt;&gt;"",INDEX('（様式１号）３整理番号表'!$AB$7:$AQ$12,MATCH(BF323,'（様式１号）３整理番号表'!$AA$7:$AA$12,0),MATCH(BG323,'（様式１号）３整理番号表'!$AB$6:$AQ$6,0)),0)</f>
        <v>0</v>
      </c>
      <c r="BI323" s="921" t="str">
        <f t="shared" ca="1" si="555"/>
        <v/>
      </c>
      <c r="BJ323" s="922" t="str">
        <f t="shared" ca="1" si="556"/>
        <v/>
      </c>
      <c r="BK323" s="926" t="str">
        <f t="shared" ca="1" si="557"/>
        <v/>
      </c>
      <c r="BL323" s="922" t="str">
        <f t="shared" ca="1" si="558"/>
        <v/>
      </c>
      <c r="BM323" s="79" t="str">
        <f t="shared" ca="1" si="559"/>
        <v/>
      </c>
      <c r="BN323" s="82" t="str">
        <f t="shared" ca="1" si="560"/>
        <v/>
      </c>
      <c r="BO323" s="83" t="str">
        <f t="shared" ca="1" si="561"/>
        <v/>
      </c>
      <c r="BP323" s="84" t="str">
        <f t="shared" ca="1" si="562"/>
        <v/>
      </c>
      <c r="BQ323" s="82" t="str">
        <f t="shared" ca="1" si="563"/>
        <v/>
      </c>
      <c r="BR323" s="97" t="str">
        <f t="shared" ca="1" si="564"/>
        <v/>
      </c>
      <c r="BS323" s="95" t="str">
        <f t="shared" ca="1" si="565"/>
        <v/>
      </c>
      <c r="BT323" s="184" t="str">
        <f t="shared" ca="1" si="566"/>
        <v/>
      </c>
      <c r="BU323" s="611" t="str">
        <f t="shared" ca="1" si="567"/>
        <v/>
      </c>
      <c r="BV323" s="77" t="str">
        <f t="shared" ca="1" si="568"/>
        <v/>
      </c>
      <c r="BW323" s="85" t="str">
        <f t="shared" ca="1" si="569"/>
        <v/>
      </c>
      <c r="BX323" s="86" t="str">
        <f t="shared" ca="1" si="570"/>
        <v/>
      </c>
      <c r="BY323" s="231">
        <f ca="1">IF('ポイント要件確認等（個別表）'!AD323=1,ROUNDDOWN('ポイント要件確認等（個別表）'!AV323,-3),IF('ポイント要件確認等（個別表）'!AD323=2,ROUNDDOWN('ポイント要件確認等（個別表）'!BH323,-3),IF('ポイント要件確認等（個別表）'!AD323=3,ROUNDDOWN('ポイント要件確認等（個別表）'!BT323,-3),0)))</f>
        <v>0</v>
      </c>
      <c r="BZ323" s="86" t="str">
        <f t="shared" ca="1" si="571"/>
        <v/>
      </c>
      <c r="CA323" s="232" t="str">
        <f t="shared" ca="1" si="572"/>
        <v/>
      </c>
      <c r="CB323" s="232">
        <f t="shared" ca="1" si="573"/>
        <v>0</v>
      </c>
      <c r="CC323" s="86" t="str">
        <f t="shared" ca="1" si="574"/>
        <v/>
      </c>
      <c r="CD323" s="86" t="str">
        <f t="shared" ca="1" si="575"/>
        <v/>
      </c>
      <c r="CE323" s="609"/>
      <c r="CF323" s="86" t="str">
        <f t="shared" ca="1" si="576"/>
        <v/>
      </c>
      <c r="CG323" s="185" t="str">
        <f t="shared" ca="1" si="577"/>
        <v/>
      </c>
      <c r="CH323" s="246" t="str">
        <f t="shared" ca="1" si="578"/>
        <v>含税額</v>
      </c>
      <c r="CI323" s="247" t="str">
        <f t="shared" ca="1" si="579"/>
        <v/>
      </c>
      <c r="CJ323" s="87" t="str">
        <f ca="1">IFERROR(IF(INDIRECT("'("&amp;'２個別表'!EO323&amp;")'!AR"&amp;84+EP323)&lt;&gt;1,"",1),"")</f>
        <v/>
      </c>
      <c r="CK323" s="244" t="str">
        <f t="shared" ca="1" si="580"/>
        <v/>
      </c>
      <c r="CL323" s="235" t="str">
        <f t="shared" ca="1" si="581"/>
        <v/>
      </c>
      <c r="CM323" s="239" t="str">
        <f t="shared" ca="1" si="582"/>
        <v/>
      </c>
      <c r="CN323" s="77" t="str">
        <f t="shared" ca="1" si="583"/>
        <v/>
      </c>
      <c r="CO323" s="93" t="str">
        <f ca="1">IFERROR(VLOOKUP(CN323,'（様式１号）３整理番号表'!$T$5:$V$15,2,FALSE),"")</f>
        <v/>
      </c>
      <c r="CP323" s="924" t="str">
        <f t="shared" ca="1" si="584"/>
        <v/>
      </c>
      <c r="CQ323" s="93" t="str">
        <f ca="1">IFERROR(VLOOKUP(CP323,'（様式１号）３整理番号表'!$T$19:$V$24,2,FALSE),"")</f>
        <v/>
      </c>
      <c r="CR323" s="924" t="str">
        <f ca="1">IFERROR(IF(INDIRECT("'("&amp;'２個別表'!EO323&amp;")'!AV"&amp;84+EP323)&lt;&gt;1,"",1),"")</f>
        <v/>
      </c>
      <c r="CS323" s="232">
        <f t="shared" ca="1" si="585"/>
        <v>0</v>
      </c>
      <c r="CT323" s="248">
        <f t="shared" ca="1" si="586"/>
        <v>0</v>
      </c>
      <c r="CU323" s="376" t="str">
        <f ca="1">IF(ER323="補強",IF(COUNTIFS($Z$11:Z323,Z323,$W$11:W323,1)=1,"１①",""),IF(COUNTIFS($Z$11:Z323,Z323,$W$11:W323,2)=1,"２①",""))</f>
        <v/>
      </c>
      <c r="CV323" s="57" t="str">
        <f t="shared" ca="1" si="587"/>
        <v/>
      </c>
      <c r="CW323" s="927" t="str">
        <f t="shared" ca="1" si="588"/>
        <v/>
      </c>
      <c r="CX323" s="256" t="str">
        <f t="shared" ca="1" si="589"/>
        <v/>
      </c>
      <c r="CY323" s="256" t="str">
        <f t="shared" ca="1" si="590"/>
        <v/>
      </c>
      <c r="CZ323" s="256" t="str">
        <f t="shared" ca="1" si="591"/>
        <v/>
      </c>
      <c r="DA323" s="256" t="str">
        <f t="shared" ca="1" si="592"/>
        <v/>
      </c>
      <c r="DB323" s="316" t="str">
        <f ca="1">IFERROR(VLOOKUP($CU323,'（様式１号）３整理番号表'!$Z$19:$AB$32,3,FALSE),"")</f>
        <v/>
      </c>
      <c r="DC323" s="259" t="str">
        <f t="shared" ca="1" si="593"/>
        <v>-</v>
      </c>
      <c r="DD323" s="618" t="str">
        <f t="shared" ca="1" si="594"/>
        <v/>
      </c>
      <c r="DE323" s="321" t="str">
        <f ca="1">IF(AND(AO323=18,AS323=1),IF(COUNTIFS($Y$11:Y323,Y323,$AS$11:AS323,1)=1,"２②",""),IF($CU323="１①",INDEX(INDIRECT("'("&amp;$EO323&amp;")'!AR116:BB116"),1,MATCH(INDIRECT("'("&amp;$EO323&amp;")'!C118"),INDIRECT("'("&amp;$EO323&amp;")'!AR119:BB119"),0)),""))</f>
        <v/>
      </c>
      <c r="DF323" s="324" t="str">
        <f t="shared" ca="1" si="595"/>
        <v/>
      </c>
      <c r="DG323" s="313" t="str">
        <f t="shared" ca="1" si="596"/>
        <v/>
      </c>
      <c r="DH323" s="313" t="str">
        <f t="shared" ca="1" si="597"/>
        <v/>
      </c>
      <c r="DI323" s="313" t="str">
        <f t="shared" ca="1" si="598"/>
        <v/>
      </c>
      <c r="DJ323" s="313" t="str">
        <f t="shared" ca="1" si="599"/>
        <v/>
      </c>
      <c r="DK323" s="328" t="str">
        <f t="shared" ca="1" si="600"/>
        <v/>
      </c>
      <c r="DL323" s="334" t="str">
        <f t="shared" ca="1" si="601"/>
        <v/>
      </c>
      <c r="DM323" s="915" t="str">
        <f t="shared" ca="1" si="602"/>
        <v/>
      </c>
      <c r="DN323" s="15"/>
      <c r="DO323" s="324"/>
      <c r="DP323" s="16"/>
      <c r="DQ323" s="16"/>
      <c r="DR323" s="16"/>
      <c r="DS323" s="16"/>
      <c r="DT323" s="318" t="str">
        <f>IFERROR(VLOOKUP($DN323,'（様式１号）３整理番号表'!$Z$19:$AB$32,3,FALSE),"")</f>
        <v/>
      </c>
      <c r="DU323" s="259" t="str">
        <f t="shared" si="603"/>
        <v/>
      </c>
      <c r="DV323" s="14"/>
      <c r="DW323" s="17" t="str">
        <f t="shared" ca="1" si="604"/>
        <v/>
      </c>
      <c r="DX323" s="88" t="str">
        <f t="shared" ca="1" si="621"/>
        <v/>
      </c>
      <c r="DZ323" s="339">
        <f t="shared" ca="1" si="625"/>
        <v>0</v>
      </c>
      <c r="EA323" s="339">
        <f t="shared" ca="1" si="625"/>
        <v>0</v>
      </c>
      <c r="EB323" s="339">
        <f t="shared" ca="1" si="625"/>
        <v>0</v>
      </c>
      <c r="EC323" s="339">
        <f t="shared" ref="EC323:EM323" ca="1" si="626">COUNTIF($CJ323:$DV323,EC$8)</f>
        <v>0</v>
      </c>
      <c r="ED323" s="339">
        <f t="shared" ca="1" si="626"/>
        <v>0</v>
      </c>
      <c r="EE323" s="339">
        <f t="shared" ca="1" si="626"/>
        <v>0</v>
      </c>
      <c r="EF323" s="339">
        <f t="shared" ca="1" si="626"/>
        <v>0</v>
      </c>
      <c r="EG323" s="339">
        <f t="shared" ca="1" si="626"/>
        <v>0</v>
      </c>
      <c r="EH323" s="339">
        <f t="shared" ca="1" si="626"/>
        <v>0</v>
      </c>
      <c r="EI323" s="339">
        <f t="shared" ca="1" si="626"/>
        <v>0</v>
      </c>
      <c r="EJ323" s="339">
        <f t="shared" ca="1" si="626"/>
        <v>0</v>
      </c>
      <c r="EK323" s="339">
        <f t="shared" ca="1" si="626"/>
        <v>0</v>
      </c>
      <c r="EL323" s="339">
        <f t="shared" ca="1" si="626"/>
        <v>0</v>
      </c>
      <c r="EM323" s="339">
        <f t="shared" ca="1" si="626"/>
        <v>0</v>
      </c>
      <c r="EO323" s="919" t="str">
        <f t="shared" ca="1" si="523"/>
        <v/>
      </c>
      <c r="EP323" s="919" t="str">
        <f t="shared" ca="1" si="605"/>
        <v/>
      </c>
      <c r="EQ323" s="919" t="str">
        <f t="shared" ca="1" si="606"/>
        <v/>
      </c>
      <c r="ER323" s="919" t="str">
        <f t="shared" ca="1" si="607"/>
        <v/>
      </c>
      <c r="ES323" s="919" t="str">
        <f ca="1">IFERROR(INDEX('郵便番号（石川県）'!$A$3:$F$2574,MATCH(INDIRECT("'("&amp;EO323&amp;")'!E7"),'郵便番号（石川県）'!$A$3:$A$2574,0),6),"")</f>
        <v/>
      </c>
      <c r="ET323" s="919" t="str">
        <f ca="1">IFERROR(INDEX('郵便番号（石川県）'!$A$3:$F$2574,MATCH(INDIRECT("'("&amp;$EO323&amp;")'!E7"),'郵便番号（石川県）'!$A$3:$A$2574,0),5),"")</f>
        <v/>
      </c>
      <c r="EU323" s="919" t="str">
        <f t="shared" ca="1" si="608"/>
        <v/>
      </c>
      <c r="EV323" s="919" t="str">
        <f t="shared" ca="1" si="609"/>
        <v/>
      </c>
      <c r="EW323" s="919" t="str">
        <f t="shared" ca="1" si="610"/>
        <v/>
      </c>
      <c r="EX323" s="919" t="str">
        <f t="shared" ca="1" si="611"/>
        <v/>
      </c>
      <c r="EY323" s="919" t="str">
        <f t="shared" ca="1" si="612"/>
        <v/>
      </c>
      <c r="EZ323" s="919" t="str">
        <f t="shared" ca="1" si="613"/>
        <v/>
      </c>
      <c r="FA323" s="919" t="str">
        <f t="shared" ca="1" si="614"/>
        <v/>
      </c>
      <c r="FB323" s="919" t="str">
        <f t="shared" ca="1" si="615"/>
        <v/>
      </c>
      <c r="FC323" s="919" t="str">
        <f t="shared" ca="1" si="616"/>
        <v/>
      </c>
      <c r="FD323" s="627" t="str">
        <f t="shared" ca="1" si="617"/>
        <v/>
      </c>
      <c r="FE323" s="630">
        <v>313</v>
      </c>
      <c r="FF323" s="299" t="str">
        <f t="shared" ca="1" si="618"/>
        <v/>
      </c>
      <c r="FG323" s="993" t="str">
        <f t="shared" ca="1" si="619"/>
        <v/>
      </c>
      <c r="FH323" s="919" t="str">
        <f t="shared" ca="1" si="620"/>
        <v/>
      </c>
      <c r="FI323" s="299">
        <f ca="1">COUNTIF($FH$11:FH323,"■")</f>
        <v>0</v>
      </c>
    </row>
    <row r="324" spans="1:165" ht="34.5" customHeight="1">
      <c r="A324" s="445">
        <f t="shared" ca="1" si="524"/>
        <v>0</v>
      </c>
      <c r="B324" s="446">
        <f>IF(R324&lt;&gt;"",IF(COUNTIF(R$11:R324,R324)=1,MAX(B$11:B323)+1,INDEX(B$11:B323,MATCH(R324,R$11:R323,0),1)),0)</f>
        <v>1</v>
      </c>
      <c r="C324" s="446">
        <f ca="1">IF(T324&lt;&gt;"",IF(COUNTIF(T$11:T324,T324)=1,MAX(C$11:C323)+1,INDEX(C$11:C323,MATCH(T324,T$11:T323,0),1)),0)</f>
        <v>0</v>
      </c>
      <c r="D324" s="446">
        <f ca="1">IF(U324&lt;&gt;"",IF(COUNTIF(U$11:U324,U324)=1,MAX(D$11:D323)+1,INDEX(D$11:D323,MATCH(U324,U$11:U323,0),1)),0)</f>
        <v>0</v>
      </c>
      <c r="E324" s="446">
        <f ca="1">IF(S324&lt;&gt;"",IF(COUNTIF(S$11:S324,S324)=1,MAX(E$11:E323)+1,INDEX(E$11:E323,MATCH(S324,S$11:S323,0),1)),0)</f>
        <v>0</v>
      </c>
      <c r="F324" s="446">
        <f ca="1">IF(Z324&lt;&gt;"",IF(COUNTIF(Z$11:Z324,Z324)=1,MAX(F$11:F323)+1,INDEX(F$11:F323,MATCH(Z324,Z$11:Z323,0),1)),0)</f>
        <v>0</v>
      </c>
      <c r="G324" s="447" cm="1">
        <f t="array" aca="1" ref="G324" ca="1">IF(Z324&lt;&gt;"",IF(COUNTIFS(Z$11:Z324,Z324,W$11:W324,W324)=1,MAX(G$11:G323)+1,INDEX(G$11:G323,MATCH(Z324&amp;W324,Z$11:Z323&amp;W$11:W324,0),1)),0)</f>
        <v>0</v>
      </c>
      <c r="H324" s="447">
        <f t="shared" ca="1" si="525"/>
        <v>0</v>
      </c>
      <c r="I324" s="447">
        <f ca="1">IF(T324="",0,IF(COUNTIF(T$11:T324,T324)=1,1,0))</f>
        <v>0</v>
      </c>
      <c r="J324" s="447">
        <f ca="1">IF(U324="",0,IF(COUNTIF(U$11:U324,U324)=1,1,0))</f>
        <v>0</v>
      </c>
      <c r="K324" s="447">
        <f ca="1">IF(S324="",0,IF(COUNTIF(S$11:S324,S324)=1,1,0))</f>
        <v>0</v>
      </c>
      <c r="L324" s="446">
        <f ca="1">IF(Z324="",0,IF(COUNTIF(Z$11:Z324,Z324)=1,1,0))</f>
        <v>0</v>
      </c>
      <c r="M324" s="767">
        <f ca="1">IF($W324=2,IF(COUNTIFS($W$11:$W324,2,$Z$11:$Z324,$Z324)=1,1,0),0)</f>
        <v>0</v>
      </c>
      <c r="N324" s="767">
        <f ca="1">IF($W324=1,IF(COUNTIFS($W$11:$W324,2,$Z$11:$Z324,$Z324)=1,1,0),0)</f>
        <v>0</v>
      </c>
      <c r="O324" s="446">
        <f ca="1">IF(H324=0,0,IF(COUNTIF(Z$11:Z324,Z324)=1,1,0))</f>
        <v>0</v>
      </c>
      <c r="P324" s="448" t="str">
        <f t="shared" ca="1" si="526"/>
        <v>石川県</v>
      </c>
      <c r="Q324" s="89">
        <f t="shared" ca="1" si="527"/>
        <v>314</v>
      </c>
      <c r="R324" s="170" t="s">
        <v>459</v>
      </c>
      <c r="S324" s="357" t="str">
        <f t="shared" ca="1" si="528"/>
        <v/>
      </c>
      <c r="T324" s="357" t="str">
        <f t="shared" ca="1" si="529"/>
        <v/>
      </c>
      <c r="U324" s="58" t="str">
        <f t="shared" ca="1" si="530"/>
        <v/>
      </c>
      <c r="V324" s="58" t="str">
        <f t="shared" ca="1" si="531"/>
        <v/>
      </c>
      <c r="W324" s="920" t="str">
        <f t="shared" ca="1" si="532"/>
        <v/>
      </c>
      <c r="X324" s="369">
        <f ca="1">IFERROR(VLOOKUP(W324,'（様式１号）３整理番号表'!$B$4:$H$5,2,FALSE),0)</f>
        <v>0</v>
      </c>
      <c r="Y324" s="768" t="str" cm="1">
        <f t="array" aca="1" ref="Y324" ca="1">IF(AND(D324=0,F324=0),"",IF(COUNTIF(D$11:D324,D324)=1,1,IF(COUNTIFS(D$11:D324,D324,F$11:F324,F324)=1,INDEX((D$11:D324,F$11:F324,Y$11:Y324),MATCH(_xlfn.MAXIFS(F$11:F323,D$11:D323,D324),$F$11:F324,0),1,3)+1,INDEX((D$11:D324,F$11:F324,Y$11:Y324),MATCH(D324&amp;F324,D$11:D324&amp;F$11:F324,0),1,3))))</f>
        <v/>
      </c>
      <c r="Z324" s="40" t="str">
        <f t="shared" ca="1" si="533"/>
        <v/>
      </c>
      <c r="AA324" s="924" t="str">
        <f t="shared" ca="1" si="534"/>
        <v/>
      </c>
      <c r="AB324" s="93">
        <f ca="1">IFERROR(VLOOKUP(AA324,'（様式１号）３整理番号表'!$B$10:$H$16,2,FALSE),0)</f>
        <v>0</v>
      </c>
      <c r="AC324" s="924" t="str">
        <f t="shared" ca="1" si="535"/>
        <v/>
      </c>
      <c r="AD324" s="924" t="str">
        <f t="shared" ca="1" si="536"/>
        <v/>
      </c>
      <c r="AE324" s="93">
        <f ca="1">IFERROR(VLOOKUP(AD324,'（様式１号）３整理番号表'!$B$21:$H$22,2,FALSE),0)</f>
        <v>0</v>
      </c>
      <c r="AF324" s="924" t="str">
        <f t="shared" ca="1" si="537"/>
        <v/>
      </c>
      <c r="AG324" s="93">
        <f ca="1">IFERROR(VLOOKUP(AF324,'（様式１号）３整理番号表'!$B$26:$H$31,2,FALSE),0)</f>
        <v>0</v>
      </c>
      <c r="AH324" s="924" t="str">
        <f t="shared" ca="1" si="538"/>
        <v/>
      </c>
      <c r="AI324" s="93">
        <f ca="1">IFERROR(VLOOKUP(AH324,'（様式１号）３整理番号表'!$J$5:$N$59,2,FALSE),0)</f>
        <v>0</v>
      </c>
      <c r="AJ324" s="77" t="str">
        <f t="shared" ca="1" si="539"/>
        <v/>
      </c>
      <c r="AK324" s="93">
        <f ca="1">IFERROR(VLOOKUP(AJ324,'（様式１号）３整理番号表'!$P$5:$R$29,2,FALSE),0)</f>
        <v>0</v>
      </c>
      <c r="AL324" s="921" t="str">
        <f t="shared" ca="1" si="540"/>
        <v/>
      </c>
      <c r="AM324" s="921" t="str">
        <f t="shared" ca="1" si="541"/>
        <v/>
      </c>
      <c r="AN324" s="921"/>
      <c r="AO324" s="77" t="str">
        <f t="shared" ca="1" si="542"/>
        <v/>
      </c>
      <c r="AP324" s="93">
        <f ca="1">IFERROR(VLOOKUP(AO324,'（様式１号）３整理番号表'!$P$5:$R$29,2,FALSE),0)</f>
        <v>0</v>
      </c>
      <c r="AQ324" s="924" t="str">
        <f t="shared" ca="1" si="543"/>
        <v/>
      </c>
      <c r="AR324" s="93">
        <f t="shared" ca="1" si="544"/>
        <v>0</v>
      </c>
      <c r="AS324" s="924" t="str">
        <f t="shared" ca="1" si="545"/>
        <v/>
      </c>
      <c r="AT324" s="40" t="str">
        <f t="shared" ca="1" si="546"/>
        <v/>
      </c>
      <c r="AU324" s="93" t="str">
        <f t="shared" ca="1" si="547"/>
        <v/>
      </c>
      <c r="AV324" s="923" t="str">
        <f t="shared" ca="1" si="548"/>
        <v/>
      </c>
      <c r="AW324" s="926" t="str">
        <f t="shared" ca="1" si="549"/>
        <v/>
      </c>
      <c r="AX324" s="925" t="str">
        <f t="shared" ca="1" si="550"/>
        <v/>
      </c>
      <c r="AY324" s="925" t="str">
        <f t="shared" ca="1" si="550"/>
        <v/>
      </c>
      <c r="AZ324" s="925" t="str">
        <f t="shared" ca="1" si="550"/>
        <v/>
      </c>
      <c r="BA324" s="925" t="str">
        <f t="shared" ca="1" si="550"/>
        <v/>
      </c>
      <c r="BB324" s="925" t="str">
        <f t="shared" ca="1" si="551"/>
        <v/>
      </c>
      <c r="BC324" s="925" t="str">
        <f t="shared" ca="1" si="552"/>
        <v/>
      </c>
      <c r="BD324" s="925" t="str">
        <f t="shared" ca="1" si="552"/>
        <v/>
      </c>
      <c r="BE324" s="925" t="str">
        <f t="shared" ca="1" si="552"/>
        <v/>
      </c>
      <c r="BF324" s="77" t="str">
        <f t="shared" ca="1" si="553"/>
        <v/>
      </c>
      <c r="BG324" s="924" t="str">
        <f t="shared" ca="1" si="554"/>
        <v/>
      </c>
      <c r="BH324" s="94">
        <f ca="1">IF(BF324&lt;&gt;"",INDEX('（様式１号）３整理番号表'!$AB$7:$AQ$12,MATCH(BF324,'（様式１号）３整理番号表'!$AA$7:$AA$12,0),MATCH(BG324,'（様式１号）３整理番号表'!$AB$6:$AQ$6,0)),0)</f>
        <v>0</v>
      </c>
      <c r="BI324" s="921" t="str">
        <f t="shared" ca="1" si="555"/>
        <v/>
      </c>
      <c r="BJ324" s="922" t="str">
        <f t="shared" ca="1" si="556"/>
        <v/>
      </c>
      <c r="BK324" s="926" t="str">
        <f t="shared" ca="1" si="557"/>
        <v/>
      </c>
      <c r="BL324" s="922" t="str">
        <f t="shared" ca="1" si="558"/>
        <v/>
      </c>
      <c r="BM324" s="79" t="str">
        <f t="shared" ca="1" si="559"/>
        <v/>
      </c>
      <c r="BN324" s="82" t="str">
        <f t="shared" ca="1" si="560"/>
        <v/>
      </c>
      <c r="BO324" s="83" t="str">
        <f t="shared" ca="1" si="561"/>
        <v/>
      </c>
      <c r="BP324" s="84" t="str">
        <f t="shared" ca="1" si="562"/>
        <v/>
      </c>
      <c r="BQ324" s="82" t="str">
        <f t="shared" ca="1" si="563"/>
        <v/>
      </c>
      <c r="BR324" s="97" t="str">
        <f t="shared" ca="1" si="564"/>
        <v/>
      </c>
      <c r="BS324" s="95" t="str">
        <f t="shared" ca="1" si="565"/>
        <v/>
      </c>
      <c r="BT324" s="184" t="str">
        <f t="shared" ca="1" si="566"/>
        <v/>
      </c>
      <c r="BU324" s="611" t="str">
        <f t="shared" ca="1" si="567"/>
        <v/>
      </c>
      <c r="BV324" s="77" t="str">
        <f t="shared" ca="1" si="568"/>
        <v/>
      </c>
      <c r="BW324" s="85" t="str">
        <f t="shared" ca="1" si="569"/>
        <v/>
      </c>
      <c r="BX324" s="86" t="str">
        <f t="shared" ca="1" si="570"/>
        <v/>
      </c>
      <c r="BY324" s="231">
        <f ca="1">IF('ポイント要件確認等（個別表）'!AD324=1,ROUNDDOWN('ポイント要件確認等（個別表）'!AV324,-3),IF('ポイント要件確認等（個別表）'!AD324=2,ROUNDDOWN('ポイント要件確認等（個別表）'!BH324,-3),IF('ポイント要件確認等（個別表）'!AD324=3,ROUNDDOWN('ポイント要件確認等（個別表）'!BT324,-3),0)))</f>
        <v>0</v>
      </c>
      <c r="BZ324" s="86" t="str">
        <f t="shared" ca="1" si="571"/>
        <v/>
      </c>
      <c r="CA324" s="232" t="str">
        <f t="shared" ca="1" si="572"/>
        <v/>
      </c>
      <c r="CB324" s="232">
        <f t="shared" ca="1" si="573"/>
        <v>0</v>
      </c>
      <c r="CC324" s="86" t="str">
        <f t="shared" ca="1" si="574"/>
        <v/>
      </c>
      <c r="CD324" s="86" t="str">
        <f t="shared" ca="1" si="575"/>
        <v/>
      </c>
      <c r="CE324" s="609"/>
      <c r="CF324" s="86" t="str">
        <f t="shared" ca="1" si="576"/>
        <v/>
      </c>
      <c r="CG324" s="185" t="str">
        <f t="shared" ca="1" si="577"/>
        <v/>
      </c>
      <c r="CH324" s="246" t="str">
        <f t="shared" ca="1" si="578"/>
        <v>含税額</v>
      </c>
      <c r="CI324" s="247" t="str">
        <f t="shared" ca="1" si="579"/>
        <v/>
      </c>
      <c r="CJ324" s="87" t="str">
        <f ca="1">IFERROR(IF(INDIRECT("'("&amp;'２個別表'!EO324&amp;")'!AR"&amp;84+EP324)&lt;&gt;1,"",1),"")</f>
        <v/>
      </c>
      <c r="CK324" s="244" t="str">
        <f t="shared" ca="1" si="580"/>
        <v/>
      </c>
      <c r="CL324" s="235" t="str">
        <f t="shared" ca="1" si="581"/>
        <v/>
      </c>
      <c r="CM324" s="239" t="str">
        <f t="shared" ca="1" si="582"/>
        <v/>
      </c>
      <c r="CN324" s="77" t="str">
        <f t="shared" ca="1" si="583"/>
        <v/>
      </c>
      <c r="CO324" s="93" t="str">
        <f ca="1">IFERROR(VLOOKUP(CN324,'（様式１号）３整理番号表'!$T$5:$V$15,2,FALSE),"")</f>
        <v/>
      </c>
      <c r="CP324" s="924" t="str">
        <f t="shared" ca="1" si="584"/>
        <v/>
      </c>
      <c r="CQ324" s="93" t="str">
        <f ca="1">IFERROR(VLOOKUP(CP324,'（様式１号）３整理番号表'!$T$19:$V$24,2,FALSE),"")</f>
        <v/>
      </c>
      <c r="CR324" s="924" t="str">
        <f ca="1">IFERROR(IF(INDIRECT("'("&amp;'２個別表'!EO324&amp;")'!AV"&amp;84+EP324)&lt;&gt;1,"",1),"")</f>
        <v/>
      </c>
      <c r="CS324" s="232">
        <f t="shared" ca="1" si="585"/>
        <v>0</v>
      </c>
      <c r="CT324" s="248">
        <f t="shared" ca="1" si="586"/>
        <v>0</v>
      </c>
      <c r="CU324" s="376" t="str">
        <f ca="1">IF(ER324="補強",IF(COUNTIFS($Z$11:Z324,Z324,$W$11:W324,1)=1,"１①",""),IF(COUNTIFS($Z$11:Z324,Z324,$W$11:W324,2)=1,"２①",""))</f>
        <v/>
      </c>
      <c r="CV324" s="57" t="str">
        <f t="shared" ca="1" si="587"/>
        <v/>
      </c>
      <c r="CW324" s="927" t="str">
        <f t="shared" ca="1" si="588"/>
        <v/>
      </c>
      <c r="CX324" s="256" t="str">
        <f t="shared" ca="1" si="589"/>
        <v/>
      </c>
      <c r="CY324" s="256" t="str">
        <f t="shared" ca="1" si="590"/>
        <v/>
      </c>
      <c r="CZ324" s="256" t="str">
        <f t="shared" ca="1" si="591"/>
        <v/>
      </c>
      <c r="DA324" s="256" t="str">
        <f t="shared" ca="1" si="592"/>
        <v/>
      </c>
      <c r="DB324" s="316" t="str">
        <f ca="1">IFERROR(VLOOKUP($CU324,'（様式１号）３整理番号表'!$Z$19:$AB$32,3,FALSE),"")</f>
        <v/>
      </c>
      <c r="DC324" s="259" t="str">
        <f t="shared" ca="1" si="593"/>
        <v>-</v>
      </c>
      <c r="DD324" s="618" t="str">
        <f t="shared" ca="1" si="594"/>
        <v/>
      </c>
      <c r="DE324" s="321" t="str">
        <f ca="1">IF(AND(AO324=18,AS324=1),IF(COUNTIFS($Y$11:Y324,Y324,$AS$11:AS324,1)=1,"２②",""),IF($CU324="１①",INDEX(INDIRECT("'("&amp;$EO324&amp;")'!AR116:BB116"),1,MATCH(INDIRECT("'("&amp;$EO324&amp;")'!C118"),INDIRECT("'("&amp;$EO324&amp;")'!AR119:BB119"),0)),""))</f>
        <v/>
      </c>
      <c r="DF324" s="324" t="str">
        <f t="shared" ca="1" si="595"/>
        <v/>
      </c>
      <c r="DG324" s="313" t="str">
        <f t="shared" ca="1" si="596"/>
        <v/>
      </c>
      <c r="DH324" s="313" t="str">
        <f t="shared" ca="1" si="597"/>
        <v/>
      </c>
      <c r="DI324" s="313" t="str">
        <f t="shared" ca="1" si="598"/>
        <v/>
      </c>
      <c r="DJ324" s="313" t="str">
        <f t="shared" ca="1" si="599"/>
        <v/>
      </c>
      <c r="DK324" s="328" t="str">
        <f t="shared" ca="1" si="600"/>
        <v/>
      </c>
      <c r="DL324" s="334" t="str">
        <f t="shared" ca="1" si="601"/>
        <v/>
      </c>
      <c r="DM324" s="915" t="str">
        <f t="shared" ca="1" si="602"/>
        <v/>
      </c>
      <c r="DN324" s="15"/>
      <c r="DO324" s="324"/>
      <c r="DP324" s="16"/>
      <c r="DQ324" s="16"/>
      <c r="DR324" s="16"/>
      <c r="DS324" s="16"/>
      <c r="DT324" s="318" t="str">
        <f>IFERROR(VLOOKUP($DN324,'（様式１号）３整理番号表'!$Z$19:$AB$32,3,FALSE),"")</f>
        <v/>
      </c>
      <c r="DU324" s="259" t="str">
        <f t="shared" si="603"/>
        <v/>
      </c>
      <c r="DV324" s="14"/>
      <c r="DW324" s="17" t="str">
        <f t="shared" ca="1" si="604"/>
        <v/>
      </c>
      <c r="DX324" s="88" t="str">
        <f t="shared" ca="1" si="621"/>
        <v/>
      </c>
      <c r="DZ324" s="339">
        <f t="shared" ref="DZ324:EM342" ca="1" si="627">COUNTIF($CJ324:$DV324,DZ$8)</f>
        <v>0</v>
      </c>
      <c r="EA324" s="339">
        <f t="shared" ca="1" si="627"/>
        <v>0</v>
      </c>
      <c r="EB324" s="339">
        <f t="shared" ca="1" si="627"/>
        <v>0</v>
      </c>
      <c r="EC324" s="339">
        <f t="shared" ca="1" si="627"/>
        <v>0</v>
      </c>
      <c r="ED324" s="339">
        <f t="shared" ca="1" si="627"/>
        <v>0</v>
      </c>
      <c r="EE324" s="339">
        <f t="shared" ca="1" si="627"/>
        <v>0</v>
      </c>
      <c r="EF324" s="339">
        <f t="shared" ca="1" si="627"/>
        <v>0</v>
      </c>
      <c r="EG324" s="339">
        <f t="shared" ca="1" si="627"/>
        <v>0</v>
      </c>
      <c r="EH324" s="339">
        <f t="shared" ca="1" si="627"/>
        <v>0</v>
      </c>
      <c r="EI324" s="339">
        <f t="shared" ca="1" si="627"/>
        <v>0</v>
      </c>
      <c r="EJ324" s="339">
        <f t="shared" ca="1" si="627"/>
        <v>0</v>
      </c>
      <c r="EK324" s="339">
        <f t="shared" ca="1" si="627"/>
        <v>0</v>
      </c>
      <c r="EL324" s="339">
        <f t="shared" ca="1" si="627"/>
        <v>0</v>
      </c>
      <c r="EM324" s="339">
        <f t="shared" ca="1" si="627"/>
        <v>0</v>
      </c>
      <c r="EO324" s="919" t="str">
        <f t="shared" ca="1" si="523"/>
        <v/>
      </c>
      <c r="EP324" s="919" t="str">
        <f t="shared" ca="1" si="605"/>
        <v/>
      </c>
      <c r="EQ324" s="919" t="str">
        <f t="shared" ca="1" si="606"/>
        <v/>
      </c>
      <c r="ER324" s="919" t="str">
        <f t="shared" ca="1" si="607"/>
        <v/>
      </c>
      <c r="ES324" s="919" t="str">
        <f ca="1">IFERROR(INDEX('郵便番号（石川県）'!$A$3:$F$2574,MATCH(INDIRECT("'("&amp;EO324&amp;")'!E7"),'郵便番号（石川県）'!$A$3:$A$2574,0),6),"")</f>
        <v/>
      </c>
      <c r="ET324" s="919" t="str">
        <f ca="1">IFERROR(INDEX('郵便番号（石川県）'!$A$3:$F$2574,MATCH(INDIRECT("'("&amp;$EO324&amp;")'!E7"),'郵便番号（石川県）'!$A$3:$A$2574,0),5),"")</f>
        <v/>
      </c>
      <c r="EU324" s="919" t="str">
        <f t="shared" ca="1" si="608"/>
        <v/>
      </c>
      <c r="EV324" s="919" t="str">
        <f t="shared" ca="1" si="609"/>
        <v/>
      </c>
      <c r="EW324" s="919" t="str">
        <f t="shared" ca="1" si="610"/>
        <v/>
      </c>
      <c r="EX324" s="919" t="str">
        <f t="shared" ca="1" si="611"/>
        <v/>
      </c>
      <c r="EY324" s="919" t="str">
        <f t="shared" ca="1" si="612"/>
        <v/>
      </c>
      <c r="EZ324" s="919" t="str">
        <f t="shared" ca="1" si="613"/>
        <v/>
      </c>
      <c r="FA324" s="919" t="str">
        <f t="shared" ca="1" si="614"/>
        <v/>
      </c>
      <c r="FB324" s="919" t="str">
        <f t="shared" ca="1" si="615"/>
        <v/>
      </c>
      <c r="FC324" s="919" t="str">
        <f t="shared" ca="1" si="616"/>
        <v/>
      </c>
      <c r="FD324" s="627" t="str">
        <f t="shared" ca="1" si="617"/>
        <v/>
      </c>
      <c r="FE324" s="630">
        <v>314</v>
      </c>
      <c r="FF324" s="299" t="str">
        <f t="shared" ca="1" si="618"/>
        <v/>
      </c>
      <c r="FG324" s="993" t="str">
        <f t="shared" ca="1" si="619"/>
        <v/>
      </c>
      <c r="FH324" s="919" t="str">
        <f t="shared" ca="1" si="620"/>
        <v/>
      </c>
      <c r="FI324" s="299">
        <f ca="1">COUNTIF($FH$11:FH324,"■")</f>
        <v>0</v>
      </c>
    </row>
    <row r="325" spans="1:165" ht="34.5" customHeight="1">
      <c r="A325" s="445">
        <f t="shared" ca="1" si="524"/>
        <v>0</v>
      </c>
      <c r="B325" s="446">
        <f>IF(R325&lt;&gt;"",IF(COUNTIF(R$11:R325,R325)=1,MAX(B$11:B324)+1,INDEX(B$11:B324,MATCH(R325,R$11:R324,0),1)),0)</f>
        <v>1</v>
      </c>
      <c r="C325" s="446">
        <f ca="1">IF(T325&lt;&gt;"",IF(COUNTIF(T$11:T325,T325)=1,MAX(C$11:C324)+1,INDEX(C$11:C324,MATCH(T325,T$11:T324,0),1)),0)</f>
        <v>0</v>
      </c>
      <c r="D325" s="446">
        <f ca="1">IF(U325&lt;&gt;"",IF(COUNTIF(U$11:U325,U325)=1,MAX(D$11:D324)+1,INDEX(D$11:D324,MATCH(U325,U$11:U324,0),1)),0)</f>
        <v>0</v>
      </c>
      <c r="E325" s="446">
        <f ca="1">IF(S325&lt;&gt;"",IF(COUNTIF(S$11:S325,S325)=1,MAX(E$11:E324)+1,INDEX(E$11:E324,MATCH(S325,S$11:S324,0),1)),0)</f>
        <v>0</v>
      </c>
      <c r="F325" s="446">
        <f ca="1">IF(Z325&lt;&gt;"",IF(COUNTIF(Z$11:Z325,Z325)=1,MAX(F$11:F324)+1,INDEX(F$11:F324,MATCH(Z325,Z$11:Z324,0),1)),0)</f>
        <v>0</v>
      </c>
      <c r="G325" s="447" cm="1">
        <f t="array" aca="1" ref="G325" ca="1">IF(Z325&lt;&gt;"",IF(COUNTIFS(Z$11:Z325,Z325,W$11:W325,W325)=1,MAX(G$11:G324)+1,INDEX(G$11:G324,MATCH(Z325&amp;W325,Z$11:Z324&amp;W$11:W325,0),1)),0)</f>
        <v>0</v>
      </c>
      <c r="H325" s="447">
        <f t="shared" ca="1" si="525"/>
        <v>0</v>
      </c>
      <c r="I325" s="447">
        <f ca="1">IF(T325="",0,IF(COUNTIF(T$11:T325,T325)=1,1,0))</f>
        <v>0</v>
      </c>
      <c r="J325" s="447">
        <f ca="1">IF(U325="",0,IF(COUNTIF(U$11:U325,U325)=1,1,0))</f>
        <v>0</v>
      </c>
      <c r="K325" s="447">
        <f ca="1">IF(S325="",0,IF(COUNTIF(S$11:S325,S325)=1,1,0))</f>
        <v>0</v>
      </c>
      <c r="L325" s="446">
        <f ca="1">IF(Z325="",0,IF(COUNTIF(Z$11:Z325,Z325)=1,1,0))</f>
        <v>0</v>
      </c>
      <c r="M325" s="767">
        <f ca="1">IF($W325=2,IF(COUNTIFS($W$11:$W325,2,$Z$11:$Z325,$Z325)=1,1,0),0)</f>
        <v>0</v>
      </c>
      <c r="N325" s="767">
        <f ca="1">IF($W325=1,IF(COUNTIFS($W$11:$W325,2,$Z$11:$Z325,$Z325)=1,1,0),0)</f>
        <v>0</v>
      </c>
      <c r="O325" s="446">
        <f ca="1">IF(H325=0,0,IF(COUNTIF(Z$11:Z325,Z325)=1,1,0))</f>
        <v>0</v>
      </c>
      <c r="P325" s="448" t="str">
        <f t="shared" ca="1" si="526"/>
        <v>石川県</v>
      </c>
      <c r="Q325" s="89">
        <f t="shared" ca="1" si="527"/>
        <v>315</v>
      </c>
      <c r="R325" s="170" t="s">
        <v>459</v>
      </c>
      <c r="S325" s="357" t="str">
        <f t="shared" ca="1" si="528"/>
        <v/>
      </c>
      <c r="T325" s="357" t="str">
        <f t="shared" ca="1" si="529"/>
        <v/>
      </c>
      <c r="U325" s="58" t="str">
        <f t="shared" ca="1" si="530"/>
        <v/>
      </c>
      <c r="V325" s="58" t="str">
        <f t="shared" ca="1" si="531"/>
        <v/>
      </c>
      <c r="W325" s="920" t="str">
        <f t="shared" ca="1" si="532"/>
        <v/>
      </c>
      <c r="X325" s="369">
        <f ca="1">IFERROR(VLOOKUP(W325,'（様式１号）３整理番号表'!$B$4:$H$5,2,FALSE),0)</f>
        <v>0</v>
      </c>
      <c r="Y325" s="768" t="str" cm="1">
        <f t="array" aca="1" ref="Y325" ca="1">IF(AND(D325=0,F325=0),"",IF(COUNTIF(D$11:D325,D325)=1,1,IF(COUNTIFS(D$11:D325,D325,F$11:F325,F325)=1,INDEX((D$11:D325,F$11:F325,Y$11:Y325),MATCH(_xlfn.MAXIFS(F$11:F324,D$11:D324,D325),$F$11:F325,0),1,3)+1,INDEX((D$11:D325,F$11:F325,Y$11:Y325),MATCH(D325&amp;F325,D$11:D325&amp;F$11:F325,0),1,3))))</f>
        <v/>
      </c>
      <c r="Z325" s="40" t="str">
        <f t="shared" ca="1" si="533"/>
        <v/>
      </c>
      <c r="AA325" s="924" t="str">
        <f t="shared" ca="1" si="534"/>
        <v/>
      </c>
      <c r="AB325" s="93">
        <f ca="1">IFERROR(VLOOKUP(AA325,'（様式１号）３整理番号表'!$B$10:$H$16,2,FALSE),0)</f>
        <v>0</v>
      </c>
      <c r="AC325" s="924" t="str">
        <f t="shared" ca="1" si="535"/>
        <v/>
      </c>
      <c r="AD325" s="924" t="str">
        <f t="shared" ca="1" si="536"/>
        <v/>
      </c>
      <c r="AE325" s="93">
        <f ca="1">IFERROR(VLOOKUP(AD325,'（様式１号）３整理番号表'!$B$21:$H$22,2,FALSE),0)</f>
        <v>0</v>
      </c>
      <c r="AF325" s="924" t="str">
        <f t="shared" ca="1" si="537"/>
        <v/>
      </c>
      <c r="AG325" s="93">
        <f ca="1">IFERROR(VLOOKUP(AF325,'（様式１号）３整理番号表'!$B$26:$H$31,2,FALSE),0)</f>
        <v>0</v>
      </c>
      <c r="AH325" s="924" t="str">
        <f t="shared" ca="1" si="538"/>
        <v/>
      </c>
      <c r="AI325" s="93">
        <f ca="1">IFERROR(VLOOKUP(AH325,'（様式１号）３整理番号表'!$J$5:$N$59,2,FALSE),0)</f>
        <v>0</v>
      </c>
      <c r="AJ325" s="77" t="str">
        <f t="shared" ca="1" si="539"/>
        <v/>
      </c>
      <c r="AK325" s="93">
        <f ca="1">IFERROR(VLOOKUP(AJ325,'（様式１号）３整理番号表'!$P$5:$R$29,2,FALSE),0)</f>
        <v>0</v>
      </c>
      <c r="AL325" s="921" t="str">
        <f t="shared" ca="1" si="540"/>
        <v/>
      </c>
      <c r="AM325" s="921" t="str">
        <f t="shared" ca="1" si="541"/>
        <v/>
      </c>
      <c r="AN325" s="921"/>
      <c r="AO325" s="77" t="str">
        <f t="shared" ca="1" si="542"/>
        <v/>
      </c>
      <c r="AP325" s="93">
        <f ca="1">IFERROR(VLOOKUP(AO325,'（様式１号）３整理番号表'!$P$5:$R$29,2,FALSE),0)</f>
        <v>0</v>
      </c>
      <c r="AQ325" s="924" t="str">
        <f t="shared" ca="1" si="543"/>
        <v/>
      </c>
      <c r="AR325" s="93">
        <f t="shared" ca="1" si="544"/>
        <v>0</v>
      </c>
      <c r="AS325" s="924" t="str">
        <f t="shared" ca="1" si="545"/>
        <v/>
      </c>
      <c r="AT325" s="40" t="str">
        <f t="shared" ca="1" si="546"/>
        <v/>
      </c>
      <c r="AU325" s="93" t="str">
        <f t="shared" ca="1" si="547"/>
        <v/>
      </c>
      <c r="AV325" s="923" t="str">
        <f t="shared" ca="1" si="548"/>
        <v/>
      </c>
      <c r="AW325" s="926" t="str">
        <f t="shared" ca="1" si="549"/>
        <v/>
      </c>
      <c r="AX325" s="925" t="str">
        <f t="shared" ca="1" si="550"/>
        <v/>
      </c>
      <c r="AY325" s="925" t="str">
        <f t="shared" ca="1" si="550"/>
        <v/>
      </c>
      <c r="AZ325" s="925" t="str">
        <f t="shared" ca="1" si="550"/>
        <v/>
      </c>
      <c r="BA325" s="925" t="str">
        <f t="shared" ca="1" si="550"/>
        <v/>
      </c>
      <c r="BB325" s="925" t="str">
        <f t="shared" ca="1" si="551"/>
        <v/>
      </c>
      <c r="BC325" s="925" t="str">
        <f t="shared" ca="1" si="552"/>
        <v/>
      </c>
      <c r="BD325" s="925" t="str">
        <f t="shared" ca="1" si="552"/>
        <v/>
      </c>
      <c r="BE325" s="925" t="str">
        <f t="shared" ca="1" si="552"/>
        <v/>
      </c>
      <c r="BF325" s="77" t="str">
        <f t="shared" ca="1" si="553"/>
        <v/>
      </c>
      <c r="BG325" s="924" t="str">
        <f t="shared" ca="1" si="554"/>
        <v/>
      </c>
      <c r="BH325" s="94">
        <f ca="1">IF(BF325&lt;&gt;"",INDEX('（様式１号）３整理番号表'!$AB$7:$AQ$12,MATCH(BF325,'（様式１号）３整理番号表'!$AA$7:$AA$12,0),MATCH(BG325,'（様式１号）３整理番号表'!$AB$6:$AQ$6,0)),0)</f>
        <v>0</v>
      </c>
      <c r="BI325" s="921" t="str">
        <f t="shared" ca="1" si="555"/>
        <v/>
      </c>
      <c r="BJ325" s="922" t="str">
        <f t="shared" ca="1" si="556"/>
        <v/>
      </c>
      <c r="BK325" s="926" t="str">
        <f t="shared" ca="1" si="557"/>
        <v/>
      </c>
      <c r="BL325" s="922" t="str">
        <f t="shared" ca="1" si="558"/>
        <v/>
      </c>
      <c r="BM325" s="79" t="str">
        <f t="shared" ca="1" si="559"/>
        <v/>
      </c>
      <c r="BN325" s="82" t="str">
        <f t="shared" ca="1" si="560"/>
        <v/>
      </c>
      <c r="BO325" s="83" t="str">
        <f t="shared" ca="1" si="561"/>
        <v/>
      </c>
      <c r="BP325" s="84" t="str">
        <f t="shared" ca="1" si="562"/>
        <v/>
      </c>
      <c r="BQ325" s="82" t="str">
        <f t="shared" ca="1" si="563"/>
        <v/>
      </c>
      <c r="BR325" s="97" t="str">
        <f t="shared" ca="1" si="564"/>
        <v/>
      </c>
      <c r="BS325" s="95" t="str">
        <f t="shared" ca="1" si="565"/>
        <v/>
      </c>
      <c r="BT325" s="184" t="str">
        <f t="shared" ca="1" si="566"/>
        <v/>
      </c>
      <c r="BU325" s="611" t="str">
        <f t="shared" ca="1" si="567"/>
        <v/>
      </c>
      <c r="BV325" s="77" t="str">
        <f t="shared" ca="1" si="568"/>
        <v/>
      </c>
      <c r="BW325" s="85" t="str">
        <f t="shared" ca="1" si="569"/>
        <v/>
      </c>
      <c r="BX325" s="86" t="str">
        <f t="shared" ca="1" si="570"/>
        <v/>
      </c>
      <c r="BY325" s="231">
        <f ca="1">IF('ポイント要件確認等（個別表）'!AD325=1,ROUNDDOWN('ポイント要件確認等（個別表）'!AV325,-3),IF('ポイント要件確認等（個別表）'!AD325=2,ROUNDDOWN('ポイント要件確認等（個別表）'!BH325,-3),IF('ポイント要件確認等（個別表）'!AD325=3,ROUNDDOWN('ポイント要件確認等（個別表）'!BT325,-3),0)))</f>
        <v>0</v>
      </c>
      <c r="BZ325" s="86" t="str">
        <f t="shared" ca="1" si="571"/>
        <v/>
      </c>
      <c r="CA325" s="232" t="str">
        <f t="shared" ca="1" si="572"/>
        <v/>
      </c>
      <c r="CB325" s="232">
        <f t="shared" ca="1" si="573"/>
        <v>0</v>
      </c>
      <c r="CC325" s="86" t="str">
        <f t="shared" ca="1" si="574"/>
        <v/>
      </c>
      <c r="CD325" s="86" t="str">
        <f t="shared" ca="1" si="575"/>
        <v/>
      </c>
      <c r="CE325" s="609"/>
      <c r="CF325" s="86" t="str">
        <f t="shared" ca="1" si="576"/>
        <v/>
      </c>
      <c r="CG325" s="185" t="str">
        <f t="shared" ca="1" si="577"/>
        <v/>
      </c>
      <c r="CH325" s="246" t="str">
        <f t="shared" ca="1" si="578"/>
        <v>含税額</v>
      </c>
      <c r="CI325" s="247" t="str">
        <f t="shared" ca="1" si="579"/>
        <v/>
      </c>
      <c r="CJ325" s="87" t="str">
        <f ca="1">IFERROR(IF(INDIRECT("'("&amp;'２個別表'!EO325&amp;")'!AR"&amp;84+EP325)&lt;&gt;1,"",1),"")</f>
        <v/>
      </c>
      <c r="CK325" s="244" t="str">
        <f t="shared" ca="1" si="580"/>
        <v/>
      </c>
      <c r="CL325" s="235" t="str">
        <f t="shared" ca="1" si="581"/>
        <v/>
      </c>
      <c r="CM325" s="239" t="str">
        <f t="shared" ca="1" si="582"/>
        <v/>
      </c>
      <c r="CN325" s="77" t="str">
        <f t="shared" ca="1" si="583"/>
        <v/>
      </c>
      <c r="CO325" s="93" t="str">
        <f ca="1">IFERROR(VLOOKUP(CN325,'（様式１号）３整理番号表'!$T$5:$V$15,2,FALSE),"")</f>
        <v/>
      </c>
      <c r="CP325" s="924" t="str">
        <f t="shared" ca="1" si="584"/>
        <v/>
      </c>
      <c r="CQ325" s="93" t="str">
        <f ca="1">IFERROR(VLOOKUP(CP325,'（様式１号）３整理番号表'!$T$19:$V$24,2,FALSE),"")</f>
        <v/>
      </c>
      <c r="CR325" s="924" t="str">
        <f ca="1">IFERROR(IF(INDIRECT("'("&amp;'２個別表'!EO325&amp;")'!AV"&amp;84+EP325)&lt;&gt;1,"",1),"")</f>
        <v/>
      </c>
      <c r="CS325" s="232">
        <f t="shared" ca="1" si="585"/>
        <v>0</v>
      </c>
      <c r="CT325" s="248">
        <f t="shared" ca="1" si="586"/>
        <v>0</v>
      </c>
      <c r="CU325" s="376" t="str">
        <f ca="1">IF(ER325="補強",IF(COUNTIFS($Z$11:Z325,Z325,$W$11:W325,1)=1,"１①",""),IF(COUNTIFS($Z$11:Z325,Z325,$W$11:W325,2)=1,"２①",""))</f>
        <v/>
      </c>
      <c r="CV325" s="57" t="str">
        <f t="shared" ca="1" si="587"/>
        <v/>
      </c>
      <c r="CW325" s="927" t="str">
        <f t="shared" ca="1" si="588"/>
        <v/>
      </c>
      <c r="CX325" s="256" t="str">
        <f t="shared" ca="1" si="589"/>
        <v/>
      </c>
      <c r="CY325" s="256" t="str">
        <f t="shared" ca="1" si="590"/>
        <v/>
      </c>
      <c r="CZ325" s="256" t="str">
        <f t="shared" ca="1" si="591"/>
        <v/>
      </c>
      <c r="DA325" s="256" t="str">
        <f t="shared" ca="1" si="592"/>
        <v/>
      </c>
      <c r="DB325" s="316" t="str">
        <f ca="1">IFERROR(VLOOKUP($CU325,'（様式１号）３整理番号表'!$Z$19:$AB$32,3,FALSE),"")</f>
        <v/>
      </c>
      <c r="DC325" s="259" t="str">
        <f t="shared" ca="1" si="593"/>
        <v>-</v>
      </c>
      <c r="DD325" s="618" t="str">
        <f t="shared" ca="1" si="594"/>
        <v/>
      </c>
      <c r="DE325" s="321" t="str">
        <f ca="1">IF(AND(AO325=18,AS325=1),IF(COUNTIFS($Y$11:Y325,Y325,$AS$11:AS325,1)=1,"２②",""),IF($CU325="１①",INDEX(INDIRECT("'("&amp;$EO325&amp;")'!AR116:BB116"),1,MATCH(INDIRECT("'("&amp;$EO325&amp;")'!C118"),INDIRECT("'("&amp;$EO325&amp;")'!AR119:BB119"),0)),""))</f>
        <v/>
      </c>
      <c r="DF325" s="324" t="str">
        <f t="shared" ca="1" si="595"/>
        <v/>
      </c>
      <c r="DG325" s="313" t="str">
        <f t="shared" ca="1" si="596"/>
        <v/>
      </c>
      <c r="DH325" s="313" t="str">
        <f t="shared" ca="1" si="597"/>
        <v/>
      </c>
      <c r="DI325" s="313" t="str">
        <f t="shared" ca="1" si="598"/>
        <v/>
      </c>
      <c r="DJ325" s="313" t="str">
        <f t="shared" ca="1" si="599"/>
        <v/>
      </c>
      <c r="DK325" s="328" t="str">
        <f t="shared" ca="1" si="600"/>
        <v/>
      </c>
      <c r="DL325" s="334" t="str">
        <f t="shared" ca="1" si="601"/>
        <v/>
      </c>
      <c r="DM325" s="915" t="str">
        <f t="shared" ca="1" si="602"/>
        <v/>
      </c>
      <c r="DN325" s="15"/>
      <c r="DO325" s="324"/>
      <c r="DP325" s="16"/>
      <c r="DQ325" s="16"/>
      <c r="DR325" s="16"/>
      <c r="DS325" s="16"/>
      <c r="DT325" s="318" t="str">
        <f>IFERROR(VLOOKUP($DN325,'（様式１号）３整理番号表'!$Z$19:$AB$32,3,FALSE),"")</f>
        <v/>
      </c>
      <c r="DU325" s="259" t="str">
        <f t="shared" si="603"/>
        <v/>
      </c>
      <c r="DV325" s="14"/>
      <c r="DW325" s="17" t="str">
        <f t="shared" ca="1" si="604"/>
        <v/>
      </c>
      <c r="DX325" s="88" t="str">
        <f t="shared" ca="1" si="621"/>
        <v/>
      </c>
      <c r="DZ325" s="339">
        <f t="shared" ca="1" si="627"/>
        <v>0</v>
      </c>
      <c r="EA325" s="339">
        <f t="shared" ca="1" si="627"/>
        <v>0</v>
      </c>
      <c r="EB325" s="339">
        <f t="shared" ca="1" si="627"/>
        <v>0</v>
      </c>
      <c r="EC325" s="339">
        <f t="shared" ca="1" si="627"/>
        <v>0</v>
      </c>
      <c r="ED325" s="339">
        <f t="shared" ca="1" si="627"/>
        <v>0</v>
      </c>
      <c r="EE325" s="339">
        <f t="shared" ca="1" si="627"/>
        <v>0</v>
      </c>
      <c r="EF325" s="339">
        <f t="shared" ca="1" si="627"/>
        <v>0</v>
      </c>
      <c r="EG325" s="339">
        <f t="shared" ca="1" si="627"/>
        <v>0</v>
      </c>
      <c r="EH325" s="339">
        <f t="shared" ca="1" si="627"/>
        <v>0</v>
      </c>
      <c r="EI325" s="339">
        <f t="shared" ca="1" si="627"/>
        <v>0</v>
      </c>
      <c r="EJ325" s="339">
        <f t="shared" ca="1" si="627"/>
        <v>0</v>
      </c>
      <c r="EK325" s="339">
        <f t="shared" ca="1" si="627"/>
        <v>0</v>
      </c>
      <c r="EL325" s="339">
        <f t="shared" ca="1" si="627"/>
        <v>0</v>
      </c>
      <c r="EM325" s="339">
        <f t="shared" ca="1" si="627"/>
        <v>0</v>
      </c>
      <c r="EO325" s="919" t="str">
        <f t="shared" ca="1" si="523"/>
        <v/>
      </c>
      <c r="EP325" s="919" t="str">
        <f t="shared" ca="1" si="605"/>
        <v/>
      </c>
      <c r="EQ325" s="919" t="str">
        <f t="shared" ca="1" si="606"/>
        <v/>
      </c>
      <c r="ER325" s="919" t="str">
        <f t="shared" ca="1" si="607"/>
        <v/>
      </c>
      <c r="ES325" s="919" t="str">
        <f ca="1">IFERROR(INDEX('郵便番号（石川県）'!$A$3:$F$2574,MATCH(INDIRECT("'("&amp;EO325&amp;")'!E7"),'郵便番号（石川県）'!$A$3:$A$2574,0),6),"")</f>
        <v/>
      </c>
      <c r="ET325" s="919" t="str">
        <f ca="1">IFERROR(INDEX('郵便番号（石川県）'!$A$3:$F$2574,MATCH(INDIRECT("'("&amp;$EO325&amp;")'!E7"),'郵便番号（石川県）'!$A$3:$A$2574,0),5),"")</f>
        <v/>
      </c>
      <c r="EU325" s="919" t="str">
        <f t="shared" ca="1" si="608"/>
        <v/>
      </c>
      <c r="EV325" s="919" t="str">
        <f t="shared" ca="1" si="609"/>
        <v/>
      </c>
      <c r="EW325" s="919" t="str">
        <f t="shared" ca="1" si="610"/>
        <v/>
      </c>
      <c r="EX325" s="919" t="str">
        <f t="shared" ca="1" si="611"/>
        <v/>
      </c>
      <c r="EY325" s="919" t="str">
        <f t="shared" ca="1" si="612"/>
        <v/>
      </c>
      <c r="EZ325" s="919" t="str">
        <f t="shared" ca="1" si="613"/>
        <v/>
      </c>
      <c r="FA325" s="919" t="str">
        <f t="shared" ca="1" si="614"/>
        <v/>
      </c>
      <c r="FB325" s="919" t="str">
        <f t="shared" ca="1" si="615"/>
        <v/>
      </c>
      <c r="FC325" s="919" t="str">
        <f t="shared" ca="1" si="616"/>
        <v/>
      </c>
      <c r="FD325" s="627" t="str">
        <f t="shared" ca="1" si="617"/>
        <v/>
      </c>
      <c r="FE325" s="630">
        <v>315</v>
      </c>
      <c r="FF325" s="299" t="str">
        <f t="shared" ca="1" si="618"/>
        <v/>
      </c>
      <c r="FG325" s="993" t="str">
        <f t="shared" ca="1" si="619"/>
        <v/>
      </c>
      <c r="FH325" s="919" t="str">
        <f t="shared" ca="1" si="620"/>
        <v/>
      </c>
      <c r="FI325" s="299">
        <f ca="1">COUNTIF($FH$11:FH325,"■")</f>
        <v>0</v>
      </c>
    </row>
    <row r="326" spans="1:165" ht="34.5" customHeight="1">
      <c r="A326" s="445">
        <f t="shared" ca="1" si="524"/>
        <v>0</v>
      </c>
      <c r="B326" s="446">
        <f>IF(R326&lt;&gt;"",IF(COUNTIF(R$11:R326,R326)=1,MAX(B$11:B325)+1,INDEX(B$11:B325,MATCH(R326,R$11:R325,0),1)),0)</f>
        <v>1</v>
      </c>
      <c r="C326" s="446">
        <f ca="1">IF(T326&lt;&gt;"",IF(COUNTIF(T$11:T326,T326)=1,MAX(C$11:C325)+1,INDEX(C$11:C325,MATCH(T326,T$11:T325,0),1)),0)</f>
        <v>0</v>
      </c>
      <c r="D326" s="446">
        <f ca="1">IF(U326&lt;&gt;"",IF(COUNTIF(U$11:U326,U326)=1,MAX(D$11:D325)+1,INDEX(D$11:D325,MATCH(U326,U$11:U325,0),1)),0)</f>
        <v>0</v>
      </c>
      <c r="E326" s="446">
        <f ca="1">IF(S326&lt;&gt;"",IF(COUNTIF(S$11:S326,S326)=1,MAX(E$11:E325)+1,INDEX(E$11:E325,MATCH(S326,S$11:S325,0),1)),0)</f>
        <v>0</v>
      </c>
      <c r="F326" s="446">
        <f ca="1">IF(Z326&lt;&gt;"",IF(COUNTIF(Z$11:Z326,Z326)=1,MAX(F$11:F325)+1,INDEX(F$11:F325,MATCH(Z326,Z$11:Z325,0),1)),0)</f>
        <v>0</v>
      </c>
      <c r="G326" s="447" cm="1">
        <f t="array" aca="1" ref="G326" ca="1">IF(Z326&lt;&gt;"",IF(COUNTIFS(Z$11:Z326,Z326,W$11:W326,W326)=1,MAX(G$11:G325)+1,INDEX(G$11:G325,MATCH(Z326&amp;W326,Z$11:Z325&amp;W$11:W326,0),1)),0)</f>
        <v>0</v>
      </c>
      <c r="H326" s="447">
        <f t="shared" ca="1" si="525"/>
        <v>0</v>
      </c>
      <c r="I326" s="447">
        <f ca="1">IF(T326="",0,IF(COUNTIF(T$11:T326,T326)=1,1,0))</f>
        <v>0</v>
      </c>
      <c r="J326" s="447">
        <f ca="1">IF(U326="",0,IF(COUNTIF(U$11:U326,U326)=1,1,0))</f>
        <v>0</v>
      </c>
      <c r="K326" s="447">
        <f ca="1">IF(S326="",0,IF(COUNTIF(S$11:S326,S326)=1,1,0))</f>
        <v>0</v>
      </c>
      <c r="L326" s="446">
        <f ca="1">IF(Z326="",0,IF(COUNTIF(Z$11:Z326,Z326)=1,1,0))</f>
        <v>0</v>
      </c>
      <c r="M326" s="767">
        <f ca="1">IF($W326=2,IF(COUNTIFS($W$11:$W326,2,$Z$11:$Z326,$Z326)=1,1,0),0)</f>
        <v>0</v>
      </c>
      <c r="N326" s="767">
        <f ca="1">IF($W326=1,IF(COUNTIFS($W$11:$W326,2,$Z$11:$Z326,$Z326)=1,1,0),0)</f>
        <v>0</v>
      </c>
      <c r="O326" s="446">
        <f ca="1">IF(H326=0,0,IF(COUNTIF(Z$11:Z326,Z326)=1,1,0))</f>
        <v>0</v>
      </c>
      <c r="P326" s="448" t="str">
        <f t="shared" ca="1" si="526"/>
        <v>石川県</v>
      </c>
      <c r="Q326" s="89">
        <f t="shared" ca="1" si="527"/>
        <v>316</v>
      </c>
      <c r="R326" s="170" t="s">
        <v>459</v>
      </c>
      <c r="S326" s="357" t="str">
        <f t="shared" ca="1" si="528"/>
        <v/>
      </c>
      <c r="T326" s="357" t="str">
        <f t="shared" ca="1" si="529"/>
        <v/>
      </c>
      <c r="U326" s="58" t="str">
        <f t="shared" ca="1" si="530"/>
        <v/>
      </c>
      <c r="V326" s="58" t="str">
        <f t="shared" ca="1" si="531"/>
        <v/>
      </c>
      <c r="W326" s="920" t="str">
        <f t="shared" ca="1" si="532"/>
        <v/>
      </c>
      <c r="X326" s="369">
        <f ca="1">IFERROR(VLOOKUP(W326,'（様式１号）３整理番号表'!$B$4:$H$5,2,FALSE),0)</f>
        <v>0</v>
      </c>
      <c r="Y326" s="768" t="str" cm="1">
        <f t="array" aca="1" ref="Y326" ca="1">IF(AND(D326=0,F326=0),"",IF(COUNTIF(D$11:D326,D326)=1,1,IF(COUNTIFS(D$11:D326,D326,F$11:F326,F326)=1,INDEX((D$11:D326,F$11:F326,Y$11:Y326),MATCH(_xlfn.MAXIFS(F$11:F325,D$11:D325,D326),$F$11:F326,0),1,3)+1,INDEX((D$11:D326,F$11:F326,Y$11:Y326),MATCH(D326&amp;F326,D$11:D326&amp;F$11:F326,0),1,3))))</f>
        <v/>
      </c>
      <c r="Z326" s="40" t="str">
        <f t="shared" ca="1" si="533"/>
        <v/>
      </c>
      <c r="AA326" s="924" t="str">
        <f t="shared" ca="1" si="534"/>
        <v/>
      </c>
      <c r="AB326" s="93">
        <f ca="1">IFERROR(VLOOKUP(AA326,'（様式１号）３整理番号表'!$B$10:$H$16,2,FALSE),0)</f>
        <v>0</v>
      </c>
      <c r="AC326" s="924" t="str">
        <f t="shared" ca="1" si="535"/>
        <v/>
      </c>
      <c r="AD326" s="924" t="str">
        <f t="shared" ca="1" si="536"/>
        <v/>
      </c>
      <c r="AE326" s="93">
        <f ca="1">IFERROR(VLOOKUP(AD326,'（様式１号）３整理番号表'!$B$21:$H$22,2,FALSE),0)</f>
        <v>0</v>
      </c>
      <c r="AF326" s="924" t="str">
        <f t="shared" ca="1" si="537"/>
        <v/>
      </c>
      <c r="AG326" s="93">
        <f ca="1">IFERROR(VLOOKUP(AF326,'（様式１号）３整理番号表'!$B$26:$H$31,2,FALSE),0)</f>
        <v>0</v>
      </c>
      <c r="AH326" s="924" t="str">
        <f t="shared" ca="1" si="538"/>
        <v/>
      </c>
      <c r="AI326" s="93">
        <f ca="1">IFERROR(VLOOKUP(AH326,'（様式１号）３整理番号表'!$J$5:$N$59,2,FALSE),0)</f>
        <v>0</v>
      </c>
      <c r="AJ326" s="77" t="str">
        <f t="shared" ca="1" si="539"/>
        <v/>
      </c>
      <c r="AK326" s="93">
        <f ca="1">IFERROR(VLOOKUP(AJ326,'（様式１号）３整理番号表'!$P$5:$R$29,2,FALSE),0)</f>
        <v>0</v>
      </c>
      <c r="AL326" s="921" t="str">
        <f t="shared" ca="1" si="540"/>
        <v/>
      </c>
      <c r="AM326" s="921" t="str">
        <f t="shared" ca="1" si="541"/>
        <v/>
      </c>
      <c r="AN326" s="921"/>
      <c r="AO326" s="77" t="str">
        <f t="shared" ca="1" si="542"/>
        <v/>
      </c>
      <c r="AP326" s="93">
        <f ca="1">IFERROR(VLOOKUP(AO326,'（様式１号）３整理番号表'!$P$5:$R$29,2,FALSE),0)</f>
        <v>0</v>
      </c>
      <c r="AQ326" s="924" t="str">
        <f t="shared" ca="1" si="543"/>
        <v/>
      </c>
      <c r="AR326" s="93">
        <f t="shared" ca="1" si="544"/>
        <v>0</v>
      </c>
      <c r="AS326" s="924" t="str">
        <f t="shared" ca="1" si="545"/>
        <v/>
      </c>
      <c r="AT326" s="40" t="str">
        <f t="shared" ca="1" si="546"/>
        <v/>
      </c>
      <c r="AU326" s="93" t="str">
        <f t="shared" ca="1" si="547"/>
        <v/>
      </c>
      <c r="AV326" s="923" t="str">
        <f t="shared" ca="1" si="548"/>
        <v/>
      </c>
      <c r="AW326" s="926" t="str">
        <f t="shared" ca="1" si="549"/>
        <v/>
      </c>
      <c r="AX326" s="925" t="str">
        <f t="shared" ca="1" si="550"/>
        <v/>
      </c>
      <c r="AY326" s="925" t="str">
        <f t="shared" ca="1" si="550"/>
        <v/>
      </c>
      <c r="AZ326" s="925" t="str">
        <f t="shared" ca="1" si="550"/>
        <v/>
      </c>
      <c r="BA326" s="925" t="str">
        <f t="shared" ca="1" si="550"/>
        <v/>
      </c>
      <c r="BB326" s="925" t="str">
        <f t="shared" ca="1" si="551"/>
        <v/>
      </c>
      <c r="BC326" s="925" t="str">
        <f t="shared" ca="1" si="552"/>
        <v/>
      </c>
      <c r="BD326" s="925" t="str">
        <f t="shared" ca="1" si="552"/>
        <v/>
      </c>
      <c r="BE326" s="925" t="str">
        <f t="shared" ca="1" si="552"/>
        <v/>
      </c>
      <c r="BF326" s="77" t="str">
        <f t="shared" ca="1" si="553"/>
        <v/>
      </c>
      <c r="BG326" s="924" t="str">
        <f t="shared" ca="1" si="554"/>
        <v/>
      </c>
      <c r="BH326" s="94">
        <f ca="1">IF(BF326&lt;&gt;"",INDEX('（様式１号）３整理番号表'!$AB$7:$AQ$12,MATCH(BF326,'（様式１号）３整理番号表'!$AA$7:$AA$12,0),MATCH(BG326,'（様式１号）３整理番号表'!$AB$6:$AQ$6,0)),0)</f>
        <v>0</v>
      </c>
      <c r="BI326" s="921" t="str">
        <f t="shared" ca="1" si="555"/>
        <v/>
      </c>
      <c r="BJ326" s="922" t="str">
        <f t="shared" ca="1" si="556"/>
        <v/>
      </c>
      <c r="BK326" s="926" t="str">
        <f t="shared" ca="1" si="557"/>
        <v/>
      </c>
      <c r="BL326" s="922" t="str">
        <f t="shared" ca="1" si="558"/>
        <v/>
      </c>
      <c r="BM326" s="79" t="str">
        <f t="shared" ca="1" si="559"/>
        <v/>
      </c>
      <c r="BN326" s="82" t="str">
        <f t="shared" ca="1" si="560"/>
        <v/>
      </c>
      <c r="BO326" s="83" t="str">
        <f t="shared" ca="1" si="561"/>
        <v/>
      </c>
      <c r="BP326" s="84" t="str">
        <f t="shared" ca="1" si="562"/>
        <v/>
      </c>
      <c r="BQ326" s="82" t="str">
        <f t="shared" ca="1" si="563"/>
        <v/>
      </c>
      <c r="BR326" s="97" t="str">
        <f t="shared" ca="1" si="564"/>
        <v/>
      </c>
      <c r="BS326" s="95" t="str">
        <f t="shared" ca="1" si="565"/>
        <v/>
      </c>
      <c r="BT326" s="184" t="str">
        <f t="shared" ca="1" si="566"/>
        <v/>
      </c>
      <c r="BU326" s="611" t="str">
        <f t="shared" ca="1" si="567"/>
        <v/>
      </c>
      <c r="BV326" s="77" t="str">
        <f t="shared" ca="1" si="568"/>
        <v/>
      </c>
      <c r="BW326" s="85" t="str">
        <f t="shared" ca="1" si="569"/>
        <v/>
      </c>
      <c r="BX326" s="86" t="str">
        <f t="shared" ca="1" si="570"/>
        <v/>
      </c>
      <c r="BY326" s="231">
        <f ca="1">IF('ポイント要件確認等（個別表）'!AD326=1,ROUNDDOWN('ポイント要件確認等（個別表）'!AV326,-3),IF('ポイント要件確認等（個別表）'!AD326=2,ROUNDDOWN('ポイント要件確認等（個別表）'!BH326,-3),IF('ポイント要件確認等（個別表）'!AD326=3,ROUNDDOWN('ポイント要件確認等（個別表）'!BT326,-3),0)))</f>
        <v>0</v>
      </c>
      <c r="BZ326" s="86" t="str">
        <f t="shared" ca="1" si="571"/>
        <v/>
      </c>
      <c r="CA326" s="232" t="str">
        <f t="shared" ca="1" si="572"/>
        <v/>
      </c>
      <c r="CB326" s="232">
        <f t="shared" ca="1" si="573"/>
        <v>0</v>
      </c>
      <c r="CC326" s="86" t="str">
        <f t="shared" ca="1" si="574"/>
        <v/>
      </c>
      <c r="CD326" s="86" t="str">
        <f t="shared" ca="1" si="575"/>
        <v/>
      </c>
      <c r="CE326" s="609"/>
      <c r="CF326" s="86" t="str">
        <f t="shared" ca="1" si="576"/>
        <v/>
      </c>
      <c r="CG326" s="185" t="str">
        <f t="shared" ca="1" si="577"/>
        <v/>
      </c>
      <c r="CH326" s="246" t="str">
        <f t="shared" ca="1" si="578"/>
        <v>含税額</v>
      </c>
      <c r="CI326" s="247" t="str">
        <f t="shared" ca="1" si="579"/>
        <v/>
      </c>
      <c r="CJ326" s="87" t="str">
        <f ca="1">IFERROR(IF(INDIRECT("'("&amp;'２個別表'!EO326&amp;")'!AR"&amp;84+EP326)&lt;&gt;1,"",1),"")</f>
        <v/>
      </c>
      <c r="CK326" s="244" t="str">
        <f t="shared" ca="1" si="580"/>
        <v/>
      </c>
      <c r="CL326" s="235" t="str">
        <f t="shared" ca="1" si="581"/>
        <v/>
      </c>
      <c r="CM326" s="239" t="str">
        <f t="shared" ca="1" si="582"/>
        <v/>
      </c>
      <c r="CN326" s="77" t="str">
        <f t="shared" ca="1" si="583"/>
        <v/>
      </c>
      <c r="CO326" s="93" t="str">
        <f ca="1">IFERROR(VLOOKUP(CN326,'（様式１号）３整理番号表'!$T$5:$V$15,2,FALSE),"")</f>
        <v/>
      </c>
      <c r="CP326" s="924" t="str">
        <f t="shared" ca="1" si="584"/>
        <v/>
      </c>
      <c r="CQ326" s="93" t="str">
        <f ca="1">IFERROR(VLOOKUP(CP326,'（様式１号）３整理番号表'!$T$19:$V$24,2,FALSE),"")</f>
        <v/>
      </c>
      <c r="CR326" s="924" t="str">
        <f ca="1">IFERROR(IF(INDIRECT("'("&amp;'２個別表'!EO326&amp;")'!AV"&amp;84+EP326)&lt;&gt;1,"",1),"")</f>
        <v/>
      </c>
      <c r="CS326" s="232">
        <f t="shared" ca="1" si="585"/>
        <v>0</v>
      </c>
      <c r="CT326" s="248">
        <f t="shared" ca="1" si="586"/>
        <v>0</v>
      </c>
      <c r="CU326" s="376" t="str">
        <f ca="1">IF(ER326="補強",IF(COUNTIFS($Z$11:Z326,Z326,$W$11:W326,1)=1,"１①",""),IF(COUNTIFS($Z$11:Z326,Z326,$W$11:W326,2)=1,"２①",""))</f>
        <v/>
      </c>
      <c r="CV326" s="57" t="str">
        <f t="shared" ca="1" si="587"/>
        <v/>
      </c>
      <c r="CW326" s="927" t="str">
        <f t="shared" ca="1" si="588"/>
        <v/>
      </c>
      <c r="CX326" s="256" t="str">
        <f t="shared" ca="1" si="589"/>
        <v/>
      </c>
      <c r="CY326" s="256" t="str">
        <f t="shared" ca="1" si="590"/>
        <v/>
      </c>
      <c r="CZ326" s="256" t="str">
        <f t="shared" ca="1" si="591"/>
        <v/>
      </c>
      <c r="DA326" s="256" t="str">
        <f t="shared" ca="1" si="592"/>
        <v/>
      </c>
      <c r="DB326" s="316" t="str">
        <f ca="1">IFERROR(VLOOKUP($CU326,'（様式１号）３整理番号表'!$Z$19:$AB$32,3,FALSE),"")</f>
        <v/>
      </c>
      <c r="DC326" s="259" t="str">
        <f t="shared" ca="1" si="593"/>
        <v>-</v>
      </c>
      <c r="DD326" s="618" t="str">
        <f t="shared" ca="1" si="594"/>
        <v/>
      </c>
      <c r="DE326" s="321" t="str">
        <f ca="1">IF(AND(AO326=18,AS326=1),IF(COUNTIFS($Y$11:Y326,Y326,$AS$11:AS326,1)=1,"２②",""),IF($CU326="１①",INDEX(INDIRECT("'("&amp;$EO326&amp;")'!AR116:BB116"),1,MATCH(INDIRECT("'("&amp;$EO326&amp;")'!C118"),INDIRECT("'("&amp;$EO326&amp;")'!AR119:BB119"),0)),""))</f>
        <v/>
      </c>
      <c r="DF326" s="324" t="str">
        <f t="shared" ca="1" si="595"/>
        <v/>
      </c>
      <c r="DG326" s="313" t="str">
        <f t="shared" ca="1" si="596"/>
        <v/>
      </c>
      <c r="DH326" s="313" t="str">
        <f t="shared" ca="1" si="597"/>
        <v/>
      </c>
      <c r="DI326" s="313" t="str">
        <f t="shared" ca="1" si="598"/>
        <v/>
      </c>
      <c r="DJ326" s="313" t="str">
        <f t="shared" ca="1" si="599"/>
        <v/>
      </c>
      <c r="DK326" s="328" t="str">
        <f t="shared" ca="1" si="600"/>
        <v/>
      </c>
      <c r="DL326" s="334" t="str">
        <f t="shared" ca="1" si="601"/>
        <v/>
      </c>
      <c r="DM326" s="915" t="str">
        <f t="shared" ca="1" si="602"/>
        <v/>
      </c>
      <c r="DN326" s="15"/>
      <c r="DO326" s="324"/>
      <c r="DP326" s="16"/>
      <c r="DQ326" s="16"/>
      <c r="DR326" s="16"/>
      <c r="DS326" s="16"/>
      <c r="DT326" s="318" t="str">
        <f>IFERROR(VLOOKUP($DN326,'（様式１号）３整理番号表'!$Z$19:$AB$32,3,FALSE),"")</f>
        <v/>
      </c>
      <c r="DU326" s="259" t="str">
        <f t="shared" si="603"/>
        <v/>
      </c>
      <c r="DV326" s="14"/>
      <c r="DW326" s="17" t="str">
        <f t="shared" ca="1" si="604"/>
        <v/>
      </c>
      <c r="DX326" s="88" t="str">
        <f t="shared" ca="1" si="621"/>
        <v/>
      </c>
      <c r="DZ326" s="339">
        <f t="shared" ca="1" si="627"/>
        <v>0</v>
      </c>
      <c r="EA326" s="339">
        <f t="shared" ca="1" si="627"/>
        <v>0</v>
      </c>
      <c r="EB326" s="339">
        <f t="shared" ca="1" si="627"/>
        <v>0</v>
      </c>
      <c r="EC326" s="339">
        <f t="shared" ca="1" si="627"/>
        <v>0</v>
      </c>
      <c r="ED326" s="339">
        <f t="shared" ca="1" si="627"/>
        <v>0</v>
      </c>
      <c r="EE326" s="339">
        <f t="shared" ca="1" si="627"/>
        <v>0</v>
      </c>
      <c r="EF326" s="339">
        <f t="shared" ca="1" si="627"/>
        <v>0</v>
      </c>
      <c r="EG326" s="339">
        <f t="shared" ca="1" si="627"/>
        <v>0</v>
      </c>
      <c r="EH326" s="339">
        <f t="shared" ca="1" si="627"/>
        <v>0</v>
      </c>
      <c r="EI326" s="339">
        <f t="shared" ca="1" si="627"/>
        <v>0</v>
      </c>
      <c r="EJ326" s="339">
        <f t="shared" ca="1" si="627"/>
        <v>0</v>
      </c>
      <c r="EK326" s="339">
        <f t="shared" ca="1" si="627"/>
        <v>0</v>
      </c>
      <c r="EL326" s="339">
        <f t="shared" ca="1" si="627"/>
        <v>0</v>
      </c>
      <c r="EM326" s="339">
        <f t="shared" ca="1" si="627"/>
        <v>0</v>
      </c>
      <c r="EO326" s="919" t="str">
        <f t="shared" ca="1" si="523"/>
        <v/>
      </c>
      <c r="EP326" s="919" t="str">
        <f t="shared" ca="1" si="605"/>
        <v/>
      </c>
      <c r="EQ326" s="919" t="str">
        <f t="shared" ca="1" si="606"/>
        <v/>
      </c>
      <c r="ER326" s="919" t="str">
        <f t="shared" ca="1" si="607"/>
        <v/>
      </c>
      <c r="ES326" s="919" t="str">
        <f ca="1">IFERROR(INDEX('郵便番号（石川県）'!$A$3:$F$2574,MATCH(INDIRECT("'("&amp;EO326&amp;")'!E7"),'郵便番号（石川県）'!$A$3:$A$2574,0),6),"")</f>
        <v/>
      </c>
      <c r="ET326" s="919" t="str">
        <f ca="1">IFERROR(INDEX('郵便番号（石川県）'!$A$3:$F$2574,MATCH(INDIRECT("'("&amp;$EO326&amp;")'!E7"),'郵便番号（石川県）'!$A$3:$A$2574,0),5),"")</f>
        <v/>
      </c>
      <c r="EU326" s="919" t="str">
        <f t="shared" ca="1" si="608"/>
        <v/>
      </c>
      <c r="EV326" s="919" t="str">
        <f t="shared" ca="1" si="609"/>
        <v/>
      </c>
      <c r="EW326" s="919" t="str">
        <f t="shared" ca="1" si="610"/>
        <v/>
      </c>
      <c r="EX326" s="919" t="str">
        <f t="shared" ca="1" si="611"/>
        <v/>
      </c>
      <c r="EY326" s="919" t="str">
        <f t="shared" ca="1" si="612"/>
        <v/>
      </c>
      <c r="EZ326" s="919" t="str">
        <f t="shared" ca="1" si="613"/>
        <v/>
      </c>
      <c r="FA326" s="919" t="str">
        <f t="shared" ca="1" si="614"/>
        <v/>
      </c>
      <c r="FB326" s="919" t="str">
        <f t="shared" ca="1" si="615"/>
        <v/>
      </c>
      <c r="FC326" s="919" t="str">
        <f t="shared" ca="1" si="616"/>
        <v/>
      </c>
      <c r="FD326" s="627" t="str">
        <f t="shared" ca="1" si="617"/>
        <v/>
      </c>
      <c r="FE326" s="630">
        <v>316</v>
      </c>
      <c r="FF326" s="299" t="str">
        <f t="shared" ca="1" si="618"/>
        <v/>
      </c>
      <c r="FG326" s="993" t="str">
        <f t="shared" ca="1" si="619"/>
        <v/>
      </c>
      <c r="FH326" s="919" t="str">
        <f t="shared" ca="1" si="620"/>
        <v/>
      </c>
      <c r="FI326" s="299">
        <f ca="1">COUNTIF($FH$11:FH326,"■")</f>
        <v>0</v>
      </c>
    </row>
    <row r="327" spans="1:165" ht="34.5" customHeight="1">
      <c r="A327" s="445">
        <f t="shared" ca="1" si="524"/>
        <v>0</v>
      </c>
      <c r="B327" s="446">
        <f>IF(R327&lt;&gt;"",IF(COUNTIF(R$11:R327,R327)=1,MAX(B$11:B326)+1,INDEX(B$11:B326,MATCH(R327,R$11:R326,0),1)),0)</f>
        <v>1</v>
      </c>
      <c r="C327" s="446">
        <f ca="1">IF(T327&lt;&gt;"",IF(COUNTIF(T$11:T327,T327)=1,MAX(C$11:C326)+1,INDEX(C$11:C326,MATCH(T327,T$11:T326,0),1)),0)</f>
        <v>0</v>
      </c>
      <c r="D327" s="446">
        <f ca="1">IF(U327&lt;&gt;"",IF(COUNTIF(U$11:U327,U327)=1,MAX(D$11:D326)+1,INDEX(D$11:D326,MATCH(U327,U$11:U326,0),1)),0)</f>
        <v>0</v>
      </c>
      <c r="E327" s="446">
        <f ca="1">IF(S327&lt;&gt;"",IF(COUNTIF(S$11:S327,S327)=1,MAX(E$11:E326)+1,INDEX(E$11:E326,MATCH(S327,S$11:S326,0),1)),0)</f>
        <v>0</v>
      </c>
      <c r="F327" s="446">
        <f ca="1">IF(Z327&lt;&gt;"",IF(COUNTIF(Z$11:Z327,Z327)=1,MAX(F$11:F326)+1,INDEX(F$11:F326,MATCH(Z327,Z$11:Z326,0),1)),0)</f>
        <v>0</v>
      </c>
      <c r="G327" s="447" cm="1">
        <f t="array" aca="1" ref="G327" ca="1">IF(Z327&lt;&gt;"",IF(COUNTIFS(Z$11:Z327,Z327,W$11:W327,W327)=1,MAX(G$11:G326)+1,INDEX(G$11:G326,MATCH(Z327&amp;W327,Z$11:Z326&amp;W$11:W327,0),1)),0)</f>
        <v>0</v>
      </c>
      <c r="H327" s="447">
        <f t="shared" ca="1" si="525"/>
        <v>0</v>
      </c>
      <c r="I327" s="447">
        <f ca="1">IF(T327="",0,IF(COUNTIF(T$11:T327,T327)=1,1,0))</f>
        <v>0</v>
      </c>
      <c r="J327" s="447">
        <f ca="1">IF(U327="",0,IF(COUNTIF(U$11:U327,U327)=1,1,0))</f>
        <v>0</v>
      </c>
      <c r="K327" s="447">
        <f ca="1">IF(S327="",0,IF(COUNTIF(S$11:S327,S327)=1,1,0))</f>
        <v>0</v>
      </c>
      <c r="L327" s="446">
        <f ca="1">IF(Z327="",0,IF(COUNTIF(Z$11:Z327,Z327)=1,1,0))</f>
        <v>0</v>
      </c>
      <c r="M327" s="767">
        <f ca="1">IF($W327=2,IF(COUNTIFS($W$11:$W327,2,$Z$11:$Z327,$Z327)=1,1,0),0)</f>
        <v>0</v>
      </c>
      <c r="N327" s="767">
        <f ca="1">IF($W327=1,IF(COUNTIFS($W$11:$W327,2,$Z$11:$Z327,$Z327)=1,1,0),0)</f>
        <v>0</v>
      </c>
      <c r="O327" s="446">
        <f ca="1">IF(H327=0,0,IF(COUNTIF(Z$11:Z327,Z327)=1,1,0))</f>
        <v>0</v>
      </c>
      <c r="P327" s="448" t="str">
        <f t="shared" ca="1" si="526"/>
        <v>石川県</v>
      </c>
      <c r="Q327" s="89">
        <f t="shared" ca="1" si="527"/>
        <v>317</v>
      </c>
      <c r="R327" s="170" t="s">
        <v>459</v>
      </c>
      <c r="S327" s="357" t="str">
        <f t="shared" ca="1" si="528"/>
        <v/>
      </c>
      <c r="T327" s="357" t="str">
        <f t="shared" ca="1" si="529"/>
        <v/>
      </c>
      <c r="U327" s="58" t="str">
        <f t="shared" ca="1" si="530"/>
        <v/>
      </c>
      <c r="V327" s="58" t="str">
        <f t="shared" ca="1" si="531"/>
        <v/>
      </c>
      <c r="W327" s="920" t="str">
        <f t="shared" ca="1" si="532"/>
        <v/>
      </c>
      <c r="X327" s="369">
        <f ca="1">IFERROR(VLOOKUP(W327,'（様式１号）３整理番号表'!$B$4:$H$5,2,FALSE),0)</f>
        <v>0</v>
      </c>
      <c r="Y327" s="768" t="str" cm="1">
        <f t="array" aca="1" ref="Y327" ca="1">IF(AND(D327=0,F327=0),"",IF(COUNTIF(D$11:D327,D327)=1,1,IF(COUNTIFS(D$11:D327,D327,F$11:F327,F327)=1,INDEX((D$11:D327,F$11:F327,Y$11:Y327),MATCH(_xlfn.MAXIFS(F$11:F326,D$11:D326,D327),$F$11:F327,0),1,3)+1,INDEX((D$11:D327,F$11:F327,Y$11:Y327),MATCH(D327&amp;F327,D$11:D327&amp;F$11:F327,0),1,3))))</f>
        <v/>
      </c>
      <c r="Z327" s="40" t="str">
        <f t="shared" ca="1" si="533"/>
        <v/>
      </c>
      <c r="AA327" s="924" t="str">
        <f t="shared" ca="1" si="534"/>
        <v/>
      </c>
      <c r="AB327" s="93">
        <f ca="1">IFERROR(VLOOKUP(AA327,'（様式１号）３整理番号表'!$B$10:$H$16,2,FALSE),0)</f>
        <v>0</v>
      </c>
      <c r="AC327" s="924" t="str">
        <f t="shared" ca="1" si="535"/>
        <v/>
      </c>
      <c r="AD327" s="924" t="str">
        <f t="shared" ca="1" si="536"/>
        <v/>
      </c>
      <c r="AE327" s="93">
        <f ca="1">IFERROR(VLOOKUP(AD327,'（様式１号）３整理番号表'!$B$21:$H$22,2,FALSE),0)</f>
        <v>0</v>
      </c>
      <c r="AF327" s="924" t="str">
        <f t="shared" ca="1" si="537"/>
        <v/>
      </c>
      <c r="AG327" s="93">
        <f ca="1">IFERROR(VLOOKUP(AF327,'（様式１号）３整理番号表'!$B$26:$H$31,2,FALSE),0)</f>
        <v>0</v>
      </c>
      <c r="AH327" s="924" t="str">
        <f t="shared" ca="1" si="538"/>
        <v/>
      </c>
      <c r="AI327" s="93">
        <f ca="1">IFERROR(VLOOKUP(AH327,'（様式１号）３整理番号表'!$J$5:$N$59,2,FALSE),0)</f>
        <v>0</v>
      </c>
      <c r="AJ327" s="77" t="str">
        <f t="shared" ca="1" si="539"/>
        <v/>
      </c>
      <c r="AK327" s="93">
        <f ca="1">IFERROR(VLOOKUP(AJ327,'（様式１号）３整理番号表'!$P$5:$R$29,2,FALSE),0)</f>
        <v>0</v>
      </c>
      <c r="AL327" s="921" t="str">
        <f t="shared" ca="1" si="540"/>
        <v/>
      </c>
      <c r="AM327" s="921" t="str">
        <f t="shared" ca="1" si="541"/>
        <v/>
      </c>
      <c r="AN327" s="921"/>
      <c r="AO327" s="77" t="str">
        <f t="shared" ca="1" si="542"/>
        <v/>
      </c>
      <c r="AP327" s="93">
        <f ca="1">IFERROR(VLOOKUP(AO327,'（様式１号）３整理番号表'!$P$5:$R$29,2,FALSE),0)</f>
        <v>0</v>
      </c>
      <c r="AQ327" s="924" t="str">
        <f t="shared" ca="1" si="543"/>
        <v/>
      </c>
      <c r="AR327" s="93">
        <f t="shared" ca="1" si="544"/>
        <v>0</v>
      </c>
      <c r="AS327" s="924" t="str">
        <f t="shared" ca="1" si="545"/>
        <v/>
      </c>
      <c r="AT327" s="40" t="str">
        <f t="shared" ca="1" si="546"/>
        <v/>
      </c>
      <c r="AU327" s="93" t="str">
        <f t="shared" ca="1" si="547"/>
        <v/>
      </c>
      <c r="AV327" s="923" t="str">
        <f t="shared" ca="1" si="548"/>
        <v/>
      </c>
      <c r="AW327" s="926" t="str">
        <f t="shared" ca="1" si="549"/>
        <v/>
      </c>
      <c r="AX327" s="925" t="str">
        <f t="shared" ca="1" si="550"/>
        <v/>
      </c>
      <c r="AY327" s="925" t="str">
        <f t="shared" ca="1" si="550"/>
        <v/>
      </c>
      <c r="AZ327" s="925" t="str">
        <f t="shared" ca="1" si="550"/>
        <v/>
      </c>
      <c r="BA327" s="925" t="str">
        <f t="shared" ca="1" si="550"/>
        <v/>
      </c>
      <c r="BB327" s="925" t="str">
        <f t="shared" ca="1" si="551"/>
        <v/>
      </c>
      <c r="BC327" s="925" t="str">
        <f t="shared" ca="1" si="552"/>
        <v/>
      </c>
      <c r="BD327" s="925" t="str">
        <f t="shared" ca="1" si="552"/>
        <v/>
      </c>
      <c r="BE327" s="925" t="str">
        <f t="shared" ca="1" si="552"/>
        <v/>
      </c>
      <c r="BF327" s="77" t="str">
        <f t="shared" ca="1" si="553"/>
        <v/>
      </c>
      <c r="BG327" s="924" t="str">
        <f t="shared" ca="1" si="554"/>
        <v/>
      </c>
      <c r="BH327" s="94">
        <f ca="1">IF(BF327&lt;&gt;"",INDEX('（様式１号）３整理番号表'!$AB$7:$AQ$12,MATCH(BF327,'（様式１号）３整理番号表'!$AA$7:$AA$12,0),MATCH(BG327,'（様式１号）３整理番号表'!$AB$6:$AQ$6,0)),0)</f>
        <v>0</v>
      </c>
      <c r="BI327" s="921" t="str">
        <f t="shared" ca="1" si="555"/>
        <v/>
      </c>
      <c r="BJ327" s="922" t="str">
        <f t="shared" ca="1" si="556"/>
        <v/>
      </c>
      <c r="BK327" s="926" t="str">
        <f t="shared" ca="1" si="557"/>
        <v/>
      </c>
      <c r="BL327" s="922" t="str">
        <f t="shared" ca="1" si="558"/>
        <v/>
      </c>
      <c r="BM327" s="79" t="str">
        <f t="shared" ca="1" si="559"/>
        <v/>
      </c>
      <c r="BN327" s="82" t="str">
        <f t="shared" ca="1" si="560"/>
        <v/>
      </c>
      <c r="BO327" s="83" t="str">
        <f t="shared" ca="1" si="561"/>
        <v/>
      </c>
      <c r="BP327" s="84" t="str">
        <f t="shared" ca="1" si="562"/>
        <v/>
      </c>
      <c r="BQ327" s="82" t="str">
        <f t="shared" ca="1" si="563"/>
        <v/>
      </c>
      <c r="BR327" s="97" t="str">
        <f t="shared" ca="1" si="564"/>
        <v/>
      </c>
      <c r="BS327" s="95" t="str">
        <f t="shared" ca="1" si="565"/>
        <v/>
      </c>
      <c r="BT327" s="184" t="str">
        <f t="shared" ca="1" si="566"/>
        <v/>
      </c>
      <c r="BU327" s="611" t="str">
        <f t="shared" ca="1" si="567"/>
        <v/>
      </c>
      <c r="BV327" s="77" t="str">
        <f t="shared" ca="1" si="568"/>
        <v/>
      </c>
      <c r="BW327" s="85" t="str">
        <f t="shared" ca="1" si="569"/>
        <v/>
      </c>
      <c r="BX327" s="86" t="str">
        <f t="shared" ca="1" si="570"/>
        <v/>
      </c>
      <c r="BY327" s="231">
        <f ca="1">IF('ポイント要件確認等（個別表）'!AD327=1,ROUNDDOWN('ポイント要件確認等（個別表）'!AV327,-3),IF('ポイント要件確認等（個別表）'!AD327=2,ROUNDDOWN('ポイント要件確認等（個別表）'!BH327,-3),IF('ポイント要件確認等（個別表）'!AD327=3,ROUNDDOWN('ポイント要件確認等（個別表）'!BT327,-3),0)))</f>
        <v>0</v>
      </c>
      <c r="BZ327" s="86" t="str">
        <f t="shared" ca="1" si="571"/>
        <v/>
      </c>
      <c r="CA327" s="232" t="str">
        <f t="shared" ca="1" si="572"/>
        <v/>
      </c>
      <c r="CB327" s="232">
        <f t="shared" ca="1" si="573"/>
        <v>0</v>
      </c>
      <c r="CC327" s="86" t="str">
        <f t="shared" ca="1" si="574"/>
        <v/>
      </c>
      <c r="CD327" s="86" t="str">
        <f t="shared" ca="1" si="575"/>
        <v/>
      </c>
      <c r="CE327" s="609"/>
      <c r="CF327" s="86" t="str">
        <f t="shared" ca="1" si="576"/>
        <v/>
      </c>
      <c r="CG327" s="185" t="str">
        <f t="shared" ca="1" si="577"/>
        <v/>
      </c>
      <c r="CH327" s="246" t="str">
        <f t="shared" ca="1" si="578"/>
        <v>含税額</v>
      </c>
      <c r="CI327" s="247" t="str">
        <f t="shared" ca="1" si="579"/>
        <v/>
      </c>
      <c r="CJ327" s="87" t="str">
        <f ca="1">IFERROR(IF(INDIRECT("'("&amp;'２個別表'!EO327&amp;")'!AR"&amp;84+EP327)&lt;&gt;1,"",1),"")</f>
        <v/>
      </c>
      <c r="CK327" s="244" t="str">
        <f t="shared" ca="1" si="580"/>
        <v/>
      </c>
      <c r="CL327" s="235" t="str">
        <f t="shared" ca="1" si="581"/>
        <v/>
      </c>
      <c r="CM327" s="239" t="str">
        <f t="shared" ca="1" si="582"/>
        <v/>
      </c>
      <c r="CN327" s="77" t="str">
        <f t="shared" ca="1" si="583"/>
        <v/>
      </c>
      <c r="CO327" s="93" t="str">
        <f ca="1">IFERROR(VLOOKUP(CN327,'（様式１号）３整理番号表'!$T$5:$V$15,2,FALSE),"")</f>
        <v/>
      </c>
      <c r="CP327" s="924" t="str">
        <f t="shared" ca="1" si="584"/>
        <v/>
      </c>
      <c r="CQ327" s="93" t="str">
        <f ca="1">IFERROR(VLOOKUP(CP327,'（様式１号）３整理番号表'!$T$19:$V$24,2,FALSE),"")</f>
        <v/>
      </c>
      <c r="CR327" s="924" t="str">
        <f ca="1">IFERROR(IF(INDIRECT("'("&amp;'２個別表'!EO327&amp;")'!AV"&amp;84+EP327)&lt;&gt;1,"",1),"")</f>
        <v/>
      </c>
      <c r="CS327" s="232">
        <f t="shared" ca="1" si="585"/>
        <v>0</v>
      </c>
      <c r="CT327" s="248">
        <f t="shared" ca="1" si="586"/>
        <v>0</v>
      </c>
      <c r="CU327" s="376" t="str">
        <f ca="1">IF(ER327="補強",IF(COUNTIFS($Z$11:Z327,Z327,$W$11:W327,1)=1,"１①",""),IF(COUNTIFS($Z$11:Z327,Z327,$W$11:W327,2)=1,"２①",""))</f>
        <v/>
      </c>
      <c r="CV327" s="57" t="str">
        <f t="shared" ca="1" si="587"/>
        <v/>
      </c>
      <c r="CW327" s="927" t="str">
        <f t="shared" ca="1" si="588"/>
        <v/>
      </c>
      <c r="CX327" s="256" t="str">
        <f t="shared" ca="1" si="589"/>
        <v/>
      </c>
      <c r="CY327" s="256" t="str">
        <f t="shared" ca="1" si="590"/>
        <v/>
      </c>
      <c r="CZ327" s="256" t="str">
        <f t="shared" ca="1" si="591"/>
        <v/>
      </c>
      <c r="DA327" s="256" t="str">
        <f t="shared" ca="1" si="592"/>
        <v/>
      </c>
      <c r="DB327" s="316" t="str">
        <f ca="1">IFERROR(VLOOKUP($CU327,'（様式１号）３整理番号表'!$Z$19:$AB$32,3,FALSE),"")</f>
        <v/>
      </c>
      <c r="DC327" s="259" t="str">
        <f t="shared" ca="1" si="593"/>
        <v>-</v>
      </c>
      <c r="DD327" s="618" t="str">
        <f t="shared" ca="1" si="594"/>
        <v/>
      </c>
      <c r="DE327" s="321" t="str">
        <f ca="1">IF(AND(AO327=18,AS327=1),IF(COUNTIFS($Y$11:Y327,Y327,$AS$11:AS327,1)=1,"２②",""),IF($CU327="１①",INDEX(INDIRECT("'("&amp;$EO327&amp;")'!AR116:BB116"),1,MATCH(INDIRECT("'("&amp;$EO327&amp;")'!C118"),INDIRECT("'("&amp;$EO327&amp;")'!AR119:BB119"),0)),""))</f>
        <v/>
      </c>
      <c r="DF327" s="324" t="str">
        <f t="shared" ca="1" si="595"/>
        <v/>
      </c>
      <c r="DG327" s="313" t="str">
        <f t="shared" ca="1" si="596"/>
        <v/>
      </c>
      <c r="DH327" s="313" t="str">
        <f t="shared" ca="1" si="597"/>
        <v/>
      </c>
      <c r="DI327" s="313" t="str">
        <f t="shared" ca="1" si="598"/>
        <v/>
      </c>
      <c r="DJ327" s="313" t="str">
        <f t="shared" ca="1" si="599"/>
        <v/>
      </c>
      <c r="DK327" s="328" t="str">
        <f t="shared" ca="1" si="600"/>
        <v/>
      </c>
      <c r="DL327" s="334" t="str">
        <f t="shared" ca="1" si="601"/>
        <v/>
      </c>
      <c r="DM327" s="915" t="str">
        <f t="shared" ca="1" si="602"/>
        <v/>
      </c>
      <c r="DN327" s="15"/>
      <c r="DO327" s="324"/>
      <c r="DP327" s="16"/>
      <c r="DQ327" s="16"/>
      <c r="DR327" s="16"/>
      <c r="DS327" s="16"/>
      <c r="DT327" s="318" t="str">
        <f>IFERROR(VLOOKUP($DN327,'（様式１号）３整理番号表'!$Z$19:$AB$32,3,FALSE),"")</f>
        <v/>
      </c>
      <c r="DU327" s="259" t="str">
        <f t="shared" si="603"/>
        <v/>
      </c>
      <c r="DV327" s="14"/>
      <c r="DW327" s="17" t="str">
        <f t="shared" ca="1" si="604"/>
        <v/>
      </c>
      <c r="DX327" s="88" t="str">
        <f t="shared" ca="1" si="621"/>
        <v/>
      </c>
      <c r="DZ327" s="339">
        <f t="shared" ca="1" si="627"/>
        <v>0</v>
      </c>
      <c r="EA327" s="339">
        <f t="shared" ca="1" si="627"/>
        <v>0</v>
      </c>
      <c r="EB327" s="339">
        <f t="shared" ca="1" si="627"/>
        <v>0</v>
      </c>
      <c r="EC327" s="339">
        <f t="shared" ca="1" si="627"/>
        <v>0</v>
      </c>
      <c r="ED327" s="339">
        <f t="shared" ca="1" si="627"/>
        <v>0</v>
      </c>
      <c r="EE327" s="339">
        <f t="shared" ca="1" si="627"/>
        <v>0</v>
      </c>
      <c r="EF327" s="339">
        <f t="shared" ca="1" si="627"/>
        <v>0</v>
      </c>
      <c r="EG327" s="339">
        <f t="shared" ca="1" si="627"/>
        <v>0</v>
      </c>
      <c r="EH327" s="339">
        <f t="shared" ca="1" si="627"/>
        <v>0</v>
      </c>
      <c r="EI327" s="339">
        <f t="shared" ca="1" si="627"/>
        <v>0</v>
      </c>
      <c r="EJ327" s="339">
        <f t="shared" ca="1" si="627"/>
        <v>0</v>
      </c>
      <c r="EK327" s="339">
        <f t="shared" ca="1" si="627"/>
        <v>0</v>
      </c>
      <c r="EL327" s="339">
        <f t="shared" ca="1" si="627"/>
        <v>0</v>
      </c>
      <c r="EM327" s="339">
        <f t="shared" ca="1" si="627"/>
        <v>0</v>
      </c>
      <c r="EO327" s="919" t="str">
        <f t="shared" ca="1" si="523"/>
        <v/>
      </c>
      <c r="EP327" s="919" t="str">
        <f t="shared" ca="1" si="605"/>
        <v/>
      </c>
      <c r="EQ327" s="919" t="str">
        <f t="shared" ca="1" si="606"/>
        <v/>
      </c>
      <c r="ER327" s="919" t="str">
        <f t="shared" ca="1" si="607"/>
        <v/>
      </c>
      <c r="ES327" s="919" t="str">
        <f ca="1">IFERROR(INDEX('郵便番号（石川県）'!$A$3:$F$2574,MATCH(INDIRECT("'("&amp;EO327&amp;")'!E7"),'郵便番号（石川県）'!$A$3:$A$2574,0),6),"")</f>
        <v/>
      </c>
      <c r="ET327" s="919" t="str">
        <f ca="1">IFERROR(INDEX('郵便番号（石川県）'!$A$3:$F$2574,MATCH(INDIRECT("'("&amp;$EO327&amp;")'!E7"),'郵便番号（石川県）'!$A$3:$A$2574,0),5),"")</f>
        <v/>
      </c>
      <c r="EU327" s="919" t="str">
        <f t="shared" ca="1" si="608"/>
        <v/>
      </c>
      <c r="EV327" s="919" t="str">
        <f t="shared" ca="1" si="609"/>
        <v/>
      </c>
      <c r="EW327" s="919" t="str">
        <f t="shared" ca="1" si="610"/>
        <v/>
      </c>
      <c r="EX327" s="919" t="str">
        <f t="shared" ca="1" si="611"/>
        <v/>
      </c>
      <c r="EY327" s="919" t="str">
        <f t="shared" ca="1" si="612"/>
        <v/>
      </c>
      <c r="EZ327" s="919" t="str">
        <f t="shared" ca="1" si="613"/>
        <v/>
      </c>
      <c r="FA327" s="919" t="str">
        <f t="shared" ca="1" si="614"/>
        <v/>
      </c>
      <c r="FB327" s="919" t="str">
        <f t="shared" ca="1" si="615"/>
        <v/>
      </c>
      <c r="FC327" s="919" t="str">
        <f t="shared" ca="1" si="616"/>
        <v/>
      </c>
      <c r="FD327" s="627" t="str">
        <f t="shared" ca="1" si="617"/>
        <v/>
      </c>
      <c r="FE327" s="630">
        <v>317</v>
      </c>
      <c r="FF327" s="299" t="str">
        <f t="shared" ca="1" si="618"/>
        <v/>
      </c>
      <c r="FG327" s="993" t="str">
        <f t="shared" ca="1" si="619"/>
        <v/>
      </c>
      <c r="FH327" s="919" t="str">
        <f t="shared" ca="1" si="620"/>
        <v/>
      </c>
      <c r="FI327" s="299">
        <f ca="1">COUNTIF($FH$11:FH327,"■")</f>
        <v>0</v>
      </c>
    </row>
    <row r="328" spans="1:165" ht="34.5" customHeight="1">
      <c r="A328" s="445">
        <f t="shared" ca="1" si="524"/>
        <v>0</v>
      </c>
      <c r="B328" s="446">
        <f>IF(R328&lt;&gt;"",IF(COUNTIF(R$11:R328,R328)=1,MAX(B$11:B327)+1,INDEX(B$11:B327,MATCH(R328,R$11:R327,0),1)),0)</f>
        <v>1</v>
      </c>
      <c r="C328" s="446">
        <f ca="1">IF(T328&lt;&gt;"",IF(COUNTIF(T$11:T328,T328)=1,MAX(C$11:C327)+1,INDEX(C$11:C327,MATCH(T328,T$11:T327,0),1)),0)</f>
        <v>0</v>
      </c>
      <c r="D328" s="446">
        <f ca="1">IF(U328&lt;&gt;"",IF(COUNTIF(U$11:U328,U328)=1,MAX(D$11:D327)+1,INDEX(D$11:D327,MATCH(U328,U$11:U327,0),1)),0)</f>
        <v>0</v>
      </c>
      <c r="E328" s="446">
        <f ca="1">IF(S328&lt;&gt;"",IF(COUNTIF(S$11:S328,S328)=1,MAX(E$11:E327)+1,INDEX(E$11:E327,MATCH(S328,S$11:S327,0),1)),0)</f>
        <v>0</v>
      </c>
      <c r="F328" s="446">
        <f ca="1">IF(Z328&lt;&gt;"",IF(COUNTIF(Z$11:Z328,Z328)=1,MAX(F$11:F327)+1,INDEX(F$11:F327,MATCH(Z328,Z$11:Z327,0),1)),0)</f>
        <v>0</v>
      </c>
      <c r="G328" s="447" cm="1">
        <f t="array" aca="1" ref="G328" ca="1">IF(Z328&lt;&gt;"",IF(COUNTIFS(Z$11:Z328,Z328,W$11:W328,W328)=1,MAX(G$11:G327)+1,INDEX(G$11:G327,MATCH(Z328&amp;W328,Z$11:Z327&amp;W$11:W328,0),1)),0)</f>
        <v>0</v>
      </c>
      <c r="H328" s="447">
        <f t="shared" ca="1" si="525"/>
        <v>0</v>
      </c>
      <c r="I328" s="447">
        <f ca="1">IF(T328="",0,IF(COUNTIF(T$11:T328,T328)=1,1,0))</f>
        <v>0</v>
      </c>
      <c r="J328" s="447">
        <f ca="1">IF(U328="",0,IF(COUNTIF(U$11:U328,U328)=1,1,0))</f>
        <v>0</v>
      </c>
      <c r="K328" s="447">
        <f ca="1">IF(S328="",0,IF(COUNTIF(S$11:S328,S328)=1,1,0))</f>
        <v>0</v>
      </c>
      <c r="L328" s="446">
        <f ca="1">IF(Z328="",0,IF(COUNTIF(Z$11:Z328,Z328)=1,1,0))</f>
        <v>0</v>
      </c>
      <c r="M328" s="767">
        <f ca="1">IF($W328=2,IF(COUNTIFS($W$11:$W328,2,$Z$11:$Z328,$Z328)=1,1,0),0)</f>
        <v>0</v>
      </c>
      <c r="N328" s="767">
        <f ca="1">IF($W328=1,IF(COUNTIFS($W$11:$W328,2,$Z$11:$Z328,$Z328)=1,1,0),0)</f>
        <v>0</v>
      </c>
      <c r="O328" s="446">
        <f ca="1">IF(H328=0,0,IF(COUNTIF(Z$11:Z328,Z328)=1,1,0))</f>
        <v>0</v>
      </c>
      <c r="P328" s="448" t="str">
        <f t="shared" ca="1" si="526"/>
        <v>石川県</v>
      </c>
      <c r="Q328" s="89">
        <f t="shared" ca="1" si="527"/>
        <v>318</v>
      </c>
      <c r="R328" s="170" t="s">
        <v>459</v>
      </c>
      <c r="S328" s="357" t="str">
        <f t="shared" ca="1" si="528"/>
        <v/>
      </c>
      <c r="T328" s="357" t="str">
        <f t="shared" ca="1" si="529"/>
        <v/>
      </c>
      <c r="U328" s="58" t="str">
        <f t="shared" ca="1" si="530"/>
        <v/>
      </c>
      <c r="V328" s="58" t="str">
        <f t="shared" ca="1" si="531"/>
        <v/>
      </c>
      <c r="W328" s="920" t="str">
        <f t="shared" ca="1" si="532"/>
        <v/>
      </c>
      <c r="X328" s="369">
        <f ca="1">IFERROR(VLOOKUP(W328,'（様式１号）３整理番号表'!$B$4:$H$5,2,FALSE),0)</f>
        <v>0</v>
      </c>
      <c r="Y328" s="768" t="str" cm="1">
        <f t="array" aca="1" ref="Y328" ca="1">IF(AND(D328=0,F328=0),"",IF(COUNTIF(D$11:D328,D328)=1,1,IF(COUNTIFS(D$11:D328,D328,F$11:F328,F328)=1,INDEX((D$11:D328,F$11:F328,Y$11:Y328),MATCH(_xlfn.MAXIFS(F$11:F327,D$11:D327,D328),$F$11:F328,0),1,3)+1,INDEX((D$11:D328,F$11:F328,Y$11:Y328),MATCH(D328&amp;F328,D$11:D328&amp;F$11:F328,0),1,3))))</f>
        <v/>
      </c>
      <c r="Z328" s="40" t="str">
        <f t="shared" ca="1" si="533"/>
        <v/>
      </c>
      <c r="AA328" s="924" t="str">
        <f t="shared" ca="1" si="534"/>
        <v/>
      </c>
      <c r="AB328" s="93">
        <f ca="1">IFERROR(VLOOKUP(AA328,'（様式１号）３整理番号表'!$B$10:$H$16,2,FALSE),0)</f>
        <v>0</v>
      </c>
      <c r="AC328" s="924" t="str">
        <f t="shared" ca="1" si="535"/>
        <v/>
      </c>
      <c r="AD328" s="924" t="str">
        <f t="shared" ca="1" si="536"/>
        <v/>
      </c>
      <c r="AE328" s="93">
        <f ca="1">IFERROR(VLOOKUP(AD328,'（様式１号）３整理番号表'!$B$21:$H$22,2,FALSE),0)</f>
        <v>0</v>
      </c>
      <c r="AF328" s="924" t="str">
        <f t="shared" ca="1" si="537"/>
        <v/>
      </c>
      <c r="AG328" s="93">
        <f ca="1">IFERROR(VLOOKUP(AF328,'（様式１号）３整理番号表'!$B$26:$H$31,2,FALSE),0)</f>
        <v>0</v>
      </c>
      <c r="AH328" s="924" t="str">
        <f t="shared" ca="1" si="538"/>
        <v/>
      </c>
      <c r="AI328" s="93">
        <f ca="1">IFERROR(VLOOKUP(AH328,'（様式１号）３整理番号表'!$J$5:$N$59,2,FALSE),0)</f>
        <v>0</v>
      </c>
      <c r="AJ328" s="77" t="str">
        <f t="shared" ca="1" si="539"/>
        <v/>
      </c>
      <c r="AK328" s="93">
        <f ca="1">IFERROR(VLOOKUP(AJ328,'（様式１号）３整理番号表'!$P$5:$R$29,2,FALSE),0)</f>
        <v>0</v>
      </c>
      <c r="AL328" s="921" t="str">
        <f t="shared" ca="1" si="540"/>
        <v/>
      </c>
      <c r="AM328" s="921" t="str">
        <f t="shared" ca="1" si="541"/>
        <v/>
      </c>
      <c r="AN328" s="921"/>
      <c r="AO328" s="77" t="str">
        <f t="shared" ca="1" si="542"/>
        <v/>
      </c>
      <c r="AP328" s="93">
        <f ca="1">IFERROR(VLOOKUP(AO328,'（様式１号）３整理番号表'!$P$5:$R$29,2,FALSE),0)</f>
        <v>0</v>
      </c>
      <c r="AQ328" s="924" t="str">
        <f t="shared" ca="1" si="543"/>
        <v/>
      </c>
      <c r="AR328" s="93">
        <f t="shared" ca="1" si="544"/>
        <v>0</v>
      </c>
      <c r="AS328" s="924" t="str">
        <f t="shared" ca="1" si="545"/>
        <v/>
      </c>
      <c r="AT328" s="40" t="str">
        <f t="shared" ca="1" si="546"/>
        <v/>
      </c>
      <c r="AU328" s="93" t="str">
        <f t="shared" ca="1" si="547"/>
        <v/>
      </c>
      <c r="AV328" s="923" t="str">
        <f t="shared" ca="1" si="548"/>
        <v/>
      </c>
      <c r="AW328" s="926" t="str">
        <f t="shared" ca="1" si="549"/>
        <v/>
      </c>
      <c r="AX328" s="925" t="str">
        <f t="shared" ca="1" si="550"/>
        <v/>
      </c>
      <c r="AY328" s="925" t="str">
        <f t="shared" ca="1" si="550"/>
        <v/>
      </c>
      <c r="AZ328" s="925" t="str">
        <f t="shared" ca="1" si="550"/>
        <v/>
      </c>
      <c r="BA328" s="925" t="str">
        <f t="shared" ca="1" si="550"/>
        <v/>
      </c>
      <c r="BB328" s="925" t="str">
        <f t="shared" ca="1" si="551"/>
        <v/>
      </c>
      <c r="BC328" s="925" t="str">
        <f t="shared" ca="1" si="552"/>
        <v/>
      </c>
      <c r="BD328" s="925" t="str">
        <f t="shared" ca="1" si="552"/>
        <v/>
      </c>
      <c r="BE328" s="925" t="str">
        <f t="shared" ca="1" si="552"/>
        <v/>
      </c>
      <c r="BF328" s="77" t="str">
        <f t="shared" ca="1" si="553"/>
        <v/>
      </c>
      <c r="BG328" s="924" t="str">
        <f t="shared" ca="1" si="554"/>
        <v/>
      </c>
      <c r="BH328" s="94">
        <f ca="1">IF(BF328&lt;&gt;"",INDEX('（様式１号）３整理番号表'!$AB$7:$AQ$12,MATCH(BF328,'（様式１号）３整理番号表'!$AA$7:$AA$12,0),MATCH(BG328,'（様式１号）３整理番号表'!$AB$6:$AQ$6,0)),0)</f>
        <v>0</v>
      </c>
      <c r="BI328" s="921" t="str">
        <f t="shared" ca="1" si="555"/>
        <v/>
      </c>
      <c r="BJ328" s="922" t="str">
        <f t="shared" ca="1" si="556"/>
        <v/>
      </c>
      <c r="BK328" s="926" t="str">
        <f t="shared" ca="1" si="557"/>
        <v/>
      </c>
      <c r="BL328" s="922" t="str">
        <f t="shared" ca="1" si="558"/>
        <v/>
      </c>
      <c r="BM328" s="79" t="str">
        <f t="shared" ca="1" si="559"/>
        <v/>
      </c>
      <c r="BN328" s="82" t="str">
        <f t="shared" ca="1" si="560"/>
        <v/>
      </c>
      <c r="BO328" s="83" t="str">
        <f t="shared" ca="1" si="561"/>
        <v/>
      </c>
      <c r="BP328" s="84" t="str">
        <f t="shared" ca="1" si="562"/>
        <v/>
      </c>
      <c r="BQ328" s="82" t="str">
        <f t="shared" ca="1" si="563"/>
        <v/>
      </c>
      <c r="BR328" s="97" t="str">
        <f t="shared" ca="1" si="564"/>
        <v/>
      </c>
      <c r="BS328" s="95" t="str">
        <f t="shared" ca="1" si="565"/>
        <v/>
      </c>
      <c r="BT328" s="184" t="str">
        <f t="shared" ca="1" si="566"/>
        <v/>
      </c>
      <c r="BU328" s="611" t="str">
        <f t="shared" ca="1" si="567"/>
        <v/>
      </c>
      <c r="BV328" s="77" t="str">
        <f t="shared" ca="1" si="568"/>
        <v/>
      </c>
      <c r="BW328" s="85" t="str">
        <f t="shared" ca="1" si="569"/>
        <v/>
      </c>
      <c r="BX328" s="86" t="str">
        <f t="shared" ca="1" si="570"/>
        <v/>
      </c>
      <c r="BY328" s="231">
        <f ca="1">IF('ポイント要件確認等（個別表）'!AD328=1,ROUNDDOWN('ポイント要件確認等（個別表）'!AV328,-3),IF('ポイント要件確認等（個別表）'!AD328=2,ROUNDDOWN('ポイント要件確認等（個別表）'!BH328,-3),IF('ポイント要件確認等（個別表）'!AD328=3,ROUNDDOWN('ポイント要件確認等（個別表）'!BT328,-3),0)))</f>
        <v>0</v>
      </c>
      <c r="BZ328" s="86" t="str">
        <f t="shared" ca="1" si="571"/>
        <v/>
      </c>
      <c r="CA328" s="232" t="str">
        <f t="shared" ca="1" si="572"/>
        <v/>
      </c>
      <c r="CB328" s="232">
        <f t="shared" ca="1" si="573"/>
        <v>0</v>
      </c>
      <c r="CC328" s="86" t="str">
        <f t="shared" ca="1" si="574"/>
        <v/>
      </c>
      <c r="CD328" s="86" t="str">
        <f t="shared" ca="1" si="575"/>
        <v/>
      </c>
      <c r="CE328" s="609"/>
      <c r="CF328" s="86" t="str">
        <f t="shared" ca="1" si="576"/>
        <v/>
      </c>
      <c r="CG328" s="185" t="str">
        <f t="shared" ca="1" si="577"/>
        <v/>
      </c>
      <c r="CH328" s="246" t="str">
        <f t="shared" ca="1" si="578"/>
        <v>含税額</v>
      </c>
      <c r="CI328" s="247" t="str">
        <f t="shared" ca="1" si="579"/>
        <v/>
      </c>
      <c r="CJ328" s="87" t="str">
        <f ca="1">IFERROR(IF(INDIRECT("'("&amp;'２個別表'!EO328&amp;")'!AR"&amp;84+EP328)&lt;&gt;1,"",1),"")</f>
        <v/>
      </c>
      <c r="CK328" s="244" t="str">
        <f t="shared" ca="1" si="580"/>
        <v/>
      </c>
      <c r="CL328" s="235" t="str">
        <f t="shared" ca="1" si="581"/>
        <v/>
      </c>
      <c r="CM328" s="239" t="str">
        <f t="shared" ca="1" si="582"/>
        <v/>
      </c>
      <c r="CN328" s="77" t="str">
        <f t="shared" ca="1" si="583"/>
        <v/>
      </c>
      <c r="CO328" s="93" t="str">
        <f ca="1">IFERROR(VLOOKUP(CN328,'（様式１号）３整理番号表'!$T$5:$V$15,2,FALSE),"")</f>
        <v/>
      </c>
      <c r="CP328" s="924" t="str">
        <f t="shared" ca="1" si="584"/>
        <v/>
      </c>
      <c r="CQ328" s="93" t="str">
        <f ca="1">IFERROR(VLOOKUP(CP328,'（様式１号）３整理番号表'!$T$19:$V$24,2,FALSE),"")</f>
        <v/>
      </c>
      <c r="CR328" s="924" t="str">
        <f ca="1">IFERROR(IF(INDIRECT("'("&amp;'２個別表'!EO328&amp;")'!AV"&amp;84+EP328)&lt;&gt;1,"",1),"")</f>
        <v/>
      </c>
      <c r="CS328" s="232">
        <f t="shared" ca="1" si="585"/>
        <v>0</v>
      </c>
      <c r="CT328" s="248">
        <f t="shared" ca="1" si="586"/>
        <v>0</v>
      </c>
      <c r="CU328" s="376" t="str">
        <f ca="1">IF(ER328="補強",IF(COUNTIFS($Z$11:Z328,Z328,$W$11:W328,1)=1,"１①",""),IF(COUNTIFS($Z$11:Z328,Z328,$W$11:W328,2)=1,"２①",""))</f>
        <v/>
      </c>
      <c r="CV328" s="57" t="str">
        <f t="shared" ca="1" si="587"/>
        <v/>
      </c>
      <c r="CW328" s="927" t="str">
        <f t="shared" ca="1" si="588"/>
        <v/>
      </c>
      <c r="CX328" s="256" t="str">
        <f t="shared" ca="1" si="589"/>
        <v/>
      </c>
      <c r="CY328" s="256" t="str">
        <f t="shared" ca="1" si="590"/>
        <v/>
      </c>
      <c r="CZ328" s="256" t="str">
        <f t="shared" ca="1" si="591"/>
        <v/>
      </c>
      <c r="DA328" s="256" t="str">
        <f t="shared" ca="1" si="592"/>
        <v/>
      </c>
      <c r="DB328" s="316" t="str">
        <f ca="1">IFERROR(VLOOKUP($CU328,'（様式１号）３整理番号表'!$Z$19:$AB$32,3,FALSE),"")</f>
        <v/>
      </c>
      <c r="DC328" s="259" t="str">
        <f t="shared" ca="1" si="593"/>
        <v>-</v>
      </c>
      <c r="DD328" s="618" t="str">
        <f t="shared" ca="1" si="594"/>
        <v/>
      </c>
      <c r="DE328" s="321" t="str">
        <f ca="1">IF(AND(AO328=18,AS328=1),IF(COUNTIFS($Y$11:Y328,Y328,$AS$11:AS328,1)=1,"２②",""),IF($CU328="１①",INDEX(INDIRECT("'("&amp;$EO328&amp;")'!AR116:BB116"),1,MATCH(INDIRECT("'("&amp;$EO328&amp;")'!C118"),INDIRECT("'("&amp;$EO328&amp;")'!AR119:BB119"),0)),""))</f>
        <v/>
      </c>
      <c r="DF328" s="324" t="str">
        <f t="shared" ca="1" si="595"/>
        <v/>
      </c>
      <c r="DG328" s="313" t="str">
        <f t="shared" ca="1" si="596"/>
        <v/>
      </c>
      <c r="DH328" s="313" t="str">
        <f t="shared" ca="1" si="597"/>
        <v/>
      </c>
      <c r="DI328" s="313" t="str">
        <f t="shared" ca="1" si="598"/>
        <v/>
      </c>
      <c r="DJ328" s="313" t="str">
        <f t="shared" ca="1" si="599"/>
        <v/>
      </c>
      <c r="DK328" s="328" t="str">
        <f t="shared" ca="1" si="600"/>
        <v/>
      </c>
      <c r="DL328" s="334" t="str">
        <f t="shared" ca="1" si="601"/>
        <v/>
      </c>
      <c r="DM328" s="915" t="str">
        <f t="shared" ca="1" si="602"/>
        <v/>
      </c>
      <c r="DN328" s="15"/>
      <c r="DO328" s="324"/>
      <c r="DP328" s="16"/>
      <c r="DQ328" s="16"/>
      <c r="DR328" s="16"/>
      <c r="DS328" s="16"/>
      <c r="DT328" s="318" t="str">
        <f>IFERROR(VLOOKUP($DN328,'（様式１号）３整理番号表'!$Z$19:$AB$32,3,FALSE),"")</f>
        <v/>
      </c>
      <c r="DU328" s="259" t="str">
        <f t="shared" si="603"/>
        <v/>
      </c>
      <c r="DV328" s="14"/>
      <c r="DW328" s="17" t="str">
        <f t="shared" ca="1" si="604"/>
        <v/>
      </c>
      <c r="DX328" s="88" t="str">
        <f t="shared" ca="1" si="621"/>
        <v/>
      </c>
      <c r="DZ328" s="339">
        <f t="shared" ca="1" si="627"/>
        <v>0</v>
      </c>
      <c r="EA328" s="339">
        <f t="shared" ca="1" si="627"/>
        <v>0</v>
      </c>
      <c r="EB328" s="339">
        <f t="shared" ca="1" si="627"/>
        <v>0</v>
      </c>
      <c r="EC328" s="339">
        <f t="shared" ca="1" si="627"/>
        <v>0</v>
      </c>
      <c r="ED328" s="339">
        <f t="shared" ca="1" si="627"/>
        <v>0</v>
      </c>
      <c r="EE328" s="339">
        <f t="shared" ca="1" si="627"/>
        <v>0</v>
      </c>
      <c r="EF328" s="339">
        <f t="shared" ca="1" si="627"/>
        <v>0</v>
      </c>
      <c r="EG328" s="339">
        <f t="shared" ca="1" si="627"/>
        <v>0</v>
      </c>
      <c r="EH328" s="339">
        <f t="shared" ca="1" si="627"/>
        <v>0</v>
      </c>
      <c r="EI328" s="339">
        <f t="shared" ca="1" si="627"/>
        <v>0</v>
      </c>
      <c r="EJ328" s="339">
        <f t="shared" ca="1" si="627"/>
        <v>0</v>
      </c>
      <c r="EK328" s="339">
        <f t="shared" ca="1" si="627"/>
        <v>0</v>
      </c>
      <c r="EL328" s="339">
        <f t="shared" ca="1" si="627"/>
        <v>0</v>
      </c>
      <c r="EM328" s="339">
        <f t="shared" ca="1" si="627"/>
        <v>0</v>
      </c>
      <c r="EO328" s="919" t="str">
        <f t="shared" ca="1" si="523"/>
        <v/>
      </c>
      <c r="EP328" s="919" t="str">
        <f t="shared" ca="1" si="605"/>
        <v/>
      </c>
      <c r="EQ328" s="919" t="str">
        <f t="shared" ca="1" si="606"/>
        <v/>
      </c>
      <c r="ER328" s="919" t="str">
        <f t="shared" ca="1" si="607"/>
        <v/>
      </c>
      <c r="ES328" s="919" t="str">
        <f ca="1">IFERROR(INDEX('郵便番号（石川県）'!$A$3:$F$2574,MATCH(INDIRECT("'("&amp;EO328&amp;")'!E7"),'郵便番号（石川県）'!$A$3:$A$2574,0),6),"")</f>
        <v/>
      </c>
      <c r="ET328" s="919" t="str">
        <f ca="1">IFERROR(INDEX('郵便番号（石川県）'!$A$3:$F$2574,MATCH(INDIRECT("'("&amp;$EO328&amp;")'!E7"),'郵便番号（石川県）'!$A$3:$A$2574,0),5),"")</f>
        <v/>
      </c>
      <c r="EU328" s="919" t="str">
        <f t="shared" ca="1" si="608"/>
        <v/>
      </c>
      <c r="EV328" s="919" t="str">
        <f t="shared" ca="1" si="609"/>
        <v/>
      </c>
      <c r="EW328" s="919" t="str">
        <f t="shared" ca="1" si="610"/>
        <v/>
      </c>
      <c r="EX328" s="919" t="str">
        <f t="shared" ca="1" si="611"/>
        <v/>
      </c>
      <c r="EY328" s="919" t="str">
        <f t="shared" ca="1" si="612"/>
        <v/>
      </c>
      <c r="EZ328" s="919" t="str">
        <f t="shared" ca="1" si="613"/>
        <v/>
      </c>
      <c r="FA328" s="919" t="str">
        <f t="shared" ca="1" si="614"/>
        <v/>
      </c>
      <c r="FB328" s="919" t="str">
        <f t="shared" ca="1" si="615"/>
        <v/>
      </c>
      <c r="FC328" s="919" t="str">
        <f t="shared" ca="1" si="616"/>
        <v/>
      </c>
      <c r="FD328" s="627" t="str">
        <f t="shared" ca="1" si="617"/>
        <v/>
      </c>
      <c r="FE328" s="630">
        <v>318</v>
      </c>
      <c r="FF328" s="299" t="str">
        <f t="shared" ca="1" si="618"/>
        <v/>
      </c>
      <c r="FG328" s="993" t="str">
        <f t="shared" ca="1" si="619"/>
        <v/>
      </c>
      <c r="FH328" s="919" t="str">
        <f t="shared" ca="1" si="620"/>
        <v/>
      </c>
      <c r="FI328" s="299">
        <f ca="1">COUNTIF($FH$11:FH328,"■")</f>
        <v>0</v>
      </c>
    </row>
    <row r="329" spans="1:165" ht="34.5" customHeight="1">
      <c r="A329" s="445">
        <f t="shared" ca="1" si="524"/>
        <v>0</v>
      </c>
      <c r="B329" s="446">
        <f>IF(R329&lt;&gt;"",IF(COUNTIF(R$11:R329,R329)=1,MAX(B$11:B328)+1,INDEX(B$11:B328,MATCH(R329,R$11:R328,0),1)),0)</f>
        <v>1</v>
      </c>
      <c r="C329" s="446">
        <f ca="1">IF(T329&lt;&gt;"",IF(COUNTIF(T$11:T329,T329)=1,MAX(C$11:C328)+1,INDEX(C$11:C328,MATCH(T329,T$11:T328,0),1)),0)</f>
        <v>0</v>
      </c>
      <c r="D329" s="446">
        <f ca="1">IF(U329&lt;&gt;"",IF(COUNTIF(U$11:U329,U329)=1,MAX(D$11:D328)+1,INDEX(D$11:D328,MATCH(U329,U$11:U328,0),1)),0)</f>
        <v>0</v>
      </c>
      <c r="E329" s="446">
        <f ca="1">IF(S329&lt;&gt;"",IF(COUNTIF(S$11:S329,S329)=1,MAX(E$11:E328)+1,INDEX(E$11:E328,MATCH(S329,S$11:S328,0),1)),0)</f>
        <v>0</v>
      </c>
      <c r="F329" s="446">
        <f ca="1">IF(Z329&lt;&gt;"",IF(COUNTIF(Z$11:Z329,Z329)=1,MAX(F$11:F328)+1,INDEX(F$11:F328,MATCH(Z329,Z$11:Z328,0),1)),0)</f>
        <v>0</v>
      </c>
      <c r="G329" s="447" cm="1">
        <f t="array" aca="1" ref="G329" ca="1">IF(Z329&lt;&gt;"",IF(COUNTIFS(Z$11:Z329,Z329,W$11:W329,W329)=1,MAX(G$11:G328)+1,INDEX(G$11:G328,MATCH(Z329&amp;W329,Z$11:Z328&amp;W$11:W329,0),1)),0)</f>
        <v>0</v>
      </c>
      <c r="H329" s="447">
        <f t="shared" ca="1" si="525"/>
        <v>0</v>
      </c>
      <c r="I329" s="447">
        <f ca="1">IF(T329="",0,IF(COUNTIF(T$11:T329,T329)=1,1,0))</f>
        <v>0</v>
      </c>
      <c r="J329" s="447">
        <f ca="1">IF(U329="",0,IF(COUNTIF(U$11:U329,U329)=1,1,0))</f>
        <v>0</v>
      </c>
      <c r="K329" s="447">
        <f ca="1">IF(S329="",0,IF(COUNTIF(S$11:S329,S329)=1,1,0))</f>
        <v>0</v>
      </c>
      <c r="L329" s="446">
        <f ca="1">IF(Z329="",0,IF(COUNTIF(Z$11:Z329,Z329)=1,1,0))</f>
        <v>0</v>
      </c>
      <c r="M329" s="767">
        <f ca="1">IF($W329=2,IF(COUNTIFS($W$11:$W329,2,$Z$11:$Z329,$Z329)=1,1,0),0)</f>
        <v>0</v>
      </c>
      <c r="N329" s="767">
        <f ca="1">IF($W329=1,IF(COUNTIFS($W$11:$W329,2,$Z$11:$Z329,$Z329)=1,1,0),0)</f>
        <v>0</v>
      </c>
      <c r="O329" s="446">
        <f ca="1">IF(H329=0,0,IF(COUNTIF(Z$11:Z329,Z329)=1,1,0))</f>
        <v>0</v>
      </c>
      <c r="P329" s="448" t="str">
        <f t="shared" ca="1" si="526"/>
        <v>石川県</v>
      </c>
      <c r="Q329" s="89">
        <f t="shared" ca="1" si="527"/>
        <v>319</v>
      </c>
      <c r="R329" s="170" t="s">
        <v>459</v>
      </c>
      <c r="S329" s="357" t="str">
        <f t="shared" ca="1" si="528"/>
        <v/>
      </c>
      <c r="T329" s="357" t="str">
        <f t="shared" ca="1" si="529"/>
        <v/>
      </c>
      <c r="U329" s="58" t="str">
        <f t="shared" ca="1" si="530"/>
        <v/>
      </c>
      <c r="V329" s="58" t="str">
        <f t="shared" ca="1" si="531"/>
        <v/>
      </c>
      <c r="W329" s="920" t="str">
        <f t="shared" ca="1" si="532"/>
        <v/>
      </c>
      <c r="X329" s="369">
        <f ca="1">IFERROR(VLOOKUP(W329,'（様式１号）３整理番号表'!$B$4:$H$5,2,FALSE),0)</f>
        <v>0</v>
      </c>
      <c r="Y329" s="768" t="str" cm="1">
        <f t="array" aca="1" ref="Y329" ca="1">IF(AND(D329=0,F329=0),"",IF(COUNTIF(D$11:D329,D329)=1,1,IF(COUNTIFS(D$11:D329,D329,F$11:F329,F329)=1,INDEX((D$11:D329,F$11:F329,Y$11:Y329),MATCH(_xlfn.MAXIFS(F$11:F328,D$11:D328,D329),$F$11:F329,0),1,3)+1,INDEX((D$11:D329,F$11:F329,Y$11:Y329),MATCH(D329&amp;F329,D$11:D329&amp;F$11:F329,0),1,3))))</f>
        <v/>
      </c>
      <c r="Z329" s="40" t="str">
        <f t="shared" ca="1" si="533"/>
        <v/>
      </c>
      <c r="AA329" s="924" t="str">
        <f t="shared" ca="1" si="534"/>
        <v/>
      </c>
      <c r="AB329" s="93">
        <f ca="1">IFERROR(VLOOKUP(AA329,'（様式１号）３整理番号表'!$B$10:$H$16,2,FALSE),0)</f>
        <v>0</v>
      </c>
      <c r="AC329" s="924" t="str">
        <f t="shared" ca="1" si="535"/>
        <v/>
      </c>
      <c r="AD329" s="924" t="str">
        <f t="shared" ca="1" si="536"/>
        <v/>
      </c>
      <c r="AE329" s="93">
        <f ca="1">IFERROR(VLOOKUP(AD329,'（様式１号）３整理番号表'!$B$21:$H$22,2,FALSE),0)</f>
        <v>0</v>
      </c>
      <c r="AF329" s="924" t="str">
        <f t="shared" ca="1" si="537"/>
        <v/>
      </c>
      <c r="AG329" s="93">
        <f ca="1">IFERROR(VLOOKUP(AF329,'（様式１号）３整理番号表'!$B$26:$H$31,2,FALSE),0)</f>
        <v>0</v>
      </c>
      <c r="AH329" s="924" t="str">
        <f t="shared" ca="1" si="538"/>
        <v/>
      </c>
      <c r="AI329" s="93">
        <f ca="1">IFERROR(VLOOKUP(AH329,'（様式１号）３整理番号表'!$J$5:$N$59,2,FALSE),0)</f>
        <v>0</v>
      </c>
      <c r="AJ329" s="77" t="str">
        <f t="shared" ca="1" si="539"/>
        <v/>
      </c>
      <c r="AK329" s="93">
        <f ca="1">IFERROR(VLOOKUP(AJ329,'（様式１号）３整理番号表'!$P$5:$R$29,2,FALSE),0)</f>
        <v>0</v>
      </c>
      <c r="AL329" s="921" t="str">
        <f t="shared" ca="1" si="540"/>
        <v/>
      </c>
      <c r="AM329" s="921" t="str">
        <f t="shared" ca="1" si="541"/>
        <v/>
      </c>
      <c r="AN329" s="921"/>
      <c r="AO329" s="77" t="str">
        <f t="shared" ca="1" si="542"/>
        <v/>
      </c>
      <c r="AP329" s="93">
        <f ca="1">IFERROR(VLOOKUP(AO329,'（様式１号）３整理番号表'!$P$5:$R$29,2,FALSE),0)</f>
        <v>0</v>
      </c>
      <c r="AQ329" s="924" t="str">
        <f t="shared" ca="1" si="543"/>
        <v/>
      </c>
      <c r="AR329" s="93">
        <f t="shared" ca="1" si="544"/>
        <v>0</v>
      </c>
      <c r="AS329" s="924" t="str">
        <f t="shared" ca="1" si="545"/>
        <v/>
      </c>
      <c r="AT329" s="40" t="str">
        <f t="shared" ca="1" si="546"/>
        <v/>
      </c>
      <c r="AU329" s="93" t="str">
        <f t="shared" ca="1" si="547"/>
        <v/>
      </c>
      <c r="AV329" s="923" t="str">
        <f t="shared" ca="1" si="548"/>
        <v/>
      </c>
      <c r="AW329" s="926" t="str">
        <f t="shared" ca="1" si="549"/>
        <v/>
      </c>
      <c r="AX329" s="925" t="str">
        <f t="shared" ca="1" si="550"/>
        <v/>
      </c>
      <c r="AY329" s="925" t="str">
        <f t="shared" ca="1" si="550"/>
        <v/>
      </c>
      <c r="AZ329" s="925" t="str">
        <f t="shared" ca="1" si="550"/>
        <v/>
      </c>
      <c r="BA329" s="925" t="str">
        <f t="shared" ca="1" si="550"/>
        <v/>
      </c>
      <c r="BB329" s="925" t="str">
        <f t="shared" ca="1" si="551"/>
        <v/>
      </c>
      <c r="BC329" s="925" t="str">
        <f t="shared" ca="1" si="552"/>
        <v/>
      </c>
      <c r="BD329" s="925" t="str">
        <f t="shared" ca="1" si="552"/>
        <v/>
      </c>
      <c r="BE329" s="925" t="str">
        <f t="shared" ca="1" si="552"/>
        <v/>
      </c>
      <c r="BF329" s="77" t="str">
        <f t="shared" ca="1" si="553"/>
        <v/>
      </c>
      <c r="BG329" s="924" t="str">
        <f t="shared" ca="1" si="554"/>
        <v/>
      </c>
      <c r="BH329" s="94">
        <f ca="1">IF(BF329&lt;&gt;"",INDEX('（様式１号）３整理番号表'!$AB$7:$AQ$12,MATCH(BF329,'（様式１号）３整理番号表'!$AA$7:$AA$12,0),MATCH(BG329,'（様式１号）３整理番号表'!$AB$6:$AQ$6,0)),0)</f>
        <v>0</v>
      </c>
      <c r="BI329" s="921" t="str">
        <f t="shared" ca="1" si="555"/>
        <v/>
      </c>
      <c r="BJ329" s="922" t="str">
        <f t="shared" ca="1" si="556"/>
        <v/>
      </c>
      <c r="BK329" s="926" t="str">
        <f t="shared" ca="1" si="557"/>
        <v/>
      </c>
      <c r="BL329" s="922" t="str">
        <f t="shared" ca="1" si="558"/>
        <v/>
      </c>
      <c r="BM329" s="79" t="str">
        <f t="shared" ca="1" si="559"/>
        <v/>
      </c>
      <c r="BN329" s="82" t="str">
        <f t="shared" ca="1" si="560"/>
        <v/>
      </c>
      <c r="BO329" s="83" t="str">
        <f t="shared" ca="1" si="561"/>
        <v/>
      </c>
      <c r="BP329" s="84" t="str">
        <f t="shared" ca="1" si="562"/>
        <v/>
      </c>
      <c r="BQ329" s="82" t="str">
        <f t="shared" ca="1" si="563"/>
        <v/>
      </c>
      <c r="BR329" s="97" t="str">
        <f t="shared" ca="1" si="564"/>
        <v/>
      </c>
      <c r="BS329" s="95" t="str">
        <f t="shared" ca="1" si="565"/>
        <v/>
      </c>
      <c r="BT329" s="184" t="str">
        <f t="shared" ca="1" si="566"/>
        <v/>
      </c>
      <c r="BU329" s="611" t="str">
        <f t="shared" ca="1" si="567"/>
        <v/>
      </c>
      <c r="BV329" s="77" t="str">
        <f t="shared" ca="1" si="568"/>
        <v/>
      </c>
      <c r="BW329" s="85" t="str">
        <f t="shared" ca="1" si="569"/>
        <v/>
      </c>
      <c r="BX329" s="86" t="str">
        <f t="shared" ca="1" si="570"/>
        <v/>
      </c>
      <c r="BY329" s="231">
        <f ca="1">IF('ポイント要件確認等（個別表）'!AD329=1,ROUNDDOWN('ポイント要件確認等（個別表）'!AV329,-3),IF('ポイント要件確認等（個別表）'!AD329=2,ROUNDDOWN('ポイント要件確認等（個別表）'!BH329,-3),IF('ポイント要件確認等（個別表）'!AD329=3,ROUNDDOWN('ポイント要件確認等（個別表）'!BT329,-3),0)))</f>
        <v>0</v>
      </c>
      <c r="BZ329" s="86" t="str">
        <f t="shared" ca="1" si="571"/>
        <v/>
      </c>
      <c r="CA329" s="232" t="str">
        <f t="shared" ca="1" si="572"/>
        <v/>
      </c>
      <c r="CB329" s="232">
        <f t="shared" ca="1" si="573"/>
        <v>0</v>
      </c>
      <c r="CC329" s="86" t="str">
        <f t="shared" ca="1" si="574"/>
        <v/>
      </c>
      <c r="CD329" s="86" t="str">
        <f t="shared" ca="1" si="575"/>
        <v/>
      </c>
      <c r="CE329" s="609"/>
      <c r="CF329" s="86" t="str">
        <f t="shared" ca="1" si="576"/>
        <v/>
      </c>
      <c r="CG329" s="185" t="str">
        <f t="shared" ca="1" si="577"/>
        <v/>
      </c>
      <c r="CH329" s="246" t="str">
        <f t="shared" ca="1" si="578"/>
        <v>含税額</v>
      </c>
      <c r="CI329" s="247" t="str">
        <f t="shared" ca="1" si="579"/>
        <v/>
      </c>
      <c r="CJ329" s="87" t="str">
        <f ca="1">IFERROR(IF(INDIRECT("'("&amp;'２個別表'!EO329&amp;")'!AR"&amp;84+EP329)&lt;&gt;1,"",1),"")</f>
        <v/>
      </c>
      <c r="CK329" s="244" t="str">
        <f t="shared" ca="1" si="580"/>
        <v/>
      </c>
      <c r="CL329" s="235" t="str">
        <f t="shared" ca="1" si="581"/>
        <v/>
      </c>
      <c r="CM329" s="239" t="str">
        <f t="shared" ca="1" si="582"/>
        <v/>
      </c>
      <c r="CN329" s="77" t="str">
        <f t="shared" ca="1" si="583"/>
        <v/>
      </c>
      <c r="CO329" s="93" t="str">
        <f ca="1">IFERROR(VLOOKUP(CN329,'（様式１号）３整理番号表'!$T$5:$V$15,2,FALSE),"")</f>
        <v/>
      </c>
      <c r="CP329" s="924" t="str">
        <f t="shared" ca="1" si="584"/>
        <v/>
      </c>
      <c r="CQ329" s="93" t="str">
        <f ca="1">IFERROR(VLOOKUP(CP329,'（様式１号）３整理番号表'!$T$19:$V$24,2,FALSE),"")</f>
        <v/>
      </c>
      <c r="CR329" s="924" t="str">
        <f ca="1">IFERROR(IF(INDIRECT("'("&amp;'２個別表'!EO329&amp;")'!AV"&amp;84+EP329)&lt;&gt;1,"",1),"")</f>
        <v/>
      </c>
      <c r="CS329" s="232">
        <f t="shared" ca="1" si="585"/>
        <v>0</v>
      </c>
      <c r="CT329" s="248">
        <f t="shared" ca="1" si="586"/>
        <v>0</v>
      </c>
      <c r="CU329" s="376" t="str">
        <f ca="1">IF(ER329="補強",IF(COUNTIFS($Z$11:Z329,Z329,$W$11:W329,1)=1,"１①",""),IF(COUNTIFS($Z$11:Z329,Z329,$W$11:W329,2)=1,"２①",""))</f>
        <v/>
      </c>
      <c r="CV329" s="57" t="str">
        <f t="shared" ca="1" si="587"/>
        <v/>
      </c>
      <c r="CW329" s="927" t="str">
        <f t="shared" ca="1" si="588"/>
        <v/>
      </c>
      <c r="CX329" s="256" t="str">
        <f t="shared" ca="1" si="589"/>
        <v/>
      </c>
      <c r="CY329" s="256" t="str">
        <f t="shared" ca="1" si="590"/>
        <v/>
      </c>
      <c r="CZ329" s="256" t="str">
        <f t="shared" ca="1" si="591"/>
        <v/>
      </c>
      <c r="DA329" s="256" t="str">
        <f t="shared" ca="1" si="592"/>
        <v/>
      </c>
      <c r="DB329" s="316" t="str">
        <f ca="1">IFERROR(VLOOKUP($CU329,'（様式１号）３整理番号表'!$Z$19:$AB$32,3,FALSE),"")</f>
        <v/>
      </c>
      <c r="DC329" s="259" t="str">
        <f t="shared" ca="1" si="593"/>
        <v>-</v>
      </c>
      <c r="DD329" s="618" t="str">
        <f t="shared" ca="1" si="594"/>
        <v/>
      </c>
      <c r="DE329" s="321" t="str">
        <f ca="1">IF(AND(AO329=18,AS329=1),IF(COUNTIFS($Y$11:Y329,Y329,$AS$11:AS329,1)=1,"２②",""),IF($CU329="１①",INDEX(INDIRECT("'("&amp;$EO329&amp;")'!AR116:BB116"),1,MATCH(INDIRECT("'("&amp;$EO329&amp;")'!C118"),INDIRECT("'("&amp;$EO329&amp;")'!AR119:BB119"),0)),""))</f>
        <v/>
      </c>
      <c r="DF329" s="324" t="str">
        <f t="shared" ca="1" si="595"/>
        <v/>
      </c>
      <c r="DG329" s="313" t="str">
        <f t="shared" ca="1" si="596"/>
        <v/>
      </c>
      <c r="DH329" s="313" t="str">
        <f t="shared" ca="1" si="597"/>
        <v/>
      </c>
      <c r="DI329" s="313" t="str">
        <f t="shared" ca="1" si="598"/>
        <v/>
      </c>
      <c r="DJ329" s="313" t="str">
        <f t="shared" ca="1" si="599"/>
        <v/>
      </c>
      <c r="DK329" s="328" t="str">
        <f t="shared" ca="1" si="600"/>
        <v/>
      </c>
      <c r="DL329" s="334" t="str">
        <f t="shared" ca="1" si="601"/>
        <v/>
      </c>
      <c r="DM329" s="915" t="str">
        <f t="shared" ca="1" si="602"/>
        <v/>
      </c>
      <c r="DN329" s="15"/>
      <c r="DO329" s="324"/>
      <c r="DP329" s="16"/>
      <c r="DQ329" s="16"/>
      <c r="DR329" s="16"/>
      <c r="DS329" s="16"/>
      <c r="DT329" s="318" t="str">
        <f>IFERROR(VLOOKUP($DN329,'（様式１号）３整理番号表'!$Z$19:$AB$32,3,FALSE),"")</f>
        <v/>
      </c>
      <c r="DU329" s="259" t="str">
        <f t="shared" si="603"/>
        <v/>
      </c>
      <c r="DV329" s="14"/>
      <c r="DW329" s="17" t="str">
        <f t="shared" ca="1" si="604"/>
        <v/>
      </c>
      <c r="DX329" s="88" t="str">
        <f t="shared" ca="1" si="621"/>
        <v/>
      </c>
      <c r="DZ329" s="339">
        <f t="shared" ca="1" si="627"/>
        <v>0</v>
      </c>
      <c r="EA329" s="339">
        <f t="shared" ca="1" si="627"/>
        <v>0</v>
      </c>
      <c r="EB329" s="339">
        <f t="shared" ca="1" si="627"/>
        <v>0</v>
      </c>
      <c r="EC329" s="339">
        <f t="shared" ca="1" si="627"/>
        <v>0</v>
      </c>
      <c r="ED329" s="339">
        <f t="shared" ca="1" si="627"/>
        <v>0</v>
      </c>
      <c r="EE329" s="339">
        <f t="shared" ca="1" si="627"/>
        <v>0</v>
      </c>
      <c r="EF329" s="339">
        <f t="shared" ca="1" si="627"/>
        <v>0</v>
      </c>
      <c r="EG329" s="339">
        <f t="shared" ca="1" si="627"/>
        <v>0</v>
      </c>
      <c r="EH329" s="339">
        <f t="shared" ca="1" si="627"/>
        <v>0</v>
      </c>
      <c r="EI329" s="339">
        <f t="shared" ca="1" si="627"/>
        <v>0</v>
      </c>
      <c r="EJ329" s="339">
        <f t="shared" ca="1" si="627"/>
        <v>0</v>
      </c>
      <c r="EK329" s="339">
        <f t="shared" ca="1" si="627"/>
        <v>0</v>
      </c>
      <c r="EL329" s="339">
        <f t="shared" ca="1" si="627"/>
        <v>0</v>
      </c>
      <c r="EM329" s="339">
        <f t="shared" ca="1" si="627"/>
        <v>0</v>
      </c>
      <c r="EO329" s="919" t="str">
        <f t="shared" ca="1" si="523"/>
        <v/>
      </c>
      <c r="EP329" s="919" t="str">
        <f t="shared" ca="1" si="605"/>
        <v/>
      </c>
      <c r="EQ329" s="919" t="str">
        <f t="shared" ca="1" si="606"/>
        <v/>
      </c>
      <c r="ER329" s="919" t="str">
        <f t="shared" ca="1" si="607"/>
        <v/>
      </c>
      <c r="ES329" s="919" t="str">
        <f ca="1">IFERROR(INDEX('郵便番号（石川県）'!$A$3:$F$2574,MATCH(INDIRECT("'("&amp;EO329&amp;")'!E7"),'郵便番号（石川県）'!$A$3:$A$2574,0),6),"")</f>
        <v/>
      </c>
      <c r="ET329" s="919" t="str">
        <f ca="1">IFERROR(INDEX('郵便番号（石川県）'!$A$3:$F$2574,MATCH(INDIRECT("'("&amp;$EO329&amp;")'!E7"),'郵便番号（石川県）'!$A$3:$A$2574,0),5),"")</f>
        <v/>
      </c>
      <c r="EU329" s="919" t="str">
        <f t="shared" ca="1" si="608"/>
        <v/>
      </c>
      <c r="EV329" s="919" t="str">
        <f t="shared" ca="1" si="609"/>
        <v/>
      </c>
      <c r="EW329" s="919" t="str">
        <f t="shared" ca="1" si="610"/>
        <v/>
      </c>
      <c r="EX329" s="919" t="str">
        <f t="shared" ca="1" si="611"/>
        <v/>
      </c>
      <c r="EY329" s="919" t="str">
        <f t="shared" ca="1" si="612"/>
        <v/>
      </c>
      <c r="EZ329" s="919" t="str">
        <f t="shared" ca="1" si="613"/>
        <v/>
      </c>
      <c r="FA329" s="919" t="str">
        <f t="shared" ca="1" si="614"/>
        <v/>
      </c>
      <c r="FB329" s="919" t="str">
        <f t="shared" ca="1" si="615"/>
        <v/>
      </c>
      <c r="FC329" s="919" t="str">
        <f t="shared" ca="1" si="616"/>
        <v/>
      </c>
      <c r="FD329" s="627" t="str">
        <f t="shared" ca="1" si="617"/>
        <v/>
      </c>
      <c r="FE329" s="630">
        <v>319</v>
      </c>
      <c r="FF329" s="299" t="str">
        <f t="shared" ca="1" si="618"/>
        <v/>
      </c>
      <c r="FG329" s="993" t="str">
        <f t="shared" ca="1" si="619"/>
        <v/>
      </c>
      <c r="FH329" s="919" t="str">
        <f t="shared" ca="1" si="620"/>
        <v/>
      </c>
      <c r="FI329" s="299">
        <f ca="1">COUNTIF($FH$11:FH329,"■")</f>
        <v>0</v>
      </c>
    </row>
    <row r="330" spans="1:165" ht="34.5" customHeight="1">
      <c r="A330" s="445">
        <f t="shared" ca="1" si="524"/>
        <v>0</v>
      </c>
      <c r="B330" s="446">
        <f>IF(R330&lt;&gt;"",IF(COUNTIF(R$11:R330,R330)=1,MAX(B$11:B329)+1,INDEX(B$11:B329,MATCH(R330,R$11:R329,0),1)),0)</f>
        <v>1</v>
      </c>
      <c r="C330" s="446">
        <f ca="1">IF(T330&lt;&gt;"",IF(COUNTIF(T$11:T330,T330)=1,MAX(C$11:C329)+1,INDEX(C$11:C329,MATCH(T330,T$11:T329,0),1)),0)</f>
        <v>0</v>
      </c>
      <c r="D330" s="446">
        <f ca="1">IF(U330&lt;&gt;"",IF(COUNTIF(U$11:U330,U330)=1,MAX(D$11:D329)+1,INDEX(D$11:D329,MATCH(U330,U$11:U329,0),1)),0)</f>
        <v>0</v>
      </c>
      <c r="E330" s="446">
        <f ca="1">IF(S330&lt;&gt;"",IF(COUNTIF(S$11:S330,S330)=1,MAX(E$11:E329)+1,INDEX(E$11:E329,MATCH(S330,S$11:S329,0),1)),0)</f>
        <v>0</v>
      </c>
      <c r="F330" s="446">
        <f ca="1">IF(Z330&lt;&gt;"",IF(COUNTIF(Z$11:Z330,Z330)=1,MAX(F$11:F329)+1,INDEX(F$11:F329,MATCH(Z330,Z$11:Z329,0),1)),0)</f>
        <v>0</v>
      </c>
      <c r="G330" s="447" cm="1">
        <f t="array" aca="1" ref="G330" ca="1">IF(Z330&lt;&gt;"",IF(COUNTIFS(Z$11:Z330,Z330,W$11:W330,W330)=1,MAX(G$11:G329)+1,INDEX(G$11:G329,MATCH(Z330&amp;W330,Z$11:Z329&amp;W$11:W330,0),1)),0)</f>
        <v>0</v>
      </c>
      <c r="H330" s="447">
        <f t="shared" ca="1" si="525"/>
        <v>0</v>
      </c>
      <c r="I330" s="447">
        <f ca="1">IF(T330="",0,IF(COUNTIF(T$11:T330,T330)=1,1,0))</f>
        <v>0</v>
      </c>
      <c r="J330" s="447">
        <f ca="1">IF(U330="",0,IF(COUNTIF(U$11:U330,U330)=1,1,0))</f>
        <v>0</v>
      </c>
      <c r="K330" s="447">
        <f ca="1">IF(S330="",0,IF(COUNTIF(S$11:S330,S330)=1,1,0))</f>
        <v>0</v>
      </c>
      <c r="L330" s="446">
        <f ca="1">IF(Z330="",0,IF(COUNTIF(Z$11:Z330,Z330)=1,1,0))</f>
        <v>0</v>
      </c>
      <c r="M330" s="767">
        <f ca="1">IF($W330=2,IF(COUNTIFS($W$11:$W330,2,$Z$11:$Z330,$Z330)=1,1,0),0)</f>
        <v>0</v>
      </c>
      <c r="N330" s="767">
        <f ca="1">IF($W330=1,IF(COUNTIFS($W$11:$W330,2,$Z$11:$Z330,$Z330)=1,1,0),0)</f>
        <v>0</v>
      </c>
      <c r="O330" s="446">
        <f ca="1">IF(H330=0,0,IF(COUNTIF(Z$11:Z330,Z330)=1,1,0))</f>
        <v>0</v>
      </c>
      <c r="P330" s="448" t="str">
        <f t="shared" ca="1" si="526"/>
        <v>石川県</v>
      </c>
      <c r="Q330" s="89">
        <f t="shared" ca="1" si="527"/>
        <v>320</v>
      </c>
      <c r="R330" s="170" t="s">
        <v>459</v>
      </c>
      <c r="S330" s="357" t="str">
        <f t="shared" ca="1" si="528"/>
        <v/>
      </c>
      <c r="T330" s="357" t="str">
        <f t="shared" ca="1" si="529"/>
        <v/>
      </c>
      <c r="U330" s="58" t="str">
        <f t="shared" ca="1" si="530"/>
        <v/>
      </c>
      <c r="V330" s="58" t="str">
        <f t="shared" ca="1" si="531"/>
        <v/>
      </c>
      <c r="W330" s="920" t="str">
        <f t="shared" ca="1" si="532"/>
        <v/>
      </c>
      <c r="X330" s="369">
        <f ca="1">IFERROR(VLOOKUP(W330,'（様式１号）３整理番号表'!$B$4:$H$5,2,FALSE),0)</f>
        <v>0</v>
      </c>
      <c r="Y330" s="768" t="str" cm="1">
        <f t="array" aca="1" ref="Y330" ca="1">IF(AND(D330=0,F330=0),"",IF(COUNTIF(D$11:D330,D330)=1,1,IF(COUNTIFS(D$11:D330,D330,F$11:F330,F330)=1,INDEX((D$11:D330,F$11:F330,Y$11:Y330),MATCH(_xlfn.MAXIFS(F$11:F329,D$11:D329,D330),$F$11:F330,0),1,3)+1,INDEX((D$11:D330,F$11:F330,Y$11:Y330),MATCH(D330&amp;F330,D$11:D330&amp;F$11:F330,0),1,3))))</f>
        <v/>
      </c>
      <c r="Z330" s="40" t="str">
        <f t="shared" ca="1" si="533"/>
        <v/>
      </c>
      <c r="AA330" s="924" t="str">
        <f t="shared" ca="1" si="534"/>
        <v/>
      </c>
      <c r="AB330" s="93">
        <f ca="1">IFERROR(VLOOKUP(AA330,'（様式１号）３整理番号表'!$B$10:$H$16,2,FALSE),0)</f>
        <v>0</v>
      </c>
      <c r="AC330" s="924" t="str">
        <f t="shared" ca="1" si="535"/>
        <v/>
      </c>
      <c r="AD330" s="924" t="str">
        <f t="shared" ca="1" si="536"/>
        <v/>
      </c>
      <c r="AE330" s="93">
        <f ca="1">IFERROR(VLOOKUP(AD330,'（様式１号）３整理番号表'!$B$21:$H$22,2,FALSE),0)</f>
        <v>0</v>
      </c>
      <c r="AF330" s="924" t="str">
        <f t="shared" ca="1" si="537"/>
        <v/>
      </c>
      <c r="AG330" s="93">
        <f ca="1">IFERROR(VLOOKUP(AF330,'（様式１号）３整理番号表'!$B$26:$H$31,2,FALSE),0)</f>
        <v>0</v>
      </c>
      <c r="AH330" s="924" t="str">
        <f t="shared" ca="1" si="538"/>
        <v/>
      </c>
      <c r="AI330" s="93">
        <f ca="1">IFERROR(VLOOKUP(AH330,'（様式１号）３整理番号表'!$J$5:$N$59,2,FALSE),0)</f>
        <v>0</v>
      </c>
      <c r="AJ330" s="77" t="str">
        <f t="shared" ca="1" si="539"/>
        <v/>
      </c>
      <c r="AK330" s="93">
        <f ca="1">IFERROR(VLOOKUP(AJ330,'（様式１号）３整理番号表'!$P$5:$R$29,2,FALSE),0)</f>
        <v>0</v>
      </c>
      <c r="AL330" s="921" t="str">
        <f t="shared" ca="1" si="540"/>
        <v/>
      </c>
      <c r="AM330" s="921" t="str">
        <f t="shared" ca="1" si="541"/>
        <v/>
      </c>
      <c r="AN330" s="921"/>
      <c r="AO330" s="77" t="str">
        <f t="shared" ca="1" si="542"/>
        <v/>
      </c>
      <c r="AP330" s="93">
        <f ca="1">IFERROR(VLOOKUP(AO330,'（様式１号）３整理番号表'!$P$5:$R$29,2,FALSE),0)</f>
        <v>0</v>
      </c>
      <c r="AQ330" s="924" t="str">
        <f t="shared" ca="1" si="543"/>
        <v/>
      </c>
      <c r="AR330" s="93">
        <f t="shared" ca="1" si="544"/>
        <v>0</v>
      </c>
      <c r="AS330" s="924" t="str">
        <f t="shared" ca="1" si="545"/>
        <v/>
      </c>
      <c r="AT330" s="40" t="str">
        <f t="shared" ca="1" si="546"/>
        <v/>
      </c>
      <c r="AU330" s="93" t="str">
        <f t="shared" ca="1" si="547"/>
        <v/>
      </c>
      <c r="AV330" s="923" t="str">
        <f t="shared" ca="1" si="548"/>
        <v/>
      </c>
      <c r="AW330" s="926" t="str">
        <f t="shared" ca="1" si="549"/>
        <v/>
      </c>
      <c r="AX330" s="925" t="str">
        <f t="shared" ca="1" si="550"/>
        <v/>
      </c>
      <c r="AY330" s="925" t="str">
        <f t="shared" ca="1" si="550"/>
        <v/>
      </c>
      <c r="AZ330" s="925" t="str">
        <f t="shared" ca="1" si="550"/>
        <v/>
      </c>
      <c r="BA330" s="925" t="str">
        <f t="shared" ca="1" si="550"/>
        <v/>
      </c>
      <c r="BB330" s="925" t="str">
        <f t="shared" ca="1" si="551"/>
        <v/>
      </c>
      <c r="BC330" s="925" t="str">
        <f t="shared" ca="1" si="552"/>
        <v/>
      </c>
      <c r="BD330" s="925" t="str">
        <f t="shared" ca="1" si="552"/>
        <v/>
      </c>
      <c r="BE330" s="925" t="str">
        <f t="shared" ca="1" si="552"/>
        <v/>
      </c>
      <c r="BF330" s="77" t="str">
        <f t="shared" ca="1" si="553"/>
        <v/>
      </c>
      <c r="BG330" s="924" t="str">
        <f t="shared" ca="1" si="554"/>
        <v/>
      </c>
      <c r="BH330" s="94">
        <f ca="1">IF(BF330&lt;&gt;"",INDEX('（様式１号）３整理番号表'!$AB$7:$AQ$12,MATCH(BF330,'（様式１号）３整理番号表'!$AA$7:$AA$12,0),MATCH(BG330,'（様式１号）３整理番号表'!$AB$6:$AQ$6,0)),0)</f>
        <v>0</v>
      </c>
      <c r="BI330" s="921" t="str">
        <f t="shared" ca="1" si="555"/>
        <v/>
      </c>
      <c r="BJ330" s="922" t="str">
        <f t="shared" ca="1" si="556"/>
        <v/>
      </c>
      <c r="BK330" s="926" t="str">
        <f t="shared" ca="1" si="557"/>
        <v/>
      </c>
      <c r="BL330" s="922" t="str">
        <f t="shared" ca="1" si="558"/>
        <v/>
      </c>
      <c r="BM330" s="79" t="str">
        <f t="shared" ca="1" si="559"/>
        <v/>
      </c>
      <c r="BN330" s="82" t="str">
        <f t="shared" ca="1" si="560"/>
        <v/>
      </c>
      <c r="BO330" s="83" t="str">
        <f t="shared" ca="1" si="561"/>
        <v/>
      </c>
      <c r="BP330" s="84" t="str">
        <f t="shared" ca="1" si="562"/>
        <v/>
      </c>
      <c r="BQ330" s="82" t="str">
        <f t="shared" ca="1" si="563"/>
        <v/>
      </c>
      <c r="BR330" s="97" t="str">
        <f t="shared" ca="1" si="564"/>
        <v/>
      </c>
      <c r="BS330" s="95" t="str">
        <f t="shared" ca="1" si="565"/>
        <v/>
      </c>
      <c r="BT330" s="184" t="str">
        <f t="shared" ca="1" si="566"/>
        <v/>
      </c>
      <c r="BU330" s="611" t="str">
        <f t="shared" ca="1" si="567"/>
        <v/>
      </c>
      <c r="BV330" s="77" t="str">
        <f t="shared" ca="1" si="568"/>
        <v/>
      </c>
      <c r="BW330" s="85" t="str">
        <f t="shared" ca="1" si="569"/>
        <v/>
      </c>
      <c r="BX330" s="86" t="str">
        <f t="shared" ca="1" si="570"/>
        <v/>
      </c>
      <c r="BY330" s="231">
        <f ca="1">IF('ポイント要件確認等（個別表）'!AD330=1,ROUNDDOWN('ポイント要件確認等（個別表）'!AV330,-3),IF('ポイント要件確認等（個別表）'!AD330=2,ROUNDDOWN('ポイント要件確認等（個別表）'!BH330,-3),IF('ポイント要件確認等（個別表）'!AD330=3,ROUNDDOWN('ポイント要件確認等（個別表）'!BT330,-3),0)))</f>
        <v>0</v>
      </c>
      <c r="BZ330" s="86" t="str">
        <f t="shared" ca="1" si="571"/>
        <v/>
      </c>
      <c r="CA330" s="232" t="str">
        <f t="shared" ca="1" si="572"/>
        <v/>
      </c>
      <c r="CB330" s="232">
        <f t="shared" ca="1" si="573"/>
        <v>0</v>
      </c>
      <c r="CC330" s="86" t="str">
        <f t="shared" ca="1" si="574"/>
        <v/>
      </c>
      <c r="CD330" s="86" t="str">
        <f t="shared" ca="1" si="575"/>
        <v/>
      </c>
      <c r="CE330" s="609"/>
      <c r="CF330" s="86" t="str">
        <f t="shared" ca="1" si="576"/>
        <v/>
      </c>
      <c r="CG330" s="185" t="str">
        <f t="shared" ca="1" si="577"/>
        <v/>
      </c>
      <c r="CH330" s="246" t="str">
        <f t="shared" ca="1" si="578"/>
        <v>含税額</v>
      </c>
      <c r="CI330" s="247" t="str">
        <f t="shared" ca="1" si="579"/>
        <v/>
      </c>
      <c r="CJ330" s="87" t="str">
        <f ca="1">IFERROR(IF(INDIRECT("'("&amp;'２個別表'!EO330&amp;")'!AR"&amp;84+EP330)&lt;&gt;1,"",1),"")</f>
        <v/>
      </c>
      <c r="CK330" s="244" t="str">
        <f t="shared" ca="1" si="580"/>
        <v/>
      </c>
      <c r="CL330" s="235" t="str">
        <f t="shared" ca="1" si="581"/>
        <v/>
      </c>
      <c r="CM330" s="239" t="str">
        <f t="shared" ca="1" si="582"/>
        <v/>
      </c>
      <c r="CN330" s="77" t="str">
        <f t="shared" ca="1" si="583"/>
        <v/>
      </c>
      <c r="CO330" s="93" t="str">
        <f ca="1">IFERROR(VLOOKUP(CN330,'（様式１号）３整理番号表'!$T$5:$V$15,2,FALSE),"")</f>
        <v/>
      </c>
      <c r="CP330" s="924" t="str">
        <f t="shared" ca="1" si="584"/>
        <v/>
      </c>
      <c r="CQ330" s="93" t="str">
        <f ca="1">IFERROR(VLOOKUP(CP330,'（様式１号）３整理番号表'!$T$19:$V$24,2,FALSE),"")</f>
        <v/>
      </c>
      <c r="CR330" s="924" t="str">
        <f ca="1">IFERROR(IF(INDIRECT("'("&amp;'２個別表'!EO330&amp;")'!AV"&amp;84+EP330)&lt;&gt;1,"",1),"")</f>
        <v/>
      </c>
      <c r="CS330" s="232">
        <f t="shared" ca="1" si="585"/>
        <v>0</v>
      </c>
      <c r="CT330" s="248">
        <f t="shared" ca="1" si="586"/>
        <v>0</v>
      </c>
      <c r="CU330" s="376" t="str">
        <f ca="1">IF(ER330="補強",IF(COUNTIFS($Z$11:Z330,Z330,$W$11:W330,1)=1,"１①",""),IF(COUNTIFS($Z$11:Z330,Z330,$W$11:W330,2)=1,"２①",""))</f>
        <v/>
      </c>
      <c r="CV330" s="57" t="str">
        <f t="shared" ca="1" si="587"/>
        <v/>
      </c>
      <c r="CW330" s="927" t="str">
        <f t="shared" ca="1" si="588"/>
        <v/>
      </c>
      <c r="CX330" s="256" t="str">
        <f t="shared" ca="1" si="589"/>
        <v/>
      </c>
      <c r="CY330" s="256" t="str">
        <f t="shared" ca="1" si="590"/>
        <v/>
      </c>
      <c r="CZ330" s="256" t="str">
        <f t="shared" ca="1" si="591"/>
        <v/>
      </c>
      <c r="DA330" s="256" t="str">
        <f t="shared" ca="1" si="592"/>
        <v/>
      </c>
      <c r="DB330" s="316" t="str">
        <f ca="1">IFERROR(VLOOKUP($CU330,'（様式１号）３整理番号表'!$Z$19:$AB$32,3,FALSE),"")</f>
        <v/>
      </c>
      <c r="DC330" s="259" t="str">
        <f t="shared" ca="1" si="593"/>
        <v>-</v>
      </c>
      <c r="DD330" s="618" t="str">
        <f t="shared" ca="1" si="594"/>
        <v/>
      </c>
      <c r="DE330" s="321" t="str">
        <f ca="1">IF(AND(AO330=18,AS330=1),IF(COUNTIFS($Y$11:Y330,Y330,$AS$11:AS330,1)=1,"２②",""),IF($CU330="１①",INDEX(INDIRECT("'("&amp;$EO330&amp;")'!AR116:BB116"),1,MATCH(INDIRECT("'("&amp;$EO330&amp;")'!C118"),INDIRECT("'("&amp;$EO330&amp;")'!AR119:BB119"),0)),""))</f>
        <v/>
      </c>
      <c r="DF330" s="324" t="str">
        <f t="shared" ca="1" si="595"/>
        <v/>
      </c>
      <c r="DG330" s="313" t="str">
        <f t="shared" ca="1" si="596"/>
        <v/>
      </c>
      <c r="DH330" s="313" t="str">
        <f t="shared" ca="1" si="597"/>
        <v/>
      </c>
      <c r="DI330" s="313" t="str">
        <f t="shared" ca="1" si="598"/>
        <v/>
      </c>
      <c r="DJ330" s="313" t="str">
        <f t="shared" ca="1" si="599"/>
        <v/>
      </c>
      <c r="DK330" s="328" t="str">
        <f t="shared" ca="1" si="600"/>
        <v/>
      </c>
      <c r="DL330" s="334" t="str">
        <f t="shared" ca="1" si="601"/>
        <v/>
      </c>
      <c r="DM330" s="915" t="str">
        <f t="shared" ca="1" si="602"/>
        <v/>
      </c>
      <c r="DN330" s="15"/>
      <c r="DO330" s="324"/>
      <c r="DP330" s="16"/>
      <c r="DQ330" s="16"/>
      <c r="DR330" s="16"/>
      <c r="DS330" s="16"/>
      <c r="DT330" s="318" t="str">
        <f>IFERROR(VLOOKUP($DN330,'（様式１号）３整理番号表'!$Z$19:$AB$32,3,FALSE),"")</f>
        <v/>
      </c>
      <c r="DU330" s="259" t="str">
        <f t="shared" si="603"/>
        <v/>
      </c>
      <c r="DV330" s="14"/>
      <c r="DW330" s="17" t="str">
        <f t="shared" ca="1" si="604"/>
        <v/>
      </c>
      <c r="DX330" s="88" t="str">
        <f t="shared" ca="1" si="621"/>
        <v/>
      </c>
      <c r="DZ330" s="339">
        <f t="shared" ca="1" si="627"/>
        <v>0</v>
      </c>
      <c r="EA330" s="339">
        <f t="shared" ca="1" si="627"/>
        <v>0</v>
      </c>
      <c r="EB330" s="339">
        <f t="shared" ca="1" si="627"/>
        <v>0</v>
      </c>
      <c r="EC330" s="339">
        <f t="shared" ca="1" si="627"/>
        <v>0</v>
      </c>
      <c r="ED330" s="339">
        <f t="shared" ca="1" si="627"/>
        <v>0</v>
      </c>
      <c r="EE330" s="339">
        <f t="shared" ca="1" si="627"/>
        <v>0</v>
      </c>
      <c r="EF330" s="339">
        <f t="shared" ca="1" si="627"/>
        <v>0</v>
      </c>
      <c r="EG330" s="339">
        <f t="shared" ca="1" si="627"/>
        <v>0</v>
      </c>
      <c r="EH330" s="339">
        <f t="shared" ca="1" si="627"/>
        <v>0</v>
      </c>
      <c r="EI330" s="339">
        <f t="shared" ca="1" si="627"/>
        <v>0</v>
      </c>
      <c r="EJ330" s="339">
        <f t="shared" ca="1" si="627"/>
        <v>0</v>
      </c>
      <c r="EK330" s="339">
        <f t="shared" ca="1" si="627"/>
        <v>0</v>
      </c>
      <c r="EL330" s="339">
        <f t="shared" ca="1" si="627"/>
        <v>0</v>
      </c>
      <c r="EM330" s="339">
        <f t="shared" ca="1" si="627"/>
        <v>0</v>
      </c>
      <c r="EO330" s="919" t="str">
        <f t="shared" ca="1" si="523"/>
        <v/>
      </c>
      <c r="EP330" s="919" t="str">
        <f t="shared" ca="1" si="605"/>
        <v/>
      </c>
      <c r="EQ330" s="919" t="str">
        <f t="shared" ca="1" si="606"/>
        <v/>
      </c>
      <c r="ER330" s="919" t="str">
        <f t="shared" ca="1" si="607"/>
        <v/>
      </c>
      <c r="ES330" s="919" t="str">
        <f ca="1">IFERROR(INDEX('郵便番号（石川県）'!$A$3:$F$2574,MATCH(INDIRECT("'("&amp;EO330&amp;")'!E7"),'郵便番号（石川県）'!$A$3:$A$2574,0),6),"")</f>
        <v/>
      </c>
      <c r="ET330" s="919" t="str">
        <f ca="1">IFERROR(INDEX('郵便番号（石川県）'!$A$3:$F$2574,MATCH(INDIRECT("'("&amp;$EO330&amp;")'!E7"),'郵便番号（石川県）'!$A$3:$A$2574,0),5),"")</f>
        <v/>
      </c>
      <c r="EU330" s="919" t="str">
        <f t="shared" ca="1" si="608"/>
        <v/>
      </c>
      <c r="EV330" s="919" t="str">
        <f t="shared" ca="1" si="609"/>
        <v/>
      </c>
      <c r="EW330" s="919" t="str">
        <f t="shared" ca="1" si="610"/>
        <v/>
      </c>
      <c r="EX330" s="919" t="str">
        <f t="shared" ca="1" si="611"/>
        <v/>
      </c>
      <c r="EY330" s="919" t="str">
        <f t="shared" ca="1" si="612"/>
        <v/>
      </c>
      <c r="EZ330" s="919" t="str">
        <f t="shared" ca="1" si="613"/>
        <v/>
      </c>
      <c r="FA330" s="919" t="str">
        <f t="shared" ca="1" si="614"/>
        <v/>
      </c>
      <c r="FB330" s="919" t="str">
        <f t="shared" ca="1" si="615"/>
        <v/>
      </c>
      <c r="FC330" s="919" t="str">
        <f t="shared" ca="1" si="616"/>
        <v/>
      </c>
      <c r="FD330" s="627" t="str">
        <f t="shared" ca="1" si="617"/>
        <v/>
      </c>
      <c r="FE330" s="630">
        <v>320</v>
      </c>
      <c r="FF330" s="299" t="str">
        <f t="shared" ca="1" si="618"/>
        <v/>
      </c>
      <c r="FG330" s="993" t="str">
        <f t="shared" ca="1" si="619"/>
        <v/>
      </c>
      <c r="FH330" s="919" t="str">
        <f t="shared" ca="1" si="620"/>
        <v/>
      </c>
      <c r="FI330" s="299">
        <f ca="1">COUNTIF($FH$11:FH330,"■")</f>
        <v>0</v>
      </c>
    </row>
    <row r="331" spans="1:165" ht="34.5" customHeight="1">
      <c r="A331" s="445">
        <f t="shared" ca="1" si="524"/>
        <v>0</v>
      </c>
      <c r="B331" s="446">
        <f>IF(R331&lt;&gt;"",IF(COUNTIF(R$11:R331,R331)=1,MAX(B$11:B330)+1,INDEX(B$11:B330,MATCH(R331,R$11:R330,0),1)),0)</f>
        <v>1</v>
      </c>
      <c r="C331" s="446">
        <f ca="1">IF(T331&lt;&gt;"",IF(COUNTIF(T$11:T331,T331)=1,MAX(C$11:C330)+1,INDEX(C$11:C330,MATCH(T331,T$11:T330,0),1)),0)</f>
        <v>0</v>
      </c>
      <c r="D331" s="446">
        <f ca="1">IF(U331&lt;&gt;"",IF(COUNTIF(U$11:U331,U331)=1,MAX(D$11:D330)+1,INDEX(D$11:D330,MATCH(U331,U$11:U330,0),1)),0)</f>
        <v>0</v>
      </c>
      <c r="E331" s="446">
        <f ca="1">IF(S331&lt;&gt;"",IF(COUNTIF(S$11:S331,S331)=1,MAX(E$11:E330)+1,INDEX(E$11:E330,MATCH(S331,S$11:S330,0),1)),0)</f>
        <v>0</v>
      </c>
      <c r="F331" s="446">
        <f ca="1">IF(Z331&lt;&gt;"",IF(COUNTIF(Z$11:Z331,Z331)=1,MAX(F$11:F330)+1,INDEX(F$11:F330,MATCH(Z331,Z$11:Z330,0),1)),0)</f>
        <v>0</v>
      </c>
      <c r="G331" s="447" cm="1">
        <f t="array" aca="1" ref="G331" ca="1">IF(Z331&lt;&gt;"",IF(COUNTIFS(Z$11:Z331,Z331,W$11:W331,W331)=1,MAX(G$11:G330)+1,INDEX(G$11:G330,MATCH(Z331&amp;W331,Z$11:Z330&amp;W$11:W331,0),1)),0)</f>
        <v>0</v>
      </c>
      <c r="H331" s="447">
        <f t="shared" ca="1" si="525"/>
        <v>0</v>
      </c>
      <c r="I331" s="447">
        <f ca="1">IF(T331="",0,IF(COUNTIF(T$11:T331,T331)=1,1,0))</f>
        <v>0</v>
      </c>
      <c r="J331" s="447">
        <f ca="1">IF(U331="",0,IF(COUNTIF(U$11:U331,U331)=1,1,0))</f>
        <v>0</v>
      </c>
      <c r="K331" s="447">
        <f ca="1">IF(S331="",0,IF(COUNTIF(S$11:S331,S331)=1,1,0))</f>
        <v>0</v>
      </c>
      <c r="L331" s="446">
        <f ca="1">IF(Z331="",0,IF(COUNTIF(Z$11:Z331,Z331)=1,1,0))</f>
        <v>0</v>
      </c>
      <c r="M331" s="767">
        <f ca="1">IF($W331=2,IF(COUNTIFS($W$11:$W331,2,$Z$11:$Z331,$Z331)=1,1,0),0)</f>
        <v>0</v>
      </c>
      <c r="N331" s="767">
        <f ca="1">IF($W331=1,IF(COUNTIFS($W$11:$W331,2,$Z$11:$Z331,$Z331)=1,1,0),0)</f>
        <v>0</v>
      </c>
      <c r="O331" s="446">
        <f ca="1">IF(H331=0,0,IF(COUNTIF(Z$11:Z331,Z331)=1,1,0))</f>
        <v>0</v>
      </c>
      <c r="P331" s="448" t="str">
        <f t="shared" ca="1" si="526"/>
        <v>石川県</v>
      </c>
      <c r="Q331" s="89">
        <f t="shared" ca="1" si="527"/>
        <v>321</v>
      </c>
      <c r="R331" s="170" t="s">
        <v>459</v>
      </c>
      <c r="S331" s="357" t="str">
        <f t="shared" ca="1" si="528"/>
        <v/>
      </c>
      <c r="T331" s="357" t="str">
        <f t="shared" ca="1" si="529"/>
        <v/>
      </c>
      <c r="U331" s="58" t="str">
        <f t="shared" ca="1" si="530"/>
        <v/>
      </c>
      <c r="V331" s="58" t="str">
        <f t="shared" ca="1" si="531"/>
        <v/>
      </c>
      <c r="W331" s="920" t="str">
        <f t="shared" ca="1" si="532"/>
        <v/>
      </c>
      <c r="X331" s="369">
        <f ca="1">IFERROR(VLOOKUP(W331,'（様式１号）３整理番号表'!$B$4:$H$5,2,FALSE),0)</f>
        <v>0</v>
      </c>
      <c r="Y331" s="768" t="str" cm="1">
        <f t="array" aca="1" ref="Y331" ca="1">IF(AND(D331=0,F331=0),"",IF(COUNTIF(D$11:D331,D331)=1,1,IF(COUNTIFS(D$11:D331,D331,F$11:F331,F331)=1,INDEX((D$11:D331,F$11:F331,Y$11:Y331),MATCH(_xlfn.MAXIFS(F$11:F330,D$11:D330,D331),$F$11:F331,0),1,3)+1,INDEX((D$11:D331,F$11:F331,Y$11:Y331),MATCH(D331&amp;F331,D$11:D331&amp;F$11:F331,0),1,3))))</f>
        <v/>
      </c>
      <c r="Z331" s="40" t="str">
        <f t="shared" ca="1" si="533"/>
        <v/>
      </c>
      <c r="AA331" s="924" t="str">
        <f t="shared" ca="1" si="534"/>
        <v/>
      </c>
      <c r="AB331" s="93">
        <f ca="1">IFERROR(VLOOKUP(AA331,'（様式１号）３整理番号表'!$B$10:$H$16,2,FALSE),0)</f>
        <v>0</v>
      </c>
      <c r="AC331" s="924" t="str">
        <f t="shared" ca="1" si="535"/>
        <v/>
      </c>
      <c r="AD331" s="924" t="str">
        <f t="shared" ca="1" si="536"/>
        <v/>
      </c>
      <c r="AE331" s="93">
        <f ca="1">IFERROR(VLOOKUP(AD331,'（様式１号）３整理番号表'!$B$21:$H$22,2,FALSE),0)</f>
        <v>0</v>
      </c>
      <c r="AF331" s="924" t="str">
        <f t="shared" ca="1" si="537"/>
        <v/>
      </c>
      <c r="AG331" s="93">
        <f ca="1">IFERROR(VLOOKUP(AF331,'（様式１号）３整理番号表'!$B$26:$H$31,2,FALSE),0)</f>
        <v>0</v>
      </c>
      <c r="AH331" s="924" t="str">
        <f t="shared" ca="1" si="538"/>
        <v/>
      </c>
      <c r="AI331" s="93">
        <f ca="1">IFERROR(VLOOKUP(AH331,'（様式１号）３整理番号表'!$J$5:$N$59,2,FALSE),0)</f>
        <v>0</v>
      </c>
      <c r="AJ331" s="77" t="str">
        <f t="shared" ca="1" si="539"/>
        <v/>
      </c>
      <c r="AK331" s="93">
        <f ca="1">IFERROR(VLOOKUP(AJ331,'（様式１号）３整理番号表'!$P$5:$R$29,2,FALSE),0)</f>
        <v>0</v>
      </c>
      <c r="AL331" s="921" t="str">
        <f t="shared" ca="1" si="540"/>
        <v/>
      </c>
      <c r="AM331" s="921" t="str">
        <f t="shared" ca="1" si="541"/>
        <v/>
      </c>
      <c r="AN331" s="921"/>
      <c r="AO331" s="77" t="str">
        <f t="shared" ca="1" si="542"/>
        <v/>
      </c>
      <c r="AP331" s="93">
        <f ca="1">IFERROR(VLOOKUP(AO331,'（様式１号）３整理番号表'!$P$5:$R$29,2,FALSE),0)</f>
        <v>0</v>
      </c>
      <c r="AQ331" s="924" t="str">
        <f t="shared" ca="1" si="543"/>
        <v/>
      </c>
      <c r="AR331" s="93">
        <f t="shared" ca="1" si="544"/>
        <v>0</v>
      </c>
      <c r="AS331" s="924" t="str">
        <f t="shared" ca="1" si="545"/>
        <v/>
      </c>
      <c r="AT331" s="40" t="str">
        <f t="shared" ca="1" si="546"/>
        <v/>
      </c>
      <c r="AU331" s="93" t="str">
        <f t="shared" ca="1" si="547"/>
        <v/>
      </c>
      <c r="AV331" s="923" t="str">
        <f t="shared" ca="1" si="548"/>
        <v/>
      </c>
      <c r="AW331" s="926" t="str">
        <f t="shared" ca="1" si="549"/>
        <v/>
      </c>
      <c r="AX331" s="925" t="str">
        <f t="shared" ca="1" si="550"/>
        <v/>
      </c>
      <c r="AY331" s="925" t="str">
        <f t="shared" ca="1" si="550"/>
        <v/>
      </c>
      <c r="AZ331" s="925" t="str">
        <f t="shared" ca="1" si="550"/>
        <v/>
      </c>
      <c r="BA331" s="925" t="str">
        <f t="shared" ca="1" si="550"/>
        <v/>
      </c>
      <c r="BB331" s="925" t="str">
        <f t="shared" ca="1" si="551"/>
        <v/>
      </c>
      <c r="BC331" s="925" t="str">
        <f t="shared" ca="1" si="552"/>
        <v/>
      </c>
      <c r="BD331" s="925" t="str">
        <f t="shared" ca="1" si="552"/>
        <v/>
      </c>
      <c r="BE331" s="925" t="str">
        <f t="shared" ca="1" si="552"/>
        <v/>
      </c>
      <c r="BF331" s="77" t="str">
        <f t="shared" ca="1" si="553"/>
        <v/>
      </c>
      <c r="BG331" s="924" t="str">
        <f t="shared" ca="1" si="554"/>
        <v/>
      </c>
      <c r="BH331" s="94">
        <f ca="1">IF(BF331&lt;&gt;"",INDEX('（様式１号）３整理番号表'!$AB$7:$AQ$12,MATCH(BF331,'（様式１号）３整理番号表'!$AA$7:$AA$12,0),MATCH(BG331,'（様式１号）３整理番号表'!$AB$6:$AQ$6,0)),0)</f>
        <v>0</v>
      </c>
      <c r="BI331" s="921" t="str">
        <f t="shared" ca="1" si="555"/>
        <v/>
      </c>
      <c r="BJ331" s="922" t="str">
        <f t="shared" ca="1" si="556"/>
        <v/>
      </c>
      <c r="BK331" s="926" t="str">
        <f t="shared" ca="1" si="557"/>
        <v/>
      </c>
      <c r="BL331" s="922" t="str">
        <f t="shared" ca="1" si="558"/>
        <v/>
      </c>
      <c r="BM331" s="79" t="str">
        <f t="shared" ca="1" si="559"/>
        <v/>
      </c>
      <c r="BN331" s="82" t="str">
        <f t="shared" ca="1" si="560"/>
        <v/>
      </c>
      <c r="BO331" s="83" t="str">
        <f t="shared" ca="1" si="561"/>
        <v/>
      </c>
      <c r="BP331" s="84" t="str">
        <f t="shared" ca="1" si="562"/>
        <v/>
      </c>
      <c r="BQ331" s="82" t="str">
        <f t="shared" ca="1" si="563"/>
        <v/>
      </c>
      <c r="BR331" s="97" t="str">
        <f t="shared" ca="1" si="564"/>
        <v/>
      </c>
      <c r="BS331" s="95" t="str">
        <f t="shared" ca="1" si="565"/>
        <v/>
      </c>
      <c r="BT331" s="184" t="str">
        <f t="shared" ca="1" si="566"/>
        <v/>
      </c>
      <c r="BU331" s="611" t="str">
        <f t="shared" ca="1" si="567"/>
        <v/>
      </c>
      <c r="BV331" s="77" t="str">
        <f t="shared" ca="1" si="568"/>
        <v/>
      </c>
      <c r="BW331" s="85" t="str">
        <f t="shared" ca="1" si="569"/>
        <v/>
      </c>
      <c r="BX331" s="86" t="str">
        <f t="shared" ca="1" si="570"/>
        <v/>
      </c>
      <c r="BY331" s="231">
        <f ca="1">IF('ポイント要件確認等（個別表）'!AD331=1,ROUNDDOWN('ポイント要件確認等（個別表）'!AV331,-3),IF('ポイント要件確認等（個別表）'!AD331=2,ROUNDDOWN('ポイント要件確認等（個別表）'!BH331,-3),IF('ポイント要件確認等（個別表）'!AD331=3,ROUNDDOWN('ポイント要件確認等（個別表）'!BT331,-3),0)))</f>
        <v>0</v>
      </c>
      <c r="BZ331" s="86" t="str">
        <f t="shared" ca="1" si="571"/>
        <v/>
      </c>
      <c r="CA331" s="232" t="str">
        <f t="shared" ca="1" si="572"/>
        <v/>
      </c>
      <c r="CB331" s="232">
        <f t="shared" ca="1" si="573"/>
        <v>0</v>
      </c>
      <c r="CC331" s="86" t="str">
        <f t="shared" ca="1" si="574"/>
        <v/>
      </c>
      <c r="CD331" s="86" t="str">
        <f t="shared" ca="1" si="575"/>
        <v/>
      </c>
      <c r="CE331" s="609"/>
      <c r="CF331" s="86" t="str">
        <f t="shared" ca="1" si="576"/>
        <v/>
      </c>
      <c r="CG331" s="185" t="str">
        <f t="shared" ca="1" si="577"/>
        <v/>
      </c>
      <c r="CH331" s="246" t="str">
        <f t="shared" ca="1" si="578"/>
        <v>含税額</v>
      </c>
      <c r="CI331" s="247" t="str">
        <f t="shared" ca="1" si="579"/>
        <v/>
      </c>
      <c r="CJ331" s="87" t="str">
        <f ca="1">IFERROR(IF(INDIRECT("'("&amp;'２個別表'!EO331&amp;")'!AR"&amp;84+EP331)&lt;&gt;1,"",1),"")</f>
        <v/>
      </c>
      <c r="CK331" s="244" t="str">
        <f t="shared" ca="1" si="580"/>
        <v/>
      </c>
      <c r="CL331" s="235" t="str">
        <f t="shared" ca="1" si="581"/>
        <v/>
      </c>
      <c r="CM331" s="239" t="str">
        <f t="shared" ca="1" si="582"/>
        <v/>
      </c>
      <c r="CN331" s="77" t="str">
        <f t="shared" ca="1" si="583"/>
        <v/>
      </c>
      <c r="CO331" s="93" t="str">
        <f ca="1">IFERROR(VLOOKUP(CN331,'（様式１号）３整理番号表'!$T$5:$V$15,2,FALSE),"")</f>
        <v/>
      </c>
      <c r="CP331" s="924" t="str">
        <f t="shared" ca="1" si="584"/>
        <v/>
      </c>
      <c r="CQ331" s="93" t="str">
        <f ca="1">IFERROR(VLOOKUP(CP331,'（様式１号）３整理番号表'!$T$19:$V$24,2,FALSE),"")</f>
        <v/>
      </c>
      <c r="CR331" s="924" t="str">
        <f ca="1">IFERROR(IF(INDIRECT("'("&amp;'２個別表'!EO331&amp;")'!AV"&amp;84+EP331)&lt;&gt;1,"",1),"")</f>
        <v/>
      </c>
      <c r="CS331" s="232">
        <f t="shared" ca="1" si="585"/>
        <v>0</v>
      </c>
      <c r="CT331" s="248">
        <f t="shared" ca="1" si="586"/>
        <v>0</v>
      </c>
      <c r="CU331" s="376" t="str">
        <f ca="1">IF(ER331="補強",IF(COUNTIFS($Z$11:Z331,Z331,$W$11:W331,1)=1,"１①",""),IF(COUNTIFS($Z$11:Z331,Z331,$W$11:W331,2)=1,"２①",""))</f>
        <v/>
      </c>
      <c r="CV331" s="57" t="str">
        <f t="shared" ca="1" si="587"/>
        <v/>
      </c>
      <c r="CW331" s="927" t="str">
        <f t="shared" ca="1" si="588"/>
        <v/>
      </c>
      <c r="CX331" s="256" t="str">
        <f t="shared" ca="1" si="589"/>
        <v/>
      </c>
      <c r="CY331" s="256" t="str">
        <f t="shared" ca="1" si="590"/>
        <v/>
      </c>
      <c r="CZ331" s="256" t="str">
        <f t="shared" ca="1" si="591"/>
        <v/>
      </c>
      <c r="DA331" s="256" t="str">
        <f t="shared" ca="1" si="592"/>
        <v/>
      </c>
      <c r="DB331" s="316" t="str">
        <f ca="1">IFERROR(VLOOKUP($CU331,'（様式１号）３整理番号表'!$Z$19:$AB$32,3,FALSE),"")</f>
        <v/>
      </c>
      <c r="DC331" s="259" t="str">
        <f t="shared" ca="1" si="593"/>
        <v>-</v>
      </c>
      <c r="DD331" s="618" t="str">
        <f t="shared" ca="1" si="594"/>
        <v/>
      </c>
      <c r="DE331" s="321" t="str">
        <f ca="1">IF(AND(AO331=18,AS331=1),IF(COUNTIFS($Y$11:Y331,Y331,$AS$11:AS331,1)=1,"２②",""),IF($CU331="１①",INDEX(INDIRECT("'("&amp;$EO331&amp;")'!AR116:BB116"),1,MATCH(INDIRECT("'("&amp;$EO331&amp;")'!C118"),INDIRECT("'("&amp;$EO331&amp;")'!AR119:BB119"),0)),""))</f>
        <v/>
      </c>
      <c r="DF331" s="324" t="str">
        <f t="shared" ca="1" si="595"/>
        <v/>
      </c>
      <c r="DG331" s="313" t="str">
        <f t="shared" ca="1" si="596"/>
        <v/>
      </c>
      <c r="DH331" s="313" t="str">
        <f t="shared" ca="1" si="597"/>
        <v/>
      </c>
      <c r="DI331" s="313" t="str">
        <f t="shared" ca="1" si="598"/>
        <v/>
      </c>
      <c r="DJ331" s="313" t="str">
        <f t="shared" ca="1" si="599"/>
        <v/>
      </c>
      <c r="DK331" s="328" t="str">
        <f t="shared" ca="1" si="600"/>
        <v/>
      </c>
      <c r="DL331" s="334" t="str">
        <f t="shared" ca="1" si="601"/>
        <v/>
      </c>
      <c r="DM331" s="915" t="str">
        <f t="shared" ca="1" si="602"/>
        <v/>
      </c>
      <c r="DN331" s="15"/>
      <c r="DO331" s="324"/>
      <c r="DP331" s="16"/>
      <c r="DQ331" s="16"/>
      <c r="DR331" s="16"/>
      <c r="DS331" s="16"/>
      <c r="DT331" s="318" t="str">
        <f>IFERROR(VLOOKUP($DN331,'（様式１号）３整理番号表'!$Z$19:$AB$32,3,FALSE),"")</f>
        <v/>
      </c>
      <c r="DU331" s="259" t="str">
        <f t="shared" si="603"/>
        <v/>
      </c>
      <c r="DV331" s="14"/>
      <c r="DW331" s="17" t="str">
        <f t="shared" ca="1" si="604"/>
        <v/>
      </c>
      <c r="DX331" s="88" t="str">
        <f t="shared" ca="1" si="621"/>
        <v/>
      </c>
      <c r="DZ331" s="339">
        <f t="shared" ca="1" si="627"/>
        <v>0</v>
      </c>
      <c r="EA331" s="339">
        <f t="shared" ca="1" si="627"/>
        <v>0</v>
      </c>
      <c r="EB331" s="339">
        <f t="shared" ca="1" si="627"/>
        <v>0</v>
      </c>
      <c r="EC331" s="339">
        <f t="shared" ca="1" si="627"/>
        <v>0</v>
      </c>
      <c r="ED331" s="339">
        <f t="shared" ca="1" si="627"/>
        <v>0</v>
      </c>
      <c r="EE331" s="339">
        <f t="shared" ca="1" si="627"/>
        <v>0</v>
      </c>
      <c r="EF331" s="339">
        <f t="shared" ca="1" si="627"/>
        <v>0</v>
      </c>
      <c r="EG331" s="339">
        <f t="shared" ca="1" si="627"/>
        <v>0</v>
      </c>
      <c r="EH331" s="339">
        <f t="shared" ca="1" si="627"/>
        <v>0</v>
      </c>
      <c r="EI331" s="339">
        <f t="shared" ca="1" si="627"/>
        <v>0</v>
      </c>
      <c r="EJ331" s="339">
        <f t="shared" ca="1" si="627"/>
        <v>0</v>
      </c>
      <c r="EK331" s="339">
        <f t="shared" ca="1" si="627"/>
        <v>0</v>
      </c>
      <c r="EL331" s="339">
        <f t="shared" ca="1" si="627"/>
        <v>0</v>
      </c>
      <c r="EM331" s="339">
        <f t="shared" ca="1" si="627"/>
        <v>0</v>
      </c>
      <c r="EO331" s="919" t="str">
        <f t="shared" ca="1" si="523"/>
        <v/>
      </c>
      <c r="EP331" s="919" t="str">
        <f t="shared" ca="1" si="605"/>
        <v/>
      </c>
      <c r="EQ331" s="919" t="str">
        <f t="shared" ca="1" si="606"/>
        <v/>
      </c>
      <c r="ER331" s="919" t="str">
        <f t="shared" ca="1" si="607"/>
        <v/>
      </c>
      <c r="ES331" s="919" t="str">
        <f ca="1">IFERROR(INDEX('郵便番号（石川県）'!$A$3:$F$2574,MATCH(INDIRECT("'("&amp;EO331&amp;")'!E7"),'郵便番号（石川県）'!$A$3:$A$2574,0),6),"")</f>
        <v/>
      </c>
      <c r="ET331" s="919" t="str">
        <f ca="1">IFERROR(INDEX('郵便番号（石川県）'!$A$3:$F$2574,MATCH(INDIRECT("'("&amp;$EO331&amp;")'!E7"),'郵便番号（石川県）'!$A$3:$A$2574,0),5),"")</f>
        <v/>
      </c>
      <c r="EU331" s="919" t="str">
        <f t="shared" ca="1" si="608"/>
        <v/>
      </c>
      <c r="EV331" s="919" t="str">
        <f t="shared" ca="1" si="609"/>
        <v/>
      </c>
      <c r="EW331" s="919" t="str">
        <f t="shared" ca="1" si="610"/>
        <v/>
      </c>
      <c r="EX331" s="919" t="str">
        <f t="shared" ca="1" si="611"/>
        <v/>
      </c>
      <c r="EY331" s="919" t="str">
        <f t="shared" ca="1" si="612"/>
        <v/>
      </c>
      <c r="EZ331" s="919" t="str">
        <f t="shared" ca="1" si="613"/>
        <v/>
      </c>
      <c r="FA331" s="919" t="str">
        <f t="shared" ca="1" si="614"/>
        <v/>
      </c>
      <c r="FB331" s="919" t="str">
        <f t="shared" ca="1" si="615"/>
        <v/>
      </c>
      <c r="FC331" s="919" t="str">
        <f t="shared" ca="1" si="616"/>
        <v/>
      </c>
      <c r="FD331" s="627" t="str">
        <f t="shared" ca="1" si="617"/>
        <v/>
      </c>
      <c r="FE331" s="630">
        <v>321</v>
      </c>
      <c r="FF331" s="299" t="str">
        <f t="shared" ca="1" si="618"/>
        <v/>
      </c>
      <c r="FG331" s="993" t="str">
        <f t="shared" ca="1" si="619"/>
        <v/>
      </c>
      <c r="FH331" s="919" t="str">
        <f t="shared" ca="1" si="620"/>
        <v/>
      </c>
      <c r="FI331" s="299">
        <f ca="1">COUNTIF($FH$11:FH331,"■")</f>
        <v>0</v>
      </c>
    </row>
    <row r="332" spans="1:165" ht="34.5" customHeight="1">
      <c r="A332" s="445">
        <f t="shared" ca="1" si="524"/>
        <v>0</v>
      </c>
      <c r="B332" s="446">
        <f>IF(R332&lt;&gt;"",IF(COUNTIF(R$11:R332,R332)=1,MAX(B$11:B331)+1,INDEX(B$11:B331,MATCH(R332,R$11:R331,0),1)),0)</f>
        <v>1</v>
      </c>
      <c r="C332" s="446">
        <f ca="1">IF(T332&lt;&gt;"",IF(COUNTIF(T$11:T332,T332)=1,MAX(C$11:C331)+1,INDEX(C$11:C331,MATCH(T332,T$11:T331,0),1)),0)</f>
        <v>0</v>
      </c>
      <c r="D332" s="446">
        <f ca="1">IF(U332&lt;&gt;"",IF(COUNTIF(U$11:U332,U332)=1,MAX(D$11:D331)+1,INDEX(D$11:D331,MATCH(U332,U$11:U331,0),1)),0)</f>
        <v>0</v>
      </c>
      <c r="E332" s="446">
        <f ca="1">IF(S332&lt;&gt;"",IF(COUNTIF(S$11:S332,S332)=1,MAX(E$11:E331)+1,INDEX(E$11:E331,MATCH(S332,S$11:S331,0),1)),0)</f>
        <v>0</v>
      </c>
      <c r="F332" s="446">
        <f ca="1">IF(Z332&lt;&gt;"",IF(COUNTIF(Z$11:Z332,Z332)=1,MAX(F$11:F331)+1,INDEX(F$11:F331,MATCH(Z332,Z$11:Z331,0),1)),0)</f>
        <v>0</v>
      </c>
      <c r="G332" s="447" cm="1">
        <f t="array" aca="1" ref="G332" ca="1">IF(Z332&lt;&gt;"",IF(COUNTIFS(Z$11:Z332,Z332,W$11:W332,W332)=1,MAX(G$11:G331)+1,INDEX(G$11:G331,MATCH(Z332&amp;W332,Z$11:Z331&amp;W$11:W332,0),1)),0)</f>
        <v>0</v>
      </c>
      <c r="H332" s="447">
        <f t="shared" ca="1" si="525"/>
        <v>0</v>
      </c>
      <c r="I332" s="447">
        <f ca="1">IF(T332="",0,IF(COUNTIF(T$11:T332,T332)=1,1,0))</f>
        <v>0</v>
      </c>
      <c r="J332" s="447">
        <f ca="1">IF(U332="",0,IF(COUNTIF(U$11:U332,U332)=1,1,0))</f>
        <v>0</v>
      </c>
      <c r="K332" s="447">
        <f ca="1">IF(S332="",0,IF(COUNTIF(S$11:S332,S332)=1,1,0))</f>
        <v>0</v>
      </c>
      <c r="L332" s="446">
        <f ca="1">IF(Z332="",0,IF(COUNTIF(Z$11:Z332,Z332)=1,1,0))</f>
        <v>0</v>
      </c>
      <c r="M332" s="767">
        <f ca="1">IF($W332=2,IF(COUNTIFS($W$11:$W332,2,$Z$11:$Z332,$Z332)=1,1,0),0)</f>
        <v>0</v>
      </c>
      <c r="N332" s="767">
        <f ca="1">IF($W332=1,IF(COUNTIFS($W$11:$W332,2,$Z$11:$Z332,$Z332)=1,1,0),0)</f>
        <v>0</v>
      </c>
      <c r="O332" s="446">
        <f ca="1">IF(H332=0,0,IF(COUNTIF(Z$11:Z332,Z332)=1,1,0))</f>
        <v>0</v>
      </c>
      <c r="P332" s="448" t="str">
        <f t="shared" ca="1" si="526"/>
        <v>石川県</v>
      </c>
      <c r="Q332" s="89">
        <f t="shared" ca="1" si="527"/>
        <v>322</v>
      </c>
      <c r="R332" s="170" t="s">
        <v>459</v>
      </c>
      <c r="S332" s="357" t="str">
        <f t="shared" ca="1" si="528"/>
        <v/>
      </c>
      <c r="T332" s="357" t="str">
        <f t="shared" ca="1" si="529"/>
        <v/>
      </c>
      <c r="U332" s="58" t="str">
        <f t="shared" ca="1" si="530"/>
        <v/>
      </c>
      <c r="V332" s="58" t="str">
        <f t="shared" ca="1" si="531"/>
        <v/>
      </c>
      <c r="W332" s="920" t="str">
        <f t="shared" ca="1" si="532"/>
        <v/>
      </c>
      <c r="X332" s="369">
        <f ca="1">IFERROR(VLOOKUP(W332,'（様式１号）３整理番号表'!$B$4:$H$5,2,FALSE),0)</f>
        <v>0</v>
      </c>
      <c r="Y332" s="768" t="str" cm="1">
        <f t="array" aca="1" ref="Y332" ca="1">IF(AND(D332=0,F332=0),"",IF(COUNTIF(D$11:D332,D332)=1,1,IF(COUNTIFS(D$11:D332,D332,F$11:F332,F332)=1,INDEX((D$11:D332,F$11:F332,Y$11:Y332),MATCH(_xlfn.MAXIFS(F$11:F331,D$11:D331,D332),$F$11:F332,0),1,3)+1,INDEX((D$11:D332,F$11:F332,Y$11:Y332),MATCH(D332&amp;F332,D$11:D332&amp;F$11:F332,0),1,3))))</f>
        <v/>
      </c>
      <c r="Z332" s="40" t="str">
        <f t="shared" ca="1" si="533"/>
        <v/>
      </c>
      <c r="AA332" s="924" t="str">
        <f t="shared" ca="1" si="534"/>
        <v/>
      </c>
      <c r="AB332" s="93">
        <f ca="1">IFERROR(VLOOKUP(AA332,'（様式１号）３整理番号表'!$B$10:$H$16,2,FALSE),0)</f>
        <v>0</v>
      </c>
      <c r="AC332" s="924" t="str">
        <f t="shared" ca="1" si="535"/>
        <v/>
      </c>
      <c r="AD332" s="924" t="str">
        <f t="shared" ca="1" si="536"/>
        <v/>
      </c>
      <c r="AE332" s="93">
        <f ca="1">IFERROR(VLOOKUP(AD332,'（様式１号）３整理番号表'!$B$21:$H$22,2,FALSE),0)</f>
        <v>0</v>
      </c>
      <c r="AF332" s="924" t="str">
        <f t="shared" ca="1" si="537"/>
        <v/>
      </c>
      <c r="AG332" s="93">
        <f ca="1">IFERROR(VLOOKUP(AF332,'（様式１号）３整理番号表'!$B$26:$H$31,2,FALSE),0)</f>
        <v>0</v>
      </c>
      <c r="AH332" s="924" t="str">
        <f t="shared" ca="1" si="538"/>
        <v/>
      </c>
      <c r="AI332" s="93">
        <f ca="1">IFERROR(VLOOKUP(AH332,'（様式１号）３整理番号表'!$J$5:$N$59,2,FALSE),0)</f>
        <v>0</v>
      </c>
      <c r="AJ332" s="77" t="str">
        <f t="shared" ca="1" si="539"/>
        <v/>
      </c>
      <c r="AK332" s="93">
        <f ca="1">IFERROR(VLOOKUP(AJ332,'（様式１号）３整理番号表'!$P$5:$R$29,2,FALSE),0)</f>
        <v>0</v>
      </c>
      <c r="AL332" s="921" t="str">
        <f t="shared" ca="1" si="540"/>
        <v/>
      </c>
      <c r="AM332" s="921" t="str">
        <f t="shared" ca="1" si="541"/>
        <v/>
      </c>
      <c r="AN332" s="921"/>
      <c r="AO332" s="77" t="str">
        <f t="shared" ca="1" si="542"/>
        <v/>
      </c>
      <c r="AP332" s="93">
        <f ca="1">IFERROR(VLOOKUP(AO332,'（様式１号）３整理番号表'!$P$5:$R$29,2,FALSE),0)</f>
        <v>0</v>
      </c>
      <c r="AQ332" s="924" t="str">
        <f t="shared" ca="1" si="543"/>
        <v/>
      </c>
      <c r="AR332" s="93">
        <f t="shared" ca="1" si="544"/>
        <v>0</v>
      </c>
      <c r="AS332" s="924" t="str">
        <f t="shared" ca="1" si="545"/>
        <v/>
      </c>
      <c r="AT332" s="40" t="str">
        <f t="shared" ca="1" si="546"/>
        <v/>
      </c>
      <c r="AU332" s="93" t="str">
        <f t="shared" ca="1" si="547"/>
        <v/>
      </c>
      <c r="AV332" s="923" t="str">
        <f t="shared" ca="1" si="548"/>
        <v/>
      </c>
      <c r="AW332" s="926" t="str">
        <f t="shared" ca="1" si="549"/>
        <v/>
      </c>
      <c r="AX332" s="925" t="str">
        <f t="shared" ca="1" si="550"/>
        <v/>
      </c>
      <c r="AY332" s="925" t="str">
        <f t="shared" ca="1" si="550"/>
        <v/>
      </c>
      <c r="AZ332" s="925" t="str">
        <f t="shared" ca="1" si="550"/>
        <v/>
      </c>
      <c r="BA332" s="925" t="str">
        <f t="shared" ref="BA332" ca="1" si="628">IF($AW332="","",$AW332)</f>
        <v/>
      </c>
      <c r="BB332" s="925" t="str">
        <f t="shared" ca="1" si="551"/>
        <v/>
      </c>
      <c r="BC332" s="925" t="str">
        <f t="shared" ca="1" si="552"/>
        <v/>
      </c>
      <c r="BD332" s="925" t="str">
        <f t="shared" ca="1" si="552"/>
        <v/>
      </c>
      <c r="BE332" s="925" t="str">
        <f t="shared" ca="1" si="552"/>
        <v/>
      </c>
      <c r="BF332" s="77" t="str">
        <f t="shared" ca="1" si="553"/>
        <v/>
      </c>
      <c r="BG332" s="924" t="str">
        <f t="shared" ca="1" si="554"/>
        <v/>
      </c>
      <c r="BH332" s="94">
        <f ca="1">IF(BF332&lt;&gt;"",INDEX('（様式１号）３整理番号表'!$AB$7:$AQ$12,MATCH(BF332,'（様式１号）３整理番号表'!$AA$7:$AA$12,0),MATCH(BG332,'（様式１号）３整理番号表'!$AB$6:$AQ$6,0)),0)</f>
        <v>0</v>
      </c>
      <c r="BI332" s="921" t="str">
        <f t="shared" ca="1" si="555"/>
        <v/>
      </c>
      <c r="BJ332" s="922" t="str">
        <f t="shared" ca="1" si="556"/>
        <v/>
      </c>
      <c r="BK332" s="926" t="str">
        <f t="shared" ca="1" si="557"/>
        <v/>
      </c>
      <c r="BL332" s="922" t="str">
        <f t="shared" ca="1" si="558"/>
        <v/>
      </c>
      <c r="BM332" s="79" t="str">
        <f t="shared" ca="1" si="559"/>
        <v/>
      </c>
      <c r="BN332" s="82" t="str">
        <f t="shared" ca="1" si="560"/>
        <v/>
      </c>
      <c r="BO332" s="83" t="str">
        <f t="shared" ca="1" si="561"/>
        <v/>
      </c>
      <c r="BP332" s="84" t="str">
        <f t="shared" ca="1" si="562"/>
        <v/>
      </c>
      <c r="BQ332" s="82" t="str">
        <f t="shared" ca="1" si="563"/>
        <v/>
      </c>
      <c r="BR332" s="97" t="str">
        <f t="shared" ca="1" si="564"/>
        <v/>
      </c>
      <c r="BS332" s="95" t="str">
        <f t="shared" ca="1" si="565"/>
        <v/>
      </c>
      <c r="BT332" s="184" t="str">
        <f t="shared" ca="1" si="566"/>
        <v/>
      </c>
      <c r="BU332" s="611" t="str">
        <f t="shared" ca="1" si="567"/>
        <v/>
      </c>
      <c r="BV332" s="77" t="str">
        <f t="shared" ca="1" si="568"/>
        <v/>
      </c>
      <c r="BW332" s="85" t="str">
        <f t="shared" ca="1" si="569"/>
        <v/>
      </c>
      <c r="BX332" s="86" t="str">
        <f t="shared" ca="1" si="570"/>
        <v/>
      </c>
      <c r="BY332" s="231">
        <f ca="1">IF('ポイント要件確認等（個別表）'!AD332=1,ROUNDDOWN('ポイント要件確認等（個別表）'!AV332,-3),IF('ポイント要件確認等（個別表）'!AD332=2,ROUNDDOWN('ポイント要件確認等（個別表）'!BH332,-3),IF('ポイント要件確認等（個別表）'!AD332=3,ROUNDDOWN('ポイント要件確認等（個別表）'!BT332,-3),0)))</f>
        <v>0</v>
      </c>
      <c r="BZ332" s="86" t="str">
        <f t="shared" ca="1" si="571"/>
        <v/>
      </c>
      <c r="CA332" s="232" t="str">
        <f t="shared" ca="1" si="572"/>
        <v/>
      </c>
      <c r="CB332" s="232">
        <f t="shared" ca="1" si="573"/>
        <v>0</v>
      </c>
      <c r="CC332" s="86" t="str">
        <f t="shared" ca="1" si="574"/>
        <v/>
      </c>
      <c r="CD332" s="86" t="str">
        <f t="shared" ca="1" si="575"/>
        <v/>
      </c>
      <c r="CE332" s="609"/>
      <c r="CF332" s="86" t="str">
        <f t="shared" ca="1" si="576"/>
        <v/>
      </c>
      <c r="CG332" s="185" t="str">
        <f t="shared" ca="1" si="577"/>
        <v/>
      </c>
      <c r="CH332" s="246" t="str">
        <f t="shared" ca="1" si="578"/>
        <v>含税額</v>
      </c>
      <c r="CI332" s="247" t="str">
        <f t="shared" ca="1" si="579"/>
        <v/>
      </c>
      <c r="CJ332" s="87" t="str">
        <f ca="1">IFERROR(IF(INDIRECT("'("&amp;'２個別表'!EO332&amp;")'!AR"&amp;84+EP332)&lt;&gt;1,"",1),"")</f>
        <v/>
      </c>
      <c r="CK332" s="244" t="str">
        <f t="shared" ca="1" si="580"/>
        <v/>
      </c>
      <c r="CL332" s="235" t="str">
        <f t="shared" ca="1" si="581"/>
        <v/>
      </c>
      <c r="CM332" s="239" t="str">
        <f t="shared" ca="1" si="582"/>
        <v/>
      </c>
      <c r="CN332" s="77" t="str">
        <f t="shared" ca="1" si="583"/>
        <v/>
      </c>
      <c r="CO332" s="93" t="str">
        <f ca="1">IFERROR(VLOOKUP(CN332,'（様式１号）３整理番号表'!$T$5:$V$15,2,FALSE),"")</f>
        <v/>
      </c>
      <c r="CP332" s="924" t="str">
        <f t="shared" ca="1" si="584"/>
        <v/>
      </c>
      <c r="CQ332" s="93" t="str">
        <f ca="1">IFERROR(VLOOKUP(CP332,'（様式１号）３整理番号表'!$T$19:$V$24,2,FALSE),"")</f>
        <v/>
      </c>
      <c r="CR332" s="924" t="str">
        <f ca="1">IFERROR(IF(INDIRECT("'("&amp;'２個別表'!EO332&amp;")'!AV"&amp;84+EP332)&lt;&gt;1,"",1),"")</f>
        <v/>
      </c>
      <c r="CS332" s="232">
        <f t="shared" ca="1" si="585"/>
        <v>0</v>
      </c>
      <c r="CT332" s="248">
        <f t="shared" ca="1" si="586"/>
        <v>0</v>
      </c>
      <c r="CU332" s="376" t="str">
        <f ca="1">IF(ER332="補強",IF(COUNTIFS($Z$11:Z332,Z332,$W$11:W332,1)=1,"１①",""),IF(COUNTIFS($Z$11:Z332,Z332,$W$11:W332,2)=1,"２①",""))</f>
        <v/>
      </c>
      <c r="CV332" s="57" t="str">
        <f t="shared" ca="1" si="587"/>
        <v/>
      </c>
      <c r="CW332" s="927" t="str">
        <f t="shared" ca="1" si="588"/>
        <v/>
      </c>
      <c r="CX332" s="256" t="str">
        <f t="shared" ca="1" si="589"/>
        <v/>
      </c>
      <c r="CY332" s="256" t="str">
        <f t="shared" ca="1" si="590"/>
        <v/>
      </c>
      <c r="CZ332" s="256" t="str">
        <f t="shared" ca="1" si="591"/>
        <v/>
      </c>
      <c r="DA332" s="256" t="str">
        <f t="shared" ca="1" si="592"/>
        <v/>
      </c>
      <c r="DB332" s="316" t="str">
        <f ca="1">IFERROR(VLOOKUP($CU332,'（様式１号）３整理番号表'!$Z$19:$AB$32,3,FALSE),"")</f>
        <v/>
      </c>
      <c r="DC332" s="259" t="str">
        <f t="shared" ca="1" si="593"/>
        <v>-</v>
      </c>
      <c r="DD332" s="618" t="str">
        <f t="shared" ca="1" si="594"/>
        <v/>
      </c>
      <c r="DE332" s="321" t="str">
        <f ca="1">IF(AND(AO332=18,AS332=1),IF(COUNTIFS($Y$11:Y332,Y332,$AS$11:AS332,1)=1,"２②",""),IF($CU332="１①",INDEX(INDIRECT("'("&amp;$EO332&amp;")'!AR116:BB116"),1,MATCH(INDIRECT("'("&amp;$EO332&amp;")'!C118"),INDIRECT("'("&amp;$EO332&amp;")'!AR119:BB119"),0)),""))</f>
        <v/>
      </c>
      <c r="DF332" s="324" t="str">
        <f t="shared" ca="1" si="595"/>
        <v/>
      </c>
      <c r="DG332" s="313" t="str">
        <f t="shared" ca="1" si="596"/>
        <v/>
      </c>
      <c r="DH332" s="313" t="str">
        <f t="shared" ca="1" si="597"/>
        <v/>
      </c>
      <c r="DI332" s="313" t="str">
        <f t="shared" ca="1" si="598"/>
        <v/>
      </c>
      <c r="DJ332" s="313" t="str">
        <f t="shared" ca="1" si="599"/>
        <v/>
      </c>
      <c r="DK332" s="328" t="str">
        <f t="shared" ca="1" si="600"/>
        <v/>
      </c>
      <c r="DL332" s="334" t="str">
        <f t="shared" ca="1" si="601"/>
        <v/>
      </c>
      <c r="DM332" s="915" t="str">
        <f t="shared" ca="1" si="602"/>
        <v/>
      </c>
      <c r="DN332" s="15"/>
      <c r="DO332" s="324"/>
      <c r="DP332" s="16"/>
      <c r="DQ332" s="16"/>
      <c r="DR332" s="16"/>
      <c r="DS332" s="16"/>
      <c r="DT332" s="318" t="str">
        <f>IFERROR(VLOOKUP($DN332,'（様式１号）３整理番号表'!$Z$19:$AB$32,3,FALSE),"")</f>
        <v/>
      </c>
      <c r="DU332" s="259" t="str">
        <f t="shared" si="603"/>
        <v/>
      </c>
      <c r="DV332" s="14"/>
      <c r="DW332" s="17" t="str">
        <f t="shared" ca="1" si="604"/>
        <v/>
      </c>
      <c r="DX332" s="88" t="str">
        <f t="shared" ca="1" si="621"/>
        <v/>
      </c>
      <c r="DZ332" s="339">
        <f t="shared" ca="1" si="627"/>
        <v>0</v>
      </c>
      <c r="EA332" s="339">
        <f t="shared" ca="1" si="627"/>
        <v>0</v>
      </c>
      <c r="EB332" s="339">
        <f t="shared" ca="1" si="627"/>
        <v>0</v>
      </c>
      <c r="EC332" s="339">
        <f t="shared" ca="1" si="627"/>
        <v>0</v>
      </c>
      <c r="ED332" s="339">
        <f t="shared" ca="1" si="627"/>
        <v>0</v>
      </c>
      <c r="EE332" s="339">
        <f t="shared" ca="1" si="627"/>
        <v>0</v>
      </c>
      <c r="EF332" s="339">
        <f t="shared" ca="1" si="627"/>
        <v>0</v>
      </c>
      <c r="EG332" s="339">
        <f t="shared" ca="1" si="627"/>
        <v>0</v>
      </c>
      <c r="EH332" s="339">
        <f t="shared" ca="1" si="627"/>
        <v>0</v>
      </c>
      <c r="EI332" s="339">
        <f t="shared" ca="1" si="627"/>
        <v>0</v>
      </c>
      <c r="EJ332" s="339">
        <f t="shared" ca="1" si="627"/>
        <v>0</v>
      </c>
      <c r="EK332" s="339">
        <f t="shared" ca="1" si="627"/>
        <v>0</v>
      </c>
      <c r="EL332" s="339">
        <f t="shared" ca="1" si="627"/>
        <v>0</v>
      </c>
      <c r="EM332" s="339">
        <f t="shared" ca="1" si="627"/>
        <v>0</v>
      </c>
      <c r="EO332" s="919" t="str">
        <f t="shared" ref="EO332:EO395" ca="1" si="629">IFERROR(IF($EQ331="","",IF($EP331&lt;$EQ331,EO331,SMALL($FF$11:$FF$510,RANK(EO331,$FF$11:$FF$510,1)+1))),"")</f>
        <v/>
      </c>
      <c r="EP332" s="919" t="str">
        <f t="shared" ca="1" si="605"/>
        <v/>
      </c>
      <c r="EQ332" s="919" t="str">
        <f t="shared" ca="1" si="606"/>
        <v/>
      </c>
      <c r="ER332" s="919" t="str">
        <f t="shared" ca="1" si="607"/>
        <v/>
      </c>
      <c r="ES332" s="919" t="str">
        <f ca="1">IFERROR(INDEX('郵便番号（石川県）'!$A$3:$F$2574,MATCH(INDIRECT("'("&amp;EO332&amp;")'!E7"),'郵便番号（石川県）'!$A$3:$A$2574,0),6),"")</f>
        <v/>
      </c>
      <c r="ET332" s="919" t="str">
        <f ca="1">IFERROR(INDEX('郵便番号（石川県）'!$A$3:$F$2574,MATCH(INDIRECT("'("&amp;$EO332&amp;")'!E7"),'郵便番号（石川県）'!$A$3:$A$2574,0),5),"")</f>
        <v/>
      </c>
      <c r="EU332" s="919" t="str">
        <f t="shared" ca="1" si="608"/>
        <v/>
      </c>
      <c r="EV332" s="919" t="str">
        <f t="shared" ca="1" si="609"/>
        <v/>
      </c>
      <c r="EW332" s="919" t="str">
        <f t="shared" ca="1" si="610"/>
        <v/>
      </c>
      <c r="EX332" s="919" t="str">
        <f t="shared" ca="1" si="611"/>
        <v/>
      </c>
      <c r="EY332" s="919" t="str">
        <f t="shared" ca="1" si="612"/>
        <v/>
      </c>
      <c r="EZ332" s="919" t="str">
        <f t="shared" ca="1" si="613"/>
        <v/>
      </c>
      <c r="FA332" s="919" t="str">
        <f t="shared" ca="1" si="614"/>
        <v/>
      </c>
      <c r="FB332" s="919" t="str">
        <f t="shared" ca="1" si="615"/>
        <v/>
      </c>
      <c r="FC332" s="919" t="str">
        <f t="shared" ca="1" si="616"/>
        <v/>
      </c>
      <c r="FD332" s="627" t="str">
        <f t="shared" ca="1" si="617"/>
        <v/>
      </c>
      <c r="FE332" s="630">
        <v>322</v>
      </c>
      <c r="FF332" s="299" t="str">
        <f t="shared" ca="1" si="618"/>
        <v/>
      </c>
      <c r="FG332" s="993" t="str">
        <f t="shared" ca="1" si="619"/>
        <v/>
      </c>
      <c r="FH332" s="919" t="str">
        <f t="shared" ca="1" si="620"/>
        <v/>
      </c>
      <c r="FI332" s="299">
        <f ca="1">COUNTIF($FH$11:FH332,"■")</f>
        <v>0</v>
      </c>
    </row>
    <row r="333" spans="1:165" ht="34.5" customHeight="1">
      <c r="A333" s="445">
        <f t="shared" ref="A333:A396" ca="1" si="630">E333*1000000+C333*10000+F333*100+AN333</f>
        <v>0</v>
      </c>
      <c r="B333" s="446">
        <f>IF(R333&lt;&gt;"",IF(COUNTIF(R$11:R333,R333)=1,MAX(B$11:B332)+1,INDEX(B$11:B332,MATCH(R333,R$11:R332,0),1)),0)</f>
        <v>1</v>
      </c>
      <c r="C333" s="446">
        <f ca="1">IF(T333&lt;&gt;"",IF(COUNTIF(T$11:T333,T333)=1,MAX(C$11:C332)+1,INDEX(C$11:C332,MATCH(T333,T$11:T332,0),1)),0)</f>
        <v>0</v>
      </c>
      <c r="D333" s="446">
        <f ca="1">IF(U333&lt;&gt;"",IF(COUNTIF(U$11:U333,U333)=1,MAX(D$11:D332)+1,INDEX(D$11:D332,MATCH(U333,U$11:U332,0),1)),0)</f>
        <v>0</v>
      </c>
      <c r="E333" s="446">
        <f ca="1">IF(S333&lt;&gt;"",IF(COUNTIF(S$11:S333,S333)=1,MAX(E$11:E332)+1,INDEX(E$11:E332,MATCH(S333,S$11:S332,0),1)),0)</f>
        <v>0</v>
      </c>
      <c r="F333" s="446">
        <f ca="1">IF(Z333&lt;&gt;"",IF(COUNTIF(Z$11:Z333,Z333)=1,MAX(F$11:F332)+1,INDEX(F$11:F332,MATCH(Z333,Z$11:Z332,0),1)),0)</f>
        <v>0</v>
      </c>
      <c r="G333" s="447" cm="1">
        <f t="array" aca="1" ref="G333" ca="1">IF(Z333&lt;&gt;"",IF(COUNTIFS(Z$11:Z333,Z333,W$11:W333,W333)=1,MAX(G$11:G332)+1,INDEX(G$11:G332,MATCH(Z333&amp;W333,Z$11:Z332&amp;W$11:W333,0),1)),0)</f>
        <v>0</v>
      </c>
      <c r="H333" s="447">
        <f t="shared" ref="H333:H396" ca="1" si="631">IF(CR333=1,1,0)</f>
        <v>0</v>
      </c>
      <c r="I333" s="447">
        <f ca="1">IF(T333="",0,IF(COUNTIF(T$11:T333,T333)=1,1,0))</f>
        <v>0</v>
      </c>
      <c r="J333" s="447">
        <f ca="1">IF(U333="",0,IF(COUNTIF(U$11:U333,U333)=1,1,0))</f>
        <v>0</v>
      </c>
      <c r="K333" s="447">
        <f ca="1">IF(S333="",0,IF(COUNTIF(S$11:S333,S333)=1,1,0))</f>
        <v>0</v>
      </c>
      <c r="L333" s="446">
        <f ca="1">IF(Z333="",0,IF(COUNTIF(Z$11:Z333,Z333)=1,1,0))</f>
        <v>0</v>
      </c>
      <c r="M333" s="767">
        <f ca="1">IF($W333=2,IF(COUNTIFS($W$11:$W333,2,$Z$11:$Z333,$Z333)=1,1,0),0)</f>
        <v>0</v>
      </c>
      <c r="N333" s="767">
        <f ca="1">IF($W333=1,IF(COUNTIFS($W$11:$W333,2,$Z$11:$Z333,$Z333)=1,1,0),0)</f>
        <v>0</v>
      </c>
      <c r="O333" s="446">
        <f ca="1">IF(H333=0,0,IF(COUNTIF(Z$11:Z333,Z333)=1,1,0))</f>
        <v>0</v>
      </c>
      <c r="P333" s="448" t="str">
        <f t="shared" ref="P333:P396" ca="1" si="632">R333&amp;S333&amp;T333</f>
        <v>石川県</v>
      </c>
      <c r="Q333" s="89">
        <f t="shared" ref="Q333:Q396" ca="1" si="633">IF(Z333&lt;&gt;0,ROW()-10,0)</f>
        <v>323</v>
      </c>
      <c r="R333" s="170" t="s">
        <v>459</v>
      </c>
      <c r="S333" s="357" t="str">
        <f t="shared" ref="S333:S396" ca="1" si="634">IFERROR(IF(INDIRECT("'("&amp;EO333&amp;")'!E6")="",$ES333,INDIRECT("'("&amp;EO333&amp;")'!E6")),"")</f>
        <v/>
      </c>
      <c r="T333" s="357" t="str">
        <f t="shared" ref="T333:T396" ca="1" si="635">IF(S333="","",IF(W333=1,ET333,S333))</f>
        <v/>
      </c>
      <c r="U333" s="58" t="str">
        <f t="shared" ref="U333:U396" ca="1" si="636">IF(T333&lt;&gt;"",$T333&amp;IF($W333=1,"(補強)",IF($W333=2,"(補強以外)")),"")</f>
        <v/>
      </c>
      <c r="V333" s="58" t="str">
        <f t="shared" ref="V333:V396" ca="1" si="637">S333</f>
        <v/>
      </c>
      <c r="W333" s="920" t="str">
        <f t="shared" ref="W333:W396" ca="1" si="638">IF(S333="","",IF(ER333="補強",1,2))</f>
        <v/>
      </c>
      <c r="X333" s="369">
        <f ca="1">IFERROR(VLOOKUP(W333,'（様式１号）３整理番号表'!$B$4:$H$5,2,FALSE),0)</f>
        <v>0</v>
      </c>
      <c r="Y333" s="768" t="str" cm="1">
        <f t="array" aca="1" ref="Y333" ca="1">IF(AND(D333=0,F333=0),"",IF(COUNTIF(D$11:D333,D333)=1,1,IF(COUNTIFS(D$11:D333,D333,F$11:F333,F333)=1,INDEX((D$11:D333,F$11:F333,Y$11:Y333),MATCH(_xlfn.MAXIFS(F$11:F332,D$11:D332,D333),$F$11:F333,0),1,3)+1,INDEX((D$11:D333,F$11:F333,Y$11:Y333),MATCH(D333&amp;F333,D$11:D333&amp;F$11:F333,0),1,3))))</f>
        <v/>
      </c>
      <c r="Z333" s="40" t="str">
        <f t="shared" ref="Z333:Z396" ca="1" si="639">EU333</f>
        <v/>
      </c>
      <c r="AA333" s="924" t="str">
        <f t="shared" ref="AA333:AA396" ca="1" si="640">IF(W333="","",IF(W333=1,1,IF(AND(AL333=1,EV333="■"),4,IF(AND(AL333=1,EV333="□"),5,IF(EW333="■",3,2)))))</f>
        <v/>
      </c>
      <c r="AB333" s="93">
        <f ca="1">IFERROR(VLOOKUP(AA333,'（様式１号）３整理番号表'!$B$10:$H$16,2,FALSE),0)</f>
        <v>0</v>
      </c>
      <c r="AC333" s="924" t="str">
        <f t="shared" ref="AC333:AC396" ca="1" si="641">IFERROR(IF(INDIRECT("'("&amp;EO333&amp;")'!AA30")="■",1,""),"")</f>
        <v/>
      </c>
      <c r="AD333" s="924" t="str">
        <f t="shared" ref="AD333:AD396" ca="1" si="642">IFERROR(IF(INDIRECT("'("&amp;EO333&amp;")'!o13")="■",2,1),"")</f>
        <v/>
      </c>
      <c r="AE333" s="93">
        <f ca="1">IFERROR(VLOOKUP(AD333,'（様式１号）３整理番号表'!$B$21:$H$22,2,FALSE),0)</f>
        <v>0</v>
      </c>
      <c r="AF333" s="924" t="str">
        <f t="shared" ref="AF333:AF396" ca="1" si="643">IFERROR(IF(INDIRECT("'("&amp;EO333&amp;")'!B12")="■",1,IF(INDIRECT("'("&amp;EO333&amp;")'!h12")="■",2,IF(INDIRECT("'("&amp;EO333&amp;")'!o12")="■",3,IF(INDIRECT("'("&amp;EO333&amp;")'!v12")="■",4,IF(INDIRECT("'("&amp;EO333&amp;")'!ac12")="■",5,IF(OR(INDIRECT("'("&amp;EO333&amp;")'!b13")="■",INDIRECT("'("&amp;EO333&amp;")'!v13")="■"),6)))))),"")</f>
        <v/>
      </c>
      <c r="AG333" s="93">
        <f ca="1">IFERROR(VLOOKUP(AF333,'（様式１号）３整理番号表'!$B$26:$H$31,2,FALSE),0)</f>
        <v>0</v>
      </c>
      <c r="AH333" s="924" t="str">
        <f t="shared" ref="AH333:AH396" ca="1" si="644">IFERROR(INDIRECT("'("&amp;EO333&amp;")'!B23"),"")</f>
        <v/>
      </c>
      <c r="AI333" s="93">
        <f ca="1">IFERROR(VLOOKUP(AH333,'（様式１号）３整理番号表'!$J$5:$N$59,2,FALSE),0)</f>
        <v>0</v>
      </c>
      <c r="AJ333" s="77" t="str">
        <f t="shared" ref="AJ333:AJ396" ca="1" si="645">IFERROR(INDIRECT("'("&amp;EO333&amp;")'!D"&amp;36+EP333),"")</f>
        <v/>
      </c>
      <c r="AK333" s="93">
        <f ca="1">IFERROR(VLOOKUP(AJ333,'（様式１号）３整理番号表'!$P$5:$R$29,2,FALSE),0)</f>
        <v>0</v>
      </c>
      <c r="AL333" s="921" t="str">
        <f t="shared" ref="AL333:AL396" ca="1" si="646">IFERROR(IF(INDIRECT("'("&amp;EO333&amp;")'!J"&amp;36+EP333)="■",1,""),"")</f>
        <v/>
      </c>
      <c r="AM333" s="921" t="str">
        <f t="shared" ref="AM333:AM396" ca="1" si="647">IFERROR(IF(INDIRECT("'("&amp;EO333&amp;")'!K"&amp;36+EP333)="■",1,""),"")</f>
        <v/>
      </c>
      <c r="AN333" s="921"/>
      <c r="AO333" s="77" t="str">
        <f t="shared" ref="AO333:AO396" ca="1" si="648">IFERROR(INDIRECT("'("&amp;EO333&amp;")'!V"&amp;36+EP333),"")</f>
        <v/>
      </c>
      <c r="AP333" s="93">
        <f ca="1">IFERROR(VLOOKUP(AO333,'（様式１号）３整理番号表'!$P$5:$R$29,2,FALSE),0)</f>
        <v>0</v>
      </c>
      <c r="AQ333" s="924" t="str">
        <f t="shared" ref="AQ333:AQ396" ca="1" si="649">IFERROR(IF(OR(INDIRECT("'("&amp;EO333&amp;")'!AB"&amp;36+EP333)="",INDIRECT("'("&amp;EO333&amp;")'!AB"&amp;36+EP333)="□"),"",1),"")</f>
        <v/>
      </c>
      <c r="AR333" s="93">
        <f t="shared" ref="AR333:AR396" ca="1" si="650">IF(AT333&lt;&gt;"",IF(OR(Z333&lt;&gt;Z332,T333&lt;&gt;T332),1,AR332+1),0)</f>
        <v>0</v>
      </c>
      <c r="AS333" s="924" t="str">
        <f t="shared" ref="AS333:AS396" ca="1" si="651">IFERROR(IF(AND(AO333=18,INDIRECT("'("&amp;EO333&amp;")'!AD"&amp;36+EP333)="再取得"),1,""),"")</f>
        <v/>
      </c>
      <c r="AT333" s="40" t="str">
        <f t="shared" ref="AT333:AT396" ca="1" si="652">IFERROR("("&amp;INDIRECT("'("&amp;EO333&amp;")'!AD"&amp;36+EP333)&amp;")"&amp;INDIRECT("'("&amp;EO333&amp;")'!AF"&amp;36+EP333),"")</f>
        <v/>
      </c>
      <c r="AU333" s="93" t="str">
        <f t="shared" ref="AU333:AU396" ca="1" si="653">IF(W333=1,1,"")</f>
        <v/>
      </c>
      <c r="AV333" s="923" t="str">
        <f t="shared" ref="AV333:AV396" ca="1" si="654">IF(AO333="","","被災施設等")</f>
        <v/>
      </c>
      <c r="AW333" s="926" t="str">
        <f t="shared" ref="AW333:AW396" ca="1" si="655">IF(AA333=4,1,"")</f>
        <v/>
      </c>
      <c r="AX333" s="925" t="str">
        <f t="shared" ref="AX333:BA396" ca="1" si="656">IF($AW333="","",$AW333)</f>
        <v/>
      </c>
      <c r="AY333" s="925" t="str">
        <f t="shared" ca="1" si="656"/>
        <v/>
      </c>
      <c r="AZ333" s="925" t="str">
        <f t="shared" ca="1" si="656"/>
        <v/>
      </c>
      <c r="BA333" s="925" t="str">
        <f t="shared" ca="1" si="656"/>
        <v/>
      </c>
      <c r="BB333" s="925" t="str">
        <f t="shared" ref="BB333:BB396" ca="1" si="657">IF(AA333=5,1,"")</f>
        <v/>
      </c>
      <c r="BC333" s="925" t="str">
        <f t="shared" ref="BC333:BE396" ca="1" si="658">IF($BB333="","",$BB333)</f>
        <v/>
      </c>
      <c r="BD333" s="925" t="str">
        <f t="shared" ca="1" si="658"/>
        <v/>
      </c>
      <c r="BE333" s="925" t="str">
        <f t="shared" ca="1" si="658"/>
        <v/>
      </c>
      <c r="BF333" s="77" t="str">
        <f t="shared" ref="BF333:BF396" ca="1" si="659">IFERROR(IF(INDIRECT("'("&amp;EO333&amp;")'!U"&amp;52+EP333)="","",DBCS(INDIRECT("'("&amp;EO333&amp;")'!U"&amp;52+EP333))),"")</f>
        <v/>
      </c>
      <c r="BG333" s="924" t="str">
        <f t="shared" ref="BG333:BG396" ca="1" si="660">IFERROR(INDIRECT("'("&amp;EO333&amp;")'!AB"&amp;52+EP333),"")</f>
        <v/>
      </c>
      <c r="BH333" s="94">
        <f ca="1">IF(BF333&lt;&gt;"",INDEX('（様式１号）３整理番号表'!$AB$7:$AQ$12,MATCH(BF333,'（様式１号）３整理番号表'!$AA$7:$AA$12,0),MATCH(BG333,'（様式１号）３整理番号表'!$AB$6:$AQ$6,0)),0)</f>
        <v>0</v>
      </c>
      <c r="BI333" s="921" t="str">
        <f t="shared" ref="BI333:BI396" ca="1" si="661">IF(BJ333="","",1)</f>
        <v/>
      </c>
      <c r="BJ333" s="922" t="str">
        <f t="shared" ref="BJ333:BJ396" ca="1" si="662">IFERROR(IF(INDIRECT("'("&amp;EO333&amp;")'!AF"&amp;52+EP333)="","",INDIRECT("'("&amp;EO333&amp;")'!AF"&amp;52+EP333)),"")</f>
        <v/>
      </c>
      <c r="BK333" s="926" t="str">
        <f t="shared" ref="BK333:BK396" ca="1" si="663">IFERROR(IF(INDIRECT("'("&amp;EO333&amp;")'!AI"&amp;52+EP333)="■",1,""),"")</f>
        <v/>
      </c>
      <c r="BL333" s="922" t="str">
        <f t="shared" ref="BL333:BL396" ca="1" si="664">IFERROR(IF(INDIRECT("'("&amp;EO333&amp;")'!AL"&amp;52+EP333)="■",1,""),"")</f>
        <v/>
      </c>
      <c r="BM333" s="79" t="str">
        <f t="shared" ref="BM333:BM396" ca="1" si="665">IFERROR(INDIRECT("'("&amp;EO333&amp;")'!P"&amp;52+EP333),"")</f>
        <v/>
      </c>
      <c r="BN333" s="82" t="str">
        <f t="shared" ref="BN333:BN396" ca="1" si="666">IFERROR(IF(INDIRECT("'("&amp;EO333&amp;")'!R"&amp;52+EP333)="","",INDIRECT("'("&amp;EO333&amp;")'!R"&amp;52+EP333)),"")</f>
        <v/>
      </c>
      <c r="BO333" s="83" t="str">
        <f t="shared" ref="BO333:BO396" ca="1" si="667">IFERROR(INDIRECT("'("&amp;EO333&amp;")'!J"&amp;52+EP333),"")</f>
        <v/>
      </c>
      <c r="BP333" s="84" t="str">
        <f t="shared" ref="BP333:BP396" ca="1" si="668">IFERROR(INDIRECT("'("&amp;EO333&amp;")'!M"&amp;52+EP333),"")</f>
        <v/>
      </c>
      <c r="BQ333" s="82" t="str">
        <f t="shared" ref="BQ333:BQ396" ca="1" si="669">IFERROR(IF(INDIRECT("'("&amp;EO333&amp;")'!Y"&amp;68+EP333)="",INDIRECT("'("&amp;EO333&amp;")'!S"&amp;68+EP333),INDIRECT("'("&amp;EO333&amp;")'!Y"&amp;68+EP333)&amp;"("&amp;INDIRECT("'("&amp;EO333&amp;")'!S"&amp;68+EP333)&amp;")"),"")</f>
        <v/>
      </c>
      <c r="BR333" s="97" t="str">
        <f t="shared" ref="BR333:BR396" ca="1" si="670">IFERROR(INDIRECT("'("&amp;EO333&amp;")'!M"&amp;68+EP333),"")</f>
        <v/>
      </c>
      <c r="BS333" s="95" t="str">
        <f t="shared" ref="BS333:BS396" ca="1" si="671">IFERROR(IF(INDIRECT("'("&amp;EO333&amp;")'!P"&amp;68+EP333)="■",1,""),"")</f>
        <v/>
      </c>
      <c r="BT333" s="184" t="str">
        <f t="shared" ref="BT333:BT396" ca="1" si="672">IF($AO333=19,$BR333*290,IF($AO333=20,$BR333*880,IF($AO333=21,$BR333*1200,IF($AO333=22,$BR333*4500,IF(AND($AO333=23,$BS333&lt;&gt;1),"特認","")))))</f>
        <v/>
      </c>
      <c r="BU333" s="611" t="str">
        <f t="shared" ref="BU333:BU396" ca="1" si="673">IFERROR(IF(AQ333="","",INDIRECT("'("&amp;EO333&amp;")'!AB"&amp;36+EP333)),"")</f>
        <v/>
      </c>
      <c r="BV333" s="77" t="str">
        <f t="shared" ref="BV333:BV396" ca="1" si="674">IFERROR(INDIRECT("'("&amp;EO333&amp;")'!B18"),"")</f>
        <v/>
      </c>
      <c r="BW333" s="85" t="str">
        <f t="shared" ref="BW333:BW396" ca="1" si="675">IFERROR(INDIRECT("'("&amp;EO333&amp;")'!D"&amp;84+EP333),"")</f>
        <v/>
      </c>
      <c r="BX333" s="86" t="str">
        <f t="shared" ref="BX333:BX396" ca="1" si="676">IFERROR(INDIRECT("'("&amp;EO333&amp;")'!R"&amp;84+EP333),"")</f>
        <v/>
      </c>
      <c r="BY333" s="231">
        <f ca="1">IF('ポイント要件確認等（個別表）'!AD333=1,ROUNDDOWN('ポイント要件確認等（個別表）'!AV333,-3),IF('ポイント要件確認等（個別表）'!AD333=2,ROUNDDOWN('ポイント要件確認等（個別表）'!BH333,-3),IF('ポイント要件確認等（個別表）'!AD333=3,ROUNDDOWN('ポイント要件確認等（個別表）'!BT333,-3),0)))</f>
        <v>0</v>
      </c>
      <c r="BZ333" s="86" t="str">
        <f t="shared" ref="BZ333:BZ396" ca="1" si="677">IFERROR(INDIRECT("'("&amp;EO333&amp;")'!AE"&amp;84+EP333),"")</f>
        <v/>
      </c>
      <c r="CA333" s="232" t="str">
        <f t="shared" ref="CA333:CA396" ca="1" si="678">IFERROR(BW333-SUM(BY333,BZ333,CC333,CD333,CE333),"")</f>
        <v/>
      </c>
      <c r="CB333" s="232">
        <f t="shared" ref="CB333:CB396" ca="1" si="679">SUM(CC333:CE333)</f>
        <v>0</v>
      </c>
      <c r="CC333" s="86" t="str">
        <f t="shared" ref="CC333:CC396" ca="1" si="680">IFERROR(IF(OR(BV333=2,BV333=3,AND(BV333=1,CG333="控除不可")),ROUNDDOWN(BX333*0.2,-3),IF(AND(BV333=1,CG333="全額控除"),ROUNDDOWN(BX333/1.1*0.2,-3),ROUNDDOWN(BX333/110*102*0.2,-3))),"")</f>
        <v/>
      </c>
      <c r="CD333" s="86" t="str">
        <f t="shared" ref="CD333:CD396" ca="1" si="681">IFERROR(IF(OR(BV333=2,BV333=3,AND(BV333=1,CG333="控除不可")),ROUNDDOWN(BX333*0.2,-3),IF(AND(BV333=1,CG333="全額控除"),ROUNDDOWN(BX333/1.1*0.2,-3),ROUNDDOWN(BX333/110*102*0.2,-3))),"")</f>
        <v/>
      </c>
      <c r="CE333" s="609"/>
      <c r="CF333" s="86" t="str">
        <f t="shared" ref="CF333:CF396" ca="1" si="682">IFERROR(INDIRECT("'("&amp;EO333&amp;")'!AK"&amp;84+EP333),"")</f>
        <v/>
      </c>
      <c r="CG333" s="185" t="str">
        <f t="shared" ref="CG333:CG396" ca="1" si="683">IFERROR(INDIRECT("'("&amp;EO333&amp;")'!N18"),"")</f>
        <v/>
      </c>
      <c r="CH333" s="246" t="str">
        <f t="shared" ref="CH333:CH396" ca="1" si="684">IF($BX333&gt;0,IF(AND($BV333=1,$CG333="控除不可"),"該当なし",IF(AND($BV333=1,$CG333="80%控除対象"),ROUNDDOWN($BX333*8/110,0),IF(AND($BV333=1,$CG333="全額控除"),ROUNDDOWN($BX333*10/110,0),IF(OR($BV333=2,$BV333=3),"該当なし","含税額")))),"")</f>
        <v>含税額</v>
      </c>
      <c r="CI333" s="247" t="str">
        <f t="shared" ref="CI333:CI396" ca="1" si="685">IF($BW333&gt;0,IF(AND($BV333=1,$CG333="控除不可"),"",IF(AND($BV333=1,$CG333="80%控除対象"),ROUNDDOWN($BY333*8/102,0),IF(AND($BV333=1,$CG333="全額控除"),ROUNDDOWN($BY333*10/100,0),IF(OR($BV333=2,$BV333=3),"","")))),"")</f>
        <v/>
      </c>
      <c r="CJ333" s="87" t="str">
        <f ca="1">IFERROR(IF(INDIRECT("'("&amp;'２個別表'!EO333&amp;")'!AR"&amp;84+EP333)&lt;&gt;1,"",1),"")</f>
        <v/>
      </c>
      <c r="CK333" s="244" t="str">
        <f t="shared" ref="CK333:CK396" ca="1" si="686">IFERROR(IF(INDIRECT("'("&amp;EO333&amp;")'!AW"&amp;84+EP333)&lt;&gt;1,"",1),"")</f>
        <v/>
      </c>
      <c r="CL333" s="235" t="str">
        <f t="shared" ref="CL333:CL396" ca="1" si="687">IFERROR(IF(INDIRECT("'("&amp;EO333&amp;")'!AX"&amp;84+EP333)="","",INDIRECT("'("&amp;EO333&amp;")'!AX"&amp;84+EP333)),"")</f>
        <v/>
      </c>
      <c r="CM333" s="239" t="str">
        <f t="shared" ref="CM333:CM396" ca="1" si="688">IFERROR(IF(INDIRECT("'("&amp;EO333&amp;")'!AY"&amp;84+EP333)="","",INDIRECT("'("&amp;EO333&amp;")'!AY"&amp;84+EP333)),"")</f>
        <v/>
      </c>
      <c r="CN333" s="77" t="str">
        <f t="shared" ref="CN333:CN396" ca="1" si="689">IFERROR(IF(INDIRECT("'("&amp;EO333&amp;")'!AZ"&amp;84+EP333)="","",INDIRECT("'("&amp;EO333&amp;")'!AZ"&amp;84+EP333)),"")</f>
        <v/>
      </c>
      <c r="CO333" s="93" t="str">
        <f ca="1">IFERROR(VLOOKUP(CN333,'（様式１号）３整理番号表'!$T$5:$V$15,2,FALSE),"")</f>
        <v/>
      </c>
      <c r="CP333" s="924" t="str">
        <f t="shared" ref="CP333:CP396" ca="1" si="690">IFERROR(IF(INDIRECT("'("&amp;EO333&amp;")'!AZ"&amp;84+EP333)="","",INDIRECT("'("&amp;EO333&amp;")'!AZ"&amp;84+EP333)),"")</f>
        <v/>
      </c>
      <c r="CQ333" s="93" t="str">
        <f ca="1">IFERROR(VLOOKUP(CP333,'（様式１号）３整理番号表'!$T$19:$V$24,2,FALSE),"")</f>
        <v/>
      </c>
      <c r="CR333" s="924" t="str">
        <f ca="1">IFERROR(IF(INDIRECT("'("&amp;'２個別表'!EO333&amp;")'!AV"&amp;84+EP333)&lt;&gt;1,"",1),"")</f>
        <v/>
      </c>
      <c r="CS333" s="232">
        <f t="shared" ref="CS333:CS396" ca="1" si="691">IF(CR333=1,BZ333,0)</f>
        <v>0</v>
      </c>
      <c r="CT333" s="248">
        <f t="shared" ref="CT333:CT396" ca="1" si="692">IF(CR333=1,ROUNDDOWN(CS333/15,-3),0)</f>
        <v>0</v>
      </c>
      <c r="CU333" s="376" t="str">
        <f ca="1">IF(ER333="補強",IF(COUNTIFS($Z$11:Z333,Z333,$W$11:W333,1)=1,"１①",""),IF(COUNTIFS($Z$11:Z333,Z333,$W$11:W333,2)=1,"２①",""))</f>
        <v/>
      </c>
      <c r="CV333" s="57" t="str">
        <f t="shared" ref="CV333:CV396" ca="1" si="693">IF(CU333="１①",IF(INDIRECT("'("&amp;EO333&amp;")'!c114")="１① 付加価値額の拡大（１人当たり）",2,1),"")</f>
        <v/>
      </c>
      <c r="CW333" s="927" t="str">
        <f t="shared" ref="CW333:CW396" ca="1" si="694">IF(CU333="２①",5,IF(CU333="１①",INDIRECT("'("&amp;EO333&amp;")'!M114"),""))</f>
        <v/>
      </c>
      <c r="CX333" s="256" t="str">
        <f t="shared" ref="CX333:CX396" ca="1" si="695">IF($CU333="２①",1,IF($CU333="１①",INDIRECT("'("&amp;$EO333&amp;")'!I114"),""))</f>
        <v/>
      </c>
      <c r="CY333" s="256" t="str">
        <f t="shared" ref="CY333:CY396" ca="1" si="696">IF($CU333="２①",1,IF($CU333="１①",INDIRECT("'("&amp;$EO333&amp;")'!P114"),""))</f>
        <v/>
      </c>
      <c r="CZ333" s="256" t="str">
        <f t="shared" ref="CZ333:CZ396" ca="1" si="697">IF($CU333="２①",IF(INDIRECT("'("&amp;$EO333&amp;")'!B101")="■",IF(INDIRECT("'("&amp;$EO333&amp;")'!V101")="","",INDIRECT("'("&amp;$EO333&amp;")'!V101")),""),IF($CU333="１①",INDIRECT("'("&amp;$EO333&amp;")'!T114"),""))</f>
        <v/>
      </c>
      <c r="DA333" s="256" t="str">
        <f t="shared" ref="DA333:DA396" ca="1" si="698">IF($CU333="２①",IF(INDIRECT("'("&amp;$EO333&amp;")'!B101")="■",IF(INDIRECT("'("&amp;$EO333&amp;")'!Z101")="","",INDIRECT("'("&amp;$EO333&amp;")'!Z101")),""),IF($CU333="１①",INDIRECT("'("&amp;$EO333&amp;")'!X114"),""))</f>
        <v/>
      </c>
      <c r="DB333" s="316" t="str">
        <f ca="1">IFERROR(VLOOKUP($CU333,'（様式１号）３整理番号表'!$Z$19:$AB$32,3,FALSE),"")</f>
        <v/>
      </c>
      <c r="DC333" s="259" t="str">
        <f t="shared" ref="DC333:DC396" ca="1" si="699">IF(OR($DA333&lt;=0,$DA333=""),"-",IF(OR($CX333="",$CX333&lt;=0),0,IF($CW333=5,ROUNDDOWN(($DA333-$CX333)/$CX333,3),IF($CW333=4,ROUNDDOWN(($DA333-$CX333)/$CX333*3/4,3),0))))</f>
        <v>-</v>
      </c>
      <c r="DD333" s="618" t="str">
        <f t="shared" ref="DD333:DD396" ca="1" si="700">IF($CU333="２①",INDIRECT("'("&amp;EO333&amp;")'!af"&amp;101),IF($CU333="１①",INDIRECT("'("&amp;EO333&amp;")'!ad"&amp;114),""))</f>
        <v/>
      </c>
      <c r="DE333" s="321" t="str">
        <f ca="1">IF(AND(AO333=18,AS333=1),IF(COUNTIFS($Y$11:Y333,Y333,$AS$11:AS333,1)=1,"２②",""),IF($CU333="１①",INDEX(INDIRECT("'("&amp;$EO333&amp;")'!AR116:BB116"),1,MATCH(INDIRECT("'("&amp;$EO333&amp;")'!C118"),INDIRECT("'("&amp;$EO333&amp;")'!AR119:BB119"),0)),""))</f>
        <v/>
      </c>
      <c r="DF333" s="324" t="str">
        <f t="shared" ref="DF333:DF396" ca="1" si="701">IF($DE333="２②",INDEX(INDIRECT("'("&amp;$EO333&amp;")'!C105:AK107"),MATCH("■",INDIRECT("'("&amp;$EO333&amp;")'!B105:B107"),0),13),IF($DE333="","",INDIRECT("'("&amp;$EO333&amp;")'!M118")))</f>
        <v/>
      </c>
      <c r="DG333" s="313" t="str">
        <f t="shared" ref="DG333:DG396" ca="1" si="702">IF($DE333="２②",INDEX(INDIRECT("'("&amp;$EO333&amp;")'!C105:AK107"),MATCH("■",INDIRECT("'("&amp;$EO333&amp;")'!B105:B107"),0),9),IF($DE333="","",INDIRECT("'("&amp;$EO333&amp;")'!I118")))</f>
        <v/>
      </c>
      <c r="DH333" s="313" t="str">
        <f t="shared" ref="DH333:DH396" ca="1" si="703">IF($DE333="２②",INDEX(INDIRECT("'("&amp;$EO333&amp;")'!C105:AK107"),MATCH("■",INDIRECT("'("&amp;$EO333&amp;")'!B105:B107"),0),16),IF($DE333="","",INDIRECT("'("&amp;$EO333&amp;")'!P118")))</f>
        <v/>
      </c>
      <c r="DI333" s="313" t="str">
        <f t="shared" ref="DI333:DI396" ca="1" si="704">IF($DE333="２②",INDEX(INDIRECT("'("&amp;$EO333&amp;")'!C105:AK107"),MATCH("■",INDIRECT("'("&amp;$EO333&amp;")'!B105:B107"),0),20),IF($DE333="","",INDIRECT("'("&amp;$EO333&amp;")'!T118")))</f>
        <v/>
      </c>
      <c r="DJ333" s="313" t="str">
        <f t="shared" ref="DJ333:DJ396" ca="1" si="705">IF($DE333="２②",INDEX(INDIRECT("'("&amp;$EO333&amp;")'!C105:AK107"),MATCH("■",INDIRECT("'("&amp;$EO333&amp;")'!B105:B107"),0),24),IF($DE333="","",INDIRECT("'("&amp;$EO333&amp;")'!X118")))</f>
        <v/>
      </c>
      <c r="DK333" s="328" t="str">
        <f t="shared" ref="DK333:DK396" ca="1" si="706">IF($DE333="２②",INDEX(INDIRECT("'("&amp;$EO333&amp;")'!C105:AK107"),MATCH("■",INDIRECT("'("&amp;$EO333&amp;")'!B105:B107"),0),12),IF($DE333="","",INDIRECT("'("&amp;$EO333&amp;")'!L118")))</f>
        <v/>
      </c>
      <c r="DL333" s="334" t="str">
        <f t="shared" ref="DL333:DL396" ca="1" si="707">IFERROR(IF($DE333&lt;&gt;0,ROUNDDOWN(($DJ333-$DG333)/$DG333,3),""),"")</f>
        <v/>
      </c>
      <c r="DM333" s="915" t="str">
        <f t="shared" ref="DM333:DM396" ca="1" si="708">IF($DE333="２②",INDEX(INDIRECT("'("&amp;$EO333&amp;")'!C105:AK107"),MATCH("■",INDIRECT("'("&amp;$EO333&amp;")'!B105:B107"),0),30),IF($DE333="","",INDIRECT("'("&amp;$EO333&amp;")'!AD118")))</f>
        <v/>
      </c>
      <c r="DN333" s="15"/>
      <c r="DO333" s="324"/>
      <c r="DP333" s="16"/>
      <c r="DQ333" s="16"/>
      <c r="DR333" s="16"/>
      <c r="DS333" s="16"/>
      <c r="DT333" s="318" t="str">
        <f>IFERROR(VLOOKUP($DN333,'（様式１号）３整理番号表'!$Z$19:$AB$32,3,FALSE),"")</f>
        <v/>
      </c>
      <c r="DU333" s="259" t="str">
        <f t="shared" ref="DU333:DU396" si="709">IF($DN333&lt;&gt;0,ROUNDDOWN(($DS333-$DP333)/$DP333,3),"")</f>
        <v/>
      </c>
      <c r="DV333" s="14"/>
      <c r="DW333" s="17" t="str">
        <f t="shared" ref="DW333:DW396" ca="1" si="710">IF(Z333&lt;&gt;"","■","")</f>
        <v/>
      </c>
      <c r="DX333" s="88" t="str">
        <f t="shared" ca="1" si="621"/>
        <v/>
      </c>
      <c r="DZ333" s="339">
        <f t="shared" ca="1" si="627"/>
        <v>0</v>
      </c>
      <c r="EA333" s="339">
        <f t="shared" ca="1" si="627"/>
        <v>0</v>
      </c>
      <c r="EB333" s="339">
        <f t="shared" ca="1" si="627"/>
        <v>0</v>
      </c>
      <c r="EC333" s="339">
        <f t="shared" ca="1" si="627"/>
        <v>0</v>
      </c>
      <c r="ED333" s="339">
        <f t="shared" ca="1" si="627"/>
        <v>0</v>
      </c>
      <c r="EE333" s="339">
        <f t="shared" ca="1" si="627"/>
        <v>0</v>
      </c>
      <c r="EF333" s="339">
        <f t="shared" ca="1" si="627"/>
        <v>0</v>
      </c>
      <c r="EG333" s="339">
        <f t="shared" ca="1" si="627"/>
        <v>0</v>
      </c>
      <c r="EH333" s="339">
        <f t="shared" ca="1" si="627"/>
        <v>0</v>
      </c>
      <c r="EI333" s="339">
        <f t="shared" ca="1" si="627"/>
        <v>0</v>
      </c>
      <c r="EJ333" s="339">
        <f t="shared" ca="1" si="627"/>
        <v>0</v>
      </c>
      <c r="EK333" s="339">
        <f t="shared" ca="1" si="627"/>
        <v>0</v>
      </c>
      <c r="EL333" s="339">
        <f t="shared" ca="1" si="627"/>
        <v>0</v>
      </c>
      <c r="EM333" s="339">
        <f t="shared" ca="1" si="627"/>
        <v>0</v>
      </c>
      <c r="EO333" s="919" t="str">
        <f t="shared" ca="1" si="629"/>
        <v/>
      </c>
      <c r="EP333" s="919" t="str">
        <f t="shared" ref="EP333:EP396" ca="1" si="711">IF(EO333="","",IF(EO332=EO333,EP332+1,1))</f>
        <v/>
      </c>
      <c r="EQ333" s="919" t="str">
        <f t="shared" ref="EQ333:EQ396" ca="1" si="712">IFERROR(IF($EO332=$EO333,EQ332,MAX(INDIRECT("'("&amp;EO333&amp;")'!B37:B46"))),"")</f>
        <v/>
      </c>
      <c r="ER333" s="919" t="str">
        <f t="shared" ref="ER333:ER396" ca="1" si="713">IFERROR(INDEX(INDIRECT("'("&amp;EO333&amp;")'!$AD$37:$AD$46"),MATCH(EP333,INDIRECT("'("&amp;EO333&amp;")'!$B$37:$B$46"),0),1),"")</f>
        <v/>
      </c>
      <c r="ES333" s="919" t="str">
        <f ca="1">IFERROR(INDEX('郵便番号（石川県）'!$A$3:$F$2574,MATCH(INDIRECT("'("&amp;EO333&amp;")'!E7"),'郵便番号（石川県）'!$A$3:$A$2574,0),6),"")</f>
        <v/>
      </c>
      <c r="ET333" s="919" t="str">
        <f ca="1">IFERROR(INDEX('郵便番号（石川県）'!$A$3:$F$2574,MATCH(INDIRECT("'("&amp;$EO333&amp;")'!E7"),'郵便番号（石川県）'!$A$3:$A$2574,0),5),"")</f>
        <v/>
      </c>
      <c r="EU333" s="919" t="str">
        <f t="shared" ref="EU333:EU396" ca="1" si="714">IFERROR(INDIRECT("'("&amp;$EO333&amp;")'!N5"),"")</f>
        <v/>
      </c>
      <c r="EV333" s="919" t="str">
        <f t="shared" ref="EV333:EV396" ca="1" si="715">IFERROR(INDIRECT("'("&amp;EO333&amp;")'!H13"),"")</f>
        <v/>
      </c>
      <c r="EW333" s="919" t="str">
        <f t="shared" ref="EW333:EW396" ca="1" si="716">IFERROR(IF(OR(INDIRECT("'("&amp;EO333&amp;")'!H12")="■",INDIRECT("'("&amp;EO333&amp;")'!ac12")="■"),"■",""),"")</f>
        <v/>
      </c>
      <c r="EX333" s="919" t="str">
        <f t="shared" ref="EX333:EX396" ca="1" si="717">IF(EO333="","","("&amp;EO333&amp;")")</f>
        <v/>
      </c>
      <c r="EY333" s="919" t="str">
        <f t="shared" ref="EY333:EY396" ca="1" si="718">EX333&amp;EP333</f>
        <v/>
      </c>
      <c r="EZ333" s="919" t="str">
        <f t="shared" ref="EZ333:EZ396" ca="1" si="719">IFERROR(INDIRECT("'("&amp;$EO333&amp;")'!B122"),"")</f>
        <v/>
      </c>
      <c r="FA333" s="919" t="str">
        <f t="shared" ref="FA333:FA396" ca="1" si="720">IFERROR(IF(INDIRECT("'("&amp;$EO333&amp;")'!AE136")="",1,2),"")</f>
        <v/>
      </c>
      <c r="FB333" s="919" t="str">
        <f t="shared" ref="FB333:FB396" ca="1" si="721">IFERROR(INDIRECT("'("&amp;$EO333&amp;")'!L122"),"")</f>
        <v/>
      </c>
      <c r="FC333" s="919" t="str">
        <f t="shared" ref="FC333:FC396" ca="1" si="722">IFERROR(IF(INDIRECT("'("&amp;$EO333&amp;")'!AG144")="",1,2),"")</f>
        <v/>
      </c>
      <c r="FD333" s="627" t="str">
        <f t="shared" ref="FD333:FD396" ca="1" si="723">IFERROR(IF(INDIRECT("'("&amp;$EO333&amp;")'!AE2")="■","■",""),"")</f>
        <v/>
      </c>
      <c r="FE333" s="630">
        <v>323</v>
      </c>
      <c r="FF333" s="299" t="str">
        <f t="shared" ref="FF333:FF396" ca="1" si="724">IFERROR(IF(INDIRECT("'("&amp;FE333&amp;")'!T2")="農業機械再取得等支援事業要望申込書",FE333,""),"")</f>
        <v/>
      </c>
      <c r="FG333" s="993" t="str">
        <f t="shared" ref="FG333:FG396" ca="1" si="725">IFERROR(INDIRECT("'("&amp;EO333&amp;")'!M"&amp;36+EP333),"")</f>
        <v/>
      </c>
      <c r="FH333" s="919" t="str">
        <f t="shared" ref="FH333:FH396" ca="1" si="726">IFERROR(IF(BW333-BX333&gt;0,"■",""),"")</f>
        <v/>
      </c>
      <c r="FI333" s="299">
        <f ca="1">COUNTIF($FH$11:FH333,"■")</f>
        <v>0</v>
      </c>
    </row>
    <row r="334" spans="1:165" ht="34.5" customHeight="1">
      <c r="A334" s="445">
        <f t="shared" ca="1" si="630"/>
        <v>0</v>
      </c>
      <c r="B334" s="446">
        <f>IF(R334&lt;&gt;"",IF(COUNTIF(R$11:R334,R334)=1,MAX(B$11:B333)+1,INDEX(B$11:B333,MATCH(R334,R$11:R333,0),1)),0)</f>
        <v>1</v>
      </c>
      <c r="C334" s="446">
        <f ca="1">IF(T334&lt;&gt;"",IF(COUNTIF(T$11:T334,T334)=1,MAX(C$11:C333)+1,INDEX(C$11:C333,MATCH(T334,T$11:T333,0),1)),0)</f>
        <v>0</v>
      </c>
      <c r="D334" s="446">
        <f ca="1">IF(U334&lt;&gt;"",IF(COUNTIF(U$11:U334,U334)=1,MAX(D$11:D333)+1,INDEX(D$11:D333,MATCH(U334,U$11:U333,0),1)),0)</f>
        <v>0</v>
      </c>
      <c r="E334" s="446">
        <f ca="1">IF(S334&lt;&gt;"",IF(COUNTIF(S$11:S334,S334)=1,MAX(E$11:E333)+1,INDEX(E$11:E333,MATCH(S334,S$11:S333,0),1)),0)</f>
        <v>0</v>
      </c>
      <c r="F334" s="446">
        <f ca="1">IF(Z334&lt;&gt;"",IF(COUNTIF(Z$11:Z334,Z334)=1,MAX(F$11:F333)+1,INDEX(F$11:F333,MATCH(Z334,Z$11:Z333,0),1)),0)</f>
        <v>0</v>
      </c>
      <c r="G334" s="447" cm="1">
        <f t="array" aca="1" ref="G334" ca="1">IF(Z334&lt;&gt;"",IF(COUNTIFS(Z$11:Z334,Z334,W$11:W334,W334)=1,MAX(G$11:G333)+1,INDEX(G$11:G333,MATCH(Z334&amp;W334,Z$11:Z333&amp;W$11:W334,0),1)),0)</f>
        <v>0</v>
      </c>
      <c r="H334" s="447">
        <f t="shared" ca="1" si="631"/>
        <v>0</v>
      </c>
      <c r="I334" s="447">
        <f ca="1">IF(T334="",0,IF(COUNTIF(T$11:T334,T334)=1,1,0))</f>
        <v>0</v>
      </c>
      <c r="J334" s="447">
        <f ca="1">IF(U334="",0,IF(COUNTIF(U$11:U334,U334)=1,1,0))</f>
        <v>0</v>
      </c>
      <c r="K334" s="447">
        <f ca="1">IF(S334="",0,IF(COUNTIF(S$11:S334,S334)=1,1,0))</f>
        <v>0</v>
      </c>
      <c r="L334" s="446">
        <f ca="1">IF(Z334="",0,IF(COUNTIF(Z$11:Z334,Z334)=1,1,0))</f>
        <v>0</v>
      </c>
      <c r="M334" s="767">
        <f ca="1">IF($W334=2,IF(COUNTIFS($W$11:$W334,2,$Z$11:$Z334,$Z334)=1,1,0),0)</f>
        <v>0</v>
      </c>
      <c r="N334" s="767">
        <f ca="1">IF($W334=1,IF(COUNTIFS($W$11:$W334,2,$Z$11:$Z334,$Z334)=1,1,0),0)</f>
        <v>0</v>
      </c>
      <c r="O334" s="446">
        <f ca="1">IF(H334=0,0,IF(COUNTIF(Z$11:Z334,Z334)=1,1,0))</f>
        <v>0</v>
      </c>
      <c r="P334" s="448" t="str">
        <f t="shared" ca="1" si="632"/>
        <v>石川県</v>
      </c>
      <c r="Q334" s="89">
        <f t="shared" ca="1" si="633"/>
        <v>324</v>
      </c>
      <c r="R334" s="170" t="s">
        <v>459</v>
      </c>
      <c r="S334" s="357" t="str">
        <f t="shared" ca="1" si="634"/>
        <v/>
      </c>
      <c r="T334" s="357" t="str">
        <f t="shared" ca="1" si="635"/>
        <v/>
      </c>
      <c r="U334" s="58" t="str">
        <f t="shared" ca="1" si="636"/>
        <v/>
      </c>
      <c r="V334" s="58" t="str">
        <f t="shared" ca="1" si="637"/>
        <v/>
      </c>
      <c r="W334" s="920" t="str">
        <f t="shared" ca="1" si="638"/>
        <v/>
      </c>
      <c r="X334" s="369">
        <f ca="1">IFERROR(VLOOKUP(W334,'（様式１号）３整理番号表'!$B$4:$H$5,2,FALSE),0)</f>
        <v>0</v>
      </c>
      <c r="Y334" s="768" t="str" cm="1">
        <f t="array" aca="1" ref="Y334" ca="1">IF(AND(D334=0,F334=0),"",IF(COUNTIF(D$11:D334,D334)=1,1,IF(COUNTIFS(D$11:D334,D334,F$11:F334,F334)=1,INDEX((D$11:D334,F$11:F334,Y$11:Y334),MATCH(_xlfn.MAXIFS(F$11:F333,D$11:D333,D334),$F$11:F334,0),1,3)+1,INDEX((D$11:D334,F$11:F334,Y$11:Y334),MATCH(D334&amp;F334,D$11:D334&amp;F$11:F334,0),1,3))))</f>
        <v/>
      </c>
      <c r="Z334" s="40" t="str">
        <f t="shared" ca="1" si="639"/>
        <v/>
      </c>
      <c r="AA334" s="924" t="str">
        <f t="shared" ca="1" si="640"/>
        <v/>
      </c>
      <c r="AB334" s="93">
        <f ca="1">IFERROR(VLOOKUP(AA334,'（様式１号）３整理番号表'!$B$10:$H$16,2,FALSE),0)</f>
        <v>0</v>
      </c>
      <c r="AC334" s="924" t="str">
        <f t="shared" ca="1" si="641"/>
        <v/>
      </c>
      <c r="AD334" s="924" t="str">
        <f t="shared" ca="1" si="642"/>
        <v/>
      </c>
      <c r="AE334" s="93">
        <f ca="1">IFERROR(VLOOKUP(AD334,'（様式１号）３整理番号表'!$B$21:$H$22,2,FALSE),0)</f>
        <v>0</v>
      </c>
      <c r="AF334" s="924" t="str">
        <f t="shared" ca="1" si="643"/>
        <v/>
      </c>
      <c r="AG334" s="93">
        <f ca="1">IFERROR(VLOOKUP(AF334,'（様式１号）３整理番号表'!$B$26:$H$31,2,FALSE),0)</f>
        <v>0</v>
      </c>
      <c r="AH334" s="924" t="str">
        <f t="shared" ca="1" si="644"/>
        <v/>
      </c>
      <c r="AI334" s="93">
        <f ca="1">IFERROR(VLOOKUP(AH334,'（様式１号）３整理番号表'!$J$5:$N$59,2,FALSE),0)</f>
        <v>0</v>
      </c>
      <c r="AJ334" s="77" t="str">
        <f t="shared" ca="1" si="645"/>
        <v/>
      </c>
      <c r="AK334" s="93">
        <f ca="1">IFERROR(VLOOKUP(AJ334,'（様式１号）３整理番号表'!$P$5:$R$29,2,FALSE),0)</f>
        <v>0</v>
      </c>
      <c r="AL334" s="921" t="str">
        <f t="shared" ca="1" si="646"/>
        <v/>
      </c>
      <c r="AM334" s="921" t="str">
        <f t="shared" ca="1" si="647"/>
        <v/>
      </c>
      <c r="AN334" s="921"/>
      <c r="AO334" s="77" t="str">
        <f t="shared" ca="1" si="648"/>
        <v/>
      </c>
      <c r="AP334" s="93">
        <f ca="1">IFERROR(VLOOKUP(AO334,'（様式１号）３整理番号表'!$P$5:$R$29,2,FALSE),0)</f>
        <v>0</v>
      </c>
      <c r="AQ334" s="924" t="str">
        <f t="shared" ca="1" si="649"/>
        <v/>
      </c>
      <c r="AR334" s="93">
        <f t="shared" ca="1" si="650"/>
        <v>0</v>
      </c>
      <c r="AS334" s="924" t="str">
        <f t="shared" ca="1" si="651"/>
        <v/>
      </c>
      <c r="AT334" s="40" t="str">
        <f t="shared" ca="1" si="652"/>
        <v/>
      </c>
      <c r="AU334" s="93" t="str">
        <f t="shared" ca="1" si="653"/>
        <v/>
      </c>
      <c r="AV334" s="923" t="str">
        <f t="shared" ca="1" si="654"/>
        <v/>
      </c>
      <c r="AW334" s="926" t="str">
        <f t="shared" ca="1" si="655"/>
        <v/>
      </c>
      <c r="AX334" s="925" t="str">
        <f t="shared" ca="1" si="656"/>
        <v/>
      </c>
      <c r="AY334" s="925" t="str">
        <f t="shared" ca="1" si="656"/>
        <v/>
      </c>
      <c r="AZ334" s="925" t="str">
        <f t="shared" ca="1" si="656"/>
        <v/>
      </c>
      <c r="BA334" s="925" t="str">
        <f t="shared" ca="1" si="656"/>
        <v/>
      </c>
      <c r="BB334" s="925" t="str">
        <f t="shared" ca="1" si="657"/>
        <v/>
      </c>
      <c r="BC334" s="925" t="str">
        <f t="shared" ca="1" si="658"/>
        <v/>
      </c>
      <c r="BD334" s="925" t="str">
        <f t="shared" ca="1" si="658"/>
        <v/>
      </c>
      <c r="BE334" s="925" t="str">
        <f t="shared" ca="1" si="658"/>
        <v/>
      </c>
      <c r="BF334" s="77" t="str">
        <f t="shared" ca="1" si="659"/>
        <v/>
      </c>
      <c r="BG334" s="924" t="str">
        <f t="shared" ca="1" si="660"/>
        <v/>
      </c>
      <c r="BH334" s="94">
        <f ca="1">IF(BF334&lt;&gt;"",INDEX('（様式１号）３整理番号表'!$AB$7:$AQ$12,MATCH(BF334,'（様式１号）３整理番号表'!$AA$7:$AA$12,0),MATCH(BG334,'（様式１号）３整理番号表'!$AB$6:$AQ$6,0)),0)</f>
        <v>0</v>
      </c>
      <c r="BI334" s="921" t="str">
        <f t="shared" ca="1" si="661"/>
        <v/>
      </c>
      <c r="BJ334" s="922" t="str">
        <f t="shared" ca="1" si="662"/>
        <v/>
      </c>
      <c r="BK334" s="926" t="str">
        <f t="shared" ca="1" si="663"/>
        <v/>
      </c>
      <c r="BL334" s="922" t="str">
        <f t="shared" ca="1" si="664"/>
        <v/>
      </c>
      <c r="BM334" s="79" t="str">
        <f t="shared" ca="1" si="665"/>
        <v/>
      </c>
      <c r="BN334" s="82" t="str">
        <f t="shared" ca="1" si="666"/>
        <v/>
      </c>
      <c r="BO334" s="83" t="str">
        <f t="shared" ca="1" si="667"/>
        <v/>
      </c>
      <c r="BP334" s="84" t="str">
        <f t="shared" ca="1" si="668"/>
        <v/>
      </c>
      <c r="BQ334" s="82" t="str">
        <f t="shared" ca="1" si="669"/>
        <v/>
      </c>
      <c r="BR334" s="97" t="str">
        <f t="shared" ca="1" si="670"/>
        <v/>
      </c>
      <c r="BS334" s="95" t="str">
        <f t="shared" ca="1" si="671"/>
        <v/>
      </c>
      <c r="BT334" s="184" t="str">
        <f t="shared" ca="1" si="672"/>
        <v/>
      </c>
      <c r="BU334" s="611" t="str">
        <f t="shared" ca="1" si="673"/>
        <v/>
      </c>
      <c r="BV334" s="77" t="str">
        <f t="shared" ca="1" si="674"/>
        <v/>
      </c>
      <c r="BW334" s="85" t="str">
        <f t="shared" ca="1" si="675"/>
        <v/>
      </c>
      <c r="BX334" s="86" t="str">
        <f t="shared" ca="1" si="676"/>
        <v/>
      </c>
      <c r="BY334" s="231">
        <f ca="1">IF('ポイント要件確認等（個別表）'!AD334=1,ROUNDDOWN('ポイント要件確認等（個別表）'!AV334,-3),IF('ポイント要件確認等（個別表）'!AD334=2,ROUNDDOWN('ポイント要件確認等（個別表）'!BH334,-3),IF('ポイント要件確認等（個別表）'!AD334=3,ROUNDDOWN('ポイント要件確認等（個別表）'!BT334,-3),0)))</f>
        <v>0</v>
      </c>
      <c r="BZ334" s="86" t="str">
        <f t="shared" ca="1" si="677"/>
        <v/>
      </c>
      <c r="CA334" s="232" t="str">
        <f t="shared" ca="1" si="678"/>
        <v/>
      </c>
      <c r="CB334" s="232">
        <f t="shared" ca="1" si="679"/>
        <v>0</v>
      </c>
      <c r="CC334" s="86" t="str">
        <f t="shared" ca="1" si="680"/>
        <v/>
      </c>
      <c r="CD334" s="86" t="str">
        <f t="shared" ca="1" si="681"/>
        <v/>
      </c>
      <c r="CE334" s="609"/>
      <c r="CF334" s="86" t="str">
        <f t="shared" ca="1" si="682"/>
        <v/>
      </c>
      <c r="CG334" s="185" t="str">
        <f t="shared" ca="1" si="683"/>
        <v/>
      </c>
      <c r="CH334" s="246" t="str">
        <f t="shared" ca="1" si="684"/>
        <v>含税額</v>
      </c>
      <c r="CI334" s="247" t="str">
        <f t="shared" ca="1" si="685"/>
        <v/>
      </c>
      <c r="CJ334" s="87" t="str">
        <f ca="1">IFERROR(IF(INDIRECT("'("&amp;'２個別表'!EO334&amp;")'!AR"&amp;84+EP334)&lt;&gt;1,"",1),"")</f>
        <v/>
      </c>
      <c r="CK334" s="244" t="str">
        <f t="shared" ca="1" si="686"/>
        <v/>
      </c>
      <c r="CL334" s="235" t="str">
        <f t="shared" ca="1" si="687"/>
        <v/>
      </c>
      <c r="CM334" s="239" t="str">
        <f t="shared" ca="1" si="688"/>
        <v/>
      </c>
      <c r="CN334" s="77" t="str">
        <f t="shared" ca="1" si="689"/>
        <v/>
      </c>
      <c r="CO334" s="93" t="str">
        <f ca="1">IFERROR(VLOOKUP(CN334,'（様式１号）３整理番号表'!$T$5:$V$15,2,FALSE),"")</f>
        <v/>
      </c>
      <c r="CP334" s="924" t="str">
        <f t="shared" ca="1" si="690"/>
        <v/>
      </c>
      <c r="CQ334" s="93" t="str">
        <f ca="1">IFERROR(VLOOKUP(CP334,'（様式１号）３整理番号表'!$T$19:$V$24,2,FALSE),"")</f>
        <v/>
      </c>
      <c r="CR334" s="924" t="str">
        <f ca="1">IFERROR(IF(INDIRECT("'("&amp;'２個別表'!EO334&amp;")'!AV"&amp;84+EP334)&lt;&gt;1,"",1),"")</f>
        <v/>
      </c>
      <c r="CS334" s="232">
        <f t="shared" ca="1" si="691"/>
        <v>0</v>
      </c>
      <c r="CT334" s="248">
        <f t="shared" ca="1" si="692"/>
        <v>0</v>
      </c>
      <c r="CU334" s="376" t="str">
        <f ca="1">IF(ER334="補強",IF(COUNTIFS($Z$11:Z334,Z334,$W$11:W334,1)=1,"１①",""),IF(COUNTIFS($Z$11:Z334,Z334,$W$11:W334,2)=1,"２①",""))</f>
        <v/>
      </c>
      <c r="CV334" s="57" t="str">
        <f t="shared" ca="1" si="693"/>
        <v/>
      </c>
      <c r="CW334" s="927" t="str">
        <f t="shared" ca="1" si="694"/>
        <v/>
      </c>
      <c r="CX334" s="256" t="str">
        <f t="shared" ca="1" si="695"/>
        <v/>
      </c>
      <c r="CY334" s="256" t="str">
        <f t="shared" ca="1" si="696"/>
        <v/>
      </c>
      <c r="CZ334" s="256" t="str">
        <f t="shared" ca="1" si="697"/>
        <v/>
      </c>
      <c r="DA334" s="256" t="str">
        <f t="shared" ca="1" si="698"/>
        <v/>
      </c>
      <c r="DB334" s="316" t="str">
        <f ca="1">IFERROR(VLOOKUP($CU334,'（様式１号）３整理番号表'!$Z$19:$AB$32,3,FALSE),"")</f>
        <v/>
      </c>
      <c r="DC334" s="259" t="str">
        <f t="shared" ca="1" si="699"/>
        <v>-</v>
      </c>
      <c r="DD334" s="618" t="str">
        <f t="shared" ca="1" si="700"/>
        <v/>
      </c>
      <c r="DE334" s="321" t="str">
        <f ca="1">IF(AND(AO334=18,AS334=1),IF(COUNTIFS($Y$11:Y334,Y334,$AS$11:AS334,1)=1,"２②",""),IF($CU334="１①",INDEX(INDIRECT("'("&amp;$EO334&amp;")'!AR116:BB116"),1,MATCH(INDIRECT("'("&amp;$EO334&amp;")'!C118"),INDIRECT("'("&amp;$EO334&amp;")'!AR119:BB119"),0)),""))</f>
        <v/>
      </c>
      <c r="DF334" s="324" t="str">
        <f t="shared" ca="1" si="701"/>
        <v/>
      </c>
      <c r="DG334" s="313" t="str">
        <f t="shared" ca="1" si="702"/>
        <v/>
      </c>
      <c r="DH334" s="313" t="str">
        <f t="shared" ca="1" si="703"/>
        <v/>
      </c>
      <c r="DI334" s="313" t="str">
        <f t="shared" ca="1" si="704"/>
        <v/>
      </c>
      <c r="DJ334" s="313" t="str">
        <f t="shared" ca="1" si="705"/>
        <v/>
      </c>
      <c r="DK334" s="328" t="str">
        <f t="shared" ca="1" si="706"/>
        <v/>
      </c>
      <c r="DL334" s="334" t="str">
        <f t="shared" ca="1" si="707"/>
        <v/>
      </c>
      <c r="DM334" s="915" t="str">
        <f t="shared" ca="1" si="708"/>
        <v/>
      </c>
      <c r="DN334" s="15"/>
      <c r="DO334" s="324"/>
      <c r="DP334" s="16"/>
      <c r="DQ334" s="16"/>
      <c r="DR334" s="16"/>
      <c r="DS334" s="16"/>
      <c r="DT334" s="318" t="str">
        <f>IFERROR(VLOOKUP($DN334,'（様式１号）３整理番号表'!$Z$19:$AB$32,3,FALSE),"")</f>
        <v/>
      </c>
      <c r="DU334" s="259" t="str">
        <f t="shared" si="709"/>
        <v/>
      </c>
      <c r="DV334" s="14"/>
      <c r="DW334" s="17" t="str">
        <f t="shared" ca="1" si="710"/>
        <v/>
      </c>
      <c r="DX334" s="88" t="str">
        <f t="shared" ref="DX334:DX397" ca="1" si="727">IF(FG334="地震","令和６年能登半島地震",(IF(FG334="大雨","令和６年能登半島大雨",IF(FG334="震雨","令和６年能登半島地震及び大雨",""))))</f>
        <v/>
      </c>
      <c r="DZ334" s="339">
        <f t="shared" ca="1" si="627"/>
        <v>0</v>
      </c>
      <c r="EA334" s="339">
        <f t="shared" ca="1" si="627"/>
        <v>0</v>
      </c>
      <c r="EB334" s="339">
        <f t="shared" ca="1" si="627"/>
        <v>0</v>
      </c>
      <c r="EC334" s="339">
        <f t="shared" ca="1" si="627"/>
        <v>0</v>
      </c>
      <c r="ED334" s="339">
        <f t="shared" ca="1" si="627"/>
        <v>0</v>
      </c>
      <c r="EE334" s="339">
        <f t="shared" ca="1" si="627"/>
        <v>0</v>
      </c>
      <c r="EF334" s="339">
        <f t="shared" ca="1" si="627"/>
        <v>0</v>
      </c>
      <c r="EG334" s="339">
        <f t="shared" ca="1" si="627"/>
        <v>0</v>
      </c>
      <c r="EH334" s="339">
        <f t="shared" ca="1" si="627"/>
        <v>0</v>
      </c>
      <c r="EI334" s="339">
        <f t="shared" ca="1" si="627"/>
        <v>0</v>
      </c>
      <c r="EJ334" s="339">
        <f t="shared" ca="1" si="627"/>
        <v>0</v>
      </c>
      <c r="EK334" s="339">
        <f t="shared" ca="1" si="627"/>
        <v>0</v>
      </c>
      <c r="EL334" s="339">
        <f t="shared" ca="1" si="627"/>
        <v>0</v>
      </c>
      <c r="EM334" s="339">
        <f t="shared" ca="1" si="627"/>
        <v>0</v>
      </c>
      <c r="EO334" s="919" t="str">
        <f t="shared" ca="1" si="629"/>
        <v/>
      </c>
      <c r="EP334" s="919" t="str">
        <f t="shared" ca="1" si="711"/>
        <v/>
      </c>
      <c r="EQ334" s="919" t="str">
        <f t="shared" ca="1" si="712"/>
        <v/>
      </c>
      <c r="ER334" s="919" t="str">
        <f t="shared" ca="1" si="713"/>
        <v/>
      </c>
      <c r="ES334" s="919" t="str">
        <f ca="1">IFERROR(INDEX('郵便番号（石川県）'!$A$3:$F$2574,MATCH(INDIRECT("'("&amp;EO334&amp;")'!E7"),'郵便番号（石川県）'!$A$3:$A$2574,0),6),"")</f>
        <v/>
      </c>
      <c r="ET334" s="919" t="str">
        <f ca="1">IFERROR(INDEX('郵便番号（石川県）'!$A$3:$F$2574,MATCH(INDIRECT("'("&amp;$EO334&amp;")'!E7"),'郵便番号（石川県）'!$A$3:$A$2574,0),5),"")</f>
        <v/>
      </c>
      <c r="EU334" s="919" t="str">
        <f t="shared" ca="1" si="714"/>
        <v/>
      </c>
      <c r="EV334" s="919" t="str">
        <f t="shared" ca="1" si="715"/>
        <v/>
      </c>
      <c r="EW334" s="919" t="str">
        <f t="shared" ca="1" si="716"/>
        <v/>
      </c>
      <c r="EX334" s="919" t="str">
        <f t="shared" ca="1" si="717"/>
        <v/>
      </c>
      <c r="EY334" s="919" t="str">
        <f t="shared" ca="1" si="718"/>
        <v/>
      </c>
      <c r="EZ334" s="919" t="str">
        <f t="shared" ca="1" si="719"/>
        <v/>
      </c>
      <c r="FA334" s="919" t="str">
        <f t="shared" ca="1" si="720"/>
        <v/>
      </c>
      <c r="FB334" s="919" t="str">
        <f t="shared" ca="1" si="721"/>
        <v/>
      </c>
      <c r="FC334" s="919" t="str">
        <f t="shared" ca="1" si="722"/>
        <v/>
      </c>
      <c r="FD334" s="627" t="str">
        <f t="shared" ca="1" si="723"/>
        <v/>
      </c>
      <c r="FE334" s="630">
        <v>324</v>
      </c>
      <c r="FF334" s="299" t="str">
        <f t="shared" ca="1" si="724"/>
        <v/>
      </c>
      <c r="FG334" s="993" t="str">
        <f t="shared" ca="1" si="725"/>
        <v/>
      </c>
      <c r="FH334" s="919" t="str">
        <f t="shared" ca="1" si="726"/>
        <v/>
      </c>
      <c r="FI334" s="299">
        <f ca="1">COUNTIF($FH$11:FH334,"■")</f>
        <v>0</v>
      </c>
    </row>
    <row r="335" spans="1:165" ht="34.5" customHeight="1">
      <c r="A335" s="445">
        <f t="shared" ca="1" si="630"/>
        <v>0</v>
      </c>
      <c r="B335" s="446">
        <f>IF(R335&lt;&gt;"",IF(COUNTIF(R$11:R335,R335)=1,MAX(B$11:B334)+1,INDEX(B$11:B334,MATCH(R335,R$11:R334,0),1)),0)</f>
        <v>1</v>
      </c>
      <c r="C335" s="446">
        <f ca="1">IF(T335&lt;&gt;"",IF(COUNTIF(T$11:T335,T335)=1,MAX(C$11:C334)+1,INDEX(C$11:C334,MATCH(T335,T$11:T334,0),1)),0)</f>
        <v>0</v>
      </c>
      <c r="D335" s="446">
        <f ca="1">IF(U335&lt;&gt;"",IF(COUNTIF(U$11:U335,U335)=1,MAX(D$11:D334)+1,INDEX(D$11:D334,MATCH(U335,U$11:U334,0),1)),0)</f>
        <v>0</v>
      </c>
      <c r="E335" s="446">
        <f ca="1">IF(S335&lt;&gt;"",IF(COUNTIF(S$11:S335,S335)=1,MAX(E$11:E334)+1,INDEX(E$11:E334,MATCH(S335,S$11:S334,0),1)),0)</f>
        <v>0</v>
      </c>
      <c r="F335" s="446">
        <f ca="1">IF(Z335&lt;&gt;"",IF(COUNTIF(Z$11:Z335,Z335)=1,MAX(F$11:F334)+1,INDEX(F$11:F334,MATCH(Z335,Z$11:Z334,0),1)),0)</f>
        <v>0</v>
      </c>
      <c r="G335" s="447" cm="1">
        <f t="array" aca="1" ref="G335" ca="1">IF(Z335&lt;&gt;"",IF(COUNTIFS(Z$11:Z335,Z335,W$11:W335,W335)=1,MAX(G$11:G334)+1,INDEX(G$11:G334,MATCH(Z335&amp;W335,Z$11:Z334&amp;W$11:W335,0),1)),0)</f>
        <v>0</v>
      </c>
      <c r="H335" s="447">
        <f t="shared" ca="1" si="631"/>
        <v>0</v>
      </c>
      <c r="I335" s="447">
        <f ca="1">IF(T335="",0,IF(COUNTIF(T$11:T335,T335)=1,1,0))</f>
        <v>0</v>
      </c>
      <c r="J335" s="447">
        <f ca="1">IF(U335="",0,IF(COUNTIF(U$11:U335,U335)=1,1,0))</f>
        <v>0</v>
      </c>
      <c r="K335" s="447">
        <f ca="1">IF(S335="",0,IF(COUNTIF(S$11:S335,S335)=1,1,0))</f>
        <v>0</v>
      </c>
      <c r="L335" s="446">
        <f ca="1">IF(Z335="",0,IF(COUNTIF(Z$11:Z335,Z335)=1,1,0))</f>
        <v>0</v>
      </c>
      <c r="M335" s="767">
        <f ca="1">IF($W335=2,IF(COUNTIFS($W$11:$W335,2,$Z$11:$Z335,$Z335)=1,1,0),0)</f>
        <v>0</v>
      </c>
      <c r="N335" s="767">
        <f ca="1">IF($W335=1,IF(COUNTIFS($W$11:$W335,2,$Z$11:$Z335,$Z335)=1,1,0),0)</f>
        <v>0</v>
      </c>
      <c r="O335" s="446">
        <f ca="1">IF(H335=0,0,IF(COUNTIF(Z$11:Z335,Z335)=1,1,0))</f>
        <v>0</v>
      </c>
      <c r="P335" s="448" t="str">
        <f t="shared" ca="1" si="632"/>
        <v>石川県</v>
      </c>
      <c r="Q335" s="89">
        <f t="shared" ca="1" si="633"/>
        <v>325</v>
      </c>
      <c r="R335" s="170" t="s">
        <v>459</v>
      </c>
      <c r="S335" s="357" t="str">
        <f t="shared" ca="1" si="634"/>
        <v/>
      </c>
      <c r="T335" s="357" t="str">
        <f t="shared" ca="1" si="635"/>
        <v/>
      </c>
      <c r="U335" s="58" t="str">
        <f t="shared" ca="1" si="636"/>
        <v/>
      </c>
      <c r="V335" s="58" t="str">
        <f t="shared" ca="1" si="637"/>
        <v/>
      </c>
      <c r="W335" s="920" t="str">
        <f t="shared" ca="1" si="638"/>
        <v/>
      </c>
      <c r="X335" s="369">
        <f ca="1">IFERROR(VLOOKUP(W335,'（様式１号）３整理番号表'!$B$4:$H$5,2,FALSE),0)</f>
        <v>0</v>
      </c>
      <c r="Y335" s="768" t="str" cm="1">
        <f t="array" aca="1" ref="Y335" ca="1">IF(AND(D335=0,F335=0),"",IF(COUNTIF(D$11:D335,D335)=1,1,IF(COUNTIFS(D$11:D335,D335,F$11:F335,F335)=1,INDEX((D$11:D335,F$11:F335,Y$11:Y335),MATCH(_xlfn.MAXIFS(F$11:F334,D$11:D334,D335),$F$11:F335,0),1,3)+1,INDEX((D$11:D335,F$11:F335,Y$11:Y335),MATCH(D335&amp;F335,D$11:D335&amp;F$11:F335,0),1,3))))</f>
        <v/>
      </c>
      <c r="Z335" s="40" t="str">
        <f t="shared" ca="1" si="639"/>
        <v/>
      </c>
      <c r="AA335" s="924" t="str">
        <f t="shared" ca="1" si="640"/>
        <v/>
      </c>
      <c r="AB335" s="93">
        <f ca="1">IFERROR(VLOOKUP(AA335,'（様式１号）３整理番号表'!$B$10:$H$16,2,FALSE),0)</f>
        <v>0</v>
      </c>
      <c r="AC335" s="924" t="str">
        <f t="shared" ca="1" si="641"/>
        <v/>
      </c>
      <c r="AD335" s="924" t="str">
        <f t="shared" ca="1" si="642"/>
        <v/>
      </c>
      <c r="AE335" s="93">
        <f ca="1">IFERROR(VLOOKUP(AD335,'（様式１号）３整理番号表'!$B$21:$H$22,2,FALSE),0)</f>
        <v>0</v>
      </c>
      <c r="AF335" s="924" t="str">
        <f t="shared" ca="1" si="643"/>
        <v/>
      </c>
      <c r="AG335" s="93">
        <f ca="1">IFERROR(VLOOKUP(AF335,'（様式１号）３整理番号表'!$B$26:$H$31,2,FALSE),0)</f>
        <v>0</v>
      </c>
      <c r="AH335" s="924" t="str">
        <f t="shared" ca="1" si="644"/>
        <v/>
      </c>
      <c r="AI335" s="93">
        <f ca="1">IFERROR(VLOOKUP(AH335,'（様式１号）３整理番号表'!$J$5:$N$59,2,FALSE),0)</f>
        <v>0</v>
      </c>
      <c r="AJ335" s="77" t="str">
        <f t="shared" ca="1" si="645"/>
        <v/>
      </c>
      <c r="AK335" s="93">
        <f ca="1">IFERROR(VLOOKUP(AJ335,'（様式１号）３整理番号表'!$P$5:$R$29,2,FALSE),0)</f>
        <v>0</v>
      </c>
      <c r="AL335" s="921" t="str">
        <f t="shared" ca="1" si="646"/>
        <v/>
      </c>
      <c r="AM335" s="921" t="str">
        <f t="shared" ca="1" si="647"/>
        <v/>
      </c>
      <c r="AN335" s="921"/>
      <c r="AO335" s="77" t="str">
        <f t="shared" ca="1" si="648"/>
        <v/>
      </c>
      <c r="AP335" s="93">
        <f ca="1">IFERROR(VLOOKUP(AO335,'（様式１号）３整理番号表'!$P$5:$R$29,2,FALSE),0)</f>
        <v>0</v>
      </c>
      <c r="AQ335" s="924" t="str">
        <f t="shared" ca="1" si="649"/>
        <v/>
      </c>
      <c r="AR335" s="93">
        <f t="shared" ca="1" si="650"/>
        <v>0</v>
      </c>
      <c r="AS335" s="924" t="str">
        <f t="shared" ca="1" si="651"/>
        <v/>
      </c>
      <c r="AT335" s="40" t="str">
        <f t="shared" ca="1" si="652"/>
        <v/>
      </c>
      <c r="AU335" s="93" t="str">
        <f t="shared" ca="1" si="653"/>
        <v/>
      </c>
      <c r="AV335" s="923" t="str">
        <f t="shared" ca="1" si="654"/>
        <v/>
      </c>
      <c r="AW335" s="926" t="str">
        <f t="shared" ca="1" si="655"/>
        <v/>
      </c>
      <c r="AX335" s="925" t="str">
        <f t="shared" ca="1" si="656"/>
        <v/>
      </c>
      <c r="AY335" s="925" t="str">
        <f t="shared" ca="1" si="656"/>
        <v/>
      </c>
      <c r="AZ335" s="925" t="str">
        <f t="shared" ca="1" si="656"/>
        <v/>
      </c>
      <c r="BA335" s="925" t="str">
        <f t="shared" ca="1" si="656"/>
        <v/>
      </c>
      <c r="BB335" s="925" t="str">
        <f t="shared" ca="1" si="657"/>
        <v/>
      </c>
      <c r="BC335" s="925" t="str">
        <f t="shared" ca="1" si="658"/>
        <v/>
      </c>
      <c r="BD335" s="925" t="str">
        <f t="shared" ca="1" si="658"/>
        <v/>
      </c>
      <c r="BE335" s="925" t="str">
        <f t="shared" ca="1" si="658"/>
        <v/>
      </c>
      <c r="BF335" s="77" t="str">
        <f t="shared" ca="1" si="659"/>
        <v/>
      </c>
      <c r="BG335" s="924" t="str">
        <f t="shared" ca="1" si="660"/>
        <v/>
      </c>
      <c r="BH335" s="94">
        <f ca="1">IF(BF335&lt;&gt;"",INDEX('（様式１号）３整理番号表'!$AB$7:$AQ$12,MATCH(BF335,'（様式１号）３整理番号表'!$AA$7:$AA$12,0),MATCH(BG335,'（様式１号）３整理番号表'!$AB$6:$AQ$6,0)),0)</f>
        <v>0</v>
      </c>
      <c r="BI335" s="921" t="str">
        <f t="shared" ca="1" si="661"/>
        <v/>
      </c>
      <c r="BJ335" s="922" t="str">
        <f t="shared" ca="1" si="662"/>
        <v/>
      </c>
      <c r="BK335" s="926" t="str">
        <f t="shared" ca="1" si="663"/>
        <v/>
      </c>
      <c r="BL335" s="922" t="str">
        <f t="shared" ca="1" si="664"/>
        <v/>
      </c>
      <c r="BM335" s="79" t="str">
        <f t="shared" ca="1" si="665"/>
        <v/>
      </c>
      <c r="BN335" s="82" t="str">
        <f t="shared" ca="1" si="666"/>
        <v/>
      </c>
      <c r="BO335" s="83" t="str">
        <f t="shared" ca="1" si="667"/>
        <v/>
      </c>
      <c r="BP335" s="84" t="str">
        <f t="shared" ca="1" si="668"/>
        <v/>
      </c>
      <c r="BQ335" s="82" t="str">
        <f t="shared" ca="1" si="669"/>
        <v/>
      </c>
      <c r="BR335" s="97" t="str">
        <f t="shared" ca="1" si="670"/>
        <v/>
      </c>
      <c r="BS335" s="95" t="str">
        <f t="shared" ca="1" si="671"/>
        <v/>
      </c>
      <c r="BT335" s="184" t="str">
        <f t="shared" ca="1" si="672"/>
        <v/>
      </c>
      <c r="BU335" s="611" t="str">
        <f t="shared" ca="1" si="673"/>
        <v/>
      </c>
      <c r="BV335" s="77" t="str">
        <f t="shared" ca="1" si="674"/>
        <v/>
      </c>
      <c r="BW335" s="85" t="str">
        <f t="shared" ca="1" si="675"/>
        <v/>
      </c>
      <c r="BX335" s="86" t="str">
        <f t="shared" ca="1" si="676"/>
        <v/>
      </c>
      <c r="BY335" s="231">
        <f ca="1">IF('ポイント要件確認等（個別表）'!AD335=1,ROUNDDOWN('ポイント要件確認等（個別表）'!AV335,-3),IF('ポイント要件確認等（個別表）'!AD335=2,ROUNDDOWN('ポイント要件確認等（個別表）'!BH335,-3),IF('ポイント要件確認等（個別表）'!AD335=3,ROUNDDOWN('ポイント要件確認等（個別表）'!BT335,-3),0)))</f>
        <v>0</v>
      </c>
      <c r="BZ335" s="86" t="str">
        <f t="shared" ca="1" si="677"/>
        <v/>
      </c>
      <c r="CA335" s="232" t="str">
        <f t="shared" ca="1" si="678"/>
        <v/>
      </c>
      <c r="CB335" s="232">
        <f t="shared" ca="1" si="679"/>
        <v>0</v>
      </c>
      <c r="CC335" s="86" t="str">
        <f t="shared" ca="1" si="680"/>
        <v/>
      </c>
      <c r="CD335" s="86" t="str">
        <f t="shared" ca="1" si="681"/>
        <v/>
      </c>
      <c r="CE335" s="609"/>
      <c r="CF335" s="86" t="str">
        <f t="shared" ca="1" si="682"/>
        <v/>
      </c>
      <c r="CG335" s="185" t="str">
        <f t="shared" ca="1" si="683"/>
        <v/>
      </c>
      <c r="CH335" s="246" t="str">
        <f t="shared" ca="1" si="684"/>
        <v>含税額</v>
      </c>
      <c r="CI335" s="247" t="str">
        <f t="shared" ca="1" si="685"/>
        <v/>
      </c>
      <c r="CJ335" s="87" t="str">
        <f ca="1">IFERROR(IF(INDIRECT("'("&amp;'２個別表'!EO335&amp;")'!AR"&amp;84+EP335)&lt;&gt;1,"",1),"")</f>
        <v/>
      </c>
      <c r="CK335" s="244" t="str">
        <f t="shared" ca="1" si="686"/>
        <v/>
      </c>
      <c r="CL335" s="235" t="str">
        <f t="shared" ca="1" si="687"/>
        <v/>
      </c>
      <c r="CM335" s="239" t="str">
        <f t="shared" ca="1" si="688"/>
        <v/>
      </c>
      <c r="CN335" s="77" t="str">
        <f t="shared" ca="1" si="689"/>
        <v/>
      </c>
      <c r="CO335" s="93" t="str">
        <f ca="1">IFERROR(VLOOKUP(CN335,'（様式１号）３整理番号表'!$T$5:$V$15,2,FALSE),"")</f>
        <v/>
      </c>
      <c r="CP335" s="924" t="str">
        <f t="shared" ca="1" si="690"/>
        <v/>
      </c>
      <c r="CQ335" s="93" t="str">
        <f ca="1">IFERROR(VLOOKUP(CP335,'（様式１号）３整理番号表'!$T$19:$V$24,2,FALSE),"")</f>
        <v/>
      </c>
      <c r="CR335" s="924" t="str">
        <f ca="1">IFERROR(IF(INDIRECT("'("&amp;'２個別表'!EO335&amp;")'!AV"&amp;84+EP335)&lt;&gt;1,"",1),"")</f>
        <v/>
      </c>
      <c r="CS335" s="232">
        <f t="shared" ca="1" si="691"/>
        <v>0</v>
      </c>
      <c r="CT335" s="248">
        <f t="shared" ca="1" si="692"/>
        <v>0</v>
      </c>
      <c r="CU335" s="376" t="str">
        <f ca="1">IF(ER335="補強",IF(COUNTIFS($Z$11:Z335,Z335,$W$11:W335,1)=1,"１①",""),IF(COUNTIFS($Z$11:Z335,Z335,$W$11:W335,2)=1,"２①",""))</f>
        <v/>
      </c>
      <c r="CV335" s="57" t="str">
        <f t="shared" ca="1" si="693"/>
        <v/>
      </c>
      <c r="CW335" s="927" t="str">
        <f t="shared" ca="1" si="694"/>
        <v/>
      </c>
      <c r="CX335" s="256" t="str">
        <f t="shared" ca="1" si="695"/>
        <v/>
      </c>
      <c r="CY335" s="256" t="str">
        <f t="shared" ca="1" si="696"/>
        <v/>
      </c>
      <c r="CZ335" s="256" t="str">
        <f t="shared" ca="1" si="697"/>
        <v/>
      </c>
      <c r="DA335" s="256" t="str">
        <f t="shared" ca="1" si="698"/>
        <v/>
      </c>
      <c r="DB335" s="316" t="str">
        <f ca="1">IFERROR(VLOOKUP($CU335,'（様式１号）３整理番号表'!$Z$19:$AB$32,3,FALSE),"")</f>
        <v/>
      </c>
      <c r="DC335" s="259" t="str">
        <f t="shared" ca="1" si="699"/>
        <v>-</v>
      </c>
      <c r="DD335" s="618" t="str">
        <f t="shared" ca="1" si="700"/>
        <v/>
      </c>
      <c r="DE335" s="321" t="str">
        <f ca="1">IF(AND(AO335=18,AS335=1),IF(COUNTIFS($Y$11:Y335,Y335,$AS$11:AS335,1)=1,"２②",""),IF($CU335="１①",INDEX(INDIRECT("'("&amp;$EO335&amp;")'!AR116:BB116"),1,MATCH(INDIRECT("'("&amp;$EO335&amp;")'!C118"),INDIRECT("'("&amp;$EO335&amp;")'!AR119:BB119"),0)),""))</f>
        <v/>
      </c>
      <c r="DF335" s="324" t="str">
        <f t="shared" ca="1" si="701"/>
        <v/>
      </c>
      <c r="DG335" s="313" t="str">
        <f t="shared" ca="1" si="702"/>
        <v/>
      </c>
      <c r="DH335" s="313" t="str">
        <f t="shared" ca="1" si="703"/>
        <v/>
      </c>
      <c r="DI335" s="313" t="str">
        <f t="shared" ca="1" si="704"/>
        <v/>
      </c>
      <c r="DJ335" s="313" t="str">
        <f t="shared" ca="1" si="705"/>
        <v/>
      </c>
      <c r="DK335" s="328" t="str">
        <f t="shared" ca="1" si="706"/>
        <v/>
      </c>
      <c r="DL335" s="334" t="str">
        <f t="shared" ca="1" si="707"/>
        <v/>
      </c>
      <c r="DM335" s="915" t="str">
        <f t="shared" ca="1" si="708"/>
        <v/>
      </c>
      <c r="DN335" s="15"/>
      <c r="DO335" s="324"/>
      <c r="DP335" s="16"/>
      <c r="DQ335" s="16"/>
      <c r="DR335" s="16"/>
      <c r="DS335" s="16"/>
      <c r="DT335" s="318" t="str">
        <f>IFERROR(VLOOKUP($DN335,'（様式１号）３整理番号表'!$Z$19:$AB$32,3,FALSE),"")</f>
        <v/>
      </c>
      <c r="DU335" s="259" t="str">
        <f t="shared" si="709"/>
        <v/>
      </c>
      <c r="DV335" s="14"/>
      <c r="DW335" s="17" t="str">
        <f t="shared" ca="1" si="710"/>
        <v/>
      </c>
      <c r="DX335" s="88" t="str">
        <f t="shared" ca="1" si="727"/>
        <v/>
      </c>
      <c r="DZ335" s="339">
        <f t="shared" ca="1" si="627"/>
        <v>0</v>
      </c>
      <c r="EA335" s="339">
        <f t="shared" ca="1" si="627"/>
        <v>0</v>
      </c>
      <c r="EB335" s="339">
        <f t="shared" ca="1" si="627"/>
        <v>0</v>
      </c>
      <c r="EC335" s="339">
        <f t="shared" ca="1" si="627"/>
        <v>0</v>
      </c>
      <c r="ED335" s="339">
        <f t="shared" ca="1" si="627"/>
        <v>0</v>
      </c>
      <c r="EE335" s="339">
        <f t="shared" ca="1" si="627"/>
        <v>0</v>
      </c>
      <c r="EF335" s="339">
        <f t="shared" ca="1" si="627"/>
        <v>0</v>
      </c>
      <c r="EG335" s="339">
        <f t="shared" ca="1" si="627"/>
        <v>0</v>
      </c>
      <c r="EH335" s="339">
        <f t="shared" ca="1" si="627"/>
        <v>0</v>
      </c>
      <c r="EI335" s="339">
        <f t="shared" ca="1" si="627"/>
        <v>0</v>
      </c>
      <c r="EJ335" s="339">
        <f t="shared" ca="1" si="627"/>
        <v>0</v>
      </c>
      <c r="EK335" s="339">
        <f t="shared" ca="1" si="627"/>
        <v>0</v>
      </c>
      <c r="EL335" s="339">
        <f t="shared" ca="1" si="627"/>
        <v>0</v>
      </c>
      <c r="EM335" s="339">
        <f t="shared" ca="1" si="627"/>
        <v>0</v>
      </c>
      <c r="EO335" s="919" t="str">
        <f t="shared" ca="1" si="629"/>
        <v/>
      </c>
      <c r="EP335" s="919" t="str">
        <f t="shared" ca="1" si="711"/>
        <v/>
      </c>
      <c r="EQ335" s="919" t="str">
        <f t="shared" ca="1" si="712"/>
        <v/>
      </c>
      <c r="ER335" s="919" t="str">
        <f t="shared" ca="1" si="713"/>
        <v/>
      </c>
      <c r="ES335" s="919" t="str">
        <f ca="1">IFERROR(INDEX('郵便番号（石川県）'!$A$3:$F$2574,MATCH(INDIRECT("'("&amp;EO335&amp;")'!E7"),'郵便番号（石川県）'!$A$3:$A$2574,0),6),"")</f>
        <v/>
      </c>
      <c r="ET335" s="919" t="str">
        <f ca="1">IFERROR(INDEX('郵便番号（石川県）'!$A$3:$F$2574,MATCH(INDIRECT("'("&amp;$EO335&amp;")'!E7"),'郵便番号（石川県）'!$A$3:$A$2574,0),5),"")</f>
        <v/>
      </c>
      <c r="EU335" s="919" t="str">
        <f t="shared" ca="1" si="714"/>
        <v/>
      </c>
      <c r="EV335" s="919" t="str">
        <f t="shared" ca="1" si="715"/>
        <v/>
      </c>
      <c r="EW335" s="919" t="str">
        <f t="shared" ca="1" si="716"/>
        <v/>
      </c>
      <c r="EX335" s="919" t="str">
        <f t="shared" ca="1" si="717"/>
        <v/>
      </c>
      <c r="EY335" s="919" t="str">
        <f t="shared" ca="1" si="718"/>
        <v/>
      </c>
      <c r="EZ335" s="919" t="str">
        <f t="shared" ca="1" si="719"/>
        <v/>
      </c>
      <c r="FA335" s="919" t="str">
        <f t="shared" ca="1" si="720"/>
        <v/>
      </c>
      <c r="FB335" s="919" t="str">
        <f t="shared" ca="1" si="721"/>
        <v/>
      </c>
      <c r="FC335" s="919" t="str">
        <f t="shared" ca="1" si="722"/>
        <v/>
      </c>
      <c r="FD335" s="627" t="str">
        <f t="shared" ca="1" si="723"/>
        <v/>
      </c>
      <c r="FE335" s="630">
        <v>325</v>
      </c>
      <c r="FF335" s="299" t="str">
        <f t="shared" ca="1" si="724"/>
        <v/>
      </c>
      <c r="FG335" s="993" t="str">
        <f t="shared" ca="1" si="725"/>
        <v/>
      </c>
      <c r="FH335" s="919" t="str">
        <f t="shared" ca="1" si="726"/>
        <v/>
      </c>
      <c r="FI335" s="299">
        <f ca="1">COUNTIF($FH$11:FH335,"■")</f>
        <v>0</v>
      </c>
    </row>
    <row r="336" spans="1:165" ht="34.5" customHeight="1">
      <c r="A336" s="445">
        <f t="shared" ca="1" si="630"/>
        <v>0</v>
      </c>
      <c r="B336" s="446">
        <f>IF(R336&lt;&gt;"",IF(COUNTIF(R$11:R336,R336)=1,MAX(B$11:B335)+1,INDEX(B$11:B335,MATCH(R336,R$11:R335,0),1)),0)</f>
        <v>1</v>
      </c>
      <c r="C336" s="446">
        <f ca="1">IF(T336&lt;&gt;"",IF(COUNTIF(T$11:T336,T336)=1,MAX(C$11:C335)+1,INDEX(C$11:C335,MATCH(T336,T$11:T335,0),1)),0)</f>
        <v>0</v>
      </c>
      <c r="D336" s="446">
        <f ca="1">IF(U336&lt;&gt;"",IF(COUNTIF(U$11:U336,U336)=1,MAX(D$11:D335)+1,INDEX(D$11:D335,MATCH(U336,U$11:U335,0),1)),0)</f>
        <v>0</v>
      </c>
      <c r="E336" s="446">
        <f ca="1">IF(S336&lt;&gt;"",IF(COUNTIF(S$11:S336,S336)=1,MAX(E$11:E335)+1,INDEX(E$11:E335,MATCH(S336,S$11:S335,0),1)),0)</f>
        <v>0</v>
      </c>
      <c r="F336" s="446">
        <f ca="1">IF(Z336&lt;&gt;"",IF(COUNTIF(Z$11:Z336,Z336)=1,MAX(F$11:F335)+1,INDEX(F$11:F335,MATCH(Z336,Z$11:Z335,0),1)),0)</f>
        <v>0</v>
      </c>
      <c r="G336" s="447" cm="1">
        <f t="array" aca="1" ref="G336" ca="1">IF(Z336&lt;&gt;"",IF(COUNTIFS(Z$11:Z336,Z336,W$11:W336,W336)=1,MAX(G$11:G335)+1,INDEX(G$11:G335,MATCH(Z336&amp;W336,Z$11:Z335&amp;W$11:W336,0),1)),0)</f>
        <v>0</v>
      </c>
      <c r="H336" s="447">
        <f t="shared" ca="1" si="631"/>
        <v>0</v>
      </c>
      <c r="I336" s="447">
        <f ca="1">IF(T336="",0,IF(COUNTIF(T$11:T336,T336)=1,1,0))</f>
        <v>0</v>
      </c>
      <c r="J336" s="447">
        <f ca="1">IF(U336="",0,IF(COUNTIF(U$11:U336,U336)=1,1,0))</f>
        <v>0</v>
      </c>
      <c r="K336" s="447">
        <f ca="1">IF(S336="",0,IF(COUNTIF(S$11:S336,S336)=1,1,0))</f>
        <v>0</v>
      </c>
      <c r="L336" s="446">
        <f ca="1">IF(Z336="",0,IF(COUNTIF(Z$11:Z336,Z336)=1,1,0))</f>
        <v>0</v>
      </c>
      <c r="M336" s="767">
        <f ca="1">IF($W336=2,IF(COUNTIFS($W$11:$W336,2,$Z$11:$Z336,$Z336)=1,1,0),0)</f>
        <v>0</v>
      </c>
      <c r="N336" s="767">
        <f ca="1">IF($W336=1,IF(COUNTIFS($W$11:$W336,2,$Z$11:$Z336,$Z336)=1,1,0),0)</f>
        <v>0</v>
      </c>
      <c r="O336" s="446">
        <f ca="1">IF(H336=0,0,IF(COUNTIF(Z$11:Z336,Z336)=1,1,0))</f>
        <v>0</v>
      </c>
      <c r="P336" s="448" t="str">
        <f t="shared" ca="1" si="632"/>
        <v>石川県</v>
      </c>
      <c r="Q336" s="89">
        <f t="shared" ca="1" si="633"/>
        <v>326</v>
      </c>
      <c r="R336" s="170" t="s">
        <v>459</v>
      </c>
      <c r="S336" s="357" t="str">
        <f t="shared" ca="1" si="634"/>
        <v/>
      </c>
      <c r="T336" s="357" t="str">
        <f t="shared" ca="1" si="635"/>
        <v/>
      </c>
      <c r="U336" s="58" t="str">
        <f t="shared" ca="1" si="636"/>
        <v/>
      </c>
      <c r="V336" s="58" t="str">
        <f t="shared" ca="1" si="637"/>
        <v/>
      </c>
      <c r="W336" s="920" t="str">
        <f t="shared" ca="1" si="638"/>
        <v/>
      </c>
      <c r="X336" s="369">
        <f ca="1">IFERROR(VLOOKUP(W336,'（様式１号）３整理番号表'!$B$4:$H$5,2,FALSE),0)</f>
        <v>0</v>
      </c>
      <c r="Y336" s="768" t="str" cm="1">
        <f t="array" aca="1" ref="Y336" ca="1">IF(AND(D336=0,F336=0),"",IF(COUNTIF(D$11:D336,D336)=1,1,IF(COUNTIFS(D$11:D336,D336,F$11:F336,F336)=1,INDEX((D$11:D336,F$11:F336,Y$11:Y336),MATCH(_xlfn.MAXIFS(F$11:F335,D$11:D335,D336),$F$11:F336,0),1,3)+1,INDEX((D$11:D336,F$11:F336,Y$11:Y336),MATCH(D336&amp;F336,D$11:D336&amp;F$11:F336,0),1,3))))</f>
        <v/>
      </c>
      <c r="Z336" s="40" t="str">
        <f t="shared" ca="1" si="639"/>
        <v/>
      </c>
      <c r="AA336" s="924" t="str">
        <f t="shared" ca="1" si="640"/>
        <v/>
      </c>
      <c r="AB336" s="93">
        <f ca="1">IFERROR(VLOOKUP(AA336,'（様式１号）３整理番号表'!$B$10:$H$16,2,FALSE),0)</f>
        <v>0</v>
      </c>
      <c r="AC336" s="924" t="str">
        <f t="shared" ca="1" si="641"/>
        <v/>
      </c>
      <c r="AD336" s="924" t="str">
        <f t="shared" ca="1" si="642"/>
        <v/>
      </c>
      <c r="AE336" s="93">
        <f ca="1">IFERROR(VLOOKUP(AD336,'（様式１号）３整理番号表'!$B$21:$H$22,2,FALSE),0)</f>
        <v>0</v>
      </c>
      <c r="AF336" s="924" t="str">
        <f t="shared" ca="1" si="643"/>
        <v/>
      </c>
      <c r="AG336" s="93">
        <f ca="1">IFERROR(VLOOKUP(AF336,'（様式１号）３整理番号表'!$B$26:$H$31,2,FALSE),0)</f>
        <v>0</v>
      </c>
      <c r="AH336" s="924" t="str">
        <f t="shared" ca="1" si="644"/>
        <v/>
      </c>
      <c r="AI336" s="93">
        <f ca="1">IFERROR(VLOOKUP(AH336,'（様式１号）３整理番号表'!$J$5:$N$59,2,FALSE),0)</f>
        <v>0</v>
      </c>
      <c r="AJ336" s="77" t="str">
        <f t="shared" ca="1" si="645"/>
        <v/>
      </c>
      <c r="AK336" s="93">
        <f ca="1">IFERROR(VLOOKUP(AJ336,'（様式１号）３整理番号表'!$P$5:$R$29,2,FALSE),0)</f>
        <v>0</v>
      </c>
      <c r="AL336" s="921" t="str">
        <f t="shared" ca="1" si="646"/>
        <v/>
      </c>
      <c r="AM336" s="921" t="str">
        <f t="shared" ca="1" si="647"/>
        <v/>
      </c>
      <c r="AN336" s="921"/>
      <c r="AO336" s="77" t="str">
        <f t="shared" ca="1" si="648"/>
        <v/>
      </c>
      <c r="AP336" s="93">
        <f ca="1">IFERROR(VLOOKUP(AO336,'（様式１号）３整理番号表'!$P$5:$R$29,2,FALSE),0)</f>
        <v>0</v>
      </c>
      <c r="AQ336" s="924" t="str">
        <f t="shared" ca="1" si="649"/>
        <v/>
      </c>
      <c r="AR336" s="93">
        <f t="shared" ca="1" si="650"/>
        <v>0</v>
      </c>
      <c r="AS336" s="924" t="str">
        <f t="shared" ca="1" si="651"/>
        <v/>
      </c>
      <c r="AT336" s="40" t="str">
        <f t="shared" ca="1" si="652"/>
        <v/>
      </c>
      <c r="AU336" s="93" t="str">
        <f t="shared" ca="1" si="653"/>
        <v/>
      </c>
      <c r="AV336" s="923" t="str">
        <f t="shared" ca="1" si="654"/>
        <v/>
      </c>
      <c r="AW336" s="926" t="str">
        <f t="shared" ca="1" si="655"/>
        <v/>
      </c>
      <c r="AX336" s="925" t="str">
        <f t="shared" ca="1" si="656"/>
        <v/>
      </c>
      <c r="AY336" s="925" t="str">
        <f t="shared" ca="1" si="656"/>
        <v/>
      </c>
      <c r="AZ336" s="925" t="str">
        <f t="shared" ca="1" si="656"/>
        <v/>
      </c>
      <c r="BA336" s="925" t="str">
        <f t="shared" ca="1" si="656"/>
        <v/>
      </c>
      <c r="BB336" s="925" t="str">
        <f t="shared" ca="1" si="657"/>
        <v/>
      </c>
      <c r="BC336" s="925" t="str">
        <f t="shared" ca="1" si="658"/>
        <v/>
      </c>
      <c r="BD336" s="925" t="str">
        <f t="shared" ca="1" si="658"/>
        <v/>
      </c>
      <c r="BE336" s="925" t="str">
        <f t="shared" ca="1" si="658"/>
        <v/>
      </c>
      <c r="BF336" s="77" t="str">
        <f t="shared" ca="1" si="659"/>
        <v/>
      </c>
      <c r="BG336" s="924" t="str">
        <f t="shared" ca="1" si="660"/>
        <v/>
      </c>
      <c r="BH336" s="94">
        <f ca="1">IF(BF336&lt;&gt;"",INDEX('（様式１号）３整理番号表'!$AB$7:$AQ$12,MATCH(BF336,'（様式１号）３整理番号表'!$AA$7:$AA$12,0),MATCH(BG336,'（様式１号）３整理番号表'!$AB$6:$AQ$6,0)),0)</f>
        <v>0</v>
      </c>
      <c r="BI336" s="921" t="str">
        <f t="shared" ca="1" si="661"/>
        <v/>
      </c>
      <c r="BJ336" s="922" t="str">
        <f t="shared" ca="1" si="662"/>
        <v/>
      </c>
      <c r="BK336" s="926" t="str">
        <f t="shared" ca="1" si="663"/>
        <v/>
      </c>
      <c r="BL336" s="922" t="str">
        <f t="shared" ca="1" si="664"/>
        <v/>
      </c>
      <c r="BM336" s="79" t="str">
        <f t="shared" ca="1" si="665"/>
        <v/>
      </c>
      <c r="BN336" s="82" t="str">
        <f t="shared" ca="1" si="666"/>
        <v/>
      </c>
      <c r="BO336" s="83" t="str">
        <f t="shared" ca="1" si="667"/>
        <v/>
      </c>
      <c r="BP336" s="84" t="str">
        <f t="shared" ca="1" si="668"/>
        <v/>
      </c>
      <c r="BQ336" s="82" t="str">
        <f t="shared" ca="1" si="669"/>
        <v/>
      </c>
      <c r="BR336" s="97" t="str">
        <f t="shared" ca="1" si="670"/>
        <v/>
      </c>
      <c r="BS336" s="95" t="str">
        <f t="shared" ca="1" si="671"/>
        <v/>
      </c>
      <c r="BT336" s="184" t="str">
        <f t="shared" ca="1" si="672"/>
        <v/>
      </c>
      <c r="BU336" s="611" t="str">
        <f t="shared" ca="1" si="673"/>
        <v/>
      </c>
      <c r="BV336" s="77" t="str">
        <f t="shared" ca="1" si="674"/>
        <v/>
      </c>
      <c r="BW336" s="85" t="str">
        <f t="shared" ca="1" si="675"/>
        <v/>
      </c>
      <c r="BX336" s="86" t="str">
        <f t="shared" ca="1" si="676"/>
        <v/>
      </c>
      <c r="BY336" s="231">
        <f ca="1">IF('ポイント要件確認等（個別表）'!AD336=1,ROUNDDOWN('ポイント要件確認等（個別表）'!AV336,-3),IF('ポイント要件確認等（個別表）'!AD336=2,ROUNDDOWN('ポイント要件確認等（個別表）'!BH336,-3),IF('ポイント要件確認等（個別表）'!AD336=3,ROUNDDOWN('ポイント要件確認等（個別表）'!BT336,-3),0)))</f>
        <v>0</v>
      </c>
      <c r="BZ336" s="86" t="str">
        <f t="shared" ca="1" si="677"/>
        <v/>
      </c>
      <c r="CA336" s="232" t="str">
        <f t="shared" ca="1" si="678"/>
        <v/>
      </c>
      <c r="CB336" s="232">
        <f t="shared" ca="1" si="679"/>
        <v>0</v>
      </c>
      <c r="CC336" s="86" t="str">
        <f t="shared" ca="1" si="680"/>
        <v/>
      </c>
      <c r="CD336" s="86" t="str">
        <f t="shared" ca="1" si="681"/>
        <v/>
      </c>
      <c r="CE336" s="609"/>
      <c r="CF336" s="86" t="str">
        <f t="shared" ca="1" si="682"/>
        <v/>
      </c>
      <c r="CG336" s="185" t="str">
        <f t="shared" ca="1" si="683"/>
        <v/>
      </c>
      <c r="CH336" s="246" t="str">
        <f t="shared" ca="1" si="684"/>
        <v>含税額</v>
      </c>
      <c r="CI336" s="247" t="str">
        <f t="shared" ca="1" si="685"/>
        <v/>
      </c>
      <c r="CJ336" s="87" t="str">
        <f ca="1">IFERROR(IF(INDIRECT("'("&amp;'２個別表'!EO336&amp;")'!AR"&amp;84+EP336)&lt;&gt;1,"",1),"")</f>
        <v/>
      </c>
      <c r="CK336" s="244" t="str">
        <f t="shared" ca="1" si="686"/>
        <v/>
      </c>
      <c r="CL336" s="235" t="str">
        <f t="shared" ca="1" si="687"/>
        <v/>
      </c>
      <c r="CM336" s="239" t="str">
        <f t="shared" ca="1" si="688"/>
        <v/>
      </c>
      <c r="CN336" s="77" t="str">
        <f t="shared" ca="1" si="689"/>
        <v/>
      </c>
      <c r="CO336" s="93" t="str">
        <f ca="1">IFERROR(VLOOKUP(CN336,'（様式１号）３整理番号表'!$T$5:$V$15,2,FALSE),"")</f>
        <v/>
      </c>
      <c r="CP336" s="924" t="str">
        <f t="shared" ca="1" si="690"/>
        <v/>
      </c>
      <c r="CQ336" s="93" t="str">
        <f ca="1">IFERROR(VLOOKUP(CP336,'（様式１号）３整理番号表'!$T$19:$V$24,2,FALSE),"")</f>
        <v/>
      </c>
      <c r="CR336" s="924" t="str">
        <f ca="1">IFERROR(IF(INDIRECT("'("&amp;'２個別表'!EO336&amp;")'!AV"&amp;84+EP336)&lt;&gt;1,"",1),"")</f>
        <v/>
      </c>
      <c r="CS336" s="232">
        <f t="shared" ca="1" si="691"/>
        <v>0</v>
      </c>
      <c r="CT336" s="248">
        <f t="shared" ca="1" si="692"/>
        <v>0</v>
      </c>
      <c r="CU336" s="376" t="str">
        <f ca="1">IF(ER336="補強",IF(COUNTIFS($Z$11:Z336,Z336,$W$11:W336,1)=1,"１①",""),IF(COUNTIFS($Z$11:Z336,Z336,$W$11:W336,2)=1,"２①",""))</f>
        <v/>
      </c>
      <c r="CV336" s="57" t="str">
        <f t="shared" ca="1" si="693"/>
        <v/>
      </c>
      <c r="CW336" s="927" t="str">
        <f t="shared" ca="1" si="694"/>
        <v/>
      </c>
      <c r="CX336" s="256" t="str">
        <f t="shared" ca="1" si="695"/>
        <v/>
      </c>
      <c r="CY336" s="256" t="str">
        <f t="shared" ca="1" si="696"/>
        <v/>
      </c>
      <c r="CZ336" s="256" t="str">
        <f t="shared" ca="1" si="697"/>
        <v/>
      </c>
      <c r="DA336" s="256" t="str">
        <f t="shared" ca="1" si="698"/>
        <v/>
      </c>
      <c r="DB336" s="316" t="str">
        <f ca="1">IFERROR(VLOOKUP($CU336,'（様式１号）３整理番号表'!$Z$19:$AB$32,3,FALSE),"")</f>
        <v/>
      </c>
      <c r="DC336" s="259" t="str">
        <f t="shared" ca="1" si="699"/>
        <v>-</v>
      </c>
      <c r="DD336" s="618" t="str">
        <f t="shared" ca="1" si="700"/>
        <v/>
      </c>
      <c r="DE336" s="321" t="str">
        <f ca="1">IF(AND(AO336=18,AS336=1),IF(COUNTIFS($Y$11:Y336,Y336,$AS$11:AS336,1)=1,"２②",""),IF($CU336="１①",INDEX(INDIRECT("'("&amp;$EO336&amp;")'!AR116:BB116"),1,MATCH(INDIRECT("'("&amp;$EO336&amp;")'!C118"),INDIRECT("'("&amp;$EO336&amp;")'!AR119:BB119"),0)),""))</f>
        <v/>
      </c>
      <c r="DF336" s="324" t="str">
        <f t="shared" ca="1" si="701"/>
        <v/>
      </c>
      <c r="DG336" s="313" t="str">
        <f t="shared" ca="1" si="702"/>
        <v/>
      </c>
      <c r="DH336" s="313" t="str">
        <f t="shared" ca="1" si="703"/>
        <v/>
      </c>
      <c r="DI336" s="313" t="str">
        <f t="shared" ca="1" si="704"/>
        <v/>
      </c>
      <c r="DJ336" s="313" t="str">
        <f t="shared" ca="1" si="705"/>
        <v/>
      </c>
      <c r="DK336" s="328" t="str">
        <f t="shared" ca="1" si="706"/>
        <v/>
      </c>
      <c r="DL336" s="334" t="str">
        <f t="shared" ca="1" si="707"/>
        <v/>
      </c>
      <c r="DM336" s="915" t="str">
        <f t="shared" ca="1" si="708"/>
        <v/>
      </c>
      <c r="DN336" s="15"/>
      <c r="DO336" s="324"/>
      <c r="DP336" s="16"/>
      <c r="DQ336" s="16"/>
      <c r="DR336" s="16"/>
      <c r="DS336" s="16"/>
      <c r="DT336" s="318" t="str">
        <f>IFERROR(VLOOKUP($DN336,'（様式１号）３整理番号表'!$Z$19:$AB$32,3,FALSE),"")</f>
        <v/>
      </c>
      <c r="DU336" s="259" t="str">
        <f t="shared" si="709"/>
        <v/>
      </c>
      <c r="DV336" s="14"/>
      <c r="DW336" s="17" t="str">
        <f t="shared" ca="1" si="710"/>
        <v/>
      </c>
      <c r="DX336" s="88" t="str">
        <f t="shared" ca="1" si="727"/>
        <v/>
      </c>
      <c r="DZ336" s="339">
        <f t="shared" ca="1" si="627"/>
        <v>0</v>
      </c>
      <c r="EA336" s="339">
        <f t="shared" ca="1" si="627"/>
        <v>0</v>
      </c>
      <c r="EB336" s="339">
        <f t="shared" ca="1" si="627"/>
        <v>0</v>
      </c>
      <c r="EC336" s="339">
        <f t="shared" ca="1" si="627"/>
        <v>0</v>
      </c>
      <c r="ED336" s="339">
        <f t="shared" ca="1" si="627"/>
        <v>0</v>
      </c>
      <c r="EE336" s="339">
        <f t="shared" ca="1" si="627"/>
        <v>0</v>
      </c>
      <c r="EF336" s="339">
        <f t="shared" ca="1" si="627"/>
        <v>0</v>
      </c>
      <c r="EG336" s="339">
        <f t="shared" ca="1" si="627"/>
        <v>0</v>
      </c>
      <c r="EH336" s="339">
        <f t="shared" ca="1" si="627"/>
        <v>0</v>
      </c>
      <c r="EI336" s="339">
        <f t="shared" ca="1" si="627"/>
        <v>0</v>
      </c>
      <c r="EJ336" s="339">
        <f t="shared" ca="1" si="627"/>
        <v>0</v>
      </c>
      <c r="EK336" s="339">
        <f t="shared" ca="1" si="627"/>
        <v>0</v>
      </c>
      <c r="EL336" s="339">
        <f t="shared" ca="1" si="627"/>
        <v>0</v>
      </c>
      <c r="EM336" s="339">
        <f t="shared" ca="1" si="627"/>
        <v>0</v>
      </c>
      <c r="EO336" s="919" t="str">
        <f t="shared" ca="1" si="629"/>
        <v/>
      </c>
      <c r="EP336" s="919" t="str">
        <f t="shared" ca="1" si="711"/>
        <v/>
      </c>
      <c r="EQ336" s="919" t="str">
        <f t="shared" ca="1" si="712"/>
        <v/>
      </c>
      <c r="ER336" s="919" t="str">
        <f t="shared" ca="1" si="713"/>
        <v/>
      </c>
      <c r="ES336" s="919" t="str">
        <f ca="1">IFERROR(INDEX('郵便番号（石川県）'!$A$3:$F$2574,MATCH(INDIRECT("'("&amp;EO336&amp;")'!E7"),'郵便番号（石川県）'!$A$3:$A$2574,0),6),"")</f>
        <v/>
      </c>
      <c r="ET336" s="919" t="str">
        <f ca="1">IFERROR(INDEX('郵便番号（石川県）'!$A$3:$F$2574,MATCH(INDIRECT("'("&amp;$EO336&amp;")'!E7"),'郵便番号（石川県）'!$A$3:$A$2574,0),5),"")</f>
        <v/>
      </c>
      <c r="EU336" s="919" t="str">
        <f t="shared" ca="1" si="714"/>
        <v/>
      </c>
      <c r="EV336" s="919" t="str">
        <f t="shared" ca="1" si="715"/>
        <v/>
      </c>
      <c r="EW336" s="919" t="str">
        <f t="shared" ca="1" si="716"/>
        <v/>
      </c>
      <c r="EX336" s="919" t="str">
        <f t="shared" ca="1" si="717"/>
        <v/>
      </c>
      <c r="EY336" s="919" t="str">
        <f t="shared" ca="1" si="718"/>
        <v/>
      </c>
      <c r="EZ336" s="919" t="str">
        <f t="shared" ca="1" si="719"/>
        <v/>
      </c>
      <c r="FA336" s="919" t="str">
        <f t="shared" ca="1" si="720"/>
        <v/>
      </c>
      <c r="FB336" s="919" t="str">
        <f t="shared" ca="1" si="721"/>
        <v/>
      </c>
      <c r="FC336" s="919" t="str">
        <f t="shared" ca="1" si="722"/>
        <v/>
      </c>
      <c r="FD336" s="627" t="str">
        <f t="shared" ca="1" si="723"/>
        <v/>
      </c>
      <c r="FE336" s="630">
        <v>326</v>
      </c>
      <c r="FF336" s="299" t="str">
        <f t="shared" ca="1" si="724"/>
        <v/>
      </c>
      <c r="FG336" s="993" t="str">
        <f t="shared" ca="1" si="725"/>
        <v/>
      </c>
      <c r="FH336" s="919" t="str">
        <f t="shared" ca="1" si="726"/>
        <v/>
      </c>
      <c r="FI336" s="299">
        <f ca="1">COUNTIF($FH$11:FH336,"■")</f>
        <v>0</v>
      </c>
    </row>
    <row r="337" spans="1:165" ht="34.5" customHeight="1">
      <c r="A337" s="445">
        <f t="shared" ca="1" si="630"/>
        <v>0</v>
      </c>
      <c r="B337" s="446">
        <f>IF(R337&lt;&gt;"",IF(COUNTIF(R$11:R337,R337)=1,MAX(B$11:B336)+1,INDEX(B$11:B336,MATCH(R337,R$11:R336,0),1)),0)</f>
        <v>1</v>
      </c>
      <c r="C337" s="446">
        <f ca="1">IF(T337&lt;&gt;"",IF(COUNTIF(T$11:T337,T337)=1,MAX(C$11:C336)+1,INDEX(C$11:C336,MATCH(T337,T$11:T336,0),1)),0)</f>
        <v>0</v>
      </c>
      <c r="D337" s="446">
        <f ca="1">IF(U337&lt;&gt;"",IF(COUNTIF(U$11:U337,U337)=1,MAX(D$11:D336)+1,INDEX(D$11:D336,MATCH(U337,U$11:U336,0),1)),0)</f>
        <v>0</v>
      </c>
      <c r="E337" s="446">
        <f ca="1">IF(S337&lt;&gt;"",IF(COUNTIF(S$11:S337,S337)=1,MAX(E$11:E336)+1,INDEX(E$11:E336,MATCH(S337,S$11:S336,0),1)),0)</f>
        <v>0</v>
      </c>
      <c r="F337" s="446">
        <f ca="1">IF(Z337&lt;&gt;"",IF(COUNTIF(Z$11:Z337,Z337)=1,MAX(F$11:F336)+1,INDEX(F$11:F336,MATCH(Z337,Z$11:Z336,0),1)),0)</f>
        <v>0</v>
      </c>
      <c r="G337" s="447" cm="1">
        <f t="array" aca="1" ref="G337" ca="1">IF(Z337&lt;&gt;"",IF(COUNTIFS(Z$11:Z337,Z337,W$11:W337,W337)=1,MAX(G$11:G336)+1,INDEX(G$11:G336,MATCH(Z337&amp;W337,Z$11:Z336&amp;W$11:W337,0),1)),0)</f>
        <v>0</v>
      </c>
      <c r="H337" s="447">
        <f t="shared" ca="1" si="631"/>
        <v>0</v>
      </c>
      <c r="I337" s="447">
        <f ca="1">IF(T337="",0,IF(COUNTIF(T$11:T337,T337)=1,1,0))</f>
        <v>0</v>
      </c>
      <c r="J337" s="447">
        <f ca="1">IF(U337="",0,IF(COUNTIF(U$11:U337,U337)=1,1,0))</f>
        <v>0</v>
      </c>
      <c r="K337" s="447">
        <f ca="1">IF(S337="",0,IF(COUNTIF(S$11:S337,S337)=1,1,0))</f>
        <v>0</v>
      </c>
      <c r="L337" s="446">
        <f ca="1">IF(Z337="",0,IF(COUNTIF(Z$11:Z337,Z337)=1,1,0))</f>
        <v>0</v>
      </c>
      <c r="M337" s="767">
        <f ca="1">IF($W337=2,IF(COUNTIFS($W$11:$W337,2,$Z$11:$Z337,$Z337)=1,1,0),0)</f>
        <v>0</v>
      </c>
      <c r="N337" s="767">
        <f ca="1">IF($W337=1,IF(COUNTIFS($W$11:$W337,2,$Z$11:$Z337,$Z337)=1,1,0),0)</f>
        <v>0</v>
      </c>
      <c r="O337" s="446">
        <f ca="1">IF(H337=0,0,IF(COUNTIF(Z$11:Z337,Z337)=1,1,0))</f>
        <v>0</v>
      </c>
      <c r="P337" s="448" t="str">
        <f t="shared" ca="1" si="632"/>
        <v>石川県</v>
      </c>
      <c r="Q337" s="89">
        <f t="shared" ca="1" si="633"/>
        <v>327</v>
      </c>
      <c r="R337" s="170" t="s">
        <v>459</v>
      </c>
      <c r="S337" s="357" t="str">
        <f t="shared" ca="1" si="634"/>
        <v/>
      </c>
      <c r="T337" s="357" t="str">
        <f t="shared" ca="1" si="635"/>
        <v/>
      </c>
      <c r="U337" s="58" t="str">
        <f t="shared" ca="1" si="636"/>
        <v/>
      </c>
      <c r="V337" s="58" t="str">
        <f t="shared" ca="1" si="637"/>
        <v/>
      </c>
      <c r="W337" s="920" t="str">
        <f t="shared" ca="1" si="638"/>
        <v/>
      </c>
      <c r="X337" s="369">
        <f ca="1">IFERROR(VLOOKUP(W337,'（様式１号）３整理番号表'!$B$4:$H$5,2,FALSE),0)</f>
        <v>0</v>
      </c>
      <c r="Y337" s="768" t="str" cm="1">
        <f t="array" aca="1" ref="Y337" ca="1">IF(AND(D337=0,F337=0),"",IF(COUNTIF(D$11:D337,D337)=1,1,IF(COUNTIFS(D$11:D337,D337,F$11:F337,F337)=1,INDEX((D$11:D337,F$11:F337,Y$11:Y337),MATCH(_xlfn.MAXIFS(F$11:F336,D$11:D336,D337),$F$11:F337,0),1,3)+1,INDEX((D$11:D337,F$11:F337,Y$11:Y337),MATCH(D337&amp;F337,D$11:D337&amp;F$11:F337,0),1,3))))</f>
        <v/>
      </c>
      <c r="Z337" s="40" t="str">
        <f t="shared" ca="1" si="639"/>
        <v/>
      </c>
      <c r="AA337" s="924" t="str">
        <f t="shared" ca="1" si="640"/>
        <v/>
      </c>
      <c r="AB337" s="93">
        <f ca="1">IFERROR(VLOOKUP(AA337,'（様式１号）３整理番号表'!$B$10:$H$16,2,FALSE),0)</f>
        <v>0</v>
      </c>
      <c r="AC337" s="924" t="str">
        <f t="shared" ca="1" si="641"/>
        <v/>
      </c>
      <c r="AD337" s="924" t="str">
        <f t="shared" ca="1" si="642"/>
        <v/>
      </c>
      <c r="AE337" s="93">
        <f ca="1">IFERROR(VLOOKUP(AD337,'（様式１号）３整理番号表'!$B$21:$H$22,2,FALSE),0)</f>
        <v>0</v>
      </c>
      <c r="AF337" s="924" t="str">
        <f t="shared" ca="1" si="643"/>
        <v/>
      </c>
      <c r="AG337" s="93">
        <f ca="1">IFERROR(VLOOKUP(AF337,'（様式１号）３整理番号表'!$B$26:$H$31,2,FALSE),0)</f>
        <v>0</v>
      </c>
      <c r="AH337" s="924" t="str">
        <f t="shared" ca="1" si="644"/>
        <v/>
      </c>
      <c r="AI337" s="93">
        <f ca="1">IFERROR(VLOOKUP(AH337,'（様式１号）３整理番号表'!$J$5:$N$59,2,FALSE),0)</f>
        <v>0</v>
      </c>
      <c r="AJ337" s="77" t="str">
        <f t="shared" ca="1" si="645"/>
        <v/>
      </c>
      <c r="AK337" s="93">
        <f ca="1">IFERROR(VLOOKUP(AJ337,'（様式１号）３整理番号表'!$P$5:$R$29,2,FALSE),0)</f>
        <v>0</v>
      </c>
      <c r="AL337" s="921" t="str">
        <f t="shared" ca="1" si="646"/>
        <v/>
      </c>
      <c r="AM337" s="921" t="str">
        <f t="shared" ca="1" si="647"/>
        <v/>
      </c>
      <c r="AN337" s="921"/>
      <c r="AO337" s="77" t="str">
        <f t="shared" ca="1" si="648"/>
        <v/>
      </c>
      <c r="AP337" s="93">
        <f ca="1">IFERROR(VLOOKUP(AO337,'（様式１号）３整理番号表'!$P$5:$R$29,2,FALSE),0)</f>
        <v>0</v>
      </c>
      <c r="AQ337" s="924" t="str">
        <f t="shared" ca="1" si="649"/>
        <v/>
      </c>
      <c r="AR337" s="93">
        <f t="shared" ca="1" si="650"/>
        <v>0</v>
      </c>
      <c r="AS337" s="924" t="str">
        <f t="shared" ca="1" si="651"/>
        <v/>
      </c>
      <c r="AT337" s="40" t="str">
        <f t="shared" ca="1" si="652"/>
        <v/>
      </c>
      <c r="AU337" s="93" t="str">
        <f t="shared" ca="1" si="653"/>
        <v/>
      </c>
      <c r="AV337" s="923" t="str">
        <f t="shared" ca="1" si="654"/>
        <v/>
      </c>
      <c r="AW337" s="926" t="str">
        <f t="shared" ca="1" si="655"/>
        <v/>
      </c>
      <c r="AX337" s="925" t="str">
        <f t="shared" ca="1" si="656"/>
        <v/>
      </c>
      <c r="AY337" s="925" t="str">
        <f t="shared" ca="1" si="656"/>
        <v/>
      </c>
      <c r="AZ337" s="925" t="str">
        <f t="shared" ca="1" si="656"/>
        <v/>
      </c>
      <c r="BA337" s="925" t="str">
        <f t="shared" ca="1" si="656"/>
        <v/>
      </c>
      <c r="BB337" s="925" t="str">
        <f t="shared" ca="1" si="657"/>
        <v/>
      </c>
      <c r="BC337" s="925" t="str">
        <f t="shared" ca="1" si="658"/>
        <v/>
      </c>
      <c r="BD337" s="925" t="str">
        <f t="shared" ca="1" si="658"/>
        <v/>
      </c>
      <c r="BE337" s="925" t="str">
        <f t="shared" ca="1" si="658"/>
        <v/>
      </c>
      <c r="BF337" s="77" t="str">
        <f t="shared" ca="1" si="659"/>
        <v/>
      </c>
      <c r="BG337" s="924" t="str">
        <f t="shared" ca="1" si="660"/>
        <v/>
      </c>
      <c r="BH337" s="94">
        <f ca="1">IF(BF337&lt;&gt;"",INDEX('（様式１号）３整理番号表'!$AB$7:$AQ$12,MATCH(BF337,'（様式１号）３整理番号表'!$AA$7:$AA$12,0),MATCH(BG337,'（様式１号）３整理番号表'!$AB$6:$AQ$6,0)),0)</f>
        <v>0</v>
      </c>
      <c r="BI337" s="921" t="str">
        <f t="shared" ca="1" si="661"/>
        <v/>
      </c>
      <c r="BJ337" s="922" t="str">
        <f t="shared" ca="1" si="662"/>
        <v/>
      </c>
      <c r="BK337" s="926" t="str">
        <f t="shared" ca="1" si="663"/>
        <v/>
      </c>
      <c r="BL337" s="922" t="str">
        <f t="shared" ca="1" si="664"/>
        <v/>
      </c>
      <c r="BM337" s="79" t="str">
        <f t="shared" ca="1" si="665"/>
        <v/>
      </c>
      <c r="BN337" s="82" t="str">
        <f t="shared" ca="1" si="666"/>
        <v/>
      </c>
      <c r="BO337" s="83" t="str">
        <f t="shared" ca="1" si="667"/>
        <v/>
      </c>
      <c r="BP337" s="84" t="str">
        <f t="shared" ca="1" si="668"/>
        <v/>
      </c>
      <c r="BQ337" s="82" t="str">
        <f t="shared" ca="1" si="669"/>
        <v/>
      </c>
      <c r="BR337" s="97" t="str">
        <f t="shared" ca="1" si="670"/>
        <v/>
      </c>
      <c r="BS337" s="95" t="str">
        <f t="shared" ca="1" si="671"/>
        <v/>
      </c>
      <c r="BT337" s="184" t="str">
        <f t="shared" ca="1" si="672"/>
        <v/>
      </c>
      <c r="BU337" s="611" t="str">
        <f t="shared" ca="1" si="673"/>
        <v/>
      </c>
      <c r="BV337" s="77" t="str">
        <f t="shared" ca="1" si="674"/>
        <v/>
      </c>
      <c r="BW337" s="85" t="str">
        <f t="shared" ca="1" si="675"/>
        <v/>
      </c>
      <c r="BX337" s="86" t="str">
        <f t="shared" ca="1" si="676"/>
        <v/>
      </c>
      <c r="BY337" s="231">
        <f ca="1">IF('ポイント要件確認等（個別表）'!AD337=1,ROUNDDOWN('ポイント要件確認等（個別表）'!AV337,-3),IF('ポイント要件確認等（個別表）'!AD337=2,ROUNDDOWN('ポイント要件確認等（個別表）'!BH337,-3),IF('ポイント要件確認等（個別表）'!AD337=3,ROUNDDOWN('ポイント要件確認等（個別表）'!BT337,-3),0)))</f>
        <v>0</v>
      </c>
      <c r="BZ337" s="86" t="str">
        <f t="shared" ca="1" si="677"/>
        <v/>
      </c>
      <c r="CA337" s="232" t="str">
        <f t="shared" ca="1" si="678"/>
        <v/>
      </c>
      <c r="CB337" s="232">
        <f t="shared" ca="1" si="679"/>
        <v>0</v>
      </c>
      <c r="CC337" s="86" t="str">
        <f t="shared" ca="1" si="680"/>
        <v/>
      </c>
      <c r="CD337" s="86" t="str">
        <f t="shared" ca="1" si="681"/>
        <v/>
      </c>
      <c r="CE337" s="609"/>
      <c r="CF337" s="86" t="str">
        <f t="shared" ca="1" si="682"/>
        <v/>
      </c>
      <c r="CG337" s="185" t="str">
        <f t="shared" ca="1" si="683"/>
        <v/>
      </c>
      <c r="CH337" s="246" t="str">
        <f t="shared" ca="1" si="684"/>
        <v>含税額</v>
      </c>
      <c r="CI337" s="247" t="str">
        <f t="shared" ca="1" si="685"/>
        <v/>
      </c>
      <c r="CJ337" s="87" t="str">
        <f ca="1">IFERROR(IF(INDIRECT("'("&amp;'２個別表'!EO337&amp;")'!AR"&amp;84+EP337)&lt;&gt;1,"",1),"")</f>
        <v/>
      </c>
      <c r="CK337" s="244" t="str">
        <f t="shared" ca="1" si="686"/>
        <v/>
      </c>
      <c r="CL337" s="235" t="str">
        <f t="shared" ca="1" si="687"/>
        <v/>
      </c>
      <c r="CM337" s="239" t="str">
        <f t="shared" ca="1" si="688"/>
        <v/>
      </c>
      <c r="CN337" s="77" t="str">
        <f t="shared" ca="1" si="689"/>
        <v/>
      </c>
      <c r="CO337" s="93" t="str">
        <f ca="1">IFERROR(VLOOKUP(CN337,'（様式１号）３整理番号表'!$T$5:$V$15,2,FALSE),"")</f>
        <v/>
      </c>
      <c r="CP337" s="924" t="str">
        <f t="shared" ca="1" si="690"/>
        <v/>
      </c>
      <c r="CQ337" s="93" t="str">
        <f ca="1">IFERROR(VLOOKUP(CP337,'（様式１号）３整理番号表'!$T$19:$V$24,2,FALSE),"")</f>
        <v/>
      </c>
      <c r="CR337" s="924" t="str">
        <f ca="1">IFERROR(IF(INDIRECT("'("&amp;'２個別表'!EO337&amp;")'!AV"&amp;84+EP337)&lt;&gt;1,"",1),"")</f>
        <v/>
      </c>
      <c r="CS337" s="232">
        <f t="shared" ca="1" si="691"/>
        <v>0</v>
      </c>
      <c r="CT337" s="248">
        <f t="shared" ca="1" si="692"/>
        <v>0</v>
      </c>
      <c r="CU337" s="376" t="str">
        <f ca="1">IF(ER337="補強",IF(COUNTIFS($Z$11:Z337,Z337,$W$11:W337,1)=1,"１①",""),IF(COUNTIFS($Z$11:Z337,Z337,$W$11:W337,2)=1,"２①",""))</f>
        <v/>
      </c>
      <c r="CV337" s="57" t="str">
        <f t="shared" ca="1" si="693"/>
        <v/>
      </c>
      <c r="CW337" s="927" t="str">
        <f t="shared" ca="1" si="694"/>
        <v/>
      </c>
      <c r="CX337" s="256" t="str">
        <f t="shared" ca="1" si="695"/>
        <v/>
      </c>
      <c r="CY337" s="256" t="str">
        <f t="shared" ca="1" si="696"/>
        <v/>
      </c>
      <c r="CZ337" s="256" t="str">
        <f t="shared" ca="1" si="697"/>
        <v/>
      </c>
      <c r="DA337" s="256" t="str">
        <f t="shared" ca="1" si="698"/>
        <v/>
      </c>
      <c r="DB337" s="316" t="str">
        <f ca="1">IFERROR(VLOOKUP($CU337,'（様式１号）３整理番号表'!$Z$19:$AB$32,3,FALSE),"")</f>
        <v/>
      </c>
      <c r="DC337" s="259" t="str">
        <f t="shared" ca="1" si="699"/>
        <v>-</v>
      </c>
      <c r="DD337" s="618" t="str">
        <f t="shared" ca="1" si="700"/>
        <v/>
      </c>
      <c r="DE337" s="321" t="str">
        <f ca="1">IF(AND(AO337=18,AS337=1),IF(COUNTIFS($Y$11:Y337,Y337,$AS$11:AS337,1)=1,"２②",""),IF($CU337="１①",INDEX(INDIRECT("'("&amp;$EO337&amp;")'!AR116:BB116"),1,MATCH(INDIRECT("'("&amp;$EO337&amp;")'!C118"),INDIRECT("'("&amp;$EO337&amp;")'!AR119:BB119"),0)),""))</f>
        <v/>
      </c>
      <c r="DF337" s="324" t="str">
        <f t="shared" ca="1" si="701"/>
        <v/>
      </c>
      <c r="DG337" s="313" t="str">
        <f t="shared" ca="1" si="702"/>
        <v/>
      </c>
      <c r="DH337" s="313" t="str">
        <f t="shared" ca="1" si="703"/>
        <v/>
      </c>
      <c r="DI337" s="313" t="str">
        <f t="shared" ca="1" si="704"/>
        <v/>
      </c>
      <c r="DJ337" s="313" t="str">
        <f t="shared" ca="1" si="705"/>
        <v/>
      </c>
      <c r="DK337" s="328" t="str">
        <f t="shared" ca="1" si="706"/>
        <v/>
      </c>
      <c r="DL337" s="334" t="str">
        <f t="shared" ca="1" si="707"/>
        <v/>
      </c>
      <c r="DM337" s="915" t="str">
        <f t="shared" ca="1" si="708"/>
        <v/>
      </c>
      <c r="DN337" s="15"/>
      <c r="DO337" s="324"/>
      <c r="DP337" s="16"/>
      <c r="DQ337" s="16"/>
      <c r="DR337" s="16"/>
      <c r="DS337" s="16"/>
      <c r="DT337" s="318" t="str">
        <f>IFERROR(VLOOKUP($DN337,'（様式１号）３整理番号表'!$Z$19:$AB$32,3,FALSE),"")</f>
        <v/>
      </c>
      <c r="DU337" s="259" t="str">
        <f t="shared" si="709"/>
        <v/>
      </c>
      <c r="DV337" s="14"/>
      <c r="DW337" s="17" t="str">
        <f t="shared" ca="1" si="710"/>
        <v/>
      </c>
      <c r="DX337" s="88" t="str">
        <f t="shared" ca="1" si="727"/>
        <v/>
      </c>
      <c r="DZ337" s="339">
        <f t="shared" ca="1" si="627"/>
        <v>0</v>
      </c>
      <c r="EA337" s="339">
        <f t="shared" ca="1" si="627"/>
        <v>0</v>
      </c>
      <c r="EB337" s="339">
        <f t="shared" ca="1" si="627"/>
        <v>0</v>
      </c>
      <c r="EC337" s="339">
        <f t="shared" ca="1" si="627"/>
        <v>0</v>
      </c>
      <c r="ED337" s="339">
        <f t="shared" ca="1" si="627"/>
        <v>0</v>
      </c>
      <c r="EE337" s="339">
        <f t="shared" ca="1" si="627"/>
        <v>0</v>
      </c>
      <c r="EF337" s="339">
        <f t="shared" ca="1" si="627"/>
        <v>0</v>
      </c>
      <c r="EG337" s="339">
        <f t="shared" ca="1" si="627"/>
        <v>0</v>
      </c>
      <c r="EH337" s="339">
        <f t="shared" ca="1" si="627"/>
        <v>0</v>
      </c>
      <c r="EI337" s="339">
        <f t="shared" ca="1" si="627"/>
        <v>0</v>
      </c>
      <c r="EJ337" s="339">
        <f t="shared" ca="1" si="627"/>
        <v>0</v>
      </c>
      <c r="EK337" s="339">
        <f t="shared" ca="1" si="627"/>
        <v>0</v>
      </c>
      <c r="EL337" s="339">
        <f t="shared" ca="1" si="627"/>
        <v>0</v>
      </c>
      <c r="EM337" s="339">
        <f t="shared" ca="1" si="627"/>
        <v>0</v>
      </c>
      <c r="EO337" s="919" t="str">
        <f t="shared" ca="1" si="629"/>
        <v/>
      </c>
      <c r="EP337" s="919" t="str">
        <f t="shared" ca="1" si="711"/>
        <v/>
      </c>
      <c r="EQ337" s="919" t="str">
        <f t="shared" ca="1" si="712"/>
        <v/>
      </c>
      <c r="ER337" s="919" t="str">
        <f t="shared" ca="1" si="713"/>
        <v/>
      </c>
      <c r="ES337" s="919" t="str">
        <f ca="1">IFERROR(INDEX('郵便番号（石川県）'!$A$3:$F$2574,MATCH(INDIRECT("'("&amp;EO337&amp;")'!E7"),'郵便番号（石川県）'!$A$3:$A$2574,0),6),"")</f>
        <v/>
      </c>
      <c r="ET337" s="919" t="str">
        <f ca="1">IFERROR(INDEX('郵便番号（石川県）'!$A$3:$F$2574,MATCH(INDIRECT("'("&amp;$EO337&amp;")'!E7"),'郵便番号（石川県）'!$A$3:$A$2574,0),5),"")</f>
        <v/>
      </c>
      <c r="EU337" s="919" t="str">
        <f t="shared" ca="1" si="714"/>
        <v/>
      </c>
      <c r="EV337" s="919" t="str">
        <f t="shared" ca="1" si="715"/>
        <v/>
      </c>
      <c r="EW337" s="919" t="str">
        <f t="shared" ca="1" si="716"/>
        <v/>
      </c>
      <c r="EX337" s="919" t="str">
        <f t="shared" ca="1" si="717"/>
        <v/>
      </c>
      <c r="EY337" s="919" t="str">
        <f t="shared" ca="1" si="718"/>
        <v/>
      </c>
      <c r="EZ337" s="919" t="str">
        <f t="shared" ca="1" si="719"/>
        <v/>
      </c>
      <c r="FA337" s="919" t="str">
        <f t="shared" ca="1" si="720"/>
        <v/>
      </c>
      <c r="FB337" s="919" t="str">
        <f t="shared" ca="1" si="721"/>
        <v/>
      </c>
      <c r="FC337" s="919" t="str">
        <f t="shared" ca="1" si="722"/>
        <v/>
      </c>
      <c r="FD337" s="627" t="str">
        <f t="shared" ca="1" si="723"/>
        <v/>
      </c>
      <c r="FE337" s="630">
        <v>327</v>
      </c>
      <c r="FF337" s="299" t="str">
        <f t="shared" ca="1" si="724"/>
        <v/>
      </c>
      <c r="FG337" s="993" t="str">
        <f t="shared" ca="1" si="725"/>
        <v/>
      </c>
      <c r="FH337" s="919" t="str">
        <f t="shared" ca="1" si="726"/>
        <v/>
      </c>
      <c r="FI337" s="299">
        <f ca="1">COUNTIF($FH$11:FH337,"■")</f>
        <v>0</v>
      </c>
    </row>
    <row r="338" spans="1:165" ht="34.5" customHeight="1">
      <c r="A338" s="445">
        <f t="shared" ca="1" si="630"/>
        <v>0</v>
      </c>
      <c r="B338" s="446">
        <f>IF(R338&lt;&gt;"",IF(COUNTIF(R$11:R338,R338)=1,MAX(B$11:B337)+1,INDEX(B$11:B337,MATCH(R338,R$11:R337,0),1)),0)</f>
        <v>1</v>
      </c>
      <c r="C338" s="446">
        <f ca="1">IF(T338&lt;&gt;"",IF(COUNTIF(T$11:T338,T338)=1,MAX(C$11:C337)+1,INDEX(C$11:C337,MATCH(T338,T$11:T337,0),1)),0)</f>
        <v>0</v>
      </c>
      <c r="D338" s="446">
        <f ca="1">IF(U338&lt;&gt;"",IF(COUNTIF(U$11:U338,U338)=1,MAX(D$11:D337)+1,INDEX(D$11:D337,MATCH(U338,U$11:U337,0),1)),0)</f>
        <v>0</v>
      </c>
      <c r="E338" s="446">
        <f ca="1">IF(S338&lt;&gt;"",IF(COUNTIF(S$11:S338,S338)=1,MAX(E$11:E337)+1,INDEX(E$11:E337,MATCH(S338,S$11:S337,0),1)),0)</f>
        <v>0</v>
      </c>
      <c r="F338" s="446">
        <f ca="1">IF(Z338&lt;&gt;"",IF(COUNTIF(Z$11:Z338,Z338)=1,MAX(F$11:F337)+1,INDEX(F$11:F337,MATCH(Z338,Z$11:Z337,0),1)),0)</f>
        <v>0</v>
      </c>
      <c r="G338" s="447" cm="1">
        <f t="array" aca="1" ref="G338" ca="1">IF(Z338&lt;&gt;"",IF(COUNTIFS(Z$11:Z338,Z338,W$11:W338,W338)=1,MAX(G$11:G337)+1,INDEX(G$11:G337,MATCH(Z338&amp;W338,Z$11:Z337&amp;W$11:W338,0),1)),0)</f>
        <v>0</v>
      </c>
      <c r="H338" s="447">
        <f t="shared" ca="1" si="631"/>
        <v>0</v>
      </c>
      <c r="I338" s="447">
        <f ca="1">IF(T338="",0,IF(COUNTIF(T$11:T338,T338)=1,1,0))</f>
        <v>0</v>
      </c>
      <c r="J338" s="447">
        <f ca="1">IF(U338="",0,IF(COUNTIF(U$11:U338,U338)=1,1,0))</f>
        <v>0</v>
      </c>
      <c r="K338" s="447">
        <f ca="1">IF(S338="",0,IF(COUNTIF(S$11:S338,S338)=1,1,0))</f>
        <v>0</v>
      </c>
      <c r="L338" s="446">
        <f ca="1">IF(Z338="",0,IF(COUNTIF(Z$11:Z338,Z338)=1,1,0))</f>
        <v>0</v>
      </c>
      <c r="M338" s="767">
        <f ca="1">IF($W338=2,IF(COUNTIFS($W$11:$W338,2,$Z$11:$Z338,$Z338)=1,1,0),0)</f>
        <v>0</v>
      </c>
      <c r="N338" s="767">
        <f ca="1">IF($W338=1,IF(COUNTIFS($W$11:$W338,2,$Z$11:$Z338,$Z338)=1,1,0),0)</f>
        <v>0</v>
      </c>
      <c r="O338" s="446">
        <f ca="1">IF(H338=0,0,IF(COUNTIF(Z$11:Z338,Z338)=1,1,0))</f>
        <v>0</v>
      </c>
      <c r="P338" s="448" t="str">
        <f t="shared" ca="1" si="632"/>
        <v>石川県</v>
      </c>
      <c r="Q338" s="89">
        <f t="shared" ca="1" si="633"/>
        <v>328</v>
      </c>
      <c r="R338" s="170" t="s">
        <v>459</v>
      </c>
      <c r="S338" s="357" t="str">
        <f t="shared" ca="1" si="634"/>
        <v/>
      </c>
      <c r="T338" s="357" t="str">
        <f t="shared" ca="1" si="635"/>
        <v/>
      </c>
      <c r="U338" s="58" t="str">
        <f t="shared" ca="1" si="636"/>
        <v/>
      </c>
      <c r="V338" s="58" t="str">
        <f t="shared" ca="1" si="637"/>
        <v/>
      </c>
      <c r="W338" s="920" t="str">
        <f t="shared" ca="1" si="638"/>
        <v/>
      </c>
      <c r="X338" s="369">
        <f ca="1">IFERROR(VLOOKUP(W338,'（様式１号）３整理番号表'!$B$4:$H$5,2,FALSE),0)</f>
        <v>0</v>
      </c>
      <c r="Y338" s="768" t="str" cm="1">
        <f t="array" aca="1" ref="Y338" ca="1">IF(AND(D338=0,F338=0),"",IF(COUNTIF(D$11:D338,D338)=1,1,IF(COUNTIFS(D$11:D338,D338,F$11:F338,F338)=1,INDEX((D$11:D338,F$11:F338,Y$11:Y338),MATCH(_xlfn.MAXIFS(F$11:F337,D$11:D337,D338),$F$11:F338,0),1,3)+1,INDEX((D$11:D338,F$11:F338,Y$11:Y338),MATCH(D338&amp;F338,D$11:D338&amp;F$11:F338,0),1,3))))</f>
        <v/>
      </c>
      <c r="Z338" s="40" t="str">
        <f t="shared" ca="1" si="639"/>
        <v/>
      </c>
      <c r="AA338" s="924" t="str">
        <f t="shared" ca="1" si="640"/>
        <v/>
      </c>
      <c r="AB338" s="93">
        <f ca="1">IFERROR(VLOOKUP(AA338,'（様式１号）３整理番号表'!$B$10:$H$16,2,FALSE),0)</f>
        <v>0</v>
      </c>
      <c r="AC338" s="924" t="str">
        <f t="shared" ca="1" si="641"/>
        <v/>
      </c>
      <c r="AD338" s="924" t="str">
        <f t="shared" ca="1" si="642"/>
        <v/>
      </c>
      <c r="AE338" s="93">
        <f ca="1">IFERROR(VLOOKUP(AD338,'（様式１号）３整理番号表'!$B$21:$H$22,2,FALSE),0)</f>
        <v>0</v>
      </c>
      <c r="AF338" s="924" t="str">
        <f t="shared" ca="1" si="643"/>
        <v/>
      </c>
      <c r="AG338" s="93">
        <f ca="1">IFERROR(VLOOKUP(AF338,'（様式１号）３整理番号表'!$B$26:$H$31,2,FALSE),0)</f>
        <v>0</v>
      </c>
      <c r="AH338" s="924" t="str">
        <f t="shared" ca="1" si="644"/>
        <v/>
      </c>
      <c r="AI338" s="93">
        <f ca="1">IFERROR(VLOOKUP(AH338,'（様式１号）３整理番号表'!$J$5:$N$59,2,FALSE),0)</f>
        <v>0</v>
      </c>
      <c r="AJ338" s="77" t="str">
        <f t="shared" ca="1" si="645"/>
        <v/>
      </c>
      <c r="AK338" s="93">
        <f ca="1">IFERROR(VLOOKUP(AJ338,'（様式１号）３整理番号表'!$P$5:$R$29,2,FALSE),0)</f>
        <v>0</v>
      </c>
      <c r="AL338" s="921" t="str">
        <f t="shared" ca="1" si="646"/>
        <v/>
      </c>
      <c r="AM338" s="921" t="str">
        <f t="shared" ca="1" si="647"/>
        <v/>
      </c>
      <c r="AN338" s="921"/>
      <c r="AO338" s="77" t="str">
        <f t="shared" ca="1" si="648"/>
        <v/>
      </c>
      <c r="AP338" s="93">
        <f ca="1">IFERROR(VLOOKUP(AO338,'（様式１号）３整理番号表'!$P$5:$R$29,2,FALSE),0)</f>
        <v>0</v>
      </c>
      <c r="AQ338" s="924" t="str">
        <f t="shared" ca="1" si="649"/>
        <v/>
      </c>
      <c r="AR338" s="93">
        <f t="shared" ca="1" si="650"/>
        <v>0</v>
      </c>
      <c r="AS338" s="924" t="str">
        <f t="shared" ca="1" si="651"/>
        <v/>
      </c>
      <c r="AT338" s="40" t="str">
        <f t="shared" ca="1" si="652"/>
        <v/>
      </c>
      <c r="AU338" s="93" t="str">
        <f t="shared" ca="1" si="653"/>
        <v/>
      </c>
      <c r="AV338" s="923" t="str">
        <f t="shared" ca="1" si="654"/>
        <v/>
      </c>
      <c r="AW338" s="926" t="str">
        <f t="shared" ca="1" si="655"/>
        <v/>
      </c>
      <c r="AX338" s="925" t="str">
        <f t="shared" ca="1" si="656"/>
        <v/>
      </c>
      <c r="AY338" s="925" t="str">
        <f t="shared" ca="1" si="656"/>
        <v/>
      </c>
      <c r="AZ338" s="925" t="str">
        <f t="shared" ca="1" si="656"/>
        <v/>
      </c>
      <c r="BA338" s="925" t="str">
        <f t="shared" ca="1" si="656"/>
        <v/>
      </c>
      <c r="BB338" s="925" t="str">
        <f t="shared" ca="1" si="657"/>
        <v/>
      </c>
      <c r="BC338" s="925" t="str">
        <f t="shared" ca="1" si="658"/>
        <v/>
      </c>
      <c r="BD338" s="925" t="str">
        <f t="shared" ca="1" si="658"/>
        <v/>
      </c>
      <c r="BE338" s="925" t="str">
        <f t="shared" ca="1" si="658"/>
        <v/>
      </c>
      <c r="BF338" s="77" t="str">
        <f t="shared" ca="1" si="659"/>
        <v/>
      </c>
      <c r="BG338" s="924" t="str">
        <f t="shared" ca="1" si="660"/>
        <v/>
      </c>
      <c r="BH338" s="94">
        <f ca="1">IF(BF338&lt;&gt;"",INDEX('（様式１号）３整理番号表'!$AB$7:$AQ$12,MATCH(BF338,'（様式１号）３整理番号表'!$AA$7:$AA$12,0),MATCH(BG338,'（様式１号）３整理番号表'!$AB$6:$AQ$6,0)),0)</f>
        <v>0</v>
      </c>
      <c r="BI338" s="921" t="str">
        <f t="shared" ca="1" si="661"/>
        <v/>
      </c>
      <c r="BJ338" s="922" t="str">
        <f t="shared" ca="1" si="662"/>
        <v/>
      </c>
      <c r="BK338" s="926" t="str">
        <f t="shared" ca="1" si="663"/>
        <v/>
      </c>
      <c r="BL338" s="922" t="str">
        <f t="shared" ca="1" si="664"/>
        <v/>
      </c>
      <c r="BM338" s="79" t="str">
        <f t="shared" ca="1" si="665"/>
        <v/>
      </c>
      <c r="BN338" s="82" t="str">
        <f t="shared" ca="1" si="666"/>
        <v/>
      </c>
      <c r="BO338" s="83" t="str">
        <f t="shared" ca="1" si="667"/>
        <v/>
      </c>
      <c r="BP338" s="84" t="str">
        <f t="shared" ca="1" si="668"/>
        <v/>
      </c>
      <c r="BQ338" s="82" t="str">
        <f t="shared" ca="1" si="669"/>
        <v/>
      </c>
      <c r="BR338" s="97" t="str">
        <f t="shared" ca="1" si="670"/>
        <v/>
      </c>
      <c r="BS338" s="95" t="str">
        <f t="shared" ca="1" si="671"/>
        <v/>
      </c>
      <c r="BT338" s="184" t="str">
        <f t="shared" ca="1" si="672"/>
        <v/>
      </c>
      <c r="BU338" s="611" t="str">
        <f t="shared" ca="1" si="673"/>
        <v/>
      </c>
      <c r="BV338" s="77" t="str">
        <f t="shared" ca="1" si="674"/>
        <v/>
      </c>
      <c r="BW338" s="85" t="str">
        <f t="shared" ca="1" si="675"/>
        <v/>
      </c>
      <c r="BX338" s="86" t="str">
        <f t="shared" ca="1" si="676"/>
        <v/>
      </c>
      <c r="BY338" s="231">
        <f ca="1">IF('ポイント要件確認等（個別表）'!AD338=1,ROUNDDOWN('ポイント要件確認等（個別表）'!AV338,-3),IF('ポイント要件確認等（個別表）'!AD338=2,ROUNDDOWN('ポイント要件確認等（個別表）'!BH338,-3),IF('ポイント要件確認等（個別表）'!AD338=3,ROUNDDOWN('ポイント要件確認等（個別表）'!BT338,-3),0)))</f>
        <v>0</v>
      </c>
      <c r="BZ338" s="86" t="str">
        <f t="shared" ca="1" si="677"/>
        <v/>
      </c>
      <c r="CA338" s="232" t="str">
        <f t="shared" ca="1" si="678"/>
        <v/>
      </c>
      <c r="CB338" s="232">
        <f t="shared" ca="1" si="679"/>
        <v>0</v>
      </c>
      <c r="CC338" s="86" t="str">
        <f t="shared" ca="1" si="680"/>
        <v/>
      </c>
      <c r="CD338" s="86" t="str">
        <f t="shared" ca="1" si="681"/>
        <v/>
      </c>
      <c r="CE338" s="609"/>
      <c r="CF338" s="86" t="str">
        <f t="shared" ca="1" si="682"/>
        <v/>
      </c>
      <c r="CG338" s="185" t="str">
        <f t="shared" ca="1" si="683"/>
        <v/>
      </c>
      <c r="CH338" s="246" t="str">
        <f t="shared" ca="1" si="684"/>
        <v>含税額</v>
      </c>
      <c r="CI338" s="247" t="str">
        <f t="shared" ca="1" si="685"/>
        <v/>
      </c>
      <c r="CJ338" s="87" t="str">
        <f ca="1">IFERROR(IF(INDIRECT("'("&amp;'２個別表'!EO338&amp;")'!AR"&amp;84+EP338)&lt;&gt;1,"",1),"")</f>
        <v/>
      </c>
      <c r="CK338" s="244" t="str">
        <f t="shared" ca="1" si="686"/>
        <v/>
      </c>
      <c r="CL338" s="235" t="str">
        <f t="shared" ca="1" si="687"/>
        <v/>
      </c>
      <c r="CM338" s="239" t="str">
        <f t="shared" ca="1" si="688"/>
        <v/>
      </c>
      <c r="CN338" s="77" t="str">
        <f t="shared" ca="1" si="689"/>
        <v/>
      </c>
      <c r="CO338" s="93" t="str">
        <f ca="1">IFERROR(VLOOKUP(CN338,'（様式１号）３整理番号表'!$T$5:$V$15,2,FALSE),"")</f>
        <v/>
      </c>
      <c r="CP338" s="924" t="str">
        <f t="shared" ca="1" si="690"/>
        <v/>
      </c>
      <c r="CQ338" s="93" t="str">
        <f ca="1">IFERROR(VLOOKUP(CP338,'（様式１号）３整理番号表'!$T$19:$V$24,2,FALSE),"")</f>
        <v/>
      </c>
      <c r="CR338" s="924" t="str">
        <f ca="1">IFERROR(IF(INDIRECT("'("&amp;'２個別表'!EO338&amp;")'!AV"&amp;84+EP338)&lt;&gt;1,"",1),"")</f>
        <v/>
      </c>
      <c r="CS338" s="232">
        <f t="shared" ca="1" si="691"/>
        <v>0</v>
      </c>
      <c r="CT338" s="248">
        <f t="shared" ca="1" si="692"/>
        <v>0</v>
      </c>
      <c r="CU338" s="376" t="str">
        <f ca="1">IF(ER338="補強",IF(COUNTIFS($Z$11:Z338,Z338,$W$11:W338,1)=1,"１①",""),IF(COUNTIFS($Z$11:Z338,Z338,$W$11:W338,2)=1,"２①",""))</f>
        <v/>
      </c>
      <c r="CV338" s="57" t="str">
        <f t="shared" ca="1" si="693"/>
        <v/>
      </c>
      <c r="CW338" s="927" t="str">
        <f t="shared" ca="1" si="694"/>
        <v/>
      </c>
      <c r="CX338" s="256" t="str">
        <f t="shared" ca="1" si="695"/>
        <v/>
      </c>
      <c r="CY338" s="256" t="str">
        <f t="shared" ca="1" si="696"/>
        <v/>
      </c>
      <c r="CZ338" s="256" t="str">
        <f t="shared" ca="1" si="697"/>
        <v/>
      </c>
      <c r="DA338" s="256" t="str">
        <f t="shared" ca="1" si="698"/>
        <v/>
      </c>
      <c r="DB338" s="316" t="str">
        <f ca="1">IFERROR(VLOOKUP($CU338,'（様式１号）３整理番号表'!$Z$19:$AB$32,3,FALSE),"")</f>
        <v/>
      </c>
      <c r="DC338" s="259" t="str">
        <f t="shared" ca="1" si="699"/>
        <v>-</v>
      </c>
      <c r="DD338" s="618" t="str">
        <f t="shared" ca="1" si="700"/>
        <v/>
      </c>
      <c r="DE338" s="321" t="str">
        <f ca="1">IF(AND(AO338=18,AS338=1),IF(COUNTIFS($Y$11:Y338,Y338,$AS$11:AS338,1)=1,"２②",""),IF($CU338="１①",INDEX(INDIRECT("'("&amp;$EO338&amp;")'!AR116:BB116"),1,MATCH(INDIRECT("'("&amp;$EO338&amp;")'!C118"),INDIRECT("'("&amp;$EO338&amp;")'!AR119:BB119"),0)),""))</f>
        <v/>
      </c>
      <c r="DF338" s="324" t="str">
        <f t="shared" ca="1" si="701"/>
        <v/>
      </c>
      <c r="DG338" s="313" t="str">
        <f t="shared" ca="1" si="702"/>
        <v/>
      </c>
      <c r="DH338" s="313" t="str">
        <f t="shared" ca="1" si="703"/>
        <v/>
      </c>
      <c r="DI338" s="313" t="str">
        <f t="shared" ca="1" si="704"/>
        <v/>
      </c>
      <c r="DJ338" s="313" t="str">
        <f t="shared" ca="1" si="705"/>
        <v/>
      </c>
      <c r="DK338" s="328" t="str">
        <f t="shared" ca="1" si="706"/>
        <v/>
      </c>
      <c r="DL338" s="334" t="str">
        <f t="shared" ca="1" si="707"/>
        <v/>
      </c>
      <c r="DM338" s="915" t="str">
        <f t="shared" ca="1" si="708"/>
        <v/>
      </c>
      <c r="DN338" s="15"/>
      <c r="DO338" s="324"/>
      <c r="DP338" s="16"/>
      <c r="DQ338" s="16"/>
      <c r="DR338" s="16"/>
      <c r="DS338" s="16"/>
      <c r="DT338" s="318" t="str">
        <f>IFERROR(VLOOKUP($DN338,'（様式１号）３整理番号表'!$Z$19:$AB$32,3,FALSE),"")</f>
        <v/>
      </c>
      <c r="DU338" s="259" t="str">
        <f t="shared" si="709"/>
        <v/>
      </c>
      <c r="DV338" s="14"/>
      <c r="DW338" s="17" t="str">
        <f t="shared" ca="1" si="710"/>
        <v/>
      </c>
      <c r="DX338" s="88" t="str">
        <f t="shared" ca="1" si="727"/>
        <v/>
      </c>
      <c r="DZ338" s="339">
        <f t="shared" ca="1" si="627"/>
        <v>0</v>
      </c>
      <c r="EA338" s="339">
        <f t="shared" ca="1" si="627"/>
        <v>0</v>
      </c>
      <c r="EB338" s="339">
        <f t="shared" ca="1" si="627"/>
        <v>0</v>
      </c>
      <c r="EC338" s="339">
        <f t="shared" ca="1" si="627"/>
        <v>0</v>
      </c>
      <c r="ED338" s="339">
        <f t="shared" ca="1" si="627"/>
        <v>0</v>
      </c>
      <c r="EE338" s="339">
        <f t="shared" ca="1" si="627"/>
        <v>0</v>
      </c>
      <c r="EF338" s="339">
        <f t="shared" ca="1" si="627"/>
        <v>0</v>
      </c>
      <c r="EG338" s="339">
        <f t="shared" ca="1" si="627"/>
        <v>0</v>
      </c>
      <c r="EH338" s="339">
        <f t="shared" ca="1" si="627"/>
        <v>0</v>
      </c>
      <c r="EI338" s="339">
        <f t="shared" ca="1" si="627"/>
        <v>0</v>
      </c>
      <c r="EJ338" s="339">
        <f t="shared" ca="1" si="627"/>
        <v>0</v>
      </c>
      <c r="EK338" s="339">
        <f t="shared" ca="1" si="627"/>
        <v>0</v>
      </c>
      <c r="EL338" s="339">
        <f t="shared" ca="1" si="627"/>
        <v>0</v>
      </c>
      <c r="EM338" s="339">
        <f t="shared" ca="1" si="627"/>
        <v>0</v>
      </c>
      <c r="EO338" s="919" t="str">
        <f t="shared" ca="1" si="629"/>
        <v/>
      </c>
      <c r="EP338" s="919" t="str">
        <f t="shared" ca="1" si="711"/>
        <v/>
      </c>
      <c r="EQ338" s="919" t="str">
        <f t="shared" ca="1" si="712"/>
        <v/>
      </c>
      <c r="ER338" s="919" t="str">
        <f t="shared" ca="1" si="713"/>
        <v/>
      </c>
      <c r="ES338" s="919" t="str">
        <f ca="1">IFERROR(INDEX('郵便番号（石川県）'!$A$3:$F$2574,MATCH(INDIRECT("'("&amp;EO338&amp;")'!E7"),'郵便番号（石川県）'!$A$3:$A$2574,0),6),"")</f>
        <v/>
      </c>
      <c r="ET338" s="919" t="str">
        <f ca="1">IFERROR(INDEX('郵便番号（石川県）'!$A$3:$F$2574,MATCH(INDIRECT("'("&amp;$EO338&amp;")'!E7"),'郵便番号（石川県）'!$A$3:$A$2574,0),5),"")</f>
        <v/>
      </c>
      <c r="EU338" s="919" t="str">
        <f t="shared" ca="1" si="714"/>
        <v/>
      </c>
      <c r="EV338" s="919" t="str">
        <f t="shared" ca="1" si="715"/>
        <v/>
      </c>
      <c r="EW338" s="919" t="str">
        <f t="shared" ca="1" si="716"/>
        <v/>
      </c>
      <c r="EX338" s="919" t="str">
        <f t="shared" ca="1" si="717"/>
        <v/>
      </c>
      <c r="EY338" s="919" t="str">
        <f t="shared" ca="1" si="718"/>
        <v/>
      </c>
      <c r="EZ338" s="919" t="str">
        <f t="shared" ca="1" si="719"/>
        <v/>
      </c>
      <c r="FA338" s="919" t="str">
        <f t="shared" ca="1" si="720"/>
        <v/>
      </c>
      <c r="FB338" s="919" t="str">
        <f t="shared" ca="1" si="721"/>
        <v/>
      </c>
      <c r="FC338" s="919" t="str">
        <f t="shared" ca="1" si="722"/>
        <v/>
      </c>
      <c r="FD338" s="627" t="str">
        <f t="shared" ca="1" si="723"/>
        <v/>
      </c>
      <c r="FE338" s="630">
        <v>328</v>
      </c>
      <c r="FF338" s="299" t="str">
        <f t="shared" ca="1" si="724"/>
        <v/>
      </c>
      <c r="FG338" s="993" t="str">
        <f t="shared" ca="1" si="725"/>
        <v/>
      </c>
      <c r="FH338" s="919" t="str">
        <f t="shared" ca="1" si="726"/>
        <v/>
      </c>
      <c r="FI338" s="299">
        <f ca="1">COUNTIF($FH$11:FH338,"■")</f>
        <v>0</v>
      </c>
    </row>
    <row r="339" spans="1:165" ht="34.5" customHeight="1">
      <c r="A339" s="445">
        <f t="shared" ca="1" si="630"/>
        <v>0</v>
      </c>
      <c r="B339" s="446">
        <f>IF(R339&lt;&gt;"",IF(COUNTIF(R$11:R339,R339)=1,MAX(B$11:B338)+1,INDEX(B$11:B338,MATCH(R339,R$11:R338,0),1)),0)</f>
        <v>1</v>
      </c>
      <c r="C339" s="446">
        <f ca="1">IF(T339&lt;&gt;"",IF(COUNTIF(T$11:T339,T339)=1,MAX(C$11:C338)+1,INDEX(C$11:C338,MATCH(T339,T$11:T338,0),1)),0)</f>
        <v>0</v>
      </c>
      <c r="D339" s="446">
        <f ca="1">IF(U339&lt;&gt;"",IF(COUNTIF(U$11:U339,U339)=1,MAX(D$11:D338)+1,INDEX(D$11:D338,MATCH(U339,U$11:U338,0),1)),0)</f>
        <v>0</v>
      </c>
      <c r="E339" s="446">
        <f ca="1">IF(S339&lt;&gt;"",IF(COUNTIF(S$11:S339,S339)=1,MAX(E$11:E338)+1,INDEX(E$11:E338,MATCH(S339,S$11:S338,0),1)),0)</f>
        <v>0</v>
      </c>
      <c r="F339" s="446">
        <f ca="1">IF(Z339&lt;&gt;"",IF(COUNTIF(Z$11:Z339,Z339)=1,MAX(F$11:F338)+1,INDEX(F$11:F338,MATCH(Z339,Z$11:Z338,0),1)),0)</f>
        <v>0</v>
      </c>
      <c r="G339" s="447" cm="1">
        <f t="array" aca="1" ref="G339" ca="1">IF(Z339&lt;&gt;"",IF(COUNTIFS(Z$11:Z339,Z339,W$11:W339,W339)=1,MAX(G$11:G338)+1,INDEX(G$11:G338,MATCH(Z339&amp;W339,Z$11:Z338&amp;W$11:W339,0),1)),0)</f>
        <v>0</v>
      </c>
      <c r="H339" s="447">
        <f t="shared" ca="1" si="631"/>
        <v>0</v>
      </c>
      <c r="I339" s="447">
        <f ca="1">IF(T339="",0,IF(COUNTIF(T$11:T339,T339)=1,1,0))</f>
        <v>0</v>
      </c>
      <c r="J339" s="447">
        <f ca="1">IF(U339="",0,IF(COUNTIF(U$11:U339,U339)=1,1,0))</f>
        <v>0</v>
      </c>
      <c r="K339" s="447">
        <f ca="1">IF(S339="",0,IF(COUNTIF(S$11:S339,S339)=1,1,0))</f>
        <v>0</v>
      </c>
      <c r="L339" s="446">
        <f ca="1">IF(Z339="",0,IF(COUNTIF(Z$11:Z339,Z339)=1,1,0))</f>
        <v>0</v>
      </c>
      <c r="M339" s="767">
        <f ca="1">IF($W339=2,IF(COUNTIFS($W$11:$W339,2,$Z$11:$Z339,$Z339)=1,1,0),0)</f>
        <v>0</v>
      </c>
      <c r="N339" s="767">
        <f ca="1">IF($W339=1,IF(COUNTIFS($W$11:$W339,2,$Z$11:$Z339,$Z339)=1,1,0),0)</f>
        <v>0</v>
      </c>
      <c r="O339" s="446">
        <f ca="1">IF(H339=0,0,IF(COUNTIF(Z$11:Z339,Z339)=1,1,0))</f>
        <v>0</v>
      </c>
      <c r="P339" s="448" t="str">
        <f t="shared" ca="1" si="632"/>
        <v>石川県</v>
      </c>
      <c r="Q339" s="89">
        <f t="shared" ca="1" si="633"/>
        <v>329</v>
      </c>
      <c r="R339" s="170" t="s">
        <v>459</v>
      </c>
      <c r="S339" s="357" t="str">
        <f t="shared" ca="1" si="634"/>
        <v/>
      </c>
      <c r="T339" s="357" t="str">
        <f t="shared" ca="1" si="635"/>
        <v/>
      </c>
      <c r="U339" s="58" t="str">
        <f t="shared" ca="1" si="636"/>
        <v/>
      </c>
      <c r="V339" s="58" t="str">
        <f t="shared" ca="1" si="637"/>
        <v/>
      </c>
      <c r="W339" s="920" t="str">
        <f t="shared" ca="1" si="638"/>
        <v/>
      </c>
      <c r="X339" s="369">
        <f ca="1">IFERROR(VLOOKUP(W339,'（様式１号）３整理番号表'!$B$4:$H$5,2,FALSE),0)</f>
        <v>0</v>
      </c>
      <c r="Y339" s="768" t="str" cm="1">
        <f t="array" aca="1" ref="Y339" ca="1">IF(AND(D339=0,F339=0),"",IF(COUNTIF(D$11:D339,D339)=1,1,IF(COUNTIFS(D$11:D339,D339,F$11:F339,F339)=1,INDEX((D$11:D339,F$11:F339,Y$11:Y339),MATCH(_xlfn.MAXIFS(F$11:F338,D$11:D338,D339),$F$11:F339,0),1,3)+1,INDEX((D$11:D339,F$11:F339,Y$11:Y339),MATCH(D339&amp;F339,D$11:D339&amp;F$11:F339,0),1,3))))</f>
        <v/>
      </c>
      <c r="Z339" s="40" t="str">
        <f t="shared" ca="1" si="639"/>
        <v/>
      </c>
      <c r="AA339" s="924" t="str">
        <f t="shared" ca="1" si="640"/>
        <v/>
      </c>
      <c r="AB339" s="93">
        <f ca="1">IFERROR(VLOOKUP(AA339,'（様式１号）３整理番号表'!$B$10:$H$16,2,FALSE),0)</f>
        <v>0</v>
      </c>
      <c r="AC339" s="924" t="str">
        <f t="shared" ca="1" si="641"/>
        <v/>
      </c>
      <c r="AD339" s="924" t="str">
        <f t="shared" ca="1" si="642"/>
        <v/>
      </c>
      <c r="AE339" s="93">
        <f ca="1">IFERROR(VLOOKUP(AD339,'（様式１号）３整理番号表'!$B$21:$H$22,2,FALSE),0)</f>
        <v>0</v>
      </c>
      <c r="AF339" s="924" t="str">
        <f t="shared" ca="1" si="643"/>
        <v/>
      </c>
      <c r="AG339" s="93">
        <f ca="1">IFERROR(VLOOKUP(AF339,'（様式１号）３整理番号表'!$B$26:$H$31,2,FALSE),0)</f>
        <v>0</v>
      </c>
      <c r="AH339" s="924" t="str">
        <f t="shared" ca="1" si="644"/>
        <v/>
      </c>
      <c r="AI339" s="93">
        <f ca="1">IFERROR(VLOOKUP(AH339,'（様式１号）３整理番号表'!$J$5:$N$59,2,FALSE),0)</f>
        <v>0</v>
      </c>
      <c r="AJ339" s="77" t="str">
        <f t="shared" ca="1" si="645"/>
        <v/>
      </c>
      <c r="AK339" s="93">
        <f ca="1">IFERROR(VLOOKUP(AJ339,'（様式１号）３整理番号表'!$P$5:$R$29,2,FALSE),0)</f>
        <v>0</v>
      </c>
      <c r="AL339" s="921" t="str">
        <f t="shared" ca="1" si="646"/>
        <v/>
      </c>
      <c r="AM339" s="921" t="str">
        <f t="shared" ca="1" si="647"/>
        <v/>
      </c>
      <c r="AN339" s="921"/>
      <c r="AO339" s="77" t="str">
        <f t="shared" ca="1" si="648"/>
        <v/>
      </c>
      <c r="AP339" s="93">
        <f ca="1">IFERROR(VLOOKUP(AO339,'（様式１号）３整理番号表'!$P$5:$R$29,2,FALSE),0)</f>
        <v>0</v>
      </c>
      <c r="AQ339" s="924" t="str">
        <f t="shared" ca="1" si="649"/>
        <v/>
      </c>
      <c r="AR339" s="93">
        <f t="shared" ca="1" si="650"/>
        <v>0</v>
      </c>
      <c r="AS339" s="924" t="str">
        <f t="shared" ca="1" si="651"/>
        <v/>
      </c>
      <c r="AT339" s="40" t="str">
        <f t="shared" ca="1" si="652"/>
        <v/>
      </c>
      <c r="AU339" s="93" t="str">
        <f t="shared" ca="1" si="653"/>
        <v/>
      </c>
      <c r="AV339" s="923" t="str">
        <f t="shared" ca="1" si="654"/>
        <v/>
      </c>
      <c r="AW339" s="926" t="str">
        <f t="shared" ca="1" si="655"/>
        <v/>
      </c>
      <c r="AX339" s="925" t="str">
        <f t="shared" ca="1" si="656"/>
        <v/>
      </c>
      <c r="AY339" s="925" t="str">
        <f t="shared" ca="1" si="656"/>
        <v/>
      </c>
      <c r="AZ339" s="925" t="str">
        <f t="shared" ca="1" si="656"/>
        <v/>
      </c>
      <c r="BA339" s="925" t="str">
        <f t="shared" ca="1" si="656"/>
        <v/>
      </c>
      <c r="BB339" s="925" t="str">
        <f t="shared" ca="1" si="657"/>
        <v/>
      </c>
      <c r="BC339" s="925" t="str">
        <f t="shared" ca="1" si="658"/>
        <v/>
      </c>
      <c r="BD339" s="925" t="str">
        <f t="shared" ca="1" si="658"/>
        <v/>
      </c>
      <c r="BE339" s="925" t="str">
        <f t="shared" ca="1" si="658"/>
        <v/>
      </c>
      <c r="BF339" s="77" t="str">
        <f t="shared" ca="1" si="659"/>
        <v/>
      </c>
      <c r="BG339" s="924" t="str">
        <f t="shared" ca="1" si="660"/>
        <v/>
      </c>
      <c r="BH339" s="94">
        <f ca="1">IF(BF339&lt;&gt;"",INDEX('（様式１号）３整理番号表'!$AB$7:$AQ$12,MATCH(BF339,'（様式１号）３整理番号表'!$AA$7:$AA$12,0),MATCH(BG339,'（様式１号）３整理番号表'!$AB$6:$AQ$6,0)),0)</f>
        <v>0</v>
      </c>
      <c r="BI339" s="921" t="str">
        <f t="shared" ca="1" si="661"/>
        <v/>
      </c>
      <c r="BJ339" s="922" t="str">
        <f t="shared" ca="1" si="662"/>
        <v/>
      </c>
      <c r="BK339" s="926" t="str">
        <f t="shared" ca="1" si="663"/>
        <v/>
      </c>
      <c r="BL339" s="922" t="str">
        <f t="shared" ca="1" si="664"/>
        <v/>
      </c>
      <c r="BM339" s="79" t="str">
        <f t="shared" ca="1" si="665"/>
        <v/>
      </c>
      <c r="BN339" s="82" t="str">
        <f t="shared" ca="1" si="666"/>
        <v/>
      </c>
      <c r="BO339" s="83" t="str">
        <f t="shared" ca="1" si="667"/>
        <v/>
      </c>
      <c r="BP339" s="84" t="str">
        <f t="shared" ca="1" si="668"/>
        <v/>
      </c>
      <c r="BQ339" s="82" t="str">
        <f t="shared" ca="1" si="669"/>
        <v/>
      </c>
      <c r="BR339" s="97" t="str">
        <f t="shared" ca="1" si="670"/>
        <v/>
      </c>
      <c r="BS339" s="95" t="str">
        <f t="shared" ca="1" si="671"/>
        <v/>
      </c>
      <c r="BT339" s="184" t="str">
        <f t="shared" ca="1" si="672"/>
        <v/>
      </c>
      <c r="BU339" s="611" t="str">
        <f t="shared" ca="1" si="673"/>
        <v/>
      </c>
      <c r="BV339" s="77" t="str">
        <f t="shared" ca="1" si="674"/>
        <v/>
      </c>
      <c r="BW339" s="85" t="str">
        <f t="shared" ca="1" si="675"/>
        <v/>
      </c>
      <c r="BX339" s="86" t="str">
        <f t="shared" ca="1" si="676"/>
        <v/>
      </c>
      <c r="BY339" s="231">
        <f ca="1">IF('ポイント要件確認等（個別表）'!AD339=1,ROUNDDOWN('ポイント要件確認等（個別表）'!AV339,-3),IF('ポイント要件確認等（個別表）'!AD339=2,ROUNDDOWN('ポイント要件確認等（個別表）'!BH339,-3),IF('ポイント要件確認等（個別表）'!AD339=3,ROUNDDOWN('ポイント要件確認等（個別表）'!BT339,-3),0)))</f>
        <v>0</v>
      </c>
      <c r="BZ339" s="86" t="str">
        <f t="shared" ca="1" si="677"/>
        <v/>
      </c>
      <c r="CA339" s="232" t="str">
        <f t="shared" ca="1" si="678"/>
        <v/>
      </c>
      <c r="CB339" s="232">
        <f t="shared" ca="1" si="679"/>
        <v>0</v>
      </c>
      <c r="CC339" s="86" t="str">
        <f t="shared" ca="1" si="680"/>
        <v/>
      </c>
      <c r="CD339" s="86" t="str">
        <f t="shared" ca="1" si="681"/>
        <v/>
      </c>
      <c r="CE339" s="609"/>
      <c r="CF339" s="86" t="str">
        <f t="shared" ca="1" si="682"/>
        <v/>
      </c>
      <c r="CG339" s="185" t="str">
        <f t="shared" ca="1" si="683"/>
        <v/>
      </c>
      <c r="CH339" s="246" t="str">
        <f t="shared" ca="1" si="684"/>
        <v>含税額</v>
      </c>
      <c r="CI339" s="247" t="str">
        <f t="shared" ca="1" si="685"/>
        <v/>
      </c>
      <c r="CJ339" s="87" t="str">
        <f ca="1">IFERROR(IF(INDIRECT("'("&amp;'２個別表'!EO339&amp;")'!AR"&amp;84+EP339)&lt;&gt;1,"",1),"")</f>
        <v/>
      </c>
      <c r="CK339" s="244" t="str">
        <f t="shared" ca="1" si="686"/>
        <v/>
      </c>
      <c r="CL339" s="235" t="str">
        <f t="shared" ca="1" si="687"/>
        <v/>
      </c>
      <c r="CM339" s="239" t="str">
        <f t="shared" ca="1" si="688"/>
        <v/>
      </c>
      <c r="CN339" s="77" t="str">
        <f t="shared" ca="1" si="689"/>
        <v/>
      </c>
      <c r="CO339" s="93" t="str">
        <f ca="1">IFERROR(VLOOKUP(CN339,'（様式１号）３整理番号表'!$T$5:$V$15,2,FALSE),"")</f>
        <v/>
      </c>
      <c r="CP339" s="924" t="str">
        <f t="shared" ca="1" si="690"/>
        <v/>
      </c>
      <c r="CQ339" s="93" t="str">
        <f ca="1">IFERROR(VLOOKUP(CP339,'（様式１号）３整理番号表'!$T$19:$V$24,2,FALSE),"")</f>
        <v/>
      </c>
      <c r="CR339" s="924" t="str">
        <f ca="1">IFERROR(IF(INDIRECT("'("&amp;'２個別表'!EO339&amp;")'!AV"&amp;84+EP339)&lt;&gt;1,"",1),"")</f>
        <v/>
      </c>
      <c r="CS339" s="232">
        <f t="shared" ca="1" si="691"/>
        <v>0</v>
      </c>
      <c r="CT339" s="248">
        <f t="shared" ca="1" si="692"/>
        <v>0</v>
      </c>
      <c r="CU339" s="376" t="str">
        <f ca="1">IF(ER339="補強",IF(COUNTIFS($Z$11:Z339,Z339,$W$11:W339,1)=1,"１①",""),IF(COUNTIFS($Z$11:Z339,Z339,$W$11:W339,2)=1,"２①",""))</f>
        <v/>
      </c>
      <c r="CV339" s="57" t="str">
        <f t="shared" ca="1" si="693"/>
        <v/>
      </c>
      <c r="CW339" s="927" t="str">
        <f t="shared" ca="1" si="694"/>
        <v/>
      </c>
      <c r="CX339" s="256" t="str">
        <f t="shared" ca="1" si="695"/>
        <v/>
      </c>
      <c r="CY339" s="256" t="str">
        <f t="shared" ca="1" si="696"/>
        <v/>
      </c>
      <c r="CZ339" s="256" t="str">
        <f t="shared" ca="1" si="697"/>
        <v/>
      </c>
      <c r="DA339" s="256" t="str">
        <f t="shared" ca="1" si="698"/>
        <v/>
      </c>
      <c r="DB339" s="316" t="str">
        <f ca="1">IFERROR(VLOOKUP($CU339,'（様式１号）３整理番号表'!$Z$19:$AB$32,3,FALSE),"")</f>
        <v/>
      </c>
      <c r="DC339" s="259" t="str">
        <f t="shared" ca="1" si="699"/>
        <v>-</v>
      </c>
      <c r="DD339" s="618" t="str">
        <f t="shared" ca="1" si="700"/>
        <v/>
      </c>
      <c r="DE339" s="321" t="str">
        <f ca="1">IF(AND(AO339=18,AS339=1),IF(COUNTIFS($Y$11:Y339,Y339,$AS$11:AS339,1)=1,"２②",""),IF($CU339="１①",INDEX(INDIRECT("'("&amp;$EO339&amp;")'!AR116:BB116"),1,MATCH(INDIRECT("'("&amp;$EO339&amp;")'!C118"),INDIRECT("'("&amp;$EO339&amp;")'!AR119:BB119"),0)),""))</f>
        <v/>
      </c>
      <c r="DF339" s="324" t="str">
        <f t="shared" ca="1" si="701"/>
        <v/>
      </c>
      <c r="DG339" s="313" t="str">
        <f t="shared" ca="1" si="702"/>
        <v/>
      </c>
      <c r="DH339" s="313" t="str">
        <f t="shared" ca="1" si="703"/>
        <v/>
      </c>
      <c r="DI339" s="313" t="str">
        <f t="shared" ca="1" si="704"/>
        <v/>
      </c>
      <c r="DJ339" s="313" t="str">
        <f t="shared" ca="1" si="705"/>
        <v/>
      </c>
      <c r="DK339" s="328" t="str">
        <f t="shared" ca="1" si="706"/>
        <v/>
      </c>
      <c r="DL339" s="334" t="str">
        <f t="shared" ca="1" si="707"/>
        <v/>
      </c>
      <c r="DM339" s="915" t="str">
        <f t="shared" ca="1" si="708"/>
        <v/>
      </c>
      <c r="DN339" s="15"/>
      <c r="DO339" s="324"/>
      <c r="DP339" s="16"/>
      <c r="DQ339" s="16"/>
      <c r="DR339" s="16"/>
      <c r="DS339" s="16"/>
      <c r="DT339" s="318" t="str">
        <f>IFERROR(VLOOKUP($DN339,'（様式１号）３整理番号表'!$Z$19:$AB$32,3,FALSE),"")</f>
        <v/>
      </c>
      <c r="DU339" s="259" t="str">
        <f t="shared" si="709"/>
        <v/>
      </c>
      <c r="DV339" s="14"/>
      <c r="DW339" s="17" t="str">
        <f t="shared" ca="1" si="710"/>
        <v/>
      </c>
      <c r="DX339" s="88" t="str">
        <f t="shared" ca="1" si="727"/>
        <v/>
      </c>
      <c r="DZ339" s="339">
        <f t="shared" ca="1" si="627"/>
        <v>0</v>
      </c>
      <c r="EA339" s="339">
        <f t="shared" ca="1" si="627"/>
        <v>0</v>
      </c>
      <c r="EB339" s="339">
        <f t="shared" ca="1" si="627"/>
        <v>0</v>
      </c>
      <c r="EC339" s="339">
        <f t="shared" ca="1" si="627"/>
        <v>0</v>
      </c>
      <c r="ED339" s="339">
        <f t="shared" ca="1" si="627"/>
        <v>0</v>
      </c>
      <c r="EE339" s="339">
        <f t="shared" ca="1" si="627"/>
        <v>0</v>
      </c>
      <c r="EF339" s="339">
        <f t="shared" ca="1" si="627"/>
        <v>0</v>
      </c>
      <c r="EG339" s="339">
        <f t="shared" ca="1" si="627"/>
        <v>0</v>
      </c>
      <c r="EH339" s="339">
        <f t="shared" ca="1" si="627"/>
        <v>0</v>
      </c>
      <c r="EI339" s="339">
        <f t="shared" ca="1" si="627"/>
        <v>0</v>
      </c>
      <c r="EJ339" s="339">
        <f t="shared" ca="1" si="627"/>
        <v>0</v>
      </c>
      <c r="EK339" s="339">
        <f t="shared" ca="1" si="627"/>
        <v>0</v>
      </c>
      <c r="EL339" s="339">
        <f t="shared" ca="1" si="627"/>
        <v>0</v>
      </c>
      <c r="EM339" s="339">
        <f t="shared" ca="1" si="627"/>
        <v>0</v>
      </c>
      <c r="EO339" s="919" t="str">
        <f t="shared" ca="1" si="629"/>
        <v/>
      </c>
      <c r="EP339" s="919" t="str">
        <f t="shared" ca="1" si="711"/>
        <v/>
      </c>
      <c r="EQ339" s="919" t="str">
        <f t="shared" ca="1" si="712"/>
        <v/>
      </c>
      <c r="ER339" s="919" t="str">
        <f t="shared" ca="1" si="713"/>
        <v/>
      </c>
      <c r="ES339" s="919" t="str">
        <f ca="1">IFERROR(INDEX('郵便番号（石川県）'!$A$3:$F$2574,MATCH(INDIRECT("'("&amp;EO339&amp;")'!E7"),'郵便番号（石川県）'!$A$3:$A$2574,0),6),"")</f>
        <v/>
      </c>
      <c r="ET339" s="919" t="str">
        <f ca="1">IFERROR(INDEX('郵便番号（石川県）'!$A$3:$F$2574,MATCH(INDIRECT("'("&amp;$EO339&amp;")'!E7"),'郵便番号（石川県）'!$A$3:$A$2574,0),5),"")</f>
        <v/>
      </c>
      <c r="EU339" s="919" t="str">
        <f t="shared" ca="1" si="714"/>
        <v/>
      </c>
      <c r="EV339" s="919" t="str">
        <f t="shared" ca="1" si="715"/>
        <v/>
      </c>
      <c r="EW339" s="919" t="str">
        <f t="shared" ca="1" si="716"/>
        <v/>
      </c>
      <c r="EX339" s="919" t="str">
        <f t="shared" ca="1" si="717"/>
        <v/>
      </c>
      <c r="EY339" s="919" t="str">
        <f t="shared" ca="1" si="718"/>
        <v/>
      </c>
      <c r="EZ339" s="919" t="str">
        <f t="shared" ca="1" si="719"/>
        <v/>
      </c>
      <c r="FA339" s="919" t="str">
        <f t="shared" ca="1" si="720"/>
        <v/>
      </c>
      <c r="FB339" s="919" t="str">
        <f t="shared" ca="1" si="721"/>
        <v/>
      </c>
      <c r="FC339" s="919" t="str">
        <f t="shared" ca="1" si="722"/>
        <v/>
      </c>
      <c r="FD339" s="627" t="str">
        <f t="shared" ca="1" si="723"/>
        <v/>
      </c>
      <c r="FE339" s="630">
        <v>329</v>
      </c>
      <c r="FF339" s="299" t="str">
        <f t="shared" ca="1" si="724"/>
        <v/>
      </c>
      <c r="FG339" s="993" t="str">
        <f t="shared" ca="1" si="725"/>
        <v/>
      </c>
      <c r="FH339" s="919" t="str">
        <f t="shared" ca="1" si="726"/>
        <v/>
      </c>
      <c r="FI339" s="299">
        <f ca="1">COUNTIF($FH$11:FH339,"■")</f>
        <v>0</v>
      </c>
    </row>
    <row r="340" spans="1:165" ht="34.5" customHeight="1">
      <c r="A340" s="445">
        <f t="shared" ca="1" si="630"/>
        <v>0</v>
      </c>
      <c r="B340" s="446">
        <f>IF(R340&lt;&gt;"",IF(COUNTIF(R$11:R340,R340)=1,MAX(B$11:B339)+1,INDEX(B$11:B339,MATCH(R340,R$11:R339,0),1)),0)</f>
        <v>1</v>
      </c>
      <c r="C340" s="446">
        <f ca="1">IF(T340&lt;&gt;"",IF(COUNTIF(T$11:T340,T340)=1,MAX(C$11:C339)+1,INDEX(C$11:C339,MATCH(T340,T$11:T339,0),1)),0)</f>
        <v>0</v>
      </c>
      <c r="D340" s="446">
        <f ca="1">IF(U340&lt;&gt;"",IF(COUNTIF(U$11:U340,U340)=1,MAX(D$11:D339)+1,INDEX(D$11:D339,MATCH(U340,U$11:U339,0),1)),0)</f>
        <v>0</v>
      </c>
      <c r="E340" s="446">
        <f ca="1">IF(S340&lt;&gt;"",IF(COUNTIF(S$11:S340,S340)=1,MAX(E$11:E339)+1,INDEX(E$11:E339,MATCH(S340,S$11:S339,0),1)),0)</f>
        <v>0</v>
      </c>
      <c r="F340" s="446">
        <f ca="1">IF(Z340&lt;&gt;"",IF(COUNTIF(Z$11:Z340,Z340)=1,MAX(F$11:F339)+1,INDEX(F$11:F339,MATCH(Z340,Z$11:Z339,0),1)),0)</f>
        <v>0</v>
      </c>
      <c r="G340" s="447" cm="1">
        <f t="array" aca="1" ref="G340" ca="1">IF(Z340&lt;&gt;"",IF(COUNTIFS(Z$11:Z340,Z340,W$11:W340,W340)=1,MAX(G$11:G339)+1,INDEX(G$11:G339,MATCH(Z340&amp;W340,Z$11:Z339&amp;W$11:W340,0),1)),0)</f>
        <v>0</v>
      </c>
      <c r="H340" s="447">
        <f t="shared" ca="1" si="631"/>
        <v>0</v>
      </c>
      <c r="I340" s="447">
        <f ca="1">IF(T340="",0,IF(COUNTIF(T$11:T340,T340)=1,1,0))</f>
        <v>0</v>
      </c>
      <c r="J340" s="447">
        <f ca="1">IF(U340="",0,IF(COUNTIF(U$11:U340,U340)=1,1,0))</f>
        <v>0</v>
      </c>
      <c r="K340" s="447">
        <f ca="1">IF(S340="",0,IF(COUNTIF(S$11:S340,S340)=1,1,0))</f>
        <v>0</v>
      </c>
      <c r="L340" s="446">
        <f ca="1">IF(Z340="",0,IF(COUNTIF(Z$11:Z340,Z340)=1,1,0))</f>
        <v>0</v>
      </c>
      <c r="M340" s="767">
        <f ca="1">IF($W340=2,IF(COUNTIFS($W$11:$W340,2,$Z$11:$Z340,$Z340)=1,1,0),0)</f>
        <v>0</v>
      </c>
      <c r="N340" s="767">
        <f ca="1">IF($W340=1,IF(COUNTIFS($W$11:$W340,2,$Z$11:$Z340,$Z340)=1,1,0),0)</f>
        <v>0</v>
      </c>
      <c r="O340" s="446">
        <f ca="1">IF(H340=0,0,IF(COUNTIF(Z$11:Z340,Z340)=1,1,0))</f>
        <v>0</v>
      </c>
      <c r="P340" s="448" t="str">
        <f t="shared" ca="1" si="632"/>
        <v>石川県</v>
      </c>
      <c r="Q340" s="89">
        <f t="shared" ca="1" si="633"/>
        <v>330</v>
      </c>
      <c r="R340" s="170" t="s">
        <v>459</v>
      </c>
      <c r="S340" s="357" t="str">
        <f t="shared" ca="1" si="634"/>
        <v/>
      </c>
      <c r="T340" s="357" t="str">
        <f t="shared" ca="1" si="635"/>
        <v/>
      </c>
      <c r="U340" s="58" t="str">
        <f t="shared" ca="1" si="636"/>
        <v/>
      </c>
      <c r="V340" s="58" t="str">
        <f t="shared" ca="1" si="637"/>
        <v/>
      </c>
      <c r="W340" s="920" t="str">
        <f t="shared" ca="1" si="638"/>
        <v/>
      </c>
      <c r="X340" s="369">
        <f ca="1">IFERROR(VLOOKUP(W340,'（様式１号）３整理番号表'!$B$4:$H$5,2,FALSE),0)</f>
        <v>0</v>
      </c>
      <c r="Y340" s="768" t="str" cm="1">
        <f t="array" aca="1" ref="Y340" ca="1">IF(AND(D340=0,F340=0),"",IF(COUNTIF(D$11:D340,D340)=1,1,IF(COUNTIFS(D$11:D340,D340,F$11:F340,F340)=1,INDEX((D$11:D340,F$11:F340,Y$11:Y340),MATCH(_xlfn.MAXIFS(F$11:F339,D$11:D339,D340),$F$11:F340,0),1,3)+1,INDEX((D$11:D340,F$11:F340,Y$11:Y340),MATCH(D340&amp;F340,D$11:D340&amp;F$11:F340,0),1,3))))</f>
        <v/>
      </c>
      <c r="Z340" s="40" t="str">
        <f t="shared" ca="1" si="639"/>
        <v/>
      </c>
      <c r="AA340" s="924" t="str">
        <f t="shared" ca="1" si="640"/>
        <v/>
      </c>
      <c r="AB340" s="93">
        <f ca="1">IFERROR(VLOOKUP(AA340,'（様式１号）３整理番号表'!$B$10:$H$16,2,FALSE),0)</f>
        <v>0</v>
      </c>
      <c r="AC340" s="924" t="str">
        <f t="shared" ca="1" si="641"/>
        <v/>
      </c>
      <c r="AD340" s="924" t="str">
        <f t="shared" ca="1" si="642"/>
        <v/>
      </c>
      <c r="AE340" s="93">
        <f ca="1">IFERROR(VLOOKUP(AD340,'（様式１号）３整理番号表'!$B$21:$H$22,2,FALSE),0)</f>
        <v>0</v>
      </c>
      <c r="AF340" s="924" t="str">
        <f t="shared" ca="1" si="643"/>
        <v/>
      </c>
      <c r="AG340" s="93">
        <f ca="1">IFERROR(VLOOKUP(AF340,'（様式１号）３整理番号表'!$B$26:$H$31,2,FALSE),0)</f>
        <v>0</v>
      </c>
      <c r="AH340" s="924" t="str">
        <f t="shared" ca="1" si="644"/>
        <v/>
      </c>
      <c r="AI340" s="93">
        <f ca="1">IFERROR(VLOOKUP(AH340,'（様式１号）３整理番号表'!$J$5:$N$59,2,FALSE),0)</f>
        <v>0</v>
      </c>
      <c r="AJ340" s="77" t="str">
        <f t="shared" ca="1" si="645"/>
        <v/>
      </c>
      <c r="AK340" s="93">
        <f ca="1">IFERROR(VLOOKUP(AJ340,'（様式１号）３整理番号表'!$P$5:$R$29,2,FALSE),0)</f>
        <v>0</v>
      </c>
      <c r="AL340" s="921" t="str">
        <f t="shared" ca="1" si="646"/>
        <v/>
      </c>
      <c r="AM340" s="921" t="str">
        <f t="shared" ca="1" si="647"/>
        <v/>
      </c>
      <c r="AN340" s="921"/>
      <c r="AO340" s="77" t="str">
        <f t="shared" ca="1" si="648"/>
        <v/>
      </c>
      <c r="AP340" s="93">
        <f ca="1">IFERROR(VLOOKUP(AO340,'（様式１号）３整理番号表'!$P$5:$R$29,2,FALSE),0)</f>
        <v>0</v>
      </c>
      <c r="AQ340" s="924" t="str">
        <f t="shared" ca="1" si="649"/>
        <v/>
      </c>
      <c r="AR340" s="93">
        <f t="shared" ca="1" si="650"/>
        <v>0</v>
      </c>
      <c r="AS340" s="924" t="str">
        <f t="shared" ca="1" si="651"/>
        <v/>
      </c>
      <c r="AT340" s="40" t="str">
        <f t="shared" ca="1" si="652"/>
        <v/>
      </c>
      <c r="AU340" s="93" t="str">
        <f t="shared" ca="1" si="653"/>
        <v/>
      </c>
      <c r="AV340" s="923" t="str">
        <f t="shared" ca="1" si="654"/>
        <v/>
      </c>
      <c r="AW340" s="926" t="str">
        <f t="shared" ca="1" si="655"/>
        <v/>
      </c>
      <c r="AX340" s="925" t="str">
        <f t="shared" ca="1" si="656"/>
        <v/>
      </c>
      <c r="AY340" s="925" t="str">
        <f t="shared" ca="1" si="656"/>
        <v/>
      </c>
      <c r="AZ340" s="925" t="str">
        <f t="shared" ca="1" si="656"/>
        <v/>
      </c>
      <c r="BA340" s="925" t="str">
        <f t="shared" ca="1" si="656"/>
        <v/>
      </c>
      <c r="BB340" s="925" t="str">
        <f t="shared" ca="1" si="657"/>
        <v/>
      </c>
      <c r="BC340" s="925" t="str">
        <f t="shared" ca="1" si="658"/>
        <v/>
      </c>
      <c r="BD340" s="925" t="str">
        <f t="shared" ca="1" si="658"/>
        <v/>
      </c>
      <c r="BE340" s="925" t="str">
        <f t="shared" ca="1" si="658"/>
        <v/>
      </c>
      <c r="BF340" s="77" t="str">
        <f t="shared" ca="1" si="659"/>
        <v/>
      </c>
      <c r="BG340" s="924" t="str">
        <f t="shared" ca="1" si="660"/>
        <v/>
      </c>
      <c r="BH340" s="94">
        <f ca="1">IF(BF340&lt;&gt;"",INDEX('（様式１号）３整理番号表'!$AB$7:$AQ$12,MATCH(BF340,'（様式１号）３整理番号表'!$AA$7:$AA$12,0),MATCH(BG340,'（様式１号）３整理番号表'!$AB$6:$AQ$6,0)),0)</f>
        <v>0</v>
      </c>
      <c r="BI340" s="921" t="str">
        <f t="shared" ca="1" si="661"/>
        <v/>
      </c>
      <c r="BJ340" s="922" t="str">
        <f t="shared" ca="1" si="662"/>
        <v/>
      </c>
      <c r="BK340" s="926" t="str">
        <f t="shared" ca="1" si="663"/>
        <v/>
      </c>
      <c r="BL340" s="922" t="str">
        <f t="shared" ca="1" si="664"/>
        <v/>
      </c>
      <c r="BM340" s="79" t="str">
        <f t="shared" ca="1" si="665"/>
        <v/>
      </c>
      <c r="BN340" s="82" t="str">
        <f t="shared" ca="1" si="666"/>
        <v/>
      </c>
      <c r="BO340" s="83" t="str">
        <f t="shared" ca="1" si="667"/>
        <v/>
      </c>
      <c r="BP340" s="84" t="str">
        <f t="shared" ca="1" si="668"/>
        <v/>
      </c>
      <c r="BQ340" s="82" t="str">
        <f t="shared" ca="1" si="669"/>
        <v/>
      </c>
      <c r="BR340" s="97" t="str">
        <f t="shared" ca="1" si="670"/>
        <v/>
      </c>
      <c r="BS340" s="95" t="str">
        <f t="shared" ca="1" si="671"/>
        <v/>
      </c>
      <c r="BT340" s="184" t="str">
        <f t="shared" ca="1" si="672"/>
        <v/>
      </c>
      <c r="BU340" s="611" t="str">
        <f t="shared" ca="1" si="673"/>
        <v/>
      </c>
      <c r="BV340" s="77" t="str">
        <f t="shared" ca="1" si="674"/>
        <v/>
      </c>
      <c r="BW340" s="85" t="str">
        <f t="shared" ca="1" si="675"/>
        <v/>
      </c>
      <c r="BX340" s="86" t="str">
        <f t="shared" ca="1" si="676"/>
        <v/>
      </c>
      <c r="BY340" s="231">
        <f ca="1">IF('ポイント要件確認等（個別表）'!AD340=1,ROUNDDOWN('ポイント要件確認等（個別表）'!AV340,-3),IF('ポイント要件確認等（個別表）'!AD340=2,ROUNDDOWN('ポイント要件確認等（個別表）'!BH340,-3),IF('ポイント要件確認等（個別表）'!AD340=3,ROUNDDOWN('ポイント要件確認等（個別表）'!BT340,-3),0)))</f>
        <v>0</v>
      </c>
      <c r="BZ340" s="86" t="str">
        <f t="shared" ca="1" si="677"/>
        <v/>
      </c>
      <c r="CA340" s="232" t="str">
        <f t="shared" ca="1" si="678"/>
        <v/>
      </c>
      <c r="CB340" s="232">
        <f t="shared" ca="1" si="679"/>
        <v>0</v>
      </c>
      <c r="CC340" s="86" t="str">
        <f t="shared" ca="1" si="680"/>
        <v/>
      </c>
      <c r="CD340" s="86" t="str">
        <f t="shared" ca="1" si="681"/>
        <v/>
      </c>
      <c r="CE340" s="609"/>
      <c r="CF340" s="86" t="str">
        <f t="shared" ca="1" si="682"/>
        <v/>
      </c>
      <c r="CG340" s="185" t="str">
        <f t="shared" ca="1" si="683"/>
        <v/>
      </c>
      <c r="CH340" s="246" t="str">
        <f t="shared" ca="1" si="684"/>
        <v>含税額</v>
      </c>
      <c r="CI340" s="247" t="str">
        <f t="shared" ca="1" si="685"/>
        <v/>
      </c>
      <c r="CJ340" s="87" t="str">
        <f ca="1">IFERROR(IF(INDIRECT("'("&amp;'２個別表'!EO340&amp;")'!AR"&amp;84+EP340)&lt;&gt;1,"",1),"")</f>
        <v/>
      </c>
      <c r="CK340" s="244" t="str">
        <f t="shared" ca="1" si="686"/>
        <v/>
      </c>
      <c r="CL340" s="235" t="str">
        <f t="shared" ca="1" si="687"/>
        <v/>
      </c>
      <c r="CM340" s="239" t="str">
        <f t="shared" ca="1" si="688"/>
        <v/>
      </c>
      <c r="CN340" s="77" t="str">
        <f t="shared" ca="1" si="689"/>
        <v/>
      </c>
      <c r="CO340" s="93" t="str">
        <f ca="1">IFERROR(VLOOKUP(CN340,'（様式１号）３整理番号表'!$T$5:$V$15,2,FALSE),"")</f>
        <v/>
      </c>
      <c r="CP340" s="924" t="str">
        <f t="shared" ca="1" si="690"/>
        <v/>
      </c>
      <c r="CQ340" s="93" t="str">
        <f ca="1">IFERROR(VLOOKUP(CP340,'（様式１号）３整理番号表'!$T$19:$V$24,2,FALSE),"")</f>
        <v/>
      </c>
      <c r="CR340" s="924" t="str">
        <f ca="1">IFERROR(IF(INDIRECT("'("&amp;'２個別表'!EO340&amp;")'!AV"&amp;84+EP340)&lt;&gt;1,"",1),"")</f>
        <v/>
      </c>
      <c r="CS340" s="232">
        <f t="shared" ca="1" si="691"/>
        <v>0</v>
      </c>
      <c r="CT340" s="248">
        <f t="shared" ca="1" si="692"/>
        <v>0</v>
      </c>
      <c r="CU340" s="376" t="str">
        <f ca="1">IF(ER340="補強",IF(COUNTIFS($Z$11:Z340,Z340,$W$11:W340,1)=1,"１①",""),IF(COUNTIFS($Z$11:Z340,Z340,$W$11:W340,2)=1,"２①",""))</f>
        <v/>
      </c>
      <c r="CV340" s="57" t="str">
        <f t="shared" ca="1" si="693"/>
        <v/>
      </c>
      <c r="CW340" s="927" t="str">
        <f t="shared" ca="1" si="694"/>
        <v/>
      </c>
      <c r="CX340" s="256" t="str">
        <f t="shared" ca="1" si="695"/>
        <v/>
      </c>
      <c r="CY340" s="256" t="str">
        <f t="shared" ca="1" si="696"/>
        <v/>
      </c>
      <c r="CZ340" s="256" t="str">
        <f t="shared" ca="1" si="697"/>
        <v/>
      </c>
      <c r="DA340" s="256" t="str">
        <f t="shared" ca="1" si="698"/>
        <v/>
      </c>
      <c r="DB340" s="316" t="str">
        <f ca="1">IFERROR(VLOOKUP($CU340,'（様式１号）３整理番号表'!$Z$19:$AB$32,3,FALSE),"")</f>
        <v/>
      </c>
      <c r="DC340" s="259" t="str">
        <f t="shared" ca="1" si="699"/>
        <v>-</v>
      </c>
      <c r="DD340" s="618" t="str">
        <f t="shared" ca="1" si="700"/>
        <v/>
      </c>
      <c r="DE340" s="321" t="str">
        <f ca="1">IF(AND(AO340=18,AS340=1),IF(COUNTIFS($Y$11:Y340,Y340,$AS$11:AS340,1)=1,"２②",""),IF($CU340="１①",INDEX(INDIRECT("'("&amp;$EO340&amp;")'!AR116:BB116"),1,MATCH(INDIRECT("'("&amp;$EO340&amp;")'!C118"),INDIRECT("'("&amp;$EO340&amp;")'!AR119:BB119"),0)),""))</f>
        <v/>
      </c>
      <c r="DF340" s="324" t="str">
        <f t="shared" ca="1" si="701"/>
        <v/>
      </c>
      <c r="DG340" s="313" t="str">
        <f t="shared" ca="1" si="702"/>
        <v/>
      </c>
      <c r="DH340" s="313" t="str">
        <f t="shared" ca="1" si="703"/>
        <v/>
      </c>
      <c r="DI340" s="313" t="str">
        <f t="shared" ca="1" si="704"/>
        <v/>
      </c>
      <c r="DJ340" s="313" t="str">
        <f t="shared" ca="1" si="705"/>
        <v/>
      </c>
      <c r="DK340" s="328" t="str">
        <f t="shared" ca="1" si="706"/>
        <v/>
      </c>
      <c r="DL340" s="334" t="str">
        <f t="shared" ca="1" si="707"/>
        <v/>
      </c>
      <c r="DM340" s="915" t="str">
        <f t="shared" ca="1" si="708"/>
        <v/>
      </c>
      <c r="DN340" s="15"/>
      <c r="DO340" s="324"/>
      <c r="DP340" s="16"/>
      <c r="DQ340" s="16"/>
      <c r="DR340" s="16"/>
      <c r="DS340" s="16"/>
      <c r="DT340" s="318" t="str">
        <f>IFERROR(VLOOKUP($DN340,'（様式１号）３整理番号表'!$Z$19:$AB$32,3,FALSE),"")</f>
        <v/>
      </c>
      <c r="DU340" s="259" t="str">
        <f t="shared" si="709"/>
        <v/>
      </c>
      <c r="DV340" s="14"/>
      <c r="DW340" s="17" t="str">
        <f t="shared" ca="1" si="710"/>
        <v/>
      </c>
      <c r="DX340" s="88" t="str">
        <f t="shared" ca="1" si="727"/>
        <v/>
      </c>
      <c r="DZ340" s="339">
        <f t="shared" ca="1" si="627"/>
        <v>0</v>
      </c>
      <c r="EA340" s="339">
        <f t="shared" ca="1" si="627"/>
        <v>0</v>
      </c>
      <c r="EB340" s="339">
        <f t="shared" ca="1" si="627"/>
        <v>0</v>
      </c>
      <c r="EC340" s="339">
        <f t="shared" ca="1" si="627"/>
        <v>0</v>
      </c>
      <c r="ED340" s="339">
        <f t="shared" ca="1" si="627"/>
        <v>0</v>
      </c>
      <c r="EE340" s="339">
        <f t="shared" ca="1" si="627"/>
        <v>0</v>
      </c>
      <c r="EF340" s="339">
        <f t="shared" ca="1" si="627"/>
        <v>0</v>
      </c>
      <c r="EG340" s="339">
        <f t="shared" ca="1" si="627"/>
        <v>0</v>
      </c>
      <c r="EH340" s="339">
        <f t="shared" ca="1" si="627"/>
        <v>0</v>
      </c>
      <c r="EI340" s="339">
        <f t="shared" ca="1" si="627"/>
        <v>0</v>
      </c>
      <c r="EJ340" s="339">
        <f t="shared" ca="1" si="627"/>
        <v>0</v>
      </c>
      <c r="EK340" s="339">
        <f t="shared" ca="1" si="627"/>
        <v>0</v>
      </c>
      <c r="EL340" s="339">
        <f t="shared" ca="1" si="627"/>
        <v>0</v>
      </c>
      <c r="EM340" s="339">
        <f t="shared" ca="1" si="627"/>
        <v>0</v>
      </c>
      <c r="EO340" s="919" t="str">
        <f t="shared" ca="1" si="629"/>
        <v/>
      </c>
      <c r="EP340" s="919" t="str">
        <f t="shared" ca="1" si="711"/>
        <v/>
      </c>
      <c r="EQ340" s="919" t="str">
        <f t="shared" ca="1" si="712"/>
        <v/>
      </c>
      <c r="ER340" s="919" t="str">
        <f t="shared" ca="1" si="713"/>
        <v/>
      </c>
      <c r="ES340" s="919" t="str">
        <f ca="1">IFERROR(INDEX('郵便番号（石川県）'!$A$3:$F$2574,MATCH(INDIRECT("'("&amp;EO340&amp;")'!E7"),'郵便番号（石川県）'!$A$3:$A$2574,0),6),"")</f>
        <v/>
      </c>
      <c r="ET340" s="919" t="str">
        <f ca="1">IFERROR(INDEX('郵便番号（石川県）'!$A$3:$F$2574,MATCH(INDIRECT("'("&amp;$EO340&amp;")'!E7"),'郵便番号（石川県）'!$A$3:$A$2574,0),5),"")</f>
        <v/>
      </c>
      <c r="EU340" s="919" t="str">
        <f t="shared" ca="1" si="714"/>
        <v/>
      </c>
      <c r="EV340" s="919" t="str">
        <f t="shared" ca="1" si="715"/>
        <v/>
      </c>
      <c r="EW340" s="919" t="str">
        <f t="shared" ca="1" si="716"/>
        <v/>
      </c>
      <c r="EX340" s="919" t="str">
        <f t="shared" ca="1" si="717"/>
        <v/>
      </c>
      <c r="EY340" s="919" t="str">
        <f t="shared" ca="1" si="718"/>
        <v/>
      </c>
      <c r="EZ340" s="919" t="str">
        <f t="shared" ca="1" si="719"/>
        <v/>
      </c>
      <c r="FA340" s="919" t="str">
        <f t="shared" ca="1" si="720"/>
        <v/>
      </c>
      <c r="FB340" s="919" t="str">
        <f t="shared" ca="1" si="721"/>
        <v/>
      </c>
      <c r="FC340" s="919" t="str">
        <f t="shared" ca="1" si="722"/>
        <v/>
      </c>
      <c r="FD340" s="627" t="str">
        <f t="shared" ca="1" si="723"/>
        <v/>
      </c>
      <c r="FE340" s="630">
        <v>330</v>
      </c>
      <c r="FF340" s="299" t="str">
        <f t="shared" ca="1" si="724"/>
        <v/>
      </c>
      <c r="FG340" s="993" t="str">
        <f t="shared" ca="1" si="725"/>
        <v/>
      </c>
      <c r="FH340" s="919" t="str">
        <f t="shared" ca="1" si="726"/>
        <v/>
      </c>
      <c r="FI340" s="299">
        <f ca="1">COUNTIF($FH$11:FH340,"■")</f>
        <v>0</v>
      </c>
    </row>
    <row r="341" spans="1:165" ht="34.5" customHeight="1">
      <c r="A341" s="445">
        <f t="shared" ca="1" si="630"/>
        <v>0</v>
      </c>
      <c r="B341" s="446">
        <f>IF(R341&lt;&gt;"",IF(COUNTIF(R$11:R341,R341)=1,MAX(B$11:B340)+1,INDEX(B$11:B340,MATCH(R341,R$11:R340,0),1)),0)</f>
        <v>1</v>
      </c>
      <c r="C341" s="446">
        <f ca="1">IF(T341&lt;&gt;"",IF(COUNTIF(T$11:T341,T341)=1,MAX(C$11:C340)+1,INDEX(C$11:C340,MATCH(T341,T$11:T340,0),1)),0)</f>
        <v>0</v>
      </c>
      <c r="D341" s="446">
        <f ca="1">IF(U341&lt;&gt;"",IF(COUNTIF(U$11:U341,U341)=1,MAX(D$11:D340)+1,INDEX(D$11:D340,MATCH(U341,U$11:U340,0),1)),0)</f>
        <v>0</v>
      </c>
      <c r="E341" s="446">
        <f ca="1">IF(S341&lt;&gt;"",IF(COUNTIF(S$11:S341,S341)=1,MAX(E$11:E340)+1,INDEX(E$11:E340,MATCH(S341,S$11:S340,0),1)),0)</f>
        <v>0</v>
      </c>
      <c r="F341" s="446">
        <f ca="1">IF(Z341&lt;&gt;"",IF(COUNTIF(Z$11:Z341,Z341)=1,MAX(F$11:F340)+1,INDEX(F$11:F340,MATCH(Z341,Z$11:Z340,0),1)),0)</f>
        <v>0</v>
      </c>
      <c r="G341" s="447" cm="1">
        <f t="array" aca="1" ref="G341" ca="1">IF(Z341&lt;&gt;"",IF(COUNTIFS(Z$11:Z341,Z341,W$11:W341,W341)=1,MAX(G$11:G340)+1,INDEX(G$11:G340,MATCH(Z341&amp;W341,Z$11:Z340&amp;W$11:W341,0),1)),0)</f>
        <v>0</v>
      </c>
      <c r="H341" s="447">
        <f t="shared" ca="1" si="631"/>
        <v>0</v>
      </c>
      <c r="I341" s="447">
        <f ca="1">IF(T341="",0,IF(COUNTIF(T$11:T341,T341)=1,1,0))</f>
        <v>0</v>
      </c>
      <c r="J341" s="447">
        <f ca="1">IF(U341="",0,IF(COUNTIF(U$11:U341,U341)=1,1,0))</f>
        <v>0</v>
      </c>
      <c r="K341" s="447">
        <f ca="1">IF(S341="",0,IF(COUNTIF(S$11:S341,S341)=1,1,0))</f>
        <v>0</v>
      </c>
      <c r="L341" s="446">
        <f ca="1">IF(Z341="",0,IF(COUNTIF(Z$11:Z341,Z341)=1,1,0))</f>
        <v>0</v>
      </c>
      <c r="M341" s="767">
        <f ca="1">IF($W341=2,IF(COUNTIFS($W$11:$W341,2,$Z$11:$Z341,$Z341)=1,1,0),0)</f>
        <v>0</v>
      </c>
      <c r="N341" s="767">
        <f ca="1">IF($W341=1,IF(COUNTIFS($W$11:$W341,2,$Z$11:$Z341,$Z341)=1,1,0),0)</f>
        <v>0</v>
      </c>
      <c r="O341" s="446">
        <f ca="1">IF(H341=0,0,IF(COUNTIF(Z$11:Z341,Z341)=1,1,0))</f>
        <v>0</v>
      </c>
      <c r="P341" s="448" t="str">
        <f t="shared" ca="1" si="632"/>
        <v>石川県</v>
      </c>
      <c r="Q341" s="89">
        <f t="shared" ca="1" si="633"/>
        <v>331</v>
      </c>
      <c r="R341" s="170" t="s">
        <v>459</v>
      </c>
      <c r="S341" s="357" t="str">
        <f t="shared" ca="1" si="634"/>
        <v/>
      </c>
      <c r="T341" s="357" t="str">
        <f t="shared" ca="1" si="635"/>
        <v/>
      </c>
      <c r="U341" s="58" t="str">
        <f t="shared" ca="1" si="636"/>
        <v/>
      </c>
      <c r="V341" s="58" t="str">
        <f t="shared" ca="1" si="637"/>
        <v/>
      </c>
      <c r="W341" s="920" t="str">
        <f t="shared" ca="1" si="638"/>
        <v/>
      </c>
      <c r="X341" s="369">
        <f ca="1">IFERROR(VLOOKUP(W341,'（様式１号）３整理番号表'!$B$4:$H$5,2,FALSE),0)</f>
        <v>0</v>
      </c>
      <c r="Y341" s="768" t="str" cm="1">
        <f t="array" aca="1" ref="Y341" ca="1">IF(AND(D341=0,F341=0),"",IF(COUNTIF(D$11:D341,D341)=1,1,IF(COUNTIFS(D$11:D341,D341,F$11:F341,F341)=1,INDEX((D$11:D341,F$11:F341,Y$11:Y341),MATCH(_xlfn.MAXIFS(F$11:F340,D$11:D340,D341),$F$11:F341,0),1,3)+1,INDEX((D$11:D341,F$11:F341,Y$11:Y341),MATCH(D341&amp;F341,D$11:D341&amp;F$11:F341,0),1,3))))</f>
        <v/>
      </c>
      <c r="Z341" s="40" t="str">
        <f t="shared" ca="1" si="639"/>
        <v/>
      </c>
      <c r="AA341" s="924" t="str">
        <f t="shared" ca="1" si="640"/>
        <v/>
      </c>
      <c r="AB341" s="93">
        <f ca="1">IFERROR(VLOOKUP(AA341,'（様式１号）３整理番号表'!$B$10:$H$16,2,FALSE),0)</f>
        <v>0</v>
      </c>
      <c r="AC341" s="924" t="str">
        <f t="shared" ca="1" si="641"/>
        <v/>
      </c>
      <c r="AD341" s="924" t="str">
        <f t="shared" ca="1" si="642"/>
        <v/>
      </c>
      <c r="AE341" s="93">
        <f ca="1">IFERROR(VLOOKUP(AD341,'（様式１号）３整理番号表'!$B$21:$H$22,2,FALSE),0)</f>
        <v>0</v>
      </c>
      <c r="AF341" s="924" t="str">
        <f t="shared" ca="1" si="643"/>
        <v/>
      </c>
      <c r="AG341" s="93">
        <f ca="1">IFERROR(VLOOKUP(AF341,'（様式１号）３整理番号表'!$B$26:$H$31,2,FALSE),0)</f>
        <v>0</v>
      </c>
      <c r="AH341" s="924" t="str">
        <f t="shared" ca="1" si="644"/>
        <v/>
      </c>
      <c r="AI341" s="93">
        <f ca="1">IFERROR(VLOOKUP(AH341,'（様式１号）３整理番号表'!$J$5:$N$59,2,FALSE),0)</f>
        <v>0</v>
      </c>
      <c r="AJ341" s="77" t="str">
        <f t="shared" ca="1" si="645"/>
        <v/>
      </c>
      <c r="AK341" s="93">
        <f ca="1">IFERROR(VLOOKUP(AJ341,'（様式１号）３整理番号表'!$P$5:$R$29,2,FALSE),0)</f>
        <v>0</v>
      </c>
      <c r="AL341" s="921" t="str">
        <f t="shared" ca="1" si="646"/>
        <v/>
      </c>
      <c r="AM341" s="921" t="str">
        <f t="shared" ca="1" si="647"/>
        <v/>
      </c>
      <c r="AN341" s="921"/>
      <c r="AO341" s="77" t="str">
        <f t="shared" ca="1" si="648"/>
        <v/>
      </c>
      <c r="AP341" s="93">
        <f ca="1">IFERROR(VLOOKUP(AO341,'（様式１号）３整理番号表'!$P$5:$R$29,2,FALSE),0)</f>
        <v>0</v>
      </c>
      <c r="AQ341" s="924" t="str">
        <f t="shared" ca="1" si="649"/>
        <v/>
      </c>
      <c r="AR341" s="93">
        <f t="shared" ca="1" si="650"/>
        <v>0</v>
      </c>
      <c r="AS341" s="924" t="str">
        <f t="shared" ca="1" si="651"/>
        <v/>
      </c>
      <c r="AT341" s="40" t="str">
        <f t="shared" ca="1" si="652"/>
        <v/>
      </c>
      <c r="AU341" s="93" t="str">
        <f t="shared" ca="1" si="653"/>
        <v/>
      </c>
      <c r="AV341" s="923" t="str">
        <f t="shared" ca="1" si="654"/>
        <v/>
      </c>
      <c r="AW341" s="926" t="str">
        <f t="shared" ca="1" si="655"/>
        <v/>
      </c>
      <c r="AX341" s="925" t="str">
        <f t="shared" ca="1" si="656"/>
        <v/>
      </c>
      <c r="AY341" s="925" t="str">
        <f t="shared" ca="1" si="656"/>
        <v/>
      </c>
      <c r="AZ341" s="925" t="str">
        <f t="shared" ca="1" si="656"/>
        <v/>
      </c>
      <c r="BA341" s="925" t="str">
        <f t="shared" ca="1" si="656"/>
        <v/>
      </c>
      <c r="BB341" s="925" t="str">
        <f t="shared" ca="1" si="657"/>
        <v/>
      </c>
      <c r="BC341" s="925" t="str">
        <f t="shared" ca="1" si="658"/>
        <v/>
      </c>
      <c r="BD341" s="925" t="str">
        <f t="shared" ca="1" si="658"/>
        <v/>
      </c>
      <c r="BE341" s="925" t="str">
        <f t="shared" ca="1" si="658"/>
        <v/>
      </c>
      <c r="BF341" s="77" t="str">
        <f t="shared" ca="1" si="659"/>
        <v/>
      </c>
      <c r="BG341" s="924" t="str">
        <f t="shared" ca="1" si="660"/>
        <v/>
      </c>
      <c r="BH341" s="94">
        <f ca="1">IF(BF341&lt;&gt;"",INDEX('（様式１号）３整理番号表'!$AB$7:$AQ$12,MATCH(BF341,'（様式１号）３整理番号表'!$AA$7:$AA$12,0),MATCH(BG341,'（様式１号）３整理番号表'!$AB$6:$AQ$6,0)),0)</f>
        <v>0</v>
      </c>
      <c r="BI341" s="921" t="str">
        <f t="shared" ca="1" si="661"/>
        <v/>
      </c>
      <c r="BJ341" s="922" t="str">
        <f t="shared" ca="1" si="662"/>
        <v/>
      </c>
      <c r="BK341" s="926" t="str">
        <f t="shared" ca="1" si="663"/>
        <v/>
      </c>
      <c r="BL341" s="922" t="str">
        <f t="shared" ca="1" si="664"/>
        <v/>
      </c>
      <c r="BM341" s="79" t="str">
        <f t="shared" ca="1" si="665"/>
        <v/>
      </c>
      <c r="BN341" s="82" t="str">
        <f t="shared" ca="1" si="666"/>
        <v/>
      </c>
      <c r="BO341" s="83" t="str">
        <f t="shared" ca="1" si="667"/>
        <v/>
      </c>
      <c r="BP341" s="84" t="str">
        <f t="shared" ca="1" si="668"/>
        <v/>
      </c>
      <c r="BQ341" s="82" t="str">
        <f t="shared" ca="1" si="669"/>
        <v/>
      </c>
      <c r="BR341" s="97" t="str">
        <f t="shared" ca="1" si="670"/>
        <v/>
      </c>
      <c r="BS341" s="95" t="str">
        <f t="shared" ca="1" si="671"/>
        <v/>
      </c>
      <c r="BT341" s="184" t="str">
        <f t="shared" ca="1" si="672"/>
        <v/>
      </c>
      <c r="BU341" s="611" t="str">
        <f t="shared" ca="1" si="673"/>
        <v/>
      </c>
      <c r="BV341" s="77" t="str">
        <f t="shared" ca="1" si="674"/>
        <v/>
      </c>
      <c r="BW341" s="85" t="str">
        <f t="shared" ca="1" si="675"/>
        <v/>
      </c>
      <c r="BX341" s="86" t="str">
        <f t="shared" ca="1" si="676"/>
        <v/>
      </c>
      <c r="BY341" s="231">
        <f ca="1">IF('ポイント要件確認等（個別表）'!AD341=1,ROUNDDOWN('ポイント要件確認等（個別表）'!AV341,-3),IF('ポイント要件確認等（個別表）'!AD341=2,ROUNDDOWN('ポイント要件確認等（個別表）'!BH341,-3),IF('ポイント要件確認等（個別表）'!AD341=3,ROUNDDOWN('ポイント要件確認等（個別表）'!BT341,-3),0)))</f>
        <v>0</v>
      </c>
      <c r="BZ341" s="86" t="str">
        <f t="shared" ca="1" si="677"/>
        <v/>
      </c>
      <c r="CA341" s="232" t="str">
        <f t="shared" ca="1" si="678"/>
        <v/>
      </c>
      <c r="CB341" s="232">
        <f t="shared" ca="1" si="679"/>
        <v>0</v>
      </c>
      <c r="CC341" s="86" t="str">
        <f t="shared" ca="1" si="680"/>
        <v/>
      </c>
      <c r="CD341" s="86" t="str">
        <f t="shared" ca="1" si="681"/>
        <v/>
      </c>
      <c r="CE341" s="609"/>
      <c r="CF341" s="86" t="str">
        <f t="shared" ca="1" si="682"/>
        <v/>
      </c>
      <c r="CG341" s="185" t="str">
        <f t="shared" ca="1" si="683"/>
        <v/>
      </c>
      <c r="CH341" s="246" t="str">
        <f t="shared" ca="1" si="684"/>
        <v>含税額</v>
      </c>
      <c r="CI341" s="247" t="str">
        <f t="shared" ca="1" si="685"/>
        <v/>
      </c>
      <c r="CJ341" s="87" t="str">
        <f ca="1">IFERROR(IF(INDIRECT("'("&amp;'２個別表'!EO341&amp;")'!AR"&amp;84+EP341)&lt;&gt;1,"",1),"")</f>
        <v/>
      </c>
      <c r="CK341" s="244" t="str">
        <f t="shared" ca="1" si="686"/>
        <v/>
      </c>
      <c r="CL341" s="235" t="str">
        <f t="shared" ca="1" si="687"/>
        <v/>
      </c>
      <c r="CM341" s="239" t="str">
        <f t="shared" ca="1" si="688"/>
        <v/>
      </c>
      <c r="CN341" s="77" t="str">
        <f t="shared" ca="1" si="689"/>
        <v/>
      </c>
      <c r="CO341" s="93" t="str">
        <f ca="1">IFERROR(VLOOKUP(CN341,'（様式１号）３整理番号表'!$T$5:$V$15,2,FALSE),"")</f>
        <v/>
      </c>
      <c r="CP341" s="924" t="str">
        <f t="shared" ca="1" si="690"/>
        <v/>
      </c>
      <c r="CQ341" s="93" t="str">
        <f ca="1">IFERROR(VLOOKUP(CP341,'（様式１号）３整理番号表'!$T$19:$V$24,2,FALSE),"")</f>
        <v/>
      </c>
      <c r="CR341" s="924" t="str">
        <f ca="1">IFERROR(IF(INDIRECT("'("&amp;'２個別表'!EO341&amp;")'!AV"&amp;84+EP341)&lt;&gt;1,"",1),"")</f>
        <v/>
      </c>
      <c r="CS341" s="232">
        <f t="shared" ca="1" si="691"/>
        <v>0</v>
      </c>
      <c r="CT341" s="248">
        <f t="shared" ca="1" si="692"/>
        <v>0</v>
      </c>
      <c r="CU341" s="376" t="str">
        <f ca="1">IF(ER341="補強",IF(COUNTIFS($Z$11:Z341,Z341,$W$11:W341,1)=1,"１①",""),IF(COUNTIFS($Z$11:Z341,Z341,$W$11:W341,2)=1,"２①",""))</f>
        <v/>
      </c>
      <c r="CV341" s="57" t="str">
        <f t="shared" ca="1" si="693"/>
        <v/>
      </c>
      <c r="CW341" s="927" t="str">
        <f t="shared" ca="1" si="694"/>
        <v/>
      </c>
      <c r="CX341" s="256" t="str">
        <f t="shared" ca="1" si="695"/>
        <v/>
      </c>
      <c r="CY341" s="256" t="str">
        <f t="shared" ca="1" si="696"/>
        <v/>
      </c>
      <c r="CZ341" s="256" t="str">
        <f t="shared" ca="1" si="697"/>
        <v/>
      </c>
      <c r="DA341" s="256" t="str">
        <f t="shared" ca="1" si="698"/>
        <v/>
      </c>
      <c r="DB341" s="316" t="str">
        <f ca="1">IFERROR(VLOOKUP($CU341,'（様式１号）３整理番号表'!$Z$19:$AB$32,3,FALSE),"")</f>
        <v/>
      </c>
      <c r="DC341" s="259" t="str">
        <f t="shared" ca="1" si="699"/>
        <v>-</v>
      </c>
      <c r="DD341" s="618" t="str">
        <f t="shared" ca="1" si="700"/>
        <v/>
      </c>
      <c r="DE341" s="321" t="str">
        <f ca="1">IF(AND(AO341=18,AS341=1),IF(COUNTIFS($Y$11:Y341,Y341,$AS$11:AS341,1)=1,"２②",""),IF($CU341="１①",INDEX(INDIRECT("'("&amp;$EO341&amp;")'!AR116:BB116"),1,MATCH(INDIRECT("'("&amp;$EO341&amp;")'!C118"),INDIRECT("'("&amp;$EO341&amp;")'!AR119:BB119"),0)),""))</f>
        <v/>
      </c>
      <c r="DF341" s="324" t="str">
        <f t="shared" ca="1" si="701"/>
        <v/>
      </c>
      <c r="DG341" s="313" t="str">
        <f t="shared" ca="1" si="702"/>
        <v/>
      </c>
      <c r="DH341" s="313" t="str">
        <f t="shared" ca="1" si="703"/>
        <v/>
      </c>
      <c r="DI341" s="313" t="str">
        <f t="shared" ca="1" si="704"/>
        <v/>
      </c>
      <c r="DJ341" s="313" t="str">
        <f t="shared" ca="1" si="705"/>
        <v/>
      </c>
      <c r="DK341" s="328" t="str">
        <f t="shared" ca="1" si="706"/>
        <v/>
      </c>
      <c r="DL341" s="334" t="str">
        <f t="shared" ca="1" si="707"/>
        <v/>
      </c>
      <c r="DM341" s="915" t="str">
        <f t="shared" ca="1" si="708"/>
        <v/>
      </c>
      <c r="DN341" s="15"/>
      <c r="DO341" s="324"/>
      <c r="DP341" s="16"/>
      <c r="DQ341" s="16"/>
      <c r="DR341" s="16"/>
      <c r="DS341" s="16"/>
      <c r="DT341" s="318" t="str">
        <f>IFERROR(VLOOKUP($DN341,'（様式１号）３整理番号表'!$Z$19:$AB$32,3,FALSE),"")</f>
        <v/>
      </c>
      <c r="DU341" s="259" t="str">
        <f t="shared" si="709"/>
        <v/>
      </c>
      <c r="DV341" s="14"/>
      <c r="DW341" s="17" t="str">
        <f t="shared" ca="1" si="710"/>
        <v/>
      </c>
      <c r="DX341" s="88" t="str">
        <f t="shared" ca="1" si="727"/>
        <v/>
      </c>
      <c r="DZ341" s="339">
        <f t="shared" ca="1" si="627"/>
        <v>0</v>
      </c>
      <c r="EA341" s="339">
        <f t="shared" ca="1" si="627"/>
        <v>0</v>
      </c>
      <c r="EB341" s="339">
        <f t="shared" ca="1" si="627"/>
        <v>0</v>
      </c>
      <c r="EC341" s="339">
        <f t="shared" ca="1" si="627"/>
        <v>0</v>
      </c>
      <c r="ED341" s="339">
        <f t="shared" ca="1" si="627"/>
        <v>0</v>
      </c>
      <c r="EE341" s="339">
        <f t="shared" ca="1" si="627"/>
        <v>0</v>
      </c>
      <c r="EF341" s="339">
        <f t="shared" ca="1" si="627"/>
        <v>0</v>
      </c>
      <c r="EG341" s="339">
        <f t="shared" ca="1" si="627"/>
        <v>0</v>
      </c>
      <c r="EH341" s="339">
        <f t="shared" ca="1" si="627"/>
        <v>0</v>
      </c>
      <c r="EI341" s="339">
        <f t="shared" ca="1" si="627"/>
        <v>0</v>
      </c>
      <c r="EJ341" s="339">
        <f t="shared" ca="1" si="627"/>
        <v>0</v>
      </c>
      <c r="EK341" s="339">
        <f t="shared" ca="1" si="627"/>
        <v>0</v>
      </c>
      <c r="EL341" s="339">
        <f t="shared" ca="1" si="627"/>
        <v>0</v>
      </c>
      <c r="EM341" s="339">
        <f t="shared" ca="1" si="627"/>
        <v>0</v>
      </c>
      <c r="EO341" s="919" t="str">
        <f t="shared" ca="1" si="629"/>
        <v/>
      </c>
      <c r="EP341" s="919" t="str">
        <f t="shared" ca="1" si="711"/>
        <v/>
      </c>
      <c r="EQ341" s="919" t="str">
        <f t="shared" ca="1" si="712"/>
        <v/>
      </c>
      <c r="ER341" s="919" t="str">
        <f t="shared" ca="1" si="713"/>
        <v/>
      </c>
      <c r="ES341" s="919" t="str">
        <f ca="1">IFERROR(INDEX('郵便番号（石川県）'!$A$3:$F$2574,MATCH(INDIRECT("'("&amp;EO341&amp;")'!E7"),'郵便番号（石川県）'!$A$3:$A$2574,0),6),"")</f>
        <v/>
      </c>
      <c r="ET341" s="919" t="str">
        <f ca="1">IFERROR(INDEX('郵便番号（石川県）'!$A$3:$F$2574,MATCH(INDIRECT("'("&amp;$EO341&amp;")'!E7"),'郵便番号（石川県）'!$A$3:$A$2574,0),5),"")</f>
        <v/>
      </c>
      <c r="EU341" s="919" t="str">
        <f t="shared" ca="1" si="714"/>
        <v/>
      </c>
      <c r="EV341" s="919" t="str">
        <f t="shared" ca="1" si="715"/>
        <v/>
      </c>
      <c r="EW341" s="919" t="str">
        <f t="shared" ca="1" si="716"/>
        <v/>
      </c>
      <c r="EX341" s="919" t="str">
        <f t="shared" ca="1" si="717"/>
        <v/>
      </c>
      <c r="EY341" s="919" t="str">
        <f t="shared" ca="1" si="718"/>
        <v/>
      </c>
      <c r="EZ341" s="919" t="str">
        <f t="shared" ca="1" si="719"/>
        <v/>
      </c>
      <c r="FA341" s="919" t="str">
        <f t="shared" ca="1" si="720"/>
        <v/>
      </c>
      <c r="FB341" s="919" t="str">
        <f t="shared" ca="1" si="721"/>
        <v/>
      </c>
      <c r="FC341" s="919" t="str">
        <f t="shared" ca="1" si="722"/>
        <v/>
      </c>
      <c r="FD341" s="627" t="str">
        <f t="shared" ca="1" si="723"/>
        <v/>
      </c>
      <c r="FE341" s="630">
        <v>331</v>
      </c>
      <c r="FF341" s="299" t="str">
        <f t="shared" ca="1" si="724"/>
        <v/>
      </c>
      <c r="FG341" s="993" t="str">
        <f t="shared" ca="1" si="725"/>
        <v/>
      </c>
      <c r="FH341" s="919" t="str">
        <f t="shared" ca="1" si="726"/>
        <v/>
      </c>
      <c r="FI341" s="299">
        <f ca="1">COUNTIF($FH$11:FH341,"■")</f>
        <v>0</v>
      </c>
    </row>
    <row r="342" spans="1:165" ht="34.5" customHeight="1">
      <c r="A342" s="445">
        <f t="shared" ca="1" si="630"/>
        <v>0</v>
      </c>
      <c r="B342" s="446">
        <f>IF(R342&lt;&gt;"",IF(COUNTIF(R$11:R342,R342)=1,MAX(B$11:B341)+1,INDEX(B$11:B341,MATCH(R342,R$11:R341,0),1)),0)</f>
        <v>1</v>
      </c>
      <c r="C342" s="446">
        <f ca="1">IF(T342&lt;&gt;"",IF(COUNTIF(T$11:T342,T342)=1,MAX(C$11:C341)+1,INDEX(C$11:C341,MATCH(T342,T$11:T341,0),1)),0)</f>
        <v>0</v>
      </c>
      <c r="D342" s="446">
        <f ca="1">IF(U342&lt;&gt;"",IF(COUNTIF(U$11:U342,U342)=1,MAX(D$11:D341)+1,INDEX(D$11:D341,MATCH(U342,U$11:U341,0),1)),0)</f>
        <v>0</v>
      </c>
      <c r="E342" s="446">
        <f ca="1">IF(S342&lt;&gt;"",IF(COUNTIF(S$11:S342,S342)=1,MAX(E$11:E341)+1,INDEX(E$11:E341,MATCH(S342,S$11:S341,0),1)),0)</f>
        <v>0</v>
      </c>
      <c r="F342" s="446">
        <f ca="1">IF(Z342&lt;&gt;"",IF(COUNTIF(Z$11:Z342,Z342)=1,MAX(F$11:F341)+1,INDEX(F$11:F341,MATCH(Z342,Z$11:Z341,0),1)),0)</f>
        <v>0</v>
      </c>
      <c r="G342" s="447" cm="1">
        <f t="array" aca="1" ref="G342" ca="1">IF(Z342&lt;&gt;"",IF(COUNTIFS(Z$11:Z342,Z342,W$11:W342,W342)=1,MAX(G$11:G341)+1,INDEX(G$11:G341,MATCH(Z342&amp;W342,Z$11:Z341&amp;W$11:W342,0),1)),0)</f>
        <v>0</v>
      </c>
      <c r="H342" s="447">
        <f t="shared" ca="1" si="631"/>
        <v>0</v>
      </c>
      <c r="I342" s="447">
        <f ca="1">IF(T342="",0,IF(COUNTIF(T$11:T342,T342)=1,1,0))</f>
        <v>0</v>
      </c>
      <c r="J342" s="447">
        <f ca="1">IF(U342="",0,IF(COUNTIF(U$11:U342,U342)=1,1,0))</f>
        <v>0</v>
      </c>
      <c r="K342" s="447">
        <f ca="1">IF(S342="",0,IF(COUNTIF(S$11:S342,S342)=1,1,0))</f>
        <v>0</v>
      </c>
      <c r="L342" s="446">
        <f ca="1">IF(Z342="",0,IF(COUNTIF(Z$11:Z342,Z342)=1,1,0))</f>
        <v>0</v>
      </c>
      <c r="M342" s="767">
        <f ca="1">IF($W342=2,IF(COUNTIFS($W$11:$W342,2,$Z$11:$Z342,$Z342)=1,1,0),0)</f>
        <v>0</v>
      </c>
      <c r="N342" s="767">
        <f ca="1">IF($W342=1,IF(COUNTIFS($W$11:$W342,2,$Z$11:$Z342,$Z342)=1,1,0),0)</f>
        <v>0</v>
      </c>
      <c r="O342" s="446">
        <f ca="1">IF(H342=0,0,IF(COUNTIF(Z$11:Z342,Z342)=1,1,0))</f>
        <v>0</v>
      </c>
      <c r="P342" s="448" t="str">
        <f t="shared" ca="1" si="632"/>
        <v>石川県</v>
      </c>
      <c r="Q342" s="89">
        <f t="shared" ca="1" si="633"/>
        <v>332</v>
      </c>
      <c r="R342" s="170" t="s">
        <v>459</v>
      </c>
      <c r="S342" s="357" t="str">
        <f t="shared" ca="1" si="634"/>
        <v/>
      </c>
      <c r="T342" s="357" t="str">
        <f t="shared" ca="1" si="635"/>
        <v/>
      </c>
      <c r="U342" s="58" t="str">
        <f t="shared" ca="1" si="636"/>
        <v/>
      </c>
      <c r="V342" s="58" t="str">
        <f t="shared" ca="1" si="637"/>
        <v/>
      </c>
      <c r="W342" s="920" t="str">
        <f t="shared" ca="1" si="638"/>
        <v/>
      </c>
      <c r="X342" s="369">
        <f ca="1">IFERROR(VLOOKUP(W342,'（様式１号）３整理番号表'!$B$4:$H$5,2,FALSE),0)</f>
        <v>0</v>
      </c>
      <c r="Y342" s="768" t="str" cm="1">
        <f t="array" aca="1" ref="Y342" ca="1">IF(AND(D342=0,F342=0),"",IF(COUNTIF(D$11:D342,D342)=1,1,IF(COUNTIFS(D$11:D342,D342,F$11:F342,F342)=1,INDEX((D$11:D342,F$11:F342,Y$11:Y342),MATCH(_xlfn.MAXIFS(F$11:F341,D$11:D341,D342),$F$11:F342,0),1,3)+1,INDEX((D$11:D342,F$11:F342,Y$11:Y342),MATCH(D342&amp;F342,D$11:D342&amp;F$11:F342,0),1,3))))</f>
        <v/>
      </c>
      <c r="Z342" s="40" t="str">
        <f t="shared" ca="1" si="639"/>
        <v/>
      </c>
      <c r="AA342" s="924" t="str">
        <f t="shared" ca="1" si="640"/>
        <v/>
      </c>
      <c r="AB342" s="93">
        <f ca="1">IFERROR(VLOOKUP(AA342,'（様式１号）３整理番号表'!$B$10:$H$16,2,FALSE),0)</f>
        <v>0</v>
      </c>
      <c r="AC342" s="924" t="str">
        <f t="shared" ca="1" si="641"/>
        <v/>
      </c>
      <c r="AD342" s="924" t="str">
        <f t="shared" ca="1" si="642"/>
        <v/>
      </c>
      <c r="AE342" s="93">
        <f ca="1">IFERROR(VLOOKUP(AD342,'（様式１号）３整理番号表'!$B$21:$H$22,2,FALSE),0)</f>
        <v>0</v>
      </c>
      <c r="AF342" s="924" t="str">
        <f t="shared" ca="1" si="643"/>
        <v/>
      </c>
      <c r="AG342" s="93">
        <f ca="1">IFERROR(VLOOKUP(AF342,'（様式１号）３整理番号表'!$B$26:$H$31,2,FALSE),0)</f>
        <v>0</v>
      </c>
      <c r="AH342" s="924" t="str">
        <f t="shared" ca="1" si="644"/>
        <v/>
      </c>
      <c r="AI342" s="93">
        <f ca="1">IFERROR(VLOOKUP(AH342,'（様式１号）３整理番号表'!$J$5:$N$59,2,FALSE),0)</f>
        <v>0</v>
      </c>
      <c r="AJ342" s="77" t="str">
        <f t="shared" ca="1" si="645"/>
        <v/>
      </c>
      <c r="AK342" s="93">
        <f ca="1">IFERROR(VLOOKUP(AJ342,'（様式１号）３整理番号表'!$P$5:$R$29,2,FALSE),0)</f>
        <v>0</v>
      </c>
      <c r="AL342" s="921" t="str">
        <f t="shared" ca="1" si="646"/>
        <v/>
      </c>
      <c r="AM342" s="921" t="str">
        <f t="shared" ca="1" si="647"/>
        <v/>
      </c>
      <c r="AN342" s="921"/>
      <c r="AO342" s="77" t="str">
        <f t="shared" ca="1" si="648"/>
        <v/>
      </c>
      <c r="AP342" s="93">
        <f ca="1">IFERROR(VLOOKUP(AO342,'（様式１号）３整理番号表'!$P$5:$R$29,2,FALSE),0)</f>
        <v>0</v>
      </c>
      <c r="AQ342" s="924" t="str">
        <f t="shared" ca="1" si="649"/>
        <v/>
      </c>
      <c r="AR342" s="93">
        <f t="shared" ca="1" si="650"/>
        <v>0</v>
      </c>
      <c r="AS342" s="924" t="str">
        <f t="shared" ca="1" si="651"/>
        <v/>
      </c>
      <c r="AT342" s="40" t="str">
        <f t="shared" ca="1" si="652"/>
        <v/>
      </c>
      <c r="AU342" s="93" t="str">
        <f t="shared" ca="1" si="653"/>
        <v/>
      </c>
      <c r="AV342" s="923" t="str">
        <f t="shared" ca="1" si="654"/>
        <v/>
      </c>
      <c r="AW342" s="926" t="str">
        <f t="shared" ca="1" si="655"/>
        <v/>
      </c>
      <c r="AX342" s="925" t="str">
        <f t="shared" ca="1" si="656"/>
        <v/>
      </c>
      <c r="AY342" s="925" t="str">
        <f t="shared" ca="1" si="656"/>
        <v/>
      </c>
      <c r="AZ342" s="925" t="str">
        <f t="shared" ca="1" si="656"/>
        <v/>
      </c>
      <c r="BA342" s="925" t="str">
        <f t="shared" ca="1" si="656"/>
        <v/>
      </c>
      <c r="BB342" s="925" t="str">
        <f t="shared" ca="1" si="657"/>
        <v/>
      </c>
      <c r="BC342" s="925" t="str">
        <f t="shared" ca="1" si="658"/>
        <v/>
      </c>
      <c r="BD342" s="925" t="str">
        <f t="shared" ca="1" si="658"/>
        <v/>
      </c>
      <c r="BE342" s="925" t="str">
        <f t="shared" ca="1" si="658"/>
        <v/>
      </c>
      <c r="BF342" s="77" t="str">
        <f t="shared" ca="1" si="659"/>
        <v/>
      </c>
      <c r="BG342" s="924" t="str">
        <f t="shared" ca="1" si="660"/>
        <v/>
      </c>
      <c r="BH342" s="94">
        <f ca="1">IF(BF342&lt;&gt;"",INDEX('（様式１号）３整理番号表'!$AB$7:$AQ$12,MATCH(BF342,'（様式１号）３整理番号表'!$AA$7:$AA$12,0),MATCH(BG342,'（様式１号）３整理番号表'!$AB$6:$AQ$6,0)),0)</f>
        <v>0</v>
      </c>
      <c r="BI342" s="921" t="str">
        <f t="shared" ca="1" si="661"/>
        <v/>
      </c>
      <c r="BJ342" s="922" t="str">
        <f t="shared" ca="1" si="662"/>
        <v/>
      </c>
      <c r="BK342" s="926" t="str">
        <f t="shared" ca="1" si="663"/>
        <v/>
      </c>
      <c r="BL342" s="922" t="str">
        <f t="shared" ca="1" si="664"/>
        <v/>
      </c>
      <c r="BM342" s="79" t="str">
        <f t="shared" ca="1" si="665"/>
        <v/>
      </c>
      <c r="BN342" s="82" t="str">
        <f t="shared" ca="1" si="666"/>
        <v/>
      </c>
      <c r="BO342" s="83" t="str">
        <f t="shared" ca="1" si="667"/>
        <v/>
      </c>
      <c r="BP342" s="84" t="str">
        <f t="shared" ca="1" si="668"/>
        <v/>
      </c>
      <c r="BQ342" s="82" t="str">
        <f t="shared" ca="1" si="669"/>
        <v/>
      </c>
      <c r="BR342" s="97" t="str">
        <f t="shared" ca="1" si="670"/>
        <v/>
      </c>
      <c r="BS342" s="95" t="str">
        <f t="shared" ca="1" si="671"/>
        <v/>
      </c>
      <c r="BT342" s="184" t="str">
        <f t="shared" ca="1" si="672"/>
        <v/>
      </c>
      <c r="BU342" s="611" t="str">
        <f t="shared" ca="1" si="673"/>
        <v/>
      </c>
      <c r="BV342" s="77" t="str">
        <f t="shared" ca="1" si="674"/>
        <v/>
      </c>
      <c r="BW342" s="85" t="str">
        <f t="shared" ca="1" si="675"/>
        <v/>
      </c>
      <c r="BX342" s="86" t="str">
        <f t="shared" ca="1" si="676"/>
        <v/>
      </c>
      <c r="BY342" s="231">
        <f ca="1">IF('ポイント要件確認等（個別表）'!AD342=1,ROUNDDOWN('ポイント要件確認等（個別表）'!AV342,-3),IF('ポイント要件確認等（個別表）'!AD342=2,ROUNDDOWN('ポイント要件確認等（個別表）'!BH342,-3),IF('ポイント要件確認等（個別表）'!AD342=3,ROUNDDOWN('ポイント要件確認等（個別表）'!BT342,-3),0)))</f>
        <v>0</v>
      </c>
      <c r="BZ342" s="86" t="str">
        <f t="shared" ca="1" si="677"/>
        <v/>
      </c>
      <c r="CA342" s="232" t="str">
        <f t="shared" ca="1" si="678"/>
        <v/>
      </c>
      <c r="CB342" s="232">
        <f t="shared" ca="1" si="679"/>
        <v>0</v>
      </c>
      <c r="CC342" s="86" t="str">
        <f t="shared" ca="1" si="680"/>
        <v/>
      </c>
      <c r="CD342" s="86" t="str">
        <f t="shared" ca="1" si="681"/>
        <v/>
      </c>
      <c r="CE342" s="609"/>
      <c r="CF342" s="86" t="str">
        <f t="shared" ca="1" si="682"/>
        <v/>
      </c>
      <c r="CG342" s="185" t="str">
        <f t="shared" ca="1" si="683"/>
        <v/>
      </c>
      <c r="CH342" s="246" t="str">
        <f t="shared" ca="1" si="684"/>
        <v>含税額</v>
      </c>
      <c r="CI342" s="247" t="str">
        <f t="shared" ca="1" si="685"/>
        <v/>
      </c>
      <c r="CJ342" s="87" t="str">
        <f ca="1">IFERROR(IF(INDIRECT("'("&amp;'２個別表'!EO342&amp;")'!AR"&amp;84+EP342)&lt;&gt;1,"",1),"")</f>
        <v/>
      </c>
      <c r="CK342" s="244" t="str">
        <f t="shared" ca="1" si="686"/>
        <v/>
      </c>
      <c r="CL342" s="235" t="str">
        <f t="shared" ca="1" si="687"/>
        <v/>
      </c>
      <c r="CM342" s="239" t="str">
        <f t="shared" ca="1" si="688"/>
        <v/>
      </c>
      <c r="CN342" s="77" t="str">
        <f t="shared" ca="1" si="689"/>
        <v/>
      </c>
      <c r="CO342" s="93" t="str">
        <f ca="1">IFERROR(VLOOKUP(CN342,'（様式１号）３整理番号表'!$T$5:$V$15,2,FALSE),"")</f>
        <v/>
      </c>
      <c r="CP342" s="924" t="str">
        <f t="shared" ca="1" si="690"/>
        <v/>
      </c>
      <c r="CQ342" s="93" t="str">
        <f ca="1">IFERROR(VLOOKUP(CP342,'（様式１号）３整理番号表'!$T$19:$V$24,2,FALSE),"")</f>
        <v/>
      </c>
      <c r="CR342" s="924" t="str">
        <f ca="1">IFERROR(IF(INDIRECT("'("&amp;'２個別表'!EO342&amp;")'!AV"&amp;84+EP342)&lt;&gt;1,"",1),"")</f>
        <v/>
      </c>
      <c r="CS342" s="232">
        <f t="shared" ca="1" si="691"/>
        <v>0</v>
      </c>
      <c r="CT342" s="248">
        <f t="shared" ca="1" si="692"/>
        <v>0</v>
      </c>
      <c r="CU342" s="376" t="str">
        <f ca="1">IF(ER342="補強",IF(COUNTIFS($Z$11:Z342,Z342,$W$11:W342,1)=1,"１①",""),IF(COUNTIFS($Z$11:Z342,Z342,$W$11:W342,2)=1,"２①",""))</f>
        <v/>
      </c>
      <c r="CV342" s="57" t="str">
        <f t="shared" ca="1" si="693"/>
        <v/>
      </c>
      <c r="CW342" s="927" t="str">
        <f t="shared" ca="1" si="694"/>
        <v/>
      </c>
      <c r="CX342" s="256" t="str">
        <f t="shared" ca="1" si="695"/>
        <v/>
      </c>
      <c r="CY342" s="256" t="str">
        <f t="shared" ca="1" si="696"/>
        <v/>
      </c>
      <c r="CZ342" s="256" t="str">
        <f t="shared" ca="1" si="697"/>
        <v/>
      </c>
      <c r="DA342" s="256" t="str">
        <f t="shared" ca="1" si="698"/>
        <v/>
      </c>
      <c r="DB342" s="316" t="str">
        <f ca="1">IFERROR(VLOOKUP($CU342,'（様式１号）３整理番号表'!$Z$19:$AB$32,3,FALSE),"")</f>
        <v/>
      </c>
      <c r="DC342" s="259" t="str">
        <f t="shared" ca="1" si="699"/>
        <v>-</v>
      </c>
      <c r="DD342" s="618" t="str">
        <f t="shared" ca="1" si="700"/>
        <v/>
      </c>
      <c r="DE342" s="321" t="str">
        <f ca="1">IF(AND(AO342=18,AS342=1),IF(COUNTIFS($Y$11:Y342,Y342,$AS$11:AS342,1)=1,"２②",""),IF($CU342="１①",INDEX(INDIRECT("'("&amp;$EO342&amp;")'!AR116:BB116"),1,MATCH(INDIRECT("'("&amp;$EO342&amp;")'!C118"),INDIRECT("'("&amp;$EO342&amp;")'!AR119:BB119"),0)),""))</f>
        <v/>
      </c>
      <c r="DF342" s="324" t="str">
        <f t="shared" ca="1" si="701"/>
        <v/>
      </c>
      <c r="DG342" s="313" t="str">
        <f t="shared" ca="1" si="702"/>
        <v/>
      </c>
      <c r="DH342" s="313" t="str">
        <f t="shared" ca="1" si="703"/>
        <v/>
      </c>
      <c r="DI342" s="313" t="str">
        <f t="shared" ca="1" si="704"/>
        <v/>
      </c>
      <c r="DJ342" s="313" t="str">
        <f t="shared" ca="1" si="705"/>
        <v/>
      </c>
      <c r="DK342" s="328" t="str">
        <f t="shared" ca="1" si="706"/>
        <v/>
      </c>
      <c r="DL342" s="334" t="str">
        <f t="shared" ca="1" si="707"/>
        <v/>
      </c>
      <c r="DM342" s="915" t="str">
        <f t="shared" ca="1" si="708"/>
        <v/>
      </c>
      <c r="DN342" s="15"/>
      <c r="DO342" s="324"/>
      <c r="DP342" s="16"/>
      <c r="DQ342" s="16"/>
      <c r="DR342" s="16"/>
      <c r="DS342" s="16"/>
      <c r="DT342" s="318" t="str">
        <f>IFERROR(VLOOKUP($DN342,'（様式１号）３整理番号表'!$Z$19:$AB$32,3,FALSE),"")</f>
        <v/>
      </c>
      <c r="DU342" s="259" t="str">
        <f t="shared" si="709"/>
        <v/>
      </c>
      <c r="DV342" s="14"/>
      <c r="DW342" s="17" t="str">
        <f t="shared" ca="1" si="710"/>
        <v/>
      </c>
      <c r="DX342" s="88" t="str">
        <f t="shared" ca="1" si="727"/>
        <v/>
      </c>
      <c r="DZ342" s="339">
        <f t="shared" ca="1" si="627"/>
        <v>0</v>
      </c>
      <c r="EA342" s="339">
        <f t="shared" ca="1" si="627"/>
        <v>0</v>
      </c>
      <c r="EB342" s="339">
        <f t="shared" ca="1" si="627"/>
        <v>0</v>
      </c>
      <c r="EC342" s="339">
        <f t="shared" ref="EC342:EM342" ca="1" si="728">COUNTIF($CJ342:$DV342,EC$8)</f>
        <v>0</v>
      </c>
      <c r="ED342" s="339">
        <f t="shared" ca="1" si="728"/>
        <v>0</v>
      </c>
      <c r="EE342" s="339">
        <f t="shared" ca="1" si="728"/>
        <v>0</v>
      </c>
      <c r="EF342" s="339">
        <f t="shared" ca="1" si="728"/>
        <v>0</v>
      </c>
      <c r="EG342" s="339">
        <f t="shared" ca="1" si="728"/>
        <v>0</v>
      </c>
      <c r="EH342" s="339">
        <f t="shared" ca="1" si="728"/>
        <v>0</v>
      </c>
      <c r="EI342" s="339">
        <f t="shared" ca="1" si="728"/>
        <v>0</v>
      </c>
      <c r="EJ342" s="339">
        <f t="shared" ca="1" si="728"/>
        <v>0</v>
      </c>
      <c r="EK342" s="339">
        <f t="shared" ca="1" si="728"/>
        <v>0</v>
      </c>
      <c r="EL342" s="339">
        <f t="shared" ca="1" si="728"/>
        <v>0</v>
      </c>
      <c r="EM342" s="339">
        <f t="shared" ca="1" si="728"/>
        <v>0</v>
      </c>
      <c r="EO342" s="919" t="str">
        <f t="shared" ca="1" si="629"/>
        <v/>
      </c>
      <c r="EP342" s="919" t="str">
        <f t="shared" ca="1" si="711"/>
        <v/>
      </c>
      <c r="EQ342" s="919" t="str">
        <f t="shared" ca="1" si="712"/>
        <v/>
      </c>
      <c r="ER342" s="919" t="str">
        <f t="shared" ca="1" si="713"/>
        <v/>
      </c>
      <c r="ES342" s="919" t="str">
        <f ca="1">IFERROR(INDEX('郵便番号（石川県）'!$A$3:$F$2574,MATCH(INDIRECT("'("&amp;EO342&amp;")'!E7"),'郵便番号（石川県）'!$A$3:$A$2574,0),6),"")</f>
        <v/>
      </c>
      <c r="ET342" s="919" t="str">
        <f ca="1">IFERROR(INDEX('郵便番号（石川県）'!$A$3:$F$2574,MATCH(INDIRECT("'("&amp;$EO342&amp;")'!E7"),'郵便番号（石川県）'!$A$3:$A$2574,0),5),"")</f>
        <v/>
      </c>
      <c r="EU342" s="919" t="str">
        <f t="shared" ca="1" si="714"/>
        <v/>
      </c>
      <c r="EV342" s="919" t="str">
        <f t="shared" ca="1" si="715"/>
        <v/>
      </c>
      <c r="EW342" s="919" t="str">
        <f t="shared" ca="1" si="716"/>
        <v/>
      </c>
      <c r="EX342" s="919" t="str">
        <f t="shared" ca="1" si="717"/>
        <v/>
      </c>
      <c r="EY342" s="919" t="str">
        <f t="shared" ca="1" si="718"/>
        <v/>
      </c>
      <c r="EZ342" s="919" t="str">
        <f t="shared" ca="1" si="719"/>
        <v/>
      </c>
      <c r="FA342" s="919" t="str">
        <f t="shared" ca="1" si="720"/>
        <v/>
      </c>
      <c r="FB342" s="919" t="str">
        <f t="shared" ca="1" si="721"/>
        <v/>
      </c>
      <c r="FC342" s="919" t="str">
        <f t="shared" ca="1" si="722"/>
        <v/>
      </c>
      <c r="FD342" s="627" t="str">
        <f t="shared" ca="1" si="723"/>
        <v/>
      </c>
      <c r="FE342" s="630">
        <v>332</v>
      </c>
      <c r="FF342" s="299" t="str">
        <f t="shared" ca="1" si="724"/>
        <v/>
      </c>
      <c r="FG342" s="993" t="str">
        <f t="shared" ca="1" si="725"/>
        <v/>
      </c>
      <c r="FH342" s="919" t="str">
        <f t="shared" ca="1" si="726"/>
        <v/>
      </c>
      <c r="FI342" s="299">
        <f ca="1">COUNTIF($FH$11:FH342,"■")</f>
        <v>0</v>
      </c>
    </row>
    <row r="343" spans="1:165" ht="34.5" customHeight="1">
      <c r="A343" s="445">
        <f t="shared" ca="1" si="630"/>
        <v>0</v>
      </c>
      <c r="B343" s="446">
        <f>IF(R343&lt;&gt;"",IF(COUNTIF(R$11:R343,R343)=1,MAX(B$11:B342)+1,INDEX(B$11:B342,MATCH(R343,R$11:R342,0),1)),0)</f>
        <v>1</v>
      </c>
      <c r="C343" s="446">
        <f ca="1">IF(T343&lt;&gt;"",IF(COUNTIF(T$11:T343,T343)=1,MAX(C$11:C342)+1,INDEX(C$11:C342,MATCH(T343,T$11:T342,0),1)),0)</f>
        <v>0</v>
      </c>
      <c r="D343" s="446">
        <f ca="1">IF(U343&lt;&gt;"",IF(COUNTIF(U$11:U343,U343)=1,MAX(D$11:D342)+1,INDEX(D$11:D342,MATCH(U343,U$11:U342,0),1)),0)</f>
        <v>0</v>
      </c>
      <c r="E343" s="446">
        <f ca="1">IF(S343&lt;&gt;"",IF(COUNTIF(S$11:S343,S343)=1,MAX(E$11:E342)+1,INDEX(E$11:E342,MATCH(S343,S$11:S342,0),1)),0)</f>
        <v>0</v>
      </c>
      <c r="F343" s="446">
        <f ca="1">IF(Z343&lt;&gt;"",IF(COUNTIF(Z$11:Z343,Z343)=1,MAX(F$11:F342)+1,INDEX(F$11:F342,MATCH(Z343,Z$11:Z342,0),1)),0)</f>
        <v>0</v>
      </c>
      <c r="G343" s="447" cm="1">
        <f t="array" aca="1" ref="G343" ca="1">IF(Z343&lt;&gt;"",IF(COUNTIFS(Z$11:Z343,Z343,W$11:W343,W343)=1,MAX(G$11:G342)+1,INDEX(G$11:G342,MATCH(Z343&amp;W343,Z$11:Z342&amp;W$11:W343,0),1)),0)</f>
        <v>0</v>
      </c>
      <c r="H343" s="447">
        <f t="shared" ca="1" si="631"/>
        <v>0</v>
      </c>
      <c r="I343" s="447">
        <f ca="1">IF(T343="",0,IF(COUNTIF(T$11:T343,T343)=1,1,0))</f>
        <v>0</v>
      </c>
      <c r="J343" s="447">
        <f ca="1">IF(U343="",0,IF(COUNTIF(U$11:U343,U343)=1,1,0))</f>
        <v>0</v>
      </c>
      <c r="K343" s="447">
        <f ca="1">IF(S343="",0,IF(COUNTIF(S$11:S343,S343)=1,1,0))</f>
        <v>0</v>
      </c>
      <c r="L343" s="446">
        <f ca="1">IF(Z343="",0,IF(COUNTIF(Z$11:Z343,Z343)=1,1,0))</f>
        <v>0</v>
      </c>
      <c r="M343" s="767">
        <f ca="1">IF($W343=2,IF(COUNTIFS($W$11:$W343,2,$Z$11:$Z343,$Z343)=1,1,0),0)</f>
        <v>0</v>
      </c>
      <c r="N343" s="767">
        <f ca="1">IF($W343=1,IF(COUNTIFS($W$11:$W343,2,$Z$11:$Z343,$Z343)=1,1,0),0)</f>
        <v>0</v>
      </c>
      <c r="O343" s="446">
        <f ca="1">IF(H343=0,0,IF(COUNTIF(Z$11:Z343,Z343)=1,1,0))</f>
        <v>0</v>
      </c>
      <c r="P343" s="448" t="str">
        <f t="shared" ca="1" si="632"/>
        <v>石川県</v>
      </c>
      <c r="Q343" s="89">
        <f t="shared" ca="1" si="633"/>
        <v>333</v>
      </c>
      <c r="R343" s="170" t="s">
        <v>459</v>
      </c>
      <c r="S343" s="357" t="str">
        <f t="shared" ca="1" si="634"/>
        <v/>
      </c>
      <c r="T343" s="357" t="str">
        <f t="shared" ca="1" si="635"/>
        <v/>
      </c>
      <c r="U343" s="58" t="str">
        <f t="shared" ca="1" si="636"/>
        <v/>
      </c>
      <c r="V343" s="58" t="str">
        <f t="shared" ca="1" si="637"/>
        <v/>
      </c>
      <c r="W343" s="920" t="str">
        <f t="shared" ca="1" si="638"/>
        <v/>
      </c>
      <c r="X343" s="369">
        <f ca="1">IFERROR(VLOOKUP(W343,'（様式１号）３整理番号表'!$B$4:$H$5,2,FALSE),0)</f>
        <v>0</v>
      </c>
      <c r="Y343" s="768" t="str" cm="1">
        <f t="array" aca="1" ref="Y343" ca="1">IF(AND(D343=0,F343=0),"",IF(COUNTIF(D$11:D343,D343)=1,1,IF(COUNTIFS(D$11:D343,D343,F$11:F343,F343)=1,INDEX((D$11:D343,F$11:F343,Y$11:Y343),MATCH(_xlfn.MAXIFS(F$11:F342,D$11:D342,D343),$F$11:F343,0),1,3)+1,INDEX((D$11:D343,F$11:F343,Y$11:Y343),MATCH(D343&amp;F343,D$11:D343&amp;F$11:F343,0),1,3))))</f>
        <v/>
      </c>
      <c r="Z343" s="40" t="str">
        <f t="shared" ca="1" si="639"/>
        <v/>
      </c>
      <c r="AA343" s="924" t="str">
        <f t="shared" ca="1" si="640"/>
        <v/>
      </c>
      <c r="AB343" s="93">
        <f ca="1">IFERROR(VLOOKUP(AA343,'（様式１号）３整理番号表'!$B$10:$H$16,2,FALSE),0)</f>
        <v>0</v>
      </c>
      <c r="AC343" s="924" t="str">
        <f t="shared" ca="1" si="641"/>
        <v/>
      </c>
      <c r="AD343" s="924" t="str">
        <f t="shared" ca="1" si="642"/>
        <v/>
      </c>
      <c r="AE343" s="93">
        <f ca="1">IFERROR(VLOOKUP(AD343,'（様式１号）３整理番号表'!$B$21:$H$22,2,FALSE),0)</f>
        <v>0</v>
      </c>
      <c r="AF343" s="924" t="str">
        <f t="shared" ca="1" si="643"/>
        <v/>
      </c>
      <c r="AG343" s="93">
        <f ca="1">IFERROR(VLOOKUP(AF343,'（様式１号）３整理番号表'!$B$26:$H$31,2,FALSE),0)</f>
        <v>0</v>
      </c>
      <c r="AH343" s="924" t="str">
        <f t="shared" ca="1" si="644"/>
        <v/>
      </c>
      <c r="AI343" s="93">
        <f ca="1">IFERROR(VLOOKUP(AH343,'（様式１号）３整理番号表'!$J$5:$N$59,2,FALSE),0)</f>
        <v>0</v>
      </c>
      <c r="AJ343" s="77" t="str">
        <f t="shared" ca="1" si="645"/>
        <v/>
      </c>
      <c r="AK343" s="93">
        <f ca="1">IFERROR(VLOOKUP(AJ343,'（様式１号）３整理番号表'!$P$5:$R$29,2,FALSE),0)</f>
        <v>0</v>
      </c>
      <c r="AL343" s="921" t="str">
        <f t="shared" ca="1" si="646"/>
        <v/>
      </c>
      <c r="AM343" s="921" t="str">
        <f t="shared" ca="1" si="647"/>
        <v/>
      </c>
      <c r="AN343" s="921"/>
      <c r="AO343" s="77" t="str">
        <f t="shared" ca="1" si="648"/>
        <v/>
      </c>
      <c r="AP343" s="93">
        <f ca="1">IFERROR(VLOOKUP(AO343,'（様式１号）３整理番号表'!$P$5:$R$29,2,FALSE),0)</f>
        <v>0</v>
      </c>
      <c r="AQ343" s="924" t="str">
        <f t="shared" ca="1" si="649"/>
        <v/>
      </c>
      <c r="AR343" s="93">
        <f t="shared" ca="1" si="650"/>
        <v>0</v>
      </c>
      <c r="AS343" s="924" t="str">
        <f t="shared" ca="1" si="651"/>
        <v/>
      </c>
      <c r="AT343" s="40" t="str">
        <f t="shared" ca="1" si="652"/>
        <v/>
      </c>
      <c r="AU343" s="93" t="str">
        <f t="shared" ca="1" si="653"/>
        <v/>
      </c>
      <c r="AV343" s="923" t="str">
        <f t="shared" ca="1" si="654"/>
        <v/>
      </c>
      <c r="AW343" s="926" t="str">
        <f t="shared" ca="1" si="655"/>
        <v/>
      </c>
      <c r="AX343" s="925" t="str">
        <f t="shared" ca="1" si="656"/>
        <v/>
      </c>
      <c r="AY343" s="925" t="str">
        <f t="shared" ca="1" si="656"/>
        <v/>
      </c>
      <c r="AZ343" s="925" t="str">
        <f t="shared" ca="1" si="656"/>
        <v/>
      </c>
      <c r="BA343" s="925" t="str">
        <f t="shared" ca="1" si="656"/>
        <v/>
      </c>
      <c r="BB343" s="925" t="str">
        <f t="shared" ca="1" si="657"/>
        <v/>
      </c>
      <c r="BC343" s="925" t="str">
        <f t="shared" ca="1" si="658"/>
        <v/>
      </c>
      <c r="BD343" s="925" t="str">
        <f t="shared" ca="1" si="658"/>
        <v/>
      </c>
      <c r="BE343" s="925" t="str">
        <f t="shared" ca="1" si="658"/>
        <v/>
      </c>
      <c r="BF343" s="77" t="str">
        <f t="shared" ca="1" si="659"/>
        <v/>
      </c>
      <c r="BG343" s="924" t="str">
        <f t="shared" ca="1" si="660"/>
        <v/>
      </c>
      <c r="BH343" s="94">
        <f ca="1">IF(BF343&lt;&gt;"",INDEX('（様式１号）３整理番号表'!$AB$7:$AQ$12,MATCH(BF343,'（様式１号）３整理番号表'!$AA$7:$AA$12,0),MATCH(BG343,'（様式１号）３整理番号表'!$AB$6:$AQ$6,0)),0)</f>
        <v>0</v>
      </c>
      <c r="BI343" s="921" t="str">
        <f t="shared" ca="1" si="661"/>
        <v/>
      </c>
      <c r="BJ343" s="922" t="str">
        <f t="shared" ca="1" si="662"/>
        <v/>
      </c>
      <c r="BK343" s="926" t="str">
        <f t="shared" ca="1" si="663"/>
        <v/>
      </c>
      <c r="BL343" s="922" t="str">
        <f t="shared" ca="1" si="664"/>
        <v/>
      </c>
      <c r="BM343" s="79" t="str">
        <f t="shared" ca="1" si="665"/>
        <v/>
      </c>
      <c r="BN343" s="82" t="str">
        <f t="shared" ca="1" si="666"/>
        <v/>
      </c>
      <c r="BO343" s="83" t="str">
        <f t="shared" ca="1" si="667"/>
        <v/>
      </c>
      <c r="BP343" s="84" t="str">
        <f t="shared" ca="1" si="668"/>
        <v/>
      </c>
      <c r="BQ343" s="82" t="str">
        <f t="shared" ca="1" si="669"/>
        <v/>
      </c>
      <c r="BR343" s="97" t="str">
        <f t="shared" ca="1" si="670"/>
        <v/>
      </c>
      <c r="BS343" s="95" t="str">
        <f t="shared" ca="1" si="671"/>
        <v/>
      </c>
      <c r="BT343" s="184" t="str">
        <f t="shared" ca="1" si="672"/>
        <v/>
      </c>
      <c r="BU343" s="611" t="str">
        <f t="shared" ca="1" si="673"/>
        <v/>
      </c>
      <c r="BV343" s="77" t="str">
        <f t="shared" ca="1" si="674"/>
        <v/>
      </c>
      <c r="BW343" s="85" t="str">
        <f t="shared" ca="1" si="675"/>
        <v/>
      </c>
      <c r="BX343" s="86" t="str">
        <f t="shared" ca="1" si="676"/>
        <v/>
      </c>
      <c r="BY343" s="231">
        <f ca="1">IF('ポイント要件確認等（個別表）'!AD343=1,ROUNDDOWN('ポイント要件確認等（個別表）'!AV343,-3),IF('ポイント要件確認等（個別表）'!AD343=2,ROUNDDOWN('ポイント要件確認等（個別表）'!BH343,-3),IF('ポイント要件確認等（個別表）'!AD343=3,ROUNDDOWN('ポイント要件確認等（個別表）'!BT343,-3),0)))</f>
        <v>0</v>
      </c>
      <c r="BZ343" s="86" t="str">
        <f t="shared" ca="1" si="677"/>
        <v/>
      </c>
      <c r="CA343" s="232" t="str">
        <f t="shared" ca="1" si="678"/>
        <v/>
      </c>
      <c r="CB343" s="232">
        <f t="shared" ca="1" si="679"/>
        <v>0</v>
      </c>
      <c r="CC343" s="86" t="str">
        <f t="shared" ca="1" si="680"/>
        <v/>
      </c>
      <c r="CD343" s="86" t="str">
        <f t="shared" ca="1" si="681"/>
        <v/>
      </c>
      <c r="CE343" s="609"/>
      <c r="CF343" s="86" t="str">
        <f t="shared" ca="1" si="682"/>
        <v/>
      </c>
      <c r="CG343" s="185" t="str">
        <f t="shared" ca="1" si="683"/>
        <v/>
      </c>
      <c r="CH343" s="246" t="str">
        <f t="shared" ca="1" si="684"/>
        <v>含税額</v>
      </c>
      <c r="CI343" s="247" t="str">
        <f t="shared" ca="1" si="685"/>
        <v/>
      </c>
      <c r="CJ343" s="87" t="str">
        <f ca="1">IFERROR(IF(INDIRECT("'("&amp;'２個別表'!EO343&amp;")'!AR"&amp;84+EP343)&lt;&gt;1,"",1),"")</f>
        <v/>
      </c>
      <c r="CK343" s="244" t="str">
        <f t="shared" ca="1" si="686"/>
        <v/>
      </c>
      <c r="CL343" s="235" t="str">
        <f t="shared" ca="1" si="687"/>
        <v/>
      </c>
      <c r="CM343" s="239" t="str">
        <f t="shared" ca="1" si="688"/>
        <v/>
      </c>
      <c r="CN343" s="77" t="str">
        <f t="shared" ca="1" si="689"/>
        <v/>
      </c>
      <c r="CO343" s="93" t="str">
        <f ca="1">IFERROR(VLOOKUP(CN343,'（様式１号）３整理番号表'!$T$5:$V$15,2,FALSE),"")</f>
        <v/>
      </c>
      <c r="CP343" s="924" t="str">
        <f t="shared" ca="1" si="690"/>
        <v/>
      </c>
      <c r="CQ343" s="93" t="str">
        <f ca="1">IFERROR(VLOOKUP(CP343,'（様式１号）３整理番号表'!$T$19:$V$24,2,FALSE),"")</f>
        <v/>
      </c>
      <c r="CR343" s="924" t="str">
        <f ca="1">IFERROR(IF(INDIRECT("'("&amp;'２個別表'!EO343&amp;")'!AV"&amp;84+EP343)&lt;&gt;1,"",1),"")</f>
        <v/>
      </c>
      <c r="CS343" s="232">
        <f t="shared" ca="1" si="691"/>
        <v>0</v>
      </c>
      <c r="CT343" s="248">
        <f t="shared" ca="1" si="692"/>
        <v>0</v>
      </c>
      <c r="CU343" s="376" t="str">
        <f ca="1">IF(ER343="補強",IF(COUNTIFS($Z$11:Z343,Z343,$W$11:W343,1)=1,"１①",""),IF(COUNTIFS($Z$11:Z343,Z343,$W$11:W343,2)=1,"２①",""))</f>
        <v/>
      </c>
      <c r="CV343" s="57" t="str">
        <f t="shared" ca="1" si="693"/>
        <v/>
      </c>
      <c r="CW343" s="927" t="str">
        <f t="shared" ca="1" si="694"/>
        <v/>
      </c>
      <c r="CX343" s="256" t="str">
        <f t="shared" ca="1" si="695"/>
        <v/>
      </c>
      <c r="CY343" s="256" t="str">
        <f t="shared" ca="1" si="696"/>
        <v/>
      </c>
      <c r="CZ343" s="256" t="str">
        <f t="shared" ca="1" si="697"/>
        <v/>
      </c>
      <c r="DA343" s="256" t="str">
        <f t="shared" ca="1" si="698"/>
        <v/>
      </c>
      <c r="DB343" s="316" t="str">
        <f ca="1">IFERROR(VLOOKUP($CU343,'（様式１号）３整理番号表'!$Z$19:$AB$32,3,FALSE),"")</f>
        <v/>
      </c>
      <c r="DC343" s="259" t="str">
        <f t="shared" ca="1" si="699"/>
        <v>-</v>
      </c>
      <c r="DD343" s="618" t="str">
        <f t="shared" ca="1" si="700"/>
        <v/>
      </c>
      <c r="DE343" s="321" t="str">
        <f ca="1">IF(AND(AO343=18,AS343=1),IF(COUNTIFS($Y$11:Y343,Y343,$AS$11:AS343,1)=1,"２②",""),IF($CU343="１①",INDEX(INDIRECT("'("&amp;$EO343&amp;")'!AR116:BB116"),1,MATCH(INDIRECT("'("&amp;$EO343&amp;")'!C118"),INDIRECT("'("&amp;$EO343&amp;")'!AR119:BB119"),0)),""))</f>
        <v/>
      </c>
      <c r="DF343" s="324" t="str">
        <f t="shared" ca="1" si="701"/>
        <v/>
      </c>
      <c r="DG343" s="313" t="str">
        <f t="shared" ca="1" si="702"/>
        <v/>
      </c>
      <c r="DH343" s="313" t="str">
        <f t="shared" ca="1" si="703"/>
        <v/>
      </c>
      <c r="DI343" s="313" t="str">
        <f t="shared" ca="1" si="704"/>
        <v/>
      </c>
      <c r="DJ343" s="313" t="str">
        <f t="shared" ca="1" si="705"/>
        <v/>
      </c>
      <c r="DK343" s="328" t="str">
        <f t="shared" ca="1" si="706"/>
        <v/>
      </c>
      <c r="DL343" s="334" t="str">
        <f t="shared" ca="1" si="707"/>
        <v/>
      </c>
      <c r="DM343" s="915" t="str">
        <f t="shared" ca="1" si="708"/>
        <v/>
      </c>
      <c r="DN343" s="15"/>
      <c r="DO343" s="324"/>
      <c r="DP343" s="16"/>
      <c r="DQ343" s="16"/>
      <c r="DR343" s="16"/>
      <c r="DS343" s="16"/>
      <c r="DT343" s="318" t="str">
        <f>IFERROR(VLOOKUP($DN343,'（様式１号）３整理番号表'!$Z$19:$AB$32,3,FALSE),"")</f>
        <v/>
      </c>
      <c r="DU343" s="259" t="str">
        <f t="shared" si="709"/>
        <v/>
      </c>
      <c r="DV343" s="14"/>
      <c r="DW343" s="17" t="str">
        <f t="shared" ca="1" si="710"/>
        <v/>
      </c>
      <c r="DX343" s="88" t="str">
        <f t="shared" ca="1" si="727"/>
        <v/>
      </c>
      <c r="DZ343" s="339">
        <f t="shared" ref="DZ343:EM361" ca="1" si="729">COUNTIF($CJ343:$DV343,DZ$8)</f>
        <v>0</v>
      </c>
      <c r="EA343" s="339">
        <f t="shared" ca="1" si="729"/>
        <v>0</v>
      </c>
      <c r="EB343" s="339">
        <f t="shared" ca="1" si="729"/>
        <v>0</v>
      </c>
      <c r="EC343" s="339">
        <f t="shared" ca="1" si="729"/>
        <v>0</v>
      </c>
      <c r="ED343" s="339">
        <f t="shared" ca="1" si="729"/>
        <v>0</v>
      </c>
      <c r="EE343" s="339">
        <f t="shared" ca="1" si="729"/>
        <v>0</v>
      </c>
      <c r="EF343" s="339">
        <f t="shared" ca="1" si="729"/>
        <v>0</v>
      </c>
      <c r="EG343" s="339">
        <f t="shared" ca="1" si="729"/>
        <v>0</v>
      </c>
      <c r="EH343" s="339">
        <f t="shared" ca="1" si="729"/>
        <v>0</v>
      </c>
      <c r="EI343" s="339">
        <f t="shared" ca="1" si="729"/>
        <v>0</v>
      </c>
      <c r="EJ343" s="339">
        <f t="shared" ca="1" si="729"/>
        <v>0</v>
      </c>
      <c r="EK343" s="339">
        <f t="shared" ca="1" si="729"/>
        <v>0</v>
      </c>
      <c r="EL343" s="339">
        <f t="shared" ca="1" si="729"/>
        <v>0</v>
      </c>
      <c r="EM343" s="339">
        <f t="shared" ca="1" si="729"/>
        <v>0</v>
      </c>
      <c r="EO343" s="919" t="str">
        <f t="shared" ca="1" si="629"/>
        <v/>
      </c>
      <c r="EP343" s="919" t="str">
        <f t="shared" ca="1" si="711"/>
        <v/>
      </c>
      <c r="EQ343" s="919" t="str">
        <f t="shared" ca="1" si="712"/>
        <v/>
      </c>
      <c r="ER343" s="919" t="str">
        <f t="shared" ca="1" si="713"/>
        <v/>
      </c>
      <c r="ES343" s="919" t="str">
        <f ca="1">IFERROR(INDEX('郵便番号（石川県）'!$A$3:$F$2574,MATCH(INDIRECT("'("&amp;EO343&amp;")'!E7"),'郵便番号（石川県）'!$A$3:$A$2574,0),6),"")</f>
        <v/>
      </c>
      <c r="ET343" s="919" t="str">
        <f ca="1">IFERROR(INDEX('郵便番号（石川県）'!$A$3:$F$2574,MATCH(INDIRECT("'("&amp;$EO343&amp;")'!E7"),'郵便番号（石川県）'!$A$3:$A$2574,0),5),"")</f>
        <v/>
      </c>
      <c r="EU343" s="919" t="str">
        <f t="shared" ca="1" si="714"/>
        <v/>
      </c>
      <c r="EV343" s="919" t="str">
        <f t="shared" ca="1" si="715"/>
        <v/>
      </c>
      <c r="EW343" s="919" t="str">
        <f t="shared" ca="1" si="716"/>
        <v/>
      </c>
      <c r="EX343" s="919" t="str">
        <f t="shared" ca="1" si="717"/>
        <v/>
      </c>
      <c r="EY343" s="919" t="str">
        <f t="shared" ca="1" si="718"/>
        <v/>
      </c>
      <c r="EZ343" s="919" t="str">
        <f t="shared" ca="1" si="719"/>
        <v/>
      </c>
      <c r="FA343" s="919" t="str">
        <f t="shared" ca="1" si="720"/>
        <v/>
      </c>
      <c r="FB343" s="919" t="str">
        <f t="shared" ca="1" si="721"/>
        <v/>
      </c>
      <c r="FC343" s="919" t="str">
        <f t="shared" ca="1" si="722"/>
        <v/>
      </c>
      <c r="FD343" s="627" t="str">
        <f t="shared" ca="1" si="723"/>
        <v/>
      </c>
      <c r="FE343" s="630">
        <v>333</v>
      </c>
      <c r="FF343" s="299" t="str">
        <f t="shared" ca="1" si="724"/>
        <v/>
      </c>
      <c r="FG343" s="993" t="str">
        <f t="shared" ca="1" si="725"/>
        <v/>
      </c>
      <c r="FH343" s="919" t="str">
        <f t="shared" ca="1" si="726"/>
        <v/>
      </c>
      <c r="FI343" s="299">
        <f ca="1">COUNTIF($FH$11:FH343,"■")</f>
        <v>0</v>
      </c>
    </row>
    <row r="344" spans="1:165" ht="34.5" customHeight="1">
      <c r="A344" s="445">
        <f t="shared" ca="1" si="630"/>
        <v>0</v>
      </c>
      <c r="B344" s="446">
        <f>IF(R344&lt;&gt;"",IF(COUNTIF(R$11:R344,R344)=1,MAX(B$11:B343)+1,INDEX(B$11:B343,MATCH(R344,R$11:R343,0),1)),0)</f>
        <v>1</v>
      </c>
      <c r="C344" s="446">
        <f ca="1">IF(T344&lt;&gt;"",IF(COUNTIF(T$11:T344,T344)=1,MAX(C$11:C343)+1,INDEX(C$11:C343,MATCH(T344,T$11:T343,0),1)),0)</f>
        <v>0</v>
      </c>
      <c r="D344" s="446">
        <f ca="1">IF(U344&lt;&gt;"",IF(COUNTIF(U$11:U344,U344)=1,MAX(D$11:D343)+1,INDEX(D$11:D343,MATCH(U344,U$11:U343,0),1)),0)</f>
        <v>0</v>
      </c>
      <c r="E344" s="446">
        <f ca="1">IF(S344&lt;&gt;"",IF(COUNTIF(S$11:S344,S344)=1,MAX(E$11:E343)+1,INDEX(E$11:E343,MATCH(S344,S$11:S343,0),1)),0)</f>
        <v>0</v>
      </c>
      <c r="F344" s="446">
        <f ca="1">IF(Z344&lt;&gt;"",IF(COUNTIF(Z$11:Z344,Z344)=1,MAX(F$11:F343)+1,INDEX(F$11:F343,MATCH(Z344,Z$11:Z343,0),1)),0)</f>
        <v>0</v>
      </c>
      <c r="G344" s="447" cm="1">
        <f t="array" aca="1" ref="G344" ca="1">IF(Z344&lt;&gt;"",IF(COUNTIFS(Z$11:Z344,Z344,W$11:W344,W344)=1,MAX(G$11:G343)+1,INDEX(G$11:G343,MATCH(Z344&amp;W344,Z$11:Z343&amp;W$11:W344,0),1)),0)</f>
        <v>0</v>
      </c>
      <c r="H344" s="447">
        <f t="shared" ca="1" si="631"/>
        <v>0</v>
      </c>
      <c r="I344" s="447">
        <f ca="1">IF(T344="",0,IF(COUNTIF(T$11:T344,T344)=1,1,0))</f>
        <v>0</v>
      </c>
      <c r="J344" s="447">
        <f ca="1">IF(U344="",0,IF(COUNTIF(U$11:U344,U344)=1,1,0))</f>
        <v>0</v>
      </c>
      <c r="K344" s="447">
        <f ca="1">IF(S344="",0,IF(COUNTIF(S$11:S344,S344)=1,1,0))</f>
        <v>0</v>
      </c>
      <c r="L344" s="446">
        <f ca="1">IF(Z344="",0,IF(COUNTIF(Z$11:Z344,Z344)=1,1,0))</f>
        <v>0</v>
      </c>
      <c r="M344" s="767">
        <f ca="1">IF($W344=2,IF(COUNTIFS($W$11:$W344,2,$Z$11:$Z344,$Z344)=1,1,0),0)</f>
        <v>0</v>
      </c>
      <c r="N344" s="767">
        <f ca="1">IF($W344=1,IF(COUNTIFS($W$11:$W344,2,$Z$11:$Z344,$Z344)=1,1,0),0)</f>
        <v>0</v>
      </c>
      <c r="O344" s="446">
        <f ca="1">IF(H344=0,0,IF(COUNTIF(Z$11:Z344,Z344)=1,1,0))</f>
        <v>0</v>
      </c>
      <c r="P344" s="448" t="str">
        <f t="shared" ca="1" si="632"/>
        <v>石川県</v>
      </c>
      <c r="Q344" s="89">
        <f t="shared" ca="1" si="633"/>
        <v>334</v>
      </c>
      <c r="R344" s="170" t="s">
        <v>459</v>
      </c>
      <c r="S344" s="357" t="str">
        <f t="shared" ca="1" si="634"/>
        <v/>
      </c>
      <c r="T344" s="357" t="str">
        <f t="shared" ca="1" si="635"/>
        <v/>
      </c>
      <c r="U344" s="58" t="str">
        <f t="shared" ca="1" si="636"/>
        <v/>
      </c>
      <c r="V344" s="58" t="str">
        <f t="shared" ca="1" si="637"/>
        <v/>
      </c>
      <c r="W344" s="920" t="str">
        <f t="shared" ca="1" si="638"/>
        <v/>
      </c>
      <c r="X344" s="369">
        <f ca="1">IFERROR(VLOOKUP(W344,'（様式１号）３整理番号表'!$B$4:$H$5,2,FALSE),0)</f>
        <v>0</v>
      </c>
      <c r="Y344" s="768" t="str" cm="1">
        <f t="array" aca="1" ref="Y344" ca="1">IF(AND(D344=0,F344=0),"",IF(COUNTIF(D$11:D344,D344)=1,1,IF(COUNTIFS(D$11:D344,D344,F$11:F344,F344)=1,INDEX((D$11:D344,F$11:F344,Y$11:Y344),MATCH(_xlfn.MAXIFS(F$11:F343,D$11:D343,D344),$F$11:F344,0),1,3)+1,INDEX((D$11:D344,F$11:F344,Y$11:Y344),MATCH(D344&amp;F344,D$11:D344&amp;F$11:F344,0),1,3))))</f>
        <v/>
      </c>
      <c r="Z344" s="40" t="str">
        <f t="shared" ca="1" si="639"/>
        <v/>
      </c>
      <c r="AA344" s="924" t="str">
        <f t="shared" ca="1" si="640"/>
        <v/>
      </c>
      <c r="AB344" s="93">
        <f ca="1">IFERROR(VLOOKUP(AA344,'（様式１号）３整理番号表'!$B$10:$H$16,2,FALSE),0)</f>
        <v>0</v>
      </c>
      <c r="AC344" s="924" t="str">
        <f t="shared" ca="1" si="641"/>
        <v/>
      </c>
      <c r="AD344" s="924" t="str">
        <f t="shared" ca="1" si="642"/>
        <v/>
      </c>
      <c r="AE344" s="93">
        <f ca="1">IFERROR(VLOOKUP(AD344,'（様式１号）３整理番号表'!$B$21:$H$22,2,FALSE),0)</f>
        <v>0</v>
      </c>
      <c r="AF344" s="924" t="str">
        <f t="shared" ca="1" si="643"/>
        <v/>
      </c>
      <c r="AG344" s="93">
        <f ca="1">IFERROR(VLOOKUP(AF344,'（様式１号）３整理番号表'!$B$26:$H$31,2,FALSE),0)</f>
        <v>0</v>
      </c>
      <c r="AH344" s="924" t="str">
        <f t="shared" ca="1" si="644"/>
        <v/>
      </c>
      <c r="AI344" s="93">
        <f ca="1">IFERROR(VLOOKUP(AH344,'（様式１号）３整理番号表'!$J$5:$N$59,2,FALSE),0)</f>
        <v>0</v>
      </c>
      <c r="AJ344" s="77" t="str">
        <f t="shared" ca="1" si="645"/>
        <v/>
      </c>
      <c r="AK344" s="93">
        <f ca="1">IFERROR(VLOOKUP(AJ344,'（様式１号）３整理番号表'!$P$5:$R$29,2,FALSE),0)</f>
        <v>0</v>
      </c>
      <c r="AL344" s="921" t="str">
        <f t="shared" ca="1" si="646"/>
        <v/>
      </c>
      <c r="AM344" s="921" t="str">
        <f t="shared" ca="1" si="647"/>
        <v/>
      </c>
      <c r="AN344" s="921"/>
      <c r="AO344" s="77" t="str">
        <f t="shared" ca="1" si="648"/>
        <v/>
      </c>
      <c r="AP344" s="93">
        <f ca="1">IFERROR(VLOOKUP(AO344,'（様式１号）３整理番号表'!$P$5:$R$29,2,FALSE),0)</f>
        <v>0</v>
      </c>
      <c r="AQ344" s="924" t="str">
        <f t="shared" ca="1" si="649"/>
        <v/>
      </c>
      <c r="AR344" s="93">
        <f t="shared" ca="1" si="650"/>
        <v>0</v>
      </c>
      <c r="AS344" s="924" t="str">
        <f t="shared" ca="1" si="651"/>
        <v/>
      </c>
      <c r="AT344" s="40" t="str">
        <f t="shared" ca="1" si="652"/>
        <v/>
      </c>
      <c r="AU344" s="93" t="str">
        <f t="shared" ca="1" si="653"/>
        <v/>
      </c>
      <c r="AV344" s="923" t="str">
        <f t="shared" ca="1" si="654"/>
        <v/>
      </c>
      <c r="AW344" s="926" t="str">
        <f t="shared" ca="1" si="655"/>
        <v/>
      </c>
      <c r="AX344" s="925" t="str">
        <f t="shared" ca="1" si="656"/>
        <v/>
      </c>
      <c r="AY344" s="925" t="str">
        <f t="shared" ca="1" si="656"/>
        <v/>
      </c>
      <c r="AZ344" s="925" t="str">
        <f t="shared" ca="1" si="656"/>
        <v/>
      </c>
      <c r="BA344" s="925" t="str">
        <f t="shared" ca="1" si="656"/>
        <v/>
      </c>
      <c r="BB344" s="925" t="str">
        <f t="shared" ca="1" si="657"/>
        <v/>
      </c>
      <c r="BC344" s="925" t="str">
        <f t="shared" ca="1" si="658"/>
        <v/>
      </c>
      <c r="BD344" s="925" t="str">
        <f t="shared" ca="1" si="658"/>
        <v/>
      </c>
      <c r="BE344" s="925" t="str">
        <f t="shared" ca="1" si="658"/>
        <v/>
      </c>
      <c r="BF344" s="77" t="str">
        <f t="shared" ca="1" si="659"/>
        <v/>
      </c>
      <c r="BG344" s="924" t="str">
        <f t="shared" ca="1" si="660"/>
        <v/>
      </c>
      <c r="BH344" s="94">
        <f ca="1">IF(BF344&lt;&gt;"",INDEX('（様式１号）３整理番号表'!$AB$7:$AQ$12,MATCH(BF344,'（様式１号）３整理番号表'!$AA$7:$AA$12,0),MATCH(BG344,'（様式１号）３整理番号表'!$AB$6:$AQ$6,0)),0)</f>
        <v>0</v>
      </c>
      <c r="BI344" s="921" t="str">
        <f t="shared" ca="1" si="661"/>
        <v/>
      </c>
      <c r="BJ344" s="922" t="str">
        <f t="shared" ca="1" si="662"/>
        <v/>
      </c>
      <c r="BK344" s="926" t="str">
        <f t="shared" ca="1" si="663"/>
        <v/>
      </c>
      <c r="BL344" s="922" t="str">
        <f t="shared" ca="1" si="664"/>
        <v/>
      </c>
      <c r="BM344" s="79" t="str">
        <f t="shared" ca="1" si="665"/>
        <v/>
      </c>
      <c r="BN344" s="82" t="str">
        <f t="shared" ca="1" si="666"/>
        <v/>
      </c>
      <c r="BO344" s="83" t="str">
        <f t="shared" ca="1" si="667"/>
        <v/>
      </c>
      <c r="BP344" s="84" t="str">
        <f t="shared" ca="1" si="668"/>
        <v/>
      </c>
      <c r="BQ344" s="82" t="str">
        <f t="shared" ca="1" si="669"/>
        <v/>
      </c>
      <c r="BR344" s="97" t="str">
        <f t="shared" ca="1" si="670"/>
        <v/>
      </c>
      <c r="BS344" s="95" t="str">
        <f t="shared" ca="1" si="671"/>
        <v/>
      </c>
      <c r="BT344" s="184" t="str">
        <f t="shared" ca="1" si="672"/>
        <v/>
      </c>
      <c r="BU344" s="611" t="str">
        <f t="shared" ca="1" si="673"/>
        <v/>
      </c>
      <c r="BV344" s="77" t="str">
        <f t="shared" ca="1" si="674"/>
        <v/>
      </c>
      <c r="BW344" s="85" t="str">
        <f t="shared" ca="1" si="675"/>
        <v/>
      </c>
      <c r="BX344" s="86" t="str">
        <f t="shared" ca="1" si="676"/>
        <v/>
      </c>
      <c r="BY344" s="231">
        <f ca="1">IF('ポイント要件確認等（個別表）'!AD344=1,ROUNDDOWN('ポイント要件確認等（個別表）'!AV344,-3),IF('ポイント要件確認等（個別表）'!AD344=2,ROUNDDOWN('ポイント要件確認等（個別表）'!BH344,-3),IF('ポイント要件確認等（個別表）'!AD344=3,ROUNDDOWN('ポイント要件確認等（個別表）'!BT344,-3),0)))</f>
        <v>0</v>
      </c>
      <c r="BZ344" s="86" t="str">
        <f t="shared" ca="1" si="677"/>
        <v/>
      </c>
      <c r="CA344" s="232" t="str">
        <f t="shared" ca="1" si="678"/>
        <v/>
      </c>
      <c r="CB344" s="232">
        <f t="shared" ca="1" si="679"/>
        <v>0</v>
      </c>
      <c r="CC344" s="86" t="str">
        <f t="shared" ca="1" si="680"/>
        <v/>
      </c>
      <c r="CD344" s="86" t="str">
        <f t="shared" ca="1" si="681"/>
        <v/>
      </c>
      <c r="CE344" s="609"/>
      <c r="CF344" s="86" t="str">
        <f t="shared" ca="1" si="682"/>
        <v/>
      </c>
      <c r="CG344" s="185" t="str">
        <f t="shared" ca="1" si="683"/>
        <v/>
      </c>
      <c r="CH344" s="246" t="str">
        <f t="shared" ca="1" si="684"/>
        <v>含税額</v>
      </c>
      <c r="CI344" s="247" t="str">
        <f t="shared" ca="1" si="685"/>
        <v/>
      </c>
      <c r="CJ344" s="87" t="str">
        <f ca="1">IFERROR(IF(INDIRECT("'("&amp;'２個別表'!EO344&amp;")'!AR"&amp;84+EP344)&lt;&gt;1,"",1),"")</f>
        <v/>
      </c>
      <c r="CK344" s="244" t="str">
        <f t="shared" ca="1" si="686"/>
        <v/>
      </c>
      <c r="CL344" s="235" t="str">
        <f t="shared" ca="1" si="687"/>
        <v/>
      </c>
      <c r="CM344" s="239" t="str">
        <f t="shared" ca="1" si="688"/>
        <v/>
      </c>
      <c r="CN344" s="77" t="str">
        <f t="shared" ca="1" si="689"/>
        <v/>
      </c>
      <c r="CO344" s="93" t="str">
        <f ca="1">IFERROR(VLOOKUP(CN344,'（様式１号）３整理番号表'!$T$5:$V$15,2,FALSE),"")</f>
        <v/>
      </c>
      <c r="CP344" s="924" t="str">
        <f t="shared" ca="1" si="690"/>
        <v/>
      </c>
      <c r="CQ344" s="93" t="str">
        <f ca="1">IFERROR(VLOOKUP(CP344,'（様式１号）３整理番号表'!$T$19:$V$24,2,FALSE),"")</f>
        <v/>
      </c>
      <c r="CR344" s="924" t="str">
        <f ca="1">IFERROR(IF(INDIRECT("'("&amp;'２個別表'!EO344&amp;")'!AV"&amp;84+EP344)&lt;&gt;1,"",1),"")</f>
        <v/>
      </c>
      <c r="CS344" s="232">
        <f t="shared" ca="1" si="691"/>
        <v>0</v>
      </c>
      <c r="CT344" s="248">
        <f t="shared" ca="1" si="692"/>
        <v>0</v>
      </c>
      <c r="CU344" s="376" t="str">
        <f ca="1">IF(ER344="補強",IF(COUNTIFS($Z$11:Z344,Z344,$W$11:W344,1)=1,"１①",""),IF(COUNTIFS($Z$11:Z344,Z344,$W$11:W344,2)=1,"２①",""))</f>
        <v/>
      </c>
      <c r="CV344" s="57" t="str">
        <f t="shared" ca="1" si="693"/>
        <v/>
      </c>
      <c r="CW344" s="927" t="str">
        <f t="shared" ca="1" si="694"/>
        <v/>
      </c>
      <c r="CX344" s="256" t="str">
        <f t="shared" ca="1" si="695"/>
        <v/>
      </c>
      <c r="CY344" s="256" t="str">
        <f t="shared" ca="1" si="696"/>
        <v/>
      </c>
      <c r="CZ344" s="256" t="str">
        <f t="shared" ca="1" si="697"/>
        <v/>
      </c>
      <c r="DA344" s="256" t="str">
        <f t="shared" ca="1" si="698"/>
        <v/>
      </c>
      <c r="DB344" s="316" t="str">
        <f ca="1">IFERROR(VLOOKUP($CU344,'（様式１号）３整理番号表'!$Z$19:$AB$32,3,FALSE),"")</f>
        <v/>
      </c>
      <c r="DC344" s="259" t="str">
        <f t="shared" ca="1" si="699"/>
        <v>-</v>
      </c>
      <c r="DD344" s="618" t="str">
        <f t="shared" ca="1" si="700"/>
        <v/>
      </c>
      <c r="DE344" s="321" t="str">
        <f ca="1">IF(AND(AO344=18,AS344=1),IF(COUNTIFS($Y$11:Y344,Y344,$AS$11:AS344,1)=1,"２②",""),IF($CU344="１①",INDEX(INDIRECT("'("&amp;$EO344&amp;")'!AR116:BB116"),1,MATCH(INDIRECT("'("&amp;$EO344&amp;")'!C118"),INDIRECT("'("&amp;$EO344&amp;")'!AR119:BB119"),0)),""))</f>
        <v/>
      </c>
      <c r="DF344" s="324" t="str">
        <f t="shared" ca="1" si="701"/>
        <v/>
      </c>
      <c r="DG344" s="313" t="str">
        <f t="shared" ca="1" si="702"/>
        <v/>
      </c>
      <c r="DH344" s="313" t="str">
        <f t="shared" ca="1" si="703"/>
        <v/>
      </c>
      <c r="DI344" s="313" t="str">
        <f t="shared" ca="1" si="704"/>
        <v/>
      </c>
      <c r="DJ344" s="313" t="str">
        <f t="shared" ca="1" si="705"/>
        <v/>
      </c>
      <c r="DK344" s="328" t="str">
        <f t="shared" ca="1" si="706"/>
        <v/>
      </c>
      <c r="DL344" s="334" t="str">
        <f t="shared" ca="1" si="707"/>
        <v/>
      </c>
      <c r="DM344" s="915" t="str">
        <f t="shared" ca="1" si="708"/>
        <v/>
      </c>
      <c r="DN344" s="15"/>
      <c r="DO344" s="324"/>
      <c r="DP344" s="16"/>
      <c r="DQ344" s="16"/>
      <c r="DR344" s="16"/>
      <c r="DS344" s="16"/>
      <c r="DT344" s="318" t="str">
        <f>IFERROR(VLOOKUP($DN344,'（様式１号）３整理番号表'!$Z$19:$AB$32,3,FALSE),"")</f>
        <v/>
      </c>
      <c r="DU344" s="259" t="str">
        <f t="shared" si="709"/>
        <v/>
      </c>
      <c r="DV344" s="14"/>
      <c r="DW344" s="17" t="str">
        <f t="shared" ca="1" si="710"/>
        <v/>
      </c>
      <c r="DX344" s="88" t="str">
        <f t="shared" ca="1" si="727"/>
        <v/>
      </c>
      <c r="DZ344" s="339">
        <f t="shared" ca="1" si="729"/>
        <v>0</v>
      </c>
      <c r="EA344" s="339">
        <f t="shared" ca="1" si="729"/>
        <v>0</v>
      </c>
      <c r="EB344" s="339">
        <f t="shared" ca="1" si="729"/>
        <v>0</v>
      </c>
      <c r="EC344" s="339">
        <f t="shared" ca="1" si="729"/>
        <v>0</v>
      </c>
      <c r="ED344" s="339">
        <f t="shared" ca="1" si="729"/>
        <v>0</v>
      </c>
      <c r="EE344" s="339">
        <f t="shared" ca="1" si="729"/>
        <v>0</v>
      </c>
      <c r="EF344" s="339">
        <f t="shared" ca="1" si="729"/>
        <v>0</v>
      </c>
      <c r="EG344" s="339">
        <f t="shared" ca="1" si="729"/>
        <v>0</v>
      </c>
      <c r="EH344" s="339">
        <f t="shared" ca="1" si="729"/>
        <v>0</v>
      </c>
      <c r="EI344" s="339">
        <f t="shared" ca="1" si="729"/>
        <v>0</v>
      </c>
      <c r="EJ344" s="339">
        <f t="shared" ca="1" si="729"/>
        <v>0</v>
      </c>
      <c r="EK344" s="339">
        <f t="shared" ca="1" si="729"/>
        <v>0</v>
      </c>
      <c r="EL344" s="339">
        <f t="shared" ca="1" si="729"/>
        <v>0</v>
      </c>
      <c r="EM344" s="339">
        <f t="shared" ca="1" si="729"/>
        <v>0</v>
      </c>
      <c r="EO344" s="919" t="str">
        <f t="shared" ca="1" si="629"/>
        <v/>
      </c>
      <c r="EP344" s="919" t="str">
        <f t="shared" ca="1" si="711"/>
        <v/>
      </c>
      <c r="EQ344" s="919" t="str">
        <f t="shared" ca="1" si="712"/>
        <v/>
      </c>
      <c r="ER344" s="919" t="str">
        <f t="shared" ca="1" si="713"/>
        <v/>
      </c>
      <c r="ES344" s="919" t="str">
        <f ca="1">IFERROR(INDEX('郵便番号（石川県）'!$A$3:$F$2574,MATCH(INDIRECT("'("&amp;EO344&amp;")'!E7"),'郵便番号（石川県）'!$A$3:$A$2574,0),6),"")</f>
        <v/>
      </c>
      <c r="ET344" s="919" t="str">
        <f ca="1">IFERROR(INDEX('郵便番号（石川県）'!$A$3:$F$2574,MATCH(INDIRECT("'("&amp;$EO344&amp;")'!E7"),'郵便番号（石川県）'!$A$3:$A$2574,0),5),"")</f>
        <v/>
      </c>
      <c r="EU344" s="919" t="str">
        <f t="shared" ca="1" si="714"/>
        <v/>
      </c>
      <c r="EV344" s="919" t="str">
        <f t="shared" ca="1" si="715"/>
        <v/>
      </c>
      <c r="EW344" s="919" t="str">
        <f t="shared" ca="1" si="716"/>
        <v/>
      </c>
      <c r="EX344" s="919" t="str">
        <f t="shared" ca="1" si="717"/>
        <v/>
      </c>
      <c r="EY344" s="919" t="str">
        <f t="shared" ca="1" si="718"/>
        <v/>
      </c>
      <c r="EZ344" s="919" t="str">
        <f t="shared" ca="1" si="719"/>
        <v/>
      </c>
      <c r="FA344" s="919" t="str">
        <f t="shared" ca="1" si="720"/>
        <v/>
      </c>
      <c r="FB344" s="919" t="str">
        <f t="shared" ca="1" si="721"/>
        <v/>
      </c>
      <c r="FC344" s="919" t="str">
        <f t="shared" ca="1" si="722"/>
        <v/>
      </c>
      <c r="FD344" s="627" t="str">
        <f t="shared" ca="1" si="723"/>
        <v/>
      </c>
      <c r="FE344" s="630">
        <v>334</v>
      </c>
      <c r="FF344" s="299" t="str">
        <f t="shared" ca="1" si="724"/>
        <v/>
      </c>
      <c r="FG344" s="993" t="str">
        <f t="shared" ca="1" si="725"/>
        <v/>
      </c>
      <c r="FH344" s="919" t="str">
        <f t="shared" ca="1" si="726"/>
        <v/>
      </c>
      <c r="FI344" s="299">
        <f ca="1">COUNTIF($FH$11:FH344,"■")</f>
        <v>0</v>
      </c>
    </row>
    <row r="345" spans="1:165" ht="34.5" customHeight="1">
      <c r="A345" s="445">
        <f t="shared" ca="1" si="630"/>
        <v>0</v>
      </c>
      <c r="B345" s="446">
        <f>IF(R345&lt;&gt;"",IF(COUNTIF(R$11:R345,R345)=1,MAX(B$11:B344)+1,INDEX(B$11:B344,MATCH(R345,R$11:R344,0),1)),0)</f>
        <v>1</v>
      </c>
      <c r="C345" s="446">
        <f ca="1">IF(T345&lt;&gt;"",IF(COUNTIF(T$11:T345,T345)=1,MAX(C$11:C344)+1,INDEX(C$11:C344,MATCH(T345,T$11:T344,0),1)),0)</f>
        <v>0</v>
      </c>
      <c r="D345" s="446">
        <f ca="1">IF(U345&lt;&gt;"",IF(COUNTIF(U$11:U345,U345)=1,MAX(D$11:D344)+1,INDEX(D$11:D344,MATCH(U345,U$11:U344,0),1)),0)</f>
        <v>0</v>
      </c>
      <c r="E345" s="446">
        <f ca="1">IF(S345&lt;&gt;"",IF(COUNTIF(S$11:S345,S345)=1,MAX(E$11:E344)+1,INDEX(E$11:E344,MATCH(S345,S$11:S344,0),1)),0)</f>
        <v>0</v>
      </c>
      <c r="F345" s="446">
        <f ca="1">IF(Z345&lt;&gt;"",IF(COUNTIF(Z$11:Z345,Z345)=1,MAX(F$11:F344)+1,INDEX(F$11:F344,MATCH(Z345,Z$11:Z344,0),1)),0)</f>
        <v>0</v>
      </c>
      <c r="G345" s="447" cm="1">
        <f t="array" aca="1" ref="G345" ca="1">IF(Z345&lt;&gt;"",IF(COUNTIFS(Z$11:Z345,Z345,W$11:W345,W345)=1,MAX(G$11:G344)+1,INDEX(G$11:G344,MATCH(Z345&amp;W345,Z$11:Z344&amp;W$11:W345,0),1)),0)</f>
        <v>0</v>
      </c>
      <c r="H345" s="447">
        <f t="shared" ca="1" si="631"/>
        <v>0</v>
      </c>
      <c r="I345" s="447">
        <f ca="1">IF(T345="",0,IF(COUNTIF(T$11:T345,T345)=1,1,0))</f>
        <v>0</v>
      </c>
      <c r="J345" s="447">
        <f ca="1">IF(U345="",0,IF(COUNTIF(U$11:U345,U345)=1,1,0))</f>
        <v>0</v>
      </c>
      <c r="K345" s="447">
        <f ca="1">IF(S345="",0,IF(COUNTIF(S$11:S345,S345)=1,1,0))</f>
        <v>0</v>
      </c>
      <c r="L345" s="446">
        <f ca="1">IF(Z345="",0,IF(COUNTIF(Z$11:Z345,Z345)=1,1,0))</f>
        <v>0</v>
      </c>
      <c r="M345" s="767">
        <f ca="1">IF($W345=2,IF(COUNTIFS($W$11:$W345,2,$Z$11:$Z345,$Z345)=1,1,0),0)</f>
        <v>0</v>
      </c>
      <c r="N345" s="767">
        <f ca="1">IF($W345=1,IF(COUNTIFS($W$11:$W345,2,$Z$11:$Z345,$Z345)=1,1,0),0)</f>
        <v>0</v>
      </c>
      <c r="O345" s="446">
        <f ca="1">IF(H345=0,0,IF(COUNTIF(Z$11:Z345,Z345)=1,1,0))</f>
        <v>0</v>
      </c>
      <c r="P345" s="448" t="str">
        <f t="shared" ca="1" si="632"/>
        <v>石川県</v>
      </c>
      <c r="Q345" s="89">
        <f t="shared" ca="1" si="633"/>
        <v>335</v>
      </c>
      <c r="R345" s="170" t="s">
        <v>459</v>
      </c>
      <c r="S345" s="357" t="str">
        <f t="shared" ca="1" si="634"/>
        <v/>
      </c>
      <c r="T345" s="357" t="str">
        <f t="shared" ca="1" si="635"/>
        <v/>
      </c>
      <c r="U345" s="58" t="str">
        <f t="shared" ca="1" si="636"/>
        <v/>
      </c>
      <c r="V345" s="58" t="str">
        <f t="shared" ca="1" si="637"/>
        <v/>
      </c>
      <c r="W345" s="920" t="str">
        <f t="shared" ca="1" si="638"/>
        <v/>
      </c>
      <c r="X345" s="369">
        <f ca="1">IFERROR(VLOOKUP(W345,'（様式１号）３整理番号表'!$B$4:$H$5,2,FALSE),0)</f>
        <v>0</v>
      </c>
      <c r="Y345" s="768" t="str" cm="1">
        <f t="array" aca="1" ref="Y345" ca="1">IF(AND(D345=0,F345=0),"",IF(COUNTIF(D$11:D345,D345)=1,1,IF(COUNTIFS(D$11:D345,D345,F$11:F345,F345)=1,INDEX((D$11:D345,F$11:F345,Y$11:Y345),MATCH(_xlfn.MAXIFS(F$11:F344,D$11:D344,D345),$F$11:F345,0),1,3)+1,INDEX((D$11:D345,F$11:F345,Y$11:Y345),MATCH(D345&amp;F345,D$11:D345&amp;F$11:F345,0),1,3))))</f>
        <v/>
      </c>
      <c r="Z345" s="40" t="str">
        <f t="shared" ca="1" si="639"/>
        <v/>
      </c>
      <c r="AA345" s="924" t="str">
        <f t="shared" ca="1" si="640"/>
        <v/>
      </c>
      <c r="AB345" s="93">
        <f ca="1">IFERROR(VLOOKUP(AA345,'（様式１号）３整理番号表'!$B$10:$H$16,2,FALSE),0)</f>
        <v>0</v>
      </c>
      <c r="AC345" s="924" t="str">
        <f t="shared" ca="1" si="641"/>
        <v/>
      </c>
      <c r="AD345" s="924" t="str">
        <f t="shared" ca="1" si="642"/>
        <v/>
      </c>
      <c r="AE345" s="93">
        <f ca="1">IFERROR(VLOOKUP(AD345,'（様式１号）３整理番号表'!$B$21:$H$22,2,FALSE),0)</f>
        <v>0</v>
      </c>
      <c r="AF345" s="924" t="str">
        <f t="shared" ca="1" si="643"/>
        <v/>
      </c>
      <c r="AG345" s="93">
        <f ca="1">IFERROR(VLOOKUP(AF345,'（様式１号）３整理番号表'!$B$26:$H$31,2,FALSE),0)</f>
        <v>0</v>
      </c>
      <c r="AH345" s="924" t="str">
        <f t="shared" ca="1" si="644"/>
        <v/>
      </c>
      <c r="AI345" s="93">
        <f ca="1">IFERROR(VLOOKUP(AH345,'（様式１号）３整理番号表'!$J$5:$N$59,2,FALSE),0)</f>
        <v>0</v>
      </c>
      <c r="AJ345" s="77" t="str">
        <f t="shared" ca="1" si="645"/>
        <v/>
      </c>
      <c r="AK345" s="93">
        <f ca="1">IFERROR(VLOOKUP(AJ345,'（様式１号）３整理番号表'!$P$5:$R$29,2,FALSE),0)</f>
        <v>0</v>
      </c>
      <c r="AL345" s="921" t="str">
        <f t="shared" ca="1" si="646"/>
        <v/>
      </c>
      <c r="AM345" s="921" t="str">
        <f t="shared" ca="1" si="647"/>
        <v/>
      </c>
      <c r="AN345" s="921"/>
      <c r="AO345" s="77" t="str">
        <f t="shared" ca="1" si="648"/>
        <v/>
      </c>
      <c r="AP345" s="93">
        <f ca="1">IFERROR(VLOOKUP(AO345,'（様式１号）３整理番号表'!$P$5:$R$29,2,FALSE),0)</f>
        <v>0</v>
      </c>
      <c r="AQ345" s="924" t="str">
        <f t="shared" ca="1" si="649"/>
        <v/>
      </c>
      <c r="AR345" s="93">
        <f t="shared" ca="1" si="650"/>
        <v>0</v>
      </c>
      <c r="AS345" s="924" t="str">
        <f t="shared" ca="1" si="651"/>
        <v/>
      </c>
      <c r="AT345" s="40" t="str">
        <f t="shared" ca="1" si="652"/>
        <v/>
      </c>
      <c r="AU345" s="93" t="str">
        <f t="shared" ca="1" si="653"/>
        <v/>
      </c>
      <c r="AV345" s="923" t="str">
        <f t="shared" ca="1" si="654"/>
        <v/>
      </c>
      <c r="AW345" s="926" t="str">
        <f t="shared" ca="1" si="655"/>
        <v/>
      </c>
      <c r="AX345" s="925" t="str">
        <f t="shared" ca="1" si="656"/>
        <v/>
      </c>
      <c r="AY345" s="925" t="str">
        <f t="shared" ca="1" si="656"/>
        <v/>
      </c>
      <c r="AZ345" s="925" t="str">
        <f t="shared" ca="1" si="656"/>
        <v/>
      </c>
      <c r="BA345" s="925" t="str">
        <f t="shared" ca="1" si="656"/>
        <v/>
      </c>
      <c r="BB345" s="925" t="str">
        <f t="shared" ca="1" si="657"/>
        <v/>
      </c>
      <c r="BC345" s="925" t="str">
        <f t="shared" ca="1" si="658"/>
        <v/>
      </c>
      <c r="BD345" s="925" t="str">
        <f t="shared" ca="1" si="658"/>
        <v/>
      </c>
      <c r="BE345" s="925" t="str">
        <f t="shared" ca="1" si="658"/>
        <v/>
      </c>
      <c r="BF345" s="77" t="str">
        <f t="shared" ca="1" si="659"/>
        <v/>
      </c>
      <c r="BG345" s="924" t="str">
        <f t="shared" ca="1" si="660"/>
        <v/>
      </c>
      <c r="BH345" s="94">
        <f ca="1">IF(BF345&lt;&gt;"",INDEX('（様式１号）３整理番号表'!$AB$7:$AQ$12,MATCH(BF345,'（様式１号）３整理番号表'!$AA$7:$AA$12,0),MATCH(BG345,'（様式１号）３整理番号表'!$AB$6:$AQ$6,0)),0)</f>
        <v>0</v>
      </c>
      <c r="BI345" s="921" t="str">
        <f t="shared" ca="1" si="661"/>
        <v/>
      </c>
      <c r="BJ345" s="922" t="str">
        <f t="shared" ca="1" si="662"/>
        <v/>
      </c>
      <c r="BK345" s="926" t="str">
        <f t="shared" ca="1" si="663"/>
        <v/>
      </c>
      <c r="BL345" s="922" t="str">
        <f t="shared" ca="1" si="664"/>
        <v/>
      </c>
      <c r="BM345" s="79" t="str">
        <f t="shared" ca="1" si="665"/>
        <v/>
      </c>
      <c r="BN345" s="82" t="str">
        <f t="shared" ca="1" si="666"/>
        <v/>
      </c>
      <c r="BO345" s="83" t="str">
        <f t="shared" ca="1" si="667"/>
        <v/>
      </c>
      <c r="BP345" s="84" t="str">
        <f t="shared" ca="1" si="668"/>
        <v/>
      </c>
      <c r="BQ345" s="82" t="str">
        <f t="shared" ca="1" si="669"/>
        <v/>
      </c>
      <c r="BR345" s="97" t="str">
        <f t="shared" ca="1" si="670"/>
        <v/>
      </c>
      <c r="BS345" s="95" t="str">
        <f t="shared" ca="1" si="671"/>
        <v/>
      </c>
      <c r="BT345" s="184" t="str">
        <f t="shared" ca="1" si="672"/>
        <v/>
      </c>
      <c r="BU345" s="611" t="str">
        <f t="shared" ca="1" si="673"/>
        <v/>
      </c>
      <c r="BV345" s="77" t="str">
        <f t="shared" ca="1" si="674"/>
        <v/>
      </c>
      <c r="BW345" s="85" t="str">
        <f t="shared" ca="1" si="675"/>
        <v/>
      </c>
      <c r="BX345" s="86" t="str">
        <f t="shared" ca="1" si="676"/>
        <v/>
      </c>
      <c r="BY345" s="231">
        <f ca="1">IF('ポイント要件確認等（個別表）'!AD345=1,ROUNDDOWN('ポイント要件確認等（個別表）'!AV345,-3),IF('ポイント要件確認等（個別表）'!AD345=2,ROUNDDOWN('ポイント要件確認等（個別表）'!BH345,-3),IF('ポイント要件確認等（個別表）'!AD345=3,ROUNDDOWN('ポイント要件確認等（個別表）'!BT345,-3),0)))</f>
        <v>0</v>
      </c>
      <c r="BZ345" s="86" t="str">
        <f t="shared" ca="1" si="677"/>
        <v/>
      </c>
      <c r="CA345" s="232" t="str">
        <f t="shared" ca="1" si="678"/>
        <v/>
      </c>
      <c r="CB345" s="232">
        <f t="shared" ca="1" si="679"/>
        <v>0</v>
      </c>
      <c r="CC345" s="86" t="str">
        <f t="shared" ca="1" si="680"/>
        <v/>
      </c>
      <c r="CD345" s="86" t="str">
        <f t="shared" ca="1" si="681"/>
        <v/>
      </c>
      <c r="CE345" s="609"/>
      <c r="CF345" s="86" t="str">
        <f t="shared" ca="1" si="682"/>
        <v/>
      </c>
      <c r="CG345" s="185" t="str">
        <f t="shared" ca="1" si="683"/>
        <v/>
      </c>
      <c r="CH345" s="246" t="str">
        <f t="shared" ca="1" si="684"/>
        <v>含税額</v>
      </c>
      <c r="CI345" s="247" t="str">
        <f t="shared" ca="1" si="685"/>
        <v/>
      </c>
      <c r="CJ345" s="87" t="str">
        <f ca="1">IFERROR(IF(INDIRECT("'("&amp;'２個別表'!EO345&amp;")'!AR"&amp;84+EP345)&lt;&gt;1,"",1),"")</f>
        <v/>
      </c>
      <c r="CK345" s="244" t="str">
        <f t="shared" ca="1" si="686"/>
        <v/>
      </c>
      <c r="CL345" s="235" t="str">
        <f t="shared" ca="1" si="687"/>
        <v/>
      </c>
      <c r="CM345" s="239" t="str">
        <f t="shared" ca="1" si="688"/>
        <v/>
      </c>
      <c r="CN345" s="77" t="str">
        <f t="shared" ca="1" si="689"/>
        <v/>
      </c>
      <c r="CO345" s="93" t="str">
        <f ca="1">IFERROR(VLOOKUP(CN345,'（様式１号）３整理番号表'!$T$5:$V$15,2,FALSE),"")</f>
        <v/>
      </c>
      <c r="CP345" s="924" t="str">
        <f t="shared" ca="1" si="690"/>
        <v/>
      </c>
      <c r="CQ345" s="93" t="str">
        <f ca="1">IFERROR(VLOOKUP(CP345,'（様式１号）３整理番号表'!$T$19:$V$24,2,FALSE),"")</f>
        <v/>
      </c>
      <c r="CR345" s="924" t="str">
        <f ca="1">IFERROR(IF(INDIRECT("'("&amp;'２個別表'!EO345&amp;")'!AV"&amp;84+EP345)&lt;&gt;1,"",1),"")</f>
        <v/>
      </c>
      <c r="CS345" s="232">
        <f t="shared" ca="1" si="691"/>
        <v>0</v>
      </c>
      <c r="CT345" s="248">
        <f t="shared" ca="1" si="692"/>
        <v>0</v>
      </c>
      <c r="CU345" s="376" t="str">
        <f ca="1">IF(ER345="補強",IF(COUNTIFS($Z$11:Z345,Z345,$W$11:W345,1)=1,"１①",""),IF(COUNTIFS($Z$11:Z345,Z345,$W$11:W345,2)=1,"２①",""))</f>
        <v/>
      </c>
      <c r="CV345" s="57" t="str">
        <f t="shared" ca="1" si="693"/>
        <v/>
      </c>
      <c r="CW345" s="927" t="str">
        <f t="shared" ca="1" si="694"/>
        <v/>
      </c>
      <c r="CX345" s="256" t="str">
        <f t="shared" ca="1" si="695"/>
        <v/>
      </c>
      <c r="CY345" s="256" t="str">
        <f t="shared" ca="1" si="696"/>
        <v/>
      </c>
      <c r="CZ345" s="256" t="str">
        <f t="shared" ca="1" si="697"/>
        <v/>
      </c>
      <c r="DA345" s="256" t="str">
        <f t="shared" ca="1" si="698"/>
        <v/>
      </c>
      <c r="DB345" s="316" t="str">
        <f ca="1">IFERROR(VLOOKUP($CU345,'（様式１号）３整理番号表'!$Z$19:$AB$32,3,FALSE),"")</f>
        <v/>
      </c>
      <c r="DC345" s="259" t="str">
        <f t="shared" ca="1" si="699"/>
        <v>-</v>
      </c>
      <c r="DD345" s="618" t="str">
        <f t="shared" ca="1" si="700"/>
        <v/>
      </c>
      <c r="DE345" s="321" t="str">
        <f ca="1">IF(AND(AO345=18,AS345=1),IF(COUNTIFS($Y$11:Y345,Y345,$AS$11:AS345,1)=1,"２②",""),IF($CU345="１①",INDEX(INDIRECT("'("&amp;$EO345&amp;")'!AR116:BB116"),1,MATCH(INDIRECT("'("&amp;$EO345&amp;")'!C118"),INDIRECT("'("&amp;$EO345&amp;")'!AR119:BB119"),0)),""))</f>
        <v/>
      </c>
      <c r="DF345" s="324" t="str">
        <f t="shared" ca="1" si="701"/>
        <v/>
      </c>
      <c r="DG345" s="313" t="str">
        <f t="shared" ca="1" si="702"/>
        <v/>
      </c>
      <c r="DH345" s="313" t="str">
        <f t="shared" ca="1" si="703"/>
        <v/>
      </c>
      <c r="DI345" s="313" t="str">
        <f t="shared" ca="1" si="704"/>
        <v/>
      </c>
      <c r="DJ345" s="313" t="str">
        <f t="shared" ca="1" si="705"/>
        <v/>
      </c>
      <c r="DK345" s="328" t="str">
        <f t="shared" ca="1" si="706"/>
        <v/>
      </c>
      <c r="DL345" s="334" t="str">
        <f t="shared" ca="1" si="707"/>
        <v/>
      </c>
      <c r="DM345" s="915" t="str">
        <f t="shared" ca="1" si="708"/>
        <v/>
      </c>
      <c r="DN345" s="15"/>
      <c r="DO345" s="324"/>
      <c r="DP345" s="16"/>
      <c r="DQ345" s="16"/>
      <c r="DR345" s="16"/>
      <c r="DS345" s="16"/>
      <c r="DT345" s="318" t="str">
        <f>IFERROR(VLOOKUP($DN345,'（様式１号）３整理番号表'!$Z$19:$AB$32,3,FALSE),"")</f>
        <v/>
      </c>
      <c r="DU345" s="259" t="str">
        <f t="shared" si="709"/>
        <v/>
      </c>
      <c r="DV345" s="14"/>
      <c r="DW345" s="17" t="str">
        <f t="shared" ca="1" si="710"/>
        <v/>
      </c>
      <c r="DX345" s="88" t="str">
        <f t="shared" ca="1" si="727"/>
        <v/>
      </c>
      <c r="DZ345" s="339">
        <f t="shared" ca="1" si="729"/>
        <v>0</v>
      </c>
      <c r="EA345" s="339">
        <f t="shared" ca="1" si="729"/>
        <v>0</v>
      </c>
      <c r="EB345" s="339">
        <f t="shared" ca="1" si="729"/>
        <v>0</v>
      </c>
      <c r="EC345" s="339">
        <f t="shared" ca="1" si="729"/>
        <v>0</v>
      </c>
      <c r="ED345" s="339">
        <f t="shared" ca="1" si="729"/>
        <v>0</v>
      </c>
      <c r="EE345" s="339">
        <f t="shared" ca="1" si="729"/>
        <v>0</v>
      </c>
      <c r="EF345" s="339">
        <f t="shared" ca="1" si="729"/>
        <v>0</v>
      </c>
      <c r="EG345" s="339">
        <f t="shared" ca="1" si="729"/>
        <v>0</v>
      </c>
      <c r="EH345" s="339">
        <f t="shared" ca="1" si="729"/>
        <v>0</v>
      </c>
      <c r="EI345" s="339">
        <f t="shared" ca="1" si="729"/>
        <v>0</v>
      </c>
      <c r="EJ345" s="339">
        <f t="shared" ca="1" si="729"/>
        <v>0</v>
      </c>
      <c r="EK345" s="339">
        <f t="shared" ca="1" si="729"/>
        <v>0</v>
      </c>
      <c r="EL345" s="339">
        <f t="shared" ca="1" si="729"/>
        <v>0</v>
      </c>
      <c r="EM345" s="339">
        <f t="shared" ca="1" si="729"/>
        <v>0</v>
      </c>
      <c r="EO345" s="919" t="str">
        <f t="shared" ca="1" si="629"/>
        <v/>
      </c>
      <c r="EP345" s="919" t="str">
        <f t="shared" ca="1" si="711"/>
        <v/>
      </c>
      <c r="EQ345" s="919" t="str">
        <f t="shared" ca="1" si="712"/>
        <v/>
      </c>
      <c r="ER345" s="919" t="str">
        <f t="shared" ca="1" si="713"/>
        <v/>
      </c>
      <c r="ES345" s="919" t="str">
        <f ca="1">IFERROR(INDEX('郵便番号（石川県）'!$A$3:$F$2574,MATCH(INDIRECT("'("&amp;EO345&amp;")'!E7"),'郵便番号（石川県）'!$A$3:$A$2574,0),6),"")</f>
        <v/>
      </c>
      <c r="ET345" s="919" t="str">
        <f ca="1">IFERROR(INDEX('郵便番号（石川県）'!$A$3:$F$2574,MATCH(INDIRECT("'("&amp;$EO345&amp;")'!E7"),'郵便番号（石川県）'!$A$3:$A$2574,0),5),"")</f>
        <v/>
      </c>
      <c r="EU345" s="919" t="str">
        <f t="shared" ca="1" si="714"/>
        <v/>
      </c>
      <c r="EV345" s="919" t="str">
        <f t="shared" ca="1" si="715"/>
        <v/>
      </c>
      <c r="EW345" s="919" t="str">
        <f t="shared" ca="1" si="716"/>
        <v/>
      </c>
      <c r="EX345" s="919" t="str">
        <f t="shared" ca="1" si="717"/>
        <v/>
      </c>
      <c r="EY345" s="919" t="str">
        <f t="shared" ca="1" si="718"/>
        <v/>
      </c>
      <c r="EZ345" s="919" t="str">
        <f t="shared" ca="1" si="719"/>
        <v/>
      </c>
      <c r="FA345" s="919" t="str">
        <f t="shared" ca="1" si="720"/>
        <v/>
      </c>
      <c r="FB345" s="919" t="str">
        <f t="shared" ca="1" si="721"/>
        <v/>
      </c>
      <c r="FC345" s="919" t="str">
        <f t="shared" ca="1" si="722"/>
        <v/>
      </c>
      <c r="FD345" s="627" t="str">
        <f t="shared" ca="1" si="723"/>
        <v/>
      </c>
      <c r="FE345" s="630">
        <v>335</v>
      </c>
      <c r="FF345" s="299" t="str">
        <f t="shared" ca="1" si="724"/>
        <v/>
      </c>
      <c r="FG345" s="993" t="str">
        <f t="shared" ca="1" si="725"/>
        <v/>
      </c>
      <c r="FH345" s="919" t="str">
        <f t="shared" ca="1" si="726"/>
        <v/>
      </c>
      <c r="FI345" s="299">
        <f ca="1">COUNTIF($FH$11:FH345,"■")</f>
        <v>0</v>
      </c>
    </row>
    <row r="346" spans="1:165" ht="34.5" customHeight="1">
      <c r="A346" s="445">
        <f t="shared" ca="1" si="630"/>
        <v>0</v>
      </c>
      <c r="B346" s="446">
        <f>IF(R346&lt;&gt;"",IF(COUNTIF(R$11:R346,R346)=1,MAX(B$11:B345)+1,INDEX(B$11:B345,MATCH(R346,R$11:R345,0),1)),0)</f>
        <v>1</v>
      </c>
      <c r="C346" s="446">
        <f ca="1">IF(T346&lt;&gt;"",IF(COUNTIF(T$11:T346,T346)=1,MAX(C$11:C345)+1,INDEX(C$11:C345,MATCH(T346,T$11:T345,0),1)),0)</f>
        <v>0</v>
      </c>
      <c r="D346" s="446">
        <f ca="1">IF(U346&lt;&gt;"",IF(COUNTIF(U$11:U346,U346)=1,MAX(D$11:D345)+1,INDEX(D$11:D345,MATCH(U346,U$11:U345,0),1)),0)</f>
        <v>0</v>
      </c>
      <c r="E346" s="446">
        <f ca="1">IF(S346&lt;&gt;"",IF(COUNTIF(S$11:S346,S346)=1,MAX(E$11:E345)+1,INDEX(E$11:E345,MATCH(S346,S$11:S345,0),1)),0)</f>
        <v>0</v>
      </c>
      <c r="F346" s="446">
        <f ca="1">IF(Z346&lt;&gt;"",IF(COUNTIF(Z$11:Z346,Z346)=1,MAX(F$11:F345)+1,INDEX(F$11:F345,MATCH(Z346,Z$11:Z345,0),1)),0)</f>
        <v>0</v>
      </c>
      <c r="G346" s="447" cm="1">
        <f t="array" aca="1" ref="G346" ca="1">IF(Z346&lt;&gt;"",IF(COUNTIFS(Z$11:Z346,Z346,W$11:W346,W346)=1,MAX(G$11:G345)+1,INDEX(G$11:G345,MATCH(Z346&amp;W346,Z$11:Z345&amp;W$11:W346,0),1)),0)</f>
        <v>0</v>
      </c>
      <c r="H346" s="447">
        <f t="shared" ca="1" si="631"/>
        <v>0</v>
      </c>
      <c r="I346" s="447">
        <f ca="1">IF(T346="",0,IF(COUNTIF(T$11:T346,T346)=1,1,0))</f>
        <v>0</v>
      </c>
      <c r="J346" s="447">
        <f ca="1">IF(U346="",0,IF(COUNTIF(U$11:U346,U346)=1,1,0))</f>
        <v>0</v>
      </c>
      <c r="K346" s="447">
        <f ca="1">IF(S346="",0,IF(COUNTIF(S$11:S346,S346)=1,1,0))</f>
        <v>0</v>
      </c>
      <c r="L346" s="446">
        <f ca="1">IF(Z346="",0,IF(COUNTIF(Z$11:Z346,Z346)=1,1,0))</f>
        <v>0</v>
      </c>
      <c r="M346" s="767">
        <f ca="1">IF($W346=2,IF(COUNTIFS($W$11:$W346,2,$Z$11:$Z346,$Z346)=1,1,0),0)</f>
        <v>0</v>
      </c>
      <c r="N346" s="767">
        <f ca="1">IF($W346=1,IF(COUNTIFS($W$11:$W346,2,$Z$11:$Z346,$Z346)=1,1,0),0)</f>
        <v>0</v>
      </c>
      <c r="O346" s="446">
        <f ca="1">IF(H346=0,0,IF(COUNTIF(Z$11:Z346,Z346)=1,1,0))</f>
        <v>0</v>
      </c>
      <c r="P346" s="448" t="str">
        <f t="shared" ca="1" si="632"/>
        <v>石川県</v>
      </c>
      <c r="Q346" s="89">
        <f t="shared" ca="1" si="633"/>
        <v>336</v>
      </c>
      <c r="R346" s="170" t="s">
        <v>459</v>
      </c>
      <c r="S346" s="357" t="str">
        <f t="shared" ca="1" si="634"/>
        <v/>
      </c>
      <c r="T346" s="357" t="str">
        <f t="shared" ca="1" si="635"/>
        <v/>
      </c>
      <c r="U346" s="58" t="str">
        <f t="shared" ca="1" si="636"/>
        <v/>
      </c>
      <c r="V346" s="58" t="str">
        <f t="shared" ca="1" si="637"/>
        <v/>
      </c>
      <c r="W346" s="920" t="str">
        <f t="shared" ca="1" si="638"/>
        <v/>
      </c>
      <c r="X346" s="369">
        <f ca="1">IFERROR(VLOOKUP(W346,'（様式１号）３整理番号表'!$B$4:$H$5,2,FALSE),0)</f>
        <v>0</v>
      </c>
      <c r="Y346" s="768" t="str" cm="1">
        <f t="array" aca="1" ref="Y346" ca="1">IF(AND(D346=0,F346=0),"",IF(COUNTIF(D$11:D346,D346)=1,1,IF(COUNTIFS(D$11:D346,D346,F$11:F346,F346)=1,INDEX((D$11:D346,F$11:F346,Y$11:Y346),MATCH(_xlfn.MAXIFS(F$11:F345,D$11:D345,D346),$F$11:F346,0),1,3)+1,INDEX((D$11:D346,F$11:F346,Y$11:Y346),MATCH(D346&amp;F346,D$11:D346&amp;F$11:F346,0),1,3))))</f>
        <v/>
      </c>
      <c r="Z346" s="40" t="str">
        <f t="shared" ca="1" si="639"/>
        <v/>
      </c>
      <c r="AA346" s="924" t="str">
        <f t="shared" ca="1" si="640"/>
        <v/>
      </c>
      <c r="AB346" s="93">
        <f ca="1">IFERROR(VLOOKUP(AA346,'（様式１号）３整理番号表'!$B$10:$H$16,2,FALSE),0)</f>
        <v>0</v>
      </c>
      <c r="AC346" s="924" t="str">
        <f t="shared" ca="1" si="641"/>
        <v/>
      </c>
      <c r="AD346" s="924" t="str">
        <f t="shared" ca="1" si="642"/>
        <v/>
      </c>
      <c r="AE346" s="93">
        <f ca="1">IFERROR(VLOOKUP(AD346,'（様式１号）３整理番号表'!$B$21:$H$22,2,FALSE),0)</f>
        <v>0</v>
      </c>
      <c r="AF346" s="924" t="str">
        <f t="shared" ca="1" si="643"/>
        <v/>
      </c>
      <c r="AG346" s="93">
        <f ca="1">IFERROR(VLOOKUP(AF346,'（様式１号）３整理番号表'!$B$26:$H$31,2,FALSE),0)</f>
        <v>0</v>
      </c>
      <c r="AH346" s="924" t="str">
        <f t="shared" ca="1" si="644"/>
        <v/>
      </c>
      <c r="AI346" s="93">
        <f ca="1">IFERROR(VLOOKUP(AH346,'（様式１号）３整理番号表'!$J$5:$N$59,2,FALSE),0)</f>
        <v>0</v>
      </c>
      <c r="AJ346" s="77" t="str">
        <f t="shared" ca="1" si="645"/>
        <v/>
      </c>
      <c r="AK346" s="93">
        <f ca="1">IFERROR(VLOOKUP(AJ346,'（様式１号）３整理番号表'!$P$5:$R$29,2,FALSE),0)</f>
        <v>0</v>
      </c>
      <c r="AL346" s="921" t="str">
        <f t="shared" ca="1" si="646"/>
        <v/>
      </c>
      <c r="AM346" s="921" t="str">
        <f t="shared" ca="1" si="647"/>
        <v/>
      </c>
      <c r="AN346" s="921"/>
      <c r="AO346" s="77" t="str">
        <f t="shared" ca="1" si="648"/>
        <v/>
      </c>
      <c r="AP346" s="93">
        <f ca="1">IFERROR(VLOOKUP(AO346,'（様式１号）３整理番号表'!$P$5:$R$29,2,FALSE),0)</f>
        <v>0</v>
      </c>
      <c r="AQ346" s="924" t="str">
        <f t="shared" ca="1" si="649"/>
        <v/>
      </c>
      <c r="AR346" s="93">
        <f t="shared" ca="1" si="650"/>
        <v>0</v>
      </c>
      <c r="AS346" s="924" t="str">
        <f t="shared" ca="1" si="651"/>
        <v/>
      </c>
      <c r="AT346" s="40" t="str">
        <f t="shared" ca="1" si="652"/>
        <v/>
      </c>
      <c r="AU346" s="93" t="str">
        <f t="shared" ca="1" si="653"/>
        <v/>
      </c>
      <c r="AV346" s="923" t="str">
        <f t="shared" ca="1" si="654"/>
        <v/>
      </c>
      <c r="AW346" s="926" t="str">
        <f t="shared" ca="1" si="655"/>
        <v/>
      </c>
      <c r="AX346" s="925" t="str">
        <f t="shared" ca="1" si="656"/>
        <v/>
      </c>
      <c r="AY346" s="925" t="str">
        <f t="shared" ca="1" si="656"/>
        <v/>
      </c>
      <c r="AZ346" s="925" t="str">
        <f t="shared" ca="1" si="656"/>
        <v/>
      </c>
      <c r="BA346" s="925" t="str">
        <f t="shared" ca="1" si="656"/>
        <v/>
      </c>
      <c r="BB346" s="925" t="str">
        <f t="shared" ca="1" si="657"/>
        <v/>
      </c>
      <c r="BC346" s="925" t="str">
        <f t="shared" ca="1" si="658"/>
        <v/>
      </c>
      <c r="BD346" s="925" t="str">
        <f t="shared" ca="1" si="658"/>
        <v/>
      </c>
      <c r="BE346" s="925" t="str">
        <f t="shared" ca="1" si="658"/>
        <v/>
      </c>
      <c r="BF346" s="77" t="str">
        <f t="shared" ca="1" si="659"/>
        <v/>
      </c>
      <c r="BG346" s="924" t="str">
        <f t="shared" ca="1" si="660"/>
        <v/>
      </c>
      <c r="BH346" s="94">
        <f ca="1">IF(BF346&lt;&gt;"",INDEX('（様式１号）３整理番号表'!$AB$7:$AQ$12,MATCH(BF346,'（様式１号）３整理番号表'!$AA$7:$AA$12,0),MATCH(BG346,'（様式１号）３整理番号表'!$AB$6:$AQ$6,0)),0)</f>
        <v>0</v>
      </c>
      <c r="BI346" s="921" t="str">
        <f t="shared" ca="1" si="661"/>
        <v/>
      </c>
      <c r="BJ346" s="922" t="str">
        <f t="shared" ca="1" si="662"/>
        <v/>
      </c>
      <c r="BK346" s="926" t="str">
        <f t="shared" ca="1" si="663"/>
        <v/>
      </c>
      <c r="BL346" s="922" t="str">
        <f t="shared" ca="1" si="664"/>
        <v/>
      </c>
      <c r="BM346" s="79" t="str">
        <f t="shared" ca="1" si="665"/>
        <v/>
      </c>
      <c r="BN346" s="82" t="str">
        <f t="shared" ca="1" si="666"/>
        <v/>
      </c>
      <c r="BO346" s="83" t="str">
        <f t="shared" ca="1" si="667"/>
        <v/>
      </c>
      <c r="BP346" s="84" t="str">
        <f t="shared" ca="1" si="668"/>
        <v/>
      </c>
      <c r="BQ346" s="82" t="str">
        <f t="shared" ca="1" si="669"/>
        <v/>
      </c>
      <c r="BR346" s="97" t="str">
        <f t="shared" ca="1" si="670"/>
        <v/>
      </c>
      <c r="BS346" s="95" t="str">
        <f t="shared" ca="1" si="671"/>
        <v/>
      </c>
      <c r="BT346" s="184" t="str">
        <f t="shared" ca="1" si="672"/>
        <v/>
      </c>
      <c r="BU346" s="611" t="str">
        <f t="shared" ca="1" si="673"/>
        <v/>
      </c>
      <c r="BV346" s="77" t="str">
        <f t="shared" ca="1" si="674"/>
        <v/>
      </c>
      <c r="BW346" s="85" t="str">
        <f t="shared" ca="1" si="675"/>
        <v/>
      </c>
      <c r="BX346" s="86" t="str">
        <f t="shared" ca="1" si="676"/>
        <v/>
      </c>
      <c r="BY346" s="231">
        <f ca="1">IF('ポイント要件確認等（個別表）'!AD346=1,ROUNDDOWN('ポイント要件確認等（個別表）'!AV346,-3),IF('ポイント要件確認等（個別表）'!AD346=2,ROUNDDOWN('ポイント要件確認等（個別表）'!BH346,-3),IF('ポイント要件確認等（個別表）'!AD346=3,ROUNDDOWN('ポイント要件確認等（個別表）'!BT346,-3),0)))</f>
        <v>0</v>
      </c>
      <c r="BZ346" s="86" t="str">
        <f t="shared" ca="1" si="677"/>
        <v/>
      </c>
      <c r="CA346" s="232" t="str">
        <f t="shared" ca="1" si="678"/>
        <v/>
      </c>
      <c r="CB346" s="232">
        <f t="shared" ca="1" si="679"/>
        <v>0</v>
      </c>
      <c r="CC346" s="86" t="str">
        <f t="shared" ca="1" si="680"/>
        <v/>
      </c>
      <c r="CD346" s="86" t="str">
        <f t="shared" ca="1" si="681"/>
        <v/>
      </c>
      <c r="CE346" s="609"/>
      <c r="CF346" s="86" t="str">
        <f t="shared" ca="1" si="682"/>
        <v/>
      </c>
      <c r="CG346" s="185" t="str">
        <f t="shared" ca="1" si="683"/>
        <v/>
      </c>
      <c r="CH346" s="246" t="str">
        <f t="shared" ca="1" si="684"/>
        <v>含税額</v>
      </c>
      <c r="CI346" s="247" t="str">
        <f t="shared" ca="1" si="685"/>
        <v/>
      </c>
      <c r="CJ346" s="87" t="str">
        <f ca="1">IFERROR(IF(INDIRECT("'("&amp;'２個別表'!EO346&amp;")'!AR"&amp;84+EP346)&lt;&gt;1,"",1),"")</f>
        <v/>
      </c>
      <c r="CK346" s="244" t="str">
        <f t="shared" ca="1" si="686"/>
        <v/>
      </c>
      <c r="CL346" s="235" t="str">
        <f t="shared" ca="1" si="687"/>
        <v/>
      </c>
      <c r="CM346" s="239" t="str">
        <f t="shared" ca="1" si="688"/>
        <v/>
      </c>
      <c r="CN346" s="77" t="str">
        <f t="shared" ca="1" si="689"/>
        <v/>
      </c>
      <c r="CO346" s="93" t="str">
        <f ca="1">IFERROR(VLOOKUP(CN346,'（様式１号）３整理番号表'!$T$5:$V$15,2,FALSE),"")</f>
        <v/>
      </c>
      <c r="CP346" s="924" t="str">
        <f t="shared" ca="1" si="690"/>
        <v/>
      </c>
      <c r="CQ346" s="93" t="str">
        <f ca="1">IFERROR(VLOOKUP(CP346,'（様式１号）３整理番号表'!$T$19:$V$24,2,FALSE),"")</f>
        <v/>
      </c>
      <c r="CR346" s="924" t="str">
        <f ca="1">IFERROR(IF(INDIRECT("'("&amp;'２個別表'!EO346&amp;")'!AV"&amp;84+EP346)&lt;&gt;1,"",1),"")</f>
        <v/>
      </c>
      <c r="CS346" s="232">
        <f t="shared" ca="1" si="691"/>
        <v>0</v>
      </c>
      <c r="CT346" s="248">
        <f t="shared" ca="1" si="692"/>
        <v>0</v>
      </c>
      <c r="CU346" s="376" t="str">
        <f ca="1">IF(ER346="補強",IF(COUNTIFS($Z$11:Z346,Z346,$W$11:W346,1)=1,"１①",""),IF(COUNTIFS($Z$11:Z346,Z346,$W$11:W346,2)=1,"２①",""))</f>
        <v/>
      </c>
      <c r="CV346" s="57" t="str">
        <f t="shared" ca="1" si="693"/>
        <v/>
      </c>
      <c r="CW346" s="927" t="str">
        <f t="shared" ca="1" si="694"/>
        <v/>
      </c>
      <c r="CX346" s="256" t="str">
        <f t="shared" ca="1" si="695"/>
        <v/>
      </c>
      <c r="CY346" s="256" t="str">
        <f t="shared" ca="1" si="696"/>
        <v/>
      </c>
      <c r="CZ346" s="256" t="str">
        <f t="shared" ca="1" si="697"/>
        <v/>
      </c>
      <c r="DA346" s="256" t="str">
        <f t="shared" ca="1" si="698"/>
        <v/>
      </c>
      <c r="DB346" s="316" t="str">
        <f ca="1">IFERROR(VLOOKUP($CU346,'（様式１号）３整理番号表'!$Z$19:$AB$32,3,FALSE),"")</f>
        <v/>
      </c>
      <c r="DC346" s="259" t="str">
        <f t="shared" ca="1" si="699"/>
        <v>-</v>
      </c>
      <c r="DD346" s="618" t="str">
        <f t="shared" ca="1" si="700"/>
        <v/>
      </c>
      <c r="DE346" s="321" t="str">
        <f ca="1">IF(AND(AO346=18,AS346=1),IF(COUNTIFS($Y$11:Y346,Y346,$AS$11:AS346,1)=1,"２②",""),IF($CU346="１①",INDEX(INDIRECT("'("&amp;$EO346&amp;")'!AR116:BB116"),1,MATCH(INDIRECT("'("&amp;$EO346&amp;")'!C118"),INDIRECT("'("&amp;$EO346&amp;")'!AR119:BB119"),0)),""))</f>
        <v/>
      </c>
      <c r="DF346" s="324" t="str">
        <f t="shared" ca="1" si="701"/>
        <v/>
      </c>
      <c r="DG346" s="313" t="str">
        <f t="shared" ca="1" si="702"/>
        <v/>
      </c>
      <c r="DH346" s="313" t="str">
        <f t="shared" ca="1" si="703"/>
        <v/>
      </c>
      <c r="DI346" s="313" t="str">
        <f t="shared" ca="1" si="704"/>
        <v/>
      </c>
      <c r="DJ346" s="313" t="str">
        <f t="shared" ca="1" si="705"/>
        <v/>
      </c>
      <c r="DK346" s="328" t="str">
        <f t="shared" ca="1" si="706"/>
        <v/>
      </c>
      <c r="DL346" s="334" t="str">
        <f t="shared" ca="1" si="707"/>
        <v/>
      </c>
      <c r="DM346" s="915" t="str">
        <f t="shared" ca="1" si="708"/>
        <v/>
      </c>
      <c r="DN346" s="15"/>
      <c r="DO346" s="324"/>
      <c r="DP346" s="16"/>
      <c r="DQ346" s="16"/>
      <c r="DR346" s="16"/>
      <c r="DS346" s="16"/>
      <c r="DT346" s="318" t="str">
        <f>IFERROR(VLOOKUP($DN346,'（様式１号）３整理番号表'!$Z$19:$AB$32,3,FALSE),"")</f>
        <v/>
      </c>
      <c r="DU346" s="259" t="str">
        <f t="shared" si="709"/>
        <v/>
      </c>
      <c r="DV346" s="14"/>
      <c r="DW346" s="17" t="str">
        <f t="shared" ca="1" si="710"/>
        <v/>
      </c>
      <c r="DX346" s="88" t="str">
        <f t="shared" ca="1" si="727"/>
        <v/>
      </c>
      <c r="DZ346" s="339">
        <f t="shared" ca="1" si="729"/>
        <v>0</v>
      </c>
      <c r="EA346" s="339">
        <f t="shared" ca="1" si="729"/>
        <v>0</v>
      </c>
      <c r="EB346" s="339">
        <f t="shared" ca="1" si="729"/>
        <v>0</v>
      </c>
      <c r="EC346" s="339">
        <f t="shared" ca="1" si="729"/>
        <v>0</v>
      </c>
      <c r="ED346" s="339">
        <f t="shared" ca="1" si="729"/>
        <v>0</v>
      </c>
      <c r="EE346" s="339">
        <f t="shared" ca="1" si="729"/>
        <v>0</v>
      </c>
      <c r="EF346" s="339">
        <f t="shared" ca="1" si="729"/>
        <v>0</v>
      </c>
      <c r="EG346" s="339">
        <f t="shared" ca="1" si="729"/>
        <v>0</v>
      </c>
      <c r="EH346" s="339">
        <f t="shared" ca="1" si="729"/>
        <v>0</v>
      </c>
      <c r="EI346" s="339">
        <f t="shared" ca="1" si="729"/>
        <v>0</v>
      </c>
      <c r="EJ346" s="339">
        <f t="shared" ca="1" si="729"/>
        <v>0</v>
      </c>
      <c r="EK346" s="339">
        <f t="shared" ca="1" si="729"/>
        <v>0</v>
      </c>
      <c r="EL346" s="339">
        <f t="shared" ca="1" si="729"/>
        <v>0</v>
      </c>
      <c r="EM346" s="339">
        <f t="shared" ca="1" si="729"/>
        <v>0</v>
      </c>
      <c r="EO346" s="919" t="str">
        <f t="shared" ca="1" si="629"/>
        <v/>
      </c>
      <c r="EP346" s="919" t="str">
        <f t="shared" ca="1" si="711"/>
        <v/>
      </c>
      <c r="EQ346" s="919" t="str">
        <f t="shared" ca="1" si="712"/>
        <v/>
      </c>
      <c r="ER346" s="919" t="str">
        <f t="shared" ca="1" si="713"/>
        <v/>
      </c>
      <c r="ES346" s="919" t="str">
        <f ca="1">IFERROR(INDEX('郵便番号（石川県）'!$A$3:$F$2574,MATCH(INDIRECT("'("&amp;EO346&amp;")'!E7"),'郵便番号（石川県）'!$A$3:$A$2574,0),6),"")</f>
        <v/>
      </c>
      <c r="ET346" s="919" t="str">
        <f ca="1">IFERROR(INDEX('郵便番号（石川県）'!$A$3:$F$2574,MATCH(INDIRECT("'("&amp;$EO346&amp;")'!E7"),'郵便番号（石川県）'!$A$3:$A$2574,0),5),"")</f>
        <v/>
      </c>
      <c r="EU346" s="919" t="str">
        <f t="shared" ca="1" si="714"/>
        <v/>
      </c>
      <c r="EV346" s="919" t="str">
        <f t="shared" ca="1" si="715"/>
        <v/>
      </c>
      <c r="EW346" s="919" t="str">
        <f t="shared" ca="1" si="716"/>
        <v/>
      </c>
      <c r="EX346" s="919" t="str">
        <f t="shared" ca="1" si="717"/>
        <v/>
      </c>
      <c r="EY346" s="919" t="str">
        <f t="shared" ca="1" si="718"/>
        <v/>
      </c>
      <c r="EZ346" s="919" t="str">
        <f t="shared" ca="1" si="719"/>
        <v/>
      </c>
      <c r="FA346" s="919" t="str">
        <f t="shared" ca="1" si="720"/>
        <v/>
      </c>
      <c r="FB346" s="919" t="str">
        <f t="shared" ca="1" si="721"/>
        <v/>
      </c>
      <c r="FC346" s="919" t="str">
        <f t="shared" ca="1" si="722"/>
        <v/>
      </c>
      <c r="FD346" s="627" t="str">
        <f t="shared" ca="1" si="723"/>
        <v/>
      </c>
      <c r="FE346" s="630">
        <v>336</v>
      </c>
      <c r="FF346" s="299" t="str">
        <f t="shared" ca="1" si="724"/>
        <v/>
      </c>
      <c r="FG346" s="993" t="str">
        <f t="shared" ca="1" si="725"/>
        <v/>
      </c>
      <c r="FH346" s="919" t="str">
        <f t="shared" ca="1" si="726"/>
        <v/>
      </c>
      <c r="FI346" s="299">
        <f ca="1">COUNTIF($FH$11:FH346,"■")</f>
        <v>0</v>
      </c>
    </row>
    <row r="347" spans="1:165" ht="34.5" customHeight="1">
      <c r="A347" s="445">
        <f t="shared" ca="1" si="630"/>
        <v>0</v>
      </c>
      <c r="B347" s="446">
        <f>IF(R347&lt;&gt;"",IF(COUNTIF(R$11:R347,R347)=1,MAX(B$11:B346)+1,INDEX(B$11:B346,MATCH(R347,R$11:R346,0),1)),0)</f>
        <v>1</v>
      </c>
      <c r="C347" s="446">
        <f ca="1">IF(T347&lt;&gt;"",IF(COUNTIF(T$11:T347,T347)=1,MAX(C$11:C346)+1,INDEX(C$11:C346,MATCH(T347,T$11:T346,0),1)),0)</f>
        <v>0</v>
      </c>
      <c r="D347" s="446">
        <f ca="1">IF(U347&lt;&gt;"",IF(COUNTIF(U$11:U347,U347)=1,MAX(D$11:D346)+1,INDEX(D$11:D346,MATCH(U347,U$11:U346,0),1)),0)</f>
        <v>0</v>
      </c>
      <c r="E347" s="446">
        <f ca="1">IF(S347&lt;&gt;"",IF(COUNTIF(S$11:S347,S347)=1,MAX(E$11:E346)+1,INDEX(E$11:E346,MATCH(S347,S$11:S346,0),1)),0)</f>
        <v>0</v>
      </c>
      <c r="F347" s="446">
        <f ca="1">IF(Z347&lt;&gt;"",IF(COUNTIF(Z$11:Z347,Z347)=1,MAX(F$11:F346)+1,INDEX(F$11:F346,MATCH(Z347,Z$11:Z346,0),1)),0)</f>
        <v>0</v>
      </c>
      <c r="G347" s="447" cm="1">
        <f t="array" aca="1" ref="G347" ca="1">IF(Z347&lt;&gt;"",IF(COUNTIFS(Z$11:Z347,Z347,W$11:W347,W347)=1,MAX(G$11:G346)+1,INDEX(G$11:G346,MATCH(Z347&amp;W347,Z$11:Z346&amp;W$11:W347,0),1)),0)</f>
        <v>0</v>
      </c>
      <c r="H347" s="447">
        <f t="shared" ca="1" si="631"/>
        <v>0</v>
      </c>
      <c r="I347" s="447">
        <f ca="1">IF(T347="",0,IF(COUNTIF(T$11:T347,T347)=1,1,0))</f>
        <v>0</v>
      </c>
      <c r="J347" s="447">
        <f ca="1">IF(U347="",0,IF(COUNTIF(U$11:U347,U347)=1,1,0))</f>
        <v>0</v>
      </c>
      <c r="K347" s="447">
        <f ca="1">IF(S347="",0,IF(COUNTIF(S$11:S347,S347)=1,1,0))</f>
        <v>0</v>
      </c>
      <c r="L347" s="446">
        <f ca="1">IF(Z347="",0,IF(COUNTIF(Z$11:Z347,Z347)=1,1,0))</f>
        <v>0</v>
      </c>
      <c r="M347" s="767">
        <f ca="1">IF($W347=2,IF(COUNTIFS($W$11:$W347,2,$Z$11:$Z347,$Z347)=1,1,0),0)</f>
        <v>0</v>
      </c>
      <c r="N347" s="767">
        <f ca="1">IF($W347=1,IF(COUNTIFS($W$11:$W347,2,$Z$11:$Z347,$Z347)=1,1,0),0)</f>
        <v>0</v>
      </c>
      <c r="O347" s="446">
        <f ca="1">IF(H347=0,0,IF(COUNTIF(Z$11:Z347,Z347)=1,1,0))</f>
        <v>0</v>
      </c>
      <c r="P347" s="448" t="str">
        <f t="shared" ca="1" si="632"/>
        <v>石川県</v>
      </c>
      <c r="Q347" s="89">
        <f t="shared" ca="1" si="633"/>
        <v>337</v>
      </c>
      <c r="R347" s="170" t="s">
        <v>459</v>
      </c>
      <c r="S347" s="357" t="str">
        <f t="shared" ca="1" si="634"/>
        <v/>
      </c>
      <c r="T347" s="357" t="str">
        <f t="shared" ca="1" si="635"/>
        <v/>
      </c>
      <c r="U347" s="58" t="str">
        <f t="shared" ca="1" si="636"/>
        <v/>
      </c>
      <c r="V347" s="58" t="str">
        <f t="shared" ca="1" si="637"/>
        <v/>
      </c>
      <c r="W347" s="920" t="str">
        <f t="shared" ca="1" si="638"/>
        <v/>
      </c>
      <c r="X347" s="369">
        <f ca="1">IFERROR(VLOOKUP(W347,'（様式１号）３整理番号表'!$B$4:$H$5,2,FALSE),0)</f>
        <v>0</v>
      </c>
      <c r="Y347" s="768" t="str" cm="1">
        <f t="array" aca="1" ref="Y347" ca="1">IF(AND(D347=0,F347=0),"",IF(COUNTIF(D$11:D347,D347)=1,1,IF(COUNTIFS(D$11:D347,D347,F$11:F347,F347)=1,INDEX((D$11:D347,F$11:F347,Y$11:Y347),MATCH(_xlfn.MAXIFS(F$11:F346,D$11:D346,D347),$F$11:F347,0),1,3)+1,INDEX((D$11:D347,F$11:F347,Y$11:Y347),MATCH(D347&amp;F347,D$11:D347&amp;F$11:F347,0),1,3))))</f>
        <v/>
      </c>
      <c r="Z347" s="40" t="str">
        <f t="shared" ca="1" si="639"/>
        <v/>
      </c>
      <c r="AA347" s="924" t="str">
        <f t="shared" ca="1" si="640"/>
        <v/>
      </c>
      <c r="AB347" s="93">
        <f ca="1">IFERROR(VLOOKUP(AA347,'（様式１号）３整理番号表'!$B$10:$H$16,2,FALSE),0)</f>
        <v>0</v>
      </c>
      <c r="AC347" s="924" t="str">
        <f t="shared" ca="1" si="641"/>
        <v/>
      </c>
      <c r="AD347" s="924" t="str">
        <f t="shared" ca="1" si="642"/>
        <v/>
      </c>
      <c r="AE347" s="93">
        <f ca="1">IFERROR(VLOOKUP(AD347,'（様式１号）３整理番号表'!$B$21:$H$22,2,FALSE),0)</f>
        <v>0</v>
      </c>
      <c r="AF347" s="924" t="str">
        <f t="shared" ca="1" si="643"/>
        <v/>
      </c>
      <c r="AG347" s="93">
        <f ca="1">IFERROR(VLOOKUP(AF347,'（様式１号）３整理番号表'!$B$26:$H$31,2,FALSE),0)</f>
        <v>0</v>
      </c>
      <c r="AH347" s="924" t="str">
        <f t="shared" ca="1" si="644"/>
        <v/>
      </c>
      <c r="AI347" s="93">
        <f ca="1">IFERROR(VLOOKUP(AH347,'（様式１号）３整理番号表'!$J$5:$N$59,2,FALSE),0)</f>
        <v>0</v>
      </c>
      <c r="AJ347" s="77" t="str">
        <f t="shared" ca="1" si="645"/>
        <v/>
      </c>
      <c r="AK347" s="93">
        <f ca="1">IFERROR(VLOOKUP(AJ347,'（様式１号）３整理番号表'!$P$5:$R$29,2,FALSE),0)</f>
        <v>0</v>
      </c>
      <c r="AL347" s="921" t="str">
        <f t="shared" ca="1" si="646"/>
        <v/>
      </c>
      <c r="AM347" s="921" t="str">
        <f t="shared" ca="1" si="647"/>
        <v/>
      </c>
      <c r="AN347" s="921"/>
      <c r="AO347" s="77" t="str">
        <f t="shared" ca="1" si="648"/>
        <v/>
      </c>
      <c r="AP347" s="93">
        <f ca="1">IFERROR(VLOOKUP(AO347,'（様式１号）３整理番号表'!$P$5:$R$29,2,FALSE),0)</f>
        <v>0</v>
      </c>
      <c r="AQ347" s="924" t="str">
        <f t="shared" ca="1" si="649"/>
        <v/>
      </c>
      <c r="AR347" s="93">
        <f t="shared" ca="1" si="650"/>
        <v>0</v>
      </c>
      <c r="AS347" s="924" t="str">
        <f t="shared" ca="1" si="651"/>
        <v/>
      </c>
      <c r="AT347" s="40" t="str">
        <f t="shared" ca="1" si="652"/>
        <v/>
      </c>
      <c r="AU347" s="93" t="str">
        <f t="shared" ca="1" si="653"/>
        <v/>
      </c>
      <c r="AV347" s="923" t="str">
        <f t="shared" ca="1" si="654"/>
        <v/>
      </c>
      <c r="AW347" s="926" t="str">
        <f t="shared" ca="1" si="655"/>
        <v/>
      </c>
      <c r="AX347" s="925" t="str">
        <f t="shared" ca="1" si="656"/>
        <v/>
      </c>
      <c r="AY347" s="925" t="str">
        <f t="shared" ca="1" si="656"/>
        <v/>
      </c>
      <c r="AZ347" s="925" t="str">
        <f t="shared" ca="1" si="656"/>
        <v/>
      </c>
      <c r="BA347" s="925" t="str">
        <f t="shared" ca="1" si="656"/>
        <v/>
      </c>
      <c r="BB347" s="925" t="str">
        <f t="shared" ca="1" si="657"/>
        <v/>
      </c>
      <c r="BC347" s="925" t="str">
        <f t="shared" ca="1" si="658"/>
        <v/>
      </c>
      <c r="BD347" s="925" t="str">
        <f t="shared" ca="1" si="658"/>
        <v/>
      </c>
      <c r="BE347" s="925" t="str">
        <f t="shared" ca="1" si="658"/>
        <v/>
      </c>
      <c r="BF347" s="77" t="str">
        <f t="shared" ca="1" si="659"/>
        <v/>
      </c>
      <c r="BG347" s="924" t="str">
        <f t="shared" ca="1" si="660"/>
        <v/>
      </c>
      <c r="BH347" s="94">
        <f ca="1">IF(BF347&lt;&gt;"",INDEX('（様式１号）３整理番号表'!$AB$7:$AQ$12,MATCH(BF347,'（様式１号）３整理番号表'!$AA$7:$AA$12,0),MATCH(BG347,'（様式１号）３整理番号表'!$AB$6:$AQ$6,0)),0)</f>
        <v>0</v>
      </c>
      <c r="BI347" s="921" t="str">
        <f t="shared" ca="1" si="661"/>
        <v/>
      </c>
      <c r="BJ347" s="922" t="str">
        <f t="shared" ca="1" si="662"/>
        <v/>
      </c>
      <c r="BK347" s="926" t="str">
        <f t="shared" ca="1" si="663"/>
        <v/>
      </c>
      <c r="BL347" s="922" t="str">
        <f t="shared" ca="1" si="664"/>
        <v/>
      </c>
      <c r="BM347" s="79" t="str">
        <f t="shared" ca="1" si="665"/>
        <v/>
      </c>
      <c r="BN347" s="82" t="str">
        <f t="shared" ca="1" si="666"/>
        <v/>
      </c>
      <c r="BO347" s="83" t="str">
        <f t="shared" ca="1" si="667"/>
        <v/>
      </c>
      <c r="BP347" s="84" t="str">
        <f t="shared" ca="1" si="668"/>
        <v/>
      </c>
      <c r="BQ347" s="82" t="str">
        <f t="shared" ca="1" si="669"/>
        <v/>
      </c>
      <c r="BR347" s="97" t="str">
        <f t="shared" ca="1" si="670"/>
        <v/>
      </c>
      <c r="BS347" s="95" t="str">
        <f t="shared" ca="1" si="671"/>
        <v/>
      </c>
      <c r="BT347" s="184" t="str">
        <f t="shared" ca="1" si="672"/>
        <v/>
      </c>
      <c r="BU347" s="611" t="str">
        <f t="shared" ca="1" si="673"/>
        <v/>
      </c>
      <c r="BV347" s="77" t="str">
        <f t="shared" ca="1" si="674"/>
        <v/>
      </c>
      <c r="BW347" s="85" t="str">
        <f t="shared" ca="1" si="675"/>
        <v/>
      </c>
      <c r="BX347" s="86" t="str">
        <f t="shared" ca="1" si="676"/>
        <v/>
      </c>
      <c r="BY347" s="231">
        <f ca="1">IF('ポイント要件確認等（個別表）'!AD347=1,ROUNDDOWN('ポイント要件確認等（個別表）'!AV347,-3),IF('ポイント要件確認等（個別表）'!AD347=2,ROUNDDOWN('ポイント要件確認等（個別表）'!BH347,-3),IF('ポイント要件確認等（個別表）'!AD347=3,ROUNDDOWN('ポイント要件確認等（個別表）'!BT347,-3),0)))</f>
        <v>0</v>
      </c>
      <c r="BZ347" s="86" t="str">
        <f t="shared" ca="1" si="677"/>
        <v/>
      </c>
      <c r="CA347" s="232" t="str">
        <f t="shared" ca="1" si="678"/>
        <v/>
      </c>
      <c r="CB347" s="232">
        <f t="shared" ca="1" si="679"/>
        <v>0</v>
      </c>
      <c r="CC347" s="86" t="str">
        <f t="shared" ca="1" si="680"/>
        <v/>
      </c>
      <c r="CD347" s="86" t="str">
        <f t="shared" ca="1" si="681"/>
        <v/>
      </c>
      <c r="CE347" s="609"/>
      <c r="CF347" s="86" t="str">
        <f t="shared" ca="1" si="682"/>
        <v/>
      </c>
      <c r="CG347" s="185" t="str">
        <f t="shared" ca="1" si="683"/>
        <v/>
      </c>
      <c r="CH347" s="246" t="str">
        <f t="shared" ca="1" si="684"/>
        <v>含税額</v>
      </c>
      <c r="CI347" s="247" t="str">
        <f t="shared" ca="1" si="685"/>
        <v/>
      </c>
      <c r="CJ347" s="87" t="str">
        <f ca="1">IFERROR(IF(INDIRECT("'("&amp;'２個別表'!EO347&amp;")'!AR"&amp;84+EP347)&lt;&gt;1,"",1),"")</f>
        <v/>
      </c>
      <c r="CK347" s="244" t="str">
        <f t="shared" ca="1" si="686"/>
        <v/>
      </c>
      <c r="CL347" s="235" t="str">
        <f t="shared" ca="1" si="687"/>
        <v/>
      </c>
      <c r="CM347" s="239" t="str">
        <f t="shared" ca="1" si="688"/>
        <v/>
      </c>
      <c r="CN347" s="77" t="str">
        <f t="shared" ca="1" si="689"/>
        <v/>
      </c>
      <c r="CO347" s="93" t="str">
        <f ca="1">IFERROR(VLOOKUP(CN347,'（様式１号）３整理番号表'!$T$5:$V$15,2,FALSE),"")</f>
        <v/>
      </c>
      <c r="CP347" s="924" t="str">
        <f t="shared" ca="1" si="690"/>
        <v/>
      </c>
      <c r="CQ347" s="93" t="str">
        <f ca="1">IFERROR(VLOOKUP(CP347,'（様式１号）３整理番号表'!$T$19:$V$24,2,FALSE),"")</f>
        <v/>
      </c>
      <c r="CR347" s="924" t="str">
        <f ca="1">IFERROR(IF(INDIRECT("'("&amp;'２個別表'!EO347&amp;")'!AV"&amp;84+EP347)&lt;&gt;1,"",1),"")</f>
        <v/>
      </c>
      <c r="CS347" s="232">
        <f t="shared" ca="1" si="691"/>
        <v>0</v>
      </c>
      <c r="CT347" s="248">
        <f t="shared" ca="1" si="692"/>
        <v>0</v>
      </c>
      <c r="CU347" s="376" t="str">
        <f ca="1">IF(ER347="補強",IF(COUNTIFS($Z$11:Z347,Z347,$W$11:W347,1)=1,"１①",""),IF(COUNTIFS($Z$11:Z347,Z347,$W$11:W347,2)=1,"２①",""))</f>
        <v/>
      </c>
      <c r="CV347" s="57" t="str">
        <f t="shared" ca="1" si="693"/>
        <v/>
      </c>
      <c r="CW347" s="927" t="str">
        <f t="shared" ca="1" si="694"/>
        <v/>
      </c>
      <c r="CX347" s="256" t="str">
        <f t="shared" ca="1" si="695"/>
        <v/>
      </c>
      <c r="CY347" s="256" t="str">
        <f t="shared" ca="1" si="696"/>
        <v/>
      </c>
      <c r="CZ347" s="256" t="str">
        <f t="shared" ca="1" si="697"/>
        <v/>
      </c>
      <c r="DA347" s="256" t="str">
        <f t="shared" ca="1" si="698"/>
        <v/>
      </c>
      <c r="DB347" s="316" t="str">
        <f ca="1">IFERROR(VLOOKUP($CU347,'（様式１号）３整理番号表'!$Z$19:$AB$32,3,FALSE),"")</f>
        <v/>
      </c>
      <c r="DC347" s="259" t="str">
        <f t="shared" ca="1" si="699"/>
        <v>-</v>
      </c>
      <c r="DD347" s="618" t="str">
        <f t="shared" ca="1" si="700"/>
        <v/>
      </c>
      <c r="DE347" s="321" t="str">
        <f ca="1">IF(AND(AO347=18,AS347=1),IF(COUNTIFS($Y$11:Y347,Y347,$AS$11:AS347,1)=1,"２②",""),IF($CU347="１①",INDEX(INDIRECT("'("&amp;$EO347&amp;")'!AR116:BB116"),1,MATCH(INDIRECT("'("&amp;$EO347&amp;")'!C118"),INDIRECT("'("&amp;$EO347&amp;")'!AR119:BB119"),0)),""))</f>
        <v/>
      </c>
      <c r="DF347" s="324" t="str">
        <f t="shared" ca="1" si="701"/>
        <v/>
      </c>
      <c r="DG347" s="313" t="str">
        <f t="shared" ca="1" si="702"/>
        <v/>
      </c>
      <c r="DH347" s="313" t="str">
        <f t="shared" ca="1" si="703"/>
        <v/>
      </c>
      <c r="DI347" s="313" t="str">
        <f t="shared" ca="1" si="704"/>
        <v/>
      </c>
      <c r="DJ347" s="313" t="str">
        <f t="shared" ca="1" si="705"/>
        <v/>
      </c>
      <c r="DK347" s="328" t="str">
        <f t="shared" ca="1" si="706"/>
        <v/>
      </c>
      <c r="DL347" s="334" t="str">
        <f t="shared" ca="1" si="707"/>
        <v/>
      </c>
      <c r="DM347" s="915" t="str">
        <f t="shared" ca="1" si="708"/>
        <v/>
      </c>
      <c r="DN347" s="15"/>
      <c r="DO347" s="324"/>
      <c r="DP347" s="16"/>
      <c r="DQ347" s="16"/>
      <c r="DR347" s="16"/>
      <c r="DS347" s="16"/>
      <c r="DT347" s="318" t="str">
        <f>IFERROR(VLOOKUP($DN347,'（様式１号）３整理番号表'!$Z$19:$AB$32,3,FALSE),"")</f>
        <v/>
      </c>
      <c r="DU347" s="259" t="str">
        <f t="shared" si="709"/>
        <v/>
      </c>
      <c r="DV347" s="14"/>
      <c r="DW347" s="17" t="str">
        <f t="shared" ca="1" si="710"/>
        <v/>
      </c>
      <c r="DX347" s="88" t="str">
        <f t="shared" ca="1" si="727"/>
        <v/>
      </c>
      <c r="DZ347" s="339">
        <f t="shared" ca="1" si="729"/>
        <v>0</v>
      </c>
      <c r="EA347" s="339">
        <f t="shared" ca="1" si="729"/>
        <v>0</v>
      </c>
      <c r="EB347" s="339">
        <f t="shared" ca="1" si="729"/>
        <v>0</v>
      </c>
      <c r="EC347" s="339">
        <f t="shared" ca="1" si="729"/>
        <v>0</v>
      </c>
      <c r="ED347" s="339">
        <f t="shared" ca="1" si="729"/>
        <v>0</v>
      </c>
      <c r="EE347" s="339">
        <f t="shared" ca="1" si="729"/>
        <v>0</v>
      </c>
      <c r="EF347" s="339">
        <f t="shared" ca="1" si="729"/>
        <v>0</v>
      </c>
      <c r="EG347" s="339">
        <f t="shared" ca="1" si="729"/>
        <v>0</v>
      </c>
      <c r="EH347" s="339">
        <f t="shared" ca="1" si="729"/>
        <v>0</v>
      </c>
      <c r="EI347" s="339">
        <f t="shared" ca="1" si="729"/>
        <v>0</v>
      </c>
      <c r="EJ347" s="339">
        <f t="shared" ca="1" si="729"/>
        <v>0</v>
      </c>
      <c r="EK347" s="339">
        <f t="shared" ca="1" si="729"/>
        <v>0</v>
      </c>
      <c r="EL347" s="339">
        <f t="shared" ca="1" si="729"/>
        <v>0</v>
      </c>
      <c r="EM347" s="339">
        <f t="shared" ca="1" si="729"/>
        <v>0</v>
      </c>
      <c r="EO347" s="919" t="str">
        <f t="shared" ca="1" si="629"/>
        <v/>
      </c>
      <c r="EP347" s="919" t="str">
        <f t="shared" ca="1" si="711"/>
        <v/>
      </c>
      <c r="EQ347" s="919" t="str">
        <f t="shared" ca="1" si="712"/>
        <v/>
      </c>
      <c r="ER347" s="919" t="str">
        <f t="shared" ca="1" si="713"/>
        <v/>
      </c>
      <c r="ES347" s="919" t="str">
        <f ca="1">IFERROR(INDEX('郵便番号（石川県）'!$A$3:$F$2574,MATCH(INDIRECT("'("&amp;EO347&amp;")'!E7"),'郵便番号（石川県）'!$A$3:$A$2574,0),6),"")</f>
        <v/>
      </c>
      <c r="ET347" s="919" t="str">
        <f ca="1">IFERROR(INDEX('郵便番号（石川県）'!$A$3:$F$2574,MATCH(INDIRECT("'("&amp;$EO347&amp;")'!E7"),'郵便番号（石川県）'!$A$3:$A$2574,0),5),"")</f>
        <v/>
      </c>
      <c r="EU347" s="919" t="str">
        <f t="shared" ca="1" si="714"/>
        <v/>
      </c>
      <c r="EV347" s="919" t="str">
        <f t="shared" ca="1" si="715"/>
        <v/>
      </c>
      <c r="EW347" s="919" t="str">
        <f t="shared" ca="1" si="716"/>
        <v/>
      </c>
      <c r="EX347" s="919" t="str">
        <f t="shared" ca="1" si="717"/>
        <v/>
      </c>
      <c r="EY347" s="919" t="str">
        <f t="shared" ca="1" si="718"/>
        <v/>
      </c>
      <c r="EZ347" s="919" t="str">
        <f t="shared" ca="1" si="719"/>
        <v/>
      </c>
      <c r="FA347" s="919" t="str">
        <f t="shared" ca="1" si="720"/>
        <v/>
      </c>
      <c r="FB347" s="919" t="str">
        <f t="shared" ca="1" si="721"/>
        <v/>
      </c>
      <c r="FC347" s="919" t="str">
        <f t="shared" ca="1" si="722"/>
        <v/>
      </c>
      <c r="FD347" s="627" t="str">
        <f t="shared" ca="1" si="723"/>
        <v/>
      </c>
      <c r="FE347" s="630">
        <v>337</v>
      </c>
      <c r="FF347" s="299" t="str">
        <f t="shared" ca="1" si="724"/>
        <v/>
      </c>
      <c r="FG347" s="993" t="str">
        <f t="shared" ca="1" si="725"/>
        <v/>
      </c>
      <c r="FH347" s="919" t="str">
        <f t="shared" ca="1" si="726"/>
        <v/>
      </c>
      <c r="FI347" s="299">
        <f ca="1">COUNTIF($FH$11:FH347,"■")</f>
        <v>0</v>
      </c>
    </row>
    <row r="348" spans="1:165" ht="34.5" customHeight="1">
      <c r="A348" s="445">
        <f t="shared" ca="1" si="630"/>
        <v>0</v>
      </c>
      <c r="B348" s="446">
        <f>IF(R348&lt;&gt;"",IF(COUNTIF(R$11:R348,R348)=1,MAX(B$11:B347)+1,INDEX(B$11:B347,MATCH(R348,R$11:R347,0),1)),0)</f>
        <v>1</v>
      </c>
      <c r="C348" s="446">
        <f ca="1">IF(T348&lt;&gt;"",IF(COUNTIF(T$11:T348,T348)=1,MAX(C$11:C347)+1,INDEX(C$11:C347,MATCH(T348,T$11:T347,0),1)),0)</f>
        <v>0</v>
      </c>
      <c r="D348" s="446">
        <f ca="1">IF(U348&lt;&gt;"",IF(COUNTIF(U$11:U348,U348)=1,MAX(D$11:D347)+1,INDEX(D$11:D347,MATCH(U348,U$11:U347,0),1)),0)</f>
        <v>0</v>
      </c>
      <c r="E348" s="446">
        <f ca="1">IF(S348&lt;&gt;"",IF(COUNTIF(S$11:S348,S348)=1,MAX(E$11:E347)+1,INDEX(E$11:E347,MATCH(S348,S$11:S347,0),1)),0)</f>
        <v>0</v>
      </c>
      <c r="F348" s="446">
        <f ca="1">IF(Z348&lt;&gt;"",IF(COUNTIF(Z$11:Z348,Z348)=1,MAX(F$11:F347)+1,INDEX(F$11:F347,MATCH(Z348,Z$11:Z347,0),1)),0)</f>
        <v>0</v>
      </c>
      <c r="G348" s="447" cm="1">
        <f t="array" aca="1" ref="G348" ca="1">IF(Z348&lt;&gt;"",IF(COUNTIFS(Z$11:Z348,Z348,W$11:W348,W348)=1,MAX(G$11:G347)+1,INDEX(G$11:G347,MATCH(Z348&amp;W348,Z$11:Z347&amp;W$11:W348,0),1)),0)</f>
        <v>0</v>
      </c>
      <c r="H348" s="447">
        <f t="shared" ca="1" si="631"/>
        <v>0</v>
      </c>
      <c r="I348" s="447">
        <f ca="1">IF(T348="",0,IF(COUNTIF(T$11:T348,T348)=1,1,0))</f>
        <v>0</v>
      </c>
      <c r="J348" s="447">
        <f ca="1">IF(U348="",0,IF(COUNTIF(U$11:U348,U348)=1,1,0))</f>
        <v>0</v>
      </c>
      <c r="K348" s="447">
        <f ca="1">IF(S348="",0,IF(COUNTIF(S$11:S348,S348)=1,1,0))</f>
        <v>0</v>
      </c>
      <c r="L348" s="446">
        <f ca="1">IF(Z348="",0,IF(COUNTIF(Z$11:Z348,Z348)=1,1,0))</f>
        <v>0</v>
      </c>
      <c r="M348" s="767">
        <f ca="1">IF($W348=2,IF(COUNTIFS($W$11:$W348,2,$Z$11:$Z348,$Z348)=1,1,0),0)</f>
        <v>0</v>
      </c>
      <c r="N348" s="767">
        <f ca="1">IF($W348=1,IF(COUNTIFS($W$11:$W348,2,$Z$11:$Z348,$Z348)=1,1,0),0)</f>
        <v>0</v>
      </c>
      <c r="O348" s="446">
        <f ca="1">IF(H348=0,0,IF(COUNTIF(Z$11:Z348,Z348)=1,1,0))</f>
        <v>0</v>
      </c>
      <c r="P348" s="448" t="str">
        <f t="shared" ca="1" si="632"/>
        <v>石川県</v>
      </c>
      <c r="Q348" s="89">
        <f t="shared" ca="1" si="633"/>
        <v>338</v>
      </c>
      <c r="R348" s="170" t="s">
        <v>459</v>
      </c>
      <c r="S348" s="357" t="str">
        <f t="shared" ca="1" si="634"/>
        <v/>
      </c>
      <c r="T348" s="357" t="str">
        <f t="shared" ca="1" si="635"/>
        <v/>
      </c>
      <c r="U348" s="58" t="str">
        <f t="shared" ca="1" si="636"/>
        <v/>
      </c>
      <c r="V348" s="58" t="str">
        <f t="shared" ca="1" si="637"/>
        <v/>
      </c>
      <c r="W348" s="920" t="str">
        <f t="shared" ca="1" si="638"/>
        <v/>
      </c>
      <c r="X348" s="369">
        <f ca="1">IFERROR(VLOOKUP(W348,'（様式１号）３整理番号表'!$B$4:$H$5,2,FALSE),0)</f>
        <v>0</v>
      </c>
      <c r="Y348" s="768" t="str" cm="1">
        <f t="array" aca="1" ref="Y348" ca="1">IF(AND(D348=0,F348=0),"",IF(COUNTIF(D$11:D348,D348)=1,1,IF(COUNTIFS(D$11:D348,D348,F$11:F348,F348)=1,INDEX((D$11:D348,F$11:F348,Y$11:Y348),MATCH(_xlfn.MAXIFS(F$11:F347,D$11:D347,D348),$F$11:F348,0),1,3)+1,INDEX((D$11:D348,F$11:F348,Y$11:Y348),MATCH(D348&amp;F348,D$11:D348&amp;F$11:F348,0),1,3))))</f>
        <v/>
      </c>
      <c r="Z348" s="40" t="str">
        <f t="shared" ca="1" si="639"/>
        <v/>
      </c>
      <c r="AA348" s="924" t="str">
        <f t="shared" ca="1" si="640"/>
        <v/>
      </c>
      <c r="AB348" s="93">
        <f ca="1">IFERROR(VLOOKUP(AA348,'（様式１号）３整理番号表'!$B$10:$H$16,2,FALSE),0)</f>
        <v>0</v>
      </c>
      <c r="AC348" s="924" t="str">
        <f t="shared" ca="1" si="641"/>
        <v/>
      </c>
      <c r="AD348" s="924" t="str">
        <f t="shared" ca="1" si="642"/>
        <v/>
      </c>
      <c r="AE348" s="93">
        <f ca="1">IFERROR(VLOOKUP(AD348,'（様式１号）３整理番号表'!$B$21:$H$22,2,FALSE),0)</f>
        <v>0</v>
      </c>
      <c r="AF348" s="924" t="str">
        <f t="shared" ca="1" si="643"/>
        <v/>
      </c>
      <c r="AG348" s="93">
        <f ca="1">IFERROR(VLOOKUP(AF348,'（様式１号）３整理番号表'!$B$26:$H$31,2,FALSE),0)</f>
        <v>0</v>
      </c>
      <c r="AH348" s="924" t="str">
        <f t="shared" ca="1" si="644"/>
        <v/>
      </c>
      <c r="AI348" s="93">
        <f ca="1">IFERROR(VLOOKUP(AH348,'（様式１号）３整理番号表'!$J$5:$N$59,2,FALSE),0)</f>
        <v>0</v>
      </c>
      <c r="AJ348" s="77" t="str">
        <f t="shared" ca="1" si="645"/>
        <v/>
      </c>
      <c r="AK348" s="93">
        <f ca="1">IFERROR(VLOOKUP(AJ348,'（様式１号）３整理番号表'!$P$5:$R$29,2,FALSE),0)</f>
        <v>0</v>
      </c>
      <c r="AL348" s="921" t="str">
        <f t="shared" ca="1" si="646"/>
        <v/>
      </c>
      <c r="AM348" s="921" t="str">
        <f t="shared" ca="1" si="647"/>
        <v/>
      </c>
      <c r="AN348" s="921"/>
      <c r="AO348" s="77" t="str">
        <f t="shared" ca="1" si="648"/>
        <v/>
      </c>
      <c r="AP348" s="93">
        <f ca="1">IFERROR(VLOOKUP(AO348,'（様式１号）３整理番号表'!$P$5:$R$29,2,FALSE),0)</f>
        <v>0</v>
      </c>
      <c r="AQ348" s="924" t="str">
        <f t="shared" ca="1" si="649"/>
        <v/>
      </c>
      <c r="AR348" s="93">
        <f t="shared" ca="1" si="650"/>
        <v>0</v>
      </c>
      <c r="AS348" s="924" t="str">
        <f t="shared" ca="1" si="651"/>
        <v/>
      </c>
      <c r="AT348" s="40" t="str">
        <f t="shared" ca="1" si="652"/>
        <v/>
      </c>
      <c r="AU348" s="93" t="str">
        <f t="shared" ca="1" si="653"/>
        <v/>
      </c>
      <c r="AV348" s="923" t="str">
        <f t="shared" ca="1" si="654"/>
        <v/>
      </c>
      <c r="AW348" s="926" t="str">
        <f t="shared" ca="1" si="655"/>
        <v/>
      </c>
      <c r="AX348" s="925" t="str">
        <f t="shared" ca="1" si="656"/>
        <v/>
      </c>
      <c r="AY348" s="925" t="str">
        <f t="shared" ca="1" si="656"/>
        <v/>
      </c>
      <c r="AZ348" s="925" t="str">
        <f t="shared" ca="1" si="656"/>
        <v/>
      </c>
      <c r="BA348" s="925" t="str">
        <f t="shared" ca="1" si="656"/>
        <v/>
      </c>
      <c r="BB348" s="925" t="str">
        <f t="shared" ca="1" si="657"/>
        <v/>
      </c>
      <c r="BC348" s="925" t="str">
        <f t="shared" ca="1" si="658"/>
        <v/>
      </c>
      <c r="BD348" s="925" t="str">
        <f t="shared" ca="1" si="658"/>
        <v/>
      </c>
      <c r="BE348" s="925" t="str">
        <f t="shared" ca="1" si="658"/>
        <v/>
      </c>
      <c r="BF348" s="77" t="str">
        <f t="shared" ca="1" si="659"/>
        <v/>
      </c>
      <c r="BG348" s="924" t="str">
        <f t="shared" ca="1" si="660"/>
        <v/>
      </c>
      <c r="BH348" s="94">
        <f ca="1">IF(BF348&lt;&gt;"",INDEX('（様式１号）３整理番号表'!$AB$7:$AQ$12,MATCH(BF348,'（様式１号）３整理番号表'!$AA$7:$AA$12,0),MATCH(BG348,'（様式１号）３整理番号表'!$AB$6:$AQ$6,0)),0)</f>
        <v>0</v>
      </c>
      <c r="BI348" s="921" t="str">
        <f t="shared" ca="1" si="661"/>
        <v/>
      </c>
      <c r="BJ348" s="922" t="str">
        <f t="shared" ca="1" si="662"/>
        <v/>
      </c>
      <c r="BK348" s="926" t="str">
        <f t="shared" ca="1" si="663"/>
        <v/>
      </c>
      <c r="BL348" s="922" t="str">
        <f t="shared" ca="1" si="664"/>
        <v/>
      </c>
      <c r="BM348" s="79" t="str">
        <f t="shared" ca="1" si="665"/>
        <v/>
      </c>
      <c r="BN348" s="82" t="str">
        <f t="shared" ca="1" si="666"/>
        <v/>
      </c>
      <c r="BO348" s="83" t="str">
        <f t="shared" ca="1" si="667"/>
        <v/>
      </c>
      <c r="BP348" s="84" t="str">
        <f t="shared" ca="1" si="668"/>
        <v/>
      </c>
      <c r="BQ348" s="82" t="str">
        <f t="shared" ca="1" si="669"/>
        <v/>
      </c>
      <c r="BR348" s="97" t="str">
        <f t="shared" ca="1" si="670"/>
        <v/>
      </c>
      <c r="BS348" s="95" t="str">
        <f t="shared" ca="1" si="671"/>
        <v/>
      </c>
      <c r="BT348" s="184" t="str">
        <f t="shared" ca="1" si="672"/>
        <v/>
      </c>
      <c r="BU348" s="611" t="str">
        <f t="shared" ca="1" si="673"/>
        <v/>
      </c>
      <c r="BV348" s="77" t="str">
        <f t="shared" ca="1" si="674"/>
        <v/>
      </c>
      <c r="BW348" s="85" t="str">
        <f t="shared" ca="1" si="675"/>
        <v/>
      </c>
      <c r="BX348" s="86" t="str">
        <f t="shared" ca="1" si="676"/>
        <v/>
      </c>
      <c r="BY348" s="231">
        <f ca="1">IF('ポイント要件確認等（個別表）'!AD348=1,ROUNDDOWN('ポイント要件確認等（個別表）'!AV348,-3),IF('ポイント要件確認等（個別表）'!AD348=2,ROUNDDOWN('ポイント要件確認等（個別表）'!BH348,-3),IF('ポイント要件確認等（個別表）'!AD348=3,ROUNDDOWN('ポイント要件確認等（個別表）'!BT348,-3),0)))</f>
        <v>0</v>
      </c>
      <c r="BZ348" s="86" t="str">
        <f t="shared" ca="1" si="677"/>
        <v/>
      </c>
      <c r="CA348" s="232" t="str">
        <f t="shared" ca="1" si="678"/>
        <v/>
      </c>
      <c r="CB348" s="232">
        <f t="shared" ca="1" si="679"/>
        <v>0</v>
      </c>
      <c r="CC348" s="86" t="str">
        <f t="shared" ca="1" si="680"/>
        <v/>
      </c>
      <c r="CD348" s="86" t="str">
        <f t="shared" ca="1" si="681"/>
        <v/>
      </c>
      <c r="CE348" s="609"/>
      <c r="CF348" s="86" t="str">
        <f t="shared" ca="1" si="682"/>
        <v/>
      </c>
      <c r="CG348" s="185" t="str">
        <f t="shared" ca="1" si="683"/>
        <v/>
      </c>
      <c r="CH348" s="246" t="str">
        <f t="shared" ca="1" si="684"/>
        <v>含税額</v>
      </c>
      <c r="CI348" s="247" t="str">
        <f t="shared" ca="1" si="685"/>
        <v/>
      </c>
      <c r="CJ348" s="87" t="str">
        <f ca="1">IFERROR(IF(INDIRECT("'("&amp;'２個別表'!EO348&amp;")'!AR"&amp;84+EP348)&lt;&gt;1,"",1),"")</f>
        <v/>
      </c>
      <c r="CK348" s="244" t="str">
        <f t="shared" ca="1" si="686"/>
        <v/>
      </c>
      <c r="CL348" s="235" t="str">
        <f t="shared" ca="1" si="687"/>
        <v/>
      </c>
      <c r="CM348" s="239" t="str">
        <f t="shared" ca="1" si="688"/>
        <v/>
      </c>
      <c r="CN348" s="77" t="str">
        <f t="shared" ca="1" si="689"/>
        <v/>
      </c>
      <c r="CO348" s="93" t="str">
        <f ca="1">IFERROR(VLOOKUP(CN348,'（様式１号）３整理番号表'!$T$5:$V$15,2,FALSE),"")</f>
        <v/>
      </c>
      <c r="CP348" s="924" t="str">
        <f t="shared" ca="1" si="690"/>
        <v/>
      </c>
      <c r="CQ348" s="93" t="str">
        <f ca="1">IFERROR(VLOOKUP(CP348,'（様式１号）３整理番号表'!$T$19:$V$24,2,FALSE),"")</f>
        <v/>
      </c>
      <c r="CR348" s="924" t="str">
        <f ca="1">IFERROR(IF(INDIRECT("'("&amp;'２個別表'!EO348&amp;")'!AV"&amp;84+EP348)&lt;&gt;1,"",1),"")</f>
        <v/>
      </c>
      <c r="CS348" s="232">
        <f t="shared" ca="1" si="691"/>
        <v>0</v>
      </c>
      <c r="CT348" s="248">
        <f t="shared" ca="1" si="692"/>
        <v>0</v>
      </c>
      <c r="CU348" s="376" t="str">
        <f ca="1">IF(ER348="補強",IF(COUNTIFS($Z$11:Z348,Z348,$W$11:W348,1)=1,"１①",""),IF(COUNTIFS($Z$11:Z348,Z348,$W$11:W348,2)=1,"２①",""))</f>
        <v/>
      </c>
      <c r="CV348" s="57" t="str">
        <f t="shared" ca="1" si="693"/>
        <v/>
      </c>
      <c r="CW348" s="927" t="str">
        <f t="shared" ca="1" si="694"/>
        <v/>
      </c>
      <c r="CX348" s="256" t="str">
        <f t="shared" ca="1" si="695"/>
        <v/>
      </c>
      <c r="CY348" s="256" t="str">
        <f t="shared" ca="1" si="696"/>
        <v/>
      </c>
      <c r="CZ348" s="256" t="str">
        <f t="shared" ca="1" si="697"/>
        <v/>
      </c>
      <c r="DA348" s="256" t="str">
        <f t="shared" ca="1" si="698"/>
        <v/>
      </c>
      <c r="DB348" s="316" t="str">
        <f ca="1">IFERROR(VLOOKUP($CU348,'（様式１号）３整理番号表'!$Z$19:$AB$32,3,FALSE),"")</f>
        <v/>
      </c>
      <c r="DC348" s="259" t="str">
        <f t="shared" ca="1" si="699"/>
        <v>-</v>
      </c>
      <c r="DD348" s="618" t="str">
        <f t="shared" ca="1" si="700"/>
        <v/>
      </c>
      <c r="DE348" s="321" t="str">
        <f ca="1">IF(AND(AO348=18,AS348=1),IF(COUNTIFS($Y$11:Y348,Y348,$AS$11:AS348,1)=1,"２②",""),IF($CU348="１①",INDEX(INDIRECT("'("&amp;$EO348&amp;")'!AR116:BB116"),1,MATCH(INDIRECT("'("&amp;$EO348&amp;")'!C118"),INDIRECT("'("&amp;$EO348&amp;")'!AR119:BB119"),0)),""))</f>
        <v/>
      </c>
      <c r="DF348" s="324" t="str">
        <f t="shared" ca="1" si="701"/>
        <v/>
      </c>
      <c r="DG348" s="313" t="str">
        <f t="shared" ca="1" si="702"/>
        <v/>
      </c>
      <c r="DH348" s="313" t="str">
        <f t="shared" ca="1" si="703"/>
        <v/>
      </c>
      <c r="DI348" s="313" t="str">
        <f t="shared" ca="1" si="704"/>
        <v/>
      </c>
      <c r="DJ348" s="313" t="str">
        <f t="shared" ca="1" si="705"/>
        <v/>
      </c>
      <c r="DK348" s="328" t="str">
        <f t="shared" ca="1" si="706"/>
        <v/>
      </c>
      <c r="DL348" s="334" t="str">
        <f t="shared" ca="1" si="707"/>
        <v/>
      </c>
      <c r="DM348" s="915" t="str">
        <f t="shared" ca="1" si="708"/>
        <v/>
      </c>
      <c r="DN348" s="15"/>
      <c r="DO348" s="324"/>
      <c r="DP348" s="16"/>
      <c r="DQ348" s="16"/>
      <c r="DR348" s="16"/>
      <c r="DS348" s="16"/>
      <c r="DT348" s="318" t="str">
        <f>IFERROR(VLOOKUP($DN348,'（様式１号）３整理番号表'!$Z$19:$AB$32,3,FALSE),"")</f>
        <v/>
      </c>
      <c r="DU348" s="259" t="str">
        <f t="shared" si="709"/>
        <v/>
      </c>
      <c r="DV348" s="14"/>
      <c r="DW348" s="17" t="str">
        <f t="shared" ca="1" si="710"/>
        <v/>
      </c>
      <c r="DX348" s="88" t="str">
        <f t="shared" ca="1" si="727"/>
        <v/>
      </c>
      <c r="DZ348" s="339">
        <f t="shared" ca="1" si="729"/>
        <v>0</v>
      </c>
      <c r="EA348" s="339">
        <f t="shared" ca="1" si="729"/>
        <v>0</v>
      </c>
      <c r="EB348" s="339">
        <f t="shared" ca="1" si="729"/>
        <v>0</v>
      </c>
      <c r="EC348" s="339">
        <f t="shared" ca="1" si="729"/>
        <v>0</v>
      </c>
      <c r="ED348" s="339">
        <f t="shared" ca="1" si="729"/>
        <v>0</v>
      </c>
      <c r="EE348" s="339">
        <f t="shared" ca="1" si="729"/>
        <v>0</v>
      </c>
      <c r="EF348" s="339">
        <f t="shared" ca="1" si="729"/>
        <v>0</v>
      </c>
      <c r="EG348" s="339">
        <f t="shared" ca="1" si="729"/>
        <v>0</v>
      </c>
      <c r="EH348" s="339">
        <f t="shared" ca="1" si="729"/>
        <v>0</v>
      </c>
      <c r="EI348" s="339">
        <f t="shared" ca="1" si="729"/>
        <v>0</v>
      </c>
      <c r="EJ348" s="339">
        <f t="shared" ca="1" si="729"/>
        <v>0</v>
      </c>
      <c r="EK348" s="339">
        <f t="shared" ca="1" si="729"/>
        <v>0</v>
      </c>
      <c r="EL348" s="339">
        <f t="shared" ca="1" si="729"/>
        <v>0</v>
      </c>
      <c r="EM348" s="339">
        <f t="shared" ca="1" si="729"/>
        <v>0</v>
      </c>
      <c r="EO348" s="919" t="str">
        <f t="shared" ca="1" si="629"/>
        <v/>
      </c>
      <c r="EP348" s="919" t="str">
        <f t="shared" ca="1" si="711"/>
        <v/>
      </c>
      <c r="EQ348" s="919" t="str">
        <f t="shared" ca="1" si="712"/>
        <v/>
      </c>
      <c r="ER348" s="919" t="str">
        <f t="shared" ca="1" si="713"/>
        <v/>
      </c>
      <c r="ES348" s="919" t="str">
        <f ca="1">IFERROR(INDEX('郵便番号（石川県）'!$A$3:$F$2574,MATCH(INDIRECT("'("&amp;EO348&amp;")'!E7"),'郵便番号（石川県）'!$A$3:$A$2574,0),6),"")</f>
        <v/>
      </c>
      <c r="ET348" s="919" t="str">
        <f ca="1">IFERROR(INDEX('郵便番号（石川県）'!$A$3:$F$2574,MATCH(INDIRECT("'("&amp;$EO348&amp;")'!E7"),'郵便番号（石川県）'!$A$3:$A$2574,0),5),"")</f>
        <v/>
      </c>
      <c r="EU348" s="919" t="str">
        <f t="shared" ca="1" si="714"/>
        <v/>
      </c>
      <c r="EV348" s="919" t="str">
        <f t="shared" ca="1" si="715"/>
        <v/>
      </c>
      <c r="EW348" s="919" t="str">
        <f t="shared" ca="1" si="716"/>
        <v/>
      </c>
      <c r="EX348" s="919" t="str">
        <f t="shared" ca="1" si="717"/>
        <v/>
      </c>
      <c r="EY348" s="919" t="str">
        <f t="shared" ca="1" si="718"/>
        <v/>
      </c>
      <c r="EZ348" s="919" t="str">
        <f t="shared" ca="1" si="719"/>
        <v/>
      </c>
      <c r="FA348" s="919" t="str">
        <f t="shared" ca="1" si="720"/>
        <v/>
      </c>
      <c r="FB348" s="919" t="str">
        <f t="shared" ca="1" si="721"/>
        <v/>
      </c>
      <c r="FC348" s="919" t="str">
        <f t="shared" ca="1" si="722"/>
        <v/>
      </c>
      <c r="FD348" s="627" t="str">
        <f t="shared" ca="1" si="723"/>
        <v/>
      </c>
      <c r="FE348" s="630">
        <v>338</v>
      </c>
      <c r="FF348" s="299" t="str">
        <f t="shared" ca="1" si="724"/>
        <v/>
      </c>
      <c r="FG348" s="993" t="str">
        <f t="shared" ca="1" si="725"/>
        <v/>
      </c>
      <c r="FH348" s="919" t="str">
        <f t="shared" ca="1" si="726"/>
        <v/>
      </c>
      <c r="FI348" s="299">
        <f ca="1">COUNTIF($FH$11:FH348,"■")</f>
        <v>0</v>
      </c>
    </row>
    <row r="349" spans="1:165" ht="34.5" customHeight="1">
      <c r="A349" s="445">
        <f t="shared" ca="1" si="630"/>
        <v>0</v>
      </c>
      <c r="B349" s="446">
        <f>IF(R349&lt;&gt;"",IF(COUNTIF(R$11:R349,R349)=1,MAX(B$11:B348)+1,INDEX(B$11:B348,MATCH(R349,R$11:R348,0),1)),0)</f>
        <v>1</v>
      </c>
      <c r="C349" s="446">
        <f ca="1">IF(T349&lt;&gt;"",IF(COUNTIF(T$11:T349,T349)=1,MAX(C$11:C348)+1,INDEX(C$11:C348,MATCH(T349,T$11:T348,0),1)),0)</f>
        <v>0</v>
      </c>
      <c r="D349" s="446">
        <f ca="1">IF(U349&lt;&gt;"",IF(COUNTIF(U$11:U349,U349)=1,MAX(D$11:D348)+1,INDEX(D$11:D348,MATCH(U349,U$11:U348,0),1)),0)</f>
        <v>0</v>
      </c>
      <c r="E349" s="446">
        <f ca="1">IF(S349&lt;&gt;"",IF(COUNTIF(S$11:S349,S349)=1,MAX(E$11:E348)+1,INDEX(E$11:E348,MATCH(S349,S$11:S348,0),1)),0)</f>
        <v>0</v>
      </c>
      <c r="F349" s="446">
        <f ca="1">IF(Z349&lt;&gt;"",IF(COUNTIF(Z$11:Z349,Z349)=1,MAX(F$11:F348)+1,INDEX(F$11:F348,MATCH(Z349,Z$11:Z348,0),1)),0)</f>
        <v>0</v>
      </c>
      <c r="G349" s="447" cm="1">
        <f t="array" aca="1" ref="G349" ca="1">IF(Z349&lt;&gt;"",IF(COUNTIFS(Z$11:Z349,Z349,W$11:W349,W349)=1,MAX(G$11:G348)+1,INDEX(G$11:G348,MATCH(Z349&amp;W349,Z$11:Z348&amp;W$11:W349,0),1)),0)</f>
        <v>0</v>
      </c>
      <c r="H349" s="447">
        <f t="shared" ca="1" si="631"/>
        <v>0</v>
      </c>
      <c r="I349" s="447">
        <f ca="1">IF(T349="",0,IF(COUNTIF(T$11:T349,T349)=1,1,0))</f>
        <v>0</v>
      </c>
      <c r="J349" s="447">
        <f ca="1">IF(U349="",0,IF(COUNTIF(U$11:U349,U349)=1,1,0))</f>
        <v>0</v>
      </c>
      <c r="K349" s="447">
        <f ca="1">IF(S349="",0,IF(COUNTIF(S$11:S349,S349)=1,1,0))</f>
        <v>0</v>
      </c>
      <c r="L349" s="446">
        <f ca="1">IF(Z349="",0,IF(COUNTIF(Z$11:Z349,Z349)=1,1,0))</f>
        <v>0</v>
      </c>
      <c r="M349" s="767">
        <f ca="1">IF($W349=2,IF(COUNTIFS($W$11:$W349,2,$Z$11:$Z349,$Z349)=1,1,0),0)</f>
        <v>0</v>
      </c>
      <c r="N349" s="767">
        <f ca="1">IF($W349=1,IF(COUNTIFS($W$11:$W349,2,$Z$11:$Z349,$Z349)=1,1,0),0)</f>
        <v>0</v>
      </c>
      <c r="O349" s="446">
        <f ca="1">IF(H349=0,0,IF(COUNTIF(Z$11:Z349,Z349)=1,1,0))</f>
        <v>0</v>
      </c>
      <c r="P349" s="448" t="str">
        <f t="shared" ca="1" si="632"/>
        <v>石川県</v>
      </c>
      <c r="Q349" s="89">
        <f t="shared" ca="1" si="633"/>
        <v>339</v>
      </c>
      <c r="R349" s="170" t="s">
        <v>459</v>
      </c>
      <c r="S349" s="357" t="str">
        <f t="shared" ca="1" si="634"/>
        <v/>
      </c>
      <c r="T349" s="357" t="str">
        <f t="shared" ca="1" si="635"/>
        <v/>
      </c>
      <c r="U349" s="58" t="str">
        <f t="shared" ca="1" si="636"/>
        <v/>
      </c>
      <c r="V349" s="58" t="str">
        <f t="shared" ca="1" si="637"/>
        <v/>
      </c>
      <c r="W349" s="920" t="str">
        <f t="shared" ca="1" si="638"/>
        <v/>
      </c>
      <c r="X349" s="369">
        <f ca="1">IFERROR(VLOOKUP(W349,'（様式１号）３整理番号表'!$B$4:$H$5,2,FALSE),0)</f>
        <v>0</v>
      </c>
      <c r="Y349" s="768" t="str" cm="1">
        <f t="array" aca="1" ref="Y349" ca="1">IF(AND(D349=0,F349=0),"",IF(COUNTIF(D$11:D349,D349)=1,1,IF(COUNTIFS(D$11:D349,D349,F$11:F349,F349)=1,INDEX((D$11:D349,F$11:F349,Y$11:Y349),MATCH(_xlfn.MAXIFS(F$11:F348,D$11:D348,D349),$F$11:F349,0),1,3)+1,INDEX((D$11:D349,F$11:F349,Y$11:Y349),MATCH(D349&amp;F349,D$11:D349&amp;F$11:F349,0),1,3))))</f>
        <v/>
      </c>
      <c r="Z349" s="40" t="str">
        <f t="shared" ca="1" si="639"/>
        <v/>
      </c>
      <c r="AA349" s="924" t="str">
        <f t="shared" ca="1" si="640"/>
        <v/>
      </c>
      <c r="AB349" s="93">
        <f ca="1">IFERROR(VLOOKUP(AA349,'（様式１号）３整理番号表'!$B$10:$H$16,2,FALSE),0)</f>
        <v>0</v>
      </c>
      <c r="AC349" s="924" t="str">
        <f t="shared" ca="1" si="641"/>
        <v/>
      </c>
      <c r="AD349" s="924" t="str">
        <f t="shared" ca="1" si="642"/>
        <v/>
      </c>
      <c r="AE349" s="93">
        <f ca="1">IFERROR(VLOOKUP(AD349,'（様式１号）３整理番号表'!$B$21:$H$22,2,FALSE),0)</f>
        <v>0</v>
      </c>
      <c r="AF349" s="924" t="str">
        <f t="shared" ca="1" si="643"/>
        <v/>
      </c>
      <c r="AG349" s="93">
        <f ca="1">IFERROR(VLOOKUP(AF349,'（様式１号）３整理番号表'!$B$26:$H$31,2,FALSE),0)</f>
        <v>0</v>
      </c>
      <c r="AH349" s="924" t="str">
        <f t="shared" ca="1" si="644"/>
        <v/>
      </c>
      <c r="AI349" s="93">
        <f ca="1">IFERROR(VLOOKUP(AH349,'（様式１号）３整理番号表'!$J$5:$N$59,2,FALSE),0)</f>
        <v>0</v>
      </c>
      <c r="AJ349" s="77" t="str">
        <f t="shared" ca="1" si="645"/>
        <v/>
      </c>
      <c r="AK349" s="93">
        <f ca="1">IFERROR(VLOOKUP(AJ349,'（様式１号）３整理番号表'!$P$5:$R$29,2,FALSE),0)</f>
        <v>0</v>
      </c>
      <c r="AL349" s="921" t="str">
        <f t="shared" ca="1" si="646"/>
        <v/>
      </c>
      <c r="AM349" s="921" t="str">
        <f t="shared" ca="1" si="647"/>
        <v/>
      </c>
      <c r="AN349" s="921"/>
      <c r="AO349" s="77" t="str">
        <f t="shared" ca="1" si="648"/>
        <v/>
      </c>
      <c r="AP349" s="93">
        <f ca="1">IFERROR(VLOOKUP(AO349,'（様式１号）３整理番号表'!$P$5:$R$29,2,FALSE),0)</f>
        <v>0</v>
      </c>
      <c r="AQ349" s="924" t="str">
        <f t="shared" ca="1" si="649"/>
        <v/>
      </c>
      <c r="AR349" s="93">
        <f t="shared" ca="1" si="650"/>
        <v>0</v>
      </c>
      <c r="AS349" s="924" t="str">
        <f t="shared" ca="1" si="651"/>
        <v/>
      </c>
      <c r="AT349" s="40" t="str">
        <f t="shared" ca="1" si="652"/>
        <v/>
      </c>
      <c r="AU349" s="93" t="str">
        <f t="shared" ca="1" si="653"/>
        <v/>
      </c>
      <c r="AV349" s="923" t="str">
        <f t="shared" ca="1" si="654"/>
        <v/>
      </c>
      <c r="AW349" s="926" t="str">
        <f t="shared" ca="1" si="655"/>
        <v/>
      </c>
      <c r="AX349" s="925" t="str">
        <f t="shared" ca="1" si="656"/>
        <v/>
      </c>
      <c r="AY349" s="925" t="str">
        <f t="shared" ca="1" si="656"/>
        <v/>
      </c>
      <c r="AZ349" s="925" t="str">
        <f t="shared" ca="1" si="656"/>
        <v/>
      </c>
      <c r="BA349" s="925" t="str">
        <f t="shared" ca="1" si="656"/>
        <v/>
      </c>
      <c r="BB349" s="925" t="str">
        <f t="shared" ca="1" si="657"/>
        <v/>
      </c>
      <c r="BC349" s="925" t="str">
        <f t="shared" ca="1" si="658"/>
        <v/>
      </c>
      <c r="BD349" s="925" t="str">
        <f t="shared" ca="1" si="658"/>
        <v/>
      </c>
      <c r="BE349" s="925" t="str">
        <f t="shared" ca="1" si="658"/>
        <v/>
      </c>
      <c r="BF349" s="77" t="str">
        <f t="shared" ca="1" si="659"/>
        <v/>
      </c>
      <c r="BG349" s="924" t="str">
        <f t="shared" ca="1" si="660"/>
        <v/>
      </c>
      <c r="BH349" s="94">
        <f ca="1">IF(BF349&lt;&gt;"",INDEX('（様式１号）３整理番号表'!$AB$7:$AQ$12,MATCH(BF349,'（様式１号）３整理番号表'!$AA$7:$AA$12,0),MATCH(BG349,'（様式１号）３整理番号表'!$AB$6:$AQ$6,0)),0)</f>
        <v>0</v>
      </c>
      <c r="BI349" s="921" t="str">
        <f t="shared" ca="1" si="661"/>
        <v/>
      </c>
      <c r="BJ349" s="922" t="str">
        <f t="shared" ca="1" si="662"/>
        <v/>
      </c>
      <c r="BK349" s="926" t="str">
        <f t="shared" ca="1" si="663"/>
        <v/>
      </c>
      <c r="BL349" s="922" t="str">
        <f t="shared" ca="1" si="664"/>
        <v/>
      </c>
      <c r="BM349" s="79" t="str">
        <f t="shared" ca="1" si="665"/>
        <v/>
      </c>
      <c r="BN349" s="82" t="str">
        <f t="shared" ca="1" si="666"/>
        <v/>
      </c>
      <c r="BO349" s="83" t="str">
        <f t="shared" ca="1" si="667"/>
        <v/>
      </c>
      <c r="BP349" s="84" t="str">
        <f t="shared" ca="1" si="668"/>
        <v/>
      </c>
      <c r="BQ349" s="82" t="str">
        <f t="shared" ca="1" si="669"/>
        <v/>
      </c>
      <c r="BR349" s="97" t="str">
        <f t="shared" ca="1" si="670"/>
        <v/>
      </c>
      <c r="BS349" s="95" t="str">
        <f t="shared" ca="1" si="671"/>
        <v/>
      </c>
      <c r="BT349" s="184" t="str">
        <f t="shared" ca="1" si="672"/>
        <v/>
      </c>
      <c r="BU349" s="611" t="str">
        <f t="shared" ca="1" si="673"/>
        <v/>
      </c>
      <c r="BV349" s="77" t="str">
        <f t="shared" ca="1" si="674"/>
        <v/>
      </c>
      <c r="BW349" s="85" t="str">
        <f t="shared" ca="1" si="675"/>
        <v/>
      </c>
      <c r="BX349" s="86" t="str">
        <f t="shared" ca="1" si="676"/>
        <v/>
      </c>
      <c r="BY349" s="231">
        <f ca="1">IF('ポイント要件確認等（個別表）'!AD349=1,ROUNDDOWN('ポイント要件確認等（個別表）'!AV349,-3),IF('ポイント要件確認等（個別表）'!AD349=2,ROUNDDOWN('ポイント要件確認等（個別表）'!BH349,-3),IF('ポイント要件確認等（個別表）'!AD349=3,ROUNDDOWN('ポイント要件確認等（個別表）'!BT349,-3),0)))</f>
        <v>0</v>
      </c>
      <c r="BZ349" s="86" t="str">
        <f t="shared" ca="1" si="677"/>
        <v/>
      </c>
      <c r="CA349" s="232" t="str">
        <f t="shared" ca="1" si="678"/>
        <v/>
      </c>
      <c r="CB349" s="232">
        <f t="shared" ca="1" si="679"/>
        <v>0</v>
      </c>
      <c r="CC349" s="86" t="str">
        <f t="shared" ca="1" si="680"/>
        <v/>
      </c>
      <c r="CD349" s="86" t="str">
        <f t="shared" ca="1" si="681"/>
        <v/>
      </c>
      <c r="CE349" s="609"/>
      <c r="CF349" s="86" t="str">
        <f t="shared" ca="1" si="682"/>
        <v/>
      </c>
      <c r="CG349" s="185" t="str">
        <f t="shared" ca="1" si="683"/>
        <v/>
      </c>
      <c r="CH349" s="246" t="str">
        <f t="shared" ca="1" si="684"/>
        <v>含税額</v>
      </c>
      <c r="CI349" s="247" t="str">
        <f t="shared" ca="1" si="685"/>
        <v/>
      </c>
      <c r="CJ349" s="87" t="str">
        <f ca="1">IFERROR(IF(INDIRECT("'("&amp;'２個別表'!EO349&amp;")'!AR"&amp;84+EP349)&lt;&gt;1,"",1),"")</f>
        <v/>
      </c>
      <c r="CK349" s="244" t="str">
        <f t="shared" ca="1" si="686"/>
        <v/>
      </c>
      <c r="CL349" s="235" t="str">
        <f t="shared" ca="1" si="687"/>
        <v/>
      </c>
      <c r="CM349" s="239" t="str">
        <f t="shared" ca="1" si="688"/>
        <v/>
      </c>
      <c r="CN349" s="77" t="str">
        <f t="shared" ca="1" si="689"/>
        <v/>
      </c>
      <c r="CO349" s="93" t="str">
        <f ca="1">IFERROR(VLOOKUP(CN349,'（様式１号）３整理番号表'!$T$5:$V$15,2,FALSE),"")</f>
        <v/>
      </c>
      <c r="CP349" s="924" t="str">
        <f t="shared" ca="1" si="690"/>
        <v/>
      </c>
      <c r="CQ349" s="93" t="str">
        <f ca="1">IFERROR(VLOOKUP(CP349,'（様式１号）３整理番号表'!$T$19:$V$24,2,FALSE),"")</f>
        <v/>
      </c>
      <c r="CR349" s="924" t="str">
        <f ca="1">IFERROR(IF(INDIRECT("'("&amp;'２個別表'!EO349&amp;")'!AV"&amp;84+EP349)&lt;&gt;1,"",1),"")</f>
        <v/>
      </c>
      <c r="CS349" s="232">
        <f t="shared" ca="1" si="691"/>
        <v>0</v>
      </c>
      <c r="CT349" s="248">
        <f t="shared" ca="1" si="692"/>
        <v>0</v>
      </c>
      <c r="CU349" s="376" t="str">
        <f ca="1">IF(ER349="補強",IF(COUNTIFS($Z$11:Z349,Z349,$W$11:W349,1)=1,"１①",""),IF(COUNTIFS($Z$11:Z349,Z349,$W$11:W349,2)=1,"２①",""))</f>
        <v/>
      </c>
      <c r="CV349" s="57" t="str">
        <f t="shared" ca="1" si="693"/>
        <v/>
      </c>
      <c r="CW349" s="927" t="str">
        <f t="shared" ca="1" si="694"/>
        <v/>
      </c>
      <c r="CX349" s="256" t="str">
        <f t="shared" ca="1" si="695"/>
        <v/>
      </c>
      <c r="CY349" s="256" t="str">
        <f t="shared" ca="1" si="696"/>
        <v/>
      </c>
      <c r="CZ349" s="256" t="str">
        <f t="shared" ca="1" si="697"/>
        <v/>
      </c>
      <c r="DA349" s="256" t="str">
        <f t="shared" ca="1" si="698"/>
        <v/>
      </c>
      <c r="DB349" s="316" t="str">
        <f ca="1">IFERROR(VLOOKUP($CU349,'（様式１号）３整理番号表'!$Z$19:$AB$32,3,FALSE),"")</f>
        <v/>
      </c>
      <c r="DC349" s="259" t="str">
        <f t="shared" ca="1" si="699"/>
        <v>-</v>
      </c>
      <c r="DD349" s="618" t="str">
        <f t="shared" ca="1" si="700"/>
        <v/>
      </c>
      <c r="DE349" s="321" t="str">
        <f ca="1">IF(AND(AO349=18,AS349=1),IF(COUNTIFS($Y$11:Y349,Y349,$AS$11:AS349,1)=1,"２②",""),IF($CU349="１①",INDEX(INDIRECT("'("&amp;$EO349&amp;")'!AR116:BB116"),1,MATCH(INDIRECT("'("&amp;$EO349&amp;")'!C118"),INDIRECT("'("&amp;$EO349&amp;")'!AR119:BB119"),0)),""))</f>
        <v/>
      </c>
      <c r="DF349" s="324" t="str">
        <f t="shared" ca="1" si="701"/>
        <v/>
      </c>
      <c r="DG349" s="313" t="str">
        <f t="shared" ca="1" si="702"/>
        <v/>
      </c>
      <c r="DH349" s="313" t="str">
        <f t="shared" ca="1" si="703"/>
        <v/>
      </c>
      <c r="DI349" s="313" t="str">
        <f t="shared" ca="1" si="704"/>
        <v/>
      </c>
      <c r="DJ349" s="313" t="str">
        <f t="shared" ca="1" si="705"/>
        <v/>
      </c>
      <c r="DK349" s="328" t="str">
        <f t="shared" ca="1" si="706"/>
        <v/>
      </c>
      <c r="DL349" s="334" t="str">
        <f t="shared" ca="1" si="707"/>
        <v/>
      </c>
      <c r="DM349" s="915" t="str">
        <f t="shared" ca="1" si="708"/>
        <v/>
      </c>
      <c r="DN349" s="15"/>
      <c r="DO349" s="324"/>
      <c r="DP349" s="16"/>
      <c r="DQ349" s="16"/>
      <c r="DR349" s="16"/>
      <c r="DS349" s="16"/>
      <c r="DT349" s="318" t="str">
        <f>IFERROR(VLOOKUP($DN349,'（様式１号）３整理番号表'!$Z$19:$AB$32,3,FALSE),"")</f>
        <v/>
      </c>
      <c r="DU349" s="259" t="str">
        <f t="shared" si="709"/>
        <v/>
      </c>
      <c r="DV349" s="14"/>
      <c r="DW349" s="17" t="str">
        <f t="shared" ca="1" si="710"/>
        <v/>
      </c>
      <c r="DX349" s="88" t="str">
        <f t="shared" ca="1" si="727"/>
        <v/>
      </c>
      <c r="DZ349" s="339">
        <f t="shared" ca="1" si="729"/>
        <v>0</v>
      </c>
      <c r="EA349" s="339">
        <f t="shared" ca="1" si="729"/>
        <v>0</v>
      </c>
      <c r="EB349" s="339">
        <f t="shared" ca="1" si="729"/>
        <v>0</v>
      </c>
      <c r="EC349" s="339">
        <f t="shared" ca="1" si="729"/>
        <v>0</v>
      </c>
      <c r="ED349" s="339">
        <f t="shared" ca="1" si="729"/>
        <v>0</v>
      </c>
      <c r="EE349" s="339">
        <f t="shared" ca="1" si="729"/>
        <v>0</v>
      </c>
      <c r="EF349" s="339">
        <f t="shared" ca="1" si="729"/>
        <v>0</v>
      </c>
      <c r="EG349" s="339">
        <f t="shared" ca="1" si="729"/>
        <v>0</v>
      </c>
      <c r="EH349" s="339">
        <f t="shared" ca="1" si="729"/>
        <v>0</v>
      </c>
      <c r="EI349" s="339">
        <f t="shared" ca="1" si="729"/>
        <v>0</v>
      </c>
      <c r="EJ349" s="339">
        <f t="shared" ca="1" si="729"/>
        <v>0</v>
      </c>
      <c r="EK349" s="339">
        <f t="shared" ca="1" si="729"/>
        <v>0</v>
      </c>
      <c r="EL349" s="339">
        <f t="shared" ca="1" si="729"/>
        <v>0</v>
      </c>
      <c r="EM349" s="339">
        <f t="shared" ca="1" si="729"/>
        <v>0</v>
      </c>
      <c r="EO349" s="919" t="str">
        <f t="shared" ca="1" si="629"/>
        <v/>
      </c>
      <c r="EP349" s="919" t="str">
        <f t="shared" ca="1" si="711"/>
        <v/>
      </c>
      <c r="EQ349" s="919" t="str">
        <f t="shared" ca="1" si="712"/>
        <v/>
      </c>
      <c r="ER349" s="919" t="str">
        <f t="shared" ca="1" si="713"/>
        <v/>
      </c>
      <c r="ES349" s="919" t="str">
        <f ca="1">IFERROR(INDEX('郵便番号（石川県）'!$A$3:$F$2574,MATCH(INDIRECT("'("&amp;EO349&amp;")'!E7"),'郵便番号（石川県）'!$A$3:$A$2574,0),6),"")</f>
        <v/>
      </c>
      <c r="ET349" s="919" t="str">
        <f ca="1">IFERROR(INDEX('郵便番号（石川県）'!$A$3:$F$2574,MATCH(INDIRECT("'("&amp;$EO349&amp;")'!E7"),'郵便番号（石川県）'!$A$3:$A$2574,0),5),"")</f>
        <v/>
      </c>
      <c r="EU349" s="919" t="str">
        <f t="shared" ca="1" si="714"/>
        <v/>
      </c>
      <c r="EV349" s="919" t="str">
        <f t="shared" ca="1" si="715"/>
        <v/>
      </c>
      <c r="EW349" s="919" t="str">
        <f t="shared" ca="1" si="716"/>
        <v/>
      </c>
      <c r="EX349" s="919" t="str">
        <f t="shared" ca="1" si="717"/>
        <v/>
      </c>
      <c r="EY349" s="919" t="str">
        <f t="shared" ca="1" si="718"/>
        <v/>
      </c>
      <c r="EZ349" s="919" t="str">
        <f t="shared" ca="1" si="719"/>
        <v/>
      </c>
      <c r="FA349" s="919" t="str">
        <f t="shared" ca="1" si="720"/>
        <v/>
      </c>
      <c r="FB349" s="919" t="str">
        <f t="shared" ca="1" si="721"/>
        <v/>
      </c>
      <c r="FC349" s="919" t="str">
        <f t="shared" ca="1" si="722"/>
        <v/>
      </c>
      <c r="FD349" s="627" t="str">
        <f t="shared" ca="1" si="723"/>
        <v/>
      </c>
      <c r="FE349" s="630">
        <v>339</v>
      </c>
      <c r="FF349" s="299" t="str">
        <f t="shared" ca="1" si="724"/>
        <v/>
      </c>
      <c r="FG349" s="993" t="str">
        <f t="shared" ca="1" si="725"/>
        <v/>
      </c>
      <c r="FH349" s="919" t="str">
        <f t="shared" ca="1" si="726"/>
        <v/>
      </c>
      <c r="FI349" s="299">
        <f ca="1">COUNTIF($FH$11:FH349,"■")</f>
        <v>0</v>
      </c>
    </row>
    <row r="350" spans="1:165" ht="34.5" customHeight="1">
      <c r="A350" s="445">
        <f t="shared" ca="1" si="630"/>
        <v>0</v>
      </c>
      <c r="B350" s="446">
        <f>IF(R350&lt;&gt;"",IF(COUNTIF(R$11:R350,R350)=1,MAX(B$11:B349)+1,INDEX(B$11:B349,MATCH(R350,R$11:R349,0),1)),0)</f>
        <v>1</v>
      </c>
      <c r="C350" s="446">
        <f ca="1">IF(T350&lt;&gt;"",IF(COUNTIF(T$11:T350,T350)=1,MAX(C$11:C349)+1,INDEX(C$11:C349,MATCH(T350,T$11:T349,0),1)),0)</f>
        <v>0</v>
      </c>
      <c r="D350" s="446">
        <f ca="1">IF(U350&lt;&gt;"",IF(COUNTIF(U$11:U350,U350)=1,MAX(D$11:D349)+1,INDEX(D$11:D349,MATCH(U350,U$11:U349,0),1)),0)</f>
        <v>0</v>
      </c>
      <c r="E350" s="446">
        <f ca="1">IF(S350&lt;&gt;"",IF(COUNTIF(S$11:S350,S350)=1,MAX(E$11:E349)+1,INDEX(E$11:E349,MATCH(S350,S$11:S349,0),1)),0)</f>
        <v>0</v>
      </c>
      <c r="F350" s="446">
        <f ca="1">IF(Z350&lt;&gt;"",IF(COUNTIF(Z$11:Z350,Z350)=1,MAX(F$11:F349)+1,INDEX(F$11:F349,MATCH(Z350,Z$11:Z349,0),1)),0)</f>
        <v>0</v>
      </c>
      <c r="G350" s="447" cm="1">
        <f t="array" aca="1" ref="G350" ca="1">IF(Z350&lt;&gt;"",IF(COUNTIFS(Z$11:Z350,Z350,W$11:W350,W350)=1,MAX(G$11:G349)+1,INDEX(G$11:G349,MATCH(Z350&amp;W350,Z$11:Z349&amp;W$11:W350,0),1)),0)</f>
        <v>0</v>
      </c>
      <c r="H350" s="447">
        <f t="shared" ca="1" si="631"/>
        <v>0</v>
      </c>
      <c r="I350" s="447">
        <f ca="1">IF(T350="",0,IF(COUNTIF(T$11:T350,T350)=1,1,0))</f>
        <v>0</v>
      </c>
      <c r="J350" s="447">
        <f ca="1">IF(U350="",0,IF(COUNTIF(U$11:U350,U350)=1,1,0))</f>
        <v>0</v>
      </c>
      <c r="K350" s="447">
        <f ca="1">IF(S350="",0,IF(COUNTIF(S$11:S350,S350)=1,1,0))</f>
        <v>0</v>
      </c>
      <c r="L350" s="446">
        <f ca="1">IF(Z350="",0,IF(COUNTIF(Z$11:Z350,Z350)=1,1,0))</f>
        <v>0</v>
      </c>
      <c r="M350" s="767">
        <f ca="1">IF($W350=2,IF(COUNTIFS($W$11:$W350,2,$Z$11:$Z350,$Z350)=1,1,0),0)</f>
        <v>0</v>
      </c>
      <c r="N350" s="767">
        <f ca="1">IF($W350=1,IF(COUNTIFS($W$11:$W350,2,$Z$11:$Z350,$Z350)=1,1,0),0)</f>
        <v>0</v>
      </c>
      <c r="O350" s="446">
        <f ca="1">IF(H350=0,0,IF(COUNTIF(Z$11:Z350,Z350)=1,1,0))</f>
        <v>0</v>
      </c>
      <c r="P350" s="448" t="str">
        <f t="shared" ca="1" si="632"/>
        <v>石川県</v>
      </c>
      <c r="Q350" s="89">
        <f t="shared" ca="1" si="633"/>
        <v>340</v>
      </c>
      <c r="R350" s="170" t="s">
        <v>459</v>
      </c>
      <c r="S350" s="357" t="str">
        <f t="shared" ca="1" si="634"/>
        <v/>
      </c>
      <c r="T350" s="357" t="str">
        <f t="shared" ca="1" si="635"/>
        <v/>
      </c>
      <c r="U350" s="58" t="str">
        <f t="shared" ca="1" si="636"/>
        <v/>
      </c>
      <c r="V350" s="58" t="str">
        <f t="shared" ca="1" si="637"/>
        <v/>
      </c>
      <c r="W350" s="920" t="str">
        <f t="shared" ca="1" si="638"/>
        <v/>
      </c>
      <c r="X350" s="369">
        <f ca="1">IFERROR(VLOOKUP(W350,'（様式１号）３整理番号表'!$B$4:$H$5,2,FALSE),0)</f>
        <v>0</v>
      </c>
      <c r="Y350" s="768" t="str" cm="1">
        <f t="array" aca="1" ref="Y350" ca="1">IF(AND(D350=0,F350=0),"",IF(COUNTIF(D$11:D350,D350)=1,1,IF(COUNTIFS(D$11:D350,D350,F$11:F350,F350)=1,INDEX((D$11:D350,F$11:F350,Y$11:Y350),MATCH(_xlfn.MAXIFS(F$11:F349,D$11:D349,D350),$F$11:F350,0),1,3)+1,INDEX((D$11:D350,F$11:F350,Y$11:Y350),MATCH(D350&amp;F350,D$11:D350&amp;F$11:F350,0),1,3))))</f>
        <v/>
      </c>
      <c r="Z350" s="40" t="str">
        <f t="shared" ca="1" si="639"/>
        <v/>
      </c>
      <c r="AA350" s="924" t="str">
        <f t="shared" ca="1" si="640"/>
        <v/>
      </c>
      <c r="AB350" s="93">
        <f ca="1">IFERROR(VLOOKUP(AA350,'（様式１号）３整理番号表'!$B$10:$H$16,2,FALSE),0)</f>
        <v>0</v>
      </c>
      <c r="AC350" s="924" t="str">
        <f t="shared" ca="1" si="641"/>
        <v/>
      </c>
      <c r="AD350" s="924" t="str">
        <f t="shared" ca="1" si="642"/>
        <v/>
      </c>
      <c r="AE350" s="93">
        <f ca="1">IFERROR(VLOOKUP(AD350,'（様式１号）３整理番号表'!$B$21:$H$22,2,FALSE),0)</f>
        <v>0</v>
      </c>
      <c r="AF350" s="924" t="str">
        <f t="shared" ca="1" si="643"/>
        <v/>
      </c>
      <c r="AG350" s="93">
        <f ca="1">IFERROR(VLOOKUP(AF350,'（様式１号）３整理番号表'!$B$26:$H$31,2,FALSE),0)</f>
        <v>0</v>
      </c>
      <c r="AH350" s="924" t="str">
        <f t="shared" ca="1" si="644"/>
        <v/>
      </c>
      <c r="AI350" s="93">
        <f ca="1">IFERROR(VLOOKUP(AH350,'（様式１号）３整理番号表'!$J$5:$N$59,2,FALSE),0)</f>
        <v>0</v>
      </c>
      <c r="AJ350" s="77" t="str">
        <f t="shared" ca="1" si="645"/>
        <v/>
      </c>
      <c r="AK350" s="93">
        <f ca="1">IFERROR(VLOOKUP(AJ350,'（様式１号）３整理番号表'!$P$5:$R$29,2,FALSE),0)</f>
        <v>0</v>
      </c>
      <c r="AL350" s="921" t="str">
        <f t="shared" ca="1" si="646"/>
        <v/>
      </c>
      <c r="AM350" s="921" t="str">
        <f t="shared" ca="1" si="647"/>
        <v/>
      </c>
      <c r="AN350" s="921"/>
      <c r="AO350" s="77" t="str">
        <f t="shared" ca="1" si="648"/>
        <v/>
      </c>
      <c r="AP350" s="93">
        <f ca="1">IFERROR(VLOOKUP(AO350,'（様式１号）３整理番号表'!$P$5:$R$29,2,FALSE),0)</f>
        <v>0</v>
      </c>
      <c r="AQ350" s="924" t="str">
        <f t="shared" ca="1" si="649"/>
        <v/>
      </c>
      <c r="AR350" s="93">
        <f t="shared" ca="1" si="650"/>
        <v>0</v>
      </c>
      <c r="AS350" s="924" t="str">
        <f t="shared" ca="1" si="651"/>
        <v/>
      </c>
      <c r="AT350" s="40" t="str">
        <f t="shared" ca="1" si="652"/>
        <v/>
      </c>
      <c r="AU350" s="93" t="str">
        <f t="shared" ca="1" si="653"/>
        <v/>
      </c>
      <c r="AV350" s="923" t="str">
        <f t="shared" ca="1" si="654"/>
        <v/>
      </c>
      <c r="AW350" s="926" t="str">
        <f t="shared" ca="1" si="655"/>
        <v/>
      </c>
      <c r="AX350" s="925" t="str">
        <f t="shared" ca="1" si="656"/>
        <v/>
      </c>
      <c r="AY350" s="925" t="str">
        <f t="shared" ca="1" si="656"/>
        <v/>
      </c>
      <c r="AZ350" s="925" t="str">
        <f t="shared" ca="1" si="656"/>
        <v/>
      </c>
      <c r="BA350" s="925" t="str">
        <f t="shared" ca="1" si="656"/>
        <v/>
      </c>
      <c r="BB350" s="925" t="str">
        <f t="shared" ca="1" si="657"/>
        <v/>
      </c>
      <c r="BC350" s="925" t="str">
        <f t="shared" ca="1" si="658"/>
        <v/>
      </c>
      <c r="BD350" s="925" t="str">
        <f t="shared" ca="1" si="658"/>
        <v/>
      </c>
      <c r="BE350" s="925" t="str">
        <f t="shared" ca="1" si="658"/>
        <v/>
      </c>
      <c r="BF350" s="77" t="str">
        <f t="shared" ca="1" si="659"/>
        <v/>
      </c>
      <c r="BG350" s="924" t="str">
        <f t="shared" ca="1" si="660"/>
        <v/>
      </c>
      <c r="BH350" s="94">
        <f ca="1">IF(BF350&lt;&gt;"",INDEX('（様式１号）３整理番号表'!$AB$7:$AQ$12,MATCH(BF350,'（様式１号）３整理番号表'!$AA$7:$AA$12,0),MATCH(BG350,'（様式１号）３整理番号表'!$AB$6:$AQ$6,0)),0)</f>
        <v>0</v>
      </c>
      <c r="BI350" s="921" t="str">
        <f t="shared" ca="1" si="661"/>
        <v/>
      </c>
      <c r="BJ350" s="922" t="str">
        <f t="shared" ca="1" si="662"/>
        <v/>
      </c>
      <c r="BK350" s="926" t="str">
        <f t="shared" ca="1" si="663"/>
        <v/>
      </c>
      <c r="BL350" s="922" t="str">
        <f t="shared" ca="1" si="664"/>
        <v/>
      </c>
      <c r="BM350" s="79" t="str">
        <f t="shared" ca="1" si="665"/>
        <v/>
      </c>
      <c r="BN350" s="82" t="str">
        <f t="shared" ca="1" si="666"/>
        <v/>
      </c>
      <c r="BO350" s="83" t="str">
        <f t="shared" ca="1" si="667"/>
        <v/>
      </c>
      <c r="BP350" s="84" t="str">
        <f t="shared" ca="1" si="668"/>
        <v/>
      </c>
      <c r="BQ350" s="82" t="str">
        <f t="shared" ca="1" si="669"/>
        <v/>
      </c>
      <c r="BR350" s="97" t="str">
        <f t="shared" ca="1" si="670"/>
        <v/>
      </c>
      <c r="BS350" s="95" t="str">
        <f t="shared" ca="1" si="671"/>
        <v/>
      </c>
      <c r="BT350" s="184" t="str">
        <f t="shared" ca="1" si="672"/>
        <v/>
      </c>
      <c r="BU350" s="611" t="str">
        <f t="shared" ca="1" si="673"/>
        <v/>
      </c>
      <c r="BV350" s="77" t="str">
        <f t="shared" ca="1" si="674"/>
        <v/>
      </c>
      <c r="BW350" s="85" t="str">
        <f t="shared" ca="1" si="675"/>
        <v/>
      </c>
      <c r="BX350" s="86" t="str">
        <f t="shared" ca="1" si="676"/>
        <v/>
      </c>
      <c r="BY350" s="231">
        <f ca="1">IF('ポイント要件確認等（個別表）'!AD350=1,ROUNDDOWN('ポイント要件確認等（個別表）'!AV350,-3),IF('ポイント要件確認等（個別表）'!AD350=2,ROUNDDOWN('ポイント要件確認等（個別表）'!BH350,-3),IF('ポイント要件確認等（個別表）'!AD350=3,ROUNDDOWN('ポイント要件確認等（個別表）'!BT350,-3),0)))</f>
        <v>0</v>
      </c>
      <c r="BZ350" s="86" t="str">
        <f t="shared" ca="1" si="677"/>
        <v/>
      </c>
      <c r="CA350" s="232" t="str">
        <f t="shared" ca="1" si="678"/>
        <v/>
      </c>
      <c r="CB350" s="232">
        <f t="shared" ca="1" si="679"/>
        <v>0</v>
      </c>
      <c r="CC350" s="86" t="str">
        <f t="shared" ca="1" si="680"/>
        <v/>
      </c>
      <c r="CD350" s="86" t="str">
        <f t="shared" ca="1" si="681"/>
        <v/>
      </c>
      <c r="CE350" s="609"/>
      <c r="CF350" s="86" t="str">
        <f t="shared" ca="1" si="682"/>
        <v/>
      </c>
      <c r="CG350" s="185" t="str">
        <f t="shared" ca="1" si="683"/>
        <v/>
      </c>
      <c r="CH350" s="246" t="str">
        <f t="shared" ca="1" si="684"/>
        <v>含税額</v>
      </c>
      <c r="CI350" s="247" t="str">
        <f t="shared" ca="1" si="685"/>
        <v/>
      </c>
      <c r="CJ350" s="87" t="str">
        <f ca="1">IFERROR(IF(INDIRECT("'("&amp;'２個別表'!EO350&amp;")'!AR"&amp;84+EP350)&lt;&gt;1,"",1),"")</f>
        <v/>
      </c>
      <c r="CK350" s="244" t="str">
        <f t="shared" ca="1" si="686"/>
        <v/>
      </c>
      <c r="CL350" s="235" t="str">
        <f t="shared" ca="1" si="687"/>
        <v/>
      </c>
      <c r="CM350" s="239" t="str">
        <f t="shared" ca="1" si="688"/>
        <v/>
      </c>
      <c r="CN350" s="77" t="str">
        <f t="shared" ca="1" si="689"/>
        <v/>
      </c>
      <c r="CO350" s="93" t="str">
        <f ca="1">IFERROR(VLOOKUP(CN350,'（様式１号）３整理番号表'!$T$5:$V$15,2,FALSE),"")</f>
        <v/>
      </c>
      <c r="CP350" s="924" t="str">
        <f t="shared" ca="1" si="690"/>
        <v/>
      </c>
      <c r="CQ350" s="93" t="str">
        <f ca="1">IFERROR(VLOOKUP(CP350,'（様式１号）３整理番号表'!$T$19:$V$24,2,FALSE),"")</f>
        <v/>
      </c>
      <c r="CR350" s="924" t="str">
        <f ca="1">IFERROR(IF(INDIRECT("'("&amp;'２個別表'!EO350&amp;")'!AV"&amp;84+EP350)&lt;&gt;1,"",1),"")</f>
        <v/>
      </c>
      <c r="CS350" s="232">
        <f t="shared" ca="1" si="691"/>
        <v>0</v>
      </c>
      <c r="CT350" s="248">
        <f t="shared" ca="1" si="692"/>
        <v>0</v>
      </c>
      <c r="CU350" s="376" t="str">
        <f ca="1">IF(ER350="補強",IF(COUNTIFS($Z$11:Z350,Z350,$W$11:W350,1)=1,"１①",""),IF(COUNTIFS($Z$11:Z350,Z350,$W$11:W350,2)=1,"２①",""))</f>
        <v/>
      </c>
      <c r="CV350" s="57" t="str">
        <f t="shared" ca="1" si="693"/>
        <v/>
      </c>
      <c r="CW350" s="927" t="str">
        <f t="shared" ca="1" si="694"/>
        <v/>
      </c>
      <c r="CX350" s="256" t="str">
        <f t="shared" ca="1" si="695"/>
        <v/>
      </c>
      <c r="CY350" s="256" t="str">
        <f t="shared" ca="1" si="696"/>
        <v/>
      </c>
      <c r="CZ350" s="256" t="str">
        <f t="shared" ca="1" si="697"/>
        <v/>
      </c>
      <c r="DA350" s="256" t="str">
        <f t="shared" ca="1" si="698"/>
        <v/>
      </c>
      <c r="DB350" s="316" t="str">
        <f ca="1">IFERROR(VLOOKUP($CU350,'（様式１号）３整理番号表'!$Z$19:$AB$32,3,FALSE),"")</f>
        <v/>
      </c>
      <c r="DC350" s="259" t="str">
        <f t="shared" ca="1" si="699"/>
        <v>-</v>
      </c>
      <c r="DD350" s="618" t="str">
        <f t="shared" ca="1" si="700"/>
        <v/>
      </c>
      <c r="DE350" s="321" t="str">
        <f ca="1">IF(AND(AO350=18,AS350=1),IF(COUNTIFS($Y$11:Y350,Y350,$AS$11:AS350,1)=1,"２②",""),IF($CU350="１①",INDEX(INDIRECT("'("&amp;$EO350&amp;")'!AR116:BB116"),1,MATCH(INDIRECT("'("&amp;$EO350&amp;")'!C118"),INDIRECT("'("&amp;$EO350&amp;")'!AR119:BB119"),0)),""))</f>
        <v/>
      </c>
      <c r="DF350" s="324" t="str">
        <f t="shared" ca="1" si="701"/>
        <v/>
      </c>
      <c r="DG350" s="313" t="str">
        <f t="shared" ca="1" si="702"/>
        <v/>
      </c>
      <c r="DH350" s="313" t="str">
        <f t="shared" ca="1" si="703"/>
        <v/>
      </c>
      <c r="DI350" s="313" t="str">
        <f t="shared" ca="1" si="704"/>
        <v/>
      </c>
      <c r="DJ350" s="313" t="str">
        <f t="shared" ca="1" si="705"/>
        <v/>
      </c>
      <c r="DK350" s="328" t="str">
        <f t="shared" ca="1" si="706"/>
        <v/>
      </c>
      <c r="DL350" s="334" t="str">
        <f t="shared" ca="1" si="707"/>
        <v/>
      </c>
      <c r="DM350" s="915" t="str">
        <f t="shared" ca="1" si="708"/>
        <v/>
      </c>
      <c r="DN350" s="15"/>
      <c r="DO350" s="324"/>
      <c r="DP350" s="16"/>
      <c r="DQ350" s="16"/>
      <c r="DR350" s="16"/>
      <c r="DS350" s="16"/>
      <c r="DT350" s="318" t="str">
        <f>IFERROR(VLOOKUP($DN350,'（様式１号）３整理番号表'!$Z$19:$AB$32,3,FALSE),"")</f>
        <v/>
      </c>
      <c r="DU350" s="259" t="str">
        <f t="shared" si="709"/>
        <v/>
      </c>
      <c r="DV350" s="14"/>
      <c r="DW350" s="17" t="str">
        <f t="shared" ca="1" si="710"/>
        <v/>
      </c>
      <c r="DX350" s="88" t="str">
        <f t="shared" ca="1" si="727"/>
        <v/>
      </c>
      <c r="DZ350" s="339">
        <f t="shared" ca="1" si="729"/>
        <v>0</v>
      </c>
      <c r="EA350" s="339">
        <f t="shared" ca="1" si="729"/>
        <v>0</v>
      </c>
      <c r="EB350" s="339">
        <f t="shared" ca="1" si="729"/>
        <v>0</v>
      </c>
      <c r="EC350" s="339">
        <f t="shared" ca="1" si="729"/>
        <v>0</v>
      </c>
      <c r="ED350" s="339">
        <f t="shared" ca="1" si="729"/>
        <v>0</v>
      </c>
      <c r="EE350" s="339">
        <f t="shared" ca="1" si="729"/>
        <v>0</v>
      </c>
      <c r="EF350" s="339">
        <f t="shared" ca="1" si="729"/>
        <v>0</v>
      </c>
      <c r="EG350" s="339">
        <f t="shared" ca="1" si="729"/>
        <v>0</v>
      </c>
      <c r="EH350" s="339">
        <f t="shared" ca="1" si="729"/>
        <v>0</v>
      </c>
      <c r="EI350" s="339">
        <f t="shared" ca="1" si="729"/>
        <v>0</v>
      </c>
      <c r="EJ350" s="339">
        <f t="shared" ca="1" si="729"/>
        <v>0</v>
      </c>
      <c r="EK350" s="339">
        <f t="shared" ca="1" si="729"/>
        <v>0</v>
      </c>
      <c r="EL350" s="339">
        <f t="shared" ca="1" si="729"/>
        <v>0</v>
      </c>
      <c r="EM350" s="339">
        <f t="shared" ca="1" si="729"/>
        <v>0</v>
      </c>
      <c r="EO350" s="919" t="str">
        <f t="shared" ca="1" si="629"/>
        <v/>
      </c>
      <c r="EP350" s="919" t="str">
        <f t="shared" ca="1" si="711"/>
        <v/>
      </c>
      <c r="EQ350" s="919" t="str">
        <f t="shared" ca="1" si="712"/>
        <v/>
      </c>
      <c r="ER350" s="919" t="str">
        <f t="shared" ca="1" si="713"/>
        <v/>
      </c>
      <c r="ES350" s="919" t="str">
        <f ca="1">IFERROR(INDEX('郵便番号（石川県）'!$A$3:$F$2574,MATCH(INDIRECT("'("&amp;EO350&amp;")'!E7"),'郵便番号（石川県）'!$A$3:$A$2574,0),6),"")</f>
        <v/>
      </c>
      <c r="ET350" s="919" t="str">
        <f ca="1">IFERROR(INDEX('郵便番号（石川県）'!$A$3:$F$2574,MATCH(INDIRECT("'("&amp;$EO350&amp;")'!E7"),'郵便番号（石川県）'!$A$3:$A$2574,0),5),"")</f>
        <v/>
      </c>
      <c r="EU350" s="919" t="str">
        <f t="shared" ca="1" si="714"/>
        <v/>
      </c>
      <c r="EV350" s="919" t="str">
        <f t="shared" ca="1" si="715"/>
        <v/>
      </c>
      <c r="EW350" s="919" t="str">
        <f t="shared" ca="1" si="716"/>
        <v/>
      </c>
      <c r="EX350" s="919" t="str">
        <f t="shared" ca="1" si="717"/>
        <v/>
      </c>
      <c r="EY350" s="919" t="str">
        <f t="shared" ca="1" si="718"/>
        <v/>
      </c>
      <c r="EZ350" s="919" t="str">
        <f t="shared" ca="1" si="719"/>
        <v/>
      </c>
      <c r="FA350" s="919" t="str">
        <f t="shared" ca="1" si="720"/>
        <v/>
      </c>
      <c r="FB350" s="919" t="str">
        <f t="shared" ca="1" si="721"/>
        <v/>
      </c>
      <c r="FC350" s="919" t="str">
        <f t="shared" ca="1" si="722"/>
        <v/>
      </c>
      <c r="FD350" s="627" t="str">
        <f t="shared" ca="1" si="723"/>
        <v/>
      </c>
      <c r="FE350" s="630">
        <v>340</v>
      </c>
      <c r="FF350" s="299" t="str">
        <f t="shared" ca="1" si="724"/>
        <v/>
      </c>
      <c r="FG350" s="993" t="str">
        <f t="shared" ca="1" si="725"/>
        <v/>
      </c>
      <c r="FH350" s="919" t="str">
        <f t="shared" ca="1" si="726"/>
        <v/>
      </c>
      <c r="FI350" s="299">
        <f ca="1">COUNTIF($FH$11:FH350,"■")</f>
        <v>0</v>
      </c>
    </row>
    <row r="351" spans="1:165" ht="34.5" customHeight="1">
      <c r="A351" s="445">
        <f t="shared" ca="1" si="630"/>
        <v>0</v>
      </c>
      <c r="B351" s="446">
        <f>IF(R351&lt;&gt;"",IF(COUNTIF(R$11:R351,R351)=1,MAX(B$11:B350)+1,INDEX(B$11:B350,MATCH(R351,R$11:R350,0),1)),0)</f>
        <v>1</v>
      </c>
      <c r="C351" s="446">
        <f ca="1">IF(T351&lt;&gt;"",IF(COUNTIF(T$11:T351,T351)=1,MAX(C$11:C350)+1,INDEX(C$11:C350,MATCH(T351,T$11:T350,0),1)),0)</f>
        <v>0</v>
      </c>
      <c r="D351" s="446">
        <f ca="1">IF(U351&lt;&gt;"",IF(COUNTIF(U$11:U351,U351)=1,MAX(D$11:D350)+1,INDEX(D$11:D350,MATCH(U351,U$11:U350,0),1)),0)</f>
        <v>0</v>
      </c>
      <c r="E351" s="446">
        <f ca="1">IF(S351&lt;&gt;"",IF(COUNTIF(S$11:S351,S351)=1,MAX(E$11:E350)+1,INDEX(E$11:E350,MATCH(S351,S$11:S350,0),1)),0)</f>
        <v>0</v>
      </c>
      <c r="F351" s="446">
        <f ca="1">IF(Z351&lt;&gt;"",IF(COUNTIF(Z$11:Z351,Z351)=1,MAX(F$11:F350)+1,INDEX(F$11:F350,MATCH(Z351,Z$11:Z350,0),1)),0)</f>
        <v>0</v>
      </c>
      <c r="G351" s="447" cm="1">
        <f t="array" aca="1" ref="G351" ca="1">IF(Z351&lt;&gt;"",IF(COUNTIFS(Z$11:Z351,Z351,W$11:W351,W351)=1,MAX(G$11:G350)+1,INDEX(G$11:G350,MATCH(Z351&amp;W351,Z$11:Z350&amp;W$11:W351,0),1)),0)</f>
        <v>0</v>
      </c>
      <c r="H351" s="447">
        <f t="shared" ca="1" si="631"/>
        <v>0</v>
      </c>
      <c r="I351" s="447">
        <f ca="1">IF(T351="",0,IF(COUNTIF(T$11:T351,T351)=1,1,0))</f>
        <v>0</v>
      </c>
      <c r="J351" s="447">
        <f ca="1">IF(U351="",0,IF(COUNTIF(U$11:U351,U351)=1,1,0))</f>
        <v>0</v>
      </c>
      <c r="K351" s="447">
        <f ca="1">IF(S351="",0,IF(COUNTIF(S$11:S351,S351)=1,1,0))</f>
        <v>0</v>
      </c>
      <c r="L351" s="446">
        <f ca="1">IF(Z351="",0,IF(COUNTIF(Z$11:Z351,Z351)=1,1,0))</f>
        <v>0</v>
      </c>
      <c r="M351" s="767">
        <f ca="1">IF($W351=2,IF(COUNTIFS($W$11:$W351,2,$Z$11:$Z351,$Z351)=1,1,0),0)</f>
        <v>0</v>
      </c>
      <c r="N351" s="767">
        <f ca="1">IF($W351=1,IF(COUNTIFS($W$11:$W351,2,$Z$11:$Z351,$Z351)=1,1,0),0)</f>
        <v>0</v>
      </c>
      <c r="O351" s="446">
        <f ca="1">IF(H351=0,0,IF(COUNTIF(Z$11:Z351,Z351)=1,1,0))</f>
        <v>0</v>
      </c>
      <c r="P351" s="448" t="str">
        <f t="shared" ca="1" si="632"/>
        <v>石川県</v>
      </c>
      <c r="Q351" s="89">
        <f t="shared" ca="1" si="633"/>
        <v>341</v>
      </c>
      <c r="R351" s="170" t="s">
        <v>459</v>
      </c>
      <c r="S351" s="357" t="str">
        <f t="shared" ca="1" si="634"/>
        <v/>
      </c>
      <c r="T351" s="357" t="str">
        <f t="shared" ca="1" si="635"/>
        <v/>
      </c>
      <c r="U351" s="58" t="str">
        <f t="shared" ca="1" si="636"/>
        <v/>
      </c>
      <c r="V351" s="58" t="str">
        <f t="shared" ca="1" si="637"/>
        <v/>
      </c>
      <c r="W351" s="920" t="str">
        <f t="shared" ca="1" si="638"/>
        <v/>
      </c>
      <c r="X351" s="369">
        <f ca="1">IFERROR(VLOOKUP(W351,'（様式１号）３整理番号表'!$B$4:$H$5,2,FALSE),0)</f>
        <v>0</v>
      </c>
      <c r="Y351" s="768" t="str" cm="1">
        <f t="array" aca="1" ref="Y351" ca="1">IF(AND(D351=0,F351=0),"",IF(COUNTIF(D$11:D351,D351)=1,1,IF(COUNTIFS(D$11:D351,D351,F$11:F351,F351)=1,INDEX((D$11:D351,F$11:F351,Y$11:Y351),MATCH(_xlfn.MAXIFS(F$11:F350,D$11:D350,D351),$F$11:F351,0),1,3)+1,INDEX((D$11:D351,F$11:F351,Y$11:Y351),MATCH(D351&amp;F351,D$11:D351&amp;F$11:F351,0),1,3))))</f>
        <v/>
      </c>
      <c r="Z351" s="40" t="str">
        <f t="shared" ca="1" si="639"/>
        <v/>
      </c>
      <c r="AA351" s="924" t="str">
        <f t="shared" ca="1" si="640"/>
        <v/>
      </c>
      <c r="AB351" s="93">
        <f ca="1">IFERROR(VLOOKUP(AA351,'（様式１号）３整理番号表'!$B$10:$H$16,2,FALSE),0)</f>
        <v>0</v>
      </c>
      <c r="AC351" s="924" t="str">
        <f t="shared" ca="1" si="641"/>
        <v/>
      </c>
      <c r="AD351" s="924" t="str">
        <f t="shared" ca="1" si="642"/>
        <v/>
      </c>
      <c r="AE351" s="93">
        <f ca="1">IFERROR(VLOOKUP(AD351,'（様式１号）３整理番号表'!$B$21:$H$22,2,FALSE),0)</f>
        <v>0</v>
      </c>
      <c r="AF351" s="924" t="str">
        <f t="shared" ca="1" si="643"/>
        <v/>
      </c>
      <c r="AG351" s="93">
        <f ca="1">IFERROR(VLOOKUP(AF351,'（様式１号）３整理番号表'!$B$26:$H$31,2,FALSE),0)</f>
        <v>0</v>
      </c>
      <c r="AH351" s="924" t="str">
        <f t="shared" ca="1" si="644"/>
        <v/>
      </c>
      <c r="AI351" s="93">
        <f ca="1">IFERROR(VLOOKUP(AH351,'（様式１号）３整理番号表'!$J$5:$N$59,2,FALSE),0)</f>
        <v>0</v>
      </c>
      <c r="AJ351" s="77" t="str">
        <f t="shared" ca="1" si="645"/>
        <v/>
      </c>
      <c r="AK351" s="93">
        <f ca="1">IFERROR(VLOOKUP(AJ351,'（様式１号）３整理番号表'!$P$5:$R$29,2,FALSE),0)</f>
        <v>0</v>
      </c>
      <c r="AL351" s="921" t="str">
        <f t="shared" ca="1" si="646"/>
        <v/>
      </c>
      <c r="AM351" s="921" t="str">
        <f t="shared" ca="1" si="647"/>
        <v/>
      </c>
      <c r="AN351" s="921"/>
      <c r="AO351" s="77" t="str">
        <f t="shared" ca="1" si="648"/>
        <v/>
      </c>
      <c r="AP351" s="93">
        <f ca="1">IFERROR(VLOOKUP(AO351,'（様式１号）３整理番号表'!$P$5:$R$29,2,FALSE),0)</f>
        <v>0</v>
      </c>
      <c r="AQ351" s="924" t="str">
        <f t="shared" ca="1" si="649"/>
        <v/>
      </c>
      <c r="AR351" s="93">
        <f t="shared" ca="1" si="650"/>
        <v>0</v>
      </c>
      <c r="AS351" s="924" t="str">
        <f t="shared" ca="1" si="651"/>
        <v/>
      </c>
      <c r="AT351" s="40" t="str">
        <f t="shared" ca="1" si="652"/>
        <v/>
      </c>
      <c r="AU351" s="93" t="str">
        <f t="shared" ca="1" si="653"/>
        <v/>
      </c>
      <c r="AV351" s="923" t="str">
        <f t="shared" ca="1" si="654"/>
        <v/>
      </c>
      <c r="AW351" s="926" t="str">
        <f t="shared" ca="1" si="655"/>
        <v/>
      </c>
      <c r="AX351" s="925" t="str">
        <f t="shared" ca="1" si="656"/>
        <v/>
      </c>
      <c r="AY351" s="925" t="str">
        <f t="shared" ca="1" si="656"/>
        <v/>
      </c>
      <c r="AZ351" s="925" t="str">
        <f t="shared" ca="1" si="656"/>
        <v/>
      </c>
      <c r="BA351" s="925" t="str">
        <f t="shared" ca="1" si="656"/>
        <v/>
      </c>
      <c r="BB351" s="925" t="str">
        <f t="shared" ca="1" si="657"/>
        <v/>
      </c>
      <c r="BC351" s="925" t="str">
        <f t="shared" ca="1" si="658"/>
        <v/>
      </c>
      <c r="BD351" s="925" t="str">
        <f t="shared" ca="1" si="658"/>
        <v/>
      </c>
      <c r="BE351" s="925" t="str">
        <f t="shared" ca="1" si="658"/>
        <v/>
      </c>
      <c r="BF351" s="77" t="str">
        <f t="shared" ca="1" si="659"/>
        <v/>
      </c>
      <c r="BG351" s="924" t="str">
        <f t="shared" ca="1" si="660"/>
        <v/>
      </c>
      <c r="BH351" s="94">
        <f ca="1">IF(BF351&lt;&gt;"",INDEX('（様式１号）３整理番号表'!$AB$7:$AQ$12,MATCH(BF351,'（様式１号）３整理番号表'!$AA$7:$AA$12,0),MATCH(BG351,'（様式１号）３整理番号表'!$AB$6:$AQ$6,0)),0)</f>
        <v>0</v>
      </c>
      <c r="BI351" s="921" t="str">
        <f t="shared" ca="1" si="661"/>
        <v/>
      </c>
      <c r="BJ351" s="922" t="str">
        <f t="shared" ca="1" si="662"/>
        <v/>
      </c>
      <c r="BK351" s="926" t="str">
        <f t="shared" ca="1" si="663"/>
        <v/>
      </c>
      <c r="BL351" s="922" t="str">
        <f t="shared" ca="1" si="664"/>
        <v/>
      </c>
      <c r="BM351" s="79" t="str">
        <f t="shared" ca="1" si="665"/>
        <v/>
      </c>
      <c r="BN351" s="82" t="str">
        <f t="shared" ca="1" si="666"/>
        <v/>
      </c>
      <c r="BO351" s="83" t="str">
        <f t="shared" ca="1" si="667"/>
        <v/>
      </c>
      <c r="BP351" s="84" t="str">
        <f t="shared" ca="1" si="668"/>
        <v/>
      </c>
      <c r="BQ351" s="82" t="str">
        <f t="shared" ca="1" si="669"/>
        <v/>
      </c>
      <c r="BR351" s="97" t="str">
        <f t="shared" ca="1" si="670"/>
        <v/>
      </c>
      <c r="BS351" s="95" t="str">
        <f t="shared" ca="1" si="671"/>
        <v/>
      </c>
      <c r="BT351" s="184" t="str">
        <f t="shared" ca="1" si="672"/>
        <v/>
      </c>
      <c r="BU351" s="611" t="str">
        <f t="shared" ca="1" si="673"/>
        <v/>
      </c>
      <c r="BV351" s="77" t="str">
        <f t="shared" ca="1" si="674"/>
        <v/>
      </c>
      <c r="BW351" s="85" t="str">
        <f t="shared" ca="1" si="675"/>
        <v/>
      </c>
      <c r="BX351" s="86" t="str">
        <f t="shared" ca="1" si="676"/>
        <v/>
      </c>
      <c r="BY351" s="231">
        <f ca="1">IF('ポイント要件確認等（個別表）'!AD351=1,ROUNDDOWN('ポイント要件確認等（個別表）'!AV351,-3),IF('ポイント要件確認等（個別表）'!AD351=2,ROUNDDOWN('ポイント要件確認等（個別表）'!BH351,-3),IF('ポイント要件確認等（個別表）'!AD351=3,ROUNDDOWN('ポイント要件確認等（個別表）'!BT351,-3),0)))</f>
        <v>0</v>
      </c>
      <c r="BZ351" s="86" t="str">
        <f t="shared" ca="1" si="677"/>
        <v/>
      </c>
      <c r="CA351" s="232" t="str">
        <f t="shared" ca="1" si="678"/>
        <v/>
      </c>
      <c r="CB351" s="232">
        <f t="shared" ca="1" si="679"/>
        <v>0</v>
      </c>
      <c r="CC351" s="86" t="str">
        <f t="shared" ca="1" si="680"/>
        <v/>
      </c>
      <c r="CD351" s="86" t="str">
        <f t="shared" ca="1" si="681"/>
        <v/>
      </c>
      <c r="CE351" s="609"/>
      <c r="CF351" s="86" t="str">
        <f t="shared" ca="1" si="682"/>
        <v/>
      </c>
      <c r="CG351" s="185" t="str">
        <f t="shared" ca="1" si="683"/>
        <v/>
      </c>
      <c r="CH351" s="246" t="str">
        <f t="shared" ca="1" si="684"/>
        <v>含税額</v>
      </c>
      <c r="CI351" s="247" t="str">
        <f t="shared" ca="1" si="685"/>
        <v/>
      </c>
      <c r="CJ351" s="87" t="str">
        <f ca="1">IFERROR(IF(INDIRECT("'("&amp;'２個別表'!EO351&amp;")'!AR"&amp;84+EP351)&lt;&gt;1,"",1),"")</f>
        <v/>
      </c>
      <c r="CK351" s="244" t="str">
        <f t="shared" ca="1" si="686"/>
        <v/>
      </c>
      <c r="CL351" s="235" t="str">
        <f t="shared" ca="1" si="687"/>
        <v/>
      </c>
      <c r="CM351" s="239" t="str">
        <f t="shared" ca="1" si="688"/>
        <v/>
      </c>
      <c r="CN351" s="77" t="str">
        <f t="shared" ca="1" si="689"/>
        <v/>
      </c>
      <c r="CO351" s="93" t="str">
        <f ca="1">IFERROR(VLOOKUP(CN351,'（様式１号）３整理番号表'!$T$5:$V$15,2,FALSE),"")</f>
        <v/>
      </c>
      <c r="CP351" s="924" t="str">
        <f t="shared" ca="1" si="690"/>
        <v/>
      </c>
      <c r="CQ351" s="93" t="str">
        <f ca="1">IFERROR(VLOOKUP(CP351,'（様式１号）３整理番号表'!$T$19:$V$24,2,FALSE),"")</f>
        <v/>
      </c>
      <c r="CR351" s="924" t="str">
        <f ca="1">IFERROR(IF(INDIRECT("'("&amp;'２個別表'!EO351&amp;")'!AV"&amp;84+EP351)&lt;&gt;1,"",1),"")</f>
        <v/>
      </c>
      <c r="CS351" s="232">
        <f t="shared" ca="1" si="691"/>
        <v>0</v>
      </c>
      <c r="CT351" s="248">
        <f t="shared" ca="1" si="692"/>
        <v>0</v>
      </c>
      <c r="CU351" s="376" t="str">
        <f ca="1">IF(ER351="補強",IF(COUNTIFS($Z$11:Z351,Z351,$W$11:W351,1)=1,"１①",""),IF(COUNTIFS($Z$11:Z351,Z351,$W$11:W351,2)=1,"２①",""))</f>
        <v/>
      </c>
      <c r="CV351" s="57" t="str">
        <f t="shared" ca="1" si="693"/>
        <v/>
      </c>
      <c r="CW351" s="927" t="str">
        <f t="shared" ca="1" si="694"/>
        <v/>
      </c>
      <c r="CX351" s="256" t="str">
        <f t="shared" ca="1" si="695"/>
        <v/>
      </c>
      <c r="CY351" s="256" t="str">
        <f t="shared" ca="1" si="696"/>
        <v/>
      </c>
      <c r="CZ351" s="256" t="str">
        <f t="shared" ca="1" si="697"/>
        <v/>
      </c>
      <c r="DA351" s="256" t="str">
        <f t="shared" ca="1" si="698"/>
        <v/>
      </c>
      <c r="DB351" s="316" t="str">
        <f ca="1">IFERROR(VLOOKUP($CU351,'（様式１号）３整理番号表'!$Z$19:$AB$32,3,FALSE),"")</f>
        <v/>
      </c>
      <c r="DC351" s="259" t="str">
        <f t="shared" ca="1" si="699"/>
        <v>-</v>
      </c>
      <c r="DD351" s="618" t="str">
        <f t="shared" ca="1" si="700"/>
        <v/>
      </c>
      <c r="DE351" s="321" t="str">
        <f ca="1">IF(AND(AO351=18,AS351=1),IF(COUNTIFS($Y$11:Y351,Y351,$AS$11:AS351,1)=1,"２②",""),IF($CU351="１①",INDEX(INDIRECT("'("&amp;$EO351&amp;")'!AR116:BB116"),1,MATCH(INDIRECT("'("&amp;$EO351&amp;")'!C118"),INDIRECT("'("&amp;$EO351&amp;")'!AR119:BB119"),0)),""))</f>
        <v/>
      </c>
      <c r="DF351" s="324" t="str">
        <f t="shared" ca="1" si="701"/>
        <v/>
      </c>
      <c r="DG351" s="313" t="str">
        <f t="shared" ca="1" si="702"/>
        <v/>
      </c>
      <c r="DH351" s="313" t="str">
        <f t="shared" ca="1" si="703"/>
        <v/>
      </c>
      <c r="DI351" s="313" t="str">
        <f t="shared" ca="1" si="704"/>
        <v/>
      </c>
      <c r="DJ351" s="313" t="str">
        <f t="shared" ca="1" si="705"/>
        <v/>
      </c>
      <c r="DK351" s="328" t="str">
        <f t="shared" ca="1" si="706"/>
        <v/>
      </c>
      <c r="DL351" s="334" t="str">
        <f t="shared" ca="1" si="707"/>
        <v/>
      </c>
      <c r="DM351" s="915" t="str">
        <f t="shared" ca="1" si="708"/>
        <v/>
      </c>
      <c r="DN351" s="15"/>
      <c r="DO351" s="324"/>
      <c r="DP351" s="16"/>
      <c r="DQ351" s="16"/>
      <c r="DR351" s="16"/>
      <c r="DS351" s="16"/>
      <c r="DT351" s="318" t="str">
        <f>IFERROR(VLOOKUP($DN351,'（様式１号）３整理番号表'!$Z$19:$AB$32,3,FALSE),"")</f>
        <v/>
      </c>
      <c r="DU351" s="259" t="str">
        <f t="shared" si="709"/>
        <v/>
      </c>
      <c r="DV351" s="14"/>
      <c r="DW351" s="17" t="str">
        <f t="shared" ca="1" si="710"/>
        <v/>
      </c>
      <c r="DX351" s="88" t="str">
        <f t="shared" ca="1" si="727"/>
        <v/>
      </c>
      <c r="DZ351" s="339">
        <f t="shared" ca="1" si="729"/>
        <v>0</v>
      </c>
      <c r="EA351" s="339">
        <f t="shared" ca="1" si="729"/>
        <v>0</v>
      </c>
      <c r="EB351" s="339">
        <f t="shared" ca="1" si="729"/>
        <v>0</v>
      </c>
      <c r="EC351" s="339">
        <f t="shared" ca="1" si="729"/>
        <v>0</v>
      </c>
      <c r="ED351" s="339">
        <f t="shared" ca="1" si="729"/>
        <v>0</v>
      </c>
      <c r="EE351" s="339">
        <f t="shared" ca="1" si="729"/>
        <v>0</v>
      </c>
      <c r="EF351" s="339">
        <f t="shared" ca="1" si="729"/>
        <v>0</v>
      </c>
      <c r="EG351" s="339">
        <f t="shared" ca="1" si="729"/>
        <v>0</v>
      </c>
      <c r="EH351" s="339">
        <f t="shared" ca="1" si="729"/>
        <v>0</v>
      </c>
      <c r="EI351" s="339">
        <f t="shared" ca="1" si="729"/>
        <v>0</v>
      </c>
      <c r="EJ351" s="339">
        <f t="shared" ca="1" si="729"/>
        <v>0</v>
      </c>
      <c r="EK351" s="339">
        <f t="shared" ca="1" si="729"/>
        <v>0</v>
      </c>
      <c r="EL351" s="339">
        <f t="shared" ca="1" si="729"/>
        <v>0</v>
      </c>
      <c r="EM351" s="339">
        <f t="shared" ca="1" si="729"/>
        <v>0</v>
      </c>
      <c r="EO351" s="919" t="str">
        <f t="shared" ca="1" si="629"/>
        <v/>
      </c>
      <c r="EP351" s="919" t="str">
        <f t="shared" ca="1" si="711"/>
        <v/>
      </c>
      <c r="EQ351" s="919" t="str">
        <f t="shared" ca="1" si="712"/>
        <v/>
      </c>
      <c r="ER351" s="919" t="str">
        <f t="shared" ca="1" si="713"/>
        <v/>
      </c>
      <c r="ES351" s="919" t="str">
        <f ca="1">IFERROR(INDEX('郵便番号（石川県）'!$A$3:$F$2574,MATCH(INDIRECT("'("&amp;EO351&amp;")'!E7"),'郵便番号（石川県）'!$A$3:$A$2574,0),6),"")</f>
        <v/>
      </c>
      <c r="ET351" s="919" t="str">
        <f ca="1">IFERROR(INDEX('郵便番号（石川県）'!$A$3:$F$2574,MATCH(INDIRECT("'("&amp;$EO351&amp;")'!E7"),'郵便番号（石川県）'!$A$3:$A$2574,0),5),"")</f>
        <v/>
      </c>
      <c r="EU351" s="919" t="str">
        <f t="shared" ca="1" si="714"/>
        <v/>
      </c>
      <c r="EV351" s="919" t="str">
        <f t="shared" ca="1" si="715"/>
        <v/>
      </c>
      <c r="EW351" s="919" t="str">
        <f t="shared" ca="1" si="716"/>
        <v/>
      </c>
      <c r="EX351" s="919" t="str">
        <f t="shared" ca="1" si="717"/>
        <v/>
      </c>
      <c r="EY351" s="919" t="str">
        <f t="shared" ca="1" si="718"/>
        <v/>
      </c>
      <c r="EZ351" s="919" t="str">
        <f t="shared" ca="1" si="719"/>
        <v/>
      </c>
      <c r="FA351" s="919" t="str">
        <f t="shared" ca="1" si="720"/>
        <v/>
      </c>
      <c r="FB351" s="919" t="str">
        <f t="shared" ca="1" si="721"/>
        <v/>
      </c>
      <c r="FC351" s="919" t="str">
        <f t="shared" ca="1" si="722"/>
        <v/>
      </c>
      <c r="FD351" s="627" t="str">
        <f t="shared" ca="1" si="723"/>
        <v/>
      </c>
      <c r="FE351" s="630">
        <v>341</v>
      </c>
      <c r="FF351" s="299" t="str">
        <f t="shared" ca="1" si="724"/>
        <v/>
      </c>
      <c r="FG351" s="993" t="str">
        <f t="shared" ca="1" si="725"/>
        <v/>
      </c>
      <c r="FH351" s="919" t="str">
        <f t="shared" ca="1" si="726"/>
        <v/>
      </c>
      <c r="FI351" s="299">
        <f ca="1">COUNTIF($FH$11:FH351,"■")</f>
        <v>0</v>
      </c>
    </row>
    <row r="352" spans="1:165" ht="34.5" customHeight="1">
      <c r="A352" s="445">
        <f t="shared" ca="1" si="630"/>
        <v>0</v>
      </c>
      <c r="B352" s="446">
        <f>IF(R352&lt;&gt;"",IF(COUNTIF(R$11:R352,R352)=1,MAX(B$11:B351)+1,INDEX(B$11:B351,MATCH(R352,R$11:R351,0),1)),0)</f>
        <v>1</v>
      </c>
      <c r="C352" s="446">
        <f ca="1">IF(T352&lt;&gt;"",IF(COUNTIF(T$11:T352,T352)=1,MAX(C$11:C351)+1,INDEX(C$11:C351,MATCH(T352,T$11:T351,0),1)),0)</f>
        <v>0</v>
      </c>
      <c r="D352" s="446">
        <f ca="1">IF(U352&lt;&gt;"",IF(COUNTIF(U$11:U352,U352)=1,MAX(D$11:D351)+1,INDEX(D$11:D351,MATCH(U352,U$11:U351,0),1)),0)</f>
        <v>0</v>
      </c>
      <c r="E352" s="446">
        <f ca="1">IF(S352&lt;&gt;"",IF(COUNTIF(S$11:S352,S352)=1,MAX(E$11:E351)+1,INDEX(E$11:E351,MATCH(S352,S$11:S351,0),1)),0)</f>
        <v>0</v>
      </c>
      <c r="F352" s="446">
        <f ca="1">IF(Z352&lt;&gt;"",IF(COUNTIF(Z$11:Z352,Z352)=1,MAX(F$11:F351)+1,INDEX(F$11:F351,MATCH(Z352,Z$11:Z351,0),1)),0)</f>
        <v>0</v>
      </c>
      <c r="G352" s="447" cm="1">
        <f t="array" aca="1" ref="G352" ca="1">IF(Z352&lt;&gt;"",IF(COUNTIFS(Z$11:Z352,Z352,W$11:W352,W352)=1,MAX(G$11:G351)+1,INDEX(G$11:G351,MATCH(Z352&amp;W352,Z$11:Z351&amp;W$11:W352,0),1)),0)</f>
        <v>0</v>
      </c>
      <c r="H352" s="447">
        <f t="shared" ca="1" si="631"/>
        <v>0</v>
      </c>
      <c r="I352" s="447">
        <f ca="1">IF(T352="",0,IF(COUNTIF(T$11:T352,T352)=1,1,0))</f>
        <v>0</v>
      </c>
      <c r="J352" s="447">
        <f ca="1">IF(U352="",0,IF(COUNTIF(U$11:U352,U352)=1,1,0))</f>
        <v>0</v>
      </c>
      <c r="K352" s="447">
        <f ca="1">IF(S352="",0,IF(COUNTIF(S$11:S352,S352)=1,1,0))</f>
        <v>0</v>
      </c>
      <c r="L352" s="446">
        <f ca="1">IF(Z352="",0,IF(COUNTIF(Z$11:Z352,Z352)=1,1,0))</f>
        <v>0</v>
      </c>
      <c r="M352" s="767">
        <f ca="1">IF($W352=2,IF(COUNTIFS($W$11:$W352,2,$Z$11:$Z352,$Z352)=1,1,0),0)</f>
        <v>0</v>
      </c>
      <c r="N352" s="767">
        <f ca="1">IF($W352=1,IF(COUNTIFS($W$11:$W352,2,$Z$11:$Z352,$Z352)=1,1,0),0)</f>
        <v>0</v>
      </c>
      <c r="O352" s="446">
        <f ca="1">IF(H352=0,0,IF(COUNTIF(Z$11:Z352,Z352)=1,1,0))</f>
        <v>0</v>
      </c>
      <c r="P352" s="448" t="str">
        <f t="shared" ca="1" si="632"/>
        <v>石川県</v>
      </c>
      <c r="Q352" s="89">
        <f t="shared" ca="1" si="633"/>
        <v>342</v>
      </c>
      <c r="R352" s="170" t="s">
        <v>459</v>
      </c>
      <c r="S352" s="357" t="str">
        <f t="shared" ca="1" si="634"/>
        <v/>
      </c>
      <c r="T352" s="357" t="str">
        <f t="shared" ca="1" si="635"/>
        <v/>
      </c>
      <c r="U352" s="58" t="str">
        <f t="shared" ca="1" si="636"/>
        <v/>
      </c>
      <c r="V352" s="58" t="str">
        <f t="shared" ca="1" si="637"/>
        <v/>
      </c>
      <c r="W352" s="920" t="str">
        <f t="shared" ca="1" si="638"/>
        <v/>
      </c>
      <c r="X352" s="369">
        <f ca="1">IFERROR(VLOOKUP(W352,'（様式１号）３整理番号表'!$B$4:$H$5,2,FALSE),0)</f>
        <v>0</v>
      </c>
      <c r="Y352" s="768" t="str" cm="1">
        <f t="array" aca="1" ref="Y352" ca="1">IF(AND(D352=0,F352=0),"",IF(COUNTIF(D$11:D352,D352)=1,1,IF(COUNTIFS(D$11:D352,D352,F$11:F352,F352)=1,INDEX((D$11:D352,F$11:F352,Y$11:Y352),MATCH(_xlfn.MAXIFS(F$11:F351,D$11:D351,D352),$F$11:F352,0),1,3)+1,INDEX((D$11:D352,F$11:F352,Y$11:Y352),MATCH(D352&amp;F352,D$11:D352&amp;F$11:F352,0),1,3))))</f>
        <v/>
      </c>
      <c r="Z352" s="40" t="str">
        <f t="shared" ca="1" si="639"/>
        <v/>
      </c>
      <c r="AA352" s="924" t="str">
        <f t="shared" ca="1" si="640"/>
        <v/>
      </c>
      <c r="AB352" s="93">
        <f ca="1">IFERROR(VLOOKUP(AA352,'（様式１号）３整理番号表'!$B$10:$H$16,2,FALSE),0)</f>
        <v>0</v>
      </c>
      <c r="AC352" s="924" t="str">
        <f t="shared" ca="1" si="641"/>
        <v/>
      </c>
      <c r="AD352" s="924" t="str">
        <f t="shared" ca="1" si="642"/>
        <v/>
      </c>
      <c r="AE352" s="93">
        <f ca="1">IFERROR(VLOOKUP(AD352,'（様式１号）３整理番号表'!$B$21:$H$22,2,FALSE),0)</f>
        <v>0</v>
      </c>
      <c r="AF352" s="924" t="str">
        <f t="shared" ca="1" si="643"/>
        <v/>
      </c>
      <c r="AG352" s="93">
        <f ca="1">IFERROR(VLOOKUP(AF352,'（様式１号）３整理番号表'!$B$26:$H$31,2,FALSE),0)</f>
        <v>0</v>
      </c>
      <c r="AH352" s="924" t="str">
        <f t="shared" ca="1" si="644"/>
        <v/>
      </c>
      <c r="AI352" s="93">
        <f ca="1">IFERROR(VLOOKUP(AH352,'（様式１号）３整理番号表'!$J$5:$N$59,2,FALSE),0)</f>
        <v>0</v>
      </c>
      <c r="AJ352" s="77" t="str">
        <f t="shared" ca="1" si="645"/>
        <v/>
      </c>
      <c r="AK352" s="93">
        <f ca="1">IFERROR(VLOOKUP(AJ352,'（様式１号）３整理番号表'!$P$5:$R$29,2,FALSE),0)</f>
        <v>0</v>
      </c>
      <c r="AL352" s="921" t="str">
        <f t="shared" ca="1" si="646"/>
        <v/>
      </c>
      <c r="AM352" s="921" t="str">
        <f t="shared" ca="1" si="647"/>
        <v/>
      </c>
      <c r="AN352" s="921"/>
      <c r="AO352" s="77" t="str">
        <f t="shared" ca="1" si="648"/>
        <v/>
      </c>
      <c r="AP352" s="93">
        <f ca="1">IFERROR(VLOOKUP(AO352,'（様式１号）３整理番号表'!$P$5:$R$29,2,FALSE),0)</f>
        <v>0</v>
      </c>
      <c r="AQ352" s="924" t="str">
        <f t="shared" ca="1" si="649"/>
        <v/>
      </c>
      <c r="AR352" s="93">
        <f t="shared" ca="1" si="650"/>
        <v>0</v>
      </c>
      <c r="AS352" s="924" t="str">
        <f t="shared" ca="1" si="651"/>
        <v/>
      </c>
      <c r="AT352" s="40" t="str">
        <f t="shared" ca="1" si="652"/>
        <v/>
      </c>
      <c r="AU352" s="93" t="str">
        <f t="shared" ca="1" si="653"/>
        <v/>
      </c>
      <c r="AV352" s="923" t="str">
        <f t="shared" ca="1" si="654"/>
        <v/>
      </c>
      <c r="AW352" s="926" t="str">
        <f t="shared" ca="1" si="655"/>
        <v/>
      </c>
      <c r="AX352" s="925" t="str">
        <f t="shared" ca="1" si="656"/>
        <v/>
      </c>
      <c r="AY352" s="925" t="str">
        <f t="shared" ca="1" si="656"/>
        <v/>
      </c>
      <c r="AZ352" s="925" t="str">
        <f t="shared" ca="1" si="656"/>
        <v/>
      </c>
      <c r="BA352" s="925" t="str">
        <f t="shared" ca="1" si="656"/>
        <v/>
      </c>
      <c r="BB352" s="925" t="str">
        <f t="shared" ca="1" si="657"/>
        <v/>
      </c>
      <c r="BC352" s="925" t="str">
        <f t="shared" ca="1" si="658"/>
        <v/>
      </c>
      <c r="BD352" s="925" t="str">
        <f t="shared" ca="1" si="658"/>
        <v/>
      </c>
      <c r="BE352" s="925" t="str">
        <f t="shared" ca="1" si="658"/>
        <v/>
      </c>
      <c r="BF352" s="77" t="str">
        <f t="shared" ca="1" si="659"/>
        <v/>
      </c>
      <c r="BG352" s="924" t="str">
        <f t="shared" ca="1" si="660"/>
        <v/>
      </c>
      <c r="BH352" s="94">
        <f ca="1">IF(BF352&lt;&gt;"",INDEX('（様式１号）３整理番号表'!$AB$7:$AQ$12,MATCH(BF352,'（様式１号）３整理番号表'!$AA$7:$AA$12,0),MATCH(BG352,'（様式１号）３整理番号表'!$AB$6:$AQ$6,0)),0)</f>
        <v>0</v>
      </c>
      <c r="BI352" s="921" t="str">
        <f t="shared" ca="1" si="661"/>
        <v/>
      </c>
      <c r="BJ352" s="922" t="str">
        <f t="shared" ca="1" si="662"/>
        <v/>
      </c>
      <c r="BK352" s="926" t="str">
        <f t="shared" ca="1" si="663"/>
        <v/>
      </c>
      <c r="BL352" s="922" t="str">
        <f t="shared" ca="1" si="664"/>
        <v/>
      </c>
      <c r="BM352" s="79" t="str">
        <f t="shared" ca="1" si="665"/>
        <v/>
      </c>
      <c r="BN352" s="82" t="str">
        <f t="shared" ca="1" si="666"/>
        <v/>
      </c>
      <c r="BO352" s="83" t="str">
        <f t="shared" ca="1" si="667"/>
        <v/>
      </c>
      <c r="BP352" s="84" t="str">
        <f t="shared" ca="1" si="668"/>
        <v/>
      </c>
      <c r="BQ352" s="82" t="str">
        <f t="shared" ca="1" si="669"/>
        <v/>
      </c>
      <c r="BR352" s="97" t="str">
        <f t="shared" ca="1" si="670"/>
        <v/>
      </c>
      <c r="BS352" s="95" t="str">
        <f t="shared" ca="1" si="671"/>
        <v/>
      </c>
      <c r="BT352" s="184" t="str">
        <f t="shared" ca="1" si="672"/>
        <v/>
      </c>
      <c r="BU352" s="611" t="str">
        <f t="shared" ca="1" si="673"/>
        <v/>
      </c>
      <c r="BV352" s="77" t="str">
        <f t="shared" ca="1" si="674"/>
        <v/>
      </c>
      <c r="BW352" s="85" t="str">
        <f t="shared" ca="1" si="675"/>
        <v/>
      </c>
      <c r="BX352" s="86" t="str">
        <f t="shared" ca="1" si="676"/>
        <v/>
      </c>
      <c r="BY352" s="231">
        <f ca="1">IF('ポイント要件確認等（個別表）'!AD352=1,ROUNDDOWN('ポイント要件確認等（個別表）'!AV352,-3),IF('ポイント要件確認等（個別表）'!AD352=2,ROUNDDOWN('ポイント要件確認等（個別表）'!BH352,-3),IF('ポイント要件確認等（個別表）'!AD352=3,ROUNDDOWN('ポイント要件確認等（個別表）'!BT352,-3),0)))</f>
        <v>0</v>
      </c>
      <c r="BZ352" s="86" t="str">
        <f t="shared" ca="1" si="677"/>
        <v/>
      </c>
      <c r="CA352" s="232" t="str">
        <f t="shared" ca="1" si="678"/>
        <v/>
      </c>
      <c r="CB352" s="232">
        <f t="shared" ca="1" si="679"/>
        <v>0</v>
      </c>
      <c r="CC352" s="86" t="str">
        <f t="shared" ca="1" si="680"/>
        <v/>
      </c>
      <c r="CD352" s="86" t="str">
        <f t="shared" ca="1" si="681"/>
        <v/>
      </c>
      <c r="CE352" s="609"/>
      <c r="CF352" s="86" t="str">
        <f t="shared" ca="1" si="682"/>
        <v/>
      </c>
      <c r="CG352" s="185" t="str">
        <f t="shared" ca="1" si="683"/>
        <v/>
      </c>
      <c r="CH352" s="246" t="str">
        <f t="shared" ca="1" si="684"/>
        <v>含税額</v>
      </c>
      <c r="CI352" s="247" t="str">
        <f t="shared" ca="1" si="685"/>
        <v/>
      </c>
      <c r="CJ352" s="87" t="str">
        <f ca="1">IFERROR(IF(INDIRECT("'("&amp;'２個別表'!EO352&amp;")'!AR"&amp;84+EP352)&lt;&gt;1,"",1),"")</f>
        <v/>
      </c>
      <c r="CK352" s="244" t="str">
        <f t="shared" ca="1" si="686"/>
        <v/>
      </c>
      <c r="CL352" s="235" t="str">
        <f t="shared" ca="1" si="687"/>
        <v/>
      </c>
      <c r="CM352" s="239" t="str">
        <f t="shared" ca="1" si="688"/>
        <v/>
      </c>
      <c r="CN352" s="77" t="str">
        <f t="shared" ca="1" si="689"/>
        <v/>
      </c>
      <c r="CO352" s="93" t="str">
        <f ca="1">IFERROR(VLOOKUP(CN352,'（様式１号）３整理番号表'!$T$5:$V$15,2,FALSE),"")</f>
        <v/>
      </c>
      <c r="CP352" s="924" t="str">
        <f t="shared" ca="1" si="690"/>
        <v/>
      </c>
      <c r="CQ352" s="93" t="str">
        <f ca="1">IFERROR(VLOOKUP(CP352,'（様式１号）３整理番号表'!$T$19:$V$24,2,FALSE),"")</f>
        <v/>
      </c>
      <c r="CR352" s="924" t="str">
        <f ca="1">IFERROR(IF(INDIRECT("'("&amp;'２個別表'!EO352&amp;")'!AV"&amp;84+EP352)&lt;&gt;1,"",1),"")</f>
        <v/>
      </c>
      <c r="CS352" s="232">
        <f t="shared" ca="1" si="691"/>
        <v>0</v>
      </c>
      <c r="CT352" s="248">
        <f t="shared" ca="1" si="692"/>
        <v>0</v>
      </c>
      <c r="CU352" s="376" t="str">
        <f ca="1">IF(ER352="補強",IF(COUNTIFS($Z$11:Z352,Z352,$W$11:W352,1)=1,"１①",""),IF(COUNTIFS($Z$11:Z352,Z352,$W$11:W352,2)=1,"２①",""))</f>
        <v/>
      </c>
      <c r="CV352" s="57" t="str">
        <f t="shared" ca="1" si="693"/>
        <v/>
      </c>
      <c r="CW352" s="927" t="str">
        <f t="shared" ca="1" si="694"/>
        <v/>
      </c>
      <c r="CX352" s="256" t="str">
        <f t="shared" ca="1" si="695"/>
        <v/>
      </c>
      <c r="CY352" s="256" t="str">
        <f t="shared" ca="1" si="696"/>
        <v/>
      </c>
      <c r="CZ352" s="256" t="str">
        <f t="shared" ca="1" si="697"/>
        <v/>
      </c>
      <c r="DA352" s="256" t="str">
        <f t="shared" ca="1" si="698"/>
        <v/>
      </c>
      <c r="DB352" s="316" t="str">
        <f ca="1">IFERROR(VLOOKUP($CU352,'（様式１号）３整理番号表'!$Z$19:$AB$32,3,FALSE),"")</f>
        <v/>
      </c>
      <c r="DC352" s="259" t="str">
        <f t="shared" ca="1" si="699"/>
        <v>-</v>
      </c>
      <c r="DD352" s="618" t="str">
        <f t="shared" ca="1" si="700"/>
        <v/>
      </c>
      <c r="DE352" s="321" t="str">
        <f ca="1">IF(AND(AO352=18,AS352=1),IF(COUNTIFS($Y$11:Y352,Y352,$AS$11:AS352,1)=1,"２②",""),IF($CU352="１①",INDEX(INDIRECT("'("&amp;$EO352&amp;")'!AR116:BB116"),1,MATCH(INDIRECT("'("&amp;$EO352&amp;")'!C118"),INDIRECT("'("&amp;$EO352&amp;")'!AR119:BB119"),0)),""))</f>
        <v/>
      </c>
      <c r="DF352" s="324" t="str">
        <f t="shared" ca="1" si="701"/>
        <v/>
      </c>
      <c r="DG352" s="313" t="str">
        <f t="shared" ca="1" si="702"/>
        <v/>
      </c>
      <c r="DH352" s="313" t="str">
        <f t="shared" ca="1" si="703"/>
        <v/>
      </c>
      <c r="DI352" s="313" t="str">
        <f t="shared" ca="1" si="704"/>
        <v/>
      </c>
      <c r="DJ352" s="313" t="str">
        <f t="shared" ca="1" si="705"/>
        <v/>
      </c>
      <c r="DK352" s="328" t="str">
        <f t="shared" ca="1" si="706"/>
        <v/>
      </c>
      <c r="DL352" s="334" t="str">
        <f t="shared" ca="1" si="707"/>
        <v/>
      </c>
      <c r="DM352" s="915" t="str">
        <f t="shared" ca="1" si="708"/>
        <v/>
      </c>
      <c r="DN352" s="15"/>
      <c r="DO352" s="324"/>
      <c r="DP352" s="16"/>
      <c r="DQ352" s="16"/>
      <c r="DR352" s="16"/>
      <c r="DS352" s="16"/>
      <c r="DT352" s="318" t="str">
        <f>IFERROR(VLOOKUP($DN352,'（様式１号）３整理番号表'!$Z$19:$AB$32,3,FALSE),"")</f>
        <v/>
      </c>
      <c r="DU352" s="259" t="str">
        <f t="shared" si="709"/>
        <v/>
      </c>
      <c r="DV352" s="14"/>
      <c r="DW352" s="17" t="str">
        <f t="shared" ca="1" si="710"/>
        <v/>
      </c>
      <c r="DX352" s="88" t="str">
        <f t="shared" ca="1" si="727"/>
        <v/>
      </c>
      <c r="DZ352" s="339">
        <f t="shared" ca="1" si="729"/>
        <v>0</v>
      </c>
      <c r="EA352" s="339">
        <f t="shared" ca="1" si="729"/>
        <v>0</v>
      </c>
      <c r="EB352" s="339">
        <f t="shared" ca="1" si="729"/>
        <v>0</v>
      </c>
      <c r="EC352" s="339">
        <f t="shared" ca="1" si="729"/>
        <v>0</v>
      </c>
      <c r="ED352" s="339">
        <f t="shared" ca="1" si="729"/>
        <v>0</v>
      </c>
      <c r="EE352" s="339">
        <f t="shared" ca="1" si="729"/>
        <v>0</v>
      </c>
      <c r="EF352" s="339">
        <f t="shared" ca="1" si="729"/>
        <v>0</v>
      </c>
      <c r="EG352" s="339">
        <f t="shared" ca="1" si="729"/>
        <v>0</v>
      </c>
      <c r="EH352" s="339">
        <f t="shared" ca="1" si="729"/>
        <v>0</v>
      </c>
      <c r="EI352" s="339">
        <f t="shared" ca="1" si="729"/>
        <v>0</v>
      </c>
      <c r="EJ352" s="339">
        <f t="shared" ca="1" si="729"/>
        <v>0</v>
      </c>
      <c r="EK352" s="339">
        <f t="shared" ca="1" si="729"/>
        <v>0</v>
      </c>
      <c r="EL352" s="339">
        <f t="shared" ca="1" si="729"/>
        <v>0</v>
      </c>
      <c r="EM352" s="339">
        <f t="shared" ca="1" si="729"/>
        <v>0</v>
      </c>
      <c r="EO352" s="919" t="str">
        <f t="shared" ca="1" si="629"/>
        <v/>
      </c>
      <c r="EP352" s="919" t="str">
        <f t="shared" ca="1" si="711"/>
        <v/>
      </c>
      <c r="EQ352" s="919" t="str">
        <f t="shared" ca="1" si="712"/>
        <v/>
      </c>
      <c r="ER352" s="919" t="str">
        <f t="shared" ca="1" si="713"/>
        <v/>
      </c>
      <c r="ES352" s="919" t="str">
        <f ca="1">IFERROR(INDEX('郵便番号（石川県）'!$A$3:$F$2574,MATCH(INDIRECT("'("&amp;EO352&amp;")'!E7"),'郵便番号（石川県）'!$A$3:$A$2574,0),6),"")</f>
        <v/>
      </c>
      <c r="ET352" s="919" t="str">
        <f ca="1">IFERROR(INDEX('郵便番号（石川県）'!$A$3:$F$2574,MATCH(INDIRECT("'("&amp;$EO352&amp;")'!E7"),'郵便番号（石川県）'!$A$3:$A$2574,0),5),"")</f>
        <v/>
      </c>
      <c r="EU352" s="919" t="str">
        <f t="shared" ca="1" si="714"/>
        <v/>
      </c>
      <c r="EV352" s="919" t="str">
        <f t="shared" ca="1" si="715"/>
        <v/>
      </c>
      <c r="EW352" s="919" t="str">
        <f t="shared" ca="1" si="716"/>
        <v/>
      </c>
      <c r="EX352" s="919" t="str">
        <f t="shared" ca="1" si="717"/>
        <v/>
      </c>
      <c r="EY352" s="919" t="str">
        <f t="shared" ca="1" si="718"/>
        <v/>
      </c>
      <c r="EZ352" s="919" t="str">
        <f t="shared" ca="1" si="719"/>
        <v/>
      </c>
      <c r="FA352" s="919" t="str">
        <f t="shared" ca="1" si="720"/>
        <v/>
      </c>
      <c r="FB352" s="919" t="str">
        <f t="shared" ca="1" si="721"/>
        <v/>
      </c>
      <c r="FC352" s="919" t="str">
        <f t="shared" ca="1" si="722"/>
        <v/>
      </c>
      <c r="FD352" s="627" t="str">
        <f t="shared" ca="1" si="723"/>
        <v/>
      </c>
      <c r="FE352" s="630">
        <v>342</v>
      </c>
      <c r="FF352" s="299" t="str">
        <f t="shared" ca="1" si="724"/>
        <v/>
      </c>
      <c r="FG352" s="993" t="str">
        <f t="shared" ca="1" si="725"/>
        <v/>
      </c>
      <c r="FH352" s="919" t="str">
        <f t="shared" ca="1" si="726"/>
        <v/>
      </c>
      <c r="FI352" s="299">
        <f ca="1">COUNTIF($FH$11:FH352,"■")</f>
        <v>0</v>
      </c>
    </row>
    <row r="353" spans="1:165" ht="34.5" customHeight="1">
      <c r="A353" s="445">
        <f t="shared" ca="1" si="630"/>
        <v>0</v>
      </c>
      <c r="B353" s="446">
        <f>IF(R353&lt;&gt;"",IF(COUNTIF(R$11:R353,R353)=1,MAX(B$11:B352)+1,INDEX(B$11:B352,MATCH(R353,R$11:R352,0),1)),0)</f>
        <v>1</v>
      </c>
      <c r="C353" s="446">
        <f ca="1">IF(T353&lt;&gt;"",IF(COUNTIF(T$11:T353,T353)=1,MAX(C$11:C352)+1,INDEX(C$11:C352,MATCH(T353,T$11:T352,0),1)),0)</f>
        <v>0</v>
      </c>
      <c r="D353" s="446">
        <f ca="1">IF(U353&lt;&gt;"",IF(COUNTIF(U$11:U353,U353)=1,MAX(D$11:D352)+1,INDEX(D$11:D352,MATCH(U353,U$11:U352,0),1)),0)</f>
        <v>0</v>
      </c>
      <c r="E353" s="446">
        <f ca="1">IF(S353&lt;&gt;"",IF(COUNTIF(S$11:S353,S353)=1,MAX(E$11:E352)+1,INDEX(E$11:E352,MATCH(S353,S$11:S352,0),1)),0)</f>
        <v>0</v>
      </c>
      <c r="F353" s="446">
        <f ca="1">IF(Z353&lt;&gt;"",IF(COUNTIF(Z$11:Z353,Z353)=1,MAX(F$11:F352)+1,INDEX(F$11:F352,MATCH(Z353,Z$11:Z352,0),1)),0)</f>
        <v>0</v>
      </c>
      <c r="G353" s="447" cm="1">
        <f t="array" aca="1" ref="G353" ca="1">IF(Z353&lt;&gt;"",IF(COUNTIFS(Z$11:Z353,Z353,W$11:W353,W353)=1,MAX(G$11:G352)+1,INDEX(G$11:G352,MATCH(Z353&amp;W353,Z$11:Z352&amp;W$11:W353,0),1)),0)</f>
        <v>0</v>
      </c>
      <c r="H353" s="447">
        <f t="shared" ca="1" si="631"/>
        <v>0</v>
      </c>
      <c r="I353" s="447">
        <f ca="1">IF(T353="",0,IF(COUNTIF(T$11:T353,T353)=1,1,0))</f>
        <v>0</v>
      </c>
      <c r="J353" s="447">
        <f ca="1">IF(U353="",0,IF(COUNTIF(U$11:U353,U353)=1,1,0))</f>
        <v>0</v>
      </c>
      <c r="K353" s="447">
        <f ca="1">IF(S353="",0,IF(COUNTIF(S$11:S353,S353)=1,1,0))</f>
        <v>0</v>
      </c>
      <c r="L353" s="446">
        <f ca="1">IF(Z353="",0,IF(COUNTIF(Z$11:Z353,Z353)=1,1,0))</f>
        <v>0</v>
      </c>
      <c r="M353" s="767">
        <f ca="1">IF($W353=2,IF(COUNTIFS($W$11:$W353,2,$Z$11:$Z353,$Z353)=1,1,0),0)</f>
        <v>0</v>
      </c>
      <c r="N353" s="767">
        <f ca="1">IF($W353=1,IF(COUNTIFS($W$11:$W353,2,$Z$11:$Z353,$Z353)=1,1,0),0)</f>
        <v>0</v>
      </c>
      <c r="O353" s="446">
        <f ca="1">IF(H353=0,0,IF(COUNTIF(Z$11:Z353,Z353)=1,1,0))</f>
        <v>0</v>
      </c>
      <c r="P353" s="448" t="str">
        <f t="shared" ca="1" si="632"/>
        <v>石川県</v>
      </c>
      <c r="Q353" s="89">
        <f t="shared" ca="1" si="633"/>
        <v>343</v>
      </c>
      <c r="R353" s="170" t="s">
        <v>459</v>
      </c>
      <c r="S353" s="357" t="str">
        <f t="shared" ca="1" si="634"/>
        <v/>
      </c>
      <c r="T353" s="357" t="str">
        <f t="shared" ca="1" si="635"/>
        <v/>
      </c>
      <c r="U353" s="58" t="str">
        <f t="shared" ca="1" si="636"/>
        <v/>
      </c>
      <c r="V353" s="58" t="str">
        <f t="shared" ca="1" si="637"/>
        <v/>
      </c>
      <c r="W353" s="920" t="str">
        <f t="shared" ca="1" si="638"/>
        <v/>
      </c>
      <c r="X353" s="369">
        <f ca="1">IFERROR(VLOOKUP(W353,'（様式１号）３整理番号表'!$B$4:$H$5,2,FALSE),0)</f>
        <v>0</v>
      </c>
      <c r="Y353" s="768" t="str" cm="1">
        <f t="array" aca="1" ref="Y353" ca="1">IF(AND(D353=0,F353=0),"",IF(COUNTIF(D$11:D353,D353)=1,1,IF(COUNTIFS(D$11:D353,D353,F$11:F353,F353)=1,INDEX((D$11:D353,F$11:F353,Y$11:Y353),MATCH(_xlfn.MAXIFS(F$11:F352,D$11:D352,D353),$F$11:F353,0),1,3)+1,INDEX((D$11:D353,F$11:F353,Y$11:Y353),MATCH(D353&amp;F353,D$11:D353&amp;F$11:F353,0),1,3))))</f>
        <v/>
      </c>
      <c r="Z353" s="40" t="str">
        <f t="shared" ca="1" si="639"/>
        <v/>
      </c>
      <c r="AA353" s="924" t="str">
        <f t="shared" ca="1" si="640"/>
        <v/>
      </c>
      <c r="AB353" s="93">
        <f ca="1">IFERROR(VLOOKUP(AA353,'（様式１号）３整理番号表'!$B$10:$H$16,2,FALSE),0)</f>
        <v>0</v>
      </c>
      <c r="AC353" s="924" t="str">
        <f t="shared" ca="1" si="641"/>
        <v/>
      </c>
      <c r="AD353" s="924" t="str">
        <f t="shared" ca="1" si="642"/>
        <v/>
      </c>
      <c r="AE353" s="93">
        <f ca="1">IFERROR(VLOOKUP(AD353,'（様式１号）３整理番号表'!$B$21:$H$22,2,FALSE),0)</f>
        <v>0</v>
      </c>
      <c r="AF353" s="924" t="str">
        <f t="shared" ca="1" si="643"/>
        <v/>
      </c>
      <c r="AG353" s="93">
        <f ca="1">IFERROR(VLOOKUP(AF353,'（様式１号）３整理番号表'!$B$26:$H$31,2,FALSE),0)</f>
        <v>0</v>
      </c>
      <c r="AH353" s="924" t="str">
        <f t="shared" ca="1" si="644"/>
        <v/>
      </c>
      <c r="AI353" s="93">
        <f ca="1">IFERROR(VLOOKUP(AH353,'（様式１号）３整理番号表'!$J$5:$N$59,2,FALSE),0)</f>
        <v>0</v>
      </c>
      <c r="AJ353" s="77" t="str">
        <f t="shared" ca="1" si="645"/>
        <v/>
      </c>
      <c r="AK353" s="93">
        <f ca="1">IFERROR(VLOOKUP(AJ353,'（様式１号）３整理番号表'!$P$5:$R$29,2,FALSE),0)</f>
        <v>0</v>
      </c>
      <c r="AL353" s="921" t="str">
        <f t="shared" ca="1" si="646"/>
        <v/>
      </c>
      <c r="AM353" s="921" t="str">
        <f t="shared" ca="1" si="647"/>
        <v/>
      </c>
      <c r="AN353" s="921"/>
      <c r="AO353" s="77" t="str">
        <f t="shared" ca="1" si="648"/>
        <v/>
      </c>
      <c r="AP353" s="93">
        <f ca="1">IFERROR(VLOOKUP(AO353,'（様式１号）３整理番号表'!$P$5:$R$29,2,FALSE),0)</f>
        <v>0</v>
      </c>
      <c r="AQ353" s="924" t="str">
        <f t="shared" ca="1" si="649"/>
        <v/>
      </c>
      <c r="AR353" s="93">
        <f t="shared" ca="1" si="650"/>
        <v>0</v>
      </c>
      <c r="AS353" s="924" t="str">
        <f t="shared" ca="1" si="651"/>
        <v/>
      </c>
      <c r="AT353" s="40" t="str">
        <f t="shared" ca="1" si="652"/>
        <v/>
      </c>
      <c r="AU353" s="93" t="str">
        <f t="shared" ca="1" si="653"/>
        <v/>
      </c>
      <c r="AV353" s="923" t="str">
        <f t="shared" ca="1" si="654"/>
        <v/>
      </c>
      <c r="AW353" s="926" t="str">
        <f t="shared" ca="1" si="655"/>
        <v/>
      </c>
      <c r="AX353" s="925" t="str">
        <f t="shared" ca="1" si="656"/>
        <v/>
      </c>
      <c r="AY353" s="925" t="str">
        <f t="shared" ca="1" si="656"/>
        <v/>
      </c>
      <c r="AZ353" s="925" t="str">
        <f t="shared" ca="1" si="656"/>
        <v/>
      </c>
      <c r="BA353" s="925" t="str">
        <f t="shared" ca="1" si="656"/>
        <v/>
      </c>
      <c r="BB353" s="925" t="str">
        <f t="shared" ca="1" si="657"/>
        <v/>
      </c>
      <c r="BC353" s="925" t="str">
        <f t="shared" ca="1" si="658"/>
        <v/>
      </c>
      <c r="BD353" s="925" t="str">
        <f t="shared" ca="1" si="658"/>
        <v/>
      </c>
      <c r="BE353" s="925" t="str">
        <f t="shared" ca="1" si="658"/>
        <v/>
      </c>
      <c r="BF353" s="77" t="str">
        <f t="shared" ca="1" si="659"/>
        <v/>
      </c>
      <c r="BG353" s="924" t="str">
        <f t="shared" ca="1" si="660"/>
        <v/>
      </c>
      <c r="BH353" s="94">
        <f ca="1">IF(BF353&lt;&gt;"",INDEX('（様式１号）３整理番号表'!$AB$7:$AQ$12,MATCH(BF353,'（様式１号）３整理番号表'!$AA$7:$AA$12,0),MATCH(BG353,'（様式１号）３整理番号表'!$AB$6:$AQ$6,0)),0)</f>
        <v>0</v>
      </c>
      <c r="BI353" s="921" t="str">
        <f t="shared" ca="1" si="661"/>
        <v/>
      </c>
      <c r="BJ353" s="922" t="str">
        <f t="shared" ca="1" si="662"/>
        <v/>
      </c>
      <c r="BK353" s="926" t="str">
        <f t="shared" ca="1" si="663"/>
        <v/>
      </c>
      <c r="BL353" s="922" t="str">
        <f t="shared" ca="1" si="664"/>
        <v/>
      </c>
      <c r="BM353" s="79" t="str">
        <f t="shared" ca="1" si="665"/>
        <v/>
      </c>
      <c r="BN353" s="82" t="str">
        <f t="shared" ca="1" si="666"/>
        <v/>
      </c>
      <c r="BO353" s="83" t="str">
        <f t="shared" ca="1" si="667"/>
        <v/>
      </c>
      <c r="BP353" s="84" t="str">
        <f t="shared" ca="1" si="668"/>
        <v/>
      </c>
      <c r="BQ353" s="82" t="str">
        <f t="shared" ca="1" si="669"/>
        <v/>
      </c>
      <c r="BR353" s="97" t="str">
        <f t="shared" ca="1" si="670"/>
        <v/>
      </c>
      <c r="BS353" s="95" t="str">
        <f t="shared" ca="1" si="671"/>
        <v/>
      </c>
      <c r="BT353" s="184" t="str">
        <f t="shared" ca="1" si="672"/>
        <v/>
      </c>
      <c r="BU353" s="611" t="str">
        <f t="shared" ca="1" si="673"/>
        <v/>
      </c>
      <c r="BV353" s="77" t="str">
        <f t="shared" ca="1" si="674"/>
        <v/>
      </c>
      <c r="BW353" s="85" t="str">
        <f t="shared" ca="1" si="675"/>
        <v/>
      </c>
      <c r="BX353" s="86" t="str">
        <f t="shared" ca="1" si="676"/>
        <v/>
      </c>
      <c r="BY353" s="231">
        <f ca="1">IF('ポイント要件確認等（個別表）'!AD353=1,ROUNDDOWN('ポイント要件確認等（個別表）'!AV353,-3),IF('ポイント要件確認等（個別表）'!AD353=2,ROUNDDOWN('ポイント要件確認等（個別表）'!BH353,-3),IF('ポイント要件確認等（個別表）'!AD353=3,ROUNDDOWN('ポイント要件確認等（個別表）'!BT353,-3),0)))</f>
        <v>0</v>
      </c>
      <c r="BZ353" s="86" t="str">
        <f t="shared" ca="1" si="677"/>
        <v/>
      </c>
      <c r="CA353" s="232" t="str">
        <f t="shared" ca="1" si="678"/>
        <v/>
      </c>
      <c r="CB353" s="232">
        <f t="shared" ca="1" si="679"/>
        <v>0</v>
      </c>
      <c r="CC353" s="86" t="str">
        <f t="shared" ca="1" si="680"/>
        <v/>
      </c>
      <c r="CD353" s="86" t="str">
        <f t="shared" ca="1" si="681"/>
        <v/>
      </c>
      <c r="CE353" s="609"/>
      <c r="CF353" s="86" t="str">
        <f t="shared" ca="1" si="682"/>
        <v/>
      </c>
      <c r="CG353" s="185" t="str">
        <f t="shared" ca="1" si="683"/>
        <v/>
      </c>
      <c r="CH353" s="246" t="str">
        <f t="shared" ca="1" si="684"/>
        <v>含税額</v>
      </c>
      <c r="CI353" s="247" t="str">
        <f t="shared" ca="1" si="685"/>
        <v/>
      </c>
      <c r="CJ353" s="87" t="str">
        <f ca="1">IFERROR(IF(INDIRECT("'("&amp;'２個別表'!EO353&amp;")'!AR"&amp;84+EP353)&lt;&gt;1,"",1),"")</f>
        <v/>
      </c>
      <c r="CK353" s="244" t="str">
        <f t="shared" ca="1" si="686"/>
        <v/>
      </c>
      <c r="CL353" s="235" t="str">
        <f t="shared" ca="1" si="687"/>
        <v/>
      </c>
      <c r="CM353" s="239" t="str">
        <f t="shared" ca="1" si="688"/>
        <v/>
      </c>
      <c r="CN353" s="77" t="str">
        <f t="shared" ca="1" si="689"/>
        <v/>
      </c>
      <c r="CO353" s="93" t="str">
        <f ca="1">IFERROR(VLOOKUP(CN353,'（様式１号）３整理番号表'!$T$5:$V$15,2,FALSE),"")</f>
        <v/>
      </c>
      <c r="CP353" s="924" t="str">
        <f t="shared" ca="1" si="690"/>
        <v/>
      </c>
      <c r="CQ353" s="93" t="str">
        <f ca="1">IFERROR(VLOOKUP(CP353,'（様式１号）３整理番号表'!$T$19:$V$24,2,FALSE),"")</f>
        <v/>
      </c>
      <c r="CR353" s="924" t="str">
        <f ca="1">IFERROR(IF(INDIRECT("'("&amp;'２個別表'!EO353&amp;")'!AV"&amp;84+EP353)&lt;&gt;1,"",1),"")</f>
        <v/>
      </c>
      <c r="CS353" s="232">
        <f t="shared" ca="1" si="691"/>
        <v>0</v>
      </c>
      <c r="CT353" s="248">
        <f t="shared" ca="1" si="692"/>
        <v>0</v>
      </c>
      <c r="CU353" s="376" t="str">
        <f ca="1">IF(ER353="補強",IF(COUNTIFS($Z$11:Z353,Z353,$W$11:W353,1)=1,"１①",""),IF(COUNTIFS($Z$11:Z353,Z353,$W$11:W353,2)=1,"２①",""))</f>
        <v/>
      </c>
      <c r="CV353" s="57" t="str">
        <f t="shared" ca="1" si="693"/>
        <v/>
      </c>
      <c r="CW353" s="927" t="str">
        <f t="shared" ca="1" si="694"/>
        <v/>
      </c>
      <c r="CX353" s="256" t="str">
        <f t="shared" ca="1" si="695"/>
        <v/>
      </c>
      <c r="CY353" s="256" t="str">
        <f t="shared" ca="1" si="696"/>
        <v/>
      </c>
      <c r="CZ353" s="256" t="str">
        <f t="shared" ca="1" si="697"/>
        <v/>
      </c>
      <c r="DA353" s="256" t="str">
        <f t="shared" ca="1" si="698"/>
        <v/>
      </c>
      <c r="DB353" s="316" t="str">
        <f ca="1">IFERROR(VLOOKUP($CU353,'（様式１号）３整理番号表'!$Z$19:$AB$32,3,FALSE),"")</f>
        <v/>
      </c>
      <c r="DC353" s="259" t="str">
        <f t="shared" ca="1" si="699"/>
        <v>-</v>
      </c>
      <c r="DD353" s="618" t="str">
        <f t="shared" ca="1" si="700"/>
        <v/>
      </c>
      <c r="DE353" s="321" t="str">
        <f ca="1">IF(AND(AO353=18,AS353=1),IF(COUNTIFS($Y$11:Y353,Y353,$AS$11:AS353,1)=1,"２②",""),IF($CU353="１①",INDEX(INDIRECT("'("&amp;$EO353&amp;")'!AR116:BB116"),1,MATCH(INDIRECT("'("&amp;$EO353&amp;")'!C118"),INDIRECT("'("&amp;$EO353&amp;")'!AR119:BB119"),0)),""))</f>
        <v/>
      </c>
      <c r="DF353" s="324" t="str">
        <f t="shared" ca="1" si="701"/>
        <v/>
      </c>
      <c r="DG353" s="313" t="str">
        <f t="shared" ca="1" si="702"/>
        <v/>
      </c>
      <c r="DH353" s="313" t="str">
        <f t="shared" ca="1" si="703"/>
        <v/>
      </c>
      <c r="DI353" s="313" t="str">
        <f t="shared" ca="1" si="704"/>
        <v/>
      </c>
      <c r="DJ353" s="313" t="str">
        <f t="shared" ca="1" si="705"/>
        <v/>
      </c>
      <c r="DK353" s="328" t="str">
        <f t="shared" ca="1" si="706"/>
        <v/>
      </c>
      <c r="DL353" s="334" t="str">
        <f t="shared" ca="1" si="707"/>
        <v/>
      </c>
      <c r="DM353" s="915" t="str">
        <f t="shared" ca="1" si="708"/>
        <v/>
      </c>
      <c r="DN353" s="15"/>
      <c r="DO353" s="324"/>
      <c r="DP353" s="16"/>
      <c r="DQ353" s="16"/>
      <c r="DR353" s="16"/>
      <c r="DS353" s="16"/>
      <c r="DT353" s="318" t="str">
        <f>IFERROR(VLOOKUP($DN353,'（様式１号）３整理番号表'!$Z$19:$AB$32,3,FALSE),"")</f>
        <v/>
      </c>
      <c r="DU353" s="259" t="str">
        <f t="shared" si="709"/>
        <v/>
      </c>
      <c r="DV353" s="14"/>
      <c r="DW353" s="17" t="str">
        <f t="shared" ca="1" si="710"/>
        <v/>
      </c>
      <c r="DX353" s="88" t="str">
        <f t="shared" ca="1" si="727"/>
        <v/>
      </c>
      <c r="DZ353" s="339">
        <f t="shared" ca="1" si="729"/>
        <v>0</v>
      </c>
      <c r="EA353" s="339">
        <f t="shared" ca="1" si="729"/>
        <v>0</v>
      </c>
      <c r="EB353" s="339">
        <f t="shared" ca="1" si="729"/>
        <v>0</v>
      </c>
      <c r="EC353" s="339">
        <f t="shared" ca="1" si="729"/>
        <v>0</v>
      </c>
      <c r="ED353" s="339">
        <f t="shared" ca="1" si="729"/>
        <v>0</v>
      </c>
      <c r="EE353" s="339">
        <f t="shared" ca="1" si="729"/>
        <v>0</v>
      </c>
      <c r="EF353" s="339">
        <f t="shared" ca="1" si="729"/>
        <v>0</v>
      </c>
      <c r="EG353" s="339">
        <f t="shared" ca="1" si="729"/>
        <v>0</v>
      </c>
      <c r="EH353" s="339">
        <f t="shared" ca="1" si="729"/>
        <v>0</v>
      </c>
      <c r="EI353" s="339">
        <f t="shared" ca="1" si="729"/>
        <v>0</v>
      </c>
      <c r="EJ353" s="339">
        <f t="shared" ca="1" si="729"/>
        <v>0</v>
      </c>
      <c r="EK353" s="339">
        <f t="shared" ca="1" si="729"/>
        <v>0</v>
      </c>
      <c r="EL353" s="339">
        <f t="shared" ca="1" si="729"/>
        <v>0</v>
      </c>
      <c r="EM353" s="339">
        <f t="shared" ca="1" si="729"/>
        <v>0</v>
      </c>
      <c r="EO353" s="919" t="str">
        <f t="shared" ca="1" si="629"/>
        <v/>
      </c>
      <c r="EP353" s="919" t="str">
        <f t="shared" ca="1" si="711"/>
        <v/>
      </c>
      <c r="EQ353" s="919" t="str">
        <f t="shared" ca="1" si="712"/>
        <v/>
      </c>
      <c r="ER353" s="919" t="str">
        <f t="shared" ca="1" si="713"/>
        <v/>
      </c>
      <c r="ES353" s="919" t="str">
        <f ca="1">IFERROR(INDEX('郵便番号（石川県）'!$A$3:$F$2574,MATCH(INDIRECT("'("&amp;EO353&amp;")'!E7"),'郵便番号（石川県）'!$A$3:$A$2574,0),6),"")</f>
        <v/>
      </c>
      <c r="ET353" s="919" t="str">
        <f ca="1">IFERROR(INDEX('郵便番号（石川県）'!$A$3:$F$2574,MATCH(INDIRECT("'("&amp;$EO353&amp;")'!E7"),'郵便番号（石川県）'!$A$3:$A$2574,0),5),"")</f>
        <v/>
      </c>
      <c r="EU353" s="919" t="str">
        <f t="shared" ca="1" si="714"/>
        <v/>
      </c>
      <c r="EV353" s="919" t="str">
        <f t="shared" ca="1" si="715"/>
        <v/>
      </c>
      <c r="EW353" s="919" t="str">
        <f t="shared" ca="1" si="716"/>
        <v/>
      </c>
      <c r="EX353" s="919" t="str">
        <f t="shared" ca="1" si="717"/>
        <v/>
      </c>
      <c r="EY353" s="919" t="str">
        <f t="shared" ca="1" si="718"/>
        <v/>
      </c>
      <c r="EZ353" s="919" t="str">
        <f t="shared" ca="1" si="719"/>
        <v/>
      </c>
      <c r="FA353" s="919" t="str">
        <f t="shared" ca="1" si="720"/>
        <v/>
      </c>
      <c r="FB353" s="919" t="str">
        <f t="shared" ca="1" si="721"/>
        <v/>
      </c>
      <c r="FC353" s="919" t="str">
        <f t="shared" ca="1" si="722"/>
        <v/>
      </c>
      <c r="FD353" s="627" t="str">
        <f t="shared" ca="1" si="723"/>
        <v/>
      </c>
      <c r="FE353" s="630">
        <v>343</v>
      </c>
      <c r="FF353" s="299" t="str">
        <f t="shared" ca="1" si="724"/>
        <v/>
      </c>
      <c r="FG353" s="993" t="str">
        <f t="shared" ca="1" si="725"/>
        <v/>
      </c>
      <c r="FH353" s="919" t="str">
        <f t="shared" ca="1" si="726"/>
        <v/>
      </c>
      <c r="FI353" s="299">
        <f ca="1">COUNTIF($FH$11:FH353,"■")</f>
        <v>0</v>
      </c>
    </row>
    <row r="354" spans="1:165" ht="34.5" customHeight="1">
      <c r="A354" s="445">
        <f t="shared" ca="1" si="630"/>
        <v>0</v>
      </c>
      <c r="B354" s="446">
        <f>IF(R354&lt;&gt;"",IF(COUNTIF(R$11:R354,R354)=1,MAX(B$11:B353)+1,INDEX(B$11:B353,MATCH(R354,R$11:R353,0),1)),0)</f>
        <v>1</v>
      </c>
      <c r="C354" s="446">
        <f ca="1">IF(T354&lt;&gt;"",IF(COUNTIF(T$11:T354,T354)=1,MAX(C$11:C353)+1,INDEX(C$11:C353,MATCH(T354,T$11:T353,0),1)),0)</f>
        <v>0</v>
      </c>
      <c r="D354" s="446">
        <f ca="1">IF(U354&lt;&gt;"",IF(COUNTIF(U$11:U354,U354)=1,MAX(D$11:D353)+1,INDEX(D$11:D353,MATCH(U354,U$11:U353,0),1)),0)</f>
        <v>0</v>
      </c>
      <c r="E354" s="446">
        <f ca="1">IF(S354&lt;&gt;"",IF(COUNTIF(S$11:S354,S354)=1,MAX(E$11:E353)+1,INDEX(E$11:E353,MATCH(S354,S$11:S353,0),1)),0)</f>
        <v>0</v>
      </c>
      <c r="F354" s="446">
        <f ca="1">IF(Z354&lt;&gt;"",IF(COUNTIF(Z$11:Z354,Z354)=1,MAX(F$11:F353)+1,INDEX(F$11:F353,MATCH(Z354,Z$11:Z353,0),1)),0)</f>
        <v>0</v>
      </c>
      <c r="G354" s="447" cm="1">
        <f t="array" aca="1" ref="G354" ca="1">IF(Z354&lt;&gt;"",IF(COUNTIFS(Z$11:Z354,Z354,W$11:W354,W354)=1,MAX(G$11:G353)+1,INDEX(G$11:G353,MATCH(Z354&amp;W354,Z$11:Z353&amp;W$11:W354,0),1)),0)</f>
        <v>0</v>
      </c>
      <c r="H354" s="447">
        <f t="shared" ca="1" si="631"/>
        <v>0</v>
      </c>
      <c r="I354" s="447">
        <f ca="1">IF(T354="",0,IF(COUNTIF(T$11:T354,T354)=1,1,0))</f>
        <v>0</v>
      </c>
      <c r="J354" s="447">
        <f ca="1">IF(U354="",0,IF(COUNTIF(U$11:U354,U354)=1,1,0))</f>
        <v>0</v>
      </c>
      <c r="K354" s="447">
        <f ca="1">IF(S354="",0,IF(COUNTIF(S$11:S354,S354)=1,1,0))</f>
        <v>0</v>
      </c>
      <c r="L354" s="446">
        <f ca="1">IF(Z354="",0,IF(COUNTIF(Z$11:Z354,Z354)=1,1,0))</f>
        <v>0</v>
      </c>
      <c r="M354" s="767">
        <f ca="1">IF($W354=2,IF(COUNTIFS($W$11:$W354,2,$Z$11:$Z354,$Z354)=1,1,0),0)</f>
        <v>0</v>
      </c>
      <c r="N354" s="767">
        <f ca="1">IF($W354=1,IF(COUNTIFS($W$11:$W354,2,$Z$11:$Z354,$Z354)=1,1,0),0)</f>
        <v>0</v>
      </c>
      <c r="O354" s="446">
        <f ca="1">IF(H354=0,0,IF(COUNTIF(Z$11:Z354,Z354)=1,1,0))</f>
        <v>0</v>
      </c>
      <c r="P354" s="448" t="str">
        <f t="shared" ca="1" si="632"/>
        <v>石川県</v>
      </c>
      <c r="Q354" s="89">
        <f t="shared" ca="1" si="633"/>
        <v>344</v>
      </c>
      <c r="R354" s="170" t="s">
        <v>459</v>
      </c>
      <c r="S354" s="357" t="str">
        <f t="shared" ca="1" si="634"/>
        <v/>
      </c>
      <c r="T354" s="357" t="str">
        <f t="shared" ca="1" si="635"/>
        <v/>
      </c>
      <c r="U354" s="58" t="str">
        <f t="shared" ca="1" si="636"/>
        <v/>
      </c>
      <c r="V354" s="58" t="str">
        <f t="shared" ca="1" si="637"/>
        <v/>
      </c>
      <c r="W354" s="920" t="str">
        <f t="shared" ca="1" si="638"/>
        <v/>
      </c>
      <c r="X354" s="369">
        <f ca="1">IFERROR(VLOOKUP(W354,'（様式１号）３整理番号表'!$B$4:$H$5,2,FALSE),0)</f>
        <v>0</v>
      </c>
      <c r="Y354" s="768" t="str" cm="1">
        <f t="array" aca="1" ref="Y354" ca="1">IF(AND(D354=0,F354=0),"",IF(COUNTIF(D$11:D354,D354)=1,1,IF(COUNTIFS(D$11:D354,D354,F$11:F354,F354)=1,INDEX((D$11:D354,F$11:F354,Y$11:Y354),MATCH(_xlfn.MAXIFS(F$11:F353,D$11:D353,D354),$F$11:F354,0),1,3)+1,INDEX((D$11:D354,F$11:F354,Y$11:Y354),MATCH(D354&amp;F354,D$11:D354&amp;F$11:F354,0),1,3))))</f>
        <v/>
      </c>
      <c r="Z354" s="40" t="str">
        <f t="shared" ca="1" si="639"/>
        <v/>
      </c>
      <c r="AA354" s="924" t="str">
        <f t="shared" ca="1" si="640"/>
        <v/>
      </c>
      <c r="AB354" s="93">
        <f ca="1">IFERROR(VLOOKUP(AA354,'（様式１号）３整理番号表'!$B$10:$H$16,2,FALSE),0)</f>
        <v>0</v>
      </c>
      <c r="AC354" s="924" t="str">
        <f t="shared" ca="1" si="641"/>
        <v/>
      </c>
      <c r="AD354" s="924" t="str">
        <f t="shared" ca="1" si="642"/>
        <v/>
      </c>
      <c r="AE354" s="93">
        <f ca="1">IFERROR(VLOOKUP(AD354,'（様式１号）３整理番号表'!$B$21:$H$22,2,FALSE),0)</f>
        <v>0</v>
      </c>
      <c r="AF354" s="924" t="str">
        <f t="shared" ca="1" si="643"/>
        <v/>
      </c>
      <c r="AG354" s="93">
        <f ca="1">IFERROR(VLOOKUP(AF354,'（様式１号）３整理番号表'!$B$26:$H$31,2,FALSE),0)</f>
        <v>0</v>
      </c>
      <c r="AH354" s="924" t="str">
        <f t="shared" ca="1" si="644"/>
        <v/>
      </c>
      <c r="AI354" s="93">
        <f ca="1">IFERROR(VLOOKUP(AH354,'（様式１号）３整理番号表'!$J$5:$N$59,2,FALSE),0)</f>
        <v>0</v>
      </c>
      <c r="AJ354" s="77" t="str">
        <f t="shared" ca="1" si="645"/>
        <v/>
      </c>
      <c r="AK354" s="93">
        <f ca="1">IFERROR(VLOOKUP(AJ354,'（様式１号）３整理番号表'!$P$5:$R$29,2,FALSE),0)</f>
        <v>0</v>
      </c>
      <c r="AL354" s="921" t="str">
        <f t="shared" ca="1" si="646"/>
        <v/>
      </c>
      <c r="AM354" s="921" t="str">
        <f t="shared" ca="1" si="647"/>
        <v/>
      </c>
      <c r="AN354" s="921"/>
      <c r="AO354" s="77" t="str">
        <f t="shared" ca="1" si="648"/>
        <v/>
      </c>
      <c r="AP354" s="93">
        <f ca="1">IFERROR(VLOOKUP(AO354,'（様式１号）３整理番号表'!$P$5:$R$29,2,FALSE),0)</f>
        <v>0</v>
      </c>
      <c r="AQ354" s="924" t="str">
        <f t="shared" ca="1" si="649"/>
        <v/>
      </c>
      <c r="AR354" s="93">
        <f t="shared" ca="1" si="650"/>
        <v>0</v>
      </c>
      <c r="AS354" s="924" t="str">
        <f t="shared" ca="1" si="651"/>
        <v/>
      </c>
      <c r="AT354" s="40" t="str">
        <f t="shared" ca="1" si="652"/>
        <v/>
      </c>
      <c r="AU354" s="93" t="str">
        <f t="shared" ca="1" si="653"/>
        <v/>
      </c>
      <c r="AV354" s="923" t="str">
        <f t="shared" ca="1" si="654"/>
        <v/>
      </c>
      <c r="AW354" s="926" t="str">
        <f t="shared" ca="1" si="655"/>
        <v/>
      </c>
      <c r="AX354" s="925" t="str">
        <f t="shared" ca="1" si="656"/>
        <v/>
      </c>
      <c r="AY354" s="925" t="str">
        <f t="shared" ca="1" si="656"/>
        <v/>
      </c>
      <c r="AZ354" s="925" t="str">
        <f t="shared" ca="1" si="656"/>
        <v/>
      </c>
      <c r="BA354" s="925" t="str">
        <f t="shared" ca="1" si="656"/>
        <v/>
      </c>
      <c r="BB354" s="925" t="str">
        <f t="shared" ca="1" si="657"/>
        <v/>
      </c>
      <c r="BC354" s="925" t="str">
        <f t="shared" ca="1" si="658"/>
        <v/>
      </c>
      <c r="BD354" s="925" t="str">
        <f t="shared" ca="1" si="658"/>
        <v/>
      </c>
      <c r="BE354" s="925" t="str">
        <f t="shared" ca="1" si="658"/>
        <v/>
      </c>
      <c r="BF354" s="77" t="str">
        <f t="shared" ca="1" si="659"/>
        <v/>
      </c>
      <c r="BG354" s="924" t="str">
        <f t="shared" ca="1" si="660"/>
        <v/>
      </c>
      <c r="BH354" s="94">
        <f ca="1">IF(BF354&lt;&gt;"",INDEX('（様式１号）３整理番号表'!$AB$7:$AQ$12,MATCH(BF354,'（様式１号）３整理番号表'!$AA$7:$AA$12,0),MATCH(BG354,'（様式１号）３整理番号表'!$AB$6:$AQ$6,0)),0)</f>
        <v>0</v>
      </c>
      <c r="BI354" s="921" t="str">
        <f t="shared" ca="1" si="661"/>
        <v/>
      </c>
      <c r="BJ354" s="922" t="str">
        <f t="shared" ca="1" si="662"/>
        <v/>
      </c>
      <c r="BK354" s="926" t="str">
        <f t="shared" ca="1" si="663"/>
        <v/>
      </c>
      <c r="BL354" s="922" t="str">
        <f t="shared" ca="1" si="664"/>
        <v/>
      </c>
      <c r="BM354" s="79" t="str">
        <f t="shared" ca="1" si="665"/>
        <v/>
      </c>
      <c r="BN354" s="82" t="str">
        <f t="shared" ca="1" si="666"/>
        <v/>
      </c>
      <c r="BO354" s="83" t="str">
        <f t="shared" ca="1" si="667"/>
        <v/>
      </c>
      <c r="BP354" s="84" t="str">
        <f t="shared" ca="1" si="668"/>
        <v/>
      </c>
      <c r="BQ354" s="82" t="str">
        <f t="shared" ca="1" si="669"/>
        <v/>
      </c>
      <c r="BR354" s="97" t="str">
        <f t="shared" ca="1" si="670"/>
        <v/>
      </c>
      <c r="BS354" s="95" t="str">
        <f t="shared" ca="1" si="671"/>
        <v/>
      </c>
      <c r="BT354" s="184" t="str">
        <f t="shared" ca="1" si="672"/>
        <v/>
      </c>
      <c r="BU354" s="611" t="str">
        <f t="shared" ca="1" si="673"/>
        <v/>
      </c>
      <c r="BV354" s="77" t="str">
        <f t="shared" ca="1" si="674"/>
        <v/>
      </c>
      <c r="BW354" s="85" t="str">
        <f t="shared" ca="1" si="675"/>
        <v/>
      </c>
      <c r="BX354" s="86" t="str">
        <f t="shared" ca="1" si="676"/>
        <v/>
      </c>
      <c r="BY354" s="231">
        <f ca="1">IF('ポイント要件確認等（個別表）'!AD354=1,ROUNDDOWN('ポイント要件確認等（個別表）'!AV354,-3),IF('ポイント要件確認等（個別表）'!AD354=2,ROUNDDOWN('ポイント要件確認等（個別表）'!BH354,-3),IF('ポイント要件確認等（個別表）'!AD354=3,ROUNDDOWN('ポイント要件確認等（個別表）'!BT354,-3),0)))</f>
        <v>0</v>
      </c>
      <c r="BZ354" s="86" t="str">
        <f t="shared" ca="1" si="677"/>
        <v/>
      </c>
      <c r="CA354" s="232" t="str">
        <f t="shared" ca="1" si="678"/>
        <v/>
      </c>
      <c r="CB354" s="232">
        <f t="shared" ca="1" si="679"/>
        <v>0</v>
      </c>
      <c r="CC354" s="86" t="str">
        <f t="shared" ca="1" si="680"/>
        <v/>
      </c>
      <c r="CD354" s="86" t="str">
        <f t="shared" ca="1" si="681"/>
        <v/>
      </c>
      <c r="CE354" s="609"/>
      <c r="CF354" s="86" t="str">
        <f t="shared" ca="1" si="682"/>
        <v/>
      </c>
      <c r="CG354" s="185" t="str">
        <f t="shared" ca="1" si="683"/>
        <v/>
      </c>
      <c r="CH354" s="246" t="str">
        <f t="shared" ca="1" si="684"/>
        <v>含税額</v>
      </c>
      <c r="CI354" s="247" t="str">
        <f t="shared" ca="1" si="685"/>
        <v/>
      </c>
      <c r="CJ354" s="87" t="str">
        <f ca="1">IFERROR(IF(INDIRECT("'("&amp;'２個別表'!EO354&amp;")'!AR"&amp;84+EP354)&lt;&gt;1,"",1),"")</f>
        <v/>
      </c>
      <c r="CK354" s="244" t="str">
        <f t="shared" ca="1" si="686"/>
        <v/>
      </c>
      <c r="CL354" s="235" t="str">
        <f t="shared" ca="1" si="687"/>
        <v/>
      </c>
      <c r="CM354" s="239" t="str">
        <f t="shared" ca="1" si="688"/>
        <v/>
      </c>
      <c r="CN354" s="77" t="str">
        <f t="shared" ca="1" si="689"/>
        <v/>
      </c>
      <c r="CO354" s="93" t="str">
        <f ca="1">IFERROR(VLOOKUP(CN354,'（様式１号）３整理番号表'!$T$5:$V$15,2,FALSE),"")</f>
        <v/>
      </c>
      <c r="CP354" s="924" t="str">
        <f t="shared" ca="1" si="690"/>
        <v/>
      </c>
      <c r="CQ354" s="93" t="str">
        <f ca="1">IFERROR(VLOOKUP(CP354,'（様式１号）３整理番号表'!$T$19:$V$24,2,FALSE),"")</f>
        <v/>
      </c>
      <c r="CR354" s="924" t="str">
        <f ca="1">IFERROR(IF(INDIRECT("'("&amp;'２個別表'!EO354&amp;")'!AV"&amp;84+EP354)&lt;&gt;1,"",1),"")</f>
        <v/>
      </c>
      <c r="CS354" s="232">
        <f t="shared" ca="1" si="691"/>
        <v>0</v>
      </c>
      <c r="CT354" s="248">
        <f t="shared" ca="1" si="692"/>
        <v>0</v>
      </c>
      <c r="CU354" s="376" t="str">
        <f ca="1">IF(ER354="補強",IF(COUNTIFS($Z$11:Z354,Z354,$W$11:W354,1)=1,"１①",""),IF(COUNTIFS($Z$11:Z354,Z354,$W$11:W354,2)=1,"２①",""))</f>
        <v/>
      </c>
      <c r="CV354" s="57" t="str">
        <f t="shared" ca="1" si="693"/>
        <v/>
      </c>
      <c r="CW354" s="927" t="str">
        <f t="shared" ca="1" si="694"/>
        <v/>
      </c>
      <c r="CX354" s="256" t="str">
        <f t="shared" ca="1" si="695"/>
        <v/>
      </c>
      <c r="CY354" s="256" t="str">
        <f t="shared" ca="1" si="696"/>
        <v/>
      </c>
      <c r="CZ354" s="256" t="str">
        <f t="shared" ca="1" si="697"/>
        <v/>
      </c>
      <c r="DA354" s="256" t="str">
        <f t="shared" ca="1" si="698"/>
        <v/>
      </c>
      <c r="DB354" s="316" t="str">
        <f ca="1">IFERROR(VLOOKUP($CU354,'（様式１号）３整理番号表'!$Z$19:$AB$32,3,FALSE),"")</f>
        <v/>
      </c>
      <c r="DC354" s="259" t="str">
        <f t="shared" ca="1" si="699"/>
        <v>-</v>
      </c>
      <c r="DD354" s="618" t="str">
        <f t="shared" ca="1" si="700"/>
        <v/>
      </c>
      <c r="DE354" s="321" t="str">
        <f ca="1">IF(AND(AO354=18,AS354=1),IF(COUNTIFS($Y$11:Y354,Y354,$AS$11:AS354,1)=1,"２②",""),IF($CU354="１①",INDEX(INDIRECT("'("&amp;$EO354&amp;")'!AR116:BB116"),1,MATCH(INDIRECT("'("&amp;$EO354&amp;")'!C118"),INDIRECT("'("&amp;$EO354&amp;")'!AR119:BB119"),0)),""))</f>
        <v/>
      </c>
      <c r="DF354" s="324" t="str">
        <f t="shared" ca="1" si="701"/>
        <v/>
      </c>
      <c r="DG354" s="313" t="str">
        <f t="shared" ca="1" si="702"/>
        <v/>
      </c>
      <c r="DH354" s="313" t="str">
        <f t="shared" ca="1" si="703"/>
        <v/>
      </c>
      <c r="DI354" s="313" t="str">
        <f t="shared" ca="1" si="704"/>
        <v/>
      </c>
      <c r="DJ354" s="313" t="str">
        <f t="shared" ca="1" si="705"/>
        <v/>
      </c>
      <c r="DK354" s="328" t="str">
        <f t="shared" ca="1" si="706"/>
        <v/>
      </c>
      <c r="DL354" s="334" t="str">
        <f t="shared" ca="1" si="707"/>
        <v/>
      </c>
      <c r="DM354" s="915" t="str">
        <f t="shared" ca="1" si="708"/>
        <v/>
      </c>
      <c r="DN354" s="15"/>
      <c r="DO354" s="324"/>
      <c r="DP354" s="16"/>
      <c r="DQ354" s="16"/>
      <c r="DR354" s="16"/>
      <c r="DS354" s="16"/>
      <c r="DT354" s="318" t="str">
        <f>IFERROR(VLOOKUP($DN354,'（様式１号）３整理番号表'!$Z$19:$AB$32,3,FALSE),"")</f>
        <v/>
      </c>
      <c r="DU354" s="259" t="str">
        <f t="shared" si="709"/>
        <v/>
      </c>
      <c r="DV354" s="14"/>
      <c r="DW354" s="17" t="str">
        <f t="shared" ca="1" si="710"/>
        <v/>
      </c>
      <c r="DX354" s="88" t="str">
        <f t="shared" ca="1" si="727"/>
        <v/>
      </c>
      <c r="DZ354" s="339">
        <f t="shared" ca="1" si="729"/>
        <v>0</v>
      </c>
      <c r="EA354" s="339">
        <f t="shared" ca="1" si="729"/>
        <v>0</v>
      </c>
      <c r="EB354" s="339">
        <f t="shared" ca="1" si="729"/>
        <v>0</v>
      </c>
      <c r="EC354" s="339">
        <f t="shared" ca="1" si="729"/>
        <v>0</v>
      </c>
      <c r="ED354" s="339">
        <f t="shared" ca="1" si="729"/>
        <v>0</v>
      </c>
      <c r="EE354" s="339">
        <f t="shared" ca="1" si="729"/>
        <v>0</v>
      </c>
      <c r="EF354" s="339">
        <f t="shared" ca="1" si="729"/>
        <v>0</v>
      </c>
      <c r="EG354" s="339">
        <f t="shared" ca="1" si="729"/>
        <v>0</v>
      </c>
      <c r="EH354" s="339">
        <f t="shared" ca="1" si="729"/>
        <v>0</v>
      </c>
      <c r="EI354" s="339">
        <f t="shared" ca="1" si="729"/>
        <v>0</v>
      </c>
      <c r="EJ354" s="339">
        <f t="shared" ca="1" si="729"/>
        <v>0</v>
      </c>
      <c r="EK354" s="339">
        <f t="shared" ca="1" si="729"/>
        <v>0</v>
      </c>
      <c r="EL354" s="339">
        <f t="shared" ca="1" si="729"/>
        <v>0</v>
      </c>
      <c r="EM354" s="339">
        <f t="shared" ca="1" si="729"/>
        <v>0</v>
      </c>
      <c r="EO354" s="919" t="str">
        <f t="shared" ca="1" si="629"/>
        <v/>
      </c>
      <c r="EP354" s="919" t="str">
        <f t="shared" ca="1" si="711"/>
        <v/>
      </c>
      <c r="EQ354" s="919" t="str">
        <f t="shared" ca="1" si="712"/>
        <v/>
      </c>
      <c r="ER354" s="919" t="str">
        <f t="shared" ca="1" si="713"/>
        <v/>
      </c>
      <c r="ES354" s="919" t="str">
        <f ca="1">IFERROR(INDEX('郵便番号（石川県）'!$A$3:$F$2574,MATCH(INDIRECT("'("&amp;EO354&amp;")'!E7"),'郵便番号（石川県）'!$A$3:$A$2574,0),6),"")</f>
        <v/>
      </c>
      <c r="ET354" s="919" t="str">
        <f ca="1">IFERROR(INDEX('郵便番号（石川県）'!$A$3:$F$2574,MATCH(INDIRECT("'("&amp;$EO354&amp;")'!E7"),'郵便番号（石川県）'!$A$3:$A$2574,0),5),"")</f>
        <v/>
      </c>
      <c r="EU354" s="919" t="str">
        <f t="shared" ca="1" si="714"/>
        <v/>
      </c>
      <c r="EV354" s="919" t="str">
        <f t="shared" ca="1" si="715"/>
        <v/>
      </c>
      <c r="EW354" s="919" t="str">
        <f t="shared" ca="1" si="716"/>
        <v/>
      </c>
      <c r="EX354" s="919" t="str">
        <f t="shared" ca="1" si="717"/>
        <v/>
      </c>
      <c r="EY354" s="919" t="str">
        <f t="shared" ca="1" si="718"/>
        <v/>
      </c>
      <c r="EZ354" s="919" t="str">
        <f t="shared" ca="1" si="719"/>
        <v/>
      </c>
      <c r="FA354" s="919" t="str">
        <f t="shared" ca="1" si="720"/>
        <v/>
      </c>
      <c r="FB354" s="919" t="str">
        <f t="shared" ca="1" si="721"/>
        <v/>
      </c>
      <c r="FC354" s="919" t="str">
        <f t="shared" ca="1" si="722"/>
        <v/>
      </c>
      <c r="FD354" s="627" t="str">
        <f t="shared" ca="1" si="723"/>
        <v/>
      </c>
      <c r="FE354" s="630">
        <v>344</v>
      </c>
      <c r="FF354" s="299" t="str">
        <f t="shared" ca="1" si="724"/>
        <v/>
      </c>
      <c r="FG354" s="993" t="str">
        <f t="shared" ca="1" si="725"/>
        <v/>
      </c>
      <c r="FH354" s="919" t="str">
        <f t="shared" ca="1" si="726"/>
        <v/>
      </c>
      <c r="FI354" s="299">
        <f ca="1">COUNTIF($FH$11:FH354,"■")</f>
        <v>0</v>
      </c>
    </row>
    <row r="355" spans="1:165" ht="34.5" customHeight="1">
      <c r="A355" s="445">
        <f t="shared" ca="1" si="630"/>
        <v>0</v>
      </c>
      <c r="B355" s="446">
        <f>IF(R355&lt;&gt;"",IF(COUNTIF(R$11:R355,R355)=1,MAX(B$11:B354)+1,INDEX(B$11:B354,MATCH(R355,R$11:R354,0),1)),0)</f>
        <v>1</v>
      </c>
      <c r="C355" s="446">
        <f ca="1">IF(T355&lt;&gt;"",IF(COUNTIF(T$11:T355,T355)=1,MAX(C$11:C354)+1,INDEX(C$11:C354,MATCH(T355,T$11:T354,0),1)),0)</f>
        <v>0</v>
      </c>
      <c r="D355" s="446">
        <f ca="1">IF(U355&lt;&gt;"",IF(COUNTIF(U$11:U355,U355)=1,MAX(D$11:D354)+1,INDEX(D$11:D354,MATCH(U355,U$11:U354,0),1)),0)</f>
        <v>0</v>
      </c>
      <c r="E355" s="446">
        <f ca="1">IF(S355&lt;&gt;"",IF(COUNTIF(S$11:S355,S355)=1,MAX(E$11:E354)+1,INDEX(E$11:E354,MATCH(S355,S$11:S354,0),1)),0)</f>
        <v>0</v>
      </c>
      <c r="F355" s="446">
        <f ca="1">IF(Z355&lt;&gt;"",IF(COUNTIF(Z$11:Z355,Z355)=1,MAX(F$11:F354)+1,INDEX(F$11:F354,MATCH(Z355,Z$11:Z354,0),1)),0)</f>
        <v>0</v>
      </c>
      <c r="G355" s="447" cm="1">
        <f t="array" aca="1" ref="G355" ca="1">IF(Z355&lt;&gt;"",IF(COUNTIFS(Z$11:Z355,Z355,W$11:W355,W355)=1,MAX(G$11:G354)+1,INDEX(G$11:G354,MATCH(Z355&amp;W355,Z$11:Z354&amp;W$11:W355,0),1)),0)</f>
        <v>0</v>
      </c>
      <c r="H355" s="447">
        <f t="shared" ca="1" si="631"/>
        <v>0</v>
      </c>
      <c r="I355" s="447">
        <f ca="1">IF(T355="",0,IF(COUNTIF(T$11:T355,T355)=1,1,0))</f>
        <v>0</v>
      </c>
      <c r="J355" s="447">
        <f ca="1">IF(U355="",0,IF(COUNTIF(U$11:U355,U355)=1,1,0))</f>
        <v>0</v>
      </c>
      <c r="K355" s="447">
        <f ca="1">IF(S355="",0,IF(COUNTIF(S$11:S355,S355)=1,1,0))</f>
        <v>0</v>
      </c>
      <c r="L355" s="446">
        <f ca="1">IF(Z355="",0,IF(COUNTIF(Z$11:Z355,Z355)=1,1,0))</f>
        <v>0</v>
      </c>
      <c r="M355" s="767">
        <f ca="1">IF($W355=2,IF(COUNTIFS($W$11:$W355,2,$Z$11:$Z355,$Z355)=1,1,0),0)</f>
        <v>0</v>
      </c>
      <c r="N355" s="767">
        <f ca="1">IF($W355=1,IF(COUNTIFS($W$11:$W355,2,$Z$11:$Z355,$Z355)=1,1,0),0)</f>
        <v>0</v>
      </c>
      <c r="O355" s="446">
        <f ca="1">IF(H355=0,0,IF(COUNTIF(Z$11:Z355,Z355)=1,1,0))</f>
        <v>0</v>
      </c>
      <c r="P355" s="448" t="str">
        <f t="shared" ca="1" si="632"/>
        <v>石川県</v>
      </c>
      <c r="Q355" s="89">
        <f t="shared" ca="1" si="633"/>
        <v>345</v>
      </c>
      <c r="R355" s="170" t="s">
        <v>459</v>
      </c>
      <c r="S355" s="357" t="str">
        <f t="shared" ca="1" si="634"/>
        <v/>
      </c>
      <c r="T355" s="357" t="str">
        <f t="shared" ca="1" si="635"/>
        <v/>
      </c>
      <c r="U355" s="58" t="str">
        <f t="shared" ca="1" si="636"/>
        <v/>
      </c>
      <c r="V355" s="58" t="str">
        <f t="shared" ca="1" si="637"/>
        <v/>
      </c>
      <c r="W355" s="920" t="str">
        <f t="shared" ca="1" si="638"/>
        <v/>
      </c>
      <c r="X355" s="369">
        <f ca="1">IFERROR(VLOOKUP(W355,'（様式１号）３整理番号表'!$B$4:$H$5,2,FALSE),0)</f>
        <v>0</v>
      </c>
      <c r="Y355" s="768" t="str" cm="1">
        <f t="array" aca="1" ref="Y355" ca="1">IF(AND(D355=0,F355=0),"",IF(COUNTIF(D$11:D355,D355)=1,1,IF(COUNTIFS(D$11:D355,D355,F$11:F355,F355)=1,INDEX((D$11:D355,F$11:F355,Y$11:Y355),MATCH(_xlfn.MAXIFS(F$11:F354,D$11:D354,D355),$F$11:F355,0),1,3)+1,INDEX((D$11:D355,F$11:F355,Y$11:Y355),MATCH(D355&amp;F355,D$11:D355&amp;F$11:F355,0),1,3))))</f>
        <v/>
      </c>
      <c r="Z355" s="40" t="str">
        <f t="shared" ca="1" si="639"/>
        <v/>
      </c>
      <c r="AA355" s="924" t="str">
        <f t="shared" ca="1" si="640"/>
        <v/>
      </c>
      <c r="AB355" s="93">
        <f ca="1">IFERROR(VLOOKUP(AA355,'（様式１号）３整理番号表'!$B$10:$H$16,2,FALSE),0)</f>
        <v>0</v>
      </c>
      <c r="AC355" s="924" t="str">
        <f t="shared" ca="1" si="641"/>
        <v/>
      </c>
      <c r="AD355" s="924" t="str">
        <f t="shared" ca="1" si="642"/>
        <v/>
      </c>
      <c r="AE355" s="93">
        <f ca="1">IFERROR(VLOOKUP(AD355,'（様式１号）３整理番号表'!$B$21:$H$22,2,FALSE),0)</f>
        <v>0</v>
      </c>
      <c r="AF355" s="924" t="str">
        <f t="shared" ca="1" si="643"/>
        <v/>
      </c>
      <c r="AG355" s="93">
        <f ca="1">IFERROR(VLOOKUP(AF355,'（様式１号）３整理番号表'!$B$26:$H$31,2,FALSE),0)</f>
        <v>0</v>
      </c>
      <c r="AH355" s="924" t="str">
        <f t="shared" ca="1" si="644"/>
        <v/>
      </c>
      <c r="AI355" s="93">
        <f ca="1">IFERROR(VLOOKUP(AH355,'（様式１号）３整理番号表'!$J$5:$N$59,2,FALSE),0)</f>
        <v>0</v>
      </c>
      <c r="AJ355" s="77" t="str">
        <f t="shared" ca="1" si="645"/>
        <v/>
      </c>
      <c r="AK355" s="93">
        <f ca="1">IFERROR(VLOOKUP(AJ355,'（様式１号）３整理番号表'!$P$5:$R$29,2,FALSE),0)</f>
        <v>0</v>
      </c>
      <c r="AL355" s="921" t="str">
        <f t="shared" ca="1" si="646"/>
        <v/>
      </c>
      <c r="AM355" s="921" t="str">
        <f t="shared" ca="1" si="647"/>
        <v/>
      </c>
      <c r="AN355" s="921"/>
      <c r="AO355" s="77" t="str">
        <f t="shared" ca="1" si="648"/>
        <v/>
      </c>
      <c r="AP355" s="93">
        <f ca="1">IFERROR(VLOOKUP(AO355,'（様式１号）３整理番号表'!$P$5:$R$29,2,FALSE),0)</f>
        <v>0</v>
      </c>
      <c r="AQ355" s="924" t="str">
        <f t="shared" ca="1" si="649"/>
        <v/>
      </c>
      <c r="AR355" s="93">
        <f t="shared" ca="1" si="650"/>
        <v>0</v>
      </c>
      <c r="AS355" s="924" t="str">
        <f t="shared" ca="1" si="651"/>
        <v/>
      </c>
      <c r="AT355" s="40" t="str">
        <f t="shared" ca="1" si="652"/>
        <v/>
      </c>
      <c r="AU355" s="93" t="str">
        <f t="shared" ca="1" si="653"/>
        <v/>
      </c>
      <c r="AV355" s="923" t="str">
        <f t="shared" ca="1" si="654"/>
        <v/>
      </c>
      <c r="AW355" s="926" t="str">
        <f t="shared" ca="1" si="655"/>
        <v/>
      </c>
      <c r="AX355" s="925" t="str">
        <f t="shared" ca="1" si="656"/>
        <v/>
      </c>
      <c r="AY355" s="925" t="str">
        <f t="shared" ca="1" si="656"/>
        <v/>
      </c>
      <c r="AZ355" s="925" t="str">
        <f t="shared" ca="1" si="656"/>
        <v/>
      </c>
      <c r="BA355" s="925" t="str">
        <f t="shared" ca="1" si="656"/>
        <v/>
      </c>
      <c r="BB355" s="925" t="str">
        <f t="shared" ca="1" si="657"/>
        <v/>
      </c>
      <c r="BC355" s="925" t="str">
        <f t="shared" ca="1" si="658"/>
        <v/>
      </c>
      <c r="BD355" s="925" t="str">
        <f t="shared" ca="1" si="658"/>
        <v/>
      </c>
      <c r="BE355" s="925" t="str">
        <f t="shared" ca="1" si="658"/>
        <v/>
      </c>
      <c r="BF355" s="77" t="str">
        <f t="shared" ca="1" si="659"/>
        <v/>
      </c>
      <c r="BG355" s="924" t="str">
        <f t="shared" ca="1" si="660"/>
        <v/>
      </c>
      <c r="BH355" s="94">
        <f ca="1">IF(BF355&lt;&gt;"",INDEX('（様式１号）３整理番号表'!$AB$7:$AQ$12,MATCH(BF355,'（様式１号）３整理番号表'!$AA$7:$AA$12,0),MATCH(BG355,'（様式１号）３整理番号表'!$AB$6:$AQ$6,0)),0)</f>
        <v>0</v>
      </c>
      <c r="BI355" s="921" t="str">
        <f t="shared" ca="1" si="661"/>
        <v/>
      </c>
      <c r="BJ355" s="922" t="str">
        <f t="shared" ca="1" si="662"/>
        <v/>
      </c>
      <c r="BK355" s="926" t="str">
        <f t="shared" ca="1" si="663"/>
        <v/>
      </c>
      <c r="BL355" s="922" t="str">
        <f t="shared" ca="1" si="664"/>
        <v/>
      </c>
      <c r="BM355" s="79" t="str">
        <f t="shared" ca="1" si="665"/>
        <v/>
      </c>
      <c r="BN355" s="82" t="str">
        <f t="shared" ca="1" si="666"/>
        <v/>
      </c>
      <c r="BO355" s="83" t="str">
        <f t="shared" ca="1" si="667"/>
        <v/>
      </c>
      <c r="BP355" s="84" t="str">
        <f t="shared" ca="1" si="668"/>
        <v/>
      </c>
      <c r="BQ355" s="82" t="str">
        <f t="shared" ca="1" si="669"/>
        <v/>
      </c>
      <c r="BR355" s="97" t="str">
        <f t="shared" ca="1" si="670"/>
        <v/>
      </c>
      <c r="BS355" s="95" t="str">
        <f t="shared" ca="1" si="671"/>
        <v/>
      </c>
      <c r="BT355" s="184" t="str">
        <f t="shared" ca="1" si="672"/>
        <v/>
      </c>
      <c r="BU355" s="611" t="str">
        <f t="shared" ca="1" si="673"/>
        <v/>
      </c>
      <c r="BV355" s="77" t="str">
        <f t="shared" ca="1" si="674"/>
        <v/>
      </c>
      <c r="BW355" s="85" t="str">
        <f t="shared" ca="1" si="675"/>
        <v/>
      </c>
      <c r="BX355" s="86" t="str">
        <f t="shared" ca="1" si="676"/>
        <v/>
      </c>
      <c r="BY355" s="231">
        <f ca="1">IF('ポイント要件確認等（個別表）'!AD355=1,ROUNDDOWN('ポイント要件確認等（個別表）'!AV355,-3),IF('ポイント要件確認等（個別表）'!AD355=2,ROUNDDOWN('ポイント要件確認等（個別表）'!BH355,-3),IF('ポイント要件確認等（個別表）'!AD355=3,ROUNDDOWN('ポイント要件確認等（個別表）'!BT355,-3),0)))</f>
        <v>0</v>
      </c>
      <c r="BZ355" s="86" t="str">
        <f t="shared" ca="1" si="677"/>
        <v/>
      </c>
      <c r="CA355" s="232" t="str">
        <f t="shared" ca="1" si="678"/>
        <v/>
      </c>
      <c r="CB355" s="232">
        <f t="shared" ca="1" si="679"/>
        <v>0</v>
      </c>
      <c r="CC355" s="86" t="str">
        <f t="shared" ca="1" si="680"/>
        <v/>
      </c>
      <c r="CD355" s="86" t="str">
        <f t="shared" ca="1" si="681"/>
        <v/>
      </c>
      <c r="CE355" s="609"/>
      <c r="CF355" s="86" t="str">
        <f t="shared" ca="1" si="682"/>
        <v/>
      </c>
      <c r="CG355" s="185" t="str">
        <f t="shared" ca="1" si="683"/>
        <v/>
      </c>
      <c r="CH355" s="246" t="str">
        <f t="shared" ca="1" si="684"/>
        <v>含税額</v>
      </c>
      <c r="CI355" s="247" t="str">
        <f t="shared" ca="1" si="685"/>
        <v/>
      </c>
      <c r="CJ355" s="87" t="str">
        <f ca="1">IFERROR(IF(INDIRECT("'("&amp;'２個別表'!EO355&amp;")'!AR"&amp;84+EP355)&lt;&gt;1,"",1),"")</f>
        <v/>
      </c>
      <c r="CK355" s="244" t="str">
        <f t="shared" ca="1" si="686"/>
        <v/>
      </c>
      <c r="CL355" s="235" t="str">
        <f t="shared" ca="1" si="687"/>
        <v/>
      </c>
      <c r="CM355" s="239" t="str">
        <f t="shared" ca="1" si="688"/>
        <v/>
      </c>
      <c r="CN355" s="77" t="str">
        <f t="shared" ca="1" si="689"/>
        <v/>
      </c>
      <c r="CO355" s="93" t="str">
        <f ca="1">IFERROR(VLOOKUP(CN355,'（様式１号）３整理番号表'!$T$5:$V$15,2,FALSE),"")</f>
        <v/>
      </c>
      <c r="CP355" s="924" t="str">
        <f t="shared" ca="1" si="690"/>
        <v/>
      </c>
      <c r="CQ355" s="93" t="str">
        <f ca="1">IFERROR(VLOOKUP(CP355,'（様式１号）３整理番号表'!$T$19:$V$24,2,FALSE),"")</f>
        <v/>
      </c>
      <c r="CR355" s="924" t="str">
        <f ca="1">IFERROR(IF(INDIRECT("'("&amp;'２個別表'!EO355&amp;")'!AV"&amp;84+EP355)&lt;&gt;1,"",1),"")</f>
        <v/>
      </c>
      <c r="CS355" s="232">
        <f t="shared" ca="1" si="691"/>
        <v>0</v>
      </c>
      <c r="CT355" s="248">
        <f t="shared" ca="1" si="692"/>
        <v>0</v>
      </c>
      <c r="CU355" s="376" t="str">
        <f ca="1">IF(ER355="補強",IF(COUNTIFS($Z$11:Z355,Z355,$W$11:W355,1)=1,"１①",""),IF(COUNTIFS($Z$11:Z355,Z355,$W$11:W355,2)=1,"２①",""))</f>
        <v/>
      </c>
      <c r="CV355" s="57" t="str">
        <f t="shared" ca="1" si="693"/>
        <v/>
      </c>
      <c r="CW355" s="927" t="str">
        <f t="shared" ca="1" si="694"/>
        <v/>
      </c>
      <c r="CX355" s="256" t="str">
        <f t="shared" ca="1" si="695"/>
        <v/>
      </c>
      <c r="CY355" s="256" t="str">
        <f t="shared" ca="1" si="696"/>
        <v/>
      </c>
      <c r="CZ355" s="256" t="str">
        <f t="shared" ca="1" si="697"/>
        <v/>
      </c>
      <c r="DA355" s="256" t="str">
        <f t="shared" ca="1" si="698"/>
        <v/>
      </c>
      <c r="DB355" s="316" t="str">
        <f ca="1">IFERROR(VLOOKUP($CU355,'（様式１号）３整理番号表'!$Z$19:$AB$32,3,FALSE),"")</f>
        <v/>
      </c>
      <c r="DC355" s="259" t="str">
        <f t="shared" ca="1" si="699"/>
        <v>-</v>
      </c>
      <c r="DD355" s="618" t="str">
        <f t="shared" ca="1" si="700"/>
        <v/>
      </c>
      <c r="DE355" s="321" t="str">
        <f ca="1">IF(AND(AO355=18,AS355=1),IF(COUNTIFS($Y$11:Y355,Y355,$AS$11:AS355,1)=1,"２②",""),IF($CU355="１①",INDEX(INDIRECT("'("&amp;$EO355&amp;")'!AR116:BB116"),1,MATCH(INDIRECT("'("&amp;$EO355&amp;")'!C118"),INDIRECT("'("&amp;$EO355&amp;")'!AR119:BB119"),0)),""))</f>
        <v/>
      </c>
      <c r="DF355" s="324" t="str">
        <f t="shared" ca="1" si="701"/>
        <v/>
      </c>
      <c r="DG355" s="313" t="str">
        <f t="shared" ca="1" si="702"/>
        <v/>
      </c>
      <c r="DH355" s="313" t="str">
        <f t="shared" ca="1" si="703"/>
        <v/>
      </c>
      <c r="DI355" s="313" t="str">
        <f t="shared" ca="1" si="704"/>
        <v/>
      </c>
      <c r="DJ355" s="313" t="str">
        <f t="shared" ca="1" si="705"/>
        <v/>
      </c>
      <c r="DK355" s="328" t="str">
        <f t="shared" ca="1" si="706"/>
        <v/>
      </c>
      <c r="DL355" s="334" t="str">
        <f t="shared" ca="1" si="707"/>
        <v/>
      </c>
      <c r="DM355" s="915" t="str">
        <f t="shared" ca="1" si="708"/>
        <v/>
      </c>
      <c r="DN355" s="15"/>
      <c r="DO355" s="324"/>
      <c r="DP355" s="16"/>
      <c r="DQ355" s="16"/>
      <c r="DR355" s="16"/>
      <c r="DS355" s="16"/>
      <c r="DT355" s="318" t="str">
        <f>IFERROR(VLOOKUP($DN355,'（様式１号）３整理番号表'!$Z$19:$AB$32,3,FALSE),"")</f>
        <v/>
      </c>
      <c r="DU355" s="259" t="str">
        <f t="shared" si="709"/>
        <v/>
      </c>
      <c r="DV355" s="14"/>
      <c r="DW355" s="17" t="str">
        <f t="shared" ca="1" si="710"/>
        <v/>
      </c>
      <c r="DX355" s="88" t="str">
        <f t="shared" ca="1" si="727"/>
        <v/>
      </c>
      <c r="DZ355" s="339">
        <f t="shared" ca="1" si="729"/>
        <v>0</v>
      </c>
      <c r="EA355" s="339">
        <f t="shared" ca="1" si="729"/>
        <v>0</v>
      </c>
      <c r="EB355" s="339">
        <f t="shared" ca="1" si="729"/>
        <v>0</v>
      </c>
      <c r="EC355" s="339">
        <f t="shared" ca="1" si="729"/>
        <v>0</v>
      </c>
      <c r="ED355" s="339">
        <f t="shared" ca="1" si="729"/>
        <v>0</v>
      </c>
      <c r="EE355" s="339">
        <f t="shared" ca="1" si="729"/>
        <v>0</v>
      </c>
      <c r="EF355" s="339">
        <f t="shared" ca="1" si="729"/>
        <v>0</v>
      </c>
      <c r="EG355" s="339">
        <f t="shared" ca="1" si="729"/>
        <v>0</v>
      </c>
      <c r="EH355" s="339">
        <f t="shared" ca="1" si="729"/>
        <v>0</v>
      </c>
      <c r="EI355" s="339">
        <f t="shared" ca="1" si="729"/>
        <v>0</v>
      </c>
      <c r="EJ355" s="339">
        <f t="shared" ca="1" si="729"/>
        <v>0</v>
      </c>
      <c r="EK355" s="339">
        <f t="shared" ca="1" si="729"/>
        <v>0</v>
      </c>
      <c r="EL355" s="339">
        <f t="shared" ca="1" si="729"/>
        <v>0</v>
      </c>
      <c r="EM355" s="339">
        <f t="shared" ca="1" si="729"/>
        <v>0</v>
      </c>
      <c r="EO355" s="919" t="str">
        <f t="shared" ca="1" si="629"/>
        <v/>
      </c>
      <c r="EP355" s="919" t="str">
        <f t="shared" ca="1" si="711"/>
        <v/>
      </c>
      <c r="EQ355" s="919" t="str">
        <f t="shared" ca="1" si="712"/>
        <v/>
      </c>
      <c r="ER355" s="919" t="str">
        <f t="shared" ca="1" si="713"/>
        <v/>
      </c>
      <c r="ES355" s="919" t="str">
        <f ca="1">IFERROR(INDEX('郵便番号（石川県）'!$A$3:$F$2574,MATCH(INDIRECT("'("&amp;EO355&amp;")'!E7"),'郵便番号（石川県）'!$A$3:$A$2574,0),6),"")</f>
        <v/>
      </c>
      <c r="ET355" s="919" t="str">
        <f ca="1">IFERROR(INDEX('郵便番号（石川県）'!$A$3:$F$2574,MATCH(INDIRECT("'("&amp;$EO355&amp;")'!E7"),'郵便番号（石川県）'!$A$3:$A$2574,0),5),"")</f>
        <v/>
      </c>
      <c r="EU355" s="919" t="str">
        <f t="shared" ca="1" si="714"/>
        <v/>
      </c>
      <c r="EV355" s="919" t="str">
        <f t="shared" ca="1" si="715"/>
        <v/>
      </c>
      <c r="EW355" s="919" t="str">
        <f t="shared" ca="1" si="716"/>
        <v/>
      </c>
      <c r="EX355" s="919" t="str">
        <f t="shared" ca="1" si="717"/>
        <v/>
      </c>
      <c r="EY355" s="919" t="str">
        <f t="shared" ca="1" si="718"/>
        <v/>
      </c>
      <c r="EZ355" s="919" t="str">
        <f t="shared" ca="1" si="719"/>
        <v/>
      </c>
      <c r="FA355" s="919" t="str">
        <f t="shared" ca="1" si="720"/>
        <v/>
      </c>
      <c r="FB355" s="919" t="str">
        <f t="shared" ca="1" si="721"/>
        <v/>
      </c>
      <c r="FC355" s="919" t="str">
        <f t="shared" ca="1" si="722"/>
        <v/>
      </c>
      <c r="FD355" s="627" t="str">
        <f t="shared" ca="1" si="723"/>
        <v/>
      </c>
      <c r="FE355" s="630">
        <v>345</v>
      </c>
      <c r="FF355" s="299" t="str">
        <f t="shared" ca="1" si="724"/>
        <v/>
      </c>
      <c r="FG355" s="993" t="str">
        <f t="shared" ca="1" si="725"/>
        <v/>
      </c>
      <c r="FH355" s="919" t="str">
        <f t="shared" ca="1" si="726"/>
        <v/>
      </c>
      <c r="FI355" s="299">
        <f ca="1">COUNTIF($FH$11:FH355,"■")</f>
        <v>0</v>
      </c>
    </row>
    <row r="356" spans="1:165" ht="34.5" customHeight="1">
      <c r="A356" s="445">
        <f t="shared" ca="1" si="630"/>
        <v>0</v>
      </c>
      <c r="B356" s="446">
        <f>IF(R356&lt;&gt;"",IF(COUNTIF(R$11:R356,R356)=1,MAX(B$11:B355)+1,INDEX(B$11:B355,MATCH(R356,R$11:R355,0),1)),0)</f>
        <v>1</v>
      </c>
      <c r="C356" s="446">
        <f ca="1">IF(T356&lt;&gt;"",IF(COUNTIF(T$11:T356,T356)=1,MAX(C$11:C355)+1,INDEX(C$11:C355,MATCH(T356,T$11:T355,0),1)),0)</f>
        <v>0</v>
      </c>
      <c r="D356" s="446">
        <f ca="1">IF(U356&lt;&gt;"",IF(COUNTIF(U$11:U356,U356)=1,MAX(D$11:D355)+1,INDEX(D$11:D355,MATCH(U356,U$11:U355,0),1)),0)</f>
        <v>0</v>
      </c>
      <c r="E356" s="446">
        <f ca="1">IF(S356&lt;&gt;"",IF(COUNTIF(S$11:S356,S356)=1,MAX(E$11:E355)+1,INDEX(E$11:E355,MATCH(S356,S$11:S355,0),1)),0)</f>
        <v>0</v>
      </c>
      <c r="F356" s="446">
        <f ca="1">IF(Z356&lt;&gt;"",IF(COUNTIF(Z$11:Z356,Z356)=1,MAX(F$11:F355)+1,INDEX(F$11:F355,MATCH(Z356,Z$11:Z355,0),1)),0)</f>
        <v>0</v>
      </c>
      <c r="G356" s="447" cm="1">
        <f t="array" aca="1" ref="G356" ca="1">IF(Z356&lt;&gt;"",IF(COUNTIFS(Z$11:Z356,Z356,W$11:W356,W356)=1,MAX(G$11:G355)+1,INDEX(G$11:G355,MATCH(Z356&amp;W356,Z$11:Z355&amp;W$11:W356,0),1)),0)</f>
        <v>0</v>
      </c>
      <c r="H356" s="447">
        <f t="shared" ca="1" si="631"/>
        <v>0</v>
      </c>
      <c r="I356" s="447">
        <f ca="1">IF(T356="",0,IF(COUNTIF(T$11:T356,T356)=1,1,0))</f>
        <v>0</v>
      </c>
      <c r="J356" s="447">
        <f ca="1">IF(U356="",0,IF(COUNTIF(U$11:U356,U356)=1,1,0))</f>
        <v>0</v>
      </c>
      <c r="K356" s="447">
        <f ca="1">IF(S356="",0,IF(COUNTIF(S$11:S356,S356)=1,1,0))</f>
        <v>0</v>
      </c>
      <c r="L356" s="446">
        <f ca="1">IF(Z356="",0,IF(COUNTIF(Z$11:Z356,Z356)=1,1,0))</f>
        <v>0</v>
      </c>
      <c r="M356" s="767">
        <f ca="1">IF($W356=2,IF(COUNTIFS($W$11:$W356,2,$Z$11:$Z356,$Z356)=1,1,0),0)</f>
        <v>0</v>
      </c>
      <c r="N356" s="767">
        <f ca="1">IF($W356=1,IF(COUNTIFS($W$11:$W356,2,$Z$11:$Z356,$Z356)=1,1,0),0)</f>
        <v>0</v>
      </c>
      <c r="O356" s="446">
        <f ca="1">IF(H356=0,0,IF(COUNTIF(Z$11:Z356,Z356)=1,1,0))</f>
        <v>0</v>
      </c>
      <c r="P356" s="448" t="str">
        <f t="shared" ca="1" si="632"/>
        <v>石川県</v>
      </c>
      <c r="Q356" s="89">
        <f t="shared" ca="1" si="633"/>
        <v>346</v>
      </c>
      <c r="R356" s="170" t="s">
        <v>459</v>
      </c>
      <c r="S356" s="357" t="str">
        <f t="shared" ca="1" si="634"/>
        <v/>
      </c>
      <c r="T356" s="357" t="str">
        <f t="shared" ca="1" si="635"/>
        <v/>
      </c>
      <c r="U356" s="58" t="str">
        <f t="shared" ca="1" si="636"/>
        <v/>
      </c>
      <c r="V356" s="58" t="str">
        <f t="shared" ca="1" si="637"/>
        <v/>
      </c>
      <c r="W356" s="920" t="str">
        <f t="shared" ca="1" si="638"/>
        <v/>
      </c>
      <c r="X356" s="369">
        <f ca="1">IFERROR(VLOOKUP(W356,'（様式１号）３整理番号表'!$B$4:$H$5,2,FALSE),0)</f>
        <v>0</v>
      </c>
      <c r="Y356" s="768" t="str" cm="1">
        <f t="array" aca="1" ref="Y356" ca="1">IF(AND(D356=0,F356=0),"",IF(COUNTIF(D$11:D356,D356)=1,1,IF(COUNTIFS(D$11:D356,D356,F$11:F356,F356)=1,INDEX((D$11:D356,F$11:F356,Y$11:Y356),MATCH(_xlfn.MAXIFS(F$11:F355,D$11:D355,D356),$F$11:F356,0),1,3)+1,INDEX((D$11:D356,F$11:F356,Y$11:Y356),MATCH(D356&amp;F356,D$11:D356&amp;F$11:F356,0),1,3))))</f>
        <v/>
      </c>
      <c r="Z356" s="40" t="str">
        <f t="shared" ca="1" si="639"/>
        <v/>
      </c>
      <c r="AA356" s="924" t="str">
        <f t="shared" ca="1" si="640"/>
        <v/>
      </c>
      <c r="AB356" s="93">
        <f ca="1">IFERROR(VLOOKUP(AA356,'（様式１号）３整理番号表'!$B$10:$H$16,2,FALSE),0)</f>
        <v>0</v>
      </c>
      <c r="AC356" s="924" t="str">
        <f t="shared" ca="1" si="641"/>
        <v/>
      </c>
      <c r="AD356" s="924" t="str">
        <f t="shared" ca="1" si="642"/>
        <v/>
      </c>
      <c r="AE356" s="93">
        <f ca="1">IFERROR(VLOOKUP(AD356,'（様式１号）３整理番号表'!$B$21:$H$22,2,FALSE),0)</f>
        <v>0</v>
      </c>
      <c r="AF356" s="924" t="str">
        <f t="shared" ca="1" si="643"/>
        <v/>
      </c>
      <c r="AG356" s="93">
        <f ca="1">IFERROR(VLOOKUP(AF356,'（様式１号）３整理番号表'!$B$26:$H$31,2,FALSE),0)</f>
        <v>0</v>
      </c>
      <c r="AH356" s="924" t="str">
        <f t="shared" ca="1" si="644"/>
        <v/>
      </c>
      <c r="AI356" s="93">
        <f ca="1">IFERROR(VLOOKUP(AH356,'（様式１号）３整理番号表'!$J$5:$N$59,2,FALSE),0)</f>
        <v>0</v>
      </c>
      <c r="AJ356" s="77" t="str">
        <f t="shared" ca="1" si="645"/>
        <v/>
      </c>
      <c r="AK356" s="93">
        <f ca="1">IFERROR(VLOOKUP(AJ356,'（様式１号）３整理番号表'!$P$5:$R$29,2,FALSE),0)</f>
        <v>0</v>
      </c>
      <c r="AL356" s="921" t="str">
        <f t="shared" ca="1" si="646"/>
        <v/>
      </c>
      <c r="AM356" s="921" t="str">
        <f t="shared" ca="1" si="647"/>
        <v/>
      </c>
      <c r="AN356" s="921"/>
      <c r="AO356" s="77" t="str">
        <f t="shared" ca="1" si="648"/>
        <v/>
      </c>
      <c r="AP356" s="93">
        <f ca="1">IFERROR(VLOOKUP(AO356,'（様式１号）３整理番号表'!$P$5:$R$29,2,FALSE),0)</f>
        <v>0</v>
      </c>
      <c r="AQ356" s="924" t="str">
        <f t="shared" ca="1" si="649"/>
        <v/>
      </c>
      <c r="AR356" s="93">
        <f t="shared" ca="1" si="650"/>
        <v>0</v>
      </c>
      <c r="AS356" s="924" t="str">
        <f t="shared" ca="1" si="651"/>
        <v/>
      </c>
      <c r="AT356" s="40" t="str">
        <f t="shared" ca="1" si="652"/>
        <v/>
      </c>
      <c r="AU356" s="93" t="str">
        <f t="shared" ca="1" si="653"/>
        <v/>
      </c>
      <c r="AV356" s="923" t="str">
        <f t="shared" ca="1" si="654"/>
        <v/>
      </c>
      <c r="AW356" s="926" t="str">
        <f t="shared" ca="1" si="655"/>
        <v/>
      </c>
      <c r="AX356" s="925" t="str">
        <f t="shared" ca="1" si="656"/>
        <v/>
      </c>
      <c r="AY356" s="925" t="str">
        <f t="shared" ca="1" si="656"/>
        <v/>
      </c>
      <c r="AZ356" s="925" t="str">
        <f t="shared" ca="1" si="656"/>
        <v/>
      </c>
      <c r="BA356" s="925" t="str">
        <f t="shared" ca="1" si="656"/>
        <v/>
      </c>
      <c r="BB356" s="925" t="str">
        <f t="shared" ca="1" si="657"/>
        <v/>
      </c>
      <c r="BC356" s="925" t="str">
        <f t="shared" ca="1" si="658"/>
        <v/>
      </c>
      <c r="BD356" s="925" t="str">
        <f t="shared" ca="1" si="658"/>
        <v/>
      </c>
      <c r="BE356" s="925" t="str">
        <f t="shared" ca="1" si="658"/>
        <v/>
      </c>
      <c r="BF356" s="77" t="str">
        <f t="shared" ca="1" si="659"/>
        <v/>
      </c>
      <c r="BG356" s="924" t="str">
        <f t="shared" ca="1" si="660"/>
        <v/>
      </c>
      <c r="BH356" s="94">
        <f ca="1">IF(BF356&lt;&gt;"",INDEX('（様式１号）３整理番号表'!$AB$7:$AQ$12,MATCH(BF356,'（様式１号）３整理番号表'!$AA$7:$AA$12,0),MATCH(BG356,'（様式１号）３整理番号表'!$AB$6:$AQ$6,0)),0)</f>
        <v>0</v>
      </c>
      <c r="BI356" s="921" t="str">
        <f t="shared" ca="1" si="661"/>
        <v/>
      </c>
      <c r="BJ356" s="922" t="str">
        <f t="shared" ca="1" si="662"/>
        <v/>
      </c>
      <c r="BK356" s="926" t="str">
        <f t="shared" ca="1" si="663"/>
        <v/>
      </c>
      <c r="BL356" s="922" t="str">
        <f t="shared" ca="1" si="664"/>
        <v/>
      </c>
      <c r="BM356" s="79" t="str">
        <f t="shared" ca="1" si="665"/>
        <v/>
      </c>
      <c r="BN356" s="82" t="str">
        <f t="shared" ca="1" si="666"/>
        <v/>
      </c>
      <c r="BO356" s="83" t="str">
        <f t="shared" ca="1" si="667"/>
        <v/>
      </c>
      <c r="BP356" s="84" t="str">
        <f t="shared" ca="1" si="668"/>
        <v/>
      </c>
      <c r="BQ356" s="82" t="str">
        <f t="shared" ca="1" si="669"/>
        <v/>
      </c>
      <c r="BR356" s="97" t="str">
        <f t="shared" ca="1" si="670"/>
        <v/>
      </c>
      <c r="BS356" s="95" t="str">
        <f t="shared" ca="1" si="671"/>
        <v/>
      </c>
      <c r="BT356" s="184" t="str">
        <f t="shared" ca="1" si="672"/>
        <v/>
      </c>
      <c r="BU356" s="611" t="str">
        <f t="shared" ca="1" si="673"/>
        <v/>
      </c>
      <c r="BV356" s="77" t="str">
        <f t="shared" ca="1" si="674"/>
        <v/>
      </c>
      <c r="BW356" s="85" t="str">
        <f t="shared" ca="1" si="675"/>
        <v/>
      </c>
      <c r="BX356" s="86" t="str">
        <f t="shared" ca="1" si="676"/>
        <v/>
      </c>
      <c r="BY356" s="231">
        <f ca="1">IF('ポイント要件確認等（個別表）'!AD356=1,ROUNDDOWN('ポイント要件確認等（個別表）'!AV356,-3),IF('ポイント要件確認等（個別表）'!AD356=2,ROUNDDOWN('ポイント要件確認等（個別表）'!BH356,-3),IF('ポイント要件確認等（個別表）'!AD356=3,ROUNDDOWN('ポイント要件確認等（個別表）'!BT356,-3),0)))</f>
        <v>0</v>
      </c>
      <c r="BZ356" s="86" t="str">
        <f t="shared" ca="1" si="677"/>
        <v/>
      </c>
      <c r="CA356" s="232" t="str">
        <f t="shared" ca="1" si="678"/>
        <v/>
      </c>
      <c r="CB356" s="232">
        <f t="shared" ca="1" si="679"/>
        <v>0</v>
      </c>
      <c r="CC356" s="86" t="str">
        <f t="shared" ca="1" si="680"/>
        <v/>
      </c>
      <c r="CD356" s="86" t="str">
        <f t="shared" ca="1" si="681"/>
        <v/>
      </c>
      <c r="CE356" s="609"/>
      <c r="CF356" s="86" t="str">
        <f t="shared" ca="1" si="682"/>
        <v/>
      </c>
      <c r="CG356" s="185" t="str">
        <f t="shared" ca="1" si="683"/>
        <v/>
      </c>
      <c r="CH356" s="246" t="str">
        <f t="shared" ca="1" si="684"/>
        <v>含税額</v>
      </c>
      <c r="CI356" s="247" t="str">
        <f t="shared" ca="1" si="685"/>
        <v/>
      </c>
      <c r="CJ356" s="87" t="str">
        <f ca="1">IFERROR(IF(INDIRECT("'("&amp;'２個別表'!EO356&amp;")'!AR"&amp;84+EP356)&lt;&gt;1,"",1),"")</f>
        <v/>
      </c>
      <c r="CK356" s="244" t="str">
        <f t="shared" ca="1" si="686"/>
        <v/>
      </c>
      <c r="CL356" s="235" t="str">
        <f t="shared" ca="1" si="687"/>
        <v/>
      </c>
      <c r="CM356" s="239" t="str">
        <f t="shared" ca="1" si="688"/>
        <v/>
      </c>
      <c r="CN356" s="77" t="str">
        <f t="shared" ca="1" si="689"/>
        <v/>
      </c>
      <c r="CO356" s="93" t="str">
        <f ca="1">IFERROR(VLOOKUP(CN356,'（様式１号）３整理番号表'!$T$5:$V$15,2,FALSE),"")</f>
        <v/>
      </c>
      <c r="CP356" s="924" t="str">
        <f t="shared" ca="1" si="690"/>
        <v/>
      </c>
      <c r="CQ356" s="93" t="str">
        <f ca="1">IFERROR(VLOOKUP(CP356,'（様式１号）３整理番号表'!$T$19:$V$24,2,FALSE),"")</f>
        <v/>
      </c>
      <c r="CR356" s="924" t="str">
        <f ca="1">IFERROR(IF(INDIRECT("'("&amp;'２個別表'!EO356&amp;")'!AV"&amp;84+EP356)&lt;&gt;1,"",1),"")</f>
        <v/>
      </c>
      <c r="CS356" s="232">
        <f t="shared" ca="1" si="691"/>
        <v>0</v>
      </c>
      <c r="CT356" s="248">
        <f t="shared" ca="1" si="692"/>
        <v>0</v>
      </c>
      <c r="CU356" s="376" t="str">
        <f ca="1">IF(ER356="補強",IF(COUNTIFS($Z$11:Z356,Z356,$W$11:W356,1)=1,"１①",""),IF(COUNTIFS($Z$11:Z356,Z356,$W$11:W356,2)=1,"２①",""))</f>
        <v/>
      </c>
      <c r="CV356" s="57" t="str">
        <f t="shared" ca="1" si="693"/>
        <v/>
      </c>
      <c r="CW356" s="927" t="str">
        <f t="shared" ca="1" si="694"/>
        <v/>
      </c>
      <c r="CX356" s="256" t="str">
        <f t="shared" ca="1" si="695"/>
        <v/>
      </c>
      <c r="CY356" s="256" t="str">
        <f t="shared" ca="1" si="696"/>
        <v/>
      </c>
      <c r="CZ356" s="256" t="str">
        <f t="shared" ca="1" si="697"/>
        <v/>
      </c>
      <c r="DA356" s="256" t="str">
        <f t="shared" ca="1" si="698"/>
        <v/>
      </c>
      <c r="DB356" s="316" t="str">
        <f ca="1">IFERROR(VLOOKUP($CU356,'（様式１号）３整理番号表'!$Z$19:$AB$32,3,FALSE),"")</f>
        <v/>
      </c>
      <c r="DC356" s="259" t="str">
        <f t="shared" ca="1" si="699"/>
        <v>-</v>
      </c>
      <c r="DD356" s="618" t="str">
        <f t="shared" ca="1" si="700"/>
        <v/>
      </c>
      <c r="DE356" s="321" t="str">
        <f ca="1">IF(AND(AO356=18,AS356=1),IF(COUNTIFS($Y$11:Y356,Y356,$AS$11:AS356,1)=1,"２②",""),IF($CU356="１①",INDEX(INDIRECT("'("&amp;$EO356&amp;")'!AR116:BB116"),1,MATCH(INDIRECT("'("&amp;$EO356&amp;")'!C118"),INDIRECT("'("&amp;$EO356&amp;")'!AR119:BB119"),0)),""))</f>
        <v/>
      </c>
      <c r="DF356" s="324" t="str">
        <f t="shared" ca="1" si="701"/>
        <v/>
      </c>
      <c r="DG356" s="313" t="str">
        <f t="shared" ca="1" si="702"/>
        <v/>
      </c>
      <c r="DH356" s="313" t="str">
        <f t="shared" ca="1" si="703"/>
        <v/>
      </c>
      <c r="DI356" s="313" t="str">
        <f t="shared" ca="1" si="704"/>
        <v/>
      </c>
      <c r="DJ356" s="313" t="str">
        <f t="shared" ca="1" si="705"/>
        <v/>
      </c>
      <c r="DK356" s="328" t="str">
        <f t="shared" ca="1" si="706"/>
        <v/>
      </c>
      <c r="DL356" s="334" t="str">
        <f t="shared" ca="1" si="707"/>
        <v/>
      </c>
      <c r="DM356" s="915" t="str">
        <f t="shared" ca="1" si="708"/>
        <v/>
      </c>
      <c r="DN356" s="15"/>
      <c r="DO356" s="324"/>
      <c r="DP356" s="16"/>
      <c r="DQ356" s="16"/>
      <c r="DR356" s="16"/>
      <c r="DS356" s="16"/>
      <c r="DT356" s="318" t="str">
        <f>IFERROR(VLOOKUP($DN356,'（様式１号）３整理番号表'!$Z$19:$AB$32,3,FALSE),"")</f>
        <v/>
      </c>
      <c r="DU356" s="259" t="str">
        <f t="shared" si="709"/>
        <v/>
      </c>
      <c r="DV356" s="14"/>
      <c r="DW356" s="17" t="str">
        <f t="shared" ca="1" si="710"/>
        <v/>
      </c>
      <c r="DX356" s="88" t="str">
        <f t="shared" ca="1" si="727"/>
        <v/>
      </c>
      <c r="DZ356" s="339">
        <f t="shared" ca="1" si="729"/>
        <v>0</v>
      </c>
      <c r="EA356" s="339">
        <f t="shared" ca="1" si="729"/>
        <v>0</v>
      </c>
      <c r="EB356" s="339">
        <f t="shared" ca="1" si="729"/>
        <v>0</v>
      </c>
      <c r="EC356" s="339">
        <f t="shared" ca="1" si="729"/>
        <v>0</v>
      </c>
      <c r="ED356" s="339">
        <f t="shared" ca="1" si="729"/>
        <v>0</v>
      </c>
      <c r="EE356" s="339">
        <f t="shared" ca="1" si="729"/>
        <v>0</v>
      </c>
      <c r="EF356" s="339">
        <f t="shared" ca="1" si="729"/>
        <v>0</v>
      </c>
      <c r="EG356" s="339">
        <f t="shared" ca="1" si="729"/>
        <v>0</v>
      </c>
      <c r="EH356" s="339">
        <f t="shared" ca="1" si="729"/>
        <v>0</v>
      </c>
      <c r="EI356" s="339">
        <f t="shared" ca="1" si="729"/>
        <v>0</v>
      </c>
      <c r="EJ356" s="339">
        <f t="shared" ca="1" si="729"/>
        <v>0</v>
      </c>
      <c r="EK356" s="339">
        <f t="shared" ca="1" si="729"/>
        <v>0</v>
      </c>
      <c r="EL356" s="339">
        <f t="shared" ca="1" si="729"/>
        <v>0</v>
      </c>
      <c r="EM356" s="339">
        <f t="shared" ca="1" si="729"/>
        <v>0</v>
      </c>
      <c r="EO356" s="919" t="str">
        <f t="shared" ca="1" si="629"/>
        <v/>
      </c>
      <c r="EP356" s="919" t="str">
        <f t="shared" ca="1" si="711"/>
        <v/>
      </c>
      <c r="EQ356" s="919" t="str">
        <f t="shared" ca="1" si="712"/>
        <v/>
      </c>
      <c r="ER356" s="919" t="str">
        <f t="shared" ca="1" si="713"/>
        <v/>
      </c>
      <c r="ES356" s="919" t="str">
        <f ca="1">IFERROR(INDEX('郵便番号（石川県）'!$A$3:$F$2574,MATCH(INDIRECT("'("&amp;EO356&amp;")'!E7"),'郵便番号（石川県）'!$A$3:$A$2574,0),6),"")</f>
        <v/>
      </c>
      <c r="ET356" s="919" t="str">
        <f ca="1">IFERROR(INDEX('郵便番号（石川県）'!$A$3:$F$2574,MATCH(INDIRECT("'("&amp;$EO356&amp;")'!E7"),'郵便番号（石川県）'!$A$3:$A$2574,0),5),"")</f>
        <v/>
      </c>
      <c r="EU356" s="919" t="str">
        <f t="shared" ca="1" si="714"/>
        <v/>
      </c>
      <c r="EV356" s="919" t="str">
        <f t="shared" ca="1" si="715"/>
        <v/>
      </c>
      <c r="EW356" s="919" t="str">
        <f t="shared" ca="1" si="716"/>
        <v/>
      </c>
      <c r="EX356" s="919" t="str">
        <f t="shared" ca="1" si="717"/>
        <v/>
      </c>
      <c r="EY356" s="919" t="str">
        <f t="shared" ca="1" si="718"/>
        <v/>
      </c>
      <c r="EZ356" s="919" t="str">
        <f t="shared" ca="1" si="719"/>
        <v/>
      </c>
      <c r="FA356" s="919" t="str">
        <f t="shared" ca="1" si="720"/>
        <v/>
      </c>
      <c r="FB356" s="919" t="str">
        <f t="shared" ca="1" si="721"/>
        <v/>
      </c>
      <c r="FC356" s="919" t="str">
        <f t="shared" ca="1" si="722"/>
        <v/>
      </c>
      <c r="FD356" s="627" t="str">
        <f t="shared" ca="1" si="723"/>
        <v/>
      </c>
      <c r="FE356" s="630">
        <v>346</v>
      </c>
      <c r="FF356" s="299" t="str">
        <f t="shared" ca="1" si="724"/>
        <v/>
      </c>
      <c r="FG356" s="993" t="str">
        <f t="shared" ca="1" si="725"/>
        <v/>
      </c>
      <c r="FH356" s="919" t="str">
        <f t="shared" ca="1" si="726"/>
        <v/>
      </c>
      <c r="FI356" s="299">
        <f ca="1">COUNTIF($FH$11:FH356,"■")</f>
        <v>0</v>
      </c>
    </row>
    <row r="357" spans="1:165" ht="34.5" customHeight="1">
      <c r="A357" s="445">
        <f t="shared" ca="1" si="630"/>
        <v>0</v>
      </c>
      <c r="B357" s="446">
        <f>IF(R357&lt;&gt;"",IF(COUNTIF(R$11:R357,R357)=1,MAX(B$11:B356)+1,INDEX(B$11:B356,MATCH(R357,R$11:R356,0),1)),0)</f>
        <v>1</v>
      </c>
      <c r="C357" s="446">
        <f ca="1">IF(T357&lt;&gt;"",IF(COUNTIF(T$11:T357,T357)=1,MAX(C$11:C356)+1,INDEX(C$11:C356,MATCH(T357,T$11:T356,0),1)),0)</f>
        <v>0</v>
      </c>
      <c r="D357" s="446">
        <f ca="1">IF(U357&lt;&gt;"",IF(COUNTIF(U$11:U357,U357)=1,MAX(D$11:D356)+1,INDEX(D$11:D356,MATCH(U357,U$11:U356,0),1)),0)</f>
        <v>0</v>
      </c>
      <c r="E357" s="446">
        <f ca="1">IF(S357&lt;&gt;"",IF(COUNTIF(S$11:S357,S357)=1,MAX(E$11:E356)+1,INDEX(E$11:E356,MATCH(S357,S$11:S356,0),1)),0)</f>
        <v>0</v>
      </c>
      <c r="F357" s="446">
        <f ca="1">IF(Z357&lt;&gt;"",IF(COUNTIF(Z$11:Z357,Z357)=1,MAX(F$11:F356)+1,INDEX(F$11:F356,MATCH(Z357,Z$11:Z356,0),1)),0)</f>
        <v>0</v>
      </c>
      <c r="G357" s="447" cm="1">
        <f t="array" aca="1" ref="G357" ca="1">IF(Z357&lt;&gt;"",IF(COUNTIFS(Z$11:Z357,Z357,W$11:W357,W357)=1,MAX(G$11:G356)+1,INDEX(G$11:G356,MATCH(Z357&amp;W357,Z$11:Z356&amp;W$11:W357,0),1)),0)</f>
        <v>0</v>
      </c>
      <c r="H357" s="447">
        <f t="shared" ca="1" si="631"/>
        <v>0</v>
      </c>
      <c r="I357" s="447">
        <f ca="1">IF(T357="",0,IF(COUNTIF(T$11:T357,T357)=1,1,0))</f>
        <v>0</v>
      </c>
      <c r="J357" s="447">
        <f ca="1">IF(U357="",0,IF(COUNTIF(U$11:U357,U357)=1,1,0))</f>
        <v>0</v>
      </c>
      <c r="K357" s="447">
        <f ca="1">IF(S357="",0,IF(COUNTIF(S$11:S357,S357)=1,1,0))</f>
        <v>0</v>
      </c>
      <c r="L357" s="446">
        <f ca="1">IF(Z357="",0,IF(COUNTIF(Z$11:Z357,Z357)=1,1,0))</f>
        <v>0</v>
      </c>
      <c r="M357" s="767">
        <f ca="1">IF($W357=2,IF(COUNTIFS($W$11:$W357,2,$Z$11:$Z357,$Z357)=1,1,0),0)</f>
        <v>0</v>
      </c>
      <c r="N357" s="767">
        <f ca="1">IF($W357=1,IF(COUNTIFS($W$11:$W357,2,$Z$11:$Z357,$Z357)=1,1,0),0)</f>
        <v>0</v>
      </c>
      <c r="O357" s="446">
        <f ca="1">IF(H357=0,0,IF(COUNTIF(Z$11:Z357,Z357)=1,1,0))</f>
        <v>0</v>
      </c>
      <c r="P357" s="448" t="str">
        <f t="shared" ca="1" si="632"/>
        <v>石川県</v>
      </c>
      <c r="Q357" s="89">
        <f t="shared" ca="1" si="633"/>
        <v>347</v>
      </c>
      <c r="R357" s="170" t="s">
        <v>459</v>
      </c>
      <c r="S357" s="357" t="str">
        <f t="shared" ca="1" si="634"/>
        <v/>
      </c>
      <c r="T357" s="357" t="str">
        <f t="shared" ca="1" si="635"/>
        <v/>
      </c>
      <c r="U357" s="58" t="str">
        <f t="shared" ca="1" si="636"/>
        <v/>
      </c>
      <c r="V357" s="58" t="str">
        <f t="shared" ca="1" si="637"/>
        <v/>
      </c>
      <c r="W357" s="920" t="str">
        <f t="shared" ca="1" si="638"/>
        <v/>
      </c>
      <c r="X357" s="369">
        <f ca="1">IFERROR(VLOOKUP(W357,'（様式１号）３整理番号表'!$B$4:$H$5,2,FALSE),0)</f>
        <v>0</v>
      </c>
      <c r="Y357" s="768" t="str" cm="1">
        <f t="array" aca="1" ref="Y357" ca="1">IF(AND(D357=0,F357=0),"",IF(COUNTIF(D$11:D357,D357)=1,1,IF(COUNTIFS(D$11:D357,D357,F$11:F357,F357)=1,INDEX((D$11:D357,F$11:F357,Y$11:Y357),MATCH(_xlfn.MAXIFS(F$11:F356,D$11:D356,D357),$F$11:F357,0),1,3)+1,INDEX((D$11:D357,F$11:F357,Y$11:Y357),MATCH(D357&amp;F357,D$11:D357&amp;F$11:F357,0),1,3))))</f>
        <v/>
      </c>
      <c r="Z357" s="40" t="str">
        <f t="shared" ca="1" si="639"/>
        <v/>
      </c>
      <c r="AA357" s="924" t="str">
        <f t="shared" ca="1" si="640"/>
        <v/>
      </c>
      <c r="AB357" s="93">
        <f ca="1">IFERROR(VLOOKUP(AA357,'（様式１号）３整理番号表'!$B$10:$H$16,2,FALSE),0)</f>
        <v>0</v>
      </c>
      <c r="AC357" s="924" t="str">
        <f t="shared" ca="1" si="641"/>
        <v/>
      </c>
      <c r="AD357" s="924" t="str">
        <f t="shared" ca="1" si="642"/>
        <v/>
      </c>
      <c r="AE357" s="93">
        <f ca="1">IFERROR(VLOOKUP(AD357,'（様式１号）３整理番号表'!$B$21:$H$22,2,FALSE),0)</f>
        <v>0</v>
      </c>
      <c r="AF357" s="924" t="str">
        <f t="shared" ca="1" si="643"/>
        <v/>
      </c>
      <c r="AG357" s="93">
        <f ca="1">IFERROR(VLOOKUP(AF357,'（様式１号）３整理番号表'!$B$26:$H$31,2,FALSE),0)</f>
        <v>0</v>
      </c>
      <c r="AH357" s="924" t="str">
        <f t="shared" ca="1" si="644"/>
        <v/>
      </c>
      <c r="AI357" s="93">
        <f ca="1">IFERROR(VLOOKUP(AH357,'（様式１号）３整理番号表'!$J$5:$N$59,2,FALSE),0)</f>
        <v>0</v>
      </c>
      <c r="AJ357" s="77" t="str">
        <f t="shared" ca="1" si="645"/>
        <v/>
      </c>
      <c r="AK357" s="93">
        <f ca="1">IFERROR(VLOOKUP(AJ357,'（様式１号）３整理番号表'!$P$5:$R$29,2,FALSE),0)</f>
        <v>0</v>
      </c>
      <c r="AL357" s="921" t="str">
        <f t="shared" ca="1" si="646"/>
        <v/>
      </c>
      <c r="AM357" s="921" t="str">
        <f t="shared" ca="1" si="647"/>
        <v/>
      </c>
      <c r="AN357" s="921"/>
      <c r="AO357" s="77" t="str">
        <f t="shared" ca="1" si="648"/>
        <v/>
      </c>
      <c r="AP357" s="93">
        <f ca="1">IFERROR(VLOOKUP(AO357,'（様式１号）３整理番号表'!$P$5:$R$29,2,FALSE),0)</f>
        <v>0</v>
      </c>
      <c r="AQ357" s="924" t="str">
        <f t="shared" ca="1" si="649"/>
        <v/>
      </c>
      <c r="AR357" s="93">
        <f t="shared" ca="1" si="650"/>
        <v>0</v>
      </c>
      <c r="AS357" s="924" t="str">
        <f t="shared" ca="1" si="651"/>
        <v/>
      </c>
      <c r="AT357" s="40" t="str">
        <f t="shared" ca="1" si="652"/>
        <v/>
      </c>
      <c r="AU357" s="93" t="str">
        <f t="shared" ca="1" si="653"/>
        <v/>
      </c>
      <c r="AV357" s="923" t="str">
        <f t="shared" ca="1" si="654"/>
        <v/>
      </c>
      <c r="AW357" s="926" t="str">
        <f t="shared" ca="1" si="655"/>
        <v/>
      </c>
      <c r="AX357" s="925" t="str">
        <f t="shared" ca="1" si="656"/>
        <v/>
      </c>
      <c r="AY357" s="925" t="str">
        <f t="shared" ca="1" si="656"/>
        <v/>
      </c>
      <c r="AZ357" s="925" t="str">
        <f t="shared" ca="1" si="656"/>
        <v/>
      </c>
      <c r="BA357" s="925" t="str">
        <f t="shared" ca="1" si="656"/>
        <v/>
      </c>
      <c r="BB357" s="925" t="str">
        <f t="shared" ca="1" si="657"/>
        <v/>
      </c>
      <c r="BC357" s="925" t="str">
        <f t="shared" ca="1" si="658"/>
        <v/>
      </c>
      <c r="BD357" s="925" t="str">
        <f t="shared" ca="1" si="658"/>
        <v/>
      </c>
      <c r="BE357" s="925" t="str">
        <f t="shared" ca="1" si="658"/>
        <v/>
      </c>
      <c r="BF357" s="77" t="str">
        <f t="shared" ca="1" si="659"/>
        <v/>
      </c>
      <c r="BG357" s="924" t="str">
        <f t="shared" ca="1" si="660"/>
        <v/>
      </c>
      <c r="BH357" s="94">
        <f ca="1">IF(BF357&lt;&gt;"",INDEX('（様式１号）３整理番号表'!$AB$7:$AQ$12,MATCH(BF357,'（様式１号）３整理番号表'!$AA$7:$AA$12,0),MATCH(BG357,'（様式１号）３整理番号表'!$AB$6:$AQ$6,0)),0)</f>
        <v>0</v>
      </c>
      <c r="BI357" s="921" t="str">
        <f t="shared" ca="1" si="661"/>
        <v/>
      </c>
      <c r="BJ357" s="922" t="str">
        <f t="shared" ca="1" si="662"/>
        <v/>
      </c>
      <c r="BK357" s="926" t="str">
        <f t="shared" ca="1" si="663"/>
        <v/>
      </c>
      <c r="BL357" s="922" t="str">
        <f t="shared" ca="1" si="664"/>
        <v/>
      </c>
      <c r="BM357" s="79" t="str">
        <f t="shared" ca="1" si="665"/>
        <v/>
      </c>
      <c r="BN357" s="82" t="str">
        <f t="shared" ca="1" si="666"/>
        <v/>
      </c>
      <c r="BO357" s="83" t="str">
        <f t="shared" ca="1" si="667"/>
        <v/>
      </c>
      <c r="BP357" s="84" t="str">
        <f t="shared" ca="1" si="668"/>
        <v/>
      </c>
      <c r="BQ357" s="82" t="str">
        <f t="shared" ca="1" si="669"/>
        <v/>
      </c>
      <c r="BR357" s="97" t="str">
        <f t="shared" ca="1" si="670"/>
        <v/>
      </c>
      <c r="BS357" s="95" t="str">
        <f t="shared" ca="1" si="671"/>
        <v/>
      </c>
      <c r="BT357" s="184" t="str">
        <f t="shared" ca="1" si="672"/>
        <v/>
      </c>
      <c r="BU357" s="611" t="str">
        <f t="shared" ca="1" si="673"/>
        <v/>
      </c>
      <c r="BV357" s="77" t="str">
        <f t="shared" ca="1" si="674"/>
        <v/>
      </c>
      <c r="BW357" s="85" t="str">
        <f t="shared" ca="1" si="675"/>
        <v/>
      </c>
      <c r="BX357" s="86" t="str">
        <f t="shared" ca="1" si="676"/>
        <v/>
      </c>
      <c r="BY357" s="231">
        <f ca="1">IF('ポイント要件確認等（個別表）'!AD357=1,ROUNDDOWN('ポイント要件確認等（個別表）'!AV357,-3),IF('ポイント要件確認等（個別表）'!AD357=2,ROUNDDOWN('ポイント要件確認等（個別表）'!BH357,-3),IF('ポイント要件確認等（個別表）'!AD357=3,ROUNDDOWN('ポイント要件確認等（個別表）'!BT357,-3),0)))</f>
        <v>0</v>
      </c>
      <c r="BZ357" s="86" t="str">
        <f t="shared" ca="1" si="677"/>
        <v/>
      </c>
      <c r="CA357" s="232" t="str">
        <f t="shared" ca="1" si="678"/>
        <v/>
      </c>
      <c r="CB357" s="232">
        <f t="shared" ca="1" si="679"/>
        <v>0</v>
      </c>
      <c r="CC357" s="86" t="str">
        <f t="shared" ca="1" si="680"/>
        <v/>
      </c>
      <c r="CD357" s="86" t="str">
        <f t="shared" ca="1" si="681"/>
        <v/>
      </c>
      <c r="CE357" s="609"/>
      <c r="CF357" s="86" t="str">
        <f t="shared" ca="1" si="682"/>
        <v/>
      </c>
      <c r="CG357" s="185" t="str">
        <f t="shared" ca="1" si="683"/>
        <v/>
      </c>
      <c r="CH357" s="246" t="str">
        <f t="shared" ca="1" si="684"/>
        <v>含税額</v>
      </c>
      <c r="CI357" s="247" t="str">
        <f t="shared" ca="1" si="685"/>
        <v/>
      </c>
      <c r="CJ357" s="87" t="str">
        <f ca="1">IFERROR(IF(INDIRECT("'("&amp;'２個別表'!EO357&amp;")'!AR"&amp;84+EP357)&lt;&gt;1,"",1),"")</f>
        <v/>
      </c>
      <c r="CK357" s="244" t="str">
        <f t="shared" ca="1" si="686"/>
        <v/>
      </c>
      <c r="CL357" s="235" t="str">
        <f t="shared" ca="1" si="687"/>
        <v/>
      </c>
      <c r="CM357" s="239" t="str">
        <f t="shared" ca="1" si="688"/>
        <v/>
      </c>
      <c r="CN357" s="77" t="str">
        <f t="shared" ca="1" si="689"/>
        <v/>
      </c>
      <c r="CO357" s="93" t="str">
        <f ca="1">IFERROR(VLOOKUP(CN357,'（様式１号）３整理番号表'!$T$5:$V$15,2,FALSE),"")</f>
        <v/>
      </c>
      <c r="CP357" s="924" t="str">
        <f t="shared" ca="1" si="690"/>
        <v/>
      </c>
      <c r="CQ357" s="93" t="str">
        <f ca="1">IFERROR(VLOOKUP(CP357,'（様式１号）３整理番号表'!$T$19:$V$24,2,FALSE),"")</f>
        <v/>
      </c>
      <c r="CR357" s="924" t="str">
        <f ca="1">IFERROR(IF(INDIRECT("'("&amp;'２個別表'!EO357&amp;")'!AV"&amp;84+EP357)&lt;&gt;1,"",1),"")</f>
        <v/>
      </c>
      <c r="CS357" s="232">
        <f t="shared" ca="1" si="691"/>
        <v>0</v>
      </c>
      <c r="CT357" s="248">
        <f t="shared" ca="1" si="692"/>
        <v>0</v>
      </c>
      <c r="CU357" s="376" t="str">
        <f ca="1">IF(ER357="補強",IF(COUNTIFS($Z$11:Z357,Z357,$W$11:W357,1)=1,"１①",""),IF(COUNTIFS($Z$11:Z357,Z357,$W$11:W357,2)=1,"２①",""))</f>
        <v/>
      </c>
      <c r="CV357" s="57" t="str">
        <f t="shared" ca="1" si="693"/>
        <v/>
      </c>
      <c r="CW357" s="927" t="str">
        <f t="shared" ca="1" si="694"/>
        <v/>
      </c>
      <c r="CX357" s="256" t="str">
        <f t="shared" ca="1" si="695"/>
        <v/>
      </c>
      <c r="CY357" s="256" t="str">
        <f t="shared" ca="1" si="696"/>
        <v/>
      </c>
      <c r="CZ357" s="256" t="str">
        <f t="shared" ca="1" si="697"/>
        <v/>
      </c>
      <c r="DA357" s="256" t="str">
        <f t="shared" ca="1" si="698"/>
        <v/>
      </c>
      <c r="DB357" s="316" t="str">
        <f ca="1">IFERROR(VLOOKUP($CU357,'（様式１号）３整理番号表'!$Z$19:$AB$32,3,FALSE),"")</f>
        <v/>
      </c>
      <c r="DC357" s="259" t="str">
        <f t="shared" ca="1" si="699"/>
        <v>-</v>
      </c>
      <c r="DD357" s="618" t="str">
        <f t="shared" ca="1" si="700"/>
        <v/>
      </c>
      <c r="DE357" s="321" t="str">
        <f ca="1">IF(AND(AO357=18,AS357=1),IF(COUNTIFS($Y$11:Y357,Y357,$AS$11:AS357,1)=1,"２②",""),IF($CU357="１①",INDEX(INDIRECT("'("&amp;$EO357&amp;")'!AR116:BB116"),1,MATCH(INDIRECT("'("&amp;$EO357&amp;")'!C118"),INDIRECT("'("&amp;$EO357&amp;")'!AR119:BB119"),0)),""))</f>
        <v/>
      </c>
      <c r="DF357" s="324" t="str">
        <f t="shared" ca="1" si="701"/>
        <v/>
      </c>
      <c r="DG357" s="313" t="str">
        <f t="shared" ca="1" si="702"/>
        <v/>
      </c>
      <c r="DH357" s="313" t="str">
        <f t="shared" ca="1" si="703"/>
        <v/>
      </c>
      <c r="DI357" s="313" t="str">
        <f t="shared" ca="1" si="704"/>
        <v/>
      </c>
      <c r="DJ357" s="313" t="str">
        <f t="shared" ca="1" si="705"/>
        <v/>
      </c>
      <c r="DK357" s="328" t="str">
        <f t="shared" ca="1" si="706"/>
        <v/>
      </c>
      <c r="DL357" s="334" t="str">
        <f t="shared" ca="1" si="707"/>
        <v/>
      </c>
      <c r="DM357" s="915" t="str">
        <f t="shared" ca="1" si="708"/>
        <v/>
      </c>
      <c r="DN357" s="15"/>
      <c r="DO357" s="324"/>
      <c r="DP357" s="16"/>
      <c r="DQ357" s="16"/>
      <c r="DR357" s="16"/>
      <c r="DS357" s="16"/>
      <c r="DT357" s="318" t="str">
        <f>IFERROR(VLOOKUP($DN357,'（様式１号）３整理番号表'!$Z$19:$AB$32,3,FALSE),"")</f>
        <v/>
      </c>
      <c r="DU357" s="259" t="str">
        <f t="shared" si="709"/>
        <v/>
      </c>
      <c r="DV357" s="14"/>
      <c r="DW357" s="17" t="str">
        <f t="shared" ca="1" si="710"/>
        <v/>
      </c>
      <c r="DX357" s="88" t="str">
        <f t="shared" ca="1" si="727"/>
        <v/>
      </c>
      <c r="DZ357" s="339">
        <f t="shared" ca="1" si="729"/>
        <v>0</v>
      </c>
      <c r="EA357" s="339">
        <f t="shared" ca="1" si="729"/>
        <v>0</v>
      </c>
      <c r="EB357" s="339">
        <f t="shared" ca="1" si="729"/>
        <v>0</v>
      </c>
      <c r="EC357" s="339">
        <f t="shared" ca="1" si="729"/>
        <v>0</v>
      </c>
      <c r="ED357" s="339">
        <f t="shared" ca="1" si="729"/>
        <v>0</v>
      </c>
      <c r="EE357" s="339">
        <f t="shared" ca="1" si="729"/>
        <v>0</v>
      </c>
      <c r="EF357" s="339">
        <f t="shared" ca="1" si="729"/>
        <v>0</v>
      </c>
      <c r="EG357" s="339">
        <f t="shared" ca="1" si="729"/>
        <v>0</v>
      </c>
      <c r="EH357" s="339">
        <f t="shared" ca="1" si="729"/>
        <v>0</v>
      </c>
      <c r="EI357" s="339">
        <f t="shared" ca="1" si="729"/>
        <v>0</v>
      </c>
      <c r="EJ357" s="339">
        <f t="shared" ca="1" si="729"/>
        <v>0</v>
      </c>
      <c r="EK357" s="339">
        <f t="shared" ca="1" si="729"/>
        <v>0</v>
      </c>
      <c r="EL357" s="339">
        <f t="shared" ca="1" si="729"/>
        <v>0</v>
      </c>
      <c r="EM357" s="339">
        <f t="shared" ca="1" si="729"/>
        <v>0</v>
      </c>
      <c r="EO357" s="919" t="str">
        <f t="shared" ca="1" si="629"/>
        <v/>
      </c>
      <c r="EP357" s="919" t="str">
        <f t="shared" ca="1" si="711"/>
        <v/>
      </c>
      <c r="EQ357" s="919" t="str">
        <f t="shared" ca="1" si="712"/>
        <v/>
      </c>
      <c r="ER357" s="919" t="str">
        <f t="shared" ca="1" si="713"/>
        <v/>
      </c>
      <c r="ES357" s="919" t="str">
        <f ca="1">IFERROR(INDEX('郵便番号（石川県）'!$A$3:$F$2574,MATCH(INDIRECT("'("&amp;EO357&amp;")'!E7"),'郵便番号（石川県）'!$A$3:$A$2574,0),6),"")</f>
        <v/>
      </c>
      <c r="ET357" s="919" t="str">
        <f ca="1">IFERROR(INDEX('郵便番号（石川県）'!$A$3:$F$2574,MATCH(INDIRECT("'("&amp;$EO357&amp;")'!E7"),'郵便番号（石川県）'!$A$3:$A$2574,0),5),"")</f>
        <v/>
      </c>
      <c r="EU357" s="919" t="str">
        <f t="shared" ca="1" si="714"/>
        <v/>
      </c>
      <c r="EV357" s="919" t="str">
        <f t="shared" ca="1" si="715"/>
        <v/>
      </c>
      <c r="EW357" s="919" t="str">
        <f t="shared" ca="1" si="716"/>
        <v/>
      </c>
      <c r="EX357" s="919" t="str">
        <f t="shared" ca="1" si="717"/>
        <v/>
      </c>
      <c r="EY357" s="919" t="str">
        <f t="shared" ca="1" si="718"/>
        <v/>
      </c>
      <c r="EZ357" s="919" t="str">
        <f t="shared" ca="1" si="719"/>
        <v/>
      </c>
      <c r="FA357" s="919" t="str">
        <f t="shared" ca="1" si="720"/>
        <v/>
      </c>
      <c r="FB357" s="919" t="str">
        <f t="shared" ca="1" si="721"/>
        <v/>
      </c>
      <c r="FC357" s="919" t="str">
        <f t="shared" ca="1" si="722"/>
        <v/>
      </c>
      <c r="FD357" s="627" t="str">
        <f t="shared" ca="1" si="723"/>
        <v/>
      </c>
      <c r="FE357" s="630">
        <v>347</v>
      </c>
      <c r="FF357" s="299" t="str">
        <f t="shared" ca="1" si="724"/>
        <v/>
      </c>
      <c r="FG357" s="993" t="str">
        <f t="shared" ca="1" si="725"/>
        <v/>
      </c>
      <c r="FH357" s="919" t="str">
        <f t="shared" ca="1" si="726"/>
        <v/>
      </c>
      <c r="FI357" s="299">
        <f ca="1">COUNTIF($FH$11:FH357,"■")</f>
        <v>0</v>
      </c>
    </row>
    <row r="358" spans="1:165" ht="34.5" customHeight="1">
      <c r="A358" s="445">
        <f t="shared" ca="1" si="630"/>
        <v>0</v>
      </c>
      <c r="B358" s="446">
        <f>IF(R358&lt;&gt;"",IF(COUNTIF(R$11:R358,R358)=1,MAX(B$11:B357)+1,INDEX(B$11:B357,MATCH(R358,R$11:R357,0),1)),0)</f>
        <v>1</v>
      </c>
      <c r="C358" s="446">
        <f ca="1">IF(T358&lt;&gt;"",IF(COUNTIF(T$11:T358,T358)=1,MAX(C$11:C357)+1,INDEX(C$11:C357,MATCH(T358,T$11:T357,0),1)),0)</f>
        <v>0</v>
      </c>
      <c r="D358" s="446">
        <f ca="1">IF(U358&lt;&gt;"",IF(COUNTIF(U$11:U358,U358)=1,MAX(D$11:D357)+1,INDEX(D$11:D357,MATCH(U358,U$11:U357,0),1)),0)</f>
        <v>0</v>
      </c>
      <c r="E358" s="446">
        <f ca="1">IF(S358&lt;&gt;"",IF(COUNTIF(S$11:S358,S358)=1,MAX(E$11:E357)+1,INDEX(E$11:E357,MATCH(S358,S$11:S357,0),1)),0)</f>
        <v>0</v>
      </c>
      <c r="F358" s="446">
        <f ca="1">IF(Z358&lt;&gt;"",IF(COUNTIF(Z$11:Z358,Z358)=1,MAX(F$11:F357)+1,INDEX(F$11:F357,MATCH(Z358,Z$11:Z357,0),1)),0)</f>
        <v>0</v>
      </c>
      <c r="G358" s="447" cm="1">
        <f t="array" aca="1" ref="G358" ca="1">IF(Z358&lt;&gt;"",IF(COUNTIFS(Z$11:Z358,Z358,W$11:W358,W358)=1,MAX(G$11:G357)+1,INDEX(G$11:G357,MATCH(Z358&amp;W358,Z$11:Z357&amp;W$11:W358,0),1)),0)</f>
        <v>0</v>
      </c>
      <c r="H358" s="447">
        <f t="shared" ca="1" si="631"/>
        <v>0</v>
      </c>
      <c r="I358" s="447">
        <f ca="1">IF(T358="",0,IF(COUNTIF(T$11:T358,T358)=1,1,0))</f>
        <v>0</v>
      </c>
      <c r="J358" s="447">
        <f ca="1">IF(U358="",0,IF(COUNTIF(U$11:U358,U358)=1,1,0))</f>
        <v>0</v>
      </c>
      <c r="K358" s="447">
        <f ca="1">IF(S358="",0,IF(COUNTIF(S$11:S358,S358)=1,1,0))</f>
        <v>0</v>
      </c>
      <c r="L358" s="446">
        <f ca="1">IF(Z358="",0,IF(COUNTIF(Z$11:Z358,Z358)=1,1,0))</f>
        <v>0</v>
      </c>
      <c r="M358" s="767">
        <f ca="1">IF($W358=2,IF(COUNTIFS($W$11:$W358,2,$Z$11:$Z358,$Z358)=1,1,0),0)</f>
        <v>0</v>
      </c>
      <c r="N358" s="767">
        <f ca="1">IF($W358=1,IF(COUNTIFS($W$11:$W358,2,$Z$11:$Z358,$Z358)=1,1,0),0)</f>
        <v>0</v>
      </c>
      <c r="O358" s="446">
        <f ca="1">IF(H358=0,0,IF(COUNTIF(Z$11:Z358,Z358)=1,1,0))</f>
        <v>0</v>
      </c>
      <c r="P358" s="448" t="str">
        <f t="shared" ca="1" si="632"/>
        <v>石川県</v>
      </c>
      <c r="Q358" s="89">
        <f t="shared" ca="1" si="633"/>
        <v>348</v>
      </c>
      <c r="R358" s="170" t="s">
        <v>459</v>
      </c>
      <c r="S358" s="357" t="str">
        <f t="shared" ca="1" si="634"/>
        <v/>
      </c>
      <c r="T358" s="357" t="str">
        <f t="shared" ca="1" si="635"/>
        <v/>
      </c>
      <c r="U358" s="58" t="str">
        <f t="shared" ca="1" si="636"/>
        <v/>
      </c>
      <c r="V358" s="58" t="str">
        <f t="shared" ca="1" si="637"/>
        <v/>
      </c>
      <c r="W358" s="920" t="str">
        <f t="shared" ca="1" si="638"/>
        <v/>
      </c>
      <c r="X358" s="369">
        <f ca="1">IFERROR(VLOOKUP(W358,'（様式１号）３整理番号表'!$B$4:$H$5,2,FALSE),0)</f>
        <v>0</v>
      </c>
      <c r="Y358" s="768" t="str" cm="1">
        <f t="array" aca="1" ref="Y358" ca="1">IF(AND(D358=0,F358=0),"",IF(COUNTIF(D$11:D358,D358)=1,1,IF(COUNTIFS(D$11:D358,D358,F$11:F358,F358)=1,INDEX((D$11:D358,F$11:F358,Y$11:Y358),MATCH(_xlfn.MAXIFS(F$11:F357,D$11:D357,D358),$F$11:F358,0),1,3)+1,INDEX((D$11:D358,F$11:F358,Y$11:Y358),MATCH(D358&amp;F358,D$11:D358&amp;F$11:F358,0),1,3))))</f>
        <v/>
      </c>
      <c r="Z358" s="40" t="str">
        <f t="shared" ca="1" si="639"/>
        <v/>
      </c>
      <c r="AA358" s="924" t="str">
        <f t="shared" ca="1" si="640"/>
        <v/>
      </c>
      <c r="AB358" s="93">
        <f ca="1">IFERROR(VLOOKUP(AA358,'（様式１号）３整理番号表'!$B$10:$H$16,2,FALSE),0)</f>
        <v>0</v>
      </c>
      <c r="AC358" s="924" t="str">
        <f t="shared" ca="1" si="641"/>
        <v/>
      </c>
      <c r="AD358" s="924" t="str">
        <f t="shared" ca="1" si="642"/>
        <v/>
      </c>
      <c r="AE358" s="93">
        <f ca="1">IFERROR(VLOOKUP(AD358,'（様式１号）３整理番号表'!$B$21:$H$22,2,FALSE),0)</f>
        <v>0</v>
      </c>
      <c r="AF358" s="924" t="str">
        <f t="shared" ca="1" si="643"/>
        <v/>
      </c>
      <c r="AG358" s="93">
        <f ca="1">IFERROR(VLOOKUP(AF358,'（様式１号）３整理番号表'!$B$26:$H$31,2,FALSE),0)</f>
        <v>0</v>
      </c>
      <c r="AH358" s="924" t="str">
        <f t="shared" ca="1" si="644"/>
        <v/>
      </c>
      <c r="AI358" s="93">
        <f ca="1">IFERROR(VLOOKUP(AH358,'（様式１号）３整理番号表'!$J$5:$N$59,2,FALSE),0)</f>
        <v>0</v>
      </c>
      <c r="AJ358" s="77" t="str">
        <f t="shared" ca="1" si="645"/>
        <v/>
      </c>
      <c r="AK358" s="93">
        <f ca="1">IFERROR(VLOOKUP(AJ358,'（様式１号）３整理番号表'!$P$5:$R$29,2,FALSE),0)</f>
        <v>0</v>
      </c>
      <c r="AL358" s="921" t="str">
        <f t="shared" ca="1" si="646"/>
        <v/>
      </c>
      <c r="AM358" s="921" t="str">
        <f t="shared" ca="1" si="647"/>
        <v/>
      </c>
      <c r="AN358" s="921"/>
      <c r="AO358" s="77" t="str">
        <f t="shared" ca="1" si="648"/>
        <v/>
      </c>
      <c r="AP358" s="93">
        <f ca="1">IFERROR(VLOOKUP(AO358,'（様式１号）３整理番号表'!$P$5:$R$29,2,FALSE),0)</f>
        <v>0</v>
      </c>
      <c r="AQ358" s="924" t="str">
        <f t="shared" ca="1" si="649"/>
        <v/>
      </c>
      <c r="AR358" s="93">
        <f t="shared" ca="1" si="650"/>
        <v>0</v>
      </c>
      <c r="AS358" s="924" t="str">
        <f t="shared" ca="1" si="651"/>
        <v/>
      </c>
      <c r="AT358" s="40" t="str">
        <f t="shared" ca="1" si="652"/>
        <v/>
      </c>
      <c r="AU358" s="93" t="str">
        <f t="shared" ca="1" si="653"/>
        <v/>
      </c>
      <c r="AV358" s="923" t="str">
        <f t="shared" ca="1" si="654"/>
        <v/>
      </c>
      <c r="AW358" s="926" t="str">
        <f t="shared" ca="1" si="655"/>
        <v/>
      </c>
      <c r="AX358" s="925" t="str">
        <f t="shared" ca="1" si="656"/>
        <v/>
      </c>
      <c r="AY358" s="925" t="str">
        <f t="shared" ca="1" si="656"/>
        <v/>
      </c>
      <c r="AZ358" s="925" t="str">
        <f t="shared" ca="1" si="656"/>
        <v/>
      </c>
      <c r="BA358" s="925" t="str">
        <f t="shared" ca="1" si="656"/>
        <v/>
      </c>
      <c r="BB358" s="925" t="str">
        <f t="shared" ca="1" si="657"/>
        <v/>
      </c>
      <c r="BC358" s="925" t="str">
        <f t="shared" ca="1" si="658"/>
        <v/>
      </c>
      <c r="BD358" s="925" t="str">
        <f t="shared" ca="1" si="658"/>
        <v/>
      </c>
      <c r="BE358" s="925" t="str">
        <f t="shared" ca="1" si="658"/>
        <v/>
      </c>
      <c r="BF358" s="77" t="str">
        <f t="shared" ca="1" si="659"/>
        <v/>
      </c>
      <c r="BG358" s="924" t="str">
        <f t="shared" ca="1" si="660"/>
        <v/>
      </c>
      <c r="BH358" s="94">
        <f ca="1">IF(BF358&lt;&gt;"",INDEX('（様式１号）３整理番号表'!$AB$7:$AQ$12,MATCH(BF358,'（様式１号）３整理番号表'!$AA$7:$AA$12,0),MATCH(BG358,'（様式１号）３整理番号表'!$AB$6:$AQ$6,0)),0)</f>
        <v>0</v>
      </c>
      <c r="BI358" s="921" t="str">
        <f t="shared" ca="1" si="661"/>
        <v/>
      </c>
      <c r="BJ358" s="922" t="str">
        <f t="shared" ca="1" si="662"/>
        <v/>
      </c>
      <c r="BK358" s="926" t="str">
        <f t="shared" ca="1" si="663"/>
        <v/>
      </c>
      <c r="BL358" s="922" t="str">
        <f t="shared" ca="1" si="664"/>
        <v/>
      </c>
      <c r="BM358" s="79" t="str">
        <f t="shared" ca="1" si="665"/>
        <v/>
      </c>
      <c r="BN358" s="82" t="str">
        <f t="shared" ca="1" si="666"/>
        <v/>
      </c>
      <c r="BO358" s="83" t="str">
        <f t="shared" ca="1" si="667"/>
        <v/>
      </c>
      <c r="BP358" s="84" t="str">
        <f t="shared" ca="1" si="668"/>
        <v/>
      </c>
      <c r="BQ358" s="82" t="str">
        <f t="shared" ca="1" si="669"/>
        <v/>
      </c>
      <c r="BR358" s="97" t="str">
        <f t="shared" ca="1" si="670"/>
        <v/>
      </c>
      <c r="BS358" s="95" t="str">
        <f t="shared" ca="1" si="671"/>
        <v/>
      </c>
      <c r="BT358" s="184" t="str">
        <f t="shared" ca="1" si="672"/>
        <v/>
      </c>
      <c r="BU358" s="611" t="str">
        <f t="shared" ca="1" si="673"/>
        <v/>
      </c>
      <c r="BV358" s="77" t="str">
        <f t="shared" ca="1" si="674"/>
        <v/>
      </c>
      <c r="BW358" s="85" t="str">
        <f t="shared" ca="1" si="675"/>
        <v/>
      </c>
      <c r="BX358" s="86" t="str">
        <f t="shared" ca="1" si="676"/>
        <v/>
      </c>
      <c r="BY358" s="231">
        <f ca="1">IF('ポイント要件確認等（個別表）'!AD358=1,ROUNDDOWN('ポイント要件確認等（個別表）'!AV358,-3),IF('ポイント要件確認等（個別表）'!AD358=2,ROUNDDOWN('ポイント要件確認等（個別表）'!BH358,-3),IF('ポイント要件確認等（個別表）'!AD358=3,ROUNDDOWN('ポイント要件確認等（個別表）'!BT358,-3),0)))</f>
        <v>0</v>
      </c>
      <c r="BZ358" s="86" t="str">
        <f t="shared" ca="1" si="677"/>
        <v/>
      </c>
      <c r="CA358" s="232" t="str">
        <f t="shared" ca="1" si="678"/>
        <v/>
      </c>
      <c r="CB358" s="232">
        <f t="shared" ca="1" si="679"/>
        <v>0</v>
      </c>
      <c r="CC358" s="86" t="str">
        <f t="shared" ca="1" si="680"/>
        <v/>
      </c>
      <c r="CD358" s="86" t="str">
        <f t="shared" ca="1" si="681"/>
        <v/>
      </c>
      <c r="CE358" s="609"/>
      <c r="CF358" s="86" t="str">
        <f t="shared" ca="1" si="682"/>
        <v/>
      </c>
      <c r="CG358" s="185" t="str">
        <f t="shared" ca="1" si="683"/>
        <v/>
      </c>
      <c r="CH358" s="246" t="str">
        <f t="shared" ca="1" si="684"/>
        <v>含税額</v>
      </c>
      <c r="CI358" s="247" t="str">
        <f t="shared" ca="1" si="685"/>
        <v/>
      </c>
      <c r="CJ358" s="87" t="str">
        <f ca="1">IFERROR(IF(INDIRECT("'("&amp;'２個別表'!EO358&amp;")'!AR"&amp;84+EP358)&lt;&gt;1,"",1),"")</f>
        <v/>
      </c>
      <c r="CK358" s="244" t="str">
        <f t="shared" ca="1" si="686"/>
        <v/>
      </c>
      <c r="CL358" s="235" t="str">
        <f t="shared" ca="1" si="687"/>
        <v/>
      </c>
      <c r="CM358" s="239" t="str">
        <f t="shared" ca="1" si="688"/>
        <v/>
      </c>
      <c r="CN358" s="77" t="str">
        <f t="shared" ca="1" si="689"/>
        <v/>
      </c>
      <c r="CO358" s="93" t="str">
        <f ca="1">IFERROR(VLOOKUP(CN358,'（様式１号）３整理番号表'!$T$5:$V$15,2,FALSE),"")</f>
        <v/>
      </c>
      <c r="CP358" s="924" t="str">
        <f t="shared" ca="1" si="690"/>
        <v/>
      </c>
      <c r="CQ358" s="93" t="str">
        <f ca="1">IFERROR(VLOOKUP(CP358,'（様式１号）３整理番号表'!$T$19:$V$24,2,FALSE),"")</f>
        <v/>
      </c>
      <c r="CR358" s="924" t="str">
        <f ca="1">IFERROR(IF(INDIRECT("'("&amp;'２個別表'!EO358&amp;")'!AV"&amp;84+EP358)&lt;&gt;1,"",1),"")</f>
        <v/>
      </c>
      <c r="CS358" s="232">
        <f t="shared" ca="1" si="691"/>
        <v>0</v>
      </c>
      <c r="CT358" s="248">
        <f t="shared" ca="1" si="692"/>
        <v>0</v>
      </c>
      <c r="CU358" s="376" t="str">
        <f ca="1">IF(ER358="補強",IF(COUNTIFS($Z$11:Z358,Z358,$W$11:W358,1)=1,"１①",""),IF(COUNTIFS($Z$11:Z358,Z358,$W$11:W358,2)=1,"２①",""))</f>
        <v/>
      </c>
      <c r="CV358" s="57" t="str">
        <f t="shared" ca="1" si="693"/>
        <v/>
      </c>
      <c r="CW358" s="927" t="str">
        <f t="shared" ca="1" si="694"/>
        <v/>
      </c>
      <c r="CX358" s="256" t="str">
        <f t="shared" ca="1" si="695"/>
        <v/>
      </c>
      <c r="CY358" s="256" t="str">
        <f t="shared" ca="1" si="696"/>
        <v/>
      </c>
      <c r="CZ358" s="256" t="str">
        <f t="shared" ca="1" si="697"/>
        <v/>
      </c>
      <c r="DA358" s="256" t="str">
        <f t="shared" ca="1" si="698"/>
        <v/>
      </c>
      <c r="DB358" s="316" t="str">
        <f ca="1">IFERROR(VLOOKUP($CU358,'（様式１号）３整理番号表'!$Z$19:$AB$32,3,FALSE),"")</f>
        <v/>
      </c>
      <c r="DC358" s="259" t="str">
        <f t="shared" ca="1" si="699"/>
        <v>-</v>
      </c>
      <c r="DD358" s="618" t="str">
        <f t="shared" ca="1" si="700"/>
        <v/>
      </c>
      <c r="DE358" s="321" t="str">
        <f ca="1">IF(AND(AO358=18,AS358=1),IF(COUNTIFS($Y$11:Y358,Y358,$AS$11:AS358,1)=1,"２②",""),IF($CU358="１①",INDEX(INDIRECT("'("&amp;$EO358&amp;")'!AR116:BB116"),1,MATCH(INDIRECT("'("&amp;$EO358&amp;")'!C118"),INDIRECT("'("&amp;$EO358&amp;")'!AR119:BB119"),0)),""))</f>
        <v/>
      </c>
      <c r="DF358" s="324" t="str">
        <f t="shared" ca="1" si="701"/>
        <v/>
      </c>
      <c r="DG358" s="313" t="str">
        <f t="shared" ca="1" si="702"/>
        <v/>
      </c>
      <c r="DH358" s="313" t="str">
        <f t="shared" ca="1" si="703"/>
        <v/>
      </c>
      <c r="DI358" s="313" t="str">
        <f t="shared" ca="1" si="704"/>
        <v/>
      </c>
      <c r="DJ358" s="313" t="str">
        <f t="shared" ca="1" si="705"/>
        <v/>
      </c>
      <c r="DK358" s="328" t="str">
        <f t="shared" ca="1" si="706"/>
        <v/>
      </c>
      <c r="DL358" s="334" t="str">
        <f t="shared" ca="1" si="707"/>
        <v/>
      </c>
      <c r="DM358" s="915" t="str">
        <f t="shared" ca="1" si="708"/>
        <v/>
      </c>
      <c r="DN358" s="15"/>
      <c r="DO358" s="324"/>
      <c r="DP358" s="16"/>
      <c r="DQ358" s="16"/>
      <c r="DR358" s="16"/>
      <c r="DS358" s="16"/>
      <c r="DT358" s="318" t="str">
        <f>IFERROR(VLOOKUP($DN358,'（様式１号）３整理番号表'!$Z$19:$AB$32,3,FALSE),"")</f>
        <v/>
      </c>
      <c r="DU358" s="259" t="str">
        <f t="shared" si="709"/>
        <v/>
      </c>
      <c r="DV358" s="14"/>
      <c r="DW358" s="17" t="str">
        <f t="shared" ca="1" si="710"/>
        <v/>
      </c>
      <c r="DX358" s="88" t="str">
        <f t="shared" ca="1" si="727"/>
        <v/>
      </c>
      <c r="DZ358" s="339">
        <f t="shared" ca="1" si="729"/>
        <v>0</v>
      </c>
      <c r="EA358" s="339">
        <f t="shared" ca="1" si="729"/>
        <v>0</v>
      </c>
      <c r="EB358" s="339">
        <f t="shared" ca="1" si="729"/>
        <v>0</v>
      </c>
      <c r="EC358" s="339">
        <f t="shared" ca="1" si="729"/>
        <v>0</v>
      </c>
      <c r="ED358" s="339">
        <f t="shared" ca="1" si="729"/>
        <v>0</v>
      </c>
      <c r="EE358" s="339">
        <f t="shared" ca="1" si="729"/>
        <v>0</v>
      </c>
      <c r="EF358" s="339">
        <f t="shared" ca="1" si="729"/>
        <v>0</v>
      </c>
      <c r="EG358" s="339">
        <f t="shared" ca="1" si="729"/>
        <v>0</v>
      </c>
      <c r="EH358" s="339">
        <f t="shared" ca="1" si="729"/>
        <v>0</v>
      </c>
      <c r="EI358" s="339">
        <f t="shared" ca="1" si="729"/>
        <v>0</v>
      </c>
      <c r="EJ358" s="339">
        <f t="shared" ca="1" si="729"/>
        <v>0</v>
      </c>
      <c r="EK358" s="339">
        <f t="shared" ca="1" si="729"/>
        <v>0</v>
      </c>
      <c r="EL358" s="339">
        <f t="shared" ca="1" si="729"/>
        <v>0</v>
      </c>
      <c r="EM358" s="339">
        <f t="shared" ca="1" si="729"/>
        <v>0</v>
      </c>
      <c r="EO358" s="919" t="str">
        <f t="shared" ca="1" si="629"/>
        <v/>
      </c>
      <c r="EP358" s="919" t="str">
        <f t="shared" ca="1" si="711"/>
        <v/>
      </c>
      <c r="EQ358" s="919" t="str">
        <f t="shared" ca="1" si="712"/>
        <v/>
      </c>
      <c r="ER358" s="919" t="str">
        <f t="shared" ca="1" si="713"/>
        <v/>
      </c>
      <c r="ES358" s="919" t="str">
        <f ca="1">IFERROR(INDEX('郵便番号（石川県）'!$A$3:$F$2574,MATCH(INDIRECT("'("&amp;EO358&amp;")'!E7"),'郵便番号（石川県）'!$A$3:$A$2574,0),6),"")</f>
        <v/>
      </c>
      <c r="ET358" s="919" t="str">
        <f ca="1">IFERROR(INDEX('郵便番号（石川県）'!$A$3:$F$2574,MATCH(INDIRECT("'("&amp;$EO358&amp;")'!E7"),'郵便番号（石川県）'!$A$3:$A$2574,0),5),"")</f>
        <v/>
      </c>
      <c r="EU358" s="919" t="str">
        <f t="shared" ca="1" si="714"/>
        <v/>
      </c>
      <c r="EV358" s="919" t="str">
        <f t="shared" ca="1" si="715"/>
        <v/>
      </c>
      <c r="EW358" s="919" t="str">
        <f t="shared" ca="1" si="716"/>
        <v/>
      </c>
      <c r="EX358" s="919" t="str">
        <f t="shared" ca="1" si="717"/>
        <v/>
      </c>
      <c r="EY358" s="919" t="str">
        <f t="shared" ca="1" si="718"/>
        <v/>
      </c>
      <c r="EZ358" s="919" t="str">
        <f t="shared" ca="1" si="719"/>
        <v/>
      </c>
      <c r="FA358" s="919" t="str">
        <f t="shared" ca="1" si="720"/>
        <v/>
      </c>
      <c r="FB358" s="919" t="str">
        <f t="shared" ca="1" si="721"/>
        <v/>
      </c>
      <c r="FC358" s="919" t="str">
        <f t="shared" ca="1" si="722"/>
        <v/>
      </c>
      <c r="FD358" s="627" t="str">
        <f t="shared" ca="1" si="723"/>
        <v/>
      </c>
      <c r="FE358" s="630">
        <v>348</v>
      </c>
      <c r="FF358" s="299" t="str">
        <f t="shared" ca="1" si="724"/>
        <v/>
      </c>
      <c r="FG358" s="993" t="str">
        <f t="shared" ca="1" si="725"/>
        <v/>
      </c>
      <c r="FH358" s="919" t="str">
        <f t="shared" ca="1" si="726"/>
        <v/>
      </c>
      <c r="FI358" s="299">
        <f ca="1">COUNTIF($FH$11:FH358,"■")</f>
        <v>0</v>
      </c>
    </row>
    <row r="359" spans="1:165" ht="34.5" customHeight="1">
      <c r="A359" s="445">
        <f t="shared" ca="1" si="630"/>
        <v>0</v>
      </c>
      <c r="B359" s="446">
        <f>IF(R359&lt;&gt;"",IF(COUNTIF(R$11:R359,R359)=1,MAX(B$11:B358)+1,INDEX(B$11:B358,MATCH(R359,R$11:R358,0),1)),0)</f>
        <v>1</v>
      </c>
      <c r="C359" s="446">
        <f ca="1">IF(T359&lt;&gt;"",IF(COUNTIF(T$11:T359,T359)=1,MAX(C$11:C358)+1,INDEX(C$11:C358,MATCH(T359,T$11:T358,0),1)),0)</f>
        <v>0</v>
      </c>
      <c r="D359" s="446">
        <f ca="1">IF(U359&lt;&gt;"",IF(COUNTIF(U$11:U359,U359)=1,MAX(D$11:D358)+1,INDEX(D$11:D358,MATCH(U359,U$11:U358,0),1)),0)</f>
        <v>0</v>
      </c>
      <c r="E359" s="446">
        <f ca="1">IF(S359&lt;&gt;"",IF(COUNTIF(S$11:S359,S359)=1,MAX(E$11:E358)+1,INDEX(E$11:E358,MATCH(S359,S$11:S358,0),1)),0)</f>
        <v>0</v>
      </c>
      <c r="F359" s="446">
        <f ca="1">IF(Z359&lt;&gt;"",IF(COUNTIF(Z$11:Z359,Z359)=1,MAX(F$11:F358)+1,INDEX(F$11:F358,MATCH(Z359,Z$11:Z358,0),1)),0)</f>
        <v>0</v>
      </c>
      <c r="G359" s="447" cm="1">
        <f t="array" aca="1" ref="G359" ca="1">IF(Z359&lt;&gt;"",IF(COUNTIFS(Z$11:Z359,Z359,W$11:W359,W359)=1,MAX(G$11:G358)+1,INDEX(G$11:G358,MATCH(Z359&amp;W359,Z$11:Z358&amp;W$11:W359,0),1)),0)</f>
        <v>0</v>
      </c>
      <c r="H359" s="447">
        <f t="shared" ca="1" si="631"/>
        <v>0</v>
      </c>
      <c r="I359" s="447">
        <f ca="1">IF(T359="",0,IF(COUNTIF(T$11:T359,T359)=1,1,0))</f>
        <v>0</v>
      </c>
      <c r="J359" s="447">
        <f ca="1">IF(U359="",0,IF(COUNTIF(U$11:U359,U359)=1,1,0))</f>
        <v>0</v>
      </c>
      <c r="K359" s="447">
        <f ca="1">IF(S359="",0,IF(COUNTIF(S$11:S359,S359)=1,1,0))</f>
        <v>0</v>
      </c>
      <c r="L359" s="446">
        <f ca="1">IF(Z359="",0,IF(COUNTIF(Z$11:Z359,Z359)=1,1,0))</f>
        <v>0</v>
      </c>
      <c r="M359" s="767">
        <f ca="1">IF($W359=2,IF(COUNTIFS($W$11:$W359,2,$Z$11:$Z359,$Z359)=1,1,0),0)</f>
        <v>0</v>
      </c>
      <c r="N359" s="767">
        <f ca="1">IF($W359=1,IF(COUNTIFS($W$11:$W359,2,$Z$11:$Z359,$Z359)=1,1,0),0)</f>
        <v>0</v>
      </c>
      <c r="O359" s="446">
        <f ca="1">IF(H359=0,0,IF(COUNTIF(Z$11:Z359,Z359)=1,1,0))</f>
        <v>0</v>
      </c>
      <c r="P359" s="448" t="str">
        <f t="shared" ca="1" si="632"/>
        <v>石川県</v>
      </c>
      <c r="Q359" s="89">
        <f t="shared" ca="1" si="633"/>
        <v>349</v>
      </c>
      <c r="R359" s="170" t="s">
        <v>459</v>
      </c>
      <c r="S359" s="357" t="str">
        <f t="shared" ca="1" si="634"/>
        <v/>
      </c>
      <c r="T359" s="357" t="str">
        <f t="shared" ca="1" si="635"/>
        <v/>
      </c>
      <c r="U359" s="58" t="str">
        <f t="shared" ca="1" si="636"/>
        <v/>
      </c>
      <c r="V359" s="58" t="str">
        <f t="shared" ca="1" si="637"/>
        <v/>
      </c>
      <c r="W359" s="920" t="str">
        <f t="shared" ca="1" si="638"/>
        <v/>
      </c>
      <c r="X359" s="369">
        <f ca="1">IFERROR(VLOOKUP(W359,'（様式１号）３整理番号表'!$B$4:$H$5,2,FALSE),0)</f>
        <v>0</v>
      </c>
      <c r="Y359" s="768" t="str" cm="1">
        <f t="array" aca="1" ref="Y359" ca="1">IF(AND(D359=0,F359=0),"",IF(COUNTIF(D$11:D359,D359)=1,1,IF(COUNTIFS(D$11:D359,D359,F$11:F359,F359)=1,INDEX((D$11:D359,F$11:F359,Y$11:Y359),MATCH(_xlfn.MAXIFS(F$11:F358,D$11:D358,D359),$F$11:F359,0),1,3)+1,INDEX((D$11:D359,F$11:F359,Y$11:Y359),MATCH(D359&amp;F359,D$11:D359&amp;F$11:F359,0),1,3))))</f>
        <v/>
      </c>
      <c r="Z359" s="40" t="str">
        <f t="shared" ca="1" si="639"/>
        <v/>
      </c>
      <c r="AA359" s="924" t="str">
        <f t="shared" ca="1" si="640"/>
        <v/>
      </c>
      <c r="AB359" s="93">
        <f ca="1">IFERROR(VLOOKUP(AA359,'（様式１号）３整理番号表'!$B$10:$H$16,2,FALSE),0)</f>
        <v>0</v>
      </c>
      <c r="AC359" s="924" t="str">
        <f t="shared" ca="1" si="641"/>
        <v/>
      </c>
      <c r="AD359" s="924" t="str">
        <f t="shared" ca="1" si="642"/>
        <v/>
      </c>
      <c r="AE359" s="93">
        <f ca="1">IFERROR(VLOOKUP(AD359,'（様式１号）３整理番号表'!$B$21:$H$22,2,FALSE),0)</f>
        <v>0</v>
      </c>
      <c r="AF359" s="924" t="str">
        <f t="shared" ca="1" si="643"/>
        <v/>
      </c>
      <c r="AG359" s="93">
        <f ca="1">IFERROR(VLOOKUP(AF359,'（様式１号）３整理番号表'!$B$26:$H$31,2,FALSE),0)</f>
        <v>0</v>
      </c>
      <c r="AH359" s="924" t="str">
        <f t="shared" ca="1" si="644"/>
        <v/>
      </c>
      <c r="AI359" s="93">
        <f ca="1">IFERROR(VLOOKUP(AH359,'（様式１号）３整理番号表'!$J$5:$N$59,2,FALSE),0)</f>
        <v>0</v>
      </c>
      <c r="AJ359" s="77" t="str">
        <f t="shared" ca="1" si="645"/>
        <v/>
      </c>
      <c r="AK359" s="93">
        <f ca="1">IFERROR(VLOOKUP(AJ359,'（様式１号）３整理番号表'!$P$5:$R$29,2,FALSE),0)</f>
        <v>0</v>
      </c>
      <c r="AL359" s="921" t="str">
        <f t="shared" ca="1" si="646"/>
        <v/>
      </c>
      <c r="AM359" s="921" t="str">
        <f t="shared" ca="1" si="647"/>
        <v/>
      </c>
      <c r="AN359" s="921"/>
      <c r="AO359" s="77" t="str">
        <f t="shared" ca="1" si="648"/>
        <v/>
      </c>
      <c r="AP359" s="93">
        <f ca="1">IFERROR(VLOOKUP(AO359,'（様式１号）３整理番号表'!$P$5:$R$29,2,FALSE),0)</f>
        <v>0</v>
      </c>
      <c r="AQ359" s="924" t="str">
        <f t="shared" ca="1" si="649"/>
        <v/>
      </c>
      <c r="AR359" s="93">
        <f t="shared" ca="1" si="650"/>
        <v>0</v>
      </c>
      <c r="AS359" s="924" t="str">
        <f t="shared" ca="1" si="651"/>
        <v/>
      </c>
      <c r="AT359" s="40" t="str">
        <f t="shared" ca="1" si="652"/>
        <v/>
      </c>
      <c r="AU359" s="93" t="str">
        <f t="shared" ca="1" si="653"/>
        <v/>
      </c>
      <c r="AV359" s="923" t="str">
        <f t="shared" ca="1" si="654"/>
        <v/>
      </c>
      <c r="AW359" s="926" t="str">
        <f t="shared" ca="1" si="655"/>
        <v/>
      </c>
      <c r="AX359" s="925" t="str">
        <f t="shared" ca="1" si="656"/>
        <v/>
      </c>
      <c r="AY359" s="925" t="str">
        <f t="shared" ca="1" si="656"/>
        <v/>
      </c>
      <c r="AZ359" s="925" t="str">
        <f t="shared" ca="1" si="656"/>
        <v/>
      </c>
      <c r="BA359" s="925" t="str">
        <f t="shared" ca="1" si="656"/>
        <v/>
      </c>
      <c r="BB359" s="925" t="str">
        <f t="shared" ca="1" si="657"/>
        <v/>
      </c>
      <c r="BC359" s="925" t="str">
        <f t="shared" ca="1" si="658"/>
        <v/>
      </c>
      <c r="BD359" s="925" t="str">
        <f t="shared" ca="1" si="658"/>
        <v/>
      </c>
      <c r="BE359" s="925" t="str">
        <f t="shared" ca="1" si="658"/>
        <v/>
      </c>
      <c r="BF359" s="77" t="str">
        <f t="shared" ca="1" si="659"/>
        <v/>
      </c>
      <c r="BG359" s="924" t="str">
        <f t="shared" ca="1" si="660"/>
        <v/>
      </c>
      <c r="BH359" s="94">
        <f ca="1">IF(BF359&lt;&gt;"",INDEX('（様式１号）３整理番号表'!$AB$7:$AQ$12,MATCH(BF359,'（様式１号）３整理番号表'!$AA$7:$AA$12,0),MATCH(BG359,'（様式１号）３整理番号表'!$AB$6:$AQ$6,0)),0)</f>
        <v>0</v>
      </c>
      <c r="BI359" s="921" t="str">
        <f t="shared" ca="1" si="661"/>
        <v/>
      </c>
      <c r="BJ359" s="922" t="str">
        <f t="shared" ca="1" si="662"/>
        <v/>
      </c>
      <c r="BK359" s="926" t="str">
        <f t="shared" ca="1" si="663"/>
        <v/>
      </c>
      <c r="BL359" s="922" t="str">
        <f t="shared" ca="1" si="664"/>
        <v/>
      </c>
      <c r="BM359" s="79" t="str">
        <f t="shared" ca="1" si="665"/>
        <v/>
      </c>
      <c r="BN359" s="82" t="str">
        <f t="shared" ca="1" si="666"/>
        <v/>
      </c>
      <c r="BO359" s="83" t="str">
        <f t="shared" ca="1" si="667"/>
        <v/>
      </c>
      <c r="BP359" s="84" t="str">
        <f t="shared" ca="1" si="668"/>
        <v/>
      </c>
      <c r="BQ359" s="82" t="str">
        <f t="shared" ca="1" si="669"/>
        <v/>
      </c>
      <c r="BR359" s="97" t="str">
        <f t="shared" ca="1" si="670"/>
        <v/>
      </c>
      <c r="BS359" s="95" t="str">
        <f t="shared" ca="1" si="671"/>
        <v/>
      </c>
      <c r="BT359" s="184" t="str">
        <f t="shared" ca="1" si="672"/>
        <v/>
      </c>
      <c r="BU359" s="611" t="str">
        <f t="shared" ca="1" si="673"/>
        <v/>
      </c>
      <c r="BV359" s="77" t="str">
        <f t="shared" ca="1" si="674"/>
        <v/>
      </c>
      <c r="BW359" s="85" t="str">
        <f t="shared" ca="1" si="675"/>
        <v/>
      </c>
      <c r="BX359" s="86" t="str">
        <f t="shared" ca="1" si="676"/>
        <v/>
      </c>
      <c r="BY359" s="231">
        <f ca="1">IF('ポイント要件確認等（個別表）'!AD359=1,ROUNDDOWN('ポイント要件確認等（個別表）'!AV359,-3),IF('ポイント要件確認等（個別表）'!AD359=2,ROUNDDOWN('ポイント要件確認等（個別表）'!BH359,-3),IF('ポイント要件確認等（個別表）'!AD359=3,ROUNDDOWN('ポイント要件確認等（個別表）'!BT359,-3),0)))</f>
        <v>0</v>
      </c>
      <c r="BZ359" s="86" t="str">
        <f t="shared" ca="1" si="677"/>
        <v/>
      </c>
      <c r="CA359" s="232" t="str">
        <f t="shared" ca="1" si="678"/>
        <v/>
      </c>
      <c r="CB359" s="232">
        <f t="shared" ca="1" si="679"/>
        <v>0</v>
      </c>
      <c r="CC359" s="86" t="str">
        <f t="shared" ca="1" si="680"/>
        <v/>
      </c>
      <c r="CD359" s="86" t="str">
        <f t="shared" ca="1" si="681"/>
        <v/>
      </c>
      <c r="CE359" s="609"/>
      <c r="CF359" s="86" t="str">
        <f t="shared" ca="1" si="682"/>
        <v/>
      </c>
      <c r="CG359" s="185" t="str">
        <f t="shared" ca="1" si="683"/>
        <v/>
      </c>
      <c r="CH359" s="246" t="str">
        <f t="shared" ca="1" si="684"/>
        <v>含税額</v>
      </c>
      <c r="CI359" s="247" t="str">
        <f t="shared" ca="1" si="685"/>
        <v/>
      </c>
      <c r="CJ359" s="87" t="str">
        <f ca="1">IFERROR(IF(INDIRECT("'("&amp;'２個別表'!EO359&amp;")'!AR"&amp;84+EP359)&lt;&gt;1,"",1),"")</f>
        <v/>
      </c>
      <c r="CK359" s="244" t="str">
        <f t="shared" ca="1" si="686"/>
        <v/>
      </c>
      <c r="CL359" s="235" t="str">
        <f t="shared" ca="1" si="687"/>
        <v/>
      </c>
      <c r="CM359" s="239" t="str">
        <f t="shared" ca="1" si="688"/>
        <v/>
      </c>
      <c r="CN359" s="77" t="str">
        <f t="shared" ca="1" si="689"/>
        <v/>
      </c>
      <c r="CO359" s="93" t="str">
        <f ca="1">IFERROR(VLOOKUP(CN359,'（様式１号）３整理番号表'!$T$5:$V$15,2,FALSE),"")</f>
        <v/>
      </c>
      <c r="CP359" s="924" t="str">
        <f t="shared" ca="1" si="690"/>
        <v/>
      </c>
      <c r="CQ359" s="93" t="str">
        <f ca="1">IFERROR(VLOOKUP(CP359,'（様式１号）３整理番号表'!$T$19:$V$24,2,FALSE),"")</f>
        <v/>
      </c>
      <c r="CR359" s="924" t="str">
        <f ca="1">IFERROR(IF(INDIRECT("'("&amp;'２個別表'!EO359&amp;")'!AV"&amp;84+EP359)&lt;&gt;1,"",1),"")</f>
        <v/>
      </c>
      <c r="CS359" s="232">
        <f t="shared" ca="1" si="691"/>
        <v>0</v>
      </c>
      <c r="CT359" s="248">
        <f t="shared" ca="1" si="692"/>
        <v>0</v>
      </c>
      <c r="CU359" s="376" t="str">
        <f ca="1">IF(ER359="補強",IF(COUNTIFS($Z$11:Z359,Z359,$W$11:W359,1)=1,"１①",""),IF(COUNTIFS($Z$11:Z359,Z359,$W$11:W359,2)=1,"２①",""))</f>
        <v/>
      </c>
      <c r="CV359" s="57" t="str">
        <f t="shared" ca="1" si="693"/>
        <v/>
      </c>
      <c r="CW359" s="927" t="str">
        <f t="shared" ca="1" si="694"/>
        <v/>
      </c>
      <c r="CX359" s="256" t="str">
        <f t="shared" ca="1" si="695"/>
        <v/>
      </c>
      <c r="CY359" s="256" t="str">
        <f t="shared" ca="1" si="696"/>
        <v/>
      </c>
      <c r="CZ359" s="256" t="str">
        <f t="shared" ca="1" si="697"/>
        <v/>
      </c>
      <c r="DA359" s="256" t="str">
        <f t="shared" ca="1" si="698"/>
        <v/>
      </c>
      <c r="DB359" s="316" t="str">
        <f ca="1">IFERROR(VLOOKUP($CU359,'（様式１号）３整理番号表'!$Z$19:$AB$32,3,FALSE),"")</f>
        <v/>
      </c>
      <c r="DC359" s="259" t="str">
        <f t="shared" ca="1" si="699"/>
        <v>-</v>
      </c>
      <c r="DD359" s="618" t="str">
        <f t="shared" ca="1" si="700"/>
        <v/>
      </c>
      <c r="DE359" s="321" t="str">
        <f ca="1">IF(AND(AO359=18,AS359=1),IF(COUNTIFS($Y$11:Y359,Y359,$AS$11:AS359,1)=1,"２②",""),IF($CU359="１①",INDEX(INDIRECT("'("&amp;$EO359&amp;")'!AR116:BB116"),1,MATCH(INDIRECT("'("&amp;$EO359&amp;")'!C118"),INDIRECT("'("&amp;$EO359&amp;")'!AR119:BB119"),0)),""))</f>
        <v/>
      </c>
      <c r="DF359" s="324" t="str">
        <f t="shared" ca="1" si="701"/>
        <v/>
      </c>
      <c r="DG359" s="313" t="str">
        <f t="shared" ca="1" si="702"/>
        <v/>
      </c>
      <c r="DH359" s="313" t="str">
        <f t="shared" ca="1" si="703"/>
        <v/>
      </c>
      <c r="DI359" s="313" t="str">
        <f t="shared" ca="1" si="704"/>
        <v/>
      </c>
      <c r="DJ359" s="313" t="str">
        <f t="shared" ca="1" si="705"/>
        <v/>
      </c>
      <c r="DK359" s="328" t="str">
        <f t="shared" ca="1" si="706"/>
        <v/>
      </c>
      <c r="DL359" s="334" t="str">
        <f t="shared" ca="1" si="707"/>
        <v/>
      </c>
      <c r="DM359" s="915" t="str">
        <f t="shared" ca="1" si="708"/>
        <v/>
      </c>
      <c r="DN359" s="15"/>
      <c r="DO359" s="324"/>
      <c r="DP359" s="16"/>
      <c r="DQ359" s="16"/>
      <c r="DR359" s="16"/>
      <c r="DS359" s="16"/>
      <c r="DT359" s="318" t="str">
        <f>IFERROR(VLOOKUP($DN359,'（様式１号）３整理番号表'!$Z$19:$AB$32,3,FALSE),"")</f>
        <v/>
      </c>
      <c r="DU359" s="259" t="str">
        <f t="shared" si="709"/>
        <v/>
      </c>
      <c r="DV359" s="14"/>
      <c r="DW359" s="17" t="str">
        <f t="shared" ca="1" si="710"/>
        <v/>
      </c>
      <c r="DX359" s="88" t="str">
        <f t="shared" ca="1" si="727"/>
        <v/>
      </c>
      <c r="DZ359" s="339">
        <f t="shared" ca="1" si="729"/>
        <v>0</v>
      </c>
      <c r="EA359" s="339">
        <f t="shared" ca="1" si="729"/>
        <v>0</v>
      </c>
      <c r="EB359" s="339">
        <f t="shared" ca="1" si="729"/>
        <v>0</v>
      </c>
      <c r="EC359" s="339">
        <f t="shared" ca="1" si="729"/>
        <v>0</v>
      </c>
      <c r="ED359" s="339">
        <f t="shared" ca="1" si="729"/>
        <v>0</v>
      </c>
      <c r="EE359" s="339">
        <f t="shared" ca="1" si="729"/>
        <v>0</v>
      </c>
      <c r="EF359" s="339">
        <f t="shared" ca="1" si="729"/>
        <v>0</v>
      </c>
      <c r="EG359" s="339">
        <f t="shared" ca="1" si="729"/>
        <v>0</v>
      </c>
      <c r="EH359" s="339">
        <f t="shared" ca="1" si="729"/>
        <v>0</v>
      </c>
      <c r="EI359" s="339">
        <f t="shared" ca="1" si="729"/>
        <v>0</v>
      </c>
      <c r="EJ359" s="339">
        <f t="shared" ca="1" si="729"/>
        <v>0</v>
      </c>
      <c r="EK359" s="339">
        <f t="shared" ca="1" si="729"/>
        <v>0</v>
      </c>
      <c r="EL359" s="339">
        <f t="shared" ca="1" si="729"/>
        <v>0</v>
      </c>
      <c r="EM359" s="339">
        <f t="shared" ca="1" si="729"/>
        <v>0</v>
      </c>
      <c r="EO359" s="919" t="str">
        <f t="shared" ca="1" si="629"/>
        <v/>
      </c>
      <c r="EP359" s="919" t="str">
        <f t="shared" ca="1" si="711"/>
        <v/>
      </c>
      <c r="EQ359" s="919" t="str">
        <f t="shared" ca="1" si="712"/>
        <v/>
      </c>
      <c r="ER359" s="919" t="str">
        <f t="shared" ca="1" si="713"/>
        <v/>
      </c>
      <c r="ES359" s="919" t="str">
        <f ca="1">IFERROR(INDEX('郵便番号（石川県）'!$A$3:$F$2574,MATCH(INDIRECT("'("&amp;EO359&amp;")'!E7"),'郵便番号（石川県）'!$A$3:$A$2574,0),6),"")</f>
        <v/>
      </c>
      <c r="ET359" s="919" t="str">
        <f ca="1">IFERROR(INDEX('郵便番号（石川県）'!$A$3:$F$2574,MATCH(INDIRECT("'("&amp;$EO359&amp;")'!E7"),'郵便番号（石川県）'!$A$3:$A$2574,0),5),"")</f>
        <v/>
      </c>
      <c r="EU359" s="919" t="str">
        <f t="shared" ca="1" si="714"/>
        <v/>
      </c>
      <c r="EV359" s="919" t="str">
        <f t="shared" ca="1" si="715"/>
        <v/>
      </c>
      <c r="EW359" s="919" t="str">
        <f t="shared" ca="1" si="716"/>
        <v/>
      </c>
      <c r="EX359" s="919" t="str">
        <f t="shared" ca="1" si="717"/>
        <v/>
      </c>
      <c r="EY359" s="919" t="str">
        <f t="shared" ca="1" si="718"/>
        <v/>
      </c>
      <c r="EZ359" s="919" t="str">
        <f t="shared" ca="1" si="719"/>
        <v/>
      </c>
      <c r="FA359" s="919" t="str">
        <f t="shared" ca="1" si="720"/>
        <v/>
      </c>
      <c r="FB359" s="919" t="str">
        <f t="shared" ca="1" si="721"/>
        <v/>
      </c>
      <c r="FC359" s="919" t="str">
        <f t="shared" ca="1" si="722"/>
        <v/>
      </c>
      <c r="FD359" s="627" t="str">
        <f t="shared" ca="1" si="723"/>
        <v/>
      </c>
      <c r="FE359" s="630">
        <v>349</v>
      </c>
      <c r="FF359" s="299" t="str">
        <f t="shared" ca="1" si="724"/>
        <v/>
      </c>
      <c r="FG359" s="993" t="str">
        <f t="shared" ca="1" si="725"/>
        <v/>
      </c>
      <c r="FH359" s="919" t="str">
        <f t="shared" ca="1" si="726"/>
        <v/>
      </c>
      <c r="FI359" s="299">
        <f ca="1">COUNTIF($FH$11:FH359,"■")</f>
        <v>0</v>
      </c>
    </row>
    <row r="360" spans="1:165" ht="34.5" customHeight="1">
      <c r="A360" s="445">
        <f t="shared" ca="1" si="630"/>
        <v>0</v>
      </c>
      <c r="B360" s="446">
        <f>IF(R360&lt;&gt;"",IF(COUNTIF(R$11:R360,R360)=1,MAX(B$11:B359)+1,INDEX(B$11:B359,MATCH(R360,R$11:R359,0),1)),0)</f>
        <v>1</v>
      </c>
      <c r="C360" s="446">
        <f ca="1">IF(T360&lt;&gt;"",IF(COUNTIF(T$11:T360,T360)=1,MAX(C$11:C359)+1,INDEX(C$11:C359,MATCH(T360,T$11:T359,0),1)),0)</f>
        <v>0</v>
      </c>
      <c r="D360" s="446">
        <f ca="1">IF(U360&lt;&gt;"",IF(COUNTIF(U$11:U360,U360)=1,MAX(D$11:D359)+1,INDEX(D$11:D359,MATCH(U360,U$11:U359,0),1)),0)</f>
        <v>0</v>
      </c>
      <c r="E360" s="446">
        <f ca="1">IF(S360&lt;&gt;"",IF(COUNTIF(S$11:S360,S360)=1,MAX(E$11:E359)+1,INDEX(E$11:E359,MATCH(S360,S$11:S359,0),1)),0)</f>
        <v>0</v>
      </c>
      <c r="F360" s="446">
        <f ca="1">IF(Z360&lt;&gt;"",IF(COUNTIF(Z$11:Z360,Z360)=1,MAX(F$11:F359)+1,INDEX(F$11:F359,MATCH(Z360,Z$11:Z359,0),1)),0)</f>
        <v>0</v>
      </c>
      <c r="G360" s="447" cm="1">
        <f t="array" aca="1" ref="G360" ca="1">IF(Z360&lt;&gt;"",IF(COUNTIFS(Z$11:Z360,Z360,W$11:W360,W360)=1,MAX(G$11:G359)+1,INDEX(G$11:G359,MATCH(Z360&amp;W360,Z$11:Z359&amp;W$11:W360,0),1)),0)</f>
        <v>0</v>
      </c>
      <c r="H360" s="447">
        <f t="shared" ca="1" si="631"/>
        <v>0</v>
      </c>
      <c r="I360" s="447">
        <f ca="1">IF(T360="",0,IF(COUNTIF(T$11:T360,T360)=1,1,0))</f>
        <v>0</v>
      </c>
      <c r="J360" s="447">
        <f ca="1">IF(U360="",0,IF(COUNTIF(U$11:U360,U360)=1,1,0))</f>
        <v>0</v>
      </c>
      <c r="K360" s="447">
        <f ca="1">IF(S360="",0,IF(COUNTIF(S$11:S360,S360)=1,1,0))</f>
        <v>0</v>
      </c>
      <c r="L360" s="446">
        <f ca="1">IF(Z360="",0,IF(COUNTIF(Z$11:Z360,Z360)=1,1,0))</f>
        <v>0</v>
      </c>
      <c r="M360" s="767">
        <f ca="1">IF($W360=2,IF(COUNTIFS($W$11:$W360,2,$Z$11:$Z360,$Z360)=1,1,0),0)</f>
        <v>0</v>
      </c>
      <c r="N360" s="767">
        <f ca="1">IF($W360=1,IF(COUNTIFS($W$11:$W360,2,$Z$11:$Z360,$Z360)=1,1,0),0)</f>
        <v>0</v>
      </c>
      <c r="O360" s="446">
        <f ca="1">IF(H360=0,0,IF(COUNTIF(Z$11:Z360,Z360)=1,1,0))</f>
        <v>0</v>
      </c>
      <c r="P360" s="448" t="str">
        <f t="shared" ca="1" si="632"/>
        <v>石川県</v>
      </c>
      <c r="Q360" s="89">
        <f t="shared" ca="1" si="633"/>
        <v>350</v>
      </c>
      <c r="R360" s="170" t="s">
        <v>459</v>
      </c>
      <c r="S360" s="357" t="str">
        <f t="shared" ca="1" si="634"/>
        <v/>
      </c>
      <c r="T360" s="357" t="str">
        <f t="shared" ca="1" si="635"/>
        <v/>
      </c>
      <c r="U360" s="58" t="str">
        <f t="shared" ca="1" si="636"/>
        <v/>
      </c>
      <c r="V360" s="58" t="str">
        <f t="shared" ca="1" si="637"/>
        <v/>
      </c>
      <c r="W360" s="920" t="str">
        <f t="shared" ca="1" si="638"/>
        <v/>
      </c>
      <c r="X360" s="369">
        <f ca="1">IFERROR(VLOOKUP(W360,'（様式１号）３整理番号表'!$B$4:$H$5,2,FALSE),0)</f>
        <v>0</v>
      </c>
      <c r="Y360" s="768" t="str" cm="1">
        <f t="array" aca="1" ref="Y360" ca="1">IF(AND(D360=0,F360=0),"",IF(COUNTIF(D$11:D360,D360)=1,1,IF(COUNTIFS(D$11:D360,D360,F$11:F360,F360)=1,INDEX((D$11:D360,F$11:F360,Y$11:Y360),MATCH(_xlfn.MAXIFS(F$11:F359,D$11:D359,D360),$F$11:F360,0),1,3)+1,INDEX((D$11:D360,F$11:F360,Y$11:Y360),MATCH(D360&amp;F360,D$11:D360&amp;F$11:F360,0),1,3))))</f>
        <v/>
      </c>
      <c r="Z360" s="40" t="str">
        <f t="shared" ca="1" si="639"/>
        <v/>
      </c>
      <c r="AA360" s="924" t="str">
        <f t="shared" ca="1" si="640"/>
        <v/>
      </c>
      <c r="AB360" s="93">
        <f ca="1">IFERROR(VLOOKUP(AA360,'（様式１号）３整理番号表'!$B$10:$H$16,2,FALSE),0)</f>
        <v>0</v>
      </c>
      <c r="AC360" s="924" t="str">
        <f t="shared" ca="1" si="641"/>
        <v/>
      </c>
      <c r="AD360" s="924" t="str">
        <f t="shared" ca="1" si="642"/>
        <v/>
      </c>
      <c r="AE360" s="93">
        <f ca="1">IFERROR(VLOOKUP(AD360,'（様式１号）３整理番号表'!$B$21:$H$22,2,FALSE),0)</f>
        <v>0</v>
      </c>
      <c r="AF360" s="924" t="str">
        <f t="shared" ca="1" si="643"/>
        <v/>
      </c>
      <c r="AG360" s="93">
        <f ca="1">IFERROR(VLOOKUP(AF360,'（様式１号）３整理番号表'!$B$26:$H$31,2,FALSE),0)</f>
        <v>0</v>
      </c>
      <c r="AH360" s="924" t="str">
        <f t="shared" ca="1" si="644"/>
        <v/>
      </c>
      <c r="AI360" s="93">
        <f ca="1">IFERROR(VLOOKUP(AH360,'（様式１号）３整理番号表'!$J$5:$N$59,2,FALSE),0)</f>
        <v>0</v>
      </c>
      <c r="AJ360" s="77" t="str">
        <f t="shared" ca="1" si="645"/>
        <v/>
      </c>
      <c r="AK360" s="93">
        <f ca="1">IFERROR(VLOOKUP(AJ360,'（様式１号）３整理番号表'!$P$5:$R$29,2,FALSE),0)</f>
        <v>0</v>
      </c>
      <c r="AL360" s="921" t="str">
        <f t="shared" ca="1" si="646"/>
        <v/>
      </c>
      <c r="AM360" s="921" t="str">
        <f t="shared" ca="1" si="647"/>
        <v/>
      </c>
      <c r="AN360" s="921"/>
      <c r="AO360" s="77" t="str">
        <f t="shared" ca="1" si="648"/>
        <v/>
      </c>
      <c r="AP360" s="93">
        <f ca="1">IFERROR(VLOOKUP(AO360,'（様式１号）３整理番号表'!$P$5:$R$29,2,FALSE),0)</f>
        <v>0</v>
      </c>
      <c r="AQ360" s="924" t="str">
        <f t="shared" ca="1" si="649"/>
        <v/>
      </c>
      <c r="AR360" s="93">
        <f t="shared" ca="1" si="650"/>
        <v>0</v>
      </c>
      <c r="AS360" s="924" t="str">
        <f t="shared" ca="1" si="651"/>
        <v/>
      </c>
      <c r="AT360" s="40" t="str">
        <f t="shared" ca="1" si="652"/>
        <v/>
      </c>
      <c r="AU360" s="93" t="str">
        <f t="shared" ca="1" si="653"/>
        <v/>
      </c>
      <c r="AV360" s="923" t="str">
        <f t="shared" ca="1" si="654"/>
        <v/>
      </c>
      <c r="AW360" s="926" t="str">
        <f t="shared" ca="1" si="655"/>
        <v/>
      </c>
      <c r="AX360" s="925" t="str">
        <f t="shared" ca="1" si="656"/>
        <v/>
      </c>
      <c r="AY360" s="925" t="str">
        <f t="shared" ca="1" si="656"/>
        <v/>
      </c>
      <c r="AZ360" s="925" t="str">
        <f t="shared" ca="1" si="656"/>
        <v/>
      </c>
      <c r="BA360" s="925" t="str">
        <f t="shared" ca="1" si="656"/>
        <v/>
      </c>
      <c r="BB360" s="925" t="str">
        <f t="shared" ca="1" si="657"/>
        <v/>
      </c>
      <c r="BC360" s="925" t="str">
        <f t="shared" ca="1" si="658"/>
        <v/>
      </c>
      <c r="BD360" s="925" t="str">
        <f t="shared" ca="1" si="658"/>
        <v/>
      </c>
      <c r="BE360" s="925" t="str">
        <f t="shared" ca="1" si="658"/>
        <v/>
      </c>
      <c r="BF360" s="77" t="str">
        <f t="shared" ca="1" si="659"/>
        <v/>
      </c>
      <c r="BG360" s="924" t="str">
        <f t="shared" ca="1" si="660"/>
        <v/>
      </c>
      <c r="BH360" s="94">
        <f ca="1">IF(BF360&lt;&gt;"",INDEX('（様式１号）３整理番号表'!$AB$7:$AQ$12,MATCH(BF360,'（様式１号）３整理番号表'!$AA$7:$AA$12,0),MATCH(BG360,'（様式１号）３整理番号表'!$AB$6:$AQ$6,0)),0)</f>
        <v>0</v>
      </c>
      <c r="BI360" s="921" t="str">
        <f t="shared" ca="1" si="661"/>
        <v/>
      </c>
      <c r="BJ360" s="922" t="str">
        <f t="shared" ca="1" si="662"/>
        <v/>
      </c>
      <c r="BK360" s="926" t="str">
        <f t="shared" ca="1" si="663"/>
        <v/>
      </c>
      <c r="BL360" s="922" t="str">
        <f t="shared" ca="1" si="664"/>
        <v/>
      </c>
      <c r="BM360" s="79" t="str">
        <f t="shared" ca="1" si="665"/>
        <v/>
      </c>
      <c r="BN360" s="82" t="str">
        <f t="shared" ca="1" si="666"/>
        <v/>
      </c>
      <c r="BO360" s="83" t="str">
        <f t="shared" ca="1" si="667"/>
        <v/>
      </c>
      <c r="BP360" s="84" t="str">
        <f t="shared" ca="1" si="668"/>
        <v/>
      </c>
      <c r="BQ360" s="82" t="str">
        <f t="shared" ca="1" si="669"/>
        <v/>
      </c>
      <c r="BR360" s="97" t="str">
        <f t="shared" ca="1" si="670"/>
        <v/>
      </c>
      <c r="BS360" s="95" t="str">
        <f t="shared" ca="1" si="671"/>
        <v/>
      </c>
      <c r="BT360" s="184" t="str">
        <f t="shared" ca="1" si="672"/>
        <v/>
      </c>
      <c r="BU360" s="611" t="str">
        <f t="shared" ca="1" si="673"/>
        <v/>
      </c>
      <c r="BV360" s="77" t="str">
        <f t="shared" ca="1" si="674"/>
        <v/>
      </c>
      <c r="BW360" s="85" t="str">
        <f t="shared" ca="1" si="675"/>
        <v/>
      </c>
      <c r="BX360" s="86" t="str">
        <f t="shared" ca="1" si="676"/>
        <v/>
      </c>
      <c r="BY360" s="231">
        <f ca="1">IF('ポイント要件確認等（個別表）'!AD360=1,ROUNDDOWN('ポイント要件確認等（個別表）'!AV360,-3),IF('ポイント要件確認等（個別表）'!AD360=2,ROUNDDOWN('ポイント要件確認等（個別表）'!BH360,-3),IF('ポイント要件確認等（個別表）'!AD360=3,ROUNDDOWN('ポイント要件確認等（個別表）'!BT360,-3),0)))</f>
        <v>0</v>
      </c>
      <c r="BZ360" s="86" t="str">
        <f t="shared" ca="1" si="677"/>
        <v/>
      </c>
      <c r="CA360" s="232" t="str">
        <f t="shared" ca="1" si="678"/>
        <v/>
      </c>
      <c r="CB360" s="232">
        <f t="shared" ca="1" si="679"/>
        <v>0</v>
      </c>
      <c r="CC360" s="86" t="str">
        <f t="shared" ca="1" si="680"/>
        <v/>
      </c>
      <c r="CD360" s="86" t="str">
        <f t="shared" ca="1" si="681"/>
        <v/>
      </c>
      <c r="CE360" s="609"/>
      <c r="CF360" s="86" t="str">
        <f t="shared" ca="1" si="682"/>
        <v/>
      </c>
      <c r="CG360" s="185" t="str">
        <f t="shared" ca="1" si="683"/>
        <v/>
      </c>
      <c r="CH360" s="246" t="str">
        <f t="shared" ca="1" si="684"/>
        <v>含税額</v>
      </c>
      <c r="CI360" s="247" t="str">
        <f t="shared" ca="1" si="685"/>
        <v/>
      </c>
      <c r="CJ360" s="87" t="str">
        <f ca="1">IFERROR(IF(INDIRECT("'("&amp;'２個別表'!EO360&amp;")'!AR"&amp;84+EP360)&lt;&gt;1,"",1),"")</f>
        <v/>
      </c>
      <c r="CK360" s="244" t="str">
        <f t="shared" ca="1" si="686"/>
        <v/>
      </c>
      <c r="CL360" s="235" t="str">
        <f t="shared" ca="1" si="687"/>
        <v/>
      </c>
      <c r="CM360" s="239" t="str">
        <f t="shared" ca="1" si="688"/>
        <v/>
      </c>
      <c r="CN360" s="77" t="str">
        <f t="shared" ca="1" si="689"/>
        <v/>
      </c>
      <c r="CO360" s="93" t="str">
        <f ca="1">IFERROR(VLOOKUP(CN360,'（様式１号）３整理番号表'!$T$5:$V$15,2,FALSE),"")</f>
        <v/>
      </c>
      <c r="CP360" s="924" t="str">
        <f t="shared" ca="1" si="690"/>
        <v/>
      </c>
      <c r="CQ360" s="93" t="str">
        <f ca="1">IFERROR(VLOOKUP(CP360,'（様式１号）３整理番号表'!$T$19:$V$24,2,FALSE),"")</f>
        <v/>
      </c>
      <c r="CR360" s="924" t="str">
        <f ca="1">IFERROR(IF(INDIRECT("'("&amp;'２個別表'!EO360&amp;")'!AV"&amp;84+EP360)&lt;&gt;1,"",1),"")</f>
        <v/>
      </c>
      <c r="CS360" s="232">
        <f t="shared" ca="1" si="691"/>
        <v>0</v>
      </c>
      <c r="CT360" s="248">
        <f t="shared" ca="1" si="692"/>
        <v>0</v>
      </c>
      <c r="CU360" s="376" t="str">
        <f ca="1">IF(ER360="補強",IF(COUNTIFS($Z$11:Z360,Z360,$W$11:W360,1)=1,"１①",""),IF(COUNTIFS($Z$11:Z360,Z360,$W$11:W360,2)=1,"２①",""))</f>
        <v/>
      </c>
      <c r="CV360" s="57" t="str">
        <f t="shared" ca="1" si="693"/>
        <v/>
      </c>
      <c r="CW360" s="927" t="str">
        <f t="shared" ca="1" si="694"/>
        <v/>
      </c>
      <c r="CX360" s="256" t="str">
        <f t="shared" ca="1" si="695"/>
        <v/>
      </c>
      <c r="CY360" s="256" t="str">
        <f t="shared" ca="1" si="696"/>
        <v/>
      </c>
      <c r="CZ360" s="256" t="str">
        <f t="shared" ca="1" si="697"/>
        <v/>
      </c>
      <c r="DA360" s="256" t="str">
        <f t="shared" ca="1" si="698"/>
        <v/>
      </c>
      <c r="DB360" s="316" t="str">
        <f ca="1">IFERROR(VLOOKUP($CU360,'（様式１号）３整理番号表'!$Z$19:$AB$32,3,FALSE),"")</f>
        <v/>
      </c>
      <c r="DC360" s="259" t="str">
        <f t="shared" ca="1" si="699"/>
        <v>-</v>
      </c>
      <c r="DD360" s="618" t="str">
        <f t="shared" ca="1" si="700"/>
        <v/>
      </c>
      <c r="DE360" s="321" t="str">
        <f ca="1">IF(AND(AO360=18,AS360=1),IF(COUNTIFS($Y$11:Y360,Y360,$AS$11:AS360,1)=1,"２②",""),IF($CU360="１①",INDEX(INDIRECT("'("&amp;$EO360&amp;")'!AR116:BB116"),1,MATCH(INDIRECT("'("&amp;$EO360&amp;")'!C118"),INDIRECT("'("&amp;$EO360&amp;")'!AR119:BB119"),0)),""))</f>
        <v/>
      </c>
      <c r="DF360" s="324" t="str">
        <f t="shared" ca="1" si="701"/>
        <v/>
      </c>
      <c r="DG360" s="313" t="str">
        <f t="shared" ca="1" si="702"/>
        <v/>
      </c>
      <c r="DH360" s="313" t="str">
        <f t="shared" ca="1" si="703"/>
        <v/>
      </c>
      <c r="DI360" s="313" t="str">
        <f t="shared" ca="1" si="704"/>
        <v/>
      </c>
      <c r="DJ360" s="313" t="str">
        <f t="shared" ca="1" si="705"/>
        <v/>
      </c>
      <c r="DK360" s="328" t="str">
        <f t="shared" ca="1" si="706"/>
        <v/>
      </c>
      <c r="DL360" s="334" t="str">
        <f t="shared" ca="1" si="707"/>
        <v/>
      </c>
      <c r="DM360" s="915" t="str">
        <f t="shared" ca="1" si="708"/>
        <v/>
      </c>
      <c r="DN360" s="15"/>
      <c r="DO360" s="324"/>
      <c r="DP360" s="16"/>
      <c r="DQ360" s="16"/>
      <c r="DR360" s="16"/>
      <c r="DS360" s="16"/>
      <c r="DT360" s="318" t="str">
        <f>IFERROR(VLOOKUP($DN360,'（様式１号）３整理番号表'!$Z$19:$AB$32,3,FALSE),"")</f>
        <v/>
      </c>
      <c r="DU360" s="259" t="str">
        <f t="shared" si="709"/>
        <v/>
      </c>
      <c r="DV360" s="14"/>
      <c r="DW360" s="17" t="str">
        <f t="shared" ca="1" si="710"/>
        <v/>
      </c>
      <c r="DX360" s="88" t="str">
        <f t="shared" ca="1" si="727"/>
        <v/>
      </c>
      <c r="DZ360" s="339">
        <f t="shared" ca="1" si="729"/>
        <v>0</v>
      </c>
      <c r="EA360" s="339">
        <f t="shared" ca="1" si="729"/>
        <v>0</v>
      </c>
      <c r="EB360" s="339">
        <f t="shared" ca="1" si="729"/>
        <v>0</v>
      </c>
      <c r="EC360" s="339">
        <f t="shared" ca="1" si="729"/>
        <v>0</v>
      </c>
      <c r="ED360" s="339">
        <f t="shared" ca="1" si="729"/>
        <v>0</v>
      </c>
      <c r="EE360" s="339">
        <f t="shared" ca="1" si="729"/>
        <v>0</v>
      </c>
      <c r="EF360" s="339">
        <f t="shared" ca="1" si="729"/>
        <v>0</v>
      </c>
      <c r="EG360" s="339">
        <f t="shared" ca="1" si="729"/>
        <v>0</v>
      </c>
      <c r="EH360" s="339">
        <f t="shared" ca="1" si="729"/>
        <v>0</v>
      </c>
      <c r="EI360" s="339">
        <f t="shared" ca="1" si="729"/>
        <v>0</v>
      </c>
      <c r="EJ360" s="339">
        <f t="shared" ca="1" si="729"/>
        <v>0</v>
      </c>
      <c r="EK360" s="339">
        <f t="shared" ca="1" si="729"/>
        <v>0</v>
      </c>
      <c r="EL360" s="339">
        <f t="shared" ca="1" si="729"/>
        <v>0</v>
      </c>
      <c r="EM360" s="339">
        <f t="shared" ca="1" si="729"/>
        <v>0</v>
      </c>
      <c r="EO360" s="919" t="str">
        <f t="shared" ca="1" si="629"/>
        <v/>
      </c>
      <c r="EP360" s="919" t="str">
        <f t="shared" ca="1" si="711"/>
        <v/>
      </c>
      <c r="EQ360" s="919" t="str">
        <f t="shared" ca="1" si="712"/>
        <v/>
      </c>
      <c r="ER360" s="919" t="str">
        <f t="shared" ca="1" si="713"/>
        <v/>
      </c>
      <c r="ES360" s="919" t="str">
        <f ca="1">IFERROR(INDEX('郵便番号（石川県）'!$A$3:$F$2574,MATCH(INDIRECT("'("&amp;EO360&amp;")'!E7"),'郵便番号（石川県）'!$A$3:$A$2574,0),6),"")</f>
        <v/>
      </c>
      <c r="ET360" s="919" t="str">
        <f ca="1">IFERROR(INDEX('郵便番号（石川県）'!$A$3:$F$2574,MATCH(INDIRECT("'("&amp;$EO360&amp;")'!E7"),'郵便番号（石川県）'!$A$3:$A$2574,0),5),"")</f>
        <v/>
      </c>
      <c r="EU360" s="919" t="str">
        <f t="shared" ca="1" si="714"/>
        <v/>
      </c>
      <c r="EV360" s="919" t="str">
        <f t="shared" ca="1" si="715"/>
        <v/>
      </c>
      <c r="EW360" s="919" t="str">
        <f t="shared" ca="1" si="716"/>
        <v/>
      </c>
      <c r="EX360" s="919" t="str">
        <f t="shared" ca="1" si="717"/>
        <v/>
      </c>
      <c r="EY360" s="919" t="str">
        <f t="shared" ca="1" si="718"/>
        <v/>
      </c>
      <c r="EZ360" s="919" t="str">
        <f t="shared" ca="1" si="719"/>
        <v/>
      </c>
      <c r="FA360" s="919" t="str">
        <f t="shared" ca="1" si="720"/>
        <v/>
      </c>
      <c r="FB360" s="919" t="str">
        <f t="shared" ca="1" si="721"/>
        <v/>
      </c>
      <c r="FC360" s="919" t="str">
        <f t="shared" ca="1" si="722"/>
        <v/>
      </c>
      <c r="FD360" s="627" t="str">
        <f t="shared" ca="1" si="723"/>
        <v/>
      </c>
      <c r="FE360" s="630">
        <v>350</v>
      </c>
      <c r="FF360" s="299" t="str">
        <f t="shared" ca="1" si="724"/>
        <v/>
      </c>
      <c r="FG360" s="993" t="str">
        <f t="shared" ca="1" si="725"/>
        <v/>
      </c>
      <c r="FH360" s="919" t="str">
        <f t="shared" ca="1" si="726"/>
        <v/>
      </c>
      <c r="FI360" s="299">
        <f ca="1">COUNTIF($FH$11:FH360,"■")</f>
        <v>0</v>
      </c>
    </row>
    <row r="361" spans="1:165" ht="34.5" customHeight="1">
      <c r="A361" s="445">
        <f t="shared" ca="1" si="630"/>
        <v>0</v>
      </c>
      <c r="B361" s="446">
        <f>IF(R361&lt;&gt;"",IF(COUNTIF(R$11:R361,R361)=1,MAX(B$11:B360)+1,INDEX(B$11:B360,MATCH(R361,R$11:R360,0),1)),0)</f>
        <v>1</v>
      </c>
      <c r="C361" s="446">
        <f ca="1">IF(T361&lt;&gt;"",IF(COUNTIF(T$11:T361,T361)=1,MAX(C$11:C360)+1,INDEX(C$11:C360,MATCH(T361,T$11:T360,0),1)),0)</f>
        <v>0</v>
      </c>
      <c r="D361" s="446">
        <f ca="1">IF(U361&lt;&gt;"",IF(COUNTIF(U$11:U361,U361)=1,MAX(D$11:D360)+1,INDEX(D$11:D360,MATCH(U361,U$11:U360,0),1)),0)</f>
        <v>0</v>
      </c>
      <c r="E361" s="446">
        <f ca="1">IF(S361&lt;&gt;"",IF(COUNTIF(S$11:S361,S361)=1,MAX(E$11:E360)+1,INDEX(E$11:E360,MATCH(S361,S$11:S360,0),1)),0)</f>
        <v>0</v>
      </c>
      <c r="F361" s="446">
        <f ca="1">IF(Z361&lt;&gt;"",IF(COUNTIF(Z$11:Z361,Z361)=1,MAX(F$11:F360)+1,INDEX(F$11:F360,MATCH(Z361,Z$11:Z360,0),1)),0)</f>
        <v>0</v>
      </c>
      <c r="G361" s="447" cm="1">
        <f t="array" aca="1" ref="G361" ca="1">IF(Z361&lt;&gt;"",IF(COUNTIFS(Z$11:Z361,Z361,W$11:W361,W361)=1,MAX(G$11:G360)+1,INDEX(G$11:G360,MATCH(Z361&amp;W361,Z$11:Z360&amp;W$11:W361,0),1)),0)</f>
        <v>0</v>
      </c>
      <c r="H361" s="447">
        <f t="shared" ca="1" si="631"/>
        <v>0</v>
      </c>
      <c r="I361" s="447">
        <f ca="1">IF(T361="",0,IF(COUNTIF(T$11:T361,T361)=1,1,0))</f>
        <v>0</v>
      </c>
      <c r="J361" s="447">
        <f ca="1">IF(U361="",0,IF(COUNTIF(U$11:U361,U361)=1,1,0))</f>
        <v>0</v>
      </c>
      <c r="K361" s="447">
        <f ca="1">IF(S361="",0,IF(COUNTIF(S$11:S361,S361)=1,1,0))</f>
        <v>0</v>
      </c>
      <c r="L361" s="446">
        <f ca="1">IF(Z361="",0,IF(COUNTIF(Z$11:Z361,Z361)=1,1,0))</f>
        <v>0</v>
      </c>
      <c r="M361" s="767">
        <f ca="1">IF($W361=2,IF(COUNTIFS($W$11:$W361,2,$Z$11:$Z361,$Z361)=1,1,0),0)</f>
        <v>0</v>
      </c>
      <c r="N361" s="767">
        <f ca="1">IF($W361=1,IF(COUNTIFS($W$11:$W361,2,$Z$11:$Z361,$Z361)=1,1,0),0)</f>
        <v>0</v>
      </c>
      <c r="O361" s="446">
        <f ca="1">IF(H361=0,0,IF(COUNTIF(Z$11:Z361,Z361)=1,1,0))</f>
        <v>0</v>
      </c>
      <c r="P361" s="448" t="str">
        <f t="shared" ca="1" si="632"/>
        <v>石川県</v>
      </c>
      <c r="Q361" s="89">
        <f t="shared" ca="1" si="633"/>
        <v>351</v>
      </c>
      <c r="R361" s="170" t="s">
        <v>459</v>
      </c>
      <c r="S361" s="357" t="str">
        <f t="shared" ca="1" si="634"/>
        <v/>
      </c>
      <c r="T361" s="357" t="str">
        <f t="shared" ca="1" si="635"/>
        <v/>
      </c>
      <c r="U361" s="58" t="str">
        <f t="shared" ca="1" si="636"/>
        <v/>
      </c>
      <c r="V361" s="58" t="str">
        <f t="shared" ca="1" si="637"/>
        <v/>
      </c>
      <c r="W361" s="920" t="str">
        <f t="shared" ca="1" si="638"/>
        <v/>
      </c>
      <c r="X361" s="369">
        <f ca="1">IFERROR(VLOOKUP(W361,'（様式１号）３整理番号表'!$B$4:$H$5,2,FALSE),0)</f>
        <v>0</v>
      </c>
      <c r="Y361" s="768" t="str" cm="1">
        <f t="array" aca="1" ref="Y361" ca="1">IF(AND(D361=0,F361=0),"",IF(COUNTIF(D$11:D361,D361)=1,1,IF(COUNTIFS(D$11:D361,D361,F$11:F361,F361)=1,INDEX((D$11:D361,F$11:F361,Y$11:Y361),MATCH(_xlfn.MAXIFS(F$11:F360,D$11:D360,D361),$F$11:F361,0),1,3)+1,INDEX((D$11:D361,F$11:F361,Y$11:Y361),MATCH(D361&amp;F361,D$11:D361&amp;F$11:F361,0),1,3))))</f>
        <v/>
      </c>
      <c r="Z361" s="40" t="str">
        <f t="shared" ca="1" si="639"/>
        <v/>
      </c>
      <c r="AA361" s="924" t="str">
        <f t="shared" ca="1" si="640"/>
        <v/>
      </c>
      <c r="AB361" s="93">
        <f ca="1">IFERROR(VLOOKUP(AA361,'（様式１号）３整理番号表'!$B$10:$H$16,2,FALSE),0)</f>
        <v>0</v>
      </c>
      <c r="AC361" s="924" t="str">
        <f t="shared" ca="1" si="641"/>
        <v/>
      </c>
      <c r="AD361" s="924" t="str">
        <f t="shared" ca="1" si="642"/>
        <v/>
      </c>
      <c r="AE361" s="93">
        <f ca="1">IFERROR(VLOOKUP(AD361,'（様式１号）３整理番号表'!$B$21:$H$22,2,FALSE),0)</f>
        <v>0</v>
      </c>
      <c r="AF361" s="924" t="str">
        <f t="shared" ca="1" si="643"/>
        <v/>
      </c>
      <c r="AG361" s="93">
        <f ca="1">IFERROR(VLOOKUP(AF361,'（様式１号）３整理番号表'!$B$26:$H$31,2,FALSE),0)</f>
        <v>0</v>
      </c>
      <c r="AH361" s="924" t="str">
        <f t="shared" ca="1" si="644"/>
        <v/>
      </c>
      <c r="AI361" s="93">
        <f ca="1">IFERROR(VLOOKUP(AH361,'（様式１号）３整理番号表'!$J$5:$N$59,2,FALSE),0)</f>
        <v>0</v>
      </c>
      <c r="AJ361" s="77" t="str">
        <f t="shared" ca="1" si="645"/>
        <v/>
      </c>
      <c r="AK361" s="93">
        <f ca="1">IFERROR(VLOOKUP(AJ361,'（様式１号）３整理番号表'!$P$5:$R$29,2,FALSE),0)</f>
        <v>0</v>
      </c>
      <c r="AL361" s="921" t="str">
        <f t="shared" ca="1" si="646"/>
        <v/>
      </c>
      <c r="AM361" s="921" t="str">
        <f t="shared" ca="1" si="647"/>
        <v/>
      </c>
      <c r="AN361" s="921"/>
      <c r="AO361" s="77" t="str">
        <f t="shared" ca="1" si="648"/>
        <v/>
      </c>
      <c r="AP361" s="93">
        <f ca="1">IFERROR(VLOOKUP(AO361,'（様式１号）３整理番号表'!$P$5:$R$29,2,FALSE),0)</f>
        <v>0</v>
      </c>
      <c r="AQ361" s="924" t="str">
        <f t="shared" ca="1" si="649"/>
        <v/>
      </c>
      <c r="AR361" s="93">
        <f t="shared" ca="1" si="650"/>
        <v>0</v>
      </c>
      <c r="AS361" s="924" t="str">
        <f t="shared" ca="1" si="651"/>
        <v/>
      </c>
      <c r="AT361" s="40" t="str">
        <f t="shared" ca="1" si="652"/>
        <v/>
      </c>
      <c r="AU361" s="93" t="str">
        <f t="shared" ca="1" si="653"/>
        <v/>
      </c>
      <c r="AV361" s="923" t="str">
        <f t="shared" ca="1" si="654"/>
        <v/>
      </c>
      <c r="AW361" s="926" t="str">
        <f t="shared" ca="1" si="655"/>
        <v/>
      </c>
      <c r="AX361" s="925" t="str">
        <f t="shared" ca="1" si="656"/>
        <v/>
      </c>
      <c r="AY361" s="925" t="str">
        <f t="shared" ca="1" si="656"/>
        <v/>
      </c>
      <c r="AZ361" s="925" t="str">
        <f t="shared" ca="1" si="656"/>
        <v/>
      </c>
      <c r="BA361" s="925" t="str">
        <f t="shared" ca="1" si="656"/>
        <v/>
      </c>
      <c r="BB361" s="925" t="str">
        <f t="shared" ca="1" si="657"/>
        <v/>
      </c>
      <c r="BC361" s="925" t="str">
        <f t="shared" ca="1" si="658"/>
        <v/>
      </c>
      <c r="BD361" s="925" t="str">
        <f t="shared" ca="1" si="658"/>
        <v/>
      </c>
      <c r="BE361" s="925" t="str">
        <f t="shared" ca="1" si="658"/>
        <v/>
      </c>
      <c r="BF361" s="77" t="str">
        <f t="shared" ca="1" si="659"/>
        <v/>
      </c>
      <c r="BG361" s="924" t="str">
        <f t="shared" ca="1" si="660"/>
        <v/>
      </c>
      <c r="BH361" s="94">
        <f ca="1">IF(BF361&lt;&gt;"",INDEX('（様式１号）３整理番号表'!$AB$7:$AQ$12,MATCH(BF361,'（様式１号）３整理番号表'!$AA$7:$AA$12,0),MATCH(BG361,'（様式１号）３整理番号表'!$AB$6:$AQ$6,0)),0)</f>
        <v>0</v>
      </c>
      <c r="BI361" s="921" t="str">
        <f t="shared" ca="1" si="661"/>
        <v/>
      </c>
      <c r="BJ361" s="922" t="str">
        <f t="shared" ca="1" si="662"/>
        <v/>
      </c>
      <c r="BK361" s="926" t="str">
        <f t="shared" ca="1" si="663"/>
        <v/>
      </c>
      <c r="BL361" s="922" t="str">
        <f t="shared" ca="1" si="664"/>
        <v/>
      </c>
      <c r="BM361" s="79" t="str">
        <f t="shared" ca="1" si="665"/>
        <v/>
      </c>
      <c r="BN361" s="82" t="str">
        <f t="shared" ca="1" si="666"/>
        <v/>
      </c>
      <c r="BO361" s="83" t="str">
        <f t="shared" ca="1" si="667"/>
        <v/>
      </c>
      <c r="BP361" s="84" t="str">
        <f t="shared" ca="1" si="668"/>
        <v/>
      </c>
      <c r="BQ361" s="82" t="str">
        <f t="shared" ca="1" si="669"/>
        <v/>
      </c>
      <c r="BR361" s="97" t="str">
        <f t="shared" ca="1" si="670"/>
        <v/>
      </c>
      <c r="BS361" s="95" t="str">
        <f t="shared" ca="1" si="671"/>
        <v/>
      </c>
      <c r="BT361" s="184" t="str">
        <f t="shared" ca="1" si="672"/>
        <v/>
      </c>
      <c r="BU361" s="611" t="str">
        <f t="shared" ca="1" si="673"/>
        <v/>
      </c>
      <c r="BV361" s="77" t="str">
        <f t="shared" ca="1" si="674"/>
        <v/>
      </c>
      <c r="BW361" s="85" t="str">
        <f t="shared" ca="1" si="675"/>
        <v/>
      </c>
      <c r="BX361" s="86" t="str">
        <f t="shared" ca="1" si="676"/>
        <v/>
      </c>
      <c r="BY361" s="231">
        <f ca="1">IF('ポイント要件確認等（個別表）'!AD361=1,ROUNDDOWN('ポイント要件確認等（個別表）'!AV361,-3),IF('ポイント要件確認等（個別表）'!AD361=2,ROUNDDOWN('ポイント要件確認等（個別表）'!BH361,-3),IF('ポイント要件確認等（個別表）'!AD361=3,ROUNDDOWN('ポイント要件確認等（個別表）'!BT361,-3),0)))</f>
        <v>0</v>
      </c>
      <c r="BZ361" s="86" t="str">
        <f t="shared" ca="1" si="677"/>
        <v/>
      </c>
      <c r="CA361" s="232" t="str">
        <f t="shared" ca="1" si="678"/>
        <v/>
      </c>
      <c r="CB361" s="232">
        <f t="shared" ca="1" si="679"/>
        <v>0</v>
      </c>
      <c r="CC361" s="86" t="str">
        <f t="shared" ca="1" si="680"/>
        <v/>
      </c>
      <c r="CD361" s="86" t="str">
        <f t="shared" ca="1" si="681"/>
        <v/>
      </c>
      <c r="CE361" s="609"/>
      <c r="CF361" s="86" t="str">
        <f t="shared" ca="1" si="682"/>
        <v/>
      </c>
      <c r="CG361" s="185" t="str">
        <f t="shared" ca="1" si="683"/>
        <v/>
      </c>
      <c r="CH361" s="246" t="str">
        <f t="shared" ca="1" si="684"/>
        <v>含税額</v>
      </c>
      <c r="CI361" s="247" t="str">
        <f t="shared" ca="1" si="685"/>
        <v/>
      </c>
      <c r="CJ361" s="87" t="str">
        <f ca="1">IFERROR(IF(INDIRECT("'("&amp;'２個別表'!EO361&amp;")'!AR"&amp;84+EP361)&lt;&gt;1,"",1),"")</f>
        <v/>
      </c>
      <c r="CK361" s="244" t="str">
        <f t="shared" ca="1" si="686"/>
        <v/>
      </c>
      <c r="CL361" s="235" t="str">
        <f t="shared" ca="1" si="687"/>
        <v/>
      </c>
      <c r="CM361" s="239" t="str">
        <f t="shared" ca="1" si="688"/>
        <v/>
      </c>
      <c r="CN361" s="77" t="str">
        <f t="shared" ca="1" si="689"/>
        <v/>
      </c>
      <c r="CO361" s="93" t="str">
        <f ca="1">IFERROR(VLOOKUP(CN361,'（様式１号）３整理番号表'!$T$5:$V$15,2,FALSE),"")</f>
        <v/>
      </c>
      <c r="CP361" s="924" t="str">
        <f t="shared" ca="1" si="690"/>
        <v/>
      </c>
      <c r="CQ361" s="93" t="str">
        <f ca="1">IFERROR(VLOOKUP(CP361,'（様式１号）３整理番号表'!$T$19:$V$24,2,FALSE),"")</f>
        <v/>
      </c>
      <c r="CR361" s="924" t="str">
        <f ca="1">IFERROR(IF(INDIRECT("'("&amp;'２個別表'!EO361&amp;")'!AV"&amp;84+EP361)&lt;&gt;1,"",1),"")</f>
        <v/>
      </c>
      <c r="CS361" s="232">
        <f t="shared" ca="1" si="691"/>
        <v>0</v>
      </c>
      <c r="CT361" s="248">
        <f t="shared" ca="1" si="692"/>
        <v>0</v>
      </c>
      <c r="CU361" s="376" t="str">
        <f ca="1">IF(ER361="補強",IF(COUNTIFS($Z$11:Z361,Z361,$W$11:W361,1)=1,"１①",""),IF(COUNTIFS($Z$11:Z361,Z361,$W$11:W361,2)=1,"２①",""))</f>
        <v/>
      </c>
      <c r="CV361" s="57" t="str">
        <f t="shared" ca="1" si="693"/>
        <v/>
      </c>
      <c r="CW361" s="927" t="str">
        <f t="shared" ca="1" si="694"/>
        <v/>
      </c>
      <c r="CX361" s="256" t="str">
        <f t="shared" ca="1" si="695"/>
        <v/>
      </c>
      <c r="CY361" s="256" t="str">
        <f t="shared" ca="1" si="696"/>
        <v/>
      </c>
      <c r="CZ361" s="256" t="str">
        <f t="shared" ca="1" si="697"/>
        <v/>
      </c>
      <c r="DA361" s="256" t="str">
        <f t="shared" ca="1" si="698"/>
        <v/>
      </c>
      <c r="DB361" s="316" t="str">
        <f ca="1">IFERROR(VLOOKUP($CU361,'（様式１号）３整理番号表'!$Z$19:$AB$32,3,FALSE),"")</f>
        <v/>
      </c>
      <c r="DC361" s="259" t="str">
        <f t="shared" ca="1" si="699"/>
        <v>-</v>
      </c>
      <c r="DD361" s="618" t="str">
        <f t="shared" ca="1" si="700"/>
        <v/>
      </c>
      <c r="DE361" s="321" t="str">
        <f ca="1">IF(AND(AO361=18,AS361=1),IF(COUNTIFS($Y$11:Y361,Y361,$AS$11:AS361,1)=1,"２②",""),IF($CU361="１①",INDEX(INDIRECT("'("&amp;$EO361&amp;")'!AR116:BB116"),1,MATCH(INDIRECT("'("&amp;$EO361&amp;")'!C118"),INDIRECT("'("&amp;$EO361&amp;")'!AR119:BB119"),0)),""))</f>
        <v/>
      </c>
      <c r="DF361" s="324" t="str">
        <f t="shared" ca="1" si="701"/>
        <v/>
      </c>
      <c r="DG361" s="313" t="str">
        <f t="shared" ca="1" si="702"/>
        <v/>
      </c>
      <c r="DH361" s="313" t="str">
        <f t="shared" ca="1" si="703"/>
        <v/>
      </c>
      <c r="DI361" s="313" t="str">
        <f t="shared" ca="1" si="704"/>
        <v/>
      </c>
      <c r="DJ361" s="313" t="str">
        <f t="shared" ca="1" si="705"/>
        <v/>
      </c>
      <c r="DK361" s="328" t="str">
        <f t="shared" ca="1" si="706"/>
        <v/>
      </c>
      <c r="DL361" s="334" t="str">
        <f t="shared" ca="1" si="707"/>
        <v/>
      </c>
      <c r="DM361" s="915" t="str">
        <f t="shared" ca="1" si="708"/>
        <v/>
      </c>
      <c r="DN361" s="15"/>
      <c r="DO361" s="324"/>
      <c r="DP361" s="16"/>
      <c r="DQ361" s="16"/>
      <c r="DR361" s="16"/>
      <c r="DS361" s="16"/>
      <c r="DT361" s="318" t="str">
        <f>IFERROR(VLOOKUP($DN361,'（様式１号）３整理番号表'!$Z$19:$AB$32,3,FALSE),"")</f>
        <v/>
      </c>
      <c r="DU361" s="259" t="str">
        <f t="shared" si="709"/>
        <v/>
      </c>
      <c r="DV361" s="14"/>
      <c r="DW361" s="17" t="str">
        <f t="shared" ca="1" si="710"/>
        <v/>
      </c>
      <c r="DX361" s="88" t="str">
        <f t="shared" ca="1" si="727"/>
        <v/>
      </c>
      <c r="DZ361" s="339">
        <f t="shared" ca="1" si="729"/>
        <v>0</v>
      </c>
      <c r="EA361" s="339">
        <f t="shared" ca="1" si="729"/>
        <v>0</v>
      </c>
      <c r="EB361" s="339">
        <f t="shared" ca="1" si="729"/>
        <v>0</v>
      </c>
      <c r="EC361" s="339">
        <f t="shared" ref="EC361:EM361" ca="1" si="730">COUNTIF($CJ361:$DV361,EC$8)</f>
        <v>0</v>
      </c>
      <c r="ED361" s="339">
        <f t="shared" ca="1" si="730"/>
        <v>0</v>
      </c>
      <c r="EE361" s="339">
        <f t="shared" ca="1" si="730"/>
        <v>0</v>
      </c>
      <c r="EF361" s="339">
        <f t="shared" ca="1" si="730"/>
        <v>0</v>
      </c>
      <c r="EG361" s="339">
        <f t="shared" ca="1" si="730"/>
        <v>0</v>
      </c>
      <c r="EH361" s="339">
        <f t="shared" ca="1" si="730"/>
        <v>0</v>
      </c>
      <c r="EI361" s="339">
        <f t="shared" ca="1" si="730"/>
        <v>0</v>
      </c>
      <c r="EJ361" s="339">
        <f t="shared" ca="1" si="730"/>
        <v>0</v>
      </c>
      <c r="EK361" s="339">
        <f t="shared" ca="1" si="730"/>
        <v>0</v>
      </c>
      <c r="EL361" s="339">
        <f t="shared" ca="1" si="730"/>
        <v>0</v>
      </c>
      <c r="EM361" s="339">
        <f t="shared" ca="1" si="730"/>
        <v>0</v>
      </c>
      <c r="EO361" s="919" t="str">
        <f t="shared" ca="1" si="629"/>
        <v/>
      </c>
      <c r="EP361" s="919" t="str">
        <f t="shared" ca="1" si="711"/>
        <v/>
      </c>
      <c r="EQ361" s="919" t="str">
        <f t="shared" ca="1" si="712"/>
        <v/>
      </c>
      <c r="ER361" s="919" t="str">
        <f t="shared" ca="1" si="713"/>
        <v/>
      </c>
      <c r="ES361" s="919" t="str">
        <f ca="1">IFERROR(INDEX('郵便番号（石川県）'!$A$3:$F$2574,MATCH(INDIRECT("'("&amp;EO361&amp;")'!E7"),'郵便番号（石川県）'!$A$3:$A$2574,0),6),"")</f>
        <v/>
      </c>
      <c r="ET361" s="919" t="str">
        <f ca="1">IFERROR(INDEX('郵便番号（石川県）'!$A$3:$F$2574,MATCH(INDIRECT("'("&amp;$EO361&amp;")'!E7"),'郵便番号（石川県）'!$A$3:$A$2574,0),5),"")</f>
        <v/>
      </c>
      <c r="EU361" s="919" t="str">
        <f t="shared" ca="1" si="714"/>
        <v/>
      </c>
      <c r="EV361" s="919" t="str">
        <f t="shared" ca="1" si="715"/>
        <v/>
      </c>
      <c r="EW361" s="919" t="str">
        <f t="shared" ca="1" si="716"/>
        <v/>
      </c>
      <c r="EX361" s="919" t="str">
        <f t="shared" ca="1" si="717"/>
        <v/>
      </c>
      <c r="EY361" s="919" t="str">
        <f t="shared" ca="1" si="718"/>
        <v/>
      </c>
      <c r="EZ361" s="919" t="str">
        <f t="shared" ca="1" si="719"/>
        <v/>
      </c>
      <c r="FA361" s="919" t="str">
        <f t="shared" ca="1" si="720"/>
        <v/>
      </c>
      <c r="FB361" s="919" t="str">
        <f t="shared" ca="1" si="721"/>
        <v/>
      </c>
      <c r="FC361" s="919" t="str">
        <f t="shared" ca="1" si="722"/>
        <v/>
      </c>
      <c r="FD361" s="627" t="str">
        <f t="shared" ca="1" si="723"/>
        <v/>
      </c>
      <c r="FE361" s="630">
        <v>351</v>
      </c>
      <c r="FF361" s="299" t="str">
        <f t="shared" ca="1" si="724"/>
        <v/>
      </c>
      <c r="FG361" s="993" t="str">
        <f t="shared" ca="1" si="725"/>
        <v/>
      </c>
      <c r="FH361" s="919" t="str">
        <f t="shared" ca="1" si="726"/>
        <v/>
      </c>
      <c r="FI361" s="299">
        <f ca="1">COUNTIF($FH$11:FH361,"■")</f>
        <v>0</v>
      </c>
    </row>
    <row r="362" spans="1:165" ht="34.5" customHeight="1">
      <c r="A362" s="445">
        <f t="shared" ca="1" si="630"/>
        <v>0</v>
      </c>
      <c r="B362" s="446">
        <f>IF(R362&lt;&gt;"",IF(COUNTIF(R$11:R362,R362)=1,MAX(B$11:B361)+1,INDEX(B$11:B361,MATCH(R362,R$11:R361,0),1)),0)</f>
        <v>1</v>
      </c>
      <c r="C362" s="446">
        <f ca="1">IF(T362&lt;&gt;"",IF(COUNTIF(T$11:T362,T362)=1,MAX(C$11:C361)+1,INDEX(C$11:C361,MATCH(T362,T$11:T361,0),1)),0)</f>
        <v>0</v>
      </c>
      <c r="D362" s="446">
        <f ca="1">IF(U362&lt;&gt;"",IF(COUNTIF(U$11:U362,U362)=1,MAX(D$11:D361)+1,INDEX(D$11:D361,MATCH(U362,U$11:U361,0),1)),0)</f>
        <v>0</v>
      </c>
      <c r="E362" s="446">
        <f ca="1">IF(S362&lt;&gt;"",IF(COUNTIF(S$11:S362,S362)=1,MAX(E$11:E361)+1,INDEX(E$11:E361,MATCH(S362,S$11:S361,0),1)),0)</f>
        <v>0</v>
      </c>
      <c r="F362" s="446">
        <f ca="1">IF(Z362&lt;&gt;"",IF(COUNTIF(Z$11:Z362,Z362)=1,MAX(F$11:F361)+1,INDEX(F$11:F361,MATCH(Z362,Z$11:Z361,0),1)),0)</f>
        <v>0</v>
      </c>
      <c r="G362" s="447" cm="1">
        <f t="array" aca="1" ref="G362" ca="1">IF(Z362&lt;&gt;"",IF(COUNTIFS(Z$11:Z362,Z362,W$11:W362,W362)=1,MAX(G$11:G361)+1,INDEX(G$11:G361,MATCH(Z362&amp;W362,Z$11:Z361&amp;W$11:W362,0),1)),0)</f>
        <v>0</v>
      </c>
      <c r="H362" s="447">
        <f t="shared" ca="1" si="631"/>
        <v>0</v>
      </c>
      <c r="I362" s="447">
        <f ca="1">IF(T362="",0,IF(COUNTIF(T$11:T362,T362)=1,1,0))</f>
        <v>0</v>
      </c>
      <c r="J362" s="447">
        <f ca="1">IF(U362="",0,IF(COUNTIF(U$11:U362,U362)=1,1,0))</f>
        <v>0</v>
      </c>
      <c r="K362" s="447">
        <f ca="1">IF(S362="",0,IF(COUNTIF(S$11:S362,S362)=1,1,0))</f>
        <v>0</v>
      </c>
      <c r="L362" s="446">
        <f ca="1">IF(Z362="",0,IF(COUNTIF(Z$11:Z362,Z362)=1,1,0))</f>
        <v>0</v>
      </c>
      <c r="M362" s="767">
        <f ca="1">IF($W362=2,IF(COUNTIFS($W$11:$W362,2,$Z$11:$Z362,$Z362)=1,1,0),0)</f>
        <v>0</v>
      </c>
      <c r="N362" s="767">
        <f ca="1">IF($W362=1,IF(COUNTIFS($W$11:$W362,2,$Z$11:$Z362,$Z362)=1,1,0),0)</f>
        <v>0</v>
      </c>
      <c r="O362" s="446">
        <f ca="1">IF(H362=0,0,IF(COUNTIF(Z$11:Z362,Z362)=1,1,0))</f>
        <v>0</v>
      </c>
      <c r="P362" s="448" t="str">
        <f t="shared" ca="1" si="632"/>
        <v>石川県</v>
      </c>
      <c r="Q362" s="89">
        <f t="shared" ca="1" si="633"/>
        <v>352</v>
      </c>
      <c r="R362" s="170" t="s">
        <v>459</v>
      </c>
      <c r="S362" s="357" t="str">
        <f t="shared" ca="1" si="634"/>
        <v/>
      </c>
      <c r="T362" s="357" t="str">
        <f t="shared" ca="1" si="635"/>
        <v/>
      </c>
      <c r="U362" s="58" t="str">
        <f t="shared" ca="1" si="636"/>
        <v/>
      </c>
      <c r="V362" s="58" t="str">
        <f t="shared" ca="1" si="637"/>
        <v/>
      </c>
      <c r="W362" s="920" t="str">
        <f t="shared" ca="1" si="638"/>
        <v/>
      </c>
      <c r="X362" s="369">
        <f ca="1">IFERROR(VLOOKUP(W362,'（様式１号）３整理番号表'!$B$4:$H$5,2,FALSE),0)</f>
        <v>0</v>
      </c>
      <c r="Y362" s="768" t="str" cm="1">
        <f t="array" aca="1" ref="Y362" ca="1">IF(AND(D362=0,F362=0),"",IF(COUNTIF(D$11:D362,D362)=1,1,IF(COUNTIFS(D$11:D362,D362,F$11:F362,F362)=1,INDEX((D$11:D362,F$11:F362,Y$11:Y362),MATCH(_xlfn.MAXIFS(F$11:F361,D$11:D361,D362),$F$11:F362,0),1,3)+1,INDEX((D$11:D362,F$11:F362,Y$11:Y362),MATCH(D362&amp;F362,D$11:D362&amp;F$11:F362,0),1,3))))</f>
        <v/>
      </c>
      <c r="Z362" s="40" t="str">
        <f t="shared" ca="1" si="639"/>
        <v/>
      </c>
      <c r="AA362" s="924" t="str">
        <f t="shared" ca="1" si="640"/>
        <v/>
      </c>
      <c r="AB362" s="93">
        <f ca="1">IFERROR(VLOOKUP(AA362,'（様式１号）３整理番号表'!$B$10:$H$16,2,FALSE),0)</f>
        <v>0</v>
      </c>
      <c r="AC362" s="924" t="str">
        <f t="shared" ca="1" si="641"/>
        <v/>
      </c>
      <c r="AD362" s="924" t="str">
        <f t="shared" ca="1" si="642"/>
        <v/>
      </c>
      <c r="AE362" s="93">
        <f ca="1">IFERROR(VLOOKUP(AD362,'（様式１号）３整理番号表'!$B$21:$H$22,2,FALSE),0)</f>
        <v>0</v>
      </c>
      <c r="AF362" s="924" t="str">
        <f t="shared" ca="1" si="643"/>
        <v/>
      </c>
      <c r="AG362" s="93">
        <f ca="1">IFERROR(VLOOKUP(AF362,'（様式１号）３整理番号表'!$B$26:$H$31,2,FALSE),0)</f>
        <v>0</v>
      </c>
      <c r="AH362" s="924" t="str">
        <f t="shared" ca="1" si="644"/>
        <v/>
      </c>
      <c r="AI362" s="93">
        <f ca="1">IFERROR(VLOOKUP(AH362,'（様式１号）３整理番号表'!$J$5:$N$59,2,FALSE),0)</f>
        <v>0</v>
      </c>
      <c r="AJ362" s="77" t="str">
        <f t="shared" ca="1" si="645"/>
        <v/>
      </c>
      <c r="AK362" s="93">
        <f ca="1">IFERROR(VLOOKUP(AJ362,'（様式１号）３整理番号表'!$P$5:$R$29,2,FALSE),0)</f>
        <v>0</v>
      </c>
      <c r="AL362" s="921" t="str">
        <f t="shared" ca="1" si="646"/>
        <v/>
      </c>
      <c r="AM362" s="921" t="str">
        <f t="shared" ca="1" si="647"/>
        <v/>
      </c>
      <c r="AN362" s="921"/>
      <c r="AO362" s="77" t="str">
        <f t="shared" ca="1" si="648"/>
        <v/>
      </c>
      <c r="AP362" s="93">
        <f ca="1">IFERROR(VLOOKUP(AO362,'（様式１号）３整理番号表'!$P$5:$R$29,2,FALSE),0)</f>
        <v>0</v>
      </c>
      <c r="AQ362" s="924" t="str">
        <f t="shared" ca="1" si="649"/>
        <v/>
      </c>
      <c r="AR362" s="93">
        <f t="shared" ca="1" si="650"/>
        <v>0</v>
      </c>
      <c r="AS362" s="924" t="str">
        <f t="shared" ca="1" si="651"/>
        <v/>
      </c>
      <c r="AT362" s="40" t="str">
        <f t="shared" ca="1" si="652"/>
        <v/>
      </c>
      <c r="AU362" s="93" t="str">
        <f t="shared" ca="1" si="653"/>
        <v/>
      </c>
      <c r="AV362" s="923" t="str">
        <f t="shared" ca="1" si="654"/>
        <v/>
      </c>
      <c r="AW362" s="926" t="str">
        <f t="shared" ca="1" si="655"/>
        <v/>
      </c>
      <c r="AX362" s="925" t="str">
        <f t="shared" ca="1" si="656"/>
        <v/>
      </c>
      <c r="AY362" s="925" t="str">
        <f t="shared" ca="1" si="656"/>
        <v/>
      </c>
      <c r="AZ362" s="925" t="str">
        <f t="shared" ca="1" si="656"/>
        <v/>
      </c>
      <c r="BA362" s="925" t="str">
        <f t="shared" ca="1" si="656"/>
        <v/>
      </c>
      <c r="BB362" s="925" t="str">
        <f t="shared" ca="1" si="657"/>
        <v/>
      </c>
      <c r="BC362" s="925" t="str">
        <f t="shared" ca="1" si="658"/>
        <v/>
      </c>
      <c r="BD362" s="925" t="str">
        <f t="shared" ca="1" si="658"/>
        <v/>
      </c>
      <c r="BE362" s="925" t="str">
        <f t="shared" ca="1" si="658"/>
        <v/>
      </c>
      <c r="BF362" s="77" t="str">
        <f t="shared" ca="1" si="659"/>
        <v/>
      </c>
      <c r="BG362" s="924" t="str">
        <f t="shared" ca="1" si="660"/>
        <v/>
      </c>
      <c r="BH362" s="94">
        <f ca="1">IF(BF362&lt;&gt;"",INDEX('（様式１号）３整理番号表'!$AB$7:$AQ$12,MATCH(BF362,'（様式１号）３整理番号表'!$AA$7:$AA$12,0),MATCH(BG362,'（様式１号）３整理番号表'!$AB$6:$AQ$6,0)),0)</f>
        <v>0</v>
      </c>
      <c r="BI362" s="921" t="str">
        <f t="shared" ca="1" si="661"/>
        <v/>
      </c>
      <c r="BJ362" s="922" t="str">
        <f t="shared" ca="1" si="662"/>
        <v/>
      </c>
      <c r="BK362" s="926" t="str">
        <f t="shared" ca="1" si="663"/>
        <v/>
      </c>
      <c r="BL362" s="922" t="str">
        <f t="shared" ca="1" si="664"/>
        <v/>
      </c>
      <c r="BM362" s="79" t="str">
        <f t="shared" ca="1" si="665"/>
        <v/>
      </c>
      <c r="BN362" s="82" t="str">
        <f t="shared" ca="1" si="666"/>
        <v/>
      </c>
      <c r="BO362" s="83" t="str">
        <f t="shared" ca="1" si="667"/>
        <v/>
      </c>
      <c r="BP362" s="84" t="str">
        <f t="shared" ca="1" si="668"/>
        <v/>
      </c>
      <c r="BQ362" s="82" t="str">
        <f t="shared" ca="1" si="669"/>
        <v/>
      </c>
      <c r="BR362" s="97" t="str">
        <f t="shared" ca="1" si="670"/>
        <v/>
      </c>
      <c r="BS362" s="95" t="str">
        <f t="shared" ca="1" si="671"/>
        <v/>
      </c>
      <c r="BT362" s="184" t="str">
        <f t="shared" ca="1" si="672"/>
        <v/>
      </c>
      <c r="BU362" s="611" t="str">
        <f t="shared" ca="1" si="673"/>
        <v/>
      </c>
      <c r="BV362" s="77" t="str">
        <f t="shared" ca="1" si="674"/>
        <v/>
      </c>
      <c r="BW362" s="85" t="str">
        <f t="shared" ca="1" si="675"/>
        <v/>
      </c>
      <c r="BX362" s="86" t="str">
        <f t="shared" ca="1" si="676"/>
        <v/>
      </c>
      <c r="BY362" s="231">
        <f ca="1">IF('ポイント要件確認等（個別表）'!AD362=1,ROUNDDOWN('ポイント要件確認等（個別表）'!AV362,-3),IF('ポイント要件確認等（個別表）'!AD362=2,ROUNDDOWN('ポイント要件確認等（個別表）'!BH362,-3),IF('ポイント要件確認等（個別表）'!AD362=3,ROUNDDOWN('ポイント要件確認等（個別表）'!BT362,-3),0)))</f>
        <v>0</v>
      </c>
      <c r="BZ362" s="86" t="str">
        <f t="shared" ca="1" si="677"/>
        <v/>
      </c>
      <c r="CA362" s="232" t="str">
        <f t="shared" ca="1" si="678"/>
        <v/>
      </c>
      <c r="CB362" s="232">
        <f t="shared" ca="1" si="679"/>
        <v>0</v>
      </c>
      <c r="CC362" s="86" t="str">
        <f t="shared" ca="1" si="680"/>
        <v/>
      </c>
      <c r="CD362" s="86" t="str">
        <f t="shared" ca="1" si="681"/>
        <v/>
      </c>
      <c r="CE362" s="609"/>
      <c r="CF362" s="86" t="str">
        <f t="shared" ca="1" si="682"/>
        <v/>
      </c>
      <c r="CG362" s="185" t="str">
        <f t="shared" ca="1" si="683"/>
        <v/>
      </c>
      <c r="CH362" s="246" t="str">
        <f t="shared" ca="1" si="684"/>
        <v>含税額</v>
      </c>
      <c r="CI362" s="247" t="str">
        <f t="shared" ca="1" si="685"/>
        <v/>
      </c>
      <c r="CJ362" s="87" t="str">
        <f ca="1">IFERROR(IF(INDIRECT("'("&amp;'２個別表'!EO362&amp;")'!AR"&amp;84+EP362)&lt;&gt;1,"",1),"")</f>
        <v/>
      </c>
      <c r="CK362" s="244" t="str">
        <f t="shared" ca="1" si="686"/>
        <v/>
      </c>
      <c r="CL362" s="235" t="str">
        <f t="shared" ca="1" si="687"/>
        <v/>
      </c>
      <c r="CM362" s="239" t="str">
        <f t="shared" ca="1" si="688"/>
        <v/>
      </c>
      <c r="CN362" s="77" t="str">
        <f t="shared" ca="1" si="689"/>
        <v/>
      </c>
      <c r="CO362" s="93" t="str">
        <f ca="1">IFERROR(VLOOKUP(CN362,'（様式１号）３整理番号表'!$T$5:$V$15,2,FALSE),"")</f>
        <v/>
      </c>
      <c r="CP362" s="924" t="str">
        <f t="shared" ca="1" si="690"/>
        <v/>
      </c>
      <c r="CQ362" s="93" t="str">
        <f ca="1">IFERROR(VLOOKUP(CP362,'（様式１号）３整理番号表'!$T$19:$V$24,2,FALSE),"")</f>
        <v/>
      </c>
      <c r="CR362" s="924" t="str">
        <f ca="1">IFERROR(IF(INDIRECT("'("&amp;'２個別表'!EO362&amp;")'!AV"&amp;84+EP362)&lt;&gt;1,"",1),"")</f>
        <v/>
      </c>
      <c r="CS362" s="232">
        <f t="shared" ca="1" si="691"/>
        <v>0</v>
      </c>
      <c r="CT362" s="248">
        <f t="shared" ca="1" si="692"/>
        <v>0</v>
      </c>
      <c r="CU362" s="376" t="str">
        <f ca="1">IF(ER362="補強",IF(COUNTIFS($Z$11:Z362,Z362,$W$11:W362,1)=1,"１①",""),IF(COUNTIFS($Z$11:Z362,Z362,$W$11:W362,2)=1,"２①",""))</f>
        <v/>
      </c>
      <c r="CV362" s="57" t="str">
        <f t="shared" ca="1" si="693"/>
        <v/>
      </c>
      <c r="CW362" s="927" t="str">
        <f t="shared" ca="1" si="694"/>
        <v/>
      </c>
      <c r="CX362" s="256" t="str">
        <f t="shared" ca="1" si="695"/>
        <v/>
      </c>
      <c r="CY362" s="256" t="str">
        <f t="shared" ca="1" si="696"/>
        <v/>
      </c>
      <c r="CZ362" s="256" t="str">
        <f t="shared" ca="1" si="697"/>
        <v/>
      </c>
      <c r="DA362" s="256" t="str">
        <f t="shared" ca="1" si="698"/>
        <v/>
      </c>
      <c r="DB362" s="316" t="str">
        <f ca="1">IFERROR(VLOOKUP($CU362,'（様式１号）３整理番号表'!$Z$19:$AB$32,3,FALSE),"")</f>
        <v/>
      </c>
      <c r="DC362" s="259" t="str">
        <f t="shared" ca="1" si="699"/>
        <v>-</v>
      </c>
      <c r="DD362" s="618" t="str">
        <f t="shared" ca="1" si="700"/>
        <v/>
      </c>
      <c r="DE362" s="321" t="str">
        <f ca="1">IF(AND(AO362=18,AS362=1),IF(COUNTIFS($Y$11:Y362,Y362,$AS$11:AS362,1)=1,"２②",""),IF($CU362="１①",INDEX(INDIRECT("'("&amp;$EO362&amp;")'!AR116:BB116"),1,MATCH(INDIRECT("'("&amp;$EO362&amp;")'!C118"),INDIRECT("'("&amp;$EO362&amp;")'!AR119:BB119"),0)),""))</f>
        <v/>
      </c>
      <c r="DF362" s="324" t="str">
        <f t="shared" ca="1" si="701"/>
        <v/>
      </c>
      <c r="DG362" s="313" t="str">
        <f t="shared" ca="1" si="702"/>
        <v/>
      </c>
      <c r="DH362" s="313" t="str">
        <f t="shared" ca="1" si="703"/>
        <v/>
      </c>
      <c r="DI362" s="313" t="str">
        <f t="shared" ca="1" si="704"/>
        <v/>
      </c>
      <c r="DJ362" s="313" t="str">
        <f t="shared" ca="1" si="705"/>
        <v/>
      </c>
      <c r="DK362" s="328" t="str">
        <f t="shared" ca="1" si="706"/>
        <v/>
      </c>
      <c r="DL362" s="334" t="str">
        <f t="shared" ca="1" si="707"/>
        <v/>
      </c>
      <c r="DM362" s="915" t="str">
        <f t="shared" ca="1" si="708"/>
        <v/>
      </c>
      <c r="DN362" s="15"/>
      <c r="DO362" s="324"/>
      <c r="DP362" s="16"/>
      <c r="DQ362" s="16"/>
      <c r="DR362" s="16"/>
      <c r="DS362" s="16"/>
      <c r="DT362" s="318" t="str">
        <f>IFERROR(VLOOKUP($DN362,'（様式１号）３整理番号表'!$Z$19:$AB$32,3,FALSE),"")</f>
        <v/>
      </c>
      <c r="DU362" s="259" t="str">
        <f t="shared" si="709"/>
        <v/>
      </c>
      <c r="DV362" s="14"/>
      <c r="DW362" s="17" t="str">
        <f t="shared" ca="1" si="710"/>
        <v/>
      </c>
      <c r="DX362" s="88" t="str">
        <f t="shared" ca="1" si="727"/>
        <v/>
      </c>
      <c r="DZ362" s="339">
        <f t="shared" ref="DZ362:EM380" ca="1" si="731">COUNTIF($CJ362:$DV362,DZ$8)</f>
        <v>0</v>
      </c>
      <c r="EA362" s="339">
        <f t="shared" ca="1" si="731"/>
        <v>0</v>
      </c>
      <c r="EB362" s="339">
        <f t="shared" ca="1" si="731"/>
        <v>0</v>
      </c>
      <c r="EC362" s="339">
        <f t="shared" ca="1" si="731"/>
        <v>0</v>
      </c>
      <c r="ED362" s="339">
        <f t="shared" ca="1" si="731"/>
        <v>0</v>
      </c>
      <c r="EE362" s="339">
        <f t="shared" ca="1" si="731"/>
        <v>0</v>
      </c>
      <c r="EF362" s="339">
        <f t="shared" ca="1" si="731"/>
        <v>0</v>
      </c>
      <c r="EG362" s="339">
        <f t="shared" ca="1" si="731"/>
        <v>0</v>
      </c>
      <c r="EH362" s="339">
        <f t="shared" ca="1" si="731"/>
        <v>0</v>
      </c>
      <c r="EI362" s="339">
        <f t="shared" ca="1" si="731"/>
        <v>0</v>
      </c>
      <c r="EJ362" s="339">
        <f t="shared" ca="1" si="731"/>
        <v>0</v>
      </c>
      <c r="EK362" s="339">
        <f t="shared" ca="1" si="731"/>
        <v>0</v>
      </c>
      <c r="EL362" s="339">
        <f t="shared" ca="1" si="731"/>
        <v>0</v>
      </c>
      <c r="EM362" s="339">
        <f t="shared" ca="1" si="731"/>
        <v>0</v>
      </c>
      <c r="EO362" s="919" t="str">
        <f t="shared" ca="1" si="629"/>
        <v/>
      </c>
      <c r="EP362" s="919" t="str">
        <f t="shared" ca="1" si="711"/>
        <v/>
      </c>
      <c r="EQ362" s="919" t="str">
        <f t="shared" ca="1" si="712"/>
        <v/>
      </c>
      <c r="ER362" s="919" t="str">
        <f t="shared" ca="1" si="713"/>
        <v/>
      </c>
      <c r="ES362" s="919" t="str">
        <f ca="1">IFERROR(INDEX('郵便番号（石川県）'!$A$3:$F$2574,MATCH(INDIRECT("'("&amp;EO362&amp;")'!E7"),'郵便番号（石川県）'!$A$3:$A$2574,0),6),"")</f>
        <v/>
      </c>
      <c r="ET362" s="919" t="str">
        <f ca="1">IFERROR(INDEX('郵便番号（石川県）'!$A$3:$F$2574,MATCH(INDIRECT("'("&amp;$EO362&amp;")'!E7"),'郵便番号（石川県）'!$A$3:$A$2574,0),5),"")</f>
        <v/>
      </c>
      <c r="EU362" s="919" t="str">
        <f t="shared" ca="1" si="714"/>
        <v/>
      </c>
      <c r="EV362" s="919" t="str">
        <f t="shared" ca="1" si="715"/>
        <v/>
      </c>
      <c r="EW362" s="919" t="str">
        <f t="shared" ca="1" si="716"/>
        <v/>
      </c>
      <c r="EX362" s="919" t="str">
        <f t="shared" ca="1" si="717"/>
        <v/>
      </c>
      <c r="EY362" s="919" t="str">
        <f t="shared" ca="1" si="718"/>
        <v/>
      </c>
      <c r="EZ362" s="919" t="str">
        <f t="shared" ca="1" si="719"/>
        <v/>
      </c>
      <c r="FA362" s="919" t="str">
        <f t="shared" ca="1" si="720"/>
        <v/>
      </c>
      <c r="FB362" s="919" t="str">
        <f t="shared" ca="1" si="721"/>
        <v/>
      </c>
      <c r="FC362" s="919" t="str">
        <f t="shared" ca="1" si="722"/>
        <v/>
      </c>
      <c r="FD362" s="627" t="str">
        <f t="shared" ca="1" si="723"/>
        <v/>
      </c>
      <c r="FE362" s="630">
        <v>352</v>
      </c>
      <c r="FF362" s="299" t="str">
        <f t="shared" ca="1" si="724"/>
        <v/>
      </c>
      <c r="FG362" s="993" t="str">
        <f t="shared" ca="1" si="725"/>
        <v/>
      </c>
      <c r="FH362" s="919" t="str">
        <f t="shared" ca="1" si="726"/>
        <v/>
      </c>
      <c r="FI362" s="299">
        <f ca="1">COUNTIF($FH$11:FH362,"■")</f>
        <v>0</v>
      </c>
    </row>
    <row r="363" spans="1:165" ht="34.5" customHeight="1">
      <c r="A363" s="445">
        <f t="shared" ca="1" si="630"/>
        <v>0</v>
      </c>
      <c r="B363" s="446">
        <f>IF(R363&lt;&gt;"",IF(COUNTIF(R$11:R363,R363)=1,MAX(B$11:B362)+1,INDEX(B$11:B362,MATCH(R363,R$11:R362,0),1)),0)</f>
        <v>1</v>
      </c>
      <c r="C363" s="446">
        <f ca="1">IF(T363&lt;&gt;"",IF(COUNTIF(T$11:T363,T363)=1,MAX(C$11:C362)+1,INDEX(C$11:C362,MATCH(T363,T$11:T362,0),1)),0)</f>
        <v>0</v>
      </c>
      <c r="D363" s="446">
        <f ca="1">IF(U363&lt;&gt;"",IF(COUNTIF(U$11:U363,U363)=1,MAX(D$11:D362)+1,INDEX(D$11:D362,MATCH(U363,U$11:U362,0),1)),0)</f>
        <v>0</v>
      </c>
      <c r="E363" s="446">
        <f ca="1">IF(S363&lt;&gt;"",IF(COUNTIF(S$11:S363,S363)=1,MAX(E$11:E362)+1,INDEX(E$11:E362,MATCH(S363,S$11:S362,0),1)),0)</f>
        <v>0</v>
      </c>
      <c r="F363" s="446">
        <f ca="1">IF(Z363&lt;&gt;"",IF(COUNTIF(Z$11:Z363,Z363)=1,MAX(F$11:F362)+1,INDEX(F$11:F362,MATCH(Z363,Z$11:Z362,0),1)),0)</f>
        <v>0</v>
      </c>
      <c r="G363" s="447" cm="1">
        <f t="array" aca="1" ref="G363" ca="1">IF(Z363&lt;&gt;"",IF(COUNTIFS(Z$11:Z363,Z363,W$11:W363,W363)=1,MAX(G$11:G362)+1,INDEX(G$11:G362,MATCH(Z363&amp;W363,Z$11:Z362&amp;W$11:W363,0),1)),0)</f>
        <v>0</v>
      </c>
      <c r="H363" s="447">
        <f t="shared" ca="1" si="631"/>
        <v>0</v>
      </c>
      <c r="I363" s="447">
        <f ca="1">IF(T363="",0,IF(COUNTIF(T$11:T363,T363)=1,1,0))</f>
        <v>0</v>
      </c>
      <c r="J363" s="447">
        <f ca="1">IF(U363="",0,IF(COUNTIF(U$11:U363,U363)=1,1,0))</f>
        <v>0</v>
      </c>
      <c r="K363" s="447">
        <f ca="1">IF(S363="",0,IF(COUNTIF(S$11:S363,S363)=1,1,0))</f>
        <v>0</v>
      </c>
      <c r="L363" s="446">
        <f ca="1">IF(Z363="",0,IF(COUNTIF(Z$11:Z363,Z363)=1,1,0))</f>
        <v>0</v>
      </c>
      <c r="M363" s="767">
        <f ca="1">IF($W363=2,IF(COUNTIFS($W$11:$W363,2,$Z$11:$Z363,$Z363)=1,1,0),0)</f>
        <v>0</v>
      </c>
      <c r="N363" s="767">
        <f ca="1">IF($W363=1,IF(COUNTIFS($W$11:$W363,2,$Z$11:$Z363,$Z363)=1,1,0),0)</f>
        <v>0</v>
      </c>
      <c r="O363" s="446">
        <f ca="1">IF(H363=0,0,IF(COUNTIF(Z$11:Z363,Z363)=1,1,0))</f>
        <v>0</v>
      </c>
      <c r="P363" s="448" t="str">
        <f t="shared" ca="1" si="632"/>
        <v>石川県</v>
      </c>
      <c r="Q363" s="89">
        <f t="shared" ca="1" si="633"/>
        <v>353</v>
      </c>
      <c r="R363" s="170" t="s">
        <v>459</v>
      </c>
      <c r="S363" s="357" t="str">
        <f t="shared" ca="1" si="634"/>
        <v/>
      </c>
      <c r="T363" s="357" t="str">
        <f t="shared" ca="1" si="635"/>
        <v/>
      </c>
      <c r="U363" s="58" t="str">
        <f t="shared" ca="1" si="636"/>
        <v/>
      </c>
      <c r="V363" s="58" t="str">
        <f t="shared" ca="1" si="637"/>
        <v/>
      </c>
      <c r="W363" s="920" t="str">
        <f t="shared" ca="1" si="638"/>
        <v/>
      </c>
      <c r="X363" s="369">
        <f ca="1">IFERROR(VLOOKUP(W363,'（様式１号）３整理番号表'!$B$4:$H$5,2,FALSE),0)</f>
        <v>0</v>
      </c>
      <c r="Y363" s="768" t="str" cm="1">
        <f t="array" aca="1" ref="Y363" ca="1">IF(AND(D363=0,F363=0),"",IF(COUNTIF(D$11:D363,D363)=1,1,IF(COUNTIFS(D$11:D363,D363,F$11:F363,F363)=1,INDEX((D$11:D363,F$11:F363,Y$11:Y363),MATCH(_xlfn.MAXIFS(F$11:F362,D$11:D362,D363),$F$11:F363,0),1,3)+1,INDEX((D$11:D363,F$11:F363,Y$11:Y363),MATCH(D363&amp;F363,D$11:D363&amp;F$11:F363,0),1,3))))</f>
        <v/>
      </c>
      <c r="Z363" s="40" t="str">
        <f t="shared" ca="1" si="639"/>
        <v/>
      </c>
      <c r="AA363" s="924" t="str">
        <f t="shared" ca="1" si="640"/>
        <v/>
      </c>
      <c r="AB363" s="93">
        <f ca="1">IFERROR(VLOOKUP(AA363,'（様式１号）３整理番号表'!$B$10:$H$16,2,FALSE),0)</f>
        <v>0</v>
      </c>
      <c r="AC363" s="924" t="str">
        <f t="shared" ca="1" si="641"/>
        <v/>
      </c>
      <c r="AD363" s="924" t="str">
        <f t="shared" ca="1" si="642"/>
        <v/>
      </c>
      <c r="AE363" s="93">
        <f ca="1">IFERROR(VLOOKUP(AD363,'（様式１号）３整理番号表'!$B$21:$H$22,2,FALSE),0)</f>
        <v>0</v>
      </c>
      <c r="AF363" s="924" t="str">
        <f t="shared" ca="1" si="643"/>
        <v/>
      </c>
      <c r="AG363" s="93">
        <f ca="1">IFERROR(VLOOKUP(AF363,'（様式１号）３整理番号表'!$B$26:$H$31,2,FALSE),0)</f>
        <v>0</v>
      </c>
      <c r="AH363" s="924" t="str">
        <f t="shared" ca="1" si="644"/>
        <v/>
      </c>
      <c r="AI363" s="93">
        <f ca="1">IFERROR(VLOOKUP(AH363,'（様式１号）３整理番号表'!$J$5:$N$59,2,FALSE),0)</f>
        <v>0</v>
      </c>
      <c r="AJ363" s="77" t="str">
        <f t="shared" ca="1" si="645"/>
        <v/>
      </c>
      <c r="AK363" s="93">
        <f ca="1">IFERROR(VLOOKUP(AJ363,'（様式１号）３整理番号表'!$P$5:$R$29,2,FALSE),0)</f>
        <v>0</v>
      </c>
      <c r="AL363" s="921" t="str">
        <f t="shared" ca="1" si="646"/>
        <v/>
      </c>
      <c r="AM363" s="921" t="str">
        <f t="shared" ca="1" si="647"/>
        <v/>
      </c>
      <c r="AN363" s="921"/>
      <c r="AO363" s="77" t="str">
        <f t="shared" ca="1" si="648"/>
        <v/>
      </c>
      <c r="AP363" s="93">
        <f ca="1">IFERROR(VLOOKUP(AO363,'（様式１号）３整理番号表'!$P$5:$R$29,2,FALSE),0)</f>
        <v>0</v>
      </c>
      <c r="AQ363" s="924" t="str">
        <f t="shared" ca="1" si="649"/>
        <v/>
      </c>
      <c r="AR363" s="93">
        <f t="shared" ca="1" si="650"/>
        <v>0</v>
      </c>
      <c r="AS363" s="924" t="str">
        <f t="shared" ca="1" si="651"/>
        <v/>
      </c>
      <c r="AT363" s="40" t="str">
        <f t="shared" ca="1" si="652"/>
        <v/>
      </c>
      <c r="AU363" s="93" t="str">
        <f t="shared" ca="1" si="653"/>
        <v/>
      </c>
      <c r="AV363" s="923" t="str">
        <f t="shared" ca="1" si="654"/>
        <v/>
      </c>
      <c r="AW363" s="926" t="str">
        <f t="shared" ca="1" si="655"/>
        <v/>
      </c>
      <c r="AX363" s="925" t="str">
        <f t="shared" ca="1" si="656"/>
        <v/>
      </c>
      <c r="AY363" s="925" t="str">
        <f t="shared" ca="1" si="656"/>
        <v/>
      </c>
      <c r="AZ363" s="925" t="str">
        <f t="shared" ca="1" si="656"/>
        <v/>
      </c>
      <c r="BA363" s="925" t="str">
        <f t="shared" ca="1" si="656"/>
        <v/>
      </c>
      <c r="BB363" s="925" t="str">
        <f t="shared" ca="1" si="657"/>
        <v/>
      </c>
      <c r="BC363" s="925" t="str">
        <f t="shared" ca="1" si="658"/>
        <v/>
      </c>
      <c r="BD363" s="925" t="str">
        <f t="shared" ca="1" si="658"/>
        <v/>
      </c>
      <c r="BE363" s="925" t="str">
        <f t="shared" ca="1" si="658"/>
        <v/>
      </c>
      <c r="BF363" s="77" t="str">
        <f t="shared" ca="1" si="659"/>
        <v/>
      </c>
      <c r="BG363" s="924" t="str">
        <f t="shared" ca="1" si="660"/>
        <v/>
      </c>
      <c r="BH363" s="94">
        <f ca="1">IF(BF363&lt;&gt;"",INDEX('（様式１号）３整理番号表'!$AB$7:$AQ$12,MATCH(BF363,'（様式１号）３整理番号表'!$AA$7:$AA$12,0),MATCH(BG363,'（様式１号）３整理番号表'!$AB$6:$AQ$6,0)),0)</f>
        <v>0</v>
      </c>
      <c r="BI363" s="921" t="str">
        <f t="shared" ca="1" si="661"/>
        <v/>
      </c>
      <c r="BJ363" s="922" t="str">
        <f t="shared" ca="1" si="662"/>
        <v/>
      </c>
      <c r="BK363" s="926" t="str">
        <f t="shared" ca="1" si="663"/>
        <v/>
      </c>
      <c r="BL363" s="922" t="str">
        <f t="shared" ca="1" si="664"/>
        <v/>
      </c>
      <c r="BM363" s="79" t="str">
        <f t="shared" ca="1" si="665"/>
        <v/>
      </c>
      <c r="BN363" s="82" t="str">
        <f t="shared" ca="1" si="666"/>
        <v/>
      </c>
      <c r="BO363" s="83" t="str">
        <f t="shared" ca="1" si="667"/>
        <v/>
      </c>
      <c r="BP363" s="84" t="str">
        <f t="shared" ca="1" si="668"/>
        <v/>
      </c>
      <c r="BQ363" s="82" t="str">
        <f t="shared" ca="1" si="669"/>
        <v/>
      </c>
      <c r="BR363" s="97" t="str">
        <f t="shared" ca="1" si="670"/>
        <v/>
      </c>
      <c r="BS363" s="95" t="str">
        <f t="shared" ca="1" si="671"/>
        <v/>
      </c>
      <c r="BT363" s="184" t="str">
        <f t="shared" ca="1" si="672"/>
        <v/>
      </c>
      <c r="BU363" s="611" t="str">
        <f t="shared" ca="1" si="673"/>
        <v/>
      </c>
      <c r="BV363" s="77" t="str">
        <f t="shared" ca="1" si="674"/>
        <v/>
      </c>
      <c r="BW363" s="85" t="str">
        <f t="shared" ca="1" si="675"/>
        <v/>
      </c>
      <c r="BX363" s="86" t="str">
        <f t="shared" ca="1" si="676"/>
        <v/>
      </c>
      <c r="BY363" s="231">
        <f ca="1">IF('ポイント要件確認等（個別表）'!AD363=1,ROUNDDOWN('ポイント要件確認等（個別表）'!AV363,-3),IF('ポイント要件確認等（個別表）'!AD363=2,ROUNDDOWN('ポイント要件確認等（個別表）'!BH363,-3),IF('ポイント要件確認等（個別表）'!AD363=3,ROUNDDOWN('ポイント要件確認等（個別表）'!BT363,-3),0)))</f>
        <v>0</v>
      </c>
      <c r="BZ363" s="86" t="str">
        <f t="shared" ca="1" si="677"/>
        <v/>
      </c>
      <c r="CA363" s="232" t="str">
        <f t="shared" ca="1" si="678"/>
        <v/>
      </c>
      <c r="CB363" s="232">
        <f t="shared" ca="1" si="679"/>
        <v>0</v>
      </c>
      <c r="CC363" s="86" t="str">
        <f t="shared" ca="1" si="680"/>
        <v/>
      </c>
      <c r="CD363" s="86" t="str">
        <f t="shared" ca="1" si="681"/>
        <v/>
      </c>
      <c r="CE363" s="609"/>
      <c r="CF363" s="86" t="str">
        <f t="shared" ca="1" si="682"/>
        <v/>
      </c>
      <c r="CG363" s="185" t="str">
        <f t="shared" ca="1" si="683"/>
        <v/>
      </c>
      <c r="CH363" s="246" t="str">
        <f t="shared" ca="1" si="684"/>
        <v>含税額</v>
      </c>
      <c r="CI363" s="247" t="str">
        <f t="shared" ca="1" si="685"/>
        <v/>
      </c>
      <c r="CJ363" s="87" t="str">
        <f ca="1">IFERROR(IF(INDIRECT("'("&amp;'２個別表'!EO363&amp;")'!AR"&amp;84+EP363)&lt;&gt;1,"",1),"")</f>
        <v/>
      </c>
      <c r="CK363" s="244" t="str">
        <f t="shared" ca="1" si="686"/>
        <v/>
      </c>
      <c r="CL363" s="235" t="str">
        <f t="shared" ca="1" si="687"/>
        <v/>
      </c>
      <c r="CM363" s="239" t="str">
        <f t="shared" ca="1" si="688"/>
        <v/>
      </c>
      <c r="CN363" s="77" t="str">
        <f t="shared" ca="1" si="689"/>
        <v/>
      </c>
      <c r="CO363" s="93" t="str">
        <f ca="1">IFERROR(VLOOKUP(CN363,'（様式１号）３整理番号表'!$T$5:$V$15,2,FALSE),"")</f>
        <v/>
      </c>
      <c r="CP363" s="924" t="str">
        <f t="shared" ca="1" si="690"/>
        <v/>
      </c>
      <c r="CQ363" s="93" t="str">
        <f ca="1">IFERROR(VLOOKUP(CP363,'（様式１号）３整理番号表'!$T$19:$V$24,2,FALSE),"")</f>
        <v/>
      </c>
      <c r="CR363" s="924" t="str">
        <f ca="1">IFERROR(IF(INDIRECT("'("&amp;'２個別表'!EO363&amp;")'!AV"&amp;84+EP363)&lt;&gt;1,"",1),"")</f>
        <v/>
      </c>
      <c r="CS363" s="232">
        <f t="shared" ca="1" si="691"/>
        <v>0</v>
      </c>
      <c r="CT363" s="248">
        <f t="shared" ca="1" si="692"/>
        <v>0</v>
      </c>
      <c r="CU363" s="376" t="str">
        <f ca="1">IF(ER363="補強",IF(COUNTIFS($Z$11:Z363,Z363,$W$11:W363,1)=1,"１①",""),IF(COUNTIFS($Z$11:Z363,Z363,$W$11:W363,2)=1,"２①",""))</f>
        <v/>
      </c>
      <c r="CV363" s="57" t="str">
        <f t="shared" ca="1" si="693"/>
        <v/>
      </c>
      <c r="CW363" s="927" t="str">
        <f t="shared" ca="1" si="694"/>
        <v/>
      </c>
      <c r="CX363" s="256" t="str">
        <f t="shared" ca="1" si="695"/>
        <v/>
      </c>
      <c r="CY363" s="256" t="str">
        <f t="shared" ca="1" si="696"/>
        <v/>
      </c>
      <c r="CZ363" s="256" t="str">
        <f t="shared" ca="1" si="697"/>
        <v/>
      </c>
      <c r="DA363" s="256" t="str">
        <f t="shared" ca="1" si="698"/>
        <v/>
      </c>
      <c r="DB363" s="316" t="str">
        <f ca="1">IFERROR(VLOOKUP($CU363,'（様式１号）３整理番号表'!$Z$19:$AB$32,3,FALSE),"")</f>
        <v/>
      </c>
      <c r="DC363" s="259" t="str">
        <f t="shared" ca="1" si="699"/>
        <v>-</v>
      </c>
      <c r="DD363" s="618" t="str">
        <f t="shared" ca="1" si="700"/>
        <v/>
      </c>
      <c r="DE363" s="321" t="str">
        <f ca="1">IF(AND(AO363=18,AS363=1),IF(COUNTIFS($Y$11:Y363,Y363,$AS$11:AS363,1)=1,"２②",""),IF($CU363="１①",INDEX(INDIRECT("'("&amp;$EO363&amp;")'!AR116:BB116"),1,MATCH(INDIRECT("'("&amp;$EO363&amp;")'!C118"),INDIRECT("'("&amp;$EO363&amp;")'!AR119:BB119"),0)),""))</f>
        <v/>
      </c>
      <c r="DF363" s="324" t="str">
        <f t="shared" ca="1" si="701"/>
        <v/>
      </c>
      <c r="DG363" s="313" t="str">
        <f t="shared" ca="1" si="702"/>
        <v/>
      </c>
      <c r="DH363" s="313" t="str">
        <f t="shared" ca="1" si="703"/>
        <v/>
      </c>
      <c r="DI363" s="313" t="str">
        <f t="shared" ca="1" si="704"/>
        <v/>
      </c>
      <c r="DJ363" s="313" t="str">
        <f t="shared" ca="1" si="705"/>
        <v/>
      </c>
      <c r="DK363" s="328" t="str">
        <f t="shared" ca="1" si="706"/>
        <v/>
      </c>
      <c r="DL363" s="334" t="str">
        <f t="shared" ca="1" si="707"/>
        <v/>
      </c>
      <c r="DM363" s="915" t="str">
        <f t="shared" ca="1" si="708"/>
        <v/>
      </c>
      <c r="DN363" s="15"/>
      <c r="DO363" s="324"/>
      <c r="DP363" s="16"/>
      <c r="DQ363" s="16"/>
      <c r="DR363" s="16"/>
      <c r="DS363" s="16"/>
      <c r="DT363" s="318" t="str">
        <f>IFERROR(VLOOKUP($DN363,'（様式１号）３整理番号表'!$Z$19:$AB$32,3,FALSE),"")</f>
        <v/>
      </c>
      <c r="DU363" s="259" t="str">
        <f t="shared" si="709"/>
        <v/>
      </c>
      <c r="DV363" s="14"/>
      <c r="DW363" s="17" t="str">
        <f t="shared" ca="1" si="710"/>
        <v/>
      </c>
      <c r="DX363" s="88" t="str">
        <f t="shared" ca="1" si="727"/>
        <v/>
      </c>
      <c r="DZ363" s="339">
        <f t="shared" ca="1" si="731"/>
        <v>0</v>
      </c>
      <c r="EA363" s="339">
        <f t="shared" ca="1" si="731"/>
        <v>0</v>
      </c>
      <c r="EB363" s="339">
        <f t="shared" ca="1" si="731"/>
        <v>0</v>
      </c>
      <c r="EC363" s="339">
        <f t="shared" ca="1" si="731"/>
        <v>0</v>
      </c>
      <c r="ED363" s="339">
        <f t="shared" ca="1" si="731"/>
        <v>0</v>
      </c>
      <c r="EE363" s="339">
        <f t="shared" ca="1" si="731"/>
        <v>0</v>
      </c>
      <c r="EF363" s="339">
        <f t="shared" ca="1" si="731"/>
        <v>0</v>
      </c>
      <c r="EG363" s="339">
        <f t="shared" ca="1" si="731"/>
        <v>0</v>
      </c>
      <c r="EH363" s="339">
        <f t="shared" ca="1" si="731"/>
        <v>0</v>
      </c>
      <c r="EI363" s="339">
        <f t="shared" ca="1" si="731"/>
        <v>0</v>
      </c>
      <c r="EJ363" s="339">
        <f t="shared" ca="1" si="731"/>
        <v>0</v>
      </c>
      <c r="EK363" s="339">
        <f t="shared" ca="1" si="731"/>
        <v>0</v>
      </c>
      <c r="EL363" s="339">
        <f t="shared" ca="1" si="731"/>
        <v>0</v>
      </c>
      <c r="EM363" s="339">
        <f t="shared" ca="1" si="731"/>
        <v>0</v>
      </c>
      <c r="EO363" s="919" t="str">
        <f t="shared" ca="1" si="629"/>
        <v/>
      </c>
      <c r="EP363" s="919" t="str">
        <f t="shared" ca="1" si="711"/>
        <v/>
      </c>
      <c r="EQ363" s="919" t="str">
        <f t="shared" ca="1" si="712"/>
        <v/>
      </c>
      <c r="ER363" s="919" t="str">
        <f t="shared" ca="1" si="713"/>
        <v/>
      </c>
      <c r="ES363" s="919" t="str">
        <f ca="1">IFERROR(INDEX('郵便番号（石川県）'!$A$3:$F$2574,MATCH(INDIRECT("'("&amp;EO363&amp;")'!E7"),'郵便番号（石川県）'!$A$3:$A$2574,0),6),"")</f>
        <v/>
      </c>
      <c r="ET363" s="919" t="str">
        <f ca="1">IFERROR(INDEX('郵便番号（石川県）'!$A$3:$F$2574,MATCH(INDIRECT("'("&amp;$EO363&amp;")'!E7"),'郵便番号（石川県）'!$A$3:$A$2574,0),5),"")</f>
        <v/>
      </c>
      <c r="EU363" s="919" t="str">
        <f t="shared" ca="1" si="714"/>
        <v/>
      </c>
      <c r="EV363" s="919" t="str">
        <f t="shared" ca="1" si="715"/>
        <v/>
      </c>
      <c r="EW363" s="919" t="str">
        <f t="shared" ca="1" si="716"/>
        <v/>
      </c>
      <c r="EX363" s="919" t="str">
        <f t="shared" ca="1" si="717"/>
        <v/>
      </c>
      <c r="EY363" s="919" t="str">
        <f t="shared" ca="1" si="718"/>
        <v/>
      </c>
      <c r="EZ363" s="919" t="str">
        <f t="shared" ca="1" si="719"/>
        <v/>
      </c>
      <c r="FA363" s="919" t="str">
        <f t="shared" ca="1" si="720"/>
        <v/>
      </c>
      <c r="FB363" s="919" t="str">
        <f t="shared" ca="1" si="721"/>
        <v/>
      </c>
      <c r="FC363" s="919" t="str">
        <f t="shared" ca="1" si="722"/>
        <v/>
      </c>
      <c r="FD363" s="627" t="str">
        <f t="shared" ca="1" si="723"/>
        <v/>
      </c>
      <c r="FE363" s="630">
        <v>353</v>
      </c>
      <c r="FF363" s="299" t="str">
        <f t="shared" ca="1" si="724"/>
        <v/>
      </c>
      <c r="FG363" s="993" t="str">
        <f t="shared" ca="1" si="725"/>
        <v/>
      </c>
      <c r="FH363" s="919" t="str">
        <f t="shared" ca="1" si="726"/>
        <v/>
      </c>
      <c r="FI363" s="299">
        <f ca="1">COUNTIF($FH$11:FH363,"■")</f>
        <v>0</v>
      </c>
    </row>
    <row r="364" spans="1:165" ht="34.5" customHeight="1">
      <c r="A364" s="445">
        <f t="shared" ca="1" si="630"/>
        <v>0</v>
      </c>
      <c r="B364" s="446">
        <f>IF(R364&lt;&gt;"",IF(COUNTIF(R$11:R364,R364)=1,MAX(B$11:B363)+1,INDEX(B$11:B363,MATCH(R364,R$11:R363,0),1)),0)</f>
        <v>1</v>
      </c>
      <c r="C364" s="446">
        <f ca="1">IF(T364&lt;&gt;"",IF(COUNTIF(T$11:T364,T364)=1,MAX(C$11:C363)+1,INDEX(C$11:C363,MATCH(T364,T$11:T363,0),1)),0)</f>
        <v>0</v>
      </c>
      <c r="D364" s="446">
        <f ca="1">IF(U364&lt;&gt;"",IF(COUNTIF(U$11:U364,U364)=1,MAX(D$11:D363)+1,INDEX(D$11:D363,MATCH(U364,U$11:U363,0),1)),0)</f>
        <v>0</v>
      </c>
      <c r="E364" s="446">
        <f ca="1">IF(S364&lt;&gt;"",IF(COUNTIF(S$11:S364,S364)=1,MAX(E$11:E363)+1,INDEX(E$11:E363,MATCH(S364,S$11:S363,0),1)),0)</f>
        <v>0</v>
      </c>
      <c r="F364" s="446">
        <f ca="1">IF(Z364&lt;&gt;"",IF(COUNTIF(Z$11:Z364,Z364)=1,MAX(F$11:F363)+1,INDEX(F$11:F363,MATCH(Z364,Z$11:Z363,0),1)),0)</f>
        <v>0</v>
      </c>
      <c r="G364" s="447" cm="1">
        <f t="array" aca="1" ref="G364" ca="1">IF(Z364&lt;&gt;"",IF(COUNTIFS(Z$11:Z364,Z364,W$11:W364,W364)=1,MAX(G$11:G363)+1,INDEX(G$11:G363,MATCH(Z364&amp;W364,Z$11:Z363&amp;W$11:W364,0),1)),0)</f>
        <v>0</v>
      </c>
      <c r="H364" s="447">
        <f t="shared" ca="1" si="631"/>
        <v>0</v>
      </c>
      <c r="I364" s="447">
        <f ca="1">IF(T364="",0,IF(COUNTIF(T$11:T364,T364)=1,1,0))</f>
        <v>0</v>
      </c>
      <c r="J364" s="447">
        <f ca="1">IF(U364="",0,IF(COUNTIF(U$11:U364,U364)=1,1,0))</f>
        <v>0</v>
      </c>
      <c r="K364" s="447">
        <f ca="1">IF(S364="",0,IF(COUNTIF(S$11:S364,S364)=1,1,0))</f>
        <v>0</v>
      </c>
      <c r="L364" s="446">
        <f ca="1">IF(Z364="",0,IF(COUNTIF(Z$11:Z364,Z364)=1,1,0))</f>
        <v>0</v>
      </c>
      <c r="M364" s="767">
        <f ca="1">IF($W364=2,IF(COUNTIFS($W$11:$W364,2,$Z$11:$Z364,$Z364)=1,1,0),0)</f>
        <v>0</v>
      </c>
      <c r="N364" s="767">
        <f ca="1">IF($W364=1,IF(COUNTIFS($W$11:$W364,2,$Z$11:$Z364,$Z364)=1,1,0),0)</f>
        <v>0</v>
      </c>
      <c r="O364" s="446">
        <f ca="1">IF(H364=0,0,IF(COUNTIF(Z$11:Z364,Z364)=1,1,0))</f>
        <v>0</v>
      </c>
      <c r="P364" s="448" t="str">
        <f t="shared" ca="1" si="632"/>
        <v>石川県</v>
      </c>
      <c r="Q364" s="89">
        <f t="shared" ca="1" si="633"/>
        <v>354</v>
      </c>
      <c r="R364" s="170" t="s">
        <v>459</v>
      </c>
      <c r="S364" s="357" t="str">
        <f t="shared" ca="1" si="634"/>
        <v/>
      </c>
      <c r="T364" s="357" t="str">
        <f t="shared" ca="1" si="635"/>
        <v/>
      </c>
      <c r="U364" s="58" t="str">
        <f t="shared" ca="1" si="636"/>
        <v/>
      </c>
      <c r="V364" s="58" t="str">
        <f t="shared" ca="1" si="637"/>
        <v/>
      </c>
      <c r="W364" s="920" t="str">
        <f t="shared" ca="1" si="638"/>
        <v/>
      </c>
      <c r="X364" s="369">
        <f ca="1">IFERROR(VLOOKUP(W364,'（様式１号）３整理番号表'!$B$4:$H$5,2,FALSE),0)</f>
        <v>0</v>
      </c>
      <c r="Y364" s="768" t="str" cm="1">
        <f t="array" aca="1" ref="Y364" ca="1">IF(AND(D364=0,F364=0),"",IF(COUNTIF(D$11:D364,D364)=1,1,IF(COUNTIFS(D$11:D364,D364,F$11:F364,F364)=1,INDEX((D$11:D364,F$11:F364,Y$11:Y364),MATCH(_xlfn.MAXIFS(F$11:F363,D$11:D363,D364),$F$11:F364,0),1,3)+1,INDEX((D$11:D364,F$11:F364,Y$11:Y364),MATCH(D364&amp;F364,D$11:D364&amp;F$11:F364,0),1,3))))</f>
        <v/>
      </c>
      <c r="Z364" s="40" t="str">
        <f t="shared" ca="1" si="639"/>
        <v/>
      </c>
      <c r="AA364" s="924" t="str">
        <f t="shared" ca="1" si="640"/>
        <v/>
      </c>
      <c r="AB364" s="93">
        <f ca="1">IFERROR(VLOOKUP(AA364,'（様式１号）３整理番号表'!$B$10:$H$16,2,FALSE),0)</f>
        <v>0</v>
      </c>
      <c r="AC364" s="924" t="str">
        <f t="shared" ca="1" si="641"/>
        <v/>
      </c>
      <c r="AD364" s="924" t="str">
        <f t="shared" ca="1" si="642"/>
        <v/>
      </c>
      <c r="AE364" s="93">
        <f ca="1">IFERROR(VLOOKUP(AD364,'（様式１号）３整理番号表'!$B$21:$H$22,2,FALSE),0)</f>
        <v>0</v>
      </c>
      <c r="AF364" s="924" t="str">
        <f t="shared" ca="1" si="643"/>
        <v/>
      </c>
      <c r="AG364" s="93">
        <f ca="1">IFERROR(VLOOKUP(AF364,'（様式１号）３整理番号表'!$B$26:$H$31,2,FALSE),0)</f>
        <v>0</v>
      </c>
      <c r="AH364" s="924" t="str">
        <f t="shared" ca="1" si="644"/>
        <v/>
      </c>
      <c r="AI364" s="93">
        <f ca="1">IFERROR(VLOOKUP(AH364,'（様式１号）３整理番号表'!$J$5:$N$59,2,FALSE),0)</f>
        <v>0</v>
      </c>
      <c r="AJ364" s="77" t="str">
        <f t="shared" ca="1" si="645"/>
        <v/>
      </c>
      <c r="AK364" s="93">
        <f ca="1">IFERROR(VLOOKUP(AJ364,'（様式１号）３整理番号表'!$P$5:$R$29,2,FALSE),0)</f>
        <v>0</v>
      </c>
      <c r="AL364" s="921" t="str">
        <f t="shared" ca="1" si="646"/>
        <v/>
      </c>
      <c r="AM364" s="921" t="str">
        <f t="shared" ca="1" si="647"/>
        <v/>
      </c>
      <c r="AN364" s="921"/>
      <c r="AO364" s="77" t="str">
        <f t="shared" ca="1" si="648"/>
        <v/>
      </c>
      <c r="AP364" s="93">
        <f ca="1">IFERROR(VLOOKUP(AO364,'（様式１号）３整理番号表'!$P$5:$R$29,2,FALSE),0)</f>
        <v>0</v>
      </c>
      <c r="AQ364" s="924" t="str">
        <f t="shared" ca="1" si="649"/>
        <v/>
      </c>
      <c r="AR364" s="93">
        <f t="shared" ca="1" si="650"/>
        <v>0</v>
      </c>
      <c r="AS364" s="924" t="str">
        <f t="shared" ca="1" si="651"/>
        <v/>
      </c>
      <c r="AT364" s="40" t="str">
        <f t="shared" ca="1" si="652"/>
        <v/>
      </c>
      <c r="AU364" s="93" t="str">
        <f t="shared" ca="1" si="653"/>
        <v/>
      </c>
      <c r="AV364" s="923" t="str">
        <f t="shared" ca="1" si="654"/>
        <v/>
      </c>
      <c r="AW364" s="926" t="str">
        <f t="shared" ca="1" si="655"/>
        <v/>
      </c>
      <c r="AX364" s="925" t="str">
        <f t="shared" ca="1" si="656"/>
        <v/>
      </c>
      <c r="AY364" s="925" t="str">
        <f t="shared" ca="1" si="656"/>
        <v/>
      </c>
      <c r="AZ364" s="925" t="str">
        <f t="shared" ca="1" si="656"/>
        <v/>
      </c>
      <c r="BA364" s="925" t="str">
        <f t="shared" ca="1" si="656"/>
        <v/>
      </c>
      <c r="BB364" s="925" t="str">
        <f t="shared" ca="1" si="657"/>
        <v/>
      </c>
      <c r="BC364" s="925" t="str">
        <f t="shared" ca="1" si="658"/>
        <v/>
      </c>
      <c r="BD364" s="925" t="str">
        <f t="shared" ca="1" si="658"/>
        <v/>
      </c>
      <c r="BE364" s="925" t="str">
        <f t="shared" ca="1" si="658"/>
        <v/>
      </c>
      <c r="BF364" s="77" t="str">
        <f t="shared" ca="1" si="659"/>
        <v/>
      </c>
      <c r="BG364" s="924" t="str">
        <f t="shared" ca="1" si="660"/>
        <v/>
      </c>
      <c r="BH364" s="94">
        <f ca="1">IF(BF364&lt;&gt;"",INDEX('（様式１号）３整理番号表'!$AB$7:$AQ$12,MATCH(BF364,'（様式１号）３整理番号表'!$AA$7:$AA$12,0),MATCH(BG364,'（様式１号）３整理番号表'!$AB$6:$AQ$6,0)),0)</f>
        <v>0</v>
      </c>
      <c r="BI364" s="921" t="str">
        <f t="shared" ca="1" si="661"/>
        <v/>
      </c>
      <c r="BJ364" s="922" t="str">
        <f t="shared" ca="1" si="662"/>
        <v/>
      </c>
      <c r="BK364" s="926" t="str">
        <f t="shared" ca="1" si="663"/>
        <v/>
      </c>
      <c r="BL364" s="922" t="str">
        <f t="shared" ca="1" si="664"/>
        <v/>
      </c>
      <c r="BM364" s="79" t="str">
        <f t="shared" ca="1" si="665"/>
        <v/>
      </c>
      <c r="BN364" s="82" t="str">
        <f t="shared" ca="1" si="666"/>
        <v/>
      </c>
      <c r="BO364" s="83" t="str">
        <f t="shared" ca="1" si="667"/>
        <v/>
      </c>
      <c r="BP364" s="84" t="str">
        <f t="shared" ca="1" si="668"/>
        <v/>
      </c>
      <c r="BQ364" s="82" t="str">
        <f t="shared" ca="1" si="669"/>
        <v/>
      </c>
      <c r="BR364" s="97" t="str">
        <f t="shared" ca="1" si="670"/>
        <v/>
      </c>
      <c r="BS364" s="95" t="str">
        <f t="shared" ca="1" si="671"/>
        <v/>
      </c>
      <c r="BT364" s="184" t="str">
        <f t="shared" ca="1" si="672"/>
        <v/>
      </c>
      <c r="BU364" s="611" t="str">
        <f t="shared" ca="1" si="673"/>
        <v/>
      </c>
      <c r="BV364" s="77" t="str">
        <f t="shared" ca="1" si="674"/>
        <v/>
      </c>
      <c r="BW364" s="85" t="str">
        <f t="shared" ca="1" si="675"/>
        <v/>
      </c>
      <c r="BX364" s="86" t="str">
        <f t="shared" ca="1" si="676"/>
        <v/>
      </c>
      <c r="BY364" s="231">
        <f ca="1">IF('ポイント要件確認等（個別表）'!AD364=1,ROUNDDOWN('ポイント要件確認等（個別表）'!AV364,-3),IF('ポイント要件確認等（個別表）'!AD364=2,ROUNDDOWN('ポイント要件確認等（個別表）'!BH364,-3),IF('ポイント要件確認等（個別表）'!AD364=3,ROUNDDOWN('ポイント要件確認等（個別表）'!BT364,-3),0)))</f>
        <v>0</v>
      </c>
      <c r="BZ364" s="86" t="str">
        <f t="shared" ca="1" si="677"/>
        <v/>
      </c>
      <c r="CA364" s="232" t="str">
        <f t="shared" ca="1" si="678"/>
        <v/>
      </c>
      <c r="CB364" s="232">
        <f t="shared" ca="1" si="679"/>
        <v>0</v>
      </c>
      <c r="CC364" s="86" t="str">
        <f t="shared" ca="1" si="680"/>
        <v/>
      </c>
      <c r="CD364" s="86" t="str">
        <f t="shared" ca="1" si="681"/>
        <v/>
      </c>
      <c r="CE364" s="609"/>
      <c r="CF364" s="86" t="str">
        <f t="shared" ca="1" si="682"/>
        <v/>
      </c>
      <c r="CG364" s="185" t="str">
        <f t="shared" ca="1" si="683"/>
        <v/>
      </c>
      <c r="CH364" s="246" t="str">
        <f t="shared" ca="1" si="684"/>
        <v>含税額</v>
      </c>
      <c r="CI364" s="247" t="str">
        <f t="shared" ca="1" si="685"/>
        <v/>
      </c>
      <c r="CJ364" s="87" t="str">
        <f ca="1">IFERROR(IF(INDIRECT("'("&amp;'２個別表'!EO364&amp;")'!AR"&amp;84+EP364)&lt;&gt;1,"",1),"")</f>
        <v/>
      </c>
      <c r="CK364" s="244" t="str">
        <f t="shared" ca="1" si="686"/>
        <v/>
      </c>
      <c r="CL364" s="235" t="str">
        <f t="shared" ca="1" si="687"/>
        <v/>
      </c>
      <c r="CM364" s="239" t="str">
        <f t="shared" ca="1" si="688"/>
        <v/>
      </c>
      <c r="CN364" s="77" t="str">
        <f t="shared" ca="1" si="689"/>
        <v/>
      </c>
      <c r="CO364" s="93" t="str">
        <f ca="1">IFERROR(VLOOKUP(CN364,'（様式１号）３整理番号表'!$T$5:$V$15,2,FALSE),"")</f>
        <v/>
      </c>
      <c r="CP364" s="924" t="str">
        <f t="shared" ca="1" si="690"/>
        <v/>
      </c>
      <c r="CQ364" s="93" t="str">
        <f ca="1">IFERROR(VLOOKUP(CP364,'（様式１号）３整理番号表'!$T$19:$V$24,2,FALSE),"")</f>
        <v/>
      </c>
      <c r="CR364" s="924" t="str">
        <f ca="1">IFERROR(IF(INDIRECT("'("&amp;'２個別表'!EO364&amp;")'!AV"&amp;84+EP364)&lt;&gt;1,"",1),"")</f>
        <v/>
      </c>
      <c r="CS364" s="232">
        <f t="shared" ca="1" si="691"/>
        <v>0</v>
      </c>
      <c r="CT364" s="248">
        <f t="shared" ca="1" si="692"/>
        <v>0</v>
      </c>
      <c r="CU364" s="376" t="str">
        <f ca="1">IF(ER364="補強",IF(COUNTIFS($Z$11:Z364,Z364,$W$11:W364,1)=1,"１①",""),IF(COUNTIFS($Z$11:Z364,Z364,$W$11:W364,2)=1,"２①",""))</f>
        <v/>
      </c>
      <c r="CV364" s="57" t="str">
        <f t="shared" ca="1" si="693"/>
        <v/>
      </c>
      <c r="CW364" s="927" t="str">
        <f t="shared" ca="1" si="694"/>
        <v/>
      </c>
      <c r="CX364" s="256" t="str">
        <f t="shared" ca="1" si="695"/>
        <v/>
      </c>
      <c r="CY364" s="256" t="str">
        <f t="shared" ca="1" si="696"/>
        <v/>
      </c>
      <c r="CZ364" s="256" t="str">
        <f t="shared" ca="1" si="697"/>
        <v/>
      </c>
      <c r="DA364" s="256" t="str">
        <f t="shared" ca="1" si="698"/>
        <v/>
      </c>
      <c r="DB364" s="316" t="str">
        <f ca="1">IFERROR(VLOOKUP($CU364,'（様式１号）３整理番号表'!$Z$19:$AB$32,3,FALSE),"")</f>
        <v/>
      </c>
      <c r="DC364" s="259" t="str">
        <f t="shared" ca="1" si="699"/>
        <v>-</v>
      </c>
      <c r="DD364" s="618" t="str">
        <f t="shared" ca="1" si="700"/>
        <v/>
      </c>
      <c r="DE364" s="321" t="str">
        <f ca="1">IF(AND(AO364=18,AS364=1),IF(COUNTIFS($Y$11:Y364,Y364,$AS$11:AS364,1)=1,"２②",""),IF($CU364="１①",INDEX(INDIRECT("'("&amp;$EO364&amp;")'!AR116:BB116"),1,MATCH(INDIRECT("'("&amp;$EO364&amp;")'!C118"),INDIRECT("'("&amp;$EO364&amp;")'!AR119:BB119"),0)),""))</f>
        <v/>
      </c>
      <c r="DF364" s="324" t="str">
        <f t="shared" ca="1" si="701"/>
        <v/>
      </c>
      <c r="DG364" s="313" t="str">
        <f t="shared" ca="1" si="702"/>
        <v/>
      </c>
      <c r="DH364" s="313" t="str">
        <f t="shared" ca="1" si="703"/>
        <v/>
      </c>
      <c r="DI364" s="313" t="str">
        <f t="shared" ca="1" si="704"/>
        <v/>
      </c>
      <c r="DJ364" s="313" t="str">
        <f t="shared" ca="1" si="705"/>
        <v/>
      </c>
      <c r="DK364" s="328" t="str">
        <f t="shared" ca="1" si="706"/>
        <v/>
      </c>
      <c r="DL364" s="334" t="str">
        <f t="shared" ca="1" si="707"/>
        <v/>
      </c>
      <c r="DM364" s="915" t="str">
        <f t="shared" ca="1" si="708"/>
        <v/>
      </c>
      <c r="DN364" s="15"/>
      <c r="DO364" s="324"/>
      <c r="DP364" s="16"/>
      <c r="DQ364" s="16"/>
      <c r="DR364" s="16"/>
      <c r="DS364" s="16"/>
      <c r="DT364" s="318" t="str">
        <f>IFERROR(VLOOKUP($DN364,'（様式１号）３整理番号表'!$Z$19:$AB$32,3,FALSE),"")</f>
        <v/>
      </c>
      <c r="DU364" s="259" t="str">
        <f t="shared" si="709"/>
        <v/>
      </c>
      <c r="DV364" s="14"/>
      <c r="DW364" s="17" t="str">
        <f t="shared" ca="1" si="710"/>
        <v/>
      </c>
      <c r="DX364" s="88" t="str">
        <f t="shared" ca="1" si="727"/>
        <v/>
      </c>
      <c r="DZ364" s="339">
        <f t="shared" ca="1" si="731"/>
        <v>0</v>
      </c>
      <c r="EA364" s="339">
        <f t="shared" ca="1" si="731"/>
        <v>0</v>
      </c>
      <c r="EB364" s="339">
        <f t="shared" ca="1" si="731"/>
        <v>0</v>
      </c>
      <c r="EC364" s="339">
        <f t="shared" ca="1" si="731"/>
        <v>0</v>
      </c>
      <c r="ED364" s="339">
        <f t="shared" ca="1" si="731"/>
        <v>0</v>
      </c>
      <c r="EE364" s="339">
        <f t="shared" ca="1" si="731"/>
        <v>0</v>
      </c>
      <c r="EF364" s="339">
        <f t="shared" ca="1" si="731"/>
        <v>0</v>
      </c>
      <c r="EG364" s="339">
        <f t="shared" ca="1" si="731"/>
        <v>0</v>
      </c>
      <c r="EH364" s="339">
        <f t="shared" ca="1" si="731"/>
        <v>0</v>
      </c>
      <c r="EI364" s="339">
        <f t="shared" ca="1" si="731"/>
        <v>0</v>
      </c>
      <c r="EJ364" s="339">
        <f t="shared" ca="1" si="731"/>
        <v>0</v>
      </c>
      <c r="EK364" s="339">
        <f t="shared" ca="1" si="731"/>
        <v>0</v>
      </c>
      <c r="EL364" s="339">
        <f t="shared" ca="1" si="731"/>
        <v>0</v>
      </c>
      <c r="EM364" s="339">
        <f t="shared" ca="1" si="731"/>
        <v>0</v>
      </c>
      <c r="EO364" s="919" t="str">
        <f t="shared" ca="1" si="629"/>
        <v/>
      </c>
      <c r="EP364" s="919" t="str">
        <f t="shared" ca="1" si="711"/>
        <v/>
      </c>
      <c r="EQ364" s="919" t="str">
        <f t="shared" ca="1" si="712"/>
        <v/>
      </c>
      <c r="ER364" s="919" t="str">
        <f t="shared" ca="1" si="713"/>
        <v/>
      </c>
      <c r="ES364" s="919" t="str">
        <f ca="1">IFERROR(INDEX('郵便番号（石川県）'!$A$3:$F$2574,MATCH(INDIRECT("'("&amp;EO364&amp;")'!E7"),'郵便番号（石川県）'!$A$3:$A$2574,0),6),"")</f>
        <v/>
      </c>
      <c r="ET364" s="919" t="str">
        <f ca="1">IFERROR(INDEX('郵便番号（石川県）'!$A$3:$F$2574,MATCH(INDIRECT("'("&amp;$EO364&amp;")'!E7"),'郵便番号（石川県）'!$A$3:$A$2574,0),5),"")</f>
        <v/>
      </c>
      <c r="EU364" s="919" t="str">
        <f t="shared" ca="1" si="714"/>
        <v/>
      </c>
      <c r="EV364" s="919" t="str">
        <f t="shared" ca="1" si="715"/>
        <v/>
      </c>
      <c r="EW364" s="919" t="str">
        <f t="shared" ca="1" si="716"/>
        <v/>
      </c>
      <c r="EX364" s="919" t="str">
        <f t="shared" ca="1" si="717"/>
        <v/>
      </c>
      <c r="EY364" s="919" t="str">
        <f t="shared" ca="1" si="718"/>
        <v/>
      </c>
      <c r="EZ364" s="919" t="str">
        <f t="shared" ca="1" si="719"/>
        <v/>
      </c>
      <c r="FA364" s="919" t="str">
        <f t="shared" ca="1" si="720"/>
        <v/>
      </c>
      <c r="FB364" s="919" t="str">
        <f t="shared" ca="1" si="721"/>
        <v/>
      </c>
      <c r="FC364" s="919" t="str">
        <f t="shared" ca="1" si="722"/>
        <v/>
      </c>
      <c r="FD364" s="627" t="str">
        <f t="shared" ca="1" si="723"/>
        <v/>
      </c>
      <c r="FE364" s="630">
        <v>354</v>
      </c>
      <c r="FF364" s="299" t="str">
        <f t="shared" ca="1" si="724"/>
        <v/>
      </c>
      <c r="FG364" s="993" t="str">
        <f t="shared" ca="1" si="725"/>
        <v/>
      </c>
      <c r="FH364" s="919" t="str">
        <f t="shared" ca="1" si="726"/>
        <v/>
      </c>
      <c r="FI364" s="299">
        <f ca="1">COUNTIF($FH$11:FH364,"■")</f>
        <v>0</v>
      </c>
    </row>
    <row r="365" spans="1:165" ht="34.5" customHeight="1">
      <c r="A365" s="445">
        <f t="shared" ca="1" si="630"/>
        <v>0</v>
      </c>
      <c r="B365" s="446">
        <f>IF(R365&lt;&gt;"",IF(COUNTIF(R$11:R365,R365)=1,MAX(B$11:B364)+1,INDEX(B$11:B364,MATCH(R365,R$11:R364,0),1)),0)</f>
        <v>1</v>
      </c>
      <c r="C365" s="446">
        <f ca="1">IF(T365&lt;&gt;"",IF(COUNTIF(T$11:T365,T365)=1,MAX(C$11:C364)+1,INDEX(C$11:C364,MATCH(T365,T$11:T364,0),1)),0)</f>
        <v>0</v>
      </c>
      <c r="D365" s="446">
        <f ca="1">IF(U365&lt;&gt;"",IF(COUNTIF(U$11:U365,U365)=1,MAX(D$11:D364)+1,INDEX(D$11:D364,MATCH(U365,U$11:U364,0),1)),0)</f>
        <v>0</v>
      </c>
      <c r="E365" s="446">
        <f ca="1">IF(S365&lt;&gt;"",IF(COUNTIF(S$11:S365,S365)=1,MAX(E$11:E364)+1,INDEX(E$11:E364,MATCH(S365,S$11:S364,0),1)),0)</f>
        <v>0</v>
      </c>
      <c r="F365" s="446">
        <f ca="1">IF(Z365&lt;&gt;"",IF(COUNTIF(Z$11:Z365,Z365)=1,MAX(F$11:F364)+1,INDEX(F$11:F364,MATCH(Z365,Z$11:Z364,0),1)),0)</f>
        <v>0</v>
      </c>
      <c r="G365" s="447" cm="1">
        <f t="array" aca="1" ref="G365" ca="1">IF(Z365&lt;&gt;"",IF(COUNTIFS(Z$11:Z365,Z365,W$11:W365,W365)=1,MAX(G$11:G364)+1,INDEX(G$11:G364,MATCH(Z365&amp;W365,Z$11:Z364&amp;W$11:W365,0),1)),0)</f>
        <v>0</v>
      </c>
      <c r="H365" s="447">
        <f t="shared" ca="1" si="631"/>
        <v>0</v>
      </c>
      <c r="I365" s="447">
        <f ca="1">IF(T365="",0,IF(COUNTIF(T$11:T365,T365)=1,1,0))</f>
        <v>0</v>
      </c>
      <c r="J365" s="447">
        <f ca="1">IF(U365="",0,IF(COUNTIF(U$11:U365,U365)=1,1,0))</f>
        <v>0</v>
      </c>
      <c r="K365" s="447">
        <f ca="1">IF(S365="",0,IF(COUNTIF(S$11:S365,S365)=1,1,0))</f>
        <v>0</v>
      </c>
      <c r="L365" s="446">
        <f ca="1">IF(Z365="",0,IF(COUNTIF(Z$11:Z365,Z365)=1,1,0))</f>
        <v>0</v>
      </c>
      <c r="M365" s="767">
        <f ca="1">IF($W365=2,IF(COUNTIFS($W$11:$W365,2,$Z$11:$Z365,$Z365)=1,1,0),0)</f>
        <v>0</v>
      </c>
      <c r="N365" s="767">
        <f ca="1">IF($W365=1,IF(COUNTIFS($W$11:$W365,2,$Z$11:$Z365,$Z365)=1,1,0),0)</f>
        <v>0</v>
      </c>
      <c r="O365" s="446">
        <f ca="1">IF(H365=0,0,IF(COUNTIF(Z$11:Z365,Z365)=1,1,0))</f>
        <v>0</v>
      </c>
      <c r="P365" s="448" t="str">
        <f t="shared" ca="1" si="632"/>
        <v>石川県</v>
      </c>
      <c r="Q365" s="89">
        <f t="shared" ca="1" si="633"/>
        <v>355</v>
      </c>
      <c r="R365" s="170" t="s">
        <v>459</v>
      </c>
      <c r="S365" s="357" t="str">
        <f t="shared" ca="1" si="634"/>
        <v/>
      </c>
      <c r="T365" s="357" t="str">
        <f t="shared" ca="1" si="635"/>
        <v/>
      </c>
      <c r="U365" s="58" t="str">
        <f t="shared" ca="1" si="636"/>
        <v/>
      </c>
      <c r="V365" s="58" t="str">
        <f t="shared" ca="1" si="637"/>
        <v/>
      </c>
      <c r="W365" s="920" t="str">
        <f t="shared" ca="1" si="638"/>
        <v/>
      </c>
      <c r="X365" s="369">
        <f ca="1">IFERROR(VLOOKUP(W365,'（様式１号）３整理番号表'!$B$4:$H$5,2,FALSE),0)</f>
        <v>0</v>
      </c>
      <c r="Y365" s="768" t="str" cm="1">
        <f t="array" aca="1" ref="Y365" ca="1">IF(AND(D365=0,F365=0),"",IF(COUNTIF(D$11:D365,D365)=1,1,IF(COUNTIFS(D$11:D365,D365,F$11:F365,F365)=1,INDEX((D$11:D365,F$11:F365,Y$11:Y365),MATCH(_xlfn.MAXIFS(F$11:F364,D$11:D364,D365),$F$11:F365,0),1,3)+1,INDEX((D$11:D365,F$11:F365,Y$11:Y365),MATCH(D365&amp;F365,D$11:D365&amp;F$11:F365,0),1,3))))</f>
        <v/>
      </c>
      <c r="Z365" s="40" t="str">
        <f t="shared" ca="1" si="639"/>
        <v/>
      </c>
      <c r="AA365" s="924" t="str">
        <f t="shared" ca="1" si="640"/>
        <v/>
      </c>
      <c r="AB365" s="93">
        <f ca="1">IFERROR(VLOOKUP(AA365,'（様式１号）３整理番号表'!$B$10:$H$16,2,FALSE),0)</f>
        <v>0</v>
      </c>
      <c r="AC365" s="924" t="str">
        <f t="shared" ca="1" si="641"/>
        <v/>
      </c>
      <c r="AD365" s="924" t="str">
        <f t="shared" ca="1" si="642"/>
        <v/>
      </c>
      <c r="AE365" s="93">
        <f ca="1">IFERROR(VLOOKUP(AD365,'（様式１号）３整理番号表'!$B$21:$H$22,2,FALSE),0)</f>
        <v>0</v>
      </c>
      <c r="AF365" s="924" t="str">
        <f t="shared" ca="1" si="643"/>
        <v/>
      </c>
      <c r="AG365" s="93">
        <f ca="1">IFERROR(VLOOKUP(AF365,'（様式１号）３整理番号表'!$B$26:$H$31,2,FALSE),0)</f>
        <v>0</v>
      </c>
      <c r="AH365" s="924" t="str">
        <f t="shared" ca="1" si="644"/>
        <v/>
      </c>
      <c r="AI365" s="93">
        <f ca="1">IFERROR(VLOOKUP(AH365,'（様式１号）３整理番号表'!$J$5:$N$59,2,FALSE),0)</f>
        <v>0</v>
      </c>
      <c r="AJ365" s="77" t="str">
        <f t="shared" ca="1" si="645"/>
        <v/>
      </c>
      <c r="AK365" s="93">
        <f ca="1">IFERROR(VLOOKUP(AJ365,'（様式１号）３整理番号表'!$P$5:$R$29,2,FALSE),0)</f>
        <v>0</v>
      </c>
      <c r="AL365" s="921" t="str">
        <f t="shared" ca="1" si="646"/>
        <v/>
      </c>
      <c r="AM365" s="921" t="str">
        <f t="shared" ca="1" si="647"/>
        <v/>
      </c>
      <c r="AN365" s="921"/>
      <c r="AO365" s="77" t="str">
        <f t="shared" ca="1" si="648"/>
        <v/>
      </c>
      <c r="AP365" s="93">
        <f ca="1">IFERROR(VLOOKUP(AO365,'（様式１号）３整理番号表'!$P$5:$R$29,2,FALSE),0)</f>
        <v>0</v>
      </c>
      <c r="AQ365" s="924" t="str">
        <f t="shared" ca="1" si="649"/>
        <v/>
      </c>
      <c r="AR365" s="93">
        <f t="shared" ca="1" si="650"/>
        <v>0</v>
      </c>
      <c r="AS365" s="924" t="str">
        <f t="shared" ca="1" si="651"/>
        <v/>
      </c>
      <c r="AT365" s="40" t="str">
        <f t="shared" ca="1" si="652"/>
        <v/>
      </c>
      <c r="AU365" s="93" t="str">
        <f t="shared" ca="1" si="653"/>
        <v/>
      </c>
      <c r="AV365" s="923" t="str">
        <f t="shared" ca="1" si="654"/>
        <v/>
      </c>
      <c r="AW365" s="926" t="str">
        <f t="shared" ca="1" si="655"/>
        <v/>
      </c>
      <c r="AX365" s="925" t="str">
        <f t="shared" ca="1" si="656"/>
        <v/>
      </c>
      <c r="AY365" s="925" t="str">
        <f t="shared" ca="1" si="656"/>
        <v/>
      </c>
      <c r="AZ365" s="925" t="str">
        <f t="shared" ca="1" si="656"/>
        <v/>
      </c>
      <c r="BA365" s="925" t="str">
        <f t="shared" ca="1" si="656"/>
        <v/>
      </c>
      <c r="BB365" s="925" t="str">
        <f t="shared" ca="1" si="657"/>
        <v/>
      </c>
      <c r="BC365" s="925" t="str">
        <f t="shared" ca="1" si="658"/>
        <v/>
      </c>
      <c r="BD365" s="925" t="str">
        <f t="shared" ca="1" si="658"/>
        <v/>
      </c>
      <c r="BE365" s="925" t="str">
        <f t="shared" ca="1" si="658"/>
        <v/>
      </c>
      <c r="BF365" s="77" t="str">
        <f t="shared" ca="1" si="659"/>
        <v/>
      </c>
      <c r="BG365" s="924" t="str">
        <f t="shared" ca="1" si="660"/>
        <v/>
      </c>
      <c r="BH365" s="94">
        <f ca="1">IF(BF365&lt;&gt;"",INDEX('（様式１号）３整理番号表'!$AB$7:$AQ$12,MATCH(BF365,'（様式１号）３整理番号表'!$AA$7:$AA$12,0),MATCH(BG365,'（様式１号）３整理番号表'!$AB$6:$AQ$6,0)),0)</f>
        <v>0</v>
      </c>
      <c r="BI365" s="921" t="str">
        <f t="shared" ca="1" si="661"/>
        <v/>
      </c>
      <c r="BJ365" s="922" t="str">
        <f t="shared" ca="1" si="662"/>
        <v/>
      </c>
      <c r="BK365" s="926" t="str">
        <f t="shared" ca="1" si="663"/>
        <v/>
      </c>
      <c r="BL365" s="922" t="str">
        <f t="shared" ca="1" si="664"/>
        <v/>
      </c>
      <c r="BM365" s="79" t="str">
        <f t="shared" ca="1" si="665"/>
        <v/>
      </c>
      <c r="BN365" s="82" t="str">
        <f t="shared" ca="1" si="666"/>
        <v/>
      </c>
      <c r="BO365" s="83" t="str">
        <f t="shared" ca="1" si="667"/>
        <v/>
      </c>
      <c r="BP365" s="84" t="str">
        <f t="shared" ca="1" si="668"/>
        <v/>
      </c>
      <c r="BQ365" s="82" t="str">
        <f t="shared" ca="1" si="669"/>
        <v/>
      </c>
      <c r="BR365" s="97" t="str">
        <f t="shared" ca="1" si="670"/>
        <v/>
      </c>
      <c r="BS365" s="95" t="str">
        <f t="shared" ca="1" si="671"/>
        <v/>
      </c>
      <c r="BT365" s="184" t="str">
        <f t="shared" ca="1" si="672"/>
        <v/>
      </c>
      <c r="BU365" s="611" t="str">
        <f t="shared" ca="1" si="673"/>
        <v/>
      </c>
      <c r="BV365" s="77" t="str">
        <f t="shared" ca="1" si="674"/>
        <v/>
      </c>
      <c r="BW365" s="85" t="str">
        <f t="shared" ca="1" si="675"/>
        <v/>
      </c>
      <c r="BX365" s="86" t="str">
        <f t="shared" ca="1" si="676"/>
        <v/>
      </c>
      <c r="BY365" s="231">
        <f ca="1">IF('ポイント要件確認等（個別表）'!AD365=1,ROUNDDOWN('ポイント要件確認等（個別表）'!AV365,-3),IF('ポイント要件確認等（個別表）'!AD365=2,ROUNDDOWN('ポイント要件確認等（個別表）'!BH365,-3),IF('ポイント要件確認等（個別表）'!AD365=3,ROUNDDOWN('ポイント要件確認等（個別表）'!BT365,-3),0)))</f>
        <v>0</v>
      </c>
      <c r="BZ365" s="86" t="str">
        <f t="shared" ca="1" si="677"/>
        <v/>
      </c>
      <c r="CA365" s="232" t="str">
        <f t="shared" ca="1" si="678"/>
        <v/>
      </c>
      <c r="CB365" s="232">
        <f t="shared" ca="1" si="679"/>
        <v>0</v>
      </c>
      <c r="CC365" s="86" t="str">
        <f t="shared" ca="1" si="680"/>
        <v/>
      </c>
      <c r="CD365" s="86" t="str">
        <f t="shared" ca="1" si="681"/>
        <v/>
      </c>
      <c r="CE365" s="609"/>
      <c r="CF365" s="86" t="str">
        <f t="shared" ca="1" si="682"/>
        <v/>
      </c>
      <c r="CG365" s="185" t="str">
        <f t="shared" ca="1" si="683"/>
        <v/>
      </c>
      <c r="CH365" s="246" t="str">
        <f t="shared" ca="1" si="684"/>
        <v>含税額</v>
      </c>
      <c r="CI365" s="247" t="str">
        <f t="shared" ca="1" si="685"/>
        <v/>
      </c>
      <c r="CJ365" s="87" t="str">
        <f ca="1">IFERROR(IF(INDIRECT("'("&amp;'２個別表'!EO365&amp;")'!AR"&amp;84+EP365)&lt;&gt;1,"",1),"")</f>
        <v/>
      </c>
      <c r="CK365" s="244" t="str">
        <f t="shared" ca="1" si="686"/>
        <v/>
      </c>
      <c r="CL365" s="235" t="str">
        <f t="shared" ca="1" si="687"/>
        <v/>
      </c>
      <c r="CM365" s="239" t="str">
        <f t="shared" ca="1" si="688"/>
        <v/>
      </c>
      <c r="CN365" s="77" t="str">
        <f t="shared" ca="1" si="689"/>
        <v/>
      </c>
      <c r="CO365" s="93" t="str">
        <f ca="1">IFERROR(VLOOKUP(CN365,'（様式１号）３整理番号表'!$T$5:$V$15,2,FALSE),"")</f>
        <v/>
      </c>
      <c r="CP365" s="924" t="str">
        <f t="shared" ca="1" si="690"/>
        <v/>
      </c>
      <c r="CQ365" s="93" t="str">
        <f ca="1">IFERROR(VLOOKUP(CP365,'（様式１号）３整理番号表'!$T$19:$V$24,2,FALSE),"")</f>
        <v/>
      </c>
      <c r="CR365" s="924" t="str">
        <f ca="1">IFERROR(IF(INDIRECT("'("&amp;'２個別表'!EO365&amp;")'!AV"&amp;84+EP365)&lt;&gt;1,"",1),"")</f>
        <v/>
      </c>
      <c r="CS365" s="232">
        <f t="shared" ca="1" si="691"/>
        <v>0</v>
      </c>
      <c r="CT365" s="248">
        <f t="shared" ca="1" si="692"/>
        <v>0</v>
      </c>
      <c r="CU365" s="376" t="str">
        <f ca="1">IF(ER365="補強",IF(COUNTIFS($Z$11:Z365,Z365,$W$11:W365,1)=1,"１①",""),IF(COUNTIFS($Z$11:Z365,Z365,$W$11:W365,2)=1,"２①",""))</f>
        <v/>
      </c>
      <c r="CV365" s="57" t="str">
        <f t="shared" ca="1" si="693"/>
        <v/>
      </c>
      <c r="CW365" s="927" t="str">
        <f t="shared" ca="1" si="694"/>
        <v/>
      </c>
      <c r="CX365" s="256" t="str">
        <f t="shared" ca="1" si="695"/>
        <v/>
      </c>
      <c r="CY365" s="256" t="str">
        <f t="shared" ca="1" si="696"/>
        <v/>
      </c>
      <c r="CZ365" s="256" t="str">
        <f t="shared" ca="1" si="697"/>
        <v/>
      </c>
      <c r="DA365" s="256" t="str">
        <f t="shared" ca="1" si="698"/>
        <v/>
      </c>
      <c r="DB365" s="316" t="str">
        <f ca="1">IFERROR(VLOOKUP($CU365,'（様式１号）３整理番号表'!$Z$19:$AB$32,3,FALSE),"")</f>
        <v/>
      </c>
      <c r="DC365" s="259" t="str">
        <f t="shared" ca="1" si="699"/>
        <v>-</v>
      </c>
      <c r="DD365" s="618" t="str">
        <f t="shared" ca="1" si="700"/>
        <v/>
      </c>
      <c r="DE365" s="321" t="str">
        <f ca="1">IF(AND(AO365=18,AS365=1),IF(COUNTIFS($Y$11:Y365,Y365,$AS$11:AS365,1)=1,"２②",""),IF($CU365="１①",INDEX(INDIRECT("'("&amp;$EO365&amp;")'!AR116:BB116"),1,MATCH(INDIRECT("'("&amp;$EO365&amp;")'!C118"),INDIRECT("'("&amp;$EO365&amp;")'!AR119:BB119"),0)),""))</f>
        <v/>
      </c>
      <c r="DF365" s="324" t="str">
        <f t="shared" ca="1" si="701"/>
        <v/>
      </c>
      <c r="DG365" s="313" t="str">
        <f t="shared" ca="1" si="702"/>
        <v/>
      </c>
      <c r="DH365" s="313" t="str">
        <f t="shared" ca="1" si="703"/>
        <v/>
      </c>
      <c r="DI365" s="313" t="str">
        <f t="shared" ca="1" si="704"/>
        <v/>
      </c>
      <c r="DJ365" s="313" t="str">
        <f t="shared" ca="1" si="705"/>
        <v/>
      </c>
      <c r="DK365" s="328" t="str">
        <f t="shared" ca="1" si="706"/>
        <v/>
      </c>
      <c r="DL365" s="334" t="str">
        <f t="shared" ca="1" si="707"/>
        <v/>
      </c>
      <c r="DM365" s="915" t="str">
        <f t="shared" ca="1" si="708"/>
        <v/>
      </c>
      <c r="DN365" s="15"/>
      <c r="DO365" s="324"/>
      <c r="DP365" s="16"/>
      <c r="DQ365" s="16"/>
      <c r="DR365" s="16"/>
      <c r="DS365" s="16"/>
      <c r="DT365" s="318" t="str">
        <f>IFERROR(VLOOKUP($DN365,'（様式１号）３整理番号表'!$Z$19:$AB$32,3,FALSE),"")</f>
        <v/>
      </c>
      <c r="DU365" s="259" t="str">
        <f t="shared" si="709"/>
        <v/>
      </c>
      <c r="DV365" s="14"/>
      <c r="DW365" s="17" t="str">
        <f t="shared" ca="1" si="710"/>
        <v/>
      </c>
      <c r="DX365" s="88" t="str">
        <f t="shared" ca="1" si="727"/>
        <v/>
      </c>
      <c r="DZ365" s="339">
        <f t="shared" ca="1" si="731"/>
        <v>0</v>
      </c>
      <c r="EA365" s="339">
        <f t="shared" ca="1" si="731"/>
        <v>0</v>
      </c>
      <c r="EB365" s="339">
        <f t="shared" ca="1" si="731"/>
        <v>0</v>
      </c>
      <c r="EC365" s="339">
        <f t="shared" ca="1" si="731"/>
        <v>0</v>
      </c>
      <c r="ED365" s="339">
        <f t="shared" ca="1" si="731"/>
        <v>0</v>
      </c>
      <c r="EE365" s="339">
        <f t="shared" ca="1" si="731"/>
        <v>0</v>
      </c>
      <c r="EF365" s="339">
        <f t="shared" ca="1" si="731"/>
        <v>0</v>
      </c>
      <c r="EG365" s="339">
        <f t="shared" ca="1" si="731"/>
        <v>0</v>
      </c>
      <c r="EH365" s="339">
        <f t="shared" ca="1" si="731"/>
        <v>0</v>
      </c>
      <c r="EI365" s="339">
        <f t="shared" ca="1" si="731"/>
        <v>0</v>
      </c>
      <c r="EJ365" s="339">
        <f t="shared" ca="1" si="731"/>
        <v>0</v>
      </c>
      <c r="EK365" s="339">
        <f t="shared" ca="1" si="731"/>
        <v>0</v>
      </c>
      <c r="EL365" s="339">
        <f t="shared" ca="1" si="731"/>
        <v>0</v>
      </c>
      <c r="EM365" s="339">
        <f t="shared" ca="1" si="731"/>
        <v>0</v>
      </c>
      <c r="EO365" s="919" t="str">
        <f t="shared" ca="1" si="629"/>
        <v/>
      </c>
      <c r="EP365" s="919" t="str">
        <f t="shared" ca="1" si="711"/>
        <v/>
      </c>
      <c r="EQ365" s="919" t="str">
        <f t="shared" ca="1" si="712"/>
        <v/>
      </c>
      <c r="ER365" s="919" t="str">
        <f t="shared" ca="1" si="713"/>
        <v/>
      </c>
      <c r="ES365" s="919" t="str">
        <f ca="1">IFERROR(INDEX('郵便番号（石川県）'!$A$3:$F$2574,MATCH(INDIRECT("'("&amp;EO365&amp;")'!E7"),'郵便番号（石川県）'!$A$3:$A$2574,0),6),"")</f>
        <v/>
      </c>
      <c r="ET365" s="919" t="str">
        <f ca="1">IFERROR(INDEX('郵便番号（石川県）'!$A$3:$F$2574,MATCH(INDIRECT("'("&amp;$EO365&amp;")'!E7"),'郵便番号（石川県）'!$A$3:$A$2574,0),5),"")</f>
        <v/>
      </c>
      <c r="EU365" s="919" t="str">
        <f t="shared" ca="1" si="714"/>
        <v/>
      </c>
      <c r="EV365" s="919" t="str">
        <f t="shared" ca="1" si="715"/>
        <v/>
      </c>
      <c r="EW365" s="919" t="str">
        <f t="shared" ca="1" si="716"/>
        <v/>
      </c>
      <c r="EX365" s="919" t="str">
        <f t="shared" ca="1" si="717"/>
        <v/>
      </c>
      <c r="EY365" s="919" t="str">
        <f t="shared" ca="1" si="718"/>
        <v/>
      </c>
      <c r="EZ365" s="919" t="str">
        <f t="shared" ca="1" si="719"/>
        <v/>
      </c>
      <c r="FA365" s="919" t="str">
        <f t="shared" ca="1" si="720"/>
        <v/>
      </c>
      <c r="FB365" s="919" t="str">
        <f t="shared" ca="1" si="721"/>
        <v/>
      </c>
      <c r="FC365" s="919" t="str">
        <f t="shared" ca="1" si="722"/>
        <v/>
      </c>
      <c r="FD365" s="627" t="str">
        <f t="shared" ca="1" si="723"/>
        <v/>
      </c>
      <c r="FE365" s="630">
        <v>355</v>
      </c>
      <c r="FF365" s="299" t="str">
        <f t="shared" ca="1" si="724"/>
        <v/>
      </c>
      <c r="FG365" s="993" t="str">
        <f t="shared" ca="1" si="725"/>
        <v/>
      </c>
      <c r="FH365" s="919" t="str">
        <f t="shared" ca="1" si="726"/>
        <v/>
      </c>
      <c r="FI365" s="299">
        <f ca="1">COUNTIF($FH$11:FH365,"■")</f>
        <v>0</v>
      </c>
    </row>
    <row r="366" spans="1:165" ht="34.5" customHeight="1">
      <c r="A366" s="445">
        <f t="shared" ca="1" si="630"/>
        <v>0</v>
      </c>
      <c r="B366" s="446">
        <f>IF(R366&lt;&gt;"",IF(COUNTIF(R$11:R366,R366)=1,MAX(B$11:B365)+1,INDEX(B$11:B365,MATCH(R366,R$11:R365,0),1)),0)</f>
        <v>1</v>
      </c>
      <c r="C366" s="446">
        <f ca="1">IF(T366&lt;&gt;"",IF(COUNTIF(T$11:T366,T366)=1,MAX(C$11:C365)+1,INDEX(C$11:C365,MATCH(T366,T$11:T365,0),1)),0)</f>
        <v>0</v>
      </c>
      <c r="D366" s="446">
        <f ca="1">IF(U366&lt;&gt;"",IF(COUNTIF(U$11:U366,U366)=1,MAX(D$11:D365)+1,INDEX(D$11:D365,MATCH(U366,U$11:U365,0),1)),0)</f>
        <v>0</v>
      </c>
      <c r="E366" s="446">
        <f ca="1">IF(S366&lt;&gt;"",IF(COUNTIF(S$11:S366,S366)=1,MAX(E$11:E365)+1,INDEX(E$11:E365,MATCH(S366,S$11:S365,0),1)),0)</f>
        <v>0</v>
      </c>
      <c r="F366" s="446">
        <f ca="1">IF(Z366&lt;&gt;"",IF(COUNTIF(Z$11:Z366,Z366)=1,MAX(F$11:F365)+1,INDEX(F$11:F365,MATCH(Z366,Z$11:Z365,0),1)),0)</f>
        <v>0</v>
      </c>
      <c r="G366" s="447" cm="1">
        <f t="array" aca="1" ref="G366" ca="1">IF(Z366&lt;&gt;"",IF(COUNTIFS(Z$11:Z366,Z366,W$11:W366,W366)=1,MAX(G$11:G365)+1,INDEX(G$11:G365,MATCH(Z366&amp;W366,Z$11:Z365&amp;W$11:W366,0),1)),0)</f>
        <v>0</v>
      </c>
      <c r="H366" s="447">
        <f t="shared" ca="1" si="631"/>
        <v>0</v>
      </c>
      <c r="I366" s="447">
        <f ca="1">IF(T366="",0,IF(COUNTIF(T$11:T366,T366)=1,1,0))</f>
        <v>0</v>
      </c>
      <c r="J366" s="447">
        <f ca="1">IF(U366="",0,IF(COUNTIF(U$11:U366,U366)=1,1,0))</f>
        <v>0</v>
      </c>
      <c r="K366" s="447">
        <f ca="1">IF(S366="",0,IF(COUNTIF(S$11:S366,S366)=1,1,0))</f>
        <v>0</v>
      </c>
      <c r="L366" s="446">
        <f ca="1">IF(Z366="",0,IF(COUNTIF(Z$11:Z366,Z366)=1,1,0))</f>
        <v>0</v>
      </c>
      <c r="M366" s="767">
        <f ca="1">IF($W366=2,IF(COUNTIFS($W$11:$W366,2,$Z$11:$Z366,$Z366)=1,1,0),0)</f>
        <v>0</v>
      </c>
      <c r="N366" s="767">
        <f ca="1">IF($W366=1,IF(COUNTIFS($W$11:$W366,2,$Z$11:$Z366,$Z366)=1,1,0),0)</f>
        <v>0</v>
      </c>
      <c r="O366" s="446">
        <f ca="1">IF(H366=0,0,IF(COUNTIF(Z$11:Z366,Z366)=1,1,0))</f>
        <v>0</v>
      </c>
      <c r="P366" s="448" t="str">
        <f t="shared" ca="1" si="632"/>
        <v>石川県</v>
      </c>
      <c r="Q366" s="89">
        <f t="shared" ca="1" si="633"/>
        <v>356</v>
      </c>
      <c r="R366" s="170" t="s">
        <v>459</v>
      </c>
      <c r="S366" s="357" t="str">
        <f t="shared" ca="1" si="634"/>
        <v/>
      </c>
      <c r="T366" s="357" t="str">
        <f t="shared" ca="1" si="635"/>
        <v/>
      </c>
      <c r="U366" s="58" t="str">
        <f t="shared" ca="1" si="636"/>
        <v/>
      </c>
      <c r="V366" s="58" t="str">
        <f t="shared" ca="1" si="637"/>
        <v/>
      </c>
      <c r="W366" s="920" t="str">
        <f t="shared" ca="1" si="638"/>
        <v/>
      </c>
      <c r="X366" s="369">
        <f ca="1">IFERROR(VLOOKUP(W366,'（様式１号）３整理番号表'!$B$4:$H$5,2,FALSE),0)</f>
        <v>0</v>
      </c>
      <c r="Y366" s="768" t="str" cm="1">
        <f t="array" aca="1" ref="Y366" ca="1">IF(AND(D366=0,F366=0),"",IF(COUNTIF(D$11:D366,D366)=1,1,IF(COUNTIFS(D$11:D366,D366,F$11:F366,F366)=1,INDEX((D$11:D366,F$11:F366,Y$11:Y366),MATCH(_xlfn.MAXIFS(F$11:F365,D$11:D365,D366),$F$11:F366,0),1,3)+1,INDEX((D$11:D366,F$11:F366,Y$11:Y366),MATCH(D366&amp;F366,D$11:D366&amp;F$11:F366,0),1,3))))</f>
        <v/>
      </c>
      <c r="Z366" s="40" t="str">
        <f t="shared" ca="1" si="639"/>
        <v/>
      </c>
      <c r="AA366" s="924" t="str">
        <f t="shared" ca="1" si="640"/>
        <v/>
      </c>
      <c r="AB366" s="93">
        <f ca="1">IFERROR(VLOOKUP(AA366,'（様式１号）３整理番号表'!$B$10:$H$16,2,FALSE),0)</f>
        <v>0</v>
      </c>
      <c r="AC366" s="924" t="str">
        <f t="shared" ca="1" si="641"/>
        <v/>
      </c>
      <c r="AD366" s="924" t="str">
        <f t="shared" ca="1" si="642"/>
        <v/>
      </c>
      <c r="AE366" s="93">
        <f ca="1">IFERROR(VLOOKUP(AD366,'（様式１号）３整理番号表'!$B$21:$H$22,2,FALSE),0)</f>
        <v>0</v>
      </c>
      <c r="AF366" s="924" t="str">
        <f t="shared" ca="1" si="643"/>
        <v/>
      </c>
      <c r="AG366" s="93">
        <f ca="1">IFERROR(VLOOKUP(AF366,'（様式１号）３整理番号表'!$B$26:$H$31,2,FALSE),0)</f>
        <v>0</v>
      </c>
      <c r="AH366" s="924" t="str">
        <f t="shared" ca="1" si="644"/>
        <v/>
      </c>
      <c r="AI366" s="93">
        <f ca="1">IFERROR(VLOOKUP(AH366,'（様式１号）３整理番号表'!$J$5:$N$59,2,FALSE),0)</f>
        <v>0</v>
      </c>
      <c r="AJ366" s="77" t="str">
        <f t="shared" ca="1" si="645"/>
        <v/>
      </c>
      <c r="AK366" s="93">
        <f ca="1">IFERROR(VLOOKUP(AJ366,'（様式１号）３整理番号表'!$P$5:$R$29,2,FALSE),0)</f>
        <v>0</v>
      </c>
      <c r="AL366" s="921" t="str">
        <f t="shared" ca="1" si="646"/>
        <v/>
      </c>
      <c r="AM366" s="921" t="str">
        <f t="shared" ca="1" si="647"/>
        <v/>
      </c>
      <c r="AN366" s="921"/>
      <c r="AO366" s="77" t="str">
        <f t="shared" ca="1" si="648"/>
        <v/>
      </c>
      <c r="AP366" s="93">
        <f ca="1">IFERROR(VLOOKUP(AO366,'（様式１号）３整理番号表'!$P$5:$R$29,2,FALSE),0)</f>
        <v>0</v>
      </c>
      <c r="AQ366" s="924" t="str">
        <f t="shared" ca="1" si="649"/>
        <v/>
      </c>
      <c r="AR366" s="93">
        <f t="shared" ca="1" si="650"/>
        <v>0</v>
      </c>
      <c r="AS366" s="924" t="str">
        <f t="shared" ca="1" si="651"/>
        <v/>
      </c>
      <c r="AT366" s="40" t="str">
        <f t="shared" ca="1" si="652"/>
        <v/>
      </c>
      <c r="AU366" s="93" t="str">
        <f t="shared" ca="1" si="653"/>
        <v/>
      </c>
      <c r="AV366" s="923" t="str">
        <f t="shared" ca="1" si="654"/>
        <v/>
      </c>
      <c r="AW366" s="926" t="str">
        <f t="shared" ca="1" si="655"/>
        <v/>
      </c>
      <c r="AX366" s="925" t="str">
        <f t="shared" ca="1" si="656"/>
        <v/>
      </c>
      <c r="AY366" s="925" t="str">
        <f t="shared" ca="1" si="656"/>
        <v/>
      </c>
      <c r="AZ366" s="925" t="str">
        <f t="shared" ca="1" si="656"/>
        <v/>
      </c>
      <c r="BA366" s="925" t="str">
        <f t="shared" ca="1" si="656"/>
        <v/>
      </c>
      <c r="BB366" s="925" t="str">
        <f t="shared" ca="1" si="657"/>
        <v/>
      </c>
      <c r="BC366" s="925" t="str">
        <f t="shared" ca="1" si="658"/>
        <v/>
      </c>
      <c r="BD366" s="925" t="str">
        <f t="shared" ca="1" si="658"/>
        <v/>
      </c>
      <c r="BE366" s="925" t="str">
        <f t="shared" ca="1" si="658"/>
        <v/>
      </c>
      <c r="BF366" s="77" t="str">
        <f t="shared" ca="1" si="659"/>
        <v/>
      </c>
      <c r="BG366" s="924" t="str">
        <f t="shared" ca="1" si="660"/>
        <v/>
      </c>
      <c r="BH366" s="94">
        <f ca="1">IF(BF366&lt;&gt;"",INDEX('（様式１号）３整理番号表'!$AB$7:$AQ$12,MATCH(BF366,'（様式１号）３整理番号表'!$AA$7:$AA$12,0),MATCH(BG366,'（様式１号）３整理番号表'!$AB$6:$AQ$6,0)),0)</f>
        <v>0</v>
      </c>
      <c r="BI366" s="921" t="str">
        <f t="shared" ca="1" si="661"/>
        <v/>
      </c>
      <c r="BJ366" s="922" t="str">
        <f t="shared" ca="1" si="662"/>
        <v/>
      </c>
      <c r="BK366" s="926" t="str">
        <f t="shared" ca="1" si="663"/>
        <v/>
      </c>
      <c r="BL366" s="922" t="str">
        <f t="shared" ca="1" si="664"/>
        <v/>
      </c>
      <c r="BM366" s="79" t="str">
        <f t="shared" ca="1" si="665"/>
        <v/>
      </c>
      <c r="BN366" s="82" t="str">
        <f t="shared" ca="1" si="666"/>
        <v/>
      </c>
      <c r="BO366" s="83" t="str">
        <f t="shared" ca="1" si="667"/>
        <v/>
      </c>
      <c r="BP366" s="84" t="str">
        <f t="shared" ca="1" si="668"/>
        <v/>
      </c>
      <c r="BQ366" s="82" t="str">
        <f t="shared" ca="1" si="669"/>
        <v/>
      </c>
      <c r="BR366" s="97" t="str">
        <f t="shared" ca="1" si="670"/>
        <v/>
      </c>
      <c r="BS366" s="95" t="str">
        <f t="shared" ca="1" si="671"/>
        <v/>
      </c>
      <c r="BT366" s="184" t="str">
        <f t="shared" ca="1" si="672"/>
        <v/>
      </c>
      <c r="BU366" s="611" t="str">
        <f t="shared" ca="1" si="673"/>
        <v/>
      </c>
      <c r="BV366" s="77" t="str">
        <f t="shared" ca="1" si="674"/>
        <v/>
      </c>
      <c r="BW366" s="85" t="str">
        <f t="shared" ca="1" si="675"/>
        <v/>
      </c>
      <c r="BX366" s="86" t="str">
        <f t="shared" ca="1" si="676"/>
        <v/>
      </c>
      <c r="BY366" s="231">
        <f ca="1">IF('ポイント要件確認等（個別表）'!AD366=1,ROUNDDOWN('ポイント要件確認等（個別表）'!AV366,-3),IF('ポイント要件確認等（個別表）'!AD366=2,ROUNDDOWN('ポイント要件確認等（個別表）'!BH366,-3),IF('ポイント要件確認等（個別表）'!AD366=3,ROUNDDOWN('ポイント要件確認等（個別表）'!BT366,-3),0)))</f>
        <v>0</v>
      </c>
      <c r="BZ366" s="86" t="str">
        <f t="shared" ca="1" si="677"/>
        <v/>
      </c>
      <c r="CA366" s="232" t="str">
        <f t="shared" ca="1" si="678"/>
        <v/>
      </c>
      <c r="CB366" s="232">
        <f t="shared" ca="1" si="679"/>
        <v>0</v>
      </c>
      <c r="CC366" s="86" t="str">
        <f t="shared" ca="1" si="680"/>
        <v/>
      </c>
      <c r="CD366" s="86" t="str">
        <f t="shared" ca="1" si="681"/>
        <v/>
      </c>
      <c r="CE366" s="609"/>
      <c r="CF366" s="86" t="str">
        <f t="shared" ca="1" si="682"/>
        <v/>
      </c>
      <c r="CG366" s="185" t="str">
        <f t="shared" ca="1" si="683"/>
        <v/>
      </c>
      <c r="CH366" s="246" t="str">
        <f t="shared" ca="1" si="684"/>
        <v>含税額</v>
      </c>
      <c r="CI366" s="247" t="str">
        <f t="shared" ca="1" si="685"/>
        <v/>
      </c>
      <c r="CJ366" s="87" t="str">
        <f ca="1">IFERROR(IF(INDIRECT("'("&amp;'２個別表'!EO366&amp;")'!AR"&amp;84+EP366)&lt;&gt;1,"",1),"")</f>
        <v/>
      </c>
      <c r="CK366" s="244" t="str">
        <f t="shared" ca="1" si="686"/>
        <v/>
      </c>
      <c r="CL366" s="235" t="str">
        <f t="shared" ca="1" si="687"/>
        <v/>
      </c>
      <c r="CM366" s="239" t="str">
        <f t="shared" ca="1" si="688"/>
        <v/>
      </c>
      <c r="CN366" s="77" t="str">
        <f t="shared" ca="1" si="689"/>
        <v/>
      </c>
      <c r="CO366" s="93" t="str">
        <f ca="1">IFERROR(VLOOKUP(CN366,'（様式１号）３整理番号表'!$T$5:$V$15,2,FALSE),"")</f>
        <v/>
      </c>
      <c r="CP366" s="924" t="str">
        <f t="shared" ca="1" si="690"/>
        <v/>
      </c>
      <c r="CQ366" s="93" t="str">
        <f ca="1">IFERROR(VLOOKUP(CP366,'（様式１号）３整理番号表'!$T$19:$V$24,2,FALSE),"")</f>
        <v/>
      </c>
      <c r="CR366" s="924" t="str">
        <f ca="1">IFERROR(IF(INDIRECT("'("&amp;'２個別表'!EO366&amp;")'!AV"&amp;84+EP366)&lt;&gt;1,"",1),"")</f>
        <v/>
      </c>
      <c r="CS366" s="232">
        <f t="shared" ca="1" si="691"/>
        <v>0</v>
      </c>
      <c r="CT366" s="248">
        <f t="shared" ca="1" si="692"/>
        <v>0</v>
      </c>
      <c r="CU366" s="376" t="str">
        <f ca="1">IF(ER366="補強",IF(COUNTIFS($Z$11:Z366,Z366,$W$11:W366,1)=1,"１①",""),IF(COUNTIFS($Z$11:Z366,Z366,$W$11:W366,2)=1,"２①",""))</f>
        <v/>
      </c>
      <c r="CV366" s="57" t="str">
        <f t="shared" ca="1" si="693"/>
        <v/>
      </c>
      <c r="CW366" s="927" t="str">
        <f t="shared" ca="1" si="694"/>
        <v/>
      </c>
      <c r="CX366" s="256" t="str">
        <f t="shared" ca="1" si="695"/>
        <v/>
      </c>
      <c r="CY366" s="256" t="str">
        <f t="shared" ca="1" si="696"/>
        <v/>
      </c>
      <c r="CZ366" s="256" t="str">
        <f t="shared" ca="1" si="697"/>
        <v/>
      </c>
      <c r="DA366" s="256" t="str">
        <f t="shared" ca="1" si="698"/>
        <v/>
      </c>
      <c r="DB366" s="316" t="str">
        <f ca="1">IFERROR(VLOOKUP($CU366,'（様式１号）３整理番号表'!$Z$19:$AB$32,3,FALSE),"")</f>
        <v/>
      </c>
      <c r="DC366" s="259" t="str">
        <f t="shared" ca="1" si="699"/>
        <v>-</v>
      </c>
      <c r="DD366" s="618" t="str">
        <f t="shared" ca="1" si="700"/>
        <v/>
      </c>
      <c r="DE366" s="321" t="str">
        <f ca="1">IF(AND(AO366=18,AS366=1),IF(COUNTIFS($Y$11:Y366,Y366,$AS$11:AS366,1)=1,"２②",""),IF($CU366="１①",INDEX(INDIRECT("'("&amp;$EO366&amp;")'!AR116:BB116"),1,MATCH(INDIRECT("'("&amp;$EO366&amp;")'!C118"),INDIRECT("'("&amp;$EO366&amp;")'!AR119:BB119"),0)),""))</f>
        <v/>
      </c>
      <c r="DF366" s="324" t="str">
        <f t="shared" ca="1" si="701"/>
        <v/>
      </c>
      <c r="DG366" s="313" t="str">
        <f t="shared" ca="1" si="702"/>
        <v/>
      </c>
      <c r="DH366" s="313" t="str">
        <f t="shared" ca="1" si="703"/>
        <v/>
      </c>
      <c r="DI366" s="313" t="str">
        <f t="shared" ca="1" si="704"/>
        <v/>
      </c>
      <c r="DJ366" s="313" t="str">
        <f t="shared" ca="1" si="705"/>
        <v/>
      </c>
      <c r="DK366" s="328" t="str">
        <f t="shared" ca="1" si="706"/>
        <v/>
      </c>
      <c r="DL366" s="334" t="str">
        <f t="shared" ca="1" si="707"/>
        <v/>
      </c>
      <c r="DM366" s="915" t="str">
        <f t="shared" ca="1" si="708"/>
        <v/>
      </c>
      <c r="DN366" s="15"/>
      <c r="DO366" s="324"/>
      <c r="DP366" s="16"/>
      <c r="DQ366" s="16"/>
      <c r="DR366" s="16"/>
      <c r="DS366" s="16"/>
      <c r="DT366" s="318" t="str">
        <f>IFERROR(VLOOKUP($DN366,'（様式１号）３整理番号表'!$Z$19:$AB$32,3,FALSE),"")</f>
        <v/>
      </c>
      <c r="DU366" s="259" t="str">
        <f t="shared" si="709"/>
        <v/>
      </c>
      <c r="DV366" s="14"/>
      <c r="DW366" s="17" t="str">
        <f t="shared" ca="1" si="710"/>
        <v/>
      </c>
      <c r="DX366" s="88" t="str">
        <f t="shared" ca="1" si="727"/>
        <v/>
      </c>
      <c r="DZ366" s="339">
        <f t="shared" ca="1" si="731"/>
        <v>0</v>
      </c>
      <c r="EA366" s="339">
        <f t="shared" ca="1" si="731"/>
        <v>0</v>
      </c>
      <c r="EB366" s="339">
        <f t="shared" ca="1" si="731"/>
        <v>0</v>
      </c>
      <c r="EC366" s="339">
        <f t="shared" ca="1" si="731"/>
        <v>0</v>
      </c>
      <c r="ED366" s="339">
        <f t="shared" ca="1" si="731"/>
        <v>0</v>
      </c>
      <c r="EE366" s="339">
        <f t="shared" ca="1" si="731"/>
        <v>0</v>
      </c>
      <c r="EF366" s="339">
        <f t="shared" ca="1" si="731"/>
        <v>0</v>
      </c>
      <c r="EG366" s="339">
        <f t="shared" ca="1" si="731"/>
        <v>0</v>
      </c>
      <c r="EH366" s="339">
        <f t="shared" ca="1" si="731"/>
        <v>0</v>
      </c>
      <c r="EI366" s="339">
        <f t="shared" ca="1" si="731"/>
        <v>0</v>
      </c>
      <c r="EJ366" s="339">
        <f t="shared" ca="1" si="731"/>
        <v>0</v>
      </c>
      <c r="EK366" s="339">
        <f t="shared" ca="1" si="731"/>
        <v>0</v>
      </c>
      <c r="EL366" s="339">
        <f t="shared" ca="1" si="731"/>
        <v>0</v>
      </c>
      <c r="EM366" s="339">
        <f t="shared" ca="1" si="731"/>
        <v>0</v>
      </c>
      <c r="EO366" s="919" t="str">
        <f t="shared" ca="1" si="629"/>
        <v/>
      </c>
      <c r="EP366" s="919" t="str">
        <f t="shared" ca="1" si="711"/>
        <v/>
      </c>
      <c r="EQ366" s="919" t="str">
        <f t="shared" ca="1" si="712"/>
        <v/>
      </c>
      <c r="ER366" s="919" t="str">
        <f t="shared" ca="1" si="713"/>
        <v/>
      </c>
      <c r="ES366" s="919" t="str">
        <f ca="1">IFERROR(INDEX('郵便番号（石川県）'!$A$3:$F$2574,MATCH(INDIRECT("'("&amp;EO366&amp;")'!E7"),'郵便番号（石川県）'!$A$3:$A$2574,0),6),"")</f>
        <v/>
      </c>
      <c r="ET366" s="919" t="str">
        <f ca="1">IFERROR(INDEX('郵便番号（石川県）'!$A$3:$F$2574,MATCH(INDIRECT("'("&amp;$EO366&amp;")'!E7"),'郵便番号（石川県）'!$A$3:$A$2574,0),5),"")</f>
        <v/>
      </c>
      <c r="EU366" s="919" t="str">
        <f t="shared" ca="1" si="714"/>
        <v/>
      </c>
      <c r="EV366" s="919" t="str">
        <f t="shared" ca="1" si="715"/>
        <v/>
      </c>
      <c r="EW366" s="919" t="str">
        <f t="shared" ca="1" si="716"/>
        <v/>
      </c>
      <c r="EX366" s="919" t="str">
        <f t="shared" ca="1" si="717"/>
        <v/>
      </c>
      <c r="EY366" s="919" t="str">
        <f t="shared" ca="1" si="718"/>
        <v/>
      </c>
      <c r="EZ366" s="919" t="str">
        <f t="shared" ca="1" si="719"/>
        <v/>
      </c>
      <c r="FA366" s="919" t="str">
        <f t="shared" ca="1" si="720"/>
        <v/>
      </c>
      <c r="FB366" s="919" t="str">
        <f t="shared" ca="1" si="721"/>
        <v/>
      </c>
      <c r="FC366" s="919" t="str">
        <f t="shared" ca="1" si="722"/>
        <v/>
      </c>
      <c r="FD366" s="627" t="str">
        <f t="shared" ca="1" si="723"/>
        <v/>
      </c>
      <c r="FE366" s="630">
        <v>356</v>
      </c>
      <c r="FF366" s="299" t="str">
        <f t="shared" ca="1" si="724"/>
        <v/>
      </c>
      <c r="FG366" s="993" t="str">
        <f t="shared" ca="1" si="725"/>
        <v/>
      </c>
      <c r="FH366" s="919" t="str">
        <f t="shared" ca="1" si="726"/>
        <v/>
      </c>
      <c r="FI366" s="299">
        <f ca="1">COUNTIF($FH$11:FH366,"■")</f>
        <v>0</v>
      </c>
    </row>
    <row r="367" spans="1:165" ht="34.5" customHeight="1">
      <c r="A367" s="445">
        <f t="shared" ca="1" si="630"/>
        <v>0</v>
      </c>
      <c r="B367" s="446">
        <f>IF(R367&lt;&gt;"",IF(COUNTIF(R$11:R367,R367)=1,MAX(B$11:B366)+1,INDEX(B$11:B366,MATCH(R367,R$11:R366,0),1)),0)</f>
        <v>1</v>
      </c>
      <c r="C367" s="446">
        <f ca="1">IF(T367&lt;&gt;"",IF(COUNTIF(T$11:T367,T367)=1,MAX(C$11:C366)+1,INDEX(C$11:C366,MATCH(T367,T$11:T366,0),1)),0)</f>
        <v>0</v>
      </c>
      <c r="D367" s="446">
        <f ca="1">IF(U367&lt;&gt;"",IF(COUNTIF(U$11:U367,U367)=1,MAX(D$11:D366)+1,INDEX(D$11:D366,MATCH(U367,U$11:U366,0),1)),0)</f>
        <v>0</v>
      </c>
      <c r="E367" s="446">
        <f ca="1">IF(S367&lt;&gt;"",IF(COUNTIF(S$11:S367,S367)=1,MAX(E$11:E366)+1,INDEX(E$11:E366,MATCH(S367,S$11:S366,0),1)),0)</f>
        <v>0</v>
      </c>
      <c r="F367" s="446">
        <f ca="1">IF(Z367&lt;&gt;"",IF(COUNTIF(Z$11:Z367,Z367)=1,MAX(F$11:F366)+1,INDEX(F$11:F366,MATCH(Z367,Z$11:Z366,0),1)),0)</f>
        <v>0</v>
      </c>
      <c r="G367" s="447" cm="1">
        <f t="array" aca="1" ref="G367" ca="1">IF(Z367&lt;&gt;"",IF(COUNTIFS(Z$11:Z367,Z367,W$11:W367,W367)=1,MAX(G$11:G366)+1,INDEX(G$11:G366,MATCH(Z367&amp;W367,Z$11:Z366&amp;W$11:W367,0),1)),0)</f>
        <v>0</v>
      </c>
      <c r="H367" s="447">
        <f t="shared" ca="1" si="631"/>
        <v>0</v>
      </c>
      <c r="I367" s="447">
        <f ca="1">IF(T367="",0,IF(COUNTIF(T$11:T367,T367)=1,1,0))</f>
        <v>0</v>
      </c>
      <c r="J367" s="447">
        <f ca="1">IF(U367="",0,IF(COUNTIF(U$11:U367,U367)=1,1,0))</f>
        <v>0</v>
      </c>
      <c r="K367" s="447">
        <f ca="1">IF(S367="",0,IF(COUNTIF(S$11:S367,S367)=1,1,0))</f>
        <v>0</v>
      </c>
      <c r="L367" s="446">
        <f ca="1">IF(Z367="",0,IF(COUNTIF(Z$11:Z367,Z367)=1,1,0))</f>
        <v>0</v>
      </c>
      <c r="M367" s="767">
        <f ca="1">IF($W367=2,IF(COUNTIFS($W$11:$W367,2,$Z$11:$Z367,$Z367)=1,1,0),0)</f>
        <v>0</v>
      </c>
      <c r="N367" s="767">
        <f ca="1">IF($W367=1,IF(COUNTIFS($W$11:$W367,2,$Z$11:$Z367,$Z367)=1,1,0),0)</f>
        <v>0</v>
      </c>
      <c r="O367" s="446">
        <f ca="1">IF(H367=0,0,IF(COUNTIF(Z$11:Z367,Z367)=1,1,0))</f>
        <v>0</v>
      </c>
      <c r="P367" s="448" t="str">
        <f t="shared" ca="1" si="632"/>
        <v>石川県</v>
      </c>
      <c r="Q367" s="89">
        <f t="shared" ca="1" si="633"/>
        <v>357</v>
      </c>
      <c r="R367" s="170" t="s">
        <v>459</v>
      </c>
      <c r="S367" s="357" t="str">
        <f t="shared" ca="1" si="634"/>
        <v/>
      </c>
      <c r="T367" s="357" t="str">
        <f t="shared" ca="1" si="635"/>
        <v/>
      </c>
      <c r="U367" s="58" t="str">
        <f t="shared" ca="1" si="636"/>
        <v/>
      </c>
      <c r="V367" s="58" t="str">
        <f t="shared" ca="1" si="637"/>
        <v/>
      </c>
      <c r="W367" s="920" t="str">
        <f t="shared" ca="1" si="638"/>
        <v/>
      </c>
      <c r="X367" s="369">
        <f ca="1">IFERROR(VLOOKUP(W367,'（様式１号）３整理番号表'!$B$4:$H$5,2,FALSE),0)</f>
        <v>0</v>
      </c>
      <c r="Y367" s="768" t="str" cm="1">
        <f t="array" aca="1" ref="Y367" ca="1">IF(AND(D367=0,F367=0),"",IF(COUNTIF(D$11:D367,D367)=1,1,IF(COUNTIFS(D$11:D367,D367,F$11:F367,F367)=1,INDEX((D$11:D367,F$11:F367,Y$11:Y367),MATCH(_xlfn.MAXIFS(F$11:F366,D$11:D366,D367),$F$11:F367,0),1,3)+1,INDEX((D$11:D367,F$11:F367,Y$11:Y367),MATCH(D367&amp;F367,D$11:D367&amp;F$11:F367,0),1,3))))</f>
        <v/>
      </c>
      <c r="Z367" s="40" t="str">
        <f t="shared" ca="1" si="639"/>
        <v/>
      </c>
      <c r="AA367" s="924" t="str">
        <f t="shared" ca="1" si="640"/>
        <v/>
      </c>
      <c r="AB367" s="93">
        <f ca="1">IFERROR(VLOOKUP(AA367,'（様式１号）３整理番号表'!$B$10:$H$16,2,FALSE),0)</f>
        <v>0</v>
      </c>
      <c r="AC367" s="924" t="str">
        <f t="shared" ca="1" si="641"/>
        <v/>
      </c>
      <c r="AD367" s="924" t="str">
        <f t="shared" ca="1" si="642"/>
        <v/>
      </c>
      <c r="AE367" s="93">
        <f ca="1">IFERROR(VLOOKUP(AD367,'（様式１号）３整理番号表'!$B$21:$H$22,2,FALSE),0)</f>
        <v>0</v>
      </c>
      <c r="AF367" s="924" t="str">
        <f t="shared" ca="1" si="643"/>
        <v/>
      </c>
      <c r="AG367" s="93">
        <f ca="1">IFERROR(VLOOKUP(AF367,'（様式１号）３整理番号表'!$B$26:$H$31,2,FALSE),0)</f>
        <v>0</v>
      </c>
      <c r="AH367" s="924" t="str">
        <f t="shared" ca="1" si="644"/>
        <v/>
      </c>
      <c r="AI367" s="93">
        <f ca="1">IFERROR(VLOOKUP(AH367,'（様式１号）３整理番号表'!$J$5:$N$59,2,FALSE),0)</f>
        <v>0</v>
      </c>
      <c r="AJ367" s="77" t="str">
        <f t="shared" ca="1" si="645"/>
        <v/>
      </c>
      <c r="AK367" s="93">
        <f ca="1">IFERROR(VLOOKUP(AJ367,'（様式１号）３整理番号表'!$P$5:$R$29,2,FALSE),0)</f>
        <v>0</v>
      </c>
      <c r="AL367" s="921" t="str">
        <f t="shared" ca="1" si="646"/>
        <v/>
      </c>
      <c r="AM367" s="921" t="str">
        <f t="shared" ca="1" si="647"/>
        <v/>
      </c>
      <c r="AN367" s="921"/>
      <c r="AO367" s="77" t="str">
        <f t="shared" ca="1" si="648"/>
        <v/>
      </c>
      <c r="AP367" s="93">
        <f ca="1">IFERROR(VLOOKUP(AO367,'（様式１号）３整理番号表'!$P$5:$R$29,2,FALSE),0)</f>
        <v>0</v>
      </c>
      <c r="AQ367" s="924" t="str">
        <f t="shared" ca="1" si="649"/>
        <v/>
      </c>
      <c r="AR367" s="93">
        <f t="shared" ca="1" si="650"/>
        <v>0</v>
      </c>
      <c r="AS367" s="924" t="str">
        <f t="shared" ca="1" si="651"/>
        <v/>
      </c>
      <c r="AT367" s="40" t="str">
        <f t="shared" ca="1" si="652"/>
        <v/>
      </c>
      <c r="AU367" s="93" t="str">
        <f t="shared" ca="1" si="653"/>
        <v/>
      </c>
      <c r="AV367" s="923" t="str">
        <f t="shared" ca="1" si="654"/>
        <v/>
      </c>
      <c r="AW367" s="926" t="str">
        <f t="shared" ca="1" si="655"/>
        <v/>
      </c>
      <c r="AX367" s="925" t="str">
        <f t="shared" ca="1" si="656"/>
        <v/>
      </c>
      <c r="AY367" s="925" t="str">
        <f t="shared" ca="1" si="656"/>
        <v/>
      </c>
      <c r="AZ367" s="925" t="str">
        <f t="shared" ca="1" si="656"/>
        <v/>
      </c>
      <c r="BA367" s="925" t="str">
        <f t="shared" ca="1" si="656"/>
        <v/>
      </c>
      <c r="BB367" s="925" t="str">
        <f t="shared" ca="1" si="657"/>
        <v/>
      </c>
      <c r="BC367" s="925" t="str">
        <f t="shared" ca="1" si="658"/>
        <v/>
      </c>
      <c r="BD367" s="925" t="str">
        <f t="shared" ca="1" si="658"/>
        <v/>
      </c>
      <c r="BE367" s="925" t="str">
        <f t="shared" ca="1" si="658"/>
        <v/>
      </c>
      <c r="BF367" s="77" t="str">
        <f t="shared" ca="1" si="659"/>
        <v/>
      </c>
      <c r="BG367" s="924" t="str">
        <f t="shared" ca="1" si="660"/>
        <v/>
      </c>
      <c r="BH367" s="94">
        <f ca="1">IF(BF367&lt;&gt;"",INDEX('（様式１号）３整理番号表'!$AB$7:$AQ$12,MATCH(BF367,'（様式１号）３整理番号表'!$AA$7:$AA$12,0),MATCH(BG367,'（様式１号）３整理番号表'!$AB$6:$AQ$6,0)),0)</f>
        <v>0</v>
      </c>
      <c r="BI367" s="921" t="str">
        <f t="shared" ca="1" si="661"/>
        <v/>
      </c>
      <c r="BJ367" s="922" t="str">
        <f t="shared" ca="1" si="662"/>
        <v/>
      </c>
      <c r="BK367" s="926" t="str">
        <f t="shared" ca="1" si="663"/>
        <v/>
      </c>
      <c r="BL367" s="922" t="str">
        <f t="shared" ca="1" si="664"/>
        <v/>
      </c>
      <c r="BM367" s="79" t="str">
        <f t="shared" ca="1" si="665"/>
        <v/>
      </c>
      <c r="BN367" s="82" t="str">
        <f t="shared" ca="1" si="666"/>
        <v/>
      </c>
      <c r="BO367" s="83" t="str">
        <f t="shared" ca="1" si="667"/>
        <v/>
      </c>
      <c r="BP367" s="84" t="str">
        <f t="shared" ca="1" si="668"/>
        <v/>
      </c>
      <c r="BQ367" s="82" t="str">
        <f t="shared" ca="1" si="669"/>
        <v/>
      </c>
      <c r="BR367" s="97" t="str">
        <f t="shared" ca="1" si="670"/>
        <v/>
      </c>
      <c r="BS367" s="95" t="str">
        <f t="shared" ca="1" si="671"/>
        <v/>
      </c>
      <c r="BT367" s="184" t="str">
        <f t="shared" ca="1" si="672"/>
        <v/>
      </c>
      <c r="BU367" s="611" t="str">
        <f t="shared" ca="1" si="673"/>
        <v/>
      </c>
      <c r="BV367" s="77" t="str">
        <f t="shared" ca="1" si="674"/>
        <v/>
      </c>
      <c r="BW367" s="85" t="str">
        <f t="shared" ca="1" si="675"/>
        <v/>
      </c>
      <c r="BX367" s="86" t="str">
        <f t="shared" ca="1" si="676"/>
        <v/>
      </c>
      <c r="BY367" s="231">
        <f ca="1">IF('ポイント要件確認等（個別表）'!AD367=1,ROUNDDOWN('ポイント要件確認等（個別表）'!AV367,-3),IF('ポイント要件確認等（個別表）'!AD367=2,ROUNDDOWN('ポイント要件確認等（個別表）'!BH367,-3),IF('ポイント要件確認等（個別表）'!AD367=3,ROUNDDOWN('ポイント要件確認等（個別表）'!BT367,-3),0)))</f>
        <v>0</v>
      </c>
      <c r="BZ367" s="86" t="str">
        <f t="shared" ca="1" si="677"/>
        <v/>
      </c>
      <c r="CA367" s="232" t="str">
        <f t="shared" ca="1" si="678"/>
        <v/>
      </c>
      <c r="CB367" s="232">
        <f t="shared" ca="1" si="679"/>
        <v>0</v>
      </c>
      <c r="CC367" s="86" t="str">
        <f t="shared" ca="1" si="680"/>
        <v/>
      </c>
      <c r="CD367" s="86" t="str">
        <f t="shared" ca="1" si="681"/>
        <v/>
      </c>
      <c r="CE367" s="609"/>
      <c r="CF367" s="86" t="str">
        <f t="shared" ca="1" si="682"/>
        <v/>
      </c>
      <c r="CG367" s="185" t="str">
        <f t="shared" ca="1" si="683"/>
        <v/>
      </c>
      <c r="CH367" s="246" t="str">
        <f t="shared" ca="1" si="684"/>
        <v>含税額</v>
      </c>
      <c r="CI367" s="247" t="str">
        <f t="shared" ca="1" si="685"/>
        <v/>
      </c>
      <c r="CJ367" s="87" t="str">
        <f ca="1">IFERROR(IF(INDIRECT("'("&amp;'２個別表'!EO367&amp;")'!AR"&amp;84+EP367)&lt;&gt;1,"",1),"")</f>
        <v/>
      </c>
      <c r="CK367" s="244" t="str">
        <f t="shared" ca="1" si="686"/>
        <v/>
      </c>
      <c r="CL367" s="235" t="str">
        <f t="shared" ca="1" si="687"/>
        <v/>
      </c>
      <c r="CM367" s="239" t="str">
        <f t="shared" ca="1" si="688"/>
        <v/>
      </c>
      <c r="CN367" s="77" t="str">
        <f t="shared" ca="1" si="689"/>
        <v/>
      </c>
      <c r="CO367" s="93" t="str">
        <f ca="1">IFERROR(VLOOKUP(CN367,'（様式１号）３整理番号表'!$T$5:$V$15,2,FALSE),"")</f>
        <v/>
      </c>
      <c r="CP367" s="924" t="str">
        <f t="shared" ca="1" si="690"/>
        <v/>
      </c>
      <c r="CQ367" s="93" t="str">
        <f ca="1">IFERROR(VLOOKUP(CP367,'（様式１号）３整理番号表'!$T$19:$V$24,2,FALSE),"")</f>
        <v/>
      </c>
      <c r="CR367" s="924" t="str">
        <f ca="1">IFERROR(IF(INDIRECT("'("&amp;'２個別表'!EO367&amp;")'!AV"&amp;84+EP367)&lt;&gt;1,"",1),"")</f>
        <v/>
      </c>
      <c r="CS367" s="232">
        <f t="shared" ca="1" si="691"/>
        <v>0</v>
      </c>
      <c r="CT367" s="248">
        <f t="shared" ca="1" si="692"/>
        <v>0</v>
      </c>
      <c r="CU367" s="376" t="str">
        <f ca="1">IF(ER367="補強",IF(COUNTIFS($Z$11:Z367,Z367,$W$11:W367,1)=1,"１①",""),IF(COUNTIFS($Z$11:Z367,Z367,$W$11:W367,2)=1,"２①",""))</f>
        <v/>
      </c>
      <c r="CV367" s="57" t="str">
        <f t="shared" ca="1" si="693"/>
        <v/>
      </c>
      <c r="CW367" s="927" t="str">
        <f t="shared" ca="1" si="694"/>
        <v/>
      </c>
      <c r="CX367" s="256" t="str">
        <f t="shared" ca="1" si="695"/>
        <v/>
      </c>
      <c r="CY367" s="256" t="str">
        <f t="shared" ca="1" si="696"/>
        <v/>
      </c>
      <c r="CZ367" s="256" t="str">
        <f t="shared" ca="1" si="697"/>
        <v/>
      </c>
      <c r="DA367" s="256" t="str">
        <f t="shared" ca="1" si="698"/>
        <v/>
      </c>
      <c r="DB367" s="316" t="str">
        <f ca="1">IFERROR(VLOOKUP($CU367,'（様式１号）３整理番号表'!$Z$19:$AB$32,3,FALSE),"")</f>
        <v/>
      </c>
      <c r="DC367" s="259" t="str">
        <f t="shared" ca="1" si="699"/>
        <v>-</v>
      </c>
      <c r="DD367" s="618" t="str">
        <f t="shared" ca="1" si="700"/>
        <v/>
      </c>
      <c r="DE367" s="321" t="str">
        <f ca="1">IF(AND(AO367=18,AS367=1),IF(COUNTIFS($Y$11:Y367,Y367,$AS$11:AS367,1)=1,"２②",""),IF($CU367="１①",INDEX(INDIRECT("'("&amp;$EO367&amp;")'!AR116:BB116"),1,MATCH(INDIRECT("'("&amp;$EO367&amp;")'!C118"),INDIRECT("'("&amp;$EO367&amp;")'!AR119:BB119"),0)),""))</f>
        <v/>
      </c>
      <c r="DF367" s="324" t="str">
        <f t="shared" ca="1" si="701"/>
        <v/>
      </c>
      <c r="DG367" s="313" t="str">
        <f t="shared" ca="1" si="702"/>
        <v/>
      </c>
      <c r="DH367" s="313" t="str">
        <f t="shared" ca="1" si="703"/>
        <v/>
      </c>
      <c r="DI367" s="313" t="str">
        <f t="shared" ca="1" si="704"/>
        <v/>
      </c>
      <c r="DJ367" s="313" t="str">
        <f t="shared" ca="1" si="705"/>
        <v/>
      </c>
      <c r="DK367" s="328" t="str">
        <f t="shared" ca="1" si="706"/>
        <v/>
      </c>
      <c r="DL367" s="334" t="str">
        <f t="shared" ca="1" si="707"/>
        <v/>
      </c>
      <c r="DM367" s="915" t="str">
        <f t="shared" ca="1" si="708"/>
        <v/>
      </c>
      <c r="DN367" s="15"/>
      <c r="DO367" s="324"/>
      <c r="DP367" s="16"/>
      <c r="DQ367" s="16"/>
      <c r="DR367" s="16"/>
      <c r="DS367" s="16"/>
      <c r="DT367" s="318" t="str">
        <f>IFERROR(VLOOKUP($DN367,'（様式１号）３整理番号表'!$Z$19:$AB$32,3,FALSE),"")</f>
        <v/>
      </c>
      <c r="DU367" s="259" t="str">
        <f t="shared" si="709"/>
        <v/>
      </c>
      <c r="DV367" s="14"/>
      <c r="DW367" s="17" t="str">
        <f t="shared" ca="1" si="710"/>
        <v/>
      </c>
      <c r="DX367" s="88" t="str">
        <f t="shared" ca="1" si="727"/>
        <v/>
      </c>
      <c r="DZ367" s="339">
        <f t="shared" ca="1" si="731"/>
        <v>0</v>
      </c>
      <c r="EA367" s="339">
        <f t="shared" ca="1" si="731"/>
        <v>0</v>
      </c>
      <c r="EB367" s="339">
        <f t="shared" ca="1" si="731"/>
        <v>0</v>
      </c>
      <c r="EC367" s="339">
        <f t="shared" ca="1" si="731"/>
        <v>0</v>
      </c>
      <c r="ED367" s="339">
        <f t="shared" ca="1" si="731"/>
        <v>0</v>
      </c>
      <c r="EE367" s="339">
        <f t="shared" ca="1" si="731"/>
        <v>0</v>
      </c>
      <c r="EF367" s="339">
        <f t="shared" ca="1" si="731"/>
        <v>0</v>
      </c>
      <c r="EG367" s="339">
        <f t="shared" ca="1" si="731"/>
        <v>0</v>
      </c>
      <c r="EH367" s="339">
        <f t="shared" ca="1" si="731"/>
        <v>0</v>
      </c>
      <c r="EI367" s="339">
        <f t="shared" ca="1" si="731"/>
        <v>0</v>
      </c>
      <c r="EJ367" s="339">
        <f t="shared" ca="1" si="731"/>
        <v>0</v>
      </c>
      <c r="EK367" s="339">
        <f t="shared" ca="1" si="731"/>
        <v>0</v>
      </c>
      <c r="EL367" s="339">
        <f t="shared" ca="1" si="731"/>
        <v>0</v>
      </c>
      <c r="EM367" s="339">
        <f t="shared" ca="1" si="731"/>
        <v>0</v>
      </c>
      <c r="EO367" s="919" t="str">
        <f t="shared" ca="1" si="629"/>
        <v/>
      </c>
      <c r="EP367" s="919" t="str">
        <f t="shared" ca="1" si="711"/>
        <v/>
      </c>
      <c r="EQ367" s="919" t="str">
        <f t="shared" ca="1" si="712"/>
        <v/>
      </c>
      <c r="ER367" s="919" t="str">
        <f t="shared" ca="1" si="713"/>
        <v/>
      </c>
      <c r="ES367" s="919" t="str">
        <f ca="1">IFERROR(INDEX('郵便番号（石川県）'!$A$3:$F$2574,MATCH(INDIRECT("'("&amp;EO367&amp;")'!E7"),'郵便番号（石川県）'!$A$3:$A$2574,0),6),"")</f>
        <v/>
      </c>
      <c r="ET367" s="919" t="str">
        <f ca="1">IFERROR(INDEX('郵便番号（石川県）'!$A$3:$F$2574,MATCH(INDIRECT("'("&amp;$EO367&amp;")'!E7"),'郵便番号（石川県）'!$A$3:$A$2574,0),5),"")</f>
        <v/>
      </c>
      <c r="EU367" s="919" t="str">
        <f t="shared" ca="1" si="714"/>
        <v/>
      </c>
      <c r="EV367" s="919" t="str">
        <f t="shared" ca="1" si="715"/>
        <v/>
      </c>
      <c r="EW367" s="919" t="str">
        <f t="shared" ca="1" si="716"/>
        <v/>
      </c>
      <c r="EX367" s="919" t="str">
        <f t="shared" ca="1" si="717"/>
        <v/>
      </c>
      <c r="EY367" s="919" t="str">
        <f t="shared" ca="1" si="718"/>
        <v/>
      </c>
      <c r="EZ367" s="919" t="str">
        <f t="shared" ca="1" si="719"/>
        <v/>
      </c>
      <c r="FA367" s="919" t="str">
        <f t="shared" ca="1" si="720"/>
        <v/>
      </c>
      <c r="FB367" s="919" t="str">
        <f t="shared" ca="1" si="721"/>
        <v/>
      </c>
      <c r="FC367" s="919" t="str">
        <f t="shared" ca="1" si="722"/>
        <v/>
      </c>
      <c r="FD367" s="627" t="str">
        <f t="shared" ca="1" si="723"/>
        <v/>
      </c>
      <c r="FE367" s="630">
        <v>357</v>
      </c>
      <c r="FF367" s="299" t="str">
        <f t="shared" ca="1" si="724"/>
        <v/>
      </c>
      <c r="FG367" s="993" t="str">
        <f t="shared" ca="1" si="725"/>
        <v/>
      </c>
      <c r="FH367" s="919" t="str">
        <f t="shared" ca="1" si="726"/>
        <v/>
      </c>
      <c r="FI367" s="299">
        <f ca="1">COUNTIF($FH$11:FH367,"■")</f>
        <v>0</v>
      </c>
    </row>
    <row r="368" spans="1:165" ht="34.5" customHeight="1">
      <c r="A368" s="445">
        <f t="shared" ca="1" si="630"/>
        <v>0</v>
      </c>
      <c r="B368" s="446">
        <f>IF(R368&lt;&gt;"",IF(COUNTIF(R$11:R368,R368)=1,MAX(B$11:B367)+1,INDEX(B$11:B367,MATCH(R368,R$11:R367,0),1)),0)</f>
        <v>1</v>
      </c>
      <c r="C368" s="446">
        <f ca="1">IF(T368&lt;&gt;"",IF(COUNTIF(T$11:T368,T368)=1,MAX(C$11:C367)+1,INDEX(C$11:C367,MATCH(T368,T$11:T367,0),1)),0)</f>
        <v>0</v>
      </c>
      <c r="D368" s="446">
        <f ca="1">IF(U368&lt;&gt;"",IF(COUNTIF(U$11:U368,U368)=1,MAX(D$11:D367)+1,INDEX(D$11:D367,MATCH(U368,U$11:U367,0),1)),0)</f>
        <v>0</v>
      </c>
      <c r="E368" s="446">
        <f ca="1">IF(S368&lt;&gt;"",IF(COUNTIF(S$11:S368,S368)=1,MAX(E$11:E367)+1,INDEX(E$11:E367,MATCH(S368,S$11:S367,0),1)),0)</f>
        <v>0</v>
      </c>
      <c r="F368" s="446">
        <f ca="1">IF(Z368&lt;&gt;"",IF(COUNTIF(Z$11:Z368,Z368)=1,MAX(F$11:F367)+1,INDEX(F$11:F367,MATCH(Z368,Z$11:Z367,0),1)),0)</f>
        <v>0</v>
      </c>
      <c r="G368" s="447" cm="1">
        <f t="array" aca="1" ref="G368" ca="1">IF(Z368&lt;&gt;"",IF(COUNTIFS(Z$11:Z368,Z368,W$11:W368,W368)=1,MAX(G$11:G367)+1,INDEX(G$11:G367,MATCH(Z368&amp;W368,Z$11:Z367&amp;W$11:W368,0),1)),0)</f>
        <v>0</v>
      </c>
      <c r="H368" s="447">
        <f t="shared" ca="1" si="631"/>
        <v>0</v>
      </c>
      <c r="I368" s="447">
        <f ca="1">IF(T368="",0,IF(COUNTIF(T$11:T368,T368)=1,1,0))</f>
        <v>0</v>
      </c>
      <c r="J368" s="447">
        <f ca="1">IF(U368="",0,IF(COUNTIF(U$11:U368,U368)=1,1,0))</f>
        <v>0</v>
      </c>
      <c r="K368" s="447">
        <f ca="1">IF(S368="",0,IF(COUNTIF(S$11:S368,S368)=1,1,0))</f>
        <v>0</v>
      </c>
      <c r="L368" s="446">
        <f ca="1">IF(Z368="",0,IF(COUNTIF(Z$11:Z368,Z368)=1,1,0))</f>
        <v>0</v>
      </c>
      <c r="M368" s="767">
        <f ca="1">IF($W368=2,IF(COUNTIFS($W$11:$W368,2,$Z$11:$Z368,$Z368)=1,1,0),0)</f>
        <v>0</v>
      </c>
      <c r="N368" s="767">
        <f ca="1">IF($W368=1,IF(COUNTIFS($W$11:$W368,2,$Z$11:$Z368,$Z368)=1,1,0),0)</f>
        <v>0</v>
      </c>
      <c r="O368" s="446">
        <f ca="1">IF(H368=0,0,IF(COUNTIF(Z$11:Z368,Z368)=1,1,0))</f>
        <v>0</v>
      </c>
      <c r="P368" s="448" t="str">
        <f t="shared" ca="1" si="632"/>
        <v>石川県</v>
      </c>
      <c r="Q368" s="89">
        <f t="shared" ca="1" si="633"/>
        <v>358</v>
      </c>
      <c r="R368" s="170" t="s">
        <v>459</v>
      </c>
      <c r="S368" s="357" t="str">
        <f t="shared" ca="1" si="634"/>
        <v/>
      </c>
      <c r="T368" s="357" t="str">
        <f t="shared" ca="1" si="635"/>
        <v/>
      </c>
      <c r="U368" s="58" t="str">
        <f t="shared" ca="1" si="636"/>
        <v/>
      </c>
      <c r="V368" s="58" t="str">
        <f t="shared" ca="1" si="637"/>
        <v/>
      </c>
      <c r="W368" s="920" t="str">
        <f t="shared" ca="1" si="638"/>
        <v/>
      </c>
      <c r="X368" s="369">
        <f ca="1">IFERROR(VLOOKUP(W368,'（様式１号）３整理番号表'!$B$4:$H$5,2,FALSE),0)</f>
        <v>0</v>
      </c>
      <c r="Y368" s="768" t="str" cm="1">
        <f t="array" aca="1" ref="Y368" ca="1">IF(AND(D368=0,F368=0),"",IF(COUNTIF(D$11:D368,D368)=1,1,IF(COUNTIFS(D$11:D368,D368,F$11:F368,F368)=1,INDEX((D$11:D368,F$11:F368,Y$11:Y368),MATCH(_xlfn.MAXIFS(F$11:F367,D$11:D367,D368),$F$11:F368,0),1,3)+1,INDEX((D$11:D368,F$11:F368,Y$11:Y368),MATCH(D368&amp;F368,D$11:D368&amp;F$11:F368,0),1,3))))</f>
        <v/>
      </c>
      <c r="Z368" s="40" t="str">
        <f t="shared" ca="1" si="639"/>
        <v/>
      </c>
      <c r="AA368" s="924" t="str">
        <f t="shared" ca="1" si="640"/>
        <v/>
      </c>
      <c r="AB368" s="93">
        <f ca="1">IFERROR(VLOOKUP(AA368,'（様式１号）３整理番号表'!$B$10:$H$16,2,FALSE),0)</f>
        <v>0</v>
      </c>
      <c r="AC368" s="924" t="str">
        <f t="shared" ca="1" si="641"/>
        <v/>
      </c>
      <c r="AD368" s="924" t="str">
        <f t="shared" ca="1" si="642"/>
        <v/>
      </c>
      <c r="AE368" s="93">
        <f ca="1">IFERROR(VLOOKUP(AD368,'（様式１号）３整理番号表'!$B$21:$H$22,2,FALSE),0)</f>
        <v>0</v>
      </c>
      <c r="AF368" s="924" t="str">
        <f t="shared" ca="1" si="643"/>
        <v/>
      </c>
      <c r="AG368" s="93">
        <f ca="1">IFERROR(VLOOKUP(AF368,'（様式１号）３整理番号表'!$B$26:$H$31,2,FALSE),0)</f>
        <v>0</v>
      </c>
      <c r="AH368" s="924" t="str">
        <f t="shared" ca="1" si="644"/>
        <v/>
      </c>
      <c r="AI368" s="93">
        <f ca="1">IFERROR(VLOOKUP(AH368,'（様式１号）３整理番号表'!$J$5:$N$59,2,FALSE),0)</f>
        <v>0</v>
      </c>
      <c r="AJ368" s="77" t="str">
        <f t="shared" ca="1" si="645"/>
        <v/>
      </c>
      <c r="AK368" s="93">
        <f ca="1">IFERROR(VLOOKUP(AJ368,'（様式１号）３整理番号表'!$P$5:$R$29,2,FALSE),0)</f>
        <v>0</v>
      </c>
      <c r="AL368" s="921" t="str">
        <f t="shared" ca="1" si="646"/>
        <v/>
      </c>
      <c r="AM368" s="921" t="str">
        <f t="shared" ca="1" si="647"/>
        <v/>
      </c>
      <c r="AN368" s="921"/>
      <c r="AO368" s="77" t="str">
        <f t="shared" ca="1" si="648"/>
        <v/>
      </c>
      <c r="AP368" s="93">
        <f ca="1">IFERROR(VLOOKUP(AO368,'（様式１号）３整理番号表'!$P$5:$R$29,2,FALSE),0)</f>
        <v>0</v>
      </c>
      <c r="AQ368" s="924" t="str">
        <f t="shared" ca="1" si="649"/>
        <v/>
      </c>
      <c r="AR368" s="93">
        <f t="shared" ca="1" si="650"/>
        <v>0</v>
      </c>
      <c r="AS368" s="924" t="str">
        <f t="shared" ca="1" si="651"/>
        <v/>
      </c>
      <c r="AT368" s="40" t="str">
        <f t="shared" ca="1" si="652"/>
        <v/>
      </c>
      <c r="AU368" s="93" t="str">
        <f t="shared" ca="1" si="653"/>
        <v/>
      </c>
      <c r="AV368" s="923" t="str">
        <f t="shared" ca="1" si="654"/>
        <v/>
      </c>
      <c r="AW368" s="926" t="str">
        <f t="shared" ca="1" si="655"/>
        <v/>
      </c>
      <c r="AX368" s="925" t="str">
        <f t="shared" ca="1" si="656"/>
        <v/>
      </c>
      <c r="AY368" s="925" t="str">
        <f t="shared" ca="1" si="656"/>
        <v/>
      </c>
      <c r="AZ368" s="925" t="str">
        <f t="shared" ca="1" si="656"/>
        <v/>
      </c>
      <c r="BA368" s="925" t="str">
        <f t="shared" ca="1" si="656"/>
        <v/>
      </c>
      <c r="BB368" s="925" t="str">
        <f t="shared" ca="1" si="657"/>
        <v/>
      </c>
      <c r="BC368" s="925" t="str">
        <f t="shared" ca="1" si="658"/>
        <v/>
      </c>
      <c r="BD368" s="925" t="str">
        <f t="shared" ca="1" si="658"/>
        <v/>
      </c>
      <c r="BE368" s="925" t="str">
        <f t="shared" ca="1" si="658"/>
        <v/>
      </c>
      <c r="BF368" s="77" t="str">
        <f t="shared" ca="1" si="659"/>
        <v/>
      </c>
      <c r="BG368" s="924" t="str">
        <f t="shared" ca="1" si="660"/>
        <v/>
      </c>
      <c r="BH368" s="94">
        <f ca="1">IF(BF368&lt;&gt;"",INDEX('（様式１号）３整理番号表'!$AB$7:$AQ$12,MATCH(BF368,'（様式１号）３整理番号表'!$AA$7:$AA$12,0),MATCH(BG368,'（様式１号）３整理番号表'!$AB$6:$AQ$6,0)),0)</f>
        <v>0</v>
      </c>
      <c r="BI368" s="921" t="str">
        <f t="shared" ca="1" si="661"/>
        <v/>
      </c>
      <c r="BJ368" s="922" t="str">
        <f t="shared" ca="1" si="662"/>
        <v/>
      </c>
      <c r="BK368" s="926" t="str">
        <f t="shared" ca="1" si="663"/>
        <v/>
      </c>
      <c r="BL368" s="922" t="str">
        <f t="shared" ca="1" si="664"/>
        <v/>
      </c>
      <c r="BM368" s="79" t="str">
        <f t="shared" ca="1" si="665"/>
        <v/>
      </c>
      <c r="BN368" s="82" t="str">
        <f t="shared" ca="1" si="666"/>
        <v/>
      </c>
      <c r="BO368" s="83" t="str">
        <f t="shared" ca="1" si="667"/>
        <v/>
      </c>
      <c r="BP368" s="84" t="str">
        <f t="shared" ca="1" si="668"/>
        <v/>
      </c>
      <c r="BQ368" s="82" t="str">
        <f t="shared" ca="1" si="669"/>
        <v/>
      </c>
      <c r="BR368" s="97" t="str">
        <f t="shared" ca="1" si="670"/>
        <v/>
      </c>
      <c r="BS368" s="95" t="str">
        <f t="shared" ca="1" si="671"/>
        <v/>
      </c>
      <c r="BT368" s="184" t="str">
        <f t="shared" ca="1" si="672"/>
        <v/>
      </c>
      <c r="BU368" s="611" t="str">
        <f t="shared" ca="1" si="673"/>
        <v/>
      </c>
      <c r="BV368" s="77" t="str">
        <f t="shared" ca="1" si="674"/>
        <v/>
      </c>
      <c r="BW368" s="85" t="str">
        <f t="shared" ca="1" si="675"/>
        <v/>
      </c>
      <c r="BX368" s="86" t="str">
        <f t="shared" ca="1" si="676"/>
        <v/>
      </c>
      <c r="BY368" s="231">
        <f ca="1">IF('ポイント要件確認等（個別表）'!AD368=1,ROUNDDOWN('ポイント要件確認等（個別表）'!AV368,-3),IF('ポイント要件確認等（個別表）'!AD368=2,ROUNDDOWN('ポイント要件確認等（個別表）'!BH368,-3),IF('ポイント要件確認等（個別表）'!AD368=3,ROUNDDOWN('ポイント要件確認等（個別表）'!BT368,-3),0)))</f>
        <v>0</v>
      </c>
      <c r="BZ368" s="86" t="str">
        <f t="shared" ca="1" si="677"/>
        <v/>
      </c>
      <c r="CA368" s="232" t="str">
        <f t="shared" ca="1" si="678"/>
        <v/>
      </c>
      <c r="CB368" s="232">
        <f t="shared" ca="1" si="679"/>
        <v>0</v>
      </c>
      <c r="CC368" s="86" t="str">
        <f t="shared" ca="1" si="680"/>
        <v/>
      </c>
      <c r="CD368" s="86" t="str">
        <f t="shared" ca="1" si="681"/>
        <v/>
      </c>
      <c r="CE368" s="609"/>
      <c r="CF368" s="86" t="str">
        <f t="shared" ca="1" si="682"/>
        <v/>
      </c>
      <c r="CG368" s="185" t="str">
        <f t="shared" ca="1" si="683"/>
        <v/>
      </c>
      <c r="CH368" s="246" t="str">
        <f t="shared" ca="1" si="684"/>
        <v>含税額</v>
      </c>
      <c r="CI368" s="247" t="str">
        <f t="shared" ca="1" si="685"/>
        <v/>
      </c>
      <c r="CJ368" s="87" t="str">
        <f ca="1">IFERROR(IF(INDIRECT("'("&amp;'２個別表'!EO368&amp;")'!AR"&amp;84+EP368)&lt;&gt;1,"",1),"")</f>
        <v/>
      </c>
      <c r="CK368" s="244" t="str">
        <f t="shared" ca="1" si="686"/>
        <v/>
      </c>
      <c r="CL368" s="235" t="str">
        <f t="shared" ca="1" si="687"/>
        <v/>
      </c>
      <c r="CM368" s="239" t="str">
        <f t="shared" ca="1" si="688"/>
        <v/>
      </c>
      <c r="CN368" s="77" t="str">
        <f t="shared" ca="1" si="689"/>
        <v/>
      </c>
      <c r="CO368" s="93" t="str">
        <f ca="1">IFERROR(VLOOKUP(CN368,'（様式１号）３整理番号表'!$T$5:$V$15,2,FALSE),"")</f>
        <v/>
      </c>
      <c r="CP368" s="924" t="str">
        <f t="shared" ca="1" si="690"/>
        <v/>
      </c>
      <c r="CQ368" s="93" t="str">
        <f ca="1">IFERROR(VLOOKUP(CP368,'（様式１号）３整理番号表'!$T$19:$V$24,2,FALSE),"")</f>
        <v/>
      </c>
      <c r="CR368" s="924" t="str">
        <f ca="1">IFERROR(IF(INDIRECT("'("&amp;'２個別表'!EO368&amp;")'!AV"&amp;84+EP368)&lt;&gt;1,"",1),"")</f>
        <v/>
      </c>
      <c r="CS368" s="232">
        <f t="shared" ca="1" si="691"/>
        <v>0</v>
      </c>
      <c r="CT368" s="248">
        <f t="shared" ca="1" si="692"/>
        <v>0</v>
      </c>
      <c r="CU368" s="376" t="str">
        <f ca="1">IF(ER368="補強",IF(COUNTIFS($Z$11:Z368,Z368,$W$11:W368,1)=1,"１①",""),IF(COUNTIFS($Z$11:Z368,Z368,$W$11:W368,2)=1,"２①",""))</f>
        <v/>
      </c>
      <c r="CV368" s="57" t="str">
        <f t="shared" ca="1" si="693"/>
        <v/>
      </c>
      <c r="CW368" s="927" t="str">
        <f t="shared" ca="1" si="694"/>
        <v/>
      </c>
      <c r="CX368" s="256" t="str">
        <f t="shared" ca="1" si="695"/>
        <v/>
      </c>
      <c r="CY368" s="256" t="str">
        <f t="shared" ca="1" si="696"/>
        <v/>
      </c>
      <c r="CZ368" s="256" t="str">
        <f t="shared" ca="1" si="697"/>
        <v/>
      </c>
      <c r="DA368" s="256" t="str">
        <f t="shared" ca="1" si="698"/>
        <v/>
      </c>
      <c r="DB368" s="316" t="str">
        <f ca="1">IFERROR(VLOOKUP($CU368,'（様式１号）３整理番号表'!$Z$19:$AB$32,3,FALSE),"")</f>
        <v/>
      </c>
      <c r="DC368" s="259" t="str">
        <f t="shared" ca="1" si="699"/>
        <v>-</v>
      </c>
      <c r="DD368" s="618" t="str">
        <f t="shared" ca="1" si="700"/>
        <v/>
      </c>
      <c r="DE368" s="321" t="str">
        <f ca="1">IF(AND(AO368=18,AS368=1),IF(COUNTIFS($Y$11:Y368,Y368,$AS$11:AS368,1)=1,"２②",""),IF($CU368="１①",INDEX(INDIRECT("'("&amp;$EO368&amp;")'!AR116:BB116"),1,MATCH(INDIRECT("'("&amp;$EO368&amp;")'!C118"),INDIRECT("'("&amp;$EO368&amp;")'!AR119:BB119"),0)),""))</f>
        <v/>
      </c>
      <c r="DF368" s="324" t="str">
        <f t="shared" ca="1" si="701"/>
        <v/>
      </c>
      <c r="DG368" s="313" t="str">
        <f t="shared" ca="1" si="702"/>
        <v/>
      </c>
      <c r="DH368" s="313" t="str">
        <f t="shared" ca="1" si="703"/>
        <v/>
      </c>
      <c r="DI368" s="313" t="str">
        <f t="shared" ca="1" si="704"/>
        <v/>
      </c>
      <c r="DJ368" s="313" t="str">
        <f t="shared" ca="1" si="705"/>
        <v/>
      </c>
      <c r="DK368" s="328" t="str">
        <f t="shared" ca="1" si="706"/>
        <v/>
      </c>
      <c r="DL368" s="334" t="str">
        <f t="shared" ca="1" si="707"/>
        <v/>
      </c>
      <c r="DM368" s="915" t="str">
        <f t="shared" ca="1" si="708"/>
        <v/>
      </c>
      <c r="DN368" s="15"/>
      <c r="DO368" s="324"/>
      <c r="DP368" s="16"/>
      <c r="DQ368" s="16"/>
      <c r="DR368" s="16"/>
      <c r="DS368" s="16"/>
      <c r="DT368" s="318" t="str">
        <f>IFERROR(VLOOKUP($DN368,'（様式１号）３整理番号表'!$Z$19:$AB$32,3,FALSE),"")</f>
        <v/>
      </c>
      <c r="DU368" s="259" t="str">
        <f t="shared" si="709"/>
        <v/>
      </c>
      <c r="DV368" s="14"/>
      <c r="DW368" s="17" t="str">
        <f t="shared" ca="1" si="710"/>
        <v/>
      </c>
      <c r="DX368" s="88" t="str">
        <f t="shared" ca="1" si="727"/>
        <v/>
      </c>
      <c r="DZ368" s="339">
        <f t="shared" ca="1" si="731"/>
        <v>0</v>
      </c>
      <c r="EA368" s="339">
        <f t="shared" ca="1" si="731"/>
        <v>0</v>
      </c>
      <c r="EB368" s="339">
        <f t="shared" ca="1" si="731"/>
        <v>0</v>
      </c>
      <c r="EC368" s="339">
        <f t="shared" ca="1" si="731"/>
        <v>0</v>
      </c>
      <c r="ED368" s="339">
        <f t="shared" ca="1" si="731"/>
        <v>0</v>
      </c>
      <c r="EE368" s="339">
        <f t="shared" ca="1" si="731"/>
        <v>0</v>
      </c>
      <c r="EF368" s="339">
        <f t="shared" ca="1" si="731"/>
        <v>0</v>
      </c>
      <c r="EG368" s="339">
        <f t="shared" ca="1" si="731"/>
        <v>0</v>
      </c>
      <c r="EH368" s="339">
        <f t="shared" ca="1" si="731"/>
        <v>0</v>
      </c>
      <c r="EI368" s="339">
        <f t="shared" ca="1" si="731"/>
        <v>0</v>
      </c>
      <c r="EJ368" s="339">
        <f t="shared" ca="1" si="731"/>
        <v>0</v>
      </c>
      <c r="EK368" s="339">
        <f t="shared" ca="1" si="731"/>
        <v>0</v>
      </c>
      <c r="EL368" s="339">
        <f t="shared" ca="1" si="731"/>
        <v>0</v>
      </c>
      <c r="EM368" s="339">
        <f t="shared" ca="1" si="731"/>
        <v>0</v>
      </c>
      <c r="EO368" s="919" t="str">
        <f t="shared" ca="1" si="629"/>
        <v/>
      </c>
      <c r="EP368" s="919" t="str">
        <f t="shared" ca="1" si="711"/>
        <v/>
      </c>
      <c r="EQ368" s="919" t="str">
        <f t="shared" ca="1" si="712"/>
        <v/>
      </c>
      <c r="ER368" s="919" t="str">
        <f t="shared" ca="1" si="713"/>
        <v/>
      </c>
      <c r="ES368" s="919" t="str">
        <f ca="1">IFERROR(INDEX('郵便番号（石川県）'!$A$3:$F$2574,MATCH(INDIRECT("'("&amp;EO368&amp;")'!E7"),'郵便番号（石川県）'!$A$3:$A$2574,0),6),"")</f>
        <v/>
      </c>
      <c r="ET368" s="919" t="str">
        <f ca="1">IFERROR(INDEX('郵便番号（石川県）'!$A$3:$F$2574,MATCH(INDIRECT("'("&amp;$EO368&amp;")'!E7"),'郵便番号（石川県）'!$A$3:$A$2574,0),5),"")</f>
        <v/>
      </c>
      <c r="EU368" s="919" t="str">
        <f t="shared" ca="1" si="714"/>
        <v/>
      </c>
      <c r="EV368" s="919" t="str">
        <f t="shared" ca="1" si="715"/>
        <v/>
      </c>
      <c r="EW368" s="919" t="str">
        <f t="shared" ca="1" si="716"/>
        <v/>
      </c>
      <c r="EX368" s="919" t="str">
        <f t="shared" ca="1" si="717"/>
        <v/>
      </c>
      <c r="EY368" s="919" t="str">
        <f t="shared" ca="1" si="718"/>
        <v/>
      </c>
      <c r="EZ368" s="919" t="str">
        <f t="shared" ca="1" si="719"/>
        <v/>
      </c>
      <c r="FA368" s="919" t="str">
        <f t="shared" ca="1" si="720"/>
        <v/>
      </c>
      <c r="FB368" s="919" t="str">
        <f t="shared" ca="1" si="721"/>
        <v/>
      </c>
      <c r="FC368" s="919" t="str">
        <f t="shared" ca="1" si="722"/>
        <v/>
      </c>
      <c r="FD368" s="627" t="str">
        <f t="shared" ca="1" si="723"/>
        <v/>
      </c>
      <c r="FE368" s="630">
        <v>358</v>
      </c>
      <c r="FF368" s="299" t="str">
        <f t="shared" ca="1" si="724"/>
        <v/>
      </c>
      <c r="FG368" s="993" t="str">
        <f t="shared" ca="1" si="725"/>
        <v/>
      </c>
      <c r="FH368" s="919" t="str">
        <f t="shared" ca="1" si="726"/>
        <v/>
      </c>
      <c r="FI368" s="299">
        <f ca="1">COUNTIF($FH$11:FH368,"■")</f>
        <v>0</v>
      </c>
    </row>
    <row r="369" spans="1:165" ht="34.5" customHeight="1">
      <c r="A369" s="445">
        <f t="shared" ca="1" si="630"/>
        <v>0</v>
      </c>
      <c r="B369" s="446">
        <f>IF(R369&lt;&gt;"",IF(COUNTIF(R$11:R369,R369)=1,MAX(B$11:B368)+1,INDEX(B$11:B368,MATCH(R369,R$11:R368,0),1)),0)</f>
        <v>1</v>
      </c>
      <c r="C369" s="446">
        <f ca="1">IF(T369&lt;&gt;"",IF(COUNTIF(T$11:T369,T369)=1,MAX(C$11:C368)+1,INDEX(C$11:C368,MATCH(T369,T$11:T368,0),1)),0)</f>
        <v>0</v>
      </c>
      <c r="D369" s="446">
        <f ca="1">IF(U369&lt;&gt;"",IF(COUNTIF(U$11:U369,U369)=1,MAX(D$11:D368)+1,INDEX(D$11:D368,MATCH(U369,U$11:U368,0),1)),0)</f>
        <v>0</v>
      </c>
      <c r="E369" s="446">
        <f ca="1">IF(S369&lt;&gt;"",IF(COUNTIF(S$11:S369,S369)=1,MAX(E$11:E368)+1,INDEX(E$11:E368,MATCH(S369,S$11:S368,0),1)),0)</f>
        <v>0</v>
      </c>
      <c r="F369" s="446">
        <f ca="1">IF(Z369&lt;&gt;"",IF(COUNTIF(Z$11:Z369,Z369)=1,MAX(F$11:F368)+1,INDEX(F$11:F368,MATCH(Z369,Z$11:Z368,0),1)),0)</f>
        <v>0</v>
      </c>
      <c r="G369" s="447" cm="1">
        <f t="array" aca="1" ref="G369" ca="1">IF(Z369&lt;&gt;"",IF(COUNTIFS(Z$11:Z369,Z369,W$11:W369,W369)=1,MAX(G$11:G368)+1,INDEX(G$11:G368,MATCH(Z369&amp;W369,Z$11:Z368&amp;W$11:W369,0),1)),0)</f>
        <v>0</v>
      </c>
      <c r="H369" s="447">
        <f t="shared" ca="1" si="631"/>
        <v>0</v>
      </c>
      <c r="I369" s="447">
        <f ca="1">IF(T369="",0,IF(COUNTIF(T$11:T369,T369)=1,1,0))</f>
        <v>0</v>
      </c>
      <c r="J369" s="447">
        <f ca="1">IF(U369="",0,IF(COUNTIF(U$11:U369,U369)=1,1,0))</f>
        <v>0</v>
      </c>
      <c r="K369" s="447">
        <f ca="1">IF(S369="",0,IF(COUNTIF(S$11:S369,S369)=1,1,0))</f>
        <v>0</v>
      </c>
      <c r="L369" s="446">
        <f ca="1">IF(Z369="",0,IF(COUNTIF(Z$11:Z369,Z369)=1,1,0))</f>
        <v>0</v>
      </c>
      <c r="M369" s="767">
        <f ca="1">IF($W369=2,IF(COUNTIFS($W$11:$W369,2,$Z$11:$Z369,$Z369)=1,1,0),0)</f>
        <v>0</v>
      </c>
      <c r="N369" s="767">
        <f ca="1">IF($W369=1,IF(COUNTIFS($W$11:$W369,2,$Z$11:$Z369,$Z369)=1,1,0),0)</f>
        <v>0</v>
      </c>
      <c r="O369" s="446">
        <f ca="1">IF(H369=0,0,IF(COUNTIF(Z$11:Z369,Z369)=1,1,0))</f>
        <v>0</v>
      </c>
      <c r="P369" s="448" t="str">
        <f t="shared" ca="1" si="632"/>
        <v>石川県</v>
      </c>
      <c r="Q369" s="89">
        <f t="shared" ca="1" si="633"/>
        <v>359</v>
      </c>
      <c r="R369" s="170" t="s">
        <v>459</v>
      </c>
      <c r="S369" s="357" t="str">
        <f t="shared" ca="1" si="634"/>
        <v/>
      </c>
      <c r="T369" s="357" t="str">
        <f t="shared" ca="1" si="635"/>
        <v/>
      </c>
      <c r="U369" s="58" t="str">
        <f t="shared" ca="1" si="636"/>
        <v/>
      </c>
      <c r="V369" s="58" t="str">
        <f t="shared" ca="1" si="637"/>
        <v/>
      </c>
      <c r="W369" s="920" t="str">
        <f t="shared" ca="1" si="638"/>
        <v/>
      </c>
      <c r="X369" s="369">
        <f ca="1">IFERROR(VLOOKUP(W369,'（様式１号）３整理番号表'!$B$4:$H$5,2,FALSE),0)</f>
        <v>0</v>
      </c>
      <c r="Y369" s="768" t="str" cm="1">
        <f t="array" aca="1" ref="Y369" ca="1">IF(AND(D369=0,F369=0),"",IF(COUNTIF(D$11:D369,D369)=1,1,IF(COUNTIFS(D$11:D369,D369,F$11:F369,F369)=1,INDEX((D$11:D369,F$11:F369,Y$11:Y369),MATCH(_xlfn.MAXIFS(F$11:F368,D$11:D368,D369),$F$11:F369,0),1,3)+1,INDEX((D$11:D369,F$11:F369,Y$11:Y369),MATCH(D369&amp;F369,D$11:D369&amp;F$11:F369,0),1,3))))</f>
        <v/>
      </c>
      <c r="Z369" s="40" t="str">
        <f t="shared" ca="1" si="639"/>
        <v/>
      </c>
      <c r="AA369" s="924" t="str">
        <f t="shared" ca="1" si="640"/>
        <v/>
      </c>
      <c r="AB369" s="93">
        <f ca="1">IFERROR(VLOOKUP(AA369,'（様式１号）３整理番号表'!$B$10:$H$16,2,FALSE),0)</f>
        <v>0</v>
      </c>
      <c r="AC369" s="924" t="str">
        <f t="shared" ca="1" si="641"/>
        <v/>
      </c>
      <c r="AD369" s="924" t="str">
        <f t="shared" ca="1" si="642"/>
        <v/>
      </c>
      <c r="AE369" s="93">
        <f ca="1">IFERROR(VLOOKUP(AD369,'（様式１号）３整理番号表'!$B$21:$H$22,2,FALSE),0)</f>
        <v>0</v>
      </c>
      <c r="AF369" s="924" t="str">
        <f t="shared" ca="1" si="643"/>
        <v/>
      </c>
      <c r="AG369" s="93">
        <f ca="1">IFERROR(VLOOKUP(AF369,'（様式１号）３整理番号表'!$B$26:$H$31,2,FALSE),0)</f>
        <v>0</v>
      </c>
      <c r="AH369" s="924" t="str">
        <f t="shared" ca="1" si="644"/>
        <v/>
      </c>
      <c r="AI369" s="93">
        <f ca="1">IFERROR(VLOOKUP(AH369,'（様式１号）３整理番号表'!$J$5:$N$59,2,FALSE),0)</f>
        <v>0</v>
      </c>
      <c r="AJ369" s="77" t="str">
        <f t="shared" ca="1" si="645"/>
        <v/>
      </c>
      <c r="AK369" s="93">
        <f ca="1">IFERROR(VLOOKUP(AJ369,'（様式１号）３整理番号表'!$P$5:$R$29,2,FALSE),0)</f>
        <v>0</v>
      </c>
      <c r="AL369" s="921" t="str">
        <f t="shared" ca="1" si="646"/>
        <v/>
      </c>
      <c r="AM369" s="921" t="str">
        <f t="shared" ca="1" si="647"/>
        <v/>
      </c>
      <c r="AN369" s="921"/>
      <c r="AO369" s="77" t="str">
        <f t="shared" ca="1" si="648"/>
        <v/>
      </c>
      <c r="AP369" s="93">
        <f ca="1">IFERROR(VLOOKUP(AO369,'（様式１号）３整理番号表'!$P$5:$R$29,2,FALSE),0)</f>
        <v>0</v>
      </c>
      <c r="AQ369" s="924" t="str">
        <f t="shared" ca="1" si="649"/>
        <v/>
      </c>
      <c r="AR369" s="93">
        <f t="shared" ca="1" si="650"/>
        <v>0</v>
      </c>
      <c r="AS369" s="924" t="str">
        <f t="shared" ca="1" si="651"/>
        <v/>
      </c>
      <c r="AT369" s="40" t="str">
        <f t="shared" ca="1" si="652"/>
        <v/>
      </c>
      <c r="AU369" s="93" t="str">
        <f t="shared" ca="1" si="653"/>
        <v/>
      </c>
      <c r="AV369" s="923" t="str">
        <f t="shared" ca="1" si="654"/>
        <v/>
      </c>
      <c r="AW369" s="926" t="str">
        <f t="shared" ca="1" si="655"/>
        <v/>
      </c>
      <c r="AX369" s="925" t="str">
        <f t="shared" ca="1" si="656"/>
        <v/>
      </c>
      <c r="AY369" s="925" t="str">
        <f t="shared" ca="1" si="656"/>
        <v/>
      </c>
      <c r="AZ369" s="925" t="str">
        <f t="shared" ca="1" si="656"/>
        <v/>
      </c>
      <c r="BA369" s="925" t="str">
        <f t="shared" ca="1" si="656"/>
        <v/>
      </c>
      <c r="BB369" s="925" t="str">
        <f t="shared" ca="1" si="657"/>
        <v/>
      </c>
      <c r="BC369" s="925" t="str">
        <f t="shared" ca="1" si="658"/>
        <v/>
      </c>
      <c r="BD369" s="925" t="str">
        <f t="shared" ca="1" si="658"/>
        <v/>
      </c>
      <c r="BE369" s="925" t="str">
        <f t="shared" ca="1" si="658"/>
        <v/>
      </c>
      <c r="BF369" s="77" t="str">
        <f t="shared" ca="1" si="659"/>
        <v/>
      </c>
      <c r="BG369" s="924" t="str">
        <f t="shared" ca="1" si="660"/>
        <v/>
      </c>
      <c r="BH369" s="94">
        <f ca="1">IF(BF369&lt;&gt;"",INDEX('（様式１号）３整理番号表'!$AB$7:$AQ$12,MATCH(BF369,'（様式１号）３整理番号表'!$AA$7:$AA$12,0),MATCH(BG369,'（様式１号）３整理番号表'!$AB$6:$AQ$6,0)),0)</f>
        <v>0</v>
      </c>
      <c r="BI369" s="921" t="str">
        <f t="shared" ca="1" si="661"/>
        <v/>
      </c>
      <c r="BJ369" s="922" t="str">
        <f t="shared" ca="1" si="662"/>
        <v/>
      </c>
      <c r="BK369" s="926" t="str">
        <f t="shared" ca="1" si="663"/>
        <v/>
      </c>
      <c r="BL369" s="922" t="str">
        <f t="shared" ca="1" si="664"/>
        <v/>
      </c>
      <c r="BM369" s="79" t="str">
        <f t="shared" ca="1" si="665"/>
        <v/>
      </c>
      <c r="BN369" s="82" t="str">
        <f t="shared" ca="1" si="666"/>
        <v/>
      </c>
      <c r="BO369" s="83" t="str">
        <f t="shared" ca="1" si="667"/>
        <v/>
      </c>
      <c r="BP369" s="84" t="str">
        <f t="shared" ca="1" si="668"/>
        <v/>
      </c>
      <c r="BQ369" s="82" t="str">
        <f t="shared" ca="1" si="669"/>
        <v/>
      </c>
      <c r="BR369" s="97" t="str">
        <f t="shared" ca="1" si="670"/>
        <v/>
      </c>
      <c r="BS369" s="95" t="str">
        <f t="shared" ca="1" si="671"/>
        <v/>
      </c>
      <c r="BT369" s="184" t="str">
        <f t="shared" ca="1" si="672"/>
        <v/>
      </c>
      <c r="BU369" s="611" t="str">
        <f t="shared" ca="1" si="673"/>
        <v/>
      </c>
      <c r="BV369" s="77" t="str">
        <f t="shared" ca="1" si="674"/>
        <v/>
      </c>
      <c r="BW369" s="85" t="str">
        <f t="shared" ca="1" si="675"/>
        <v/>
      </c>
      <c r="BX369" s="86" t="str">
        <f t="shared" ca="1" si="676"/>
        <v/>
      </c>
      <c r="BY369" s="231">
        <f ca="1">IF('ポイント要件確認等（個別表）'!AD369=1,ROUNDDOWN('ポイント要件確認等（個別表）'!AV369,-3),IF('ポイント要件確認等（個別表）'!AD369=2,ROUNDDOWN('ポイント要件確認等（個別表）'!BH369,-3),IF('ポイント要件確認等（個別表）'!AD369=3,ROUNDDOWN('ポイント要件確認等（個別表）'!BT369,-3),0)))</f>
        <v>0</v>
      </c>
      <c r="BZ369" s="86" t="str">
        <f t="shared" ca="1" si="677"/>
        <v/>
      </c>
      <c r="CA369" s="232" t="str">
        <f t="shared" ca="1" si="678"/>
        <v/>
      </c>
      <c r="CB369" s="232">
        <f t="shared" ca="1" si="679"/>
        <v>0</v>
      </c>
      <c r="CC369" s="86" t="str">
        <f t="shared" ca="1" si="680"/>
        <v/>
      </c>
      <c r="CD369" s="86" t="str">
        <f t="shared" ca="1" si="681"/>
        <v/>
      </c>
      <c r="CE369" s="609"/>
      <c r="CF369" s="86" t="str">
        <f t="shared" ca="1" si="682"/>
        <v/>
      </c>
      <c r="CG369" s="185" t="str">
        <f t="shared" ca="1" si="683"/>
        <v/>
      </c>
      <c r="CH369" s="246" t="str">
        <f t="shared" ca="1" si="684"/>
        <v>含税額</v>
      </c>
      <c r="CI369" s="247" t="str">
        <f t="shared" ca="1" si="685"/>
        <v/>
      </c>
      <c r="CJ369" s="87" t="str">
        <f ca="1">IFERROR(IF(INDIRECT("'("&amp;'２個別表'!EO369&amp;")'!AR"&amp;84+EP369)&lt;&gt;1,"",1),"")</f>
        <v/>
      </c>
      <c r="CK369" s="244" t="str">
        <f t="shared" ca="1" si="686"/>
        <v/>
      </c>
      <c r="CL369" s="235" t="str">
        <f t="shared" ca="1" si="687"/>
        <v/>
      </c>
      <c r="CM369" s="239" t="str">
        <f t="shared" ca="1" si="688"/>
        <v/>
      </c>
      <c r="CN369" s="77" t="str">
        <f t="shared" ca="1" si="689"/>
        <v/>
      </c>
      <c r="CO369" s="93" t="str">
        <f ca="1">IFERROR(VLOOKUP(CN369,'（様式１号）３整理番号表'!$T$5:$V$15,2,FALSE),"")</f>
        <v/>
      </c>
      <c r="CP369" s="924" t="str">
        <f t="shared" ca="1" si="690"/>
        <v/>
      </c>
      <c r="CQ369" s="93" t="str">
        <f ca="1">IFERROR(VLOOKUP(CP369,'（様式１号）３整理番号表'!$T$19:$V$24,2,FALSE),"")</f>
        <v/>
      </c>
      <c r="CR369" s="924" t="str">
        <f ca="1">IFERROR(IF(INDIRECT("'("&amp;'２個別表'!EO369&amp;")'!AV"&amp;84+EP369)&lt;&gt;1,"",1),"")</f>
        <v/>
      </c>
      <c r="CS369" s="232">
        <f t="shared" ca="1" si="691"/>
        <v>0</v>
      </c>
      <c r="CT369" s="248">
        <f t="shared" ca="1" si="692"/>
        <v>0</v>
      </c>
      <c r="CU369" s="376" t="str">
        <f ca="1">IF(ER369="補強",IF(COUNTIFS($Z$11:Z369,Z369,$W$11:W369,1)=1,"１①",""),IF(COUNTIFS($Z$11:Z369,Z369,$W$11:W369,2)=1,"２①",""))</f>
        <v/>
      </c>
      <c r="CV369" s="57" t="str">
        <f t="shared" ca="1" si="693"/>
        <v/>
      </c>
      <c r="CW369" s="927" t="str">
        <f t="shared" ca="1" si="694"/>
        <v/>
      </c>
      <c r="CX369" s="256" t="str">
        <f t="shared" ca="1" si="695"/>
        <v/>
      </c>
      <c r="CY369" s="256" t="str">
        <f t="shared" ca="1" si="696"/>
        <v/>
      </c>
      <c r="CZ369" s="256" t="str">
        <f t="shared" ca="1" si="697"/>
        <v/>
      </c>
      <c r="DA369" s="256" t="str">
        <f t="shared" ca="1" si="698"/>
        <v/>
      </c>
      <c r="DB369" s="316" t="str">
        <f ca="1">IFERROR(VLOOKUP($CU369,'（様式１号）３整理番号表'!$Z$19:$AB$32,3,FALSE),"")</f>
        <v/>
      </c>
      <c r="DC369" s="259" t="str">
        <f t="shared" ca="1" si="699"/>
        <v>-</v>
      </c>
      <c r="DD369" s="618" t="str">
        <f t="shared" ca="1" si="700"/>
        <v/>
      </c>
      <c r="DE369" s="321" t="str">
        <f ca="1">IF(AND(AO369=18,AS369=1),IF(COUNTIFS($Y$11:Y369,Y369,$AS$11:AS369,1)=1,"２②",""),IF($CU369="１①",INDEX(INDIRECT("'("&amp;$EO369&amp;")'!AR116:BB116"),1,MATCH(INDIRECT("'("&amp;$EO369&amp;")'!C118"),INDIRECT("'("&amp;$EO369&amp;")'!AR119:BB119"),0)),""))</f>
        <v/>
      </c>
      <c r="DF369" s="324" t="str">
        <f t="shared" ca="1" si="701"/>
        <v/>
      </c>
      <c r="DG369" s="313" t="str">
        <f t="shared" ca="1" si="702"/>
        <v/>
      </c>
      <c r="DH369" s="313" t="str">
        <f t="shared" ca="1" si="703"/>
        <v/>
      </c>
      <c r="DI369" s="313" t="str">
        <f t="shared" ca="1" si="704"/>
        <v/>
      </c>
      <c r="DJ369" s="313" t="str">
        <f t="shared" ca="1" si="705"/>
        <v/>
      </c>
      <c r="DK369" s="328" t="str">
        <f t="shared" ca="1" si="706"/>
        <v/>
      </c>
      <c r="DL369" s="334" t="str">
        <f t="shared" ca="1" si="707"/>
        <v/>
      </c>
      <c r="DM369" s="915" t="str">
        <f t="shared" ca="1" si="708"/>
        <v/>
      </c>
      <c r="DN369" s="15"/>
      <c r="DO369" s="324"/>
      <c r="DP369" s="16"/>
      <c r="DQ369" s="16"/>
      <c r="DR369" s="16"/>
      <c r="DS369" s="16"/>
      <c r="DT369" s="318" t="str">
        <f>IFERROR(VLOOKUP($DN369,'（様式１号）３整理番号表'!$Z$19:$AB$32,3,FALSE),"")</f>
        <v/>
      </c>
      <c r="DU369" s="259" t="str">
        <f t="shared" si="709"/>
        <v/>
      </c>
      <c r="DV369" s="14"/>
      <c r="DW369" s="17" t="str">
        <f t="shared" ca="1" si="710"/>
        <v/>
      </c>
      <c r="DX369" s="88" t="str">
        <f t="shared" ca="1" si="727"/>
        <v/>
      </c>
      <c r="DZ369" s="339">
        <f t="shared" ca="1" si="731"/>
        <v>0</v>
      </c>
      <c r="EA369" s="339">
        <f t="shared" ca="1" si="731"/>
        <v>0</v>
      </c>
      <c r="EB369" s="339">
        <f t="shared" ca="1" si="731"/>
        <v>0</v>
      </c>
      <c r="EC369" s="339">
        <f t="shared" ca="1" si="731"/>
        <v>0</v>
      </c>
      <c r="ED369" s="339">
        <f t="shared" ca="1" si="731"/>
        <v>0</v>
      </c>
      <c r="EE369" s="339">
        <f t="shared" ca="1" si="731"/>
        <v>0</v>
      </c>
      <c r="EF369" s="339">
        <f t="shared" ca="1" si="731"/>
        <v>0</v>
      </c>
      <c r="EG369" s="339">
        <f t="shared" ca="1" si="731"/>
        <v>0</v>
      </c>
      <c r="EH369" s="339">
        <f t="shared" ca="1" si="731"/>
        <v>0</v>
      </c>
      <c r="EI369" s="339">
        <f t="shared" ca="1" si="731"/>
        <v>0</v>
      </c>
      <c r="EJ369" s="339">
        <f t="shared" ca="1" si="731"/>
        <v>0</v>
      </c>
      <c r="EK369" s="339">
        <f t="shared" ca="1" si="731"/>
        <v>0</v>
      </c>
      <c r="EL369" s="339">
        <f t="shared" ca="1" si="731"/>
        <v>0</v>
      </c>
      <c r="EM369" s="339">
        <f t="shared" ca="1" si="731"/>
        <v>0</v>
      </c>
      <c r="EO369" s="919" t="str">
        <f t="shared" ca="1" si="629"/>
        <v/>
      </c>
      <c r="EP369" s="919" t="str">
        <f t="shared" ca="1" si="711"/>
        <v/>
      </c>
      <c r="EQ369" s="919" t="str">
        <f t="shared" ca="1" si="712"/>
        <v/>
      </c>
      <c r="ER369" s="919" t="str">
        <f t="shared" ca="1" si="713"/>
        <v/>
      </c>
      <c r="ES369" s="919" t="str">
        <f ca="1">IFERROR(INDEX('郵便番号（石川県）'!$A$3:$F$2574,MATCH(INDIRECT("'("&amp;EO369&amp;")'!E7"),'郵便番号（石川県）'!$A$3:$A$2574,0),6),"")</f>
        <v/>
      </c>
      <c r="ET369" s="919" t="str">
        <f ca="1">IFERROR(INDEX('郵便番号（石川県）'!$A$3:$F$2574,MATCH(INDIRECT("'("&amp;$EO369&amp;")'!E7"),'郵便番号（石川県）'!$A$3:$A$2574,0),5),"")</f>
        <v/>
      </c>
      <c r="EU369" s="919" t="str">
        <f t="shared" ca="1" si="714"/>
        <v/>
      </c>
      <c r="EV369" s="919" t="str">
        <f t="shared" ca="1" si="715"/>
        <v/>
      </c>
      <c r="EW369" s="919" t="str">
        <f t="shared" ca="1" si="716"/>
        <v/>
      </c>
      <c r="EX369" s="919" t="str">
        <f t="shared" ca="1" si="717"/>
        <v/>
      </c>
      <c r="EY369" s="919" t="str">
        <f t="shared" ca="1" si="718"/>
        <v/>
      </c>
      <c r="EZ369" s="919" t="str">
        <f t="shared" ca="1" si="719"/>
        <v/>
      </c>
      <c r="FA369" s="919" t="str">
        <f t="shared" ca="1" si="720"/>
        <v/>
      </c>
      <c r="FB369" s="919" t="str">
        <f t="shared" ca="1" si="721"/>
        <v/>
      </c>
      <c r="FC369" s="919" t="str">
        <f t="shared" ca="1" si="722"/>
        <v/>
      </c>
      <c r="FD369" s="627" t="str">
        <f t="shared" ca="1" si="723"/>
        <v/>
      </c>
      <c r="FE369" s="630">
        <v>359</v>
      </c>
      <c r="FF369" s="299" t="str">
        <f t="shared" ca="1" si="724"/>
        <v/>
      </c>
      <c r="FG369" s="993" t="str">
        <f t="shared" ca="1" si="725"/>
        <v/>
      </c>
      <c r="FH369" s="919" t="str">
        <f t="shared" ca="1" si="726"/>
        <v/>
      </c>
      <c r="FI369" s="299">
        <f ca="1">COUNTIF($FH$11:FH369,"■")</f>
        <v>0</v>
      </c>
    </row>
    <row r="370" spans="1:165" ht="34.5" customHeight="1">
      <c r="A370" s="445">
        <f t="shared" ca="1" si="630"/>
        <v>0</v>
      </c>
      <c r="B370" s="446">
        <f>IF(R370&lt;&gt;"",IF(COUNTIF(R$11:R370,R370)=1,MAX(B$11:B369)+1,INDEX(B$11:B369,MATCH(R370,R$11:R369,0),1)),0)</f>
        <v>1</v>
      </c>
      <c r="C370" s="446">
        <f ca="1">IF(T370&lt;&gt;"",IF(COUNTIF(T$11:T370,T370)=1,MAX(C$11:C369)+1,INDEX(C$11:C369,MATCH(T370,T$11:T369,0),1)),0)</f>
        <v>0</v>
      </c>
      <c r="D370" s="446">
        <f ca="1">IF(U370&lt;&gt;"",IF(COUNTIF(U$11:U370,U370)=1,MAX(D$11:D369)+1,INDEX(D$11:D369,MATCH(U370,U$11:U369,0),1)),0)</f>
        <v>0</v>
      </c>
      <c r="E370" s="446">
        <f ca="1">IF(S370&lt;&gt;"",IF(COUNTIF(S$11:S370,S370)=1,MAX(E$11:E369)+1,INDEX(E$11:E369,MATCH(S370,S$11:S369,0),1)),0)</f>
        <v>0</v>
      </c>
      <c r="F370" s="446">
        <f ca="1">IF(Z370&lt;&gt;"",IF(COUNTIF(Z$11:Z370,Z370)=1,MAX(F$11:F369)+1,INDEX(F$11:F369,MATCH(Z370,Z$11:Z369,0),1)),0)</f>
        <v>0</v>
      </c>
      <c r="G370" s="447" cm="1">
        <f t="array" aca="1" ref="G370" ca="1">IF(Z370&lt;&gt;"",IF(COUNTIFS(Z$11:Z370,Z370,W$11:W370,W370)=1,MAX(G$11:G369)+1,INDEX(G$11:G369,MATCH(Z370&amp;W370,Z$11:Z369&amp;W$11:W370,0),1)),0)</f>
        <v>0</v>
      </c>
      <c r="H370" s="447">
        <f t="shared" ca="1" si="631"/>
        <v>0</v>
      </c>
      <c r="I370" s="447">
        <f ca="1">IF(T370="",0,IF(COUNTIF(T$11:T370,T370)=1,1,0))</f>
        <v>0</v>
      </c>
      <c r="J370" s="447">
        <f ca="1">IF(U370="",0,IF(COUNTIF(U$11:U370,U370)=1,1,0))</f>
        <v>0</v>
      </c>
      <c r="K370" s="447">
        <f ca="1">IF(S370="",0,IF(COUNTIF(S$11:S370,S370)=1,1,0))</f>
        <v>0</v>
      </c>
      <c r="L370" s="446">
        <f ca="1">IF(Z370="",0,IF(COUNTIF(Z$11:Z370,Z370)=1,1,0))</f>
        <v>0</v>
      </c>
      <c r="M370" s="767">
        <f ca="1">IF($W370=2,IF(COUNTIFS($W$11:$W370,2,$Z$11:$Z370,$Z370)=1,1,0),0)</f>
        <v>0</v>
      </c>
      <c r="N370" s="767">
        <f ca="1">IF($W370=1,IF(COUNTIFS($W$11:$W370,2,$Z$11:$Z370,$Z370)=1,1,0),0)</f>
        <v>0</v>
      </c>
      <c r="O370" s="446">
        <f ca="1">IF(H370=0,0,IF(COUNTIF(Z$11:Z370,Z370)=1,1,0))</f>
        <v>0</v>
      </c>
      <c r="P370" s="448" t="str">
        <f t="shared" ca="1" si="632"/>
        <v>石川県</v>
      </c>
      <c r="Q370" s="89">
        <f t="shared" ca="1" si="633"/>
        <v>360</v>
      </c>
      <c r="R370" s="170" t="s">
        <v>459</v>
      </c>
      <c r="S370" s="357" t="str">
        <f t="shared" ca="1" si="634"/>
        <v/>
      </c>
      <c r="T370" s="357" t="str">
        <f t="shared" ca="1" si="635"/>
        <v/>
      </c>
      <c r="U370" s="58" t="str">
        <f t="shared" ca="1" si="636"/>
        <v/>
      </c>
      <c r="V370" s="58" t="str">
        <f t="shared" ca="1" si="637"/>
        <v/>
      </c>
      <c r="W370" s="920" t="str">
        <f t="shared" ca="1" si="638"/>
        <v/>
      </c>
      <c r="X370" s="369">
        <f ca="1">IFERROR(VLOOKUP(W370,'（様式１号）３整理番号表'!$B$4:$H$5,2,FALSE),0)</f>
        <v>0</v>
      </c>
      <c r="Y370" s="768" t="str" cm="1">
        <f t="array" aca="1" ref="Y370" ca="1">IF(AND(D370=0,F370=0),"",IF(COUNTIF(D$11:D370,D370)=1,1,IF(COUNTIFS(D$11:D370,D370,F$11:F370,F370)=1,INDEX((D$11:D370,F$11:F370,Y$11:Y370),MATCH(_xlfn.MAXIFS(F$11:F369,D$11:D369,D370),$F$11:F370,0),1,3)+1,INDEX((D$11:D370,F$11:F370,Y$11:Y370),MATCH(D370&amp;F370,D$11:D370&amp;F$11:F370,0),1,3))))</f>
        <v/>
      </c>
      <c r="Z370" s="40" t="str">
        <f t="shared" ca="1" si="639"/>
        <v/>
      </c>
      <c r="AA370" s="924" t="str">
        <f t="shared" ca="1" si="640"/>
        <v/>
      </c>
      <c r="AB370" s="93">
        <f ca="1">IFERROR(VLOOKUP(AA370,'（様式１号）３整理番号表'!$B$10:$H$16,2,FALSE),0)</f>
        <v>0</v>
      </c>
      <c r="AC370" s="924" t="str">
        <f t="shared" ca="1" si="641"/>
        <v/>
      </c>
      <c r="AD370" s="924" t="str">
        <f t="shared" ca="1" si="642"/>
        <v/>
      </c>
      <c r="AE370" s="93">
        <f ca="1">IFERROR(VLOOKUP(AD370,'（様式１号）３整理番号表'!$B$21:$H$22,2,FALSE),0)</f>
        <v>0</v>
      </c>
      <c r="AF370" s="924" t="str">
        <f t="shared" ca="1" si="643"/>
        <v/>
      </c>
      <c r="AG370" s="93">
        <f ca="1">IFERROR(VLOOKUP(AF370,'（様式１号）３整理番号表'!$B$26:$H$31,2,FALSE),0)</f>
        <v>0</v>
      </c>
      <c r="AH370" s="924" t="str">
        <f t="shared" ca="1" si="644"/>
        <v/>
      </c>
      <c r="AI370" s="93">
        <f ca="1">IFERROR(VLOOKUP(AH370,'（様式１号）３整理番号表'!$J$5:$N$59,2,FALSE),0)</f>
        <v>0</v>
      </c>
      <c r="AJ370" s="77" t="str">
        <f t="shared" ca="1" si="645"/>
        <v/>
      </c>
      <c r="AK370" s="93">
        <f ca="1">IFERROR(VLOOKUP(AJ370,'（様式１号）３整理番号表'!$P$5:$R$29,2,FALSE),0)</f>
        <v>0</v>
      </c>
      <c r="AL370" s="921" t="str">
        <f t="shared" ca="1" si="646"/>
        <v/>
      </c>
      <c r="AM370" s="921" t="str">
        <f t="shared" ca="1" si="647"/>
        <v/>
      </c>
      <c r="AN370" s="921"/>
      <c r="AO370" s="77" t="str">
        <f t="shared" ca="1" si="648"/>
        <v/>
      </c>
      <c r="AP370" s="93">
        <f ca="1">IFERROR(VLOOKUP(AO370,'（様式１号）３整理番号表'!$P$5:$R$29,2,FALSE),0)</f>
        <v>0</v>
      </c>
      <c r="AQ370" s="924" t="str">
        <f t="shared" ca="1" si="649"/>
        <v/>
      </c>
      <c r="AR370" s="93">
        <f t="shared" ca="1" si="650"/>
        <v>0</v>
      </c>
      <c r="AS370" s="924" t="str">
        <f t="shared" ca="1" si="651"/>
        <v/>
      </c>
      <c r="AT370" s="40" t="str">
        <f t="shared" ca="1" si="652"/>
        <v/>
      </c>
      <c r="AU370" s="93" t="str">
        <f t="shared" ca="1" si="653"/>
        <v/>
      </c>
      <c r="AV370" s="923" t="str">
        <f t="shared" ca="1" si="654"/>
        <v/>
      </c>
      <c r="AW370" s="926" t="str">
        <f t="shared" ca="1" si="655"/>
        <v/>
      </c>
      <c r="AX370" s="925" t="str">
        <f t="shared" ca="1" si="656"/>
        <v/>
      </c>
      <c r="AY370" s="925" t="str">
        <f t="shared" ca="1" si="656"/>
        <v/>
      </c>
      <c r="AZ370" s="925" t="str">
        <f t="shared" ca="1" si="656"/>
        <v/>
      </c>
      <c r="BA370" s="925" t="str">
        <f t="shared" ca="1" si="656"/>
        <v/>
      </c>
      <c r="BB370" s="925" t="str">
        <f t="shared" ca="1" si="657"/>
        <v/>
      </c>
      <c r="BC370" s="925" t="str">
        <f t="shared" ca="1" si="658"/>
        <v/>
      </c>
      <c r="BD370" s="925" t="str">
        <f t="shared" ca="1" si="658"/>
        <v/>
      </c>
      <c r="BE370" s="925" t="str">
        <f t="shared" ca="1" si="658"/>
        <v/>
      </c>
      <c r="BF370" s="77" t="str">
        <f t="shared" ca="1" si="659"/>
        <v/>
      </c>
      <c r="BG370" s="924" t="str">
        <f t="shared" ca="1" si="660"/>
        <v/>
      </c>
      <c r="BH370" s="94">
        <f ca="1">IF(BF370&lt;&gt;"",INDEX('（様式１号）３整理番号表'!$AB$7:$AQ$12,MATCH(BF370,'（様式１号）３整理番号表'!$AA$7:$AA$12,0),MATCH(BG370,'（様式１号）３整理番号表'!$AB$6:$AQ$6,0)),0)</f>
        <v>0</v>
      </c>
      <c r="BI370" s="921" t="str">
        <f t="shared" ca="1" si="661"/>
        <v/>
      </c>
      <c r="BJ370" s="922" t="str">
        <f t="shared" ca="1" si="662"/>
        <v/>
      </c>
      <c r="BK370" s="926" t="str">
        <f t="shared" ca="1" si="663"/>
        <v/>
      </c>
      <c r="BL370" s="922" t="str">
        <f t="shared" ca="1" si="664"/>
        <v/>
      </c>
      <c r="BM370" s="79" t="str">
        <f t="shared" ca="1" si="665"/>
        <v/>
      </c>
      <c r="BN370" s="82" t="str">
        <f t="shared" ca="1" si="666"/>
        <v/>
      </c>
      <c r="BO370" s="83" t="str">
        <f t="shared" ca="1" si="667"/>
        <v/>
      </c>
      <c r="BP370" s="84" t="str">
        <f t="shared" ca="1" si="668"/>
        <v/>
      </c>
      <c r="BQ370" s="82" t="str">
        <f t="shared" ca="1" si="669"/>
        <v/>
      </c>
      <c r="BR370" s="97" t="str">
        <f t="shared" ca="1" si="670"/>
        <v/>
      </c>
      <c r="BS370" s="95" t="str">
        <f t="shared" ca="1" si="671"/>
        <v/>
      </c>
      <c r="BT370" s="184" t="str">
        <f t="shared" ca="1" si="672"/>
        <v/>
      </c>
      <c r="BU370" s="611" t="str">
        <f t="shared" ca="1" si="673"/>
        <v/>
      </c>
      <c r="BV370" s="77" t="str">
        <f t="shared" ca="1" si="674"/>
        <v/>
      </c>
      <c r="BW370" s="85" t="str">
        <f t="shared" ca="1" si="675"/>
        <v/>
      </c>
      <c r="BX370" s="86" t="str">
        <f t="shared" ca="1" si="676"/>
        <v/>
      </c>
      <c r="BY370" s="231">
        <f ca="1">IF('ポイント要件確認等（個別表）'!AD370=1,ROUNDDOWN('ポイント要件確認等（個別表）'!AV370,-3),IF('ポイント要件確認等（個別表）'!AD370=2,ROUNDDOWN('ポイント要件確認等（個別表）'!BH370,-3),IF('ポイント要件確認等（個別表）'!AD370=3,ROUNDDOWN('ポイント要件確認等（個別表）'!BT370,-3),0)))</f>
        <v>0</v>
      </c>
      <c r="BZ370" s="86" t="str">
        <f t="shared" ca="1" si="677"/>
        <v/>
      </c>
      <c r="CA370" s="232" t="str">
        <f t="shared" ca="1" si="678"/>
        <v/>
      </c>
      <c r="CB370" s="232">
        <f t="shared" ca="1" si="679"/>
        <v>0</v>
      </c>
      <c r="CC370" s="86" t="str">
        <f t="shared" ca="1" si="680"/>
        <v/>
      </c>
      <c r="CD370" s="86" t="str">
        <f t="shared" ca="1" si="681"/>
        <v/>
      </c>
      <c r="CE370" s="609"/>
      <c r="CF370" s="86" t="str">
        <f t="shared" ca="1" si="682"/>
        <v/>
      </c>
      <c r="CG370" s="185" t="str">
        <f t="shared" ca="1" si="683"/>
        <v/>
      </c>
      <c r="CH370" s="246" t="str">
        <f t="shared" ca="1" si="684"/>
        <v>含税額</v>
      </c>
      <c r="CI370" s="247" t="str">
        <f t="shared" ca="1" si="685"/>
        <v/>
      </c>
      <c r="CJ370" s="87" t="str">
        <f ca="1">IFERROR(IF(INDIRECT("'("&amp;'２個別表'!EO370&amp;")'!AR"&amp;84+EP370)&lt;&gt;1,"",1),"")</f>
        <v/>
      </c>
      <c r="CK370" s="244" t="str">
        <f t="shared" ca="1" si="686"/>
        <v/>
      </c>
      <c r="CL370" s="235" t="str">
        <f t="shared" ca="1" si="687"/>
        <v/>
      </c>
      <c r="CM370" s="239" t="str">
        <f t="shared" ca="1" si="688"/>
        <v/>
      </c>
      <c r="CN370" s="77" t="str">
        <f t="shared" ca="1" si="689"/>
        <v/>
      </c>
      <c r="CO370" s="93" t="str">
        <f ca="1">IFERROR(VLOOKUP(CN370,'（様式１号）３整理番号表'!$T$5:$V$15,2,FALSE),"")</f>
        <v/>
      </c>
      <c r="CP370" s="924" t="str">
        <f t="shared" ca="1" si="690"/>
        <v/>
      </c>
      <c r="CQ370" s="93" t="str">
        <f ca="1">IFERROR(VLOOKUP(CP370,'（様式１号）３整理番号表'!$T$19:$V$24,2,FALSE),"")</f>
        <v/>
      </c>
      <c r="CR370" s="924" t="str">
        <f ca="1">IFERROR(IF(INDIRECT("'("&amp;'２個別表'!EO370&amp;")'!AV"&amp;84+EP370)&lt;&gt;1,"",1),"")</f>
        <v/>
      </c>
      <c r="CS370" s="232">
        <f t="shared" ca="1" si="691"/>
        <v>0</v>
      </c>
      <c r="CT370" s="248">
        <f t="shared" ca="1" si="692"/>
        <v>0</v>
      </c>
      <c r="CU370" s="376" t="str">
        <f ca="1">IF(ER370="補強",IF(COUNTIFS($Z$11:Z370,Z370,$W$11:W370,1)=1,"１①",""),IF(COUNTIFS($Z$11:Z370,Z370,$W$11:W370,2)=1,"２①",""))</f>
        <v/>
      </c>
      <c r="CV370" s="57" t="str">
        <f t="shared" ca="1" si="693"/>
        <v/>
      </c>
      <c r="CW370" s="927" t="str">
        <f t="shared" ca="1" si="694"/>
        <v/>
      </c>
      <c r="CX370" s="256" t="str">
        <f t="shared" ca="1" si="695"/>
        <v/>
      </c>
      <c r="CY370" s="256" t="str">
        <f t="shared" ca="1" si="696"/>
        <v/>
      </c>
      <c r="CZ370" s="256" t="str">
        <f t="shared" ca="1" si="697"/>
        <v/>
      </c>
      <c r="DA370" s="256" t="str">
        <f t="shared" ca="1" si="698"/>
        <v/>
      </c>
      <c r="DB370" s="316" t="str">
        <f ca="1">IFERROR(VLOOKUP($CU370,'（様式１号）３整理番号表'!$Z$19:$AB$32,3,FALSE),"")</f>
        <v/>
      </c>
      <c r="DC370" s="259" t="str">
        <f t="shared" ca="1" si="699"/>
        <v>-</v>
      </c>
      <c r="DD370" s="618" t="str">
        <f t="shared" ca="1" si="700"/>
        <v/>
      </c>
      <c r="DE370" s="321" t="str">
        <f ca="1">IF(AND(AO370=18,AS370=1),IF(COUNTIFS($Y$11:Y370,Y370,$AS$11:AS370,1)=1,"２②",""),IF($CU370="１①",INDEX(INDIRECT("'("&amp;$EO370&amp;")'!AR116:BB116"),1,MATCH(INDIRECT("'("&amp;$EO370&amp;")'!C118"),INDIRECT("'("&amp;$EO370&amp;")'!AR119:BB119"),0)),""))</f>
        <v/>
      </c>
      <c r="DF370" s="324" t="str">
        <f t="shared" ca="1" si="701"/>
        <v/>
      </c>
      <c r="DG370" s="313" t="str">
        <f t="shared" ca="1" si="702"/>
        <v/>
      </c>
      <c r="DH370" s="313" t="str">
        <f t="shared" ca="1" si="703"/>
        <v/>
      </c>
      <c r="DI370" s="313" t="str">
        <f t="shared" ca="1" si="704"/>
        <v/>
      </c>
      <c r="DJ370" s="313" t="str">
        <f t="shared" ca="1" si="705"/>
        <v/>
      </c>
      <c r="DK370" s="328" t="str">
        <f t="shared" ca="1" si="706"/>
        <v/>
      </c>
      <c r="DL370" s="334" t="str">
        <f t="shared" ca="1" si="707"/>
        <v/>
      </c>
      <c r="DM370" s="915" t="str">
        <f t="shared" ca="1" si="708"/>
        <v/>
      </c>
      <c r="DN370" s="15"/>
      <c r="DO370" s="324"/>
      <c r="DP370" s="16"/>
      <c r="DQ370" s="16"/>
      <c r="DR370" s="16"/>
      <c r="DS370" s="16"/>
      <c r="DT370" s="318" t="str">
        <f>IFERROR(VLOOKUP($DN370,'（様式１号）３整理番号表'!$Z$19:$AB$32,3,FALSE),"")</f>
        <v/>
      </c>
      <c r="DU370" s="259" t="str">
        <f t="shared" si="709"/>
        <v/>
      </c>
      <c r="DV370" s="14"/>
      <c r="DW370" s="17" t="str">
        <f t="shared" ca="1" si="710"/>
        <v/>
      </c>
      <c r="DX370" s="88" t="str">
        <f t="shared" ca="1" si="727"/>
        <v/>
      </c>
      <c r="DZ370" s="339">
        <f t="shared" ca="1" si="731"/>
        <v>0</v>
      </c>
      <c r="EA370" s="339">
        <f t="shared" ca="1" si="731"/>
        <v>0</v>
      </c>
      <c r="EB370" s="339">
        <f t="shared" ca="1" si="731"/>
        <v>0</v>
      </c>
      <c r="EC370" s="339">
        <f t="shared" ca="1" si="731"/>
        <v>0</v>
      </c>
      <c r="ED370" s="339">
        <f t="shared" ca="1" si="731"/>
        <v>0</v>
      </c>
      <c r="EE370" s="339">
        <f t="shared" ca="1" si="731"/>
        <v>0</v>
      </c>
      <c r="EF370" s="339">
        <f t="shared" ca="1" si="731"/>
        <v>0</v>
      </c>
      <c r="EG370" s="339">
        <f t="shared" ca="1" si="731"/>
        <v>0</v>
      </c>
      <c r="EH370" s="339">
        <f t="shared" ca="1" si="731"/>
        <v>0</v>
      </c>
      <c r="EI370" s="339">
        <f t="shared" ca="1" si="731"/>
        <v>0</v>
      </c>
      <c r="EJ370" s="339">
        <f t="shared" ca="1" si="731"/>
        <v>0</v>
      </c>
      <c r="EK370" s="339">
        <f t="shared" ca="1" si="731"/>
        <v>0</v>
      </c>
      <c r="EL370" s="339">
        <f t="shared" ca="1" si="731"/>
        <v>0</v>
      </c>
      <c r="EM370" s="339">
        <f t="shared" ca="1" si="731"/>
        <v>0</v>
      </c>
      <c r="EO370" s="919" t="str">
        <f t="shared" ca="1" si="629"/>
        <v/>
      </c>
      <c r="EP370" s="919" t="str">
        <f t="shared" ca="1" si="711"/>
        <v/>
      </c>
      <c r="EQ370" s="919" t="str">
        <f t="shared" ca="1" si="712"/>
        <v/>
      </c>
      <c r="ER370" s="919" t="str">
        <f t="shared" ca="1" si="713"/>
        <v/>
      </c>
      <c r="ES370" s="919" t="str">
        <f ca="1">IFERROR(INDEX('郵便番号（石川県）'!$A$3:$F$2574,MATCH(INDIRECT("'("&amp;EO370&amp;")'!E7"),'郵便番号（石川県）'!$A$3:$A$2574,0),6),"")</f>
        <v/>
      </c>
      <c r="ET370" s="919" t="str">
        <f ca="1">IFERROR(INDEX('郵便番号（石川県）'!$A$3:$F$2574,MATCH(INDIRECT("'("&amp;$EO370&amp;")'!E7"),'郵便番号（石川県）'!$A$3:$A$2574,0),5),"")</f>
        <v/>
      </c>
      <c r="EU370" s="919" t="str">
        <f t="shared" ca="1" si="714"/>
        <v/>
      </c>
      <c r="EV370" s="919" t="str">
        <f t="shared" ca="1" si="715"/>
        <v/>
      </c>
      <c r="EW370" s="919" t="str">
        <f t="shared" ca="1" si="716"/>
        <v/>
      </c>
      <c r="EX370" s="919" t="str">
        <f t="shared" ca="1" si="717"/>
        <v/>
      </c>
      <c r="EY370" s="919" t="str">
        <f t="shared" ca="1" si="718"/>
        <v/>
      </c>
      <c r="EZ370" s="919" t="str">
        <f t="shared" ca="1" si="719"/>
        <v/>
      </c>
      <c r="FA370" s="919" t="str">
        <f t="shared" ca="1" si="720"/>
        <v/>
      </c>
      <c r="FB370" s="919" t="str">
        <f t="shared" ca="1" si="721"/>
        <v/>
      </c>
      <c r="FC370" s="919" t="str">
        <f t="shared" ca="1" si="722"/>
        <v/>
      </c>
      <c r="FD370" s="627" t="str">
        <f t="shared" ca="1" si="723"/>
        <v/>
      </c>
      <c r="FE370" s="630">
        <v>360</v>
      </c>
      <c r="FF370" s="299" t="str">
        <f t="shared" ca="1" si="724"/>
        <v/>
      </c>
      <c r="FG370" s="993" t="str">
        <f t="shared" ca="1" si="725"/>
        <v/>
      </c>
      <c r="FH370" s="919" t="str">
        <f t="shared" ca="1" si="726"/>
        <v/>
      </c>
      <c r="FI370" s="299">
        <f ca="1">COUNTIF($FH$11:FH370,"■")</f>
        <v>0</v>
      </c>
    </row>
    <row r="371" spans="1:165" ht="34.5" customHeight="1">
      <c r="A371" s="445">
        <f t="shared" ca="1" si="630"/>
        <v>0</v>
      </c>
      <c r="B371" s="446">
        <f>IF(R371&lt;&gt;"",IF(COUNTIF(R$11:R371,R371)=1,MAX(B$11:B370)+1,INDEX(B$11:B370,MATCH(R371,R$11:R370,0),1)),0)</f>
        <v>1</v>
      </c>
      <c r="C371" s="446">
        <f ca="1">IF(T371&lt;&gt;"",IF(COUNTIF(T$11:T371,T371)=1,MAX(C$11:C370)+1,INDEX(C$11:C370,MATCH(T371,T$11:T370,0),1)),0)</f>
        <v>0</v>
      </c>
      <c r="D371" s="446">
        <f ca="1">IF(U371&lt;&gt;"",IF(COUNTIF(U$11:U371,U371)=1,MAX(D$11:D370)+1,INDEX(D$11:D370,MATCH(U371,U$11:U370,0),1)),0)</f>
        <v>0</v>
      </c>
      <c r="E371" s="446">
        <f ca="1">IF(S371&lt;&gt;"",IF(COUNTIF(S$11:S371,S371)=1,MAX(E$11:E370)+1,INDEX(E$11:E370,MATCH(S371,S$11:S370,0),1)),0)</f>
        <v>0</v>
      </c>
      <c r="F371" s="446">
        <f ca="1">IF(Z371&lt;&gt;"",IF(COUNTIF(Z$11:Z371,Z371)=1,MAX(F$11:F370)+1,INDEX(F$11:F370,MATCH(Z371,Z$11:Z370,0),1)),0)</f>
        <v>0</v>
      </c>
      <c r="G371" s="447" cm="1">
        <f t="array" aca="1" ref="G371" ca="1">IF(Z371&lt;&gt;"",IF(COUNTIFS(Z$11:Z371,Z371,W$11:W371,W371)=1,MAX(G$11:G370)+1,INDEX(G$11:G370,MATCH(Z371&amp;W371,Z$11:Z370&amp;W$11:W371,0),1)),0)</f>
        <v>0</v>
      </c>
      <c r="H371" s="447">
        <f t="shared" ca="1" si="631"/>
        <v>0</v>
      </c>
      <c r="I371" s="447">
        <f ca="1">IF(T371="",0,IF(COUNTIF(T$11:T371,T371)=1,1,0))</f>
        <v>0</v>
      </c>
      <c r="J371" s="447">
        <f ca="1">IF(U371="",0,IF(COUNTIF(U$11:U371,U371)=1,1,0))</f>
        <v>0</v>
      </c>
      <c r="K371" s="447">
        <f ca="1">IF(S371="",0,IF(COUNTIF(S$11:S371,S371)=1,1,0))</f>
        <v>0</v>
      </c>
      <c r="L371" s="446">
        <f ca="1">IF(Z371="",0,IF(COUNTIF(Z$11:Z371,Z371)=1,1,0))</f>
        <v>0</v>
      </c>
      <c r="M371" s="767">
        <f ca="1">IF($W371=2,IF(COUNTIFS($W$11:$W371,2,$Z$11:$Z371,$Z371)=1,1,0),0)</f>
        <v>0</v>
      </c>
      <c r="N371" s="767">
        <f ca="1">IF($W371=1,IF(COUNTIFS($W$11:$W371,2,$Z$11:$Z371,$Z371)=1,1,0),0)</f>
        <v>0</v>
      </c>
      <c r="O371" s="446">
        <f ca="1">IF(H371=0,0,IF(COUNTIF(Z$11:Z371,Z371)=1,1,0))</f>
        <v>0</v>
      </c>
      <c r="P371" s="448" t="str">
        <f t="shared" ca="1" si="632"/>
        <v>石川県</v>
      </c>
      <c r="Q371" s="89">
        <f t="shared" ca="1" si="633"/>
        <v>361</v>
      </c>
      <c r="R371" s="170" t="s">
        <v>459</v>
      </c>
      <c r="S371" s="357" t="str">
        <f t="shared" ca="1" si="634"/>
        <v/>
      </c>
      <c r="T371" s="357" t="str">
        <f t="shared" ca="1" si="635"/>
        <v/>
      </c>
      <c r="U371" s="58" t="str">
        <f t="shared" ca="1" si="636"/>
        <v/>
      </c>
      <c r="V371" s="58" t="str">
        <f t="shared" ca="1" si="637"/>
        <v/>
      </c>
      <c r="W371" s="920" t="str">
        <f t="shared" ca="1" si="638"/>
        <v/>
      </c>
      <c r="X371" s="369">
        <f ca="1">IFERROR(VLOOKUP(W371,'（様式１号）３整理番号表'!$B$4:$H$5,2,FALSE),0)</f>
        <v>0</v>
      </c>
      <c r="Y371" s="768" t="str" cm="1">
        <f t="array" aca="1" ref="Y371" ca="1">IF(AND(D371=0,F371=0),"",IF(COUNTIF(D$11:D371,D371)=1,1,IF(COUNTIFS(D$11:D371,D371,F$11:F371,F371)=1,INDEX((D$11:D371,F$11:F371,Y$11:Y371),MATCH(_xlfn.MAXIFS(F$11:F370,D$11:D370,D371),$F$11:F371,0),1,3)+1,INDEX((D$11:D371,F$11:F371,Y$11:Y371),MATCH(D371&amp;F371,D$11:D371&amp;F$11:F371,0),1,3))))</f>
        <v/>
      </c>
      <c r="Z371" s="40" t="str">
        <f t="shared" ca="1" si="639"/>
        <v/>
      </c>
      <c r="AA371" s="924" t="str">
        <f t="shared" ca="1" si="640"/>
        <v/>
      </c>
      <c r="AB371" s="93">
        <f ca="1">IFERROR(VLOOKUP(AA371,'（様式１号）３整理番号表'!$B$10:$H$16,2,FALSE),0)</f>
        <v>0</v>
      </c>
      <c r="AC371" s="924" t="str">
        <f t="shared" ca="1" si="641"/>
        <v/>
      </c>
      <c r="AD371" s="924" t="str">
        <f t="shared" ca="1" si="642"/>
        <v/>
      </c>
      <c r="AE371" s="93">
        <f ca="1">IFERROR(VLOOKUP(AD371,'（様式１号）３整理番号表'!$B$21:$H$22,2,FALSE),0)</f>
        <v>0</v>
      </c>
      <c r="AF371" s="924" t="str">
        <f t="shared" ca="1" si="643"/>
        <v/>
      </c>
      <c r="AG371" s="93">
        <f ca="1">IFERROR(VLOOKUP(AF371,'（様式１号）３整理番号表'!$B$26:$H$31,2,FALSE),0)</f>
        <v>0</v>
      </c>
      <c r="AH371" s="924" t="str">
        <f t="shared" ca="1" si="644"/>
        <v/>
      </c>
      <c r="AI371" s="93">
        <f ca="1">IFERROR(VLOOKUP(AH371,'（様式１号）３整理番号表'!$J$5:$N$59,2,FALSE),0)</f>
        <v>0</v>
      </c>
      <c r="AJ371" s="77" t="str">
        <f t="shared" ca="1" si="645"/>
        <v/>
      </c>
      <c r="AK371" s="93">
        <f ca="1">IFERROR(VLOOKUP(AJ371,'（様式１号）３整理番号表'!$P$5:$R$29,2,FALSE),0)</f>
        <v>0</v>
      </c>
      <c r="AL371" s="921" t="str">
        <f t="shared" ca="1" si="646"/>
        <v/>
      </c>
      <c r="AM371" s="921" t="str">
        <f t="shared" ca="1" si="647"/>
        <v/>
      </c>
      <c r="AN371" s="921"/>
      <c r="AO371" s="77" t="str">
        <f t="shared" ca="1" si="648"/>
        <v/>
      </c>
      <c r="AP371" s="93">
        <f ca="1">IFERROR(VLOOKUP(AO371,'（様式１号）３整理番号表'!$P$5:$R$29,2,FALSE),0)</f>
        <v>0</v>
      </c>
      <c r="AQ371" s="924" t="str">
        <f t="shared" ca="1" si="649"/>
        <v/>
      </c>
      <c r="AR371" s="93">
        <f t="shared" ca="1" si="650"/>
        <v>0</v>
      </c>
      <c r="AS371" s="924" t="str">
        <f t="shared" ca="1" si="651"/>
        <v/>
      </c>
      <c r="AT371" s="40" t="str">
        <f t="shared" ca="1" si="652"/>
        <v/>
      </c>
      <c r="AU371" s="93" t="str">
        <f t="shared" ca="1" si="653"/>
        <v/>
      </c>
      <c r="AV371" s="923" t="str">
        <f t="shared" ca="1" si="654"/>
        <v/>
      </c>
      <c r="AW371" s="926" t="str">
        <f t="shared" ca="1" si="655"/>
        <v/>
      </c>
      <c r="AX371" s="925" t="str">
        <f t="shared" ca="1" si="656"/>
        <v/>
      </c>
      <c r="AY371" s="925" t="str">
        <f t="shared" ca="1" si="656"/>
        <v/>
      </c>
      <c r="AZ371" s="925" t="str">
        <f t="shared" ca="1" si="656"/>
        <v/>
      </c>
      <c r="BA371" s="925" t="str">
        <f t="shared" ca="1" si="656"/>
        <v/>
      </c>
      <c r="BB371" s="925" t="str">
        <f t="shared" ca="1" si="657"/>
        <v/>
      </c>
      <c r="BC371" s="925" t="str">
        <f t="shared" ca="1" si="658"/>
        <v/>
      </c>
      <c r="BD371" s="925" t="str">
        <f t="shared" ca="1" si="658"/>
        <v/>
      </c>
      <c r="BE371" s="925" t="str">
        <f t="shared" ca="1" si="658"/>
        <v/>
      </c>
      <c r="BF371" s="77" t="str">
        <f t="shared" ca="1" si="659"/>
        <v/>
      </c>
      <c r="BG371" s="924" t="str">
        <f t="shared" ca="1" si="660"/>
        <v/>
      </c>
      <c r="BH371" s="94">
        <f ca="1">IF(BF371&lt;&gt;"",INDEX('（様式１号）３整理番号表'!$AB$7:$AQ$12,MATCH(BF371,'（様式１号）３整理番号表'!$AA$7:$AA$12,0),MATCH(BG371,'（様式１号）３整理番号表'!$AB$6:$AQ$6,0)),0)</f>
        <v>0</v>
      </c>
      <c r="BI371" s="921" t="str">
        <f t="shared" ca="1" si="661"/>
        <v/>
      </c>
      <c r="BJ371" s="922" t="str">
        <f t="shared" ca="1" si="662"/>
        <v/>
      </c>
      <c r="BK371" s="926" t="str">
        <f t="shared" ca="1" si="663"/>
        <v/>
      </c>
      <c r="BL371" s="922" t="str">
        <f t="shared" ca="1" si="664"/>
        <v/>
      </c>
      <c r="BM371" s="79" t="str">
        <f t="shared" ca="1" si="665"/>
        <v/>
      </c>
      <c r="BN371" s="82" t="str">
        <f t="shared" ca="1" si="666"/>
        <v/>
      </c>
      <c r="BO371" s="83" t="str">
        <f t="shared" ca="1" si="667"/>
        <v/>
      </c>
      <c r="BP371" s="84" t="str">
        <f t="shared" ca="1" si="668"/>
        <v/>
      </c>
      <c r="BQ371" s="82" t="str">
        <f t="shared" ca="1" si="669"/>
        <v/>
      </c>
      <c r="BR371" s="97" t="str">
        <f t="shared" ca="1" si="670"/>
        <v/>
      </c>
      <c r="BS371" s="95" t="str">
        <f t="shared" ca="1" si="671"/>
        <v/>
      </c>
      <c r="BT371" s="184" t="str">
        <f t="shared" ca="1" si="672"/>
        <v/>
      </c>
      <c r="BU371" s="611" t="str">
        <f t="shared" ca="1" si="673"/>
        <v/>
      </c>
      <c r="BV371" s="77" t="str">
        <f t="shared" ca="1" si="674"/>
        <v/>
      </c>
      <c r="BW371" s="85" t="str">
        <f t="shared" ca="1" si="675"/>
        <v/>
      </c>
      <c r="BX371" s="86" t="str">
        <f t="shared" ca="1" si="676"/>
        <v/>
      </c>
      <c r="BY371" s="231">
        <f ca="1">IF('ポイント要件確認等（個別表）'!AD371=1,ROUNDDOWN('ポイント要件確認等（個別表）'!AV371,-3),IF('ポイント要件確認等（個別表）'!AD371=2,ROUNDDOWN('ポイント要件確認等（個別表）'!BH371,-3),IF('ポイント要件確認等（個別表）'!AD371=3,ROUNDDOWN('ポイント要件確認等（個別表）'!BT371,-3),0)))</f>
        <v>0</v>
      </c>
      <c r="BZ371" s="86" t="str">
        <f t="shared" ca="1" si="677"/>
        <v/>
      </c>
      <c r="CA371" s="232" t="str">
        <f t="shared" ca="1" si="678"/>
        <v/>
      </c>
      <c r="CB371" s="232">
        <f t="shared" ca="1" si="679"/>
        <v>0</v>
      </c>
      <c r="CC371" s="86" t="str">
        <f t="shared" ca="1" si="680"/>
        <v/>
      </c>
      <c r="CD371" s="86" t="str">
        <f t="shared" ca="1" si="681"/>
        <v/>
      </c>
      <c r="CE371" s="609"/>
      <c r="CF371" s="86" t="str">
        <f t="shared" ca="1" si="682"/>
        <v/>
      </c>
      <c r="CG371" s="185" t="str">
        <f t="shared" ca="1" si="683"/>
        <v/>
      </c>
      <c r="CH371" s="246" t="str">
        <f t="shared" ca="1" si="684"/>
        <v>含税額</v>
      </c>
      <c r="CI371" s="247" t="str">
        <f t="shared" ca="1" si="685"/>
        <v/>
      </c>
      <c r="CJ371" s="87" t="str">
        <f ca="1">IFERROR(IF(INDIRECT("'("&amp;'２個別表'!EO371&amp;")'!AR"&amp;84+EP371)&lt;&gt;1,"",1),"")</f>
        <v/>
      </c>
      <c r="CK371" s="244" t="str">
        <f t="shared" ca="1" si="686"/>
        <v/>
      </c>
      <c r="CL371" s="235" t="str">
        <f t="shared" ca="1" si="687"/>
        <v/>
      </c>
      <c r="CM371" s="239" t="str">
        <f t="shared" ca="1" si="688"/>
        <v/>
      </c>
      <c r="CN371" s="77" t="str">
        <f t="shared" ca="1" si="689"/>
        <v/>
      </c>
      <c r="CO371" s="93" t="str">
        <f ca="1">IFERROR(VLOOKUP(CN371,'（様式１号）３整理番号表'!$T$5:$V$15,2,FALSE),"")</f>
        <v/>
      </c>
      <c r="CP371" s="924" t="str">
        <f t="shared" ca="1" si="690"/>
        <v/>
      </c>
      <c r="CQ371" s="93" t="str">
        <f ca="1">IFERROR(VLOOKUP(CP371,'（様式１号）３整理番号表'!$T$19:$V$24,2,FALSE),"")</f>
        <v/>
      </c>
      <c r="CR371" s="924" t="str">
        <f ca="1">IFERROR(IF(INDIRECT("'("&amp;'２個別表'!EO371&amp;")'!AV"&amp;84+EP371)&lt;&gt;1,"",1),"")</f>
        <v/>
      </c>
      <c r="CS371" s="232">
        <f t="shared" ca="1" si="691"/>
        <v>0</v>
      </c>
      <c r="CT371" s="248">
        <f t="shared" ca="1" si="692"/>
        <v>0</v>
      </c>
      <c r="CU371" s="376" t="str">
        <f ca="1">IF(ER371="補強",IF(COUNTIFS($Z$11:Z371,Z371,$W$11:W371,1)=1,"１①",""),IF(COUNTIFS($Z$11:Z371,Z371,$W$11:W371,2)=1,"２①",""))</f>
        <v/>
      </c>
      <c r="CV371" s="57" t="str">
        <f t="shared" ca="1" si="693"/>
        <v/>
      </c>
      <c r="CW371" s="927" t="str">
        <f t="shared" ca="1" si="694"/>
        <v/>
      </c>
      <c r="CX371" s="256" t="str">
        <f t="shared" ca="1" si="695"/>
        <v/>
      </c>
      <c r="CY371" s="256" t="str">
        <f t="shared" ca="1" si="696"/>
        <v/>
      </c>
      <c r="CZ371" s="256" t="str">
        <f t="shared" ca="1" si="697"/>
        <v/>
      </c>
      <c r="DA371" s="256" t="str">
        <f t="shared" ca="1" si="698"/>
        <v/>
      </c>
      <c r="DB371" s="316" t="str">
        <f ca="1">IFERROR(VLOOKUP($CU371,'（様式１号）３整理番号表'!$Z$19:$AB$32,3,FALSE),"")</f>
        <v/>
      </c>
      <c r="DC371" s="259" t="str">
        <f t="shared" ca="1" si="699"/>
        <v>-</v>
      </c>
      <c r="DD371" s="618" t="str">
        <f t="shared" ca="1" si="700"/>
        <v/>
      </c>
      <c r="DE371" s="321" t="str">
        <f ca="1">IF(AND(AO371=18,AS371=1),IF(COUNTIFS($Y$11:Y371,Y371,$AS$11:AS371,1)=1,"２②",""),IF($CU371="１①",INDEX(INDIRECT("'("&amp;$EO371&amp;")'!AR116:BB116"),1,MATCH(INDIRECT("'("&amp;$EO371&amp;")'!C118"),INDIRECT("'("&amp;$EO371&amp;")'!AR119:BB119"),0)),""))</f>
        <v/>
      </c>
      <c r="DF371" s="324" t="str">
        <f t="shared" ca="1" si="701"/>
        <v/>
      </c>
      <c r="DG371" s="313" t="str">
        <f t="shared" ca="1" si="702"/>
        <v/>
      </c>
      <c r="DH371" s="313" t="str">
        <f t="shared" ca="1" si="703"/>
        <v/>
      </c>
      <c r="DI371" s="313" t="str">
        <f t="shared" ca="1" si="704"/>
        <v/>
      </c>
      <c r="DJ371" s="313" t="str">
        <f t="shared" ca="1" si="705"/>
        <v/>
      </c>
      <c r="DK371" s="328" t="str">
        <f t="shared" ca="1" si="706"/>
        <v/>
      </c>
      <c r="DL371" s="334" t="str">
        <f t="shared" ca="1" si="707"/>
        <v/>
      </c>
      <c r="DM371" s="915" t="str">
        <f t="shared" ca="1" si="708"/>
        <v/>
      </c>
      <c r="DN371" s="15"/>
      <c r="DO371" s="324"/>
      <c r="DP371" s="16"/>
      <c r="DQ371" s="16"/>
      <c r="DR371" s="16"/>
      <c r="DS371" s="16"/>
      <c r="DT371" s="318" t="str">
        <f>IFERROR(VLOOKUP($DN371,'（様式１号）３整理番号表'!$Z$19:$AB$32,3,FALSE),"")</f>
        <v/>
      </c>
      <c r="DU371" s="259" t="str">
        <f t="shared" si="709"/>
        <v/>
      </c>
      <c r="DV371" s="14"/>
      <c r="DW371" s="17" t="str">
        <f t="shared" ca="1" si="710"/>
        <v/>
      </c>
      <c r="DX371" s="88" t="str">
        <f t="shared" ca="1" si="727"/>
        <v/>
      </c>
      <c r="DZ371" s="339">
        <f t="shared" ca="1" si="731"/>
        <v>0</v>
      </c>
      <c r="EA371" s="339">
        <f t="shared" ca="1" si="731"/>
        <v>0</v>
      </c>
      <c r="EB371" s="339">
        <f t="shared" ca="1" si="731"/>
        <v>0</v>
      </c>
      <c r="EC371" s="339">
        <f t="shared" ca="1" si="731"/>
        <v>0</v>
      </c>
      <c r="ED371" s="339">
        <f t="shared" ca="1" si="731"/>
        <v>0</v>
      </c>
      <c r="EE371" s="339">
        <f t="shared" ca="1" si="731"/>
        <v>0</v>
      </c>
      <c r="EF371" s="339">
        <f t="shared" ca="1" si="731"/>
        <v>0</v>
      </c>
      <c r="EG371" s="339">
        <f t="shared" ca="1" si="731"/>
        <v>0</v>
      </c>
      <c r="EH371" s="339">
        <f t="shared" ca="1" si="731"/>
        <v>0</v>
      </c>
      <c r="EI371" s="339">
        <f t="shared" ca="1" si="731"/>
        <v>0</v>
      </c>
      <c r="EJ371" s="339">
        <f t="shared" ca="1" si="731"/>
        <v>0</v>
      </c>
      <c r="EK371" s="339">
        <f t="shared" ca="1" si="731"/>
        <v>0</v>
      </c>
      <c r="EL371" s="339">
        <f t="shared" ca="1" si="731"/>
        <v>0</v>
      </c>
      <c r="EM371" s="339">
        <f t="shared" ca="1" si="731"/>
        <v>0</v>
      </c>
      <c r="EO371" s="919" t="str">
        <f t="shared" ca="1" si="629"/>
        <v/>
      </c>
      <c r="EP371" s="919" t="str">
        <f t="shared" ca="1" si="711"/>
        <v/>
      </c>
      <c r="EQ371" s="919" t="str">
        <f t="shared" ca="1" si="712"/>
        <v/>
      </c>
      <c r="ER371" s="919" t="str">
        <f t="shared" ca="1" si="713"/>
        <v/>
      </c>
      <c r="ES371" s="919" t="str">
        <f ca="1">IFERROR(INDEX('郵便番号（石川県）'!$A$3:$F$2574,MATCH(INDIRECT("'("&amp;EO371&amp;")'!E7"),'郵便番号（石川県）'!$A$3:$A$2574,0),6),"")</f>
        <v/>
      </c>
      <c r="ET371" s="919" t="str">
        <f ca="1">IFERROR(INDEX('郵便番号（石川県）'!$A$3:$F$2574,MATCH(INDIRECT("'("&amp;$EO371&amp;")'!E7"),'郵便番号（石川県）'!$A$3:$A$2574,0),5),"")</f>
        <v/>
      </c>
      <c r="EU371" s="919" t="str">
        <f t="shared" ca="1" si="714"/>
        <v/>
      </c>
      <c r="EV371" s="919" t="str">
        <f t="shared" ca="1" si="715"/>
        <v/>
      </c>
      <c r="EW371" s="919" t="str">
        <f t="shared" ca="1" si="716"/>
        <v/>
      </c>
      <c r="EX371" s="919" t="str">
        <f t="shared" ca="1" si="717"/>
        <v/>
      </c>
      <c r="EY371" s="919" t="str">
        <f t="shared" ca="1" si="718"/>
        <v/>
      </c>
      <c r="EZ371" s="919" t="str">
        <f t="shared" ca="1" si="719"/>
        <v/>
      </c>
      <c r="FA371" s="919" t="str">
        <f t="shared" ca="1" si="720"/>
        <v/>
      </c>
      <c r="FB371" s="919" t="str">
        <f t="shared" ca="1" si="721"/>
        <v/>
      </c>
      <c r="FC371" s="919" t="str">
        <f t="shared" ca="1" si="722"/>
        <v/>
      </c>
      <c r="FD371" s="627" t="str">
        <f t="shared" ca="1" si="723"/>
        <v/>
      </c>
      <c r="FE371" s="630">
        <v>361</v>
      </c>
      <c r="FF371" s="299" t="str">
        <f t="shared" ca="1" si="724"/>
        <v/>
      </c>
      <c r="FG371" s="993" t="str">
        <f t="shared" ca="1" si="725"/>
        <v/>
      </c>
      <c r="FH371" s="919" t="str">
        <f t="shared" ca="1" si="726"/>
        <v/>
      </c>
      <c r="FI371" s="299">
        <f ca="1">COUNTIF($FH$11:FH371,"■")</f>
        <v>0</v>
      </c>
    </row>
    <row r="372" spans="1:165" ht="34.5" customHeight="1">
      <c r="A372" s="445">
        <f t="shared" ca="1" si="630"/>
        <v>0</v>
      </c>
      <c r="B372" s="446">
        <f>IF(R372&lt;&gt;"",IF(COUNTIF(R$11:R372,R372)=1,MAX(B$11:B371)+1,INDEX(B$11:B371,MATCH(R372,R$11:R371,0),1)),0)</f>
        <v>1</v>
      </c>
      <c r="C372" s="446">
        <f ca="1">IF(T372&lt;&gt;"",IF(COUNTIF(T$11:T372,T372)=1,MAX(C$11:C371)+1,INDEX(C$11:C371,MATCH(T372,T$11:T371,0),1)),0)</f>
        <v>0</v>
      </c>
      <c r="D372" s="446">
        <f ca="1">IF(U372&lt;&gt;"",IF(COUNTIF(U$11:U372,U372)=1,MAX(D$11:D371)+1,INDEX(D$11:D371,MATCH(U372,U$11:U371,0),1)),0)</f>
        <v>0</v>
      </c>
      <c r="E372" s="446">
        <f ca="1">IF(S372&lt;&gt;"",IF(COUNTIF(S$11:S372,S372)=1,MAX(E$11:E371)+1,INDEX(E$11:E371,MATCH(S372,S$11:S371,0),1)),0)</f>
        <v>0</v>
      </c>
      <c r="F372" s="446">
        <f ca="1">IF(Z372&lt;&gt;"",IF(COUNTIF(Z$11:Z372,Z372)=1,MAX(F$11:F371)+1,INDEX(F$11:F371,MATCH(Z372,Z$11:Z371,0),1)),0)</f>
        <v>0</v>
      </c>
      <c r="G372" s="447" cm="1">
        <f t="array" aca="1" ref="G372" ca="1">IF(Z372&lt;&gt;"",IF(COUNTIFS(Z$11:Z372,Z372,W$11:W372,W372)=1,MAX(G$11:G371)+1,INDEX(G$11:G371,MATCH(Z372&amp;W372,Z$11:Z371&amp;W$11:W372,0),1)),0)</f>
        <v>0</v>
      </c>
      <c r="H372" s="447">
        <f t="shared" ca="1" si="631"/>
        <v>0</v>
      </c>
      <c r="I372" s="447">
        <f ca="1">IF(T372="",0,IF(COUNTIF(T$11:T372,T372)=1,1,0))</f>
        <v>0</v>
      </c>
      <c r="J372" s="447">
        <f ca="1">IF(U372="",0,IF(COUNTIF(U$11:U372,U372)=1,1,0))</f>
        <v>0</v>
      </c>
      <c r="K372" s="447">
        <f ca="1">IF(S372="",0,IF(COUNTIF(S$11:S372,S372)=1,1,0))</f>
        <v>0</v>
      </c>
      <c r="L372" s="446">
        <f ca="1">IF(Z372="",0,IF(COUNTIF(Z$11:Z372,Z372)=1,1,0))</f>
        <v>0</v>
      </c>
      <c r="M372" s="767">
        <f ca="1">IF($W372=2,IF(COUNTIFS($W$11:$W372,2,$Z$11:$Z372,$Z372)=1,1,0),0)</f>
        <v>0</v>
      </c>
      <c r="N372" s="767">
        <f ca="1">IF($W372=1,IF(COUNTIFS($W$11:$W372,2,$Z$11:$Z372,$Z372)=1,1,0),0)</f>
        <v>0</v>
      </c>
      <c r="O372" s="446">
        <f ca="1">IF(H372=0,0,IF(COUNTIF(Z$11:Z372,Z372)=1,1,0))</f>
        <v>0</v>
      </c>
      <c r="P372" s="448" t="str">
        <f t="shared" ca="1" si="632"/>
        <v>石川県</v>
      </c>
      <c r="Q372" s="89">
        <f t="shared" ca="1" si="633"/>
        <v>362</v>
      </c>
      <c r="R372" s="170" t="s">
        <v>459</v>
      </c>
      <c r="S372" s="357" t="str">
        <f t="shared" ca="1" si="634"/>
        <v/>
      </c>
      <c r="T372" s="357" t="str">
        <f t="shared" ca="1" si="635"/>
        <v/>
      </c>
      <c r="U372" s="58" t="str">
        <f t="shared" ca="1" si="636"/>
        <v/>
      </c>
      <c r="V372" s="58" t="str">
        <f t="shared" ca="1" si="637"/>
        <v/>
      </c>
      <c r="W372" s="920" t="str">
        <f t="shared" ca="1" si="638"/>
        <v/>
      </c>
      <c r="X372" s="369">
        <f ca="1">IFERROR(VLOOKUP(W372,'（様式１号）３整理番号表'!$B$4:$H$5,2,FALSE),0)</f>
        <v>0</v>
      </c>
      <c r="Y372" s="768" t="str" cm="1">
        <f t="array" aca="1" ref="Y372" ca="1">IF(AND(D372=0,F372=0),"",IF(COUNTIF(D$11:D372,D372)=1,1,IF(COUNTIFS(D$11:D372,D372,F$11:F372,F372)=1,INDEX((D$11:D372,F$11:F372,Y$11:Y372),MATCH(_xlfn.MAXIFS(F$11:F371,D$11:D371,D372),$F$11:F372,0),1,3)+1,INDEX((D$11:D372,F$11:F372,Y$11:Y372),MATCH(D372&amp;F372,D$11:D372&amp;F$11:F372,0),1,3))))</f>
        <v/>
      </c>
      <c r="Z372" s="40" t="str">
        <f t="shared" ca="1" si="639"/>
        <v/>
      </c>
      <c r="AA372" s="924" t="str">
        <f t="shared" ca="1" si="640"/>
        <v/>
      </c>
      <c r="AB372" s="93">
        <f ca="1">IFERROR(VLOOKUP(AA372,'（様式１号）３整理番号表'!$B$10:$H$16,2,FALSE),0)</f>
        <v>0</v>
      </c>
      <c r="AC372" s="924" t="str">
        <f t="shared" ca="1" si="641"/>
        <v/>
      </c>
      <c r="AD372" s="924" t="str">
        <f t="shared" ca="1" si="642"/>
        <v/>
      </c>
      <c r="AE372" s="93">
        <f ca="1">IFERROR(VLOOKUP(AD372,'（様式１号）３整理番号表'!$B$21:$H$22,2,FALSE),0)</f>
        <v>0</v>
      </c>
      <c r="AF372" s="924" t="str">
        <f t="shared" ca="1" si="643"/>
        <v/>
      </c>
      <c r="AG372" s="93">
        <f ca="1">IFERROR(VLOOKUP(AF372,'（様式１号）３整理番号表'!$B$26:$H$31,2,FALSE),0)</f>
        <v>0</v>
      </c>
      <c r="AH372" s="924" t="str">
        <f t="shared" ca="1" si="644"/>
        <v/>
      </c>
      <c r="AI372" s="93">
        <f ca="1">IFERROR(VLOOKUP(AH372,'（様式１号）３整理番号表'!$J$5:$N$59,2,FALSE),0)</f>
        <v>0</v>
      </c>
      <c r="AJ372" s="77" t="str">
        <f t="shared" ca="1" si="645"/>
        <v/>
      </c>
      <c r="AK372" s="93">
        <f ca="1">IFERROR(VLOOKUP(AJ372,'（様式１号）３整理番号表'!$P$5:$R$29,2,FALSE),0)</f>
        <v>0</v>
      </c>
      <c r="AL372" s="921" t="str">
        <f t="shared" ca="1" si="646"/>
        <v/>
      </c>
      <c r="AM372" s="921" t="str">
        <f t="shared" ca="1" si="647"/>
        <v/>
      </c>
      <c r="AN372" s="921"/>
      <c r="AO372" s="77" t="str">
        <f t="shared" ca="1" si="648"/>
        <v/>
      </c>
      <c r="AP372" s="93">
        <f ca="1">IFERROR(VLOOKUP(AO372,'（様式１号）３整理番号表'!$P$5:$R$29,2,FALSE),0)</f>
        <v>0</v>
      </c>
      <c r="AQ372" s="924" t="str">
        <f t="shared" ca="1" si="649"/>
        <v/>
      </c>
      <c r="AR372" s="93">
        <f t="shared" ca="1" si="650"/>
        <v>0</v>
      </c>
      <c r="AS372" s="924" t="str">
        <f t="shared" ca="1" si="651"/>
        <v/>
      </c>
      <c r="AT372" s="40" t="str">
        <f t="shared" ca="1" si="652"/>
        <v/>
      </c>
      <c r="AU372" s="93" t="str">
        <f t="shared" ca="1" si="653"/>
        <v/>
      </c>
      <c r="AV372" s="923" t="str">
        <f t="shared" ca="1" si="654"/>
        <v/>
      </c>
      <c r="AW372" s="926" t="str">
        <f t="shared" ca="1" si="655"/>
        <v/>
      </c>
      <c r="AX372" s="925" t="str">
        <f t="shared" ca="1" si="656"/>
        <v/>
      </c>
      <c r="AY372" s="925" t="str">
        <f t="shared" ca="1" si="656"/>
        <v/>
      </c>
      <c r="AZ372" s="925" t="str">
        <f t="shared" ca="1" si="656"/>
        <v/>
      </c>
      <c r="BA372" s="925" t="str">
        <f t="shared" ca="1" si="656"/>
        <v/>
      </c>
      <c r="BB372" s="925" t="str">
        <f t="shared" ca="1" si="657"/>
        <v/>
      </c>
      <c r="BC372" s="925" t="str">
        <f t="shared" ca="1" si="658"/>
        <v/>
      </c>
      <c r="BD372" s="925" t="str">
        <f t="shared" ca="1" si="658"/>
        <v/>
      </c>
      <c r="BE372" s="925" t="str">
        <f t="shared" ca="1" si="658"/>
        <v/>
      </c>
      <c r="BF372" s="77" t="str">
        <f t="shared" ca="1" si="659"/>
        <v/>
      </c>
      <c r="BG372" s="924" t="str">
        <f t="shared" ca="1" si="660"/>
        <v/>
      </c>
      <c r="BH372" s="94">
        <f ca="1">IF(BF372&lt;&gt;"",INDEX('（様式１号）３整理番号表'!$AB$7:$AQ$12,MATCH(BF372,'（様式１号）３整理番号表'!$AA$7:$AA$12,0),MATCH(BG372,'（様式１号）３整理番号表'!$AB$6:$AQ$6,0)),0)</f>
        <v>0</v>
      </c>
      <c r="BI372" s="921" t="str">
        <f t="shared" ca="1" si="661"/>
        <v/>
      </c>
      <c r="BJ372" s="922" t="str">
        <f t="shared" ca="1" si="662"/>
        <v/>
      </c>
      <c r="BK372" s="926" t="str">
        <f t="shared" ca="1" si="663"/>
        <v/>
      </c>
      <c r="BL372" s="922" t="str">
        <f t="shared" ca="1" si="664"/>
        <v/>
      </c>
      <c r="BM372" s="79" t="str">
        <f t="shared" ca="1" si="665"/>
        <v/>
      </c>
      <c r="BN372" s="82" t="str">
        <f t="shared" ca="1" si="666"/>
        <v/>
      </c>
      <c r="BO372" s="83" t="str">
        <f t="shared" ca="1" si="667"/>
        <v/>
      </c>
      <c r="BP372" s="84" t="str">
        <f t="shared" ca="1" si="668"/>
        <v/>
      </c>
      <c r="BQ372" s="82" t="str">
        <f t="shared" ca="1" si="669"/>
        <v/>
      </c>
      <c r="BR372" s="97" t="str">
        <f t="shared" ca="1" si="670"/>
        <v/>
      </c>
      <c r="BS372" s="95" t="str">
        <f t="shared" ca="1" si="671"/>
        <v/>
      </c>
      <c r="BT372" s="184" t="str">
        <f t="shared" ca="1" si="672"/>
        <v/>
      </c>
      <c r="BU372" s="611" t="str">
        <f t="shared" ca="1" si="673"/>
        <v/>
      </c>
      <c r="BV372" s="77" t="str">
        <f t="shared" ca="1" si="674"/>
        <v/>
      </c>
      <c r="BW372" s="85" t="str">
        <f t="shared" ca="1" si="675"/>
        <v/>
      </c>
      <c r="BX372" s="86" t="str">
        <f t="shared" ca="1" si="676"/>
        <v/>
      </c>
      <c r="BY372" s="231">
        <f ca="1">IF('ポイント要件確認等（個別表）'!AD372=1,ROUNDDOWN('ポイント要件確認等（個別表）'!AV372,-3),IF('ポイント要件確認等（個別表）'!AD372=2,ROUNDDOWN('ポイント要件確認等（個別表）'!BH372,-3),IF('ポイント要件確認等（個別表）'!AD372=3,ROUNDDOWN('ポイント要件確認等（個別表）'!BT372,-3),0)))</f>
        <v>0</v>
      </c>
      <c r="BZ372" s="86" t="str">
        <f t="shared" ca="1" si="677"/>
        <v/>
      </c>
      <c r="CA372" s="232" t="str">
        <f t="shared" ca="1" si="678"/>
        <v/>
      </c>
      <c r="CB372" s="232">
        <f t="shared" ca="1" si="679"/>
        <v>0</v>
      </c>
      <c r="CC372" s="86" t="str">
        <f t="shared" ca="1" si="680"/>
        <v/>
      </c>
      <c r="CD372" s="86" t="str">
        <f t="shared" ca="1" si="681"/>
        <v/>
      </c>
      <c r="CE372" s="609"/>
      <c r="CF372" s="86" t="str">
        <f t="shared" ca="1" si="682"/>
        <v/>
      </c>
      <c r="CG372" s="185" t="str">
        <f t="shared" ca="1" si="683"/>
        <v/>
      </c>
      <c r="CH372" s="246" t="str">
        <f t="shared" ca="1" si="684"/>
        <v>含税額</v>
      </c>
      <c r="CI372" s="247" t="str">
        <f t="shared" ca="1" si="685"/>
        <v/>
      </c>
      <c r="CJ372" s="87" t="str">
        <f ca="1">IFERROR(IF(INDIRECT("'("&amp;'２個別表'!EO372&amp;")'!AR"&amp;84+EP372)&lt;&gt;1,"",1),"")</f>
        <v/>
      </c>
      <c r="CK372" s="244" t="str">
        <f t="shared" ca="1" si="686"/>
        <v/>
      </c>
      <c r="CL372" s="235" t="str">
        <f t="shared" ca="1" si="687"/>
        <v/>
      </c>
      <c r="CM372" s="239" t="str">
        <f t="shared" ca="1" si="688"/>
        <v/>
      </c>
      <c r="CN372" s="77" t="str">
        <f t="shared" ca="1" si="689"/>
        <v/>
      </c>
      <c r="CO372" s="93" t="str">
        <f ca="1">IFERROR(VLOOKUP(CN372,'（様式１号）３整理番号表'!$T$5:$V$15,2,FALSE),"")</f>
        <v/>
      </c>
      <c r="CP372" s="924" t="str">
        <f t="shared" ca="1" si="690"/>
        <v/>
      </c>
      <c r="CQ372" s="93" t="str">
        <f ca="1">IFERROR(VLOOKUP(CP372,'（様式１号）３整理番号表'!$T$19:$V$24,2,FALSE),"")</f>
        <v/>
      </c>
      <c r="CR372" s="924" t="str">
        <f ca="1">IFERROR(IF(INDIRECT("'("&amp;'２個別表'!EO372&amp;")'!AV"&amp;84+EP372)&lt;&gt;1,"",1),"")</f>
        <v/>
      </c>
      <c r="CS372" s="232">
        <f t="shared" ca="1" si="691"/>
        <v>0</v>
      </c>
      <c r="CT372" s="248">
        <f t="shared" ca="1" si="692"/>
        <v>0</v>
      </c>
      <c r="CU372" s="376" t="str">
        <f ca="1">IF(ER372="補強",IF(COUNTIFS($Z$11:Z372,Z372,$W$11:W372,1)=1,"１①",""),IF(COUNTIFS($Z$11:Z372,Z372,$W$11:W372,2)=1,"２①",""))</f>
        <v/>
      </c>
      <c r="CV372" s="57" t="str">
        <f t="shared" ca="1" si="693"/>
        <v/>
      </c>
      <c r="CW372" s="927" t="str">
        <f t="shared" ca="1" si="694"/>
        <v/>
      </c>
      <c r="CX372" s="256" t="str">
        <f t="shared" ca="1" si="695"/>
        <v/>
      </c>
      <c r="CY372" s="256" t="str">
        <f t="shared" ca="1" si="696"/>
        <v/>
      </c>
      <c r="CZ372" s="256" t="str">
        <f t="shared" ca="1" si="697"/>
        <v/>
      </c>
      <c r="DA372" s="256" t="str">
        <f t="shared" ca="1" si="698"/>
        <v/>
      </c>
      <c r="DB372" s="316" t="str">
        <f ca="1">IFERROR(VLOOKUP($CU372,'（様式１号）３整理番号表'!$Z$19:$AB$32,3,FALSE),"")</f>
        <v/>
      </c>
      <c r="DC372" s="259" t="str">
        <f t="shared" ca="1" si="699"/>
        <v>-</v>
      </c>
      <c r="DD372" s="618" t="str">
        <f t="shared" ca="1" si="700"/>
        <v/>
      </c>
      <c r="DE372" s="321" t="str">
        <f ca="1">IF(AND(AO372=18,AS372=1),IF(COUNTIFS($Y$11:Y372,Y372,$AS$11:AS372,1)=1,"２②",""),IF($CU372="１①",INDEX(INDIRECT("'("&amp;$EO372&amp;")'!AR116:BB116"),1,MATCH(INDIRECT("'("&amp;$EO372&amp;")'!C118"),INDIRECT("'("&amp;$EO372&amp;")'!AR119:BB119"),0)),""))</f>
        <v/>
      </c>
      <c r="DF372" s="324" t="str">
        <f t="shared" ca="1" si="701"/>
        <v/>
      </c>
      <c r="DG372" s="313" t="str">
        <f t="shared" ca="1" si="702"/>
        <v/>
      </c>
      <c r="DH372" s="313" t="str">
        <f t="shared" ca="1" si="703"/>
        <v/>
      </c>
      <c r="DI372" s="313" t="str">
        <f t="shared" ca="1" si="704"/>
        <v/>
      </c>
      <c r="DJ372" s="313" t="str">
        <f t="shared" ca="1" si="705"/>
        <v/>
      </c>
      <c r="DK372" s="328" t="str">
        <f t="shared" ca="1" si="706"/>
        <v/>
      </c>
      <c r="DL372" s="334" t="str">
        <f t="shared" ca="1" si="707"/>
        <v/>
      </c>
      <c r="DM372" s="915" t="str">
        <f t="shared" ca="1" si="708"/>
        <v/>
      </c>
      <c r="DN372" s="15"/>
      <c r="DO372" s="324"/>
      <c r="DP372" s="16"/>
      <c r="DQ372" s="16"/>
      <c r="DR372" s="16"/>
      <c r="DS372" s="16"/>
      <c r="DT372" s="318" t="str">
        <f>IFERROR(VLOOKUP($DN372,'（様式１号）３整理番号表'!$Z$19:$AB$32,3,FALSE),"")</f>
        <v/>
      </c>
      <c r="DU372" s="259" t="str">
        <f t="shared" si="709"/>
        <v/>
      </c>
      <c r="DV372" s="14"/>
      <c r="DW372" s="17" t="str">
        <f t="shared" ca="1" si="710"/>
        <v/>
      </c>
      <c r="DX372" s="88" t="str">
        <f t="shared" ca="1" si="727"/>
        <v/>
      </c>
      <c r="DZ372" s="339">
        <f t="shared" ca="1" si="731"/>
        <v>0</v>
      </c>
      <c r="EA372" s="339">
        <f t="shared" ca="1" si="731"/>
        <v>0</v>
      </c>
      <c r="EB372" s="339">
        <f t="shared" ca="1" si="731"/>
        <v>0</v>
      </c>
      <c r="EC372" s="339">
        <f t="shared" ca="1" si="731"/>
        <v>0</v>
      </c>
      <c r="ED372" s="339">
        <f t="shared" ca="1" si="731"/>
        <v>0</v>
      </c>
      <c r="EE372" s="339">
        <f t="shared" ca="1" si="731"/>
        <v>0</v>
      </c>
      <c r="EF372" s="339">
        <f t="shared" ca="1" si="731"/>
        <v>0</v>
      </c>
      <c r="EG372" s="339">
        <f t="shared" ca="1" si="731"/>
        <v>0</v>
      </c>
      <c r="EH372" s="339">
        <f t="shared" ca="1" si="731"/>
        <v>0</v>
      </c>
      <c r="EI372" s="339">
        <f t="shared" ca="1" si="731"/>
        <v>0</v>
      </c>
      <c r="EJ372" s="339">
        <f t="shared" ca="1" si="731"/>
        <v>0</v>
      </c>
      <c r="EK372" s="339">
        <f t="shared" ca="1" si="731"/>
        <v>0</v>
      </c>
      <c r="EL372" s="339">
        <f t="shared" ca="1" si="731"/>
        <v>0</v>
      </c>
      <c r="EM372" s="339">
        <f t="shared" ca="1" si="731"/>
        <v>0</v>
      </c>
      <c r="EO372" s="919" t="str">
        <f t="shared" ca="1" si="629"/>
        <v/>
      </c>
      <c r="EP372" s="919" t="str">
        <f t="shared" ca="1" si="711"/>
        <v/>
      </c>
      <c r="EQ372" s="919" t="str">
        <f t="shared" ca="1" si="712"/>
        <v/>
      </c>
      <c r="ER372" s="919" t="str">
        <f t="shared" ca="1" si="713"/>
        <v/>
      </c>
      <c r="ES372" s="919" t="str">
        <f ca="1">IFERROR(INDEX('郵便番号（石川県）'!$A$3:$F$2574,MATCH(INDIRECT("'("&amp;EO372&amp;")'!E7"),'郵便番号（石川県）'!$A$3:$A$2574,0),6),"")</f>
        <v/>
      </c>
      <c r="ET372" s="919" t="str">
        <f ca="1">IFERROR(INDEX('郵便番号（石川県）'!$A$3:$F$2574,MATCH(INDIRECT("'("&amp;$EO372&amp;")'!E7"),'郵便番号（石川県）'!$A$3:$A$2574,0),5),"")</f>
        <v/>
      </c>
      <c r="EU372" s="919" t="str">
        <f t="shared" ca="1" si="714"/>
        <v/>
      </c>
      <c r="EV372" s="919" t="str">
        <f t="shared" ca="1" si="715"/>
        <v/>
      </c>
      <c r="EW372" s="919" t="str">
        <f t="shared" ca="1" si="716"/>
        <v/>
      </c>
      <c r="EX372" s="919" t="str">
        <f t="shared" ca="1" si="717"/>
        <v/>
      </c>
      <c r="EY372" s="919" t="str">
        <f t="shared" ca="1" si="718"/>
        <v/>
      </c>
      <c r="EZ372" s="919" t="str">
        <f t="shared" ca="1" si="719"/>
        <v/>
      </c>
      <c r="FA372" s="919" t="str">
        <f t="shared" ca="1" si="720"/>
        <v/>
      </c>
      <c r="FB372" s="919" t="str">
        <f t="shared" ca="1" si="721"/>
        <v/>
      </c>
      <c r="FC372" s="919" t="str">
        <f t="shared" ca="1" si="722"/>
        <v/>
      </c>
      <c r="FD372" s="627" t="str">
        <f t="shared" ca="1" si="723"/>
        <v/>
      </c>
      <c r="FE372" s="630">
        <v>362</v>
      </c>
      <c r="FF372" s="299" t="str">
        <f t="shared" ca="1" si="724"/>
        <v/>
      </c>
      <c r="FG372" s="993" t="str">
        <f t="shared" ca="1" si="725"/>
        <v/>
      </c>
      <c r="FH372" s="919" t="str">
        <f t="shared" ca="1" si="726"/>
        <v/>
      </c>
      <c r="FI372" s="299">
        <f ca="1">COUNTIF($FH$11:FH372,"■")</f>
        <v>0</v>
      </c>
    </row>
    <row r="373" spans="1:165" ht="34.5" customHeight="1">
      <c r="A373" s="445">
        <f t="shared" ca="1" si="630"/>
        <v>0</v>
      </c>
      <c r="B373" s="446">
        <f>IF(R373&lt;&gt;"",IF(COUNTIF(R$11:R373,R373)=1,MAX(B$11:B372)+1,INDEX(B$11:B372,MATCH(R373,R$11:R372,0),1)),0)</f>
        <v>1</v>
      </c>
      <c r="C373" s="446">
        <f ca="1">IF(T373&lt;&gt;"",IF(COUNTIF(T$11:T373,T373)=1,MAX(C$11:C372)+1,INDEX(C$11:C372,MATCH(T373,T$11:T372,0),1)),0)</f>
        <v>0</v>
      </c>
      <c r="D373" s="446">
        <f ca="1">IF(U373&lt;&gt;"",IF(COUNTIF(U$11:U373,U373)=1,MAX(D$11:D372)+1,INDEX(D$11:D372,MATCH(U373,U$11:U372,0),1)),0)</f>
        <v>0</v>
      </c>
      <c r="E373" s="446">
        <f ca="1">IF(S373&lt;&gt;"",IF(COUNTIF(S$11:S373,S373)=1,MAX(E$11:E372)+1,INDEX(E$11:E372,MATCH(S373,S$11:S372,0),1)),0)</f>
        <v>0</v>
      </c>
      <c r="F373" s="446">
        <f ca="1">IF(Z373&lt;&gt;"",IF(COUNTIF(Z$11:Z373,Z373)=1,MAX(F$11:F372)+1,INDEX(F$11:F372,MATCH(Z373,Z$11:Z372,0),1)),0)</f>
        <v>0</v>
      </c>
      <c r="G373" s="447" cm="1">
        <f t="array" aca="1" ref="G373" ca="1">IF(Z373&lt;&gt;"",IF(COUNTIFS(Z$11:Z373,Z373,W$11:W373,W373)=1,MAX(G$11:G372)+1,INDEX(G$11:G372,MATCH(Z373&amp;W373,Z$11:Z372&amp;W$11:W373,0),1)),0)</f>
        <v>0</v>
      </c>
      <c r="H373" s="447">
        <f t="shared" ca="1" si="631"/>
        <v>0</v>
      </c>
      <c r="I373" s="447">
        <f ca="1">IF(T373="",0,IF(COUNTIF(T$11:T373,T373)=1,1,0))</f>
        <v>0</v>
      </c>
      <c r="J373" s="447">
        <f ca="1">IF(U373="",0,IF(COUNTIF(U$11:U373,U373)=1,1,0))</f>
        <v>0</v>
      </c>
      <c r="K373" s="447">
        <f ca="1">IF(S373="",0,IF(COUNTIF(S$11:S373,S373)=1,1,0))</f>
        <v>0</v>
      </c>
      <c r="L373" s="446">
        <f ca="1">IF(Z373="",0,IF(COUNTIF(Z$11:Z373,Z373)=1,1,0))</f>
        <v>0</v>
      </c>
      <c r="M373" s="767">
        <f ca="1">IF($W373=2,IF(COUNTIFS($W$11:$W373,2,$Z$11:$Z373,$Z373)=1,1,0),0)</f>
        <v>0</v>
      </c>
      <c r="N373" s="767">
        <f ca="1">IF($W373=1,IF(COUNTIFS($W$11:$W373,2,$Z$11:$Z373,$Z373)=1,1,0),0)</f>
        <v>0</v>
      </c>
      <c r="O373" s="446">
        <f ca="1">IF(H373=0,0,IF(COUNTIF(Z$11:Z373,Z373)=1,1,0))</f>
        <v>0</v>
      </c>
      <c r="P373" s="448" t="str">
        <f t="shared" ca="1" si="632"/>
        <v>石川県</v>
      </c>
      <c r="Q373" s="89">
        <f t="shared" ca="1" si="633"/>
        <v>363</v>
      </c>
      <c r="R373" s="170" t="s">
        <v>459</v>
      </c>
      <c r="S373" s="357" t="str">
        <f t="shared" ca="1" si="634"/>
        <v/>
      </c>
      <c r="T373" s="357" t="str">
        <f t="shared" ca="1" si="635"/>
        <v/>
      </c>
      <c r="U373" s="58" t="str">
        <f t="shared" ca="1" si="636"/>
        <v/>
      </c>
      <c r="V373" s="58" t="str">
        <f t="shared" ca="1" si="637"/>
        <v/>
      </c>
      <c r="W373" s="920" t="str">
        <f t="shared" ca="1" si="638"/>
        <v/>
      </c>
      <c r="X373" s="369">
        <f ca="1">IFERROR(VLOOKUP(W373,'（様式１号）３整理番号表'!$B$4:$H$5,2,FALSE),0)</f>
        <v>0</v>
      </c>
      <c r="Y373" s="768" t="str" cm="1">
        <f t="array" aca="1" ref="Y373" ca="1">IF(AND(D373=0,F373=0),"",IF(COUNTIF(D$11:D373,D373)=1,1,IF(COUNTIFS(D$11:D373,D373,F$11:F373,F373)=1,INDEX((D$11:D373,F$11:F373,Y$11:Y373),MATCH(_xlfn.MAXIFS(F$11:F372,D$11:D372,D373),$F$11:F373,0),1,3)+1,INDEX((D$11:D373,F$11:F373,Y$11:Y373),MATCH(D373&amp;F373,D$11:D373&amp;F$11:F373,0),1,3))))</f>
        <v/>
      </c>
      <c r="Z373" s="40" t="str">
        <f t="shared" ca="1" si="639"/>
        <v/>
      </c>
      <c r="AA373" s="924" t="str">
        <f t="shared" ca="1" si="640"/>
        <v/>
      </c>
      <c r="AB373" s="93">
        <f ca="1">IFERROR(VLOOKUP(AA373,'（様式１号）３整理番号表'!$B$10:$H$16,2,FALSE),0)</f>
        <v>0</v>
      </c>
      <c r="AC373" s="924" t="str">
        <f t="shared" ca="1" si="641"/>
        <v/>
      </c>
      <c r="AD373" s="924" t="str">
        <f t="shared" ca="1" si="642"/>
        <v/>
      </c>
      <c r="AE373" s="93">
        <f ca="1">IFERROR(VLOOKUP(AD373,'（様式１号）３整理番号表'!$B$21:$H$22,2,FALSE),0)</f>
        <v>0</v>
      </c>
      <c r="AF373" s="924" t="str">
        <f t="shared" ca="1" si="643"/>
        <v/>
      </c>
      <c r="AG373" s="93">
        <f ca="1">IFERROR(VLOOKUP(AF373,'（様式１号）３整理番号表'!$B$26:$H$31,2,FALSE),0)</f>
        <v>0</v>
      </c>
      <c r="AH373" s="924" t="str">
        <f t="shared" ca="1" si="644"/>
        <v/>
      </c>
      <c r="AI373" s="93">
        <f ca="1">IFERROR(VLOOKUP(AH373,'（様式１号）３整理番号表'!$J$5:$N$59,2,FALSE),0)</f>
        <v>0</v>
      </c>
      <c r="AJ373" s="77" t="str">
        <f t="shared" ca="1" si="645"/>
        <v/>
      </c>
      <c r="AK373" s="93">
        <f ca="1">IFERROR(VLOOKUP(AJ373,'（様式１号）３整理番号表'!$P$5:$R$29,2,FALSE),0)</f>
        <v>0</v>
      </c>
      <c r="AL373" s="921" t="str">
        <f t="shared" ca="1" si="646"/>
        <v/>
      </c>
      <c r="AM373" s="921" t="str">
        <f t="shared" ca="1" si="647"/>
        <v/>
      </c>
      <c r="AN373" s="921"/>
      <c r="AO373" s="77" t="str">
        <f t="shared" ca="1" si="648"/>
        <v/>
      </c>
      <c r="AP373" s="93">
        <f ca="1">IFERROR(VLOOKUP(AO373,'（様式１号）３整理番号表'!$P$5:$R$29,2,FALSE),0)</f>
        <v>0</v>
      </c>
      <c r="AQ373" s="924" t="str">
        <f t="shared" ca="1" si="649"/>
        <v/>
      </c>
      <c r="AR373" s="93">
        <f t="shared" ca="1" si="650"/>
        <v>0</v>
      </c>
      <c r="AS373" s="924" t="str">
        <f t="shared" ca="1" si="651"/>
        <v/>
      </c>
      <c r="AT373" s="40" t="str">
        <f t="shared" ca="1" si="652"/>
        <v/>
      </c>
      <c r="AU373" s="93" t="str">
        <f t="shared" ca="1" si="653"/>
        <v/>
      </c>
      <c r="AV373" s="923" t="str">
        <f t="shared" ca="1" si="654"/>
        <v/>
      </c>
      <c r="AW373" s="926" t="str">
        <f t="shared" ca="1" si="655"/>
        <v/>
      </c>
      <c r="AX373" s="925" t="str">
        <f t="shared" ca="1" si="656"/>
        <v/>
      </c>
      <c r="AY373" s="925" t="str">
        <f t="shared" ca="1" si="656"/>
        <v/>
      </c>
      <c r="AZ373" s="925" t="str">
        <f t="shared" ca="1" si="656"/>
        <v/>
      </c>
      <c r="BA373" s="925" t="str">
        <f t="shared" ca="1" si="656"/>
        <v/>
      </c>
      <c r="BB373" s="925" t="str">
        <f t="shared" ca="1" si="657"/>
        <v/>
      </c>
      <c r="BC373" s="925" t="str">
        <f t="shared" ca="1" si="658"/>
        <v/>
      </c>
      <c r="BD373" s="925" t="str">
        <f t="shared" ca="1" si="658"/>
        <v/>
      </c>
      <c r="BE373" s="925" t="str">
        <f t="shared" ca="1" si="658"/>
        <v/>
      </c>
      <c r="BF373" s="77" t="str">
        <f t="shared" ca="1" si="659"/>
        <v/>
      </c>
      <c r="BG373" s="924" t="str">
        <f t="shared" ca="1" si="660"/>
        <v/>
      </c>
      <c r="BH373" s="94">
        <f ca="1">IF(BF373&lt;&gt;"",INDEX('（様式１号）３整理番号表'!$AB$7:$AQ$12,MATCH(BF373,'（様式１号）３整理番号表'!$AA$7:$AA$12,0),MATCH(BG373,'（様式１号）３整理番号表'!$AB$6:$AQ$6,0)),0)</f>
        <v>0</v>
      </c>
      <c r="BI373" s="921" t="str">
        <f t="shared" ca="1" si="661"/>
        <v/>
      </c>
      <c r="BJ373" s="922" t="str">
        <f t="shared" ca="1" si="662"/>
        <v/>
      </c>
      <c r="BK373" s="926" t="str">
        <f t="shared" ca="1" si="663"/>
        <v/>
      </c>
      <c r="BL373" s="922" t="str">
        <f t="shared" ca="1" si="664"/>
        <v/>
      </c>
      <c r="BM373" s="79" t="str">
        <f t="shared" ca="1" si="665"/>
        <v/>
      </c>
      <c r="BN373" s="82" t="str">
        <f t="shared" ca="1" si="666"/>
        <v/>
      </c>
      <c r="BO373" s="83" t="str">
        <f t="shared" ca="1" si="667"/>
        <v/>
      </c>
      <c r="BP373" s="84" t="str">
        <f t="shared" ca="1" si="668"/>
        <v/>
      </c>
      <c r="BQ373" s="82" t="str">
        <f t="shared" ca="1" si="669"/>
        <v/>
      </c>
      <c r="BR373" s="97" t="str">
        <f t="shared" ca="1" si="670"/>
        <v/>
      </c>
      <c r="BS373" s="95" t="str">
        <f t="shared" ca="1" si="671"/>
        <v/>
      </c>
      <c r="BT373" s="184" t="str">
        <f t="shared" ca="1" si="672"/>
        <v/>
      </c>
      <c r="BU373" s="611" t="str">
        <f t="shared" ca="1" si="673"/>
        <v/>
      </c>
      <c r="BV373" s="77" t="str">
        <f t="shared" ca="1" si="674"/>
        <v/>
      </c>
      <c r="BW373" s="85" t="str">
        <f t="shared" ca="1" si="675"/>
        <v/>
      </c>
      <c r="BX373" s="86" t="str">
        <f t="shared" ca="1" si="676"/>
        <v/>
      </c>
      <c r="BY373" s="231">
        <f ca="1">IF('ポイント要件確認等（個別表）'!AD373=1,ROUNDDOWN('ポイント要件確認等（個別表）'!AV373,-3),IF('ポイント要件確認等（個別表）'!AD373=2,ROUNDDOWN('ポイント要件確認等（個別表）'!BH373,-3),IF('ポイント要件確認等（個別表）'!AD373=3,ROUNDDOWN('ポイント要件確認等（個別表）'!BT373,-3),0)))</f>
        <v>0</v>
      </c>
      <c r="BZ373" s="86" t="str">
        <f t="shared" ca="1" si="677"/>
        <v/>
      </c>
      <c r="CA373" s="232" t="str">
        <f t="shared" ca="1" si="678"/>
        <v/>
      </c>
      <c r="CB373" s="232">
        <f t="shared" ca="1" si="679"/>
        <v>0</v>
      </c>
      <c r="CC373" s="86" t="str">
        <f t="shared" ca="1" si="680"/>
        <v/>
      </c>
      <c r="CD373" s="86" t="str">
        <f t="shared" ca="1" si="681"/>
        <v/>
      </c>
      <c r="CE373" s="609"/>
      <c r="CF373" s="86" t="str">
        <f t="shared" ca="1" si="682"/>
        <v/>
      </c>
      <c r="CG373" s="185" t="str">
        <f t="shared" ca="1" si="683"/>
        <v/>
      </c>
      <c r="CH373" s="246" t="str">
        <f t="shared" ca="1" si="684"/>
        <v>含税額</v>
      </c>
      <c r="CI373" s="247" t="str">
        <f t="shared" ca="1" si="685"/>
        <v/>
      </c>
      <c r="CJ373" s="87" t="str">
        <f ca="1">IFERROR(IF(INDIRECT("'("&amp;'２個別表'!EO373&amp;")'!AR"&amp;84+EP373)&lt;&gt;1,"",1),"")</f>
        <v/>
      </c>
      <c r="CK373" s="244" t="str">
        <f t="shared" ca="1" si="686"/>
        <v/>
      </c>
      <c r="CL373" s="235" t="str">
        <f t="shared" ca="1" si="687"/>
        <v/>
      </c>
      <c r="CM373" s="239" t="str">
        <f t="shared" ca="1" si="688"/>
        <v/>
      </c>
      <c r="CN373" s="77" t="str">
        <f t="shared" ca="1" si="689"/>
        <v/>
      </c>
      <c r="CO373" s="93" t="str">
        <f ca="1">IFERROR(VLOOKUP(CN373,'（様式１号）３整理番号表'!$T$5:$V$15,2,FALSE),"")</f>
        <v/>
      </c>
      <c r="CP373" s="924" t="str">
        <f t="shared" ca="1" si="690"/>
        <v/>
      </c>
      <c r="CQ373" s="93" t="str">
        <f ca="1">IFERROR(VLOOKUP(CP373,'（様式１号）３整理番号表'!$T$19:$V$24,2,FALSE),"")</f>
        <v/>
      </c>
      <c r="CR373" s="924" t="str">
        <f ca="1">IFERROR(IF(INDIRECT("'("&amp;'２個別表'!EO373&amp;")'!AV"&amp;84+EP373)&lt;&gt;1,"",1),"")</f>
        <v/>
      </c>
      <c r="CS373" s="232">
        <f t="shared" ca="1" si="691"/>
        <v>0</v>
      </c>
      <c r="CT373" s="248">
        <f t="shared" ca="1" si="692"/>
        <v>0</v>
      </c>
      <c r="CU373" s="376" t="str">
        <f ca="1">IF(ER373="補強",IF(COUNTIFS($Z$11:Z373,Z373,$W$11:W373,1)=1,"１①",""),IF(COUNTIFS($Z$11:Z373,Z373,$W$11:W373,2)=1,"２①",""))</f>
        <v/>
      </c>
      <c r="CV373" s="57" t="str">
        <f t="shared" ca="1" si="693"/>
        <v/>
      </c>
      <c r="CW373" s="927" t="str">
        <f t="shared" ca="1" si="694"/>
        <v/>
      </c>
      <c r="CX373" s="256" t="str">
        <f t="shared" ca="1" si="695"/>
        <v/>
      </c>
      <c r="CY373" s="256" t="str">
        <f t="shared" ca="1" si="696"/>
        <v/>
      </c>
      <c r="CZ373" s="256" t="str">
        <f t="shared" ca="1" si="697"/>
        <v/>
      </c>
      <c r="DA373" s="256" t="str">
        <f t="shared" ca="1" si="698"/>
        <v/>
      </c>
      <c r="DB373" s="316" t="str">
        <f ca="1">IFERROR(VLOOKUP($CU373,'（様式１号）３整理番号表'!$Z$19:$AB$32,3,FALSE),"")</f>
        <v/>
      </c>
      <c r="DC373" s="259" t="str">
        <f t="shared" ca="1" si="699"/>
        <v>-</v>
      </c>
      <c r="DD373" s="618" t="str">
        <f t="shared" ca="1" si="700"/>
        <v/>
      </c>
      <c r="DE373" s="321" t="str">
        <f ca="1">IF(AND(AO373=18,AS373=1),IF(COUNTIFS($Y$11:Y373,Y373,$AS$11:AS373,1)=1,"２②",""),IF($CU373="１①",INDEX(INDIRECT("'("&amp;$EO373&amp;")'!AR116:BB116"),1,MATCH(INDIRECT("'("&amp;$EO373&amp;")'!C118"),INDIRECT("'("&amp;$EO373&amp;")'!AR119:BB119"),0)),""))</f>
        <v/>
      </c>
      <c r="DF373" s="324" t="str">
        <f t="shared" ca="1" si="701"/>
        <v/>
      </c>
      <c r="DG373" s="313" t="str">
        <f t="shared" ca="1" si="702"/>
        <v/>
      </c>
      <c r="DH373" s="313" t="str">
        <f t="shared" ca="1" si="703"/>
        <v/>
      </c>
      <c r="DI373" s="313" t="str">
        <f t="shared" ca="1" si="704"/>
        <v/>
      </c>
      <c r="DJ373" s="313" t="str">
        <f t="shared" ca="1" si="705"/>
        <v/>
      </c>
      <c r="DK373" s="328" t="str">
        <f t="shared" ca="1" si="706"/>
        <v/>
      </c>
      <c r="DL373" s="334" t="str">
        <f t="shared" ca="1" si="707"/>
        <v/>
      </c>
      <c r="DM373" s="915" t="str">
        <f t="shared" ca="1" si="708"/>
        <v/>
      </c>
      <c r="DN373" s="15"/>
      <c r="DO373" s="324"/>
      <c r="DP373" s="16"/>
      <c r="DQ373" s="16"/>
      <c r="DR373" s="16"/>
      <c r="DS373" s="16"/>
      <c r="DT373" s="318" t="str">
        <f>IFERROR(VLOOKUP($DN373,'（様式１号）３整理番号表'!$Z$19:$AB$32,3,FALSE),"")</f>
        <v/>
      </c>
      <c r="DU373" s="259" t="str">
        <f t="shared" si="709"/>
        <v/>
      </c>
      <c r="DV373" s="14"/>
      <c r="DW373" s="17" t="str">
        <f t="shared" ca="1" si="710"/>
        <v/>
      </c>
      <c r="DX373" s="88" t="str">
        <f t="shared" ca="1" si="727"/>
        <v/>
      </c>
      <c r="DZ373" s="339">
        <f t="shared" ca="1" si="731"/>
        <v>0</v>
      </c>
      <c r="EA373" s="339">
        <f t="shared" ca="1" si="731"/>
        <v>0</v>
      </c>
      <c r="EB373" s="339">
        <f t="shared" ca="1" si="731"/>
        <v>0</v>
      </c>
      <c r="EC373" s="339">
        <f t="shared" ca="1" si="731"/>
        <v>0</v>
      </c>
      <c r="ED373" s="339">
        <f t="shared" ca="1" si="731"/>
        <v>0</v>
      </c>
      <c r="EE373" s="339">
        <f t="shared" ca="1" si="731"/>
        <v>0</v>
      </c>
      <c r="EF373" s="339">
        <f t="shared" ca="1" si="731"/>
        <v>0</v>
      </c>
      <c r="EG373" s="339">
        <f t="shared" ca="1" si="731"/>
        <v>0</v>
      </c>
      <c r="EH373" s="339">
        <f t="shared" ca="1" si="731"/>
        <v>0</v>
      </c>
      <c r="EI373" s="339">
        <f t="shared" ca="1" si="731"/>
        <v>0</v>
      </c>
      <c r="EJ373" s="339">
        <f t="shared" ca="1" si="731"/>
        <v>0</v>
      </c>
      <c r="EK373" s="339">
        <f t="shared" ca="1" si="731"/>
        <v>0</v>
      </c>
      <c r="EL373" s="339">
        <f t="shared" ca="1" si="731"/>
        <v>0</v>
      </c>
      <c r="EM373" s="339">
        <f t="shared" ca="1" si="731"/>
        <v>0</v>
      </c>
      <c r="EO373" s="919" t="str">
        <f t="shared" ca="1" si="629"/>
        <v/>
      </c>
      <c r="EP373" s="919" t="str">
        <f t="shared" ca="1" si="711"/>
        <v/>
      </c>
      <c r="EQ373" s="919" t="str">
        <f t="shared" ca="1" si="712"/>
        <v/>
      </c>
      <c r="ER373" s="919" t="str">
        <f t="shared" ca="1" si="713"/>
        <v/>
      </c>
      <c r="ES373" s="919" t="str">
        <f ca="1">IFERROR(INDEX('郵便番号（石川県）'!$A$3:$F$2574,MATCH(INDIRECT("'("&amp;EO373&amp;")'!E7"),'郵便番号（石川県）'!$A$3:$A$2574,0),6),"")</f>
        <v/>
      </c>
      <c r="ET373" s="919" t="str">
        <f ca="1">IFERROR(INDEX('郵便番号（石川県）'!$A$3:$F$2574,MATCH(INDIRECT("'("&amp;$EO373&amp;")'!E7"),'郵便番号（石川県）'!$A$3:$A$2574,0),5),"")</f>
        <v/>
      </c>
      <c r="EU373" s="919" t="str">
        <f t="shared" ca="1" si="714"/>
        <v/>
      </c>
      <c r="EV373" s="919" t="str">
        <f t="shared" ca="1" si="715"/>
        <v/>
      </c>
      <c r="EW373" s="919" t="str">
        <f t="shared" ca="1" si="716"/>
        <v/>
      </c>
      <c r="EX373" s="919" t="str">
        <f t="shared" ca="1" si="717"/>
        <v/>
      </c>
      <c r="EY373" s="919" t="str">
        <f t="shared" ca="1" si="718"/>
        <v/>
      </c>
      <c r="EZ373" s="919" t="str">
        <f t="shared" ca="1" si="719"/>
        <v/>
      </c>
      <c r="FA373" s="919" t="str">
        <f t="shared" ca="1" si="720"/>
        <v/>
      </c>
      <c r="FB373" s="919" t="str">
        <f t="shared" ca="1" si="721"/>
        <v/>
      </c>
      <c r="FC373" s="919" t="str">
        <f t="shared" ca="1" si="722"/>
        <v/>
      </c>
      <c r="FD373" s="627" t="str">
        <f t="shared" ca="1" si="723"/>
        <v/>
      </c>
      <c r="FE373" s="630">
        <v>363</v>
      </c>
      <c r="FF373" s="299" t="str">
        <f t="shared" ca="1" si="724"/>
        <v/>
      </c>
      <c r="FG373" s="993" t="str">
        <f t="shared" ca="1" si="725"/>
        <v/>
      </c>
      <c r="FH373" s="919" t="str">
        <f t="shared" ca="1" si="726"/>
        <v/>
      </c>
      <c r="FI373" s="299">
        <f ca="1">COUNTIF($FH$11:FH373,"■")</f>
        <v>0</v>
      </c>
    </row>
    <row r="374" spans="1:165" ht="34.5" customHeight="1">
      <c r="A374" s="445">
        <f t="shared" ca="1" si="630"/>
        <v>0</v>
      </c>
      <c r="B374" s="446">
        <f>IF(R374&lt;&gt;"",IF(COUNTIF(R$11:R374,R374)=1,MAX(B$11:B373)+1,INDEX(B$11:B373,MATCH(R374,R$11:R373,0),1)),0)</f>
        <v>1</v>
      </c>
      <c r="C374" s="446">
        <f ca="1">IF(T374&lt;&gt;"",IF(COUNTIF(T$11:T374,T374)=1,MAX(C$11:C373)+1,INDEX(C$11:C373,MATCH(T374,T$11:T373,0),1)),0)</f>
        <v>0</v>
      </c>
      <c r="D374" s="446">
        <f ca="1">IF(U374&lt;&gt;"",IF(COUNTIF(U$11:U374,U374)=1,MAX(D$11:D373)+1,INDEX(D$11:D373,MATCH(U374,U$11:U373,0),1)),0)</f>
        <v>0</v>
      </c>
      <c r="E374" s="446">
        <f ca="1">IF(S374&lt;&gt;"",IF(COUNTIF(S$11:S374,S374)=1,MAX(E$11:E373)+1,INDEX(E$11:E373,MATCH(S374,S$11:S373,0),1)),0)</f>
        <v>0</v>
      </c>
      <c r="F374" s="446">
        <f ca="1">IF(Z374&lt;&gt;"",IF(COUNTIF(Z$11:Z374,Z374)=1,MAX(F$11:F373)+1,INDEX(F$11:F373,MATCH(Z374,Z$11:Z373,0),1)),0)</f>
        <v>0</v>
      </c>
      <c r="G374" s="447" cm="1">
        <f t="array" aca="1" ref="G374" ca="1">IF(Z374&lt;&gt;"",IF(COUNTIFS(Z$11:Z374,Z374,W$11:W374,W374)=1,MAX(G$11:G373)+1,INDEX(G$11:G373,MATCH(Z374&amp;W374,Z$11:Z373&amp;W$11:W374,0),1)),0)</f>
        <v>0</v>
      </c>
      <c r="H374" s="447">
        <f t="shared" ca="1" si="631"/>
        <v>0</v>
      </c>
      <c r="I374" s="447">
        <f ca="1">IF(T374="",0,IF(COUNTIF(T$11:T374,T374)=1,1,0))</f>
        <v>0</v>
      </c>
      <c r="J374" s="447">
        <f ca="1">IF(U374="",0,IF(COUNTIF(U$11:U374,U374)=1,1,0))</f>
        <v>0</v>
      </c>
      <c r="K374" s="447">
        <f ca="1">IF(S374="",0,IF(COUNTIF(S$11:S374,S374)=1,1,0))</f>
        <v>0</v>
      </c>
      <c r="L374" s="446">
        <f ca="1">IF(Z374="",0,IF(COUNTIF(Z$11:Z374,Z374)=1,1,0))</f>
        <v>0</v>
      </c>
      <c r="M374" s="767">
        <f ca="1">IF($W374=2,IF(COUNTIFS($W$11:$W374,2,$Z$11:$Z374,$Z374)=1,1,0),0)</f>
        <v>0</v>
      </c>
      <c r="N374" s="767">
        <f ca="1">IF($W374=1,IF(COUNTIFS($W$11:$W374,2,$Z$11:$Z374,$Z374)=1,1,0),0)</f>
        <v>0</v>
      </c>
      <c r="O374" s="446">
        <f ca="1">IF(H374=0,0,IF(COUNTIF(Z$11:Z374,Z374)=1,1,0))</f>
        <v>0</v>
      </c>
      <c r="P374" s="448" t="str">
        <f t="shared" ca="1" si="632"/>
        <v>石川県</v>
      </c>
      <c r="Q374" s="89">
        <f t="shared" ca="1" si="633"/>
        <v>364</v>
      </c>
      <c r="R374" s="170" t="s">
        <v>459</v>
      </c>
      <c r="S374" s="357" t="str">
        <f t="shared" ca="1" si="634"/>
        <v/>
      </c>
      <c r="T374" s="357" t="str">
        <f t="shared" ca="1" si="635"/>
        <v/>
      </c>
      <c r="U374" s="58" t="str">
        <f t="shared" ca="1" si="636"/>
        <v/>
      </c>
      <c r="V374" s="58" t="str">
        <f t="shared" ca="1" si="637"/>
        <v/>
      </c>
      <c r="W374" s="920" t="str">
        <f t="shared" ca="1" si="638"/>
        <v/>
      </c>
      <c r="X374" s="369">
        <f ca="1">IFERROR(VLOOKUP(W374,'（様式１号）３整理番号表'!$B$4:$H$5,2,FALSE),0)</f>
        <v>0</v>
      </c>
      <c r="Y374" s="768" t="str" cm="1">
        <f t="array" aca="1" ref="Y374" ca="1">IF(AND(D374=0,F374=0),"",IF(COUNTIF(D$11:D374,D374)=1,1,IF(COUNTIFS(D$11:D374,D374,F$11:F374,F374)=1,INDEX((D$11:D374,F$11:F374,Y$11:Y374),MATCH(_xlfn.MAXIFS(F$11:F373,D$11:D373,D374),$F$11:F374,0),1,3)+1,INDEX((D$11:D374,F$11:F374,Y$11:Y374),MATCH(D374&amp;F374,D$11:D374&amp;F$11:F374,0),1,3))))</f>
        <v/>
      </c>
      <c r="Z374" s="40" t="str">
        <f t="shared" ca="1" si="639"/>
        <v/>
      </c>
      <c r="AA374" s="924" t="str">
        <f t="shared" ca="1" si="640"/>
        <v/>
      </c>
      <c r="AB374" s="93">
        <f ca="1">IFERROR(VLOOKUP(AA374,'（様式１号）３整理番号表'!$B$10:$H$16,2,FALSE),0)</f>
        <v>0</v>
      </c>
      <c r="AC374" s="924" t="str">
        <f t="shared" ca="1" si="641"/>
        <v/>
      </c>
      <c r="AD374" s="924" t="str">
        <f t="shared" ca="1" si="642"/>
        <v/>
      </c>
      <c r="AE374" s="93">
        <f ca="1">IFERROR(VLOOKUP(AD374,'（様式１号）３整理番号表'!$B$21:$H$22,2,FALSE),0)</f>
        <v>0</v>
      </c>
      <c r="AF374" s="924" t="str">
        <f t="shared" ca="1" si="643"/>
        <v/>
      </c>
      <c r="AG374" s="93">
        <f ca="1">IFERROR(VLOOKUP(AF374,'（様式１号）３整理番号表'!$B$26:$H$31,2,FALSE),0)</f>
        <v>0</v>
      </c>
      <c r="AH374" s="924" t="str">
        <f t="shared" ca="1" si="644"/>
        <v/>
      </c>
      <c r="AI374" s="93">
        <f ca="1">IFERROR(VLOOKUP(AH374,'（様式１号）３整理番号表'!$J$5:$N$59,2,FALSE),0)</f>
        <v>0</v>
      </c>
      <c r="AJ374" s="77" t="str">
        <f t="shared" ca="1" si="645"/>
        <v/>
      </c>
      <c r="AK374" s="93">
        <f ca="1">IFERROR(VLOOKUP(AJ374,'（様式１号）３整理番号表'!$P$5:$R$29,2,FALSE),0)</f>
        <v>0</v>
      </c>
      <c r="AL374" s="921" t="str">
        <f t="shared" ca="1" si="646"/>
        <v/>
      </c>
      <c r="AM374" s="921" t="str">
        <f t="shared" ca="1" si="647"/>
        <v/>
      </c>
      <c r="AN374" s="921"/>
      <c r="AO374" s="77" t="str">
        <f t="shared" ca="1" si="648"/>
        <v/>
      </c>
      <c r="AP374" s="93">
        <f ca="1">IFERROR(VLOOKUP(AO374,'（様式１号）３整理番号表'!$P$5:$R$29,2,FALSE),0)</f>
        <v>0</v>
      </c>
      <c r="AQ374" s="924" t="str">
        <f t="shared" ca="1" si="649"/>
        <v/>
      </c>
      <c r="AR374" s="93">
        <f t="shared" ca="1" si="650"/>
        <v>0</v>
      </c>
      <c r="AS374" s="924" t="str">
        <f t="shared" ca="1" si="651"/>
        <v/>
      </c>
      <c r="AT374" s="40" t="str">
        <f t="shared" ca="1" si="652"/>
        <v/>
      </c>
      <c r="AU374" s="93" t="str">
        <f t="shared" ca="1" si="653"/>
        <v/>
      </c>
      <c r="AV374" s="923" t="str">
        <f t="shared" ca="1" si="654"/>
        <v/>
      </c>
      <c r="AW374" s="926" t="str">
        <f t="shared" ca="1" si="655"/>
        <v/>
      </c>
      <c r="AX374" s="925" t="str">
        <f t="shared" ca="1" si="656"/>
        <v/>
      </c>
      <c r="AY374" s="925" t="str">
        <f t="shared" ca="1" si="656"/>
        <v/>
      </c>
      <c r="AZ374" s="925" t="str">
        <f t="shared" ca="1" si="656"/>
        <v/>
      </c>
      <c r="BA374" s="925" t="str">
        <f t="shared" ca="1" si="656"/>
        <v/>
      </c>
      <c r="BB374" s="925" t="str">
        <f t="shared" ca="1" si="657"/>
        <v/>
      </c>
      <c r="BC374" s="925" t="str">
        <f t="shared" ca="1" si="658"/>
        <v/>
      </c>
      <c r="BD374" s="925" t="str">
        <f t="shared" ca="1" si="658"/>
        <v/>
      </c>
      <c r="BE374" s="925" t="str">
        <f t="shared" ca="1" si="658"/>
        <v/>
      </c>
      <c r="BF374" s="77" t="str">
        <f t="shared" ca="1" si="659"/>
        <v/>
      </c>
      <c r="BG374" s="924" t="str">
        <f t="shared" ca="1" si="660"/>
        <v/>
      </c>
      <c r="BH374" s="94">
        <f ca="1">IF(BF374&lt;&gt;"",INDEX('（様式１号）３整理番号表'!$AB$7:$AQ$12,MATCH(BF374,'（様式１号）３整理番号表'!$AA$7:$AA$12,0),MATCH(BG374,'（様式１号）３整理番号表'!$AB$6:$AQ$6,0)),0)</f>
        <v>0</v>
      </c>
      <c r="BI374" s="921" t="str">
        <f t="shared" ca="1" si="661"/>
        <v/>
      </c>
      <c r="BJ374" s="922" t="str">
        <f t="shared" ca="1" si="662"/>
        <v/>
      </c>
      <c r="BK374" s="926" t="str">
        <f t="shared" ca="1" si="663"/>
        <v/>
      </c>
      <c r="BL374" s="922" t="str">
        <f t="shared" ca="1" si="664"/>
        <v/>
      </c>
      <c r="BM374" s="79" t="str">
        <f t="shared" ca="1" si="665"/>
        <v/>
      </c>
      <c r="BN374" s="82" t="str">
        <f t="shared" ca="1" si="666"/>
        <v/>
      </c>
      <c r="BO374" s="83" t="str">
        <f t="shared" ca="1" si="667"/>
        <v/>
      </c>
      <c r="BP374" s="84" t="str">
        <f t="shared" ca="1" si="668"/>
        <v/>
      </c>
      <c r="BQ374" s="82" t="str">
        <f t="shared" ca="1" si="669"/>
        <v/>
      </c>
      <c r="BR374" s="97" t="str">
        <f t="shared" ca="1" si="670"/>
        <v/>
      </c>
      <c r="BS374" s="95" t="str">
        <f t="shared" ca="1" si="671"/>
        <v/>
      </c>
      <c r="BT374" s="184" t="str">
        <f t="shared" ca="1" si="672"/>
        <v/>
      </c>
      <c r="BU374" s="611" t="str">
        <f t="shared" ca="1" si="673"/>
        <v/>
      </c>
      <c r="BV374" s="77" t="str">
        <f t="shared" ca="1" si="674"/>
        <v/>
      </c>
      <c r="BW374" s="85" t="str">
        <f t="shared" ca="1" si="675"/>
        <v/>
      </c>
      <c r="BX374" s="86" t="str">
        <f t="shared" ca="1" si="676"/>
        <v/>
      </c>
      <c r="BY374" s="231">
        <f ca="1">IF('ポイント要件確認等（個別表）'!AD374=1,ROUNDDOWN('ポイント要件確認等（個別表）'!AV374,-3),IF('ポイント要件確認等（個別表）'!AD374=2,ROUNDDOWN('ポイント要件確認等（個別表）'!BH374,-3),IF('ポイント要件確認等（個別表）'!AD374=3,ROUNDDOWN('ポイント要件確認等（個別表）'!BT374,-3),0)))</f>
        <v>0</v>
      </c>
      <c r="BZ374" s="86" t="str">
        <f t="shared" ca="1" si="677"/>
        <v/>
      </c>
      <c r="CA374" s="232" t="str">
        <f t="shared" ca="1" si="678"/>
        <v/>
      </c>
      <c r="CB374" s="232">
        <f t="shared" ca="1" si="679"/>
        <v>0</v>
      </c>
      <c r="CC374" s="86" t="str">
        <f t="shared" ca="1" si="680"/>
        <v/>
      </c>
      <c r="CD374" s="86" t="str">
        <f t="shared" ca="1" si="681"/>
        <v/>
      </c>
      <c r="CE374" s="609"/>
      <c r="CF374" s="86" t="str">
        <f t="shared" ca="1" si="682"/>
        <v/>
      </c>
      <c r="CG374" s="185" t="str">
        <f t="shared" ca="1" si="683"/>
        <v/>
      </c>
      <c r="CH374" s="246" t="str">
        <f t="shared" ca="1" si="684"/>
        <v>含税額</v>
      </c>
      <c r="CI374" s="247" t="str">
        <f t="shared" ca="1" si="685"/>
        <v/>
      </c>
      <c r="CJ374" s="87" t="str">
        <f ca="1">IFERROR(IF(INDIRECT("'("&amp;'２個別表'!EO374&amp;")'!AR"&amp;84+EP374)&lt;&gt;1,"",1),"")</f>
        <v/>
      </c>
      <c r="CK374" s="244" t="str">
        <f t="shared" ca="1" si="686"/>
        <v/>
      </c>
      <c r="CL374" s="235" t="str">
        <f t="shared" ca="1" si="687"/>
        <v/>
      </c>
      <c r="CM374" s="239" t="str">
        <f t="shared" ca="1" si="688"/>
        <v/>
      </c>
      <c r="CN374" s="77" t="str">
        <f t="shared" ca="1" si="689"/>
        <v/>
      </c>
      <c r="CO374" s="93" t="str">
        <f ca="1">IFERROR(VLOOKUP(CN374,'（様式１号）３整理番号表'!$T$5:$V$15,2,FALSE),"")</f>
        <v/>
      </c>
      <c r="CP374" s="924" t="str">
        <f t="shared" ca="1" si="690"/>
        <v/>
      </c>
      <c r="CQ374" s="93" t="str">
        <f ca="1">IFERROR(VLOOKUP(CP374,'（様式１号）３整理番号表'!$T$19:$V$24,2,FALSE),"")</f>
        <v/>
      </c>
      <c r="CR374" s="924" t="str">
        <f ca="1">IFERROR(IF(INDIRECT("'("&amp;'２個別表'!EO374&amp;")'!AV"&amp;84+EP374)&lt;&gt;1,"",1),"")</f>
        <v/>
      </c>
      <c r="CS374" s="232">
        <f t="shared" ca="1" si="691"/>
        <v>0</v>
      </c>
      <c r="CT374" s="248">
        <f t="shared" ca="1" si="692"/>
        <v>0</v>
      </c>
      <c r="CU374" s="376" t="str">
        <f ca="1">IF(ER374="補強",IF(COUNTIFS($Z$11:Z374,Z374,$W$11:W374,1)=1,"１①",""),IF(COUNTIFS($Z$11:Z374,Z374,$W$11:W374,2)=1,"２①",""))</f>
        <v/>
      </c>
      <c r="CV374" s="57" t="str">
        <f t="shared" ca="1" si="693"/>
        <v/>
      </c>
      <c r="CW374" s="927" t="str">
        <f t="shared" ca="1" si="694"/>
        <v/>
      </c>
      <c r="CX374" s="256" t="str">
        <f t="shared" ca="1" si="695"/>
        <v/>
      </c>
      <c r="CY374" s="256" t="str">
        <f t="shared" ca="1" si="696"/>
        <v/>
      </c>
      <c r="CZ374" s="256" t="str">
        <f t="shared" ca="1" si="697"/>
        <v/>
      </c>
      <c r="DA374" s="256" t="str">
        <f t="shared" ca="1" si="698"/>
        <v/>
      </c>
      <c r="DB374" s="316" t="str">
        <f ca="1">IFERROR(VLOOKUP($CU374,'（様式１号）３整理番号表'!$Z$19:$AB$32,3,FALSE),"")</f>
        <v/>
      </c>
      <c r="DC374" s="259" t="str">
        <f t="shared" ca="1" si="699"/>
        <v>-</v>
      </c>
      <c r="DD374" s="618" t="str">
        <f t="shared" ca="1" si="700"/>
        <v/>
      </c>
      <c r="DE374" s="321" t="str">
        <f ca="1">IF(AND(AO374=18,AS374=1),IF(COUNTIFS($Y$11:Y374,Y374,$AS$11:AS374,1)=1,"２②",""),IF($CU374="１①",INDEX(INDIRECT("'("&amp;$EO374&amp;")'!AR116:BB116"),1,MATCH(INDIRECT("'("&amp;$EO374&amp;")'!C118"),INDIRECT("'("&amp;$EO374&amp;")'!AR119:BB119"),0)),""))</f>
        <v/>
      </c>
      <c r="DF374" s="324" t="str">
        <f t="shared" ca="1" si="701"/>
        <v/>
      </c>
      <c r="DG374" s="313" t="str">
        <f t="shared" ca="1" si="702"/>
        <v/>
      </c>
      <c r="DH374" s="313" t="str">
        <f t="shared" ca="1" si="703"/>
        <v/>
      </c>
      <c r="DI374" s="313" t="str">
        <f t="shared" ca="1" si="704"/>
        <v/>
      </c>
      <c r="DJ374" s="313" t="str">
        <f t="shared" ca="1" si="705"/>
        <v/>
      </c>
      <c r="DK374" s="328" t="str">
        <f t="shared" ca="1" si="706"/>
        <v/>
      </c>
      <c r="DL374" s="334" t="str">
        <f t="shared" ca="1" si="707"/>
        <v/>
      </c>
      <c r="DM374" s="915" t="str">
        <f t="shared" ca="1" si="708"/>
        <v/>
      </c>
      <c r="DN374" s="15"/>
      <c r="DO374" s="324"/>
      <c r="DP374" s="16"/>
      <c r="DQ374" s="16"/>
      <c r="DR374" s="16"/>
      <c r="DS374" s="16"/>
      <c r="DT374" s="318" t="str">
        <f>IFERROR(VLOOKUP($DN374,'（様式１号）３整理番号表'!$Z$19:$AB$32,3,FALSE),"")</f>
        <v/>
      </c>
      <c r="DU374" s="259" t="str">
        <f t="shared" si="709"/>
        <v/>
      </c>
      <c r="DV374" s="14"/>
      <c r="DW374" s="17" t="str">
        <f t="shared" ca="1" si="710"/>
        <v/>
      </c>
      <c r="DX374" s="88" t="str">
        <f t="shared" ca="1" si="727"/>
        <v/>
      </c>
      <c r="DZ374" s="339">
        <f t="shared" ca="1" si="731"/>
        <v>0</v>
      </c>
      <c r="EA374" s="339">
        <f t="shared" ca="1" si="731"/>
        <v>0</v>
      </c>
      <c r="EB374" s="339">
        <f t="shared" ca="1" si="731"/>
        <v>0</v>
      </c>
      <c r="EC374" s="339">
        <f t="shared" ca="1" si="731"/>
        <v>0</v>
      </c>
      <c r="ED374" s="339">
        <f t="shared" ca="1" si="731"/>
        <v>0</v>
      </c>
      <c r="EE374" s="339">
        <f t="shared" ca="1" si="731"/>
        <v>0</v>
      </c>
      <c r="EF374" s="339">
        <f t="shared" ca="1" si="731"/>
        <v>0</v>
      </c>
      <c r="EG374" s="339">
        <f t="shared" ca="1" si="731"/>
        <v>0</v>
      </c>
      <c r="EH374" s="339">
        <f t="shared" ca="1" si="731"/>
        <v>0</v>
      </c>
      <c r="EI374" s="339">
        <f t="shared" ca="1" si="731"/>
        <v>0</v>
      </c>
      <c r="EJ374" s="339">
        <f t="shared" ca="1" si="731"/>
        <v>0</v>
      </c>
      <c r="EK374" s="339">
        <f t="shared" ca="1" si="731"/>
        <v>0</v>
      </c>
      <c r="EL374" s="339">
        <f t="shared" ca="1" si="731"/>
        <v>0</v>
      </c>
      <c r="EM374" s="339">
        <f t="shared" ca="1" si="731"/>
        <v>0</v>
      </c>
      <c r="EO374" s="919" t="str">
        <f t="shared" ca="1" si="629"/>
        <v/>
      </c>
      <c r="EP374" s="919" t="str">
        <f t="shared" ca="1" si="711"/>
        <v/>
      </c>
      <c r="EQ374" s="919" t="str">
        <f t="shared" ca="1" si="712"/>
        <v/>
      </c>
      <c r="ER374" s="919" t="str">
        <f t="shared" ca="1" si="713"/>
        <v/>
      </c>
      <c r="ES374" s="919" t="str">
        <f ca="1">IFERROR(INDEX('郵便番号（石川県）'!$A$3:$F$2574,MATCH(INDIRECT("'("&amp;EO374&amp;")'!E7"),'郵便番号（石川県）'!$A$3:$A$2574,0),6),"")</f>
        <v/>
      </c>
      <c r="ET374" s="919" t="str">
        <f ca="1">IFERROR(INDEX('郵便番号（石川県）'!$A$3:$F$2574,MATCH(INDIRECT("'("&amp;$EO374&amp;")'!E7"),'郵便番号（石川県）'!$A$3:$A$2574,0),5),"")</f>
        <v/>
      </c>
      <c r="EU374" s="919" t="str">
        <f t="shared" ca="1" si="714"/>
        <v/>
      </c>
      <c r="EV374" s="919" t="str">
        <f t="shared" ca="1" si="715"/>
        <v/>
      </c>
      <c r="EW374" s="919" t="str">
        <f t="shared" ca="1" si="716"/>
        <v/>
      </c>
      <c r="EX374" s="919" t="str">
        <f t="shared" ca="1" si="717"/>
        <v/>
      </c>
      <c r="EY374" s="919" t="str">
        <f t="shared" ca="1" si="718"/>
        <v/>
      </c>
      <c r="EZ374" s="919" t="str">
        <f t="shared" ca="1" si="719"/>
        <v/>
      </c>
      <c r="FA374" s="919" t="str">
        <f t="shared" ca="1" si="720"/>
        <v/>
      </c>
      <c r="FB374" s="919" t="str">
        <f t="shared" ca="1" si="721"/>
        <v/>
      </c>
      <c r="FC374" s="919" t="str">
        <f t="shared" ca="1" si="722"/>
        <v/>
      </c>
      <c r="FD374" s="627" t="str">
        <f t="shared" ca="1" si="723"/>
        <v/>
      </c>
      <c r="FE374" s="630">
        <v>364</v>
      </c>
      <c r="FF374" s="299" t="str">
        <f t="shared" ca="1" si="724"/>
        <v/>
      </c>
      <c r="FG374" s="993" t="str">
        <f t="shared" ca="1" si="725"/>
        <v/>
      </c>
      <c r="FH374" s="919" t="str">
        <f t="shared" ca="1" si="726"/>
        <v/>
      </c>
      <c r="FI374" s="299">
        <f ca="1">COUNTIF($FH$11:FH374,"■")</f>
        <v>0</v>
      </c>
    </row>
    <row r="375" spans="1:165" ht="34.5" customHeight="1">
      <c r="A375" s="445">
        <f t="shared" ca="1" si="630"/>
        <v>0</v>
      </c>
      <c r="B375" s="446">
        <f>IF(R375&lt;&gt;"",IF(COUNTIF(R$11:R375,R375)=1,MAX(B$11:B374)+1,INDEX(B$11:B374,MATCH(R375,R$11:R374,0),1)),0)</f>
        <v>1</v>
      </c>
      <c r="C375" s="446">
        <f ca="1">IF(T375&lt;&gt;"",IF(COUNTIF(T$11:T375,T375)=1,MAX(C$11:C374)+1,INDEX(C$11:C374,MATCH(T375,T$11:T374,0),1)),0)</f>
        <v>0</v>
      </c>
      <c r="D375" s="446">
        <f ca="1">IF(U375&lt;&gt;"",IF(COUNTIF(U$11:U375,U375)=1,MAX(D$11:D374)+1,INDEX(D$11:D374,MATCH(U375,U$11:U374,0),1)),0)</f>
        <v>0</v>
      </c>
      <c r="E375" s="446">
        <f ca="1">IF(S375&lt;&gt;"",IF(COUNTIF(S$11:S375,S375)=1,MAX(E$11:E374)+1,INDEX(E$11:E374,MATCH(S375,S$11:S374,0),1)),0)</f>
        <v>0</v>
      </c>
      <c r="F375" s="446">
        <f ca="1">IF(Z375&lt;&gt;"",IF(COUNTIF(Z$11:Z375,Z375)=1,MAX(F$11:F374)+1,INDEX(F$11:F374,MATCH(Z375,Z$11:Z374,0),1)),0)</f>
        <v>0</v>
      </c>
      <c r="G375" s="447" cm="1">
        <f t="array" aca="1" ref="G375" ca="1">IF(Z375&lt;&gt;"",IF(COUNTIFS(Z$11:Z375,Z375,W$11:W375,W375)=1,MAX(G$11:G374)+1,INDEX(G$11:G374,MATCH(Z375&amp;W375,Z$11:Z374&amp;W$11:W375,0),1)),0)</f>
        <v>0</v>
      </c>
      <c r="H375" s="447">
        <f t="shared" ca="1" si="631"/>
        <v>0</v>
      </c>
      <c r="I375" s="447">
        <f ca="1">IF(T375="",0,IF(COUNTIF(T$11:T375,T375)=1,1,0))</f>
        <v>0</v>
      </c>
      <c r="J375" s="447">
        <f ca="1">IF(U375="",0,IF(COUNTIF(U$11:U375,U375)=1,1,0))</f>
        <v>0</v>
      </c>
      <c r="K375" s="447">
        <f ca="1">IF(S375="",0,IF(COUNTIF(S$11:S375,S375)=1,1,0))</f>
        <v>0</v>
      </c>
      <c r="L375" s="446">
        <f ca="1">IF(Z375="",0,IF(COUNTIF(Z$11:Z375,Z375)=1,1,0))</f>
        <v>0</v>
      </c>
      <c r="M375" s="767">
        <f ca="1">IF($W375=2,IF(COUNTIFS($W$11:$W375,2,$Z$11:$Z375,$Z375)=1,1,0),0)</f>
        <v>0</v>
      </c>
      <c r="N375" s="767">
        <f ca="1">IF($W375=1,IF(COUNTIFS($W$11:$W375,2,$Z$11:$Z375,$Z375)=1,1,0),0)</f>
        <v>0</v>
      </c>
      <c r="O375" s="446">
        <f ca="1">IF(H375=0,0,IF(COUNTIF(Z$11:Z375,Z375)=1,1,0))</f>
        <v>0</v>
      </c>
      <c r="P375" s="448" t="str">
        <f t="shared" ca="1" si="632"/>
        <v>石川県</v>
      </c>
      <c r="Q375" s="89">
        <f t="shared" ca="1" si="633"/>
        <v>365</v>
      </c>
      <c r="R375" s="170" t="s">
        <v>459</v>
      </c>
      <c r="S375" s="357" t="str">
        <f t="shared" ca="1" si="634"/>
        <v/>
      </c>
      <c r="T375" s="357" t="str">
        <f t="shared" ca="1" si="635"/>
        <v/>
      </c>
      <c r="U375" s="58" t="str">
        <f t="shared" ca="1" si="636"/>
        <v/>
      </c>
      <c r="V375" s="58" t="str">
        <f t="shared" ca="1" si="637"/>
        <v/>
      </c>
      <c r="W375" s="920" t="str">
        <f t="shared" ca="1" si="638"/>
        <v/>
      </c>
      <c r="X375" s="369">
        <f ca="1">IFERROR(VLOOKUP(W375,'（様式１号）３整理番号表'!$B$4:$H$5,2,FALSE),0)</f>
        <v>0</v>
      </c>
      <c r="Y375" s="768" t="str" cm="1">
        <f t="array" aca="1" ref="Y375" ca="1">IF(AND(D375=0,F375=0),"",IF(COUNTIF(D$11:D375,D375)=1,1,IF(COUNTIFS(D$11:D375,D375,F$11:F375,F375)=1,INDEX((D$11:D375,F$11:F375,Y$11:Y375),MATCH(_xlfn.MAXIFS(F$11:F374,D$11:D374,D375),$F$11:F375,0),1,3)+1,INDEX((D$11:D375,F$11:F375,Y$11:Y375),MATCH(D375&amp;F375,D$11:D375&amp;F$11:F375,0),1,3))))</f>
        <v/>
      </c>
      <c r="Z375" s="40" t="str">
        <f t="shared" ca="1" si="639"/>
        <v/>
      </c>
      <c r="AA375" s="924" t="str">
        <f t="shared" ca="1" si="640"/>
        <v/>
      </c>
      <c r="AB375" s="93">
        <f ca="1">IFERROR(VLOOKUP(AA375,'（様式１号）３整理番号表'!$B$10:$H$16,2,FALSE),0)</f>
        <v>0</v>
      </c>
      <c r="AC375" s="924" t="str">
        <f t="shared" ca="1" si="641"/>
        <v/>
      </c>
      <c r="AD375" s="924" t="str">
        <f t="shared" ca="1" si="642"/>
        <v/>
      </c>
      <c r="AE375" s="93">
        <f ca="1">IFERROR(VLOOKUP(AD375,'（様式１号）３整理番号表'!$B$21:$H$22,2,FALSE),0)</f>
        <v>0</v>
      </c>
      <c r="AF375" s="924" t="str">
        <f t="shared" ca="1" si="643"/>
        <v/>
      </c>
      <c r="AG375" s="93">
        <f ca="1">IFERROR(VLOOKUP(AF375,'（様式１号）３整理番号表'!$B$26:$H$31,2,FALSE),0)</f>
        <v>0</v>
      </c>
      <c r="AH375" s="924" t="str">
        <f t="shared" ca="1" si="644"/>
        <v/>
      </c>
      <c r="AI375" s="93">
        <f ca="1">IFERROR(VLOOKUP(AH375,'（様式１号）３整理番号表'!$J$5:$N$59,2,FALSE),0)</f>
        <v>0</v>
      </c>
      <c r="AJ375" s="77" t="str">
        <f t="shared" ca="1" si="645"/>
        <v/>
      </c>
      <c r="AK375" s="93">
        <f ca="1">IFERROR(VLOOKUP(AJ375,'（様式１号）３整理番号表'!$P$5:$R$29,2,FALSE),0)</f>
        <v>0</v>
      </c>
      <c r="AL375" s="921" t="str">
        <f t="shared" ca="1" si="646"/>
        <v/>
      </c>
      <c r="AM375" s="921" t="str">
        <f t="shared" ca="1" si="647"/>
        <v/>
      </c>
      <c r="AN375" s="921"/>
      <c r="AO375" s="77" t="str">
        <f t="shared" ca="1" si="648"/>
        <v/>
      </c>
      <c r="AP375" s="93">
        <f ca="1">IFERROR(VLOOKUP(AO375,'（様式１号）３整理番号表'!$P$5:$R$29,2,FALSE),0)</f>
        <v>0</v>
      </c>
      <c r="AQ375" s="924" t="str">
        <f t="shared" ca="1" si="649"/>
        <v/>
      </c>
      <c r="AR375" s="93">
        <f t="shared" ca="1" si="650"/>
        <v>0</v>
      </c>
      <c r="AS375" s="924" t="str">
        <f t="shared" ca="1" si="651"/>
        <v/>
      </c>
      <c r="AT375" s="40" t="str">
        <f t="shared" ca="1" si="652"/>
        <v/>
      </c>
      <c r="AU375" s="93" t="str">
        <f t="shared" ca="1" si="653"/>
        <v/>
      </c>
      <c r="AV375" s="923" t="str">
        <f t="shared" ca="1" si="654"/>
        <v/>
      </c>
      <c r="AW375" s="926" t="str">
        <f t="shared" ca="1" si="655"/>
        <v/>
      </c>
      <c r="AX375" s="925" t="str">
        <f t="shared" ca="1" si="656"/>
        <v/>
      </c>
      <c r="AY375" s="925" t="str">
        <f t="shared" ca="1" si="656"/>
        <v/>
      </c>
      <c r="AZ375" s="925" t="str">
        <f t="shared" ca="1" si="656"/>
        <v/>
      </c>
      <c r="BA375" s="925" t="str">
        <f t="shared" ca="1" si="656"/>
        <v/>
      </c>
      <c r="BB375" s="925" t="str">
        <f t="shared" ca="1" si="657"/>
        <v/>
      </c>
      <c r="BC375" s="925" t="str">
        <f t="shared" ca="1" si="658"/>
        <v/>
      </c>
      <c r="BD375" s="925" t="str">
        <f t="shared" ca="1" si="658"/>
        <v/>
      </c>
      <c r="BE375" s="925" t="str">
        <f t="shared" ca="1" si="658"/>
        <v/>
      </c>
      <c r="BF375" s="77" t="str">
        <f t="shared" ca="1" si="659"/>
        <v/>
      </c>
      <c r="BG375" s="924" t="str">
        <f t="shared" ca="1" si="660"/>
        <v/>
      </c>
      <c r="BH375" s="94">
        <f ca="1">IF(BF375&lt;&gt;"",INDEX('（様式１号）３整理番号表'!$AB$7:$AQ$12,MATCH(BF375,'（様式１号）３整理番号表'!$AA$7:$AA$12,0),MATCH(BG375,'（様式１号）３整理番号表'!$AB$6:$AQ$6,0)),0)</f>
        <v>0</v>
      </c>
      <c r="BI375" s="921" t="str">
        <f t="shared" ca="1" si="661"/>
        <v/>
      </c>
      <c r="BJ375" s="922" t="str">
        <f t="shared" ca="1" si="662"/>
        <v/>
      </c>
      <c r="BK375" s="926" t="str">
        <f t="shared" ca="1" si="663"/>
        <v/>
      </c>
      <c r="BL375" s="922" t="str">
        <f t="shared" ca="1" si="664"/>
        <v/>
      </c>
      <c r="BM375" s="79" t="str">
        <f t="shared" ca="1" si="665"/>
        <v/>
      </c>
      <c r="BN375" s="82" t="str">
        <f t="shared" ca="1" si="666"/>
        <v/>
      </c>
      <c r="BO375" s="83" t="str">
        <f t="shared" ca="1" si="667"/>
        <v/>
      </c>
      <c r="BP375" s="84" t="str">
        <f t="shared" ca="1" si="668"/>
        <v/>
      </c>
      <c r="BQ375" s="82" t="str">
        <f t="shared" ca="1" si="669"/>
        <v/>
      </c>
      <c r="BR375" s="97" t="str">
        <f t="shared" ca="1" si="670"/>
        <v/>
      </c>
      <c r="BS375" s="95" t="str">
        <f t="shared" ca="1" si="671"/>
        <v/>
      </c>
      <c r="BT375" s="184" t="str">
        <f t="shared" ca="1" si="672"/>
        <v/>
      </c>
      <c r="BU375" s="611" t="str">
        <f t="shared" ca="1" si="673"/>
        <v/>
      </c>
      <c r="BV375" s="77" t="str">
        <f t="shared" ca="1" si="674"/>
        <v/>
      </c>
      <c r="BW375" s="85" t="str">
        <f t="shared" ca="1" si="675"/>
        <v/>
      </c>
      <c r="BX375" s="86" t="str">
        <f t="shared" ca="1" si="676"/>
        <v/>
      </c>
      <c r="BY375" s="231">
        <f ca="1">IF('ポイント要件確認等（個別表）'!AD375=1,ROUNDDOWN('ポイント要件確認等（個別表）'!AV375,-3),IF('ポイント要件確認等（個別表）'!AD375=2,ROUNDDOWN('ポイント要件確認等（個別表）'!BH375,-3),IF('ポイント要件確認等（個別表）'!AD375=3,ROUNDDOWN('ポイント要件確認等（個別表）'!BT375,-3),0)))</f>
        <v>0</v>
      </c>
      <c r="BZ375" s="86" t="str">
        <f t="shared" ca="1" si="677"/>
        <v/>
      </c>
      <c r="CA375" s="232" t="str">
        <f t="shared" ca="1" si="678"/>
        <v/>
      </c>
      <c r="CB375" s="232">
        <f t="shared" ca="1" si="679"/>
        <v>0</v>
      </c>
      <c r="CC375" s="86" t="str">
        <f t="shared" ca="1" si="680"/>
        <v/>
      </c>
      <c r="CD375" s="86" t="str">
        <f t="shared" ca="1" si="681"/>
        <v/>
      </c>
      <c r="CE375" s="609"/>
      <c r="CF375" s="86" t="str">
        <f t="shared" ca="1" si="682"/>
        <v/>
      </c>
      <c r="CG375" s="185" t="str">
        <f t="shared" ca="1" si="683"/>
        <v/>
      </c>
      <c r="CH375" s="246" t="str">
        <f t="shared" ca="1" si="684"/>
        <v>含税額</v>
      </c>
      <c r="CI375" s="247" t="str">
        <f t="shared" ca="1" si="685"/>
        <v/>
      </c>
      <c r="CJ375" s="87" t="str">
        <f ca="1">IFERROR(IF(INDIRECT("'("&amp;'２個別表'!EO375&amp;")'!AR"&amp;84+EP375)&lt;&gt;1,"",1),"")</f>
        <v/>
      </c>
      <c r="CK375" s="244" t="str">
        <f t="shared" ca="1" si="686"/>
        <v/>
      </c>
      <c r="CL375" s="235" t="str">
        <f t="shared" ca="1" si="687"/>
        <v/>
      </c>
      <c r="CM375" s="239" t="str">
        <f t="shared" ca="1" si="688"/>
        <v/>
      </c>
      <c r="CN375" s="77" t="str">
        <f t="shared" ca="1" si="689"/>
        <v/>
      </c>
      <c r="CO375" s="93" t="str">
        <f ca="1">IFERROR(VLOOKUP(CN375,'（様式１号）３整理番号表'!$T$5:$V$15,2,FALSE),"")</f>
        <v/>
      </c>
      <c r="CP375" s="924" t="str">
        <f t="shared" ca="1" si="690"/>
        <v/>
      </c>
      <c r="CQ375" s="93" t="str">
        <f ca="1">IFERROR(VLOOKUP(CP375,'（様式１号）３整理番号表'!$T$19:$V$24,2,FALSE),"")</f>
        <v/>
      </c>
      <c r="CR375" s="924" t="str">
        <f ca="1">IFERROR(IF(INDIRECT("'("&amp;'２個別表'!EO375&amp;")'!AV"&amp;84+EP375)&lt;&gt;1,"",1),"")</f>
        <v/>
      </c>
      <c r="CS375" s="232">
        <f t="shared" ca="1" si="691"/>
        <v>0</v>
      </c>
      <c r="CT375" s="248">
        <f t="shared" ca="1" si="692"/>
        <v>0</v>
      </c>
      <c r="CU375" s="376" t="str">
        <f ca="1">IF(ER375="補強",IF(COUNTIFS($Z$11:Z375,Z375,$W$11:W375,1)=1,"１①",""),IF(COUNTIFS($Z$11:Z375,Z375,$W$11:W375,2)=1,"２①",""))</f>
        <v/>
      </c>
      <c r="CV375" s="57" t="str">
        <f t="shared" ca="1" si="693"/>
        <v/>
      </c>
      <c r="CW375" s="927" t="str">
        <f t="shared" ca="1" si="694"/>
        <v/>
      </c>
      <c r="CX375" s="256" t="str">
        <f t="shared" ca="1" si="695"/>
        <v/>
      </c>
      <c r="CY375" s="256" t="str">
        <f t="shared" ca="1" si="696"/>
        <v/>
      </c>
      <c r="CZ375" s="256" t="str">
        <f t="shared" ca="1" si="697"/>
        <v/>
      </c>
      <c r="DA375" s="256" t="str">
        <f t="shared" ca="1" si="698"/>
        <v/>
      </c>
      <c r="DB375" s="316" t="str">
        <f ca="1">IFERROR(VLOOKUP($CU375,'（様式１号）３整理番号表'!$Z$19:$AB$32,3,FALSE),"")</f>
        <v/>
      </c>
      <c r="DC375" s="259" t="str">
        <f t="shared" ca="1" si="699"/>
        <v>-</v>
      </c>
      <c r="DD375" s="618" t="str">
        <f t="shared" ca="1" si="700"/>
        <v/>
      </c>
      <c r="DE375" s="321" t="str">
        <f ca="1">IF(AND(AO375=18,AS375=1),IF(COUNTIFS($Y$11:Y375,Y375,$AS$11:AS375,1)=1,"２②",""),IF($CU375="１①",INDEX(INDIRECT("'("&amp;$EO375&amp;")'!AR116:BB116"),1,MATCH(INDIRECT("'("&amp;$EO375&amp;")'!C118"),INDIRECT("'("&amp;$EO375&amp;")'!AR119:BB119"),0)),""))</f>
        <v/>
      </c>
      <c r="DF375" s="324" t="str">
        <f t="shared" ca="1" si="701"/>
        <v/>
      </c>
      <c r="DG375" s="313" t="str">
        <f t="shared" ca="1" si="702"/>
        <v/>
      </c>
      <c r="DH375" s="313" t="str">
        <f t="shared" ca="1" si="703"/>
        <v/>
      </c>
      <c r="DI375" s="313" t="str">
        <f t="shared" ca="1" si="704"/>
        <v/>
      </c>
      <c r="DJ375" s="313" t="str">
        <f t="shared" ca="1" si="705"/>
        <v/>
      </c>
      <c r="DK375" s="328" t="str">
        <f t="shared" ca="1" si="706"/>
        <v/>
      </c>
      <c r="DL375" s="334" t="str">
        <f t="shared" ca="1" si="707"/>
        <v/>
      </c>
      <c r="DM375" s="915" t="str">
        <f t="shared" ca="1" si="708"/>
        <v/>
      </c>
      <c r="DN375" s="15"/>
      <c r="DO375" s="324"/>
      <c r="DP375" s="16"/>
      <c r="DQ375" s="16"/>
      <c r="DR375" s="16"/>
      <c r="DS375" s="16"/>
      <c r="DT375" s="318" t="str">
        <f>IFERROR(VLOOKUP($DN375,'（様式１号）３整理番号表'!$Z$19:$AB$32,3,FALSE),"")</f>
        <v/>
      </c>
      <c r="DU375" s="259" t="str">
        <f t="shared" si="709"/>
        <v/>
      </c>
      <c r="DV375" s="14"/>
      <c r="DW375" s="17" t="str">
        <f t="shared" ca="1" si="710"/>
        <v/>
      </c>
      <c r="DX375" s="88" t="str">
        <f t="shared" ca="1" si="727"/>
        <v/>
      </c>
      <c r="DZ375" s="339">
        <f t="shared" ca="1" si="731"/>
        <v>0</v>
      </c>
      <c r="EA375" s="339">
        <f t="shared" ca="1" si="731"/>
        <v>0</v>
      </c>
      <c r="EB375" s="339">
        <f t="shared" ca="1" si="731"/>
        <v>0</v>
      </c>
      <c r="EC375" s="339">
        <f t="shared" ca="1" si="731"/>
        <v>0</v>
      </c>
      <c r="ED375" s="339">
        <f t="shared" ca="1" si="731"/>
        <v>0</v>
      </c>
      <c r="EE375" s="339">
        <f t="shared" ca="1" si="731"/>
        <v>0</v>
      </c>
      <c r="EF375" s="339">
        <f t="shared" ca="1" si="731"/>
        <v>0</v>
      </c>
      <c r="EG375" s="339">
        <f t="shared" ca="1" si="731"/>
        <v>0</v>
      </c>
      <c r="EH375" s="339">
        <f t="shared" ca="1" si="731"/>
        <v>0</v>
      </c>
      <c r="EI375" s="339">
        <f t="shared" ca="1" si="731"/>
        <v>0</v>
      </c>
      <c r="EJ375" s="339">
        <f t="shared" ca="1" si="731"/>
        <v>0</v>
      </c>
      <c r="EK375" s="339">
        <f t="shared" ca="1" si="731"/>
        <v>0</v>
      </c>
      <c r="EL375" s="339">
        <f t="shared" ca="1" si="731"/>
        <v>0</v>
      </c>
      <c r="EM375" s="339">
        <f t="shared" ca="1" si="731"/>
        <v>0</v>
      </c>
      <c r="EO375" s="919" t="str">
        <f t="shared" ca="1" si="629"/>
        <v/>
      </c>
      <c r="EP375" s="919" t="str">
        <f t="shared" ca="1" si="711"/>
        <v/>
      </c>
      <c r="EQ375" s="919" t="str">
        <f t="shared" ca="1" si="712"/>
        <v/>
      </c>
      <c r="ER375" s="919" t="str">
        <f t="shared" ca="1" si="713"/>
        <v/>
      </c>
      <c r="ES375" s="919" t="str">
        <f ca="1">IFERROR(INDEX('郵便番号（石川県）'!$A$3:$F$2574,MATCH(INDIRECT("'("&amp;EO375&amp;")'!E7"),'郵便番号（石川県）'!$A$3:$A$2574,0),6),"")</f>
        <v/>
      </c>
      <c r="ET375" s="919" t="str">
        <f ca="1">IFERROR(INDEX('郵便番号（石川県）'!$A$3:$F$2574,MATCH(INDIRECT("'("&amp;$EO375&amp;")'!E7"),'郵便番号（石川県）'!$A$3:$A$2574,0),5),"")</f>
        <v/>
      </c>
      <c r="EU375" s="919" t="str">
        <f t="shared" ca="1" si="714"/>
        <v/>
      </c>
      <c r="EV375" s="919" t="str">
        <f t="shared" ca="1" si="715"/>
        <v/>
      </c>
      <c r="EW375" s="919" t="str">
        <f t="shared" ca="1" si="716"/>
        <v/>
      </c>
      <c r="EX375" s="919" t="str">
        <f t="shared" ca="1" si="717"/>
        <v/>
      </c>
      <c r="EY375" s="919" t="str">
        <f t="shared" ca="1" si="718"/>
        <v/>
      </c>
      <c r="EZ375" s="919" t="str">
        <f t="shared" ca="1" si="719"/>
        <v/>
      </c>
      <c r="FA375" s="919" t="str">
        <f t="shared" ca="1" si="720"/>
        <v/>
      </c>
      <c r="FB375" s="919" t="str">
        <f t="shared" ca="1" si="721"/>
        <v/>
      </c>
      <c r="FC375" s="919" t="str">
        <f t="shared" ca="1" si="722"/>
        <v/>
      </c>
      <c r="FD375" s="627" t="str">
        <f t="shared" ca="1" si="723"/>
        <v/>
      </c>
      <c r="FE375" s="630">
        <v>365</v>
      </c>
      <c r="FF375" s="299" t="str">
        <f t="shared" ca="1" si="724"/>
        <v/>
      </c>
      <c r="FG375" s="993" t="str">
        <f t="shared" ca="1" si="725"/>
        <v/>
      </c>
      <c r="FH375" s="919" t="str">
        <f t="shared" ca="1" si="726"/>
        <v/>
      </c>
      <c r="FI375" s="299">
        <f ca="1">COUNTIF($FH$11:FH375,"■")</f>
        <v>0</v>
      </c>
    </row>
    <row r="376" spans="1:165" ht="34.5" customHeight="1">
      <c r="A376" s="445">
        <f t="shared" ca="1" si="630"/>
        <v>0</v>
      </c>
      <c r="B376" s="446">
        <f>IF(R376&lt;&gt;"",IF(COUNTIF(R$11:R376,R376)=1,MAX(B$11:B375)+1,INDEX(B$11:B375,MATCH(R376,R$11:R375,0),1)),0)</f>
        <v>1</v>
      </c>
      <c r="C376" s="446">
        <f ca="1">IF(T376&lt;&gt;"",IF(COUNTIF(T$11:T376,T376)=1,MAX(C$11:C375)+1,INDEX(C$11:C375,MATCH(T376,T$11:T375,0),1)),0)</f>
        <v>0</v>
      </c>
      <c r="D376" s="446">
        <f ca="1">IF(U376&lt;&gt;"",IF(COUNTIF(U$11:U376,U376)=1,MAX(D$11:D375)+1,INDEX(D$11:D375,MATCH(U376,U$11:U375,0),1)),0)</f>
        <v>0</v>
      </c>
      <c r="E376" s="446">
        <f ca="1">IF(S376&lt;&gt;"",IF(COUNTIF(S$11:S376,S376)=1,MAX(E$11:E375)+1,INDEX(E$11:E375,MATCH(S376,S$11:S375,0),1)),0)</f>
        <v>0</v>
      </c>
      <c r="F376" s="446">
        <f ca="1">IF(Z376&lt;&gt;"",IF(COUNTIF(Z$11:Z376,Z376)=1,MAX(F$11:F375)+1,INDEX(F$11:F375,MATCH(Z376,Z$11:Z375,0),1)),0)</f>
        <v>0</v>
      </c>
      <c r="G376" s="447" cm="1">
        <f t="array" aca="1" ref="G376" ca="1">IF(Z376&lt;&gt;"",IF(COUNTIFS(Z$11:Z376,Z376,W$11:W376,W376)=1,MAX(G$11:G375)+1,INDEX(G$11:G375,MATCH(Z376&amp;W376,Z$11:Z375&amp;W$11:W376,0),1)),0)</f>
        <v>0</v>
      </c>
      <c r="H376" s="447">
        <f t="shared" ca="1" si="631"/>
        <v>0</v>
      </c>
      <c r="I376" s="447">
        <f ca="1">IF(T376="",0,IF(COUNTIF(T$11:T376,T376)=1,1,0))</f>
        <v>0</v>
      </c>
      <c r="J376" s="447">
        <f ca="1">IF(U376="",0,IF(COUNTIF(U$11:U376,U376)=1,1,0))</f>
        <v>0</v>
      </c>
      <c r="K376" s="447">
        <f ca="1">IF(S376="",0,IF(COUNTIF(S$11:S376,S376)=1,1,0))</f>
        <v>0</v>
      </c>
      <c r="L376" s="446">
        <f ca="1">IF(Z376="",0,IF(COUNTIF(Z$11:Z376,Z376)=1,1,0))</f>
        <v>0</v>
      </c>
      <c r="M376" s="767">
        <f ca="1">IF($W376=2,IF(COUNTIFS($W$11:$W376,2,$Z$11:$Z376,$Z376)=1,1,0),0)</f>
        <v>0</v>
      </c>
      <c r="N376" s="767">
        <f ca="1">IF($W376=1,IF(COUNTIFS($W$11:$W376,2,$Z$11:$Z376,$Z376)=1,1,0),0)</f>
        <v>0</v>
      </c>
      <c r="O376" s="446">
        <f ca="1">IF(H376=0,0,IF(COUNTIF(Z$11:Z376,Z376)=1,1,0))</f>
        <v>0</v>
      </c>
      <c r="P376" s="448" t="str">
        <f t="shared" ca="1" si="632"/>
        <v>石川県</v>
      </c>
      <c r="Q376" s="89">
        <f t="shared" ca="1" si="633"/>
        <v>366</v>
      </c>
      <c r="R376" s="170" t="s">
        <v>459</v>
      </c>
      <c r="S376" s="357" t="str">
        <f t="shared" ca="1" si="634"/>
        <v/>
      </c>
      <c r="T376" s="357" t="str">
        <f t="shared" ca="1" si="635"/>
        <v/>
      </c>
      <c r="U376" s="58" t="str">
        <f t="shared" ca="1" si="636"/>
        <v/>
      </c>
      <c r="V376" s="58" t="str">
        <f t="shared" ca="1" si="637"/>
        <v/>
      </c>
      <c r="W376" s="920" t="str">
        <f t="shared" ca="1" si="638"/>
        <v/>
      </c>
      <c r="X376" s="369">
        <f ca="1">IFERROR(VLOOKUP(W376,'（様式１号）３整理番号表'!$B$4:$H$5,2,FALSE),0)</f>
        <v>0</v>
      </c>
      <c r="Y376" s="768" t="str" cm="1">
        <f t="array" aca="1" ref="Y376" ca="1">IF(AND(D376=0,F376=0),"",IF(COUNTIF(D$11:D376,D376)=1,1,IF(COUNTIFS(D$11:D376,D376,F$11:F376,F376)=1,INDEX((D$11:D376,F$11:F376,Y$11:Y376),MATCH(_xlfn.MAXIFS(F$11:F375,D$11:D375,D376),$F$11:F376,0),1,3)+1,INDEX((D$11:D376,F$11:F376,Y$11:Y376),MATCH(D376&amp;F376,D$11:D376&amp;F$11:F376,0),1,3))))</f>
        <v/>
      </c>
      <c r="Z376" s="40" t="str">
        <f t="shared" ca="1" si="639"/>
        <v/>
      </c>
      <c r="AA376" s="924" t="str">
        <f t="shared" ca="1" si="640"/>
        <v/>
      </c>
      <c r="AB376" s="93">
        <f ca="1">IFERROR(VLOOKUP(AA376,'（様式１号）３整理番号表'!$B$10:$H$16,2,FALSE),0)</f>
        <v>0</v>
      </c>
      <c r="AC376" s="924" t="str">
        <f t="shared" ca="1" si="641"/>
        <v/>
      </c>
      <c r="AD376" s="924" t="str">
        <f t="shared" ca="1" si="642"/>
        <v/>
      </c>
      <c r="AE376" s="93">
        <f ca="1">IFERROR(VLOOKUP(AD376,'（様式１号）３整理番号表'!$B$21:$H$22,2,FALSE),0)</f>
        <v>0</v>
      </c>
      <c r="AF376" s="924" t="str">
        <f t="shared" ca="1" si="643"/>
        <v/>
      </c>
      <c r="AG376" s="93">
        <f ca="1">IFERROR(VLOOKUP(AF376,'（様式１号）３整理番号表'!$B$26:$H$31,2,FALSE),0)</f>
        <v>0</v>
      </c>
      <c r="AH376" s="924" t="str">
        <f t="shared" ca="1" si="644"/>
        <v/>
      </c>
      <c r="AI376" s="93">
        <f ca="1">IFERROR(VLOOKUP(AH376,'（様式１号）３整理番号表'!$J$5:$N$59,2,FALSE),0)</f>
        <v>0</v>
      </c>
      <c r="AJ376" s="77" t="str">
        <f t="shared" ca="1" si="645"/>
        <v/>
      </c>
      <c r="AK376" s="93">
        <f ca="1">IFERROR(VLOOKUP(AJ376,'（様式１号）３整理番号表'!$P$5:$R$29,2,FALSE),0)</f>
        <v>0</v>
      </c>
      <c r="AL376" s="921" t="str">
        <f t="shared" ca="1" si="646"/>
        <v/>
      </c>
      <c r="AM376" s="921" t="str">
        <f t="shared" ca="1" si="647"/>
        <v/>
      </c>
      <c r="AN376" s="921"/>
      <c r="AO376" s="77" t="str">
        <f t="shared" ca="1" si="648"/>
        <v/>
      </c>
      <c r="AP376" s="93">
        <f ca="1">IFERROR(VLOOKUP(AO376,'（様式１号）３整理番号表'!$P$5:$R$29,2,FALSE),0)</f>
        <v>0</v>
      </c>
      <c r="AQ376" s="924" t="str">
        <f t="shared" ca="1" si="649"/>
        <v/>
      </c>
      <c r="AR376" s="93">
        <f t="shared" ca="1" si="650"/>
        <v>0</v>
      </c>
      <c r="AS376" s="924" t="str">
        <f t="shared" ca="1" si="651"/>
        <v/>
      </c>
      <c r="AT376" s="40" t="str">
        <f t="shared" ca="1" si="652"/>
        <v/>
      </c>
      <c r="AU376" s="93" t="str">
        <f t="shared" ca="1" si="653"/>
        <v/>
      </c>
      <c r="AV376" s="923" t="str">
        <f t="shared" ca="1" si="654"/>
        <v/>
      </c>
      <c r="AW376" s="926" t="str">
        <f t="shared" ca="1" si="655"/>
        <v/>
      </c>
      <c r="AX376" s="925" t="str">
        <f t="shared" ca="1" si="656"/>
        <v/>
      </c>
      <c r="AY376" s="925" t="str">
        <f t="shared" ca="1" si="656"/>
        <v/>
      </c>
      <c r="AZ376" s="925" t="str">
        <f t="shared" ca="1" si="656"/>
        <v/>
      </c>
      <c r="BA376" s="925" t="str">
        <f t="shared" ca="1" si="656"/>
        <v/>
      </c>
      <c r="BB376" s="925" t="str">
        <f t="shared" ca="1" si="657"/>
        <v/>
      </c>
      <c r="BC376" s="925" t="str">
        <f t="shared" ca="1" si="658"/>
        <v/>
      </c>
      <c r="BD376" s="925" t="str">
        <f t="shared" ca="1" si="658"/>
        <v/>
      </c>
      <c r="BE376" s="925" t="str">
        <f t="shared" ca="1" si="658"/>
        <v/>
      </c>
      <c r="BF376" s="77" t="str">
        <f t="shared" ca="1" si="659"/>
        <v/>
      </c>
      <c r="BG376" s="924" t="str">
        <f t="shared" ca="1" si="660"/>
        <v/>
      </c>
      <c r="BH376" s="94">
        <f ca="1">IF(BF376&lt;&gt;"",INDEX('（様式１号）３整理番号表'!$AB$7:$AQ$12,MATCH(BF376,'（様式１号）３整理番号表'!$AA$7:$AA$12,0),MATCH(BG376,'（様式１号）３整理番号表'!$AB$6:$AQ$6,0)),0)</f>
        <v>0</v>
      </c>
      <c r="BI376" s="921" t="str">
        <f t="shared" ca="1" si="661"/>
        <v/>
      </c>
      <c r="BJ376" s="922" t="str">
        <f t="shared" ca="1" si="662"/>
        <v/>
      </c>
      <c r="BK376" s="926" t="str">
        <f t="shared" ca="1" si="663"/>
        <v/>
      </c>
      <c r="BL376" s="922" t="str">
        <f t="shared" ca="1" si="664"/>
        <v/>
      </c>
      <c r="BM376" s="79" t="str">
        <f t="shared" ca="1" si="665"/>
        <v/>
      </c>
      <c r="BN376" s="82" t="str">
        <f t="shared" ca="1" si="666"/>
        <v/>
      </c>
      <c r="BO376" s="83" t="str">
        <f t="shared" ca="1" si="667"/>
        <v/>
      </c>
      <c r="BP376" s="84" t="str">
        <f t="shared" ca="1" si="668"/>
        <v/>
      </c>
      <c r="BQ376" s="82" t="str">
        <f t="shared" ca="1" si="669"/>
        <v/>
      </c>
      <c r="BR376" s="97" t="str">
        <f t="shared" ca="1" si="670"/>
        <v/>
      </c>
      <c r="BS376" s="95" t="str">
        <f t="shared" ca="1" si="671"/>
        <v/>
      </c>
      <c r="BT376" s="184" t="str">
        <f t="shared" ca="1" si="672"/>
        <v/>
      </c>
      <c r="BU376" s="611" t="str">
        <f t="shared" ca="1" si="673"/>
        <v/>
      </c>
      <c r="BV376" s="77" t="str">
        <f t="shared" ca="1" si="674"/>
        <v/>
      </c>
      <c r="BW376" s="85" t="str">
        <f t="shared" ca="1" si="675"/>
        <v/>
      </c>
      <c r="BX376" s="86" t="str">
        <f t="shared" ca="1" si="676"/>
        <v/>
      </c>
      <c r="BY376" s="231">
        <f ca="1">IF('ポイント要件確認等（個別表）'!AD376=1,ROUNDDOWN('ポイント要件確認等（個別表）'!AV376,-3),IF('ポイント要件確認等（個別表）'!AD376=2,ROUNDDOWN('ポイント要件確認等（個別表）'!BH376,-3),IF('ポイント要件確認等（個別表）'!AD376=3,ROUNDDOWN('ポイント要件確認等（個別表）'!BT376,-3),0)))</f>
        <v>0</v>
      </c>
      <c r="BZ376" s="86" t="str">
        <f t="shared" ca="1" si="677"/>
        <v/>
      </c>
      <c r="CA376" s="232" t="str">
        <f t="shared" ca="1" si="678"/>
        <v/>
      </c>
      <c r="CB376" s="232">
        <f t="shared" ca="1" si="679"/>
        <v>0</v>
      </c>
      <c r="CC376" s="86" t="str">
        <f t="shared" ca="1" si="680"/>
        <v/>
      </c>
      <c r="CD376" s="86" t="str">
        <f t="shared" ca="1" si="681"/>
        <v/>
      </c>
      <c r="CE376" s="609"/>
      <c r="CF376" s="86" t="str">
        <f t="shared" ca="1" si="682"/>
        <v/>
      </c>
      <c r="CG376" s="185" t="str">
        <f t="shared" ca="1" si="683"/>
        <v/>
      </c>
      <c r="CH376" s="246" t="str">
        <f t="shared" ca="1" si="684"/>
        <v>含税額</v>
      </c>
      <c r="CI376" s="247" t="str">
        <f t="shared" ca="1" si="685"/>
        <v/>
      </c>
      <c r="CJ376" s="87" t="str">
        <f ca="1">IFERROR(IF(INDIRECT("'("&amp;'２個別表'!EO376&amp;")'!AR"&amp;84+EP376)&lt;&gt;1,"",1),"")</f>
        <v/>
      </c>
      <c r="CK376" s="244" t="str">
        <f t="shared" ca="1" si="686"/>
        <v/>
      </c>
      <c r="CL376" s="235" t="str">
        <f t="shared" ca="1" si="687"/>
        <v/>
      </c>
      <c r="CM376" s="239" t="str">
        <f t="shared" ca="1" si="688"/>
        <v/>
      </c>
      <c r="CN376" s="77" t="str">
        <f t="shared" ca="1" si="689"/>
        <v/>
      </c>
      <c r="CO376" s="93" t="str">
        <f ca="1">IFERROR(VLOOKUP(CN376,'（様式１号）３整理番号表'!$T$5:$V$15,2,FALSE),"")</f>
        <v/>
      </c>
      <c r="CP376" s="924" t="str">
        <f t="shared" ca="1" si="690"/>
        <v/>
      </c>
      <c r="CQ376" s="93" t="str">
        <f ca="1">IFERROR(VLOOKUP(CP376,'（様式１号）３整理番号表'!$T$19:$V$24,2,FALSE),"")</f>
        <v/>
      </c>
      <c r="CR376" s="924" t="str">
        <f ca="1">IFERROR(IF(INDIRECT("'("&amp;'２個別表'!EO376&amp;")'!AV"&amp;84+EP376)&lt;&gt;1,"",1),"")</f>
        <v/>
      </c>
      <c r="CS376" s="232">
        <f t="shared" ca="1" si="691"/>
        <v>0</v>
      </c>
      <c r="CT376" s="248">
        <f t="shared" ca="1" si="692"/>
        <v>0</v>
      </c>
      <c r="CU376" s="376" t="str">
        <f ca="1">IF(ER376="補強",IF(COUNTIFS($Z$11:Z376,Z376,$W$11:W376,1)=1,"１①",""),IF(COUNTIFS($Z$11:Z376,Z376,$W$11:W376,2)=1,"２①",""))</f>
        <v/>
      </c>
      <c r="CV376" s="57" t="str">
        <f t="shared" ca="1" si="693"/>
        <v/>
      </c>
      <c r="CW376" s="927" t="str">
        <f t="shared" ca="1" si="694"/>
        <v/>
      </c>
      <c r="CX376" s="256" t="str">
        <f t="shared" ca="1" si="695"/>
        <v/>
      </c>
      <c r="CY376" s="256" t="str">
        <f t="shared" ca="1" si="696"/>
        <v/>
      </c>
      <c r="CZ376" s="256" t="str">
        <f t="shared" ca="1" si="697"/>
        <v/>
      </c>
      <c r="DA376" s="256" t="str">
        <f t="shared" ca="1" si="698"/>
        <v/>
      </c>
      <c r="DB376" s="316" t="str">
        <f ca="1">IFERROR(VLOOKUP($CU376,'（様式１号）３整理番号表'!$Z$19:$AB$32,3,FALSE),"")</f>
        <v/>
      </c>
      <c r="DC376" s="259" t="str">
        <f t="shared" ca="1" si="699"/>
        <v>-</v>
      </c>
      <c r="DD376" s="618" t="str">
        <f t="shared" ca="1" si="700"/>
        <v/>
      </c>
      <c r="DE376" s="321" t="str">
        <f ca="1">IF(AND(AO376=18,AS376=1),IF(COUNTIFS($Y$11:Y376,Y376,$AS$11:AS376,1)=1,"２②",""),IF($CU376="１①",INDEX(INDIRECT("'("&amp;$EO376&amp;")'!AR116:BB116"),1,MATCH(INDIRECT("'("&amp;$EO376&amp;")'!C118"),INDIRECT("'("&amp;$EO376&amp;")'!AR119:BB119"),0)),""))</f>
        <v/>
      </c>
      <c r="DF376" s="324" t="str">
        <f t="shared" ca="1" si="701"/>
        <v/>
      </c>
      <c r="DG376" s="313" t="str">
        <f t="shared" ca="1" si="702"/>
        <v/>
      </c>
      <c r="DH376" s="313" t="str">
        <f t="shared" ca="1" si="703"/>
        <v/>
      </c>
      <c r="DI376" s="313" t="str">
        <f t="shared" ca="1" si="704"/>
        <v/>
      </c>
      <c r="DJ376" s="313" t="str">
        <f t="shared" ca="1" si="705"/>
        <v/>
      </c>
      <c r="DK376" s="328" t="str">
        <f t="shared" ca="1" si="706"/>
        <v/>
      </c>
      <c r="DL376" s="334" t="str">
        <f t="shared" ca="1" si="707"/>
        <v/>
      </c>
      <c r="DM376" s="915" t="str">
        <f t="shared" ca="1" si="708"/>
        <v/>
      </c>
      <c r="DN376" s="15"/>
      <c r="DO376" s="324"/>
      <c r="DP376" s="16"/>
      <c r="DQ376" s="16"/>
      <c r="DR376" s="16"/>
      <c r="DS376" s="16"/>
      <c r="DT376" s="318" t="str">
        <f>IFERROR(VLOOKUP($DN376,'（様式１号）３整理番号表'!$Z$19:$AB$32,3,FALSE),"")</f>
        <v/>
      </c>
      <c r="DU376" s="259" t="str">
        <f t="shared" si="709"/>
        <v/>
      </c>
      <c r="DV376" s="14"/>
      <c r="DW376" s="17" t="str">
        <f t="shared" ca="1" si="710"/>
        <v/>
      </c>
      <c r="DX376" s="88" t="str">
        <f t="shared" ca="1" si="727"/>
        <v/>
      </c>
      <c r="DZ376" s="339">
        <f t="shared" ca="1" si="731"/>
        <v>0</v>
      </c>
      <c r="EA376" s="339">
        <f t="shared" ca="1" si="731"/>
        <v>0</v>
      </c>
      <c r="EB376" s="339">
        <f t="shared" ca="1" si="731"/>
        <v>0</v>
      </c>
      <c r="EC376" s="339">
        <f t="shared" ca="1" si="731"/>
        <v>0</v>
      </c>
      <c r="ED376" s="339">
        <f t="shared" ca="1" si="731"/>
        <v>0</v>
      </c>
      <c r="EE376" s="339">
        <f t="shared" ca="1" si="731"/>
        <v>0</v>
      </c>
      <c r="EF376" s="339">
        <f t="shared" ca="1" si="731"/>
        <v>0</v>
      </c>
      <c r="EG376" s="339">
        <f t="shared" ca="1" si="731"/>
        <v>0</v>
      </c>
      <c r="EH376" s="339">
        <f t="shared" ca="1" si="731"/>
        <v>0</v>
      </c>
      <c r="EI376" s="339">
        <f t="shared" ca="1" si="731"/>
        <v>0</v>
      </c>
      <c r="EJ376" s="339">
        <f t="shared" ca="1" si="731"/>
        <v>0</v>
      </c>
      <c r="EK376" s="339">
        <f t="shared" ca="1" si="731"/>
        <v>0</v>
      </c>
      <c r="EL376" s="339">
        <f t="shared" ca="1" si="731"/>
        <v>0</v>
      </c>
      <c r="EM376" s="339">
        <f t="shared" ca="1" si="731"/>
        <v>0</v>
      </c>
      <c r="EO376" s="919" t="str">
        <f t="shared" ca="1" si="629"/>
        <v/>
      </c>
      <c r="EP376" s="919" t="str">
        <f t="shared" ca="1" si="711"/>
        <v/>
      </c>
      <c r="EQ376" s="919" t="str">
        <f t="shared" ca="1" si="712"/>
        <v/>
      </c>
      <c r="ER376" s="919" t="str">
        <f t="shared" ca="1" si="713"/>
        <v/>
      </c>
      <c r="ES376" s="919" t="str">
        <f ca="1">IFERROR(INDEX('郵便番号（石川県）'!$A$3:$F$2574,MATCH(INDIRECT("'("&amp;EO376&amp;")'!E7"),'郵便番号（石川県）'!$A$3:$A$2574,0),6),"")</f>
        <v/>
      </c>
      <c r="ET376" s="919" t="str">
        <f ca="1">IFERROR(INDEX('郵便番号（石川県）'!$A$3:$F$2574,MATCH(INDIRECT("'("&amp;$EO376&amp;")'!E7"),'郵便番号（石川県）'!$A$3:$A$2574,0),5),"")</f>
        <v/>
      </c>
      <c r="EU376" s="919" t="str">
        <f t="shared" ca="1" si="714"/>
        <v/>
      </c>
      <c r="EV376" s="919" t="str">
        <f t="shared" ca="1" si="715"/>
        <v/>
      </c>
      <c r="EW376" s="919" t="str">
        <f t="shared" ca="1" si="716"/>
        <v/>
      </c>
      <c r="EX376" s="919" t="str">
        <f t="shared" ca="1" si="717"/>
        <v/>
      </c>
      <c r="EY376" s="919" t="str">
        <f t="shared" ca="1" si="718"/>
        <v/>
      </c>
      <c r="EZ376" s="919" t="str">
        <f t="shared" ca="1" si="719"/>
        <v/>
      </c>
      <c r="FA376" s="919" t="str">
        <f t="shared" ca="1" si="720"/>
        <v/>
      </c>
      <c r="FB376" s="919" t="str">
        <f t="shared" ca="1" si="721"/>
        <v/>
      </c>
      <c r="FC376" s="919" t="str">
        <f t="shared" ca="1" si="722"/>
        <v/>
      </c>
      <c r="FD376" s="627" t="str">
        <f t="shared" ca="1" si="723"/>
        <v/>
      </c>
      <c r="FE376" s="630">
        <v>366</v>
      </c>
      <c r="FF376" s="299" t="str">
        <f t="shared" ca="1" si="724"/>
        <v/>
      </c>
      <c r="FG376" s="993" t="str">
        <f t="shared" ca="1" si="725"/>
        <v/>
      </c>
      <c r="FH376" s="919" t="str">
        <f t="shared" ca="1" si="726"/>
        <v/>
      </c>
      <c r="FI376" s="299">
        <f ca="1">COUNTIF($FH$11:FH376,"■")</f>
        <v>0</v>
      </c>
    </row>
    <row r="377" spans="1:165" ht="34.5" customHeight="1">
      <c r="A377" s="445">
        <f t="shared" ca="1" si="630"/>
        <v>0</v>
      </c>
      <c r="B377" s="446">
        <f>IF(R377&lt;&gt;"",IF(COUNTIF(R$11:R377,R377)=1,MAX(B$11:B376)+1,INDEX(B$11:B376,MATCH(R377,R$11:R376,0),1)),0)</f>
        <v>1</v>
      </c>
      <c r="C377" s="446">
        <f ca="1">IF(T377&lt;&gt;"",IF(COUNTIF(T$11:T377,T377)=1,MAX(C$11:C376)+1,INDEX(C$11:C376,MATCH(T377,T$11:T376,0),1)),0)</f>
        <v>0</v>
      </c>
      <c r="D377" s="446">
        <f ca="1">IF(U377&lt;&gt;"",IF(COUNTIF(U$11:U377,U377)=1,MAX(D$11:D376)+1,INDEX(D$11:D376,MATCH(U377,U$11:U376,0),1)),0)</f>
        <v>0</v>
      </c>
      <c r="E377" s="446">
        <f ca="1">IF(S377&lt;&gt;"",IF(COUNTIF(S$11:S377,S377)=1,MAX(E$11:E376)+1,INDEX(E$11:E376,MATCH(S377,S$11:S376,0),1)),0)</f>
        <v>0</v>
      </c>
      <c r="F377" s="446">
        <f ca="1">IF(Z377&lt;&gt;"",IF(COUNTIF(Z$11:Z377,Z377)=1,MAX(F$11:F376)+1,INDEX(F$11:F376,MATCH(Z377,Z$11:Z376,0),1)),0)</f>
        <v>0</v>
      </c>
      <c r="G377" s="447" cm="1">
        <f t="array" aca="1" ref="G377" ca="1">IF(Z377&lt;&gt;"",IF(COUNTIFS(Z$11:Z377,Z377,W$11:W377,W377)=1,MAX(G$11:G376)+1,INDEX(G$11:G376,MATCH(Z377&amp;W377,Z$11:Z376&amp;W$11:W377,0),1)),0)</f>
        <v>0</v>
      </c>
      <c r="H377" s="447">
        <f t="shared" ca="1" si="631"/>
        <v>0</v>
      </c>
      <c r="I377" s="447">
        <f ca="1">IF(T377="",0,IF(COUNTIF(T$11:T377,T377)=1,1,0))</f>
        <v>0</v>
      </c>
      <c r="J377" s="447">
        <f ca="1">IF(U377="",0,IF(COUNTIF(U$11:U377,U377)=1,1,0))</f>
        <v>0</v>
      </c>
      <c r="K377" s="447">
        <f ca="1">IF(S377="",0,IF(COUNTIF(S$11:S377,S377)=1,1,0))</f>
        <v>0</v>
      </c>
      <c r="L377" s="446">
        <f ca="1">IF(Z377="",0,IF(COUNTIF(Z$11:Z377,Z377)=1,1,0))</f>
        <v>0</v>
      </c>
      <c r="M377" s="767">
        <f ca="1">IF($W377=2,IF(COUNTIFS($W$11:$W377,2,$Z$11:$Z377,$Z377)=1,1,0),0)</f>
        <v>0</v>
      </c>
      <c r="N377" s="767">
        <f ca="1">IF($W377=1,IF(COUNTIFS($W$11:$W377,2,$Z$11:$Z377,$Z377)=1,1,0),0)</f>
        <v>0</v>
      </c>
      <c r="O377" s="446">
        <f ca="1">IF(H377=0,0,IF(COUNTIF(Z$11:Z377,Z377)=1,1,0))</f>
        <v>0</v>
      </c>
      <c r="P377" s="448" t="str">
        <f t="shared" ca="1" si="632"/>
        <v>石川県</v>
      </c>
      <c r="Q377" s="89">
        <f t="shared" ca="1" si="633"/>
        <v>367</v>
      </c>
      <c r="R377" s="170" t="s">
        <v>459</v>
      </c>
      <c r="S377" s="357" t="str">
        <f t="shared" ca="1" si="634"/>
        <v/>
      </c>
      <c r="T377" s="357" t="str">
        <f t="shared" ca="1" si="635"/>
        <v/>
      </c>
      <c r="U377" s="58" t="str">
        <f t="shared" ca="1" si="636"/>
        <v/>
      </c>
      <c r="V377" s="58" t="str">
        <f t="shared" ca="1" si="637"/>
        <v/>
      </c>
      <c r="W377" s="920" t="str">
        <f t="shared" ca="1" si="638"/>
        <v/>
      </c>
      <c r="X377" s="369">
        <f ca="1">IFERROR(VLOOKUP(W377,'（様式１号）３整理番号表'!$B$4:$H$5,2,FALSE),0)</f>
        <v>0</v>
      </c>
      <c r="Y377" s="768" t="str" cm="1">
        <f t="array" aca="1" ref="Y377" ca="1">IF(AND(D377=0,F377=0),"",IF(COUNTIF(D$11:D377,D377)=1,1,IF(COUNTIFS(D$11:D377,D377,F$11:F377,F377)=1,INDEX((D$11:D377,F$11:F377,Y$11:Y377),MATCH(_xlfn.MAXIFS(F$11:F376,D$11:D376,D377),$F$11:F377,0),1,3)+1,INDEX((D$11:D377,F$11:F377,Y$11:Y377),MATCH(D377&amp;F377,D$11:D377&amp;F$11:F377,0),1,3))))</f>
        <v/>
      </c>
      <c r="Z377" s="40" t="str">
        <f t="shared" ca="1" si="639"/>
        <v/>
      </c>
      <c r="AA377" s="924" t="str">
        <f t="shared" ca="1" si="640"/>
        <v/>
      </c>
      <c r="AB377" s="93">
        <f ca="1">IFERROR(VLOOKUP(AA377,'（様式１号）３整理番号表'!$B$10:$H$16,2,FALSE),0)</f>
        <v>0</v>
      </c>
      <c r="AC377" s="924" t="str">
        <f t="shared" ca="1" si="641"/>
        <v/>
      </c>
      <c r="AD377" s="924" t="str">
        <f t="shared" ca="1" si="642"/>
        <v/>
      </c>
      <c r="AE377" s="93">
        <f ca="1">IFERROR(VLOOKUP(AD377,'（様式１号）３整理番号表'!$B$21:$H$22,2,FALSE),0)</f>
        <v>0</v>
      </c>
      <c r="AF377" s="924" t="str">
        <f t="shared" ca="1" si="643"/>
        <v/>
      </c>
      <c r="AG377" s="93">
        <f ca="1">IFERROR(VLOOKUP(AF377,'（様式１号）３整理番号表'!$B$26:$H$31,2,FALSE),0)</f>
        <v>0</v>
      </c>
      <c r="AH377" s="924" t="str">
        <f t="shared" ca="1" si="644"/>
        <v/>
      </c>
      <c r="AI377" s="93">
        <f ca="1">IFERROR(VLOOKUP(AH377,'（様式１号）３整理番号表'!$J$5:$N$59,2,FALSE),0)</f>
        <v>0</v>
      </c>
      <c r="AJ377" s="77" t="str">
        <f t="shared" ca="1" si="645"/>
        <v/>
      </c>
      <c r="AK377" s="93">
        <f ca="1">IFERROR(VLOOKUP(AJ377,'（様式１号）３整理番号表'!$P$5:$R$29,2,FALSE),0)</f>
        <v>0</v>
      </c>
      <c r="AL377" s="921" t="str">
        <f t="shared" ca="1" si="646"/>
        <v/>
      </c>
      <c r="AM377" s="921" t="str">
        <f t="shared" ca="1" si="647"/>
        <v/>
      </c>
      <c r="AN377" s="921"/>
      <c r="AO377" s="77" t="str">
        <f t="shared" ca="1" si="648"/>
        <v/>
      </c>
      <c r="AP377" s="93">
        <f ca="1">IFERROR(VLOOKUP(AO377,'（様式１号）３整理番号表'!$P$5:$R$29,2,FALSE),0)</f>
        <v>0</v>
      </c>
      <c r="AQ377" s="924" t="str">
        <f t="shared" ca="1" si="649"/>
        <v/>
      </c>
      <c r="AR377" s="93">
        <f t="shared" ca="1" si="650"/>
        <v>0</v>
      </c>
      <c r="AS377" s="924" t="str">
        <f t="shared" ca="1" si="651"/>
        <v/>
      </c>
      <c r="AT377" s="40" t="str">
        <f t="shared" ca="1" si="652"/>
        <v/>
      </c>
      <c r="AU377" s="93" t="str">
        <f t="shared" ca="1" si="653"/>
        <v/>
      </c>
      <c r="AV377" s="923" t="str">
        <f t="shared" ca="1" si="654"/>
        <v/>
      </c>
      <c r="AW377" s="926" t="str">
        <f t="shared" ca="1" si="655"/>
        <v/>
      </c>
      <c r="AX377" s="925" t="str">
        <f t="shared" ca="1" si="656"/>
        <v/>
      </c>
      <c r="AY377" s="925" t="str">
        <f t="shared" ca="1" si="656"/>
        <v/>
      </c>
      <c r="AZ377" s="925" t="str">
        <f t="shared" ca="1" si="656"/>
        <v/>
      </c>
      <c r="BA377" s="925" t="str">
        <f t="shared" ca="1" si="656"/>
        <v/>
      </c>
      <c r="BB377" s="925" t="str">
        <f t="shared" ca="1" si="657"/>
        <v/>
      </c>
      <c r="BC377" s="925" t="str">
        <f t="shared" ca="1" si="658"/>
        <v/>
      </c>
      <c r="BD377" s="925" t="str">
        <f t="shared" ca="1" si="658"/>
        <v/>
      </c>
      <c r="BE377" s="925" t="str">
        <f t="shared" ca="1" si="658"/>
        <v/>
      </c>
      <c r="BF377" s="77" t="str">
        <f t="shared" ca="1" si="659"/>
        <v/>
      </c>
      <c r="BG377" s="924" t="str">
        <f t="shared" ca="1" si="660"/>
        <v/>
      </c>
      <c r="BH377" s="94">
        <f ca="1">IF(BF377&lt;&gt;"",INDEX('（様式１号）３整理番号表'!$AB$7:$AQ$12,MATCH(BF377,'（様式１号）３整理番号表'!$AA$7:$AA$12,0),MATCH(BG377,'（様式１号）３整理番号表'!$AB$6:$AQ$6,0)),0)</f>
        <v>0</v>
      </c>
      <c r="BI377" s="921" t="str">
        <f t="shared" ca="1" si="661"/>
        <v/>
      </c>
      <c r="BJ377" s="922" t="str">
        <f t="shared" ca="1" si="662"/>
        <v/>
      </c>
      <c r="BK377" s="926" t="str">
        <f t="shared" ca="1" si="663"/>
        <v/>
      </c>
      <c r="BL377" s="922" t="str">
        <f t="shared" ca="1" si="664"/>
        <v/>
      </c>
      <c r="BM377" s="79" t="str">
        <f t="shared" ca="1" si="665"/>
        <v/>
      </c>
      <c r="BN377" s="82" t="str">
        <f t="shared" ca="1" si="666"/>
        <v/>
      </c>
      <c r="BO377" s="83" t="str">
        <f t="shared" ca="1" si="667"/>
        <v/>
      </c>
      <c r="BP377" s="84" t="str">
        <f t="shared" ca="1" si="668"/>
        <v/>
      </c>
      <c r="BQ377" s="82" t="str">
        <f t="shared" ca="1" si="669"/>
        <v/>
      </c>
      <c r="BR377" s="97" t="str">
        <f t="shared" ca="1" si="670"/>
        <v/>
      </c>
      <c r="BS377" s="95" t="str">
        <f t="shared" ca="1" si="671"/>
        <v/>
      </c>
      <c r="BT377" s="184" t="str">
        <f t="shared" ca="1" si="672"/>
        <v/>
      </c>
      <c r="BU377" s="611" t="str">
        <f t="shared" ca="1" si="673"/>
        <v/>
      </c>
      <c r="BV377" s="77" t="str">
        <f t="shared" ca="1" si="674"/>
        <v/>
      </c>
      <c r="BW377" s="85" t="str">
        <f t="shared" ca="1" si="675"/>
        <v/>
      </c>
      <c r="BX377" s="86" t="str">
        <f t="shared" ca="1" si="676"/>
        <v/>
      </c>
      <c r="BY377" s="231">
        <f ca="1">IF('ポイント要件確認等（個別表）'!AD377=1,ROUNDDOWN('ポイント要件確認等（個別表）'!AV377,-3),IF('ポイント要件確認等（個別表）'!AD377=2,ROUNDDOWN('ポイント要件確認等（個別表）'!BH377,-3),IF('ポイント要件確認等（個別表）'!AD377=3,ROUNDDOWN('ポイント要件確認等（個別表）'!BT377,-3),0)))</f>
        <v>0</v>
      </c>
      <c r="BZ377" s="86" t="str">
        <f t="shared" ca="1" si="677"/>
        <v/>
      </c>
      <c r="CA377" s="232" t="str">
        <f t="shared" ca="1" si="678"/>
        <v/>
      </c>
      <c r="CB377" s="232">
        <f t="shared" ca="1" si="679"/>
        <v>0</v>
      </c>
      <c r="CC377" s="86" t="str">
        <f t="shared" ca="1" si="680"/>
        <v/>
      </c>
      <c r="CD377" s="86" t="str">
        <f t="shared" ca="1" si="681"/>
        <v/>
      </c>
      <c r="CE377" s="609"/>
      <c r="CF377" s="86" t="str">
        <f t="shared" ca="1" si="682"/>
        <v/>
      </c>
      <c r="CG377" s="185" t="str">
        <f t="shared" ca="1" si="683"/>
        <v/>
      </c>
      <c r="CH377" s="246" t="str">
        <f t="shared" ca="1" si="684"/>
        <v>含税額</v>
      </c>
      <c r="CI377" s="247" t="str">
        <f t="shared" ca="1" si="685"/>
        <v/>
      </c>
      <c r="CJ377" s="87" t="str">
        <f ca="1">IFERROR(IF(INDIRECT("'("&amp;'２個別表'!EO377&amp;")'!AR"&amp;84+EP377)&lt;&gt;1,"",1),"")</f>
        <v/>
      </c>
      <c r="CK377" s="244" t="str">
        <f t="shared" ca="1" si="686"/>
        <v/>
      </c>
      <c r="CL377" s="235" t="str">
        <f t="shared" ca="1" si="687"/>
        <v/>
      </c>
      <c r="CM377" s="239" t="str">
        <f t="shared" ca="1" si="688"/>
        <v/>
      </c>
      <c r="CN377" s="77" t="str">
        <f t="shared" ca="1" si="689"/>
        <v/>
      </c>
      <c r="CO377" s="93" t="str">
        <f ca="1">IFERROR(VLOOKUP(CN377,'（様式１号）３整理番号表'!$T$5:$V$15,2,FALSE),"")</f>
        <v/>
      </c>
      <c r="CP377" s="924" t="str">
        <f t="shared" ca="1" si="690"/>
        <v/>
      </c>
      <c r="CQ377" s="93" t="str">
        <f ca="1">IFERROR(VLOOKUP(CP377,'（様式１号）３整理番号表'!$T$19:$V$24,2,FALSE),"")</f>
        <v/>
      </c>
      <c r="CR377" s="924" t="str">
        <f ca="1">IFERROR(IF(INDIRECT("'("&amp;'２個別表'!EO377&amp;")'!AV"&amp;84+EP377)&lt;&gt;1,"",1),"")</f>
        <v/>
      </c>
      <c r="CS377" s="232">
        <f t="shared" ca="1" si="691"/>
        <v>0</v>
      </c>
      <c r="CT377" s="248">
        <f t="shared" ca="1" si="692"/>
        <v>0</v>
      </c>
      <c r="CU377" s="376" t="str">
        <f ca="1">IF(ER377="補強",IF(COUNTIFS($Z$11:Z377,Z377,$W$11:W377,1)=1,"１①",""),IF(COUNTIFS($Z$11:Z377,Z377,$W$11:W377,2)=1,"２①",""))</f>
        <v/>
      </c>
      <c r="CV377" s="57" t="str">
        <f t="shared" ca="1" si="693"/>
        <v/>
      </c>
      <c r="CW377" s="927" t="str">
        <f t="shared" ca="1" si="694"/>
        <v/>
      </c>
      <c r="CX377" s="256" t="str">
        <f t="shared" ca="1" si="695"/>
        <v/>
      </c>
      <c r="CY377" s="256" t="str">
        <f t="shared" ca="1" si="696"/>
        <v/>
      </c>
      <c r="CZ377" s="256" t="str">
        <f t="shared" ca="1" si="697"/>
        <v/>
      </c>
      <c r="DA377" s="256" t="str">
        <f t="shared" ca="1" si="698"/>
        <v/>
      </c>
      <c r="DB377" s="316" t="str">
        <f ca="1">IFERROR(VLOOKUP($CU377,'（様式１号）３整理番号表'!$Z$19:$AB$32,3,FALSE),"")</f>
        <v/>
      </c>
      <c r="DC377" s="259" t="str">
        <f t="shared" ca="1" si="699"/>
        <v>-</v>
      </c>
      <c r="DD377" s="618" t="str">
        <f t="shared" ca="1" si="700"/>
        <v/>
      </c>
      <c r="DE377" s="321" t="str">
        <f ca="1">IF(AND(AO377=18,AS377=1),IF(COUNTIFS($Y$11:Y377,Y377,$AS$11:AS377,1)=1,"２②",""),IF($CU377="１①",INDEX(INDIRECT("'("&amp;$EO377&amp;")'!AR116:BB116"),1,MATCH(INDIRECT("'("&amp;$EO377&amp;")'!C118"),INDIRECT("'("&amp;$EO377&amp;")'!AR119:BB119"),0)),""))</f>
        <v/>
      </c>
      <c r="DF377" s="324" t="str">
        <f t="shared" ca="1" si="701"/>
        <v/>
      </c>
      <c r="DG377" s="313" t="str">
        <f t="shared" ca="1" si="702"/>
        <v/>
      </c>
      <c r="DH377" s="313" t="str">
        <f t="shared" ca="1" si="703"/>
        <v/>
      </c>
      <c r="DI377" s="313" t="str">
        <f t="shared" ca="1" si="704"/>
        <v/>
      </c>
      <c r="DJ377" s="313" t="str">
        <f t="shared" ca="1" si="705"/>
        <v/>
      </c>
      <c r="DK377" s="328" t="str">
        <f t="shared" ca="1" si="706"/>
        <v/>
      </c>
      <c r="DL377" s="334" t="str">
        <f t="shared" ca="1" si="707"/>
        <v/>
      </c>
      <c r="DM377" s="915" t="str">
        <f t="shared" ca="1" si="708"/>
        <v/>
      </c>
      <c r="DN377" s="15"/>
      <c r="DO377" s="324"/>
      <c r="DP377" s="16"/>
      <c r="DQ377" s="16"/>
      <c r="DR377" s="16"/>
      <c r="DS377" s="16"/>
      <c r="DT377" s="318" t="str">
        <f>IFERROR(VLOOKUP($DN377,'（様式１号）３整理番号表'!$Z$19:$AB$32,3,FALSE),"")</f>
        <v/>
      </c>
      <c r="DU377" s="259" t="str">
        <f t="shared" si="709"/>
        <v/>
      </c>
      <c r="DV377" s="14"/>
      <c r="DW377" s="17" t="str">
        <f t="shared" ca="1" si="710"/>
        <v/>
      </c>
      <c r="DX377" s="88" t="str">
        <f t="shared" ca="1" si="727"/>
        <v/>
      </c>
      <c r="DZ377" s="339">
        <f t="shared" ca="1" si="731"/>
        <v>0</v>
      </c>
      <c r="EA377" s="339">
        <f t="shared" ca="1" si="731"/>
        <v>0</v>
      </c>
      <c r="EB377" s="339">
        <f t="shared" ca="1" si="731"/>
        <v>0</v>
      </c>
      <c r="EC377" s="339">
        <f t="shared" ca="1" si="731"/>
        <v>0</v>
      </c>
      <c r="ED377" s="339">
        <f t="shared" ca="1" si="731"/>
        <v>0</v>
      </c>
      <c r="EE377" s="339">
        <f t="shared" ca="1" si="731"/>
        <v>0</v>
      </c>
      <c r="EF377" s="339">
        <f t="shared" ca="1" si="731"/>
        <v>0</v>
      </c>
      <c r="EG377" s="339">
        <f t="shared" ca="1" si="731"/>
        <v>0</v>
      </c>
      <c r="EH377" s="339">
        <f t="shared" ca="1" si="731"/>
        <v>0</v>
      </c>
      <c r="EI377" s="339">
        <f t="shared" ca="1" si="731"/>
        <v>0</v>
      </c>
      <c r="EJ377" s="339">
        <f t="shared" ca="1" si="731"/>
        <v>0</v>
      </c>
      <c r="EK377" s="339">
        <f t="shared" ca="1" si="731"/>
        <v>0</v>
      </c>
      <c r="EL377" s="339">
        <f t="shared" ca="1" si="731"/>
        <v>0</v>
      </c>
      <c r="EM377" s="339">
        <f t="shared" ca="1" si="731"/>
        <v>0</v>
      </c>
      <c r="EO377" s="919" t="str">
        <f t="shared" ca="1" si="629"/>
        <v/>
      </c>
      <c r="EP377" s="919" t="str">
        <f t="shared" ca="1" si="711"/>
        <v/>
      </c>
      <c r="EQ377" s="919" t="str">
        <f t="shared" ca="1" si="712"/>
        <v/>
      </c>
      <c r="ER377" s="919" t="str">
        <f t="shared" ca="1" si="713"/>
        <v/>
      </c>
      <c r="ES377" s="919" t="str">
        <f ca="1">IFERROR(INDEX('郵便番号（石川県）'!$A$3:$F$2574,MATCH(INDIRECT("'("&amp;EO377&amp;")'!E7"),'郵便番号（石川県）'!$A$3:$A$2574,0),6),"")</f>
        <v/>
      </c>
      <c r="ET377" s="919" t="str">
        <f ca="1">IFERROR(INDEX('郵便番号（石川県）'!$A$3:$F$2574,MATCH(INDIRECT("'("&amp;$EO377&amp;")'!E7"),'郵便番号（石川県）'!$A$3:$A$2574,0),5),"")</f>
        <v/>
      </c>
      <c r="EU377" s="919" t="str">
        <f t="shared" ca="1" si="714"/>
        <v/>
      </c>
      <c r="EV377" s="919" t="str">
        <f t="shared" ca="1" si="715"/>
        <v/>
      </c>
      <c r="EW377" s="919" t="str">
        <f t="shared" ca="1" si="716"/>
        <v/>
      </c>
      <c r="EX377" s="919" t="str">
        <f t="shared" ca="1" si="717"/>
        <v/>
      </c>
      <c r="EY377" s="919" t="str">
        <f t="shared" ca="1" si="718"/>
        <v/>
      </c>
      <c r="EZ377" s="919" t="str">
        <f t="shared" ca="1" si="719"/>
        <v/>
      </c>
      <c r="FA377" s="919" t="str">
        <f t="shared" ca="1" si="720"/>
        <v/>
      </c>
      <c r="FB377" s="919" t="str">
        <f t="shared" ca="1" si="721"/>
        <v/>
      </c>
      <c r="FC377" s="919" t="str">
        <f t="shared" ca="1" si="722"/>
        <v/>
      </c>
      <c r="FD377" s="627" t="str">
        <f t="shared" ca="1" si="723"/>
        <v/>
      </c>
      <c r="FE377" s="630">
        <v>367</v>
      </c>
      <c r="FF377" s="299" t="str">
        <f t="shared" ca="1" si="724"/>
        <v/>
      </c>
      <c r="FG377" s="993" t="str">
        <f t="shared" ca="1" si="725"/>
        <v/>
      </c>
      <c r="FH377" s="919" t="str">
        <f t="shared" ca="1" si="726"/>
        <v/>
      </c>
      <c r="FI377" s="299">
        <f ca="1">COUNTIF($FH$11:FH377,"■")</f>
        <v>0</v>
      </c>
    </row>
    <row r="378" spans="1:165" ht="34.5" customHeight="1">
      <c r="A378" s="445">
        <f t="shared" ca="1" si="630"/>
        <v>0</v>
      </c>
      <c r="B378" s="446">
        <f>IF(R378&lt;&gt;"",IF(COUNTIF(R$11:R378,R378)=1,MAX(B$11:B377)+1,INDEX(B$11:B377,MATCH(R378,R$11:R377,0),1)),0)</f>
        <v>1</v>
      </c>
      <c r="C378" s="446">
        <f ca="1">IF(T378&lt;&gt;"",IF(COUNTIF(T$11:T378,T378)=1,MAX(C$11:C377)+1,INDEX(C$11:C377,MATCH(T378,T$11:T377,0),1)),0)</f>
        <v>0</v>
      </c>
      <c r="D378" s="446">
        <f ca="1">IF(U378&lt;&gt;"",IF(COUNTIF(U$11:U378,U378)=1,MAX(D$11:D377)+1,INDEX(D$11:D377,MATCH(U378,U$11:U377,0),1)),0)</f>
        <v>0</v>
      </c>
      <c r="E378" s="446">
        <f ca="1">IF(S378&lt;&gt;"",IF(COUNTIF(S$11:S378,S378)=1,MAX(E$11:E377)+1,INDEX(E$11:E377,MATCH(S378,S$11:S377,0),1)),0)</f>
        <v>0</v>
      </c>
      <c r="F378" s="446">
        <f ca="1">IF(Z378&lt;&gt;"",IF(COUNTIF(Z$11:Z378,Z378)=1,MAX(F$11:F377)+1,INDEX(F$11:F377,MATCH(Z378,Z$11:Z377,0),1)),0)</f>
        <v>0</v>
      </c>
      <c r="G378" s="447" cm="1">
        <f t="array" aca="1" ref="G378" ca="1">IF(Z378&lt;&gt;"",IF(COUNTIFS(Z$11:Z378,Z378,W$11:W378,W378)=1,MAX(G$11:G377)+1,INDEX(G$11:G377,MATCH(Z378&amp;W378,Z$11:Z377&amp;W$11:W378,0),1)),0)</f>
        <v>0</v>
      </c>
      <c r="H378" s="447">
        <f t="shared" ca="1" si="631"/>
        <v>0</v>
      </c>
      <c r="I378" s="447">
        <f ca="1">IF(T378="",0,IF(COUNTIF(T$11:T378,T378)=1,1,0))</f>
        <v>0</v>
      </c>
      <c r="J378" s="447">
        <f ca="1">IF(U378="",0,IF(COUNTIF(U$11:U378,U378)=1,1,0))</f>
        <v>0</v>
      </c>
      <c r="K378" s="447">
        <f ca="1">IF(S378="",0,IF(COUNTIF(S$11:S378,S378)=1,1,0))</f>
        <v>0</v>
      </c>
      <c r="L378" s="446">
        <f ca="1">IF(Z378="",0,IF(COUNTIF(Z$11:Z378,Z378)=1,1,0))</f>
        <v>0</v>
      </c>
      <c r="M378" s="767">
        <f ca="1">IF($W378=2,IF(COUNTIFS($W$11:$W378,2,$Z$11:$Z378,$Z378)=1,1,0),0)</f>
        <v>0</v>
      </c>
      <c r="N378" s="767">
        <f ca="1">IF($W378=1,IF(COUNTIFS($W$11:$W378,2,$Z$11:$Z378,$Z378)=1,1,0),0)</f>
        <v>0</v>
      </c>
      <c r="O378" s="446">
        <f ca="1">IF(H378=0,0,IF(COUNTIF(Z$11:Z378,Z378)=1,1,0))</f>
        <v>0</v>
      </c>
      <c r="P378" s="448" t="str">
        <f t="shared" ca="1" si="632"/>
        <v>石川県</v>
      </c>
      <c r="Q378" s="89">
        <f t="shared" ca="1" si="633"/>
        <v>368</v>
      </c>
      <c r="R378" s="170" t="s">
        <v>459</v>
      </c>
      <c r="S378" s="357" t="str">
        <f t="shared" ca="1" si="634"/>
        <v/>
      </c>
      <c r="T378" s="357" t="str">
        <f t="shared" ca="1" si="635"/>
        <v/>
      </c>
      <c r="U378" s="58" t="str">
        <f t="shared" ca="1" si="636"/>
        <v/>
      </c>
      <c r="V378" s="58" t="str">
        <f t="shared" ca="1" si="637"/>
        <v/>
      </c>
      <c r="W378" s="920" t="str">
        <f t="shared" ca="1" si="638"/>
        <v/>
      </c>
      <c r="X378" s="369">
        <f ca="1">IFERROR(VLOOKUP(W378,'（様式１号）３整理番号表'!$B$4:$H$5,2,FALSE),0)</f>
        <v>0</v>
      </c>
      <c r="Y378" s="768" t="str" cm="1">
        <f t="array" aca="1" ref="Y378" ca="1">IF(AND(D378=0,F378=0),"",IF(COUNTIF(D$11:D378,D378)=1,1,IF(COUNTIFS(D$11:D378,D378,F$11:F378,F378)=1,INDEX((D$11:D378,F$11:F378,Y$11:Y378),MATCH(_xlfn.MAXIFS(F$11:F377,D$11:D377,D378),$F$11:F378,0),1,3)+1,INDEX((D$11:D378,F$11:F378,Y$11:Y378),MATCH(D378&amp;F378,D$11:D378&amp;F$11:F378,0),1,3))))</f>
        <v/>
      </c>
      <c r="Z378" s="40" t="str">
        <f t="shared" ca="1" si="639"/>
        <v/>
      </c>
      <c r="AA378" s="924" t="str">
        <f t="shared" ca="1" si="640"/>
        <v/>
      </c>
      <c r="AB378" s="93">
        <f ca="1">IFERROR(VLOOKUP(AA378,'（様式１号）３整理番号表'!$B$10:$H$16,2,FALSE),0)</f>
        <v>0</v>
      </c>
      <c r="AC378" s="924" t="str">
        <f t="shared" ca="1" si="641"/>
        <v/>
      </c>
      <c r="AD378" s="924" t="str">
        <f t="shared" ca="1" si="642"/>
        <v/>
      </c>
      <c r="AE378" s="93">
        <f ca="1">IFERROR(VLOOKUP(AD378,'（様式１号）３整理番号表'!$B$21:$H$22,2,FALSE),0)</f>
        <v>0</v>
      </c>
      <c r="AF378" s="924" t="str">
        <f t="shared" ca="1" si="643"/>
        <v/>
      </c>
      <c r="AG378" s="93">
        <f ca="1">IFERROR(VLOOKUP(AF378,'（様式１号）３整理番号表'!$B$26:$H$31,2,FALSE),0)</f>
        <v>0</v>
      </c>
      <c r="AH378" s="924" t="str">
        <f t="shared" ca="1" si="644"/>
        <v/>
      </c>
      <c r="AI378" s="93">
        <f ca="1">IFERROR(VLOOKUP(AH378,'（様式１号）３整理番号表'!$J$5:$N$59,2,FALSE),0)</f>
        <v>0</v>
      </c>
      <c r="AJ378" s="77" t="str">
        <f t="shared" ca="1" si="645"/>
        <v/>
      </c>
      <c r="AK378" s="93">
        <f ca="1">IFERROR(VLOOKUP(AJ378,'（様式１号）３整理番号表'!$P$5:$R$29,2,FALSE),0)</f>
        <v>0</v>
      </c>
      <c r="AL378" s="921" t="str">
        <f t="shared" ca="1" si="646"/>
        <v/>
      </c>
      <c r="AM378" s="921" t="str">
        <f t="shared" ca="1" si="647"/>
        <v/>
      </c>
      <c r="AN378" s="921"/>
      <c r="AO378" s="77" t="str">
        <f t="shared" ca="1" si="648"/>
        <v/>
      </c>
      <c r="AP378" s="93">
        <f ca="1">IFERROR(VLOOKUP(AO378,'（様式１号）３整理番号表'!$P$5:$R$29,2,FALSE),0)</f>
        <v>0</v>
      </c>
      <c r="AQ378" s="924" t="str">
        <f t="shared" ca="1" si="649"/>
        <v/>
      </c>
      <c r="AR378" s="93">
        <f t="shared" ca="1" si="650"/>
        <v>0</v>
      </c>
      <c r="AS378" s="924" t="str">
        <f t="shared" ca="1" si="651"/>
        <v/>
      </c>
      <c r="AT378" s="40" t="str">
        <f t="shared" ca="1" si="652"/>
        <v/>
      </c>
      <c r="AU378" s="93" t="str">
        <f t="shared" ca="1" si="653"/>
        <v/>
      </c>
      <c r="AV378" s="923" t="str">
        <f t="shared" ca="1" si="654"/>
        <v/>
      </c>
      <c r="AW378" s="926" t="str">
        <f t="shared" ca="1" si="655"/>
        <v/>
      </c>
      <c r="AX378" s="925" t="str">
        <f t="shared" ca="1" si="656"/>
        <v/>
      </c>
      <c r="AY378" s="925" t="str">
        <f t="shared" ca="1" si="656"/>
        <v/>
      </c>
      <c r="AZ378" s="925" t="str">
        <f t="shared" ca="1" si="656"/>
        <v/>
      </c>
      <c r="BA378" s="925" t="str">
        <f t="shared" ca="1" si="656"/>
        <v/>
      </c>
      <c r="BB378" s="925" t="str">
        <f t="shared" ca="1" si="657"/>
        <v/>
      </c>
      <c r="BC378" s="925" t="str">
        <f t="shared" ca="1" si="658"/>
        <v/>
      </c>
      <c r="BD378" s="925" t="str">
        <f t="shared" ca="1" si="658"/>
        <v/>
      </c>
      <c r="BE378" s="925" t="str">
        <f t="shared" ca="1" si="658"/>
        <v/>
      </c>
      <c r="BF378" s="77" t="str">
        <f t="shared" ca="1" si="659"/>
        <v/>
      </c>
      <c r="BG378" s="924" t="str">
        <f t="shared" ca="1" si="660"/>
        <v/>
      </c>
      <c r="BH378" s="94">
        <f ca="1">IF(BF378&lt;&gt;"",INDEX('（様式１号）３整理番号表'!$AB$7:$AQ$12,MATCH(BF378,'（様式１号）３整理番号表'!$AA$7:$AA$12,0),MATCH(BG378,'（様式１号）３整理番号表'!$AB$6:$AQ$6,0)),0)</f>
        <v>0</v>
      </c>
      <c r="BI378" s="921" t="str">
        <f t="shared" ca="1" si="661"/>
        <v/>
      </c>
      <c r="BJ378" s="922" t="str">
        <f t="shared" ca="1" si="662"/>
        <v/>
      </c>
      <c r="BK378" s="926" t="str">
        <f t="shared" ca="1" si="663"/>
        <v/>
      </c>
      <c r="BL378" s="922" t="str">
        <f t="shared" ca="1" si="664"/>
        <v/>
      </c>
      <c r="BM378" s="79" t="str">
        <f t="shared" ca="1" si="665"/>
        <v/>
      </c>
      <c r="BN378" s="82" t="str">
        <f t="shared" ca="1" si="666"/>
        <v/>
      </c>
      <c r="BO378" s="83" t="str">
        <f t="shared" ca="1" si="667"/>
        <v/>
      </c>
      <c r="BP378" s="84" t="str">
        <f t="shared" ca="1" si="668"/>
        <v/>
      </c>
      <c r="BQ378" s="82" t="str">
        <f t="shared" ca="1" si="669"/>
        <v/>
      </c>
      <c r="BR378" s="97" t="str">
        <f t="shared" ca="1" si="670"/>
        <v/>
      </c>
      <c r="BS378" s="95" t="str">
        <f t="shared" ca="1" si="671"/>
        <v/>
      </c>
      <c r="BT378" s="184" t="str">
        <f t="shared" ca="1" si="672"/>
        <v/>
      </c>
      <c r="BU378" s="611" t="str">
        <f t="shared" ca="1" si="673"/>
        <v/>
      </c>
      <c r="BV378" s="77" t="str">
        <f t="shared" ca="1" si="674"/>
        <v/>
      </c>
      <c r="BW378" s="85" t="str">
        <f t="shared" ca="1" si="675"/>
        <v/>
      </c>
      <c r="BX378" s="86" t="str">
        <f t="shared" ca="1" si="676"/>
        <v/>
      </c>
      <c r="BY378" s="231">
        <f ca="1">IF('ポイント要件確認等（個別表）'!AD378=1,ROUNDDOWN('ポイント要件確認等（個別表）'!AV378,-3),IF('ポイント要件確認等（個別表）'!AD378=2,ROUNDDOWN('ポイント要件確認等（個別表）'!BH378,-3),IF('ポイント要件確認等（個別表）'!AD378=3,ROUNDDOWN('ポイント要件確認等（個別表）'!BT378,-3),0)))</f>
        <v>0</v>
      </c>
      <c r="BZ378" s="86" t="str">
        <f t="shared" ca="1" si="677"/>
        <v/>
      </c>
      <c r="CA378" s="232" t="str">
        <f t="shared" ca="1" si="678"/>
        <v/>
      </c>
      <c r="CB378" s="232">
        <f t="shared" ca="1" si="679"/>
        <v>0</v>
      </c>
      <c r="CC378" s="86" t="str">
        <f t="shared" ca="1" si="680"/>
        <v/>
      </c>
      <c r="CD378" s="86" t="str">
        <f t="shared" ca="1" si="681"/>
        <v/>
      </c>
      <c r="CE378" s="609"/>
      <c r="CF378" s="86" t="str">
        <f t="shared" ca="1" si="682"/>
        <v/>
      </c>
      <c r="CG378" s="185" t="str">
        <f t="shared" ca="1" si="683"/>
        <v/>
      </c>
      <c r="CH378" s="246" t="str">
        <f t="shared" ca="1" si="684"/>
        <v>含税額</v>
      </c>
      <c r="CI378" s="247" t="str">
        <f t="shared" ca="1" si="685"/>
        <v/>
      </c>
      <c r="CJ378" s="87" t="str">
        <f ca="1">IFERROR(IF(INDIRECT("'("&amp;'２個別表'!EO378&amp;")'!AR"&amp;84+EP378)&lt;&gt;1,"",1),"")</f>
        <v/>
      </c>
      <c r="CK378" s="244" t="str">
        <f t="shared" ca="1" si="686"/>
        <v/>
      </c>
      <c r="CL378" s="235" t="str">
        <f t="shared" ca="1" si="687"/>
        <v/>
      </c>
      <c r="CM378" s="239" t="str">
        <f t="shared" ca="1" si="688"/>
        <v/>
      </c>
      <c r="CN378" s="77" t="str">
        <f t="shared" ca="1" si="689"/>
        <v/>
      </c>
      <c r="CO378" s="93" t="str">
        <f ca="1">IFERROR(VLOOKUP(CN378,'（様式１号）３整理番号表'!$T$5:$V$15,2,FALSE),"")</f>
        <v/>
      </c>
      <c r="CP378" s="924" t="str">
        <f t="shared" ca="1" si="690"/>
        <v/>
      </c>
      <c r="CQ378" s="93" t="str">
        <f ca="1">IFERROR(VLOOKUP(CP378,'（様式１号）３整理番号表'!$T$19:$V$24,2,FALSE),"")</f>
        <v/>
      </c>
      <c r="CR378" s="924" t="str">
        <f ca="1">IFERROR(IF(INDIRECT("'("&amp;'２個別表'!EO378&amp;")'!AV"&amp;84+EP378)&lt;&gt;1,"",1),"")</f>
        <v/>
      </c>
      <c r="CS378" s="232">
        <f t="shared" ca="1" si="691"/>
        <v>0</v>
      </c>
      <c r="CT378" s="248">
        <f t="shared" ca="1" si="692"/>
        <v>0</v>
      </c>
      <c r="CU378" s="376" t="str">
        <f ca="1">IF(ER378="補強",IF(COUNTIFS($Z$11:Z378,Z378,$W$11:W378,1)=1,"１①",""),IF(COUNTIFS($Z$11:Z378,Z378,$W$11:W378,2)=1,"２①",""))</f>
        <v/>
      </c>
      <c r="CV378" s="57" t="str">
        <f t="shared" ca="1" si="693"/>
        <v/>
      </c>
      <c r="CW378" s="927" t="str">
        <f t="shared" ca="1" si="694"/>
        <v/>
      </c>
      <c r="CX378" s="256" t="str">
        <f t="shared" ca="1" si="695"/>
        <v/>
      </c>
      <c r="CY378" s="256" t="str">
        <f t="shared" ca="1" si="696"/>
        <v/>
      </c>
      <c r="CZ378" s="256" t="str">
        <f t="shared" ca="1" si="697"/>
        <v/>
      </c>
      <c r="DA378" s="256" t="str">
        <f t="shared" ca="1" si="698"/>
        <v/>
      </c>
      <c r="DB378" s="316" t="str">
        <f ca="1">IFERROR(VLOOKUP($CU378,'（様式１号）３整理番号表'!$Z$19:$AB$32,3,FALSE),"")</f>
        <v/>
      </c>
      <c r="DC378" s="259" t="str">
        <f t="shared" ca="1" si="699"/>
        <v>-</v>
      </c>
      <c r="DD378" s="618" t="str">
        <f t="shared" ca="1" si="700"/>
        <v/>
      </c>
      <c r="DE378" s="321" t="str">
        <f ca="1">IF(AND(AO378=18,AS378=1),IF(COUNTIFS($Y$11:Y378,Y378,$AS$11:AS378,1)=1,"２②",""),IF($CU378="１①",INDEX(INDIRECT("'("&amp;$EO378&amp;")'!AR116:BB116"),1,MATCH(INDIRECT("'("&amp;$EO378&amp;")'!C118"),INDIRECT("'("&amp;$EO378&amp;")'!AR119:BB119"),0)),""))</f>
        <v/>
      </c>
      <c r="DF378" s="324" t="str">
        <f t="shared" ca="1" si="701"/>
        <v/>
      </c>
      <c r="DG378" s="313" t="str">
        <f t="shared" ca="1" si="702"/>
        <v/>
      </c>
      <c r="DH378" s="313" t="str">
        <f t="shared" ca="1" si="703"/>
        <v/>
      </c>
      <c r="DI378" s="313" t="str">
        <f t="shared" ca="1" si="704"/>
        <v/>
      </c>
      <c r="DJ378" s="313" t="str">
        <f t="shared" ca="1" si="705"/>
        <v/>
      </c>
      <c r="DK378" s="328" t="str">
        <f t="shared" ca="1" si="706"/>
        <v/>
      </c>
      <c r="DL378" s="334" t="str">
        <f t="shared" ca="1" si="707"/>
        <v/>
      </c>
      <c r="DM378" s="915" t="str">
        <f t="shared" ca="1" si="708"/>
        <v/>
      </c>
      <c r="DN378" s="15"/>
      <c r="DO378" s="324"/>
      <c r="DP378" s="16"/>
      <c r="DQ378" s="16"/>
      <c r="DR378" s="16"/>
      <c r="DS378" s="16"/>
      <c r="DT378" s="318" t="str">
        <f>IFERROR(VLOOKUP($DN378,'（様式１号）３整理番号表'!$Z$19:$AB$32,3,FALSE),"")</f>
        <v/>
      </c>
      <c r="DU378" s="259" t="str">
        <f t="shared" si="709"/>
        <v/>
      </c>
      <c r="DV378" s="14"/>
      <c r="DW378" s="17" t="str">
        <f t="shared" ca="1" si="710"/>
        <v/>
      </c>
      <c r="DX378" s="88" t="str">
        <f t="shared" ca="1" si="727"/>
        <v/>
      </c>
      <c r="DZ378" s="339">
        <f t="shared" ca="1" si="731"/>
        <v>0</v>
      </c>
      <c r="EA378" s="339">
        <f t="shared" ca="1" si="731"/>
        <v>0</v>
      </c>
      <c r="EB378" s="339">
        <f t="shared" ca="1" si="731"/>
        <v>0</v>
      </c>
      <c r="EC378" s="339">
        <f t="shared" ca="1" si="731"/>
        <v>0</v>
      </c>
      <c r="ED378" s="339">
        <f t="shared" ca="1" si="731"/>
        <v>0</v>
      </c>
      <c r="EE378" s="339">
        <f t="shared" ca="1" si="731"/>
        <v>0</v>
      </c>
      <c r="EF378" s="339">
        <f t="shared" ca="1" si="731"/>
        <v>0</v>
      </c>
      <c r="EG378" s="339">
        <f t="shared" ca="1" si="731"/>
        <v>0</v>
      </c>
      <c r="EH378" s="339">
        <f t="shared" ca="1" si="731"/>
        <v>0</v>
      </c>
      <c r="EI378" s="339">
        <f t="shared" ca="1" si="731"/>
        <v>0</v>
      </c>
      <c r="EJ378" s="339">
        <f t="shared" ca="1" si="731"/>
        <v>0</v>
      </c>
      <c r="EK378" s="339">
        <f t="shared" ca="1" si="731"/>
        <v>0</v>
      </c>
      <c r="EL378" s="339">
        <f t="shared" ca="1" si="731"/>
        <v>0</v>
      </c>
      <c r="EM378" s="339">
        <f t="shared" ca="1" si="731"/>
        <v>0</v>
      </c>
      <c r="EO378" s="919" t="str">
        <f t="shared" ca="1" si="629"/>
        <v/>
      </c>
      <c r="EP378" s="919" t="str">
        <f t="shared" ca="1" si="711"/>
        <v/>
      </c>
      <c r="EQ378" s="919" t="str">
        <f t="shared" ca="1" si="712"/>
        <v/>
      </c>
      <c r="ER378" s="919" t="str">
        <f t="shared" ca="1" si="713"/>
        <v/>
      </c>
      <c r="ES378" s="919" t="str">
        <f ca="1">IFERROR(INDEX('郵便番号（石川県）'!$A$3:$F$2574,MATCH(INDIRECT("'("&amp;EO378&amp;")'!E7"),'郵便番号（石川県）'!$A$3:$A$2574,0),6),"")</f>
        <v/>
      </c>
      <c r="ET378" s="919" t="str">
        <f ca="1">IFERROR(INDEX('郵便番号（石川県）'!$A$3:$F$2574,MATCH(INDIRECT("'("&amp;$EO378&amp;")'!E7"),'郵便番号（石川県）'!$A$3:$A$2574,0),5),"")</f>
        <v/>
      </c>
      <c r="EU378" s="919" t="str">
        <f t="shared" ca="1" si="714"/>
        <v/>
      </c>
      <c r="EV378" s="919" t="str">
        <f t="shared" ca="1" si="715"/>
        <v/>
      </c>
      <c r="EW378" s="919" t="str">
        <f t="shared" ca="1" si="716"/>
        <v/>
      </c>
      <c r="EX378" s="919" t="str">
        <f t="shared" ca="1" si="717"/>
        <v/>
      </c>
      <c r="EY378" s="919" t="str">
        <f t="shared" ca="1" si="718"/>
        <v/>
      </c>
      <c r="EZ378" s="919" t="str">
        <f t="shared" ca="1" si="719"/>
        <v/>
      </c>
      <c r="FA378" s="919" t="str">
        <f t="shared" ca="1" si="720"/>
        <v/>
      </c>
      <c r="FB378" s="919" t="str">
        <f t="shared" ca="1" si="721"/>
        <v/>
      </c>
      <c r="FC378" s="919" t="str">
        <f t="shared" ca="1" si="722"/>
        <v/>
      </c>
      <c r="FD378" s="627" t="str">
        <f t="shared" ca="1" si="723"/>
        <v/>
      </c>
      <c r="FE378" s="630">
        <v>368</v>
      </c>
      <c r="FF378" s="299" t="str">
        <f t="shared" ca="1" si="724"/>
        <v/>
      </c>
      <c r="FG378" s="993" t="str">
        <f t="shared" ca="1" si="725"/>
        <v/>
      </c>
      <c r="FH378" s="919" t="str">
        <f t="shared" ca="1" si="726"/>
        <v/>
      </c>
      <c r="FI378" s="299">
        <f ca="1">COUNTIF($FH$11:FH378,"■")</f>
        <v>0</v>
      </c>
    </row>
    <row r="379" spans="1:165" ht="34.5" customHeight="1">
      <c r="A379" s="445">
        <f t="shared" ca="1" si="630"/>
        <v>0</v>
      </c>
      <c r="B379" s="446">
        <f>IF(R379&lt;&gt;"",IF(COUNTIF(R$11:R379,R379)=1,MAX(B$11:B378)+1,INDEX(B$11:B378,MATCH(R379,R$11:R378,0),1)),0)</f>
        <v>1</v>
      </c>
      <c r="C379" s="446">
        <f ca="1">IF(T379&lt;&gt;"",IF(COUNTIF(T$11:T379,T379)=1,MAX(C$11:C378)+1,INDEX(C$11:C378,MATCH(T379,T$11:T378,0),1)),0)</f>
        <v>0</v>
      </c>
      <c r="D379" s="446">
        <f ca="1">IF(U379&lt;&gt;"",IF(COUNTIF(U$11:U379,U379)=1,MAX(D$11:D378)+1,INDEX(D$11:D378,MATCH(U379,U$11:U378,0),1)),0)</f>
        <v>0</v>
      </c>
      <c r="E379" s="446">
        <f ca="1">IF(S379&lt;&gt;"",IF(COUNTIF(S$11:S379,S379)=1,MAX(E$11:E378)+1,INDEX(E$11:E378,MATCH(S379,S$11:S378,0),1)),0)</f>
        <v>0</v>
      </c>
      <c r="F379" s="446">
        <f ca="1">IF(Z379&lt;&gt;"",IF(COUNTIF(Z$11:Z379,Z379)=1,MAX(F$11:F378)+1,INDEX(F$11:F378,MATCH(Z379,Z$11:Z378,0),1)),0)</f>
        <v>0</v>
      </c>
      <c r="G379" s="447" cm="1">
        <f t="array" aca="1" ref="G379" ca="1">IF(Z379&lt;&gt;"",IF(COUNTIFS(Z$11:Z379,Z379,W$11:W379,W379)=1,MAX(G$11:G378)+1,INDEX(G$11:G378,MATCH(Z379&amp;W379,Z$11:Z378&amp;W$11:W379,0),1)),0)</f>
        <v>0</v>
      </c>
      <c r="H379" s="447">
        <f t="shared" ca="1" si="631"/>
        <v>0</v>
      </c>
      <c r="I379" s="447">
        <f ca="1">IF(T379="",0,IF(COUNTIF(T$11:T379,T379)=1,1,0))</f>
        <v>0</v>
      </c>
      <c r="J379" s="447">
        <f ca="1">IF(U379="",0,IF(COUNTIF(U$11:U379,U379)=1,1,0))</f>
        <v>0</v>
      </c>
      <c r="K379" s="447">
        <f ca="1">IF(S379="",0,IF(COUNTIF(S$11:S379,S379)=1,1,0))</f>
        <v>0</v>
      </c>
      <c r="L379" s="446">
        <f ca="1">IF(Z379="",0,IF(COUNTIF(Z$11:Z379,Z379)=1,1,0))</f>
        <v>0</v>
      </c>
      <c r="M379" s="767">
        <f ca="1">IF($W379=2,IF(COUNTIFS($W$11:$W379,2,$Z$11:$Z379,$Z379)=1,1,0),0)</f>
        <v>0</v>
      </c>
      <c r="N379" s="767">
        <f ca="1">IF($W379=1,IF(COUNTIFS($W$11:$W379,2,$Z$11:$Z379,$Z379)=1,1,0),0)</f>
        <v>0</v>
      </c>
      <c r="O379" s="446">
        <f ca="1">IF(H379=0,0,IF(COUNTIF(Z$11:Z379,Z379)=1,1,0))</f>
        <v>0</v>
      </c>
      <c r="P379" s="448" t="str">
        <f t="shared" ca="1" si="632"/>
        <v>石川県</v>
      </c>
      <c r="Q379" s="89">
        <f t="shared" ca="1" si="633"/>
        <v>369</v>
      </c>
      <c r="R379" s="170" t="s">
        <v>459</v>
      </c>
      <c r="S379" s="357" t="str">
        <f t="shared" ca="1" si="634"/>
        <v/>
      </c>
      <c r="T379" s="357" t="str">
        <f t="shared" ca="1" si="635"/>
        <v/>
      </c>
      <c r="U379" s="58" t="str">
        <f t="shared" ca="1" si="636"/>
        <v/>
      </c>
      <c r="V379" s="58" t="str">
        <f t="shared" ca="1" si="637"/>
        <v/>
      </c>
      <c r="W379" s="920" t="str">
        <f t="shared" ca="1" si="638"/>
        <v/>
      </c>
      <c r="X379" s="369">
        <f ca="1">IFERROR(VLOOKUP(W379,'（様式１号）３整理番号表'!$B$4:$H$5,2,FALSE),0)</f>
        <v>0</v>
      </c>
      <c r="Y379" s="768" t="str" cm="1">
        <f t="array" aca="1" ref="Y379" ca="1">IF(AND(D379=0,F379=0),"",IF(COUNTIF(D$11:D379,D379)=1,1,IF(COUNTIFS(D$11:D379,D379,F$11:F379,F379)=1,INDEX((D$11:D379,F$11:F379,Y$11:Y379),MATCH(_xlfn.MAXIFS(F$11:F378,D$11:D378,D379),$F$11:F379,0),1,3)+1,INDEX((D$11:D379,F$11:F379,Y$11:Y379),MATCH(D379&amp;F379,D$11:D379&amp;F$11:F379,0),1,3))))</f>
        <v/>
      </c>
      <c r="Z379" s="40" t="str">
        <f t="shared" ca="1" si="639"/>
        <v/>
      </c>
      <c r="AA379" s="924" t="str">
        <f t="shared" ca="1" si="640"/>
        <v/>
      </c>
      <c r="AB379" s="93">
        <f ca="1">IFERROR(VLOOKUP(AA379,'（様式１号）３整理番号表'!$B$10:$H$16,2,FALSE),0)</f>
        <v>0</v>
      </c>
      <c r="AC379" s="924" t="str">
        <f t="shared" ca="1" si="641"/>
        <v/>
      </c>
      <c r="AD379" s="924" t="str">
        <f t="shared" ca="1" si="642"/>
        <v/>
      </c>
      <c r="AE379" s="93">
        <f ca="1">IFERROR(VLOOKUP(AD379,'（様式１号）３整理番号表'!$B$21:$H$22,2,FALSE),0)</f>
        <v>0</v>
      </c>
      <c r="AF379" s="924" t="str">
        <f t="shared" ca="1" si="643"/>
        <v/>
      </c>
      <c r="AG379" s="93">
        <f ca="1">IFERROR(VLOOKUP(AF379,'（様式１号）３整理番号表'!$B$26:$H$31,2,FALSE),0)</f>
        <v>0</v>
      </c>
      <c r="AH379" s="924" t="str">
        <f t="shared" ca="1" si="644"/>
        <v/>
      </c>
      <c r="AI379" s="93">
        <f ca="1">IFERROR(VLOOKUP(AH379,'（様式１号）３整理番号表'!$J$5:$N$59,2,FALSE),0)</f>
        <v>0</v>
      </c>
      <c r="AJ379" s="77" t="str">
        <f t="shared" ca="1" si="645"/>
        <v/>
      </c>
      <c r="AK379" s="93">
        <f ca="1">IFERROR(VLOOKUP(AJ379,'（様式１号）３整理番号表'!$P$5:$R$29,2,FALSE),0)</f>
        <v>0</v>
      </c>
      <c r="AL379" s="921" t="str">
        <f t="shared" ca="1" si="646"/>
        <v/>
      </c>
      <c r="AM379" s="921" t="str">
        <f t="shared" ca="1" si="647"/>
        <v/>
      </c>
      <c r="AN379" s="921"/>
      <c r="AO379" s="77" t="str">
        <f t="shared" ca="1" si="648"/>
        <v/>
      </c>
      <c r="AP379" s="93">
        <f ca="1">IFERROR(VLOOKUP(AO379,'（様式１号）３整理番号表'!$P$5:$R$29,2,FALSE),0)</f>
        <v>0</v>
      </c>
      <c r="AQ379" s="924" t="str">
        <f t="shared" ca="1" si="649"/>
        <v/>
      </c>
      <c r="AR379" s="93">
        <f t="shared" ca="1" si="650"/>
        <v>0</v>
      </c>
      <c r="AS379" s="924" t="str">
        <f t="shared" ca="1" si="651"/>
        <v/>
      </c>
      <c r="AT379" s="40" t="str">
        <f t="shared" ca="1" si="652"/>
        <v/>
      </c>
      <c r="AU379" s="93" t="str">
        <f t="shared" ca="1" si="653"/>
        <v/>
      </c>
      <c r="AV379" s="923" t="str">
        <f t="shared" ca="1" si="654"/>
        <v/>
      </c>
      <c r="AW379" s="926" t="str">
        <f t="shared" ca="1" si="655"/>
        <v/>
      </c>
      <c r="AX379" s="925" t="str">
        <f t="shared" ca="1" si="656"/>
        <v/>
      </c>
      <c r="AY379" s="925" t="str">
        <f t="shared" ca="1" si="656"/>
        <v/>
      </c>
      <c r="AZ379" s="925" t="str">
        <f t="shared" ca="1" si="656"/>
        <v/>
      </c>
      <c r="BA379" s="925" t="str">
        <f t="shared" ca="1" si="656"/>
        <v/>
      </c>
      <c r="BB379" s="925" t="str">
        <f t="shared" ca="1" si="657"/>
        <v/>
      </c>
      <c r="BC379" s="925" t="str">
        <f t="shared" ca="1" si="658"/>
        <v/>
      </c>
      <c r="BD379" s="925" t="str">
        <f t="shared" ca="1" si="658"/>
        <v/>
      </c>
      <c r="BE379" s="925" t="str">
        <f t="shared" ca="1" si="658"/>
        <v/>
      </c>
      <c r="BF379" s="77" t="str">
        <f t="shared" ca="1" si="659"/>
        <v/>
      </c>
      <c r="BG379" s="924" t="str">
        <f t="shared" ca="1" si="660"/>
        <v/>
      </c>
      <c r="BH379" s="94">
        <f ca="1">IF(BF379&lt;&gt;"",INDEX('（様式１号）３整理番号表'!$AB$7:$AQ$12,MATCH(BF379,'（様式１号）３整理番号表'!$AA$7:$AA$12,0),MATCH(BG379,'（様式１号）３整理番号表'!$AB$6:$AQ$6,0)),0)</f>
        <v>0</v>
      </c>
      <c r="BI379" s="921" t="str">
        <f t="shared" ca="1" si="661"/>
        <v/>
      </c>
      <c r="BJ379" s="922" t="str">
        <f t="shared" ca="1" si="662"/>
        <v/>
      </c>
      <c r="BK379" s="926" t="str">
        <f t="shared" ca="1" si="663"/>
        <v/>
      </c>
      <c r="BL379" s="922" t="str">
        <f t="shared" ca="1" si="664"/>
        <v/>
      </c>
      <c r="BM379" s="79" t="str">
        <f t="shared" ca="1" si="665"/>
        <v/>
      </c>
      <c r="BN379" s="82" t="str">
        <f t="shared" ca="1" si="666"/>
        <v/>
      </c>
      <c r="BO379" s="83" t="str">
        <f t="shared" ca="1" si="667"/>
        <v/>
      </c>
      <c r="BP379" s="84" t="str">
        <f t="shared" ca="1" si="668"/>
        <v/>
      </c>
      <c r="BQ379" s="82" t="str">
        <f t="shared" ca="1" si="669"/>
        <v/>
      </c>
      <c r="BR379" s="97" t="str">
        <f t="shared" ca="1" si="670"/>
        <v/>
      </c>
      <c r="BS379" s="95" t="str">
        <f t="shared" ca="1" si="671"/>
        <v/>
      </c>
      <c r="BT379" s="184" t="str">
        <f t="shared" ca="1" si="672"/>
        <v/>
      </c>
      <c r="BU379" s="611" t="str">
        <f t="shared" ca="1" si="673"/>
        <v/>
      </c>
      <c r="BV379" s="77" t="str">
        <f t="shared" ca="1" si="674"/>
        <v/>
      </c>
      <c r="BW379" s="85" t="str">
        <f t="shared" ca="1" si="675"/>
        <v/>
      </c>
      <c r="BX379" s="86" t="str">
        <f t="shared" ca="1" si="676"/>
        <v/>
      </c>
      <c r="BY379" s="231">
        <f ca="1">IF('ポイント要件確認等（個別表）'!AD379=1,ROUNDDOWN('ポイント要件確認等（個別表）'!AV379,-3),IF('ポイント要件確認等（個別表）'!AD379=2,ROUNDDOWN('ポイント要件確認等（個別表）'!BH379,-3),IF('ポイント要件確認等（個別表）'!AD379=3,ROUNDDOWN('ポイント要件確認等（個別表）'!BT379,-3),0)))</f>
        <v>0</v>
      </c>
      <c r="BZ379" s="86" t="str">
        <f t="shared" ca="1" si="677"/>
        <v/>
      </c>
      <c r="CA379" s="232" t="str">
        <f t="shared" ca="1" si="678"/>
        <v/>
      </c>
      <c r="CB379" s="232">
        <f t="shared" ca="1" si="679"/>
        <v>0</v>
      </c>
      <c r="CC379" s="86" t="str">
        <f t="shared" ca="1" si="680"/>
        <v/>
      </c>
      <c r="CD379" s="86" t="str">
        <f t="shared" ca="1" si="681"/>
        <v/>
      </c>
      <c r="CE379" s="609"/>
      <c r="CF379" s="86" t="str">
        <f t="shared" ca="1" si="682"/>
        <v/>
      </c>
      <c r="CG379" s="185" t="str">
        <f t="shared" ca="1" si="683"/>
        <v/>
      </c>
      <c r="CH379" s="246" t="str">
        <f t="shared" ca="1" si="684"/>
        <v>含税額</v>
      </c>
      <c r="CI379" s="247" t="str">
        <f t="shared" ca="1" si="685"/>
        <v/>
      </c>
      <c r="CJ379" s="87" t="str">
        <f ca="1">IFERROR(IF(INDIRECT("'("&amp;'２個別表'!EO379&amp;")'!AR"&amp;84+EP379)&lt;&gt;1,"",1),"")</f>
        <v/>
      </c>
      <c r="CK379" s="244" t="str">
        <f t="shared" ca="1" si="686"/>
        <v/>
      </c>
      <c r="CL379" s="235" t="str">
        <f t="shared" ca="1" si="687"/>
        <v/>
      </c>
      <c r="CM379" s="239" t="str">
        <f t="shared" ca="1" si="688"/>
        <v/>
      </c>
      <c r="CN379" s="77" t="str">
        <f t="shared" ca="1" si="689"/>
        <v/>
      </c>
      <c r="CO379" s="93" t="str">
        <f ca="1">IFERROR(VLOOKUP(CN379,'（様式１号）３整理番号表'!$T$5:$V$15,2,FALSE),"")</f>
        <v/>
      </c>
      <c r="CP379" s="924" t="str">
        <f t="shared" ca="1" si="690"/>
        <v/>
      </c>
      <c r="CQ379" s="93" t="str">
        <f ca="1">IFERROR(VLOOKUP(CP379,'（様式１号）３整理番号表'!$T$19:$V$24,2,FALSE),"")</f>
        <v/>
      </c>
      <c r="CR379" s="924" t="str">
        <f ca="1">IFERROR(IF(INDIRECT("'("&amp;'２個別表'!EO379&amp;")'!AV"&amp;84+EP379)&lt;&gt;1,"",1),"")</f>
        <v/>
      </c>
      <c r="CS379" s="232">
        <f t="shared" ca="1" si="691"/>
        <v>0</v>
      </c>
      <c r="CT379" s="248">
        <f t="shared" ca="1" si="692"/>
        <v>0</v>
      </c>
      <c r="CU379" s="376" t="str">
        <f ca="1">IF(ER379="補強",IF(COUNTIFS($Z$11:Z379,Z379,$W$11:W379,1)=1,"１①",""),IF(COUNTIFS($Z$11:Z379,Z379,$W$11:W379,2)=1,"２①",""))</f>
        <v/>
      </c>
      <c r="CV379" s="57" t="str">
        <f t="shared" ca="1" si="693"/>
        <v/>
      </c>
      <c r="CW379" s="927" t="str">
        <f t="shared" ca="1" si="694"/>
        <v/>
      </c>
      <c r="CX379" s="256" t="str">
        <f t="shared" ca="1" si="695"/>
        <v/>
      </c>
      <c r="CY379" s="256" t="str">
        <f t="shared" ca="1" si="696"/>
        <v/>
      </c>
      <c r="CZ379" s="256" t="str">
        <f t="shared" ca="1" si="697"/>
        <v/>
      </c>
      <c r="DA379" s="256" t="str">
        <f t="shared" ca="1" si="698"/>
        <v/>
      </c>
      <c r="DB379" s="316" t="str">
        <f ca="1">IFERROR(VLOOKUP($CU379,'（様式１号）３整理番号表'!$Z$19:$AB$32,3,FALSE),"")</f>
        <v/>
      </c>
      <c r="DC379" s="259" t="str">
        <f t="shared" ca="1" si="699"/>
        <v>-</v>
      </c>
      <c r="DD379" s="618" t="str">
        <f t="shared" ca="1" si="700"/>
        <v/>
      </c>
      <c r="DE379" s="321" t="str">
        <f ca="1">IF(AND(AO379=18,AS379=1),IF(COUNTIFS($Y$11:Y379,Y379,$AS$11:AS379,1)=1,"２②",""),IF($CU379="１①",INDEX(INDIRECT("'("&amp;$EO379&amp;")'!AR116:BB116"),1,MATCH(INDIRECT("'("&amp;$EO379&amp;")'!C118"),INDIRECT("'("&amp;$EO379&amp;")'!AR119:BB119"),0)),""))</f>
        <v/>
      </c>
      <c r="DF379" s="324" t="str">
        <f t="shared" ca="1" si="701"/>
        <v/>
      </c>
      <c r="DG379" s="313" t="str">
        <f t="shared" ca="1" si="702"/>
        <v/>
      </c>
      <c r="DH379" s="313" t="str">
        <f t="shared" ca="1" si="703"/>
        <v/>
      </c>
      <c r="DI379" s="313" t="str">
        <f t="shared" ca="1" si="704"/>
        <v/>
      </c>
      <c r="DJ379" s="313" t="str">
        <f t="shared" ca="1" si="705"/>
        <v/>
      </c>
      <c r="DK379" s="328" t="str">
        <f t="shared" ca="1" si="706"/>
        <v/>
      </c>
      <c r="DL379" s="334" t="str">
        <f t="shared" ca="1" si="707"/>
        <v/>
      </c>
      <c r="DM379" s="915" t="str">
        <f t="shared" ca="1" si="708"/>
        <v/>
      </c>
      <c r="DN379" s="15"/>
      <c r="DO379" s="324"/>
      <c r="DP379" s="16"/>
      <c r="DQ379" s="16"/>
      <c r="DR379" s="16"/>
      <c r="DS379" s="16"/>
      <c r="DT379" s="318" t="str">
        <f>IFERROR(VLOOKUP($DN379,'（様式１号）３整理番号表'!$Z$19:$AB$32,3,FALSE),"")</f>
        <v/>
      </c>
      <c r="DU379" s="259" t="str">
        <f t="shared" si="709"/>
        <v/>
      </c>
      <c r="DV379" s="14"/>
      <c r="DW379" s="17" t="str">
        <f t="shared" ca="1" si="710"/>
        <v/>
      </c>
      <c r="DX379" s="88" t="str">
        <f t="shared" ca="1" si="727"/>
        <v/>
      </c>
      <c r="DZ379" s="339">
        <f t="shared" ca="1" si="731"/>
        <v>0</v>
      </c>
      <c r="EA379" s="339">
        <f t="shared" ca="1" si="731"/>
        <v>0</v>
      </c>
      <c r="EB379" s="339">
        <f t="shared" ca="1" si="731"/>
        <v>0</v>
      </c>
      <c r="EC379" s="339">
        <f t="shared" ca="1" si="731"/>
        <v>0</v>
      </c>
      <c r="ED379" s="339">
        <f t="shared" ca="1" si="731"/>
        <v>0</v>
      </c>
      <c r="EE379" s="339">
        <f t="shared" ca="1" si="731"/>
        <v>0</v>
      </c>
      <c r="EF379" s="339">
        <f t="shared" ca="1" si="731"/>
        <v>0</v>
      </c>
      <c r="EG379" s="339">
        <f t="shared" ca="1" si="731"/>
        <v>0</v>
      </c>
      <c r="EH379" s="339">
        <f t="shared" ca="1" si="731"/>
        <v>0</v>
      </c>
      <c r="EI379" s="339">
        <f t="shared" ca="1" si="731"/>
        <v>0</v>
      </c>
      <c r="EJ379" s="339">
        <f t="shared" ca="1" si="731"/>
        <v>0</v>
      </c>
      <c r="EK379" s="339">
        <f t="shared" ca="1" si="731"/>
        <v>0</v>
      </c>
      <c r="EL379" s="339">
        <f t="shared" ca="1" si="731"/>
        <v>0</v>
      </c>
      <c r="EM379" s="339">
        <f t="shared" ca="1" si="731"/>
        <v>0</v>
      </c>
      <c r="EO379" s="919" t="str">
        <f t="shared" ca="1" si="629"/>
        <v/>
      </c>
      <c r="EP379" s="919" t="str">
        <f t="shared" ca="1" si="711"/>
        <v/>
      </c>
      <c r="EQ379" s="919" t="str">
        <f t="shared" ca="1" si="712"/>
        <v/>
      </c>
      <c r="ER379" s="919" t="str">
        <f t="shared" ca="1" si="713"/>
        <v/>
      </c>
      <c r="ES379" s="919" t="str">
        <f ca="1">IFERROR(INDEX('郵便番号（石川県）'!$A$3:$F$2574,MATCH(INDIRECT("'("&amp;EO379&amp;")'!E7"),'郵便番号（石川県）'!$A$3:$A$2574,0),6),"")</f>
        <v/>
      </c>
      <c r="ET379" s="919" t="str">
        <f ca="1">IFERROR(INDEX('郵便番号（石川県）'!$A$3:$F$2574,MATCH(INDIRECT("'("&amp;$EO379&amp;")'!E7"),'郵便番号（石川県）'!$A$3:$A$2574,0),5),"")</f>
        <v/>
      </c>
      <c r="EU379" s="919" t="str">
        <f t="shared" ca="1" si="714"/>
        <v/>
      </c>
      <c r="EV379" s="919" t="str">
        <f t="shared" ca="1" si="715"/>
        <v/>
      </c>
      <c r="EW379" s="919" t="str">
        <f t="shared" ca="1" si="716"/>
        <v/>
      </c>
      <c r="EX379" s="919" t="str">
        <f t="shared" ca="1" si="717"/>
        <v/>
      </c>
      <c r="EY379" s="919" t="str">
        <f t="shared" ca="1" si="718"/>
        <v/>
      </c>
      <c r="EZ379" s="919" t="str">
        <f t="shared" ca="1" si="719"/>
        <v/>
      </c>
      <c r="FA379" s="919" t="str">
        <f t="shared" ca="1" si="720"/>
        <v/>
      </c>
      <c r="FB379" s="919" t="str">
        <f t="shared" ca="1" si="721"/>
        <v/>
      </c>
      <c r="FC379" s="919" t="str">
        <f t="shared" ca="1" si="722"/>
        <v/>
      </c>
      <c r="FD379" s="627" t="str">
        <f t="shared" ca="1" si="723"/>
        <v/>
      </c>
      <c r="FE379" s="630">
        <v>369</v>
      </c>
      <c r="FF379" s="299" t="str">
        <f t="shared" ca="1" si="724"/>
        <v/>
      </c>
      <c r="FG379" s="993" t="str">
        <f t="shared" ca="1" si="725"/>
        <v/>
      </c>
      <c r="FH379" s="919" t="str">
        <f t="shared" ca="1" si="726"/>
        <v/>
      </c>
      <c r="FI379" s="299">
        <f ca="1">COUNTIF($FH$11:FH379,"■")</f>
        <v>0</v>
      </c>
    </row>
    <row r="380" spans="1:165" ht="34.5" customHeight="1">
      <c r="A380" s="445">
        <f t="shared" ca="1" si="630"/>
        <v>0</v>
      </c>
      <c r="B380" s="446">
        <f>IF(R380&lt;&gt;"",IF(COUNTIF(R$11:R380,R380)=1,MAX(B$11:B379)+1,INDEX(B$11:B379,MATCH(R380,R$11:R379,0),1)),0)</f>
        <v>1</v>
      </c>
      <c r="C380" s="446">
        <f ca="1">IF(T380&lt;&gt;"",IF(COUNTIF(T$11:T380,T380)=1,MAX(C$11:C379)+1,INDEX(C$11:C379,MATCH(T380,T$11:T379,0),1)),0)</f>
        <v>0</v>
      </c>
      <c r="D380" s="446">
        <f ca="1">IF(U380&lt;&gt;"",IF(COUNTIF(U$11:U380,U380)=1,MAX(D$11:D379)+1,INDEX(D$11:D379,MATCH(U380,U$11:U379,0),1)),0)</f>
        <v>0</v>
      </c>
      <c r="E380" s="446">
        <f ca="1">IF(S380&lt;&gt;"",IF(COUNTIF(S$11:S380,S380)=1,MAX(E$11:E379)+1,INDEX(E$11:E379,MATCH(S380,S$11:S379,0),1)),0)</f>
        <v>0</v>
      </c>
      <c r="F380" s="446">
        <f ca="1">IF(Z380&lt;&gt;"",IF(COUNTIF(Z$11:Z380,Z380)=1,MAX(F$11:F379)+1,INDEX(F$11:F379,MATCH(Z380,Z$11:Z379,0),1)),0)</f>
        <v>0</v>
      </c>
      <c r="G380" s="447" cm="1">
        <f t="array" aca="1" ref="G380" ca="1">IF(Z380&lt;&gt;"",IF(COUNTIFS(Z$11:Z380,Z380,W$11:W380,W380)=1,MAX(G$11:G379)+1,INDEX(G$11:G379,MATCH(Z380&amp;W380,Z$11:Z379&amp;W$11:W380,0),1)),0)</f>
        <v>0</v>
      </c>
      <c r="H380" s="447">
        <f t="shared" ca="1" si="631"/>
        <v>0</v>
      </c>
      <c r="I380" s="447">
        <f ca="1">IF(T380="",0,IF(COUNTIF(T$11:T380,T380)=1,1,0))</f>
        <v>0</v>
      </c>
      <c r="J380" s="447">
        <f ca="1">IF(U380="",0,IF(COUNTIF(U$11:U380,U380)=1,1,0))</f>
        <v>0</v>
      </c>
      <c r="K380" s="447">
        <f ca="1">IF(S380="",0,IF(COUNTIF(S$11:S380,S380)=1,1,0))</f>
        <v>0</v>
      </c>
      <c r="L380" s="446">
        <f ca="1">IF(Z380="",0,IF(COUNTIF(Z$11:Z380,Z380)=1,1,0))</f>
        <v>0</v>
      </c>
      <c r="M380" s="767">
        <f ca="1">IF($W380=2,IF(COUNTIFS($W$11:$W380,2,$Z$11:$Z380,$Z380)=1,1,0),0)</f>
        <v>0</v>
      </c>
      <c r="N380" s="767">
        <f ca="1">IF($W380=1,IF(COUNTIFS($W$11:$W380,2,$Z$11:$Z380,$Z380)=1,1,0),0)</f>
        <v>0</v>
      </c>
      <c r="O380" s="446">
        <f ca="1">IF(H380=0,0,IF(COUNTIF(Z$11:Z380,Z380)=1,1,0))</f>
        <v>0</v>
      </c>
      <c r="P380" s="448" t="str">
        <f t="shared" ca="1" si="632"/>
        <v>石川県</v>
      </c>
      <c r="Q380" s="89">
        <f t="shared" ca="1" si="633"/>
        <v>370</v>
      </c>
      <c r="R380" s="170" t="s">
        <v>459</v>
      </c>
      <c r="S380" s="357" t="str">
        <f t="shared" ca="1" si="634"/>
        <v/>
      </c>
      <c r="T380" s="357" t="str">
        <f t="shared" ca="1" si="635"/>
        <v/>
      </c>
      <c r="U380" s="58" t="str">
        <f t="shared" ca="1" si="636"/>
        <v/>
      </c>
      <c r="V380" s="58" t="str">
        <f t="shared" ca="1" si="637"/>
        <v/>
      </c>
      <c r="W380" s="920" t="str">
        <f t="shared" ca="1" si="638"/>
        <v/>
      </c>
      <c r="X380" s="369">
        <f ca="1">IFERROR(VLOOKUP(W380,'（様式１号）３整理番号表'!$B$4:$H$5,2,FALSE),0)</f>
        <v>0</v>
      </c>
      <c r="Y380" s="768" t="str" cm="1">
        <f t="array" aca="1" ref="Y380" ca="1">IF(AND(D380=0,F380=0),"",IF(COUNTIF(D$11:D380,D380)=1,1,IF(COUNTIFS(D$11:D380,D380,F$11:F380,F380)=1,INDEX((D$11:D380,F$11:F380,Y$11:Y380),MATCH(_xlfn.MAXIFS(F$11:F379,D$11:D379,D380),$F$11:F380,0),1,3)+1,INDEX((D$11:D380,F$11:F380,Y$11:Y380),MATCH(D380&amp;F380,D$11:D380&amp;F$11:F380,0),1,3))))</f>
        <v/>
      </c>
      <c r="Z380" s="40" t="str">
        <f t="shared" ca="1" si="639"/>
        <v/>
      </c>
      <c r="AA380" s="924" t="str">
        <f t="shared" ca="1" si="640"/>
        <v/>
      </c>
      <c r="AB380" s="93">
        <f ca="1">IFERROR(VLOOKUP(AA380,'（様式１号）３整理番号表'!$B$10:$H$16,2,FALSE),0)</f>
        <v>0</v>
      </c>
      <c r="AC380" s="924" t="str">
        <f t="shared" ca="1" si="641"/>
        <v/>
      </c>
      <c r="AD380" s="924" t="str">
        <f t="shared" ca="1" si="642"/>
        <v/>
      </c>
      <c r="AE380" s="93">
        <f ca="1">IFERROR(VLOOKUP(AD380,'（様式１号）３整理番号表'!$B$21:$H$22,2,FALSE),0)</f>
        <v>0</v>
      </c>
      <c r="AF380" s="924" t="str">
        <f t="shared" ca="1" si="643"/>
        <v/>
      </c>
      <c r="AG380" s="93">
        <f ca="1">IFERROR(VLOOKUP(AF380,'（様式１号）３整理番号表'!$B$26:$H$31,2,FALSE),0)</f>
        <v>0</v>
      </c>
      <c r="AH380" s="924" t="str">
        <f t="shared" ca="1" si="644"/>
        <v/>
      </c>
      <c r="AI380" s="93">
        <f ca="1">IFERROR(VLOOKUP(AH380,'（様式１号）３整理番号表'!$J$5:$N$59,2,FALSE),0)</f>
        <v>0</v>
      </c>
      <c r="AJ380" s="77" t="str">
        <f t="shared" ca="1" si="645"/>
        <v/>
      </c>
      <c r="AK380" s="93">
        <f ca="1">IFERROR(VLOOKUP(AJ380,'（様式１号）３整理番号表'!$P$5:$R$29,2,FALSE),0)</f>
        <v>0</v>
      </c>
      <c r="AL380" s="921" t="str">
        <f t="shared" ca="1" si="646"/>
        <v/>
      </c>
      <c r="AM380" s="921" t="str">
        <f t="shared" ca="1" si="647"/>
        <v/>
      </c>
      <c r="AN380" s="921"/>
      <c r="AO380" s="77" t="str">
        <f t="shared" ca="1" si="648"/>
        <v/>
      </c>
      <c r="AP380" s="93">
        <f ca="1">IFERROR(VLOOKUP(AO380,'（様式１号）３整理番号表'!$P$5:$R$29,2,FALSE),0)</f>
        <v>0</v>
      </c>
      <c r="AQ380" s="924" t="str">
        <f t="shared" ca="1" si="649"/>
        <v/>
      </c>
      <c r="AR380" s="93">
        <f t="shared" ca="1" si="650"/>
        <v>0</v>
      </c>
      <c r="AS380" s="924" t="str">
        <f t="shared" ca="1" si="651"/>
        <v/>
      </c>
      <c r="AT380" s="40" t="str">
        <f t="shared" ca="1" si="652"/>
        <v/>
      </c>
      <c r="AU380" s="93" t="str">
        <f t="shared" ca="1" si="653"/>
        <v/>
      </c>
      <c r="AV380" s="923" t="str">
        <f t="shared" ca="1" si="654"/>
        <v/>
      </c>
      <c r="AW380" s="926" t="str">
        <f t="shared" ca="1" si="655"/>
        <v/>
      </c>
      <c r="AX380" s="925" t="str">
        <f t="shared" ca="1" si="656"/>
        <v/>
      </c>
      <c r="AY380" s="925" t="str">
        <f t="shared" ca="1" si="656"/>
        <v/>
      </c>
      <c r="AZ380" s="925" t="str">
        <f t="shared" ca="1" si="656"/>
        <v/>
      </c>
      <c r="BA380" s="925" t="str">
        <f t="shared" ca="1" si="656"/>
        <v/>
      </c>
      <c r="BB380" s="925" t="str">
        <f t="shared" ca="1" si="657"/>
        <v/>
      </c>
      <c r="BC380" s="925" t="str">
        <f t="shared" ca="1" si="658"/>
        <v/>
      </c>
      <c r="BD380" s="925" t="str">
        <f t="shared" ca="1" si="658"/>
        <v/>
      </c>
      <c r="BE380" s="925" t="str">
        <f t="shared" ca="1" si="658"/>
        <v/>
      </c>
      <c r="BF380" s="77" t="str">
        <f t="shared" ca="1" si="659"/>
        <v/>
      </c>
      <c r="BG380" s="924" t="str">
        <f t="shared" ca="1" si="660"/>
        <v/>
      </c>
      <c r="BH380" s="94">
        <f ca="1">IF(BF380&lt;&gt;"",INDEX('（様式１号）３整理番号表'!$AB$7:$AQ$12,MATCH(BF380,'（様式１号）３整理番号表'!$AA$7:$AA$12,0),MATCH(BG380,'（様式１号）３整理番号表'!$AB$6:$AQ$6,0)),0)</f>
        <v>0</v>
      </c>
      <c r="BI380" s="921" t="str">
        <f t="shared" ca="1" si="661"/>
        <v/>
      </c>
      <c r="BJ380" s="922" t="str">
        <f t="shared" ca="1" si="662"/>
        <v/>
      </c>
      <c r="BK380" s="926" t="str">
        <f t="shared" ca="1" si="663"/>
        <v/>
      </c>
      <c r="BL380" s="922" t="str">
        <f t="shared" ca="1" si="664"/>
        <v/>
      </c>
      <c r="BM380" s="79" t="str">
        <f t="shared" ca="1" si="665"/>
        <v/>
      </c>
      <c r="BN380" s="82" t="str">
        <f t="shared" ca="1" si="666"/>
        <v/>
      </c>
      <c r="BO380" s="83" t="str">
        <f t="shared" ca="1" si="667"/>
        <v/>
      </c>
      <c r="BP380" s="84" t="str">
        <f t="shared" ca="1" si="668"/>
        <v/>
      </c>
      <c r="BQ380" s="82" t="str">
        <f t="shared" ca="1" si="669"/>
        <v/>
      </c>
      <c r="BR380" s="97" t="str">
        <f t="shared" ca="1" si="670"/>
        <v/>
      </c>
      <c r="BS380" s="95" t="str">
        <f t="shared" ca="1" si="671"/>
        <v/>
      </c>
      <c r="BT380" s="184" t="str">
        <f t="shared" ca="1" si="672"/>
        <v/>
      </c>
      <c r="BU380" s="611" t="str">
        <f t="shared" ca="1" si="673"/>
        <v/>
      </c>
      <c r="BV380" s="77" t="str">
        <f t="shared" ca="1" si="674"/>
        <v/>
      </c>
      <c r="BW380" s="85" t="str">
        <f t="shared" ca="1" si="675"/>
        <v/>
      </c>
      <c r="BX380" s="86" t="str">
        <f t="shared" ca="1" si="676"/>
        <v/>
      </c>
      <c r="BY380" s="231">
        <f ca="1">IF('ポイント要件確認等（個別表）'!AD380=1,ROUNDDOWN('ポイント要件確認等（個別表）'!AV380,-3),IF('ポイント要件確認等（個別表）'!AD380=2,ROUNDDOWN('ポイント要件確認等（個別表）'!BH380,-3),IF('ポイント要件確認等（個別表）'!AD380=3,ROUNDDOWN('ポイント要件確認等（個別表）'!BT380,-3),0)))</f>
        <v>0</v>
      </c>
      <c r="BZ380" s="86" t="str">
        <f t="shared" ca="1" si="677"/>
        <v/>
      </c>
      <c r="CA380" s="232" t="str">
        <f t="shared" ca="1" si="678"/>
        <v/>
      </c>
      <c r="CB380" s="232">
        <f t="shared" ca="1" si="679"/>
        <v>0</v>
      </c>
      <c r="CC380" s="86" t="str">
        <f t="shared" ca="1" si="680"/>
        <v/>
      </c>
      <c r="CD380" s="86" t="str">
        <f t="shared" ca="1" si="681"/>
        <v/>
      </c>
      <c r="CE380" s="609"/>
      <c r="CF380" s="86" t="str">
        <f t="shared" ca="1" si="682"/>
        <v/>
      </c>
      <c r="CG380" s="185" t="str">
        <f t="shared" ca="1" si="683"/>
        <v/>
      </c>
      <c r="CH380" s="246" t="str">
        <f t="shared" ca="1" si="684"/>
        <v>含税額</v>
      </c>
      <c r="CI380" s="247" t="str">
        <f t="shared" ca="1" si="685"/>
        <v/>
      </c>
      <c r="CJ380" s="87" t="str">
        <f ca="1">IFERROR(IF(INDIRECT("'("&amp;'２個別表'!EO380&amp;")'!AR"&amp;84+EP380)&lt;&gt;1,"",1),"")</f>
        <v/>
      </c>
      <c r="CK380" s="244" t="str">
        <f t="shared" ca="1" si="686"/>
        <v/>
      </c>
      <c r="CL380" s="235" t="str">
        <f t="shared" ca="1" si="687"/>
        <v/>
      </c>
      <c r="CM380" s="239" t="str">
        <f t="shared" ca="1" si="688"/>
        <v/>
      </c>
      <c r="CN380" s="77" t="str">
        <f t="shared" ca="1" si="689"/>
        <v/>
      </c>
      <c r="CO380" s="93" t="str">
        <f ca="1">IFERROR(VLOOKUP(CN380,'（様式１号）３整理番号表'!$T$5:$V$15,2,FALSE),"")</f>
        <v/>
      </c>
      <c r="CP380" s="924" t="str">
        <f t="shared" ca="1" si="690"/>
        <v/>
      </c>
      <c r="CQ380" s="93" t="str">
        <f ca="1">IFERROR(VLOOKUP(CP380,'（様式１号）３整理番号表'!$T$19:$V$24,2,FALSE),"")</f>
        <v/>
      </c>
      <c r="CR380" s="924" t="str">
        <f ca="1">IFERROR(IF(INDIRECT("'("&amp;'２個別表'!EO380&amp;")'!AV"&amp;84+EP380)&lt;&gt;1,"",1),"")</f>
        <v/>
      </c>
      <c r="CS380" s="232">
        <f t="shared" ca="1" si="691"/>
        <v>0</v>
      </c>
      <c r="CT380" s="248">
        <f t="shared" ca="1" si="692"/>
        <v>0</v>
      </c>
      <c r="CU380" s="376" t="str">
        <f ca="1">IF(ER380="補強",IF(COUNTIFS($Z$11:Z380,Z380,$W$11:W380,1)=1,"１①",""),IF(COUNTIFS($Z$11:Z380,Z380,$W$11:W380,2)=1,"２①",""))</f>
        <v/>
      </c>
      <c r="CV380" s="57" t="str">
        <f t="shared" ca="1" si="693"/>
        <v/>
      </c>
      <c r="CW380" s="927" t="str">
        <f t="shared" ca="1" si="694"/>
        <v/>
      </c>
      <c r="CX380" s="256" t="str">
        <f t="shared" ca="1" si="695"/>
        <v/>
      </c>
      <c r="CY380" s="256" t="str">
        <f t="shared" ca="1" si="696"/>
        <v/>
      </c>
      <c r="CZ380" s="256" t="str">
        <f t="shared" ca="1" si="697"/>
        <v/>
      </c>
      <c r="DA380" s="256" t="str">
        <f t="shared" ca="1" si="698"/>
        <v/>
      </c>
      <c r="DB380" s="316" t="str">
        <f ca="1">IFERROR(VLOOKUP($CU380,'（様式１号）３整理番号表'!$Z$19:$AB$32,3,FALSE),"")</f>
        <v/>
      </c>
      <c r="DC380" s="259" t="str">
        <f t="shared" ca="1" si="699"/>
        <v>-</v>
      </c>
      <c r="DD380" s="618" t="str">
        <f t="shared" ca="1" si="700"/>
        <v/>
      </c>
      <c r="DE380" s="321" t="str">
        <f ca="1">IF(AND(AO380=18,AS380=1),IF(COUNTIFS($Y$11:Y380,Y380,$AS$11:AS380,1)=1,"２②",""),IF($CU380="１①",INDEX(INDIRECT("'("&amp;$EO380&amp;")'!AR116:BB116"),1,MATCH(INDIRECT("'("&amp;$EO380&amp;")'!C118"),INDIRECT("'("&amp;$EO380&amp;")'!AR119:BB119"),0)),""))</f>
        <v/>
      </c>
      <c r="DF380" s="324" t="str">
        <f t="shared" ca="1" si="701"/>
        <v/>
      </c>
      <c r="DG380" s="313" t="str">
        <f t="shared" ca="1" si="702"/>
        <v/>
      </c>
      <c r="DH380" s="313" t="str">
        <f t="shared" ca="1" si="703"/>
        <v/>
      </c>
      <c r="DI380" s="313" t="str">
        <f t="shared" ca="1" si="704"/>
        <v/>
      </c>
      <c r="DJ380" s="313" t="str">
        <f t="shared" ca="1" si="705"/>
        <v/>
      </c>
      <c r="DK380" s="328" t="str">
        <f t="shared" ca="1" si="706"/>
        <v/>
      </c>
      <c r="DL380" s="334" t="str">
        <f t="shared" ca="1" si="707"/>
        <v/>
      </c>
      <c r="DM380" s="915" t="str">
        <f t="shared" ca="1" si="708"/>
        <v/>
      </c>
      <c r="DN380" s="15"/>
      <c r="DO380" s="324"/>
      <c r="DP380" s="16"/>
      <c r="DQ380" s="16"/>
      <c r="DR380" s="16"/>
      <c r="DS380" s="16"/>
      <c r="DT380" s="318" t="str">
        <f>IFERROR(VLOOKUP($DN380,'（様式１号）３整理番号表'!$Z$19:$AB$32,3,FALSE),"")</f>
        <v/>
      </c>
      <c r="DU380" s="259" t="str">
        <f t="shared" si="709"/>
        <v/>
      </c>
      <c r="DV380" s="14"/>
      <c r="DW380" s="17" t="str">
        <f t="shared" ca="1" si="710"/>
        <v/>
      </c>
      <c r="DX380" s="88" t="str">
        <f t="shared" ca="1" si="727"/>
        <v/>
      </c>
      <c r="DZ380" s="339">
        <f t="shared" ca="1" si="731"/>
        <v>0</v>
      </c>
      <c r="EA380" s="339">
        <f t="shared" ca="1" si="731"/>
        <v>0</v>
      </c>
      <c r="EB380" s="339">
        <f t="shared" ca="1" si="731"/>
        <v>0</v>
      </c>
      <c r="EC380" s="339">
        <f t="shared" ref="EC380:EM380" ca="1" si="732">COUNTIF($CJ380:$DV380,EC$8)</f>
        <v>0</v>
      </c>
      <c r="ED380" s="339">
        <f t="shared" ca="1" si="732"/>
        <v>0</v>
      </c>
      <c r="EE380" s="339">
        <f t="shared" ca="1" si="732"/>
        <v>0</v>
      </c>
      <c r="EF380" s="339">
        <f t="shared" ca="1" si="732"/>
        <v>0</v>
      </c>
      <c r="EG380" s="339">
        <f t="shared" ca="1" si="732"/>
        <v>0</v>
      </c>
      <c r="EH380" s="339">
        <f t="shared" ca="1" si="732"/>
        <v>0</v>
      </c>
      <c r="EI380" s="339">
        <f t="shared" ca="1" si="732"/>
        <v>0</v>
      </c>
      <c r="EJ380" s="339">
        <f t="shared" ca="1" si="732"/>
        <v>0</v>
      </c>
      <c r="EK380" s="339">
        <f t="shared" ca="1" si="732"/>
        <v>0</v>
      </c>
      <c r="EL380" s="339">
        <f t="shared" ca="1" si="732"/>
        <v>0</v>
      </c>
      <c r="EM380" s="339">
        <f t="shared" ca="1" si="732"/>
        <v>0</v>
      </c>
      <c r="EO380" s="919" t="str">
        <f t="shared" ca="1" si="629"/>
        <v/>
      </c>
      <c r="EP380" s="919" t="str">
        <f t="shared" ca="1" si="711"/>
        <v/>
      </c>
      <c r="EQ380" s="919" t="str">
        <f t="shared" ca="1" si="712"/>
        <v/>
      </c>
      <c r="ER380" s="919" t="str">
        <f t="shared" ca="1" si="713"/>
        <v/>
      </c>
      <c r="ES380" s="919" t="str">
        <f ca="1">IFERROR(INDEX('郵便番号（石川県）'!$A$3:$F$2574,MATCH(INDIRECT("'("&amp;EO380&amp;")'!E7"),'郵便番号（石川県）'!$A$3:$A$2574,0),6),"")</f>
        <v/>
      </c>
      <c r="ET380" s="919" t="str">
        <f ca="1">IFERROR(INDEX('郵便番号（石川県）'!$A$3:$F$2574,MATCH(INDIRECT("'("&amp;$EO380&amp;")'!E7"),'郵便番号（石川県）'!$A$3:$A$2574,0),5),"")</f>
        <v/>
      </c>
      <c r="EU380" s="919" t="str">
        <f t="shared" ca="1" si="714"/>
        <v/>
      </c>
      <c r="EV380" s="919" t="str">
        <f t="shared" ca="1" si="715"/>
        <v/>
      </c>
      <c r="EW380" s="919" t="str">
        <f t="shared" ca="1" si="716"/>
        <v/>
      </c>
      <c r="EX380" s="919" t="str">
        <f t="shared" ca="1" si="717"/>
        <v/>
      </c>
      <c r="EY380" s="919" t="str">
        <f t="shared" ca="1" si="718"/>
        <v/>
      </c>
      <c r="EZ380" s="919" t="str">
        <f t="shared" ca="1" si="719"/>
        <v/>
      </c>
      <c r="FA380" s="919" t="str">
        <f t="shared" ca="1" si="720"/>
        <v/>
      </c>
      <c r="FB380" s="919" t="str">
        <f t="shared" ca="1" si="721"/>
        <v/>
      </c>
      <c r="FC380" s="919" t="str">
        <f t="shared" ca="1" si="722"/>
        <v/>
      </c>
      <c r="FD380" s="627" t="str">
        <f t="shared" ca="1" si="723"/>
        <v/>
      </c>
      <c r="FE380" s="630">
        <v>370</v>
      </c>
      <c r="FF380" s="299" t="str">
        <f t="shared" ca="1" si="724"/>
        <v/>
      </c>
      <c r="FG380" s="993" t="str">
        <f t="shared" ca="1" si="725"/>
        <v/>
      </c>
      <c r="FH380" s="919" t="str">
        <f t="shared" ca="1" si="726"/>
        <v/>
      </c>
      <c r="FI380" s="299">
        <f ca="1">COUNTIF($FH$11:FH380,"■")</f>
        <v>0</v>
      </c>
    </row>
    <row r="381" spans="1:165" ht="34.5" customHeight="1">
      <c r="A381" s="445">
        <f t="shared" ca="1" si="630"/>
        <v>0</v>
      </c>
      <c r="B381" s="446">
        <f>IF(R381&lt;&gt;"",IF(COUNTIF(R$11:R381,R381)=1,MAX(B$11:B380)+1,INDEX(B$11:B380,MATCH(R381,R$11:R380,0),1)),0)</f>
        <v>1</v>
      </c>
      <c r="C381" s="446">
        <f ca="1">IF(T381&lt;&gt;"",IF(COUNTIF(T$11:T381,T381)=1,MAX(C$11:C380)+1,INDEX(C$11:C380,MATCH(T381,T$11:T380,0),1)),0)</f>
        <v>0</v>
      </c>
      <c r="D381" s="446">
        <f ca="1">IF(U381&lt;&gt;"",IF(COUNTIF(U$11:U381,U381)=1,MAX(D$11:D380)+1,INDEX(D$11:D380,MATCH(U381,U$11:U380,0),1)),0)</f>
        <v>0</v>
      </c>
      <c r="E381" s="446">
        <f ca="1">IF(S381&lt;&gt;"",IF(COUNTIF(S$11:S381,S381)=1,MAX(E$11:E380)+1,INDEX(E$11:E380,MATCH(S381,S$11:S380,0),1)),0)</f>
        <v>0</v>
      </c>
      <c r="F381" s="446">
        <f ca="1">IF(Z381&lt;&gt;"",IF(COUNTIF(Z$11:Z381,Z381)=1,MAX(F$11:F380)+1,INDEX(F$11:F380,MATCH(Z381,Z$11:Z380,0),1)),0)</f>
        <v>0</v>
      </c>
      <c r="G381" s="447" cm="1">
        <f t="array" aca="1" ref="G381" ca="1">IF(Z381&lt;&gt;"",IF(COUNTIFS(Z$11:Z381,Z381,W$11:W381,W381)=1,MAX(G$11:G380)+1,INDEX(G$11:G380,MATCH(Z381&amp;W381,Z$11:Z380&amp;W$11:W381,0),1)),0)</f>
        <v>0</v>
      </c>
      <c r="H381" s="447">
        <f t="shared" ca="1" si="631"/>
        <v>0</v>
      </c>
      <c r="I381" s="447">
        <f ca="1">IF(T381="",0,IF(COUNTIF(T$11:T381,T381)=1,1,0))</f>
        <v>0</v>
      </c>
      <c r="J381" s="447">
        <f ca="1">IF(U381="",0,IF(COUNTIF(U$11:U381,U381)=1,1,0))</f>
        <v>0</v>
      </c>
      <c r="K381" s="447">
        <f ca="1">IF(S381="",0,IF(COUNTIF(S$11:S381,S381)=1,1,0))</f>
        <v>0</v>
      </c>
      <c r="L381" s="446">
        <f ca="1">IF(Z381="",0,IF(COUNTIF(Z$11:Z381,Z381)=1,1,0))</f>
        <v>0</v>
      </c>
      <c r="M381" s="767">
        <f ca="1">IF($W381=2,IF(COUNTIFS($W$11:$W381,2,$Z$11:$Z381,$Z381)=1,1,0),0)</f>
        <v>0</v>
      </c>
      <c r="N381" s="767">
        <f ca="1">IF($W381=1,IF(COUNTIFS($W$11:$W381,2,$Z$11:$Z381,$Z381)=1,1,0),0)</f>
        <v>0</v>
      </c>
      <c r="O381" s="446">
        <f ca="1">IF(H381=0,0,IF(COUNTIF(Z$11:Z381,Z381)=1,1,0))</f>
        <v>0</v>
      </c>
      <c r="P381" s="448" t="str">
        <f t="shared" ca="1" si="632"/>
        <v>石川県</v>
      </c>
      <c r="Q381" s="89">
        <f t="shared" ca="1" si="633"/>
        <v>371</v>
      </c>
      <c r="R381" s="170" t="s">
        <v>459</v>
      </c>
      <c r="S381" s="357" t="str">
        <f t="shared" ca="1" si="634"/>
        <v/>
      </c>
      <c r="T381" s="357" t="str">
        <f t="shared" ca="1" si="635"/>
        <v/>
      </c>
      <c r="U381" s="58" t="str">
        <f t="shared" ca="1" si="636"/>
        <v/>
      </c>
      <c r="V381" s="58" t="str">
        <f t="shared" ca="1" si="637"/>
        <v/>
      </c>
      <c r="W381" s="920" t="str">
        <f t="shared" ca="1" si="638"/>
        <v/>
      </c>
      <c r="X381" s="369">
        <f ca="1">IFERROR(VLOOKUP(W381,'（様式１号）３整理番号表'!$B$4:$H$5,2,FALSE),0)</f>
        <v>0</v>
      </c>
      <c r="Y381" s="768" t="str" cm="1">
        <f t="array" aca="1" ref="Y381" ca="1">IF(AND(D381=0,F381=0),"",IF(COUNTIF(D$11:D381,D381)=1,1,IF(COUNTIFS(D$11:D381,D381,F$11:F381,F381)=1,INDEX((D$11:D381,F$11:F381,Y$11:Y381),MATCH(_xlfn.MAXIFS(F$11:F380,D$11:D380,D381),$F$11:F381,0),1,3)+1,INDEX((D$11:D381,F$11:F381,Y$11:Y381),MATCH(D381&amp;F381,D$11:D381&amp;F$11:F381,0),1,3))))</f>
        <v/>
      </c>
      <c r="Z381" s="40" t="str">
        <f t="shared" ca="1" si="639"/>
        <v/>
      </c>
      <c r="AA381" s="924" t="str">
        <f t="shared" ca="1" si="640"/>
        <v/>
      </c>
      <c r="AB381" s="93">
        <f ca="1">IFERROR(VLOOKUP(AA381,'（様式１号）３整理番号表'!$B$10:$H$16,2,FALSE),0)</f>
        <v>0</v>
      </c>
      <c r="AC381" s="924" t="str">
        <f t="shared" ca="1" si="641"/>
        <v/>
      </c>
      <c r="AD381" s="924" t="str">
        <f t="shared" ca="1" si="642"/>
        <v/>
      </c>
      <c r="AE381" s="93">
        <f ca="1">IFERROR(VLOOKUP(AD381,'（様式１号）３整理番号表'!$B$21:$H$22,2,FALSE),0)</f>
        <v>0</v>
      </c>
      <c r="AF381" s="924" t="str">
        <f t="shared" ca="1" si="643"/>
        <v/>
      </c>
      <c r="AG381" s="93">
        <f ca="1">IFERROR(VLOOKUP(AF381,'（様式１号）３整理番号表'!$B$26:$H$31,2,FALSE),0)</f>
        <v>0</v>
      </c>
      <c r="AH381" s="924" t="str">
        <f t="shared" ca="1" si="644"/>
        <v/>
      </c>
      <c r="AI381" s="93">
        <f ca="1">IFERROR(VLOOKUP(AH381,'（様式１号）３整理番号表'!$J$5:$N$59,2,FALSE),0)</f>
        <v>0</v>
      </c>
      <c r="AJ381" s="77" t="str">
        <f t="shared" ca="1" si="645"/>
        <v/>
      </c>
      <c r="AK381" s="93">
        <f ca="1">IFERROR(VLOOKUP(AJ381,'（様式１号）３整理番号表'!$P$5:$R$29,2,FALSE),0)</f>
        <v>0</v>
      </c>
      <c r="AL381" s="921" t="str">
        <f t="shared" ca="1" si="646"/>
        <v/>
      </c>
      <c r="AM381" s="921" t="str">
        <f t="shared" ca="1" si="647"/>
        <v/>
      </c>
      <c r="AN381" s="921"/>
      <c r="AO381" s="77" t="str">
        <f t="shared" ca="1" si="648"/>
        <v/>
      </c>
      <c r="AP381" s="93">
        <f ca="1">IFERROR(VLOOKUP(AO381,'（様式１号）３整理番号表'!$P$5:$R$29,2,FALSE),0)</f>
        <v>0</v>
      </c>
      <c r="AQ381" s="924" t="str">
        <f t="shared" ca="1" si="649"/>
        <v/>
      </c>
      <c r="AR381" s="93">
        <f t="shared" ca="1" si="650"/>
        <v>0</v>
      </c>
      <c r="AS381" s="924" t="str">
        <f t="shared" ca="1" si="651"/>
        <v/>
      </c>
      <c r="AT381" s="40" t="str">
        <f t="shared" ca="1" si="652"/>
        <v/>
      </c>
      <c r="AU381" s="93" t="str">
        <f t="shared" ca="1" si="653"/>
        <v/>
      </c>
      <c r="AV381" s="923" t="str">
        <f t="shared" ca="1" si="654"/>
        <v/>
      </c>
      <c r="AW381" s="926" t="str">
        <f t="shared" ca="1" si="655"/>
        <v/>
      </c>
      <c r="AX381" s="925" t="str">
        <f t="shared" ca="1" si="656"/>
        <v/>
      </c>
      <c r="AY381" s="925" t="str">
        <f t="shared" ca="1" si="656"/>
        <v/>
      </c>
      <c r="AZ381" s="925" t="str">
        <f t="shared" ca="1" si="656"/>
        <v/>
      </c>
      <c r="BA381" s="925" t="str">
        <f t="shared" ca="1" si="656"/>
        <v/>
      </c>
      <c r="BB381" s="925" t="str">
        <f t="shared" ca="1" si="657"/>
        <v/>
      </c>
      <c r="BC381" s="925" t="str">
        <f t="shared" ca="1" si="658"/>
        <v/>
      </c>
      <c r="BD381" s="925" t="str">
        <f t="shared" ca="1" si="658"/>
        <v/>
      </c>
      <c r="BE381" s="925" t="str">
        <f t="shared" ca="1" si="658"/>
        <v/>
      </c>
      <c r="BF381" s="77" t="str">
        <f t="shared" ca="1" si="659"/>
        <v/>
      </c>
      <c r="BG381" s="924" t="str">
        <f t="shared" ca="1" si="660"/>
        <v/>
      </c>
      <c r="BH381" s="94">
        <f ca="1">IF(BF381&lt;&gt;"",INDEX('（様式１号）３整理番号表'!$AB$7:$AQ$12,MATCH(BF381,'（様式１号）３整理番号表'!$AA$7:$AA$12,0),MATCH(BG381,'（様式１号）３整理番号表'!$AB$6:$AQ$6,0)),0)</f>
        <v>0</v>
      </c>
      <c r="BI381" s="921" t="str">
        <f t="shared" ca="1" si="661"/>
        <v/>
      </c>
      <c r="BJ381" s="922" t="str">
        <f t="shared" ca="1" si="662"/>
        <v/>
      </c>
      <c r="BK381" s="926" t="str">
        <f t="shared" ca="1" si="663"/>
        <v/>
      </c>
      <c r="BL381" s="922" t="str">
        <f t="shared" ca="1" si="664"/>
        <v/>
      </c>
      <c r="BM381" s="79" t="str">
        <f t="shared" ca="1" si="665"/>
        <v/>
      </c>
      <c r="BN381" s="82" t="str">
        <f t="shared" ca="1" si="666"/>
        <v/>
      </c>
      <c r="BO381" s="83" t="str">
        <f t="shared" ca="1" si="667"/>
        <v/>
      </c>
      <c r="BP381" s="84" t="str">
        <f t="shared" ca="1" si="668"/>
        <v/>
      </c>
      <c r="BQ381" s="82" t="str">
        <f t="shared" ca="1" si="669"/>
        <v/>
      </c>
      <c r="BR381" s="97" t="str">
        <f t="shared" ca="1" si="670"/>
        <v/>
      </c>
      <c r="BS381" s="95" t="str">
        <f t="shared" ca="1" si="671"/>
        <v/>
      </c>
      <c r="BT381" s="184" t="str">
        <f t="shared" ca="1" si="672"/>
        <v/>
      </c>
      <c r="BU381" s="611" t="str">
        <f t="shared" ca="1" si="673"/>
        <v/>
      </c>
      <c r="BV381" s="77" t="str">
        <f t="shared" ca="1" si="674"/>
        <v/>
      </c>
      <c r="BW381" s="85" t="str">
        <f t="shared" ca="1" si="675"/>
        <v/>
      </c>
      <c r="BX381" s="86" t="str">
        <f t="shared" ca="1" si="676"/>
        <v/>
      </c>
      <c r="BY381" s="231">
        <f ca="1">IF('ポイント要件確認等（個別表）'!AD381=1,ROUNDDOWN('ポイント要件確認等（個別表）'!AV381,-3),IF('ポイント要件確認等（個別表）'!AD381=2,ROUNDDOWN('ポイント要件確認等（個別表）'!BH381,-3),IF('ポイント要件確認等（個別表）'!AD381=3,ROUNDDOWN('ポイント要件確認等（個別表）'!BT381,-3),0)))</f>
        <v>0</v>
      </c>
      <c r="BZ381" s="86" t="str">
        <f t="shared" ca="1" si="677"/>
        <v/>
      </c>
      <c r="CA381" s="232" t="str">
        <f t="shared" ca="1" si="678"/>
        <v/>
      </c>
      <c r="CB381" s="232">
        <f t="shared" ca="1" si="679"/>
        <v>0</v>
      </c>
      <c r="CC381" s="86" t="str">
        <f t="shared" ca="1" si="680"/>
        <v/>
      </c>
      <c r="CD381" s="86" t="str">
        <f t="shared" ca="1" si="681"/>
        <v/>
      </c>
      <c r="CE381" s="609"/>
      <c r="CF381" s="86" t="str">
        <f t="shared" ca="1" si="682"/>
        <v/>
      </c>
      <c r="CG381" s="185" t="str">
        <f t="shared" ca="1" si="683"/>
        <v/>
      </c>
      <c r="CH381" s="246" t="str">
        <f t="shared" ca="1" si="684"/>
        <v>含税額</v>
      </c>
      <c r="CI381" s="247" t="str">
        <f t="shared" ca="1" si="685"/>
        <v/>
      </c>
      <c r="CJ381" s="87" t="str">
        <f ca="1">IFERROR(IF(INDIRECT("'("&amp;'２個別表'!EO381&amp;")'!AR"&amp;84+EP381)&lt;&gt;1,"",1),"")</f>
        <v/>
      </c>
      <c r="CK381" s="244" t="str">
        <f t="shared" ca="1" si="686"/>
        <v/>
      </c>
      <c r="CL381" s="235" t="str">
        <f t="shared" ca="1" si="687"/>
        <v/>
      </c>
      <c r="CM381" s="239" t="str">
        <f t="shared" ca="1" si="688"/>
        <v/>
      </c>
      <c r="CN381" s="77" t="str">
        <f t="shared" ca="1" si="689"/>
        <v/>
      </c>
      <c r="CO381" s="93" t="str">
        <f ca="1">IFERROR(VLOOKUP(CN381,'（様式１号）３整理番号表'!$T$5:$V$15,2,FALSE),"")</f>
        <v/>
      </c>
      <c r="CP381" s="924" t="str">
        <f t="shared" ca="1" si="690"/>
        <v/>
      </c>
      <c r="CQ381" s="93" t="str">
        <f ca="1">IFERROR(VLOOKUP(CP381,'（様式１号）３整理番号表'!$T$19:$V$24,2,FALSE),"")</f>
        <v/>
      </c>
      <c r="CR381" s="924" t="str">
        <f ca="1">IFERROR(IF(INDIRECT("'("&amp;'２個別表'!EO381&amp;")'!AV"&amp;84+EP381)&lt;&gt;1,"",1),"")</f>
        <v/>
      </c>
      <c r="CS381" s="232">
        <f t="shared" ca="1" si="691"/>
        <v>0</v>
      </c>
      <c r="CT381" s="248">
        <f t="shared" ca="1" si="692"/>
        <v>0</v>
      </c>
      <c r="CU381" s="376" t="str">
        <f ca="1">IF(ER381="補強",IF(COUNTIFS($Z$11:Z381,Z381,$W$11:W381,1)=1,"１①",""),IF(COUNTIFS($Z$11:Z381,Z381,$W$11:W381,2)=1,"２①",""))</f>
        <v/>
      </c>
      <c r="CV381" s="57" t="str">
        <f t="shared" ca="1" si="693"/>
        <v/>
      </c>
      <c r="CW381" s="927" t="str">
        <f t="shared" ca="1" si="694"/>
        <v/>
      </c>
      <c r="CX381" s="256" t="str">
        <f t="shared" ca="1" si="695"/>
        <v/>
      </c>
      <c r="CY381" s="256" t="str">
        <f t="shared" ca="1" si="696"/>
        <v/>
      </c>
      <c r="CZ381" s="256" t="str">
        <f t="shared" ca="1" si="697"/>
        <v/>
      </c>
      <c r="DA381" s="256" t="str">
        <f t="shared" ca="1" si="698"/>
        <v/>
      </c>
      <c r="DB381" s="316" t="str">
        <f ca="1">IFERROR(VLOOKUP($CU381,'（様式１号）３整理番号表'!$Z$19:$AB$32,3,FALSE),"")</f>
        <v/>
      </c>
      <c r="DC381" s="259" t="str">
        <f t="shared" ca="1" si="699"/>
        <v>-</v>
      </c>
      <c r="DD381" s="618" t="str">
        <f t="shared" ca="1" si="700"/>
        <v/>
      </c>
      <c r="DE381" s="321" t="str">
        <f ca="1">IF(AND(AO381=18,AS381=1),IF(COUNTIFS($Y$11:Y381,Y381,$AS$11:AS381,1)=1,"２②",""),IF($CU381="１①",INDEX(INDIRECT("'("&amp;$EO381&amp;")'!AR116:BB116"),1,MATCH(INDIRECT("'("&amp;$EO381&amp;")'!C118"),INDIRECT("'("&amp;$EO381&amp;")'!AR119:BB119"),0)),""))</f>
        <v/>
      </c>
      <c r="DF381" s="324" t="str">
        <f t="shared" ca="1" si="701"/>
        <v/>
      </c>
      <c r="DG381" s="313" t="str">
        <f t="shared" ca="1" si="702"/>
        <v/>
      </c>
      <c r="DH381" s="313" t="str">
        <f t="shared" ca="1" si="703"/>
        <v/>
      </c>
      <c r="DI381" s="313" t="str">
        <f t="shared" ca="1" si="704"/>
        <v/>
      </c>
      <c r="DJ381" s="313" t="str">
        <f t="shared" ca="1" si="705"/>
        <v/>
      </c>
      <c r="DK381" s="328" t="str">
        <f t="shared" ca="1" si="706"/>
        <v/>
      </c>
      <c r="DL381" s="334" t="str">
        <f t="shared" ca="1" si="707"/>
        <v/>
      </c>
      <c r="DM381" s="915" t="str">
        <f t="shared" ca="1" si="708"/>
        <v/>
      </c>
      <c r="DN381" s="15"/>
      <c r="DO381" s="324"/>
      <c r="DP381" s="16"/>
      <c r="DQ381" s="16"/>
      <c r="DR381" s="16"/>
      <c r="DS381" s="16"/>
      <c r="DT381" s="318" t="str">
        <f>IFERROR(VLOOKUP($DN381,'（様式１号）３整理番号表'!$Z$19:$AB$32,3,FALSE),"")</f>
        <v/>
      </c>
      <c r="DU381" s="259" t="str">
        <f t="shared" si="709"/>
        <v/>
      </c>
      <c r="DV381" s="14"/>
      <c r="DW381" s="17" t="str">
        <f t="shared" ca="1" si="710"/>
        <v/>
      </c>
      <c r="DX381" s="88" t="str">
        <f t="shared" ca="1" si="727"/>
        <v/>
      </c>
      <c r="DZ381" s="339">
        <f t="shared" ref="DZ381:EM399" ca="1" si="733">COUNTIF($CJ381:$DV381,DZ$8)</f>
        <v>0</v>
      </c>
      <c r="EA381" s="339">
        <f t="shared" ca="1" si="733"/>
        <v>0</v>
      </c>
      <c r="EB381" s="339">
        <f t="shared" ca="1" si="733"/>
        <v>0</v>
      </c>
      <c r="EC381" s="339">
        <f t="shared" ca="1" si="733"/>
        <v>0</v>
      </c>
      <c r="ED381" s="339">
        <f t="shared" ca="1" si="733"/>
        <v>0</v>
      </c>
      <c r="EE381" s="339">
        <f t="shared" ca="1" si="733"/>
        <v>0</v>
      </c>
      <c r="EF381" s="339">
        <f t="shared" ca="1" si="733"/>
        <v>0</v>
      </c>
      <c r="EG381" s="339">
        <f t="shared" ca="1" si="733"/>
        <v>0</v>
      </c>
      <c r="EH381" s="339">
        <f t="shared" ca="1" si="733"/>
        <v>0</v>
      </c>
      <c r="EI381" s="339">
        <f t="shared" ca="1" si="733"/>
        <v>0</v>
      </c>
      <c r="EJ381" s="339">
        <f t="shared" ca="1" si="733"/>
        <v>0</v>
      </c>
      <c r="EK381" s="339">
        <f t="shared" ca="1" si="733"/>
        <v>0</v>
      </c>
      <c r="EL381" s="339">
        <f t="shared" ca="1" si="733"/>
        <v>0</v>
      </c>
      <c r="EM381" s="339">
        <f t="shared" ca="1" si="733"/>
        <v>0</v>
      </c>
      <c r="EO381" s="919" t="str">
        <f t="shared" ca="1" si="629"/>
        <v/>
      </c>
      <c r="EP381" s="919" t="str">
        <f t="shared" ca="1" si="711"/>
        <v/>
      </c>
      <c r="EQ381" s="919" t="str">
        <f t="shared" ca="1" si="712"/>
        <v/>
      </c>
      <c r="ER381" s="919" t="str">
        <f t="shared" ca="1" si="713"/>
        <v/>
      </c>
      <c r="ES381" s="919" t="str">
        <f ca="1">IFERROR(INDEX('郵便番号（石川県）'!$A$3:$F$2574,MATCH(INDIRECT("'("&amp;EO381&amp;")'!E7"),'郵便番号（石川県）'!$A$3:$A$2574,0),6),"")</f>
        <v/>
      </c>
      <c r="ET381" s="919" t="str">
        <f ca="1">IFERROR(INDEX('郵便番号（石川県）'!$A$3:$F$2574,MATCH(INDIRECT("'("&amp;$EO381&amp;")'!E7"),'郵便番号（石川県）'!$A$3:$A$2574,0),5),"")</f>
        <v/>
      </c>
      <c r="EU381" s="919" t="str">
        <f t="shared" ca="1" si="714"/>
        <v/>
      </c>
      <c r="EV381" s="919" t="str">
        <f t="shared" ca="1" si="715"/>
        <v/>
      </c>
      <c r="EW381" s="919" t="str">
        <f t="shared" ca="1" si="716"/>
        <v/>
      </c>
      <c r="EX381" s="919" t="str">
        <f t="shared" ca="1" si="717"/>
        <v/>
      </c>
      <c r="EY381" s="919" t="str">
        <f t="shared" ca="1" si="718"/>
        <v/>
      </c>
      <c r="EZ381" s="919" t="str">
        <f t="shared" ca="1" si="719"/>
        <v/>
      </c>
      <c r="FA381" s="919" t="str">
        <f t="shared" ca="1" si="720"/>
        <v/>
      </c>
      <c r="FB381" s="919" t="str">
        <f t="shared" ca="1" si="721"/>
        <v/>
      </c>
      <c r="FC381" s="919" t="str">
        <f t="shared" ca="1" si="722"/>
        <v/>
      </c>
      <c r="FD381" s="627" t="str">
        <f t="shared" ca="1" si="723"/>
        <v/>
      </c>
      <c r="FE381" s="630">
        <v>371</v>
      </c>
      <c r="FF381" s="299" t="str">
        <f t="shared" ca="1" si="724"/>
        <v/>
      </c>
      <c r="FG381" s="993" t="str">
        <f t="shared" ca="1" si="725"/>
        <v/>
      </c>
      <c r="FH381" s="919" t="str">
        <f t="shared" ca="1" si="726"/>
        <v/>
      </c>
      <c r="FI381" s="299">
        <f ca="1">COUNTIF($FH$11:FH381,"■")</f>
        <v>0</v>
      </c>
    </row>
    <row r="382" spans="1:165" ht="34.5" customHeight="1">
      <c r="A382" s="445">
        <f t="shared" ca="1" si="630"/>
        <v>0</v>
      </c>
      <c r="B382" s="446">
        <f>IF(R382&lt;&gt;"",IF(COUNTIF(R$11:R382,R382)=1,MAX(B$11:B381)+1,INDEX(B$11:B381,MATCH(R382,R$11:R381,0),1)),0)</f>
        <v>1</v>
      </c>
      <c r="C382" s="446">
        <f ca="1">IF(T382&lt;&gt;"",IF(COUNTIF(T$11:T382,T382)=1,MAX(C$11:C381)+1,INDEX(C$11:C381,MATCH(T382,T$11:T381,0),1)),0)</f>
        <v>0</v>
      </c>
      <c r="D382" s="446">
        <f ca="1">IF(U382&lt;&gt;"",IF(COUNTIF(U$11:U382,U382)=1,MAX(D$11:D381)+1,INDEX(D$11:D381,MATCH(U382,U$11:U381,0),1)),0)</f>
        <v>0</v>
      </c>
      <c r="E382" s="446">
        <f ca="1">IF(S382&lt;&gt;"",IF(COUNTIF(S$11:S382,S382)=1,MAX(E$11:E381)+1,INDEX(E$11:E381,MATCH(S382,S$11:S381,0),1)),0)</f>
        <v>0</v>
      </c>
      <c r="F382" s="446">
        <f ca="1">IF(Z382&lt;&gt;"",IF(COUNTIF(Z$11:Z382,Z382)=1,MAX(F$11:F381)+1,INDEX(F$11:F381,MATCH(Z382,Z$11:Z381,0),1)),0)</f>
        <v>0</v>
      </c>
      <c r="G382" s="447" cm="1">
        <f t="array" aca="1" ref="G382" ca="1">IF(Z382&lt;&gt;"",IF(COUNTIFS(Z$11:Z382,Z382,W$11:W382,W382)=1,MAX(G$11:G381)+1,INDEX(G$11:G381,MATCH(Z382&amp;W382,Z$11:Z381&amp;W$11:W382,0),1)),0)</f>
        <v>0</v>
      </c>
      <c r="H382" s="447">
        <f t="shared" ca="1" si="631"/>
        <v>0</v>
      </c>
      <c r="I382" s="447">
        <f ca="1">IF(T382="",0,IF(COUNTIF(T$11:T382,T382)=1,1,0))</f>
        <v>0</v>
      </c>
      <c r="J382" s="447">
        <f ca="1">IF(U382="",0,IF(COUNTIF(U$11:U382,U382)=1,1,0))</f>
        <v>0</v>
      </c>
      <c r="K382" s="447">
        <f ca="1">IF(S382="",0,IF(COUNTIF(S$11:S382,S382)=1,1,0))</f>
        <v>0</v>
      </c>
      <c r="L382" s="446">
        <f ca="1">IF(Z382="",0,IF(COUNTIF(Z$11:Z382,Z382)=1,1,0))</f>
        <v>0</v>
      </c>
      <c r="M382" s="767">
        <f ca="1">IF($W382=2,IF(COUNTIFS($W$11:$W382,2,$Z$11:$Z382,$Z382)=1,1,0),0)</f>
        <v>0</v>
      </c>
      <c r="N382" s="767">
        <f ca="1">IF($W382=1,IF(COUNTIFS($W$11:$W382,2,$Z$11:$Z382,$Z382)=1,1,0),0)</f>
        <v>0</v>
      </c>
      <c r="O382" s="446">
        <f ca="1">IF(H382=0,0,IF(COUNTIF(Z$11:Z382,Z382)=1,1,0))</f>
        <v>0</v>
      </c>
      <c r="P382" s="448" t="str">
        <f t="shared" ca="1" si="632"/>
        <v>石川県</v>
      </c>
      <c r="Q382" s="89">
        <f t="shared" ca="1" si="633"/>
        <v>372</v>
      </c>
      <c r="R382" s="170" t="s">
        <v>459</v>
      </c>
      <c r="S382" s="357" t="str">
        <f t="shared" ca="1" si="634"/>
        <v/>
      </c>
      <c r="T382" s="357" t="str">
        <f t="shared" ca="1" si="635"/>
        <v/>
      </c>
      <c r="U382" s="58" t="str">
        <f t="shared" ca="1" si="636"/>
        <v/>
      </c>
      <c r="V382" s="58" t="str">
        <f t="shared" ca="1" si="637"/>
        <v/>
      </c>
      <c r="W382" s="920" t="str">
        <f t="shared" ca="1" si="638"/>
        <v/>
      </c>
      <c r="X382" s="369">
        <f ca="1">IFERROR(VLOOKUP(W382,'（様式１号）３整理番号表'!$B$4:$H$5,2,FALSE),0)</f>
        <v>0</v>
      </c>
      <c r="Y382" s="768" t="str" cm="1">
        <f t="array" aca="1" ref="Y382" ca="1">IF(AND(D382=0,F382=0),"",IF(COUNTIF(D$11:D382,D382)=1,1,IF(COUNTIFS(D$11:D382,D382,F$11:F382,F382)=1,INDEX((D$11:D382,F$11:F382,Y$11:Y382),MATCH(_xlfn.MAXIFS(F$11:F381,D$11:D381,D382),$F$11:F382,0),1,3)+1,INDEX((D$11:D382,F$11:F382,Y$11:Y382),MATCH(D382&amp;F382,D$11:D382&amp;F$11:F382,0),1,3))))</f>
        <v/>
      </c>
      <c r="Z382" s="40" t="str">
        <f t="shared" ca="1" si="639"/>
        <v/>
      </c>
      <c r="AA382" s="924" t="str">
        <f t="shared" ca="1" si="640"/>
        <v/>
      </c>
      <c r="AB382" s="93">
        <f ca="1">IFERROR(VLOOKUP(AA382,'（様式１号）３整理番号表'!$B$10:$H$16,2,FALSE),0)</f>
        <v>0</v>
      </c>
      <c r="AC382" s="924" t="str">
        <f t="shared" ca="1" si="641"/>
        <v/>
      </c>
      <c r="AD382" s="924" t="str">
        <f t="shared" ca="1" si="642"/>
        <v/>
      </c>
      <c r="AE382" s="93">
        <f ca="1">IFERROR(VLOOKUP(AD382,'（様式１号）３整理番号表'!$B$21:$H$22,2,FALSE),0)</f>
        <v>0</v>
      </c>
      <c r="AF382" s="924" t="str">
        <f t="shared" ca="1" si="643"/>
        <v/>
      </c>
      <c r="AG382" s="93">
        <f ca="1">IFERROR(VLOOKUP(AF382,'（様式１号）３整理番号表'!$B$26:$H$31,2,FALSE),0)</f>
        <v>0</v>
      </c>
      <c r="AH382" s="924" t="str">
        <f t="shared" ca="1" si="644"/>
        <v/>
      </c>
      <c r="AI382" s="93">
        <f ca="1">IFERROR(VLOOKUP(AH382,'（様式１号）３整理番号表'!$J$5:$N$59,2,FALSE),0)</f>
        <v>0</v>
      </c>
      <c r="AJ382" s="77" t="str">
        <f t="shared" ca="1" si="645"/>
        <v/>
      </c>
      <c r="AK382" s="93">
        <f ca="1">IFERROR(VLOOKUP(AJ382,'（様式１号）３整理番号表'!$P$5:$R$29,2,FALSE),0)</f>
        <v>0</v>
      </c>
      <c r="AL382" s="921" t="str">
        <f t="shared" ca="1" si="646"/>
        <v/>
      </c>
      <c r="AM382" s="921" t="str">
        <f t="shared" ca="1" si="647"/>
        <v/>
      </c>
      <c r="AN382" s="921"/>
      <c r="AO382" s="77" t="str">
        <f t="shared" ca="1" si="648"/>
        <v/>
      </c>
      <c r="AP382" s="93">
        <f ca="1">IFERROR(VLOOKUP(AO382,'（様式１号）３整理番号表'!$P$5:$R$29,2,FALSE),0)</f>
        <v>0</v>
      </c>
      <c r="AQ382" s="924" t="str">
        <f t="shared" ca="1" si="649"/>
        <v/>
      </c>
      <c r="AR382" s="93">
        <f t="shared" ca="1" si="650"/>
        <v>0</v>
      </c>
      <c r="AS382" s="924" t="str">
        <f t="shared" ca="1" si="651"/>
        <v/>
      </c>
      <c r="AT382" s="40" t="str">
        <f t="shared" ca="1" si="652"/>
        <v/>
      </c>
      <c r="AU382" s="93" t="str">
        <f t="shared" ca="1" si="653"/>
        <v/>
      </c>
      <c r="AV382" s="923" t="str">
        <f t="shared" ca="1" si="654"/>
        <v/>
      </c>
      <c r="AW382" s="926" t="str">
        <f t="shared" ca="1" si="655"/>
        <v/>
      </c>
      <c r="AX382" s="925" t="str">
        <f t="shared" ca="1" si="656"/>
        <v/>
      </c>
      <c r="AY382" s="925" t="str">
        <f t="shared" ca="1" si="656"/>
        <v/>
      </c>
      <c r="AZ382" s="925" t="str">
        <f t="shared" ca="1" si="656"/>
        <v/>
      </c>
      <c r="BA382" s="925" t="str">
        <f t="shared" ca="1" si="656"/>
        <v/>
      </c>
      <c r="BB382" s="925" t="str">
        <f t="shared" ca="1" si="657"/>
        <v/>
      </c>
      <c r="BC382" s="925" t="str">
        <f t="shared" ca="1" si="658"/>
        <v/>
      </c>
      <c r="BD382" s="925" t="str">
        <f t="shared" ca="1" si="658"/>
        <v/>
      </c>
      <c r="BE382" s="925" t="str">
        <f t="shared" ca="1" si="658"/>
        <v/>
      </c>
      <c r="BF382" s="77" t="str">
        <f t="shared" ca="1" si="659"/>
        <v/>
      </c>
      <c r="BG382" s="924" t="str">
        <f t="shared" ca="1" si="660"/>
        <v/>
      </c>
      <c r="BH382" s="94">
        <f ca="1">IF(BF382&lt;&gt;"",INDEX('（様式１号）３整理番号表'!$AB$7:$AQ$12,MATCH(BF382,'（様式１号）３整理番号表'!$AA$7:$AA$12,0),MATCH(BG382,'（様式１号）３整理番号表'!$AB$6:$AQ$6,0)),0)</f>
        <v>0</v>
      </c>
      <c r="BI382" s="921" t="str">
        <f t="shared" ca="1" si="661"/>
        <v/>
      </c>
      <c r="BJ382" s="922" t="str">
        <f t="shared" ca="1" si="662"/>
        <v/>
      </c>
      <c r="BK382" s="926" t="str">
        <f t="shared" ca="1" si="663"/>
        <v/>
      </c>
      <c r="BL382" s="922" t="str">
        <f t="shared" ca="1" si="664"/>
        <v/>
      </c>
      <c r="BM382" s="79" t="str">
        <f t="shared" ca="1" si="665"/>
        <v/>
      </c>
      <c r="BN382" s="82" t="str">
        <f t="shared" ca="1" si="666"/>
        <v/>
      </c>
      <c r="BO382" s="83" t="str">
        <f t="shared" ca="1" si="667"/>
        <v/>
      </c>
      <c r="BP382" s="84" t="str">
        <f t="shared" ca="1" si="668"/>
        <v/>
      </c>
      <c r="BQ382" s="82" t="str">
        <f t="shared" ca="1" si="669"/>
        <v/>
      </c>
      <c r="BR382" s="97" t="str">
        <f t="shared" ca="1" si="670"/>
        <v/>
      </c>
      <c r="BS382" s="95" t="str">
        <f t="shared" ca="1" si="671"/>
        <v/>
      </c>
      <c r="BT382" s="184" t="str">
        <f t="shared" ca="1" si="672"/>
        <v/>
      </c>
      <c r="BU382" s="611" t="str">
        <f t="shared" ca="1" si="673"/>
        <v/>
      </c>
      <c r="BV382" s="77" t="str">
        <f t="shared" ca="1" si="674"/>
        <v/>
      </c>
      <c r="BW382" s="85" t="str">
        <f t="shared" ca="1" si="675"/>
        <v/>
      </c>
      <c r="BX382" s="86" t="str">
        <f t="shared" ca="1" si="676"/>
        <v/>
      </c>
      <c r="BY382" s="231">
        <f ca="1">IF('ポイント要件確認等（個別表）'!AD382=1,ROUNDDOWN('ポイント要件確認等（個別表）'!AV382,-3),IF('ポイント要件確認等（個別表）'!AD382=2,ROUNDDOWN('ポイント要件確認等（個別表）'!BH382,-3),IF('ポイント要件確認等（個別表）'!AD382=3,ROUNDDOWN('ポイント要件確認等（個別表）'!BT382,-3),0)))</f>
        <v>0</v>
      </c>
      <c r="BZ382" s="86" t="str">
        <f t="shared" ca="1" si="677"/>
        <v/>
      </c>
      <c r="CA382" s="232" t="str">
        <f t="shared" ca="1" si="678"/>
        <v/>
      </c>
      <c r="CB382" s="232">
        <f t="shared" ca="1" si="679"/>
        <v>0</v>
      </c>
      <c r="CC382" s="86" t="str">
        <f t="shared" ca="1" si="680"/>
        <v/>
      </c>
      <c r="CD382" s="86" t="str">
        <f t="shared" ca="1" si="681"/>
        <v/>
      </c>
      <c r="CE382" s="609"/>
      <c r="CF382" s="86" t="str">
        <f t="shared" ca="1" si="682"/>
        <v/>
      </c>
      <c r="CG382" s="185" t="str">
        <f t="shared" ca="1" si="683"/>
        <v/>
      </c>
      <c r="CH382" s="246" t="str">
        <f t="shared" ca="1" si="684"/>
        <v>含税額</v>
      </c>
      <c r="CI382" s="247" t="str">
        <f t="shared" ca="1" si="685"/>
        <v/>
      </c>
      <c r="CJ382" s="87" t="str">
        <f ca="1">IFERROR(IF(INDIRECT("'("&amp;'２個別表'!EO382&amp;")'!AR"&amp;84+EP382)&lt;&gt;1,"",1),"")</f>
        <v/>
      </c>
      <c r="CK382" s="244" t="str">
        <f t="shared" ca="1" si="686"/>
        <v/>
      </c>
      <c r="CL382" s="235" t="str">
        <f t="shared" ca="1" si="687"/>
        <v/>
      </c>
      <c r="CM382" s="239" t="str">
        <f t="shared" ca="1" si="688"/>
        <v/>
      </c>
      <c r="CN382" s="77" t="str">
        <f t="shared" ca="1" si="689"/>
        <v/>
      </c>
      <c r="CO382" s="93" t="str">
        <f ca="1">IFERROR(VLOOKUP(CN382,'（様式１号）３整理番号表'!$T$5:$V$15,2,FALSE),"")</f>
        <v/>
      </c>
      <c r="CP382" s="924" t="str">
        <f t="shared" ca="1" si="690"/>
        <v/>
      </c>
      <c r="CQ382" s="93" t="str">
        <f ca="1">IFERROR(VLOOKUP(CP382,'（様式１号）３整理番号表'!$T$19:$V$24,2,FALSE),"")</f>
        <v/>
      </c>
      <c r="CR382" s="924" t="str">
        <f ca="1">IFERROR(IF(INDIRECT("'("&amp;'２個別表'!EO382&amp;")'!AV"&amp;84+EP382)&lt;&gt;1,"",1),"")</f>
        <v/>
      </c>
      <c r="CS382" s="232">
        <f t="shared" ca="1" si="691"/>
        <v>0</v>
      </c>
      <c r="CT382" s="248">
        <f t="shared" ca="1" si="692"/>
        <v>0</v>
      </c>
      <c r="CU382" s="376" t="str">
        <f ca="1">IF(ER382="補強",IF(COUNTIFS($Z$11:Z382,Z382,$W$11:W382,1)=1,"１①",""),IF(COUNTIFS($Z$11:Z382,Z382,$W$11:W382,2)=1,"２①",""))</f>
        <v/>
      </c>
      <c r="CV382" s="57" t="str">
        <f t="shared" ca="1" si="693"/>
        <v/>
      </c>
      <c r="CW382" s="927" t="str">
        <f t="shared" ca="1" si="694"/>
        <v/>
      </c>
      <c r="CX382" s="256" t="str">
        <f t="shared" ca="1" si="695"/>
        <v/>
      </c>
      <c r="CY382" s="256" t="str">
        <f t="shared" ca="1" si="696"/>
        <v/>
      </c>
      <c r="CZ382" s="256" t="str">
        <f t="shared" ca="1" si="697"/>
        <v/>
      </c>
      <c r="DA382" s="256" t="str">
        <f t="shared" ca="1" si="698"/>
        <v/>
      </c>
      <c r="DB382" s="316" t="str">
        <f ca="1">IFERROR(VLOOKUP($CU382,'（様式１号）３整理番号表'!$Z$19:$AB$32,3,FALSE),"")</f>
        <v/>
      </c>
      <c r="DC382" s="259" t="str">
        <f t="shared" ca="1" si="699"/>
        <v>-</v>
      </c>
      <c r="DD382" s="618" t="str">
        <f t="shared" ca="1" si="700"/>
        <v/>
      </c>
      <c r="DE382" s="321" t="str">
        <f ca="1">IF(AND(AO382=18,AS382=1),IF(COUNTIFS($Y$11:Y382,Y382,$AS$11:AS382,1)=1,"２②",""),IF($CU382="１①",INDEX(INDIRECT("'("&amp;$EO382&amp;")'!AR116:BB116"),1,MATCH(INDIRECT("'("&amp;$EO382&amp;")'!C118"),INDIRECT("'("&amp;$EO382&amp;")'!AR119:BB119"),0)),""))</f>
        <v/>
      </c>
      <c r="DF382" s="324" t="str">
        <f t="shared" ca="1" si="701"/>
        <v/>
      </c>
      <c r="DG382" s="313" t="str">
        <f t="shared" ca="1" si="702"/>
        <v/>
      </c>
      <c r="DH382" s="313" t="str">
        <f t="shared" ca="1" si="703"/>
        <v/>
      </c>
      <c r="DI382" s="313" t="str">
        <f t="shared" ca="1" si="704"/>
        <v/>
      </c>
      <c r="DJ382" s="313" t="str">
        <f t="shared" ca="1" si="705"/>
        <v/>
      </c>
      <c r="DK382" s="328" t="str">
        <f t="shared" ca="1" si="706"/>
        <v/>
      </c>
      <c r="DL382" s="334" t="str">
        <f t="shared" ca="1" si="707"/>
        <v/>
      </c>
      <c r="DM382" s="915" t="str">
        <f t="shared" ca="1" si="708"/>
        <v/>
      </c>
      <c r="DN382" s="15"/>
      <c r="DO382" s="324"/>
      <c r="DP382" s="16"/>
      <c r="DQ382" s="16"/>
      <c r="DR382" s="16"/>
      <c r="DS382" s="16"/>
      <c r="DT382" s="318" t="str">
        <f>IFERROR(VLOOKUP($DN382,'（様式１号）３整理番号表'!$Z$19:$AB$32,3,FALSE),"")</f>
        <v/>
      </c>
      <c r="DU382" s="259" t="str">
        <f t="shared" si="709"/>
        <v/>
      </c>
      <c r="DV382" s="14"/>
      <c r="DW382" s="17" t="str">
        <f t="shared" ca="1" si="710"/>
        <v/>
      </c>
      <c r="DX382" s="88" t="str">
        <f t="shared" ca="1" si="727"/>
        <v/>
      </c>
      <c r="DZ382" s="339">
        <f t="shared" ca="1" si="733"/>
        <v>0</v>
      </c>
      <c r="EA382" s="339">
        <f t="shared" ca="1" si="733"/>
        <v>0</v>
      </c>
      <c r="EB382" s="339">
        <f t="shared" ca="1" si="733"/>
        <v>0</v>
      </c>
      <c r="EC382" s="339">
        <f t="shared" ca="1" si="733"/>
        <v>0</v>
      </c>
      <c r="ED382" s="339">
        <f t="shared" ca="1" si="733"/>
        <v>0</v>
      </c>
      <c r="EE382" s="339">
        <f t="shared" ca="1" si="733"/>
        <v>0</v>
      </c>
      <c r="EF382" s="339">
        <f t="shared" ca="1" si="733"/>
        <v>0</v>
      </c>
      <c r="EG382" s="339">
        <f t="shared" ca="1" si="733"/>
        <v>0</v>
      </c>
      <c r="EH382" s="339">
        <f t="shared" ca="1" si="733"/>
        <v>0</v>
      </c>
      <c r="EI382" s="339">
        <f t="shared" ca="1" si="733"/>
        <v>0</v>
      </c>
      <c r="EJ382" s="339">
        <f t="shared" ca="1" si="733"/>
        <v>0</v>
      </c>
      <c r="EK382" s="339">
        <f t="shared" ca="1" si="733"/>
        <v>0</v>
      </c>
      <c r="EL382" s="339">
        <f t="shared" ca="1" si="733"/>
        <v>0</v>
      </c>
      <c r="EM382" s="339">
        <f t="shared" ca="1" si="733"/>
        <v>0</v>
      </c>
      <c r="EO382" s="919" t="str">
        <f t="shared" ca="1" si="629"/>
        <v/>
      </c>
      <c r="EP382" s="919" t="str">
        <f t="shared" ca="1" si="711"/>
        <v/>
      </c>
      <c r="EQ382" s="919" t="str">
        <f t="shared" ca="1" si="712"/>
        <v/>
      </c>
      <c r="ER382" s="919" t="str">
        <f t="shared" ca="1" si="713"/>
        <v/>
      </c>
      <c r="ES382" s="919" t="str">
        <f ca="1">IFERROR(INDEX('郵便番号（石川県）'!$A$3:$F$2574,MATCH(INDIRECT("'("&amp;EO382&amp;")'!E7"),'郵便番号（石川県）'!$A$3:$A$2574,0),6),"")</f>
        <v/>
      </c>
      <c r="ET382" s="919" t="str">
        <f ca="1">IFERROR(INDEX('郵便番号（石川県）'!$A$3:$F$2574,MATCH(INDIRECT("'("&amp;$EO382&amp;")'!E7"),'郵便番号（石川県）'!$A$3:$A$2574,0),5),"")</f>
        <v/>
      </c>
      <c r="EU382" s="919" t="str">
        <f t="shared" ca="1" si="714"/>
        <v/>
      </c>
      <c r="EV382" s="919" t="str">
        <f t="shared" ca="1" si="715"/>
        <v/>
      </c>
      <c r="EW382" s="919" t="str">
        <f t="shared" ca="1" si="716"/>
        <v/>
      </c>
      <c r="EX382" s="919" t="str">
        <f t="shared" ca="1" si="717"/>
        <v/>
      </c>
      <c r="EY382" s="919" t="str">
        <f t="shared" ca="1" si="718"/>
        <v/>
      </c>
      <c r="EZ382" s="919" t="str">
        <f t="shared" ca="1" si="719"/>
        <v/>
      </c>
      <c r="FA382" s="919" t="str">
        <f t="shared" ca="1" si="720"/>
        <v/>
      </c>
      <c r="FB382" s="919" t="str">
        <f t="shared" ca="1" si="721"/>
        <v/>
      </c>
      <c r="FC382" s="919" t="str">
        <f t="shared" ca="1" si="722"/>
        <v/>
      </c>
      <c r="FD382" s="627" t="str">
        <f t="shared" ca="1" si="723"/>
        <v/>
      </c>
      <c r="FE382" s="630">
        <v>372</v>
      </c>
      <c r="FF382" s="299" t="str">
        <f t="shared" ca="1" si="724"/>
        <v/>
      </c>
      <c r="FG382" s="993" t="str">
        <f t="shared" ca="1" si="725"/>
        <v/>
      </c>
      <c r="FH382" s="919" t="str">
        <f t="shared" ca="1" si="726"/>
        <v/>
      </c>
      <c r="FI382" s="299">
        <f ca="1">COUNTIF($FH$11:FH382,"■")</f>
        <v>0</v>
      </c>
    </row>
    <row r="383" spans="1:165" ht="34.5" customHeight="1">
      <c r="A383" s="445">
        <f t="shared" ca="1" si="630"/>
        <v>0</v>
      </c>
      <c r="B383" s="446">
        <f>IF(R383&lt;&gt;"",IF(COUNTIF(R$11:R383,R383)=1,MAX(B$11:B382)+1,INDEX(B$11:B382,MATCH(R383,R$11:R382,0),1)),0)</f>
        <v>1</v>
      </c>
      <c r="C383" s="446">
        <f ca="1">IF(T383&lt;&gt;"",IF(COUNTIF(T$11:T383,T383)=1,MAX(C$11:C382)+1,INDEX(C$11:C382,MATCH(T383,T$11:T382,0),1)),0)</f>
        <v>0</v>
      </c>
      <c r="D383" s="446">
        <f ca="1">IF(U383&lt;&gt;"",IF(COUNTIF(U$11:U383,U383)=1,MAX(D$11:D382)+1,INDEX(D$11:D382,MATCH(U383,U$11:U382,0),1)),0)</f>
        <v>0</v>
      </c>
      <c r="E383" s="446">
        <f ca="1">IF(S383&lt;&gt;"",IF(COUNTIF(S$11:S383,S383)=1,MAX(E$11:E382)+1,INDEX(E$11:E382,MATCH(S383,S$11:S382,0),1)),0)</f>
        <v>0</v>
      </c>
      <c r="F383" s="446">
        <f ca="1">IF(Z383&lt;&gt;"",IF(COUNTIF(Z$11:Z383,Z383)=1,MAX(F$11:F382)+1,INDEX(F$11:F382,MATCH(Z383,Z$11:Z382,0),1)),0)</f>
        <v>0</v>
      </c>
      <c r="G383" s="447" cm="1">
        <f t="array" aca="1" ref="G383" ca="1">IF(Z383&lt;&gt;"",IF(COUNTIFS(Z$11:Z383,Z383,W$11:W383,W383)=1,MAX(G$11:G382)+1,INDEX(G$11:G382,MATCH(Z383&amp;W383,Z$11:Z382&amp;W$11:W383,0),1)),0)</f>
        <v>0</v>
      </c>
      <c r="H383" s="447">
        <f t="shared" ca="1" si="631"/>
        <v>0</v>
      </c>
      <c r="I383" s="447">
        <f ca="1">IF(T383="",0,IF(COUNTIF(T$11:T383,T383)=1,1,0))</f>
        <v>0</v>
      </c>
      <c r="J383" s="447">
        <f ca="1">IF(U383="",0,IF(COUNTIF(U$11:U383,U383)=1,1,0))</f>
        <v>0</v>
      </c>
      <c r="K383" s="447">
        <f ca="1">IF(S383="",0,IF(COUNTIF(S$11:S383,S383)=1,1,0))</f>
        <v>0</v>
      </c>
      <c r="L383" s="446">
        <f ca="1">IF(Z383="",0,IF(COUNTIF(Z$11:Z383,Z383)=1,1,0))</f>
        <v>0</v>
      </c>
      <c r="M383" s="767">
        <f ca="1">IF($W383=2,IF(COUNTIFS($W$11:$W383,2,$Z$11:$Z383,$Z383)=1,1,0),0)</f>
        <v>0</v>
      </c>
      <c r="N383" s="767">
        <f ca="1">IF($W383=1,IF(COUNTIFS($W$11:$W383,2,$Z$11:$Z383,$Z383)=1,1,0),0)</f>
        <v>0</v>
      </c>
      <c r="O383" s="446">
        <f ca="1">IF(H383=0,0,IF(COUNTIF(Z$11:Z383,Z383)=1,1,0))</f>
        <v>0</v>
      </c>
      <c r="P383" s="448" t="str">
        <f t="shared" ca="1" si="632"/>
        <v>石川県</v>
      </c>
      <c r="Q383" s="89">
        <f t="shared" ca="1" si="633"/>
        <v>373</v>
      </c>
      <c r="R383" s="170" t="s">
        <v>459</v>
      </c>
      <c r="S383" s="357" t="str">
        <f t="shared" ca="1" si="634"/>
        <v/>
      </c>
      <c r="T383" s="357" t="str">
        <f t="shared" ca="1" si="635"/>
        <v/>
      </c>
      <c r="U383" s="58" t="str">
        <f t="shared" ca="1" si="636"/>
        <v/>
      </c>
      <c r="V383" s="58" t="str">
        <f t="shared" ca="1" si="637"/>
        <v/>
      </c>
      <c r="W383" s="920" t="str">
        <f t="shared" ca="1" si="638"/>
        <v/>
      </c>
      <c r="X383" s="369">
        <f ca="1">IFERROR(VLOOKUP(W383,'（様式１号）３整理番号表'!$B$4:$H$5,2,FALSE),0)</f>
        <v>0</v>
      </c>
      <c r="Y383" s="768" t="str" cm="1">
        <f t="array" aca="1" ref="Y383" ca="1">IF(AND(D383=0,F383=0),"",IF(COUNTIF(D$11:D383,D383)=1,1,IF(COUNTIFS(D$11:D383,D383,F$11:F383,F383)=1,INDEX((D$11:D383,F$11:F383,Y$11:Y383),MATCH(_xlfn.MAXIFS(F$11:F382,D$11:D382,D383),$F$11:F383,0),1,3)+1,INDEX((D$11:D383,F$11:F383,Y$11:Y383),MATCH(D383&amp;F383,D$11:D383&amp;F$11:F383,0),1,3))))</f>
        <v/>
      </c>
      <c r="Z383" s="40" t="str">
        <f t="shared" ca="1" si="639"/>
        <v/>
      </c>
      <c r="AA383" s="924" t="str">
        <f t="shared" ca="1" si="640"/>
        <v/>
      </c>
      <c r="AB383" s="93">
        <f ca="1">IFERROR(VLOOKUP(AA383,'（様式１号）３整理番号表'!$B$10:$H$16,2,FALSE),0)</f>
        <v>0</v>
      </c>
      <c r="AC383" s="924" t="str">
        <f t="shared" ca="1" si="641"/>
        <v/>
      </c>
      <c r="AD383" s="924" t="str">
        <f t="shared" ca="1" si="642"/>
        <v/>
      </c>
      <c r="AE383" s="93">
        <f ca="1">IFERROR(VLOOKUP(AD383,'（様式１号）３整理番号表'!$B$21:$H$22,2,FALSE),0)</f>
        <v>0</v>
      </c>
      <c r="AF383" s="924" t="str">
        <f t="shared" ca="1" si="643"/>
        <v/>
      </c>
      <c r="AG383" s="93">
        <f ca="1">IFERROR(VLOOKUP(AF383,'（様式１号）３整理番号表'!$B$26:$H$31,2,FALSE),0)</f>
        <v>0</v>
      </c>
      <c r="AH383" s="924" t="str">
        <f t="shared" ca="1" si="644"/>
        <v/>
      </c>
      <c r="AI383" s="93">
        <f ca="1">IFERROR(VLOOKUP(AH383,'（様式１号）３整理番号表'!$J$5:$N$59,2,FALSE),0)</f>
        <v>0</v>
      </c>
      <c r="AJ383" s="77" t="str">
        <f t="shared" ca="1" si="645"/>
        <v/>
      </c>
      <c r="AK383" s="93">
        <f ca="1">IFERROR(VLOOKUP(AJ383,'（様式１号）３整理番号表'!$P$5:$R$29,2,FALSE),0)</f>
        <v>0</v>
      </c>
      <c r="AL383" s="921" t="str">
        <f t="shared" ca="1" si="646"/>
        <v/>
      </c>
      <c r="AM383" s="921" t="str">
        <f t="shared" ca="1" si="647"/>
        <v/>
      </c>
      <c r="AN383" s="921"/>
      <c r="AO383" s="77" t="str">
        <f t="shared" ca="1" si="648"/>
        <v/>
      </c>
      <c r="AP383" s="93">
        <f ca="1">IFERROR(VLOOKUP(AO383,'（様式１号）３整理番号表'!$P$5:$R$29,2,FALSE),0)</f>
        <v>0</v>
      </c>
      <c r="AQ383" s="924" t="str">
        <f t="shared" ca="1" si="649"/>
        <v/>
      </c>
      <c r="AR383" s="93">
        <f t="shared" ca="1" si="650"/>
        <v>0</v>
      </c>
      <c r="AS383" s="924" t="str">
        <f t="shared" ca="1" si="651"/>
        <v/>
      </c>
      <c r="AT383" s="40" t="str">
        <f t="shared" ca="1" si="652"/>
        <v/>
      </c>
      <c r="AU383" s="93" t="str">
        <f t="shared" ca="1" si="653"/>
        <v/>
      </c>
      <c r="AV383" s="923" t="str">
        <f t="shared" ca="1" si="654"/>
        <v/>
      </c>
      <c r="AW383" s="926" t="str">
        <f t="shared" ca="1" si="655"/>
        <v/>
      </c>
      <c r="AX383" s="925" t="str">
        <f t="shared" ca="1" si="656"/>
        <v/>
      </c>
      <c r="AY383" s="925" t="str">
        <f t="shared" ca="1" si="656"/>
        <v/>
      </c>
      <c r="AZ383" s="925" t="str">
        <f t="shared" ca="1" si="656"/>
        <v/>
      </c>
      <c r="BA383" s="925" t="str">
        <f t="shared" ca="1" si="656"/>
        <v/>
      </c>
      <c r="BB383" s="925" t="str">
        <f t="shared" ca="1" si="657"/>
        <v/>
      </c>
      <c r="BC383" s="925" t="str">
        <f t="shared" ca="1" si="658"/>
        <v/>
      </c>
      <c r="BD383" s="925" t="str">
        <f t="shared" ca="1" si="658"/>
        <v/>
      </c>
      <c r="BE383" s="925" t="str">
        <f t="shared" ca="1" si="658"/>
        <v/>
      </c>
      <c r="BF383" s="77" t="str">
        <f t="shared" ca="1" si="659"/>
        <v/>
      </c>
      <c r="BG383" s="924" t="str">
        <f t="shared" ca="1" si="660"/>
        <v/>
      </c>
      <c r="BH383" s="94">
        <f ca="1">IF(BF383&lt;&gt;"",INDEX('（様式１号）３整理番号表'!$AB$7:$AQ$12,MATCH(BF383,'（様式１号）３整理番号表'!$AA$7:$AA$12,0),MATCH(BG383,'（様式１号）３整理番号表'!$AB$6:$AQ$6,0)),0)</f>
        <v>0</v>
      </c>
      <c r="BI383" s="921" t="str">
        <f t="shared" ca="1" si="661"/>
        <v/>
      </c>
      <c r="BJ383" s="922" t="str">
        <f t="shared" ca="1" si="662"/>
        <v/>
      </c>
      <c r="BK383" s="926" t="str">
        <f t="shared" ca="1" si="663"/>
        <v/>
      </c>
      <c r="BL383" s="922" t="str">
        <f t="shared" ca="1" si="664"/>
        <v/>
      </c>
      <c r="BM383" s="79" t="str">
        <f t="shared" ca="1" si="665"/>
        <v/>
      </c>
      <c r="BN383" s="82" t="str">
        <f t="shared" ca="1" si="666"/>
        <v/>
      </c>
      <c r="BO383" s="83" t="str">
        <f t="shared" ca="1" si="667"/>
        <v/>
      </c>
      <c r="BP383" s="84" t="str">
        <f t="shared" ca="1" si="668"/>
        <v/>
      </c>
      <c r="BQ383" s="82" t="str">
        <f t="shared" ca="1" si="669"/>
        <v/>
      </c>
      <c r="BR383" s="97" t="str">
        <f t="shared" ca="1" si="670"/>
        <v/>
      </c>
      <c r="BS383" s="95" t="str">
        <f t="shared" ca="1" si="671"/>
        <v/>
      </c>
      <c r="BT383" s="184" t="str">
        <f t="shared" ca="1" si="672"/>
        <v/>
      </c>
      <c r="BU383" s="611" t="str">
        <f t="shared" ca="1" si="673"/>
        <v/>
      </c>
      <c r="BV383" s="77" t="str">
        <f t="shared" ca="1" si="674"/>
        <v/>
      </c>
      <c r="BW383" s="85" t="str">
        <f t="shared" ca="1" si="675"/>
        <v/>
      </c>
      <c r="BX383" s="86" t="str">
        <f t="shared" ca="1" si="676"/>
        <v/>
      </c>
      <c r="BY383" s="231">
        <f ca="1">IF('ポイント要件確認等（個別表）'!AD383=1,ROUNDDOWN('ポイント要件確認等（個別表）'!AV383,-3),IF('ポイント要件確認等（個別表）'!AD383=2,ROUNDDOWN('ポイント要件確認等（個別表）'!BH383,-3),IF('ポイント要件確認等（個別表）'!AD383=3,ROUNDDOWN('ポイント要件確認等（個別表）'!BT383,-3),0)))</f>
        <v>0</v>
      </c>
      <c r="BZ383" s="86" t="str">
        <f t="shared" ca="1" si="677"/>
        <v/>
      </c>
      <c r="CA383" s="232" t="str">
        <f t="shared" ca="1" si="678"/>
        <v/>
      </c>
      <c r="CB383" s="232">
        <f t="shared" ca="1" si="679"/>
        <v>0</v>
      </c>
      <c r="CC383" s="86" t="str">
        <f t="shared" ca="1" si="680"/>
        <v/>
      </c>
      <c r="CD383" s="86" t="str">
        <f t="shared" ca="1" si="681"/>
        <v/>
      </c>
      <c r="CE383" s="609"/>
      <c r="CF383" s="86" t="str">
        <f t="shared" ca="1" si="682"/>
        <v/>
      </c>
      <c r="CG383" s="185" t="str">
        <f t="shared" ca="1" si="683"/>
        <v/>
      </c>
      <c r="CH383" s="246" t="str">
        <f t="shared" ca="1" si="684"/>
        <v>含税額</v>
      </c>
      <c r="CI383" s="247" t="str">
        <f t="shared" ca="1" si="685"/>
        <v/>
      </c>
      <c r="CJ383" s="87" t="str">
        <f ca="1">IFERROR(IF(INDIRECT("'("&amp;'２個別表'!EO383&amp;")'!AR"&amp;84+EP383)&lt;&gt;1,"",1),"")</f>
        <v/>
      </c>
      <c r="CK383" s="244" t="str">
        <f t="shared" ca="1" si="686"/>
        <v/>
      </c>
      <c r="CL383" s="235" t="str">
        <f t="shared" ca="1" si="687"/>
        <v/>
      </c>
      <c r="CM383" s="239" t="str">
        <f t="shared" ca="1" si="688"/>
        <v/>
      </c>
      <c r="CN383" s="77" t="str">
        <f t="shared" ca="1" si="689"/>
        <v/>
      </c>
      <c r="CO383" s="93" t="str">
        <f ca="1">IFERROR(VLOOKUP(CN383,'（様式１号）３整理番号表'!$T$5:$V$15,2,FALSE),"")</f>
        <v/>
      </c>
      <c r="CP383" s="924" t="str">
        <f t="shared" ca="1" si="690"/>
        <v/>
      </c>
      <c r="CQ383" s="93" t="str">
        <f ca="1">IFERROR(VLOOKUP(CP383,'（様式１号）３整理番号表'!$T$19:$V$24,2,FALSE),"")</f>
        <v/>
      </c>
      <c r="CR383" s="924" t="str">
        <f ca="1">IFERROR(IF(INDIRECT("'("&amp;'２個別表'!EO383&amp;")'!AV"&amp;84+EP383)&lt;&gt;1,"",1),"")</f>
        <v/>
      </c>
      <c r="CS383" s="232">
        <f t="shared" ca="1" si="691"/>
        <v>0</v>
      </c>
      <c r="CT383" s="248">
        <f t="shared" ca="1" si="692"/>
        <v>0</v>
      </c>
      <c r="CU383" s="376" t="str">
        <f ca="1">IF(ER383="補強",IF(COUNTIFS($Z$11:Z383,Z383,$W$11:W383,1)=1,"１①",""),IF(COUNTIFS($Z$11:Z383,Z383,$W$11:W383,2)=1,"２①",""))</f>
        <v/>
      </c>
      <c r="CV383" s="57" t="str">
        <f t="shared" ca="1" si="693"/>
        <v/>
      </c>
      <c r="CW383" s="927" t="str">
        <f t="shared" ca="1" si="694"/>
        <v/>
      </c>
      <c r="CX383" s="256" t="str">
        <f t="shared" ca="1" si="695"/>
        <v/>
      </c>
      <c r="CY383" s="256" t="str">
        <f t="shared" ca="1" si="696"/>
        <v/>
      </c>
      <c r="CZ383" s="256" t="str">
        <f t="shared" ca="1" si="697"/>
        <v/>
      </c>
      <c r="DA383" s="256" t="str">
        <f t="shared" ca="1" si="698"/>
        <v/>
      </c>
      <c r="DB383" s="316" t="str">
        <f ca="1">IFERROR(VLOOKUP($CU383,'（様式１号）３整理番号表'!$Z$19:$AB$32,3,FALSE),"")</f>
        <v/>
      </c>
      <c r="DC383" s="259" t="str">
        <f t="shared" ca="1" si="699"/>
        <v>-</v>
      </c>
      <c r="DD383" s="618" t="str">
        <f t="shared" ca="1" si="700"/>
        <v/>
      </c>
      <c r="DE383" s="321" t="str">
        <f ca="1">IF(AND(AO383=18,AS383=1),IF(COUNTIFS($Y$11:Y383,Y383,$AS$11:AS383,1)=1,"２②",""),IF($CU383="１①",INDEX(INDIRECT("'("&amp;$EO383&amp;")'!AR116:BB116"),1,MATCH(INDIRECT("'("&amp;$EO383&amp;")'!C118"),INDIRECT("'("&amp;$EO383&amp;")'!AR119:BB119"),0)),""))</f>
        <v/>
      </c>
      <c r="DF383" s="324" t="str">
        <f t="shared" ca="1" si="701"/>
        <v/>
      </c>
      <c r="DG383" s="313" t="str">
        <f t="shared" ca="1" si="702"/>
        <v/>
      </c>
      <c r="DH383" s="313" t="str">
        <f t="shared" ca="1" si="703"/>
        <v/>
      </c>
      <c r="DI383" s="313" t="str">
        <f t="shared" ca="1" si="704"/>
        <v/>
      </c>
      <c r="DJ383" s="313" t="str">
        <f t="shared" ca="1" si="705"/>
        <v/>
      </c>
      <c r="DK383" s="328" t="str">
        <f t="shared" ca="1" si="706"/>
        <v/>
      </c>
      <c r="DL383" s="334" t="str">
        <f t="shared" ca="1" si="707"/>
        <v/>
      </c>
      <c r="DM383" s="915" t="str">
        <f t="shared" ca="1" si="708"/>
        <v/>
      </c>
      <c r="DN383" s="15"/>
      <c r="DO383" s="324"/>
      <c r="DP383" s="16"/>
      <c r="DQ383" s="16"/>
      <c r="DR383" s="16"/>
      <c r="DS383" s="16"/>
      <c r="DT383" s="318" t="str">
        <f>IFERROR(VLOOKUP($DN383,'（様式１号）３整理番号表'!$Z$19:$AB$32,3,FALSE),"")</f>
        <v/>
      </c>
      <c r="DU383" s="259" t="str">
        <f t="shared" si="709"/>
        <v/>
      </c>
      <c r="DV383" s="14"/>
      <c r="DW383" s="17" t="str">
        <f t="shared" ca="1" si="710"/>
        <v/>
      </c>
      <c r="DX383" s="88" t="str">
        <f t="shared" ca="1" si="727"/>
        <v/>
      </c>
      <c r="DZ383" s="339">
        <f t="shared" ca="1" si="733"/>
        <v>0</v>
      </c>
      <c r="EA383" s="339">
        <f t="shared" ca="1" si="733"/>
        <v>0</v>
      </c>
      <c r="EB383" s="339">
        <f t="shared" ca="1" si="733"/>
        <v>0</v>
      </c>
      <c r="EC383" s="339">
        <f t="shared" ca="1" si="733"/>
        <v>0</v>
      </c>
      <c r="ED383" s="339">
        <f t="shared" ca="1" si="733"/>
        <v>0</v>
      </c>
      <c r="EE383" s="339">
        <f t="shared" ca="1" si="733"/>
        <v>0</v>
      </c>
      <c r="EF383" s="339">
        <f t="shared" ca="1" si="733"/>
        <v>0</v>
      </c>
      <c r="EG383" s="339">
        <f t="shared" ca="1" si="733"/>
        <v>0</v>
      </c>
      <c r="EH383" s="339">
        <f t="shared" ca="1" si="733"/>
        <v>0</v>
      </c>
      <c r="EI383" s="339">
        <f t="shared" ca="1" si="733"/>
        <v>0</v>
      </c>
      <c r="EJ383" s="339">
        <f t="shared" ca="1" si="733"/>
        <v>0</v>
      </c>
      <c r="EK383" s="339">
        <f t="shared" ca="1" si="733"/>
        <v>0</v>
      </c>
      <c r="EL383" s="339">
        <f t="shared" ca="1" si="733"/>
        <v>0</v>
      </c>
      <c r="EM383" s="339">
        <f t="shared" ca="1" si="733"/>
        <v>0</v>
      </c>
      <c r="EO383" s="919" t="str">
        <f t="shared" ca="1" si="629"/>
        <v/>
      </c>
      <c r="EP383" s="919" t="str">
        <f t="shared" ca="1" si="711"/>
        <v/>
      </c>
      <c r="EQ383" s="919" t="str">
        <f t="shared" ca="1" si="712"/>
        <v/>
      </c>
      <c r="ER383" s="919" t="str">
        <f t="shared" ca="1" si="713"/>
        <v/>
      </c>
      <c r="ES383" s="919" t="str">
        <f ca="1">IFERROR(INDEX('郵便番号（石川県）'!$A$3:$F$2574,MATCH(INDIRECT("'("&amp;EO383&amp;")'!E7"),'郵便番号（石川県）'!$A$3:$A$2574,0),6),"")</f>
        <v/>
      </c>
      <c r="ET383" s="919" t="str">
        <f ca="1">IFERROR(INDEX('郵便番号（石川県）'!$A$3:$F$2574,MATCH(INDIRECT("'("&amp;$EO383&amp;")'!E7"),'郵便番号（石川県）'!$A$3:$A$2574,0),5),"")</f>
        <v/>
      </c>
      <c r="EU383" s="919" t="str">
        <f t="shared" ca="1" si="714"/>
        <v/>
      </c>
      <c r="EV383" s="919" t="str">
        <f t="shared" ca="1" si="715"/>
        <v/>
      </c>
      <c r="EW383" s="919" t="str">
        <f t="shared" ca="1" si="716"/>
        <v/>
      </c>
      <c r="EX383" s="919" t="str">
        <f t="shared" ca="1" si="717"/>
        <v/>
      </c>
      <c r="EY383" s="919" t="str">
        <f t="shared" ca="1" si="718"/>
        <v/>
      </c>
      <c r="EZ383" s="919" t="str">
        <f t="shared" ca="1" si="719"/>
        <v/>
      </c>
      <c r="FA383" s="919" t="str">
        <f t="shared" ca="1" si="720"/>
        <v/>
      </c>
      <c r="FB383" s="919" t="str">
        <f t="shared" ca="1" si="721"/>
        <v/>
      </c>
      <c r="FC383" s="919" t="str">
        <f t="shared" ca="1" si="722"/>
        <v/>
      </c>
      <c r="FD383" s="627" t="str">
        <f t="shared" ca="1" si="723"/>
        <v/>
      </c>
      <c r="FE383" s="630">
        <v>373</v>
      </c>
      <c r="FF383" s="299" t="str">
        <f t="shared" ca="1" si="724"/>
        <v/>
      </c>
      <c r="FG383" s="993" t="str">
        <f t="shared" ca="1" si="725"/>
        <v/>
      </c>
      <c r="FH383" s="919" t="str">
        <f t="shared" ca="1" si="726"/>
        <v/>
      </c>
      <c r="FI383" s="299">
        <f ca="1">COUNTIF($FH$11:FH383,"■")</f>
        <v>0</v>
      </c>
    </row>
    <row r="384" spans="1:165" ht="34.5" customHeight="1">
      <c r="A384" s="445">
        <f t="shared" ca="1" si="630"/>
        <v>0</v>
      </c>
      <c r="B384" s="446">
        <f>IF(R384&lt;&gt;"",IF(COUNTIF(R$11:R384,R384)=1,MAX(B$11:B383)+1,INDEX(B$11:B383,MATCH(R384,R$11:R383,0),1)),0)</f>
        <v>1</v>
      </c>
      <c r="C384" s="446">
        <f ca="1">IF(T384&lt;&gt;"",IF(COUNTIF(T$11:T384,T384)=1,MAX(C$11:C383)+1,INDEX(C$11:C383,MATCH(T384,T$11:T383,0),1)),0)</f>
        <v>0</v>
      </c>
      <c r="D384" s="446">
        <f ca="1">IF(U384&lt;&gt;"",IF(COUNTIF(U$11:U384,U384)=1,MAX(D$11:D383)+1,INDEX(D$11:D383,MATCH(U384,U$11:U383,0),1)),0)</f>
        <v>0</v>
      </c>
      <c r="E384" s="446">
        <f ca="1">IF(S384&lt;&gt;"",IF(COUNTIF(S$11:S384,S384)=1,MAX(E$11:E383)+1,INDEX(E$11:E383,MATCH(S384,S$11:S383,0),1)),0)</f>
        <v>0</v>
      </c>
      <c r="F384" s="446">
        <f ca="1">IF(Z384&lt;&gt;"",IF(COUNTIF(Z$11:Z384,Z384)=1,MAX(F$11:F383)+1,INDEX(F$11:F383,MATCH(Z384,Z$11:Z383,0),1)),0)</f>
        <v>0</v>
      </c>
      <c r="G384" s="447" cm="1">
        <f t="array" aca="1" ref="G384" ca="1">IF(Z384&lt;&gt;"",IF(COUNTIFS(Z$11:Z384,Z384,W$11:W384,W384)=1,MAX(G$11:G383)+1,INDEX(G$11:G383,MATCH(Z384&amp;W384,Z$11:Z383&amp;W$11:W384,0),1)),0)</f>
        <v>0</v>
      </c>
      <c r="H384" s="447">
        <f t="shared" ca="1" si="631"/>
        <v>0</v>
      </c>
      <c r="I384" s="447">
        <f ca="1">IF(T384="",0,IF(COUNTIF(T$11:T384,T384)=1,1,0))</f>
        <v>0</v>
      </c>
      <c r="J384" s="447">
        <f ca="1">IF(U384="",0,IF(COUNTIF(U$11:U384,U384)=1,1,0))</f>
        <v>0</v>
      </c>
      <c r="K384" s="447">
        <f ca="1">IF(S384="",0,IF(COUNTIF(S$11:S384,S384)=1,1,0))</f>
        <v>0</v>
      </c>
      <c r="L384" s="446">
        <f ca="1">IF(Z384="",0,IF(COUNTIF(Z$11:Z384,Z384)=1,1,0))</f>
        <v>0</v>
      </c>
      <c r="M384" s="767">
        <f ca="1">IF($W384=2,IF(COUNTIFS($W$11:$W384,2,$Z$11:$Z384,$Z384)=1,1,0),0)</f>
        <v>0</v>
      </c>
      <c r="N384" s="767">
        <f ca="1">IF($W384=1,IF(COUNTIFS($W$11:$W384,2,$Z$11:$Z384,$Z384)=1,1,0),0)</f>
        <v>0</v>
      </c>
      <c r="O384" s="446">
        <f ca="1">IF(H384=0,0,IF(COUNTIF(Z$11:Z384,Z384)=1,1,0))</f>
        <v>0</v>
      </c>
      <c r="P384" s="448" t="str">
        <f t="shared" ca="1" si="632"/>
        <v>石川県</v>
      </c>
      <c r="Q384" s="89">
        <f t="shared" ca="1" si="633"/>
        <v>374</v>
      </c>
      <c r="R384" s="170" t="s">
        <v>459</v>
      </c>
      <c r="S384" s="357" t="str">
        <f t="shared" ca="1" si="634"/>
        <v/>
      </c>
      <c r="T384" s="357" t="str">
        <f t="shared" ca="1" si="635"/>
        <v/>
      </c>
      <c r="U384" s="58" t="str">
        <f t="shared" ca="1" si="636"/>
        <v/>
      </c>
      <c r="V384" s="58" t="str">
        <f t="shared" ca="1" si="637"/>
        <v/>
      </c>
      <c r="W384" s="920" t="str">
        <f t="shared" ca="1" si="638"/>
        <v/>
      </c>
      <c r="X384" s="369">
        <f ca="1">IFERROR(VLOOKUP(W384,'（様式１号）３整理番号表'!$B$4:$H$5,2,FALSE),0)</f>
        <v>0</v>
      </c>
      <c r="Y384" s="768" t="str" cm="1">
        <f t="array" aca="1" ref="Y384" ca="1">IF(AND(D384=0,F384=0),"",IF(COUNTIF(D$11:D384,D384)=1,1,IF(COUNTIFS(D$11:D384,D384,F$11:F384,F384)=1,INDEX((D$11:D384,F$11:F384,Y$11:Y384),MATCH(_xlfn.MAXIFS(F$11:F383,D$11:D383,D384),$F$11:F384,0),1,3)+1,INDEX((D$11:D384,F$11:F384,Y$11:Y384),MATCH(D384&amp;F384,D$11:D384&amp;F$11:F384,0),1,3))))</f>
        <v/>
      </c>
      <c r="Z384" s="40" t="str">
        <f t="shared" ca="1" si="639"/>
        <v/>
      </c>
      <c r="AA384" s="924" t="str">
        <f t="shared" ca="1" si="640"/>
        <v/>
      </c>
      <c r="AB384" s="93">
        <f ca="1">IFERROR(VLOOKUP(AA384,'（様式１号）３整理番号表'!$B$10:$H$16,2,FALSE),0)</f>
        <v>0</v>
      </c>
      <c r="AC384" s="924" t="str">
        <f t="shared" ca="1" si="641"/>
        <v/>
      </c>
      <c r="AD384" s="924" t="str">
        <f t="shared" ca="1" si="642"/>
        <v/>
      </c>
      <c r="AE384" s="93">
        <f ca="1">IFERROR(VLOOKUP(AD384,'（様式１号）３整理番号表'!$B$21:$H$22,2,FALSE),0)</f>
        <v>0</v>
      </c>
      <c r="AF384" s="924" t="str">
        <f t="shared" ca="1" si="643"/>
        <v/>
      </c>
      <c r="AG384" s="93">
        <f ca="1">IFERROR(VLOOKUP(AF384,'（様式１号）３整理番号表'!$B$26:$H$31,2,FALSE),0)</f>
        <v>0</v>
      </c>
      <c r="AH384" s="924" t="str">
        <f t="shared" ca="1" si="644"/>
        <v/>
      </c>
      <c r="AI384" s="93">
        <f ca="1">IFERROR(VLOOKUP(AH384,'（様式１号）３整理番号表'!$J$5:$N$59,2,FALSE),0)</f>
        <v>0</v>
      </c>
      <c r="AJ384" s="77" t="str">
        <f t="shared" ca="1" si="645"/>
        <v/>
      </c>
      <c r="AK384" s="93">
        <f ca="1">IFERROR(VLOOKUP(AJ384,'（様式１号）３整理番号表'!$P$5:$R$29,2,FALSE),0)</f>
        <v>0</v>
      </c>
      <c r="AL384" s="921" t="str">
        <f t="shared" ca="1" si="646"/>
        <v/>
      </c>
      <c r="AM384" s="921" t="str">
        <f t="shared" ca="1" si="647"/>
        <v/>
      </c>
      <c r="AN384" s="921"/>
      <c r="AO384" s="77" t="str">
        <f t="shared" ca="1" si="648"/>
        <v/>
      </c>
      <c r="AP384" s="93">
        <f ca="1">IFERROR(VLOOKUP(AO384,'（様式１号）３整理番号表'!$P$5:$R$29,2,FALSE),0)</f>
        <v>0</v>
      </c>
      <c r="AQ384" s="924" t="str">
        <f t="shared" ca="1" si="649"/>
        <v/>
      </c>
      <c r="AR384" s="93">
        <f t="shared" ca="1" si="650"/>
        <v>0</v>
      </c>
      <c r="AS384" s="924" t="str">
        <f t="shared" ca="1" si="651"/>
        <v/>
      </c>
      <c r="AT384" s="40" t="str">
        <f t="shared" ca="1" si="652"/>
        <v/>
      </c>
      <c r="AU384" s="93" t="str">
        <f t="shared" ca="1" si="653"/>
        <v/>
      </c>
      <c r="AV384" s="923" t="str">
        <f t="shared" ca="1" si="654"/>
        <v/>
      </c>
      <c r="AW384" s="926" t="str">
        <f t="shared" ca="1" si="655"/>
        <v/>
      </c>
      <c r="AX384" s="925" t="str">
        <f t="shared" ca="1" si="656"/>
        <v/>
      </c>
      <c r="AY384" s="925" t="str">
        <f t="shared" ca="1" si="656"/>
        <v/>
      </c>
      <c r="AZ384" s="925" t="str">
        <f t="shared" ca="1" si="656"/>
        <v/>
      </c>
      <c r="BA384" s="925" t="str">
        <f t="shared" ca="1" si="656"/>
        <v/>
      </c>
      <c r="BB384" s="925" t="str">
        <f t="shared" ca="1" si="657"/>
        <v/>
      </c>
      <c r="BC384" s="925" t="str">
        <f t="shared" ca="1" si="658"/>
        <v/>
      </c>
      <c r="BD384" s="925" t="str">
        <f t="shared" ca="1" si="658"/>
        <v/>
      </c>
      <c r="BE384" s="925" t="str">
        <f t="shared" ca="1" si="658"/>
        <v/>
      </c>
      <c r="BF384" s="77" t="str">
        <f t="shared" ca="1" si="659"/>
        <v/>
      </c>
      <c r="BG384" s="924" t="str">
        <f t="shared" ca="1" si="660"/>
        <v/>
      </c>
      <c r="BH384" s="94">
        <f ca="1">IF(BF384&lt;&gt;"",INDEX('（様式１号）３整理番号表'!$AB$7:$AQ$12,MATCH(BF384,'（様式１号）３整理番号表'!$AA$7:$AA$12,0),MATCH(BG384,'（様式１号）３整理番号表'!$AB$6:$AQ$6,0)),0)</f>
        <v>0</v>
      </c>
      <c r="BI384" s="921" t="str">
        <f t="shared" ca="1" si="661"/>
        <v/>
      </c>
      <c r="BJ384" s="922" t="str">
        <f t="shared" ca="1" si="662"/>
        <v/>
      </c>
      <c r="BK384" s="926" t="str">
        <f t="shared" ca="1" si="663"/>
        <v/>
      </c>
      <c r="BL384" s="922" t="str">
        <f t="shared" ca="1" si="664"/>
        <v/>
      </c>
      <c r="BM384" s="79" t="str">
        <f t="shared" ca="1" si="665"/>
        <v/>
      </c>
      <c r="BN384" s="82" t="str">
        <f t="shared" ca="1" si="666"/>
        <v/>
      </c>
      <c r="BO384" s="83" t="str">
        <f t="shared" ca="1" si="667"/>
        <v/>
      </c>
      <c r="BP384" s="84" t="str">
        <f t="shared" ca="1" si="668"/>
        <v/>
      </c>
      <c r="BQ384" s="82" t="str">
        <f t="shared" ca="1" si="669"/>
        <v/>
      </c>
      <c r="BR384" s="97" t="str">
        <f t="shared" ca="1" si="670"/>
        <v/>
      </c>
      <c r="BS384" s="95" t="str">
        <f t="shared" ca="1" si="671"/>
        <v/>
      </c>
      <c r="BT384" s="184" t="str">
        <f t="shared" ca="1" si="672"/>
        <v/>
      </c>
      <c r="BU384" s="611" t="str">
        <f t="shared" ca="1" si="673"/>
        <v/>
      </c>
      <c r="BV384" s="77" t="str">
        <f t="shared" ca="1" si="674"/>
        <v/>
      </c>
      <c r="BW384" s="85" t="str">
        <f t="shared" ca="1" si="675"/>
        <v/>
      </c>
      <c r="BX384" s="86" t="str">
        <f t="shared" ca="1" si="676"/>
        <v/>
      </c>
      <c r="BY384" s="231">
        <f ca="1">IF('ポイント要件確認等（個別表）'!AD384=1,ROUNDDOWN('ポイント要件確認等（個別表）'!AV384,-3),IF('ポイント要件確認等（個別表）'!AD384=2,ROUNDDOWN('ポイント要件確認等（個別表）'!BH384,-3),IF('ポイント要件確認等（個別表）'!AD384=3,ROUNDDOWN('ポイント要件確認等（個別表）'!BT384,-3),0)))</f>
        <v>0</v>
      </c>
      <c r="BZ384" s="86" t="str">
        <f t="shared" ca="1" si="677"/>
        <v/>
      </c>
      <c r="CA384" s="232" t="str">
        <f t="shared" ca="1" si="678"/>
        <v/>
      </c>
      <c r="CB384" s="232">
        <f t="shared" ca="1" si="679"/>
        <v>0</v>
      </c>
      <c r="CC384" s="86" t="str">
        <f t="shared" ca="1" si="680"/>
        <v/>
      </c>
      <c r="CD384" s="86" t="str">
        <f t="shared" ca="1" si="681"/>
        <v/>
      </c>
      <c r="CE384" s="609"/>
      <c r="CF384" s="86" t="str">
        <f t="shared" ca="1" si="682"/>
        <v/>
      </c>
      <c r="CG384" s="185" t="str">
        <f t="shared" ca="1" si="683"/>
        <v/>
      </c>
      <c r="CH384" s="246" t="str">
        <f t="shared" ca="1" si="684"/>
        <v>含税額</v>
      </c>
      <c r="CI384" s="247" t="str">
        <f t="shared" ca="1" si="685"/>
        <v/>
      </c>
      <c r="CJ384" s="87" t="str">
        <f ca="1">IFERROR(IF(INDIRECT("'("&amp;'２個別表'!EO384&amp;")'!AR"&amp;84+EP384)&lt;&gt;1,"",1),"")</f>
        <v/>
      </c>
      <c r="CK384" s="244" t="str">
        <f t="shared" ca="1" si="686"/>
        <v/>
      </c>
      <c r="CL384" s="235" t="str">
        <f t="shared" ca="1" si="687"/>
        <v/>
      </c>
      <c r="CM384" s="239" t="str">
        <f t="shared" ca="1" si="688"/>
        <v/>
      </c>
      <c r="CN384" s="77" t="str">
        <f t="shared" ca="1" si="689"/>
        <v/>
      </c>
      <c r="CO384" s="93" t="str">
        <f ca="1">IFERROR(VLOOKUP(CN384,'（様式１号）３整理番号表'!$T$5:$V$15,2,FALSE),"")</f>
        <v/>
      </c>
      <c r="CP384" s="924" t="str">
        <f t="shared" ca="1" si="690"/>
        <v/>
      </c>
      <c r="CQ384" s="93" t="str">
        <f ca="1">IFERROR(VLOOKUP(CP384,'（様式１号）３整理番号表'!$T$19:$V$24,2,FALSE),"")</f>
        <v/>
      </c>
      <c r="CR384" s="924" t="str">
        <f ca="1">IFERROR(IF(INDIRECT("'("&amp;'２個別表'!EO384&amp;")'!AV"&amp;84+EP384)&lt;&gt;1,"",1),"")</f>
        <v/>
      </c>
      <c r="CS384" s="232">
        <f t="shared" ca="1" si="691"/>
        <v>0</v>
      </c>
      <c r="CT384" s="248">
        <f t="shared" ca="1" si="692"/>
        <v>0</v>
      </c>
      <c r="CU384" s="376" t="str">
        <f ca="1">IF(ER384="補強",IF(COUNTIFS($Z$11:Z384,Z384,$W$11:W384,1)=1,"１①",""),IF(COUNTIFS($Z$11:Z384,Z384,$W$11:W384,2)=1,"２①",""))</f>
        <v/>
      </c>
      <c r="CV384" s="57" t="str">
        <f t="shared" ca="1" si="693"/>
        <v/>
      </c>
      <c r="CW384" s="927" t="str">
        <f t="shared" ca="1" si="694"/>
        <v/>
      </c>
      <c r="CX384" s="256" t="str">
        <f t="shared" ca="1" si="695"/>
        <v/>
      </c>
      <c r="CY384" s="256" t="str">
        <f t="shared" ca="1" si="696"/>
        <v/>
      </c>
      <c r="CZ384" s="256" t="str">
        <f t="shared" ca="1" si="697"/>
        <v/>
      </c>
      <c r="DA384" s="256" t="str">
        <f t="shared" ca="1" si="698"/>
        <v/>
      </c>
      <c r="DB384" s="316" t="str">
        <f ca="1">IFERROR(VLOOKUP($CU384,'（様式１号）３整理番号表'!$Z$19:$AB$32,3,FALSE),"")</f>
        <v/>
      </c>
      <c r="DC384" s="259" t="str">
        <f t="shared" ca="1" si="699"/>
        <v>-</v>
      </c>
      <c r="DD384" s="618" t="str">
        <f t="shared" ca="1" si="700"/>
        <v/>
      </c>
      <c r="DE384" s="321" t="str">
        <f ca="1">IF(AND(AO384=18,AS384=1),IF(COUNTIFS($Y$11:Y384,Y384,$AS$11:AS384,1)=1,"２②",""),IF($CU384="１①",INDEX(INDIRECT("'("&amp;$EO384&amp;")'!AR116:BB116"),1,MATCH(INDIRECT("'("&amp;$EO384&amp;")'!C118"),INDIRECT("'("&amp;$EO384&amp;")'!AR119:BB119"),0)),""))</f>
        <v/>
      </c>
      <c r="DF384" s="324" t="str">
        <f t="shared" ca="1" si="701"/>
        <v/>
      </c>
      <c r="DG384" s="313" t="str">
        <f t="shared" ca="1" si="702"/>
        <v/>
      </c>
      <c r="DH384" s="313" t="str">
        <f t="shared" ca="1" si="703"/>
        <v/>
      </c>
      <c r="DI384" s="313" t="str">
        <f t="shared" ca="1" si="704"/>
        <v/>
      </c>
      <c r="DJ384" s="313" t="str">
        <f t="shared" ca="1" si="705"/>
        <v/>
      </c>
      <c r="DK384" s="328" t="str">
        <f t="shared" ca="1" si="706"/>
        <v/>
      </c>
      <c r="DL384" s="334" t="str">
        <f t="shared" ca="1" si="707"/>
        <v/>
      </c>
      <c r="DM384" s="915" t="str">
        <f t="shared" ca="1" si="708"/>
        <v/>
      </c>
      <c r="DN384" s="15"/>
      <c r="DO384" s="324"/>
      <c r="DP384" s="16"/>
      <c r="DQ384" s="16"/>
      <c r="DR384" s="16"/>
      <c r="DS384" s="16"/>
      <c r="DT384" s="318" t="str">
        <f>IFERROR(VLOOKUP($DN384,'（様式１号）３整理番号表'!$Z$19:$AB$32,3,FALSE),"")</f>
        <v/>
      </c>
      <c r="DU384" s="259" t="str">
        <f t="shared" si="709"/>
        <v/>
      </c>
      <c r="DV384" s="14"/>
      <c r="DW384" s="17" t="str">
        <f t="shared" ca="1" si="710"/>
        <v/>
      </c>
      <c r="DX384" s="88" t="str">
        <f t="shared" ca="1" si="727"/>
        <v/>
      </c>
      <c r="DZ384" s="339">
        <f t="shared" ca="1" si="733"/>
        <v>0</v>
      </c>
      <c r="EA384" s="339">
        <f t="shared" ca="1" si="733"/>
        <v>0</v>
      </c>
      <c r="EB384" s="339">
        <f t="shared" ca="1" si="733"/>
        <v>0</v>
      </c>
      <c r="EC384" s="339">
        <f t="shared" ca="1" si="733"/>
        <v>0</v>
      </c>
      <c r="ED384" s="339">
        <f t="shared" ca="1" si="733"/>
        <v>0</v>
      </c>
      <c r="EE384" s="339">
        <f t="shared" ca="1" si="733"/>
        <v>0</v>
      </c>
      <c r="EF384" s="339">
        <f t="shared" ca="1" si="733"/>
        <v>0</v>
      </c>
      <c r="EG384" s="339">
        <f t="shared" ca="1" si="733"/>
        <v>0</v>
      </c>
      <c r="EH384" s="339">
        <f t="shared" ca="1" si="733"/>
        <v>0</v>
      </c>
      <c r="EI384" s="339">
        <f t="shared" ca="1" si="733"/>
        <v>0</v>
      </c>
      <c r="EJ384" s="339">
        <f t="shared" ca="1" si="733"/>
        <v>0</v>
      </c>
      <c r="EK384" s="339">
        <f t="shared" ca="1" si="733"/>
        <v>0</v>
      </c>
      <c r="EL384" s="339">
        <f t="shared" ca="1" si="733"/>
        <v>0</v>
      </c>
      <c r="EM384" s="339">
        <f t="shared" ca="1" si="733"/>
        <v>0</v>
      </c>
      <c r="EO384" s="919" t="str">
        <f t="shared" ca="1" si="629"/>
        <v/>
      </c>
      <c r="EP384" s="919" t="str">
        <f t="shared" ca="1" si="711"/>
        <v/>
      </c>
      <c r="EQ384" s="919" t="str">
        <f t="shared" ca="1" si="712"/>
        <v/>
      </c>
      <c r="ER384" s="919" t="str">
        <f t="shared" ca="1" si="713"/>
        <v/>
      </c>
      <c r="ES384" s="919" t="str">
        <f ca="1">IFERROR(INDEX('郵便番号（石川県）'!$A$3:$F$2574,MATCH(INDIRECT("'("&amp;EO384&amp;")'!E7"),'郵便番号（石川県）'!$A$3:$A$2574,0),6),"")</f>
        <v/>
      </c>
      <c r="ET384" s="919" t="str">
        <f ca="1">IFERROR(INDEX('郵便番号（石川県）'!$A$3:$F$2574,MATCH(INDIRECT("'("&amp;$EO384&amp;")'!E7"),'郵便番号（石川県）'!$A$3:$A$2574,0),5),"")</f>
        <v/>
      </c>
      <c r="EU384" s="919" t="str">
        <f t="shared" ca="1" si="714"/>
        <v/>
      </c>
      <c r="EV384" s="919" t="str">
        <f t="shared" ca="1" si="715"/>
        <v/>
      </c>
      <c r="EW384" s="919" t="str">
        <f t="shared" ca="1" si="716"/>
        <v/>
      </c>
      <c r="EX384" s="919" t="str">
        <f t="shared" ca="1" si="717"/>
        <v/>
      </c>
      <c r="EY384" s="919" t="str">
        <f t="shared" ca="1" si="718"/>
        <v/>
      </c>
      <c r="EZ384" s="919" t="str">
        <f t="shared" ca="1" si="719"/>
        <v/>
      </c>
      <c r="FA384" s="919" t="str">
        <f t="shared" ca="1" si="720"/>
        <v/>
      </c>
      <c r="FB384" s="919" t="str">
        <f t="shared" ca="1" si="721"/>
        <v/>
      </c>
      <c r="FC384" s="919" t="str">
        <f t="shared" ca="1" si="722"/>
        <v/>
      </c>
      <c r="FD384" s="627" t="str">
        <f t="shared" ca="1" si="723"/>
        <v/>
      </c>
      <c r="FE384" s="630">
        <v>374</v>
      </c>
      <c r="FF384" s="299" t="str">
        <f t="shared" ca="1" si="724"/>
        <v/>
      </c>
      <c r="FG384" s="993" t="str">
        <f t="shared" ca="1" si="725"/>
        <v/>
      </c>
      <c r="FH384" s="919" t="str">
        <f t="shared" ca="1" si="726"/>
        <v/>
      </c>
      <c r="FI384" s="299">
        <f ca="1">COUNTIF($FH$11:FH384,"■")</f>
        <v>0</v>
      </c>
    </row>
    <row r="385" spans="1:165" ht="34.5" customHeight="1">
      <c r="A385" s="445">
        <f t="shared" ca="1" si="630"/>
        <v>0</v>
      </c>
      <c r="B385" s="446">
        <f>IF(R385&lt;&gt;"",IF(COUNTIF(R$11:R385,R385)=1,MAX(B$11:B384)+1,INDEX(B$11:B384,MATCH(R385,R$11:R384,0),1)),0)</f>
        <v>1</v>
      </c>
      <c r="C385" s="446">
        <f ca="1">IF(T385&lt;&gt;"",IF(COUNTIF(T$11:T385,T385)=1,MAX(C$11:C384)+1,INDEX(C$11:C384,MATCH(T385,T$11:T384,0),1)),0)</f>
        <v>0</v>
      </c>
      <c r="D385" s="446">
        <f ca="1">IF(U385&lt;&gt;"",IF(COUNTIF(U$11:U385,U385)=1,MAX(D$11:D384)+1,INDEX(D$11:D384,MATCH(U385,U$11:U384,0),1)),0)</f>
        <v>0</v>
      </c>
      <c r="E385" s="446">
        <f ca="1">IF(S385&lt;&gt;"",IF(COUNTIF(S$11:S385,S385)=1,MAX(E$11:E384)+1,INDEX(E$11:E384,MATCH(S385,S$11:S384,0),1)),0)</f>
        <v>0</v>
      </c>
      <c r="F385" s="446">
        <f ca="1">IF(Z385&lt;&gt;"",IF(COUNTIF(Z$11:Z385,Z385)=1,MAX(F$11:F384)+1,INDEX(F$11:F384,MATCH(Z385,Z$11:Z384,0),1)),0)</f>
        <v>0</v>
      </c>
      <c r="G385" s="447" cm="1">
        <f t="array" aca="1" ref="G385" ca="1">IF(Z385&lt;&gt;"",IF(COUNTIFS(Z$11:Z385,Z385,W$11:W385,W385)=1,MAX(G$11:G384)+1,INDEX(G$11:G384,MATCH(Z385&amp;W385,Z$11:Z384&amp;W$11:W385,0),1)),0)</f>
        <v>0</v>
      </c>
      <c r="H385" s="447">
        <f t="shared" ca="1" si="631"/>
        <v>0</v>
      </c>
      <c r="I385" s="447">
        <f ca="1">IF(T385="",0,IF(COUNTIF(T$11:T385,T385)=1,1,0))</f>
        <v>0</v>
      </c>
      <c r="J385" s="447">
        <f ca="1">IF(U385="",0,IF(COUNTIF(U$11:U385,U385)=1,1,0))</f>
        <v>0</v>
      </c>
      <c r="K385" s="447">
        <f ca="1">IF(S385="",0,IF(COUNTIF(S$11:S385,S385)=1,1,0))</f>
        <v>0</v>
      </c>
      <c r="L385" s="446">
        <f ca="1">IF(Z385="",0,IF(COUNTIF(Z$11:Z385,Z385)=1,1,0))</f>
        <v>0</v>
      </c>
      <c r="M385" s="767">
        <f ca="1">IF($W385=2,IF(COUNTIFS($W$11:$W385,2,$Z$11:$Z385,$Z385)=1,1,0),0)</f>
        <v>0</v>
      </c>
      <c r="N385" s="767">
        <f ca="1">IF($W385=1,IF(COUNTIFS($W$11:$W385,2,$Z$11:$Z385,$Z385)=1,1,0),0)</f>
        <v>0</v>
      </c>
      <c r="O385" s="446">
        <f ca="1">IF(H385=0,0,IF(COUNTIF(Z$11:Z385,Z385)=1,1,0))</f>
        <v>0</v>
      </c>
      <c r="P385" s="448" t="str">
        <f t="shared" ca="1" si="632"/>
        <v>石川県</v>
      </c>
      <c r="Q385" s="89">
        <f t="shared" ca="1" si="633"/>
        <v>375</v>
      </c>
      <c r="R385" s="170" t="s">
        <v>459</v>
      </c>
      <c r="S385" s="357" t="str">
        <f t="shared" ca="1" si="634"/>
        <v/>
      </c>
      <c r="T385" s="357" t="str">
        <f t="shared" ca="1" si="635"/>
        <v/>
      </c>
      <c r="U385" s="58" t="str">
        <f t="shared" ca="1" si="636"/>
        <v/>
      </c>
      <c r="V385" s="58" t="str">
        <f t="shared" ca="1" si="637"/>
        <v/>
      </c>
      <c r="W385" s="920" t="str">
        <f t="shared" ca="1" si="638"/>
        <v/>
      </c>
      <c r="X385" s="369">
        <f ca="1">IFERROR(VLOOKUP(W385,'（様式１号）３整理番号表'!$B$4:$H$5,2,FALSE),0)</f>
        <v>0</v>
      </c>
      <c r="Y385" s="768" t="str" cm="1">
        <f t="array" aca="1" ref="Y385" ca="1">IF(AND(D385=0,F385=0),"",IF(COUNTIF(D$11:D385,D385)=1,1,IF(COUNTIFS(D$11:D385,D385,F$11:F385,F385)=1,INDEX((D$11:D385,F$11:F385,Y$11:Y385),MATCH(_xlfn.MAXIFS(F$11:F384,D$11:D384,D385),$F$11:F385,0),1,3)+1,INDEX((D$11:D385,F$11:F385,Y$11:Y385),MATCH(D385&amp;F385,D$11:D385&amp;F$11:F385,0),1,3))))</f>
        <v/>
      </c>
      <c r="Z385" s="40" t="str">
        <f t="shared" ca="1" si="639"/>
        <v/>
      </c>
      <c r="AA385" s="924" t="str">
        <f t="shared" ca="1" si="640"/>
        <v/>
      </c>
      <c r="AB385" s="93">
        <f ca="1">IFERROR(VLOOKUP(AA385,'（様式１号）３整理番号表'!$B$10:$H$16,2,FALSE),0)</f>
        <v>0</v>
      </c>
      <c r="AC385" s="924" t="str">
        <f t="shared" ca="1" si="641"/>
        <v/>
      </c>
      <c r="AD385" s="924" t="str">
        <f t="shared" ca="1" si="642"/>
        <v/>
      </c>
      <c r="AE385" s="93">
        <f ca="1">IFERROR(VLOOKUP(AD385,'（様式１号）３整理番号表'!$B$21:$H$22,2,FALSE),0)</f>
        <v>0</v>
      </c>
      <c r="AF385" s="924" t="str">
        <f t="shared" ca="1" si="643"/>
        <v/>
      </c>
      <c r="AG385" s="93">
        <f ca="1">IFERROR(VLOOKUP(AF385,'（様式１号）３整理番号表'!$B$26:$H$31,2,FALSE),0)</f>
        <v>0</v>
      </c>
      <c r="AH385" s="924" t="str">
        <f t="shared" ca="1" si="644"/>
        <v/>
      </c>
      <c r="AI385" s="93">
        <f ca="1">IFERROR(VLOOKUP(AH385,'（様式１号）３整理番号表'!$J$5:$N$59,2,FALSE),0)</f>
        <v>0</v>
      </c>
      <c r="AJ385" s="77" t="str">
        <f t="shared" ca="1" si="645"/>
        <v/>
      </c>
      <c r="AK385" s="93">
        <f ca="1">IFERROR(VLOOKUP(AJ385,'（様式１号）３整理番号表'!$P$5:$R$29,2,FALSE),0)</f>
        <v>0</v>
      </c>
      <c r="AL385" s="921" t="str">
        <f t="shared" ca="1" si="646"/>
        <v/>
      </c>
      <c r="AM385" s="921" t="str">
        <f t="shared" ca="1" si="647"/>
        <v/>
      </c>
      <c r="AN385" s="921"/>
      <c r="AO385" s="77" t="str">
        <f t="shared" ca="1" si="648"/>
        <v/>
      </c>
      <c r="AP385" s="93">
        <f ca="1">IFERROR(VLOOKUP(AO385,'（様式１号）３整理番号表'!$P$5:$R$29,2,FALSE),0)</f>
        <v>0</v>
      </c>
      <c r="AQ385" s="924" t="str">
        <f t="shared" ca="1" si="649"/>
        <v/>
      </c>
      <c r="AR385" s="93">
        <f t="shared" ca="1" si="650"/>
        <v>0</v>
      </c>
      <c r="AS385" s="924" t="str">
        <f t="shared" ca="1" si="651"/>
        <v/>
      </c>
      <c r="AT385" s="40" t="str">
        <f t="shared" ca="1" si="652"/>
        <v/>
      </c>
      <c r="AU385" s="93" t="str">
        <f t="shared" ca="1" si="653"/>
        <v/>
      </c>
      <c r="AV385" s="923" t="str">
        <f t="shared" ca="1" si="654"/>
        <v/>
      </c>
      <c r="AW385" s="926" t="str">
        <f t="shared" ca="1" si="655"/>
        <v/>
      </c>
      <c r="AX385" s="925" t="str">
        <f t="shared" ca="1" si="656"/>
        <v/>
      </c>
      <c r="AY385" s="925" t="str">
        <f t="shared" ca="1" si="656"/>
        <v/>
      </c>
      <c r="AZ385" s="925" t="str">
        <f t="shared" ca="1" si="656"/>
        <v/>
      </c>
      <c r="BA385" s="925" t="str">
        <f t="shared" ca="1" si="656"/>
        <v/>
      </c>
      <c r="BB385" s="925" t="str">
        <f t="shared" ca="1" si="657"/>
        <v/>
      </c>
      <c r="BC385" s="925" t="str">
        <f t="shared" ca="1" si="658"/>
        <v/>
      </c>
      <c r="BD385" s="925" t="str">
        <f t="shared" ca="1" si="658"/>
        <v/>
      </c>
      <c r="BE385" s="925" t="str">
        <f t="shared" ca="1" si="658"/>
        <v/>
      </c>
      <c r="BF385" s="77" t="str">
        <f t="shared" ca="1" si="659"/>
        <v/>
      </c>
      <c r="BG385" s="924" t="str">
        <f t="shared" ca="1" si="660"/>
        <v/>
      </c>
      <c r="BH385" s="94">
        <f ca="1">IF(BF385&lt;&gt;"",INDEX('（様式１号）３整理番号表'!$AB$7:$AQ$12,MATCH(BF385,'（様式１号）３整理番号表'!$AA$7:$AA$12,0),MATCH(BG385,'（様式１号）３整理番号表'!$AB$6:$AQ$6,0)),0)</f>
        <v>0</v>
      </c>
      <c r="BI385" s="921" t="str">
        <f t="shared" ca="1" si="661"/>
        <v/>
      </c>
      <c r="BJ385" s="922" t="str">
        <f t="shared" ca="1" si="662"/>
        <v/>
      </c>
      <c r="BK385" s="926" t="str">
        <f t="shared" ca="1" si="663"/>
        <v/>
      </c>
      <c r="BL385" s="922" t="str">
        <f t="shared" ca="1" si="664"/>
        <v/>
      </c>
      <c r="BM385" s="79" t="str">
        <f t="shared" ca="1" si="665"/>
        <v/>
      </c>
      <c r="BN385" s="82" t="str">
        <f t="shared" ca="1" si="666"/>
        <v/>
      </c>
      <c r="BO385" s="83" t="str">
        <f t="shared" ca="1" si="667"/>
        <v/>
      </c>
      <c r="BP385" s="84" t="str">
        <f t="shared" ca="1" si="668"/>
        <v/>
      </c>
      <c r="BQ385" s="82" t="str">
        <f t="shared" ca="1" si="669"/>
        <v/>
      </c>
      <c r="BR385" s="97" t="str">
        <f t="shared" ca="1" si="670"/>
        <v/>
      </c>
      <c r="BS385" s="95" t="str">
        <f t="shared" ca="1" si="671"/>
        <v/>
      </c>
      <c r="BT385" s="184" t="str">
        <f t="shared" ca="1" si="672"/>
        <v/>
      </c>
      <c r="BU385" s="611" t="str">
        <f t="shared" ca="1" si="673"/>
        <v/>
      </c>
      <c r="BV385" s="77" t="str">
        <f t="shared" ca="1" si="674"/>
        <v/>
      </c>
      <c r="BW385" s="85" t="str">
        <f t="shared" ca="1" si="675"/>
        <v/>
      </c>
      <c r="BX385" s="86" t="str">
        <f t="shared" ca="1" si="676"/>
        <v/>
      </c>
      <c r="BY385" s="231">
        <f ca="1">IF('ポイント要件確認等（個別表）'!AD385=1,ROUNDDOWN('ポイント要件確認等（個別表）'!AV385,-3),IF('ポイント要件確認等（個別表）'!AD385=2,ROUNDDOWN('ポイント要件確認等（個別表）'!BH385,-3),IF('ポイント要件確認等（個別表）'!AD385=3,ROUNDDOWN('ポイント要件確認等（個別表）'!BT385,-3),0)))</f>
        <v>0</v>
      </c>
      <c r="BZ385" s="86" t="str">
        <f t="shared" ca="1" si="677"/>
        <v/>
      </c>
      <c r="CA385" s="232" t="str">
        <f t="shared" ca="1" si="678"/>
        <v/>
      </c>
      <c r="CB385" s="232">
        <f t="shared" ca="1" si="679"/>
        <v>0</v>
      </c>
      <c r="CC385" s="86" t="str">
        <f t="shared" ca="1" si="680"/>
        <v/>
      </c>
      <c r="CD385" s="86" t="str">
        <f t="shared" ca="1" si="681"/>
        <v/>
      </c>
      <c r="CE385" s="609"/>
      <c r="CF385" s="86" t="str">
        <f t="shared" ca="1" si="682"/>
        <v/>
      </c>
      <c r="CG385" s="185" t="str">
        <f t="shared" ca="1" si="683"/>
        <v/>
      </c>
      <c r="CH385" s="246" t="str">
        <f t="shared" ca="1" si="684"/>
        <v>含税額</v>
      </c>
      <c r="CI385" s="247" t="str">
        <f t="shared" ca="1" si="685"/>
        <v/>
      </c>
      <c r="CJ385" s="87" t="str">
        <f ca="1">IFERROR(IF(INDIRECT("'("&amp;'２個別表'!EO385&amp;")'!AR"&amp;84+EP385)&lt;&gt;1,"",1),"")</f>
        <v/>
      </c>
      <c r="CK385" s="244" t="str">
        <f t="shared" ca="1" si="686"/>
        <v/>
      </c>
      <c r="CL385" s="235" t="str">
        <f t="shared" ca="1" si="687"/>
        <v/>
      </c>
      <c r="CM385" s="239" t="str">
        <f t="shared" ca="1" si="688"/>
        <v/>
      </c>
      <c r="CN385" s="77" t="str">
        <f t="shared" ca="1" si="689"/>
        <v/>
      </c>
      <c r="CO385" s="93" t="str">
        <f ca="1">IFERROR(VLOOKUP(CN385,'（様式１号）３整理番号表'!$T$5:$V$15,2,FALSE),"")</f>
        <v/>
      </c>
      <c r="CP385" s="924" t="str">
        <f t="shared" ca="1" si="690"/>
        <v/>
      </c>
      <c r="CQ385" s="93" t="str">
        <f ca="1">IFERROR(VLOOKUP(CP385,'（様式１号）３整理番号表'!$T$19:$V$24,2,FALSE),"")</f>
        <v/>
      </c>
      <c r="CR385" s="924" t="str">
        <f ca="1">IFERROR(IF(INDIRECT("'("&amp;'２個別表'!EO385&amp;")'!AV"&amp;84+EP385)&lt;&gt;1,"",1),"")</f>
        <v/>
      </c>
      <c r="CS385" s="232">
        <f t="shared" ca="1" si="691"/>
        <v>0</v>
      </c>
      <c r="CT385" s="248">
        <f t="shared" ca="1" si="692"/>
        <v>0</v>
      </c>
      <c r="CU385" s="376" t="str">
        <f ca="1">IF(ER385="補強",IF(COUNTIFS($Z$11:Z385,Z385,$W$11:W385,1)=1,"１①",""),IF(COUNTIFS($Z$11:Z385,Z385,$W$11:W385,2)=1,"２①",""))</f>
        <v/>
      </c>
      <c r="CV385" s="57" t="str">
        <f t="shared" ca="1" si="693"/>
        <v/>
      </c>
      <c r="CW385" s="927" t="str">
        <f t="shared" ca="1" si="694"/>
        <v/>
      </c>
      <c r="CX385" s="256" t="str">
        <f t="shared" ca="1" si="695"/>
        <v/>
      </c>
      <c r="CY385" s="256" t="str">
        <f t="shared" ca="1" si="696"/>
        <v/>
      </c>
      <c r="CZ385" s="256" t="str">
        <f t="shared" ca="1" si="697"/>
        <v/>
      </c>
      <c r="DA385" s="256" t="str">
        <f t="shared" ca="1" si="698"/>
        <v/>
      </c>
      <c r="DB385" s="316" t="str">
        <f ca="1">IFERROR(VLOOKUP($CU385,'（様式１号）３整理番号表'!$Z$19:$AB$32,3,FALSE),"")</f>
        <v/>
      </c>
      <c r="DC385" s="259" t="str">
        <f t="shared" ca="1" si="699"/>
        <v>-</v>
      </c>
      <c r="DD385" s="618" t="str">
        <f t="shared" ca="1" si="700"/>
        <v/>
      </c>
      <c r="DE385" s="321" t="str">
        <f ca="1">IF(AND(AO385=18,AS385=1),IF(COUNTIFS($Y$11:Y385,Y385,$AS$11:AS385,1)=1,"２②",""),IF($CU385="１①",INDEX(INDIRECT("'("&amp;$EO385&amp;")'!AR116:BB116"),1,MATCH(INDIRECT("'("&amp;$EO385&amp;")'!C118"),INDIRECT("'("&amp;$EO385&amp;")'!AR119:BB119"),0)),""))</f>
        <v/>
      </c>
      <c r="DF385" s="324" t="str">
        <f t="shared" ca="1" si="701"/>
        <v/>
      </c>
      <c r="DG385" s="313" t="str">
        <f t="shared" ca="1" si="702"/>
        <v/>
      </c>
      <c r="DH385" s="313" t="str">
        <f t="shared" ca="1" si="703"/>
        <v/>
      </c>
      <c r="DI385" s="313" t="str">
        <f t="shared" ca="1" si="704"/>
        <v/>
      </c>
      <c r="DJ385" s="313" t="str">
        <f t="shared" ca="1" si="705"/>
        <v/>
      </c>
      <c r="DK385" s="328" t="str">
        <f t="shared" ca="1" si="706"/>
        <v/>
      </c>
      <c r="DL385" s="334" t="str">
        <f t="shared" ca="1" si="707"/>
        <v/>
      </c>
      <c r="DM385" s="915" t="str">
        <f t="shared" ca="1" si="708"/>
        <v/>
      </c>
      <c r="DN385" s="15"/>
      <c r="DO385" s="324"/>
      <c r="DP385" s="16"/>
      <c r="DQ385" s="16"/>
      <c r="DR385" s="16"/>
      <c r="DS385" s="16"/>
      <c r="DT385" s="318" t="str">
        <f>IFERROR(VLOOKUP($DN385,'（様式１号）３整理番号表'!$Z$19:$AB$32,3,FALSE),"")</f>
        <v/>
      </c>
      <c r="DU385" s="259" t="str">
        <f t="shared" si="709"/>
        <v/>
      </c>
      <c r="DV385" s="14"/>
      <c r="DW385" s="17" t="str">
        <f t="shared" ca="1" si="710"/>
        <v/>
      </c>
      <c r="DX385" s="88" t="str">
        <f t="shared" ca="1" si="727"/>
        <v/>
      </c>
      <c r="DZ385" s="339">
        <f t="shared" ca="1" si="733"/>
        <v>0</v>
      </c>
      <c r="EA385" s="339">
        <f t="shared" ca="1" si="733"/>
        <v>0</v>
      </c>
      <c r="EB385" s="339">
        <f t="shared" ca="1" si="733"/>
        <v>0</v>
      </c>
      <c r="EC385" s="339">
        <f t="shared" ca="1" si="733"/>
        <v>0</v>
      </c>
      <c r="ED385" s="339">
        <f t="shared" ca="1" si="733"/>
        <v>0</v>
      </c>
      <c r="EE385" s="339">
        <f t="shared" ca="1" si="733"/>
        <v>0</v>
      </c>
      <c r="EF385" s="339">
        <f t="shared" ca="1" si="733"/>
        <v>0</v>
      </c>
      <c r="EG385" s="339">
        <f t="shared" ca="1" si="733"/>
        <v>0</v>
      </c>
      <c r="EH385" s="339">
        <f t="shared" ca="1" si="733"/>
        <v>0</v>
      </c>
      <c r="EI385" s="339">
        <f t="shared" ca="1" si="733"/>
        <v>0</v>
      </c>
      <c r="EJ385" s="339">
        <f t="shared" ca="1" si="733"/>
        <v>0</v>
      </c>
      <c r="EK385" s="339">
        <f t="shared" ca="1" si="733"/>
        <v>0</v>
      </c>
      <c r="EL385" s="339">
        <f t="shared" ca="1" si="733"/>
        <v>0</v>
      </c>
      <c r="EM385" s="339">
        <f t="shared" ca="1" si="733"/>
        <v>0</v>
      </c>
      <c r="EO385" s="919" t="str">
        <f t="shared" ca="1" si="629"/>
        <v/>
      </c>
      <c r="EP385" s="919" t="str">
        <f t="shared" ca="1" si="711"/>
        <v/>
      </c>
      <c r="EQ385" s="919" t="str">
        <f t="shared" ca="1" si="712"/>
        <v/>
      </c>
      <c r="ER385" s="919" t="str">
        <f t="shared" ca="1" si="713"/>
        <v/>
      </c>
      <c r="ES385" s="919" t="str">
        <f ca="1">IFERROR(INDEX('郵便番号（石川県）'!$A$3:$F$2574,MATCH(INDIRECT("'("&amp;EO385&amp;")'!E7"),'郵便番号（石川県）'!$A$3:$A$2574,0),6),"")</f>
        <v/>
      </c>
      <c r="ET385" s="919" t="str">
        <f ca="1">IFERROR(INDEX('郵便番号（石川県）'!$A$3:$F$2574,MATCH(INDIRECT("'("&amp;$EO385&amp;")'!E7"),'郵便番号（石川県）'!$A$3:$A$2574,0),5),"")</f>
        <v/>
      </c>
      <c r="EU385" s="919" t="str">
        <f t="shared" ca="1" si="714"/>
        <v/>
      </c>
      <c r="EV385" s="919" t="str">
        <f t="shared" ca="1" si="715"/>
        <v/>
      </c>
      <c r="EW385" s="919" t="str">
        <f t="shared" ca="1" si="716"/>
        <v/>
      </c>
      <c r="EX385" s="919" t="str">
        <f t="shared" ca="1" si="717"/>
        <v/>
      </c>
      <c r="EY385" s="919" t="str">
        <f t="shared" ca="1" si="718"/>
        <v/>
      </c>
      <c r="EZ385" s="919" t="str">
        <f t="shared" ca="1" si="719"/>
        <v/>
      </c>
      <c r="FA385" s="919" t="str">
        <f t="shared" ca="1" si="720"/>
        <v/>
      </c>
      <c r="FB385" s="919" t="str">
        <f t="shared" ca="1" si="721"/>
        <v/>
      </c>
      <c r="FC385" s="919" t="str">
        <f t="shared" ca="1" si="722"/>
        <v/>
      </c>
      <c r="FD385" s="627" t="str">
        <f t="shared" ca="1" si="723"/>
        <v/>
      </c>
      <c r="FE385" s="630">
        <v>375</v>
      </c>
      <c r="FF385" s="299" t="str">
        <f t="shared" ca="1" si="724"/>
        <v/>
      </c>
      <c r="FG385" s="993" t="str">
        <f t="shared" ca="1" si="725"/>
        <v/>
      </c>
      <c r="FH385" s="919" t="str">
        <f t="shared" ca="1" si="726"/>
        <v/>
      </c>
      <c r="FI385" s="299">
        <f ca="1">COUNTIF($FH$11:FH385,"■")</f>
        <v>0</v>
      </c>
    </row>
    <row r="386" spans="1:165" ht="34.5" customHeight="1">
      <c r="A386" s="445">
        <f t="shared" ca="1" si="630"/>
        <v>0</v>
      </c>
      <c r="B386" s="446">
        <f>IF(R386&lt;&gt;"",IF(COUNTIF(R$11:R386,R386)=1,MAX(B$11:B385)+1,INDEX(B$11:B385,MATCH(R386,R$11:R385,0),1)),0)</f>
        <v>1</v>
      </c>
      <c r="C386" s="446">
        <f ca="1">IF(T386&lt;&gt;"",IF(COUNTIF(T$11:T386,T386)=1,MAX(C$11:C385)+1,INDEX(C$11:C385,MATCH(T386,T$11:T385,0),1)),0)</f>
        <v>0</v>
      </c>
      <c r="D386" s="446">
        <f ca="1">IF(U386&lt;&gt;"",IF(COUNTIF(U$11:U386,U386)=1,MAX(D$11:D385)+1,INDEX(D$11:D385,MATCH(U386,U$11:U385,0),1)),0)</f>
        <v>0</v>
      </c>
      <c r="E386" s="446">
        <f ca="1">IF(S386&lt;&gt;"",IF(COUNTIF(S$11:S386,S386)=1,MAX(E$11:E385)+1,INDEX(E$11:E385,MATCH(S386,S$11:S385,0),1)),0)</f>
        <v>0</v>
      </c>
      <c r="F386" s="446">
        <f ca="1">IF(Z386&lt;&gt;"",IF(COUNTIF(Z$11:Z386,Z386)=1,MAX(F$11:F385)+1,INDEX(F$11:F385,MATCH(Z386,Z$11:Z385,0),1)),0)</f>
        <v>0</v>
      </c>
      <c r="G386" s="447" cm="1">
        <f t="array" aca="1" ref="G386" ca="1">IF(Z386&lt;&gt;"",IF(COUNTIFS(Z$11:Z386,Z386,W$11:W386,W386)=1,MAX(G$11:G385)+1,INDEX(G$11:G385,MATCH(Z386&amp;W386,Z$11:Z385&amp;W$11:W386,0),1)),0)</f>
        <v>0</v>
      </c>
      <c r="H386" s="447">
        <f t="shared" ca="1" si="631"/>
        <v>0</v>
      </c>
      <c r="I386" s="447">
        <f ca="1">IF(T386="",0,IF(COUNTIF(T$11:T386,T386)=1,1,0))</f>
        <v>0</v>
      </c>
      <c r="J386" s="447">
        <f ca="1">IF(U386="",0,IF(COUNTIF(U$11:U386,U386)=1,1,0))</f>
        <v>0</v>
      </c>
      <c r="K386" s="447">
        <f ca="1">IF(S386="",0,IF(COUNTIF(S$11:S386,S386)=1,1,0))</f>
        <v>0</v>
      </c>
      <c r="L386" s="446">
        <f ca="1">IF(Z386="",0,IF(COUNTIF(Z$11:Z386,Z386)=1,1,0))</f>
        <v>0</v>
      </c>
      <c r="M386" s="767">
        <f ca="1">IF($W386=2,IF(COUNTIFS($W$11:$W386,2,$Z$11:$Z386,$Z386)=1,1,0),0)</f>
        <v>0</v>
      </c>
      <c r="N386" s="767">
        <f ca="1">IF($W386=1,IF(COUNTIFS($W$11:$W386,2,$Z$11:$Z386,$Z386)=1,1,0),0)</f>
        <v>0</v>
      </c>
      <c r="O386" s="446">
        <f ca="1">IF(H386=0,0,IF(COUNTIF(Z$11:Z386,Z386)=1,1,0))</f>
        <v>0</v>
      </c>
      <c r="P386" s="448" t="str">
        <f t="shared" ca="1" si="632"/>
        <v>石川県</v>
      </c>
      <c r="Q386" s="89">
        <f t="shared" ca="1" si="633"/>
        <v>376</v>
      </c>
      <c r="R386" s="170" t="s">
        <v>459</v>
      </c>
      <c r="S386" s="357" t="str">
        <f t="shared" ca="1" si="634"/>
        <v/>
      </c>
      <c r="T386" s="357" t="str">
        <f t="shared" ca="1" si="635"/>
        <v/>
      </c>
      <c r="U386" s="58" t="str">
        <f t="shared" ca="1" si="636"/>
        <v/>
      </c>
      <c r="V386" s="58" t="str">
        <f t="shared" ca="1" si="637"/>
        <v/>
      </c>
      <c r="W386" s="920" t="str">
        <f t="shared" ca="1" si="638"/>
        <v/>
      </c>
      <c r="X386" s="369">
        <f ca="1">IFERROR(VLOOKUP(W386,'（様式１号）３整理番号表'!$B$4:$H$5,2,FALSE),0)</f>
        <v>0</v>
      </c>
      <c r="Y386" s="768" t="str" cm="1">
        <f t="array" aca="1" ref="Y386" ca="1">IF(AND(D386=0,F386=0),"",IF(COUNTIF(D$11:D386,D386)=1,1,IF(COUNTIFS(D$11:D386,D386,F$11:F386,F386)=1,INDEX((D$11:D386,F$11:F386,Y$11:Y386),MATCH(_xlfn.MAXIFS(F$11:F385,D$11:D385,D386),$F$11:F386,0),1,3)+1,INDEX((D$11:D386,F$11:F386,Y$11:Y386),MATCH(D386&amp;F386,D$11:D386&amp;F$11:F386,0),1,3))))</f>
        <v/>
      </c>
      <c r="Z386" s="40" t="str">
        <f t="shared" ca="1" si="639"/>
        <v/>
      </c>
      <c r="AA386" s="924" t="str">
        <f t="shared" ca="1" si="640"/>
        <v/>
      </c>
      <c r="AB386" s="93">
        <f ca="1">IFERROR(VLOOKUP(AA386,'（様式１号）３整理番号表'!$B$10:$H$16,2,FALSE),0)</f>
        <v>0</v>
      </c>
      <c r="AC386" s="924" t="str">
        <f t="shared" ca="1" si="641"/>
        <v/>
      </c>
      <c r="AD386" s="924" t="str">
        <f t="shared" ca="1" si="642"/>
        <v/>
      </c>
      <c r="AE386" s="93">
        <f ca="1">IFERROR(VLOOKUP(AD386,'（様式１号）３整理番号表'!$B$21:$H$22,2,FALSE),0)</f>
        <v>0</v>
      </c>
      <c r="AF386" s="924" t="str">
        <f t="shared" ca="1" si="643"/>
        <v/>
      </c>
      <c r="AG386" s="93">
        <f ca="1">IFERROR(VLOOKUP(AF386,'（様式１号）３整理番号表'!$B$26:$H$31,2,FALSE),0)</f>
        <v>0</v>
      </c>
      <c r="AH386" s="924" t="str">
        <f t="shared" ca="1" si="644"/>
        <v/>
      </c>
      <c r="AI386" s="93">
        <f ca="1">IFERROR(VLOOKUP(AH386,'（様式１号）３整理番号表'!$J$5:$N$59,2,FALSE),0)</f>
        <v>0</v>
      </c>
      <c r="AJ386" s="77" t="str">
        <f t="shared" ca="1" si="645"/>
        <v/>
      </c>
      <c r="AK386" s="93">
        <f ca="1">IFERROR(VLOOKUP(AJ386,'（様式１号）３整理番号表'!$P$5:$R$29,2,FALSE),0)</f>
        <v>0</v>
      </c>
      <c r="AL386" s="921" t="str">
        <f t="shared" ca="1" si="646"/>
        <v/>
      </c>
      <c r="AM386" s="921" t="str">
        <f t="shared" ca="1" si="647"/>
        <v/>
      </c>
      <c r="AN386" s="921"/>
      <c r="AO386" s="77" t="str">
        <f t="shared" ca="1" si="648"/>
        <v/>
      </c>
      <c r="AP386" s="93">
        <f ca="1">IFERROR(VLOOKUP(AO386,'（様式１号）３整理番号表'!$P$5:$R$29,2,FALSE),0)</f>
        <v>0</v>
      </c>
      <c r="AQ386" s="924" t="str">
        <f t="shared" ca="1" si="649"/>
        <v/>
      </c>
      <c r="AR386" s="93">
        <f t="shared" ca="1" si="650"/>
        <v>0</v>
      </c>
      <c r="AS386" s="924" t="str">
        <f t="shared" ca="1" si="651"/>
        <v/>
      </c>
      <c r="AT386" s="40" t="str">
        <f t="shared" ca="1" si="652"/>
        <v/>
      </c>
      <c r="AU386" s="93" t="str">
        <f t="shared" ca="1" si="653"/>
        <v/>
      </c>
      <c r="AV386" s="923" t="str">
        <f t="shared" ca="1" si="654"/>
        <v/>
      </c>
      <c r="AW386" s="926" t="str">
        <f t="shared" ca="1" si="655"/>
        <v/>
      </c>
      <c r="AX386" s="925" t="str">
        <f t="shared" ca="1" si="656"/>
        <v/>
      </c>
      <c r="AY386" s="925" t="str">
        <f t="shared" ca="1" si="656"/>
        <v/>
      </c>
      <c r="AZ386" s="925" t="str">
        <f t="shared" ca="1" si="656"/>
        <v/>
      </c>
      <c r="BA386" s="925" t="str">
        <f t="shared" ca="1" si="656"/>
        <v/>
      </c>
      <c r="BB386" s="925" t="str">
        <f t="shared" ca="1" si="657"/>
        <v/>
      </c>
      <c r="BC386" s="925" t="str">
        <f t="shared" ca="1" si="658"/>
        <v/>
      </c>
      <c r="BD386" s="925" t="str">
        <f t="shared" ca="1" si="658"/>
        <v/>
      </c>
      <c r="BE386" s="925" t="str">
        <f t="shared" ca="1" si="658"/>
        <v/>
      </c>
      <c r="BF386" s="77" t="str">
        <f t="shared" ca="1" si="659"/>
        <v/>
      </c>
      <c r="BG386" s="924" t="str">
        <f t="shared" ca="1" si="660"/>
        <v/>
      </c>
      <c r="BH386" s="94">
        <f ca="1">IF(BF386&lt;&gt;"",INDEX('（様式１号）３整理番号表'!$AB$7:$AQ$12,MATCH(BF386,'（様式１号）３整理番号表'!$AA$7:$AA$12,0),MATCH(BG386,'（様式１号）３整理番号表'!$AB$6:$AQ$6,0)),0)</f>
        <v>0</v>
      </c>
      <c r="BI386" s="921" t="str">
        <f t="shared" ca="1" si="661"/>
        <v/>
      </c>
      <c r="BJ386" s="922" t="str">
        <f t="shared" ca="1" si="662"/>
        <v/>
      </c>
      <c r="BK386" s="926" t="str">
        <f t="shared" ca="1" si="663"/>
        <v/>
      </c>
      <c r="BL386" s="922" t="str">
        <f t="shared" ca="1" si="664"/>
        <v/>
      </c>
      <c r="BM386" s="79" t="str">
        <f t="shared" ca="1" si="665"/>
        <v/>
      </c>
      <c r="BN386" s="82" t="str">
        <f t="shared" ca="1" si="666"/>
        <v/>
      </c>
      <c r="BO386" s="83" t="str">
        <f t="shared" ca="1" si="667"/>
        <v/>
      </c>
      <c r="BP386" s="84" t="str">
        <f t="shared" ca="1" si="668"/>
        <v/>
      </c>
      <c r="BQ386" s="82" t="str">
        <f t="shared" ca="1" si="669"/>
        <v/>
      </c>
      <c r="BR386" s="97" t="str">
        <f t="shared" ca="1" si="670"/>
        <v/>
      </c>
      <c r="BS386" s="95" t="str">
        <f t="shared" ca="1" si="671"/>
        <v/>
      </c>
      <c r="BT386" s="184" t="str">
        <f t="shared" ca="1" si="672"/>
        <v/>
      </c>
      <c r="BU386" s="611" t="str">
        <f t="shared" ca="1" si="673"/>
        <v/>
      </c>
      <c r="BV386" s="77" t="str">
        <f t="shared" ca="1" si="674"/>
        <v/>
      </c>
      <c r="BW386" s="85" t="str">
        <f t="shared" ca="1" si="675"/>
        <v/>
      </c>
      <c r="BX386" s="86" t="str">
        <f t="shared" ca="1" si="676"/>
        <v/>
      </c>
      <c r="BY386" s="231">
        <f ca="1">IF('ポイント要件確認等（個別表）'!AD386=1,ROUNDDOWN('ポイント要件確認等（個別表）'!AV386,-3),IF('ポイント要件確認等（個別表）'!AD386=2,ROUNDDOWN('ポイント要件確認等（個別表）'!BH386,-3),IF('ポイント要件確認等（個別表）'!AD386=3,ROUNDDOWN('ポイント要件確認等（個別表）'!BT386,-3),0)))</f>
        <v>0</v>
      </c>
      <c r="BZ386" s="86" t="str">
        <f t="shared" ca="1" si="677"/>
        <v/>
      </c>
      <c r="CA386" s="232" t="str">
        <f t="shared" ca="1" si="678"/>
        <v/>
      </c>
      <c r="CB386" s="232">
        <f t="shared" ca="1" si="679"/>
        <v>0</v>
      </c>
      <c r="CC386" s="86" t="str">
        <f t="shared" ca="1" si="680"/>
        <v/>
      </c>
      <c r="CD386" s="86" t="str">
        <f t="shared" ca="1" si="681"/>
        <v/>
      </c>
      <c r="CE386" s="609"/>
      <c r="CF386" s="86" t="str">
        <f t="shared" ca="1" si="682"/>
        <v/>
      </c>
      <c r="CG386" s="185" t="str">
        <f t="shared" ca="1" si="683"/>
        <v/>
      </c>
      <c r="CH386" s="246" t="str">
        <f t="shared" ca="1" si="684"/>
        <v>含税額</v>
      </c>
      <c r="CI386" s="247" t="str">
        <f t="shared" ca="1" si="685"/>
        <v/>
      </c>
      <c r="CJ386" s="87" t="str">
        <f ca="1">IFERROR(IF(INDIRECT("'("&amp;'２個別表'!EO386&amp;")'!AR"&amp;84+EP386)&lt;&gt;1,"",1),"")</f>
        <v/>
      </c>
      <c r="CK386" s="244" t="str">
        <f t="shared" ca="1" si="686"/>
        <v/>
      </c>
      <c r="CL386" s="235" t="str">
        <f t="shared" ca="1" si="687"/>
        <v/>
      </c>
      <c r="CM386" s="239" t="str">
        <f t="shared" ca="1" si="688"/>
        <v/>
      </c>
      <c r="CN386" s="77" t="str">
        <f t="shared" ca="1" si="689"/>
        <v/>
      </c>
      <c r="CO386" s="93" t="str">
        <f ca="1">IFERROR(VLOOKUP(CN386,'（様式１号）３整理番号表'!$T$5:$V$15,2,FALSE),"")</f>
        <v/>
      </c>
      <c r="CP386" s="924" t="str">
        <f t="shared" ca="1" si="690"/>
        <v/>
      </c>
      <c r="CQ386" s="93" t="str">
        <f ca="1">IFERROR(VLOOKUP(CP386,'（様式１号）３整理番号表'!$T$19:$V$24,2,FALSE),"")</f>
        <v/>
      </c>
      <c r="CR386" s="924" t="str">
        <f ca="1">IFERROR(IF(INDIRECT("'("&amp;'２個別表'!EO386&amp;")'!AV"&amp;84+EP386)&lt;&gt;1,"",1),"")</f>
        <v/>
      </c>
      <c r="CS386" s="232">
        <f t="shared" ca="1" si="691"/>
        <v>0</v>
      </c>
      <c r="CT386" s="248">
        <f t="shared" ca="1" si="692"/>
        <v>0</v>
      </c>
      <c r="CU386" s="376" t="str">
        <f ca="1">IF(ER386="補強",IF(COUNTIFS($Z$11:Z386,Z386,$W$11:W386,1)=1,"１①",""),IF(COUNTIFS($Z$11:Z386,Z386,$W$11:W386,2)=1,"２①",""))</f>
        <v/>
      </c>
      <c r="CV386" s="57" t="str">
        <f t="shared" ca="1" si="693"/>
        <v/>
      </c>
      <c r="CW386" s="927" t="str">
        <f t="shared" ca="1" si="694"/>
        <v/>
      </c>
      <c r="CX386" s="256" t="str">
        <f t="shared" ca="1" si="695"/>
        <v/>
      </c>
      <c r="CY386" s="256" t="str">
        <f t="shared" ca="1" si="696"/>
        <v/>
      </c>
      <c r="CZ386" s="256" t="str">
        <f t="shared" ca="1" si="697"/>
        <v/>
      </c>
      <c r="DA386" s="256" t="str">
        <f t="shared" ca="1" si="698"/>
        <v/>
      </c>
      <c r="DB386" s="316" t="str">
        <f ca="1">IFERROR(VLOOKUP($CU386,'（様式１号）３整理番号表'!$Z$19:$AB$32,3,FALSE),"")</f>
        <v/>
      </c>
      <c r="DC386" s="259" t="str">
        <f t="shared" ca="1" si="699"/>
        <v>-</v>
      </c>
      <c r="DD386" s="618" t="str">
        <f t="shared" ca="1" si="700"/>
        <v/>
      </c>
      <c r="DE386" s="321" t="str">
        <f ca="1">IF(AND(AO386=18,AS386=1),IF(COUNTIFS($Y$11:Y386,Y386,$AS$11:AS386,1)=1,"２②",""),IF($CU386="１①",INDEX(INDIRECT("'("&amp;$EO386&amp;")'!AR116:BB116"),1,MATCH(INDIRECT("'("&amp;$EO386&amp;")'!C118"),INDIRECT("'("&amp;$EO386&amp;")'!AR119:BB119"),0)),""))</f>
        <v/>
      </c>
      <c r="DF386" s="324" t="str">
        <f t="shared" ca="1" si="701"/>
        <v/>
      </c>
      <c r="DG386" s="313" t="str">
        <f t="shared" ca="1" si="702"/>
        <v/>
      </c>
      <c r="DH386" s="313" t="str">
        <f t="shared" ca="1" si="703"/>
        <v/>
      </c>
      <c r="DI386" s="313" t="str">
        <f t="shared" ca="1" si="704"/>
        <v/>
      </c>
      <c r="DJ386" s="313" t="str">
        <f t="shared" ca="1" si="705"/>
        <v/>
      </c>
      <c r="DK386" s="328" t="str">
        <f t="shared" ca="1" si="706"/>
        <v/>
      </c>
      <c r="DL386" s="334" t="str">
        <f t="shared" ca="1" si="707"/>
        <v/>
      </c>
      <c r="DM386" s="915" t="str">
        <f t="shared" ca="1" si="708"/>
        <v/>
      </c>
      <c r="DN386" s="15"/>
      <c r="DO386" s="324"/>
      <c r="DP386" s="16"/>
      <c r="DQ386" s="16"/>
      <c r="DR386" s="16"/>
      <c r="DS386" s="16"/>
      <c r="DT386" s="318" t="str">
        <f>IFERROR(VLOOKUP($DN386,'（様式１号）３整理番号表'!$Z$19:$AB$32,3,FALSE),"")</f>
        <v/>
      </c>
      <c r="DU386" s="259" t="str">
        <f t="shared" si="709"/>
        <v/>
      </c>
      <c r="DV386" s="14"/>
      <c r="DW386" s="17" t="str">
        <f t="shared" ca="1" si="710"/>
        <v/>
      </c>
      <c r="DX386" s="88" t="str">
        <f t="shared" ca="1" si="727"/>
        <v/>
      </c>
      <c r="DZ386" s="339">
        <f t="shared" ca="1" si="733"/>
        <v>0</v>
      </c>
      <c r="EA386" s="339">
        <f t="shared" ca="1" si="733"/>
        <v>0</v>
      </c>
      <c r="EB386" s="339">
        <f t="shared" ca="1" si="733"/>
        <v>0</v>
      </c>
      <c r="EC386" s="339">
        <f t="shared" ca="1" si="733"/>
        <v>0</v>
      </c>
      <c r="ED386" s="339">
        <f t="shared" ca="1" si="733"/>
        <v>0</v>
      </c>
      <c r="EE386" s="339">
        <f t="shared" ca="1" si="733"/>
        <v>0</v>
      </c>
      <c r="EF386" s="339">
        <f t="shared" ca="1" si="733"/>
        <v>0</v>
      </c>
      <c r="EG386" s="339">
        <f t="shared" ca="1" si="733"/>
        <v>0</v>
      </c>
      <c r="EH386" s="339">
        <f t="shared" ca="1" si="733"/>
        <v>0</v>
      </c>
      <c r="EI386" s="339">
        <f t="shared" ca="1" si="733"/>
        <v>0</v>
      </c>
      <c r="EJ386" s="339">
        <f t="shared" ca="1" si="733"/>
        <v>0</v>
      </c>
      <c r="EK386" s="339">
        <f t="shared" ca="1" si="733"/>
        <v>0</v>
      </c>
      <c r="EL386" s="339">
        <f t="shared" ca="1" si="733"/>
        <v>0</v>
      </c>
      <c r="EM386" s="339">
        <f t="shared" ca="1" si="733"/>
        <v>0</v>
      </c>
      <c r="EO386" s="919" t="str">
        <f t="shared" ca="1" si="629"/>
        <v/>
      </c>
      <c r="EP386" s="919" t="str">
        <f t="shared" ca="1" si="711"/>
        <v/>
      </c>
      <c r="EQ386" s="919" t="str">
        <f t="shared" ca="1" si="712"/>
        <v/>
      </c>
      <c r="ER386" s="919" t="str">
        <f t="shared" ca="1" si="713"/>
        <v/>
      </c>
      <c r="ES386" s="919" t="str">
        <f ca="1">IFERROR(INDEX('郵便番号（石川県）'!$A$3:$F$2574,MATCH(INDIRECT("'("&amp;EO386&amp;")'!E7"),'郵便番号（石川県）'!$A$3:$A$2574,0),6),"")</f>
        <v/>
      </c>
      <c r="ET386" s="919" t="str">
        <f ca="1">IFERROR(INDEX('郵便番号（石川県）'!$A$3:$F$2574,MATCH(INDIRECT("'("&amp;$EO386&amp;")'!E7"),'郵便番号（石川県）'!$A$3:$A$2574,0),5),"")</f>
        <v/>
      </c>
      <c r="EU386" s="919" t="str">
        <f t="shared" ca="1" si="714"/>
        <v/>
      </c>
      <c r="EV386" s="919" t="str">
        <f t="shared" ca="1" si="715"/>
        <v/>
      </c>
      <c r="EW386" s="919" t="str">
        <f t="shared" ca="1" si="716"/>
        <v/>
      </c>
      <c r="EX386" s="919" t="str">
        <f t="shared" ca="1" si="717"/>
        <v/>
      </c>
      <c r="EY386" s="919" t="str">
        <f t="shared" ca="1" si="718"/>
        <v/>
      </c>
      <c r="EZ386" s="919" t="str">
        <f t="shared" ca="1" si="719"/>
        <v/>
      </c>
      <c r="FA386" s="919" t="str">
        <f t="shared" ca="1" si="720"/>
        <v/>
      </c>
      <c r="FB386" s="919" t="str">
        <f t="shared" ca="1" si="721"/>
        <v/>
      </c>
      <c r="FC386" s="919" t="str">
        <f t="shared" ca="1" si="722"/>
        <v/>
      </c>
      <c r="FD386" s="627" t="str">
        <f t="shared" ca="1" si="723"/>
        <v/>
      </c>
      <c r="FE386" s="630">
        <v>376</v>
      </c>
      <c r="FF386" s="299" t="str">
        <f t="shared" ca="1" si="724"/>
        <v/>
      </c>
      <c r="FG386" s="993" t="str">
        <f t="shared" ca="1" si="725"/>
        <v/>
      </c>
      <c r="FH386" s="919" t="str">
        <f t="shared" ca="1" si="726"/>
        <v/>
      </c>
      <c r="FI386" s="299">
        <f ca="1">COUNTIF($FH$11:FH386,"■")</f>
        <v>0</v>
      </c>
    </row>
    <row r="387" spans="1:165" ht="34.5" customHeight="1">
      <c r="A387" s="445">
        <f t="shared" ca="1" si="630"/>
        <v>0</v>
      </c>
      <c r="B387" s="446">
        <f>IF(R387&lt;&gt;"",IF(COUNTIF(R$11:R387,R387)=1,MAX(B$11:B386)+1,INDEX(B$11:B386,MATCH(R387,R$11:R386,0),1)),0)</f>
        <v>1</v>
      </c>
      <c r="C387" s="446">
        <f ca="1">IF(T387&lt;&gt;"",IF(COUNTIF(T$11:T387,T387)=1,MAX(C$11:C386)+1,INDEX(C$11:C386,MATCH(T387,T$11:T386,0),1)),0)</f>
        <v>0</v>
      </c>
      <c r="D387" s="446">
        <f ca="1">IF(U387&lt;&gt;"",IF(COUNTIF(U$11:U387,U387)=1,MAX(D$11:D386)+1,INDEX(D$11:D386,MATCH(U387,U$11:U386,0),1)),0)</f>
        <v>0</v>
      </c>
      <c r="E387" s="446">
        <f ca="1">IF(S387&lt;&gt;"",IF(COUNTIF(S$11:S387,S387)=1,MAX(E$11:E386)+1,INDEX(E$11:E386,MATCH(S387,S$11:S386,0),1)),0)</f>
        <v>0</v>
      </c>
      <c r="F387" s="446">
        <f ca="1">IF(Z387&lt;&gt;"",IF(COUNTIF(Z$11:Z387,Z387)=1,MAX(F$11:F386)+1,INDEX(F$11:F386,MATCH(Z387,Z$11:Z386,0),1)),0)</f>
        <v>0</v>
      </c>
      <c r="G387" s="447" cm="1">
        <f t="array" aca="1" ref="G387" ca="1">IF(Z387&lt;&gt;"",IF(COUNTIFS(Z$11:Z387,Z387,W$11:W387,W387)=1,MAX(G$11:G386)+1,INDEX(G$11:G386,MATCH(Z387&amp;W387,Z$11:Z386&amp;W$11:W387,0),1)),0)</f>
        <v>0</v>
      </c>
      <c r="H387" s="447">
        <f t="shared" ca="1" si="631"/>
        <v>0</v>
      </c>
      <c r="I387" s="447">
        <f ca="1">IF(T387="",0,IF(COUNTIF(T$11:T387,T387)=1,1,0))</f>
        <v>0</v>
      </c>
      <c r="J387" s="447">
        <f ca="1">IF(U387="",0,IF(COUNTIF(U$11:U387,U387)=1,1,0))</f>
        <v>0</v>
      </c>
      <c r="K387" s="447">
        <f ca="1">IF(S387="",0,IF(COUNTIF(S$11:S387,S387)=1,1,0))</f>
        <v>0</v>
      </c>
      <c r="L387" s="446">
        <f ca="1">IF(Z387="",0,IF(COUNTIF(Z$11:Z387,Z387)=1,1,0))</f>
        <v>0</v>
      </c>
      <c r="M387" s="767">
        <f ca="1">IF($W387=2,IF(COUNTIFS($W$11:$W387,2,$Z$11:$Z387,$Z387)=1,1,0),0)</f>
        <v>0</v>
      </c>
      <c r="N387" s="767">
        <f ca="1">IF($W387=1,IF(COUNTIFS($W$11:$W387,2,$Z$11:$Z387,$Z387)=1,1,0),0)</f>
        <v>0</v>
      </c>
      <c r="O387" s="446">
        <f ca="1">IF(H387=0,0,IF(COUNTIF(Z$11:Z387,Z387)=1,1,0))</f>
        <v>0</v>
      </c>
      <c r="P387" s="448" t="str">
        <f t="shared" ca="1" si="632"/>
        <v>石川県</v>
      </c>
      <c r="Q387" s="89">
        <f t="shared" ca="1" si="633"/>
        <v>377</v>
      </c>
      <c r="R387" s="170" t="s">
        <v>459</v>
      </c>
      <c r="S387" s="357" t="str">
        <f t="shared" ca="1" si="634"/>
        <v/>
      </c>
      <c r="T387" s="357" t="str">
        <f t="shared" ca="1" si="635"/>
        <v/>
      </c>
      <c r="U387" s="58" t="str">
        <f t="shared" ca="1" si="636"/>
        <v/>
      </c>
      <c r="V387" s="58" t="str">
        <f t="shared" ca="1" si="637"/>
        <v/>
      </c>
      <c r="W387" s="920" t="str">
        <f t="shared" ca="1" si="638"/>
        <v/>
      </c>
      <c r="X387" s="369">
        <f ca="1">IFERROR(VLOOKUP(W387,'（様式１号）３整理番号表'!$B$4:$H$5,2,FALSE),0)</f>
        <v>0</v>
      </c>
      <c r="Y387" s="768" t="str" cm="1">
        <f t="array" aca="1" ref="Y387" ca="1">IF(AND(D387=0,F387=0),"",IF(COUNTIF(D$11:D387,D387)=1,1,IF(COUNTIFS(D$11:D387,D387,F$11:F387,F387)=1,INDEX((D$11:D387,F$11:F387,Y$11:Y387),MATCH(_xlfn.MAXIFS(F$11:F386,D$11:D386,D387),$F$11:F387,0),1,3)+1,INDEX((D$11:D387,F$11:F387,Y$11:Y387),MATCH(D387&amp;F387,D$11:D387&amp;F$11:F387,0),1,3))))</f>
        <v/>
      </c>
      <c r="Z387" s="40" t="str">
        <f t="shared" ca="1" si="639"/>
        <v/>
      </c>
      <c r="AA387" s="924" t="str">
        <f t="shared" ca="1" si="640"/>
        <v/>
      </c>
      <c r="AB387" s="93">
        <f ca="1">IFERROR(VLOOKUP(AA387,'（様式１号）３整理番号表'!$B$10:$H$16,2,FALSE),0)</f>
        <v>0</v>
      </c>
      <c r="AC387" s="924" t="str">
        <f t="shared" ca="1" si="641"/>
        <v/>
      </c>
      <c r="AD387" s="924" t="str">
        <f t="shared" ca="1" si="642"/>
        <v/>
      </c>
      <c r="AE387" s="93">
        <f ca="1">IFERROR(VLOOKUP(AD387,'（様式１号）３整理番号表'!$B$21:$H$22,2,FALSE),0)</f>
        <v>0</v>
      </c>
      <c r="AF387" s="924" t="str">
        <f t="shared" ca="1" si="643"/>
        <v/>
      </c>
      <c r="AG387" s="93">
        <f ca="1">IFERROR(VLOOKUP(AF387,'（様式１号）３整理番号表'!$B$26:$H$31,2,FALSE),0)</f>
        <v>0</v>
      </c>
      <c r="AH387" s="924" t="str">
        <f t="shared" ca="1" si="644"/>
        <v/>
      </c>
      <c r="AI387" s="93">
        <f ca="1">IFERROR(VLOOKUP(AH387,'（様式１号）３整理番号表'!$J$5:$N$59,2,FALSE),0)</f>
        <v>0</v>
      </c>
      <c r="AJ387" s="77" t="str">
        <f t="shared" ca="1" si="645"/>
        <v/>
      </c>
      <c r="AK387" s="93">
        <f ca="1">IFERROR(VLOOKUP(AJ387,'（様式１号）３整理番号表'!$P$5:$R$29,2,FALSE),0)</f>
        <v>0</v>
      </c>
      <c r="AL387" s="921" t="str">
        <f t="shared" ca="1" si="646"/>
        <v/>
      </c>
      <c r="AM387" s="921" t="str">
        <f t="shared" ca="1" si="647"/>
        <v/>
      </c>
      <c r="AN387" s="921"/>
      <c r="AO387" s="77" t="str">
        <f t="shared" ca="1" si="648"/>
        <v/>
      </c>
      <c r="AP387" s="93">
        <f ca="1">IFERROR(VLOOKUP(AO387,'（様式１号）３整理番号表'!$P$5:$R$29,2,FALSE),0)</f>
        <v>0</v>
      </c>
      <c r="AQ387" s="924" t="str">
        <f t="shared" ca="1" si="649"/>
        <v/>
      </c>
      <c r="AR387" s="93">
        <f t="shared" ca="1" si="650"/>
        <v>0</v>
      </c>
      <c r="AS387" s="924" t="str">
        <f t="shared" ca="1" si="651"/>
        <v/>
      </c>
      <c r="AT387" s="40" t="str">
        <f t="shared" ca="1" si="652"/>
        <v/>
      </c>
      <c r="AU387" s="93" t="str">
        <f t="shared" ca="1" si="653"/>
        <v/>
      </c>
      <c r="AV387" s="923" t="str">
        <f t="shared" ca="1" si="654"/>
        <v/>
      </c>
      <c r="AW387" s="926" t="str">
        <f t="shared" ca="1" si="655"/>
        <v/>
      </c>
      <c r="AX387" s="925" t="str">
        <f t="shared" ca="1" si="656"/>
        <v/>
      </c>
      <c r="AY387" s="925" t="str">
        <f t="shared" ca="1" si="656"/>
        <v/>
      </c>
      <c r="AZ387" s="925" t="str">
        <f t="shared" ca="1" si="656"/>
        <v/>
      </c>
      <c r="BA387" s="925" t="str">
        <f t="shared" ca="1" si="656"/>
        <v/>
      </c>
      <c r="BB387" s="925" t="str">
        <f t="shared" ca="1" si="657"/>
        <v/>
      </c>
      <c r="BC387" s="925" t="str">
        <f t="shared" ca="1" si="658"/>
        <v/>
      </c>
      <c r="BD387" s="925" t="str">
        <f t="shared" ca="1" si="658"/>
        <v/>
      </c>
      <c r="BE387" s="925" t="str">
        <f t="shared" ca="1" si="658"/>
        <v/>
      </c>
      <c r="BF387" s="77" t="str">
        <f t="shared" ca="1" si="659"/>
        <v/>
      </c>
      <c r="BG387" s="924" t="str">
        <f t="shared" ca="1" si="660"/>
        <v/>
      </c>
      <c r="BH387" s="94">
        <f ca="1">IF(BF387&lt;&gt;"",INDEX('（様式１号）３整理番号表'!$AB$7:$AQ$12,MATCH(BF387,'（様式１号）３整理番号表'!$AA$7:$AA$12,0),MATCH(BG387,'（様式１号）３整理番号表'!$AB$6:$AQ$6,0)),0)</f>
        <v>0</v>
      </c>
      <c r="BI387" s="921" t="str">
        <f t="shared" ca="1" si="661"/>
        <v/>
      </c>
      <c r="BJ387" s="922" t="str">
        <f t="shared" ca="1" si="662"/>
        <v/>
      </c>
      <c r="BK387" s="926" t="str">
        <f t="shared" ca="1" si="663"/>
        <v/>
      </c>
      <c r="BL387" s="922" t="str">
        <f t="shared" ca="1" si="664"/>
        <v/>
      </c>
      <c r="BM387" s="79" t="str">
        <f t="shared" ca="1" si="665"/>
        <v/>
      </c>
      <c r="BN387" s="82" t="str">
        <f t="shared" ca="1" si="666"/>
        <v/>
      </c>
      <c r="BO387" s="83" t="str">
        <f t="shared" ca="1" si="667"/>
        <v/>
      </c>
      <c r="BP387" s="84" t="str">
        <f t="shared" ca="1" si="668"/>
        <v/>
      </c>
      <c r="BQ387" s="82" t="str">
        <f t="shared" ca="1" si="669"/>
        <v/>
      </c>
      <c r="BR387" s="97" t="str">
        <f t="shared" ca="1" si="670"/>
        <v/>
      </c>
      <c r="BS387" s="95" t="str">
        <f t="shared" ca="1" si="671"/>
        <v/>
      </c>
      <c r="BT387" s="184" t="str">
        <f t="shared" ca="1" si="672"/>
        <v/>
      </c>
      <c r="BU387" s="611" t="str">
        <f t="shared" ca="1" si="673"/>
        <v/>
      </c>
      <c r="BV387" s="77" t="str">
        <f t="shared" ca="1" si="674"/>
        <v/>
      </c>
      <c r="BW387" s="85" t="str">
        <f t="shared" ca="1" si="675"/>
        <v/>
      </c>
      <c r="BX387" s="86" t="str">
        <f t="shared" ca="1" si="676"/>
        <v/>
      </c>
      <c r="BY387" s="231">
        <f ca="1">IF('ポイント要件確認等（個別表）'!AD387=1,ROUNDDOWN('ポイント要件確認等（個別表）'!AV387,-3),IF('ポイント要件確認等（個別表）'!AD387=2,ROUNDDOWN('ポイント要件確認等（個別表）'!BH387,-3),IF('ポイント要件確認等（個別表）'!AD387=3,ROUNDDOWN('ポイント要件確認等（個別表）'!BT387,-3),0)))</f>
        <v>0</v>
      </c>
      <c r="BZ387" s="86" t="str">
        <f t="shared" ca="1" si="677"/>
        <v/>
      </c>
      <c r="CA387" s="232" t="str">
        <f t="shared" ca="1" si="678"/>
        <v/>
      </c>
      <c r="CB387" s="232">
        <f t="shared" ca="1" si="679"/>
        <v>0</v>
      </c>
      <c r="CC387" s="86" t="str">
        <f t="shared" ca="1" si="680"/>
        <v/>
      </c>
      <c r="CD387" s="86" t="str">
        <f t="shared" ca="1" si="681"/>
        <v/>
      </c>
      <c r="CE387" s="609"/>
      <c r="CF387" s="86" t="str">
        <f t="shared" ca="1" si="682"/>
        <v/>
      </c>
      <c r="CG387" s="185" t="str">
        <f t="shared" ca="1" si="683"/>
        <v/>
      </c>
      <c r="CH387" s="246" t="str">
        <f t="shared" ca="1" si="684"/>
        <v>含税額</v>
      </c>
      <c r="CI387" s="247" t="str">
        <f t="shared" ca="1" si="685"/>
        <v/>
      </c>
      <c r="CJ387" s="87" t="str">
        <f ca="1">IFERROR(IF(INDIRECT("'("&amp;'２個別表'!EO387&amp;")'!AR"&amp;84+EP387)&lt;&gt;1,"",1),"")</f>
        <v/>
      </c>
      <c r="CK387" s="244" t="str">
        <f t="shared" ca="1" si="686"/>
        <v/>
      </c>
      <c r="CL387" s="235" t="str">
        <f t="shared" ca="1" si="687"/>
        <v/>
      </c>
      <c r="CM387" s="239" t="str">
        <f t="shared" ca="1" si="688"/>
        <v/>
      </c>
      <c r="CN387" s="77" t="str">
        <f t="shared" ca="1" si="689"/>
        <v/>
      </c>
      <c r="CO387" s="93" t="str">
        <f ca="1">IFERROR(VLOOKUP(CN387,'（様式１号）３整理番号表'!$T$5:$V$15,2,FALSE),"")</f>
        <v/>
      </c>
      <c r="CP387" s="924" t="str">
        <f t="shared" ca="1" si="690"/>
        <v/>
      </c>
      <c r="CQ387" s="93" t="str">
        <f ca="1">IFERROR(VLOOKUP(CP387,'（様式１号）３整理番号表'!$T$19:$V$24,2,FALSE),"")</f>
        <v/>
      </c>
      <c r="CR387" s="924" t="str">
        <f ca="1">IFERROR(IF(INDIRECT("'("&amp;'２個別表'!EO387&amp;")'!AV"&amp;84+EP387)&lt;&gt;1,"",1),"")</f>
        <v/>
      </c>
      <c r="CS387" s="232">
        <f t="shared" ca="1" si="691"/>
        <v>0</v>
      </c>
      <c r="CT387" s="248">
        <f t="shared" ca="1" si="692"/>
        <v>0</v>
      </c>
      <c r="CU387" s="376" t="str">
        <f ca="1">IF(ER387="補強",IF(COUNTIFS($Z$11:Z387,Z387,$W$11:W387,1)=1,"１①",""),IF(COUNTIFS($Z$11:Z387,Z387,$W$11:W387,2)=1,"２①",""))</f>
        <v/>
      </c>
      <c r="CV387" s="57" t="str">
        <f t="shared" ca="1" si="693"/>
        <v/>
      </c>
      <c r="CW387" s="927" t="str">
        <f t="shared" ca="1" si="694"/>
        <v/>
      </c>
      <c r="CX387" s="256" t="str">
        <f t="shared" ca="1" si="695"/>
        <v/>
      </c>
      <c r="CY387" s="256" t="str">
        <f t="shared" ca="1" si="696"/>
        <v/>
      </c>
      <c r="CZ387" s="256" t="str">
        <f t="shared" ca="1" si="697"/>
        <v/>
      </c>
      <c r="DA387" s="256" t="str">
        <f t="shared" ca="1" si="698"/>
        <v/>
      </c>
      <c r="DB387" s="316" t="str">
        <f ca="1">IFERROR(VLOOKUP($CU387,'（様式１号）３整理番号表'!$Z$19:$AB$32,3,FALSE),"")</f>
        <v/>
      </c>
      <c r="DC387" s="259" t="str">
        <f t="shared" ca="1" si="699"/>
        <v>-</v>
      </c>
      <c r="DD387" s="618" t="str">
        <f t="shared" ca="1" si="700"/>
        <v/>
      </c>
      <c r="DE387" s="321" t="str">
        <f ca="1">IF(AND(AO387=18,AS387=1),IF(COUNTIFS($Y$11:Y387,Y387,$AS$11:AS387,1)=1,"２②",""),IF($CU387="１①",INDEX(INDIRECT("'("&amp;$EO387&amp;")'!AR116:BB116"),1,MATCH(INDIRECT("'("&amp;$EO387&amp;")'!C118"),INDIRECT("'("&amp;$EO387&amp;")'!AR119:BB119"),0)),""))</f>
        <v/>
      </c>
      <c r="DF387" s="324" t="str">
        <f t="shared" ca="1" si="701"/>
        <v/>
      </c>
      <c r="DG387" s="313" t="str">
        <f t="shared" ca="1" si="702"/>
        <v/>
      </c>
      <c r="DH387" s="313" t="str">
        <f t="shared" ca="1" si="703"/>
        <v/>
      </c>
      <c r="DI387" s="313" t="str">
        <f t="shared" ca="1" si="704"/>
        <v/>
      </c>
      <c r="DJ387" s="313" t="str">
        <f t="shared" ca="1" si="705"/>
        <v/>
      </c>
      <c r="DK387" s="328" t="str">
        <f t="shared" ca="1" si="706"/>
        <v/>
      </c>
      <c r="DL387" s="334" t="str">
        <f t="shared" ca="1" si="707"/>
        <v/>
      </c>
      <c r="DM387" s="915" t="str">
        <f t="shared" ca="1" si="708"/>
        <v/>
      </c>
      <c r="DN387" s="15"/>
      <c r="DO387" s="324"/>
      <c r="DP387" s="16"/>
      <c r="DQ387" s="16"/>
      <c r="DR387" s="16"/>
      <c r="DS387" s="16"/>
      <c r="DT387" s="318" t="str">
        <f>IFERROR(VLOOKUP($DN387,'（様式１号）３整理番号表'!$Z$19:$AB$32,3,FALSE),"")</f>
        <v/>
      </c>
      <c r="DU387" s="259" t="str">
        <f t="shared" si="709"/>
        <v/>
      </c>
      <c r="DV387" s="14"/>
      <c r="DW387" s="17" t="str">
        <f t="shared" ca="1" si="710"/>
        <v/>
      </c>
      <c r="DX387" s="88" t="str">
        <f t="shared" ca="1" si="727"/>
        <v/>
      </c>
      <c r="DZ387" s="339">
        <f t="shared" ca="1" si="733"/>
        <v>0</v>
      </c>
      <c r="EA387" s="339">
        <f t="shared" ca="1" si="733"/>
        <v>0</v>
      </c>
      <c r="EB387" s="339">
        <f t="shared" ca="1" si="733"/>
        <v>0</v>
      </c>
      <c r="EC387" s="339">
        <f t="shared" ca="1" si="733"/>
        <v>0</v>
      </c>
      <c r="ED387" s="339">
        <f t="shared" ca="1" si="733"/>
        <v>0</v>
      </c>
      <c r="EE387" s="339">
        <f t="shared" ca="1" si="733"/>
        <v>0</v>
      </c>
      <c r="EF387" s="339">
        <f t="shared" ca="1" si="733"/>
        <v>0</v>
      </c>
      <c r="EG387" s="339">
        <f t="shared" ca="1" si="733"/>
        <v>0</v>
      </c>
      <c r="EH387" s="339">
        <f t="shared" ca="1" si="733"/>
        <v>0</v>
      </c>
      <c r="EI387" s="339">
        <f t="shared" ca="1" si="733"/>
        <v>0</v>
      </c>
      <c r="EJ387" s="339">
        <f t="shared" ca="1" si="733"/>
        <v>0</v>
      </c>
      <c r="EK387" s="339">
        <f t="shared" ca="1" si="733"/>
        <v>0</v>
      </c>
      <c r="EL387" s="339">
        <f t="shared" ca="1" si="733"/>
        <v>0</v>
      </c>
      <c r="EM387" s="339">
        <f t="shared" ca="1" si="733"/>
        <v>0</v>
      </c>
      <c r="EO387" s="919" t="str">
        <f t="shared" ca="1" si="629"/>
        <v/>
      </c>
      <c r="EP387" s="919" t="str">
        <f t="shared" ca="1" si="711"/>
        <v/>
      </c>
      <c r="EQ387" s="919" t="str">
        <f t="shared" ca="1" si="712"/>
        <v/>
      </c>
      <c r="ER387" s="919" t="str">
        <f t="shared" ca="1" si="713"/>
        <v/>
      </c>
      <c r="ES387" s="919" t="str">
        <f ca="1">IFERROR(INDEX('郵便番号（石川県）'!$A$3:$F$2574,MATCH(INDIRECT("'("&amp;EO387&amp;")'!E7"),'郵便番号（石川県）'!$A$3:$A$2574,0),6),"")</f>
        <v/>
      </c>
      <c r="ET387" s="919" t="str">
        <f ca="1">IFERROR(INDEX('郵便番号（石川県）'!$A$3:$F$2574,MATCH(INDIRECT("'("&amp;$EO387&amp;")'!E7"),'郵便番号（石川県）'!$A$3:$A$2574,0),5),"")</f>
        <v/>
      </c>
      <c r="EU387" s="919" t="str">
        <f t="shared" ca="1" si="714"/>
        <v/>
      </c>
      <c r="EV387" s="919" t="str">
        <f t="shared" ca="1" si="715"/>
        <v/>
      </c>
      <c r="EW387" s="919" t="str">
        <f t="shared" ca="1" si="716"/>
        <v/>
      </c>
      <c r="EX387" s="919" t="str">
        <f t="shared" ca="1" si="717"/>
        <v/>
      </c>
      <c r="EY387" s="919" t="str">
        <f t="shared" ca="1" si="718"/>
        <v/>
      </c>
      <c r="EZ387" s="919" t="str">
        <f t="shared" ca="1" si="719"/>
        <v/>
      </c>
      <c r="FA387" s="919" t="str">
        <f t="shared" ca="1" si="720"/>
        <v/>
      </c>
      <c r="FB387" s="919" t="str">
        <f t="shared" ca="1" si="721"/>
        <v/>
      </c>
      <c r="FC387" s="919" t="str">
        <f t="shared" ca="1" si="722"/>
        <v/>
      </c>
      <c r="FD387" s="627" t="str">
        <f t="shared" ca="1" si="723"/>
        <v/>
      </c>
      <c r="FE387" s="630">
        <v>377</v>
      </c>
      <c r="FF387" s="299" t="str">
        <f t="shared" ca="1" si="724"/>
        <v/>
      </c>
      <c r="FG387" s="993" t="str">
        <f t="shared" ca="1" si="725"/>
        <v/>
      </c>
      <c r="FH387" s="919" t="str">
        <f t="shared" ca="1" si="726"/>
        <v/>
      </c>
      <c r="FI387" s="299">
        <f ca="1">COUNTIF($FH$11:FH387,"■")</f>
        <v>0</v>
      </c>
    </row>
    <row r="388" spans="1:165" ht="34.5" customHeight="1">
      <c r="A388" s="445">
        <f t="shared" ca="1" si="630"/>
        <v>0</v>
      </c>
      <c r="B388" s="446">
        <f>IF(R388&lt;&gt;"",IF(COUNTIF(R$11:R388,R388)=1,MAX(B$11:B387)+1,INDEX(B$11:B387,MATCH(R388,R$11:R387,0),1)),0)</f>
        <v>1</v>
      </c>
      <c r="C388" s="446">
        <f ca="1">IF(T388&lt;&gt;"",IF(COUNTIF(T$11:T388,T388)=1,MAX(C$11:C387)+1,INDEX(C$11:C387,MATCH(T388,T$11:T387,0),1)),0)</f>
        <v>0</v>
      </c>
      <c r="D388" s="446">
        <f ca="1">IF(U388&lt;&gt;"",IF(COUNTIF(U$11:U388,U388)=1,MAX(D$11:D387)+1,INDEX(D$11:D387,MATCH(U388,U$11:U387,0),1)),0)</f>
        <v>0</v>
      </c>
      <c r="E388" s="446">
        <f ca="1">IF(S388&lt;&gt;"",IF(COUNTIF(S$11:S388,S388)=1,MAX(E$11:E387)+1,INDEX(E$11:E387,MATCH(S388,S$11:S387,0),1)),0)</f>
        <v>0</v>
      </c>
      <c r="F388" s="446">
        <f ca="1">IF(Z388&lt;&gt;"",IF(COUNTIF(Z$11:Z388,Z388)=1,MAX(F$11:F387)+1,INDEX(F$11:F387,MATCH(Z388,Z$11:Z387,0),1)),0)</f>
        <v>0</v>
      </c>
      <c r="G388" s="447" cm="1">
        <f t="array" aca="1" ref="G388" ca="1">IF(Z388&lt;&gt;"",IF(COUNTIFS(Z$11:Z388,Z388,W$11:W388,W388)=1,MAX(G$11:G387)+1,INDEX(G$11:G387,MATCH(Z388&amp;W388,Z$11:Z387&amp;W$11:W388,0),1)),0)</f>
        <v>0</v>
      </c>
      <c r="H388" s="447">
        <f t="shared" ca="1" si="631"/>
        <v>0</v>
      </c>
      <c r="I388" s="447">
        <f ca="1">IF(T388="",0,IF(COUNTIF(T$11:T388,T388)=1,1,0))</f>
        <v>0</v>
      </c>
      <c r="J388" s="447">
        <f ca="1">IF(U388="",0,IF(COUNTIF(U$11:U388,U388)=1,1,0))</f>
        <v>0</v>
      </c>
      <c r="K388" s="447">
        <f ca="1">IF(S388="",0,IF(COUNTIF(S$11:S388,S388)=1,1,0))</f>
        <v>0</v>
      </c>
      <c r="L388" s="446">
        <f ca="1">IF(Z388="",0,IF(COUNTIF(Z$11:Z388,Z388)=1,1,0))</f>
        <v>0</v>
      </c>
      <c r="M388" s="767">
        <f ca="1">IF($W388=2,IF(COUNTIFS($W$11:$W388,2,$Z$11:$Z388,$Z388)=1,1,0),0)</f>
        <v>0</v>
      </c>
      <c r="N388" s="767">
        <f ca="1">IF($W388=1,IF(COUNTIFS($W$11:$W388,2,$Z$11:$Z388,$Z388)=1,1,0),0)</f>
        <v>0</v>
      </c>
      <c r="O388" s="446">
        <f ca="1">IF(H388=0,0,IF(COUNTIF(Z$11:Z388,Z388)=1,1,0))</f>
        <v>0</v>
      </c>
      <c r="P388" s="448" t="str">
        <f t="shared" ca="1" si="632"/>
        <v>石川県</v>
      </c>
      <c r="Q388" s="89">
        <f t="shared" ca="1" si="633"/>
        <v>378</v>
      </c>
      <c r="R388" s="170" t="s">
        <v>459</v>
      </c>
      <c r="S388" s="357" t="str">
        <f t="shared" ca="1" si="634"/>
        <v/>
      </c>
      <c r="T388" s="357" t="str">
        <f t="shared" ca="1" si="635"/>
        <v/>
      </c>
      <c r="U388" s="58" t="str">
        <f t="shared" ca="1" si="636"/>
        <v/>
      </c>
      <c r="V388" s="58" t="str">
        <f t="shared" ca="1" si="637"/>
        <v/>
      </c>
      <c r="W388" s="920" t="str">
        <f t="shared" ca="1" si="638"/>
        <v/>
      </c>
      <c r="X388" s="369">
        <f ca="1">IFERROR(VLOOKUP(W388,'（様式１号）３整理番号表'!$B$4:$H$5,2,FALSE),0)</f>
        <v>0</v>
      </c>
      <c r="Y388" s="768" t="str" cm="1">
        <f t="array" aca="1" ref="Y388" ca="1">IF(AND(D388=0,F388=0),"",IF(COUNTIF(D$11:D388,D388)=1,1,IF(COUNTIFS(D$11:D388,D388,F$11:F388,F388)=1,INDEX((D$11:D388,F$11:F388,Y$11:Y388),MATCH(_xlfn.MAXIFS(F$11:F387,D$11:D387,D388),$F$11:F388,0),1,3)+1,INDEX((D$11:D388,F$11:F388,Y$11:Y388),MATCH(D388&amp;F388,D$11:D388&amp;F$11:F388,0),1,3))))</f>
        <v/>
      </c>
      <c r="Z388" s="40" t="str">
        <f t="shared" ca="1" si="639"/>
        <v/>
      </c>
      <c r="AA388" s="924" t="str">
        <f t="shared" ca="1" si="640"/>
        <v/>
      </c>
      <c r="AB388" s="93">
        <f ca="1">IFERROR(VLOOKUP(AA388,'（様式１号）３整理番号表'!$B$10:$H$16,2,FALSE),0)</f>
        <v>0</v>
      </c>
      <c r="AC388" s="924" t="str">
        <f t="shared" ca="1" si="641"/>
        <v/>
      </c>
      <c r="AD388" s="924" t="str">
        <f t="shared" ca="1" si="642"/>
        <v/>
      </c>
      <c r="AE388" s="93">
        <f ca="1">IFERROR(VLOOKUP(AD388,'（様式１号）３整理番号表'!$B$21:$H$22,2,FALSE),0)</f>
        <v>0</v>
      </c>
      <c r="AF388" s="924" t="str">
        <f t="shared" ca="1" si="643"/>
        <v/>
      </c>
      <c r="AG388" s="93">
        <f ca="1">IFERROR(VLOOKUP(AF388,'（様式１号）３整理番号表'!$B$26:$H$31,2,FALSE),0)</f>
        <v>0</v>
      </c>
      <c r="AH388" s="924" t="str">
        <f t="shared" ca="1" si="644"/>
        <v/>
      </c>
      <c r="AI388" s="93">
        <f ca="1">IFERROR(VLOOKUP(AH388,'（様式１号）３整理番号表'!$J$5:$N$59,2,FALSE),0)</f>
        <v>0</v>
      </c>
      <c r="AJ388" s="77" t="str">
        <f t="shared" ca="1" si="645"/>
        <v/>
      </c>
      <c r="AK388" s="93">
        <f ca="1">IFERROR(VLOOKUP(AJ388,'（様式１号）３整理番号表'!$P$5:$R$29,2,FALSE),0)</f>
        <v>0</v>
      </c>
      <c r="AL388" s="921" t="str">
        <f t="shared" ca="1" si="646"/>
        <v/>
      </c>
      <c r="AM388" s="921" t="str">
        <f t="shared" ca="1" si="647"/>
        <v/>
      </c>
      <c r="AN388" s="921"/>
      <c r="AO388" s="77" t="str">
        <f t="shared" ca="1" si="648"/>
        <v/>
      </c>
      <c r="AP388" s="93">
        <f ca="1">IFERROR(VLOOKUP(AO388,'（様式１号）３整理番号表'!$P$5:$R$29,2,FALSE),0)</f>
        <v>0</v>
      </c>
      <c r="AQ388" s="924" t="str">
        <f t="shared" ca="1" si="649"/>
        <v/>
      </c>
      <c r="AR388" s="93">
        <f t="shared" ca="1" si="650"/>
        <v>0</v>
      </c>
      <c r="AS388" s="924" t="str">
        <f t="shared" ca="1" si="651"/>
        <v/>
      </c>
      <c r="AT388" s="40" t="str">
        <f t="shared" ca="1" si="652"/>
        <v/>
      </c>
      <c r="AU388" s="93" t="str">
        <f t="shared" ca="1" si="653"/>
        <v/>
      </c>
      <c r="AV388" s="923" t="str">
        <f t="shared" ca="1" si="654"/>
        <v/>
      </c>
      <c r="AW388" s="926" t="str">
        <f t="shared" ca="1" si="655"/>
        <v/>
      </c>
      <c r="AX388" s="925" t="str">
        <f t="shared" ca="1" si="656"/>
        <v/>
      </c>
      <c r="AY388" s="925" t="str">
        <f t="shared" ca="1" si="656"/>
        <v/>
      </c>
      <c r="AZ388" s="925" t="str">
        <f t="shared" ca="1" si="656"/>
        <v/>
      </c>
      <c r="BA388" s="925" t="str">
        <f t="shared" ca="1" si="656"/>
        <v/>
      </c>
      <c r="BB388" s="925" t="str">
        <f t="shared" ca="1" si="657"/>
        <v/>
      </c>
      <c r="BC388" s="925" t="str">
        <f t="shared" ca="1" si="658"/>
        <v/>
      </c>
      <c r="BD388" s="925" t="str">
        <f t="shared" ca="1" si="658"/>
        <v/>
      </c>
      <c r="BE388" s="925" t="str">
        <f t="shared" ca="1" si="658"/>
        <v/>
      </c>
      <c r="BF388" s="77" t="str">
        <f t="shared" ca="1" si="659"/>
        <v/>
      </c>
      <c r="BG388" s="924" t="str">
        <f t="shared" ca="1" si="660"/>
        <v/>
      </c>
      <c r="BH388" s="94">
        <f ca="1">IF(BF388&lt;&gt;"",INDEX('（様式１号）３整理番号表'!$AB$7:$AQ$12,MATCH(BF388,'（様式１号）３整理番号表'!$AA$7:$AA$12,0),MATCH(BG388,'（様式１号）３整理番号表'!$AB$6:$AQ$6,0)),0)</f>
        <v>0</v>
      </c>
      <c r="BI388" s="921" t="str">
        <f t="shared" ca="1" si="661"/>
        <v/>
      </c>
      <c r="BJ388" s="922" t="str">
        <f t="shared" ca="1" si="662"/>
        <v/>
      </c>
      <c r="BK388" s="926" t="str">
        <f t="shared" ca="1" si="663"/>
        <v/>
      </c>
      <c r="BL388" s="922" t="str">
        <f t="shared" ca="1" si="664"/>
        <v/>
      </c>
      <c r="BM388" s="79" t="str">
        <f t="shared" ca="1" si="665"/>
        <v/>
      </c>
      <c r="BN388" s="82" t="str">
        <f t="shared" ca="1" si="666"/>
        <v/>
      </c>
      <c r="BO388" s="83" t="str">
        <f t="shared" ca="1" si="667"/>
        <v/>
      </c>
      <c r="BP388" s="84" t="str">
        <f t="shared" ca="1" si="668"/>
        <v/>
      </c>
      <c r="BQ388" s="82" t="str">
        <f t="shared" ca="1" si="669"/>
        <v/>
      </c>
      <c r="BR388" s="97" t="str">
        <f t="shared" ca="1" si="670"/>
        <v/>
      </c>
      <c r="BS388" s="95" t="str">
        <f t="shared" ca="1" si="671"/>
        <v/>
      </c>
      <c r="BT388" s="184" t="str">
        <f t="shared" ca="1" si="672"/>
        <v/>
      </c>
      <c r="BU388" s="611" t="str">
        <f t="shared" ca="1" si="673"/>
        <v/>
      </c>
      <c r="BV388" s="77" t="str">
        <f t="shared" ca="1" si="674"/>
        <v/>
      </c>
      <c r="BW388" s="85" t="str">
        <f t="shared" ca="1" si="675"/>
        <v/>
      </c>
      <c r="BX388" s="86" t="str">
        <f t="shared" ca="1" si="676"/>
        <v/>
      </c>
      <c r="BY388" s="231">
        <f ca="1">IF('ポイント要件確認等（個別表）'!AD388=1,ROUNDDOWN('ポイント要件確認等（個別表）'!AV388,-3),IF('ポイント要件確認等（個別表）'!AD388=2,ROUNDDOWN('ポイント要件確認等（個別表）'!BH388,-3),IF('ポイント要件確認等（個別表）'!AD388=3,ROUNDDOWN('ポイント要件確認等（個別表）'!BT388,-3),0)))</f>
        <v>0</v>
      </c>
      <c r="BZ388" s="86" t="str">
        <f t="shared" ca="1" si="677"/>
        <v/>
      </c>
      <c r="CA388" s="232" t="str">
        <f t="shared" ca="1" si="678"/>
        <v/>
      </c>
      <c r="CB388" s="232">
        <f t="shared" ca="1" si="679"/>
        <v>0</v>
      </c>
      <c r="CC388" s="86" t="str">
        <f t="shared" ca="1" si="680"/>
        <v/>
      </c>
      <c r="CD388" s="86" t="str">
        <f t="shared" ca="1" si="681"/>
        <v/>
      </c>
      <c r="CE388" s="609"/>
      <c r="CF388" s="86" t="str">
        <f t="shared" ca="1" si="682"/>
        <v/>
      </c>
      <c r="CG388" s="185" t="str">
        <f t="shared" ca="1" si="683"/>
        <v/>
      </c>
      <c r="CH388" s="246" t="str">
        <f t="shared" ca="1" si="684"/>
        <v>含税額</v>
      </c>
      <c r="CI388" s="247" t="str">
        <f t="shared" ca="1" si="685"/>
        <v/>
      </c>
      <c r="CJ388" s="87" t="str">
        <f ca="1">IFERROR(IF(INDIRECT("'("&amp;'２個別表'!EO388&amp;")'!AR"&amp;84+EP388)&lt;&gt;1,"",1),"")</f>
        <v/>
      </c>
      <c r="CK388" s="244" t="str">
        <f t="shared" ca="1" si="686"/>
        <v/>
      </c>
      <c r="CL388" s="235" t="str">
        <f t="shared" ca="1" si="687"/>
        <v/>
      </c>
      <c r="CM388" s="239" t="str">
        <f t="shared" ca="1" si="688"/>
        <v/>
      </c>
      <c r="CN388" s="77" t="str">
        <f t="shared" ca="1" si="689"/>
        <v/>
      </c>
      <c r="CO388" s="93" t="str">
        <f ca="1">IFERROR(VLOOKUP(CN388,'（様式１号）３整理番号表'!$T$5:$V$15,2,FALSE),"")</f>
        <v/>
      </c>
      <c r="CP388" s="924" t="str">
        <f t="shared" ca="1" si="690"/>
        <v/>
      </c>
      <c r="CQ388" s="93" t="str">
        <f ca="1">IFERROR(VLOOKUP(CP388,'（様式１号）３整理番号表'!$T$19:$V$24,2,FALSE),"")</f>
        <v/>
      </c>
      <c r="CR388" s="924" t="str">
        <f ca="1">IFERROR(IF(INDIRECT("'("&amp;'２個別表'!EO388&amp;")'!AV"&amp;84+EP388)&lt;&gt;1,"",1),"")</f>
        <v/>
      </c>
      <c r="CS388" s="232">
        <f t="shared" ca="1" si="691"/>
        <v>0</v>
      </c>
      <c r="CT388" s="248">
        <f t="shared" ca="1" si="692"/>
        <v>0</v>
      </c>
      <c r="CU388" s="376" t="str">
        <f ca="1">IF(ER388="補強",IF(COUNTIFS($Z$11:Z388,Z388,$W$11:W388,1)=1,"１①",""),IF(COUNTIFS($Z$11:Z388,Z388,$W$11:W388,2)=1,"２①",""))</f>
        <v/>
      </c>
      <c r="CV388" s="57" t="str">
        <f t="shared" ca="1" si="693"/>
        <v/>
      </c>
      <c r="CW388" s="927" t="str">
        <f t="shared" ca="1" si="694"/>
        <v/>
      </c>
      <c r="CX388" s="256" t="str">
        <f t="shared" ca="1" si="695"/>
        <v/>
      </c>
      <c r="CY388" s="256" t="str">
        <f t="shared" ca="1" si="696"/>
        <v/>
      </c>
      <c r="CZ388" s="256" t="str">
        <f t="shared" ca="1" si="697"/>
        <v/>
      </c>
      <c r="DA388" s="256" t="str">
        <f t="shared" ca="1" si="698"/>
        <v/>
      </c>
      <c r="DB388" s="316" t="str">
        <f ca="1">IFERROR(VLOOKUP($CU388,'（様式１号）３整理番号表'!$Z$19:$AB$32,3,FALSE),"")</f>
        <v/>
      </c>
      <c r="DC388" s="259" t="str">
        <f t="shared" ca="1" si="699"/>
        <v>-</v>
      </c>
      <c r="DD388" s="618" t="str">
        <f t="shared" ca="1" si="700"/>
        <v/>
      </c>
      <c r="DE388" s="321" t="str">
        <f ca="1">IF(AND(AO388=18,AS388=1),IF(COUNTIFS($Y$11:Y388,Y388,$AS$11:AS388,1)=1,"２②",""),IF($CU388="１①",INDEX(INDIRECT("'("&amp;$EO388&amp;")'!AR116:BB116"),1,MATCH(INDIRECT("'("&amp;$EO388&amp;")'!C118"),INDIRECT("'("&amp;$EO388&amp;")'!AR119:BB119"),0)),""))</f>
        <v/>
      </c>
      <c r="DF388" s="324" t="str">
        <f t="shared" ca="1" si="701"/>
        <v/>
      </c>
      <c r="DG388" s="313" t="str">
        <f t="shared" ca="1" si="702"/>
        <v/>
      </c>
      <c r="DH388" s="313" t="str">
        <f t="shared" ca="1" si="703"/>
        <v/>
      </c>
      <c r="DI388" s="313" t="str">
        <f t="shared" ca="1" si="704"/>
        <v/>
      </c>
      <c r="DJ388" s="313" t="str">
        <f t="shared" ca="1" si="705"/>
        <v/>
      </c>
      <c r="DK388" s="328" t="str">
        <f t="shared" ca="1" si="706"/>
        <v/>
      </c>
      <c r="DL388" s="334" t="str">
        <f t="shared" ca="1" si="707"/>
        <v/>
      </c>
      <c r="DM388" s="915" t="str">
        <f t="shared" ca="1" si="708"/>
        <v/>
      </c>
      <c r="DN388" s="15"/>
      <c r="DO388" s="324"/>
      <c r="DP388" s="16"/>
      <c r="DQ388" s="16"/>
      <c r="DR388" s="16"/>
      <c r="DS388" s="16"/>
      <c r="DT388" s="318" t="str">
        <f>IFERROR(VLOOKUP($DN388,'（様式１号）３整理番号表'!$Z$19:$AB$32,3,FALSE),"")</f>
        <v/>
      </c>
      <c r="DU388" s="259" t="str">
        <f t="shared" si="709"/>
        <v/>
      </c>
      <c r="DV388" s="14"/>
      <c r="DW388" s="17" t="str">
        <f t="shared" ca="1" si="710"/>
        <v/>
      </c>
      <c r="DX388" s="88" t="str">
        <f t="shared" ca="1" si="727"/>
        <v/>
      </c>
      <c r="DZ388" s="339">
        <f t="shared" ca="1" si="733"/>
        <v>0</v>
      </c>
      <c r="EA388" s="339">
        <f t="shared" ca="1" si="733"/>
        <v>0</v>
      </c>
      <c r="EB388" s="339">
        <f t="shared" ca="1" si="733"/>
        <v>0</v>
      </c>
      <c r="EC388" s="339">
        <f t="shared" ca="1" si="733"/>
        <v>0</v>
      </c>
      <c r="ED388" s="339">
        <f t="shared" ca="1" si="733"/>
        <v>0</v>
      </c>
      <c r="EE388" s="339">
        <f t="shared" ca="1" si="733"/>
        <v>0</v>
      </c>
      <c r="EF388" s="339">
        <f t="shared" ca="1" si="733"/>
        <v>0</v>
      </c>
      <c r="EG388" s="339">
        <f t="shared" ca="1" si="733"/>
        <v>0</v>
      </c>
      <c r="EH388" s="339">
        <f t="shared" ca="1" si="733"/>
        <v>0</v>
      </c>
      <c r="EI388" s="339">
        <f t="shared" ca="1" si="733"/>
        <v>0</v>
      </c>
      <c r="EJ388" s="339">
        <f t="shared" ca="1" si="733"/>
        <v>0</v>
      </c>
      <c r="EK388" s="339">
        <f t="shared" ca="1" si="733"/>
        <v>0</v>
      </c>
      <c r="EL388" s="339">
        <f t="shared" ca="1" si="733"/>
        <v>0</v>
      </c>
      <c r="EM388" s="339">
        <f t="shared" ca="1" si="733"/>
        <v>0</v>
      </c>
      <c r="EO388" s="919" t="str">
        <f t="shared" ca="1" si="629"/>
        <v/>
      </c>
      <c r="EP388" s="919" t="str">
        <f t="shared" ca="1" si="711"/>
        <v/>
      </c>
      <c r="EQ388" s="919" t="str">
        <f t="shared" ca="1" si="712"/>
        <v/>
      </c>
      <c r="ER388" s="919" t="str">
        <f t="shared" ca="1" si="713"/>
        <v/>
      </c>
      <c r="ES388" s="919" t="str">
        <f ca="1">IFERROR(INDEX('郵便番号（石川県）'!$A$3:$F$2574,MATCH(INDIRECT("'("&amp;EO388&amp;")'!E7"),'郵便番号（石川県）'!$A$3:$A$2574,0),6),"")</f>
        <v/>
      </c>
      <c r="ET388" s="919" t="str">
        <f ca="1">IFERROR(INDEX('郵便番号（石川県）'!$A$3:$F$2574,MATCH(INDIRECT("'("&amp;$EO388&amp;")'!E7"),'郵便番号（石川県）'!$A$3:$A$2574,0),5),"")</f>
        <v/>
      </c>
      <c r="EU388" s="919" t="str">
        <f t="shared" ca="1" si="714"/>
        <v/>
      </c>
      <c r="EV388" s="919" t="str">
        <f t="shared" ca="1" si="715"/>
        <v/>
      </c>
      <c r="EW388" s="919" t="str">
        <f t="shared" ca="1" si="716"/>
        <v/>
      </c>
      <c r="EX388" s="919" t="str">
        <f t="shared" ca="1" si="717"/>
        <v/>
      </c>
      <c r="EY388" s="919" t="str">
        <f t="shared" ca="1" si="718"/>
        <v/>
      </c>
      <c r="EZ388" s="919" t="str">
        <f t="shared" ca="1" si="719"/>
        <v/>
      </c>
      <c r="FA388" s="919" t="str">
        <f t="shared" ca="1" si="720"/>
        <v/>
      </c>
      <c r="FB388" s="919" t="str">
        <f t="shared" ca="1" si="721"/>
        <v/>
      </c>
      <c r="FC388" s="919" t="str">
        <f t="shared" ca="1" si="722"/>
        <v/>
      </c>
      <c r="FD388" s="627" t="str">
        <f t="shared" ca="1" si="723"/>
        <v/>
      </c>
      <c r="FE388" s="630">
        <v>378</v>
      </c>
      <c r="FF388" s="299" t="str">
        <f t="shared" ca="1" si="724"/>
        <v/>
      </c>
      <c r="FG388" s="993" t="str">
        <f t="shared" ca="1" si="725"/>
        <v/>
      </c>
      <c r="FH388" s="919" t="str">
        <f t="shared" ca="1" si="726"/>
        <v/>
      </c>
      <c r="FI388" s="299">
        <f ca="1">COUNTIF($FH$11:FH388,"■")</f>
        <v>0</v>
      </c>
    </row>
    <row r="389" spans="1:165" ht="34.5" customHeight="1">
      <c r="A389" s="445">
        <f t="shared" ca="1" si="630"/>
        <v>0</v>
      </c>
      <c r="B389" s="446">
        <f>IF(R389&lt;&gt;"",IF(COUNTIF(R$11:R389,R389)=1,MAX(B$11:B388)+1,INDEX(B$11:B388,MATCH(R389,R$11:R388,0),1)),0)</f>
        <v>1</v>
      </c>
      <c r="C389" s="446">
        <f ca="1">IF(T389&lt;&gt;"",IF(COUNTIF(T$11:T389,T389)=1,MAX(C$11:C388)+1,INDEX(C$11:C388,MATCH(T389,T$11:T388,0),1)),0)</f>
        <v>0</v>
      </c>
      <c r="D389" s="446">
        <f ca="1">IF(U389&lt;&gt;"",IF(COUNTIF(U$11:U389,U389)=1,MAX(D$11:D388)+1,INDEX(D$11:D388,MATCH(U389,U$11:U388,0),1)),0)</f>
        <v>0</v>
      </c>
      <c r="E389" s="446">
        <f ca="1">IF(S389&lt;&gt;"",IF(COUNTIF(S$11:S389,S389)=1,MAX(E$11:E388)+1,INDEX(E$11:E388,MATCH(S389,S$11:S388,0),1)),0)</f>
        <v>0</v>
      </c>
      <c r="F389" s="446">
        <f ca="1">IF(Z389&lt;&gt;"",IF(COUNTIF(Z$11:Z389,Z389)=1,MAX(F$11:F388)+1,INDEX(F$11:F388,MATCH(Z389,Z$11:Z388,0),1)),0)</f>
        <v>0</v>
      </c>
      <c r="G389" s="447" cm="1">
        <f t="array" aca="1" ref="G389" ca="1">IF(Z389&lt;&gt;"",IF(COUNTIFS(Z$11:Z389,Z389,W$11:W389,W389)=1,MAX(G$11:G388)+1,INDEX(G$11:G388,MATCH(Z389&amp;W389,Z$11:Z388&amp;W$11:W389,0),1)),0)</f>
        <v>0</v>
      </c>
      <c r="H389" s="447">
        <f t="shared" ca="1" si="631"/>
        <v>0</v>
      </c>
      <c r="I389" s="447">
        <f ca="1">IF(T389="",0,IF(COUNTIF(T$11:T389,T389)=1,1,0))</f>
        <v>0</v>
      </c>
      <c r="J389" s="447">
        <f ca="1">IF(U389="",0,IF(COUNTIF(U$11:U389,U389)=1,1,0))</f>
        <v>0</v>
      </c>
      <c r="K389" s="447">
        <f ca="1">IF(S389="",0,IF(COUNTIF(S$11:S389,S389)=1,1,0))</f>
        <v>0</v>
      </c>
      <c r="L389" s="446">
        <f ca="1">IF(Z389="",0,IF(COUNTIF(Z$11:Z389,Z389)=1,1,0))</f>
        <v>0</v>
      </c>
      <c r="M389" s="767">
        <f ca="1">IF($W389=2,IF(COUNTIFS($W$11:$W389,2,$Z$11:$Z389,$Z389)=1,1,0),0)</f>
        <v>0</v>
      </c>
      <c r="N389" s="767">
        <f ca="1">IF($W389=1,IF(COUNTIFS($W$11:$W389,2,$Z$11:$Z389,$Z389)=1,1,0),0)</f>
        <v>0</v>
      </c>
      <c r="O389" s="446">
        <f ca="1">IF(H389=0,0,IF(COUNTIF(Z$11:Z389,Z389)=1,1,0))</f>
        <v>0</v>
      </c>
      <c r="P389" s="448" t="str">
        <f t="shared" ca="1" si="632"/>
        <v>石川県</v>
      </c>
      <c r="Q389" s="89">
        <f t="shared" ca="1" si="633"/>
        <v>379</v>
      </c>
      <c r="R389" s="170" t="s">
        <v>459</v>
      </c>
      <c r="S389" s="357" t="str">
        <f t="shared" ca="1" si="634"/>
        <v/>
      </c>
      <c r="T389" s="357" t="str">
        <f t="shared" ca="1" si="635"/>
        <v/>
      </c>
      <c r="U389" s="58" t="str">
        <f t="shared" ca="1" si="636"/>
        <v/>
      </c>
      <c r="V389" s="58" t="str">
        <f t="shared" ca="1" si="637"/>
        <v/>
      </c>
      <c r="W389" s="920" t="str">
        <f t="shared" ca="1" si="638"/>
        <v/>
      </c>
      <c r="X389" s="369">
        <f ca="1">IFERROR(VLOOKUP(W389,'（様式１号）３整理番号表'!$B$4:$H$5,2,FALSE),0)</f>
        <v>0</v>
      </c>
      <c r="Y389" s="768" t="str" cm="1">
        <f t="array" aca="1" ref="Y389" ca="1">IF(AND(D389=0,F389=0),"",IF(COUNTIF(D$11:D389,D389)=1,1,IF(COUNTIFS(D$11:D389,D389,F$11:F389,F389)=1,INDEX((D$11:D389,F$11:F389,Y$11:Y389),MATCH(_xlfn.MAXIFS(F$11:F388,D$11:D388,D389),$F$11:F389,0),1,3)+1,INDEX((D$11:D389,F$11:F389,Y$11:Y389),MATCH(D389&amp;F389,D$11:D389&amp;F$11:F389,0),1,3))))</f>
        <v/>
      </c>
      <c r="Z389" s="40" t="str">
        <f t="shared" ca="1" si="639"/>
        <v/>
      </c>
      <c r="AA389" s="924" t="str">
        <f t="shared" ca="1" si="640"/>
        <v/>
      </c>
      <c r="AB389" s="93">
        <f ca="1">IFERROR(VLOOKUP(AA389,'（様式１号）３整理番号表'!$B$10:$H$16,2,FALSE),0)</f>
        <v>0</v>
      </c>
      <c r="AC389" s="924" t="str">
        <f t="shared" ca="1" si="641"/>
        <v/>
      </c>
      <c r="AD389" s="924" t="str">
        <f t="shared" ca="1" si="642"/>
        <v/>
      </c>
      <c r="AE389" s="93">
        <f ca="1">IFERROR(VLOOKUP(AD389,'（様式１号）３整理番号表'!$B$21:$H$22,2,FALSE),0)</f>
        <v>0</v>
      </c>
      <c r="AF389" s="924" t="str">
        <f t="shared" ca="1" si="643"/>
        <v/>
      </c>
      <c r="AG389" s="93">
        <f ca="1">IFERROR(VLOOKUP(AF389,'（様式１号）３整理番号表'!$B$26:$H$31,2,FALSE),0)</f>
        <v>0</v>
      </c>
      <c r="AH389" s="924" t="str">
        <f t="shared" ca="1" si="644"/>
        <v/>
      </c>
      <c r="AI389" s="93">
        <f ca="1">IFERROR(VLOOKUP(AH389,'（様式１号）３整理番号表'!$J$5:$N$59,2,FALSE),0)</f>
        <v>0</v>
      </c>
      <c r="AJ389" s="77" t="str">
        <f t="shared" ca="1" si="645"/>
        <v/>
      </c>
      <c r="AK389" s="93">
        <f ca="1">IFERROR(VLOOKUP(AJ389,'（様式１号）３整理番号表'!$P$5:$R$29,2,FALSE),0)</f>
        <v>0</v>
      </c>
      <c r="AL389" s="921" t="str">
        <f t="shared" ca="1" si="646"/>
        <v/>
      </c>
      <c r="AM389" s="921" t="str">
        <f t="shared" ca="1" si="647"/>
        <v/>
      </c>
      <c r="AN389" s="921"/>
      <c r="AO389" s="77" t="str">
        <f t="shared" ca="1" si="648"/>
        <v/>
      </c>
      <c r="AP389" s="93">
        <f ca="1">IFERROR(VLOOKUP(AO389,'（様式１号）３整理番号表'!$P$5:$R$29,2,FALSE),0)</f>
        <v>0</v>
      </c>
      <c r="AQ389" s="924" t="str">
        <f t="shared" ca="1" si="649"/>
        <v/>
      </c>
      <c r="AR389" s="93">
        <f t="shared" ca="1" si="650"/>
        <v>0</v>
      </c>
      <c r="AS389" s="924" t="str">
        <f t="shared" ca="1" si="651"/>
        <v/>
      </c>
      <c r="AT389" s="40" t="str">
        <f t="shared" ca="1" si="652"/>
        <v/>
      </c>
      <c r="AU389" s="93" t="str">
        <f t="shared" ca="1" si="653"/>
        <v/>
      </c>
      <c r="AV389" s="923" t="str">
        <f t="shared" ca="1" si="654"/>
        <v/>
      </c>
      <c r="AW389" s="926" t="str">
        <f t="shared" ca="1" si="655"/>
        <v/>
      </c>
      <c r="AX389" s="925" t="str">
        <f t="shared" ca="1" si="656"/>
        <v/>
      </c>
      <c r="AY389" s="925" t="str">
        <f t="shared" ca="1" si="656"/>
        <v/>
      </c>
      <c r="AZ389" s="925" t="str">
        <f t="shared" ca="1" si="656"/>
        <v/>
      </c>
      <c r="BA389" s="925" t="str">
        <f t="shared" ca="1" si="656"/>
        <v/>
      </c>
      <c r="BB389" s="925" t="str">
        <f t="shared" ca="1" si="657"/>
        <v/>
      </c>
      <c r="BC389" s="925" t="str">
        <f t="shared" ca="1" si="658"/>
        <v/>
      </c>
      <c r="BD389" s="925" t="str">
        <f t="shared" ca="1" si="658"/>
        <v/>
      </c>
      <c r="BE389" s="925" t="str">
        <f t="shared" ca="1" si="658"/>
        <v/>
      </c>
      <c r="BF389" s="77" t="str">
        <f t="shared" ca="1" si="659"/>
        <v/>
      </c>
      <c r="BG389" s="924" t="str">
        <f t="shared" ca="1" si="660"/>
        <v/>
      </c>
      <c r="BH389" s="94">
        <f ca="1">IF(BF389&lt;&gt;"",INDEX('（様式１号）３整理番号表'!$AB$7:$AQ$12,MATCH(BF389,'（様式１号）３整理番号表'!$AA$7:$AA$12,0),MATCH(BG389,'（様式１号）３整理番号表'!$AB$6:$AQ$6,0)),0)</f>
        <v>0</v>
      </c>
      <c r="BI389" s="921" t="str">
        <f t="shared" ca="1" si="661"/>
        <v/>
      </c>
      <c r="BJ389" s="922" t="str">
        <f t="shared" ca="1" si="662"/>
        <v/>
      </c>
      <c r="BK389" s="926" t="str">
        <f t="shared" ca="1" si="663"/>
        <v/>
      </c>
      <c r="BL389" s="922" t="str">
        <f t="shared" ca="1" si="664"/>
        <v/>
      </c>
      <c r="BM389" s="79" t="str">
        <f t="shared" ca="1" si="665"/>
        <v/>
      </c>
      <c r="BN389" s="82" t="str">
        <f t="shared" ca="1" si="666"/>
        <v/>
      </c>
      <c r="BO389" s="83" t="str">
        <f t="shared" ca="1" si="667"/>
        <v/>
      </c>
      <c r="BP389" s="84" t="str">
        <f t="shared" ca="1" si="668"/>
        <v/>
      </c>
      <c r="BQ389" s="82" t="str">
        <f t="shared" ca="1" si="669"/>
        <v/>
      </c>
      <c r="BR389" s="97" t="str">
        <f t="shared" ca="1" si="670"/>
        <v/>
      </c>
      <c r="BS389" s="95" t="str">
        <f t="shared" ca="1" si="671"/>
        <v/>
      </c>
      <c r="BT389" s="184" t="str">
        <f t="shared" ca="1" si="672"/>
        <v/>
      </c>
      <c r="BU389" s="611" t="str">
        <f t="shared" ca="1" si="673"/>
        <v/>
      </c>
      <c r="BV389" s="77" t="str">
        <f t="shared" ca="1" si="674"/>
        <v/>
      </c>
      <c r="BW389" s="85" t="str">
        <f t="shared" ca="1" si="675"/>
        <v/>
      </c>
      <c r="BX389" s="86" t="str">
        <f t="shared" ca="1" si="676"/>
        <v/>
      </c>
      <c r="BY389" s="231">
        <f ca="1">IF('ポイント要件確認等（個別表）'!AD389=1,ROUNDDOWN('ポイント要件確認等（個別表）'!AV389,-3),IF('ポイント要件確認等（個別表）'!AD389=2,ROUNDDOWN('ポイント要件確認等（個別表）'!BH389,-3),IF('ポイント要件確認等（個別表）'!AD389=3,ROUNDDOWN('ポイント要件確認等（個別表）'!BT389,-3),0)))</f>
        <v>0</v>
      </c>
      <c r="BZ389" s="86" t="str">
        <f t="shared" ca="1" si="677"/>
        <v/>
      </c>
      <c r="CA389" s="232" t="str">
        <f t="shared" ca="1" si="678"/>
        <v/>
      </c>
      <c r="CB389" s="232">
        <f t="shared" ca="1" si="679"/>
        <v>0</v>
      </c>
      <c r="CC389" s="86" t="str">
        <f t="shared" ca="1" si="680"/>
        <v/>
      </c>
      <c r="CD389" s="86" t="str">
        <f t="shared" ca="1" si="681"/>
        <v/>
      </c>
      <c r="CE389" s="609"/>
      <c r="CF389" s="86" t="str">
        <f t="shared" ca="1" si="682"/>
        <v/>
      </c>
      <c r="CG389" s="185" t="str">
        <f t="shared" ca="1" si="683"/>
        <v/>
      </c>
      <c r="CH389" s="246" t="str">
        <f t="shared" ca="1" si="684"/>
        <v>含税額</v>
      </c>
      <c r="CI389" s="247" t="str">
        <f t="shared" ca="1" si="685"/>
        <v/>
      </c>
      <c r="CJ389" s="87" t="str">
        <f ca="1">IFERROR(IF(INDIRECT("'("&amp;'２個別表'!EO389&amp;")'!AR"&amp;84+EP389)&lt;&gt;1,"",1),"")</f>
        <v/>
      </c>
      <c r="CK389" s="244" t="str">
        <f t="shared" ca="1" si="686"/>
        <v/>
      </c>
      <c r="CL389" s="235" t="str">
        <f t="shared" ca="1" si="687"/>
        <v/>
      </c>
      <c r="CM389" s="239" t="str">
        <f t="shared" ca="1" si="688"/>
        <v/>
      </c>
      <c r="CN389" s="77" t="str">
        <f t="shared" ca="1" si="689"/>
        <v/>
      </c>
      <c r="CO389" s="93" t="str">
        <f ca="1">IFERROR(VLOOKUP(CN389,'（様式１号）３整理番号表'!$T$5:$V$15,2,FALSE),"")</f>
        <v/>
      </c>
      <c r="CP389" s="924" t="str">
        <f t="shared" ca="1" si="690"/>
        <v/>
      </c>
      <c r="CQ389" s="93" t="str">
        <f ca="1">IFERROR(VLOOKUP(CP389,'（様式１号）３整理番号表'!$T$19:$V$24,2,FALSE),"")</f>
        <v/>
      </c>
      <c r="CR389" s="924" t="str">
        <f ca="1">IFERROR(IF(INDIRECT("'("&amp;'２個別表'!EO389&amp;")'!AV"&amp;84+EP389)&lt;&gt;1,"",1),"")</f>
        <v/>
      </c>
      <c r="CS389" s="232">
        <f t="shared" ca="1" si="691"/>
        <v>0</v>
      </c>
      <c r="CT389" s="248">
        <f t="shared" ca="1" si="692"/>
        <v>0</v>
      </c>
      <c r="CU389" s="376" t="str">
        <f ca="1">IF(ER389="補強",IF(COUNTIFS($Z$11:Z389,Z389,$W$11:W389,1)=1,"１①",""),IF(COUNTIFS($Z$11:Z389,Z389,$W$11:W389,2)=1,"２①",""))</f>
        <v/>
      </c>
      <c r="CV389" s="57" t="str">
        <f t="shared" ca="1" si="693"/>
        <v/>
      </c>
      <c r="CW389" s="927" t="str">
        <f t="shared" ca="1" si="694"/>
        <v/>
      </c>
      <c r="CX389" s="256" t="str">
        <f t="shared" ca="1" si="695"/>
        <v/>
      </c>
      <c r="CY389" s="256" t="str">
        <f t="shared" ca="1" si="696"/>
        <v/>
      </c>
      <c r="CZ389" s="256" t="str">
        <f t="shared" ca="1" si="697"/>
        <v/>
      </c>
      <c r="DA389" s="256" t="str">
        <f t="shared" ca="1" si="698"/>
        <v/>
      </c>
      <c r="DB389" s="316" t="str">
        <f ca="1">IFERROR(VLOOKUP($CU389,'（様式１号）３整理番号表'!$Z$19:$AB$32,3,FALSE),"")</f>
        <v/>
      </c>
      <c r="DC389" s="259" t="str">
        <f t="shared" ca="1" si="699"/>
        <v>-</v>
      </c>
      <c r="DD389" s="618" t="str">
        <f t="shared" ca="1" si="700"/>
        <v/>
      </c>
      <c r="DE389" s="321" t="str">
        <f ca="1">IF(AND(AO389=18,AS389=1),IF(COUNTIFS($Y$11:Y389,Y389,$AS$11:AS389,1)=1,"２②",""),IF($CU389="１①",INDEX(INDIRECT("'("&amp;$EO389&amp;")'!AR116:BB116"),1,MATCH(INDIRECT("'("&amp;$EO389&amp;")'!C118"),INDIRECT("'("&amp;$EO389&amp;")'!AR119:BB119"),0)),""))</f>
        <v/>
      </c>
      <c r="DF389" s="324" t="str">
        <f t="shared" ca="1" si="701"/>
        <v/>
      </c>
      <c r="DG389" s="313" t="str">
        <f t="shared" ca="1" si="702"/>
        <v/>
      </c>
      <c r="DH389" s="313" t="str">
        <f t="shared" ca="1" si="703"/>
        <v/>
      </c>
      <c r="DI389" s="313" t="str">
        <f t="shared" ca="1" si="704"/>
        <v/>
      </c>
      <c r="DJ389" s="313" t="str">
        <f t="shared" ca="1" si="705"/>
        <v/>
      </c>
      <c r="DK389" s="328" t="str">
        <f t="shared" ca="1" si="706"/>
        <v/>
      </c>
      <c r="DL389" s="334" t="str">
        <f t="shared" ca="1" si="707"/>
        <v/>
      </c>
      <c r="DM389" s="915" t="str">
        <f t="shared" ca="1" si="708"/>
        <v/>
      </c>
      <c r="DN389" s="15"/>
      <c r="DO389" s="324"/>
      <c r="DP389" s="16"/>
      <c r="DQ389" s="16"/>
      <c r="DR389" s="16"/>
      <c r="DS389" s="16"/>
      <c r="DT389" s="318" t="str">
        <f>IFERROR(VLOOKUP($DN389,'（様式１号）３整理番号表'!$Z$19:$AB$32,3,FALSE),"")</f>
        <v/>
      </c>
      <c r="DU389" s="259" t="str">
        <f t="shared" si="709"/>
        <v/>
      </c>
      <c r="DV389" s="14"/>
      <c r="DW389" s="17" t="str">
        <f t="shared" ca="1" si="710"/>
        <v/>
      </c>
      <c r="DX389" s="88" t="str">
        <f t="shared" ca="1" si="727"/>
        <v/>
      </c>
      <c r="DZ389" s="339">
        <f t="shared" ca="1" si="733"/>
        <v>0</v>
      </c>
      <c r="EA389" s="339">
        <f t="shared" ca="1" si="733"/>
        <v>0</v>
      </c>
      <c r="EB389" s="339">
        <f t="shared" ca="1" si="733"/>
        <v>0</v>
      </c>
      <c r="EC389" s="339">
        <f t="shared" ca="1" si="733"/>
        <v>0</v>
      </c>
      <c r="ED389" s="339">
        <f t="shared" ca="1" si="733"/>
        <v>0</v>
      </c>
      <c r="EE389" s="339">
        <f t="shared" ca="1" si="733"/>
        <v>0</v>
      </c>
      <c r="EF389" s="339">
        <f t="shared" ca="1" si="733"/>
        <v>0</v>
      </c>
      <c r="EG389" s="339">
        <f t="shared" ca="1" si="733"/>
        <v>0</v>
      </c>
      <c r="EH389" s="339">
        <f t="shared" ca="1" si="733"/>
        <v>0</v>
      </c>
      <c r="EI389" s="339">
        <f t="shared" ca="1" si="733"/>
        <v>0</v>
      </c>
      <c r="EJ389" s="339">
        <f t="shared" ca="1" si="733"/>
        <v>0</v>
      </c>
      <c r="EK389" s="339">
        <f t="shared" ca="1" si="733"/>
        <v>0</v>
      </c>
      <c r="EL389" s="339">
        <f t="shared" ca="1" si="733"/>
        <v>0</v>
      </c>
      <c r="EM389" s="339">
        <f t="shared" ca="1" si="733"/>
        <v>0</v>
      </c>
      <c r="EO389" s="919" t="str">
        <f t="shared" ca="1" si="629"/>
        <v/>
      </c>
      <c r="EP389" s="919" t="str">
        <f t="shared" ca="1" si="711"/>
        <v/>
      </c>
      <c r="EQ389" s="919" t="str">
        <f t="shared" ca="1" si="712"/>
        <v/>
      </c>
      <c r="ER389" s="919" t="str">
        <f t="shared" ca="1" si="713"/>
        <v/>
      </c>
      <c r="ES389" s="919" t="str">
        <f ca="1">IFERROR(INDEX('郵便番号（石川県）'!$A$3:$F$2574,MATCH(INDIRECT("'("&amp;EO389&amp;")'!E7"),'郵便番号（石川県）'!$A$3:$A$2574,0),6),"")</f>
        <v/>
      </c>
      <c r="ET389" s="919" t="str">
        <f ca="1">IFERROR(INDEX('郵便番号（石川県）'!$A$3:$F$2574,MATCH(INDIRECT("'("&amp;$EO389&amp;")'!E7"),'郵便番号（石川県）'!$A$3:$A$2574,0),5),"")</f>
        <v/>
      </c>
      <c r="EU389" s="919" t="str">
        <f t="shared" ca="1" si="714"/>
        <v/>
      </c>
      <c r="EV389" s="919" t="str">
        <f t="shared" ca="1" si="715"/>
        <v/>
      </c>
      <c r="EW389" s="919" t="str">
        <f t="shared" ca="1" si="716"/>
        <v/>
      </c>
      <c r="EX389" s="919" t="str">
        <f t="shared" ca="1" si="717"/>
        <v/>
      </c>
      <c r="EY389" s="919" t="str">
        <f t="shared" ca="1" si="718"/>
        <v/>
      </c>
      <c r="EZ389" s="919" t="str">
        <f t="shared" ca="1" si="719"/>
        <v/>
      </c>
      <c r="FA389" s="919" t="str">
        <f t="shared" ca="1" si="720"/>
        <v/>
      </c>
      <c r="FB389" s="919" t="str">
        <f t="shared" ca="1" si="721"/>
        <v/>
      </c>
      <c r="FC389" s="919" t="str">
        <f t="shared" ca="1" si="722"/>
        <v/>
      </c>
      <c r="FD389" s="627" t="str">
        <f t="shared" ca="1" si="723"/>
        <v/>
      </c>
      <c r="FE389" s="630">
        <v>379</v>
      </c>
      <c r="FF389" s="299" t="str">
        <f t="shared" ca="1" si="724"/>
        <v/>
      </c>
      <c r="FG389" s="993" t="str">
        <f t="shared" ca="1" si="725"/>
        <v/>
      </c>
      <c r="FH389" s="919" t="str">
        <f t="shared" ca="1" si="726"/>
        <v/>
      </c>
      <c r="FI389" s="299">
        <f ca="1">COUNTIF($FH$11:FH389,"■")</f>
        <v>0</v>
      </c>
    </row>
    <row r="390" spans="1:165" ht="34.5" customHeight="1">
      <c r="A390" s="445">
        <f t="shared" ca="1" si="630"/>
        <v>0</v>
      </c>
      <c r="B390" s="446">
        <f>IF(R390&lt;&gt;"",IF(COUNTIF(R$11:R390,R390)=1,MAX(B$11:B389)+1,INDEX(B$11:B389,MATCH(R390,R$11:R389,0),1)),0)</f>
        <v>1</v>
      </c>
      <c r="C390" s="446">
        <f ca="1">IF(T390&lt;&gt;"",IF(COUNTIF(T$11:T390,T390)=1,MAX(C$11:C389)+1,INDEX(C$11:C389,MATCH(T390,T$11:T389,0),1)),0)</f>
        <v>0</v>
      </c>
      <c r="D390" s="446">
        <f ca="1">IF(U390&lt;&gt;"",IF(COUNTIF(U$11:U390,U390)=1,MAX(D$11:D389)+1,INDEX(D$11:D389,MATCH(U390,U$11:U389,0),1)),0)</f>
        <v>0</v>
      </c>
      <c r="E390" s="446">
        <f ca="1">IF(S390&lt;&gt;"",IF(COUNTIF(S$11:S390,S390)=1,MAX(E$11:E389)+1,INDEX(E$11:E389,MATCH(S390,S$11:S389,0),1)),0)</f>
        <v>0</v>
      </c>
      <c r="F390" s="446">
        <f ca="1">IF(Z390&lt;&gt;"",IF(COUNTIF(Z$11:Z390,Z390)=1,MAX(F$11:F389)+1,INDEX(F$11:F389,MATCH(Z390,Z$11:Z389,0),1)),0)</f>
        <v>0</v>
      </c>
      <c r="G390" s="447" cm="1">
        <f t="array" aca="1" ref="G390" ca="1">IF(Z390&lt;&gt;"",IF(COUNTIFS(Z$11:Z390,Z390,W$11:W390,W390)=1,MAX(G$11:G389)+1,INDEX(G$11:G389,MATCH(Z390&amp;W390,Z$11:Z389&amp;W$11:W390,0),1)),0)</f>
        <v>0</v>
      </c>
      <c r="H390" s="447">
        <f t="shared" ca="1" si="631"/>
        <v>0</v>
      </c>
      <c r="I390" s="447">
        <f ca="1">IF(T390="",0,IF(COUNTIF(T$11:T390,T390)=1,1,0))</f>
        <v>0</v>
      </c>
      <c r="J390" s="447">
        <f ca="1">IF(U390="",0,IF(COUNTIF(U$11:U390,U390)=1,1,0))</f>
        <v>0</v>
      </c>
      <c r="K390" s="447">
        <f ca="1">IF(S390="",0,IF(COUNTIF(S$11:S390,S390)=1,1,0))</f>
        <v>0</v>
      </c>
      <c r="L390" s="446">
        <f ca="1">IF(Z390="",0,IF(COUNTIF(Z$11:Z390,Z390)=1,1,0))</f>
        <v>0</v>
      </c>
      <c r="M390" s="767">
        <f ca="1">IF($W390=2,IF(COUNTIFS($W$11:$W390,2,$Z$11:$Z390,$Z390)=1,1,0),0)</f>
        <v>0</v>
      </c>
      <c r="N390" s="767">
        <f ca="1">IF($W390=1,IF(COUNTIFS($W$11:$W390,2,$Z$11:$Z390,$Z390)=1,1,0),0)</f>
        <v>0</v>
      </c>
      <c r="O390" s="446">
        <f ca="1">IF(H390=0,0,IF(COUNTIF(Z$11:Z390,Z390)=1,1,0))</f>
        <v>0</v>
      </c>
      <c r="P390" s="448" t="str">
        <f t="shared" ca="1" si="632"/>
        <v>石川県</v>
      </c>
      <c r="Q390" s="89">
        <f t="shared" ca="1" si="633"/>
        <v>380</v>
      </c>
      <c r="R390" s="170" t="s">
        <v>459</v>
      </c>
      <c r="S390" s="357" t="str">
        <f t="shared" ca="1" si="634"/>
        <v/>
      </c>
      <c r="T390" s="357" t="str">
        <f t="shared" ca="1" si="635"/>
        <v/>
      </c>
      <c r="U390" s="58" t="str">
        <f t="shared" ca="1" si="636"/>
        <v/>
      </c>
      <c r="V390" s="58" t="str">
        <f t="shared" ca="1" si="637"/>
        <v/>
      </c>
      <c r="W390" s="920" t="str">
        <f t="shared" ca="1" si="638"/>
        <v/>
      </c>
      <c r="X390" s="369">
        <f ca="1">IFERROR(VLOOKUP(W390,'（様式１号）３整理番号表'!$B$4:$H$5,2,FALSE),0)</f>
        <v>0</v>
      </c>
      <c r="Y390" s="768" t="str" cm="1">
        <f t="array" aca="1" ref="Y390" ca="1">IF(AND(D390=0,F390=0),"",IF(COUNTIF(D$11:D390,D390)=1,1,IF(COUNTIFS(D$11:D390,D390,F$11:F390,F390)=1,INDEX((D$11:D390,F$11:F390,Y$11:Y390),MATCH(_xlfn.MAXIFS(F$11:F389,D$11:D389,D390),$F$11:F390,0),1,3)+1,INDEX((D$11:D390,F$11:F390,Y$11:Y390),MATCH(D390&amp;F390,D$11:D390&amp;F$11:F390,0),1,3))))</f>
        <v/>
      </c>
      <c r="Z390" s="40" t="str">
        <f t="shared" ca="1" si="639"/>
        <v/>
      </c>
      <c r="AA390" s="924" t="str">
        <f t="shared" ca="1" si="640"/>
        <v/>
      </c>
      <c r="AB390" s="93">
        <f ca="1">IFERROR(VLOOKUP(AA390,'（様式１号）３整理番号表'!$B$10:$H$16,2,FALSE),0)</f>
        <v>0</v>
      </c>
      <c r="AC390" s="924" t="str">
        <f t="shared" ca="1" si="641"/>
        <v/>
      </c>
      <c r="AD390" s="924" t="str">
        <f t="shared" ca="1" si="642"/>
        <v/>
      </c>
      <c r="AE390" s="93">
        <f ca="1">IFERROR(VLOOKUP(AD390,'（様式１号）３整理番号表'!$B$21:$H$22,2,FALSE),0)</f>
        <v>0</v>
      </c>
      <c r="AF390" s="924" t="str">
        <f t="shared" ca="1" si="643"/>
        <v/>
      </c>
      <c r="AG390" s="93">
        <f ca="1">IFERROR(VLOOKUP(AF390,'（様式１号）３整理番号表'!$B$26:$H$31,2,FALSE),0)</f>
        <v>0</v>
      </c>
      <c r="AH390" s="924" t="str">
        <f t="shared" ca="1" si="644"/>
        <v/>
      </c>
      <c r="AI390" s="93">
        <f ca="1">IFERROR(VLOOKUP(AH390,'（様式１号）３整理番号表'!$J$5:$N$59,2,FALSE),0)</f>
        <v>0</v>
      </c>
      <c r="AJ390" s="77" t="str">
        <f t="shared" ca="1" si="645"/>
        <v/>
      </c>
      <c r="AK390" s="93">
        <f ca="1">IFERROR(VLOOKUP(AJ390,'（様式１号）３整理番号表'!$P$5:$R$29,2,FALSE),0)</f>
        <v>0</v>
      </c>
      <c r="AL390" s="921" t="str">
        <f t="shared" ca="1" si="646"/>
        <v/>
      </c>
      <c r="AM390" s="921" t="str">
        <f t="shared" ca="1" si="647"/>
        <v/>
      </c>
      <c r="AN390" s="921"/>
      <c r="AO390" s="77" t="str">
        <f t="shared" ca="1" si="648"/>
        <v/>
      </c>
      <c r="AP390" s="93">
        <f ca="1">IFERROR(VLOOKUP(AO390,'（様式１号）３整理番号表'!$P$5:$R$29,2,FALSE),0)</f>
        <v>0</v>
      </c>
      <c r="AQ390" s="924" t="str">
        <f t="shared" ca="1" si="649"/>
        <v/>
      </c>
      <c r="AR390" s="93">
        <f t="shared" ca="1" si="650"/>
        <v>0</v>
      </c>
      <c r="AS390" s="924" t="str">
        <f t="shared" ca="1" si="651"/>
        <v/>
      </c>
      <c r="AT390" s="40" t="str">
        <f t="shared" ca="1" si="652"/>
        <v/>
      </c>
      <c r="AU390" s="93" t="str">
        <f t="shared" ca="1" si="653"/>
        <v/>
      </c>
      <c r="AV390" s="923" t="str">
        <f t="shared" ca="1" si="654"/>
        <v/>
      </c>
      <c r="AW390" s="926" t="str">
        <f t="shared" ca="1" si="655"/>
        <v/>
      </c>
      <c r="AX390" s="925" t="str">
        <f t="shared" ca="1" si="656"/>
        <v/>
      </c>
      <c r="AY390" s="925" t="str">
        <f t="shared" ca="1" si="656"/>
        <v/>
      </c>
      <c r="AZ390" s="925" t="str">
        <f t="shared" ca="1" si="656"/>
        <v/>
      </c>
      <c r="BA390" s="925" t="str">
        <f t="shared" ca="1" si="656"/>
        <v/>
      </c>
      <c r="BB390" s="925" t="str">
        <f t="shared" ca="1" si="657"/>
        <v/>
      </c>
      <c r="BC390" s="925" t="str">
        <f t="shared" ca="1" si="658"/>
        <v/>
      </c>
      <c r="BD390" s="925" t="str">
        <f t="shared" ca="1" si="658"/>
        <v/>
      </c>
      <c r="BE390" s="925" t="str">
        <f t="shared" ca="1" si="658"/>
        <v/>
      </c>
      <c r="BF390" s="77" t="str">
        <f t="shared" ca="1" si="659"/>
        <v/>
      </c>
      <c r="BG390" s="924" t="str">
        <f t="shared" ca="1" si="660"/>
        <v/>
      </c>
      <c r="BH390" s="94">
        <f ca="1">IF(BF390&lt;&gt;"",INDEX('（様式１号）３整理番号表'!$AB$7:$AQ$12,MATCH(BF390,'（様式１号）３整理番号表'!$AA$7:$AA$12,0),MATCH(BG390,'（様式１号）３整理番号表'!$AB$6:$AQ$6,0)),0)</f>
        <v>0</v>
      </c>
      <c r="BI390" s="921" t="str">
        <f t="shared" ca="1" si="661"/>
        <v/>
      </c>
      <c r="BJ390" s="922" t="str">
        <f t="shared" ca="1" si="662"/>
        <v/>
      </c>
      <c r="BK390" s="926" t="str">
        <f t="shared" ca="1" si="663"/>
        <v/>
      </c>
      <c r="BL390" s="922" t="str">
        <f t="shared" ca="1" si="664"/>
        <v/>
      </c>
      <c r="BM390" s="79" t="str">
        <f t="shared" ca="1" si="665"/>
        <v/>
      </c>
      <c r="BN390" s="82" t="str">
        <f t="shared" ca="1" si="666"/>
        <v/>
      </c>
      <c r="BO390" s="83" t="str">
        <f t="shared" ca="1" si="667"/>
        <v/>
      </c>
      <c r="BP390" s="84" t="str">
        <f t="shared" ca="1" si="668"/>
        <v/>
      </c>
      <c r="BQ390" s="82" t="str">
        <f t="shared" ca="1" si="669"/>
        <v/>
      </c>
      <c r="BR390" s="97" t="str">
        <f t="shared" ca="1" si="670"/>
        <v/>
      </c>
      <c r="BS390" s="95" t="str">
        <f t="shared" ca="1" si="671"/>
        <v/>
      </c>
      <c r="BT390" s="184" t="str">
        <f t="shared" ca="1" si="672"/>
        <v/>
      </c>
      <c r="BU390" s="611" t="str">
        <f t="shared" ca="1" si="673"/>
        <v/>
      </c>
      <c r="BV390" s="77" t="str">
        <f t="shared" ca="1" si="674"/>
        <v/>
      </c>
      <c r="BW390" s="85" t="str">
        <f t="shared" ca="1" si="675"/>
        <v/>
      </c>
      <c r="BX390" s="86" t="str">
        <f t="shared" ca="1" si="676"/>
        <v/>
      </c>
      <c r="BY390" s="231">
        <f ca="1">IF('ポイント要件確認等（個別表）'!AD390=1,ROUNDDOWN('ポイント要件確認等（個別表）'!AV390,-3),IF('ポイント要件確認等（個別表）'!AD390=2,ROUNDDOWN('ポイント要件確認等（個別表）'!BH390,-3),IF('ポイント要件確認等（個別表）'!AD390=3,ROUNDDOWN('ポイント要件確認等（個別表）'!BT390,-3),0)))</f>
        <v>0</v>
      </c>
      <c r="BZ390" s="86" t="str">
        <f t="shared" ca="1" si="677"/>
        <v/>
      </c>
      <c r="CA390" s="232" t="str">
        <f t="shared" ca="1" si="678"/>
        <v/>
      </c>
      <c r="CB390" s="232">
        <f t="shared" ca="1" si="679"/>
        <v>0</v>
      </c>
      <c r="CC390" s="86" t="str">
        <f t="shared" ca="1" si="680"/>
        <v/>
      </c>
      <c r="CD390" s="86" t="str">
        <f t="shared" ca="1" si="681"/>
        <v/>
      </c>
      <c r="CE390" s="609"/>
      <c r="CF390" s="86" t="str">
        <f t="shared" ca="1" si="682"/>
        <v/>
      </c>
      <c r="CG390" s="185" t="str">
        <f t="shared" ca="1" si="683"/>
        <v/>
      </c>
      <c r="CH390" s="246" t="str">
        <f t="shared" ca="1" si="684"/>
        <v>含税額</v>
      </c>
      <c r="CI390" s="247" t="str">
        <f t="shared" ca="1" si="685"/>
        <v/>
      </c>
      <c r="CJ390" s="87" t="str">
        <f ca="1">IFERROR(IF(INDIRECT("'("&amp;'２個別表'!EO390&amp;")'!AR"&amp;84+EP390)&lt;&gt;1,"",1),"")</f>
        <v/>
      </c>
      <c r="CK390" s="244" t="str">
        <f t="shared" ca="1" si="686"/>
        <v/>
      </c>
      <c r="CL390" s="235" t="str">
        <f t="shared" ca="1" si="687"/>
        <v/>
      </c>
      <c r="CM390" s="239" t="str">
        <f t="shared" ca="1" si="688"/>
        <v/>
      </c>
      <c r="CN390" s="77" t="str">
        <f t="shared" ca="1" si="689"/>
        <v/>
      </c>
      <c r="CO390" s="93" t="str">
        <f ca="1">IFERROR(VLOOKUP(CN390,'（様式１号）３整理番号表'!$T$5:$V$15,2,FALSE),"")</f>
        <v/>
      </c>
      <c r="CP390" s="924" t="str">
        <f t="shared" ca="1" si="690"/>
        <v/>
      </c>
      <c r="CQ390" s="93" t="str">
        <f ca="1">IFERROR(VLOOKUP(CP390,'（様式１号）３整理番号表'!$T$19:$V$24,2,FALSE),"")</f>
        <v/>
      </c>
      <c r="CR390" s="924" t="str">
        <f ca="1">IFERROR(IF(INDIRECT("'("&amp;'２個別表'!EO390&amp;")'!AV"&amp;84+EP390)&lt;&gt;1,"",1),"")</f>
        <v/>
      </c>
      <c r="CS390" s="232">
        <f t="shared" ca="1" si="691"/>
        <v>0</v>
      </c>
      <c r="CT390" s="248">
        <f t="shared" ca="1" si="692"/>
        <v>0</v>
      </c>
      <c r="CU390" s="376" t="str">
        <f ca="1">IF(ER390="補強",IF(COUNTIFS($Z$11:Z390,Z390,$W$11:W390,1)=1,"１①",""),IF(COUNTIFS($Z$11:Z390,Z390,$W$11:W390,2)=1,"２①",""))</f>
        <v/>
      </c>
      <c r="CV390" s="57" t="str">
        <f t="shared" ca="1" si="693"/>
        <v/>
      </c>
      <c r="CW390" s="927" t="str">
        <f t="shared" ca="1" si="694"/>
        <v/>
      </c>
      <c r="CX390" s="256" t="str">
        <f t="shared" ca="1" si="695"/>
        <v/>
      </c>
      <c r="CY390" s="256" t="str">
        <f t="shared" ca="1" si="696"/>
        <v/>
      </c>
      <c r="CZ390" s="256" t="str">
        <f t="shared" ca="1" si="697"/>
        <v/>
      </c>
      <c r="DA390" s="256" t="str">
        <f t="shared" ca="1" si="698"/>
        <v/>
      </c>
      <c r="DB390" s="316" t="str">
        <f ca="1">IFERROR(VLOOKUP($CU390,'（様式１号）３整理番号表'!$Z$19:$AB$32,3,FALSE),"")</f>
        <v/>
      </c>
      <c r="DC390" s="259" t="str">
        <f t="shared" ca="1" si="699"/>
        <v>-</v>
      </c>
      <c r="DD390" s="618" t="str">
        <f t="shared" ca="1" si="700"/>
        <v/>
      </c>
      <c r="DE390" s="321" t="str">
        <f ca="1">IF(AND(AO390=18,AS390=1),IF(COUNTIFS($Y$11:Y390,Y390,$AS$11:AS390,1)=1,"２②",""),IF($CU390="１①",INDEX(INDIRECT("'("&amp;$EO390&amp;")'!AR116:BB116"),1,MATCH(INDIRECT("'("&amp;$EO390&amp;")'!C118"),INDIRECT("'("&amp;$EO390&amp;")'!AR119:BB119"),0)),""))</f>
        <v/>
      </c>
      <c r="DF390" s="324" t="str">
        <f t="shared" ca="1" si="701"/>
        <v/>
      </c>
      <c r="DG390" s="313" t="str">
        <f t="shared" ca="1" si="702"/>
        <v/>
      </c>
      <c r="DH390" s="313" t="str">
        <f t="shared" ca="1" si="703"/>
        <v/>
      </c>
      <c r="DI390" s="313" t="str">
        <f t="shared" ca="1" si="704"/>
        <v/>
      </c>
      <c r="DJ390" s="313" t="str">
        <f t="shared" ca="1" si="705"/>
        <v/>
      </c>
      <c r="DK390" s="328" t="str">
        <f t="shared" ca="1" si="706"/>
        <v/>
      </c>
      <c r="DL390" s="334" t="str">
        <f t="shared" ca="1" si="707"/>
        <v/>
      </c>
      <c r="DM390" s="915" t="str">
        <f t="shared" ca="1" si="708"/>
        <v/>
      </c>
      <c r="DN390" s="15"/>
      <c r="DO390" s="324"/>
      <c r="DP390" s="16"/>
      <c r="DQ390" s="16"/>
      <c r="DR390" s="16"/>
      <c r="DS390" s="16"/>
      <c r="DT390" s="318" t="str">
        <f>IFERROR(VLOOKUP($DN390,'（様式１号）３整理番号表'!$Z$19:$AB$32,3,FALSE),"")</f>
        <v/>
      </c>
      <c r="DU390" s="259" t="str">
        <f t="shared" si="709"/>
        <v/>
      </c>
      <c r="DV390" s="14"/>
      <c r="DW390" s="17" t="str">
        <f t="shared" ca="1" si="710"/>
        <v/>
      </c>
      <c r="DX390" s="88" t="str">
        <f t="shared" ca="1" si="727"/>
        <v/>
      </c>
      <c r="DZ390" s="339">
        <f t="shared" ca="1" si="733"/>
        <v>0</v>
      </c>
      <c r="EA390" s="339">
        <f t="shared" ca="1" si="733"/>
        <v>0</v>
      </c>
      <c r="EB390" s="339">
        <f t="shared" ca="1" si="733"/>
        <v>0</v>
      </c>
      <c r="EC390" s="339">
        <f t="shared" ca="1" si="733"/>
        <v>0</v>
      </c>
      <c r="ED390" s="339">
        <f t="shared" ca="1" si="733"/>
        <v>0</v>
      </c>
      <c r="EE390" s="339">
        <f t="shared" ca="1" si="733"/>
        <v>0</v>
      </c>
      <c r="EF390" s="339">
        <f t="shared" ca="1" si="733"/>
        <v>0</v>
      </c>
      <c r="EG390" s="339">
        <f t="shared" ca="1" si="733"/>
        <v>0</v>
      </c>
      <c r="EH390" s="339">
        <f t="shared" ca="1" si="733"/>
        <v>0</v>
      </c>
      <c r="EI390" s="339">
        <f t="shared" ca="1" si="733"/>
        <v>0</v>
      </c>
      <c r="EJ390" s="339">
        <f t="shared" ca="1" si="733"/>
        <v>0</v>
      </c>
      <c r="EK390" s="339">
        <f t="shared" ca="1" si="733"/>
        <v>0</v>
      </c>
      <c r="EL390" s="339">
        <f t="shared" ca="1" si="733"/>
        <v>0</v>
      </c>
      <c r="EM390" s="339">
        <f t="shared" ca="1" si="733"/>
        <v>0</v>
      </c>
      <c r="EO390" s="919" t="str">
        <f t="shared" ca="1" si="629"/>
        <v/>
      </c>
      <c r="EP390" s="919" t="str">
        <f t="shared" ca="1" si="711"/>
        <v/>
      </c>
      <c r="EQ390" s="919" t="str">
        <f t="shared" ca="1" si="712"/>
        <v/>
      </c>
      <c r="ER390" s="919" t="str">
        <f t="shared" ca="1" si="713"/>
        <v/>
      </c>
      <c r="ES390" s="919" t="str">
        <f ca="1">IFERROR(INDEX('郵便番号（石川県）'!$A$3:$F$2574,MATCH(INDIRECT("'("&amp;EO390&amp;")'!E7"),'郵便番号（石川県）'!$A$3:$A$2574,0),6),"")</f>
        <v/>
      </c>
      <c r="ET390" s="919" t="str">
        <f ca="1">IFERROR(INDEX('郵便番号（石川県）'!$A$3:$F$2574,MATCH(INDIRECT("'("&amp;$EO390&amp;")'!E7"),'郵便番号（石川県）'!$A$3:$A$2574,0),5),"")</f>
        <v/>
      </c>
      <c r="EU390" s="919" t="str">
        <f t="shared" ca="1" si="714"/>
        <v/>
      </c>
      <c r="EV390" s="919" t="str">
        <f t="shared" ca="1" si="715"/>
        <v/>
      </c>
      <c r="EW390" s="919" t="str">
        <f t="shared" ca="1" si="716"/>
        <v/>
      </c>
      <c r="EX390" s="919" t="str">
        <f t="shared" ca="1" si="717"/>
        <v/>
      </c>
      <c r="EY390" s="919" t="str">
        <f t="shared" ca="1" si="718"/>
        <v/>
      </c>
      <c r="EZ390" s="919" t="str">
        <f t="shared" ca="1" si="719"/>
        <v/>
      </c>
      <c r="FA390" s="919" t="str">
        <f t="shared" ca="1" si="720"/>
        <v/>
      </c>
      <c r="FB390" s="919" t="str">
        <f t="shared" ca="1" si="721"/>
        <v/>
      </c>
      <c r="FC390" s="919" t="str">
        <f t="shared" ca="1" si="722"/>
        <v/>
      </c>
      <c r="FD390" s="627" t="str">
        <f t="shared" ca="1" si="723"/>
        <v/>
      </c>
      <c r="FE390" s="630">
        <v>380</v>
      </c>
      <c r="FF390" s="299" t="str">
        <f t="shared" ca="1" si="724"/>
        <v/>
      </c>
      <c r="FG390" s="993" t="str">
        <f t="shared" ca="1" si="725"/>
        <v/>
      </c>
      <c r="FH390" s="919" t="str">
        <f t="shared" ca="1" si="726"/>
        <v/>
      </c>
      <c r="FI390" s="299">
        <f ca="1">COUNTIF($FH$11:FH390,"■")</f>
        <v>0</v>
      </c>
    </row>
    <row r="391" spans="1:165" ht="34.5" customHeight="1">
      <c r="A391" s="445">
        <f t="shared" ca="1" si="630"/>
        <v>0</v>
      </c>
      <c r="B391" s="446">
        <f>IF(R391&lt;&gt;"",IF(COUNTIF(R$11:R391,R391)=1,MAX(B$11:B390)+1,INDEX(B$11:B390,MATCH(R391,R$11:R390,0),1)),0)</f>
        <v>1</v>
      </c>
      <c r="C391" s="446">
        <f ca="1">IF(T391&lt;&gt;"",IF(COUNTIF(T$11:T391,T391)=1,MAX(C$11:C390)+1,INDEX(C$11:C390,MATCH(T391,T$11:T390,0),1)),0)</f>
        <v>0</v>
      </c>
      <c r="D391" s="446">
        <f ca="1">IF(U391&lt;&gt;"",IF(COUNTIF(U$11:U391,U391)=1,MAX(D$11:D390)+1,INDEX(D$11:D390,MATCH(U391,U$11:U390,0),1)),0)</f>
        <v>0</v>
      </c>
      <c r="E391" s="446">
        <f ca="1">IF(S391&lt;&gt;"",IF(COUNTIF(S$11:S391,S391)=1,MAX(E$11:E390)+1,INDEX(E$11:E390,MATCH(S391,S$11:S390,0),1)),0)</f>
        <v>0</v>
      </c>
      <c r="F391" s="446">
        <f ca="1">IF(Z391&lt;&gt;"",IF(COUNTIF(Z$11:Z391,Z391)=1,MAX(F$11:F390)+1,INDEX(F$11:F390,MATCH(Z391,Z$11:Z390,0),1)),0)</f>
        <v>0</v>
      </c>
      <c r="G391" s="447" cm="1">
        <f t="array" aca="1" ref="G391" ca="1">IF(Z391&lt;&gt;"",IF(COUNTIFS(Z$11:Z391,Z391,W$11:W391,W391)=1,MAX(G$11:G390)+1,INDEX(G$11:G390,MATCH(Z391&amp;W391,Z$11:Z390&amp;W$11:W391,0),1)),0)</f>
        <v>0</v>
      </c>
      <c r="H391" s="447">
        <f t="shared" ca="1" si="631"/>
        <v>0</v>
      </c>
      <c r="I391" s="447">
        <f ca="1">IF(T391="",0,IF(COUNTIF(T$11:T391,T391)=1,1,0))</f>
        <v>0</v>
      </c>
      <c r="J391" s="447">
        <f ca="1">IF(U391="",0,IF(COUNTIF(U$11:U391,U391)=1,1,0))</f>
        <v>0</v>
      </c>
      <c r="K391" s="447">
        <f ca="1">IF(S391="",0,IF(COUNTIF(S$11:S391,S391)=1,1,0))</f>
        <v>0</v>
      </c>
      <c r="L391" s="446">
        <f ca="1">IF(Z391="",0,IF(COUNTIF(Z$11:Z391,Z391)=1,1,0))</f>
        <v>0</v>
      </c>
      <c r="M391" s="767">
        <f ca="1">IF($W391=2,IF(COUNTIFS($W$11:$W391,2,$Z$11:$Z391,$Z391)=1,1,0),0)</f>
        <v>0</v>
      </c>
      <c r="N391" s="767">
        <f ca="1">IF($W391=1,IF(COUNTIFS($W$11:$W391,2,$Z$11:$Z391,$Z391)=1,1,0),0)</f>
        <v>0</v>
      </c>
      <c r="O391" s="446">
        <f ca="1">IF(H391=0,0,IF(COUNTIF(Z$11:Z391,Z391)=1,1,0))</f>
        <v>0</v>
      </c>
      <c r="P391" s="448" t="str">
        <f t="shared" ca="1" si="632"/>
        <v>石川県</v>
      </c>
      <c r="Q391" s="89">
        <f t="shared" ca="1" si="633"/>
        <v>381</v>
      </c>
      <c r="R391" s="170" t="s">
        <v>459</v>
      </c>
      <c r="S391" s="357" t="str">
        <f t="shared" ca="1" si="634"/>
        <v/>
      </c>
      <c r="T391" s="357" t="str">
        <f t="shared" ca="1" si="635"/>
        <v/>
      </c>
      <c r="U391" s="58" t="str">
        <f t="shared" ca="1" si="636"/>
        <v/>
      </c>
      <c r="V391" s="58" t="str">
        <f t="shared" ca="1" si="637"/>
        <v/>
      </c>
      <c r="W391" s="920" t="str">
        <f t="shared" ca="1" si="638"/>
        <v/>
      </c>
      <c r="X391" s="369">
        <f ca="1">IFERROR(VLOOKUP(W391,'（様式１号）３整理番号表'!$B$4:$H$5,2,FALSE),0)</f>
        <v>0</v>
      </c>
      <c r="Y391" s="768" t="str" cm="1">
        <f t="array" aca="1" ref="Y391" ca="1">IF(AND(D391=0,F391=0),"",IF(COUNTIF(D$11:D391,D391)=1,1,IF(COUNTIFS(D$11:D391,D391,F$11:F391,F391)=1,INDEX((D$11:D391,F$11:F391,Y$11:Y391),MATCH(_xlfn.MAXIFS(F$11:F390,D$11:D390,D391),$F$11:F391,0),1,3)+1,INDEX((D$11:D391,F$11:F391,Y$11:Y391),MATCH(D391&amp;F391,D$11:D391&amp;F$11:F391,0),1,3))))</f>
        <v/>
      </c>
      <c r="Z391" s="40" t="str">
        <f t="shared" ca="1" si="639"/>
        <v/>
      </c>
      <c r="AA391" s="924" t="str">
        <f t="shared" ca="1" si="640"/>
        <v/>
      </c>
      <c r="AB391" s="93">
        <f ca="1">IFERROR(VLOOKUP(AA391,'（様式１号）３整理番号表'!$B$10:$H$16,2,FALSE),0)</f>
        <v>0</v>
      </c>
      <c r="AC391" s="924" t="str">
        <f t="shared" ca="1" si="641"/>
        <v/>
      </c>
      <c r="AD391" s="924" t="str">
        <f t="shared" ca="1" si="642"/>
        <v/>
      </c>
      <c r="AE391" s="93">
        <f ca="1">IFERROR(VLOOKUP(AD391,'（様式１号）３整理番号表'!$B$21:$H$22,2,FALSE),0)</f>
        <v>0</v>
      </c>
      <c r="AF391" s="924" t="str">
        <f t="shared" ca="1" si="643"/>
        <v/>
      </c>
      <c r="AG391" s="93">
        <f ca="1">IFERROR(VLOOKUP(AF391,'（様式１号）３整理番号表'!$B$26:$H$31,2,FALSE),0)</f>
        <v>0</v>
      </c>
      <c r="AH391" s="924" t="str">
        <f t="shared" ca="1" si="644"/>
        <v/>
      </c>
      <c r="AI391" s="93">
        <f ca="1">IFERROR(VLOOKUP(AH391,'（様式１号）３整理番号表'!$J$5:$N$59,2,FALSE),0)</f>
        <v>0</v>
      </c>
      <c r="AJ391" s="77" t="str">
        <f t="shared" ca="1" si="645"/>
        <v/>
      </c>
      <c r="AK391" s="93">
        <f ca="1">IFERROR(VLOOKUP(AJ391,'（様式１号）３整理番号表'!$P$5:$R$29,2,FALSE),0)</f>
        <v>0</v>
      </c>
      <c r="AL391" s="921" t="str">
        <f t="shared" ca="1" si="646"/>
        <v/>
      </c>
      <c r="AM391" s="921" t="str">
        <f t="shared" ca="1" si="647"/>
        <v/>
      </c>
      <c r="AN391" s="921"/>
      <c r="AO391" s="77" t="str">
        <f t="shared" ca="1" si="648"/>
        <v/>
      </c>
      <c r="AP391" s="93">
        <f ca="1">IFERROR(VLOOKUP(AO391,'（様式１号）３整理番号表'!$P$5:$R$29,2,FALSE),0)</f>
        <v>0</v>
      </c>
      <c r="AQ391" s="924" t="str">
        <f t="shared" ca="1" si="649"/>
        <v/>
      </c>
      <c r="AR391" s="93">
        <f t="shared" ca="1" si="650"/>
        <v>0</v>
      </c>
      <c r="AS391" s="924" t="str">
        <f t="shared" ca="1" si="651"/>
        <v/>
      </c>
      <c r="AT391" s="40" t="str">
        <f t="shared" ca="1" si="652"/>
        <v/>
      </c>
      <c r="AU391" s="93" t="str">
        <f t="shared" ca="1" si="653"/>
        <v/>
      </c>
      <c r="AV391" s="923" t="str">
        <f t="shared" ca="1" si="654"/>
        <v/>
      </c>
      <c r="AW391" s="926" t="str">
        <f t="shared" ca="1" si="655"/>
        <v/>
      </c>
      <c r="AX391" s="925" t="str">
        <f t="shared" ca="1" si="656"/>
        <v/>
      </c>
      <c r="AY391" s="925" t="str">
        <f t="shared" ca="1" si="656"/>
        <v/>
      </c>
      <c r="AZ391" s="925" t="str">
        <f t="shared" ca="1" si="656"/>
        <v/>
      </c>
      <c r="BA391" s="925" t="str">
        <f t="shared" ca="1" si="656"/>
        <v/>
      </c>
      <c r="BB391" s="925" t="str">
        <f t="shared" ca="1" si="657"/>
        <v/>
      </c>
      <c r="BC391" s="925" t="str">
        <f t="shared" ca="1" si="658"/>
        <v/>
      </c>
      <c r="BD391" s="925" t="str">
        <f t="shared" ca="1" si="658"/>
        <v/>
      </c>
      <c r="BE391" s="925" t="str">
        <f t="shared" ca="1" si="658"/>
        <v/>
      </c>
      <c r="BF391" s="77" t="str">
        <f t="shared" ca="1" si="659"/>
        <v/>
      </c>
      <c r="BG391" s="924" t="str">
        <f t="shared" ca="1" si="660"/>
        <v/>
      </c>
      <c r="BH391" s="94">
        <f ca="1">IF(BF391&lt;&gt;"",INDEX('（様式１号）３整理番号表'!$AB$7:$AQ$12,MATCH(BF391,'（様式１号）３整理番号表'!$AA$7:$AA$12,0),MATCH(BG391,'（様式１号）３整理番号表'!$AB$6:$AQ$6,0)),0)</f>
        <v>0</v>
      </c>
      <c r="BI391" s="921" t="str">
        <f t="shared" ca="1" si="661"/>
        <v/>
      </c>
      <c r="BJ391" s="922" t="str">
        <f t="shared" ca="1" si="662"/>
        <v/>
      </c>
      <c r="BK391" s="926" t="str">
        <f t="shared" ca="1" si="663"/>
        <v/>
      </c>
      <c r="BL391" s="922" t="str">
        <f t="shared" ca="1" si="664"/>
        <v/>
      </c>
      <c r="BM391" s="79" t="str">
        <f t="shared" ca="1" si="665"/>
        <v/>
      </c>
      <c r="BN391" s="82" t="str">
        <f t="shared" ca="1" si="666"/>
        <v/>
      </c>
      <c r="BO391" s="83" t="str">
        <f t="shared" ca="1" si="667"/>
        <v/>
      </c>
      <c r="BP391" s="84" t="str">
        <f t="shared" ca="1" si="668"/>
        <v/>
      </c>
      <c r="BQ391" s="82" t="str">
        <f t="shared" ca="1" si="669"/>
        <v/>
      </c>
      <c r="BR391" s="97" t="str">
        <f t="shared" ca="1" si="670"/>
        <v/>
      </c>
      <c r="BS391" s="95" t="str">
        <f t="shared" ca="1" si="671"/>
        <v/>
      </c>
      <c r="BT391" s="184" t="str">
        <f t="shared" ca="1" si="672"/>
        <v/>
      </c>
      <c r="BU391" s="611" t="str">
        <f t="shared" ca="1" si="673"/>
        <v/>
      </c>
      <c r="BV391" s="77" t="str">
        <f t="shared" ca="1" si="674"/>
        <v/>
      </c>
      <c r="BW391" s="85" t="str">
        <f t="shared" ca="1" si="675"/>
        <v/>
      </c>
      <c r="BX391" s="86" t="str">
        <f t="shared" ca="1" si="676"/>
        <v/>
      </c>
      <c r="BY391" s="231">
        <f ca="1">IF('ポイント要件確認等（個別表）'!AD391=1,ROUNDDOWN('ポイント要件確認等（個別表）'!AV391,-3),IF('ポイント要件確認等（個別表）'!AD391=2,ROUNDDOWN('ポイント要件確認等（個別表）'!BH391,-3),IF('ポイント要件確認等（個別表）'!AD391=3,ROUNDDOWN('ポイント要件確認等（個別表）'!BT391,-3),0)))</f>
        <v>0</v>
      </c>
      <c r="BZ391" s="86" t="str">
        <f t="shared" ca="1" si="677"/>
        <v/>
      </c>
      <c r="CA391" s="232" t="str">
        <f t="shared" ca="1" si="678"/>
        <v/>
      </c>
      <c r="CB391" s="232">
        <f t="shared" ca="1" si="679"/>
        <v>0</v>
      </c>
      <c r="CC391" s="86" t="str">
        <f t="shared" ca="1" si="680"/>
        <v/>
      </c>
      <c r="CD391" s="86" t="str">
        <f t="shared" ca="1" si="681"/>
        <v/>
      </c>
      <c r="CE391" s="609"/>
      <c r="CF391" s="86" t="str">
        <f t="shared" ca="1" si="682"/>
        <v/>
      </c>
      <c r="CG391" s="185" t="str">
        <f t="shared" ca="1" si="683"/>
        <v/>
      </c>
      <c r="CH391" s="246" t="str">
        <f t="shared" ca="1" si="684"/>
        <v>含税額</v>
      </c>
      <c r="CI391" s="247" t="str">
        <f t="shared" ca="1" si="685"/>
        <v/>
      </c>
      <c r="CJ391" s="87" t="str">
        <f ca="1">IFERROR(IF(INDIRECT("'("&amp;'２個別表'!EO391&amp;")'!AR"&amp;84+EP391)&lt;&gt;1,"",1),"")</f>
        <v/>
      </c>
      <c r="CK391" s="244" t="str">
        <f t="shared" ca="1" si="686"/>
        <v/>
      </c>
      <c r="CL391" s="235" t="str">
        <f t="shared" ca="1" si="687"/>
        <v/>
      </c>
      <c r="CM391" s="239" t="str">
        <f t="shared" ca="1" si="688"/>
        <v/>
      </c>
      <c r="CN391" s="77" t="str">
        <f t="shared" ca="1" si="689"/>
        <v/>
      </c>
      <c r="CO391" s="93" t="str">
        <f ca="1">IFERROR(VLOOKUP(CN391,'（様式１号）３整理番号表'!$T$5:$V$15,2,FALSE),"")</f>
        <v/>
      </c>
      <c r="CP391" s="924" t="str">
        <f t="shared" ca="1" si="690"/>
        <v/>
      </c>
      <c r="CQ391" s="93" t="str">
        <f ca="1">IFERROR(VLOOKUP(CP391,'（様式１号）３整理番号表'!$T$19:$V$24,2,FALSE),"")</f>
        <v/>
      </c>
      <c r="CR391" s="924" t="str">
        <f ca="1">IFERROR(IF(INDIRECT("'("&amp;'２個別表'!EO391&amp;")'!AV"&amp;84+EP391)&lt;&gt;1,"",1),"")</f>
        <v/>
      </c>
      <c r="CS391" s="232">
        <f t="shared" ca="1" si="691"/>
        <v>0</v>
      </c>
      <c r="CT391" s="248">
        <f t="shared" ca="1" si="692"/>
        <v>0</v>
      </c>
      <c r="CU391" s="376" t="str">
        <f ca="1">IF(ER391="補強",IF(COUNTIFS($Z$11:Z391,Z391,$W$11:W391,1)=1,"１①",""),IF(COUNTIFS($Z$11:Z391,Z391,$W$11:W391,2)=1,"２①",""))</f>
        <v/>
      </c>
      <c r="CV391" s="57" t="str">
        <f t="shared" ca="1" si="693"/>
        <v/>
      </c>
      <c r="CW391" s="927" t="str">
        <f t="shared" ca="1" si="694"/>
        <v/>
      </c>
      <c r="CX391" s="256" t="str">
        <f t="shared" ca="1" si="695"/>
        <v/>
      </c>
      <c r="CY391" s="256" t="str">
        <f t="shared" ca="1" si="696"/>
        <v/>
      </c>
      <c r="CZ391" s="256" t="str">
        <f t="shared" ca="1" si="697"/>
        <v/>
      </c>
      <c r="DA391" s="256" t="str">
        <f t="shared" ca="1" si="698"/>
        <v/>
      </c>
      <c r="DB391" s="316" t="str">
        <f ca="1">IFERROR(VLOOKUP($CU391,'（様式１号）３整理番号表'!$Z$19:$AB$32,3,FALSE),"")</f>
        <v/>
      </c>
      <c r="DC391" s="259" t="str">
        <f t="shared" ca="1" si="699"/>
        <v>-</v>
      </c>
      <c r="DD391" s="618" t="str">
        <f t="shared" ca="1" si="700"/>
        <v/>
      </c>
      <c r="DE391" s="321" t="str">
        <f ca="1">IF(AND(AO391=18,AS391=1),IF(COUNTIFS($Y$11:Y391,Y391,$AS$11:AS391,1)=1,"２②",""),IF($CU391="１①",INDEX(INDIRECT("'("&amp;$EO391&amp;")'!AR116:BB116"),1,MATCH(INDIRECT("'("&amp;$EO391&amp;")'!C118"),INDIRECT("'("&amp;$EO391&amp;")'!AR119:BB119"),0)),""))</f>
        <v/>
      </c>
      <c r="DF391" s="324" t="str">
        <f t="shared" ca="1" si="701"/>
        <v/>
      </c>
      <c r="DG391" s="313" t="str">
        <f t="shared" ca="1" si="702"/>
        <v/>
      </c>
      <c r="DH391" s="313" t="str">
        <f t="shared" ca="1" si="703"/>
        <v/>
      </c>
      <c r="DI391" s="313" t="str">
        <f t="shared" ca="1" si="704"/>
        <v/>
      </c>
      <c r="DJ391" s="313" t="str">
        <f t="shared" ca="1" si="705"/>
        <v/>
      </c>
      <c r="DK391" s="328" t="str">
        <f t="shared" ca="1" si="706"/>
        <v/>
      </c>
      <c r="DL391" s="334" t="str">
        <f t="shared" ca="1" si="707"/>
        <v/>
      </c>
      <c r="DM391" s="915" t="str">
        <f t="shared" ca="1" si="708"/>
        <v/>
      </c>
      <c r="DN391" s="15"/>
      <c r="DO391" s="324"/>
      <c r="DP391" s="16"/>
      <c r="DQ391" s="16"/>
      <c r="DR391" s="16"/>
      <c r="DS391" s="16"/>
      <c r="DT391" s="318" t="str">
        <f>IFERROR(VLOOKUP($DN391,'（様式１号）３整理番号表'!$Z$19:$AB$32,3,FALSE),"")</f>
        <v/>
      </c>
      <c r="DU391" s="259" t="str">
        <f t="shared" si="709"/>
        <v/>
      </c>
      <c r="DV391" s="14"/>
      <c r="DW391" s="17" t="str">
        <f t="shared" ca="1" si="710"/>
        <v/>
      </c>
      <c r="DX391" s="88" t="str">
        <f t="shared" ca="1" si="727"/>
        <v/>
      </c>
      <c r="DZ391" s="339">
        <f t="shared" ca="1" si="733"/>
        <v>0</v>
      </c>
      <c r="EA391" s="339">
        <f t="shared" ca="1" si="733"/>
        <v>0</v>
      </c>
      <c r="EB391" s="339">
        <f t="shared" ca="1" si="733"/>
        <v>0</v>
      </c>
      <c r="EC391" s="339">
        <f t="shared" ca="1" si="733"/>
        <v>0</v>
      </c>
      <c r="ED391" s="339">
        <f t="shared" ca="1" si="733"/>
        <v>0</v>
      </c>
      <c r="EE391" s="339">
        <f t="shared" ca="1" si="733"/>
        <v>0</v>
      </c>
      <c r="EF391" s="339">
        <f t="shared" ca="1" si="733"/>
        <v>0</v>
      </c>
      <c r="EG391" s="339">
        <f t="shared" ca="1" si="733"/>
        <v>0</v>
      </c>
      <c r="EH391" s="339">
        <f t="shared" ca="1" si="733"/>
        <v>0</v>
      </c>
      <c r="EI391" s="339">
        <f t="shared" ca="1" si="733"/>
        <v>0</v>
      </c>
      <c r="EJ391" s="339">
        <f t="shared" ca="1" si="733"/>
        <v>0</v>
      </c>
      <c r="EK391" s="339">
        <f t="shared" ca="1" si="733"/>
        <v>0</v>
      </c>
      <c r="EL391" s="339">
        <f t="shared" ca="1" si="733"/>
        <v>0</v>
      </c>
      <c r="EM391" s="339">
        <f t="shared" ca="1" si="733"/>
        <v>0</v>
      </c>
      <c r="EO391" s="919" t="str">
        <f t="shared" ca="1" si="629"/>
        <v/>
      </c>
      <c r="EP391" s="919" t="str">
        <f t="shared" ca="1" si="711"/>
        <v/>
      </c>
      <c r="EQ391" s="919" t="str">
        <f t="shared" ca="1" si="712"/>
        <v/>
      </c>
      <c r="ER391" s="919" t="str">
        <f t="shared" ca="1" si="713"/>
        <v/>
      </c>
      <c r="ES391" s="919" t="str">
        <f ca="1">IFERROR(INDEX('郵便番号（石川県）'!$A$3:$F$2574,MATCH(INDIRECT("'("&amp;EO391&amp;")'!E7"),'郵便番号（石川県）'!$A$3:$A$2574,0),6),"")</f>
        <v/>
      </c>
      <c r="ET391" s="919" t="str">
        <f ca="1">IFERROR(INDEX('郵便番号（石川県）'!$A$3:$F$2574,MATCH(INDIRECT("'("&amp;$EO391&amp;")'!E7"),'郵便番号（石川県）'!$A$3:$A$2574,0),5),"")</f>
        <v/>
      </c>
      <c r="EU391" s="919" t="str">
        <f t="shared" ca="1" si="714"/>
        <v/>
      </c>
      <c r="EV391" s="919" t="str">
        <f t="shared" ca="1" si="715"/>
        <v/>
      </c>
      <c r="EW391" s="919" t="str">
        <f t="shared" ca="1" si="716"/>
        <v/>
      </c>
      <c r="EX391" s="919" t="str">
        <f t="shared" ca="1" si="717"/>
        <v/>
      </c>
      <c r="EY391" s="919" t="str">
        <f t="shared" ca="1" si="718"/>
        <v/>
      </c>
      <c r="EZ391" s="919" t="str">
        <f t="shared" ca="1" si="719"/>
        <v/>
      </c>
      <c r="FA391" s="919" t="str">
        <f t="shared" ca="1" si="720"/>
        <v/>
      </c>
      <c r="FB391" s="919" t="str">
        <f t="shared" ca="1" si="721"/>
        <v/>
      </c>
      <c r="FC391" s="919" t="str">
        <f t="shared" ca="1" si="722"/>
        <v/>
      </c>
      <c r="FD391" s="627" t="str">
        <f t="shared" ca="1" si="723"/>
        <v/>
      </c>
      <c r="FE391" s="630">
        <v>381</v>
      </c>
      <c r="FF391" s="299" t="str">
        <f t="shared" ca="1" si="724"/>
        <v/>
      </c>
      <c r="FG391" s="993" t="str">
        <f t="shared" ca="1" si="725"/>
        <v/>
      </c>
      <c r="FH391" s="919" t="str">
        <f t="shared" ca="1" si="726"/>
        <v/>
      </c>
      <c r="FI391" s="299">
        <f ca="1">COUNTIF($FH$11:FH391,"■")</f>
        <v>0</v>
      </c>
    </row>
    <row r="392" spans="1:165" ht="34.5" customHeight="1">
      <c r="A392" s="445">
        <f t="shared" ca="1" si="630"/>
        <v>0</v>
      </c>
      <c r="B392" s="446">
        <f>IF(R392&lt;&gt;"",IF(COUNTIF(R$11:R392,R392)=1,MAX(B$11:B391)+1,INDEX(B$11:B391,MATCH(R392,R$11:R391,0),1)),0)</f>
        <v>1</v>
      </c>
      <c r="C392" s="446">
        <f ca="1">IF(T392&lt;&gt;"",IF(COUNTIF(T$11:T392,T392)=1,MAX(C$11:C391)+1,INDEX(C$11:C391,MATCH(T392,T$11:T391,0),1)),0)</f>
        <v>0</v>
      </c>
      <c r="D392" s="446">
        <f ca="1">IF(U392&lt;&gt;"",IF(COUNTIF(U$11:U392,U392)=1,MAX(D$11:D391)+1,INDEX(D$11:D391,MATCH(U392,U$11:U391,0),1)),0)</f>
        <v>0</v>
      </c>
      <c r="E392" s="446">
        <f ca="1">IF(S392&lt;&gt;"",IF(COUNTIF(S$11:S392,S392)=1,MAX(E$11:E391)+1,INDEX(E$11:E391,MATCH(S392,S$11:S391,0),1)),0)</f>
        <v>0</v>
      </c>
      <c r="F392" s="446">
        <f ca="1">IF(Z392&lt;&gt;"",IF(COUNTIF(Z$11:Z392,Z392)=1,MAX(F$11:F391)+1,INDEX(F$11:F391,MATCH(Z392,Z$11:Z391,0),1)),0)</f>
        <v>0</v>
      </c>
      <c r="G392" s="447" cm="1">
        <f t="array" aca="1" ref="G392" ca="1">IF(Z392&lt;&gt;"",IF(COUNTIFS(Z$11:Z392,Z392,W$11:W392,W392)=1,MAX(G$11:G391)+1,INDEX(G$11:G391,MATCH(Z392&amp;W392,Z$11:Z391&amp;W$11:W392,0),1)),0)</f>
        <v>0</v>
      </c>
      <c r="H392" s="447">
        <f t="shared" ca="1" si="631"/>
        <v>0</v>
      </c>
      <c r="I392" s="447">
        <f ca="1">IF(T392="",0,IF(COUNTIF(T$11:T392,T392)=1,1,0))</f>
        <v>0</v>
      </c>
      <c r="J392" s="447">
        <f ca="1">IF(U392="",0,IF(COUNTIF(U$11:U392,U392)=1,1,0))</f>
        <v>0</v>
      </c>
      <c r="K392" s="447">
        <f ca="1">IF(S392="",0,IF(COUNTIF(S$11:S392,S392)=1,1,0))</f>
        <v>0</v>
      </c>
      <c r="L392" s="446">
        <f ca="1">IF(Z392="",0,IF(COUNTIF(Z$11:Z392,Z392)=1,1,0))</f>
        <v>0</v>
      </c>
      <c r="M392" s="767">
        <f ca="1">IF($W392=2,IF(COUNTIFS($W$11:$W392,2,$Z$11:$Z392,$Z392)=1,1,0),0)</f>
        <v>0</v>
      </c>
      <c r="N392" s="767">
        <f ca="1">IF($W392=1,IF(COUNTIFS($W$11:$W392,2,$Z$11:$Z392,$Z392)=1,1,0),0)</f>
        <v>0</v>
      </c>
      <c r="O392" s="446">
        <f ca="1">IF(H392=0,0,IF(COUNTIF(Z$11:Z392,Z392)=1,1,0))</f>
        <v>0</v>
      </c>
      <c r="P392" s="448" t="str">
        <f t="shared" ca="1" si="632"/>
        <v>石川県</v>
      </c>
      <c r="Q392" s="89">
        <f t="shared" ca="1" si="633"/>
        <v>382</v>
      </c>
      <c r="R392" s="170" t="s">
        <v>459</v>
      </c>
      <c r="S392" s="357" t="str">
        <f t="shared" ca="1" si="634"/>
        <v/>
      </c>
      <c r="T392" s="357" t="str">
        <f t="shared" ca="1" si="635"/>
        <v/>
      </c>
      <c r="U392" s="58" t="str">
        <f t="shared" ca="1" si="636"/>
        <v/>
      </c>
      <c r="V392" s="58" t="str">
        <f t="shared" ca="1" si="637"/>
        <v/>
      </c>
      <c r="W392" s="920" t="str">
        <f t="shared" ca="1" si="638"/>
        <v/>
      </c>
      <c r="X392" s="369">
        <f ca="1">IFERROR(VLOOKUP(W392,'（様式１号）３整理番号表'!$B$4:$H$5,2,FALSE),0)</f>
        <v>0</v>
      </c>
      <c r="Y392" s="768" t="str" cm="1">
        <f t="array" aca="1" ref="Y392" ca="1">IF(AND(D392=0,F392=0),"",IF(COUNTIF(D$11:D392,D392)=1,1,IF(COUNTIFS(D$11:D392,D392,F$11:F392,F392)=1,INDEX((D$11:D392,F$11:F392,Y$11:Y392),MATCH(_xlfn.MAXIFS(F$11:F391,D$11:D391,D392),$F$11:F392,0),1,3)+1,INDEX((D$11:D392,F$11:F392,Y$11:Y392),MATCH(D392&amp;F392,D$11:D392&amp;F$11:F392,0),1,3))))</f>
        <v/>
      </c>
      <c r="Z392" s="40" t="str">
        <f t="shared" ca="1" si="639"/>
        <v/>
      </c>
      <c r="AA392" s="924" t="str">
        <f t="shared" ca="1" si="640"/>
        <v/>
      </c>
      <c r="AB392" s="93">
        <f ca="1">IFERROR(VLOOKUP(AA392,'（様式１号）３整理番号表'!$B$10:$H$16,2,FALSE),0)</f>
        <v>0</v>
      </c>
      <c r="AC392" s="924" t="str">
        <f t="shared" ca="1" si="641"/>
        <v/>
      </c>
      <c r="AD392" s="924" t="str">
        <f t="shared" ca="1" si="642"/>
        <v/>
      </c>
      <c r="AE392" s="93">
        <f ca="1">IFERROR(VLOOKUP(AD392,'（様式１号）３整理番号表'!$B$21:$H$22,2,FALSE),0)</f>
        <v>0</v>
      </c>
      <c r="AF392" s="924" t="str">
        <f t="shared" ca="1" si="643"/>
        <v/>
      </c>
      <c r="AG392" s="93">
        <f ca="1">IFERROR(VLOOKUP(AF392,'（様式１号）３整理番号表'!$B$26:$H$31,2,FALSE),0)</f>
        <v>0</v>
      </c>
      <c r="AH392" s="924" t="str">
        <f t="shared" ca="1" si="644"/>
        <v/>
      </c>
      <c r="AI392" s="93">
        <f ca="1">IFERROR(VLOOKUP(AH392,'（様式１号）３整理番号表'!$J$5:$N$59,2,FALSE),0)</f>
        <v>0</v>
      </c>
      <c r="AJ392" s="77" t="str">
        <f t="shared" ca="1" si="645"/>
        <v/>
      </c>
      <c r="AK392" s="93">
        <f ca="1">IFERROR(VLOOKUP(AJ392,'（様式１号）３整理番号表'!$P$5:$R$29,2,FALSE),0)</f>
        <v>0</v>
      </c>
      <c r="AL392" s="921" t="str">
        <f t="shared" ca="1" si="646"/>
        <v/>
      </c>
      <c r="AM392" s="921" t="str">
        <f t="shared" ca="1" si="647"/>
        <v/>
      </c>
      <c r="AN392" s="921"/>
      <c r="AO392" s="77" t="str">
        <f t="shared" ca="1" si="648"/>
        <v/>
      </c>
      <c r="AP392" s="93">
        <f ca="1">IFERROR(VLOOKUP(AO392,'（様式１号）３整理番号表'!$P$5:$R$29,2,FALSE),0)</f>
        <v>0</v>
      </c>
      <c r="AQ392" s="924" t="str">
        <f t="shared" ca="1" si="649"/>
        <v/>
      </c>
      <c r="AR392" s="93">
        <f t="shared" ca="1" si="650"/>
        <v>0</v>
      </c>
      <c r="AS392" s="924" t="str">
        <f t="shared" ca="1" si="651"/>
        <v/>
      </c>
      <c r="AT392" s="40" t="str">
        <f t="shared" ca="1" si="652"/>
        <v/>
      </c>
      <c r="AU392" s="93" t="str">
        <f t="shared" ca="1" si="653"/>
        <v/>
      </c>
      <c r="AV392" s="923" t="str">
        <f t="shared" ca="1" si="654"/>
        <v/>
      </c>
      <c r="AW392" s="926" t="str">
        <f t="shared" ca="1" si="655"/>
        <v/>
      </c>
      <c r="AX392" s="925" t="str">
        <f t="shared" ca="1" si="656"/>
        <v/>
      </c>
      <c r="AY392" s="925" t="str">
        <f t="shared" ca="1" si="656"/>
        <v/>
      </c>
      <c r="AZ392" s="925" t="str">
        <f t="shared" ca="1" si="656"/>
        <v/>
      </c>
      <c r="BA392" s="925" t="str">
        <f t="shared" ca="1" si="656"/>
        <v/>
      </c>
      <c r="BB392" s="925" t="str">
        <f t="shared" ca="1" si="657"/>
        <v/>
      </c>
      <c r="BC392" s="925" t="str">
        <f t="shared" ca="1" si="658"/>
        <v/>
      </c>
      <c r="BD392" s="925" t="str">
        <f t="shared" ca="1" si="658"/>
        <v/>
      </c>
      <c r="BE392" s="925" t="str">
        <f t="shared" ca="1" si="658"/>
        <v/>
      </c>
      <c r="BF392" s="77" t="str">
        <f t="shared" ca="1" si="659"/>
        <v/>
      </c>
      <c r="BG392" s="924" t="str">
        <f t="shared" ca="1" si="660"/>
        <v/>
      </c>
      <c r="BH392" s="94">
        <f ca="1">IF(BF392&lt;&gt;"",INDEX('（様式１号）３整理番号表'!$AB$7:$AQ$12,MATCH(BF392,'（様式１号）３整理番号表'!$AA$7:$AA$12,0),MATCH(BG392,'（様式１号）３整理番号表'!$AB$6:$AQ$6,0)),0)</f>
        <v>0</v>
      </c>
      <c r="BI392" s="921" t="str">
        <f t="shared" ca="1" si="661"/>
        <v/>
      </c>
      <c r="BJ392" s="922" t="str">
        <f t="shared" ca="1" si="662"/>
        <v/>
      </c>
      <c r="BK392" s="926" t="str">
        <f t="shared" ca="1" si="663"/>
        <v/>
      </c>
      <c r="BL392" s="922" t="str">
        <f t="shared" ca="1" si="664"/>
        <v/>
      </c>
      <c r="BM392" s="79" t="str">
        <f t="shared" ca="1" si="665"/>
        <v/>
      </c>
      <c r="BN392" s="82" t="str">
        <f t="shared" ca="1" si="666"/>
        <v/>
      </c>
      <c r="BO392" s="83" t="str">
        <f t="shared" ca="1" si="667"/>
        <v/>
      </c>
      <c r="BP392" s="84" t="str">
        <f t="shared" ca="1" si="668"/>
        <v/>
      </c>
      <c r="BQ392" s="82" t="str">
        <f t="shared" ca="1" si="669"/>
        <v/>
      </c>
      <c r="BR392" s="97" t="str">
        <f t="shared" ca="1" si="670"/>
        <v/>
      </c>
      <c r="BS392" s="95" t="str">
        <f t="shared" ca="1" si="671"/>
        <v/>
      </c>
      <c r="BT392" s="184" t="str">
        <f t="shared" ca="1" si="672"/>
        <v/>
      </c>
      <c r="BU392" s="611" t="str">
        <f t="shared" ca="1" si="673"/>
        <v/>
      </c>
      <c r="BV392" s="77" t="str">
        <f t="shared" ca="1" si="674"/>
        <v/>
      </c>
      <c r="BW392" s="85" t="str">
        <f t="shared" ca="1" si="675"/>
        <v/>
      </c>
      <c r="BX392" s="86" t="str">
        <f t="shared" ca="1" si="676"/>
        <v/>
      </c>
      <c r="BY392" s="231">
        <f ca="1">IF('ポイント要件確認等（個別表）'!AD392=1,ROUNDDOWN('ポイント要件確認等（個別表）'!AV392,-3),IF('ポイント要件確認等（個別表）'!AD392=2,ROUNDDOWN('ポイント要件確認等（個別表）'!BH392,-3),IF('ポイント要件確認等（個別表）'!AD392=3,ROUNDDOWN('ポイント要件確認等（個別表）'!BT392,-3),0)))</f>
        <v>0</v>
      </c>
      <c r="BZ392" s="86" t="str">
        <f t="shared" ca="1" si="677"/>
        <v/>
      </c>
      <c r="CA392" s="232" t="str">
        <f t="shared" ca="1" si="678"/>
        <v/>
      </c>
      <c r="CB392" s="232">
        <f t="shared" ca="1" si="679"/>
        <v>0</v>
      </c>
      <c r="CC392" s="86" t="str">
        <f t="shared" ca="1" si="680"/>
        <v/>
      </c>
      <c r="CD392" s="86" t="str">
        <f t="shared" ca="1" si="681"/>
        <v/>
      </c>
      <c r="CE392" s="609"/>
      <c r="CF392" s="86" t="str">
        <f t="shared" ca="1" si="682"/>
        <v/>
      </c>
      <c r="CG392" s="185" t="str">
        <f t="shared" ca="1" si="683"/>
        <v/>
      </c>
      <c r="CH392" s="246" t="str">
        <f t="shared" ca="1" si="684"/>
        <v>含税額</v>
      </c>
      <c r="CI392" s="247" t="str">
        <f t="shared" ca="1" si="685"/>
        <v/>
      </c>
      <c r="CJ392" s="87" t="str">
        <f ca="1">IFERROR(IF(INDIRECT("'("&amp;'２個別表'!EO392&amp;")'!AR"&amp;84+EP392)&lt;&gt;1,"",1),"")</f>
        <v/>
      </c>
      <c r="CK392" s="244" t="str">
        <f t="shared" ca="1" si="686"/>
        <v/>
      </c>
      <c r="CL392" s="235" t="str">
        <f t="shared" ca="1" si="687"/>
        <v/>
      </c>
      <c r="CM392" s="239" t="str">
        <f t="shared" ca="1" si="688"/>
        <v/>
      </c>
      <c r="CN392" s="77" t="str">
        <f t="shared" ca="1" si="689"/>
        <v/>
      </c>
      <c r="CO392" s="93" t="str">
        <f ca="1">IFERROR(VLOOKUP(CN392,'（様式１号）３整理番号表'!$T$5:$V$15,2,FALSE),"")</f>
        <v/>
      </c>
      <c r="CP392" s="924" t="str">
        <f t="shared" ca="1" si="690"/>
        <v/>
      </c>
      <c r="CQ392" s="93" t="str">
        <f ca="1">IFERROR(VLOOKUP(CP392,'（様式１号）３整理番号表'!$T$19:$V$24,2,FALSE),"")</f>
        <v/>
      </c>
      <c r="CR392" s="924" t="str">
        <f ca="1">IFERROR(IF(INDIRECT("'("&amp;'２個別表'!EO392&amp;")'!AV"&amp;84+EP392)&lt;&gt;1,"",1),"")</f>
        <v/>
      </c>
      <c r="CS392" s="232">
        <f t="shared" ca="1" si="691"/>
        <v>0</v>
      </c>
      <c r="CT392" s="248">
        <f t="shared" ca="1" si="692"/>
        <v>0</v>
      </c>
      <c r="CU392" s="376" t="str">
        <f ca="1">IF(ER392="補強",IF(COUNTIFS($Z$11:Z392,Z392,$W$11:W392,1)=1,"１①",""),IF(COUNTIFS($Z$11:Z392,Z392,$W$11:W392,2)=1,"２①",""))</f>
        <v/>
      </c>
      <c r="CV392" s="57" t="str">
        <f t="shared" ca="1" si="693"/>
        <v/>
      </c>
      <c r="CW392" s="927" t="str">
        <f t="shared" ca="1" si="694"/>
        <v/>
      </c>
      <c r="CX392" s="256" t="str">
        <f t="shared" ca="1" si="695"/>
        <v/>
      </c>
      <c r="CY392" s="256" t="str">
        <f t="shared" ca="1" si="696"/>
        <v/>
      </c>
      <c r="CZ392" s="256" t="str">
        <f t="shared" ca="1" si="697"/>
        <v/>
      </c>
      <c r="DA392" s="256" t="str">
        <f t="shared" ca="1" si="698"/>
        <v/>
      </c>
      <c r="DB392" s="316" t="str">
        <f ca="1">IFERROR(VLOOKUP($CU392,'（様式１号）３整理番号表'!$Z$19:$AB$32,3,FALSE),"")</f>
        <v/>
      </c>
      <c r="DC392" s="259" t="str">
        <f t="shared" ca="1" si="699"/>
        <v>-</v>
      </c>
      <c r="DD392" s="618" t="str">
        <f t="shared" ca="1" si="700"/>
        <v/>
      </c>
      <c r="DE392" s="321" t="str">
        <f ca="1">IF(AND(AO392=18,AS392=1),IF(COUNTIFS($Y$11:Y392,Y392,$AS$11:AS392,1)=1,"２②",""),IF($CU392="１①",INDEX(INDIRECT("'("&amp;$EO392&amp;")'!AR116:BB116"),1,MATCH(INDIRECT("'("&amp;$EO392&amp;")'!C118"),INDIRECT("'("&amp;$EO392&amp;")'!AR119:BB119"),0)),""))</f>
        <v/>
      </c>
      <c r="DF392" s="324" t="str">
        <f t="shared" ca="1" si="701"/>
        <v/>
      </c>
      <c r="DG392" s="313" t="str">
        <f t="shared" ca="1" si="702"/>
        <v/>
      </c>
      <c r="DH392" s="313" t="str">
        <f t="shared" ca="1" si="703"/>
        <v/>
      </c>
      <c r="DI392" s="313" t="str">
        <f t="shared" ca="1" si="704"/>
        <v/>
      </c>
      <c r="DJ392" s="313" t="str">
        <f t="shared" ca="1" si="705"/>
        <v/>
      </c>
      <c r="DK392" s="328" t="str">
        <f t="shared" ca="1" si="706"/>
        <v/>
      </c>
      <c r="DL392" s="334" t="str">
        <f t="shared" ca="1" si="707"/>
        <v/>
      </c>
      <c r="DM392" s="915" t="str">
        <f t="shared" ca="1" si="708"/>
        <v/>
      </c>
      <c r="DN392" s="15"/>
      <c r="DO392" s="324"/>
      <c r="DP392" s="16"/>
      <c r="DQ392" s="16"/>
      <c r="DR392" s="16"/>
      <c r="DS392" s="16"/>
      <c r="DT392" s="318" t="str">
        <f>IFERROR(VLOOKUP($DN392,'（様式１号）３整理番号表'!$Z$19:$AB$32,3,FALSE),"")</f>
        <v/>
      </c>
      <c r="DU392" s="259" t="str">
        <f t="shared" si="709"/>
        <v/>
      </c>
      <c r="DV392" s="14"/>
      <c r="DW392" s="17" t="str">
        <f t="shared" ca="1" si="710"/>
        <v/>
      </c>
      <c r="DX392" s="88" t="str">
        <f t="shared" ca="1" si="727"/>
        <v/>
      </c>
      <c r="DZ392" s="339">
        <f t="shared" ca="1" si="733"/>
        <v>0</v>
      </c>
      <c r="EA392" s="339">
        <f t="shared" ca="1" si="733"/>
        <v>0</v>
      </c>
      <c r="EB392" s="339">
        <f t="shared" ca="1" si="733"/>
        <v>0</v>
      </c>
      <c r="EC392" s="339">
        <f t="shared" ca="1" si="733"/>
        <v>0</v>
      </c>
      <c r="ED392" s="339">
        <f t="shared" ca="1" si="733"/>
        <v>0</v>
      </c>
      <c r="EE392" s="339">
        <f t="shared" ca="1" si="733"/>
        <v>0</v>
      </c>
      <c r="EF392" s="339">
        <f t="shared" ca="1" si="733"/>
        <v>0</v>
      </c>
      <c r="EG392" s="339">
        <f t="shared" ca="1" si="733"/>
        <v>0</v>
      </c>
      <c r="EH392" s="339">
        <f t="shared" ca="1" si="733"/>
        <v>0</v>
      </c>
      <c r="EI392" s="339">
        <f t="shared" ca="1" si="733"/>
        <v>0</v>
      </c>
      <c r="EJ392" s="339">
        <f t="shared" ca="1" si="733"/>
        <v>0</v>
      </c>
      <c r="EK392" s="339">
        <f t="shared" ca="1" si="733"/>
        <v>0</v>
      </c>
      <c r="EL392" s="339">
        <f t="shared" ca="1" si="733"/>
        <v>0</v>
      </c>
      <c r="EM392" s="339">
        <f t="shared" ca="1" si="733"/>
        <v>0</v>
      </c>
      <c r="EO392" s="919" t="str">
        <f t="shared" ca="1" si="629"/>
        <v/>
      </c>
      <c r="EP392" s="919" t="str">
        <f t="shared" ca="1" si="711"/>
        <v/>
      </c>
      <c r="EQ392" s="919" t="str">
        <f t="shared" ca="1" si="712"/>
        <v/>
      </c>
      <c r="ER392" s="919" t="str">
        <f t="shared" ca="1" si="713"/>
        <v/>
      </c>
      <c r="ES392" s="919" t="str">
        <f ca="1">IFERROR(INDEX('郵便番号（石川県）'!$A$3:$F$2574,MATCH(INDIRECT("'("&amp;EO392&amp;")'!E7"),'郵便番号（石川県）'!$A$3:$A$2574,0),6),"")</f>
        <v/>
      </c>
      <c r="ET392" s="919" t="str">
        <f ca="1">IFERROR(INDEX('郵便番号（石川県）'!$A$3:$F$2574,MATCH(INDIRECT("'("&amp;$EO392&amp;")'!E7"),'郵便番号（石川県）'!$A$3:$A$2574,0),5),"")</f>
        <v/>
      </c>
      <c r="EU392" s="919" t="str">
        <f t="shared" ca="1" si="714"/>
        <v/>
      </c>
      <c r="EV392" s="919" t="str">
        <f t="shared" ca="1" si="715"/>
        <v/>
      </c>
      <c r="EW392" s="919" t="str">
        <f t="shared" ca="1" si="716"/>
        <v/>
      </c>
      <c r="EX392" s="919" t="str">
        <f t="shared" ca="1" si="717"/>
        <v/>
      </c>
      <c r="EY392" s="919" t="str">
        <f t="shared" ca="1" si="718"/>
        <v/>
      </c>
      <c r="EZ392" s="919" t="str">
        <f t="shared" ca="1" si="719"/>
        <v/>
      </c>
      <c r="FA392" s="919" t="str">
        <f t="shared" ca="1" si="720"/>
        <v/>
      </c>
      <c r="FB392" s="919" t="str">
        <f t="shared" ca="1" si="721"/>
        <v/>
      </c>
      <c r="FC392" s="919" t="str">
        <f t="shared" ca="1" si="722"/>
        <v/>
      </c>
      <c r="FD392" s="627" t="str">
        <f t="shared" ca="1" si="723"/>
        <v/>
      </c>
      <c r="FE392" s="630">
        <v>382</v>
      </c>
      <c r="FF392" s="299" t="str">
        <f t="shared" ca="1" si="724"/>
        <v/>
      </c>
      <c r="FG392" s="993" t="str">
        <f t="shared" ca="1" si="725"/>
        <v/>
      </c>
      <c r="FH392" s="919" t="str">
        <f t="shared" ca="1" si="726"/>
        <v/>
      </c>
      <c r="FI392" s="299">
        <f ca="1">COUNTIF($FH$11:FH392,"■")</f>
        <v>0</v>
      </c>
    </row>
    <row r="393" spans="1:165" ht="34.5" customHeight="1">
      <c r="A393" s="445">
        <f t="shared" ca="1" si="630"/>
        <v>0</v>
      </c>
      <c r="B393" s="446">
        <f>IF(R393&lt;&gt;"",IF(COUNTIF(R$11:R393,R393)=1,MAX(B$11:B392)+1,INDEX(B$11:B392,MATCH(R393,R$11:R392,0),1)),0)</f>
        <v>1</v>
      </c>
      <c r="C393" s="446">
        <f ca="1">IF(T393&lt;&gt;"",IF(COUNTIF(T$11:T393,T393)=1,MAX(C$11:C392)+1,INDEX(C$11:C392,MATCH(T393,T$11:T392,0),1)),0)</f>
        <v>0</v>
      </c>
      <c r="D393" s="446">
        <f ca="1">IF(U393&lt;&gt;"",IF(COUNTIF(U$11:U393,U393)=1,MAX(D$11:D392)+1,INDEX(D$11:D392,MATCH(U393,U$11:U392,0),1)),0)</f>
        <v>0</v>
      </c>
      <c r="E393" s="446">
        <f ca="1">IF(S393&lt;&gt;"",IF(COUNTIF(S$11:S393,S393)=1,MAX(E$11:E392)+1,INDEX(E$11:E392,MATCH(S393,S$11:S392,0),1)),0)</f>
        <v>0</v>
      </c>
      <c r="F393" s="446">
        <f ca="1">IF(Z393&lt;&gt;"",IF(COUNTIF(Z$11:Z393,Z393)=1,MAX(F$11:F392)+1,INDEX(F$11:F392,MATCH(Z393,Z$11:Z392,0),1)),0)</f>
        <v>0</v>
      </c>
      <c r="G393" s="447" cm="1">
        <f t="array" aca="1" ref="G393" ca="1">IF(Z393&lt;&gt;"",IF(COUNTIFS(Z$11:Z393,Z393,W$11:W393,W393)=1,MAX(G$11:G392)+1,INDEX(G$11:G392,MATCH(Z393&amp;W393,Z$11:Z392&amp;W$11:W393,0),1)),0)</f>
        <v>0</v>
      </c>
      <c r="H393" s="447">
        <f t="shared" ca="1" si="631"/>
        <v>0</v>
      </c>
      <c r="I393" s="447">
        <f ca="1">IF(T393="",0,IF(COUNTIF(T$11:T393,T393)=1,1,0))</f>
        <v>0</v>
      </c>
      <c r="J393" s="447">
        <f ca="1">IF(U393="",0,IF(COUNTIF(U$11:U393,U393)=1,1,0))</f>
        <v>0</v>
      </c>
      <c r="K393" s="447">
        <f ca="1">IF(S393="",0,IF(COUNTIF(S$11:S393,S393)=1,1,0))</f>
        <v>0</v>
      </c>
      <c r="L393" s="446">
        <f ca="1">IF(Z393="",0,IF(COUNTIF(Z$11:Z393,Z393)=1,1,0))</f>
        <v>0</v>
      </c>
      <c r="M393" s="767">
        <f ca="1">IF($W393=2,IF(COUNTIFS($W$11:$W393,2,$Z$11:$Z393,$Z393)=1,1,0),0)</f>
        <v>0</v>
      </c>
      <c r="N393" s="767">
        <f ca="1">IF($W393=1,IF(COUNTIFS($W$11:$W393,2,$Z$11:$Z393,$Z393)=1,1,0),0)</f>
        <v>0</v>
      </c>
      <c r="O393" s="446">
        <f ca="1">IF(H393=0,0,IF(COUNTIF(Z$11:Z393,Z393)=1,1,0))</f>
        <v>0</v>
      </c>
      <c r="P393" s="448" t="str">
        <f t="shared" ca="1" si="632"/>
        <v>石川県</v>
      </c>
      <c r="Q393" s="89">
        <f t="shared" ca="1" si="633"/>
        <v>383</v>
      </c>
      <c r="R393" s="170" t="s">
        <v>459</v>
      </c>
      <c r="S393" s="357" t="str">
        <f t="shared" ca="1" si="634"/>
        <v/>
      </c>
      <c r="T393" s="357" t="str">
        <f t="shared" ca="1" si="635"/>
        <v/>
      </c>
      <c r="U393" s="58" t="str">
        <f t="shared" ca="1" si="636"/>
        <v/>
      </c>
      <c r="V393" s="58" t="str">
        <f t="shared" ca="1" si="637"/>
        <v/>
      </c>
      <c r="W393" s="920" t="str">
        <f t="shared" ca="1" si="638"/>
        <v/>
      </c>
      <c r="X393" s="369">
        <f ca="1">IFERROR(VLOOKUP(W393,'（様式１号）３整理番号表'!$B$4:$H$5,2,FALSE),0)</f>
        <v>0</v>
      </c>
      <c r="Y393" s="768" t="str" cm="1">
        <f t="array" aca="1" ref="Y393" ca="1">IF(AND(D393=0,F393=0),"",IF(COUNTIF(D$11:D393,D393)=1,1,IF(COUNTIFS(D$11:D393,D393,F$11:F393,F393)=1,INDEX((D$11:D393,F$11:F393,Y$11:Y393),MATCH(_xlfn.MAXIFS(F$11:F392,D$11:D392,D393),$F$11:F393,0),1,3)+1,INDEX((D$11:D393,F$11:F393,Y$11:Y393),MATCH(D393&amp;F393,D$11:D393&amp;F$11:F393,0),1,3))))</f>
        <v/>
      </c>
      <c r="Z393" s="40" t="str">
        <f t="shared" ca="1" si="639"/>
        <v/>
      </c>
      <c r="AA393" s="924" t="str">
        <f t="shared" ca="1" si="640"/>
        <v/>
      </c>
      <c r="AB393" s="93">
        <f ca="1">IFERROR(VLOOKUP(AA393,'（様式１号）３整理番号表'!$B$10:$H$16,2,FALSE),0)</f>
        <v>0</v>
      </c>
      <c r="AC393" s="924" t="str">
        <f t="shared" ca="1" si="641"/>
        <v/>
      </c>
      <c r="AD393" s="924" t="str">
        <f t="shared" ca="1" si="642"/>
        <v/>
      </c>
      <c r="AE393" s="93">
        <f ca="1">IFERROR(VLOOKUP(AD393,'（様式１号）３整理番号表'!$B$21:$H$22,2,FALSE),0)</f>
        <v>0</v>
      </c>
      <c r="AF393" s="924" t="str">
        <f t="shared" ca="1" si="643"/>
        <v/>
      </c>
      <c r="AG393" s="93">
        <f ca="1">IFERROR(VLOOKUP(AF393,'（様式１号）３整理番号表'!$B$26:$H$31,2,FALSE),0)</f>
        <v>0</v>
      </c>
      <c r="AH393" s="924" t="str">
        <f t="shared" ca="1" si="644"/>
        <v/>
      </c>
      <c r="AI393" s="93">
        <f ca="1">IFERROR(VLOOKUP(AH393,'（様式１号）３整理番号表'!$J$5:$N$59,2,FALSE),0)</f>
        <v>0</v>
      </c>
      <c r="AJ393" s="77" t="str">
        <f t="shared" ca="1" si="645"/>
        <v/>
      </c>
      <c r="AK393" s="93">
        <f ca="1">IFERROR(VLOOKUP(AJ393,'（様式１号）３整理番号表'!$P$5:$R$29,2,FALSE),0)</f>
        <v>0</v>
      </c>
      <c r="AL393" s="921" t="str">
        <f t="shared" ca="1" si="646"/>
        <v/>
      </c>
      <c r="AM393" s="921" t="str">
        <f t="shared" ca="1" si="647"/>
        <v/>
      </c>
      <c r="AN393" s="921"/>
      <c r="AO393" s="77" t="str">
        <f t="shared" ca="1" si="648"/>
        <v/>
      </c>
      <c r="AP393" s="93">
        <f ca="1">IFERROR(VLOOKUP(AO393,'（様式１号）３整理番号表'!$P$5:$R$29,2,FALSE),0)</f>
        <v>0</v>
      </c>
      <c r="AQ393" s="924" t="str">
        <f t="shared" ca="1" si="649"/>
        <v/>
      </c>
      <c r="AR393" s="93">
        <f t="shared" ca="1" si="650"/>
        <v>0</v>
      </c>
      <c r="AS393" s="924" t="str">
        <f t="shared" ca="1" si="651"/>
        <v/>
      </c>
      <c r="AT393" s="40" t="str">
        <f t="shared" ca="1" si="652"/>
        <v/>
      </c>
      <c r="AU393" s="93" t="str">
        <f t="shared" ca="1" si="653"/>
        <v/>
      </c>
      <c r="AV393" s="923" t="str">
        <f t="shared" ca="1" si="654"/>
        <v/>
      </c>
      <c r="AW393" s="926" t="str">
        <f t="shared" ca="1" si="655"/>
        <v/>
      </c>
      <c r="AX393" s="925" t="str">
        <f t="shared" ca="1" si="656"/>
        <v/>
      </c>
      <c r="AY393" s="925" t="str">
        <f t="shared" ca="1" si="656"/>
        <v/>
      </c>
      <c r="AZ393" s="925" t="str">
        <f t="shared" ca="1" si="656"/>
        <v/>
      </c>
      <c r="BA393" s="925" t="str">
        <f t="shared" ca="1" si="656"/>
        <v/>
      </c>
      <c r="BB393" s="925" t="str">
        <f t="shared" ca="1" si="657"/>
        <v/>
      </c>
      <c r="BC393" s="925" t="str">
        <f t="shared" ca="1" si="658"/>
        <v/>
      </c>
      <c r="BD393" s="925" t="str">
        <f t="shared" ca="1" si="658"/>
        <v/>
      </c>
      <c r="BE393" s="925" t="str">
        <f t="shared" ca="1" si="658"/>
        <v/>
      </c>
      <c r="BF393" s="77" t="str">
        <f t="shared" ca="1" si="659"/>
        <v/>
      </c>
      <c r="BG393" s="924" t="str">
        <f t="shared" ca="1" si="660"/>
        <v/>
      </c>
      <c r="BH393" s="94">
        <f ca="1">IF(BF393&lt;&gt;"",INDEX('（様式１号）３整理番号表'!$AB$7:$AQ$12,MATCH(BF393,'（様式１号）３整理番号表'!$AA$7:$AA$12,0),MATCH(BG393,'（様式１号）３整理番号表'!$AB$6:$AQ$6,0)),0)</f>
        <v>0</v>
      </c>
      <c r="BI393" s="921" t="str">
        <f t="shared" ca="1" si="661"/>
        <v/>
      </c>
      <c r="BJ393" s="922" t="str">
        <f t="shared" ca="1" si="662"/>
        <v/>
      </c>
      <c r="BK393" s="926" t="str">
        <f t="shared" ca="1" si="663"/>
        <v/>
      </c>
      <c r="BL393" s="922" t="str">
        <f t="shared" ca="1" si="664"/>
        <v/>
      </c>
      <c r="BM393" s="79" t="str">
        <f t="shared" ca="1" si="665"/>
        <v/>
      </c>
      <c r="BN393" s="82" t="str">
        <f t="shared" ca="1" si="666"/>
        <v/>
      </c>
      <c r="BO393" s="83" t="str">
        <f t="shared" ca="1" si="667"/>
        <v/>
      </c>
      <c r="BP393" s="84" t="str">
        <f t="shared" ca="1" si="668"/>
        <v/>
      </c>
      <c r="BQ393" s="82" t="str">
        <f t="shared" ca="1" si="669"/>
        <v/>
      </c>
      <c r="BR393" s="97" t="str">
        <f t="shared" ca="1" si="670"/>
        <v/>
      </c>
      <c r="BS393" s="95" t="str">
        <f t="shared" ca="1" si="671"/>
        <v/>
      </c>
      <c r="BT393" s="184" t="str">
        <f t="shared" ca="1" si="672"/>
        <v/>
      </c>
      <c r="BU393" s="611" t="str">
        <f t="shared" ca="1" si="673"/>
        <v/>
      </c>
      <c r="BV393" s="77" t="str">
        <f t="shared" ca="1" si="674"/>
        <v/>
      </c>
      <c r="BW393" s="85" t="str">
        <f t="shared" ca="1" si="675"/>
        <v/>
      </c>
      <c r="BX393" s="86" t="str">
        <f t="shared" ca="1" si="676"/>
        <v/>
      </c>
      <c r="BY393" s="231">
        <f ca="1">IF('ポイント要件確認等（個別表）'!AD393=1,ROUNDDOWN('ポイント要件確認等（個別表）'!AV393,-3),IF('ポイント要件確認等（個別表）'!AD393=2,ROUNDDOWN('ポイント要件確認等（個別表）'!BH393,-3),IF('ポイント要件確認等（個別表）'!AD393=3,ROUNDDOWN('ポイント要件確認等（個別表）'!BT393,-3),0)))</f>
        <v>0</v>
      </c>
      <c r="BZ393" s="86" t="str">
        <f t="shared" ca="1" si="677"/>
        <v/>
      </c>
      <c r="CA393" s="232" t="str">
        <f t="shared" ca="1" si="678"/>
        <v/>
      </c>
      <c r="CB393" s="232">
        <f t="shared" ca="1" si="679"/>
        <v>0</v>
      </c>
      <c r="CC393" s="86" t="str">
        <f t="shared" ca="1" si="680"/>
        <v/>
      </c>
      <c r="CD393" s="86" t="str">
        <f t="shared" ca="1" si="681"/>
        <v/>
      </c>
      <c r="CE393" s="609"/>
      <c r="CF393" s="86" t="str">
        <f t="shared" ca="1" si="682"/>
        <v/>
      </c>
      <c r="CG393" s="185" t="str">
        <f t="shared" ca="1" si="683"/>
        <v/>
      </c>
      <c r="CH393" s="246" t="str">
        <f t="shared" ca="1" si="684"/>
        <v>含税額</v>
      </c>
      <c r="CI393" s="247" t="str">
        <f t="shared" ca="1" si="685"/>
        <v/>
      </c>
      <c r="CJ393" s="87" t="str">
        <f ca="1">IFERROR(IF(INDIRECT("'("&amp;'２個別表'!EO393&amp;")'!AR"&amp;84+EP393)&lt;&gt;1,"",1),"")</f>
        <v/>
      </c>
      <c r="CK393" s="244" t="str">
        <f t="shared" ca="1" si="686"/>
        <v/>
      </c>
      <c r="CL393" s="235" t="str">
        <f t="shared" ca="1" si="687"/>
        <v/>
      </c>
      <c r="CM393" s="239" t="str">
        <f t="shared" ca="1" si="688"/>
        <v/>
      </c>
      <c r="CN393" s="77" t="str">
        <f t="shared" ca="1" si="689"/>
        <v/>
      </c>
      <c r="CO393" s="93" t="str">
        <f ca="1">IFERROR(VLOOKUP(CN393,'（様式１号）３整理番号表'!$T$5:$V$15,2,FALSE),"")</f>
        <v/>
      </c>
      <c r="CP393" s="924" t="str">
        <f t="shared" ca="1" si="690"/>
        <v/>
      </c>
      <c r="CQ393" s="93" t="str">
        <f ca="1">IFERROR(VLOOKUP(CP393,'（様式１号）３整理番号表'!$T$19:$V$24,2,FALSE),"")</f>
        <v/>
      </c>
      <c r="CR393" s="924" t="str">
        <f ca="1">IFERROR(IF(INDIRECT("'("&amp;'２個別表'!EO393&amp;")'!AV"&amp;84+EP393)&lt;&gt;1,"",1),"")</f>
        <v/>
      </c>
      <c r="CS393" s="232">
        <f t="shared" ca="1" si="691"/>
        <v>0</v>
      </c>
      <c r="CT393" s="248">
        <f t="shared" ca="1" si="692"/>
        <v>0</v>
      </c>
      <c r="CU393" s="376" t="str">
        <f ca="1">IF(ER393="補強",IF(COUNTIFS($Z$11:Z393,Z393,$W$11:W393,1)=1,"１①",""),IF(COUNTIFS($Z$11:Z393,Z393,$W$11:W393,2)=1,"２①",""))</f>
        <v/>
      </c>
      <c r="CV393" s="57" t="str">
        <f t="shared" ca="1" si="693"/>
        <v/>
      </c>
      <c r="CW393" s="927" t="str">
        <f t="shared" ca="1" si="694"/>
        <v/>
      </c>
      <c r="CX393" s="256" t="str">
        <f t="shared" ca="1" si="695"/>
        <v/>
      </c>
      <c r="CY393" s="256" t="str">
        <f t="shared" ca="1" si="696"/>
        <v/>
      </c>
      <c r="CZ393" s="256" t="str">
        <f t="shared" ca="1" si="697"/>
        <v/>
      </c>
      <c r="DA393" s="256" t="str">
        <f t="shared" ca="1" si="698"/>
        <v/>
      </c>
      <c r="DB393" s="316" t="str">
        <f ca="1">IFERROR(VLOOKUP($CU393,'（様式１号）３整理番号表'!$Z$19:$AB$32,3,FALSE),"")</f>
        <v/>
      </c>
      <c r="DC393" s="259" t="str">
        <f t="shared" ca="1" si="699"/>
        <v>-</v>
      </c>
      <c r="DD393" s="618" t="str">
        <f t="shared" ca="1" si="700"/>
        <v/>
      </c>
      <c r="DE393" s="321" t="str">
        <f ca="1">IF(AND(AO393=18,AS393=1),IF(COUNTIFS($Y$11:Y393,Y393,$AS$11:AS393,1)=1,"２②",""),IF($CU393="１①",INDEX(INDIRECT("'("&amp;$EO393&amp;")'!AR116:BB116"),1,MATCH(INDIRECT("'("&amp;$EO393&amp;")'!C118"),INDIRECT("'("&amp;$EO393&amp;")'!AR119:BB119"),0)),""))</f>
        <v/>
      </c>
      <c r="DF393" s="324" t="str">
        <f t="shared" ca="1" si="701"/>
        <v/>
      </c>
      <c r="DG393" s="313" t="str">
        <f t="shared" ca="1" si="702"/>
        <v/>
      </c>
      <c r="DH393" s="313" t="str">
        <f t="shared" ca="1" si="703"/>
        <v/>
      </c>
      <c r="DI393" s="313" t="str">
        <f t="shared" ca="1" si="704"/>
        <v/>
      </c>
      <c r="DJ393" s="313" t="str">
        <f t="shared" ca="1" si="705"/>
        <v/>
      </c>
      <c r="DK393" s="328" t="str">
        <f t="shared" ca="1" si="706"/>
        <v/>
      </c>
      <c r="DL393" s="334" t="str">
        <f t="shared" ca="1" si="707"/>
        <v/>
      </c>
      <c r="DM393" s="915" t="str">
        <f t="shared" ca="1" si="708"/>
        <v/>
      </c>
      <c r="DN393" s="15"/>
      <c r="DO393" s="324"/>
      <c r="DP393" s="16"/>
      <c r="DQ393" s="16"/>
      <c r="DR393" s="16"/>
      <c r="DS393" s="16"/>
      <c r="DT393" s="318" t="str">
        <f>IFERROR(VLOOKUP($DN393,'（様式１号）３整理番号表'!$Z$19:$AB$32,3,FALSE),"")</f>
        <v/>
      </c>
      <c r="DU393" s="259" t="str">
        <f t="shared" si="709"/>
        <v/>
      </c>
      <c r="DV393" s="14"/>
      <c r="DW393" s="17" t="str">
        <f t="shared" ca="1" si="710"/>
        <v/>
      </c>
      <c r="DX393" s="88" t="str">
        <f t="shared" ca="1" si="727"/>
        <v/>
      </c>
      <c r="DZ393" s="339">
        <f t="shared" ca="1" si="733"/>
        <v>0</v>
      </c>
      <c r="EA393" s="339">
        <f t="shared" ca="1" si="733"/>
        <v>0</v>
      </c>
      <c r="EB393" s="339">
        <f t="shared" ca="1" si="733"/>
        <v>0</v>
      </c>
      <c r="EC393" s="339">
        <f t="shared" ca="1" si="733"/>
        <v>0</v>
      </c>
      <c r="ED393" s="339">
        <f t="shared" ca="1" si="733"/>
        <v>0</v>
      </c>
      <c r="EE393" s="339">
        <f t="shared" ca="1" si="733"/>
        <v>0</v>
      </c>
      <c r="EF393" s="339">
        <f t="shared" ca="1" si="733"/>
        <v>0</v>
      </c>
      <c r="EG393" s="339">
        <f t="shared" ca="1" si="733"/>
        <v>0</v>
      </c>
      <c r="EH393" s="339">
        <f t="shared" ca="1" si="733"/>
        <v>0</v>
      </c>
      <c r="EI393" s="339">
        <f t="shared" ca="1" si="733"/>
        <v>0</v>
      </c>
      <c r="EJ393" s="339">
        <f t="shared" ca="1" si="733"/>
        <v>0</v>
      </c>
      <c r="EK393" s="339">
        <f t="shared" ca="1" si="733"/>
        <v>0</v>
      </c>
      <c r="EL393" s="339">
        <f t="shared" ca="1" si="733"/>
        <v>0</v>
      </c>
      <c r="EM393" s="339">
        <f t="shared" ca="1" si="733"/>
        <v>0</v>
      </c>
      <c r="EO393" s="919" t="str">
        <f t="shared" ca="1" si="629"/>
        <v/>
      </c>
      <c r="EP393" s="919" t="str">
        <f t="shared" ca="1" si="711"/>
        <v/>
      </c>
      <c r="EQ393" s="919" t="str">
        <f t="shared" ca="1" si="712"/>
        <v/>
      </c>
      <c r="ER393" s="919" t="str">
        <f t="shared" ca="1" si="713"/>
        <v/>
      </c>
      <c r="ES393" s="919" t="str">
        <f ca="1">IFERROR(INDEX('郵便番号（石川県）'!$A$3:$F$2574,MATCH(INDIRECT("'("&amp;EO393&amp;")'!E7"),'郵便番号（石川県）'!$A$3:$A$2574,0),6),"")</f>
        <v/>
      </c>
      <c r="ET393" s="919" t="str">
        <f ca="1">IFERROR(INDEX('郵便番号（石川県）'!$A$3:$F$2574,MATCH(INDIRECT("'("&amp;$EO393&amp;")'!E7"),'郵便番号（石川県）'!$A$3:$A$2574,0),5),"")</f>
        <v/>
      </c>
      <c r="EU393" s="919" t="str">
        <f t="shared" ca="1" si="714"/>
        <v/>
      </c>
      <c r="EV393" s="919" t="str">
        <f t="shared" ca="1" si="715"/>
        <v/>
      </c>
      <c r="EW393" s="919" t="str">
        <f t="shared" ca="1" si="716"/>
        <v/>
      </c>
      <c r="EX393" s="919" t="str">
        <f t="shared" ca="1" si="717"/>
        <v/>
      </c>
      <c r="EY393" s="919" t="str">
        <f t="shared" ca="1" si="718"/>
        <v/>
      </c>
      <c r="EZ393" s="919" t="str">
        <f t="shared" ca="1" si="719"/>
        <v/>
      </c>
      <c r="FA393" s="919" t="str">
        <f t="shared" ca="1" si="720"/>
        <v/>
      </c>
      <c r="FB393" s="919" t="str">
        <f t="shared" ca="1" si="721"/>
        <v/>
      </c>
      <c r="FC393" s="919" t="str">
        <f t="shared" ca="1" si="722"/>
        <v/>
      </c>
      <c r="FD393" s="627" t="str">
        <f t="shared" ca="1" si="723"/>
        <v/>
      </c>
      <c r="FE393" s="630">
        <v>383</v>
      </c>
      <c r="FF393" s="299" t="str">
        <f t="shared" ca="1" si="724"/>
        <v/>
      </c>
      <c r="FG393" s="993" t="str">
        <f t="shared" ca="1" si="725"/>
        <v/>
      </c>
      <c r="FH393" s="919" t="str">
        <f t="shared" ca="1" si="726"/>
        <v/>
      </c>
      <c r="FI393" s="299">
        <f ca="1">COUNTIF($FH$11:FH393,"■")</f>
        <v>0</v>
      </c>
    </row>
    <row r="394" spans="1:165" ht="34.5" customHeight="1">
      <c r="A394" s="445">
        <f t="shared" ca="1" si="630"/>
        <v>0</v>
      </c>
      <c r="B394" s="446">
        <f>IF(R394&lt;&gt;"",IF(COUNTIF(R$11:R394,R394)=1,MAX(B$11:B393)+1,INDEX(B$11:B393,MATCH(R394,R$11:R393,0),1)),0)</f>
        <v>1</v>
      </c>
      <c r="C394" s="446">
        <f ca="1">IF(T394&lt;&gt;"",IF(COUNTIF(T$11:T394,T394)=1,MAX(C$11:C393)+1,INDEX(C$11:C393,MATCH(T394,T$11:T393,0),1)),0)</f>
        <v>0</v>
      </c>
      <c r="D394" s="446">
        <f ca="1">IF(U394&lt;&gt;"",IF(COUNTIF(U$11:U394,U394)=1,MAX(D$11:D393)+1,INDEX(D$11:D393,MATCH(U394,U$11:U393,0),1)),0)</f>
        <v>0</v>
      </c>
      <c r="E394" s="446">
        <f ca="1">IF(S394&lt;&gt;"",IF(COUNTIF(S$11:S394,S394)=1,MAX(E$11:E393)+1,INDEX(E$11:E393,MATCH(S394,S$11:S393,0),1)),0)</f>
        <v>0</v>
      </c>
      <c r="F394" s="446">
        <f ca="1">IF(Z394&lt;&gt;"",IF(COUNTIF(Z$11:Z394,Z394)=1,MAX(F$11:F393)+1,INDEX(F$11:F393,MATCH(Z394,Z$11:Z393,0),1)),0)</f>
        <v>0</v>
      </c>
      <c r="G394" s="447" cm="1">
        <f t="array" aca="1" ref="G394" ca="1">IF(Z394&lt;&gt;"",IF(COUNTIFS(Z$11:Z394,Z394,W$11:W394,W394)=1,MAX(G$11:G393)+1,INDEX(G$11:G393,MATCH(Z394&amp;W394,Z$11:Z393&amp;W$11:W394,0),1)),0)</f>
        <v>0</v>
      </c>
      <c r="H394" s="447">
        <f t="shared" ca="1" si="631"/>
        <v>0</v>
      </c>
      <c r="I394" s="447">
        <f ca="1">IF(T394="",0,IF(COUNTIF(T$11:T394,T394)=1,1,0))</f>
        <v>0</v>
      </c>
      <c r="J394" s="447">
        <f ca="1">IF(U394="",0,IF(COUNTIF(U$11:U394,U394)=1,1,0))</f>
        <v>0</v>
      </c>
      <c r="K394" s="447">
        <f ca="1">IF(S394="",0,IF(COUNTIF(S$11:S394,S394)=1,1,0))</f>
        <v>0</v>
      </c>
      <c r="L394" s="446">
        <f ca="1">IF(Z394="",0,IF(COUNTIF(Z$11:Z394,Z394)=1,1,0))</f>
        <v>0</v>
      </c>
      <c r="M394" s="767">
        <f ca="1">IF($W394=2,IF(COUNTIFS($W$11:$W394,2,$Z$11:$Z394,$Z394)=1,1,0),0)</f>
        <v>0</v>
      </c>
      <c r="N394" s="767">
        <f ca="1">IF($W394=1,IF(COUNTIFS($W$11:$W394,2,$Z$11:$Z394,$Z394)=1,1,0),0)</f>
        <v>0</v>
      </c>
      <c r="O394" s="446">
        <f ca="1">IF(H394=0,0,IF(COUNTIF(Z$11:Z394,Z394)=1,1,0))</f>
        <v>0</v>
      </c>
      <c r="P394" s="448" t="str">
        <f t="shared" ca="1" si="632"/>
        <v>石川県</v>
      </c>
      <c r="Q394" s="89">
        <f t="shared" ca="1" si="633"/>
        <v>384</v>
      </c>
      <c r="R394" s="170" t="s">
        <v>459</v>
      </c>
      <c r="S394" s="357" t="str">
        <f t="shared" ca="1" si="634"/>
        <v/>
      </c>
      <c r="T394" s="357" t="str">
        <f t="shared" ca="1" si="635"/>
        <v/>
      </c>
      <c r="U394" s="58" t="str">
        <f t="shared" ca="1" si="636"/>
        <v/>
      </c>
      <c r="V394" s="58" t="str">
        <f t="shared" ca="1" si="637"/>
        <v/>
      </c>
      <c r="W394" s="920" t="str">
        <f t="shared" ca="1" si="638"/>
        <v/>
      </c>
      <c r="X394" s="369">
        <f ca="1">IFERROR(VLOOKUP(W394,'（様式１号）３整理番号表'!$B$4:$H$5,2,FALSE),0)</f>
        <v>0</v>
      </c>
      <c r="Y394" s="768" t="str" cm="1">
        <f t="array" aca="1" ref="Y394" ca="1">IF(AND(D394=0,F394=0),"",IF(COUNTIF(D$11:D394,D394)=1,1,IF(COUNTIFS(D$11:D394,D394,F$11:F394,F394)=1,INDEX((D$11:D394,F$11:F394,Y$11:Y394),MATCH(_xlfn.MAXIFS(F$11:F393,D$11:D393,D394),$F$11:F394,0),1,3)+1,INDEX((D$11:D394,F$11:F394,Y$11:Y394),MATCH(D394&amp;F394,D$11:D394&amp;F$11:F394,0),1,3))))</f>
        <v/>
      </c>
      <c r="Z394" s="40" t="str">
        <f t="shared" ca="1" si="639"/>
        <v/>
      </c>
      <c r="AA394" s="924" t="str">
        <f t="shared" ca="1" si="640"/>
        <v/>
      </c>
      <c r="AB394" s="93">
        <f ca="1">IFERROR(VLOOKUP(AA394,'（様式１号）３整理番号表'!$B$10:$H$16,2,FALSE),0)</f>
        <v>0</v>
      </c>
      <c r="AC394" s="924" t="str">
        <f t="shared" ca="1" si="641"/>
        <v/>
      </c>
      <c r="AD394" s="924" t="str">
        <f t="shared" ca="1" si="642"/>
        <v/>
      </c>
      <c r="AE394" s="93">
        <f ca="1">IFERROR(VLOOKUP(AD394,'（様式１号）３整理番号表'!$B$21:$H$22,2,FALSE),0)</f>
        <v>0</v>
      </c>
      <c r="AF394" s="924" t="str">
        <f t="shared" ca="1" si="643"/>
        <v/>
      </c>
      <c r="AG394" s="93">
        <f ca="1">IFERROR(VLOOKUP(AF394,'（様式１号）３整理番号表'!$B$26:$H$31,2,FALSE),0)</f>
        <v>0</v>
      </c>
      <c r="AH394" s="924" t="str">
        <f t="shared" ca="1" si="644"/>
        <v/>
      </c>
      <c r="AI394" s="93">
        <f ca="1">IFERROR(VLOOKUP(AH394,'（様式１号）３整理番号表'!$J$5:$N$59,2,FALSE),0)</f>
        <v>0</v>
      </c>
      <c r="AJ394" s="77" t="str">
        <f t="shared" ca="1" si="645"/>
        <v/>
      </c>
      <c r="AK394" s="93">
        <f ca="1">IFERROR(VLOOKUP(AJ394,'（様式１号）３整理番号表'!$P$5:$R$29,2,FALSE),0)</f>
        <v>0</v>
      </c>
      <c r="AL394" s="921" t="str">
        <f t="shared" ca="1" si="646"/>
        <v/>
      </c>
      <c r="AM394" s="921" t="str">
        <f t="shared" ca="1" si="647"/>
        <v/>
      </c>
      <c r="AN394" s="921"/>
      <c r="AO394" s="77" t="str">
        <f t="shared" ca="1" si="648"/>
        <v/>
      </c>
      <c r="AP394" s="93">
        <f ca="1">IFERROR(VLOOKUP(AO394,'（様式１号）３整理番号表'!$P$5:$R$29,2,FALSE),0)</f>
        <v>0</v>
      </c>
      <c r="AQ394" s="924" t="str">
        <f t="shared" ca="1" si="649"/>
        <v/>
      </c>
      <c r="AR394" s="93">
        <f t="shared" ca="1" si="650"/>
        <v>0</v>
      </c>
      <c r="AS394" s="924" t="str">
        <f t="shared" ca="1" si="651"/>
        <v/>
      </c>
      <c r="AT394" s="40" t="str">
        <f t="shared" ca="1" si="652"/>
        <v/>
      </c>
      <c r="AU394" s="93" t="str">
        <f t="shared" ca="1" si="653"/>
        <v/>
      </c>
      <c r="AV394" s="923" t="str">
        <f t="shared" ca="1" si="654"/>
        <v/>
      </c>
      <c r="AW394" s="926" t="str">
        <f t="shared" ca="1" si="655"/>
        <v/>
      </c>
      <c r="AX394" s="925" t="str">
        <f t="shared" ca="1" si="656"/>
        <v/>
      </c>
      <c r="AY394" s="925" t="str">
        <f t="shared" ca="1" si="656"/>
        <v/>
      </c>
      <c r="AZ394" s="925" t="str">
        <f t="shared" ca="1" si="656"/>
        <v/>
      </c>
      <c r="BA394" s="925" t="str">
        <f t="shared" ca="1" si="656"/>
        <v/>
      </c>
      <c r="BB394" s="925" t="str">
        <f t="shared" ca="1" si="657"/>
        <v/>
      </c>
      <c r="BC394" s="925" t="str">
        <f t="shared" ca="1" si="658"/>
        <v/>
      </c>
      <c r="BD394" s="925" t="str">
        <f t="shared" ca="1" si="658"/>
        <v/>
      </c>
      <c r="BE394" s="925" t="str">
        <f t="shared" ca="1" si="658"/>
        <v/>
      </c>
      <c r="BF394" s="77" t="str">
        <f t="shared" ca="1" si="659"/>
        <v/>
      </c>
      <c r="BG394" s="924" t="str">
        <f t="shared" ca="1" si="660"/>
        <v/>
      </c>
      <c r="BH394" s="94">
        <f ca="1">IF(BF394&lt;&gt;"",INDEX('（様式１号）３整理番号表'!$AB$7:$AQ$12,MATCH(BF394,'（様式１号）３整理番号表'!$AA$7:$AA$12,0),MATCH(BG394,'（様式１号）３整理番号表'!$AB$6:$AQ$6,0)),0)</f>
        <v>0</v>
      </c>
      <c r="BI394" s="921" t="str">
        <f t="shared" ca="1" si="661"/>
        <v/>
      </c>
      <c r="BJ394" s="922" t="str">
        <f t="shared" ca="1" si="662"/>
        <v/>
      </c>
      <c r="BK394" s="926" t="str">
        <f t="shared" ca="1" si="663"/>
        <v/>
      </c>
      <c r="BL394" s="922" t="str">
        <f t="shared" ca="1" si="664"/>
        <v/>
      </c>
      <c r="BM394" s="79" t="str">
        <f t="shared" ca="1" si="665"/>
        <v/>
      </c>
      <c r="BN394" s="82" t="str">
        <f t="shared" ca="1" si="666"/>
        <v/>
      </c>
      <c r="BO394" s="83" t="str">
        <f t="shared" ca="1" si="667"/>
        <v/>
      </c>
      <c r="BP394" s="84" t="str">
        <f t="shared" ca="1" si="668"/>
        <v/>
      </c>
      <c r="BQ394" s="82" t="str">
        <f t="shared" ca="1" si="669"/>
        <v/>
      </c>
      <c r="BR394" s="97" t="str">
        <f t="shared" ca="1" si="670"/>
        <v/>
      </c>
      <c r="BS394" s="95" t="str">
        <f t="shared" ca="1" si="671"/>
        <v/>
      </c>
      <c r="BT394" s="184" t="str">
        <f t="shared" ca="1" si="672"/>
        <v/>
      </c>
      <c r="BU394" s="611" t="str">
        <f t="shared" ca="1" si="673"/>
        <v/>
      </c>
      <c r="BV394" s="77" t="str">
        <f t="shared" ca="1" si="674"/>
        <v/>
      </c>
      <c r="BW394" s="85" t="str">
        <f t="shared" ca="1" si="675"/>
        <v/>
      </c>
      <c r="BX394" s="86" t="str">
        <f t="shared" ca="1" si="676"/>
        <v/>
      </c>
      <c r="BY394" s="231">
        <f ca="1">IF('ポイント要件確認等（個別表）'!AD394=1,ROUNDDOWN('ポイント要件確認等（個別表）'!AV394,-3),IF('ポイント要件確認等（個別表）'!AD394=2,ROUNDDOWN('ポイント要件確認等（個別表）'!BH394,-3),IF('ポイント要件確認等（個別表）'!AD394=3,ROUNDDOWN('ポイント要件確認等（個別表）'!BT394,-3),0)))</f>
        <v>0</v>
      </c>
      <c r="BZ394" s="86" t="str">
        <f t="shared" ca="1" si="677"/>
        <v/>
      </c>
      <c r="CA394" s="232" t="str">
        <f t="shared" ca="1" si="678"/>
        <v/>
      </c>
      <c r="CB394" s="232">
        <f t="shared" ca="1" si="679"/>
        <v>0</v>
      </c>
      <c r="CC394" s="86" t="str">
        <f t="shared" ca="1" si="680"/>
        <v/>
      </c>
      <c r="CD394" s="86" t="str">
        <f t="shared" ca="1" si="681"/>
        <v/>
      </c>
      <c r="CE394" s="609"/>
      <c r="CF394" s="86" t="str">
        <f t="shared" ca="1" si="682"/>
        <v/>
      </c>
      <c r="CG394" s="185" t="str">
        <f t="shared" ca="1" si="683"/>
        <v/>
      </c>
      <c r="CH394" s="246" t="str">
        <f t="shared" ca="1" si="684"/>
        <v>含税額</v>
      </c>
      <c r="CI394" s="247" t="str">
        <f t="shared" ca="1" si="685"/>
        <v/>
      </c>
      <c r="CJ394" s="87" t="str">
        <f ca="1">IFERROR(IF(INDIRECT("'("&amp;'２個別表'!EO394&amp;")'!AR"&amp;84+EP394)&lt;&gt;1,"",1),"")</f>
        <v/>
      </c>
      <c r="CK394" s="244" t="str">
        <f t="shared" ca="1" si="686"/>
        <v/>
      </c>
      <c r="CL394" s="235" t="str">
        <f t="shared" ca="1" si="687"/>
        <v/>
      </c>
      <c r="CM394" s="239" t="str">
        <f t="shared" ca="1" si="688"/>
        <v/>
      </c>
      <c r="CN394" s="77" t="str">
        <f t="shared" ca="1" si="689"/>
        <v/>
      </c>
      <c r="CO394" s="93" t="str">
        <f ca="1">IFERROR(VLOOKUP(CN394,'（様式１号）３整理番号表'!$T$5:$V$15,2,FALSE),"")</f>
        <v/>
      </c>
      <c r="CP394" s="924" t="str">
        <f t="shared" ca="1" si="690"/>
        <v/>
      </c>
      <c r="CQ394" s="93" t="str">
        <f ca="1">IFERROR(VLOOKUP(CP394,'（様式１号）３整理番号表'!$T$19:$V$24,2,FALSE),"")</f>
        <v/>
      </c>
      <c r="CR394" s="924" t="str">
        <f ca="1">IFERROR(IF(INDIRECT("'("&amp;'２個別表'!EO394&amp;")'!AV"&amp;84+EP394)&lt;&gt;1,"",1),"")</f>
        <v/>
      </c>
      <c r="CS394" s="232">
        <f t="shared" ca="1" si="691"/>
        <v>0</v>
      </c>
      <c r="CT394" s="248">
        <f t="shared" ca="1" si="692"/>
        <v>0</v>
      </c>
      <c r="CU394" s="376" t="str">
        <f ca="1">IF(ER394="補強",IF(COUNTIFS($Z$11:Z394,Z394,$W$11:W394,1)=1,"１①",""),IF(COUNTIFS($Z$11:Z394,Z394,$W$11:W394,2)=1,"２①",""))</f>
        <v/>
      </c>
      <c r="CV394" s="57" t="str">
        <f t="shared" ca="1" si="693"/>
        <v/>
      </c>
      <c r="CW394" s="927" t="str">
        <f t="shared" ca="1" si="694"/>
        <v/>
      </c>
      <c r="CX394" s="256" t="str">
        <f t="shared" ca="1" si="695"/>
        <v/>
      </c>
      <c r="CY394" s="256" t="str">
        <f t="shared" ca="1" si="696"/>
        <v/>
      </c>
      <c r="CZ394" s="256" t="str">
        <f t="shared" ca="1" si="697"/>
        <v/>
      </c>
      <c r="DA394" s="256" t="str">
        <f t="shared" ca="1" si="698"/>
        <v/>
      </c>
      <c r="DB394" s="316" t="str">
        <f ca="1">IFERROR(VLOOKUP($CU394,'（様式１号）３整理番号表'!$Z$19:$AB$32,3,FALSE),"")</f>
        <v/>
      </c>
      <c r="DC394" s="259" t="str">
        <f t="shared" ca="1" si="699"/>
        <v>-</v>
      </c>
      <c r="DD394" s="618" t="str">
        <f t="shared" ca="1" si="700"/>
        <v/>
      </c>
      <c r="DE394" s="321" t="str">
        <f ca="1">IF(AND(AO394=18,AS394=1),IF(COUNTIFS($Y$11:Y394,Y394,$AS$11:AS394,1)=1,"２②",""),IF($CU394="１①",INDEX(INDIRECT("'("&amp;$EO394&amp;")'!AR116:BB116"),1,MATCH(INDIRECT("'("&amp;$EO394&amp;")'!C118"),INDIRECT("'("&amp;$EO394&amp;")'!AR119:BB119"),0)),""))</f>
        <v/>
      </c>
      <c r="DF394" s="324" t="str">
        <f t="shared" ca="1" si="701"/>
        <v/>
      </c>
      <c r="DG394" s="313" t="str">
        <f t="shared" ca="1" si="702"/>
        <v/>
      </c>
      <c r="DH394" s="313" t="str">
        <f t="shared" ca="1" si="703"/>
        <v/>
      </c>
      <c r="DI394" s="313" t="str">
        <f t="shared" ca="1" si="704"/>
        <v/>
      </c>
      <c r="DJ394" s="313" t="str">
        <f t="shared" ca="1" si="705"/>
        <v/>
      </c>
      <c r="DK394" s="328" t="str">
        <f t="shared" ca="1" si="706"/>
        <v/>
      </c>
      <c r="DL394" s="334" t="str">
        <f t="shared" ca="1" si="707"/>
        <v/>
      </c>
      <c r="DM394" s="915" t="str">
        <f t="shared" ca="1" si="708"/>
        <v/>
      </c>
      <c r="DN394" s="15"/>
      <c r="DO394" s="324"/>
      <c r="DP394" s="16"/>
      <c r="DQ394" s="16"/>
      <c r="DR394" s="16"/>
      <c r="DS394" s="16"/>
      <c r="DT394" s="318" t="str">
        <f>IFERROR(VLOOKUP($DN394,'（様式１号）３整理番号表'!$Z$19:$AB$32,3,FALSE),"")</f>
        <v/>
      </c>
      <c r="DU394" s="259" t="str">
        <f t="shared" si="709"/>
        <v/>
      </c>
      <c r="DV394" s="14"/>
      <c r="DW394" s="17" t="str">
        <f t="shared" ca="1" si="710"/>
        <v/>
      </c>
      <c r="DX394" s="88" t="str">
        <f t="shared" ca="1" si="727"/>
        <v/>
      </c>
      <c r="DZ394" s="339">
        <f t="shared" ca="1" si="733"/>
        <v>0</v>
      </c>
      <c r="EA394" s="339">
        <f t="shared" ca="1" si="733"/>
        <v>0</v>
      </c>
      <c r="EB394" s="339">
        <f t="shared" ca="1" si="733"/>
        <v>0</v>
      </c>
      <c r="EC394" s="339">
        <f t="shared" ca="1" si="733"/>
        <v>0</v>
      </c>
      <c r="ED394" s="339">
        <f t="shared" ca="1" si="733"/>
        <v>0</v>
      </c>
      <c r="EE394" s="339">
        <f t="shared" ca="1" si="733"/>
        <v>0</v>
      </c>
      <c r="EF394" s="339">
        <f t="shared" ca="1" si="733"/>
        <v>0</v>
      </c>
      <c r="EG394" s="339">
        <f t="shared" ca="1" si="733"/>
        <v>0</v>
      </c>
      <c r="EH394" s="339">
        <f t="shared" ca="1" si="733"/>
        <v>0</v>
      </c>
      <c r="EI394" s="339">
        <f t="shared" ca="1" si="733"/>
        <v>0</v>
      </c>
      <c r="EJ394" s="339">
        <f t="shared" ca="1" si="733"/>
        <v>0</v>
      </c>
      <c r="EK394" s="339">
        <f t="shared" ca="1" si="733"/>
        <v>0</v>
      </c>
      <c r="EL394" s="339">
        <f t="shared" ca="1" si="733"/>
        <v>0</v>
      </c>
      <c r="EM394" s="339">
        <f t="shared" ca="1" si="733"/>
        <v>0</v>
      </c>
      <c r="EO394" s="919" t="str">
        <f t="shared" ca="1" si="629"/>
        <v/>
      </c>
      <c r="EP394" s="919" t="str">
        <f t="shared" ca="1" si="711"/>
        <v/>
      </c>
      <c r="EQ394" s="919" t="str">
        <f t="shared" ca="1" si="712"/>
        <v/>
      </c>
      <c r="ER394" s="919" t="str">
        <f t="shared" ca="1" si="713"/>
        <v/>
      </c>
      <c r="ES394" s="919" t="str">
        <f ca="1">IFERROR(INDEX('郵便番号（石川県）'!$A$3:$F$2574,MATCH(INDIRECT("'("&amp;EO394&amp;")'!E7"),'郵便番号（石川県）'!$A$3:$A$2574,0),6),"")</f>
        <v/>
      </c>
      <c r="ET394" s="919" t="str">
        <f ca="1">IFERROR(INDEX('郵便番号（石川県）'!$A$3:$F$2574,MATCH(INDIRECT("'("&amp;$EO394&amp;")'!E7"),'郵便番号（石川県）'!$A$3:$A$2574,0),5),"")</f>
        <v/>
      </c>
      <c r="EU394" s="919" t="str">
        <f t="shared" ca="1" si="714"/>
        <v/>
      </c>
      <c r="EV394" s="919" t="str">
        <f t="shared" ca="1" si="715"/>
        <v/>
      </c>
      <c r="EW394" s="919" t="str">
        <f t="shared" ca="1" si="716"/>
        <v/>
      </c>
      <c r="EX394" s="919" t="str">
        <f t="shared" ca="1" si="717"/>
        <v/>
      </c>
      <c r="EY394" s="919" t="str">
        <f t="shared" ca="1" si="718"/>
        <v/>
      </c>
      <c r="EZ394" s="919" t="str">
        <f t="shared" ca="1" si="719"/>
        <v/>
      </c>
      <c r="FA394" s="919" t="str">
        <f t="shared" ca="1" si="720"/>
        <v/>
      </c>
      <c r="FB394" s="919" t="str">
        <f t="shared" ca="1" si="721"/>
        <v/>
      </c>
      <c r="FC394" s="919" t="str">
        <f t="shared" ca="1" si="722"/>
        <v/>
      </c>
      <c r="FD394" s="627" t="str">
        <f t="shared" ca="1" si="723"/>
        <v/>
      </c>
      <c r="FE394" s="630">
        <v>384</v>
      </c>
      <c r="FF394" s="299" t="str">
        <f t="shared" ca="1" si="724"/>
        <v/>
      </c>
      <c r="FG394" s="993" t="str">
        <f t="shared" ca="1" si="725"/>
        <v/>
      </c>
      <c r="FH394" s="919" t="str">
        <f t="shared" ca="1" si="726"/>
        <v/>
      </c>
      <c r="FI394" s="299">
        <f ca="1">COUNTIF($FH$11:FH394,"■")</f>
        <v>0</v>
      </c>
    </row>
    <row r="395" spans="1:165" ht="34.5" customHeight="1">
      <c r="A395" s="445">
        <f t="shared" ca="1" si="630"/>
        <v>0</v>
      </c>
      <c r="B395" s="446">
        <f>IF(R395&lt;&gt;"",IF(COUNTIF(R$11:R395,R395)=1,MAX(B$11:B394)+1,INDEX(B$11:B394,MATCH(R395,R$11:R394,0),1)),0)</f>
        <v>1</v>
      </c>
      <c r="C395" s="446">
        <f ca="1">IF(T395&lt;&gt;"",IF(COUNTIF(T$11:T395,T395)=1,MAX(C$11:C394)+1,INDEX(C$11:C394,MATCH(T395,T$11:T394,0),1)),0)</f>
        <v>0</v>
      </c>
      <c r="D395" s="446">
        <f ca="1">IF(U395&lt;&gt;"",IF(COUNTIF(U$11:U395,U395)=1,MAX(D$11:D394)+1,INDEX(D$11:D394,MATCH(U395,U$11:U394,0),1)),0)</f>
        <v>0</v>
      </c>
      <c r="E395" s="446">
        <f ca="1">IF(S395&lt;&gt;"",IF(COUNTIF(S$11:S395,S395)=1,MAX(E$11:E394)+1,INDEX(E$11:E394,MATCH(S395,S$11:S394,0),1)),0)</f>
        <v>0</v>
      </c>
      <c r="F395" s="446">
        <f ca="1">IF(Z395&lt;&gt;"",IF(COUNTIF(Z$11:Z395,Z395)=1,MAX(F$11:F394)+1,INDEX(F$11:F394,MATCH(Z395,Z$11:Z394,0),1)),0)</f>
        <v>0</v>
      </c>
      <c r="G395" s="447" cm="1">
        <f t="array" aca="1" ref="G395" ca="1">IF(Z395&lt;&gt;"",IF(COUNTIFS(Z$11:Z395,Z395,W$11:W395,W395)=1,MAX(G$11:G394)+1,INDEX(G$11:G394,MATCH(Z395&amp;W395,Z$11:Z394&amp;W$11:W395,0),1)),0)</f>
        <v>0</v>
      </c>
      <c r="H395" s="447">
        <f t="shared" ca="1" si="631"/>
        <v>0</v>
      </c>
      <c r="I395" s="447">
        <f ca="1">IF(T395="",0,IF(COUNTIF(T$11:T395,T395)=1,1,0))</f>
        <v>0</v>
      </c>
      <c r="J395" s="447">
        <f ca="1">IF(U395="",0,IF(COUNTIF(U$11:U395,U395)=1,1,0))</f>
        <v>0</v>
      </c>
      <c r="K395" s="447">
        <f ca="1">IF(S395="",0,IF(COUNTIF(S$11:S395,S395)=1,1,0))</f>
        <v>0</v>
      </c>
      <c r="L395" s="446">
        <f ca="1">IF(Z395="",0,IF(COUNTIF(Z$11:Z395,Z395)=1,1,0))</f>
        <v>0</v>
      </c>
      <c r="M395" s="767">
        <f ca="1">IF($W395=2,IF(COUNTIFS($W$11:$W395,2,$Z$11:$Z395,$Z395)=1,1,0),0)</f>
        <v>0</v>
      </c>
      <c r="N395" s="767">
        <f ca="1">IF($W395=1,IF(COUNTIFS($W$11:$W395,2,$Z$11:$Z395,$Z395)=1,1,0),0)</f>
        <v>0</v>
      </c>
      <c r="O395" s="446">
        <f ca="1">IF(H395=0,0,IF(COUNTIF(Z$11:Z395,Z395)=1,1,0))</f>
        <v>0</v>
      </c>
      <c r="P395" s="448" t="str">
        <f t="shared" ca="1" si="632"/>
        <v>石川県</v>
      </c>
      <c r="Q395" s="89">
        <f t="shared" ca="1" si="633"/>
        <v>385</v>
      </c>
      <c r="R395" s="170" t="s">
        <v>459</v>
      </c>
      <c r="S395" s="357" t="str">
        <f t="shared" ca="1" si="634"/>
        <v/>
      </c>
      <c r="T395" s="357" t="str">
        <f t="shared" ca="1" si="635"/>
        <v/>
      </c>
      <c r="U395" s="58" t="str">
        <f t="shared" ca="1" si="636"/>
        <v/>
      </c>
      <c r="V395" s="58" t="str">
        <f t="shared" ca="1" si="637"/>
        <v/>
      </c>
      <c r="W395" s="920" t="str">
        <f t="shared" ca="1" si="638"/>
        <v/>
      </c>
      <c r="X395" s="369">
        <f ca="1">IFERROR(VLOOKUP(W395,'（様式１号）３整理番号表'!$B$4:$H$5,2,FALSE),0)</f>
        <v>0</v>
      </c>
      <c r="Y395" s="768" t="str" cm="1">
        <f t="array" aca="1" ref="Y395" ca="1">IF(AND(D395=0,F395=0),"",IF(COUNTIF(D$11:D395,D395)=1,1,IF(COUNTIFS(D$11:D395,D395,F$11:F395,F395)=1,INDEX((D$11:D395,F$11:F395,Y$11:Y395),MATCH(_xlfn.MAXIFS(F$11:F394,D$11:D394,D395),$F$11:F395,0),1,3)+1,INDEX((D$11:D395,F$11:F395,Y$11:Y395),MATCH(D395&amp;F395,D$11:D395&amp;F$11:F395,0),1,3))))</f>
        <v/>
      </c>
      <c r="Z395" s="40" t="str">
        <f t="shared" ca="1" si="639"/>
        <v/>
      </c>
      <c r="AA395" s="924" t="str">
        <f t="shared" ca="1" si="640"/>
        <v/>
      </c>
      <c r="AB395" s="93">
        <f ca="1">IFERROR(VLOOKUP(AA395,'（様式１号）３整理番号表'!$B$10:$H$16,2,FALSE),0)</f>
        <v>0</v>
      </c>
      <c r="AC395" s="924" t="str">
        <f t="shared" ca="1" si="641"/>
        <v/>
      </c>
      <c r="AD395" s="924" t="str">
        <f t="shared" ca="1" si="642"/>
        <v/>
      </c>
      <c r="AE395" s="93">
        <f ca="1">IFERROR(VLOOKUP(AD395,'（様式１号）３整理番号表'!$B$21:$H$22,2,FALSE),0)</f>
        <v>0</v>
      </c>
      <c r="AF395" s="924" t="str">
        <f t="shared" ca="1" si="643"/>
        <v/>
      </c>
      <c r="AG395" s="93">
        <f ca="1">IFERROR(VLOOKUP(AF395,'（様式１号）３整理番号表'!$B$26:$H$31,2,FALSE),0)</f>
        <v>0</v>
      </c>
      <c r="AH395" s="924" t="str">
        <f t="shared" ca="1" si="644"/>
        <v/>
      </c>
      <c r="AI395" s="93">
        <f ca="1">IFERROR(VLOOKUP(AH395,'（様式１号）３整理番号表'!$J$5:$N$59,2,FALSE),0)</f>
        <v>0</v>
      </c>
      <c r="AJ395" s="77" t="str">
        <f t="shared" ca="1" si="645"/>
        <v/>
      </c>
      <c r="AK395" s="93">
        <f ca="1">IFERROR(VLOOKUP(AJ395,'（様式１号）３整理番号表'!$P$5:$R$29,2,FALSE),0)</f>
        <v>0</v>
      </c>
      <c r="AL395" s="921" t="str">
        <f t="shared" ca="1" si="646"/>
        <v/>
      </c>
      <c r="AM395" s="921" t="str">
        <f t="shared" ca="1" si="647"/>
        <v/>
      </c>
      <c r="AN395" s="921"/>
      <c r="AO395" s="77" t="str">
        <f t="shared" ca="1" si="648"/>
        <v/>
      </c>
      <c r="AP395" s="93">
        <f ca="1">IFERROR(VLOOKUP(AO395,'（様式１号）３整理番号表'!$P$5:$R$29,2,FALSE),0)</f>
        <v>0</v>
      </c>
      <c r="AQ395" s="924" t="str">
        <f t="shared" ca="1" si="649"/>
        <v/>
      </c>
      <c r="AR395" s="93">
        <f t="shared" ca="1" si="650"/>
        <v>0</v>
      </c>
      <c r="AS395" s="924" t="str">
        <f t="shared" ca="1" si="651"/>
        <v/>
      </c>
      <c r="AT395" s="40" t="str">
        <f t="shared" ca="1" si="652"/>
        <v/>
      </c>
      <c r="AU395" s="93" t="str">
        <f t="shared" ca="1" si="653"/>
        <v/>
      </c>
      <c r="AV395" s="923" t="str">
        <f t="shared" ca="1" si="654"/>
        <v/>
      </c>
      <c r="AW395" s="926" t="str">
        <f t="shared" ca="1" si="655"/>
        <v/>
      </c>
      <c r="AX395" s="925" t="str">
        <f t="shared" ca="1" si="656"/>
        <v/>
      </c>
      <c r="AY395" s="925" t="str">
        <f t="shared" ca="1" si="656"/>
        <v/>
      </c>
      <c r="AZ395" s="925" t="str">
        <f t="shared" ca="1" si="656"/>
        <v/>
      </c>
      <c r="BA395" s="925" t="str">
        <f t="shared" ca="1" si="656"/>
        <v/>
      </c>
      <c r="BB395" s="925" t="str">
        <f t="shared" ca="1" si="657"/>
        <v/>
      </c>
      <c r="BC395" s="925" t="str">
        <f t="shared" ca="1" si="658"/>
        <v/>
      </c>
      <c r="BD395" s="925" t="str">
        <f t="shared" ca="1" si="658"/>
        <v/>
      </c>
      <c r="BE395" s="925" t="str">
        <f t="shared" ca="1" si="658"/>
        <v/>
      </c>
      <c r="BF395" s="77" t="str">
        <f t="shared" ca="1" si="659"/>
        <v/>
      </c>
      <c r="BG395" s="924" t="str">
        <f t="shared" ca="1" si="660"/>
        <v/>
      </c>
      <c r="BH395" s="94">
        <f ca="1">IF(BF395&lt;&gt;"",INDEX('（様式１号）３整理番号表'!$AB$7:$AQ$12,MATCH(BF395,'（様式１号）３整理番号表'!$AA$7:$AA$12,0),MATCH(BG395,'（様式１号）３整理番号表'!$AB$6:$AQ$6,0)),0)</f>
        <v>0</v>
      </c>
      <c r="BI395" s="921" t="str">
        <f t="shared" ca="1" si="661"/>
        <v/>
      </c>
      <c r="BJ395" s="922" t="str">
        <f t="shared" ca="1" si="662"/>
        <v/>
      </c>
      <c r="BK395" s="926" t="str">
        <f t="shared" ca="1" si="663"/>
        <v/>
      </c>
      <c r="BL395" s="922" t="str">
        <f t="shared" ca="1" si="664"/>
        <v/>
      </c>
      <c r="BM395" s="79" t="str">
        <f t="shared" ca="1" si="665"/>
        <v/>
      </c>
      <c r="BN395" s="82" t="str">
        <f t="shared" ca="1" si="666"/>
        <v/>
      </c>
      <c r="BO395" s="83" t="str">
        <f t="shared" ca="1" si="667"/>
        <v/>
      </c>
      <c r="BP395" s="84" t="str">
        <f t="shared" ca="1" si="668"/>
        <v/>
      </c>
      <c r="BQ395" s="82" t="str">
        <f t="shared" ca="1" si="669"/>
        <v/>
      </c>
      <c r="BR395" s="97" t="str">
        <f t="shared" ca="1" si="670"/>
        <v/>
      </c>
      <c r="BS395" s="95" t="str">
        <f t="shared" ca="1" si="671"/>
        <v/>
      </c>
      <c r="BT395" s="184" t="str">
        <f t="shared" ca="1" si="672"/>
        <v/>
      </c>
      <c r="BU395" s="611" t="str">
        <f t="shared" ca="1" si="673"/>
        <v/>
      </c>
      <c r="BV395" s="77" t="str">
        <f t="shared" ca="1" si="674"/>
        <v/>
      </c>
      <c r="BW395" s="85" t="str">
        <f t="shared" ca="1" si="675"/>
        <v/>
      </c>
      <c r="BX395" s="86" t="str">
        <f t="shared" ca="1" si="676"/>
        <v/>
      </c>
      <c r="BY395" s="231">
        <f ca="1">IF('ポイント要件確認等（個別表）'!AD395=1,ROUNDDOWN('ポイント要件確認等（個別表）'!AV395,-3),IF('ポイント要件確認等（個別表）'!AD395=2,ROUNDDOWN('ポイント要件確認等（個別表）'!BH395,-3),IF('ポイント要件確認等（個別表）'!AD395=3,ROUNDDOWN('ポイント要件確認等（個別表）'!BT395,-3),0)))</f>
        <v>0</v>
      </c>
      <c r="BZ395" s="86" t="str">
        <f t="shared" ca="1" si="677"/>
        <v/>
      </c>
      <c r="CA395" s="232" t="str">
        <f t="shared" ca="1" si="678"/>
        <v/>
      </c>
      <c r="CB395" s="232">
        <f t="shared" ca="1" si="679"/>
        <v>0</v>
      </c>
      <c r="CC395" s="86" t="str">
        <f t="shared" ca="1" si="680"/>
        <v/>
      </c>
      <c r="CD395" s="86" t="str">
        <f t="shared" ca="1" si="681"/>
        <v/>
      </c>
      <c r="CE395" s="609"/>
      <c r="CF395" s="86" t="str">
        <f t="shared" ca="1" si="682"/>
        <v/>
      </c>
      <c r="CG395" s="185" t="str">
        <f t="shared" ca="1" si="683"/>
        <v/>
      </c>
      <c r="CH395" s="246" t="str">
        <f t="shared" ca="1" si="684"/>
        <v>含税額</v>
      </c>
      <c r="CI395" s="247" t="str">
        <f t="shared" ca="1" si="685"/>
        <v/>
      </c>
      <c r="CJ395" s="87" t="str">
        <f ca="1">IFERROR(IF(INDIRECT("'("&amp;'２個別表'!EO395&amp;")'!AR"&amp;84+EP395)&lt;&gt;1,"",1),"")</f>
        <v/>
      </c>
      <c r="CK395" s="244" t="str">
        <f t="shared" ca="1" si="686"/>
        <v/>
      </c>
      <c r="CL395" s="235" t="str">
        <f t="shared" ca="1" si="687"/>
        <v/>
      </c>
      <c r="CM395" s="239" t="str">
        <f t="shared" ca="1" si="688"/>
        <v/>
      </c>
      <c r="CN395" s="77" t="str">
        <f t="shared" ca="1" si="689"/>
        <v/>
      </c>
      <c r="CO395" s="93" t="str">
        <f ca="1">IFERROR(VLOOKUP(CN395,'（様式１号）３整理番号表'!$T$5:$V$15,2,FALSE),"")</f>
        <v/>
      </c>
      <c r="CP395" s="924" t="str">
        <f t="shared" ca="1" si="690"/>
        <v/>
      </c>
      <c r="CQ395" s="93" t="str">
        <f ca="1">IFERROR(VLOOKUP(CP395,'（様式１号）３整理番号表'!$T$19:$V$24,2,FALSE),"")</f>
        <v/>
      </c>
      <c r="CR395" s="924" t="str">
        <f ca="1">IFERROR(IF(INDIRECT("'("&amp;'２個別表'!EO395&amp;")'!AV"&amp;84+EP395)&lt;&gt;1,"",1),"")</f>
        <v/>
      </c>
      <c r="CS395" s="232">
        <f t="shared" ca="1" si="691"/>
        <v>0</v>
      </c>
      <c r="CT395" s="248">
        <f t="shared" ca="1" si="692"/>
        <v>0</v>
      </c>
      <c r="CU395" s="376" t="str">
        <f ca="1">IF(ER395="補強",IF(COUNTIFS($Z$11:Z395,Z395,$W$11:W395,1)=1,"１①",""),IF(COUNTIFS($Z$11:Z395,Z395,$W$11:W395,2)=1,"２①",""))</f>
        <v/>
      </c>
      <c r="CV395" s="57" t="str">
        <f t="shared" ca="1" si="693"/>
        <v/>
      </c>
      <c r="CW395" s="927" t="str">
        <f t="shared" ca="1" si="694"/>
        <v/>
      </c>
      <c r="CX395" s="256" t="str">
        <f t="shared" ca="1" si="695"/>
        <v/>
      </c>
      <c r="CY395" s="256" t="str">
        <f t="shared" ca="1" si="696"/>
        <v/>
      </c>
      <c r="CZ395" s="256" t="str">
        <f t="shared" ca="1" si="697"/>
        <v/>
      </c>
      <c r="DA395" s="256" t="str">
        <f t="shared" ca="1" si="698"/>
        <v/>
      </c>
      <c r="DB395" s="316" t="str">
        <f ca="1">IFERROR(VLOOKUP($CU395,'（様式１号）３整理番号表'!$Z$19:$AB$32,3,FALSE),"")</f>
        <v/>
      </c>
      <c r="DC395" s="259" t="str">
        <f t="shared" ca="1" si="699"/>
        <v>-</v>
      </c>
      <c r="DD395" s="618" t="str">
        <f t="shared" ca="1" si="700"/>
        <v/>
      </c>
      <c r="DE395" s="321" t="str">
        <f ca="1">IF(AND(AO395=18,AS395=1),IF(COUNTIFS($Y$11:Y395,Y395,$AS$11:AS395,1)=1,"２②",""),IF($CU395="１①",INDEX(INDIRECT("'("&amp;$EO395&amp;")'!AR116:BB116"),1,MATCH(INDIRECT("'("&amp;$EO395&amp;")'!C118"),INDIRECT("'("&amp;$EO395&amp;")'!AR119:BB119"),0)),""))</f>
        <v/>
      </c>
      <c r="DF395" s="324" t="str">
        <f t="shared" ca="1" si="701"/>
        <v/>
      </c>
      <c r="DG395" s="313" t="str">
        <f t="shared" ca="1" si="702"/>
        <v/>
      </c>
      <c r="DH395" s="313" t="str">
        <f t="shared" ca="1" si="703"/>
        <v/>
      </c>
      <c r="DI395" s="313" t="str">
        <f t="shared" ca="1" si="704"/>
        <v/>
      </c>
      <c r="DJ395" s="313" t="str">
        <f t="shared" ca="1" si="705"/>
        <v/>
      </c>
      <c r="DK395" s="328" t="str">
        <f t="shared" ca="1" si="706"/>
        <v/>
      </c>
      <c r="DL395" s="334" t="str">
        <f t="shared" ca="1" si="707"/>
        <v/>
      </c>
      <c r="DM395" s="915" t="str">
        <f t="shared" ca="1" si="708"/>
        <v/>
      </c>
      <c r="DN395" s="15"/>
      <c r="DO395" s="324"/>
      <c r="DP395" s="16"/>
      <c r="DQ395" s="16"/>
      <c r="DR395" s="16"/>
      <c r="DS395" s="16"/>
      <c r="DT395" s="318" t="str">
        <f>IFERROR(VLOOKUP($DN395,'（様式１号）３整理番号表'!$Z$19:$AB$32,3,FALSE),"")</f>
        <v/>
      </c>
      <c r="DU395" s="259" t="str">
        <f t="shared" si="709"/>
        <v/>
      </c>
      <c r="DV395" s="14"/>
      <c r="DW395" s="17" t="str">
        <f t="shared" ca="1" si="710"/>
        <v/>
      </c>
      <c r="DX395" s="88" t="str">
        <f t="shared" ca="1" si="727"/>
        <v/>
      </c>
      <c r="DZ395" s="339">
        <f t="shared" ca="1" si="733"/>
        <v>0</v>
      </c>
      <c r="EA395" s="339">
        <f t="shared" ca="1" si="733"/>
        <v>0</v>
      </c>
      <c r="EB395" s="339">
        <f t="shared" ca="1" si="733"/>
        <v>0</v>
      </c>
      <c r="EC395" s="339">
        <f t="shared" ca="1" si="733"/>
        <v>0</v>
      </c>
      <c r="ED395" s="339">
        <f t="shared" ca="1" si="733"/>
        <v>0</v>
      </c>
      <c r="EE395" s="339">
        <f t="shared" ca="1" si="733"/>
        <v>0</v>
      </c>
      <c r="EF395" s="339">
        <f t="shared" ca="1" si="733"/>
        <v>0</v>
      </c>
      <c r="EG395" s="339">
        <f t="shared" ca="1" si="733"/>
        <v>0</v>
      </c>
      <c r="EH395" s="339">
        <f t="shared" ca="1" si="733"/>
        <v>0</v>
      </c>
      <c r="EI395" s="339">
        <f t="shared" ca="1" si="733"/>
        <v>0</v>
      </c>
      <c r="EJ395" s="339">
        <f t="shared" ca="1" si="733"/>
        <v>0</v>
      </c>
      <c r="EK395" s="339">
        <f t="shared" ca="1" si="733"/>
        <v>0</v>
      </c>
      <c r="EL395" s="339">
        <f t="shared" ca="1" si="733"/>
        <v>0</v>
      </c>
      <c r="EM395" s="339">
        <f t="shared" ca="1" si="733"/>
        <v>0</v>
      </c>
      <c r="EO395" s="919" t="str">
        <f t="shared" ca="1" si="629"/>
        <v/>
      </c>
      <c r="EP395" s="919" t="str">
        <f t="shared" ca="1" si="711"/>
        <v/>
      </c>
      <c r="EQ395" s="919" t="str">
        <f t="shared" ca="1" si="712"/>
        <v/>
      </c>
      <c r="ER395" s="919" t="str">
        <f t="shared" ca="1" si="713"/>
        <v/>
      </c>
      <c r="ES395" s="919" t="str">
        <f ca="1">IFERROR(INDEX('郵便番号（石川県）'!$A$3:$F$2574,MATCH(INDIRECT("'("&amp;EO395&amp;")'!E7"),'郵便番号（石川県）'!$A$3:$A$2574,0),6),"")</f>
        <v/>
      </c>
      <c r="ET395" s="919" t="str">
        <f ca="1">IFERROR(INDEX('郵便番号（石川県）'!$A$3:$F$2574,MATCH(INDIRECT("'("&amp;$EO395&amp;")'!E7"),'郵便番号（石川県）'!$A$3:$A$2574,0),5),"")</f>
        <v/>
      </c>
      <c r="EU395" s="919" t="str">
        <f t="shared" ca="1" si="714"/>
        <v/>
      </c>
      <c r="EV395" s="919" t="str">
        <f t="shared" ca="1" si="715"/>
        <v/>
      </c>
      <c r="EW395" s="919" t="str">
        <f t="shared" ca="1" si="716"/>
        <v/>
      </c>
      <c r="EX395" s="919" t="str">
        <f t="shared" ca="1" si="717"/>
        <v/>
      </c>
      <c r="EY395" s="919" t="str">
        <f t="shared" ca="1" si="718"/>
        <v/>
      </c>
      <c r="EZ395" s="919" t="str">
        <f t="shared" ca="1" si="719"/>
        <v/>
      </c>
      <c r="FA395" s="919" t="str">
        <f t="shared" ca="1" si="720"/>
        <v/>
      </c>
      <c r="FB395" s="919" t="str">
        <f t="shared" ca="1" si="721"/>
        <v/>
      </c>
      <c r="FC395" s="919" t="str">
        <f t="shared" ca="1" si="722"/>
        <v/>
      </c>
      <c r="FD395" s="627" t="str">
        <f t="shared" ca="1" si="723"/>
        <v/>
      </c>
      <c r="FE395" s="630">
        <v>385</v>
      </c>
      <c r="FF395" s="299" t="str">
        <f t="shared" ca="1" si="724"/>
        <v/>
      </c>
      <c r="FG395" s="993" t="str">
        <f t="shared" ca="1" si="725"/>
        <v/>
      </c>
      <c r="FH395" s="919" t="str">
        <f t="shared" ca="1" si="726"/>
        <v/>
      </c>
      <c r="FI395" s="299">
        <f ca="1">COUNTIF($FH$11:FH395,"■")</f>
        <v>0</v>
      </c>
    </row>
    <row r="396" spans="1:165" ht="34.5" customHeight="1">
      <c r="A396" s="445">
        <f t="shared" ca="1" si="630"/>
        <v>0</v>
      </c>
      <c r="B396" s="446">
        <f>IF(R396&lt;&gt;"",IF(COUNTIF(R$11:R396,R396)=1,MAX(B$11:B395)+1,INDEX(B$11:B395,MATCH(R396,R$11:R395,0),1)),0)</f>
        <v>1</v>
      </c>
      <c r="C396" s="446">
        <f ca="1">IF(T396&lt;&gt;"",IF(COUNTIF(T$11:T396,T396)=1,MAX(C$11:C395)+1,INDEX(C$11:C395,MATCH(T396,T$11:T395,0),1)),0)</f>
        <v>0</v>
      </c>
      <c r="D396" s="446">
        <f ca="1">IF(U396&lt;&gt;"",IF(COUNTIF(U$11:U396,U396)=1,MAX(D$11:D395)+1,INDEX(D$11:D395,MATCH(U396,U$11:U395,0),1)),0)</f>
        <v>0</v>
      </c>
      <c r="E396" s="446">
        <f ca="1">IF(S396&lt;&gt;"",IF(COUNTIF(S$11:S396,S396)=1,MAX(E$11:E395)+1,INDEX(E$11:E395,MATCH(S396,S$11:S395,0),1)),0)</f>
        <v>0</v>
      </c>
      <c r="F396" s="446">
        <f ca="1">IF(Z396&lt;&gt;"",IF(COUNTIF(Z$11:Z396,Z396)=1,MAX(F$11:F395)+1,INDEX(F$11:F395,MATCH(Z396,Z$11:Z395,0),1)),0)</f>
        <v>0</v>
      </c>
      <c r="G396" s="447" cm="1">
        <f t="array" aca="1" ref="G396" ca="1">IF(Z396&lt;&gt;"",IF(COUNTIFS(Z$11:Z396,Z396,W$11:W396,W396)=1,MAX(G$11:G395)+1,INDEX(G$11:G395,MATCH(Z396&amp;W396,Z$11:Z395&amp;W$11:W396,0),1)),0)</f>
        <v>0</v>
      </c>
      <c r="H396" s="447">
        <f t="shared" ca="1" si="631"/>
        <v>0</v>
      </c>
      <c r="I396" s="447">
        <f ca="1">IF(T396="",0,IF(COUNTIF(T$11:T396,T396)=1,1,0))</f>
        <v>0</v>
      </c>
      <c r="J396" s="447">
        <f ca="1">IF(U396="",0,IF(COUNTIF(U$11:U396,U396)=1,1,0))</f>
        <v>0</v>
      </c>
      <c r="K396" s="447">
        <f ca="1">IF(S396="",0,IF(COUNTIF(S$11:S396,S396)=1,1,0))</f>
        <v>0</v>
      </c>
      <c r="L396" s="446">
        <f ca="1">IF(Z396="",0,IF(COUNTIF(Z$11:Z396,Z396)=1,1,0))</f>
        <v>0</v>
      </c>
      <c r="M396" s="767">
        <f ca="1">IF($W396=2,IF(COUNTIFS($W$11:$W396,2,$Z$11:$Z396,$Z396)=1,1,0),0)</f>
        <v>0</v>
      </c>
      <c r="N396" s="767">
        <f ca="1">IF($W396=1,IF(COUNTIFS($W$11:$W396,2,$Z$11:$Z396,$Z396)=1,1,0),0)</f>
        <v>0</v>
      </c>
      <c r="O396" s="446">
        <f ca="1">IF(H396=0,0,IF(COUNTIF(Z$11:Z396,Z396)=1,1,0))</f>
        <v>0</v>
      </c>
      <c r="P396" s="448" t="str">
        <f t="shared" ca="1" si="632"/>
        <v>石川県</v>
      </c>
      <c r="Q396" s="89">
        <f t="shared" ca="1" si="633"/>
        <v>386</v>
      </c>
      <c r="R396" s="170" t="s">
        <v>459</v>
      </c>
      <c r="S396" s="357" t="str">
        <f t="shared" ca="1" si="634"/>
        <v/>
      </c>
      <c r="T396" s="357" t="str">
        <f t="shared" ca="1" si="635"/>
        <v/>
      </c>
      <c r="U396" s="58" t="str">
        <f t="shared" ca="1" si="636"/>
        <v/>
      </c>
      <c r="V396" s="58" t="str">
        <f t="shared" ca="1" si="637"/>
        <v/>
      </c>
      <c r="W396" s="920" t="str">
        <f t="shared" ca="1" si="638"/>
        <v/>
      </c>
      <c r="X396" s="369">
        <f ca="1">IFERROR(VLOOKUP(W396,'（様式１号）３整理番号表'!$B$4:$H$5,2,FALSE),0)</f>
        <v>0</v>
      </c>
      <c r="Y396" s="768" t="str" cm="1">
        <f t="array" aca="1" ref="Y396" ca="1">IF(AND(D396=0,F396=0),"",IF(COUNTIF(D$11:D396,D396)=1,1,IF(COUNTIFS(D$11:D396,D396,F$11:F396,F396)=1,INDEX((D$11:D396,F$11:F396,Y$11:Y396),MATCH(_xlfn.MAXIFS(F$11:F395,D$11:D395,D396),$F$11:F396,0),1,3)+1,INDEX((D$11:D396,F$11:F396,Y$11:Y396),MATCH(D396&amp;F396,D$11:D396&amp;F$11:F396,0),1,3))))</f>
        <v/>
      </c>
      <c r="Z396" s="40" t="str">
        <f t="shared" ca="1" si="639"/>
        <v/>
      </c>
      <c r="AA396" s="924" t="str">
        <f t="shared" ca="1" si="640"/>
        <v/>
      </c>
      <c r="AB396" s="93">
        <f ca="1">IFERROR(VLOOKUP(AA396,'（様式１号）３整理番号表'!$B$10:$H$16,2,FALSE),0)</f>
        <v>0</v>
      </c>
      <c r="AC396" s="924" t="str">
        <f t="shared" ca="1" si="641"/>
        <v/>
      </c>
      <c r="AD396" s="924" t="str">
        <f t="shared" ca="1" si="642"/>
        <v/>
      </c>
      <c r="AE396" s="93">
        <f ca="1">IFERROR(VLOOKUP(AD396,'（様式１号）３整理番号表'!$B$21:$H$22,2,FALSE),0)</f>
        <v>0</v>
      </c>
      <c r="AF396" s="924" t="str">
        <f t="shared" ca="1" si="643"/>
        <v/>
      </c>
      <c r="AG396" s="93">
        <f ca="1">IFERROR(VLOOKUP(AF396,'（様式１号）３整理番号表'!$B$26:$H$31,2,FALSE),0)</f>
        <v>0</v>
      </c>
      <c r="AH396" s="924" t="str">
        <f t="shared" ca="1" si="644"/>
        <v/>
      </c>
      <c r="AI396" s="93">
        <f ca="1">IFERROR(VLOOKUP(AH396,'（様式１号）３整理番号表'!$J$5:$N$59,2,FALSE),0)</f>
        <v>0</v>
      </c>
      <c r="AJ396" s="77" t="str">
        <f t="shared" ca="1" si="645"/>
        <v/>
      </c>
      <c r="AK396" s="93">
        <f ca="1">IFERROR(VLOOKUP(AJ396,'（様式１号）３整理番号表'!$P$5:$R$29,2,FALSE),0)</f>
        <v>0</v>
      </c>
      <c r="AL396" s="921" t="str">
        <f t="shared" ca="1" si="646"/>
        <v/>
      </c>
      <c r="AM396" s="921" t="str">
        <f t="shared" ca="1" si="647"/>
        <v/>
      </c>
      <c r="AN396" s="921"/>
      <c r="AO396" s="77" t="str">
        <f t="shared" ca="1" si="648"/>
        <v/>
      </c>
      <c r="AP396" s="93">
        <f ca="1">IFERROR(VLOOKUP(AO396,'（様式１号）３整理番号表'!$P$5:$R$29,2,FALSE),0)</f>
        <v>0</v>
      </c>
      <c r="AQ396" s="924" t="str">
        <f t="shared" ca="1" si="649"/>
        <v/>
      </c>
      <c r="AR396" s="93">
        <f t="shared" ca="1" si="650"/>
        <v>0</v>
      </c>
      <c r="AS396" s="924" t="str">
        <f t="shared" ca="1" si="651"/>
        <v/>
      </c>
      <c r="AT396" s="40" t="str">
        <f t="shared" ca="1" si="652"/>
        <v/>
      </c>
      <c r="AU396" s="93" t="str">
        <f t="shared" ca="1" si="653"/>
        <v/>
      </c>
      <c r="AV396" s="923" t="str">
        <f t="shared" ca="1" si="654"/>
        <v/>
      </c>
      <c r="AW396" s="926" t="str">
        <f t="shared" ca="1" si="655"/>
        <v/>
      </c>
      <c r="AX396" s="925" t="str">
        <f t="shared" ca="1" si="656"/>
        <v/>
      </c>
      <c r="AY396" s="925" t="str">
        <f t="shared" ca="1" si="656"/>
        <v/>
      </c>
      <c r="AZ396" s="925" t="str">
        <f t="shared" ca="1" si="656"/>
        <v/>
      </c>
      <c r="BA396" s="925" t="str">
        <f t="shared" ref="BA396" ca="1" si="734">IF($AW396="","",$AW396)</f>
        <v/>
      </c>
      <c r="BB396" s="925" t="str">
        <f t="shared" ca="1" si="657"/>
        <v/>
      </c>
      <c r="BC396" s="925" t="str">
        <f t="shared" ca="1" si="658"/>
        <v/>
      </c>
      <c r="BD396" s="925" t="str">
        <f t="shared" ca="1" si="658"/>
        <v/>
      </c>
      <c r="BE396" s="925" t="str">
        <f t="shared" ca="1" si="658"/>
        <v/>
      </c>
      <c r="BF396" s="77" t="str">
        <f t="shared" ca="1" si="659"/>
        <v/>
      </c>
      <c r="BG396" s="924" t="str">
        <f t="shared" ca="1" si="660"/>
        <v/>
      </c>
      <c r="BH396" s="94">
        <f ca="1">IF(BF396&lt;&gt;"",INDEX('（様式１号）３整理番号表'!$AB$7:$AQ$12,MATCH(BF396,'（様式１号）３整理番号表'!$AA$7:$AA$12,0),MATCH(BG396,'（様式１号）３整理番号表'!$AB$6:$AQ$6,0)),0)</f>
        <v>0</v>
      </c>
      <c r="BI396" s="921" t="str">
        <f t="shared" ca="1" si="661"/>
        <v/>
      </c>
      <c r="BJ396" s="922" t="str">
        <f t="shared" ca="1" si="662"/>
        <v/>
      </c>
      <c r="BK396" s="926" t="str">
        <f t="shared" ca="1" si="663"/>
        <v/>
      </c>
      <c r="BL396" s="922" t="str">
        <f t="shared" ca="1" si="664"/>
        <v/>
      </c>
      <c r="BM396" s="79" t="str">
        <f t="shared" ca="1" si="665"/>
        <v/>
      </c>
      <c r="BN396" s="82" t="str">
        <f t="shared" ca="1" si="666"/>
        <v/>
      </c>
      <c r="BO396" s="83" t="str">
        <f t="shared" ca="1" si="667"/>
        <v/>
      </c>
      <c r="BP396" s="84" t="str">
        <f t="shared" ca="1" si="668"/>
        <v/>
      </c>
      <c r="BQ396" s="82" t="str">
        <f t="shared" ca="1" si="669"/>
        <v/>
      </c>
      <c r="BR396" s="97" t="str">
        <f t="shared" ca="1" si="670"/>
        <v/>
      </c>
      <c r="BS396" s="95" t="str">
        <f t="shared" ca="1" si="671"/>
        <v/>
      </c>
      <c r="BT396" s="184" t="str">
        <f t="shared" ca="1" si="672"/>
        <v/>
      </c>
      <c r="BU396" s="611" t="str">
        <f t="shared" ca="1" si="673"/>
        <v/>
      </c>
      <c r="BV396" s="77" t="str">
        <f t="shared" ca="1" si="674"/>
        <v/>
      </c>
      <c r="BW396" s="85" t="str">
        <f t="shared" ca="1" si="675"/>
        <v/>
      </c>
      <c r="BX396" s="86" t="str">
        <f t="shared" ca="1" si="676"/>
        <v/>
      </c>
      <c r="BY396" s="231">
        <f ca="1">IF('ポイント要件確認等（個別表）'!AD396=1,ROUNDDOWN('ポイント要件確認等（個別表）'!AV396,-3),IF('ポイント要件確認等（個別表）'!AD396=2,ROUNDDOWN('ポイント要件確認等（個別表）'!BH396,-3),IF('ポイント要件確認等（個別表）'!AD396=3,ROUNDDOWN('ポイント要件確認等（個別表）'!BT396,-3),0)))</f>
        <v>0</v>
      </c>
      <c r="BZ396" s="86" t="str">
        <f t="shared" ca="1" si="677"/>
        <v/>
      </c>
      <c r="CA396" s="232" t="str">
        <f t="shared" ca="1" si="678"/>
        <v/>
      </c>
      <c r="CB396" s="232">
        <f t="shared" ca="1" si="679"/>
        <v>0</v>
      </c>
      <c r="CC396" s="86" t="str">
        <f t="shared" ca="1" si="680"/>
        <v/>
      </c>
      <c r="CD396" s="86" t="str">
        <f t="shared" ca="1" si="681"/>
        <v/>
      </c>
      <c r="CE396" s="609"/>
      <c r="CF396" s="86" t="str">
        <f t="shared" ca="1" si="682"/>
        <v/>
      </c>
      <c r="CG396" s="185" t="str">
        <f t="shared" ca="1" si="683"/>
        <v/>
      </c>
      <c r="CH396" s="246" t="str">
        <f t="shared" ca="1" si="684"/>
        <v>含税額</v>
      </c>
      <c r="CI396" s="247" t="str">
        <f t="shared" ca="1" si="685"/>
        <v/>
      </c>
      <c r="CJ396" s="87" t="str">
        <f ca="1">IFERROR(IF(INDIRECT("'("&amp;'２個別表'!EO396&amp;")'!AR"&amp;84+EP396)&lt;&gt;1,"",1),"")</f>
        <v/>
      </c>
      <c r="CK396" s="244" t="str">
        <f t="shared" ca="1" si="686"/>
        <v/>
      </c>
      <c r="CL396" s="235" t="str">
        <f t="shared" ca="1" si="687"/>
        <v/>
      </c>
      <c r="CM396" s="239" t="str">
        <f t="shared" ca="1" si="688"/>
        <v/>
      </c>
      <c r="CN396" s="77" t="str">
        <f t="shared" ca="1" si="689"/>
        <v/>
      </c>
      <c r="CO396" s="93" t="str">
        <f ca="1">IFERROR(VLOOKUP(CN396,'（様式１号）３整理番号表'!$T$5:$V$15,2,FALSE),"")</f>
        <v/>
      </c>
      <c r="CP396" s="924" t="str">
        <f t="shared" ca="1" si="690"/>
        <v/>
      </c>
      <c r="CQ396" s="93" t="str">
        <f ca="1">IFERROR(VLOOKUP(CP396,'（様式１号）３整理番号表'!$T$19:$V$24,2,FALSE),"")</f>
        <v/>
      </c>
      <c r="CR396" s="924" t="str">
        <f ca="1">IFERROR(IF(INDIRECT("'("&amp;'２個別表'!EO396&amp;")'!AV"&amp;84+EP396)&lt;&gt;1,"",1),"")</f>
        <v/>
      </c>
      <c r="CS396" s="232">
        <f t="shared" ca="1" si="691"/>
        <v>0</v>
      </c>
      <c r="CT396" s="248">
        <f t="shared" ca="1" si="692"/>
        <v>0</v>
      </c>
      <c r="CU396" s="376" t="str">
        <f ca="1">IF(ER396="補強",IF(COUNTIFS($Z$11:Z396,Z396,$W$11:W396,1)=1,"１①",""),IF(COUNTIFS($Z$11:Z396,Z396,$W$11:W396,2)=1,"２①",""))</f>
        <v/>
      </c>
      <c r="CV396" s="57" t="str">
        <f t="shared" ca="1" si="693"/>
        <v/>
      </c>
      <c r="CW396" s="927" t="str">
        <f t="shared" ca="1" si="694"/>
        <v/>
      </c>
      <c r="CX396" s="256" t="str">
        <f t="shared" ca="1" si="695"/>
        <v/>
      </c>
      <c r="CY396" s="256" t="str">
        <f t="shared" ca="1" si="696"/>
        <v/>
      </c>
      <c r="CZ396" s="256" t="str">
        <f t="shared" ca="1" si="697"/>
        <v/>
      </c>
      <c r="DA396" s="256" t="str">
        <f t="shared" ca="1" si="698"/>
        <v/>
      </c>
      <c r="DB396" s="316" t="str">
        <f ca="1">IFERROR(VLOOKUP($CU396,'（様式１号）３整理番号表'!$Z$19:$AB$32,3,FALSE),"")</f>
        <v/>
      </c>
      <c r="DC396" s="259" t="str">
        <f t="shared" ca="1" si="699"/>
        <v>-</v>
      </c>
      <c r="DD396" s="618" t="str">
        <f t="shared" ca="1" si="700"/>
        <v/>
      </c>
      <c r="DE396" s="321" t="str">
        <f ca="1">IF(AND(AO396=18,AS396=1),IF(COUNTIFS($Y$11:Y396,Y396,$AS$11:AS396,1)=1,"２②",""),IF($CU396="１①",INDEX(INDIRECT("'("&amp;$EO396&amp;")'!AR116:BB116"),1,MATCH(INDIRECT("'("&amp;$EO396&amp;")'!C118"),INDIRECT("'("&amp;$EO396&amp;")'!AR119:BB119"),0)),""))</f>
        <v/>
      </c>
      <c r="DF396" s="324" t="str">
        <f t="shared" ca="1" si="701"/>
        <v/>
      </c>
      <c r="DG396" s="313" t="str">
        <f t="shared" ca="1" si="702"/>
        <v/>
      </c>
      <c r="DH396" s="313" t="str">
        <f t="shared" ca="1" si="703"/>
        <v/>
      </c>
      <c r="DI396" s="313" t="str">
        <f t="shared" ca="1" si="704"/>
        <v/>
      </c>
      <c r="DJ396" s="313" t="str">
        <f t="shared" ca="1" si="705"/>
        <v/>
      </c>
      <c r="DK396" s="328" t="str">
        <f t="shared" ca="1" si="706"/>
        <v/>
      </c>
      <c r="DL396" s="334" t="str">
        <f t="shared" ca="1" si="707"/>
        <v/>
      </c>
      <c r="DM396" s="915" t="str">
        <f t="shared" ca="1" si="708"/>
        <v/>
      </c>
      <c r="DN396" s="15"/>
      <c r="DO396" s="324"/>
      <c r="DP396" s="16"/>
      <c r="DQ396" s="16"/>
      <c r="DR396" s="16"/>
      <c r="DS396" s="16"/>
      <c r="DT396" s="318" t="str">
        <f>IFERROR(VLOOKUP($DN396,'（様式１号）３整理番号表'!$Z$19:$AB$32,3,FALSE),"")</f>
        <v/>
      </c>
      <c r="DU396" s="259" t="str">
        <f t="shared" si="709"/>
        <v/>
      </c>
      <c r="DV396" s="14"/>
      <c r="DW396" s="17" t="str">
        <f t="shared" ca="1" si="710"/>
        <v/>
      </c>
      <c r="DX396" s="88" t="str">
        <f t="shared" ca="1" si="727"/>
        <v/>
      </c>
      <c r="DZ396" s="339">
        <f t="shared" ca="1" si="733"/>
        <v>0</v>
      </c>
      <c r="EA396" s="339">
        <f t="shared" ca="1" si="733"/>
        <v>0</v>
      </c>
      <c r="EB396" s="339">
        <f t="shared" ca="1" si="733"/>
        <v>0</v>
      </c>
      <c r="EC396" s="339">
        <f t="shared" ca="1" si="733"/>
        <v>0</v>
      </c>
      <c r="ED396" s="339">
        <f t="shared" ca="1" si="733"/>
        <v>0</v>
      </c>
      <c r="EE396" s="339">
        <f t="shared" ca="1" si="733"/>
        <v>0</v>
      </c>
      <c r="EF396" s="339">
        <f t="shared" ca="1" si="733"/>
        <v>0</v>
      </c>
      <c r="EG396" s="339">
        <f t="shared" ca="1" si="733"/>
        <v>0</v>
      </c>
      <c r="EH396" s="339">
        <f t="shared" ca="1" si="733"/>
        <v>0</v>
      </c>
      <c r="EI396" s="339">
        <f t="shared" ca="1" si="733"/>
        <v>0</v>
      </c>
      <c r="EJ396" s="339">
        <f t="shared" ca="1" si="733"/>
        <v>0</v>
      </c>
      <c r="EK396" s="339">
        <f t="shared" ca="1" si="733"/>
        <v>0</v>
      </c>
      <c r="EL396" s="339">
        <f t="shared" ca="1" si="733"/>
        <v>0</v>
      </c>
      <c r="EM396" s="339">
        <f t="shared" ca="1" si="733"/>
        <v>0</v>
      </c>
      <c r="EO396" s="919" t="str">
        <f t="shared" ref="EO396:EO459" ca="1" si="735">IFERROR(IF($EQ395="","",IF($EP395&lt;$EQ395,EO395,SMALL($FF$11:$FF$510,RANK(EO395,$FF$11:$FF$510,1)+1))),"")</f>
        <v/>
      </c>
      <c r="EP396" s="919" t="str">
        <f t="shared" ca="1" si="711"/>
        <v/>
      </c>
      <c r="EQ396" s="919" t="str">
        <f t="shared" ca="1" si="712"/>
        <v/>
      </c>
      <c r="ER396" s="919" t="str">
        <f t="shared" ca="1" si="713"/>
        <v/>
      </c>
      <c r="ES396" s="919" t="str">
        <f ca="1">IFERROR(INDEX('郵便番号（石川県）'!$A$3:$F$2574,MATCH(INDIRECT("'("&amp;EO396&amp;")'!E7"),'郵便番号（石川県）'!$A$3:$A$2574,0),6),"")</f>
        <v/>
      </c>
      <c r="ET396" s="919" t="str">
        <f ca="1">IFERROR(INDEX('郵便番号（石川県）'!$A$3:$F$2574,MATCH(INDIRECT("'("&amp;$EO396&amp;")'!E7"),'郵便番号（石川県）'!$A$3:$A$2574,0),5),"")</f>
        <v/>
      </c>
      <c r="EU396" s="919" t="str">
        <f t="shared" ca="1" si="714"/>
        <v/>
      </c>
      <c r="EV396" s="919" t="str">
        <f t="shared" ca="1" si="715"/>
        <v/>
      </c>
      <c r="EW396" s="919" t="str">
        <f t="shared" ca="1" si="716"/>
        <v/>
      </c>
      <c r="EX396" s="919" t="str">
        <f t="shared" ca="1" si="717"/>
        <v/>
      </c>
      <c r="EY396" s="919" t="str">
        <f t="shared" ca="1" si="718"/>
        <v/>
      </c>
      <c r="EZ396" s="919" t="str">
        <f t="shared" ca="1" si="719"/>
        <v/>
      </c>
      <c r="FA396" s="919" t="str">
        <f t="shared" ca="1" si="720"/>
        <v/>
      </c>
      <c r="FB396" s="919" t="str">
        <f t="shared" ca="1" si="721"/>
        <v/>
      </c>
      <c r="FC396" s="919" t="str">
        <f t="shared" ca="1" si="722"/>
        <v/>
      </c>
      <c r="FD396" s="627" t="str">
        <f t="shared" ca="1" si="723"/>
        <v/>
      </c>
      <c r="FE396" s="630">
        <v>386</v>
      </c>
      <c r="FF396" s="299" t="str">
        <f t="shared" ca="1" si="724"/>
        <v/>
      </c>
      <c r="FG396" s="993" t="str">
        <f t="shared" ca="1" si="725"/>
        <v/>
      </c>
      <c r="FH396" s="919" t="str">
        <f t="shared" ca="1" si="726"/>
        <v/>
      </c>
      <c r="FI396" s="299">
        <f ca="1">COUNTIF($FH$11:FH396,"■")</f>
        <v>0</v>
      </c>
    </row>
    <row r="397" spans="1:165" ht="34.5" customHeight="1">
      <c r="A397" s="445">
        <f t="shared" ref="A397:A460" ca="1" si="736">E397*1000000+C397*10000+F397*100+AN397</f>
        <v>0</v>
      </c>
      <c r="B397" s="446">
        <f>IF(R397&lt;&gt;"",IF(COUNTIF(R$11:R397,R397)=1,MAX(B$11:B396)+1,INDEX(B$11:B396,MATCH(R397,R$11:R396,0),1)),0)</f>
        <v>1</v>
      </c>
      <c r="C397" s="446">
        <f ca="1">IF(T397&lt;&gt;"",IF(COUNTIF(T$11:T397,T397)=1,MAX(C$11:C396)+1,INDEX(C$11:C396,MATCH(T397,T$11:T396,0),1)),0)</f>
        <v>0</v>
      </c>
      <c r="D397" s="446">
        <f ca="1">IF(U397&lt;&gt;"",IF(COUNTIF(U$11:U397,U397)=1,MAX(D$11:D396)+1,INDEX(D$11:D396,MATCH(U397,U$11:U396,0),1)),0)</f>
        <v>0</v>
      </c>
      <c r="E397" s="446">
        <f ca="1">IF(S397&lt;&gt;"",IF(COUNTIF(S$11:S397,S397)=1,MAX(E$11:E396)+1,INDEX(E$11:E396,MATCH(S397,S$11:S396,0),1)),0)</f>
        <v>0</v>
      </c>
      <c r="F397" s="446">
        <f ca="1">IF(Z397&lt;&gt;"",IF(COUNTIF(Z$11:Z397,Z397)=1,MAX(F$11:F396)+1,INDEX(F$11:F396,MATCH(Z397,Z$11:Z396,0),1)),0)</f>
        <v>0</v>
      </c>
      <c r="G397" s="447" cm="1">
        <f t="array" aca="1" ref="G397" ca="1">IF(Z397&lt;&gt;"",IF(COUNTIFS(Z$11:Z397,Z397,W$11:W397,W397)=1,MAX(G$11:G396)+1,INDEX(G$11:G396,MATCH(Z397&amp;W397,Z$11:Z396&amp;W$11:W397,0),1)),0)</f>
        <v>0</v>
      </c>
      <c r="H397" s="447">
        <f t="shared" ref="H397:H460" ca="1" si="737">IF(CR397=1,1,0)</f>
        <v>0</v>
      </c>
      <c r="I397" s="447">
        <f ca="1">IF(T397="",0,IF(COUNTIF(T$11:T397,T397)=1,1,0))</f>
        <v>0</v>
      </c>
      <c r="J397" s="447">
        <f ca="1">IF(U397="",0,IF(COUNTIF(U$11:U397,U397)=1,1,0))</f>
        <v>0</v>
      </c>
      <c r="K397" s="447">
        <f ca="1">IF(S397="",0,IF(COUNTIF(S$11:S397,S397)=1,1,0))</f>
        <v>0</v>
      </c>
      <c r="L397" s="446">
        <f ca="1">IF(Z397="",0,IF(COUNTIF(Z$11:Z397,Z397)=1,1,0))</f>
        <v>0</v>
      </c>
      <c r="M397" s="767">
        <f ca="1">IF($W397=2,IF(COUNTIFS($W$11:$W397,2,$Z$11:$Z397,$Z397)=1,1,0),0)</f>
        <v>0</v>
      </c>
      <c r="N397" s="767">
        <f ca="1">IF($W397=1,IF(COUNTIFS($W$11:$W397,2,$Z$11:$Z397,$Z397)=1,1,0),0)</f>
        <v>0</v>
      </c>
      <c r="O397" s="446">
        <f ca="1">IF(H397=0,0,IF(COUNTIF(Z$11:Z397,Z397)=1,1,0))</f>
        <v>0</v>
      </c>
      <c r="P397" s="448" t="str">
        <f t="shared" ref="P397:P460" ca="1" si="738">R397&amp;S397&amp;T397</f>
        <v>石川県</v>
      </c>
      <c r="Q397" s="89">
        <f t="shared" ref="Q397:Q460" ca="1" si="739">IF(Z397&lt;&gt;0,ROW()-10,0)</f>
        <v>387</v>
      </c>
      <c r="R397" s="170" t="s">
        <v>459</v>
      </c>
      <c r="S397" s="357" t="str">
        <f t="shared" ref="S397:S460" ca="1" si="740">IFERROR(IF(INDIRECT("'("&amp;EO397&amp;")'!E6")="",$ES397,INDIRECT("'("&amp;EO397&amp;")'!E6")),"")</f>
        <v/>
      </c>
      <c r="T397" s="357" t="str">
        <f t="shared" ref="T397:T460" ca="1" si="741">IF(S397="","",IF(W397=1,ET397,S397))</f>
        <v/>
      </c>
      <c r="U397" s="58" t="str">
        <f t="shared" ref="U397:U460" ca="1" si="742">IF(T397&lt;&gt;"",$T397&amp;IF($W397=1,"(補強)",IF($W397=2,"(補強以外)")),"")</f>
        <v/>
      </c>
      <c r="V397" s="58" t="str">
        <f t="shared" ref="V397:V460" ca="1" si="743">S397</f>
        <v/>
      </c>
      <c r="W397" s="920" t="str">
        <f t="shared" ref="W397:W460" ca="1" si="744">IF(S397="","",IF(ER397="補強",1,2))</f>
        <v/>
      </c>
      <c r="X397" s="369">
        <f ca="1">IFERROR(VLOOKUP(W397,'（様式１号）３整理番号表'!$B$4:$H$5,2,FALSE),0)</f>
        <v>0</v>
      </c>
      <c r="Y397" s="768" t="str" cm="1">
        <f t="array" aca="1" ref="Y397" ca="1">IF(AND(D397=0,F397=0),"",IF(COUNTIF(D$11:D397,D397)=1,1,IF(COUNTIFS(D$11:D397,D397,F$11:F397,F397)=1,INDEX((D$11:D397,F$11:F397,Y$11:Y397),MATCH(_xlfn.MAXIFS(F$11:F396,D$11:D396,D397),$F$11:F397,0),1,3)+1,INDEX((D$11:D397,F$11:F397,Y$11:Y397),MATCH(D397&amp;F397,D$11:D397&amp;F$11:F397,0),1,3))))</f>
        <v/>
      </c>
      <c r="Z397" s="40" t="str">
        <f t="shared" ref="Z397:Z460" ca="1" si="745">EU397</f>
        <v/>
      </c>
      <c r="AA397" s="924" t="str">
        <f t="shared" ref="AA397:AA460" ca="1" si="746">IF(W397="","",IF(W397=1,1,IF(AND(AL397=1,EV397="■"),4,IF(AND(AL397=1,EV397="□"),5,IF(EW397="■",3,2)))))</f>
        <v/>
      </c>
      <c r="AB397" s="93">
        <f ca="1">IFERROR(VLOOKUP(AA397,'（様式１号）３整理番号表'!$B$10:$H$16,2,FALSE),0)</f>
        <v>0</v>
      </c>
      <c r="AC397" s="924" t="str">
        <f t="shared" ref="AC397:AC460" ca="1" si="747">IFERROR(IF(INDIRECT("'("&amp;EO397&amp;")'!AA30")="■",1,""),"")</f>
        <v/>
      </c>
      <c r="AD397" s="924" t="str">
        <f t="shared" ref="AD397:AD460" ca="1" si="748">IFERROR(IF(INDIRECT("'("&amp;EO397&amp;")'!o13")="■",2,1),"")</f>
        <v/>
      </c>
      <c r="AE397" s="93">
        <f ca="1">IFERROR(VLOOKUP(AD397,'（様式１号）３整理番号表'!$B$21:$H$22,2,FALSE),0)</f>
        <v>0</v>
      </c>
      <c r="AF397" s="924" t="str">
        <f t="shared" ref="AF397:AF460" ca="1" si="749">IFERROR(IF(INDIRECT("'("&amp;EO397&amp;")'!B12")="■",1,IF(INDIRECT("'("&amp;EO397&amp;")'!h12")="■",2,IF(INDIRECT("'("&amp;EO397&amp;")'!o12")="■",3,IF(INDIRECT("'("&amp;EO397&amp;")'!v12")="■",4,IF(INDIRECT("'("&amp;EO397&amp;")'!ac12")="■",5,IF(OR(INDIRECT("'("&amp;EO397&amp;")'!b13")="■",INDIRECT("'("&amp;EO397&amp;")'!v13")="■"),6)))))),"")</f>
        <v/>
      </c>
      <c r="AG397" s="93">
        <f ca="1">IFERROR(VLOOKUP(AF397,'（様式１号）３整理番号表'!$B$26:$H$31,2,FALSE),0)</f>
        <v>0</v>
      </c>
      <c r="AH397" s="924" t="str">
        <f t="shared" ref="AH397:AH460" ca="1" si="750">IFERROR(INDIRECT("'("&amp;EO397&amp;")'!B23"),"")</f>
        <v/>
      </c>
      <c r="AI397" s="93">
        <f ca="1">IFERROR(VLOOKUP(AH397,'（様式１号）３整理番号表'!$J$5:$N$59,2,FALSE),0)</f>
        <v>0</v>
      </c>
      <c r="AJ397" s="77" t="str">
        <f t="shared" ref="AJ397:AJ460" ca="1" si="751">IFERROR(INDIRECT("'("&amp;EO397&amp;")'!D"&amp;36+EP397),"")</f>
        <v/>
      </c>
      <c r="AK397" s="93">
        <f ca="1">IFERROR(VLOOKUP(AJ397,'（様式１号）３整理番号表'!$P$5:$R$29,2,FALSE),0)</f>
        <v>0</v>
      </c>
      <c r="AL397" s="921" t="str">
        <f t="shared" ref="AL397:AL460" ca="1" si="752">IFERROR(IF(INDIRECT("'("&amp;EO397&amp;")'!J"&amp;36+EP397)="■",1,""),"")</f>
        <v/>
      </c>
      <c r="AM397" s="921" t="str">
        <f t="shared" ref="AM397:AM460" ca="1" si="753">IFERROR(IF(INDIRECT("'("&amp;EO397&amp;")'!K"&amp;36+EP397)="■",1,""),"")</f>
        <v/>
      </c>
      <c r="AN397" s="921"/>
      <c r="AO397" s="77" t="str">
        <f t="shared" ref="AO397:AO460" ca="1" si="754">IFERROR(INDIRECT("'("&amp;EO397&amp;")'!V"&amp;36+EP397),"")</f>
        <v/>
      </c>
      <c r="AP397" s="93">
        <f ca="1">IFERROR(VLOOKUP(AO397,'（様式１号）３整理番号表'!$P$5:$R$29,2,FALSE),0)</f>
        <v>0</v>
      </c>
      <c r="AQ397" s="924" t="str">
        <f t="shared" ref="AQ397:AQ460" ca="1" si="755">IFERROR(IF(OR(INDIRECT("'("&amp;EO397&amp;")'!AB"&amp;36+EP397)="",INDIRECT("'("&amp;EO397&amp;")'!AB"&amp;36+EP397)="□"),"",1),"")</f>
        <v/>
      </c>
      <c r="AR397" s="93">
        <f t="shared" ref="AR397:AR460" ca="1" si="756">IF(AT397&lt;&gt;"",IF(OR(Z397&lt;&gt;Z396,T397&lt;&gt;T396),1,AR396+1),0)</f>
        <v>0</v>
      </c>
      <c r="AS397" s="924" t="str">
        <f t="shared" ref="AS397:AS460" ca="1" si="757">IFERROR(IF(AND(AO397=18,INDIRECT("'("&amp;EO397&amp;")'!AD"&amp;36+EP397)="再取得"),1,""),"")</f>
        <v/>
      </c>
      <c r="AT397" s="40" t="str">
        <f t="shared" ref="AT397:AT460" ca="1" si="758">IFERROR("("&amp;INDIRECT("'("&amp;EO397&amp;")'!AD"&amp;36+EP397)&amp;")"&amp;INDIRECT("'("&amp;EO397&amp;")'!AF"&amp;36+EP397),"")</f>
        <v/>
      </c>
      <c r="AU397" s="93" t="str">
        <f t="shared" ref="AU397:AU460" ca="1" si="759">IF(W397=1,1,"")</f>
        <v/>
      </c>
      <c r="AV397" s="923" t="str">
        <f t="shared" ref="AV397:AV460" ca="1" si="760">IF(AO397="","","被災施設等")</f>
        <v/>
      </c>
      <c r="AW397" s="926" t="str">
        <f t="shared" ref="AW397:AW460" ca="1" si="761">IF(AA397=4,1,"")</f>
        <v/>
      </c>
      <c r="AX397" s="925" t="str">
        <f t="shared" ref="AX397:BA460" ca="1" si="762">IF($AW397="","",$AW397)</f>
        <v/>
      </c>
      <c r="AY397" s="925" t="str">
        <f t="shared" ca="1" si="762"/>
        <v/>
      </c>
      <c r="AZ397" s="925" t="str">
        <f t="shared" ca="1" si="762"/>
        <v/>
      </c>
      <c r="BA397" s="925" t="str">
        <f t="shared" ca="1" si="762"/>
        <v/>
      </c>
      <c r="BB397" s="925" t="str">
        <f t="shared" ref="BB397:BB460" ca="1" si="763">IF(AA397=5,1,"")</f>
        <v/>
      </c>
      <c r="BC397" s="925" t="str">
        <f t="shared" ref="BC397:BE460" ca="1" si="764">IF($BB397="","",$BB397)</f>
        <v/>
      </c>
      <c r="BD397" s="925" t="str">
        <f t="shared" ca="1" si="764"/>
        <v/>
      </c>
      <c r="BE397" s="925" t="str">
        <f t="shared" ca="1" si="764"/>
        <v/>
      </c>
      <c r="BF397" s="77" t="str">
        <f t="shared" ref="BF397:BF460" ca="1" si="765">IFERROR(IF(INDIRECT("'("&amp;EO397&amp;")'!U"&amp;52+EP397)="","",DBCS(INDIRECT("'("&amp;EO397&amp;")'!U"&amp;52+EP397))),"")</f>
        <v/>
      </c>
      <c r="BG397" s="924" t="str">
        <f t="shared" ref="BG397:BG460" ca="1" si="766">IFERROR(INDIRECT("'("&amp;EO397&amp;")'!AB"&amp;52+EP397),"")</f>
        <v/>
      </c>
      <c r="BH397" s="94">
        <f ca="1">IF(BF397&lt;&gt;"",INDEX('（様式１号）３整理番号表'!$AB$7:$AQ$12,MATCH(BF397,'（様式１号）３整理番号表'!$AA$7:$AA$12,0),MATCH(BG397,'（様式１号）３整理番号表'!$AB$6:$AQ$6,0)),0)</f>
        <v>0</v>
      </c>
      <c r="BI397" s="921" t="str">
        <f t="shared" ref="BI397:BI460" ca="1" si="767">IF(BJ397="","",1)</f>
        <v/>
      </c>
      <c r="BJ397" s="922" t="str">
        <f t="shared" ref="BJ397:BJ460" ca="1" si="768">IFERROR(IF(INDIRECT("'("&amp;EO397&amp;")'!AF"&amp;52+EP397)="","",INDIRECT("'("&amp;EO397&amp;")'!AF"&amp;52+EP397)),"")</f>
        <v/>
      </c>
      <c r="BK397" s="926" t="str">
        <f t="shared" ref="BK397:BK460" ca="1" si="769">IFERROR(IF(INDIRECT("'("&amp;EO397&amp;")'!AI"&amp;52+EP397)="■",1,""),"")</f>
        <v/>
      </c>
      <c r="BL397" s="922" t="str">
        <f t="shared" ref="BL397:BL460" ca="1" si="770">IFERROR(IF(INDIRECT("'("&amp;EO397&amp;")'!AL"&amp;52+EP397)="■",1,""),"")</f>
        <v/>
      </c>
      <c r="BM397" s="79" t="str">
        <f t="shared" ref="BM397:BM460" ca="1" si="771">IFERROR(INDIRECT("'("&amp;EO397&amp;")'!P"&amp;52+EP397),"")</f>
        <v/>
      </c>
      <c r="BN397" s="82" t="str">
        <f t="shared" ref="BN397:BN460" ca="1" si="772">IFERROR(IF(INDIRECT("'("&amp;EO397&amp;")'!R"&amp;52+EP397)="","",INDIRECT("'("&amp;EO397&amp;")'!R"&amp;52+EP397)),"")</f>
        <v/>
      </c>
      <c r="BO397" s="83" t="str">
        <f t="shared" ref="BO397:BO460" ca="1" si="773">IFERROR(INDIRECT("'("&amp;EO397&amp;")'!J"&amp;52+EP397),"")</f>
        <v/>
      </c>
      <c r="BP397" s="84" t="str">
        <f t="shared" ref="BP397:BP460" ca="1" si="774">IFERROR(INDIRECT("'("&amp;EO397&amp;")'!M"&amp;52+EP397),"")</f>
        <v/>
      </c>
      <c r="BQ397" s="82" t="str">
        <f t="shared" ref="BQ397:BQ460" ca="1" si="775">IFERROR(IF(INDIRECT("'("&amp;EO397&amp;")'!Y"&amp;68+EP397)="",INDIRECT("'("&amp;EO397&amp;")'!S"&amp;68+EP397),INDIRECT("'("&amp;EO397&amp;")'!Y"&amp;68+EP397)&amp;"("&amp;INDIRECT("'("&amp;EO397&amp;")'!S"&amp;68+EP397)&amp;")"),"")</f>
        <v/>
      </c>
      <c r="BR397" s="97" t="str">
        <f t="shared" ref="BR397:BR460" ca="1" si="776">IFERROR(INDIRECT("'("&amp;EO397&amp;")'!M"&amp;68+EP397),"")</f>
        <v/>
      </c>
      <c r="BS397" s="95" t="str">
        <f t="shared" ref="BS397:BS460" ca="1" si="777">IFERROR(IF(INDIRECT("'("&amp;EO397&amp;")'!P"&amp;68+EP397)="■",1,""),"")</f>
        <v/>
      </c>
      <c r="BT397" s="184" t="str">
        <f t="shared" ref="BT397:BT460" ca="1" si="778">IF($AO397=19,$BR397*290,IF($AO397=20,$BR397*880,IF($AO397=21,$BR397*1200,IF($AO397=22,$BR397*4500,IF(AND($AO397=23,$BS397&lt;&gt;1),"特認","")))))</f>
        <v/>
      </c>
      <c r="BU397" s="611" t="str">
        <f t="shared" ref="BU397:BU460" ca="1" si="779">IFERROR(IF(AQ397="","",INDIRECT("'("&amp;EO397&amp;")'!AB"&amp;36+EP397)),"")</f>
        <v/>
      </c>
      <c r="BV397" s="77" t="str">
        <f t="shared" ref="BV397:BV460" ca="1" si="780">IFERROR(INDIRECT("'("&amp;EO397&amp;")'!B18"),"")</f>
        <v/>
      </c>
      <c r="BW397" s="85" t="str">
        <f t="shared" ref="BW397:BW460" ca="1" si="781">IFERROR(INDIRECT("'("&amp;EO397&amp;")'!D"&amp;84+EP397),"")</f>
        <v/>
      </c>
      <c r="BX397" s="86" t="str">
        <f t="shared" ref="BX397:BX460" ca="1" si="782">IFERROR(INDIRECT("'("&amp;EO397&amp;")'!R"&amp;84+EP397),"")</f>
        <v/>
      </c>
      <c r="BY397" s="231">
        <f ca="1">IF('ポイント要件確認等（個別表）'!AD397=1,ROUNDDOWN('ポイント要件確認等（個別表）'!AV397,-3),IF('ポイント要件確認等（個別表）'!AD397=2,ROUNDDOWN('ポイント要件確認等（個別表）'!BH397,-3),IF('ポイント要件確認等（個別表）'!AD397=3,ROUNDDOWN('ポイント要件確認等（個別表）'!BT397,-3),0)))</f>
        <v>0</v>
      </c>
      <c r="BZ397" s="86" t="str">
        <f t="shared" ref="BZ397:BZ460" ca="1" si="783">IFERROR(INDIRECT("'("&amp;EO397&amp;")'!AE"&amp;84+EP397),"")</f>
        <v/>
      </c>
      <c r="CA397" s="232" t="str">
        <f t="shared" ref="CA397:CA460" ca="1" si="784">IFERROR(BW397-SUM(BY397,BZ397,CC397,CD397,CE397),"")</f>
        <v/>
      </c>
      <c r="CB397" s="232">
        <f t="shared" ref="CB397:CB460" ca="1" si="785">SUM(CC397:CE397)</f>
        <v>0</v>
      </c>
      <c r="CC397" s="86" t="str">
        <f t="shared" ref="CC397:CC460" ca="1" si="786">IFERROR(IF(OR(BV397=2,BV397=3,AND(BV397=1,CG397="控除不可")),ROUNDDOWN(BX397*0.2,-3),IF(AND(BV397=1,CG397="全額控除"),ROUNDDOWN(BX397/1.1*0.2,-3),ROUNDDOWN(BX397/110*102*0.2,-3))),"")</f>
        <v/>
      </c>
      <c r="CD397" s="86" t="str">
        <f t="shared" ref="CD397:CD460" ca="1" si="787">IFERROR(IF(OR(BV397=2,BV397=3,AND(BV397=1,CG397="控除不可")),ROUNDDOWN(BX397*0.2,-3),IF(AND(BV397=1,CG397="全額控除"),ROUNDDOWN(BX397/1.1*0.2,-3),ROUNDDOWN(BX397/110*102*0.2,-3))),"")</f>
        <v/>
      </c>
      <c r="CE397" s="609"/>
      <c r="CF397" s="86" t="str">
        <f t="shared" ref="CF397:CF460" ca="1" si="788">IFERROR(INDIRECT("'("&amp;EO397&amp;")'!AK"&amp;84+EP397),"")</f>
        <v/>
      </c>
      <c r="CG397" s="185" t="str">
        <f t="shared" ref="CG397:CG460" ca="1" si="789">IFERROR(INDIRECT("'("&amp;EO397&amp;")'!N18"),"")</f>
        <v/>
      </c>
      <c r="CH397" s="246" t="str">
        <f t="shared" ref="CH397:CH460" ca="1" si="790">IF($BX397&gt;0,IF(AND($BV397=1,$CG397="控除不可"),"該当なし",IF(AND($BV397=1,$CG397="80%控除対象"),ROUNDDOWN($BX397*8/110,0),IF(AND($BV397=1,$CG397="全額控除"),ROUNDDOWN($BX397*10/110,0),IF(OR($BV397=2,$BV397=3),"該当なし","含税額")))),"")</f>
        <v>含税額</v>
      </c>
      <c r="CI397" s="247" t="str">
        <f t="shared" ref="CI397:CI460" ca="1" si="791">IF($BW397&gt;0,IF(AND($BV397=1,$CG397="控除不可"),"",IF(AND($BV397=1,$CG397="80%控除対象"),ROUNDDOWN($BY397*8/102,0),IF(AND($BV397=1,$CG397="全額控除"),ROUNDDOWN($BY397*10/100,0),IF(OR($BV397=2,$BV397=3),"","")))),"")</f>
        <v/>
      </c>
      <c r="CJ397" s="87" t="str">
        <f ca="1">IFERROR(IF(INDIRECT("'("&amp;'２個別表'!EO397&amp;")'!AR"&amp;84+EP397)&lt;&gt;1,"",1),"")</f>
        <v/>
      </c>
      <c r="CK397" s="244" t="str">
        <f t="shared" ref="CK397:CK460" ca="1" si="792">IFERROR(IF(INDIRECT("'("&amp;EO397&amp;")'!AW"&amp;84+EP397)&lt;&gt;1,"",1),"")</f>
        <v/>
      </c>
      <c r="CL397" s="235" t="str">
        <f t="shared" ref="CL397:CL460" ca="1" si="793">IFERROR(IF(INDIRECT("'("&amp;EO397&amp;")'!AX"&amp;84+EP397)="","",INDIRECT("'("&amp;EO397&amp;")'!AX"&amp;84+EP397)),"")</f>
        <v/>
      </c>
      <c r="CM397" s="239" t="str">
        <f t="shared" ref="CM397:CM460" ca="1" si="794">IFERROR(IF(INDIRECT("'("&amp;EO397&amp;")'!AY"&amp;84+EP397)="","",INDIRECT("'("&amp;EO397&amp;")'!AY"&amp;84+EP397)),"")</f>
        <v/>
      </c>
      <c r="CN397" s="77" t="str">
        <f t="shared" ref="CN397:CN460" ca="1" si="795">IFERROR(IF(INDIRECT("'("&amp;EO397&amp;")'!AZ"&amp;84+EP397)="","",INDIRECT("'("&amp;EO397&amp;")'!AZ"&amp;84+EP397)),"")</f>
        <v/>
      </c>
      <c r="CO397" s="93" t="str">
        <f ca="1">IFERROR(VLOOKUP(CN397,'（様式１号）３整理番号表'!$T$5:$V$15,2,FALSE),"")</f>
        <v/>
      </c>
      <c r="CP397" s="924" t="str">
        <f t="shared" ref="CP397:CP460" ca="1" si="796">IFERROR(IF(INDIRECT("'("&amp;EO397&amp;")'!AZ"&amp;84+EP397)="","",INDIRECT("'("&amp;EO397&amp;")'!AZ"&amp;84+EP397)),"")</f>
        <v/>
      </c>
      <c r="CQ397" s="93" t="str">
        <f ca="1">IFERROR(VLOOKUP(CP397,'（様式１号）３整理番号表'!$T$19:$V$24,2,FALSE),"")</f>
        <v/>
      </c>
      <c r="CR397" s="924" t="str">
        <f ca="1">IFERROR(IF(INDIRECT("'("&amp;'２個別表'!EO397&amp;")'!AV"&amp;84+EP397)&lt;&gt;1,"",1),"")</f>
        <v/>
      </c>
      <c r="CS397" s="232">
        <f t="shared" ref="CS397:CS460" ca="1" si="797">IF(CR397=1,BZ397,0)</f>
        <v>0</v>
      </c>
      <c r="CT397" s="248">
        <f t="shared" ref="CT397:CT460" ca="1" si="798">IF(CR397=1,ROUNDDOWN(CS397/15,-3),0)</f>
        <v>0</v>
      </c>
      <c r="CU397" s="376" t="str">
        <f ca="1">IF(ER397="補強",IF(COUNTIFS($Z$11:Z397,Z397,$W$11:W397,1)=1,"１①",""),IF(COUNTIFS($Z$11:Z397,Z397,$W$11:W397,2)=1,"２①",""))</f>
        <v/>
      </c>
      <c r="CV397" s="57" t="str">
        <f t="shared" ref="CV397:CV460" ca="1" si="799">IF(CU397="１①",IF(INDIRECT("'("&amp;EO397&amp;")'!c114")="１① 付加価値額の拡大（１人当たり）",2,1),"")</f>
        <v/>
      </c>
      <c r="CW397" s="927" t="str">
        <f t="shared" ref="CW397:CW460" ca="1" si="800">IF(CU397="２①",5,IF(CU397="１①",INDIRECT("'("&amp;EO397&amp;")'!M114"),""))</f>
        <v/>
      </c>
      <c r="CX397" s="256" t="str">
        <f t="shared" ref="CX397:CX460" ca="1" si="801">IF($CU397="２①",1,IF($CU397="１①",INDIRECT("'("&amp;$EO397&amp;")'!I114"),""))</f>
        <v/>
      </c>
      <c r="CY397" s="256" t="str">
        <f t="shared" ref="CY397:CY460" ca="1" si="802">IF($CU397="２①",1,IF($CU397="１①",INDIRECT("'("&amp;$EO397&amp;")'!P114"),""))</f>
        <v/>
      </c>
      <c r="CZ397" s="256" t="str">
        <f t="shared" ref="CZ397:CZ460" ca="1" si="803">IF($CU397="２①",IF(INDIRECT("'("&amp;$EO397&amp;")'!B101")="■",IF(INDIRECT("'("&amp;$EO397&amp;")'!V101")="","",INDIRECT("'("&amp;$EO397&amp;")'!V101")),""),IF($CU397="１①",INDIRECT("'("&amp;$EO397&amp;")'!T114"),""))</f>
        <v/>
      </c>
      <c r="DA397" s="256" t="str">
        <f t="shared" ref="DA397:DA460" ca="1" si="804">IF($CU397="２①",IF(INDIRECT("'("&amp;$EO397&amp;")'!B101")="■",IF(INDIRECT("'("&amp;$EO397&amp;")'!Z101")="","",INDIRECT("'("&amp;$EO397&amp;")'!Z101")),""),IF($CU397="１①",INDIRECT("'("&amp;$EO397&amp;")'!X114"),""))</f>
        <v/>
      </c>
      <c r="DB397" s="316" t="str">
        <f ca="1">IFERROR(VLOOKUP($CU397,'（様式１号）３整理番号表'!$Z$19:$AB$32,3,FALSE),"")</f>
        <v/>
      </c>
      <c r="DC397" s="259" t="str">
        <f t="shared" ref="DC397:DC460" ca="1" si="805">IF(OR($DA397&lt;=0,$DA397=""),"-",IF(OR($CX397="",$CX397&lt;=0),0,IF($CW397=5,ROUNDDOWN(($DA397-$CX397)/$CX397,3),IF($CW397=4,ROUNDDOWN(($DA397-$CX397)/$CX397*3/4,3),0))))</f>
        <v>-</v>
      </c>
      <c r="DD397" s="618" t="str">
        <f t="shared" ref="DD397:DD460" ca="1" si="806">IF($CU397="２①",INDIRECT("'("&amp;EO397&amp;")'!af"&amp;101),IF($CU397="１①",INDIRECT("'("&amp;EO397&amp;")'!ad"&amp;114),""))</f>
        <v/>
      </c>
      <c r="DE397" s="321" t="str">
        <f ca="1">IF(AND(AO397=18,AS397=1),IF(COUNTIFS($Y$11:Y397,Y397,$AS$11:AS397,1)=1,"２②",""),IF($CU397="１①",INDEX(INDIRECT("'("&amp;$EO397&amp;")'!AR116:BB116"),1,MATCH(INDIRECT("'("&amp;$EO397&amp;")'!C118"),INDIRECT("'("&amp;$EO397&amp;")'!AR119:BB119"),0)),""))</f>
        <v/>
      </c>
      <c r="DF397" s="324" t="str">
        <f t="shared" ref="DF397:DF460" ca="1" si="807">IF($DE397="２②",INDEX(INDIRECT("'("&amp;$EO397&amp;")'!C105:AK107"),MATCH("■",INDIRECT("'("&amp;$EO397&amp;")'!B105:B107"),0),13),IF($DE397="","",INDIRECT("'("&amp;$EO397&amp;")'!M118")))</f>
        <v/>
      </c>
      <c r="DG397" s="313" t="str">
        <f t="shared" ref="DG397:DG460" ca="1" si="808">IF($DE397="２②",INDEX(INDIRECT("'("&amp;$EO397&amp;")'!C105:AK107"),MATCH("■",INDIRECT("'("&amp;$EO397&amp;")'!B105:B107"),0),9),IF($DE397="","",INDIRECT("'("&amp;$EO397&amp;")'!I118")))</f>
        <v/>
      </c>
      <c r="DH397" s="313" t="str">
        <f t="shared" ref="DH397:DH460" ca="1" si="809">IF($DE397="２②",INDEX(INDIRECT("'("&amp;$EO397&amp;")'!C105:AK107"),MATCH("■",INDIRECT("'("&amp;$EO397&amp;")'!B105:B107"),0),16),IF($DE397="","",INDIRECT("'("&amp;$EO397&amp;")'!P118")))</f>
        <v/>
      </c>
      <c r="DI397" s="313" t="str">
        <f t="shared" ref="DI397:DI460" ca="1" si="810">IF($DE397="２②",INDEX(INDIRECT("'("&amp;$EO397&amp;")'!C105:AK107"),MATCH("■",INDIRECT("'("&amp;$EO397&amp;")'!B105:B107"),0),20),IF($DE397="","",INDIRECT("'("&amp;$EO397&amp;")'!T118")))</f>
        <v/>
      </c>
      <c r="DJ397" s="313" t="str">
        <f t="shared" ref="DJ397:DJ460" ca="1" si="811">IF($DE397="２②",INDEX(INDIRECT("'("&amp;$EO397&amp;")'!C105:AK107"),MATCH("■",INDIRECT("'("&amp;$EO397&amp;")'!B105:B107"),0),24),IF($DE397="","",INDIRECT("'("&amp;$EO397&amp;")'!X118")))</f>
        <v/>
      </c>
      <c r="DK397" s="328" t="str">
        <f t="shared" ref="DK397:DK460" ca="1" si="812">IF($DE397="２②",INDEX(INDIRECT("'("&amp;$EO397&amp;")'!C105:AK107"),MATCH("■",INDIRECT("'("&amp;$EO397&amp;")'!B105:B107"),0),12),IF($DE397="","",INDIRECT("'("&amp;$EO397&amp;")'!L118")))</f>
        <v/>
      </c>
      <c r="DL397" s="334" t="str">
        <f t="shared" ref="DL397:DL460" ca="1" si="813">IFERROR(IF($DE397&lt;&gt;0,ROUNDDOWN(($DJ397-$DG397)/$DG397,3),""),"")</f>
        <v/>
      </c>
      <c r="DM397" s="915" t="str">
        <f t="shared" ref="DM397:DM460" ca="1" si="814">IF($DE397="２②",INDEX(INDIRECT("'("&amp;$EO397&amp;")'!C105:AK107"),MATCH("■",INDIRECT("'("&amp;$EO397&amp;")'!B105:B107"),0),30),IF($DE397="","",INDIRECT("'("&amp;$EO397&amp;")'!AD118")))</f>
        <v/>
      </c>
      <c r="DN397" s="15"/>
      <c r="DO397" s="324"/>
      <c r="DP397" s="16"/>
      <c r="DQ397" s="16"/>
      <c r="DR397" s="16"/>
      <c r="DS397" s="16"/>
      <c r="DT397" s="318" t="str">
        <f>IFERROR(VLOOKUP($DN397,'（様式１号）３整理番号表'!$Z$19:$AB$32,3,FALSE),"")</f>
        <v/>
      </c>
      <c r="DU397" s="259" t="str">
        <f t="shared" ref="DU397:DU460" si="815">IF($DN397&lt;&gt;0,ROUNDDOWN(($DS397-$DP397)/$DP397,3),"")</f>
        <v/>
      </c>
      <c r="DV397" s="14"/>
      <c r="DW397" s="17" t="str">
        <f t="shared" ref="DW397:DW460" ca="1" si="816">IF(Z397&lt;&gt;"","■","")</f>
        <v/>
      </c>
      <c r="DX397" s="88" t="str">
        <f t="shared" ca="1" si="727"/>
        <v/>
      </c>
      <c r="DZ397" s="339">
        <f t="shared" ca="1" si="733"/>
        <v>0</v>
      </c>
      <c r="EA397" s="339">
        <f t="shared" ca="1" si="733"/>
        <v>0</v>
      </c>
      <c r="EB397" s="339">
        <f t="shared" ca="1" si="733"/>
        <v>0</v>
      </c>
      <c r="EC397" s="339">
        <f t="shared" ca="1" si="733"/>
        <v>0</v>
      </c>
      <c r="ED397" s="339">
        <f t="shared" ca="1" si="733"/>
        <v>0</v>
      </c>
      <c r="EE397" s="339">
        <f t="shared" ca="1" si="733"/>
        <v>0</v>
      </c>
      <c r="EF397" s="339">
        <f t="shared" ca="1" si="733"/>
        <v>0</v>
      </c>
      <c r="EG397" s="339">
        <f t="shared" ca="1" si="733"/>
        <v>0</v>
      </c>
      <c r="EH397" s="339">
        <f t="shared" ca="1" si="733"/>
        <v>0</v>
      </c>
      <c r="EI397" s="339">
        <f t="shared" ca="1" si="733"/>
        <v>0</v>
      </c>
      <c r="EJ397" s="339">
        <f t="shared" ca="1" si="733"/>
        <v>0</v>
      </c>
      <c r="EK397" s="339">
        <f t="shared" ca="1" si="733"/>
        <v>0</v>
      </c>
      <c r="EL397" s="339">
        <f t="shared" ca="1" si="733"/>
        <v>0</v>
      </c>
      <c r="EM397" s="339">
        <f t="shared" ca="1" si="733"/>
        <v>0</v>
      </c>
      <c r="EO397" s="919" t="str">
        <f t="shared" ca="1" si="735"/>
        <v/>
      </c>
      <c r="EP397" s="919" t="str">
        <f t="shared" ref="EP397:EP460" ca="1" si="817">IF(EO397="","",IF(EO396=EO397,EP396+1,1))</f>
        <v/>
      </c>
      <c r="EQ397" s="919" t="str">
        <f t="shared" ref="EQ397:EQ460" ca="1" si="818">IFERROR(IF($EO396=$EO397,EQ396,MAX(INDIRECT("'("&amp;EO397&amp;")'!B37:B46"))),"")</f>
        <v/>
      </c>
      <c r="ER397" s="919" t="str">
        <f t="shared" ref="ER397:ER460" ca="1" si="819">IFERROR(INDEX(INDIRECT("'("&amp;EO397&amp;")'!$AD$37:$AD$46"),MATCH(EP397,INDIRECT("'("&amp;EO397&amp;")'!$B$37:$B$46"),0),1),"")</f>
        <v/>
      </c>
      <c r="ES397" s="919" t="str">
        <f ca="1">IFERROR(INDEX('郵便番号（石川県）'!$A$3:$F$2574,MATCH(INDIRECT("'("&amp;EO397&amp;")'!E7"),'郵便番号（石川県）'!$A$3:$A$2574,0),6),"")</f>
        <v/>
      </c>
      <c r="ET397" s="919" t="str">
        <f ca="1">IFERROR(INDEX('郵便番号（石川県）'!$A$3:$F$2574,MATCH(INDIRECT("'("&amp;$EO397&amp;")'!E7"),'郵便番号（石川県）'!$A$3:$A$2574,0),5),"")</f>
        <v/>
      </c>
      <c r="EU397" s="919" t="str">
        <f t="shared" ref="EU397:EU460" ca="1" si="820">IFERROR(INDIRECT("'("&amp;$EO397&amp;")'!N5"),"")</f>
        <v/>
      </c>
      <c r="EV397" s="919" t="str">
        <f t="shared" ref="EV397:EV460" ca="1" si="821">IFERROR(INDIRECT("'("&amp;EO397&amp;")'!H13"),"")</f>
        <v/>
      </c>
      <c r="EW397" s="919" t="str">
        <f t="shared" ref="EW397:EW460" ca="1" si="822">IFERROR(IF(OR(INDIRECT("'("&amp;EO397&amp;")'!H12")="■",INDIRECT("'("&amp;EO397&amp;")'!ac12")="■"),"■",""),"")</f>
        <v/>
      </c>
      <c r="EX397" s="919" t="str">
        <f t="shared" ref="EX397:EX460" ca="1" si="823">IF(EO397="","","("&amp;EO397&amp;")")</f>
        <v/>
      </c>
      <c r="EY397" s="919" t="str">
        <f t="shared" ref="EY397:EY460" ca="1" si="824">EX397&amp;EP397</f>
        <v/>
      </c>
      <c r="EZ397" s="919" t="str">
        <f t="shared" ref="EZ397:EZ460" ca="1" si="825">IFERROR(INDIRECT("'("&amp;$EO397&amp;")'!B122"),"")</f>
        <v/>
      </c>
      <c r="FA397" s="919" t="str">
        <f t="shared" ref="FA397:FA460" ca="1" si="826">IFERROR(IF(INDIRECT("'("&amp;$EO397&amp;")'!AE136")="",1,2),"")</f>
        <v/>
      </c>
      <c r="FB397" s="919" t="str">
        <f t="shared" ref="FB397:FB460" ca="1" si="827">IFERROR(INDIRECT("'("&amp;$EO397&amp;")'!L122"),"")</f>
        <v/>
      </c>
      <c r="FC397" s="919" t="str">
        <f t="shared" ref="FC397:FC460" ca="1" si="828">IFERROR(IF(INDIRECT("'("&amp;$EO397&amp;")'!AG144")="",1,2),"")</f>
        <v/>
      </c>
      <c r="FD397" s="627" t="str">
        <f t="shared" ref="FD397:FD460" ca="1" si="829">IFERROR(IF(INDIRECT("'("&amp;$EO397&amp;")'!AE2")="■","■",""),"")</f>
        <v/>
      </c>
      <c r="FE397" s="630">
        <v>387</v>
      </c>
      <c r="FF397" s="299" t="str">
        <f t="shared" ref="FF397:FF460" ca="1" si="830">IFERROR(IF(INDIRECT("'("&amp;FE397&amp;")'!T2")="農業機械再取得等支援事業要望申込書",FE397,""),"")</f>
        <v/>
      </c>
      <c r="FG397" s="993" t="str">
        <f t="shared" ref="FG397:FG460" ca="1" si="831">IFERROR(INDIRECT("'("&amp;EO397&amp;")'!M"&amp;36+EP397),"")</f>
        <v/>
      </c>
      <c r="FH397" s="919" t="str">
        <f t="shared" ref="FH397:FH460" ca="1" si="832">IFERROR(IF(BW397-BX397&gt;0,"■",""),"")</f>
        <v/>
      </c>
      <c r="FI397" s="299">
        <f ca="1">COUNTIF($FH$11:FH397,"■")</f>
        <v>0</v>
      </c>
    </row>
    <row r="398" spans="1:165" ht="34.5" customHeight="1">
      <c r="A398" s="445">
        <f t="shared" ca="1" si="736"/>
        <v>0</v>
      </c>
      <c r="B398" s="446">
        <f>IF(R398&lt;&gt;"",IF(COUNTIF(R$11:R398,R398)=1,MAX(B$11:B397)+1,INDEX(B$11:B397,MATCH(R398,R$11:R397,0),1)),0)</f>
        <v>1</v>
      </c>
      <c r="C398" s="446">
        <f ca="1">IF(T398&lt;&gt;"",IF(COUNTIF(T$11:T398,T398)=1,MAX(C$11:C397)+1,INDEX(C$11:C397,MATCH(T398,T$11:T397,0),1)),0)</f>
        <v>0</v>
      </c>
      <c r="D398" s="446">
        <f ca="1">IF(U398&lt;&gt;"",IF(COUNTIF(U$11:U398,U398)=1,MAX(D$11:D397)+1,INDEX(D$11:D397,MATCH(U398,U$11:U397,0),1)),0)</f>
        <v>0</v>
      </c>
      <c r="E398" s="446">
        <f ca="1">IF(S398&lt;&gt;"",IF(COUNTIF(S$11:S398,S398)=1,MAX(E$11:E397)+1,INDEX(E$11:E397,MATCH(S398,S$11:S397,0),1)),0)</f>
        <v>0</v>
      </c>
      <c r="F398" s="446">
        <f ca="1">IF(Z398&lt;&gt;"",IF(COUNTIF(Z$11:Z398,Z398)=1,MAX(F$11:F397)+1,INDEX(F$11:F397,MATCH(Z398,Z$11:Z397,0),1)),0)</f>
        <v>0</v>
      </c>
      <c r="G398" s="447" cm="1">
        <f t="array" aca="1" ref="G398" ca="1">IF(Z398&lt;&gt;"",IF(COUNTIFS(Z$11:Z398,Z398,W$11:W398,W398)=1,MAX(G$11:G397)+1,INDEX(G$11:G397,MATCH(Z398&amp;W398,Z$11:Z397&amp;W$11:W398,0),1)),0)</f>
        <v>0</v>
      </c>
      <c r="H398" s="447">
        <f t="shared" ca="1" si="737"/>
        <v>0</v>
      </c>
      <c r="I398" s="447">
        <f ca="1">IF(T398="",0,IF(COUNTIF(T$11:T398,T398)=1,1,0))</f>
        <v>0</v>
      </c>
      <c r="J398" s="447">
        <f ca="1">IF(U398="",0,IF(COUNTIF(U$11:U398,U398)=1,1,0))</f>
        <v>0</v>
      </c>
      <c r="K398" s="447">
        <f ca="1">IF(S398="",0,IF(COUNTIF(S$11:S398,S398)=1,1,0))</f>
        <v>0</v>
      </c>
      <c r="L398" s="446">
        <f ca="1">IF(Z398="",0,IF(COUNTIF(Z$11:Z398,Z398)=1,1,0))</f>
        <v>0</v>
      </c>
      <c r="M398" s="767">
        <f ca="1">IF($W398=2,IF(COUNTIFS($W$11:$W398,2,$Z$11:$Z398,$Z398)=1,1,0),0)</f>
        <v>0</v>
      </c>
      <c r="N398" s="767">
        <f ca="1">IF($W398=1,IF(COUNTIFS($W$11:$W398,2,$Z$11:$Z398,$Z398)=1,1,0),0)</f>
        <v>0</v>
      </c>
      <c r="O398" s="446">
        <f ca="1">IF(H398=0,0,IF(COUNTIF(Z$11:Z398,Z398)=1,1,0))</f>
        <v>0</v>
      </c>
      <c r="P398" s="448" t="str">
        <f t="shared" ca="1" si="738"/>
        <v>石川県</v>
      </c>
      <c r="Q398" s="89">
        <f t="shared" ca="1" si="739"/>
        <v>388</v>
      </c>
      <c r="R398" s="170" t="s">
        <v>459</v>
      </c>
      <c r="S398" s="357" t="str">
        <f t="shared" ca="1" si="740"/>
        <v/>
      </c>
      <c r="T398" s="357" t="str">
        <f t="shared" ca="1" si="741"/>
        <v/>
      </c>
      <c r="U398" s="58" t="str">
        <f t="shared" ca="1" si="742"/>
        <v/>
      </c>
      <c r="V398" s="58" t="str">
        <f t="shared" ca="1" si="743"/>
        <v/>
      </c>
      <c r="W398" s="920" t="str">
        <f t="shared" ca="1" si="744"/>
        <v/>
      </c>
      <c r="X398" s="369">
        <f ca="1">IFERROR(VLOOKUP(W398,'（様式１号）３整理番号表'!$B$4:$H$5,2,FALSE),0)</f>
        <v>0</v>
      </c>
      <c r="Y398" s="768" t="str" cm="1">
        <f t="array" aca="1" ref="Y398" ca="1">IF(AND(D398=0,F398=0),"",IF(COUNTIF(D$11:D398,D398)=1,1,IF(COUNTIFS(D$11:D398,D398,F$11:F398,F398)=1,INDEX((D$11:D398,F$11:F398,Y$11:Y398),MATCH(_xlfn.MAXIFS(F$11:F397,D$11:D397,D398),$F$11:F398,0),1,3)+1,INDEX((D$11:D398,F$11:F398,Y$11:Y398),MATCH(D398&amp;F398,D$11:D398&amp;F$11:F398,0),1,3))))</f>
        <v/>
      </c>
      <c r="Z398" s="40" t="str">
        <f t="shared" ca="1" si="745"/>
        <v/>
      </c>
      <c r="AA398" s="924" t="str">
        <f t="shared" ca="1" si="746"/>
        <v/>
      </c>
      <c r="AB398" s="93">
        <f ca="1">IFERROR(VLOOKUP(AA398,'（様式１号）３整理番号表'!$B$10:$H$16,2,FALSE),0)</f>
        <v>0</v>
      </c>
      <c r="AC398" s="924" t="str">
        <f t="shared" ca="1" si="747"/>
        <v/>
      </c>
      <c r="AD398" s="924" t="str">
        <f t="shared" ca="1" si="748"/>
        <v/>
      </c>
      <c r="AE398" s="93">
        <f ca="1">IFERROR(VLOOKUP(AD398,'（様式１号）３整理番号表'!$B$21:$H$22,2,FALSE),0)</f>
        <v>0</v>
      </c>
      <c r="AF398" s="924" t="str">
        <f t="shared" ca="1" si="749"/>
        <v/>
      </c>
      <c r="AG398" s="93">
        <f ca="1">IFERROR(VLOOKUP(AF398,'（様式１号）３整理番号表'!$B$26:$H$31,2,FALSE),0)</f>
        <v>0</v>
      </c>
      <c r="AH398" s="924" t="str">
        <f t="shared" ca="1" si="750"/>
        <v/>
      </c>
      <c r="AI398" s="93">
        <f ca="1">IFERROR(VLOOKUP(AH398,'（様式１号）３整理番号表'!$J$5:$N$59,2,FALSE),0)</f>
        <v>0</v>
      </c>
      <c r="AJ398" s="77" t="str">
        <f t="shared" ca="1" si="751"/>
        <v/>
      </c>
      <c r="AK398" s="93">
        <f ca="1">IFERROR(VLOOKUP(AJ398,'（様式１号）３整理番号表'!$P$5:$R$29,2,FALSE),0)</f>
        <v>0</v>
      </c>
      <c r="AL398" s="921" t="str">
        <f t="shared" ca="1" si="752"/>
        <v/>
      </c>
      <c r="AM398" s="921" t="str">
        <f t="shared" ca="1" si="753"/>
        <v/>
      </c>
      <c r="AN398" s="921"/>
      <c r="AO398" s="77" t="str">
        <f t="shared" ca="1" si="754"/>
        <v/>
      </c>
      <c r="AP398" s="93">
        <f ca="1">IFERROR(VLOOKUP(AO398,'（様式１号）３整理番号表'!$P$5:$R$29,2,FALSE),0)</f>
        <v>0</v>
      </c>
      <c r="AQ398" s="924" t="str">
        <f t="shared" ca="1" si="755"/>
        <v/>
      </c>
      <c r="AR398" s="93">
        <f t="shared" ca="1" si="756"/>
        <v>0</v>
      </c>
      <c r="AS398" s="924" t="str">
        <f t="shared" ca="1" si="757"/>
        <v/>
      </c>
      <c r="AT398" s="40" t="str">
        <f t="shared" ca="1" si="758"/>
        <v/>
      </c>
      <c r="AU398" s="93" t="str">
        <f t="shared" ca="1" si="759"/>
        <v/>
      </c>
      <c r="AV398" s="923" t="str">
        <f t="shared" ca="1" si="760"/>
        <v/>
      </c>
      <c r="AW398" s="926" t="str">
        <f t="shared" ca="1" si="761"/>
        <v/>
      </c>
      <c r="AX398" s="925" t="str">
        <f t="shared" ca="1" si="762"/>
        <v/>
      </c>
      <c r="AY398" s="925" t="str">
        <f t="shared" ca="1" si="762"/>
        <v/>
      </c>
      <c r="AZ398" s="925" t="str">
        <f t="shared" ca="1" si="762"/>
        <v/>
      </c>
      <c r="BA398" s="925" t="str">
        <f t="shared" ca="1" si="762"/>
        <v/>
      </c>
      <c r="BB398" s="925" t="str">
        <f t="shared" ca="1" si="763"/>
        <v/>
      </c>
      <c r="BC398" s="925" t="str">
        <f t="shared" ca="1" si="764"/>
        <v/>
      </c>
      <c r="BD398" s="925" t="str">
        <f t="shared" ca="1" si="764"/>
        <v/>
      </c>
      <c r="BE398" s="925" t="str">
        <f t="shared" ca="1" si="764"/>
        <v/>
      </c>
      <c r="BF398" s="77" t="str">
        <f t="shared" ca="1" si="765"/>
        <v/>
      </c>
      <c r="BG398" s="924" t="str">
        <f t="shared" ca="1" si="766"/>
        <v/>
      </c>
      <c r="BH398" s="94">
        <f ca="1">IF(BF398&lt;&gt;"",INDEX('（様式１号）３整理番号表'!$AB$7:$AQ$12,MATCH(BF398,'（様式１号）３整理番号表'!$AA$7:$AA$12,0),MATCH(BG398,'（様式１号）３整理番号表'!$AB$6:$AQ$6,0)),0)</f>
        <v>0</v>
      </c>
      <c r="BI398" s="921" t="str">
        <f t="shared" ca="1" si="767"/>
        <v/>
      </c>
      <c r="BJ398" s="922" t="str">
        <f t="shared" ca="1" si="768"/>
        <v/>
      </c>
      <c r="BK398" s="926" t="str">
        <f t="shared" ca="1" si="769"/>
        <v/>
      </c>
      <c r="BL398" s="922" t="str">
        <f t="shared" ca="1" si="770"/>
        <v/>
      </c>
      <c r="BM398" s="79" t="str">
        <f t="shared" ca="1" si="771"/>
        <v/>
      </c>
      <c r="BN398" s="82" t="str">
        <f t="shared" ca="1" si="772"/>
        <v/>
      </c>
      <c r="BO398" s="83" t="str">
        <f t="shared" ca="1" si="773"/>
        <v/>
      </c>
      <c r="BP398" s="84" t="str">
        <f t="shared" ca="1" si="774"/>
        <v/>
      </c>
      <c r="BQ398" s="82" t="str">
        <f t="shared" ca="1" si="775"/>
        <v/>
      </c>
      <c r="BR398" s="97" t="str">
        <f t="shared" ca="1" si="776"/>
        <v/>
      </c>
      <c r="BS398" s="95" t="str">
        <f t="shared" ca="1" si="777"/>
        <v/>
      </c>
      <c r="BT398" s="184" t="str">
        <f t="shared" ca="1" si="778"/>
        <v/>
      </c>
      <c r="BU398" s="611" t="str">
        <f t="shared" ca="1" si="779"/>
        <v/>
      </c>
      <c r="BV398" s="77" t="str">
        <f t="shared" ca="1" si="780"/>
        <v/>
      </c>
      <c r="BW398" s="85" t="str">
        <f t="shared" ca="1" si="781"/>
        <v/>
      </c>
      <c r="BX398" s="86" t="str">
        <f t="shared" ca="1" si="782"/>
        <v/>
      </c>
      <c r="BY398" s="231">
        <f ca="1">IF('ポイント要件確認等（個別表）'!AD398=1,ROUNDDOWN('ポイント要件確認等（個別表）'!AV398,-3),IF('ポイント要件確認等（個別表）'!AD398=2,ROUNDDOWN('ポイント要件確認等（個別表）'!BH398,-3),IF('ポイント要件確認等（個別表）'!AD398=3,ROUNDDOWN('ポイント要件確認等（個別表）'!BT398,-3),0)))</f>
        <v>0</v>
      </c>
      <c r="BZ398" s="86" t="str">
        <f t="shared" ca="1" si="783"/>
        <v/>
      </c>
      <c r="CA398" s="232" t="str">
        <f t="shared" ca="1" si="784"/>
        <v/>
      </c>
      <c r="CB398" s="232">
        <f t="shared" ca="1" si="785"/>
        <v>0</v>
      </c>
      <c r="CC398" s="86" t="str">
        <f t="shared" ca="1" si="786"/>
        <v/>
      </c>
      <c r="CD398" s="86" t="str">
        <f t="shared" ca="1" si="787"/>
        <v/>
      </c>
      <c r="CE398" s="609"/>
      <c r="CF398" s="86" t="str">
        <f t="shared" ca="1" si="788"/>
        <v/>
      </c>
      <c r="CG398" s="185" t="str">
        <f t="shared" ca="1" si="789"/>
        <v/>
      </c>
      <c r="CH398" s="246" t="str">
        <f t="shared" ca="1" si="790"/>
        <v>含税額</v>
      </c>
      <c r="CI398" s="247" t="str">
        <f t="shared" ca="1" si="791"/>
        <v/>
      </c>
      <c r="CJ398" s="87" t="str">
        <f ca="1">IFERROR(IF(INDIRECT("'("&amp;'２個別表'!EO398&amp;")'!AR"&amp;84+EP398)&lt;&gt;1,"",1),"")</f>
        <v/>
      </c>
      <c r="CK398" s="244" t="str">
        <f t="shared" ca="1" si="792"/>
        <v/>
      </c>
      <c r="CL398" s="235" t="str">
        <f t="shared" ca="1" si="793"/>
        <v/>
      </c>
      <c r="CM398" s="239" t="str">
        <f t="shared" ca="1" si="794"/>
        <v/>
      </c>
      <c r="CN398" s="77" t="str">
        <f t="shared" ca="1" si="795"/>
        <v/>
      </c>
      <c r="CO398" s="93" t="str">
        <f ca="1">IFERROR(VLOOKUP(CN398,'（様式１号）３整理番号表'!$T$5:$V$15,2,FALSE),"")</f>
        <v/>
      </c>
      <c r="CP398" s="924" t="str">
        <f t="shared" ca="1" si="796"/>
        <v/>
      </c>
      <c r="CQ398" s="93" t="str">
        <f ca="1">IFERROR(VLOOKUP(CP398,'（様式１号）３整理番号表'!$T$19:$V$24,2,FALSE),"")</f>
        <v/>
      </c>
      <c r="CR398" s="924" t="str">
        <f ca="1">IFERROR(IF(INDIRECT("'("&amp;'２個別表'!EO398&amp;")'!AV"&amp;84+EP398)&lt;&gt;1,"",1),"")</f>
        <v/>
      </c>
      <c r="CS398" s="232">
        <f t="shared" ca="1" si="797"/>
        <v>0</v>
      </c>
      <c r="CT398" s="248">
        <f t="shared" ca="1" si="798"/>
        <v>0</v>
      </c>
      <c r="CU398" s="376" t="str">
        <f ca="1">IF(ER398="補強",IF(COUNTIFS($Z$11:Z398,Z398,$W$11:W398,1)=1,"１①",""),IF(COUNTIFS($Z$11:Z398,Z398,$W$11:W398,2)=1,"２①",""))</f>
        <v/>
      </c>
      <c r="CV398" s="57" t="str">
        <f t="shared" ca="1" si="799"/>
        <v/>
      </c>
      <c r="CW398" s="927" t="str">
        <f t="shared" ca="1" si="800"/>
        <v/>
      </c>
      <c r="CX398" s="256" t="str">
        <f t="shared" ca="1" si="801"/>
        <v/>
      </c>
      <c r="CY398" s="256" t="str">
        <f t="shared" ca="1" si="802"/>
        <v/>
      </c>
      <c r="CZ398" s="256" t="str">
        <f t="shared" ca="1" si="803"/>
        <v/>
      </c>
      <c r="DA398" s="256" t="str">
        <f t="shared" ca="1" si="804"/>
        <v/>
      </c>
      <c r="DB398" s="316" t="str">
        <f ca="1">IFERROR(VLOOKUP($CU398,'（様式１号）３整理番号表'!$Z$19:$AB$32,3,FALSE),"")</f>
        <v/>
      </c>
      <c r="DC398" s="259" t="str">
        <f t="shared" ca="1" si="805"/>
        <v>-</v>
      </c>
      <c r="DD398" s="618" t="str">
        <f t="shared" ca="1" si="806"/>
        <v/>
      </c>
      <c r="DE398" s="321" t="str">
        <f ca="1">IF(AND(AO398=18,AS398=1),IF(COUNTIFS($Y$11:Y398,Y398,$AS$11:AS398,1)=1,"２②",""),IF($CU398="１①",INDEX(INDIRECT("'("&amp;$EO398&amp;")'!AR116:BB116"),1,MATCH(INDIRECT("'("&amp;$EO398&amp;")'!C118"),INDIRECT("'("&amp;$EO398&amp;")'!AR119:BB119"),0)),""))</f>
        <v/>
      </c>
      <c r="DF398" s="324" t="str">
        <f t="shared" ca="1" si="807"/>
        <v/>
      </c>
      <c r="DG398" s="313" t="str">
        <f t="shared" ca="1" si="808"/>
        <v/>
      </c>
      <c r="DH398" s="313" t="str">
        <f t="shared" ca="1" si="809"/>
        <v/>
      </c>
      <c r="DI398" s="313" t="str">
        <f t="shared" ca="1" si="810"/>
        <v/>
      </c>
      <c r="DJ398" s="313" t="str">
        <f t="shared" ca="1" si="811"/>
        <v/>
      </c>
      <c r="DK398" s="328" t="str">
        <f t="shared" ca="1" si="812"/>
        <v/>
      </c>
      <c r="DL398" s="334" t="str">
        <f t="shared" ca="1" si="813"/>
        <v/>
      </c>
      <c r="DM398" s="915" t="str">
        <f t="shared" ca="1" si="814"/>
        <v/>
      </c>
      <c r="DN398" s="15"/>
      <c r="DO398" s="324"/>
      <c r="DP398" s="16"/>
      <c r="DQ398" s="16"/>
      <c r="DR398" s="16"/>
      <c r="DS398" s="16"/>
      <c r="DT398" s="318" t="str">
        <f>IFERROR(VLOOKUP($DN398,'（様式１号）３整理番号表'!$Z$19:$AB$32,3,FALSE),"")</f>
        <v/>
      </c>
      <c r="DU398" s="259" t="str">
        <f t="shared" si="815"/>
        <v/>
      </c>
      <c r="DV398" s="14"/>
      <c r="DW398" s="17" t="str">
        <f t="shared" ca="1" si="816"/>
        <v/>
      </c>
      <c r="DX398" s="88" t="str">
        <f t="shared" ref="DX398:DX461" ca="1" si="833">IF(FG398="地震","令和６年能登半島地震",(IF(FG398="大雨","令和６年能登半島大雨",IF(FG398="震雨","令和６年能登半島地震及び大雨",""))))</f>
        <v/>
      </c>
      <c r="DZ398" s="339">
        <f t="shared" ca="1" si="733"/>
        <v>0</v>
      </c>
      <c r="EA398" s="339">
        <f t="shared" ca="1" si="733"/>
        <v>0</v>
      </c>
      <c r="EB398" s="339">
        <f t="shared" ca="1" si="733"/>
        <v>0</v>
      </c>
      <c r="EC398" s="339">
        <f t="shared" ca="1" si="733"/>
        <v>0</v>
      </c>
      <c r="ED398" s="339">
        <f t="shared" ca="1" si="733"/>
        <v>0</v>
      </c>
      <c r="EE398" s="339">
        <f t="shared" ca="1" si="733"/>
        <v>0</v>
      </c>
      <c r="EF398" s="339">
        <f t="shared" ca="1" si="733"/>
        <v>0</v>
      </c>
      <c r="EG398" s="339">
        <f t="shared" ca="1" si="733"/>
        <v>0</v>
      </c>
      <c r="EH398" s="339">
        <f t="shared" ca="1" si="733"/>
        <v>0</v>
      </c>
      <c r="EI398" s="339">
        <f t="shared" ca="1" si="733"/>
        <v>0</v>
      </c>
      <c r="EJ398" s="339">
        <f t="shared" ca="1" si="733"/>
        <v>0</v>
      </c>
      <c r="EK398" s="339">
        <f t="shared" ca="1" si="733"/>
        <v>0</v>
      </c>
      <c r="EL398" s="339">
        <f t="shared" ca="1" si="733"/>
        <v>0</v>
      </c>
      <c r="EM398" s="339">
        <f t="shared" ca="1" si="733"/>
        <v>0</v>
      </c>
      <c r="EO398" s="919" t="str">
        <f t="shared" ca="1" si="735"/>
        <v/>
      </c>
      <c r="EP398" s="919" t="str">
        <f t="shared" ca="1" si="817"/>
        <v/>
      </c>
      <c r="EQ398" s="919" t="str">
        <f t="shared" ca="1" si="818"/>
        <v/>
      </c>
      <c r="ER398" s="919" t="str">
        <f t="shared" ca="1" si="819"/>
        <v/>
      </c>
      <c r="ES398" s="919" t="str">
        <f ca="1">IFERROR(INDEX('郵便番号（石川県）'!$A$3:$F$2574,MATCH(INDIRECT("'("&amp;EO398&amp;")'!E7"),'郵便番号（石川県）'!$A$3:$A$2574,0),6),"")</f>
        <v/>
      </c>
      <c r="ET398" s="919" t="str">
        <f ca="1">IFERROR(INDEX('郵便番号（石川県）'!$A$3:$F$2574,MATCH(INDIRECT("'("&amp;$EO398&amp;")'!E7"),'郵便番号（石川県）'!$A$3:$A$2574,0),5),"")</f>
        <v/>
      </c>
      <c r="EU398" s="919" t="str">
        <f t="shared" ca="1" si="820"/>
        <v/>
      </c>
      <c r="EV398" s="919" t="str">
        <f t="shared" ca="1" si="821"/>
        <v/>
      </c>
      <c r="EW398" s="919" t="str">
        <f t="shared" ca="1" si="822"/>
        <v/>
      </c>
      <c r="EX398" s="919" t="str">
        <f t="shared" ca="1" si="823"/>
        <v/>
      </c>
      <c r="EY398" s="919" t="str">
        <f t="shared" ca="1" si="824"/>
        <v/>
      </c>
      <c r="EZ398" s="919" t="str">
        <f t="shared" ca="1" si="825"/>
        <v/>
      </c>
      <c r="FA398" s="919" t="str">
        <f t="shared" ca="1" si="826"/>
        <v/>
      </c>
      <c r="FB398" s="919" t="str">
        <f t="shared" ca="1" si="827"/>
        <v/>
      </c>
      <c r="FC398" s="919" t="str">
        <f t="shared" ca="1" si="828"/>
        <v/>
      </c>
      <c r="FD398" s="627" t="str">
        <f t="shared" ca="1" si="829"/>
        <v/>
      </c>
      <c r="FE398" s="630">
        <v>388</v>
      </c>
      <c r="FF398" s="299" t="str">
        <f t="shared" ca="1" si="830"/>
        <v/>
      </c>
      <c r="FG398" s="993" t="str">
        <f t="shared" ca="1" si="831"/>
        <v/>
      </c>
      <c r="FH398" s="919" t="str">
        <f t="shared" ca="1" si="832"/>
        <v/>
      </c>
      <c r="FI398" s="299">
        <f ca="1">COUNTIF($FH$11:FH398,"■")</f>
        <v>0</v>
      </c>
    </row>
    <row r="399" spans="1:165" ht="34.5" customHeight="1">
      <c r="A399" s="445">
        <f t="shared" ca="1" si="736"/>
        <v>0</v>
      </c>
      <c r="B399" s="446">
        <f>IF(R399&lt;&gt;"",IF(COUNTIF(R$11:R399,R399)=1,MAX(B$11:B398)+1,INDEX(B$11:B398,MATCH(R399,R$11:R398,0),1)),0)</f>
        <v>1</v>
      </c>
      <c r="C399" s="446">
        <f ca="1">IF(T399&lt;&gt;"",IF(COUNTIF(T$11:T399,T399)=1,MAX(C$11:C398)+1,INDEX(C$11:C398,MATCH(T399,T$11:T398,0),1)),0)</f>
        <v>0</v>
      </c>
      <c r="D399" s="446">
        <f ca="1">IF(U399&lt;&gt;"",IF(COUNTIF(U$11:U399,U399)=1,MAX(D$11:D398)+1,INDEX(D$11:D398,MATCH(U399,U$11:U398,0),1)),0)</f>
        <v>0</v>
      </c>
      <c r="E399" s="446">
        <f ca="1">IF(S399&lt;&gt;"",IF(COUNTIF(S$11:S399,S399)=1,MAX(E$11:E398)+1,INDEX(E$11:E398,MATCH(S399,S$11:S398,0),1)),0)</f>
        <v>0</v>
      </c>
      <c r="F399" s="446">
        <f ca="1">IF(Z399&lt;&gt;"",IF(COUNTIF(Z$11:Z399,Z399)=1,MAX(F$11:F398)+1,INDEX(F$11:F398,MATCH(Z399,Z$11:Z398,0),1)),0)</f>
        <v>0</v>
      </c>
      <c r="G399" s="447" cm="1">
        <f t="array" aca="1" ref="G399" ca="1">IF(Z399&lt;&gt;"",IF(COUNTIFS(Z$11:Z399,Z399,W$11:W399,W399)=1,MAX(G$11:G398)+1,INDEX(G$11:G398,MATCH(Z399&amp;W399,Z$11:Z398&amp;W$11:W399,0),1)),0)</f>
        <v>0</v>
      </c>
      <c r="H399" s="447">
        <f t="shared" ca="1" si="737"/>
        <v>0</v>
      </c>
      <c r="I399" s="447">
        <f ca="1">IF(T399="",0,IF(COUNTIF(T$11:T399,T399)=1,1,0))</f>
        <v>0</v>
      </c>
      <c r="J399" s="447">
        <f ca="1">IF(U399="",0,IF(COUNTIF(U$11:U399,U399)=1,1,0))</f>
        <v>0</v>
      </c>
      <c r="K399" s="447">
        <f ca="1">IF(S399="",0,IF(COUNTIF(S$11:S399,S399)=1,1,0))</f>
        <v>0</v>
      </c>
      <c r="L399" s="446">
        <f ca="1">IF(Z399="",0,IF(COUNTIF(Z$11:Z399,Z399)=1,1,0))</f>
        <v>0</v>
      </c>
      <c r="M399" s="767">
        <f ca="1">IF($W399=2,IF(COUNTIFS($W$11:$W399,2,$Z$11:$Z399,$Z399)=1,1,0),0)</f>
        <v>0</v>
      </c>
      <c r="N399" s="767">
        <f ca="1">IF($W399=1,IF(COUNTIFS($W$11:$W399,2,$Z$11:$Z399,$Z399)=1,1,0),0)</f>
        <v>0</v>
      </c>
      <c r="O399" s="446">
        <f ca="1">IF(H399=0,0,IF(COUNTIF(Z$11:Z399,Z399)=1,1,0))</f>
        <v>0</v>
      </c>
      <c r="P399" s="448" t="str">
        <f t="shared" ca="1" si="738"/>
        <v>石川県</v>
      </c>
      <c r="Q399" s="89">
        <f t="shared" ca="1" si="739"/>
        <v>389</v>
      </c>
      <c r="R399" s="170" t="s">
        <v>459</v>
      </c>
      <c r="S399" s="357" t="str">
        <f t="shared" ca="1" si="740"/>
        <v/>
      </c>
      <c r="T399" s="357" t="str">
        <f t="shared" ca="1" si="741"/>
        <v/>
      </c>
      <c r="U399" s="58" t="str">
        <f t="shared" ca="1" si="742"/>
        <v/>
      </c>
      <c r="V399" s="58" t="str">
        <f t="shared" ca="1" si="743"/>
        <v/>
      </c>
      <c r="W399" s="920" t="str">
        <f t="shared" ca="1" si="744"/>
        <v/>
      </c>
      <c r="X399" s="369">
        <f ca="1">IFERROR(VLOOKUP(W399,'（様式１号）３整理番号表'!$B$4:$H$5,2,FALSE),0)</f>
        <v>0</v>
      </c>
      <c r="Y399" s="768" t="str" cm="1">
        <f t="array" aca="1" ref="Y399" ca="1">IF(AND(D399=0,F399=0),"",IF(COUNTIF(D$11:D399,D399)=1,1,IF(COUNTIFS(D$11:D399,D399,F$11:F399,F399)=1,INDEX((D$11:D399,F$11:F399,Y$11:Y399),MATCH(_xlfn.MAXIFS(F$11:F398,D$11:D398,D399),$F$11:F399,0),1,3)+1,INDEX((D$11:D399,F$11:F399,Y$11:Y399),MATCH(D399&amp;F399,D$11:D399&amp;F$11:F399,0),1,3))))</f>
        <v/>
      </c>
      <c r="Z399" s="40" t="str">
        <f t="shared" ca="1" si="745"/>
        <v/>
      </c>
      <c r="AA399" s="924" t="str">
        <f t="shared" ca="1" si="746"/>
        <v/>
      </c>
      <c r="AB399" s="93">
        <f ca="1">IFERROR(VLOOKUP(AA399,'（様式１号）３整理番号表'!$B$10:$H$16,2,FALSE),0)</f>
        <v>0</v>
      </c>
      <c r="AC399" s="924" t="str">
        <f t="shared" ca="1" si="747"/>
        <v/>
      </c>
      <c r="AD399" s="924" t="str">
        <f t="shared" ca="1" si="748"/>
        <v/>
      </c>
      <c r="AE399" s="93">
        <f ca="1">IFERROR(VLOOKUP(AD399,'（様式１号）３整理番号表'!$B$21:$H$22,2,FALSE),0)</f>
        <v>0</v>
      </c>
      <c r="AF399" s="924" t="str">
        <f t="shared" ca="1" si="749"/>
        <v/>
      </c>
      <c r="AG399" s="93">
        <f ca="1">IFERROR(VLOOKUP(AF399,'（様式１号）３整理番号表'!$B$26:$H$31,2,FALSE),0)</f>
        <v>0</v>
      </c>
      <c r="AH399" s="924" t="str">
        <f t="shared" ca="1" si="750"/>
        <v/>
      </c>
      <c r="AI399" s="93">
        <f ca="1">IFERROR(VLOOKUP(AH399,'（様式１号）３整理番号表'!$J$5:$N$59,2,FALSE),0)</f>
        <v>0</v>
      </c>
      <c r="AJ399" s="77" t="str">
        <f t="shared" ca="1" si="751"/>
        <v/>
      </c>
      <c r="AK399" s="93">
        <f ca="1">IFERROR(VLOOKUP(AJ399,'（様式１号）３整理番号表'!$P$5:$R$29,2,FALSE),0)</f>
        <v>0</v>
      </c>
      <c r="AL399" s="921" t="str">
        <f t="shared" ca="1" si="752"/>
        <v/>
      </c>
      <c r="AM399" s="921" t="str">
        <f t="shared" ca="1" si="753"/>
        <v/>
      </c>
      <c r="AN399" s="921"/>
      <c r="AO399" s="77" t="str">
        <f t="shared" ca="1" si="754"/>
        <v/>
      </c>
      <c r="AP399" s="93">
        <f ca="1">IFERROR(VLOOKUP(AO399,'（様式１号）３整理番号表'!$P$5:$R$29,2,FALSE),0)</f>
        <v>0</v>
      </c>
      <c r="AQ399" s="924" t="str">
        <f t="shared" ca="1" si="755"/>
        <v/>
      </c>
      <c r="AR399" s="93">
        <f t="shared" ca="1" si="756"/>
        <v>0</v>
      </c>
      <c r="AS399" s="924" t="str">
        <f t="shared" ca="1" si="757"/>
        <v/>
      </c>
      <c r="AT399" s="40" t="str">
        <f t="shared" ca="1" si="758"/>
        <v/>
      </c>
      <c r="AU399" s="93" t="str">
        <f t="shared" ca="1" si="759"/>
        <v/>
      </c>
      <c r="AV399" s="923" t="str">
        <f t="shared" ca="1" si="760"/>
        <v/>
      </c>
      <c r="AW399" s="926" t="str">
        <f t="shared" ca="1" si="761"/>
        <v/>
      </c>
      <c r="AX399" s="925" t="str">
        <f t="shared" ca="1" si="762"/>
        <v/>
      </c>
      <c r="AY399" s="925" t="str">
        <f t="shared" ca="1" si="762"/>
        <v/>
      </c>
      <c r="AZ399" s="925" t="str">
        <f t="shared" ca="1" si="762"/>
        <v/>
      </c>
      <c r="BA399" s="925" t="str">
        <f t="shared" ca="1" si="762"/>
        <v/>
      </c>
      <c r="BB399" s="925" t="str">
        <f t="shared" ca="1" si="763"/>
        <v/>
      </c>
      <c r="BC399" s="925" t="str">
        <f t="shared" ca="1" si="764"/>
        <v/>
      </c>
      <c r="BD399" s="925" t="str">
        <f t="shared" ca="1" si="764"/>
        <v/>
      </c>
      <c r="BE399" s="925" t="str">
        <f t="shared" ca="1" si="764"/>
        <v/>
      </c>
      <c r="BF399" s="77" t="str">
        <f t="shared" ca="1" si="765"/>
        <v/>
      </c>
      <c r="BG399" s="924" t="str">
        <f t="shared" ca="1" si="766"/>
        <v/>
      </c>
      <c r="BH399" s="94">
        <f ca="1">IF(BF399&lt;&gt;"",INDEX('（様式１号）３整理番号表'!$AB$7:$AQ$12,MATCH(BF399,'（様式１号）３整理番号表'!$AA$7:$AA$12,0),MATCH(BG399,'（様式１号）３整理番号表'!$AB$6:$AQ$6,0)),0)</f>
        <v>0</v>
      </c>
      <c r="BI399" s="921" t="str">
        <f t="shared" ca="1" si="767"/>
        <v/>
      </c>
      <c r="BJ399" s="922" t="str">
        <f t="shared" ca="1" si="768"/>
        <v/>
      </c>
      <c r="BK399" s="926" t="str">
        <f t="shared" ca="1" si="769"/>
        <v/>
      </c>
      <c r="BL399" s="922" t="str">
        <f t="shared" ca="1" si="770"/>
        <v/>
      </c>
      <c r="BM399" s="79" t="str">
        <f t="shared" ca="1" si="771"/>
        <v/>
      </c>
      <c r="BN399" s="82" t="str">
        <f t="shared" ca="1" si="772"/>
        <v/>
      </c>
      <c r="BO399" s="83" t="str">
        <f t="shared" ca="1" si="773"/>
        <v/>
      </c>
      <c r="BP399" s="84" t="str">
        <f t="shared" ca="1" si="774"/>
        <v/>
      </c>
      <c r="BQ399" s="82" t="str">
        <f t="shared" ca="1" si="775"/>
        <v/>
      </c>
      <c r="BR399" s="97" t="str">
        <f t="shared" ca="1" si="776"/>
        <v/>
      </c>
      <c r="BS399" s="95" t="str">
        <f t="shared" ca="1" si="777"/>
        <v/>
      </c>
      <c r="BT399" s="184" t="str">
        <f t="shared" ca="1" si="778"/>
        <v/>
      </c>
      <c r="BU399" s="611" t="str">
        <f t="shared" ca="1" si="779"/>
        <v/>
      </c>
      <c r="BV399" s="77" t="str">
        <f t="shared" ca="1" si="780"/>
        <v/>
      </c>
      <c r="BW399" s="85" t="str">
        <f t="shared" ca="1" si="781"/>
        <v/>
      </c>
      <c r="BX399" s="86" t="str">
        <f t="shared" ca="1" si="782"/>
        <v/>
      </c>
      <c r="BY399" s="231">
        <f ca="1">IF('ポイント要件確認等（個別表）'!AD399=1,ROUNDDOWN('ポイント要件確認等（個別表）'!AV399,-3),IF('ポイント要件確認等（個別表）'!AD399=2,ROUNDDOWN('ポイント要件確認等（個別表）'!BH399,-3),IF('ポイント要件確認等（個別表）'!AD399=3,ROUNDDOWN('ポイント要件確認等（個別表）'!BT399,-3),0)))</f>
        <v>0</v>
      </c>
      <c r="BZ399" s="86" t="str">
        <f t="shared" ca="1" si="783"/>
        <v/>
      </c>
      <c r="CA399" s="232" t="str">
        <f t="shared" ca="1" si="784"/>
        <v/>
      </c>
      <c r="CB399" s="232">
        <f t="shared" ca="1" si="785"/>
        <v>0</v>
      </c>
      <c r="CC399" s="86" t="str">
        <f t="shared" ca="1" si="786"/>
        <v/>
      </c>
      <c r="CD399" s="86" t="str">
        <f t="shared" ca="1" si="787"/>
        <v/>
      </c>
      <c r="CE399" s="609"/>
      <c r="CF399" s="86" t="str">
        <f t="shared" ca="1" si="788"/>
        <v/>
      </c>
      <c r="CG399" s="185" t="str">
        <f t="shared" ca="1" si="789"/>
        <v/>
      </c>
      <c r="CH399" s="246" t="str">
        <f t="shared" ca="1" si="790"/>
        <v>含税額</v>
      </c>
      <c r="CI399" s="247" t="str">
        <f t="shared" ca="1" si="791"/>
        <v/>
      </c>
      <c r="CJ399" s="87" t="str">
        <f ca="1">IFERROR(IF(INDIRECT("'("&amp;'２個別表'!EO399&amp;")'!AR"&amp;84+EP399)&lt;&gt;1,"",1),"")</f>
        <v/>
      </c>
      <c r="CK399" s="244" t="str">
        <f t="shared" ca="1" si="792"/>
        <v/>
      </c>
      <c r="CL399" s="235" t="str">
        <f t="shared" ca="1" si="793"/>
        <v/>
      </c>
      <c r="CM399" s="239" t="str">
        <f t="shared" ca="1" si="794"/>
        <v/>
      </c>
      <c r="CN399" s="77" t="str">
        <f t="shared" ca="1" si="795"/>
        <v/>
      </c>
      <c r="CO399" s="93" t="str">
        <f ca="1">IFERROR(VLOOKUP(CN399,'（様式１号）３整理番号表'!$T$5:$V$15,2,FALSE),"")</f>
        <v/>
      </c>
      <c r="CP399" s="924" t="str">
        <f t="shared" ca="1" si="796"/>
        <v/>
      </c>
      <c r="CQ399" s="93" t="str">
        <f ca="1">IFERROR(VLOOKUP(CP399,'（様式１号）３整理番号表'!$T$19:$V$24,2,FALSE),"")</f>
        <v/>
      </c>
      <c r="CR399" s="924" t="str">
        <f ca="1">IFERROR(IF(INDIRECT("'("&amp;'２個別表'!EO399&amp;")'!AV"&amp;84+EP399)&lt;&gt;1,"",1),"")</f>
        <v/>
      </c>
      <c r="CS399" s="232">
        <f t="shared" ca="1" si="797"/>
        <v>0</v>
      </c>
      <c r="CT399" s="248">
        <f t="shared" ca="1" si="798"/>
        <v>0</v>
      </c>
      <c r="CU399" s="376" t="str">
        <f ca="1">IF(ER399="補強",IF(COUNTIFS($Z$11:Z399,Z399,$W$11:W399,1)=1,"１①",""),IF(COUNTIFS($Z$11:Z399,Z399,$W$11:W399,2)=1,"２①",""))</f>
        <v/>
      </c>
      <c r="CV399" s="57" t="str">
        <f t="shared" ca="1" si="799"/>
        <v/>
      </c>
      <c r="CW399" s="927" t="str">
        <f t="shared" ca="1" si="800"/>
        <v/>
      </c>
      <c r="CX399" s="256" t="str">
        <f t="shared" ca="1" si="801"/>
        <v/>
      </c>
      <c r="CY399" s="256" t="str">
        <f t="shared" ca="1" si="802"/>
        <v/>
      </c>
      <c r="CZ399" s="256" t="str">
        <f t="shared" ca="1" si="803"/>
        <v/>
      </c>
      <c r="DA399" s="256" t="str">
        <f t="shared" ca="1" si="804"/>
        <v/>
      </c>
      <c r="DB399" s="316" t="str">
        <f ca="1">IFERROR(VLOOKUP($CU399,'（様式１号）３整理番号表'!$Z$19:$AB$32,3,FALSE),"")</f>
        <v/>
      </c>
      <c r="DC399" s="259" t="str">
        <f t="shared" ca="1" si="805"/>
        <v>-</v>
      </c>
      <c r="DD399" s="618" t="str">
        <f t="shared" ca="1" si="806"/>
        <v/>
      </c>
      <c r="DE399" s="321" t="str">
        <f ca="1">IF(AND(AO399=18,AS399=1),IF(COUNTIFS($Y$11:Y399,Y399,$AS$11:AS399,1)=1,"２②",""),IF($CU399="１①",INDEX(INDIRECT("'("&amp;$EO399&amp;")'!AR116:BB116"),1,MATCH(INDIRECT("'("&amp;$EO399&amp;")'!C118"),INDIRECT("'("&amp;$EO399&amp;")'!AR119:BB119"),0)),""))</f>
        <v/>
      </c>
      <c r="DF399" s="324" t="str">
        <f t="shared" ca="1" si="807"/>
        <v/>
      </c>
      <c r="DG399" s="313" t="str">
        <f t="shared" ca="1" si="808"/>
        <v/>
      </c>
      <c r="DH399" s="313" t="str">
        <f t="shared" ca="1" si="809"/>
        <v/>
      </c>
      <c r="DI399" s="313" t="str">
        <f t="shared" ca="1" si="810"/>
        <v/>
      </c>
      <c r="DJ399" s="313" t="str">
        <f t="shared" ca="1" si="811"/>
        <v/>
      </c>
      <c r="DK399" s="328" t="str">
        <f t="shared" ca="1" si="812"/>
        <v/>
      </c>
      <c r="DL399" s="334" t="str">
        <f t="shared" ca="1" si="813"/>
        <v/>
      </c>
      <c r="DM399" s="915" t="str">
        <f t="shared" ca="1" si="814"/>
        <v/>
      </c>
      <c r="DN399" s="15"/>
      <c r="DO399" s="324"/>
      <c r="DP399" s="16"/>
      <c r="DQ399" s="16"/>
      <c r="DR399" s="16"/>
      <c r="DS399" s="16"/>
      <c r="DT399" s="318" t="str">
        <f>IFERROR(VLOOKUP($DN399,'（様式１号）３整理番号表'!$Z$19:$AB$32,3,FALSE),"")</f>
        <v/>
      </c>
      <c r="DU399" s="259" t="str">
        <f t="shared" si="815"/>
        <v/>
      </c>
      <c r="DV399" s="14"/>
      <c r="DW399" s="17" t="str">
        <f t="shared" ca="1" si="816"/>
        <v/>
      </c>
      <c r="DX399" s="88" t="str">
        <f t="shared" ca="1" si="833"/>
        <v/>
      </c>
      <c r="DZ399" s="339">
        <f t="shared" ca="1" si="733"/>
        <v>0</v>
      </c>
      <c r="EA399" s="339">
        <f t="shared" ca="1" si="733"/>
        <v>0</v>
      </c>
      <c r="EB399" s="339">
        <f t="shared" ca="1" si="733"/>
        <v>0</v>
      </c>
      <c r="EC399" s="339">
        <f t="shared" ref="EC399:EM399" ca="1" si="834">COUNTIF($CJ399:$DV399,EC$8)</f>
        <v>0</v>
      </c>
      <c r="ED399" s="339">
        <f t="shared" ca="1" si="834"/>
        <v>0</v>
      </c>
      <c r="EE399" s="339">
        <f t="shared" ca="1" si="834"/>
        <v>0</v>
      </c>
      <c r="EF399" s="339">
        <f t="shared" ca="1" si="834"/>
        <v>0</v>
      </c>
      <c r="EG399" s="339">
        <f t="shared" ca="1" si="834"/>
        <v>0</v>
      </c>
      <c r="EH399" s="339">
        <f t="shared" ca="1" si="834"/>
        <v>0</v>
      </c>
      <c r="EI399" s="339">
        <f t="shared" ca="1" si="834"/>
        <v>0</v>
      </c>
      <c r="EJ399" s="339">
        <f t="shared" ca="1" si="834"/>
        <v>0</v>
      </c>
      <c r="EK399" s="339">
        <f t="shared" ca="1" si="834"/>
        <v>0</v>
      </c>
      <c r="EL399" s="339">
        <f t="shared" ca="1" si="834"/>
        <v>0</v>
      </c>
      <c r="EM399" s="339">
        <f t="shared" ca="1" si="834"/>
        <v>0</v>
      </c>
      <c r="EO399" s="919" t="str">
        <f t="shared" ca="1" si="735"/>
        <v/>
      </c>
      <c r="EP399" s="919" t="str">
        <f t="shared" ca="1" si="817"/>
        <v/>
      </c>
      <c r="EQ399" s="919" t="str">
        <f t="shared" ca="1" si="818"/>
        <v/>
      </c>
      <c r="ER399" s="919" t="str">
        <f t="shared" ca="1" si="819"/>
        <v/>
      </c>
      <c r="ES399" s="919" t="str">
        <f ca="1">IFERROR(INDEX('郵便番号（石川県）'!$A$3:$F$2574,MATCH(INDIRECT("'("&amp;EO399&amp;")'!E7"),'郵便番号（石川県）'!$A$3:$A$2574,0),6),"")</f>
        <v/>
      </c>
      <c r="ET399" s="919" t="str">
        <f ca="1">IFERROR(INDEX('郵便番号（石川県）'!$A$3:$F$2574,MATCH(INDIRECT("'("&amp;$EO399&amp;")'!E7"),'郵便番号（石川県）'!$A$3:$A$2574,0),5),"")</f>
        <v/>
      </c>
      <c r="EU399" s="919" t="str">
        <f t="shared" ca="1" si="820"/>
        <v/>
      </c>
      <c r="EV399" s="919" t="str">
        <f t="shared" ca="1" si="821"/>
        <v/>
      </c>
      <c r="EW399" s="919" t="str">
        <f t="shared" ca="1" si="822"/>
        <v/>
      </c>
      <c r="EX399" s="919" t="str">
        <f t="shared" ca="1" si="823"/>
        <v/>
      </c>
      <c r="EY399" s="919" t="str">
        <f t="shared" ca="1" si="824"/>
        <v/>
      </c>
      <c r="EZ399" s="919" t="str">
        <f t="shared" ca="1" si="825"/>
        <v/>
      </c>
      <c r="FA399" s="919" t="str">
        <f t="shared" ca="1" si="826"/>
        <v/>
      </c>
      <c r="FB399" s="919" t="str">
        <f t="shared" ca="1" si="827"/>
        <v/>
      </c>
      <c r="FC399" s="919" t="str">
        <f t="shared" ca="1" si="828"/>
        <v/>
      </c>
      <c r="FD399" s="627" t="str">
        <f t="shared" ca="1" si="829"/>
        <v/>
      </c>
      <c r="FE399" s="630">
        <v>389</v>
      </c>
      <c r="FF399" s="299" t="str">
        <f t="shared" ca="1" si="830"/>
        <v/>
      </c>
      <c r="FG399" s="993" t="str">
        <f t="shared" ca="1" si="831"/>
        <v/>
      </c>
      <c r="FH399" s="919" t="str">
        <f t="shared" ca="1" si="832"/>
        <v/>
      </c>
      <c r="FI399" s="299">
        <f ca="1">COUNTIF($FH$11:FH399,"■")</f>
        <v>0</v>
      </c>
    </row>
    <row r="400" spans="1:165" ht="34.5" customHeight="1">
      <c r="A400" s="445">
        <f t="shared" ca="1" si="736"/>
        <v>0</v>
      </c>
      <c r="B400" s="446">
        <f>IF(R400&lt;&gt;"",IF(COUNTIF(R$11:R400,R400)=1,MAX(B$11:B399)+1,INDEX(B$11:B399,MATCH(R400,R$11:R399,0),1)),0)</f>
        <v>1</v>
      </c>
      <c r="C400" s="446">
        <f ca="1">IF(T400&lt;&gt;"",IF(COUNTIF(T$11:T400,T400)=1,MAX(C$11:C399)+1,INDEX(C$11:C399,MATCH(T400,T$11:T399,0),1)),0)</f>
        <v>0</v>
      </c>
      <c r="D400" s="446">
        <f ca="1">IF(U400&lt;&gt;"",IF(COUNTIF(U$11:U400,U400)=1,MAX(D$11:D399)+1,INDEX(D$11:D399,MATCH(U400,U$11:U399,0),1)),0)</f>
        <v>0</v>
      </c>
      <c r="E400" s="446">
        <f ca="1">IF(S400&lt;&gt;"",IF(COUNTIF(S$11:S400,S400)=1,MAX(E$11:E399)+1,INDEX(E$11:E399,MATCH(S400,S$11:S399,0),1)),0)</f>
        <v>0</v>
      </c>
      <c r="F400" s="446">
        <f ca="1">IF(Z400&lt;&gt;"",IF(COUNTIF(Z$11:Z400,Z400)=1,MAX(F$11:F399)+1,INDEX(F$11:F399,MATCH(Z400,Z$11:Z399,0),1)),0)</f>
        <v>0</v>
      </c>
      <c r="G400" s="447" cm="1">
        <f t="array" aca="1" ref="G400" ca="1">IF(Z400&lt;&gt;"",IF(COUNTIFS(Z$11:Z400,Z400,W$11:W400,W400)=1,MAX(G$11:G399)+1,INDEX(G$11:G399,MATCH(Z400&amp;W400,Z$11:Z399&amp;W$11:W400,0),1)),0)</f>
        <v>0</v>
      </c>
      <c r="H400" s="447">
        <f t="shared" ca="1" si="737"/>
        <v>0</v>
      </c>
      <c r="I400" s="447">
        <f ca="1">IF(T400="",0,IF(COUNTIF(T$11:T400,T400)=1,1,0))</f>
        <v>0</v>
      </c>
      <c r="J400" s="447">
        <f ca="1">IF(U400="",0,IF(COUNTIF(U$11:U400,U400)=1,1,0))</f>
        <v>0</v>
      </c>
      <c r="K400" s="447">
        <f ca="1">IF(S400="",0,IF(COUNTIF(S$11:S400,S400)=1,1,0))</f>
        <v>0</v>
      </c>
      <c r="L400" s="446">
        <f ca="1">IF(Z400="",0,IF(COUNTIF(Z$11:Z400,Z400)=1,1,0))</f>
        <v>0</v>
      </c>
      <c r="M400" s="767">
        <f ca="1">IF($W400=2,IF(COUNTIFS($W$11:$W400,2,$Z$11:$Z400,$Z400)=1,1,0),0)</f>
        <v>0</v>
      </c>
      <c r="N400" s="767">
        <f ca="1">IF($W400=1,IF(COUNTIFS($W$11:$W400,2,$Z$11:$Z400,$Z400)=1,1,0),0)</f>
        <v>0</v>
      </c>
      <c r="O400" s="446">
        <f ca="1">IF(H400=0,0,IF(COUNTIF(Z$11:Z400,Z400)=1,1,0))</f>
        <v>0</v>
      </c>
      <c r="P400" s="448" t="str">
        <f t="shared" ca="1" si="738"/>
        <v>石川県</v>
      </c>
      <c r="Q400" s="89">
        <f t="shared" ca="1" si="739"/>
        <v>390</v>
      </c>
      <c r="R400" s="170" t="s">
        <v>459</v>
      </c>
      <c r="S400" s="357" t="str">
        <f t="shared" ca="1" si="740"/>
        <v/>
      </c>
      <c r="T400" s="357" t="str">
        <f t="shared" ca="1" si="741"/>
        <v/>
      </c>
      <c r="U400" s="58" t="str">
        <f t="shared" ca="1" si="742"/>
        <v/>
      </c>
      <c r="V400" s="58" t="str">
        <f t="shared" ca="1" si="743"/>
        <v/>
      </c>
      <c r="W400" s="920" t="str">
        <f t="shared" ca="1" si="744"/>
        <v/>
      </c>
      <c r="X400" s="369">
        <f ca="1">IFERROR(VLOOKUP(W400,'（様式１号）３整理番号表'!$B$4:$H$5,2,FALSE),0)</f>
        <v>0</v>
      </c>
      <c r="Y400" s="768" t="str" cm="1">
        <f t="array" aca="1" ref="Y400" ca="1">IF(AND(D400=0,F400=0),"",IF(COUNTIF(D$11:D400,D400)=1,1,IF(COUNTIFS(D$11:D400,D400,F$11:F400,F400)=1,INDEX((D$11:D400,F$11:F400,Y$11:Y400),MATCH(_xlfn.MAXIFS(F$11:F399,D$11:D399,D400),$F$11:F400,0),1,3)+1,INDEX((D$11:D400,F$11:F400,Y$11:Y400),MATCH(D400&amp;F400,D$11:D400&amp;F$11:F400,0),1,3))))</f>
        <v/>
      </c>
      <c r="Z400" s="40" t="str">
        <f t="shared" ca="1" si="745"/>
        <v/>
      </c>
      <c r="AA400" s="924" t="str">
        <f t="shared" ca="1" si="746"/>
        <v/>
      </c>
      <c r="AB400" s="93">
        <f ca="1">IFERROR(VLOOKUP(AA400,'（様式１号）３整理番号表'!$B$10:$H$16,2,FALSE),0)</f>
        <v>0</v>
      </c>
      <c r="AC400" s="924" t="str">
        <f t="shared" ca="1" si="747"/>
        <v/>
      </c>
      <c r="AD400" s="924" t="str">
        <f t="shared" ca="1" si="748"/>
        <v/>
      </c>
      <c r="AE400" s="93">
        <f ca="1">IFERROR(VLOOKUP(AD400,'（様式１号）３整理番号表'!$B$21:$H$22,2,FALSE),0)</f>
        <v>0</v>
      </c>
      <c r="AF400" s="924" t="str">
        <f t="shared" ca="1" si="749"/>
        <v/>
      </c>
      <c r="AG400" s="93">
        <f ca="1">IFERROR(VLOOKUP(AF400,'（様式１号）３整理番号表'!$B$26:$H$31,2,FALSE),0)</f>
        <v>0</v>
      </c>
      <c r="AH400" s="924" t="str">
        <f t="shared" ca="1" si="750"/>
        <v/>
      </c>
      <c r="AI400" s="93">
        <f ca="1">IFERROR(VLOOKUP(AH400,'（様式１号）３整理番号表'!$J$5:$N$59,2,FALSE),0)</f>
        <v>0</v>
      </c>
      <c r="AJ400" s="77" t="str">
        <f t="shared" ca="1" si="751"/>
        <v/>
      </c>
      <c r="AK400" s="93">
        <f ca="1">IFERROR(VLOOKUP(AJ400,'（様式１号）３整理番号表'!$P$5:$R$29,2,FALSE),0)</f>
        <v>0</v>
      </c>
      <c r="AL400" s="921" t="str">
        <f t="shared" ca="1" si="752"/>
        <v/>
      </c>
      <c r="AM400" s="921" t="str">
        <f t="shared" ca="1" si="753"/>
        <v/>
      </c>
      <c r="AN400" s="921"/>
      <c r="AO400" s="77" t="str">
        <f t="shared" ca="1" si="754"/>
        <v/>
      </c>
      <c r="AP400" s="93">
        <f ca="1">IFERROR(VLOOKUP(AO400,'（様式１号）３整理番号表'!$P$5:$R$29,2,FALSE),0)</f>
        <v>0</v>
      </c>
      <c r="AQ400" s="924" t="str">
        <f t="shared" ca="1" si="755"/>
        <v/>
      </c>
      <c r="AR400" s="93">
        <f t="shared" ca="1" si="756"/>
        <v>0</v>
      </c>
      <c r="AS400" s="924" t="str">
        <f t="shared" ca="1" si="757"/>
        <v/>
      </c>
      <c r="AT400" s="40" t="str">
        <f t="shared" ca="1" si="758"/>
        <v/>
      </c>
      <c r="AU400" s="93" t="str">
        <f t="shared" ca="1" si="759"/>
        <v/>
      </c>
      <c r="AV400" s="923" t="str">
        <f t="shared" ca="1" si="760"/>
        <v/>
      </c>
      <c r="AW400" s="926" t="str">
        <f t="shared" ca="1" si="761"/>
        <v/>
      </c>
      <c r="AX400" s="925" t="str">
        <f t="shared" ca="1" si="762"/>
        <v/>
      </c>
      <c r="AY400" s="925" t="str">
        <f t="shared" ca="1" si="762"/>
        <v/>
      </c>
      <c r="AZ400" s="925" t="str">
        <f t="shared" ca="1" si="762"/>
        <v/>
      </c>
      <c r="BA400" s="925" t="str">
        <f t="shared" ca="1" si="762"/>
        <v/>
      </c>
      <c r="BB400" s="925" t="str">
        <f t="shared" ca="1" si="763"/>
        <v/>
      </c>
      <c r="BC400" s="925" t="str">
        <f t="shared" ca="1" si="764"/>
        <v/>
      </c>
      <c r="BD400" s="925" t="str">
        <f t="shared" ca="1" si="764"/>
        <v/>
      </c>
      <c r="BE400" s="925" t="str">
        <f t="shared" ca="1" si="764"/>
        <v/>
      </c>
      <c r="BF400" s="77" t="str">
        <f t="shared" ca="1" si="765"/>
        <v/>
      </c>
      <c r="BG400" s="924" t="str">
        <f t="shared" ca="1" si="766"/>
        <v/>
      </c>
      <c r="BH400" s="94">
        <f ca="1">IF(BF400&lt;&gt;"",INDEX('（様式１号）３整理番号表'!$AB$7:$AQ$12,MATCH(BF400,'（様式１号）３整理番号表'!$AA$7:$AA$12,0),MATCH(BG400,'（様式１号）３整理番号表'!$AB$6:$AQ$6,0)),0)</f>
        <v>0</v>
      </c>
      <c r="BI400" s="921" t="str">
        <f t="shared" ca="1" si="767"/>
        <v/>
      </c>
      <c r="BJ400" s="922" t="str">
        <f t="shared" ca="1" si="768"/>
        <v/>
      </c>
      <c r="BK400" s="926" t="str">
        <f t="shared" ca="1" si="769"/>
        <v/>
      </c>
      <c r="BL400" s="922" t="str">
        <f t="shared" ca="1" si="770"/>
        <v/>
      </c>
      <c r="BM400" s="79" t="str">
        <f t="shared" ca="1" si="771"/>
        <v/>
      </c>
      <c r="BN400" s="82" t="str">
        <f t="shared" ca="1" si="772"/>
        <v/>
      </c>
      <c r="BO400" s="83" t="str">
        <f t="shared" ca="1" si="773"/>
        <v/>
      </c>
      <c r="BP400" s="84" t="str">
        <f t="shared" ca="1" si="774"/>
        <v/>
      </c>
      <c r="BQ400" s="82" t="str">
        <f t="shared" ca="1" si="775"/>
        <v/>
      </c>
      <c r="BR400" s="97" t="str">
        <f t="shared" ca="1" si="776"/>
        <v/>
      </c>
      <c r="BS400" s="95" t="str">
        <f t="shared" ca="1" si="777"/>
        <v/>
      </c>
      <c r="BT400" s="184" t="str">
        <f t="shared" ca="1" si="778"/>
        <v/>
      </c>
      <c r="BU400" s="611" t="str">
        <f t="shared" ca="1" si="779"/>
        <v/>
      </c>
      <c r="BV400" s="77" t="str">
        <f t="shared" ca="1" si="780"/>
        <v/>
      </c>
      <c r="BW400" s="85" t="str">
        <f t="shared" ca="1" si="781"/>
        <v/>
      </c>
      <c r="BX400" s="86" t="str">
        <f t="shared" ca="1" si="782"/>
        <v/>
      </c>
      <c r="BY400" s="231">
        <f ca="1">IF('ポイント要件確認等（個別表）'!AD400=1,ROUNDDOWN('ポイント要件確認等（個別表）'!AV400,-3),IF('ポイント要件確認等（個別表）'!AD400=2,ROUNDDOWN('ポイント要件確認等（個別表）'!BH400,-3),IF('ポイント要件確認等（個別表）'!AD400=3,ROUNDDOWN('ポイント要件確認等（個別表）'!BT400,-3),0)))</f>
        <v>0</v>
      </c>
      <c r="BZ400" s="86" t="str">
        <f t="shared" ca="1" si="783"/>
        <v/>
      </c>
      <c r="CA400" s="232" t="str">
        <f t="shared" ca="1" si="784"/>
        <v/>
      </c>
      <c r="CB400" s="232">
        <f t="shared" ca="1" si="785"/>
        <v>0</v>
      </c>
      <c r="CC400" s="86" t="str">
        <f t="shared" ca="1" si="786"/>
        <v/>
      </c>
      <c r="CD400" s="86" t="str">
        <f t="shared" ca="1" si="787"/>
        <v/>
      </c>
      <c r="CE400" s="609"/>
      <c r="CF400" s="86" t="str">
        <f t="shared" ca="1" si="788"/>
        <v/>
      </c>
      <c r="CG400" s="185" t="str">
        <f t="shared" ca="1" si="789"/>
        <v/>
      </c>
      <c r="CH400" s="246" t="str">
        <f t="shared" ca="1" si="790"/>
        <v>含税額</v>
      </c>
      <c r="CI400" s="247" t="str">
        <f t="shared" ca="1" si="791"/>
        <v/>
      </c>
      <c r="CJ400" s="87" t="str">
        <f ca="1">IFERROR(IF(INDIRECT("'("&amp;'２個別表'!EO400&amp;")'!AR"&amp;84+EP400)&lt;&gt;1,"",1),"")</f>
        <v/>
      </c>
      <c r="CK400" s="244" t="str">
        <f t="shared" ca="1" si="792"/>
        <v/>
      </c>
      <c r="CL400" s="235" t="str">
        <f t="shared" ca="1" si="793"/>
        <v/>
      </c>
      <c r="CM400" s="239" t="str">
        <f t="shared" ca="1" si="794"/>
        <v/>
      </c>
      <c r="CN400" s="77" t="str">
        <f t="shared" ca="1" si="795"/>
        <v/>
      </c>
      <c r="CO400" s="93" t="str">
        <f ca="1">IFERROR(VLOOKUP(CN400,'（様式１号）３整理番号表'!$T$5:$V$15,2,FALSE),"")</f>
        <v/>
      </c>
      <c r="CP400" s="924" t="str">
        <f t="shared" ca="1" si="796"/>
        <v/>
      </c>
      <c r="CQ400" s="93" t="str">
        <f ca="1">IFERROR(VLOOKUP(CP400,'（様式１号）３整理番号表'!$T$19:$V$24,2,FALSE),"")</f>
        <v/>
      </c>
      <c r="CR400" s="924" t="str">
        <f ca="1">IFERROR(IF(INDIRECT("'("&amp;'２個別表'!EO400&amp;")'!AV"&amp;84+EP400)&lt;&gt;1,"",1),"")</f>
        <v/>
      </c>
      <c r="CS400" s="232">
        <f t="shared" ca="1" si="797"/>
        <v>0</v>
      </c>
      <c r="CT400" s="248">
        <f t="shared" ca="1" si="798"/>
        <v>0</v>
      </c>
      <c r="CU400" s="376" t="str">
        <f ca="1">IF(ER400="補強",IF(COUNTIFS($Z$11:Z400,Z400,$W$11:W400,1)=1,"１①",""),IF(COUNTIFS($Z$11:Z400,Z400,$W$11:W400,2)=1,"２①",""))</f>
        <v/>
      </c>
      <c r="CV400" s="57" t="str">
        <f t="shared" ca="1" si="799"/>
        <v/>
      </c>
      <c r="CW400" s="927" t="str">
        <f t="shared" ca="1" si="800"/>
        <v/>
      </c>
      <c r="CX400" s="256" t="str">
        <f t="shared" ca="1" si="801"/>
        <v/>
      </c>
      <c r="CY400" s="256" t="str">
        <f t="shared" ca="1" si="802"/>
        <v/>
      </c>
      <c r="CZ400" s="256" t="str">
        <f t="shared" ca="1" si="803"/>
        <v/>
      </c>
      <c r="DA400" s="256" t="str">
        <f t="shared" ca="1" si="804"/>
        <v/>
      </c>
      <c r="DB400" s="316" t="str">
        <f ca="1">IFERROR(VLOOKUP($CU400,'（様式１号）３整理番号表'!$Z$19:$AB$32,3,FALSE),"")</f>
        <v/>
      </c>
      <c r="DC400" s="259" t="str">
        <f t="shared" ca="1" si="805"/>
        <v>-</v>
      </c>
      <c r="DD400" s="618" t="str">
        <f t="shared" ca="1" si="806"/>
        <v/>
      </c>
      <c r="DE400" s="321" t="str">
        <f ca="1">IF(AND(AO400=18,AS400=1),IF(COUNTIFS($Y$11:Y400,Y400,$AS$11:AS400,1)=1,"２②",""),IF($CU400="１①",INDEX(INDIRECT("'("&amp;$EO400&amp;")'!AR116:BB116"),1,MATCH(INDIRECT("'("&amp;$EO400&amp;")'!C118"),INDIRECT("'("&amp;$EO400&amp;")'!AR119:BB119"),0)),""))</f>
        <v/>
      </c>
      <c r="DF400" s="324" t="str">
        <f t="shared" ca="1" si="807"/>
        <v/>
      </c>
      <c r="DG400" s="313" t="str">
        <f t="shared" ca="1" si="808"/>
        <v/>
      </c>
      <c r="DH400" s="313" t="str">
        <f t="shared" ca="1" si="809"/>
        <v/>
      </c>
      <c r="DI400" s="313" t="str">
        <f t="shared" ca="1" si="810"/>
        <v/>
      </c>
      <c r="DJ400" s="313" t="str">
        <f t="shared" ca="1" si="811"/>
        <v/>
      </c>
      <c r="DK400" s="328" t="str">
        <f t="shared" ca="1" si="812"/>
        <v/>
      </c>
      <c r="DL400" s="334" t="str">
        <f t="shared" ca="1" si="813"/>
        <v/>
      </c>
      <c r="DM400" s="915" t="str">
        <f t="shared" ca="1" si="814"/>
        <v/>
      </c>
      <c r="DN400" s="15"/>
      <c r="DO400" s="324"/>
      <c r="DP400" s="16"/>
      <c r="DQ400" s="16"/>
      <c r="DR400" s="16"/>
      <c r="DS400" s="16"/>
      <c r="DT400" s="318" t="str">
        <f>IFERROR(VLOOKUP($DN400,'（様式１号）３整理番号表'!$Z$19:$AB$32,3,FALSE),"")</f>
        <v/>
      </c>
      <c r="DU400" s="259" t="str">
        <f t="shared" si="815"/>
        <v/>
      </c>
      <c r="DV400" s="14"/>
      <c r="DW400" s="17" t="str">
        <f t="shared" ca="1" si="816"/>
        <v/>
      </c>
      <c r="DX400" s="88" t="str">
        <f t="shared" ca="1" si="833"/>
        <v/>
      </c>
      <c r="DZ400" s="339">
        <f t="shared" ref="DZ400:EM418" ca="1" si="835">COUNTIF($CJ400:$DV400,DZ$8)</f>
        <v>0</v>
      </c>
      <c r="EA400" s="339">
        <f t="shared" ca="1" si="835"/>
        <v>0</v>
      </c>
      <c r="EB400" s="339">
        <f t="shared" ca="1" si="835"/>
        <v>0</v>
      </c>
      <c r="EC400" s="339">
        <f t="shared" ca="1" si="835"/>
        <v>0</v>
      </c>
      <c r="ED400" s="339">
        <f t="shared" ca="1" si="835"/>
        <v>0</v>
      </c>
      <c r="EE400" s="339">
        <f t="shared" ca="1" si="835"/>
        <v>0</v>
      </c>
      <c r="EF400" s="339">
        <f t="shared" ca="1" si="835"/>
        <v>0</v>
      </c>
      <c r="EG400" s="339">
        <f t="shared" ca="1" si="835"/>
        <v>0</v>
      </c>
      <c r="EH400" s="339">
        <f t="shared" ca="1" si="835"/>
        <v>0</v>
      </c>
      <c r="EI400" s="339">
        <f t="shared" ca="1" si="835"/>
        <v>0</v>
      </c>
      <c r="EJ400" s="339">
        <f t="shared" ca="1" si="835"/>
        <v>0</v>
      </c>
      <c r="EK400" s="339">
        <f t="shared" ca="1" si="835"/>
        <v>0</v>
      </c>
      <c r="EL400" s="339">
        <f t="shared" ca="1" si="835"/>
        <v>0</v>
      </c>
      <c r="EM400" s="339">
        <f t="shared" ca="1" si="835"/>
        <v>0</v>
      </c>
      <c r="EO400" s="919" t="str">
        <f t="shared" ca="1" si="735"/>
        <v/>
      </c>
      <c r="EP400" s="919" t="str">
        <f t="shared" ca="1" si="817"/>
        <v/>
      </c>
      <c r="EQ400" s="919" t="str">
        <f t="shared" ca="1" si="818"/>
        <v/>
      </c>
      <c r="ER400" s="919" t="str">
        <f t="shared" ca="1" si="819"/>
        <v/>
      </c>
      <c r="ES400" s="919" t="str">
        <f ca="1">IFERROR(INDEX('郵便番号（石川県）'!$A$3:$F$2574,MATCH(INDIRECT("'("&amp;EO400&amp;")'!E7"),'郵便番号（石川県）'!$A$3:$A$2574,0),6),"")</f>
        <v/>
      </c>
      <c r="ET400" s="919" t="str">
        <f ca="1">IFERROR(INDEX('郵便番号（石川県）'!$A$3:$F$2574,MATCH(INDIRECT("'("&amp;$EO400&amp;")'!E7"),'郵便番号（石川県）'!$A$3:$A$2574,0),5),"")</f>
        <v/>
      </c>
      <c r="EU400" s="919" t="str">
        <f t="shared" ca="1" si="820"/>
        <v/>
      </c>
      <c r="EV400" s="919" t="str">
        <f t="shared" ca="1" si="821"/>
        <v/>
      </c>
      <c r="EW400" s="919" t="str">
        <f t="shared" ca="1" si="822"/>
        <v/>
      </c>
      <c r="EX400" s="919" t="str">
        <f t="shared" ca="1" si="823"/>
        <v/>
      </c>
      <c r="EY400" s="919" t="str">
        <f t="shared" ca="1" si="824"/>
        <v/>
      </c>
      <c r="EZ400" s="919" t="str">
        <f t="shared" ca="1" si="825"/>
        <v/>
      </c>
      <c r="FA400" s="919" t="str">
        <f t="shared" ca="1" si="826"/>
        <v/>
      </c>
      <c r="FB400" s="919" t="str">
        <f t="shared" ca="1" si="827"/>
        <v/>
      </c>
      <c r="FC400" s="919" t="str">
        <f t="shared" ca="1" si="828"/>
        <v/>
      </c>
      <c r="FD400" s="627" t="str">
        <f t="shared" ca="1" si="829"/>
        <v/>
      </c>
      <c r="FE400" s="630">
        <v>390</v>
      </c>
      <c r="FF400" s="299" t="str">
        <f t="shared" ca="1" si="830"/>
        <v/>
      </c>
      <c r="FG400" s="993" t="str">
        <f t="shared" ca="1" si="831"/>
        <v/>
      </c>
      <c r="FH400" s="919" t="str">
        <f t="shared" ca="1" si="832"/>
        <v/>
      </c>
      <c r="FI400" s="299">
        <f ca="1">COUNTIF($FH$11:FH400,"■")</f>
        <v>0</v>
      </c>
    </row>
    <row r="401" spans="1:165" ht="34.5" customHeight="1">
      <c r="A401" s="445">
        <f t="shared" ca="1" si="736"/>
        <v>0</v>
      </c>
      <c r="B401" s="446">
        <f>IF(R401&lt;&gt;"",IF(COUNTIF(R$11:R401,R401)=1,MAX(B$11:B400)+1,INDEX(B$11:B400,MATCH(R401,R$11:R400,0),1)),0)</f>
        <v>1</v>
      </c>
      <c r="C401" s="446">
        <f ca="1">IF(T401&lt;&gt;"",IF(COUNTIF(T$11:T401,T401)=1,MAX(C$11:C400)+1,INDEX(C$11:C400,MATCH(T401,T$11:T400,0),1)),0)</f>
        <v>0</v>
      </c>
      <c r="D401" s="446">
        <f ca="1">IF(U401&lt;&gt;"",IF(COUNTIF(U$11:U401,U401)=1,MAX(D$11:D400)+1,INDEX(D$11:D400,MATCH(U401,U$11:U400,0),1)),0)</f>
        <v>0</v>
      </c>
      <c r="E401" s="446">
        <f ca="1">IF(S401&lt;&gt;"",IF(COUNTIF(S$11:S401,S401)=1,MAX(E$11:E400)+1,INDEX(E$11:E400,MATCH(S401,S$11:S400,0),1)),0)</f>
        <v>0</v>
      </c>
      <c r="F401" s="446">
        <f ca="1">IF(Z401&lt;&gt;"",IF(COUNTIF(Z$11:Z401,Z401)=1,MAX(F$11:F400)+1,INDEX(F$11:F400,MATCH(Z401,Z$11:Z400,0),1)),0)</f>
        <v>0</v>
      </c>
      <c r="G401" s="447" cm="1">
        <f t="array" aca="1" ref="G401" ca="1">IF(Z401&lt;&gt;"",IF(COUNTIFS(Z$11:Z401,Z401,W$11:W401,W401)=1,MAX(G$11:G400)+1,INDEX(G$11:G400,MATCH(Z401&amp;W401,Z$11:Z400&amp;W$11:W401,0),1)),0)</f>
        <v>0</v>
      </c>
      <c r="H401" s="447">
        <f t="shared" ca="1" si="737"/>
        <v>0</v>
      </c>
      <c r="I401" s="447">
        <f ca="1">IF(T401="",0,IF(COUNTIF(T$11:T401,T401)=1,1,0))</f>
        <v>0</v>
      </c>
      <c r="J401" s="447">
        <f ca="1">IF(U401="",0,IF(COUNTIF(U$11:U401,U401)=1,1,0))</f>
        <v>0</v>
      </c>
      <c r="K401" s="447">
        <f ca="1">IF(S401="",0,IF(COUNTIF(S$11:S401,S401)=1,1,0))</f>
        <v>0</v>
      </c>
      <c r="L401" s="446">
        <f ca="1">IF(Z401="",0,IF(COUNTIF(Z$11:Z401,Z401)=1,1,0))</f>
        <v>0</v>
      </c>
      <c r="M401" s="767">
        <f ca="1">IF($W401=2,IF(COUNTIFS($W$11:$W401,2,$Z$11:$Z401,$Z401)=1,1,0),0)</f>
        <v>0</v>
      </c>
      <c r="N401" s="767">
        <f ca="1">IF($W401=1,IF(COUNTIFS($W$11:$W401,2,$Z$11:$Z401,$Z401)=1,1,0),0)</f>
        <v>0</v>
      </c>
      <c r="O401" s="446">
        <f ca="1">IF(H401=0,0,IF(COUNTIF(Z$11:Z401,Z401)=1,1,0))</f>
        <v>0</v>
      </c>
      <c r="P401" s="448" t="str">
        <f t="shared" ca="1" si="738"/>
        <v>石川県</v>
      </c>
      <c r="Q401" s="89">
        <f t="shared" ca="1" si="739"/>
        <v>391</v>
      </c>
      <c r="R401" s="170" t="s">
        <v>459</v>
      </c>
      <c r="S401" s="357" t="str">
        <f t="shared" ca="1" si="740"/>
        <v/>
      </c>
      <c r="T401" s="357" t="str">
        <f t="shared" ca="1" si="741"/>
        <v/>
      </c>
      <c r="U401" s="58" t="str">
        <f t="shared" ca="1" si="742"/>
        <v/>
      </c>
      <c r="V401" s="58" t="str">
        <f t="shared" ca="1" si="743"/>
        <v/>
      </c>
      <c r="W401" s="920" t="str">
        <f t="shared" ca="1" si="744"/>
        <v/>
      </c>
      <c r="X401" s="369">
        <f ca="1">IFERROR(VLOOKUP(W401,'（様式１号）３整理番号表'!$B$4:$H$5,2,FALSE),0)</f>
        <v>0</v>
      </c>
      <c r="Y401" s="768" t="str" cm="1">
        <f t="array" aca="1" ref="Y401" ca="1">IF(AND(D401=0,F401=0),"",IF(COUNTIF(D$11:D401,D401)=1,1,IF(COUNTIFS(D$11:D401,D401,F$11:F401,F401)=1,INDEX((D$11:D401,F$11:F401,Y$11:Y401),MATCH(_xlfn.MAXIFS(F$11:F400,D$11:D400,D401),$F$11:F401,0),1,3)+1,INDEX((D$11:D401,F$11:F401,Y$11:Y401),MATCH(D401&amp;F401,D$11:D401&amp;F$11:F401,0),1,3))))</f>
        <v/>
      </c>
      <c r="Z401" s="40" t="str">
        <f t="shared" ca="1" si="745"/>
        <v/>
      </c>
      <c r="AA401" s="924" t="str">
        <f t="shared" ca="1" si="746"/>
        <v/>
      </c>
      <c r="AB401" s="93">
        <f ca="1">IFERROR(VLOOKUP(AA401,'（様式１号）３整理番号表'!$B$10:$H$16,2,FALSE),0)</f>
        <v>0</v>
      </c>
      <c r="AC401" s="924" t="str">
        <f t="shared" ca="1" si="747"/>
        <v/>
      </c>
      <c r="AD401" s="924" t="str">
        <f t="shared" ca="1" si="748"/>
        <v/>
      </c>
      <c r="AE401" s="93">
        <f ca="1">IFERROR(VLOOKUP(AD401,'（様式１号）３整理番号表'!$B$21:$H$22,2,FALSE),0)</f>
        <v>0</v>
      </c>
      <c r="AF401" s="924" t="str">
        <f t="shared" ca="1" si="749"/>
        <v/>
      </c>
      <c r="AG401" s="93">
        <f ca="1">IFERROR(VLOOKUP(AF401,'（様式１号）３整理番号表'!$B$26:$H$31,2,FALSE),0)</f>
        <v>0</v>
      </c>
      <c r="AH401" s="924" t="str">
        <f t="shared" ca="1" si="750"/>
        <v/>
      </c>
      <c r="AI401" s="93">
        <f ca="1">IFERROR(VLOOKUP(AH401,'（様式１号）３整理番号表'!$J$5:$N$59,2,FALSE),0)</f>
        <v>0</v>
      </c>
      <c r="AJ401" s="77" t="str">
        <f t="shared" ca="1" si="751"/>
        <v/>
      </c>
      <c r="AK401" s="93">
        <f ca="1">IFERROR(VLOOKUP(AJ401,'（様式１号）３整理番号表'!$P$5:$R$29,2,FALSE),0)</f>
        <v>0</v>
      </c>
      <c r="AL401" s="921" t="str">
        <f t="shared" ca="1" si="752"/>
        <v/>
      </c>
      <c r="AM401" s="921" t="str">
        <f t="shared" ca="1" si="753"/>
        <v/>
      </c>
      <c r="AN401" s="921"/>
      <c r="AO401" s="77" t="str">
        <f t="shared" ca="1" si="754"/>
        <v/>
      </c>
      <c r="AP401" s="93">
        <f ca="1">IFERROR(VLOOKUP(AO401,'（様式１号）３整理番号表'!$P$5:$R$29,2,FALSE),0)</f>
        <v>0</v>
      </c>
      <c r="AQ401" s="924" t="str">
        <f t="shared" ca="1" si="755"/>
        <v/>
      </c>
      <c r="AR401" s="93">
        <f t="shared" ca="1" si="756"/>
        <v>0</v>
      </c>
      <c r="AS401" s="924" t="str">
        <f t="shared" ca="1" si="757"/>
        <v/>
      </c>
      <c r="AT401" s="40" t="str">
        <f t="shared" ca="1" si="758"/>
        <v/>
      </c>
      <c r="AU401" s="93" t="str">
        <f t="shared" ca="1" si="759"/>
        <v/>
      </c>
      <c r="AV401" s="923" t="str">
        <f t="shared" ca="1" si="760"/>
        <v/>
      </c>
      <c r="AW401" s="926" t="str">
        <f t="shared" ca="1" si="761"/>
        <v/>
      </c>
      <c r="AX401" s="925" t="str">
        <f t="shared" ca="1" si="762"/>
        <v/>
      </c>
      <c r="AY401" s="925" t="str">
        <f t="shared" ca="1" si="762"/>
        <v/>
      </c>
      <c r="AZ401" s="925" t="str">
        <f t="shared" ca="1" si="762"/>
        <v/>
      </c>
      <c r="BA401" s="925" t="str">
        <f t="shared" ca="1" si="762"/>
        <v/>
      </c>
      <c r="BB401" s="925" t="str">
        <f t="shared" ca="1" si="763"/>
        <v/>
      </c>
      <c r="BC401" s="925" t="str">
        <f t="shared" ca="1" si="764"/>
        <v/>
      </c>
      <c r="BD401" s="925" t="str">
        <f t="shared" ca="1" si="764"/>
        <v/>
      </c>
      <c r="BE401" s="925" t="str">
        <f t="shared" ca="1" si="764"/>
        <v/>
      </c>
      <c r="BF401" s="77" t="str">
        <f t="shared" ca="1" si="765"/>
        <v/>
      </c>
      <c r="BG401" s="924" t="str">
        <f t="shared" ca="1" si="766"/>
        <v/>
      </c>
      <c r="BH401" s="94">
        <f ca="1">IF(BF401&lt;&gt;"",INDEX('（様式１号）３整理番号表'!$AB$7:$AQ$12,MATCH(BF401,'（様式１号）３整理番号表'!$AA$7:$AA$12,0),MATCH(BG401,'（様式１号）３整理番号表'!$AB$6:$AQ$6,0)),0)</f>
        <v>0</v>
      </c>
      <c r="BI401" s="921" t="str">
        <f t="shared" ca="1" si="767"/>
        <v/>
      </c>
      <c r="BJ401" s="922" t="str">
        <f t="shared" ca="1" si="768"/>
        <v/>
      </c>
      <c r="BK401" s="926" t="str">
        <f t="shared" ca="1" si="769"/>
        <v/>
      </c>
      <c r="BL401" s="922" t="str">
        <f t="shared" ca="1" si="770"/>
        <v/>
      </c>
      <c r="BM401" s="79" t="str">
        <f t="shared" ca="1" si="771"/>
        <v/>
      </c>
      <c r="BN401" s="82" t="str">
        <f t="shared" ca="1" si="772"/>
        <v/>
      </c>
      <c r="BO401" s="83" t="str">
        <f t="shared" ca="1" si="773"/>
        <v/>
      </c>
      <c r="BP401" s="84" t="str">
        <f t="shared" ca="1" si="774"/>
        <v/>
      </c>
      <c r="BQ401" s="82" t="str">
        <f t="shared" ca="1" si="775"/>
        <v/>
      </c>
      <c r="BR401" s="97" t="str">
        <f t="shared" ca="1" si="776"/>
        <v/>
      </c>
      <c r="BS401" s="95" t="str">
        <f t="shared" ca="1" si="777"/>
        <v/>
      </c>
      <c r="BT401" s="184" t="str">
        <f t="shared" ca="1" si="778"/>
        <v/>
      </c>
      <c r="BU401" s="611" t="str">
        <f t="shared" ca="1" si="779"/>
        <v/>
      </c>
      <c r="BV401" s="77" t="str">
        <f t="shared" ca="1" si="780"/>
        <v/>
      </c>
      <c r="BW401" s="85" t="str">
        <f t="shared" ca="1" si="781"/>
        <v/>
      </c>
      <c r="BX401" s="86" t="str">
        <f t="shared" ca="1" si="782"/>
        <v/>
      </c>
      <c r="BY401" s="231">
        <f ca="1">IF('ポイント要件確認等（個別表）'!AD401=1,ROUNDDOWN('ポイント要件確認等（個別表）'!AV401,-3),IF('ポイント要件確認等（個別表）'!AD401=2,ROUNDDOWN('ポイント要件確認等（個別表）'!BH401,-3),IF('ポイント要件確認等（個別表）'!AD401=3,ROUNDDOWN('ポイント要件確認等（個別表）'!BT401,-3),0)))</f>
        <v>0</v>
      </c>
      <c r="BZ401" s="86" t="str">
        <f t="shared" ca="1" si="783"/>
        <v/>
      </c>
      <c r="CA401" s="232" t="str">
        <f t="shared" ca="1" si="784"/>
        <v/>
      </c>
      <c r="CB401" s="232">
        <f t="shared" ca="1" si="785"/>
        <v>0</v>
      </c>
      <c r="CC401" s="86" t="str">
        <f t="shared" ca="1" si="786"/>
        <v/>
      </c>
      <c r="CD401" s="86" t="str">
        <f t="shared" ca="1" si="787"/>
        <v/>
      </c>
      <c r="CE401" s="609"/>
      <c r="CF401" s="86" t="str">
        <f t="shared" ca="1" si="788"/>
        <v/>
      </c>
      <c r="CG401" s="185" t="str">
        <f t="shared" ca="1" si="789"/>
        <v/>
      </c>
      <c r="CH401" s="246" t="str">
        <f t="shared" ca="1" si="790"/>
        <v>含税額</v>
      </c>
      <c r="CI401" s="247" t="str">
        <f t="shared" ca="1" si="791"/>
        <v/>
      </c>
      <c r="CJ401" s="87" t="str">
        <f ca="1">IFERROR(IF(INDIRECT("'("&amp;'２個別表'!EO401&amp;")'!AR"&amp;84+EP401)&lt;&gt;1,"",1),"")</f>
        <v/>
      </c>
      <c r="CK401" s="244" t="str">
        <f t="shared" ca="1" si="792"/>
        <v/>
      </c>
      <c r="CL401" s="235" t="str">
        <f t="shared" ca="1" si="793"/>
        <v/>
      </c>
      <c r="CM401" s="239" t="str">
        <f t="shared" ca="1" si="794"/>
        <v/>
      </c>
      <c r="CN401" s="77" t="str">
        <f t="shared" ca="1" si="795"/>
        <v/>
      </c>
      <c r="CO401" s="93" t="str">
        <f ca="1">IFERROR(VLOOKUP(CN401,'（様式１号）３整理番号表'!$T$5:$V$15,2,FALSE),"")</f>
        <v/>
      </c>
      <c r="CP401" s="924" t="str">
        <f t="shared" ca="1" si="796"/>
        <v/>
      </c>
      <c r="CQ401" s="93" t="str">
        <f ca="1">IFERROR(VLOOKUP(CP401,'（様式１号）３整理番号表'!$T$19:$V$24,2,FALSE),"")</f>
        <v/>
      </c>
      <c r="CR401" s="924" t="str">
        <f ca="1">IFERROR(IF(INDIRECT("'("&amp;'２個別表'!EO401&amp;")'!AV"&amp;84+EP401)&lt;&gt;1,"",1),"")</f>
        <v/>
      </c>
      <c r="CS401" s="232">
        <f t="shared" ca="1" si="797"/>
        <v>0</v>
      </c>
      <c r="CT401" s="248">
        <f t="shared" ca="1" si="798"/>
        <v>0</v>
      </c>
      <c r="CU401" s="376" t="str">
        <f ca="1">IF(ER401="補強",IF(COUNTIFS($Z$11:Z401,Z401,$W$11:W401,1)=1,"１①",""),IF(COUNTIFS($Z$11:Z401,Z401,$W$11:W401,2)=1,"２①",""))</f>
        <v/>
      </c>
      <c r="CV401" s="57" t="str">
        <f t="shared" ca="1" si="799"/>
        <v/>
      </c>
      <c r="CW401" s="927" t="str">
        <f t="shared" ca="1" si="800"/>
        <v/>
      </c>
      <c r="CX401" s="256" t="str">
        <f t="shared" ca="1" si="801"/>
        <v/>
      </c>
      <c r="CY401" s="256" t="str">
        <f t="shared" ca="1" si="802"/>
        <v/>
      </c>
      <c r="CZ401" s="256" t="str">
        <f t="shared" ca="1" si="803"/>
        <v/>
      </c>
      <c r="DA401" s="256" t="str">
        <f t="shared" ca="1" si="804"/>
        <v/>
      </c>
      <c r="DB401" s="316" t="str">
        <f ca="1">IFERROR(VLOOKUP($CU401,'（様式１号）３整理番号表'!$Z$19:$AB$32,3,FALSE),"")</f>
        <v/>
      </c>
      <c r="DC401" s="259" t="str">
        <f t="shared" ca="1" si="805"/>
        <v>-</v>
      </c>
      <c r="DD401" s="618" t="str">
        <f t="shared" ca="1" si="806"/>
        <v/>
      </c>
      <c r="DE401" s="321" t="str">
        <f ca="1">IF(AND(AO401=18,AS401=1),IF(COUNTIFS($Y$11:Y401,Y401,$AS$11:AS401,1)=1,"２②",""),IF($CU401="１①",INDEX(INDIRECT("'("&amp;$EO401&amp;")'!AR116:BB116"),1,MATCH(INDIRECT("'("&amp;$EO401&amp;")'!C118"),INDIRECT("'("&amp;$EO401&amp;")'!AR119:BB119"),0)),""))</f>
        <v/>
      </c>
      <c r="DF401" s="324" t="str">
        <f t="shared" ca="1" si="807"/>
        <v/>
      </c>
      <c r="DG401" s="313" t="str">
        <f t="shared" ca="1" si="808"/>
        <v/>
      </c>
      <c r="DH401" s="313" t="str">
        <f t="shared" ca="1" si="809"/>
        <v/>
      </c>
      <c r="DI401" s="313" t="str">
        <f t="shared" ca="1" si="810"/>
        <v/>
      </c>
      <c r="DJ401" s="313" t="str">
        <f t="shared" ca="1" si="811"/>
        <v/>
      </c>
      <c r="DK401" s="328" t="str">
        <f t="shared" ca="1" si="812"/>
        <v/>
      </c>
      <c r="DL401" s="334" t="str">
        <f t="shared" ca="1" si="813"/>
        <v/>
      </c>
      <c r="DM401" s="915" t="str">
        <f t="shared" ca="1" si="814"/>
        <v/>
      </c>
      <c r="DN401" s="15"/>
      <c r="DO401" s="324"/>
      <c r="DP401" s="16"/>
      <c r="DQ401" s="16"/>
      <c r="DR401" s="16"/>
      <c r="DS401" s="16"/>
      <c r="DT401" s="318" t="str">
        <f>IFERROR(VLOOKUP($DN401,'（様式１号）３整理番号表'!$Z$19:$AB$32,3,FALSE),"")</f>
        <v/>
      </c>
      <c r="DU401" s="259" t="str">
        <f t="shared" si="815"/>
        <v/>
      </c>
      <c r="DV401" s="14"/>
      <c r="DW401" s="17" t="str">
        <f t="shared" ca="1" si="816"/>
        <v/>
      </c>
      <c r="DX401" s="88" t="str">
        <f t="shared" ca="1" si="833"/>
        <v/>
      </c>
      <c r="DZ401" s="339">
        <f t="shared" ca="1" si="835"/>
        <v>0</v>
      </c>
      <c r="EA401" s="339">
        <f t="shared" ca="1" si="835"/>
        <v>0</v>
      </c>
      <c r="EB401" s="339">
        <f t="shared" ca="1" si="835"/>
        <v>0</v>
      </c>
      <c r="EC401" s="339">
        <f t="shared" ca="1" si="835"/>
        <v>0</v>
      </c>
      <c r="ED401" s="339">
        <f t="shared" ca="1" si="835"/>
        <v>0</v>
      </c>
      <c r="EE401" s="339">
        <f t="shared" ca="1" si="835"/>
        <v>0</v>
      </c>
      <c r="EF401" s="339">
        <f t="shared" ca="1" si="835"/>
        <v>0</v>
      </c>
      <c r="EG401" s="339">
        <f t="shared" ca="1" si="835"/>
        <v>0</v>
      </c>
      <c r="EH401" s="339">
        <f t="shared" ca="1" si="835"/>
        <v>0</v>
      </c>
      <c r="EI401" s="339">
        <f t="shared" ca="1" si="835"/>
        <v>0</v>
      </c>
      <c r="EJ401" s="339">
        <f t="shared" ca="1" si="835"/>
        <v>0</v>
      </c>
      <c r="EK401" s="339">
        <f t="shared" ca="1" si="835"/>
        <v>0</v>
      </c>
      <c r="EL401" s="339">
        <f t="shared" ca="1" si="835"/>
        <v>0</v>
      </c>
      <c r="EM401" s="339">
        <f t="shared" ca="1" si="835"/>
        <v>0</v>
      </c>
      <c r="EO401" s="919" t="str">
        <f t="shared" ca="1" si="735"/>
        <v/>
      </c>
      <c r="EP401" s="919" t="str">
        <f t="shared" ca="1" si="817"/>
        <v/>
      </c>
      <c r="EQ401" s="919" t="str">
        <f t="shared" ca="1" si="818"/>
        <v/>
      </c>
      <c r="ER401" s="919" t="str">
        <f t="shared" ca="1" si="819"/>
        <v/>
      </c>
      <c r="ES401" s="919" t="str">
        <f ca="1">IFERROR(INDEX('郵便番号（石川県）'!$A$3:$F$2574,MATCH(INDIRECT("'("&amp;EO401&amp;")'!E7"),'郵便番号（石川県）'!$A$3:$A$2574,0),6),"")</f>
        <v/>
      </c>
      <c r="ET401" s="919" t="str">
        <f ca="1">IFERROR(INDEX('郵便番号（石川県）'!$A$3:$F$2574,MATCH(INDIRECT("'("&amp;$EO401&amp;")'!E7"),'郵便番号（石川県）'!$A$3:$A$2574,0),5),"")</f>
        <v/>
      </c>
      <c r="EU401" s="919" t="str">
        <f t="shared" ca="1" si="820"/>
        <v/>
      </c>
      <c r="EV401" s="919" t="str">
        <f t="shared" ca="1" si="821"/>
        <v/>
      </c>
      <c r="EW401" s="919" t="str">
        <f t="shared" ca="1" si="822"/>
        <v/>
      </c>
      <c r="EX401" s="919" t="str">
        <f t="shared" ca="1" si="823"/>
        <v/>
      </c>
      <c r="EY401" s="919" t="str">
        <f t="shared" ca="1" si="824"/>
        <v/>
      </c>
      <c r="EZ401" s="919" t="str">
        <f t="shared" ca="1" si="825"/>
        <v/>
      </c>
      <c r="FA401" s="919" t="str">
        <f t="shared" ca="1" si="826"/>
        <v/>
      </c>
      <c r="FB401" s="919" t="str">
        <f t="shared" ca="1" si="827"/>
        <v/>
      </c>
      <c r="FC401" s="919" t="str">
        <f t="shared" ca="1" si="828"/>
        <v/>
      </c>
      <c r="FD401" s="627" t="str">
        <f t="shared" ca="1" si="829"/>
        <v/>
      </c>
      <c r="FE401" s="630">
        <v>391</v>
      </c>
      <c r="FF401" s="299" t="str">
        <f t="shared" ca="1" si="830"/>
        <v/>
      </c>
      <c r="FG401" s="993" t="str">
        <f t="shared" ca="1" si="831"/>
        <v/>
      </c>
      <c r="FH401" s="919" t="str">
        <f t="shared" ca="1" si="832"/>
        <v/>
      </c>
      <c r="FI401" s="299">
        <f ca="1">COUNTIF($FH$11:FH401,"■")</f>
        <v>0</v>
      </c>
    </row>
    <row r="402" spans="1:165" ht="34.5" customHeight="1">
      <c r="A402" s="445">
        <f t="shared" ca="1" si="736"/>
        <v>0</v>
      </c>
      <c r="B402" s="446">
        <f>IF(R402&lt;&gt;"",IF(COUNTIF(R$11:R402,R402)=1,MAX(B$11:B401)+1,INDEX(B$11:B401,MATCH(R402,R$11:R401,0),1)),0)</f>
        <v>1</v>
      </c>
      <c r="C402" s="446">
        <f ca="1">IF(T402&lt;&gt;"",IF(COUNTIF(T$11:T402,T402)=1,MAX(C$11:C401)+1,INDEX(C$11:C401,MATCH(T402,T$11:T401,0),1)),0)</f>
        <v>0</v>
      </c>
      <c r="D402" s="446">
        <f ca="1">IF(U402&lt;&gt;"",IF(COUNTIF(U$11:U402,U402)=1,MAX(D$11:D401)+1,INDEX(D$11:D401,MATCH(U402,U$11:U401,0),1)),0)</f>
        <v>0</v>
      </c>
      <c r="E402" s="446">
        <f ca="1">IF(S402&lt;&gt;"",IF(COUNTIF(S$11:S402,S402)=1,MAX(E$11:E401)+1,INDEX(E$11:E401,MATCH(S402,S$11:S401,0),1)),0)</f>
        <v>0</v>
      </c>
      <c r="F402" s="446">
        <f ca="1">IF(Z402&lt;&gt;"",IF(COUNTIF(Z$11:Z402,Z402)=1,MAX(F$11:F401)+1,INDEX(F$11:F401,MATCH(Z402,Z$11:Z401,0),1)),0)</f>
        <v>0</v>
      </c>
      <c r="G402" s="447" cm="1">
        <f t="array" aca="1" ref="G402" ca="1">IF(Z402&lt;&gt;"",IF(COUNTIFS(Z$11:Z402,Z402,W$11:W402,W402)=1,MAX(G$11:G401)+1,INDEX(G$11:G401,MATCH(Z402&amp;W402,Z$11:Z401&amp;W$11:W402,0),1)),0)</f>
        <v>0</v>
      </c>
      <c r="H402" s="447">
        <f t="shared" ca="1" si="737"/>
        <v>0</v>
      </c>
      <c r="I402" s="447">
        <f ca="1">IF(T402="",0,IF(COUNTIF(T$11:T402,T402)=1,1,0))</f>
        <v>0</v>
      </c>
      <c r="J402" s="447">
        <f ca="1">IF(U402="",0,IF(COUNTIF(U$11:U402,U402)=1,1,0))</f>
        <v>0</v>
      </c>
      <c r="K402" s="447">
        <f ca="1">IF(S402="",0,IF(COUNTIF(S$11:S402,S402)=1,1,0))</f>
        <v>0</v>
      </c>
      <c r="L402" s="446">
        <f ca="1">IF(Z402="",0,IF(COUNTIF(Z$11:Z402,Z402)=1,1,0))</f>
        <v>0</v>
      </c>
      <c r="M402" s="767">
        <f ca="1">IF($W402=2,IF(COUNTIFS($W$11:$W402,2,$Z$11:$Z402,$Z402)=1,1,0),0)</f>
        <v>0</v>
      </c>
      <c r="N402" s="767">
        <f ca="1">IF($W402=1,IF(COUNTIFS($W$11:$W402,2,$Z$11:$Z402,$Z402)=1,1,0),0)</f>
        <v>0</v>
      </c>
      <c r="O402" s="446">
        <f ca="1">IF(H402=0,0,IF(COUNTIF(Z$11:Z402,Z402)=1,1,0))</f>
        <v>0</v>
      </c>
      <c r="P402" s="448" t="str">
        <f t="shared" ca="1" si="738"/>
        <v>石川県</v>
      </c>
      <c r="Q402" s="89">
        <f t="shared" ca="1" si="739"/>
        <v>392</v>
      </c>
      <c r="R402" s="170" t="s">
        <v>459</v>
      </c>
      <c r="S402" s="357" t="str">
        <f t="shared" ca="1" si="740"/>
        <v/>
      </c>
      <c r="T402" s="357" t="str">
        <f t="shared" ca="1" si="741"/>
        <v/>
      </c>
      <c r="U402" s="58" t="str">
        <f t="shared" ca="1" si="742"/>
        <v/>
      </c>
      <c r="V402" s="58" t="str">
        <f t="shared" ca="1" si="743"/>
        <v/>
      </c>
      <c r="W402" s="920" t="str">
        <f t="shared" ca="1" si="744"/>
        <v/>
      </c>
      <c r="X402" s="369">
        <f ca="1">IFERROR(VLOOKUP(W402,'（様式１号）３整理番号表'!$B$4:$H$5,2,FALSE),0)</f>
        <v>0</v>
      </c>
      <c r="Y402" s="768" t="str" cm="1">
        <f t="array" aca="1" ref="Y402" ca="1">IF(AND(D402=0,F402=0),"",IF(COUNTIF(D$11:D402,D402)=1,1,IF(COUNTIFS(D$11:D402,D402,F$11:F402,F402)=1,INDEX((D$11:D402,F$11:F402,Y$11:Y402),MATCH(_xlfn.MAXIFS(F$11:F401,D$11:D401,D402),$F$11:F402,0),1,3)+1,INDEX((D$11:D402,F$11:F402,Y$11:Y402),MATCH(D402&amp;F402,D$11:D402&amp;F$11:F402,0),1,3))))</f>
        <v/>
      </c>
      <c r="Z402" s="40" t="str">
        <f t="shared" ca="1" si="745"/>
        <v/>
      </c>
      <c r="AA402" s="924" t="str">
        <f t="shared" ca="1" si="746"/>
        <v/>
      </c>
      <c r="AB402" s="93">
        <f ca="1">IFERROR(VLOOKUP(AA402,'（様式１号）３整理番号表'!$B$10:$H$16,2,FALSE),0)</f>
        <v>0</v>
      </c>
      <c r="AC402" s="924" t="str">
        <f t="shared" ca="1" si="747"/>
        <v/>
      </c>
      <c r="AD402" s="924" t="str">
        <f t="shared" ca="1" si="748"/>
        <v/>
      </c>
      <c r="AE402" s="93">
        <f ca="1">IFERROR(VLOOKUP(AD402,'（様式１号）３整理番号表'!$B$21:$H$22,2,FALSE),0)</f>
        <v>0</v>
      </c>
      <c r="AF402" s="924" t="str">
        <f t="shared" ca="1" si="749"/>
        <v/>
      </c>
      <c r="AG402" s="93">
        <f ca="1">IFERROR(VLOOKUP(AF402,'（様式１号）３整理番号表'!$B$26:$H$31,2,FALSE),0)</f>
        <v>0</v>
      </c>
      <c r="AH402" s="924" t="str">
        <f t="shared" ca="1" si="750"/>
        <v/>
      </c>
      <c r="AI402" s="93">
        <f ca="1">IFERROR(VLOOKUP(AH402,'（様式１号）３整理番号表'!$J$5:$N$59,2,FALSE),0)</f>
        <v>0</v>
      </c>
      <c r="AJ402" s="77" t="str">
        <f t="shared" ca="1" si="751"/>
        <v/>
      </c>
      <c r="AK402" s="93">
        <f ca="1">IFERROR(VLOOKUP(AJ402,'（様式１号）３整理番号表'!$P$5:$R$29,2,FALSE),0)</f>
        <v>0</v>
      </c>
      <c r="AL402" s="921" t="str">
        <f t="shared" ca="1" si="752"/>
        <v/>
      </c>
      <c r="AM402" s="921" t="str">
        <f t="shared" ca="1" si="753"/>
        <v/>
      </c>
      <c r="AN402" s="921"/>
      <c r="AO402" s="77" t="str">
        <f t="shared" ca="1" si="754"/>
        <v/>
      </c>
      <c r="AP402" s="93">
        <f ca="1">IFERROR(VLOOKUP(AO402,'（様式１号）３整理番号表'!$P$5:$R$29,2,FALSE),0)</f>
        <v>0</v>
      </c>
      <c r="AQ402" s="924" t="str">
        <f t="shared" ca="1" si="755"/>
        <v/>
      </c>
      <c r="AR402" s="93">
        <f t="shared" ca="1" si="756"/>
        <v>0</v>
      </c>
      <c r="AS402" s="924" t="str">
        <f t="shared" ca="1" si="757"/>
        <v/>
      </c>
      <c r="AT402" s="40" t="str">
        <f t="shared" ca="1" si="758"/>
        <v/>
      </c>
      <c r="AU402" s="93" t="str">
        <f t="shared" ca="1" si="759"/>
        <v/>
      </c>
      <c r="AV402" s="923" t="str">
        <f t="shared" ca="1" si="760"/>
        <v/>
      </c>
      <c r="AW402" s="926" t="str">
        <f t="shared" ca="1" si="761"/>
        <v/>
      </c>
      <c r="AX402" s="925" t="str">
        <f t="shared" ca="1" si="762"/>
        <v/>
      </c>
      <c r="AY402" s="925" t="str">
        <f t="shared" ca="1" si="762"/>
        <v/>
      </c>
      <c r="AZ402" s="925" t="str">
        <f t="shared" ca="1" si="762"/>
        <v/>
      </c>
      <c r="BA402" s="925" t="str">
        <f t="shared" ca="1" si="762"/>
        <v/>
      </c>
      <c r="BB402" s="925" t="str">
        <f t="shared" ca="1" si="763"/>
        <v/>
      </c>
      <c r="BC402" s="925" t="str">
        <f t="shared" ca="1" si="764"/>
        <v/>
      </c>
      <c r="BD402" s="925" t="str">
        <f t="shared" ca="1" si="764"/>
        <v/>
      </c>
      <c r="BE402" s="925" t="str">
        <f t="shared" ca="1" si="764"/>
        <v/>
      </c>
      <c r="BF402" s="77" t="str">
        <f t="shared" ca="1" si="765"/>
        <v/>
      </c>
      <c r="BG402" s="924" t="str">
        <f t="shared" ca="1" si="766"/>
        <v/>
      </c>
      <c r="BH402" s="94">
        <f ca="1">IF(BF402&lt;&gt;"",INDEX('（様式１号）３整理番号表'!$AB$7:$AQ$12,MATCH(BF402,'（様式１号）３整理番号表'!$AA$7:$AA$12,0),MATCH(BG402,'（様式１号）３整理番号表'!$AB$6:$AQ$6,0)),0)</f>
        <v>0</v>
      </c>
      <c r="BI402" s="921" t="str">
        <f t="shared" ca="1" si="767"/>
        <v/>
      </c>
      <c r="BJ402" s="922" t="str">
        <f t="shared" ca="1" si="768"/>
        <v/>
      </c>
      <c r="BK402" s="926" t="str">
        <f t="shared" ca="1" si="769"/>
        <v/>
      </c>
      <c r="BL402" s="922" t="str">
        <f t="shared" ca="1" si="770"/>
        <v/>
      </c>
      <c r="BM402" s="79" t="str">
        <f t="shared" ca="1" si="771"/>
        <v/>
      </c>
      <c r="BN402" s="82" t="str">
        <f t="shared" ca="1" si="772"/>
        <v/>
      </c>
      <c r="BO402" s="83" t="str">
        <f t="shared" ca="1" si="773"/>
        <v/>
      </c>
      <c r="BP402" s="84" t="str">
        <f t="shared" ca="1" si="774"/>
        <v/>
      </c>
      <c r="BQ402" s="82" t="str">
        <f t="shared" ca="1" si="775"/>
        <v/>
      </c>
      <c r="BR402" s="97" t="str">
        <f t="shared" ca="1" si="776"/>
        <v/>
      </c>
      <c r="BS402" s="95" t="str">
        <f t="shared" ca="1" si="777"/>
        <v/>
      </c>
      <c r="BT402" s="184" t="str">
        <f t="shared" ca="1" si="778"/>
        <v/>
      </c>
      <c r="BU402" s="611" t="str">
        <f t="shared" ca="1" si="779"/>
        <v/>
      </c>
      <c r="BV402" s="77" t="str">
        <f t="shared" ca="1" si="780"/>
        <v/>
      </c>
      <c r="BW402" s="85" t="str">
        <f t="shared" ca="1" si="781"/>
        <v/>
      </c>
      <c r="BX402" s="86" t="str">
        <f t="shared" ca="1" si="782"/>
        <v/>
      </c>
      <c r="BY402" s="231">
        <f ca="1">IF('ポイント要件確認等（個別表）'!AD402=1,ROUNDDOWN('ポイント要件確認等（個別表）'!AV402,-3),IF('ポイント要件確認等（個別表）'!AD402=2,ROUNDDOWN('ポイント要件確認等（個別表）'!BH402,-3),IF('ポイント要件確認等（個別表）'!AD402=3,ROUNDDOWN('ポイント要件確認等（個別表）'!BT402,-3),0)))</f>
        <v>0</v>
      </c>
      <c r="BZ402" s="86" t="str">
        <f t="shared" ca="1" si="783"/>
        <v/>
      </c>
      <c r="CA402" s="232" t="str">
        <f t="shared" ca="1" si="784"/>
        <v/>
      </c>
      <c r="CB402" s="232">
        <f t="shared" ca="1" si="785"/>
        <v>0</v>
      </c>
      <c r="CC402" s="86" t="str">
        <f t="shared" ca="1" si="786"/>
        <v/>
      </c>
      <c r="CD402" s="86" t="str">
        <f t="shared" ca="1" si="787"/>
        <v/>
      </c>
      <c r="CE402" s="609"/>
      <c r="CF402" s="86" t="str">
        <f t="shared" ca="1" si="788"/>
        <v/>
      </c>
      <c r="CG402" s="185" t="str">
        <f t="shared" ca="1" si="789"/>
        <v/>
      </c>
      <c r="CH402" s="246" t="str">
        <f t="shared" ca="1" si="790"/>
        <v>含税額</v>
      </c>
      <c r="CI402" s="247" t="str">
        <f t="shared" ca="1" si="791"/>
        <v/>
      </c>
      <c r="CJ402" s="87" t="str">
        <f ca="1">IFERROR(IF(INDIRECT("'("&amp;'２個別表'!EO402&amp;")'!AR"&amp;84+EP402)&lt;&gt;1,"",1),"")</f>
        <v/>
      </c>
      <c r="CK402" s="244" t="str">
        <f t="shared" ca="1" si="792"/>
        <v/>
      </c>
      <c r="CL402" s="235" t="str">
        <f t="shared" ca="1" si="793"/>
        <v/>
      </c>
      <c r="CM402" s="239" t="str">
        <f t="shared" ca="1" si="794"/>
        <v/>
      </c>
      <c r="CN402" s="77" t="str">
        <f t="shared" ca="1" si="795"/>
        <v/>
      </c>
      <c r="CO402" s="93" t="str">
        <f ca="1">IFERROR(VLOOKUP(CN402,'（様式１号）３整理番号表'!$T$5:$V$15,2,FALSE),"")</f>
        <v/>
      </c>
      <c r="CP402" s="924" t="str">
        <f t="shared" ca="1" si="796"/>
        <v/>
      </c>
      <c r="CQ402" s="93" t="str">
        <f ca="1">IFERROR(VLOOKUP(CP402,'（様式１号）３整理番号表'!$T$19:$V$24,2,FALSE),"")</f>
        <v/>
      </c>
      <c r="CR402" s="924" t="str">
        <f ca="1">IFERROR(IF(INDIRECT("'("&amp;'２個別表'!EO402&amp;")'!AV"&amp;84+EP402)&lt;&gt;1,"",1),"")</f>
        <v/>
      </c>
      <c r="CS402" s="232">
        <f t="shared" ca="1" si="797"/>
        <v>0</v>
      </c>
      <c r="CT402" s="248">
        <f t="shared" ca="1" si="798"/>
        <v>0</v>
      </c>
      <c r="CU402" s="376" t="str">
        <f ca="1">IF(ER402="補強",IF(COUNTIFS($Z$11:Z402,Z402,$W$11:W402,1)=1,"１①",""),IF(COUNTIFS($Z$11:Z402,Z402,$W$11:W402,2)=1,"２①",""))</f>
        <v/>
      </c>
      <c r="CV402" s="57" t="str">
        <f t="shared" ca="1" si="799"/>
        <v/>
      </c>
      <c r="CW402" s="927" t="str">
        <f t="shared" ca="1" si="800"/>
        <v/>
      </c>
      <c r="CX402" s="256" t="str">
        <f t="shared" ca="1" si="801"/>
        <v/>
      </c>
      <c r="CY402" s="256" t="str">
        <f t="shared" ca="1" si="802"/>
        <v/>
      </c>
      <c r="CZ402" s="256" t="str">
        <f t="shared" ca="1" si="803"/>
        <v/>
      </c>
      <c r="DA402" s="256" t="str">
        <f t="shared" ca="1" si="804"/>
        <v/>
      </c>
      <c r="DB402" s="316" t="str">
        <f ca="1">IFERROR(VLOOKUP($CU402,'（様式１号）３整理番号表'!$Z$19:$AB$32,3,FALSE),"")</f>
        <v/>
      </c>
      <c r="DC402" s="259" t="str">
        <f t="shared" ca="1" si="805"/>
        <v>-</v>
      </c>
      <c r="DD402" s="618" t="str">
        <f t="shared" ca="1" si="806"/>
        <v/>
      </c>
      <c r="DE402" s="321" t="str">
        <f ca="1">IF(AND(AO402=18,AS402=1),IF(COUNTIFS($Y$11:Y402,Y402,$AS$11:AS402,1)=1,"２②",""),IF($CU402="１①",INDEX(INDIRECT("'("&amp;$EO402&amp;")'!AR116:BB116"),1,MATCH(INDIRECT("'("&amp;$EO402&amp;")'!C118"),INDIRECT("'("&amp;$EO402&amp;")'!AR119:BB119"),0)),""))</f>
        <v/>
      </c>
      <c r="DF402" s="324" t="str">
        <f t="shared" ca="1" si="807"/>
        <v/>
      </c>
      <c r="DG402" s="313" t="str">
        <f t="shared" ca="1" si="808"/>
        <v/>
      </c>
      <c r="DH402" s="313" t="str">
        <f t="shared" ca="1" si="809"/>
        <v/>
      </c>
      <c r="DI402" s="313" t="str">
        <f t="shared" ca="1" si="810"/>
        <v/>
      </c>
      <c r="DJ402" s="313" t="str">
        <f t="shared" ca="1" si="811"/>
        <v/>
      </c>
      <c r="DK402" s="328" t="str">
        <f t="shared" ca="1" si="812"/>
        <v/>
      </c>
      <c r="DL402" s="334" t="str">
        <f t="shared" ca="1" si="813"/>
        <v/>
      </c>
      <c r="DM402" s="915" t="str">
        <f t="shared" ca="1" si="814"/>
        <v/>
      </c>
      <c r="DN402" s="15"/>
      <c r="DO402" s="324"/>
      <c r="DP402" s="16"/>
      <c r="DQ402" s="16"/>
      <c r="DR402" s="16"/>
      <c r="DS402" s="16"/>
      <c r="DT402" s="318" t="str">
        <f>IFERROR(VLOOKUP($DN402,'（様式１号）３整理番号表'!$Z$19:$AB$32,3,FALSE),"")</f>
        <v/>
      </c>
      <c r="DU402" s="259" t="str">
        <f t="shared" si="815"/>
        <v/>
      </c>
      <c r="DV402" s="14"/>
      <c r="DW402" s="17" t="str">
        <f t="shared" ca="1" si="816"/>
        <v/>
      </c>
      <c r="DX402" s="88" t="str">
        <f t="shared" ca="1" si="833"/>
        <v/>
      </c>
      <c r="DZ402" s="339">
        <f t="shared" ca="1" si="835"/>
        <v>0</v>
      </c>
      <c r="EA402" s="339">
        <f t="shared" ca="1" si="835"/>
        <v>0</v>
      </c>
      <c r="EB402" s="339">
        <f t="shared" ca="1" si="835"/>
        <v>0</v>
      </c>
      <c r="EC402" s="339">
        <f t="shared" ca="1" si="835"/>
        <v>0</v>
      </c>
      <c r="ED402" s="339">
        <f t="shared" ca="1" si="835"/>
        <v>0</v>
      </c>
      <c r="EE402" s="339">
        <f t="shared" ca="1" si="835"/>
        <v>0</v>
      </c>
      <c r="EF402" s="339">
        <f t="shared" ca="1" si="835"/>
        <v>0</v>
      </c>
      <c r="EG402" s="339">
        <f t="shared" ca="1" si="835"/>
        <v>0</v>
      </c>
      <c r="EH402" s="339">
        <f t="shared" ca="1" si="835"/>
        <v>0</v>
      </c>
      <c r="EI402" s="339">
        <f t="shared" ca="1" si="835"/>
        <v>0</v>
      </c>
      <c r="EJ402" s="339">
        <f t="shared" ca="1" si="835"/>
        <v>0</v>
      </c>
      <c r="EK402" s="339">
        <f t="shared" ca="1" si="835"/>
        <v>0</v>
      </c>
      <c r="EL402" s="339">
        <f t="shared" ca="1" si="835"/>
        <v>0</v>
      </c>
      <c r="EM402" s="339">
        <f t="shared" ca="1" si="835"/>
        <v>0</v>
      </c>
      <c r="EO402" s="919" t="str">
        <f t="shared" ca="1" si="735"/>
        <v/>
      </c>
      <c r="EP402" s="919" t="str">
        <f t="shared" ca="1" si="817"/>
        <v/>
      </c>
      <c r="EQ402" s="919" t="str">
        <f t="shared" ca="1" si="818"/>
        <v/>
      </c>
      <c r="ER402" s="919" t="str">
        <f t="shared" ca="1" si="819"/>
        <v/>
      </c>
      <c r="ES402" s="919" t="str">
        <f ca="1">IFERROR(INDEX('郵便番号（石川県）'!$A$3:$F$2574,MATCH(INDIRECT("'("&amp;EO402&amp;")'!E7"),'郵便番号（石川県）'!$A$3:$A$2574,0),6),"")</f>
        <v/>
      </c>
      <c r="ET402" s="919" t="str">
        <f ca="1">IFERROR(INDEX('郵便番号（石川県）'!$A$3:$F$2574,MATCH(INDIRECT("'("&amp;$EO402&amp;")'!E7"),'郵便番号（石川県）'!$A$3:$A$2574,0),5),"")</f>
        <v/>
      </c>
      <c r="EU402" s="919" t="str">
        <f t="shared" ca="1" si="820"/>
        <v/>
      </c>
      <c r="EV402" s="919" t="str">
        <f t="shared" ca="1" si="821"/>
        <v/>
      </c>
      <c r="EW402" s="919" t="str">
        <f t="shared" ca="1" si="822"/>
        <v/>
      </c>
      <c r="EX402" s="919" t="str">
        <f t="shared" ca="1" si="823"/>
        <v/>
      </c>
      <c r="EY402" s="919" t="str">
        <f t="shared" ca="1" si="824"/>
        <v/>
      </c>
      <c r="EZ402" s="919" t="str">
        <f t="shared" ca="1" si="825"/>
        <v/>
      </c>
      <c r="FA402" s="919" t="str">
        <f t="shared" ca="1" si="826"/>
        <v/>
      </c>
      <c r="FB402" s="919" t="str">
        <f t="shared" ca="1" si="827"/>
        <v/>
      </c>
      <c r="FC402" s="919" t="str">
        <f t="shared" ca="1" si="828"/>
        <v/>
      </c>
      <c r="FD402" s="627" t="str">
        <f t="shared" ca="1" si="829"/>
        <v/>
      </c>
      <c r="FE402" s="630">
        <v>392</v>
      </c>
      <c r="FF402" s="299" t="str">
        <f t="shared" ca="1" si="830"/>
        <v/>
      </c>
      <c r="FG402" s="993" t="str">
        <f t="shared" ca="1" si="831"/>
        <v/>
      </c>
      <c r="FH402" s="919" t="str">
        <f t="shared" ca="1" si="832"/>
        <v/>
      </c>
      <c r="FI402" s="299">
        <f ca="1">COUNTIF($FH$11:FH402,"■")</f>
        <v>0</v>
      </c>
    </row>
    <row r="403" spans="1:165" ht="34.5" customHeight="1">
      <c r="A403" s="445">
        <f t="shared" ca="1" si="736"/>
        <v>0</v>
      </c>
      <c r="B403" s="446">
        <f>IF(R403&lt;&gt;"",IF(COUNTIF(R$11:R403,R403)=1,MAX(B$11:B402)+1,INDEX(B$11:B402,MATCH(R403,R$11:R402,0),1)),0)</f>
        <v>1</v>
      </c>
      <c r="C403" s="446">
        <f ca="1">IF(T403&lt;&gt;"",IF(COUNTIF(T$11:T403,T403)=1,MAX(C$11:C402)+1,INDEX(C$11:C402,MATCH(T403,T$11:T402,0),1)),0)</f>
        <v>0</v>
      </c>
      <c r="D403" s="446">
        <f ca="1">IF(U403&lt;&gt;"",IF(COUNTIF(U$11:U403,U403)=1,MAX(D$11:D402)+1,INDEX(D$11:D402,MATCH(U403,U$11:U402,0),1)),0)</f>
        <v>0</v>
      </c>
      <c r="E403" s="446">
        <f ca="1">IF(S403&lt;&gt;"",IF(COUNTIF(S$11:S403,S403)=1,MAX(E$11:E402)+1,INDEX(E$11:E402,MATCH(S403,S$11:S402,0),1)),0)</f>
        <v>0</v>
      </c>
      <c r="F403" s="446">
        <f ca="1">IF(Z403&lt;&gt;"",IF(COUNTIF(Z$11:Z403,Z403)=1,MAX(F$11:F402)+1,INDEX(F$11:F402,MATCH(Z403,Z$11:Z402,0),1)),0)</f>
        <v>0</v>
      </c>
      <c r="G403" s="447" cm="1">
        <f t="array" aca="1" ref="G403" ca="1">IF(Z403&lt;&gt;"",IF(COUNTIFS(Z$11:Z403,Z403,W$11:W403,W403)=1,MAX(G$11:G402)+1,INDEX(G$11:G402,MATCH(Z403&amp;W403,Z$11:Z402&amp;W$11:W403,0),1)),0)</f>
        <v>0</v>
      </c>
      <c r="H403" s="447">
        <f t="shared" ca="1" si="737"/>
        <v>0</v>
      </c>
      <c r="I403" s="447">
        <f ca="1">IF(T403="",0,IF(COUNTIF(T$11:T403,T403)=1,1,0))</f>
        <v>0</v>
      </c>
      <c r="J403" s="447">
        <f ca="1">IF(U403="",0,IF(COUNTIF(U$11:U403,U403)=1,1,0))</f>
        <v>0</v>
      </c>
      <c r="K403" s="447">
        <f ca="1">IF(S403="",0,IF(COUNTIF(S$11:S403,S403)=1,1,0))</f>
        <v>0</v>
      </c>
      <c r="L403" s="446">
        <f ca="1">IF(Z403="",0,IF(COUNTIF(Z$11:Z403,Z403)=1,1,0))</f>
        <v>0</v>
      </c>
      <c r="M403" s="767">
        <f ca="1">IF($W403=2,IF(COUNTIFS($W$11:$W403,2,$Z$11:$Z403,$Z403)=1,1,0),0)</f>
        <v>0</v>
      </c>
      <c r="N403" s="767">
        <f ca="1">IF($W403=1,IF(COUNTIFS($W$11:$W403,2,$Z$11:$Z403,$Z403)=1,1,0),0)</f>
        <v>0</v>
      </c>
      <c r="O403" s="446">
        <f ca="1">IF(H403=0,0,IF(COUNTIF(Z$11:Z403,Z403)=1,1,0))</f>
        <v>0</v>
      </c>
      <c r="P403" s="448" t="str">
        <f t="shared" ca="1" si="738"/>
        <v>石川県</v>
      </c>
      <c r="Q403" s="89">
        <f t="shared" ca="1" si="739"/>
        <v>393</v>
      </c>
      <c r="R403" s="170" t="s">
        <v>459</v>
      </c>
      <c r="S403" s="357" t="str">
        <f t="shared" ca="1" si="740"/>
        <v/>
      </c>
      <c r="T403" s="357" t="str">
        <f t="shared" ca="1" si="741"/>
        <v/>
      </c>
      <c r="U403" s="58" t="str">
        <f t="shared" ca="1" si="742"/>
        <v/>
      </c>
      <c r="V403" s="58" t="str">
        <f t="shared" ca="1" si="743"/>
        <v/>
      </c>
      <c r="W403" s="920" t="str">
        <f t="shared" ca="1" si="744"/>
        <v/>
      </c>
      <c r="X403" s="369">
        <f ca="1">IFERROR(VLOOKUP(W403,'（様式１号）３整理番号表'!$B$4:$H$5,2,FALSE),0)</f>
        <v>0</v>
      </c>
      <c r="Y403" s="768" t="str" cm="1">
        <f t="array" aca="1" ref="Y403" ca="1">IF(AND(D403=0,F403=0),"",IF(COUNTIF(D$11:D403,D403)=1,1,IF(COUNTIFS(D$11:D403,D403,F$11:F403,F403)=1,INDEX((D$11:D403,F$11:F403,Y$11:Y403),MATCH(_xlfn.MAXIFS(F$11:F402,D$11:D402,D403),$F$11:F403,0),1,3)+1,INDEX((D$11:D403,F$11:F403,Y$11:Y403),MATCH(D403&amp;F403,D$11:D403&amp;F$11:F403,0),1,3))))</f>
        <v/>
      </c>
      <c r="Z403" s="40" t="str">
        <f t="shared" ca="1" si="745"/>
        <v/>
      </c>
      <c r="AA403" s="924" t="str">
        <f t="shared" ca="1" si="746"/>
        <v/>
      </c>
      <c r="AB403" s="93">
        <f ca="1">IFERROR(VLOOKUP(AA403,'（様式１号）３整理番号表'!$B$10:$H$16,2,FALSE),0)</f>
        <v>0</v>
      </c>
      <c r="AC403" s="924" t="str">
        <f t="shared" ca="1" si="747"/>
        <v/>
      </c>
      <c r="AD403" s="924" t="str">
        <f t="shared" ca="1" si="748"/>
        <v/>
      </c>
      <c r="AE403" s="93">
        <f ca="1">IFERROR(VLOOKUP(AD403,'（様式１号）３整理番号表'!$B$21:$H$22,2,FALSE),0)</f>
        <v>0</v>
      </c>
      <c r="AF403" s="924" t="str">
        <f t="shared" ca="1" si="749"/>
        <v/>
      </c>
      <c r="AG403" s="93">
        <f ca="1">IFERROR(VLOOKUP(AF403,'（様式１号）３整理番号表'!$B$26:$H$31,2,FALSE),0)</f>
        <v>0</v>
      </c>
      <c r="AH403" s="924" t="str">
        <f t="shared" ca="1" si="750"/>
        <v/>
      </c>
      <c r="AI403" s="93">
        <f ca="1">IFERROR(VLOOKUP(AH403,'（様式１号）３整理番号表'!$J$5:$N$59,2,FALSE),0)</f>
        <v>0</v>
      </c>
      <c r="AJ403" s="77" t="str">
        <f t="shared" ca="1" si="751"/>
        <v/>
      </c>
      <c r="AK403" s="93">
        <f ca="1">IFERROR(VLOOKUP(AJ403,'（様式１号）３整理番号表'!$P$5:$R$29,2,FALSE),0)</f>
        <v>0</v>
      </c>
      <c r="AL403" s="921" t="str">
        <f t="shared" ca="1" si="752"/>
        <v/>
      </c>
      <c r="AM403" s="921" t="str">
        <f t="shared" ca="1" si="753"/>
        <v/>
      </c>
      <c r="AN403" s="921"/>
      <c r="AO403" s="77" t="str">
        <f t="shared" ca="1" si="754"/>
        <v/>
      </c>
      <c r="AP403" s="93">
        <f ca="1">IFERROR(VLOOKUP(AO403,'（様式１号）３整理番号表'!$P$5:$R$29,2,FALSE),0)</f>
        <v>0</v>
      </c>
      <c r="AQ403" s="924" t="str">
        <f t="shared" ca="1" si="755"/>
        <v/>
      </c>
      <c r="AR403" s="93">
        <f t="shared" ca="1" si="756"/>
        <v>0</v>
      </c>
      <c r="AS403" s="924" t="str">
        <f t="shared" ca="1" si="757"/>
        <v/>
      </c>
      <c r="AT403" s="40" t="str">
        <f t="shared" ca="1" si="758"/>
        <v/>
      </c>
      <c r="AU403" s="93" t="str">
        <f t="shared" ca="1" si="759"/>
        <v/>
      </c>
      <c r="AV403" s="923" t="str">
        <f t="shared" ca="1" si="760"/>
        <v/>
      </c>
      <c r="AW403" s="926" t="str">
        <f t="shared" ca="1" si="761"/>
        <v/>
      </c>
      <c r="AX403" s="925" t="str">
        <f t="shared" ca="1" si="762"/>
        <v/>
      </c>
      <c r="AY403" s="925" t="str">
        <f t="shared" ca="1" si="762"/>
        <v/>
      </c>
      <c r="AZ403" s="925" t="str">
        <f t="shared" ca="1" si="762"/>
        <v/>
      </c>
      <c r="BA403" s="925" t="str">
        <f t="shared" ca="1" si="762"/>
        <v/>
      </c>
      <c r="BB403" s="925" t="str">
        <f t="shared" ca="1" si="763"/>
        <v/>
      </c>
      <c r="BC403" s="925" t="str">
        <f t="shared" ca="1" si="764"/>
        <v/>
      </c>
      <c r="BD403" s="925" t="str">
        <f t="shared" ca="1" si="764"/>
        <v/>
      </c>
      <c r="BE403" s="925" t="str">
        <f t="shared" ca="1" si="764"/>
        <v/>
      </c>
      <c r="BF403" s="77" t="str">
        <f t="shared" ca="1" si="765"/>
        <v/>
      </c>
      <c r="BG403" s="924" t="str">
        <f t="shared" ca="1" si="766"/>
        <v/>
      </c>
      <c r="BH403" s="94">
        <f ca="1">IF(BF403&lt;&gt;"",INDEX('（様式１号）３整理番号表'!$AB$7:$AQ$12,MATCH(BF403,'（様式１号）３整理番号表'!$AA$7:$AA$12,0),MATCH(BG403,'（様式１号）３整理番号表'!$AB$6:$AQ$6,0)),0)</f>
        <v>0</v>
      </c>
      <c r="BI403" s="921" t="str">
        <f t="shared" ca="1" si="767"/>
        <v/>
      </c>
      <c r="BJ403" s="922" t="str">
        <f t="shared" ca="1" si="768"/>
        <v/>
      </c>
      <c r="BK403" s="926" t="str">
        <f t="shared" ca="1" si="769"/>
        <v/>
      </c>
      <c r="BL403" s="922" t="str">
        <f t="shared" ca="1" si="770"/>
        <v/>
      </c>
      <c r="BM403" s="79" t="str">
        <f t="shared" ca="1" si="771"/>
        <v/>
      </c>
      <c r="BN403" s="82" t="str">
        <f t="shared" ca="1" si="772"/>
        <v/>
      </c>
      <c r="BO403" s="83" t="str">
        <f t="shared" ca="1" si="773"/>
        <v/>
      </c>
      <c r="BP403" s="84" t="str">
        <f t="shared" ca="1" si="774"/>
        <v/>
      </c>
      <c r="BQ403" s="82" t="str">
        <f t="shared" ca="1" si="775"/>
        <v/>
      </c>
      <c r="BR403" s="97" t="str">
        <f t="shared" ca="1" si="776"/>
        <v/>
      </c>
      <c r="BS403" s="95" t="str">
        <f t="shared" ca="1" si="777"/>
        <v/>
      </c>
      <c r="BT403" s="184" t="str">
        <f t="shared" ca="1" si="778"/>
        <v/>
      </c>
      <c r="BU403" s="611" t="str">
        <f t="shared" ca="1" si="779"/>
        <v/>
      </c>
      <c r="BV403" s="77" t="str">
        <f t="shared" ca="1" si="780"/>
        <v/>
      </c>
      <c r="BW403" s="85" t="str">
        <f t="shared" ca="1" si="781"/>
        <v/>
      </c>
      <c r="BX403" s="86" t="str">
        <f t="shared" ca="1" si="782"/>
        <v/>
      </c>
      <c r="BY403" s="231">
        <f ca="1">IF('ポイント要件確認等（個別表）'!AD403=1,ROUNDDOWN('ポイント要件確認等（個別表）'!AV403,-3),IF('ポイント要件確認等（個別表）'!AD403=2,ROUNDDOWN('ポイント要件確認等（個別表）'!BH403,-3),IF('ポイント要件確認等（個別表）'!AD403=3,ROUNDDOWN('ポイント要件確認等（個別表）'!BT403,-3),0)))</f>
        <v>0</v>
      </c>
      <c r="BZ403" s="86" t="str">
        <f t="shared" ca="1" si="783"/>
        <v/>
      </c>
      <c r="CA403" s="232" t="str">
        <f t="shared" ca="1" si="784"/>
        <v/>
      </c>
      <c r="CB403" s="232">
        <f t="shared" ca="1" si="785"/>
        <v>0</v>
      </c>
      <c r="CC403" s="86" t="str">
        <f t="shared" ca="1" si="786"/>
        <v/>
      </c>
      <c r="CD403" s="86" t="str">
        <f t="shared" ca="1" si="787"/>
        <v/>
      </c>
      <c r="CE403" s="609"/>
      <c r="CF403" s="86" t="str">
        <f t="shared" ca="1" si="788"/>
        <v/>
      </c>
      <c r="CG403" s="185" t="str">
        <f t="shared" ca="1" si="789"/>
        <v/>
      </c>
      <c r="CH403" s="246" t="str">
        <f t="shared" ca="1" si="790"/>
        <v>含税額</v>
      </c>
      <c r="CI403" s="247" t="str">
        <f t="shared" ca="1" si="791"/>
        <v/>
      </c>
      <c r="CJ403" s="87" t="str">
        <f ca="1">IFERROR(IF(INDIRECT("'("&amp;'２個別表'!EO403&amp;")'!AR"&amp;84+EP403)&lt;&gt;1,"",1),"")</f>
        <v/>
      </c>
      <c r="CK403" s="244" t="str">
        <f t="shared" ca="1" si="792"/>
        <v/>
      </c>
      <c r="CL403" s="235" t="str">
        <f t="shared" ca="1" si="793"/>
        <v/>
      </c>
      <c r="CM403" s="239" t="str">
        <f t="shared" ca="1" si="794"/>
        <v/>
      </c>
      <c r="CN403" s="77" t="str">
        <f t="shared" ca="1" si="795"/>
        <v/>
      </c>
      <c r="CO403" s="93" t="str">
        <f ca="1">IFERROR(VLOOKUP(CN403,'（様式１号）３整理番号表'!$T$5:$V$15,2,FALSE),"")</f>
        <v/>
      </c>
      <c r="CP403" s="924" t="str">
        <f t="shared" ca="1" si="796"/>
        <v/>
      </c>
      <c r="CQ403" s="93" t="str">
        <f ca="1">IFERROR(VLOOKUP(CP403,'（様式１号）３整理番号表'!$T$19:$V$24,2,FALSE),"")</f>
        <v/>
      </c>
      <c r="CR403" s="924" t="str">
        <f ca="1">IFERROR(IF(INDIRECT("'("&amp;'２個別表'!EO403&amp;")'!AV"&amp;84+EP403)&lt;&gt;1,"",1),"")</f>
        <v/>
      </c>
      <c r="CS403" s="232">
        <f t="shared" ca="1" si="797"/>
        <v>0</v>
      </c>
      <c r="CT403" s="248">
        <f t="shared" ca="1" si="798"/>
        <v>0</v>
      </c>
      <c r="CU403" s="376" t="str">
        <f ca="1">IF(ER403="補強",IF(COUNTIFS($Z$11:Z403,Z403,$W$11:W403,1)=1,"１①",""),IF(COUNTIFS($Z$11:Z403,Z403,$W$11:W403,2)=1,"２①",""))</f>
        <v/>
      </c>
      <c r="CV403" s="57" t="str">
        <f t="shared" ca="1" si="799"/>
        <v/>
      </c>
      <c r="CW403" s="927" t="str">
        <f t="shared" ca="1" si="800"/>
        <v/>
      </c>
      <c r="CX403" s="256" t="str">
        <f t="shared" ca="1" si="801"/>
        <v/>
      </c>
      <c r="CY403" s="256" t="str">
        <f t="shared" ca="1" si="802"/>
        <v/>
      </c>
      <c r="CZ403" s="256" t="str">
        <f t="shared" ca="1" si="803"/>
        <v/>
      </c>
      <c r="DA403" s="256" t="str">
        <f t="shared" ca="1" si="804"/>
        <v/>
      </c>
      <c r="DB403" s="316" t="str">
        <f ca="1">IFERROR(VLOOKUP($CU403,'（様式１号）３整理番号表'!$Z$19:$AB$32,3,FALSE),"")</f>
        <v/>
      </c>
      <c r="DC403" s="259" t="str">
        <f t="shared" ca="1" si="805"/>
        <v>-</v>
      </c>
      <c r="DD403" s="618" t="str">
        <f t="shared" ca="1" si="806"/>
        <v/>
      </c>
      <c r="DE403" s="321" t="str">
        <f ca="1">IF(AND(AO403=18,AS403=1),IF(COUNTIFS($Y$11:Y403,Y403,$AS$11:AS403,1)=1,"２②",""),IF($CU403="１①",INDEX(INDIRECT("'("&amp;$EO403&amp;")'!AR116:BB116"),1,MATCH(INDIRECT("'("&amp;$EO403&amp;")'!C118"),INDIRECT("'("&amp;$EO403&amp;")'!AR119:BB119"),0)),""))</f>
        <v/>
      </c>
      <c r="DF403" s="324" t="str">
        <f t="shared" ca="1" si="807"/>
        <v/>
      </c>
      <c r="DG403" s="313" t="str">
        <f t="shared" ca="1" si="808"/>
        <v/>
      </c>
      <c r="DH403" s="313" t="str">
        <f t="shared" ca="1" si="809"/>
        <v/>
      </c>
      <c r="DI403" s="313" t="str">
        <f t="shared" ca="1" si="810"/>
        <v/>
      </c>
      <c r="DJ403" s="313" t="str">
        <f t="shared" ca="1" si="811"/>
        <v/>
      </c>
      <c r="DK403" s="328" t="str">
        <f t="shared" ca="1" si="812"/>
        <v/>
      </c>
      <c r="DL403" s="334" t="str">
        <f t="shared" ca="1" si="813"/>
        <v/>
      </c>
      <c r="DM403" s="915" t="str">
        <f t="shared" ca="1" si="814"/>
        <v/>
      </c>
      <c r="DN403" s="15"/>
      <c r="DO403" s="324"/>
      <c r="DP403" s="16"/>
      <c r="DQ403" s="16"/>
      <c r="DR403" s="16"/>
      <c r="DS403" s="16"/>
      <c r="DT403" s="318" t="str">
        <f>IFERROR(VLOOKUP($DN403,'（様式１号）３整理番号表'!$Z$19:$AB$32,3,FALSE),"")</f>
        <v/>
      </c>
      <c r="DU403" s="259" t="str">
        <f t="shared" si="815"/>
        <v/>
      </c>
      <c r="DV403" s="14"/>
      <c r="DW403" s="17" t="str">
        <f t="shared" ca="1" si="816"/>
        <v/>
      </c>
      <c r="DX403" s="88" t="str">
        <f t="shared" ca="1" si="833"/>
        <v/>
      </c>
      <c r="DZ403" s="339">
        <f t="shared" ca="1" si="835"/>
        <v>0</v>
      </c>
      <c r="EA403" s="339">
        <f t="shared" ca="1" si="835"/>
        <v>0</v>
      </c>
      <c r="EB403" s="339">
        <f t="shared" ca="1" si="835"/>
        <v>0</v>
      </c>
      <c r="EC403" s="339">
        <f t="shared" ca="1" si="835"/>
        <v>0</v>
      </c>
      <c r="ED403" s="339">
        <f t="shared" ca="1" si="835"/>
        <v>0</v>
      </c>
      <c r="EE403" s="339">
        <f t="shared" ca="1" si="835"/>
        <v>0</v>
      </c>
      <c r="EF403" s="339">
        <f t="shared" ca="1" si="835"/>
        <v>0</v>
      </c>
      <c r="EG403" s="339">
        <f t="shared" ca="1" si="835"/>
        <v>0</v>
      </c>
      <c r="EH403" s="339">
        <f t="shared" ca="1" si="835"/>
        <v>0</v>
      </c>
      <c r="EI403" s="339">
        <f t="shared" ca="1" si="835"/>
        <v>0</v>
      </c>
      <c r="EJ403" s="339">
        <f t="shared" ca="1" si="835"/>
        <v>0</v>
      </c>
      <c r="EK403" s="339">
        <f t="shared" ca="1" si="835"/>
        <v>0</v>
      </c>
      <c r="EL403" s="339">
        <f t="shared" ca="1" si="835"/>
        <v>0</v>
      </c>
      <c r="EM403" s="339">
        <f t="shared" ca="1" si="835"/>
        <v>0</v>
      </c>
      <c r="EO403" s="919" t="str">
        <f t="shared" ca="1" si="735"/>
        <v/>
      </c>
      <c r="EP403" s="919" t="str">
        <f t="shared" ca="1" si="817"/>
        <v/>
      </c>
      <c r="EQ403" s="919" t="str">
        <f t="shared" ca="1" si="818"/>
        <v/>
      </c>
      <c r="ER403" s="919" t="str">
        <f t="shared" ca="1" si="819"/>
        <v/>
      </c>
      <c r="ES403" s="919" t="str">
        <f ca="1">IFERROR(INDEX('郵便番号（石川県）'!$A$3:$F$2574,MATCH(INDIRECT("'("&amp;EO403&amp;")'!E7"),'郵便番号（石川県）'!$A$3:$A$2574,0),6),"")</f>
        <v/>
      </c>
      <c r="ET403" s="919" t="str">
        <f ca="1">IFERROR(INDEX('郵便番号（石川県）'!$A$3:$F$2574,MATCH(INDIRECT("'("&amp;$EO403&amp;")'!E7"),'郵便番号（石川県）'!$A$3:$A$2574,0),5),"")</f>
        <v/>
      </c>
      <c r="EU403" s="919" t="str">
        <f t="shared" ca="1" si="820"/>
        <v/>
      </c>
      <c r="EV403" s="919" t="str">
        <f t="shared" ca="1" si="821"/>
        <v/>
      </c>
      <c r="EW403" s="919" t="str">
        <f t="shared" ca="1" si="822"/>
        <v/>
      </c>
      <c r="EX403" s="919" t="str">
        <f t="shared" ca="1" si="823"/>
        <v/>
      </c>
      <c r="EY403" s="919" t="str">
        <f t="shared" ca="1" si="824"/>
        <v/>
      </c>
      <c r="EZ403" s="919" t="str">
        <f t="shared" ca="1" si="825"/>
        <v/>
      </c>
      <c r="FA403" s="919" t="str">
        <f t="shared" ca="1" si="826"/>
        <v/>
      </c>
      <c r="FB403" s="919" t="str">
        <f t="shared" ca="1" si="827"/>
        <v/>
      </c>
      <c r="FC403" s="919" t="str">
        <f t="shared" ca="1" si="828"/>
        <v/>
      </c>
      <c r="FD403" s="627" t="str">
        <f t="shared" ca="1" si="829"/>
        <v/>
      </c>
      <c r="FE403" s="630">
        <v>393</v>
      </c>
      <c r="FF403" s="299" t="str">
        <f t="shared" ca="1" si="830"/>
        <v/>
      </c>
      <c r="FG403" s="993" t="str">
        <f t="shared" ca="1" si="831"/>
        <v/>
      </c>
      <c r="FH403" s="919" t="str">
        <f t="shared" ca="1" si="832"/>
        <v/>
      </c>
      <c r="FI403" s="299">
        <f ca="1">COUNTIF($FH$11:FH403,"■")</f>
        <v>0</v>
      </c>
    </row>
    <row r="404" spans="1:165" ht="34.5" customHeight="1">
      <c r="A404" s="445">
        <f t="shared" ca="1" si="736"/>
        <v>0</v>
      </c>
      <c r="B404" s="446">
        <f>IF(R404&lt;&gt;"",IF(COUNTIF(R$11:R404,R404)=1,MAX(B$11:B403)+1,INDEX(B$11:B403,MATCH(R404,R$11:R403,0),1)),0)</f>
        <v>1</v>
      </c>
      <c r="C404" s="446">
        <f ca="1">IF(T404&lt;&gt;"",IF(COUNTIF(T$11:T404,T404)=1,MAX(C$11:C403)+1,INDEX(C$11:C403,MATCH(T404,T$11:T403,0),1)),0)</f>
        <v>0</v>
      </c>
      <c r="D404" s="446">
        <f ca="1">IF(U404&lt;&gt;"",IF(COUNTIF(U$11:U404,U404)=1,MAX(D$11:D403)+1,INDEX(D$11:D403,MATCH(U404,U$11:U403,0),1)),0)</f>
        <v>0</v>
      </c>
      <c r="E404" s="446">
        <f ca="1">IF(S404&lt;&gt;"",IF(COUNTIF(S$11:S404,S404)=1,MAX(E$11:E403)+1,INDEX(E$11:E403,MATCH(S404,S$11:S403,0),1)),0)</f>
        <v>0</v>
      </c>
      <c r="F404" s="446">
        <f ca="1">IF(Z404&lt;&gt;"",IF(COUNTIF(Z$11:Z404,Z404)=1,MAX(F$11:F403)+1,INDEX(F$11:F403,MATCH(Z404,Z$11:Z403,0),1)),0)</f>
        <v>0</v>
      </c>
      <c r="G404" s="447" cm="1">
        <f t="array" aca="1" ref="G404" ca="1">IF(Z404&lt;&gt;"",IF(COUNTIFS(Z$11:Z404,Z404,W$11:W404,W404)=1,MAX(G$11:G403)+1,INDEX(G$11:G403,MATCH(Z404&amp;W404,Z$11:Z403&amp;W$11:W404,0),1)),0)</f>
        <v>0</v>
      </c>
      <c r="H404" s="447">
        <f t="shared" ca="1" si="737"/>
        <v>0</v>
      </c>
      <c r="I404" s="447">
        <f ca="1">IF(T404="",0,IF(COUNTIF(T$11:T404,T404)=1,1,0))</f>
        <v>0</v>
      </c>
      <c r="J404" s="447">
        <f ca="1">IF(U404="",0,IF(COUNTIF(U$11:U404,U404)=1,1,0))</f>
        <v>0</v>
      </c>
      <c r="K404" s="447">
        <f ca="1">IF(S404="",0,IF(COUNTIF(S$11:S404,S404)=1,1,0))</f>
        <v>0</v>
      </c>
      <c r="L404" s="446">
        <f ca="1">IF(Z404="",0,IF(COUNTIF(Z$11:Z404,Z404)=1,1,0))</f>
        <v>0</v>
      </c>
      <c r="M404" s="767">
        <f ca="1">IF($W404=2,IF(COUNTIFS($W$11:$W404,2,$Z$11:$Z404,$Z404)=1,1,0),0)</f>
        <v>0</v>
      </c>
      <c r="N404" s="767">
        <f ca="1">IF($W404=1,IF(COUNTIFS($W$11:$W404,2,$Z$11:$Z404,$Z404)=1,1,0),0)</f>
        <v>0</v>
      </c>
      <c r="O404" s="446">
        <f ca="1">IF(H404=0,0,IF(COUNTIF(Z$11:Z404,Z404)=1,1,0))</f>
        <v>0</v>
      </c>
      <c r="P404" s="448" t="str">
        <f t="shared" ca="1" si="738"/>
        <v>石川県</v>
      </c>
      <c r="Q404" s="89">
        <f t="shared" ca="1" si="739"/>
        <v>394</v>
      </c>
      <c r="R404" s="170" t="s">
        <v>459</v>
      </c>
      <c r="S404" s="357" t="str">
        <f t="shared" ca="1" si="740"/>
        <v/>
      </c>
      <c r="T404" s="357" t="str">
        <f t="shared" ca="1" si="741"/>
        <v/>
      </c>
      <c r="U404" s="58" t="str">
        <f t="shared" ca="1" si="742"/>
        <v/>
      </c>
      <c r="V404" s="58" t="str">
        <f t="shared" ca="1" si="743"/>
        <v/>
      </c>
      <c r="W404" s="920" t="str">
        <f t="shared" ca="1" si="744"/>
        <v/>
      </c>
      <c r="X404" s="369">
        <f ca="1">IFERROR(VLOOKUP(W404,'（様式１号）３整理番号表'!$B$4:$H$5,2,FALSE),0)</f>
        <v>0</v>
      </c>
      <c r="Y404" s="768" t="str" cm="1">
        <f t="array" aca="1" ref="Y404" ca="1">IF(AND(D404=0,F404=0),"",IF(COUNTIF(D$11:D404,D404)=1,1,IF(COUNTIFS(D$11:D404,D404,F$11:F404,F404)=1,INDEX((D$11:D404,F$11:F404,Y$11:Y404),MATCH(_xlfn.MAXIFS(F$11:F403,D$11:D403,D404),$F$11:F404,0),1,3)+1,INDEX((D$11:D404,F$11:F404,Y$11:Y404),MATCH(D404&amp;F404,D$11:D404&amp;F$11:F404,0),1,3))))</f>
        <v/>
      </c>
      <c r="Z404" s="40" t="str">
        <f t="shared" ca="1" si="745"/>
        <v/>
      </c>
      <c r="AA404" s="924" t="str">
        <f t="shared" ca="1" si="746"/>
        <v/>
      </c>
      <c r="AB404" s="93">
        <f ca="1">IFERROR(VLOOKUP(AA404,'（様式１号）３整理番号表'!$B$10:$H$16,2,FALSE),0)</f>
        <v>0</v>
      </c>
      <c r="AC404" s="924" t="str">
        <f t="shared" ca="1" si="747"/>
        <v/>
      </c>
      <c r="AD404" s="924" t="str">
        <f t="shared" ca="1" si="748"/>
        <v/>
      </c>
      <c r="AE404" s="93">
        <f ca="1">IFERROR(VLOOKUP(AD404,'（様式１号）３整理番号表'!$B$21:$H$22,2,FALSE),0)</f>
        <v>0</v>
      </c>
      <c r="AF404" s="924" t="str">
        <f t="shared" ca="1" si="749"/>
        <v/>
      </c>
      <c r="AG404" s="93">
        <f ca="1">IFERROR(VLOOKUP(AF404,'（様式１号）３整理番号表'!$B$26:$H$31,2,FALSE),0)</f>
        <v>0</v>
      </c>
      <c r="AH404" s="924" t="str">
        <f t="shared" ca="1" si="750"/>
        <v/>
      </c>
      <c r="AI404" s="93">
        <f ca="1">IFERROR(VLOOKUP(AH404,'（様式１号）３整理番号表'!$J$5:$N$59,2,FALSE),0)</f>
        <v>0</v>
      </c>
      <c r="AJ404" s="77" t="str">
        <f t="shared" ca="1" si="751"/>
        <v/>
      </c>
      <c r="AK404" s="93">
        <f ca="1">IFERROR(VLOOKUP(AJ404,'（様式１号）３整理番号表'!$P$5:$R$29,2,FALSE),0)</f>
        <v>0</v>
      </c>
      <c r="AL404" s="921" t="str">
        <f t="shared" ca="1" si="752"/>
        <v/>
      </c>
      <c r="AM404" s="921" t="str">
        <f t="shared" ca="1" si="753"/>
        <v/>
      </c>
      <c r="AN404" s="921"/>
      <c r="AO404" s="77" t="str">
        <f t="shared" ca="1" si="754"/>
        <v/>
      </c>
      <c r="AP404" s="93">
        <f ca="1">IFERROR(VLOOKUP(AO404,'（様式１号）３整理番号表'!$P$5:$R$29,2,FALSE),0)</f>
        <v>0</v>
      </c>
      <c r="AQ404" s="924" t="str">
        <f t="shared" ca="1" si="755"/>
        <v/>
      </c>
      <c r="AR404" s="93">
        <f t="shared" ca="1" si="756"/>
        <v>0</v>
      </c>
      <c r="AS404" s="924" t="str">
        <f t="shared" ca="1" si="757"/>
        <v/>
      </c>
      <c r="AT404" s="40" t="str">
        <f t="shared" ca="1" si="758"/>
        <v/>
      </c>
      <c r="AU404" s="93" t="str">
        <f t="shared" ca="1" si="759"/>
        <v/>
      </c>
      <c r="AV404" s="923" t="str">
        <f t="shared" ca="1" si="760"/>
        <v/>
      </c>
      <c r="AW404" s="926" t="str">
        <f t="shared" ca="1" si="761"/>
        <v/>
      </c>
      <c r="AX404" s="925" t="str">
        <f t="shared" ca="1" si="762"/>
        <v/>
      </c>
      <c r="AY404" s="925" t="str">
        <f t="shared" ca="1" si="762"/>
        <v/>
      </c>
      <c r="AZ404" s="925" t="str">
        <f t="shared" ca="1" si="762"/>
        <v/>
      </c>
      <c r="BA404" s="925" t="str">
        <f t="shared" ca="1" si="762"/>
        <v/>
      </c>
      <c r="BB404" s="925" t="str">
        <f t="shared" ca="1" si="763"/>
        <v/>
      </c>
      <c r="BC404" s="925" t="str">
        <f t="shared" ca="1" si="764"/>
        <v/>
      </c>
      <c r="BD404" s="925" t="str">
        <f t="shared" ca="1" si="764"/>
        <v/>
      </c>
      <c r="BE404" s="925" t="str">
        <f t="shared" ca="1" si="764"/>
        <v/>
      </c>
      <c r="BF404" s="77" t="str">
        <f t="shared" ca="1" si="765"/>
        <v/>
      </c>
      <c r="BG404" s="924" t="str">
        <f t="shared" ca="1" si="766"/>
        <v/>
      </c>
      <c r="BH404" s="94">
        <f ca="1">IF(BF404&lt;&gt;"",INDEX('（様式１号）３整理番号表'!$AB$7:$AQ$12,MATCH(BF404,'（様式１号）３整理番号表'!$AA$7:$AA$12,0),MATCH(BG404,'（様式１号）３整理番号表'!$AB$6:$AQ$6,0)),0)</f>
        <v>0</v>
      </c>
      <c r="BI404" s="921" t="str">
        <f t="shared" ca="1" si="767"/>
        <v/>
      </c>
      <c r="BJ404" s="922" t="str">
        <f t="shared" ca="1" si="768"/>
        <v/>
      </c>
      <c r="BK404" s="926" t="str">
        <f t="shared" ca="1" si="769"/>
        <v/>
      </c>
      <c r="BL404" s="922" t="str">
        <f t="shared" ca="1" si="770"/>
        <v/>
      </c>
      <c r="BM404" s="79" t="str">
        <f t="shared" ca="1" si="771"/>
        <v/>
      </c>
      <c r="BN404" s="82" t="str">
        <f t="shared" ca="1" si="772"/>
        <v/>
      </c>
      <c r="BO404" s="83" t="str">
        <f t="shared" ca="1" si="773"/>
        <v/>
      </c>
      <c r="BP404" s="84" t="str">
        <f t="shared" ca="1" si="774"/>
        <v/>
      </c>
      <c r="BQ404" s="82" t="str">
        <f t="shared" ca="1" si="775"/>
        <v/>
      </c>
      <c r="BR404" s="97" t="str">
        <f t="shared" ca="1" si="776"/>
        <v/>
      </c>
      <c r="BS404" s="95" t="str">
        <f t="shared" ca="1" si="777"/>
        <v/>
      </c>
      <c r="BT404" s="184" t="str">
        <f t="shared" ca="1" si="778"/>
        <v/>
      </c>
      <c r="BU404" s="611" t="str">
        <f t="shared" ca="1" si="779"/>
        <v/>
      </c>
      <c r="BV404" s="77" t="str">
        <f t="shared" ca="1" si="780"/>
        <v/>
      </c>
      <c r="BW404" s="85" t="str">
        <f t="shared" ca="1" si="781"/>
        <v/>
      </c>
      <c r="BX404" s="86" t="str">
        <f t="shared" ca="1" si="782"/>
        <v/>
      </c>
      <c r="BY404" s="231">
        <f ca="1">IF('ポイント要件確認等（個別表）'!AD404=1,ROUNDDOWN('ポイント要件確認等（個別表）'!AV404,-3),IF('ポイント要件確認等（個別表）'!AD404=2,ROUNDDOWN('ポイント要件確認等（個別表）'!BH404,-3),IF('ポイント要件確認等（個別表）'!AD404=3,ROUNDDOWN('ポイント要件確認等（個別表）'!BT404,-3),0)))</f>
        <v>0</v>
      </c>
      <c r="BZ404" s="86" t="str">
        <f t="shared" ca="1" si="783"/>
        <v/>
      </c>
      <c r="CA404" s="232" t="str">
        <f t="shared" ca="1" si="784"/>
        <v/>
      </c>
      <c r="CB404" s="232">
        <f t="shared" ca="1" si="785"/>
        <v>0</v>
      </c>
      <c r="CC404" s="86" t="str">
        <f t="shared" ca="1" si="786"/>
        <v/>
      </c>
      <c r="CD404" s="86" t="str">
        <f t="shared" ca="1" si="787"/>
        <v/>
      </c>
      <c r="CE404" s="609"/>
      <c r="CF404" s="86" t="str">
        <f t="shared" ca="1" si="788"/>
        <v/>
      </c>
      <c r="CG404" s="185" t="str">
        <f t="shared" ca="1" si="789"/>
        <v/>
      </c>
      <c r="CH404" s="246" t="str">
        <f t="shared" ca="1" si="790"/>
        <v>含税額</v>
      </c>
      <c r="CI404" s="247" t="str">
        <f t="shared" ca="1" si="791"/>
        <v/>
      </c>
      <c r="CJ404" s="87" t="str">
        <f ca="1">IFERROR(IF(INDIRECT("'("&amp;'２個別表'!EO404&amp;")'!AR"&amp;84+EP404)&lt;&gt;1,"",1),"")</f>
        <v/>
      </c>
      <c r="CK404" s="244" t="str">
        <f t="shared" ca="1" si="792"/>
        <v/>
      </c>
      <c r="CL404" s="235" t="str">
        <f t="shared" ca="1" si="793"/>
        <v/>
      </c>
      <c r="CM404" s="239" t="str">
        <f t="shared" ca="1" si="794"/>
        <v/>
      </c>
      <c r="CN404" s="77" t="str">
        <f t="shared" ca="1" si="795"/>
        <v/>
      </c>
      <c r="CO404" s="93" t="str">
        <f ca="1">IFERROR(VLOOKUP(CN404,'（様式１号）３整理番号表'!$T$5:$V$15,2,FALSE),"")</f>
        <v/>
      </c>
      <c r="CP404" s="924" t="str">
        <f t="shared" ca="1" si="796"/>
        <v/>
      </c>
      <c r="CQ404" s="93" t="str">
        <f ca="1">IFERROR(VLOOKUP(CP404,'（様式１号）３整理番号表'!$T$19:$V$24,2,FALSE),"")</f>
        <v/>
      </c>
      <c r="CR404" s="924" t="str">
        <f ca="1">IFERROR(IF(INDIRECT("'("&amp;'２個別表'!EO404&amp;")'!AV"&amp;84+EP404)&lt;&gt;1,"",1),"")</f>
        <v/>
      </c>
      <c r="CS404" s="232">
        <f t="shared" ca="1" si="797"/>
        <v>0</v>
      </c>
      <c r="CT404" s="248">
        <f t="shared" ca="1" si="798"/>
        <v>0</v>
      </c>
      <c r="CU404" s="376" t="str">
        <f ca="1">IF(ER404="補強",IF(COUNTIFS($Z$11:Z404,Z404,$W$11:W404,1)=1,"１①",""),IF(COUNTIFS($Z$11:Z404,Z404,$W$11:W404,2)=1,"２①",""))</f>
        <v/>
      </c>
      <c r="CV404" s="57" t="str">
        <f t="shared" ca="1" si="799"/>
        <v/>
      </c>
      <c r="CW404" s="927" t="str">
        <f t="shared" ca="1" si="800"/>
        <v/>
      </c>
      <c r="CX404" s="256" t="str">
        <f t="shared" ca="1" si="801"/>
        <v/>
      </c>
      <c r="CY404" s="256" t="str">
        <f t="shared" ca="1" si="802"/>
        <v/>
      </c>
      <c r="CZ404" s="256" t="str">
        <f t="shared" ca="1" si="803"/>
        <v/>
      </c>
      <c r="DA404" s="256" t="str">
        <f t="shared" ca="1" si="804"/>
        <v/>
      </c>
      <c r="DB404" s="316" t="str">
        <f ca="1">IFERROR(VLOOKUP($CU404,'（様式１号）３整理番号表'!$Z$19:$AB$32,3,FALSE),"")</f>
        <v/>
      </c>
      <c r="DC404" s="259" t="str">
        <f t="shared" ca="1" si="805"/>
        <v>-</v>
      </c>
      <c r="DD404" s="618" t="str">
        <f t="shared" ca="1" si="806"/>
        <v/>
      </c>
      <c r="DE404" s="321" t="str">
        <f ca="1">IF(AND(AO404=18,AS404=1),IF(COUNTIFS($Y$11:Y404,Y404,$AS$11:AS404,1)=1,"２②",""),IF($CU404="１①",INDEX(INDIRECT("'("&amp;$EO404&amp;")'!AR116:BB116"),1,MATCH(INDIRECT("'("&amp;$EO404&amp;")'!C118"),INDIRECT("'("&amp;$EO404&amp;")'!AR119:BB119"),0)),""))</f>
        <v/>
      </c>
      <c r="DF404" s="324" t="str">
        <f t="shared" ca="1" si="807"/>
        <v/>
      </c>
      <c r="DG404" s="313" t="str">
        <f t="shared" ca="1" si="808"/>
        <v/>
      </c>
      <c r="DH404" s="313" t="str">
        <f t="shared" ca="1" si="809"/>
        <v/>
      </c>
      <c r="DI404" s="313" t="str">
        <f t="shared" ca="1" si="810"/>
        <v/>
      </c>
      <c r="DJ404" s="313" t="str">
        <f t="shared" ca="1" si="811"/>
        <v/>
      </c>
      <c r="DK404" s="328" t="str">
        <f t="shared" ca="1" si="812"/>
        <v/>
      </c>
      <c r="DL404" s="334" t="str">
        <f t="shared" ca="1" si="813"/>
        <v/>
      </c>
      <c r="DM404" s="915" t="str">
        <f t="shared" ca="1" si="814"/>
        <v/>
      </c>
      <c r="DN404" s="15"/>
      <c r="DO404" s="324"/>
      <c r="DP404" s="16"/>
      <c r="DQ404" s="16"/>
      <c r="DR404" s="16"/>
      <c r="DS404" s="16"/>
      <c r="DT404" s="318" t="str">
        <f>IFERROR(VLOOKUP($DN404,'（様式１号）３整理番号表'!$Z$19:$AB$32,3,FALSE),"")</f>
        <v/>
      </c>
      <c r="DU404" s="259" t="str">
        <f t="shared" si="815"/>
        <v/>
      </c>
      <c r="DV404" s="14"/>
      <c r="DW404" s="17" t="str">
        <f t="shared" ca="1" si="816"/>
        <v/>
      </c>
      <c r="DX404" s="88" t="str">
        <f t="shared" ca="1" si="833"/>
        <v/>
      </c>
      <c r="DZ404" s="339">
        <f t="shared" ca="1" si="835"/>
        <v>0</v>
      </c>
      <c r="EA404" s="339">
        <f t="shared" ca="1" si="835"/>
        <v>0</v>
      </c>
      <c r="EB404" s="339">
        <f t="shared" ca="1" si="835"/>
        <v>0</v>
      </c>
      <c r="EC404" s="339">
        <f t="shared" ca="1" si="835"/>
        <v>0</v>
      </c>
      <c r="ED404" s="339">
        <f t="shared" ca="1" si="835"/>
        <v>0</v>
      </c>
      <c r="EE404" s="339">
        <f t="shared" ca="1" si="835"/>
        <v>0</v>
      </c>
      <c r="EF404" s="339">
        <f t="shared" ca="1" si="835"/>
        <v>0</v>
      </c>
      <c r="EG404" s="339">
        <f t="shared" ca="1" si="835"/>
        <v>0</v>
      </c>
      <c r="EH404" s="339">
        <f t="shared" ca="1" si="835"/>
        <v>0</v>
      </c>
      <c r="EI404" s="339">
        <f t="shared" ca="1" si="835"/>
        <v>0</v>
      </c>
      <c r="EJ404" s="339">
        <f t="shared" ca="1" si="835"/>
        <v>0</v>
      </c>
      <c r="EK404" s="339">
        <f t="shared" ca="1" si="835"/>
        <v>0</v>
      </c>
      <c r="EL404" s="339">
        <f t="shared" ca="1" si="835"/>
        <v>0</v>
      </c>
      <c r="EM404" s="339">
        <f t="shared" ca="1" si="835"/>
        <v>0</v>
      </c>
      <c r="EO404" s="919" t="str">
        <f t="shared" ca="1" si="735"/>
        <v/>
      </c>
      <c r="EP404" s="919" t="str">
        <f t="shared" ca="1" si="817"/>
        <v/>
      </c>
      <c r="EQ404" s="919" t="str">
        <f t="shared" ca="1" si="818"/>
        <v/>
      </c>
      <c r="ER404" s="919" t="str">
        <f t="shared" ca="1" si="819"/>
        <v/>
      </c>
      <c r="ES404" s="919" t="str">
        <f ca="1">IFERROR(INDEX('郵便番号（石川県）'!$A$3:$F$2574,MATCH(INDIRECT("'("&amp;EO404&amp;")'!E7"),'郵便番号（石川県）'!$A$3:$A$2574,0),6),"")</f>
        <v/>
      </c>
      <c r="ET404" s="919" t="str">
        <f ca="1">IFERROR(INDEX('郵便番号（石川県）'!$A$3:$F$2574,MATCH(INDIRECT("'("&amp;$EO404&amp;")'!E7"),'郵便番号（石川県）'!$A$3:$A$2574,0),5),"")</f>
        <v/>
      </c>
      <c r="EU404" s="919" t="str">
        <f t="shared" ca="1" si="820"/>
        <v/>
      </c>
      <c r="EV404" s="919" t="str">
        <f t="shared" ca="1" si="821"/>
        <v/>
      </c>
      <c r="EW404" s="919" t="str">
        <f t="shared" ca="1" si="822"/>
        <v/>
      </c>
      <c r="EX404" s="919" t="str">
        <f t="shared" ca="1" si="823"/>
        <v/>
      </c>
      <c r="EY404" s="919" t="str">
        <f t="shared" ca="1" si="824"/>
        <v/>
      </c>
      <c r="EZ404" s="919" t="str">
        <f t="shared" ca="1" si="825"/>
        <v/>
      </c>
      <c r="FA404" s="919" t="str">
        <f t="shared" ca="1" si="826"/>
        <v/>
      </c>
      <c r="FB404" s="919" t="str">
        <f t="shared" ca="1" si="827"/>
        <v/>
      </c>
      <c r="FC404" s="919" t="str">
        <f t="shared" ca="1" si="828"/>
        <v/>
      </c>
      <c r="FD404" s="627" t="str">
        <f t="shared" ca="1" si="829"/>
        <v/>
      </c>
      <c r="FE404" s="630">
        <v>394</v>
      </c>
      <c r="FF404" s="299" t="str">
        <f t="shared" ca="1" si="830"/>
        <v/>
      </c>
      <c r="FG404" s="993" t="str">
        <f t="shared" ca="1" si="831"/>
        <v/>
      </c>
      <c r="FH404" s="919" t="str">
        <f t="shared" ca="1" si="832"/>
        <v/>
      </c>
      <c r="FI404" s="299">
        <f ca="1">COUNTIF($FH$11:FH404,"■")</f>
        <v>0</v>
      </c>
    </row>
    <row r="405" spans="1:165" ht="34.5" customHeight="1">
      <c r="A405" s="445">
        <f t="shared" ca="1" si="736"/>
        <v>0</v>
      </c>
      <c r="B405" s="446">
        <f>IF(R405&lt;&gt;"",IF(COUNTIF(R$11:R405,R405)=1,MAX(B$11:B404)+1,INDEX(B$11:B404,MATCH(R405,R$11:R404,0),1)),0)</f>
        <v>1</v>
      </c>
      <c r="C405" s="446">
        <f ca="1">IF(T405&lt;&gt;"",IF(COUNTIF(T$11:T405,T405)=1,MAX(C$11:C404)+1,INDEX(C$11:C404,MATCH(T405,T$11:T404,0),1)),0)</f>
        <v>0</v>
      </c>
      <c r="D405" s="446">
        <f ca="1">IF(U405&lt;&gt;"",IF(COUNTIF(U$11:U405,U405)=1,MAX(D$11:D404)+1,INDEX(D$11:D404,MATCH(U405,U$11:U404,0),1)),0)</f>
        <v>0</v>
      </c>
      <c r="E405" s="446">
        <f ca="1">IF(S405&lt;&gt;"",IF(COUNTIF(S$11:S405,S405)=1,MAX(E$11:E404)+1,INDEX(E$11:E404,MATCH(S405,S$11:S404,0),1)),0)</f>
        <v>0</v>
      </c>
      <c r="F405" s="446">
        <f ca="1">IF(Z405&lt;&gt;"",IF(COUNTIF(Z$11:Z405,Z405)=1,MAX(F$11:F404)+1,INDEX(F$11:F404,MATCH(Z405,Z$11:Z404,0),1)),0)</f>
        <v>0</v>
      </c>
      <c r="G405" s="447" cm="1">
        <f t="array" aca="1" ref="G405" ca="1">IF(Z405&lt;&gt;"",IF(COUNTIFS(Z$11:Z405,Z405,W$11:W405,W405)=1,MAX(G$11:G404)+1,INDEX(G$11:G404,MATCH(Z405&amp;W405,Z$11:Z404&amp;W$11:W405,0),1)),0)</f>
        <v>0</v>
      </c>
      <c r="H405" s="447">
        <f t="shared" ca="1" si="737"/>
        <v>0</v>
      </c>
      <c r="I405" s="447">
        <f ca="1">IF(T405="",0,IF(COUNTIF(T$11:T405,T405)=1,1,0))</f>
        <v>0</v>
      </c>
      <c r="J405" s="447">
        <f ca="1">IF(U405="",0,IF(COUNTIF(U$11:U405,U405)=1,1,0))</f>
        <v>0</v>
      </c>
      <c r="K405" s="447">
        <f ca="1">IF(S405="",0,IF(COUNTIF(S$11:S405,S405)=1,1,0))</f>
        <v>0</v>
      </c>
      <c r="L405" s="446">
        <f ca="1">IF(Z405="",0,IF(COUNTIF(Z$11:Z405,Z405)=1,1,0))</f>
        <v>0</v>
      </c>
      <c r="M405" s="767">
        <f ca="1">IF($W405=2,IF(COUNTIFS($W$11:$W405,2,$Z$11:$Z405,$Z405)=1,1,0),0)</f>
        <v>0</v>
      </c>
      <c r="N405" s="767">
        <f ca="1">IF($W405=1,IF(COUNTIFS($W$11:$W405,2,$Z$11:$Z405,$Z405)=1,1,0),0)</f>
        <v>0</v>
      </c>
      <c r="O405" s="446">
        <f ca="1">IF(H405=0,0,IF(COUNTIF(Z$11:Z405,Z405)=1,1,0))</f>
        <v>0</v>
      </c>
      <c r="P405" s="448" t="str">
        <f t="shared" ca="1" si="738"/>
        <v>石川県</v>
      </c>
      <c r="Q405" s="89">
        <f t="shared" ca="1" si="739"/>
        <v>395</v>
      </c>
      <c r="R405" s="170" t="s">
        <v>459</v>
      </c>
      <c r="S405" s="357" t="str">
        <f t="shared" ca="1" si="740"/>
        <v/>
      </c>
      <c r="T405" s="357" t="str">
        <f t="shared" ca="1" si="741"/>
        <v/>
      </c>
      <c r="U405" s="58" t="str">
        <f t="shared" ca="1" si="742"/>
        <v/>
      </c>
      <c r="V405" s="58" t="str">
        <f t="shared" ca="1" si="743"/>
        <v/>
      </c>
      <c r="W405" s="920" t="str">
        <f t="shared" ca="1" si="744"/>
        <v/>
      </c>
      <c r="X405" s="369">
        <f ca="1">IFERROR(VLOOKUP(W405,'（様式１号）３整理番号表'!$B$4:$H$5,2,FALSE),0)</f>
        <v>0</v>
      </c>
      <c r="Y405" s="768" t="str" cm="1">
        <f t="array" aca="1" ref="Y405" ca="1">IF(AND(D405=0,F405=0),"",IF(COUNTIF(D$11:D405,D405)=1,1,IF(COUNTIFS(D$11:D405,D405,F$11:F405,F405)=1,INDEX((D$11:D405,F$11:F405,Y$11:Y405),MATCH(_xlfn.MAXIFS(F$11:F404,D$11:D404,D405),$F$11:F405,0),1,3)+1,INDEX((D$11:D405,F$11:F405,Y$11:Y405),MATCH(D405&amp;F405,D$11:D405&amp;F$11:F405,0),1,3))))</f>
        <v/>
      </c>
      <c r="Z405" s="40" t="str">
        <f t="shared" ca="1" si="745"/>
        <v/>
      </c>
      <c r="AA405" s="924" t="str">
        <f t="shared" ca="1" si="746"/>
        <v/>
      </c>
      <c r="AB405" s="93">
        <f ca="1">IFERROR(VLOOKUP(AA405,'（様式１号）３整理番号表'!$B$10:$H$16,2,FALSE),0)</f>
        <v>0</v>
      </c>
      <c r="AC405" s="924" t="str">
        <f t="shared" ca="1" si="747"/>
        <v/>
      </c>
      <c r="AD405" s="924" t="str">
        <f t="shared" ca="1" si="748"/>
        <v/>
      </c>
      <c r="AE405" s="93">
        <f ca="1">IFERROR(VLOOKUP(AD405,'（様式１号）３整理番号表'!$B$21:$H$22,2,FALSE),0)</f>
        <v>0</v>
      </c>
      <c r="AF405" s="924" t="str">
        <f t="shared" ca="1" si="749"/>
        <v/>
      </c>
      <c r="AG405" s="93">
        <f ca="1">IFERROR(VLOOKUP(AF405,'（様式１号）３整理番号表'!$B$26:$H$31,2,FALSE),0)</f>
        <v>0</v>
      </c>
      <c r="AH405" s="924" t="str">
        <f t="shared" ca="1" si="750"/>
        <v/>
      </c>
      <c r="AI405" s="93">
        <f ca="1">IFERROR(VLOOKUP(AH405,'（様式１号）３整理番号表'!$J$5:$N$59,2,FALSE),0)</f>
        <v>0</v>
      </c>
      <c r="AJ405" s="77" t="str">
        <f t="shared" ca="1" si="751"/>
        <v/>
      </c>
      <c r="AK405" s="93">
        <f ca="1">IFERROR(VLOOKUP(AJ405,'（様式１号）３整理番号表'!$P$5:$R$29,2,FALSE),0)</f>
        <v>0</v>
      </c>
      <c r="AL405" s="921" t="str">
        <f t="shared" ca="1" si="752"/>
        <v/>
      </c>
      <c r="AM405" s="921" t="str">
        <f t="shared" ca="1" si="753"/>
        <v/>
      </c>
      <c r="AN405" s="921"/>
      <c r="AO405" s="77" t="str">
        <f t="shared" ca="1" si="754"/>
        <v/>
      </c>
      <c r="AP405" s="93">
        <f ca="1">IFERROR(VLOOKUP(AO405,'（様式１号）３整理番号表'!$P$5:$R$29,2,FALSE),0)</f>
        <v>0</v>
      </c>
      <c r="AQ405" s="924" t="str">
        <f t="shared" ca="1" si="755"/>
        <v/>
      </c>
      <c r="AR405" s="93">
        <f t="shared" ca="1" si="756"/>
        <v>0</v>
      </c>
      <c r="AS405" s="924" t="str">
        <f t="shared" ca="1" si="757"/>
        <v/>
      </c>
      <c r="AT405" s="40" t="str">
        <f t="shared" ca="1" si="758"/>
        <v/>
      </c>
      <c r="AU405" s="93" t="str">
        <f t="shared" ca="1" si="759"/>
        <v/>
      </c>
      <c r="AV405" s="923" t="str">
        <f t="shared" ca="1" si="760"/>
        <v/>
      </c>
      <c r="AW405" s="926" t="str">
        <f t="shared" ca="1" si="761"/>
        <v/>
      </c>
      <c r="AX405" s="925" t="str">
        <f t="shared" ca="1" si="762"/>
        <v/>
      </c>
      <c r="AY405" s="925" t="str">
        <f t="shared" ca="1" si="762"/>
        <v/>
      </c>
      <c r="AZ405" s="925" t="str">
        <f t="shared" ca="1" si="762"/>
        <v/>
      </c>
      <c r="BA405" s="925" t="str">
        <f t="shared" ca="1" si="762"/>
        <v/>
      </c>
      <c r="BB405" s="925" t="str">
        <f t="shared" ca="1" si="763"/>
        <v/>
      </c>
      <c r="BC405" s="925" t="str">
        <f t="shared" ca="1" si="764"/>
        <v/>
      </c>
      <c r="BD405" s="925" t="str">
        <f t="shared" ca="1" si="764"/>
        <v/>
      </c>
      <c r="BE405" s="925" t="str">
        <f t="shared" ca="1" si="764"/>
        <v/>
      </c>
      <c r="BF405" s="77" t="str">
        <f t="shared" ca="1" si="765"/>
        <v/>
      </c>
      <c r="BG405" s="924" t="str">
        <f t="shared" ca="1" si="766"/>
        <v/>
      </c>
      <c r="BH405" s="94">
        <f ca="1">IF(BF405&lt;&gt;"",INDEX('（様式１号）３整理番号表'!$AB$7:$AQ$12,MATCH(BF405,'（様式１号）３整理番号表'!$AA$7:$AA$12,0),MATCH(BG405,'（様式１号）３整理番号表'!$AB$6:$AQ$6,0)),0)</f>
        <v>0</v>
      </c>
      <c r="BI405" s="921" t="str">
        <f t="shared" ca="1" si="767"/>
        <v/>
      </c>
      <c r="BJ405" s="922" t="str">
        <f t="shared" ca="1" si="768"/>
        <v/>
      </c>
      <c r="BK405" s="926" t="str">
        <f t="shared" ca="1" si="769"/>
        <v/>
      </c>
      <c r="BL405" s="922" t="str">
        <f t="shared" ca="1" si="770"/>
        <v/>
      </c>
      <c r="BM405" s="79" t="str">
        <f t="shared" ca="1" si="771"/>
        <v/>
      </c>
      <c r="BN405" s="82" t="str">
        <f t="shared" ca="1" si="772"/>
        <v/>
      </c>
      <c r="BO405" s="83" t="str">
        <f t="shared" ca="1" si="773"/>
        <v/>
      </c>
      <c r="BP405" s="84" t="str">
        <f t="shared" ca="1" si="774"/>
        <v/>
      </c>
      <c r="BQ405" s="82" t="str">
        <f t="shared" ca="1" si="775"/>
        <v/>
      </c>
      <c r="BR405" s="97" t="str">
        <f t="shared" ca="1" si="776"/>
        <v/>
      </c>
      <c r="BS405" s="95" t="str">
        <f t="shared" ca="1" si="777"/>
        <v/>
      </c>
      <c r="BT405" s="184" t="str">
        <f t="shared" ca="1" si="778"/>
        <v/>
      </c>
      <c r="BU405" s="611" t="str">
        <f t="shared" ca="1" si="779"/>
        <v/>
      </c>
      <c r="BV405" s="77" t="str">
        <f t="shared" ca="1" si="780"/>
        <v/>
      </c>
      <c r="BW405" s="85" t="str">
        <f t="shared" ca="1" si="781"/>
        <v/>
      </c>
      <c r="BX405" s="86" t="str">
        <f t="shared" ca="1" si="782"/>
        <v/>
      </c>
      <c r="BY405" s="231">
        <f ca="1">IF('ポイント要件確認等（個別表）'!AD405=1,ROUNDDOWN('ポイント要件確認等（個別表）'!AV405,-3),IF('ポイント要件確認等（個別表）'!AD405=2,ROUNDDOWN('ポイント要件確認等（個別表）'!BH405,-3),IF('ポイント要件確認等（個別表）'!AD405=3,ROUNDDOWN('ポイント要件確認等（個別表）'!BT405,-3),0)))</f>
        <v>0</v>
      </c>
      <c r="BZ405" s="86" t="str">
        <f t="shared" ca="1" si="783"/>
        <v/>
      </c>
      <c r="CA405" s="232" t="str">
        <f t="shared" ca="1" si="784"/>
        <v/>
      </c>
      <c r="CB405" s="232">
        <f t="shared" ca="1" si="785"/>
        <v>0</v>
      </c>
      <c r="CC405" s="86" t="str">
        <f t="shared" ca="1" si="786"/>
        <v/>
      </c>
      <c r="CD405" s="86" t="str">
        <f t="shared" ca="1" si="787"/>
        <v/>
      </c>
      <c r="CE405" s="609"/>
      <c r="CF405" s="86" t="str">
        <f t="shared" ca="1" si="788"/>
        <v/>
      </c>
      <c r="CG405" s="185" t="str">
        <f t="shared" ca="1" si="789"/>
        <v/>
      </c>
      <c r="CH405" s="246" t="str">
        <f t="shared" ca="1" si="790"/>
        <v>含税額</v>
      </c>
      <c r="CI405" s="247" t="str">
        <f t="shared" ca="1" si="791"/>
        <v/>
      </c>
      <c r="CJ405" s="87" t="str">
        <f ca="1">IFERROR(IF(INDIRECT("'("&amp;'２個別表'!EO405&amp;")'!AR"&amp;84+EP405)&lt;&gt;1,"",1),"")</f>
        <v/>
      </c>
      <c r="CK405" s="244" t="str">
        <f t="shared" ca="1" si="792"/>
        <v/>
      </c>
      <c r="CL405" s="235" t="str">
        <f t="shared" ca="1" si="793"/>
        <v/>
      </c>
      <c r="CM405" s="239" t="str">
        <f t="shared" ca="1" si="794"/>
        <v/>
      </c>
      <c r="CN405" s="77" t="str">
        <f t="shared" ca="1" si="795"/>
        <v/>
      </c>
      <c r="CO405" s="93" t="str">
        <f ca="1">IFERROR(VLOOKUP(CN405,'（様式１号）３整理番号表'!$T$5:$V$15,2,FALSE),"")</f>
        <v/>
      </c>
      <c r="CP405" s="924" t="str">
        <f t="shared" ca="1" si="796"/>
        <v/>
      </c>
      <c r="CQ405" s="93" t="str">
        <f ca="1">IFERROR(VLOOKUP(CP405,'（様式１号）３整理番号表'!$T$19:$V$24,2,FALSE),"")</f>
        <v/>
      </c>
      <c r="CR405" s="924" t="str">
        <f ca="1">IFERROR(IF(INDIRECT("'("&amp;'２個別表'!EO405&amp;")'!AV"&amp;84+EP405)&lt;&gt;1,"",1),"")</f>
        <v/>
      </c>
      <c r="CS405" s="232">
        <f t="shared" ca="1" si="797"/>
        <v>0</v>
      </c>
      <c r="CT405" s="248">
        <f t="shared" ca="1" si="798"/>
        <v>0</v>
      </c>
      <c r="CU405" s="376" t="str">
        <f ca="1">IF(ER405="補強",IF(COUNTIFS($Z$11:Z405,Z405,$W$11:W405,1)=1,"１①",""),IF(COUNTIFS($Z$11:Z405,Z405,$W$11:W405,2)=1,"２①",""))</f>
        <v/>
      </c>
      <c r="CV405" s="57" t="str">
        <f t="shared" ca="1" si="799"/>
        <v/>
      </c>
      <c r="CW405" s="927" t="str">
        <f t="shared" ca="1" si="800"/>
        <v/>
      </c>
      <c r="CX405" s="256" t="str">
        <f t="shared" ca="1" si="801"/>
        <v/>
      </c>
      <c r="CY405" s="256" t="str">
        <f t="shared" ca="1" si="802"/>
        <v/>
      </c>
      <c r="CZ405" s="256" t="str">
        <f t="shared" ca="1" si="803"/>
        <v/>
      </c>
      <c r="DA405" s="256" t="str">
        <f t="shared" ca="1" si="804"/>
        <v/>
      </c>
      <c r="DB405" s="316" t="str">
        <f ca="1">IFERROR(VLOOKUP($CU405,'（様式１号）３整理番号表'!$Z$19:$AB$32,3,FALSE),"")</f>
        <v/>
      </c>
      <c r="DC405" s="259" t="str">
        <f t="shared" ca="1" si="805"/>
        <v>-</v>
      </c>
      <c r="DD405" s="618" t="str">
        <f t="shared" ca="1" si="806"/>
        <v/>
      </c>
      <c r="DE405" s="321" t="str">
        <f ca="1">IF(AND(AO405=18,AS405=1),IF(COUNTIFS($Y$11:Y405,Y405,$AS$11:AS405,1)=1,"２②",""),IF($CU405="１①",INDEX(INDIRECT("'("&amp;$EO405&amp;")'!AR116:BB116"),1,MATCH(INDIRECT("'("&amp;$EO405&amp;")'!C118"),INDIRECT("'("&amp;$EO405&amp;")'!AR119:BB119"),0)),""))</f>
        <v/>
      </c>
      <c r="DF405" s="324" t="str">
        <f t="shared" ca="1" si="807"/>
        <v/>
      </c>
      <c r="DG405" s="313" t="str">
        <f t="shared" ca="1" si="808"/>
        <v/>
      </c>
      <c r="DH405" s="313" t="str">
        <f t="shared" ca="1" si="809"/>
        <v/>
      </c>
      <c r="DI405" s="313" t="str">
        <f t="shared" ca="1" si="810"/>
        <v/>
      </c>
      <c r="DJ405" s="313" t="str">
        <f t="shared" ca="1" si="811"/>
        <v/>
      </c>
      <c r="DK405" s="328" t="str">
        <f t="shared" ca="1" si="812"/>
        <v/>
      </c>
      <c r="DL405" s="334" t="str">
        <f t="shared" ca="1" si="813"/>
        <v/>
      </c>
      <c r="DM405" s="915" t="str">
        <f t="shared" ca="1" si="814"/>
        <v/>
      </c>
      <c r="DN405" s="15"/>
      <c r="DO405" s="324"/>
      <c r="DP405" s="16"/>
      <c r="DQ405" s="16"/>
      <c r="DR405" s="16"/>
      <c r="DS405" s="16"/>
      <c r="DT405" s="318" t="str">
        <f>IFERROR(VLOOKUP($DN405,'（様式１号）３整理番号表'!$Z$19:$AB$32,3,FALSE),"")</f>
        <v/>
      </c>
      <c r="DU405" s="259" t="str">
        <f t="shared" si="815"/>
        <v/>
      </c>
      <c r="DV405" s="14"/>
      <c r="DW405" s="17" t="str">
        <f t="shared" ca="1" si="816"/>
        <v/>
      </c>
      <c r="DX405" s="88" t="str">
        <f t="shared" ca="1" si="833"/>
        <v/>
      </c>
      <c r="DZ405" s="339">
        <f t="shared" ca="1" si="835"/>
        <v>0</v>
      </c>
      <c r="EA405" s="339">
        <f t="shared" ca="1" si="835"/>
        <v>0</v>
      </c>
      <c r="EB405" s="339">
        <f t="shared" ca="1" si="835"/>
        <v>0</v>
      </c>
      <c r="EC405" s="339">
        <f t="shared" ca="1" si="835"/>
        <v>0</v>
      </c>
      <c r="ED405" s="339">
        <f t="shared" ca="1" si="835"/>
        <v>0</v>
      </c>
      <c r="EE405" s="339">
        <f t="shared" ca="1" si="835"/>
        <v>0</v>
      </c>
      <c r="EF405" s="339">
        <f t="shared" ca="1" si="835"/>
        <v>0</v>
      </c>
      <c r="EG405" s="339">
        <f t="shared" ca="1" si="835"/>
        <v>0</v>
      </c>
      <c r="EH405" s="339">
        <f t="shared" ca="1" si="835"/>
        <v>0</v>
      </c>
      <c r="EI405" s="339">
        <f t="shared" ca="1" si="835"/>
        <v>0</v>
      </c>
      <c r="EJ405" s="339">
        <f t="shared" ca="1" si="835"/>
        <v>0</v>
      </c>
      <c r="EK405" s="339">
        <f t="shared" ca="1" si="835"/>
        <v>0</v>
      </c>
      <c r="EL405" s="339">
        <f t="shared" ca="1" si="835"/>
        <v>0</v>
      </c>
      <c r="EM405" s="339">
        <f t="shared" ca="1" si="835"/>
        <v>0</v>
      </c>
      <c r="EO405" s="919" t="str">
        <f t="shared" ca="1" si="735"/>
        <v/>
      </c>
      <c r="EP405" s="919" t="str">
        <f t="shared" ca="1" si="817"/>
        <v/>
      </c>
      <c r="EQ405" s="919" t="str">
        <f t="shared" ca="1" si="818"/>
        <v/>
      </c>
      <c r="ER405" s="919" t="str">
        <f t="shared" ca="1" si="819"/>
        <v/>
      </c>
      <c r="ES405" s="919" t="str">
        <f ca="1">IFERROR(INDEX('郵便番号（石川県）'!$A$3:$F$2574,MATCH(INDIRECT("'("&amp;EO405&amp;")'!E7"),'郵便番号（石川県）'!$A$3:$A$2574,0),6),"")</f>
        <v/>
      </c>
      <c r="ET405" s="919" t="str">
        <f ca="1">IFERROR(INDEX('郵便番号（石川県）'!$A$3:$F$2574,MATCH(INDIRECT("'("&amp;$EO405&amp;")'!E7"),'郵便番号（石川県）'!$A$3:$A$2574,0),5),"")</f>
        <v/>
      </c>
      <c r="EU405" s="919" t="str">
        <f t="shared" ca="1" si="820"/>
        <v/>
      </c>
      <c r="EV405" s="919" t="str">
        <f t="shared" ca="1" si="821"/>
        <v/>
      </c>
      <c r="EW405" s="919" t="str">
        <f t="shared" ca="1" si="822"/>
        <v/>
      </c>
      <c r="EX405" s="919" t="str">
        <f t="shared" ca="1" si="823"/>
        <v/>
      </c>
      <c r="EY405" s="919" t="str">
        <f t="shared" ca="1" si="824"/>
        <v/>
      </c>
      <c r="EZ405" s="919" t="str">
        <f t="shared" ca="1" si="825"/>
        <v/>
      </c>
      <c r="FA405" s="919" t="str">
        <f t="shared" ca="1" si="826"/>
        <v/>
      </c>
      <c r="FB405" s="919" t="str">
        <f t="shared" ca="1" si="827"/>
        <v/>
      </c>
      <c r="FC405" s="919" t="str">
        <f t="shared" ca="1" si="828"/>
        <v/>
      </c>
      <c r="FD405" s="627" t="str">
        <f t="shared" ca="1" si="829"/>
        <v/>
      </c>
      <c r="FE405" s="630">
        <v>395</v>
      </c>
      <c r="FF405" s="299" t="str">
        <f t="shared" ca="1" si="830"/>
        <v/>
      </c>
      <c r="FG405" s="993" t="str">
        <f t="shared" ca="1" si="831"/>
        <v/>
      </c>
      <c r="FH405" s="919" t="str">
        <f t="shared" ca="1" si="832"/>
        <v/>
      </c>
      <c r="FI405" s="299">
        <f ca="1">COUNTIF($FH$11:FH405,"■")</f>
        <v>0</v>
      </c>
    </row>
    <row r="406" spans="1:165" ht="34.5" customHeight="1">
      <c r="A406" s="445">
        <f t="shared" ca="1" si="736"/>
        <v>0</v>
      </c>
      <c r="B406" s="446">
        <f>IF(R406&lt;&gt;"",IF(COUNTIF(R$11:R406,R406)=1,MAX(B$11:B405)+1,INDEX(B$11:B405,MATCH(R406,R$11:R405,0),1)),0)</f>
        <v>1</v>
      </c>
      <c r="C406" s="446">
        <f ca="1">IF(T406&lt;&gt;"",IF(COUNTIF(T$11:T406,T406)=1,MAX(C$11:C405)+1,INDEX(C$11:C405,MATCH(T406,T$11:T405,0),1)),0)</f>
        <v>0</v>
      </c>
      <c r="D406" s="446">
        <f ca="1">IF(U406&lt;&gt;"",IF(COUNTIF(U$11:U406,U406)=1,MAX(D$11:D405)+1,INDEX(D$11:D405,MATCH(U406,U$11:U405,0),1)),0)</f>
        <v>0</v>
      </c>
      <c r="E406" s="446">
        <f ca="1">IF(S406&lt;&gt;"",IF(COUNTIF(S$11:S406,S406)=1,MAX(E$11:E405)+1,INDEX(E$11:E405,MATCH(S406,S$11:S405,0),1)),0)</f>
        <v>0</v>
      </c>
      <c r="F406" s="446">
        <f ca="1">IF(Z406&lt;&gt;"",IF(COUNTIF(Z$11:Z406,Z406)=1,MAX(F$11:F405)+1,INDEX(F$11:F405,MATCH(Z406,Z$11:Z405,0),1)),0)</f>
        <v>0</v>
      </c>
      <c r="G406" s="447" cm="1">
        <f t="array" aca="1" ref="G406" ca="1">IF(Z406&lt;&gt;"",IF(COUNTIFS(Z$11:Z406,Z406,W$11:W406,W406)=1,MAX(G$11:G405)+1,INDEX(G$11:G405,MATCH(Z406&amp;W406,Z$11:Z405&amp;W$11:W406,0),1)),0)</f>
        <v>0</v>
      </c>
      <c r="H406" s="447">
        <f t="shared" ca="1" si="737"/>
        <v>0</v>
      </c>
      <c r="I406" s="447">
        <f ca="1">IF(T406="",0,IF(COUNTIF(T$11:T406,T406)=1,1,0))</f>
        <v>0</v>
      </c>
      <c r="J406" s="447">
        <f ca="1">IF(U406="",0,IF(COUNTIF(U$11:U406,U406)=1,1,0))</f>
        <v>0</v>
      </c>
      <c r="K406" s="447">
        <f ca="1">IF(S406="",0,IF(COUNTIF(S$11:S406,S406)=1,1,0))</f>
        <v>0</v>
      </c>
      <c r="L406" s="446">
        <f ca="1">IF(Z406="",0,IF(COUNTIF(Z$11:Z406,Z406)=1,1,0))</f>
        <v>0</v>
      </c>
      <c r="M406" s="767">
        <f ca="1">IF($W406=2,IF(COUNTIFS($W$11:$W406,2,$Z$11:$Z406,$Z406)=1,1,0),0)</f>
        <v>0</v>
      </c>
      <c r="N406" s="767">
        <f ca="1">IF($W406=1,IF(COUNTIFS($W$11:$W406,2,$Z$11:$Z406,$Z406)=1,1,0),0)</f>
        <v>0</v>
      </c>
      <c r="O406" s="446">
        <f ca="1">IF(H406=0,0,IF(COUNTIF(Z$11:Z406,Z406)=1,1,0))</f>
        <v>0</v>
      </c>
      <c r="P406" s="448" t="str">
        <f t="shared" ca="1" si="738"/>
        <v>石川県</v>
      </c>
      <c r="Q406" s="89">
        <f t="shared" ca="1" si="739"/>
        <v>396</v>
      </c>
      <c r="R406" s="170" t="s">
        <v>459</v>
      </c>
      <c r="S406" s="357" t="str">
        <f t="shared" ca="1" si="740"/>
        <v/>
      </c>
      <c r="T406" s="357" t="str">
        <f t="shared" ca="1" si="741"/>
        <v/>
      </c>
      <c r="U406" s="58" t="str">
        <f t="shared" ca="1" si="742"/>
        <v/>
      </c>
      <c r="V406" s="58" t="str">
        <f t="shared" ca="1" si="743"/>
        <v/>
      </c>
      <c r="W406" s="920" t="str">
        <f t="shared" ca="1" si="744"/>
        <v/>
      </c>
      <c r="X406" s="369">
        <f ca="1">IFERROR(VLOOKUP(W406,'（様式１号）３整理番号表'!$B$4:$H$5,2,FALSE),0)</f>
        <v>0</v>
      </c>
      <c r="Y406" s="768" t="str" cm="1">
        <f t="array" aca="1" ref="Y406" ca="1">IF(AND(D406=0,F406=0),"",IF(COUNTIF(D$11:D406,D406)=1,1,IF(COUNTIFS(D$11:D406,D406,F$11:F406,F406)=1,INDEX((D$11:D406,F$11:F406,Y$11:Y406),MATCH(_xlfn.MAXIFS(F$11:F405,D$11:D405,D406),$F$11:F406,0),1,3)+1,INDEX((D$11:D406,F$11:F406,Y$11:Y406),MATCH(D406&amp;F406,D$11:D406&amp;F$11:F406,0),1,3))))</f>
        <v/>
      </c>
      <c r="Z406" s="40" t="str">
        <f t="shared" ca="1" si="745"/>
        <v/>
      </c>
      <c r="AA406" s="924" t="str">
        <f t="shared" ca="1" si="746"/>
        <v/>
      </c>
      <c r="AB406" s="93">
        <f ca="1">IFERROR(VLOOKUP(AA406,'（様式１号）３整理番号表'!$B$10:$H$16,2,FALSE),0)</f>
        <v>0</v>
      </c>
      <c r="AC406" s="924" t="str">
        <f t="shared" ca="1" si="747"/>
        <v/>
      </c>
      <c r="AD406" s="924" t="str">
        <f t="shared" ca="1" si="748"/>
        <v/>
      </c>
      <c r="AE406" s="93">
        <f ca="1">IFERROR(VLOOKUP(AD406,'（様式１号）３整理番号表'!$B$21:$H$22,2,FALSE),0)</f>
        <v>0</v>
      </c>
      <c r="AF406" s="924" t="str">
        <f t="shared" ca="1" si="749"/>
        <v/>
      </c>
      <c r="AG406" s="93">
        <f ca="1">IFERROR(VLOOKUP(AF406,'（様式１号）３整理番号表'!$B$26:$H$31,2,FALSE),0)</f>
        <v>0</v>
      </c>
      <c r="AH406" s="924" t="str">
        <f t="shared" ca="1" si="750"/>
        <v/>
      </c>
      <c r="AI406" s="93">
        <f ca="1">IFERROR(VLOOKUP(AH406,'（様式１号）３整理番号表'!$J$5:$N$59,2,FALSE),0)</f>
        <v>0</v>
      </c>
      <c r="AJ406" s="77" t="str">
        <f t="shared" ca="1" si="751"/>
        <v/>
      </c>
      <c r="AK406" s="93">
        <f ca="1">IFERROR(VLOOKUP(AJ406,'（様式１号）３整理番号表'!$P$5:$R$29,2,FALSE),0)</f>
        <v>0</v>
      </c>
      <c r="AL406" s="921" t="str">
        <f t="shared" ca="1" si="752"/>
        <v/>
      </c>
      <c r="AM406" s="921" t="str">
        <f t="shared" ca="1" si="753"/>
        <v/>
      </c>
      <c r="AN406" s="921"/>
      <c r="AO406" s="77" t="str">
        <f t="shared" ca="1" si="754"/>
        <v/>
      </c>
      <c r="AP406" s="93">
        <f ca="1">IFERROR(VLOOKUP(AO406,'（様式１号）３整理番号表'!$P$5:$R$29,2,FALSE),0)</f>
        <v>0</v>
      </c>
      <c r="AQ406" s="924" t="str">
        <f t="shared" ca="1" si="755"/>
        <v/>
      </c>
      <c r="AR406" s="93">
        <f t="shared" ca="1" si="756"/>
        <v>0</v>
      </c>
      <c r="AS406" s="924" t="str">
        <f t="shared" ca="1" si="757"/>
        <v/>
      </c>
      <c r="AT406" s="40" t="str">
        <f t="shared" ca="1" si="758"/>
        <v/>
      </c>
      <c r="AU406" s="93" t="str">
        <f t="shared" ca="1" si="759"/>
        <v/>
      </c>
      <c r="AV406" s="923" t="str">
        <f t="shared" ca="1" si="760"/>
        <v/>
      </c>
      <c r="AW406" s="926" t="str">
        <f t="shared" ca="1" si="761"/>
        <v/>
      </c>
      <c r="AX406" s="925" t="str">
        <f t="shared" ca="1" si="762"/>
        <v/>
      </c>
      <c r="AY406" s="925" t="str">
        <f t="shared" ca="1" si="762"/>
        <v/>
      </c>
      <c r="AZ406" s="925" t="str">
        <f t="shared" ca="1" si="762"/>
        <v/>
      </c>
      <c r="BA406" s="925" t="str">
        <f t="shared" ca="1" si="762"/>
        <v/>
      </c>
      <c r="BB406" s="925" t="str">
        <f t="shared" ca="1" si="763"/>
        <v/>
      </c>
      <c r="BC406" s="925" t="str">
        <f t="shared" ca="1" si="764"/>
        <v/>
      </c>
      <c r="BD406" s="925" t="str">
        <f t="shared" ca="1" si="764"/>
        <v/>
      </c>
      <c r="BE406" s="925" t="str">
        <f t="shared" ca="1" si="764"/>
        <v/>
      </c>
      <c r="BF406" s="77" t="str">
        <f t="shared" ca="1" si="765"/>
        <v/>
      </c>
      <c r="BG406" s="924" t="str">
        <f t="shared" ca="1" si="766"/>
        <v/>
      </c>
      <c r="BH406" s="94">
        <f ca="1">IF(BF406&lt;&gt;"",INDEX('（様式１号）３整理番号表'!$AB$7:$AQ$12,MATCH(BF406,'（様式１号）３整理番号表'!$AA$7:$AA$12,0),MATCH(BG406,'（様式１号）３整理番号表'!$AB$6:$AQ$6,0)),0)</f>
        <v>0</v>
      </c>
      <c r="BI406" s="921" t="str">
        <f t="shared" ca="1" si="767"/>
        <v/>
      </c>
      <c r="BJ406" s="922" t="str">
        <f t="shared" ca="1" si="768"/>
        <v/>
      </c>
      <c r="BK406" s="926" t="str">
        <f t="shared" ca="1" si="769"/>
        <v/>
      </c>
      <c r="BL406" s="922" t="str">
        <f t="shared" ca="1" si="770"/>
        <v/>
      </c>
      <c r="BM406" s="79" t="str">
        <f t="shared" ca="1" si="771"/>
        <v/>
      </c>
      <c r="BN406" s="82" t="str">
        <f t="shared" ca="1" si="772"/>
        <v/>
      </c>
      <c r="BO406" s="83" t="str">
        <f t="shared" ca="1" si="773"/>
        <v/>
      </c>
      <c r="BP406" s="84" t="str">
        <f t="shared" ca="1" si="774"/>
        <v/>
      </c>
      <c r="BQ406" s="82" t="str">
        <f t="shared" ca="1" si="775"/>
        <v/>
      </c>
      <c r="BR406" s="97" t="str">
        <f t="shared" ca="1" si="776"/>
        <v/>
      </c>
      <c r="BS406" s="95" t="str">
        <f t="shared" ca="1" si="777"/>
        <v/>
      </c>
      <c r="BT406" s="184" t="str">
        <f t="shared" ca="1" si="778"/>
        <v/>
      </c>
      <c r="BU406" s="611" t="str">
        <f t="shared" ca="1" si="779"/>
        <v/>
      </c>
      <c r="BV406" s="77" t="str">
        <f t="shared" ca="1" si="780"/>
        <v/>
      </c>
      <c r="BW406" s="85" t="str">
        <f t="shared" ca="1" si="781"/>
        <v/>
      </c>
      <c r="BX406" s="86" t="str">
        <f t="shared" ca="1" si="782"/>
        <v/>
      </c>
      <c r="BY406" s="231">
        <f ca="1">IF('ポイント要件確認等（個別表）'!AD406=1,ROUNDDOWN('ポイント要件確認等（個別表）'!AV406,-3),IF('ポイント要件確認等（個別表）'!AD406=2,ROUNDDOWN('ポイント要件確認等（個別表）'!BH406,-3),IF('ポイント要件確認等（個別表）'!AD406=3,ROUNDDOWN('ポイント要件確認等（個別表）'!BT406,-3),0)))</f>
        <v>0</v>
      </c>
      <c r="BZ406" s="86" t="str">
        <f t="shared" ca="1" si="783"/>
        <v/>
      </c>
      <c r="CA406" s="232" t="str">
        <f t="shared" ca="1" si="784"/>
        <v/>
      </c>
      <c r="CB406" s="232">
        <f t="shared" ca="1" si="785"/>
        <v>0</v>
      </c>
      <c r="CC406" s="86" t="str">
        <f t="shared" ca="1" si="786"/>
        <v/>
      </c>
      <c r="CD406" s="86" t="str">
        <f t="shared" ca="1" si="787"/>
        <v/>
      </c>
      <c r="CE406" s="609"/>
      <c r="CF406" s="86" t="str">
        <f t="shared" ca="1" si="788"/>
        <v/>
      </c>
      <c r="CG406" s="185" t="str">
        <f t="shared" ca="1" si="789"/>
        <v/>
      </c>
      <c r="CH406" s="246" t="str">
        <f t="shared" ca="1" si="790"/>
        <v>含税額</v>
      </c>
      <c r="CI406" s="247" t="str">
        <f t="shared" ca="1" si="791"/>
        <v/>
      </c>
      <c r="CJ406" s="87" t="str">
        <f ca="1">IFERROR(IF(INDIRECT("'("&amp;'２個別表'!EO406&amp;")'!AR"&amp;84+EP406)&lt;&gt;1,"",1),"")</f>
        <v/>
      </c>
      <c r="CK406" s="244" t="str">
        <f t="shared" ca="1" si="792"/>
        <v/>
      </c>
      <c r="CL406" s="235" t="str">
        <f t="shared" ca="1" si="793"/>
        <v/>
      </c>
      <c r="CM406" s="239" t="str">
        <f t="shared" ca="1" si="794"/>
        <v/>
      </c>
      <c r="CN406" s="77" t="str">
        <f t="shared" ca="1" si="795"/>
        <v/>
      </c>
      <c r="CO406" s="93" t="str">
        <f ca="1">IFERROR(VLOOKUP(CN406,'（様式１号）３整理番号表'!$T$5:$V$15,2,FALSE),"")</f>
        <v/>
      </c>
      <c r="CP406" s="924" t="str">
        <f t="shared" ca="1" si="796"/>
        <v/>
      </c>
      <c r="CQ406" s="93" t="str">
        <f ca="1">IFERROR(VLOOKUP(CP406,'（様式１号）３整理番号表'!$T$19:$V$24,2,FALSE),"")</f>
        <v/>
      </c>
      <c r="CR406" s="924" t="str">
        <f ca="1">IFERROR(IF(INDIRECT("'("&amp;'２個別表'!EO406&amp;")'!AV"&amp;84+EP406)&lt;&gt;1,"",1),"")</f>
        <v/>
      </c>
      <c r="CS406" s="232">
        <f t="shared" ca="1" si="797"/>
        <v>0</v>
      </c>
      <c r="CT406" s="248">
        <f t="shared" ca="1" si="798"/>
        <v>0</v>
      </c>
      <c r="CU406" s="376" t="str">
        <f ca="1">IF(ER406="補強",IF(COUNTIFS($Z$11:Z406,Z406,$W$11:W406,1)=1,"１①",""),IF(COUNTIFS($Z$11:Z406,Z406,$W$11:W406,2)=1,"２①",""))</f>
        <v/>
      </c>
      <c r="CV406" s="57" t="str">
        <f t="shared" ca="1" si="799"/>
        <v/>
      </c>
      <c r="CW406" s="927" t="str">
        <f t="shared" ca="1" si="800"/>
        <v/>
      </c>
      <c r="CX406" s="256" t="str">
        <f t="shared" ca="1" si="801"/>
        <v/>
      </c>
      <c r="CY406" s="256" t="str">
        <f t="shared" ca="1" si="802"/>
        <v/>
      </c>
      <c r="CZ406" s="256" t="str">
        <f t="shared" ca="1" si="803"/>
        <v/>
      </c>
      <c r="DA406" s="256" t="str">
        <f t="shared" ca="1" si="804"/>
        <v/>
      </c>
      <c r="DB406" s="316" t="str">
        <f ca="1">IFERROR(VLOOKUP($CU406,'（様式１号）３整理番号表'!$Z$19:$AB$32,3,FALSE),"")</f>
        <v/>
      </c>
      <c r="DC406" s="259" t="str">
        <f t="shared" ca="1" si="805"/>
        <v>-</v>
      </c>
      <c r="DD406" s="618" t="str">
        <f t="shared" ca="1" si="806"/>
        <v/>
      </c>
      <c r="DE406" s="321" t="str">
        <f ca="1">IF(AND(AO406=18,AS406=1),IF(COUNTIFS($Y$11:Y406,Y406,$AS$11:AS406,1)=1,"２②",""),IF($CU406="１①",INDEX(INDIRECT("'("&amp;$EO406&amp;")'!AR116:BB116"),1,MATCH(INDIRECT("'("&amp;$EO406&amp;")'!C118"),INDIRECT("'("&amp;$EO406&amp;")'!AR119:BB119"),0)),""))</f>
        <v/>
      </c>
      <c r="DF406" s="324" t="str">
        <f t="shared" ca="1" si="807"/>
        <v/>
      </c>
      <c r="DG406" s="313" t="str">
        <f t="shared" ca="1" si="808"/>
        <v/>
      </c>
      <c r="DH406" s="313" t="str">
        <f t="shared" ca="1" si="809"/>
        <v/>
      </c>
      <c r="DI406" s="313" t="str">
        <f t="shared" ca="1" si="810"/>
        <v/>
      </c>
      <c r="DJ406" s="313" t="str">
        <f t="shared" ca="1" si="811"/>
        <v/>
      </c>
      <c r="DK406" s="328" t="str">
        <f t="shared" ca="1" si="812"/>
        <v/>
      </c>
      <c r="DL406" s="334" t="str">
        <f t="shared" ca="1" si="813"/>
        <v/>
      </c>
      <c r="DM406" s="915" t="str">
        <f t="shared" ca="1" si="814"/>
        <v/>
      </c>
      <c r="DN406" s="15"/>
      <c r="DO406" s="324"/>
      <c r="DP406" s="16"/>
      <c r="DQ406" s="16"/>
      <c r="DR406" s="16"/>
      <c r="DS406" s="16"/>
      <c r="DT406" s="318" t="str">
        <f>IFERROR(VLOOKUP($DN406,'（様式１号）３整理番号表'!$Z$19:$AB$32,3,FALSE),"")</f>
        <v/>
      </c>
      <c r="DU406" s="259" t="str">
        <f t="shared" si="815"/>
        <v/>
      </c>
      <c r="DV406" s="14"/>
      <c r="DW406" s="17" t="str">
        <f t="shared" ca="1" si="816"/>
        <v/>
      </c>
      <c r="DX406" s="88" t="str">
        <f t="shared" ca="1" si="833"/>
        <v/>
      </c>
      <c r="DZ406" s="339">
        <f t="shared" ca="1" si="835"/>
        <v>0</v>
      </c>
      <c r="EA406" s="339">
        <f t="shared" ca="1" si="835"/>
        <v>0</v>
      </c>
      <c r="EB406" s="339">
        <f t="shared" ca="1" si="835"/>
        <v>0</v>
      </c>
      <c r="EC406" s="339">
        <f t="shared" ca="1" si="835"/>
        <v>0</v>
      </c>
      <c r="ED406" s="339">
        <f t="shared" ca="1" si="835"/>
        <v>0</v>
      </c>
      <c r="EE406" s="339">
        <f t="shared" ca="1" si="835"/>
        <v>0</v>
      </c>
      <c r="EF406" s="339">
        <f t="shared" ca="1" si="835"/>
        <v>0</v>
      </c>
      <c r="EG406" s="339">
        <f t="shared" ca="1" si="835"/>
        <v>0</v>
      </c>
      <c r="EH406" s="339">
        <f t="shared" ca="1" si="835"/>
        <v>0</v>
      </c>
      <c r="EI406" s="339">
        <f t="shared" ca="1" si="835"/>
        <v>0</v>
      </c>
      <c r="EJ406" s="339">
        <f t="shared" ca="1" si="835"/>
        <v>0</v>
      </c>
      <c r="EK406" s="339">
        <f t="shared" ca="1" si="835"/>
        <v>0</v>
      </c>
      <c r="EL406" s="339">
        <f t="shared" ca="1" si="835"/>
        <v>0</v>
      </c>
      <c r="EM406" s="339">
        <f t="shared" ca="1" si="835"/>
        <v>0</v>
      </c>
      <c r="EO406" s="919" t="str">
        <f t="shared" ca="1" si="735"/>
        <v/>
      </c>
      <c r="EP406" s="919" t="str">
        <f t="shared" ca="1" si="817"/>
        <v/>
      </c>
      <c r="EQ406" s="919" t="str">
        <f t="shared" ca="1" si="818"/>
        <v/>
      </c>
      <c r="ER406" s="919" t="str">
        <f t="shared" ca="1" si="819"/>
        <v/>
      </c>
      <c r="ES406" s="919" t="str">
        <f ca="1">IFERROR(INDEX('郵便番号（石川県）'!$A$3:$F$2574,MATCH(INDIRECT("'("&amp;EO406&amp;")'!E7"),'郵便番号（石川県）'!$A$3:$A$2574,0),6),"")</f>
        <v/>
      </c>
      <c r="ET406" s="919" t="str">
        <f ca="1">IFERROR(INDEX('郵便番号（石川県）'!$A$3:$F$2574,MATCH(INDIRECT("'("&amp;$EO406&amp;")'!E7"),'郵便番号（石川県）'!$A$3:$A$2574,0),5),"")</f>
        <v/>
      </c>
      <c r="EU406" s="919" t="str">
        <f t="shared" ca="1" si="820"/>
        <v/>
      </c>
      <c r="EV406" s="919" t="str">
        <f t="shared" ca="1" si="821"/>
        <v/>
      </c>
      <c r="EW406" s="919" t="str">
        <f t="shared" ca="1" si="822"/>
        <v/>
      </c>
      <c r="EX406" s="919" t="str">
        <f t="shared" ca="1" si="823"/>
        <v/>
      </c>
      <c r="EY406" s="919" t="str">
        <f t="shared" ca="1" si="824"/>
        <v/>
      </c>
      <c r="EZ406" s="919" t="str">
        <f t="shared" ca="1" si="825"/>
        <v/>
      </c>
      <c r="FA406" s="919" t="str">
        <f t="shared" ca="1" si="826"/>
        <v/>
      </c>
      <c r="FB406" s="919" t="str">
        <f t="shared" ca="1" si="827"/>
        <v/>
      </c>
      <c r="FC406" s="919" t="str">
        <f t="shared" ca="1" si="828"/>
        <v/>
      </c>
      <c r="FD406" s="627" t="str">
        <f t="shared" ca="1" si="829"/>
        <v/>
      </c>
      <c r="FE406" s="630">
        <v>396</v>
      </c>
      <c r="FF406" s="299" t="str">
        <f t="shared" ca="1" si="830"/>
        <v/>
      </c>
      <c r="FG406" s="993" t="str">
        <f t="shared" ca="1" si="831"/>
        <v/>
      </c>
      <c r="FH406" s="919" t="str">
        <f t="shared" ca="1" si="832"/>
        <v/>
      </c>
      <c r="FI406" s="299">
        <f ca="1">COUNTIF($FH$11:FH406,"■")</f>
        <v>0</v>
      </c>
    </row>
    <row r="407" spans="1:165" ht="34.5" customHeight="1">
      <c r="A407" s="445">
        <f t="shared" ca="1" si="736"/>
        <v>0</v>
      </c>
      <c r="B407" s="446">
        <f>IF(R407&lt;&gt;"",IF(COUNTIF(R$11:R407,R407)=1,MAX(B$11:B406)+1,INDEX(B$11:B406,MATCH(R407,R$11:R406,0),1)),0)</f>
        <v>1</v>
      </c>
      <c r="C407" s="446">
        <f ca="1">IF(T407&lt;&gt;"",IF(COUNTIF(T$11:T407,T407)=1,MAX(C$11:C406)+1,INDEX(C$11:C406,MATCH(T407,T$11:T406,0),1)),0)</f>
        <v>0</v>
      </c>
      <c r="D407" s="446">
        <f ca="1">IF(U407&lt;&gt;"",IF(COUNTIF(U$11:U407,U407)=1,MAX(D$11:D406)+1,INDEX(D$11:D406,MATCH(U407,U$11:U406,0),1)),0)</f>
        <v>0</v>
      </c>
      <c r="E407" s="446">
        <f ca="1">IF(S407&lt;&gt;"",IF(COUNTIF(S$11:S407,S407)=1,MAX(E$11:E406)+1,INDEX(E$11:E406,MATCH(S407,S$11:S406,0),1)),0)</f>
        <v>0</v>
      </c>
      <c r="F407" s="446">
        <f ca="1">IF(Z407&lt;&gt;"",IF(COUNTIF(Z$11:Z407,Z407)=1,MAX(F$11:F406)+1,INDEX(F$11:F406,MATCH(Z407,Z$11:Z406,0),1)),0)</f>
        <v>0</v>
      </c>
      <c r="G407" s="447" cm="1">
        <f t="array" aca="1" ref="G407" ca="1">IF(Z407&lt;&gt;"",IF(COUNTIFS(Z$11:Z407,Z407,W$11:W407,W407)=1,MAX(G$11:G406)+1,INDEX(G$11:G406,MATCH(Z407&amp;W407,Z$11:Z406&amp;W$11:W407,0),1)),0)</f>
        <v>0</v>
      </c>
      <c r="H407" s="447">
        <f t="shared" ca="1" si="737"/>
        <v>0</v>
      </c>
      <c r="I407" s="447">
        <f ca="1">IF(T407="",0,IF(COUNTIF(T$11:T407,T407)=1,1,0))</f>
        <v>0</v>
      </c>
      <c r="J407" s="447">
        <f ca="1">IF(U407="",0,IF(COUNTIF(U$11:U407,U407)=1,1,0))</f>
        <v>0</v>
      </c>
      <c r="K407" s="447">
        <f ca="1">IF(S407="",0,IF(COUNTIF(S$11:S407,S407)=1,1,0))</f>
        <v>0</v>
      </c>
      <c r="L407" s="446">
        <f ca="1">IF(Z407="",0,IF(COUNTIF(Z$11:Z407,Z407)=1,1,0))</f>
        <v>0</v>
      </c>
      <c r="M407" s="767">
        <f ca="1">IF($W407=2,IF(COUNTIFS($W$11:$W407,2,$Z$11:$Z407,$Z407)=1,1,0),0)</f>
        <v>0</v>
      </c>
      <c r="N407" s="767">
        <f ca="1">IF($W407=1,IF(COUNTIFS($W$11:$W407,2,$Z$11:$Z407,$Z407)=1,1,0),0)</f>
        <v>0</v>
      </c>
      <c r="O407" s="446">
        <f ca="1">IF(H407=0,0,IF(COUNTIF(Z$11:Z407,Z407)=1,1,0))</f>
        <v>0</v>
      </c>
      <c r="P407" s="448" t="str">
        <f t="shared" ca="1" si="738"/>
        <v>石川県</v>
      </c>
      <c r="Q407" s="89">
        <f t="shared" ca="1" si="739"/>
        <v>397</v>
      </c>
      <c r="R407" s="170" t="s">
        <v>459</v>
      </c>
      <c r="S407" s="357" t="str">
        <f t="shared" ca="1" si="740"/>
        <v/>
      </c>
      <c r="T407" s="357" t="str">
        <f t="shared" ca="1" si="741"/>
        <v/>
      </c>
      <c r="U407" s="58" t="str">
        <f t="shared" ca="1" si="742"/>
        <v/>
      </c>
      <c r="V407" s="58" t="str">
        <f t="shared" ca="1" si="743"/>
        <v/>
      </c>
      <c r="W407" s="920" t="str">
        <f t="shared" ca="1" si="744"/>
        <v/>
      </c>
      <c r="X407" s="369">
        <f ca="1">IFERROR(VLOOKUP(W407,'（様式１号）３整理番号表'!$B$4:$H$5,2,FALSE),0)</f>
        <v>0</v>
      </c>
      <c r="Y407" s="768" t="str" cm="1">
        <f t="array" aca="1" ref="Y407" ca="1">IF(AND(D407=0,F407=0),"",IF(COUNTIF(D$11:D407,D407)=1,1,IF(COUNTIFS(D$11:D407,D407,F$11:F407,F407)=1,INDEX((D$11:D407,F$11:F407,Y$11:Y407),MATCH(_xlfn.MAXIFS(F$11:F406,D$11:D406,D407),$F$11:F407,0),1,3)+1,INDEX((D$11:D407,F$11:F407,Y$11:Y407),MATCH(D407&amp;F407,D$11:D407&amp;F$11:F407,0),1,3))))</f>
        <v/>
      </c>
      <c r="Z407" s="40" t="str">
        <f t="shared" ca="1" si="745"/>
        <v/>
      </c>
      <c r="AA407" s="924" t="str">
        <f t="shared" ca="1" si="746"/>
        <v/>
      </c>
      <c r="AB407" s="93">
        <f ca="1">IFERROR(VLOOKUP(AA407,'（様式１号）３整理番号表'!$B$10:$H$16,2,FALSE),0)</f>
        <v>0</v>
      </c>
      <c r="AC407" s="924" t="str">
        <f t="shared" ca="1" si="747"/>
        <v/>
      </c>
      <c r="AD407" s="924" t="str">
        <f t="shared" ca="1" si="748"/>
        <v/>
      </c>
      <c r="AE407" s="93">
        <f ca="1">IFERROR(VLOOKUP(AD407,'（様式１号）３整理番号表'!$B$21:$H$22,2,FALSE),0)</f>
        <v>0</v>
      </c>
      <c r="AF407" s="924" t="str">
        <f t="shared" ca="1" si="749"/>
        <v/>
      </c>
      <c r="AG407" s="93">
        <f ca="1">IFERROR(VLOOKUP(AF407,'（様式１号）３整理番号表'!$B$26:$H$31,2,FALSE),0)</f>
        <v>0</v>
      </c>
      <c r="AH407" s="924" t="str">
        <f t="shared" ca="1" si="750"/>
        <v/>
      </c>
      <c r="AI407" s="93">
        <f ca="1">IFERROR(VLOOKUP(AH407,'（様式１号）３整理番号表'!$J$5:$N$59,2,FALSE),0)</f>
        <v>0</v>
      </c>
      <c r="AJ407" s="77" t="str">
        <f t="shared" ca="1" si="751"/>
        <v/>
      </c>
      <c r="AK407" s="93">
        <f ca="1">IFERROR(VLOOKUP(AJ407,'（様式１号）３整理番号表'!$P$5:$R$29,2,FALSE),0)</f>
        <v>0</v>
      </c>
      <c r="AL407" s="921" t="str">
        <f t="shared" ca="1" si="752"/>
        <v/>
      </c>
      <c r="AM407" s="921" t="str">
        <f t="shared" ca="1" si="753"/>
        <v/>
      </c>
      <c r="AN407" s="921"/>
      <c r="AO407" s="77" t="str">
        <f t="shared" ca="1" si="754"/>
        <v/>
      </c>
      <c r="AP407" s="93">
        <f ca="1">IFERROR(VLOOKUP(AO407,'（様式１号）３整理番号表'!$P$5:$R$29,2,FALSE),0)</f>
        <v>0</v>
      </c>
      <c r="AQ407" s="924" t="str">
        <f t="shared" ca="1" si="755"/>
        <v/>
      </c>
      <c r="AR407" s="93">
        <f t="shared" ca="1" si="756"/>
        <v>0</v>
      </c>
      <c r="AS407" s="924" t="str">
        <f t="shared" ca="1" si="757"/>
        <v/>
      </c>
      <c r="AT407" s="40" t="str">
        <f t="shared" ca="1" si="758"/>
        <v/>
      </c>
      <c r="AU407" s="93" t="str">
        <f t="shared" ca="1" si="759"/>
        <v/>
      </c>
      <c r="AV407" s="923" t="str">
        <f t="shared" ca="1" si="760"/>
        <v/>
      </c>
      <c r="AW407" s="926" t="str">
        <f t="shared" ca="1" si="761"/>
        <v/>
      </c>
      <c r="AX407" s="925" t="str">
        <f t="shared" ca="1" si="762"/>
        <v/>
      </c>
      <c r="AY407" s="925" t="str">
        <f t="shared" ca="1" si="762"/>
        <v/>
      </c>
      <c r="AZ407" s="925" t="str">
        <f t="shared" ca="1" si="762"/>
        <v/>
      </c>
      <c r="BA407" s="925" t="str">
        <f t="shared" ca="1" si="762"/>
        <v/>
      </c>
      <c r="BB407" s="925" t="str">
        <f t="shared" ca="1" si="763"/>
        <v/>
      </c>
      <c r="BC407" s="925" t="str">
        <f t="shared" ca="1" si="764"/>
        <v/>
      </c>
      <c r="BD407" s="925" t="str">
        <f t="shared" ca="1" si="764"/>
        <v/>
      </c>
      <c r="BE407" s="925" t="str">
        <f t="shared" ca="1" si="764"/>
        <v/>
      </c>
      <c r="BF407" s="77" t="str">
        <f t="shared" ca="1" si="765"/>
        <v/>
      </c>
      <c r="BG407" s="924" t="str">
        <f t="shared" ca="1" si="766"/>
        <v/>
      </c>
      <c r="BH407" s="94">
        <f ca="1">IF(BF407&lt;&gt;"",INDEX('（様式１号）３整理番号表'!$AB$7:$AQ$12,MATCH(BF407,'（様式１号）３整理番号表'!$AA$7:$AA$12,0),MATCH(BG407,'（様式１号）３整理番号表'!$AB$6:$AQ$6,0)),0)</f>
        <v>0</v>
      </c>
      <c r="BI407" s="921" t="str">
        <f t="shared" ca="1" si="767"/>
        <v/>
      </c>
      <c r="BJ407" s="922" t="str">
        <f t="shared" ca="1" si="768"/>
        <v/>
      </c>
      <c r="BK407" s="926" t="str">
        <f t="shared" ca="1" si="769"/>
        <v/>
      </c>
      <c r="BL407" s="922" t="str">
        <f t="shared" ca="1" si="770"/>
        <v/>
      </c>
      <c r="BM407" s="79" t="str">
        <f t="shared" ca="1" si="771"/>
        <v/>
      </c>
      <c r="BN407" s="82" t="str">
        <f t="shared" ca="1" si="772"/>
        <v/>
      </c>
      <c r="BO407" s="83" t="str">
        <f t="shared" ca="1" si="773"/>
        <v/>
      </c>
      <c r="BP407" s="84" t="str">
        <f t="shared" ca="1" si="774"/>
        <v/>
      </c>
      <c r="BQ407" s="82" t="str">
        <f t="shared" ca="1" si="775"/>
        <v/>
      </c>
      <c r="BR407" s="97" t="str">
        <f t="shared" ca="1" si="776"/>
        <v/>
      </c>
      <c r="BS407" s="95" t="str">
        <f t="shared" ca="1" si="777"/>
        <v/>
      </c>
      <c r="BT407" s="184" t="str">
        <f t="shared" ca="1" si="778"/>
        <v/>
      </c>
      <c r="BU407" s="611" t="str">
        <f t="shared" ca="1" si="779"/>
        <v/>
      </c>
      <c r="BV407" s="77" t="str">
        <f t="shared" ca="1" si="780"/>
        <v/>
      </c>
      <c r="BW407" s="85" t="str">
        <f t="shared" ca="1" si="781"/>
        <v/>
      </c>
      <c r="BX407" s="86" t="str">
        <f t="shared" ca="1" si="782"/>
        <v/>
      </c>
      <c r="BY407" s="231">
        <f ca="1">IF('ポイント要件確認等（個別表）'!AD407=1,ROUNDDOWN('ポイント要件確認等（個別表）'!AV407,-3),IF('ポイント要件確認等（個別表）'!AD407=2,ROUNDDOWN('ポイント要件確認等（個別表）'!BH407,-3),IF('ポイント要件確認等（個別表）'!AD407=3,ROUNDDOWN('ポイント要件確認等（個別表）'!BT407,-3),0)))</f>
        <v>0</v>
      </c>
      <c r="BZ407" s="86" t="str">
        <f t="shared" ca="1" si="783"/>
        <v/>
      </c>
      <c r="CA407" s="232" t="str">
        <f t="shared" ca="1" si="784"/>
        <v/>
      </c>
      <c r="CB407" s="232">
        <f t="shared" ca="1" si="785"/>
        <v>0</v>
      </c>
      <c r="CC407" s="86" t="str">
        <f t="shared" ca="1" si="786"/>
        <v/>
      </c>
      <c r="CD407" s="86" t="str">
        <f t="shared" ca="1" si="787"/>
        <v/>
      </c>
      <c r="CE407" s="609"/>
      <c r="CF407" s="86" t="str">
        <f t="shared" ca="1" si="788"/>
        <v/>
      </c>
      <c r="CG407" s="185" t="str">
        <f t="shared" ca="1" si="789"/>
        <v/>
      </c>
      <c r="CH407" s="246" t="str">
        <f t="shared" ca="1" si="790"/>
        <v>含税額</v>
      </c>
      <c r="CI407" s="247" t="str">
        <f t="shared" ca="1" si="791"/>
        <v/>
      </c>
      <c r="CJ407" s="87" t="str">
        <f ca="1">IFERROR(IF(INDIRECT("'("&amp;'２個別表'!EO407&amp;")'!AR"&amp;84+EP407)&lt;&gt;1,"",1),"")</f>
        <v/>
      </c>
      <c r="CK407" s="244" t="str">
        <f t="shared" ca="1" si="792"/>
        <v/>
      </c>
      <c r="CL407" s="235" t="str">
        <f t="shared" ca="1" si="793"/>
        <v/>
      </c>
      <c r="CM407" s="239" t="str">
        <f t="shared" ca="1" si="794"/>
        <v/>
      </c>
      <c r="CN407" s="77" t="str">
        <f t="shared" ca="1" si="795"/>
        <v/>
      </c>
      <c r="CO407" s="93" t="str">
        <f ca="1">IFERROR(VLOOKUP(CN407,'（様式１号）３整理番号表'!$T$5:$V$15,2,FALSE),"")</f>
        <v/>
      </c>
      <c r="CP407" s="924" t="str">
        <f t="shared" ca="1" si="796"/>
        <v/>
      </c>
      <c r="CQ407" s="93" t="str">
        <f ca="1">IFERROR(VLOOKUP(CP407,'（様式１号）３整理番号表'!$T$19:$V$24,2,FALSE),"")</f>
        <v/>
      </c>
      <c r="CR407" s="924" t="str">
        <f ca="1">IFERROR(IF(INDIRECT("'("&amp;'２個別表'!EO407&amp;")'!AV"&amp;84+EP407)&lt;&gt;1,"",1),"")</f>
        <v/>
      </c>
      <c r="CS407" s="232">
        <f t="shared" ca="1" si="797"/>
        <v>0</v>
      </c>
      <c r="CT407" s="248">
        <f t="shared" ca="1" si="798"/>
        <v>0</v>
      </c>
      <c r="CU407" s="376" t="str">
        <f ca="1">IF(ER407="補強",IF(COUNTIFS($Z$11:Z407,Z407,$W$11:W407,1)=1,"１①",""),IF(COUNTIFS($Z$11:Z407,Z407,$W$11:W407,2)=1,"２①",""))</f>
        <v/>
      </c>
      <c r="CV407" s="57" t="str">
        <f t="shared" ca="1" si="799"/>
        <v/>
      </c>
      <c r="CW407" s="927" t="str">
        <f t="shared" ca="1" si="800"/>
        <v/>
      </c>
      <c r="CX407" s="256" t="str">
        <f t="shared" ca="1" si="801"/>
        <v/>
      </c>
      <c r="CY407" s="256" t="str">
        <f t="shared" ca="1" si="802"/>
        <v/>
      </c>
      <c r="CZ407" s="256" t="str">
        <f t="shared" ca="1" si="803"/>
        <v/>
      </c>
      <c r="DA407" s="256" t="str">
        <f t="shared" ca="1" si="804"/>
        <v/>
      </c>
      <c r="DB407" s="316" t="str">
        <f ca="1">IFERROR(VLOOKUP($CU407,'（様式１号）３整理番号表'!$Z$19:$AB$32,3,FALSE),"")</f>
        <v/>
      </c>
      <c r="DC407" s="259" t="str">
        <f t="shared" ca="1" si="805"/>
        <v>-</v>
      </c>
      <c r="DD407" s="618" t="str">
        <f t="shared" ca="1" si="806"/>
        <v/>
      </c>
      <c r="DE407" s="321" t="str">
        <f ca="1">IF(AND(AO407=18,AS407=1),IF(COUNTIFS($Y$11:Y407,Y407,$AS$11:AS407,1)=1,"２②",""),IF($CU407="１①",INDEX(INDIRECT("'("&amp;$EO407&amp;")'!AR116:BB116"),1,MATCH(INDIRECT("'("&amp;$EO407&amp;")'!C118"),INDIRECT("'("&amp;$EO407&amp;")'!AR119:BB119"),0)),""))</f>
        <v/>
      </c>
      <c r="DF407" s="324" t="str">
        <f t="shared" ca="1" si="807"/>
        <v/>
      </c>
      <c r="DG407" s="313" t="str">
        <f t="shared" ca="1" si="808"/>
        <v/>
      </c>
      <c r="DH407" s="313" t="str">
        <f t="shared" ca="1" si="809"/>
        <v/>
      </c>
      <c r="DI407" s="313" t="str">
        <f t="shared" ca="1" si="810"/>
        <v/>
      </c>
      <c r="DJ407" s="313" t="str">
        <f t="shared" ca="1" si="811"/>
        <v/>
      </c>
      <c r="DK407" s="328" t="str">
        <f t="shared" ca="1" si="812"/>
        <v/>
      </c>
      <c r="DL407" s="334" t="str">
        <f t="shared" ca="1" si="813"/>
        <v/>
      </c>
      <c r="DM407" s="915" t="str">
        <f t="shared" ca="1" si="814"/>
        <v/>
      </c>
      <c r="DN407" s="15"/>
      <c r="DO407" s="324"/>
      <c r="DP407" s="16"/>
      <c r="DQ407" s="16"/>
      <c r="DR407" s="16"/>
      <c r="DS407" s="16"/>
      <c r="DT407" s="318" t="str">
        <f>IFERROR(VLOOKUP($DN407,'（様式１号）３整理番号表'!$Z$19:$AB$32,3,FALSE),"")</f>
        <v/>
      </c>
      <c r="DU407" s="259" t="str">
        <f t="shared" si="815"/>
        <v/>
      </c>
      <c r="DV407" s="14"/>
      <c r="DW407" s="17" t="str">
        <f t="shared" ca="1" si="816"/>
        <v/>
      </c>
      <c r="DX407" s="88" t="str">
        <f t="shared" ca="1" si="833"/>
        <v/>
      </c>
      <c r="DZ407" s="339">
        <f t="shared" ca="1" si="835"/>
        <v>0</v>
      </c>
      <c r="EA407" s="339">
        <f t="shared" ca="1" si="835"/>
        <v>0</v>
      </c>
      <c r="EB407" s="339">
        <f t="shared" ca="1" si="835"/>
        <v>0</v>
      </c>
      <c r="EC407" s="339">
        <f t="shared" ca="1" si="835"/>
        <v>0</v>
      </c>
      <c r="ED407" s="339">
        <f t="shared" ca="1" si="835"/>
        <v>0</v>
      </c>
      <c r="EE407" s="339">
        <f t="shared" ca="1" si="835"/>
        <v>0</v>
      </c>
      <c r="EF407" s="339">
        <f t="shared" ca="1" si="835"/>
        <v>0</v>
      </c>
      <c r="EG407" s="339">
        <f t="shared" ca="1" si="835"/>
        <v>0</v>
      </c>
      <c r="EH407" s="339">
        <f t="shared" ca="1" si="835"/>
        <v>0</v>
      </c>
      <c r="EI407" s="339">
        <f t="shared" ca="1" si="835"/>
        <v>0</v>
      </c>
      <c r="EJ407" s="339">
        <f t="shared" ca="1" si="835"/>
        <v>0</v>
      </c>
      <c r="EK407" s="339">
        <f t="shared" ca="1" si="835"/>
        <v>0</v>
      </c>
      <c r="EL407" s="339">
        <f t="shared" ca="1" si="835"/>
        <v>0</v>
      </c>
      <c r="EM407" s="339">
        <f t="shared" ca="1" si="835"/>
        <v>0</v>
      </c>
      <c r="EO407" s="919" t="str">
        <f t="shared" ca="1" si="735"/>
        <v/>
      </c>
      <c r="EP407" s="919" t="str">
        <f t="shared" ca="1" si="817"/>
        <v/>
      </c>
      <c r="EQ407" s="919" t="str">
        <f t="shared" ca="1" si="818"/>
        <v/>
      </c>
      <c r="ER407" s="919" t="str">
        <f t="shared" ca="1" si="819"/>
        <v/>
      </c>
      <c r="ES407" s="919" t="str">
        <f ca="1">IFERROR(INDEX('郵便番号（石川県）'!$A$3:$F$2574,MATCH(INDIRECT("'("&amp;EO407&amp;")'!E7"),'郵便番号（石川県）'!$A$3:$A$2574,0),6),"")</f>
        <v/>
      </c>
      <c r="ET407" s="919" t="str">
        <f ca="1">IFERROR(INDEX('郵便番号（石川県）'!$A$3:$F$2574,MATCH(INDIRECT("'("&amp;$EO407&amp;")'!E7"),'郵便番号（石川県）'!$A$3:$A$2574,0),5),"")</f>
        <v/>
      </c>
      <c r="EU407" s="919" t="str">
        <f t="shared" ca="1" si="820"/>
        <v/>
      </c>
      <c r="EV407" s="919" t="str">
        <f t="shared" ca="1" si="821"/>
        <v/>
      </c>
      <c r="EW407" s="919" t="str">
        <f t="shared" ca="1" si="822"/>
        <v/>
      </c>
      <c r="EX407" s="919" t="str">
        <f t="shared" ca="1" si="823"/>
        <v/>
      </c>
      <c r="EY407" s="919" t="str">
        <f t="shared" ca="1" si="824"/>
        <v/>
      </c>
      <c r="EZ407" s="919" t="str">
        <f t="shared" ca="1" si="825"/>
        <v/>
      </c>
      <c r="FA407" s="919" t="str">
        <f t="shared" ca="1" si="826"/>
        <v/>
      </c>
      <c r="FB407" s="919" t="str">
        <f t="shared" ca="1" si="827"/>
        <v/>
      </c>
      <c r="FC407" s="919" t="str">
        <f t="shared" ca="1" si="828"/>
        <v/>
      </c>
      <c r="FD407" s="627" t="str">
        <f t="shared" ca="1" si="829"/>
        <v/>
      </c>
      <c r="FE407" s="630">
        <v>397</v>
      </c>
      <c r="FF407" s="299" t="str">
        <f t="shared" ca="1" si="830"/>
        <v/>
      </c>
      <c r="FG407" s="993" t="str">
        <f t="shared" ca="1" si="831"/>
        <v/>
      </c>
      <c r="FH407" s="919" t="str">
        <f t="shared" ca="1" si="832"/>
        <v/>
      </c>
      <c r="FI407" s="299">
        <f ca="1">COUNTIF($FH$11:FH407,"■")</f>
        <v>0</v>
      </c>
    </row>
    <row r="408" spans="1:165" ht="34.5" customHeight="1">
      <c r="A408" s="445">
        <f t="shared" ca="1" si="736"/>
        <v>0</v>
      </c>
      <c r="B408" s="446">
        <f>IF(R408&lt;&gt;"",IF(COUNTIF(R$11:R408,R408)=1,MAX(B$11:B407)+1,INDEX(B$11:B407,MATCH(R408,R$11:R407,0),1)),0)</f>
        <v>1</v>
      </c>
      <c r="C408" s="446">
        <f ca="1">IF(T408&lt;&gt;"",IF(COUNTIF(T$11:T408,T408)=1,MAX(C$11:C407)+1,INDEX(C$11:C407,MATCH(T408,T$11:T407,0),1)),0)</f>
        <v>0</v>
      </c>
      <c r="D408" s="446">
        <f ca="1">IF(U408&lt;&gt;"",IF(COUNTIF(U$11:U408,U408)=1,MAX(D$11:D407)+1,INDEX(D$11:D407,MATCH(U408,U$11:U407,0),1)),0)</f>
        <v>0</v>
      </c>
      <c r="E408" s="446">
        <f ca="1">IF(S408&lt;&gt;"",IF(COUNTIF(S$11:S408,S408)=1,MAX(E$11:E407)+1,INDEX(E$11:E407,MATCH(S408,S$11:S407,0),1)),0)</f>
        <v>0</v>
      </c>
      <c r="F408" s="446">
        <f ca="1">IF(Z408&lt;&gt;"",IF(COUNTIF(Z$11:Z408,Z408)=1,MAX(F$11:F407)+1,INDEX(F$11:F407,MATCH(Z408,Z$11:Z407,0),1)),0)</f>
        <v>0</v>
      </c>
      <c r="G408" s="447" cm="1">
        <f t="array" aca="1" ref="G408" ca="1">IF(Z408&lt;&gt;"",IF(COUNTIFS(Z$11:Z408,Z408,W$11:W408,W408)=1,MAX(G$11:G407)+1,INDEX(G$11:G407,MATCH(Z408&amp;W408,Z$11:Z407&amp;W$11:W408,0),1)),0)</f>
        <v>0</v>
      </c>
      <c r="H408" s="447">
        <f t="shared" ca="1" si="737"/>
        <v>0</v>
      </c>
      <c r="I408" s="447">
        <f ca="1">IF(T408="",0,IF(COUNTIF(T$11:T408,T408)=1,1,0))</f>
        <v>0</v>
      </c>
      <c r="J408" s="447">
        <f ca="1">IF(U408="",0,IF(COUNTIF(U$11:U408,U408)=1,1,0))</f>
        <v>0</v>
      </c>
      <c r="K408" s="447">
        <f ca="1">IF(S408="",0,IF(COUNTIF(S$11:S408,S408)=1,1,0))</f>
        <v>0</v>
      </c>
      <c r="L408" s="446">
        <f ca="1">IF(Z408="",0,IF(COUNTIF(Z$11:Z408,Z408)=1,1,0))</f>
        <v>0</v>
      </c>
      <c r="M408" s="767">
        <f ca="1">IF($W408=2,IF(COUNTIFS($W$11:$W408,2,$Z$11:$Z408,$Z408)=1,1,0),0)</f>
        <v>0</v>
      </c>
      <c r="N408" s="767">
        <f ca="1">IF($W408=1,IF(COUNTIFS($W$11:$W408,2,$Z$11:$Z408,$Z408)=1,1,0),0)</f>
        <v>0</v>
      </c>
      <c r="O408" s="446">
        <f ca="1">IF(H408=0,0,IF(COUNTIF(Z$11:Z408,Z408)=1,1,0))</f>
        <v>0</v>
      </c>
      <c r="P408" s="448" t="str">
        <f t="shared" ca="1" si="738"/>
        <v>石川県</v>
      </c>
      <c r="Q408" s="89">
        <f t="shared" ca="1" si="739"/>
        <v>398</v>
      </c>
      <c r="R408" s="170" t="s">
        <v>459</v>
      </c>
      <c r="S408" s="357" t="str">
        <f t="shared" ca="1" si="740"/>
        <v/>
      </c>
      <c r="T408" s="357" t="str">
        <f t="shared" ca="1" si="741"/>
        <v/>
      </c>
      <c r="U408" s="58" t="str">
        <f t="shared" ca="1" si="742"/>
        <v/>
      </c>
      <c r="V408" s="58" t="str">
        <f t="shared" ca="1" si="743"/>
        <v/>
      </c>
      <c r="W408" s="920" t="str">
        <f t="shared" ca="1" si="744"/>
        <v/>
      </c>
      <c r="X408" s="369">
        <f ca="1">IFERROR(VLOOKUP(W408,'（様式１号）３整理番号表'!$B$4:$H$5,2,FALSE),0)</f>
        <v>0</v>
      </c>
      <c r="Y408" s="768" t="str" cm="1">
        <f t="array" aca="1" ref="Y408" ca="1">IF(AND(D408=0,F408=0),"",IF(COUNTIF(D$11:D408,D408)=1,1,IF(COUNTIFS(D$11:D408,D408,F$11:F408,F408)=1,INDEX((D$11:D408,F$11:F408,Y$11:Y408),MATCH(_xlfn.MAXIFS(F$11:F407,D$11:D407,D408),$F$11:F408,0),1,3)+1,INDEX((D$11:D408,F$11:F408,Y$11:Y408),MATCH(D408&amp;F408,D$11:D408&amp;F$11:F408,0),1,3))))</f>
        <v/>
      </c>
      <c r="Z408" s="40" t="str">
        <f t="shared" ca="1" si="745"/>
        <v/>
      </c>
      <c r="AA408" s="924" t="str">
        <f t="shared" ca="1" si="746"/>
        <v/>
      </c>
      <c r="AB408" s="93">
        <f ca="1">IFERROR(VLOOKUP(AA408,'（様式１号）３整理番号表'!$B$10:$H$16,2,FALSE),0)</f>
        <v>0</v>
      </c>
      <c r="AC408" s="924" t="str">
        <f t="shared" ca="1" si="747"/>
        <v/>
      </c>
      <c r="AD408" s="924" t="str">
        <f t="shared" ca="1" si="748"/>
        <v/>
      </c>
      <c r="AE408" s="93">
        <f ca="1">IFERROR(VLOOKUP(AD408,'（様式１号）３整理番号表'!$B$21:$H$22,2,FALSE),0)</f>
        <v>0</v>
      </c>
      <c r="AF408" s="924" t="str">
        <f t="shared" ca="1" si="749"/>
        <v/>
      </c>
      <c r="AG408" s="93">
        <f ca="1">IFERROR(VLOOKUP(AF408,'（様式１号）３整理番号表'!$B$26:$H$31,2,FALSE),0)</f>
        <v>0</v>
      </c>
      <c r="AH408" s="924" t="str">
        <f t="shared" ca="1" si="750"/>
        <v/>
      </c>
      <c r="AI408" s="93">
        <f ca="1">IFERROR(VLOOKUP(AH408,'（様式１号）３整理番号表'!$J$5:$N$59,2,FALSE),0)</f>
        <v>0</v>
      </c>
      <c r="AJ408" s="77" t="str">
        <f t="shared" ca="1" si="751"/>
        <v/>
      </c>
      <c r="AK408" s="93">
        <f ca="1">IFERROR(VLOOKUP(AJ408,'（様式１号）３整理番号表'!$P$5:$R$29,2,FALSE),0)</f>
        <v>0</v>
      </c>
      <c r="AL408" s="921" t="str">
        <f t="shared" ca="1" si="752"/>
        <v/>
      </c>
      <c r="AM408" s="921" t="str">
        <f t="shared" ca="1" si="753"/>
        <v/>
      </c>
      <c r="AN408" s="921"/>
      <c r="AO408" s="77" t="str">
        <f t="shared" ca="1" si="754"/>
        <v/>
      </c>
      <c r="AP408" s="93">
        <f ca="1">IFERROR(VLOOKUP(AO408,'（様式１号）３整理番号表'!$P$5:$R$29,2,FALSE),0)</f>
        <v>0</v>
      </c>
      <c r="AQ408" s="924" t="str">
        <f t="shared" ca="1" si="755"/>
        <v/>
      </c>
      <c r="AR408" s="93">
        <f t="shared" ca="1" si="756"/>
        <v>0</v>
      </c>
      <c r="AS408" s="924" t="str">
        <f t="shared" ca="1" si="757"/>
        <v/>
      </c>
      <c r="AT408" s="40" t="str">
        <f t="shared" ca="1" si="758"/>
        <v/>
      </c>
      <c r="AU408" s="93" t="str">
        <f t="shared" ca="1" si="759"/>
        <v/>
      </c>
      <c r="AV408" s="923" t="str">
        <f t="shared" ca="1" si="760"/>
        <v/>
      </c>
      <c r="AW408" s="926" t="str">
        <f t="shared" ca="1" si="761"/>
        <v/>
      </c>
      <c r="AX408" s="925" t="str">
        <f t="shared" ca="1" si="762"/>
        <v/>
      </c>
      <c r="AY408" s="925" t="str">
        <f t="shared" ca="1" si="762"/>
        <v/>
      </c>
      <c r="AZ408" s="925" t="str">
        <f t="shared" ca="1" si="762"/>
        <v/>
      </c>
      <c r="BA408" s="925" t="str">
        <f t="shared" ca="1" si="762"/>
        <v/>
      </c>
      <c r="BB408" s="925" t="str">
        <f t="shared" ca="1" si="763"/>
        <v/>
      </c>
      <c r="BC408" s="925" t="str">
        <f t="shared" ca="1" si="764"/>
        <v/>
      </c>
      <c r="BD408" s="925" t="str">
        <f t="shared" ca="1" si="764"/>
        <v/>
      </c>
      <c r="BE408" s="925" t="str">
        <f t="shared" ca="1" si="764"/>
        <v/>
      </c>
      <c r="BF408" s="77" t="str">
        <f t="shared" ca="1" si="765"/>
        <v/>
      </c>
      <c r="BG408" s="924" t="str">
        <f t="shared" ca="1" si="766"/>
        <v/>
      </c>
      <c r="BH408" s="94">
        <f ca="1">IF(BF408&lt;&gt;"",INDEX('（様式１号）３整理番号表'!$AB$7:$AQ$12,MATCH(BF408,'（様式１号）３整理番号表'!$AA$7:$AA$12,0),MATCH(BG408,'（様式１号）３整理番号表'!$AB$6:$AQ$6,0)),0)</f>
        <v>0</v>
      </c>
      <c r="BI408" s="921" t="str">
        <f t="shared" ca="1" si="767"/>
        <v/>
      </c>
      <c r="BJ408" s="922" t="str">
        <f t="shared" ca="1" si="768"/>
        <v/>
      </c>
      <c r="BK408" s="926" t="str">
        <f t="shared" ca="1" si="769"/>
        <v/>
      </c>
      <c r="BL408" s="922" t="str">
        <f t="shared" ca="1" si="770"/>
        <v/>
      </c>
      <c r="BM408" s="79" t="str">
        <f t="shared" ca="1" si="771"/>
        <v/>
      </c>
      <c r="BN408" s="82" t="str">
        <f t="shared" ca="1" si="772"/>
        <v/>
      </c>
      <c r="BO408" s="83" t="str">
        <f t="shared" ca="1" si="773"/>
        <v/>
      </c>
      <c r="BP408" s="84" t="str">
        <f t="shared" ca="1" si="774"/>
        <v/>
      </c>
      <c r="BQ408" s="82" t="str">
        <f t="shared" ca="1" si="775"/>
        <v/>
      </c>
      <c r="BR408" s="97" t="str">
        <f t="shared" ca="1" si="776"/>
        <v/>
      </c>
      <c r="BS408" s="95" t="str">
        <f t="shared" ca="1" si="777"/>
        <v/>
      </c>
      <c r="BT408" s="184" t="str">
        <f t="shared" ca="1" si="778"/>
        <v/>
      </c>
      <c r="BU408" s="611" t="str">
        <f t="shared" ca="1" si="779"/>
        <v/>
      </c>
      <c r="BV408" s="77" t="str">
        <f t="shared" ca="1" si="780"/>
        <v/>
      </c>
      <c r="BW408" s="85" t="str">
        <f t="shared" ca="1" si="781"/>
        <v/>
      </c>
      <c r="BX408" s="86" t="str">
        <f t="shared" ca="1" si="782"/>
        <v/>
      </c>
      <c r="BY408" s="231">
        <f ca="1">IF('ポイント要件確認等（個別表）'!AD408=1,ROUNDDOWN('ポイント要件確認等（個別表）'!AV408,-3),IF('ポイント要件確認等（個別表）'!AD408=2,ROUNDDOWN('ポイント要件確認等（個別表）'!BH408,-3),IF('ポイント要件確認等（個別表）'!AD408=3,ROUNDDOWN('ポイント要件確認等（個別表）'!BT408,-3),0)))</f>
        <v>0</v>
      </c>
      <c r="BZ408" s="86" t="str">
        <f t="shared" ca="1" si="783"/>
        <v/>
      </c>
      <c r="CA408" s="232" t="str">
        <f t="shared" ca="1" si="784"/>
        <v/>
      </c>
      <c r="CB408" s="232">
        <f t="shared" ca="1" si="785"/>
        <v>0</v>
      </c>
      <c r="CC408" s="86" t="str">
        <f t="shared" ca="1" si="786"/>
        <v/>
      </c>
      <c r="CD408" s="86" t="str">
        <f t="shared" ca="1" si="787"/>
        <v/>
      </c>
      <c r="CE408" s="609"/>
      <c r="CF408" s="86" t="str">
        <f t="shared" ca="1" si="788"/>
        <v/>
      </c>
      <c r="CG408" s="185" t="str">
        <f t="shared" ca="1" si="789"/>
        <v/>
      </c>
      <c r="CH408" s="246" t="str">
        <f t="shared" ca="1" si="790"/>
        <v>含税額</v>
      </c>
      <c r="CI408" s="247" t="str">
        <f t="shared" ca="1" si="791"/>
        <v/>
      </c>
      <c r="CJ408" s="87" t="str">
        <f ca="1">IFERROR(IF(INDIRECT("'("&amp;'２個別表'!EO408&amp;")'!AR"&amp;84+EP408)&lt;&gt;1,"",1),"")</f>
        <v/>
      </c>
      <c r="CK408" s="244" t="str">
        <f t="shared" ca="1" si="792"/>
        <v/>
      </c>
      <c r="CL408" s="235" t="str">
        <f t="shared" ca="1" si="793"/>
        <v/>
      </c>
      <c r="CM408" s="239" t="str">
        <f t="shared" ca="1" si="794"/>
        <v/>
      </c>
      <c r="CN408" s="77" t="str">
        <f t="shared" ca="1" si="795"/>
        <v/>
      </c>
      <c r="CO408" s="93" t="str">
        <f ca="1">IFERROR(VLOOKUP(CN408,'（様式１号）３整理番号表'!$T$5:$V$15,2,FALSE),"")</f>
        <v/>
      </c>
      <c r="CP408" s="924" t="str">
        <f t="shared" ca="1" si="796"/>
        <v/>
      </c>
      <c r="CQ408" s="93" t="str">
        <f ca="1">IFERROR(VLOOKUP(CP408,'（様式１号）３整理番号表'!$T$19:$V$24,2,FALSE),"")</f>
        <v/>
      </c>
      <c r="CR408" s="924" t="str">
        <f ca="1">IFERROR(IF(INDIRECT("'("&amp;'２個別表'!EO408&amp;")'!AV"&amp;84+EP408)&lt;&gt;1,"",1),"")</f>
        <v/>
      </c>
      <c r="CS408" s="232">
        <f t="shared" ca="1" si="797"/>
        <v>0</v>
      </c>
      <c r="CT408" s="248">
        <f t="shared" ca="1" si="798"/>
        <v>0</v>
      </c>
      <c r="CU408" s="376" t="str">
        <f ca="1">IF(ER408="補強",IF(COUNTIFS($Z$11:Z408,Z408,$W$11:W408,1)=1,"１①",""),IF(COUNTIFS($Z$11:Z408,Z408,$W$11:W408,2)=1,"２①",""))</f>
        <v/>
      </c>
      <c r="CV408" s="57" t="str">
        <f t="shared" ca="1" si="799"/>
        <v/>
      </c>
      <c r="CW408" s="927" t="str">
        <f t="shared" ca="1" si="800"/>
        <v/>
      </c>
      <c r="CX408" s="256" t="str">
        <f t="shared" ca="1" si="801"/>
        <v/>
      </c>
      <c r="CY408" s="256" t="str">
        <f t="shared" ca="1" si="802"/>
        <v/>
      </c>
      <c r="CZ408" s="256" t="str">
        <f t="shared" ca="1" si="803"/>
        <v/>
      </c>
      <c r="DA408" s="256" t="str">
        <f t="shared" ca="1" si="804"/>
        <v/>
      </c>
      <c r="DB408" s="316" t="str">
        <f ca="1">IFERROR(VLOOKUP($CU408,'（様式１号）３整理番号表'!$Z$19:$AB$32,3,FALSE),"")</f>
        <v/>
      </c>
      <c r="DC408" s="259" t="str">
        <f t="shared" ca="1" si="805"/>
        <v>-</v>
      </c>
      <c r="DD408" s="618" t="str">
        <f t="shared" ca="1" si="806"/>
        <v/>
      </c>
      <c r="DE408" s="321" t="str">
        <f ca="1">IF(AND(AO408=18,AS408=1),IF(COUNTIFS($Y$11:Y408,Y408,$AS$11:AS408,1)=1,"２②",""),IF($CU408="１①",INDEX(INDIRECT("'("&amp;$EO408&amp;")'!AR116:BB116"),1,MATCH(INDIRECT("'("&amp;$EO408&amp;")'!C118"),INDIRECT("'("&amp;$EO408&amp;")'!AR119:BB119"),0)),""))</f>
        <v/>
      </c>
      <c r="DF408" s="324" t="str">
        <f t="shared" ca="1" si="807"/>
        <v/>
      </c>
      <c r="DG408" s="313" t="str">
        <f t="shared" ca="1" si="808"/>
        <v/>
      </c>
      <c r="DH408" s="313" t="str">
        <f t="shared" ca="1" si="809"/>
        <v/>
      </c>
      <c r="DI408" s="313" t="str">
        <f t="shared" ca="1" si="810"/>
        <v/>
      </c>
      <c r="DJ408" s="313" t="str">
        <f t="shared" ca="1" si="811"/>
        <v/>
      </c>
      <c r="DK408" s="328" t="str">
        <f t="shared" ca="1" si="812"/>
        <v/>
      </c>
      <c r="DL408" s="334" t="str">
        <f t="shared" ca="1" si="813"/>
        <v/>
      </c>
      <c r="DM408" s="915" t="str">
        <f t="shared" ca="1" si="814"/>
        <v/>
      </c>
      <c r="DN408" s="15"/>
      <c r="DO408" s="324"/>
      <c r="DP408" s="16"/>
      <c r="DQ408" s="16"/>
      <c r="DR408" s="16"/>
      <c r="DS408" s="16"/>
      <c r="DT408" s="318" t="str">
        <f>IFERROR(VLOOKUP($DN408,'（様式１号）３整理番号表'!$Z$19:$AB$32,3,FALSE),"")</f>
        <v/>
      </c>
      <c r="DU408" s="259" t="str">
        <f t="shared" si="815"/>
        <v/>
      </c>
      <c r="DV408" s="14"/>
      <c r="DW408" s="17" t="str">
        <f t="shared" ca="1" si="816"/>
        <v/>
      </c>
      <c r="DX408" s="88" t="str">
        <f t="shared" ca="1" si="833"/>
        <v/>
      </c>
      <c r="DZ408" s="339">
        <f t="shared" ca="1" si="835"/>
        <v>0</v>
      </c>
      <c r="EA408" s="339">
        <f t="shared" ca="1" si="835"/>
        <v>0</v>
      </c>
      <c r="EB408" s="339">
        <f t="shared" ca="1" si="835"/>
        <v>0</v>
      </c>
      <c r="EC408" s="339">
        <f t="shared" ca="1" si="835"/>
        <v>0</v>
      </c>
      <c r="ED408" s="339">
        <f t="shared" ca="1" si="835"/>
        <v>0</v>
      </c>
      <c r="EE408" s="339">
        <f t="shared" ca="1" si="835"/>
        <v>0</v>
      </c>
      <c r="EF408" s="339">
        <f t="shared" ca="1" si="835"/>
        <v>0</v>
      </c>
      <c r="EG408" s="339">
        <f t="shared" ca="1" si="835"/>
        <v>0</v>
      </c>
      <c r="EH408" s="339">
        <f t="shared" ca="1" si="835"/>
        <v>0</v>
      </c>
      <c r="EI408" s="339">
        <f t="shared" ca="1" si="835"/>
        <v>0</v>
      </c>
      <c r="EJ408" s="339">
        <f t="shared" ca="1" si="835"/>
        <v>0</v>
      </c>
      <c r="EK408" s="339">
        <f t="shared" ca="1" si="835"/>
        <v>0</v>
      </c>
      <c r="EL408" s="339">
        <f t="shared" ca="1" si="835"/>
        <v>0</v>
      </c>
      <c r="EM408" s="339">
        <f t="shared" ca="1" si="835"/>
        <v>0</v>
      </c>
      <c r="EO408" s="919" t="str">
        <f t="shared" ca="1" si="735"/>
        <v/>
      </c>
      <c r="EP408" s="919" t="str">
        <f t="shared" ca="1" si="817"/>
        <v/>
      </c>
      <c r="EQ408" s="919" t="str">
        <f t="shared" ca="1" si="818"/>
        <v/>
      </c>
      <c r="ER408" s="919" t="str">
        <f t="shared" ca="1" si="819"/>
        <v/>
      </c>
      <c r="ES408" s="919" t="str">
        <f ca="1">IFERROR(INDEX('郵便番号（石川県）'!$A$3:$F$2574,MATCH(INDIRECT("'("&amp;EO408&amp;")'!E7"),'郵便番号（石川県）'!$A$3:$A$2574,0),6),"")</f>
        <v/>
      </c>
      <c r="ET408" s="919" t="str">
        <f ca="1">IFERROR(INDEX('郵便番号（石川県）'!$A$3:$F$2574,MATCH(INDIRECT("'("&amp;$EO408&amp;")'!E7"),'郵便番号（石川県）'!$A$3:$A$2574,0),5),"")</f>
        <v/>
      </c>
      <c r="EU408" s="919" t="str">
        <f t="shared" ca="1" si="820"/>
        <v/>
      </c>
      <c r="EV408" s="919" t="str">
        <f t="shared" ca="1" si="821"/>
        <v/>
      </c>
      <c r="EW408" s="919" t="str">
        <f t="shared" ca="1" si="822"/>
        <v/>
      </c>
      <c r="EX408" s="919" t="str">
        <f t="shared" ca="1" si="823"/>
        <v/>
      </c>
      <c r="EY408" s="919" t="str">
        <f t="shared" ca="1" si="824"/>
        <v/>
      </c>
      <c r="EZ408" s="919" t="str">
        <f t="shared" ca="1" si="825"/>
        <v/>
      </c>
      <c r="FA408" s="919" t="str">
        <f t="shared" ca="1" si="826"/>
        <v/>
      </c>
      <c r="FB408" s="919" t="str">
        <f t="shared" ca="1" si="827"/>
        <v/>
      </c>
      <c r="FC408" s="919" t="str">
        <f t="shared" ca="1" si="828"/>
        <v/>
      </c>
      <c r="FD408" s="627" t="str">
        <f t="shared" ca="1" si="829"/>
        <v/>
      </c>
      <c r="FE408" s="630">
        <v>398</v>
      </c>
      <c r="FF408" s="299" t="str">
        <f t="shared" ca="1" si="830"/>
        <v/>
      </c>
      <c r="FG408" s="993" t="str">
        <f t="shared" ca="1" si="831"/>
        <v/>
      </c>
      <c r="FH408" s="919" t="str">
        <f t="shared" ca="1" si="832"/>
        <v/>
      </c>
      <c r="FI408" s="299">
        <f ca="1">COUNTIF($FH$11:FH408,"■")</f>
        <v>0</v>
      </c>
    </row>
    <row r="409" spans="1:165" ht="34.5" customHeight="1">
      <c r="A409" s="445">
        <f t="shared" ca="1" si="736"/>
        <v>0</v>
      </c>
      <c r="B409" s="446">
        <f>IF(R409&lt;&gt;"",IF(COUNTIF(R$11:R409,R409)=1,MAX(B$11:B408)+1,INDEX(B$11:B408,MATCH(R409,R$11:R408,0),1)),0)</f>
        <v>1</v>
      </c>
      <c r="C409" s="446">
        <f ca="1">IF(T409&lt;&gt;"",IF(COUNTIF(T$11:T409,T409)=1,MAX(C$11:C408)+1,INDEX(C$11:C408,MATCH(T409,T$11:T408,0),1)),0)</f>
        <v>0</v>
      </c>
      <c r="D409" s="446">
        <f ca="1">IF(U409&lt;&gt;"",IF(COUNTIF(U$11:U409,U409)=1,MAX(D$11:D408)+1,INDEX(D$11:D408,MATCH(U409,U$11:U408,0),1)),0)</f>
        <v>0</v>
      </c>
      <c r="E409" s="446">
        <f ca="1">IF(S409&lt;&gt;"",IF(COUNTIF(S$11:S409,S409)=1,MAX(E$11:E408)+1,INDEX(E$11:E408,MATCH(S409,S$11:S408,0),1)),0)</f>
        <v>0</v>
      </c>
      <c r="F409" s="446">
        <f ca="1">IF(Z409&lt;&gt;"",IF(COUNTIF(Z$11:Z409,Z409)=1,MAX(F$11:F408)+1,INDEX(F$11:F408,MATCH(Z409,Z$11:Z408,0),1)),0)</f>
        <v>0</v>
      </c>
      <c r="G409" s="447" cm="1">
        <f t="array" aca="1" ref="G409" ca="1">IF(Z409&lt;&gt;"",IF(COUNTIFS(Z$11:Z409,Z409,W$11:W409,W409)=1,MAX(G$11:G408)+1,INDEX(G$11:G408,MATCH(Z409&amp;W409,Z$11:Z408&amp;W$11:W409,0),1)),0)</f>
        <v>0</v>
      </c>
      <c r="H409" s="447">
        <f t="shared" ca="1" si="737"/>
        <v>0</v>
      </c>
      <c r="I409" s="447">
        <f ca="1">IF(T409="",0,IF(COUNTIF(T$11:T409,T409)=1,1,0))</f>
        <v>0</v>
      </c>
      <c r="J409" s="447">
        <f ca="1">IF(U409="",0,IF(COUNTIF(U$11:U409,U409)=1,1,0))</f>
        <v>0</v>
      </c>
      <c r="K409" s="447">
        <f ca="1">IF(S409="",0,IF(COUNTIF(S$11:S409,S409)=1,1,0))</f>
        <v>0</v>
      </c>
      <c r="L409" s="446">
        <f ca="1">IF(Z409="",0,IF(COUNTIF(Z$11:Z409,Z409)=1,1,0))</f>
        <v>0</v>
      </c>
      <c r="M409" s="767">
        <f ca="1">IF($W409=2,IF(COUNTIFS($W$11:$W409,2,$Z$11:$Z409,$Z409)=1,1,0),0)</f>
        <v>0</v>
      </c>
      <c r="N409" s="767">
        <f ca="1">IF($W409=1,IF(COUNTIFS($W$11:$W409,2,$Z$11:$Z409,$Z409)=1,1,0),0)</f>
        <v>0</v>
      </c>
      <c r="O409" s="446">
        <f ca="1">IF(H409=0,0,IF(COUNTIF(Z$11:Z409,Z409)=1,1,0))</f>
        <v>0</v>
      </c>
      <c r="P409" s="448" t="str">
        <f t="shared" ca="1" si="738"/>
        <v>石川県</v>
      </c>
      <c r="Q409" s="89">
        <f t="shared" ca="1" si="739"/>
        <v>399</v>
      </c>
      <c r="R409" s="170" t="s">
        <v>459</v>
      </c>
      <c r="S409" s="357" t="str">
        <f t="shared" ca="1" si="740"/>
        <v/>
      </c>
      <c r="T409" s="357" t="str">
        <f t="shared" ca="1" si="741"/>
        <v/>
      </c>
      <c r="U409" s="58" t="str">
        <f t="shared" ca="1" si="742"/>
        <v/>
      </c>
      <c r="V409" s="58" t="str">
        <f t="shared" ca="1" si="743"/>
        <v/>
      </c>
      <c r="W409" s="920" t="str">
        <f t="shared" ca="1" si="744"/>
        <v/>
      </c>
      <c r="X409" s="369">
        <f ca="1">IFERROR(VLOOKUP(W409,'（様式１号）３整理番号表'!$B$4:$H$5,2,FALSE),0)</f>
        <v>0</v>
      </c>
      <c r="Y409" s="768" t="str" cm="1">
        <f t="array" aca="1" ref="Y409" ca="1">IF(AND(D409=0,F409=0),"",IF(COUNTIF(D$11:D409,D409)=1,1,IF(COUNTIFS(D$11:D409,D409,F$11:F409,F409)=1,INDEX((D$11:D409,F$11:F409,Y$11:Y409),MATCH(_xlfn.MAXIFS(F$11:F408,D$11:D408,D409),$F$11:F409,0),1,3)+1,INDEX((D$11:D409,F$11:F409,Y$11:Y409),MATCH(D409&amp;F409,D$11:D409&amp;F$11:F409,0),1,3))))</f>
        <v/>
      </c>
      <c r="Z409" s="40" t="str">
        <f t="shared" ca="1" si="745"/>
        <v/>
      </c>
      <c r="AA409" s="924" t="str">
        <f t="shared" ca="1" si="746"/>
        <v/>
      </c>
      <c r="AB409" s="93">
        <f ca="1">IFERROR(VLOOKUP(AA409,'（様式１号）３整理番号表'!$B$10:$H$16,2,FALSE),0)</f>
        <v>0</v>
      </c>
      <c r="AC409" s="924" t="str">
        <f t="shared" ca="1" si="747"/>
        <v/>
      </c>
      <c r="AD409" s="924" t="str">
        <f t="shared" ca="1" si="748"/>
        <v/>
      </c>
      <c r="AE409" s="93">
        <f ca="1">IFERROR(VLOOKUP(AD409,'（様式１号）３整理番号表'!$B$21:$H$22,2,FALSE),0)</f>
        <v>0</v>
      </c>
      <c r="AF409" s="924" t="str">
        <f t="shared" ca="1" si="749"/>
        <v/>
      </c>
      <c r="AG409" s="93">
        <f ca="1">IFERROR(VLOOKUP(AF409,'（様式１号）３整理番号表'!$B$26:$H$31,2,FALSE),0)</f>
        <v>0</v>
      </c>
      <c r="AH409" s="924" t="str">
        <f t="shared" ca="1" si="750"/>
        <v/>
      </c>
      <c r="AI409" s="93">
        <f ca="1">IFERROR(VLOOKUP(AH409,'（様式１号）３整理番号表'!$J$5:$N$59,2,FALSE),0)</f>
        <v>0</v>
      </c>
      <c r="AJ409" s="77" t="str">
        <f t="shared" ca="1" si="751"/>
        <v/>
      </c>
      <c r="AK409" s="93">
        <f ca="1">IFERROR(VLOOKUP(AJ409,'（様式１号）３整理番号表'!$P$5:$R$29,2,FALSE),0)</f>
        <v>0</v>
      </c>
      <c r="AL409" s="921" t="str">
        <f t="shared" ca="1" si="752"/>
        <v/>
      </c>
      <c r="AM409" s="921" t="str">
        <f t="shared" ca="1" si="753"/>
        <v/>
      </c>
      <c r="AN409" s="921"/>
      <c r="AO409" s="77" t="str">
        <f t="shared" ca="1" si="754"/>
        <v/>
      </c>
      <c r="AP409" s="93">
        <f ca="1">IFERROR(VLOOKUP(AO409,'（様式１号）３整理番号表'!$P$5:$R$29,2,FALSE),0)</f>
        <v>0</v>
      </c>
      <c r="AQ409" s="924" t="str">
        <f t="shared" ca="1" si="755"/>
        <v/>
      </c>
      <c r="AR409" s="93">
        <f t="shared" ca="1" si="756"/>
        <v>0</v>
      </c>
      <c r="AS409" s="924" t="str">
        <f t="shared" ca="1" si="757"/>
        <v/>
      </c>
      <c r="AT409" s="40" t="str">
        <f t="shared" ca="1" si="758"/>
        <v/>
      </c>
      <c r="AU409" s="93" t="str">
        <f t="shared" ca="1" si="759"/>
        <v/>
      </c>
      <c r="AV409" s="923" t="str">
        <f t="shared" ca="1" si="760"/>
        <v/>
      </c>
      <c r="AW409" s="926" t="str">
        <f t="shared" ca="1" si="761"/>
        <v/>
      </c>
      <c r="AX409" s="925" t="str">
        <f t="shared" ca="1" si="762"/>
        <v/>
      </c>
      <c r="AY409" s="925" t="str">
        <f t="shared" ca="1" si="762"/>
        <v/>
      </c>
      <c r="AZ409" s="925" t="str">
        <f t="shared" ca="1" si="762"/>
        <v/>
      </c>
      <c r="BA409" s="925" t="str">
        <f t="shared" ca="1" si="762"/>
        <v/>
      </c>
      <c r="BB409" s="925" t="str">
        <f t="shared" ca="1" si="763"/>
        <v/>
      </c>
      <c r="BC409" s="925" t="str">
        <f t="shared" ca="1" si="764"/>
        <v/>
      </c>
      <c r="BD409" s="925" t="str">
        <f t="shared" ca="1" si="764"/>
        <v/>
      </c>
      <c r="BE409" s="925" t="str">
        <f t="shared" ca="1" si="764"/>
        <v/>
      </c>
      <c r="BF409" s="77" t="str">
        <f t="shared" ca="1" si="765"/>
        <v/>
      </c>
      <c r="BG409" s="924" t="str">
        <f t="shared" ca="1" si="766"/>
        <v/>
      </c>
      <c r="BH409" s="94">
        <f ca="1">IF(BF409&lt;&gt;"",INDEX('（様式１号）３整理番号表'!$AB$7:$AQ$12,MATCH(BF409,'（様式１号）３整理番号表'!$AA$7:$AA$12,0),MATCH(BG409,'（様式１号）３整理番号表'!$AB$6:$AQ$6,0)),0)</f>
        <v>0</v>
      </c>
      <c r="BI409" s="921" t="str">
        <f t="shared" ca="1" si="767"/>
        <v/>
      </c>
      <c r="BJ409" s="922" t="str">
        <f t="shared" ca="1" si="768"/>
        <v/>
      </c>
      <c r="BK409" s="926" t="str">
        <f t="shared" ca="1" si="769"/>
        <v/>
      </c>
      <c r="BL409" s="922" t="str">
        <f t="shared" ca="1" si="770"/>
        <v/>
      </c>
      <c r="BM409" s="79" t="str">
        <f t="shared" ca="1" si="771"/>
        <v/>
      </c>
      <c r="BN409" s="82" t="str">
        <f t="shared" ca="1" si="772"/>
        <v/>
      </c>
      <c r="BO409" s="83" t="str">
        <f t="shared" ca="1" si="773"/>
        <v/>
      </c>
      <c r="BP409" s="84" t="str">
        <f t="shared" ca="1" si="774"/>
        <v/>
      </c>
      <c r="BQ409" s="82" t="str">
        <f t="shared" ca="1" si="775"/>
        <v/>
      </c>
      <c r="BR409" s="97" t="str">
        <f t="shared" ca="1" si="776"/>
        <v/>
      </c>
      <c r="BS409" s="95" t="str">
        <f t="shared" ca="1" si="777"/>
        <v/>
      </c>
      <c r="BT409" s="184" t="str">
        <f t="shared" ca="1" si="778"/>
        <v/>
      </c>
      <c r="BU409" s="611" t="str">
        <f t="shared" ca="1" si="779"/>
        <v/>
      </c>
      <c r="BV409" s="77" t="str">
        <f t="shared" ca="1" si="780"/>
        <v/>
      </c>
      <c r="BW409" s="85" t="str">
        <f t="shared" ca="1" si="781"/>
        <v/>
      </c>
      <c r="BX409" s="86" t="str">
        <f t="shared" ca="1" si="782"/>
        <v/>
      </c>
      <c r="BY409" s="231">
        <f ca="1">IF('ポイント要件確認等（個別表）'!AD409=1,ROUNDDOWN('ポイント要件確認等（個別表）'!AV409,-3),IF('ポイント要件確認等（個別表）'!AD409=2,ROUNDDOWN('ポイント要件確認等（個別表）'!BH409,-3),IF('ポイント要件確認等（個別表）'!AD409=3,ROUNDDOWN('ポイント要件確認等（個別表）'!BT409,-3),0)))</f>
        <v>0</v>
      </c>
      <c r="BZ409" s="86" t="str">
        <f t="shared" ca="1" si="783"/>
        <v/>
      </c>
      <c r="CA409" s="232" t="str">
        <f t="shared" ca="1" si="784"/>
        <v/>
      </c>
      <c r="CB409" s="232">
        <f t="shared" ca="1" si="785"/>
        <v>0</v>
      </c>
      <c r="CC409" s="86" t="str">
        <f t="shared" ca="1" si="786"/>
        <v/>
      </c>
      <c r="CD409" s="86" t="str">
        <f t="shared" ca="1" si="787"/>
        <v/>
      </c>
      <c r="CE409" s="609"/>
      <c r="CF409" s="86" t="str">
        <f t="shared" ca="1" si="788"/>
        <v/>
      </c>
      <c r="CG409" s="185" t="str">
        <f t="shared" ca="1" si="789"/>
        <v/>
      </c>
      <c r="CH409" s="246" t="str">
        <f t="shared" ca="1" si="790"/>
        <v>含税額</v>
      </c>
      <c r="CI409" s="247" t="str">
        <f t="shared" ca="1" si="791"/>
        <v/>
      </c>
      <c r="CJ409" s="87" t="str">
        <f ca="1">IFERROR(IF(INDIRECT("'("&amp;'２個別表'!EO409&amp;")'!AR"&amp;84+EP409)&lt;&gt;1,"",1),"")</f>
        <v/>
      </c>
      <c r="CK409" s="244" t="str">
        <f t="shared" ca="1" si="792"/>
        <v/>
      </c>
      <c r="CL409" s="235" t="str">
        <f t="shared" ca="1" si="793"/>
        <v/>
      </c>
      <c r="CM409" s="239" t="str">
        <f t="shared" ca="1" si="794"/>
        <v/>
      </c>
      <c r="CN409" s="77" t="str">
        <f t="shared" ca="1" si="795"/>
        <v/>
      </c>
      <c r="CO409" s="93" t="str">
        <f ca="1">IFERROR(VLOOKUP(CN409,'（様式１号）３整理番号表'!$T$5:$V$15,2,FALSE),"")</f>
        <v/>
      </c>
      <c r="CP409" s="924" t="str">
        <f t="shared" ca="1" si="796"/>
        <v/>
      </c>
      <c r="CQ409" s="93" t="str">
        <f ca="1">IFERROR(VLOOKUP(CP409,'（様式１号）３整理番号表'!$T$19:$V$24,2,FALSE),"")</f>
        <v/>
      </c>
      <c r="CR409" s="924" t="str">
        <f ca="1">IFERROR(IF(INDIRECT("'("&amp;'２個別表'!EO409&amp;")'!AV"&amp;84+EP409)&lt;&gt;1,"",1),"")</f>
        <v/>
      </c>
      <c r="CS409" s="232">
        <f t="shared" ca="1" si="797"/>
        <v>0</v>
      </c>
      <c r="CT409" s="248">
        <f t="shared" ca="1" si="798"/>
        <v>0</v>
      </c>
      <c r="CU409" s="376" t="str">
        <f ca="1">IF(ER409="補強",IF(COUNTIFS($Z$11:Z409,Z409,$W$11:W409,1)=1,"１①",""),IF(COUNTIFS($Z$11:Z409,Z409,$W$11:W409,2)=1,"２①",""))</f>
        <v/>
      </c>
      <c r="CV409" s="57" t="str">
        <f t="shared" ca="1" si="799"/>
        <v/>
      </c>
      <c r="CW409" s="927" t="str">
        <f t="shared" ca="1" si="800"/>
        <v/>
      </c>
      <c r="CX409" s="256" t="str">
        <f t="shared" ca="1" si="801"/>
        <v/>
      </c>
      <c r="CY409" s="256" t="str">
        <f t="shared" ca="1" si="802"/>
        <v/>
      </c>
      <c r="CZ409" s="256" t="str">
        <f t="shared" ca="1" si="803"/>
        <v/>
      </c>
      <c r="DA409" s="256" t="str">
        <f t="shared" ca="1" si="804"/>
        <v/>
      </c>
      <c r="DB409" s="316" t="str">
        <f ca="1">IFERROR(VLOOKUP($CU409,'（様式１号）３整理番号表'!$Z$19:$AB$32,3,FALSE),"")</f>
        <v/>
      </c>
      <c r="DC409" s="259" t="str">
        <f t="shared" ca="1" si="805"/>
        <v>-</v>
      </c>
      <c r="DD409" s="618" t="str">
        <f t="shared" ca="1" si="806"/>
        <v/>
      </c>
      <c r="DE409" s="321" t="str">
        <f ca="1">IF(AND(AO409=18,AS409=1),IF(COUNTIFS($Y$11:Y409,Y409,$AS$11:AS409,1)=1,"２②",""),IF($CU409="１①",INDEX(INDIRECT("'("&amp;$EO409&amp;")'!AR116:BB116"),1,MATCH(INDIRECT("'("&amp;$EO409&amp;")'!C118"),INDIRECT("'("&amp;$EO409&amp;")'!AR119:BB119"),0)),""))</f>
        <v/>
      </c>
      <c r="DF409" s="324" t="str">
        <f t="shared" ca="1" si="807"/>
        <v/>
      </c>
      <c r="DG409" s="313" t="str">
        <f t="shared" ca="1" si="808"/>
        <v/>
      </c>
      <c r="DH409" s="313" t="str">
        <f t="shared" ca="1" si="809"/>
        <v/>
      </c>
      <c r="DI409" s="313" t="str">
        <f t="shared" ca="1" si="810"/>
        <v/>
      </c>
      <c r="DJ409" s="313" t="str">
        <f t="shared" ca="1" si="811"/>
        <v/>
      </c>
      <c r="DK409" s="328" t="str">
        <f t="shared" ca="1" si="812"/>
        <v/>
      </c>
      <c r="DL409" s="334" t="str">
        <f t="shared" ca="1" si="813"/>
        <v/>
      </c>
      <c r="DM409" s="915" t="str">
        <f t="shared" ca="1" si="814"/>
        <v/>
      </c>
      <c r="DN409" s="15"/>
      <c r="DO409" s="324"/>
      <c r="DP409" s="16"/>
      <c r="DQ409" s="16"/>
      <c r="DR409" s="16"/>
      <c r="DS409" s="16"/>
      <c r="DT409" s="318" t="str">
        <f>IFERROR(VLOOKUP($DN409,'（様式１号）３整理番号表'!$Z$19:$AB$32,3,FALSE),"")</f>
        <v/>
      </c>
      <c r="DU409" s="259" t="str">
        <f t="shared" si="815"/>
        <v/>
      </c>
      <c r="DV409" s="14"/>
      <c r="DW409" s="17" t="str">
        <f t="shared" ca="1" si="816"/>
        <v/>
      </c>
      <c r="DX409" s="88" t="str">
        <f t="shared" ca="1" si="833"/>
        <v/>
      </c>
      <c r="DZ409" s="339">
        <f t="shared" ca="1" si="835"/>
        <v>0</v>
      </c>
      <c r="EA409" s="339">
        <f t="shared" ca="1" si="835"/>
        <v>0</v>
      </c>
      <c r="EB409" s="339">
        <f t="shared" ca="1" si="835"/>
        <v>0</v>
      </c>
      <c r="EC409" s="339">
        <f t="shared" ca="1" si="835"/>
        <v>0</v>
      </c>
      <c r="ED409" s="339">
        <f t="shared" ca="1" si="835"/>
        <v>0</v>
      </c>
      <c r="EE409" s="339">
        <f t="shared" ca="1" si="835"/>
        <v>0</v>
      </c>
      <c r="EF409" s="339">
        <f t="shared" ca="1" si="835"/>
        <v>0</v>
      </c>
      <c r="EG409" s="339">
        <f t="shared" ca="1" si="835"/>
        <v>0</v>
      </c>
      <c r="EH409" s="339">
        <f t="shared" ca="1" si="835"/>
        <v>0</v>
      </c>
      <c r="EI409" s="339">
        <f t="shared" ca="1" si="835"/>
        <v>0</v>
      </c>
      <c r="EJ409" s="339">
        <f t="shared" ca="1" si="835"/>
        <v>0</v>
      </c>
      <c r="EK409" s="339">
        <f t="shared" ca="1" si="835"/>
        <v>0</v>
      </c>
      <c r="EL409" s="339">
        <f t="shared" ca="1" si="835"/>
        <v>0</v>
      </c>
      <c r="EM409" s="339">
        <f t="shared" ca="1" si="835"/>
        <v>0</v>
      </c>
      <c r="EO409" s="919" t="str">
        <f t="shared" ca="1" si="735"/>
        <v/>
      </c>
      <c r="EP409" s="919" t="str">
        <f t="shared" ca="1" si="817"/>
        <v/>
      </c>
      <c r="EQ409" s="919" t="str">
        <f t="shared" ca="1" si="818"/>
        <v/>
      </c>
      <c r="ER409" s="919" t="str">
        <f t="shared" ca="1" si="819"/>
        <v/>
      </c>
      <c r="ES409" s="919" t="str">
        <f ca="1">IFERROR(INDEX('郵便番号（石川県）'!$A$3:$F$2574,MATCH(INDIRECT("'("&amp;EO409&amp;")'!E7"),'郵便番号（石川県）'!$A$3:$A$2574,0),6),"")</f>
        <v/>
      </c>
      <c r="ET409" s="919" t="str">
        <f ca="1">IFERROR(INDEX('郵便番号（石川県）'!$A$3:$F$2574,MATCH(INDIRECT("'("&amp;$EO409&amp;")'!E7"),'郵便番号（石川県）'!$A$3:$A$2574,0),5),"")</f>
        <v/>
      </c>
      <c r="EU409" s="919" t="str">
        <f t="shared" ca="1" si="820"/>
        <v/>
      </c>
      <c r="EV409" s="919" t="str">
        <f t="shared" ca="1" si="821"/>
        <v/>
      </c>
      <c r="EW409" s="919" t="str">
        <f t="shared" ca="1" si="822"/>
        <v/>
      </c>
      <c r="EX409" s="919" t="str">
        <f t="shared" ca="1" si="823"/>
        <v/>
      </c>
      <c r="EY409" s="919" t="str">
        <f t="shared" ca="1" si="824"/>
        <v/>
      </c>
      <c r="EZ409" s="919" t="str">
        <f t="shared" ca="1" si="825"/>
        <v/>
      </c>
      <c r="FA409" s="919" t="str">
        <f t="shared" ca="1" si="826"/>
        <v/>
      </c>
      <c r="FB409" s="919" t="str">
        <f t="shared" ca="1" si="827"/>
        <v/>
      </c>
      <c r="FC409" s="919" t="str">
        <f t="shared" ca="1" si="828"/>
        <v/>
      </c>
      <c r="FD409" s="627" t="str">
        <f t="shared" ca="1" si="829"/>
        <v/>
      </c>
      <c r="FE409" s="630">
        <v>399</v>
      </c>
      <c r="FF409" s="299" t="str">
        <f t="shared" ca="1" si="830"/>
        <v/>
      </c>
      <c r="FG409" s="993" t="str">
        <f t="shared" ca="1" si="831"/>
        <v/>
      </c>
      <c r="FH409" s="919" t="str">
        <f t="shared" ca="1" si="832"/>
        <v/>
      </c>
      <c r="FI409" s="299">
        <f ca="1">COUNTIF($FH$11:FH409,"■")</f>
        <v>0</v>
      </c>
    </row>
    <row r="410" spans="1:165" ht="34.5" customHeight="1">
      <c r="A410" s="445">
        <f t="shared" ca="1" si="736"/>
        <v>0</v>
      </c>
      <c r="B410" s="446">
        <f>IF(R410&lt;&gt;"",IF(COUNTIF(R$11:R410,R410)=1,MAX(B$11:B409)+1,INDEX(B$11:B409,MATCH(R410,R$11:R409,0),1)),0)</f>
        <v>1</v>
      </c>
      <c r="C410" s="446">
        <f ca="1">IF(T410&lt;&gt;"",IF(COUNTIF(T$11:T410,T410)=1,MAX(C$11:C409)+1,INDEX(C$11:C409,MATCH(T410,T$11:T409,0),1)),0)</f>
        <v>0</v>
      </c>
      <c r="D410" s="446">
        <f ca="1">IF(U410&lt;&gt;"",IF(COUNTIF(U$11:U410,U410)=1,MAX(D$11:D409)+1,INDEX(D$11:D409,MATCH(U410,U$11:U409,0),1)),0)</f>
        <v>0</v>
      </c>
      <c r="E410" s="446">
        <f ca="1">IF(S410&lt;&gt;"",IF(COUNTIF(S$11:S410,S410)=1,MAX(E$11:E409)+1,INDEX(E$11:E409,MATCH(S410,S$11:S409,0),1)),0)</f>
        <v>0</v>
      </c>
      <c r="F410" s="446">
        <f ca="1">IF(Z410&lt;&gt;"",IF(COUNTIF(Z$11:Z410,Z410)=1,MAX(F$11:F409)+1,INDEX(F$11:F409,MATCH(Z410,Z$11:Z409,0),1)),0)</f>
        <v>0</v>
      </c>
      <c r="G410" s="447" cm="1">
        <f t="array" aca="1" ref="G410" ca="1">IF(Z410&lt;&gt;"",IF(COUNTIFS(Z$11:Z410,Z410,W$11:W410,W410)=1,MAX(G$11:G409)+1,INDEX(G$11:G409,MATCH(Z410&amp;W410,Z$11:Z409&amp;W$11:W410,0),1)),0)</f>
        <v>0</v>
      </c>
      <c r="H410" s="447">
        <f t="shared" ca="1" si="737"/>
        <v>0</v>
      </c>
      <c r="I410" s="447">
        <f ca="1">IF(T410="",0,IF(COUNTIF(T$11:T410,T410)=1,1,0))</f>
        <v>0</v>
      </c>
      <c r="J410" s="447">
        <f ca="1">IF(U410="",0,IF(COUNTIF(U$11:U410,U410)=1,1,0))</f>
        <v>0</v>
      </c>
      <c r="K410" s="447">
        <f ca="1">IF(S410="",0,IF(COUNTIF(S$11:S410,S410)=1,1,0))</f>
        <v>0</v>
      </c>
      <c r="L410" s="446">
        <f ca="1">IF(Z410="",0,IF(COUNTIF(Z$11:Z410,Z410)=1,1,0))</f>
        <v>0</v>
      </c>
      <c r="M410" s="767">
        <f ca="1">IF($W410=2,IF(COUNTIFS($W$11:$W410,2,$Z$11:$Z410,$Z410)=1,1,0),0)</f>
        <v>0</v>
      </c>
      <c r="N410" s="767">
        <f ca="1">IF($W410=1,IF(COUNTIFS($W$11:$W410,2,$Z$11:$Z410,$Z410)=1,1,0),0)</f>
        <v>0</v>
      </c>
      <c r="O410" s="446">
        <f ca="1">IF(H410=0,0,IF(COUNTIF(Z$11:Z410,Z410)=1,1,0))</f>
        <v>0</v>
      </c>
      <c r="P410" s="448" t="str">
        <f t="shared" ca="1" si="738"/>
        <v>石川県</v>
      </c>
      <c r="Q410" s="89">
        <f t="shared" ca="1" si="739"/>
        <v>400</v>
      </c>
      <c r="R410" s="170" t="s">
        <v>459</v>
      </c>
      <c r="S410" s="357" t="str">
        <f t="shared" ca="1" si="740"/>
        <v/>
      </c>
      <c r="T410" s="357" t="str">
        <f t="shared" ca="1" si="741"/>
        <v/>
      </c>
      <c r="U410" s="58" t="str">
        <f t="shared" ca="1" si="742"/>
        <v/>
      </c>
      <c r="V410" s="58" t="str">
        <f t="shared" ca="1" si="743"/>
        <v/>
      </c>
      <c r="W410" s="920" t="str">
        <f t="shared" ca="1" si="744"/>
        <v/>
      </c>
      <c r="X410" s="369">
        <f ca="1">IFERROR(VLOOKUP(W410,'（様式１号）３整理番号表'!$B$4:$H$5,2,FALSE),0)</f>
        <v>0</v>
      </c>
      <c r="Y410" s="768" t="str" cm="1">
        <f t="array" aca="1" ref="Y410" ca="1">IF(AND(D410=0,F410=0),"",IF(COUNTIF(D$11:D410,D410)=1,1,IF(COUNTIFS(D$11:D410,D410,F$11:F410,F410)=1,INDEX((D$11:D410,F$11:F410,Y$11:Y410),MATCH(_xlfn.MAXIFS(F$11:F409,D$11:D409,D410),$F$11:F410,0),1,3)+1,INDEX((D$11:D410,F$11:F410,Y$11:Y410),MATCH(D410&amp;F410,D$11:D410&amp;F$11:F410,0),1,3))))</f>
        <v/>
      </c>
      <c r="Z410" s="40" t="str">
        <f t="shared" ca="1" si="745"/>
        <v/>
      </c>
      <c r="AA410" s="924" t="str">
        <f t="shared" ca="1" si="746"/>
        <v/>
      </c>
      <c r="AB410" s="93">
        <f ca="1">IFERROR(VLOOKUP(AA410,'（様式１号）３整理番号表'!$B$10:$H$16,2,FALSE),0)</f>
        <v>0</v>
      </c>
      <c r="AC410" s="924" t="str">
        <f t="shared" ca="1" si="747"/>
        <v/>
      </c>
      <c r="AD410" s="924" t="str">
        <f t="shared" ca="1" si="748"/>
        <v/>
      </c>
      <c r="AE410" s="93">
        <f ca="1">IFERROR(VLOOKUP(AD410,'（様式１号）３整理番号表'!$B$21:$H$22,2,FALSE),0)</f>
        <v>0</v>
      </c>
      <c r="AF410" s="924" t="str">
        <f t="shared" ca="1" si="749"/>
        <v/>
      </c>
      <c r="AG410" s="93">
        <f ca="1">IFERROR(VLOOKUP(AF410,'（様式１号）３整理番号表'!$B$26:$H$31,2,FALSE),0)</f>
        <v>0</v>
      </c>
      <c r="AH410" s="924" t="str">
        <f t="shared" ca="1" si="750"/>
        <v/>
      </c>
      <c r="AI410" s="93">
        <f ca="1">IFERROR(VLOOKUP(AH410,'（様式１号）３整理番号表'!$J$5:$N$59,2,FALSE),0)</f>
        <v>0</v>
      </c>
      <c r="AJ410" s="77" t="str">
        <f t="shared" ca="1" si="751"/>
        <v/>
      </c>
      <c r="AK410" s="93">
        <f ca="1">IFERROR(VLOOKUP(AJ410,'（様式１号）３整理番号表'!$P$5:$R$29,2,FALSE),0)</f>
        <v>0</v>
      </c>
      <c r="AL410" s="921" t="str">
        <f t="shared" ca="1" si="752"/>
        <v/>
      </c>
      <c r="AM410" s="921" t="str">
        <f t="shared" ca="1" si="753"/>
        <v/>
      </c>
      <c r="AN410" s="921"/>
      <c r="AO410" s="77" t="str">
        <f t="shared" ca="1" si="754"/>
        <v/>
      </c>
      <c r="AP410" s="93">
        <f ca="1">IFERROR(VLOOKUP(AO410,'（様式１号）３整理番号表'!$P$5:$R$29,2,FALSE),0)</f>
        <v>0</v>
      </c>
      <c r="AQ410" s="924" t="str">
        <f t="shared" ca="1" si="755"/>
        <v/>
      </c>
      <c r="AR410" s="93">
        <f t="shared" ca="1" si="756"/>
        <v>0</v>
      </c>
      <c r="AS410" s="924" t="str">
        <f t="shared" ca="1" si="757"/>
        <v/>
      </c>
      <c r="AT410" s="40" t="str">
        <f t="shared" ca="1" si="758"/>
        <v/>
      </c>
      <c r="AU410" s="93" t="str">
        <f t="shared" ca="1" si="759"/>
        <v/>
      </c>
      <c r="AV410" s="923" t="str">
        <f t="shared" ca="1" si="760"/>
        <v/>
      </c>
      <c r="AW410" s="926" t="str">
        <f t="shared" ca="1" si="761"/>
        <v/>
      </c>
      <c r="AX410" s="925" t="str">
        <f t="shared" ca="1" si="762"/>
        <v/>
      </c>
      <c r="AY410" s="925" t="str">
        <f t="shared" ca="1" si="762"/>
        <v/>
      </c>
      <c r="AZ410" s="925" t="str">
        <f t="shared" ca="1" si="762"/>
        <v/>
      </c>
      <c r="BA410" s="925" t="str">
        <f t="shared" ca="1" si="762"/>
        <v/>
      </c>
      <c r="BB410" s="925" t="str">
        <f t="shared" ca="1" si="763"/>
        <v/>
      </c>
      <c r="BC410" s="925" t="str">
        <f t="shared" ca="1" si="764"/>
        <v/>
      </c>
      <c r="BD410" s="925" t="str">
        <f t="shared" ca="1" si="764"/>
        <v/>
      </c>
      <c r="BE410" s="925" t="str">
        <f t="shared" ca="1" si="764"/>
        <v/>
      </c>
      <c r="BF410" s="77" t="str">
        <f t="shared" ca="1" si="765"/>
        <v/>
      </c>
      <c r="BG410" s="924" t="str">
        <f t="shared" ca="1" si="766"/>
        <v/>
      </c>
      <c r="BH410" s="94">
        <f ca="1">IF(BF410&lt;&gt;"",INDEX('（様式１号）３整理番号表'!$AB$7:$AQ$12,MATCH(BF410,'（様式１号）３整理番号表'!$AA$7:$AA$12,0),MATCH(BG410,'（様式１号）３整理番号表'!$AB$6:$AQ$6,0)),0)</f>
        <v>0</v>
      </c>
      <c r="BI410" s="921" t="str">
        <f t="shared" ca="1" si="767"/>
        <v/>
      </c>
      <c r="BJ410" s="922" t="str">
        <f t="shared" ca="1" si="768"/>
        <v/>
      </c>
      <c r="BK410" s="926" t="str">
        <f t="shared" ca="1" si="769"/>
        <v/>
      </c>
      <c r="BL410" s="922" t="str">
        <f t="shared" ca="1" si="770"/>
        <v/>
      </c>
      <c r="BM410" s="79" t="str">
        <f t="shared" ca="1" si="771"/>
        <v/>
      </c>
      <c r="BN410" s="82" t="str">
        <f t="shared" ca="1" si="772"/>
        <v/>
      </c>
      <c r="BO410" s="83" t="str">
        <f t="shared" ca="1" si="773"/>
        <v/>
      </c>
      <c r="BP410" s="84" t="str">
        <f t="shared" ca="1" si="774"/>
        <v/>
      </c>
      <c r="BQ410" s="82" t="str">
        <f t="shared" ca="1" si="775"/>
        <v/>
      </c>
      <c r="BR410" s="97" t="str">
        <f t="shared" ca="1" si="776"/>
        <v/>
      </c>
      <c r="BS410" s="95" t="str">
        <f t="shared" ca="1" si="777"/>
        <v/>
      </c>
      <c r="BT410" s="184" t="str">
        <f t="shared" ca="1" si="778"/>
        <v/>
      </c>
      <c r="BU410" s="611" t="str">
        <f t="shared" ca="1" si="779"/>
        <v/>
      </c>
      <c r="BV410" s="77" t="str">
        <f t="shared" ca="1" si="780"/>
        <v/>
      </c>
      <c r="BW410" s="85" t="str">
        <f t="shared" ca="1" si="781"/>
        <v/>
      </c>
      <c r="BX410" s="86" t="str">
        <f t="shared" ca="1" si="782"/>
        <v/>
      </c>
      <c r="BY410" s="231">
        <f ca="1">IF('ポイント要件確認等（個別表）'!AD410=1,ROUNDDOWN('ポイント要件確認等（個別表）'!AV410,-3),IF('ポイント要件確認等（個別表）'!AD410=2,ROUNDDOWN('ポイント要件確認等（個別表）'!BH410,-3),IF('ポイント要件確認等（個別表）'!AD410=3,ROUNDDOWN('ポイント要件確認等（個別表）'!BT410,-3),0)))</f>
        <v>0</v>
      </c>
      <c r="BZ410" s="86" t="str">
        <f t="shared" ca="1" si="783"/>
        <v/>
      </c>
      <c r="CA410" s="232" t="str">
        <f t="shared" ca="1" si="784"/>
        <v/>
      </c>
      <c r="CB410" s="232">
        <f t="shared" ca="1" si="785"/>
        <v>0</v>
      </c>
      <c r="CC410" s="86" t="str">
        <f t="shared" ca="1" si="786"/>
        <v/>
      </c>
      <c r="CD410" s="86" t="str">
        <f t="shared" ca="1" si="787"/>
        <v/>
      </c>
      <c r="CE410" s="609"/>
      <c r="CF410" s="86" t="str">
        <f t="shared" ca="1" si="788"/>
        <v/>
      </c>
      <c r="CG410" s="185" t="str">
        <f t="shared" ca="1" si="789"/>
        <v/>
      </c>
      <c r="CH410" s="246" t="str">
        <f t="shared" ca="1" si="790"/>
        <v>含税額</v>
      </c>
      <c r="CI410" s="247" t="str">
        <f t="shared" ca="1" si="791"/>
        <v/>
      </c>
      <c r="CJ410" s="87" t="str">
        <f ca="1">IFERROR(IF(INDIRECT("'("&amp;'２個別表'!EO410&amp;")'!AR"&amp;84+EP410)&lt;&gt;1,"",1),"")</f>
        <v/>
      </c>
      <c r="CK410" s="244" t="str">
        <f t="shared" ca="1" si="792"/>
        <v/>
      </c>
      <c r="CL410" s="235" t="str">
        <f t="shared" ca="1" si="793"/>
        <v/>
      </c>
      <c r="CM410" s="239" t="str">
        <f t="shared" ca="1" si="794"/>
        <v/>
      </c>
      <c r="CN410" s="77" t="str">
        <f t="shared" ca="1" si="795"/>
        <v/>
      </c>
      <c r="CO410" s="93" t="str">
        <f ca="1">IFERROR(VLOOKUP(CN410,'（様式１号）３整理番号表'!$T$5:$V$15,2,FALSE),"")</f>
        <v/>
      </c>
      <c r="CP410" s="924" t="str">
        <f t="shared" ca="1" si="796"/>
        <v/>
      </c>
      <c r="CQ410" s="93" t="str">
        <f ca="1">IFERROR(VLOOKUP(CP410,'（様式１号）３整理番号表'!$T$19:$V$24,2,FALSE),"")</f>
        <v/>
      </c>
      <c r="CR410" s="924" t="str">
        <f ca="1">IFERROR(IF(INDIRECT("'("&amp;'２個別表'!EO410&amp;")'!AV"&amp;84+EP410)&lt;&gt;1,"",1),"")</f>
        <v/>
      </c>
      <c r="CS410" s="232">
        <f t="shared" ca="1" si="797"/>
        <v>0</v>
      </c>
      <c r="CT410" s="248">
        <f t="shared" ca="1" si="798"/>
        <v>0</v>
      </c>
      <c r="CU410" s="376" t="str">
        <f ca="1">IF(ER410="補強",IF(COUNTIFS($Z$11:Z410,Z410,$W$11:W410,1)=1,"１①",""),IF(COUNTIFS($Z$11:Z410,Z410,$W$11:W410,2)=1,"２①",""))</f>
        <v/>
      </c>
      <c r="CV410" s="57" t="str">
        <f t="shared" ca="1" si="799"/>
        <v/>
      </c>
      <c r="CW410" s="927" t="str">
        <f t="shared" ca="1" si="800"/>
        <v/>
      </c>
      <c r="CX410" s="256" t="str">
        <f t="shared" ca="1" si="801"/>
        <v/>
      </c>
      <c r="CY410" s="256" t="str">
        <f t="shared" ca="1" si="802"/>
        <v/>
      </c>
      <c r="CZ410" s="256" t="str">
        <f t="shared" ca="1" si="803"/>
        <v/>
      </c>
      <c r="DA410" s="256" t="str">
        <f t="shared" ca="1" si="804"/>
        <v/>
      </c>
      <c r="DB410" s="316" t="str">
        <f ca="1">IFERROR(VLOOKUP($CU410,'（様式１号）３整理番号表'!$Z$19:$AB$32,3,FALSE),"")</f>
        <v/>
      </c>
      <c r="DC410" s="259" t="str">
        <f t="shared" ca="1" si="805"/>
        <v>-</v>
      </c>
      <c r="DD410" s="618" t="str">
        <f t="shared" ca="1" si="806"/>
        <v/>
      </c>
      <c r="DE410" s="321" t="str">
        <f ca="1">IF(AND(AO410=18,AS410=1),IF(COUNTIFS($Y$11:Y410,Y410,$AS$11:AS410,1)=1,"２②",""),IF($CU410="１①",INDEX(INDIRECT("'("&amp;$EO410&amp;")'!AR116:BB116"),1,MATCH(INDIRECT("'("&amp;$EO410&amp;")'!C118"),INDIRECT("'("&amp;$EO410&amp;")'!AR119:BB119"),0)),""))</f>
        <v/>
      </c>
      <c r="DF410" s="324" t="str">
        <f t="shared" ca="1" si="807"/>
        <v/>
      </c>
      <c r="DG410" s="313" t="str">
        <f t="shared" ca="1" si="808"/>
        <v/>
      </c>
      <c r="DH410" s="313" t="str">
        <f t="shared" ca="1" si="809"/>
        <v/>
      </c>
      <c r="DI410" s="313" t="str">
        <f t="shared" ca="1" si="810"/>
        <v/>
      </c>
      <c r="DJ410" s="313" t="str">
        <f t="shared" ca="1" si="811"/>
        <v/>
      </c>
      <c r="DK410" s="328" t="str">
        <f t="shared" ca="1" si="812"/>
        <v/>
      </c>
      <c r="DL410" s="334" t="str">
        <f t="shared" ca="1" si="813"/>
        <v/>
      </c>
      <c r="DM410" s="915" t="str">
        <f t="shared" ca="1" si="814"/>
        <v/>
      </c>
      <c r="DN410" s="15"/>
      <c r="DO410" s="324"/>
      <c r="DP410" s="16"/>
      <c r="DQ410" s="16"/>
      <c r="DR410" s="16"/>
      <c r="DS410" s="16"/>
      <c r="DT410" s="318" t="str">
        <f>IFERROR(VLOOKUP($DN410,'（様式１号）３整理番号表'!$Z$19:$AB$32,3,FALSE),"")</f>
        <v/>
      </c>
      <c r="DU410" s="259" t="str">
        <f t="shared" si="815"/>
        <v/>
      </c>
      <c r="DV410" s="14"/>
      <c r="DW410" s="17" t="str">
        <f t="shared" ca="1" si="816"/>
        <v/>
      </c>
      <c r="DX410" s="88" t="str">
        <f t="shared" ca="1" si="833"/>
        <v/>
      </c>
      <c r="DZ410" s="339">
        <f t="shared" ca="1" si="835"/>
        <v>0</v>
      </c>
      <c r="EA410" s="339">
        <f t="shared" ca="1" si="835"/>
        <v>0</v>
      </c>
      <c r="EB410" s="339">
        <f t="shared" ca="1" si="835"/>
        <v>0</v>
      </c>
      <c r="EC410" s="339">
        <f t="shared" ca="1" si="835"/>
        <v>0</v>
      </c>
      <c r="ED410" s="339">
        <f t="shared" ca="1" si="835"/>
        <v>0</v>
      </c>
      <c r="EE410" s="339">
        <f t="shared" ca="1" si="835"/>
        <v>0</v>
      </c>
      <c r="EF410" s="339">
        <f t="shared" ca="1" si="835"/>
        <v>0</v>
      </c>
      <c r="EG410" s="339">
        <f t="shared" ca="1" si="835"/>
        <v>0</v>
      </c>
      <c r="EH410" s="339">
        <f t="shared" ca="1" si="835"/>
        <v>0</v>
      </c>
      <c r="EI410" s="339">
        <f t="shared" ca="1" si="835"/>
        <v>0</v>
      </c>
      <c r="EJ410" s="339">
        <f t="shared" ca="1" si="835"/>
        <v>0</v>
      </c>
      <c r="EK410" s="339">
        <f t="shared" ca="1" si="835"/>
        <v>0</v>
      </c>
      <c r="EL410" s="339">
        <f t="shared" ca="1" si="835"/>
        <v>0</v>
      </c>
      <c r="EM410" s="339">
        <f t="shared" ca="1" si="835"/>
        <v>0</v>
      </c>
      <c r="EO410" s="919" t="str">
        <f t="shared" ca="1" si="735"/>
        <v/>
      </c>
      <c r="EP410" s="919" t="str">
        <f t="shared" ca="1" si="817"/>
        <v/>
      </c>
      <c r="EQ410" s="919" t="str">
        <f t="shared" ca="1" si="818"/>
        <v/>
      </c>
      <c r="ER410" s="919" t="str">
        <f t="shared" ca="1" si="819"/>
        <v/>
      </c>
      <c r="ES410" s="919" t="str">
        <f ca="1">IFERROR(INDEX('郵便番号（石川県）'!$A$3:$F$2574,MATCH(INDIRECT("'("&amp;EO410&amp;")'!E7"),'郵便番号（石川県）'!$A$3:$A$2574,0),6),"")</f>
        <v/>
      </c>
      <c r="ET410" s="919" t="str">
        <f ca="1">IFERROR(INDEX('郵便番号（石川県）'!$A$3:$F$2574,MATCH(INDIRECT("'("&amp;$EO410&amp;")'!E7"),'郵便番号（石川県）'!$A$3:$A$2574,0),5),"")</f>
        <v/>
      </c>
      <c r="EU410" s="919" t="str">
        <f t="shared" ca="1" si="820"/>
        <v/>
      </c>
      <c r="EV410" s="919" t="str">
        <f t="shared" ca="1" si="821"/>
        <v/>
      </c>
      <c r="EW410" s="919" t="str">
        <f t="shared" ca="1" si="822"/>
        <v/>
      </c>
      <c r="EX410" s="919" t="str">
        <f t="shared" ca="1" si="823"/>
        <v/>
      </c>
      <c r="EY410" s="919" t="str">
        <f t="shared" ca="1" si="824"/>
        <v/>
      </c>
      <c r="EZ410" s="919" t="str">
        <f t="shared" ca="1" si="825"/>
        <v/>
      </c>
      <c r="FA410" s="919" t="str">
        <f t="shared" ca="1" si="826"/>
        <v/>
      </c>
      <c r="FB410" s="919" t="str">
        <f t="shared" ca="1" si="827"/>
        <v/>
      </c>
      <c r="FC410" s="919" t="str">
        <f t="shared" ca="1" si="828"/>
        <v/>
      </c>
      <c r="FD410" s="627" t="str">
        <f t="shared" ca="1" si="829"/>
        <v/>
      </c>
      <c r="FE410" s="630">
        <v>400</v>
      </c>
      <c r="FF410" s="299" t="str">
        <f t="shared" ca="1" si="830"/>
        <v/>
      </c>
      <c r="FG410" s="993" t="str">
        <f t="shared" ca="1" si="831"/>
        <v/>
      </c>
      <c r="FH410" s="919" t="str">
        <f t="shared" ca="1" si="832"/>
        <v/>
      </c>
      <c r="FI410" s="299">
        <f ca="1">COUNTIF($FH$11:FH410,"■")</f>
        <v>0</v>
      </c>
    </row>
    <row r="411" spans="1:165" ht="34.5" customHeight="1">
      <c r="A411" s="445">
        <f t="shared" ca="1" si="736"/>
        <v>0</v>
      </c>
      <c r="B411" s="446">
        <f>IF(R411&lt;&gt;"",IF(COUNTIF(R$11:R411,R411)=1,MAX(B$11:B410)+1,INDEX(B$11:B410,MATCH(R411,R$11:R410,0),1)),0)</f>
        <v>1</v>
      </c>
      <c r="C411" s="446">
        <f ca="1">IF(T411&lt;&gt;"",IF(COUNTIF(T$11:T411,T411)=1,MAX(C$11:C410)+1,INDEX(C$11:C410,MATCH(T411,T$11:T410,0),1)),0)</f>
        <v>0</v>
      </c>
      <c r="D411" s="446">
        <f ca="1">IF(U411&lt;&gt;"",IF(COUNTIF(U$11:U411,U411)=1,MAX(D$11:D410)+1,INDEX(D$11:D410,MATCH(U411,U$11:U410,0),1)),0)</f>
        <v>0</v>
      </c>
      <c r="E411" s="446">
        <f ca="1">IF(S411&lt;&gt;"",IF(COUNTIF(S$11:S411,S411)=1,MAX(E$11:E410)+1,INDEX(E$11:E410,MATCH(S411,S$11:S410,0),1)),0)</f>
        <v>0</v>
      </c>
      <c r="F411" s="446">
        <f ca="1">IF(Z411&lt;&gt;"",IF(COUNTIF(Z$11:Z411,Z411)=1,MAX(F$11:F410)+1,INDEX(F$11:F410,MATCH(Z411,Z$11:Z410,0),1)),0)</f>
        <v>0</v>
      </c>
      <c r="G411" s="447" cm="1">
        <f t="array" aca="1" ref="G411" ca="1">IF(Z411&lt;&gt;"",IF(COUNTIFS(Z$11:Z411,Z411,W$11:W411,W411)=1,MAX(G$11:G410)+1,INDEX(G$11:G410,MATCH(Z411&amp;W411,Z$11:Z410&amp;W$11:W411,0),1)),0)</f>
        <v>0</v>
      </c>
      <c r="H411" s="447">
        <f t="shared" ca="1" si="737"/>
        <v>0</v>
      </c>
      <c r="I411" s="447">
        <f ca="1">IF(T411="",0,IF(COUNTIF(T$11:T411,T411)=1,1,0))</f>
        <v>0</v>
      </c>
      <c r="J411" s="447">
        <f ca="1">IF(U411="",0,IF(COUNTIF(U$11:U411,U411)=1,1,0))</f>
        <v>0</v>
      </c>
      <c r="K411" s="447">
        <f ca="1">IF(S411="",0,IF(COUNTIF(S$11:S411,S411)=1,1,0))</f>
        <v>0</v>
      </c>
      <c r="L411" s="446">
        <f ca="1">IF(Z411="",0,IF(COUNTIF(Z$11:Z411,Z411)=1,1,0))</f>
        <v>0</v>
      </c>
      <c r="M411" s="767">
        <f ca="1">IF($W411=2,IF(COUNTIFS($W$11:$W411,2,$Z$11:$Z411,$Z411)=1,1,0),0)</f>
        <v>0</v>
      </c>
      <c r="N411" s="767">
        <f ca="1">IF($W411=1,IF(COUNTIFS($W$11:$W411,2,$Z$11:$Z411,$Z411)=1,1,0),0)</f>
        <v>0</v>
      </c>
      <c r="O411" s="446">
        <f ca="1">IF(H411=0,0,IF(COUNTIF(Z$11:Z411,Z411)=1,1,0))</f>
        <v>0</v>
      </c>
      <c r="P411" s="448" t="str">
        <f t="shared" ca="1" si="738"/>
        <v>石川県</v>
      </c>
      <c r="Q411" s="89">
        <f t="shared" ca="1" si="739"/>
        <v>401</v>
      </c>
      <c r="R411" s="170" t="s">
        <v>459</v>
      </c>
      <c r="S411" s="357" t="str">
        <f t="shared" ca="1" si="740"/>
        <v/>
      </c>
      <c r="T411" s="357" t="str">
        <f t="shared" ca="1" si="741"/>
        <v/>
      </c>
      <c r="U411" s="58" t="str">
        <f t="shared" ca="1" si="742"/>
        <v/>
      </c>
      <c r="V411" s="58" t="str">
        <f t="shared" ca="1" si="743"/>
        <v/>
      </c>
      <c r="W411" s="920" t="str">
        <f t="shared" ca="1" si="744"/>
        <v/>
      </c>
      <c r="X411" s="369">
        <f ca="1">IFERROR(VLOOKUP(W411,'（様式１号）３整理番号表'!$B$4:$H$5,2,FALSE),0)</f>
        <v>0</v>
      </c>
      <c r="Y411" s="768" t="str" cm="1">
        <f t="array" aca="1" ref="Y411" ca="1">IF(AND(D411=0,F411=0),"",IF(COUNTIF(D$11:D411,D411)=1,1,IF(COUNTIFS(D$11:D411,D411,F$11:F411,F411)=1,INDEX((D$11:D411,F$11:F411,Y$11:Y411),MATCH(_xlfn.MAXIFS(F$11:F410,D$11:D410,D411),$F$11:F411,0),1,3)+1,INDEX((D$11:D411,F$11:F411,Y$11:Y411),MATCH(D411&amp;F411,D$11:D411&amp;F$11:F411,0),1,3))))</f>
        <v/>
      </c>
      <c r="Z411" s="40" t="str">
        <f t="shared" ca="1" si="745"/>
        <v/>
      </c>
      <c r="AA411" s="924" t="str">
        <f t="shared" ca="1" si="746"/>
        <v/>
      </c>
      <c r="AB411" s="93">
        <f ca="1">IFERROR(VLOOKUP(AA411,'（様式１号）３整理番号表'!$B$10:$H$16,2,FALSE),0)</f>
        <v>0</v>
      </c>
      <c r="AC411" s="924" t="str">
        <f t="shared" ca="1" si="747"/>
        <v/>
      </c>
      <c r="AD411" s="924" t="str">
        <f t="shared" ca="1" si="748"/>
        <v/>
      </c>
      <c r="AE411" s="93">
        <f ca="1">IFERROR(VLOOKUP(AD411,'（様式１号）３整理番号表'!$B$21:$H$22,2,FALSE),0)</f>
        <v>0</v>
      </c>
      <c r="AF411" s="924" t="str">
        <f t="shared" ca="1" si="749"/>
        <v/>
      </c>
      <c r="AG411" s="93">
        <f ca="1">IFERROR(VLOOKUP(AF411,'（様式１号）３整理番号表'!$B$26:$H$31,2,FALSE),0)</f>
        <v>0</v>
      </c>
      <c r="AH411" s="924" t="str">
        <f t="shared" ca="1" si="750"/>
        <v/>
      </c>
      <c r="AI411" s="93">
        <f ca="1">IFERROR(VLOOKUP(AH411,'（様式１号）３整理番号表'!$J$5:$N$59,2,FALSE),0)</f>
        <v>0</v>
      </c>
      <c r="AJ411" s="77" t="str">
        <f t="shared" ca="1" si="751"/>
        <v/>
      </c>
      <c r="AK411" s="93">
        <f ca="1">IFERROR(VLOOKUP(AJ411,'（様式１号）３整理番号表'!$P$5:$R$29,2,FALSE),0)</f>
        <v>0</v>
      </c>
      <c r="AL411" s="921" t="str">
        <f t="shared" ca="1" si="752"/>
        <v/>
      </c>
      <c r="AM411" s="921" t="str">
        <f t="shared" ca="1" si="753"/>
        <v/>
      </c>
      <c r="AN411" s="921"/>
      <c r="AO411" s="77" t="str">
        <f t="shared" ca="1" si="754"/>
        <v/>
      </c>
      <c r="AP411" s="93">
        <f ca="1">IFERROR(VLOOKUP(AO411,'（様式１号）３整理番号表'!$P$5:$R$29,2,FALSE),0)</f>
        <v>0</v>
      </c>
      <c r="AQ411" s="924" t="str">
        <f t="shared" ca="1" si="755"/>
        <v/>
      </c>
      <c r="AR411" s="93">
        <f t="shared" ca="1" si="756"/>
        <v>0</v>
      </c>
      <c r="AS411" s="924" t="str">
        <f t="shared" ca="1" si="757"/>
        <v/>
      </c>
      <c r="AT411" s="40" t="str">
        <f t="shared" ca="1" si="758"/>
        <v/>
      </c>
      <c r="AU411" s="93" t="str">
        <f t="shared" ca="1" si="759"/>
        <v/>
      </c>
      <c r="AV411" s="923" t="str">
        <f t="shared" ca="1" si="760"/>
        <v/>
      </c>
      <c r="AW411" s="926" t="str">
        <f t="shared" ca="1" si="761"/>
        <v/>
      </c>
      <c r="AX411" s="925" t="str">
        <f t="shared" ca="1" si="762"/>
        <v/>
      </c>
      <c r="AY411" s="925" t="str">
        <f t="shared" ca="1" si="762"/>
        <v/>
      </c>
      <c r="AZ411" s="925" t="str">
        <f t="shared" ca="1" si="762"/>
        <v/>
      </c>
      <c r="BA411" s="925" t="str">
        <f t="shared" ca="1" si="762"/>
        <v/>
      </c>
      <c r="BB411" s="925" t="str">
        <f t="shared" ca="1" si="763"/>
        <v/>
      </c>
      <c r="BC411" s="925" t="str">
        <f t="shared" ca="1" si="764"/>
        <v/>
      </c>
      <c r="BD411" s="925" t="str">
        <f t="shared" ca="1" si="764"/>
        <v/>
      </c>
      <c r="BE411" s="925" t="str">
        <f t="shared" ca="1" si="764"/>
        <v/>
      </c>
      <c r="BF411" s="77" t="str">
        <f t="shared" ca="1" si="765"/>
        <v/>
      </c>
      <c r="BG411" s="924" t="str">
        <f t="shared" ca="1" si="766"/>
        <v/>
      </c>
      <c r="BH411" s="94">
        <f ca="1">IF(BF411&lt;&gt;"",INDEX('（様式１号）３整理番号表'!$AB$7:$AQ$12,MATCH(BF411,'（様式１号）３整理番号表'!$AA$7:$AA$12,0),MATCH(BG411,'（様式１号）３整理番号表'!$AB$6:$AQ$6,0)),0)</f>
        <v>0</v>
      </c>
      <c r="BI411" s="921" t="str">
        <f t="shared" ca="1" si="767"/>
        <v/>
      </c>
      <c r="BJ411" s="922" t="str">
        <f t="shared" ca="1" si="768"/>
        <v/>
      </c>
      <c r="BK411" s="926" t="str">
        <f t="shared" ca="1" si="769"/>
        <v/>
      </c>
      <c r="BL411" s="922" t="str">
        <f t="shared" ca="1" si="770"/>
        <v/>
      </c>
      <c r="BM411" s="79" t="str">
        <f t="shared" ca="1" si="771"/>
        <v/>
      </c>
      <c r="BN411" s="82" t="str">
        <f t="shared" ca="1" si="772"/>
        <v/>
      </c>
      <c r="BO411" s="83" t="str">
        <f t="shared" ca="1" si="773"/>
        <v/>
      </c>
      <c r="BP411" s="84" t="str">
        <f t="shared" ca="1" si="774"/>
        <v/>
      </c>
      <c r="BQ411" s="82" t="str">
        <f t="shared" ca="1" si="775"/>
        <v/>
      </c>
      <c r="BR411" s="97" t="str">
        <f t="shared" ca="1" si="776"/>
        <v/>
      </c>
      <c r="BS411" s="95" t="str">
        <f t="shared" ca="1" si="777"/>
        <v/>
      </c>
      <c r="BT411" s="184" t="str">
        <f t="shared" ca="1" si="778"/>
        <v/>
      </c>
      <c r="BU411" s="611" t="str">
        <f t="shared" ca="1" si="779"/>
        <v/>
      </c>
      <c r="BV411" s="77" t="str">
        <f t="shared" ca="1" si="780"/>
        <v/>
      </c>
      <c r="BW411" s="85" t="str">
        <f t="shared" ca="1" si="781"/>
        <v/>
      </c>
      <c r="BX411" s="86" t="str">
        <f t="shared" ca="1" si="782"/>
        <v/>
      </c>
      <c r="BY411" s="231">
        <f ca="1">IF('ポイント要件確認等（個別表）'!AD411=1,ROUNDDOWN('ポイント要件確認等（個別表）'!AV411,-3),IF('ポイント要件確認等（個別表）'!AD411=2,ROUNDDOWN('ポイント要件確認等（個別表）'!BH411,-3),IF('ポイント要件確認等（個別表）'!AD411=3,ROUNDDOWN('ポイント要件確認等（個別表）'!BT411,-3),0)))</f>
        <v>0</v>
      </c>
      <c r="BZ411" s="86" t="str">
        <f t="shared" ca="1" si="783"/>
        <v/>
      </c>
      <c r="CA411" s="232" t="str">
        <f t="shared" ca="1" si="784"/>
        <v/>
      </c>
      <c r="CB411" s="232">
        <f t="shared" ca="1" si="785"/>
        <v>0</v>
      </c>
      <c r="CC411" s="86" t="str">
        <f t="shared" ca="1" si="786"/>
        <v/>
      </c>
      <c r="CD411" s="86" t="str">
        <f t="shared" ca="1" si="787"/>
        <v/>
      </c>
      <c r="CE411" s="609"/>
      <c r="CF411" s="86" t="str">
        <f t="shared" ca="1" si="788"/>
        <v/>
      </c>
      <c r="CG411" s="185" t="str">
        <f t="shared" ca="1" si="789"/>
        <v/>
      </c>
      <c r="CH411" s="246" t="str">
        <f t="shared" ca="1" si="790"/>
        <v>含税額</v>
      </c>
      <c r="CI411" s="247" t="str">
        <f t="shared" ca="1" si="791"/>
        <v/>
      </c>
      <c r="CJ411" s="87" t="str">
        <f ca="1">IFERROR(IF(INDIRECT("'("&amp;'２個別表'!EO411&amp;")'!AR"&amp;84+EP411)&lt;&gt;1,"",1),"")</f>
        <v/>
      </c>
      <c r="CK411" s="244" t="str">
        <f t="shared" ca="1" si="792"/>
        <v/>
      </c>
      <c r="CL411" s="235" t="str">
        <f t="shared" ca="1" si="793"/>
        <v/>
      </c>
      <c r="CM411" s="239" t="str">
        <f t="shared" ca="1" si="794"/>
        <v/>
      </c>
      <c r="CN411" s="77" t="str">
        <f t="shared" ca="1" si="795"/>
        <v/>
      </c>
      <c r="CO411" s="93" t="str">
        <f ca="1">IFERROR(VLOOKUP(CN411,'（様式１号）３整理番号表'!$T$5:$V$15,2,FALSE),"")</f>
        <v/>
      </c>
      <c r="CP411" s="924" t="str">
        <f t="shared" ca="1" si="796"/>
        <v/>
      </c>
      <c r="CQ411" s="93" t="str">
        <f ca="1">IFERROR(VLOOKUP(CP411,'（様式１号）３整理番号表'!$T$19:$V$24,2,FALSE),"")</f>
        <v/>
      </c>
      <c r="CR411" s="924" t="str">
        <f ca="1">IFERROR(IF(INDIRECT("'("&amp;'２個別表'!EO411&amp;")'!AV"&amp;84+EP411)&lt;&gt;1,"",1),"")</f>
        <v/>
      </c>
      <c r="CS411" s="232">
        <f t="shared" ca="1" si="797"/>
        <v>0</v>
      </c>
      <c r="CT411" s="248">
        <f t="shared" ca="1" si="798"/>
        <v>0</v>
      </c>
      <c r="CU411" s="376" t="str">
        <f ca="1">IF(ER411="補強",IF(COUNTIFS($Z$11:Z411,Z411,$W$11:W411,1)=1,"１①",""),IF(COUNTIFS($Z$11:Z411,Z411,$W$11:W411,2)=1,"２①",""))</f>
        <v/>
      </c>
      <c r="CV411" s="57" t="str">
        <f t="shared" ca="1" si="799"/>
        <v/>
      </c>
      <c r="CW411" s="927" t="str">
        <f t="shared" ca="1" si="800"/>
        <v/>
      </c>
      <c r="CX411" s="256" t="str">
        <f t="shared" ca="1" si="801"/>
        <v/>
      </c>
      <c r="CY411" s="256" t="str">
        <f t="shared" ca="1" si="802"/>
        <v/>
      </c>
      <c r="CZ411" s="256" t="str">
        <f t="shared" ca="1" si="803"/>
        <v/>
      </c>
      <c r="DA411" s="256" t="str">
        <f t="shared" ca="1" si="804"/>
        <v/>
      </c>
      <c r="DB411" s="316" t="str">
        <f ca="1">IFERROR(VLOOKUP($CU411,'（様式１号）３整理番号表'!$Z$19:$AB$32,3,FALSE),"")</f>
        <v/>
      </c>
      <c r="DC411" s="259" t="str">
        <f t="shared" ca="1" si="805"/>
        <v>-</v>
      </c>
      <c r="DD411" s="618" t="str">
        <f t="shared" ca="1" si="806"/>
        <v/>
      </c>
      <c r="DE411" s="321" t="str">
        <f ca="1">IF(AND(AO411=18,AS411=1),IF(COUNTIFS($Y$11:Y411,Y411,$AS$11:AS411,1)=1,"２②",""),IF($CU411="１①",INDEX(INDIRECT("'("&amp;$EO411&amp;")'!AR116:BB116"),1,MATCH(INDIRECT("'("&amp;$EO411&amp;")'!C118"),INDIRECT("'("&amp;$EO411&amp;")'!AR119:BB119"),0)),""))</f>
        <v/>
      </c>
      <c r="DF411" s="324" t="str">
        <f t="shared" ca="1" si="807"/>
        <v/>
      </c>
      <c r="DG411" s="313" t="str">
        <f t="shared" ca="1" si="808"/>
        <v/>
      </c>
      <c r="DH411" s="313" t="str">
        <f t="shared" ca="1" si="809"/>
        <v/>
      </c>
      <c r="DI411" s="313" t="str">
        <f t="shared" ca="1" si="810"/>
        <v/>
      </c>
      <c r="DJ411" s="313" t="str">
        <f t="shared" ca="1" si="811"/>
        <v/>
      </c>
      <c r="DK411" s="328" t="str">
        <f t="shared" ca="1" si="812"/>
        <v/>
      </c>
      <c r="DL411" s="334" t="str">
        <f t="shared" ca="1" si="813"/>
        <v/>
      </c>
      <c r="DM411" s="915" t="str">
        <f t="shared" ca="1" si="814"/>
        <v/>
      </c>
      <c r="DN411" s="15"/>
      <c r="DO411" s="324"/>
      <c r="DP411" s="16"/>
      <c r="DQ411" s="16"/>
      <c r="DR411" s="16"/>
      <c r="DS411" s="16"/>
      <c r="DT411" s="318" t="str">
        <f>IFERROR(VLOOKUP($DN411,'（様式１号）３整理番号表'!$Z$19:$AB$32,3,FALSE),"")</f>
        <v/>
      </c>
      <c r="DU411" s="259" t="str">
        <f t="shared" si="815"/>
        <v/>
      </c>
      <c r="DV411" s="14"/>
      <c r="DW411" s="17" t="str">
        <f t="shared" ca="1" si="816"/>
        <v/>
      </c>
      <c r="DX411" s="88" t="str">
        <f t="shared" ca="1" si="833"/>
        <v/>
      </c>
      <c r="DZ411" s="339">
        <f t="shared" ca="1" si="835"/>
        <v>0</v>
      </c>
      <c r="EA411" s="339">
        <f t="shared" ca="1" si="835"/>
        <v>0</v>
      </c>
      <c r="EB411" s="339">
        <f t="shared" ca="1" si="835"/>
        <v>0</v>
      </c>
      <c r="EC411" s="339">
        <f t="shared" ca="1" si="835"/>
        <v>0</v>
      </c>
      <c r="ED411" s="339">
        <f t="shared" ca="1" si="835"/>
        <v>0</v>
      </c>
      <c r="EE411" s="339">
        <f t="shared" ca="1" si="835"/>
        <v>0</v>
      </c>
      <c r="EF411" s="339">
        <f t="shared" ca="1" si="835"/>
        <v>0</v>
      </c>
      <c r="EG411" s="339">
        <f t="shared" ca="1" si="835"/>
        <v>0</v>
      </c>
      <c r="EH411" s="339">
        <f t="shared" ca="1" si="835"/>
        <v>0</v>
      </c>
      <c r="EI411" s="339">
        <f t="shared" ca="1" si="835"/>
        <v>0</v>
      </c>
      <c r="EJ411" s="339">
        <f t="shared" ca="1" si="835"/>
        <v>0</v>
      </c>
      <c r="EK411" s="339">
        <f t="shared" ca="1" si="835"/>
        <v>0</v>
      </c>
      <c r="EL411" s="339">
        <f t="shared" ca="1" si="835"/>
        <v>0</v>
      </c>
      <c r="EM411" s="339">
        <f t="shared" ca="1" si="835"/>
        <v>0</v>
      </c>
      <c r="EO411" s="919" t="str">
        <f t="shared" ca="1" si="735"/>
        <v/>
      </c>
      <c r="EP411" s="919" t="str">
        <f t="shared" ca="1" si="817"/>
        <v/>
      </c>
      <c r="EQ411" s="919" t="str">
        <f t="shared" ca="1" si="818"/>
        <v/>
      </c>
      <c r="ER411" s="919" t="str">
        <f t="shared" ca="1" si="819"/>
        <v/>
      </c>
      <c r="ES411" s="919" t="str">
        <f ca="1">IFERROR(INDEX('郵便番号（石川県）'!$A$3:$F$2574,MATCH(INDIRECT("'("&amp;EO411&amp;")'!E7"),'郵便番号（石川県）'!$A$3:$A$2574,0),6),"")</f>
        <v/>
      </c>
      <c r="ET411" s="919" t="str">
        <f ca="1">IFERROR(INDEX('郵便番号（石川県）'!$A$3:$F$2574,MATCH(INDIRECT("'("&amp;$EO411&amp;")'!E7"),'郵便番号（石川県）'!$A$3:$A$2574,0),5),"")</f>
        <v/>
      </c>
      <c r="EU411" s="919" t="str">
        <f t="shared" ca="1" si="820"/>
        <v/>
      </c>
      <c r="EV411" s="919" t="str">
        <f t="shared" ca="1" si="821"/>
        <v/>
      </c>
      <c r="EW411" s="919" t="str">
        <f t="shared" ca="1" si="822"/>
        <v/>
      </c>
      <c r="EX411" s="919" t="str">
        <f t="shared" ca="1" si="823"/>
        <v/>
      </c>
      <c r="EY411" s="919" t="str">
        <f t="shared" ca="1" si="824"/>
        <v/>
      </c>
      <c r="EZ411" s="919" t="str">
        <f t="shared" ca="1" si="825"/>
        <v/>
      </c>
      <c r="FA411" s="919" t="str">
        <f t="shared" ca="1" si="826"/>
        <v/>
      </c>
      <c r="FB411" s="919" t="str">
        <f t="shared" ca="1" si="827"/>
        <v/>
      </c>
      <c r="FC411" s="919" t="str">
        <f t="shared" ca="1" si="828"/>
        <v/>
      </c>
      <c r="FD411" s="627" t="str">
        <f t="shared" ca="1" si="829"/>
        <v/>
      </c>
      <c r="FE411" s="630">
        <v>401</v>
      </c>
      <c r="FF411" s="299" t="str">
        <f t="shared" ca="1" si="830"/>
        <v/>
      </c>
      <c r="FG411" s="993" t="str">
        <f t="shared" ca="1" si="831"/>
        <v/>
      </c>
      <c r="FH411" s="919" t="str">
        <f t="shared" ca="1" si="832"/>
        <v/>
      </c>
      <c r="FI411" s="299">
        <f ca="1">COUNTIF($FH$11:FH411,"■")</f>
        <v>0</v>
      </c>
    </row>
    <row r="412" spans="1:165" ht="34.5" customHeight="1">
      <c r="A412" s="445">
        <f t="shared" ca="1" si="736"/>
        <v>0</v>
      </c>
      <c r="B412" s="446">
        <f>IF(R412&lt;&gt;"",IF(COUNTIF(R$11:R412,R412)=1,MAX(B$11:B411)+1,INDEX(B$11:B411,MATCH(R412,R$11:R411,0),1)),0)</f>
        <v>1</v>
      </c>
      <c r="C412" s="446">
        <f ca="1">IF(T412&lt;&gt;"",IF(COUNTIF(T$11:T412,T412)=1,MAX(C$11:C411)+1,INDEX(C$11:C411,MATCH(T412,T$11:T411,0),1)),0)</f>
        <v>0</v>
      </c>
      <c r="D412" s="446">
        <f ca="1">IF(U412&lt;&gt;"",IF(COUNTIF(U$11:U412,U412)=1,MAX(D$11:D411)+1,INDEX(D$11:D411,MATCH(U412,U$11:U411,0),1)),0)</f>
        <v>0</v>
      </c>
      <c r="E412" s="446">
        <f ca="1">IF(S412&lt;&gt;"",IF(COUNTIF(S$11:S412,S412)=1,MAX(E$11:E411)+1,INDEX(E$11:E411,MATCH(S412,S$11:S411,0),1)),0)</f>
        <v>0</v>
      </c>
      <c r="F412" s="446">
        <f ca="1">IF(Z412&lt;&gt;"",IF(COUNTIF(Z$11:Z412,Z412)=1,MAX(F$11:F411)+1,INDEX(F$11:F411,MATCH(Z412,Z$11:Z411,0),1)),0)</f>
        <v>0</v>
      </c>
      <c r="G412" s="447" cm="1">
        <f t="array" aca="1" ref="G412" ca="1">IF(Z412&lt;&gt;"",IF(COUNTIFS(Z$11:Z412,Z412,W$11:W412,W412)=1,MAX(G$11:G411)+1,INDEX(G$11:G411,MATCH(Z412&amp;W412,Z$11:Z411&amp;W$11:W412,0),1)),0)</f>
        <v>0</v>
      </c>
      <c r="H412" s="447">
        <f t="shared" ca="1" si="737"/>
        <v>0</v>
      </c>
      <c r="I412" s="447">
        <f ca="1">IF(T412="",0,IF(COUNTIF(T$11:T412,T412)=1,1,0))</f>
        <v>0</v>
      </c>
      <c r="J412" s="447">
        <f ca="1">IF(U412="",0,IF(COUNTIF(U$11:U412,U412)=1,1,0))</f>
        <v>0</v>
      </c>
      <c r="K412" s="447">
        <f ca="1">IF(S412="",0,IF(COUNTIF(S$11:S412,S412)=1,1,0))</f>
        <v>0</v>
      </c>
      <c r="L412" s="446">
        <f ca="1">IF(Z412="",0,IF(COUNTIF(Z$11:Z412,Z412)=1,1,0))</f>
        <v>0</v>
      </c>
      <c r="M412" s="767">
        <f ca="1">IF($W412=2,IF(COUNTIFS($W$11:$W412,2,$Z$11:$Z412,$Z412)=1,1,0),0)</f>
        <v>0</v>
      </c>
      <c r="N412" s="767">
        <f ca="1">IF($W412=1,IF(COUNTIFS($W$11:$W412,2,$Z$11:$Z412,$Z412)=1,1,0),0)</f>
        <v>0</v>
      </c>
      <c r="O412" s="446">
        <f ca="1">IF(H412=0,0,IF(COUNTIF(Z$11:Z412,Z412)=1,1,0))</f>
        <v>0</v>
      </c>
      <c r="P412" s="448" t="str">
        <f t="shared" ca="1" si="738"/>
        <v>石川県</v>
      </c>
      <c r="Q412" s="89">
        <f t="shared" ca="1" si="739"/>
        <v>402</v>
      </c>
      <c r="R412" s="170" t="s">
        <v>459</v>
      </c>
      <c r="S412" s="357" t="str">
        <f t="shared" ca="1" si="740"/>
        <v/>
      </c>
      <c r="T412" s="357" t="str">
        <f t="shared" ca="1" si="741"/>
        <v/>
      </c>
      <c r="U412" s="58" t="str">
        <f t="shared" ca="1" si="742"/>
        <v/>
      </c>
      <c r="V412" s="58" t="str">
        <f t="shared" ca="1" si="743"/>
        <v/>
      </c>
      <c r="W412" s="920" t="str">
        <f t="shared" ca="1" si="744"/>
        <v/>
      </c>
      <c r="X412" s="369">
        <f ca="1">IFERROR(VLOOKUP(W412,'（様式１号）３整理番号表'!$B$4:$H$5,2,FALSE),0)</f>
        <v>0</v>
      </c>
      <c r="Y412" s="768" t="str" cm="1">
        <f t="array" aca="1" ref="Y412" ca="1">IF(AND(D412=0,F412=0),"",IF(COUNTIF(D$11:D412,D412)=1,1,IF(COUNTIFS(D$11:D412,D412,F$11:F412,F412)=1,INDEX((D$11:D412,F$11:F412,Y$11:Y412),MATCH(_xlfn.MAXIFS(F$11:F411,D$11:D411,D412),$F$11:F412,0),1,3)+1,INDEX((D$11:D412,F$11:F412,Y$11:Y412),MATCH(D412&amp;F412,D$11:D412&amp;F$11:F412,0),1,3))))</f>
        <v/>
      </c>
      <c r="Z412" s="40" t="str">
        <f t="shared" ca="1" si="745"/>
        <v/>
      </c>
      <c r="AA412" s="924" t="str">
        <f t="shared" ca="1" si="746"/>
        <v/>
      </c>
      <c r="AB412" s="93">
        <f ca="1">IFERROR(VLOOKUP(AA412,'（様式１号）３整理番号表'!$B$10:$H$16,2,FALSE),0)</f>
        <v>0</v>
      </c>
      <c r="AC412" s="924" t="str">
        <f t="shared" ca="1" si="747"/>
        <v/>
      </c>
      <c r="AD412" s="924" t="str">
        <f t="shared" ca="1" si="748"/>
        <v/>
      </c>
      <c r="AE412" s="93">
        <f ca="1">IFERROR(VLOOKUP(AD412,'（様式１号）３整理番号表'!$B$21:$H$22,2,FALSE),0)</f>
        <v>0</v>
      </c>
      <c r="AF412" s="924" t="str">
        <f t="shared" ca="1" si="749"/>
        <v/>
      </c>
      <c r="AG412" s="93">
        <f ca="1">IFERROR(VLOOKUP(AF412,'（様式１号）３整理番号表'!$B$26:$H$31,2,FALSE),0)</f>
        <v>0</v>
      </c>
      <c r="AH412" s="924" t="str">
        <f t="shared" ca="1" si="750"/>
        <v/>
      </c>
      <c r="AI412" s="93">
        <f ca="1">IFERROR(VLOOKUP(AH412,'（様式１号）３整理番号表'!$J$5:$N$59,2,FALSE),0)</f>
        <v>0</v>
      </c>
      <c r="AJ412" s="77" t="str">
        <f t="shared" ca="1" si="751"/>
        <v/>
      </c>
      <c r="AK412" s="93">
        <f ca="1">IFERROR(VLOOKUP(AJ412,'（様式１号）３整理番号表'!$P$5:$R$29,2,FALSE),0)</f>
        <v>0</v>
      </c>
      <c r="AL412" s="921" t="str">
        <f t="shared" ca="1" si="752"/>
        <v/>
      </c>
      <c r="AM412" s="921" t="str">
        <f t="shared" ca="1" si="753"/>
        <v/>
      </c>
      <c r="AN412" s="921"/>
      <c r="AO412" s="77" t="str">
        <f t="shared" ca="1" si="754"/>
        <v/>
      </c>
      <c r="AP412" s="93">
        <f ca="1">IFERROR(VLOOKUP(AO412,'（様式１号）３整理番号表'!$P$5:$R$29,2,FALSE),0)</f>
        <v>0</v>
      </c>
      <c r="AQ412" s="924" t="str">
        <f t="shared" ca="1" si="755"/>
        <v/>
      </c>
      <c r="AR412" s="93">
        <f t="shared" ca="1" si="756"/>
        <v>0</v>
      </c>
      <c r="AS412" s="924" t="str">
        <f t="shared" ca="1" si="757"/>
        <v/>
      </c>
      <c r="AT412" s="40" t="str">
        <f t="shared" ca="1" si="758"/>
        <v/>
      </c>
      <c r="AU412" s="93" t="str">
        <f t="shared" ca="1" si="759"/>
        <v/>
      </c>
      <c r="AV412" s="923" t="str">
        <f t="shared" ca="1" si="760"/>
        <v/>
      </c>
      <c r="AW412" s="926" t="str">
        <f t="shared" ca="1" si="761"/>
        <v/>
      </c>
      <c r="AX412" s="925" t="str">
        <f t="shared" ca="1" si="762"/>
        <v/>
      </c>
      <c r="AY412" s="925" t="str">
        <f t="shared" ca="1" si="762"/>
        <v/>
      </c>
      <c r="AZ412" s="925" t="str">
        <f t="shared" ca="1" si="762"/>
        <v/>
      </c>
      <c r="BA412" s="925" t="str">
        <f t="shared" ca="1" si="762"/>
        <v/>
      </c>
      <c r="BB412" s="925" t="str">
        <f t="shared" ca="1" si="763"/>
        <v/>
      </c>
      <c r="BC412" s="925" t="str">
        <f t="shared" ca="1" si="764"/>
        <v/>
      </c>
      <c r="BD412" s="925" t="str">
        <f t="shared" ca="1" si="764"/>
        <v/>
      </c>
      <c r="BE412" s="925" t="str">
        <f t="shared" ca="1" si="764"/>
        <v/>
      </c>
      <c r="BF412" s="77" t="str">
        <f t="shared" ca="1" si="765"/>
        <v/>
      </c>
      <c r="BG412" s="924" t="str">
        <f t="shared" ca="1" si="766"/>
        <v/>
      </c>
      <c r="BH412" s="94">
        <f ca="1">IF(BF412&lt;&gt;"",INDEX('（様式１号）３整理番号表'!$AB$7:$AQ$12,MATCH(BF412,'（様式１号）３整理番号表'!$AA$7:$AA$12,0),MATCH(BG412,'（様式１号）３整理番号表'!$AB$6:$AQ$6,0)),0)</f>
        <v>0</v>
      </c>
      <c r="BI412" s="921" t="str">
        <f t="shared" ca="1" si="767"/>
        <v/>
      </c>
      <c r="BJ412" s="922" t="str">
        <f t="shared" ca="1" si="768"/>
        <v/>
      </c>
      <c r="BK412" s="926" t="str">
        <f t="shared" ca="1" si="769"/>
        <v/>
      </c>
      <c r="BL412" s="922" t="str">
        <f t="shared" ca="1" si="770"/>
        <v/>
      </c>
      <c r="BM412" s="79" t="str">
        <f t="shared" ca="1" si="771"/>
        <v/>
      </c>
      <c r="BN412" s="82" t="str">
        <f t="shared" ca="1" si="772"/>
        <v/>
      </c>
      <c r="BO412" s="83" t="str">
        <f t="shared" ca="1" si="773"/>
        <v/>
      </c>
      <c r="BP412" s="84" t="str">
        <f t="shared" ca="1" si="774"/>
        <v/>
      </c>
      <c r="BQ412" s="82" t="str">
        <f t="shared" ca="1" si="775"/>
        <v/>
      </c>
      <c r="BR412" s="97" t="str">
        <f t="shared" ca="1" si="776"/>
        <v/>
      </c>
      <c r="BS412" s="95" t="str">
        <f t="shared" ca="1" si="777"/>
        <v/>
      </c>
      <c r="BT412" s="184" t="str">
        <f t="shared" ca="1" si="778"/>
        <v/>
      </c>
      <c r="BU412" s="611" t="str">
        <f t="shared" ca="1" si="779"/>
        <v/>
      </c>
      <c r="BV412" s="77" t="str">
        <f t="shared" ca="1" si="780"/>
        <v/>
      </c>
      <c r="BW412" s="85" t="str">
        <f t="shared" ca="1" si="781"/>
        <v/>
      </c>
      <c r="BX412" s="86" t="str">
        <f t="shared" ca="1" si="782"/>
        <v/>
      </c>
      <c r="BY412" s="231">
        <f ca="1">IF('ポイント要件確認等（個別表）'!AD412=1,ROUNDDOWN('ポイント要件確認等（個別表）'!AV412,-3),IF('ポイント要件確認等（個別表）'!AD412=2,ROUNDDOWN('ポイント要件確認等（個別表）'!BH412,-3),IF('ポイント要件確認等（個別表）'!AD412=3,ROUNDDOWN('ポイント要件確認等（個別表）'!BT412,-3),0)))</f>
        <v>0</v>
      </c>
      <c r="BZ412" s="86" t="str">
        <f t="shared" ca="1" si="783"/>
        <v/>
      </c>
      <c r="CA412" s="232" t="str">
        <f t="shared" ca="1" si="784"/>
        <v/>
      </c>
      <c r="CB412" s="232">
        <f t="shared" ca="1" si="785"/>
        <v>0</v>
      </c>
      <c r="CC412" s="86" t="str">
        <f t="shared" ca="1" si="786"/>
        <v/>
      </c>
      <c r="CD412" s="86" t="str">
        <f t="shared" ca="1" si="787"/>
        <v/>
      </c>
      <c r="CE412" s="609"/>
      <c r="CF412" s="86" t="str">
        <f t="shared" ca="1" si="788"/>
        <v/>
      </c>
      <c r="CG412" s="185" t="str">
        <f t="shared" ca="1" si="789"/>
        <v/>
      </c>
      <c r="CH412" s="246" t="str">
        <f t="shared" ca="1" si="790"/>
        <v>含税額</v>
      </c>
      <c r="CI412" s="247" t="str">
        <f t="shared" ca="1" si="791"/>
        <v/>
      </c>
      <c r="CJ412" s="87" t="str">
        <f ca="1">IFERROR(IF(INDIRECT("'("&amp;'２個別表'!EO412&amp;")'!AR"&amp;84+EP412)&lt;&gt;1,"",1),"")</f>
        <v/>
      </c>
      <c r="CK412" s="244" t="str">
        <f t="shared" ca="1" si="792"/>
        <v/>
      </c>
      <c r="CL412" s="235" t="str">
        <f t="shared" ca="1" si="793"/>
        <v/>
      </c>
      <c r="CM412" s="239" t="str">
        <f t="shared" ca="1" si="794"/>
        <v/>
      </c>
      <c r="CN412" s="77" t="str">
        <f t="shared" ca="1" si="795"/>
        <v/>
      </c>
      <c r="CO412" s="93" t="str">
        <f ca="1">IFERROR(VLOOKUP(CN412,'（様式１号）３整理番号表'!$T$5:$V$15,2,FALSE),"")</f>
        <v/>
      </c>
      <c r="CP412" s="924" t="str">
        <f t="shared" ca="1" si="796"/>
        <v/>
      </c>
      <c r="CQ412" s="93" t="str">
        <f ca="1">IFERROR(VLOOKUP(CP412,'（様式１号）３整理番号表'!$T$19:$V$24,2,FALSE),"")</f>
        <v/>
      </c>
      <c r="CR412" s="924" t="str">
        <f ca="1">IFERROR(IF(INDIRECT("'("&amp;'２個別表'!EO412&amp;")'!AV"&amp;84+EP412)&lt;&gt;1,"",1),"")</f>
        <v/>
      </c>
      <c r="CS412" s="232">
        <f t="shared" ca="1" si="797"/>
        <v>0</v>
      </c>
      <c r="CT412" s="248">
        <f t="shared" ca="1" si="798"/>
        <v>0</v>
      </c>
      <c r="CU412" s="376" t="str">
        <f ca="1">IF(ER412="補強",IF(COUNTIFS($Z$11:Z412,Z412,$W$11:W412,1)=1,"１①",""),IF(COUNTIFS($Z$11:Z412,Z412,$W$11:W412,2)=1,"２①",""))</f>
        <v/>
      </c>
      <c r="CV412" s="57" t="str">
        <f t="shared" ca="1" si="799"/>
        <v/>
      </c>
      <c r="CW412" s="927" t="str">
        <f t="shared" ca="1" si="800"/>
        <v/>
      </c>
      <c r="CX412" s="256" t="str">
        <f t="shared" ca="1" si="801"/>
        <v/>
      </c>
      <c r="CY412" s="256" t="str">
        <f t="shared" ca="1" si="802"/>
        <v/>
      </c>
      <c r="CZ412" s="256" t="str">
        <f t="shared" ca="1" si="803"/>
        <v/>
      </c>
      <c r="DA412" s="256" t="str">
        <f t="shared" ca="1" si="804"/>
        <v/>
      </c>
      <c r="DB412" s="316" t="str">
        <f ca="1">IFERROR(VLOOKUP($CU412,'（様式１号）３整理番号表'!$Z$19:$AB$32,3,FALSE),"")</f>
        <v/>
      </c>
      <c r="DC412" s="259" t="str">
        <f t="shared" ca="1" si="805"/>
        <v>-</v>
      </c>
      <c r="DD412" s="618" t="str">
        <f t="shared" ca="1" si="806"/>
        <v/>
      </c>
      <c r="DE412" s="321" t="str">
        <f ca="1">IF(AND(AO412=18,AS412=1),IF(COUNTIFS($Y$11:Y412,Y412,$AS$11:AS412,1)=1,"２②",""),IF($CU412="１①",INDEX(INDIRECT("'("&amp;$EO412&amp;")'!AR116:BB116"),1,MATCH(INDIRECT("'("&amp;$EO412&amp;")'!C118"),INDIRECT("'("&amp;$EO412&amp;")'!AR119:BB119"),0)),""))</f>
        <v/>
      </c>
      <c r="DF412" s="324" t="str">
        <f t="shared" ca="1" si="807"/>
        <v/>
      </c>
      <c r="DG412" s="313" t="str">
        <f t="shared" ca="1" si="808"/>
        <v/>
      </c>
      <c r="DH412" s="313" t="str">
        <f t="shared" ca="1" si="809"/>
        <v/>
      </c>
      <c r="DI412" s="313" t="str">
        <f t="shared" ca="1" si="810"/>
        <v/>
      </c>
      <c r="DJ412" s="313" t="str">
        <f t="shared" ca="1" si="811"/>
        <v/>
      </c>
      <c r="DK412" s="328" t="str">
        <f t="shared" ca="1" si="812"/>
        <v/>
      </c>
      <c r="DL412" s="334" t="str">
        <f t="shared" ca="1" si="813"/>
        <v/>
      </c>
      <c r="DM412" s="915" t="str">
        <f t="shared" ca="1" si="814"/>
        <v/>
      </c>
      <c r="DN412" s="15"/>
      <c r="DO412" s="324"/>
      <c r="DP412" s="16"/>
      <c r="DQ412" s="16"/>
      <c r="DR412" s="16"/>
      <c r="DS412" s="16"/>
      <c r="DT412" s="318" t="str">
        <f>IFERROR(VLOOKUP($DN412,'（様式１号）３整理番号表'!$Z$19:$AB$32,3,FALSE),"")</f>
        <v/>
      </c>
      <c r="DU412" s="259" t="str">
        <f t="shared" si="815"/>
        <v/>
      </c>
      <c r="DV412" s="14"/>
      <c r="DW412" s="17" t="str">
        <f t="shared" ca="1" si="816"/>
        <v/>
      </c>
      <c r="DX412" s="88" t="str">
        <f t="shared" ca="1" si="833"/>
        <v/>
      </c>
      <c r="DZ412" s="339">
        <f t="shared" ca="1" si="835"/>
        <v>0</v>
      </c>
      <c r="EA412" s="339">
        <f t="shared" ca="1" si="835"/>
        <v>0</v>
      </c>
      <c r="EB412" s="339">
        <f t="shared" ca="1" si="835"/>
        <v>0</v>
      </c>
      <c r="EC412" s="339">
        <f t="shared" ca="1" si="835"/>
        <v>0</v>
      </c>
      <c r="ED412" s="339">
        <f t="shared" ca="1" si="835"/>
        <v>0</v>
      </c>
      <c r="EE412" s="339">
        <f t="shared" ca="1" si="835"/>
        <v>0</v>
      </c>
      <c r="EF412" s="339">
        <f t="shared" ca="1" si="835"/>
        <v>0</v>
      </c>
      <c r="EG412" s="339">
        <f t="shared" ca="1" si="835"/>
        <v>0</v>
      </c>
      <c r="EH412" s="339">
        <f t="shared" ca="1" si="835"/>
        <v>0</v>
      </c>
      <c r="EI412" s="339">
        <f t="shared" ca="1" si="835"/>
        <v>0</v>
      </c>
      <c r="EJ412" s="339">
        <f t="shared" ca="1" si="835"/>
        <v>0</v>
      </c>
      <c r="EK412" s="339">
        <f t="shared" ca="1" si="835"/>
        <v>0</v>
      </c>
      <c r="EL412" s="339">
        <f t="shared" ca="1" si="835"/>
        <v>0</v>
      </c>
      <c r="EM412" s="339">
        <f t="shared" ca="1" si="835"/>
        <v>0</v>
      </c>
      <c r="EO412" s="919" t="str">
        <f t="shared" ca="1" si="735"/>
        <v/>
      </c>
      <c r="EP412" s="919" t="str">
        <f t="shared" ca="1" si="817"/>
        <v/>
      </c>
      <c r="EQ412" s="919" t="str">
        <f t="shared" ca="1" si="818"/>
        <v/>
      </c>
      <c r="ER412" s="919" t="str">
        <f t="shared" ca="1" si="819"/>
        <v/>
      </c>
      <c r="ES412" s="919" t="str">
        <f ca="1">IFERROR(INDEX('郵便番号（石川県）'!$A$3:$F$2574,MATCH(INDIRECT("'("&amp;EO412&amp;")'!E7"),'郵便番号（石川県）'!$A$3:$A$2574,0),6),"")</f>
        <v/>
      </c>
      <c r="ET412" s="919" t="str">
        <f ca="1">IFERROR(INDEX('郵便番号（石川県）'!$A$3:$F$2574,MATCH(INDIRECT("'("&amp;$EO412&amp;")'!E7"),'郵便番号（石川県）'!$A$3:$A$2574,0),5),"")</f>
        <v/>
      </c>
      <c r="EU412" s="919" t="str">
        <f t="shared" ca="1" si="820"/>
        <v/>
      </c>
      <c r="EV412" s="919" t="str">
        <f t="shared" ca="1" si="821"/>
        <v/>
      </c>
      <c r="EW412" s="919" t="str">
        <f t="shared" ca="1" si="822"/>
        <v/>
      </c>
      <c r="EX412" s="919" t="str">
        <f t="shared" ca="1" si="823"/>
        <v/>
      </c>
      <c r="EY412" s="919" t="str">
        <f t="shared" ca="1" si="824"/>
        <v/>
      </c>
      <c r="EZ412" s="919" t="str">
        <f t="shared" ca="1" si="825"/>
        <v/>
      </c>
      <c r="FA412" s="919" t="str">
        <f t="shared" ca="1" si="826"/>
        <v/>
      </c>
      <c r="FB412" s="919" t="str">
        <f t="shared" ca="1" si="827"/>
        <v/>
      </c>
      <c r="FC412" s="919" t="str">
        <f t="shared" ca="1" si="828"/>
        <v/>
      </c>
      <c r="FD412" s="627" t="str">
        <f t="shared" ca="1" si="829"/>
        <v/>
      </c>
      <c r="FE412" s="630">
        <v>402</v>
      </c>
      <c r="FF412" s="299" t="str">
        <f t="shared" ca="1" si="830"/>
        <v/>
      </c>
      <c r="FG412" s="993" t="str">
        <f t="shared" ca="1" si="831"/>
        <v/>
      </c>
      <c r="FH412" s="919" t="str">
        <f t="shared" ca="1" si="832"/>
        <v/>
      </c>
      <c r="FI412" s="299">
        <f ca="1">COUNTIF($FH$11:FH412,"■")</f>
        <v>0</v>
      </c>
    </row>
    <row r="413" spans="1:165" ht="34.5" customHeight="1">
      <c r="A413" s="445">
        <f t="shared" ca="1" si="736"/>
        <v>0</v>
      </c>
      <c r="B413" s="446">
        <f>IF(R413&lt;&gt;"",IF(COUNTIF(R$11:R413,R413)=1,MAX(B$11:B412)+1,INDEX(B$11:B412,MATCH(R413,R$11:R412,0),1)),0)</f>
        <v>1</v>
      </c>
      <c r="C413" s="446">
        <f ca="1">IF(T413&lt;&gt;"",IF(COUNTIF(T$11:T413,T413)=1,MAX(C$11:C412)+1,INDEX(C$11:C412,MATCH(T413,T$11:T412,0),1)),0)</f>
        <v>0</v>
      </c>
      <c r="D413" s="446">
        <f ca="1">IF(U413&lt;&gt;"",IF(COUNTIF(U$11:U413,U413)=1,MAX(D$11:D412)+1,INDEX(D$11:D412,MATCH(U413,U$11:U412,0),1)),0)</f>
        <v>0</v>
      </c>
      <c r="E413" s="446">
        <f ca="1">IF(S413&lt;&gt;"",IF(COUNTIF(S$11:S413,S413)=1,MAX(E$11:E412)+1,INDEX(E$11:E412,MATCH(S413,S$11:S412,0),1)),0)</f>
        <v>0</v>
      </c>
      <c r="F413" s="446">
        <f ca="1">IF(Z413&lt;&gt;"",IF(COUNTIF(Z$11:Z413,Z413)=1,MAX(F$11:F412)+1,INDEX(F$11:F412,MATCH(Z413,Z$11:Z412,0),1)),0)</f>
        <v>0</v>
      </c>
      <c r="G413" s="447" cm="1">
        <f t="array" aca="1" ref="G413" ca="1">IF(Z413&lt;&gt;"",IF(COUNTIFS(Z$11:Z413,Z413,W$11:W413,W413)=1,MAX(G$11:G412)+1,INDEX(G$11:G412,MATCH(Z413&amp;W413,Z$11:Z412&amp;W$11:W413,0),1)),0)</f>
        <v>0</v>
      </c>
      <c r="H413" s="447">
        <f t="shared" ca="1" si="737"/>
        <v>0</v>
      </c>
      <c r="I413" s="447">
        <f ca="1">IF(T413="",0,IF(COUNTIF(T$11:T413,T413)=1,1,0))</f>
        <v>0</v>
      </c>
      <c r="J413" s="447">
        <f ca="1">IF(U413="",0,IF(COUNTIF(U$11:U413,U413)=1,1,0))</f>
        <v>0</v>
      </c>
      <c r="K413" s="447">
        <f ca="1">IF(S413="",0,IF(COUNTIF(S$11:S413,S413)=1,1,0))</f>
        <v>0</v>
      </c>
      <c r="L413" s="446">
        <f ca="1">IF(Z413="",0,IF(COUNTIF(Z$11:Z413,Z413)=1,1,0))</f>
        <v>0</v>
      </c>
      <c r="M413" s="767">
        <f ca="1">IF($W413=2,IF(COUNTIFS($W$11:$W413,2,$Z$11:$Z413,$Z413)=1,1,0),0)</f>
        <v>0</v>
      </c>
      <c r="N413" s="767">
        <f ca="1">IF($W413=1,IF(COUNTIFS($W$11:$W413,2,$Z$11:$Z413,$Z413)=1,1,0),0)</f>
        <v>0</v>
      </c>
      <c r="O413" s="446">
        <f ca="1">IF(H413=0,0,IF(COUNTIF(Z$11:Z413,Z413)=1,1,0))</f>
        <v>0</v>
      </c>
      <c r="P413" s="448" t="str">
        <f t="shared" ca="1" si="738"/>
        <v>石川県</v>
      </c>
      <c r="Q413" s="89">
        <f t="shared" ca="1" si="739"/>
        <v>403</v>
      </c>
      <c r="R413" s="170" t="s">
        <v>459</v>
      </c>
      <c r="S413" s="357" t="str">
        <f t="shared" ca="1" si="740"/>
        <v/>
      </c>
      <c r="T413" s="357" t="str">
        <f t="shared" ca="1" si="741"/>
        <v/>
      </c>
      <c r="U413" s="58" t="str">
        <f t="shared" ca="1" si="742"/>
        <v/>
      </c>
      <c r="V413" s="58" t="str">
        <f t="shared" ca="1" si="743"/>
        <v/>
      </c>
      <c r="W413" s="920" t="str">
        <f t="shared" ca="1" si="744"/>
        <v/>
      </c>
      <c r="X413" s="369">
        <f ca="1">IFERROR(VLOOKUP(W413,'（様式１号）３整理番号表'!$B$4:$H$5,2,FALSE),0)</f>
        <v>0</v>
      </c>
      <c r="Y413" s="768" t="str" cm="1">
        <f t="array" aca="1" ref="Y413" ca="1">IF(AND(D413=0,F413=0),"",IF(COUNTIF(D$11:D413,D413)=1,1,IF(COUNTIFS(D$11:D413,D413,F$11:F413,F413)=1,INDEX((D$11:D413,F$11:F413,Y$11:Y413),MATCH(_xlfn.MAXIFS(F$11:F412,D$11:D412,D413),$F$11:F413,0),1,3)+1,INDEX((D$11:D413,F$11:F413,Y$11:Y413),MATCH(D413&amp;F413,D$11:D413&amp;F$11:F413,0),1,3))))</f>
        <v/>
      </c>
      <c r="Z413" s="40" t="str">
        <f t="shared" ca="1" si="745"/>
        <v/>
      </c>
      <c r="AA413" s="924" t="str">
        <f t="shared" ca="1" si="746"/>
        <v/>
      </c>
      <c r="AB413" s="93">
        <f ca="1">IFERROR(VLOOKUP(AA413,'（様式１号）３整理番号表'!$B$10:$H$16,2,FALSE),0)</f>
        <v>0</v>
      </c>
      <c r="AC413" s="924" t="str">
        <f t="shared" ca="1" si="747"/>
        <v/>
      </c>
      <c r="AD413" s="924" t="str">
        <f t="shared" ca="1" si="748"/>
        <v/>
      </c>
      <c r="AE413" s="93">
        <f ca="1">IFERROR(VLOOKUP(AD413,'（様式１号）３整理番号表'!$B$21:$H$22,2,FALSE),0)</f>
        <v>0</v>
      </c>
      <c r="AF413" s="924" t="str">
        <f t="shared" ca="1" si="749"/>
        <v/>
      </c>
      <c r="AG413" s="93">
        <f ca="1">IFERROR(VLOOKUP(AF413,'（様式１号）３整理番号表'!$B$26:$H$31,2,FALSE),0)</f>
        <v>0</v>
      </c>
      <c r="AH413" s="924" t="str">
        <f t="shared" ca="1" si="750"/>
        <v/>
      </c>
      <c r="AI413" s="93">
        <f ca="1">IFERROR(VLOOKUP(AH413,'（様式１号）３整理番号表'!$J$5:$N$59,2,FALSE),0)</f>
        <v>0</v>
      </c>
      <c r="AJ413" s="77" t="str">
        <f t="shared" ca="1" si="751"/>
        <v/>
      </c>
      <c r="AK413" s="93">
        <f ca="1">IFERROR(VLOOKUP(AJ413,'（様式１号）３整理番号表'!$P$5:$R$29,2,FALSE),0)</f>
        <v>0</v>
      </c>
      <c r="AL413" s="921" t="str">
        <f t="shared" ca="1" si="752"/>
        <v/>
      </c>
      <c r="AM413" s="921" t="str">
        <f t="shared" ca="1" si="753"/>
        <v/>
      </c>
      <c r="AN413" s="921"/>
      <c r="AO413" s="77" t="str">
        <f t="shared" ca="1" si="754"/>
        <v/>
      </c>
      <c r="AP413" s="93">
        <f ca="1">IFERROR(VLOOKUP(AO413,'（様式１号）３整理番号表'!$P$5:$R$29,2,FALSE),0)</f>
        <v>0</v>
      </c>
      <c r="AQ413" s="924" t="str">
        <f t="shared" ca="1" si="755"/>
        <v/>
      </c>
      <c r="AR413" s="93">
        <f t="shared" ca="1" si="756"/>
        <v>0</v>
      </c>
      <c r="AS413" s="924" t="str">
        <f t="shared" ca="1" si="757"/>
        <v/>
      </c>
      <c r="AT413" s="40" t="str">
        <f t="shared" ca="1" si="758"/>
        <v/>
      </c>
      <c r="AU413" s="93" t="str">
        <f t="shared" ca="1" si="759"/>
        <v/>
      </c>
      <c r="AV413" s="923" t="str">
        <f t="shared" ca="1" si="760"/>
        <v/>
      </c>
      <c r="AW413" s="926" t="str">
        <f t="shared" ca="1" si="761"/>
        <v/>
      </c>
      <c r="AX413" s="925" t="str">
        <f t="shared" ca="1" si="762"/>
        <v/>
      </c>
      <c r="AY413" s="925" t="str">
        <f t="shared" ca="1" si="762"/>
        <v/>
      </c>
      <c r="AZ413" s="925" t="str">
        <f t="shared" ca="1" si="762"/>
        <v/>
      </c>
      <c r="BA413" s="925" t="str">
        <f t="shared" ca="1" si="762"/>
        <v/>
      </c>
      <c r="BB413" s="925" t="str">
        <f t="shared" ca="1" si="763"/>
        <v/>
      </c>
      <c r="BC413" s="925" t="str">
        <f t="shared" ca="1" si="764"/>
        <v/>
      </c>
      <c r="BD413" s="925" t="str">
        <f t="shared" ca="1" si="764"/>
        <v/>
      </c>
      <c r="BE413" s="925" t="str">
        <f t="shared" ca="1" si="764"/>
        <v/>
      </c>
      <c r="BF413" s="77" t="str">
        <f t="shared" ca="1" si="765"/>
        <v/>
      </c>
      <c r="BG413" s="924" t="str">
        <f t="shared" ca="1" si="766"/>
        <v/>
      </c>
      <c r="BH413" s="94">
        <f ca="1">IF(BF413&lt;&gt;"",INDEX('（様式１号）３整理番号表'!$AB$7:$AQ$12,MATCH(BF413,'（様式１号）３整理番号表'!$AA$7:$AA$12,0),MATCH(BG413,'（様式１号）３整理番号表'!$AB$6:$AQ$6,0)),0)</f>
        <v>0</v>
      </c>
      <c r="BI413" s="921" t="str">
        <f t="shared" ca="1" si="767"/>
        <v/>
      </c>
      <c r="BJ413" s="922" t="str">
        <f t="shared" ca="1" si="768"/>
        <v/>
      </c>
      <c r="BK413" s="926" t="str">
        <f t="shared" ca="1" si="769"/>
        <v/>
      </c>
      <c r="BL413" s="922" t="str">
        <f t="shared" ca="1" si="770"/>
        <v/>
      </c>
      <c r="BM413" s="79" t="str">
        <f t="shared" ca="1" si="771"/>
        <v/>
      </c>
      <c r="BN413" s="82" t="str">
        <f t="shared" ca="1" si="772"/>
        <v/>
      </c>
      <c r="BO413" s="83" t="str">
        <f t="shared" ca="1" si="773"/>
        <v/>
      </c>
      <c r="BP413" s="84" t="str">
        <f t="shared" ca="1" si="774"/>
        <v/>
      </c>
      <c r="BQ413" s="82" t="str">
        <f t="shared" ca="1" si="775"/>
        <v/>
      </c>
      <c r="BR413" s="97" t="str">
        <f t="shared" ca="1" si="776"/>
        <v/>
      </c>
      <c r="BS413" s="95" t="str">
        <f t="shared" ca="1" si="777"/>
        <v/>
      </c>
      <c r="BT413" s="184" t="str">
        <f t="shared" ca="1" si="778"/>
        <v/>
      </c>
      <c r="BU413" s="611" t="str">
        <f t="shared" ca="1" si="779"/>
        <v/>
      </c>
      <c r="BV413" s="77" t="str">
        <f t="shared" ca="1" si="780"/>
        <v/>
      </c>
      <c r="BW413" s="85" t="str">
        <f t="shared" ca="1" si="781"/>
        <v/>
      </c>
      <c r="BX413" s="86" t="str">
        <f t="shared" ca="1" si="782"/>
        <v/>
      </c>
      <c r="BY413" s="231">
        <f ca="1">IF('ポイント要件確認等（個別表）'!AD413=1,ROUNDDOWN('ポイント要件確認等（個別表）'!AV413,-3),IF('ポイント要件確認等（個別表）'!AD413=2,ROUNDDOWN('ポイント要件確認等（個別表）'!BH413,-3),IF('ポイント要件確認等（個別表）'!AD413=3,ROUNDDOWN('ポイント要件確認等（個別表）'!BT413,-3),0)))</f>
        <v>0</v>
      </c>
      <c r="BZ413" s="86" t="str">
        <f t="shared" ca="1" si="783"/>
        <v/>
      </c>
      <c r="CA413" s="232" t="str">
        <f t="shared" ca="1" si="784"/>
        <v/>
      </c>
      <c r="CB413" s="232">
        <f t="shared" ca="1" si="785"/>
        <v>0</v>
      </c>
      <c r="CC413" s="86" t="str">
        <f t="shared" ca="1" si="786"/>
        <v/>
      </c>
      <c r="CD413" s="86" t="str">
        <f t="shared" ca="1" si="787"/>
        <v/>
      </c>
      <c r="CE413" s="609"/>
      <c r="CF413" s="86" t="str">
        <f t="shared" ca="1" si="788"/>
        <v/>
      </c>
      <c r="CG413" s="185" t="str">
        <f t="shared" ca="1" si="789"/>
        <v/>
      </c>
      <c r="CH413" s="246" t="str">
        <f t="shared" ca="1" si="790"/>
        <v>含税額</v>
      </c>
      <c r="CI413" s="247" t="str">
        <f t="shared" ca="1" si="791"/>
        <v/>
      </c>
      <c r="CJ413" s="87" t="str">
        <f ca="1">IFERROR(IF(INDIRECT("'("&amp;'２個別表'!EO413&amp;")'!AR"&amp;84+EP413)&lt;&gt;1,"",1),"")</f>
        <v/>
      </c>
      <c r="CK413" s="244" t="str">
        <f t="shared" ca="1" si="792"/>
        <v/>
      </c>
      <c r="CL413" s="235" t="str">
        <f t="shared" ca="1" si="793"/>
        <v/>
      </c>
      <c r="CM413" s="239" t="str">
        <f t="shared" ca="1" si="794"/>
        <v/>
      </c>
      <c r="CN413" s="77" t="str">
        <f t="shared" ca="1" si="795"/>
        <v/>
      </c>
      <c r="CO413" s="93" t="str">
        <f ca="1">IFERROR(VLOOKUP(CN413,'（様式１号）３整理番号表'!$T$5:$V$15,2,FALSE),"")</f>
        <v/>
      </c>
      <c r="CP413" s="924" t="str">
        <f t="shared" ca="1" si="796"/>
        <v/>
      </c>
      <c r="CQ413" s="93" t="str">
        <f ca="1">IFERROR(VLOOKUP(CP413,'（様式１号）３整理番号表'!$T$19:$V$24,2,FALSE),"")</f>
        <v/>
      </c>
      <c r="CR413" s="924" t="str">
        <f ca="1">IFERROR(IF(INDIRECT("'("&amp;'２個別表'!EO413&amp;")'!AV"&amp;84+EP413)&lt;&gt;1,"",1),"")</f>
        <v/>
      </c>
      <c r="CS413" s="232">
        <f t="shared" ca="1" si="797"/>
        <v>0</v>
      </c>
      <c r="CT413" s="248">
        <f t="shared" ca="1" si="798"/>
        <v>0</v>
      </c>
      <c r="CU413" s="376" t="str">
        <f ca="1">IF(ER413="補強",IF(COUNTIFS($Z$11:Z413,Z413,$W$11:W413,1)=1,"１①",""),IF(COUNTIFS($Z$11:Z413,Z413,$W$11:W413,2)=1,"２①",""))</f>
        <v/>
      </c>
      <c r="CV413" s="57" t="str">
        <f t="shared" ca="1" si="799"/>
        <v/>
      </c>
      <c r="CW413" s="927" t="str">
        <f t="shared" ca="1" si="800"/>
        <v/>
      </c>
      <c r="CX413" s="256" t="str">
        <f t="shared" ca="1" si="801"/>
        <v/>
      </c>
      <c r="CY413" s="256" t="str">
        <f t="shared" ca="1" si="802"/>
        <v/>
      </c>
      <c r="CZ413" s="256" t="str">
        <f t="shared" ca="1" si="803"/>
        <v/>
      </c>
      <c r="DA413" s="256" t="str">
        <f t="shared" ca="1" si="804"/>
        <v/>
      </c>
      <c r="DB413" s="316" t="str">
        <f ca="1">IFERROR(VLOOKUP($CU413,'（様式１号）３整理番号表'!$Z$19:$AB$32,3,FALSE),"")</f>
        <v/>
      </c>
      <c r="DC413" s="259" t="str">
        <f t="shared" ca="1" si="805"/>
        <v>-</v>
      </c>
      <c r="DD413" s="618" t="str">
        <f t="shared" ca="1" si="806"/>
        <v/>
      </c>
      <c r="DE413" s="321" t="str">
        <f ca="1">IF(AND(AO413=18,AS413=1),IF(COUNTIFS($Y$11:Y413,Y413,$AS$11:AS413,1)=1,"２②",""),IF($CU413="１①",INDEX(INDIRECT("'("&amp;$EO413&amp;")'!AR116:BB116"),1,MATCH(INDIRECT("'("&amp;$EO413&amp;")'!C118"),INDIRECT("'("&amp;$EO413&amp;")'!AR119:BB119"),0)),""))</f>
        <v/>
      </c>
      <c r="DF413" s="324" t="str">
        <f t="shared" ca="1" si="807"/>
        <v/>
      </c>
      <c r="DG413" s="313" t="str">
        <f t="shared" ca="1" si="808"/>
        <v/>
      </c>
      <c r="DH413" s="313" t="str">
        <f t="shared" ca="1" si="809"/>
        <v/>
      </c>
      <c r="DI413" s="313" t="str">
        <f t="shared" ca="1" si="810"/>
        <v/>
      </c>
      <c r="DJ413" s="313" t="str">
        <f t="shared" ca="1" si="811"/>
        <v/>
      </c>
      <c r="DK413" s="328" t="str">
        <f t="shared" ca="1" si="812"/>
        <v/>
      </c>
      <c r="DL413" s="334" t="str">
        <f t="shared" ca="1" si="813"/>
        <v/>
      </c>
      <c r="DM413" s="915" t="str">
        <f t="shared" ca="1" si="814"/>
        <v/>
      </c>
      <c r="DN413" s="15"/>
      <c r="DO413" s="324"/>
      <c r="DP413" s="16"/>
      <c r="DQ413" s="16"/>
      <c r="DR413" s="16"/>
      <c r="DS413" s="16"/>
      <c r="DT413" s="318" t="str">
        <f>IFERROR(VLOOKUP($DN413,'（様式１号）３整理番号表'!$Z$19:$AB$32,3,FALSE),"")</f>
        <v/>
      </c>
      <c r="DU413" s="259" t="str">
        <f t="shared" si="815"/>
        <v/>
      </c>
      <c r="DV413" s="14"/>
      <c r="DW413" s="17" t="str">
        <f t="shared" ca="1" si="816"/>
        <v/>
      </c>
      <c r="DX413" s="88" t="str">
        <f t="shared" ca="1" si="833"/>
        <v/>
      </c>
      <c r="DZ413" s="339">
        <f t="shared" ca="1" si="835"/>
        <v>0</v>
      </c>
      <c r="EA413" s="339">
        <f t="shared" ca="1" si="835"/>
        <v>0</v>
      </c>
      <c r="EB413" s="339">
        <f t="shared" ca="1" si="835"/>
        <v>0</v>
      </c>
      <c r="EC413" s="339">
        <f t="shared" ca="1" si="835"/>
        <v>0</v>
      </c>
      <c r="ED413" s="339">
        <f t="shared" ca="1" si="835"/>
        <v>0</v>
      </c>
      <c r="EE413" s="339">
        <f t="shared" ca="1" si="835"/>
        <v>0</v>
      </c>
      <c r="EF413" s="339">
        <f t="shared" ca="1" si="835"/>
        <v>0</v>
      </c>
      <c r="EG413" s="339">
        <f t="shared" ca="1" si="835"/>
        <v>0</v>
      </c>
      <c r="EH413" s="339">
        <f t="shared" ca="1" si="835"/>
        <v>0</v>
      </c>
      <c r="EI413" s="339">
        <f t="shared" ca="1" si="835"/>
        <v>0</v>
      </c>
      <c r="EJ413" s="339">
        <f t="shared" ca="1" si="835"/>
        <v>0</v>
      </c>
      <c r="EK413" s="339">
        <f t="shared" ca="1" si="835"/>
        <v>0</v>
      </c>
      <c r="EL413" s="339">
        <f t="shared" ca="1" si="835"/>
        <v>0</v>
      </c>
      <c r="EM413" s="339">
        <f t="shared" ca="1" si="835"/>
        <v>0</v>
      </c>
      <c r="EO413" s="919" t="str">
        <f t="shared" ca="1" si="735"/>
        <v/>
      </c>
      <c r="EP413" s="919" t="str">
        <f t="shared" ca="1" si="817"/>
        <v/>
      </c>
      <c r="EQ413" s="919" t="str">
        <f t="shared" ca="1" si="818"/>
        <v/>
      </c>
      <c r="ER413" s="919" t="str">
        <f t="shared" ca="1" si="819"/>
        <v/>
      </c>
      <c r="ES413" s="919" t="str">
        <f ca="1">IFERROR(INDEX('郵便番号（石川県）'!$A$3:$F$2574,MATCH(INDIRECT("'("&amp;EO413&amp;")'!E7"),'郵便番号（石川県）'!$A$3:$A$2574,0),6),"")</f>
        <v/>
      </c>
      <c r="ET413" s="919" t="str">
        <f ca="1">IFERROR(INDEX('郵便番号（石川県）'!$A$3:$F$2574,MATCH(INDIRECT("'("&amp;$EO413&amp;")'!E7"),'郵便番号（石川県）'!$A$3:$A$2574,0),5),"")</f>
        <v/>
      </c>
      <c r="EU413" s="919" t="str">
        <f t="shared" ca="1" si="820"/>
        <v/>
      </c>
      <c r="EV413" s="919" t="str">
        <f t="shared" ca="1" si="821"/>
        <v/>
      </c>
      <c r="EW413" s="919" t="str">
        <f t="shared" ca="1" si="822"/>
        <v/>
      </c>
      <c r="EX413" s="919" t="str">
        <f t="shared" ca="1" si="823"/>
        <v/>
      </c>
      <c r="EY413" s="919" t="str">
        <f t="shared" ca="1" si="824"/>
        <v/>
      </c>
      <c r="EZ413" s="919" t="str">
        <f t="shared" ca="1" si="825"/>
        <v/>
      </c>
      <c r="FA413" s="919" t="str">
        <f t="shared" ca="1" si="826"/>
        <v/>
      </c>
      <c r="FB413" s="919" t="str">
        <f t="shared" ca="1" si="827"/>
        <v/>
      </c>
      <c r="FC413" s="919" t="str">
        <f t="shared" ca="1" si="828"/>
        <v/>
      </c>
      <c r="FD413" s="627" t="str">
        <f t="shared" ca="1" si="829"/>
        <v/>
      </c>
      <c r="FE413" s="630">
        <v>403</v>
      </c>
      <c r="FF413" s="299" t="str">
        <f t="shared" ca="1" si="830"/>
        <v/>
      </c>
      <c r="FG413" s="993" t="str">
        <f t="shared" ca="1" si="831"/>
        <v/>
      </c>
      <c r="FH413" s="919" t="str">
        <f t="shared" ca="1" si="832"/>
        <v/>
      </c>
      <c r="FI413" s="299">
        <f ca="1">COUNTIF($FH$11:FH413,"■")</f>
        <v>0</v>
      </c>
    </row>
    <row r="414" spans="1:165" ht="34.5" customHeight="1">
      <c r="A414" s="445">
        <f t="shared" ca="1" si="736"/>
        <v>0</v>
      </c>
      <c r="B414" s="446">
        <f>IF(R414&lt;&gt;"",IF(COUNTIF(R$11:R414,R414)=1,MAX(B$11:B413)+1,INDEX(B$11:B413,MATCH(R414,R$11:R413,0),1)),0)</f>
        <v>1</v>
      </c>
      <c r="C414" s="446">
        <f ca="1">IF(T414&lt;&gt;"",IF(COUNTIF(T$11:T414,T414)=1,MAX(C$11:C413)+1,INDEX(C$11:C413,MATCH(T414,T$11:T413,0),1)),0)</f>
        <v>0</v>
      </c>
      <c r="D414" s="446">
        <f ca="1">IF(U414&lt;&gt;"",IF(COUNTIF(U$11:U414,U414)=1,MAX(D$11:D413)+1,INDEX(D$11:D413,MATCH(U414,U$11:U413,0),1)),0)</f>
        <v>0</v>
      </c>
      <c r="E414" s="446">
        <f ca="1">IF(S414&lt;&gt;"",IF(COUNTIF(S$11:S414,S414)=1,MAX(E$11:E413)+1,INDEX(E$11:E413,MATCH(S414,S$11:S413,0),1)),0)</f>
        <v>0</v>
      </c>
      <c r="F414" s="446">
        <f ca="1">IF(Z414&lt;&gt;"",IF(COUNTIF(Z$11:Z414,Z414)=1,MAX(F$11:F413)+1,INDEX(F$11:F413,MATCH(Z414,Z$11:Z413,0),1)),0)</f>
        <v>0</v>
      </c>
      <c r="G414" s="447" cm="1">
        <f t="array" aca="1" ref="G414" ca="1">IF(Z414&lt;&gt;"",IF(COUNTIFS(Z$11:Z414,Z414,W$11:W414,W414)=1,MAX(G$11:G413)+1,INDEX(G$11:G413,MATCH(Z414&amp;W414,Z$11:Z413&amp;W$11:W414,0),1)),0)</f>
        <v>0</v>
      </c>
      <c r="H414" s="447">
        <f t="shared" ca="1" si="737"/>
        <v>0</v>
      </c>
      <c r="I414" s="447">
        <f ca="1">IF(T414="",0,IF(COUNTIF(T$11:T414,T414)=1,1,0))</f>
        <v>0</v>
      </c>
      <c r="J414" s="447">
        <f ca="1">IF(U414="",0,IF(COUNTIF(U$11:U414,U414)=1,1,0))</f>
        <v>0</v>
      </c>
      <c r="K414" s="447">
        <f ca="1">IF(S414="",0,IF(COUNTIF(S$11:S414,S414)=1,1,0))</f>
        <v>0</v>
      </c>
      <c r="L414" s="446">
        <f ca="1">IF(Z414="",0,IF(COUNTIF(Z$11:Z414,Z414)=1,1,0))</f>
        <v>0</v>
      </c>
      <c r="M414" s="767">
        <f ca="1">IF($W414=2,IF(COUNTIFS($W$11:$W414,2,$Z$11:$Z414,$Z414)=1,1,0),0)</f>
        <v>0</v>
      </c>
      <c r="N414" s="767">
        <f ca="1">IF($W414=1,IF(COUNTIFS($W$11:$W414,2,$Z$11:$Z414,$Z414)=1,1,0),0)</f>
        <v>0</v>
      </c>
      <c r="O414" s="446">
        <f ca="1">IF(H414=0,0,IF(COUNTIF(Z$11:Z414,Z414)=1,1,0))</f>
        <v>0</v>
      </c>
      <c r="P414" s="448" t="str">
        <f t="shared" ca="1" si="738"/>
        <v>石川県</v>
      </c>
      <c r="Q414" s="89">
        <f t="shared" ca="1" si="739"/>
        <v>404</v>
      </c>
      <c r="R414" s="170" t="s">
        <v>459</v>
      </c>
      <c r="S414" s="357" t="str">
        <f t="shared" ca="1" si="740"/>
        <v/>
      </c>
      <c r="T414" s="357" t="str">
        <f t="shared" ca="1" si="741"/>
        <v/>
      </c>
      <c r="U414" s="58" t="str">
        <f t="shared" ca="1" si="742"/>
        <v/>
      </c>
      <c r="V414" s="58" t="str">
        <f t="shared" ca="1" si="743"/>
        <v/>
      </c>
      <c r="W414" s="920" t="str">
        <f t="shared" ca="1" si="744"/>
        <v/>
      </c>
      <c r="X414" s="369">
        <f ca="1">IFERROR(VLOOKUP(W414,'（様式１号）３整理番号表'!$B$4:$H$5,2,FALSE),0)</f>
        <v>0</v>
      </c>
      <c r="Y414" s="768" t="str" cm="1">
        <f t="array" aca="1" ref="Y414" ca="1">IF(AND(D414=0,F414=0),"",IF(COUNTIF(D$11:D414,D414)=1,1,IF(COUNTIFS(D$11:D414,D414,F$11:F414,F414)=1,INDEX((D$11:D414,F$11:F414,Y$11:Y414),MATCH(_xlfn.MAXIFS(F$11:F413,D$11:D413,D414),$F$11:F414,0),1,3)+1,INDEX((D$11:D414,F$11:F414,Y$11:Y414),MATCH(D414&amp;F414,D$11:D414&amp;F$11:F414,0),1,3))))</f>
        <v/>
      </c>
      <c r="Z414" s="40" t="str">
        <f t="shared" ca="1" si="745"/>
        <v/>
      </c>
      <c r="AA414" s="924" t="str">
        <f t="shared" ca="1" si="746"/>
        <v/>
      </c>
      <c r="AB414" s="93">
        <f ca="1">IFERROR(VLOOKUP(AA414,'（様式１号）３整理番号表'!$B$10:$H$16,2,FALSE),0)</f>
        <v>0</v>
      </c>
      <c r="AC414" s="924" t="str">
        <f t="shared" ca="1" si="747"/>
        <v/>
      </c>
      <c r="AD414" s="924" t="str">
        <f t="shared" ca="1" si="748"/>
        <v/>
      </c>
      <c r="AE414" s="93">
        <f ca="1">IFERROR(VLOOKUP(AD414,'（様式１号）３整理番号表'!$B$21:$H$22,2,FALSE),0)</f>
        <v>0</v>
      </c>
      <c r="AF414" s="924" t="str">
        <f t="shared" ca="1" si="749"/>
        <v/>
      </c>
      <c r="AG414" s="93">
        <f ca="1">IFERROR(VLOOKUP(AF414,'（様式１号）３整理番号表'!$B$26:$H$31,2,FALSE),0)</f>
        <v>0</v>
      </c>
      <c r="AH414" s="924" t="str">
        <f t="shared" ca="1" si="750"/>
        <v/>
      </c>
      <c r="AI414" s="93">
        <f ca="1">IFERROR(VLOOKUP(AH414,'（様式１号）３整理番号表'!$J$5:$N$59,2,FALSE),0)</f>
        <v>0</v>
      </c>
      <c r="AJ414" s="77" t="str">
        <f t="shared" ca="1" si="751"/>
        <v/>
      </c>
      <c r="AK414" s="93">
        <f ca="1">IFERROR(VLOOKUP(AJ414,'（様式１号）３整理番号表'!$P$5:$R$29,2,FALSE),0)</f>
        <v>0</v>
      </c>
      <c r="AL414" s="921" t="str">
        <f t="shared" ca="1" si="752"/>
        <v/>
      </c>
      <c r="AM414" s="921" t="str">
        <f t="shared" ca="1" si="753"/>
        <v/>
      </c>
      <c r="AN414" s="921"/>
      <c r="AO414" s="77" t="str">
        <f t="shared" ca="1" si="754"/>
        <v/>
      </c>
      <c r="AP414" s="93">
        <f ca="1">IFERROR(VLOOKUP(AO414,'（様式１号）３整理番号表'!$P$5:$R$29,2,FALSE),0)</f>
        <v>0</v>
      </c>
      <c r="AQ414" s="924" t="str">
        <f t="shared" ca="1" si="755"/>
        <v/>
      </c>
      <c r="AR414" s="93">
        <f t="shared" ca="1" si="756"/>
        <v>0</v>
      </c>
      <c r="AS414" s="924" t="str">
        <f t="shared" ca="1" si="757"/>
        <v/>
      </c>
      <c r="AT414" s="40" t="str">
        <f t="shared" ca="1" si="758"/>
        <v/>
      </c>
      <c r="AU414" s="93" t="str">
        <f t="shared" ca="1" si="759"/>
        <v/>
      </c>
      <c r="AV414" s="923" t="str">
        <f t="shared" ca="1" si="760"/>
        <v/>
      </c>
      <c r="AW414" s="926" t="str">
        <f t="shared" ca="1" si="761"/>
        <v/>
      </c>
      <c r="AX414" s="925" t="str">
        <f t="shared" ca="1" si="762"/>
        <v/>
      </c>
      <c r="AY414" s="925" t="str">
        <f t="shared" ca="1" si="762"/>
        <v/>
      </c>
      <c r="AZ414" s="925" t="str">
        <f t="shared" ca="1" si="762"/>
        <v/>
      </c>
      <c r="BA414" s="925" t="str">
        <f t="shared" ca="1" si="762"/>
        <v/>
      </c>
      <c r="BB414" s="925" t="str">
        <f t="shared" ca="1" si="763"/>
        <v/>
      </c>
      <c r="BC414" s="925" t="str">
        <f t="shared" ca="1" si="764"/>
        <v/>
      </c>
      <c r="BD414" s="925" t="str">
        <f t="shared" ca="1" si="764"/>
        <v/>
      </c>
      <c r="BE414" s="925" t="str">
        <f t="shared" ca="1" si="764"/>
        <v/>
      </c>
      <c r="BF414" s="77" t="str">
        <f t="shared" ca="1" si="765"/>
        <v/>
      </c>
      <c r="BG414" s="924" t="str">
        <f t="shared" ca="1" si="766"/>
        <v/>
      </c>
      <c r="BH414" s="94">
        <f ca="1">IF(BF414&lt;&gt;"",INDEX('（様式１号）３整理番号表'!$AB$7:$AQ$12,MATCH(BF414,'（様式１号）３整理番号表'!$AA$7:$AA$12,0),MATCH(BG414,'（様式１号）３整理番号表'!$AB$6:$AQ$6,0)),0)</f>
        <v>0</v>
      </c>
      <c r="BI414" s="921" t="str">
        <f t="shared" ca="1" si="767"/>
        <v/>
      </c>
      <c r="BJ414" s="922" t="str">
        <f t="shared" ca="1" si="768"/>
        <v/>
      </c>
      <c r="BK414" s="926" t="str">
        <f t="shared" ca="1" si="769"/>
        <v/>
      </c>
      <c r="BL414" s="922" t="str">
        <f t="shared" ca="1" si="770"/>
        <v/>
      </c>
      <c r="BM414" s="79" t="str">
        <f t="shared" ca="1" si="771"/>
        <v/>
      </c>
      <c r="BN414" s="82" t="str">
        <f t="shared" ca="1" si="772"/>
        <v/>
      </c>
      <c r="BO414" s="83" t="str">
        <f t="shared" ca="1" si="773"/>
        <v/>
      </c>
      <c r="BP414" s="84" t="str">
        <f t="shared" ca="1" si="774"/>
        <v/>
      </c>
      <c r="BQ414" s="82" t="str">
        <f t="shared" ca="1" si="775"/>
        <v/>
      </c>
      <c r="BR414" s="97" t="str">
        <f t="shared" ca="1" si="776"/>
        <v/>
      </c>
      <c r="BS414" s="95" t="str">
        <f t="shared" ca="1" si="777"/>
        <v/>
      </c>
      <c r="BT414" s="184" t="str">
        <f t="shared" ca="1" si="778"/>
        <v/>
      </c>
      <c r="BU414" s="611" t="str">
        <f t="shared" ca="1" si="779"/>
        <v/>
      </c>
      <c r="BV414" s="77" t="str">
        <f t="shared" ca="1" si="780"/>
        <v/>
      </c>
      <c r="BW414" s="85" t="str">
        <f t="shared" ca="1" si="781"/>
        <v/>
      </c>
      <c r="BX414" s="86" t="str">
        <f t="shared" ca="1" si="782"/>
        <v/>
      </c>
      <c r="BY414" s="231">
        <f ca="1">IF('ポイント要件確認等（個別表）'!AD414=1,ROUNDDOWN('ポイント要件確認等（個別表）'!AV414,-3),IF('ポイント要件確認等（個別表）'!AD414=2,ROUNDDOWN('ポイント要件確認等（個別表）'!BH414,-3),IF('ポイント要件確認等（個別表）'!AD414=3,ROUNDDOWN('ポイント要件確認等（個別表）'!BT414,-3),0)))</f>
        <v>0</v>
      </c>
      <c r="BZ414" s="86" t="str">
        <f t="shared" ca="1" si="783"/>
        <v/>
      </c>
      <c r="CA414" s="232" t="str">
        <f t="shared" ca="1" si="784"/>
        <v/>
      </c>
      <c r="CB414" s="232">
        <f t="shared" ca="1" si="785"/>
        <v>0</v>
      </c>
      <c r="CC414" s="86" t="str">
        <f t="shared" ca="1" si="786"/>
        <v/>
      </c>
      <c r="CD414" s="86" t="str">
        <f t="shared" ca="1" si="787"/>
        <v/>
      </c>
      <c r="CE414" s="609"/>
      <c r="CF414" s="86" t="str">
        <f t="shared" ca="1" si="788"/>
        <v/>
      </c>
      <c r="CG414" s="185" t="str">
        <f t="shared" ca="1" si="789"/>
        <v/>
      </c>
      <c r="CH414" s="246" t="str">
        <f t="shared" ca="1" si="790"/>
        <v>含税額</v>
      </c>
      <c r="CI414" s="247" t="str">
        <f t="shared" ca="1" si="791"/>
        <v/>
      </c>
      <c r="CJ414" s="87" t="str">
        <f ca="1">IFERROR(IF(INDIRECT("'("&amp;'２個別表'!EO414&amp;")'!AR"&amp;84+EP414)&lt;&gt;1,"",1),"")</f>
        <v/>
      </c>
      <c r="CK414" s="244" t="str">
        <f t="shared" ca="1" si="792"/>
        <v/>
      </c>
      <c r="CL414" s="235" t="str">
        <f t="shared" ca="1" si="793"/>
        <v/>
      </c>
      <c r="CM414" s="239" t="str">
        <f t="shared" ca="1" si="794"/>
        <v/>
      </c>
      <c r="CN414" s="77" t="str">
        <f t="shared" ca="1" si="795"/>
        <v/>
      </c>
      <c r="CO414" s="93" t="str">
        <f ca="1">IFERROR(VLOOKUP(CN414,'（様式１号）３整理番号表'!$T$5:$V$15,2,FALSE),"")</f>
        <v/>
      </c>
      <c r="CP414" s="924" t="str">
        <f t="shared" ca="1" si="796"/>
        <v/>
      </c>
      <c r="CQ414" s="93" t="str">
        <f ca="1">IFERROR(VLOOKUP(CP414,'（様式１号）３整理番号表'!$T$19:$V$24,2,FALSE),"")</f>
        <v/>
      </c>
      <c r="CR414" s="924" t="str">
        <f ca="1">IFERROR(IF(INDIRECT("'("&amp;'２個別表'!EO414&amp;")'!AV"&amp;84+EP414)&lt;&gt;1,"",1),"")</f>
        <v/>
      </c>
      <c r="CS414" s="232">
        <f t="shared" ca="1" si="797"/>
        <v>0</v>
      </c>
      <c r="CT414" s="248">
        <f t="shared" ca="1" si="798"/>
        <v>0</v>
      </c>
      <c r="CU414" s="376" t="str">
        <f ca="1">IF(ER414="補強",IF(COUNTIFS($Z$11:Z414,Z414,$W$11:W414,1)=1,"１①",""),IF(COUNTIFS($Z$11:Z414,Z414,$W$11:W414,2)=1,"２①",""))</f>
        <v/>
      </c>
      <c r="CV414" s="57" t="str">
        <f t="shared" ca="1" si="799"/>
        <v/>
      </c>
      <c r="CW414" s="927" t="str">
        <f t="shared" ca="1" si="800"/>
        <v/>
      </c>
      <c r="CX414" s="256" t="str">
        <f t="shared" ca="1" si="801"/>
        <v/>
      </c>
      <c r="CY414" s="256" t="str">
        <f t="shared" ca="1" si="802"/>
        <v/>
      </c>
      <c r="CZ414" s="256" t="str">
        <f t="shared" ca="1" si="803"/>
        <v/>
      </c>
      <c r="DA414" s="256" t="str">
        <f t="shared" ca="1" si="804"/>
        <v/>
      </c>
      <c r="DB414" s="316" t="str">
        <f ca="1">IFERROR(VLOOKUP($CU414,'（様式１号）３整理番号表'!$Z$19:$AB$32,3,FALSE),"")</f>
        <v/>
      </c>
      <c r="DC414" s="259" t="str">
        <f t="shared" ca="1" si="805"/>
        <v>-</v>
      </c>
      <c r="DD414" s="618" t="str">
        <f t="shared" ca="1" si="806"/>
        <v/>
      </c>
      <c r="DE414" s="321" t="str">
        <f ca="1">IF(AND(AO414=18,AS414=1),IF(COUNTIFS($Y$11:Y414,Y414,$AS$11:AS414,1)=1,"２②",""),IF($CU414="１①",INDEX(INDIRECT("'("&amp;$EO414&amp;")'!AR116:BB116"),1,MATCH(INDIRECT("'("&amp;$EO414&amp;")'!C118"),INDIRECT("'("&amp;$EO414&amp;")'!AR119:BB119"),0)),""))</f>
        <v/>
      </c>
      <c r="DF414" s="324" t="str">
        <f t="shared" ca="1" si="807"/>
        <v/>
      </c>
      <c r="DG414" s="313" t="str">
        <f t="shared" ca="1" si="808"/>
        <v/>
      </c>
      <c r="DH414" s="313" t="str">
        <f t="shared" ca="1" si="809"/>
        <v/>
      </c>
      <c r="DI414" s="313" t="str">
        <f t="shared" ca="1" si="810"/>
        <v/>
      </c>
      <c r="DJ414" s="313" t="str">
        <f t="shared" ca="1" si="811"/>
        <v/>
      </c>
      <c r="DK414" s="328" t="str">
        <f t="shared" ca="1" si="812"/>
        <v/>
      </c>
      <c r="DL414" s="334" t="str">
        <f t="shared" ca="1" si="813"/>
        <v/>
      </c>
      <c r="DM414" s="915" t="str">
        <f t="shared" ca="1" si="814"/>
        <v/>
      </c>
      <c r="DN414" s="15"/>
      <c r="DO414" s="324"/>
      <c r="DP414" s="16"/>
      <c r="DQ414" s="16"/>
      <c r="DR414" s="16"/>
      <c r="DS414" s="16"/>
      <c r="DT414" s="318" t="str">
        <f>IFERROR(VLOOKUP($DN414,'（様式１号）３整理番号表'!$Z$19:$AB$32,3,FALSE),"")</f>
        <v/>
      </c>
      <c r="DU414" s="259" t="str">
        <f t="shared" si="815"/>
        <v/>
      </c>
      <c r="DV414" s="14"/>
      <c r="DW414" s="17" t="str">
        <f t="shared" ca="1" si="816"/>
        <v/>
      </c>
      <c r="DX414" s="88" t="str">
        <f t="shared" ca="1" si="833"/>
        <v/>
      </c>
      <c r="DZ414" s="339">
        <f t="shared" ca="1" si="835"/>
        <v>0</v>
      </c>
      <c r="EA414" s="339">
        <f t="shared" ca="1" si="835"/>
        <v>0</v>
      </c>
      <c r="EB414" s="339">
        <f t="shared" ca="1" si="835"/>
        <v>0</v>
      </c>
      <c r="EC414" s="339">
        <f t="shared" ca="1" si="835"/>
        <v>0</v>
      </c>
      <c r="ED414" s="339">
        <f t="shared" ca="1" si="835"/>
        <v>0</v>
      </c>
      <c r="EE414" s="339">
        <f t="shared" ca="1" si="835"/>
        <v>0</v>
      </c>
      <c r="EF414" s="339">
        <f t="shared" ca="1" si="835"/>
        <v>0</v>
      </c>
      <c r="EG414" s="339">
        <f t="shared" ca="1" si="835"/>
        <v>0</v>
      </c>
      <c r="EH414" s="339">
        <f t="shared" ca="1" si="835"/>
        <v>0</v>
      </c>
      <c r="EI414" s="339">
        <f t="shared" ca="1" si="835"/>
        <v>0</v>
      </c>
      <c r="EJ414" s="339">
        <f t="shared" ca="1" si="835"/>
        <v>0</v>
      </c>
      <c r="EK414" s="339">
        <f t="shared" ca="1" si="835"/>
        <v>0</v>
      </c>
      <c r="EL414" s="339">
        <f t="shared" ca="1" si="835"/>
        <v>0</v>
      </c>
      <c r="EM414" s="339">
        <f t="shared" ca="1" si="835"/>
        <v>0</v>
      </c>
      <c r="EO414" s="919" t="str">
        <f t="shared" ca="1" si="735"/>
        <v/>
      </c>
      <c r="EP414" s="919" t="str">
        <f t="shared" ca="1" si="817"/>
        <v/>
      </c>
      <c r="EQ414" s="919" t="str">
        <f t="shared" ca="1" si="818"/>
        <v/>
      </c>
      <c r="ER414" s="919" t="str">
        <f t="shared" ca="1" si="819"/>
        <v/>
      </c>
      <c r="ES414" s="919" t="str">
        <f ca="1">IFERROR(INDEX('郵便番号（石川県）'!$A$3:$F$2574,MATCH(INDIRECT("'("&amp;EO414&amp;")'!E7"),'郵便番号（石川県）'!$A$3:$A$2574,0),6),"")</f>
        <v/>
      </c>
      <c r="ET414" s="919" t="str">
        <f ca="1">IFERROR(INDEX('郵便番号（石川県）'!$A$3:$F$2574,MATCH(INDIRECT("'("&amp;$EO414&amp;")'!E7"),'郵便番号（石川県）'!$A$3:$A$2574,0),5),"")</f>
        <v/>
      </c>
      <c r="EU414" s="919" t="str">
        <f t="shared" ca="1" si="820"/>
        <v/>
      </c>
      <c r="EV414" s="919" t="str">
        <f t="shared" ca="1" si="821"/>
        <v/>
      </c>
      <c r="EW414" s="919" t="str">
        <f t="shared" ca="1" si="822"/>
        <v/>
      </c>
      <c r="EX414" s="919" t="str">
        <f t="shared" ca="1" si="823"/>
        <v/>
      </c>
      <c r="EY414" s="919" t="str">
        <f t="shared" ca="1" si="824"/>
        <v/>
      </c>
      <c r="EZ414" s="919" t="str">
        <f t="shared" ca="1" si="825"/>
        <v/>
      </c>
      <c r="FA414" s="919" t="str">
        <f t="shared" ca="1" si="826"/>
        <v/>
      </c>
      <c r="FB414" s="919" t="str">
        <f t="shared" ca="1" si="827"/>
        <v/>
      </c>
      <c r="FC414" s="919" t="str">
        <f t="shared" ca="1" si="828"/>
        <v/>
      </c>
      <c r="FD414" s="627" t="str">
        <f t="shared" ca="1" si="829"/>
        <v/>
      </c>
      <c r="FE414" s="630">
        <v>404</v>
      </c>
      <c r="FF414" s="299" t="str">
        <f t="shared" ca="1" si="830"/>
        <v/>
      </c>
      <c r="FG414" s="993" t="str">
        <f t="shared" ca="1" si="831"/>
        <v/>
      </c>
      <c r="FH414" s="919" t="str">
        <f t="shared" ca="1" si="832"/>
        <v/>
      </c>
      <c r="FI414" s="299">
        <f ca="1">COUNTIF($FH$11:FH414,"■")</f>
        <v>0</v>
      </c>
    </row>
    <row r="415" spans="1:165" ht="34.5" customHeight="1">
      <c r="A415" s="445">
        <f t="shared" ca="1" si="736"/>
        <v>0</v>
      </c>
      <c r="B415" s="446">
        <f>IF(R415&lt;&gt;"",IF(COUNTIF(R$11:R415,R415)=1,MAX(B$11:B414)+1,INDEX(B$11:B414,MATCH(R415,R$11:R414,0),1)),0)</f>
        <v>1</v>
      </c>
      <c r="C415" s="446">
        <f ca="1">IF(T415&lt;&gt;"",IF(COUNTIF(T$11:T415,T415)=1,MAX(C$11:C414)+1,INDEX(C$11:C414,MATCH(T415,T$11:T414,0),1)),0)</f>
        <v>0</v>
      </c>
      <c r="D415" s="446">
        <f ca="1">IF(U415&lt;&gt;"",IF(COUNTIF(U$11:U415,U415)=1,MAX(D$11:D414)+1,INDEX(D$11:D414,MATCH(U415,U$11:U414,0),1)),0)</f>
        <v>0</v>
      </c>
      <c r="E415" s="446">
        <f ca="1">IF(S415&lt;&gt;"",IF(COUNTIF(S$11:S415,S415)=1,MAX(E$11:E414)+1,INDEX(E$11:E414,MATCH(S415,S$11:S414,0),1)),0)</f>
        <v>0</v>
      </c>
      <c r="F415" s="446">
        <f ca="1">IF(Z415&lt;&gt;"",IF(COUNTIF(Z$11:Z415,Z415)=1,MAX(F$11:F414)+1,INDEX(F$11:F414,MATCH(Z415,Z$11:Z414,0),1)),0)</f>
        <v>0</v>
      </c>
      <c r="G415" s="447" cm="1">
        <f t="array" aca="1" ref="G415" ca="1">IF(Z415&lt;&gt;"",IF(COUNTIFS(Z$11:Z415,Z415,W$11:W415,W415)=1,MAX(G$11:G414)+1,INDEX(G$11:G414,MATCH(Z415&amp;W415,Z$11:Z414&amp;W$11:W415,0),1)),0)</f>
        <v>0</v>
      </c>
      <c r="H415" s="447">
        <f t="shared" ca="1" si="737"/>
        <v>0</v>
      </c>
      <c r="I415" s="447">
        <f ca="1">IF(T415="",0,IF(COUNTIF(T$11:T415,T415)=1,1,0))</f>
        <v>0</v>
      </c>
      <c r="J415" s="447">
        <f ca="1">IF(U415="",0,IF(COUNTIF(U$11:U415,U415)=1,1,0))</f>
        <v>0</v>
      </c>
      <c r="K415" s="447">
        <f ca="1">IF(S415="",0,IF(COUNTIF(S$11:S415,S415)=1,1,0))</f>
        <v>0</v>
      </c>
      <c r="L415" s="446">
        <f ca="1">IF(Z415="",0,IF(COUNTIF(Z$11:Z415,Z415)=1,1,0))</f>
        <v>0</v>
      </c>
      <c r="M415" s="767">
        <f ca="1">IF($W415=2,IF(COUNTIFS($W$11:$W415,2,$Z$11:$Z415,$Z415)=1,1,0),0)</f>
        <v>0</v>
      </c>
      <c r="N415" s="767">
        <f ca="1">IF($W415=1,IF(COUNTIFS($W$11:$W415,2,$Z$11:$Z415,$Z415)=1,1,0),0)</f>
        <v>0</v>
      </c>
      <c r="O415" s="446">
        <f ca="1">IF(H415=0,0,IF(COUNTIF(Z$11:Z415,Z415)=1,1,0))</f>
        <v>0</v>
      </c>
      <c r="P415" s="448" t="str">
        <f t="shared" ca="1" si="738"/>
        <v>石川県</v>
      </c>
      <c r="Q415" s="89">
        <f t="shared" ca="1" si="739"/>
        <v>405</v>
      </c>
      <c r="R415" s="170" t="s">
        <v>459</v>
      </c>
      <c r="S415" s="357" t="str">
        <f t="shared" ca="1" si="740"/>
        <v/>
      </c>
      <c r="T415" s="357" t="str">
        <f t="shared" ca="1" si="741"/>
        <v/>
      </c>
      <c r="U415" s="58" t="str">
        <f t="shared" ca="1" si="742"/>
        <v/>
      </c>
      <c r="V415" s="58" t="str">
        <f t="shared" ca="1" si="743"/>
        <v/>
      </c>
      <c r="W415" s="920" t="str">
        <f t="shared" ca="1" si="744"/>
        <v/>
      </c>
      <c r="X415" s="369">
        <f ca="1">IFERROR(VLOOKUP(W415,'（様式１号）３整理番号表'!$B$4:$H$5,2,FALSE),0)</f>
        <v>0</v>
      </c>
      <c r="Y415" s="768" t="str" cm="1">
        <f t="array" aca="1" ref="Y415" ca="1">IF(AND(D415=0,F415=0),"",IF(COUNTIF(D$11:D415,D415)=1,1,IF(COUNTIFS(D$11:D415,D415,F$11:F415,F415)=1,INDEX((D$11:D415,F$11:F415,Y$11:Y415),MATCH(_xlfn.MAXIFS(F$11:F414,D$11:D414,D415),$F$11:F415,0),1,3)+1,INDEX((D$11:D415,F$11:F415,Y$11:Y415),MATCH(D415&amp;F415,D$11:D415&amp;F$11:F415,0),1,3))))</f>
        <v/>
      </c>
      <c r="Z415" s="40" t="str">
        <f t="shared" ca="1" si="745"/>
        <v/>
      </c>
      <c r="AA415" s="924" t="str">
        <f t="shared" ca="1" si="746"/>
        <v/>
      </c>
      <c r="AB415" s="93">
        <f ca="1">IFERROR(VLOOKUP(AA415,'（様式１号）３整理番号表'!$B$10:$H$16,2,FALSE),0)</f>
        <v>0</v>
      </c>
      <c r="AC415" s="924" t="str">
        <f t="shared" ca="1" si="747"/>
        <v/>
      </c>
      <c r="AD415" s="924" t="str">
        <f t="shared" ca="1" si="748"/>
        <v/>
      </c>
      <c r="AE415" s="93">
        <f ca="1">IFERROR(VLOOKUP(AD415,'（様式１号）３整理番号表'!$B$21:$H$22,2,FALSE),0)</f>
        <v>0</v>
      </c>
      <c r="AF415" s="924" t="str">
        <f t="shared" ca="1" si="749"/>
        <v/>
      </c>
      <c r="AG415" s="93">
        <f ca="1">IFERROR(VLOOKUP(AF415,'（様式１号）３整理番号表'!$B$26:$H$31,2,FALSE),0)</f>
        <v>0</v>
      </c>
      <c r="AH415" s="924" t="str">
        <f t="shared" ca="1" si="750"/>
        <v/>
      </c>
      <c r="AI415" s="93">
        <f ca="1">IFERROR(VLOOKUP(AH415,'（様式１号）３整理番号表'!$J$5:$N$59,2,FALSE),0)</f>
        <v>0</v>
      </c>
      <c r="AJ415" s="77" t="str">
        <f t="shared" ca="1" si="751"/>
        <v/>
      </c>
      <c r="AK415" s="93">
        <f ca="1">IFERROR(VLOOKUP(AJ415,'（様式１号）３整理番号表'!$P$5:$R$29,2,FALSE),0)</f>
        <v>0</v>
      </c>
      <c r="AL415" s="921" t="str">
        <f t="shared" ca="1" si="752"/>
        <v/>
      </c>
      <c r="AM415" s="921" t="str">
        <f t="shared" ca="1" si="753"/>
        <v/>
      </c>
      <c r="AN415" s="921"/>
      <c r="AO415" s="77" t="str">
        <f t="shared" ca="1" si="754"/>
        <v/>
      </c>
      <c r="AP415" s="93">
        <f ca="1">IFERROR(VLOOKUP(AO415,'（様式１号）３整理番号表'!$P$5:$R$29,2,FALSE),0)</f>
        <v>0</v>
      </c>
      <c r="AQ415" s="924" t="str">
        <f t="shared" ca="1" si="755"/>
        <v/>
      </c>
      <c r="AR415" s="93">
        <f t="shared" ca="1" si="756"/>
        <v>0</v>
      </c>
      <c r="AS415" s="924" t="str">
        <f t="shared" ca="1" si="757"/>
        <v/>
      </c>
      <c r="AT415" s="40" t="str">
        <f t="shared" ca="1" si="758"/>
        <v/>
      </c>
      <c r="AU415" s="93" t="str">
        <f t="shared" ca="1" si="759"/>
        <v/>
      </c>
      <c r="AV415" s="923" t="str">
        <f t="shared" ca="1" si="760"/>
        <v/>
      </c>
      <c r="AW415" s="926" t="str">
        <f t="shared" ca="1" si="761"/>
        <v/>
      </c>
      <c r="AX415" s="925" t="str">
        <f t="shared" ca="1" si="762"/>
        <v/>
      </c>
      <c r="AY415" s="925" t="str">
        <f t="shared" ca="1" si="762"/>
        <v/>
      </c>
      <c r="AZ415" s="925" t="str">
        <f t="shared" ca="1" si="762"/>
        <v/>
      </c>
      <c r="BA415" s="925" t="str">
        <f t="shared" ca="1" si="762"/>
        <v/>
      </c>
      <c r="BB415" s="925" t="str">
        <f t="shared" ca="1" si="763"/>
        <v/>
      </c>
      <c r="BC415" s="925" t="str">
        <f t="shared" ca="1" si="764"/>
        <v/>
      </c>
      <c r="BD415" s="925" t="str">
        <f t="shared" ca="1" si="764"/>
        <v/>
      </c>
      <c r="BE415" s="925" t="str">
        <f t="shared" ca="1" si="764"/>
        <v/>
      </c>
      <c r="BF415" s="77" t="str">
        <f t="shared" ca="1" si="765"/>
        <v/>
      </c>
      <c r="BG415" s="924" t="str">
        <f t="shared" ca="1" si="766"/>
        <v/>
      </c>
      <c r="BH415" s="94">
        <f ca="1">IF(BF415&lt;&gt;"",INDEX('（様式１号）３整理番号表'!$AB$7:$AQ$12,MATCH(BF415,'（様式１号）３整理番号表'!$AA$7:$AA$12,0),MATCH(BG415,'（様式１号）３整理番号表'!$AB$6:$AQ$6,0)),0)</f>
        <v>0</v>
      </c>
      <c r="BI415" s="921" t="str">
        <f t="shared" ca="1" si="767"/>
        <v/>
      </c>
      <c r="BJ415" s="922" t="str">
        <f t="shared" ca="1" si="768"/>
        <v/>
      </c>
      <c r="BK415" s="926" t="str">
        <f t="shared" ca="1" si="769"/>
        <v/>
      </c>
      <c r="BL415" s="922" t="str">
        <f t="shared" ca="1" si="770"/>
        <v/>
      </c>
      <c r="BM415" s="79" t="str">
        <f t="shared" ca="1" si="771"/>
        <v/>
      </c>
      <c r="BN415" s="82" t="str">
        <f t="shared" ca="1" si="772"/>
        <v/>
      </c>
      <c r="BO415" s="83" t="str">
        <f t="shared" ca="1" si="773"/>
        <v/>
      </c>
      <c r="BP415" s="84" t="str">
        <f t="shared" ca="1" si="774"/>
        <v/>
      </c>
      <c r="BQ415" s="82" t="str">
        <f t="shared" ca="1" si="775"/>
        <v/>
      </c>
      <c r="BR415" s="97" t="str">
        <f t="shared" ca="1" si="776"/>
        <v/>
      </c>
      <c r="BS415" s="95" t="str">
        <f t="shared" ca="1" si="777"/>
        <v/>
      </c>
      <c r="BT415" s="184" t="str">
        <f t="shared" ca="1" si="778"/>
        <v/>
      </c>
      <c r="BU415" s="611" t="str">
        <f t="shared" ca="1" si="779"/>
        <v/>
      </c>
      <c r="BV415" s="77" t="str">
        <f t="shared" ca="1" si="780"/>
        <v/>
      </c>
      <c r="BW415" s="85" t="str">
        <f t="shared" ca="1" si="781"/>
        <v/>
      </c>
      <c r="BX415" s="86" t="str">
        <f t="shared" ca="1" si="782"/>
        <v/>
      </c>
      <c r="BY415" s="231">
        <f ca="1">IF('ポイント要件確認等（個別表）'!AD415=1,ROUNDDOWN('ポイント要件確認等（個別表）'!AV415,-3),IF('ポイント要件確認等（個別表）'!AD415=2,ROUNDDOWN('ポイント要件確認等（個別表）'!BH415,-3),IF('ポイント要件確認等（個別表）'!AD415=3,ROUNDDOWN('ポイント要件確認等（個別表）'!BT415,-3),0)))</f>
        <v>0</v>
      </c>
      <c r="BZ415" s="86" t="str">
        <f t="shared" ca="1" si="783"/>
        <v/>
      </c>
      <c r="CA415" s="232" t="str">
        <f t="shared" ca="1" si="784"/>
        <v/>
      </c>
      <c r="CB415" s="232">
        <f t="shared" ca="1" si="785"/>
        <v>0</v>
      </c>
      <c r="CC415" s="86" t="str">
        <f t="shared" ca="1" si="786"/>
        <v/>
      </c>
      <c r="CD415" s="86" t="str">
        <f t="shared" ca="1" si="787"/>
        <v/>
      </c>
      <c r="CE415" s="609"/>
      <c r="CF415" s="86" t="str">
        <f t="shared" ca="1" si="788"/>
        <v/>
      </c>
      <c r="CG415" s="185" t="str">
        <f t="shared" ca="1" si="789"/>
        <v/>
      </c>
      <c r="CH415" s="246" t="str">
        <f t="shared" ca="1" si="790"/>
        <v>含税額</v>
      </c>
      <c r="CI415" s="247" t="str">
        <f t="shared" ca="1" si="791"/>
        <v/>
      </c>
      <c r="CJ415" s="87" t="str">
        <f ca="1">IFERROR(IF(INDIRECT("'("&amp;'２個別表'!EO415&amp;")'!AR"&amp;84+EP415)&lt;&gt;1,"",1),"")</f>
        <v/>
      </c>
      <c r="CK415" s="244" t="str">
        <f t="shared" ca="1" si="792"/>
        <v/>
      </c>
      <c r="CL415" s="235" t="str">
        <f t="shared" ca="1" si="793"/>
        <v/>
      </c>
      <c r="CM415" s="239" t="str">
        <f t="shared" ca="1" si="794"/>
        <v/>
      </c>
      <c r="CN415" s="77" t="str">
        <f t="shared" ca="1" si="795"/>
        <v/>
      </c>
      <c r="CO415" s="93" t="str">
        <f ca="1">IFERROR(VLOOKUP(CN415,'（様式１号）３整理番号表'!$T$5:$V$15,2,FALSE),"")</f>
        <v/>
      </c>
      <c r="CP415" s="924" t="str">
        <f t="shared" ca="1" si="796"/>
        <v/>
      </c>
      <c r="CQ415" s="93" t="str">
        <f ca="1">IFERROR(VLOOKUP(CP415,'（様式１号）３整理番号表'!$T$19:$V$24,2,FALSE),"")</f>
        <v/>
      </c>
      <c r="CR415" s="924" t="str">
        <f ca="1">IFERROR(IF(INDIRECT("'("&amp;'２個別表'!EO415&amp;")'!AV"&amp;84+EP415)&lt;&gt;1,"",1),"")</f>
        <v/>
      </c>
      <c r="CS415" s="232">
        <f t="shared" ca="1" si="797"/>
        <v>0</v>
      </c>
      <c r="CT415" s="248">
        <f t="shared" ca="1" si="798"/>
        <v>0</v>
      </c>
      <c r="CU415" s="376" t="str">
        <f ca="1">IF(ER415="補強",IF(COUNTIFS($Z$11:Z415,Z415,$W$11:W415,1)=1,"１①",""),IF(COUNTIFS($Z$11:Z415,Z415,$W$11:W415,2)=1,"２①",""))</f>
        <v/>
      </c>
      <c r="CV415" s="57" t="str">
        <f t="shared" ca="1" si="799"/>
        <v/>
      </c>
      <c r="CW415" s="927" t="str">
        <f t="shared" ca="1" si="800"/>
        <v/>
      </c>
      <c r="CX415" s="256" t="str">
        <f t="shared" ca="1" si="801"/>
        <v/>
      </c>
      <c r="CY415" s="256" t="str">
        <f t="shared" ca="1" si="802"/>
        <v/>
      </c>
      <c r="CZ415" s="256" t="str">
        <f t="shared" ca="1" si="803"/>
        <v/>
      </c>
      <c r="DA415" s="256" t="str">
        <f t="shared" ca="1" si="804"/>
        <v/>
      </c>
      <c r="DB415" s="316" t="str">
        <f ca="1">IFERROR(VLOOKUP($CU415,'（様式１号）３整理番号表'!$Z$19:$AB$32,3,FALSE),"")</f>
        <v/>
      </c>
      <c r="DC415" s="259" t="str">
        <f t="shared" ca="1" si="805"/>
        <v>-</v>
      </c>
      <c r="DD415" s="618" t="str">
        <f t="shared" ca="1" si="806"/>
        <v/>
      </c>
      <c r="DE415" s="321" t="str">
        <f ca="1">IF(AND(AO415=18,AS415=1),IF(COUNTIFS($Y$11:Y415,Y415,$AS$11:AS415,1)=1,"２②",""),IF($CU415="１①",INDEX(INDIRECT("'("&amp;$EO415&amp;")'!AR116:BB116"),1,MATCH(INDIRECT("'("&amp;$EO415&amp;")'!C118"),INDIRECT("'("&amp;$EO415&amp;")'!AR119:BB119"),0)),""))</f>
        <v/>
      </c>
      <c r="DF415" s="324" t="str">
        <f t="shared" ca="1" si="807"/>
        <v/>
      </c>
      <c r="DG415" s="313" t="str">
        <f t="shared" ca="1" si="808"/>
        <v/>
      </c>
      <c r="DH415" s="313" t="str">
        <f t="shared" ca="1" si="809"/>
        <v/>
      </c>
      <c r="DI415" s="313" t="str">
        <f t="shared" ca="1" si="810"/>
        <v/>
      </c>
      <c r="DJ415" s="313" t="str">
        <f t="shared" ca="1" si="811"/>
        <v/>
      </c>
      <c r="DK415" s="328" t="str">
        <f t="shared" ca="1" si="812"/>
        <v/>
      </c>
      <c r="DL415" s="334" t="str">
        <f t="shared" ca="1" si="813"/>
        <v/>
      </c>
      <c r="DM415" s="915" t="str">
        <f t="shared" ca="1" si="814"/>
        <v/>
      </c>
      <c r="DN415" s="15"/>
      <c r="DO415" s="324"/>
      <c r="DP415" s="16"/>
      <c r="DQ415" s="16"/>
      <c r="DR415" s="16"/>
      <c r="DS415" s="16"/>
      <c r="DT415" s="318" t="str">
        <f>IFERROR(VLOOKUP($DN415,'（様式１号）３整理番号表'!$Z$19:$AB$32,3,FALSE),"")</f>
        <v/>
      </c>
      <c r="DU415" s="259" t="str">
        <f t="shared" si="815"/>
        <v/>
      </c>
      <c r="DV415" s="14"/>
      <c r="DW415" s="17" t="str">
        <f t="shared" ca="1" si="816"/>
        <v/>
      </c>
      <c r="DX415" s="88" t="str">
        <f t="shared" ca="1" si="833"/>
        <v/>
      </c>
      <c r="DZ415" s="339">
        <f t="shared" ca="1" si="835"/>
        <v>0</v>
      </c>
      <c r="EA415" s="339">
        <f t="shared" ca="1" si="835"/>
        <v>0</v>
      </c>
      <c r="EB415" s="339">
        <f t="shared" ca="1" si="835"/>
        <v>0</v>
      </c>
      <c r="EC415" s="339">
        <f t="shared" ca="1" si="835"/>
        <v>0</v>
      </c>
      <c r="ED415" s="339">
        <f t="shared" ca="1" si="835"/>
        <v>0</v>
      </c>
      <c r="EE415" s="339">
        <f t="shared" ca="1" si="835"/>
        <v>0</v>
      </c>
      <c r="EF415" s="339">
        <f t="shared" ca="1" si="835"/>
        <v>0</v>
      </c>
      <c r="EG415" s="339">
        <f t="shared" ca="1" si="835"/>
        <v>0</v>
      </c>
      <c r="EH415" s="339">
        <f t="shared" ca="1" si="835"/>
        <v>0</v>
      </c>
      <c r="EI415" s="339">
        <f t="shared" ca="1" si="835"/>
        <v>0</v>
      </c>
      <c r="EJ415" s="339">
        <f t="shared" ca="1" si="835"/>
        <v>0</v>
      </c>
      <c r="EK415" s="339">
        <f t="shared" ca="1" si="835"/>
        <v>0</v>
      </c>
      <c r="EL415" s="339">
        <f t="shared" ca="1" si="835"/>
        <v>0</v>
      </c>
      <c r="EM415" s="339">
        <f t="shared" ca="1" si="835"/>
        <v>0</v>
      </c>
      <c r="EO415" s="919" t="str">
        <f t="shared" ca="1" si="735"/>
        <v/>
      </c>
      <c r="EP415" s="919" t="str">
        <f t="shared" ca="1" si="817"/>
        <v/>
      </c>
      <c r="EQ415" s="919" t="str">
        <f t="shared" ca="1" si="818"/>
        <v/>
      </c>
      <c r="ER415" s="919" t="str">
        <f t="shared" ca="1" si="819"/>
        <v/>
      </c>
      <c r="ES415" s="919" t="str">
        <f ca="1">IFERROR(INDEX('郵便番号（石川県）'!$A$3:$F$2574,MATCH(INDIRECT("'("&amp;EO415&amp;")'!E7"),'郵便番号（石川県）'!$A$3:$A$2574,0),6),"")</f>
        <v/>
      </c>
      <c r="ET415" s="919" t="str">
        <f ca="1">IFERROR(INDEX('郵便番号（石川県）'!$A$3:$F$2574,MATCH(INDIRECT("'("&amp;$EO415&amp;")'!E7"),'郵便番号（石川県）'!$A$3:$A$2574,0),5),"")</f>
        <v/>
      </c>
      <c r="EU415" s="919" t="str">
        <f t="shared" ca="1" si="820"/>
        <v/>
      </c>
      <c r="EV415" s="919" t="str">
        <f t="shared" ca="1" si="821"/>
        <v/>
      </c>
      <c r="EW415" s="919" t="str">
        <f t="shared" ca="1" si="822"/>
        <v/>
      </c>
      <c r="EX415" s="919" t="str">
        <f t="shared" ca="1" si="823"/>
        <v/>
      </c>
      <c r="EY415" s="919" t="str">
        <f t="shared" ca="1" si="824"/>
        <v/>
      </c>
      <c r="EZ415" s="919" t="str">
        <f t="shared" ca="1" si="825"/>
        <v/>
      </c>
      <c r="FA415" s="919" t="str">
        <f t="shared" ca="1" si="826"/>
        <v/>
      </c>
      <c r="FB415" s="919" t="str">
        <f t="shared" ca="1" si="827"/>
        <v/>
      </c>
      <c r="FC415" s="919" t="str">
        <f t="shared" ca="1" si="828"/>
        <v/>
      </c>
      <c r="FD415" s="627" t="str">
        <f t="shared" ca="1" si="829"/>
        <v/>
      </c>
      <c r="FE415" s="630">
        <v>405</v>
      </c>
      <c r="FF415" s="299" t="str">
        <f t="shared" ca="1" si="830"/>
        <v/>
      </c>
      <c r="FG415" s="993" t="str">
        <f t="shared" ca="1" si="831"/>
        <v/>
      </c>
      <c r="FH415" s="919" t="str">
        <f t="shared" ca="1" si="832"/>
        <v/>
      </c>
      <c r="FI415" s="299">
        <f ca="1">COUNTIF($FH$11:FH415,"■")</f>
        <v>0</v>
      </c>
    </row>
    <row r="416" spans="1:165" ht="34.5" customHeight="1">
      <c r="A416" s="445">
        <f t="shared" ca="1" si="736"/>
        <v>0</v>
      </c>
      <c r="B416" s="446">
        <f>IF(R416&lt;&gt;"",IF(COUNTIF(R$11:R416,R416)=1,MAX(B$11:B415)+1,INDEX(B$11:B415,MATCH(R416,R$11:R415,0),1)),0)</f>
        <v>1</v>
      </c>
      <c r="C416" s="446">
        <f ca="1">IF(T416&lt;&gt;"",IF(COUNTIF(T$11:T416,T416)=1,MAX(C$11:C415)+1,INDEX(C$11:C415,MATCH(T416,T$11:T415,0),1)),0)</f>
        <v>0</v>
      </c>
      <c r="D416" s="446">
        <f ca="1">IF(U416&lt;&gt;"",IF(COUNTIF(U$11:U416,U416)=1,MAX(D$11:D415)+1,INDEX(D$11:D415,MATCH(U416,U$11:U415,0),1)),0)</f>
        <v>0</v>
      </c>
      <c r="E416" s="446">
        <f ca="1">IF(S416&lt;&gt;"",IF(COUNTIF(S$11:S416,S416)=1,MAX(E$11:E415)+1,INDEX(E$11:E415,MATCH(S416,S$11:S415,0),1)),0)</f>
        <v>0</v>
      </c>
      <c r="F416" s="446">
        <f ca="1">IF(Z416&lt;&gt;"",IF(COUNTIF(Z$11:Z416,Z416)=1,MAX(F$11:F415)+1,INDEX(F$11:F415,MATCH(Z416,Z$11:Z415,0),1)),0)</f>
        <v>0</v>
      </c>
      <c r="G416" s="447" cm="1">
        <f t="array" aca="1" ref="G416" ca="1">IF(Z416&lt;&gt;"",IF(COUNTIFS(Z$11:Z416,Z416,W$11:W416,W416)=1,MAX(G$11:G415)+1,INDEX(G$11:G415,MATCH(Z416&amp;W416,Z$11:Z415&amp;W$11:W416,0),1)),0)</f>
        <v>0</v>
      </c>
      <c r="H416" s="447">
        <f t="shared" ca="1" si="737"/>
        <v>0</v>
      </c>
      <c r="I416" s="447">
        <f ca="1">IF(T416="",0,IF(COUNTIF(T$11:T416,T416)=1,1,0))</f>
        <v>0</v>
      </c>
      <c r="J416" s="447">
        <f ca="1">IF(U416="",0,IF(COUNTIF(U$11:U416,U416)=1,1,0))</f>
        <v>0</v>
      </c>
      <c r="K416" s="447">
        <f ca="1">IF(S416="",0,IF(COUNTIF(S$11:S416,S416)=1,1,0))</f>
        <v>0</v>
      </c>
      <c r="L416" s="446">
        <f ca="1">IF(Z416="",0,IF(COUNTIF(Z$11:Z416,Z416)=1,1,0))</f>
        <v>0</v>
      </c>
      <c r="M416" s="767">
        <f ca="1">IF($W416=2,IF(COUNTIFS($W$11:$W416,2,$Z$11:$Z416,$Z416)=1,1,0),0)</f>
        <v>0</v>
      </c>
      <c r="N416" s="767">
        <f ca="1">IF($W416=1,IF(COUNTIFS($W$11:$W416,2,$Z$11:$Z416,$Z416)=1,1,0),0)</f>
        <v>0</v>
      </c>
      <c r="O416" s="446">
        <f ca="1">IF(H416=0,0,IF(COUNTIF(Z$11:Z416,Z416)=1,1,0))</f>
        <v>0</v>
      </c>
      <c r="P416" s="448" t="str">
        <f t="shared" ca="1" si="738"/>
        <v>石川県</v>
      </c>
      <c r="Q416" s="89">
        <f t="shared" ca="1" si="739"/>
        <v>406</v>
      </c>
      <c r="R416" s="170" t="s">
        <v>459</v>
      </c>
      <c r="S416" s="357" t="str">
        <f t="shared" ca="1" si="740"/>
        <v/>
      </c>
      <c r="T416" s="357" t="str">
        <f t="shared" ca="1" si="741"/>
        <v/>
      </c>
      <c r="U416" s="58" t="str">
        <f t="shared" ca="1" si="742"/>
        <v/>
      </c>
      <c r="V416" s="58" t="str">
        <f t="shared" ca="1" si="743"/>
        <v/>
      </c>
      <c r="W416" s="920" t="str">
        <f t="shared" ca="1" si="744"/>
        <v/>
      </c>
      <c r="X416" s="369">
        <f ca="1">IFERROR(VLOOKUP(W416,'（様式１号）３整理番号表'!$B$4:$H$5,2,FALSE),0)</f>
        <v>0</v>
      </c>
      <c r="Y416" s="768" t="str" cm="1">
        <f t="array" aca="1" ref="Y416" ca="1">IF(AND(D416=0,F416=0),"",IF(COUNTIF(D$11:D416,D416)=1,1,IF(COUNTIFS(D$11:D416,D416,F$11:F416,F416)=1,INDEX((D$11:D416,F$11:F416,Y$11:Y416),MATCH(_xlfn.MAXIFS(F$11:F415,D$11:D415,D416),$F$11:F416,0),1,3)+1,INDEX((D$11:D416,F$11:F416,Y$11:Y416),MATCH(D416&amp;F416,D$11:D416&amp;F$11:F416,0),1,3))))</f>
        <v/>
      </c>
      <c r="Z416" s="40" t="str">
        <f t="shared" ca="1" si="745"/>
        <v/>
      </c>
      <c r="AA416" s="924" t="str">
        <f t="shared" ca="1" si="746"/>
        <v/>
      </c>
      <c r="AB416" s="93">
        <f ca="1">IFERROR(VLOOKUP(AA416,'（様式１号）３整理番号表'!$B$10:$H$16,2,FALSE),0)</f>
        <v>0</v>
      </c>
      <c r="AC416" s="924" t="str">
        <f t="shared" ca="1" si="747"/>
        <v/>
      </c>
      <c r="AD416" s="924" t="str">
        <f t="shared" ca="1" si="748"/>
        <v/>
      </c>
      <c r="AE416" s="93">
        <f ca="1">IFERROR(VLOOKUP(AD416,'（様式１号）３整理番号表'!$B$21:$H$22,2,FALSE),0)</f>
        <v>0</v>
      </c>
      <c r="AF416" s="924" t="str">
        <f t="shared" ca="1" si="749"/>
        <v/>
      </c>
      <c r="AG416" s="93">
        <f ca="1">IFERROR(VLOOKUP(AF416,'（様式１号）３整理番号表'!$B$26:$H$31,2,FALSE),0)</f>
        <v>0</v>
      </c>
      <c r="AH416" s="924" t="str">
        <f t="shared" ca="1" si="750"/>
        <v/>
      </c>
      <c r="AI416" s="93">
        <f ca="1">IFERROR(VLOOKUP(AH416,'（様式１号）３整理番号表'!$J$5:$N$59,2,FALSE),0)</f>
        <v>0</v>
      </c>
      <c r="AJ416" s="77" t="str">
        <f t="shared" ca="1" si="751"/>
        <v/>
      </c>
      <c r="AK416" s="93">
        <f ca="1">IFERROR(VLOOKUP(AJ416,'（様式１号）３整理番号表'!$P$5:$R$29,2,FALSE),0)</f>
        <v>0</v>
      </c>
      <c r="AL416" s="921" t="str">
        <f t="shared" ca="1" si="752"/>
        <v/>
      </c>
      <c r="AM416" s="921" t="str">
        <f t="shared" ca="1" si="753"/>
        <v/>
      </c>
      <c r="AN416" s="921"/>
      <c r="AO416" s="77" t="str">
        <f t="shared" ca="1" si="754"/>
        <v/>
      </c>
      <c r="AP416" s="93">
        <f ca="1">IFERROR(VLOOKUP(AO416,'（様式１号）３整理番号表'!$P$5:$R$29,2,FALSE),0)</f>
        <v>0</v>
      </c>
      <c r="AQ416" s="924" t="str">
        <f t="shared" ca="1" si="755"/>
        <v/>
      </c>
      <c r="AR416" s="93">
        <f t="shared" ca="1" si="756"/>
        <v>0</v>
      </c>
      <c r="AS416" s="924" t="str">
        <f t="shared" ca="1" si="757"/>
        <v/>
      </c>
      <c r="AT416" s="40" t="str">
        <f t="shared" ca="1" si="758"/>
        <v/>
      </c>
      <c r="AU416" s="93" t="str">
        <f t="shared" ca="1" si="759"/>
        <v/>
      </c>
      <c r="AV416" s="923" t="str">
        <f t="shared" ca="1" si="760"/>
        <v/>
      </c>
      <c r="AW416" s="926" t="str">
        <f t="shared" ca="1" si="761"/>
        <v/>
      </c>
      <c r="AX416" s="925" t="str">
        <f t="shared" ca="1" si="762"/>
        <v/>
      </c>
      <c r="AY416" s="925" t="str">
        <f t="shared" ca="1" si="762"/>
        <v/>
      </c>
      <c r="AZ416" s="925" t="str">
        <f t="shared" ca="1" si="762"/>
        <v/>
      </c>
      <c r="BA416" s="925" t="str">
        <f t="shared" ca="1" si="762"/>
        <v/>
      </c>
      <c r="BB416" s="925" t="str">
        <f t="shared" ca="1" si="763"/>
        <v/>
      </c>
      <c r="BC416" s="925" t="str">
        <f t="shared" ca="1" si="764"/>
        <v/>
      </c>
      <c r="BD416" s="925" t="str">
        <f t="shared" ca="1" si="764"/>
        <v/>
      </c>
      <c r="BE416" s="925" t="str">
        <f t="shared" ca="1" si="764"/>
        <v/>
      </c>
      <c r="BF416" s="77" t="str">
        <f t="shared" ca="1" si="765"/>
        <v/>
      </c>
      <c r="BG416" s="924" t="str">
        <f t="shared" ca="1" si="766"/>
        <v/>
      </c>
      <c r="BH416" s="94">
        <f ca="1">IF(BF416&lt;&gt;"",INDEX('（様式１号）３整理番号表'!$AB$7:$AQ$12,MATCH(BF416,'（様式１号）３整理番号表'!$AA$7:$AA$12,0),MATCH(BG416,'（様式１号）３整理番号表'!$AB$6:$AQ$6,0)),0)</f>
        <v>0</v>
      </c>
      <c r="BI416" s="921" t="str">
        <f t="shared" ca="1" si="767"/>
        <v/>
      </c>
      <c r="BJ416" s="922" t="str">
        <f t="shared" ca="1" si="768"/>
        <v/>
      </c>
      <c r="BK416" s="926" t="str">
        <f t="shared" ca="1" si="769"/>
        <v/>
      </c>
      <c r="BL416" s="922" t="str">
        <f t="shared" ca="1" si="770"/>
        <v/>
      </c>
      <c r="BM416" s="79" t="str">
        <f t="shared" ca="1" si="771"/>
        <v/>
      </c>
      <c r="BN416" s="82" t="str">
        <f t="shared" ca="1" si="772"/>
        <v/>
      </c>
      <c r="BO416" s="83" t="str">
        <f t="shared" ca="1" si="773"/>
        <v/>
      </c>
      <c r="BP416" s="84" t="str">
        <f t="shared" ca="1" si="774"/>
        <v/>
      </c>
      <c r="BQ416" s="82" t="str">
        <f t="shared" ca="1" si="775"/>
        <v/>
      </c>
      <c r="BR416" s="97" t="str">
        <f t="shared" ca="1" si="776"/>
        <v/>
      </c>
      <c r="BS416" s="95" t="str">
        <f t="shared" ca="1" si="777"/>
        <v/>
      </c>
      <c r="BT416" s="184" t="str">
        <f t="shared" ca="1" si="778"/>
        <v/>
      </c>
      <c r="BU416" s="611" t="str">
        <f t="shared" ca="1" si="779"/>
        <v/>
      </c>
      <c r="BV416" s="77" t="str">
        <f t="shared" ca="1" si="780"/>
        <v/>
      </c>
      <c r="BW416" s="85" t="str">
        <f t="shared" ca="1" si="781"/>
        <v/>
      </c>
      <c r="BX416" s="86" t="str">
        <f t="shared" ca="1" si="782"/>
        <v/>
      </c>
      <c r="BY416" s="231">
        <f ca="1">IF('ポイント要件確認等（個別表）'!AD416=1,ROUNDDOWN('ポイント要件確認等（個別表）'!AV416,-3),IF('ポイント要件確認等（個別表）'!AD416=2,ROUNDDOWN('ポイント要件確認等（個別表）'!BH416,-3),IF('ポイント要件確認等（個別表）'!AD416=3,ROUNDDOWN('ポイント要件確認等（個別表）'!BT416,-3),0)))</f>
        <v>0</v>
      </c>
      <c r="BZ416" s="86" t="str">
        <f t="shared" ca="1" si="783"/>
        <v/>
      </c>
      <c r="CA416" s="232" t="str">
        <f t="shared" ca="1" si="784"/>
        <v/>
      </c>
      <c r="CB416" s="232">
        <f t="shared" ca="1" si="785"/>
        <v>0</v>
      </c>
      <c r="CC416" s="86" t="str">
        <f t="shared" ca="1" si="786"/>
        <v/>
      </c>
      <c r="CD416" s="86" t="str">
        <f t="shared" ca="1" si="787"/>
        <v/>
      </c>
      <c r="CE416" s="609"/>
      <c r="CF416" s="86" t="str">
        <f t="shared" ca="1" si="788"/>
        <v/>
      </c>
      <c r="CG416" s="185" t="str">
        <f t="shared" ca="1" si="789"/>
        <v/>
      </c>
      <c r="CH416" s="246" t="str">
        <f t="shared" ca="1" si="790"/>
        <v>含税額</v>
      </c>
      <c r="CI416" s="247" t="str">
        <f t="shared" ca="1" si="791"/>
        <v/>
      </c>
      <c r="CJ416" s="87" t="str">
        <f ca="1">IFERROR(IF(INDIRECT("'("&amp;'２個別表'!EO416&amp;")'!AR"&amp;84+EP416)&lt;&gt;1,"",1),"")</f>
        <v/>
      </c>
      <c r="CK416" s="244" t="str">
        <f t="shared" ca="1" si="792"/>
        <v/>
      </c>
      <c r="CL416" s="235" t="str">
        <f t="shared" ca="1" si="793"/>
        <v/>
      </c>
      <c r="CM416" s="239" t="str">
        <f t="shared" ca="1" si="794"/>
        <v/>
      </c>
      <c r="CN416" s="77" t="str">
        <f t="shared" ca="1" si="795"/>
        <v/>
      </c>
      <c r="CO416" s="93" t="str">
        <f ca="1">IFERROR(VLOOKUP(CN416,'（様式１号）３整理番号表'!$T$5:$V$15,2,FALSE),"")</f>
        <v/>
      </c>
      <c r="CP416" s="924" t="str">
        <f t="shared" ca="1" si="796"/>
        <v/>
      </c>
      <c r="CQ416" s="93" t="str">
        <f ca="1">IFERROR(VLOOKUP(CP416,'（様式１号）３整理番号表'!$T$19:$V$24,2,FALSE),"")</f>
        <v/>
      </c>
      <c r="CR416" s="924" t="str">
        <f ca="1">IFERROR(IF(INDIRECT("'("&amp;'２個別表'!EO416&amp;")'!AV"&amp;84+EP416)&lt;&gt;1,"",1),"")</f>
        <v/>
      </c>
      <c r="CS416" s="232">
        <f t="shared" ca="1" si="797"/>
        <v>0</v>
      </c>
      <c r="CT416" s="248">
        <f t="shared" ca="1" si="798"/>
        <v>0</v>
      </c>
      <c r="CU416" s="376" t="str">
        <f ca="1">IF(ER416="補強",IF(COUNTIFS($Z$11:Z416,Z416,$W$11:W416,1)=1,"１①",""),IF(COUNTIFS($Z$11:Z416,Z416,$W$11:W416,2)=1,"２①",""))</f>
        <v/>
      </c>
      <c r="CV416" s="57" t="str">
        <f t="shared" ca="1" si="799"/>
        <v/>
      </c>
      <c r="CW416" s="927" t="str">
        <f t="shared" ca="1" si="800"/>
        <v/>
      </c>
      <c r="CX416" s="256" t="str">
        <f t="shared" ca="1" si="801"/>
        <v/>
      </c>
      <c r="CY416" s="256" t="str">
        <f t="shared" ca="1" si="802"/>
        <v/>
      </c>
      <c r="CZ416" s="256" t="str">
        <f t="shared" ca="1" si="803"/>
        <v/>
      </c>
      <c r="DA416" s="256" t="str">
        <f t="shared" ca="1" si="804"/>
        <v/>
      </c>
      <c r="DB416" s="316" t="str">
        <f ca="1">IFERROR(VLOOKUP($CU416,'（様式１号）３整理番号表'!$Z$19:$AB$32,3,FALSE),"")</f>
        <v/>
      </c>
      <c r="DC416" s="259" t="str">
        <f t="shared" ca="1" si="805"/>
        <v>-</v>
      </c>
      <c r="DD416" s="618" t="str">
        <f t="shared" ca="1" si="806"/>
        <v/>
      </c>
      <c r="DE416" s="321" t="str">
        <f ca="1">IF(AND(AO416=18,AS416=1),IF(COUNTIFS($Y$11:Y416,Y416,$AS$11:AS416,1)=1,"２②",""),IF($CU416="１①",INDEX(INDIRECT("'("&amp;$EO416&amp;")'!AR116:BB116"),1,MATCH(INDIRECT("'("&amp;$EO416&amp;")'!C118"),INDIRECT("'("&amp;$EO416&amp;")'!AR119:BB119"),0)),""))</f>
        <v/>
      </c>
      <c r="DF416" s="324" t="str">
        <f t="shared" ca="1" si="807"/>
        <v/>
      </c>
      <c r="DG416" s="313" t="str">
        <f t="shared" ca="1" si="808"/>
        <v/>
      </c>
      <c r="DH416" s="313" t="str">
        <f t="shared" ca="1" si="809"/>
        <v/>
      </c>
      <c r="DI416" s="313" t="str">
        <f t="shared" ca="1" si="810"/>
        <v/>
      </c>
      <c r="DJ416" s="313" t="str">
        <f t="shared" ca="1" si="811"/>
        <v/>
      </c>
      <c r="DK416" s="328" t="str">
        <f t="shared" ca="1" si="812"/>
        <v/>
      </c>
      <c r="DL416" s="334" t="str">
        <f t="shared" ca="1" si="813"/>
        <v/>
      </c>
      <c r="DM416" s="915" t="str">
        <f t="shared" ca="1" si="814"/>
        <v/>
      </c>
      <c r="DN416" s="15"/>
      <c r="DO416" s="324"/>
      <c r="DP416" s="16"/>
      <c r="DQ416" s="16"/>
      <c r="DR416" s="16"/>
      <c r="DS416" s="16"/>
      <c r="DT416" s="318" t="str">
        <f>IFERROR(VLOOKUP($DN416,'（様式１号）３整理番号表'!$Z$19:$AB$32,3,FALSE),"")</f>
        <v/>
      </c>
      <c r="DU416" s="259" t="str">
        <f t="shared" si="815"/>
        <v/>
      </c>
      <c r="DV416" s="14"/>
      <c r="DW416" s="17" t="str">
        <f t="shared" ca="1" si="816"/>
        <v/>
      </c>
      <c r="DX416" s="88" t="str">
        <f t="shared" ca="1" si="833"/>
        <v/>
      </c>
      <c r="DZ416" s="339">
        <f t="shared" ca="1" si="835"/>
        <v>0</v>
      </c>
      <c r="EA416" s="339">
        <f t="shared" ca="1" si="835"/>
        <v>0</v>
      </c>
      <c r="EB416" s="339">
        <f t="shared" ca="1" si="835"/>
        <v>0</v>
      </c>
      <c r="EC416" s="339">
        <f t="shared" ca="1" si="835"/>
        <v>0</v>
      </c>
      <c r="ED416" s="339">
        <f t="shared" ca="1" si="835"/>
        <v>0</v>
      </c>
      <c r="EE416" s="339">
        <f t="shared" ca="1" si="835"/>
        <v>0</v>
      </c>
      <c r="EF416" s="339">
        <f t="shared" ca="1" si="835"/>
        <v>0</v>
      </c>
      <c r="EG416" s="339">
        <f t="shared" ca="1" si="835"/>
        <v>0</v>
      </c>
      <c r="EH416" s="339">
        <f t="shared" ca="1" si="835"/>
        <v>0</v>
      </c>
      <c r="EI416" s="339">
        <f t="shared" ca="1" si="835"/>
        <v>0</v>
      </c>
      <c r="EJ416" s="339">
        <f t="shared" ca="1" si="835"/>
        <v>0</v>
      </c>
      <c r="EK416" s="339">
        <f t="shared" ca="1" si="835"/>
        <v>0</v>
      </c>
      <c r="EL416" s="339">
        <f t="shared" ca="1" si="835"/>
        <v>0</v>
      </c>
      <c r="EM416" s="339">
        <f t="shared" ca="1" si="835"/>
        <v>0</v>
      </c>
      <c r="EO416" s="919" t="str">
        <f t="shared" ca="1" si="735"/>
        <v/>
      </c>
      <c r="EP416" s="919" t="str">
        <f t="shared" ca="1" si="817"/>
        <v/>
      </c>
      <c r="EQ416" s="919" t="str">
        <f t="shared" ca="1" si="818"/>
        <v/>
      </c>
      <c r="ER416" s="919" t="str">
        <f t="shared" ca="1" si="819"/>
        <v/>
      </c>
      <c r="ES416" s="919" t="str">
        <f ca="1">IFERROR(INDEX('郵便番号（石川県）'!$A$3:$F$2574,MATCH(INDIRECT("'("&amp;EO416&amp;")'!E7"),'郵便番号（石川県）'!$A$3:$A$2574,0),6),"")</f>
        <v/>
      </c>
      <c r="ET416" s="919" t="str">
        <f ca="1">IFERROR(INDEX('郵便番号（石川県）'!$A$3:$F$2574,MATCH(INDIRECT("'("&amp;$EO416&amp;")'!E7"),'郵便番号（石川県）'!$A$3:$A$2574,0),5),"")</f>
        <v/>
      </c>
      <c r="EU416" s="919" t="str">
        <f t="shared" ca="1" si="820"/>
        <v/>
      </c>
      <c r="EV416" s="919" t="str">
        <f t="shared" ca="1" si="821"/>
        <v/>
      </c>
      <c r="EW416" s="919" t="str">
        <f t="shared" ca="1" si="822"/>
        <v/>
      </c>
      <c r="EX416" s="919" t="str">
        <f t="shared" ca="1" si="823"/>
        <v/>
      </c>
      <c r="EY416" s="919" t="str">
        <f t="shared" ca="1" si="824"/>
        <v/>
      </c>
      <c r="EZ416" s="919" t="str">
        <f t="shared" ca="1" si="825"/>
        <v/>
      </c>
      <c r="FA416" s="919" t="str">
        <f t="shared" ca="1" si="826"/>
        <v/>
      </c>
      <c r="FB416" s="919" t="str">
        <f t="shared" ca="1" si="827"/>
        <v/>
      </c>
      <c r="FC416" s="919" t="str">
        <f t="shared" ca="1" si="828"/>
        <v/>
      </c>
      <c r="FD416" s="627" t="str">
        <f t="shared" ca="1" si="829"/>
        <v/>
      </c>
      <c r="FE416" s="630">
        <v>406</v>
      </c>
      <c r="FF416" s="299" t="str">
        <f t="shared" ca="1" si="830"/>
        <v/>
      </c>
      <c r="FG416" s="993" t="str">
        <f t="shared" ca="1" si="831"/>
        <v/>
      </c>
      <c r="FH416" s="919" t="str">
        <f t="shared" ca="1" si="832"/>
        <v/>
      </c>
      <c r="FI416" s="299">
        <f ca="1">COUNTIF($FH$11:FH416,"■")</f>
        <v>0</v>
      </c>
    </row>
    <row r="417" spans="1:165" ht="34.5" customHeight="1">
      <c r="A417" s="445">
        <f t="shared" ca="1" si="736"/>
        <v>0</v>
      </c>
      <c r="B417" s="446">
        <f>IF(R417&lt;&gt;"",IF(COUNTIF(R$11:R417,R417)=1,MAX(B$11:B416)+1,INDEX(B$11:B416,MATCH(R417,R$11:R416,0),1)),0)</f>
        <v>1</v>
      </c>
      <c r="C417" s="446">
        <f ca="1">IF(T417&lt;&gt;"",IF(COUNTIF(T$11:T417,T417)=1,MAX(C$11:C416)+1,INDEX(C$11:C416,MATCH(T417,T$11:T416,0),1)),0)</f>
        <v>0</v>
      </c>
      <c r="D417" s="446">
        <f ca="1">IF(U417&lt;&gt;"",IF(COUNTIF(U$11:U417,U417)=1,MAX(D$11:D416)+1,INDEX(D$11:D416,MATCH(U417,U$11:U416,0),1)),0)</f>
        <v>0</v>
      </c>
      <c r="E417" s="446">
        <f ca="1">IF(S417&lt;&gt;"",IF(COUNTIF(S$11:S417,S417)=1,MAX(E$11:E416)+1,INDEX(E$11:E416,MATCH(S417,S$11:S416,0),1)),0)</f>
        <v>0</v>
      </c>
      <c r="F417" s="446">
        <f ca="1">IF(Z417&lt;&gt;"",IF(COUNTIF(Z$11:Z417,Z417)=1,MAX(F$11:F416)+1,INDEX(F$11:F416,MATCH(Z417,Z$11:Z416,0),1)),0)</f>
        <v>0</v>
      </c>
      <c r="G417" s="447" cm="1">
        <f t="array" aca="1" ref="G417" ca="1">IF(Z417&lt;&gt;"",IF(COUNTIFS(Z$11:Z417,Z417,W$11:W417,W417)=1,MAX(G$11:G416)+1,INDEX(G$11:G416,MATCH(Z417&amp;W417,Z$11:Z416&amp;W$11:W417,0),1)),0)</f>
        <v>0</v>
      </c>
      <c r="H417" s="447">
        <f t="shared" ca="1" si="737"/>
        <v>0</v>
      </c>
      <c r="I417" s="447">
        <f ca="1">IF(T417="",0,IF(COUNTIF(T$11:T417,T417)=1,1,0))</f>
        <v>0</v>
      </c>
      <c r="J417" s="447">
        <f ca="1">IF(U417="",0,IF(COUNTIF(U$11:U417,U417)=1,1,0))</f>
        <v>0</v>
      </c>
      <c r="K417" s="447">
        <f ca="1">IF(S417="",0,IF(COUNTIF(S$11:S417,S417)=1,1,0))</f>
        <v>0</v>
      </c>
      <c r="L417" s="446">
        <f ca="1">IF(Z417="",0,IF(COUNTIF(Z$11:Z417,Z417)=1,1,0))</f>
        <v>0</v>
      </c>
      <c r="M417" s="767">
        <f ca="1">IF($W417=2,IF(COUNTIFS($W$11:$W417,2,$Z$11:$Z417,$Z417)=1,1,0),0)</f>
        <v>0</v>
      </c>
      <c r="N417" s="767">
        <f ca="1">IF($W417=1,IF(COUNTIFS($W$11:$W417,2,$Z$11:$Z417,$Z417)=1,1,0),0)</f>
        <v>0</v>
      </c>
      <c r="O417" s="446">
        <f ca="1">IF(H417=0,0,IF(COUNTIF(Z$11:Z417,Z417)=1,1,0))</f>
        <v>0</v>
      </c>
      <c r="P417" s="448" t="str">
        <f t="shared" ca="1" si="738"/>
        <v>石川県</v>
      </c>
      <c r="Q417" s="89">
        <f t="shared" ca="1" si="739"/>
        <v>407</v>
      </c>
      <c r="R417" s="170" t="s">
        <v>459</v>
      </c>
      <c r="S417" s="357" t="str">
        <f t="shared" ca="1" si="740"/>
        <v/>
      </c>
      <c r="T417" s="357" t="str">
        <f t="shared" ca="1" si="741"/>
        <v/>
      </c>
      <c r="U417" s="58" t="str">
        <f t="shared" ca="1" si="742"/>
        <v/>
      </c>
      <c r="V417" s="58" t="str">
        <f t="shared" ca="1" si="743"/>
        <v/>
      </c>
      <c r="W417" s="920" t="str">
        <f t="shared" ca="1" si="744"/>
        <v/>
      </c>
      <c r="X417" s="369">
        <f ca="1">IFERROR(VLOOKUP(W417,'（様式１号）３整理番号表'!$B$4:$H$5,2,FALSE),0)</f>
        <v>0</v>
      </c>
      <c r="Y417" s="768" t="str" cm="1">
        <f t="array" aca="1" ref="Y417" ca="1">IF(AND(D417=0,F417=0),"",IF(COUNTIF(D$11:D417,D417)=1,1,IF(COUNTIFS(D$11:D417,D417,F$11:F417,F417)=1,INDEX((D$11:D417,F$11:F417,Y$11:Y417),MATCH(_xlfn.MAXIFS(F$11:F416,D$11:D416,D417),$F$11:F417,0),1,3)+1,INDEX((D$11:D417,F$11:F417,Y$11:Y417),MATCH(D417&amp;F417,D$11:D417&amp;F$11:F417,0),1,3))))</f>
        <v/>
      </c>
      <c r="Z417" s="40" t="str">
        <f t="shared" ca="1" si="745"/>
        <v/>
      </c>
      <c r="AA417" s="924" t="str">
        <f t="shared" ca="1" si="746"/>
        <v/>
      </c>
      <c r="AB417" s="93">
        <f ca="1">IFERROR(VLOOKUP(AA417,'（様式１号）３整理番号表'!$B$10:$H$16,2,FALSE),0)</f>
        <v>0</v>
      </c>
      <c r="AC417" s="924" t="str">
        <f t="shared" ca="1" si="747"/>
        <v/>
      </c>
      <c r="AD417" s="924" t="str">
        <f t="shared" ca="1" si="748"/>
        <v/>
      </c>
      <c r="AE417" s="93">
        <f ca="1">IFERROR(VLOOKUP(AD417,'（様式１号）３整理番号表'!$B$21:$H$22,2,FALSE),0)</f>
        <v>0</v>
      </c>
      <c r="AF417" s="924" t="str">
        <f t="shared" ca="1" si="749"/>
        <v/>
      </c>
      <c r="AG417" s="93">
        <f ca="1">IFERROR(VLOOKUP(AF417,'（様式１号）３整理番号表'!$B$26:$H$31,2,FALSE),0)</f>
        <v>0</v>
      </c>
      <c r="AH417" s="924" t="str">
        <f t="shared" ca="1" si="750"/>
        <v/>
      </c>
      <c r="AI417" s="93">
        <f ca="1">IFERROR(VLOOKUP(AH417,'（様式１号）３整理番号表'!$J$5:$N$59,2,FALSE),0)</f>
        <v>0</v>
      </c>
      <c r="AJ417" s="77" t="str">
        <f t="shared" ca="1" si="751"/>
        <v/>
      </c>
      <c r="AK417" s="93">
        <f ca="1">IFERROR(VLOOKUP(AJ417,'（様式１号）３整理番号表'!$P$5:$R$29,2,FALSE),0)</f>
        <v>0</v>
      </c>
      <c r="AL417" s="921" t="str">
        <f t="shared" ca="1" si="752"/>
        <v/>
      </c>
      <c r="AM417" s="921" t="str">
        <f t="shared" ca="1" si="753"/>
        <v/>
      </c>
      <c r="AN417" s="921"/>
      <c r="AO417" s="77" t="str">
        <f t="shared" ca="1" si="754"/>
        <v/>
      </c>
      <c r="AP417" s="93">
        <f ca="1">IFERROR(VLOOKUP(AO417,'（様式１号）３整理番号表'!$P$5:$R$29,2,FALSE),0)</f>
        <v>0</v>
      </c>
      <c r="AQ417" s="924" t="str">
        <f t="shared" ca="1" si="755"/>
        <v/>
      </c>
      <c r="AR417" s="93">
        <f t="shared" ca="1" si="756"/>
        <v>0</v>
      </c>
      <c r="AS417" s="924" t="str">
        <f t="shared" ca="1" si="757"/>
        <v/>
      </c>
      <c r="AT417" s="40" t="str">
        <f t="shared" ca="1" si="758"/>
        <v/>
      </c>
      <c r="AU417" s="93" t="str">
        <f t="shared" ca="1" si="759"/>
        <v/>
      </c>
      <c r="AV417" s="923" t="str">
        <f t="shared" ca="1" si="760"/>
        <v/>
      </c>
      <c r="AW417" s="926" t="str">
        <f t="shared" ca="1" si="761"/>
        <v/>
      </c>
      <c r="AX417" s="925" t="str">
        <f t="shared" ca="1" si="762"/>
        <v/>
      </c>
      <c r="AY417" s="925" t="str">
        <f t="shared" ca="1" si="762"/>
        <v/>
      </c>
      <c r="AZ417" s="925" t="str">
        <f t="shared" ca="1" si="762"/>
        <v/>
      </c>
      <c r="BA417" s="925" t="str">
        <f t="shared" ca="1" si="762"/>
        <v/>
      </c>
      <c r="BB417" s="925" t="str">
        <f t="shared" ca="1" si="763"/>
        <v/>
      </c>
      <c r="BC417" s="925" t="str">
        <f t="shared" ca="1" si="764"/>
        <v/>
      </c>
      <c r="BD417" s="925" t="str">
        <f t="shared" ca="1" si="764"/>
        <v/>
      </c>
      <c r="BE417" s="925" t="str">
        <f t="shared" ca="1" si="764"/>
        <v/>
      </c>
      <c r="BF417" s="77" t="str">
        <f t="shared" ca="1" si="765"/>
        <v/>
      </c>
      <c r="BG417" s="924" t="str">
        <f t="shared" ca="1" si="766"/>
        <v/>
      </c>
      <c r="BH417" s="94">
        <f ca="1">IF(BF417&lt;&gt;"",INDEX('（様式１号）３整理番号表'!$AB$7:$AQ$12,MATCH(BF417,'（様式１号）３整理番号表'!$AA$7:$AA$12,0),MATCH(BG417,'（様式１号）３整理番号表'!$AB$6:$AQ$6,0)),0)</f>
        <v>0</v>
      </c>
      <c r="BI417" s="921" t="str">
        <f t="shared" ca="1" si="767"/>
        <v/>
      </c>
      <c r="BJ417" s="922" t="str">
        <f t="shared" ca="1" si="768"/>
        <v/>
      </c>
      <c r="BK417" s="926" t="str">
        <f t="shared" ca="1" si="769"/>
        <v/>
      </c>
      <c r="BL417" s="922" t="str">
        <f t="shared" ca="1" si="770"/>
        <v/>
      </c>
      <c r="BM417" s="79" t="str">
        <f t="shared" ca="1" si="771"/>
        <v/>
      </c>
      <c r="BN417" s="82" t="str">
        <f t="shared" ca="1" si="772"/>
        <v/>
      </c>
      <c r="BO417" s="83" t="str">
        <f t="shared" ca="1" si="773"/>
        <v/>
      </c>
      <c r="BP417" s="84" t="str">
        <f t="shared" ca="1" si="774"/>
        <v/>
      </c>
      <c r="BQ417" s="82" t="str">
        <f t="shared" ca="1" si="775"/>
        <v/>
      </c>
      <c r="BR417" s="97" t="str">
        <f t="shared" ca="1" si="776"/>
        <v/>
      </c>
      <c r="BS417" s="95" t="str">
        <f t="shared" ca="1" si="777"/>
        <v/>
      </c>
      <c r="BT417" s="184" t="str">
        <f t="shared" ca="1" si="778"/>
        <v/>
      </c>
      <c r="BU417" s="611" t="str">
        <f t="shared" ca="1" si="779"/>
        <v/>
      </c>
      <c r="BV417" s="77" t="str">
        <f t="shared" ca="1" si="780"/>
        <v/>
      </c>
      <c r="BW417" s="85" t="str">
        <f t="shared" ca="1" si="781"/>
        <v/>
      </c>
      <c r="BX417" s="86" t="str">
        <f t="shared" ca="1" si="782"/>
        <v/>
      </c>
      <c r="BY417" s="231">
        <f ca="1">IF('ポイント要件確認等（個別表）'!AD417=1,ROUNDDOWN('ポイント要件確認等（個別表）'!AV417,-3),IF('ポイント要件確認等（個別表）'!AD417=2,ROUNDDOWN('ポイント要件確認等（個別表）'!BH417,-3),IF('ポイント要件確認等（個別表）'!AD417=3,ROUNDDOWN('ポイント要件確認等（個別表）'!BT417,-3),0)))</f>
        <v>0</v>
      </c>
      <c r="BZ417" s="86" t="str">
        <f t="shared" ca="1" si="783"/>
        <v/>
      </c>
      <c r="CA417" s="232" t="str">
        <f t="shared" ca="1" si="784"/>
        <v/>
      </c>
      <c r="CB417" s="232">
        <f t="shared" ca="1" si="785"/>
        <v>0</v>
      </c>
      <c r="CC417" s="86" t="str">
        <f t="shared" ca="1" si="786"/>
        <v/>
      </c>
      <c r="CD417" s="86" t="str">
        <f t="shared" ca="1" si="787"/>
        <v/>
      </c>
      <c r="CE417" s="609"/>
      <c r="CF417" s="86" t="str">
        <f t="shared" ca="1" si="788"/>
        <v/>
      </c>
      <c r="CG417" s="185" t="str">
        <f t="shared" ca="1" si="789"/>
        <v/>
      </c>
      <c r="CH417" s="246" t="str">
        <f t="shared" ca="1" si="790"/>
        <v>含税額</v>
      </c>
      <c r="CI417" s="247" t="str">
        <f t="shared" ca="1" si="791"/>
        <v/>
      </c>
      <c r="CJ417" s="87" t="str">
        <f ca="1">IFERROR(IF(INDIRECT("'("&amp;'２個別表'!EO417&amp;")'!AR"&amp;84+EP417)&lt;&gt;1,"",1),"")</f>
        <v/>
      </c>
      <c r="CK417" s="244" t="str">
        <f t="shared" ca="1" si="792"/>
        <v/>
      </c>
      <c r="CL417" s="235" t="str">
        <f t="shared" ca="1" si="793"/>
        <v/>
      </c>
      <c r="CM417" s="239" t="str">
        <f t="shared" ca="1" si="794"/>
        <v/>
      </c>
      <c r="CN417" s="77" t="str">
        <f t="shared" ca="1" si="795"/>
        <v/>
      </c>
      <c r="CO417" s="93" t="str">
        <f ca="1">IFERROR(VLOOKUP(CN417,'（様式１号）３整理番号表'!$T$5:$V$15,2,FALSE),"")</f>
        <v/>
      </c>
      <c r="CP417" s="924" t="str">
        <f t="shared" ca="1" si="796"/>
        <v/>
      </c>
      <c r="CQ417" s="93" t="str">
        <f ca="1">IFERROR(VLOOKUP(CP417,'（様式１号）３整理番号表'!$T$19:$V$24,2,FALSE),"")</f>
        <v/>
      </c>
      <c r="CR417" s="924" t="str">
        <f ca="1">IFERROR(IF(INDIRECT("'("&amp;'２個別表'!EO417&amp;")'!AV"&amp;84+EP417)&lt;&gt;1,"",1),"")</f>
        <v/>
      </c>
      <c r="CS417" s="232">
        <f t="shared" ca="1" si="797"/>
        <v>0</v>
      </c>
      <c r="CT417" s="248">
        <f t="shared" ca="1" si="798"/>
        <v>0</v>
      </c>
      <c r="CU417" s="376" t="str">
        <f ca="1">IF(ER417="補強",IF(COUNTIFS($Z$11:Z417,Z417,$W$11:W417,1)=1,"１①",""),IF(COUNTIFS($Z$11:Z417,Z417,$W$11:W417,2)=1,"２①",""))</f>
        <v/>
      </c>
      <c r="CV417" s="57" t="str">
        <f t="shared" ca="1" si="799"/>
        <v/>
      </c>
      <c r="CW417" s="927" t="str">
        <f t="shared" ca="1" si="800"/>
        <v/>
      </c>
      <c r="CX417" s="256" t="str">
        <f t="shared" ca="1" si="801"/>
        <v/>
      </c>
      <c r="CY417" s="256" t="str">
        <f t="shared" ca="1" si="802"/>
        <v/>
      </c>
      <c r="CZ417" s="256" t="str">
        <f t="shared" ca="1" si="803"/>
        <v/>
      </c>
      <c r="DA417" s="256" t="str">
        <f t="shared" ca="1" si="804"/>
        <v/>
      </c>
      <c r="DB417" s="316" t="str">
        <f ca="1">IFERROR(VLOOKUP($CU417,'（様式１号）３整理番号表'!$Z$19:$AB$32,3,FALSE),"")</f>
        <v/>
      </c>
      <c r="DC417" s="259" t="str">
        <f t="shared" ca="1" si="805"/>
        <v>-</v>
      </c>
      <c r="DD417" s="618" t="str">
        <f t="shared" ca="1" si="806"/>
        <v/>
      </c>
      <c r="DE417" s="321" t="str">
        <f ca="1">IF(AND(AO417=18,AS417=1),IF(COUNTIFS($Y$11:Y417,Y417,$AS$11:AS417,1)=1,"２②",""),IF($CU417="１①",INDEX(INDIRECT("'("&amp;$EO417&amp;")'!AR116:BB116"),1,MATCH(INDIRECT("'("&amp;$EO417&amp;")'!C118"),INDIRECT("'("&amp;$EO417&amp;")'!AR119:BB119"),0)),""))</f>
        <v/>
      </c>
      <c r="DF417" s="324" t="str">
        <f t="shared" ca="1" si="807"/>
        <v/>
      </c>
      <c r="DG417" s="313" t="str">
        <f t="shared" ca="1" si="808"/>
        <v/>
      </c>
      <c r="DH417" s="313" t="str">
        <f t="shared" ca="1" si="809"/>
        <v/>
      </c>
      <c r="DI417" s="313" t="str">
        <f t="shared" ca="1" si="810"/>
        <v/>
      </c>
      <c r="DJ417" s="313" t="str">
        <f t="shared" ca="1" si="811"/>
        <v/>
      </c>
      <c r="DK417" s="328" t="str">
        <f t="shared" ca="1" si="812"/>
        <v/>
      </c>
      <c r="DL417" s="334" t="str">
        <f t="shared" ca="1" si="813"/>
        <v/>
      </c>
      <c r="DM417" s="915" t="str">
        <f t="shared" ca="1" si="814"/>
        <v/>
      </c>
      <c r="DN417" s="15"/>
      <c r="DO417" s="324"/>
      <c r="DP417" s="16"/>
      <c r="DQ417" s="16"/>
      <c r="DR417" s="16"/>
      <c r="DS417" s="16"/>
      <c r="DT417" s="318" t="str">
        <f>IFERROR(VLOOKUP($DN417,'（様式１号）３整理番号表'!$Z$19:$AB$32,3,FALSE),"")</f>
        <v/>
      </c>
      <c r="DU417" s="259" t="str">
        <f t="shared" si="815"/>
        <v/>
      </c>
      <c r="DV417" s="14"/>
      <c r="DW417" s="17" t="str">
        <f t="shared" ca="1" si="816"/>
        <v/>
      </c>
      <c r="DX417" s="88" t="str">
        <f t="shared" ca="1" si="833"/>
        <v/>
      </c>
      <c r="DZ417" s="339">
        <f t="shared" ca="1" si="835"/>
        <v>0</v>
      </c>
      <c r="EA417" s="339">
        <f t="shared" ca="1" si="835"/>
        <v>0</v>
      </c>
      <c r="EB417" s="339">
        <f t="shared" ca="1" si="835"/>
        <v>0</v>
      </c>
      <c r="EC417" s="339">
        <f t="shared" ca="1" si="835"/>
        <v>0</v>
      </c>
      <c r="ED417" s="339">
        <f t="shared" ca="1" si="835"/>
        <v>0</v>
      </c>
      <c r="EE417" s="339">
        <f t="shared" ca="1" si="835"/>
        <v>0</v>
      </c>
      <c r="EF417" s="339">
        <f t="shared" ca="1" si="835"/>
        <v>0</v>
      </c>
      <c r="EG417" s="339">
        <f t="shared" ca="1" si="835"/>
        <v>0</v>
      </c>
      <c r="EH417" s="339">
        <f t="shared" ca="1" si="835"/>
        <v>0</v>
      </c>
      <c r="EI417" s="339">
        <f t="shared" ca="1" si="835"/>
        <v>0</v>
      </c>
      <c r="EJ417" s="339">
        <f t="shared" ca="1" si="835"/>
        <v>0</v>
      </c>
      <c r="EK417" s="339">
        <f t="shared" ca="1" si="835"/>
        <v>0</v>
      </c>
      <c r="EL417" s="339">
        <f t="shared" ca="1" si="835"/>
        <v>0</v>
      </c>
      <c r="EM417" s="339">
        <f t="shared" ca="1" si="835"/>
        <v>0</v>
      </c>
      <c r="EO417" s="919" t="str">
        <f t="shared" ca="1" si="735"/>
        <v/>
      </c>
      <c r="EP417" s="919" t="str">
        <f t="shared" ca="1" si="817"/>
        <v/>
      </c>
      <c r="EQ417" s="919" t="str">
        <f t="shared" ca="1" si="818"/>
        <v/>
      </c>
      <c r="ER417" s="919" t="str">
        <f t="shared" ca="1" si="819"/>
        <v/>
      </c>
      <c r="ES417" s="919" t="str">
        <f ca="1">IFERROR(INDEX('郵便番号（石川県）'!$A$3:$F$2574,MATCH(INDIRECT("'("&amp;EO417&amp;")'!E7"),'郵便番号（石川県）'!$A$3:$A$2574,0),6),"")</f>
        <v/>
      </c>
      <c r="ET417" s="919" t="str">
        <f ca="1">IFERROR(INDEX('郵便番号（石川県）'!$A$3:$F$2574,MATCH(INDIRECT("'("&amp;$EO417&amp;")'!E7"),'郵便番号（石川県）'!$A$3:$A$2574,0),5),"")</f>
        <v/>
      </c>
      <c r="EU417" s="919" t="str">
        <f t="shared" ca="1" si="820"/>
        <v/>
      </c>
      <c r="EV417" s="919" t="str">
        <f t="shared" ca="1" si="821"/>
        <v/>
      </c>
      <c r="EW417" s="919" t="str">
        <f t="shared" ca="1" si="822"/>
        <v/>
      </c>
      <c r="EX417" s="919" t="str">
        <f t="shared" ca="1" si="823"/>
        <v/>
      </c>
      <c r="EY417" s="919" t="str">
        <f t="shared" ca="1" si="824"/>
        <v/>
      </c>
      <c r="EZ417" s="919" t="str">
        <f t="shared" ca="1" si="825"/>
        <v/>
      </c>
      <c r="FA417" s="919" t="str">
        <f t="shared" ca="1" si="826"/>
        <v/>
      </c>
      <c r="FB417" s="919" t="str">
        <f t="shared" ca="1" si="827"/>
        <v/>
      </c>
      <c r="FC417" s="919" t="str">
        <f t="shared" ca="1" si="828"/>
        <v/>
      </c>
      <c r="FD417" s="627" t="str">
        <f t="shared" ca="1" si="829"/>
        <v/>
      </c>
      <c r="FE417" s="630">
        <v>407</v>
      </c>
      <c r="FF417" s="299" t="str">
        <f t="shared" ca="1" si="830"/>
        <v/>
      </c>
      <c r="FG417" s="993" t="str">
        <f t="shared" ca="1" si="831"/>
        <v/>
      </c>
      <c r="FH417" s="919" t="str">
        <f t="shared" ca="1" si="832"/>
        <v/>
      </c>
      <c r="FI417" s="299">
        <f ca="1">COUNTIF($FH$11:FH417,"■")</f>
        <v>0</v>
      </c>
    </row>
    <row r="418" spans="1:165" ht="34.5" customHeight="1">
      <c r="A418" s="445">
        <f t="shared" ca="1" si="736"/>
        <v>0</v>
      </c>
      <c r="B418" s="446">
        <f>IF(R418&lt;&gt;"",IF(COUNTIF(R$11:R418,R418)=1,MAX(B$11:B417)+1,INDEX(B$11:B417,MATCH(R418,R$11:R417,0),1)),0)</f>
        <v>1</v>
      </c>
      <c r="C418" s="446">
        <f ca="1">IF(T418&lt;&gt;"",IF(COUNTIF(T$11:T418,T418)=1,MAX(C$11:C417)+1,INDEX(C$11:C417,MATCH(T418,T$11:T417,0),1)),0)</f>
        <v>0</v>
      </c>
      <c r="D418" s="446">
        <f ca="1">IF(U418&lt;&gt;"",IF(COUNTIF(U$11:U418,U418)=1,MAX(D$11:D417)+1,INDEX(D$11:D417,MATCH(U418,U$11:U417,0),1)),0)</f>
        <v>0</v>
      </c>
      <c r="E418" s="446">
        <f ca="1">IF(S418&lt;&gt;"",IF(COUNTIF(S$11:S418,S418)=1,MAX(E$11:E417)+1,INDEX(E$11:E417,MATCH(S418,S$11:S417,0),1)),0)</f>
        <v>0</v>
      </c>
      <c r="F418" s="446">
        <f ca="1">IF(Z418&lt;&gt;"",IF(COUNTIF(Z$11:Z418,Z418)=1,MAX(F$11:F417)+1,INDEX(F$11:F417,MATCH(Z418,Z$11:Z417,0),1)),0)</f>
        <v>0</v>
      </c>
      <c r="G418" s="447" cm="1">
        <f t="array" aca="1" ref="G418" ca="1">IF(Z418&lt;&gt;"",IF(COUNTIFS(Z$11:Z418,Z418,W$11:W418,W418)=1,MAX(G$11:G417)+1,INDEX(G$11:G417,MATCH(Z418&amp;W418,Z$11:Z417&amp;W$11:W418,0),1)),0)</f>
        <v>0</v>
      </c>
      <c r="H418" s="447">
        <f t="shared" ca="1" si="737"/>
        <v>0</v>
      </c>
      <c r="I418" s="447">
        <f ca="1">IF(T418="",0,IF(COUNTIF(T$11:T418,T418)=1,1,0))</f>
        <v>0</v>
      </c>
      <c r="J418" s="447">
        <f ca="1">IF(U418="",0,IF(COUNTIF(U$11:U418,U418)=1,1,0))</f>
        <v>0</v>
      </c>
      <c r="K418" s="447">
        <f ca="1">IF(S418="",0,IF(COUNTIF(S$11:S418,S418)=1,1,0))</f>
        <v>0</v>
      </c>
      <c r="L418" s="446">
        <f ca="1">IF(Z418="",0,IF(COUNTIF(Z$11:Z418,Z418)=1,1,0))</f>
        <v>0</v>
      </c>
      <c r="M418" s="767">
        <f ca="1">IF($W418=2,IF(COUNTIFS($W$11:$W418,2,$Z$11:$Z418,$Z418)=1,1,0),0)</f>
        <v>0</v>
      </c>
      <c r="N418" s="767">
        <f ca="1">IF($W418=1,IF(COUNTIFS($W$11:$W418,2,$Z$11:$Z418,$Z418)=1,1,0),0)</f>
        <v>0</v>
      </c>
      <c r="O418" s="446">
        <f ca="1">IF(H418=0,0,IF(COUNTIF(Z$11:Z418,Z418)=1,1,0))</f>
        <v>0</v>
      </c>
      <c r="P418" s="448" t="str">
        <f t="shared" ca="1" si="738"/>
        <v>石川県</v>
      </c>
      <c r="Q418" s="89">
        <f t="shared" ca="1" si="739"/>
        <v>408</v>
      </c>
      <c r="R418" s="170" t="s">
        <v>459</v>
      </c>
      <c r="S418" s="357" t="str">
        <f t="shared" ca="1" si="740"/>
        <v/>
      </c>
      <c r="T418" s="357" t="str">
        <f t="shared" ca="1" si="741"/>
        <v/>
      </c>
      <c r="U418" s="58" t="str">
        <f t="shared" ca="1" si="742"/>
        <v/>
      </c>
      <c r="V418" s="58" t="str">
        <f t="shared" ca="1" si="743"/>
        <v/>
      </c>
      <c r="W418" s="920" t="str">
        <f t="shared" ca="1" si="744"/>
        <v/>
      </c>
      <c r="X418" s="369">
        <f ca="1">IFERROR(VLOOKUP(W418,'（様式１号）３整理番号表'!$B$4:$H$5,2,FALSE),0)</f>
        <v>0</v>
      </c>
      <c r="Y418" s="768" t="str" cm="1">
        <f t="array" aca="1" ref="Y418" ca="1">IF(AND(D418=0,F418=0),"",IF(COUNTIF(D$11:D418,D418)=1,1,IF(COUNTIFS(D$11:D418,D418,F$11:F418,F418)=1,INDEX((D$11:D418,F$11:F418,Y$11:Y418),MATCH(_xlfn.MAXIFS(F$11:F417,D$11:D417,D418),$F$11:F418,0),1,3)+1,INDEX((D$11:D418,F$11:F418,Y$11:Y418),MATCH(D418&amp;F418,D$11:D418&amp;F$11:F418,0),1,3))))</f>
        <v/>
      </c>
      <c r="Z418" s="40" t="str">
        <f t="shared" ca="1" si="745"/>
        <v/>
      </c>
      <c r="AA418" s="924" t="str">
        <f t="shared" ca="1" si="746"/>
        <v/>
      </c>
      <c r="AB418" s="93">
        <f ca="1">IFERROR(VLOOKUP(AA418,'（様式１号）３整理番号表'!$B$10:$H$16,2,FALSE),0)</f>
        <v>0</v>
      </c>
      <c r="AC418" s="924" t="str">
        <f t="shared" ca="1" si="747"/>
        <v/>
      </c>
      <c r="AD418" s="924" t="str">
        <f t="shared" ca="1" si="748"/>
        <v/>
      </c>
      <c r="AE418" s="93">
        <f ca="1">IFERROR(VLOOKUP(AD418,'（様式１号）３整理番号表'!$B$21:$H$22,2,FALSE),0)</f>
        <v>0</v>
      </c>
      <c r="AF418" s="924" t="str">
        <f t="shared" ca="1" si="749"/>
        <v/>
      </c>
      <c r="AG418" s="93">
        <f ca="1">IFERROR(VLOOKUP(AF418,'（様式１号）３整理番号表'!$B$26:$H$31,2,FALSE),0)</f>
        <v>0</v>
      </c>
      <c r="AH418" s="924" t="str">
        <f t="shared" ca="1" si="750"/>
        <v/>
      </c>
      <c r="AI418" s="93">
        <f ca="1">IFERROR(VLOOKUP(AH418,'（様式１号）３整理番号表'!$J$5:$N$59,2,FALSE),0)</f>
        <v>0</v>
      </c>
      <c r="AJ418" s="77" t="str">
        <f t="shared" ca="1" si="751"/>
        <v/>
      </c>
      <c r="AK418" s="93">
        <f ca="1">IFERROR(VLOOKUP(AJ418,'（様式１号）３整理番号表'!$P$5:$R$29,2,FALSE),0)</f>
        <v>0</v>
      </c>
      <c r="AL418" s="921" t="str">
        <f t="shared" ca="1" si="752"/>
        <v/>
      </c>
      <c r="AM418" s="921" t="str">
        <f t="shared" ca="1" si="753"/>
        <v/>
      </c>
      <c r="AN418" s="921"/>
      <c r="AO418" s="77" t="str">
        <f t="shared" ca="1" si="754"/>
        <v/>
      </c>
      <c r="AP418" s="93">
        <f ca="1">IFERROR(VLOOKUP(AO418,'（様式１号）３整理番号表'!$P$5:$R$29,2,FALSE),0)</f>
        <v>0</v>
      </c>
      <c r="AQ418" s="924" t="str">
        <f t="shared" ca="1" si="755"/>
        <v/>
      </c>
      <c r="AR418" s="93">
        <f t="shared" ca="1" si="756"/>
        <v>0</v>
      </c>
      <c r="AS418" s="924" t="str">
        <f t="shared" ca="1" si="757"/>
        <v/>
      </c>
      <c r="AT418" s="40" t="str">
        <f t="shared" ca="1" si="758"/>
        <v/>
      </c>
      <c r="AU418" s="93" t="str">
        <f t="shared" ca="1" si="759"/>
        <v/>
      </c>
      <c r="AV418" s="923" t="str">
        <f t="shared" ca="1" si="760"/>
        <v/>
      </c>
      <c r="AW418" s="926" t="str">
        <f t="shared" ca="1" si="761"/>
        <v/>
      </c>
      <c r="AX418" s="925" t="str">
        <f t="shared" ca="1" si="762"/>
        <v/>
      </c>
      <c r="AY418" s="925" t="str">
        <f t="shared" ca="1" si="762"/>
        <v/>
      </c>
      <c r="AZ418" s="925" t="str">
        <f t="shared" ca="1" si="762"/>
        <v/>
      </c>
      <c r="BA418" s="925" t="str">
        <f t="shared" ca="1" si="762"/>
        <v/>
      </c>
      <c r="BB418" s="925" t="str">
        <f t="shared" ca="1" si="763"/>
        <v/>
      </c>
      <c r="BC418" s="925" t="str">
        <f t="shared" ca="1" si="764"/>
        <v/>
      </c>
      <c r="BD418" s="925" t="str">
        <f t="shared" ca="1" si="764"/>
        <v/>
      </c>
      <c r="BE418" s="925" t="str">
        <f t="shared" ca="1" si="764"/>
        <v/>
      </c>
      <c r="BF418" s="77" t="str">
        <f t="shared" ca="1" si="765"/>
        <v/>
      </c>
      <c r="BG418" s="924" t="str">
        <f t="shared" ca="1" si="766"/>
        <v/>
      </c>
      <c r="BH418" s="94">
        <f ca="1">IF(BF418&lt;&gt;"",INDEX('（様式１号）３整理番号表'!$AB$7:$AQ$12,MATCH(BF418,'（様式１号）３整理番号表'!$AA$7:$AA$12,0),MATCH(BG418,'（様式１号）３整理番号表'!$AB$6:$AQ$6,0)),0)</f>
        <v>0</v>
      </c>
      <c r="BI418" s="921" t="str">
        <f t="shared" ca="1" si="767"/>
        <v/>
      </c>
      <c r="BJ418" s="922" t="str">
        <f t="shared" ca="1" si="768"/>
        <v/>
      </c>
      <c r="BK418" s="926" t="str">
        <f t="shared" ca="1" si="769"/>
        <v/>
      </c>
      <c r="BL418" s="922" t="str">
        <f t="shared" ca="1" si="770"/>
        <v/>
      </c>
      <c r="BM418" s="79" t="str">
        <f t="shared" ca="1" si="771"/>
        <v/>
      </c>
      <c r="BN418" s="82" t="str">
        <f t="shared" ca="1" si="772"/>
        <v/>
      </c>
      <c r="BO418" s="83" t="str">
        <f t="shared" ca="1" si="773"/>
        <v/>
      </c>
      <c r="BP418" s="84" t="str">
        <f t="shared" ca="1" si="774"/>
        <v/>
      </c>
      <c r="BQ418" s="82" t="str">
        <f t="shared" ca="1" si="775"/>
        <v/>
      </c>
      <c r="BR418" s="97" t="str">
        <f t="shared" ca="1" si="776"/>
        <v/>
      </c>
      <c r="BS418" s="95" t="str">
        <f t="shared" ca="1" si="777"/>
        <v/>
      </c>
      <c r="BT418" s="184" t="str">
        <f t="shared" ca="1" si="778"/>
        <v/>
      </c>
      <c r="BU418" s="611" t="str">
        <f t="shared" ca="1" si="779"/>
        <v/>
      </c>
      <c r="BV418" s="77" t="str">
        <f t="shared" ca="1" si="780"/>
        <v/>
      </c>
      <c r="BW418" s="85" t="str">
        <f t="shared" ca="1" si="781"/>
        <v/>
      </c>
      <c r="BX418" s="86" t="str">
        <f t="shared" ca="1" si="782"/>
        <v/>
      </c>
      <c r="BY418" s="231">
        <f ca="1">IF('ポイント要件確認等（個別表）'!AD418=1,ROUNDDOWN('ポイント要件確認等（個別表）'!AV418,-3),IF('ポイント要件確認等（個別表）'!AD418=2,ROUNDDOWN('ポイント要件確認等（個別表）'!BH418,-3),IF('ポイント要件確認等（個別表）'!AD418=3,ROUNDDOWN('ポイント要件確認等（個別表）'!BT418,-3),0)))</f>
        <v>0</v>
      </c>
      <c r="BZ418" s="86" t="str">
        <f t="shared" ca="1" si="783"/>
        <v/>
      </c>
      <c r="CA418" s="232" t="str">
        <f t="shared" ca="1" si="784"/>
        <v/>
      </c>
      <c r="CB418" s="232">
        <f t="shared" ca="1" si="785"/>
        <v>0</v>
      </c>
      <c r="CC418" s="86" t="str">
        <f t="shared" ca="1" si="786"/>
        <v/>
      </c>
      <c r="CD418" s="86" t="str">
        <f t="shared" ca="1" si="787"/>
        <v/>
      </c>
      <c r="CE418" s="609"/>
      <c r="CF418" s="86" t="str">
        <f t="shared" ca="1" si="788"/>
        <v/>
      </c>
      <c r="CG418" s="185" t="str">
        <f t="shared" ca="1" si="789"/>
        <v/>
      </c>
      <c r="CH418" s="246" t="str">
        <f t="shared" ca="1" si="790"/>
        <v>含税額</v>
      </c>
      <c r="CI418" s="247" t="str">
        <f t="shared" ca="1" si="791"/>
        <v/>
      </c>
      <c r="CJ418" s="87" t="str">
        <f ca="1">IFERROR(IF(INDIRECT("'("&amp;'２個別表'!EO418&amp;")'!AR"&amp;84+EP418)&lt;&gt;1,"",1),"")</f>
        <v/>
      </c>
      <c r="CK418" s="244" t="str">
        <f t="shared" ca="1" si="792"/>
        <v/>
      </c>
      <c r="CL418" s="235" t="str">
        <f t="shared" ca="1" si="793"/>
        <v/>
      </c>
      <c r="CM418" s="239" t="str">
        <f t="shared" ca="1" si="794"/>
        <v/>
      </c>
      <c r="CN418" s="77" t="str">
        <f t="shared" ca="1" si="795"/>
        <v/>
      </c>
      <c r="CO418" s="93" t="str">
        <f ca="1">IFERROR(VLOOKUP(CN418,'（様式１号）３整理番号表'!$T$5:$V$15,2,FALSE),"")</f>
        <v/>
      </c>
      <c r="CP418" s="924" t="str">
        <f t="shared" ca="1" si="796"/>
        <v/>
      </c>
      <c r="CQ418" s="93" t="str">
        <f ca="1">IFERROR(VLOOKUP(CP418,'（様式１号）３整理番号表'!$T$19:$V$24,2,FALSE),"")</f>
        <v/>
      </c>
      <c r="CR418" s="924" t="str">
        <f ca="1">IFERROR(IF(INDIRECT("'("&amp;'２個別表'!EO418&amp;")'!AV"&amp;84+EP418)&lt;&gt;1,"",1),"")</f>
        <v/>
      </c>
      <c r="CS418" s="232">
        <f t="shared" ca="1" si="797"/>
        <v>0</v>
      </c>
      <c r="CT418" s="248">
        <f t="shared" ca="1" si="798"/>
        <v>0</v>
      </c>
      <c r="CU418" s="376" t="str">
        <f ca="1">IF(ER418="補強",IF(COUNTIFS($Z$11:Z418,Z418,$W$11:W418,1)=1,"１①",""),IF(COUNTIFS($Z$11:Z418,Z418,$W$11:W418,2)=1,"２①",""))</f>
        <v/>
      </c>
      <c r="CV418" s="57" t="str">
        <f t="shared" ca="1" si="799"/>
        <v/>
      </c>
      <c r="CW418" s="927" t="str">
        <f t="shared" ca="1" si="800"/>
        <v/>
      </c>
      <c r="CX418" s="256" t="str">
        <f t="shared" ca="1" si="801"/>
        <v/>
      </c>
      <c r="CY418" s="256" t="str">
        <f t="shared" ca="1" si="802"/>
        <v/>
      </c>
      <c r="CZ418" s="256" t="str">
        <f t="shared" ca="1" si="803"/>
        <v/>
      </c>
      <c r="DA418" s="256" t="str">
        <f t="shared" ca="1" si="804"/>
        <v/>
      </c>
      <c r="DB418" s="316" t="str">
        <f ca="1">IFERROR(VLOOKUP($CU418,'（様式１号）３整理番号表'!$Z$19:$AB$32,3,FALSE),"")</f>
        <v/>
      </c>
      <c r="DC418" s="259" t="str">
        <f t="shared" ca="1" si="805"/>
        <v>-</v>
      </c>
      <c r="DD418" s="618" t="str">
        <f t="shared" ca="1" si="806"/>
        <v/>
      </c>
      <c r="DE418" s="321" t="str">
        <f ca="1">IF(AND(AO418=18,AS418=1),IF(COUNTIFS($Y$11:Y418,Y418,$AS$11:AS418,1)=1,"２②",""),IF($CU418="１①",INDEX(INDIRECT("'("&amp;$EO418&amp;")'!AR116:BB116"),1,MATCH(INDIRECT("'("&amp;$EO418&amp;")'!C118"),INDIRECT("'("&amp;$EO418&amp;")'!AR119:BB119"),0)),""))</f>
        <v/>
      </c>
      <c r="DF418" s="324" t="str">
        <f t="shared" ca="1" si="807"/>
        <v/>
      </c>
      <c r="DG418" s="313" t="str">
        <f t="shared" ca="1" si="808"/>
        <v/>
      </c>
      <c r="DH418" s="313" t="str">
        <f t="shared" ca="1" si="809"/>
        <v/>
      </c>
      <c r="DI418" s="313" t="str">
        <f t="shared" ca="1" si="810"/>
        <v/>
      </c>
      <c r="DJ418" s="313" t="str">
        <f t="shared" ca="1" si="811"/>
        <v/>
      </c>
      <c r="DK418" s="328" t="str">
        <f t="shared" ca="1" si="812"/>
        <v/>
      </c>
      <c r="DL418" s="334" t="str">
        <f t="shared" ca="1" si="813"/>
        <v/>
      </c>
      <c r="DM418" s="915" t="str">
        <f t="shared" ca="1" si="814"/>
        <v/>
      </c>
      <c r="DN418" s="15"/>
      <c r="DO418" s="324"/>
      <c r="DP418" s="16"/>
      <c r="DQ418" s="16"/>
      <c r="DR418" s="16"/>
      <c r="DS418" s="16"/>
      <c r="DT418" s="318" t="str">
        <f>IFERROR(VLOOKUP($DN418,'（様式１号）３整理番号表'!$Z$19:$AB$32,3,FALSE),"")</f>
        <v/>
      </c>
      <c r="DU418" s="259" t="str">
        <f t="shared" si="815"/>
        <v/>
      </c>
      <c r="DV418" s="14"/>
      <c r="DW418" s="17" t="str">
        <f t="shared" ca="1" si="816"/>
        <v/>
      </c>
      <c r="DX418" s="88" t="str">
        <f t="shared" ca="1" si="833"/>
        <v/>
      </c>
      <c r="DZ418" s="339">
        <f t="shared" ca="1" si="835"/>
        <v>0</v>
      </c>
      <c r="EA418" s="339">
        <f t="shared" ca="1" si="835"/>
        <v>0</v>
      </c>
      <c r="EB418" s="339">
        <f t="shared" ca="1" si="835"/>
        <v>0</v>
      </c>
      <c r="EC418" s="339">
        <f t="shared" ref="EC418:EM418" ca="1" si="836">COUNTIF($CJ418:$DV418,EC$8)</f>
        <v>0</v>
      </c>
      <c r="ED418" s="339">
        <f t="shared" ca="1" si="836"/>
        <v>0</v>
      </c>
      <c r="EE418" s="339">
        <f t="shared" ca="1" si="836"/>
        <v>0</v>
      </c>
      <c r="EF418" s="339">
        <f t="shared" ca="1" si="836"/>
        <v>0</v>
      </c>
      <c r="EG418" s="339">
        <f t="shared" ca="1" si="836"/>
        <v>0</v>
      </c>
      <c r="EH418" s="339">
        <f t="shared" ca="1" si="836"/>
        <v>0</v>
      </c>
      <c r="EI418" s="339">
        <f t="shared" ca="1" si="836"/>
        <v>0</v>
      </c>
      <c r="EJ418" s="339">
        <f t="shared" ca="1" si="836"/>
        <v>0</v>
      </c>
      <c r="EK418" s="339">
        <f t="shared" ca="1" si="836"/>
        <v>0</v>
      </c>
      <c r="EL418" s="339">
        <f t="shared" ca="1" si="836"/>
        <v>0</v>
      </c>
      <c r="EM418" s="339">
        <f t="shared" ca="1" si="836"/>
        <v>0</v>
      </c>
      <c r="EO418" s="919" t="str">
        <f t="shared" ca="1" si="735"/>
        <v/>
      </c>
      <c r="EP418" s="919" t="str">
        <f t="shared" ca="1" si="817"/>
        <v/>
      </c>
      <c r="EQ418" s="919" t="str">
        <f t="shared" ca="1" si="818"/>
        <v/>
      </c>
      <c r="ER418" s="919" t="str">
        <f t="shared" ca="1" si="819"/>
        <v/>
      </c>
      <c r="ES418" s="919" t="str">
        <f ca="1">IFERROR(INDEX('郵便番号（石川県）'!$A$3:$F$2574,MATCH(INDIRECT("'("&amp;EO418&amp;")'!E7"),'郵便番号（石川県）'!$A$3:$A$2574,0),6),"")</f>
        <v/>
      </c>
      <c r="ET418" s="919" t="str">
        <f ca="1">IFERROR(INDEX('郵便番号（石川県）'!$A$3:$F$2574,MATCH(INDIRECT("'("&amp;$EO418&amp;")'!E7"),'郵便番号（石川県）'!$A$3:$A$2574,0),5),"")</f>
        <v/>
      </c>
      <c r="EU418" s="919" t="str">
        <f t="shared" ca="1" si="820"/>
        <v/>
      </c>
      <c r="EV418" s="919" t="str">
        <f t="shared" ca="1" si="821"/>
        <v/>
      </c>
      <c r="EW418" s="919" t="str">
        <f t="shared" ca="1" si="822"/>
        <v/>
      </c>
      <c r="EX418" s="919" t="str">
        <f t="shared" ca="1" si="823"/>
        <v/>
      </c>
      <c r="EY418" s="919" t="str">
        <f t="shared" ca="1" si="824"/>
        <v/>
      </c>
      <c r="EZ418" s="919" t="str">
        <f t="shared" ca="1" si="825"/>
        <v/>
      </c>
      <c r="FA418" s="919" t="str">
        <f t="shared" ca="1" si="826"/>
        <v/>
      </c>
      <c r="FB418" s="919" t="str">
        <f t="shared" ca="1" si="827"/>
        <v/>
      </c>
      <c r="FC418" s="919" t="str">
        <f t="shared" ca="1" si="828"/>
        <v/>
      </c>
      <c r="FD418" s="627" t="str">
        <f t="shared" ca="1" si="829"/>
        <v/>
      </c>
      <c r="FE418" s="630">
        <v>408</v>
      </c>
      <c r="FF418" s="299" t="str">
        <f t="shared" ca="1" si="830"/>
        <v/>
      </c>
      <c r="FG418" s="993" t="str">
        <f t="shared" ca="1" si="831"/>
        <v/>
      </c>
      <c r="FH418" s="919" t="str">
        <f t="shared" ca="1" si="832"/>
        <v/>
      </c>
      <c r="FI418" s="299">
        <f ca="1">COUNTIF($FH$11:FH418,"■")</f>
        <v>0</v>
      </c>
    </row>
    <row r="419" spans="1:165" ht="34.5" customHeight="1">
      <c r="A419" s="445">
        <f t="shared" ca="1" si="736"/>
        <v>0</v>
      </c>
      <c r="B419" s="446">
        <f>IF(R419&lt;&gt;"",IF(COUNTIF(R$11:R419,R419)=1,MAX(B$11:B418)+1,INDEX(B$11:B418,MATCH(R419,R$11:R418,0),1)),0)</f>
        <v>1</v>
      </c>
      <c r="C419" s="446">
        <f ca="1">IF(T419&lt;&gt;"",IF(COUNTIF(T$11:T419,T419)=1,MAX(C$11:C418)+1,INDEX(C$11:C418,MATCH(T419,T$11:T418,0),1)),0)</f>
        <v>0</v>
      </c>
      <c r="D419" s="446">
        <f ca="1">IF(U419&lt;&gt;"",IF(COUNTIF(U$11:U419,U419)=1,MAX(D$11:D418)+1,INDEX(D$11:D418,MATCH(U419,U$11:U418,0),1)),0)</f>
        <v>0</v>
      </c>
      <c r="E419" s="446">
        <f ca="1">IF(S419&lt;&gt;"",IF(COUNTIF(S$11:S419,S419)=1,MAX(E$11:E418)+1,INDEX(E$11:E418,MATCH(S419,S$11:S418,0),1)),0)</f>
        <v>0</v>
      </c>
      <c r="F419" s="446">
        <f ca="1">IF(Z419&lt;&gt;"",IF(COUNTIF(Z$11:Z419,Z419)=1,MAX(F$11:F418)+1,INDEX(F$11:F418,MATCH(Z419,Z$11:Z418,0),1)),0)</f>
        <v>0</v>
      </c>
      <c r="G419" s="447" cm="1">
        <f t="array" aca="1" ref="G419" ca="1">IF(Z419&lt;&gt;"",IF(COUNTIFS(Z$11:Z419,Z419,W$11:W419,W419)=1,MAX(G$11:G418)+1,INDEX(G$11:G418,MATCH(Z419&amp;W419,Z$11:Z418&amp;W$11:W419,0),1)),0)</f>
        <v>0</v>
      </c>
      <c r="H419" s="447">
        <f t="shared" ca="1" si="737"/>
        <v>0</v>
      </c>
      <c r="I419" s="447">
        <f ca="1">IF(T419="",0,IF(COUNTIF(T$11:T419,T419)=1,1,0))</f>
        <v>0</v>
      </c>
      <c r="J419" s="447">
        <f ca="1">IF(U419="",0,IF(COUNTIF(U$11:U419,U419)=1,1,0))</f>
        <v>0</v>
      </c>
      <c r="K419" s="447">
        <f ca="1">IF(S419="",0,IF(COUNTIF(S$11:S419,S419)=1,1,0))</f>
        <v>0</v>
      </c>
      <c r="L419" s="446">
        <f ca="1">IF(Z419="",0,IF(COUNTIF(Z$11:Z419,Z419)=1,1,0))</f>
        <v>0</v>
      </c>
      <c r="M419" s="767">
        <f ca="1">IF($W419=2,IF(COUNTIFS($W$11:$W419,2,$Z$11:$Z419,$Z419)=1,1,0),0)</f>
        <v>0</v>
      </c>
      <c r="N419" s="767">
        <f ca="1">IF($W419=1,IF(COUNTIFS($W$11:$W419,2,$Z$11:$Z419,$Z419)=1,1,0),0)</f>
        <v>0</v>
      </c>
      <c r="O419" s="446">
        <f ca="1">IF(H419=0,0,IF(COUNTIF(Z$11:Z419,Z419)=1,1,0))</f>
        <v>0</v>
      </c>
      <c r="P419" s="448" t="str">
        <f t="shared" ca="1" si="738"/>
        <v>石川県</v>
      </c>
      <c r="Q419" s="89">
        <f t="shared" ca="1" si="739"/>
        <v>409</v>
      </c>
      <c r="R419" s="170" t="s">
        <v>459</v>
      </c>
      <c r="S419" s="357" t="str">
        <f t="shared" ca="1" si="740"/>
        <v/>
      </c>
      <c r="T419" s="357" t="str">
        <f t="shared" ca="1" si="741"/>
        <v/>
      </c>
      <c r="U419" s="58" t="str">
        <f t="shared" ca="1" si="742"/>
        <v/>
      </c>
      <c r="V419" s="58" t="str">
        <f t="shared" ca="1" si="743"/>
        <v/>
      </c>
      <c r="W419" s="920" t="str">
        <f t="shared" ca="1" si="744"/>
        <v/>
      </c>
      <c r="X419" s="369">
        <f ca="1">IFERROR(VLOOKUP(W419,'（様式１号）３整理番号表'!$B$4:$H$5,2,FALSE),0)</f>
        <v>0</v>
      </c>
      <c r="Y419" s="768" t="str" cm="1">
        <f t="array" aca="1" ref="Y419" ca="1">IF(AND(D419=0,F419=0),"",IF(COUNTIF(D$11:D419,D419)=1,1,IF(COUNTIFS(D$11:D419,D419,F$11:F419,F419)=1,INDEX((D$11:D419,F$11:F419,Y$11:Y419),MATCH(_xlfn.MAXIFS(F$11:F418,D$11:D418,D419),$F$11:F419,0),1,3)+1,INDEX((D$11:D419,F$11:F419,Y$11:Y419),MATCH(D419&amp;F419,D$11:D419&amp;F$11:F419,0),1,3))))</f>
        <v/>
      </c>
      <c r="Z419" s="40" t="str">
        <f t="shared" ca="1" si="745"/>
        <v/>
      </c>
      <c r="AA419" s="924" t="str">
        <f t="shared" ca="1" si="746"/>
        <v/>
      </c>
      <c r="AB419" s="93">
        <f ca="1">IFERROR(VLOOKUP(AA419,'（様式１号）３整理番号表'!$B$10:$H$16,2,FALSE),0)</f>
        <v>0</v>
      </c>
      <c r="AC419" s="924" t="str">
        <f t="shared" ca="1" si="747"/>
        <v/>
      </c>
      <c r="AD419" s="924" t="str">
        <f t="shared" ca="1" si="748"/>
        <v/>
      </c>
      <c r="AE419" s="93">
        <f ca="1">IFERROR(VLOOKUP(AD419,'（様式１号）３整理番号表'!$B$21:$H$22,2,FALSE),0)</f>
        <v>0</v>
      </c>
      <c r="AF419" s="924" t="str">
        <f t="shared" ca="1" si="749"/>
        <v/>
      </c>
      <c r="AG419" s="93">
        <f ca="1">IFERROR(VLOOKUP(AF419,'（様式１号）３整理番号表'!$B$26:$H$31,2,FALSE),0)</f>
        <v>0</v>
      </c>
      <c r="AH419" s="924" t="str">
        <f t="shared" ca="1" si="750"/>
        <v/>
      </c>
      <c r="AI419" s="93">
        <f ca="1">IFERROR(VLOOKUP(AH419,'（様式１号）３整理番号表'!$J$5:$N$59,2,FALSE),0)</f>
        <v>0</v>
      </c>
      <c r="AJ419" s="77" t="str">
        <f t="shared" ca="1" si="751"/>
        <v/>
      </c>
      <c r="AK419" s="93">
        <f ca="1">IFERROR(VLOOKUP(AJ419,'（様式１号）３整理番号表'!$P$5:$R$29,2,FALSE),0)</f>
        <v>0</v>
      </c>
      <c r="AL419" s="921" t="str">
        <f t="shared" ca="1" si="752"/>
        <v/>
      </c>
      <c r="AM419" s="921" t="str">
        <f t="shared" ca="1" si="753"/>
        <v/>
      </c>
      <c r="AN419" s="921"/>
      <c r="AO419" s="77" t="str">
        <f t="shared" ca="1" si="754"/>
        <v/>
      </c>
      <c r="AP419" s="93">
        <f ca="1">IFERROR(VLOOKUP(AO419,'（様式１号）３整理番号表'!$P$5:$R$29,2,FALSE),0)</f>
        <v>0</v>
      </c>
      <c r="AQ419" s="924" t="str">
        <f t="shared" ca="1" si="755"/>
        <v/>
      </c>
      <c r="AR419" s="93">
        <f t="shared" ca="1" si="756"/>
        <v>0</v>
      </c>
      <c r="AS419" s="924" t="str">
        <f t="shared" ca="1" si="757"/>
        <v/>
      </c>
      <c r="AT419" s="40" t="str">
        <f t="shared" ca="1" si="758"/>
        <v/>
      </c>
      <c r="AU419" s="93" t="str">
        <f t="shared" ca="1" si="759"/>
        <v/>
      </c>
      <c r="AV419" s="923" t="str">
        <f t="shared" ca="1" si="760"/>
        <v/>
      </c>
      <c r="AW419" s="926" t="str">
        <f t="shared" ca="1" si="761"/>
        <v/>
      </c>
      <c r="AX419" s="925" t="str">
        <f t="shared" ca="1" si="762"/>
        <v/>
      </c>
      <c r="AY419" s="925" t="str">
        <f t="shared" ca="1" si="762"/>
        <v/>
      </c>
      <c r="AZ419" s="925" t="str">
        <f t="shared" ca="1" si="762"/>
        <v/>
      </c>
      <c r="BA419" s="925" t="str">
        <f t="shared" ca="1" si="762"/>
        <v/>
      </c>
      <c r="BB419" s="925" t="str">
        <f t="shared" ca="1" si="763"/>
        <v/>
      </c>
      <c r="BC419" s="925" t="str">
        <f t="shared" ca="1" si="764"/>
        <v/>
      </c>
      <c r="BD419" s="925" t="str">
        <f t="shared" ca="1" si="764"/>
        <v/>
      </c>
      <c r="BE419" s="925" t="str">
        <f t="shared" ca="1" si="764"/>
        <v/>
      </c>
      <c r="BF419" s="77" t="str">
        <f t="shared" ca="1" si="765"/>
        <v/>
      </c>
      <c r="BG419" s="924" t="str">
        <f t="shared" ca="1" si="766"/>
        <v/>
      </c>
      <c r="BH419" s="94">
        <f ca="1">IF(BF419&lt;&gt;"",INDEX('（様式１号）３整理番号表'!$AB$7:$AQ$12,MATCH(BF419,'（様式１号）３整理番号表'!$AA$7:$AA$12,0),MATCH(BG419,'（様式１号）３整理番号表'!$AB$6:$AQ$6,0)),0)</f>
        <v>0</v>
      </c>
      <c r="BI419" s="921" t="str">
        <f t="shared" ca="1" si="767"/>
        <v/>
      </c>
      <c r="BJ419" s="922" t="str">
        <f t="shared" ca="1" si="768"/>
        <v/>
      </c>
      <c r="BK419" s="926" t="str">
        <f t="shared" ca="1" si="769"/>
        <v/>
      </c>
      <c r="BL419" s="922" t="str">
        <f t="shared" ca="1" si="770"/>
        <v/>
      </c>
      <c r="BM419" s="79" t="str">
        <f t="shared" ca="1" si="771"/>
        <v/>
      </c>
      <c r="BN419" s="82" t="str">
        <f t="shared" ca="1" si="772"/>
        <v/>
      </c>
      <c r="BO419" s="83" t="str">
        <f t="shared" ca="1" si="773"/>
        <v/>
      </c>
      <c r="BP419" s="84" t="str">
        <f t="shared" ca="1" si="774"/>
        <v/>
      </c>
      <c r="BQ419" s="82" t="str">
        <f t="shared" ca="1" si="775"/>
        <v/>
      </c>
      <c r="BR419" s="97" t="str">
        <f t="shared" ca="1" si="776"/>
        <v/>
      </c>
      <c r="BS419" s="95" t="str">
        <f t="shared" ca="1" si="777"/>
        <v/>
      </c>
      <c r="BT419" s="184" t="str">
        <f t="shared" ca="1" si="778"/>
        <v/>
      </c>
      <c r="BU419" s="611" t="str">
        <f t="shared" ca="1" si="779"/>
        <v/>
      </c>
      <c r="BV419" s="77" t="str">
        <f t="shared" ca="1" si="780"/>
        <v/>
      </c>
      <c r="BW419" s="85" t="str">
        <f t="shared" ca="1" si="781"/>
        <v/>
      </c>
      <c r="BX419" s="86" t="str">
        <f t="shared" ca="1" si="782"/>
        <v/>
      </c>
      <c r="BY419" s="231">
        <f ca="1">IF('ポイント要件確認等（個別表）'!AD419=1,ROUNDDOWN('ポイント要件確認等（個別表）'!AV419,-3),IF('ポイント要件確認等（個別表）'!AD419=2,ROUNDDOWN('ポイント要件確認等（個別表）'!BH419,-3),IF('ポイント要件確認等（個別表）'!AD419=3,ROUNDDOWN('ポイント要件確認等（個別表）'!BT419,-3),0)))</f>
        <v>0</v>
      </c>
      <c r="BZ419" s="86" t="str">
        <f t="shared" ca="1" si="783"/>
        <v/>
      </c>
      <c r="CA419" s="232" t="str">
        <f t="shared" ca="1" si="784"/>
        <v/>
      </c>
      <c r="CB419" s="232">
        <f t="shared" ca="1" si="785"/>
        <v>0</v>
      </c>
      <c r="CC419" s="86" t="str">
        <f t="shared" ca="1" si="786"/>
        <v/>
      </c>
      <c r="CD419" s="86" t="str">
        <f t="shared" ca="1" si="787"/>
        <v/>
      </c>
      <c r="CE419" s="609"/>
      <c r="CF419" s="86" t="str">
        <f t="shared" ca="1" si="788"/>
        <v/>
      </c>
      <c r="CG419" s="185" t="str">
        <f t="shared" ca="1" si="789"/>
        <v/>
      </c>
      <c r="CH419" s="246" t="str">
        <f t="shared" ca="1" si="790"/>
        <v>含税額</v>
      </c>
      <c r="CI419" s="247" t="str">
        <f t="shared" ca="1" si="791"/>
        <v/>
      </c>
      <c r="CJ419" s="87" t="str">
        <f ca="1">IFERROR(IF(INDIRECT("'("&amp;'２個別表'!EO419&amp;")'!AR"&amp;84+EP419)&lt;&gt;1,"",1),"")</f>
        <v/>
      </c>
      <c r="CK419" s="244" t="str">
        <f t="shared" ca="1" si="792"/>
        <v/>
      </c>
      <c r="CL419" s="235" t="str">
        <f t="shared" ca="1" si="793"/>
        <v/>
      </c>
      <c r="CM419" s="239" t="str">
        <f t="shared" ca="1" si="794"/>
        <v/>
      </c>
      <c r="CN419" s="77" t="str">
        <f t="shared" ca="1" si="795"/>
        <v/>
      </c>
      <c r="CO419" s="93" t="str">
        <f ca="1">IFERROR(VLOOKUP(CN419,'（様式１号）３整理番号表'!$T$5:$V$15,2,FALSE),"")</f>
        <v/>
      </c>
      <c r="CP419" s="924" t="str">
        <f t="shared" ca="1" si="796"/>
        <v/>
      </c>
      <c r="CQ419" s="93" t="str">
        <f ca="1">IFERROR(VLOOKUP(CP419,'（様式１号）３整理番号表'!$T$19:$V$24,2,FALSE),"")</f>
        <v/>
      </c>
      <c r="CR419" s="924" t="str">
        <f ca="1">IFERROR(IF(INDIRECT("'("&amp;'２個別表'!EO419&amp;")'!AV"&amp;84+EP419)&lt;&gt;1,"",1),"")</f>
        <v/>
      </c>
      <c r="CS419" s="232">
        <f t="shared" ca="1" si="797"/>
        <v>0</v>
      </c>
      <c r="CT419" s="248">
        <f t="shared" ca="1" si="798"/>
        <v>0</v>
      </c>
      <c r="CU419" s="376" t="str">
        <f ca="1">IF(ER419="補強",IF(COUNTIFS($Z$11:Z419,Z419,$W$11:W419,1)=1,"１①",""),IF(COUNTIFS($Z$11:Z419,Z419,$W$11:W419,2)=1,"２①",""))</f>
        <v/>
      </c>
      <c r="CV419" s="57" t="str">
        <f t="shared" ca="1" si="799"/>
        <v/>
      </c>
      <c r="CW419" s="927" t="str">
        <f t="shared" ca="1" si="800"/>
        <v/>
      </c>
      <c r="CX419" s="256" t="str">
        <f t="shared" ca="1" si="801"/>
        <v/>
      </c>
      <c r="CY419" s="256" t="str">
        <f t="shared" ca="1" si="802"/>
        <v/>
      </c>
      <c r="CZ419" s="256" t="str">
        <f t="shared" ca="1" si="803"/>
        <v/>
      </c>
      <c r="DA419" s="256" t="str">
        <f t="shared" ca="1" si="804"/>
        <v/>
      </c>
      <c r="DB419" s="316" t="str">
        <f ca="1">IFERROR(VLOOKUP($CU419,'（様式１号）３整理番号表'!$Z$19:$AB$32,3,FALSE),"")</f>
        <v/>
      </c>
      <c r="DC419" s="259" t="str">
        <f t="shared" ca="1" si="805"/>
        <v>-</v>
      </c>
      <c r="DD419" s="618" t="str">
        <f t="shared" ca="1" si="806"/>
        <v/>
      </c>
      <c r="DE419" s="321" t="str">
        <f ca="1">IF(AND(AO419=18,AS419=1),IF(COUNTIFS($Y$11:Y419,Y419,$AS$11:AS419,1)=1,"２②",""),IF($CU419="１①",INDEX(INDIRECT("'("&amp;$EO419&amp;")'!AR116:BB116"),1,MATCH(INDIRECT("'("&amp;$EO419&amp;")'!C118"),INDIRECT("'("&amp;$EO419&amp;")'!AR119:BB119"),0)),""))</f>
        <v/>
      </c>
      <c r="DF419" s="324" t="str">
        <f t="shared" ca="1" si="807"/>
        <v/>
      </c>
      <c r="DG419" s="313" t="str">
        <f t="shared" ca="1" si="808"/>
        <v/>
      </c>
      <c r="DH419" s="313" t="str">
        <f t="shared" ca="1" si="809"/>
        <v/>
      </c>
      <c r="DI419" s="313" t="str">
        <f t="shared" ca="1" si="810"/>
        <v/>
      </c>
      <c r="DJ419" s="313" t="str">
        <f t="shared" ca="1" si="811"/>
        <v/>
      </c>
      <c r="DK419" s="328" t="str">
        <f t="shared" ca="1" si="812"/>
        <v/>
      </c>
      <c r="DL419" s="334" t="str">
        <f t="shared" ca="1" si="813"/>
        <v/>
      </c>
      <c r="DM419" s="915" t="str">
        <f t="shared" ca="1" si="814"/>
        <v/>
      </c>
      <c r="DN419" s="15"/>
      <c r="DO419" s="324"/>
      <c r="DP419" s="16"/>
      <c r="DQ419" s="16"/>
      <c r="DR419" s="16"/>
      <c r="DS419" s="16"/>
      <c r="DT419" s="318" t="str">
        <f>IFERROR(VLOOKUP($DN419,'（様式１号）３整理番号表'!$Z$19:$AB$32,3,FALSE),"")</f>
        <v/>
      </c>
      <c r="DU419" s="259" t="str">
        <f t="shared" si="815"/>
        <v/>
      </c>
      <c r="DV419" s="14"/>
      <c r="DW419" s="17" t="str">
        <f t="shared" ca="1" si="816"/>
        <v/>
      </c>
      <c r="DX419" s="88" t="str">
        <f t="shared" ca="1" si="833"/>
        <v/>
      </c>
      <c r="DZ419" s="339">
        <f t="shared" ref="DZ419:EM437" ca="1" si="837">COUNTIF($CJ419:$DV419,DZ$8)</f>
        <v>0</v>
      </c>
      <c r="EA419" s="339">
        <f t="shared" ca="1" si="837"/>
        <v>0</v>
      </c>
      <c r="EB419" s="339">
        <f t="shared" ca="1" si="837"/>
        <v>0</v>
      </c>
      <c r="EC419" s="339">
        <f t="shared" ca="1" si="837"/>
        <v>0</v>
      </c>
      <c r="ED419" s="339">
        <f t="shared" ca="1" si="837"/>
        <v>0</v>
      </c>
      <c r="EE419" s="339">
        <f t="shared" ca="1" si="837"/>
        <v>0</v>
      </c>
      <c r="EF419" s="339">
        <f t="shared" ca="1" si="837"/>
        <v>0</v>
      </c>
      <c r="EG419" s="339">
        <f t="shared" ca="1" si="837"/>
        <v>0</v>
      </c>
      <c r="EH419" s="339">
        <f t="shared" ca="1" si="837"/>
        <v>0</v>
      </c>
      <c r="EI419" s="339">
        <f t="shared" ca="1" si="837"/>
        <v>0</v>
      </c>
      <c r="EJ419" s="339">
        <f t="shared" ca="1" si="837"/>
        <v>0</v>
      </c>
      <c r="EK419" s="339">
        <f t="shared" ca="1" si="837"/>
        <v>0</v>
      </c>
      <c r="EL419" s="339">
        <f t="shared" ca="1" si="837"/>
        <v>0</v>
      </c>
      <c r="EM419" s="339">
        <f t="shared" ca="1" si="837"/>
        <v>0</v>
      </c>
      <c r="EO419" s="919" t="str">
        <f t="shared" ca="1" si="735"/>
        <v/>
      </c>
      <c r="EP419" s="919" t="str">
        <f t="shared" ca="1" si="817"/>
        <v/>
      </c>
      <c r="EQ419" s="919" t="str">
        <f t="shared" ca="1" si="818"/>
        <v/>
      </c>
      <c r="ER419" s="919" t="str">
        <f t="shared" ca="1" si="819"/>
        <v/>
      </c>
      <c r="ES419" s="919" t="str">
        <f ca="1">IFERROR(INDEX('郵便番号（石川県）'!$A$3:$F$2574,MATCH(INDIRECT("'("&amp;EO419&amp;")'!E7"),'郵便番号（石川県）'!$A$3:$A$2574,0),6),"")</f>
        <v/>
      </c>
      <c r="ET419" s="919" t="str">
        <f ca="1">IFERROR(INDEX('郵便番号（石川県）'!$A$3:$F$2574,MATCH(INDIRECT("'("&amp;$EO419&amp;")'!E7"),'郵便番号（石川県）'!$A$3:$A$2574,0),5),"")</f>
        <v/>
      </c>
      <c r="EU419" s="919" t="str">
        <f t="shared" ca="1" si="820"/>
        <v/>
      </c>
      <c r="EV419" s="919" t="str">
        <f t="shared" ca="1" si="821"/>
        <v/>
      </c>
      <c r="EW419" s="919" t="str">
        <f t="shared" ca="1" si="822"/>
        <v/>
      </c>
      <c r="EX419" s="919" t="str">
        <f t="shared" ca="1" si="823"/>
        <v/>
      </c>
      <c r="EY419" s="919" t="str">
        <f t="shared" ca="1" si="824"/>
        <v/>
      </c>
      <c r="EZ419" s="919" t="str">
        <f t="shared" ca="1" si="825"/>
        <v/>
      </c>
      <c r="FA419" s="919" t="str">
        <f t="shared" ca="1" si="826"/>
        <v/>
      </c>
      <c r="FB419" s="919" t="str">
        <f t="shared" ca="1" si="827"/>
        <v/>
      </c>
      <c r="FC419" s="919" t="str">
        <f t="shared" ca="1" si="828"/>
        <v/>
      </c>
      <c r="FD419" s="627" t="str">
        <f t="shared" ca="1" si="829"/>
        <v/>
      </c>
      <c r="FE419" s="630">
        <v>409</v>
      </c>
      <c r="FF419" s="299" t="str">
        <f t="shared" ca="1" si="830"/>
        <v/>
      </c>
      <c r="FG419" s="993" t="str">
        <f t="shared" ca="1" si="831"/>
        <v/>
      </c>
      <c r="FH419" s="919" t="str">
        <f t="shared" ca="1" si="832"/>
        <v/>
      </c>
      <c r="FI419" s="299">
        <f ca="1">COUNTIF($FH$11:FH419,"■")</f>
        <v>0</v>
      </c>
    </row>
    <row r="420" spans="1:165" ht="34.5" customHeight="1">
      <c r="A420" s="445">
        <f t="shared" ca="1" si="736"/>
        <v>0</v>
      </c>
      <c r="B420" s="446">
        <f>IF(R420&lt;&gt;"",IF(COUNTIF(R$11:R420,R420)=1,MAX(B$11:B419)+1,INDEX(B$11:B419,MATCH(R420,R$11:R419,0),1)),0)</f>
        <v>1</v>
      </c>
      <c r="C420" s="446">
        <f ca="1">IF(T420&lt;&gt;"",IF(COUNTIF(T$11:T420,T420)=1,MAX(C$11:C419)+1,INDEX(C$11:C419,MATCH(T420,T$11:T419,0),1)),0)</f>
        <v>0</v>
      </c>
      <c r="D420" s="446">
        <f ca="1">IF(U420&lt;&gt;"",IF(COUNTIF(U$11:U420,U420)=1,MAX(D$11:D419)+1,INDEX(D$11:D419,MATCH(U420,U$11:U419,0),1)),0)</f>
        <v>0</v>
      </c>
      <c r="E420" s="446">
        <f ca="1">IF(S420&lt;&gt;"",IF(COUNTIF(S$11:S420,S420)=1,MAX(E$11:E419)+1,INDEX(E$11:E419,MATCH(S420,S$11:S419,0),1)),0)</f>
        <v>0</v>
      </c>
      <c r="F420" s="446">
        <f ca="1">IF(Z420&lt;&gt;"",IF(COUNTIF(Z$11:Z420,Z420)=1,MAX(F$11:F419)+1,INDEX(F$11:F419,MATCH(Z420,Z$11:Z419,0),1)),0)</f>
        <v>0</v>
      </c>
      <c r="G420" s="447" cm="1">
        <f t="array" aca="1" ref="G420" ca="1">IF(Z420&lt;&gt;"",IF(COUNTIFS(Z$11:Z420,Z420,W$11:W420,W420)=1,MAX(G$11:G419)+1,INDEX(G$11:G419,MATCH(Z420&amp;W420,Z$11:Z419&amp;W$11:W420,0),1)),0)</f>
        <v>0</v>
      </c>
      <c r="H420" s="447">
        <f t="shared" ca="1" si="737"/>
        <v>0</v>
      </c>
      <c r="I420" s="447">
        <f ca="1">IF(T420="",0,IF(COUNTIF(T$11:T420,T420)=1,1,0))</f>
        <v>0</v>
      </c>
      <c r="J420" s="447">
        <f ca="1">IF(U420="",0,IF(COUNTIF(U$11:U420,U420)=1,1,0))</f>
        <v>0</v>
      </c>
      <c r="K420" s="447">
        <f ca="1">IF(S420="",0,IF(COUNTIF(S$11:S420,S420)=1,1,0))</f>
        <v>0</v>
      </c>
      <c r="L420" s="446">
        <f ca="1">IF(Z420="",0,IF(COUNTIF(Z$11:Z420,Z420)=1,1,0))</f>
        <v>0</v>
      </c>
      <c r="M420" s="767">
        <f ca="1">IF($W420=2,IF(COUNTIFS($W$11:$W420,2,$Z$11:$Z420,$Z420)=1,1,0),0)</f>
        <v>0</v>
      </c>
      <c r="N420" s="767">
        <f ca="1">IF($W420=1,IF(COUNTIFS($W$11:$W420,2,$Z$11:$Z420,$Z420)=1,1,0),0)</f>
        <v>0</v>
      </c>
      <c r="O420" s="446">
        <f ca="1">IF(H420=0,0,IF(COUNTIF(Z$11:Z420,Z420)=1,1,0))</f>
        <v>0</v>
      </c>
      <c r="P420" s="448" t="str">
        <f t="shared" ca="1" si="738"/>
        <v>石川県</v>
      </c>
      <c r="Q420" s="89">
        <f t="shared" ca="1" si="739"/>
        <v>410</v>
      </c>
      <c r="R420" s="170" t="s">
        <v>459</v>
      </c>
      <c r="S420" s="357" t="str">
        <f t="shared" ca="1" si="740"/>
        <v/>
      </c>
      <c r="T420" s="357" t="str">
        <f t="shared" ca="1" si="741"/>
        <v/>
      </c>
      <c r="U420" s="58" t="str">
        <f t="shared" ca="1" si="742"/>
        <v/>
      </c>
      <c r="V420" s="58" t="str">
        <f t="shared" ca="1" si="743"/>
        <v/>
      </c>
      <c r="W420" s="920" t="str">
        <f t="shared" ca="1" si="744"/>
        <v/>
      </c>
      <c r="X420" s="369">
        <f ca="1">IFERROR(VLOOKUP(W420,'（様式１号）３整理番号表'!$B$4:$H$5,2,FALSE),0)</f>
        <v>0</v>
      </c>
      <c r="Y420" s="768" t="str" cm="1">
        <f t="array" aca="1" ref="Y420" ca="1">IF(AND(D420=0,F420=0),"",IF(COUNTIF(D$11:D420,D420)=1,1,IF(COUNTIFS(D$11:D420,D420,F$11:F420,F420)=1,INDEX((D$11:D420,F$11:F420,Y$11:Y420),MATCH(_xlfn.MAXIFS(F$11:F419,D$11:D419,D420),$F$11:F420,0),1,3)+1,INDEX((D$11:D420,F$11:F420,Y$11:Y420),MATCH(D420&amp;F420,D$11:D420&amp;F$11:F420,0),1,3))))</f>
        <v/>
      </c>
      <c r="Z420" s="40" t="str">
        <f t="shared" ca="1" si="745"/>
        <v/>
      </c>
      <c r="AA420" s="924" t="str">
        <f t="shared" ca="1" si="746"/>
        <v/>
      </c>
      <c r="AB420" s="93">
        <f ca="1">IFERROR(VLOOKUP(AA420,'（様式１号）３整理番号表'!$B$10:$H$16,2,FALSE),0)</f>
        <v>0</v>
      </c>
      <c r="AC420" s="924" t="str">
        <f t="shared" ca="1" si="747"/>
        <v/>
      </c>
      <c r="AD420" s="924" t="str">
        <f t="shared" ca="1" si="748"/>
        <v/>
      </c>
      <c r="AE420" s="93">
        <f ca="1">IFERROR(VLOOKUP(AD420,'（様式１号）３整理番号表'!$B$21:$H$22,2,FALSE),0)</f>
        <v>0</v>
      </c>
      <c r="AF420" s="924" t="str">
        <f t="shared" ca="1" si="749"/>
        <v/>
      </c>
      <c r="AG420" s="93">
        <f ca="1">IFERROR(VLOOKUP(AF420,'（様式１号）３整理番号表'!$B$26:$H$31,2,FALSE),0)</f>
        <v>0</v>
      </c>
      <c r="AH420" s="924" t="str">
        <f t="shared" ca="1" si="750"/>
        <v/>
      </c>
      <c r="AI420" s="93">
        <f ca="1">IFERROR(VLOOKUP(AH420,'（様式１号）３整理番号表'!$J$5:$N$59,2,FALSE),0)</f>
        <v>0</v>
      </c>
      <c r="AJ420" s="77" t="str">
        <f t="shared" ca="1" si="751"/>
        <v/>
      </c>
      <c r="AK420" s="93">
        <f ca="1">IFERROR(VLOOKUP(AJ420,'（様式１号）３整理番号表'!$P$5:$R$29,2,FALSE),0)</f>
        <v>0</v>
      </c>
      <c r="AL420" s="921" t="str">
        <f t="shared" ca="1" si="752"/>
        <v/>
      </c>
      <c r="AM420" s="921" t="str">
        <f t="shared" ca="1" si="753"/>
        <v/>
      </c>
      <c r="AN420" s="921"/>
      <c r="AO420" s="77" t="str">
        <f t="shared" ca="1" si="754"/>
        <v/>
      </c>
      <c r="AP420" s="93">
        <f ca="1">IFERROR(VLOOKUP(AO420,'（様式１号）３整理番号表'!$P$5:$R$29,2,FALSE),0)</f>
        <v>0</v>
      </c>
      <c r="AQ420" s="924" t="str">
        <f t="shared" ca="1" si="755"/>
        <v/>
      </c>
      <c r="AR420" s="93">
        <f t="shared" ca="1" si="756"/>
        <v>0</v>
      </c>
      <c r="AS420" s="924" t="str">
        <f t="shared" ca="1" si="757"/>
        <v/>
      </c>
      <c r="AT420" s="40" t="str">
        <f t="shared" ca="1" si="758"/>
        <v/>
      </c>
      <c r="AU420" s="93" t="str">
        <f t="shared" ca="1" si="759"/>
        <v/>
      </c>
      <c r="AV420" s="923" t="str">
        <f t="shared" ca="1" si="760"/>
        <v/>
      </c>
      <c r="AW420" s="926" t="str">
        <f t="shared" ca="1" si="761"/>
        <v/>
      </c>
      <c r="AX420" s="925" t="str">
        <f t="shared" ca="1" si="762"/>
        <v/>
      </c>
      <c r="AY420" s="925" t="str">
        <f t="shared" ca="1" si="762"/>
        <v/>
      </c>
      <c r="AZ420" s="925" t="str">
        <f t="shared" ca="1" si="762"/>
        <v/>
      </c>
      <c r="BA420" s="925" t="str">
        <f t="shared" ca="1" si="762"/>
        <v/>
      </c>
      <c r="BB420" s="925" t="str">
        <f t="shared" ca="1" si="763"/>
        <v/>
      </c>
      <c r="BC420" s="925" t="str">
        <f t="shared" ca="1" si="764"/>
        <v/>
      </c>
      <c r="BD420" s="925" t="str">
        <f t="shared" ca="1" si="764"/>
        <v/>
      </c>
      <c r="BE420" s="925" t="str">
        <f t="shared" ca="1" si="764"/>
        <v/>
      </c>
      <c r="BF420" s="77" t="str">
        <f t="shared" ca="1" si="765"/>
        <v/>
      </c>
      <c r="BG420" s="924" t="str">
        <f t="shared" ca="1" si="766"/>
        <v/>
      </c>
      <c r="BH420" s="94">
        <f ca="1">IF(BF420&lt;&gt;"",INDEX('（様式１号）３整理番号表'!$AB$7:$AQ$12,MATCH(BF420,'（様式１号）３整理番号表'!$AA$7:$AA$12,0),MATCH(BG420,'（様式１号）３整理番号表'!$AB$6:$AQ$6,0)),0)</f>
        <v>0</v>
      </c>
      <c r="BI420" s="921" t="str">
        <f t="shared" ca="1" si="767"/>
        <v/>
      </c>
      <c r="BJ420" s="922" t="str">
        <f t="shared" ca="1" si="768"/>
        <v/>
      </c>
      <c r="BK420" s="926" t="str">
        <f t="shared" ca="1" si="769"/>
        <v/>
      </c>
      <c r="BL420" s="922" t="str">
        <f t="shared" ca="1" si="770"/>
        <v/>
      </c>
      <c r="BM420" s="79" t="str">
        <f t="shared" ca="1" si="771"/>
        <v/>
      </c>
      <c r="BN420" s="82" t="str">
        <f t="shared" ca="1" si="772"/>
        <v/>
      </c>
      <c r="BO420" s="83" t="str">
        <f t="shared" ca="1" si="773"/>
        <v/>
      </c>
      <c r="BP420" s="84" t="str">
        <f t="shared" ca="1" si="774"/>
        <v/>
      </c>
      <c r="BQ420" s="82" t="str">
        <f t="shared" ca="1" si="775"/>
        <v/>
      </c>
      <c r="BR420" s="97" t="str">
        <f t="shared" ca="1" si="776"/>
        <v/>
      </c>
      <c r="BS420" s="95" t="str">
        <f t="shared" ca="1" si="777"/>
        <v/>
      </c>
      <c r="BT420" s="184" t="str">
        <f t="shared" ca="1" si="778"/>
        <v/>
      </c>
      <c r="BU420" s="611" t="str">
        <f t="shared" ca="1" si="779"/>
        <v/>
      </c>
      <c r="BV420" s="77" t="str">
        <f t="shared" ca="1" si="780"/>
        <v/>
      </c>
      <c r="BW420" s="85" t="str">
        <f t="shared" ca="1" si="781"/>
        <v/>
      </c>
      <c r="BX420" s="86" t="str">
        <f t="shared" ca="1" si="782"/>
        <v/>
      </c>
      <c r="BY420" s="231">
        <f ca="1">IF('ポイント要件確認等（個別表）'!AD420=1,ROUNDDOWN('ポイント要件確認等（個別表）'!AV420,-3),IF('ポイント要件確認等（個別表）'!AD420=2,ROUNDDOWN('ポイント要件確認等（個別表）'!BH420,-3),IF('ポイント要件確認等（個別表）'!AD420=3,ROUNDDOWN('ポイント要件確認等（個別表）'!BT420,-3),0)))</f>
        <v>0</v>
      </c>
      <c r="BZ420" s="86" t="str">
        <f t="shared" ca="1" si="783"/>
        <v/>
      </c>
      <c r="CA420" s="232" t="str">
        <f t="shared" ca="1" si="784"/>
        <v/>
      </c>
      <c r="CB420" s="232">
        <f t="shared" ca="1" si="785"/>
        <v>0</v>
      </c>
      <c r="CC420" s="86" t="str">
        <f t="shared" ca="1" si="786"/>
        <v/>
      </c>
      <c r="CD420" s="86" t="str">
        <f t="shared" ca="1" si="787"/>
        <v/>
      </c>
      <c r="CE420" s="609"/>
      <c r="CF420" s="86" t="str">
        <f t="shared" ca="1" si="788"/>
        <v/>
      </c>
      <c r="CG420" s="185" t="str">
        <f t="shared" ca="1" si="789"/>
        <v/>
      </c>
      <c r="CH420" s="246" t="str">
        <f t="shared" ca="1" si="790"/>
        <v>含税額</v>
      </c>
      <c r="CI420" s="247" t="str">
        <f t="shared" ca="1" si="791"/>
        <v/>
      </c>
      <c r="CJ420" s="87" t="str">
        <f ca="1">IFERROR(IF(INDIRECT("'("&amp;'２個別表'!EO420&amp;")'!AR"&amp;84+EP420)&lt;&gt;1,"",1),"")</f>
        <v/>
      </c>
      <c r="CK420" s="244" t="str">
        <f t="shared" ca="1" si="792"/>
        <v/>
      </c>
      <c r="CL420" s="235" t="str">
        <f t="shared" ca="1" si="793"/>
        <v/>
      </c>
      <c r="CM420" s="239" t="str">
        <f t="shared" ca="1" si="794"/>
        <v/>
      </c>
      <c r="CN420" s="77" t="str">
        <f t="shared" ca="1" si="795"/>
        <v/>
      </c>
      <c r="CO420" s="93" t="str">
        <f ca="1">IFERROR(VLOOKUP(CN420,'（様式１号）３整理番号表'!$T$5:$V$15,2,FALSE),"")</f>
        <v/>
      </c>
      <c r="CP420" s="924" t="str">
        <f t="shared" ca="1" si="796"/>
        <v/>
      </c>
      <c r="CQ420" s="93" t="str">
        <f ca="1">IFERROR(VLOOKUP(CP420,'（様式１号）３整理番号表'!$T$19:$V$24,2,FALSE),"")</f>
        <v/>
      </c>
      <c r="CR420" s="924" t="str">
        <f ca="1">IFERROR(IF(INDIRECT("'("&amp;'２個別表'!EO420&amp;")'!AV"&amp;84+EP420)&lt;&gt;1,"",1),"")</f>
        <v/>
      </c>
      <c r="CS420" s="232">
        <f t="shared" ca="1" si="797"/>
        <v>0</v>
      </c>
      <c r="CT420" s="248">
        <f t="shared" ca="1" si="798"/>
        <v>0</v>
      </c>
      <c r="CU420" s="376" t="str">
        <f ca="1">IF(ER420="補強",IF(COUNTIFS($Z$11:Z420,Z420,$W$11:W420,1)=1,"１①",""),IF(COUNTIFS($Z$11:Z420,Z420,$W$11:W420,2)=1,"２①",""))</f>
        <v/>
      </c>
      <c r="CV420" s="57" t="str">
        <f t="shared" ca="1" si="799"/>
        <v/>
      </c>
      <c r="CW420" s="927" t="str">
        <f t="shared" ca="1" si="800"/>
        <v/>
      </c>
      <c r="CX420" s="256" t="str">
        <f t="shared" ca="1" si="801"/>
        <v/>
      </c>
      <c r="CY420" s="256" t="str">
        <f t="shared" ca="1" si="802"/>
        <v/>
      </c>
      <c r="CZ420" s="256" t="str">
        <f t="shared" ca="1" si="803"/>
        <v/>
      </c>
      <c r="DA420" s="256" t="str">
        <f t="shared" ca="1" si="804"/>
        <v/>
      </c>
      <c r="DB420" s="316" t="str">
        <f ca="1">IFERROR(VLOOKUP($CU420,'（様式１号）３整理番号表'!$Z$19:$AB$32,3,FALSE),"")</f>
        <v/>
      </c>
      <c r="DC420" s="259" t="str">
        <f t="shared" ca="1" si="805"/>
        <v>-</v>
      </c>
      <c r="DD420" s="618" t="str">
        <f t="shared" ca="1" si="806"/>
        <v/>
      </c>
      <c r="DE420" s="321" t="str">
        <f ca="1">IF(AND(AO420=18,AS420=1),IF(COUNTIFS($Y$11:Y420,Y420,$AS$11:AS420,1)=1,"２②",""),IF($CU420="１①",INDEX(INDIRECT("'("&amp;$EO420&amp;")'!AR116:BB116"),1,MATCH(INDIRECT("'("&amp;$EO420&amp;")'!C118"),INDIRECT("'("&amp;$EO420&amp;")'!AR119:BB119"),0)),""))</f>
        <v/>
      </c>
      <c r="DF420" s="324" t="str">
        <f t="shared" ca="1" si="807"/>
        <v/>
      </c>
      <c r="DG420" s="313" t="str">
        <f t="shared" ca="1" si="808"/>
        <v/>
      </c>
      <c r="DH420" s="313" t="str">
        <f t="shared" ca="1" si="809"/>
        <v/>
      </c>
      <c r="DI420" s="313" t="str">
        <f t="shared" ca="1" si="810"/>
        <v/>
      </c>
      <c r="DJ420" s="313" t="str">
        <f t="shared" ca="1" si="811"/>
        <v/>
      </c>
      <c r="DK420" s="328" t="str">
        <f t="shared" ca="1" si="812"/>
        <v/>
      </c>
      <c r="DL420" s="334" t="str">
        <f t="shared" ca="1" si="813"/>
        <v/>
      </c>
      <c r="DM420" s="915" t="str">
        <f t="shared" ca="1" si="814"/>
        <v/>
      </c>
      <c r="DN420" s="15"/>
      <c r="DO420" s="324"/>
      <c r="DP420" s="16"/>
      <c r="DQ420" s="16"/>
      <c r="DR420" s="16"/>
      <c r="DS420" s="16"/>
      <c r="DT420" s="318" t="str">
        <f>IFERROR(VLOOKUP($DN420,'（様式１号）３整理番号表'!$Z$19:$AB$32,3,FALSE),"")</f>
        <v/>
      </c>
      <c r="DU420" s="259" t="str">
        <f t="shared" si="815"/>
        <v/>
      </c>
      <c r="DV420" s="14"/>
      <c r="DW420" s="17" t="str">
        <f t="shared" ca="1" si="816"/>
        <v/>
      </c>
      <c r="DX420" s="88" t="str">
        <f t="shared" ca="1" si="833"/>
        <v/>
      </c>
      <c r="DZ420" s="339">
        <f t="shared" ca="1" si="837"/>
        <v>0</v>
      </c>
      <c r="EA420" s="339">
        <f t="shared" ca="1" si="837"/>
        <v>0</v>
      </c>
      <c r="EB420" s="339">
        <f t="shared" ca="1" si="837"/>
        <v>0</v>
      </c>
      <c r="EC420" s="339">
        <f t="shared" ca="1" si="837"/>
        <v>0</v>
      </c>
      <c r="ED420" s="339">
        <f t="shared" ca="1" si="837"/>
        <v>0</v>
      </c>
      <c r="EE420" s="339">
        <f t="shared" ca="1" si="837"/>
        <v>0</v>
      </c>
      <c r="EF420" s="339">
        <f t="shared" ca="1" si="837"/>
        <v>0</v>
      </c>
      <c r="EG420" s="339">
        <f t="shared" ca="1" si="837"/>
        <v>0</v>
      </c>
      <c r="EH420" s="339">
        <f t="shared" ca="1" si="837"/>
        <v>0</v>
      </c>
      <c r="EI420" s="339">
        <f t="shared" ca="1" si="837"/>
        <v>0</v>
      </c>
      <c r="EJ420" s="339">
        <f t="shared" ca="1" si="837"/>
        <v>0</v>
      </c>
      <c r="EK420" s="339">
        <f t="shared" ca="1" si="837"/>
        <v>0</v>
      </c>
      <c r="EL420" s="339">
        <f t="shared" ca="1" si="837"/>
        <v>0</v>
      </c>
      <c r="EM420" s="339">
        <f t="shared" ca="1" si="837"/>
        <v>0</v>
      </c>
      <c r="EO420" s="919" t="str">
        <f t="shared" ca="1" si="735"/>
        <v/>
      </c>
      <c r="EP420" s="919" t="str">
        <f t="shared" ca="1" si="817"/>
        <v/>
      </c>
      <c r="EQ420" s="919" t="str">
        <f t="shared" ca="1" si="818"/>
        <v/>
      </c>
      <c r="ER420" s="919" t="str">
        <f t="shared" ca="1" si="819"/>
        <v/>
      </c>
      <c r="ES420" s="919" t="str">
        <f ca="1">IFERROR(INDEX('郵便番号（石川県）'!$A$3:$F$2574,MATCH(INDIRECT("'("&amp;EO420&amp;")'!E7"),'郵便番号（石川県）'!$A$3:$A$2574,0),6),"")</f>
        <v/>
      </c>
      <c r="ET420" s="919" t="str">
        <f ca="1">IFERROR(INDEX('郵便番号（石川県）'!$A$3:$F$2574,MATCH(INDIRECT("'("&amp;$EO420&amp;")'!E7"),'郵便番号（石川県）'!$A$3:$A$2574,0),5),"")</f>
        <v/>
      </c>
      <c r="EU420" s="919" t="str">
        <f t="shared" ca="1" si="820"/>
        <v/>
      </c>
      <c r="EV420" s="919" t="str">
        <f t="shared" ca="1" si="821"/>
        <v/>
      </c>
      <c r="EW420" s="919" t="str">
        <f t="shared" ca="1" si="822"/>
        <v/>
      </c>
      <c r="EX420" s="919" t="str">
        <f t="shared" ca="1" si="823"/>
        <v/>
      </c>
      <c r="EY420" s="919" t="str">
        <f t="shared" ca="1" si="824"/>
        <v/>
      </c>
      <c r="EZ420" s="919" t="str">
        <f t="shared" ca="1" si="825"/>
        <v/>
      </c>
      <c r="FA420" s="919" t="str">
        <f t="shared" ca="1" si="826"/>
        <v/>
      </c>
      <c r="FB420" s="919" t="str">
        <f t="shared" ca="1" si="827"/>
        <v/>
      </c>
      <c r="FC420" s="919" t="str">
        <f t="shared" ca="1" si="828"/>
        <v/>
      </c>
      <c r="FD420" s="627" t="str">
        <f t="shared" ca="1" si="829"/>
        <v/>
      </c>
      <c r="FE420" s="630">
        <v>410</v>
      </c>
      <c r="FF420" s="299" t="str">
        <f t="shared" ca="1" si="830"/>
        <v/>
      </c>
      <c r="FG420" s="993" t="str">
        <f t="shared" ca="1" si="831"/>
        <v/>
      </c>
      <c r="FH420" s="919" t="str">
        <f t="shared" ca="1" si="832"/>
        <v/>
      </c>
      <c r="FI420" s="299">
        <f ca="1">COUNTIF($FH$11:FH420,"■")</f>
        <v>0</v>
      </c>
    </row>
    <row r="421" spans="1:165" ht="34.5" customHeight="1">
      <c r="A421" s="445">
        <f t="shared" ca="1" si="736"/>
        <v>0</v>
      </c>
      <c r="B421" s="446">
        <f>IF(R421&lt;&gt;"",IF(COUNTIF(R$11:R421,R421)=1,MAX(B$11:B420)+1,INDEX(B$11:B420,MATCH(R421,R$11:R420,0),1)),0)</f>
        <v>1</v>
      </c>
      <c r="C421" s="446">
        <f ca="1">IF(T421&lt;&gt;"",IF(COUNTIF(T$11:T421,T421)=1,MAX(C$11:C420)+1,INDEX(C$11:C420,MATCH(T421,T$11:T420,0),1)),0)</f>
        <v>0</v>
      </c>
      <c r="D421" s="446">
        <f ca="1">IF(U421&lt;&gt;"",IF(COUNTIF(U$11:U421,U421)=1,MAX(D$11:D420)+1,INDEX(D$11:D420,MATCH(U421,U$11:U420,0),1)),0)</f>
        <v>0</v>
      </c>
      <c r="E421" s="446">
        <f ca="1">IF(S421&lt;&gt;"",IF(COUNTIF(S$11:S421,S421)=1,MAX(E$11:E420)+1,INDEX(E$11:E420,MATCH(S421,S$11:S420,0),1)),0)</f>
        <v>0</v>
      </c>
      <c r="F421" s="446">
        <f ca="1">IF(Z421&lt;&gt;"",IF(COUNTIF(Z$11:Z421,Z421)=1,MAX(F$11:F420)+1,INDEX(F$11:F420,MATCH(Z421,Z$11:Z420,0),1)),0)</f>
        <v>0</v>
      </c>
      <c r="G421" s="447" cm="1">
        <f t="array" aca="1" ref="G421" ca="1">IF(Z421&lt;&gt;"",IF(COUNTIFS(Z$11:Z421,Z421,W$11:W421,W421)=1,MAX(G$11:G420)+1,INDEX(G$11:G420,MATCH(Z421&amp;W421,Z$11:Z420&amp;W$11:W421,0),1)),0)</f>
        <v>0</v>
      </c>
      <c r="H421" s="447">
        <f t="shared" ca="1" si="737"/>
        <v>0</v>
      </c>
      <c r="I421" s="447">
        <f ca="1">IF(T421="",0,IF(COUNTIF(T$11:T421,T421)=1,1,0))</f>
        <v>0</v>
      </c>
      <c r="J421" s="447">
        <f ca="1">IF(U421="",0,IF(COUNTIF(U$11:U421,U421)=1,1,0))</f>
        <v>0</v>
      </c>
      <c r="K421" s="447">
        <f ca="1">IF(S421="",0,IF(COUNTIF(S$11:S421,S421)=1,1,0))</f>
        <v>0</v>
      </c>
      <c r="L421" s="446">
        <f ca="1">IF(Z421="",0,IF(COUNTIF(Z$11:Z421,Z421)=1,1,0))</f>
        <v>0</v>
      </c>
      <c r="M421" s="767">
        <f ca="1">IF($W421=2,IF(COUNTIFS($W$11:$W421,2,$Z$11:$Z421,$Z421)=1,1,0),0)</f>
        <v>0</v>
      </c>
      <c r="N421" s="767">
        <f ca="1">IF($W421=1,IF(COUNTIFS($W$11:$W421,2,$Z$11:$Z421,$Z421)=1,1,0),0)</f>
        <v>0</v>
      </c>
      <c r="O421" s="446">
        <f ca="1">IF(H421=0,0,IF(COUNTIF(Z$11:Z421,Z421)=1,1,0))</f>
        <v>0</v>
      </c>
      <c r="P421" s="448" t="str">
        <f t="shared" ca="1" si="738"/>
        <v>石川県</v>
      </c>
      <c r="Q421" s="89">
        <f t="shared" ca="1" si="739"/>
        <v>411</v>
      </c>
      <c r="R421" s="170" t="s">
        <v>459</v>
      </c>
      <c r="S421" s="357" t="str">
        <f t="shared" ca="1" si="740"/>
        <v/>
      </c>
      <c r="T421" s="357" t="str">
        <f t="shared" ca="1" si="741"/>
        <v/>
      </c>
      <c r="U421" s="58" t="str">
        <f t="shared" ca="1" si="742"/>
        <v/>
      </c>
      <c r="V421" s="58" t="str">
        <f t="shared" ca="1" si="743"/>
        <v/>
      </c>
      <c r="W421" s="920" t="str">
        <f t="shared" ca="1" si="744"/>
        <v/>
      </c>
      <c r="X421" s="369">
        <f ca="1">IFERROR(VLOOKUP(W421,'（様式１号）３整理番号表'!$B$4:$H$5,2,FALSE),0)</f>
        <v>0</v>
      </c>
      <c r="Y421" s="768" t="str" cm="1">
        <f t="array" aca="1" ref="Y421" ca="1">IF(AND(D421=0,F421=0),"",IF(COUNTIF(D$11:D421,D421)=1,1,IF(COUNTIFS(D$11:D421,D421,F$11:F421,F421)=1,INDEX((D$11:D421,F$11:F421,Y$11:Y421),MATCH(_xlfn.MAXIFS(F$11:F420,D$11:D420,D421),$F$11:F421,0),1,3)+1,INDEX((D$11:D421,F$11:F421,Y$11:Y421),MATCH(D421&amp;F421,D$11:D421&amp;F$11:F421,0),1,3))))</f>
        <v/>
      </c>
      <c r="Z421" s="40" t="str">
        <f t="shared" ca="1" si="745"/>
        <v/>
      </c>
      <c r="AA421" s="924" t="str">
        <f t="shared" ca="1" si="746"/>
        <v/>
      </c>
      <c r="AB421" s="93">
        <f ca="1">IFERROR(VLOOKUP(AA421,'（様式１号）３整理番号表'!$B$10:$H$16,2,FALSE),0)</f>
        <v>0</v>
      </c>
      <c r="AC421" s="924" t="str">
        <f t="shared" ca="1" si="747"/>
        <v/>
      </c>
      <c r="AD421" s="924" t="str">
        <f t="shared" ca="1" si="748"/>
        <v/>
      </c>
      <c r="AE421" s="93">
        <f ca="1">IFERROR(VLOOKUP(AD421,'（様式１号）３整理番号表'!$B$21:$H$22,2,FALSE),0)</f>
        <v>0</v>
      </c>
      <c r="AF421" s="924" t="str">
        <f t="shared" ca="1" si="749"/>
        <v/>
      </c>
      <c r="AG421" s="93">
        <f ca="1">IFERROR(VLOOKUP(AF421,'（様式１号）３整理番号表'!$B$26:$H$31,2,FALSE),0)</f>
        <v>0</v>
      </c>
      <c r="AH421" s="924" t="str">
        <f t="shared" ca="1" si="750"/>
        <v/>
      </c>
      <c r="AI421" s="93">
        <f ca="1">IFERROR(VLOOKUP(AH421,'（様式１号）３整理番号表'!$J$5:$N$59,2,FALSE),0)</f>
        <v>0</v>
      </c>
      <c r="AJ421" s="77" t="str">
        <f t="shared" ca="1" si="751"/>
        <v/>
      </c>
      <c r="AK421" s="93">
        <f ca="1">IFERROR(VLOOKUP(AJ421,'（様式１号）３整理番号表'!$P$5:$R$29,2,FALSE),0)</f>
        <v>0</v>
      </c>
      <c r="AL421" s="921" t="str">
        <f t="shared" ca="1" si="752"/>
        <v/>
      </c>
      <c r="AM421" s="921" t="str">
        <f t="shared" ca="1" si="753"/>
        <v/>
      </c>
      <c r="AN421" s="921"/>
      <c r="AO421" s="77" t="str">
        <f t="shared" ca="1" si="754"/>
        <v/>
      </c>
      <c r="AP421" s="93">
        <f ca="1">IFERROR(VLOOKUP(AO421,'（様式１号）３整理番号表'!$P$5:$R$29,2,FALSE),0)</f>
        <v>0</v>
      </c>
      <c r="AQ421" s="924" t="str">
        <f t="shared" ca="1" si="755"/>
        <v/>
      </c>
      <c r="AR421" s="93">
        <f t="shared" ca="1" si="756"/>
        <v>0</v>
      </c>
      <c r="AS421" s="924" t="str">
        <f t="shared" ca="1" si="757"/>
        <v/>
      </c>
      <c r="AT421" s="40" t="str">
        <f t="shared" ca="1" si="758"/>
        <v/>
      </c>
      <c r="AU421" s="93" t="str">
        <f t="shared" ca="1" si="759"/>
        <v/>
      </c>
      <c r="AV421" s="923" t="str">
        <f t="shared" ca="1" si="760"/>
        <v/>
      </c>
      <c r="AW421" s="926" t="str">
        <f t="shared" ca="1" si="761"/>
        <v/>
      </c>
      <c r="AX421" s="925" t="str">
        <f t="shared" ca="1" si="762"/>
        <v/>
      </c>
      <c r="AY421" s="925" t="str">
        <f t="shared" ca="1" si="762"/>
        <v/>
      </c>
      <c r="AZ421" s="925" t="str">
        <f t="shared" ca="1" si="762"/>
        <v/>
      </c>
      <c r="BA421" s="925" t="str">
        <f t="shared" ca="1" si="762"/>
        <v/>
      </c>
      <c r="BB421" s="925" t="str">
        <f t="shared" ca="1" si="763"/>
        <v/>
      </c>
      <c r="BC421" s="925" t="str">
        <f t="shared" ca="1" si="764"/>
        <v/>
      </c>
      <c r="BD421" s="925" t="str">
        <f t="shared" ca="1" si="764"/>
        <v/>
      </c>
      <c r="BE421" s="925" t="str">
        <f t="shared" ca="1" si="764"/>
        <v/>
      </c>
      <c r="BF421" s="77" t="str">
        <f t="shared" ca="1" si="765"/>
        <v/>
      </c>
      <c r="BG421" s="924" t="str">
        <f t="shared" ca="1" si="766"/>
        <v/>
      </c>
      <c r="BH421" s="94">
        <f ca="1">IF(BF421&lt;&gt;"",INDEX('（様式１号）３整理番号表'!$AB$7:$AQ$12,MATCH(BF421,'（様式１号）３整理番号表'!$AA$7:$AA$12,0),MATCH(BG421,'（様式１号）３整理番号表'!$AB$6:$AQ$6,0)),0)</f>
        <v>0</v>
      </c>
      <c r="BI421" s="921" t="str">
        <f t="shared" ca="1" si="767"/>
        <v/>
      </c>
      <c r="BJ421" s="922" t="str">
        <f t="shared" ca="1" si="768"/>
        <v/>
      </c>
      <c r="BK421" s="926" t="str">
        <f t="shared" ca="1" si="769"/>
        <v/>
      </c>
      <c r="BL421" s="922" t="str">
        <f t="shared" ca="1" si="770"/>
        <v/>
      </c>
      <c r="BM421" s="79" t="str">
        <f t="shared" ca="1" si="771"/>
        <v/>
      </c>
      <c r="BN421" s="82" t="str">
        <f t="shared" ca="1" si="772"/>
        <v/>
      </c>
      <c r="BO421" s="83" t="str">
        <f t="shared" ca="1" si="773"/>
        <v/>
      </c>
      <c r="BP421" s="84" t="str">
        <f t="shared" ca="1" si="774"/>
        <v/>
      </c>
      <c r="BQ421" s="82" t="str">
        <f t="shared" ca="1" si="775"/>
        <v/>
      </c>
      <c r="BR421" s="97" t="str">
        <f t="shared" ca="1" si="776"/>
        <v/>
      </c>
      <c r="BS421" s="95" t="str">
        <f t="shared" ca="1" si="777"/>
        <v/>
      </c>
      <c r="BT421" s="184" t="str">
        <f t="shared" ca="1" si="778"/>
        <v/>
      </c>
      <c r="BU421" s="611" t="str">
        <f t="shared" ca="1" si="779"/>
        <v/>
      </c>
      <c r="BV421" s="77" t="str">
        <f t="shared" ca="1" si="780"/>
        <v/>
      </c>
      <c r="BW421" s="85" t="str">
        <f t="shared" ca="1" si="781"/>
        <v/>
      </c>
      <c r="BX421" s="86" t="str">
        <f t="shared" ca="1" si="782"/>
        <v/>
      </c>
      <c r="BY421" s="231">
        <f ca="1">IF('ポイント要件確認等（個別表）'!AD421=1,ROUNDDOWN('ポイント要件確認等（個別表）'!AV421,-3),IF('ポイント要件確認等（個別表）'!AD421=2,ROUNDDOWN('ポイント要件確認等（個別表）'!BH421,-3),IF('ポイント要件確認等（個別表）'!AD421=3,ROUNDDOWN('ポイント要件確認等（個別表）'!BT421,-3),0)))</f>
        <v>0</v>
      </c>
      <c r="BZ421" s="86" t="str">
        <f t="shared" ca="1" si="783"/>
        <v/>
      </c>
      <c r="CA421" s="232" t="str">
        <f t="shared" ca="1" si="784"/>
        <v/>
      </c>
      <c r="CB421" s="232">
        <f t="shared" ca="1" si="785"/>
        <v>0</v>
      </c>
      <c r="CC421" s="86" t="str">
        <f t="shared" ca="1" si="786"/>
        <v/>
      </c>
      <c r="CD421" s="86" t="str">
        <f t="shared" ca="1" si="787"/>
        <v/>
      </c>
      <c r="CE421" s="609"/>
      <c r="CF421" s="86" t="str">
        <f t="shared" ca="1" si="788"/>
        <v/>
      </c>
      <c r="CG421" s="185" t="str">
        <f t="shared" ca="1" si="789"/>
        <v/>
      </c>
      <c r="CH421" s="246" t="str">
        <f t="shared" ca="1" si="790"/>
        <v>含税額</v>
      </c>
      <c r="CI421" s="247" t="str">
        <f t="shared" ca="1" si="791"/>
        <v/>
      </c>
      <c r="CJ421" s="87" t="str">
        <f ca="1">IFERROR(IF(INDIRECT("'("&amp;'２個別表'!EO421&amp;")'!AR"&amp;84+EP421)&lt;&gt;1,"",1),"")</f>
        <v/>
      </c>
      <c r="CK421" s="244" t="str">
        <f t="shared" ca="1" si="792"/>
        <v/>
      </c>
      <c r="CL421" s="235" t="str">
        <f t="shared" ca="1" si="793"/>
        <v/>
      </c>
      <c r="CM421" s="239" t="str">
        <f t="shared" ca="1" si="794"/>
        <v/>
      </c>
      <c r="CN421" s="77" t="str">
        <f t="shared" ca="1" si="795"/>
        <v/>
      </c>
      <c r="CO421" s="93" t="str">
        <f ca="1">IFERROR(VLOOKUP(CN421,'（様式１号）３整理番号表'!$T$5:$V$15,2,FALSE),"")</f>
        <v/>
      </c>
      <c r="CP421" s="924" t="str">
        <f t="shared" ca="1" si="796"/>
        <v/>
      </c>
      <c r="CQ421" s="93" t="str">
        <f ca="1">IFERROR(VLOOKUP(CP421,'（様式１号）３整理番号表'!$T$19:$V$24,2,FALSE),"")</f>
        <v/>
      </c>
      <c r="CR421" s="924" t="str">
        <f ca="1">IFERROR(IF(INDIRECT("'("&amp;'２個別表'!EO421&amp;")'!AV"&amp;84+EP421)&lt;&gt;1,"",1),"")</f>
        <v/>
      </c>
      <c r="CS421" s="232">
        <f t="shared" ca="1" si="797"/>
        <v>0</v>
      </c>
      <c r="CT421" s="248">
        <f t="shared" ca="1" si="798"/>
        <v>0</v>
      </c>
      <c r="CU421" s="376" t="str">
        <f ca="1">IF(ER421="補強",IF(COUNTIFS($Z$11:Z421,Z421,$W$11:W421,1)=1,"１①",""),IF(COUNTIFS($Z$11:Z421,Z421,$W$11:W421,2)=1,"２①",""))</f>
        <v/>
      </c>
      <c r="CV421" s="57" t="str">
        <f t="shared" ca="1" si="799"/>
        <v/>
      </c>
      <c r="CW421" s="927" t="str">
        <f t="shared" ca="1" si="800"/>
        <v/>
      </c>
      <c r="CX421" s="256" t="str">
        <f t="shared" ca="1" si="801"/>
        <v/>
      </c>
      <c r="CY421" s="256" t="str">
        <f t="shared" ca="1" si="802"/>
        <v/>
      </c>
      <c r="CZ421" s="256" t="str">
        <f t="shared" ca="1" si="803"/>
        <v/>
      </c>
      <c r="DA421" s="256" t="str">
        <f t="shared" ca="1" si="804"/>
        <v/>
      </c>
      <c r="DB421" s="316" t="str">
        <f ca="1">IFERROR(VLOOKUP($CU421,'（様式１号）３整理番号表'!$Z$19:$AB$32,3,FALSE),"")</f>
        <v/>
      </c>
      <c r="DC421" s="259" t="str">
        <f t="shared" ca="1" si="805"/>
        <v>-</v>
      </c>
      <c r="DD421" s="618" t="str">
        <f t="shared" ca="1" si="806"/>
        <v/>
      </c>
      <c r="DE421" s="321" t="str">
        <f ca="1">IF(AND(AO421=18,AS421=1),IF(COUNTIFS($Y$11:Y421,Y421,$AS$11:AS421,1)=1,"２②",""),IF($CU421="１①",INDEX(INDIRECT("'("&amp;$EO421&amp;")'!AR116:BB116"),1,MATCH(INDIRECT("'("&amp;$EO421&amp;")'!C118"),INDIRECT("'("&amp;$EO421&amp;")'!AR119:BB119"),0)),""))</f>
        <v/>
      </c>
      <c r="DF421" s="324" t="str">
        <f t="shared" ca="1" si="807"/>
        <v/>
      </c>
      <c r="DG421" s="313" t="str">
        <f t="shared" ca="1" si="808"/>
        <v/>
      </c>
      <c r="DH421" s="313" t="str">
        <f t="shared" ca="1" si="809"/>
        <v/>
      </c>
      <c r="DI421" s="313" t="str">
        <f t="shared" ca="1" si="810"/>
        <v/>
      </c>
      <c r="DJ421" s="313" t="str">
        <f t="shared" ca="1" si="811"/>
        <v/>
      </c>
      <c r="DK421" s="328" t="str">
        <f t="shared" ca="1" si="812"/>
        <v/>
      </c>
      <c r="DL421" s="334" t="str">
        <f t="shared" ca="1" si="813"/>
        <v/>
      </c>
      <c r="DM421" s="915" t="str">
        <f t="shared" ca="1" si="814"/>
        <v/>
      </c>
      <c r="DN421" s="15"/>
      <c r="DO421" s="324"/>
      <c r="DP421" s="16"/>
      <c r="DQ421" s="16"/>
      <c r="DR421" s="16"/>
      <c r="DS421" s="16"/>
      <c r="DT421" s="318" t="str">
        <f>IFERROR(VLOOKUP($DN421,'（様式１号）３整理番号表'!$Z$19:$AB$32,3,FALSE),"")</f>
        <v/>
      </c>
      <c r="DU421" s="259" t="str">
        <f t="shared" si="815"/>
        <v/>
      </c>
      <c r="DV421" s="14"/>
      <c r="DW421" s="17" t="str">
        <f t="shared" ca="1" si="816"/>
        <v/>
      </c>
      <c r="DX421" s="88" t="str">
        <f t="shared" ca="1" si="833"/>
        <v/>
      </c>
      <c r="DZ421" s="339">
        <f t="shared" ca="1" si="837"/>
        <v>0</v>
      </c>
      <c r="EA421" s="339">
        <f t="shared" ca="1" si="837"/>
        <v>0</v>
      </c>
      <c r="EB421" s="339">
        <f t="shared" ca="1" si="837"/>
        <v>0</v>
      </c>
      <c r="EC421" s="339">
        <f t="shared" ca="1" si="837"/>
        <v>0</v>
      </c>
      <c r="ED421" s="339">
        <f t="shared" ca="1" si="837"/>
        <v>0</v>
      </c>
      <c r="EE421" s="339">
        <f t="shared" ca="1" si="837"/>
        <v>0</v>
      </c>
      <c r="EF421" s="339">
        <f t="shared" ca="1" si="837"/>
        <v>0</v>
      </c>
      <c r="EG421" s="339">
        <f t="shared" ca="1" si="837"/>
        <v>0</v>
      </c>
      <c r="EH421" s="339">
        <f t="shared" ca="1" si="837"/>
        <v>0</v>
      </c>
      <c r="EI421" s="339">
        <f t="shared" ca="1" si="837"/>
        <v>0</v>
      </c>
      <c r="EJ421" s="339">
        <f t="shared" ca="1" si="837"/>
        <v>0</v>
      </c>
      <c r="EK421" s="339">
        <f t="shared" ca="1" si="837"/>
        <v>0</v>
      </c>
      <c r="EL421" s="339">
        <f t="shared" ca="1" si="837"/>
        <v>0</v>
      </c>
      <c r="EM421" s="339">
        <f t="shared" ca="1" si="837"/>
        <v>0</v>
      </c>
      <c r="EO421" s="919" t="str">
        <f t="shared" ca="1" si="735"/>
        <v/>
      </c>
      <c r="EP421" s="919" t="str">
        <f t="shared" ca="1" si="817"/>
        <v/>
      </c>
      <c r="EQ421" s="919" t="str">
        <f t="shared" ca="1" si="818"/>
        <v/>
      </c>
      <c r="ER421" s="919" t="str">
        <f t="shared" ca="1" si="819"/>
        <v/>
      </c>
      <c r="ES421" s="919" t="str">
        <f ca="1">IFERROR(INDEX('郵便番号（石川県）'!$A$3:$F$2574,MATCH(INDIRECT("'("&amp;EO421&amp;")'!E7"),'郵便番号（石川県）'!$A$3:$A$2574,0),6),"")</f>
        <v/>
      </c>
      <c r="ET421" s="919" t="str">
        <f ca="1">IFERROR(INDEX('郵便番号（石川県）'!$A$3:$F$2574,MATCH(INDIRECT("'("&amp;$EO421&amp;")'!E7"),'郵便番号（石川県）'!$A$3:$A$2574,0),5),"")</f>
        <v/>
      </c>
      <c r="EU421" s="919" t="str">
        <f t="shared" ca="1" si="820"/>
        <v/>
      </c>
      <c r="EV421" s="919" t="str">
        <f t="shared" ca="1" si="821"/>
        <v/>
      </c>
      <c r="EW421" s="919" t="str">
        <f t="shared" ca="1" si="822"/>
        <v/>
      </c>
      <c r="EX421" s="919" t="str">
        <f t="shared" ca="1" si="823"/>
        <v/>
      </c>
      <c r="EY421" s="919" t="str">
        <f t="shared" ca="1" si="824"/>
        <v/>
      </c>
      <c r="EZ421" s="919" t="str">
        <f t="shared" ca="1" si="825"/>
        <v/>
      </c>
      <c r="FA421" s="919" t="str">
        <f t="shared" ca="1" si="826"/>
        <v/>
      </c>
      <c r="FB421" s="919" t="str">
        <f t="shared" ca="1" si="827"/>
        <v/>
      </c>
      <c r="FC421" s="919" t="str">
        <f t="shared" ca="1" si="828"/>
        <v/>
      </c>
      <c r="FD421" s="627" t="str">
        <f t="shared" ca="1" si="829"/>
        <v/>
      </c>
      <c r="FE421" s="630">
        <v>411</v>
      </c>
      <c r="FF421" s="299" t="str">
        <f t="shared" ca="1" si="830"/>
        <v/>
      </c>
      <c r="FG421" s="993" t="str">
        <f t="shared" ca="1" si="831"/>
        <v/>
      </c>
      <c r="FH421" s="919" t="str">
        <f t="shared" ca="1" si="832"/>
        <v/>
      </c>
      <c r="FI421" s="299">
        <f ca="1">COUNTIF($FH$11:FH421,"■")</f>
        <v>0</v>
      </c>
    </row>
    <row r="422" spans="1:165" ht="34.5" customHeight="1">
      <c r="A422" s="445">
        <f t="shared" ca="1" si="736"/>
        <v>0</v>
      </c>
      <c r="B422" s="446">
        <f>IF(R422&lt;&gt;"",IF(COUNTIF(R$11:R422,R422)=1,MAX(B$11:B421)+1,INDEX(B$11:B421,MATCH(R422,R$11:R421,0),1)),0)</f>
        <v>1</v>
      </c>
      <c r="C422" s="446">
        <f ca="1">IF(T422&lt;&gt;"",IF(COUNTIF(T$11:T422,T422)=1,MAX(C$11:C421)+1,INDEX(C$11:C421,MATCH(T422,T$11:T421,0),1)),0)</f>
        <v>0</v>
      </c>
      <c r="D422" s="446">
        <f ca="1">IF(U422&lt;&gt;"",IF(COUNTIF(U$11:U422,U422)=1,MAX(D$11:D421)+1,INDEX(D$11:D421,MATCH(U422,U$11:U421,0),1)),0)</f>
        <v>0</v>
      </c>
      <c r="E422" s="446">
        <f ca="1">IF(S422&lt;&gt;"",IF(COUNTIF(S$11:S422,S422)=1,MAX(E$11:E421)+1,INDEX(E$11:E421,MATCH(S422,S$11:S421,0),1)),0)</f>
        <v>0</v>
      </c>
      <c r="F422" s="446">
        <f ca="1">IF(Z422&lt;&gt;"",IF(COUNTIF(Z$11:Z422,Z422)=1,MAX(F$11:F421)+1,INDEX(F$11:F421,MATCH(Z422,Z$11:Z421,0),1)),0)</f>
        <v>0</v>
      </c>
      <c r="G422" s="447" cm="1">
        <f t="array" aca="1" ref="G422" ca="1">IF(Z422&lt;&gt;"",IF(COUNTIFS(Z$11:Z422,Z422,W$11:W422,W422)=1,MAX(G$11:G421)+1,INDEX(G$11:G421,MATCH(Z422&amp;W422,Z$11:Z421&amp;W$11:W422,0),1)),0)</f>
        <v>0</v>
      </c>
      <c r="H422" s="447">
        <f t="shared" ca="1" si="737"/>
        <v>0</v>
      </c>
      <c r="I422" s="447">
        <f ca="1">IF(T422="",0,IF(COUNTIF(T$11:T422,T422)=1,1,0))</f>
        <v>0</v>
      </c>
      <c r="J422" s="447">
        <f ca="1">IF(U422="",0,IF(COUNTIF(U$11:U422,U422)=1,1,0))</f>
        <v>0</v>
      </c>
      <c r="K422" s="447">
        <f ca="1">IF(S422="",0,IF(COUNTIF(S$11:S422,S422)=1,1,0))</f>
        <v>0</v>
      </c>
      <c r="L422" s="446">
        <f ca="1">IF(Z422="",0,IF(COUNTIF(Z$11:Z422,Z422)=1,1,0))</f>
        <v>0</v>
      </c>
      <c r="M422" s="767">
        <f ca="1">IF($W422=2,IF(COUNTIFS($W$11:$W422,2,$Z$11:$Z422,$Z422)=1,1,0),0)</f>
        <v>0</v>
      </c>
      <c r="N422" s="767">
        <f ca="1">IF($W422=1,IF(COUNTIFS($W$11:$W422,2,$Z$11:$Z422,$Z422)=1,1,0),0)</f>
        <v>0</v>
      </c>
      <c r="O422" s="446">
        <f ca="1">IF(H422=0,0,IF(COUNTIF(Z$11:Z422,Z422)=1,1,0))</f>
        <v>0</v>
      </c>
      <c r="P422" s="448" t="str">
        <f t="shared" ca="1" si="738"/>
        <v>石川県</v>
      </c>
      <c r="Q422" s="89">
        <f t="shared" ca="1" si="739"/>
        <v>412</v>
      </c>
      <c r="R422" s="170" t="s">
        <v>459</v>
      </c>
      <c r="S422" s="357" t="str">
        <f t="shared" ca="1" si="740"/>
        <v/>
      </c>
      <c r="T422" s="357" t="str">
        <f t="shared" ca="1" si="741"/>
        <v/>
      </c>
      <c r="U422" s="58" t="str">
        <f t="shared" ca="1" si="742"/>
        <v/>
      </c>
      <c r="V422" s="58" t="str">
        <f t="shared" ca="1" si="743"/>
        <v/>
      </c>
      <c r="W422" s="920" t="str">
        <f t="shared" ca="1" si="744"/>
        <v/>
      </c>
      <c r="X422" s="369">
        <f ca="1">IFERROR(VLOOKUP(W422,'（様式１号）３整理番号表'!$B$4:$H$5,2,FALSE),0)</f>
        <v>0</v>
      </c>
      <c r="Y422" s="768" t="str" cm="1">
        <f t="array" aca="1" ref="Y422" ca="1">IF(AND(D422=0,F422=0),"",IF(COUNTIF(D$11:D422,D422)=1,1,IF(COUNTIFS(D$11:D422,D422,F$11:F422,F422)=1,INDEX((D$11:D422,F$11:F422,Y$11:Y422),MATCH(_xlfn.MAXIFS(F$11:F421,D$11:D421,D422),$F$11:F422,0),1,3)+1,INDEX((D$11:D422,F$11:F422,Y$11:Y422),MATCH(D422&amp;F422,D$11:D422&amp;F$11:F422,0),1,3))))</f>
        <v/>
      </c>
      <c r="Z422" s="40" t="str">
        <f t="shared" ca="1" si="745"/>
        <v/>
      </c>
      <c r="AA422" s="924" t="str">
        <f t="shared" ca="1" si="746"/>
        <v/>
      </c>
      <c r="AB422" s="93">
        <f ca="1">IFERROR(VLOOKUP(AA422,'（様式１号）３整理番号表'!$B$10:$H$16,2,FALSE),0)</f>
        <v>0</v>
      </c>
      <c r="AC422" s="924" t="str">
        <f t="shared" ca="1" si="747"/>
        <v/>
      </c>
      <c r="AD422" s="924" t="str">
        <f t="shared" ca="1" si="748"/>
        <v/>
      </c>
      <c r="AE422" s="93">
        <f ca="1">IFERROR(VLOOKUP(AD422,'（様式１号）３整理番号表'!$B$21:$H$22,2,FALSE),0)</f>
        <v>0</v>
      </c>
      <c r="AF422" s="924" t="str">
        <f t="shared" ca="1" si="749"/>
        <v/>
      </c>
      <c r="AG422" s="93">
        <f ca="1">IFERROR(VLOOKUP(AF422,'（様式１号）３整理番号表'!$B$26:$H$31,2,FALSE),0)</f>
        <v>0</v>
      </c>
      <c r="AH422" s="924" t="str">
        <f t="shared" ca="1" si="750"/>
        <v/>
      </c>
      <c r="AI422" s="93">
        <f ca="1">IFERROR(VLOOKUP(AH422,'（様式１号）３整理番号表'!$J$5:$N$59,2,FALSE),0)</f>
        <v>0</v>
      </c>
      <c r="AJ422" s="77" t="str">
        <f t="shared" ca="1" si="751"/>
        <v/>
      </c>
      <c r="AK422" s="93">
        <f ca="1">IFERROR(VLOOKUP(AJ422,'（様式１号）３整理番号表'!$P$5:$R$29,2,FALSE),0)</f>
        <v>0</v>
      </c>
      <c r="AL422" s="921" t="str">
        <f t="shared" ca="1" si="752"/>
        <v/>
      </c>
      <c r="AM422" s="921" t="str">
        <f t="shared" ca="1" si="753"/>
        <v/>
      </c>
      <c r="AN422" s="921"/>
      <c r="AO422" s="77" t="str">
        <f t="shared" ca="1" si="754"/>
        <v/>
      </c>
      <c r="AP422" s="93">
        <f ca="1">IFERROR(VLOOKUP(AO422,'（様式１号）３整理番号表'!$P$5:$R$29,2,FALSE),0)</f>
        <v>0</v>
      </c>
      <c r="AQ422" s="924" t="str">
        <f t="shared" ca="1" si="755"/>
        <v/>
      </c>
      <c r="AR422" s="93">
        <f t="shared" ca="1" si="756"/>
        <v>0</v>
      </c>
      <c r="AS422" s="924" t="str">
        <f t="shared" ca="1" si="757"/>
        <v/>
      </c>
      <c r="AT422" s="40" t="str">
        <f t="shared" ca="1" si="758"/>
        <v/>
      </c>
      <c r="AU422" s="93" t="str">
        <f t="shared" ca="1" si="759"/>
        <v/>
      </c>
      <c r="AV422" s="923" t="str">
        <f t="shared" ca="1" si="760"/>
        <v/>
      </c>
      <c r="AW422" s="926" t="str">
        <f t="shared" ca="1" si="761"/>
        <v/>
      </c>
      <c r="AX422" s="925" t="str">
        <f t="shared" ca="1" si="762"/>
        <v/>
      </c>
      <c r="AY422" s="925" t="str">
        <f t="shared" ca="1" si="762"/>
        <v/>
      </c>
      <c r="AZ422" s="925" t="str">
        <f t="shared" ca="1" si="762"/>
        <v/>
      </c>
      <c r="BA422" s="925" t="str">
        <f t="shared" ca="1" si="762"/>
        <v/>
      </c>
      <c r="BB422" s="925" t="str">
        <f t="shared" ca="1" si="763"/>
        <v/>
      </c>
      <c r="BC422" s="925" t="str">
        <f t="shared" ca="1" si="764"/>
        <v/>
      </c>
      <c r="BD422" s="925" t="str">
        <f t="shared" ca="1" si="764"/>
        <v/>
      </c>
      <c r="BE422" s="925" t="str">
        <f t="shared" ca="1" si="764"/>
        <v/>
      </c>
      <c r="BF422" s="77" t="str">
        <f t="shared" ca="1" si="765"/>
        <v/>
      </c>
      <c r="BG422" s="924" t="str">
        <f t="shared" ca="1" si="766"/>
        <v/>
      </c>
      <c r="BH422" s="94">
        <f ca="1">IF(BF422&lt;&gt;"",INDEX('（様式１号）３整理番号表'!$AB$7:$AQ$12,MATCH(BF422,'（様式１号）３整理番号表'!$AA$7:$AA$12,0),MATCH(BG422,'（様式１号）３整理番号表'!$AB$6:$AQ$6,0)),0)</f>
        <v>0</v>
      </c>
      <c r="BI422" s="921" t="str">
        <f t="shared" ca="1" si="767"/>
        <v/>
      </c>
      <c r="BJ422" s="922" t="str">
        <f t="shared" ca="1" si="768"/>
        <v/>
      </c>
      <c r="BK422" s="926" t="str">
        <f t="shared" ca="1" si="769"/>
        <v/>
      </c>
      <c r="BL422" s="922" t="str">
        <f t="shared" ca="1" si="770"/>
        <v/>
      </c>
      <c r="BM422" s="79" t="str">
        <f t="shared" ca="1" si="771"/>
        <v/>
      </c>
      <c r="BN422" s="82" t="str">
        <f t="shared" ca="1" si="772"/>
        <v/>
      </c>
      <c r="BO422" s="83" t="str">
        <f t="shared" ca="1" si="773"/>
        <v/>
      </c>
      <c r="BP422" s="84" t="str">
        <f t="shared" ca="1" si="774"/>
        <v/>
      </c>
      <c r="BQ422" s="82" t="str">
        <f t="shared" ca="1" si="775"/>
        <v/>
      </c>
      <c r="BR422" s="97" t="str">
        <f t="shared" ca="1" si="776"/>
        <v/>
      </c>
      <c r="BS422" s="95" t="str">
        <f t="shared" ca="1" si="777"/>
        <v/>
      </c>
      <c r="BT422" s="184" t="str">
        <f t="shared" ca="1" si="778"/>
        <v/>
      </c>
      <c r="BU422" s="611" t="str">
        <f t="shared" ca="1" si="779"/>
        <v/>
      </c>
      <c r="BV422" s="77" t="str">
        <f t="shared" ca="1" si="780"/>
        <v/>
      </c>
      <c r="BW422" s="85" t="str">
        <f t="shared" ca="1" si="781"/>
        <v/>
      </c>
      <c r="BX422" s="86" t="str">
        <f t="shared" ca="1" si="782"/>
        <v/>
      </c>
      <c r="BY422" s="231">
        <f ca="1">IF('ポイント要件確認等（個別表）'!AD422=1,ROUNDDOWN('ポイント要件確認等（個別表）'!AV422,-3),IF('ポイント要件確認等（個別表）'!AD422=2,ROUNDDOWN('ポイント要件確認等（個別表）'!BH422,-3),IF('ポイント要件確認等（個別表）'!AD422=3,ROUNDDOWN('ポイント要件確認等（個別表）'!BT422,-3),0)))</f>
        <v>0</v>
      </c>
      <c r="BZ422" s="86" t="str">
        <f t="shared" ca="1" si="783"/>
        <v/>
      </c>
      <c r="CA422" s="232" t="str">
        <f t="shared" ca="1" si="784"/>
        <v/>
      </c>
      <c r="CB422" s="232">
        <f t="shared" ca="1" si="785"/>
        <v>0</v>
      </c>
      <c r="CC422" s="86" t="str">
        <f t="shared" ca="1" si="786"/>
        <v/>
      </c>
      <c r="CD422" s="86" t="str">
        <f t="shared" ca="1" si="787"/>
        <v/>
      </c>
      <c r="CE422" s="609"/>
      <c r="CF422" s="86" t="str">
        <f t="shared" ca="1" si="788"/>
        <v/>
      </c>
      <c r="CG422" s="185" t="str">
        <f t="shared" ca="1" si="789"/>
        <v/>
      </c>
      <c r="CH422" s="246" t="str">
        <f t="shared" ca="1" si="790"/>
        <v>含税額</v>
      </c>
      <c r="CI422" s="247" t="str">
        <f t="shared" ca="1" si="791"/>
        <v/>
      </c>
      <c r="CJ422" s="87" t="str">
        <f ca="1">IFERROR(IF(INDIRECT("'("&amp;'２個別表'!EO422&amp;")'!AR"&amp;84+EP422)&lt;&gt;1,"",1),"")</f>
        <v/>
      </c>
      <c r="CK422" s="244" t="str">
        <f t="shared" ca="1" si="792"/>
        <v/>
      </c>
      <c r="CL422" s="235" t="str">
        <f t="shared" ca="1" si="793"/>
        <v/>
      </c>
      <c r="CM422" s="239" t="str">
        <f t="shared" ca="1" si="794"/>
        <v/>
      </c>
      <c r="CN422" s="77" t="str">
        <f t="shared" ca="1" si="795"/>
        <v/>
      </c>
      <c r="CO422" s="93" t="str">
        <f ca="1">IFERROR(VLOOKUP(CN422,'（様式１号）３整理番号表'!$T$5:$V$15,2,FALSE),"")</f>
        <v/>
      </c>
      <c r="CP422" s="924" t="str">
        <f t="shared" ca="1" si="796"/>
        <v/>
      </c>
      <c r="CQ422" s="93" t="str">
        <f ca="1">IFERROR(VLOOKUP(CP422,'（様式１号）３整理番号表'!$T$19:$V$24,2,FALSE),"")</f>
        <v/>
      </c>
      <c r="CR422" s="924" t="str">
        <f ca="1">IFERROR(IF(INDIRECT("'("&amp;'２個別表'!EO422&amp;")'!AV"&amp;84+EP422)&lt;&gt;1,"",1),"")</f>
        <v/>
      </c>
      <c r="CS422" s="232">
        <f t="shared" ca="1" si="797"/>
        <v>0</v>
      </c>
      <c r="CT422" s="248">
        <f t="shared" ca="1" si="798"/>
        <v>0</v>
      </c>
      <c r="CU422" s="376" t="str">
        <f ca="1">IF(ER422="補強",IF(COUNTIFS($Z$11:Z422,Z422,$W$11:W422,1)=1,"１①",""),IF(COUNTIFS($Z$11:Z422,Z422,$W$11:W422,2)=1,"２①",""))</f>
        <v/>
      </c>
      <c r="CV422" s="57" t="str">
        <f t="shared" ca="1" si="799"/>
        <v/>
      </c>
      <c r="CW422" s="927" t="str">
        <f t="shared" ca="1" si="800"/>
        <v/>
      </c>
      <c r="CX422" s="256" t="str">
        <f t="shared" ca="1" si="801"/>
        <v/>
      </c>
      <c r="CY422" s="256" t="str">
        <f t="shared" ca="1" si="802"/>
        <v/>
      </c>
      <c r="CZ422" s="256" t="str">
        <f t="shared" ca="1" si="803"/>
        <v/>
      </c>
      <c r="DA422" s="256" t="str">
        <f t="shared" ca="1" si="804"/>
        <v/>
      </c>
      <c r="DB422" s="316" t="str">
        <f ca="1">IFERROR(VLOOKUP($CU422,'（様式１号）３整理番号表'!$Z$19:$AB$32,3,FALSE),"")</f>
        <v/>
      </c>
      <c r="DC422" s="259" t="str">
        <f t="shared" ca="1" si="805"/>
        <v>-</v>
      </c>
      <c r="DD422" s="618" t="str">
        <f t="shared" ca="1" si="806"/>
        <v/>
      </c>
      <c r="DE422" s="321" t="str">
        <f ca="1">IF(AND(AO422=18,AS422=1),IF(COUNTIFS($Y$11:Y422,Y422,$AS$11:AS422,1)=1,"２②",""),IF($CU422="１①",INDEX(INDIRECT("'("&amp;$EO422&amp;")'!AR116:BB116"),1,MATCH(INDIRECT("'("&amp;$EO422&amp;")'!C118"),INDIRECT("'("&amp;$EO422&amp;")'!AR119:BB119"),0)),""))</f>
        <v/>
      </c>
      <c r="DF422" s="324" t="str">
        <f t="shared" ca="1" si="807"/>
        <v/>
      </c>
      <c r="DG422" s="313" t="str">
        <f t="shared" ca="1" si="808"/>
        <v/>
      </c>
      <c r="DH422" s="313" t="str">
        <f t="shared" ca="1" si="809"/>
        <v/>
      </c>
      <c r="DI422" s="313" t="str">
        <f t="shared" ca="1" si="810"/>
        <v/>
      </c>
      <c r="DJ422" s="313" t="str">
        <f t="shared" ca="1" si="811"/>
        <v/>
      </c>
      <c r="DK422" s="328" t="str">
        <f t="shared" ca="1" si="812"/>
        <v/>
      </c>
      <c r="DL422" s="334" t="str">
        <f t="shared" ca="1" si="813"/>
        <v/>
      </c>
      <c r="DM422" s="915" t="str">
        <f t="shared" ca="1" si="814"/>
        <v/>
      </c>
      <c r="DN422" s="15"/>
      <c r="DO422" s="324"/>
      <c r="DP422" s="16"/>
      <c r="DQ422" s="16"/>
      <c r="DR422" s="16"/>
      <c r="DS422" s="16"/>
      <c r="DT422" s="318" t="str">
        <f>IFERROR(VLOOKUP($DN422,'（様式１号）３整理番号表'!$Z$19:$AB$32,3,FALSE),"")</f>
        <v/>
      </c>
      <c r="DU422" s="259" t="str">
        <f t="shared" si="815"/>
        <v/>
      </c>
      <c r="DV422" s="14"/>
      <c r="DW422" s="17" t="str">
        <f t="shared" ca="1" si="816"/>
        <v/>
      </c>
      <c r="DX422" s="88" t="str">
        <f t="shared" ca="1" si="833"/>
        <v/>
      </c>
      <c r="DZ422" s="339">
        <f t="shared" ca="1" si="837"/>
        <v>0</v>
      </c>
      <c r="EA422" s="339">
        <f t="shared" ca="1" si="837"/>
        <v>0</v>
      </c>
      <c r="EB422" s="339">
        <f t="shared" ca="1" si="837"/>
        <v>0</v>
      </c>
      <c r="EC422" s="339">
        <f t="shared" ca="1" si="837"/>
        <v>0</v>
      </c>
      <c r="ED422" s="339">
        <f t="shared" ca="1" si="837"/>
        <v>0</v>
      </c>
      <c r="EE422" s="339">
        <f t="shared" ca="1" si="837"/>
        <v>0</v>
      </c>
      <c r="EF422" s="339">
        <f t="shared" ca="1" si="837"/>
        <v>0</v>
      </c>
      <c r="EG422" s="339">
        <f t="shared" ca="1" si="837"/>
        <v>0</v>
      </c>
      <c r="EH422" s="339">
        <f t="shared" ca="1" si="837"/>
        <v>0</v>
      </c>
      <c r="EI422" s="339">
        <f t="shared" ca="1" si="837"/>
        <v>0</v>
      </c>
      <c r="EJ422" s="339">
        <f t="shared" ca="1" si="837"/>
        <v>0</v>
      </c>
      <c r="EK422" s="339">
        <f t="shared" ca="1" si="837"/>
        <v>0</v>
      </c>
      <c r="EL422" s="339">
        <f t="shared" ca="1" si="837"/>
        <v>0</v>
      </c>
      <c r="EM422" s="339">
        <f t="shared" ca="1" si="837"/>
        <v>0</v>
      </c>
      <c r="EO422" s="919" t="str">
        <f t="shared" ca="1" si="735"/>
        <v/>
      </c>
      <c r="EP422" s="919" t="str">
        <f t="shared" ca="1" si="817"/>
        <v/>
      </c>
      <c r="EQ422" s="919" t="str">
        <f t="shared" ca="1" si="818"/>
        <v/>
      </c>
      <c r="ER422" s="919" t="str">
        <f t="shared" ca="1" si="819"/>
        <v/>
      </c>
      <c r="ES422" s="919" t="str">
        <f ca="1">IFERROR(INDEX('郵便番号（石川県）'!$A$3:$F$2574,MATCH(INDIRECT("'("&amp;EO422&amp;")'!E7"),'郵便番号（石川県）'!$A$3:$A$2574,0),6),"")</f>
        <v/>
      </c>
      <c r="ET422" s="919" t="str">
        <f ca="1">IFERROR(INDEX('郵便番号（石川県）'!$A$3:$F$2574,MATCH(INDIRECT("'("&amp;$EO422&amp;")'!E7"),'郵便番号（石川県）'!$A$3:$A$2574,0),5),"")</f>
        <v/>
      </c>
      <c r="EU422" s="919" t="str">
        <f t="shared" ca="1" si="820"/>
        <v/>
      </c>
      <c r="EV422" s="919" t="str">
        <f t="shared" ca="1" si="821"/>
        <v/>
      </c>
      <c r="EW422" s="919" t="str">
        <f t="shared" ca="1" si="822"/>
        <v/>
      </c>
      <c r="EX422" s="919" t="str">
        <f t="shared" ca="1" si="823"/>
        <v/>
      </c>
      <c r="EY422" s="919" t="str">
        <f t="shared" ca="1" si="824"/>
        <v/>
      </c>
      <c r="EZ422" s="919" t="str">
        <f t="shared" ca="1" si="825"/>
        <v/>
      </c>
      <c r="FA422" s="919" t="str">
        <f t="shared" ca="1" si="826"/>
        <v/>
      </c>
      <c r="FB422" s="919" t="str">
        <f t="shared" ca="1" si="827"/>
        <v/>
      </c>
      <c r="FC422" s="919" t="str">
        <f t="shared" ca="1" si="828"/>
        <v/>
      </c>
      <c r="FD422" s="627" t="str">
        <f t="shared" ca="1" si="829"/>
        <v/>
      </c>
      <c r="FE422" s="630">
        <v>412</v>
      </c>
      <c r="FF422" s="299" t="str">
        <f t="shared" ca="1" si="830"/>
        <v/>
      </c>
      <c r="FG422" s="993" t="str">
        <f t="shared" ca="1" si="831"/>
        <v/>
      </c>
      <c r="FH422" s="919" t="str">
        <f t="shared" ca="1" si="832"/>
        <v/>
      </c>
      <c r="FI422" s="299">
        <f ca="1">COUNTIF($FH$11:FH422,"■")</f>
        <v>0</v>
      </c>
    </row>
    <row r="423" spans="1:165" ht="34.5" customHeight="1">
      <c r="A423" s="445">
        <f t="shared" ca="1" si="736"/>
        <v>0</v>
      </c>
      <c r="B423" s="446">
        <f>IF(R423&lt;&gt;"",IF(COUNTIF(R$11:R423,R423)=1,MAX(B$11:B422)+1,INDEX(B$11:B422,MATCH(R423,R$11:R422,0),1)),0)</f>
        <v>1</v>
      </c>
      <c r="C423" s="446">
        <f ca="1">IF(T423&lt;&gt;"",IF(COUNTIF(T$11:T423,T423)=1,MAX(C$11:C422)+1,INDEX(C$11:C422,MATCH(T423,T$11:T422,0),1)),0)</f>
        <v>0</v>
      </c>
      <c r="D423" s="446">
        <f ca="1">IF(U423&lt;&gt;"",IF(COUNTIF(U$11:U423,U423)=1,MAX(D$11:D422)+1,INDEX(D$11:D422,MATCH(U423,U$11:U422,0),1)),0)</f>
        <v>0</v>
      </c>
      <c r="E423" s="446">
        <f ca="1">IF(S423&lt;&gt;"",IF(COUNTIF(S$11:S423,S423)=1,MAX(E$11:E422)+1,INDEX(E$11:E422,MATCH(S423,S$11:S422,0),1)),0)</f>
        <v>0</v>
      </c>
      <c r="F423" s="446">
        <f ca="1">IF(Z423&lt;&gt;"",IF(COUNTIF(Z$11:Z423,Z423)=1,MAX(F$11:F422)+1,INDEX(F$11:F422,MATCH(Z423,Z$11:Z422,0),1)),0)</f>
        <v>0</v>
      </c>
      <c r="G423" s="447" cm="1">
        <f t="array" aca="1" ref="G423" ca="1">IF(Z423&lt;&gt;"",IF(COUNTIFS(Z$11:Z423,Z423,W$11:W423,W423)=1,MAX(G$11:G422)+1,INDEX(G$11:G422,MATCH(Z423&amp;W423,Z$11:Z422&amp;W$11:W423,0),1)),0)</f>
        <v>0</v>
      </c>
      <c r="H423" s="447">
        <f t="shared" ca="1" si="737"/>
        <v>0</v>
      </c>
      <c r="I423" s="447">
        <f ca="1">IF(T423="",0,IF(COUNTIF(T$11:T423,T423)=1,1,0))</f>
        <v>0</v>
      </c>
      <c r="J423" s="447">
        <f ca="1">IF(U423="",0,IF(COUNTIF(U$11:U423,U423)=1,1,0))</f>
        <v>0</v>
      </c>
      <c r="K423" s="447">
        <f ca="1">IF(S423="",0,IF(COUNTIF(S$11:S423,S423)=1,1,0))</f>
        <v>0</v>
      </c>
      <c r="L423" s="446">
        <f ca="1">IF(Z423="",0,IF(COUNTIF(Z$11:Z423,Z423)=1,1,0))</f>
        <v>0</v>
      </c>
      <c r="M423" s="767">
        <f ca="1">IF($W423=2,IF(COUNTIFS($W$11:$W423,2,$Z$11:$Z423,$Z423)=1,1,0),0)</f>
        <v>0</v>
      </c>
      <c r="N423" s="767">
        <f ca="1">IF($W423=1,IF(COUNTIFS($W$11:$W423,2,$Z$11:$Z423,$Z423)=1,1,0),0)</f>
        <v>0</v>
      </c>
      <c r="O423" s="446">
        <f ca="1">IF(H423=0,0,IF(COUNTIF(Z$11:Z423,Z423)=1,1,0))</f>
        <v>0</v>
      </c>
      <c r="P423" s="448" t="str">
        <f t="shared" ca="1" si="738"/>
        <v>石川県</v>
      </c>
      <c r="Q423" s="89">
        <f t="shared" ca="1" si="739"/>
        <v>413</v>
      </c>
      <c r="R423" s="170" t="s">
        <v>459</v>
      </c>
      <c r="S423" s="357" t="str">
        <f t="shared" ca="1" si="740"/>
        <v/>
      </c>
      <c r="T423" s="357" t="str">
        <f t="shared" ca="1" si="741"/>
        <v/>
      </c>
      <c r="U423" s="58" t="str">
        <f t="shared" ca="1" si="742"/>
        <v/>
      </c>
      <c r="V423" s="58" t="str">
        <f t="shared" ca="1" si="743"/>
        <v/>
      </c>
      <c r="W423" s="920" t="str">
        <f t="shared" ca="1" si="744"/>
        <v/>
      </c>
      <c r="X423" s="369">
        <f ca="1">IFERROR(VLOOKUP(W423,'（様式１号）３整理番号表'!$B$4:$H$5,2,FALSE),0)</f>
        <v>0</v>
      </c>
      <c r="Y423" s="768" t="str" cm="1">
        <f t="array" aca="1" ref="Y423" ca="1">IF(AND(D423=0,F423=0),"",IF(COUNTIF(D$11:D423,D423)=1,1,IF(COUNTIFS(D$11:D423,D423,F$11:F423,F423)=1,INDEX((D$11:D423,F$11:F423,Y$11:Y423),MATCH(_xlfn.MAXIFS(F$11:F422,D$11:D422,D423),$F$11:F423,0),1,3)+1,INDEX((D$11:D423,F$11:F423,Y$11:Y423),MATCH(D423&amp;F423,D$11:D423&amp;F$11:F423,0),1,3))))</f>
        <v/>
      </c>
      <c r="Z423" s="40" t="str">
        <f t="shared" ca="1" si="745"/>
        <v/>
      </c>
      <c r="AA423" s="924" t="str">
        <f t="shared" ca="1" si="746"/>
        <v/>
      </c>
      <c r="AB423" s="93">
        <f ca="1">IFERROR(VLOOKUP(AA423,'（様式１号）３整理番号表'!$B$10:$H$16,2,FALSE),0)</f>
        <v>0</v>
      </c>
      <c r="AC423" s="924" t="str">
        <f t="shared" ca="1" si="747"/>
        <v/>
      </c>
      <c r="AD423" s="924" t="str">
        <f t="shared" ca="1" si="748"/>
        <v/>
      </c>
      <c r="AE423" s="93">
        <f ca="1">IFERROR(VLOOKUP(AD423,'（様式１号）３整理番号表'!$B$21:$H$22,2,FALSE),0)</f>
        <v>0</v>
      </c>
      <c r="AF423" s="924" t="str">
        <f t="shared" ca="1" si="749"/>
        <v/>
      </c>
      <c r="AG423" s="93">
        <f ca="1">IFERROR(VLOOKUP(AF423,'（様式１号）３整理番号表'!$B$26:$H$31,2,FALSE),0)</f>
        <v>0</v>
      </c>
      <c r="AH423" s="924" t="str">
        <f t="shared" ca="1" si="750"/>
        <v/>
      </c>
      <c r="AI423" s="93">
        <f ca="1">IFERROR(VLOOKUP(AH423,'（様式１号）３整理番号表'!$J$5:$N$59,2,FALSE),0)</f>
        <v>0</v>
      </c>
      <c r="AJ423" s="77" t="str">
        <f t="shared" ca="1" si="751"/>
        <v/>
      </c>
      <c r="AK423" s="93">
        <f ca="1">IFERROR(VLOOKUP(AJ423,'（様式１号）３整理番号表'!$P$5:$R$29,2,FALSE),0)</f>
        <v>0</v>
      </c>
      <c r="AL423" s="921" t="str">
        <f t="shared" ca="1" si="752"/>
        <v/>
      </c>
      <c r="AM423" s="921" t="str">
        <f t="shared" ca="1" si="753"/>
        <v/>
      </c>
      <c r="AN423" s="921"/>
      <c r="AO423" s="77" t="str">
        <f t="shared" ca="1" si="754"/>
        <v/>
      </c>
      <c r="AP423" s="93">
        <f ca="1">IFERROR(VLOOKUP(AO423,'（様式１号）３整理番号表'!$P$5:$R$29,2,FALSE),0)</f>
        <v>0</v>
      </c>
      <c r="AQ423" s="924" t="str">
        <f t="shared" ca="1" si="755"/>
        <v/>
      </c>
      <c r="AR423" s="93">
        <f t="shared" ca="1" si="756"/>
        <v>0</v>
      </c>
      <c r="AS423" s="924" t="str">
        <f t="shared" ca="1" si="757"/>
        <v/>
      </c>
      <c r="AT423" s="40" t="str">
        <f t="shared" ca="1" si="758"/>
        <v/>
      </c>
      <c r="AU423" s="93" t="str">
        <f t="shared" ca="1" si="759"/>
        <v/>
      </c>
      <c r="AV423" s="923" t="str">
        <f t="shared" ca="1" si="760"/>
        <v/>
      </c>
      <c r="AW423" s="926" t="str">
        <f t="shared" ca="1" si="761"/>
        <v/>
      </c>
      <c r="AX423" s="925" t="str">
        <f t="shared" ca="1" si="762"/>
        <v/>
      </c>
      <c r="AY423" s="925" t="str">
        <f t="shared" ca="1" si="762"/>
        <v/>
      </c>
      <c r="AZ423" s="925" t="str">
        <f t="shared" ca="1" si="762"/>
        <v/>
      </c>
      <c r="BA423" s="925" t="str">
        <f t="shared" ca="1" si="762"/>
        <v/>
      </c>
      <c r="BB423" s="925" t="str">
        <f t="shared" ca="1" si="763"/>
        <v/>
      </c>
      <c r="BC423" s="925" t="str">
        <f t="shared" ca="1" si="764"/>
        <v/>
      </c>
      <c r="BD423" s="925" t="str">
        <f t="shared" ca="1" si="764"/>
        <v/>
      </c>
      <c r="BE423" s="925" t="str">
        <f t="shared" ca="1" si="764"/>
        <v/>
      </c>
      <c r="BF423" s="77" t="str">
        <f t="shared" ca="1" si="765"/>
        <v/>
      </c>
      <c r="BG423" s="924" t="str">
        <f t="shared" ca="1" si="766"/>
        <v/>
      </c>
      <c r="BH423" s="94">
        <f ca="1">IF(BF423&lt;&gt;"",INDEX('（様式１号）３整理番号表'!$AB$7:$AQ$12,MATCH(BF423,'（様式１号）３整理番号表'!$AA$7:$AA$12,0),MATCH(BG423,'（様式１号）３整理番号表'!$AB$6:$AQ$6,0)),0)</f>
        <v>0</v>
      </c>
      <c r="BI423" s="921" t="str">
        <f t="shared" ca="1" si="767"/>
        <v/>
      </c>
      <c r="BJ423" s="922" t="str">
        <f t="shared" ca="1" si="768"/>
        <v/>
      </c>
      <c r="BK423" s="926" t="str">
        <f t="shared" ca="1" si="769"/>
        <v/>
      </c>
      <c r="BL423" s="922" t="str">
        <f t="shared" ca="1" si="770"/>
        <v/>
      </c>
      <c r="BM423" s="79" t="str">
        <f t="shared" ca="1" si="771"/>
        <v/>
      </c>
      <c r="BN423" s="82" t="str">
        <f t="shared" ca="1" si="772"/>
        <v/>
      </c>
      <c r="BO423" s="83" t="str">
        <f t="shared" ca="1" si="773"/>
        <v/>
      </c>
      <c r="BP423" s="84" t="str">
        <f t="shared" ca="1" si="774"/>
        <v/>
      </c>
      <c r="BQ423" s="82" t="str">
        <f t="shared" ca="1" si="775"/>
        <v/>
      </c>
      <c r="BR423" s="97" t="str">
        <f t="shared" ca="1" si="776"/>
        <v/>
      </c>
      <c r="BS423" s="95" t="str">
        <f t="shared" ca="1" si="777"/>
        <v/>
      </c>
      <c r="BT423" s="184" t="str">
        <f t="shared" ca="1" si="778"/>
        <v/>
      </c>
      <c r="BU423" s="611" t="str">
        <f t="shared" ca="1" si="779"/>
        <v/>
      </c>
      <c r="BV423" s="77" t="str">
        <f t="shared" ca="1" si="780"/>
        <v/>
      </c>
      <c r="BW423" s="85" t="str">
        <f t="shared" ca="1" si="781"/>
        <v/>
      </c>
      <c r="BX423" s="86" t="str">
        <f t="shared" ca="1" si="782"/>
        <v/>
      </c>
      <c r="BY423" s="231">
        <f ca="1">IF('ポイント要件確認等（個別表）'!AD423=1,ROUNDDOWN('ポイント要件確認等（個別表）'!AV423,-3),IF('ポイント要件確認等（個別表）'!AD423=2,ROUNDDOWN('ポイント要件確認等（個別表）'!BH423,-3),IF('ポイント要件確認等（個別表）'!AD423=3,ROUNDDOWN('ポイント要件確認等（個別表）'!BT423,-3),0)))</f>
        <v>0</v>
      </c>
      <c r="BZ423" s="86" t="str">
        <f t="shared" ca="1" si="783"/>
        <v/>
      </c>
      <c r="CA423" s="232" t="str">
        <f t="shared" ca="1" si="784"/>
        <v/>
      </c>
      <c r="CB423" s="232">
        <f t="shared" ca="1" si="785"/>
        <v>0</v>
      </c>
      <c r="CC423" s="86" t="str">
        <f t="shared" ca="1" si="786"/>
        <v/>
      </c>
      <c r="CD423" s="86" t="str">
        <f t="shared" ca="1" si="787"/>
        <v/>
      </c>
      <c r="CE423" s="609"/>
      <c r="CF423" s="86" t="str">
        <f t="shared" ca="1" si="788"/>
        <v/>
      </c>
      <c r="CG423" s="185" t="str">
        <f t="shared" ca="1" si="789"/>
        <v/>
      </c>
      <c r="CH423" s="246" t="str">
        <f t="shared" ca="1" si="790"/>
        <v>含税額</v>
      </c>
      <c r="CI423" s="247" t="str">
        <f t="shared" ca="1" si="791"/>
        <v/>
      </c>
      <c r="CJ423" s="87" t="str">
        <f ca="1">IFERROR(IF(INDIRECT("'("&amp;'２個別表'!EO423&amp;")'!AR"&amp;84+EP423)&lt;&gt;1,"",1),"")</f>
        <v/>
      </c>
      <c r="CK423" s="244" t="str">
        <f t="shared" ca="1" si="792"/>
        <v/>
      </c>
      <c r="CL423" s="235" t="str">
        <f t="shared" ca="1" si="793"/>
        <v/>
      </c>
      <c r="CM423" s="239" t="str">
        <f t="shared" ca="1" si="794"/>
        <v/>
      </c>
      <c r="CN423" s="77" t="str">
        <f t="shared" ca="1" si="795"/>
        <v/>
      </c>
      <c r="CO423" s="93" t="str">
        <f ca="1">IFERROR(VLOOKUP(CN423,'（様式１号）３整理番号表'!$T$5:$V$15,2,FALSE),"")</f>
        <v/>
      </c>
      <c r="CP423" s="924" t="str">
        <f t="shared" ca="1" si="796"/>
        <v/>
      </c>
      <c r="CQ423" s="93" t="str">
        <f ca="1">IFERROR(VLOOKUP(CP423,'（様式１号）３整理番号表'!$T$19:$V$24,2,FALSE),"")</f>
        <v/>
      </c>
      <c r="CR423" s="924" t="str">
        <f ca="1">IFERROR(IF(INDIRECT("'("&amp;'２個別表'!EO423&amp;")'!AV"&amp;84+EP423)&lt;&gt;1,"",1),"")</f>
        <v/>
      </c>
      <c r="CS423" s="232">
        <f t="shared" ca="1" si="797"/>
        <v>0</v>
      </c>
      <c r="CT423" s="248">
        <f t="shared" ca="1" si="798"/>
        <v>0</v>
      </c>
      <c r="CU423" s="376" t="str">
        <f ca="1">IF(ER423="補強",IF(COUNTIFS($Z$11:Z423,Z423,$W$11:W423,1)=1,"１①",""),IF(COUNTIFS($Z$11:Z423,Z423,$W$11:W423,2)=1,"２①",""))</f>
        <v/>
      </c>
      <c r="CV423" s="57" t="str">
        <f t="shared" ca="1" si="799"/>
        <v/>
      </c>
      <c r="CW423" s="927" t="str">
        <f t="shared" ca="1" si="800"/>
        <v/>
      </c>
      <c r="CX423" s="256" t="str">
        <f t="shared" ca="1" si="801"/>
        <v/>
      </c>
      <c r="CY423" s="256" t="str">
        <f t="shared" ca="1" si="802"/>
        <v/>
      </c>
      <c r="CZ423" s="256" t="str">
        <f t="shared" ca="1" si="803"/>
        <v/>
      </c>
      <c r="DA423" s="256" t="str">
        <f t="shared" ca="1" si="804"/>
        <v/>
      </c>
      <c r="DB423" s="316" t="str">
        <f ca="1">IFERROR(VLOOKUP($CU423,'（様式１号）３整理番号表'!$Z$19:$AB$32,3,FALSE),"")</f>
        <v/>
      </c>
      <c r="DC423" s="259" t="str">
        <f t="shared" ca="1" si="805"/>
        <v>-</v>
      </c>
      <c r="DD423" s="618" t="str">
        <f t="shared" ca="1" si="806"/>
        <v/>
      </c>
      <c r="DE423" s="321" t="str">
        <f ca="1">IF(AND(AO423=18,AS423=1),IF(COUNTIFS($Y$11:Y423,Y423,$AS$11:AS423,1)=1,"２②",""),IF($CU423="１①",INDEX(INDIRECT("'("&amp;$EO423&amp;")'!AR116:BB116"),1,MATCH(INDIRECT("'("&amp;$EO423&amp;")'!C118"),INDIRECT("'("&amp;$EO423&amp;")'!AR119:BB119"),0)),""))</f>
        <v/>
      </c>
      <c r="DF423" s="324" t="str">
        <f t="shared" ca="1" si="807"/>
        <v/>
      </c>
      <c r="DG423" s="313" t="str">
        <f t="shared" ca="1" si="808"/>
        <v/>
      </c>
      <c r="DH423" s="313" t="str">
        <f t="shared" ca="1" si="809"/>
        <v/>
      </c>
      <c r="DI423" s="313" t="str">
        <f t="shared" ca="1" si="810"/>
        <v/>
      </c>
      <c r="DJ423" s="313" t="str">
        <f t="shared" ca="1" si="811"/>
        <v/>
      </c>
      <c r="DK423" s="328" t="str">
        <f t="shared" ca="1" si="812"/>
        <v/>
      </c>
      <c r="DL423" s="334" t="str">
        <f t="shared" ca="1" si="813"/>
        <v/>
      </c>
      <c r="DM423" s="915" t="str">
        <f t="shared" ca="1" si="814"/>
        <v/>
      </c>
      <c r="DN423" s="15"/>
      <c r="DO423" s="324"/>
      <c r="DP423" s="16"/>
      <c r="DQ423" s="16"/>
      <c r="DR423" s="16"/>
      <c r="DS423" s="16"/>
      <c r="DT423" s="318" t="str">
        <f>IFERROR(VLOOKUP($DN423,'（様式１号）３整理番号表'!$Z$19:$AB$32,3,FALSE),"")</f>
        <v/>
      </c>
      <c r="DU423" s="259" t="str">
        <f t="shared" si="815"/>
        <v/>
      </c>
      <c r="DV423" s="14"/>
      <c r="DW423" s="17" t="str">
        <f t="shared" ca="1" si="816"/>
        <v/>
      </c>
      <c r="DX423" s="88" t="str">
        <f t="shared" ca="1" si="833"/>
        <v/>
      </c>
      <c r="DZ423" s="339">
        <f t="shared" ca="1" si="837"/>
        <v>0</v>
      </c>
      <c r="EA423" s="339">
        <f t="shared" ca="1" si="837"/>
        <v>0</v>
      </c>
      <c r="EB423" s="339">
        <f t="shared" ca="1" si="837"/>
        <v>0</v>
      </c>
      <c r="EC423" s="339">
        <f t="shared" ca="1" si="837"/>
        <v>0</v>
      </c>
      <c r="ED423" s="339">
        <f t="shared" ca="1" si="837"/>
        <v>0</v>
      </c>
      <c r="EE423" s="339">
        <f t="shared" ca="1" si="837"/>
        <v>0</v>
      </c>
      <c r="EF423" s="339">
        <f t="shared" ca="1" si="837"/>
        <v>0</v>
      </c>
      <c r="EG423" s="339">
        <f t="shared" ca="1" si="837"/>
        <v>0</v>
      </c>
      <c r="EH423" s="339">
        <f t="shared" ca="1" si="837"/>
        <v>0</v>
      </c>
      <c r="EI423" s="339">
        <f t="shared" ca="1" si="837"/>
        <v>0</v>
      </c>
      <c r="EJ423" s="339">
        <f t="shared" ca="1" si="837"/>
        <v>0</v>
      </c>
      <c r="EK423" s="339">
        <f t="shared" ca="1" si="837"/>
        <v>0</v>
      </c>
      <c r="EL423" s="339">
        <f t="shared" ca="1" si="837"/>
        <v>0</v>
      </c>
      <c r="EM423" s="339">
        <f t="shared" ca="1" si="837"/>
        <v>0</v>
      </c>
      <c r="EO423" s="919" t="str">
        <f t="shared" ca="1" si="735"/>
        <v/>
      </c>
      <c r="EP423" s="919" t="str">
        <f t="shared" ca="1" si="817"/>
        <v/>
      </c>
      <c r="EQ423" s="919" t="str">
        <f t="shared" ca="1" si="818"/>
        <v/>
      </c>
      <c r="ER423" s="919" t="str">
        <f t="shared" ca="1" si="819"/>
        <v/>
      </c>
      <c r="ES423" s="919" t="str">
        <f ca="1">IFERROR(INDEX('郵便番号（石川県）'!$A$3:$F$2574,MATCH(INDIRECT("'("&amp;EO423&amp;")'!E7"),'郵便番号（石川県）'!$A$3:$A$2574,0),6),"")</f>
        <v/>
      </c>
      <c r="ET423" s="919" t="str">
        <f ca="1">IFERROR(INDEX('郵便番号（石川県）'!$A$3:$F$2574,MATCH(INDIRECT("'("&amp;$EO423&amp;")'!E7"),'郵便番号（石川県）'!$A$3:$A$2574,0),5),"")</f>
        <v/>
      </c>
      <c r="EU423" s="919" t="str">
        <f t="shared" ca="1" si="820"/>
        <v/>
      </c>
      <c r="EV423" s="919" t="str">
        <f t="shared" ca="1" si="821"/>
        <v/>
      </c>
      <c r="EW423" s="919" t="str">
        <f t="shared" ca="1" si="822"/>
        <v/>
      </c>
      <c r="EX423" s="919" t="str">
        <f t="shared" ca="1" si="823"/>
        <v/>
      </c>
      <c r="EY423" s="919" t="str">
        <f t="shared" ca="1" si="824"/>
        <v/>
      </c>
      <c r="EZ423" s="919" t="str">
        <f t="shared" ca="1" si="825"/>
        <v/>
      </c>
      <c r="FA423" s="919" t="str">
        <f t="shared" ca="1" si="826"/>
        <v/>
      </c>
      <c r="FB423" s="919" t="str">
        <f t="shared" ca="1" si="827"/>
        <v/>
      </c>
      <c r="FC423" s="919" t="str">
        <f t="shared" ca="1" si="828"/>
        <v/>
      </c>
      <c r="FD423" s="627" t="str">
        <f t="shared" ca="1" si="829"/>
        <v/>
      </c>
      <c r="FE423" s="630">
        <v>413</v>
      </c>
      <c r="FF423" s="299" t="str">
        <f t="shared" ca="1" si="830"/>
        <v/>
      </c>
      <c r="FG423" s="993" t="str">
        <f t="shared" ca="1" si="831"/>
        <v/>
      </c>
      <c r="FH423" s="919" t="str">
        <f t="shared" ca="1" si="832"/>
        <v/>
      </c>
      <c r="FI423" s="299">
        <f ca="1">COUNTIF($FH$11:FH423,"■")</f>
        <v>0</v>
      </c>
    </row>
    <row r="424" spans="1:165" ht="34.5" customHeight="1">
      <c r="A424" s="445">
        <f t="shared" ca="1" si="736"/>
        <v>0</v>
      </c>
      <c r="B424" s="446">
        <f>IF(R424&lt;&gt;"",IF(COUNTIF(R$11:R424,R424)=1,MAX(B$11:B423)+1,INDEX(B$11:B423,MATCH(R424,R$11:R423,0),1)),0)</f>
        <v>1</v>
      </c>
      <c r="C424" s="446">
        <f ca="1">IF(T424&lt;&gt;"",IF(COUNTIF(T$11:T424,T424)=1,MAX(C$11:C423)+1,INDEX(C$11:C423,MATCH(T424,T$11:T423,0),1)),0)</f>
        <v>0</v>
      </c>
      <c r="D424" s="446">
        <f ca="1">IF(U424&lt;&gt;"",IF(COUNTIF(U$11:U424,U424)=1,MAX(D$11:D423)+1,INDEX(D$11:D423,MATCH(U424,U$11:U423,0),1)),0)</f>
        <v>0</v>
      </c>
      <c r="E424" s="446">
        <f ca="1">IF(S424&lt;&gt;"",IF(COUNTIF(S$11:S424,S424)=1,MAX(E$11:E423)+1,INDEX(E$11:E423,MATCH(S424,S$11:S423,0),1)),0)</f>
        <v>0</v>
      </c>
      <c r="F424" s="446">
        <f ca="1">IF(Z424&lt;&gt;"",IF(COUNTIF(Z$11:Z424,Z424)=1,MAX(F$11:F423)+1,INDEX(F$11:F423,MATCH(Z424,Z$11:Z423,0),1)),0)</f>
        <v>0</v>
      </c>
      <c r="G424" s="447" cm="1">
        <f t="array" aca="1" ref="G424" ca="1">IF(Z424&lt;&gt;"",IF(COUNTIFS(Z$11:Z424,Z424,W$11:W424,W424)=1,MAX(G$11:G423)+1,INDEX(G$11:G423,MATCH(Z424&amp;W424,Z$11:Z423&amp;W$11:W424,0),1)),0)</f>
        <v>0</v>
      </c>
      <c r="H424" s="447">
        <f t="shared" ca="1" si="737"/>
        <v>0</v>
      </c>
      <c r="I424" s="447">
        <f ca="1">IF(T424="",0,IF(COUNTIF(T$11:T424,T424)=1,1,0))</f>
        <v>0</v>
      </c>
      <c r="J424" s="447">
        <f ca="1">IF(U424="",0,IF(COUNTIF(U$11:U424,U424)=1,1,0))</f>
        <v>0</v>
      </c>
      <c r="K424" s="447">
        <f ca="1">IF(S424="",0,IF(COUNTIF(S$11:S424,S424)=1,1,0))</f>
        <v>0</v>
      </c>
      <c r="L424" s="446">
        <f ca="1">IF(Z424="",0,IF(COUNTIF(Z$11:Z424,Z424)=1,1,0))</f>
        <v>0</v>
      </c>
      <c r="M424" s="767">
        <f ca="1">IF($W424=2,IF(COUNTIFS($W$11:$W424,2,$Z$11:$Z424,$Z424)=1,1,0),0)</f>
        <v>0</v>
      </c>
      <c r="N424" s="767">
        <f ca="1">IF($W424=1,IF(COUNTIFS($W$11:$W424,2,$Z$11:$Z424,$Z424)=1,1,0),0)</f>
        <v>0</v>
      </c>
      <c r="O424" s="446">
        <f ca="1">IF(H424=0,0,IF(COUNTIF(Z$11:Z424,Z424)=1,1,0))</f>
        <v>0</v>
      </c>
      <c r="P424" s="448" t="str">
        <f t="shared" ca="1" si="738"/>
        <v>石川県</v>
      </c>
      <c r="Q424" s="89">
        <f t="shared" ca="1" si="739"/>
        <v>414</v>
      </c>
      <c r="R424" s="170" t="s">
        <v>459</v>
      </c>
      <c r="S424" s="357" t="str">
        <f t="shared" ca="1" si="740"/>
        <v/>
      </c>
      <c r="T424" s="357" t="str">
        <f t="shared" ca="1" si="741"/>
        <v/>
      </c>
      <c r="U424" s="58" t="str">
        <f t="shared" ca="1" si="742"/>
        <v/>
      </c>
      <c r="V424" s="58" t="str">
        <f t="shared" ca="1" si="743"/>
        <v/>
      </c>
      <c r="W424" s="920" t="str">
        <f t="shared" ca="1" si="744"/>
        <v/>
      </c>
      <c r="X424" s="369">
        <f ca="1">IFERROR(VLOOKUP(W424,'（様式１号）３整理番号表'!$B$4:$H$5,2,FALSE),0)</f>
        <v>0</v>
      </c>
      <c r="Y424" s="768" t="str" cm="1">
        <f t="array" aca="1" ref="Y424" ca="1">IF(AND(D424=0,F424=0),"",IF(COUNTIF(D$11:D424,D424)=1,1,IF(COUNTIFS(D$11:D424,D424,F$11:F424,F424)=1,INDEX((D$11:D424,F$11:F424,Y$11:Y424),MATCH(_xlfn.MAXIFS(F$11:F423,D$11:D423,D424),$F$11:F424,0),1,3)+1,INDEX((D$11:D424,F$11:F424,Y$11:Y424),MATCH(D424&amp;F424,D$11:D424&amp;F$11:F424,0),1,3))))</f>
        <v/>
      </c>
      <c r="Z424" s="40" t="str">
        <f t="shared" ca="1" si="745"/>
        <v/>
      </c>
      <c r="AA424" s="924" t="str">
        <f t="shared" ca="1" si="746"/>
        <v/>
      </c>
      <c r="AB424" s="93">
        <f ca="1">IFERROR(VLOOKUP(AA424,'（様式１号）３整理番号表'!$B$10:$H$16,2,FALSE),0)</f>
        <v>0</v>
      </c>
      <c r="AC424" s="924" t="str">
        <f t="shared" ca="1" si="747"/>
        <v/>
      </c>
      <c r="AD424" s="924" t="str">
        <f t="shared" ca="1" si="748"/>
        <v/>
      </c>
      <c r="AE424" s="93">
        <f ca="1">IFERROR(VLOOKUP(AD424,'（様式１号）３整理番号表'!$B$21:$H$22,2,FALSE),0)</f>
        <v>0</v>
      </c>
      <c r="AF424" s="924" t="str">
        <f t="shared" ca="1" si="749"/>
        <v/>
      </c>
      <c r="AG424" s="93">
        <f ca="1">IFERROR(VLOOKUP(AF424,'（様式１号）３整理番号表'!$B$26:$H$31,2,FALSE),0)</f>
        <v>0</v>
      </c>
      <c r="AH424" s="924" t="str">
        <f t="shared" ca="1" si="750"/>
        <v/>
      </c>
      <c r="AI424" s="93">
        <f ca="1">IFERROR(VLOOKUP(AH424,'（様式１号）３整理番号表'!$J$5:$N$59,2,FALSE),0)</f>
        <v>0</v>
      </c>
      <c r="AJ424" s="77" t="str">
        <f t="shared" ca="1" si="751"/>
        <v/>
      </c>
      <c r="AK424" s="93">
        <f ca="1">IFERROR(VLOOKUP(AJ424,'（様式１号）３整理番号表'!$P$5:$R$29,2,FALSE),0)</f>
        <v>0</v>
      </c>
      <c r="AL424" s="921" t="str">
        <f t="shared" ca="1" si="752"/>
        <v/>
      </c>
      <c r="AM424" s="921" t="str">
        <f t="shared" ca="1" si="753"/>
        <v/>
      </c>
      <c r="AN424" s="921"/>
      <c r="AO424" s="77" t="str">
        <f t="shared" ca="1" si="754"/>
        <v/>
      </c>
      <c r="AP424" s="93">
        <f ca="1">IFERROR(VLOOKUP(AO424,'（様式１号）３整理番号表'!$P$5:$R$29,2,FALSE),0)</f>
        <v>0</v>
      </c>
      <c r="AQ424" s="924" t="str">
        <f t="shared" ca="1" si="755"/>
        <v/>
      </c>
      <c r="AR424" s="93">
        <f t="shared" ca="1" si="756"/>
        <v>0</v>
      </c>
      <c r="AS424" s="924" t="str">
        <f t="shared" ca="1" si="757"/>
        <v/>
      </c>
      <c r="AT424" s="40" t="str">
        <f t="shared" ca="1" si="758"/>
        <v/>
      </c>
      <c r="AU424" s="93" t="str">
        <f t="shared" ca="1" si="759"/>
        <v/>
      </c>
      <c r="AV424" s="923" t="str">
        <f t="shared" ca="1" si="760"/>
        <v/>
      </c>
      <c r="AW424" s="926" t="str">
        <f t="shared" ca="1" si="761"/>
        <v/>
      </c>
      <c r="AX424" s="925" t="str">
        <f t="shared" ca="1" si="762"/>
        <v/>
      </c>
      <c r="AY424" s="925" t="str">
        <f t="shared" ca="1" si="762"/>
        <v/>
      </c>
      <c r="AZ424" s="925" t="str">
        <f t="shared" ca="1" si="762"/>
        <v/>
      </c>
      <c r="BA424" s="925" t="str">
        <f t="shared" ca="1" si="762"/>
        <v/>
      </c>
      <c r="BB424" s="925" t="str">
        <f t="shared" ca="1" si="763"/>
        <v/>
      </c>
      <c r="BC424" s="925" t="str">
        <f t="shared" ca="1" si="764"/>
        <v/>
      </c>
      <c r="BD424" s="925" t="str">
        <f t="shared" ca="1" si="764"/>
        <v/>
      </c>
      <c r="BE424" s="925" t="str">
        <f t="shared" ca="1" si="764"/>
        <v/>
      </c>
      <c r="BF424" s="77" t="str">
        <f t="shared" ca="1" si="765"/>
        <v/>
      </c>
      <c r="BG424" s="924" t="str">
        <f t="shared" ca="1" si="766"/>
        <v/>
      </c>
      <c r="BH424" s="94">
        <f ca="1">IF(BF424&lt;&gt;"",INDEX('（様式１号）３整理番号表'!$AB$7:$AQ$12,MATCH(BF424,'（様式１号）３整理番号表'!$AA$7:$AA$12,0),MATCH(BG424,'（様式１号）３整理番号表'!$AB$6:$AQ$6,0)),0)</f>
        <v>0</v>
      </c>
      <c r="BI424" s="921" t="str">
        <f t="shared" ca="1" si="767"/>
        <v/>
      </c>
      <c r="BJ424" s="922" t="str">
        <f t="shared" ca="1" si="768"/>
        <v/>
      </c>
      <c r="BK424" s="926" t="str">
        <f t="shared" ca="1" si="769"/>
        <v/>
      </c>
      <c r="BL424" s="922" t="str">
        <f t="shared" ca="1" si="770"/>
        <v/>
      </c>
      <c r="BM424" s="79" t="str">
        <f t="shared" ca="1" si="771"/>
        <v/>
      </c>
      <c r="BN424" s="82" t="str">
        <f t="shared" ca="1" si="772"/>
        <v/>
      </c>
      <c r="BO424" s="83" t="str">
        <f t="shared" ca="1" si="773"/>
        <v/>
      </c>
      <c r="BP424" s="84" t="str">
        <f t="shared" ca="1" si="774"/>
        <v/>
      </c>
      <c r="BQ424" s="82" t="str">
        <f t="shared" ca="1" si="775"/>
        <v/>
      </c>
      <c r="BR424" s="97" t="str">
        <f t="shared" ca="1" si="776"/>
        <v/>
      </c>
      <c r="BS424" s="95" t="str">
        <f t="shared" ca="1" si="777"/>
        <v/>
      </c>
      <c r="BT424" s="184" t="str">
        <f t="shared" ca="1" si="778"/>
        <v/>
      </c>
      <c r="BU424" s="611" t="str">
        <f t="shared" ca="1" si="779"/>
        <v/>
      </c>
      <c r="BV424" s="77" t="str">
        <f t="shared" ca="1" si="780"/>
        <v/>
      </c>
      <c r="BW424" s="85" t="str">
        <f t="shared" ca="1" si="781"/>
        <v/>
      </c>
      <c r="BX424" s="86" t="str">
        <f t="shared" ca="1" si="782"/>
        <v/>
      </c>
      <c r="BY424" s="231">
        <f ca="1">IF('ポイント要件確認等（個別表）'!AD424=1,ROUNDDOWN('ポイント要件確認等（個別表）'!AV424,-3),IF('ポイント要件確認等（個別表）'!AD424=2,ROUNDDOWN('ポイント要件確認等（個別表）'!BH424,-3),IF('ポイント要件確認等（個別表）'!AD424=3,ROUNDDOWN('ポイント要件確認等（個別表）'!BT424,-3),0)))</f>
        <v>0</v>
      </c>
      <c r="BZ424" s="86" t="str">
        <f t="shared" ca="1" si="783"/>
        <v/>
      </c>
      <c r="CA424" s="232" t="str">
        <f t="shared" ca="1" si="784"/>
        <v/>
      </c>
      <c r="CB424" s="232">
        <f t="shared" ca="1" si="785"/>
        <v>0</v>
      </c>
      <c r="CC424" s="86" t="str">
        <f t="shared" ca="1" si="786"/>
        <v/>
      </c>
      <c r="CD424" s="86" t="str">
        <f t="shared" ca="1" si="787"/>
        <v/>
      </c>
      <c r="CE424" s="609"/>
      <c r="CF424" s="86" t="str">
        <f t="shared" ca="1" si="788"/>
        <v/>
      </c>
      <c r="CG424" s="185" t="str">
        <f t="shared" ca="1" si="789"/>
        <v/>
      </c>
      <c r="CH424" s="246" t="str">
        <f t="shared" ca="1" si="790"/>
        <v>含税額</v>
      </c>
      <c r="CI424" s="247" t="str">
        <f t="shared" ca="1" si="791"/>
        <v/>
      </c>
      <c r="CJ424" s="87" t="str">
        <f ca="1">IFERROR(IF(INDIRECT("'("&amp;'２個別表'!EO424&amp;")'!AR"&amp;84+EP424)&lt;&gt;1,"",1),"")</f>
        <v/>
      </c>
      <c r="CK424" s="244" t="str">
        <f t="shared" ca="1" si="792"/>
        <v/>
      </c>
      <c r="CL424" s="235" t="str">
        <f t="shared" ca="1" si="793"/>
        <v/>
      </c>
      <c r="CM424" s="239" t="str">
        <f t="shared" ca="1" si="794"/>
        <v/>
      </c>
      <c r="CN424" s="77" t="str">
        <f t="shared" ca="1" si="795"/>
        <v/>
      </c>
      <c r="CO424" s="93" t="str">
        <f ca="1">IFERROR(VLOOKUP(CN424,'（様式１号）３整理番号表'!$T$5:$V$15,2,FALSE),"")</f>
        <v/>
      </c>
      <c r="CP424" s="924" t="str">
        <f t="shared" ca="1" si="796"/>
        <v/>
      </c>
      <c r="CQ424" s="93" t="str">
        <f ca="1">IFERROR(VLOOKUP(CP424,'（様式１号）３整理番号表'!$T$19:$V$24,2,FALSE),"")</f>
        <v/>
      </c>
      <c r="CR424" s="924" t="str">
        <f ca="1">IFERROR(IF(INDIRECT("'("&amp;'２個別表'!EO424&amp;")'!AV"&amp;84+EP424)&lt;&gt;1,"",1),"")</f>
        <v/>
      </c>
      <c r="CS424" s="232">
        <f t="shared" ca="1" si="797"/>
        <v>0</v>
      </c>
      <c r="CT424" s="248">
        <f t="shared" ca="1" si="798"/>
        <v>0</v>
      </c>
      <c r="CU424" s="376" t="str">
        <f ca="1">IF(ER424="補強",IF(COUNTIFS($Z$11:Z424,Z424,$W$11:W424,1)=1,"１①",""),IF(COUNTIFS($Z$11:Z424,Z424,$W$11:W424,2)=1,"２①",""))</f>
        <v/>
      </c>
      <c r="CV424" s="57" t="str">
        <f t="shared" ca="1" si="799"/>
        <v/>
      </c>
      <c r="CW424" s="927" t="str">
        <f t="shared" ca="1" si="800"/>
        <v/>
      </c>
      <c r="CX424" s="256" t="str">
        <f t="shared" ca="1" si="801"/>
        <v/>
      </c>
      <c r="CY424" s="256" t="str">
        <f t="shared" ca="1" si="802"/>
        <v/>
      </c>
      <c r="CZ424" s="256" t="str">
        <f t="shared" ca="1" si="803"/>
        <v/>
      </c>
      <c r="DA424" s="256" t="str">
        <f t="shared" ca="1" si="804"/>
        <v/>
      </c>
      <c r="DB424" s="316" t="str">
        <f ca="1">IFERROR(VLOOKUP($CU424,'（様式１号）３整理番号表'!$Z$19:$AB$32,3,FALSE),"")</f>
        <v/>
      </c>
      <c r="DC424" s="259" t="str">
        <f t="shared" ca="1" si="805"/>
        <v>-</v>
      </c>
      <c r="DD424" s="618" t="str">
        <f t="shared" ca="1" si="806"/>
        <v/>
      </c>
      <c r="DE424" s="321" t="str">
        <f ca="1">IF(AND(AO424=18,AS424=1),IF(COUNTIFS($Y$11:Y424,Y424,$AS$11:AS424,1)=1,"２②",""),IF($CU424="１①",INDEX(INDIRECT("'("&amp;$EO424&amp;")'!AR116:BB116"),1,MATCH(INDIRECT("'("&amp;$EO424&amp;")'!C118"),INDIRECT("'("&amp;$EO424&amp;")'!AR119:BB119"),0)),""))</f>
        <v/>
      </c>
      <c r="DF424" s="324" t="str">
        <f t="shared" ca="1" si="807"/>
        <v/>
      </c>
      <c r="DG424" s="313" t="str">
        <f t="shared" ca="1" si="808"/>
        <v/>
      </c>
      <c r="DH424" s="313" t="str">
        <f t="shared" ca="1" si="809"/>
        <v/>
      </c>
      <c r="DI424" s="313" t="str">
        <f t="shared" ca="1" si="810"/>
        <v/>
      </c>
      <c r="DJ424" s="313" t="str">
        <f t="shared" ca="1" si="811"/>
        <v/>
      </c>
      <c r="DK424" s="328" t="str">
        <f t="shared" ca="1" si="812"/>
        <v/>
      </c>
      <c r="DL424" s="334" t="str">
        <f t="shared" ca="1" si="813"/>
        <v/>
      </c>
      <c r="DM424" s="915" t="str">
        <f t="shared" ca="1" si="814"/>
        <v/>
      </c>
      <c r="DN424" s="15"/>
      <c r="DO424" s="324"/>
      <c r="DP424" s="16"/>
      <c r="DQ424" s="16"/>
      <c r="DR424" s="16"/>
      <c r="DS424" s="16"/>
      <c r="DT424" s="318" t="str">
        <f>IFERROR(VLOOKUP($DN424,'（様式１号）３整理番号表'!$Z$19:$AB$32,3,FALSE),"")</f>
        <v/>
      </c>
      <c r="DU424" s="259" t="str">
        <f t="shared" si="815"/>
        <v/>
      </c>
      <c r="DV424" s="14"/>
      <c r="DW424" s="17" t="str">
        <f t="shared" ca="1" si="816"/>
        <v/>
      </c>
      <c r="DX424" s="88" t="str">
        <f t="shared" ca="1" si="833"/>
        <v/>
      </c>
      <c r="DZ424" s="339">
        <f t="shared" ca="1" si="837"/>
        <v>0</v>
      </c>
      <c r="EA424" s="339">
        <f t="shared" ca="1" si="837"/>
        <v>0</v>
      </c>
      <c r="EB424" s="339">
        <f t="shared" ca="1" si="837"/>
        <v>0</v>
      </c>
      <c r="EC424" s="339">
        <f t="shared" ca="1" si="837"/>
        <v>0</v>
      </c>
      <c r="ED424" s="339">
        <f t="shared" ca="1" si="837"/>
        <v>0</v>
      </c>
      <c r="EE424" s="339">
        <f t="shared" ca="1" si="837"/>
        <v>0</v>
      </c>
      <c r="EF424" s="339">
        <f t="shared" ca="1" si="837"/>
        <v>0</v>
      </c>
      <c r="EG424" s="339">
        <f t="shared" ca="1" si="837"/>
        <v>0</v>
      </c>
      <c r="EH424" s="339">
        <f t="shared" ca="1" si="837"/>
        <v>0</v>
      </c>
      <c r="EI424" s="339">
        <f t="shared" ca="1" si="837"/>
        <v>0</v>
      </c>
      <c r="EJ424" s="339">
        <f t="shared" ca="1" si="837"/>
        <v>0</v>
      </c>
      <c r="EK424" s="339">
        <f t="shared" ca="1" si="837"/>
        <v>0</v>
      </c>
      <c r="EL424" s="339">
        <f t="shared" ca="1" si="837"/>
        <v>0</v>
      </c>
      <c r="EM424" s="339">
        <f t="shared" ca="1" si="837"/>
        <v>0</v>
      </c>
      <c r="EO424" s="919" t="str">
        <f t="shared" ca="1" si="735"/>
        <v/>
      </c>
      <c r="EP424" s="919" t="str">
        <f t="shared" ca="1" si="817"/>
        <v/>
      </c>
      <c r="EQ424" s="919" t="str">
        <f t="shared" ca="1" si="818"/>
        <v/>
      </c>
      <c r="ER424" s="919" t="str">
        <f t="shared" ca="1" si="819"/>
        <v/>
      </c>
      <c r="ES424" s="919" t="str">
        <f ca="1">IFERROR(INDEX('郵便番号（石川県）'!$A$3:$F$2574,MATCH(INDIRECT("'("&amp;EO424&amp;")'!E7"),'郵便番号（石川県）'!$A$3:$A$2574,0),6),"")</f>
        <v/>
      </c>
      <c r="ET424" s="919" t="str">
        <f ca="1">IFERROR(INDEX('郵便番号（石川県）'!$A$3:$F$2574,MATCH(INDIRECT("'("&amp;$EO424&amp;")'!E7"),'郵便番号（石川県）'!$A$3:$A$2574,0),5),"")</f>
        <v/>
      </c>
      <c r="EU424" s="919" t="str">
        <f t="shared" ca="1" si="820"/>
        <v/>
      </c>
      <c r="EV424" s="919" t="str">
        <f t="shared" ca="1" si="821"/>
        <v/>
      </c>
      <c r="EW424" s="919" t="str">
        <f t="shared" ca="1" si="822"/>
        <v/>
      </c>
      <c r="EX424" s="919" t="str">
        <f t="shared" ca="1" si="823"/>
        <v/>
      </c>
      <c r="EY424" s="919" t="str">
        <f t="shared" ca="1" si="824"/>
        <v/>
      </c>
      <c r="EZ424" s="919" t="str">
        <f t="shared" ca="1" si="825"/>
        <v/>
      </c>
      <c r="FA424" s="919" t="str">
        <f t="shared" ca="1" si="826"/>
        <v/>
      </c>
      <c r="FB424" s="919" t="str">
        <f t="shared" ca="1" si="827"/>
        <v/>
      </c>
      <c r="FC424" s="919" t="str">
        <f t="shared" ca="1" si="828"/>
        <v/>
      </c>
      <c r="FD424" s="627" t="str">
        <f t="shared" ca="1" si="829"/>
        <v/>
      </c>
      <c r="FE424" s="630">
        <v>414</v>
      </c>
      <c r="FF424" s="299" t="str">
        <f t="shared" ca="1" si="830"/>
        <v/>
      </c>
      <c r="FG424" s="993" t="str">
        <f t="shared" ca="1" si="831"/>
        <v/>
      </c>
      <c r="FH424" s="919" t="str">
        <f t="shared" ca="1" si="832"/>
        <v/>
      </c>
      <c r="FI424" s="299">
        <f ca="1">COUNTIF($FH$11:FH424,"■")</f>
        <v>0</v>
      </c>
    </row>
    <row r="425" spans="1:165" ht="34.5" customHeight="1">
      <c r="A425" s="445">
        <f t="shared" ca="1" si="736"/>
        <v>0</v>
      </c>
      <c r="B425" s="446">
        <f>IF(R425&lt;&gt;"",IF(COUNTIF(R$11:R425,R425)=1,MAX(B$11:B424)+1,INDEX(B$11:B424,MATCH(R425,R$11:R424,0),1)),0)</f>
        <v>1</v>
      </c>
      <c r="C425" s="446">
        <f ca="1">IF(T425&lt;&gt;"",IF(COUNTIF(T$11:T425,T425)=1,MAX(C$11:C424)+1,INDEX(C$11:C424,MATCH(T425,T$11:T424,0),1)),0)</f>
        <v>0</v>
      </c>
      <c r="D425" s="446">
        <f ca="1">IF(U425&lt;&gt;"",IF(COUNTIF(U$11:U425,U425)=1,MAX(D$11:D424)+1,INDEX(D$11:D424,MATCH(U425,U$11:U424,0),1)),0)</f>
        <v>0</v>
      </c>
      <c r="E425" s="446">
        <f ca="1">IF(S425&lt;&gt;"",IF(COUNTIF(S$11:S425,S425)=1,MAX(E$11:E424)+1,INDEX(E$11:E424,MATCH(S425,S$11:S424,0),1)),0)</f>
        <v>0</v>
      </c>
      <c r="F425" s="446">
        <f ca="1">IF(Z425&lt;&gt;"",IF(COUNTIF(Z$11:Z425,Z425)=1,MAX(F$11:F424)+1,INDEX(F$11:F424,MATCH(Z425,Z$11:Z424,0),1)),0)</f>
        <v>0</v>
      </c>
      <c r="G425" s="447" cm="1">
        <f t="array" aca="1" ref="G425" ca="1">IF(Z425&lt;&gt;"",IF(COUNTIFS(Z$11:Z425,Z425,W$11:W425,W425)=1,MAX(G$11:G424)+1,INDEX(G$11:G424,MATCH(Z425&amp;W425,Z$11:Z424&amp;W$11:W425,0),1)),0)</f>
        <v>0</v>
      </c>
      <c r="H425" s="447">
        <f t="shared" ca="1" si="737"/>
        <v>0</v>
      </c>
      <c r="I425" s="447">
        <f ca="1">IF(T425="",0,IF(COUNTIF(T$11:T425,T425)=1,1,0))</f>
        <v>0</v>
      </c>
      <c r="J425" s="447">
        <f ca="1">IF(U425="",0,IF(COUNTIF(U$11:U425,U425)=1,1,0))</f>
        <v>0</v>
      </c>
      <c r="K425" s="447">
        <f ca="1">IF(S425="",0,IF(COUNTIF(S$11:S425,S425)=1,1,0))</f>
        <v>0</v>
      </c>
      <c r="L425" s="446">
        <f ca="1">IF(Z425="",0,IF(COUNTIF(Z$11:Z425,Z425)=1,1,0))</f>
        <v>0</v>
      </c>
      <c r="M425" s="767">
        <f ca="1">IF($W425=2,IF(COUNTIFS($W$11:$W425,2,$Z$11:$Z425,$Z425)=1,1,0),0)</f>
        <v>0</v>
      </c>
      <c r="N425" s="767">
        <f ca="1">IF($W425=1,IF(COUNTIFS($W$11:$W425,2,$Z$11:$Z425,$Z425)=1,1,0),0)</f>
        <v>0</v>
      </c>
      <c r="O425" s="446">
        <f ca="1">IF(H425=0,0,IF(COUNTIF(Z$11:Z425,Z425)=1,1,0))</f>
        <v>0</v>
      </c>
      <c r="P425" s="448" t="str">
        <f t="shared" ca="1" si="738"/>
        <v>石川県</v>
      </c>
      <c r="Q425" s="89">
        <f t="shared" ca="1" si="739"/>
        <v>415</v>
      </c>
      <c r="R425" s="170" t="s">
        <v>459</v>
      </c>
      <c r="S425" s="357" t="str">
        <f t="shared" ca="1" si="740"/>
        <v/>
      </c>
      <c r="T425" s="357" t="str">
        <f t="shared" ca="1" si="741"/>
        <v/>
      </c>
      <c r="U425" s="58" t="str">
        <f t="shared" ca="1" si="742"/>
        <v/>
      </c>
      <c r="V425" s="58" t="str">
        <f t="shared" ca="1" si="743"/>
        <v/>
      </c>
      <c r="W425" s="920" t="str">
        <f t="shared" ca="1" si="744"/>
        <v/>
      </c>
      <c r="X425" s="369">
        <f ca="1">IFERROR(VLOOKUP(W425,'（様式１号）３整理番号表'!$B$4:$H$5,2,FALSE),0)</f>
        <v>0</v>
      </c>
      <c r="Y425" s="768" t="str" cm="1">
        <f t="array" aca="1" ref="Y425" ca="1">IF(AND(D425=0,F425=0),"",IF(COUNTIF(D$11:D425,D425)=1,1,IF(COUNTIFS(D$11:D425,D425,F$11:F425,F425)=1,INDEX((D$11:D425,F$11:F425,Y$11:Y425),MATCH(_xlfn.MAXIFS(F$11:F424,D$11:D424,D425),$F$11:F425,0),1,3)+1,INDEX((D$11:D425,F$11:F425,Y$11:Y425),MATCH(D425&amp;F425,D$11:D425&amp;F$11:F425,0),1,3))))</f>
        <v/>
      </c>
      <c r="Z425" s="40" t="str">
        <f t="shared" ca="1" si="745"/>
        <v/>
      </c>
      <c r="AA425" s="924" t="str">
        <f t="shared" ca="1" si="746"/>
        <v/>
      </c>
      <c r="AB425" s="93">
        <f ca="1">IFERROR(VLOOKUP(AA425,'（様式１号）３整理番号表'!$B$10:$H$16,2,FALSE),0)</f>
        <v>0</v>
      </c>
      <c r="AC425" s="924" t="str">
        <f t="shared" ca="1" si="747"/>
        <v/>
      </c>
      <c r="AD425" s="924" t="str">
        <f t="shared" ca="1" si="748"/>
        <v/>
      </c>
      <c r="AE425" s="93">
        <f ca="1">IFERROR(VLOOKUP(AD425,'（様式１号）３整理番号表'!$B$21:$H$22,2,FALSE),0)</f>
        <v>0</v>
      </c>
      <c r="AF425" s="924" t="str">
        <f t="shared" ca="1" si="749"/>
        <v/>
      </c>
      <c r="AG425" s="93">
        <f ca="1">IFERROR(VLOOKUP(AF425,'（様式１号）３整理番号表'!$B$26:$H$31,2,FALSE),0)</f>
        <v>0</v>
      </c>
      <c r="AH425" s="924" t="str">
        <f t="shared" ca="1" si="750"/>
        <v/>
      </c>
      <c r="AI425" s="93">
        <f ca="1">IFERROR(VLOOKUP(AH425,'（様式１号）３整理番号表'!$J$5:$N$59,2,FALSE),0)</f>
        <v>0</v>
      </c>
      <c r="AJ425" s="77" t="str">
        <f t="shared" ca="1" si="751"/>
        <v/>
      </c>
      <c r="AK425" s="93">
        <f ca="1">IFERROR(VLOOKUP(AJ425,'（様式１号）３整理番号表'!$P$5:$R$29,2,FALSE),0)</f>
        <v>0</v>
      </c>
      <c r="AL425" s="921" t="str">
        <f t="shared" ca="1" si="752"/>
        <v/>
      </c>
      <c r="AM425" s="921" t="str">
        <f t="shared" ca="1" si="753"/>
        <v/>
      </c>
      <c r="AN425" s="921"/>
      <c r="AO425" s="77" t="str">
        <f t="shared" ca="1" si="754"/>
        <v/>
      </c>
      <c r="AP425" s="93">
        <f ca="1">IFERROR(VLOOKUP(AO425,'（様式１号）３整理番号表'!$P$5:$R$29,2,FALSE),0)</f>
        <v>0</v>
      </c>
      <c r="AQ425" s="924" t="str">
        <f t="shared" ca="1" si="755"/>
        <v/>
      </c>
      <c r="AR425" s="93">
        <f t="shared" ca="1" si="756"/>
        <v>0</v>
      </c>
      <c r="AS425" s="924" t="str">
        <f t="shared" ca="1" si="757"/>
        <v/>
      </c>
      <c r="AT425" s="40" t="str">
        <f t="shared" ca="1" si="758"/>
        <v/>
      </c>
      <c r="AU425" s="93" t="str">
        <f t="shared" ca="1" si="759"/>
        <v/>
      </c>
      <c r="AV425" s="923" t="str">
        <f t="shared" ca="1" si="760"/>
        <v/>
      </c>
      <c r="AW425" s="926" t="str">
        <f t="shared" ca="1" si="761"/>
        <v/>
      </c>
      <c r="AX425" s="925" t="str">
        <f t="shared" ca="1" si="762"/>
        <v/>
      </c>
      <c r="AY425" s="925" t="str">
        <f t="shared" ca="1" si="762"/>
        <v/>
      </c>
      <c r="AZ425" s="925" t="str">
        <f t="shared" ca="1" si="762"/>
        <v/>
      </c>
      <c r="BA425" s="925" t="str">
        <f t="shared" ca="1" si="762"/>
        <v/>
      </c>
      <c r="BB425" s="925" t="str">
        <f t="shared" ca="1" si="763"/>
        <v/>
      </c>
      <c r="BC425" s="925" t="str">
        <f t="shared" ca="1" si="764"/>
        <v/>
      </c>
      <c r="BD425" s="925" t="str">
        <f t="shared" ca="1" si="764"/>
        <v/>
      </c>
      <c r="BE425" s="925" t="str">
        <f t="shared" ca="1" si="764"/>
        <v/>
      </c>
      <c r="BF425" s="77" t="str">
        <f t="shared" ca="1" si="765"/>
        <v/>
      </c>
      <c r="BG425" s="924" t="str">
        <f t="shared" ca="1" si="766"/>
        <v/>
      </c>
      <c r="BH425" s="94">
        <f ca="1">IF(BF425&lt;&gt;"",INDEX('（様式１号）３整理番号表'!$AB$7:$AQ$12,MATCH(BF425,'（様式１号）３整理番号表'!$AA$7:$AA$12,0),MATCH(BG425,'（様式１号）３整理番号表'!$AB$6:$AQ$6,0)),0)</f>
        <v>0</v>
      </c>
      <c r="BI425" s="921" t="str">
        <f t="shared" ca="1" si="767"/>
        <v/>
      </c>
      <c r="BJ425" s="922" t="str">
        <f t="shared" ca="1" si="768"/>
        <v/>
      </c>
      <c r="BK425" s="926" t="str">
        <f t="shared" ca="1" si="769"/>
        <v/>
      </c>
      <c r="BL425" s="922" t="str">
        <f t="shared" ca="1" si="770"/>
        <v/>
      </c>
      <c r="BM425" s="79" t="str">
        <f t="shared" ca="1" si="771"/>
        <v/>
      </c>
      <c r="BN425" s="82" t="str">
        <f t="shared" ca="1" si="772"/>
        <v/>
      </c>
      <c r="BO425" s="83" t="str">
        <f t="shared" ca="1" si="773"/>
        <v/>
      </c>
      <c r="BP425" s="84" t="str">
        <f t="shared" ca="1" si="774"/>
        <v/>
      </c>
      <c r="BQ425" s="82" t="str">
        <f t="shared" ca="1" si="775"/>
        <v/>
      </c>
      <c r="BR425" s="97" t="str">
        <f t="shared" ca="1" si="776"/>
        <v/>
      </c>
      <c r="BS425" s="95" t="str">
        <f t="shared" ca="1" si="777"/>
        <v/>
      </c>
      <c r="BT425" s="184" t="str">
        <f t="shared" ca="1" si="778"/>
        <v/>
      </c>
      <c r="BU425" s="611" t="str">
        <f t="shared" ca="1" si="779"/>
        <v/>
      </c>
      <c r="BV425" s="77" t="str">
        <f t="shared" ca="1" si="780"/>
        <v/>
      </c>
      <c r="BW425" s="85" t="str">
        <f t="shared" ca="1" si="781"/>
        <v/>
      </c>
      <c r="BX425" s="86" t="str">
        <f t="shared" ca="1" si="782"/>
        <v/>
      </c>
      <c r="BY425" s="231">
        <f ca="1">IF('ポイント要件確認等（個別表）'!AD425=1,ROUNDDOWN('ポイント要件確認等（個別表）'!AV425,-3),IF('ポイント要件確認等（個別表）'!AD425=2,ROUNDDOWN('ポイント要件確認等（個別表）'!BH425,-3),IF('ポイント要件確認等（個別表）'!AD425=3,ROUNDDOWN('ポイント要件確認等（個別表）'!BT425,-3),0)))</f>
        <v>0</v>
      </c>
      <c r="BZ425" s="86" t="str">
        <f t="shared" ca="1" si="783"/>
        <v/>
      </c>
      <c r="CA425" s="232" t="str">
        <f t="shared" ca="1" si="784"/>
        <v/>
      </c>
      <c r="CB425" s="232">
        <f t="shared" ca="1" si="785"/>
        <v>0</v>
      </c>
      <c r="CC425" s="86" t="str">
        <f t="shared" ca="1" si="786"/>
        <v/>
      </c>
      <c r="CD425" s="86" t="str">
        <f t="shared" ca="1" si="787"/>
        <v/>
      </c>
      <c r="CE425" s="609"/>
      <c r="CF425" s="86" t="str">
        <f t="shared" ca="1" si="788"/>
        <v/>
      </c>
      <c r="CG425" s="185" t="str">
        <f t="shared" ca="1" si="789"/>
        <v/>
      </c>
      <c r="CH425" s="246" t="str">
        <f t="shared" ca="1" si="790"/>
        <v>含税額</v>
      </c>
      <c r="CI425" s="247" t="str">
        <f t="shared" ca="1" si="791"/>
        <v/>
      </c>
      <c r="CJ425" s="87" t="str">
        <f ca="1">IFERROR(IF(INDIRECT("'("&amp;'２個別表'!EO425&amp;")'!AR"&amp;84+EP425)&lt;&gt;1,"",1),"")</f>
        <v/>
      </c>
      <c r="CK425" s="244" t="str">
        <f t="shared" ca="1" si="792"/>
        <v/>
      </c>
      <c r="CL425" s="235" t="str">
        <f t="shared" ca="1" si="793"/>
        <v/>
      </c>
      <c r="CM425" s="239" t="str">
        <f t="shared" ca="1" si="794"/>
        <v/>
      </c>
      <c r="CN425" s="77" t="str">
        <f t="shared" ca="1" si="795"/>
        <v/>
      </c>
      <c r="CO425" s="93" t="str">
        <f ca="1">IFERROR(VLOOKUP(CN425,'（様式１号）３整理番号表'!$T$5:$V$15,2,FALSE),"")</f>
        <v/>
      </c>
      <c r="CP425" s="924" t="str">
        <f t="shared" ca="1" si="796"/>
        <v/>
      </c>
      <c r="CQ425" s="93" t="str">
        <f ca="1">IFERROR(VLOOKUP(CP425,'（様式１号）３整理番号表'!$T$19:$V$24,2,FALSE),"")</f>
        <v/>
      </c>
      <c r="CR425" s="924" t="str">
        <f ca="1">IFERROR(IF(INDIRECT("'("&amp;'２個別表'!EO425&amp;")'!AV"&amp;84+EP425)&lt;&gt;1,"",1),"")</f>
        <v/>
      </c>
      <c r="CS425" s="232">
        <f t="shared" ca="1" si="797"/>
        <v>0</v>
      </c>
      <c r="CT425" s="248">
        <f t="shared" ca="1" si="798"/>
        <v>0</v>
      </c>
      <c r="CU425" s="376" t="str">
        <f ca="1">IF(ER425="補強",IF(COUNTIFS($Z$11:Z425,Z425,$W$11:W425,1)=1,"１①",""),IF(COUNTIFS($Z$11:Z425,Z425,$W$11:W425,2)=1,"２①",""))</f>
        <v/>
      </c>
      <c r="CV425" s="57" t="str">
        <f t="shared" ca="1" si="799"/>
        <v/>
      </c>
      <c r="CW425" s="927" t="str">
        <f t="shared" ca="1" si="800"/>
        <v/>
      </c>
      <c r="CX425" s="256" t="str">
        <f t="shared" ca="1" si="801"/>
        <v/>
      </c>
      <c r="CY425" s="256" t="str">
        <f t="shared" ca="1" si="802"/>
        <v/>
      </c>
      <c r="CZ425" s="256" t="str">
        <f t="shared" ca="1" si="803"/>
        <v/>
      </c>
      <c r="DA425" s="256" t="str">
        <f t="shared" ca="1" si="804"/>
        <v/>
      </c>
      <c r="DB425" s="316" t="str">
        <f ca="1">IFERROR(VLOOKUP($CU425,'（様式１号）３整理番号表'!$Z$19:$AB$32,3,FALSE),"")</f>
        <v/>
      </c>
      <c r="DC425" s="259" t="str">
        <f t="shared" ca="1" si="805"/>
        <v>-</v>
      </c>
      <c r="DD425" s="618" t="str">
        <f t="shared" ca="1" si="806"/>
        <v/>
      </c>
      <c r="DE425" s="321" t="str">
        <f ca="1">IF(AND(AO425=18,AS425=1),IF(COUNTIFS($Y$11:Y425,Y425,$AS$11:AS425,1)=1,"２②",""),IF($CU425="１①",INDEX(INDIRECT("'("&amp;$EO425&amp;")'!AR116:BB116"),1,MATCH(INDIRECT("'("&amp;$EO425&amp;")'!C118"),INDIRECT("'("&amp;$EO425&amp;")'!AR119:BB119"),0)),""))</f>
        <v/>
      </c>
      <c r="DF425" s="324" t="str">
        <f t="shared" ca="1" si="807"/>
        <v/>
      </c>
      <c r="DG425" s="313" t="str">
        <f t="shared" ca="1" si="808"/>
        <v/>
      </c>
      <c r="DH425" s="313" t="str">
        <f t="shared" ca="1" si="809"/>
        <v/>
      </c>
      <c r="DI425" s="313" t="str">
        <f t="shared" ca="1" si="810"/>
        <v/>
      </c>
      <c r="DJ425" s="313" t="str">
        <f t="shared" ca="1" si="811"/>
        <v/>
      </c>
      <c r="DK425" s="328" t="str">
        <f t="shared" ca="1" si="812"/>
        <v/>
      </c>
      <c r="DL425" s="334" t="str">
        <f t="shared" ca="1" si="813"/>
        <v/>
      </c>
      <c r="DM425" s="915" t="str">
        <f t="shared" ca="1" si="814"/>
        <v/>
      </c>
      <c r="DN425" s="15"/>
      <c r="DO425" s="324"/>
      <c r="DP425" s="16"/>
      <c r="DQ425" s="16"/>
      <c r="DR425" s="16"/>
      <c r="DS425" s="16"/>
      <c r="DT425" s="318" t="str">
        <f>IFERROR(VLOOKUP($DN425,'（様式１号）３整理番号表'!$Z$19:$AB$32,3,FALSE),"")</f>
        <v/>
      </c>
      <c r="DU425" s="259" t="str">
        <f t="shared" si="815"/>
        <v/>
      </c>
      <c r="DV425" s="14"/>
      <c r="DW425" s="17" t="str">
        <f t="shared" ca="1" si="816"/>
        <v/>
      </c>
      <c r="DX425" s="88" t="str">
        <f t="shared" ca="1" si="833"/>
        <v/>
      </c>
      <c r="DZ425" s="339">
        <f t="shared" ca="1" si="837"/>
        <v>0</v>
      </c>
      <c r="EA425" s="339">
        <f t="shared" ca="1" si="837"/>
        <v>0</v>
      </c>
      <c r="EB425" s="339">
        <f t="shared" ca="1" si="837"/>
        <v>0</v>
      </c>
      <c r="EC425" s="339">
        <f t="shared" ca="1" si="837"/>
        <v>0</v>
      </c>
      <c r="ED425" s="339">
        <f t="shared" ca="1" si="837"/>
        <v>0</v>
      </c>
      <c r="EE425" s="339">
        <f t="shared" ca="1" si="837"/>
        <v>0</v>
      </c>
      <c r="EF425" s="339">
        <f t="shared" ca="1" si="837"/>
        <v>0</v>
      </c>
      <c r="EG425" s="339">
        <f t="shared" ca="1" si="837"/>
        <v>0</v>
      </c>
      <c r="EH425" s="339">
        <f t="shared" ca="1" si="837"/>
        <v>0</v>
      </c>
      <c r="EI425" s="339">
        <f t="shared" ca="1" si="837"/>
        <v>0</v>
      </c>
      <c r="EJ425" s="339">
        <f t="shared" ca="1" si="837"/>
        <v>0</v>
      </c>
      <c r="EK425" s="339">
        <f t="shared" ca="1" si="837"/>
        <v>0</v>
      </c>
      <c r="EL425" s="339">
        <f t="shared" ca="1" si="837"/>
        <v>0</v>
      </c>
      <c r="EM425" s="339">
        <f t="shared" ca="1" si="837"/>
        <v>0</v>
      </c>
      <c r="EO425" s="919" t="str">
        <f t="shared" ca="1" si="735"/>
        <v/>
      </c>
      <c r="EP425" s="919" t="str">
        <f t="shared" ca="1" si="817"/>
        <v/>
      </c>
      <c r="EQ425" s="919" t="str">
        <f t="shared" ca="1" si="818"/>
        <v/>
      </c>
      <c r="ER425" s="919" t="str">
        <f t="shared" ca="1" si="819"/>
        <v/>
      </c>
      <c r="ES425" s="919" t="str">
        <f ca="1">IFERROR(INDEX('郵便番号（石川県）'!$A$3:$F$2574,MATCH(INDIRECT("'("&amp;EO425&amp;")'!E7"),'郵便番号（石川県）'!$A$3:$A$2574,0),6),"")</f>
        <v/>
      </c>
      <c r="ET425" s="919" t="str">
        <f ca="1">IFERROR(INDEX('郵便番号（石川県）'!$A$3:$F$2574,MATCH(INDIRECT("'("&amp;$EO425&amp;")'!E7"),'郵便番号（石川県）'!$A$3:$A$2574,0),5),"")</f>
        <v/>
      </c>
      <c r="EU425" s="919" t="str">
        <f t="shared" ca="1" si="820"/>
        <v/>
      </c>
      <c r="EV425" s="919" t="str">
        <f t="shared" ca="1" si="821"/>
        <v/>
      </c>
      <c r="EW425" s="919" t="str">
        <f t="shared" ca="1" si="822"/>
        <v/>
      </c>
      <c r="EX425" s="919" t="str">
        <f t="shared" ca="1" si="823"/>
        <v/>
      </c>
      <c r="EY425" s="919" t="str">
        <f t="shared" ca="1" si="824"/>
        <v/>
      </c>
      <c r="EZ425" s="919" t="str">
        <f t="shared" ca="1" si="825"/>
        <v/>
      </c>
      <c r="FA425" s="919" t="str">
        <f t="shared" ca="1" si="826"/>
        <v/>
      </c>
      <c r="FB425" s="919" t="str">
        <f t="shared" ca="1" si="827"/>
        <v/>
      </c>
      <c r="FC425" s="919" t="str">
        <f t="shared" ca="1" si="828"/>
        <v/>
      </c>
      <c r="FD425" s="627" t="str">
        <f t="shared" ca="1" si="829"/>
        <v/>
      </c>
      <c r="FE425" s="630">
        <v>415</v>
      </c>
      <c r="FF425" s="299" t="str">
        <f t="shared" ca="1" si="830"/>
        <v/>
      </c>
      <c r="FG425" s="993" t="str">
        <f t="shared" ca="1" si="831"/>
        <v/>
      </c>
      <c r="FH425" s="919" t="str">
        <f t="shared" ca="1" si="832"/>
        <v/>
      </c>
      <c r="FI425" s="299">
        <f ca="1">COUNTIF($FH$11:FH425,"■")</f>
        <v>0</v>
      </c>
    </row>
    <row r="426" spans="1:165" ht="34.5" customHeight="1">
      <c r="A426" s="445">
        <f t="shared" ca="1" si="736"/>
        <v>0</v>
      </c>
      <c r="B426" s="446">
        <f>IF(R426&lt;&gt;"",IF(COUNTIF(R$11:R426,R426)=1,MAX(B$11:B425)+1,INDEX(B$11:B425,MATCH(R426,R$11:R425,0),1)),0)</f>
        <v>1</v>
      </c>
      <c r="C426" s="446">
        <f ca="1">IF(T426&lt;&gt;"",IF(COUNTIF(T$11:T426,T426)=1,MAX(C$11:C425)+1,INDEX(C$11:C425,MATCH(T426,T$11:T425,0),1)),0)</f>
        <v>0</v>
      </c>
      <c r="D426" s="446">
        <f ca="1">IF(U426&lt;&gt;"",IF(COUNTIF(U$11:U426,U426)=1,MAX(D$11:D425)+1,INDEX(D$11:D425,MATCH(U426,U$11:U425,0),1)),0)</f>
        <v>0</v>
      </c>
      <c r="E426" s="446">
        <f ca="1">IF(S426&lt;&gt;"",IF(COUNTIF(S$11:S426,S426)=1,MAX(E$11:E425)+1,INDEX(E$11:E425,MATCH(S426,S$11:S425,0),1)),0)</f>
        <v>0</v>
      </c>
      <c r="F426" s="446">
        <f ca="1">IF(Z426&lt;&gt;"",IF(COUNTIF(Z$11:Z426,Z426)=1,MAX(F$11:F425)+1,INDEX(F$11:F425,MATCH(Z426,Z$11:Z425,0),1)),0)</f>
        <v>0</v>
      </c>
      <c r="G426" s="447" cm="1">
        <f t="array" aca="1" ref="G426" ca="1">IF(Z426&lt;&gt;"",IF(COUNTIFS(Z$11:Z426,Z426,W$11:W426,W426)=1,MAX(G$11:G425)+1,INDEX(G$11:G425,MATCH(Z426&amp;W426,Z$11:Z425&amp;W$11:W426,0),1)),0)</f>
        <v>0</v>
      </c>
      <c r="H426" s="447">
        <f t="shared" ca="1" si="737"/>
        <v>0</v>
      </c>
      <c r="I426" s="447">
        <f ca="1">IF(T426="",0,IF(COUNTIF(T$11:T426,T426)=1,1,0))</f>
        <v>0</v>
      </c>
      <c r="J426" s="447">
        <f ca="1">IF(U426="",0,IF(COUNTIF(U$11:U426,U426)=1,1,0))</f>
        <v>0</v>
      </c>
      <c r="K426" s="447">
        <f ca="1">IF(S426="",0,IF(COUNTIF(S$11:S426,S426)=1,1,0))</f>
        <v>0</v>
      </c>
      <c r="L426" s="446">
        <f ca="1">IF(Z426="",0,IF(COUNTIF(Z$11:Z426,Z426)=1,1,0))</f>
        <v>0</v>
      </c>
      <c r="M426" s="767">
        <f ca="1">IF($W426=2,IF(COUNTIFS($W$11:$W426,2,$Z$11:$Z426,$Z426)=1,1,0),0)</f>
        <v>0</v>
      </c>
      <c r="N426" s="767">
        <f ca="1">IF($W426=1,IF(COUNTIFS($W$11:$W426,2,$Z$11:$Z426,$Z426)=1,1,0),0)</f>
        <v>0</v>
      </c>
      <c r="O426" s="446">
        <f ca="1">IF(H426=0,0,IF(COUNTIF(Z$11:Z426,Z426)=1,1,0))</f>
        <v>0</v>
      </c>
      <c r="P426" s="448" t="str">
        <f t="shared" ca="1" si="738"/>
        <v>石川県</v>
      </c>
      <c r="Q426" s="89">
        <f t="shared" ca="1" si="739"/>
        <v>416</v>
      </c>
      <c r="R426" s="170" t="s">
        <v>459</v>
      </c>
      <c r="S426" s="357" t="str">
        <f t="shared" ca="1" si="740"/>
        <v/>
      </c>
      <c r="T426" s="357" t="str">
        <f t="shared" ca="1" si="741"/>
        <v/>
      </c>
      <c r="U426" s="58" t="str">
        <f t="shared" ca="1" si="742"/>
        <v/>
      </c>
      <c r="V426" s="58" t="str">
        <f t="shared" ca="1" si="743"/>
        <v/>
      </c>
      <c r="W426" s="920" t="str">
        <f t="shared" ca="1" si="744"/>
        <v/>
      </c>
      <c r="X426" s="369">
        <f ca="1">IFERROR(VLOOKUP(W426,'（様式１号）３整理番号表'!$B$4:$H$5,2,FALSE),0)</f>
        <v>0</v>
      </c>
      <c r="Y426" s="768" t="str" cm="1">
        <f t="array" aca="1" ref="Y426" ca="1">IF(AND(D426=0,F426=0),"",IF(COUNTIF(D$11:D426,D426)=1,1,IF(COUNTIFS(D$11:D426,D426,F$11:F426,F426)=1,INDEX((D$11:D426,F$11:F426,Y$11:Y426),MATCH(_xlfn.MAXIFS(F$11:F425,D$11:D425,D426),$F$11:F426,0),1,3)+1,INDEX((D$11:D426,F$11:F426,Y$11:Y426),MATCH(D426&amp;F426,D$11:D426&amp;F$11:F426,0),1,3))))</f>
        <v/>
      </c>
      <c r="Z426" s="40" t="str">
        <f t="shared" ca="1" si="745"/>
        <v/>
      </c>
      <c r="AA426" s="924" t="str">
        <f t="shared" ca="1" si="746"/>
        <v/>
      </c>
      <c r="AB426" s="93">
        <f ca="1">IFERROR(VLOOKUP(AA426,'（様式１号）３整理番号表'!$B$10:$H$16,2,FALSE),0)</f>
        <v>0</v>
      </c>
      <c r="AC426" s="924" t="str">
        <f t="shared" ca="1" si="747"/>
        <v/>
      </c>
      <c r="AD426" s="924" t="str">
        <f t="shared" ca="1" si="748"/>
        <v/>
      </c>
      <c r="AE426" s="93">
        <f ca="1">IFERROR(VLOOKUP(AD426,'（様式１号）３整理番号表'!$B$21:$H$22,2,FALSE),0)</f>
        <v>0</v>
      </c>
      <c r="AF426" s="924" t="str">
        <f t="shared" ca="1" si="749"/>
        <v/>
      </c>
      <c r="AG426" s="93">
        <f ca="1">IFERROR(VLOOKUP(AF426,'（様式１号）３整理番号表'!$B$26:$H$31,2,FALSE),0)</f>
        <v>0</v>
      </c>
      <c r="AH426" s="924" t="str">
        <f t="shared" ca="1" si="750"/>
        <v/>
      </c>
      <c r="AI426" s="93">
        <f ca="1">IFERROR(VLOOKUP(AH426,'（様式１号）３整理番号表'!$J$5:$N$59,2,FALSE),0)</f>
        <v>0</v>
      </c>
      <c r="AJ426" s="77" t="str">
        <f t="shared" ca="1" si="751"/>
        <v/>
      </c>
      <c r="AK426" s="93">
        <f ca="1">IFERROR(VLOOKUP(AJ426,'（様式１号）３整理番号表'!$P$5:$R$29,2,FALSE),0)</f>
        <v>0</v>
      </c>
      <c r="AL426" s="921" t="str">
        <f t="shared" ca="1" si="752"/>
        <v/>
      </c>
      <c r="AM426" s="921" t="str">
        <f t="shared" ca="1" si="753"/>
        <v/>
      </c>
      <c r="AN426" s="921"/>
      <c r="AO426" s="77" t="str">
        <f t="shared" ca="1" si="754"/>
        <v/>
      </c>
      <c r="AP426" s="93">
        <f ca="1">IFERROR(VLOOKUP(AO426,'（様式１号）３整理番号表'!$P$5:$R$29,2,FALSE),0)</f>
        <v>0</v>
      </c>
      <c r="AQ426" s="924" t="str">
        <f t="shared" ca="1" si="755"/>
        <v/>
      </c>
      <c r="AR426" s="93">
        <f t="shared" ca="1" si="756"/>
        <v>0</v>
      </c>
      <c r="AS426" s="924" t="str">
        <f t="shared" ca="1" si="757"/>
        <v/>
      </c>
      <c r="AT426" s="40" t="str">
        <f t="shared" ca="1" si="758"/>
        <v/>
      </c>
      <c r="AU426" s="93" t="str">
        <f t="shared" ca="1" si="759"/>
        <v/>
      </c>
      <c r="AV426" s="923" t="str">
        <f t="shared" ca="1" si="760"/>
        <v/>
      </c>
      <c r="AW426" s="926" t="str">
        <f t="shared" ca="1" si="761"/>
        <v/>
      </c>
      <c r="AX426" s="925" t="str">
        <f t="shared" ca="1" si="762"/>
        <v/>
      </c>
      <c r="AY426" s="925" t="str">
        <f t="shared" ca="1" si="762"/>
        <v/>
      </c>
      <c r="AZ426" s="925" t="str">
        <f t="shared" ca="1" si="762"/>
        <v/>
      </c>
      <c r="BA426" s="925" t="str">
        <f t="shared" ca="1" si="762"/>
        <v/>
      </c>
      <c r="BB426" s="925" t="str">
        <f t="shared" ca="1" si="763"/>
        <v/>
      </c>
      <c r="BC426" s="925" t="str">
        <f t="shared" ca="1" si="764"/>
        <v/>
      </c>
      <c r="BD426" s="925" t="str">
        <f t="shared" ca="1" si="764"/>
        <v/>
      </c>
      <c r="BE426" s="925" t="str">
        <f t="shared" ca="1" si="764"/>
        <v/>
      </c>
      <c r="BF426" s="77" t="str">
        <f t="shared" ca="1" si="765"/>
        <v/>
      </c>
      <c r="BG426" s="924" t="str">
        <f t="shared" ca="1" si="766"/>
        <v/>
      </c>
      <c r="BH426" s="94">
        <f ca="1">IF(BF426&lt;&gt;"",INDEX('（様式１号）３整理番号表'!$AB$7:$AQ$12,MATCH(BF426,'（様式１号）３整理番号表'!$AA$7:$AA$12,0),MATCH(BG426,'（様式１号）３整理番号表'!$AB$6:$AQ$6,0)),0)</f>
        <v>0</v>
      </c>
      <c r="BI426" s="921" t="str">
        <f t="shared" ca="1" si="767"/>
        <v/>
      </c>
      <c r="BJ426" s="922" t="str">
        <f t="shared" ca="1" si="768"/>
        <v/>
      </c>
      <c r="BK426" s="926" t="str">
        <f t="shared" ca="1" si="769"/>
        <v/>
      </c>
      <c r="BL426" s="922" t="str">
        <f t="shared" ca="1" si="770"/>
        <v/>
      </c>
      <c r="BM426" s="79" t="str">
        <f t="shared" ca="1" si="771"/>
        <v/>
      </c>
      <c r="BN426" s="82" t="str">
        <f t="shared" ca="1" si="772"/>
        <v/>
      </c>
      <c r="BO426" s="83" t="str">
        <f t="shared" ca="1" si="773"/>
        <v/>
      </c>
      <c r="BP426" s="84" t="str">
        <f t="shared" ca="1" si="774"/>
        <v/>
      </c>
      <c r="BQ426" s="82" t="str">
        <f t="shared" ca="1" si="775"/>
        <v/>
      </c>
      <c r="BR426" s="97" t="str">
        <f t="shared" ca="1" si="776"/>
        <v/>
      </c>
      <c r="BS426" s="95" t="str">
        <f t="shared" ca="1" si="777"/>
        <v/>
      </c>
      <c r="BT426" s="184" t="str">
        <f t="shared" ca="1" si="778"/>
        <v/>
      </c>
      <c r="BU426" s="611" t="str">
        <f t="shared" ca="1" si="779"/>
        <v/>
      </c>
      <c r="BV426" s="77" t="str">
        <f t="shared" ca="1" si="780"/>
        <v/>
      </c>
      <c r="BW426" s="85" t="str">
        <f t="shared" ca="1" si="781"/>
        <v/>
      </c>
      <c r="BX426" s="86" t="str">
        <f t="shared" ca="1" si="782"/>
        <v/>
      </c>
      <c r="BY426" s="231">
        <f ca="1">IF('ポイント要件確認等（個別表）'!AD426=1,ROUNDDOWN('ポイント要件確認等（個別表）'!AV426,-3),IF('ポイント要件確認等（個別表）'!AD426=2,ROUNDDOWN('ポイント要件確認等（個別表）'!BH426,-3),IF('ポイント要件確認等（個別表）'!AD426=3,ROUNDDOWN('ポイント要件確認等（個別表）'!BT426,-3),0)))</f>
        <v>0</v>
      </c>
      <c r="BZ426" s="86" t="str">
        <f t="shared" ca="1" si="783"/>
        <v/>
      </c>
      <c r="CA426" s="232" t="str">
        <f t="shared" ca="1" si="784"/>
        <v/>
      </c>
      <c r="CB426" s="232">
        <f t="shared" ca="1" si="785"/>
        <v>0</v>
      </c>
      <c r="CC426" s="86" t="str">
        <f t="shared" ca="1" si="786"/>
        <v/>
      </c>
      <c r="CD426" s="86" t="str">
        <f t="shared" ca="1" si="787"/>
        <v/>
      </c>
      <c r="CE426" s="609"/>
      <c r="CF426" s="86" t="str">
        <f t="shared" ca="1" si="788"/>
        <v/>
      </c>
      <c r="CG426" s="185" t="str">
        <f t="shared" ca="1" si="789"/>
        <v/>
      </c>
      <c r="CH426" s="246" t="str">
        <f t="shared" ca="1" si="790"/>
        <v>含税額</v>
      </c>
      <c r="CI426" s="247" t="str">
        <f t="shared" ca="1" si="791"/>
        <v/>
      </c>
      <c r="CJ426" s="87" t="str">
        <f ca="1">IFERROR(IF(INDIRECT("'("&amp;'２個別表'!EO426&amp;")'!AR"&amp;84+EP426)&lt;&gt;1,"",1),"")</f>
        <v/>
      </c>
      <c r="CK426" s="244" t="str">
        <f t="shared" ca="1" si="792"/>
        <v/>
      </c>
      <c r="CL426" s="235" t="str">
        <f t="shared" ca="1" si="793"/>
        <v/>
      </c>
      <c r="CM426" s="239" t="str">
        <f t="shared" ca="1" si="794"/>
        <v/>
      </c>
      <c r="CN426" s="77" t="str">
        <f t="shared" ca="1" si="795"/>
        <v/>
      </c>
      <c r="CO426" s="93" t="str">
        <f ca="1">IFERROR(VLOOKUP(CN426,'（様式１号）３整理番号表'!$T$5:$V$15,2,FALSE),"")</f>
        <v/>
      </c>
      <c r="CP426" s="924" t="str">
        <f t="shared" ca="1" si="796"/>
        <v/>
      </c>
      <c r="CQ426" s="93" t="str">
        <f ca="1">IFERROR(VLOOKUP(CP426,'（様式１号）３整理番号表'!$T$19:$V$24,2,FALSE),"")</f>
        <v/>
      </c>
      <c r="CR426" s="924" t="str">
        <f ca="1">IFERROR(IF(INDIRECT("'("&amp;'２個別表'!EO426&amp;")'!AV"&amp;84+EP426)&lt;&gt;1,"",1),"")</f>
        <v/>
      </c>
      <c r="CS426" s="232">
        <f t="shared" ca="1" si="797"/>
        <v>0</v>
      </c>
      <c r="CT426" s="248">
        <f t="shared" ca="1" si="798"/>
        <v>0</v>
      </c>
      <c r="CU426" s="376" t="str">
        <f ca="1">IF(ER426="補強",IF(COUNTIFS($Z$11:Z426,Z426,$W$11:W426,1)=1,"１①",""),IF(COUNTIFS($Z$11:Z426,Z426,$W$11:W426,2)=1,"２①",""))</f>
        <v/>
      </c>
      <c r="CV426" s="57" t="str">
        <f t="shared" ca="1" si="799"/>
        <v/>
      </c>
      <c r="CW426" s="927" t="str">
        <f t="shared" ca="1" si="800"/>
        <v/>
      </c>
      <c r="CX426" s="256" t="str">
        <f t="shared" ca="1" si="801"/>
        <v/>
      </c>
      <c r="CY426" s="256" t="str">
        <f t="shared" ca="1" si="802"/>
        <v/>
      </c>
      <c r="CZ426" s="256" t="str">
        <f t="shared" ca="1" si="803"/>
        <v/>
      </c>
      <c r="DA426" s="256" t="str">
        <f t="shared" ca="1" si="804"/>
        <v/>
      </c>
      <c r="DB426" s="316" t="str">
        <f ca="1">IFERROR(VLOOKUP($CU426,'（様式１号）３整理番号表'!$Z$19:$AB$32,3,FALSE),"")</f>
        <v/>
      </c>
      <c r="DC426" s="259" t="str">
        <f t="shared" ca="1" si="805"/>
        <v>-</v>
      </c>
      <c r="DD426" s="618" t="str">
        <f t="shared" ca="1" si="806"/>
        <v/>
      </c>
      <c r="DE426" s="321" t="str">
        <f ca="1">IF(AND(AO426=18,AS426=1),IF(COUNTIFS($Y$11:Y426,Y426,$AS$11:AS426,1)=1,"２②",""),IF($CU426="１①",INDEX(INDIRECT("'("&amp;$EO426&amp;")'!AR116:BB116"),1,MATCH(INDIRECT("'("&amp;$EO426&amp;")'!C118"),INDIRECT("'("&amp;$EO426&amp;")'!AR119:BB119"),0)),""))</f>
        <v/>
      </c>
      <c r="DF426" s="324" t="str">
        <f t="shared" ca="1" si="807"/>
        <v/>
      </c>
      <c r="DG426" s="313" t="str">
        <f t="shared" ca="1" si="808"/>
        <v/>
      </c>
      <c r="DH426" s="313" t="str">
        <f t="shared" ca="1" si="809"/>
        <v/>
      </c>
      <c r="DI426" s="313" t="str">
        <f t="shared" ca="1" si="810"/>
        <v/>
      </c>
      <c r="DJ426" s="313" t="str">
        <f t="shared" ca="1" si="811"/>
        <v/>
      </c>
      <c r="DK426" s="328" t="str">
        <f t="shared" ca="1" si="812"/>
        <v/>
      </c>
      <c r="DL426" s="334" t="str">
        <f t="shared" ca="1" si="813"/>
        <v/>
      </c>
      <c r="DM426" s="915" t="str">
        <f t="shared" ca="1" si="814"/>
        <v/>
      </c>
      <c r="DN426" s="15"/>
      <c r="DO426" s="324"/>
      <c r="DP426" s="16"/>
      <c r="DQ426" s="16"/>
      <c r="DR426" s="16"/>
      <c r="DS426" s="16"/>
      <c r="DT426" s="318" t="str">
        <f>IFERROR(VLOOKUP($DN426,'（様式１号）３整理番号表'!$Z$19:$AB$32,3,FALSE),"")</f>
        <v/>
      </c>
      <c r="DU426" s="259" t="str">
        <f t="shared" si="815"/>
        <v/>
      </c>
      <c r="DV426" s="14"/>
      <c r="DW426" s="17" t="str">
        <f t="shared" ca="1" si="816"/>
        <v/>
      </c>
      <c r="DX426" s="88" t="str">
        <f t="shared" ca="1" si="833"/>
        <v/>
      </c>
      <c r="DZ426" s="339">
        <f t="shared" ca="1" si="837"/>
        <v>0</v>
      </c>
      <c r="EA426" s="339">
        <f t="shared" ca="1" si="837"/>
        <v>0</v>
      </c>
      <c r="EB426" s="339">
        <f t="shared" ca="1" si="837"/>
        <v>0</v>
      </c>
      <c r="EC426" s="339">
        <f t="shared" ca="1" si="837"/>
        <v>0</v>
      </c>
      <c r="ED426" s="339">
        <f t="shared" ca="1" si="837"/>
        <v>0</v>
      </c>
      <c r="EE426" s="339">
        <f t="shared" ca="1" si="837"/>
        <v>0</v>
      </c>
      <c r="EF426" s="339">
        <f t="shared" ca="1" si="837"/>
        <v>0</v>
      </c>
      <c r="EG426" s="339">
        <f t="shared" ca="1" si="837"/>
        <v>0</v>
      </c>
      <c r="EH426" s="339">
        <f t="shared" ca="1" si="837"/>
        <v>0</v>
      </c>
      <c r="EI426" s="339">
        <f t="shared" ca="1" si="837"/>
        <v>0</v>
      </c>
      <c r="EJ426" s="339">
        <f t="shared" ca="1" si="837"/>
        <v>0</v>
      </c>
      <c r="EK426" s="339">
        <f t="shared" ca="1" si="837"/>
        <v>0</v>
      </c>
      <c r="EL426" s="339">
        <f t="shared" ca="1" si="837"/>
        <v>0</v>
      </c>
      <c r="EM426" s="339">
        <f t="shared" ca="1" si="837"/>
        <v>0</v>
      </c>
      <c r="EO426" s="919" t="str">
        <f t="shared" ca="1" si="735"/>
        <v/>
      </c>
      <c r="EP426" s="919" t="str">
        <f t="shared" ca="1" si="817"/>
        <v/>
      </c>
      <c r="EQ426" s="919" t="str">
        <f t="shared" ca="1" si="818"/>
        <v/>
      </c>
      <c r="ER426" s="919" t="str">
        <f t="shared" ca="1" si="819"/>
        <v/>
      </c>
      <c r="ES426" s="919" t="str">
        <f ca="1">IFERROR(INDEX('郵便番号（石川県）'!$A$3:$F$2574,MATCH(INDIRECT("'("&amp;EO426&amp;")'!E7"),'郵便番号（石川県）'!$A$3:$A$2574,0),6),"")</f>
        <v/>
      </c>
      <c r="ET426" s="919" t="str">
        <f ca="1">IFERROR(INDEX('郵便番号（石川県）'!$A$3:$F$2574,MATCH(INDIRECT("'("&amp;$EO426&amp;")'!E7"),'郵便番号（石川県）'!$A$3:$A$2574,0),5),"")</f>
        <v/>
      </c>
      <c r="EU426" s="919" t="str">
        <f t="shared" ca="1" si="820"/>
        <v/>
      </c>
      <c r="EV426" s="919" t="str">
        <f t="shared" ca="1" si="821"/>
        <v/>
      </c>
      <c r="EW426" s="919" t="str">
        <f t="shared" ca="1" si="822"/>
        <v/>
      </c>
      <c r="EX426" s="919" t="str">
        <f t="shared" ca="1" si="823"/>
        <v/>
      </c>
      <c r="EY426" s="919" t="str">
        <f t="shared" ca="1" si="824"/>
        <v/>
      </c>
      <c r="EZ426" s="919" t="str">
        <f t="shared" ca="1" si="825"/>
        <v/>
      </c>
      <c r="FA426" s="919" t="str">
        <f t="shared" ca="1" si="826"/>
        <v/>
      </c>
      <c r="FB426" s="919" t="str">
        <f t="shared" ca="1" si="827"/>
        <v/>
      </c>
      <c r="FC426" s="919" t="str">
        <f t="shared" ca="1" si="828"/>
        <v/>
      </c>
      <c r="FD426" s="627" t="str">
        <f t="shared" ca="1" si="829"/>
        <v/>
      </c>
      <c r="FE426" s="630">
        <v>416</v>
      </c>
      <c r="FF426" s="299" t="str">
        <f t="shared" ca="1" si="830"/>
        <v/>
      </c>
      <c r="FG426" s="993" t="str">
        <f t="shared" ca="1" si="831"/>
        <v/>
      </c>
      <c r="FH426" s="919" t="str">
        <f t="shared" ca="1" si="832"/>
        <v/>
      </c>
      <c r="FI426" s="299">
        <f ca="1">COUNTIF($FH$11:FH426,"■")</f>
        <v>0</v>
      </c>
    </row>
    <row r="427" spans="1:165" ht="34.5" customHeight="1">
      <c r="A427" s="445">
        <f t="shared" ca="1" si="736"/>
        <v>0</v>
      </c>
      <c r="B427" s="446">
        <f>IF(R427&lt;&gt;"",IF(COUNTIF(R$11:R427,R427)=1,MAX(B$11:B426)+1,INDEX(B$11:B426,MATCH(R427,R$11:R426,0),1)),0)</f>
        <v>1</v>
      </c>
      <c r="C427" s="446">
        <f ca="1">IF(T427&lt;&gt;"",IF(COUNTIF(T$11:T427,T427)=1,MAX(C$11:C426)+1,INDEX(C$11:C426,MATCH(T427,T$11:T426,0),1)),0)</f>
        <v>0</v>
      </c>
      <c r="D427" s="446">
        <f ca="1">IF(U427&lt;&gt;"",IF(COUNTIF(U$11:U427,U427)=1,MAX(D$11:D426)+1,INDEX(D$11:D426,MATCH(U427,U$11:U426,0),1)),0)</f>
        <v>0</v>
      </c>
      <c r="E427" s="446">
        <f ca="1">IF(S427&lt;&gt;"",IF(COUNTIF(S$11:S427,S427)=1,MAX(E$11:E426)+1,INDEX(E$11:E426,MATCH(S427,S$11:S426,0),1)),0)</f>
        <v>0</v>
      </c>
      <c r="F427" s="446">
        <f ca="1">IF(Z427&lt;&gt;"",IF(COUNTIF(Z$11:Z427,Z427)=1,MAX(F$11:F426)+1,INDEX(F$11:F426,MATCH(Z427,Z$11:Z426,0),1)),0)</f>
        <v>0</v>
      </c>
      <c r="G427" s="447" cm="1">
        <f t="array" aca="1" ref="G427" ca="1">IF(Z427&lt;&gt;"",IF(COUNTIFS(Z$11:Z427,Z427,W$11:W427,W427)=1,MAX(G$11:G426)+1,INDEX(G$11:G426,MATCH(Z427&amp;W427,Z$11:Z426&amp;W$11:W427,0),1)),0)</f>
        <v>0</v>
      </c>
      <c r="H427" s="447">
        <f t="shared" ca="1" si="737"/>
        <v>0</v>
      </c>
      <c r="I427" s="447">
        <f ca="1">IF(T427="",0,IF(COUNTIF(T$11:T427,T427)=1,1,0))</f>
        <v>0</v>
      </c>
      <c r="J427" s="447">
        <f ca="1">IF(U427="",0,IF(COUNTIF(U$11:U427,U427)=1,1,0))</f>
        <v>0</v>
      </c>
      <c r="K427" s="447">
        <f ca="1">IF(S427="",0,IF(COUNTIF(S$11:S427,S427)=1,1,0))</f>
        <v>0</v>
      </c>
      <c r="L427" s="446">
        <f ca="1">IF(Z427="",0,IF(COUNTIF(Z$11:Z427,Z427)=1,1,0))</f>
        <v>0</v>
      </c>
      <c r="M427" s="767">
        <f ca="1">IF($W427=2,IF(COUNTIFS($W$11:$W427,2,$Z$11:$Z427,$Z427)=1,1,0),0)</f>
        <v>0</v>
      </c>
      <c r="N427" s="767">
        <f ca="1">IF($W427=1,IF(COUNTIFS($W$11:$W427,2,$Z$11:$Z427,$Z427)=1,1,0),0)</f>
        <v>0</v>
      </c>
      <c r="O427" s="446">
        <f ca="1">IF(H427=0,0,IF(COUNTIF(Z$11:Z427,Z427)=1,1,0))</f>
        <v>0</v>
      </c>
      <c r="P427" s="448" t="str">
        <f t="shared" ca="1" si="738"/>
        <v>石川県</v>
      </c>
      <c r="Q427" s="89">
        <f t="shared" ca="1" si="739"/>
        <v>417</v>
      </c>
      <c r="R427" s="170" t="s">
        <v>459</v>
      </c>
      <c r="S427" s="357" t="str">
        <f t="shared" ca="1" si="740"/>
        <v/>
      </c>
      <c r="T427" s="357" t="str">
        <f t="shared" ca="1" si="741"/>
        <v/>
      </c>
      <c r="U427" s="58" t="str">
        <f t="shared" ca="1" si="742"/>
        <v/>
      </c>
      <c r="V427" s="58" t="str">
        <f t="shared" ca="1" si="743"/>
        <v/>
      </c>
      <c r="W427" s="920" t="str">
        <f t="shared" ca="1" si="744"/>
        <v/>
      </c>
      <c r="X427" s="369">
        <f ca="1">IFERROR(VLOOKUP(W427,'（様式１号）３整理番号表'!$B$4:$H$5,2,FALSE),0)</f>
        <v>0</v>
      </c>
      <c r="Y427" s="768" t="str" cm="1">
        <f t="array" aca="1" ref="Y427" ca="1">IF(AND(D427=0,F427=0),"",IF(COUNTIF(D$11:D427,D427)=1,1,IF(COUNTIFS(D$11:D427,D427,F$11:F427,F427)=1,INDEX((D$11:D427,F$11:F427,Y$11:Y427),MATCH(_xlfn.MAXIFS(F$11:F426,D$11:D426,D427),$F$11:F427,0),1,3)+1,INDEX((D$11:D427,F$11:F427,Y$11:Y427),MATCH(D427&amp;F427,D$11:D427&amp;F$11:F427,0),1,3))))</f>
        <v/>
      </c>
      <c r="Z427" s="40" t="str">
        <f t="shared" ca="1" si="745"/>
        <v/>
      </c>
      <c r="AA427" s="924" t="str">
        <f t="shared" ca="1" si="746"/>
        <v/>
      </c>
      <c r="AB427" s="93">
        <f ca="1">IFERROR(VLOOKUP(AA427,'（様式１号）３整理番号表'!$B$10:$H$16,2,FALSE),0)</f>
        <v>0</v>
      </c>
      <c r="AC427" s="924" t="str">
        <f t="shared" ca="1" si="747"/>
        <v/>
      </c>
      <c r="AD427" s="924" t="str">
        <f t="shared" ca="1" si="748"/>
        <v/>
      </c>
      <c r="AE427" s="93">
        <f ca="1">IFERROR(VLOOKUP(AD427,'（様式１号）３整理番号表'!$B$21:$H$22,2,FALSE),0)</f>
        <v>0</v>
      </c>
      <c r="AF427" s="924" t="str">
        <f t="shared" ca="1" si="749"/>
        <v/>
      </c>
      <c r="AG427" s="93">
        <f ca="1">IFERROR(VLOOKUP(AF427,'（様式１号）３整理番号表'!$B$26:$H$31,2,FALSE),0)</f>
        <v>0</v>
      </c>
      <c r="AH427" s="924" t="str">
        <f t="shared" ca="1" si="750"/>
        <v/>
      </c>
      <c r="AI427" s="93">
        <f ca="1">IFERROR(VLOOKUP(AH427,'（様式１号）３整理番号表'!$J$5:$N$59,2,FALSE),0)</f>
        <v>0</v>
      </c>
      <c r="AJ427" s="77" t="str">
        <f t="shared" ca="1" si="751"/>
        <v/>
      </c>
      <c r="AK427" s="93">
        <f ca="1">IFERROR(VLOOKUP(AJ427,'（様式１号）３整理番号表'!$P$5:$R$29,2,FALSE),0)</f>
        <v>0</v>
      </c>
      <c r="AL427" s="921" t="str">
        <f t="shared" ca="1" si="752"/>
        <v/>
      </c>
      <c r="AM427" s="921" t="str">
        <f t="shared" ca="1" si="753"/>
        <v/>
      </c>
      <c r="AN427" s="921"/>
      <c r="AO427" s="77" t="str">
        <f t="shared" ca="1" si="754"/>
        <v/>
      </c>
      <c r="AP427" s="93">
        <f ca="1">IFERROR(VLOOKUP(AO427,'（様式１号）３整理番号表'!$P$5:$R$29,2,FALSE),0)</f>
        <v>0</v>
      </c>
      <c r="AQ427" s="924" t="str">
        <f t="shared" ca="1" si="755"/>
        <v/>
      </c>
      <c r="AR427" s="93">
        <f t="shared" ca="1" si="756"/>
        <v>0</v>
      </c>
      <c r="AS427" s="924" t="str">
        <f t="shared" ca="1" si="757"/>
        <v/>
      </c>
      <c r="AT427" s="40" t="str">
        <f t="shared" ca="1" si="758"/>
        <v/>
      </c>
      <c r="AU427" s="93" t="str">
        <f t="shared" ca="1" si="759"/>
        <v/>
      </c>
      <c r="AV427" s="923" t="str">
        <f t="shared" ca="1" si="760"/>
        <v/>
      </c>
      <c r="AW427" s="926" t="str">
        <f t="shared" ca="1" si="761"/>
        <v/>
      </c>
      <c r="AX427" s="925" t="str">
        <f t="shared" ca="1" si="762"/>
        <v/>
      </c>
      <c r="AY427" s="925" t="str">
        <f t="shared" ca="1" si="762"/>
        <v/>
      </c>
      <c r="AZ427" s="925" t="str">
        <f t="shared" ca="1" si="762"/>
        <v/>
      </c>
      <c r="BA427" s="925" t="str">
        <f t="shared" ca="1" si="762"/>
        <v/>
      </c>
      <c r="BB427" s="925" t="str">
        <f t="shared" ca="1" si="763"/>
        <v/>
      </c>
      <c r="BC427" s="925" t="str">
        <f t="shared" ca="1" si="764"/>
        <v/>
      </c>
      <c r="BD427" s="925" t="str">
        <f t="shared" ca="1" si="764"/>
        <v/>
      </c>
      <c r="BE427" s="925" t="str">
        <f t="shared" ca="1" si="764"/>
        <v/>
      </c>
      <c r="BF427" s="77" t="str">
        <f t="shared" ca="1" si="765"/>
        <v/>
      </c>
      <c r="BG427" s="924" t="str">
        <f t="shared" ca="1" si="766"/>
        <v/>
      </c>
      <c r="BH427" s="94">
        <f ca="1">IF(BF427&lt;&gt;"",INDEX('（様式１号）３整理番号表'!$AB$7:$AQ$12,MATCH(BF427,'（様式１号）３整理番号表'!$AA$7:$AA$12,0),MATCH(BG427,'（様式１号）３整理番号表'!$AB$6:$AQ$6,0)),0)</f>
        <v>0</v>
      </c>
      <c r="BI427" s="921" t="str">
        <f t="shared" ca="1" si="767"/>
        <v/>
      </c>
      <c r="BJ427" s="922" t="str">
        <f t="shared" ca="1" si="768"/>
        <v/>
      </c>
      <c r="BK427" s="926" t="str">
        <f t="shared" ca="1" si="769"/>
        <v/>
      </c>
      <c r="BL427" s="922" t="str">
        <f t="shared" ca="1" si="770"/>
        <v/>
      </c>
      <c r="BM427" s="79" t="str">
        <f t="shared" ca="1" si="771"/>
        <v/>
      </c>
      <c r="BN427" s="82" t="str">
        <f t="shared" ca="1" si="772"/>
        <v/>
      </c>
      <c r="BO427" s="83" t="str">
        <f t="shared" ca="1" si="773"/>
        <v/>
      </c>
      <c r="BP427" s="84" t="str">
        <f t="shared" ca="1" si="774"/>
        <v/>
      </c>
      <c r="BQ427" s="82" t="str">
        <f t="shared" ca="1" si="775"/>
        <v/>
      </c>
      <c r="BR427" s="97" t="str">
        <f t="shared" ca="1" si="776"/>
        <v/>
      </c>
      <c r="BS427" s="95" t="str">
        <f t="shared" ca="1" si="777"/>
        <v/>
      </c>
      <c r="BT427" s="184" t="str">
        <f t="shared" ca="1" si="778"/>
        <v/>
      </c>
      <c r="BU427" s="611" t="str">
        <f t="shared" ca="1" si="779"/>
        <v/>
      </c>
      <c r="BV427" s="77" t="str">
        <f t="shared" ca="1" si="780"/>
        <v/>
      </c>
      <c r="BW427" s="85" t="str">
        <f t="shared" ca="1" si="781"/>
        <v/>
      </c>
      <c r="BX427" s="86" t="str">
        <f t="shared" ca="1" si="782"/>
        <v/>
      </c>
      <c r="BY427" s="231">
        <f ca="1">IF('ポイント要件確認等（個別表）'!AD427=1,ROUNDDOWN('ポイント要件確認等（個別表）'!AV427,-3),IF('ポイント要件確認等（個別表）'!AD427=2,ROUNDDOWN('ポイント要件確認等（個別表）'!BH427,-3),IF('ポイント要件確認等（個別表）'!AD427=3,ROUNDDOWN('ポイント要件確認等（個別表）'!BT427,-3),0)))</f>
        <v>0</v>
      </c>
      <c r="BZ427" s="86" t="str">
        <f t="shared" ca="1" si="783"/>
        <v/>
      </c>
      <c r="CA427" s="232" t="str">
        <f t="shared" ca="1" si="784"/>
        <v/>
      </c>
      <c r="CB427" s="232">
        <f t="shared" ca="1" si="785"/>
        <v>0</v>
      </c>
      <c r="CC427" s="86" t="str">
        <f t="shared" ca="1" si="786"/>
        <v/>
      </c>
      <c r="CD427" s="86" t="str">
        <f t="shared" ca="1" si="787"/>
        <v/>
      </c>
      <c r="CE427" s="609"/>
      <c r="CF427" s="86" t="str">
        <f t="shared" ca="1" si="788"/>
        <v/>
      </c>
      <c r="CG427" s="185" t="str">
        <f t="shared" ca="1" si="789"/>
        <v/>
      </c>
      <c r="CH427" s="246" t="str">
        <f t="shared" ca="1" si="790"/>
        <v>含税額</v>
      </c>
      <c r="CI427" s="247" t="str">
        <f t="shared" ca="1" si="791"/>
        <v/>
      </c>
      <c r="CJ427" s="87" t="str">
        <f ca="1">IFERROR(IF(INDIRECT("'("&amp;'２個別表'!EO427&amp;")'!AR"&amp;84+EP427)&lt;&gt;1,"",1),"")</f>
        <v/>
      </c>
      <c r="CK427" s="244" t="str">
        <f t="shared" ca="1" si="792"/>
        <v/>
      </c>
      <c r="CL427" s="235" t="str">
        <f t="shared" ca="1" si="793"/>
        <v/>
      </c>
      <c r="CM427" s="239" t="str">
        <f t="shared" ca="1" si="794"/>
        <v/>
      </c>
      <c r="CN427" s="77" t="str">
        <f t="shared" ca="1" si="795"/>
        <v/>
      </c>
      <c r="CO427" s="93" t="str">
        <f ca="1">IFERROR(VLOOKUP(CN427,'（様式１号）３整理番号表'!$T$5:$V$15,2,FALSE),"")</f>
        <v/>
      </c>
      <c r="CP427" s="924" t="str">
        <f t="shared" ca="1" si="796"/>
        <v/>
      </c>
      <c r="CQ427" s="93" t="str">
        <f ca="1">IFERROR(VLOOKUP(CP427,'（様式１号）３整理番号表'!$T$19:$V$24,2,FALSE),"")</f>
        <v/>
      </c>
      <c r="CR427" s="924" t="str">
        <f ca="1">IFERROR(IF(INDIRECT("'("&amp;'２個別表'!EO427&amp;")'!AV"&amp;84+EP427)&lt;&gt;1,"",1),"")</f>
        <v/>
      </c>
      <c r="CS427" s="232">
        <f t="shared" ca="1" si="797"/>
        <v>0</v>
      </c>
      <c r="CT427" s="248">
        <f t="shared" ca="1" si="798"/>
        <v>0</v>
      </c>
      <c r="CU427" s="376" t="str">
        <f ca="1">IF(ER427="補強",IF(COUNTIFS($Z$11:Z427,Z427,$W$11:W427,1)=1,"１①",""),IF(COUNTIFS($Z$11:Z427,Z427,$W$11:W427,2)=1,"２①",""))</f>
        <v/>
      </c>
      <c r="CV427" s="57" t="str">
        <f t="shared" ca="1" si="799"/>
        <v/>
      </c>
      <c r="CW427" s="927" t="str">
        <f t="shared" ca="1" si="800"/>
        <v/>
      </c>
      <c r="CX427" s="256" t="str">
        <f t="shared" ca="1" si="801"/>
        <v/>
      </c>
      <c r="CY427" s="256" t="str">
        <f t="shared" ca="1" si="802"/>
        <v/>
      </c>
      <c r="CZ427" s="256" t="str">
        <f t="shared" ca="1" si="803"/>
        <v/>
      </c>
      <c r="DA427" s="256" t="str">
        <f t="shared" ca="1" si="804"/>
        <v/>
      </c>
      <c r="DB427" s="316" t="str">
        <f ca="1">IFERROR(VLOOKUP($CU427,'（様式１号）３整理番号表'!$Z$19:$AB$32,3,FALSE),"")</f>
        <v/>
      </c>
      <c r="DC427" s="259" t="str">
        <f t="shared" ca="1" si="805"/>
        <v>-</v>
      </c>
      <c r="DD427" s="618" t="str">
        <f t="shared" ca="1" si="806"/>
        <v/>
      </c>
      <c r="DE427" s="321" t="str">
        <f ca="1">IF(AND(AO427=18,AS427=1),IF(COUNTIFS($Y$11:Y427,Y427,$AS$11:AS427,1)=1,"２②",""),IF($CU427="１①",INDEX(INDIRECT("'("&amp;$EO427&amp;")'!AR116:BB116"),1,MATCH(INDIRECT("'("&amp;$EO427&amp;")'!C118"),INDIRECT("'("&amp;$EO427&amp;")'!AR119:BB119"),0)),""))</f>
        <v/>
      </c>
      <c r="DF427" s="324" t="str">
        <f t="shared" ca="1" si="807"/>
        <v/>
      </c>
      <c r="DG427" s="313" t="str">
        <f t="shared" ca="1" si="808"/>
        <v/>
      </c>
      <c r="DH427" s="313" t="str">
        <f t="shared" ca="1" si="809"/>
        <v/>
      </c>
      <c r="DI427" s="313" t="str">
        <f t="shared" ca="1" si="810"/>
        <v/>
      </c>
      <c r="DJ427" s="313" t="str">
        <f t="shared" ca="1" si="811"/>
        <v/>
      </c>
      <c r="DK427" s="328" t="str">
        <f t="shared" ca="1" si="812"/>
        <v/>
      </c>
      <c r="DL427" s="334" t="str">
        <f t="shared" ca="1" si="813"/>
        <v/>
      </c>
      <c r="DM427" s="915" t="str">
        <f t="shared" ca="1" si="814"/>
        <v/>
      </c>
      <c r="DN427" s="15"/>
      <c r="DO427" s="324"/>
      <c r="DP427" s="16"/>
      <c r="DQ427" s="16"/>
      <c r="DR427" s="16"/>
      <c r="DS427" s="16"/>
      <c r="DT427" s="318" t="str">
        <f>IFERROR(VLOOKUP($DN427,'（様式１号）３整理番号表'!$Z$19:$AB$32,3,FALSE),"")</f>
        <v/>
      </c>
      <c r="DU427" s="259" t="str">
        <f t="shared" si="815"/>
        <v/>
      </c>
      <c r="DV427" s="14"/>
      <c r="DW427" s="17" t="str">
        <f t="shared" ca="1" si="816"/>
        <v/>
      </c>
      <c r="DX427" s="88" t="str">
        <f t="shared" ca="1" si="833"/>
        <v/>
      </c>
      <c r="DZ427" s="339">
        <f t="shared" ca="1" si="837"/>
        <v>0</v>
      </c>
      <c r="EA427" s="339">
        <f t="shared" ca="1" si="837"/>
        <v>0</v>
      </c>
      <c r="EB427" s="339">
        <f t="shared" ca="1" si="837"/>
        <v>0</v>
      </c>
      <c r="EC427" s="339">
        <f t="shared" ca="1" si="837"/>
        <v>0</v>
      </c>
      <c r="ED427" s="339">
        <f t="shared" ca="1" si="837"/>
        <v>0</v>
      </c>
      <c r="EE427" s="339">
        <f t="shared" ca="1" si="837"/>
        <v>0</v>
      </c>
      <c r="EF427" s="339">
        <f t="shared" ca="1" si="837"/>
        <v>0</v>
      </c>
      <c r="EG427" s="339">
        <f t="shared" ca="1" si="837"/>
        <v>0</v>
      </c>
      <c r="EH427" s="339">
        <f t="shared" ca="1" si="837"/>
        <v>0</v>
      </c>
      <c r="EI427" s="339">
        <f t="shared" ca="1" si="837"/>
        <v>0</v>
      </c>
      <c r="EJ427" s="339">
        <f t="shared" ca="1" si="837"/>
        <v>0</v>
      </c>
      <c r="EK427" s="339">
        <f t="shared" ca="1" si="837"/>
        <v>0</v>
      </c>
      <c r="EL427" s="339">
        <f t="shared" ca="1" si="837"/>
        <v>0</v>
      </c>
      <c r="EM427" s="339">
        <f t="shared" ca="1" si="837"/>
        <v>0</v>
      </c>
      <c r="EO427" s="919" t="str">
        <f t="shared" ca="1" si="735"/>
        <v/>
      </c>
      <c r="EP427" s="919" t="str">
        <f t="shared" ca="1" si="817"/>
        <v/>
      </c>
      <c r="EQ427" s="919" t="str">
        <f t="shared" ca="1" si="818"/>
        <v/>
      </c>
      <c r="ER427" s="919" t="str">
        <f t="shared" ca="1" si="819"/>
        <v/>
      </c>
      <c r="ES427" s="919" t="str">
        <f ca="1">IFERROR(INDEX('郵便番号（石川県）'!$A$3:$F$2574,MATCH(INDIRECT("'("&amp;EO427&amp;")'!E7"),'郵便番号（石川県）'!$A$3:$A$2574,0),6),"")</f>
        <v/>
      </c>
      <c r="ET427" s="919" t="str">
        <f ca="1">IFERROR(INDEX('郵便番号（石川県）'!$A$3:$F$2574,MATCH(INDIRECT("'("&amp;$EO427&amp;")'!E7"),'郵便番号（石川県）'!$A$3:$A$2574,0),5),"")</f>
        <v/>
      </c>
      <c r="EU427" s="919" t="str">
        <f t="shared" ca="1" si="820"/>
        <v/>
      </c>
      <c r="EV427" s="919" t="str">
        <f t="shared" ca="1" si="821"/>
        <v/>
      </c>
      <c r="EW427" s="919" t="str">
        <f t="shared" ca="1" si="822"/>
        <v/>
      </c>
      <c r="EX427" s="919" t="str">
        <f t="shared" ca="1" si="823"/>
        <v/>
      </c>
      <c r="EY427" s="919" t="str">
        <f t="shared" ca="1" si="824"/>
        <v/>
      </c>
      <c r="EZ427" s="919" t="str">
        <f t="shared" ca="1" si="825"/>
        <v/>
      </c>
      <c r="FA427" s="919" t="str">
        <f t="shared" ca="1" si="826"/>
        <v/>
      </c>
      <c r="FB427" s="919" t="str">
        <f t="shared" ca="1" si="827"/>
        <v/>
      </c>
      <c r="FC427" s="919" t="str">
        <f t="shared" ca="1" si="828"/>
        <v/>
      </c>
      <c r="FD427" s="627" t="str">
        <f t="shared" ca="1" si="829"/>
        <v/>
      </c>
      <c r="FE427" s="630">
        <v>417</v>
      </c>
      <c r="FF427" s="299" t="str">
        <f t="shared" ca="1" si="830"/>
        <v/>
      </c>
      <c r="FG427" s="993" t="str">
        <f t="shared" ca="1" si="831"/>
        <v/>
      </c>
      <c r="FH427" s="919" t="str">
        <f t="shared" ca="1" si="832"/>
        <v/>
      </c>
      <c r="FI427" s="299">
        <f ca="1">COUNTIF($FH$11:FH427,"■")</f>
        <v>0</v>
      </c>
    </row>
    <row r="428" spans="1:165" ht="34.5" customHeight="1">
      <c r="A428" s="445">
        <f t="shared" ca="1" si="736"/>
        <v>0</v>
      </c>
      <c r="B428" s="446">
        <f>IF(R428&lt;&gt;"",IF(COUNTIF(R$11:R428,R428)=1,MAX(B$11:B427)+1,INDEX(B$11:B427,MATCH(R428,R$11:R427,0),1)),0)</f>
        <v>1</v>
      </c>
      <c r="C428" s="446">
        <f ca="1">IF(T428&lt;&gt;"",IF(COUNTIF(T$11:T428,T428)=1,MAX(C$11:C427)+1,INDEX(C$11:C427,MATCH(T428,T$11:T427,0),1)),0)</f>
        <v>0</v>
      </c>
      <c r="D428" s="446">
        <f ca="1">IF(U428&lt;&gt;"",IF(COUNTIF(U$11:U428,U428)=1,MAX(D$11:D427)+1,INDEX(D$11:D427,MATCH(U428,U$11:U427,0),1)),0)</f>
        <v>0</v>
      </c>
      <c r="E428" s="446">
        <f ca="1">IF(S428&lt;&gt;"",IF(COUNTIF(S$11:S428,S428)=1,MAX(E$11:E427)+1,INDEX(E$11:E427,MATCH(S428,S$11:S427,0),1)),0)</f>
        <v>0</v>
      </c>
      <c r="F428" s="446">
        <f ca="1">IF(Z428&lt;&gt;"",IF(COUNTIF(Z$11:Z428,Z428)=1,MAX(F$11:F427)+1,INDEX(F$11:F427,MATCH(Z428,Z$11:Z427,0),1)),0)</f>
        <v>0</v>
      </c>
      <c r="G428" s="447" cm="1">
        <f t="array" aca="1" ref="G428" ca="1">IF(Z428&lt;&gt;"",IF(COUNTIFS(Z$11:Z428,Z428,W$11:W428,W428)=1,MAX(G$11:G427)+1,INDEX(G$11:G427,MATCH(Z428&amp;W428,Z$11:Z427&amp;W$11:W428,0),1)),0)</f>
        <v>0</v>
      </c>
      <c r="H428" s="447">
        <f t="shared" ca="1" si="737"/>
        <v>0</v>
      </c>
      <c r="I428" s="447">
        <f ca="1">IF(T428="",0,IF(COUNTIF(T$11:T428,T428)=1,1,0))</f>
        <v>0</v>
      </c>
      <c r="J428" s="447">
        <f ca="1">IF(U428="",0,IF(COUNTIF(U$11:U428,U428)=1,1,0))</f>
        <v>0</v>
      </c>
      <c r="K428" s="447">
        <f ca="1">IF(S428="",0,IF(COUNTIF(S$11:S428,S428)=1,1,0))</f>
        <v>0</v>
      </c>
      <c r="L428" s="446">
        <f ca="1">IF(Z428="",0,IF(COUNTIF(Z$11:Z428,Z428)=1,1,0))</f>
        <v>0</v>
      </c>
      <c r="M428" s="767">
        <f ca="1">IF($W428=2,IF(COUNTIFS($W$11:$W428,2,$Z$11:$Z428,$Z428)=1,1,0),0)</f>
        <v>0</v>
      </c>
      <c r="N428" s="767">
        <f ca="1">IF($W428=1,IF(COUNTIFS($W$11:$W428,2,$Z$11:$Z428,$Z428)=1,1,0),0)</f>
        <v>0</v>
      </c>
      <c r="O428" s="446">
        <f ca="1">IF(H428=0,0,IF(COUNTIF(Z$11:Z428,Z428)=1,1,0))</f>
        <v>0</v>
      </c>
      <c r="P428" s="448" t="str">
        <f t="shared" ca="1" si="738"/>
        <v>石川県</v>
      </c>
      <c r="Q428" s="89">
        <f t="shared" ca="1" si="739"/>
        <v>418</v>
      </c>
      <c r="R428" s="170" t="s">
        <v>459</v>
      </c>
      <c r="S428" s="357" t="str">
        <f t="shared" ca="1" si="740"/>
        <v/>
      </c>
      <c r="T428" s="357" t="str">
        <f t="shared" ca="1" si="741"/>
        <v/>
      </c>
      <c r="U428" s="58" t="str">
        <f t="shared" ca="1" si="742"/>
        <v/>
      </c>
      <c r="V428" s="58" t="str">
        <f t="shared" ca="1" si="743"/>
        <v/>
      </c>
      <c r="W428" s="920" t="str">
        <f t="shared" ca="1" si="744"/>
        <v/>
      </c>
      <c r="X428" s="369">
        <f ca="1">IFERROR(VLOOKUP(W428,'（様式１号）３整理番号表'!$B$4:$H$5,2,FALSE),0)</f>
        <v>0</v>
      </c>
      <c r="Y428" s="768" t="str" cm="1">
        <f t="array" aca="1" ref="Y428" ca="1">IF(AND(D428=0,F428=0),"",IF(COUNTIF(D$11:D428,D428)=1,1,IF(COUNTIFS(D$11:D428,D428,F$11:F428,F428)=1,INDEX((D$11:D428,F$11:F428,Y$11:Y428),MATCH(_xlfn.MAXIFS(F$11:F427,D$11:D427,D428),$F$11:F428,0),1,3)+1,INDEX((D$11:D428,F$11:F428,Y$11:Y428),MATCH(D428&amp;F428,D$11:D428&amp;F$11:F428,0),1,3))))</f>
        <v/>
      </c>
      <c r="Z428" s="40" t="str">
        <f t="shared" ca="1" si="745"/>
        <v/>
      </c>
      <c r="AA428" s="924" t="str">
        <f t="shared" ca="1" si="746"/>
        <v/>
      </c>
      <c r="AB428" s="93">
        <f ca="1">IFERROR(VLOOKUP(AA428,'（様式１号）３整理番号表'!$B$10:$H$16,2,FALSE),0)</f>
        <v>0</v>
      </c>
      <c r="AC428" s="924" t="str">
        <f t="shared" ca="1" si="747"/>
        <v/>
      </c>
      <c r="AD428" s="924" t="str">
        <f t="shared" ca="1" si="748"/>
        <v/>
      </c>
      <c r="AE428" s="93">
        <f ca="1">IFERROR(VLOOKUP(AD428,'（様式１号）３整理番号表'!$B$21:$H$22,2,FALSE),0)</f>
        <v>0</v>
      </c>
      <c r="AF428" s="924" t="str">
        <f t="shared" ca="1" si="749"/>
        <v/>
      </c>
      <c r="AG428" s="93">
        <f ca="1">IFERROR(VLOOKUP(AF428,'（様式１号）３整理番号表'!$B$26:$H$31,2,FALSE),0)</f>
        <v>0</v>
      </c>
      <c r="AH428" s="924" t="str">
        <f t="shared" ca="1" si="750"/>
        <v/>
      </c>
      <c r="AI428" s="93">
        <f ca="1">IFERROR(VLOOKUP(AH428,'（様式１号）３整理番号表'!$J$5:$N$59,2,FALSE),0)</f>
        <v>0</v>
      </c>
      <c r="AJ428" s="77" t="str">
        <f t="shared" ca="1" si="751"/>
        <v/>
      </c>
      <c r="AK428" s="93">
        <f ca="1">IFERROR(VLOOKUP(AJ428,'（様式１号）３整理番号表'!$P$5:$R$29,2,FALSE),0)</f>
        <v>0</v>
      </c>
      <c r="AL428" s="921" t="str">
        <f t="shared" ca="1" si="752"/>
        <v/>
      </c>
      <c r="AM428" s="921" t="str">
        <f t="shared" ca="1" si="753"/>
        <v/>
      </c>
      <c r="AN428" s="921"/>
      <c r="AO428" s="77" t="str">
        <f t="shared" ca="1" si="754"/>
        <v/>
      </c>
      <c r="AP428" s="93">
        <f ca="1">IFERROR(VLOOKUP(AO428,'（様式１号）３整理番号表'!$P$5:$R$29,2,FALSE),0)</f>
        <v>0</v>
      </c>
      <c r="AQ428" s="924" t="str">
        <f t="shared" ca="1" si="755"/>
        <v/>
      </c>
      <c r="AR428" s="93">
        <f t="shared" ca="1" si="756"/>
        <v>0</v>
      </c>
      <c r="AS428" s="924" t="str">
        <f t="shared" ca="1" si="757"/>
        <v/>
      </c>
      <c r="AT428" s="40" t="str">
        <f t="shared" ca="1" si="758"/>
        <v/>
      </c>
      <c r="AU428" s="93" t="str">
        <f t="shared" ca="1" si="759"/>
        <v/>
      </c>
      <c r="AV428" s="923" t="str">
        <f t="shared" ca="1" si="760"/>
        <v/>
      </c>
      <c r="AW428" s="926" t="str">
        <f t="shared" ca="1" si="761"/>
        <v/>
      </c>
      <c r="AX428" s="925" t="str">
        <f t="shared" ca="1" si="762"/>
        <v/>
      </c>
      <c r="AY428" s="925" t="str">
        <f t="shared" ca="1" si="762"/>
        <v/>
      </c>
      <c r="AZ428" s="925" t="str">
        <f t="shared" ca="1" si="762"/>
        <v/>
      </c>
      <c r="BA428" s="925" t="str">
        <f t="shared" ca="1" si="762"/>
        <v/>
      </c>
      <c r="BB428" s="925" t="str">
        <f t="shared" ca="1" si="763"/>
        <v/>
      </c>
      <c r="BC428" s="925" t="str">
        <f t="shared" ca="1" si="764"/>
        <v/>
      </c>
      <c r="BD428" s="925" t="str">
        <f t="shared" ca="1" si="764"/>
        <v/>
      </c>
      <c r="BE428" s="925" t="str">
        <f t="shared" ca="1" si="764"/>
        <v/>
      </c>
      <c r="BF428" s="77" t="str">
        <f t="shared" ca="1" si="765"/>
        <v/>
      </c>
      <c r="BG428" s="924" t="str">
        <f t="shared" ca="1" si="766"/>
        <v/>
      </c>
      <c r="BH428" s="94">
        <f ca="1">IF(BF428&lt;&gt;"",INDEX('（様式１号）３整理番号表'!$AB$7:$AQ$12,MATCH(BF428,'（様式１号）３整理番号表'!$AA$7:$AA$12,0),MATCH(BG428,'（様式１号）３整理番号表'!$AB$6:$AQ$6,0)),0)</f>
        <v>0</v>
      </c>
      <c r="BI428" s="921" t="str">
        <f t="shared" ca="1" si="767"/>
        <v/>
      </c>
      <c r="BJ428" s="922" t="str">
        <f t="shared" ca="1" si="768"/>
        <v/>
      </c>
      <c r="BK428" s="926" t="str">
        <f t="shared" ca="1" si="769"/>
        <v/>
      </c>
      <c r="BL428" s="922" t="str">
        <f t="shared" ca="1" si="770"/>
        <v/>
      </c>
      <c r="BM428" s="79" t="str">
        <f t="shared" ca="1" si="771"/>
        <v/>
      </c>
      <c r="BN428" s="82" t="str">
        <f t="shared" ca="1" si="772"/>
        <v/>
      </c>
      <c r="BO428" s="83" t="str">
        <f t="shared" ca="1" si="773"/>
        <v/>
      </c>
      <c r="BP428" s="84" t="str">
        <f t="shared" ca="1" si="774"/>
        <v/>
      </c>
      <c r="BQ428" s="82" t="str">
        <f t="shared" ca="1" si="775"/>
        <v/>
      </c>
      <c r="BR428" s="97" t="str">
        <f t="shared" ca="1" si="776"/>
        <v/>
      </c>
      <c r="BS428" s="95" t="str">
        <f t="shared" ca="1" si="777"/>
        <v/>
      </c>
      <c r="BT428" s="184" t="str">
        <f t="shared" ca="1" si="778"/>
        <v/>
      </c>
      <c r="BU428" s="611" t="str">
        <f t="shared" ca="1" si="779"/>
        <v/>
      </c>
      <c r="BV428" s="77" t="str">
        <f t="shared" ca="1" si="780"/>
        <v/>
      </c>
      <c r="BW428" s="85" t="str">
        <f t="shared" ca="1" si="781"/>
        <v/>
      </c>
      <c r="BX428" s="86" t="str">
        <f t="shared" ca="1" si="782"/>
        <v/>
      </c>
      <c r="BY428" s="231">
        <f ca="1">IF('ポイント要件確認等（個別表）'!AD428=1,ROUNDDOWN('ポイント要件確認等（個別表）'!AV428,-3),IF('ポイント要件確認等（個別表）'!AD428=2,ROUNDDOWN('ポイント要件確認等（個別表）'!BH428,-3),IF('ポイント要件確認等（個別表）'!AD428=3,ROUNDDOWN('ポイント要件確認等（個別表）'!BT428,-3),0)))</f>
        <v>0</v>
      </c>
      <c r="BZ428" s="86" t="str">
        <f t="shared" ca="1" si="783"/>
        <v/>
      </c>
      <c r="CA428" s="232" t="str">
        <f t="shared" ca="1" si="784"/>
        <v/>
      </c>
      <c r="CB428" s="232">
        <f t="shared" ca="1" si="785"/>
        <v>0</v>
      </c>
      <c r="CC428" s="86" t="str">
        <f t="shared" ca="1" si="786"/>
        <v/>
      </c>
      <c r="CD428" s="86" t="str">
        <f t="shared" ca="1" si="787"/>
        <v/>
      </c>
      <c r="CE428" s="609"/>
      <c r="CF428" s="86" t="str">
        <f t="shared" ca="1" si="788"/>
        <v/>
      </c>
      <c r="CG428" s="185" t="str">
        <f t="shared" ca="1" si="789"/>
        <v/>
      </c>
      <c r="CH428" s="246" t="str">
        <f t="shared" ca="1" si="790"/>
        <v>含税額</v>
      </c>
      <c r="CI428" s="247" t="str">
        <f t="shared" ca="1" si="791"/>
        <v/>
      </c>
      <c r="CJ428" s="87" t="str">
        <f ca="1">IFERROR(IF(INDIRECT("'("&amp;'２個別表'!EO428&amp;")'!AR"&amp;84+EP428)&lt;&gt;1,"",1),"")</f>
        <v/>
      </c>
      <c r="CK428" s="244" t="str">
        <f t="shared" ca="1" si="792"/>
        <v/>
      </c>
      <c r="CL428" s="235" t="str">
        <f t="shared" ca="1" si="793"/>
        <v/>
      </c>
      <c r="CM428" s="239" t="str">
        <f t="shared" ca="1" si="794"/>
        <v/>
      </c>
      <c r="CN428" s="77" t="str">
        <f t="shared" ca="1" si="795"/>
        <v/>
      </c>
      <c r="CO428" s="93" t="str">
        <f ca="1">IFERROR(VLOOKUP(CN428,'（様式１号）３整理番号表'!$T$5:$V$15,2,FALSE),"")</f>
        <v/>
      </c>
      <c r="CP428" s="924" t="str">
        <f t="shared" ca="1" si="796"/>
        <v/>
      </c>
      <c r="CQ428" s="93" t="str">
        <f ca="1">IFERROR(VLOOKUP(CP428,'（様式１号）３整理番号表'!$T$19:$V$24,2,FALSE),"")</f>
        <v/>
      </c>
      <c r="CR428" s="924" t="str">
        <f ca="1">IFERROR(IF(INDIRECT("'("&amp;'２個別表'!EO428&amp;")'!AV"&amp;84+EP428)&lt;&gt;1,"",1),"")</f>
        <v/>
      </c>
      <c r="CS428" s="232">
        <f t="shared" ca="1" si="797"/>
        <v>0</v>
      </c>
      <c r="CT428" s="248">
        <f t="shared" ca="1" si="798"/>
        <v>0</v>
      </c>
      <c r="CU428" s="376" t="str">
        <f ca="1">IF(ER428="補強",IF(COUNTIFS($Z$11:Z428,Z428,$W$11:W428,1)=1,"１①",""),IF(COUNTIFS($Z$11:Z428,Z428,$W$11:W428,2)=1,"２①",""))</f>
        <v/>
      </c>
      <c r="CV428" s="57" t="str">
        <f t="shared" ca="1" si="799"/>
        <v/>
      </c>
      <c r="CW428" s="927" t="str">
        <f t="shared" ca="1" si="800"/>
        <v/>
      </c>
      <c r="CX428" s="256" t="str">
        <f t="shared" ca="1" si="801"/>
        <v/>
      </c>
      <c r="CY428" s="256" t="str">
        <f t="shared" ca="1" si="802"/>
        <v/>
      </c>
      <c r="CZ428" s="256" t="str">
        <f t="shared" ca="1" si="803"/>
        <v/>
      </c>
      <c r="DA428" s="256" t="str">
        <f t="shared" ca="1" si="804"/>
        <v/>
      </c>
      <c r="DB428" s="316" t="str">
        <f ca="1">IFERROR(VLOOKUP($CU428,'（様式１号）３整理番号表'!$Z$19:$AB$32,3,FALSE),"")</f>
        <v/>
      </c>
      <c r="DC428" s="259" t="str">
        <f t="shared" ca="1" si="805"/>
        <v>-</v>
      </c>
      <c r="DD428" s="618" t="str">
        <f t="shared" ca="1" si="806"/>
        <v/>
      </c>
      <c r="DE428" s="321" t="str">
        <f ca="1">IF(AND(AO428=18,AS428=1),IF(COUNTIFS($Y$11:Y428,Y428,$AS$11:AS428,1)=1,"２②",""),IF($CU428="１①",INDEX(INDIRECT("'("&amp;$EO428&amp;")'!AR116:BB116"),1,MATCH(INDIRECT("'("&amp;$EO428&amp;")'!C118"),INDIRECT("'("&amp;$EO428&amp;")'!AR119:BB119"),0)),""))</f>
        <v/>
      </c>
      <c r="DF428" s="324" t="str">
        <f t="shared" ca="1" si="807"/>
        <v/>
      </c>
      <c r="DG428" s="313" t="str">
        <f t="shared" ca="1" si="808"/>
        <v/>
      </c>
      <c r="DH428" s="313" t="str">
        <f t="shared" ca="1" si="809"/>
        <v/>
      </c>
      <c r="DI428" s="313" t="str">
        <f t="shared" ca="1" si="810"/>
        <v/>
      </c>
      <c r="DJ428" s="313" t="str">
        <f t="shared" ca="1" si="811"/>
        <v/>
      </c>
      <c r="DK428" s="328" t="str">
        <f t="shared" ca="1" si="812"/>
        <v/>
      </c>
      <c r="DL428" s="334" t="str">
        <f t="shared" ca="1" si="813"/>
        <v/>
      </c>
      <c r="DM428" s="915" t="str">
        <f t="shared" ca="1" si="814"/>
        <v/>
      </c>
      <c r="DN428" s="15"/>
      <c r="DO428" s="324"/>
      <c r="DP428" s="16"/>
      <c r="DQ428" s="16"/>
      <c r="DR428" s="16"/>
      <c r="DS428" s="16"/>
      <c r="DT428" s="318" t="str">
        <f>IFERROR(VLOOKUP($DN428,'（様式１号）３整理番号表'!$Z$19:$AB$32,3,FALSE),"")</f>
        <v/>
      </c>
      <c r="DU428" s="259" t="str">
        <f t="shared" si="815"/>
        <v/>
      </c>
      <c r="DV428" s="14"/>
      <c r="DW428" s="17" t="str">
        <f t="shared" ca="1" si="816"/>
        <v/>
      </c>
      <c r="DX428" s="88" t="str">
        <f t="shared" ca="1" si="833"/>
        <v/>
      </c>
      <c r="DZ428" s="339">
        <f t="shared" ca="1" si="837"/>
        <v>0</v>
      </c>
      <c r="EA428" s="339">
        <f t="shared" ca="1" si="837"/>
        <v>0</v>
      </c>
      <c r="EB428" s="339">
        <f t="shared" ca="1" si="837"/>
        <v>0</v>
      </c>
      <c r="EC428" s="339">
        <f t="shared" ca="1" si="837"/>
        <v>0</v>
      </c>
      <c r="ED428" s="339">
        <f t="shared" ca="1" si="837"/>
        <v>0</v>
      </c>
      <c r="EE428" s="339">
        <f t="shared" ca="1" si="837"/>
        <v>0</v>
      </c>
      <c r="EF428" s="339">
        <f t="shared" ca="1" si="837"/>
        <v>0</v>
      </c>
      <c r="EG428" s="339">
        <f t="shared" ca="1" si="837"/>
        <v>0</v>
      </c>
      <c r="EH428" s="339">
        <f t="shared" ca="1" si="837"/>
        <v>0</v>
      </c>
      <c r="EI428" s="339">
        <f t="shared" ca="1" si="837"/>
        <v>0</v>
      </c>
      <c r="EJ428" s="339">
        <f t="shared" ca="1" si="837"/>
        <v>0</v>
      </c>
      <c r="EK428" s="339">
        <f t="shared" ca="1" si="837"/>
        <v>0</v>
      </c>
      <c r="EL428" s="339">
        <f t="shared" ca="1" si="837"/>
        <v>0</v>
      </c>
      <c r="EM428" s="339">
        <f t="shared" ca="1" si="837"/>
        <v>0</v>
      </c>
      <c r="EO428" s="919" t="str">
        <f t="shared" ca="1" si="735"/>
        <v/>
      </c>
      <c r="EP428" s="919" t="str">
        <f t="shared" ca="1" si="817"/>
        <v/>
      </c>
      <c r="EQ428" s="919" t="str">
        <f t="shared" ca="1" si="818"/>
        <v/>
      </c>
      <c r="ER428" s="919" t="str">
        <f t="shared" ca="1" si="819"/>
        <v/>
      </c>
      <c r="ES428" s="919" t="str">
        <f ca="1">IFERROR(INDEX('郵便番号（石川県）'!$A$3:$F$2574,MATCH(INDIRECT("'("&amp;EO428&amp;")'!E7"),'郵便番号（石川県）'!$A$3:$A$2574,0),6),"")</f>
        <v/>
      </c>
      <c r="ET428" s="919" t="str">
        <f ca="1">IFERROR(INDEX('郵便番号（石川県）'!$A$3:$F$2574,MATCH(INDIRECT("'("&amp;$EO428&amp;")'!E7"),'郵便番号（石川県）'!$A$3:$A$2574,0),5),"")</f>
        <v/>
      </c>
      <c r="EU428" s="919" t="str">
        <f t="shared" ca="1" si="820"/>
        <v/>
      </c>
      <c r="EV428" s="919" t="str">
        <f t="shared" ca="1" si="821"/>
        <v/>
      </c>
      <c r="EW428" s="919" t="str">
        <f t="shared" ca="1" si="822"/>
        <v/>
      </c>
      <c r="EX428" s="919" t="str">
        <f t="shared" ca="1" si="823"/>
        <v/>
      </c>
      <c r="EY428" s="919" t="str">
        <f t="shared" ca="1" si="824"/>
        <v/>
      </c>
      <c r="EZ428" s="919" t="str">
        <f t="shared" ca="1" si="825"/>
        <v/>
      </c>
      <c r="FA428" s="919" t="str">
        <f t="shared" ca="1" si="826"/>
        <v/>
      </c>
      <c r="FB428" s="919" t="str">
        <f t="shared" ca="1" si="827"/>
        <v/>
      </c>
      <c r="FC428" s="919" t="str">
        <f t="shared" ca="1" si="828"/>
        <v/>
      </c>
      <c r="FD428" s="627" t="str">
        <f t="shared" ca="1" si="829"/>
        <v/>
      </c>
      <c r="FE428" s="630">
        <v>418</v>
      </c>
      <c r="FF428" s="299" t="str">
        <f t="shared" ca="1" si="830"/>
        <v/>
      </c>
      <c r="FG428" s="993" t="str">
        <f t="shared" ca="1" si="831"/>
        <v/>
      </c>
      <c r="FH428" s="919" t="str">
        <f t="shared" ca="1" si="832"/>
        <v/>
      </c>
      <c r="FI428" s="299">
        <f ca="1">COUNTIF($FH$11:FH428,"■")</f>
        <v>0</v>
      </c>
    </row>
    <row r="429" spans="1:165" ht="34.5" customHeight="1">
      <c r="A429" s="445">
        <f t="shared" ca="1" si="736"/>
        <v>0</v>
      </c>
      <c r="B429" s="446">
        <f>IF(R429&lt;&gt;"",IF(COUNTIF(R$11:R429,R429)=1,MAX(B$11:B428)+1,INDEX(B$11:B428,MATCH(R429,R$11:R428,0),1)),0)</f>
        <v>1</v>
      </c>
      <c r="C429" s="446">
        <f ca="1">IF(T429&lt;&gt;"",IF(COUNTIF(T$11:T429,T429)=1,MAX(C$11:C428)+1,INDEX(C$11:C428,MATCH(T429,T$11:T428,0),1)),0)</f>
        <v>0</v>
      </c>
      <c r="D429" s="446">
        <f ca="1">IF(U429&lt;&gt;"",IF(COUNTIF(U$11:U429,U429)=1,MAX(D$11:D428)+1,INDEX(D$11:D428,MATCH(U429,U$11:U428,0),1)),0)</f>
        <v>0</v>
      </c>
      <c r="E429" s="446">
        <f ca="1">IF(S429&lt;&gt;"",IF(COUNTIF(S$11:S429,S429)=1,MAX(E$11:E428)+1,INDEX(E$11:E428,MATCH(S429,S$11:S428,0),1)),0)</f>
        <v>0</v>
      </c>
      <c r="F429" s="446">
        <f ca="1">IF(Z429&lt;&gt;"",IF(COUNTIF(Z$11:Z429,Z429)=1,MAX(F$11:F428)+1,INDEX(F$11:F428,MATCH(Z429,Z$11:Z428,0),1)),0)</f>
        <v>0</v>
      </c>
      <c r="G429" s="447" cm="1">
        <f t="array" aca="1" ref="G429" ca="1">IF(Z429&lt;&gt;"",IF(COUNTIFS(Z$11:Z429,Z429,W$11:W429,W429)=1,MAX(G$11:G428)+1,INDEX(G$11:G428,MATCH(Z429&amp;W429,Z$11:Z428&amp;W$11:W429,0),1)),0)</f>
        <v>0</v>
      </c>
      <c r="H429" s="447">
        <f t="shared" ca="1" si="737"/>
        <v>0</v>
      </c>
      <c r="I429" s="447">
        <f ca="1">IF(T429="",0,IF(COUNTIF(T$11:T429,T429)=1,1,0))</f>
        <v>0</v>
      </c>
      <c r="J429" s="447">
        <f ca="1">IF(U429="",0,IF(COUNTIF(U$11:U429,U429)=1,1,0))</f>
        <v>0</v>
      </c>
      <c r="K429" s="447">
        <f ca="1">IF(S429="",0,IF(COUNTIF(S$11:S429,S429)=1,1,0))</f>
        <v>0</v>
      </c>
      <c r="L429" s="446">
        <f ca="1">IF(Z429="",0,IF(COUNTIF(Z$11:Z429,Z429)=1,1,0))</f>
        <v>0</v>
      </c>
      <c r="M429" s="767">
        <f ca="1">IF($W429=2,IF(COUNTIFS($W$11:$W429,2,$Z$11:$Z429,$Z429)=1,1,0),0)</f>
        <v>0</v>
      </c>
      <c r="N429" s="767">
        <f ca="1">IF($W429=1,IF(COUNTIFS($W$11:$W429,2,$Z$11:$Z429,$Z429)=1,1,0),0)</f>
        <v>0</v>
      </c>
      <c r="O429" s="446">
        <f ca="1">IF(H429=0,0,IF(COUNTIF(Z$11:Z429,Z429)=1,1,0))</f>
        <v>0</v>
      </c>
      <c r="P429" s="448" t="str">
        <f t="shared" ca="1" si="738"/>
        <v>石川県</v>
      </c>
      <c r="Q429" s="89">
        <f t="shared" ca="1" si="739"/>
        <v>419</v>
      </c>
      <c r="R429" s="170" t="s">
        <v>459</v>
      </c>
      <c r="S429" s="357" t="str">
        <f t="shared" ca="1" si="740"/>
        <v/>
      </c>
      <c r="T429" s="357" t="str">
        <f t="shared" ca="1" si="741"/>
        <v/>
      </c>
      <c r="U429" s="58" t="str">
        <f t="shared" ca="1" si="742"/>
        <v/>
      </c>
      <c r="V429" s="58" t="str">
        <f t="shared" ca="1" si="743"/>
        <v/>
      </c>
      <c r="W429" s="920" t="str">
        <f t="shared" ca="1" si="744"/>
        <v/>
      </c>
      <c r="X429" s="369">
        <f ca="1">IFERROR(VLOOKUP(W429,'（様式１号）３整理番号表'!$B$4:$H$5,2,FALSE),0)</f>
        <v>0</v>
      </c>
      <c r="Y429" s="768" t="str" cm="1">
        <f t="array" aca="1" ref="Y429" ca="1">IF(AND(D429=0,F429=0),"",IF(COUNTIF(D$11:D429,D429)=1,1,IF(COUNTIFS(D$11:D429,D429,F$11:F429,F429)=1,INDEX((D$11:D429,F$11:F429,Y$11:Y429),MATCH(_xlfn.MAXIFS(F$11:F428,D$11:D428,D429),$F$11:F429,0),1,3)+1,INDEX((D$11:D429,F$11:F429,Y$11:Y429),MATCH(D429&amp;F429,D$11:D429&amp;F$11:F429,0),1,3))))</f>
        <v/>
      </c>
      <c r="Z429" s="40" t="str">
        <f t="shared" ca="1" si="745"/>
        <v/>
      </c>
      <c r="AA429" s="924" t="str">
        <f t="shared" ca="1" si="746"/>
        <v/>
      </c>
      <c r="AB429" s="93">
        <f ca="1">IFERROR(VLOOKUP(AA429,'（様式１号）３整理番号表'!$B$10:$H$16,2,FALSE),0)</f>
        <v>0</v>
      </c>
      <c r="AC429" s="924" t="str">
        <f t="shared" ca="1" si="747"/>
        <v/>
      </c>
      <c r="AD429" s="924" t="str">
        <f t="shared" ca="1" si="748"/>
        <v/>
      </c>
      <c r="AE429" s="93">
        <f ca="1">IFERROR(VLOOKUP(AD429,'（様式１号）３整理番号表'!$B$21:$H$22,2,FALSE),0)</f>
        <v>0</v>
      </c>
      <c r="AF429" s="924" t="str">
        <f t="shared" ca="1" si="749"/>
        <v/>
      </c>
      <c r="AG429" s="93">
        <f ca="1">IFERROR(VLOOKUP(AF429,'（様式１号）３整理番号表'!$B$26:$H$31,2,FALSE),0)</f>
        <v>0</v>
      </c>
      <c r="AH429" s="924" t="str">
        <f t="shared" ca="1" si="750"/>
        <v/>
      </c>
      <c r="AI429" s="93">
        <f ca="1">IFERROR(VLOOKUP(AH429,'（様式１号）３整理番号表'!$J$5:$N$59,2,FALSE),0)</f>
        <v>0</v>
      </c>
      <c r="AJ429" s="77" t="str">
        <f t="shared" ca="1" si="751"/>
        <v/>
      </c>
      <c r="AK429" s="93">
        <f ca="1">IFERROR(VLOOKUP(AJ429,'（様式１号）３整理番号表'!$P$5:$R$29,2,FALSE),0)</f>
        <v>0</v>
      </c>
      <c r="AL429" s="921" t="str">
        <f t="shared" ca="1" si="752"/>
        <v/>
      </c>
      <c r="AM429" s="921" t="str">
        <f t="shared" ca="1" si="753"/>
        <v/>
      </c>
      <c r="AN429" s="921"/>
      <c r="AO429" s="77" t="str">
        <f t="shared" ca="1" si="754"/>
        <v/>
      </c>
      <c r="AP429" s="93">
        <f ca="1">IFERROR(VLOOKUP(AO429,'（様式１号）３整理番号表'!$P$5:$R$29,2,FALSE),0)</f>
        <v>0</v>
      </c>
      <c r="AQ429" s="924" t="str">
        <f t="shared" ca="1" si="755"/>
        <v/>
      </c>
      <c r="AR429" s="93">
        <f t="shared" ca="1" si="756"/>
        <v>0</v>
      </c>
      <c r="AS429" s="924" t="str">
        <f t="shared" ca="1" si="757"/>
        <v/>
      </c>
      <c r="AT429" s="40" t="str">
        <f t="shared" ca="1" si="758"/>
        <v/>
      </c>
      <c r="AU429" s="93" t="str">
        <f t="shared" ca="1" si="759"/>
        <v/>
      </c>
      <c r="AV429" s="923" t="str">
        <f t="shared" ca="1" si="760"/>
        <v/>
      </c>
      <c r="AW429" s="926" t="str">
        <f t="shared" ca="1" si="761"/>
        <v/>
      </c>
      <c r="AX429" s="925" t="str">
        <f t="shared" ca="1" si="762"/>
        <v/>
      </c>
      <c r="AY429" s="925" t="str">
        <f t="shared" ca="1" si="762"/>
        <v/>
      </c>
      <c r="AZ429" s="925" t="str">
        <f t="shared" ca="1" si="762"/>
        <v/>
      </c>
      <c r="BA429" s="925" t="str">
        <f t="shared" ca="1" si="762"/>
        <v/>
      </c>
      <c r="BB429" s="925" t="str">
        <f t="shared" ca="1" si="763"/>
        <v/>
      </c>
      <c r="BC429" s="925" t="str">
        <f t="shared" ca="1" si="764"/>
        <v/>
      </c>
      <c r="BD429" s="925" t="str">
        <f t="shared" ca="1" si="764"/>
        <v/>
      </c>
      <c r="BE429" s="925" t="str">
        <f t="shared" ca="1" si="764"/>
        <v/>
      </c>
      <c r="BF429" s="77" t="str">
        <f t="shared" ca="1" si="765"/>
        <v/>
      </c>
      <c r="BG429" s="924" t="str">
        <f t="shared" ca="1" si="766"/>
        <v/>
      </c>
      <c r="BH429" s="94">
        <f ca="1">IF(BF429&lt;&gt;"",INDEX('（様式１号）３整理番号表'!$AB$7:$AQ$12,MATCH(BF429,'（様式１号）３整理番号表'!$AA$7:$AA$12,0),MATCH(BG429,'（様式１号）３整理番号表'!$AB$6:$AQ$6,0)),0)</f>
        <v>0</v>
      </c>
      <c r="BI429" s="921" t="str">
        <f t="shared" ca="1" si="767"/>
        <v/>
      </c>
      <c r="BJ429" s="922" t="str">
        <f t="shared" ca="1" si="768"/>
        <v/>
      </c>
      <c r="BK429" s="926" t="str">
        <f t="shared" ca="1" si="769"/>
        <v/>
      </c>
      <c r="BL429" s="922" t="str">
        <f t="shared" ca="1" si="770"/>
        <v/>
      </c>
      <c r="BM429" s="79" t="str">
        <f t="shared" ca="1" si="771"/>
        <v/>
      </c>
      <c r="BN429" s="82" t="str">
        <f t="shared" ca="1" si="772"/>
        <v/>
      </c>
      <c r="BO429" s="83" t="str">
        <f t="shared" ca="1" si="773"/>
        <v/>
      </c>
      <c r="BP429" s="84" t="str">
        <f t="shared" ca="1" si="774"/>
        <v/>
      </c>
      <c r="BQ429" s="82" t="str">
        <f t="shared" ca="1" si="775"/>
        <v/>
      </c>
      <c r="BR429" s="97" t="str">
        <f t="shared" ca="1" si="776"/>
        <v/>
      </c>
      <c r="BS429" s="95" t="str">
        <f t="shared" ca="1" si="777"/>
        <v/>
      </c>
      <c r="BT429" s="184" t="str">
        <f t="shared" ca="1" si="778"/>
        <v/>
      </c>
      <c r="BU429" s="611" t="str">
        <f t="shared" ca="1" si="779"/>
        <v/>
      </c>
      <c r="BV429" s="77" t="str">
        <f t="shared" ca="1" si="780"/>
        <v/>
      </c>
      <c r="BW429" s="85" t="str">
        <f t="shared" ca="1" si="781"/>
        <v/>
      </c>
      <c r="BX429" s="86" t="str">
        <f t="shared" ca="1" si="782"/>
        <v/>
      </c>
      <c r="BY429" s="231">
        <f ca="1">IF('ポイント要件確認等（個別表）'!AD429=1,ROUNDDOWN('ポイント要件確認等（個別表）'!AV429,-3),IF('ポイント要件確認等（個別表）'!AD429=2,ROUNDDOWN('ポイント要件確認等（個別表）'!BH429,-3),IF('ポイント要件確認等（個別表）'!AD429=3,ROUNDDOWN('ポイント要件確認等（個別表）'!BT429,-3),0)))</f>
        <v>0</v>
      </c>
      <c r="BZ429" s="86" t="str">
        <f t="shared" ca="1" si="783"/>
        <v/>
      </c>
      <c r="CA429" s="232" t="str">
        <f t="shared" ca="1" si="784"/>
        <v/>
      </c>
      <c r="CB429" s="232">
        <f t="shared" ca="1" si="785"/>
        <v>0</v>
      </c>
      <c r="CC429" s="86" t="str">
        <f t="shared" ca="1" si="786"/>
        <v/>
      </c>
      <c r="CD429" s="86" t="str">
        <f t="shared" ca="1" si="787"/>
        <v/>
      </c>
      <c r="CE429" s="609"/>
      <c r="CF429" s="86" t="str">
        <f t="shared" ca="1" si="788"/>
        <v/>
      </c>
      <c r="CG429" s="185" t="str">
        <f t="shared" ca="1" si="789"/>
        <v/>
      </c>
      <c r="CH429" s="246" t="str">
        <f t="shared" ca="1" si="790"/>
        <v>含税額</v>
      </c>
      <c r="CI429" s="247" t="str">
        <f t="shared" ca="1" si="791"/>
        <v/>
      </c>
      <c r="CJ429" s="87" t="str">
        <f ca="1">IFERROR(IF(INDIRECT("'("&amp;'２個別表'!EO429&amp;")'!AR"&amp;84+EP429)&lt;&gt;1,"",1),"")</f>
        <v/>
      </c>
      <c r="CK429" s="244" t="str">
        <f t="shared" ca="1" si="792"/>
        <v/>
      </c>
      <c r="CL429" s="235" t="str">
        <f t="shared" ca="1" si="793"/>
        <v/>
      </c>
      <c r="CM429" s="239" t="str">
        <f t="shared" ca="1" si="794"/>
        <v/>
      </c>
      <c r="CN429" s="77" t="str">
        <f t="shared" ca="1" si="795"/>
        <v/>
      </c>
      <c r="CO429" s="93" t="str">
        <f ca="1">IFERROR(VLOOKUP(CN429,'（様式１号）３整理番号表'!$T$5:$V$15,2,FALSE),"")</f>
        <v/>
      </c>
      <c r="CP429" s="924" t="str">
        <f t="shared" ca="1" si="796"/>
        <v/>
      </c>
      <c r="CQ429" s="93" t="str">
        <f ca="1">IFERROR(VLOOKUP(CP429,'（様式１号）３整理番号表'!$T$19:$V$24,2,FALSE),"")</f>
        <v/>
      </c>
      <c r="CR429" s="924" t="str">
        <f ca="1">IFERROR(IF(INDIRECT("'("&amp;'２個別表'!EO429&amp;")'!AV"&amp;84+EP429)&lt;&gt;1,"",1),"")</f>
        <v/>
      </c>
      <c r="CS429" s="232">
        <f t="shared" ca="1" si="797"/>
        <v>0</v>
      </c>
      <c r="CT429" s="248">
        <f t="shared" ca="1" si="798"/>
        <v>0</v>
      </c>
      <c r="CU429" s="376" t="str">
        <f ca="1">IF(ER429="補強",IF(COUNTIFS($Z$11:Z429,Z429,$W$11:W429,1)=1,"１①",""),IF(COUNTIFS($Z$11:Z429,Z429,$W$11:W429,2)=1,"２①",""))</f>
        <v/>
      </c>
      <c r="CV429" s="57" t="str">
        <f t="shared" ca="1" si="799"/>
        <v/>
      </c>
      <c r="CW429" s="927" t="str">
        <f t="shared" ca="1" si="800"/>
        <v/>
      </c>
      <c r="CX429" s="256" t="str">
        <f t="shared" ca="1" si="801"/>
        <v/>
      </c>
      <c r="CY429" s="256" t="str">
        <f t="shared" ca="1" si="802"/>
        <v/>
      </c>
      <c r="CZ429" s="256" t="str">
        <f t="shared" ca="1" si="803"/>
        <v/>
      </c>
      <c r="DA429" s="256" t="str">
        <f t="shared" ca="1" si="804"/>
        <v/>
      </c>
      <c r="DB429" s="316" t="str">
        <f ca="1">IFERROR(VLOOKUP($CU429,'（様式１号）３整理番号表'!$Z$19:$AB$32,3,FALSE),"")</f>
        <v/>
      </c>
      <c r="DC429" s="259" t="str">
        <f t="shared" ca="1" si="805"/>
        <v>-</v>
      </c>
      <c r="DD429" s="618" t="str">
        <f t="shared" ca="1" si="806"/>
        <v/>
      </c>
      <c r="DE429" s="321" t="str">
        <f ca="1">IF(AND(AO429=18,AS429=1),IF(COUNTIFS($Y$11:Y429,Y429,$AS$11:AS429,1)=1,"２②",""),IF($CU429="１①",INDEX(INDIRECT("'("&amp;$EO429&amp;")'!AR116:BB116"),1,MATCH(INDIRECT("'("&amp;$EO429&amp;")'!C118"),INDIRECT("'("&amp;$EO429&amp;")'!AR119:BB119"),0)),""))</f>
        <v/>
      </c>
      <c r="DF429" s="324" t="str">
        <f t="shared" ca="1" si="807"/>
        <v/>
      </c>
      <c r="DG429" s="313" t="str">
        <f t="shared" ca="1" si="808"/>
        <v/>
      </c>
      <c r="DH429" s="313" t="str">
        <f t="shared" ca="1" si="809"/>
        <v/>
      </c>
      <c r="DI429" s="313" t="str">
        <f t="shared" ca="1" si="810"/>
        <v/>
      </c>
      <c r="DJ429" s="313" t="str">
        <f t="shared" ca="1" si="811"/>
        <v/>
      </c>
      <c r="DK429" s="328" t="str">
        <f t="shared" ca="1" si="812"/>
        <v/>
      </c>
      <c r="DL429" s="334" t="str">
        <f t="shared" ca="1" si="813"/>
        <v/>
      </c>
      <c r="DM429" s="915" t="str">
        <f t="shared" ca="1" si="814"/>
        <v/>
      </c>
      <c r="DN429" s="15"/>
      <c r="DO429" s="324"/>
      <c r="DP429" s="16"/>
      <c r="DQ429" s="16"/>
      <c r="DR429" s="16"/>
      <c r="DS429" s="16"/>
      <c r="DT429" s="318" t="str">
        <f>IFERROR(VLOOKUP($DN429,'（様式１号）３整理番号表'!$Z$19:$AB$32,3,FALSE),"")</f>
        <v/>
      </c>
      <c r="DU429" s="259" t="str">
        <f t="shared" si="815"/>
        <v/>
      </c>
      <c r="DV429" s="14"/>
      <c r="DW429" s="17" t="str">
        <f t="shared" ca="1" si="816"/>
        <v/>
      </c>
      <c r="DX429" s="88" t="str">
        <f t="shared" ca="1" si="833"/>
        <v/>
      </c>
      <c r="DZ429" s="339">
        <f t="shared" ca="1" si="837"/>
        <v>0</v>
      </c>
      <c r="EA429" s="339">
        <f t="shared" ca="1" si="837"/>
        <v>0</v>
      </c>
      <c r="EB429" s="339">
        <f t="shared" ca="1" si="837"/>
        <v>0</v>
      </c>
      <c r="EC429" s="339">
        <f t="shared" ca="1" si="837"/>
        <v>0</v>
      </c>
      <c r="ED429" s="339">
        <f t="shared" ca="1" si="837"/>
        <v>0</v>
      </c>
      <c r="EE429" s="339">
        <f t="shared" ca="1" si="837"/>
        <v>0</v>
      </c>
      <c r="EF429" s="339">
        <f t="shared" ca="1" si="837"/>
        <v>0</v>
      </c>
      <c r="EG429" s="339">
        <f t="shared" ca="1" si="837"/>
        <v>0</v>
      </c>
      <c r="EH429" s="339">
        <f t="shared" ca="1" si="837"/>
        <v>0</v>
      </c>
      <c r="EI429" s="339">
        <f t="shared" ca="1" si="837"/>
        <v>0</v>
      </c>
      <c r="EJ429" s="339">
        <f t="shared" ca="1" si="837"/>
        <v>0</v>
      </c>
      <c r="EK429" s="339">
        <f t="shared" ca="1" si="837"/>
        <v>0</v>
      </c>
      <c r="EL429" s="339">
        <f t="shared" ca="1" si="837"/>
        <v>0</v>
      </c>
      <c r="EM429" s="339">
        <f t="shared" ca="1" si="837"/>
        <v>0</v>
      </c>
      <c r="EO429" s="919" t="str">
        <f t="shared" ca="1" si="735"/>
        <v/>
      </c>
      <c r="EP429" s="919" t="str">
        <f t="shared" ca="1" si="817"/>
        <v/>
      </c>
      <c r="EQ429" s="919" t="str">
        <f t="shared" ca="1" si="818"/>
        <v/>
      </c>
      <c r="ER429" s="919" t="str">
        <f t="shared" ca="1" si="819"/>
        <v/>
      </c>
      <c r="ES429" s="919" t="str">
        <f ca="1">IFERROR(INDEX('郵便番号（石川県）'!$A$3:$F$2574,MATCH(INDIRECT("'("&amp;EO429&amp;")'!E7"),'郵便番号（石川県）'!$A$3:$A$2574,0),6),"")</f>
        <v/>
      </c>
      <c r="ET429" s="919" t="str">
        <f ca="1">IFERROR(INDEX('郵便番号（石川県）'!$A$3:$F$2574,MATCH(INDIRECT("'("&amp;$EO429&amp;")'!E7"),'郵便番号（石川県）'!$A$3:$A$2574,0),5),"")</f>
        <v/>
      </c>
      <c r="EU429" s="919" t="str">
        <f t="shared" ca="1" si="820"/>
        <v/>
      </c>
      <c r="EV429" s="919" t="str">
        <f t="shared" ca="1" si="821"/>
        <v/>
      </c>
      <c r="EW429" s="919" t="str">
        <f t="shared" ca="1" si="822"/>
        <v/>
      </c>
      <c r="EX429" s="919" t="str">
        <f t="shared" ca="1" si="823"/>
        <v/>
      </c>
      <c r="EY429" s="919" t="str">
        <f t="shared" ca="1" si="824"/>
        <v/>
      </c>
      <c r="EZ429" s="919" t="str">
        <f t="shared" ca="1" si="825"/>
        <v/>
      </c>
      <c r="FA429" s="919" t="str">
        <f t="shared" ca="1" si="826"/>
        <v/>
      </c>
      <c r="FB429" s="919" t="str">
        <f t="shared" ca="1" si="827"/>
        <v/>
      </c>
      <c r="FC429" s="919" t="str">
        <f t="shared" ca="1" si="828"/>
        <v/>
      </c>
      <c r="FD429" s="627" t="str">
        <f t="shared" ca="1" si="829"/>
        <v/>
      </c>
      <c r="FE429" s="630">
        <v>419</v>
      </c>
      <c r="FF429" s="299" t="str">
        <f t="shared" ca="1" si="830"/>
        <v/>
      </c>
      <c r="FG429" s="993" t="str">
        <f t="shared" ca="1" si="831"/>
        <v/>
      </c>
      <c r="FH429" s="919" t="str">
        <f t="shared" ca="1" si="832"/>
        <v/>
      </c>
      <c r="FI429" s="299">
        <f ca="1">COUNTIF($FH$11:FH429,"■")</f>
        <v>0</v>
      </c>
    </row>
    <row r="430" spans="1:165" ht="34.5" customHeight="1">
      <c r="A430" s="445">
        <f t="shared" ca="1" si="736"/>
        <v>0</v>
      </c>
      <c r="B430" s="446">
        <f>IF(R430&lt;&gt;"",IF(COUNTIF(R$11:R430,R430)=1,MAX(B$11:B429)+1,INDEX(B$11:B429,MATCH(R430,R$11:R429,0),1)),0)</f>
        <v>1</v>
      </c>
      <c r="C430" s="446">
        <f ca="1">IF(T430&lt;&gt;"",IF(COUNTIF(T$11:T430,T430)=1,MAX(C$11:C429)+1,INDEX(C$11:C429,MATCH(T430,T$11:T429,0),1)),0)</f>
        <v>0</v>
      </c>
      <c r="D430" s="446">
        <f ca="1">IF(U430&lt;&gt;"",IF(COUNTIF(U$11:U430,U430)=1,MAX(D$11:D429)+1,INDEX(D$11:D429,MATCH(U430,U$11:U429,0),1)),0)</f>
        <v>0</v>
      </c>
      <c r="E430" s="446">
        <f ca="1">IF(S430&lt;&gt;"",IF(COUNTIF(S$11:S430,S430)=1,MAX(E$11:E429)+1,INDEX(E$11:E429,MATCH(S430,S$11:S429,0),1)),0)</f>
        <v>0</v>
      </c>
      <c r="F430" s="446">
        <f ca="1">IF(Z430&lt;&gt;"",IF(COUNTIF(Z$11:Z430,Z430)=1,MAX(F$11:F429)+1,INDEX(F$11:F429,MATCH(Z430,Z$11:Z429,0),1)),0)</f>
        <v>0</v>
      </c>
      <c r="G430" s="447" cm="1">
        <f t="array" aca="1" ref="G430" ca="1">IF(Z430&lt;&gt;"",IF(COUNTIFS(Z$11:Z430,Z430,W$11:W430,W430)=1,MAX(G$11:G429)+1,INDEX(G$11:G429,MATCH(Z430&amp;W430,Z$11:Z429&amp;W$11:W430,0),1)),0)</f>
        <v>0</v>
      </c>
      <c r="H430" s="447">
        <f t="shared" ca="1" si="737"/>
        <v>0</v>
      </c>
      <c r="I430" s="447">
        <f ca="1">IF(T430="",0,IF(COUNTIF(T$11:T430,T430)=1,1,0))</f>
        <v>0</v>
      </c>
      <c r="J430" s="447">
        <f ca="1">IF(U430="",0,IF(COUNTIF(U$11:U430,U430)=1,1,0))</f>
        <v>0</v>
      </c>
      <c r="K430" s="447">
        <f ca="1">IF(S430="",0,IF(COUNTIF(S$11:S430,S430)=1,1,0))</f>
        <v>0</v>
      </c>
      <c r="L430" s="446">
        <f ca="1">IF(Z430="",0,IF(COUNTIF(Z$11:Z430,Z430)=1,1,0))</f>
        <v>0</v>
      </c>
      <c r="M430" s="767">
        <f ca="1">IF($W430=2,IF(COUNTIFS($W$11:$W430,2,$Z$11:$Z430,$Z430)=1,1,0),0)</f>
        <v>0</v>
      </c>
      <c r="N430" s="767">
        <f ca="1">IF($W430=1,IF(COUNTIFS($W$11:$W430,2,$Z$11:$Z430,$Z430)=1,1,0),0)</f>
        <v>0</v>
      </c>
      <c r="O430" s="446">
        <f ca="1">IF(H430=0,0,IF(COUNTIF(Z$11:Z430,Z430)=1,1,0))</f>
        <v>0</v>
      </c>
      <c r="P430" s="448" t="str">
        <f t="shared" ca="1" si="738"/>
        <v>石川県</v>
      </c>
      <c r="Q430" s="89">
        <f t="shared" ca="1" si="739"/>
        <v>420</v>
      </c>
      <c r="R430" s="170" t="s">
        <v>459</v>
      </c>
      <c r="S430" s="357" t="str">
        <f t="shared" ca="1" si="740"/>
        <v/>
      </c>
      <c r="T430" s="357" t="str">
        <f t="shared" ca="1" si="741"/>
        <v/>
      </c>
      <c r="U430" s="58" t="str">
        <f t="shared" ca="1" si="742"/>
        <v/>
      </c>
      <c r="V430" s="58" t="str">
        <f t="shared" ca="1" si="743"/>
        <v/>
      </c>
      <c r="W430" s="920" t="str">
        <f t="shared" ca="1" si="744"/>
        <v/>
      </c>
      <c r="X430" s="369">
        <f ca="1">IFERROR(VLOOKUP(W430,'（様式１号）３整理番号表'!$B$4:$H$5,2,FALSE),0)</f>
        <v>0</v>
      </c>
      <c r="Y430" s="768" t="str" cm="1">
        <f t="array" aca="1" ref="Y430" ca="1">IF(AND(D430=0,F430=0),"",IF(COUNTIF(D$11:D430,D430)=1,1,IF(COUNTIFS(D$11:D430,D430,F$11:F430,F430)=1,INDEX((D$11:D430,F$11:F430,Y$11:Y430),MATCH(_xlfn.MAXIFS(F$11:F429,D$11:D429,D430),$F$11:F430,0),1,3)+1,INDEX((D$11:D430,F$11:F430,Y$11:Y430),MATCH(D430&amp;F430,D$11:D430&amp;F$11:F430,0),1,3))))</f>
        <v/>
      </c>
      <c r="Z430" s="40" t="str">
        <f t="shared" ca="1" si="745"/>
        <v/>
      </c>
      <c r="AA430" s="924" t="str">
        <f t="shared" ca="1" si="746"/>
        <v/>
      </c>
      <c r="AB430" s="93">
        <f ca="1">IFERROR(VLOOKUP(AA430,'（様式１号）３整理番号表'!$B$10:$H$16,2,FALSE),0)</f>
        <v>0</v>
      </c>
      <c r="AC430" s="924" t="str">
        <f t="shared" ca="1" si="747"/>
        <v/>
      </c>
      <c r="AD430" s="924" t="str">
        <f t="shared" ca="1" si="748"/>
        <v/>
      </c>
      <c r="AE430" s="93">
        <f ca="1">IFERROR(VLOOKUP(AD430,'（様式１号）３整理番号表'!$B$21:$H$22,2,FALSE),0)</f>
        <v>0</v>
      </c>
      <c r="AF430" s="924" t="str">
        <f t="shared" ca="1" si="749"/>
        <v/>
      </c>
      <c r="AG430" s="93">
        <f ca="1">IFERROR(VLOOKUP(AF430,'（様式１号）３整理番号表'!$B$26:$H$31,2,FALSE),0)</f>
        <v>0</v>
      </c>
      <c r="AH430" s="924" t="str">
        <f t="shared" ca="1" si="750"/>
        <v/>
      </c>
      <c r="AI430" s="93">
        <f ca="1">IFERROR(VLOOKUP(AH430,'（様式１号）３整理番号表'!$J$5:$N$59,2,FALSE),0)</f>
        <v>0</v>
      </c>
      <c r="AJ430" s="77" t="str">
        <f t="shared" ca="1" si="751"/>
        <v/>
      </c>
      <c r="AK430" s="93">
        <f ca="1">IFERROR(VLOOKUP(AJ430,'（様式１号）３整理番号表'!$P$5:$R$29,2,FALSE),0)</f>
        <v>0</v>
      </c>
      <c r="AL430" s="921" t="str">
        <f t="shared" ca="1" si="752"/>
        <v/>
      </c>
      <c r="AM430" s="921" t="str">
        <f t="shared" ca="1" si="753"/>
        <v/>
      </c>
      <c r="AN430" s="921"/>
      <c r="AO430" s="77" t="str">
        <f t="shared" ca="1" si="754"/>
        <v/>
      </c>
      <c r="AP430" s="93">
        <f ca="1">IFERROR(VLOOKUP(AO430,'（様式１号）３整理番号表'!$P$5:$R$29,2,FALSE),0)</f>
        <v>0</v>
      </c>
      <c r="AQ430" s="924" t="str">
        <f t="shared" ca="1" si="755"/>
        <v/>
      </c>
      <c r="AR430" s="93">
        <f t="shared" ca="1" si="756"/>
        <v>0</v>
      </c>
      <c r="AS430" s="924" t="str">
        <f t="shared" ca="1" si="757"/>
        <v/>
      </c>
      <c r="AT430" s="40" t="str">
        <f t="shared" ca="1" si="758"/>
        <v/>
      </c>
      <c r="AU430" s="93" t="str">
        <f t="shared" ca="1" si="759"/>
        <v/>
      </c>
      <c r="AV430" s="923" t="str">
        <f t="shared" ca="1" si="760"/>
        <v/>
      </c>
      <c r="AW430" s="926" t="str">
        <f t="shared" ca="1" si="761"/>
        <v/>
      </c>
      <c r="AX430" s="925" t="str">
        <f t="shared" ca="1" si="762"/>
        <v/>
      </c>
      <c r="AY430" s="925" t="str">
        <f t="shared" ca="1" si="762"/>
        <v/>
      </c>
      <c r="AZ430" s="925" t="str">
        <f t="shared" ca="1" si="762"/>
        <v/>
      </c>
      <c r="BA430" s="925" t="str">
        <f t="shared" ca="1" si="762"/>
        <v/>
      </c>
      <c r="BB430" s="925" t="str">
        <f t="shared" ca="1" si="763"/>
        <v/>
      </c>
      <c r="BC430" s="925" t="str">
        <f t="shared" ca="1" si="764"/>
        <v/>
      </c>
      <c r="BD430" s="925" t="str">
        <f t="shared" ca="1" si="764"/>
        <v/>
      </c>
      <c r="BE430" s="925" t="str">
        <f t="shared" ca="1" si="764"/>
        <v/>
      </c>
      <c r="BF430" s="77" t="str">
        <f t="shared" ca="1" si="765"/>
        <v/>
      </c>
      <c r="BG430" s="924" t="str">
        <f t="shared" ca="1" si="766"/>
        <v/>
      </c>
      <c r="BH430" s="94">
        <f ca="1">IF(BF430&lt;&gt;"",INDEX('（様式１号）３整理番号表'!$AB$7:$AQ$12,MATCH(BF430,'（様式１号）３整理番号表'!$AA$7:$AA$12,0),MATCH(BG430,'（様式１号）３整理番号表'!$AB$6:$AQ$6,0)),0)</f>
        <v>0</v>
      </c>
      <c r="BI430" s="921" t="str">
        <f t="shared" ca="1" si="767"/>
        <v/>
      </c>
      <c r="BJ430" s="922" t="str">
        <f t="shared" ca="1" si="768"/>
        <v/>
      </c>
      <c r="BK430" s="926" t="str">
        <f t="shared" ca="1" si="769"/>
        <v/>
      </c>
      <c r="BL430" s="922" t="str">
        <f t="shared" ca="1" si="770"/>
        <v/>
      </c>
      <c r="BM430" s="79" t="str">
        <f t="shared" ca="1" si="771"/>
        <v/>
      </c>
      <c r="BN430" s="82" t="str">
        <f t="shared" ca="1" si="772"/>
        <v/>
      </c>
      <c r="BO430" s="83" t="str">
        <f t="shared" ca="1" si="773"/>
        <v/>
      </c>
      <c r="BP430" s="84" t="str">
        <f t="shared" ca="1" si="774"/>
        <v/>
      </c>
      <c r="BQ430" s="82" t="str">
        <f t="shared" ca="1" si="775"/>
        <v/>
      </c>
      <c r="BR430" s="97" t="str">
        <f t="shared" ca="1" si="776"/>
        <v/>
      </c>
      <c r="BS430" s="95" t="str">
        <f t="shared" ca="1" si="777"/>
        <v/>
      </c>
      <c r="BT430" s="184" t="str">
        <f t="shared" ca="1" si="778"/>
        <v/>
      </c>
      <c r="BU430" s="611" t="str">
        <f t="shared" ca="1" si="779"/>
        <v/>
      </c>
      <c r="BV430" s="77" t="str">
        <f t="shared" ca="1" si="780"/>
        <v/>
      </c>
      <c r="BW430" s="85" t="str">
        <f t="shared" ca="1" si="781"/>
        <v/>
      </c>
      <c r="BX430" s="86" t="str">
        <f t="shared" ca="1" si="782"/>
        <v/>
      </c>
      <c r="BY430" s="231">
        <f ca="1">IF('ポイント要件確認等（個別表）'!AD430=1,ROUNDDOWN('ポイント要件確認等（個別表）'!AV430,-3),IF('ポイント要件確認等（個別表）'!AD430=2,ROUNDDOWN('ポイント要件確認等（個別表）'!BH430,-3),IF('ポイント要件確認等（個別表）'!AD430=3,ROUNDDOWN('ポイント要件確認等（個別表）'!BT430,-3),0)))</f>
        <v>0</v>
      </c>
      <c r="BZ430" s="86" t="str">
        <f t="shared" ca="1" si="783"/>
        <v/>
      </c>
      <c r="CA430" s="232" t="str">
        <f t="shared" ca="1" si="784"/>
        <v/>
      </c>
      <c r="CB430" s="232">
        <f t="shared" ca="1" si="785"/>
        <v>0</v>
      </c>
      <c r="CC430" s="86" t="str">
        <f t="shared" ca="1" si="786"/>
        <v/>
      </c>
      <c r="CD430" s="86" t="str">
        <f t="shared" ca="1" si="787"/>
        <v/>
      </c>
      <c r="CE430" s="609"/>
      <c r="CF430" s="86" t="str">
        <f t="shared" ca="1" si="788"/>
        <v/>
      </c>
      <c r="CG430" s="185" t="str">
        <f t="shared" ca="1" si="789"/>
        <v/>
      </c>
      <c r="CH430" s="246" t="str">
        <f t="shared" ca="1" si="790"/>
        <v>含税額</v>
      </c>
      <c r="CI430" s="247" t="str">
        <f t="shared" ca="1" si="791"/>
        <v/>
      </c>
      <c r="CJ430" s="87" t="str">
        <f ca="1">IFERROR(IF(INDIRECT("'("&amp;'２個別表'!EO430&amp;")'!AR"&amp;84+EP430)&lt;&gt;1,"",1),"")</f>
        <v/>
      </c>
      <c r="CK430" s="244" t="str">
        <f t="shared" ca="1" si="792"/>
        <v/>
      </c>
      <c r="CL430" s="235" t="str">
        <f t="shared" ca="1" si="793"/>
        <v/>
      </c>
      <c r="CM430" s="239" t="str">
        <f t="shared" ca="1" si="794"/>
        <v/>
      </c>
      <c r="CN430" s="77" t="str">
        <f t="shared" ca="1" si="795"/>
        <v/>
      </c>
      <c r="CO430" s="93" t="str">
        <f ca="1">IFERROR(VLOOKUP(CN430,'（様式１号）３整理番号表'!$T$5:$V$15,2,FALSE),"")</f>
        <v/>
      </c>
      <c r="CP430" s="924" t="str">
        <f t="shared" ca="1" si="796"/>
        <v/>
      </c>
      <c r="CQ430" s="93" t="str">
        <f ca="1">IFERROR(VLOOKUP(CP430,'（様式１号）３整理番号表'!$T$19:$V$24,2,FALSE),"")</f>
        <v/>
      </c>
      <c r="CR430" s="924" t="str">
        <f ca="1">IFERROR(IF(INDIRECT("'("&amp;'２個別表'!EO430&amp;")'!AV"&amp;84+EP430)&lt;&gt;1,"",1),"")</f>
        <v/>
      </c>
      <c r="CS430" s="232">
        <f t="shared" ca="1" si="797"/>
        <v>0</v>
      </c>
      <c r="CT430" s="248">
        <f t="shared" ca="1" si="798"/>
        <v>0</v>
      </c>
      <c r="CU430" s="376" t="str">
        <f ca="1">IF(ER430="補強",IF(COUNTIFS($Z$11:Z430,Z430,$W$11:W430,1)=1,"１①",""),IF(COUNTIFS($Z$11:Z430,Z430,$W$11:W430,2)=1,"２①",""))</f>
        <v/>
      </c>
      <c r="CV430" s="57" t="str">
        <f t="shared" ca="1" si="799"/>
        <v/>
      </c>
      <c r="CW430" s="927" t="str">
        <f t="shared" ca="1" si="800"/>
        <v/>
      </c>
      <c r="CX430" s="256" t="str">
        <f t="shared" ca="1" si="801"/>
        <v/>
      </c>
      <c r="CY430" s="256" t="str">
        <f t="shared" ca="1" si="802"/>
        <v/>
      </c>
      <c r="CZ430" s="256" t="str">
        <f t="shared" ca="1" si="803"/>
        <v/>
      </c>
      <c r="DA430" s="256" t="str">
        <f t="shared" ca="1" si="804"/>
        <v/>
      </c>
      <c r="DB430" s="316" t="str">
        <f ca="1">IFERROR(VLOOKUP($CU430,'（様式１号）３整理番号表'!$Z$19:$AB$32,3,FALSE),"")</f>
        <v/>
      </c>
      <c r="DC430" s="259" t="str">
        <f t="shared" ca="1" si="805"/>
        <v>-</v>
      </c>
      <c r="DD430" s="618" t="str">
        <f t="shared" ca="1" si="806"/>
        <v/>
      </c>
      <c r="DE430" s="321" t="str">
        <f ca="1">IF(AND(AO430=18,AS430=1),IF(COUNTIFS($Y$11:Y430,Y430,$AS$11:AS430,1)=1,"２②",""),IF($CU430="１①",INDEX(INDIRECT("'("&amp;$EO430&amp;")'!AR116:BB116"),1,MATCH(INDIRECT("'("&amp;$EO430&amp;")'!C118"),INDIRECT("'("&amp;$EO430&amp;")'!AR119:BB119"),0)),""))</f>
        <v/>
      </c>
      <c r="DF430" s="324" t="str">
        <f t="shared" ca="1" si="807"/>
        <v/>
      </c>
      <c r="DG430" s="313" t="str">
        <f t="shared" ca="1" si="808"/>
        <v/>
      </c>
      <c r="DH430" s="313" t="str">
        <f t="shared" ca="1" si="809"/>
        <v/>
      </c>
      <c r="DI430" s="313" t="str">
        <f t="shared" ca="1" si="810"/>
        <v/>
      </c>
      <c r="DJ430" s="313" t="str">
        <f t="shared" ca="1" si="811"/>
        <v/>
      </c>
      <c r="DK430" s="328" t="str">
        <f t="shared" ca="1" si="812"/>
        <v/>
      </c>
      <c r="DL430" s="334" t="str">
        <f t="shared" ca="1" si="813"/>
        <v/>
      </c>
      <c r="DM430" s="915" t="str">
        <f t="shared" ca="1" si="814"/>
        <v/>
      </c>
      <c r="DN430" s="15"/>
      <c r="DO430" s="324"/>
      <c r="DP430" s="16"/>
      <c r="DQ430" s="16"/>
      <c r="DR430" s="16"/>
      <c r="DS430" s="16"/>
      <c r="DT430" s="318" t="str">
        <f>IFERROR(VLOOKUP($DN430,'（様式１号）３整理番号表'!$Z$19:$AB$32,3,FALSE),"")</f>
        <v/>
      </c>
      <c r="DU430" s="259" t="str">
        <f t="shared" si="815"/>
        <v/>
      </c>
      <c r="DV430" s="14"/>
      <c r="DW430" s="17" t="str">
        <f t="shared" ca="1" si="816"/>
        <v/>
      </c>
      <c r="DX430" s="88" t="str">
        <f t="shared" ca="1" si="833"/>
        <v/>
      </c>
      <c r="DZ430" s="339">
        <f t="shared" ca="1" si="837"/>
        <v>0</v>
      </c>
      <c r="EA430" s="339">
        <f t="shared" ca="1" si="837"/>
        <v>0</v>
      </c>
      <c r="EB430" s="339">
        <f t="shared" ca="1" si="837"/>
        <v>0</v>
      </c>
      <c r="EC430" s="339">
        <f t="shared" ca="1" si="837"/>
        <v>0</v>
      </c>
      <c r="ED430" s="339">
        <f t="shared" ca="1" si="837"/>
        <v>0</v>
      </c>
      <c r="EE430" s="339">
        <f t="shared" ca="1" si="837"/>
        <v>0</v>
      </c>
      <c r="EF430" s="339">
        <f t="shared" ca="1" si="837"/>
        <v>0</v>
      </c>
      <c r="EG430" s="339">
        <f t="shared" ca="1" si="837"/>
        <v>0</v>
      </c>
      <c r="EH430" s="339">
        <f t="shared" ca="1" si="837"/>
        <v>0</v>
      </c>
      <c r="EI430" s="339">
        <f t="shared" ca="1" si="837"/>
        <v>0</v>
      </c>
      <c r="EJ430" s="339">
        <f t="shared" ca="1" si="837"/>
        <v>0</v>
      </c>
      <c r="EK430" s="339">
        <f t="shared" ca="1" si="837"/>
        <v>0</v>
      </c>
      <c r="EL430" s="339">
        <f t="shared" ca="1" si="837"/>
        <v>0</v>
      </c>
      <c r="EM430" s="339">
        <f t="shared" ca="1" si="837"/>
        <v>0</v>
      </c>
      <c r="EO430" s="919" t="str">
        <f t="shared" ca="1" si="735"/>
        <v/>
      </c>
      <c r="EP430" s="919" t="str">
        <f t="shared" ca="1" si="817"/>
        <v/>
      </c>
      <c r="EQ430" s="919" t="str">
        <f t="shared" ca="1" si="818"/>
        <v/>
      </c>
      <c r="ER430" s="919" t="str">
        <f t="shared" ca="1" si="819"/>
        <v/>
      </c>
      <c r="ES430" s="919" t="str">
        <f ca="1">IFERROR(INDEX('郵便番号（石川県）'!$A$3:$F$2574,MATCH(INDIRECT("'("&amp;EO430&amp;")'!E7"),'郵便番号（石川県）'!$A$3:$A$2574,0),6),"")</f>
        <v/>
      </c>
      <c r="ET430" s="919" t="str">
        <f ca="1">IFERROR(INDEX('郵便番号（石川県）'!$A$3:$F$2574,MATCH(INDIRECT("'("&amp;$EO430&amp;")'!E7"),'郵便番号（石川県）'!$A$3:$A$2574,0),5),"")</f>
        <v/>
      </c>
      <c r="EU430" s="919" t="str">
        <f t="shared" ca="1" si="820"/>
        <v/>
      </c>
      <c r="EV430" s="919" t="str">
        <f t="shared" ca="1" si="821"/>
        <v/>
      </c>
      <c r="EW430" s="919" t="str">
        <f t="shared" ca="1" si="822"/>
        <v/>
      </c>
      <c r="EX430" s="919" t="str">
        <f t="shared" ca="1" si="823"/>
        <v/>
      </c>
      <c r="EY430" s="919" t="str">
        <f t="shared" ca="1" si="824"/>
        <v/>
      </c>
      <c r="EZ430" s="919" t="str">
        <f t="shared" ca="1" si="825"/>
        <v/>
      </c>
      <c r="FA430" s="919" t="str">
        <f t="shared" ca="1" si="826"/>
        <v/>
      </c>
      <c r="FB430" s="919" t="str">
        <f t="shared" ca="1" si="827"/>
        <v/>
      </c>
      <c r="FC430" s="919" t="str">
        <f t="shared" ca="1" si="828"/>
        <v/>
      </c>
      <c r="FD430" s="627" t="str">
        <f t="shared" ca="1" si="829"/>
        <v/>
      </c>
      <c r="FE430" s="630">
        <v>420</v>
      </c>
      <c r="FF430" s="299" t="str">
        <f t="shared" ca="1" si="830"/>
        <v/>
      </c>
      <c r="FG430" s="993" t="str">
        <f t="shared" ca="1" si="831"/>
        <v/>
      </c>
      <c r="FH430" s="919" t="str">
        <f t="shared" ca="1" si="832"/>
        <v/>
      </c>
      <c r="FI430" s="299">
        <f ca="1">COUNTIF($FH$11:FH430,"■")</f>
        <v>0</v>
      </c>
    </row>
    <row r="431" spans="1:165" ht="34.5" customHeight="1">
      <c r="A431" s="445">
        <f t="shared" ca="1" si="736"/>
        <v>0</v>
      </c>
      <c r="B431" s="446">
        <f>IF(R431&lt;&gt;"",IF(COUNTIF(R$11:R431,R431)=1,MAX(B$11:B430)+1,INDEX(B$11:B430,MATCH(R431,R$11:R430,0),1)),0)</f>
        <v>1</v>
      </c>
      <c r="C431" s="446">
        <f ca="1">IF(T431&lt;&gt;"",IF(COUNTIF(T$11:T431,T431)=1,MAX(C$11:C430)+1,INDEX(C$11:C430,MATCH(T431,T$11:T430,0),1)),0)</f>
        <v>0</v>
      </c>
      <c r="D431" s="446">
        <f ca="1">IF(U431&lt;&gt;"",IF(COUNTIF(U$11:U431,U431)=1,MAX(D$11:D430)+1,INDEX(D$11:D430,MATCH(U431,U$11:U430,0),1)),0)</f>
        <v>0</v>
      </c>
      <c r="E431" s="446">
        <f ca="1">IF(S431&lt;&gt;"",IF(COUNTIF(S$11:S431,S431)=1,MAX(E$11:E430)+1,INDEX(E$11:E430,MATCH(S431,S$11:S430,0),1)),0)</f>
        <v>0</v>
      </c>
      <c r="F431" s="446">
        <f ca="1">IF(Z431&lt;&gt;"",IF(COUNTIF(Z$11:Z431,Z431)=1,MAX(F$11:F430)+1,INDEX(F$11:F430,MATCH(Z431,Z$11:Z430,0),1)),0)</f>
        <v>0</v>
      </c>
      <c r="G431" s="447" cm="1">
        <f t="array" aca="1" ref="G431" ca="1">IF(Z431&lt;&gt;"",IF(COUNTIFS(Z$11:Z431,Z431,W$11:W431,W431)=1,MAX(G$11:G430)+1,INDEX(G$11:G430,MATCH(Z431&amp;W431,Z$11:Z430&amp;W$11:W431,0),1)),0)</f>
        <v>0</v>
      </c>
      <c r="H431" s="447">
        <f t="shared" ca="1" si="737"/>
        <v>0</v>
      </c>
      <c r="I431" s="447">
        <f ca="1">IF(T431="",0,IF(COUNTIF(T$11:T431,T431)=1,1,0))</f>
        <v>0</v>
      </c>
      <c r="J431" s="447">
        <f ca="1">IF(U431="",0,IF(COUNTIF(U$11:U431,U431)=1,1,0))</f>
        <v>0</v>
      </c>
      <c r="K431" s="447">
        <f ca="1">IF(S431="",0,IF(COUNTIF(S$11:S431,S431)=1,1,0))</f>
        <v>0</v>
      </c>
      <c r="L431" s="446">
        <f ca="1">IF(Z431="",0,IF(COUNTIF(Z$11:Z431,Z431)=1,1,0))</f>
        <v>0</v>
      </c>
      <c r="M431" s="767">
        <f ca="1">IF($W431=2,IF(COUNTIFS($W$11:$W431,2,$Z$11:$Z431,$Z431)=1,1,0),0)</f>
        <v>0</v>
      </c>
      <c r="N431" s="767">
        <f ca="1">IF($W431=1,IF(COUNTIFS($W$11:$W431,2,$Z$11:$Z431,$Z431)=1,1,0),0)</f>
        <v>0</v>
      </c>
      <c r="O431" s="446">
        <f ca="1">IF(H431=0,0,IF(COUNTIF(Z$11:Z431,Z431)=1,1,0))</f>
        <v>0</v>
      </c>
      <c r="P431" s="448" t="str">
        <f t="shared" ca="1" si="738"/>
        <v>石川県</v>
      </c>
      <c r="Q431" s="89">
        <f t="shared" ca="1" si="739"/>
        <v>421</v>
      </c>
      <c r="R431" s="170" t="s">
        <v>459</v>
      </c>
      <c r="S431" s="357" t="str">
        <f t="shared" ca="1" si="740"/>
        <v/>
      </c>
      <c r="T431" s="357" t="str">
        <f t="shared" ca="1" si="741"/>
        <v/>
      </c>
      <c r="U431" s="58" t="str">
        <f t="shared" ca="1" si="742"/>
        <v/>
      </c>
      <c r="V431" s="58" t="str">
        <f t="shared" ca="1" si="743"/>
        <v/>
      </c>
      <c r="W431" s="920" t="str">
        <f t="shared" ca="1" si="744"/>
        <v/>
      </c>
      <c r="X431" s="369">
        <f ca="1">IFERROR(VLOOKUP(W431,'（様式１号）３整理番号表'!$B$4:$H$5,2,FALSE),0)</f>
        <v>0</v>
      </c>
      <c r="Y431" s="768" t="str" cm="1">
        <f t="array" aca="1" ref="Y431" ca="1">IF(AND(D431=0,F431=0),"",IF(COUNTIF(D$11:D431,D431)=1,1,IF(COUNTIFS(D$11:D431,D431,F$11:F431,F431)=1,INDEX((D$11:D431,F$11:F431,Y$11:Y431),MATCH(_xlfn.MAXIFS(F$11:F430,D$11:D430,D431),$F$11:F431,0),1,3)+1,INDEX((D$11:D431,F$11:F431,Y$11:Y431),MATCH(D431&amp;F431,D$11:D431&amp;F$11:F431,0),1,3))))</f>
        <v/>
      </c>
      <c r="Z431" s="40" t="str">
        <f t="shared" ca="1" si="745"/>
        <v/>
      </c>
      <c r="AA431" s="924" t="str">
        <f t="shared" ca="1" si="746"/>
        <v/>
      </c>
      <c r="AB431" s="93">
        <f ca="1">IFERROR(VLOOKUP(AA431,'（様式１号）３整理番号表'!$B$10:$H$16,2,FALSE),0)</f>
        <v>0</v>
      </c>
      <c r="AC431" s="924" t="str">
        <f t="shared" ca="1" si="747"/>
        <v/>
      </c>
      <c r="AD431" s="924" t="str">
        <f t="shared" ca="1" si="748"/>
        <v/>
      </c>
      <c r="AE431" s="93">
        <f ca="1">IFERROR(VLOOKUP(AD431,'（様式１号）３整理番号表'!$B$21:$H$22,2,FALSE),0)</f>
        <v>0</v>
      </c>
      <c r="AF431" s="924" t="str">
        <f t="shared" ca="1" si="749"/>
        <v/>
      </c>
      <c r="AG431" s="93">
        <f ca="1">IFERROR(VLOOKUP(AF431,'（様式１号）３整理番号表'!$B$26:$H$31,2,FALSE),0)</f>
        <v>0</v>
      </c>
      <c r="AH431" s="924" t="str">
        <f t="shared" ca="1" si="750"/>
        <v/>
      </c>
      <c r="AI431" s="93">
        <f ca="1">IFERROR(VLOOKUP(AH431,'（様式１号）３整理番号表'!$J$5:$N$59,2,FALSE),0)</f>
        <v>0</v>
      </c>
      <c r="AJ431" s="77" t="str">
        <f t="shared" ca="1" si="751"/>
        <v/>
      </c>
      <c r="AK431" s="93">
        <f ca="1">IFERROR(VLOOKUP(AJ431,'（様式１号）３整理番号表'!$P$5:$R$29,2,FALSE),0)</f>
        <v>0</v>
      </c>
      <c r="AL431" s="921" t="str">
        <f t="shared" ca="1" si="752"/>
        <v/>
      </c>
      <c r="AM431" s="921" t="str">
        <f t="shared" ca="1" si="753"/>
        <v/>
      </c>
      <c r="AN431" s="921"/>
      <c r="AO431" s="77" t="str">
        <f t="shared" ca="1" si="754"/>
        <v/>
      </c>
      <c r="AP431" s="93">
        <f ca="1">IFERROR(VLOOKUP(AO431,'（様式１号）３整理番号表'!$P$5:$R$29,2,FALSE),0)</f>
        <v>0</v>
      </c>
      <c r="AQ431" s="924" t="str">
        <f t="shared" ca="1" si="755"/>
        <v/>
      </c>
      <c r="AR431" s="93">
        <f t="shared" ca="1" si="756"/>
        <v>0</v>
      </c>
      <c r="AS431" s="924" t="str">
        <f t="shared" ca="1" si="757"/>
        <v/>
      </c>
      <c r="AT431" s="40" t="str">
        <f t="shared" ca="1" si="758"/>
        <v/>
      </c>
      <c r="AU431" s="93" t="str">
        <f t="shared" ca="1" si="759"/>
        <v/>
      </c>
      <c r="AV431" s="923" t="str">
        <f t="shared" ca="1" si="760"/>
        <v/>
      </c>
      <c r="AW431" s="926" t="str">
        <f t="shared" ca="1" si="761"/>
        <v/>
      </c>
      <c r="AX431" s="925" t="str">
        <f t="shared" ca="1" si="762"/>
        <v/>
      </c>
      <c r="AY431" s="925" t="str">
        <f t="shared" ca="1" si="762"/>
        <v/>
      </c>
      <c r="AZ431" s="925" t="str">
        <f t="shared" ca="1" si="762"/>
        <v/>
      </c>
      <c r="BA431" s="925" t="str">
        <f t="shared" ca="1" si="762"/>
        <v/>
      </c>
      <c r="BB431" s="925" t="str">
        <f t="shared" ca="1" si="763"/>
        <v/>
      </c>
      <c r="BC431" s="925" t="str">
        <f t="shared" ca="1" si="764"/>
        <v/>
      </c>
      <c r="BD431" s="925" t="str">
        <f t="shared" ca="1" si="764"/>
        <v/>
      </c>
      <c r="BE431" s="925" t="str">
        <f t="shared" ca="1" si="764"/>
        <v/>
      </c>
      <c r="BF431" s="77" t="str">
        <f t="shared" ca="1" si="765"/>
        <v/>
      </c>
      <c r="BG431" s="924" t="str">
        <f t="shared" ca="1" si="766"/>
        <v/>
      </c>
      <c r="BH431" s="94">
        <f ca="1">IF(BF431&lt;&gt;"",INDEX('（様式１号）３整理番号表'!$AB$7:$AQ$12,MATCH(BF431,'（様式１号）３整理番号表'!$AA$7:$AA$12,0),MATCH(BG431,'（様式１号）３整理番号表'!$AB$6:$AQ$6,0)),0)</f>
        <v>0</v>
      </c>
      <c r="BI431" s="921" t="str">
        <f t="shared" ca="1" si="767"/>
        <v/>
      </c>
      <c r="BJ431" s="922" t="str">
        <f t="shared" ca="1" si="768"/>
        <v/>
      </c>
      <c r="BK431" s="926" t="str">
        <f t="shared" ca="1" si="769"/>
        <v/>
      </c>
      <c r="BL431" s="922" t="str">
        <f t="shared" ca="1" si="770"/>
        <v/>
      </c>
      <c r="BM431" s="79" t="str">
        <f t="shared" ca="1" si="771"/>
        <v/>
      </c>
      <c r="BN431" s="82" t="str">
        <f t="shared" ca="1" si="772"/>
        <v/>
      </c>
      <c r="BO431" s="83" t="str">
        <f t="shared" ca="1" si="773"/>
        <v/>
      </c>
      <c r="BP431" s="84" t="str">
        <f t="shared" ca="1" si="774"/>
        <v/>
      </c>
      <c r="BQ431" s="82" t="str">
        <f t="shared" ca="1" si="775"/>
        <v/>
      </c>
      <c r="BR431" s="97" t="str">
        <f t="shared" ca="1" si="776"/>
        <v/>
      </c>
      <c r="BS431" s="95" t="str">
        <f t="shared" ca="1" si="777"/>
        <v/>
      </c>
      <c r="BT431" s="184" t="str">
        <f t="shared" ca="1" si="778"/>
        <v/>
      </c>
      <c r="BU431" s="611" t="str">
        <f t="shared" ca="1" si="779"/>
        <v/>
      </c>
      <c r="BV431" s="77" t="str">
        <f t="shared" ca="1" si="780"/>
        <v/>
      </c>
      <c r="BW431" s="85" t="str">
        <f t="shared" ca="1" si="781"/>
        <v/>
      </c>
      <c r="BX431" s="86" t="str">
        <f t="shared" ca="1" si="782"/>
        <v/>
      </c>
      <c r="BY431" s="231">
        <f ca="1">IF('ポイント要件確認等（個別表）'!AD431=1,ROUNDDOWN('ポイント要件確認等（個別表）'!AV431,-3),IF('ポイント要件確認等（個別表）'!AD431=2,ROUNDDOWN('ポイント要件確認等（個別表）'!BH431,-3),IF('ポイント要件確認等（個別表）'!AD431=3,ROUNDDOWN('ポイント要件確認等（個別表）'!BT431,-3),0)))</f>
        <v>0</v>
      </c>
      <c r="BZ431" s="86" t="str">
        <f t="shared" ca="1" si="783"/>
        <v/>
      </c>
      <c r="CA431" s="232" t="str">
        <f t="shared" ca="1" si="784"/>
        <v/>
      </c>
      <c r="CB431" s="232">
        <f t="shared" ca="1" si="785"/>
        <v>0</v>
      </c>
      <c r="CC431" s="86" t="str">
        <f t="shared" ca="1" si="786"/>
        <v/>
      </c>
      <c r="CD431" s="86" t="str">
        <f t="shared" ca="1" si="787"/>
        <v/>
      </c>
      <c r="CE431" s="609"/>
      <c r="CF431" s="86" t="str">
        <f t="shared" ca="1" si="788"/>
        <v/>
      </c>
      <c r="CG431" s="185" t="str">
        <f t="shared" ca="1" si="789"/>
        <v/>
      </c>
      <c r="CH431" s="246" t="str">
        <f t="shared" ca="1" si="790"/>
        <v>含税額</v>
      </c>
      <c r="CI431" s="247" t="str">
        <f t="shared" ca="1" si="791"/>
        <v/>
      </c>
      <c r="CJ431" s="87" t="str">
        <f ca="1">IFERROR(IF(INDIRECT("'("&amp;'２個別表'!EO431&amp;")'!AR"&amp;84+EP431)&lt;&gt;1,"",1),"")</f>
        <v/>
      </c>
      <c r="CK431" s="244" t="str">
        <f t="shared" ca="1" si="792"/>
        <v/>
      </c>
      <c r="CL431" s="235" t="str">
        <f t="shared" ca="1" si="793"/>
        <v/>
      </c>
      <c r="CM431" s="239" t="str">
        <f t="shared" ca="1" si="794"/>
        <v/>
      </c>
      <c r="CN431" s="77" t="str">
        <f t="shared" ca="1" si="795"/>
        <v/>
      </c>
      <c r="CO431" s="93" t="str">
        <f ca="1">IFERROR(VLOOKUP(CN431,'（様式１号）３整理番号表'!$T$5:$V$15,2,FALSE),"")</f>
        <v/>
      </c>
      <c r="CP431" s="924" t="str">
        <f t="shared" ca="1" si="796"/>
        <v/>
      </c>
      <c r="CQ431" s="93" t="str">
        <f ca="1">IFERROR(VLOOKUP(CP431,'（様式１号）３整理番号表'!$T$19:$V$24,2,FALSE),"")</f>
        <v/>
      </c>
      <c r="CR431" s="924" t="str">
        <f ca="1">IFERROR(IF(INDIRECT("'("&amp;'２個別表'!EO431&amp;")'!AV"&amp;84+EP431)&lt;&gt;1,"",1),"")</f>
        <v/>
      </c>
      <c r="CS431" s="232">
        <f t="shared" ca="1" si="797"/>
        <v>0</v>
      </c>
      <c r="CT431" s="248">
        <f t="shared" ca="1" si="798"/>
        <v>0</v>
      </c>
      <c r="CU431" s="376" t="str">
        <f ca="1">IF(ER431="補強",IF(COUNTIFS($Z$11:Z431,Z431,$W$11:W431,1)=1,"１①",""),IF(COUNTIFS($Z$11:Z431,Z431,$W$11:W431,2)=1,"２①",""))</f>
        <v/>
      </c>
      <c r="CV431" s="57" t="str">
        <f t="shared" ca="1" si="799"/>
        <v/>
      </c>
      <c r="CW431" s="927" t="str">
        <f t="shared" ca="1" si="800"/>
        <v/>
      </c>
      <c r="CX431" s="256" t="str">
        <f t="shared" ca="1" si="801"/>
        <v/>
      </c>
      <c r="CY431" s="256" t="str">
        <f t="shared" ca="1" si="802"/>
        <v/>
      </c>
      <c r="CZ431" s="256" t="str">
        <f t="shared" ca="1" si="803"/>
        <v/>
      </c>
      <c r="DA431" s="256" t="str">
        <f t="shared" ca="1" si="804"/>
        <v/>
      </c>
      <c r="DB431" s="316" t="str">
        <f ca="1">IFERROR(VLOOKUP($CU431,'（様式１号）３整理番号表'!$Z$19:$AB$32,3,FALSE),"")</f>
        <v/>
      </c>
      <c r="DC431" s="259" t="str">
        <f t="shared" ca="1" si="805"/>
        <v>-</v>
      </c>
      <c r="DD431" s="618" t="str">
        <f t="shared" ca="1" si="806"/>
        <v/>
      </c>
      <c r="DE431" s="321" t="str">
        <f ca="1">IF(AND(AO431=18,AS431=1),IF(COUNTIFS($Y$11:Y431,Y431,$AS$11:AS431,1)=1,"２②",""),IF($CU431="１①",INDEX(INDIRECT("'("&amp;$EO431&amp;")'!AR116:BB116"),1,MATCH(INDIRECT("'("&amp;$EO431&amp;")'!C118"),INDIRECT("'("&amp;$EO431&amp;")'!AR119:BB119"),0)),""))</f>
        <v/>
      </c>
      <c r="DF431" s="324" t="str">
        <f t="shared" ca="1" si="807"/>
        <v/>
      </c>
      <c r="DG431" s="313" t="str">
        <f t="shared" ca="1" si="808"/>
        <v/>
      </c>
      <c r="DH431" s="313" t="str">
        <f t="shared" ca="1" si="809"/>
        <v/>
      </c>
      <c r="DI431" s="313" t="str">
        <f t="shared" ca="1" si="810"/>
        <v/>
      </c>
      <c r="DJ431" s="313" t="str">
        <f t="shared" ca="1" si="811"/>
        <v/>
      </c>
      <c r="DK431" s="328" t="str">
        <f t="shared" ca="1" si="812"/>
        <v/>
      </c>
      <c r="DL431" s="334" t="str">
        <f t="shared" ca="1" si="813"/>
        <v/>
      </c>
      <c r="DM431" s="915" t="str">
        <f t="shared" ca="1" si="814"/>
        <v/>
      </c>
      <c r="DN431" s="15"/>
      <c r="DO431" s="324"/>
      <c r="DP431" s="16"/>
      <c r="DQ431" s="16"/>
      <c r="DR431" s="16"/>
      <c r="DS431" s="16"/>
      <c r="DT431" s="318" t="str">
        <f>IFERROR(VLOOKUP($DN431,'（様式１号）３整理番号表'!$Z$19:$AB$32,3,FALSE),"")</f>
        <v/>
      </c>
      <c r="DU431" s="259" t="str">
        <f t="shared" si="815"/>
        <v/>
      </c>
      <c r="DV431" s="14"/>
      <c r="DW431" s="17" t="str">
        <f t="shared" ca="1" si="816"/>
        <v/>
      </c>
      <c r="DX431" s="88" t="str">
        <f t="shared" ca="1" si="833"/>
        <v/>
      </c>
      <c r="DZ431" s="339">
        <f t="shared" ca="1" si="837"/>
        <v>0</v>
      </c>
      <c r="EA431" s="339">
        <f t="shared" ca="1" si="837"/>
        <v>0</v>
      </c>
      <c r="EB431" s="339">
        <f t="shared" ca="1" si="837"/>
        <v>0</v>
      </c>
      <c r="EC431" s="339">
        <f t="shared" ca="1" si="837"/>
        <v>0</v>
      </c>
      <c r="ED431" s="339">
        <f t="shared" ca="1" si="837"/>
        <v>0</v>
      </c>
      <c r="EE431" s="339">
        <f t="shared" ca="1" si="837"/>
        <v>0</v>
      </c>
      <c r="EF431" s="339">
        <f t="shared" ca="1" si="837"/>
        <v>0</v>
      </c>
      <c r="EG431" s="339">
        <f t="shared" ca="1" si="837"/>
        <v>0</v>
      </c>
      <c r="EH431" s="339">
        <f t="shared" ca="1" si="837"/>
        <v>0</v>
      </c>
      <c r="EI431" s="339">
        <f t="shared" ca="1" si="837"/>
        <v>0</v>
      </c>
      <c r="EJ431" s="339">
        <f t="shared" ca="1" si="837"/>
        <v>0</v>
      </c>
      <c r="EK431" s="339">
        <f t="shared" ca="1" si="837"/>
        <v>0</v>
      </c>
      <c r="EL431" s="339">
        <f t="shared" ca="1" si="837"/>
        <v>0</v>
      </c>
      <c r="EM431" s="339">
        <f t="shared" ca="1" si="837"/>
        <v>0</v>
      </c>
      <c r="EO431" s="919" t="str">
        <f t="shared" ca="1" si="735"/>
        <v/>
      </c>
      <c r="EP431" s="919" t="str">
        <f t="shared" ca="1" si="817"/>
        <v/>
      </c>
      <c r="EQ431" s="919" t="str">
        <f t="shared" ca="1" si="818"/>
        <v/>
      </c>
      <c r="ER431" s="919" t="str">
        <f t="shared" ca="1" si="819"/>
        <v/>
      </c>
      <c r="ES431" s="919" t="str">
        <f ca="1">IFERROR(INDEX('郵便番号（石川県）'!$A$3:$F$2574,MATCH(INDIRECT("'("&amp;EO431&amp;")'!E7"),'郵便番号（石川県）'!$A$3:$A$2574,0),6),"")</f>
        <v/>
      </c>
      <c r="ET431" s="919" t="str">
        <f ca="1">IFERROR(INDEX('郵便番号（石川県）'!$A$3:$F$2574,MATCH(INDIRECT("'("&amp;$EO431&amp;")'!E7"),'郵便番号（石川県）'!$A$3:$A$2574,0),5),"")</f>
        <v/>
      </c>
      <c r="EU431" s="919" t="str">
        <f t="shared" ca="1" si="820"/>
        <v/>
      </c>
      <c r="EV431" s="919" t="str">
        <f t="shared" ca="1" si="821"/>
        <v/>
      </c>
      <c r="EW431" s="919" t="str">
        <f t="shared" ca="1" si="822"/>
        <v/>
      </c>
      <c r="EX431" s="919" t="str">
        <f t="shared" ca="1" si="823"/>
        <v/>
      </c>
      <c r="EY431" s="919" t="str">
        <f t="shared" ca="1" si="824"/>
        <v/>
      </c>
      <c r="EZ431" s="919" t="str">
        <f t="shared" ca="1" si="825"/>
        <v/>
      </c>
      <c r="FA431" s="919" t="str">
        <f t="shared" ca="1" si="826"/>
        <v/>
      </c>
      <c r="FB431" s="919" t="str">
        <f t="shared" ca="1" si="827"/>
        <v/>
      </c>
      <c r="FC431" s="919" t="str">
        <f t="shared" ca="1" si="828"/>
        <v/>
      </c>
      <c r="FD431" s="627" t="str">
        <f t="shared" ca="1" si="829"/>
        <v/>
      </c>
      <c r="FE431" s="630">
        <v>421</v>
      </c>
      <c r="FF431" s="299" t="str">
        <f t="shared" ca="1" si="830"/>
        <v/>
      </c>
      <c r="FG431" s="993" t="str">
        <f t="shared" ca="1" si="831"/>
        <v/>
      </c>
      <c r="FH431" s="919" t="str">
        <f t="shared" ca="1" si="832"/>
        <v/>
      </c>
      <c r="FI431" s="299">
        <f ca="1">COUNTIF($FH$11:FH431,"■")</f>
        <v>0</v>
      </c>
    </row>
    <row r="432" spans="1:165" ht="34.5" customHeight="1">
      <c r="A432" s="445">
        <f t="shared" ca="1" si="736"/>
        <v>0</v>
      </c>
      <c r="B432" s="446">
        <f>IF(R432&lt;&gt;"",IF(COUNTIF(R$11:R432,R432)=1,MAX(B$11:B431)+1,INDEX(B$11:B431,MATCH(R432,R$11:R431,0),1)),0)</f>
        <v>1</v>
      </c>
      <c r="C432" s="446">
        <f ca="1">IF(T432&lt;&gt;"",IF(COUNTIF(T$11:T432,T432)=1,MAX(C$11:C431)+1,INDEX(C$11:C431,MATCH(T432,T$11:T431,0),1)),0)</f>
        <v>0</v>
      </c>
      <c r="D432" s="446">
        <f ca="1">IF(U432&lt;&gt;"",IF(COUNTIF(U$11:U432,U432)=1,MAX(D$11:D431)+1,INDEX(D$11:D431,MATCH(U432,U$11:U431,0),1)),0)</f>
        <v>0</v>
      </c>
      <c r="E432" s="446">
        <f ca="1">IF(S432&lt;&gt;"",IF(COUNTIF(S$11:S432,S432)=1,MAX(E$11:E431)+1,INDEX(E$11:E431,MATCH(S432,S$11:S431,0),1)),0)</f>
        <v>0</v>
      </c>
      <c r="F432" s="446">
        <f ca="1">IF(Z432&lt;&gt;"",IF(COUNTIF(Z$11:Z432,Z432)=1,MAX(F$11:F431)+1,INDEX(F$11:F431,MATCH(Z432,Z$11:Z431,0),1)),0)</f>
        <v>0</v>
      </c>
      <c r="G432" s="447" cm="1">
        <f t="array" aca="1" ref="G432" ca="1">IF(Z432&lt;&gt;"",IF(COUNTIFS(Z$11:Z432,Z432,W$11:W432,W432)=1,MAX(G$11:G431)+1,INDEX(G$11:G431,MATCH(Z432&amp;W432,Z$11:Z431&amp;W$11:W432,0),1)),0)</f>
        <v>0</v>
      </c>
      <c r="H432" s="447">
        <f t="shared" ca="1" si="737"/>
        <v>0</v>
      </c>
      <c r="I432" s="447">
        <f ca="1">IF(T432="",0,IF(COUNTIF(T$11:T432,T432)=1,1,0))</f>
        <v>0</v>
      </c>
      <c r="J432" s="447">
        <f ca="1">IF(U432="",0,IF(COUNTIF(U$11:U432,U432)=1,1,0))</f>
        <v>0</v>
      </c>
      <c r="K432" s="447">
        <f ca="1">IF(S432="",0,IF(COUNTIF(S$11:S432,S432)=1,1,0))</f>
        <v>0</v>
      </c>
      <c r="L432" s="446">
        <f ca="1">IF(Z432="",0,IF(COUNTIF(Z$11:Z432,Z432)=1,1,0))</f>
        <v>0</v>
      </c>
      <c r="M432" s="767">
        <f ca="1">IF($W432=2,IF(COUNTIFS($W$11:$W432,2,$Z$11:$Z432,$Z432)=1,1,0),0)</f>
        <v>0</v>
      </c>
      <c r="N432" s="767">
        <f ca="1">IF($W432=1,IF(COUNTIFS($W$11:$W432,2,$Z$11:$Z432,$Z432)=1,1,0),0)</f>
        <v>0</v>
      </c>
      <c r="O432" s="446">
        <f ca="1">IF(H432=0,0,IF(COUNTIF(Z$11:Z432,Z432)=1,1,0))</f>
        <v>0</v>
      </c>
      <c r="P432" s="448" t="str">
        <f t="shared" ca="1" si="738"/>
        <v>石川県</v>
      </c>
      <c r="Q432" s="89">
        <f t="shared" ca="1" si="739"/>
        <v>422</v>
      </c>
      <c r="R432" s="170" t="s">
        <v>459</v>
      </c>
      <c r="S432" s="357" t="str">
        <f t="shared" ca="1" si="740"/>
        <v/>
      </c>
      <c r="T432" s="357" t="str">
        <f t="shared" ca="1" si="741"/>
        <v/>
      </c>
      <c r="U432" s="58" t="str">
        <f t="shared" ca="1" si="742"/>
        <v/>
      </c>
      <c r="V432" s="58" t="str">
        <f t="shared" ca="1" si="743"/>
        <v/>
      </c>
      <c r="W432" s="920" t="str">
        <f t="shared" ca="1" si="744"/>
        <v/>
      </c>
      <c r="X432" s="369">
        <f ca="1">IFERROR(VLOOKUP(W432,'（様式１号）３整理番号表'!$B$4:$H$5,2,FALSE),0)</f>
        <v>0</v>
      </c>
      <c r="Y432" s="768" t="str" cm="1">
        <f t="array" aca="1" ref="Y432" ca="1">IF(AND(D432=0,F432=0),"",IF(COUNTIF(D$11:D432,D432)=1,1,IF(COUNTIFS(D$11:D432,D432,F$11:F432,F432)=1,INDEX((D$11:D432,F$11:F432,Y$11:Y432),MATCH(_xlfn.MAXIFS(F$11:F431,D$11:D431,D432),$F$11:F432,0),1,3)+1,INDEX((D$11:D432,F$11:F432,Y$11:Y432),MATCH(D432&amp;F432,D$11:D432&amp;F$11:F432,0),1,3))))</f>
        <v/>
      </c>
      <c r="Z432" s="40" t="str">
        <f t="shared" ca="1" si="745"/>
        <v/>
      </c>
      <c r="AA432" s="924" t="str">
        <f t="shared" ca="1" si="746"/>
        <v/>
      </c>
      <c r="AB432" s="93">
        <f ca="1">IFERROR(VLOOKUP(AA432,'（様式１号）３整理番号表'!$B$10:$H$16,2,FALSE),0)</f>
        <v>0</v>
      </c>
      <c r="AC432" s="924" t="str">
        <f t="shared" ca="1" si="747"/>
        <v/>
      </c>
      <c r="AD432" s="924" t="str">
        <f t="shared" ca="1" si="748"/>
        <v/>
      </c>
      <c r="AE432" s="93">
        <f ca="1">IFERROR(VLOOKUP(AD432,'（様式１号）３整理番号表'!$B$21:$H$22,2,FALSE),0)</f>
        <v>0</v>
      </c>
      <c r="AF432" s="924" t="str">
        <f t="shared" ca="1" si="749"/>
        <v/>
      </c>
      <c r="AG432" s="93">
        <f ca="1">IFERROR(VLOOKUP(AF432,'（様式１号）３整理番号表'!$B$26:$H$31,2,FALSE),0)</f>
        <v>0</v>
      </c>
      <c r="AH432" s="924" t="str">
        <f t="shared" ca="1" si="750"/>
        <v/>
      </c>
      <c r="AI432" s="93">
        <f ca="1">IFERROR(VLOOKUP(AH432,'（様式１号）３整理番号表'!$J$5:$N$59,2,FALSE),0)</f>
        <v>0</v>
      </c>
      <c r="AJ432" s="77" t="str">
        <f t="shared" ca="1" si="751"/>
        <v/>
      </c>
      <c r="AK432" s="93">
        <f ca="1">IFERROR(VLOOKUP(AJ432,'（様式１号）３整理番号表'!$P$5:$R$29,2,FALSE),0)</f>
        <v>0</v>
      </c>
      <c r="AL432" s="921" t="str">
        <f t="shared" ca="1" si="752"/>
        <v/>
      </c>
      <c r="AM432" s="921" t="str">
        <f t="shared" ca="1" si="753"/>
        <v/>
      </c>
      <c r="AN432" s="921"/>
      <c r="AO432" s="77" t="str">
        <f t="shared" ca="1" si="754"/>
        <v/>
      </c>
      <c r="AP432" s="93">
        <f ca="1">IFERROR(VLOOKUP(AO432,'（様式１号）３整理番号表'!$P$5:$R$29,2,FALSE),0)</f>
        <v>0</v>
      </c>
      <c r="AQ432" s="924" t="str">
        <f t="shared" ca="1" si="755"/>
        <v/>
      </c>
      <c r="AR432" s="93">
        <f t="shared" ca="1" si="756"/>
        <v>0</v>
      </c>
      <c r="AS432" s="924" t="str">
        <f t="shared" ca="1" si="757"/>
        <v/>
      </c>
      <c r="AT432" s="40" t="str">
        <f t="shared" ca="1" si="758"/>
        <v/>
      </c>
      <c r="AU432" s="93" t="str">
        <f t="shared" ca="1" si="759"/>
        <v/>
      </c>
      <c r="AV432" s="923" t="str">
        <f t="shared" ca="1" si="760"/>
        <v/>
      </c>
      <c r="AW432" s="926" t="str">
        <f t="shared" ca="1" si="761"/>
        <v/>
      </c>
      <c r="AX432" s="925" t="str">
        <f t="shared" ca="1" si="762"/>
        <v/>
      </c>
      <c r="AY432" s="925" t="str">
        <f t="shared" ca="1" si="762"/>
        <v/>
      </c>
      <c r="AZ432" s="925" t="str">
        <f t="shared" ca="1" si="762"/>
        <v/>
      </c>
      <c r="BA432" s="925" t="str">
        <f t="shared" ca="1" si="762"/>
        <v/>
      </c>
      <c r="BB432" s="925" t="str">
        <f t="shared" ca="1" si="763"/>
        <v/>
      </c>
      <c r="BC432" s="925" t="str">
        <f t="shared" ca="1" si="764"/>
        <v/>
      </c>
      <c r="BD432" s="925" t="str">
        <f t="shared" ca="1" si="764"/>
        <v/>
      </c>
      <c r="BE432" s="925" t="str">
        <f t="shared" ca="1" si="764"/>
        <v/>
      </c>
      <c r="BF432" s="77" t="str">
        <f t="shared" ca="1" si="765"/>
        <v/>
      </c>
      <c r="BG432" s="924" t="str">
        <f t="shared" ca="1" si="766"/>
        <v/>
      </c>
      <c r="BH432" s="94">
        <f ca="1">IF(BF432&lt;&gt;"",INDEX('（様式１号）３整理番号表'!$AB$7:$AQ$12,MATCH(BF432,'（様式１号）３整理番号表'!$AA$7:$AA$12,0),MATCH(BG432,'（様式１号）３整理番号表'!$AB$6:$AQ$6,0)),0)</f>
        <v>0</v>
      </c>
      <c r="BI432" s="921" t="str">
        <f t="shared" ca="1" si="767"/>
        <v/>
      </c>
      <c r="BJ432" s="922" t="str">
        <f t="shared" ca="1" si="768"/>
        <v/>
      </c>
      <c r="BK432" s="926" t="str">
        <f t="shared" ca="1" si="769"/>
        <v/>
      </c>
      <c r="BL432" s="922" t="str">
        <f t="shared" ca="1" si="770"/>
        <v/>
      </c>
      <c r="BM432" s="79" t="str">
        <f t="shared" ca="1" si="771"/>
        <v/>
      </c>
      <c r="BN432" s="82" t="str">
        <f t="shared" ca="1" si="772"/>
        <v/>
      </c>
      <c r="BO432" s="83" t="str">
        <f t="shared" ca="1" si="773"/>
        <v/>
      </c>
      <c r="BP432" s="84" t="str">
        <f t="shared" ca="1" si="774"/>
        <v/>
      </c>
      <c r="BQ432" s="82" t="str">
        <f t="shared" ca="1" si="775"/>
        <v/>
      </c>
      <c r="BR432" s="97" t="str">
        <f t="shared" ca="1" si="776"/>
        <v/>
      </c>
      <c r="BS432" s="95" t="str">
        <f t="shared" ca="1" si="777"/>
        <v/>
      </c>
      <c r="BT432" s="184" t="str">
        <f t="shared" ca="1" si="778"/>
        <v/>
      </c>
      <c r="BU432" s="611" t="str">
        <f t="shared" ca="1" si="779"/>
        <v/>
      </c>
      <c r="BV432" s="77" t="str">
        <f t="shared" ca="1" si="780"/>
        <v/>
      </c>
      <c r="BW432" s="85" t="str">
        <f t="shared" ca="1" si="781"/>
        <v/>
      </c>
      <c r="BX432" s="86" t="str">
        <f t="shared" ca="1" si="782"/>
        <v/>
      </c>
      <c r="BY432" s="231">
        <f ca="1">IF('ポイント要件確認等（個別表）'!AD432=1,ROUNDDOWN('ポイント要件確認等（個別表）'!AV432,-3),IF('ポイント要件確認等（個別表）'!AD432=2,ROUNDDOWN('ポイント要件確認等（個別表）'!BH432,-3),IF('ポイント要件確認等（個別表）'!AD432=3,ROUNDDOWN('ポイント要件確認等（個別表）'!BT432,-3),0)))</f>
        <v>0</v>
      </c>
      <c r="BZ432" s="86" t="str">
        <f t="shared" ca="1" si="783"/>
        <v/>
      </c>
      <c r="CA432" s="232" t="str">
        <f t="shared" ca="1" si="784"/>
        <v/>
      </c>
      <c r="CB432" s="232">
        <f t="shared" ca="1" si="785"/>
        <v>0</v>
      </c>
      <c r="CC432" s="86" t="str">
        <f t="shared" ca="1" si="786"/>
        <v/>
      </c>
      <c r="CD432" s="86" t="str">
        <f t="shared" ca="1" si="787"/>
        <v/>
      </c>
      <c r="CE432" s="609"/>
      <c r="CF432" s="86" t="str">
        <f t="shared" ca="1" si="788"/>
        <v/>
      </c>
      <c r="CG432" s="185" t="str">
        <f t="shared" ca="1" si="789"/>
        <v/>
      </c>
      <c r="CH432" s="246" t="str">
        <f t="shared" ca="1" si="790"/>
        <v>含税額</v>
      </c>
      <c r="CI432" s="247" t="str">
        <f t="shared" ca="1" si="791"/>
        <v/>
      </c>
      <c r="CJ432" s="87" t="str">
        <f ca="1">IFERROR(IF(INDIRECT("'("&amp;'２個別表'!EO432&amp;")'!AR"&amp;84+EP432)&lt;&gt;1,"",1),"")</f>
        <v/>
      </c>
      <c r="CK432" s="244" t="str">
        <f t="shared" ca="1" si="792"/>
        <v/>
      </c>
      <c r="CL432" s="235" t="str">
        <f t="shared" ca="1" si="793"/>
        <v/>
      </c>
      <c r="CM432" s="239" t="str">
        <f t="shared" ca="1" si="794"/>
        <v/>
      </c>
      <c r="CN432" s="77" t="str">
        <f t="shared" ca="1" si="795"/>
        <v/>
      </c>
      <c r="CO432" s="93" t="str">
        <f ca="1">IFERROR(VLOOKUP(CN432,'（様式１号）３整理番号表'!$T$5:$V$15,2,FALSE),"")</f>
        <v/>
      </c>
      <c r="CP432" s="924" t="str">
        <f t="shared" ca="1" si="796"/>
        <v/>
      </c>
      <c r="CQ432" s="93" t="str">
        <f ca="1">IFERROR(VLOOKUP(CP432,'（様式１号）３整理番号表'!$T$19:$V$24,2,FALSE),"")</f>
        <v/>
      </c>
      <c r="CR432" s="924" t="str">
        <f ca="1">IFERROR(IF(INDIRECT("'("&amp;'２個別表'!EO432&amp;")'!AV"&amp;84+EP432)&lt;&gt;1,"",1),"")</f>
        <v/>
      </c>
      <c r="CS432" s="232">
        <f t="shared" ca="1" si="797"/>
        <v>0</v>
      </c>
      <c r="CT432" s="248">
        <f t="shared" ca="1" si="798"/>
        <v>0</v>
      </c>
      <c r="CU432" s="376" t="str">
        <f ca="1">IF(ER432="補強",IF(COUNTIFS($Z$11:Z432,Z432,$W$11:W432,1)=1,"１①",""),IF(COUNTIFS($Z$11:Z432,Z432,$W$11:W432,2)=1,"２①",""))</f>
        <v/>
      </c>
      <c r="CV432" s="57" t="str">
        <f t="shared" ca="1" si="799"/>
        <v/>
      </c>
      <c r="CW432" s="927" t="str">
        <f t="shared" ca="1" si="800"/>
        <v/>
      </c>
      <c r="CX432" s="256" t="str">
        <f t="shared" ca="1" si="801"/>
        <v/>
      </c>
      <c r="CY432" s="256" t="str">
        <f t="shared" ca="1" si="802"/>
        <v/>
      </c>
      <c r="CZ432" s="256" t="str">
        <f t="shared" ca="1" si="803"/>
        <v/>
      </c>
      <c r="DA432" s="256" t="str">
        <f t="shared" ca="1" si="804"/>
        <v/>
      </c>
      <c r="DB432" s="316" t="str">
        <f ca="1">IFERROR(VLOOKUP($CU432,'（様式１号）３整理番号表'!$Z$19:$AB$32,3,FALSE),"")</f>
        <v/>
      </c>
      <c r="DC432" s="259" t="str">
        <f t="shared" ca="1" si="805"/>
        <v>-</v>
      </c>
      <c r="DD432" s="618" t="str">
        <f t="shared" ca="1" si="806"/>
        <v/>
      </c>
      <c r="DE432" s="321" t="str">
        <f ca="1">IF(AND(AO432=18,AS432=1),IF(COUNTIFS($Y$11:Y432,Y432,$AS$11:AS432,1)=1,"２②",""),IF($CU432="１①",INDEX(INDIRECT("'("&amp;$EO432&amp;")'!AR116:BB116"),1,MATCH(INDIRECT("'("&amp;$EO432&amp;")'!C118"),INDIRECT("'("&amp;$EO432&amp;")'!AR119:BB119"),0)),""))</f>
        <v/>
      </c>
      <c r="DF432" s="324" t="str">
        <f t="shared" ca="1" si="807"/>
        <v/>
      </c>
      <c r="DG432" s="313" t="str">
        <f t="shared" ca="1" si="808"/>
        <v/>
      </c>
      <c r="DH432" s="313" t="str">
        <f t="shared" ca="1" si="809"/>
        <v/>
      </c>
      <c r="DI432" s="313" t="str">
        <f t="shared" ca="1" si="810"/>
        <v/>
      </c>
      <c r="DJ432" s="313" t="str">
        <f t="shared" ca="1" si="811"/>
        <v/>
      </c>
      <c r="DK432" s="328" t="str">
        <f t="shared" ca="1" si="812"/>
        <v/>
      </c>
      <c r="DL432" s="334" t="str">
        <f t="shared" ca="1" si="813"/>
        <v/>
      </c>
      <c r="DM432" s="915" t="str">
        <f t="shared" ca="1" si="814"/>
        <v/>
      </c>
      <c r="DN432" s="15"/>
      <c r="DO432" s="324"/>
      <c r="DP432" s="16"/>
      <c r="DQ432" s="16"/>
      <c r="DR432" s="16"/>
      <c r="DS432" s="16"/>
      <c r="DT432" s="318" t="str">
        <f>IFERROR(VLOOKUP($DN432,'（様式１号）３整理番号表'!$Z$19:$AB$32,3,FALSE),"")</f>
        <v/>
      </c>
      <c r="DU432" s="259" t="str">
        <f t="shared" si="815"/>
        <v/>
      </c>
      <c r="DV432" s="14"/>
      <c r="DW432" s="17" t="str">
        <f t="shared" ca="1" si="816"/>
        <v/>
      </c>
      <c r="DX432" s="88" t="str">
        <f t="shared" ca="1" si="833"/>
        <v/>
      </c>
      <c r="DZ432" s="339">
        <f t="shared" ca="1" si="837"/>
        <v>0</v>
      </c>
      <c r="EA432" s="339">
        <f t="shared" ca="1" si="837"/>
        <v>0</v>
      </c>
      <c r="EB432" s="339">
        <f t="shared" ca="1" si="837"/>
        <v>0</v>
      </c>
      <c r="EC432" s="339">
        <f t="shared" ca="1" si="837"/>
        <v>0</v>
      </c>
      <c r="ED432" s="339">
        <f t="shared" ca="1" si="837"/>
        <v>0</v>
      </c>
      <c r="EE432" s="339">
        <f t="shared" ca="1" si="837"/>
        <v>0</v>
      </c>
      <c r="EF432" s="339">
        <f t="shared" ca="1" si="837"/>
        <v>0</v>
      </c>
      <c r="EG432" s="339">
        <f t="shared" ca="1" si="837"/>
        <v>0</v>
      </c>
      <c r="EH432" s="339">
        <f t="shared" ca="1" si="837"/>
        <v>0</v>
      </c>
      <c r="EI432" s="339">
        <f t="shared" ca="1" si="837"/>
        <v>0</v>
      </c>
      <c r="EJ432" s="339">
        <f t="shared" ca="1" si="837"/>
        <v>0</v>
      </c>
      <c r="EK432" s="339">
        <f t="shared" ca="1" si="837"/>
        <v>0</v>
      </c>
      <c r="EL432" s="339">
        <f t="shared" ca="1" si="837"/>
        <v>0</v>
      </c>
      <c r="EM432" s="339">
        <f t="shared" ca="1" si="837"/>
        <v>0</v>
      </c>
      <c r="EO432" s="919" t="str">
        <f t="shared" ca="1" si="735"/>
        <v/>
      </c>
      <c r="EP432" s="919" t="str">
        <f t="shared" ca="1" si="817"/>
        <v/>
      </c>
      <c r="EQ432" s="919" t="str">
        <f t="shared" ca="1" si="818"/>
        <v/>
      </c>
      <c r="ER432" s="919" t="str">
        <f t="shared" ca="1" si="819"/>
        <v/>
      </c>
      <c r="ES432" s="919" t="str">
        <f ca="1">IFERROR(INDEX('郵便番号（石川県）'!$A$3:$F$2574,MATCH(INDIRECT("'("&amp;EO432&amp;")'!E7"),'郵便番号（石川県）'!$A$3:$A$2574,0),6),"")</f>
        <v/>
      </c>
      <c r="ET432" s="919" t="str">
        <f ca="1">IFERROR(INDEX('郵便番号（石川県）'!$A$3:$F$2574,MATCH(INDIRECT("'("&amp;$EO432&amp;")'!E7"),'郵便番号（石川県）'!$A$3:$A$2574,0),5),"")</f>
        <v/>
      </c>
      <c r="EU432" s="919" t="str">
        <f t="shared" ca="1" si="820"/>
        <v/>
      </c>
      <c r="EV432" s="919" t="str">
        <f t="shared" ca="1" si="821"/>
        <v/>
      </c>
      <c r="EW432" s="919" t="str">
        <f t="shared" ca="1" si="822"/>
        <v/>
      </c>
      <c r="EX432" s="919" t="str">
        <f t="shared" ca="1" si="823"/>
        <v/>
      </c>
      <c r="EY432" s="919" t="str">
        <f t="shared" ca="1" si="824"/>
        <v/>
      </c>
      <c r="EZ432" s="919" t="str">
        <f t="shared" ca="1" si="825"/>
        <v/>
      </c>
      <c r="FA432" s="919" t="str">
        <f t="shared" ca="1" si="826"/>
        <v/>
      </c>
      <c r="FB432" s="919" t="str">
        <f t="shared" ca="1" si="827"/>
        <v/>
      </c>
      <c r="FC432" s="919" t="str">
        <f t="shared" ca="1" si="828"/>
        <v/>
      </c>
      <c r="FD432" s="627" t="str">
        <f t="shared" ca="1" si="829"/>
        <v/>
      </c>
      <c r="FE432" s="630">
        <v>422</v>
      </c>
      <c r="FF432" s="299" t="str">
        <f t="shared" ca="1" si="830"/>
        <v/>
      </c>
      <c r="FG432" s="993" t="str">
        <f t="shared" ca="1" si="831"/>
        <v/>
      </c>
      <c r="FH432" s="919" t="str">
        <f t="shared" ca="1" si="832"/>
        <v/>
      </c>
      <c r="FI432" s="299">
        <f ca="1">COUNTIF($FH$11:FH432,"■")</f>
        <v>0</v>
      </c>
    </row>
    <row r="433" spans="1:165" ht="34.5" customHeight="1">
      <c r="A433" s="445">
        <f t="shared" ca="1" si="736"/>
        <v>0</v>
      </c>
      <c r="B433" s="446">
        <f>IF(R433&lt;&gt;"",IF(COUNTIF(R$11:R433,R433)=1,MAX(B$11:B432)+1,INDEX(B$11:B432,MATCH(R433,R$11:R432,0),1)),0)</f>
        <v>1</v>
      </c>
      <c r="C433" s="446">
        <f ca="1">IF(T433&lt;&gt;"",IF(COUNTIF(T$11:T433,T433)=1,MAX(C$11:C432)+1,INDEX(C$11:C432,MATCH(T433,T$11:T432,0),1)),0)</f>
        <v>0</v>
      </c>
      <c r="D433" s="446">
        <f ca="1">IF(U433&lt;&gt;"",IF(COUNTIF(U$11:U433,U433)=1,MAX(D$11:D432)+1,INDEX(D$11:D432,MATCH(U433,U$11:U432,0),1)),0)</f>
        <v>0</v>
      </c>
      <c r="E433" s="446">
        <f ca="1">IF(S433&lt;&gt;"",IF(COUNTIF(S$11:S433,S433)=1,MAX(E$11:E432)+1,INDEX(E$11:E432,MATCH(S433,S$11:S432,0),1)),0)</f>
        <v>0</v>
      </c>
      <c r="F433" s="446">
        <f ca="1">IF(Z433&lt;&gt;"",IF(COUNTIF(Z$11:Z433,Z433)=1,MAX(F$11:F432)+1,INDEX(F$11:F432,MATCH(Z433,Z$11:Z432,0),1)),0)</f>
        <v>0</v>
      </c>
      <c r="G433" s="447" cm="1">
        <f t="array" aca="1" ref="G433" ca="1">IF(Z433&lt;&gt;"",IF(COUNTIFS(Z$11:Z433,Z433,W$11:W433,W433)=1,MAX(G$11:G432)+1,INDEX(G$11:G432,MATCH(Z433&amp;W433,Z$11:Z432&amp;W$11:W433,0),1)),0)</f>
        <v>0</v>
      </c>
      <c r="H433" s="447">
        <f t="shared" ca="1" si="737"/>
        <v>0</v>
      </c>
      <c r="I433" s="447">
        <f ca="1">IF(T433="",0,IF(COUNTIF(T$11:T433,T433)=1,1,0))</f>
        <v>0</v>
      </c>
      <c r="J433" s="447">
        <f ca="1">IF(U433="",0,IF(COUNTIF(U$11:U433,U433)=1,1,0))</f>
        <v>0</v>
      </c>
      <c r="K433" s="447">
        <f ca="1">IF(S433="",0,IF(COUNTIF(S$11:S433,S433)=1,1,0))</f>
        <v>0</v>
      </c>
      <c r="L433" s="446">
        <f ca="1">IF(Z433="",0,IF(COUNTIF(Z$11:Z433,Z433)=1,1,0))</f>
        <v>0</v>
      </c>
      <c r="M433" s="767">
        <f ca="1">IF($W433=2,IF(COUNTIFS($W$11:$W433,2,$Z$11:$Z433,$Z433)=1,1,0),0)</f>
        <v>0</v>
      </c>
      <c r="N433" s="767">
        <f ca="1">IF($W433=1,IF(COUNTIFS($W$11:$W433,2,$Z$11:$Z433,$Z433)=1,1,0),0)</f>
        <v>0</v>
      </c>
      <c r="O433" s="446">
        <f ca="1">IF(H433=0,0,IF(COUNTIF(Z$11:Z433,Z433)=1,1,0))</f>
        <v>0</v>
      </c>
      <c r="P433" s="448" t="str">
        <f t="shared" ca="1" si="738"/>
        <v>石川県</v>
      </c>
      <c r="Q433" s="89">
        <f t="shared" ca="1" si="739"/>
        <v>423</v>
      </c>
      <c r="R433" s="170" t="s">
        <v>459</v>
      </c>
      <c r="S433" s="357" t="str">
        <f t="shared" ca="1" si="740"/>
        <v/>
      </c>
      <c r="T433" s="357" t="str">
        <f t="shared" ca="1" si="741"/>
        <v/>
      </c>
      <c r="U433" s="58" t="str">
        <f t="shared" ca="1" si="742"/>
        <v/>
      </c>
      <c r="V433" s="58" t="str">
        <f t="shared" ca="1" si="743"/>
        <v/>
      </c>
      <c r="W433" s="920" t="str">
        <f t="shared" ca="1" si="744"/>
        <v/>
      </c>
      <c r="X433" s="369">
        <f ca="1">IFERROR(VLOOKUP(W433,'（様式１号）３整理番号表'!$B$4:$H$5,2,FALSE),0)</f>
        <v>0</v>
      </c>
      <c r="Y433" s="768" t="str" cm="1">
        <f t="array" aca="1" ref="Y433" ca="1">IF(AND(D433=0,F433=0),"",IF(COUNTIF(D$11:D433,D433)=1,1,IF(COUNTIFS(D$11:D433,D433,F$11:F433,F433)=1,INDEX((D$11:D433,F$11:F433,Y$11:Y433),MATCH(_xlfn.MAXIFS(F$11:F432,D$11:D432,D433),$F$11:F433,0),1,3)+1,INDEX((D$11:D433,F$11:F433,Y$11:Y433),MATCH(D433&amp;F433,D$11:D433&amp;F$11:F433,0),1,3))))</f>
        <v/>
      </c>
      <c r="Z433" s="40" t="str">
        <f t="shared" ca="1" si="745"/>
        <v/>
      </c>
      <c r="AA433" s="924" t="str">
        <f t="shared" ca="1" si="746"/>
        <v/>
      </c>
      <c r="AB433" s="93">
        <f ca="1">IFERROR(VLOOKUP(AA433,'（様式１号）３整理番号表'!$B$10:$H$16,2,FALSE),0)</f>
        <v>0</v>
      </c>
      <c r="AC433" s="924" t="str">
        <f t="shared" ca="1" si="747"/>
        <v/>
      </c>
      <c r="AD433" s="924" t="str">
        <f t="shared" ca="1" si="748"/>
        <v/>
      </c>
      <c r="AE433" s="93">
        <f ca="1">IFERROR(VLOOKUP(AD433,'（様式１号）３整理番号表'!$B$21:$H$22,2,FALSE),0)</f>
        <v>0</v>
      </c>
      <c r="AF433" s="924" t="str">
        <f t="shared" ca="1" si="749"/>
        <v/>
      </c>
      <c r="AG433" s="93">
        <f ca="1">IFERROR(VLOOKUP(AF433,'（様式１号）３整理番号表'!$B$26:$H$31,2,FALSE),0)</f>
        <v>0</v>
      </c>
      <c r="AH433" s="924" t="str">
        <f t="shared" ca="1" si="750"/>
        <v/>
      </c>
      <c r="AI433" s="93">
        <f ca="1">IFERROR(VLOOKUP(AH433,'（様式１号）３整理番号表'!$J$5:$N$59,2,FALSE),0)</f>
        <v>0</v>
      </c>
      <c r="AJ433" s="77" t="str">
        <f t="shared" ca="1" si="751"/>
        <v/>
      </c>
      <c r="AK433" s="93">
        <f ca="1">IFERROR(VLOOKUP(AJ433,'（様式１号）３整理番号表'!$P$5:$R$29,2,FALSE),0)</f>
        <v>0</v>
      </c>
      <c r="AL433" s="921" t="str">
        <f t="shared" ca="1" si="752"/>
        <v/>
      </c>
      <c r="AM433" s="921" t="str">
        <f t="shared" ca="1" si="753"/>
        <v/>
      </c>
      <c r="AN433" s="921"/>
      <c r="AO433" s="77" t="str">
        <f t="shared" ca="1" si="754"/>
        <v/>
      </c>
      <c r="AP433" s="93">
        <f ca="1">IFERROR(VLOOKUP(AO433,'（様式１号）３整理番号表'!$P$5:$R$29,2,FALSE),0)</f>
        <v>0</v>
      </c>
      <c r="AQ433" s="924" t="str">
        <f t="shared" ca="1" si="755"/>
        <v/>
      </c>
      <c r="AR433" s="93">
        <f t="shared" ca="1" si="756"/>
        <v>0</v>
      </c>
      <c r="AS433" s="924" t="str">
        <f t="shared" ca="1" si="757"/>
        <v/>
      </c>
      <c r="AT433" s="40" t="str">
        <f t="shared" ca="1" si="758"/>
        <v/>
      </c>
      <c r="AU433" s="93" t="str">
        <f t="shared" ca="1" si="759"/>
        <v/>
      </c>
      <c r="AV433" s="923" t="str">
        <f t="shared" ca="1" si="760"/>
        <v/>
      </c>
      <c r="AW433" s="926" t="str">
        <f t="shared" ca="1" si="761"/>
        <v/>
      </c>
      <c r="AX433" s="925" t="str">
        <f t="shared" ca="1" si="762"/>
        <v/>
      </c>
      <c r="AY433" s="925" t="str">
        <f t="shared" ca="1" si="762"/>
        <v/>
      </c>
      <c r="AZ433" s="925" t="str">
        <f t="shared" ca="1" si="762"/>
        <v/>
      </c>
      <c r="BA433" s="925" t="str">
        <f t="shared" ca="1" si="762"/>
        <v/>
      </c>
      <c r="BB433" s="925" t="str">
        <f t="shared" ca="1" si="763"/>
        <v/>
      </c>
      <c r="BC433" s="925" t="str">
        <f t="shared" ca="1" si="764"/>
        <v/>
      </c>
      <c r="BD433" s="925" t="str">
        <f t="shared" ca="1" si="764"/>
        <v/>
      </c>
      <c r="BE433" s="925" t="str">
        <f t="shared" ca="1" si="764"/>
        <v/>
      </c>
      <c r="BF433" s="77" t="str">
        <f t="shared" ca="1" si="765"/>
        <v/>
      </c>
      <c r="BG433" s="924" t="str">
        <f t="shared" ca="1" si="766"/>
        <v/>
      </c>
      <c r="BH433" s="94">
        <f ca="1">IF(BF433&lt;&gt;"",INDEX('（様式１号）３整理番号表'!$AB$7:$AQ$12,MATCH(BF433,'（様式１号）３整理番号表'!$AA$7:$AA$12,0),MATCH(BG433,'（様式１号）３整理番号表'!$AB$6:$AQ$6,0)),0)</f>
        <v>0</v>
      </c>
      <c r="BI433" s="921" t="str">
        <f t="shared" ca="1" si="767"/>
        <v/>
      </c>
      <c r="BJ433" s="922" t="str">
        <f t="shared" ca="1" si="768"/>
        <v/>
      </c>
      <c r="BK433" s="926" t="str">
        <f t="shared" ca="1" si="769"/>
        <v/>
      </c>
      <c r="BL433" s="922" t="str">
        <f t="shared" ca="1" si="770"/>
        <v/>
      </c>
      <c r="BM433" s="79" t="str">
        <f t="shared" ca="1" si="771"/>
        <v/>
      </c>
      <c r="BN433" s="82" t="str">
        <f t="shared" ca="1" si="772"/>
        <v/>
      </c>
      <c r="BO433" s="83" t="str">
        <f t="shared" ca="1" si="773"/>
        <v/>
      </c>
      <c r="BP433" s="84" t="str">
        <f t="shared" ca="1" si="774"/>
        <v/>
      </c>
      <c r="BQ433" s="82" t="str">
        <f t="shared" ca="1" si="775"/>
        <v/>
      </c>
      <c r="BR433" s="97" t="str">
        <f t="shared" ca="1" si="776"/>
        <v/>
      </c>
      <c r="BS433" s="95" t="str">
        <f t="shared" ca="1" si="777"/>
        <v/>
      </c>
      <c r="BT433" s="184" t="str">
        <f t="shared" ca="1" si="778"/>
        <v/>
      </c>
      <c r="BU433" s="611" t="str">
        <f t="shared" ca="1" si="779"/>
        <v/>
      </c>
      <c r="BV433" s="77" t="str">
        <f t="shared" ca="1" si="780"/>
        <v/>
      </c>
      <c r="BW433" s="85" t="str">
        <f t="shared" ca="1" si="781"/>
        <v/>
      </c>
      <c r="BX433" s="86" t="str">
        <f t="shared" ca="1" si="782"/>
        <v/>
      </c>
      <c r="BY433" s="231">
        <f ca="1">IF('ポイント要件確認等（個別表）'!AD433=1,ROUNDDOWN('ポイント要件確認等（個別表）'!AV433,-3),IF('ポイント要件確認等（個別表）'!AD433=2,ROUNDDOWN('ポイント要件確認等（個別表）'!BH433,-3),IF('ポイント要件確認等（個別表）'!AD433=3,ROUNDDOWN('ポイント要件確認等（個別表）'!BT433,-3),0)))</f>
        <v>0</v>
      </c>
      <c r="BZ433" s="86" t="str">
        <f t="shared" ca="1" si="783"/>
        <v/>
      </c>
      <c r="CA433" s="232" t="str">
        <f t="shared" ca="1" si="784"/>
        <v/>
      </c>
      <c r="CB433" s="232">
        <f t="shared" ca="1" si="785"/>
        <v>0</v>
      </c>
      <c r="CC433" s="86" t="str">
        <f t="shared" ca="1" si="786"/>
        <v/>
      </c>
      <c r="CD433" s="86" t="str">
        <f t="shared" ca="1" si="787"/>
        <v/>
      </c>
      <c r="CE433" s="609"/>
      <c r="CF433" s="86" t="str">
        <f t="shared" ca="1" si="788"/>
        <v/>
      </c>
      <c r="CG433" s="185" t="str">
        <f t="shared" ca="1" si="789"/>
        <v/>
      </c>
      <c r="CH433" s="246" t="str">
        <f t="shared" ca="1" si="790"/>
        <v>含税額</v>
      </c>
      <c r="CI433" s="247" t="str">
        <f t="shared" ca="1" si="791"/>
        <v/>
      </c>
      <c r="CJ433" s="87" t="str">
        <f ca="1">IFERROR(IF(INDIRECT("'("&amp;'２個別表'!EO433&amp;")'!AR"&amp;84+EP433)&lt;&gt;1,"",1),"")</f>
        <v/>
      </c>
      <c r="CK433" s="244" t="str">
        <f t="shared" ca="1" si="792"/>
        <v/>
      </c>
      <c r="CL433" s="235" t="str">
        <f t="shared" ca="1" si="793"/>
        <v/>
      </c>
      <c r="CM433" s="239" t="str">
        <f t="shared" ca="1" si="794"/>
        <v/>
      </c>
      <c r="CN433" s="77" t="str">
        <f t="shared" ca="1" si="795"/>
        <v/>
      </c>
      <c r="CO433" s="93" t="str">
        <f ca="1">IFERROR(VLOOKUP(CN433,'（様式１号）３整理番号表'!$T$5:$V$15,2,FALSE),"")</f>
        <v/>
      </c>
      <c r="CP433" s="924" t="str">
        <f t="shared" ca="1" si="796"/>
        <v/>
      </c>
      <c r="CQ433" s="93" t="str">
        <f ca="1">IFERROR(VLOOKUP(CP433,'（様式１号）３整理番号表'!$T$19:$V$24,2,FALSE),"")</f>
        <v/>
      </c>
      <c r="CR433" s="924" t="str">
        <f ca="1">IFERROR(IF(INDIRECT("'("&amp;'２個別表'!EO433&amp;")'!AV"&amp;84+EP433)&lt;&gt;1,"",1),"")</f>
        <v/>
      </c>
      <c r="CS433" s="232">
        <f t="shared" ca="1" si="797"/>
        <v>0</v>
      </c>
      <c r="CT433" s="248">
        <f t="shared" ca="1" si="798"/>
        <v>0</v>
      </c>
      <c r="CU433" s="376" t="str">
        <f ca="1">IF(ER433="補強",IF(COUNTIFS($Z$11:Z433,Z433,$W$11:W433,1)=1,"１①",""),IF(COUNTIFS($Z$11:Z433,Z433,$W$11:W433,2)=1,"２①",""))</f>
        <v/>
      </c>
      <c r="CV433" s="57" t="str">
        <f t="shared" ca="1" si="799"/>
        <v/>
      </c>
      <c r="CW433" s="927" t="str">
        <f t="shared" ca="1" si="800"/>
        <v/>
      </c>
      <c r="CX433" s="256" t="str">
        <f t="shared" ca="1" si="801"/>
        <v/>
      </c>
      <c r="CY433" s="256" t="str">
        <f t="shared" ca="1" si="802"/>
        <v/>
      </c>
      <c r="CZ433" s="256" t="str">
        <f t="shared" ca="1" si="803"/>
        <v/>
      </c>
      <c r="DA433" s="256" t="str">
        <f t="shared" ca="1" si="804"/>
        <v/>
      </c>
      <c r="DB433" s="316" t="str">
        <f ca="1">IFERROR(VLOOKUP($CU433,'（様式１号）３整理番号表'!$Z$19:$AB$32,3,FALSE),"")</f>
        <v/>
      </c>
      <c r="DC433" s="259" t="str">
        <f t="shared" ca="1" si="805"/>
        <v>-</v>
      </c>
      <c r="DD433" s="618" t="str">
        <f t="shared" ca="1" si="806"/>
        <v/>
      </c>
      <c r="DE433" s="321" t="str">
        <f ca="1">IF(AND(AO433=18,AS433=1),IF(COUNTIFS($Y$11:Y433,Y433,$AS$11:AS433,1)=1,"２②",""),IF($CU433="１①",INDEX(INDIRECT("'("&amp;$EO433&amp;")'!AR116:BB116"),1,MATCH(INDIRECT("'("&amp;$EO433&amp;")'!C118"),INDIRECT("'("&amp;$EO433&amp;")'!AR119:BB119"),0)),""))</f>
        <v/>
      </c>
      <c r="DF433" s="324" t="str">
        <f t="shared" ca="1" si="807"/>
        <v/>
      </c>
      <c r="DG433" s="313" t="str">
        <f t="shared" ca="1" si="808"/>
        <v/>
      </c>
      <c r="DH433" s="313" t="str">
        <f t="shared" ca="1" si="809"/>
        <v/>
      </c>
      <c r="DI433" s="313" t="str">
        <f t="shared" ca="1" si="810"/>
        <v/>
      </c>
      <c r="DJ433" s="313" t="str">
        <f t="shared" ca="1" si="811"/>
        <v/>
      </c>
      <c r="DK433" s="328" t="str">
        <f t="shared" ca="1" si="812"/>
        <v/>
      </c>
      <c r="DL433" s="334" t="str">
        <f t="shared" ca="1" si="813"/>
        <v/>
      </c>
      <c r="DM433" s="915" t="str">
        <f t="shared" ca="1" si="814"/>
        <v/>
      </c>
      <c r="DN433" s="15"/>
      <c r="DO433" s="324"/>
      <c r="DP433" s="16"/>
      <c r="DQ433" s="16"/>
      <c r="DR433" s="16"/>
      <c r="DS433" s="16"/>
      <c r="DT433" s="318" t="str">
        <f>IFERROR(VLOOKUP($DN433,'（様式１号）３整理番号表'!$Z$19:$AB$32,3,FALSE),"")</f>
        <v/>
      </c>
      <c r="DU433" s="259" t="str">
        <f t="shared" si="815"/>
        <v/>
      </c>
      <c r="DV433" s="14"/>
      <c r="DW433" s="17" t="str">
        <f t="shared" ca="1" si="816"/>
        <v/>
      </c>
      <c r="DX433" s="88" t="str">
        <f t="shared" ca="1" si="833"/>
        <v/>
      </c>
      <c r="DZ433" s="339">
        <f t="shared" ca="1" si="837"/>
        <v>0</v>
      </c>
      <c r="EA433" s="339">
        <f t="shared" ca="1" si="837"/>
        <v>0</v>
      </c>
      <c r="EB433" s="339">
        <f t="shared" ca="1" si="837"/>
        <v>0</v>
      </c>
      <c r="EC433" s="339">
        <f t="shared" ca="1" si="837"/>
        <v>0</v>
      </c>
      <c r="ED433" s="339">
        <f t="shared" ca="1" si="837"/>
        <v>0</v>
      </c>
      <c r="EE433" s="339">
        <f t="shared" ca="1" si="837"/>
        <v>0</v>
      </c>
      <c r="EF433" s="339">
        <f t="shared" ca="1" si="837"/>
        <v>0</v>
      </c>
      <c r="EG433" s="339">
        <f t="shared" ca="1" si="837"/>
        <v>0</v>
      </c>
      <c r="EH433" s="339">
        <f t="shared" ca="1" si="837"/>
        <v>0</v>
      </c>
      <c r="EI433" s="339">
        <f t="shared" ca="1" si="837"/>
        <v>0</v>
      </c>
      <c r="EJ433" s="339">
        <f t="shared" ca="1" si="837"/>
        <v>0</v>
      </c>
      <c r="EK433" s="339">
        <f t="shared" ca="1" si="837"/>
        <v>0</v>
      </c>
      <c r="EL433" s="339">
        <f t="shared" ca="1" si="837"/>
        <v>0</v>
      </c>
      <c r="EM433" s="339">
        <f t="shared" ca="1" si="837"/>
        <v>0</v>
      </c>
      <c r="EO433" s="919" t="str">
        <f t="shared" ca="1" si="735"/>
        <v/>
      </c>
      <c r="EP433" s="919" t="str">
        <f t="shared" ca="1" si="817"/>
        <v/>
      </c>
      <c r="EQ433" s="919" t="str">
        <f t="shared" ca="1" si="818"/>
        <v/>
      </c>
      <c r="ER433" s="919" t="str">
        <f t="shared" ca="1" si="819"/>
        <v/>
      </c>
      <c r="ES433" s="919" t="str">
        <f ca="1">IFERROR(INDEX('郵便番号（石川県）'!$A$3:$F$2574,MATCH(INDIRECT("'("&amp;EO433&amp;")'!E7"),'郵便番号（石川県）'!$A$3:$A$2574,0),6),"")</f>
        <v/>
      </c>
      <c r="ET433" s="919" t="str">
        <f ca="1">IFERROR(INDEX('郵便番号（石川県）'!$A$3:$F$2574,MATCH(INDIRECT("'("&amp;$EO433&amp;")'!E7"),'郵便番号（石川県）'!$A$3:$A$2574,0),5),"")</f>
        <v/>
      </c>
      <c r="EU433" s="919" t="str">
        <f t="shared" ca="1" si="820"/>
        <v/>
      </c>
      <c r="EV433" s="919" t="str">
        <f t="shared" ca="1" si="821"/>
        <v/>
      </c>
      <c r="EW433" s="919" t="str">
        <f t="shared" ca="1" si="822"/>
        <v/>
      </c>
      <c r="EX433" s="919" t="str">
        <f t="shared" ca="1" si="823"/>
        <v/>
      </c>
      <c r="EY433" s="919" t="str">
        <f t="shared" ca="1" si="824"/>
        <v/>
      </c>
      <c r="EZ433" s="919" t="str">
        <f t="shared" ca="1" si="825"/>
        <v/>
      </c>
      <c r="FA433" s="919" t="str">
        <f t="shared" ca="1" si="826"/>
        <v/>
      </c>
      <c r="FB433" s="919" t="str">
        <f t="shared" ca="1" si="827"/>
        <v/>
      </c>
      <c r="FC433" s="919" t="str">
        <f t="shared" ca="1" si="828"/>
        <v/>
      </c>
      <c r="FD433" s="627" t="str">
        <f t="shared" ca="1" si="829"/>
        <v/>
      </c>
      <c r="FE433" s="630">
        <v>423</v>
      </c>
      <c r="FF433" s="299" t="str">
        <f t="shared" ca="1" si="830"/>
        <v/>
      </c>
      <c r="FG433" s="993" t="str">
        <f t="shared" ca="1" si="831"/>
        <v/>
      </c>
      <c r="FH433" s="919" t="str">
        <f t="shared" ca="1" si="832"/>
        <v/>
      </c>
      <c r="FI433" s="299">
        <f ca="1">COUNTIF($FH$11:FH433,"■")</f>
        <v>0</v>
      </c>
    </row>
    <row r="434" spans="1:165" ht="34.5" customHeight="1">
      <c r="A434" s="445">
        <f t="shared" ca="1" si="736"/>
        <v>0</v>
      </c>
      <c r="B434" s="446">
        <f>IF(R434&lt;&gt;"",IF(COUNTIF(R$11:R434,R434)=1,MAX(B$11:B433)+1,INDEX(B$11:B433,MATCH(R434,R$11:R433,0),1)),0)</f>
        <v>1</v>
      </c>
      <c r="C434" s="446">
        <f ca="1">IF(T434&lt;&gt;"",IF(COUNTIF(T$11:T434,T434)=1,MAX(C$11:C433)+1,INDEX(C$11:C433,MATCH(T434,T$11:T433,0),1)),0)</f>
        <v>0</v>
      </c>
      <c r="D434" s="446">
        <f ca="1">IF(U434&lt;&gt;"",IF(COUNTIF(U$11:U434,U434)=1,MAX(D$11:D433)+1,INDEX(D$11:D433,MATCH(U434,U$11:U433,0),1)),0)</f>
        <v>0</v>
      </c>
      <c r="E434" s="446">
        <f ca="1">IF(S434&lt;&gt;"",IF(COUNTIF(S$11:S434,S434)=1,MAX(E$11:E433)+1,INDEX(E$11:E433,MATCH(S434,S$11:S433,0),1)),0)</f>
        <v>0</v>
      </c>
      <c r="F434" s="446">
        <f ca="1">IF(Z434&lt;&gt;"",IF(COUNTIF(Z$11:Z434,Z434)=1,MAX(F$11:F433)+1,INDEX(F$11:F433,MATCH(Z434,Z$11:Z433,0),1)),0)</f>
        <v>0</v>
      </c>
      <c r="G434" s="447" cm="1">
        <f t="array" aca="1" ref="G434" ca="1">IF(Z434&lt;&gt;"",IF(COUNTIFS(Z$11:Z434,Z434,W$11:W434,W434)=1,MAX(G$11:G433)+1,INDEX(G$11:G433,MATCH(Z434&amp;W434,Z$11:Z433&amp;W$11:W434,0),1)),0)</f>
        <v>0</v>
      </c>
      <c r="H434" s="447">
        <f t="shared" ca="1" si="737"/>
        <v>0</v>
      </c>
      <c r="I434" s="447">
        <f ca="1">IF(T434="",0,IF(COUNTIF(T$11:T434,T434)=1,1,0))</f>
        <v>0</v>
      </c>
      <c r="J434" s="447">
        <f ca="1">IF(U434="",0,IF(COUNTIF(U$11:U434,U434)=1,1,0))</f>
        <v>0</v>
      </c>
      <c r="K434" s="447">
        <f ca="1">IF(S434="",0,IF(COUNTIF(S$11:S434,S434)=1,1,0))</f>
        <v>0</v>
      </c>
      <c r="L434" s="446">
        <f ca="1">IF(Z434="",0,IF(COUNTIF(Z$11:Z434,Z434)=1,1,0))</f>
        <v>0</v>
      </c>
      <c r="M434" s="767">
        <f ca="1">IF($W434=2,IF(COUNTIFS($W$11:$W434,2,$Z$11:$Z434,$Z434)=1,1,0),0)</f>
        <v>0</v>
      </c>
      <c r="N434" s="767">
        <f ca="1">IF($W434=1,IF(COUNTIFS($W$11:$W434,2,$Z$11:$Z434,$Z434)=1,1,0),0)</f>
        <v>0</v>
      </c>
      <c r="O434" s="446">
        <f ca="1">IF(H434=0,0,IF(COUNTIF(Z$11:Z434,Z434)=1,1,0))</f>
        <v>0</v>
      </c>
      <c r="P434" s="448" t="str">
        <f t="shared" ca="1" si="738"/>
        <v>石川県</v>
      </c>
      <c r="Q434" s="89">
        <f t="shared" ca="1" si="739"/>
        <v>424</v>
      </c>
      <c r="R434" s="170" t="s">
        <v>459</v>
      </c>
      <c r="S434" s="357" t="str">
        <f t="shared" ca="1" si="740"/>
        <v/>
      </c>
      <c r="T434" s="357" t="str">
        <f t="shared" ca="1" si="741"/>
        <v/>
      </c>
      <c r="U434" s="58" t="str">
        <f t="shared" ca="1" si="742"/>
        <v/>
      </c>
      <c r="V434" s="58" t="str">
        <f t="shared" ca="1" si="743"/>
        <v/>
      </c>
      <c r="W434" s="920" t="str">
        <f t="shared" ca="1" si="744"/>
        <v/>
      </c>
      <c r="X434" s="369">
        <f ca="1">IFERROR(VLOOKUP(W434,'（様式１号）３整理番号表'!$B$4:$H$5,2,FALSE),0)</f>
        <v>0</v>
      </c>
      <c r="Y434" s="768" t="str" cm="1">
        <f t="array" aca="1" ref="Y434" ca="1">IF(AND(D434=0,F434=0),"",IF(COUNTIF(D$11:D434,D434)=1,1,IF(COUNTIFS(D$11:D434,D434,F$11:F434,F434)=1,INDEX((D$11:D434,F$11:F434,Y$11:Y434),MATCH(_xlfn.MAXIFS(F$11:F433,D$11:D433,D434),$F$11:F434,0),1,3)+1,INDEX((D$11:D434,F$11:F434,Y$11:Y434),MATCH(D434&amp;F434,D$11:D434&amp;F$11:F434,0),1,3))))</f>
        <v/>
      </c>
      <c r="Z434" s="40" t="str">
        <f t="shared" ca="1" si="745"/>
        <v/>
      </c>
      <c r="AA434" s="924" t="str">
        <f t="shared" ca="1" si="746"/>
        <v/>
      </c>
      <c r="AB434" s="93">
        <f ca="1">IFERROR(VLOOKUP(AA434,'（様式１号）３整理番号表'!$B$10:$H$16,2,FALSE),0)</f>
        <v>0</v>
      </c>
      <c r="AC434" s="924" t="str">
        <f t="shared" ca="1" si="747"/>
        <v/>
      </c>
      <c r="AD434" s="924" t="str">
        <f t="shared" ca="1" si="748"/>
        <v/>
      </c>
      <c r="AE434" s="93">
        <f ca="1">IFERROR(VLOOKUP(AD434,'（様式１号）３整理番号表'!$B$21:$H$22,2,FALSE),0)</f>
        <v>0</v>
      </c>
      <c r="AF434" s="924" t="str">
        <f t="shared" ca="1" si="749"/>
        <v/>
      </c>
      <c r="AG434" s="93">
        <f ca="1">IFERROR(VLOOKUP(AF434,'（様式１号）３整理番号表'!$B$26:$H$31,2,FALSE),0)</f>
        <v>0</v>
      </c>
      <c r="AH434" s="924" t="str">
        <f t="shared" ca="1" si="750"/>
        <v/>
      </c>
      <c r="AI434" s="93">
        <f ca="1">IFERROR(VLOOKUP(AH434,'（様式１号）３整理番号表'!$J$5:$N$59,2,FALSE),0)</f>
        <v>0</v>
      </c>
      <c r="AJ434" s="77" t="str">
        <f t="shared" ca="1" si="751"/>
        <v/>
      </c>
      <c r="AK434" s="93">
        <f ca="1">IFERROR(VLOOKUP(AJ434,'（様式１号）３整理番号表'!$P$5:$R$29,2,FALSE),0)</f>
        <v>0</v>
      </c>
      <c r="AL434" s="921" t="str">
        <f t="shared" ca="1" si="752"/>
        <v/>
      </c>
      <c r="AM434" s="921" t="str">
        <f t="shared" ca="1" si="753"/>
        <v/>
      </c>
      <c r="AN434" s="921"/>
      <c r="AO434" s="77" t="str">
        <f t="shared" ca="1" si="754"/>
        <v/>
      </c>
      <c r="AP434" s="93">
        <f ca="1">IFERROR(VLOOKUP(AO434,'（様式１号）３整理番号表'!$P$5:$R$29,2,FALSE),0)</f>
        <v>0</v>
      </c>
      <c r="AQ434" s="924" t="str">
        <f t="shared" ca="1" si="755"/>
        <v/>
      </c>
      <c r="AR434" s="93">
        <f t="shared" ca="1" si="756"/>
        <v>0</v>
      </c>
      <c r="AS434" s="924" t="str">
        <f t="shared" ca="1" si="757"/>
        <v/>
      </c>
      <c r="AT434" s="40" t="str">
        <f t="shared" ca="1" si="758"/>
        <v/>
      </c>
      <c r="AU434" s="93" t="str">
        <f t="shared" ca="1" si="759"/>
        <v/>
      </c>
      <c r="AV434" s="923" t="str">
        <f t="shared" ca="1" si="760"/>
        <v/>
      </c>
      <c r="AW434" s="926" t="str">
        <f t="shared" ca="1" si="761"/>
        <v/>
      </c>
      <c r="AX434" s="925" t="str">
        <f t="shared" ca="1" si="762"/>
        <v/>
      </c>
      <c r="AY434" s="925" t="str">
        <f t="shared" ca="1" si="762"/>
        <v/>
      </c>
      <c r="AZ434" s="925" t="str">
        <f t="shared" ca="1" si="762"/>
        <v/>
      </c>
      <c r="BA434" s="925" t="str">
        <f t="shared" ca="1" si="762"/>
        <v/>
      </c>
      <c r="BB434" s="925" t="str">
        <f t="shared" ca="1" si="763"/>
        <v/>
      </c>
      <c r="BC434" s="925" t="str">
        <f t="shared" ca="1" si="764"/>
        <v/>
      </c>
      <c r="BD434" s="925" t="str">
        <f t="shared" ca="1" si="764"/>
        <v/>
      </c>
      <c r="BE434" s="925" t="str">
        <f t="shared" ca="1" si="764"/>
        <v/>
      </c>
      <c r="BF434" s="77" t="str">
        <f t="shared" ca="1" si="765"/>
        <v/>
      </c>
      <c r="BG434" s="924" t="str">
        <f t="shared" ca="1" si="766"/>
        <v/>
      </c>
      <c r="BH434" s="94">
        <f ca="1">IF(BF434&lt;&gt;"",INDEX('（様式１号）３整理番号表'!$AB$7:$AQ$12,MATCH(BF434,'（様式１号）３整理番号表'!$AA$7:$AA$12,0),MATCH(BG434,'（様式１号）３整理番号表'!$AB$6:$AQ$6,0)),0)</f>
        <v>0</v>
      </c>
      <c r="BI434" s="921" t="str">
        <f t="shared" ca="1" si="767"/>
        <v/>
      </c>
      <c r="BJ434" s="922" t="str">
        <f t="shared" ca="1" si="768"/>
        <v/>
      </c>
      <c r="BK434" s="926" t="str">
        <f t="shared" ca="1" si="769"/>
        <v/>
      </c>
      <c r="BL434" s="922" t="str">
        <f t="shared" ca="1" si="770"/>
        <v/>
      </c>
      <c r="BM434" s="79" t="str">
        <f t="shared" ca="1" si="771"/>
        <v/>
      </c>
      <c r="BN434" s="82" t="str">
        <f t="shared" ca="1" si="772"/>
        <v/>
      </c>
      <c r="BO434" s="83" t="str">
        <f t="shared" ca="1" si="773"/>
        <v/>
      </c>
      <c r="BP434" s="84" t="str">
        <f t="shared" ca="1" si="774"/>
        <v/>
      </c>
      <c r="BQ434" s="82" t="str">
        <f t="shared" ca="1" si="775"/>
        <v/>
      </c>
      <c r="BR434" s="97" t="str">
        <f t="shared" ca="1" si="776"/>
        <v/>
      </c>
      <c r="BS434" s="95" t="str">
        <f t="shared" ca="1" si="777"/>
        <v/>
      </c>
      <c r="BT434" s="184" t="str">
        <f t="shared" ca="1" si="778"/>
        <v/>
      </c>
      <c r="BU434" s="611" t="str">
        <f t="shared" ca="1" si="779"/>
        <v/>
      </c>
      <c r="BV434" s="77" t="str">
        <f t="shared" ca="1" si="780"/>
        <v/>
      </c>
      <c r="BW434" s="85" t="str">
        <f t="shared" ca="1" si="781"/>
        <v/>
      </c>
      <c r="BX434" s="86" t="str">
        <f t="shared" ca="1" si="782"/>
        <v/>
      </c>
      <c r="BY434" s="231">
        <f ca="1">IF('ポイント要件確認等（個別表）'!AD434=1,ROUNDDOWN('ポイント要件確認等（個別表）'!AV434,-3),IF('ポイント要件確認等（個別表）'!AD434=2,ROUNDDOWN('ポイント要件確認等（個別表）'!BH434,-3),IF('ポイント要件確認等（個別表）'!AD434=3,ROUNDDOWN('ポイント要件確認等（個別表）'!BT434,-3),0)))</f>
        <v>0</v>
      </c>
      <c r="BZ434" s="86" t="str">
        <f t="shared" ca="1" si="783"/>
        <v/>
      </c>
      <c r="CA434" s="232" t="str">
        <f t="shared" ca="1" si="784"/>
        <v/>
      </c>
      <c r="CB434" s="232">
        <f t="shared" ca="1" si="785"/>
        <v>0</v>
      </c>
      <c r="CC434" s="86" t="str">
        <f t="shared" ca="1" si="786"/>
        <v/>
      </c>
      <c r="CD434" s="86" t="str">
        <f t="shared" ca="1" si="787"/>
        <v/>
      </c>
      <c r="CE434" s="609"/>
      <c r="CF434" s="86" t="str">
        <f t="shared" ca="1" si="788"/>
        <v/>
      </c>
      <c r="CG434" s="185" t="str">
        <f t="shared" ca="1" si="789"/>
        <v/>
      </c>
      <c r="CH434" s="246" t="str">
        <f t="shared" ca="1" si="790"/>
        <v>含税額</v>
      </c>
      <c r="CI434" s="247" t="str">
        <f t="shared" ca="1" si="791"/>
        <v/>
      </c>
      <c r="CJ434" s="87" t="str">
        <f ca="1">IFERROR(IF(INDIRECT("'("&amp;'２個別表'!EO434&amp;")'!AR"&amp;84+EP434)&lt;&gt;1,"",1),"")</f>
        <v/>
      </c>
      <c r="CK434" s="244" t="str">
        <f t="shared" ca="1" si="792"/>
        <v/>
      </c>
      <c r="CL434" s="235" t="str">
        <f t="shared" ca="1" si="793"/>
        <v/>
      </c>
      <c r="CM434" s="239" t="str">
        <f t="shared" ca="1" si="794"/>
        <v/>
      </c>
      <c r="CN434" s="77" t="str">
        <f t="shared" ca="1" si="795"/>
        <v/>
      </c>
      <c r="CO434" s="93" t="str">
        <f ca="1">IFERROR(VLOOKUP(CN434,'（様式１号）３整理番号表'!$T$5:$V$15,2,FALSE),"")</f>
        <v/>
      </c>
      <c r="CP434" s="924" t="str">
        <f t="shared" ca="1" si="796"/>
        <v/>
      </c>
      <c r="CQ434" s="93" t="str">
        <f ca="1">IFERROR(VLOOKUP(CP434,'（様式１号）３整理番号表'!$T$19:$V$24,2,FALSE),"")</f>
        <v/>
      </c>
      <c r="CR434" s="924" t="str">
        <f ca="1">IFERROR(IF(INDIRECT("'("&amp;'２個別表'!EO434&amp;")'!AV"&amp;84+EP434)&lt;&gt;1,"",1),"")</f>
        <v/>
      </c>
      <c r="CS434" s="232">
        <f t="shared" ca="1" si="797"/>
        <v>0</v>
      </c>
      <c r="CT434" s="248">
        <f t="shared" ca="1" si="798"/>
        <v>0</v>
      </c>
      <c r="CU434" s="376" t="str">
        <f ca="1">IF(ER434="補強",IF(COUNTIFS($Z$11:Z434,Z434,$W$11:W434,1)=1,"１①",""),IF(COUNTIFS($Z$11:Z434,Z434,$W$11:W434,2)=1,"２①",""))</f>
        <v/>
      </c>
      <c r="CV434" s="57" t="str">
        <f t="shared" ca="1" si="799"/>
        <v/>
      </c>
      <c r="CW434" s="927" t="str">
        <f t="shared" ca="1" si="800"/>
        <v/>
      </c>
      <c r="CX434" s="256" t="str">
        <f t="shared" ca="1" si="801"/>
        <v/>
      </c>
      <c r="CY434" s="256" t="str">
        <f t="shared" ca="1" si="802"/>
        <v/>
      </c>
      <c r="CZ434" s="256" t="str">
        <f t="shared" ca="1" si="803"/>
        <v/>
      </c>
      <c r="DA434" s="256" t="str">
        <f t="shared" ca="1" si="804"/>
        <v/>
      </c>
      <c r="DB434" s="316" t="str">
        <f ca="1">IFERROR(VLOOKUP($CU434,'（様式１号）３整理番号表'!$Z$19:$AB$32,3,FALSE),"")</f>
        <v/>
      </c>
      <c r="DC434" s="259" t="str">
        <f t="shared" ca="1" si="805"/>
        <v>-</v>
      </c>
      <c r="DD434" s="618" t="str">
        <f t="shared" ca="1" si="806"/>
        <v/>
      </c>
      <c r="DE434" s="321" t="str">
        <f ca="1">IF(AND(AO434=18,AS434=1),IF(COUNTIFS($Y$11:Y434,Y434,$AS$11:AS434,1)=1,"２②",""),IF($CU434="１①",INDEX(INDIRECT("'("&amp;$EO434&amp;")'!AR116:BB116"),1,MATCH(INDIRECT("'("&amp;$EO434&amp;")'!C118"),INDIRECT("'("&amp;$EO434&amp;")'!AR119:BB119"),0)),""))</f>
        <v/>
      </c>
      <c r="DF434" s="324" t="str">
        <f t="shared" ca="1" si="807"/>
        <v/>
      </c>
      <c r="DG434" s="313" t="str">
        <f t="shared" ca="1" si="808"/>
        <v/>
      </c>
      <c r="DH434" s="313" t="str">
        <f t="shared" ca="1" si="809"/>
        <v/>
      </c>
      <c r="DI434" s="313" t="str">
        <f t="shared" ca="1" si="810"/>
        <v/>
      </c>
      <c r="DJ434" s="313" t="str">
        <f t="shared" ca="1" si="811"/>
        <v/>
      </c>
      <c r="DK434" s="328" t="str">
        <f t="shared" ca="1" si="812"/>
        <v/>
      </c>
      <c r="DL434" s="334" t="str">
        <f t="shared" ca="1" si="813"/>
        <v/>
      </c>
      <c r="DM434" s="915" t="str">
        <f t="shared" ca="1" si="814"/>
        <v/>
      </c>
      <c r="DN434" s="15"/>
      <c r="DO434" s="324"/>
      <c r="DP434" s="16"/>
      <c r="DQ434" s="16"/>
      <c r="DR434" s="16"/>
      <c r="DS434" s="16"/>
      <c r="DT434" s="318" t="str">
        <f>IFERROR(VLOOKUP($DN434,'（様式１号）３整理番号表'!$Z$19:$AB$32,3,FALSE),"")</f>
        <v/>
      </c>
      <c r="DU434" s="259" t="str">
        <f t="shared" si="815"/>
        <v/>
      </c>
      <c r="DV434" s="14"/>
      <c r="DW434" s="17" t="str">
        <f t="shared" ca="1" si="816"/>
        <v/>
      </c>
      <c r="DX434" s="88" t="str">
        <f t="shared" ca="1" si="833"/>
        <v/>
      </c>
      <c r="DZ434" s="339">
        <f t="shared" ca="1" si="837"/>
        <v>0</v>
      </c>
      <c r="EA434" s="339">
        <f t="shared" ca="1" si="837"/>
        <v>0</v>
      </c>
      <c r="EB434" s="339">
        <f t="shared" ca="1" si="837"/>
        <v>0</v>
      </c>
      <c r="EC434" s="339">
        <f t="shared" ca="1" si="837"/>
        <v>0</v>
      </c>
      <c r="ED434" s="339">
        <f t="shared" ca="1" si="837"/>
        <v>0</v>
      </c>
      <c r="EE434" s="339">
        <f t="shared" ca="1" si="837"/>
        <v>0</v>
      </c>
      <c r="EF434" s="339">
        <f t="shared" ca="1" si="837"/>
        <v>0</v>
      </c>
      <c r="EG434" s="339">
        <f t="shared" ca="1" si="837"/>
        <v>0</v>
      </c>
      <c r="EH434" s="339">
        <f t="shared" ca="1" si="837"/>
        <v>0</v>
      </c>
      <c r="EI434" s="339">
        <f t="shared" ca="1" si="837"/>
        <v>0</v>
      </c>
      <c r="EJ434" s="339">
        <f t="shared" ca="1" si="837"/>
        <v>0</v>
      </c>
      <c r="EK434" s="339">
        <f t="shared" ca="1" si="837"/>
        <v>0</v>
      </c>
      <c r="EL434" s="339">
        <f t="shared" ca="1" si="837"/>
        <v>0</v>
      </c>
      <c r="EM434" s="339">
        <f t="shared" ca="1" si="837"/>
        <v>0</v>
      </c>
      <c r="EO434" s="919" t="str">
        <f t="shared" ca="1" si="735"/>
        <v/>
      </c>
      <c r="EP434" s="919" t="str">
        <f t="shared" ca="1" si="817"/>
        <v/>
      </c>
      <c r="EQ434" s="919" t="str">
        <f t="shared" ca="1" si="818"/>
        <v/>
      </c>
      <c r="ER434" s="919" t="str">
        <f t="shared" ca="1" si="819"/>
        <v/>
      </c>
      <c r="ES434" s="919" t="str">
        <f ca="1">IFERROR(INDEX('郵便番号（石川県）'!$A$3:$F$2574,MATCH(INDIRECT("'("&amp;EO434&amp;")'!E7"),'郵便番号（石川県）'!$A$3:$A$2574,0),6),"")</f>
        <v/>
      </c>
      <c r="ET434" s="919" t="str">
        <f ca="1">IFERROR(INDEX('郵便番号（石川県）'!$A$3:$F$2574,MATCH(INDIRECT("'("&amp;$EO434&amp;")'!E7"),'郵便番号（石川県）'!$A$3:$A$2574,0),5),"")</f>
        <v/>
      </c>
      <c r="EU434" s="919" t="str">
        <f t="shared" ca="1" si="820"/>
        <v/>
      </c>
      <c r="EV434" s="919" t="str">
        <f t="shared" ca="1" si="821"/>
        <v/>
      </c>
      <c r="EW434" s="919" t="str">
        <f t="shared" ca="1" si="822"/>
        <v/>
      </c>
      <c r="EX434" s="919" t="str">
        <f t="shared" ca="1" si="823"/>
        <v/>
      </c>
      <c r="EY434" s="919" t="str">
        <f t="shared" ca="1" si="824"/>
        <v/>
      </c>
      <c r="EZ434" s="919" t="str">
        <f t="shared" ca="1" si="825"/>
        <v/>
      </c>
      <c r="FA434" s="919" t="str">
        <f t="shared" ca="1" si="826"/>
        <v/>
      </c>
      <c r="FB434" s="919" t="str">
        <f t="shared" ca="1" si="827"/>
        <v/>
      </c>
      <c r="FC434" s="919" t="str">
        <f t="shared" ca="1" si="828"/>
        <v/>
      </c>
      <c r="FD434" s="627" t="str">
        <f t="shared" ca="1" si="829"/>
        <v/>
      </c>
      <c r="FE434" s="630">
        <v>424</v>
      </c>
      <c r="FF434" s="299" t="str">
        <f t="shared" ca="1" si="830"/>
        <v/>
      </c>
      <c r="FG434" s="993" t="str">
        <f t="shared" ca="1" si="831"/>
        <v/>
      </c>
      <c r="FH434" s="919" t="str">
        <f t="shared" ca="1" si="832"/>
        <v/>
      </c>
      <c r="FI434" s="299">
        <f ca="1">COUNTIF($FH$11:FH434,"■")</f>
        <v>0</v>
      </c>
    </row>
    <row r="435" spans="1:165" ht="34.5" customHeight="1">
      <c r="A435" s="445">
        <f t="shared" ca="1" si="736"/>
        <v>0</v>
      </c>
      <c r="B435" s="446">
        <f>IF(R435&lt;&gt;"",IF(COUNTIF(R$11:R435,R435)=1,MAX(B$11:B434)+1,INDEX(B$11:B434,MATCH(R435,R$11:R434,0),1)),0)</f>
        <v>1</v>
      </c>
      <c r="C435" s="446">
        <f ca="1">IF(T435&lt;&gt;"",IF(COUNTIF(T$11:T435,T435)=1,MAX(C$11:C434)+1,INDEX(C$11:C434,MATCH(T435,T$11:T434,0),1)),0)</f>
        <v>0</v>
      </c>
      <c r="D435" s="446">
        <f ca="1">IF(U435&lt;&gt;"",IF(COUNTIF(U$11:U435,U435)=1,MAX(D$11:D434)+1,INDEX(D$11:D434,MATCH(U435,U$11:U434,0),1)),0)</f>
        <v>0</v>
      </c>
      <c r="E435" s="446">
        <f ca="1">IF(S435&lt;&gt;"",IF(COUNTIF(S$11:S435,S435)=1,MAX(E$11:E434)+1,INDEX(E$11:E434,MATCH(S435,S$11:S434,0),1)),0)</f>
        <v>0</v>
      </c>
      <c r="F435" s="446">
        <f ca="1">IF(Z435&lt;&gt;"",IF(COUNTIF(Z$11:Z435,Z435)=1,MAX(F$11:F434)+1,INDEX(F$11:F434,MATCH(Z435,Z$11:Z434,0),1)),0)</f>
        <v>0</v>
      </c>
      <c r="G435" s="447" cm="1">
        <f t="array" aca="1" ref="G435" ca="1">IF(Z435&lt;&gt;"",IF(COUNTIFS(Z$11:Z435,Z435,W$11:W435,W435)=1,MAX(G$11:G434)+1,INDEX(G$11:G434,MATCH(Z435&amp;W435,Z$11:Z434&amp;W$11:W435,0),1)),0)</f>
        <v>0</v>
      </c>
      <c r="H435" s="447">
        <f t="shared" ca="1" si="737"/>
        <v>0</v>
      </c>
      <c r="I435" s="447">
        <f ca="1">IF(T435="",0,IF(COUNTIF(T$11:T435,T435)=1,1,0))</f>
        <v>0</v>
      </c>
      <c r="J435" s="447">
        <f ca="1">IF(U435="",0,IF(COUNTIF(U$11:U435,U435)=1,1,0))</f>
        <v>0</v>
      </c>
      <c r="K435" s="447">
        <f ca="1">IF(S435="",0,IF(COUNTIF(S$11:S435,S435)=1,1,0))</f>
        <v>0</v>
      </c>
      <c r="L435" s="446">
        <f ca="1">IF(Z435="",0,IF(COUNTIF(Z$11:Z435,Z435)=1,1,0))</f>
        <v>0</v>
      </c>
      <c r="M435" s="767">
        <f ca="1">IF($W435=2,IF(COUNTIFS($W$11:$W435,2,$Z$11:$Z435,$Z435)=1,1,0),0)</f>
        <v>0</v>
      </c>
      <c r="N435" s="767">
        <f ca="1">IF($W435=1,IF(COUNTIFS($W$11:$W435,2,$Z$11:$Z435,$Z435)=1,1,0),0)</f>
        <v>0</v>
      </c>
      <c r="O435" s="446">
        <f ca="1">IF(H435=0,0,IF(COUNTIF(Z$11:Z435,Z435)=1,1,0))</f>
        <v>0</v>
      </c>
      <c r="P435" s="448" t="str">
        <f t="shared" ca="1" si="738"/>
        <v>石川県</v>
      </c>
      <c r="Q435" s="89">
        <f t="shared" ca="1" si="739"/>
        <v>425</v>
      </c>
      <c r="R435" s="170" t="s">
        <v>459</v>
      </c>
      <c r="S435" s="357" t="str">
        <f t="shared" ca="1" si="740"/>
        <v/>
      </c>
      <c r="T435" s="357" t="str">
        <f t="shared" ca="1" si="741"/>
        <v/>
      </c>
      <c r="U435" s="58" t="str">
        <f t="shared" ca="1" si="742"/>
        <v/>
      </c>
      <c r="V435" s="58" t="str">
        <f t="shared" ca="1" si="743"/>
        <v/>
      </c>
      <c r="W435" s="920" t="str">
        <f t="shared" ca="1" si="744"/>
        <v/>
      </c>
      <c r="X435" s="369">
        <f ca="1">IFERROR(VLOOKUP(W435,'（様式１号）３整理番号表'!$B$4:$H$5,2,FALSE),0)</f>
        <v>0</v>
      </c>
      <c r="Y435" s="768" t="str" cm="1">
        <f t="array" aca="1" ref="Y435" ca="1">IF(AND(D435=0,F435=0),"",IF(COUNTIF(D$11:D435,D435)=1,1,IF(COUNTIFS(D$11:D435,D435,F$11:F435,F435)=1,INDEX((D$11:D435,F$11:F435,Y$11:Y435),MATCH(_xlfn.MAXIFS(F$11:F434,D$11:D434,D435),$F$11:F435,0),1,3)+1,INDEX((D$11:D435,F$11:F435,Y$11:Y435),MATCH(D435&amp;F435,D$11:D435&amp;F$11:F435,0),1,3))))</f>
        <v/>
      </c>
      <c r="Z435" s="40" t="str">
        <f t="shared" ca="1" si="745"/>
        <v/>
      </c>
      <c r="AA435" s="924" t="str">
        <f t="shared" ca="1" si="746"/>
        <v/>
      </c>
      <c r="AB435" s="93">
        <f ca="1">IFERROR(VLOOKUP(AA435,'（様式１号）３整理番号表'!$B$10:$H$16,2,FALSE),0)</f>
        <v>0</v>
      </c>
      <c r="AC435" s="924" t="str">
        <f t="shared" ca="1" si="747"/>
        <v/>
      </c>
      <c r="AD435" s="924" t="str">
        <f t="shared" ca="1" si="748"/>
        <v/>
      </c>
      <c r="AE435" s="93">
        <f ca="1">IFERROR(VLOOKUP(AD435,'（様式１号）３整理番号表'!$B$21:$H$22,2,FALSE),0)</f>
        <v>0</v>
      </c>
      <c r="AF435" s="924" t="str">
        <f t="shared" ca="1" si="749"/>
        <v/>
      </c>
      <c r="AG435" s="93">
        <f ca="1">IFERROR(VLOOKUP(AF435,'（様式１号）３整理番号表'!$B$26:$H$31,2,FALSE),0)</f>
        <v>0</v>
      </c>
      <c r="AH435" s="924" t="str">
        <f t="shared" ca="1" si="750"/>
        <v/>
      </c>
      <c r="AI435" s="93">
        <f ca="1">IFERROR(VLOOKUP(AH435,'（様式１号）３整理番号表'!$J$5:$N$59,2,FALSE),0)</f>
        <v>0</v>
      </c>
      <c r="AJ435" s="77" t="str">
        <f t="shared" ca="1" si="751"/>
        <v/>
      </c>
      <c r="AK435" s="93">
        <f ca="1">IFERROR(VLOOKUP(AJ435,'（様式１号）３整理番号表'!$P$5:$R$29,2,FALSE),0)</f>
        <v>0</v>
      </c>
      <c r="AL435" s="921" t="str">
        <f t="shared" ca="1" si="752"/>
        <v/>
      </c>
      <c r="AM435" s="921" t="str">
        <f t="shared" ca="1" si="753"/>
        <v/>
      </c>
      <c r="AN435" s="921"/>
      <c r="AO435" s="77" t="str">
        <f t="shared" ca="1" si="754"/>
        <v/>
      </c>
      <c r="AP435" s="93">
        <f ca="1">IFERROR(VLOOKUP(AO435,'（様式１号）３整理番号表'!$P$5:$R$29,2,FALSE),0)</f>
        <v>0</v>
      </c>
      <c r="AQ435" s="924" t="str">
        <f t="shared" ca="1" si="755"/>
        <v/>
      </c>
      <c r="AR435" s="93">
        <f t="shared" ca="1" si="756"/>
        <v>0</v>
      </c>
      <c r="AS435" s="924" t="str">
        <f t="shared" ca="1" si="757"/>
        <v/>
      </c>
      <c r="AT435" s="40" t="str">
        <f t="shared" ca="1" si="758"/>
        <v/>
      </c>
      <c r="AU435" s="93" t="str">
        <f t="shared" ca="1" si="759"/>
        <v/>
      </c>
      <c r="AV435" s="923" t="str">
        <f t="shared" ca="1" si="760"/>
        <v/>
      </c>
      <c r="AW435" s="926" t="str">
        <f t="shared" ca="1" si="761"/>
        <v/>
      </c>
      <c r="AX435" s="925" t="str">
        <f t="shared" ca="1" si="762"/>
        <v/>
      </c>
      <c r="AY435" s="925" t="str">
        <f t="shared" ca="1" si="762"/>
        <v/>
      </c>
      <c r="AZ435" s="925" t="str">
        <f t="shared" ca="1" si="762"/>
        <v/>
      </c>
      <c r="BA435" s="925" t="str">
        <f t="shared" ca="1" si="762"/>
        <v/>
      </c>
      <c r="BB435" s="925" t="str">
        <f t="shared" ca="1" si="763"/>
        <v/>
      </c>
      <c r="BC435" s="925" t="str">
        <f t="shared" ca="1" si="764"/>
        <v/>
      </c>
      <c r="BD435" s="925" t="str">
        <f t="shared" ca="1" si="764"/>
        <v/>
      </c>
      <c r="BE435" s="925" t="str">
        <f t="shared" ca="1" si="764"/>
        <v/>
      </c>
      <c r="BF435" s="77" t="str">
        <f t="shared" ca="1" si="765"/>
        <v/>
      </c>
      <c r="BG435" s="924" t="str">
        <f t="shared" ca="1" si="766"/>
        <v/>
      </c>
      <c r="BH435" s="94">
        <f ca="1">IF(BF435&lt;&gt;"",INDEX('（様式１号）３整理番号表'!$AB$7:$AQ$12,MATCH(BF435,'（様式１号）３整理番号表'!$AA$7:$AA$12,0),MATCH(BG435,'（様式１号）３整理番号表'!$AB$6:$AQ$6,0)),0)</f>
        <v>0</v>
      </c>
      <c r="BI435" s="921" t="str">
        <f t="shared" ca="1" si="767"/>
        <v/>
      </c>
      <c r="BJ435" s="922" t="str">
        <f t="shared" ca="1" si="768"/>
        <v/>
      </c>
      <c r="BK435" s="926" t="str">
        <f t="shared" ca="1" si="769"/>
        <v/>
      </c>
      <c r="BL435" s="922" t="str">
        <f t="shared" ca="1" si="770"/>
        <v/>
      </c>
      <c r="BM435" s="79" t="str">
        <f t="shared" ca="1" si="771"/>
        <v/>
      </c>
      <c r="BN435" s="82" t="str">
        <f t="shared" ca="1" si="772"/>
        <v/>
      </c>
      <c r="BO435" s="83" t="str">
        <f t="shared" ca="1" si="773"/>
        <v/>
      </c>
      <c r="BP435" s="84" t="str">
        <f t="shared" ca="1" si="774"/>
        <v/>
      </c>
      <c r="BQ435" s="82" t="str">
        <f t="shared" ca="1" si="775"/>
        <v/>
      </c>
      <c r="BR435" s="97" t="str">
        <f t="shared" ca="1" si="776"/>
        <v/>
      </c>
      <c r="BS435" s="95" t="str">
        <f t="shared" ca="1" si="777"/>
        <v/>
      </c>
      <c r="BT435" s="184" t="str">
        <f t="shared" ca="1" si="778"/>
        <v/>
      </c>
      <c r="BU435" s="611" t="str">
        <f t="shared" ca="1" si="779"/>
        <v/>
      </c>
      <c r="BV435" s="77" t="str">
        <f t="shared" ca="1" si="780"/>
        <v/>
      </c>
      <c r="BW435" s="85" t="str">
        <f t="shared" ca="1" si="781"/>
        <v/>
      </c>
      <c r="BX435" s="86" t="str">
        <f t="shared" ca="1" si="782"/>
        <v/>
      </c>
      <c r="BY435" s="231">
        <f ca="1">IF('ポイント要件確認等（個別表）'!AD435=1,ROUNDDOWN('ポイント要件確認等（個別表）'!AV435,-3),IF('ポイント要件確認等（個別表）'!AD435=2,ROUNDDOWN('ポイント要件確認等（個別表）'!BH435,-3),IF('ポイント要件確認等（個別表）'!AD435=3,ROUNDDOWN('ポイント要件確認等（個別表）'!BT435,-3),0)))</f>
        <v>0</v>
      </c>
      <c r="BZ435" s="86" t="str">
        <f t="shared" ca="1" si="783"/>
        <v/>
      </c>
      <c r="CA435" s="232" t="str">
        <f t="shared" ca="1" si="784"/>
        <v/>
      </c>
      <c r="CB435" s="232">
        <f t="shared" ca="1" si="785"/>
        <v>0</v>
      </c>
      <c r="CC435" s="86" t="str">
        <f t="shared" ca="1" si="786"/>
        <v/>
      </c>
      <c r="CD435" s="86" t="str">
        <f t="shared" ca="1" si="787"/>
        <v/>
      </c>
      <c r="CE435" s="609"/>
      <c r="CF435" s="86" t="str">
        <f t="shared" ca="1" si="788"/>
        <v/>
      </c>
      <c r="CG435" s="185" t="str">
        <f t="shared" ca="1" si="789"/>
        <v/>
      </c>
      <c r="CH435" s="246" t="str">
        <f t="shared" ca="1" si="790"/>
        <v>含税額</v>
      </c>
      <c r="CI435" s="247" t="str">
        <f t="shared" ca="1" si="791"/>
        <v/>
      </c>
      <c r="CJ435" s="87" t="str">
        <f ca="1">IFERROR(IF(INDIRECT("'("&amp;'２個別表'!EO435&amp;")'!AR"&amp;84+EP435)&lt;&gt;1,"",1),"")</f>
        <v/>
      </c>
      <c r="CK435" s="244" t="str">
        <f t="shared" ca="1" si="792"/>
        <v/>
      </c>
      <c r="CL435" s="235" t="str">
        <f t="shared" ca="1" si="793"/>
        <v/>
      </c>
      <c r="CM435" s="239" t="str">
        <f t="shared" ca="1" si="794"/>
        <v/>
      </c>
      <c r="CN435" s="77" t="str">
        <f t="shared" ca="1" si="795"/>
        <v/>
      </c>
      <c r="CO435" s="93" t="str">
        <f ca="1">IFERROR(VLOOKUP(CN435,'（様式１号）３整理番号表'!$T$5:$V$15,2,FALSE),"")</f>
        <v/>
      </c>
      <c r="CP435" s="924" t="str">
        <f t="shared" ca="1" si="796"/>
        <v/>
      </c>
      <c r="CQ435" s="93" t="str">
        <f ca="1">IFERROR(VLOOKUP(CP435,'（様式１号）３整理番号表'!$T$19:$V$24,2,FALSE),"")</f>
        <v/>
      </c>
      <c r="CR435" s="924" t="str">
        <f ca="1">IFERROR(IF(INDIRECT("'("&amp;'２個別表'!EO435&amp;")'!AV"&amp;84+EP435)&lt;&gt;1,"",1),"")</f>
        <v/>
      </c>
      <c r="CS435" s="232">
        <f t="shared" ca="1" si="797"/>
        <v>0</v>
      </c>
      <c r="CT435" s="248">
        <f t="shared" ca="1" si="798"/>
        <v>0</v>
      </c>
      <c r="CU435" s="376" t="str">
        <f ca="1">IF(ER435="補強",IF(COUNTIFS($Z$11:Z435,Z435,$W$11:W435,1)=1,"１①",""),IF(COUNTIFS($Z$11:Z435,Z435,$W$11:W435,2)=1,"２①",""))</f>
        <v/>
      </c>
      <c r="CV435" s="57" t="str">
        <f t="shared" ca="1" si="799"/>
        <v/>
      </c>
      <c r="CW435" s="927" t="str">
        <f t="shared" ca="1" si="800"/>
        <v/>
      </c>
      <c r="CX435" s="256" t="str">
        <f t="shared" ca="1" si="801"/>
        <v/>
      </c>
      <c r="CY435" s="256" t="str">
        <f t="shared" ca="1" si="802"/>
        <v/>
      </c>
      <c r="CZ435" s="256" t="str">
        <f t="shared" ca="1" si="803"/>
        <v/>
      </c>
      <c r="DA435" s="256" t="str">
        <f t="shared" ca="1" si="804"/>
        <v/>
      </c>
      <c r="DB435" s="316" t="str">
        <f ca="1">IFERROR(VLOOKUP($CU435,'（様式１号）３整理番号表'!$Z$19:$AB$32,3,FALSE),"")</f>
        <v/>
      </c>
      <c r="DC435" s="259" t="str">
        <f t="shared" ca="1" si="805"/>
        <v>-</v>
      </c>
      <c r="DD435" s="618" t="str">
        <f t="shared" ca="1" si="806"/>
        <v/>
      </c>
      <c r="DE435" s="321" t="str">
        <f ca="1">IF(AND(AO435=18,AS435=1),IF(COUNTIFS($Y$11:Y435,Y435,$AS$11:AS435,1)=1,"２②",""),IF($CU435="１①",INDEX(INDIRECT("'("&amp;$EO435&amp;")'!AR116:BB116"),1,MATCH(INDIRECT("'("&amp;$EO435&amp;")'!C118"),INDIRECT("'("&amp;$EO435&amp;")'!AR119:BB119"),0)),""))</f>
        <v/>
      </c>
      <c r="DF435" s="324" t="str">
        <f t="shared" ca="1" si="807"/>
        <v/>
      </c>
      <c r="DG435" s="313" t="str">
        <f t="shared" ca="1" si="808"/>
        <v/>
      </c>
      <c r="DH435" s="313" t="str">
        <f t="shared" ca="1" si="809"/>
        <v/>
      </c>
      <c r="DI435" s="313" t="str">
        <f t="shared" ca="1" si="810"/>
        <v/>
      </c>
      <c r="DJ435" s="313" t="str">
        <f t="shared" ca="1" si="811"/>
        <v/>
      </c>
      <c r="DK435" s="328" t="str">
        <f t="shared" ca="1" si="812"/>
        <v/>
      </c>
      <c r="DL435" s="334" t="str">
        <f t="shared" ca="1" si="813"/>
        <v/>
      </c>
      <c r="DM435" s="915" t="str">
        <f t="shared" ca="1" si="814"/>
        <v/>
      </c>
      <c r="DN435" s="15"/>
      <c r="DO435" s="324"/>
      <c r="DP435" s="16"/>
      <c r="DQ435" s="16"/>
      <c r="DR435" s="16"/>
      <c r="DS435" s="16"/>
      <c r="DT435" s="318" t="str">
        <f>IFERROR(VLOOKUP($DN435,'（様式１号）３整理番号表'!$Z$19:$AB$32,3,FALSE),"")</f>
        <v/>
      </c>
      <c r="DU435" s="259" t="str">
        <f t="shared" si="815"/>
        <v/>
      </c>
      <c r="DV435" s="14"/>
      <c r="DW435" s="17" t="str">
        <f t="shared" ca="1" si="816"/>
        <v/>
      </c>
      <c r="DX435" s="88" t="str">
        <f t="shared" ca="1" si="833"/>
        <v/>
      </c>
      <c r="DZ435" s="339">
        <f t="shared" ca="1" si="837"/>
        <v>0</v>
      </c>
      <c r="EA435" s="339">
        <f t="shared" ca="1" si="837"/>
        <v>0</v>
      </c>
      <c r="EB435" s="339">
        <f t="shared" ca="1" si="837"/>
        <v>0</v>
      </c>
      <c r="EC435" s="339">
        <f t="shared" ca="1" si="837"/>
        <v>0</v>
      </c>
      <c r="ED435" s="339">
        <f t="shared" ca="1" si="837"/>
        <v>0</v>
      </c>
      <c r="EE435" s="339">
        <f t="shared" ca="1" si="837"/>
        <v>0</v>
      </c>
      <c r="EF435" s="339">
        <f t="shared" ca="1" si="837"/>
        <v>0</v>
      </c>
      <c r="EG435" s="339">
        <f t="shared" ca="1" si="837"/>
        <v>0</v>
      </c>
      <c r="EH435" s="339">
        <f t="shared" ca="1" si="837"/>
        <v>0</v>
      </c>
      <c r="EI435" s="339">
        <f t="shared" ca="1" si="837"/>
        <v>0</v>
      </c>
      <c r="EJ435" s="339">
        <f t="shared" ca="1" si="837"/>
        <v>0</v>
      </c>
      <c r="EK435" s="339">
        <f t="shared" ca="1" si="837"/>
        <v>0</v>
      </c>
      <c r="EL435" s="339">
        <f t="shared" ca="1" si="837"/>
        <v>0</v>
      </c>
      <c r="EM435" s="339">
        <f t="shared" ca="1" si="837"/>
        <v>0</v>
      </c>
      <c r="EO435" s="919" t="str">
        <f t="shared" ca="1" si="735"/>
        <v/>
      </c>
      <c r="EP435" s="919" t="str">
        <f t="shared" ca="1" si="817"/>
        <v/>
      </c>
      <c r="EQ435" s="919" t="str">
        <f t="shared" ca="1" si="818"/>
        <v/>
      </c>
      <c r="ER435" s="919" t="str">
        <f t="shared" ca="1" si="819"/>
        <v/>
      </c>
      <c r="ES435" s="919" t="str">
        <f ca="1">IFERROR(INDEX('郵便番号（石川県）'!$A$3:$F$2574,MATCH(INDIRECT("'("&amp;EO435&amp;")'!E7"),'郵便番号（石川県）'!$A$3:$A$2574,0),6),"")</f>
        <v/>
      </c>
      <c r="ET435" s="919" t="str">
        <f ca="1">IFERROR(INDEX('郵便番号（石川県）'!$A$3:$F$2574,MATCH(INDIRECT("'("&amp;$EO435&amp;")'!E7"),'郵便番号（石川県）'!$A$3:$A$2574,0),5),"")</f>
        <v/>
      </c>
      <c r="EU435" s="919" t="str">
        <f t="shared" ca="1" si="820"/>
        <v/>
      </c>
      <c r="EV435" s="919" t="str">
        <f t="shared" ca="1" si="821"/>
        <v/>
      </c>
      <c r="EW435" s="919" t="str">
        <f t="shared" ca="1" si="822"/>
        <v/>
      </c>
      <c r="EX435" s="919" t="str">
        <f t="shared" ca="1" si="823"/>
        <v/>
      </c>
      <c r="EY435" s="919" t="str">
        <f t="shared" ca="1" si="824"/>
        <v/>
      </c>
      <c r="EZ435" s="919" t="str">
        <f t="shared" ca="1" si="825"/>
        <v/>
      </c>
      <c r="FA435" s="919" t="str">
        <f t="shared" ca="1" si="826"/>
        <v/>
      </c>
      <c r="FB435" s="919" t="str">
        <f t="shared" ca="1" si="827"/>
        <v/>
      </c>
      <c r="FC435" s="919" t="str">
        <f t="shared" ca="1" si="828"/>
        <v/>
      </c>
      <c r="FD435" s="627" t="str">
        <f t="shared" ca="1" si="829"/>
        <v/>
      </c>
      <c r="FE435" s="630">
        <v>425</v>
      </c>
      <c r="FF435" s="299" t="str">
        <f t="shared" ca="1" si="830"/>
        <v/>
      </c>
      <c r="FG435" s="993" t="str">
        <f t="shared" ca="1" si="831"/>
        <v/>
      </c>
      <c r="FH435" s="919" t="str">
        <f t="shared" ca="1" si="832"/>
        <v/>
      </c>
      <c r="FI435" s="299">
        <f ca="1">COUNTIF($FH$11:FH435,"■")</f>
        <v>0</v>
      </c>
    </row>
    <row r="436" spans="1:165" ht="34.5" customHeight="1">
      <c r="A436" s="445">
        <f t="shared" ca="1" si="736"/>
        <v>0</v>
      </c>
      <c r="B436" s="446">
        <f>IF(R436&lt;&gt;"",IF(COUNTIF(R$11:R436,R436)=1,MAX(B$11:B435)+1,INDEX(B$11:B435,MATCH(R436,R$11:R435,0),1)),0)</f>
        <v>1</v>
      </c>
      <c r="C436" s="446">
        <f ca="1">IF(T436&lt;&gt;"",IF(COUNTIF(T$11:T436,T436)=1,MAX(C$11:C435)+1,INDEX(C$11:C435,MATCH(T436,T$11:T435,0),1)),0)</f>
        <v>0</v>
      </c>
      <c r="D436" s="446">
        <f ca="1">IF(U436&lt;&gt;"",IF(COUNTIF(U$11:U436,U436)=1,MAX(D$11:D435)+1,INDEX(D$11:D435,MATCH(U436,U$11:U435,0),1)),0)</f>
        <v>0</v>
      </c>
      <c r="E436" s="446">
        <f ca="1">IF(S436&lt;&gt;"",IF(COUNTIF(S$11:S436,S436)=1,MAX(E$11:E435)+1,INDEX(E$11:E435,MATCH(S436,S$11:S435,0),1)),0)</f>
        <v>0</v>
      </c>
      <c r="F436" s="446">
        <f ca="1">IF(Z436&lt;&gt;"",IF(COUNTIF(Z$11:Z436,Z436)=1,MAX(F$11:F435)+1,INDEX(F$11:F435,MATCH(Z436,Z$11:Z435,0),1)),0)</f>
        <v>0</v>
      </c>
      <c r="G436" s="447" cm="1">
        <f t="array" aca="1" ref="G436" ca="1">IF(Z436&lt;&gt;"",IF(COUNTIFS(Z$11:Z436,Z436,W$11:W436,W436)=1,MAX(G$11:G435)+1,INDEX(G$11:G435,MATCH(Z436&amp;W436,Z$11:Z435&amp;W$11:W436,0),1)),0)</f>
        <v>0</v>
      </c>
      <c r="H436" s="447">
        <f t="shared" ca="1" si="737"/>
        <v>0</v>
      </c>
      <c r="I436" s="447">
        <f ca="1">IF(T436="",0,IF(COUNTIF(T$11:T436,T436)=1,1,0))</f>
        <v>0</v>
      </c>
      <c r="J436" s="447">
        <f ca="1">IF(U436="",0,IF(COUNTIF(U$11:U436,U436)=1,1,0))</f>
        <v>0</v>
      </c>
      <c r="K436" s="447">
        <f ca="1">IF(S436="",0,IF(COUNTIF(S$11:S436,S436)=1,1,0))</f>
        <v>0</v>
      </c>
      <c r="L436" s="446">
        <f ca="1">IF(Z436="",0,IF(COUNTIF(Z$11:Z436,Z436)=1,1,0))</f>
        <v>0</v>
      </c>
      <c r="M436" s="767">
        <f ca="1">IF($W436=2,IF(COUNTIFS($W$11:$W436,2,$Z$11:$Z436,$Z436)=1,1,0),0)</f>
        <v>0</v>
      </c>
      <c r="N436" s="767">
        <f ca="1">IF($W436=1,IF(COUNTIFS($W$11:$W436,2,$Z$11:$Z436,$Z436)=1,1,0),0)</f>
        <v>0</v>
      </c>
      <c r="O436" s="446">
        <f ca="1">IF(H436=0,0,IF(COUNTIF(Z$11:Z436,Z436)=1,1,0))</f>
        <v>0</v>
      </c>
      <c r="P436" s="448" t="str">
        <f t="shared" ca="1" si="738"/>
        <v>石川県</v>
      </c>
      <c r="Q436" s="89">
        <f t="shared" ca="1" si="739"/>
        <v>426</v>
      </c>
      <c r="R436" s="170" t="s">
        <v>459</v>
      </c>
      <c r="S436" s="357" t="str">
        <f t="shared" ca="1" si="740"/>
        <v/>
      </c>
      <c r="T436" s="357" t="str">
        <f t="shared" ca="1" si="741"/>
        <v/>
      </c>
      <c r="U436" s="58" t="str">
        <f t="shared" ca="1" si="742"/>
        <v/>
      </c>
      <c r="V436" s="58" t="str">
        <f t="shared" ca="1" si="743"/>
        <v/>
      </c>
      <c r="W436" s="920" t="str">
        <f t="shared" ca="1" si="744"/>
        <v/>
      </c>
      <c r="X436" s="369">
        <f ca="1">IFERROR(VLOOKUP(W436,'（様式１号）３整理番号表'!$B$4:$H$5,2,FALSE),0)</f>
        <v>0</v>
      </c>
      <c r="Y436" s="768" t="str" cm="1">
        <f t="array" aca="1" ref="Y436" ca="1">IF(AND(D436=0,F436=0),"",IF(COUNTIF(D$11:D436,D436)=1,1,IF(COUNTIFS(D$11:D436,D436,F$11:F436,F436)=1,INDEX((D$11:D436,F$11:F436,Y$11:Y436),MATCH(_xlfn.MAXIFS(F$11:F435,D$11:D435,D436),$F$11:F436,0),1,3)+1,INDEX((D$11:D436,F$11:F436,Y$11:Y436),MATCH(D436&amp;F436,D$11:D436&amp;F$11:F436,0),1,3))))</f>
        <v/>
      </c>
      <c r="Z436" s="40" t="str">
        <f t="shared" ca="1" si="745"/>
        <v/>
      </c>
      <c r="AA436" s="924" t="str">
        <f t="shared" ca="1" si="746"/>
        <v/>
      </c>
      <c r="AB436" s="93">
        <f ca="1">IFERROR(VLOOKUP(AA436,'（様式１号）３整理番号表'!$B$10:$H$16,2,FALSE),0)</f>
        <v>0</v>
      </c>
      <c r="AC436" s="924" t="str">
        <f t="shared" ca="1" si="747"/>
        <v/>
      </c>
      <c r="AD436" s="924" t="str">
        <f t="shared" ca="1" si="748"/>
        <v/>
      </c>
      <c r="AE436" s="93">
        <f ca="1">IFERROR(VLOOKUP(AD436,'（様式１号）３整理番号表'!$B$21:$H$22,2,FALSE),0)</f>
        <v>0</v>
      </c>
      <c r="AF436" s="924" t="str">
        <f t="shared" ca="1" si="749"/>
        <v/>
      </c>
      <c r="AG436" s="93">
        <f ca="1">IFERROR(VLOOKUP(AF436,'（様式１号）３整理番号表'!$B$26:$H$31,2,FALSE),0)</f>
        <v>0</v>
      </c>
      <c r="AH436" s="924" t="str">
        <f t="shared" ca="1" si="750"/>
        <v/>
      </c>
      <c r="AI436" s="93">
        <f ca="1">IFERROR(VLOOKUP(AH436,'（様式１号）３整理番号表'!$J$5:$N$59,2,FALSE),0)</f>
        <v>0</v>
      </c>
      <c r="AJ436" s="77" t="str">
        <f t="shared" ca="1" si="751"/>
        <v/>
      </c>
      <c r="AK436" s="93">
        <f ca="1">IFERROR(VLOOKUP(AJ436,'（様式１号）３整理番号表'!$P$5:$R$29,2,FALSE),0)</f>
        <v>0</v>
      </c>
      <c r="AL436" s="921" t="str">
        <f t="shared" ca="1" si="752"/>
        <v/>
      </c>
      <c r="AM436" s="921" t="str">
        <f t="shared" ca="1" si="753"/>
        <v/>
      </c>
      <c r="AN436" s="921"/>
      <c r="AO436" s="77" t="str">
        <f t="shared" ca="1" si="754"/>
        <v/>
      </c>
      <c r="AP436" s="93">
        <f ca="1">IFERROR(VLOOKUP(AO436,'（様式１号）３整理番号表'!$P$5:$R$29,2,FALSE),0)</f>
        <v>0</v>
      </c>
      <c r="AQ436" s="924" t="str">
        <f t="shared" ca="1" si="755"/>
        <v/>
      </c>
      <c r="AR436" s="93">
        <f t="shared" ca="1" si="756"/>
        <v>0</v>
      </c>
      <c r="AS436" s="924" t="str">
        <f t="shared" ca="1" si="757"/>
        <v/>
      </c>
      <c r="AT436" s="40" t="str">
        <f t="shared" ca="1" si="758"/>
        <v/>
      </c>
      <c r="AU436" s="93" t="str">
        <f t="shared" ca="1" si="759"/>
        <v/>
      </c>
      <c r="AV436" s="923" t="str">
        <f t="shared" ca="1" si="760"/>
        <v/>
      </c>
      <c r="AW436" s="926" t="str">
        <f t="shared" ca="1" si="761"/>
        <v/>
      </c>
      <c r="AX436" s="925" t="str">
        <f t="shared" ca="1" si="762"/>
        <v/>
      </c>
      <c r="AY436" s="925" t="str">
        <f t="shared" ca="1" si="762"/>
        <v/>
      </c>
      <c r="AZ436" s="925" t="str">
        <f t="shared" ca="1" si="762"/>
        <v/>
      </c>
      <c r="BA436" s="925" t="str">
        <f t="shared" ca="1" si="762"/>
        <v/>
      </c>
      <c r="BB436" s="925" t="str">
        <f t="shared" ca="1" si="763"/>
        <v/>
      </c>
      <c r="BC436" s="925" t="str">
        <f t="shared" ca="1" si="764"/>
        <v/>
      </c>
      <c r="BD436" s="925" t="str">
        <f t="shared" ca="1" si="764"/>
        <v/>
      </c>
      <c r="BE436" s="925" t="str">
        <f t="shared" ca="1" si="764"/>
        <v/>
      </c>
      <c r="BF436" s="77" t="str">
        <f t="shared" ca="1" si="765"/>
        <v/>
      </c>
      <c r="BG436" s="924" t="str">
        <f t="shared" ca="1" si="766"/>
        <v/>
      </c>
      <c r="BH436" s="94">
        <f ca="1">IF(BF436&lt;&gt;"",INDEX('（様式１号）３整理番号表'!$AB$7:$AQ$12,MATCH(BF436,'（様式１号）３整理番号表'!$AA$7:$AA$12,0),MATCH(BG436,'（様式１号）３整理番号表'!$AB$6:$AQ$6,0)),0)</f>
        <v>0</v>
      </c>
      <c r="BI436" s="921" t="str">
        <f t="shared" ca="1" si="767"/>
        <v/>
      </c>
      <c r="BJ436" s="922" t="str">
        <f t="shared" ca="1" si="768"/>
        <v/>
      </c>
      <c r="BK436" s="926" t="str">
        <f t="shared" ca="1" si="769"/>
        <v/>
      </c>
      <c r="BL436" s="922" t="str">
        <f t="shared" ca="1" si="770"/>
        <v/>
      </c>
      <c r="BM436" s="79" t="str">
        <f t="shared" ca="1" si="771"/>
        <v/>
      </c>
      <c r="BN436" s="82" t="str">
        <f t="shared" ca="1" si="772"/>
        <v/>
      </c>
      <c r="BO436" s="83" t="str">
        <f t="shared" ca="1" si="773"/>
        <v/>
      </c>
      <c r="BP436" s="84" t="str">
        <f t="shared" ca="1" si="774"/>
        <v/>
      </c>
      <c r="BQ436" s="82" t="str">
        <f t="shared" ca="1" si="775"/>
        <v/>
      </c>
      <c r="BR436" s="97" t="str">
        <f t="shared" ca="1" si="776"/>
        <v/>
      </c>
      <c r="BS436" s="95" t="str">
        <f t="shared" ca="1" si="777"/>
        <v/>
      </c>
      <c r="BT436" s="184" t="str">
        <f t="shared" ca="1" si="778"/>
        <v/>
      </c>
      <c r="BU436" s="611" t="str">
        <f t="shared" ca="1" si="779"/>
        <v/>
      </c>
      <c r="BV436" s="77" t="str">
        <f t="shared" ca="1" si="780"/>
        <v/>
      </c>
      <c r="BW436" s="85" t="str">
        <f t="shared" ca="1" si="781"/>
        <v/>
      </c>
      <c r="BX436" s="86" t="str">
        <f t="shared" ca="1" si="782"/>
        <v/>
      </c>
      <c r="BY436" s="231">
        <f ca="1">IF('ポイント要件確認等（個別表）'!AD436=1,ROUNDDOWN('ポイント要件確認等（個別表）'!AV436,-3),IF('ポイント要件確認等（個別表）'!AD436=2,ROUNDDOWN('ポイント要件確認等（個別表）'!BH436,-3),IF('ポイント要件確認等（個別表）'!AD436=3,ROUNDDOWN('ポイント要件確認等（個別表）'!BT436,-3),0)))</f>
        <v>0</v>
      </c>
      <c r="BZ436" s="86" t="str">
        <f t="shared" ca="1" si="783"/>
        <v/>
      </c>
      <c r="CA436" s="232" t="str">
        <f t="shared" ca="1" si="784"/>
        <v/>
      </c>
      <c r="CB436" s="232">
        <f t="shared" ca="1" si="785"/>
        <v>0</v>
      </c>
      <c r="CC436" s="86" t="str">
        <f t="shared" ca="1" si="786"/>
        <v/>
      </c>
      <c r="CD436" s="86" t="str">
        <f t="shared" ca="1" si="787"/>
        <v/>
      </c>
      <c r="CE436" s="609"/>
      <c r="CF436" s="86" t="str">
        <f t="shared" ca="1" si="788"/>
        <v/>
      </c>
      <c r="CG436" s="185" t="str">
        <f t="shared" ca="1" si="789"/>
        <v/>
      </c>
      <c r="CH436" s="246" t="str">
        <f t="shared" ca="1" si="790"/>
        <v>含税額</v>
      </c>
      <c r="CI436" s="247" t="str">
        <f t="shared" ca="1" si="791"/>
        <v/>
      </c>
      <c r="CJ436" s="87" t="str">
        <f ca="1">IFERROR(IF(INDIRECT("'("&amp;'２個別表'!EO436&amp;")'!AR"&amp;84+EP436)&lt;&gt;1,"",1),"")</f>
        <v/>
      </c>
      <c r="CK436" s="244" t="str">
        <f t="shared" ca="1" si="792"/>
        <v/>
      </c>
      <c r="CL436" s="235" t="str">
        <f t="shared" ca="1" si="793"/>
        <v/>
      </c>
      <c r="CM436" s="239" t="str">
        <f t="shared" ca="1" si="794"/>
        <v/>
      </c>
      <c r="CN436" s="77" t="str">
        <f t="shared" ca="1" si="795"/>
        <v/>
      </c>
      <c r="CO436" s="93" t="str">
        <f ca="1">IFERROR(VLOOKUP(CN436,'（様式１号）３整理番号表'!$T$5:$V$15,2,FALSE),"")</f>
        <v/>
      </c>
      <c r="CP436" s="924" t="str">
        <f t="shared" ca="1" si="796"/>
        <v/>
      </c>
      <c r="CQ436" s="93" t="str">
        <f ca="1">IFERROR(VLOOKUP(CP436,'（様式１号）３整理番号表'!$T$19:$V$24,2,FALSE),"")</f>
        <v/>
      </c>
      <c r="CR436" s="924" t="str">
        <f ca="1">IFERROR(IF(INDIRECT("'("&amp;'２個別表'!EO436&amp;")'!AV"&amp;84+EP436)&lt;&gt;1,"",1),"")</f>
        <v/>
      </c>
      <c r="CS436" s="232">
        <f t="shared" ca="1" si="797"/>
        <v>0</v>
      </c>
      <c r="CT436" s="248">
        <f t="shared" ca="1" si="798"/>
        <v>0</v>
      </c>
      <c r="CU436" s="376" t="str">
        <f ca="1">IF(ER436="補強",IF(COUNTIFS($Z$11:Z436,Z436,$W$11:W436,1)=1,"１①",""),IF(COUNTIFS($Z$11:Z436,Z436,$W$11:W436,2)=1,"２①",""))</f>
        <v/>
      </c>
      <c r="CV436" s="57" t="str">
        <f t="shared" ca="1" si="799"/>
        <v/>
      </c>
      <c r="CW436" s="927" t="str">
        <f t="shared" ca="1" si="800"/>
        <v/>
      </c>
      <c r="CX436" s="256" t="str">
        <f t="shared" ca="1" si="801"/>
        <v/>
      </c>
      <c r="CY436" s="256" t="str">
        <f t="shared" ca="1" si="802"/>
        <v/>
      </c>
      <c r="CZ436" s="256" t="str">
        <f t="shared" ca="1" si="803"/>
        <v/>
      </c>
      <c r="DA436" s="256" t="str">
        <f t="shared" ca="1" si="804"/>
        <v/>
      </c>
      <c r="DB436" s="316" t="str">
        <f ca="1">IFERROR(VLOOKUP($CU436,'（様式１号）３整理番号表'!$Z$19:$AB$32,3,FALSE),"")</f>
        <v/>
      </c>
      <c r="DC436" s="259" t="str">
        <f t="shared" ca="1" si="805"/>
        <v>-</v>
      </c>
      <c r="DD436" s="618" t="str">
        <f t="shared" ca="1" si="806"/>
        <v/>
      </c>
      <c r="DE436" s="321" t="str">
        <f ca="1">IF(AND(AO436=18,AS436=1),IF(COUNTIFS($Y$11:Y436,Y436,$AS$11:AS436,1)=1,"２②",""),IF($CU436="１①",INDEX(INDIRECT("'("&amp;$EO436&amp;")'!AR116:BB116"),1,MATCH(INDIRECT("'("&amp;$EO436&amp;")'!C118"),INDIRECT("'("&amp;$EO436&amp;")'!AR119:BB119"),0)),""))</f>
        <v/>
      </c>
      <c r="DF436" s="324" t="str">
        <f t="shared" ca="1" si="807"/>
        <v/>
      </c>
      <c r="DG436" s="313" t="str">
        <f t="shared" ca="1" si="808"/>
        <v/>
      </c>
      <c r="DH436" s="313" t="str">
        <f t="shared" ca="1" si="809"/>
        <v/>
      </c>
      <c r="DI436" s="313" t="str">
        <f t="shared" ca="1" si="810"/>
        <v/>
      </c>
      <c r="DJ436" s="313" t="str">
        <f t="shared" ca="1" si="811"/>
        <v/>
      </c>
      <c r="DK436" s="328" t="str">
        <f t="shared" ca="1" si="812"/>
        <v/>
      </c>
      <c r="DL436" s="334" t="str">
        <f t="shared" ca="1" si="813"/>
        <v/>
      </c>
      <c r="DM436" s="915" t="str">
        <f t="shared" ca="1" si="814"/>
        <v/>
      </c>
      <c r="DN436" s="15"/>
      <c r="DO436" s="324"/>
      <c r="DP436" s="16"/>
      <c r="DQ436" s="16"/>
      <c r="DR436" s="16"/>
      <c r="DS436" s="16"/>
      <c r="DT436" s="318" t="str">
        <f>IFERROR(VLOOKUP($DN436,'（様式１号）３整理番号表'!$Z$19:$AB$32,3,FALSE),"")</f>
        <v/>
      </c>
      <c r="DU436" s="259" t="str">
        <f t="shared" si="815"/>
        <v/>
      </c>
      <c r="DV436" s="14"/>
      <c r="DW436" s="17" t="str">
        <f t="shared" ca="1" si="816"/>
        <v/>
      </c>
      <c r="DX436" s="88" t="str">
        <f t="shared" ca="1" si="833"/>
        <v/>
      </c>
      <c r="DZ436" s="339">
        <f t="shared" ca="1" si="837"/>
        <v>0</v>
      </c>
      <c r="EA436" s="339">
        <f t="shared" ca="1" si="837"/>
        <v>0</v>
      </c>
      <c r="EB436" s="339">
        <f t="shared" ca="1" si="837"/>
        <v>0</v>
      </c>
      <c r="EC436" s="339">
        <f t="shared" ca="1" si="837"/>
        <v>0</v>
      </c>
      <c r="ED436" s="339">
        <f t="shared" ca="1" si="837"/>
        <v>0</v>
      </c>
      <c r="EE436" s="339">
        <f t="shared" ca="1" si="837"/>
        <v>0</v>
      </c>
      <c r="EF436" s="339">
        <f t="shared" ca="1" si="837"/>
        <v>0</v>
      </c>
      <c r="EG436" s="339">
        <f t="shared" ca="1" si="837"/>
        <v>0</v>
      </c>
      <c r="EH436" s="339">
        <f t="shared" ca="1" si="837"/>
        <v>0</v>
      </c>
      <c r="EI436" s="339">
        <f t="shared" ca="1" si="837"/>
        <v>0</v>
      </c>
      <c r="EJ436" s="339">
        <f t="shared" ca="1" si="837"/>
        <v>0</v>
      </c>
      <c r="EK436" s="339">
        <f t="shared" ca="1" si="837"/>
        <v>0</v>
      </c>
      <c r="EL436" s="339">
        <f t="shared" ca="1" si="837"/>
        <v>0</v>
      </c>
      <c r="EM436" s="339">
        <f t="shared" ca="1" si="837"/>
        <v>0</v>
      </c>
      <c r="EO436" s="919" t="str">
        <f t="shared" ca="1" si="735"/>
        <v/>
      </c>
      <c r="EP436" s="919" t="str">
        <f t="shared" ca="1" si="817"/>
        <v/>
      </c>
      <c r="EQ436" s="919" t="str">
        <f t="shared" ca="1" si="818"/>
        <v/>
      </c>
      <c r="ER436" s="919" t="str">
        <f t="shared" ca="1" si="819"/>
        <v/>
      </c>
      <c r="ES436" s="919" t="str">
        <f ca="1">IFERROR(INDEX('郵便番号（石川県）'!$A$3:$F$2574,MATCH(INDIRECT("'("&amp;EO436&amp;")'!E7"),'郵便番号（石川県）'!$A$3:$A$2574,0),6),"")</f>
        <v/>
      </c>
      <c r="ET436" s="919" t="str">
        <f ca="1">IFERROR(INDEX('郵便番号（石川県）'!$A$3:$F$2574,MATCH(INDIRECT("'("&amp;$EO436&amp;")'!E7"),'郵便番号（石川県）'!$A$3:$A$2574,0),5),"")</f>
        <v/>
      </c>
      <c r="EU436" s="919" t="str">
        <f t="shared" ca="1" si="820"/>
        <v/>
      </c>
      <c r="EV436" s="919" t="str">
        <f t="shared" ca="1" si="821"/>
        <v/>
      </c>
      <c r="EW436" s="919" t="str">
        <f t="shared" ca="1" si="822"/>
        <v/>
      </c>
      <c r="EX436" s="919" t="str">
        <f t="shared" ca="1" si="823"/>
        <v/>
      </c>
      <c r="EY436" s="919" t="str">
        <f t="shared" ca="1" si="824"/>
        <v/>
      </c>
      <c r="EZ436" s="919" t="str">
        <f t="shared" ca="1" si="825"/>
        <v/>
      </c>
      <c r="FA436" s="919" t="str">
        <f t="shared" ca="1" si="826"/>
        <v/>
      </c>
      <c r="FB436" s="919" t="str">
        <f t="shared" ca="1" si="827"/>
        <v/>
      </c>
      <c r="FC436" s="919" t="str">
        <f t="shared" ca="1" si="828"/>
        <v/>
      </c>
      <c r="FD436" s="627" t="str">
        <f t="shared" ca="1" si="829"/>
        <v/>
      </c>
      <c r="FE436" s="630">
        <v>426</v>
      </c>
      <c r="FF436" s="299" t="str">
        <f t="shared" ca="1" si="830"/>
        <v/>
      </c>
      <c r="FG436" s="993" t="str">
        <f t="shared" ca="1" si="831"/>
        <v/>
      </c>
      <c r="FH436" s="919" t="str">
        <f t="shared" ca="1" si="832"/>
        <v/>
      </c>
      <c r="FI436" s="299">
        <f ca="1">COUNTIF($FH$11:FH436,"■")</f>
        <v>0</v>
      </c>
    </row>
    <row r="437" spans="1:165" ht="34.5" customHeight="1">
      <c r="A437" s="445">
        <f t="shared" ca="1" si="736"/>
        <v>0</v>
      </c>
      <c r="B437" s="446">
        <f>IF(R437&lt;&gt;"",IF(COUNTIF(R$11:R437,R437)=1,MAX(B$11:B436)+1,INDEX(B$11:B436,MATCH(R437,R$11:R436,0),1)),0)</f>
        <v>1</v>
      </c>
      <c r="C437" s="446">
        <f ca="1">IF(T437&lt;&gt;"",IF(COUNTIF(T$11:T437,T437)=1,MAX(C$11:C436)+1,INDEX(C$11:C436,MATCH(T437,T$11:T436,0),1)),0)</f>
        <v>0</v>
      </c>
      <c r="D437" s="446">
        <f ca="1">IF(U437&lt;&gt;"",IF(COUNTIF(U$11:U437,U437)=1,MAX(D$11:D436)+1,INDEX(D$11:D436,MATCH(U437,U$11:U436,0),1)),0)</f>
        <v>0</v>
      </c>
      <c r="E437" s="446">
        <f ca="1">IF(S437&lt;&gt;"",IF(COUNTIF(S$11:S437,S437)=1,MAX(E$11:E436)+1,INDEX(E$11:E436,MATCH(S437,S$11:S436,0),1)),0)</f>
        <v>0</v>
      </c>
      <c r="F437" s="446">
        <f ca="1">IF(Z437&lt;&gt;"",IF(COUNTIF(Z$11:Z437,Z437)=1,MAX(F$11:F436)+1,INDEX(F$11:F436,MATCH(Z437,Z$11:Z436,0),1)),0)</f>
        <v>0</v>
      </c>
      <c r="G437" s="447" cm="1">
        <f t="array" aca="1" ref="G437" ca="1">IF(Z437&lt;&gt;"",IF(COUNTIFS(Z$11:Z437,Z437,W$11:W437,W437)=1,MAX(G$11:G436)+1,INDEX(G$11:G436,MATCH(Z437&amp;W437,Z$11:Z436&amp;W$11:W437,0),1)),0)</f>
        <v>0</v>
      </c>
      <c r="H437" s="447">
        <f t="shared" ca="1" si="737"/>
        <v>0</v>
      </c>
      <c r="I437" s="447">
        <f ca="1">IF(T437="",0,IF(COUNTIF(T$11:T437,T437)=1,1,0))</f>
        <v>0</v>
      </c>
      <c r="J437" s="447">
        <f ca="1">IF(U437="",0,IF(COUNTIF(U$11:U437,U437)=1,1,0))</f>
        <v>0</v>
      </c>
      <c r="K437" s="447">
        <f ca="1">IF(S437="",0,IF(COUNTIF(S$11:S437,S437)=1,1,0))</f>
        <v>0</v>
      </c>
      <c r="L437" s="446">
        <f ca="1">IF(Z437="",0,IF(COUNTIF(Z$11:Z437,Z437)=1,1,0))</f>
        <v>0</v>
      </c>
      <c r="M437" s="767">
        <f ca="1">IF($W437=2,IF(COUNTIFS($W$11:$W437,2,$Z$11:$Z437,$Z437)=1,1,0),0)</f>
        <v>0</v>
      </c>
      <c r="N437" s="767">
        <f ca="1">IF($W437=1,IF(COUNTIFS($W$11:$W437,2,$Z$11:$Z437,$Z437)=1,1,0),0)</f>
        <v>0</v>
      </c>
      <c r="O437" s="446">
        <f ca="1">IF(H437=0,0,IF(COUNTIF(Z$11:Z437,Z437)=1,1,0))</f>
        <v>0</v>
      </c>
      <c r="P437" s="448" t="str">
        <f t="shared" ca="1" si="738"/>
        <v>石川県</v>
      </c>
      <c r="Q437" s="89">
        <f t="shared" ca="1" si="739"/>
        <v>427</v>
      </c>
      <c r="R437" s="170" t="s">
        <v>459</v>
      </c>
      <c r="S437" s="357" t="str">
        <f t="shared" ca="1" si="740"/>
        <v/>
      </c>
      <c r="T437" s="357" t="str">
        <f t="shared" ca="1" si="741"/>
        <v/>
      </c>
      <c r="U437" s="58" t="str">
        <f t="shared" ca="1" si="742"/>
        <v/>
      </c>
      <c r="V437" s="58" t="str">
        <f t="shared" ca="1" si="743"/>
        <v/>
      </c>
      <c r="W437" s="920" t="str">
        <f t="shared" ca="1" si="744"/>
        <v/>
      </c>
      <c r="X437" s="369">
        <f ca="1">IFERROR(VLOOKUP(W437,'（様式１号）３整理番号表'!$B$4:$H$5,2,FALSE),0)</f>
        <v>0</v>
      </c>
      <c r="Y437" s="768" t="str" cm="1">
        <f t="array" aca="1" ref="Y437" ca="1">IF(AND(D437=0,F437=0),"",IF(COUNTIF(D$11:D437,D437)=1,1,IF(COUNTIFS(D$11:D437,D437,F$11:F437,F437)=1,INDEX((D$11:D437,F$11:F437,Y$11:Y437),MATCH(_xlfn.MAXIFS(F$11:F436,D$11:D436,D437),$F$11:F437,0),1,3)+1,INDEX((D$11:D437,F$11:F437,Y$11:Y437),MATCH(D437&amp;F437,D$11:D437&amp;F$11:F437,0),1,3))))</f>
        <v/>
      </c>
      <c r="Z437" s="40" t="str">
        <f t="shared" ca="1" si="745"/>
        <v/>
      </c>
      <c r="AA437" s="924" t="str">
        <f t="shared" ca="1" si="746"/>
        <v/>
      </c>
      <c r="AB437" s="93">
        <f ca="1">IFERROR(VLOOKUP(AA437,'（様式１号）３整理番号表'!$B$10:$H$16,2,FALSE),0)</f>
        <v>0</v>
      </c>
      <c r="AC437" s="924" t="str">
        <f t="shared" ca="1" si="747"/>
        <v/>
      </c>
      <c r="AD437" s="924" t="str">
        <f t="shared" ca="1" si="748"/>
        <v/>
      </c>
      <c r="AE437" s="93">
        <f ca="1">IFERROR(VLOOKUP(AD437,'（様式１号）３整理番号表'!$B$21:$H$22,2,FALSE),0)</f>
        <v>0</v>
      </c>
      <c r="AF437" s="924" t="str">
        <f t="shared" ca="1" si="749"/>
        <v/>
      </c>
      <c r="AG437" s="93">
        <f ca="1">IFERROR(VLOOKUP(AF437,'（様式１号）３整理番号表'!$B$26:$H$31,2,FALSE),0)</f>
        <v>0</v>
      </c>
      <c r="AH437" s="924" t="str">
        <f t="shared" ca="1" si="750"/>
        <v/>
      </c>
      <c r="AI437" s="93">
        <f ca="1">IFERROR(VLOOKUP(AH437,'（様式１号）３整理番号表'!$J$5:$N$59,2,FALSE),0)</f>
        <v>0</v>
      </c>
      <c r="AJ437" s="77" t="str">
        <f t="shared" ca="1" si="751"/>
        <v/>
      </c>
      <c r="AK437" s="93">
        <f ca="1">IFERROR(VLOOKUP(AJ437,'（様式１号）３整理番号表'!$P$5:$R$29,2,FALSE),0)</f>
        <v>0</v>
      </c>
      <c r="AL437" s="921" t="str">
        <f t="shared" ca="1" si="752"/>
        <v/>
      </c>
      <c r="AM437" s="921" t="str">
        <f t="shared" ca="1" si="753"/>
        <v/>
      </c>
      <c r="AN437" s="921"/>
      <c r="AO437" s="77" t="str">
        <f t="shared" ca="1" si="754"/>
        <v/>
      </c>
      <c r="AP437" s="93">
        <f ca="1">IFERROR(VLOOKUP(AO437,'（様式１号）３整理番号表'!$P$5:$R$29,2,FALSE),0)</f>
        <v>0</v>
      </c>
      <c r="AQ437" s="924" t="str">
        <f t="shared" ca="1" si="755"/>
        <v/>
      </c>
      <c r="AR437" s="93">
        <f t="shared" ca="1" si="756"/>
        <v>0</v>
      </c>
      <c r="AS437" s="924" t="str">
        <f t="shared" ca="1" si="757"/>
        <v/>
      </c>
      <c r="AT437" s="40" t="str">
        <f t="shared" ca="1" si="758"/>
        <v/>
      </c>
      <c r="AU437" s="93" t="str">
        <f t="shared" ca="1" si="759"/>
        <v/>
      </c>
      <c r="AV437" s="923" t="str">
        <f t="shared" ca="1" si="760"/>
        <v/>
      </c>
      <c r="AW437" s="926" t="str">
        <f t="shared" ca="1" si="761"/>
        <v/>
      </c>
      <c r="AX437" s="925" t="str">
        <f t="shared" ca="1" si="762"/>
        <v/>
      </c>
      <c r="AY437" s="925" t="str">
        <f t="shared" ca="1" si="762"/>
        <v/>
      </c>
      <c r="AZ437" s="925" t="str">
        <f t="shared" ca="1" si="762"/>
        <v/>
      </c>
      <c r="BA437" s="925" t="str">
        <f t="shared" ca="1" si="762"/>
        <v/>
      </c>
      <c r="BB437" s="925" t="str">
        <f t="shared" ca="1" si="763"/>
        <v/>
      </c>
      <c r="BC437" s="925" t="str">
        <f t="shared" ca="1" si="764"/>
        <v/>
      </c>
      <c r="BD437" s="925" t="str">
        <f t="shared" ca="1" si="764"/>
        <v/>
      </c>
      <c r="BE437" s="925" t="str">
        <f t="shared" ca="1" si="764"/>
        <v/>
      </c>
      <c r="BF437" s="77" t="str">
        <f t="shared" ca="1" si="765"/>
        <v/>
      </c>
      <c r="BG437" s="924" t="str">
        <f t="shared" ca="1" si="766"/>
        <v/>
      </c>
      <c r="BH437" s="94">
        <f ca="1">IF(BF437&lt;&gt;"",INDEX('（様式１号）３整理番号表'!$AB$7:$AQ$12,MATCH(BF437,'（様式１号）３整理番号表'!$AA$7:$AA$12,0),MATCH(BG437,'（様式１号）３整理番号表'!$AB$6:$AQ$6,0)),0)</f>
        <v>0</v>
      </c>
      <c r="BI437" s="921" t="str">
        <f t="shared" ca="1" si="767"/>
        <v/>
      </c>
      <c r="BJ437" s="922" t="str">
        <f t="shared" ca="1" si="768"/>
        <v/>
      </c>
      <c r="BK437" s="926" t="str">
        <f t="shared" ca="1" si="769"/>
        <v/>
      </c>
      <c r="BL437" s="922" t="str">
        <f t="shared" ca="1" si="770"/>
        <v/>
      </c>
      <c r="BM437" s="79" t="str">
        <f t="shared" ca="1" si="771"/>
        <v/>
      </c>
      <c r="BN437" s="82" t="str">
        <f t="shared" ca="1" si="772"/>
        <v/>
      </c>
      <c r="BO437" s="83" t="str">
        <f t="shared" ca="1" si="773"/>
        <v/>
      </c>
      <c r="BP437" s="84" t="str">
        <f t="shared" ca="1" si="774"/>
        <v/>
      </c>
      <c r="BQ437" s="82" t="str">
        <f t="shared" ca="1" si="775"/>
        <v/>
      </c>
      <c r="BR437" s="97" t="str">
        <f t="shared" ca="1" si="776"/>
        <v/>
      </c>
      <c r="BS437" s="95" t="str">
        <f t="shared" ca="1" si="777"/>
        <v/>
      </c>
      <c r="BT437" s="184" t="str">
        <f t="shared" ca="1" si="778"/>
        <v/>
      </c>
      <c r="BU437" s="611" t="str">
        <f t="shared" ca="1" si="779"/>
        <v/>
      </c>
      <c r="BV437" s="77" t="str">
        <f t="shared" ca="1" si="780"/>
        <v/>
      </c>
      <c r="BW437" s="85" t="str">
        <f t="shared" ca="1" si="781"/>
        <v/>
      </c>
      <c r="BX437" s="86" t="str">
        <f t="shared" ca="1" si="782"/>
        <v/>
      </c>
      <c r="BY437" s="231">
        <f ca="1">IF('ポイント要件確認等（個別表）'!AD437=1,ROUNDDOWN('ポイント要件確認等（個別表）'!AV437,-3),IF('ポイント要件確認等（個別表）'!AD437=2,ROUNDDOWN('ポイント要件確認等（個別表）'!BH437,-3),IF('ポイント要件確認等（個別表）'!AD437=3,ROUNDDOWN('ポイント要件確認等（個別表）'!BT437,-3),0)))</f>
        <v>0</v>
      </c>
      <c r="BZ437" s="86" t="str">
        <f t="shared" ca="1" si="783"/>
        <v/>
      </c>
      <c r="CA437" s="232" t="str">
        <f t="shared" ca="1" si="784"/>
        <v/>
      </c>
      <c r="CB437" s="232">
        <f t="shared" ca="1" si="785"/>
        <v>0</v>
      </c>
      <c r="CC437" s="86" t="str">
        <f t="shared" ca="1" si="786"/>
        <v/>
      </c>
      <c r="CD437" s="86" t="str">
        <f t="shared" ca="1" si="787"/>
        <v/>
      </c>
      <c r="CE437" s="609"/>
      <c r="CF437" s="86" t="str">
        <f t="shared" ca="1" si="788"/>
        <v/>
      </c>
      <c r="CG437" s="185" t="str">
        <f t="shared" ca="1" si="789"/>
        <v/>
      </c>
      <c r="CH437" s="246" t="str">
        <f t="shared" ca="1" si="790"/>
        <v>含税額</v>
      </c>
      <c r="CI437" s="247" t="str">
        <f t="shared" ca="1" si="791"/>
        <v/>
      </c>
      <c r="CJ437" s="87" t="str">
        <f ca="1">IFERROR(IF(INDIRECT("'("&amp;'２個別表'!EO437&amp;")'!AR"&amp;84+EP437)&lt;&gt;1,"",1),"")</f>
        <v/>
      </c>
      <c r="CK437" s="244" t="str">
        <f t="shared" ca="1" si="792"/>
        <v/>
      </c>
      <c r="CL437" s="235" t="str">
        <f t="shared" ca="1" si="793"/>
        <v/>
      </c>
      <c r="CM437" s="239" t="str">
        <f t="shared" ca="1" si="794"/>
        <v/>
      </c>
      <c r="CN437" s="77" t="str">
        <f t="shared" ca="1" si="795"/>
        <v/>
      </c>
      <c r="CO437" s="93" t="str">
        <f ca="1">IFERROR(VLOOKUP(CN437,'（様式１号）３整理番号表'!$T$5:$V$15,2,FALSE),"")</f>
        <v/>
      </c>
      <c r="CP437" s="924" t="str">
        <f t="shared" ca="1" si="796"/>
        <v/>
      </c>
      <c r="CQ437" s="93" t="str">
        <f ca="1">IFERROR(VLOOKUP(CP437,'（様式１号）３整理番号表'!$T$19:$V$24,2,FALSE),"")</f>
        <v/>
      </c>
      <c r="CR437" s="924" t="str">
        <f ca="1">IFERROR(IF(INDIRECT("'("&amp;'２個別表'!EO437&amp;")'!AV"&amp;84+EP437)&lt;&gt;1,"",1),"")</f>
        <v/>
      </c>
      <c r="CS437" s="232">
        <f t="shared" ca="1" si="797"/>
        <v>0</v>
      </c>
      <c r="CT437" s="248">
        <f t="shared" ca="1" si="798"/>
        <v>0</v>
      </c>
      <c r="CU437" s="376" t="str">
        <f ca="1">IF(ER437="補強",IF(COUNTIFS($Z$11:Z437,Z437,$W$11:W437,1)=1,"１①",""),IF(COUNTIFS($Z$11:Z437,Z437,$W$11:W437,2)=1,"２①",""))</f>
        <v/>
      </c>
      <c r="CV437" s="57" t="str">
        <f t="shared" ca="1" si="799"/>
        <v/>
      </c>
      <c r="CW437" s="927" t="str">
        <f t="shared" ca="1" si="800"/>
        <v/>
      </c>
      <c r="CX437" s="256" t="str">
        <f t="shared" ca="1" si="801"/>
        <v/>
      </c>
      <c r="CY437" s="256" t="str">
        <f t="shared" ca="1" si="802"/>
        <v/>
      </c>
      <c r="CZ437" s="256" t="str">
        <f t="shared" ca="1" si="803"/>
        <v/>
      </c>
      <c r="DA437" s="256" t="str">
        <f t="shared" ca="1" si="804"/>
        <v/>
      </c>
      <c r="DB437" s="316" t="str">
        <f ca="1">IFERROR(VLOOKUP($CU437,'（様式１号）３整理番号表'!$Z$19:$AB$32,3,FALSE),"")</f>
        <v/>
      </c>
      <c r="DC437" s="259" t="str">
        <f t="shared" ca="1" si="805"/>
        <v>-</v>
      </c>
      <c r="DD437" s="618" t="str">
        <f t="shared" ca="1" si="806"/>
        <v/>
      </c>
      <c r="DE437" s="321" t="str">
        <f ca="1">IF(AND(AO437=18,AS437=1),IF(COUNTIFS($Y$11:Y437,Y437,$AS$11:AS437,1)=1,"２②",""),IF($CU437="１①",INDEX(INDIRECT("'("&amp;$EO437&amp;")'!AR116:BB116"),1,MATCH(INDIRECT("'("&amp;$EO437&amp;")'!C118"),INDIRECT("'("&amp;$EO437&amp;")'!AR119:BB119"),0)),""))</f>
        <v/>
      </c>
      <c r="DF437" s="324" t="str">
        <f t="shared" ca="1" si="807"/>
        <v/>
      </c>
      <c r="DG437" s="313" t="str">
        <f t="shared" ca="1" si="808"/>
        <v/>
      </c>
      <c r="DH437" s="313" t="str">
        <f t="shared" ca="1" si="809"/>
        <v/>
      </c>
      <c r="DI437" s="313" t="str">
        <f t="shared" ca="1" si="810"/>
        <v/>
      </c>
      <c r="DJ437" s="313" t="str">
        <f t="shared" ca="1" si="811"/>
        <v/>
      </c>
      <c r="DK437" s="328" t="str">
        <f t="shared" ca="1" si="812"/>
        <v/>
      </c>
      <c r="DL437" s="334" t="str">
        <f t="shared" ca="1" si="813"/>
        <v/>
      </c>
      <c r="DM437" s="915" t="str">
        <f t="shared" ca="1" si="814"/>
        <v/>
      </c>
      <c r="DN437" s="15"/>
      <c r="DO437" s="324"/>
      <c r="DP437" s="16"/>
      <c r="DQ437" s="16"/>
      <c r="DR437" s="16"/>
      <c r="DS437" s="16"/>
      <c r="DT437" s="318" t="str">
        <f>IFERROR(VLOOKUP($DN437,'（様式１号）３整理番号表'!$Z$19:$AB$32,3,FALSE),"")</f>
        <v/>
      </c>
      <c r="DU437" s="259" t="str">
        <f t="shared" si="815"/>
        <v/>
      </c>
      <c r="DV437" s="14"/>
      <c r="DW437" s="17" t="str">
        <f t="shared" ca="1" si="816"/>
        <v/>
      </c>
      <c r="DX437" s="88" t="str">
        <f t="shared" ca="1" si="833"/>
        <v/>
      </c>
      <c r="DZ437" s="339">
        <f t="shared" ca="1" si="837"/>
        <v>0</v>
      </c>
      <c r="EA437" s="339">
        <f t="shared" ca="1" si="837"/>
        <v>0</v>
      </c>
      <c r="EB437" s="339">
        <f t="shared" ca="1" si="837"/>
        <v>0</v>
      </c>
      <c r="EC437" s="339">
        <f t="shared" ref="EC437:EM437" ca="1" si="838">COUNTIF($CJ437:$DV437,EC$8)</f>
        <v>0</v>
      </c>
      <c r="ED437" s="339">
        <f t="shared" ca="1" si="838"/>
        <v>0</v>
      </c>
      <c r="EE437" s="339">
        <f t="shared" ca="1" si="838"/>
        <v>0</v>
      </c>
      <c r="EF437" s="339">
        <f t="shared" ca="1" si="838"/>
        <v>0</v>
      </c>
      <c r="EG437" s="339">
        <f t="shared" ca="1" si="838"/>
        <v>0</v>
      </c>
      <c r="EH437" s="339">
        <f t="shared" ca="1" si="838"/>
        <v>0</v>
      </c>
      <c r="EI437" s="339">
        <f t="shared" ca="1" si="838"/>
        <v>0</v>
      </c>
      <c r="EJ437" s="339">
        <f t="shared" ca="1" si="838"/>
        <v>0</v>
      </c>
      <c r="EK437" s="339">
        <f t="shared" ca="1" si="838"/>
        <v>0</v>
      </c>
      <c r="EL437" s="339">
        <f t="shared" ca="1" si="838"/>
        <v>0</v>
      </c>
      <c r="EM437" s="339">
        <f t="shared" ca="1" si="838"/>
        <v>0</v>
      </c>
      <c r="EO437" s="919" t="str">
        <f t="shared" ca="1" si="735"/>
        <v/>
      </c>
      <c r="EP437" s="919" t="str">
        <f t="shared" ca="1" si="817"/>
        <v/>
      </c>
      <c r="EQ437" s="919" t="str">
        <f t="shared" ca="1" si="818"/>
        <v/>
      </c>
      <c r="ER437" s="919" t="str">
        <f t="shared" ca="1" si="819"/>
        <v/>
      </c>
      <c r="ES437" s="919" t="str">
        <f ca="1">IFERROR(INDEX('郵便番号（石川県）'!$A$3:$F$2574,MATCH(INDIRECT("'("&amp;EO437&amp;")'!E7"),'郵便番号（石川県）'!$A$3:$A$2574,0),6),"")</f>
        <v/>
      </c>
      <c r="ET437" s="919" t="str">
        <f ca="1">IFERROR(INDEX('郵便番号（石川県）'!$A$3:$F$2574,MATCH(INDIRECT("'("&amp;$EO437&amp;")'!E7"),'郵便番号（石川県）'!$A$3:$A$2574,0),5),"")</f>
        <v/>
      </c>
      <c r="EU437" s="919" t="str">
        <f t="shared" ca="1" si="820"/>
        <v/>
      </c>
      <c r="EV437" s="919" t="str">
        <f t="shared" ca="1" si="821"/>
        <v/>
      </c>
      <c r="EW437" s="919" t="str">
        <f t="shared" ca="1" si="822"/>
        <v/>
      </c>
      <c r="EX437" s="919" t="str">
        <f t="shared" ca="1" si="823"/>
        <v/>
      </c>
      <c r="EY437" s="919" t="str">
        <f t="shared" ca="1" si="824"/>
        <v/>
      </c>
      <c r="EZ437" s="919" t="str">
        <f t="shared" ca="1" si="825"/>
        <v/>
      </c>
      <c r="FA437" s="919" t="str">
        <f t="shared" ca="1" si="826"/>
        <v/>
      </c>
      <c r="FB437" s="919" t="str">
        <f t="shared" ca="1" si="827"/>
        <v/>
      </c>
      <c r="FC437" s="919" t="str">
        <f t="shared" ca="1" si="828"/>
        <v/>
      </c>
      <c r="FD437" s="627" t="str">
        <f t="shared" ca="1" si="829"/>
        <v/>
      </c>
      <c r="FE437" s="630">
        <v>427</v>
      </c>
      <c r="FF437" s="299" t="str">
        <f t="shared" ca="1" si="830"/>
        <v/>
      </c>
      <c r="FG437" s="993" t="str">
        <f t="shared" ca="1" si="831"/>
        <v/>
      </c>
      <c r="FH437" s="919" t="str">
        <f t="shared" ca="1" si="832"/>
        <v/>
      </c>
      <c r="FI437" s="299">
        <f ca="1">COUNTIF($FH$11:FH437,"■")</f>
        <v>0</v>
      </c>
    </row>
    <row r="438" spans="1:165" ht="34.5" customHeight="1">
      <c r="A438" s="445">
        <f t="shared" ca="1" si="736"/>
        <v>0</v>
      </c>
      <c r="B438" s="446">
        <f>IF(R438&lt;&gt;"",IF(COUNTIF(R$11:R438,R438)=1,MAX(B$11:B437)+1,INDEX(B$11:B437,MATCH(R438,R$11:R437,0),1)),0)</f>
        <v>1</v>
      </c>
      <c r="C438" s="446">
        <f ca="1">IF(T438&lt;&gt;"",IF(COUNTIF(T$11:T438,T438)=1,MAX(C$11:C437)+1,INDEX(C$11:C437,MATCH(T438,T$11:T437,0),1)),0)</f>
        <v>0</v>
      </c>
      <c r="D438" s="446">
        <f ca="1">IF(U438&lt;&gt;"",IF(COUNTIF(U$11:U438,U438)=1,MAX(D$11:D437)+1,INDEX(D$11:D437,MATCH(U438,U$11:U437,0),1)),0)</f>
        <v>0</v>
      </c>
      <c r="E438" s="446">
        <f ca="1">IF(S438&lt;&gt;"",IF(COUNTIF(S$11:S438,S438)=1,MAX(E$11:E437)+1,INDEX(E$11:E437,MATCH(S438,S$11:S437,0),1)),0)</f>
        <v>0</v>
      </c>
      <c r="F438" s="446">
        <f ca="1">IF(Z438&lt;&gt;"",IF(COUNTIF(Z$11:Z438,Z438)=1,MAX(F$11:F437)+1,INDEX(F$11:F437,MATCH(Z438,Z$11:Z437,0),1)),0)</f>
        <v>0</v>
      </c>
      <c r="G438" s="447" cm="1">
        <f t="array" aca="1" ref="G438" ca="1">IF(Z438&lt;&gt;"",IF(COUNTIFS(Z$11:Z438,Z438,W$11:W438,W438)=1,MAX(G$11:G437)+1,INDEX(G$11:G437,MATCH(Z438&amp;W438,Z$11:Z437&amp;W$11:W438,0),1)),0)</f>
        <v>0</v>
      </c>
      <c r="H438" s="447">
        <f t="shared" ca="1" si="737"/>
        <v>0</v>
      </c>
      <c r="I438" s="447">
        <f ca="1">IF(T438="",0,IF(COUNTIF(T$11:T438,T438)=1,1,0))</f>
        <v>0</v>
      </c>
      <c r="J438" s="447">
        <f ca="1">IF(U438="",0,IF(COUNTIF(U$11:U438,U438)=1,1,0))</f>
        <v>0</v>
      </c>
      <c r="K438" s="447">
        <f ca="1">IF(S438="",0,IF(COUNTIF(S$11:S438,S438)=1,1,0))</f>
        <v>0</v>
      </c>
      <c r="L438" s="446">
        <f ca="1">IF(Z438="",0,IF(COUNTIF(Z$11:Z438,Z438)=1,1,0))</f>
        <v>0</v>
      </c>
      <c r="M438" s="767">
        <f ca="1">IF($W438=2,IF(COUNTIFS($W$11:$W438,2,$Z$11:$Z438,$Z438)=1,1,0),0)</f>
        <v>0</v>
      </c>
      <c r="N438" s="767">
        <f ca="1">IF($W438=1,IF(COUNTIFS($W$11:$W438,2,$Z$11:$Z438,$Z438)=1,1,0),0)</f>
        <v>0</v>
      </c>
      <c r="O438" s="446">
        <f ca="1">IF(H438=0,0,IF(COUNTIF(Z$11:Z438,Z438)=1,1,0))</f>
        <v>0</v>
      </c>
      <c r="P438" s="448" t="str">
        <f t="shared" ca="1" si="738"/>
        <v>石川県</v>
      </c>
      <c r="Q438" s="89">
        <f t="shared" ca="1" si="739"/>
        <v>428</v>
      </c>
      <c r="R438" s="170" t="s">
        <v>459</v>
      </c>
      <c r="S438" s="357" t="str">
        <f t="shared" ca="1" si="740"/>
        <v/>
      </c>
      <c r="T438" s="357" t="str">
        <f t="shared" ca="1" si="741"/>
        <v/>
      </c>
      <c r="U438" s="58" t="str">
        <f t="shared" ca="1" si="742"/>
        <v/>
      </c>
      <c r="V438" s="58" t="str">
        <f t="shared" ca="1" si="743"/>
        <v/>
      </c>
      <c r="W438" s="920" t="str">
        <f t="shared" ca="1" si="744"/>
        <v/>
      </c>
      <c r="X438" s="369">
        <f ca="1">IFERROR(VLOOKUP(W438,'（様式１号）３整理番号表'!$B$4:$H$5,2,FALSE),0)</f>
        <v>0</v>
      </c>
      <c r="Y438" s="768" t="str" cm="1">
        <f t="array" aca="1" ref="Y438" ca="1">IF(AND(D438=0,F438=0),"",IF(COUNTIF(D$11:D438,D438)=1,1,IF(COUNTIFS(D$11:D438,D438,F$11:F438,F438)=1,INDEX((D$11:D438,F$11:F438,Y$11:Y438),MATCH(_xlfn.MAXIFS(F$11:F437,D$11:D437,D438),$F$11:F438,0),1,3)+1,INDEX((D$11:D438,F$11:F438,Y$11:Y438),MATCH(D438&amp;F438,D$11:D438&amp;F$11:F438,0),1,3))))</f>
        <v/>
      </c>
      <c r="Z438" s="40" t="str">
        <f t="shared" ca="1" si="745"/>
        <v/>
      </c>
      <c r="AA438" s="924" t="str">
        <f t="shared" ca="1" si="746"/>
        <v/>
      </c>
      <c r="AB438" s="93">
        <f ca="1">IFERROR(VLOOKUP(AA438,'（様式１号）３整理番号表'!$B$10:$H$16,2,FALSE),0)</f>
        <v>0</v>
      </c>
      <c r="AC438" s="924" t="str">
        <f t="shared" ca="1" si="747"/>
        <v/>
      </c>
      <c r="AD438" s="924" t="str">
        <f t="shared" ca="1" si="748"/>
        <v/>
      </c>
      <c r="AE438" s="93">
        <f ca="1">IFERROR(VLOOKUP(AD438,'（様式１号）３整理番号表'!$B$21:$H$22,2,FALSE),0)</f>
        <v>0</v>
      </c>
      <c r="AF438" s="924" t="str">
        <f t="shared" ca="1" si="749"/>
        <v/>
      </c>
      <c r="AG438" s="93">
        <f ca="1">IFERROR(VLOOKUP(AF438,'（様式１号）３整理番号表'!$B$26:$H$31,2,FALSE),0)</f>
        <v>0</v>
      </c>
      <c r="AH438" s="924" t="str">
        <f t="shared" ca="1" si="750"/>
        <v/>
      </c>
      <c r="AI438" s="93">
        <f ca="1">IFERROR(VLOOKUP(AH438,'（様式１号）３整理番号表'!$J$5:$N$59,2,FALSE),0)</f>
        <v>0</v>
      </c>
      <c r="AJ438" s="77" t="str">
        <f t="shared" ca="1" si="751"/>
        <v/>
      </c>
      <c r="AK438" s="93">
        <f ca="1">IFERROR(VLOOKUP(AJ438,'（様式１号）３整理番号表'!$P$5:$R$29,2,FALSE),0)</f>
        <v>0</v>
      </c>
      <c r="AL438" s="921" t="str">
        <f t="shared" ca="1" si="752"/>
        <v/>
      </c>
      <c r="AM438" s="921" t="str">
        <f t="shared" ca="1" si="753"/>
        <v/>
      </c>
      <c r="AN438" s="921"/>
      <c r="AO438" s="77" t="str">
        <f t="shared" ca="1" si="754"/>
        <v/>
      </c>
      <c r="AP438" s="93">
        <f ca="1">IFERROR(VLOOKUP(AO438,'（様式１号）３整理番号表'!$P$5:$R$29,2,FALSE),0)</f>
        <v>0</v>
      </c>
      <c r="AQ438" s="924" t="str">
        <f t="shared" ca="1" si="755"/>
        <v/>
      </c>
      <c r="AR438" s="93">
        <f t="shared" ca="1" si="756"/>
        <v>0</v>
      </c>
      <c r="AS438" s="924" t="str">
        <f t="shared" ca="1" si="757"/>
        <v/>
      </c>
      <c r="AT438" s="40" t="str">
        <f t="shared" ca="1" si="758"/>
        <v/>
      </c>
      <c r="AU438" s="93" t="str">
        <f t="shared" ca="1" si="759"/>
        <v/>
      </c>
      <c r="AV438" s="923" t="str">
        <f t="shared" ca="1" si="760"/>
        <v/>
      </c>
      <c r="AW438" s="926" t="str">
        <f t="shared" ca="1" si="761"/>
        <v/>
      </c>
      <c r="AX438" s="925" t="str">
        <f t="shared" ca="1" si="762"/>
        <v/>
      </c>
      <c r="AY438" s="925" t="str">
        <f t="shared" ca="1" si="762"/>
        <v/>
      </c>
      <c r="AZ438" s="925" t="str">
        <f t="shared" ca="1" si="762"/>
        <v/>
      </c>
      <c r="BA438" s="925" t="str">
        <f t="shared" ca="1" si="762"/>
        <v/>
      </c>
      <c r="BB438" s="925" t="str">
        <f t="shared" ca="1" si="763"/>
        <v/>
      </c>
      <c r="BC438" s="925" t="str">
        <f t="shared" ca="1" si="764"/>
        <v/>
      </c>
      <c r="BD438" s="925" t="str">
        <f t="shared" ca="1" si="764"/>
        <v/>
      </c>
      <c r="BE438" s="925" t="str">
        <f t="shared" ca="1" si="764"/>
        <v/>
      </c>
      <c r="BF438" s="77" t="str">
        <f t="shared" ca="1" si="765"/>
        <v/>
      </c>
      <c r="BG438" s="924" t="str">
        <f t="shared" ca="1" si="766"/>
        <v/>
      </c>
      <c r="BH438" s="94">
        <f ca="1">IF(BF438&lt;&gt;"",INDEX('（様式１号）３整理番号表'!$AB$7:$AQ$12,MATCH(BF438,'（様式１号）３整理番号表'!$AA$7:$AA$12,0),MATCH(BG438,'（様式１号）３整理番号表'!$AB$6:$AQ$6,0)),0)</f>
        <v>0</v>
      </c>
      <c r="BI438" s="921" t="str">
        <f t="shared" ca="1" si="767"/>
        <v/>
      </c>
      <c r="BJ438" s="922" t="str">
        <f t="shared" ca="1" si="768"/>
        <v/>
      </c>
      <c r="BK438" s="926" t="str">
        <f t="shared" ca="1" si="769"/>
        <v/>
      </c>
      <c r="BL438" s="922" t="str">
        <f t="shared" ca="1" si="770"/>
        <v/>
      </c>
      <c r="BM438" s="79" t="str">
        <f t="shared" ca="1" si="771"/>
        <v/>
      </c>
      <c r="BN438" s="82" t="str">
        <f t="shared" ca="1" si="772"/>
        <v/>
      </c>
      <c r="BO438" s="83" t="str">
        <f t="shared" ca="1" si="773"/>
        <v/>
      </c>
      <c r="BP438" s="84" t="str">
        <f t="shared" ca="1" si="774"/>
        <v/>
      </c>
      <c r="BQ438" s="82" t="str">
        <f t="shared" ca="1" si="775"/>
        <v/>
      </c>
      <c r="BR438" s="97" t="str">
        <f t="shared" ca="1" si="776"/>
        <v/>
      </c>
      <c r="BS438" s="95" t="str">
        <f t="shared" ca="1" si="777"/>
        <v/>
      </c>
      <c r="BT438" s="184" t="str">
        <f t="shared" ca="1" si="778"/>
        <v/>
      </c>
      <c r="BU438" s="611" t="str">
        <f t="shared" ca="1" si="779"/>
        <v/>
      </c>
      <c r="BV438" s="77" t="str">
        <f t="shared" ca="1" si="780"/>
        <v/>
      </c>
      <c r="BW438" s="85" t="str">
        <f t="shared" ca="1" si="781"/>
        <v/>
      </c>
      <c r="BX438" s="86" t="str">
        <f t="shared" ca="1" si="782"/>
        <v/>
      </c>
      <c r="BY438" s="231">
        <f ca="1">IF('ポイント要件確認等（個別表）'!AD438=1,ROUNDDOWN('ポイント要件確認等（個別表）'!AV438,-3),IF('ポイント要件確認等（個別表）'!AD438=2,ROUNDDOWN('ポイント要件確認等（個別表）'!BH438,-3),IF('ポイント要件確認等（個別表）'!AD438=3,ROUNDDOWN('ポイント要件確認等（個別表）'!BT438,-3),0)))</f>
        <v>0</v>
      </c>
      <c r="BZ438" s="86" t="str">
        <f t="shared" ca="1" si="783"/>
        <v/>
      </c>
      <c r="CA438" s="232" t="str">
        <f t="shared" ca="1" si="784"/>
        <v/>
      </c>
      <c r="CB438" s="232">
        <f t="shared" ca="1" si="785"/>
        <v>0</v>
      </c>
      <c r="CC438" s="86" t="str">
        <f t="shared" ca="1" si="786"/>
        <v/>
      </c>
      <c r="CD438" s="86" t="str">
        <f t="shared" ca="1" si="787"/>
        <v/>
      </c>
      <c r="CE438" s="609"/>
      <c r="CF438" s="86" t="str">
        <f t="shared" ca="1" si="788"/>
        <v/>
      </c>
      <c r="CG438" s="185" t="str">
        <f t="shared" ca="1" si="789"/>
        <v/>
      </c>
      <c r="CH438" s="246" t="str">
        <f t="shared" ca="1" si="790"/>
        <v>含税額</v>
      </c>
      <c r="CI438" s="247" t="str">
        <f t="shared" ca="1" si="791"/>
        <v/>
      </c>
      <c r="CJ438" s="87" t="str">
        <f ca="1">IFERROR(IF(INDIRECT("'("&amp;'２個別表'!EO438&amp;")'!AR"&amp;84+EP438)&lt;&gt;1,"",1),"")</f>
        <v/>
      </c>
      <c r="CK438" s="244" t="str">
        <f t="shared" ca="1" si="792"/>
        <v/>
      </c>
      <c r="CL438" s="235" t="str">
        <f t="shared" ca="1" si="793"/>
        <v/>
      </c>
      <c r="CM438" s="239" t="str">
        <f t="shared" ca="1" si="794"/>
        <v/>
      </c>
      <c r="CN438" s="77" t="str">
        <f t="shared" ca="1" si="795"/>
        <v/>
      </c>
      <c r="CO438" s="93" t="str">
        <f ca="1">IFERROR(VLOOKUP(CN438,'（様式１号）３整理番号表'!$T$5:$V$15,2,FALSE),"")</f>
        <v/>
      </c>
      <c r="CP438" s="924" t="str">
        <f t="shared" ca="1" si="796"/>
        <v/>
      </c>
      <c r="CQ438" s="93" t="str">
        <f ca="1">IFERROR(VLOOKUP(CP438,'（様式１号）３整理番号表'!$T$19:$V$24,2,FALSE),"")</f>
        <v/>
      </c>
      <c r="CR438" s="924" t="str">
        <f ca="1">IFERROR(IF(INDIRECT("'("&amp;'２個別表'!EO438&amp;")'!AV"&amp;84+EP438)&lt;&gt;1,"",1),"")</f>
        <v/>
      </c>
      <c r="CS438" s="232">
        <f t="shared" ca="1" si="797"/>
        <v>0</v>
      </c>
      <c r="CT438" s="248">
        <f t="shared" ca="1" si="798"/>
        <v>0</v>
      </c>
      <c r="CU438" s="376" t="str">
        <f ca="1">IF(ER438="補強",IF(COUNTIFS($Z$11:Z438,Z438,$W$11:W438,1)=1,"１①",""),IF(COUNTIFS($Z$11:Z438,Z438,$W$11:W438,2)=1,"２①",""))</f>
        <v/>
      </c>
      <c r="CV438" s="57" t="str">
        <f t="shared" ca="1" si="799"/>
        <v/>
      </c>
      <c r="CW438" s="927" t="str">
        <f t="shared" ca="1" si="800"/>
        <v/>
      </c>
      <c r="CX438" s="256" t="str">
        <f t="shared" ca="1" si="801"/>
        <v/>
      </c>
      <c r="CY438" s="256" t="str">
        <f t="shared" ca="1" si="802"/>
        <v/>
      </c>
      <c r="CZ438" s="256" t="str">
        <f t="shared" ca="1" si="803"/>
        <v/>
      </c>
      <c r="DA438" s="256" t="str">
        <f t="shared" ca="1" si="804"/>
        <v/>
      </c>
      <c r="DB438" s="316" t="str">
        <f ca="1">IFERROR(VLOOKUP($CU438,'（様式１号）３整理番号表'!$Z$19:$AB$32,3,FALSE),"")</f>
        <v/>
      </c>
      <c r="DC438" s="259" t="str">
        <f t="shared" ca="1" si="805"/>
        <v>-</v>
      </c>
      <c r="DD438" s="618" t="str">
        <f t="shared" ca="1" si="806"/>
        <v/>
      </c>
      <c r="DE438" s="321" t="str">
        <f ca="1">IF(AND(AO438=18,AS438=1),IF(COUNTIFS($Y$11:Y438,Y438,$AS$11:AS438,1)=1,"２②",""),IF($CU438="１①",INDEX(INDIRECT("'("&amp;$EO438&amp;")'!AR116:BB116"),1,MATCH(INDIRECT("'("&amp;$EO438&amp;")'!C118"),INDIRECT("'("&amp;$EO438&amp;")'!AR119:BB119"),0)),""))</f>
        <v/>
      </c>
      <c r="DF438" s="324" t="str">
        <f t="shared" ca="1" si="807"/>
        <v/>
      </c>
      <c r="DG438" s="313" t="str">
        <f t="shared" ca="1" si="808"/>
        <v/>
      </c>
      <c r="DH438" s="313" t="str">
        <f t="shared" ca="1" si="809"/>
        <v/>
      </c>
      <c r="DI438" s="313" t="str">
        <f t="shared" ca="1" si="810"/>
        <v/>
      </c>
      <c r="DJ438" s="313" t="str">
        <f t="shared" ca="1" si="811"/>
        <v/>
      </c>
      <c r="DK438" s="328" t="str">
        <f t="shared" ca="1" si="812"/>
        <v/>
      </c>
      <c r="DL438" s="334" t="str">
        <f t="shared" ca="1" si="813"/>
        <v/>
      </c>
      <c r="DM438" s="915" t="str">
        <f t="shared" ca="1" si="814"/>
        <v/>
      </c>
      <c r="DN438" s="15"/>
      <c r="DO438" s="324"/>
      <c r="DP438" s="16"/>
      <c r="DQ438" s="16"/>
      <c r="DR438" s="16"/>
      <c r="DS438" s="16"/>
      <c r="DT438" s="318" t="str">
        <f>IFERROR(VLOOKUP($DN438,'（様式１号）３整理番号表'!$Z$19:$AB$32,3,FALSE),"")</f>
        <v/>
      </c>
      <c r="DU438" s="259" t="str">
        <f t="shared" si="815"/>
        <v/>
      </c>
      <c r="DV438" s="14"/>
      <c r="DW438" s="17" t="str">
        <f t="shared" ca="1" si="816"/>
        <v/>
      </c>
      <c r="DX438" s="88" t="str">
        <f t="shared" ca="1" si="833"/>
        <v/>
      </c>
      <c r="DZ438" s="339">
        <f t="shared" ref="DZ438:EM456" ca="1" si="839">COUNTIF($CJ438:$DV438,DZ$8)</f>
        <v>0</v>
      </c>
      <c r="EA438" s="339">
        <f t="shared" ca="1" si="839"/>
        <v>0</v>
      </c>
      <c r="EB438" s="339">
        <f t="shared" ca="1" si="839"/>
        <v>0</v>
      </c>
      <c r="EC438" s="339">
        <f t="shared" ca="1" si="839"/>
        <v>0</v>
      </c>
      <c r="ED438" s="339">
        <f t="shared" ca="1" si="839"/>
        <v>0</v>
      </c>
      <c r="EE438" s="339">
        <f t="shared" ca="1" si="839"/>
        <v>0</v>
      </c>
      <c r="EF438" s="339">
        <f t="shared" ca="1" si="839"/>
        <v>0</v>
      </c>
      <c r="EG438" s="339">
        <f t="shared" ca="1" si="839"/>
        <v>0</v>
      </c>
      <c r="EH438" s="339">
        <f t="shared" ca="1" si="839"/>
        <v>0</v>
      </c>
      <c r="EI438" s="339">
        <f t="shared" ca="1" si="839"/>
        <v>0</v>
      </c>
      <c r="EJ438" s="339">
        <f t="shared" ca="1" si="839"/>
        <v>0</v>
      </c>
      <c r="EK438" s="339">
        <f t="shared" ca="1" si="839"/>
        <v>0</v>
      </c>
      <c r="EL438" s="339">
        <f t="shared" ca="1" si="839"/>
        <v>0</v>
      </c>
      <c r="EM438" s="339">
        <f t="shared" ca="1" si="839"/>
        <v>0</v>
      </c>
      <c r="EO438" s="919" t="str">
        <f t="shared" ca="1" si="735"/>
        <v/>
      </c>
      <c r="EP438" s="919" t="str">
        <f t="shared" ca="1" si="817"/>
        <v/>
      </c>
      <c r="EQ438" s="919" t="str">
        <f t="shared" ca="1" si="818"/>
        <v/>
      </c>
      <c r="ER438" s="919" t="str">
        <f t="shared" ca="1" si="819"/>
        <v/>
      </c>
      <c r="ES438" s="919" t="str">
        <f ca="1">IFERROR(INDEX('郵便番号（石川県）'!$A$3:$F$2574,MATCH(INDIRECT("'("&amp;EO438&amp;")'!E7"),'郵便番号（石川県）'!$A$3:$A$2574,0),6),"")</f>
        <v/>
      </c>
      <c r="ET438" s="919" t="str">
        <f ca="1">IFERROR(INDEX('郵便番号（石川県）'!$A$3:$F$2574,MATCH(INDIRECT("'("&amp;$EO438&amp;")'!E7"),'郵便番号（石川県）'!$A$3:$A$2574,0),5),"")</f>
        <v/>
      </c>
      <c r="EU438" s="919" t="str">
        <f t="shared" ca="1" si="820"/>
        <v/>
      </c>
      <c r="EV438" s="919" t="str">
        <f t="shared" ca="1" si="821"/>
        <v/>
      </c>
      <c r="EW438" s="919" t="str">
        <f t="shared" ca="1" si="822"/>
        <v/>
      </c>
      <c r="EX438" s="919" t="str">
        <f t="shared" ca="1" si="823"/>
        <v/>
      </c>
      <c r="EY438" s="919" t="str">
        <f t="shared" ca="1" si="824"/>
        <v/>
      </c>
      <c r="EZ438" s="919" t="str">
        <f t="shared" ca="1" si="825"/>
        <v/>
      </c>
      <c r="FA438" s="919" t="str">
        <f t="shared" ca="1" si="826"/>
        <v/>
      </c>
      <c r="FB438" s="919" t="str">
        <f t="shared" ca="1" si="827"/>
        <v/>
      </c>
      <c r="FC438" s="919" t="str">
        <f t="shared" ca="1" si="828"/>
        <v/>
      </c>
      <c r="FD438" s="627" t="str">
        <f t="shared" ca="1" si="829"/>
        <v/>
      </c>
      <c r="FE438" s="630">
        <v>428</v>
      </c>
      <c r="FF438" s="299" t="str">
        <f t="shared" ca="1" si="830"/>
        <v/>
      </c>
      <c r="FG438" s="993" t="str">
        <f t="shared" ca="1" si="831"/>
        <v/>
      </c>
      <c r="FH438" s="919" t="str">
        <f t="shared" ca="1" si="832"/>
        <v/>
      </c>
      <c r="FI438" s="299">
        <f ca="1">COUNTIF($FH$11:FH438,"■")</f>
        <v>0</v>
      </c>
    </row>
    <row r="439" spans="1:165" ht="34.5" customHeight="1">
      <c r="A439" s="445">
        <f t="shared" ca="1" si="736"/>
        <v>0</v>
      </c>
      <c r="B439" s="446">
        <f>IF(R439&lt;&gt;"",IF(COUNTIF(R$11:R439,R439)=1,MAX(B$11:B438)+1,INDEX(B$11:B438,MATCH(R439,R$11:R438,0),1)),0)</f>
        <v>1</v>
      </c>
      <c r="C439" s="446">
        <f ca="1">IF(T439&lt;&gt;"",IF(COUNTIF(T$11:T439,T439)=1,MAX(C$11:C438)+1,INDEX(C$11:C438,MATCH(T439,T$11:T438,0),1)),0)</f>
        <v>0</v>
      </c>
      <c r="D439" s="446">
        <f ca="1">IF(U439&lt;&gt;"",IF(COUNTIF(U$11:U439,U439)=1,MAX(D$11:D438)+1,INDEX(D$11:D438,MATCH(U439,U$11:U438,0),1)),0)</f>
        <v>0</v>
      </c>
      <c r="E439" s="446">
        <f ca="1">IF(S439&lt;&gt;"",IF(COUNTIF(S$11:S439,S439)=1,MAX(E$11:E438)+1,INDEX(E$11:E438,MATCH(S439,S$11:S438,0),1)),0)</f>
        <v>0</v>
      </c>
      <c r="F439" s="446">
        <f ca="1">IF(Z439&lt;&gt;"",IF(COUNTIF(Z$11:Z439,Z439)=1,MAX(F$11:F438)+1,INDEX(F$11:F438,MATCH(Z439,Z$11:Z438,0),1)),0)</f>
        <v>0</v>
      </c>
      <c r="G439" s="447" cm="1">
        <f t="array" aca="1" ref="G439" ca="1">IF(Z439&lt;&gt;"",IF(COUNTIFS(Z$11:Z439,Z439,W$11:W439,W439)=1,MAX(G$11:G438)+1,INDEX(G$11:G438,MATCH(Z439&amp;W439,Z$11:Z438&amp;W$11:W439,0),1)),0)</f>
        <v>0</v>
      </c>
      <c r="H439" s="447">
        <f t="shared" ca="1" si="737"/>
        <v>0</v>
      </c>
      <c r="I439" s="447">
        <f ca="1">IF(T439="",0,IF(COUNTIF(T$11:T439,T439)=1,1,0))</f>
        <v>0</v>
      </c>
      <c r="J439" s="447">
        <f ca="1">IF(U439="",0,IF(COUNTIF(U$11:U439,U439)=1,1,0))</f>
        <v>0</v>
      </c>
      <c r="K439" s="447">
        <f ca="1">IF(S439="",0,IF(COUNTIF(S$11:S439,S439)=1,1,0))</f>
        <v>0</v>
      </c>
      <c r="L439" s="446">
        <f ca="1">IF(Z439="",0,IF(COUNTIF(Z$11:Z439,Z439)=1,1,0))</f>
        <v>0</v>
      </c>
      <c r="M439" s="767">
        <f ca="1">IF($W439=2,IF(COUNTIFS($W$11:$W439,2,$Z$11:$Z439,$Z439)=1,1,0),0)</f>
        <v>0</v>
      </c>
      <c r="N439" s="767">
        <f ca="1">IF($W439=1,IF(COUNTIFS($W$11:$W439,2,$Z$11:$Z439,$Z439)=1,1,0),0)</f>
        <v>0</v>
      </c>
      <c r="O439" s="446">
        <f ca="1">IF(H439=0,0,IF(COUNTIF(Z$11:Z439,Z439)=1,1,0))</f>
        <v>0</v>
      </c>
      <c r="P439" s="448" t="str">
        <f t="shared" ca="1" si="738"/>
        <v>石川県</v>
      </c>
      <c r="Q439" s="89">
        <f t="shared" ca="1" si="739"/>
        <v>429</v>
      </c>
      <c r="R439" s="170" t="s">
        <v>459</v>
      </c>
      <c r="S439" s="357" t="str">
        <f t="shared" ca="1" si="740"/>
        <v/>
      </c>
      <c r="T439" s="357" t="str">
        <f t="shared" ca="1" si="741"/>
        <v/>
      </c>
      <c r="U439" s="58" t="str">
        <f t="shared" ca="1" si="742"/>
        <v/>
      </c>
      <c r="V439" s="58" t="str">
        <f t="shared" ca="1" si="743"/>
        <v/>
      </c>
      <c r="W439" s="920" t="str">
        <f t="shared" ca="1" si="744"/>
        <v/>
      </c>
      <c r="X439" s="369">
        <f ca="1">IFERROR(VLOOKUP(W439,'（様式１号）３整理番号表'!$B$4:$H$5,2,FALSE),0)</f>
        <v>0</v>
      </c>
      <c r="Y439" s="768" t="str" cm="1">
        <f t="array" aca="1" ref="Y439" ca="1">IF(AND(D439=0,F439=0),"",IF(COUNTIF(D$11:D439,D439)=1,1,IF(COUNTIFS(D$11:D439,D439,F$11:F439,F439)=1,INDEX((D$11:D439,F$11:F439,Y$11:Y439),MATCH(_xlfn.MAXIFS(F$11:F438,D$11:D438,D439),$F$11:F439,0),1,3)+1,INDEX((D$11:D439,F$11:F439,Y$11:Y439),MATCH(D439&amp;F439,D$11:D439&amp;F$11:F439,0),1,3))))</f>
        <v/>
      </c>
      <c r="Z439" s="40" t="str">
        <f t="shared" ca="1" si="745"/>
        <v/>
      </c>
      <c r="AA439" s="924" t="str">
        <f t="shared" ca="1" si="746"/>
        <v/>
      </c>
      <c r="AB439" s="93">
        <f ca="1">IFERROR(VLOOKUP(AA439,'（様式１号）３整理番号表'!$B$10:$H$16,2,FALSE),0)</f>
        <v>0</v>
      </c>
      <c r="AC439" s="924" t="str">
        <f t="shared" ca="1" si="747"/>
        <v/>
      </c>
      <c r="AD439" s="924" t="str">
        <f t="shared" ca="1" si="748"/>
        <v/>
      </c>
      <c r="AE439" s="93">
        <f ca="1">IFERROR(VLOOKUP(AD439,'（様式１号）３整理番号表'!$B$21:$H$22,2,FALSE),0)</f>
        <v>0</v>
      </c>
      <c r="AF439" s="924" t="str">
        <f t="shared" ca="1" si="749"/>
        <v/>
      </c>
      <c r="AG439" s="93">
        <f ca="1">IFERROR(VLOOKUP(AF439,'（様式１号）３整理番号表'!$B$26:$H$31,2,FALSE),0)</f>
        <v>0</v>
      </c>
      <c r="AH439" s="924" t="str">
        <f t="shared" ca="1" si="750"/>
        <v/>
      </c>
      <c r="AI439" s="93">
        <f ca="1">IFERROR(VLOOKUP(AH439,'（様式１号）３整理番号表'!$J$5:$N$59,2,FALSE),0)</f>
        <v>0</v>
      </c>
      <c r="AJ439" s="77" t="str">
        <f t="shared" ca="1" si="751"/>
        <v/>
      </c>
      <c r="AK439" s="93">
        <f ca="1">IFERROR(VLOOKUP(AJ439,'（様式１号）３整理番号表'!$P$5:$R$29,2,FALSE),0)</f>
        <v>0</v>
      </c>
      <c r="AL439" s="921" t="str">
        <f t="shared" ca="1" si="752"/>
        <v/>
      </c>
      <c r="AM439" s="921" t="str">
        <f t="shared" ca="1" si="753"/>
        <v/>
      </c>
      <c r="AN439" s="921"/>
      <c r="AO439" s="77" t="str">
        <f t="shared" ca="1" si="754"/>
        <v/>
      </c>
      <c r="AP439" s="93">
        <f ca="1">IFERROR(VLOOKUP(AO439,'（様式１号）３整理番号表'!$P$5:$R$29,2,FALSE),0)</f>
        <v>0</v>
      </c>
      <c r="AQ439" s="924" t="str">
        <f t="shared" ca="1" si="755"/>
        <v/>
      </c>
      <c r="AR439" s="93">
        <f t="shared" ca="1" si="756"/>
        <v>0</v>
      </c>
      <c r="AS439" s="924" t="str">
        <f t="shared" ca="1" si="757"/>
        <v/>
      </c>
      <c r="AT439" s="40" t="str">
        <f t="shared" ca="1" si="758"/>
        <v/>
      </c>
      <c r="AU439" s="93" t="str">
        <f t="shared" ca="1" si="759"/>
        <v/>
      </c>
      <c r="AV439" s="923" t="str">
        <f t="shared" ca="1" si="760"/>
        <v/>
      </c>
      <c r="AW439" s="926" t="str">
        <f t="shared" ca="1" si="761"/>
        <v/>
      </c>
      <c r="AX439" s="925" t="str">
        <f t="shared" ca="1" si="762"/>
        <v/>
      </c>
      <c r="AY439" s="925" t="str">
        <f t="shared" ca="1" si="762"/>
        <v/>
      </c>
      <c r="AZ439" s="925" t="str">
        <f t="shared" ca="1" si="762"/>
        <v/>
      </c>
      <c r="BA439" s="925" t="str">
        <f t="shared" ca="1" si="762"/>
        <v/>
      </c>
      <c r="BB439" s="925" t="str">
        <f t="shared" ca="1" si="763"/>
        <v/>
      </c>
      <c r="BC439" s="925" t="str">
        <f t="shared" ca="1" si="764"/>
        <v/>
      </c>
      <c r="BD439" s="925" t="str">
        <f t="shared" ca="1" si="764"/>
        <v/>
      </c>
      <c r="BE439" s="925" t="str">
        <f t="shared" ca="1" si="764"/>
        <v/>
      </c>
      <c r="BF439" s="77" t="str">
        <f t="shared" ca="1" si="765"/>
        <v/>
      </c>
      <c r="BG439" s="924" t="str">
        <f t="shared" ca="1" si="766"/>
        <v/>
      </c>
      <c r="BH439" s="94">
        <f ca="1">IF(BF439&lt;&gt;"",INDEX('（様式１号）３整理番号表'!$AB$7:$AQ$12,MATCH(BF439,'（様式１号）３整理番号表'!$AA$7:$AA$12,0),MATCH(BG439,'（様式１号）３整理番号表'!$AB$6:$AQ$6,0)),0)</f>
        <v>0</v>
      </c>
      <c r="BI439" s="921" t="str">
        <f t="shared" ca="1" si="767"/>
        <v/>
      </c>
      <c r="BJ439" s="922" t="str">
        <f t="shared" ca="1" si="768"/>
        <v/>
      </c>
      <c r="BK439" s="926" t="str">
        <f t="shared" ca="1" si="769"/>
        <v/>
      </c>
      <c r="BL439" s="922" t="str">
        <f t="shared" ca="1" si="770"/>
        <v/>
      </c>
      <c r="BM439" s="79" t="str">
        <f t="shared" ca="1" si="771"/>
        <v/>
      </c>
      <c r="BN439" s="82" t="str">
        <f t="shared" ca="1" si="772"/>
        <v/>
      </c>
      <c r="BO439" s="83" t="str">
        <f t="shared" ca="1" si="773"/>
        <v/>
      </c>
      <c r="BP439" s="84" t="str">
        <f t="shared" ca="1" si="774"/>
        <v/>
      </c>
      <c r="BQ439" s="82" t="str">
        <f t="shared" ca="1" si="775"/>
        <v/>
      </c>
      <c r="BR439" s="97" t="str">
        <f t="shared" ca="1" si="776"/>
        <v/>
      </c>
      <c r="BS439" s="95" t="str">
        <f t="shared" ca="1" si="777"/>
        <v/>
      </c>
      <c r="BT439" s="184" t="str">
        <f t="shared" ca="1" si="778"/>
        <v/>
      </c>
      <c r="BU439" s="611" t="str">
        <f t="shared" ca="1" si="779"/>
        <v/>
      </c>
      <c r="BV439" s="77" t="str">
        <f t="shared" ca="1" si="780"/>
        <v/>
      </c>
      <c r="BW439" s="85" t="str">
        <f t="shared" ca="1" si="781"/>
        <v/>
      </c>
      <c r="BX439" s="86" t="str">
        <f t="shared" ca="1" si="782"/>
        <v/>
      </c>
      <c r="BY439" s="231">
        <f ca="1">IF('ポイント要件確認等（個別表）'!AD439=1,ROUNDDOWN('ポイント要件確認等（個別表）'!AV439,-3),IF('ポイント要件確認等（個別表）'!AD439=2,ROUNDDOWN('ポイント要件確認等（個別表）'!BH439,-3),IF('ポイント要件確認等（個別表）'!AD439=3,ROUNDDOWN('ポイント要件確認等（個別表）'!BT439,-3),0)))</f>
        <v>0</v>
      </c>
      <c r="BZ439" s="86" t="str">
        <f t="shared" ca="1" si="783"/>
        <v/>
      </c>
      <c r="CA439" s="232" t="str">
        <f t="shared" ca="1" si="784"/>
        <v/>
      </c>
      <c r="CB439" s="232">
        <f t="shared" ca="1" si="785"/>
        <v>0</v>
      </c>
      <c r="CC439" s="86" t="str">
        <f t="shared" ca="1" si="786"/>
        <v/>
      </c>
      <c r="CD439" s="86" t="str">
        <f t="shared" ca="1" si="787"/>
        <v/>
      </c>
      <c r="CE439" s="609"/>
      <c r="CF439" s="86" t="str">
        <f t="shared" ca="1" si="788"/>
        <v/>
      </c>
      <c r="CG439" s="185" t="str">
        <f t="shared" ca="1" si="789"/>
        <v/>
      </c>
      <c r="CH439" s="246" t="str">
        <f t="shared" ca="1" si="790"/>
        <v>含税額</v>
      </c>
      <c r="CI439" s="247" t="str">
        <f t="shared" ca="1" si="791"/>
        <v/>
      </c>
      <c r="CJ439" s="87" t="str">
        <f ca="1">IFERROR(IF(INDIRECT("'("&amp;'２個別表'!EO439&amp;")'!AR"&amp;84+EP439)&lt;&gt;1,"",1),"")</f>
        <v/>
      </c>
      <c r="CK439" s="244" t="str">
        <f t="shared" ca="1" si="792"/>
        <v/>
      </c>
      <c r="CL439" s="235" t="str">
        <f t="shared" ca="1" si="793"/>
        <v/>
      </c>
      <c r="CM439" s="239" t="str">
        <f t="shared" ca="1" si="794"/>
        <v/>
      </c>
      <c r="CN439" s="77" t="str">
        <f t="shared" ca="1" si="795"/>
        <v/>
      </c>
      <c r="CO439" s="93" t="str">
        <f ca="1">IFERROR(VLOOKUP(CN439,'（様式１号）３整理番号表'!$T$5:$V$15,2,FALSE),"")</f>
        <v/>
      </c>
      <c r="CP439" s="924" t="str">
        <f t="shared" ca="1" si="796"/>
        <v/>
      </c>
      <c r="CQ439" s="93" t="str">
        <f ca="1">IFERROR(VLOOKUP(CP439,'（様式１号）３整理番号表'!$T$19:$V$24,2,FALSE),"")</f>
        <v/>
      </c>
      <c r="CR439" s="924" t="str">
        <f ca="1">IFERROR(IF(INDIRECT("'("&amp;'２個別表'!EO439&amp;")'!AV"&amp;84+EP439)&lt;&gt;1,"",1),"")</f>
        <v/>
      </c>
      <c r="CS439" s="232">
        <f t="shared" ca="1" si="797"/>
        <v>0</v>
      </c>
      <c r="CT439" s="248">
        <f t="shared" ca="1" si="798"/>
        <v>0</v>
      </c>
      <c r="CU439" s="376" t="str">
        <f ca="1">IF(ER439="補強",IF(COUNTIFS($Z$11:Z439,Z439,$W$11:W439,1)=1,"１①",""),IF(COUNTIFS($Z$11:Z439,Z439,$W$11:W439,2)=1,"２①",""))</f>
        <v/>
      </c>
      <c r="CV439" s="57" t="str">
        <f t="shared" ca="1" si="799"/>
        <v/>
      </c>
      <c r="CW439" s="927" t="str">
        <f t="shared" ca="1" si="800"/>
        <v/>
      </c>
      <c r="CX439" s="256" t="str">
        <f t="shared" ca="1" si="801"/>
        <v/>
      </c>
      <c r="CY439" s="256" t="str">
        <f t="shared" ca="1" si="802"/>
        <v/>
      </c>
      <c r="CZ439" s="256" t="str">
        <f t="shared" ca="1" si="803"/>
        <v/>
      </c>
      <c r="DA439" s="256" t="str">
        <f t="shared" ca="1" si="804"/>
        <v/>
      </c>
      <c r="DB439" s="316" t="str">
        <f ca="1">IFERROR(VLOOKUP($CU439,'（様式１号）３整理番号表'!$Z$19:$AB$32,3,FALSE),"")</f>
        <v/>
      </c>
      <c r="DC439" s="259" t="str">
        <f t="shared" ca="1" si="805"/>
        <v>-</v>
      </c>
      <c r="DD439" s="618" t="str">
        <f t="shared" ca="1" si="806"/>
        <v/>
      </c>
      <c r="DE439" s="321" t="str">
        <f ca="1">IF(AND(AO439=18,AS439=1),IF(COUNTIFS($Y$11:Y439,Y439,$AS$11:AS439,1)=1,"２②",""),IF($CU439="１①",INDEX(INDIRECT("'("&amp;$EO439&amp;")'!AR116:BB116"),1,MATCH(INDIRECT("'("&amp;$EO439&amp;")'!C118"),INDIRECT("'("&amp;$EO439&amp;")'!AR119:BB119"),0)),""))</f>
        <v/>
      </c>
      <c r="DF439" s="324" t="str">
        <f t="shared" ca="1" si="807"/>
        <v/>
      </c>
      <c r="DG439" s="313" t="str">
        <f t="shared" ca="1" si="808"/>
        <v/>
      </c>
      <c r="DH439" s="313" t="str">
        <f t="shared" ca="1" si="809"/>
        <v/>
      </c>
      <c r="DI439" s="313" t="str">
        <f t="shared" ca="1" si="810"/>
        <v/>
      </c>
      <c r="DJ439" s="313" t="str">
        <f t="shared" ca="1" si="811"/>
        <v/>
      </c>
      <c r="DK439" s="328" t="str">
        <f t="shared" ca="1" si="812"/>
        <v/>
      </c>
      <c r="DL439" s="334" t="str">
        <f t="shared" ca="1" si="813"/>
        <v/>
      </c>
      <c r="DM439" s="915" t="str">
        <f t="shared" ca="1" si="814"/>
        <v/>
      </c>
      <c r="DN439" s="15"/>
      <c r="DO439" s="324"/>
      <c r="DP439" s="16"/>
      <c r="DQ439" s="16"/>
      <c r="DR439" s="16"/>
      <c r="DS439" s="16"/>
      <c r="DT439" s="318" t="str">
        <f>IFERROR(VLOOKUP($DN439,'（様式１号）３整理番号表'!$Z$19:$AB$32,3,FALSE),"")</f>
        <v/>
      </c>
      <c r="DU439" s="259" t="str">
        <f t="shared" si="815"/>
        <v/>
      </c>
      <c r="DV439" s="14"/>
      <c r="DW439" s="17" t="str">
        <f t="shared" ca="1" si="816"/>
        <v/>
      </c>
      <c r="DX439" s="88" t="str">
        <f t="shared" ca="1" si="833"/>
        <v/>
      </c>
      <c r="DZ439" s="339">
        <f t="shared" ca="1" si="839"/>
        <v>0</v>
      </c>
      <c r="EA439" s="339">
        <f t="shared" ca="1" si="839"/>
        <v>0</v>
      </c>
      <c r="EB439" s="339">
        <f t="shared" ca="1" si="839"/>
        <v>0</v>
      </c>
      <c r="EC439" s="339">
        <f t="shared" ca="1" si="839"/>
        <v>0</v>
      </c>
      <c r="ED439" s="339">
        <f t="shared" ca="1" si="839"/>
        <v>0</v>
      </c>
      <c r="EE439" s="339">
        <f t="shared" ca="1" si="839"/>
        <v>0</v>
      </c>
      <c r="EF439" s="339">
        <f t="shared" ca="1" si="839"/>
        <v>0</v>
      </c>
      <c r="EG439" s="339">
        <f t="shared" ca="1" si="839"/>
        <v>0</v>
      </c>
      <c r="EH439" s="339">
        <f t="shared" ca="1" si="839"/>
        <v>0</v>
      </c>
      <c r="EI439" s="339">
        <f t="shared" ca="1" si="839"/>
        <v>0</v>
      </c>
      <c r="EJ439" s="339">
        <f t="shared" ca="1" si="839"/>
        <v>0</v>
      </c>
      <c r="EK439" s="339">
        <f t="shared" ca="1" si="839"/>
        <v>0</v>
      </c>
      <c r="EL439" s="339">
        <f t="shared" ca="1" si="839"/>
        <v>0</v>
      </c>
      <c r="EM439" s="339">
        <f t="shared" ca="1" si="839"/>
        <v>0</v>
      </c>
      <c r="EO439" s="919" t="str">
        <f t="shared" ca="1" si="735"/>
        <v/>
      </c>
      <c r="EP439" s="919" t="str">
        <f t="shared" ca="1" si="817"/>
        <v/>
      </c>
      <c r="EQ439" s="919" t="str">
        <f t="shared" ca="1" si="818"/>
        <v/>
      </c>
      <c r="ER439" s="919" t="str">
        <f t="shared" ca="1" si="819"/>
        <v/>
      </c>
      <c r="ES439" s="919" t="str">
        <f ca="1">IFERROR(INDEX('郵便番号（石川県）'!$A$3:$F$2574,MATCH(INDIRECT("'("&amp;EO439&amp;")'!E7"),'郵便番号（石川県）'!$A$3:$A$2574,0),6),"")</f>
        <v/>
      </c>
      <c r="ET439" s="919" t="str">
        <f ca="1">IFERROR(INDEX('郵便番号（石川県）'!$A$3:$F$2574,MATCH(INDIRECT("'("&amp;$EO439&amp;")'!E7"),'郵便番号（石川県）'!$A$3:$A$2574,0),5),"")</f>
        <v/>
      </c>
      <c r="EU439" s="919" t="str">
        <f t="shared" ca="1" si="820"/>
        <v/>
      </c>
      <c r="EV439" s="919" t="str">
        <f t="shared" ca="1" si="821"/>
        <v/>
      </c>
      <c r="EW439" s="919" t="str">
        <f t="shared" ca="1" si="822"/>
        <v/>
      </c>
      <c r="EX439" s="919" t="str">
        <f t="shared" ca="1" si="823"/>
        <v/>
      </c>
      <c r="EY439" s="919" t="str">
        <f t="shared" ca="1" si="824"/>
        <v/>
      </c>
      <c r="EZ439" s="919" t="str">
        <f t="shared" ca="1" si="825"/>
        <v/>
      </c>
      <c r="FA439" s="919" t="str">
        <f t="shared" ca="1" si="826"/>
        <v/>
      </c>
      <c r="FB439" s="919" t="str">
        <f t="shared" ca="1" si="827"/>
        <v/>
      </c>
      <c r="FC439" s="919" t="str">
        <f t="shared" ca="1" si="828"/>
        <v/>
      </c>
      <c r="FD439" s="627" t="str">
        <f t="shared" ca="1" si="829"/>
        <v/>
      </c>
      <c r="FE439" s="630">
        <v>429</v>
      </c>
      <c r="FF439" s="299" t="str">
        <f t="shared" ca="1" si="830"/>
        <v/>
      </c>
      <c r="FG439" s="993" t="str">
        <f t="shared" ca="1" si="831"/>
        <v/>
      </c>
      <c r="FH439" s="919" t="str">
        <f t="shared" ca="1" si="832"/>
        <v/>
      </c>
      <c r="FI439" s="299">
        <f ca="1">COUNTIF($FH$11:FH439,"■")</f>
        <v>0</v>
      </c>
    </row>
    <row r="440" spans="1:165" ht="34.5" customHeight="1">
      <c r="A440" s="445">
        <f t="shared" ca="1" si="736"/>
        <v>0</v>
      </c>
      <c r="B440" s="446">
        <f>IF(R440&lt;&gt;"",IF(COUNTIF(R$11:R440,R440)=1,MAX(B$11:B439)+1,INDEX(B$11:B439,MATCH(R440,R$11:R439,0),1)),0)</f>
        <v>1</v>
      </c>
      <c r="C440" s="446">
        <f ca="1">IF(T440&lt;&gt;"",IF(COUNTIF(T$11:T440,T440)=1,MAX(C$11:C439)+1,INDEX(C$11:C439,MATCH(T440,T$11:T439,0),1)),0)</f>
        <v>0</v>
      </c>
      <c r="D440" s="446">
        <f ca="1">IF(U440&lt;&gt;"",IF(COUNTIF(U$11:U440,U440)=1,MAX(D$11:D439)+1,INDEX(D$11:D439,MATCH(U440,U$11:U439,0),1)),0)</f>
        <v>0</v>
      </c>
      <c r="E440" s="446">
        <f ca="1">IF(S440&lt;&gt;"",IF(COUNTIF(S$11:S440,S440)=1,MAX(E$11:E439)+1,INDEX(E$11:E439,MATCH(S440,S$11:S439,0),1)),0)</f>
        <v>0</v>
      </c>
      <c r="F440" s="446">
        <f ca="1">IF(Z440&lt;&gt;"",IF(COUNTIF(Z$11:Z440,Z440)=1,MAX(F$11:F439)+1,INDEX(F$11:F439,MATCH(Z440,Z$11:Z439,0),1)),0)</f>
        <v>0</v>
      </c>
      <c r="G440" s="447" cm="1">
        <f t="array" aca="1" ref="G440" ca="1">IF(Z440&lt;&gt;"",IF(COUNTIFS(Z$11:Z440,Z440,W$11:W440,W440)=1,MAX(G$11:G439)+1,INDEX(G$11:G439,MATCH(Z440&amp;W440,Z$11:Z439&amp;W$11:W440,0),1)),0)</f>
        <v>0</v>
      </c>
      <c r="H440" s="447">
        <f t="shared" ca="1" si="737"/>
        <v>0</v>
      </c>
      <c r="I440" s="447">
        <f ca="1">IF(T440="",0,IF(COUNTIF(T$11:T440,T440)=1,1,0))</f>
        <v>0</v>
      </c>
      <c r="J440" s="447">
        <f ca="1">IF(U440="",0,IF(COUNTIF(U$11:U440,U440)=1,1,0))</f>
        <v>0</v>
      </c>
      <c r="K440" s="447">
        <f ca="1">IF(S440="",0,IF(COUNTIF(S$11:S440,S440)=1,1,0))</f>
        <v>0</v>
      </c>
      <c r="L440" s="446">
        <f ca="1">IF(Z440="",0,IF(COUNTIF(Z$11:Z440,Z440)=1,1,0))</f>
        <v>0</v>
      </c>
      <c r="M440" s="767">
        <f ca="1">IF($W440=2,IF(COUNTIFS($W$11:$W440,2,$Z$11:$Z440,$Z440)=1,1,0),0)</f>
        <v>0</v>
      </c>
      <c r="N440" s="767">
        <f ca="1">IF($W440=1,IF(COUNTIFS($W$11:$W440,2,$Z$11:$Z440,$Z440)=1,1,0),0)</f>
        <v>0</v>
      </c>
      <c r="O440" s="446">
        <f ca="1">IF(H440=0,0,IF(COUNTIF(Z$11:Z440,Z440)=1,1,0))</f>
        <v>0</v>
      </c>
      <c r="P440" s="448" t="str">
        <f t="shared" ca="1" si="738"/>
        <v>石川県</v>
      </c>
      <c r="Q440" s="89">
        <f t="shared" ca="1" si="739"/>
        <v>430</v>
      </c>
      <c r="R440" s="170" t="s">
        <v>459</v>
      </c>
      <c r="S440" s="357" t="str">
        <f t="shared" ca="1" si="740"/>
        <v/>
      </c>
      <c r="T440" s="357" t="str">
        <f t="shared" ca="1" si="741"/>
        <v/>
      </c>
      <c r="U440" s="58" t="str">
        <f t="shared" ca="1" si="742"/>
        <v/>
      </c>
      <c r="V440" s="58" t="str">
        <f t="shared" ca="1" si="743"/>
        <v/>
      </c>
      <c r="W440" s="920" t="str">
        <f t="shared" ca="1" si="744"/>
        <v/>
      </c>
      <c r="X440" s="369">
        <f ca="1">IFERROR(VLOOKUP(W440,'（様式１号）３整理番号表'!$B$4:$H$5,2,FALSE),0)</f>
        <v>0</v>
      </c>
      <c r="Y440" s="768" t="str" cm="1">
        <f t="array" aca="1" ref="Y440" ca="1">IF(AND(D440=0,F440=0),"",IF(COUNTIF(D$11:D440,D440)=1,1,IF(COUNTIFS(D$11:D440,D440,F$11:F440,F440)=1,INDEX((D$11:D440,F$11:F440,Y$11:Y440),MATCH(_xlfn.MAXIFS(F$11:F439,D$11:D439,D440),$F$11:F440,0),1,3)+1,INDEX((D$11:D440,F$11:F440,Y$11:Y440),MATCH(D440&amp;F440,D$11:D440&amp;F$11:F440,0),1,3))))</f>
        <v/>
      </c>
      <c r="Z440" s="40" t="str">
        <f t="shared" ca="1" si="745"/>
        <v/>
      </c>
      <c r="AA440" s="924" t="str">
        <f t="shared" ca="1" si="746"/>
        <v/>
      </c>
      <c r="AB440" s="93">
        <f ca="1">IFERROR(VLOOKUP(AA440,'（様式１号）３整理番号表'!$B$10:$H$16,2,FALSE),0)</f>
        <v>0</v>
      </c>
      <c r="AC440" s="924" t="str">
        <f t="shared" ca="1" si="747"/>
        <v/>
      </c>
      <c r="AD440" s="924" t="str">
        <f t="shared" ca="1" si="748"/>
        <v/>
      </c>
      <c r="AE440" s="93">
        <f ca="1">IFERROR(VLOOKUP(AD440,'（様式１号）３整理番号表'!$B$21:$H$22,2,FALSE),0)</f>
        <v>0</v>
      </c>
      <c r="AF440" s="924" t="str">
        <f t="shared" ca="1" si="749"/>
        <v/>
      </c>
      <c r="AG440" s="93">
        <f ca="1">IFERROR(VLOOKUP(AF440,'（様式１号）３整理番号表'!$B$26:$H$31,2,FALSE),0)</f>
        <v>0</v>
      </c>
      <c r="AH440" s="924" t="str">
        <f t="shared" ca="1" si="750"/>
        <v/>
      </c>
      <c r="AI440" s="93">
        <f ca="1">IFERROR(VLOOKUP(AH440,'（様式１号）３整理番号表'!$J$5:$N$59,2,FALSE),0)</f>
        <v>0</v>
      </c>
      <c r="AJ440" s="77" t="str">
        <f t="shared" ca="1" si="751"/>
        <v/>
      </c>
      <c r="AK440" s="93">
        <f ca="1">IFERROR(VLOOKUP(AJ440,'（様式１号）３整理番号表'!$P$5:$R$29,2,FALSE),0)</f>
        <v>0</v>
      </c>
      <c r="AL440" s="921" t="str">
        <f t="shared" ca="1" si="752"/>
        <v/>
      </c>
      <c r="AM440" s="921" t="str">
        <f t="shared" ca="1" si="753"/>
        <v/>
      </c>
      <c r="AN440" s="921"/>
      <c r="AO440" s="77" t="str">
        <f t="shared" ca="1" si="754"/>
        <v/>
      </c>
      <c r="AP440" s="93">
        <f ca="1">IFERROR(VLOOKUP(AO440,'（様式１号）３整理番号表'!$P$5:$R$29,2,FALSE),0)</f>
        <v>0</v>
      </c>
      <c r="AQ440" s="924" t="str">
        <f t="shared" ca="1" si="755"/>
        <v/>
      </c>
      <c r="AR440" s="93">
        <f t="shared" ca="1" si="756"/>
        <v>0</v>
      </c>
      <c r="AS440" s="924" t="str">
        <f t="shared" ca="1" si="757"/>
        <v/>
      </c>
      <c r="AT440" s="40" t="str">
        <f t="shared" ca="1" si="758"/>
        <v/>
      </c>
      <c r="AU440" s="93" t="str">
        <f t="shared" ca="1" si="759"/>
        <v/>
      </c>
      <c r="AV440" s="923" t="str">
        <f t="shared" ca="1" si="760"/>
        <v/>
      </c>
      <c r="AW440" s="926" t="str">
        <f t="shared" ca="1" si="761"/>
        <v/>
      </c>
      <c r="AX440" s="925" t="str">
        <f t="shared" ca="1" si="762"/>
        <v/>
      </c>
      <c r="AY440" s="925" t="str">
        <f t="shared" ca="1" si="762"/>
        <v/>
      </c>
      <c r="AZ440" s="925" t="str">
        <f t="shared" ca="1" si="762"/>
        <v/>
      </c>
      <c r="BA440" s="925" t="str">
        <f t="shared" ca="1" si="762"/>
        <v/>
      </c>
      <c r="BB440" s="925" t="str">
        <f t="shared" ca="1" si="763"/>
        <v/>
      </c>
      <c r="BC440" s="925" t="str">
        <f t="shared" ca="1" si="764"/>
        <v/>
      </c>
      <c r="BD440" s="925" t="str">
        <f t="shared" ca="1" si="764"/>
        <v/>
      </c>
      <c r="BE440" s="925" t="str">
        <f t="shared" ca="1" si="764"/>
        <v/>
      </c>
      <c r="BF440" s="77" t="str">
        <f t="shared" ca="1" si="765"/>
        <v/>
      </c>
      <c r="BG440" s="924" t="str">
        <f t="shared" ca="1" si="766"/>
        <v/>
      </c>
      <c r="BH440" s="94">
        <f ca="1">IF(BF440&lt;&gt;"",INDEX('（様式１号）３整理番号表'!$AB$7:$AQ$12,MATCH(BF440,'（様式１号）３整理番号表'!$AA$7:$AA$12,0),MATCH(BG440,'（様式１号）３整理番号表'!$AB$6:$AQ$6,0)),0)</f>
        <v>0</v>
      </c>
      <c r="BI440" s="921" t="str">
        <f t="shared" ca="1" si="767"/>
        <v/>
      </c>
      <c r="BJ440" s="922" t="str">
        <f t="shared" ca="1" si="768"/>
        <v/>
      </c>
      <c r="BK440" s="926" t="str">
        <f t="shared" ca="1" si="769"/>
        <v/>
      </c>
      <c r="BL440" s="922" t="str">
        <f t="shared" ca="1" si="770"/>
        <v/>
      </c>
      <c r="BM440" s="79" t="str">
        <f t="shared" ca="1" si="771"/>
        <v/>
      </c>
      <c r="BN440" s="82" t="str">
        <f t="shared" ca="1" si="772"/>
        <v/>
      </c>
      <c r="BO440" s="83" t="str">
        <f t="shared" ca="1" si="773"/>
        <v/>
      </c>
      <c r="BP440" s="84" t="str">
        <f t="shared" ca="1" si="774"/>
        <v/>
      </c>
      <c r="BQ440" s="82" t="str">
        <f t="shared" ca="1" si="775"/>
        <v/>
      </c>
      <c r="BR440" s="97" t="str">
        <f t="shared" ca="1" si="776"/>
        <v/>
      </c>
      <c r="BS440" s="95" t="str">
        <f t="shared" ca="1" si="777"/>
        <v/>
      </c>
      <c r="BT440" s="184" t="str">
        <f t="shared" ca="1" si="778"/>
        <v/>
      </c>
      <c r="BU440" s="611" t="str">
        <f t="shared" ca="1" si="779"/>
        <v/>
      </c>
      <c r="BV440" s="77" t="str">
        <f t="shared" ca="1" si="780"/>
        <v/>
      </c>
      <c r="BW440" s="85" t="str">
        <f t="shared" ca="1" si="781"/>
        <v/>
      </c>
      <c r="BX440" s="86" t="str">
        <f t="shared" ca="1" si="782"/>
        <v/>
      </c>
      <c r="BY440" s="231">
        <f ca="1">IF('ポイント要件確認等（個別表）'!AD440=1,ROUNDDOWN('ポイント要件確認等（個別表）'!AV440,-3),IF('ポイント要件確認等（個別表）'!AD440=2,ROUNDDOWN('ポイント要件確認等（個別表）'!BH440,-3),IF('ポイント要件確認等（個別表）'!AD440=3,ROUNDDOWN('ポイント要件確認等（個別表）'!BT440,-3),0)))</f>
        <v>0</v>
      </c>
      <c r="BZ440" s="86" t="str">
        <f t="shared" ca="1" si="783"/>
        <v/>
      </c>
      <c r="CA440" s="232" t="str">
        <f t="shared" ca="1" si="784"/>
        <v/>
      </c>
      <c r="CB440" s="232">
        <f t="shared" ca="1" si="785"/>
        <v>0</v>
      </c>
      <c r="CC440" s="86" t="str">
        <f t="shared" ca="1" si="786"/>
        <v/>
      </c>
      <c r="CD440" s="86" t="str">
        <f t="shared" ca="1" si="787"/>
        <v/>
      </c>
      <c r="CE440" s="609"/>
      <c r="CF440" s="86" t="str">
        <f t="shared" ca="1" si="788"/>
        <v/>
      </c>
      <c r="CG440" s="185" t="str">
        <f t="shared" ca="1" si="789"/>
        <v/>
      </c>
      <c r="CH440" s="246" t="str">
        <f t="shared" ca="1" si="790"/>
        <v>含税額</v>
      </c>
      <c r="CI440" s="247" t="str">
        <f t="shared" ca="1" si="791"/>
        <v/>
      </c>
      <c r="CJ440" s="87" t="str">
        <f ca="1">IFERROR(IF(INDIRECT("'("&amp;'２個別表'!EO440&amp;")'!AR"&amp;84+EP440)&lt;&gt;1,"",1),"")</f>
        <v/>
      </c>
      <c r="CK440" s="244" t="str">
        <f t="shared" ca="1" si="792"/>
        <v/>
      </c>
      <c r="CL440" s="235" t="str">
        <f t="shared" ca="1" si="793"/>
        <v/>
      </c>
      <c r="CM440" s="239" t="str">
        <f t="shared" ca="1" si="794"/>
        <v/>
      </c>
      <c r="CN440" s="77" t="str">
        <f t="shared" ca="1" si="795"/>
        <v/>
      </c>
      <c r="CO440" s="93" t="str">
        <f ca="1">IFERROR(VLOOKUP(CN440,'（様式１号）３整理番号表'!$T$5:$V$15,2,FALSE),"")</f>
        <v/>
      </c>
      <c r="CP440" s="924" t="str">
        <f t="shared" ca="1" si="796"/>
        <v/>
      </c>
      <c r="CQ440" s="93" t="str">
        <f ca="1">IFERROR(VLOOKUP(CP440,'（様式１号）３整理番号表'!$T$19:$V$24,2,FALSE),"")</f>
        <v/>
      </c>
      <c r="CR440" s="924" t="str">
        <f ca="1">IFERROR(IF(INDIRECT("'("&amp;'２個別表'!EO440&amp;")'!AV"&amp;84+EP440)&lt;&gt;1,"",1),"")</f>
        <v/>
      </c>
      <c r="CS440" s="232">
        <f t="shared" ca="1" si="797"/>
        <v>0</v>
      </c>
      <c r="CT440" s="248">
        <f t="shared" ca="1" si="798"/>
        <v>0</v>
      </c>
      <c r="CU440" s="376" t="str">
        <f ca="1">IF(ER440="補強",IF(COUNTIFS($Z$11:Z440,Z440,$W$11:W440,1)=1,"１①",""),IF(COUNTIFS($Z$11:Z440,Z440,$W$11:W440,2)=1,"２①",""))</f>
        <v/>
      </c>
      <c r="CV440" s="57" t="str">
        <f t="shared" ca="1" si="799"/>
        <v/>
      </c>
      <c r="CW440" s="927" t="str">
        <f t="shared" ca="1" si="800"/>
        <v/>
      </c>
      <c r="CX440" s="256" t="str">
        <f t="shared" ca="1" si="801"/>
        <v/>
      </c>
      <c r="CY440" s="256" t="str">
        <f t="shared" ca="1" si="802"/>
        <v/>
      </c>
      <c r="CZ440" s="256" t="str">
        <f t="shared" ca="1" si="803"/>
        <v/>
      </c>
      <c r="DA440" s="256" t="str">
        <f t="shared" ca="1" si="804"/>
        <v/>
      </c>
      <c r="DB440" s="316" t="str">
        <f ca="1">IFERROR(VLOOKUP($CU440,'（様式１号）３整理番号表'!$Z$19:$AB$32,3,FALSE),"")</f>
        <v/>
      </c>
      <c r="DC440" s="259" t="str">
        <f t="shared" ca="1" si="805"/>
        <v>-</v>
      </c>
      <c r="DD440" s="618" t="str">
        <f t="shared" ca="1" si="806"/>
        <v/>
      </c>
      <c r="DE440" s="321" t="str">
        <f ca="1">IF(AND(AO440=18,AS440=1),IF(COUNTIFS($Y$11:Y440,Y440,$AS$11:AS440,1)=1,"２②",""),IF($CU440="１①",INDEX(INDIRECT("'("&amp;$EO440&amp;")'!AR116:BB116"),1,MATCH(INDIRECT("'("&amp;$EO440&amp;")'!C118"),INDIRECT("'("&amp;$EO440&amp;")'!AR119:BB119"),0)),""))</f>
        <v/>
      </c>
      <c r="DF440" s="324" t="str">
        <f t="shared" ca="1" si="807"/>
        <v/>
      </c>
      <c r="DG440" s="313" t="str">
        <f t="shared" ca="1" si="808"/>
        <v/>
      </c>
      <c r="DH440" s="313" t="str">
        <f t="shared" ca="1" si="809"/>
        <v/>
      </c>
      <c r="DI440" s="313" t="str">
        <f t="shared" ca="1" si="810"/>
        <v/>
      </c>
      <c r="DJ440" s="313" t="str">
        <f t="shared" ca="1" si="811"/>
        <v/>
      </c>
      <c r="DK440" s="328" t="str">
        <f t="shared" ca="1" si="812"/>
        <v/>
      </c>
      <c r="DL440" s="334" t="str">
        <f t="shared" ca="1" si="813"/>
        <v/>
      </c>
      <c r="DM440" s="915" t="str">
        <f t="shared" ca="1" si="814"/>
        <v/>
      </c>
      <c r="DN440" s="15"/>
      <c r="DO440" s="324"/>
      <c r="DP440" s="16"/>
      <c r="DQ440" s="16"/>
      <c r="DR440" s="16"/>
      <c r="DS440" s="16"/>
      <c r="DT440" s="318" t="str">
        <f>IFERROR(VLOOKUP($DN440,'（様式１号）３整理番号表'!$Z$19:$AB$32,3,FALSE),"")</f>
        <v/>
      </c>
      <c r="DU440" s="259" t="str">
        <f t="shared" si="815"/>
        <v/>
      </c>
      <c r="DV440" s="14"/>
      <c r="DW440" s="17" t="str">
        <f t="shared" ca="1" si="816"/>
        <v/>
      </c>
      <c r="DX440" s="88" t="str">
        <f t="shared" ca="1" si="833"/>
        <v/>
      </c>
      <c r="DZ440" s="339">
        <f t="shared" ca="1" si="839"/>
        <v>0</v>
      </c>
      <c r="EA440" s="339">
        <f t="shared" ca="1" si="839"/>
        <v>0</v>
      </c>
      <c r="EB440" s="339">
        <f t="shared" ca="1" si="839"/>
        <v>0</v>
      </c>
      <c r="EC440" s="339">
        <f t="shared" ca="1" si="839"/>
        <v>0</v>
      </c>
      <c r="ED440" s="339">
        <f t="shared" ca="1" si="839"/>
        <v>0</v>
      </c>
      <c r="EE440" s="339">
        <f t="shared" ca="1" si="839"/>
        <v>0</v>
      </c>
      <c r="EF440" s="339">
        <f t="shared" ca="1" si="839"/>
        <v>0</v>
      </c>
      <c r="EG440" s="339">
        <f t="shared" ca="1" si="839"/>
        <v>0</v>
      </c>
      <c r="EH440" s="339">
        <f t="shared" ca="1" si="839"/>
        <v>0</v>
      </c>
      <c r="EI440" s="339">
        <f t="shared" ca="1" si="839"/>
        <v>0</v>
      </c>
      <c r="EJ440" s="339">
        <f t="shared" ca="1" si="839"/>
        <v>0</v>
      </c>
      <c r="EK440" s="339">
        <f t="shared" ca="1" si="839"/>
        <v>0</v>
      </c>
      <c r="EL440" s="339">
        <f t="shared" ca="1" si="839"/>
        <v>0</v>
      </c>
      <c r="EM440" s="339">
        <f t="shared" ca="1" si="839"/>
        <v>0</v>
      </c>
      <c r="EO440" s="919" t="str">
        <f t="shared" ca="1" si="735"/>
        <v/>
      </c>
      <c r="EP440" s="919" t="str">
        <f t="shared" ca="1" si="817"/>
        <v/>
      </c>
      <c r="EQ440" s="919" t="str">
        <f t="shared" ca="1" si="818"/>
        <v/>
      </c>
      <c r="ER440" s="919" t="str">
        <f t="shared" ca="1" si="819"/>
        <v/>
      </c>
      <c r="ES440" s="919" t="str">
        <f ca="1">IFERROR(INDEX('郵便番号（石川県）'!$A$3:$F$2574,MATCH(INDIRECT("'("&amp;EO440&amp;")'!E7"),'郵便番号（石川県）'!$A$3:$A$2574,0),6),"")</f>
        <v/>
      </c>
      <c r="ET440" s="919" t="str">
        <f ca="1">IFERROR(INDEX('郵便番号（石川県）'!$A$3:$F$2574,MATCH(INDIRECT("'("&amp;$EO440&amp;")'!E7"),'郵便番号（石川県）'!$A$3:$A$2574,0),5),"")</f>
        <v/>
      </c>
      <c r="EU440" s="919" t="str">
        <f t="shared" ca="1" si="820"/>
        <v/>
      </c>
      <c r="EV440" s="919" t="str">
        <f t="shared" ca="1" si="821"/>
        <v/>
      </c>
      <c r="EW440" s="919" t="str">
        <f t="shared" ca="1" si="822"/>
        <v/>
      </c>
      <c r="EX440" s="919" t="str">
        <f t="shared" ca="1" si="823"/>
        <v/>
      </c>
      <c r="EY440" s="919" t="str">
        <f t="shared" ca="1" si="824"/>
        <v/>
      </c>
      <c r="EZ440" s="919" t="str">
        <f t="shared" ca="1" si="825"/>
        <v/>
      </c>
      <c r="FA440" s="919" t="str">
        <f t="shared" ca="1" si="826"/>
        <v/>
      </c>
      <c r="FB440" s="919" t="str">
        <f t="shared" ca="1" si="827"/>
        <v/>
      </c>
      <c r="FC440" s="919" t="str">
        <f t="shared" ca="1" si="828"/>
        <v/>
      </c>
      <c r="FD440" s="627" t="str">
        <f t="shared" ca="1" si="829"/>
        <v/>
      </c>
      <c r="FE440" s="630">
        <v>430</v>
      </c>
      <c r="FF440" s="299" t="str">
        <f t="shared" ca="1" si="830"/>
        <v/>
      </c>
      <c r="FG440" s="993" t="str">
        <f t="shared" ca="1" si="831"/>
        <v/>
      </c>
      <c r="FH440" s="919" t="str">
        <f t="shared" ca="1" si="832"/>
        <v/>
      </c>
      <c r="FI440" s="299">
        <f ca="1">COUNTIF($FH$11:FH440,"■")</f>
        <v>0</v>
      </c>
    </row>
    <row r="441" spans="1:165" ht="34.5" customHeight="1">
      <c r="A441" s="445">
        <f t="shared" ca="1" si="736"/>
        <v>0</v>
      </c>
      <c r="B441" s="446">
        <f>IF(R441&lt;&gt;"",IF(COUNTIF(R$11:R441,R441)=1,MAX(B$11:B440)+1,INDEX(B$11:B440,MATCH(R441,R$11:R440,0),1)),0)</f>
        <v>1</v>
      </c>
      <c r="C441" s="446">
        <f ca="1">IF(T441&lt;&gt;"",IF(COUNTIF(T$11:T441,T441)=1,MAX(C$11:C440)+1,INDEX(C$11:C440,MATCH(T441,T$11:T440,0),1)),0)</f>
        <v>0</v>
      </c>
      <c r="D441" s="446">
        <f ca="1">IF(U441&lt;&gt;"",IF(COUNTIF(U$11:U441,U441)=1,MAX(D$11:D440)+1,INDEX(D$11:D440,MATCH(U441,U$11:U440,0),1)),0)</f>
        <v>0</v>
      </c>
      <c r="E441" s="446">
        <f ca="1">IF(S441&lt;&gt;"",IF(COUNTIF(S$11:S441,S441)=1,MAX(E$11:E440)+1,INDEX(E$11:E440,MATCH(S441,S$11:S440,0),1)),0)</f>
        <v>0</v>
      </c>
      <c r="F441" s="446">
        <f ca="1">IF(Z441&lt;&gt;"",IF(COUNTIF(Z$11:Z441,Z441)=1,MAX(F$11:F440)+1,INDEX(F$11:F440,MATCH(Z441,Z$11:Z440,0),1)),0)</f>
        <v>0</v>
      </c>
      <c r="G441" s="447" cm="1">
        <f t="array" aca="1" ref="G441" ca="1">IF(Z441&lt;&gt;"",IF(COUNTIFS(Z$11:Z441,Z441,W$11:W441,W441)=1,MAX(G$11:G440)+1,INDEX(G$11:G440,MATCH(Z441&amp;W441,Z$11:Z440&amp;W$11:W441,0),1)),0)</f>
        <v>0</v>
      </c>
      <c r="H441" s="447">
        <f t="shared" ca="1" si="737"/>
        <v>0</v>
      </c>
      <c r="I441" s="447">
        <f ca="1">IF(T441="",0,IF(COUNTIF(T$11:T441,T441)=1,1,0))</f>
        <v>0</v>
      </c>
      <c r="J441" s="447">
        <f ca="1">IF(U441="",0,IF(COUNTIF(U$11:U441,U441)=1,1,0))</f>
        <v>0</v>
      </c>
      <c r="K441" s="447">
        <f ca="1">IF(S441="",0,IF(COUNTIF(S$11:S441,S441)=1,1,0))</f>
        <v>0</v>
      </c>
      <c r="L441" s="446">
        <f ca="1">IF(Z441="",0,IF(COUNTIF(Z$11:Z441,Z441)=1,1,0))</f>
        <v>0</v>
      </c>
      <c r="M441" s="767">
        <f ca="1">IF($W441=2,IF(COUNTIFS($W$11:$W441,2,$Z$11:$Z441,$Z441)=1,1,0),0)</f>
        <v>0</v>
      </c>
      <c r="N441" s="767">
        <f ca="1">IF($W441=1,IF(COUNTIFS($W$11:$W441,2,$Z$11:$Z441,$Z441)=1,1,0),0)</f>
        <v>0</v>
      </c>
      <c r="O441" s="446">
        <f ca="1">IF(H441=0,0,IF(COUNTIF(Z$11:Z441,Z441)=1,1,0))</f>
        <v>0</v>
      </c>
      <c r="P441" s="448" t="str">
        <f t="shared" ca="1" si="738"/>
        <v>石川県</v>
      </c>
      <c r="Q441" s="89">
        <f t="shared" ca="1" si="739"/>
        <v>431</v>
      </c>
      <c r="R441" s="170" t="s">
        <v>459</v>
      </c>
      <c r="S441" s="357" t="str">
        <f t="shared" ca="1" si="740"/>
        <v/>
      </c>
      <c r="T441" s="357" t="str">
        <f t="shared" ca="1" si="741"/>
        <v/>
      </c>
      <c r="U441" s="58" t="str">
        <f t="shared" ca="1" si="742"/>
        <v/>
      </c>
      <c r="V441" s="58" t="str">
        <f t="shared" ca="1" si="743"/>
        <v/>
      </c>
      <c r="W441" s="920" t="str">
        <f t="shared" ca="1" si="744"/>
        <v/>
      </c>
      <c r="X441" s="369">
        <f ca="1">IFERROR(VLOOKUP(W441,'（様式１号）３整理番号表'!$B$4:$H$5,2,FALSE),0)</f>
        <v>0</v>
      </c>
      <c r="Y441" s="768" t="str" cm="1">
        <f t="array" aca="1" ref="Y441" ca="1">IF(AND(D441=0,F441=0),"",IF(COUNTIF(D$11:D441,D441)=1,1,IF(COUNTIFS(D$11:D441,D441,F$11:F441,F441)=1,INDEX((D$11:D441,F$11:F441,Y$11:Y441),MATCH(_xlfn.MAXIFS(F$11:F440,D$11:D440,D441),$F$11:F441,0),1,3)+1,INDEX((D$11:D441,F$11:F441,Y$11:Y441),MATCH(D441&amp;F441,D$11:D441&amp;F$11:F441,0),1,3))))</f>
        <v/>
      </c>
      <c r="Z441" s="40" t="str">
        <f t="shared" ca="1" si="745"/>
        <v/>
      </c>
      <c r="AA441" s="924" t="str">
        <f t="shared" ca="1" si="746"/>
        <v/>
      </c>
      <c r="AB441" s="93">
        <f ca="1">IFERROR(VLOOKUP(AA441,'（様式１号）３整理番号表'!$B$10:$H$16,2,FALSE),0)</f>
        <v>0</v>
      </c>
      <c r="AC441" s="924" t="str">
        <f t="shared" ca="1" si="747"/>
        <v/>
      </c>
      <c r="AD441" s="924" t="str">
        <f t="shared" ca="1" si="748"/>
        <v/>
      </c>
      <c r="AE441" s="93">
        <f ca="1">IFERROR(VLOOKUP(AD441,'（様式１号）３整理番号表'!$B$21:$H$22,2,FALSE),0)</f>
        <v>0</v>
      </c>
      <c r="AF441" s="924" t="str">
        <f t="shared" ca="1" si="749"/>
        <v/>
      </c>
      <c r="AG441" s="93">
        <f ca="1">IFERROR(VLOOKUP(AF441,'（様式１号）３整理番号表'!$B$26:$H$31,2,FALSE),0)</f>
        <v>0</v>
      </c>
      <c r="AH441" s="924" t="str">
        <f t="shared" ca="1" si="750"/>
        <v/>
      </c>
      <c r="AI441" s="93">
        <f ca="1">IFERROR(VLOOKUP(AH441,'（様式１号）３整理番号表'!$J$5:$N$59,2,FALSE),0)</f>
        <v>0</v>
      </c>
      <c r="AJ441" s="77" t="str">
        <f t="shared" ca="1" si="751"/>
        <v/>
      </c>
      <c r="AK441" s="93">
        <f ca="1">IFERROR(VLOOKUP(AJ441,'（様式１号）３整理番号表'!$P$5:$R$29,2,FALSE),0)</f>
        <v>0</v>
      </c>
      <c r="AL441" s="921" t="str">
        <f t="shared" ca="1" si="752"/>
        <v/>
      </c>
      <c r="AM441" s="921" t="str">
        <f t="shared" ca="1" si="753"/>
        <v/>
      </c>
      <c r="AN441" s="921"/>
      <c r="AO441" s="77" t="str">
        <f t="shared" ca="1" si="754"/>
        <v/>
      </c>
      <c r="AP441" s="93">
        <f ca="1">IFERROR(VLOOKUP(AO441,'（様式１号）３整理番号表'!$P$5:$R$29,2,FALSE),0)</f>
        <v>0</v>
      </c>
      <c r="AQ441" s="924" t="str">
        <f t="shared" ca="1" si="755"/>
        <v/>
      </c>
      <c r="AR441" s="93">
        <f t="shared" ca="1" si="756"/>
        <v>0</v>
      </c>
      <c r="AS441" s="924" t="str">
        <f t="shared" ca="1" si="757"/>
        <v/>
      </c>
      <c r="AT441" s="40" t="str">
        <f t="shared" ca="1" si="758"/>
        <v/>
      </c>
      <c r="AU441" s="93" t="str">
        <f t="shared" ca="1" si="759"/>
        <v/>
      </c>
      <c r="AV441" s="923" t="str">
        <f t="shared" ca="1" si="760"/>
        <v/>
      </c>
      <c r="AW441" s="926" t="str">
        <f t="shared" ca="1" si="761"/>
        <v/>
      </c>
      <c r="AX441" s="925" t="str">
        <f t="shared" ca="1" si="762"/>
        <v/>
      </c>
      <c r="AY441" s="925" t="str">
        <f t="shared" ca="1" si="762"/>
        <v/>
      </c>
      <c r="AZ441" s="925" t="str">
        <f t="shared" ca="1" si="762"/>
        <v/>
      </c>
      <c r="BA441" s="925" t="str">
        <f t="shared" ca="1" si="762"/>
        <v/>
      </c>
      <c r="BB441" s="925" t="str">
        <f t="shared" ca="1" si="763"/>
        <v/>
      </c>
      <c r="BC441" s="925" t="str">
        <f t="shared" ca="1" si="764"/>
        <v/>
      </c>
      <c r="BD441" s="925" t="str">
        <f t="shared" ca="1" si="764"/>
        <v/>
      </c>
      <c r="BE441" s="925" t="str">
        <f t="shared" ca="1" si="764"/>
        <v/>
      </c>
      <c r="BF441" s="77" t="str">
        <f t="shared" ca="1" si="765"/>
        <v/>
      </c>
      <c r="BG441" s="924" t="str">
        <f t="shared" ca="1" si="766"/>
        <v/>
      </c>
      <c r="BH441" s="94">
        <f ca="1">IF(BF441&lt;&gt;"",INDEX('（様式１号）３整理番号表'!$AB$7:$AQ$12,MATCH(BF441,'（様式１号）３整理番号表'!$AA$7:$AA$12,0),MATCH(BG441,'（様式１号）３整理番号表'!$AB$6:$AQ$6,0)),0)</f>
        <v>0</v>
      </c>
      <c r="BI441" s="921" t="str">
        <f t="shared" ca="1" si="767"/>
        <v/>
      </c>
      <c r="BJ441" s="922" t="str">
        <f t="shared" ca="1" si="768"/>
        <v/>
      </c>
      <c r="BK441" s="926" t="str">
        <f t="shared" ca="1" si="769"/>
        <v/>
      </c>
      <c r="BL441" s="922" t="str">
        <f t="shared" ca="1" si="770"/>
        <v/>
      </c>
      <c r="BM441" s="79" t="str">
        <f t="shared" ca="1" si="771"/>
        <v/>
      </c>
      <c r="BN441" s="82" t="str">
        <f t="shared" ca="1" si="772"/>
        <v/>
      </c>
      <c r="BO441" s="83" t="str">
        <f t="shared" ca="1" si="773"/>
        <v/>
      </c>
      <c r="BP441" s="84" t="str">
        <f t="shared" ca="1" si="774"/>
        <v/>
      </c>
      <c r="BQ441" s="82" t="str">
        <f t="shared" ca="1" si="775"/>
        <v/>
      </c>
      <c r="BR441" s="97" t="str">
        <f t="shared" ca="1" si="776"/>
        <v/>
      </c>
      <c r="BS441" s="95" t="str">
        <f t="shared" ca="1" si="777"/>
        <v/>
      </c>
      <c r="BT441" s="184" t="str">
        <f t="shared" ca="1" si="778"/>
        <v/>
      </c>
      <c r="BU441" s="611" t="str">
        <f t="shared" ca="1" si="779"/>
        <v/>
      </c>
      <c r="BV441" s="77" t="str">
        <f t="shared" ca="1" si="780"/>
        <v/>
      </c>
      <c r="BW441" s="85" t="str">
        <f t="shared" ca="1" si="781"/>
        <v/>
      </c>
      <c r="BX441" s="86" t="str">
        <f t="shared" ca="1" si="782"/>
        <v/>
      </c>
      <c r="BY441" s="231">
        <f ca="1">IF('ポイント要件確認等（個別表）'!AD441=1,ROUNDDOWN('ポイント要件確認等（個別表）'!AV441,-3),IF('ポイント要件確認等（個別表）'!AD441=2,ROUNDDOWN('ポイント要件確認等（個別表）'!BH441,-3),IF('ポイント要件確認等（個別表）'!AD441=3,ROUNDDOWN('ポイント要件確認等（個別表）'!BT441,-3),0)))</f>
        <v>0</v>
      </c>
      <c r="BZ441" s="86" t="str">
        <f t="shared" ca="1" si="783"/>
        <v/>
      </c>
      <c r="CA441" s="232" t="str">
        <f t="shared" ca="1" si="784"/>
        <v/>
      </c>
      <c r="CB441" s="232">
        <f t="shared" ca="1" si="785"/>
        <v>0</v>
      </c>
      <c r="CC441" s="86" t="str">
        <f t="shared" ca="1" si="786"/>
        <v/>
      </c>
      <c r="CD441" s="86" t="str">
        <f t="shared" ca="1" si="787"/>
        <v/>
      </c>
      <c r="CE441" s="609"/>
      <c r="CF441" s="86" t="str">
        <f t="shared" ca="1" si="788"/>
        <v/>
      </c>
      <c r="CG441" s="185" t="str">
        <f t="shared" ca="1" si="789"/>
        <v/>
      </c>
      <c r="CH441" s="246" t="str">
        <f t="shared" ca="1" si="790"/>
        <v>含税額</v>
      </c>
      <c r="CI441" s="247" t="str">
        <f t="shared" ca="1" si="791"/>
        <v/>
      </c>
      <c r="CJ441" s="87" t="str">
        <f ca="1">IFERROR(IF(INDIRECT("'("&amp;'２個別表'!EO441&amp;")'!AR"&amp;84+EP441)&lt;&gt;1,"",1),"")</f>
        <v/>
      </c>
      <c r="CK441" s="244" t="str">
        <f t="shared" ca="1" si="792"/>
        <v/>
      </c>
      <c r="CL441" s="235" t="str">
        <f t="shared" ca="1" si="793"/>
        <v/>
      </c>
      <c r="CM441" s="239" t="str">
        <f t="shared" ca="1" si="794"/>
        <v/>
      </c>
      <c r="CN441" s="77" t="str">
        <f t="shared" ca="1" si="795"/>
        <v/>
      </c>
      <c r="CO441" s="93" t="str">
        <f ca="1">IFERROR(VLOOKUP(CN441,'（様式１号）３整理番号表'!$T$5:$V$15,2,FALSE),"")</f>
        <v/>
      </c>
      <c r="CP441" s="924" t="str">
        <f t="shared" ca="1" si="796"/>
        <v/>
      </c>
      <c r="CQ441" s="93" t="str">
        <f ca="1">IFERROR(VLOOKUP(CP441,'（様式１号）３整理番号表'!$T$19:$V$24,2,FALSE),"")</f>
        <v/>
      </c>
      <c r="CR441" s="924" t="str">
        <f ca="1">IFERROR(IF(INDIRECT("'("&amp;'２個別表'!EO441&amp;")'!AV"&amp;84+EP441)&lt;&gt;1,"",1),"")</f>
        <v/>
      </c>
      <c r="CS441" s="232">
        <f t="shared" ca="1" si="797"/>
        <v>0</v>
      </c>
      <c r="CT441" s="248">
        <f t="shared" ca="1" si="798"/>
        <v>0</v>
      </c>
      <c r="CU441" s="376" t="str">
        <f ca="1">IF(ER441="補強",IF(COUNTIFS($Z$11:Z441,Z441,$W$11:W441,1)=1,"１①",""),IF(COUNTIFS($Z$11:Z441,Z441,$W$11:W441,2)=1,"２①",""))</f>
        <v/>
      </c>
      <c r="CV441" s="57" t="str">
        <f t="shared" ca="1" si="799"/>
        <v/>
      </c>
      <c r="CW441" s="927" t="str">
        <f t="shared" ca="1" si="800"/>
        <v/>
      </c>
      <c r="CX441" s="256" t="str">
        <f t="shared" ca="1" si="801"/>
        <v/>
      </c>
      <c r="CY441" s="256" t="str">
        <f t="shared" ca="1" si="802"/>
        <v/>
      </c>
      <c r="CZ441" s="256" t="str">
        <f t="shared" ca="1" si="803"/>
        <v/>
      </c>
      <c r="DA441" s="256" t="str">
        <f t="shared" ca="1" si="804"/>
        <v/>
      </c>
      <c r="DB441" s="316" t="str">
        <f ca="1">IFERROR(VLOOKUP($CU441,'（様式１号）３整理番号表'!$Z$19:$AB$32,3,FALSE),"")</f>
        <v/>
      </c>
      <c r="DC441" s="259" t="str">
        <f t="shared" ca="1" si="805"/>
        <v>-</v>
      </c>
      <c r="DD441" s="618" t="str">
        <f t="shared" ca="1" si="806"/>
        <v/>
      </c>
      <c r="DE441" s="321" t="str">
        <f ca="1">IF(AND(AO441=18,AS441=1),IF(COUNTIFS($Y$11:Y441,Y441,$AS$11:AS441,1)=1,"２②",""),IF($CU441="１①",INDEX(INDIRECT("'("&amp;$EO441&amp;")'!AR116:BB116"),1,MATCH(INDIRECT("'("&amp;$EO441&amp;")'!C118"),INDIRECT("'("&amp;$EO441&amp;")'!AR119:BB119"),0)),""))</f>
        <v/>
      </c>
      <c r="DF441" s="324" t="str">
        <f t="shared" ca="1" si="807"/>
        <v/>
      </c>
      <c r="DG441" s="313" t="str">
        <f t="shared" ca="1" si="808"/>
        <v/>
      </c>
      <c r="DH441" s="313" t="str">
        <f t="shared" ca="1" si="809"/>
        <v/>
      </c>
      <c r="DI441" s="313" t="str">
        <f t="shared" ca="1" si="810"/>
        <v/>
      </c>
      <c r="DJ441" s="313" t="str">
        <f t="shared" ca="1" si="811"/>
        <v/>
      </c>
      <c r="DK441" s="328" t="str">
        <f t="shared" ca="1" si="812"/>
        <v/>
      </c>
      <c r="DL441" s="334" t="str">
        <f t="shared" ca="1" si="813"/>
        <v/>
      </c>
      <c r="DM441" s="915" t="str">
        <f t="shared" ca="1" si="814"/>
        <v/>
      </c>
      <c r="DN441" s="15"/>
      <c r="DO441" s="324"/>
      <c r="DP441" s="16"/>
      <c r="DQ441" s="16"/>
      <c r="DR441" s="16"/>
      <c r="DS441" s="16"/>
      <c r="DT441" s="318" t="str">
        <f>IFERROR(VLOOKUP($DN441,'（様式１号）３整理番号表'!$Z$19:$AB$32,3,FALSE),"")</f>
        <v/>
      </c>
      <c r="DU441" s="259" t="str">
        <f t="shared" si="815"/>
        <v/>
      </c>
      <c r="DV441" s="14"/>
      <c r="DW441" s="17" t="str">
        <f t="shared" ca="1" si="816"/>
        <v/>
      </c>
      <c r="DX441" s="88" t="str">
        <f t="shared" ca="1" si="833"/>
        <v/>
      </c>
      <c r="DZ441" s="339">
        <f t="shared" ca="1" si="839"/>
        <v>0</v>
      </c>
      <c r="EA441" s="339">
        <f t="shared" ca="1" si="839"/>
        <v>0</v>
      </c>
      <c r="EB441" s="339">
        <f t="shared" ca="1" si="839"/>
        <v>0</v>
      </c>
      <c r="EC441" s="339">
        <f t="shared" ca="1" si="839"/>
        <v>0</v>
      </c>
      <c r="ED441" s="339">
        <f t="shared" ca="1" si="839"/>
        <v>0</v>
      </c>
      <c r="EE441" s="339">
        <f t="shared" ca="1" si="839"/>
        <v>0</v>
      </c>
      <c r="EF441" s="339">
        <f t="shared" ca="1" si="839"/>
        <v>0</v>
      </c>
      <c r="EG441" s="339">
        <f t="shared" ca="1" si="839"/>
        <v>0</v>
      </c>
      <c r="EH441" s="339">
        <f t="shared" ca="1" si="839"/>
        <v>0</v>
      </c>
      <c r="EI441" s="339">
        <f t="shared" ca="1" si="839"/>
        <v>0</v>
      </c>
      <c r="EJ441" s="339">
        <f t="shared" ca="1" si="839"/>
        <v>0</v>
      </c>
      <c r="EK441" s="339">
        <f t="shared" ca="1" si="839"/>
        <v>0</v>
      </c>
      <c r="EL441" s="339">
        <f t="shared" ca="1" si="839"/>
        <v>0</v>
      </c>
      <c r="EM441" s="339">
        <f t="shared" ca="1" si="839"/>
        <v>0</v>
      </c>
      <c r="EO441" s="919" t="str">
        <f t="shared" ca="1" si="735"/>
        <v/>
      </c>
      <c r="EP441" s="919" t="str">
        <f t="shared" ca="1" si="817"/>
        <v/>
      </c>
      <c r="EQ441" s="919" t="str">
        <f t="shared" ca="1" si="818"/>
        <v/>
      </c>
      <c r="ER441" s="919" t="str">
        <f t="shared" ca="1" si="819"/>
        <v/>
      </c>
      <c r="ES441" s="919" t="str">
        <f ca="1">IFERROR(INDEX('郵便番号（石川県）'!$A$3:$F$2574,MATCH(INDIRECT("'("&amp;EO441&amp;")'!E7"),'郵便番号（石川県）'!$A$3:$A$2574,0),6),"")</f>
        <v/>
      </c>
      <c r="ET441" s="919" t="str">
        <f ca="1">IFERROR(INDEX('郵便番号（石川県）'!$A$3:$F$2574,MATCH(INDIRECT("'("&amp;$EO441&amp;")'!E7"),'郵便番号（石川県）'!$A$3:$A$2574,0),5),"")</f>
        <v/>
      </c>
      <c r="EU441" s="919" t="str">
        <f t="shared" ca="1" si="820"/>
        <v/>
      </c>
      <c r="EV441" s="919" t="str">
        <f t="shared" ca="1" si="821"/>
        <v/>
      </c>
      <c r="EW441" s="919" t="str">
        <f t="shared" ca="1" si="822"/>
        <v/>
      </c>
      <c r="EX441" s="919" t="str">
        <f t="shared" ca="1" si="823"/>
        <v/>
      </c>
      <c r="EY441" s="919" t="str">
        <f t="shared" ca="1" si="824"/>
        <v/>
      </c>
      <c r="EZ441" s="919" t="str">
        <f t="shared" ca="1" si="825"/>
        <v/>
      </c>
      <c r="FA441" s="919" t="str">
        <f t="shared" ca="1" si="826"/>
        <v/>
      </c>
      <c r="FB441" s="919" t="str">
        <f t="shared" ca="1" si="827"/>
        <v/>
      </c>
      <c r="FC441" s="919" t="str">
        <f t="shared" ca="1" si="828"/>
        <v/>
      </c>
      <c r="FD441" s="627" t="str">
        <f t="shared" ca="1" si="829"/>
        <v/>
      </c>
      <c r="FE441" s="630">
        <v>431</v>
      </c>
      <c r="FF441" s="299" t="str">
        <f t="shared" ca="1" si="830"/>
        <v/>
      </c>
      <c r="FG441" s="993" t="str">
        <f t="shared" ca="1" si="831"/>
        <v/>
      </c>
      <c r="FH441" s="919" t="str">
        <f t="shared" ca="1" si="832"/>
        <v/>
      </c>
      <c r="FI441" s="299">
        <f ca="1">COUNTIF($FH$11:FH441,"■")</f>
        <v>0</v>
      </c>
    </row>
    <row r="442" spans="1:165" ht="34.5" customHeight="1">
      <c r="A442" s="445">
        <f t="shared" ca="1" si="736"/>
        <v>0</v>
      </c>
      <c r="B442" s="446">
        <f>IF(R442&lt;&gt;"",IF(COUNTIF(R$11:R442,R442)=1,MAX(B$11:B441)+1,INDEX(B$11:B441,MATCH(R442,R$11:R441,0),1)),0)</f>
        <v>1</v>
      </c>
      <c r="C442" s="446">
        <f ca="1">IF(T442&lt;&gt;"",IF(COUNTIF(T$11:T442,T442)=1,MAX(C$11:C441)+1,INDEX(C$11:C441,MATCH(T442,T$11:T441,0),1)),0)</f>
        <v>0</v>
      </c>
      <c r="D442" s="446">
        <f ca="1">IF(U442&lt;&gt;"",IF(COUNTIF(U$11:U442,U442)=1,MAX(D$11:D441)+1,INDEX(D$11:D441,MATCH(U442,U$11:U441,0),1)),0)</f>
        <v>0</v>
      </c>
      <c r="E442" s="446">
        <f ca="1">IF(S442&lt;&gt;"",IF(COUNTIF(S$11:S442,S442)=1,MAX(E$11:E441)+1,INDEX(E$11:E441,MATCH(S442,S$11:S441,0),1)),0)</f>
        <v>0</v>
      </c>
      <c r="F442" s="446">
        <f ca="1">IF(Z442&lt;&gt;"",IF(COUNTIF(Z$11:Z442,Z442)=1,MAX(F$11:F441)+1,INDEX(F$11:F441,MATCH(Z442,Z$11:Z441,0),1)),0)</f>
        <v>0</v>
      </c>
      <c r="G442" s="447" cm="1">
        <f t="array" aca="1" ref="G442" ca="1">IF(Z442&lt;&gt;"",IF(COUNTIFS(Z$11:Z442,Z442,W$11:W442,W442)=1,MAX(G$11:G441)+1,INDEX(G$11:G441,MATCH(Z442&amp;W442,Z$11:Z441&amp;W$11:W442,0),1)),0)</f>
        <v>0</v>
      </c>
      <c r="H442" s="447">
        <f t="shared" ca="1" si="737"/>
        <v>0</v>
      </c>
      <c r="I442" s="447">
        <f ca="1">IF(T442="",0,IF(COUNTIF(T$11:T442,T442)=1,1,0))</f>
        <v>0</v>
      </c>
      <c r="J442" s="447">
        <f ca="1">IF(U442="",0,IF(COUNTIF(U$11:U442,U442)=1,1,0))</f>
        <v>0</v>
      </c>
      <c r="K442" s="447">
        <f ca="1">IF(S442="",0,IF(COUNTIF(S$11:S442,S442)=1,1,0))</f>
        <v>0</v>
      </c>
      <c r="L442" s="446">
        <f ca="1">IF(Z442="",0,IF(COUNTIF(Z$11:Z442,Z442)=1,1,0))</f>
        <v>0</v>
      </c>
      <c r="M442" s="767">
        <f ca="1">IF($W442=2,IF(COUNTIFS($W$11:$W442,2,$Z$11:$Z442,$Z442)=1,1,0),0)</f>
        <v>0</v>
      </c>
      <c r="N442" s="767">
        <f ca="1">IF($W442=1,IF(COUNTIFS($W$11:$W442,2,$Z$11:$Z442,$Z442)=1,1,0),0)</f>
        <v>0</v>
      </c>
      <c r="O442" s="446">
        <f ca="1">IF(H442=0,0,IF(COUNTIF(Z$11:Z442,Z442)=1,1,0))</f>
        <v>0</v>
      </c>
      <c r="P442" s="448" t="str">
        <f t="shared" ca="1" si="738"/>
        <v>石川県</v>
      </c>
      <c r="Q442" s="89">
        <f t="shared" ca="1" si="739"/>
        <v>432</v>
      </c>
      <c r="R442" s="170" t="s">
        <v>459</v>
      </c>
      <c r="S442" s="357" t="str">
        <f t="shared" ca="1" si="740"/>
        <v/>
      </c>
      <c r="T442" s="357" t="str">
        <f t="shared" ca="1" si="741"/>
        <v/>
      </c>
      <c r="U442" s="58" t="str">
        <f t="shared" ca="1" si="742"/>
        <v/>
      </c>
      <c r="V442" s="58" t="str">
        <f t="shared" ca="1" si="743"/>
        <v/>
      </c>
      <c r="W442" s="920" t="str">
        <f t="shared" ca="1" si="744"/>
        <v/>
      </c>
      <c r="X442" s="369">
        <f ca="1">IFERROR(VLOOKUP(W442,'（様式１号）３整理番号表'!$B$4:$H$5,2,FALSE),0)</f>
        <v>0</v>
      </c>
      <c r="Y442" s="768" t="str" cm="1">
        <f t="array" aca="1" ref="Y442" ca="1">IF(AND(D442=0,F442=0),"",IF(COUNTIF(D$11:D442,D442)=1,1,IF(COUNTIFS(D$11:D442,D442,F$11:F442,F442)=1,INDEX((D$11:D442,F$11:F442,Y$11:Y442),MATCH(_xlfn.MAXIFS(F$11:F441,D$11:D441,D442),$F$11:F442,0),1,3)+1,INDEX((D$11:D442,F$11:F442,Y$11:Y442),MATCH(D442&amp;F442,D$11:D442&amp;F$11:F442,0),1,3))))</f>
        <v/>
      </c>
      <c r="Z442" s="40" t="str">
        <f t="shared" ca="1" si="745"/>
        <v/>
      </c>
      <c r="AA442" s="924" t="str">
        <f t="shared" ca="1" si="746"/>
        <v/>
      </c>
      <c r="AB442" s="93">
        <f ca="1">IFERROR(VLOOKUP(AA442,'（様式１号）３整理番号表'!$B$10:$H$16,2,FALSE),0)</f>
        <v>0</v>
      </c>
      <c r="AC442" s="924" t="str">
        <f t="shared" ca="1" si="747"/>
        <v/>
      </c>
      <c r="AD442" s="924" t="str">
        <f t="shared" ca="1" si="748"/>
        <v/>
      </c>
      <c r="AE442" s="93">
        <f ca="1">IFERROR(VLOOKUP(AD442,'（様式１号）３整理番号表'!$B$21:$H$22,2,FALSE),0)</f>
        <v>0</v>
      </c>
      <c r="AF442" s="924" t="str">
        <f t="shared" ca="1" si="749"/>
        <v/>
      </c>
      <c r="AG442" s="93">
        <f ca="1">IFERROR(VLOOKUP(AF442,'（様式１号）３整理番号表'!$B$26:$H$31,2,FALSE),0)</f>
        <v>0</v>
      </c>
      <c r="AH442" s="924" t="str">
        <f t="shared" ca="1" si="750"/>
        <v/>
      </c>
      <c r="AI442" s="93">
        <f ca="1">IFERROR(VLOOKUP(AH442,'（様式１号）３整理番号表'!$J$5:$N$59,2,FALSE),0)</f>
        <v>0</v>
      </c>
      <c r="AJ442" s="77" t="str">
        <f t="shared" ca="1" si="751"/>
        <v/>
      </c>
      <c r="AK442" s="93">
        <f ca="1">IFERROR(VLOOKUP(AJ442,'（様式１号）３整理番号表'!$P$5:$R$29,2,FALSE),0)</f>
        <v>0</v>
      </c>
      <c r="AL442" s="921" t="str">
        <f t="shared" ca="1" si="752"/>
        <v/>
      </c>
      <c r="AM442" s="921" t="str">
        <f t="shared" ca="1" si="753"/>
        <v/>
      </c>
      <c r="AN442" s="921"/>
      <c r="AO442" s="77" t="str">
        <f t="shared" ca="1" si="754"/>
        <v/>
      </c>
      <c r="AP442" s="93">
        <f ca="1">IFERROR(VLOOKUP(AO442,'（様式１号）３整理番号表'!$P$5:$R$29,2,FALSE),0)</f>
        <v>0</v>
      </c>
      <c r="AQ442" s="924" t="str">
        <f t="shared" ca="1" si="755"/>
        <v/>
      </c>
      <c r="AR442" s="93">
        <f t="shared" ca="1" si="756"/>
        <v>0</v>
      </c>
      <c r="AS442" s="924" t="str">
        <f t="shared" ca="1" si="757"/>
        <v/>
      </c>
      <c r="AT442" s="40" t="str">
        <f t="shared" ca="1" si="758"/>
        <v/>
      </c>
      <c r="AU442" s="93" t="str">
        <f t="shared" ca="1" si="759"/>
        <v/>
      </c>
      <c r="AV442" s="923" t="str">
        <f t="shared" ca="1" si="760"/>
        <v/>
      </c>
      <c r="AW442" s="926" t="str">
        <f t="shared" ca="1" si="761"/>
        <v/>
      </c>
      <c r="AX442" s="925" t="str">
        <f t="shared" ca="1" si="762"/>
        <v/>
      </c>
      <c r="AY442" s="925" t="str">
        <f t="shared" ca="1" si="762"/>
        <v/>
      </c>
      <c r="AZ442" s="925" t="str">
        <f t="shared" ca="1" si="762"/>
        <v/>
      </c>
      <c r="BA442" s="925" t="str">
        <f t="shared" ca="1" si="762"/>
        <v/>
      </c>
      <c r="BB442" s="925" t="str">
        <f t="shared" ca="1" si="763"/>
        <v/>
      </c>
      <c r="BC442" s="925" t="str">
        <f t="shared" ca="1" si="764"/>
        <v/>
      </c>
      <c r="BD442" s="925" t="str">
        <f t="shared" ca="1" si="764"/>
        <v/>
      </c>
      <c r="BE442" s="925" t="str">
        <f t="shared" ca="1" si="764"/>
        <v/>
      </c>
      <c r="BF442" s="77" t="str">
        <f t="shared" ca="1" si="765"/>
        <v/>
      </c>
      <c r="BG442" s="924" t="str">
        <f t="shared" ca="1" si="766"/>
        <v/>
      </c>
      <c r="BH442" s="94">
        <f ca="1">IF(BF442&lt;&gt;"",INDEX('（様式１号）３整理番号表'!$AB$7:$AQ$12,MATCH(BF442,'（様式１号）３整理番号表'!$AA$7:$AA$12,0),MATCH(BG442,'（様式１号）３整理番号表'!$AB$6:$AQ$6,0)),0)</f>
        <v>0</v>
      </c>
      <c r="BI442" s="921" t="str">
        <f t="shared" ca="1" si="767"/>
        <v/>
      </c>
      <c r="BJ442" s="922" t="str">
        <f t="shared" ca="1" si="768"/>
        <v/>
      </c>
      <c r="BK442" s="926" t="str">
        <f t="shared" ca="1" si="769"/>
        <v/>
      </c>
      <c r="BL442" s="922" t="str">
        <f t="shared" ca="1" si="770"/>
        <v/>
      </c>
      <c r="BM442" s="79" t="str">
        <f t="shared" ca="1" si="771"/>
        <v/>
      </c>
      <c r="BN442" s="82" t="str">
        <f t="shared" ca="1" si="772"/>
        <v/>
      </c>
      <c r="BO442" s="83" t="str">
        <f t="shared" ca="1" si="773"/>
        <v/>
      </c>
      <c r="BP442" s="84" t="str">
        <f t="shared" ca="1" si="774"/>
        <v/>
      </c>
      <c r="BQ442" s="82" t="str">
        <f t="shared" ca="1" si="775"/>
        <v/>
      </c>
      <c r="BR442" s="97" t="str">
        <f t="shared" ca="1" si="776"/>
        <v/>
      </c>
      <c r="BS442" s="95" t="str">
        <f t="shared" ca="1" si="777"/>
        <v/>
      </c>
      <c r="BT442" s="184" t="str">
        <f t="shared" ca="1" si="778"/>
        <v/>
      </c>
      <c r="BU442" s="611" t="str">
        <f t="shared" ca="1" si="779"/>
        <v/>
      </c>
      <c r="BV442" s="77" t="str">
        <f t="shared" ca="1" si="780"/>
        <v/>
      </c>
      <c r="BW442" s="85" t="str">
        <f t="shared" ca="1" si="781"/>
        <v/>
      </c>
      <c r="BX442" s="86" t="str">
        <f t="shared" ca="1" si="782"/>
        <v/>
      </c>
      <c r="BY442" s="231">
        <f ca="1">IF('ポイント要件確認等（個別表）'!AD442=1,ROUNDDOWN('ポイント要件確認等（個別表）'!AV442,-3),IF('ポイント要件確認等（個別表）'!AD442=2,ROUNDDOWN('ポイント要件確認等（個別表）'!BH442,-3),IF('ポイント要件確認等（個別表）'!AD442=3,ROUNDDOWN('ポイント要件確認等（個別表）'!BT442,-3),0)))</f>
        <v>0</v>
      </c>
      <c r="BZ442" s="86" t="str">
        <f t="shared" ca="1" si="783"/>
        <v/>
      </c>
      <c r="CA442" s="232" t="str">
        <f t="shared" ca="1" si="784"/>
        <v/>
      </c>
      <c r="CB442" s="232">
        <f t="shared" ca="1" si="785"/>
        <v>0</v>
      </c>
      <c r="CC442" s="86" t="str">
        <f t="shared" ca="1" si="786"/>
        <v/>
      </c>
      <c r="CD442" s="86" t="str">
        <f t="shared" ca="1" si="787"/>
        <v/>
      </c>
      <c r="CE442" s="609"/>
      <c r="CF442" s="86" t="str">
        <f t="shared" ca="1" si="788"/>
        <v/>
      </c>
      <c r="CG442" s="185" t="str">
        <f t="shared" ca="1" si="789"/>
        <v/>
      </c>
      <c r="CH442" s="246" t="str">
        <f t="shared" ca="1" si="790"/>
        <v>含税額</v>
      </c>
      <c r="CI442" s="247" t="str">
        <f t="shared" ca="1" si="791"/>
        <v/>
      </c>
      <c r="CJ442" s="87" t="str">
        <f ca="1">IFERROR(IF(INDIRECT("'("&amp;'２個別表'!EO442&amp;")'!AR"&amp;84+EP442)&lt;&gt;1,"",1),"")</f>
        <v/>
      </c>
      <c r="CK442" s="244" t="str">
        <f t="shared" ca="1" si="792"/>
        <v/>
      </c>
      <c r="CL442" s="235" t="str">
        <f t="shared" ca="1" si="793"/>
        <v/>
      </c>
      <c r="CM442" s="239" t="str">
        <f t="shared" ca="1" si="794"/>
        <v/>
      </c>
      <c r="CN442" s="77" t="str">
        <f t="shared" ca="1" si="795"/>
        <v/>
      </c>
      <c r="CO442" s="93" t="str">
        <f ca="1">IFERROR(VLOOKUP(CN442,'（様式１号）３整理番号表'!$T$5:$V$15,2,FALSE),"")</f>
        <v/>
      </c>
      <c r="CP442" s="924" t="str">
        <f t="shared" ca="1" si="796"/>
        <v/>
      </c>
      <c r="CQ442" s="93" t="str">
        <f ca="1">IFERROR(VLOOKUP(CP442,'（様式１号）３整理番号表'!$T$19:$V$24,2,FALSE),"")</f>
        <v/>
      </c>
      <c r="CR442" s="924" t="str">
        <f ca="1">IFERROR(IF(INDIRECT("'("&amp;'２個別表'!EO442&amp;")'!AV"&amp;84+EP442)&lt;&gt;1,"",1),"")</f>
        <v/>
      </c>
      <c r="CS442" s="232">
        <f t="shared" ca="1" si="797"/>
        <v>0</v>
      </c>
      <c r="CT442" s="248">
        <f t="shared" ca="1" si="798"/>
        <v>0</v>
      </c>
      <c r="CU442" s="376" t="str">
        <f ca="1">IF(ER442="補強",IF(COUNTIFS($Z$11:Z442,Z442,$W$11:W442,1)=1,"１①",""),IF(COUNTIFS($Z$11:Z442,Z442,$W$11:W442,2)=1,"２①",""))</f>
        <v/>
      </c>
      <c r="CV442" s="57" t="str">
        <f t="shared" ca="1" si="799"/>
        <v/>
      </c>
      <c r="CW442" s="927" t="str">
        <f t="shared" ca="1" si="800"/>
        <v/>
      </c>
      <c r="CX442" s="256" t="str">
        <f t="shared" ca="1" si="801"/>
        <v/>
      </c>
      <c r="CY442" s="256" t="str">
        <f t="shared" ca="1" si="802"/>
        <v/>
      </c>
      <c r="CZ442" s="256" t="str">
        <f t="shared" ca="1" si="803"/>
        <v/>
      </c>
      <c r="DA442" s="256" t="str">
        <f t="shared" ca="1" si="804"/>
        <v/>
      </c>
      <c r="DB442" s="316" t="str">
        <f ca="1">IFERROR(VLOOKUP($CU442,'（様式１号）３整理番号表'!$Z$19:$AB$32,3,FALSE),"")</f>
        <v/>
      </c>
      <c r="DC442" s="259" t="str">
        <f t="shared" ca="1" si="805"/>
        <v>-</v>
      </c>
      <c r="DD442" s="618" t="str">
        <f t="shared" ca="1" si="806"/>
        <v/>
      </c>
      <c r="DE442" s="321" t="str">
        <f ca="1">IF(AND(AO442=18,AS442=1),IF(COUNTIFS($Y$11:Y442,Y442,$AS$11:AS442,1)=1,"２②",""),IF($CU442="１①",INDEX(INDIRECT("'("&amp;$EO442&amp;")'!AR116:BB116"),1,MATCH(INDIRECT("'("&amp;$EO442&amp;")'!C118"),INDIRECT("'("&amp;$EO442&amp;")'!AR119:BB119"),0)),""))</f>
        <v/>
      </c>
      <c r="DF442" s="324" t="str">
        <f t="shared" ca="1" si="807"/>
        <v/>
      </c>
      <c r="DG442" s="313" t="str">
        <f t="shared" ca="1" si="808"/>
        <v/>
      </c>
      <c r="DH442" s="313" t="str">
        <f t="shared" ca="1" si="809"/>
        <v/>
      </c>
      <c r="DI442" s="313" t="str">
        <f t="shared" ca="1" si="810"/>
        <v/>
      </c>
      <c r="DJ442" s="313" t="str">
        <f t="shared" ca="1" si="811"/>
        <v/>
      </c>
      <c r="DK442" s="328" t="str">
        <f t="shared" ca="1" si="812"/>
        <v/>
      </c>
      <c r="DL442" s="334" t="str">
        <f t="shared" ca="1" si="813"/>
        <v/>
      </c>
      <c r="DM442" s="915" t="str">
        <f t="shared" ca="1" si="814"/>
        <v/>
      </c>
      <c r="DN442" s="15"/>
      <c r="DO442" s="324"/>
      <c r="DP442" s="16"/>
      <c r="DQ442" s="16"/>
      <c r="DR442" s="16"/>
      <c r="DS442" s="16"/>
      <c r="DT442" s="318" t="str">
        <f>IFERROR(VLOOKUP($DN442,'（様式１号）３整理番号表'!$Z$19:$AB$32,3,FALSE),"")</f>
        <v/>
      </c>
      <c r="DU442" s="259" t="str">
        <f t="shared" si="815"/>
        <v/>
      </c>
      <c r="DV442" s="14"/>
      <c r="DW442" s="17" t="str">
        <f t="shared" ca="1" si="816"/>
        <v/>
      </c>
      <c r="DX442" s="88" t="str">
        <f t="shared" ca="1" si="833"/>
        <v/>
      </c>
      <c r="DZ442" s="339">
        <f t="shared" ca="1" si="839"/>
        <v>0</v>
      </c>
      <c r="EA442" s="339">
        <f t="shared" ca="1" si="839"/>
        <v>0</v>
      </c>
      <c r="EB442" s="339">
        <f t="shared" ca="1" si="839"/>
        <v>0</v>
      </c>
      <c r="EC442" s="339">
        <f t="shared" ca="1" si="839"/>
        <v>0</v>
      </c>
      <c r="ED442" s="339">
        <f t="shared" ca="1" si="839"/>
        <v>0</v>
      </c>
      <c r="EE442" s="339">
        <f t="shared" ca="1" si="839"/>
        <v>0</v>
      </c>
      <c r="EF442" s="339">
        <f t="shared" ca="1" si="839"/>
        <v>0</v>
      </c>
      <c r="EG442" s="339">
        <f t="shared" ca="1" si="839"/>
        <v>0</v>
      </c>
      <c r="EH442" s="339">
        <f t="shared" ca="1" si="839"/>
        <v>0</v>
      </c>
      <c r="EI442" s="339">
        <f t="shared" ca="1" si="839"/>
        <v>0</v>
      </c>
      <c r="EJ442" s="339">
        <f t="shared" ca="1" si="839"/>
        <v>0</v>
      </c>
      <c r="EK442" s="339">
        <f t="shared" ca="1" si="839"/>
        <v>0</v>
      </c>
      <c r="EL442" s="339">
        <f t="shared" ca="1" si="839"/>
        <v>0</v>
      </c>
      <c r="EM442" s="339">
        <f t="shared" ca="1" si="839"/>
        <v>0</v>
      </c>
      <c r="EO442" s="919" t="str">
        <f t="shared" ca="1" si="735"/>
        <v/>
      </c>
      <c r="EP442" s="919" t="str">
        <f t="shared" ca="1" si="817"/>
        <v/>
      </c>
      <c r="EQ442" s="919" t="str">
        <f t="shared" ca="1" si="818"/>
        <v/>
      </c>
      <c r="ER442" s="919" t="str">
        <f t="shared" ca="1" si="819"/>
        <v/>
      </c>
      <c r="ES442" s="919" t="str">
        <f ca="1">IFERROR(INDEX('郵便番号（石川県）'!$A$3:$F$2574,MATCH(INDIRECT("'("&amp;EO442&amp;")'!E7"),'郵便番号（石川県）'!$A$3:$A$2574,0),6),"")</f>
        <v/>
      </c>
      <c r="ET442" s="919" t="str">
        <f ca="1">IFERROR(INDEX('郵便番号（石川県）'!$A$3:$F$2574,MATCH(INDIRECT("'("&amp;$EO442&amp;")'!E7"),'郵便番号（石川県）'!$A$3:$A$2574,0),5),"")</f>
        <v/>
      </c>
      <c r="EU442" s="919" t="str">
        <f t="shared" ca="1" si="820"/>
        <v/>
      </c>
      <c r="EV442" s="919" t="str">
        <f t="shared" ca="1" si="821"/>
        <v/>
      </c>
      <c r="EW442" s="919" t="str">
        <f t="shared" ca="1" si="822"/>
        <v/>
      </c>
      <c r="EX442" s="919" t="str">
        <f t="shared" ca="1" si="823"/>
        <v/>
      </c>
      <c r="EY442" s="919" t="str">
        <f t="shared" ca="1" si="824"/>
        <v/>
      </c>
      <c r="EZ442" s="919" t="str">
        <f t="shared" ca="1" si="825"/>
        <v/>
      </c>
      <c r="FA442" s="919" t="str">
        <f t="shared" ca="1" si="826"/>
        <v/>
      </c>
      <c r="FB442" s="919" t="str">
        <f t="shared" ca="1" si="827"/>
        <v/>
      </c>
      <c r="FC442" s="919" t="str">
        <f t="shared" ca="1" si="828"/>
        <v/>
      </c>
      <c r="FD442" s="627" t="str">
        <f t="shared" ca="1" si="829"/>
        <v/>
      </c>
      <c r="FE442" s="630">
        <v>432</v>
      </c>
      <c r="FF442" s="299" t="str">
        <f t="shared" ca="1" si="830"/>
        <v/>
      </c>
      <c r="FG442" s="993" t="str">
        <f t="shared" ca="1" si="831"/>
        <v/>
      </c>
      <c r="FH442" s="919" t="str">
        <f t="shared" ca="1" si="832"/>
        <v/>
      </c>
      <c r="FI442" s="299">
        <f ca="1">COUNTIF($FH$11:FH442,"■")</f>
        <v>0</v>
      </c>
    </row>
    <row r="443" spans="1:165" ht="34.5" customHeight="1">
      <c r="A443" s="445">
        <f t="shared" ca="1" si="736"/>
        <v>0</v>
      </c>
      <c r="B443" s="446">
        <f>IF(R443&lt;&gt;"",IF(COUNTIF(R$11:R443,R443)=1,MAX(B$11:B442)+1,INDEX(B$11:B442,MATCH(R443,R$11:R442,0),1)),0)</f>
        <v>1</v>
      </c>
      <c r="C443" s="446">
        <f ca="1">IF(T443&lt;&gt;"",IF(COUNTIF(T$11:T443,T443)=1,MAX(C$11:C442)+1,INDEX(C$11:C442,MATCH(T443,T$11:T442,0),1)),0)</f>
        <v>0</v>
      </c>
      <c r="D443" s="446">
        <f ca="1">IF(U443&lt;&gt;"",IF(COUNTIF(U$11:U443,U443)=1,MAX(D$11:D442)+1,INDEX(D$11:D442,MATCH(U443,U$11:U442,0),1)),0)</f>
        <v>0</v>
      </c>
      <c r="E443" s="446">
        <f ca="1">IF(S443&lt;&gt;"",IF(COUNTIF(S$11:S443,S443)=1,MAX(E$11:E442)+1,INDEX(E$11:E442,MATCH(S443,S$11:S442,0),1)),0)</f>
        <v>0</v>
      </c>
      <c r="F443" s="446">
        <f ca="1">IF(Z443&lt;&gt;"",IF(COUNTIF(Z$11:Z443,Z443)=1,MAX(F$11:F442)+1,INDEX(F$11:F442,MATCH(Z443,Z$11:Z442,0),1)),0)</f>
        <v>0</v>
      </c>
      <c r="G443" s="447" cm="1">
        <f t="array" aca="1" ref="G443" ca="1">IF(Z443&lt;&gt;"",IF(COUNTIFS(Z$11:Z443,Z443,W$11:W443,W443)=1,MAX(G$11:G442)+1,INDEX(G$11:G442,MATCH(Z443&amp;W443,Z$11:Z442&amp;W$11:W443,0),1)),0)</f>
        <v>0</v>
      </c>
      <c r="H443" s="447">
        <f t="shared" ca="1" si="737"/>
        <v>0</v>
      </c>
      <c r="I443" s="447">
        <f ca="1">IF(T443="",0,IF(COUNTIF(T$11:T443,T443)=1,1,0))</f>
        <v>0</v>
      </c>
      <c r="J443" s="447">
        <f ca="1">IF(U443="",0,IF(COUNTIF(U$11:U443,U443)=1,1,0))</f>
        <v>0</v>
      </c>
      <c r="K443" s="447">
        <f ca="1">IF(S443="",0,IF(COUNTIF(S$11:S443,S443)=1,1,0))</f>
        <v>0</v>
      </c>
      <c r="L443" s="446">
        <f ca="1">IF(Z443="",0,IF(COUNTIF(Z$11:Z443,Z443)=1,1,0))</f>
        <v>0</v>
      </c>
      <c r="M443" s="767">
        <f ca="1">IF($W443=2,IF(COUNTIFS($W$11:$W443,2,$Z$11:$Z443,$Z443)=1,1,0),0)</f>
        <v>0</v>
      </c>
      <c r="N443" s="767">
        <f ca="1">IF($W443=1,IF(COUNTIFS($W$11:$W443,2,$Z$11:$Z443,$Z443)=1,1,0),0)</f>
        <v>0</v>
      </c>
      <c r="O443" s="446">
        <f ca="1">IF(H443=0,0,IF(COUNTIF(Z$11:Z443,Z443)=1,1,0))</f>
        <v>0</v>
      </c>
      <c r="P443" s="448" t="str">
        <f t="shared" ca="1" si="738"/>
        <v>石川県</v>
      </c>
      <c r="Q443" s="89">
        <f t="shared" ca="1" si="739"/>
        <v>433</v>
      </c>
      <c r="R443" s="170" t="s">
        <v>459</v>
      </c>
      <c r="S443" s="357" t="str">
        <f t="shared" ca="1" si="740"/>
        <v/>
      </c>
      <c r="T443" s="357" t="str">
        <f t="shared" ca="1" si="741"/>
        <v/>
      </c>
      <c r="U443" s="58" t="str">
        <f t="shared" ca="1" si="742"/>
        <v/>
      </c>
      <c r="V443" s="58" t="str">
        <f t="shared" ca="1" si="743"/>
        <v/>
      </c>
      <c r="W443" s="920" t="str">
        <f t="shared" ca="1" si="744"/>
        <v/>
      </c>
      <c r="X443" s="369">
        <f ca="1">IFERROR(VLOOKUP(W443,'（様式１号）３整理番号表'!$B$4:$H$5,2,FALSE),0)</f>
        <v>0</v>
      </c>
      <c r="Y443" s="768" t="str" cm="1">
        <f t="array" aca="1" ref="Y443" ca="1">IF(AND(D443=0,F443=0),"",IF(COUNTIF(D$11:D443,D443)=1,1,IF(COUNTIFS(D$11:D443,D443,F$11:F443,F443)=1,INDEX((D$11:D443,F$11:F443,Y$11:Y443),MATCH(_xlfn.MAXIFS(F$11:F442,D$11:D442,D443),$F$11:F443,0),1,3)+1,INDEX((D$11:D443,F$11:F443,Y$11:Y443),MATCH(D443&amp;F443,D$11:D443&amp;F$11:F443,0),1,3))))</f>
        <v/>
      </c>
      <c r="Z443" s="40" t="str">
        <f t="shared" ca="1" si="745"/>
        <v/>
      </c>
      <c r="AA443" s="924" t="str">
        <f t="shared" ca="1" si="746"/>
        <v/>
      </c>
      <c r="AB443" s="93">
        <f ca="1">IFERROR(VLOOKUP(AA443,'（様式１号）３整理番号表'!$B$10:$H$16,2,FALSE),0)</f>
        <v>0</v>
      </c>
      <c r="AC443" s="924" t="str">
        <f t="shared" ca="1" si="747"/>
        <v/>
      </c>
      <c r="AD443" s="924" t="str">
        <f t="shared" ca="1" si="748"/>
        <v/>
      </c>
      <c r="AE443" s="93">
        <f ca="1">IFERROR(VLOOKUP(AD443,'（様式１号）３整理番号表'!$B$21:$H$22,2,FALSE),0)</f>
        <v>0</v>
      </c>
      <c r="AF443" s="924" t="str">
        <f t="shared" ca="1" si="749"/>
        <v/>
      </c>
      <c r="AG443" s="93">
        <f ca="1">IFERROR(VLOOKUP(AF443,'（様式１号）３整理番号表'!$B$26:$H$31,2,FALSE),0)</f>
        <v>0</v>
      </c>
      <c r="AH443" s="924" t="str">
        <f t="shared" ca="1" si="750"/>
        <v/>
      </c>
      <c r="AI443" s="93">
        <f ca="1">IFERROR(VLOOKUP(AH443,'（様式１号）３整理番号表'!$J$5:$N$59,2,FALSE),0)</f>
        <v>0</v>
      </c>
      <c r="AJ443" s="77" t="str">
        <f t="shared" ca="1" si="751"/>
        <v/>
      </c>
      <c r="AK443" s="93">
        <f ca="1">IFERROR(VLOOKUP(AJ443,'（様式１号）３整理番号表'!$P$5:$R$29,2,FALSE),0)</f>
        <v>0</v>
      </c>
      <c r="AL443" s="921" t="str">
        <f t="shared" ca="1" si="752"/>
        <v/>
      </c>
      <c r="AM443" s="921" t="str">
        <f t="shared" ca="1" si="753"/>
        <v/>
      </c>
      <c r="AN443" s="921"/>
      <c r="AO443" s="77" t="str">
        <f t="shared" ca="1" si="754"/>
        <v/>
      </c>
      <c r="AP443" s="93">
        <f ca="1">IFERROR(VLOOKUP(AO443,'（様式１号）３整理番号表'!$P$5:$R$29,2,FALSE),0)</f>
        <v>0</v>
      </c>
      <c r="AQ443" s="924" t="str">
        <f t="shared" ca="1" si="755"/>
        <v/>
      </c>
      <c r="AR443" s="93">
        <f t="shared" ca="1" si="756"/>
        <v>0</v>
      </c>
      <c r="AS443" s="924" t="str">
        <f t="shared" ca="1" si="757"/>
        <v/>
      </c>
      <c r="AT443" s="40" t="str">
        <f t="shared" ca="1" si="758"/>
        <v/>
      </c>
      <c r="AU443" s="93" t="str">
        <f t="shared" ca="1" si="759"/>
        <v/>
      </c>
      <c r="AV443" s="923" t="str">
        <f t="shared" ca="1" si="760"/>
        <v/>
      </c>
      <c r="AW443" s="926" t="str">
        <f t="shared" ca="1" si="761"/>
        <v/>
      </c>
      <c r="AX443" s="925" t="str">
        <f t="shared" ca="1" si="762"/>
        <v/>
      </c>
      <c r="AY443" s="925" t="str">
        <f t="shared" ca="1" si="762"/>
        <v/>
      </c>
      <c r="AZ443" s="925" t="str">
        <f t="shared" ca="1" si="762"/>
        <v/>
      </c>
      <c r="BA443" s="925" t="str">
        <f t="shared" ca="1" si="762"/>
        <v/>
      </c>
      <c r="BB443" s="925" t="str">
        <f t="shared" ca="1" si="763"/>
        <v/>
      </c>
      <c r="BC443" s="925" t="str">
        <f t="shared" ca="1" si="764"/>
        <v/>
      </c>
      <c r="BD443" s="925" t="str">
        <f t="shared" ca="1" si="764"/>
        <v/>
      </c>
      <c r="BE443" s="925" t="str">
        <f t="shared" ca="1" si="764"/>
        <v/>
      </c>
      <c r="BF443" s="77" t="str">
        <f t="shared" ca="1" si="765"/>
        <v/>
      </c>
      <c r="BG443" s="924" t="str">
        <f t="shared" ca="1" si="766"/>
        <v/>
      </c>
      <c r="BH443" s="94">
        <f ca="1">IF(BF443&lt;&gt;"",INDEX('（様式１号）３整理番号表'!$AB$7:$AQ$12,MATCH(BF443,'（様式１号）３整理番号表'!$AA$7:$AA$12,0),MATCH(BG443,'（様式１号）３整理番号表'!$AB$6:$AQ$6,0)),0)</f>
        <v>0</v>
      </c>
      <c r="BI443" s="921" t="str">
        <f t="shared" ca="1" si="767"/>
        <v/>
      </c>
      <c r="BJ443" s="922" t="str">
        <f t="shared" ca="1" si="768"/>
        <v/>
      </c>
      <c r="BK443" s="926" t="str">
        <f t="shared" ca="1" si="769"/>
        <v/>
      </c>
      <c r="BL443" s="922" t="str">
        <f t="shared" ca="1" si="770"/>
        <v/>
      </c>
      <c r="BM443" s="79" t="str">
        <f t="shared" ca="1" si="771"/>
        <v/>
      </c>
      <c r="BN443" s="82" t="str">
        <f t="shared" ca="1" si="772"/>
        <v/>
      </c>
      <c r="BO443" s="83" t="str">
        <f t="shared" ca="1" si="773"/>
        <v/>
      </c>
      <c r="BP443" s="84" t="str">
        <f t="shared" ca="1" si="774"/>
        <v/>
      </c>
      <c r="BQ443" s="82" t="str">
        <f t="shared" ca="1" si="775"/>
        <v/>
      </c>
      <c r="BR443" s="97" t="str">
        <f t="shared" ca="1" si="776"/>
        <v/>
      </c>
      <c r="BS443" s="95" t="str">
        <f t="shared" ca="1" si="777"/>
        <v/>
      </c>
      <c r="BT443" s="184" t="str">
        <f t="shared" ca="1" si="778"/>
        <v/>
      </c>
      <c r="BU443" s="611" t="str">
        <f t="shared" ca="1" si="779"/>
        <v/>
      </c>
      <c r="BV443" s="77" t="str">
        <f t="shared" ca="1" si="780"/>
        <v/>
      </c>
      <c r="BW443" s="85" t="str">
        <f t="shared" ca="1" si="781"/>
        <v/>
      </c>
      <c r="BX443" s="86" t="str">
        <f t="shared" ca="1" si="782"/>
        <v/>
      </c>
      <c r="BY443" s="231">
        <f ca="1">IF('ポイント要件確認等（個別表）'!AD443=1,ROUNDDOWN('ポイント要件確認等（個別表）'!AV443,-3),IF('ポイント要件確認等（個別表）'!AD443=2,ROUNDDOWN('ポイント要件確認等（個別表）'!BH443,-3),IF('ポイント要件確認等（個別表）'!AD443=3,ROUNDDOWN('ポイント要件確認等（個別表）'!BT443,-3),0)))</f>
        <v>0</v>
      </c>
      <c r="BZ443" s="86" t="str">
        <f t="shared" ca="1" si="783"/>
        <v/>
      </c>
      <c r="CA443" s="232" t="str">
        <f t="shared" ca="1" si="784"/>
        <v/>
      </c>
      <c r="CB443" s="232">
        <f t="shared" ca="1" si="785"/>
        <v>0</v>
      </c>
      <c r="CC443" s="86" t="str">
        <f t="shared" ca="1" si="786"/>
        <v/>
      </c>
      <c r="CD443" s="86" t="str">
        <f t="shared" ca="1" si="787"/>
        <v/>
      </c>
      <c r="CE443" s="609"/>
      <c r="CF443" s="86" t="str">
        <f t="shared" ca="1" si="788"/>
        <v/>
      </c>
      <c r="CG443" s="185" t="str">
        <f t="shared" ca="1" si="789"/>
        <v/>
      </c>
      <c r="CH443" s="246" t="str">
        <f t="shared" ca="1" si="790"/>
        <v>含税額</v>
      </c>
      <c r="CI443" s="247" t="str">
        <f t="shared" ca="1" si="791"/>
        <v/>
      </c>
      <c r="CJ443" s="87" t="str">
        <f ca="1">IFERROR(IF(INDIRECT("'("&amp;'２個別表'!EO443&amp;")'!AR"&amp;84+EP443)&lt;&gt;1,"",1),"")</f>
        <v/>
      </c>
      <c r="CK443" s="244" t="str">
        <f t="shared" ca="1" si="792"/>
        <v/>
      </c>
      <c r="CL443" s="235" t="str">
        <f t="shared" ca="1" si="793"/>
        <v/>
      </c>
      <c r="CM443" s="239" t="str">
        <f t="shared" ca="1" si="794"/>
        <v/>
      </c>
      <c r="CN443" s="77" t="str">
        <f t="shared" ca="1" si="795"/>
        <v/>
      </c>
      <c r="CO443" s="93" t="str">
        <f ca="1">IFERROR(VLOOKUP(CN443,'（様式１号）３整理番号表'!$T$5:$V$15,2,FALSE),"")</f>
        <v/>
      </c>
      <c r="CP443" s="924" t="str">
        <f t="shared" ca="1" si="796"/>
        <v/>
      </c>
      <c r="CQ443" s="93" t="str">
        <f ca="1">IFERROR(VLOOKUP(CP443,'（様式１号）３整理番号表'!$T$19:$V$24,2,FALSE),"")</f>
        <v/>
      </c>
      <c r="CR443" s="924" t="str">
        <f ca="1">IFERROR(IF(INDIRECT("'("&amp;'２個別表'!EO443&amp;")'!AV"&amp;84+EP443)&lt;&gt;1,"",1),"")</f>
        <v/>
      </c>
      <c r="CS443" s="232">
        <f t="shared" ca="1" si="797"/>
        <v>0</v>
      </c>
      <c r="CT443" s="248">
        <f t="shared" ca="1" si="798"/>
        <v>0</v>
      </c>
      <c r="CU443" s="376" t="str">
        <f ca="1">IF(ER443="補強",IF(COUNTIFS($Z$11:Z443,Z443,$W$11:W443,1)=1,"１①",""),IF(COUNTIFS($Z$11:Z443,Z443,$W$11:W443,2)=1,"２①",""))</f>
        <v/>
      </c>
      <c r="CV443" s="57" t="str">
        <f t="shared" ca="1" si="799"/>
        <v/>
      </c>
      <c r="CW443" s="927" t="str">
        <f t="shared" ca="1" si="800"/>
        <v/>
      </c>
      <c r="CX443" s="256" t="str">
        <f t="shared" ca="1" si="801"/>
        <v/>
      </c>
      <c r="CY443" s="256" t="str">
        <f t="shared" ca="1" si="802"/>
        <v/>
      </c>
      <c r="CZ443" s="256" t="str">
        <f t="shared" ca="1" si="803"/>
        <v/>
      </c>
      <c r="DA443" s="256" t="str">
        <f t="shared" ca="1" si="804"/>
        <v/>
      </c>
      <c r="DB443" s="316" t="str">
        <f ca="1">IFERROR(VLOOKUP($CU443,'（様式１号）３整理番号表'!$Z$19:$AB$32,3,FALSE),"")</f>
        <v/>
      </c>
      <c r="DC443" s="259" t="str">
        <f t="shared" ca="1" si="805"/>
        <v>-</v>
      </c>
      <c r="DD443" s="618" t="str">
        <f t="shared" ca="1" si="806"/>
        <v/>
      </c>
      <c r="DE443" s="321" t="str">
        <f ca="1">IF(AND(AO443=18,AS443=1),IF(COUNTIFS($Y$11:Y443,Y443,$AS$11:AS443,1)=1,"２②",""),IF($CU443="１①",INDEX(INDIRECT("'("&amp;$EO443&amp;")'!AR116:BB116"),1,MATCH(INDIRECT("'("&amp;$EO443&amp;")'!C118"),INDIRECT("'("&amp;$EO443&amp;")'!AR119:BB119"),0)),""))</f>
        <v/>
      </c>
      <c r="DF443" s="324" t="str">
        <f t="shared" ca="1" si="807"/>
        <v/>
      </c>
      <c r="DG443" s="313" t="str">
        <f t="shared" ca="1" si="808"/>
        <v/>
      </c>
      <c r="DH443" s="313" t="str">
        <f t="shared" ca="1" si="809"/>
        <v/>
      </c>
      <c r="DI443" s="313" t="str">
        <f t="shared" ca="1" si="810"/>
        <v/>
      </c>
      <c r="DJ443" s="313" t="str">
        <f t="shared" ca="1" si="811"/>
        <v/>
      </c>
      <c r="DK443" s="328" t="str">
        <f t="shared" ca="1" si="812"/>
        <v/>
      </c>
      <c r="DL443" s="334" t="str">
        <f t="shared" ca="1" si="813"/>
        <v/>
      </c>
      <c r="DM443" s="915" t="str">
        <f t="shared" ca="1" si="814"/>
        <v/>
      </c>
      <c r="DN443" s="15"/>
      <c r="DO443" s="324"/>
      <c r="DP443" s="16"/>
      <c r="DQ443" s="16"/>
      <c r="DR443" s="16"/>
      <c r="DS443" s="16"/>
      <c r="DT443" s="318" t="str">
        <f>IFERROR(VLOOKUP($DN443,'（様式１号）３整理番号表'!$Z$19:$AB$32,3,FALSE),"")</f>
        <v/>
      </c>
      <c r="DU443" s="259" t="str">
        <f t="shared" si="815"/>
        <v/>
      </c>
      <c r="DV443" s="14"/>
      <c r="DW443" s="17" t="str">
        <f t="shared" ca="1" si="816"/>
        <v/>
      </c>
      <c r="DX443" s="88" t="str">
        <f t="shared" ca="1" si="833"/>
        <v/>
      </c>
      <c r="DZ443" s="339">
        <f t="shared" ca="1" si="839"/>
        <v>0</v>
      </c>
      <c r="EA443" s="339">
        <f t="shared" ca="1" si="839"/>
        <v>0</v>
      </c>
      <c r="EB443" s="339">
        <f t="shared" ca="1" si="839"/>
        <v>0</v>
      </c>
      <c r="EC443" s="339">
        <f t="shared" ca="1" si="839"/>
        <v>0</v>
      </c>
      <c r="ED443" s="339">
        <f t="shared" ca="1" si="839"/>
        <v>0</v>
      </c>
      <c r="EE443" s="339">
        <f t="shared" ca="1" si="839"/>
        <v>0</v>
      </c>
      <c r="EF443" s="339">
        <f t="shared" ca="1" si="839"/>
        <v>0</v>
      </c>
      <c r="EG443" s="339">
        <f t="shared" ca="1" si="839"/>
        <v>0</v>
      </c>
      <c r="EH443" s="339">
        <f t="shared" ca="1" si="839"/>
        <v>0</v>
      </c>
      <c r="EI443" s="339">
        <f t="shared" ca="1" si="839"/>
        <v>0</v>
      </c>
      <c r="EJ443" s="339">
        <f t="shared" ca="1" si="839"/>
        <v>0</v>
      </c>
      <c r="EK443" s="339">
        <f t="shared" ca="1" si="839"/>
        <v>0</v>
      </c>
      <c r="EL443" s="339">
        <f t="shared" ca="1" si="839"/>
        <v>0</v>
      </c>
      <c r="EM443" s="339">
        <f t="shared" ca="1" si="839"/>
        <v>0</v>
      </c>
      <c r="EO443" s="919" t="str">
        <f t="shared" ca="1" si="735"/>
        <v/>
      </c>
      <c r="EP443" s="919" t="str">
        <f t="shared" ca="1" si="817"/>
        <v/>
      </c>
      <c r="EQ443" s="919" t="str">
        <f t="shared" ca="1" si="818"/>
        <v/>
      </c>
      <c r="ER443" s="919" t="str">
        <f t="shared" ca="1" si="819"/>
        <v/>
      </c>
      <c r="ES443" s="919" t="str">
        <f ca="1">IFERROR(INDEX('郵便番号（石川県）'!$A$3:$F$2574,MATCH(INDIRECT("'("&amp;EO443&amp;")'!E7"),'郵便番号（石川県）'!$A$3:$A$2574,0),6),"")</f>
        <v/>
      </c>
      <c r="ET443" s="919" t="str">
        <f ca="1">IFERROR(INDEX('郵便番号（石川県）'!$A$3:$F$2574,MATCH(INDIRECT("'("&amp;$EO443&amp;")'!E7"),'郵便番号（石川県）'!$A$3:$A$2574,0),5),"")</f>
        <v/>
      </c>
      <c r="EU443" s="919" t="str">
        <f t="shared" ca="1" si="820"/>
        <v/>
      </c>
      <c r="EV443" s="919" t="str">
        <f t="shared" ca="1" si="821"/>
        <v/>
      </c>
      <c r="EW443" s="919" t="str">
        <f t="shared" ca="1" si="822"/>
        <v/>
      </c>
      <c r="EX443" s="919" t="str">
        <f t="shared" ca="1" si="823"/>
        <v/>
      </c>
      <c r="EY443" s="919" t="str">
        <f t="shared" ca="1" si="824"/>
        <v/>
      </c>
      <c r="EZ443" s="919" t="str">
        <f t="shared" ca="1" si="825"/>
        <v/>
      </c>
      <c r="FA443" s="919" t="str">
        <f t="shared" ca="1" si="826"/>
        <v/>
      </c>
      <c r="FB443" s="919" t="str">
        <f t="shared" ca="1" si="827"/>
        <v/>
      </c>
      <c r="FC443" s="919" t="str">
        <f t="shared" ca="1" si="828"/>
        <v/>
      </c>
      <c r="FD443" s="627" t="str">
        <f t="shared" ca="1" si="829"/>
        <v/>
      </c>
      <c r="FE443" s="630">
        <v>433</v>
      </c>
      <c r="FF443" s="299" t="str">
        <f t="shared" ca="1" si="830"/>
        <v/>
      </c>
      <c r="FG443" s="993" t="str">
        <f t="shared" ca="1" si="831"/>
        <v/>
      </c>
      <c r="FH443" s="919" t="str">
        <f t="shared" ca="1" si="832"/>
        <v/>
      </c>
      <c r="FI443" s="299">
        <f ca="1">COUNTIF($FH$11:FH443,"■")</f>
        <v>0</v>
      </c>
    </row>
    <row r="444" spans="1:165" ht="34.5" customHeight="1">
      <c r="A444" s="445">
        <f t="shared" ca="1" si="736"/>
        <v>0</v>
      </c>
      <c r="B444" s="446">
        <f>IF(R444&lt;&gt;"",IF(COUNTIF(R$11:R444,R444)=1,MAX(B$11:B443)+1,INDEX(B$11:B443,MATCH(R444,R$11:R443,0),1)),0)</f>
        <v>1</v>
      </c>
      <c r="C444" s="446">
        <f ca="1">IF(T444&lt;&gt;"",IF(COUNTIF(T$11:T444,T444)=1,MAX(C$11:C443)+1,INDEX(C$11:C443,MATCH(T444,T$11:T443,0),1)),0)</f>
        <v>0</v>
      </c>
      <c r="D444" s="446">
        <f ca="1">IF(U444&lt;&gt;"",IF(COUNTIF(U$11:U444,U444)=1,MAX(D$11:D443)+1,INDEX(D$11:D443,MATCH(U444,U$11:U443,0),1)),0)</f>
        <v>0</v>
      </c>
      <c r="E444" s="446">
        <f ca="1">IF(S444&lt;&gt;"",IF(COUNTIF(S$11:S444,S444)=1,MAX(E$11:E443)+1,INDEX(E$11:E443,MATCH(S444,S$11:S443,0),1)),0)</f>
        <v>0</v>
      </c>
      <c r="F444" s="446">
        <f ca="1">IF(Z444&lt;&gt;"",IF(COUNTIF(Z$11:Z444,Z444)=1,MAX(F$11:F443)+1,INDEX(F$11:F443,MATCH(Z444,Z$11:Z443,0),1)),0)</f>
        <v>0</v>
      </c>
      <c r="G444" s="447" cm="1">
        <f t="array" aca="1" ref="G444" ca="1">IF(Z444&lt;&gt;"",IF(COUNTIFS(Z$11:Z444,Z444,W$11:W444,W444)=1,MAX(G$11:G443)+1,INDEX(G$11:G443,MATCH(Z444&amp;W444,Z$11:Z443&amp;W$11:W444,0),1)),0)</f>
        <v>0</v>
      </c>
      <c r="H444" s="447">
        <f t="shared" ca="1" si="737"/>
        <v>0</v>
      </c>
      <c r="I444" s="447">
        <f ca="1">IF(T444="",0,IF(COUNTIF(T$11:T444,T444)=1,1,0))</f>
        <v>0</v>
      </c>
      <c r="J444" s="447">
        <f ca="1">IF(U444="",0,IF(COUNTIF(U$11:U444,U444)=1,1,0))</f>
        <v>0</v>
      </c>
      <c r="K444" s="447">
        <f ca="1">IF(S444="",0,IF(COUNTIF(S$11:S444,S444)=1,1,0))</f>
        <v>0</v>
      </c>
      <c r="L444" s="446">
        <f ca="1">IF(Z444="",0,IF(COUNTIF(Z$11:Z444,Z444)=1,1,0))</f>
        <v>0</v>
      </c>
      <c r="M444" s="767">
        <f ca="1">IF($W444=2,IF(COUNTIFS($W$11:$W444,2,$Z$11:$Z444,$Z444)=1,1,0),0)</f>
        <v>0</v>
      </c>
      <c r="N444" s="767">
        <f ca="1">IF($W444=1,IF(COUNTIFS($W$11:$W444,2,$Z$11:$Z444,$Z444)=1,1,0),0)</f>
        <v>0</v>
      </c>
      <c r="O444" s="446">
        <f ca="1">IF(H444=0,0,IF(COUNTIF(Z$11:Z444,Z444)=1,1,0))</f>
        <v>0</v>
      </c>
      <c r="P444" s="448" t="str">
        <f t="shared" ca="1" si="738"/>
        <v>石川県</v>
      </c>
      <c r="Q444" s="89">
        <f t="shared" ca="1" si="739"/>
        <v>434</v>
      </c>
      <c r="R444" s="170" t="s">
        <v>459</v>
      </c>
      <c r="S444" s="357" t="str">
        <f t="shared" ca="1" si="740"/>
        <v/>
      </c>
      <c r="T444" s="357" t="str">
        <f t="shared" ca="1" si="741"/>
        <v/>
      </c>
      <c r="U444" s="58" t="str">
        <f t="shared" ca="1" si="742"/>
        <v/>
      </c>
      <c r="V444" s="58" t="str">
        <f t="shared" ca="1" si="743"/>
        <v/>
      </c>
      <c r="W444" s="920" t="str">
        <f t="shared" ca="1" si="744"/>
        <v/>
      </c>
      <c r="X444" s="369">
        <f ca="1">IFERROR(VLOOKUP(W444,'（様式１号）３整理番号表'!$B$4:$H$5,2,FALSE),0)</f>
        <v>0</v>
      </c>
      <c r="Y444" s="768" t="str" cm="1">
        <f t="array" aca="1" ref="Y444" ca="1">IF(AND(D444=0,F444=0),"",IF(COUNTIF(D$11:D444,D444)=1,1,IF(COUNTIFS(D$11:D444,D444,F$11:F444,F444)=1,INDEX((D$11:D444,F$11:F444,Y$11:Y444),MATCH(_xlfn.MAXIFS(F$11:F443,D$11:D443,D444),$F$11:F444,0),1,3)+1,INDEX((D$11:D444,F$11:F444,Y$11:Y444),MATCH(D444&amp;F444,D$11:D444&amp;F$11:F444,0),1,3))))</f>
        <v/>
      </c>
      <c r="Z444" s="40" t="str">
        <f t="shared" ca="1" si="745"/>
        <v/>
      </c>
      <c r="AA444" s="924" t="str">
        <f t="shared" ca="1" si="746"/>
        <v/>
      </c>
      <c r="AB444" s="93">
        <f ca="1">IFERROR(VLOOKUP(AA444,'（様式１号）３整理番号表'!$B$10:$H$16,2,FALSE),0)</f>
        <v>0</v>
      </c>
      <c r="AC444" s="924" t="str">
        <f t="shared" ca="1" si="747"/>
        <v/>
      </c>
      <c r="AD444" s="924" t="str">
        <f t="shared" ca="1" si="748"/>
        <v/>
      </c>
      <c r="AE444" s="93">
        <f ca="1">IFERROR(VLOOKUP(AD444,'（様式１号）３整理番号表'!$B$21:$H$22,2,FALSE),0)</f>
        <v>0</v>
      </c>
      <c r="AF444" s="924" t="str">
        <f t="shared" ca="1" si="749"/>
        <v/>
      </c>
      <c r="AG444" s="93">
        <f ca="1">IFERROR(VLOOKUP(AF444,'（様式１号）３整理番号表'!$B$26:$H$31,2,FALSE),0)</f>
        <v>0</v>
      </c>
      <c r="AH444" s="924" t="str">
        <f t="shared" ca="1" si="750"/>
        <v/>
      </c>
      <c r="AI444" s="93">
        <f ca="1">IFERROR(VLOOKUP(AH444,'（様式１号）３整理番号表'!$J$5:$N$59,2,FALSE),0)</f>
        <v>0</v>
      </c>
      <c r="AJ444" s="77" t="str">
        <f t="shared" ca="1" si="751"/>
        <v/>
      </c>
      <c r="AK444" s="93">
        <f ca="1">IFERROR(VLOOKUP(AJ444,'（様式１号）３整理番号表'!$P$5:$R$29,2,FALSE),0)</f>
        <v>0</v>
      </c>
      <c r="AL444" s="921" t="str">
        <f t="shared" ca="1" si="752"/>
        <v/>
      </c>
      <c r="AM444" s="921" t="str">
        <f t="shared" ca="1" si="753"/>
        <v/>
      </c>
      <c r="AN444" s="921"/>
      <c r="AO444" s="77" t="str">
        <f t="shared" ca="1" si="754"/>
        <v/>
      </c>
      <c r="AP444" s="93">
        <f ca="1">IFERROR(VLOOKUP(AO444,'（様式１号）３整理番号表'!$P$5:$R$29,2,FALSE),0)</f>
        <v>0</v>
      </c>
      <c r="AQ444" s="924" t="str">
        <f t="shared" ca="1" si="755"/>
        <v/>
      </c>
      <c r="AR444" s="93">
        <f t="shared" ca="1" si="756"/>
        <v>0</v>
      </c>
      <c r="AS444" s="924" t="str">
        <f t="shared" ca="1" si="757"/>
        <v/>
      </c>
      <c r="AT444" s="40" t="str">
        <f t="shared" ca="1" si="758"/>
        <v/>
      </c>
      <c r="AU444" s="93" t="str">
        <f t="shared" ca="1" si="759"/>
        <v/>
      </c>
      <c r="AV444" s="923" t="str">
        <f t="shared" ca="1" si="760"/>
        <v/>
      </c>
      <c r="AW444" s="926" t="str">
        <f t="shared" ca="1" si="761"/>
        <v/>
      </c>
      <c r="AX444" s="925" t="str">
        <f t="shared" ca="1" si="762"/>
        <v/>
      </c>
      <c r="AY444" s="925" t="str">
        <f t="shared" ca="1" si="762"/>
        <v/>
      </c>
      <c r="AZ444" s="925" t="str">
        <f t="shared" ca="1" si="762"/>
        <v/>
      </c>
      <c r="BA444" s="925" t="str">
        <f t="shared" ca="1" si="762"/>
        <v/>
      </c>
      <c r="BB444" s="925" t="str">
        <f t="shared" ca="1" si="763"/>
        <v/>
      </c>
      <c r="BC444" s="925" t="str">
        <f t="shared" ca="1" si="764"/>
        <v/>
      </c>
      <c r="BD444" s="925" t="str">
        <f t="shared" ca="1" si="764"/>
        <v/>
      </c>
      <c r="BE444" s="925" t="str">
        <f t="shared" ca="1" si="764"/>
        <v/>
      </c>
      <c r="BF444" s="77" t="str">
        <f t="shared" ca="1" si="765"/>
        <v/>
      </c>
      <c r="BG444" s="924" t="str">
        <f t="shared" ca="1" si="766"/>
        <v/>
      </c>
      <c r="BH444" s="94">
        <f ca="1">IF(BF444&lt;&gt;"",INDEX('（様式１号）３整理番号表'!$AB$7:$AQ$12,MATCH(BF444,'（様式１号）３整理番号表'!$AA$7:$AA$12,0),MATCH(BG444,'（様式１号）３整理番号表'!$AB$6:$AQ$6,0)),0)</f>
        <v>0</v>
      </c>
      <c r="BI444" s="921" t="str">
        <f t="shared" ca="1" si="767"/>
        <v/>
      </c>
      <c r="BJ444" s="922" t="str">
        <f t="shared" ca="1" si="768"/>
        <v/>
      </c>
      <c r="BK444" s="926" t="str">
        <f t="shared" ca="1" si="769"/>
        <v/>
      </c>
      <c r="BL444" s="922" t="str">
        <f t="shared" ca="1" si="770"/>
        <v/>
      </c>
      <c r="BM444" s="79" t="str">
        <f t="shared" ca="1" si="771"/>
        <v/>
      </c>
      <c r="BN444" s="82" t="str">
        <f t="shared" ca="1" si="772"/>
        <v/>
      </c>
      <c r="BO444" s="83" t="str">
        <f t="shared" ca="1" si="773"/>
        <v/>
      </c>
      <c r="BP444" s="84" t="str">
        <f t="shared" ca="1" si="774"/>
        <v/>
      </c>
      <c r="BQ444" s="82" t="str">
        <f t="shared" ca="1" si="775"/>
        <v/>
      </c>
      <c r="BR444" s="97" t="str">
        <f t="shared" ca="1" si="776"/>
        <v/>
      </c>
      <c r="BS444" s="95" t="str">
        <f t="shared" ca="1" si="777"/>
        <v/>
      </c>
      <c r="BT444" s="184" t="str">
        <f t="shared" ca="1" si="778"/>
        <v/>
      </c>
      <c r="BU444" s="611" t="str">
        <f t="shared" ca="1" si="779"/>
        <v/>
      </c>
      <c r="BV444" s="77" t="str">
        <f t="shared" ca="1" si="780"/>
        <v/>
      </c>
      <c r="BW444" s="85" t="str">
        <f t="shared" ca="1" si="781"/>
        <v/>
      </c>
      <c r="BX444" s="86" t="str">
        <f t="shared" ca="1" si="782"/>
        <v/>
      </c>
      <c r="BY444" s="231">
        <f ca="1">IF('ポイント要件確認等（個別表）'!AD444=1,ROUNDDOWN('ポイント要件確認等（個別表）'!AV444,-3),IF('ポイント要件確認等（個別表）'!AD444=2,ROUNDDOWN('ポイント要件確認等（個別表）'!BH444,-3),IF('ポイント要件確認等（個別表）'!AD444=3,ROUNDDOWN('ポイント要件確認等（個別表）'!BT444,-3),0)))</f>
        <v>0</v>
      </c>
      <c r="BZ444" s="86" t="str">
        <f t="shared" ca="1" si="783"/>
        <v/>
      </c>
      <c r="CA444" s="232" t="str">
        <f t="shared" ca="1" si="784"/>
        <v/>
      </c>
      <c r="CB444" s="232">
        <f t="shared" ca="1" si="785"/>
        <v>0</v>
      </c>
      <c r="CC444" s="86" t="str">
        <f t="shared" ca="1" si="786"/>
        <v/>
      </c>
      <c r="CD444" s="86" t="str">
        <f t="shared" ca="1" si="787"/>
        <v/>
      </c>
      <c r="CE444" s="609"/>
      <c r="CF444" s="86" t="str">
        <f t="shared" ca="1" si="788"/>
        <v/>
      </c>
      <c r="CG444" s="185" t="str">
        <f t="shared" ca="1" si="789"/>
        <v/>
      </c>
      <c r="CH444" s="246" t="str">
        <f t="shared" ca="1" si="790"/>
        <v>含税額</v>
      </c>
      <c r="CI444" s="247" t="str">
        <f t="shared" ca="1" si="791"/>
        <v/>
      </c>
      <c r="CJ444" s="87" t="str">
        <f ca="1">IFERROR(IF(INDIRECT("'("&amp;'２個別表'!EO444&amp;")'!AR"&amp;84+EP444)&lt;&gt;1,"",1),"")</f>
        <v/>
      </c>
      <c r="CK444" s="244" t="str">
        <f t="shared" ca="1" si="792"/>
        <v/>
      </c>
      <c r="CL444" s="235" t="str">
        <f t="shared" ca="1" si="793"/>
        <v/>
      </c>
      <c r="CM444" s="239" t="str">
        <f t="shared" ca="1" si="794"/>
        <v/>
      </c>
      <c r="CN444" s="77" t="str">
        <f t="shared" ca="1" si="795"/>
        <v/>
      </c>
      <c r="CO444" s="93" t="str">
        <f ca="1">IFERROR(VLOOKUP(CN444,'（様式１号）３整理番号表'!$T$5:$V$15,2,FALSE),"")</f>
        <v/>
      </c>
      <c r="CP444" s="924" t="str">
        <f t="shared" ca="1" si="796"/>
        <v/>
      </c>
      <c r="CQ444" s="93" t="str">
        <f ca="1">IFERROR(VLOOKUP(CP444,'（様式１号）３整理番号表'!$T$19:$V$24,2,FALSE),"")</f>
        <v/>
      </c>
      <c r="CR444" s="924" t="str">
        <f ca="1">IFERROR(IF(INDIRECT("'("&amp;'２個別表'!EO444&amp;")'!AV"&amp;84+EP444)&lt;&gt;1,"",1),"")</f>
        <v/>
      </c>
      <c r="CS444" s="232">
        <f t="shared" ca="1" si="797"/>
        <v>0</v>
      </c>
      <c r="CT444" s="248">
        <f t="shared" ca="1" si="798"/>
        <v>0</v>
      </c>
      <c r="CU444" s="376" t="str">
        <f ca="1">IF(ER444="補強",IF(COUNTIFS($Z$11:Z444,Z444,$W$11:W444,1)=1,"１①",""),IF(COUNTIFS($Z$11:Z444,Z444,$W$11:W444,2)=1,"２①",""))</f>
        <v/>
      </c>
      <c r="CV444" s="57" t="str">
        <f t="shared" ca="1" si="799"/>
        <v/>
      </c>
      <c r="CW444" s="927" t="str">
        <f t="shared" ca="1" si="800"/>
        <v/>
      </c>
      <c r="CX444" s="256" t="str">
        <f t="shared" ca="1" si="801"/>
        <v/>
      </c>
      <c r="CY444" s="256" t="str">
        <f t="shared" ca="1" si="802"/>
        <v/>
      </c>
      <c r="CZ444" s="256" t="str">
        <f t="shared" ca="1" si="803"/>
        <v/>
      </c>
      <c r="DA444" s="256" t="str">
        <f t="shared" ca="1" si="804"/>
        <v/>
      </c>
      <c r="DB444" s="316" t="str">
        <f ca="1">IFERROR(VLOOKUP($CU444,'（様式１号）３整理番号表'!$Z$19:$AB$32,3,FALSE),"")</f>
        <v/>
      </c>
      <c r="DC444" s="259" t="str">
        <f t="shared" ca="1" si="805"/>
        <v>-</v>
      </c>
      <c r="DD444" s="618" t="str">
        <f t="shared" ca="1" si="806"/>
        <v/>
      </c>
      <c r="DE444" s="321" t="str">
        <f ca="1">IF(AND(AO444=18,AS444=1),IF(COUNTIFS($Y$11:Y444,Y444,$AS$11:AS444,1)=1,"２②",""),IF($CU444="１①",INDEX(INDIRECT("'("&amp;$EO444&amp;")'!AR116:BB116"),1,MATCH(INDIRECT("'("&amp;$EO444&amp;")'!C118"),INDIRECT("'("&amp;$EO444&amp;")'!AR119:BB119"),0)),""))</f>
        <v/>
      </c>
      <c r="DF444" s="324" t="str">
        <f t="shared" ca="1" si="807"/>
        <v/>
      </c>
      <c r="DG444" s="313" t="str">
        <f t="shared" ca="1" si="808"/>
        <v/>
      </c>
      <c r="DH444" s="313" t="str">
        <f t="shared" ca="1" si="809"/>
        <v/>
      </c>
      <c r="DI444" s="313" t="str">
        <f t="shared" ca="1" si="810"/>
        <v/>
      </c>
      <c r="DJ444" s="313" t="str">
        <f t="shared" ca="1" si="811"/>
        <v/>
      </c>
      <c r="DK444" s="328" t="str">
        <f t="shared" ca="1" si="812"/>
        <v/>
      </c>
      <c r="DL444" s="334" t="str">
        <f t="shared" ca="1" si="813"/>
        <v/>
      </c>
      <c r="DM444" s="915" t="str">
        <f t="shared" ca="1" si="814"/>
        <v/>
      </c>
      <c r="DN444" s="15"/>
      <c r="DO444" s="324"/>
      <c r="DP444" s="16"/>
      <c r="DQ444" s="16"/>
      <c r="DR444" s="16"/>
      <c r="DS444" s="16"/>
      <c r="DT444" s="318" t="str">
        <f>IFERROR(VLOOKUP($DN444,'（様式１号）３整理番号表'!$Z$19:$AB$32,3,FALSE),"")</f>
        <v/>
      </c>
      <c r="DU444" s="259" t="str">
        <f t="shared" si="815"/>
        <v/>
      </c>
      <c r="DV444" s="14"/>
      <c r="DW444" s="17" t="str">
        <f t="shared" ca="1" si="816"/>
        <v/>
      </c>
      <c r="DX444" s="88" t="str">
        <f t="shared" ca="1" si="833"/>
        <v/>
      </c>
      <c r="DZ444" s="339">
        <f t="shared" ca="1" si="839"/>
        <v>0</v>
      </c>
      <c r="EA444" s="339">
        <f t="shared" ca="1" si="839"/>
        <v>0</v>
      </c>
      <c r="EB444" s="339">
        <f t="shared" ca="1" si="839"/>
        <v>0</v>
      </c>
      <c r="EC444" s="339">
        <f t="shared" ca="1" si="839"/>
        <v>0</v>
      </c>
      <c r="ED444" s="339">
        <f t="shared" ca="1" si="839"/>
        <v>0</v>
      </c>
      <c r="EE444" s="339">
        <f t="shared" ca="1" si="839"/>
        <v>0</v>
      </c>
      <c r="EF444" s="339">
        <f t="shared" ca="1" si="839"/>
        <v>0</v>
      </c>
      <c r="EG444" s="339">
        <f t="shared" ca="1" si="839"/>
        <v>0</v>
      </c>
      <c r="EH444" s="339">
        <f t="shared" ca="1" si="839"/>
        <v>0</v>
      </c>
      <c r="EI444" s="339">
        <f t="shared" ca="1" si="839"/>
        <v>0</v>
      </c>
      <c r="EJ444" s="339">
        <f t="shared" ca="1" si="839"/>
        <v>0</v>
      </c>
      <c r="EK444" s="339">
        <f t="shared" ca="1" si="839"/>
        <v>0</v>
      </c>
      <c r="EL444" s="339">
        <f t="shared" ca="1" si="839"/>
        <v>0</v>
      </c>
      <c r="EM444" s="339">
        <f t="shared" ca="1" si="839"/>
        <v>0</v>
      </c>
      <c r="EO444" s="919" t="str">
        <f t="shared" ca="1" si="735"/>
        <v/>
      </c>
      <c r="EP444" s="919" t="str">
        <f t="shared" ca="1" si="817"/>
        <v/>
      </c>
      <c r="EQ444" s="919" t="str">
        <f t="shared" ca="1" si="818"/>
        <v/>
      </c>
      <c r="ER444" s="919" t="str">
        <f t="shared" ca="1" si="819"/>
        <v/>
      </c>
      <c r="ES444" s="919" t="str">
        <f ca="1">IFERROR(INDEX('郵便番号（石川県）'!$A$3:$F$2574,MATCH(INDIRECT("'("&amp;EO444&amp;")'!E7"),'郵便番号（石川県）'!$A$3:$A$2574,0),6),"")</f>
        <v/>
      </c>
      <c r="ET444" s="919" t="str">
        <f ca="1">IFERROR(INDEX('郵便番号（石川県）'!$A$3:$F$2574,MATCH(INDIRECT("'("&amp;$EO444&amp;")'!E7"),'郵便番号（石川県）'!$A$3:$A$2574,0),5),"")</f>
        <v/>
      </c>
      <c r="EU444" s="919" t="str">
        <f t="shared" ca="1" si="820"/>
        <v/>
      </c>
      <c r="EV444" s="919" t="str">
        <f t="shared" ca="1" si="821"/>
        <v/>
      </c>
      <c r="EW444" s="919" t="str">
        <f t="shared" ca="1" si="822"/>
        <v/>
      </c>
      <c r="EX444" s="919" t="str">
        <f t="shared" ca="1" si="823"/>
        <v/>
      </c>
      <c r="EY444" s="919" t="str">
        <f t="shared" ca="1" si="824"/>
        <v/>
      </c>
      <c r="EZ444" s="919" t="str">
        <f t="shared" ca="1" si="825"/>
        <v/>
      </c>
      <c r="FA444" s="919" t="str">
        <f t="shared" ca="1" si="826"/>
        <v/>
      </c>
      <c r="FB444" s="919" t="str">
        <f t="shared" ca="1" si="827"/>
        <v/>
      </c>
      <c r="FC444" s="919" t="str">
        <f t="shared" ca="1" si="828"/>
        <v/>
      </c>
      <c r="FD444" s="627" t="str">
        <f t="shared" ca="1" si="829"/>
        <v/>
      </c>
      <c r="FE444" s="630">
        <v>434</v>
      </c>
      <c r="FF444" s="299" t="str">
        <f t="shared" ca="1" si="830"/>
        <v/>
      </c>
      <c r="FG444" s="993" t="str">
        <f t="shared" ca="1" si="831"/>
        <v/>
      </c>
      <c r="FH444" s="919" t="str">
        <f t="shared" ca="1" si="832"/>
        <v/>
      </c>
      <c r="FI444" s="299">
        <f ca="1">COUNTIF($FH$11:FH444,"■")</f>
        <v>0</v>
      </c>
    </row>
    <row r="445" spans="1:165" ht="34.5" customHeight="1">
      <c r="A445" s="445">
        <f t="shared" ca="1" si="736"/>
        <v>0</v>
      </c>
      <c r="B445" s="446">
        <f>IF(R445&lt;&gt;"",IF(COUNTIF(R$11:R445,R445)=1,MAX(B$11:B444)+1,INDEX(B$11:B444,MATCH(R445,R$11:R444,0),1)),0)</f>
        <v>1</v>
      </c>
      <c r="C445" s="446">
        <f ca="1">IF(T445&lt;&gt;"",IF(COUNTIF(T$11:T445,T445)=1,MAX(C$11:C444)+1,INDEX(C$11:C444,MATCH(T445,T$11:T444,0),1)),0)</f>
        <v>0</v>
      </c>
      <c r="D445" s="446">
        <f ca="1">IF(U445&lt;&gt;"",IF(COUNTIF(U$11:U445,U445)=1,MAX(D$11:D444)+1,INDEX(D$11:D444,MATCH(U445,U$11:U444,0),1)),0)</f>
        <v>0</v>
      </c>
      <c r="E445" s="446">
        <f ca="1">IF(S445&lt;&gt;"",IF(COUNTIF(S$11:S445,S445)=1,MAX(E$11:E444)+1,INDEX(E$11:E444,MATCH(S445,S$11:S444,0),1)),0)</f>
        <v>0</v>
      </c>
      <c r="F445" s="446">
        <f ca="1">IF(Z445&lt;&gt;"",IF(COUNTIF(Z$11:Z445,Z445)=1,MAX(F$11:F444)+1,INDEX(F$11:F444,MATCH(Z445,Z$11:Z444,0),1)),0)</f>
        <v>0</v>
      </c>
      <c r="G445" s="447" cm="1">
        <f t="array" aca="1" ref="G445" ca="1">IF(Z445&lt;&gt;"",IF(COUNTIFS(Z$11:Z445,Z445,W$11:W445,W445)=1,MAX(G$11:G444)+1,INDEX(G$11:G444,MATCH(Z445&amp;W445,Z$11:Z444&amp;W$11:W445,0),1)),0)</f>
        <v>0</v>
      </c>
      <c r="H445" s="447">
        <f t="shared" ca="1" si="737"/>
        <v>0</v>
      </c>
      <c r="I445" s="447">
        <f ca="1">IF(T445="",0,IF(COUNTIF(T$11:T445,T445)=1,1,0))</f>
        <v>0</v>
      </c>
      <c r="J445" s="447">
        <f ca="1">IF(U445="",0,IF(COUNTIF(U$11:U445,U445)=1,1,0))</f>
        <v>0</v>
      </c>
      <c r="K445" s="447">
        <f ca="1">IF(S445="",0,IF(COUNTIF(S$11:S445,S445)=1,1,0))</f>
        <v>0</v>
      </c>
      <c r="L445" s="446">
        <f ca="1">IF(Z445="",0,IF(COUNTIF(Z$11:Z445,Z445)=1,1,0))</f>
        <v>0</v>
      </c>
      <c r="M445" s="767">
        <f ca="1">IF($W445=2,IF(COUNTIFS($W$11:$W445,2,$Z$11:$Z445,$Z445)=1,1,0),0)</f>
        <v>0</v>
      </c>
      <c r="N445" s="767">
        <f ca="1">IF($W445=1,IF(COUNTIFS($W$11:$W445,2,$Z$11:$Z445,$Z445)=1,1,0),0)</f>
        <v>0</v>
      </c>
      <c r="O445" s="446">
        <f ca="1">IF(H445=0,0,IF(COUNTIF(Z$11:Z445,Z445)=1,1,0))</f>
        <v>0</v>
      </c>
      <c r="P445" s="448" t="str">
        <f t="shared" ca="1" si="738"/>
        <v>石川県</v>
      </c>
      <c r="Q445" s="89">
        <f t="shared" ca="1" si="739"/>
        <v>435</v>
      </c>
      <c r="R445" s="170" t="s">
        <v>459</v>
      </c>
      <c r="S445" s="357" t="str">
        <f t="shared" ca="1" si="740"/>
        <v/>
      </c>
      <c r="T445" s="357" t="str">
        <f t="shared" ca="1" si="741"/>
        <v/>
      </c>
      <c r="U445" s="58" t="str">
        <f t="shared" ca="1" si="742"/>
        <v/>
      </c>
      <c r="V445" s="58" t="str">
        <f t="shared" ca="1" si="743"/>
        <v/>
      </c>
      <c r="W445" s="920" t="str">
        <f t="shared" ca="1" si="744"/>
        <v/>
      </c>
      <c r="X445" s="369">
        <f ca="1">IFERROR(VLOOKUP(W445,'（様式１号）３整理番号表'!$B$4:$H$5,2,FALSE),0)</f>
        <v>0</v>
      </c>
      <c r="Y445" s="768" t="str" cm="1">
        <f t="array" aca="1" ref="Y445" ca="1">IF(AND(D445=0,F445=0),"",IF(COUNTIF(D$11:D445,D445)=1,1,IF(COUNTIFS(D$11:D445,D445,F$11:F445,F445)=1,INDEX((D$11:D445,F$11:F445,Y$11:Y445),MATCH(_xlfn.MAXIFS(F$11:F444,D$11:D444,D445),$F$11:F445,0),1,3)+1,INDEX((D$11:D445,F$11:F445,Y$11:Y445),MATCH(D445&amp;F445,D$11:D445&amp;F$11:F445,0),1,3))))</f>
        <v/>
      </c>
      <c r="Z445" s="40" t="str">
        <f t="shared" ca="1" si="745"/>
        <v/>
      </c>
      <c r="AA445" s="924" t="str">
        <f t="shared" ca="1" si="746"/>
        <v/>
      </c>
      <c r="AB445" s="93">
        <f ca="1">IFERROR(VLOOKUP(AA445,'（様式１号）３整理番号表'!$B$10:$H$16,2,FALSE),0)</f>
        <v>0</v>
      </c>
      <c r="AC445" s="924" t="str">
        <f t="shared" ca="1" si="747"/>
        <v/>
      </c>
      <c r="AD445" s="924" t="str">
        <f t="shared" ca="1" si="748"/>
        <v/>
      </c>
      <c r="AE445" s="93">
        <f ca="1">IFERROR(VLOOKUP(AD445,'（様式１号）３整理番号表'!$B$21:$H$22,2,FALSE),0)</f>
        <v>0</v>
      </c>
      <c r="AF445" s="924" t="str">
        <f t="shared" ca="1" si="749"/>
        <v/>
      </c>
      <c r="AG445" s="93">
        <f ca="1">IFERROR(VLOOKUP(AF445,'（様式１号）３整理番号表'!$B$26:$H$31,2,FALSE),0)</f>
        <v>0</v>
      </c>
      <c r="AH445" s="924" t="str">
        <f t="shared" ca="1" si="750"/>
        <v/>
      </c>
      <c r="AI445" s="93">
        <f ca="1">IFERROR(VLOOKUP(AH445,'（様式１号）３整理番号表'!$J$5:$N$59,2,FALSE),0)</f>
        <v>0</v>
      </c>
      <c r="AJ445" s="77" t="str">
        <f t="shared" ca="1" si="751"/>
        <v/>
      </c>
      <c r="AK445" s="93">
        <f ca="1">IFERROR(VLOOKUP(AJ445,'（様式１号）３整理番号表'!$P$5:$R$29,2,FALSE),0)</f>
        <v>0</v>
      </c>
      <c r="AL445" s="921" t="str">
        <f t="shared" ca="1" si="752"/>
        <v/>
      </c>
      <c r="AM445" s="921" t="str">
        <f t="shared" ca="1" si="753"/>
        <v/>
      </c>
      <c r="AN445" s="921"/>
      <c r="AO445" s="77" t="str">
        <f t="shared" ca="1" si="754"/>
        <v/>
      </c>
      <c r="AP445" s="93">
        <f ca="1">IFERROR(VLOOKUP(AO445,'（様式１号）３整理番号表'!$P$5:$R$29,2,FALSE),0)</f>
        <v>0</v>
      </c>
      <c r="AQ445" s="924" t="str">
        <f t="shared" ca="1" si="755"/>
        <v/>
      </c>
      <c r="AR445" s="93">
        <f t="shared" ca="1" si="756"/>
        <v>0</v>
      </c>
      <c r="AS445" s="924" t="str">
        <f t="shared" ca="1" si="757"/>
        <v/>
      </c>
      <c r="AT445" s="40" t="str">
        <f t="shared" ca="1" si="758"/>
        <v/>
      </c>
      <c r="AU445" s="93" t="str">
        <f t="shared" ca="1" si="759"/>
        <v/>
      </c>
      <c r="AV445" s="923" t="str">
        <f t="shared" ca="1" si="760"/>
        <v/>
      </c>
      <c r="AW445" s="926" t="str">
        <f t="shared" ca="1" si="761"/>
        <v/>
      </c>
      <c r="AX445" s="925" t="str">
        <f t="shared" ca="1" si="762"/>
        <v/>
      </c>
      <c r="AY445" s="925" t="str">
        <f t="shared" ca="1" si="762"/>
        <v/>
      </c>
      <c r="AZ445" s="925" t="str">
        <f t="shared" ca="1" si="762"/>
        <v/>
      </c>
      <c r="BA445" s="925" t="str">
        <f t="shared" ca="1" si="762"/>
        <v/>
      </c>
      <c r="BB445" s="925" t="str">
        <f t="shared" ca="1" si="763"/>
        <v/>
      </c>
      <c r="BC445" s="925" t="str">
        <f t="shared" ca="1" si="764"/>
        <v/>
      </c>
      <c r="BD445" s="925" t="str">
        <f t="shared" ca="1" si="764"/>
        <v/>
      </c>
      <c r="BE445" s="925" t="str">
        <f t="shared" ca="1" si="764"/>
        <v/>
      </c>
      <c r="BF445" s="77" t="str">
        <f t="shared" ca="1" si="765"/>
        <v/>
      </c>
      <c r="BG445" s="924" t="str">
        <f t="shared" ca="1" si="766"/>
        <v/>
      </c>
      <c r="BH445" s="94">
        <f ca="1">IF(BF445&lt;&gt;"",INDEX('（様式１号）３整理番号表'!$AB$7:$AQ$12,MATCH(BF445,'（様式１号）３整理番号表'!$AA$7:$AA$12,0),MATCH(BG445,'（様式１号）３整理番号表'!$AB$6:$AQ$6,0)),0)</f>
        <v>0</v>
      </c>
      <c r="BI445" s="921" t="str">
        <f t="shared" ca="1" si="767"/>
        <v/>
      </c>
      <c r="BJ445" s="922" t="str">
        <f t="shared" ca="1" si="768"/>
        <v/>
      </c>
      <c r="BK445" s="926" t="str">
        <f t="shared" ca="1" si="769"/>
        <v/>
      </c>
      <c r="BL445" s="922" t="str">
        <f t="shared" ca="1" si="770"/>
        <v/>
      </c>
      <c r="BM445" s="79" t="str">
        <f t="shared" ca="1" si="771"/>
        <v/>
      </c>
      <c r="BN445" s="82" t="str">
        <f t="shared" ca="1" si="772"/>
        <v/>
      </c>
      <c r="BO445" s="83" t="str">
        <f t="shared" ca="1" si="773"/>
        <v/>
      </c>
      <c r="BP445" s="84" t="str">
        <f t="shared" ca="1" si="774"/>
        <v/>
      </c>
      <c r="BQ445" s="82" t="str">
        <f t="shared" ca="1" si="775"/>
        <v/>
      </c>
      <c r="BR445" s="97" t="str">
        <f t="shared" ca="1" si="776"/>
        <v/>
      </c>
      <c r="BS445" s="95" t="str">
        <f t="shared" ca="1" si="777"/>
        <v/>
      </c>
      <c r="BT445" s="184" t="str">
        <f t="shared" ca="1" si="778"/>
        <v/>
      </c>
      <c r="BU445" s="611" t="str">
        <f t="shared" ca="1" si="779"/>
        <v/>
      </c>
      <c r="BV445" s="77" t="str">
        <f t="shared" ca="1" si="780"/>
        <v/>
      </c>
      <c r="BW445" s="85" t="str">
        <f t="shared" ca="1" si="781"/>
        <v/>
      </c>
      <c r="BX445" s="86" t="str">
        <f t="shared" ca="1" si="782"/>
        <v/>
      </c>
      <c r="BY445" s="231">
        <f ca="1">IF('ポイント要件確認等（個別表）'!AD445=1,ROUNDDOWN('ポイント要件確認等（個別表）'!AV445,-3),IF('ポイント要件確認等（個別表）'!AD445=2,ROUNDDOWN('ポイント要件確認等（個別表）'!BH445,-3),IF('ポイント要件確認等（個別表）'!AD445=3,ROUNDDOWN('ポイント要件確認等（個別表）'!BT445,-3),0)))</f>
        <v>0</v>
      </c>
      <c r="BZ445" s="86" t="str">
        <f t="shared" ca="1" si="783"/>
        <v/>
      </c>
      <c r="CA445" s="232" t="str">
        <f t="shared" ca="1" si="784"/>
        <v/>
      </c>
      <c r="CB445" s="232">
        <f t="shared" ca="1" si="785"/>
        <v>0</v>
      </c>
      <c r="CC445" s="86" t="str">
        <f t="shared" ca="1" si="786"/>
        <v/>
      </c>
      <c r="CD445" s="86" t="str">
        <f t="shared" ca="1" si="787"/>
        <v/>
      </c>
      <c r="CE445" s="609"/>
      <c r="CF445" s="86" t="str">
        <f t="shared" ca="1" si="788"/>
        <v/>
      </c>
      <c r="CG445" s="185" t="str">
        <f t="shared" ca="1" si="789"/>
        <v/>
      </c>
      <c r="CH445" s="246" t="str">
        <f t="shared" ca="1" si="790"/>
        <v>含税額</v>
      </c>
      <c r="CI445" s="247" t="str">
        <f t="shared" ca="1" si="791"/>
        <v/>
      </c>
      <c r="CJ445" s="87" t="str">
        <f ca="1">IFERROR(IF(INDIRECT("'("&amp;'２個別表'!EO445&amp;")'!AR"&amp;84+EP445)&lt;&gt;1,"",1),"")</f>
        <v/>
      </c>
      <c r="CK445" s="244" t="str">
        <f t="shared" ca="1" si="792"/>
        <v/>
      </c>
      <c r="CL445" s="235" t="str">
        <f t="shared" ca="1" si="793"/>
        <v/>
      </c>
      <c r="CM445" s="239" t="str">
        <f t="shared" ca="1" si="794"/>
        <v/>
      </c>
      <c r="CN445" s="77" t="str">
        <f t="shared" ca="1" si="795"/>
        <v/>
      </c>
      <c r="CO445" s="93" t="str">
        <f ca="1">IFERROR(VLOOKUP(CN445,'（様式１号）３整理番号表'!$T$5:$V$15,2,FALSE),"")</f>
        <v/>
      </c>
      <c r="CP445" s="924" t="str">
        <f t="shared" ca="1" si="796"/>
        <v/>
      </c>
      <c r="CQ445" s="93" t="str">
        <f ca="1">IFERROR(VLOOKUP(CP445,'（様式１号）３整理番号表'!$T$19:$V$24,2,FALSE),"")</f>
        <v/>
      </c>
      <c r="CR445" s="924" t="str">
        <f ca="1">IFERROR(IF(INDIRECT("'("&amp;'２個別表'!EO445&amp;")'!AV"&amp;84+EP445)&lt;&gt;1,"",1),"")</f>
        <v/>
      </c>
      <c r="CS445" s="232">
        <f t="shared" ca="1" si="797"/>
        <v>0</v>
      </c>
      <c r="CT445" s="248">
        <f t="shared" ca="1" si="798"/>
        <v>0</v>
      </c>
      <c r="CU445" s="376" t="str">
        <f ca="1">IF(ER445="補強",IF(COUNTIFS($Z$11:Z445,Z445,$W$11:W445,1)=1,"１①",""),IF(COUNTIFS($Z$11:Z445,Z445,$W$11:W445,2)=1,"２①",""))</f>
        <v/>
      </c>
      <c r="CV445" s="57" t="str">
        <f t="shared" ca="1" si="799"/>
        <v/>
      </c>
      <c r="CW445" s="927" t="str">
        <f t="shared" ca="1" si="800"/>
        <v/>
      </c>
      <c r="CX445" s="256" t="str">
        <f t="shared" ca="1" si="801"/>
        <v/>
      </c>
      <c r="CY445" s="256" t="str">
        <f t="shared" ca="1" si="802"/>
        <v/>
      </c>
      <c r="CZ445" s="256" t="str">
        <f t="shared" ca="1" si="803"/>
        <v/>
      </c>
      <c r="DA445" s="256" t="str">
        <f t="shared" ca="1" si="804"/>
        <v/>
      </c>
      <c r="DB445" s="316" t="str">
        <f ca="1">IFERROR(VLOOKUP($CU445,'（様式１号）３整理番号表'!$Z$19:$AB$32,3,FALSE),"")</f>
        <v/>
      </c>
      <c r="DC445" s="259" t="str">
        <f t="shared" ca="1" si="805"/>
        <v>-</v>
      </c>
      <c r="DD445" s="618" t="str">
        <f t="shared" ca="1" si="806"/>
        <v/>
      </c>
      <c r="DE445" s="321" t="str">
        <f ca="1">IF(AND(AO445=18,AS445=1),IF(COUNTIFS($Y$11:Y445,Y445,$AS$11:AS445,1)=1,"２②",""),IF($CU445="１①",INDEX(INDIRECT("'("&amp;$EO445&amp;")'!AR116:BB116"),1,MATCH(INDIRECT("'("&amp;$EO445&amp;")'!C118"),INDIRECT("'("&amp;$EO445&amp;")'!AR119:BB119"),0)),""))</f>
        <v/>
      </c>
      <c r="DF445" s="324" t="str">
        <f t="shared" ca="1" si="807"/>
        <v/>
      </c>
      <c r="DG445" s="313" t="str">
        <f t="shared" ca="1" si="808"/>
        <v/>
      </c>
      <c r="DH445" s="313" t="str">
        <f t="shared" ca="1" si="809"/>
        <v/>
      </c>
      <c r="DI445" s="313" t="str">
        <f t="shared" ca="1" si="810"/>
        <v/>
      </c>
      <c r="DJ445" s="313" t="str">
        <f t="shared" ca="1" si="811"/>
        <v/>
      </c>
      <c r="DK445" s="328" t="str">
        <f t="shared" ca="1" si="812"/>
        <v/>
      </c>
      <c r="DL445" s="334" t="str">
        <f t="shared" ca="1" si="813"/>
        <v/>
      </c>
      <c r="DM445" s="915" t="str">
        <f t="shared" ca="1" si="814"/>
        <v/>
      </c>
      <c r="DN445" s="15"/>
      <c r="DO445" s="324"/>
      <c r="DP445" s="16"/>
      <c r="DQ445" s="16"/>
      <c r="DR445" s="16"/>
      <c r="DS445" s="16"/>
      <c r="DT445" s="318" t="str">
        <f>IFERROR(VLOOKUP($DN445,'（様式１号）３整理番号表'!$Z$19:$AB$32,3,FALSE),"")</f>
        <v/>
      </c>
      <c r="DU445" s="259" t="str">
        <f t="shared" si="815"/>
        <v/>
      </c>
      <c r="DV445" s="14"/>
      <c r="DW445" s="17" t="str">
        <f t="shared" ca="1" si="816"/>
        <v/>
      </c>
      <c r="DX445" s="88" t="str">
        <f t="shared" ca="1" si="833"/>
        <v/>
      </c>
      <c r="DZ445" s="339">
        <f t="shared" ca="1" si="839"/>
        <v>0</v>
      </c>
      <c r="EA445" s="339">
        <f t="shared" ca="1" si="839"/>
        <v>0</v>
      </c>
      <c r="EB445" s="339">
        <f t="shared" ca="1" si="839"/>
        <v>0</v>
      </c>
      <c r="EC445" s="339">
        <f t="shared" ca="1" si="839"/>
        <v>0</v>
      </c>
      <c r="ED445" s="339">
        <f t="shared" ca="1" si="839"/>
        <v>0</v>
      </c>
      <c r="EE445" s="339">
        <f t="shared" ca="1" si="839"/>
        <v>0</v>
      </c>
      <c r="EF445" s="339">
        <f t="shared" ca="1" si="839"/>
        <v>0</v>
      </c>
      <c r="EG445" s="339">
        <f t="shared" ca="1" si="839"/>
        <v>0</v>
      </c>
      <c r="EH445" s="339">
        <f t="shared" ca="1" si="839"/>
        <v>0</v>
      </c>
      <c r="EI445" s="339">
        <f t="shared" ca="1" si="839"/>
        <v>0</v>
      </c>
      <c r="EJ445" s="339">
        <f t="shared" ca="1" si="839"/>
        <v>0</v>
      </c>
      <c r="EK445" s="339">
        <f t="shared" ca="1" si="839"/>
        <v>0</v>
      </c>
      <c r="EL445" s="339">
        <f t="shared" ca="1" si="839"/>
        <v>0</v>
      </c>
      <c r="EM445" s="339">
        <f t="shared" ca="1" si="839"/>
        <v>0</v>
      </c>
      <c r="EO445" s="919" t="str">
        <f t="shared" ca="1" si="735"/>
        <v/>
      </c>
      <c r="EP445" s="919" t="str">
        <f t="shared" ca="1" si="817"/>
        <v/>
      </c>
      <c r="EQ445" s="919" t="str">
        <f t="shared" ca="1" si="818"/>
        <v/>
      </c>
      <c r="ER445" s="919" t="str">
        <f t="shared" ca="1" si="819"/>
        <v/>
      </c>
      <c r="ES445" s="919" t="str">
        <f ca="1">IFERROR(INDEX('郵便番号（石川県）'!$A$3:$F$2574,MATCH(INDIRECT("'("&amp;EO445&amp;")'!E7"),'郵便番号（石川県）'!$A$3:$A$2574,0),6),"")</f>
        <v/>
      </c>
      <c r="ET445" s="919" t="str">
        <f ca="1">IFERROR(INDEX('郵便番号（石川県）'!$A$3:$F$2574,MATCH(INDIRECT("'("&amp;$EO445&amp;")'!E7"),'郵便番号（石川県）'!$A$3:$A$2574,0),5),"")</f>
        <v/>
      </c>
      <c r="EU445" s="919" t="str">
        <f t="shared" ca="1" si="820"/>
        <v/>
      </c>
      <c r="EV445" s="919" t="str">
        <f t="shared" ca="1" si="821"/>
        <v/>
      </c>
      <c r="EW445" s="919" t="str">
        <f t="shared" ca="1" si="822"/>
        <v/>
      </c>
      <c r="EX445" s="919" t="str">
        <f t="shared" ca="1" si="823"/>
        <v/>
      </c>
      <c r="EY445" s="919" t="str">
        <f t="shared" ca="1" si="824"/>
        <v/>
      </c>
      <c r="EZ445" s="919" t="str">
        <f t="shared" ca="1" si="825"/>
        <v/>
      </c>
      <c r="FA445" s="919" t="str">
        <f t="shared" ca="1" si="826"/>
        <v/>
      </c>
      <c r="FB445" s="919" t="str">
        <f t="shared" ca="1" si="827"/>
        <v/>
      </c>
      <c r="FC445" s="919" t="str">
        <f t="shared" ca="1" si="828"/>
        <v/>
      </c>
      <c r="FD445" s="627" t="str">
        <f t="shared" ca="1" si="829"/>
        <v/>
      </c>
      <c r="FE445" s="630">
        <v>435</v>
      </c>
      <c r="FF445" s="299" t="str">
        <f t="shared" ca="1" si="830"/>
        <v/>
      </c>
      <c r="FG445" s="993" t="str">
        <f t="shared" ca="1" si="831"/>
        <v/>
      </c>
      <c r="FH445" s="919" t="str">
        <f t="shared" ca="1" si="832"/>
        <v/>
      </c>
      <c r="FI445" s="299">
        <f ca="1">COUNTIF($FH$11:FH445,"■")</f>
        <v>0</v>
      </c>
    </row>
    <row r="446" spans="1:165" ht="34.5" customHeight="1">
      <c r="A446" s="445">
        <f t="shared" ca="1" si="736"/>
        <v>0</v>
      </c>
      <c r="B446" s="446">
        <f>IF(R446&lt;&gt;"",IF(COUNTIF(R$11:R446,R446)=1,MAX(B$11:B445)+1,INDEX(B$11:B445,MATCH(R446,R$11:R445,0),1)),0)</f>
        <v>1</v>
      </c>
      <c r="C446" s="446">
        <f ca="1">IF(T446&lt;&gt;"",IF(COUNTIF(T$11:T446,T446)=1,MAX(C$11:C445)+1,INDEX(C$11:C445,MATCH(T446,T$11:T445,0),1)),0)</f>
        <v>0</v>
      </c>
      <c r="D446" s="446">
        <f ca="1">IF(U446&lt;&gt;"",IF(COUNTIF(U$11:U446,U446)=1,MAX(D$11:D445)+1,INDEX(D$11:D445,MATCH(U446,U$11:U445,0),1)),0)</f>
        <v>0</v>
      </c>
      <c r="E446" s="446">
        <f ca="1">IF(S446&lt;&gt;"",IF(COUNTIF(S$11:S446,S446)=1,MAX(E$11:E445)+1,INDEX(E$11:E445,MATCH(S446,S$11:S445,0),1)),0)</f>
        <v>0</v>
      </c>
      <c r="F446" s="446">
        <f ca="1">IF(Z446&lt;&gt;"",IF(COUNTIF(Z$11:Z446,Z446)=1,MAX(F$11:F445)+1,INDEX(F$11:F445,MATCH(Z446,Z$11:Z445,0),1)),0)</f>
        <v>0</v>
      </c>
      <c r="G446" s="447" cm="1">
        <f t="array" aca="1" ref="G446" ca="1">IF(Z446&lt;&gt;"",IF(COUNTIFS(Z$11:Z446,Z446,W$11:W446,W446)=1,MAX(G$11:G445)+1,INDEX(G$11:G445,MATCH(Z446&amp;W446,Z$11:Z445&amp;W$11:W446,0),1)),0)</f>
        <v>0</v>
      </c>
      <c r="H446" s="447">
        <f t="shared" ca="1" si="737"/>
        <v>0</v>
      </c>
      <c r="I446" s="447">
        <f ca="1">IF(T446="",0,IF(COUNTIF(T$11:T446,T446)=1,1,0))</f>
        <v>0</v>
      </c>
      <c r="J446" s="447">
        <f ca="1">IF(U446="",0,IF(COUNTIF(U$11:U446,U446)=1,1,0))</f>
        <v>0</v>
      </c>
      <c r="K446" s="447">
        <f ca="1">IF(S446="",0,IF(COUNTIF(S$11:S446,S446)=1,1,0))</f>
        <v>0</v>
      </c>
      <c r="L446" s="446">
        <f ca="1">IF(Z446="",0,IF(COUNTIF(Z$11:Z446,Z446)=1,1,0))</f>
        <v>0</v>
      </c>
      <c r="M446" s="767">
        <f ca="1">IF($W446=2,IF(COUNTIFS($W$11:$W446,2,$Z$11:$Z446,$Z446)=1,1,0),0)</f>
        <v>0</v>
      </c>
      <c r="N446" s="767">
        <f ca="1">IF($W446=1,IF(COUNTIFS($W$11:$W446,2,$Z$11:$Z446,$Z446)=1,1,0),0)</f>
        <v>0</v>
      </c>
      <c r="O446" s="446">
        <f ca="1">IF(H446=0,0,IF(COUNTIF(Z$11:Z446,Z446)=1,1,0))</f>
        <v>0</v>
      </c>
      <c r="P446" s="448" t="str">
        <f t="shared" ca="1" si="738"/>
        <v>石川県</v>
      </c>
      <c r="Q446" s="89">
        <f t="shared" ca="1" si="739"/>
        <v>436</v>
      </c>
      <c r="R446" s="170" t="s">
        <v>459</v>
      </c>
      <c r="S446" s="357" t="str">
        <f t="shared" ca="1" si="740"/>
        <v/>
      </c>
      <c r="T446" s="357" t="str">
        <f t="shared" ca="1" si="741"/>
        <v/>
      </c>
      <c r="U446" s="58" t="str">
        <f t="shared" ca="1" si="742"/>
        <v/>
      </c>
      <c r="V446" s="58" t="str">
        <f t="shared" ca="1" si="743"/>
        <v/>
      </c>
      <c r="W446" s="920" t="str">
        <f t="shared" ca="1" si="744"/>
        <v/>
      </c>
      <c r="X446" s="369">
        <f ca="1">IFERROR(VLOOKUP(W446,'（様式１号）３整理番号表'!$B$4:$H$5,2,FALSE),0)</f>
        <v>0</v>
      </c>
      <c r="Y446" s="768" t="str" cm="1">
        <f t="array" aca="1" ref="Y446" ca="1">IF(AND(D446=0,F446=0),"",IF(COUNTIF(D$11:D446,D446)=1,1,IF(COUNTIFS(D$11:D446,D446,F$11:F446,F446)=1,INDEX((D$11:D446,F$11:F446,Y$11:Y446),MATCH(_xlfn.MAXIFS(F$11:F445,D$11:D445,D446),$F$11:F446,0),1,3)+1,INDEX((D$11:D446,F$11:F446,Y$11:Y446),MATCH(D446&amp;F446,D$11:D446&amp;F$11:F446,0),1,3))))</f>
        <v/>
      </c>
      <c r="Z446" s="40" t="str">
        <f t="shared" ca="1" si="745"/>
        <v/>
      </c>
      <c r="AA446" s="924" t="str">
        <f t="shared" ca="1" si="746"/>
        <v/>
      </c>
      <c r="AB446" s="93">
        <f ca="1">IFERROR(VLOOKUP(AA446,'（様式１号）３整理番号表'!$B$10:$H$16,2,FALSE),0)</f>
        <v>0</v>
      </c>
      <c r="AC446" s="924" t="str">
        <f t="shared" ca="1" si="747"/>
        <v/>
      </c>
      <c r="AD446" s="924" t="str">
        <f t="shared" ca="1" si="748"/>
        <v/>
      </c>
      <c r="AE446" s="93">
        <f ca="1">IFERROR(VLOOKUP(AD446,'（様式１号）３整理番号表'!$B$21:$H$22,2,FALSE),0)</f>
        <v>0</v>
      </c>
      <c r="AF446" s="924" t="str">
        <f t="shared" ca="1" si="749"/>
        <v/>
      </c>
      <c r="AG446" s="93">
        <f ca="1">IFERROR(VLOOKUP(AF446,'（様式１号）３整理番号表'!$B$26:$H$31,2,FALSE),0)</f>
        <v>0</v>
      </c>
      <c r="AH446" s="924" t="str">
        <f t="shared" ca="1" si="750"/>
        <v/>
      </c>
      <c r="AI446" s="93">
        <f ca="1">IFERROR(VLOOKUP(AH446,'（様式１号）３整理番号表'!$J$5:$N$59,2,FALSE),0)</f>
        <v>0</v>
      </c>
      <c r="AJ446" s="77" t="str">
        <f t="shared" ca="1" si="751"/>
        <v/>
      </c>
      <c r="AK446" s="93">
        <f ca="1">IFERROR(VLOOKUP(AJ446,'（様式１号）３整理番号表'!$P$5:$R$29,2,FALSE),0)</f>
        <v>0</v>
      </c>
      <c r="AL446" s="921" t="str">
        <f t="shared" ca="1" si="752"/>
        <v/>
      </c>
      <c r="AM446" s="921" t="str">
        <f t="shared" ca="1" si="753"/>
        <v/>
      </c>
      <c r="AN446" s="921"/>
      <c r="AO446" s="77" t="str">
        <f t="shared" ca="1" si="754"/>
        <v/>
      </c>
      <c r="AP446" s="93">
        <f ca="1">IFERROR(VLOOKUP(AO446,'（様式１号）３整理番号表'!$P$5:$R$29,2,FALSE),0)</f>
        <v>0</v>
      </c>
      <c r="AQ446" s="924" t="str">
        <f t="shared" ca="1" si="755"/>
        <v/>
      </c>
      <c r="AR446" s="93">
        <f t="shared" ca="1" si="756"/>
        <v>0</v>
      </c>
      <c r="AS446" s="924" t="str">
        <f t="shared" ca="1" si="757"/>
        <v/>
      </c>
      <c r="AT446" s="40" t="str">
        <f t="shared" ca="1" si="758"/>
        <v/>
      </c>
      <c r="AU446" s="93" t="str">
        <f t="shared" ca="1" si="759"/>
        <v/>
      </c>
      <c r="AV446" s="923" t="str">
        <f t="shared" ca="1" si="760"/>
        <v/>
      </c>
      <c r="AW446" s="926" t="str">
        <f t="shared" ca="1" si="761"/>
        <v/>
      </c>
      <c r="AX446" s="925" t="str">
        <f t="shared" ca="1" si="762"/>
        <v/>
      </c>
      <c r="AY446" s="925" t="str">
        <f t="shared" ca="1" si="762"/>
        <v/>
      </c>
      <c r="AZ446" s="925" t="str">
        <f t="shared" ca="1" si="762"/>
        <v/>
      </c>
      <c r="BA446" s="925" t="str">
        <f t="shared" ca="1" si="762"/>
        <v/>
      </c>
      <c r="BB446" s="925" t="str">
        <f t="shared" ca="1" si="763"/>
        <v/>
      </c>
      <c r="BC446" s="925" t="str">
        <f t="shared" ca="1" si="764"/>
        <v/>
      </c>
      <c r="BD446" s="925" t="str">
        <f t="shared" ca="1" si="764"/>
        <v/>
      </c>
      <c r="BE446" s="925" t="str">
        <f t="shared" ca="1" si="764"/>
        <v/>
      </c>
      <c r="BF446" s="77" t="str">
        <f t="shared" ca="1" si="765"/>
        <v/>
      </c>
      <c r="BG446" s="924" t="str">
        <f t="shared" ca="1" si="766"/>
        <v/>
      </c>
      <c r="BH446" s="94">
        <f ca="1">IF(BF446&lt;&gt;"",INDEX('（様式１号）３整理番号表'!$AB$7:$AQ$12,MATCH(BF446,'（様式１号）３整理番号表'!$AA$7:$AA$12,0),MATCH(BG446,'（様式１号）３整理番号表'!$AB$6:$AQ$6,0)),0)</f>
        <v>0</v>
      </c>
      <c r="BI446" s="921" t="str">
        <f t="shared" ca="1" si="767"/>
        <v/>
      </c>
      <c r="BJ446" s="922" t="str">
        <f t="shared" ca="1" si="768"/>
        <v/>
      </c>
      <c r="BK446" s="926" t="str">
        <f t="shared" ca="1" si="769"/>
        <v/>
      </c>
      <c r="BL446" s="922" t="str">
        <f t="shared" ca="1" si="770"/>
        <v/>
      </c>
      <c r="BM446" s="79" t="str">
        <f t="shared" ca="1" si="771"/>
        <v/>
      </c>
      <c r="BN446" s="82" t="str">
        <f t="shared" ca="1" si="772"/>
        <v/>
      </c>
      <c r="BO446" s="83" t="str">
        <f t="shared" ca="1" si="773"/>
        <v/>
      </c>
      <c r="BP446" s="84" t="str">
        <f t="shared" ca="1" si="774"/>
        <v/>
      </c>
      <c r="BQ446" s="82" t="str">
        <f t="shared" ca="1" si="775"/>
        <v/>
      </c>
      <c r="BR446" s="97" t="str">
        <f t="shared" ca="1" si="776"/>
        <v/>
      </c>
      <c r="BS446" s="95" t="str">
        <f t="shared" ca="1" si="777"/>
        <v/>
      </c>
      <c r="BT446" s="184" t="str">
        <f t="shared" ca="1" si="778"/>
        <v/>
      </c>
      <c r="BU446" s="611" t="str">
        <f t="shared" ca="1" si="779"/>
        <v/>
      </c>
      <c r="BV446" s="77" t="str">
        <f t="shared" ca="1" si="780"/>
        <v/>
      </c>
      <c r="BW446" s="85" t="str">
        <f t="shared" ca="1" si="781"/>
        <v/>
      </c>
      <c r="BX446" s="86" t="str">
        <f t="shared" ca="1" si="782"/>
        <v/>
      </c>
      <c r="BY446" s="231">
        <f ca="1">IF('ポイント要件確認等（個別表）'!AD446=1,ROUNDDOWN('ポイント要件確認等（個別表）'!AV446,-3),IF('ポイント要件確認等（個別表）'!AD446=2,ROUNDDOWN('ポイント要件確認等（個別表）'!BH446,-3),IF('ポイント要件確認等（個別表）'!AD446=3,ROUNDDOWN('ポイント要件確認等（個別表）'!BT446,-3),0)))</f>
        <v>0</v>
      </c>
      <c r="BZ446" s="86" t="str">
        <f t="shared" ca="1" si="783"/>
        <v/>
      </c>
      <c r="CA446" s="232" t="str">
        <f t="shared" ca="1" si="784"/>
        <v/>
      </c>
      <c r="CB446" s="232">
        <f t="shared" ca="1" si="785"/>
        <v>0</v>
      </c>
      <c r="CC446" s="86" t="str">
        <f t="shared" ca="1" si="786"/>
        <v/>
      </c>
      <c r="CD446" s="86" t="str">
        <f t="shared" ca="1" si="787"/>
        <v/>
      </c>
      <c r="CE446" s="609"/>
      <c r="CF446" s="86" t="str">
        <f t="shared" ca="1" si="788"/>
        <v/>
      </c>
      <c r="CG446" s="185" t="str">
        <f t="shared" ca="1" si="789"/>
        <v/>
      </c>
      <c r="CH446" s="246" t="str">
        <f t="shared" ca="1" si="790"/>
        <v>含税額</v>
      </c>
      <c r="CI446" s="247" t="str">
        <f t="shared" ca="1" si="791"/>
        <v/>
      </c>
      <c r="CJ446" s="87" t="str">
        <f ca="1">IFERROR(IF(INDIRECT("'("&amp;'２個別表'!EO446&amp;")'!AR"&amp;84+EP446)&lt;&gt;1,"",1),"")</f>
        <v/>
      </c>
      <c r="CK446" s="244" t="str">
        <f t="shared" ca="1" si="792"/>
        <v/>
      </c>
      <c r="CL446" s="235" t="str">
        <f t="shared" ca="1" si="793"/>
        <v/>
      </c>
      <c r="CM446" s="239" t="str">
        <f t="shared" ca="1" si="794"/>
        <v/>
      </c>
      <c r="CN446" s="77" t="str">
        <f t="shared" ca="1" si="795"/>
        <v/>
      </c>
      <c r="CO446" s="93" t="str">
        <f ca="1">IFERROR(VLOOKUP(CN446,'（様式１号）３整理番号表'!$T$5:$V$15,2,FALSE),"")</f>
        <v/>
      </c>
      <c r="CP446" s="924" t="str">
        <f t="shared" ca="1" si="796"/>
        <v/>
      </c>
      <c r="CQ446" s="93" t="str">
        <f ca="1">IFERROR(VLOOKUP(CP446,'（様式１号）３整理番号表'!$T$19:$V$24,2,FALSE),"")</f>
        <v/>
      </c>
      <c r="CR446" s="924" t="str">
        <f ca="1">IFERROR(IF(INDIRECT("'("&amp;'２個別表'!EO446&amp;")'!AV"&amp;84+EP446)&lt;&gt;1,"",1),"")</f>
        <v/>
      </c>
      <c r="CS446" s="232">
        <f t="shared" ca="1" si="797"/>
        <v>0</v>
      </c>
      <c r="CT446" s="248">
        <f t="shared" ca="1" si="798"/>
        <v>0</v>
      </c>
      <c r="CU446" s="376" t="str">
        <f ca="1">IF(ER446="補強",IF(COUNTIFS($Z$11:Z446,Z446,$W$11:W446,1)=1,"１①",""),IF(COUNTIFS($Z$11:Z446,Z446,$W$11:W446,2)=1,"２①",""))</f>
        <v/>
      </c>
      <c r="CV446" s="57" t="str">
        <f t="shared" ca="1" si="799"/>
        <v/>
      </c>
      <c r="CW446" s="927" t="str">
        <f t="shared" ca="1" si="800"/>
        <v/>
      </c>
      <c r="CX446" s="256" t="str">
        <f t="shared" ca="1" si="801"/>
        <v/>
      </c>
      <c r="CY446" s="256" t="str">
        <f t="shared" ca="1" si="802"/>
        <v/>
      </c>
      <c r="CZ446" s="256" t="str">
        <f t="shared" ca="1" si="803"/>
        <v/>
      </c>
      <c r="DA446" s="256" t="str">
        <f t="shared" ca="1" si="804"/>
        <v/>
      </c>
      <c r="DB446" s="316" t="str">
        <f ca="1">IFERROR(VLOOKUP($CU446,'（様式１号）３整理番号表'!$Z$19:$AB$32,3,FALSE),"")</f>
        <v/>
      </c>
      <c r="DC446" s="259" t="str">
        <f t="shared" ca="1" si="805"/>
        <v>-</v>
      </c>
      <c r="DD446" s="618" t="str">
        <f t="shared" ca="1" si="806"/>
        <v/>
      </c>
      <c r="DE446" s="321" t="str">
        <f ca="1">IF(AND(AO446=18,AS446=1),IF(COUNTIFS($Y$11:Y446,Y446,$AS$11:AS446,1)=1,"２②",""),IF($CU446="１①",INDEX(INDIRECT("'("&amp;$EO446&amp;")'!AR116:BB116"),1,MATCH(INDIRECT("'("&amp;$EO446&amp;")'!C118"),INDIRECT("'("&amp;$EO446&amp;")'!AR119:BB119"),0)),""))</f>
        <v/>
      </c>
      <c r="DF446" s="324" t="str">
        <f t="shared" ca="1" si="807"/>
        <v/>
      </c>
      <c r="DG446" s="313" t="str">
        <f t="shared" ca="1" si="808"/>
        <v/>
      </c>
      <c r="DH446" s="313" t="str">
        <f t="shared" ca="1" si="809"/>
        <v/>
      </c>
      <c r="DI446" s="313" t="str">
        <f t="shared" ca="1" si="810"/>
        <v/>
      </c>
      <c r="DJ446" s="313" t="str">
        <f t="shared" ca="1" si="811"/>
        <v/>
      </c>
      <c r="DK446" s="328" t="str">
        <f t="shared" ca="1" si="812"/>
        <v/>
      </c>
      <c r="DL446" s="334" t="str">
        <f t="shared" ca="1" si="813"/>
        <v/>
      </c>
      <c r="DM446" s="915" t="str">
        <f t="shared" ca="1" si="814"/>
        <v/>
      </c>
      <c r="DN446" s="15"/>
      <c r="DO446" s="324"/>
      <c r="DP446" s="16"/>
      <c r="DQ446" s="16"/>
      <c r="DR446" s="16"/>
      <c r="DS446" s="16"/>
      <c r="DT446" s="318" t="str">
        <f>IFERROR(VLOOKUP($DN446,'（様式１号）３整理番号表'!$Z$19:$AB$32,3,FALSE),"")</f>
        <v/>
      </c>
      <c r="DU446" s="259" t="str">
        <f t="shared" si="815"/>
        <v/>
      </c>
      <c r="DV446" s="14"/>
      <c r="DW446" s="17" t="str">
        <f t="shared" ca="1" si="816"/>
        <v/>
      </c>
      <c r="DX446" s="88" t="str">
        <f t="shared" ca="1" si="833"/>
        <v/>
      </c>
      <c r="DZ446" s="339">
        <f t="shared" ca="1" si="839"/>
        <v>0</v>
      </c>
      <c r="EA446" s="339">
        <f t="shared" ca="1" si="839"/>
        <v>0</v>
      </c>
      <c r="EB446" s="339">
        <f t="shared" ca="1" si="839"/>
        <v>0</v>
      </c>
      <c r="EC446" s="339">
        <f t="shared" ca="1" si="839"/>
        <v>0</v>
      </c>
      <c r="ED446" s="339">
        <f t="shared" ca="1" si="839"/>
        <v>0</v>
      </c>
      <c r="EE446" s="339">
        <f t="shared" ca="1" si="839"/>
        <v>0</v>
      </c>
      <c r="EF446" s="339">
        <f t="shared" ca="1" si="839"/>
        <v>0</v>
      </c>
      <c r="EG446" s="339">
        <f t="shared" ca="1" si="839"/>
        <v>0</v>
      </c>
      <c r="EH446" s="339">
        <f t="shared" ca="1" si="839"/>
        <v>0</v>
      </c>
      <c r="EI446" s="339">
        <f t="shared" ca="1" si="839"/>
        <v>0</v>
      </c>
      <c r="EJ446" s="339">
        <f t="shared" ca="1" si="839"/>
        <v>0</v>
      </c>
      <c r="EK446" s="339">
        <f t="shared" ca="1" si="839"/>
        <v>0</v>
      </c>
      <c r="EL446" s="339">
        <f t="shared" ca="1" si="839"/>
        <v>0</v>
      </c>
      <c r="EM446" s="339">
        <f t="shared" ca="1" si="839"/>
        <v>0</v>
      </c>
      <c r="EO446" s="919" t="str">
        <f t="shared" ca="1" si="735"/>
        <v/>
      </c>
      <c r="EP446" s="919" t="str">
        <f t="shared" ca="1" si="817"/>
        <v/>
      </c>
      <c r="EQ446" s="919" t="str">
        <f t="shared" ca="1" si="818"/>
        <v/>
      </c>
      <c r="ER446" s="919" t="str">
        <f t="shared" ca="1" si="819"/>
        <v/>
      </c>
      <c r="ES446" s="919" t="str">
        <f ca="1">IFERROR(INDEX('郵便番号（石川県）'!$A$3:$F$2574,MATCH(INDIRECT("'("&amp;EO446&amp;")'!E7"),'郵便番号（石川県）'!$A$3:$A$2574,0),6),"")</f>
        <v/>
      </c>
      <c r="ET446" s="919" t="str">
        <f ca="1">IFERROR(INDEX('郵便番号（石川県）'!$A$3:$F$2574,MATCH(INDIRECT("'("&amp;$EO446&amp;")'!E7"),'郵便番号（石川県）'!$A$3:$A$2574,0),5),"")</f>
        <v/>
      </c>
      <c r="EU446" s="919" t="str">
        <f t="shared" ca="1" si="820"/>
        <v/>
      </c>
      <c r="EV446" s="919" t="str">
        <f t="shared" ca="1" si="821"/>
        <v/>
      </c>
      <c r="EW446" s="919" t="str">
        <f t="shared" ca="1" si="822"/>
        <v/>
      </c>
      <c r="EX446" s="919" t="str">
        <f t="shared" ca="1" si="823"/>
        <v/>
      </c>
      <c r="EY446" s="919" t="str">
        <f t="shared" ca="1" si="824"/>
        <v/>
      </c>
      <c r="EZ446" s="919" t="str">
        <f t="shared" ca="1" si="825"/>
        <v/>
      </c>
      <c r="FA446" s="919" t="str">
        <f t="shared" ca="1" si="826"/>
        <v/>
      </c>
      <c r="FB446" s="919" t="str">
        <f t="shared" ca="1" si="827"/>
        <v/>
      </c>
      <c r="FC446" s="919" t="str">
        <f t="shared" ca="1" si="828"/>
        <v/>
      </c>
      <c r="FD446" s="627" t="str">
        <f t="shared" ca="1" si="829"/>
        <v/>
      </c>
      <c r="FE446" s="630">
        <v>436</v>
      </c>
      <c r="FF446" s="299" t="str">
        <f t="shared" ca="1" si="830"/>
        <v/>
      </c>
      <c r="FG446" s="993" t="str">
        <f t="shared" ca="1" si="831"/>
        <v/>
      </c>
      <c r="FH446" s="919" t="str">
        <f t="shared" ca="1" si="832"/>
        <v/>
      </c>
      <c r="FI446" s="299">
        <f ca="1">COUNTIF($FH$11:FH446,"■")</f>
        <v>0</v>
      </c>
    </row>
    <row r="447" spans="1:165" ht="34.5" customHeight="1">
      <c r="A447" s="445">
        <f t="shared" ca="1" si="736"/>
        <v>0</v>
      </c>
      <c r="B447" s="446">
        <f>IF(R447&lt;&gt;"",IF(COUNTIF(R$11:R447,R447)=1,MAX(B$11:B446)+1,INDEX(B$11:B446,MATCH(R447,R$11:R446,0),1)),0)</f>
        <v>1</v>
      </c>
      <c r="C447" s="446">
        <f ca="1">IF(T447&lt;&gt;"",IF(COUNTIF(T$11:T447,T447)=1,MAX(C$11:C446)+1,INDEX(C$11:C446,MATCH(T447,T$11:T446,0),1)),0)</f>
        <v>0</v>
      </c>
      <c r="D447" s="446">
        <f ca="1">IF(U447&lt;&gt;"",IF(COUNTIF(U$11:U447,U447)=1,MAX(D$11:D446)+1,INDEX(D$11:D446,MATCH(U447,U$11:U446,0),1)),0)</f>
        <v>0</v>
      </c>
      <c r="E447" s="446">
        <f ca="1">IF(S447&lt;&gt;"",IF(COUNTIF(S$11:S447,S447)=1,MAX(E$11:E446)+1,INDEX(E$11:E446,MATCH(S447,S$11:S446,0),1)),0)</f>
        <v>0</v>
      </c>
      <c r="F447" s="446">
        <f ca="1">IF(Z447&lt;&gt;"",IF(COUNTIF(Z$11:Z447,Z447)=1,MAX(F$11:F446)+1,INDEX(F$11:F446,MATCH(Z447,Z$11:Z446,0),1)),0)</f>
        <v>0</v>
      </c>
      <c r="G447" s="447" cm="1">
        <f t="array" aca="1" ref="G447" ca="1">IF(Z447&lt;&gt;"",IF(COUNTIFS(Z$11:Z447,Z447,W$11:W447,W447)=1,MAX(G$11:G446)+1,INDEX(G$11:G446,MATCH(Z447&amp;W447,Z$11:Z446&amp;W$11:W447,0),1)),0)</f>
        <v>0</v>
      </c>
      <c r="H447" s="447">
        <f t="shared" ca="1" si="737"/>
        <v>0</v>
      </c>
      <c r="I447" s="447">
        <f ca="1">IF(T447="",0,IF(COUNTIF(T$11:T447,T447)=1,1,0))</f>
        <v>0</v>
      </c>
      <c r="J447" s="447">
        <f ca="1">IF(U447="",0,IF(COUNTIF(U$11:U447,U447)=1,1,0))</f>
        <v>0</v>
      </c>
      <c r="K447" s="447">
        <f ca="1">IF(S447="",0,IF(COUNTIF(S$11:S447,S447)=1,1,0))</f>
        <v>0</v>
      </c>
      <c r="L447" s="446">
        <f ca="1">IF(Z447="",0,IF(COUNTIF(Z$11:Z447,Z447)=1,1,0))</f>
        <v>0</v>
      </c>
      <c r="M447" s="767">
        <f ca="1">IF($W447=2,IF(COUNTIFS($W$11:$W447,2,$Z$11:$Z447,$Z447)=1,1,0),0)</f>
        <v>0</v>
      </c>
      <c r="N447" s="767">
        <f ca="1">IF($W447=1,IF(COUNTIFS($W$11:$W447,2,$Z$11:$Z447,$Z447)=1,1,0),0)</f>
        <v>0</v>
      </c>
      <c r="O447" s="446">
        <f ca="1">IF(H447=0,0,IF(COUNTIF(Z$11:Z447,Z447)=1,1,0))</f>
        <v>0</v>
      </c>
      <c r="P447" s="448" t="str">
        <f t="shared" ca="1" si="738"/>
        <v>石川県</v>
      </c>
      <c r="Q447" s="89">
        <f t="shared" ca="1" si="739"/>
        <v>437</v>
      </c>
      <c r="R447" s="170" t="s">
        <v>459</v>
      </c>
      <c r="S447" s="357" t="str">
        <f t="shared" ca="1" si="740"/>
        <v/>
      </c>
      <c r="T447" s="357" t="str">
        <f t="shared" ca="1" si="741"/>
        <v/>
      </c>
      <c r="U447" s="58" t="str">
        <f t="shared" ca="1" si="742"/>
        <v/>
      </c>
      <c r="V447" s="58" t="str">
        <f t="shared" ca="1" si="743"/>
        <v/>
      </c>
      <c r="W447" s="920" t="str">
        <f t="shared" ca="1" si="744"/>
        <v/>
      </c>
      <c r="X447" s="369">
        <f ca="1">IFERROR(VLOOKUP(W447,'（様式１号）３整理番号表'!$B$4:$H$5,2,FALSE),0)</f>
        <v>0</v>
      </c>
      <c r="Y447" s="768" t="str" cm="1">
        <f t="array" aca="1" ref="Y447" ca="1">IF(AND(D447=0,F447=0),"",IF(COUNTIF(D$11:D447,D447)=1,1,IF(COUNTIFS(D$11:D447,D447,F$11:F447,F447)=1,INDEX((D$11:D447,F$11:F447,Y$11:Y447),MATCH(_xlfn.MAXIFS(F$11:F446,D$11:D446,D447),$F$11:F447,0),1,3)+1,INDEX((D$11:D447,F$11:F447,Y$11:Y447),MATCH(D447&amp;F447,D$11:D447&amp;F$11:F447,0),1,3))))</f>
        <v/>
      </c>
      <c r="Z447" s="40" t="str">
        <f t="shared" ca="1" si="745"/>
        <v/>
      </c>
      <c r="AA447" s="924" t="str">
        <f t="shared" ca="1" si="746"/>
        <v/>
      </c>
      <c r="AB447" s="93">
        <f ca="1">IFERROR(VLOOKUP(AA447,'（様式１号）３整理番号表'!$B$10:$H$16,2,FALSE),0)</f>
        <v>0</v>
      </c>
      <c r="AC447" s="924" t="str">
        <f t="shared" ca="1" si="747"/>
        <v/>
      </c>
      <c r="AD447" s="924" t="str">
        <f t="shared" ca="1" si="748"/>
        <v/>
      </c>
      <c r="AE447" s="93">
        <f ca="1">IFERROR(VLOOKUP(AD447,'（様式１号）３整理番号表'!$B$21:$H$22,2,FALSE),0)</f>
        <v>0</v>
      </c>
      <c r="AF447" s="924" t="str">
        <f t="shared" ca="1" si="749"/>
        <v/>
      </c>
      <c r="AG447" s="93">
        <f ca="1">IFERROR(VLOOKUP(AF447,'（様式１号）３整理番号表'!$B$26:$H$31,2,FALSE),0)</f>
        <v>0</v>
      </c>
      <c r="AH447" s="924" t="str">
        <f t="shared" ca="1" si="750"/>
        <v/>
      </c>
      <c r="AI447" s="93">
        <f ca="1">IFERROR(VLOOKUP(AH447,'（様式１号）３整理番号表'!$J$5:$N$59,2,FALSE),0)</f>
        <v>0</v>
      </c>
      <c r="AJ447" s="77" t="str">
        <f t="shared" ca="1" si="751"/>
        <v/>
      </c>
      <c r="AK447" s="93">
        <f ca="1">IFERROR(VLOOKUP(AJ447,'（様式１号）３整理番号表'!$P$5:$R$29,2,FALSE),0)</f>
        <v>0</v>
      </c>
      <c r="AL447" s="921" t="str">
        <f t="shared" ca="1" si="752"/>
        <v/>
      </c>
      <c r="AM447" s="921" t="str">
        <f t="shared" ca="1" si="753"/>
        <v/>
      </c>
      <c r="AN447" s="921"/>
      <c r="AO447" s="77" t="str">
        <f t="shared" ca="1" si="754"/>
        <v/>
      </c>
      <c r="AP447" s="93">
        <f ca="1">IFERROR(VLOOKUP(AO447,'（様式１号）３整理番号表'!$P$5:$R$29,2,FALSE),0)</f>
        <v>0</v>
      </c>
      <c r="AQ447" s="924" t="str">
        <f t="shared" ca="1" si="755"/>
        <v/>
      </c>
      <c r="AR447" s="93">
        <f t="shared" ca="1" si="756"/>
        <v>0</v>
      </c>
      <c r="AS447" s="924" t="str">
        <f t="shared" ca="1" si="757"/>
        <v/>
      </c>
      <c r="AT447" s="40" t="str">
        <f t="shared" ca="1" si="758"/>
        <v/>
      </c>
      <c r="AU447" s="93" t="str">
        <f t="shared" ca="1" si="759"/>
        <v/>
      </c>
      <c r="AV447" s="923" t="str">
        <f t="shared" ca="1" si="760"/>
        <v/>
      </c>
      <c r="AW447" s="926" t="str">
        <f t="shared" ca="1" si="761"/>
        <v/>
      </c>
      <c r="AX447" s="925" t="str">
        <f t="shared" ca="1" si="762"/>
        <v/>
      </c>
      <c r="AY447" s="925" t="str">
        <f t="shared" ca="1" si="762"/>
        <v/>
      </c>
      <c r="AZ447" s="925" t="str">
        <f t="shared" ca="1" si="762"/>
        <v/>
      </c>
      <c r="BA447" s="925" t="str">
        <f t="shared" ca="1" si="762"/>
        <v/>
      </c>
      <c r="BB447" s="925" t="str">
        <f t="shared" ca="1" si="763"/>
        <v/>
      </c>
      <c r="BC447" s="925" t="str">
        <f t="shared" ca="1" si="764"/>
        <v/>
      </c>
      <c r="BD447" s="925" t="str">
        <f t="shared" ca="1" si="764"/>
        <v/>
      </c>
      <c r="BE447" s="925" t="str">
        <f t="shared" ca="1" si="764"/>
        <v/>
      </c>
      <c r="BF447" s="77" t="str">
        <f t="shared" ca="1" si="765"/>
        <v/>
      </c>
      <c r="BG447" s="924" t="str">
        <f t="shared" ca="1" si="766"/>
        <v/>
      </c>
      <c r="BH447" s="94">
        <f ca="1">IF(BF447&lt;&gt;"",INDEX('（様式１号）３整理番号表'!$AB$7:$AQ$12,MATCH(BF447,'（様式１号）３整理番号表'!$AA$7:$AA$12,0),MATCH(BG447,'（様式１号）３整理番号表'!$AB$6:$AQ$6,0)),0)</f>
        <v>0</v>
      </c>
      <c r="BI447" s="921" t="str">
        <f t="shared" ca="1" si="767"/>
        <v/>
      </c>
      <c r="BJ447" s="922" t="str">
        <f t="shared" ca="1" si="768"/>
        <v/>
      </c>
      <c r="BK447" s="926" t="str">
        <f t="shared" ca="1" si="769"/>
        <v/>
      </c>
      <c r="BL447" s="922" t="str">
        <f t="shared" ca="1" si="770"/>
        <v/>
      </c>
      <c r="BM447" s="79" t="str">
        <f t="shared" ca="1" si="771"/>
        <v/>
      </c>
      <c r="BN447" s="82" t="str">
        <f t="shared" ca="1" si="772"/>
        <v/>
      </c>
      <c r="BO447" s="83" t="str">
        <f t="shared" ca="1" si="773"/>
        <v/>
      </c>
      <c r="BP447" s="84" t="str">
        <f t="shared" ca="1" si="774"/>
        <v/>
      </c>
      <c r="BQ447" s="82" t="str">
        <f t="shared" ca="1" si="775"/>
        <v/>
      </c>
      <c r="BR447" s="97" t="str">
        <f t="shared" ca="1" si="776"/>
        <v/>
      </c>
      <c r="BS447" s="95" t="str">
        <f t="shared" ca="1" si="777"/>
        <v/>
      </c>
      <c r="BT447" s="184" t="str">
        <f t="shared" ca="1" si="778"/>
        <v/>
      </c>
      <c r="BU447" s="611" t="str">
        <f t="shared" ca="1" si="779"/>
        <v/>
      </c>
      <c r="BV447" s="77" t="str">
        <f t="shared" ca="1" si="780"/>
        <v/>
      </c>
      <c r="BW447" s="85" t="str">
        <f t="shared" ca="1" si="781"/>
        <v/>
      </c>
      <c r="BX447" s="86" t="str">
        <f t="shared" ca="1" si="782"/>
        <v/>
      </c>
      <c r="BY447" s="231">
        <f ca="1">IF('ポイント要件確認等（個別表）'!AD447=1,ROUNDDOWN('ポイント要件確認等（個別表）'!AV447,-3),IF('ポイント要件確認等（個別表）'!AD447=2,ROUNDDOWN('ポイント要件確認等（個別表）'!BH447,-3),IF('ポイント要件確認等（個別表）'!AD447=3,ROUNDDOWN('ポイント要件確認等（個別表）'!BT447,-3),0)))</f>
        <v>0</v>
      </c>
      <c r="BZ447" s="86" t="str">
        <f t="shared" ca="1" si="783"/>
        <v/>
      </c>
      <c r="CA447" s="232" t="str">
        <f t="shared" ca="1" si="784"/>
        <v/>
      </c>
      <c r="CB447" s="232">
        <f t="shared" ca="1" si="785"/>
        <v>0</v>
      </c>
      <c r="CC447" s="86" t="str">
        <f t="shared" ca="1" si="786"/>
        <v/>
      </c>
      <c r="CD447" s="86" t="str">
        <f t="shared" ca="1" si="787"/>
        <v/>
      </c>
      <c r="CE447" s="609"/>
      <c r="CF447" s="86" t="str">
        <f t="shared" ca="1" si="788"/>
        <v/>
      </c>
      <c r="CG447" s="185" t="str">
        <f t="shared" ca="1" si="789"/>
        <v/>
      </c>
      <c r="CH447" s="246" t="str">
        <f t="shared" ca="1" si="790"/>
        <v>含税額</v>
      </c>
      <c r="CI447" s="247" t="str">
        <f t="shared" ca="1" si="791"/>
        <v/>
      </c>
      <c r="CJ447" s="87" t="str">
        <f ca="1">IFERROR(IF(INDIRECT("'("&amp;'２個別表'!EO447&amp;")'!AR"&amp;84+EP447)&lt;&gt;1,"",1),"")</f>
        <v/>
      </c>
      <c r="CK447" s="244" t="str">
        <f t="shared" ca="1" si="792"/>
        <v/>
      </c>
      <c r="CL447" s="235" t="str">
        <f t="shared" ca="1" si="793"/>
        <v/>
      </c>
      <c r="CM447" s="239" t="str">
        <f t="shared" ca="1" si="794"/>
        <v/>
      </c>
      <c r="CN447" s="77" t="str">
        <f t="shared" ca="1" si="795"/>
        <v/>
      </c>
      <c r="CO447" s="93" t="str">
        <f ca="1">IFERROR(VLOOKUP(CN447,'（様式１号）３整理番号表'!$T$5:$V$15,2,FALSE),"")</f>
        <v/>
      </c>
      <c r="CP447" s="924" t="str">
        <f t="shared" ca="1" si="796"/>
        <v/>
      </c>
      <c r="CQ447" s="93" t="str">
        <f ca="1">IFERROR(VLOOKUP(CP447,'（様式１号）３整理番号表'!$T$19:$V$24,2,FALSE),"")</f>
        <v/>
      </c>
      <c r="CR447" s="924" t="str">
        <f ca="1">IFERROR(IF(INDIRECT("'("&amp;'２個別表'!EO447&amp;")'!AV"&amp;84+EP447)&lt;&gt;1,"",1),"")</f>
        <v/>
      </c>
      <c r="CS447" s="232">
        <f t="shared" ca="1" si="797"/>
        <v>0</v>
      </c>
      <c r="CT447" s="248">
        <f t="shared" ca="1" si="798"/>
        <v>0</v>
      </c>
      <c r="CU447" s="376" t="str">
        <f ca="1">IF(ER447="補強",IF(COUNTIFS($Z$11:Z447,Z447,$W$11:W447,1)=1,"１①",""),IF(COUNTIFS($Z$11:Z447,Z447,$W$11:W447,2)=1,"２①",""))</f>
        <v/>
      </c>
      <c r="CV447" s="57" t="str">
        <f t="shared" ca="1" si="799"/>
        <v/>
      </c>
      <c r="CW447" s="927" t="str">
        <f t="shared" ca="1" si="800"/>
        <v/>
      </c>
      <c r="CX447" s="256" t="str">
        <f t="shared" ca="1" si="801"/>
        <v/>
      </c>
      <c r="CY447" s="256" t="str">
        <f t="shared" ca="1" si="802"/>
        <v/>
      </c>
      <c r="CZ447" s="256" t="str">
        <f t="shared" ca="1" si="803"/>
        <v/>
      </c>
      <c r="DA447" s="256" t="str">
        <f t="shared" ca="1" si="804"/>
        <v/>
      </c>
      <c r="DB447" s="316" t="str">
        <f ca="1">IFERROR(VLOOKUP($CU447,'（様式１号）３整理番号表'!$Z$19:$AB$32,3,FALSE),"")</f>
        <v/>
      </c>
      <c r="DC447" s="259" t="str">
        <f t="shared" ca="1" si="805"/>
        <v>-</v>
      </c>
      <c r="DD447" s="618" t="str">
        <f t="shared" ca="1" si="806"/>
        <v/>
      </c>
      <c r="DE447" s="321" t="str">
        <f ca="1">IF(AND(AO447=18,AS447=1),IF(COUNTIFS($Y$11:Y447,Y447,$AS$11:AS447,1)=1,"２②",""),IF($CU447="１①",INDEX(INDIRECT("'("&amp;$EO447&amp;")'!AR116:BB116"),1,MATCH(INDIRECT("'("&amp;$EO447&amp;")'!C118"),INDIRECT("'("&amp;$EO447&amp;")'!AR119:BB119"),0)),""))</f>
        <v/>
      </c>
      <c r="DF447" s="324" t="str">
        <f t="shared" ca="1" si="807"/>
        <v/>
      </c>
      <c r="DG447" s="313" t="str">
        <f t="shared" ca="1" si="808"/>
        <v/>
      </c>
      <c r="DH447" s="313" t="str">
        <f t="shared" ca="1" si="809"/>
        <v/>
      </c>
      <c r="DI447" s="313" t="str">
        <f t="shared" ca="1" si="810"/>
        <v/>
      </c>
      <c r="DJ447" s="313" t="str">
        <f t="shared" ca="1" si="811"/>
        <v/>
      </c>
      <c r="DK447" s="328" t="str">
        <f t="shared" ca="1" si="812"/>
        <v/>
      </c>
      <c r="DL447" s="334" t="str">
        <f t="shared" ca="1" si="813"/>
        <v/>
      </c>
      <c r="DM447" s="915" t="str">
        <f t="shared" ca="1" si="814"/>
        <v/>
      </c>
      <c r="DN447" s="15"/>
      <c r="DO447" s="324"/>
      <c r="DP447" s="16"/>
      <c r="DQ447" s="16"/>
      <c r="DR447" s="16"/>
      <c r="DS447" s="16"/>
      <c r="DT447" s="318" t="str">
        <f>IFERROR(VLOOKUP($DN447,'（様式１号）３整理番号表'!$Z$19:$AB$32,3,FALSE),"")</f>
        <v/>
      </c>
      <c r="DU447" s="259" t="str">
        <f t="shared" si="815"/>
        <v/>
      </c>
      <c r="DV447" s="14"/>
      <c r="DW447" s="17" t="str">
        <f t="shared" ca="1" si="816"/>
        <v/>
      </c>
      <c r="DX447" s="88" t="str">
        <f t="shared" ca="1" si="833"/>
        <v/>
      </c>
      <c r="DZ447" s="339">
        <f t="shared" ca="1" si="839"/>
        <v>0</v>
      </c>
      <c r="EA447" s="339">
        <f t="shared" ca="1" si="839"/>
        <v>0</v>
      </c>
      <c r="EB447" s="339">
        <f t="shared" ca="1" si="839"/>
        <v>0</v>
      </c>
      <c r="EC447" s="339">
        <f t="shared" ca="1" si="839"/>
        <v>0</v>
      </c>
      <c r="ED447" s="339">
        <f t="shared" ca="1" si="839"/>
        <v>0</v>
      </c>
      <c r="EE447" s="339">
        <f t="shared" ca="1" si="839"/>
        <v>0</v>
      </c>
      <c r="EF447" s="339">
        <f t="shared" ca="1" si="839"/>
        <v>0</v>
      </c>
      <c r="EG447" s="339">
        <f t="shared" ca="1" si="839"/>
        <v>0</v>
      </c>
      <c r="EH447" s="339">
        <f t="shared" ca="1" si="839"/>
        <v>0</v>
      </c>
      <c r="EI447" s="339">
        <f t="shared" ca="1" si="839"/>
        <v>0</v>
      </c>
      <c r="EJ447" s="339">
        <f t="shared" ca="1" si="839"/>
        <v>0</v>
      </c>
      <c r="EK447" s="339">
        <f t="shared" ca="1" si="839"/>
        <v>0</v>
      </c>
      <c r="EL447" s="339">
        <f t="shared" ca="1" si="839"/>
        <v>0</v>
      </c>
      <c r="EM447" s="339">
        <f t="shared" ca="1" si="839"/>
        <v>0</v>
      </c>
      <c r="EO447" s="919" t="str">
        <f t="shared" ca="1" si="735"/>
        <v/>
      </c>
      <c r="EP447" s="919" t="str">
        <f t="shared" ca="1" si="817"/>
        <v/>
      </c>
      <c r="EQ447" s="919" t="str">
        <f t="shared" ca="1" si="818"/>
        <v/>
      </c>
      <c r="ER447" s="919" t="str">
        <f t="shared" ca="1" si="819"/>
        <v/>
      </c>
      <c r="ES447" s="919" t="str">
        <f ca="1">IFERROR(INDEX('郵便番号（石川県）'!$A$3:$F$2574,MATCH(INDIRECT("'("&amp;EO447&amp;")'!E7"),'郵便番号（石川県）'!$A$3:$A$2574,0),6),"")</f>
        <v/>
      </c>
      <c r="ET447" s="919" t="str">
        <f ca="1">IFERROR(INDEX('郵便番号（石川県）'!$A$3:$F$2574,MATCH(INDIRECT("'("&amp;$EO447&amp;")'!E7"),'郵便番号（石川県）'!$A$3:$A$2574,0),5),"")</f>
        <v/>
      </c>
      <c r="EU447" s="919" t="str">
        <f t="shared" ca="1" si="820"/>
        <v/>
      </c>
      <c r="EV447" s="919" t="str">
        <f t="shared" ca="1" si="821"/>
        <v/>
      </c>
      <c r="EW447" s="919" t="str">
        <f t="shared" ca="1" si="822"/>
        <v/>
      </c>
      <c r="EX447" s="919" t="str">
        <f t="shared" ca="1" si="823"/>
        <v/>
      </c>
      <c r="EY447" s="919" t="str">
        <f t="shared" ca="1" si="824"/>
        <v/>
      </c>
      <c r="EZ447" s="919" t="str">
        <f t="shared" ca="1" si="825"/>
        <v/>
      </c>
      <c r="FA447" s="919" t="str">
        <f t="shared" ca="1" si="826"/>
        <v/>
      </c>
      <c r="FB447" s="919" t="str">
        <f t="shared" ca="1" si="827"/>
        <v/>
      </c>
      <c r="FC447" s="919" t="str">
        <f t="shared" ca="1" si="828"/>
        <v/>
      </c>
      <c r="FD447" s="627" t="str">
        <f t="shared" ca="1" si="829"/>
        <v/>
      </c>
      <c r="FE447" s="630">
        <v>437</v>
      </c>
      <c r="FF447" s="299" t="str">
        <f t="shared" ca="1" si="830"/>
        <v/>
      </c>
      <c r="FG447" s="993" t="str">
        <f t="shared" ca="1" si="831"/>
        <v/>
      </c>
      <c r="FH447" s="919" t="str">
        <f t="shared" ca="1" si="832"/>
        <v/>
      </c>
      <c r="FI447" s="299">
        <f ca="1">COUNTIF($FH$11:FH447,"■")</f>
        <v>0</v>
      </c>
    </row>
    <row r="448" spans="1:165" ht="34.5" customHeight="1">
      <c r="A448" s="445">
        <f t="shared" ca="1" si="736"/>
        <v>0</v>
      </c>
      <c r="B448" s="446">
        <f>IF(R448&lt;&gt;"",IF(COUNTIF(R$11:R448,R448)=1,MAX(B$11:B447)+1,INDEX(B$11:B447,MATCH(R448,R$11:R447,0),1)),0)</f>
        <v>1</v>
      </c>
      <c r="C448" s="446">
        <f ca="1">IF(T448&lt;&gt;"",IF(COUNTIF(T$11:T448,T448)=1,MAX(C$11:C447)+1,INDEX(C$11:C447,MATCH(T448,T$11:T447,0),1)),0)</f>
        <v>0</v>
      </c>
      <c r="D448" s="446">
        <f ca="1">IF(U448&lt;&gt;"",IF(COUNTIF(U$11:U448,U448)=1,MAX(D$11:D447)+1,INDEX(D$11:D447,MATCH(U448,U$11:U447,0),1)),0)</f>
        <v>0</v>
      </c>
      <c r="E448" s="446">
        <f ca="1">IF(S448&lt;&gt;"",IF(COUNTIF(S$11:S448,S448)=1,MAX(E$11:E447)+1,INDEX(E$11:E447,MATCH(S448,S$11:S447,0),1)),0)</f>
        <v>0</v>
      </c>
      <c r="F448" s="446">
        <f ca="1">IF(Z448&lt;&gt;"",IF(COUNTIF(Z$11:Z448,Z448)=1,MAX(F$11:F447)+1,INDEX(F$11:F447,MATCH(Z448,Z$11:Z447,0),1)),0)</f>
        <v>0</v>
      </c>
      <c r="G448" s="447" cm="1">
        <f t="array" aca="1" ref="G448" ca="1">IF(Z448&lt;&gt;"",IF(COUNTIFS(Z$11:Z448,Z448,W$11:W448,W448)=1,MAX(G$11:G447)+1,INDEX(G$11:G447,MATCH(Z448&amp;W448,Z$11:Z447&amp;W$11:W448,0),1)),0)</f>
        <v>0</v>
      </c>
      <c r="H448" s="447">
        <f t="shared" ca="1" si="737"/>
        <v>0</v>
      </c>
      <c r="I448" s="447">
        <f ca="1">IF(T448="",0,IF(COUNTIF(T$11:T448,T448)=1,1,0))</f>
        <v>0</v>
      </c>
      <c r="J448" s="447">
        <f ca="1">IF(U448="",0,IF(COUNTIF(U$11:U448,U448)=1,1,0))</f>
        <v>0</v>
      </c>
      <c r="K448" s="447">
        <f ca="1">IF(S448="",0,IF(COUNTIF(S$11:S448,S448)=1,1,0))</f>
        <v>0</v>
      </c>
      <c r="L448" s="446">
        <f ca="1">IF(Z448="",0,IF(COUNTIF(Z$11:Z448,Z448)=1,1,0))</f>
        <v>0</v>
      </c>
      <c r="M448" s="767">
        <f ca="1">IF($W448=2,IF(COUNTIFS($W$11:$W448,2,$Z$11:$Z448,$Z448)=1,1,0),0)</f>
        <v>0</v>
      </c>
      <c r="N448" s="767">
        <f ca="1">IF($W448=1,IF(COUNTIFS($W$11:$W448,2,$Z$11:$Z448,$Z448)=1,1,0),0)</f>
        <v>0</v>
      </c>
      <c r="O448" s="446">
        <f ca="1">IF(H448=0,0,IF(COUNTIF(Z$11:Z448,Z448)=1,1,0))</f>
        <v>0</v>
      </c>
      <c r="P448" s="448" t="str">
        <f t="shared" ca="1" si="738"/>
        <v>石川県</v>
      </c>
      <c r="Q448" s="89">
        <f t="shared" ca="1" si="739"/>
        <v>438</v>
      </c>
      <c r="R448" s="170" t="s">
        <v>459</v>
      </c>
      <c r="S448" s="357" t="str">
        <f t="shared" ca="1" si="740"/>
        <v/>
      </c>
      <c r="T448" s="357" t="str">
        <f t="shared" ca="1" si="741"/>
        <v/>
      </c>
      <c r="U448" s="58" t="str">
        <f t="shared" ca="1" si="742"/>
        <v/>
      </c>
      <c r="V448" s="58" t="str">
        <f t="shared" ca="1" si="743"/>
        <v/>
      </c>
      <c r="W448" s="920" t="str">
        <f t="shared" ca="1" si="744"/>
        <v/>
      </c>
      <c r="X448" s="369">
        <f ca="1">IFERROR(VLOOKUP(W448,'（様式１号）３整理番号表'!$B$4:$H$5,2,FALSE),0)</f>
        <v>0</v>
      </c>
      <c r="Y448" s="768" t="str" cm="1">
        <f t="array" aca="1" ref="Y448" ca="1">IF(AND(D448=0,F448=0),"",IF(COUNTIF(D$11:D448,D448)=1,1,IF(COUNTIFS(D$11:D448,D448,F$11:F448,F448)=1,INDEX((D$11:D448,F$11:F448,Y$11:Y448),MATCH(_xlfn.MAXIFS(F$11:F447,D$11:D447,D448),$F$11:F448,0),1,3)+1,INDEX((D$11:D448,F$11:F448,Y$11:Y448),MATCH(D448&amp;F448,D$11:D448&amp;F$11:F448,0),1,3))))</f>
        <v/>
      </c>
      <c r="Z448" s="40" t="str">
        <f t="shared" ca="1" si="745"/>
        <v/>
      </c>
      <c r="AA448" s="924" t="str">
        <f t="shared" ca="1" si="746"/>
        <v/>
      </c>
      <c r="AB448" s="93">
        <f ca="1">IFERROR(VLOOKUP(AA448,'（様式１号）３整理番号表'!$B$10:$H$16,2,FALSE),0)</f>
        <v>0</v>
      </c>
      <c r="AC448" s="924" t="str">
        <f t="shared" ca="1" si="747"/>
        <v/>
      </c>
      <c r="AD448" s="924" t="str">
        <f t="shared" ca="1" si="748"/>
        <v/>
      </c>
      <c r="AE448" s="93">
        <f ca="1">IFERROR(VLOOKUP(AD448,'（様式１号）３整理番号表'!$B$21:$H$22,2,FALSE),0)</f>
        <v>0</v>
      </c>
      <c r="AF448" s="924" t="str">
        <f t="shared" ca="1" si="749"/>
        <v/>
      </c>
      <c r="AG448" s="93">
        <f ca="1">IFERROR(VLOOKUP(AF448,'（様式１号）３整理番号表'!$B$26:$H$31,2,FALSE),0)</f>
        <v>0</v>
      </c>
      <c r="AH448" s="924" t="str">
        <f t="shared" ca="1" si="750"/>
        <v/>
      </c>
      <c r="AI448" s="93">
        <f ca="1">IFERROR(VLOOKUP(AH448,'（様式１号）３整理番号表'!$J$5:$N$59,2,FALSE),0)</f>
        <v>0</v>
      </c>
      <c r="AJ448" s="77" t="str">
        <f t="shared" ca="1" si="751"/>
        <v/>
      </c>
      <c r="AK448" s="93">
        <f ca="1">IFERROR(VLOOKUP(AJ448,'（様式１号）３整理番号表'!$P$5:$R$29,2,FALSE),0)</f>
        <v>0</v>
      </c>
      <c r="AL448" s="921" t="str">
        <f t="shared" ca="1" si="752"/>
        <v/>
      </c>
      <c r="AM448" s="921" t="str">
        <f t="shared" ca="1" si="753"/>
        <v/>
      </c>
      <c r="AN448" s="921"/>
      <c r="AO448" s="77" t="str">
        <f t="shared" ca="1" si="754"/>
        <v/>
      </c>
      <c r="AP448" s="93">
        <f ca="1">IFERROR(VLOOKUP(AO448,'（様式１号）３整理番号表'!$P$5:$R$29,2,FALSE),0)</f>
        <v>0</v>
      </c>
      <c r="AQ448" s="924" t="str">
        <f t="shared" ca="1" si="755"/>
        <v/>
      </c>
      <c r="AR448" s="93">
        <f t="shared" ca="1" si="756"/>
        <v>0</v>
      </c>
      <c r="AS448" s="924" t="str">
        <f t="shared" ca="1" si="757"/>
        <v/>
      </c>
      <c r="AT448" s="40" t="str">
        <f t="shared" ca="1" si="758"/>
        <v/>
      </c>
      <c r="AU448" s="93" t="str">
        <f t="shared" ca="1" si="759"/>
        <v/>
      </c>
      <c r="AV448" s="923" t="str">
        <f t="shared" ca="1" si="760"/>
        <v/>
      </c>
      <c r="AW448" s="926" t="str">
        <f t="shared" ca="1" si="761"/>
        <v/>
      </c>
      <c r="AX448" s="925" t="str">
        <f t="shared" ca="1" si="762"/>
        <v/>
      </c>
      <c r="AY448" s="925" t="str">
        <f t="shared" ca="1" si="762"/>
        <v/>
      </c>
      <c r="AZ448" s="925" t="str">
        <f t="shared" ca="1" si="762"/>
        <v/>
      </c>
      <c r="BA448" s="925" t="str">
        <f t="shared" ca="1" si="762"/>
        <v/>
      </c>
      <c r="BB448" s="925" t="str">
        <f t="shared" ca="1" si="763"/>
        <v/>
      </c>
      <c r="BC448" s="925" t="str">
        <f t="shared" ca="1" si="764"/>
        <v/>
      </c>
      <c r="BD448" s="925" t="str">
        <f t="shared" ca="1" si="764"/>
        <v/>
      </c>
      <c r="BE448" s="925" t="str">
        <f t="shared" ca="1" si="764"/>
        <v/>
      </c>
      <c r="BF448" s="77" t="str">
        <f t="shared" ca="1" si="765"/>
        <v/>
      </c>
      <c r="BG448" s="924" t="str">
        <f t="shared" ca="1" si="766"/>
        <v/>
      </c>
      <c r="BH448" s="94">
        <f ca="1">IF(BF448&lt;&gt;"",INDEX('（様式１号）３整理番号表'!$AB$7:$AQ$12,MATCH(BF448,'（様式１号）３整理番号表'!$AA$7:$AA$12,0),MATCH(BG448,'（様式１号）３整理番号表'!$AB$6:$AQ$6,0)),0)</f>
        <v>0</v>
      </c>
      <c r="BI448" s="921" t="str">
        <f t="shared" ca="1" si="767"/>
        <v/>
      </c>
      <c r="BJ448" s="922" t="str">
        <f t="shared" ca="1" si="768"/>
        <v/>
      </c>
      <c r="BK448" s="926" t="str">
        <f t="shared" ca="1" si="769"/>
        <v/>
      </c>
      <c r="BL448" s="922" t="str">
        <f t="shared" ca="1" si="770"/>
        <v/>
      </c>
      <c r="BM448" s="79" t="str">
        <f t="shared" ca="1" si="771"/>
        <v/>
      </c>
      <c r="BN448" s="82" t="str">
        <f t="shared" ca="1" si="772"/>
        <v/>
      </c>
      <c r="BO448" s="83" t="str">
        <f t="shared" ca="1" si="773"/>
        <v/>
      </c>
      <c r="BP448" s="84" t="str">
        <f t="shared" ca="1" si="774"/>
        <v/>
      </c>
      <c r="BQ448" s="82" t="str">
        <f t="shared" ca="1" si="775"/>
        <v/>
      </c>
      <c r="BR448" s="97" t="str">
        <f t="shared" ca="1" si="776"/>
        <v/>
      </c>
      <c r="BS448" s="95" t="str">
        <f t="shared" ca="1" si="777"/>
        <v/>
      </c>
      <c r="BT448" s="184" t="str">
        <f t="shared" ca="1" si="778"/>
        <v/>
      </c>
      <c r="BU448" s="611" t="str">
        <f t="shared" ca="1" si="779"/>
        <v/>
      </c>
      <c r="BV448" s="77" t="str">
        <f t="shared" ca="1" si="780"/>
        <v/>
      </c>
      <c r="BW448" s="85" t="str">
        <f t="shared" ca="1" si="781"/>
        <v/>
      </c>
      <c r="BX448" s="86" t="str">
        <f t="shared" ca="1" si="782"/>
        <v/>
      </c>
      <c r="BY448" s="231">
        <f ca="1">IF('ポイント要件確認等（個別表）'!AD448=1,ROUNDDOWN('ポイント要件確認等（個別表）'!AV448,-3),IF('ポイント要件確認等（個別表）'!AD448=2,ROUNDDOWN('ポイント要件確認等（個別表）'!BH448,-3),IF('ポイント要件確認等（個別表）'!AD448=3,ROUNDDOWN('ポイント要件確認等（個別表）'!BT448,-3),0)))</f>
        <v>0</v>
      </c>
      <c r="BZ448" s="86" t="str">
        <f t="shared" ca="1" si="783"/>
        <v/>
      </c>
      <c r="CA448" s="232" t="str">
        <f t="shared" ca="1" si="784"/>
        <v/>
      </c>
      <c r="CB448" s="232">
        <f t="shared" ca="1" si="785"/>
        <v>0</v>
      </c>
      <c r="CC448" s="86" t="str">
        <f t="shared" ca="1" si="786"/>
        <v/>
      </c>
      <c r="CD448" s="86" t="str">
        <f t="shared" ca="1" si="787"/>
        <v/>
      </c>
      <c r="CE448" s="609"/>
      <c r="CF448" s="86" t="str">
        <f t="shared" ca="1" si="788"/>
        <v/>
      </c>
      <c r="CG448" s="185" t="str">
        <f t="shared" ca="1" si="789"/>
        <v/>
      </c>
      <c r="CH448" s="246" t="str">
        <f t="shared" ca="1" si="790"/>
        <v>含税額</v>
      </c>
      <c r="CI448" s="247" t="str">
        <f t="shared" ca="1" si="791"/>
        <v/>
      </c>
      <c r="CJ448" s="87" t="str">
        <f ca="1">IFERROR(IF(INDIRECT("'("&amp;'２個別表'!EO448&amp;")'!AR"&amp;84+EP448)&lt;&gt;1,"",1),"")</f>
        <v/>
      </c>
      <c r="CK448" s="244" t="str">
        <f t="shared" ca="1" si="792"/>
        <v/>
      </c>
      <c r="CL448" s="235" t="str">
        <f t="shared" ca="1" si="793"/>
        <v/>
      </c>
      <c r="CM448" s="239" t="str">
        <f t="shared" ca="1" si="794"/>
        <v/>
      </c>
      <c r="CN448" s="77" t="str">
        <f t="shared" ca="1" si="795"/>
        <v/>
      </c>
      <c r="CO448" s="93" t="str">
        <f ca="1">IFERROR(VLOOKUP(CN448,'（様式１号）３整理番号表'!$T$5:$V$15,2,FALSE),"")</f>
        <v/>
      </c>
      <c r="CP448" s="924" t="str">
        <f t="shared" ca="1" si="796"/>
        <v/>
      </c>
      <c r="CQ448" s="93" t="str">
        <f ca="1">IFERROR(VLOOKUP(CP448,'（様式１号）３整理番号表'!$T$19:$V$24,2,FALSE),"")</f>
        <v/>
      </c>
      <c r="CR448" s="924" t="str">
        <f ca="1">IFERROR(IF(INDIRECT("'("&amp;'２個別表'!EO448&amp;")'!AV"&amp;84+EP448)&lt;&gt;1,"",1),"")</f>
        <v/>
      </c>
      <c r="CS448" s="232">
        <f t="shared" ca="1" si="797"/>
        <v>0</v>
      </c>
      <c r="CT448" s="248">
        <f t="shared" ca="1" si="798"/>
        <v>0</v>
      </c>
      <c r="CU448" s="376" t="str">
        <f ca="1">IF(ER448="補強",IF(COUNTIFS($Z$11:Z448,Z448,$W$11:W448,1)=1,"１①",""),IF(COUNTIFS($Z$11:Z448,Z448,$W$11:W448,2)=1,"２①",""))</f>
        <v/>
      </c>
      <c r="CV448" s="57" t="str">
        <f t="shared" ca="1" si="799"/>
        <v/>
      </c>
      <c r="CW448" s="927" t="str">
        <f t="shared" ca="1" si="800"/>
        <v/>
      </c>
      <c r="CX448" s="256" t="str">
        <f t="shared" ca="1" si="801"/>
        <v/>
      </c>
      <c r="CY448" s="256" t="str">
        <f t="shared" ca="1" si="802"/>
        <v/>
      </c>
      <c r="CZ448" s="256" t="str">
        <f t="shared" ca="1" si="803"/>
        <v/>
      </c>
      <c r="DA448" s="256" t="str">
        <f t="shared" ca="1" si="804"/>
        <v/>
      </c>
      <c r="DB448" s="316" t="str">
        <f ca="1">IFERROR(VLOOKUP($CU448,'（様式１号）３整理番号表'!$Z$19:$AB$32,3,FALSE),"")</f>
        <v/>
      </c>
      <c r="DC448" s="259" t="str">
        <f t="shared" ca="1" si="805"/>
        <v>-</v>
      </c>
      <c r="DD448" s="618" t="str">
        <f t="shared" ca="1" si="806"/>
        <v/>
      </c>
      <c r="DE448" s="321" t="str">
        <f ca="1">IF(AND(AO448=18,AS448=1),IF(COUNTIFS($Y$11:Y448,Y448,$AS$11:AS448,1)=1,"２②",""),IF($CU448="１①",INDEX(INDIRECT("'("&amp;$EO448&amp;")'!AR116:BB116"),1,MATCH(INDIRECT("'("&amp;$EO448&amp;")'!C118"),INDIRECT("'("&amp;$EO448&amp;")'!AR119:BB119"),0)),""))</f>
        <v/>
      </c>
      <c r="DF448" s="324" t="str">
        <f t="shared" ca="1" si="807"/>
        <v/>
      </c>
      <c r="DG448" s="313" t="str">
        <f t="shared" ca="1" si="808"/>
        <v/>
      </c>
      <c r="DH448" s="313" t="str">
        <f t="shared" ca="1" si="809"/>
        <v/>
      </c>
      <c r="DI448" s="313" t="str">
        <f t="shared" ca="1" si="810"/>
        <v/>
      </c>
      <c r="DJ448" s="313" t="str">
        <f t="shared" ca="1" si="811"/>
        <v/>
      </c>
      <c r="DK448" s="328" t="str">
        <f t="shared" ca="1" si="812"/>
        <v/>
      </c>
      <c r="DL448" s="334" t="str">
        <f t="shared" ca="1" si="813"/>
        <v/>
      </c>
      <c r="DM448" s="915" t="str">
        <f t="shared" ca="1" si="814"/>
        <v/>
      </c>
      <c r="DN448" s="15"/>
      <c r="DO448" s="324"/>
      <c r="DP448" s="16"/>
      <c r="DQ448" s="16"/>
      <c r="DR448" s="16"/>
      <c r="DS448" s="16"/>
      <c r="DT448" s="318" t="str">
        <f>IFERROR(VLOOKUP($DN448,'（様式１号）３整理番号表'!$Z$19:$AB$32,3,FALSE),"")</f>
        <v/>
      </c>
      <c r="DU448" s="259" t="str">
        <f t="shared" si="815"/>
        <v/>
      </c>
      <c r="DV448" s="14"/>
      <c r="DW448" s="17" t="str">
        <f t="shared" ca="1" si="816"/>
        <v/>
      </c>
      <c r="DX448" s="88" t="str">
        <f t="shared" ca="1" si="833"/>
        <v/>
      </c>
      <c r="DZ448" s="339">
        <f t="shared" ca="1" si="839"/>
        <v>0</v>
      </c>
      <c r="EA448" s="339">
        <f t="shared" ca="1" si="839"/>
        <v>0</v>
      </c>
      <c r="EB448" s="339">
        <f t="shared" ca="1" si="839"/>
        <v>0</v>
      </c>
      <c r="EC448" s="339">
        <f t="shared" ca="1" si="839"/>
        <v>0</v>
      </c>
      <c r="ED448" s="339">
        <f t="shared" ca="1" si="839"/>
        <v>0</v>
      </c>
      <c r="EE448" s="339">
        <f t="shared" ca="1" si="839"/>
        <v>0</v>
      </c>
      <c r="EF448" s="339">
        <f t="shared" ca="1" si="839"/>
        <v>0</v>
      </c>
      <c r="EG448" s="339">
        <f t="shared" ca="1" si="839"/>
        <v>0</v>
      </c>
      <c r="EH448" s="339">
        <f t="shared" ca="1" si="839"/>
        <v>0</v>
      </c>
      <c r="EI448" s="339">
        <f t="shared" ca="1" si="839"/>
        <v>0</v>
      </c>
      <c r="EJ448" s="339">
        <f t="shared" ca="1" si="839"/>
        <v>0</v>
      </c>
      <c r="EK448" s="339">
        <f t="shared" ca="1" si="839"/>
        <v>0</v>
      </c>
      <c r="EL448" s="339">
        <f t="shared" ca="1" si="839"/>
        <v>0</v>
      </c>
      <c r="EM448" s="339">
        <f t="shared" ca="1" si="839"/>
        <v>0</v>
      </c>
      <c r="EO448" s="919" t="str">
        <f t="shared" ca="1" si="735"/>
        <v/>
      </c>
      <c r="EP448" s="919" t="str">
        <f t="shared" ca="1" si="817"/>
        <v/>
      </c>
      <c r="EQ448" s="919" t="str">
        <f t="shared" ca="1" si="818"/>
        <v/>
      </c>
      <c r="ER448" s="919" t="str">
        <f t="shared" ca="1" si="819"/>
        <v/>
      </c>
      <c r="ES448" s="919" t="str">
        <f ca="1">IFERROR(INDEX('郵便番号（石川県）'!$A$3:$F$2574,MATCH(INDIRECT("'("&amp;EO448&amp;")'!E7"),'郵便番号（石川県）'!$A$3:$A$2574,0),6),"")</f>
        <v/>
      </c>
      <c r="ET448" s="919" t="str">
        <f ca="1">IFERROR(INDEX('郵便番号（石川県）'!$A$3:$F$2574,MATCH(INDIRECT("'("&amp;$EO448&amp;")'!E7"),'郵便番号（石川県）'!$A$3:$A$2574,0),5),"")</f>
        <v/>
      </c>
      <c r="EU448" s="919" t="str">
        <f t="shared" ca="1" si="820"/>
        <v/>
      </c>
      <c r="EV448" s="919" t="str">
        <f t="shared" ca="1" si="821"/>
        <v/>
      </c>
      <c r="EW448" s="919" t="str">
        <f t="shared" ca="1" si="822"/>
        <v/>
      </c>
      <c r="EX448" s="919" t="str">
        <f t="shared" ca="1" si="823"/>
        <v/>
      </c>
      <c r="EY448" s="919" t="str">
        <f t="shared" ca="1" si="824"/>
        <v/>
      </c>
      <c r="EZ448" s="919" t="str">
        <f t="shared" ca="1" si="825"/>
        <v/>
      </c>
      <c r="FA448" s="919" t="str">
        <f t="shared" ca="1" si="826"/>
        <v/>
      </c>
      <c r="FB448" s="919" t="str">
        <f t="shared" ca="1" si="827"/>
        <v/>
      </c>
      <c r="FC448" s="919" t="str">
        <f t="shared" ca="1" si="828"/>
        <v/>
      </c>
      <c r="FD448" s="627" t="str">
        <f t="shared" ca="1" si="829"/>
        <v/>
      </c>
      <c r="FE448" s="630">
        <v>438</v>
      </c>
      <c r="FF448" s="299" t="str">
        <f t="shared" ca="1" si="830"/>
        <v/>
      </c>
      <c r="FG448" s="993" t="str">
        <f t="shared" ca="1" si="831"/>
        <v/>
      </c>
      <c r="FH448" s="919" t="str">
        <f t="shared" ca="1" si="832"/>
        <v/>
      </c>
      <c r="FI448" s="299">
        <f ca="1">COUNTIF($FH$11:FH448,"■")</f>
        <v>0</v>
      </c>
    </row>
    <row r="449" spans="1:165" ht="34.5" customHeight="1">
      <c r="A449" s="445">
        <f t="shared" ca="1" si="736"/>
        <v>0</v>
      </c>
      <c r="B449" s="446">
        <f>IF(R449&lt;&gt;"",IF(COUNTIF(R$11:R449,R449)=1,MAX(B$11:B448)+1,INDEX(B$11:B448,MATCH(R449,R$11:R448,0),1)),0)</f>
        <v>1</v>
      </c>
      <c r="C449" s="446">
        <f ca="1">IF(T449&lt;&gt;"",IF(COUNTIF(T$11:T449,T449)=1,MAX(C$11:C448)+1,INDEX(C$11:C448,MATCH(T449,T$11:T448,0),1)),0)</f>
        <v>0</v>
      </c>
      <c r="D449" s="446">
        <f ca="1">IF(U449&lt;&gt;"",IF(COUNTIF(U$11:U449,U449)=1,MAX(D$11:D448)+1,INDEX(D$11:D448,MATCH(U449,U$11:U448,0),1)),0)</f>
        <v>0</v>
      </c>
      <c r="E449" s="446">
        <f ca="1">IF(S449&lt;&gt;"",IF(COUNTIF(S$11:S449,S449)=1,MAX(E$11:E448)+1,INDEX(E$11:E448,MATCH(S449,S$11:S448,0),1)),0)</f>
        <v>0</v>
      </c>
      <c r="F449" s="446">
        <f ca="1">IF(Z449&lt;&gt;"",IF(COUNTIF(Z$11:Z449,Z449)=1,MAX(F$11:F448)+1,INDEX(F$11:F448,MATCH(Z449,Z$11:Z448,0),1)),0)</f>
        <v>0</v>
      </c>
      <c r="G449" s="447" cm="1">
        <f t="array" aca="1" ref="G449" ca="1">IF(Z449&lt;&gt;"",IF(COUNTIFS(Z$11:Z449,Z449,W$11:W449,W449)=1,MAX(G$11:G448)+1,INDEX(G$11:G448,MATCH(Z449&amp;W449,Z$11:Z448&amp;W$11:W449,0),1)),0)</f>
        <v>0</v>
      </c>
      <c r="H449" s="447">
        <f t="shared" ca="1" si="737"/>
        <v>0</v>
      </c>
      <c r="I449" s="447">
        <f ca="1">IF(T449="",0,IF(COUNTIF(T$11:T449,T449)=1,1,0))</f>
        <v>0</v>
      </c>
      <c r="J449" s="447">
        <f ca="1">IF(U449="",0,IF(COUNTIF(U$11:U449,U449)=1,1,0))</f>
        <v>0</v>
      </c>
      <c r="K449" s="447">
        <f ca="1">IF(S449="",0,IF(COUNTIF(S$11:S449,S449)=1,1,0))</f>
        <v>0</v>
      </c>
      <c r="L449" s="446">
        <f ca="1">IF(Z449="",0,IF(COUNTIF(Z$11:Z449,Z449)=1,1,0))</f>
        <v>0</v>
      </c>
      <c r="M449" s="767">
        <f ca="1">IF($W449=2,IF(COUNTIFS($W$11:$W449,2,$Z$11:$Z449,$Z449)=1,1,0),0)</f>
        <v>0</v>
      </c>
      <c r="N449" s="767">
        <f ca="1">IF($W449=1,IF(COUNTIFS($W$11:$W449,2,$Z$11:$Z449,$Z449)=1,1,0),0)</f>
        <v>0</v>
      </c>
      <c r="O449" s="446">
        <f ca="1">IF(H449=0,0,IF(COUNTIF(Z$11:Z449,Z449)=1,1,0))</f>
        <v>0</v>
      </c>
      <c r="P449" s="448" t="str">
        <f t="shared" ca="1" si="738"/>
        <v>石川県</v>
      </c>
      <c r="Q449" s="89">
        <f t="shared" ca="1" si="739"/>
        <v>439</v>
      </c>
      <c r="R449" s="170" t="s">
        <v>459</v>
      </c>
      <c r="S449" s="357" t="str">
        <f t="shared" ca="1" si="740"/>
        <v/>
      </c>
      <c r="T449" s="357" t="str">
        <f t="shared" ca="1" si="741"/>
        <v/>
      </c>
      <c r="U449" s="58" t="str">
        <f t="shared" ca="1" si="742"/>
        <v/>
      </c>
      <c r="V449" s="58" t="str">
        <f t="shared" ca="1" si="743"/>
        <v/>
      </c>
      <c r="W449" s="920" t="str">
        <f t="shared" ca="1" si="744"/>
        <v/>
      </c>
      <c r="X449" s="369">
        <f ca="1">IFERROR(VLOOKUP(W449,'（様式１号）３整理番号表'!$B$4:$H$5,2,FALSE),0)</f>
        <v>0</v>
      </c>
      <c r="Y449" s="768" t="str" cm="1">
        <f t="array" aca="1" ref="Y449" ca="1">IF(AND(D449=0,F449=0),"",IF(COUNTIF(D$11:D449,D449)=1,1,IF(COUNTIFS(D$11:D449,D449,F$11:F449,F449)=1,INDEX((D$11:D449,F$11:F449,Y$11:Y449),MATCH(_xlfn.MAXIFS(F$11:F448,D$11:D448,D449),$F$11:F449,0),1,3)+1,INDEX((D$11:D449,F$11:F449,Y$11:Y449),MATCH(D449&amp;F449,D$11:D449&amp;F$11:F449,0),1,3))))</f>
        <v/>
      </c>
      <c r="Z449" s="40" t="str">
        <f t="shared" ca="1" si="745"/>
        <v/>
      </c>
      <c r="AA449" s="924" t="str">
        <f t="shared" ca="1" si="746"/>
        <v/>
      </c>
      <c r="AB449" s="93">
        <f ca="1">IFERROR(VLOOKUP(AA449,'（様式１号）３整理番号表'!$B$10:$H$16,2,FALSE),0)</f>
        <v>0</v>
      </c>
      <c r="AC449" s="924" t="str">
        <f t="shared" ca="1" si="747"/>
        <v/>
      </c>
      <c r="AD449" s="924" t="str">
        <f t="shared" ca="1" si="748"/>
        <v/>
      </c>
      <c r="AE449" s="93">
        <f ca="1">IFERROR(VLOOKUP(AD449,'（様式１号）３整理番号表'!$B$21:$H$22,2,FALSE),0)</f>
        <v>0</v>
      </c>
      <c r="AF449" s="924" t="str">
        <f t="shared" ca="1" si="749"/>
        <v/>
      </c>
      <c r="AG449" s="93">
        <f ca="1">IFERROR(VLOOKUP(AF449,'（様式１号）３整理番号表'!$B$26:$H$31,2,FALSE),0)</f>
        <v>0</v>
      </c>
      <c r="AH449" s="924" t="str">
        <f t="shared" ca="1" si="750"/>
        <v/>
      </c>
      <c r="AI449" s="93">
        <f ca="1">IFERROR(VLOOKUP(AH449,'（様式１号）３整理番号表'!$J$5:$N$59,2,FALSE),0)</f>
        <v>0</v>
      </c>
      <c r="AJ449" s="77" t="str">
        <f t="shared" ca="1" si="751"/>
        <v/>
      </c>
      <c r="AK449" s="93">
        <f ca="1">IFERROR(VLOOKUP(AJ449,'（様式１号）３整理番号表'!$P$5:$R$29,2,FALSE),0)</f>
        <v>0</v>
      </c>
      <c r="AL449" s="921" t="str">
        <f t="shared" ca="1" si="752"/>
        <v/>
      </c>
      <c r="AM449" s="921" t="str">
        <f t="shared" ca="1" si="753"/>
        <v/>
      </c>
      <c r="AN449" s="921"/>
      <c r="AO449" s="77" t="str">
        <f t="shared" ca="1" si="754"/>
        <v/>
      </c>
      <c r="AP449" s="93">
        <f ca="1">IFERROR(VLOOKUP(AO449,'（様式１号）３整理番号表'!$P$5:$R$29,2,FALSE),0)</f>
        <v>0</v>
      </c>
      <c r="AQ449" s="924" t="str">
        <f t="shared" ca="1" si="755"/>
        <v/>
      </c>
      <c r="AR449" s="93">
        <f t="shared" ca="1" si="756"/>
        <v>0</v>
      </c>
      <c r="AS449" s="924" t="str">
        <f t="shared" ca="1" si="757"/>
        <v/>
      </c>
      <c r="AT449" s="40" t="str">
        <f t="shared" ca="1" si="758"/>
        <v/>
      </c>
      <c r="AU449" s="93" t="str">
        <f t="shared" ca="1" si="759"/>
        <v/>
      </c>
      <c r="AV449" s="923" t="str">
        <f t="shared" ca="1" si="760"/>
        <v/>
      </c>
      <c r="AW449" s="926" t="str">
        <f t="shared" ca="1" si="761"/>
        <v/>
      </c>
      <c r="AX449" s="925" t="str">
        <f t="shared" ca="1" si="762"/>
        <v/>
      </c>
      <c r="AY449" s="925" t="str">
        <f t="shared" ca="1" si="762"/>
        <v/>
      </c>
      <c r="AZ449" s="925" t="str">
        <f t="shared" ca="1" si="762"/>
        <v/>
      </c>
      <c r="BA449" s="925" t="str">
        <f t="shared" ca="1" si="762"/>
        <v/>
      </c>
      <c r="BB449" s="925" t="str">
        <f t="shared" ca="1" si="763"/>
        <v/>
      </c>
      <c r="BC449" s="925" t="str">
        <f t="shared" ca="1" si="764"/>
        <v/>
      </c>
      <c r="BD449" s="925" t="str">
        <f t="shared" ca="1" si="764"/>
        <v/>
      </c>
      <c r="BE449" s="925" t="str">
        <f t="shared" ca="1" si="764"/>
        <v/>
      </c>
      <c r="BF449" s="77" t="str">
        <f t="shared" ca="1" si="765"/>
        <v/>
      </c>
      <c r="BG449" s="924" t="str">
        <f t="shared" ca="1" si="766"/>
        <v/>
      </c>
      <c r="BH449" s="94">
        <f ca="1">IF(BF449&lt;&gt;"",INDEX('（様式１号）３整理番号表'!$AB$7:$AQ$12,MATCH(BF449,'（様式１号）３整理番号表'!$AA$7:$AA$12,0),MATCH(BG449,'（様式１号）３整理番号表'!$AB$6:$AQ$6,0)),0)</f>
        <v>0</v>
      </c>
      <c r="BI449" s="921" t="str">
        <f t="shared" ca="1" si="767"/>
        <v/>
      </c>
      <c r="BJ449" s="922" t="str">
        <f t="shared" ca="1" si="768"/>
        <v/>
      </c>
      <c r="BK449" s="926" t="str">
        <f t="shared" ca="1" si="769"/>
        <v/>
      </c>
      <c r="BL449" s="922" t="str">
        <f t="shared" ca="1" si="770"/>
        <v/>
      </c>
      <c r="BM449" s="79" t="str">
        <f t="shared" ca="1" si="771"/>
        <v/>
      </c>
      <c r="BN449" s="82" t="str">
        <f t="shared" ca="1" si="772"/>
        <v/>
      </c>
      <c r="BO449" s="83" t="str">
        <f t="shared" ca="1" si="773"/>
        <v/>
      </c>
      <c r="BP449" s="84" t="str">
        <f t="shared" ca="1" si="774"/>
        <v/>
      </c>
      <c r="BQ449" s="82" t="str">
        <f t="shared" ca="1" si="775"/>
        <v/>
      </c>
      <c r="BR449" s="97" t="str">
        <f t="shared" ca="1" si="776"/>
        <v/>
      </c>
      <c r="BS449" s="95" t="str">
        <f t="shared" ca="1" si="777"/>
        <v/>
      </c>
      <c r="BT449" s="184" t="str">
        <f t="shared" ca="1" si="778"/>
        <v/>
      </c>
      <c r="BU449" s="611" t="str">
        <f t="shared" ca="1" si="779"/>
        <v/>
      </c>
      <c r="BV449" s="77" t="str">
        <f t="shared" ca="1" si="780"/>
        <v/>
      </c>
      <c r="BW449" s="85" t="str">
        <f t="shared" ca="1" si="781"/>
        <v/>
      </c>
      <c r="BX449" s="86" t="str">
        <f t="shared" ca="1" si="782"/>
        <v/>
      </c>
      <c r="BY449" s="231">
        <f ca="1">IF('ポイント要件確認等（個別表）'!AD449=1,ROUNDDOWN('ポイント要件確認等（個別表）'!AV449,-3),IF('ポイント要件確認等（個別表）'!AD449=2,ROUNDDOWN('ポイント要件確認等（個別表）'!BH449,-3),IF('ポイント要件確認等（個別表）'!AD449=3,ROUNDDOWN('ポイント要件確認等（個別表）'!BT449,-3),0)))</f>
        <v>0</v>
      </c>
      <c r="BZ449" s="86" t="str">
        <f t="shared" ca="1" si="783"/>
        <v/>
      </c>
      <c r="CA449" s="232" t="str">
        <f t="shared" ca="1" si="784"/>
        <v/>
      </c>
      <c r="CB449" s="232">
        <f t="shared" ca="1" si="785"/>
        <v>0</v>
      </c>
      <c r="CC449" s="86" t="str">
        <f t="shared" ca="1" si="786"/>
        <v/>
      </c>
      <c r="CD449" s="86" t="str">
        <f t="shared" ca="1" si="787"/>
        <v/>
      </c>
      <c r="CE449" s="609"/>
      <c r="CF449" s="86" t="str">
        <f t="shared" ca="1" si="788"/>
        <v/>
      </c>
      <c r="CG449" s="185" t="str">
        <f t="shared" ca="1" si="789"/>
        <v/>
      </c>
      <c r="CH449" s="246" t="str">
        <f t="shared" ca="1" si="790"/>
        <v>含税額</v>
      </c>
      <c r="CI449" s="247" t="str">
        <f t="shared" ca="1" si="791"/>
        <v/>
      </c>
      <c r="CJ449" s="87" t="str">
        <f ca="1">IFERROR(IF(INDIRECT("'("&amp;'２個別表'!EO449&amp;")'!AR"&amp;84+EP449)&lt;&gt;1,"",1),"")</f>
        <v/>
      </c>
      <c r="CK449" s="244" t="str">
        <f t="shared" ca="1" si="792"/>
        <v/>
      </c>
      <c r="CL449" s="235" t="str">
        <f t="shared" ca="1" si="793"/>
        <v/>
      </c>
      <c r="CM449" s="239" t="str">
        <f t="shared" ca="1" si="794"/>
        <v/>
      </c>
      <c r="CN449" s="77" t="str">
        <f t="shared" ca="1" si="795"/>
        <v/>
      </c>
      <c r="CO449" s="93" t="str">
        <f ca="1">IFERROR(VLOOKUP(CN449,'（様式１号）３整理番号表'!$T$5:$V$15,2,FALSE),"")</f>
        <v/>
      </c>
      <c r="CP449" s="924" t="str">
        <f t="shared" ca="1" si="796"/>
        <v/>
      </c>
      <c r="CQ449" s="93" t="str">
        <f ca="1">IFERROR(VLOOKUP(CP449,'（様式１号）３整理番号表'!$T$19:$V$24,2,FALSE),"")</f>
        <v/>
      </c>
      <c r="CR449" s="924" t="str">
        <f ca="1">IFERROR(IF(INDIRECT("'("&amp;'２個別表'!EO449&amp;")'!AV"&amp;84+EP449)&lt;&gt;1,"",1),"")</f>
        <v/>
      </c>
      <c r="CS449" s="232">
        <f t="shared" ca="1" si="797"/>
        <v>0</v>
      </c>
      <c r="CT449" s="248">
        <f t="shared" ca="1" si="798"/>
        <v>0</v>
      </c>
      <c r="CU449" s="376" t="str">
        <f ca="1">IF(ER449="補強",IF(COUNTIFS($Z$11:Z449,Z449,$W$11:W449,1)=1,"１①",""),IF(COUNTIFS($Z$11:Z449,Z449,$W$11:W449,2)=1,"２①",""))</f>
        <v/>
      </c>
      <c r="CV449" s="57" t="str">
        <f t="shared" ca="1" si="799"/>
        <v/>
      </c>
      <c r="CW449" s="927" t="str">
        <f t="shared" ca="1" si="800"/>
        <v/>
      </c>
      <c r="CX449" s="256" t="str">
        <f t="shared" ca="1" si="801"/>
        <v/>
      </c>
      <c r="CY449" s="256" t="str">
        <f t="shared" ca="1" si="802"/>
        <v/>
      </c>
      <c r="CZ449" s="256" t="str">
        <f t="shared" ca="1" si="803"/>
        <v/>
      </c>
      <c r="DA449" s="256" t="str">
        <f t="shared" ca="1" si="804"/>
        <v/>
      </c>
      <c r="DB449" s="316" t="str">
        <f ca="1">IFERROR(VLOOKUP($CU449,'（様式１号）３整理番号表'!$Z$19:$AB$32,3,FALSE),"")</f>
        <v/>
      </c>
      <c r="DC449" s="259" t="str">
        <f t="shared" ca="1" si="805"/>
        <v>-</v>
      </c>
      <c r="DD449" s="618" t="str">
        <f t="shared" ca="1" si="806"/>
        <v/>
      </c>
      <c r="DE449" s="321" t="str">
        <f ca="1">IF(AND(AO449=18,AS449=1),IF(COUNTIFS($Y$11:Y449,Y449,$AS$11:AS449,1)=1,"２②",""),IF($CU449="１①",INDEX(INDIRECT("'("&amp;$EO449&amp;")'!AR116:BB116"),1,MATCH(INDIRECT("'("&amp;$EO449&amp;")'!C118"),INDIRECT("'("&amp;$EO449&amp;")'!AR119:BB119"),0)),""))</f>
        <v/>
      </c>
      <c r="DF449" s="324" t="str">
        <f t="shared" ca="1" si="807"/>
        <v/>
      </c>
      <c r="DG449" s="313" t="str">
        <f t="shared" ca="1" si="808"/>
        <v/>
      </c>
      <c r="DH449" s="313" t="str">
        <f t="shared" ca="1" si="809"/>
        <v/>
      </c>
      <c r="DI449" s="313" t="str">
        <f t="shared" ca="1" si="810"/>
        <v/>
      </c>
      <c r="DJ449" s="313" t="str">
        <f t="shared" ca="1" si="811"/>
        <v/>
      </c>
      <c r="DK449" s="328" t="str">
        <f t="shared" ca="1" si="812"/>
        <v/>
      </c>
      <c r="DL449" s="334" t="str">
        <f t="shared" ca="1" si="813"/>
        <v/>
      </c>
      <c r="DM449" s="915" t="str">
        <f t="shared" ca="1" si="814"/>
        <v/>
      </c>
      <c r="DN449" s="15"/>
      <c r="DO449" s="324"/>
      <c r="DP449" s="16"/>
      <c r="DQ449" s="16"/>
      <c r="DR449" s="16"/>
      <c r="DS449" s="16"/>
      <c r="DT449" s="318" t="str">
        <f>IFERROR(VLOOKUP($DN449,'（様式１号）３整理番号表'!$Z$19:$AB$32,3,FALSE),"")</f>
        <v/>
      </c>
      <c r="DU449" s="259" t="str">
        <f t="shared" si="815"/>
        <v/>
      </c>
      <c r="DV449" s="14"/>
      <c r="DW449" s="17" t="str">
        <f t="shared" ca="1" si="816"/>
        <v/>
      </c>
      <c r="DX449" s="88" t="str">
        <f t="shared" ca="1" si="833"/>
        <v/>
      </c>
      <c r="DZ449" s="339">
        <f t="shared" ca="1" si="839"/>
        <v>0</v>
      </c>
      <c r="EA449" s="339">
        <f t="shared" ca="1" si="839"/>
        <v>0</v>
      </c>
      <c r="EB449" s="339">
        <f t="shared" ca="1" si="839"/>
        <v>0</v>
      </c>
      <c r="EC449" s="339">
        <f t="shared" ca="1" si="839"/>
        <v>0</v>
      </c>
      <c r="ED449" s="339">
        <f t="shared" ca="1" si="839"/>
        <v>0</v>
      </c>
      <c r="EE449" s="339">
        <f t="shared" ca="1" si="839"/>
        <v>0</v>
      </c>
      <c r="EF449" s="339">
        <f t="shared" ca="1" si="839"/>
        <v>0</v>
      </c>
      <c r="EG449" s="339">
        <f t="shared" ca="1" si="839"/>
        <v>0</v>
      </c>
      <c r="EH449" s="339">
        <f t="shared" ca="1" si="839"/>
        <v>0</v>
      </c>
      <c r="EI449" s="339">
        <f t="shared" ca="1" si="839"/>
        <v>0</v>
      </c>
      <c r="EJ449" s="339">
        <f t="shared" ca="1" si="839"/>
        <v>0</v>
      </c>
      <c r="EK449" s="339">
        <f t="shared" ca="1" si="839"/>
        <v>0</v>
      </c>
      <c r="EL449" s="339">
        <f t="shared" ca="1" si="839"/>
        <v>0</v>
      </c>
      <c r="EM449" s="339">
        <f t="shared" ca="1" si="839"/>
        <v>0</v>
      </c>
      <c r="EO449" s="919" t="str">
        <f t="shared" ca="1" si="735"/>
        <v/>
      </c>
      <c r="EP449" s="919" t="str">
        <f t="shared" ca="1" si="817"/>
        <v/>
      </c>
      <c r="EQ449" s="919" t="str">
        <f t="shared" ca="1" si="818"/>
        <v/>
      </c>
      <c r="ER449" s="919" t="str">
        <f t="shared" ca="1" si="819"/>
        <v/>
      </c>
      <c r="ES449" s="919" t="str">
        <f ca="1">IFERROR(INDEX('郵便番号（石川県）'!$A$3:$F$2574,MATCH(INDIRECT("'("&amp;EO449&amp;")'!E7"),'郵便番号（石川県）'!$A$3:$A$2574,0),6),"")</f>
        <v/>
      </c>
      <c r="ET449" s="919" t="str">
        <f ca="1">IFERROR(INDEX('郵便番号（石川県）'!$A$3:$F$2574,MATCH(INDIRECT("'("&amp;$EO449&amp;")'!E7"),'郵便番号（石川県）'!$A$3:$A$2574,0),5),"")</f>
        <v/>
      </c>
      <c r="EU449" s="919" t="str">
        <f t="shared" ca="1" si="820"/>
        <v/>
      </c>
      <c r="EV449" s="919" t="str">
        <f t="shared" ca="1" si="821"/>
        <v/>
      </c>
      <c r="EW449" s="919" t="str">
        <f t="shared" ca="1" si="822"/>
        <v/>
      </c>
      <c r="EX449" s="919" t="str">
        <f t="shared" ca="1" si="823"/>
        <v/>
      </c>
      <c r="EY449" s="919" t="str">
        <f t="shared" ca="1" si="824"/>
        <v/>
      </c>
      <c r="EZ449" s="919" t="str">
        <f t="shared" ca="1" si="825"/>
        <v/>
      </c>
      <c r="FA449" s="919" t="str">
        <f t="shared" ca="1" si="826"/>
        <v/>
      </c>
      <c r="FB449" s="919" t="str">
        <f t="shared" ca="1" si="827"/>
        <v/>
      </c>
      <c r="FC449" s="919" t="str">
        <f t="shared" ca="1" si="828"/>
        <v/>
      </c>
      <c r="FD449" s="627" t="str">
        <f t="shared" ca="1" si="829"/>
        <v/>
      </c>
      <c r="FE449" s="630">
        <v>439</v>
      </c>
      <c r="FF449" s="299" t="str">
        <f t="shared" ca="1" si="830"/>
        <v/>
      </c>
      <c r="FG449" s="993" t="str">
        <f t="shared" ca="1" si="831"/>
        <v/>
      </c>
      <c r="FH449" s="919" t="str">
        <f t="shared" ca="1" si="832"/>
        <v/>
      </c>
      <c r="FI449" s="299">
        <f ca="1">COUNTIF($FH$11:FH449,"■")</f>
        <v>0</v>
      </c>
    </row>
    <row r="450" spans="1:165" ht="34.5" customHeight="1">
      <c r="A450" s="445">
        <f t="shared" ca="1" si="736"/>
        <v>0</v>
      </c>
      <c r="B450" s="446">
        <f>IF(R450&lt;&gt;"",IF(COUNTIF(R$11:R450,R450)=1,MAX(B$11:B449)+1,INDEX(B$11:B449,MATCH(R450,R$11:R449,0),1)),0)</f>
        <v>1</v>
      </c>
      <c r="C450" s="446">
        <f ca="1">IF(T450&lt;&gt;"",IF(COUNTIF(T$11:T450,T450)=1,MAX(C$11:C449)+1,INDEX(C$11:C449,MATCH(T450,T$11:T449,0),1)),0)</f>
        <v>0</v>
      </c>
      <c r="D450" s="446">
        <f ca="1">IF(U450&lt;&gt;"",IF(COUNTIF(U$11:U450,U450)=1,MAX(D$11:D449)+1,INDEX(D$11:D449,MATCH(U450,U$11:U449,0),1)),0)</f>
        <v>0</v>
      </c>
      <c r="E450" s="446">
        <f ca="1">IF(S450&lt;&gt;"",IF(COUNTIF(S$11:S450,S450)=1,MAX(E$11:E449)+1,INDEX(E$11:E449,MATCH(S450,S$11:S449,0),1)),0)</f>
        <v>0</v>
      </c>
      <c r="F450" s="446">
        <f ca="1">IF(Z450&lt;&gt;"",IF(COUNTIF(Z$11:Z450,Z450)=1,MAX(F$11:F449)+1,INDEX(F$11:F449,MATCH(Z450,Z$11:Z449,0),1)),0)</f>
        <v>0</v>
      </c>
      <c r="G450" s="447" cm="1">
        <f t="array" aca="1" ref="G450" ca="1">IF(Z450&lt;&gt;"",IF(COUNTIFS(Z$11:Z450,Z450,W$11:W450,W450)=1,MAX(G$11:G449)+1,INDEX(G$11:G449,MATCH(Z450&amp;W450,Z$11:Z449&amp;W$11:W450,0),1)),0)</f>
        <v>0</v>
      </c>
      <c r="H450" s="447">
        <f t="shared" ca="1" si="737"/>
        <v>0</v>
      </c>
      <c r="I450" s="447">
        <f ca="1">IF(T450="",0,IF(COUNTIF(T$11:T450,T450)=1,1,0))</f>
        <v>0</v>
      </c>
      <c r="J450" s="447">
        <f ca="1">IF(U450="",0,IF(COUNTIF(U$11:U450,U450)=1,1,0))</f>
        <v>0</v>
      </c>
      <c r="K450" s="447">
        <f ca="1">IF(S450="",0,IF(COUNTIF(S$11:S450,S450)=1,1,0))</f>
        <v>0</v>
      </c>
      <c r="L450" s="446">
        <f ca="1">IF(Z450="",0,IF(COUNTIF(Z$11:Z450,Z450)=1,1,0))</f>
        <v>0</v>
      </c>
      <c r="M450" s="767">
        <f ca="1">IF($W450=2,IF(COUNTIFS($W$11:$W450,2,$Z$11:$Z450,$Z450)=1,1,0),0)</f>
        <v>0</v>
      </c>
      <c r="N450" s="767">
        <f ca="1">IF($W450=1,IF(COUNTIFS($W$11:$W450,2,$Z$11:$Z450,$Z450)=1,1,0),0)</f>
        <v>0</v>
      </c>
      <c r="O450" s="446">
        <f ca="1">IF(H450=0,0,IF(COUNTIF(Z$11:Z450,Z450)=1,1,0))</f>
        <v>0</v>
      </c>
      <c r="P450" s="448" t="str">
        <f t="shared" ca="1" si="738"/>
        <v>石川県</v>
      </c>
      <c r="Q450" s="89">
        <f t="shared" ca="1" si="739"/>
        <v>440</v>
      </c>
      <c r="R450" s="170" t="s">
        <v>459</v>
      </c>
      <c r="S450" s="357" t="str">
        <f t="shared" ca="1" si="740"/>
        <v/>
      </c>
      <c r="T450" s="357" t="str">
        <f t="shared" ca="1" si="741"/>
        <v/>
      </c>
      <c r="U450" s="58" t="str">
        <f t="shared" ca="1" si="742"/>
        <v/>
      </c>
      <c r="V450" s="58" t="str">
        <f t="shared" ca="1" si="743"/>
        <v/>
      </c>
      <c r="W450" s="920" t="str">
        <f t="shared" ca="1" si="744"/>
        <v/>
      </c>
      <c r="X450" s="369">
        <f ca="1">IFERROR(VLOOKUP(W450,'（様式１号）３整理番号表'!$B$4:$H$5,2,FALSE),0)</f>
        <v>0</v>
      </c>
      <c r="Y450" s="768" t="str" cm="1">
        <f t="array" aca="1" ref="Y450" ca="1">IF(AND(D450=0,F450=0),"",IF(COUNTIF(D$11:D450,D450)=1,1,IF(COUNTIFS(D$11:D450,D450,F$11:F450,F450)=1,INDEX((D$11:D450,F$11:F450,Y$11:Y450),MATCH(_xlfn.MAXIFS(F$11:F449,D$11:D449,D450),$F$11:F450,0),1,3)+1,INDEX((D$11:D450,F$11:F450,Y$11:Y450),MATCH(D450&amp;F450,D$11:D450&amp;F$11:F450,0),1,3))))</f>
        <v/>
      </c>
      <c r="Z450" s="40" t="str">
        <f t="shared" ca="1" si="745"/>
        <v/>
      </c>
      <c r="AA450" s="924" t="str">
        <f t="shared" ca="1" si="746"/>
        <v/>
      </c>
      <c r="AB450" s="93">
        <f ca="1">IFERROR(VLOOKUP(AA450,'（様式１号）３整理番号表'!$B$10:$H$16,2,FALSE),0)</f>
        <v>0</v>
      </c>
      <c r="AC450" s="924" t="str">
        <f t="shared" ca="1" si="747"/>
        <v/>
      </c>
      <c r="AD450" s="924" t="str">
        <f t="shared" ca="1" si="748"/>
        <v/>
      </c>
      <c r="AE450" s="93">
        <f ca="1">IFERROR(VLOOKUP(AD450,'（様式１号）３整理番号表'!$B$21:$H$22,2,FALSE),0)</f>
        <v>0</v>
      </c>
      <c r="AF450" s="924" t="str">
        <f t="shared" ca="1" si="749"/>
        <v/>
      </c>
      <c r="AG450" s="93">
        <f ca="1">IFERROR(VLOOKUP(AF450,'（様式１号）３整理番号表'!$B$26:$H$31,2,FALSE),0)</f>
        <v>0</v>
      </c>
      <c r="AH450" s="924" t="str">
        <f t="shared" ca="1" si="750"/>
        <v/>
      </c>
      <c r="AI450" s="93">
        <f ca="1">IFERROR(VLOOKUP(AH450,'（様式１号）３整理番号表'!$J$5:$N$59,2,FALSE),0)</f>
        <v>0</v>
      </c>
      <c r="AJ450" s="77" t="str">
        <f t="shared" ca="1" si="751"/>
        <v/>
      </c>
      <c r="AK450" s="93">
        <f ca="1">IFERROR(VLOOKUP(AJ450,'（様式１号）３整理番号表'!$P$5:$R$29,2,FALSE),0)</f>
        <v>0</v>
      </c>
      <c r="AL450" s="921" t="str">
        <f t="shared" ca="1" si="752"/>
        <v/>
      </c>
      <c r="AM450" s="921" t="str">
        <f t="shared" ca="1" si="753"/>
        <v/>
      </c>
      <c r="AN450" s="921"/>
      <c r="AO450" s="77" t="str">
        <f t="shared" ca="1" si="754"/>
        <v/>
      </c>
      <c r="AP450" s="93">
        <f ca="1">IFERROR(VLOOKUP(AO450,'（様式１号）３整理番号表'!$P$5:$R$29,2,FALSE),0)</f>
        <v>0</v>
      </c>
      <c r="AQ450" s="924" t="str">
        <f t="shared" ca="1" si="755"/>
        <v/>
      </c>
      <c r="AR450" s="93">
        <f t="shared" ca="1" si="756"/>
        <v>0</v>
      </c>
      <c r="AS450" s="924" t="str">
        <f t="shared" ca="1" si="757"/>
        <v/>
      </c>
      <c r="AT450" s="40" t="str">
        <f t="shared" ca="1" si="758"/>
        <v/>
      </c>
      <c r="AU450" s="93" t="str">
        <f t="shared" ca="1" si="759"/>
        <v/>
      </c>
      <c r="AV450" s="923" t="str">
        <f t="shared" ca="1" si="760"/>
        <v/>
      </c>
      <c r="AW450" s="926" t="str">
        <f t="shared" ca="1" si="761"/>
        <v/>
      </c>
      <c r="AX450" s="925" t="str">
        <f t="shared" ca="1" si="762"/>
        <v/>
      </c>
      <c r="AY450" s="925" t="str">
        <f t="shared" ca="1" si="762"/>
        <v/>
      </c>
      <c r="AZ450" s="925" t="str">
        <f t="shared" ca="1" si="762"/>
        <v/>
      </c>
      <c r="BA450" s="925" t="str">
        <f t="shared" ca="1" si="762"/>
        <v/>
      </c>
      <c r="BB450" s="925" t="str">
        <f t="shared" ca="1" si="763"/>
        <v/>
      </c>
      <c r="BC450" s="925" t="str">
        <f t="shared" ca="1" si="764"/>
        <v/>
      </c>
      <c r="BD450" s="925" t="str">
        <f t="shared" ca="1" si="764"/>
        <v/>
      </c>
      <c r="BE450" s="925" t="str">
        <f t="shared" ca="1" si="764"/>
        <v/>
      </c>
      <c r="BF450" s="77" t="str">
        <f t="shared" ca="1" si="765"/>
        <v/>
      </c>
      <c r="BG450" s="924" t="str">
        <f t="shared" ca="1" si="766"/>
        <v/>
      </c>
      <c r="BH450" s="94">
        <f ca="1">IF(BF450&lt;&gt;"",INDEX('（様式１号）３整理番号表'!$AB$7:$AQ$12,MATCH(BF450,'（様式１号）３整理番号表'!$AA$7:$AA$12,0),MATCH(BG450,'（様式１号）３整理番号表'!$AB$6:$AQ$6,0)),0)</f>
        <v>0</v>
      </c>
      <c r="BI450" s="921" t="str">
        <f t="shared" ca="1" si="767"/>
        <v/>
      </c>
      <c r="BJ450" s="922" t="str">
        <f t="shared" ca="1" si="768"/>
        <v/>
      </c>
      <c r="BK450" s="926" t="str">
        <f t="shared" ca="1" si="769"/>
        <v/>
      </c>
      <c r="BL450" s="922" t="str">
        <f t="shared" ca="1" si="770"/>
        <v/>
      </c>
      <c r="BM450" s="79" t="str">
        <f t="shared" ca="1" si="771"/>
        <v/>
      </c>
      <c r="BN450" s="82" t="str">
        <f t="shared" ca="1" si="772"/>
        <v/>
      </c>
      <c r="BO450" s="83" t="str">
        <f t="shared" ca="1" si="773"/>
        <v/>
      </c>
      <c r="BP450" s="84" t="str">
        <f t="shared" ca="1" si="774"/>
        <v/>
      </c>
      <c r="BQ450" s="82" t="str">
        <f t="shared" ca="1" si="775"/>
        <v/>
      </c>
      <c r="BR450" s="97" t="str">
        <f t="shared" ca="1" si="776"/>
        <v/>
      </c>
      <c r="BS450" s="95" t="str">
        <f t="shared" ca="1" si="777"/>
        <v/>
      </c>
      <c r="BT450" s="184" t="str">
        <f t="shared" ca="1" si="778"/>
        <v/>
      </c>
      <c r="BU450" s="611" t="str">
        <f t="shared" ca="1" si="779"/>
        <v/>
      </c>
      <c r="BV450" s="77" t="str">
        <f t="shared" ca="1" si="780"/>
        <v/>
      </c>
      <c r="BW450" s="85" t="str">
        <f t="shared" ca="1" si="781"/>
        <v/>
      </c>
      <c r="BX450" s="86" t="str">
        <f t="shared" ca="1" si="782"/>
        <v/>
      </c>
      <c r="BY450" s="231">
        <f ca="1">IF('ポイント要件確認等（個別表）'!AD450=1,ROUNDDOWN('ポイント要件確認等（個別表）'!AV450,-3),IF('ポイント要件確認等（個別表）'!AD450=2,ROUNDDOWN('ポイント要件確認等（個別表）'!BH450,-3),IF('ポイント要件確認等（個別表）'!AD450=3,ROUNDDOWN('ポイント要件確認等（個別表）'!BT450,-3),0)))</f>
        <v>0</v>
      </c>
      <c r="BZ450" s="86" t="str">
        <f t="shared" ca="1" si="783"/>
        <v/>
      </c>
      <c r="CA450" s="232" t="str">
        <f t="shared" ca="1" si="784"/>
        <v/>
      </c>
      <c r="CB450" s="232">
        <f t="shared" ca="1" si="785"/>
        <v>0</v>
      </c>
      <c r="CC450" s="86" t="str">
        <f t="shared" ca="1" si="786"/>
        <v/>
      </c>
      <c r="CD450" s="86" t="str">
        <f t="shared" ca="1" si="787"/>
        <v/>
      </c>
      <c r="CE450" s="609"/>
      <c r="CF450" s="86" t="str">
        <f t="shared" ca="1" si="788"/>
        <v/>
      </c>
      <c r="CG450" s="185" t="str">
        <f t="shared" ca="1" si="789"/>
        <v/>
      </c>
      <c r="CH450" s="246" t="str">
        <f t="shared" ca="1" si="790"/>
        <v>含税額</v>
      </c>
      <c r="CI450" s="247" t="str">
        <f t="shared" ca="1" si="791"/>
        <v/>
      </c>
      <c r="CJ450" s="87" t="str">
        <f ca="1">IFERROR(IF(INDIRECT("'("&amp;'２個別表'!EO450&amp;")'!AR"&amp;84+EP450)&lt;&gt;1,"",1),"")</f>
        <v/>
      </c>
      <c r="CK450" s="244" t="str">
        <f t="shared" ca="1" si="792"/>
        <v/>
      </c>
      <c r="CL450" s="235" t="str">
        <f t="shared" ca="1" si="793"/>
        <v/>
      </c>
      <c r="CM450" s="239" t="str">
        <f t="shared" ca="1" si="794"/>
        <v/>
      </c>
      <c r="CN450" s="77" t="str">
        <f t="shared" ca="1" si="795"/>
        <v/>
      </c>
      <c r="CO450" s="93" t="str">
        <f ca="1">IFERROR(VLOOKUP(CN450,'（様式１号）３整理番号表'!$T$5:$V$15,2,FALSE),"")</f>
        <v/>
      </c>
      <c r="CP450" s="924" t="str">
        <f t="shared" ca="1" si="796"/>
        <v/>
      </c>
      <c r="CQ450" s="93" t="str">
        <f ca="1">IFERROR(VLOOKUP(CP450,'（様式１号）３整理番号表'!$T$19:$V$24,2,FALSE),"")</f>
        <v/>
      </c>
      <c r="CR450" s="924" t="str">
        <f ca="1">IFERROR(IF(INDIRECT("'("&amp;'２個別表'!EO450&amp;")'!AV"&amp;84+EP450)&lt;&gt;1,"",1),"")</f>
        <v/>
      </c>
      <c r="CS450" s="232">
        <f t="shared" ca="1" si="797"/>
        <v>0</v>
      </c>
      <c r="CT450" s="248">
        <f t="shared" ca="1" si="798"/>
        <v>0</v>
      </c>
      <c r="CU450" s="376" t="str">
        <f ca="1">IF(ER450="補強",IF(COUNTIFS($Z$11:Z450,Z450,$W$11:W450,1)=1,"１①",""),IF(COUNTIFS($Z$11:Z450,Z450,$W$11:W450,2)=1,"２①",""))</f>
        <v/>
      </c>
      <c r="CV450" s="57" t="str">
        <f t="shared" ca="1" si="799"/>
        <v/>
      </c>
      <c r="CW450" s="927" t="str">
        <f t="shared" ca="1" si="800"/>
        <v/>
      </c>
      <c r="CX450" s="256" t="str">
        <f t="shared" ca="1" si="801"/>
        <v/>
      </c>
      <c r="CY450" s="256" t="str">
        <f t="shared" ca="1" si="802"/>
        <v/>
      </c>
      <c r="CZ450" s="256" t="str">
        <f t="shared" ca="1" si="803"/>
        <v/>
      </c>
      <c r="DA450" s="256" t="str">
        <f t="shared" ca="1" si="804"/>
        <v/>
      </c>
      <c r="DB450" s="316" t="str">
        <f ca="1">IFERROR(VLOOKUP($CU450,'（様式１号）３整理番号表'!$Z$19:$AB$32,3,FALSE),"")</f>
        <v/>
      </c>
      <c r="DC450" s="259" t="str">
        <f t="shared" ca="1" si="805"/>
        <v>-</v>
      </c>
      <c r="DD450" s="618" t="str">
        <f t="shared" ca="1" si="806"/>
        <v/>
      </c>
      <c r="DE450" s="321" t="str">
        <f ca="1">IF(AND(AO450=18,AS450=1),IF(COUNTIFS($Y$11:Y450,Y450,$AS$11:AS450,1)=1,"２②",""),IF($CU450="１①",INDEX(INDIRECT("'("&amp;$EO450&amp;")'!AR116:BB116"),1,MATCH(INDIRECT("'("&amp;$EO450&amp;")'!C118"),INDIRECT("'("&amp;$EO450&amp;")'!AR119:BB119"),0)),""))</f>
        <v/>
      </c>
      <c r="DF450" s="324" t="str">
        <f t="shared" ca="1" si="807"/>
        <v/>
      </c>
      <c r="DG450" s="313" t="str">
        <f t="shared" ca="1" si="808"/>
        <v/>
      </c>
      <c r="DH450" s="313" t="str">
        <f t="shared" ca="1" si="809"/>
        <v/>
      </c>
      <c r="DI450" s="313" t="str">
        <f t="shared" ca="1" si="810"/>
        <v/>
      </c>
      <c r="DJ450" s="313" t="str">
        <f t="shared" ca="1" si="811"/>
        <v/>
      </c>
      <c r="DK450" s="328" t="str">
        <f t="shared" ca="1" si="812"/>
        <v/>
      </c>
      <c r="DL450" s="334" t="str">
        <f t="shared" ca="1" si="813"/>
        <v/>
      </c>
      <c r="DM450" s="915" t="str">
        <f t="shared" ca="1" si="814"/>
        <v/>
      </c>
      <c r="DN450" s="15"/>
      <c r="DO450" s="324"/>
      <c r="DP450" s="16"/>
      <c r="DQ450" s="16"/>
      <c r="DR450" s="16"/>
      <c r="DS450" s="16"/>
      <c r="DT450" s="318" t="str">
        <f>IFERROR(VLOOKUP($DN450,'（様式１号）３整理番号表'!$Z$19:$AB$32,3,FALSE),"")</f>
        <v/>
      </c>
      <c r="DU450" s="259" t="str">
        <f t="shared" si="815"/>
        <v/>
      </c>
      <c r="DV450" s="14"/>
      <c r="DW450" s="17" t="str">
        <f t="shared" ca="1" si="816"/>
        <v/>
      </c>
      <c r="DX450" s="88" t="str">
        <f t="shared" ca="1" si="833"/>
        <v/>
      </c>
      <c r="DZ450" s="339">
        <f t="shared" ca="1" si="839"/>
        <v>0</v>
      </c>
      <c r="EA450" s="339">
        <f t="shared" ca="1" si="839"/>
        <v>0</v>
      </c>
      <c r="EB450" s="339">
        <f t="shared" ca="1" si="839"/>
        <v>0</v>
      </c>
      <c r="EC450" s="339">
        <f t="shared" ca="1" si="839"/>
        <v>0</v>
      </c>
      <c r="ED450" s="339">
        <f t="shared" ca="1" si="839"/>
        <v>0</v>
      </c>
      <c r="EE450" s="339">
        <f t="shared" ca="1" si="839"/>
        <v>0</v>
      </c>
      <c r="EF450" s="339">
        <f t="shared" ca="1" si="839"/>
        <v>0</v>
      </c>
      <c r="EG450" s="339">
        <f t="shared" ca="1" si="839"/>
        <v>0</v>
      </c>
      <c r="EH450" s="339">
        <f t="shared" ca="1" si="839"/>
        <v>0</v>
      </c>
      <c r="EI450" s="339">
        <f t="shared" ca="1" si="839"/>
        <v>0</v>
      </c>
      <c r="EJ450" s="339">
        <f t="shared" ca="1" si="839"/>
        <v>0</v>
      </c>
      <c r="EK450" s="339">
        <f t="shared" ca="1" si="839"/>
        <v>0</v>
      </c>
      <c r="EL450" s="339">
        <f t="shared" ca="1" si="839"/>
        <v>0</v>
      </c>
      <c r="EM450" s="339">
        <f t="shared" ca="1" si="839"/>
        <v>0</v>
      </c>
      <c r="EO450" s="919" t="str">
        <f t="shared" ca="1" si="735"/>
        <v/>
      </c>
      <c r="EP450" s="919" t="str">
        <f t="shared" ca="1" si="817"/>
        <v/>
      </c>
      <c r="EQ450" s="919" t="str">
        <f t="shared" ca="1" si="818"/>
        <v/>
      </c>
      <c r="ER450" s="919" t="str">
        <f t="shared" ca="1" si="819"/>
        <v/>
      </c>
      <c r="ES450" s="919" t="str">
        <f ca="1">IFERROR(INDEX('郵便番号（石川県）'!$A$3:$F$2574,MATCH(INDIRECT("'("&amp;EO450&amp;")'!E7"),'郵便番号（石川県）'!$A$3:$A$2574,0),6),"")</f>
        <v/>
      </c>
      <c r="ET450" s="919" t="str">
        <f ca="1">IFERROR(INDEX('郵便番号（石川県）'!$A$3:$F$2574,MATCH(INDIRECT("'("&amp;$EO450&amp;")'!E7"),'郵便番号（石川県）'!$A$3:$A$2574,0),5),"")</f>
        <v/>
      </c>
      <c r="EU450" s="919" t="str">
        <f t="shared" ca="1" si="820"/>
        <v/>
      </c>
      <c r="EV450" s="919" t="str">
        <f t="shared" ca="1" si="821"/>
        <v/>
      </c>
      <c r="EW450" s="919" t="str">
        <f t="shared" ca="1" si="822"/>
        <v/>
      </c>
      <c r="EX450" s="919" t="str">
        <f t="shared" ca="1" si="823"/>
        <v/>
      </c>
      <c r="EY450" s="919" t="str">
        <f t="shared" ca="1" si="824"/>
        <v/>
      </c>
      <c r="EZ450" s="919" t="str">
        <f t="shared" ca="1" si="825"/>
        <v/>
      </c>
      <c r="FA450" s="919" t="str">
        <f t="shared" ca="1" si="826"/>
        <v/>
      </c>
      <c r="FB450" s="919" t="str">
        <f t="shared" ca="1" si="827"/>
        <v/>
      </c>
      <c r="FC450" s="919" t="str">
        <f t="shared" ca="1" si="828"/>
        <v/>
      </c>
      <c r="FD450" s="627" t="str">
        <f t="shared" ca="1" si="829"/>
        <v/>
      </c>
      <c r="FE450" s="630">
        <v>440</v>
      </c>
      <c r="FF450" s="299" t="str">
        <f t="shared" ca="1" si="830"/>
        <v/>
      </c>
      <c r="FG450" s="993" t="str">
        <f t="shared" ca="1" si="831"/>
        <v/>
      </c>
      <c r="FH450" s="919" t="str">
        <f t="shared" ca="1" si="832"/>
        <v/>
      </c>
      <c r="FI450" s="299">
        <f ca="1">COUNTIF($FH$11:FH450,"■")</f>
        <v>0</v>
      </c>
    </row>
    <row r="451" spans="1:165" ht="34.5" customHeight="1">
      <c r="A451" s="445">
        <f t="shared" ca="1" si="736"/>
        <v>0</v>
      </c>
      <c r="B451" s="446">
        <f>IF(R451&lt;&gt;"",IF(COUNTIF(R$11:R451,R451)=1,MAX(B$11:B450)+1,INDEX(B$11:B450,MATCH(R451,R$11:R450,0),1)),0)</f>
        <v>1</v>
      </c>
      <c r="C451" s="446">
        <f ca="1">IF(T451&lt;&gt;"",IF(COUNTIF(T$11:T451,T451)=1,MAX(C$11:C450)+1,INDEX(C$11:C450,MATCH(T451,T$11:T450,0),1)),0)</f>
        <v>0</v>
      </c>
      <c r="D451" s="446">
        <f ca="1">IF(U451&lt;&gt;"",IF(COUNTIF(U$11:U451,U451)=1,MAX(D$11:D450)+1,INDEX(D$11:D450,MATCH(U451,U$11:U450,0),1)),0)</f>
        <v>0</v>
      </c>
      <c r="E451" s="446">
        <f ca="1">IF(S451&lt;&gt;"",IF(COUNTIF(S$11:S451,S451)=1,MAX(E$11:E450)+1,INDEX(E$11:E450,MATCH(S451,S$11:S450,0),1)),0)</f>
        <v>0</v>
      </c>
      <c r="F451" s="446">
        <f ca="1">IF(Z451&lt;&gt;"",IF(COUNTIF(Z$11:Z451,Z451)=1,MAX(F$11:F450)+1,INDEX(F$11:F450,MATCH(Z451,Z$11:Z450,0),1)),0)</f>
        <v>0</v>
      </c>
      <c r="G451" s="447" cm="1">
        <f t="array" aca="1" ref="G451" ca="1">IF(Z451&lt;&gt;"",IF(COUNTIFS(Z$11:Z451,Z451,W$11:W451,W451)=1,MAX(G$11:G450)+1,INDEX(G$11:G450,MATCH(Z451&amp;W451,Z$11:Z450&amp;W$11:W451,0),1)),0)</f>
        <v>0</v>
      </c>
      <c r="H451" s="447">
        <f t="shared" ca="1" si="737"/>
        <v>0</v>
      </c>
      <c r="I451" s="447">
        <f ca="1">IF(T451="",0,IF(COUNTIF(T$11:T451,T451)=1,1,0))</f>
        <v>0</v>
      </c>
      <c r="J451" s="447">
        <f ca="1">IF(U451="",0,IF(COUNTIF(U$11:U451,U451)=1,1,0))</f>
        <v>0</v>
      </c>
      <c r="K451" s="447">
        <f ca="1">IF(S451="",0,IF(COUNTIF(S$11:S451,S451)=1,1,0))</f>
        <v>0</v>
      </c>
      <c r="L451" s="446">
        <f ca="1">IF(Z451="",0,IF(COUNTIF(Z$11:Z451,Z451)=1,1,0))</f>
        <v>0</v>
      </c>
      <c r="M451" s="767">
        <f ca="1">IF($W451=2,IF(COUNTIFS($W$11:$W451,2,$Z$11:$Z451,$Z451)=1,1,0),0)</f>
        <v>0</v>
      </c>
      <c r="N451" s="767">
        <f ca="1">IF($W451=1,IF(COUNTIFS($W$11:$W451,2,$Z$11:$Z451,$Z451)=1,1,0),0)</f>
        <v>0</v>
      </c>
      <c r="O451" s="446">
        <f ca="1">IF(H451=0,0,IF(COUNTIF(Z$11:Z451,Z451)=1,1,0))</f>
        <v>0</v>
      </c>
      <c r="P451" s="448" t="str">
        <f t="shared" ca="1" si="738"/>
        <v>石川県</v>
      </c>
      <c r="Q451" s="89">
        <f t="shared" ca="1" si="739"/>
        <v>441</v>
      </c>
      <c r="R451" s="170" t="s">
        <v>459</v>
      </c>
      <c r="S451" s="357" t="str">
        <f t="shared" ca="1" si="740"/>
        <v/>
      </c>
      <c r="T451" s="357" t="str">
        <f t="shared" ca="1" si="741"/>
        <v/>
      </c>
      <c r="U451" s="58" t="str">
        <f t="shared" ca="1" si="742"/>
        <v/>
      </c>
      <c r="V451" s="58" t="str">
        <f t="shared" ca="1" si="743"/>
        <v/>
      </c>
      <c r="W451" s="920" t="str">
        <f t="shared" ca="1" si="744"/>
        <v/>
      </c>
      <c r="X451" s="369">
        <f ca="1">IFERROR(VLOOKUP(W451,'（様式１号）３整理番号表'!$B$4:$H$5,2,FALSE),0)</f>
        <v>0</v>
      </c>
      <c r="Y451" s="768" t="str" cm="1">
        <f t="array" aca="1" ref="Y451" ca="1">IF(AND(D451=0,F451=0),"",IF(COUNTIF(D$11:D451,D451)=1,1,IF(COUNTIFS(D$11:D451,D451,F$11:F451,F451)=1,INDEX((D$11:D451,F$11:F451,Y$11:Y451),MATCH(_xlfn.MAXIFS(F$11:F450,D$11:D450,D451),$F$11:F451,0),1,3)+1,INDEX((D$11:D451,F$11:F451,Y$11:Y451),MATCH(D451&amp;F451,D$11:D451&amp;F$11:F451,0),1,3))))</f>
        <v/>
      </c>
      <c r="Z451" s="40" t="str">
        <f t="shared" ca="1" si="745"/>
        <v/>
      </c>
      <c r="AA451" s="924" t="str">
        <f t="shared" ca="1" si="746"/>
        <v/>
      </c>
      <c r="AB451" s="93">
        <f ca="1">IFERROR(VLOOKUP(AA451,'（様式１号）３整理番号表'!$B$10:$H$16,2,FALSE),0)</f>
        <v>0</v>
      </c>
      <c r="AC451" s="924" t="str">
        <f t="shared" ca="1" si="747"/>
        <v/>
      </c>
      <c r="AD451" s="924" t="str">
        <f t="shared" ca="1" si="748"/>
        <v/>
      </c>
      <c r="AE451" s="93">
        <f ca="1">IFERROR(VLOOKUP(AD451,'（様式１号）３整理番号表'!$B$21:$H$22,2,FALSE),0)</f>
        <v>0</v>
      </c>
      <c r="AF451" s="924" t="str">
        <f t="shared" ca="1" si="749"/>
        <v/>
      </c>
      <c r="AG451" s="93">
        <f ca="1">IFERROR(VLOOKUP(AF451,'（様式１号）３整理番号表'!$B$26:$H$31,2,FALSE),0)</f>
        <v>0</v>
      </c>
      <c r="AH451" s="924" t="str">
        <f t="shared" ca="1" si="750"/>
        <v/>
      </c>
      <c r="AI451" s="93">
        <f ca="1">IFERROR(VLOOKUP(AH451,'（様式１号）３整理番号表'!$J$5:$N$59,2,FALSE),0)</f>
        <v>0</v>
      </c>
      <c r="AJ451" s="77" t="str">
        <f t="shared" ca="1" si="751"/>
        <v/>
      </c>
      <c r="AK451" s="93">
        <f ca="1">IFERROR(VLOOKUP(AJ451,'（様式１号）３整理番号表'!$P$5:$R$29,2,FALSE),0)</f>
        <v>0</v>
      </c>
      <c r="AL451" s="921" t="str">
        <f t="shared" ca="1" si="752"/>
        <v/>
      </c>
      <c r="AM451" s="921" t="str">
        <f t="shared" ca="1" si="753"/>
        <v/>
      </c>
      <c r="AN451" s="921"/>
      <c r="AO451" s="77" t="str">
        <f t="shared" ca="1" si="754"/>
        <v/>
      </c>
      <c r="AP451" s="93">
        <f ca="1">IFERROR(VLOOKUP(AO451,'（様式１号）３整理番号表'!$P$5:$R$29,2,FALSE),0)</f>
        <v>0</v>
      </c>
      <c r="AQ451" s="924" t="str">
        <f t="shared" ca="1" si="755"/>
        <v/>
      </c>
      <c r="AR451" s="93">
        <f t="shared" ca="1" si="756"/>
        <v>0</v>
      </c>
      <c r="AS451" s="924" t="str">
        <f t="shared" ca="1" si="757"/>
        <v/>
      </c>
      <c r="AT451" s="40" t="str">
        <f t="shared" ca="1" si="758"/>
        <v/>
      </c>
      <c r="AU451" s="93" t="str">
        <f t="shared" ca="1" si="759"/>
        <v/>
      </c>
      <c r="AV451" s="923" t="str">
        <f t="shared" ca="1" si="760"/>
        <v/>
      </c>
      <c r="AW451" s="926" t="str">
        <f t="shared" ca="1" si="761"/>
        <v/>
      </c>
      <c r="AX451" s="925" t="str">
        <f t="shared" ca="1" si="762"/>
        <v/>
      </c>
      <c r="AY451" s="925" t="str">
        <f t="shared" ca="1" si="762"/>
        <v/>
      </c>
      <c r="AZ451" s="925" t="str">
        <f t="shared" ca="1" si="762"/>
        <v/>
      </c>
      <c r="BA451" s="925" t="str">
        <f t="shared" ca="1" si="762"/>
        <v/>
      </c>
      <c r="BB451" s="925" t="str">
        <f t="shared" ca="1" si="763"/>
        <v/>
      </c>
      <c r="BC451" s="925" t="str">
        <f t="shared" ca="1" si="764"/>
        <v/>
      </c>
      <c r="BD451" s="925" t="str">
        <f t="shared" ca="1" si="764"/>
        <v/>
      </c>
      <c r="BE451" s="925" t="str">
        <f t="shared" ca="1" si="764"/>
        <v/>
      </c>
      <c r="BF451" s="77" t="str">
        <f t="shared" ca="1" si="765"/>
        <v/>
      </c>
      <c r="BG451" s="924" t="str">
        <f t="shared" ca="1" si="766"/>
        <v/>
      </c>
      <c r="BH451" s="94">
        <f ca="1">IF(BF451&lt;&gt;"",INDEX('（様式１号）３整理番号表'!$AB$7:$AQ$12,MATCH(BF451,'（様式１号）３整理番号表'!$AA$7:$AA$12,0),MATCH(BG451,'（様式１号）３整理番号表'!$AB$6:$AQ$6,0)),0)</f>
        <v>0</v>
      </c>
      <c r="BI451" s="921" t="str">
        <f t="shared" ca="1" si="767"/>
        <v/>
      </c>
      <c r="BJ451" s="922" t="str">
        <f t="shared" ca="1" si="768"/>
        <v/>
      </c>
      <c r="BK451" s="926" t="str">
        <f t="shared" ca="1" si="769"/>
        <v/>
      </c>
      <c r="BL451" s="922" t="str">
        <f t="shared" ca="1" si="770"/>
        <v/>
      </c>
      <c r="BM451" s="79" t="str">
        <f t="shared" ca="1" si="771"/>
        <v/>
      </c>
      <c r="BN451" s="82" t="str">
        <f t="shared" ca="1" si="772"/>
        <v/>
      </c>
      <c r="BO451" s="83" t="str">
        <f t="shared" ca="1" si="773"/>
        <v/>
      </c>
      <c r="BP451" s="84" t="str">
        <f t="shared" ca="1" si="774"/>
        <v/>
      </c>
      <c r="BQ451" s="82" t="str">
        <f t="shared" ca="1" si="775"/>
        <v/>
      </c>
      <c r="BR451" s="97" t="str">
        <f t="shared" ca="1" si="776"/>
        <v/>
      </c>
      <c r="BS451" s="95" t="str">
        <f t="shared" ca="1" si="777"/>
        <v/>
      </c>
      <c r="BT451" s="184" t="str">
        <f t="shared" ca="1" si="778"/>
        <v/>
      </c>
      <c r="BU451" s="611" t="str">
        <f t="shared" ca="1" si="779"/>
        <v/>
      </c>
      <c r="BV451" s="77" t="str">
        <f t="shared" ca="1" si="780"/>
        <v/>
      </c>
      <c r="BW451" s="85" t="str">
        <f t="shared" ca="1" si="781"/>
        <v/>
      </c>
      <c r="BX451" s="86" t="str">
        <f t="shared" ca="1" si="782"/>
        <v/>
      </c>
      <c r="BY451" s="231">
        <f ca="1">IF('ポイント要件確認等（個別表）'!AD451=1,ROUNDDOWN('ポイント要件確認等（個別表）'!AV451,-3),IF('ポイント要件確認等（個別表）'!AD451=2,ROUNDDOWN('ポイント要件確認等（個別表）'!BH451,-3),IF('ポイント要件確認等（個別表）'!AD451=3,ROUNDDOWN('ポイント要件確認等（個別表）'!BT451,-3),0)))</f>
        <v>0</v>
      </c>
      <c r="BZ451" s="86" t="str">
        <f t="shared" ca="1" si="783"/>
        <v/>
      </c>
      <c r="CA451" s="232" t="str">
        <f t="shared" ca="1" si="784"/>
        <v/>
      </c>
      <c r="CB451" s="232">
        <f t="shared" ca="1" si="785"/>
        <v>0</v>
      </c>
      <c r="CC451" s="86" t="str">
        <f t="shared" ca="1" si="786"/>
        <v/>
      </c>
      <c r="CD451" s="86" t="str">
        <f t="shared" ca="1" si="787"/>
        <v/>
      </c>
      <c r="CE451" s="609"/>
      <c r="CF451" s="86" t="str">
        <f t="shared" ca="1" si="788"/>
        <v/>
      </c>
      <c r="CG451" s="185" t="str">
        <f t="shared" ca="1" si="789"/>
        <v/>
      </c>
      <c r="CH451" s="246" t="str">
        <f t="shared" ca="1" si="790"/>
        <v>含税額</v>
      </c>
      <c r="CI451" s="247" t="str">
        <f t="shared" ca="1" si="791"/>
        <v/>
      </c>
      <c r="CJ451" s="87" t="str">
        <f ca="1">IFERROR(IF(INDIRECT("'("&amp;'２個別表'!EO451&amp;")'!AR"&amp;84+EP451)&lt;&gt;1,"",1),"")</f>
        <v/>
      </c>
      <c r="CK451" s="244" t="str">
        <f t="shared" ca="1" si="792"/>
        <v/>
      </c>
      <c r="CL451" s="235" t="str">
        <f t="shared" ca="1" si="793"/>
        <v/>
      </c>
      <c r="CM451" s="239" t="str">
        <f t="shared" ca="1" si="794"/>
        <v/>
      </c>
      <c r="CN451" s="77" t="str">
        <f t="shared" ca="1" si="795"/>
        <v/>
      </c>
      <c r="CO451" s="93" t="str">
        <f ca="1">IFERROR(VLOOKUP(CN451,'（様式１号）３整理番号表'!$T$5:$V$15,2,FALSE),"")</f>
        <v/>
      </c>
      <c r="CP451" s="924" t="str">
        <f t="shared" ca="1" si="796"/>
        <v/>
      </c>
      <c r="CQ451" s="93" t="str">
        <f ca="1">IFERROR(VLOOKUP(CP451,'（様式１号）３整理番号表'!$T$19:$V$24,2,FALSE),"")</f>
        <v/>
      </c>
      <c r="CR451" s="924" t="str">
        <f ca="1">IFERROR(IF(INDIRECT("'("&amp;'２個別表'!EO451&amp;")'!AV"&amp;84+EP451)&lt;&gt;1,"",1),"")</f>
        <v/>
      </c>
      <c r="CS451" s="232">
        <f t="shared" ca="1" si="797"/>
        <v>0</v>
      </c>
      <c r="CT451" s="248">
        <f t="shared" ca="1" si="798"/>
        <v>0</v>
      </c>
      <c r="CU451" s="376" t="str">
        <f ca="1">IF(ER451="補強",IF(COUNTIFS($Z$11:Z451,Z451,$W$11:W451,1)=1,"１①",""),IF(COUNTIFS($Z$11:Z451,Z451,$W$11:W451,2)=1,"２①",""))</f>
        <v/>
      </c>
      <c r="CV451" s="57" t="str">
        <f t="shared" ca="1" si="799"/>
        <v/>
      </c>
      <c r="CW451" s="927" t="str">
        <f t="shared" ca="1" si="800"/>
        <v/>
      </c>
      <c r="CX451" s="256" t="str">
        <f t="shared" ca="1" si="801"/>
        <v/>
      </c>
      <c r="CY451" s="256" t="str">
        <f t="shared" ca="1" si="802"/>
        <v/>
      </c>
      <c r="CZ451" s="256" t="str">
        <f t="shared" ca="1" si="803"/>
        <v/>
      </c>
      <c r="DA451" s="256" t="str">
        <f t="shared" ca="1" si="804"/>
        <v/>
      </c>
      <c r="DB451" s="316" t="str">
        <f ca="1">IFERROR(VLOOKUP($CU451,'（様式１号）３整理番号表'!$Z$19:$AB$32,3,FALSE),"")</f>
        <v/>
      </c>
      <c r="DC451" s="259" t="str">
        <f t="shared" ca="1" si="805"/>
        <v>-</v>
      </c>
      <c r="DD451" s="618" t="str">
        <f t="shared" ca="1" si="806"/>
        <v/>
      </c>
      <c r="DE451" s="321" t="str">
        <f ca="1">IF(AND(AO451=18,AS451=1),IF(COUNTIFS($Y$11:Y451,Y451,$AS$11:AS451,1)=1,"２②",""),IF($CU451="１①",INDEX(INDIRECT("'("&amp;$EO451&amp;")'!AR116:BB116"),1,MATCH(INDIRECT("'("&amp;$EO451&amp;")'!C118"),INDIRECT("'("&amp;$EO451&amp;")'!AR119:BB119"),0)),""))</f>
        <v/>
      </c>
      <c r="DF451" s="324" t="str">
        <f t="shared" ca="1" si="807"/>
        <v/>
      </c>
      <c r="DG451" s="313" t="str">
        <f t="shared" ca="1" si="808"/>
        <v/>
      </c>
      <c r="DH451" s="313" t="str">
        <f t="shared" ca="1" si="809"/>
        <v/>
      </c>
      <c r="DI451" s="313" t="str">
        <f t="shared" ca="1" si="810"/>
        <v/>
      </c>
      <c r="DJ451" s="313" t="str">
        <f t="shared" ca="1" si="811"/>
        <v/>
      </c>
      <c r="DK451" s="328" t="str">
        <f t="shared" ca="1" si="812"/>
        <v/>
      </c>
      <c r="DL451" s="334" t="str">
        <f t="shared" ca="1" si="813"/>
        <v/>
      </c>
      <c r="DM451" s="915" t="str">
        <f t="shared" ca="1" si="814"/>
        <v/>
      </c>
      <c r="DN451" s="15"/>
      <c r="DO451" s="324"/>
      <c r="DP451" s="16"/>
      <c r="DQ451" s="16"/>
      <c r="DR451" s="16"/>
      <c r="DS451" s="16"/>
      <c r="DT451" s="318" t="str">
        <f>IFERROR(VLOOKUP($DN451,'（様式１号）３整理番号表'!$Z$19:$AB$32,3,FALSE),"")</f>
        <v/>
      </c>
      <c r="DU451" s="259" t="str">
        <f t="shared" si="815"/>
        <v/>
      </c>
      <c r="DV451" s="14"/>
      <c r="DW451" s="17" t="str">
        <f t="shared" ca="1" si="816"/>
        <v/>
      </c>
      <c r="DX451" s="88" t="str">
        <f t="shared" ca="1" si="833"/>
        <v/>
      </c>
      <c r="DZ451" s="339">
        <f t="shared" ca="1" si="839"/>
        <v>0</v>
      </c>
      <c r="EA451" s="339">
        <f t="shared" ca="1" si="839"/>
        <v>0</v>
      </c>
      <c r="EB451" s="339">
        <f t="shared" ca="1" si="839"/>
        <v>0</v>
      </c>
      <c r="EC451" s="339">
        <f t="shared" ca="1" si="839"/>
        <v>0</v>
      </c>
      <c r="ED451" s="339">
        <f t="shared" ca="1" si="839"/>
        <v>0</v>
      </c>
      <c r="EE451" s="339">
        <f t="shared" ca="1" si="839"/>
        <v>0</v>
      </c>
      <c r="EF451" s="339">
        <f t="shared" ca="1" si="839"/>
        <v>0</v>
      </c>
      <c r="EG451" s="339">
        <f t="shared" ca="1" si="839"/>
        <v>0</v>
      </c>
      <c r="EH451" s="339">
        <f t="shared" ca="1" si="839"/>
        <v>0</v>
      </c>
      <c r="EI451" s="339">
        <f t="shared" ca="1" si="839"/>
        <v>0</v>
      </c>
      <c r="EJ451" s="339">
        <f t="shared" ca="1" si="839"/>
        <v>0</v>
      </c>
      <c r="EK451" s="339">
        <f t="shared" ca="1" si="839"/>
        <v>0</v>
      </c>
      <c r="EL451" s="339">
        <f t="shared" ca="1" si="839"/>
        <v>0</v>
      </c>
      <c r="EM451" s="339">
        <f t="shared" ca="1" si="839"/>
        <v>0</v>
      </c>
      <c r="EO451" s="919" t="str">
        <f t="shared" ca="1" si="735"/>
        <v/>
      </c>
      <c r="EP451" s="919" t="str">
        <f t="shared" ca="1" si="817"/>
        <v/>
      </c>
      <c r="EQ451" s="919" t="str">
        <f t="shared" ca="1" si="818"/>
        <v/>
      </c>
      <c r="ER451" s="919" t="str">
        <f t="shared" ca="1" si="819"/>
        <v/>
      </c>
      <c r="ES451" s="919" t="str">
        <f ca="1">IFERROR(INDEX('郵便番号（石川県）'!$A$3:$F$2574,MATCH(INDIRECT("'("&amp;EO451&amp;")'!E7"),'郵便番号（石川県）'!$A$3:$A$2574,0),6),"")</f>
        <v/>
      </c>
      <c r="ET451" s="919" t="str">
        <f ca="1">IFERROR(INDEX('郵便番号（石川県）'!$A$3:$F$2574,MATCH(INDIRECT("'("&amp;$EO451&amp;")'!E7"),'郵便番号（石川県）'!$A$3:$A$2574,0),5),"")</f>
        <v/>
      </c>
      <c r="EU451" s="919" t="str">
        <f t="shared" ca="1" si="820"/>
        <v/>
      </c>
      <c r="EV451" s="919" t="str">
        <f t="shared" ca="1" si="821"/>
        <v/>
      </c>
      <c r="EW451" s="919" t="str">
        <f t="shared" ca="1" si="822"/>
        <v/>
      </c>
      <c r="EX451" s="919" t="str">
        <f t="shared" ca="1" si="823"/>
        <v/>
      </c>
      <c r="EY451" s="919" t="str">
        <f t="shared" ca="1" si="824"/>
        <v/>
      </c>
      <c r="EZ451" s="919" t="str">
        <f t="shared" ca="1" si="825"/>
        <v/>
      </c>
      <c r="FA451" s="919" t="str">
        <f t="shared" ca="1" si="826"/>
        <v/>
      </c>
      <c r="FB451" s="919" t="str">
        <f t="shared" ca="1" si="827"/>
        <v/>
      </c>
      <c r="FC451" s="919" t="str">
        <f t="shared" ca="1" si="828"/>
        <v/>
      </c>
      <c r="FD451" s="627" t="str">
        <f t="shared" ca="1" si="829"/>
        <v/>
      </c>
      <c r="FE451" s="630">
        <v>441</v>
      </c>
      <c r="FF451" s="299" t="str">
        <f t="shared" ca="1" si="830"/>
        <v/>
      </c>
      <c r="FG451" s="993" t="str">
        <f t="shared" ca="1" si="831"/>
        <v/>
      </c>
      <c r="FH451" s="919" t="str">
        <f t="shared" ca="1" si="832"/>
        <v/>
      </c>
      <c r="FI451" s="299">
        <f ca="1">COUNTIF($FH$11:FH451,"■")</f>
        <v>0</v>
      </c>
    </row>
    <row r="452" spans="1:165" ht="34.5" customHeight="1">
      <c r="A452" s="445">
        <f t="shared" ca="1" si="736"/>
        <v>0</v>
      </c>
      <c r="B452" s="446">
        <f>IF(R452&lt;&gt;"",IF(COUNTIF(R$11:R452,R452)=1,MAX(B$11:B451)+1,INDEX(B$11:B451,MATCH(R452,R$11:R451,0),1)),0)</f>
        <v>1</v>
      </c>
      <c r="C452" s="446">
        <f ca="1">IF(T452&lt;&gt;"",IF(COUNTIF(T$11:T452,T452)=1,MAX(C$11:C451)+1,INDEX(C$11:C451,MATCH(T452,T$11:T451,0),1)),0)</f>
        <v>0</v>
      </c>
      <c r="D452" s="446">
        <f ca="1">IF(U452&lt;&gt;"",IF(COUNTIF(U$11:U452,U452)=1,MAX(D$11:D451)+1,INDEX(D$11:D451,MATCH(U452,U$11:U451,0),1)),0)</f>
        <v>0</v>
      </c>
      <c r="E452" s="446">
        <f ca="1">IF(S452&lt;&gt;"",IF(COUNTIF(S$11:S452,S452)=1,MAX(E$11:E451)+1,INDEX(E$11:E451,MATCH(S452,S$11:S451,0),1)),0)</f>
        <v>0</v>
      </c>
      <c r="F452" s="446">
        <f ca="1">IF(Z452&lt;&gt;"",IF(COUNTIF(Z$11:Z452,Z452)=1,MAX(F$11:F451)+1,INDEX(F$11:F451,MATCH(Z452,Z$11:Z451,0),1)),0)</f>
        <v>0</v>
      </c>
      <c r="G452" s="447" cm="1">
        <f t="array" aca="1" ref="G452" ca="1">IF(Z452&lt;&gt;"",IF(COUNTIFS(Z$11:Z452,Z452,W$11:W452,W452)=1,MAX(G$11:G451)+1,INDEX(G$11:G451,MATCH(Z452&amp;W452,Z$11:Z451&amp;W$11:W452,0),1)),0)</f>
        <v>0</v>
      </c>
      <c r="H452" s="447">
        <f t="shared" ca="1" si="737"/>
        <v>0</v>
      </c>
      <c r="I452" s="447">
        <f ca="1">IF(T452="",0,IF(COUNTIF(T$11:T452,T452)=1,1,0))</f>
        <v>0</v>
      </c>
      <c r="J452" s="447">
        <f ca="1">IF(U452="",0,IF(COUNTIF(U$11:U452,U452)=1,1,0))</f>
        <v>0</v>
      </c>
      <c r="K452" s="447">
        <f ca="1">IF(S452="",0,IF(COUNTIF(S$11:S452,S452)=1,1,0))</f>
        <v>0</v>
      </c>
      <c r="L452" s="446">
        <f ca="1">IF(Z452="",0,IF(COUNTIF(Z$11:Z452,Z452)=1,1,0))</f>
        <v>0</v>
      </c>
      <c r="M452" s="767">
        <f ca="1">IF($W452=2,IF(COUNTIFS($W$11:$W452,2,$Z$11:$Z452,$Z452)=1,1,0),0)</f>
        <v>0</v>
      </c>
      <c r="N452" s="767">
        <f ca="1">IF($W452=1,IF(COUNTIFS($W$11:$W452,2,$Z$11:$Z452,$Z452)=1,1,0),0)</f>
        <v>0</v>
      </c>
      <c r="O452" s="446">
        <f ca="1">IF(H452=0,0,IF(COUNTIF(Z$11:Z452,Z452)=1,1,0))</f>
        <v>0</v>
      </c>
      <c r="P452" s="448" t="str">
        <f t="shared" ca="1" si="738"/>
        <v>石川県</v>
      </c>
      <c r="Q452" s="89">
        <f t="shared" ca="1" si="739"/>
        <v>442</v>
      </c>
      <c r="R452" s="170" t="s">
        <v>459</v>
      </c>
      <c r="S452" s="357" t="str">
        <f t="shared" ca="1" si="740"/>
        <v/>
      </c>
      <c r="T452" s="357" t="str">
        <f t="shared" ca="1" si="741"/>
        <v/>
      </c>
      <c r="U452" s="58" t="str">
        <f t="shared" ca="1" si="742"/>
        <v/>
      </c>
      <c r="V452" s="58" t="str">
        <f t="shared" ca="1" si="743"/>
        <v/>
      </c>
      <c r="W452" s="920" t="str">
        <f t="shared" ca="1" si="744"/>
        <v/>
      </c>
      <c r="X452" s="369">
        <f ca="1">IFERROR(VLOOKUP(W452,'（様式１号）３整理番号表'!$B$4:$H$5,2,FALSE),0)</f>
        <v>0</v>
      </c>
      <c r="Y452" s="768" t="str" cm="1">
        <f t="array" aca="1" ref="Y452" ca="1">IF(AND(D452=0,F452=0),"",IF(COUNTIF(D$11:D452,D452)=1,1,IF(COUNTIFS(D$11:D452,D452,F$11:F452,F452)=1,INDEX((D$11:D452,F$11:F452,Y$11:Y452),MATCH(_xlfn.MAXIFS(F$11:F451,D$11:D451,D452),$F$11:F452,0),1,3)+1,INDEX((D$11:D452,F$11:F452,Y$11:Y452),MATCH(D452&amp;F452,D$11:D452&amp;F$11:F452,0),1,3))))</f>
        <v/>
      </c>
      <c r="Z452" s="40" t="str">
        <f t="shared" ca="1" si="745"/>
        <v/>
      </c>
      <c r="AA452" s="924" t="str">
        <f t="shared" ca="1" si="746"/>
        <v/>
      </c>
      <c r="AB452" s="93">
        <f ca="1">IFERROR(VLOOKUP(AA452,'（様式１号）３整理番号表'!$B$10:$H$16,2,FALSE),0)</f>
        <v>0</v>
      </c>
      <c r="AC452" s="924" t="str">
        <f t="shared" ca="1" si="747"/>
        <v/>
      </c>
      <c r="AD452" s="924" t="str">
        <f t="shared" ca="1" si="748"/>
        <v/>
      </c>
      <c r="AE452" s="93">
        <f ca="1">IFERROR(VLOOKUP(AD452,'（様式１号）３整理番号表'!$B$21:$H$22,2,FALSE),0)</f>
        <v>0</v>
      </c>
      <c r="AF452" s="924" t="str">
        <f t="shared" ca="1" si="749"/>
        <v/>
      </c>
      <c r="AG452" s="93">
        <f ca="1">IFERROR(VLOOKUP(AF452,'（様式１号）３整理番号表'!$B$26:$H$31,2,FALSE),0)</f>
        <v>0</v>
      </c>
      <c r="AH452" s="924" t="str">
        <f t="shared" ca="1" si="750"/>
        <v/>
      </c>
      <c r="AI452" s="93">
        <f ca="1">IFERROR(VLOOKUP(AH452,'（様式１号）３整理番号表'!$J$5:$N$59,2,FALSE),0)</f>
        <v>0</v>
      </c>
      <c r="AJ452" s="77" t="str">
        <f t="shared" ca="1" si="751"/>
        <v/>
      </c>
      <c r="AK452" s="93">
        <f ca="1">IFERROR(VLOOKUP(AJ452,'（様式１号）３整理番号表'!$P$5:$R$29,2,FALSE),0)</f>
        <v>0</v>
      </c>
      <c r="AL452" s="921" t="str">
        <f t="shared" ca="1" si="752"/>
        <v/>
      </c>
      <c r="AM452" s="921" t="str">
        <f t="shared" ca="1" si="753"/>
        <v/>
      </c>
      <c r="AN452" s="921"/>
      <c r="AO452" s="77" t="str">
        <f t="shared" ca="1" si="754"/>
        <v/>
      </c>
      <c r="AP452" s="93">
        <f ca="1">IFERROR(VLOOKUP(AO452,'（様式１号）３整理番号表'!$P$5:$R$29,2,FALSE),0)</f>
        <v>0</v>
      </c>
      <c r="AQ452" s="924" t="str">
        <f t="shared" ca="1" si="755"/>
        <v/>
      </c>
      <c r="AR452" s="93">
        <f t="shared" ca="1" si="756"/>
        <v>0</v>
      </c>
      <c r="AS452" s="924" t="str">
        <f t="shared" ca="1" si="757"/>
        <v/>
      </c>
      <c r="AT452" s="40" t="str">
        <f t="shared" ca="1" si="758"/>
        <v/>
      </c>
      <c r="AU452" s="93" t="str">
        <f t="shared" ca="1" si="759"/>
        <v/>
      </c>
      <c r="AV452" s="923" t="str">
        <f t="shared" ca="1" si="760"/>
        <v/>
      </c>
      <c r="AW452" s="926" t="str">
        <f t="shared" ca="1" si="761"/>
        <v/>
      </c>
      <c r="AX452" s="925" t="str">
        <f t="shared" ca="1" si="762"/>
        <v/>
      </c>
      <c r="AY452" s="925" t="str">
        <f t="shared" ca="1" si="762"/>
        <v/>
      </c>
      <c r="AZ452" s="925" t="str">
        <f t="shared" ca="1" si="762"/>
        <v/>
      </c>
      <c r="BA452" s="925" t="str">
        <f t="shared" ca="1" si="762"/>
        <v/>
      </c>
      <c r="BB452" s="925" t="str">
        <f t="shared" ca="1" si="763"/>
        <v/>
      </c>
      <c r="BC452" s="925" t="str">
        <f t="shared" ca="1" si="764"/>
        <v/>
      </c>
      <c r="BD452" s="925" t="str">
        <f t="shared" ca="1" si="764"/>
        <v/>
      </c>
      <c r="BE452" s="925" t="str">
        <f t="shared" ca="1" si="764"/>
        <v/>
      </c>
      <c r="BF452" s="77" t="str">
        <f t="shared" ca="1" si="765"/>
        <v/>
      </c>
      <c r="BG452" s="924" t="str">
        <f t="shared" ca="1" si="766"/>
        <v/>
      </c>
      <c r="BH452" s="94">
        <f ca="1">IF(BF452&lt;&gt;"",INDEX('（様式１号）３整理番号表'!$AB$7:$AQ$12,MATCH(BF452,'（様式１号）３整理番号表'!$AA$7:$AA$12,0),MATCH(BG452,'（様式１号）３整理番号表'!$AB$6:$AQ$6,0)),0)</f>
        <v>0</v>
      </c>
      <c r="BI452" s="921" t="str">
        <f t="shared" ca="1" si="767"/>
        <v/>
      </c>
      <c r="BJ452" s="922" t="str">
        <f t="shared" ca="1" si="768"/>
        <v/>
      </c>
      <c r="BK452" s="926" t="str">
        <f t="shared" ca="1" si="769"/>
        <v/>
      </c>
      <c r="BL452" s="922" t="str">
        <f t="shared" ca="1" si="770"/>
        <v/>
      </c>
      <c r="BM452" s="79" t="str">
        <f t="shared" ca="1" si="771"/>
        <v/>
      </c>
      <c r="BN452" s="82" t="str">
        <f t="shared" ca="1" si="772"/>
        <v/>
      </c>
      <c r="BO452" s="83" t="str">
        <f t="shared" ca="1" si="773"/>
        <v/>
      </c>
      <c r="BP452" s="84" t="str">
        <f t="shared" ca="1" si="774"/>
        <v/>
      </c>
      <c r="BQ452" s="82" t="str">
        <f t="shared" ca="1" si="775"/>
        <v/>
      </c>
      <c r="BR452" s="97" t="str">
        <f t="shared" ca="1" si="776"/>
        <v/>
      </c>
      <c r="BS452" s="95" t="str">
        <f t="shared" ca="1" si="777"/>
        <v/>
      </c>
      <c r="BT452" s="184" t="str">
        <f t="shared" ca="1" si="778"/>
        <v/>
      </c>
      <c r="BU452" s="611" t="str">
        <f t="shared" ca="1" si="779"/>
        <v/>
      </c>
      <c r="BV452" s="77" t="str">
        <f t="shared" ca="1" si="780"/>
        <v/>
      </c>
      <c r="BW452" s="85" t="str">
        <f t="shared" ca="1" si="781"/>
        <v/>
      </c>
      <c r="BX452" s="86" t="str">
        <f t="shared" ca="1" si="782"/>
        <v/>
      </c>
      <c r="BY452" s="231">
        <f ca="1">IF('ポイント要件確認等（個別表）'!AD452=1,ROUNDDOWN('ポイント要件確認等（個別表）'!AV452,-3),IF('ポイント要件確認等（個別表）'!AD452=2,ROUNDDOWN('ポイント要件確認等（個別表）'!BH452,-3),IF('ポイント要件確認等（個別表）'!AD452=3,ROUNDDOWN('ポイント要件確認等（個別表）'!BT452,-3),0)))</f>
        <v>0</v>
      </c>
      <c r="BZ452" s="86" t="str">
        <f t="shared" ca="1" si="783"/>
        <v/>
      </c>
      <c r="CA452" s="232" t="str">
        <f t="shared" ca="1" si="784"/>
        <v/>
      </c>
      <c r="CB452" s="232">
        <f t="shared" ca="1" si="785"/>
        <v>0</v>
      </c>
      <c r="CC452" s="86" t="str">
        <f t="shared" ca="1" si="786"/>
        <v/>
      </c>
      <c r="CD452" s="86" t="str">
        <f t="shared" ca="1" si="787"/>
        <v/>
      </c>
      <c r="CE452" s="609"/>
      <c r="CF452" s="86" t="str">
        <f t="shared" ca="1" si="788"/>
        <v/>
      </c>
      <c r="CG452" s="185" t="str">
        <f t="shared" ca="1" si="789"/>
        <v/>
      </c>
      <c r="CH452" s="246" t="str">
        <f t="shared" ca="1" si="790"/>
        <v>含税額</v>
      </c>
      <c r="CI452" s="247" t="str">
        <f t="shared" ca="1" si="791"/>
        <v/>
      </c>
      <c r="CJ452" s="87" t="str">
        <f ca="1">IFERROR(IF(INDIRECT("'("&amp;'２個別表'!EO452&amp;")'!AR"&amp;84+EP452)&lt;&gt;1,"",1),"")</f>
        <v/>
      </c>
      <c r="CK452" s="244" t="str">
        <f t="shared" ca="1" si="792"/>
        <v/>
      </c>
      <c r="CL452" s="235" t="str">
        <f t="shared" ca="1" si="793"/>
        <v/>
      </c>
      <c r="CM452" s="239" t="str">
        <f t="shared" ca="1" si="794"/>
        <v/>
      </c>
      <c r="CN452" s="77" t="str">
        <f t="shared" ca="1" si="795"/>
        <v/>
      </c>
      <c r="CO452" s="93" t="str">
        <f ca="1">IFERROR(VLOOKUP(CN452,'（様式１号）３整理番号表'!$T$5:$V$15,2,FALSE),"")</f>
        <v/>
      </c>
      <c r="CP452" s="924" t="str">
        <f t="shared" ca="1" si="796"/>
        <v/>
      </c>
      <c r="CQ452" s="93" t="str">
        <f ca="1">IFERROR(VLOOKUP(CP452,'（様式１号）３整理番号表'!$T$19:$V$24,2,FALSE),"")</f>
        <v/>
      </c>
      <c r="CR452" s="924" t="str">
        <f ca="1">IFERROR(IF(INDIRECT("'("&amp;'２個別表'!EO452&amp;")'!AV"&amp;84+EP452)&lt;&gt;1,"",1),"")</f>
        <v/>
      </c>
      <c r="CS452" s="232">
        <f t="shared" ca="1" si="797"/>
        <v>0</v>
      </c>
      <c r="CT452" s="248">
        <f t="shared" ca="1" si="798"/>
        <v>0</v>
      </c>
      <c r="CU452" s="376" t="str">
        <f ca="1">IF(ER452="補強",IF(COUNTIFS($Z$11:Z452,Z452,$W$11:W452,1)=1,"１①",""),IF(COUNTIFS($Z$11:Z452,Z452,$W$11:W452,2)=1,"２①",""))</f>
        <v/>
      </c>
      <c r="CV452" s="57" t="str">
        <f t="shared" ca="1" si="799"/>
        <v/>
      </c>
      <c r="CW452" s="927" t="str">
        <f t="shared" ca="1" si="800"/>
        <v/>
      </c>
      <c r="CX452" s="256" t="str">
        <f t="shared" ca="1" si="801"/>
        <v/>
      </c>
      <c r="CY452" s="256" t="str">
        <f t="shared" ca="1" si="802"/>
        <v/>
      </c>
      <c r="CZ452" s="256" t="str">
        <f t="shared" ca="1" si="803"/>
        <v/>
      </c>
      <c r="DA452" s="256" t="str">
        <f t="shared" ca="1" si="804"/>
        <v/>
      </c>
      <c r="DB452" s="316" t="str">
        <f ca="1">IFERROR(VLOOKUP($CU452,'（様式１号）３整理番号表'!$Z$19:$AB$32,3,FALSE),"")</f>
        <v/>
      </c>
      <c r="DC452" s="259" t="str">
        <f t="shared" ca="1" si="805"/>
        <v>-</v>
      </c>
      <c r="DD452" s="618" t="str">
        <f t="shared" ca="1" si="806"/>
        <v/>
      </c>
      <c r="DE452" s="321" t="str">
        <f ca="1">IF(AND(AO452=18,AS452=1),IF(COUNTIFS($Y$11:Y452,Y452,$AS$11:AS452,1)=1,"２②",""),IF($CU452="１①",INDEX(INDIRECT("'("&amp;$EO452&amp;")'!AR116:BB116"),1,MATCH(INDIRECT("'("&amp;$EO452&amp;")'!C118"),INDIRECT("'("&amp;$EO452&amp;")'!AR119:BB119"),0)),""))</f>
        <v/>
      </c>
      <c r="DF452" s="324" t="str">
        <f t="shared" ca="1" si="807"/>
        <v/>
      </c>
      <c r="DG452" s="313" t="str">
        <f t="shared" ca="1" si="808"/>
        <v/>
      </c>
      <c r="DH452" s="313" t="str">
        <f t="shared" ca="1" si="809"/>
        <v/>
      </c>
      <c r="DI452" s="313" t="str">
        <f t="shared" ca="1" si="810"/>
        <v/>
      </c>
      <c r="DJ452" s="313" t="str">
        <f t="shared" ca="1" si="811"/>
        <v/>
      </c>
      <c r="DK452" s="328" t="str">
        <f t="shared" ca="1" si="812"/>
        <v/>
      </c>
      <c r="DL452" s="334" t="str">
        <f t="shared" ca="1" si="813"/>
        <v/>
      </c>
      <c r="DM452" s="915" t="str">
        <f t="shared" ca="1" si="814"/>
        <v/>
      </c>
      <c r="DN452" s="15"/>
      <c r="DO452" s="324"/>
      <c r="DP452" s="16"/>
      <c r="DQ452" s="16"/>
      <c r="DR452" s="16"/>
      <c r="DS452" s="16"/>
      <c r="DT452" s="318" t="str">
        <f>IFERROR(VLOOKUP($DN452,'（様式１号）３整理番号表'!$Z$19:$AB$32,3,FALSE),"")</f>
        <v/>
      </c>
      <c r="DU452" s="259" t="str">
        <f t="shared" si="815"/>
        <v/>
      </c>
      <c r="DV452" s="14"/>
      <c r="DW452" s="17" t="str">
        <f t="shared" ca="1" si="816"/>
        <v/>
      </c>
      <c r="DX452" s="88" t="str">
        <f t="shared" ca="1" si="833"/>
        <v/>
      </c>
      <c r="DZ452" s="339">
        <f t="shared" ca="1" si="839"/>
        <v>0</v>
      </c>
      <c r="EA452" s="339">
        <f t="shared" ca="1" si="839"/>
        <v>0</v>
      </c>
      <c r="EB452" s="339">
        <f t="shared" ca="1" si="839"/>
        <v>0</v>
      </c>
      <c r="EC452" s="339">
        <f t="shared" ca="1" si="839"/>
        <v>0</v>
      </c>
      <c r="ED452" s="339">
        <f t="shared" ca="1" si="839"/>
        <v>0</v>
      </c>
      <c r="EE452" s="339">
        <f t="shared" ca="1" si="839"/>
        <v>0</v>
      </c>
      <c r="EF452" s="339">
        <f t="shared" ca="1" si="839"/>
        <v>0</v>
      </c>
      <c r="EG452" s="339">
        <f t="shared" ca="1" si="839"/>
        <v>0</v>
      </c>
      <c r="EH452" s="339">
        <f t="shared" ca="1" si="839"/>
        <v>0</v>
      </c>
      <c r="EI452" s="339">
        <f t="shared" ca="1" si="839"/>
        <v>0</v>
      </c>
      <c r="EJ452" s="339">
        <f t="shared" ca="1" si="839"/>
        <v>0</v>
      </c>
      <c r="EK452" s="339">
        <f t="shared" ca="1" si="839"/>
        <v>0</v>
      </c>
      <c r="EL452" s="339">
        <f t="shared" ca="1" si="839"/>
        <v>0</v>
      </c>
      <c r="EM452" s="339">
        <f t="shared" ca="1" si="839"/>
        <v>0</v>
      </c>
      <c r="EO452" s="919" t="str">
        <f t="shared" ca="1" si="735"/>
        <v/>
      </c>
      <c r="EP452" s="919" t="str">
        <f t="shared" ca="1" si="817"/>
        <v/>
      </c>
      <c r="EQ452" s="919" t="str">
        <f t="shared" ca="1" si="818"/>
        <v/>
      </c>
      <c r="ER452" s="919" t="str">
        <f t="shared" ca="1" si="819"/>
        <v/>
      </c>
      <c r="ES452" s="919" t="str">
        <f ca="1">IFERROR(INDEX('郵便番号（石川県）'!$A$3:$F$2574,MATCH(INDIRECT("'("&amp;EO452&amp;")'!E7"),'郵便番号（石川県）'!$A$3:$A$2574,0),6),"")</f>
        <v/>
      </c>
      <c r="ET452" s="919" t="str">
        <f ca="1">IFERROR(INDEX('郵便番号（石川県）'!$A$3:$F$2574,MATCH(INDIRECT("'("&amp;$EO452&amp;")'!E7"),'郵便番号（石川県）'!$A$3:$A$2574,0),5),"")</f>
        <v/>
      </c>
      <c r="EU452" s="919" t="str">
        <f t="shared" ca="1" si="820"/>
        <v/>
      </c>
      <c r="EV452" s="919" t="str">
        <f t="shared" ca="1" si="821"/>
        <v/>
      </c>
      <c r="EW452" s="919" t="str">
        <f t="shared" ca="1" si="822"/>
        <v/>
      </c>
      <c r="EX452" s="919" t="str">
        <f t="shared" ca="1" si="823"/>
        <v/>
      </c>
      <c r="EY452" s="919" t="str">
        <f t="shared" ca="1" si="824"/>
        <v/>
      </c>
      <c r="EZ452" s="919" t="str">
        <f t="shared" ca="1" si="825"/>
        <v/>
      </c>
      <c r="FA452" s="919" t="str">
        <f t="shared" ca="1" si="826"/>
        <v/>
      </c>
      <c r="FB452" s="919" t="str">
        <f t="shared" ca="1" si="827"/>
        <v/>
      </c>
      <c r="FC452" s="919" t="str">
        <f t="shared" ca="1" si="828"/>
        <v/>
      </c>
      <c r="FD452" s="627" t="str">
        <f t="shared" ca="1" si="829"/>
        <v/>
      </c>
      <c r="FE452" s="630">
        <v>442</v>
      </c>
      <c r="FF452" s="299" t="str">
        <f t="shared" ca="1" si="830"/>
        <v/>
      </c>
      <c r="FG452" s="993" t="str">
        <f t="shared" ca="1" si="831"/>
        <v/>
      </c>
      <c r="FH452" s="919" t="str">
        <f t="shared" ca="1" si="832"/>
        <v/>
      </c>
      <c r="FI452" s="299">
        <f ca="1">COUNTIF($FH$11:FH452,"■")</f>
        <v>0</v>
      </c>
    </row>
    <row r="453" spans="1:165" ht="34.5" customHeight="1">
      <c r="A453" s="445">
        <f t="shared" ca="1" si="736"/>
        <v>0</v>
      </c>
      <c r="B453" s="446">
        <f>IF(R453&lt;&gt;"",IF(COUNTIF(R$11:R453,R453)=1,MAX(B$11:B452)+1,INDEX(B$11:B452,MATCH(R453,R$11:R452,0),1)),0)</f>
        <v>1</v>
      </c>
      <c r="C453" s="446">
        <f ca="1">IF(T453&lt;&gt;"",IF(COUNTIF(T$11:T453,T453)=1,MAX(C$11:C452)+1,INDEX(C$11:C452,MATCH(T453,T$11:T452,0),1)),0)</f>
        <v>0</v>
      </c>
      <c r="D453" s="446">
        <f ca="1">IF(U453&lt;&gt;"",IF(COUNTIF(U$11:U453,U453)=1,MAX(D$11:D452)+1,INDEX(D$11:D452,MATCH(U453,U$11:U452,0),1)),0)</f>
        <v>0</v>
      </c>
      <c r="E453" s="446">
        <f ca="1">IF(S453&lt;&gt;"",IF(COUNTIF(S$11:S453,S453)=1,MAX(E$11:E452)+1,INDEX(E$11:E452,MATCH(S453,S$11:S452,0),1)),0)</f>
        <v>0</v>
      </c>
      <c r="F453" s="446">
        <f ca="1">IF(Z453&lt;&gt;"",IF(COUNTIF(Z$11:Z453,Z453)=1,MAX(F$11:F452)+1,INDEX(F$11:F452,MATCH(Z453,Z$11:Z452,0),1)),0)</f>
        <v>0</v>
      </c>
      <c r="G453" s="447" cm="1">
        <f t="array" aca="1" ref="G453" ca="1">IF(Z453&lt;&gt;"",IF(COUNTIFS(Z$11:Z453,Z453,W$11:W453,W453)=1,MAX(G$11:G452)+1,INDEX(G$11:G452,MATCH(Z453&amp;W453,Z$11:Z452&amp;W$11:W453,0),1)),0)</f>
        <v>0</v>
      </c>
      <c r="H453" s="447">
        <f t="shared" ca="1" si="737"/>
        <v>0</v>
      </c>
      <c r="I453" s="447">
        <f ca="1">IF(T453="",0,IF(COUNTIF(T$11:T453,T453)=1,1,0))</f>
        <v>0</v>
      </c>
      <c r="J453" s="447">
        <f ca="1">IF(U453="",0,IF(COUNTIF(U$11:U453,U453)=1,1,0))</f>
        <v>0</v>
      </c>
      <c r="K453" s="447">
        <f ca="1">IF(S453="",0,IF(COUNTIF(S$11:S453,S453)=1,1,0))</f>
        <v>0</v>
      </c>
      <c r="L453" s="446">
        <f ca="1">IF(Z453="",0,IF(COUNTIF(Z$11:Z453,Z453)=1,1,0))</f>
        <v>0</v>
      </c>
      <c r="M453" s="767">
        <f ca="1">IF($W453=2,IF(COUNTIFS($W$11:$W453,2,$Z$11:$Z453,$Z453)=1,1,0),0)</f>
        <v>0</v>
      </c>
      <c r="N453" s="767">
        <f ca="1">IF($W453=1,IF(COUNTIFS($W$11:$W453,2,$Z$11:$Z453,$Z453)=1,1,0),0)</f>
        <v>0</v>
      </c>
      <c r="O453" s="446">
        <f ca="1">IF(H453=0,0,IF(COUNTIF(Z$11:Z453,Z453)=1,1,0))</f>
        <v>0</v>
      </c>
      <c r="P453" s="448" t="str">
        <f t="shared" ca="1" si="738"/>
        <v>石川県</v>
      </c>
      <c r="Q453" s="89">
        <f t="shared" ca="1" si="739"/>
        <v>443</v>
      </c>
      <c r="R453" s="170" t="s">
        <v>459</v>
      </c>
      <c r="S453" s="357" t="str">
        <f t="shared" ca="1" si="740"/>
        <v/>
      </c>
      <c r="T453" s="357" t="str">
        <f t="shared" ca="1" si="741"/>
        <v/>
      </c>
      <c r="U453" s="58" t="str">
        <f t="shared" ca="1" si="742"/>
        <v/>
      </c>
      <c r="V453" s="58" t="str">
        <f t="shared" ca="1" si="743"/>
        <v/>
      </c>
      <c r="W453" s="920" t="str">
        <f t="shared" ca="1" si="744"/>
        <v/>
      </c>
      <c r="X453" s="369">
        <f ca="1">IFERROR(VLOOKUP(W453,'（様式１号）３整理番号表'!$B$4:$H$5,2,FALSE),0)</f>
        <v>0</v>
      </c>
      <c r="Y453" s="768" t="str" cm="1">
        <f t="array" aca="1" ref="Y453" ca="1">IF(AND(D453=0,F453=0),"",IF(COUNTIF(D$11:D453,D453)=1,1,IF(COUNTIFS(D$11:D453,D453,F$11:F453,F453)=1,INDEX((D$11:D453,F$11:F453,Y$11:Y453),MATCH(_xlfn.MAXIFS(F$11:F452,D$11:D452,D453),$F$11:F453,0),1,3)+1,INDEX((D$11:D453,F$11:F453,Y$11:Y453),MATCH(D453&amp;F453,D$11:D453&amp;F$11:F453,0),1,3))))</f>
        <v/>
      </c>
      <c r="Z453" s="40" t="str">
        <f t="shared" ca="1" si="745"/>
        <v/>
      </c>
      <c r="AA453" s="924" t="str">
        <f t="shared" ca="1" si="746"/>
        <v/>
      </c>
      <c r="AB453" s="93">
        <f ca="1">IFERROR(VLOOKUP(AA453,'（様式１号）３整理番号表'!$B$10:$H$16,2,FALSE),0)</f>
        <v>0</v>
      </c>
      <c r="AC453" s="924" t="str">
        <f t="shared" ca="1" si="747"/>
        <v/>
      </c>
      <c r="AD453" s="924" t="str">
        <f t="shared" ca="1" si="748"/>
        <v/>
      </c>
      <c r="AE453" s="93">
        <f ca="1">IFERROR(VLOOKUP(AD453,'（様式１号）３整理番号表'!$B$21:$H$22,2,FALSE),0)</f>
        <v>0</v>
      </c>
      <c r="AF453" s="924" t="str">
        <f t="shared" ca="1" si="749"/>
        <v/>
      </c>
      <c r="AG453" s="93">
        <f ca="1">IFERROR(VLOOKUP(AF453,'（様式１号）３整理番号表'!$B$26:$H$31,2,FALSE),0)</f>
        <v>0</v>
      </c>
      <c r="AH453" s="924" t="str">
        <f t="shared" ca="1" si="750"/>
        <v/>
      </c>
      <c r="AI453" s="93">
        <f ca="1">IFERROR(VLOOKUP(AH453,'（様式１号）３整理番号表'!$J$5:$N$59,2,FALSE),0)</f>
        <v>0</v>
      </c>
      <c r="AJ453" s="77" t="str">
        <f t="shared" ca="1" si="751"/>
        <v/>
      </c>
      <c r="AK453" s="93">
        <f ca="1">IFERROR(VLOOKUP(AJ453,'（様式１号）３整理番号表'!$P$5:$R$29,2,FALSE),0)</f>
        <v>0</v>
      </c>
      <c r="AL453" s="921" t="str">
        <f t="shared" ca="1" si="752"/>
        <v/>
      </c>
      <c r="AM453" s="921" t="str">
        <f t="shared" ca="1" si="753"/>
        <v/>
      </c>
      <c r="AN453" s="921"/>
      <c r="AO453" s="77" t="str">
        <f t="shared" ca="1" si="754"/>
        <v/>
      </c>
      <c r="AP453" s="93">
        <f ca="1">IFERROR(VLOOKUP(AO453,'（様式１号）３整理番号表'!$P$5:$R$29,2,FALSE),0)</f>
        <v>0</v>
      </c>
      <c r="AQ453" s="924" t="str">
        <f t="shared" ca="1" si="755"/>
        <v/>
      </c>
      <c r="AR453" s="93">
        <f t="shared" ca="1" si="756"/>
        <v>0</v>
      </c>
      <c r="AS453" s="924" t="str">
        <f t="shared" ca="1" si="757"/>
        <v/>
      </c>
      <c r="AT453" s="40" t="str">
        <f t="shared" ca="1" si="758"/>
        <v/>
      </c>
      <c r="AU453" s="93" t="str">
        <f t="shared" ca="1" si="759"/>
        <v/>
      </c>
      <c r="AV453" s="923" t="str">
        <f t="shared" ca="1" si="760"/>
        <v/>
      </c>
      <c r="AW453" s="926" t="str">
        <f t="shared" ca="1" si="761"/>
        <v/>
      </c>
      <c r="AX453" s="925" t="str">
        <f t="shared" ca="1" si="762"/>
        <v/>
      </c>
      <c r="AY453" s="925" t="str">
        <f t="shared" ca="1" si="762"/>
        <v/>
      </c>
      <c r="AZ453" s="925" t="str">
        <f t="shared" ca="1" si="762"/>
        <v/>
      </c>
      <c r="BA453" s="925" t="str">
        <f t="shared" ca="1" si="762"/>
        <v/>
      </c>
      <c r="BB453" s="925" t="str">
        <f t="shared" ca="1" si="763"/>
        <v/>
      </c>
      <c r="BC453" s="925" t="str">
        <f t="shared" ca="1" si="764"/>
        <v/>
      </c>
      <c r="BD453" s="925" t="str">
        <f t="shared" ca="1" si="764"/>
        <v/>
      </c>
      <c r="BE453" s="925" t="str">
        <f t="shared" ca="1" si="764"/>
        <v/>
      </c>
      <c r="BF453" s="77" t="str">
        <f t="shared" ca="1" si="765"/>
        <v/>
      </c>
      <c r="BG453" s="924" t="str">
        <f t="shared" ca="1" si="766"/>
        <v/>
      </c>
      <c r="BH453" s="94">
        <f ca="1">IF(BF453&lt;&gt;"",INDEX('（様式１号）３整理番号表'!$AB$7:$AQ$12,MATCH(BF453,'（様式１号）３整理番号表'!$AA$7:$AA$12,0),MATCH(BG453,'（様式１号）３整理番号表'!$AB$6:$AQ$6,0)),0)</f>
        <v>0</v>
      </c>
      <c r="BI453" s="921" t="str">
        <f t="shared" ca="1" si="767"/>
        <v/>
      </c>
      <c r="BJ453" s="922" t="str">
        <f t="shared" ca="1" si="768"/>
        <v/>
      </c>
      <c r="BK453" s="926" t="str">
        <f t="shared" ca="1" si="769"/>
        <v/>
      </c>
      <c r="BL453" s="922" t="str">
        <f t="shared" ca="1" si="770"/>
        <v/>
      </c>
      <c r="BM453" s="79" t="str">
        <f t="shared" ca="1" si="771"/>
        <v/>
      </c>
      <c r="BN453" s="82" t="str">
        <f t="shared" ca="1" si="772"/>
        <v/>
      </c>
      <c r="BO453" s="83" t="str">
        <f t="shared" ca="1" si="773"/>
        <v/>
      </c>
      <c r="BP453" s="84" t="str">
        <f t="shared" ca="1" si="774"/>
        <v/>
      </c>
      <c r="BQ453" s="82" t="str">
        <f t="shared" ca="1" si="775"/>
        <v/>
      </c>
      <c r="BR453" s="97" t="str">
        <f t="shared" ca="1" si="776"/>
        <v/>
      </c>
      <c r="BS453" s="95" t="str">
        <f t="shared" ca="1" si="777"/>
        <v/>
      </c>
      <c r="BT453" s="184" t="str">
        <f t="shared" ca="1" si="778"/>
        <v/>
      </c>
      <c r="BU453" s="611" t="str">
        <f t="shared" ca="1" si="779"/>
        <v/>
      </c>
      <c r="BV453" s="77" t="str">
        <f t="shared" ca="1" si="780"/>
        <v/>
      </c>
      <c r="BW453" s="85" t="str">
        <f t="shared" ca="1" si="781"/>
        <v/>
      </c>
      <c r="BX453" s="86" t="str">
        <f t="shared" ca="1" si="782"/>
        <v/>
      </c>
      <c r="BY453" s="231">
        <f ca="1">IF('ポイント要件確認等（個別表）'!AD453=1,ROUNDDOWN('ポイント要件確認等（個別表）'!AV453,-3),IF('ポイント要件確認等（個別表）'!AD453=2,ROUNDDOWN('ポイント要件確認等（個別表）'!BH453,-3),IF('ポイント要件確認等（個別表）'!AD453=3,ROUNDDOWN('ポイント要件確認等（個別表）'!BT453,-3),0)))</f>
        <v>0</v>
      </c>
      <c r="BZ453" s="86" t="str">
        <f t="shared" ca="1" si="783"/>
        <v/>
      </c>
      <c r="CA453" s="232" t="str">
        <f t="shared" ca="1" si="784"/>
        <v/>
      </c>
      <c r="CB453" s="232">
        <f t="shared" ca="1" si="785"/>
        <v>0</v>
      </c>
      <c r="CC453" s="86" t="str">
        <f t="shared" ca="1" si="786"/>
        <v/>
      </c>
      <c r="CD453" s="86" t="str">
        <f t="shared" ca="1" si="787"/>
        <v/>
      </c>
      <c r="CE453" s="609"/>
      <c r="CF453" s="86" t="str">
        <f t="shared" ca="1" si="788"/>
        <v/>
      </c>
      <c r="CG453" s="185" t="str">
        <f t="shared" ca="1" si="789"/>
        <v/>
      </c>
      <c r="CH453" s="246" t="str">
        <f t="shared" ca="1" si="790"/>
        <v>含税額</v>
      </c>
      <c r="CI453" s="247" t="str">
        <f t="shared" ca="1" si="791"/>
        <v/>
      </c>
      <c r="CJ453" s="87" t="str">
        <f ca="1">IFERROR(IF(INDIRECT("'("&amp;'２個別表'!EO453&amp;")'!AR"&amp;84+EP453)&lt;&gt;1,"",1),"")</f>
        <v/>
      </c>
      <c r="CK453" s="244" t="str">
        <f t="shared" ca="1" si="792"/>
        <v/>
      </c>
      <c r="CL453" s="235" t="str">
        <f t="shared" ca="1" si="793"/>
        <v/>
      </c>
      <c r="CM453" s="239" t="str">
        <f t="shared" ca="1" si="794"/>
        <v/>
      </c>
      <c r="CN453" s="77" t="str">
        <f t="shared" ca="1" si="795"/>
        <v/>
      </c>
      <c r="CO453" s="93" t="str">
        <f ca="1">IFERROR(VLOOKUP(CN453,'（様式１号）３整理番号表'!$T$5:$V$15,2,FALSE),"")</f>
        <v/>
      </c>
      <c r="CP453" s="924" t="str">
        <f t="shared" ca="1" si="796"/>
        <v/>
      </c>
      <c r="CQ453" s="93" t="str">
        <f ca="1">IFERROR(VLOOKUP(CP453,'（様式１号）３整理番号表'!$T$19:$V$24,2,FALSE),"")</f>
        <v/>
      </c>
      <c r="CR453" s="924" t="str">
        <f ca="1">IFERROR(IF(INDIRECT("'("&amp;'２個別表'!EO453&amp;")'!AV"&amp;84+EP453)&lt;&gt;1,"",1),"")</f>
        <v/>
      </c>
      <c r="CS453" s="232">
        <f t="shared" ca="1" si="797"/>
        <v>0</v>
      </c>
      <c r="CT453" s="248">
        <f t="shared" ca="1" si="798"/>
        <v>0</v>
      </c>
      <c r="CU453" s="376" t="str">
        <f ca="1">IF(ER453="補強",IF(COUNTIFS($Z$11:Z453,Z453,$W$11:W453,1)=1,"１①",""),IF(COUNTIFS($Z$11:Z453,Z453,$W$11:W453,2)=1,"２①",""))</f>
        <v/>
      </c>
      <c r="CV453" s="57" t="str">
        <f t="shared" ca="1" si="799"/>
        <v/>
      </c>
      <c r="CW453" s="927" t="str">
        <f t="shared" ca="1" si="800"/>
        <v/>
      </c>
      <c r="CX453" s="256" t="str">
        <f t="shared" ca="1" si="801"/>
        <v/>
      </c>
      <c r="CY453" s="256" t="str">
        <f t="shared" ca="1" si="802"/>
        <v/>
      </c>
      <c r="CZ453" s="256" t="str">
        <f t="shared" ca="1" si="803"/>
        <v/>
      </c>
      <c r="DA453" s="256" t="str">
        <f t="shared" ca="1" si="804"/>
        <v/>
      </c>
      <c r="DB453" s="316" t="str">
        <f ca="1">IFERROR(VLOOKUP($CU453,'（様式１号）３整理番号表'!$Z$19:$AB$32,3,FALSE),"")</f>
        <v/>
      </c>
      <c r="DC453" s="259" t="str">
        <f t="shared" ca="1" si="805"/>
        <v>-</v>
      </c>
      <c r="DD453" s="618" t="str">
        <f t="shared" ca="1" si="806"/>
        <v/>
      </c>
      <c r="DE453" s="321" t="str">
        <f ca="1">IF(AND(AO453=18,AS453=1),IF(COUNTIFS($Y$11:Y453,Y453,$AS$11:AS453,1)=1,"２②",""),IF($CU453="１①",INDEX(INDIRECT("'("&amp;$EO453&amp;")'!AR116:BB116"),1,MATCH(INDIRECT("'("&amp;$EO453&amp;")'!C118"),INDIRECT("'("&amp;$EO453&amp;")'!AR119:BB119"),0)),""))</f>
        <v/>
      </c>
      <c r="DF453" s="324" t="str">
        <f t="shared" ca="1" si="807"/>
        <v/>
      </c>
      <c r="DG453" s="313" t="str">
        <f t="shared" ca="1" si="808"/>
        <v/>
      </c>
      <c r="DH453" s="313" t="str">
        <f t="shared" ca="1" si="809"/>
        <v/>
      </c>
      <c r="DI453" s="313" t="str">
        <f t="shared" ca="1" si="810"/>
        <v/>
      </c>
      <c r="DJ453" s="313" t="str">
        <f t="shared" ca="1" si="811"/>
        <v/>
      </c>
      <c r="DK453" s="328" t="str">
        <f t="shared" ca="1" si="812"/>
        <v/>
      </c>
      <c r="DL453" s="334" t="str">
        <f t="shared" ca="1" si="813"/>
        <v/>
      </c>
      <c r="DM453" s="915" t="str">
        <f t="shared" ca="1" si="814"/>
        <v/>
      </c>
      <c r="DN453" s="15"/>
      <c r="DO453" s="324"/>
      <c r="DP453" s="16"/>
      <c r="DQ453" s="16"/>
      <c r="DR453" s="16"/>
      <c r="DS453" s="16"/>
      <c r="DT453" s="318" t="str">
        <f>IFERROR(VLOOKUP($DN453,'（様式１号）３整理番号表'!$Z$19:$AB$32,3,FALSE),"")</f>
        <v/>
      </c>
      <c r="DU453" s="259" t="str">
        <f t="shared" si="815"/>
        <v/>
      </c>
      <c r="DV453" s="14"/>
      <c r="DW453" s="17" t="str">
        <f t="shared" ca="1" si="816"/>
        <v/>
      </c>
      <c r="DX453" s="88" t="str">
        <f t="shared" ca="1" si="833"/>
        <v/>
      </c>
      <c r="DZ453" s="339">
        <f t="shared" ca="1" si="839"/>
        <v>0</v>
      </c>
      <c r="EA453" s="339">
        <f t="shared" ca="1" si="839"/>
        <v>0</v>
      </c>
      <c r="EB453" s="339">
        <f t="shared" ca="1" si="839"/>
        <v>0</v>
      </c>
      <c r="EC453" s="339">
        <f t="shared" ca="1" si="839"/>
        <v>0</v>
      </c>
      <c r="ED453" s="339">
        <f t="shared" ca="1" si="839"/>
        <v>0</v>
      </c>
      <c r="EE453" s="339">
        <f t="shared" ca="1" si="839"/>
        <v>0</v>
      </c>
      <c r="EF453" s="339">
        <f t="shared" ca="1" si="839"/>
        <v>0</v>
      </c>
      <c r="EG453" s="339">
        <f t="shared" ca="1" si="839"/>
        <v>0</v>
      </c>
      <c r="EH453" s="339">
        <f t="shared" ca="1" si="839"/>
        <v>0</v>
      </c>
      <c r="EI453" s="339">
        <f t="shared" ca="1" si="839"/>
        <v>0</v>
      </c>
      <c r="EJ453" s="339">
        <f t="shared" ca="1" si="839"/>
        <v>0</v>
      </c>
      <c r="EK453" s="339">
        <f t="shared" ca="1" si="839"/>
        <v>0</v>
      </c>
      <c r="EL453" s="339">
        <f t="shared" ca="1" si="839"/>
        <v>0</v>
      </c>
      <c r="EM453" s="339">
        <f t="shared" ca="1" si="839"/>
        <v>0</v>
      </c>
      <c r="EO453" s="919" t="str">
        <f t="shared" ca="1" si="735"/>
        <v/>
      </c>
      <c r="EP453" s="919" t="str">
        <f t="shared" ca="1" si="817"/>
        <v/>
      </c>
      <c r="EQ453" s="919" t="str">
        <f t="shared" ca="1" si="818"/>
        <v/>
      </c>
      <c r="ER453" s="919" t="str">
        <f t="shared" ca="1" si="819"/>
        <v/>
      </c>
      <c r="ES453" s="919" t="str">
        <f ca="1">IFERROR(INDEX('郵便番号（石川県）'!$A$3:$F$2574,MATCH(INDIRECT("'("&amp;EO453&amp;")'!E7"),'郵便番号（石川県）'!$A$3:$A$2574,0),6),"")</f>
        <v/>
      </c>
      <c r="ET453" s="919" t="str">
        <f ca="1">IFERROR(INDEX('郵便番号（石川県）'!$A$3:$F$2574,MATCH(INDIRECT("'("&amp;$EO453&amp;")'!E7"),'郵便番号（石川県）'!$A$3:$A$2574,0),5),"")</f>
        <v/>
      </c>
      <c r="EU453" s="919" t="str">
        <f t="shared" ca="1" si="820"/>
        <v/>
      </c>
      <c r="EV453" s="919" t="str">
        <f t="shared" ca="1" si="821"/>
        <v/>
      </c>
      <c r="EW453" s="919" t="str">
        <f t="shared" ca="1" si="822"/>
        <v/>
      </c>
      <c r="EX453" s="919" t="str">
        <f t="shared" ca="1" si="823"/>
        <v/>
      </c>
      <c r="EY453" s="919" t="str">
        <f t="shared" ca="1" si="824"/>
        <v/>
      </c>
      <c r="EZ453" s="919" t="str">
        <f t="shared" ca="1" si="825"/>
        <v/>
      </c>
      <c r="FA453" s="919" t="str">
        <f t="shared" ca="1" si="826"/>
        <v/>
      </c>
      <c r="FB453" s="919" t="str">
        <f t="shared" ca="1" si="827"/>
        <v/>
      </c>
      <c r="FC453" s="919" t="str">
        <f t="shared" ca="1" si="828"/>
        <v/>
      </c>
      <c r="FD453" s="627" t="str">
        <f t="shared" ca="1" si="829"/>
        <v/>
      </c>
      <c r="FE453" s="630">
        <v>443</v>
      </c>
      <c r="FF453" s="299" t="str">
        <f t="shared" ca="1" si="830"/>
        <v/>
      </c>
      <c r="FG453" s="993" t="str">
        <f t="shared" ca="1" si="831"/>
        <v/>
      </c>
      <c r="FH453" s="919" t="str">
        <f t="shared" ca="1" si="832"/>
        <v/>
      </c>
      <c r="FI453" s="299">
        <f ca="1">COUNTIF($FH$11:FH453,"■")</f>
        <v>0</v>
      </c>
    </row>
    <row r="454" spans="1:165" ht="34.5" customHeight="1">
      <c r="A454" s="445">
        <f t="shared" ca="1" si="736"/>
        <v>0</v>
      </c>
      <c r="B454" s="446">
        <f>IF(R454&lt;&gt;"",IF(COUNTIF(R$11:R454,R454)=1,MAX(B$11:B453)+1,INDEX(B$11:B453,MATCH(R454,R$11:R453,0),1)),0)</f>
        <v>1</v>
      </c>
      <c r="C454" s="446">
        <f ca="1">IF(T454&lt;&gt;"",IF(COUNTIF(T$11:T454,T454)=1,MAX(C$11:C453)+1,INDEX(C$11:C453,MATCH(T454,T$11:T453,0),1)),0)</f>
        <v>0</v>
      </c>
      <c r="D454" s="446">
        <f ca="1">IF(U454&lt;&gt;"",IF(COUNTIF(U$11:U454,U454)=1,MAX(D$11:D453)+1,INDEX(D$11:D453,MATCH(U454,U$11:U453,0),1)),0)</f>
        <v>0</v>
      </c>
      <c r="E454" s="446">
        <f ca="1">IF(S454&lt;&gt;"",IF(COUNTIF(S$11:S454,S454)=1,MAX(E$11:E453)+1,INDEX(E$11:E453,MATCH(S454,S$11:S453,0),1)),0)</f>
        <v>0</v>
      </c>
      <c r="F454" s="446">
        <f ca="1">IF(Z454&lt;&gt;"",IF(COUNTIF(Z$11:Z454,Z454)=1,MAX(F$11:F453)+1,INDEX(F$11:F453,MATCH(Z454,Z$11:Z453,0),1)),0)</f>
        <v>0</v>
      </c>
      <c r="G454" s="447" cm="1">
        <f t="array" aca="1" ref="G454" ca="1">IF(Z454&lt;&gt;"",IF(COUNTIFS(Z$11:Z454,Z454,W$11:W454,W454)=1,MAX(G$11:G453)+1,INDEX(G$11:G453,MATCH(Z454&amp;W454,Z$11:Z453&amp;W$11:W454,0),1)),0)</f>
        <v>0</v>
      </c>
      <c r="H454" s="447">
        <f t="shared" ca="1" si="737"/>
        <v>0</v>
      </c>
      <c r="I454" s="447">
        <f ca="1">IF(T454="",0,IF(COUNTIF(T$11:T454,T454)=1,1,0))</f>
        <v>0</v>
      </c>
      <c r="J454" s="447">
        <f ca="1">IF(U454="",0,IF(COUNTIF(U$11:U454,U454)=1,1,0))</f>
        <v>0</v>
      </c>
      <c r="K454" s="447">
        <f ca="1">IF(S454="",0,IF(COUNTIF(S$11:S454,S454)=1,1,0))</f>
        <v>0</v>
      </c>
      <c r="L454" s="446">
        <f ca="1">IF(Z454="",0,IF(COUNTIF(Z$11:Z454,Z454)=1,1,0))</f>
        <v>0</v>
      </c>
      <c r="M454" s="767">
        <f ca="1">IF($W454=2,IF(COUNTIFS($W$11:$W454,2,$Z$11:$Z454,$Z454)=1,1,0),0)</f>
        <v>0</v>
      </c>
      <c r="N454" s="767">
        <f ca="1">IF($W454=1,IF(COUNTIFS($W$11:$W454,2,$Z$11:$Z454,$Z454)=1,1,0),0)</f>
        <v>0</v>
      </c>
      <c r="O454" s="446">
        <f ca="1">IF(H454=0,0,IF(COUNTIF(Z$11:Z454,Z454)=1,1,0))</f>
        <v>0</v>
      </c>
      <c r="P454" s="448" t="str">
        <f t="shared" ca="1" si="738"/>
        <v>石川県</v>
      </c>
      <c r="Q454" s="89">
        <f t="shared" ca="1" si="739"/>
        <v>444</v>
      </c>
      <c r="R454" s="170" t="s">
        <v>459</v>
      </c>
      <c r="S454" s="357" t="str">
        <f t="shared" ca="1" si="740"/>
        <v/>
      </c>
      <c r="T454" s="357" t="str">
        <f t="shared" ca="1" si="741"/>
        <v/>
      </c>
      <c r="U454" s="58" t="str">
        <f t="shared" ca="1" si="742"/>
        <v/>
      </c>
      <c r="V454" s="58" t="str">
        <f t="shared" ca="1" si="743"/>
        <v/>
      </c>
      <c r="W454" s="920" t="str">
        <f t="shared" ca="1" si="744"/>
        <v/>
      </c>
      <c r="X454" s="369">
        <f ca="1">IFERROR(VLOOKUP(W454,'（様式１号）３整理番号表'!$B$4:$H$5,2,FALSE),0)</f>
        <v>0</v>
      </c>
      <c r="Y454" s="768" t="str" cm="1">
        <f t="array" aca="1" ref="Y454" ca="1">IF(AND(D454=0,F454=0),"",IF(COUNTIF(D$11:D454,D454)=1,1,IF(COUNTIFS(D$11:D454,D454,F$11:F454,F454)=1,INDEX((D$11:D454,F$11:F454,Y$11:Y454),MATCH(_xlfn.MAXIFS(F$11:F453,D$11:D453,D454),$F$11:F454,0),1,3)+1,INDEX((D$11:D454,F$11:F454,Y$11:Y454),MATCH(D454&amp;F454,D$11:D454&amp;F$11:F454,0),1,3))))</f>
        <v/>
      </c>
      <c r="Z454" s="40" t="str">
        <f t="shared" ca="1" si="745"/>
        <v/>
      </c>
      <c r="AA454" s="924" t="str">
        <f t="shared" ca="1" si="746"/>
        <v/>
      </c>
      <c r="AB454" s="93">
        <f ca="1">IFERROR(VLOOKUP(AA454,'（様式１号）３整理番号表'!$B$10:$H$16,2,FALSE),0)</f>
        <v>0</v>
      </c>
      <c r="AC454" s="924" t="str">
        <f t="shared" ca="1" si="747"/>
        <v/>
      </c>
      <c r="AD454" s="924" t="str">
        <f t="shared" ca="1" si="748"/>
        <v/>
      </c>
      <c r="AE454" s="93">
        <f ca="1">IFERROR(VLOOKUP(AD454,'（様式１号）３整理番号表'!$B$21:$H$22,2,FALSE),0)</f>
        <v>0</v>
      </c>
      <c r="AF454" s="924" t="str">
        <f t="shared" ca="1" si="749"/>
        <v/>
      </c>
      <c r="AG454" s="93">
        <f ca="1">IFERROR(VLOOKUP(AF454,'（様式１号）３整理番号表'!$B$26:$H$31,2,FALSE),0)</f>
        <v>0</v>
      </c>
      <c r="AH454" s="924" t="str">
        <f t="shared" ca="1" si="750"/>
        <v/>
      </c>
      <c r="AI454" s="93">
        <f ca="1">IFERROR(VLOOKUP(AH454,'（様式１号）３整理番号表'!$J$5:$N$59,2,FALSE),0)</f>
        <v>0</v>
      </c>
      <c r="AJ454" s="77" t="str">
        <f t="shared" ca="1" si="751"/>
        <v/>
      </c>
      <c r="AK454" s="93">
        <f ca="1">IFERROR(VLOOKUP(AJ454,'（様式１号）３整理番号表'!$P$5:$R$29,2,FALSE),0)</f>
        <v>0</v>
      </c>
      <c r="AL454" s="921" t="str">
        <f t="shared" ca="1" si="752"/>
        <v/>
      </c>
      <c r="AM454" s="921" t="str">
        <f t="shared" ca="1" si="753"/>
        <v/>
      </c>
      <c r="AN454" s="921"/>
      <c r="AO454" s="77" t="str">
        <f t="shared" ca="1" si="754"/>
        <v/>
      </c>
      <c r="AP454" s="93">
        <f ca="1">IFERROR(VLOOKUP(AO454,'（様式１号）３整理番号表'!$P$5:$R$29,2,FALSE),0)</f>
        <v>0</v>
      </c>
      <c r="AQ454" s="924" t="str">
        <f t="shared" ca="1" si="755"/>
        <v/>
      </c>
      <c r="AR454" s="93">
        <f t="shared" ca="1" si="756"/>
        <v>0</v>
      </c>
      <c r="AS454" s="924" t="str">
        <f t="shared" ca="1" si="757"/>
        <v/>
      </c>
      <c r="AT454" s="40" t="str">
        <f t="shared" ca="1" si="758"/>
        <v/>
      </c>
      <c r="AU454" s="93" t="str">
        <f t="shared" ca="1" si="759"/>
        <v/>
      </c>
      <c r="AV454" s="923" t="str">
        <f t="shared" ca="1" si="760"/>
        <v/>
      </c>
      <c r="AW454" s="926" t="str">
        <f t="shared" ca="1" si="761"/>
        <v/>
      </c>
      <c r="AX454" s="925" t="str">
        <f t="shared" ca="1" si="762"/>
        <v/>
      </c>
      <c r="AY454" s="925" t="str">
        <f t="shared" ca="1" si="762"/>
        <v/>
      </c>
      <c r="AZ454" s="925" t="str">
        <f t="shared" ca="1" si="762"/>
        <v/>
      </c>
      <c r="BA454" s="925" t="str">
        <f t="shared" ca="1" si="762"/>
        <v/>
      </c>
      <c r="BB454" s="925" t="str">
        <f t="shared" ca="1" si="763"/>
        <v/>
      </c>
      <c r="BC454" s="925" t="str">
        <f t="shared" ca="1" si="764"/>
        <v/>
      </c>
      <c r="BD454" s="925" t="str">
        <f t="shared" ca="1" si="764"/>
        <v/>
      </c>
      <c r="BE454" s="925" t="str">
        <f t="shared" ca="1" si="764"/>
        <v/>
      </c>
      <c r="BF454" s="77" t="str">
        <f t="shared" ca="1" si="765"/>
        <v/>
      </c>
      <c r="BG454" s="924" t="str">
        <f t="shared" ca="1" si="766"/>
        <v/>
      </c>
      <c r="BH454" s="94">
        <f ca="1">IF(BF454&lt;&gt;"",INDEX('（様式１号）３整理番号表'!$AB$7:$AQ$12,MATCH(BF454,'（様式１号）３整理番号表'!$AA$7:$AA$12,0),MATCH(BG454,'（様式１号）３整理番号表'!$AB$6:$AQ$6,0)),0)</f>
        <v>0</v>
      </c>
      <c r="BI454" s="921" t="str">
        <f t="shared" ca="1" si="767"/>
        <v/>
      </c>
      <c r="BJ454" s="922" t="str">
        <f t="shared" ca="1" si="768"/>
        <v/>
      </c>
      <c r="BK454" s="926" t="str">
        <f t="shared" ca="1" si="769"/>
        <v/>
      </c>
      <c r="BL454" s="922" t="str">
        <f t="shared" ca="1" si="770"/>
        <v/>
      </c>
      <c r="BM454" s="79" t="str">
        <f t="shared" ca="1" si="771"/>
        <v/>
      </c>
      <c r="BN454" s="82" t="str">
        <f t="shared" ca="1" si="772"/>
        <v/>
      </c>
      <c r="BO454" s="83" t="str">
        <f t="shared" ca="1" si="773"/>
        <v/>
      </c>
      <c r="BP454" s="84" t="str">
        <f t="shared" ca="1" si="774"/>
        <v/>
      </c>
      <c r="BQ454" s="82" t="str">
        <f t="shared" ca="1" si="775"/>
        <v/>
      </c>
      <c r="BR454" s="97" t="str">
        <f t="shared" ca="1" si="776"/>
        <v/>
      </c>
      <c r="BS454" s="95" t="str">
        <f t="shared" ca="1" si="777"/>
        <v/>
      </c>
      <c r="BT454" s="184" t="str">
        <f t="shared" ca="1" si="778"/>
        <v/>
      </c>
      <c r="BU454" s="611" t="str">
        <f t="shared" ca="1" si="779"/>
        <v/>
      </c>
      <c r="BV454" s="77" t="str">
        <f t="shared" ca="1" si="780"/>
        <v/>
      </c>
      <c r="BW454" s="85" t="str">
        <f t="shared" ca="1" si="781"/>
        <v/>
      </c>
      <c r="BX454" s="86" t="str">
        <f t="shared" ca="1" si="782"/>
        <v/>
      </c>
      <c r="BY454" s="231">
        <f ca="1">IF('ポイント要件確認等（個別表）'!AD454=1,ROUNDDOWN('ポイント要件確認等（個別表）'!AV454,-3),IF('ポイント要件確認等（個別表）'!AD454=2,ROUNDDOWN('ポイント要件確認等（個別表）'!BH454,-3),IF('ポイント要件確認等（個別表）'!AD454=3,ROUNDDOWN('ポイント要件確認等（個別表）'!BT454,-3),0)))</f>
        <v>0</v>
      </c>
      <c r="BZ454" s="86" t="str">
        <f t="shared" ca="1" si="783"/>
        <v/>
      </c>
      <c r="CA454" s="232" t="str">
        <f t="shared" ca="1" si="784"/>
        <v/>
      </c>
      <c r="CB454" s="232">
        <f t="shared" ca="1" si="785"/>
        <v>0</v>
      </c>
      <c r="CC454" s="86" t="str">
        <f t="shared" ca="1" si="786"/>
        <v/>
      </c>
      <c r="CD454" s="86" t="str">
        <f t="shared" ca="1" si="787"/>
        <v/>
      </c>
      <c r="CE454" s="609"/>
      <c r="CF454" s="86" t="str">
        <f t="shared" ca="1" si="788"/>
        <v/>
      </c>
      <c r="CG454" s="185" t="str">
        <f t="shared" ca="1" si="789"/>
        <v/>
      </c>
      <c r="CH454" s="246" t="str">
        <f t="shared" ca="1" si="790"/>
        <v>含税額</v>
      </c>
      <c r="CI454" s="247" t="str">
        <f t="shared" ca="1" si="791"/>
        <v/>
      </c>
      <c r="CJ454" s="87" t="str">
        <f ca="1">IFERROR(IF(INDIRECT("'("&amp;'２個別表'!EO454&amp;")'!AR"&amp;84+EP454)&lt;&gt;1,"",1),"")</f>
        <v/>
      </c>
      <c r="CK454" s="244" t="str">
        <f t="shared" ca="1" si="792"/>
        <v/>
      </c>
      <c r="CL454" s="235" t="str">
        <f t="shared" ca="1" si="793"/>
        <v/>
      </c>
      <c r="CM454" s="239" t="str">
        <f t="shared" ca="1" si="794"/>
        <v/>
      </c>
      <c r="CN454" s="77" t="str">
        <f t="shared" ca="1" si="795"/>
        <v/>
      </c>
      <c r="CO454" s="93" t="str">
        <f ca="1">IFERROR(VLOOKUP(CN454,'（様式１号）３整理番号表'!$T$5:$V$15,2,FALSE),"")</f>
        <v/>
      </c>
      <c r="CP454" s="924" t="str">
        <f t="shared" ca="1" si="796"/>
        <v/>
      </c>
      <c r="CQ454" s="93" t="str">
        <f ca="1">IFERROR(VLOOKUP(CP454,'（様式１号）３整理番号表'!$T$19:$V$24,2,FALSE),"")</f>
        <v/>
      </c>
      <c r="CR454" s="924" t="str">
        <f ca="1">IFERROR(IF(INDIRECT("'("&amp;'２個別表'!EO454&amp;")'!AV"&amp;84+EP454)&lt;&gt;1,"",1),"")</f>
        <v/>
      </c>
      <c r="CS454" s="232">
        <f t="shared" ca="1" si="797"/>
        <v>0</v>
      </c>
      <c r="CT454" s="248">
        <f t="shared" ca="1" si="798"/>
        <v>0</v>
      </c>
      <c r="CU454" s="376" t="str">
        <f ca="1">IF(ER454="補強",IF(COUNTIFS($Z$11:Z454,Z454,$W$11:W454,1)=1,"１①",""),IF(COUNTIFS($Z$11:Z454,Z454,$W$11:W454,2)=1,"２①",""))</f>
        <v/>
      </c>
      <c r="CV454" s="57" t="str">
        <f t="shared" ca="1" si="799"/>
        <v/>
      </c>
      <c r="CW454" s="927" t="str">
        <f t="shared" ca="1" si="800"/>
        <v/>
      </c>
      <c r="CX454" s="256" t="str">
        <f t="shared" ca="1" si="801"/>
        <v/>
      </c>
      <c r="CY454" s="256" t="str">
        <f t="shared" ca="1" si="802"/>
        <v/>
      </c>
      <c r="CZ454" s="256" t="str">
        <f t="shared" ca="1" si="803"/>
        <v/>
      </c>
      <c r="DA454" s="256" t="str">
        <f t="shared" ca="1" si="804"/>
        <v/>
      </c>
      <c r="DB454" s="316" t="str">
        <f ca="1">IFERROR(VLOOKUP($CU454,'（様式１号）３整理番号表'!$Z$19:$AB$32,3,FALSE),"")</f>
        <v/>
      </c>
      <c r="DC454" s="259" t="str">
        <f t="shared" ca="1" si="805"/>
        <v>-</v>
      </c>
      <c r="DD454" s="618" t="str">
        <f t="shared" ca="1" si="806"/>
        <v/>
      </c>
      <c r="DE454" s="321" t="str">
        <f ca="1">IF(AND(AO454=18,AS454=1),IF(COUNTIFS($Y$11:Y454,Y454,$AS$11:AS454,1)=1,"２②",""),IF($CU454="１①",INDEX(INDIRECT("'("&amp;$EO454&amp;")'!AR116:BB116"),1,MATCH(INDIRECT("'("&amp;$EO454&amp;")'!C118"),INDIRECT("'("&amp;$EO454&amp;")'!AR119:BB119"),0)),""))</f>
        <v/>
      </c>
      <c r="DF454" s="324" t="str">
        <f t="shared" ca="1" si="807"/>
        <v/>
      </c>
      <c r="DG454" s="313" t="str">
        <f t="shared" ca="1" si="808"/>
        <v/>
      </c>
      <c r="DH454" s="313" t="str">
        <f t="shared" ca="1" si="809"/>
        <v/>
      </c>
      <c r="DI454" s="313" t="str">
        <f t="shared" ca="1" si="810"/>
        <v/>
      </c>
      <c r="DJ454" s="313" t="str">
        <f t="shared" ca="1" si="811"/>
        <v/>
      </c>
      <c r="DK454" s="328" t="str">
        <f t="shared" ca="1" si="812"/>
        <v/>
      </c>
      <c r="DL454" s="334" t="str">
        <f t="shared" ca="1" si="813"/>
        <v/>
      </c>
      <c r="DM454" s="915" t="str">
        <f t="shared" ca="1" si="814"/>
        <v/>
      </c>
      <c r="DN454" s="15"/>
      <c r="DO454" s="324"/>
      <c r="DP454" s="16"/>
      <c r="DQ454" s="16"/>
      <c r="DR454" s="16"/>
      <c r="DS454" s="16"/>
      <c r="DT454" s="318" t="str">
        <f>IFERROR(VLOOKUP($DN454,'（様式１号）３整理番号表'!$Z$19:$AB$32,3,FALSE),"")</f>
        <v/>
      </c>
      <c r="DU454" s="259" t="str">
        <f t="shared" si="815"/>
        <v/>
      </c>
      <c r="DV454" s="14"/>
      <c r="DW454" s="17" t="str">
        <f t="shared" ca="1" si="816"/>
        <v/>
      </c>
      <c r="DX454" s="88" t="str">
        <f t="shared" ca="1" si="833"/>
        <v/>
      </c>
      <c r="DZ454" s="339">
        <f t="shared" ca="1" si="839"/>
        <v>0</v>
      </c>
      <c r="EA454" s="339">
        <f t="shared" ca="1" si="839"/>
        <v>0</v>
      </c>
      <c r="EB454" s="339">
        <f t="shared" ca="1" si="839"/>
        <v>0</v>
      </c>
      <c r="EC454" s="339">
        <f t="shared" ca="1" si="839"/>
        <v>0</v>
      </c>
      <c r="ED454" s="339">
        <f t="shared" ca="1" si="839"/>
        <v>0</v>
      </c>
      <c r="EE454" s="339">
        <f t="shared" ca="1" si="839"/>
        <v>0</v>
      </c>
      <c r="EF454" s="339">
        <f t="shared" ca="1" si="839"/>
        <v>0</v>
      </c>
      <c r="EG454" s="339">
        <f t="shared" ca="1" si="839"/>
        <v>0</v>
      </c>
      <c r="EH454" s="339">
        <f t="shared" ca="1" si="839"/>
        <v>0</v>
      </c>
      <c r="EI454" s="339">
        <f t="shared" ca="1" si="839"/>
        <v>0</v>
      </c>
      <c r="EJ454" s="339">
        <f t="shared" ca="1" si="839"/>
        <v>0</v>
      </c>
      <c r="EK454" s="339">
        <f t="shared" ca="1" si="839"/>
        <v>0</v>
      </c>
      <c r="EL454" s="339">
        <f t="shared" ca="1" si="839"/>
        <v>0</v>
      </c>
      <c r="EM454" s="339">
        <f t="shared" ca="1" si="839"/>
        <v>0</v>
      </c>
      <c r="EO454" s="919" t="str">
        <f t="shared" ca="1" si="735"/>
        <v/>
      </c>
      <c r="EP454" s="919" t="str">
        <f t="shared" ca="1" si="817"/>
        <v/>
      </c>
      <c r="EQ454" s="919" t="str">
        <f t="shared" ca="1" si="818"/>
        <v/>
      </c>
      <c r="ER454" s="919" t="str">
        <f t="shared" ca="1" si="819"/>
        <v/>
      </c>
      <c r="ES454" s="919" t="str">
        <f ca="1">IFERROR(INDEX('郵便番号（石川県）'!$A$3:$F$2574,MATCH(INDIRECT("'("&amp;EO454&amp;")'!E7"),'郵便番号（石川県）'!$A$3:$A$2574,0),6),"")</f>
        <v/>
      </c>
      <c r="ET454" s="919" t="str">
        <f ca="1">IFERROR(INDEX('郵便番号（石川県）'!$A$3:$F$2574,MATCH(INDIRECT("'("&amp;$EO454&amp;")'!E7"),'郵便番号（石川県）'!$A$3:$A$2574,0),5),"")</f>
        <v/>
      </c>
      <c r="EU454" s="919" t="str">
        <f t="shared" ca="1" si="820"/>
        <v/>
      </c>
      <c r="EV454" s="919" t="str">
        <f t="shared" ca="1" si="821"/>
        <v/>
      </c>
      <c r="EW454" s="919" t="str">
        <f t="shared" ca="1" si="822"/>
        <v/>
      </c>
      <c r="EX454" s="919" t="str">
        <f t="shared" ca="1" si="823"/>
        <v/>
      </c>
      <c r="EY454" s="919" t="str">
        <f t="shared" ca="1" si="824"/>
        <v/>
      </c>
      <c r="EZ454" s="919" t="str">
        <f t="shared" ca="1" si="825"/>
        <v/>
      </c>
      <c r="FA454" s="919" t="str">
        <f t="shared" ca="1" si="826"/>
        <v/>
      </c>
      <c r="FB454" s="919" t="str">
        <f t="shared" ca="1" si="827"/>
        <v/>
      </c>
      <c r="FC454" s="919" t="str">
        <f t="shared" ca="1" si="828"/>
        <v/>
      </c>
      <c r="FD454" s="627" t="str">
        <f t="shared" ca="1" si="829"/>
        <v/>
      </c>
      <c r="FE454" s="630">
        <v>444</v>
      </c>
      <c r="FF454" s="299" t="str">
        <f t="shared" ca="1" si="830"/>
        <v/>
      </c>
      <c r="FG454" s="993" t="str">
        <f t="shared" ca="1" si="831"/>
        <v/>
      </c>
      <c r="FH454" s="919" t="str">
        <f t="shared" ca="1" si="832"/>
        <v/>
      </c>
      <c r="FI454" s="299">
        <f ca="1">COUNTIF($FH$11:FH454,"■")</f>
        <v>0</v>
      </c>
    </row>
    <row r="455" spans="1:165" ht="34.5" customHeight="1">
      <c r="A455" s="445">
        <f t="shared" ca="1" si="736"/>
        <v>0</v>
      </c>
      <c r="B455" s="446">
        <f>IF(R455&lt;&gt;"",IF(COUNTIF(R$11:R455,R455)=1,MAX(B$11:B454)+1,INDEX(B$11:B454,MATCH(R455,R$11:R454,0),1)),0)</f>
        <v>1</v>
      </c>
      <c r="C455" s="446">
        <f ca="1">IF(T455&lt;&gt;"",IF(COUNTIF(T$11:T455,T455)=1,MAX(C$11:C454)+1,INDEX(C$11:C454,MATCH(T455,T$11:T454,0),1)),0)</f>
        <v>0</v>
      </c>
      <c r="D455" s="446">
        <f ca="1">IF(U455&lt;&gt;"",IF(COUNTIF(U$11:U455,U455)=1,MAX(D$11:D454)+1,INDEX(D$11:D454,MATCH(U455,U$11:U454,0),1)),0)</f>
        <v>0</v>
      </c>
      <c r="E455" s="446">
        <f ca="1">IF(S455&lt;&gt;"",IF(COUNTIF(S$11:S455,S455)=1,MAX(E$11:E454)+1,INDEX(E$11:E454,MATCH(S455,S$11:S454,0),1)),0)</f>
        <v>0</v>
      </c>
      <c r="F455" s="446">
        <f ca="1">IF(Z455&lt;&gt;"",IF(COUNTIF(Z$11:Z455,Z455)=1,MAX(F$11:F454)+1,INDEX(F$11:F454,MATCH(Z455,Z$11:Z454,0),1)),0)</f>
        <v>0</v>
      </c>
      <c r="G455" s="447" cm="1">
        <f t="array" aca="1" ref="G455" ca="1">IF(Z455&lt;&gt;"",IF(COUNTIFS(Z$11:Z455,Z455,W$11:W455,W455)=1,MAX(G$11:G454)+1,INDEX(G$11:G454,MATCH(Z455&amp;W455,Z$11:Z454&amp;W$11:W455,0),1)),0)</f>
        <v>0</v>
      </c>
      <c r="H455" s="447">
        <f t="shared" ca="1" si="737"/>
        <v>0</v>
      </c>
      <c r="I455" s="447">
        <f ca="1">IF(T455="",0,IF(COUNTIF(T$11:T455,T455)=1,1,0))</f>
        <v>0</v>
      </c>
      <c r="J455" s="447">
        <f ca="1">IF(U455="",0,IF(COUNTIF(U$11:U455,U455)=1,1,0))</f>
        <v>0</v>
      </c>
      <c r="K455" s="447">
        <f ca="1">IF(S455="",0,IF(COUNTIF(S$11:S455,S455)=1,1,0))</f>
        <v>0</v>
      </c>
      <c r="L455" s="446">
        <f ca="1">IF(Z455="",0,IF(COUNTIF(Z$11:Z455,Z455)=1,1,0))</f>
        <v>0</v>
      </c>
      <c r="M455" s="767">
        <f ca="1">IF($W455=2,IF(COUNTIFS($W$11:$W455,2,$Z$11:$Z455,$Z455)=1,1,0),0)</f>
        <v>0</v>
      </c>
      <c r="N455" s="767">
        <f ca="1">IF($W455=1,IF(COUNTIFS($W$11:$W455,2,$Z$11:$Z455,$Z455)=1,1,0),0)</f>
        <v>0</v>
      </c>
      <c r="O455" s="446">
        <f ca="1">IF(H455=0,0,IF(COUNTIF(Z$11:Z455,Z455)=1,1,0))</f>
        <v>0</v>
      </c>
      <c r="P455" s="448" t="str">
        <f t="shared" ca="1" si="738"/>
        <v>石川県</v>
      </c>
      <c r="Q455" s="89">
        <f t="shared" ca="1" si="739"/>
        <v>445</v>
      </c>
      <c r="R455" s="170" t="s">
        <v>459</v>
      </c>
      <c r="S455" s="357" t="str">
        <f t="shared" ca="1" si="740"/>
        <v/>
      </c>
      <c r="T455" s="357" t="str">
        <f t="shared" ca="1" si="741"/>
        <v/>
      </c>
      <c r="U455" s="58" t="str">
        <f t="shared" ca="1" si="742"/>
        <v/>
      </c>
      <c r="V455" s="58" t="str">
        <f t="shared" ca="1" si="743"/>
        <v/>
      </c>
      <c r="W455" s="920" t="str">
        <f t="shared" ca="1" si="744"/>
        <v/>
      </c>
      <c r="X455" s="369">
        <f ca="1">IFERROR(VLOOKUP(W455,'（様式１号）３整理番号表'!$B$4:$H$5,2,FALSE),0)</f>
        <v>0</v>
      </c>
      <c r="Y455" s="768" t="str" cm="1">
        <f t="array" aca="1" ref="Y455" ca="1">IF(AND(D455=0,F455=0),"",IF(COUNTIF(D$11:D455,D455)=1,1,IF(COUNTIFS(D$11:D455,D455,F$11:F455,F455)=1,INDEX((D$11:D455,F$11:F455,Y$11:Y455),MATCH(_xlfn.MAXIFS(F$11:F454,D$11:D454,D455),$F$11:F455,0),1,3)+1,INDEX((D$11:D455,F$11:F455,Y$11:Y455),MATCH(D455&amp;F455,D$11:D455&amp;F$11:F455,0),1,3))))</f>
        <v/>
      </c>
      <c r="Z455" s="40" t="str">
        <f t="shared" ca="1" si="745"/>
        <v/>
      </c>
      <c r="AA455" s="924" t="str">
        <f t="shared" ca="1" si="746"/>
        <v/>
      </c>
      <c r="AB455" s="93">
        <f ca="1">IFERROR(VLOOKUP(AA455,'（様式１号）３整理番号表'!$B$10:$H$16,2,FALSE),0)</f>
        <v>0</v>
      </c>
      <c r="AC455" s="924" t="str">
        <f t="shared" ca="1" si="747"/>
        <v/>
      </c>
      <c r="AD455" s="924" t="str">
        <f t="shared" ca="1" si="748"/>
        <v/>
      </c>
      <c r="AE455" s="93">
        <f ca="1">IFERROR(VLOOKUP(AD455,'（様式１号）３整理番号表'!$B$21:$H$22,2,FALSE),0)</f>
        <v>0</v>
      </c>
      <c r="AF455" s="924" t="str">
        <f t="shared" ca="1" si="749"/>
        <v/>
      </c>
      <c r="AG455" s="93">
        <f ca="1">IFERROR(VLOOKUP(AF455,'（様式１号）３整理番号表'!$B$26:$H$31,2,FALSE),0)</f>
        <v>0</v>
      </c>
      <c r="AH455" s="924" t="str">
        <f t="shared" ca="1" si="750"/>
        <v/>
      </c>
      <c r="AI455" s="93">
        <f ca="1">IFERROR(VLOOKUP(AH455,'（様式１号）３整理番号表'!$J$5:$N$59,2,FALSE),0)</f>
        <v>0</v>
      </c>
      <c r="AJ455" s="77" t="str">
        <f t="shared" ca="1" si="751"/>
        <v/>
      </c>
      <c r="AK455" s="93">
        <f ca="1">IFERROR(VLOOKUP(AJ455,'（様式１号）３整理番号表'!$P$5:$R$29,2,FALSE),0)</f>
        <v>0</v>
      </c>
      <c r="AL455" s="921" t="str">
        <f t="shared" ca="1" si="752"/>
        <v/>
      </c>
      <c r="AM455" s="921" t="str">
        <f t="shared" ca="1" si="753"/>
        <v/>
      </c>
      <c r="AN455" s="921"/>
      <c r="AO455" s="77" t="str">
        <f t="shared" ca="1" si="754"/>
        <v/>
      </c>
      <c r="AP455" s="93">
        <f ca="1">IFERROR(VLOOKUP(AO455,'（様式１号）３整理番号表'!$P$5:$R$29,2,FALSE),0)</f>
        <v>0</v>
      </c>
      <c r="AQ455" s="924" t="str">
        <f t="shared" ca="1" si="755"/>
        <v/>
      </c>
      <c r="AR455" s="93">
        <f t="shared" ca="1" si="756"/>
        <v>0</v>
      </c>
      <c r="AS455" s="924" t="str">
        <f t="shared" ca="1" si="757"/>
        <v/>
      </c>
      <c r="AT455" s="40" t="str">
        <f t="shared" ca="1" si="758"/>
        <v/>
      </c>
      <c r="AU455" s="93" t="str">
        <f t="shared" ca="1" si="759"/>
        <v/>
      </c>
      <c r="AV455" s="923" t="str">
        <f t="shared" ca="1" si="760"/>
        <v/>
      </c>
      <c r="AW455" s="926" t="str">
        <f t="shared" ca="1" si="761"/>
        <v/>
      </c>
      <c r="AX455" s="925" t="str">
        <f t="shared" ca="1" si="762"/>
        <v/>
      </c>
      <c r="AY455" s="925" t="str">
        <f t="shared" ca="1" si="762"/>
        <v/>
      </c>
      <c r="AZ455" s="925" t="str">
        <f t="shared" ca="1" si="762"/>
        <v/>
      </c>
      <c r="BA455" s="925" t="str">
        <f t="shared" ca="1" si="762"/>
        <v/>
      </c>
      <c r="BB455" s="925" t="str">
        <f t="shared" ca="1" si="763"/>
        <v/>
      </c>
      <c r="BC455" s="925" t="str">
        <f t="shared" ca="1" si="764"/>
        <v/>
      </c>
      <c r="BD455" s="925" t="str">
        <f t="shared" ca="1" si="764"/>
        <v/>
      </c>
      <c r="BE455" s="925" t="str">
        <f t="shared" ca="1" si="764"/>
        <v/>
      </c>
      <c r="BF455" s="77" t="str">
        <f t="shared" ca="1" si="765"/>
        <v/>
      </c>
      <c r="BG455" s="924" t="str">
        <f t="shared" ca="1" si="766"/>
        <v/>
      </c>
      <c r="BH455" s="94">
        <f ca="1">IF(BF455&lt;&gt;"",INDEX('（様式１号）３整理番号表'!$AB$7:$AQ$12,MATCH(BF455,'（様式１号）３整理番号表'!$AA$7:$AA$12,0),MATCH(BG455,'（様式１号）３整理番号表'!$AB$6:$AQ$6,0)),0)</f>
        <v>0</v>
      </c>
      <c r="BI455" s="921" t="str">
        <f t="shared" ca="1" si="767"/>
        <v/>
      </c>
      <c r="BJ455" s="922" t="str">
        <f t="shared" ca="1" si="768"/>
        <v/>
      </c>
      <c r="BK455" s="926" t="str">
        <f t="shared" ca="1" si="769"/>
        <v/>
      </c>
      <c r="BL455" s="922" t="str">
        <f t="shared" ca="1" si="770"/>
        <v/>
      </c>
      <c r="BM455" s="79" t="str">
        <f t="shared" ca="1" si="771"/>
        <v/>
      </c>
      <c r="BN455" s="82" t="str">
        <f t="shared" ca="1" si="772"/>
        <v/>
      </c>
      <c r="BO455" s="83" t="str">
        <f t="shared" ca="1" si="773"/>
        <v/>
      </c>
      <c r="BP455" s="84" t="str">
        <f t="shared" ca="1" si="774"/>
        <v/>
      </c>
      <c r="BQ455" s="82" t="str">
        <f t="shared" ca="1" si="775"/>
        <v/>
      </c>
      <c r="BR455" s="97" t="str">
        <f t="shared" ca="1" si="776"/>
        <v/>
      </c>
      <c r="BS455" s="95" t="str">
        <f t="shared" ca="1" si="777"/>
        <v/>
      </c>
      <c r="BT455" s="184" t="str">
        <f t="shared" ca="1" si="778"/>
        <v/>
      </c>
      <c r="BU455" s="611" t="str">
        <f t="shared" ca="1" si="779"/>
        <v/>
      </c>
      <c r="BV455" s="77" t="str">
        <f t="shared" ca="1" si="780"/>
        <v/>
      </c>
      <c r="BW455" s="85" t="str">
        <f t="shared" ca="1" si="781"/>
        <v/>
      </c>
      <c r="BX455" s="86" t="str">
        <f t="shared" ca="1" si="782"/>
        <v/>
      </c>
      <c r="BY455" s="231">
        <f ca="1">IF('ポイント要件確認等（個別表）'!AD455=1,ROUNDDOWN('ポイント要件確認等（個別表）'!AV455,-3),IF('ポイント要件確認等（個別表）'!AD455=2,ROUNDDOWN('ポイント要件確認等（個別表）'!BH455,-3),IF('ポイント要件確認等（個別表）'!AD455=3,ROUNDDOWN('ポイント要件確認等（個別表）'!BT455,-3),0)))</f>
        <v>0</v>
      </c>
      <c r="BZ455" s="86" t="str">
        <f t="shared" ca="1" si="783"/>
        <v/>
      </c>
      <c r="CA455" s="232" t="str">
        <f t="shared" ca="1" si="784"/>
        <v/>
      </c>
      <c r="CB455" s="232">
        <f t="shared" ca="1" si="785"/>
        <v>0</v>
      </c>
      <c r="CC455" s="86" t="str">
        <f t="shared" ca="1" si="786"/>
        <v/>
      </c>
      <c r="CD455" s="86" t="str">
        <f t="shared" ca="1" si="787"/>
        <v/>
      </c>
      <c r="CE455" s="609"/>
      <c r="CF455" s="86" t="str">
        <f t="shared" ca="1" si="788"/>
        <v/>
      </c>
      <c r="CG455" s="185" t="str">
        <f t="shared" ca="1" si="789"/>
        <v/>
      </c>
      <c r="CH455" s="246" t="str">
        <f t="shared" ca="1" si="790"/>
        <v>含税額</v>
      </c>
      <c r="CI455" s="247" t="str">
        <f t="shared" ca="1" si="791"/>
        <v/>
      </c>
      <c r="CJ455" s="87" t="str">
        <f ca="1">IFERROR(IF(INDIRECT("'("&amp;'２個別表'!EO455&amp;")'!AR"&amp;84+EP455)&lt;&gt;1,"",1),"")</f>
        <v/>
      </c>
      <c r="CK455" s="244" t="str">
        <f t="shared" ca="1" si="792"/>
        <v/>
      </c>
      <c r="CL455" s="235" t="str">
        <f t="shared" ca="1" si="793"/>
        <v/>
      </c>
      <c r="CM455" s="239" t="str">
        <f t="shared" ca="1" si="794"/>
        <v/>
      </c>
      <c r="CN455" s="77" t="str">
        <f t="shared" ca="1" si="795"/>
        <v/>
      </c>
      <c r="CO455" s="93" t="str">
        <f ca="1">IFERROR(VLOOKUP(CN455,'（様式１号）３整理番号表'!$T$5:$V$15,2,FALSE),"")</f>
        <v/>
      </c>
      <c r="CP455" s="924" t="str">
        <f t="shared" ca="1" si="796"/>
        <v/>
      </c>
      <c r="CQ455" s="93" t="str">
        <f ca="1">IFERROR(VLOOKUP(CP455,'（様式１号）３整理番号表'!$T$19:$V$24,2,FALSE),"")</f>
        <v/>
      </c>
      <c r="CR455" s="924" t="str">
        <f ca="1">IFERROR(IF(INDIRECT("'("&amp;'２個別表'!EO455&amp;")'!AV"&amp;84+EP455)&lt;&gt;1,"",1),"")</f>
        <v/>
      </c>
      <c r="CS455" s="232">
        <f t="shared" ca="1" si="797"/>
        <v>0</v>
      </c>
      <c r="CT455" s="248">
        <f t="shared" ca="1" si="798"/>
        <v>0</v>
      </c>
      <c r="CU455" s="376" t="str">
        <f ca="1">IF(ER455="補強",IF(COUNTIFS($Z$11:Z455,Z455,$W$11:W455,1)=1,"１①",""),IF(COUNTIFS($Z$11:Z455,Z455,$W$11:W455,2)=1,"２①",""))</f>
        <v/>
      </c>
      <c r="CV455" s="57" t="str">
        <f t="shared" ca="1" si="799"/>
        <v/>
      </c>
      <c r="CW455" s="927" t="str">
        <f t="shared" ca="1" si="800"/>
        <v/>
      </c>
      <c r="CX455" s="256" t="str">
        <f t="shared" ca="1" si="801"/>
        <v/>
      </c>
      <c r="CY455" s="256" t="str">
        <f t="shared" ca="1" si="802"/>
        <v/>
      </c>
      <c r="CZ455" s="256" t="str">
        <f t="shared" ca="1" si="803"/>
        <v/>
      </c>
      <c r="DA455" s="256" t="str">
        <f t="shared" ca="1" si="804"/>
        <v/>
      </c>
      <c r="DB455" s="316" t="str">
        <f ca="1">IFERROR(VLOOKUP($CU455,'（様式１号）３整理番号表'!$Z$19:$AB$32,3,FALSE),"")</f>
        <v/>
      </c>
      <c r="DC455" s="259" t="str">
        <f t="shared" ca="1" si="805"/>
        <v>-</v>
      </c>
      <c r="DD455" s="618" t="str">
        <f t="shared" ca="1" si="806"/>
        <v/>
      </c>
      <c r="DE455" s="321" t="str">
        <f ca="1">IF(AND(AO455=18,AS455=1),IF(COUNTIFS($Y$11:Y455,Y455,$AS$11:AS455,1)=1,"２②",""),IF($CU455="１①",INDEX(INDIRECT("'("&amp;$EO455&amp;")'!AR116:BB116"),1,MATCH(INDIRECT("'("&amp;$EO455&amp;")'!C118"),INDIRECT("'("&amp;$EO455&amp;")'!AR119:BB119"),0)),""))</f>
        <v/>
      </c>
      <c r="DF455" s="324" t="str">
        <f t="shared" ca="1" si="807"/>
        <v/>
      </c>
      <c r="DG455" s="313" t="str">
        <f t="shared" ca="1" si="808"/>
        <v/>
      </c>
      <c r="DH455" s="313" t="str">
        <f t="shared" ca="1" si="809"/>
        <v/>
      </c>
      <c r="DI455" s="313" t="str">
        <f t="shared" ca="1" si="810"/>
        <v/>
      </c>
      <c r="DJ455" s="313" t="str">
        <f t="shared" ca="1" si="811"/>
        <v/>
      </c>
      <c r="DK455" s="328" t="str">
        <f t="shared" ca="1" si="812"/>
        <v/>
      </c>
      <c r="DL455" s="334" t="str">
        <f t="shared" ca="1" si="813"/>
        <v/>
      </c>
      <c r="DM455" s="915" t="str">
        <f t="shared" ca="1" si="814"/>
        <v/>
      </c>
      <c r="DN455" s="15"/>
      <c r="DO455" s="324"/>
      <c r="DP455" s="16"/>
      <c r="DQ455" s="16"/>
      <c r="DR455" s="16"/>
      <c r="DS455" s="16"/>
      <c r="DT455" s="318" t="str">
        <f>IFERROR(VLOOKUP($DN455,'（様式１号）３整理番号表'!$Z$19:$AB$32,3,FALSE),"")</f>
        <v/>
      </c>
      <c r="DU455" s="259" t="str">
        <f t="shared" si="815"/>
        <v/>
      </c>
      <c r="DV455" s="14"/>
      <c r="DW455" s="17" t="str">
        <f t="shared" ca="1" si="816"/>
        <v/>
      </c>
      <c r="DX455" s="88" t="str">
        <f t="shared" ca="1" si="833"/>
        <v/>
      </c>
      <c r="DZ455" s="339">
        <f t="shared" ca="1" si="839"/>
        <v>0</v>
      </c>
      <c r="EA455" s="339">
        <f t="shared" ca="1" si="839"/>
        <v>0</v>
      </c>
      <c r="EB455" s="339">
        <f t="shared" ca="1" si="839"/>
        <v>0</v>
      </c>
      <c r="EC455" s="339">
        <f t="shared" ca="1" si="839"/>
        <v>0</v>
      </c>
      <c r="ED455" s="339">
        <f t="shared" ca="1" si="839"/>
        <v>0</v>
      </c>
      <c r="EE455" s="339">
        <f t="shared" ca="1" si="839"/>
        <v>0</v>
      </c>
      <c r="EF455" s="339">
        <f t="shared" ca="1" si="839"/>
        <v>0</v>
      </c>
      <c r="EG455" s="339">
        <f t="shared" ca="1" si="839"/>
        <v>0</v>
      </c>
      <c r="EH455" s="339">
        <f t="shared" ca="1" si="839"/>
        <v>0</v>
      </c>
      <c r="EI455" s="339">
        <f t="shared" ca="1" si="839"/>
        <v>0</v>
      </c>
      <c r="EJ455" s="339">
        <f t="shared" ca="1" si="839"/>
        <v>0</v>
      </c>
      <c r="EK455" s="339">
        <f t="shared" ca="1" si="839"/>
        <v>0</v>
      </c>
      <c r="EL455" s="339">
        <f t="shared" ca="1" si="839"/>
        <v>0</v>
      </c>
      <c r="EM455" s="339">
        <f t="shared" ca="1" si="839"/>
        <v>0</v>
      </c>
      <c r="EO455" s="919" t="str">
        <f t="shared" ca="1" si="735"/>
        <v/>
      </c>
      <c r="EP455" s="919" t="str">
        <f t="shared" ca="1" si="817"/>
        <v/>
      </c>
      <c r="EQ455" s="919" t="str">
        <f t="shared" ca="1" si="818"/>
        <v/>
      </c>
      <c r="ER455" s="919" t="str">
        <f t="shared" ca="1" si="819"/>
        <v/>
      </c>
      <c r="ES455" s="919" t="str">
        <f ca="1">IFERROR(INDEX('郵便番号（石川県）'!$A$3:$F$2574,MATCH(INDIRECT("'("&amp;EO455&amp;")'!E7"),'郵便番号（石川県）'!$A$3:$A$2574,0),6),"")</f>
        <v/>
      </c>
      <c r="ET455" s="919" t="str">
        <f ca="1">IFERROR(INDEX('郵便番号（石川県）'!$A$3:$F$2574,MATCH(INDIRECT("'("&amp;$EO455&amp;")'!E7"),'郵便番号（石川県）'!$A$3:$A$2574,0),5),"")</f>
        <v/>
      </c>
      <c r="EU455" s="919" t="str">
        <f t="shared" ca="1" si="820"/>
        <v/>
      </c>
      <c r="EV455" s="919" t="str">
        <f t="shared" ca="1" si="821"/>
        <v/>
      </c>
      <c r="EW455" s="919" t="str">
        <f t="shared" ca="1" si="822"/>
        <v/>
      </c>
      <c r="EX455" s="919" t="str">
        <f t="shared" ca="1" si="823"/>
        <v/>
      </c>
      <c r="EY455" s="919" t="str">
        <f t="shared" ca="1" si="824"/>
        <v/>
      </c>
      <c r="EZ455" s="919" t="str">
        <f t="shared" ca="1" si="825"/>
        <v/>
      </c>
      <c r="FA455" s="919" t="str">
        <f t="shared" ca="1" si="826"/>
        <v/>
      </c>
      <c r="FB455" s="919" t="str">
        <f t="shared" ca="1" si="827"/>
        <v/>
      </c>
      <c r="FC455" s="919" t="str">
        <f t="shared" ca="1" si="828"/>
        <v/>
      </c>
      <c r="FD455" s="627" t="str">
        <f t="shared" ca="1" si="829"/>
        <v/>
      </c>
      <c r="FE455" s="630">
        <v>445</v>
      </c>
      <c r="FF455" s="299" t="str">
        <f t="shared" ca="1" si="830"/>
        <v/>
      </c>
      <c r="FG455" s="993" t="str">
        <f t="shared" ca="1" si="831"/>
        <v/>
      </c>
      <c r="FH455" s="919" t="str">
        <f t="shared" ca="1" si="832"/>
        <v/>
      </c>
      <c r="FI455" s="299">
        <f ca="1">COUNTIF($FH$11:FH455,"■")</f>
        <v>0</v>
      </c>
    </row>
    <row r="456" spans="1:165" ht="34.5" customHeight="1">
      <c r="A456" s="445">
        <f t="shared" ca="1" si="736"/>
        <v>0</v>
      </c>
      <c r="B456" s="446">
        <f>IF(R456&lt;&gt;"",IF(COUNTIF(R$11:R456,R456)=1,MAX(B$11:B455)+1,INDEX(B$11:B455,MATCH(R456,R$11:R455,0),1)),0)</f>
        <v>1</v>
      </c>
      <c r="C456" s="446">
        <f ca="1">IF(T456&lt;&gt;"",IF(COUNTIF(T$11:T456,T456)=1,MAX(C$11:C455)+1,INDEX(C$11:C455,MATCH(T456,T$11:T455,0),1)),0)</f>
        <v>0</v>
      </c>
      <c r="D456" s="446">
        <f ca="1">IF(U456&lt;&gt;"",IF(COUNTIF(U$11:U456,U456)=1,MAX(D$11:D455)+1,INDEX(D$11:D455,MATCH(U456,U$11:U455,0),1)),0)</f>
        <v>0</v>
      </c>
      <c r="E456" s="446">
        <f ca="1">IF(S456&lt;&gt;"",IF(COUNTIF(S$11:S456,S456)=1,MAX(E$11:E455)+1,INDEX(E$11:E455,MATCH(S456,S$11:S455,0),1)),0)</f>
        <v>0</v>
      </c>
      <c r="F456" s="446">
        <f ca="1">IF(Z456&lt;&gt;"",IF(COUNTIF(Z$11:Z456,Z456)=1,MAX(F$11:F455)+1,INDEX(F$11:F455,MATCH(Z456,Z$11:Z455,0),1)),0)</f>
        <v>0</v>
      </c>
      <c r="G456" s="447" cm="1">
        <f t="array" aca="1" ref="G456" ca="1">IF(Z456&lt;&gt;"",IF(COUNTIFS(Z$11:Z456,Z456,W$11:W456,W456)=1,MAX(G$11:G455)+1,INDEX(G$11:G455,MATCH(Z456&amp;W456,Z$11:Z455&amp;W$11:W456,0),1)),0)</f>
        <v>0</v>
      </c>
      <c r="H456" s="447">
        <f t="shared" ca="1" si="737"/>
        <v>0</v>
      </c>
      <c r="I456" s="447">
        <f ca="1">IF(T456="",0,IF(COUNTIF(T$11:T456,T456)=1,1,0))</f>
        <v>0</v>
      </c>
      <c r="J456" s="447">
        <f ca="1">IF(U456="",0,IF(COUNTIF(U$11:U456,U456)=1,1,0))</f>
        <v>0</v>
      </c>
      <c r="K456" s="447">
        <f ca="1">IF(S456="",0,IF(COUNTIF(S$11:S456,S456)=1,1,0))</f>
        <v>0</v>
      </c>
      <c r="L456" s="446">
        <f ca="1">IF(Z456="",0,IF(COUNTIF(Z$11:Z456,Z456)=1,1,0))</f>
        <v>0</v>
      </c>
      <c r="M456" s="767">
        <f ca="1">IF($W456=2,IF(COUNTIFS($W$11:$W456,2,$Z$11:$Z456,$Z456)=1,1,0),0)</f>
        <v>0</v>
      </c>
      <c r="N456" s="767">
        <f ca="1">IF($W456=1,IF(COUNTIFS($W$11:$W456,2,$Z$11:$Z456,$Z456)=1,1,0),0)</f>
        <v>0</v>
      </c>
      <c r="O456" s="446">
        <f ca="1">IF(H456=0,0,IF(COUNTIF(Z$11:Z456,Z456)=1,1,0))</f>
        <v>0</v>
      </c>
      <c r="P456" s="448" t="str">
        <f t="shared" ca="1" si="738"/>
        <v>石川県</v>
      </c>
      <c r="Q456" s="89">
        <f t="shared" ca="1" si="739"/>
        <v>446</v>
      </c>
      <c r="R456" s="170" t="s">
        <v>459</v>
      </c>
      <c r="S456" s="357" t="str">
        <f t="shared" ca="1" si="740"/>
        <v/>
      </c>
      <c r="T456" s="357" t="str">
        <f t="shared" ca="1" si="741"/>
        <v/>
      </c>
      <c r="U456" s="58" t="str">
        <f t="shared" ca="1" si="742"/>
        <v/>
      </c>
      <c r="V456" s="58" t="str">
        <f t="shared" ca="1" si="743"/>
        <v/>
      </c>
      <c r="W456" s="920" t="str">
        <f t="shared" ca="1" si="744"/>
        <v/>
      </c>
      <c r="X456" s="369">
        <f ca="1">IFERROR(VLOOKUP(W456,'（様式１号）３整理番号表'!$B$4:$H$5,2,FALSE),0)</f>
        <v>0</v>
      </c>
      <c r="Y456" s="768" t="str" cm="1">
        <f t="array" aca="1" ref="Y456" ca="1">IF(AND(D456=0,F456=0),"",IF(COUNTIF(D$11:D456,D456)=1,1,IF(COUNTIFS(D$11:D456,D456,F$11:F456,F456)=1,INDEX((D$11:D456,F$11:F456,Y$11:Y456),MATCH(_xlfn.MAXIFS(F$11:F455,D$11:D455,D456),$F$11:F456,0),1,3)+1,INDEX((D$11:D456,F$11:F456,Y$11:Y456),MATCH(D456&amp;F456,D$11:D456&amp;F$11:F456,0),1,3))))</f>
        <v/>
      </c>
      <c r="Z456" s="40" t="str">
        <f t="shared" ca="1" si="745"/>
        <v/>
      </c>
      <c r="AA456" s="924" t="str">
        <f t="shared" ca="1" si="746"/>
        <v/>
      </c>
      <c r="AB456" s="93">
        <f ca="1">IFERROR(VLOOKUP(AA456,'（様式１号）３整理番号表'!$B$10:$H$16,2,FALSE),0)</f>
        <v>0</v>
      </c>
      <c r="AC456" s="924" t="str">
        <f t="shared" ca="1" si="747"/>
        <v/>
      </c>
      <c r="AD456" s="924" t="str">
        <f t="shared" ca="1" si="748"/>
        <v/>
      </c>
      <c r="AE456" s="93">
        <f ca="1">IFERROR(VLOOKUP(AD456,'（様式１号）３整理番号表'!$B$21:$H$22,2,FALSE),0)</f>
        <v>0</v>
      </c>
      <c r="AF456" s="924" t="str">
        <f t="shared" ca="1" si="749"/>
        <v/>
      </c>
      <c r="AG456" s="93">
        <f ca="1">IFERROR(VLOOKUP(AF456,'（様式１号）３整理番号表'!$B$26:$H$31,2,FALSE),0)</f>
        <v>0</v>
      </c>
      <c r="AH456" s="924" t="str">
        <f t="shared" ca="1" si="750"/>
        <v/>
      </c>
      <c r="AI456" s="93">
        <f ca="1">IFERROR(VLOOKUP(AH456,'（様式１号）３整理番号表'!$J$5:$N$59,2,FALSE),0)</f>
        <v>0</v>
      </c>
      <c r="AJ456" s="77" t="str">
        <f t="shared" ca="1" si="751"/>
        <v/>
      </c>
      <c r="AK456" s="93">
        <f ca="1">IFERROR(VLOOKUP(AJ456,'（様式１号）３整理番号表'!$P$5:$R$29,2,FALSE),0)</f>
        <v>0</v>
      </c>
      <c r="AL456" s="921" t="str">
        <f t="shared" ca="1" si="752"/>
        <v/>
      </c>
      <c r="AM456" s="921" t="str">
        <f t="shared" ca="1" si="753"/>
        <v/>
      </c>
      <c r="AN456" s="921"/>
      <c r="AO456" s="77" t="str">
        <f t="shared" ca="1" si="754"/>
        <v/>
      </c>
      <c r="AP456" s="93">
        <f ca="1">IFERROR(VLOOKUP(AO456,'（様式１号）３整理番号表'!$P$5:$R$29,2,FALSE),0)</f>
        <v>0</v>
      </c>
      <c r="AQ456" s="924" t="str">
        <f t="shared" ca="1" si="755"/>
        <v/>
      </c>
      <c r="AR456" s="93">
        <f t="shared" ca="1" si="756"/>
        <v>0</v>
      </c>
      <c r="AS456" s="924" t="str">
        <f t="shared" ca="1" si="757"/>
        <v/>
      </c>
      <c r="AT456" s="40" t="str">
        <f t="shared" ca="1" si="758"/>
        <v/>
      </c>
      <c r="AU456" s="93" t="str">
        <f t="shared" ca="1" si="759"/>
        <v/>
      </c>
      <c r="AV456" s="923" t="str">
        <f t="shared" ca="1" si="760"/>
        <v/>
      </c>
      <c r="AW456" s="926" t="str">
        <f t="shared" ca="1" si="761"/>
        <v/>
      </c>
      <c r="AX456" s="925" t="str">
        <f t="shared" ca="1" si="762"/>
        <v/>
      </c>
      <c r="AY456" s="925" t="str">
        <f t="shared" ca="1" si="762"/>
        <v/>
      </c>
      <c r="AZ456" s="925" t="str">
        <f t="shared" ca="1" si="762"/>
        <v/>
      </c>
      <c r="BA456" s="925" t="str">
        <f t="shared" ca="1" si="762"/>
        <v/>
      </c>
      <c r="BB456" s="925" t="str">
        <f t="shared" ca="1" si="763"/>
        <v/>
      </c>
      <c r="BC456" s="925" t="str">
        <f t="shared" ca="1" si="764"/>
        <v/>
      </c>
      <c r="BD456" s="925" t="str">
        <f t="shared" ca="1" si="764"/>
        <v/>
      </c>
      <c r="BE456" s="925" t="str">
        <f t="shared" ca="1" si="764"/>
        <v/>
      </c>
      <c r="BF456" s="77" t="str">
        <f t="shared" ca="1" si="765"/>
        <v/>
      </c>
      <c r="BG456" s="924" t="str">
        <f t="shared" ca="1" si="766"/>
        <v/>
      </c>
      <c r="BH456" s="94">
        <f ca="1">IF(BF456&lt;&gt;"",INDEX('（様式１号）３整理番号表'!$AB$7:$AQ$12,MATCH(BF456,'（様式１号）３整理番号表'!$AA$7:$AA$12,0),MATCH(BG456,'（様式１号）３整理番号表'!$AB$6:$AQ$6,0)),0)</f>
        <v>0</v>
      </c>
      <c r="BI456" s="921" t="str">
        <f t="shared" ca="1" si="767"/>
        <v/>
      </c>
      <c r="BJ456" s="922" t="str">
        <f t="shared" ca="1" si="768"/>
        <v/>
      </c>
      <c r="BK456" s="926" t="str">
        <f t="shared" ca="1" si="769"/>
        <v/>
      </c>
      <c r="BL456" s="922" t="str">
        <f t="shared" ca="1" si="770"/>
        <v/>
      </c>
      <c r="BM456" s="79" t="str">
        <f t="shared" ca="1" si="771"/>
        <v/>
      </c>
      <c r="BN456" s="82" t="str">
        <f t="shared" ca="1" si="772"/>
        <v/>
      </c>
      <c r="BO456" s="83" t="str">
        <f t="shared" ca="1" si="773"/>
        <v/>
      </c>
      <c r="BP456" s="84" t="str">
        <f t="shared" ca="1" si="774"/>
        <v/>
      </c>
      <c r="BQ456" s="82" t="str">
        <f t="shared" ca="1" si="775"/>
        <v/>
      </c>
      <c r="BR456" s="97" t="str">
        <f t="shared" ca="1" si="776"/>
        <v/>
      </c>
      <c r="BS456" s="95" t="str">
        <f t="shared" ca="1" si="777"/>
        <v/>
      </c>
      <c r="BT456" s="184" t="str">
        <f t="shared" ca="1" si="778"/>
        <v/>
      </c>
      <c r="BU456" s="611" t="str">
        <f t="shared" ca="1" si="779"/>
        <v/>
      </c>
      <c r="BV456" s="77" t="str">
        <f t="shared" ca="1" si="780"/>
        <v/>
      </c>
      <c r="BW456" s="85" t="str">
        <f t="shared" ca="1" si="781"/>
        <v/>
      </c>
      <c r="BX456" s="86" t="str">
        <f t="shared" ca="1" si="782"/>
        <v/>
      </c>
      <c r="BY456" s="231">
        <f ca="1">IF('ポイント要件確認等（個別表）'!AD456=1,ROUNDDOWN('ポイント要件確認等（個別表）'!AV456,-3),IF('ポイント要件確認等（個別表）'!AD456=2,ROUNDDOWN('ポイント要件確認等（個別表）'!BH456,-3),IF('ポイント要件確認等（個別表）'!AD456=3,ROUNDDOWN('ポイント要件確認等（個別表）'!BT456,-3),0)))</f>
        <v>0</v>
      </c>
      <c r="BZ456" s="86" t="str">
        <f t="shared" ca="1" si="783"/>
        <v/>
      </c>
      <c r="CA456" s="232" t="str">
        <f t="shared" ca="1" si="784"/>
        <v/>
      </c>
      <c r="CB456" s="232">
        <f t="shared" ca="1" si="785"/>
        <v>0</v>
      </c>
      <c r="CC456" s="86" t="str">
        <f t="shared" ca="1" si="786"/>
        <v/>
      </c>
      <c r="CD456" s="86" t="str">
        <f t="shared" ca="1" si="787"/>
        <v/>
      </c>
      <c r="CE456" s="609"/>
      <c r="CF456" s="86" t="str">
        <f t="shared" ca="1" si="788"/>
        <v/>
      </c>
      <c r="CG456" s="185" t="str">
        <f t="shared" ca="1" si="789"/>
        <v/>
      </c>
      <c r="CH456" s="246" t="str">
        <f t="shared" ca="1" si="790"/>
        <v>含税額</v>
      </c>
      <c r="CI456" s="247" t="str">
        <f t="shared" ca="1" si="791"/>
        <v/>
      </c>
      <c r="CJ456" s="87" t="str">
        <f ca="1">IFERROR(IF(INDIRECT("'("&amp;'２個別表'!EO456&amp;")'!AR"&amp;84+EP456)&lt;&gt;1,"",1),"")</f>
        <v/>
      </c>
      <c r="CK456" s="244" t="str">
        <f t="shared" ca="1" si="792"/>
        <v/>
      </c>
      <c r="CL456" s="235" t="str">
        <f t="shared" ca="1" si="793"/>
        <v/>
      </c>
      <c r="CM456" s="239" t="str">
        <f t="shared" ca="1" si="794"/>
        <v/>
      </c>
      <c r="CN456" s="77" t="str">
        <f t="shared" ca="1" si="795"/>
        <v/>
      </c>
      <c r="CO456" s="93" t="str">
        <f ca="1">IFERROR(VLOOKUP(CN456,'（様式１号）３整理番号表'!$T$5:$V$15,2,FALSE),"")</f>
        <v/>
      </c>
      <c r="CP456" s="924" t="str">
        <f t="shared" ca="1" si="796"/>
        <v/>
      </c>
      <c r="CQ456" s="93" t="str">
        <f ca="1">IFERROR(VLOOKUP(CP456,'（様式１号）３整理番号表'!$T$19:$V$24,2,FALSE),"")</f>
        <v/>
      </c>
      <c r="CR456" s="924" t="str">
        <f ca="1">IFERROR(IF(INDIRECT("'("&amp;'２個別表'!EO456&amp;")'!AV"&amp;84+EP456)&lt;&gt;1,"",1),"")</f>
        <v/>
      </c>
      <c r="CS456" s="232">
        <f t="shared" ca="1" si="797"/>
        <v>0</v>
      </c>
      <c r="CT456" s="248">
        <f t="shared" ca="1" si="798"/>
        <v>0</v>
      </c>
      <c r="CU456" s="376" t="str">
        <f ca="1">IF(ER456="補強",IF(COUNTIFS($Z$11:Z456,Z456,$W$11:W456,1)=1,"１①",""),IF(COUNTIFS($Z$11:Z456,Z456,$W$11:W456,2)=1,"２①",""))</f>
        <v/>
      </c>
      <c r="CV456" s="57" t="str">
        <f t="shared" ca="1" si="799"/>
        <v/>
      </c>
      <c r="CW456" s="927" t="str">
        <f t="shared" ca="1" si="800"/>
        <v/>
      </c>
      <c r="CX456" s="256" t="str">
        <f t="shared" ca="1" si="801"/>
        <v/>
      </c>
      <c r="CY456" s="256" t="str">
        <f t="shared" ca="1" si="802"/>
        <v/>
      </c>
      <c r="CZ456" s="256" t="str">
        <f t="shared" ca="1" si="803"/>
        <v/>
      </c>
      <c r="DA456" s="256" t="str">
        <f t="shared" ca="1" si="804"/>
        <v/>
      </c>
      <c r="DB456" s="316" t="str">
        <f ca="1">IFERROR(VLOOKUP($CU456,'（様式１号）３整理番号表'!$Z$19:$AB$32,3,FALSE),"")</f>
        <v/>
      </c>
      <c r="DC456" s="259" t="str">
        <f t="shared" ca="1" si="805"/>
        <v>-</v>
      </c>
      <c r="DD456" s="618" t="str">
        <f t="shared" ca="1" si="806"/>
        <v/>
      </c>
      <c r="DE456" s="321" t="str">
        <f ca="1">IF(AND(AO456=18,AS456=1),IF(COUNTIFS($Y$11:Y456,Y456,$AS$11:AS456,1)=1,"２②",""),IF($CU456="１①",INDEX(INDIRECT("'("&amp;$EO456&amp;")'!AR116:BB116"),1,MATCH(INDIRECT("'("&amp;$EO456&amp;")'!C118"),INDIRECT("'("&amp;$EO456&amp;")'!AR119:BB119"),0)),""))</f>
        <v/>
      </c>
      <c r="DF456" s="324" t="str">
        <f t="shared" ca="1" si="807"/>
        <v/>
      </c>
      <c r="DG456" s="313" t="str">
        <f t="shared" ca="1" si="808"/>
        <v/>
      </c>
      <c r="DH456" s="313" t="str">
        <f t="shared" ca="1" si="809"/>
        <v/>
      </c>
      <c r="DI456" s="313" t="str">
        <f t="shared" ca="1" si="810"/>
        <v/>
      </c>
      <c r="DJ456" s="313" t="str">
        <f t="shared" ca="1" si="811"/>
        <v/>
      </c>
      <c r="DK456" s="328" t="str">
        <f t="shared" ca="1" si="812"/>
        <v/>
      </c>
      <c r="DL456" s="334" t="str">
        <f t="shared" ca="1" si="813"/>
        <v/>
      </c>
      <c r="DM456" s="915" t="str">
        <f t="shared" ca="1" si="814"/>
        <v/>
      </c>
      <c r="DN456" s="15"/>
      <c r="DO456" s="324"/>
      <c r="DP456" s="16"/>
      <c r="DQ456" s="16"/>
      <c r="DR456" s="16"/>
      <c r="DS456" s="16"/>
      <c r="DT456" s="318" t="str">
        <f>IFERROR(VLOOKUP($DN456,'（様式１号）３整理番号表'!$Z$19:$AB$32,3,FALSE),"")</f>
        <v/>
      </c>
      <c r="DU456" s="259" t="str">
        <f t="shared" si="815"/>
        <v/>
      </c>
      <c r="DV456" s="14"/>
      <c r="DW456" s="17" t="str">
        <f t="shared" ca="1" si="816"/>
        <v/>
      </c>
      <c r="DX456" s="88" t="str">
        <f t="shared" ca="1" si="833"/>
        <v/>
      </c>
      <c r="DZ456" s="339">
        <f t="shared" ca="1" si="839"/>
        <v>0</v>
      </c>
      <c r="EA456" s="339">
        <f t="shared" ca="1" si="839"/>
        <v>0</v>
      </c>
      <c r="EB456" s="339">
        <f t="shared" ca="1" si="839"/>
        <v>0</v>
      </c>
      <c r="EC456" s="339">
        <f t="shared" ref="EC456:EM456" ca="1" si="840">COUNTIF($CJ456:$DV456,EC$8)</f>
        <v>0</v>
      </c>
      <c r="ED456" s="339">
        <f t="shared" ca="1" si="840"/>
        <v>0</v>
      </c>
      <c r="EE456" s="339">
        <f t="shared" ca="1" si="840"/>
        <v>0</v>
      </c>
      <c r="EF456" s="339">
        <f t="shared" ca="1" si="840"/>
        <v>0</v>
      </c>
      <c r="EG456" s="339">
        <f t="shared" ca="1" si="840"/>
        <v>0</v>
      </c>
      <c r="EH456" s="339">
        <f t="shared" ca="1" si="840"/>
        <v>0</v>
      </c>
      <c r="EI456" s="339">
        <f t="shared" ca="1" si="840"/>
        <v>0</v>
      </c>
      <c r="EJ456" s="339">
        <f t="shared" ca="1" si="840"/>
        <v>0</v>
      </c>
      <c r="EK456" s="339">
        <f t="shared" ca="1" si="840"/>
        <v>0</v>
      </c>
      <c r="EL456" s="339">
        <f t="shared" ca="1" si="840"/>
        <v>0</v>
      </c>
      <c r="EM456" s="339">
        <f t="shared" ca="1" si="840"/>
        <v>0</v>
      </c>
      <c r="EO456" s="919" t="str">
        <f t="shared" ca="1" si="735"/>
        <v/>
      </c>
      <c r="EP456" s="919" t="str">
        <f t="shared" ca="1" si="817"/>
        <v/>
      </c>
      <c r="EQ456" s="919" t="str">
        <f t="shared" ca="1" si="818"/>
        <v/>
      </c>
      <c r="ER456" s="919" t="str">
        <f t="shared" ca="1" si="819"/>
        <v/>
      </c>
      <c r="ES456" s="919" t="str">
        <f ca="1">IFERROR(INDEX('郵便番号（石川県）'!$A$3:$F$2574,MATCH(INDIRECT("'("&amp;EO456&amp;")'!E7"),'郵便番号（石川県）'!$A$3:$A$2574,0),6),"")</f>
        <v/>
      </c>
      <c r="ET456" s="919" t="str">
        <f ca="1">IFERROR(INDEX('郵便番号（石川県）'!$A$3:$F$2574,MATCH(INDIRECT("'("&amp;$EO456&amp;")'!E7"),'郵便番号（石川県）'!$A$3:$A$2574,0),5),"")</f>
        <v/>
      </c>
      <c r="EU456" s="919" t="str">
        <f t="shared" ca="1" si="820"/>
        <v/>
      </c>
      <c r="EV456" s="919" t="str">
        <f t="shared" ca="1" si="821"/>
        <v/>
      </c>
      <c r="EW456" s="919" t="str">
        <f t="shared" ca="1" si="822"/>
        <v/>
      </c>
      <c r="EX456" s="919" t="str">
        <f t="shared" ca="1" si="823"/>
        <v/>
      </c>
      <c r="EY456" s="919" t="str">
        <f t="shared" ca="1" si="824"/>
        <v/>
      </c>
      <c r="EZ456" s="919" t="str">
        <f t="shared" ca="1" si="825"/>
        <v/>
      </c>
      <c r="FA456" s="919" t="str">
        <f t="shared" ca="1" si="826"/>
        <v/>
      </c>
      <c r="FB456" s="919" t="str">
        <f t="shared" ca="1" si="827"/>
        <v/>
      </c>
      <c r="FC456" s="919" t="str">
        <f t="shared" ca="1" si="828"/>
        <v/>
      </c>
      <c r="FD456" s="627" t="str">
        <f t="shared" ca="1" si="829"/>
        <v/>
      </c>
      <c r="FE456" s="630">
        <v>446</v>
      </c>
      <c r="FF456" s="299" t="str">
        <f t="shared" ca="1" si="830"/>
        <v/>
      </c>
      <c r="FG456" s="993" t="str">
        <f t="shared" ca="1" si="831"/>
        <v/>
      </c>
      <c r="FH456" s="919" t="str">
        <f t="shared" ca="1" si="832"/>
        <v/>
      </c>
      <c r="FI456" s="299">
        <f ca="1">COUNTIF($FH$11:FH456,"■")</f>
        <v>0</v>
      </c>
    </row>
    <row r="457" spans="1:165" ht="34.5" customHeight="1">
      <c r="A457" s="445">
        <f t="shared" ca="1" si="736"/>
        <v>0</v>
      </c>
      <c r="B457" s="446">
        <f>IF(R457&lt;&gt;"",IF(COUNTIF(R$11:R457,R457)=1,MAX(B$11:B456)+1,INDEX(B$11:B456,MATCH(R457,R$11:R456,0),1)),0)</f>
        <v>1</v>
      </c>
      <c r="C457" s="446">
        <f ca="1">IF(T457&lt;&gt;"",IF(COUNTIF(T$11:T457,T457)=1,MAX(C$11:C456)+1,INDEX(C$11:C456,MATCH(T457,T$11:T456,0),1)),0)</f>
        <v>0</v>
      </c>
      <c r="D457" s="446">
        <f ca="1">IF(U457&lt;&gt;"",IF(COUNTIF(U$11:U457,U457)=1,MAX(D$11:D456)+1,INDEX(D$11:D456,MATCH(U457,U$11:U456,0),1)),0)</f>
        <v>0</v>
      </c>
      <c r="E457" s="446">
        <f ca="1">IF(S457&lt;&gt;"",IF(COUNTIF(S$11:S457,S457)=1,MAX(E$11:E456)+1,INDEX(E$11:E456,MATCH(S457,S$11:S456,0),1)),0)</f>
        <v>0</v>
      </c>
      <c r="F457" s="446">
        <f ca="1">IF(Z457&lt;&gt;"",IF(COUNTIF(Z$11:Z457,Z457)=1,MAX(F$11:F456)+1,INDEX(F$11:F456,MATCH(Z457,Z$11:Z456,0),1)),0)</f>
        <v>0</v>
      </c>
      <c r="G457" s="447" cm="1">
        <f t="array" aca="1" ref="G457" ca="1">IF(Z457&lt;&gt;"",IF(COUNTIFS(Z$11:Z457,Z457,W$11:W457,W457)=1,MAX(G$11:G456)+1,INDEX(G$11:G456,MATCH(Z457&amp;W457,Z$11:Z456&amp;W$11:W457,0),1)),0)</f>
        <v>0</v>
      </c>
      <c r="H457" s="447">
        <f t="shared" ca="1" si="737"/>
        <v>0</v>
      </c>
      <c r="I457" s="447">
        <f ca="1">IF(T457="",0,IF(COUNTIF(T$11:T457,T457)=1,1,0))</f>
        <v>0</v>
      </c>
      <c r="J457" s="447">
        <f ca="1">IF(U457="",0,IF(COUNTIF(U$11:U457,U457)=1,1,0))</f>
        <v>0</v>
      </c>
      <c r="K457" s="447">
        <f ca="1">IF(S457="",0,IF(COUNTIF(S$11:S457,S457)=1,1,0))</f>
        <v>0</v>
      </c>
      <c r="L457" s="446">
        <f ca="1">IF(Z457="",0,IF(COUNTIF(Z$11:Z457,Z457)=1,1,0))</f>
        <v>0</v>
      </c>
      <c r="M457" s="767">
        <f ca="1">IF($W457=2,IF(COUNTIFS($W$11:$W457,2,$Z$11:$Z457,$Z457)=1,1,0),0)</f>
        <v>0</v>
      </c>
      <c r="N457" s="767">
        <f ca="1">IF($W457=1,IF(COUNTIFS($W$11:$W457,2,$Z$11:$Z457,$Z457)=1,1,0),0)</f>
        <v>0</v>
      </c>
      <c r="O457" s="446">
        <f ca="1">IF(H457=0,0,IF(COUNTIF(Z$11:Z457,Z457)=1,1,0))</f>
        <v>0</v>
      </c>
      <c r="P457" s="448" t="str">
        <f t="shared" ca="1" si="738"/>
        <v>石川県</v>
      </c>
      <c r="Q457" s="89">
        <f t="shared" ca="1" si="739"/>
        <v>447</v>
      </c>
      <c r="R457" s="170" t="s">
        <v>459</v>
      </c>
      <c r="S457" s="357" t="str">
        <f t="shared" ca="1" si="740"/>
        <v/>
      </c>
      <c r="T457" s="357" t="str">
        <f t="shared" ca="1" si="741"/>
        <v/>
      </c>
      <c r="U457" s="58" t="str">
        <f t="shared" ca="1" si="742"/>
        <v/>
      </c>
      <c r="V457" s="58" t="str">
        <f t="shared" ca="1" si="743"/>
        <v/>
      </c>
      <c r="W457" s="920" t="str">
        <f t="shared" ca="1" si="744"/>
        <v/>
      </c>
      <c r="X457" s="369">
        <f ca="1">IFERROR(VLOOKUP(W457,'（様式１号）３整理番号表'!$B$4:$H$5,2,FALSE),0)</f>
        <v>0</v>
      </c>
      <c r="Y457" s="768" t="str" cm="1">
        <f t="array" aca="1" ref="Y457" ca="1">IF(AND(D457=0,F457=0),"",IF(COUNTIF(D$11:D457,D457)=1,1,IF(COUNTIFS(D$11:D457,D457,F$11:F457,F457)=1,INDEX((D$11:D457,F$11:F457,Y$11:Y457),MATCH(_xlfn.MAXIFS(F$11:F456,D$11:D456,D457),$F$11:F457,0),1,3)+1,INDEX((D$11:D457,F$11:F457,Y$11:Y457),MATCH(D457&amp;F457,D$11:D457&amp;F$11:F457,0),1,3))))</f>
        <v/>
      </c>
      <c r="Z457" s="40" t="str">
        <f t="shared" ca="1" si="745"/>
        <v/>
      </c>
      <c r="AA457" s="924" t="str">
        <f t="shared" ca="1" si="746"/>
        <v/>
      </c>
      <c r="AB457" s="93">
        <f ca="1">IFERROR(VLOOKUP(AA457,'（様式１号）３整理番号表'!$B$10:$H$16,2,FALSE),0)</f>
        <v>0</v>
      </c>
      <c r="AC457" s="924" t="str">
        <f t="shared" ca="1" si="747"/>
        <v/>
      </c>
      <c r="AD457" s="924" t="str">
        <f t="shared" ca="1" si="748"/>
        <v/>
      </c>
      <c r="AE457" s="93">
        <f ca="1">IFERROR(VLOOKUP(AD457,'（様式１号）３整理番号表'!$B$21:$H$22,2,FALSE),0)</f>
        <v>0</v>
      </c>
      <c r="AF457" s="924" t="str">
        <f t="shared" ca="1" si="749"/>
        <v/>
      </c>
      <c r="AG457" s="93">
        <f ca="1">IFERROR(VLOOKUP(AF457,'（様式１号）３整理番号表'!$B$26:$H$31,2,FALSE),0)</f>
        <v>0</v>
      </c>
      <c r="AH457" s="924" t="str">
        <f t="shared" ca="1" si="750"/>
        <v/>
      </c>
      <c r="AI457" s="93">
        <f ca="1">IFERROR(VLOOKUP(AH457,'（様式１号）３整理番号表'!$J$5:$N$59,2,FALSE),0)</f>
        <v>0</v>
      </c>
      <c r="AJ457" s="77" t="str">
        <f t="shared" ca="1" si="751"/>
        <v/>
      </c>
      <c r="AK457" s="93">
        <f ca="1">IFERROR(VLOOKUP(AJ457,'（様式１号）３整理番号表'!$P$5:$R$29,2,FALSE),0)</f>
        <v>0</v>
      </c>
      <c r="AL457" s="921" t="str">
        <f t="shared" ca="1" si="752"/>
        <v/>
      </c>
      <c r="AM457" s="921" t="str">
        <f t="shared" ca="1" si="753"/>
        <v/>
      </c>
      <c r="AN457" s="921"/>
      <c r="AO457" s="77" t="str">
        <f t="shared" ca="1" si="754"/>
        <v/>
      </c>
      <c r="AP457" s="93">
        <f ca="1">IFERROR(VLOOKUP(AO457,'（様式１号）３整理番号表'!$P$5:$R$29,2,FALSE),0)</f>
        <v>0</v>
      </c>
      <c r="AQ457" s="924" t="str">
        <f t="shared" ca="1" si="755"/>
        <v/>
      </c>
      <c r="AR457" s="93">
        <f t="shared" ca="1" si="756"/>
        <v>0</v>
      </c>
      <c r="AS457" s="924" t="str">
        <f t="shared" ca="1" si="757"/>
        <v/>
      </c>
      <c r="AT457" s="40" t="str">
        <f t="shared" ca="1" si="758"/>
        <v/>
      </c>
      <c r="AU457" s="93" t="str">
        <f t="shared" ca="1" si="759"/>
        <v/>
      </c>
      <c r="AV457" s="923" t="str">
        <f t="shared" ca="1" si="760"/>
        <v/>
      </c>
      <c r="AW457" s="926" t="str">
        <f t="shared" ca="1" si="761"/>
        <v/>
      </c>
      <c r="AX457" s="925" t="str">
        <f t="shared" ca="1" si="762"/>
        <v/>
      </c>
      <c r="AY457" s="925" t="str">
        <f t="shared" ca="1" si="762"/>
        <v/>
      </c>
      <c r="AZ457" s="925" t="str">
        <f t="shared" ca="1" si="762"/>
        <v/>
      </c>
      <c r="BA457" s="925" t="str">
        <f t="shared" ca="1" si="762"/>
        <v/>
      </c>
      <c r="BB457" s="925" t="str">
        <f t="shared" ca="1" si="763"/>
        <v/>
      </c>
      <c r="BC457" s="925" t="str">
        <f t="shared" ca="1" si="764"/>
        <v/>
      </c>
      <c r="BD457" s="925" t="str">
        <f t="shared" ca="1" si="764"/>
        <v/>
      </c>
      <c r="BE457" s="925" t="str">
        <f t="shared" ca="1" si="764"/>
        <v/>
      </c>
      <c r="BF457" s="77" t="str">
        <f t="shared" ca="1" si="765"/>
        <v/>
      </c>
      <c r="BG457" s="924" t="str">
        <f t="shared" ca="1" si="766"/>
        <v/>
      </c>
      <c r="BH457" s="94">
        <f ca="1">IF(BF457&lt;&gt;"",INDEX('（様式１号）３整理番号表'!$AB$7:$AQ$12,MATCH(BF457,'（様式１号）３整理番号表'!$AA$7:$AA$12,0),MATCH(BG457,'（様式１号）３整理番号表'!$AB$6:$AQ$6,0)),0)</f>
        <v>0</v>
      </c>
      <c r="BI457" s="921" t="str">
        <f t="shared" ca="1" si="767"/>
        <v/>
      </c>
      <c r="BJ457" s="922" t="str">
        <f t="shared" ca="1" si="768"/>
        <v/>
      </c>
      <c r="BK457" s="926" t="str">
        <f t="shared" ca="1" si="769"/>
        <v/>
      </c>
      <c r="BL457" s="922" t="str">
        <f t="shared" ca="1" si="770"/>
        <v/>
      </c>
      <c r="BM457" s="79" t="str">
        <f t="shared" ca="1" si="771"/>
        <v/>
      </c>
      <c r="BN457" s="82" t="str">
        <f t="shared" ca="1" si="772"/>
        <v/>
      </c>
      <c r="BO457" s="83" t="str">
        <f t="shared" ca="1" si="773"/>
        <v/>
      </c>
      <c r="BP457" s="84" t="str">
        <f t="shared" ca="1" si="774"/>
        <v/>
      </c>
      <c r="BQ457" s="82" t="str">
        <f t="shared" ca="1" si="775"/>
        <v/>
      </c>
      <c r="BR457" s="97" t="str">
        <f t="shared" ca="1" si="776"/>
        <v/>
      </c>
      <c r="BS457" s="95" t="str">
        <f t="shared" ca="1" si="777"/>
        <v/>
      </c>
      <c r="BT457" s="184" t="str">
        <f t="shared" ca="1" si="778"/>
        <v/>
      </c>
      <c r="BU457" s="611" t="str">
        <f t="shared" ca="1" si="779"/>
        <v/>
      </c>
      <c r="BV457" s="77" t="str">
        <f t="shared" ca="1" si="780"/>
        <v/>
      </c>
      <c r="BW457" s="85" t="str">
        <f t="shared" ca="1" si="781"/>
        <v/>
      </c>
      <c r="BX457" s="86" t="str">
        <f t="shared" ca="1" si="782"/>
        <v/>
      </c>
      <c r="BY457" s="231">
        <f ca="1">IF('ポイント要件確認等（個別表）'!AD457=1,ROUNDDOWN('ポイント要件確認等（個別表）'!AV457,-3),IF('ポイント要件確認等（個別表）'!AD457=2,ROUNDDOWN('ポイント要件確認等（個別表）'!BH457,-3),IF('ポイント要件確認等（個別表）'!AD457=3,ROUNDDOWN('ポイント要件確認等（個別表）'!BT457,-3),0)))</f>
        <v>0</v>
      </c>
      <c r="BZ457" s="86" t="str">
        <f t="shared" ca="1" si="783"/>
        <v/>
      </c>
      <c r="CA457" s="232" t="str">
        <f t="shared" ca="1" si="784"/>
        <v/>
      </c>
      <c r="CB457" s="232">
        <f t="shared" ca="1" si="785"/>
        <v>0</v>
      </c>
      <c r="CC457" s="86" t="str">
        <f t="shared" ca="1" si="786"/>
        <v/>
      </c>
      <c r="CD457" s="86" t="str">
        <f t="shared" ca="1" si="787"/>
        <v/>
      </c>
      <c r="CE457" s="609"/>
      <c r="CF457" s="86" t="str">
        <f t="shared" ca="1" si="788"/>
        <v/>
      </c>
      <c r="CG457" s="185" t="str">
        <f t="shared" ca="1" si="789"/>
        <v/>
      </c>
      <c r="CH457" s="246" t="str">
        <f t="shared" ca="1" si="790"/>
        <v>含税額</v>
      </c>
      <c r="CI457" s="247" t="str">
        <f t="shared" ca="1" si="791"/>
        <v/>
      </c>
      <c r="CJ457" s="87" t="str">
        <f ca="1">IFERROR(IF(INDIRECT("'("&amp;'２個別表'!EO457&amp;")'!AR"&amp;84+EP457)&lt;&gt;1,"",1),"")</f>
        <v/>
      </c>
      <c r="CK457" s="244" t="str">
        <f t="shared" ca="1" si="792"/>
        <v/>
      </c>
      <c r="CL457" s="235" t="str">
        <f t="shared" ca="1" si="793"/>
        <v/>
      </c>
      <c r="CM457" s="239" t="str">
        <f t="shared" ca="1" si="794"/>
        <v/>
      </c>
      <c r="CN457" s="77" t="str">
        <f t="shared" ca="1" si="795"/>
        <v/>
      </c>
      <c r="CO457" s="93" t="str">
        <f ca="1">IFERROR(VLOOKUP(CN457,'（様式１号）３整理番号表'!$T$5:$V$15,2,FALSE),"")</f>
        <v/>
      </c>
      <c r="CP457" s="924" t="str">
        <f t="shared" ca="1" si="796"/>
        <v/>
      </c>
      <c r="CQ457" s="93" t="str">
        <f ca="1">IFERROR(VLOOKUP(CP457,'（様式１号）３整理番号表'!$T$19:$V$24,2,FALSE),"")</f>
        <v/>
      </c>
      <c r="CR457" s="924" t="str">
        <f ca="1">IFERROR(IF(INDIRECT("'("&amp;'２個別表'!EO457&amp;")'!AV"&amp;84+EP457)&lt;&gt;1,"",1),"")</f>
        <v/>
      </c>
      <c r="CS457" s="232">
        <f t="shared" ca="1" si="797"/>
        <v>0</v>
      </c>
      <c r="CT457" s="248">
        <f t="shared" ca="1" si="798"/>
        <v>0</v>
      </c>
      <c r="CU457" s="376" t="str">
        <f ca="1">IF(ER457="補強",IF(COUNTIFS($Z$11:Z457,Z457,$W$11:W457,1)=1,"１①",""),IF(COUNTIFS($Z$11:Z457,Z457,$W$11:W457,2)=1,"２①",""))</f>
        <v/>
      </c>
      <c r="CV457" s="57" t="str">
        <f t="shared" ca="1" si="799"/>
        <v/>
      </c>
      <c r="CW457" s="927" t="str">
        <f t="shared" ca="1" si="800"/>
        <v/>
      </c>
      <c r="CX457" s="256" t="str">
        <f t="shared" ca="1" si="801"/>
        <v/>
      </c>
      <c r="CY457" s="256" t="str">
        <f t="shared" ca="1" si="802"/>
        <v/>
      </c>
      <c r="CZ457" s="256" t="str">
        <f t="shared" ca="1" si="803"/>
        <v/>
      </c>
      <c r="DA457" s="256" t="str">
        <f t="shared" ca="1" si="804"/>
        <v/>
      </c>
      <c r="DB457" s="316" t="str">
        <f ca="1">IFERROR(VLOOKUP($CU457,'（様式１号）３整理番号表'!$Z$19:$AB$32,3,FALSE),"")</f>
        <v/>
      </c>
      <c r="DC457" s="259" t="str">
        <f t="shared" ca="1" si="805"/>
        <v>-</v>
      </c>
      <c r="DD457" s="618" t="str">
        <f t="shared" ca="1" si="806"/>
        <v/>
      </c>
      <c r="DE457" s="321" t="str">
        <f ca="1">IF(AND(AO457=18,AS457=1),IF(COUNTIFS($Y$11:Y457,Y457,$AS$11:AS457,1)=1,"２②",""),IF($CU457="１①",INDEX(INDIRECT("'("&amp;$EO457&amp;")'!AR116:BB116"),1,MATCH(INDIRECT("'("&amp;$EO457&amp;")'!C118"),INDIRECT("'("&amp;$EO457&amp;")'!AR119:BB119"),0)),""))</f>
        <v/>
      </c>
      <c r="DF457" s="324" t="str">
        <f t="shared" ca="1" si="807"/>
        <v/>
      </c>
      <c r="DG457" s="313" t="str">
        <f t="shared" ca="1" si="808"/>
        <v/>
      </c>
      <c r="DH457" s="313" t="str">
        <f t="shared" ca="1" si="809"/>
        <v/>
      </c>
      <c r="DI457" s="313" t="str">
        <f t="shared" ca="1" si="810"/>
        <v/>
      </c>
      <c r="DJ457" s="313" t="str">
        <f t="shared" ca="1" si="811"/>
        <v/>
      </c>
      <c r="DK457" s="328" t="str">
        <f t="shared" ca="1" si="812"/>
        <v/>
      </c>
      <c r="DL457" s="334" t="str">
        <f t="shared" ca="1" si="813"/>
        <v/>
      </c>
      <c r="DM457" s="915" t="str">
        <f t="shared" ca="1" si="814"/>
        <v/>
      </c>
      <c r="DN457" s="15"/>
      <c r="DO457" s="324"/>
      <c r="DP457" s="16"/>
      <c r="DQ457" s="16"/>
      <c r="DR457" s="16"/>
      <c r="DS457" s="16"/>
      <c r="DT457" s="318" t="str">
        <f>IFERROR(VLOOKUP($DN457,'（様式１号）３整理番号表'!$Z$19:$AB$32,3,FALSE),"")</f>
        <v/>
      </c>
      <c r="DU457" s="259" t="str">
        <f t="shared" si="815"/>
        <v/>
      </c>
      <c r="DV457" s="14"/>
      <c r="DW457" s="17" t="str">
        <f t="shared" ca="1" si="816"/>
        <v/>
      </c>
      <c r="DX457" s="88" t="str">
        <f t="shared" ca="1" si="833"/>
        <v/>
      </c>
      <c r="DZ457" s="339">
        <f t="shared" ref="DZ457:EM475" ca="1" si="841">COUNTIF($CJ457:$DV457,DZ$8)</f>
        <v>0</v>
      </c>
      <c r="EA457" s="339">
        <f t="shared" ca="1" si="841"/>
        <v>0</v>
      </c>
      <c r="EB457" s="339">
        <f t="shared" ca="1" si="841"/>
        <v>0</v>
      </c>
      <c r="EC457" s="339">
        <f t="shared" ca="1" si="841"/>
        <v>0</v>
      </c>
      <c r="ED457" s="339">
        <f t="shared" ca="1" si="841"/>
        <v>0</v>
      </c>
      <c r="EE457" s="339">
        <f t="shared" ca="1" si="841"/>
        <v>0</v>
      </c>
      <c r="EF457" s="339">
        <f t="shared" ca="1" si="841"/>
        <v>0</v>
      </c>
      <c r="EG457" s="339">
        <f t="shared" ca="1" si="841"/>
        <v>0</v>
      </c>
      <c r="EH457" s="339">
        <f t="shared" ca="1" si="841"/>
        <v>0</v>
      </c>
      <c r="EI457" s="339">
        <f t="shared" ca="1" si="841"/>
        <v>0</v>
      </c>
      <c r="EJ457" s="339">
        <f t="shared" ca="1" si="841"/>
        <v>0</v>
      </c>
      <c r="EK457" s="339">
        <f t="shared" ca="1" si="841"/>
        <v>0</v>
      </c>
      <c r="EL457" s="339">
        <f t="shared" ca="1" si="841"/>
        <v>0</v>
      </c>
      <c r="EM457" s="339">
        <f t="shared" ca="1" si="841"/>
        <v>0</v>
      </c>
      <c r="EO457" s="919" t="str">
        <f t="shared" ca="1" si="735"/>
        <v/>
      </c>
      <c r="EP457" s="919" t="str">
        <f t="shared" ca="1" si="817"/>
        <v/>
      </c>
      <c r="EQ457" s="919" t="str">
        <f t="shared" ca="1" si="818"/>
        <v/>
      </c>
      <c r="ER457" s="919" t="str">
        <f t="shared" ca="1" si="819"/>
        <v/>
      </c>
      <c r="ES457" s="919" t="str">
        <f ca="1">IFERROR(INDEX('郵便番号（石川県）'!$A$3:$F$2574,MATCH(INDIRECT("'("&amp;EO457&amp;")'!E7"),'郵便番号（石川県）'!$A$3:$A$2574,0),6),"")</f>
        <v/>
      </c>
      <c r="ET457" s="919" t="str">
        <f ca="1">IFERROR(INDEX('郵便番号（石川県）'!$A$3:$F$2574,MATCH(INDIRECT("'("&amp;$EO457&amp;")'!E7"),'郵便番号（石川県）'!$A$3:$A$2574,0),5),"")</f>
        <v/>
      </c>
      <c r="EU457" s="919" t="str">
        <f t="shared" ca="1" si="820"/>
        <v/>
      </c>
      <c r="EV457" s="919" t="str">
        <f t="shared" ca="1" si="821"/>
        <v/>
      </c>
      <c r="EW457" s="919" t="str">
        <f t="shared" ca="1" si="822"/>
        <v/>
      </c>
      <c r="EX457" s="919" t="str">
        <f t="shared" ca="1" si="823"/>
        <v/>
      </c>
      <c r="EY457" s="919" t="str">
        <f t="shared" ca="1" si="824"/>
        <v/>
      </c>
      <c r="EZ457" s="919" t="str">
        <f t="shared" ca="1" si="825"/>
        <v/>
      </c>
      <c r="FA457" s="919" t="str">
        <f t="shared" ca="1" si="826"/>
        <v/>
      </c>
      <c r="FB457" s="919" t="str">
        <f t="shared" ca="1" si="827"/>
        <v/>
      </c>
      <c r="FC457" s="919" t="str">
        <f t="shared" ca="1" si="828"/>
        <v/>
      </c>
      <c r="FD457" s="627" t="str">
        <f t="shared" ca="1" si="829"/>
        <v/>
      </c>
      <c r="FE457" s="630">
        <v>447</v>
      </c>
      <c r="FF457" s="299" t="str">
        <f t="shared" ca="1" si="830"/>
        <v/>
      </c>
      <c r="FG457" s="993" t="str">
        <f t="shared" ca="1" si="831"/>
        <v/>
      </c>
      <c r="FH457" s="919" t="str">
        <f t="shared" ca="1" si="832"/>
        <v/>
      </c>
      <c r="FI457" s="299">
        <f ca="1">COUNTIF($FH$11:FH457,"■")</f>
        <v>0</v>
      </c>
    </row>
    <row r="458" spans="1:165" ht="34.5" customHeight="1">
      <c r="A458" s="445">
        <f t="shared" ca="1" si="736"/>
        <v>0</v>
      </c>
      <c r="B458" s="446">
        <f>IF(R458&lt;&gt;"",IF(COUNTIF(R$11:R458,R458)=1,MAX(B$11:B457)+1,INDEX(B$11:B457,MATCH(R458,R$11:R457,0),1)),0)</f>
        <v>1</v>
      </c>
      <c r="C458" s="446">
        <f ca="1">IF(T458&lt;&gt;"",IF(COUNTIF(T$11:T458,T458)=1,MAX(C$11:C457)+1,INDEX(C$11:C457,MATCH(T458,T$11:T457,0),1)),0)</f>
        <v>0</v>
      </c>
      <c r="D458" s="446">
        <f ca="1">IF(U458&lt;&gt;"",IF(COUNTIF(U$11:U458,U458)=1,MAX(D$11:D457)+1,INDEX(D$11:D457,MATCH(U458,U$11:U457,0),1)),0)</f>
        <v>0</v>
      </c>
      <c r="E458" s="446">
        <f ca="1">IF(S458&lt;&gt;"",IF(COUNTIF(S$11:S458,S458)=1,MAX(E$11:E457)+1,INDEX(E$11:E457,MATCH(S458,S$11:S457,0),1)),0)</f>
        <v>0</v>
      </c>
      <c r="F458" s="446">
        <f ca="1">IF(Z458&lt;&gt;"",IF(COUNTIF(Z$11:Z458,Z458)=1,MAX(F$11:F457)+1,INDEX(F$11:F457,MATCH(Z458,Z$11:Z457,0),1)),0)</f>
        <v>0</v>
      </c>
      <c r="G458" s="447" cm="1">
        <f t="array" aca="1" ref="G458" ca="1">IF(Z458&lt;&gt;"",IF(COUNTIFS(Z$11:Z458,Z458,W$11:W458,W458)=1,MAX(G$11:G457)+1,INDEX(G$11:G457,MATCH(Z458&amp;W458,Z$11:Z457&amp;W$11:W458,0),1)),0)</f>
        <v>0</v>
      </c>
      <c r="H458" s="447">
        <f t="shared" ca="1" si="737"/>
        <v>0</v>
      </c>
      <c r="I458" s="447">
        <f ca="1">IF(T458="",0,IF(COUNTIF(T$11:T458,T458)=1,1,0))</f>
        <v>0</v>
      </c>
      <c r="J458" s="447">
        <f ca="1">IF(U458="",0,IF(COUNTIF(U$11:U458,U458)=1,1,0))</f>
        <v>0</v>
      </c>
      <c r="K458" s="447">
        <f ca="1">IF(S458="",0,IF(COUNTIF(S$11:S458,S458)=1,1,0))</f>
        <v>0</v>
      </c>
      <c r="L458" s="446">
        <f ca="1">IF(Z458="",0,IF(COUNTIF(Z$11:Z458,Z458)=1,1,0))</f>
        <v>0</v>
      </c>
      <c r="M458" s="767">
        <f ca="1">IF($W458=2,IF(COUNTIFS($W$11:$W458,2,$Z$11:$Z458,$Z458)=1,1,0),0)</f>
        <v>0</v>
      </c>
      <c r="N458" s="767">
        <f ca="1">IF($W458=1,IF(COUNTIFS($W$11:$W458,2,$Z$11:$Z458,$Z458)=1,1,0),0)</f>
        <v>0</v>
      </c>
      <c r="O458" s="446">
        <f ca="1">IF(H458=0,0,IF(COUNTIF(Z$11:Z458,Z458)=1,1,0))</f>
        <v>0</v>
      </c>
      <c r="P458" s="448" t="str">
        <f t="shared" ca="1" si="738"/>
        <v>石川県</v>
      </c>
      <c r="Q458" s="89">
        <f t="shared" ca="1" si="739"/>
        <v>448</v>
      </c>
      <c r="R458" s="170" t="s">
        <v>459</v>
      </c>
      <c r="S458" s="357" t="str">
        <f t="shared" ca="1" si="740"/>
        <v/>
      </c>
      <c r="T458" s="357" t="str">
        <f t="shared" ca="1" si="741"/>
        <v/>
      </c>
      <c r="U458" s="58" t="str">
        <f t="shared" ca="1" si="742"/>
        <v/>
      </c>
      <c r="V458" s="58" t="str">
        <f t="shared" ca="1" si="743"/>
        <v/>
      </c>
      <c r="W458" s="920" t="str">
        <f t="shared" ca="1" si="744"/>
        <v/>
      </c>
      <c r="X458" s="369">
        <f ca="1">IFERROR(VLOOKUP(W458,'（様式１号）３整理番号表'!$B$4:$H$5,2,FALSE),0)</f>
        <v>0</v>
      </c>
      <c r="Y458" s="768" t="str" cm="1">
        <f t="array" aca="1" ref="Y458" ca="1">IF(AND(D458=0,F458=0),"",IF(COUNTIF(D$11:D458,D458)=1,1,IF(COUNTIFS(D$11:D458,D458,F$11:F458,F458)=1,INDEX((D$11:D458,F$11:F458,Y$11:Y458),MATCH(_xlfn.MAXIFS(F$11:F457,D$11:D457,D458),$F$11:F458,0),1,3)+1,INDEX((D$11:D458,F$11:F458,Y$11:Y458),MATCH(D458&amp;F458,D$11:D458&amp;F$11:F458,0),1,3))))</f>
        <v/>
      </c>
      <c r="Z458" s="40" t="str">
        <f t="shared" ca="1" si="745"/>
        <v/>
      </c>
      <c r="AA458" s="924" t="str">
        <f t="shared" ca="1" si="746"/>
        <v/>
      </c>
      <c r="AB458" s="93">
        <f ca="1">IFERROR(VLOOKUP(AA458,'（様式１号）３整理番号表'!$B$10:$H$16,2,FALSE),0)</f>
        <v>0</v>
      </c>
      <c r="AC458" s="924" t="str">
        <f t="shared" ca="1" si="747"/>
        <v/>
      </c>
      <c r="AD458" s="924" t="str">
        <f t="shared" ca="1" si="748"/>
        <v/>
      </c>
      <c r="AE458" s="93">
        <f ca="1">IFERROR(VLOOKUP(AD458,'（様式１号）３整理番号表'!$B$21:$H$22,2,FALSE),0)</f>
        <v>0</v>
      </c>
      <c r="AF458" s="924" t="str">
        <f t="shared" ca="1" si="749"/>
        <v/>
      </c>
      <c r="AG458" s="93">
        <f ca="1">IFERROR(VLOOKUP(AF458,'（様式１号）３整理番号表'!$B$26:$H$31,2,FALSE),0)</f>
        <v>0</v>
      </c>
      <c r="AH458" s="924" t="str">
        <f t="shared" ca="1" si="750"/>
        <v/>
      </c>
      <c r="AI458" s="93">
        <f ca="1">IFERROR(VLOOKUP(AH458,'（様式１号）３整理番号表'!$J$5:$N$59,2,FALSE),0)</f>
        <v>0</v>
      </c>
      <c r="AJ458" s="77" t="str">
        <f t="shared" ca="1" si="751"/>
        <v/>
      </c>
      <c r="AK458" s="93">
        <f ca="1">IFERROR(VLOOKUP(AJ458,'（様式１号）３整理番号表'!$P$5:$R$29,2,FALSE),0)</f>
        <v>0</v>
      </c>
      <c r="AL458" s="921" t="str">
        <f t="shared" ca="1" si="752"/>
        <v/>
      </c>
      <c r="AM458" s="921" t="str">
        <f t="shared" ca="1" si="753"/>
        <v/>
      </c>
      <c r="AN458" s="921"/>
      <c r="AO458" s="77" t="str">
        <f t="shared" ca="1" si="754"/>
        <v/>
      </c>
      <c r="AP458" s="93">
        <f ca="1">IFERROR(VLOOKUP(AO458,'（様式１号）３整理番号表'!$P$5:$R$29,2,FALSE),0)</f>
        <v>0</v>
      </c>
      <c r="AQ458" s="924" t="str">
        <f t="shared" ca="1" si="755"/>
        <v/>
      </c>
      <c r="AR458" s="93">
        <f t="shared" ca="1" si="756"/>
        <v>0</v>
      </c>
      <c r="AS458" s="924" t="str">
        <f t="shared" ca="1" si="757"/>
        <v/>
      </c>
      <c r="AT458" s="40" t="str">
        <f t="shared" ca="1" si="758"/>
        <v/>
      </c>
      <c r="AU458" s="93" t="str">
        <f t="shared" ca="1" si="759"/>
        <v/>
      </c>
      <c r="AV458" s="923" t="str">
        <f t="shared" ca="1" si="760"/>
        <v/>
      </c>
      <c r="AW458" s="926" t="str">
        <f t="shared" ca="1" si="761"/>
        <v/>
      </c>
      <c r="AX458" s="925" t="str">
        <f t="shared" ca="1" si="762"/>
        <v/>
      </c>
      <c r="AY458" s="925" t="str">
        <f t="shared" ca="1" si="762"/>
        <v/>
      </c>
      <c r="AZ458" s="925" t="str">
        <f t="shared" ca="1" si="762"/>
        <v/>
      </c>
      <c r="BA458" s="925" t="str">
        <f t="shared" ca="1" si="762"/>
        <v/>
      </c>
      <c r="BB458" s="925" t="str">
        <f t="shared" ca="1" si="763"/>
        <v/>
      </c>
      <c r="BC458" s="925" t="str">
        <f t="shared" ca="1" si="764"/>
        <v/>
      </c>
      <c r="BD458" s="925" t="str">
        <f t="shared" ca="1" si="764"/>
        <v/>
      </c>
      <c r="BE458" s="925" t="str">
        <f t="shared" ca="1" si="764"/>
        <v/>
      </c>
      <c r="BF458" s="77" t="str">
        <f t="shared" ca="1" si="765"/>
        <v/>
      </c>
      <c r="BG458" s="924" t="str">
        <f t="shared" ca="1" si="766"/>
        <v/>
      </c>
      <c r="BH458" s="94">
        <f ca="1">IF(BF458&lt;&gt;"",INDEX('（様式１号）３整理番号表'!$AB$7:$AQ$12,MATCH(BF458,'（様式１号）３整理番号表'!$AA$7:$AA$12,0),MATCH(BG458,'（様式１号）３整理番号表'!$AB$6:$AQ$6,0)),0)</f>
        <v>0</v>
      </c>
      <c r="BI458" s="921" t="str">
        <f t="shared" ca="1" si="767"/>
        <v/>
      </c>
      <c r="BJ458" s="922" t="str">
        <f t="shared" ca="1" si="768"/>
        <v/>
      </c>
      <c r="BK458" s="926" t="str">
        <f t="shared" ca="1" si="769"/>
        <v/>
      </c>
      <c r="BL458" s="922" t="str">
        <f t="shared" ca="1" si="770"/>
        <v/>
      </c>
      <c r="BM458" s="79" t="str">
        <f t="shared" ca="1" si="771"/>
        <v/>
      </c>
      <c r="BN458" s="82" t="str">
        <f t="shared" ca="1" si="772"/>
        <v/>
      </c>
      <c r="BO458" s="83" t="str">
        <f t="shared" ca="1" si="773"/>
        <v/>
      </c>
      <c r="BP458" s="84" t="str">
        <f t="shared" ca="1" si="774"/>
        <v/>
      </c>
      <c r="BQ458" s="82" t="str">
        <f t="shared" ca="1" si="775"/>
        <v/>
      </c>
      <c r="BR458" s="97" t="str">
        <f t="shared" ca="1" si="776"/>
        <v/>
      </c>
      <c r="BS458" s="95" t="str">
        <f t="shared" ca="1" si="777"/>
        <v/>
      </c>
      <c r="BT458" s="184" t="str">
        <f t="shared" ca="1" si="778"/>
        <v/>
      </c>
      <c r="BU458" s="611" t="str">
        <f t="shared" ca="1" si="779"/>
        <v/>
      </c>
      <c r="BV458" s="77" t="str">
        <f t="shared" ca="1" si="780"/>
        <v/>
      </c>
      <c r="BW458" s="85" t="str">
        <f t="shared" ca="1" si="781"/>
        <v/>
      </c>
      <c r="BX458" s="86" t="str">
        <f t="shared" ca="1" si="782"/>
        <v/>
      </c>
      <c r="BY458" s="231">
        <f ca="1">IF('ポイント要件確認等（個別表）'!AD458=1,ROUNDDOWN('ポイント要件確認等（個別表）'!AV458,-3),IF('ポイント要件確認等（個別表）'!AD458=2,ROUNDDOWN('ポイント要件確認等（個別表）'!BH458,-3),IF('ポイント要件確認等（個別表）'!AD458=3,ROUNDDOWN('ポイント要件確認等（個別表）'!BT458,-3),0)))</f>
        <v>0</v>
      </c>
      <c r="BZ458" s="86" t="str">
        <f t="shared" ca="1" si="783"/>
        <v/>
      </c>
      <c r="CA458" s="232" t="str">
        <f t="shared" ca="1" si="784"/>
        <v/>
      </c>
      <c r="CB458" s="232">
        <f t="shared" ca="1" si="785"/>
        <v>0</v>
      </c>
      <c r="CC458" s="86" t="str">
        <f t="shared" ca="1" si="786"/>
        <v/>
      </c>
      <c r="CD458" s="86" t="str">
        <f t="shared" ca="1" si="787"/>
        <v/>
      </c>
      <c r="CE458" s="609"/>
      <c r="CF458" s="86" t="str">
        <f t="shared" ca="1" si="788"/>
        <v/>
      </c>
      <c r="CG458" s="185" t="str">
        <f t="shared" ca="1" si="789"/>
        <v/>
      </c>
      <c r="CH458" s="246" t="str">
        <f t="shared" ca="1" si="790"/>
        <v>含税額</v>
      </c>
      <c r="CI458" s="247" t="str">
        <f t="shared" ca="1" si="791"/>
        <v/>
      </c>
      <c r="CJ458" s="87" t="str">
        <f ca="1">IFERROR(IF(INDIRECT("'("&amp;'２個別表'!EO458&amp;")'!AR"&amp;84+EP458)&lt;&gt;1,"",1),"")</f>
        <v/>
      </c>
      <c r="CK458" s="244" t="str">
        <f t="shared" ca="1" si="792"/>
        <v/>
      </c>
      <c r="CL458" s="235" t="str">
        <f t="shared" ca="1" si="793"/>
        <v/>
      </c>
      <c r="CM458" s="239" t="str">
        <f t="shared" ca="1" si="794"/>
        <v/>
      </c>
      <c r="CN458" s="77" t="str">
        <f t="shared" ca="1" si="795"/>
        <v/>
      </c>
      <c r="CO458" s="93" t="str">
        <f ca="1">IFERROR(VLOOKUP(CN458,'（様式１号）３整理番号表'!$T$5:$V$15,2,FALSE),"")</f>
        <v/>
      </c>
      <c r="CP458" s="924" t="str">
        <f t="shared" ca="1" si="796"/>
        <v/>
      </c>
      <c r="CQ458" s="93" t="str">
        <f ca="1">IFERROR(VLOOKUP(CP458,'（様式１号）３整理番号表'!$T$19:$V$24,2,FALSE),"")</f>
        <v/>
      </c>
      <c r="CR458" s="924" t="str">
        <f ca="1">IFERROR(IF(INDIRECT("'("&amp;'２個別表'!EO458&amp;")'!AV"&amp;84+EP458)&lt;&gt;1,"",1),"")</f>
        <v/>
      </c>
      <c r="CS458" s="232">
        <f t="shared" ca="1" si="797"/>
        <v>0</v>
      </c>
      <c r="CT458" s="248">
        <f t="shared" ca="1" si="798"/>
        <v>0</v>
      </c>
      <c r="CU458" s="376" t="str">
        <f ca="1">IF(ER458="補強",IF(COUNTIFS($Z$11:Z458,Z458,$W$11:W458,1)=1,"１①",""),IF(COUNTIFS($Z$11:Z458,Z458,$W$11:W458,2)=1,"２①",""))</f>
        <v/>
      </c>
      <c r="CV458" s="57" t="str">
        <f t="shared" ca="1" si="799"/>
        <v/>
      </c>
      <c r="CW458" s="927" t="str">
        <f t="shared" ca="1" si="800"/>
        <v/>
      </c>
      <c r="CX458" s="256" t="str">
        <f t="shared" ca="1" si="801"/>
        <v/>
      </c>
      <c r="CY458" s="256" t="str">
        <f t="shared" ca="1" si="802"/>
        <v/>
      </c>
      <c r="CZ458" s="256" t="str">
        <f t="shared" ca="1" si="803"/>
        <v/>
      </c>
      <c r="DA458" s="256" t="str">
        <f t="shared" ca="1" si="804"/>
        <v/>
      </c>
      <c r="DB458" s="316" t="str">
        <f ca="1">IFERROR(VLOOKUP($CU458,'（様式１号）３整理番号表'!$Z$19:$AB$32,3,FALSE),"")</f>
        <v/>
      </c>
      <c r="DC458" s="259" t="str">
        <f t="shared" ca="1" si="805"/>
        <v>-</v>
      </c>
      <c r="DD458" s="618" t="str">
        <f t="shared" ca="1" si="806"/>
        <v/>
      </c>
      <c r="DE458" s="321" t="str">
        <f ca="1">IF(AND(AO458=18,AS458=1),IF(COUNTIFS($Y$11:Y458,Y458,$AS$11:AS458,1)=1,"２②",""),IF($CU458="１①",INDEX(INDIRECT("'("&amp;$EO458&amp;")'!AR116:BB116"),1,MATCH(INDIRECT("'("&amp;$EO458&amp;")'!C118"),INDIRECT("'("&amp;$EO458&amp;")'!AR119:BB119"),0)),""))</f>
        <v/>
      </c>
      <c r="DF458" s="324" t="str">
        <f t="shared" ca="1" si="807"/>
        <v/>
      </c>
      <c r="DG458" s="313" t="str">
        <f t="shared" ca="1" si="808"/>
        <v/>
      </c>
      <c r="DH458" s="313" t="str">
        <f t="shared" ca="1" si="809"/>
        <v/>
      </c>
      <c r="DI458" s="313" t="str">
        <f t="shared" ca="1" si="810"/>
        <v/>
      </c>
      <c r="DJ458" s="313" t="str">
        <f t="shared" ca="1" si="811"/>
        <v/>
      </c>
      <c r="DK458" s="328" t="str">
        <f t="shared" ca="1" si="812"/>
        <v/>
      </c>
      <c r="DL458" s="334" t="str">
        <f t="shared" ca="1" si="813"/>
        <v/>
      </c>
      <c r="DM458" s="915" t="str">
        <f t="shared" ca="1" si="814"/>
        <v/>
      </c>
      <c r="DN458" s="15"/>
      <c r="DO458" s="324"/>
      <c r="DP458" s="16"/>
      <c r="DQ458" s="16"/>
      <c r="DR458" s="16"/>
      <c r="DS458" s="16"/>
      <c r="DT458" s="318" t="str">
        <f>IFERROR(VLOOKUP($DN458,'（様式１号）３整理番号表'!$Z$19:$AB$32,3,FALSE),"")</f>
        <v/>
      </c>
      <c r="DU458" s="259" t="str">
        <f t="shared" si="815"/>
        <v/>
      </c>
      <c r="DV458" s="14"/>
      <c r="DW458" s="17" t="str">
        <f t="shared" ca="1" si="816"/>
        <v/>
      </c>
      <c r="DX458" s="88" t="str">
        <f t="shared" ca="1" si="833"/>
        <v/>
      </c>
      <c r="DZ458" s="339">
        <f t="shared" ca="1" si="841"/>
        <v>0</v>
      </c>
      <c r="EA458" s="339">
        <f t="shared" ca="1" si="841"/>
        <v>0</v>
      </c>
      <c r="EB458" s="339">
        <f t="shared" ca="1" si="841"/>
        <v>0</v>
      </c>
      <c r="EC458" s="339">
        <f t="shared" ca="1" si="841"/>
        <v>0</v>
      </c>
      <c r="ED458" s="339">
        <f t="shared" ca="1" si="841"/>
        <v>0</v>
      </c>
      <c r="EE458" s="339">
        <f t="shared" ca="1" si="841"/>
        <v>0</v>
      </c>
      <c r="EF458" s="339">
        <f t="shared" ca="1" si="841"/>
        <v>0</v>
      </c>
      <c r="EG458" s="339">
        <f t="shared" ca="1" si="841"/>
        <v>0</v>
      </c>
      <c r="EH458" s="339">
        <f t="shared" ca="1" si="841"/>
        <v>0</v>
      </c>
      <c r="EI458" s="339">
        <f t="shared" ca="1" si="841"/>
        <v>0</v>
      </c>
      <c r="EJ458" s="339">
        <f t="shared" ca="1" si="841"/>
        <v>0</v>
      </c>
      <c r="EK458" s="339">
        <f t="shared" ca="1" si="841"/>
        <v>0</v>
      </c>
      <c r="EL458" s="339">
        <f t="shared" ca="1" si="841"/>
        <v>0</v>
      </c>
      <c r="EM458" s="339">
        <f t="shared" ca="1" si="841"/>
        <v>0</v>
      </c>
      <c r="EO458" s="919" t="str">
        <f t="shared" ca="1" si="735"/>
        <v/>
      </c>
      <c r="EP458" s="919" t="str">
        <f t="shared" ca="1" si="817"/>
        <v/>
      </c>
      <c r="EQ458" s="919" t="str">
        <f t="shared" ca="1" si="818"/>
        <v/>
      </c>
      <c r="ER458" s="919" t="str">
        <f t="shared" ca="1" si="819"/>
        <v/>
      </c>
      <c r="ES458" s="919" t="str">
        <f ca="1">IFERROR(INDEX('郵便番号（石川県）'!$A$3:$F$2574,MATCH(INDIRECT("'("&amp;EO458&amp;")'!E7"),'郵便番号（石川県）'!$A$3:$A$2574,0),6),"")</f>
        <v/>
      </c>
      <c r="ET458" s="919" t="str">
        <f ca="1">IFERROR(INDEX('郵便番号（石川県）'!$A$3:$F$2574,MATCH(INDIRECT("'("&amp;$EO458&amp;")'!E7"),'郵便番号（石川県）'!$A$3:$A$2574,0),5),"")</f>
        <v/>
      </c>
      <c r="EU458" s="919" t="str">
        <f t="shared" ca="1" si="820"/>
        <v/>
      </c>
      <c r="EV458" s="919" t="str">
        <f t="shared" ca="1" si="821"/>
        <v/>
      </c>
      <c r="EW458" s="919" t="str">
        <f t="shared" ca="1" si="822"/>
        <v/>
      </c>
      <c r="EX458" s="919" t="str">
        <f t="shared" ca="1" si="823"/>
        <v/>
      </c>
      <c r="EY458" s="919" t="str">
        <f t="shared" ca="1" si="824"/>
        <v/>
      </c>
      <c r="EZ458" s="919" t="str">
        <f t="shared" ca="1" si="825"/>
        <v/>
      </c>
      <c r="FA458" s="919" t="str">
        <f t="shared" ca="1" si="826"/>
        <v/>
      </c>
      <c r="FB458" s="919" t="str">
        <f t="shared" ca="1" si="827"/>
        <v/>
      </c>
      <c r="FC458" s="919" t="str">
        <f t="shared" ca="1" si="828"/>
        <v/>
      </c>
      <c r="FD458" s="627" t="str">
        <f t="shared" ca="1" si="829"/>
        <v/>
      </c>
      <c r="FE458" s="630">
        <v>448</v>
      </c>
      <c r="FF458" s="299" t="str">
        <f t="shared" ca="1" si="830"/>
        <v/>
      </c>
      <c r="FG458" s="993" t="str">
        <f t="shared" ca="1" si="831"/>
        <v/>
      </c>
      <c r="FH458" s="919" t="str">
        <f t="shared" ca="1" si="832"/>
        <v/>
      </c>
      <c r="FI458" s="299">
        <f ca="1">COUNTIF($FH$11:FH458,"■")</f>
        <v>0</v>
      </c>
    </row>
    <row r="459" spans="1:165" ht="34.5" customHeight="1">
      <c r="A459" s="445">
        <f t="shared" ca="1" si="736"/>
        <v>0</v>
      </c>
      <c r="B459" s="446">
        <f>IF(R459&lt;&gt;"",IF(COUNTIF(R$11:R459,R459)=1,MAX(B$11:B458)+1,INDEX(B$11:B458,MATCH(R459,R$11:R458,0),1)),0)</f>
        <v>1</v>
      </c>
      <c r="C459" s="446">
        <f ca="1">IF(T459&lt;&gt;"",IF(COUNTIF(T$11:T459,T459)=1,MAX(C$11:C458)+1,INDEX(C$11:C458,MATCH(T459,T$11:T458,0),1)),0)</f>
        <v>0</v>
      </c>
      <c r="D459" s="446">
        <f ca="1">IF(U459&lt;&gt;"",IF(COUNTIF(U$11:U459,U459)=1,MAX(D$11:D458)+1,INDEX(D$11:D458,MATCH(U459,U$11:U458,0),1)),0)</f>
        <v>0</v>
      </c>
      <c r="E459" s="446">
        <f ca="1">IF(S459&lt;&gt;"",IF(COUNTIF(S$11:S459,S459)=1,MAX(E$11:E458)+1,INDEX(E$11:E458,MATCH(S459,S$11:S458,0),1)),0)</f>
        <v>0</v>
      </c>
      <c r="F459" s="446">
        <f ca="1">IF(Z459&lt;&gt;"",IF(COUNTIF(Z$11:Z459,Z459)=1,MAX(F$11:F458)+1,INDEX(F$11:F458,MATCH(Z459,Z$11:Z458,0),1)),0)</f>
        <v>0</v>
      </c>
      <c r="G459" s="447" cm="1">
        <f t="array" aca="1" ref="G459" ca="1">IF(Z459&lt;&gt;"",IF(COUNTIFS(Z$11:Z459,Z459,W$11:W459,W459)=1,MAX(G$11:G458)+1,INDEX(G$11:G458,MATCH(Z459&amp;W459,Z$11:Z458&amp;W$11:W459,0),1)),0)</f>
        <v>0</v>
      </c>
      <c r="H459" s="447">
        <f t="shared" ca="1" si="737"/>
        <v>0</v>
      </c>
      <c r="I459" s="447">
        <f ca="1">IF(T459="",0,IF(COUNTIF(T$11:T459,T459)=1,1,0))</f>
        <v>0</v>
      </c>
      <c r="J459" s="447">
        <f ca="1">IF(U459="",0,IF(COUNTIF(U$11:U459,U459)=1,1,0))</f>
        <v>0</v>
      </c>
      <c r="K459" s="447">
        <f ca="1">IF(S459="",0,IF(COUNTIF(S$11:S459,S459)=1,1,0))</f>
        <v>0</v>
      </c>
      <c r="L459" s="446">
        <f ca="1">IF(Z459="",0,IF(COUNTIF(Z$11:Z459,Z459)=1,1,0))</f>
        <v>0</v>
      </c>
      <c r="M459" s="767">
        <f ca="1">IF($W459=2,IF(COUNTIFS($W$11:$W459,2,$Z$11:$Z459,$Z459)=1,1,0),0)</f>
        <v>0</v>
      </c>
      <c r="N459" s="767">
        <f ca="1">IF($W459=1,IF(COUNTIFS($W$11:$W459,2,$Z$11:$Z459,$Z459)=1,1,0),0)</f>
        <v>0</v>
      </c>
      <c r="O459" s="446">
        <f ca="1">IF(H459=0,0,IF(COUNTIF(Z$11:Z459,Z459)=1,1,0))</f>
        <v>0</v>
      </c>
      <c r="P459" s="448" t="str">
        <f t="shared" ca="1" si="738"/>
        <v>石川県</v>
      </c>
      <c r="Q459" s="89">
        <f t="shared" ca="1" si="739"/>
        <v>449</v>
      </c>
      <c r="R459" s="170" t="s">
        <v>459</v>
      </c>
      <c r="S459" s="357" t="str">
        <f t="shared" ca="1" si="740"/>
        <v/>
      </c>
      <c r="T459" s="357" t="str">
        <f t="shared" ca="1" si="741"/>
        <v/>
      </c>
      <c r="U459" s="58" t="str">
        <f t="shared" ca="1" si="742"/>
        <v/>
      </c>
      <c r="V459" s="58" t="str">
        <f t="shared" ca="1" si="743"/>
        <v/>
      </c>
      <c r="W459" s="920" t="str">
        <f t="shared" ca="1" si="744"/>
        <v/>
      </c>
      <c r="X459" s="369">
        <f ca="1">IFERROR(VLOOKUP(W459,'（様式１号）３整理番号表'!$B$4:$H$5,2,FALSE),0)</f>
        <v>0</v>
      </c>
      <c r="Y459" s="768" t="str" cm="1">
        <f t="array" aca="1" ref="Y459" ca="1">IF(AND(D459=0,F459=0),"",IF(COUNTIF(D$11:D459,D459)=1,1,IF(COUNTIFS(D$11:D459,D459,F$11:F459,F459)=1,INDEX((D$11:D459,F$11:F459,Y$11:Y459),MATCH(_xlfn.MAXIFS(F$11:F458,D$11:D458,D459),$F$11:F459,0),1,3)+1,INDEX((D$11:D459,F$11:F459,Y$11:Y459),MATCH(D459&amp;F459,D$11:D459&amp;F$11:F459,0),1,3))))</f>
        <v/>
      </c>
      <c r="Z459" s="40" t="str">
        <f t="shared" ca="1" si="745"/>
        <v/>
      </c>
      <c r="AA459" s="924" t="str">
        <f t="shared" ca="1" si="746"/>
        <v/>
      </c>
      <c r="AB459" s="93">
        <f ca="1">IFERROR(VLOOKUP(AA459,'（様式１号）３整理番号表'!$B$10:$H$16,2,FALSE),0)</f>
        <v>0</v>
      </c>
      <c r="AC459" s="924" t="str">
        <f t="shared" ca="1" si="747"/>
        <v/>
      </c>
      <c r="AD459" s="924" t="str">
        <f t="shared" ca="1" si="748"/>
        <v/>
      </c>
      <c r="AE459" s="93">
        <f ca="1">IFERROR(VLOOKUP(AD459,'（様式１号）３整理番号表'!$B$21:$H$22,2,FALSE),0)</f>
        <v>0</v>
      </c>
      <c r="AF459" s="924" t="str">
        <f t="shared" ca="1" si="749"/>
        <v/>
      </c>
      <c r="AG459" s="93">
        <f ca="1">IFERROR(VLOOKUP(AF459,'（様式１号）３整理番号表'!$B$26:$H$31,2,FALSE),0)</f>
        <v>0</v>
      </c>
      <c r="AH459" s="924" t="str">
        <f t="shared" ca="1" si="750"/>
        <v/>
      </c>
      <c r="AI459" s="93">
        <f ca="1">IFERROR(VLOOKUP(AH459,'（様式１号）３整理番号表'!$J$5:$N$59,2,FALSE),0)</f>
        <v>0</v>
      </c>
      <c r="AJ459" s="77" t="str">
        <f t="shared" ca="1" si="751"/>
        <v/>
      </c>
      <c r="AK459" s="93">
        <f ca="1">IFERROR(VLOOKUP(AJ459,'（様式１号）３整理番号表'!$P$5:$R$29,2,FALSE),0)</f>
        <v>0</v>
      </c>
      <c r="AL459" s="921" t="str">
        <f t="shared" ca="1" si="752"/>
        <v/>
      </c>
      <c r="AM459" s="921" t="str">
        <f t="shared" ca="1" si="753"/>
        <v/>
      </c>
      <c r="AN459" s="921"/>
      <c r="AO459" s="77" t="str">
        <f t="shared" ca="1" si="754"/>
        <v/>
      </c>
      <c r="AP459" s="93">
        <f ca="1">IFERROR(VLOOKUP(AO459,'（様式１号）３整理番号表'!$P$5:$R$29,2,FALSE),0)</f>
        <v>0</v>
      </c>
      <c r="AQ459" s="924" t="str">
        <f t="shared" ca="1" si="755"/>
        <v/>
      </c>
      <c r="AR459" s="93">
        <f t="shared" ca="1" si="756"/>
        <v>0</v>
      </c>
      <c r="AS459" s="924" t="str">
        <f t="shared" ca="1" si="757"/>
        <v/>
      </c>
      <c r="AT459" s="40" t="str">
        <f t="shared" ca="1" si="758"/>
        <v/>
      </c>
      <c r="AU459" s="93" t="str">
        <f t="shared" ca="1" si="759"/>
        <v/>
      </c>
      <c r="AV459" s="923" t="str">
        <f t="shared" ca="1" si="760"/>
        <v/>
      </c>
      <c r="AW459" s="926" t="str">
        <f t="shared" ca="1" si="761"/>
        <v/>
      </c>
      <c r="AX459" s="925" t="str">
        <f t="shared" ca="1" si="762"/>
        <v/>
      </c>
      <c r="AY459" s="925" t="str">
        <f t="shared" ca="1" si="762"/>
        <v/>
      </c>
      <c r="AZ459" s="925" t="str">
        <f t="shared" ca="1" si="762"/>
        <v/>
      </c>
      <c r="BA459" s="925" t="str">
        <f t="shared" ca="1" si="762"/>
        <v/>
      </c>
      <c r="BB459" s="925" t="str">
        <f t="shared" ca="1" si="763"/>
        <v/>
      </c>
      <c r="BC459" s="925" t="str">
        <f t="shared" ca="1" si="764"/>
        <v/>
      </c>
      <c r="BD459" s="925" t="str">
        <f t="shared" ca="1" si="764"/>
        <v/>
      </c>
      <c r="BE459" s="925" t="str">
        <f t="shared" ca="1" si="764"/>
        <v/>
      </c>
      <c r="BF459" s="77" t="str">
        <f t="shared" ca="1" si="765"/>
        <v/>
      </c>
      <c r="BG459" s="924" t="str">
        <f t="shared" ca="1" si="766"/>
        <v/>
      </c>
      <c r="BH459" s="94">
        <f ca="1">IF(BF459&lt;&gt;"",INDEX('（様式１号）３整理番号表'!$AB$7:$AQ$12,MATCH(BF459,'（様式１号）３整理番号表'!$AA$7:$AA$12,0),MATCH(BG459,'（様式１号）３整理番号表'!$AB$6:$AQ$6,0)),0)</f>
        <v>0</v>
      </c>
      <c r="BI459" s="921" t="str">
        <f t="shared" ca="1" si="767"/>
        <v/>
      </c>
      <c r="BJ459" s="922" t="str">
        <f t="shared" ca="1" si="768"/>
        <v/>
      </c>
      <c r="BK459" s="926" t="str">
        <f t="shared" ca="1" si="769"/>
        <v/>
      </c>
      <c r="BL459" s="922" t="str">
        <f t="shared" ca="1" si="770"/>
        <v/>
      </c>
      <c r="BM459" s="79" t="str">
        <f t="shared" ca="1" si="771"/>
        <v/>
      </c>
      <c r="BN459" s="82" t="str">
        <f t="shared" ca="1" si="772"/>
        <v/>
      </c>
      <c r="BO459" s="83" t="str">
        <f t="shared" ca="1" si="773"/>
        <v/>
      </c>
      <c r="BP459" s="84" t="str">
        <f t="shared" ca="1" si="774"/>
        <v/>
      </c>
      <c r="BQ459" s="82" t="str">
        <f t="shared" ca="1" si="775"/>
        <v/>
      </c>
      <c r="BR459" s="97" t="str">
        <f t="shared" ca="1" si="776"/>
        <v/>
      </c>
      <c r="BS459" s="95" t="str">
        <f t="shared" ca="1" si="777"/>
        <v/>
      </c>
      <c r="BT459" s="184" t="str">
        <f t="shared" ca="1" si="778"/>
        <v/>
      </c>
      <c r="BU459" s="611" t="str">
        <f t="shared" ca="1" si="779"/>
        <v/>
      </c>
      <c r="BV459" s="77" t="str">
        <f t="shared" ca="1" si="780"/>
        <v/>
      </c>
      <c r="BW459" s="85" t="str">
        <f t="shared" ca="1" si="781"/>
        <v/>
      </c>
      <c r="BX459" s="86" t="str">
        <f t="shared" ca="1" si="782"/>
        <v/>
      </c>
      <c r="BY459" s="231">
        <f ca="1">IF('ポイント要件確認等（個別表）'!AD459=1,ROUNDDOWN('ポイント要件確認等（個別表）'!AV459,-3),IF('ポイント要件確認等（個別表）'!AD459=2,ROUNDDOWN('ポイント要件確認等（個別表）'!BH459,-3),IF('ポイント要件確認等（個別表）'!AD459=3,ROUNDDOWN('ポイント要件確認等（個別表）'!BT459,-3),0)))</f>
        <v>0</v>
      </c>
      <c r="BZ459" s="86" t="str">
        <f t="shared" ca="1" si="783"/>
        <v/>
      </c>
      <c r="CA459" s="232" t="str">
        <f t="shared" ca="1" si="784"/>
        <v/>
      </c>
      <c r="CB459" s="232">
        <f t="shared" ca="1" si="785"/>
        <v>0</v>
      </c>
      <c r="CC459" s="86" t="str">
        <f t="shared" ca="1" si="786"/>
        <v/>
      </c>
      <c r="CD459" s="86" t="str">
        <f t="shared" ca="1" si="787"/>
        <v/>
      </c>
      <c r="CE459" s="609"/>
      <c r="CF459" s="86" t="str">
        <f t="shared" ca="1" si="788"/>
        <v/>
      </c>
      <c r="CG459" s="185" t="str">
        <f t="shared" ca="1" si="789"/>
        <v/>
      </c>
      <c r="CH459" s="246" t="str">
        <f t="shared" ca="1" si="790"/>
        <v>含税額</v>
      </c>
      <c r="CI459" s="247" t="str">
        <f t="shared" ca="1" si="791"/>
        <v/>
      </c>
      <c r="CJ459" s="87" t="str">
        <f ca="1">IFERROR(IF(INDIRECT("'("&amp;'２個別表'!EO459&amp;")'!AR"&amp;84+EP459)&lt;&gt;1,"",1),"")</f>
        <v/>
      </c>
      <c r="CK459" s="244" t="str">
        <f t="shared" ca="1" si="792"/>
        <v/>
      </c>
      <c r="CL459" s="235" t="str">
        <f t="shared" ca="1" si="793"/>
        <v/>
      </c>
      <c r="CM459" s="239" t="str">
        <f t="shared" ca="1" si="794"/>
        <v/>
      </c>
      <c r="CN459" s="77" t="str">
        <f t="shared" ca="1" si="795"/>
        <v/>
      </c>
      <c r="CO459" s="93" t="str">
        <f ca="1">IFERROR(VLOOKUP(CN459,'（様式１号）３整理番号表'!$T$5:$V$15,2,FALSE),"")</f>
        <v/>
      </c>
      <c r="CP459" s="924" t="str">
        <f t="shared" ca="1" si="796"/>
        <v/>
      </c>
      <c r="CQ459" s="93" t="str">
        <f ca="1">IFERROR(VLOOKUP(CP459,'（様式１号）３整理番号表'!$T$19:$V$24,2,FALSE),"")</f>
        <v/>
      </c>
      <c r="CR459" s="924" t="str">
        <f ca="1">IFERROR(IF(INDIRECT("'("&amp;'２個別表'!EO459&amp;")'!AV"&amp;84+EP459)&lt;&gt;1,"",1),"")</f>
        <v/>
      </c>
      <c r="CS459" s="232">
        <f t="shared" ca="1" si="797"/>
        <v>0</v>
      </c>
      <c r="CT459" s="248">
        <f t="shared" ca="1" si="798"/>
        <v>0</v>
      </c>
      <c r="CU459" s="376" t="str">
        <f ca="1">IF(ER459="補強",IF(COUNTIFS($Z$11:Z459,Z459,$W$11:W459,1)=1,"１①",""),IF(COUNTIFS($Z$11:Z459,Z459,$W$11:W459,2)=1,"２①",""))</f>
        <v/>
      </c>
      <c r="CV459" s="57" t="str">
        <f t="shared" ca="1" si="799"/>
        <v/>
      </c>
      <c r="CW459" s="927" t="str">
        <f t="shared" ca="1" si="800"/>
        <v/>
      </c>
      <c r="CX459" s="256" t="str">
        <f t="shared" ca="1" si="801"/>
        <v/>
      </c>
      <c r="CY459" s="256" t="str">
        <f t="shared" ca="1" si="802"/>
        <v/>
      </c>
      <c r="CZ459" s="256" t="str">
        <f t="shared" ca="1" si="803"/>
        <v/>
      </c>
      <c r="DA459" s="256" t="str">
        <f t="shared" ca="1" si="804"/>
        <v/>
      </c>
      <c r="DB459" s="316" t="str">
        <f ca="1">IFERROR(VLOOKUP($CU459,'（様式１号）３整理番号表'!$Z$19:$AB$32,3,FALSE),"")</f>
        <v/>
      </c>
      <c r="DC459" s="259" t="str">
        <f t="shared" ca="1" si="805"/>
        <v>-</v>
      </c>
      <c r="DD459" s="618" t="str">
        <f t="shared" ca="1" si="806"/>
        <v/>
      </c>
      <c r="DE459" s="321" t="str">
        <f ca="1">IF(AND(AO459=18,AS459=1),IF(COUNTIFS($Y$11:Y459,Y459,$AS$11:AS459,1)=1,"２②",""),IF($CU459="１①",INDEX(INDIRECT("'("&amp;$EO459&amp;")'!AR116:BB116"),1,MATCH(INDIRECT("'("&amp;$EO459&amp;")'!C118"),INDIRECT("'("&amp;$EO459&amp;")'!AR119:BB119"),0)),""))</f>
        <v/>
      </c>
      <c r="DF459" s="324" t="str">
        <f t="shared" ca="1" si="807"/>
        <v/>
      </c>
      <c r="DG459" s="313" t="str">
        <f t="shared" ca="1" si="808"/>
        <v/>
      </c>
      <c r="DH459" s="313" t="str">
        <f t="shared" ca="1" si="809"/>
        <v/>
      </c>
      <c r="DI459" s="313" t="str">
        <f t="shared" ca="1" si="810"/>
        <v/>
      </c>
      <c r="DJ459" s="313" t="str">
        <f t="shared" ca="1" si="811"/>
        <v/>
      </c>
      <c r="DK459" s="328" t="str">
        <f t="shared" ca="1" si="812"/>
        <v/>
      </c>
      <c r="DL459" s="334" t="str">
        <f t="shared" ca="1" si="813"/>
        <v/>
      </c>
      <c r="DM459" s="915" t="str">
        <f t="shared" ca="1" si="814"/>
        <v/>
      </c>
      <c r="DN459" s="15"/>
      <c r="DO459" s="324"/>
      <c r="DP459" s="16"/>
      <c r="DQ459" s="16"/>
      <c r="DR459" s="16"/>
      <c r="DS459" s="16"/>
      <c r="DT459" s="318" t="str">
        <f>IFERROR(VLOOKUP($DN459,'（様式１号）３整理番号表'!$Z$19:$AB$32,3,FALSE),"")</f>
        <v/>
      </c>
      <c r="DU459" s="259" t="str">
        <f t="shared" si="815"/>
        <v/>
      </c>
      <c r="DV459" s="14"/>
      <c r="DW459" s="17" t="str">
        <f t="shared" ca="1" si="816"/>
        <v/>
      </c>
      <c r="DX459" s="88" t="str">
        <f t="shared" ca="1" si="833"/>
        <v/>
      </c>
      <c r="DZ459" s="339">
        <f t="shared" ca="1" si="841"/>
        <v>0</v>
      </c>
      <c r="EA459" s="339">
        <f t="shared" ca="1" si="841"/>
        <v>0</v>
      </c>
      <c r="EB459" s="339">
        <f t="shared" ca="1" si="841"/>
        <v>0</v>
      </c>
      <c r="EC459" s="339">
        <f t="shared" ca="1" si="841"/>
        <v>0</v>
      </c>
      <c r="ED459" s="339">
        <f t="shared" ca="1" si="841"/>
        <v>0</v>
      </c>
      <c r="EE459" s="339">
        <f t="shared" ca="1" si="841"/>
        <v>0</v>
      </c>
      <c r="EF459" s="339">
        <f t="shared" ca="1" si="841"/>
        <v>0</v>
      </c>
      <c r="EG459" s="339">
        <f t="shared" ca="1" si="841"/>
        <v>0</v>
      </c>
      <c r="EH459" s="339">
        <f t="shared" ca="1" si="841"/>
        <v>0</v>
      </c>
      <c r="EI459" s="339">
        <f t="shared" ca="1" si="841"/>
        <v>0</v>
      </c>
      <c r="EJ459" s="339">
        <f t="shared" ca="1" si="841"/>
        <v>0</v>
      </c>
      <c r="EK459" s="339">
        <f t="shared" ca="1" si="841"/>
        <v>0</v>
      </c>
      <c r="EL459" s="339">
        <f t="shared" ca="1" si="841"/>
        <v>0</v>
      </c>
      <c r="EM459" s="339">
        <f t="shared" ca="1" si="841"/>
        <v>0</v>
      </c>
      <c r="EO459" s="919" t="str">
        <f t="shared" ca="1" si="735"/>
        <v/>
      </c>
      <c r="EP459" s="919" t="str">
        <f t="shared" ca="1" si="817"/>
        <v/>
      </c>
      <c r="EQ459" s="919" t="str">
        <f t="shared" ca="1" si="818"/>
        <v/>
      </c>
      <c r="ER459" s="919" t="str">
        <f t="shared" ca="1" si="819"/>
        <v/>
      </c>
      <c r="ES459" s="919" t="str">
        <f ca="1">IFERROR(INDEX('郵便番号（石川県）'!$A$3:$F$2574,MATCH(INDIRECT("'("&amp;EO459&amp;")'!E7"),'郵便番号（石川県）'!$A$3:$A$2574,0),6),"")</f>
        <v/>
      </c>
      <c r="ET459" s="919" t="str">
        <f ca="1">IFERROR(INDEX('郵便番号（石川県）'!$A$3:$F$2574,MATCH(INDIRECT("'("&amp;$EO459&amp;")'!E7"),'郵便番号（石川県）'!$A$3:$A$2574,0),5),"")</f>
        <v/>
      </c>
      <c r="EU459" s="919" t="str">
        <f t="shared" ca="1" si="820"/>
        <v/>
      </c>
      <c r="EV459" s="919" t="str">
        <f t="shared" ca="1" si="821"/>
        <v/>
      </c>
      <c r="EW459" s="919" t="str">
        <f t="shared" ca="1" si="822"/>
        <v/>
      </c>
      <c r="EX459" s="919" t="str">
        <f t="shared" ca="1" si="823"/>
        <v/>
      </c>
      <c r="EY459" s="919" t="str">
        <f t="shared" ca="1" si="824"/>
        <v/>
      </c>
      <c r="EZ459" s="919" t="str">
        <f t="shared" ca="1" si="825"/>
        <v/>
      </c>
      <c r="FA459" s="919" t="str">
        <f t="shared" ca="1" si="826"/>
        <v/>
      </c>
      <c r="FB459" s="919" t="str">
        <f t="shared" ca="1" si="827"/>
        <v/>
      </c>
      <c r="FC459" s="919" t="str">
        <f t="shared" ca="1" si="828"/>
        <v/>
      </c>
      <c r="FD459" s="627" t="str">
        <f t="shared" ca="1" si="829"/>
        <v/>
      </c>
      <c r="FE459" s="630">
        <v>449</v>
      </c>
      <c r="FF459" s="299" t="str">
        <f t="shared" ca="1" si="830"/>
        <v/>
      </c>
      <c r="FG459" s="993" t="str">
        <f t="shared" ca="1" si="831"/>
        <v/>
      </c>
      <c r="FH459" s="919" t="str">
        <f t="shared" ca="1" si="832"/>
        <v/>
      </c>
      <c r="FI459" s="299">
        <f ca="1">COUNTIF($FH$11:FH459,"■")</f>
        <v>0</v>
      </c>
    </row>
    <row r="460" spans="1:165" ht="34.5" customHeight="1">
      <c r="A460" s="445">
        <f t="shared" ca="1" si="736"/>
        <v>0</v>
      </c>
      <c r="B460" s="446">
        <f>IF(R460&lt;&gt;"",IF(COUNTIF(R$11:R460,R460)=1,MAX(B$11:B459)+1,INDEX(B$11:B459,MATCH(R460,R$11:R459,0),1)),0)</f>
        <v>1</v>
      </c>
      <c r="C460" s="446">
        <f ca="1">IF(T460&lt;&gt;"",IF(COUNTIF(T$11:T460,T460)=1,MAX(C$11:C459)+1,INDEX(C$11:C459,MATCH(T460,T$11:T459,0),1)),0)</f>
        <v>0</v>
      </c>
      <c r="D460" s="446">
        <f ca="1">IF(U460&lt;&gt;"",IF(COUNTIF(U$11:U460,U460)=1,MAX(D$11:D459)+1,INDEX(D$11:D459,MATCH(U460,U$11:U459,0),1)),0)</f>
        <v>0</v>
      </c>
      <c r="E460" s="446">
        <f ca="1">IF(S460&lt;&gt;"",IF(COUNTIF(S$11:S460,S460)=1,MAX(E$11:E459)+1,INDEX(E$11:E459,MATCH(S460,S$11:S459,0),1)),0)</f>
        <v>0</v>
      </c>
      <c r="F460" s="446">
        <f ca="1">IF(Z460&lt;&gt;"",IF(COUNTIF(Z$11:Z460,Z460)=1,MAX(F$11:F459)+1,INDEX(F$11:F459,MATCH(Z460,Z$11:Z459,0),1)),0)</f>
        <v>0</v>
      </c>
      <c r="G460" s="447" cm="1">
        <f t="array" aca="1" ref="G460" ca="1">IF(Z460&lt;&gt;"",IF(COUNTIFS(Z$11:Z460,Z460,W$11:W460,W460)=1,MAX(G$11:G459)+1,INDEX(G$11:G459,MATCH(Z460&amp;W460,Z$11:Z459&amp;W$11:W460,0),1)),0)</f>
        <v>0</v>
      </c>
      <c r="H460" s="447">
        <f t="shared" ca="1" si="737"/>
        <v>0</v>
      </c>
      <c r="I460" s="447">
        <f ca="1">IF(T460="",0,IF(COUNTIF(T$11:T460,T460)=1,1,0))</f>
        <v>0</v>
      </c>
      <c r="J460" s="447">
        <f ca="1">IF(U460="",0,IF(COUNTIF(U$11:U460,U460)=1,1,0))</f>
        <v>0</v>
      </c>
      <c r="K460" s="447">
        <f ca="1">IF(S460="",0,IF(COUNTIF(S$11:S460,S460)=1,1,0))</f>
        <v>0</v>
      </c>
      <c r="L460" s="446">
        <f ca="1">IF(Z460="",0,IF(COUNTIF(Z$11:Z460,Z460)=1,1,0))</f>
        <v>0</v>
      </c>
      <c r="M460" s="767">
        <f ca="1">IF($W460=2,IF(COUNTIFS($W$11:$W460,2,$Z$11:$Z460,$Z460)=1,1,0),0)</f>
        <v>0</v>
      </c>
      <c r="N460" s="767">
        <f ca="1">IF($W460=1,IF(COUNTIFS($W$11:$W460,2,$Z$11:$Z460,$Z460)=1,1,0),0)</f>
        <v>0</v>
      </c>
      <c r="O460" s="446">
        <f ca="1">IF(H460=0,0,IF(COUNTIF(Z$11:Z460,Z460)=1,1,0))</f>
        <v>0</v>
      </c>
      <c r="P460" s="448" t="str">
        <f t="shared" ca="1" si="738"/>
        <v>石川県</v>
      </c>
      <c r="Q460" s="89">
        <f t="shared" ca="1" si="739"/>
        <v>450</v>
      </c>
      <c r="R460" s="170" t="s">
        <v>459</v>
      </c>
      <c r="S460" s="357" t="str">
        <f t="shared" ca="1" si="740"/>
        <v/>
      </c>
      <c r="T460" s="357" t="str">
        <f t="shared" ca="1" si="741"/>
        <v/>
      </c>
      <c r="U460" s="58" t="str">
        <f t="shared" ca="1" si="742"/>
        <v/>
      </c>
      <c r="V460" s="58" t="str">
        <f t="shared" ca="1" si="743"/>
        <v/>
      </c>
      <c r="W460" s="920" t="str">
        <f t="shared" ca="1" si="744"/>
        <v/>
      </c>
      <c r="X460" s="369">
        <f ca="1">IFERROR(VLOOKUP(W460,'（様式１号）３整理番号表'!$B$4:$H$5,2,FALSE),0)</f>
        <v>0</v>
      </c>
      <c r="Y460" s="768" t="str" cm="1">
        <f t="array" aca="1" ref="Y460" ca="1">IF(AND(D460=0,F460=0),"",IF(COUNTIF(D$11:D460,D460)=1,1,IF(COUNTIFS(D$11:D460,D460,F$11:F460,F460)=1,INDEX((D$11:D460,F$11:F460,Y$11:Y460),MATCH(_xlfn.MAXIFS(F$11:F459,D$11:D459,D460),$F$11:F460,0),1,3)+1,INDEX((D$11:D460,F$11:F460,Y$11:Y460),MATCH(D460&amp;F460,D$11:D460&amp;F$11:F460,0),1,3))))</f>
        <v/>
      </c>
      <c r="Z460" s="40" t="str">
        <f t="shared" ca="1" si="745"/>
        <v/>
      </c>
      <c r="AA460" s="924" t="str">
        <f t="shared" ca="1" si="746"/>
        <v/>
      </c>
      <c r="AB460" s="93">
        <f ca="1">IFERROR(VLOOKUP(AA460,'（様式１号）３整理番号表'!$B$10:$H$16,2,FALSE),0)</f>
        <v>0</v>
      </c>
      <c r="AC460" s="924" t="str">
        <f t="shared" ca="1" si="747"/>
        <v/>
      </c>
      <c r="AD460" s="924" t="str">
        <f t="shared" ca="1" si="748"/>
        <v/>
      </c>
      <c r="AE460" s="93">
        <f ca="1">IFERROR(VLOOKUP(AD460,'（様式１号）３整理番号表'!$B$21:$H$22,2,FALSE),0)</f>
        <v>0</v>
      </c>
      <c r="AF460" s="924" t="str">
        <f t="shared" ca="1" si="749"/>
        <v/>
      </c>
      <c r="AG460" s="93">
        <f ca="1">IFERROR(VLOOKUP(AF460,'（様式１号）３整理番号表'!$B$26:$H$31,2,FALSE),0)</f>
        <v>0</v>
      </c>
      <c r="AH460" s="924" t="str">
        <f t="shared" ca="1" si="750"/>
        <v/>
      </c>
      <c r="AI460" s="93">
        <f ca="1">IFERROR(VLOOKUP(AH460,'（様式１号）３整理番号表'!$J$5:$N$59,2,FALSE),0)</f>
        <v>0</v>
      </c>
      <c r="AJ460" s="77" t="str">
        <f t="shared" ca="1" si="751"/>
        <v/>
      </c>
      <c r="AK460" s="93">
        <f ca="1">IFERROR(VLOOKUP(AJ460,'（様式１号）３整理番号表'!$P$5:$R$29,2,FALSE),0)</f>
        <v>0</v>
      </c>
      <c r="AL460" s="921" t="str">
        <f t="shared" ca="1" si="752"/>
        <v/>
      </c>
      <c r="AM460" s="921" t="str">
        <f t="shared" ca="1" si="753"/>
        <v/>
      </c>
      <c r="AN460" s="921"/>
      <c r="AO460" s="77" t="str">
        <f t="shared" ca="1" si="754"/>
        <v/>
      </c>
      <c r="AP460" s="93">
        <f ca="1">IFERROR(VLOOKUP(AO460,'（様式１号）３整理番号表'!$P$5:$R$29,2,FALSE),0)</f>
        <v>0</v>
      </c>
      <c r="AQ460" s="924" t="str">
        <f t="shared" ca="1" si="755"/>
        <v/>
      </c>
      <c r="AR460" s="93">
        <f t="shared" ca="1" si="756"/>
        <v>0</v>
      </c>
      <c r="AS460" s="924" t="str">
        <f t="shared" ca="1" si="757"/>
        <v/>
      </c>
      <c r="AT460" s="40" t="str">
        <f t="shared" ca="1" si="758"/>
        <v/>
      </c>
      <c r="AU460" s="93" t="str">
        <f t="shared" ca="1" si="759"/>
        <v/>
      </c>
      <c r="AV460" s="923" t="str">
        <f t="shared" ca="1" si="760"/>
        <v/>
      </c>
      <c r="AW460" s="926" t="str">
        <f t="shared" ca="1" si="761"/>
        <v/>
      </c>
      <c r="AX460" s="925" t="str">
        <f t="shared" ca="1" si="762"/>
        <v/>
      </c>
      <c r="AY460" s="925" t="str">
        <f t="shared" ca="1" si="762"/>
        <v/>
      </c>
      <c r="AZ460" s="925" t="str">
        <f t="shared" ca="1" si="762"/>
        <v/>
      </c>
      <c r="BA460" s="925" t="str">
        <f t="shared" ref="BA460" ca="1" si="842">IF($AW460="","",$AW460)</f>
        <v/>
      </c>
      <c r="BB460" s="925" t="str">
        <f t="shared" ca="1" si="763"/>
        <v/>
      </c>
      <c r="BC460" s="925" t="str">
        <f t="shared" ca="1" si="764"/>
        <v/>
      </c>
      <c r="BD460" s="925" t="str">
        <f t="shared" ca="1" si="764"/>
        <v/>
      </c>
      <c r="BE460" s="925" t="str">
        <f t="shared" ca="1" si="764"/>
        <v/>
      </c>
      <c r="BF460" s="77" t="str">
        <f t="shared" ca="1" si="765"/>
        <v/>
      </c>
      <c r="BG460" s="924" t="str">
        <f t="shared" ca="1" si="766"/>
        <v/>
      </c>
      <c r="BH460" s="94">
        <f ca="1">IF(BF460&lt;&gt;"",INDEX('（様式１号）３整理番号表'!$AB$7:$AQ$12,MATCH(BF460,'（様式１号）３整理番号表'!$AA$7:$AA$12,0),MATCH(BG460,'（様式１号）３整理番号表'!$AB$6:$AQ$6,0)),0)</f>
        <v>0</v>
      </c>
      <c r="BI460" s="921" t="str">
        <f t="shared" ca="1" si="767"/>
        <v/>
      </c>
      <c r="BJ460" s="922" t="str">
        <f t="shared" ca="1" si="768"/>
        <v/>
      </c>
      <c r="BK460" s="926" t="str">
        <f t="shared" ca="1" si="769"/>
        <v/>
      </c>
      <c r="BL460" s="922" t="str">
        <f t="shared" ca="1" si="770"/>
        <v/>
      </c>
      <c r="BM460" s="79" t="str">
        <f t="shared" ca="1" si="771"/>
        <v/>
      </c>
      <c r="BN460" s="82" t="str">
        <f t="shared" ca="1" si="772"/>
        <v/>
      </c>
      <c r="BO460" s="83" t="str">
        <f t="shared" ca="1" si="773"/>
        <v/>
      </c>
      <c r="BP460" s="84" t="str">
        <f t="shared" ca="1" si="774"/>
        <v/>
      </c>
      <c r="BQ460" s="82" t="str">
        <f t="shared" ca="1" si="775"/>
        <v/>
      </c>
      <c r="BR460" s="97" t="str">
        <f t="shared" ca="1" si="776"/>
        <v/>
      </c>
      <c r="BS460" s="95" t="str">
        <f t="shared" ca="1" si="777"/>
        <v/>
      </c>
      <c r="BT460" s="184" t="str">
        <f t="shared" ca="1" si="778"/>
        <v/>
      </c>
      <c r="BU460" s="611" t="str">
        <f t="shared" ca="1" si="779"/>
        <v/>
      </c>
      <c r="BV460" s="77" t="str">
        <f t="shared" ca="1" si="780"/>
        <v/>
      </c>
      <c r="BW460" s="85" t="str">
        <f t="shared" ca="1" si="781"/>
        <v/>
      </c>
      <c r="BX460" s="86" t="str">
        <f t="shared" ca="1" si="782"/>
        <v/>
      </c>
      <c r="BY460" s="231">
        <f ca="1">IF('ポイント要件確認等（個別表）'!AD460=1,ROUNDDOWN('ポイント要件確認等（個別表）'!AV460,-3),IF('ポイント要件確認等（個別表）'!AD460=2,ROUNDDOWN('ポイント要件確認等（個別表）'!BH460,-3),IF('ポイント要件確認等（個別表）'!AD460=3,ROUNDDOWN('ポイント要件確認等（個別表）'!BT460,-3),0)))</f>
        <v>0</v>
      </c>
      <c r="BZ460" s="86" t="str">
        <f t="shared" ca="1" si="783"/>
        <v/>
      </c>
      <c r="CA460" s="232" t="str">
        <f t="shared" ca="1" si="784"/>
        <v/>
      </c>
      <c r="CB460" s="232">
        <f t="shared" ca="1" si="785"/>
        <v>0</v>
      </c>
      <c r="CC460" s="86" t="str">
        <f t="shared" ca="1" si="786"/>
        <v/>
      </c>
      <c r="CD460" s="86" t="str">
        <f t="shared" ca="1" si="787"/>
        <v/>
      </c>
      <c r="CE460" s="609"/>
      <c r="CF460" s="86" t="str">
        <f t="shared" ca="1" si="788"/>
        <v/>
      </c>
      <c r="CG460" s="185" t="str">
        <f t="shared" ca="1" si="789"/>
        <v/>
      </c>
      <c r="CH460" s="246" t="str">
        <f t="shared" ca="1" si="790"/>
        <v>含税額</v>
      </c>
      <c r="CI460" s="247" t="str">
        <f t="shared" ca="1" si="791"/>
        <v/>
      </c>
      <c r="CJ460" s="87" t="str">
        <f ca="1">IFERROR(IF(INDIRECT("'("&amp;'２個別表'!EO460&amp;")'!AR"&amp;84+EP460)&lt;&gt;1,"",1),"")</f>
        <v/>
      </c>
      <c r="CK460" s="244" t="str">
        <f t="shared" ca="1" si="792"/>
        <v/>
      </c>
      <c r="CL460" s="235" t="str">
        <f t="shared" ca="1" si="793"/>
        <v/>
      </c>
      <c r="CM460" s="239" t="str">
        <f t="shared" ca="1" si="794"/>
        <v/>
      </c>
      <c r="CN460" s="77" t="str">
        <f t="shared" ca="1" si="795"/>
        <v/>
      </c>
      <c r="CO460" s="93" t="str">
        <f ca="1">IFERROR(VLOOKUP(CN460,'（様式１号）３整理番号表'!$T$5:$V$15,2,FALSE),"")</f>
        <v/>
      </c>
      <c r="CP460" s="924" t="str">
        <f t="shared" ca="1" si="796"/>
        <v/>
      </c>
      <c r="CQ460" s="93" t="str">
        <f ca="1">IFERROR(VLOOKUP(CP460,'（様式１号）３整理番号表'!$T$19:$V$24,2,FALSE),"")</f>
        <v/>
      </c>
      <c r="CR460" s="924" t="str">
        <f ca="1">IFERROR(IF(INDIRECT("'("&amp;'２個別表'!EO460&amp;")'!AV"&amp;84+EP460)&lt;&gt;1,"",1),"")</f>
        <v/>
      </c>
      <c r="CS460" s="232">
        <f t="shared" ca="1" si="797"/>
        <v>0</v>
      </c>
      <c r="CT460" s="248">
        <f t="shared" ca="1" si="798"/>
        <v>0</v>
      </c>
      <c r="CU460" s="376" t="str">
        <f ca="1">IF(ER460="補強",IF(COUNTIFS($Z$11:Z460,Z460,$W$11:W460,1)=1,"１①",""),IF(COUNTIFS($Z$11:Z460,Z460,$W$11:W460,2)=1,"２①",""))</f>
        <v/>
      </c>
      <c r="CV460" s="57" t="str">
        <f t="shared" ca="1" si="799"/>
        <v/>
      </c>
      <c r="CW460" s="927" t="str">
        <f t="shared" ca="1" si="800"/>
        <v/>
      </c>
      <c r="CX460" s="256" t="str">
        <f t="shared" ca="1" si="801"/>
        <v/>
      </c>
      <c r="CY460" s="256" t="str">
        <f t="shared" ca="1" si="802"/>
        <v/>
      </c>
      <c r="CZ460" s="256" t="str">
        <f t="shared" ca="1" si="803"/>
        <v/>
      </c>
      <c r="DA460" s="256" t="str">
        <f t="shared" ca="1" si="804"/>
        <v/>
      </c>
      <c r="DB460" s="316" t="str">
        <f ca="1">IFERROR(VLOOKUP($CU460,'（様式１号）３整理番号表'!$Z$19:$AB$32,3,FALSE),"")</f>
        <v/>
      </c>
      <c r="DC460" s="259" t="str">
        <f t="shared" ca="1" si="805"/>
        <v>-</v>
      </c>
      <c r="DD460" s="618" t="str">
        <f t="shared" ca="1" si="806"/>
        <v/>
      </c>
      <c r="DE460" s="321" t="str">
        <f ca="1">IF(AND(AO460=18,AS460=1),IF(COUNTIFS($Y$11:Y460,Y460,$AS$11:AS460,1)=1,"２②",""),IF($CU460="１①",INDEX(INDIRECT("'("&amp;$EO460&amp;")'!AR116:BB116"),1,MATCH(INDIRECT("'("&amp;$EO460&amp;")'!C118"),INDIRECT("'("&amp;$EO460&amp;")'!AR119:BB119"),0)),""))</f>
        <v/>
      </c>
      <c r="DF460" s="324" t="str">
        <f t="shared" ca="1" si="807"/>
        <v/>
      </c>
      <c r="DG460" s="313" t="str">
        <f t="shared" ca="1" si="808"/>
        <v/>
      </c>
      <c r="DH460" s="313" t="str">
        <f t="shared" ca="1" si="809"/>
        <v/>
      </c>
      <c r="DI460" s="313" t="str">
        <f t="shared" ca="1" si="810"/>
        <v/>
      </c>
      <c r="DJ460" s="313" t="str">
        <f t="shared" ca="1" si="811"/>
        <v/>
      </c>
      <c r="DK460" s="328" t="str">
        <f t="shared" ca="1" si="812"/>
        <v/>
      </c>
      <c r="DL460" s="334" t="str">
        <f t="shared" ca="1" si="813"/>
        <v/>
      </c>
      <c r="DM460" s="915" t="str">
        <f t="shared" ca="1" si="814"/>
        <v/>
      </c>
      <c r="DN460" s="15"/>
      <c r="DO460" s="324"/>
      <c r="DP460" s="16"/>
      <c r="DQ460" s="16"/>
      <c r="DR460" s="16"/>
      <c r="DS460" s="16"/>
      <c r="DT460" s="318" t="str">
        <f>IFERROR(VLOOKUP($DN460,'（様式１号）３整理番号表'!$Z$19:$AB$32,3,FALSE),"")</f>
        <v/>
      </c>
      <c r="DU460" s="259" t="str">
        <f t="shared" si="815"/>
        <v/>
      </c>
      <c r="DV460" s="14"/>
      <c r="DW460" s="17" t="str">
        <f t="shared" ca="1" si="816"/>
        <v/>
      </c>
      <c r="DX460" s="88" t="str">
        <f t="shared" ca="1" si="833"/>
        <v/>
      </c>
      <c r="DZ460" s="339">
        <f t="shared" ca="1" si="841"/>
        <v>0</v>
      </c>
      <c r="EA460" s="339">
        <f t="shared" ca="1" si="841"/>
        <v>0</v>
      </c>
      <c r="EB460" s="339">
        <f t="shared" ca="1" si="841"/>
        <v>0</v>
      </c>
      <c r="EC460" s="339">
        <f t="shared" ca="1" si="841"/>
        <v>0</v>
      </c>
      <c r="ED460" s="339">
        <f t="shared" ca="1" si="841"/>
        <v>0</v>
      </c>
      <c r="EE460" s="339">
        <f t="shared" ca="1" si="841"/>
        <v>0</v>
      </c>
      <c r="EF460" s="339">
        <f t="shared" ca="1" si="841"/>
        <v>0</v>
      </c>
      <c r="EG460" s="339">
        <f t="shared" ca="1" si="841"/>
        <v>0</v>
      </c>
      <c r="EH460" s="339">
        <f t="shared" ca="1" si="841"/>
        <v>0</v>
      </c>
      <c r="EI460" s="339">
        <f t="shared" ca="1" si="841"/>
        <v>0</v>
      </c>
      <c r="EJ460" s="339">
        <f t="shared" ca="1" si="841"/>
        <v>0</v>
      </c>
      <c r="EK460" s="339">
        <f t="shared" ca="1" si="841"/>
        <v>0</v>
      </c>
      <c r="EL460" s="339">
        <f t="shared" ca="1" si="841"/>
        <v>0</v>
      </c>
      <c r="EM460" s="339">
        <f t="shared" ca="1" si="841"/>
        <v>0</v>
      </c>
      <c r="EO460" s="919" t="str">
        <f t="shared" ref="EO460:EO510" ca="1" si="843">IFERROR(IF($EQ459="","",IF($EP459&lt;$EQ459,EO459,SMALL($FF$11:$FF$510,RANK(EO459,$FF$11:$FF$510,1)+1))),"")</f>
        <v/>
      </c>
      <c r="EP460" s="919" t="str">
        <f t="shared" ca="1" si="817"/>
        <v/>
      </c>
      <c r="EQ460" s="919" t="str">
        <f t="shared" ca="1" si="818"/>
        <v/>
      </c>
      <c r="ER460" s="919" t="str">
        <f t="shared" ca="1" si="819"/>
        <v/>
      </c>
      <c r="ES460" s="919" t="str">
        <f ca="1">IFERROR(INDEX('郵便番号（石川県）'!$A$3:$F$2574,MATCH(INDIRECT("'("&amp;EO460&amp;")'!E7"),'郵便番号（石川県）'!$A$3:$A$2574,0),6),"")</f>
        <v/>
      </c>
      <c r="ET460" s="919" t="str">
        <f ca="1">IFERROR(INDEX('郵便番号（石川県）'!$A$3:$F$2574,MATCH(INDIRECT("'("&amp;$EO460&amp;")'!E7"),'郵便番号（石川県）'!$A$3:$A$2574,0),5),"")</f>
        <v/>
      </c>
      <c r="EU460" s="919" t="str">
        <f t="shared" ca="1" si="820"/>
        <v/>
      </c>
      <c r="EV460" s="919" t="str">
        <f t="shared" ca="1" si="821"/>
        <v/>
      </c>
      <c r="EW460" s="919" t="str">
        <f t="shared" ca="1" si="822"/>
        <v/>
      </c>
      <c r="EX460" s="919" t="str">
        <f t="shared" ca="1" si="823"/>
        <v/>
      </c>
      <c r="EY460" s="919" t="str">
        <f t="shared" ca="1" si="824"/>
        <v/>
      </c>
      <c r="EZ460" s="919" t="str">
        <f t="shared" ca="1" si="825"/>
        <v/>
      </c>
      <c r="FA460" s="919" t="str">
        <f t="shared" ca="1" si="826"/>
        <v/>
      </c>
      <c r="FB460" s="919" t="str">
        <f t="shared" ca="1" si="827"/>
        <v/>
      </c>
      <c r="FC460" s="919" t="str">
        <f t="shared" ca="1" si="828"/>
        <v/>
      </c>
      <c r="FD460" s="627" t="str">
        <f t="shared" ca="1" si="829"/>
        <v/>
      </c>
      <c r="FE460" s="630">
        <v>450</v>
      </c>
      <c r="FF460" s="299" t="str">
        <f t="shared" ca="1" si="830"/>
        <v/>
      </c>
      <c r="FG460" s="993" t="str">
        <f t="shared" ca="1" si="831"/>
        <v/>
      </c>
      <c r="FH460" s="919" t="str">
        <f t="shared" ca="1" si="832"/>
        <v/>
      </c>
      <c r="FI460" s="299">
        <f ca="1">COUNTIF($FH$11:FH460,"■")</f>
        <v>0</v>
      </c>
    </row>
    <row r="461" spans="1:165" ht="34.5" customHeight="1">
      <c r="A461" s="445">
        <f t="shared" ref="A461:A510" ca="1" si="844">E461*1000000+C461*10000+F461*100+AN461</f>
        <v>0</v>
      </c>
      <c r="B461" s="446">
        <f>IF(R461&lt;&gt;"",IF(COUNTIF(R$11:R461,R461)=1,MAX(B$11:B460)+1,INDEX(B$11:B460,MATCH(R461,R$11:R460,0),1)),0)</f>
        <v>1</v>
      </c>
      <c r="C461" s="446">
        <f ca="1">IF(T461&lt;&gt;"",IF(COUNTIF(T$11:T461,T461)=1,MAX(C$11:C460)+1,INDEX(C$11:C460,MATCH(T461,T$11:T460,0),1)),0)</f>
        <v>0</v>
      </c>
      <c r="D461" s="446">
        <f ca="1">IF(U461&lt;&gt;"",IF(COUNTIF(U$11:U461,U461)=1,MAX(D$11:D460)+1,INDEX(D$11:D460,MATCH(U461,U$11:U460,0),1)),0)</f>
        <v>0</v>
      </c>
      <c r="E461" s="446">
        <f ca="1">IF(S461&lt;&gt;"",IF(COUNTIF(S$11:S461,S461)=1,MAX(E$11:E460)+1,INDEX(E$11:E460,MATCH(S461,S$11:S460,0),1)),0)</f>
        <v>0</v>
      </c>
      <c r="F461" s="446">
        <f ca="1">IF(Z461&lt;&gt;"",IF(COUNTIF(Z$11:Z461,Z461)=1,MAX(F$11:F460)+1,INDEX(F$11:F460,MATCH(Z461,Z$11:Z460,0),1)),0)</f>
        <v>0</v>
      </c>
      <c r="G461" s="447" cm="1">
        <f t="array" aca="1" ref="G461" ca="1">IF(Z461&lt;&gt;"",IF(COUNTIFS(Z$11:Z461,Z461,W$11:W461,W461)=1,MAX(G$11:G460)+1,INDEX(G$11:G460,MATCH(Z461&amp;W461,Z$11:Z460&amp;W$11:W461,0),1)),0)</f>
        <v>0</v>
      </c>
      <c r="H461" s="447">
        <f t="shared" ref="H461:H510" ca="1" si="845">IF(CR461=1,1,0)</f>
        <v>0</v>
      </c>
      <c r="I461" s="447">
        <f ca="1">IF(T461="",0,IF(COUNTIF(T$11:T461,T461)=1,1,0))</f>
        <v>0</v>
      </c>
      <c r="J461" s="447">
        <f ca="1">IF(U461="",0,IF(COUNTIF(U$11:U461,U461)=1,1,0))</f>
        <v>0</v>
      </c>
      <c r="K461" s="447">
        <f ca="1">IF(S461="",0,IF(COUNTIF(S$11:S461,S461)=1,1,0))</f>
        <v>0</v>
      </c>
      <c r="L461" s="446">
        <f ca="1">IF(Z461="",0,IF(COUNTIF(Z$11:Z461,Z461)=1,1,0))</f>
        <v>0</v>
      </c>
      <c r="M461" s="767">
        <f ca="1">IF($W461=2,IF(COUNTIFS($W$11:$W461,2,$Z$11:$Z461,$Z461)=1,1,0),0)</f>
        <v>0</v>
      </c>
      <c r="N461" s="767">
        <f ca="1">IF($W461=1,IF(COUNTIFS($W$11:$W461,2,$Z$11:$Z461,$Z461)=1,1,0),0)</f>
        <v>0</v>
      </c>
      <c r="O461" s="446">
        <f ca="1">IF(H461=0,0,IF(COUNTIF(Z$11:Z461,Z461)=1,1,0))</f>
        <v>0</v>
      </c>
      <c r="P461" s="448" t="str">
        <f t="shared" ref="P461:P510" ca="1" si="846">R461&amp;S461&amp;T461</f>
        <v>石川県</v>
      </c>
      <c r="Q461" s="89">
        <f t="shared" ref="Q461:Q510" ca="1" si="847">IF(Z461&lt;&gt;0,ROW()-10,0)</f>
        <v>451</v>
      </c>
      <c r="R461" s="170" t="s">
        <v>459</v>
      </c>
      <c r="S461" s="357" t="str">
        <f t="shared" ref="S461:S510" ca="1" si="848">IFERROR(IF(INDIRECT("'("&amp;EO461&amp;")'!E6")="",$ES461,INDIRECT("'("&amp;EO461&amp;")'!E6")),"")</f>
        <v/>
      </c>
      <c r="T461" s="357" t="str">
        <f t="shared" ref="T461:T510" ca="1" si="849">IF(S461="","",IF(W461=1,ET461,S461))</f>
        <v/>
      </c>
      <c r="U461" s="58" t="str">
        <f t="shared" ref="U461:U510" ca="1" si="850">IF(T461&lt;&gt;"",$T461&amp;IF($W461=1,"(補強)",IF($W461=2,"(補強以外)")),"")</f>
        <v/>
      </c>
      <c r="V461" s="58" t="str">
        <f t="shared" ref="V461:V510" ca="1" si="851">S461</f>
        <v/>
      </c>
      <c r="W461" s="920" t="str">
        <f t="shared" ref="W461:W510" ca="1" si="852">IF(S461="","",IF(ER461="補強",1,2))</f>
        <v/>
      </c>
      <c r="X461" s="369">
        <f ca="1">IFERROR(VLOOKUP(W461,'（様式１号）３整理番号表'!$B$4:$H$5,2,FALSE),0)</f>
        <v>0</v>
      </c>
      <c r="Y461" s="768" t="str" cm="1">
        <f t="array" aca="1" ref="Y461" ca="1">IF(AND(D461=0,F461=0),"",IF(COUNTIF(D$11:D461,D461)=1,1,IF(COUNTIFS(D$11:D461,D461,F$11:F461,F461)=1,INDEX((D$11:D461,F$11:F461,Y$11:Y461),MATCH(_xlfn.MAXIFS(F$11:F460,D$11:D460,D461),$F$11:F461,0),1,3)+1,INDEX((D$11:D461,F$11:F461,Y$11:Y461),MATCH(D461&amp;F461,D$11:D461&amp;F$11:F461,0),1,3))))</f>
        <v/>
      </c>
      <c r="Z461" s="40" t="str">
        <f t="shared" ref="Z461:Z510" ca="1" si="853">EU461</f>
        <v/>
      </c>
      <c r="AA461" s="924" t="str">
        <f t="shared" ref="AA461:AA510" ca="1" si="854">IF(W461="","",IF(W461=1,1,IF(AND(AL461=1,EV461="■"),4,IF(AND(AL461=1,EV461="□"),5,IF(EW461="■",3,2)))))</f>
        <v/>
      </c>
      <c r="AB461" s="93">
        <f ca="1">IFERROR(VLOOKUP(AA461,'（様式１号）３整理番号表'!$B$10:$H$16,2,FALSE),0)</f>
        <v>0</v>
      </c>
      <c r="AC461" s="924" t="str">
        <f t="shared" ref="AC461:AC510" ca="1" si="855">IFERROR(IF(INDIRECT("'("&amp;EO461&amp;")'!AA30")="■",1,""),"")</f>
        <v/>
      </c>
      <c r="AD461" s="924" t="str">
        <f t="shared" ref="AD461:AD510" ca="1" si="856">IFERROR(IF(INDIRECT("'("&amp;EO461&amp;")'!o13")="■",2,1),"")</f>
        <v/>
      </c>
      <c r="AE461" s="93">
        <f ca="1">IFERROR(VLOOKUP(AD461,'（様式１号）３整理番号表'!$B$21:$H$22,2,FALSE),0)</f>
        <v>0</v>
      </c>
      <c r="AF461" s="924" t="str">
        <f t="shared" ref="AF461:AF510" ca="1" si="857">IFERROR(IF(INDIRECT("'("&amp;EO461&amp;")'!B12")="■",1,IF(INDIRECT("'("&amp;EO461&amp;")'!h12")="■",2,IF(INDIRECT("'("&amp;EO461&amp;")'!o12")="■",3,IF(INDIRECT("'("&amp;EO461&amp;")'!v12")="■",4,IF(INDIRECT("'("&amp;EO461&amp;")'!ac12")="■",5,IF(OR(INDIRECT("'("&amp;EO461&amp;")'!b13")="■",INDIRECT("'("&amp;EO461&amp;")'!v13")="■"),6)))))),"")</f>
        <v/>
      </c>
      <c r="AG461" s="93">
        <f ca="1">IFERROR(VLOOKUP(AF461,'（様式１号）３整理番号表'!$B$26:$H$31,2,FALSE),0)</f>
        <v>0</v>
      </c>
      <c r="AH461" s="924" t="str">
        <f t="shared" ref="AH461:AH510" ca="1" si="858">IFERROR(INDIRECT("'("&amp;EO461&amp;")'!B23"),"")</f>
        <v/>
      </c>
      <c r="AI461" s="93">
        <f ca="1">IFERROR(VLOOKUP(AH461,'（様式１号）３整理番号表'!$J$5:$N$59,2,FALSE),0)</f>
        <v>0</v>
      </c>
      <c r="AJ461" s="77" t="str">
        <f t="shared" ref="AJ461:AJ510" ca="1" si="859">IFERROR(INDIRECT("'("&amp;EO461&amp;")'!D"&amp;36+EP461),"")</f>
        <v/>
      </c>
      <c r="AK461" s="93">
        <f ca="1">IFERROR(VLOOKUP(AJ461,'（様式１号）３整理番号表'!$P$5:$R$29,2,FALSE),0)</f>
        <v>0</v>
      </c>
      <c r="AL461" s="921" t="str">
        <f t="shared" ref="AL461:AL510" ca="1" si="860">IFERROR(IF(INDIRECT("'("&amp;EO461&amp;")'!J"&amp;36+EP461)="■",1,""),"")</f>
        <v/>
      </c>
      <c r="AM461" s="921" t="str">
        <f t="shared" ref="AM461:AM510" ca="1" si="861">IFERROR(IF(INDIRECT("'("&amp;EO461&amp;")'!K"&amp;36+EP461)="■",1,""),"")</f>
        <v/>
      </c>
      <c r="AN461" s="921"/>
      <c r="AO461" s="77" t="str">
        <f t="shared" ref="AO461:AO510" ca="1" si="862">IFERROR(INDIRECT("'("&amp;EO461&amp;")'!V"&amp;36+EP461),"")</f>
        <v/>
      </c>
      <c r="AP461" s="93">
        <f ca="1">IFERROR(VLOOKUP(AO461,'（様式１号）３整理番号表'!$P$5:$R$29,2,FALSE),0)</f>
        <v>0</v>
      </c>
      <c r="AQ461" s="924" t="str">
        <f t="shared" ref="AQ461:AQ510" ca="1" si="863">IFERROR(IF(OR(INDIRECT("'("&amp;EO461&amp;")'!AB"&amp;36+EP461)="",INDIRECT("'("&amp;EO461&amp;")'!AB"&amp;36+EP461)="□"),"",1),"")</f>
        <v/>
      </c>
      <c r="AR461" s="93">
        <f t="shared" ref="AR461:AR510" ca="1" si="864">IF(AT461&lt;&gt;"",IF(OR(Z461&lt;&gt;Z460,T461&lt;&gt;T460),1,AR460+1),0)</f>
        <v>0</v>
      </c>
      <c r="AS461" s="924" t="str">
        <f t="shared" ref="AS461:AS510" ca="1" si="865">IFERROR(IF(AND(AO461=18,INDIRECT("'("&amp;EO461&amp;")'!AD"&amp;36+EP461)="再取得"),1,""),"")</f>
        <v/>
      </c>
      <c r="AT461" s="40" t="str">
        <f t="shared" ref="AT461:AT510" ca="1" si="866">IFERROR("("&amp;INDIRECT("'("&amp;EO461&amp;")'!AD"&amp;36+EP461)&amp;")"&amp;INDIRECT("'("&amp;EO461&amp;")'!AF"&amp;36+EP461),"")</f>
        <v/>
      </c>
      <c r="AU461" s="93" t="str">
        <f t="shared" ref="AU461:AU510" ca="1" si="867">IF(W461=1,1,"")</f>
        <v/>
      </c>
      <c r="AV461" s="923" t="str">
        <f t="shared" ref="AV461:AV510" ca="1" si="868">IF(AO461="","","被災施設等")</f>
        <v/>
      </c>
      <c r="AW461" s="926" t="str">
        <f t="shared" ref="AW461:AW510" ca="1" si="869">IF(AA461=4,1,"")</f>
        <v/>
      </c>
      <c r="AX461" s="925" t="str">
        <f t="shared" ref="AX461:BA510" ca="1" si="870">IF($AW461="","",$AW461)</f>
        <v/>
      </c>
      <c r="AY461" s="925" t="str">
        <f t="shared" ca="1" si="870"/>
        <v/>
      </c>
      <c r="AZ461" s="925" t="str">
        <f t="shared" ca="1" si="870"/>
        <v/>
      </c>
      <c r="BA461" s="925" t="str">
        <f t="shared" ca="1" si="870"/>
        <v/>
      </c>
      <c r="BB461" s="925" t="str">
        <f t="shared" ref="BB461:BB510" ca="1" si="871">IF(AA461=5,1,"")</f>
        <v/>
      </c>
      <c r="BC461" s="925" t="str">
        <f t="shared" ref="BC461:BE510" ca="1" si="872">IF($BB461="","",$BB461)</f>
        <v/>
      </c>
      <c r="BD461" s="925" t="str">
        <f t="shared" ca="1" si="872"/>
        <v/>
      </c>
      <c r="BE461" s="925" t="str">
        <f t="shared" ca="1" si="872"/>
        <v/>
      </c>
      <c r="BF461" s="77" t="str">
        <f t="shared" ref="BF461:BF510" ca="1" si="873">IFERROR(IF(INDIRECT("'("&amp;EO461&amp;")'!U"&amp;52+EP461)="","",DBCS(INDIRECT("'("&amp;EO461&amp;")'!U"&amp;52+EP461))),"")</f>
        <v/>
      </c>
      <c r="BG461" s="924" t="str">
        <f t="shared" ref="BG461:BG510" ca="1" si="874">IFERROR(INDIRECT("'("&amp;EO461&amp;")'!AB"&amp;52+EP461),"")</f>
        <v/>
      </c>
      <c r="BH461" s="94">
        <f ca="1">IF(BF461&lt;&gt;"",INDEX('（様式１号）３整理番号表'!$AB$7:$AQ$12,MATCH(BF461,'（様式１号）３整理番号表'!$AA$7:$AA$12,0),MATCH(BG461,'（様式１号）３整理番号表'!$AB$6:$AQ$6,0)),0)</f>
        <v>0</v>
      </c>
      <c r="BI461" s="921" t="str">
        <f t="shared" ref="BI461:BI510" ca="1" si="875">IF(BJ461="","",1)</f>
        <v/>
      </c>
      <c r="BJ461" s="922" t="str">
        <f t="shared" ref="BJ461:BJ510" ca="1" si="876">IFERROR(IF(INDIRECT("'("&amp;EO461&amp;")'!AF"&amp;52+EP461)="","",INDIRECT("'("&amp;EO461&amp;")'!AF"&amp;52+EP461)),"")</f>
        <v/>
      </c>
      <c r="BK461" s="926" t="str">
        <f t="shared" ref="BK461:BK510" ca="1" si="877">IFERROR(IF(INDIRECT("'("&amp;EO461&amp;")'!AI"&amp;52+EP461)="■",1,""),"")</f>
        <v/>
      </c>
      <c r="BL461" s="922" t="str">
        <f t="shared" ref="BL461:BL510" ca="1" si="878">IFERROR(IF(INDIRECT("'("&amp;EO461&amp;")'!AL"&amp;52+EP461)="■",1,""),"")</f>
        <v/>
      </c>
      <c r="BM461" s="79" t="str">
        <f t="shared" ref="BM461:BM510" ca="1" si="879">IFERROR(INDIRECT("'("&amp;EO461&amp;")'!P"&amp;52+EP461),"")</f>
        <v/>
      </c>
      <c r="BN461" s="82" t="str">
        <f t="shared" ref="BN461:BN510" ca="1" si="880">IFERROR(IF(INDIRECT("'("&amp;EO461&amp;")'!R"&amp;52+EP461)="","",INDIRECT("'("&amp;EO461&amp;")'!R"&amp;52+EP461)),"")</f>
        <v/>
      </c>
      <c r="BO461" s="83" t="str">
        <f t="shared" ref="BO461:BO510" ca="1" si="881">IFERROR(INDIRECT("'("&amp;EO461&amp;")'!J"&amp;52+EP461),"")</f>
        <v/>
      </c>
      <c r="BP461" s="84" t="str">
        <f t="shared" ref="BP461:BP510" ca="1" si="882">IFERROR(INDIRECT("'("&amp;EO461&amp;")'!M"&amp;52+EP461),"")</f>
        <v/>
      </c>
      <c r="BQ461" s="82" t="str">
        <f t="shared" ref="BQ461:BQ510" ca="1" si="883">IFERROR(IF(INDIRECT("'("&amp;EO461&amp;")'!Y"&amp;68+EP461)="",INDIRECT("'("&amp;EO461&amp;")'!S"&amp;68+EP461),INDIRECT("'("&amp;EO461&amp;")'!Y"&amp;68+EP461)&amp;"("&amp;INDIRECT("'("&amp;EO461&amp;")'!S"&amp;68+EP461)&amp;")"),"")</f>
        <v/>
      </c>
      <c r="BR461" s="97" t="str">
        <f t="shared" ref="BR461:BR510" ca="1" si="884">IFERROR(INDIRECT("'("&amp;EO461&amp;")'!M"&amp;68+EP461),"")</f>
        <v/>
      </c>
      <c r="BS461" s="95" t="str">
        <f t="shared" ref="BS461:BS510" ca="1" si="885">IFERROR(IF(INDIRECT("'("&amp;EO461&amp;")'!P"&amp;68+EP461)="■",1,""),"")</f>
        <v/>
      </c>
      <c r="BT461" s="184" t="str">
        <f t="shared" ref="BT461:BT510" ca="1" si="886">IF($AO461=19,$BR461*290,IF($AO461=20,$BR461*880,IF($AO461=21,$BR461*1200,IF($AO461=22,$BR461*4500,IF(AND($AO461=23,$BS461&lt;&gt;1),"特認","")))))</f>
        <v/>
      </c>
      <c r="BU461" s="611" t="str">
        <f t="shared" ref="BU461:BU510" ca="1" si="887">IFERROR(IF(AQ461="","",INDIRECT("'("&amp;EO461&amp;")'!AB"&amp;36+EP461)),"")</f>
        <v/>
      </c>
      <c r="BV461" s="77" t="str">
        <f t="shared" ref="BV461:BV510" ca="1" si="888">IFERROR(INDIRECT("'("&amp;EO461&amp;")'!B18"),"")</f>
        <v/>
      </c>
      <c r="BW461" s="85" t="str">
        <f t="shared" ref="BW461:BW510" ca="1" si="889">IFERROR(INDIRECT("'("&amp;EO461&amp;")'!D"&amp;84+EP461),"")</f>
        <v/>
      </c>
      <c r="BX461" s="86" t="str">
        <f t="shared" ref="BX461:BX510" ca="1" si="890">IFERROR(INDIRECT("'("&amp;EO461&amp;")'!R"&amp;84+EP461),"")</f>
        <v/>
      </c>
      <c r="BY461" s="231">
        <f ca="1">IF('ポイント要件確認等（個別表）'!AD461=1,ROUNDDOWN('ポイント要件確認等（個別表）'!AV461,-3),IF('ポイント要件確認等（個別表）'!AD461=2,ROUNDDOWN('ポイント要件確認等（個別表）'!BH461,-3),IF('ポイント要件確認等（個別表）'!AD461=3,ROUNDDOWN('ポイント要件確認等（個別表）'!BT461,-3),0)))</f>
        <v>0</v>
      </c>
      <c r="BZ461" s="86" t="str">
        <f t="shared" ref="BZ461:BZ510" ca="1" si="891">IFERROR(INDIRECT("'("&amp;EO461&amp;")'!AE"&amp;84+EP461),"")</f>
        <v/>
      </c>
      <c r="CA461" s="232" t="str">
        <f t="shared" ref="CA461:CA510" ca="1" si="892">IFERROR(BW461-SUM(BY461,BZ461,CC461,CD461,CE461),"")</f>
        <v/>
      </c>
      <c r="CB461" s="232">
        <f t="shared" ref="CB461:CB510" ca="1" si="893">SUM(CC461:CE461)</f>
        <v>0</v>
      </c>
      <c r="CC461" s="86" t="str">
        <f t="shared" ref="CC461:CC510" ca="1" si="894">IFERROR(IF(OR(BV461=2,BV461=3,AND(BV461=1,CG461="控除不可")),ROUNDDOWN(BX461*0.2,-3),IF(AND(BV461=1,CG461="全額控除"),ROUNDDOWN(BX461/1.1*0.2,-3),ROUNDDOWN(BX461/110*102*0.2,-3))),"")</f>
        <v/>
      </c>
      <c r="CD461" s="86" t="str">
        <f t="shared" ref="CD461:CD510" ca="1" si="895">IFERROR(IF(OR(BV461=2,BV461=3,AND(BV461=1,CG461="控除不可")),ROUNDDOWN(BX461*0.2,-3),IF(AND(BV461=1,CG461="全額控除"),ROUNDDOWN(BX461/1.1*0.2,-3),ROUNDDOWN(BX461/110*102*0.2,-3))),"")</f>
        <v/>
      </c>
      <c r="CE461" s="609"/>
      <c r="CF461" s="86" t="str">
        <f t="shared" ref="CF461:CF510" ca="1" si="896">IFERROR(INDIRECT("'("&amp;EO461&amp;")'!AK"&amp;84+EP461),"")</f>
        <v/>
      </c>
      <c r="CG461" s="185" t="str">
        <f t="shared" ref="CG461:CG510" ca="1" si="897">IFERROR(INDIRECT("'("&amp;EO461&amp;")'!N18"),"")</f>
        <v/>
      </c>
      <c r="CH461" s="246" t="str">
        <f t="shared" ref="CH461:CH510" ca="1" si="898">IF($BX461&gt;0,IF(AND($BV461=1,$CG461="控除不可"),"該当なし",IF(AND($BV461=1,$CG461="80%控除対象"),ROUNDDOWN($BX461*8/110,0),IF(AND($BV461=1,$CG461="全額控除"),ROUNDDOWN($BX461*10/110,0),IF(OR($BV461=2,$BV461=3),"該当なし","含税額")))),"")</f>
        <v>含税額</v>
      </c>
      <c r="CI461" s="247" t="str">
        <f t="shared" ref="CI461:CI510" ca="1" si="899">IF($BW461&gt;0,IF(AND($BV461=1,$CG461="控除不可"),"",IF(AND($BV461=1,$CG461="80%控除対象"),ROUNDDOWN($BY461*8/102,0),IF(AND($BV461=1,$CG461="全額控除"),ROUNDDOWN($BY461*10/100,0),IF(OR($BV461=2,$BV461=3),"","")))),"")</f>
        <v/>
      </c>
      <c r="CJ461" s="87" t="str">
        <f ca="1">IFERROR(IF(INDIRECT("'("&amp;'２個別表'!EO461&amp;")'!AR"&amp;84+EP461)&lt;&gt;1,"",1),"")</f>
        <v/>
      </c>
      <c r="CK461" s="244" t="str">
        <f t="shared" ref="CK461:CK510" ca="1" si="900">IFERROR(IF(INDIRECT("'("&amp;EO461&amp;")'!AW"&amp;84+EP461)&lt;&gt;1,"",1),"")</f>
        <v/>
      </c>
      <c r="CL461" s="235" t="str">
        <f t="shared" ref="CL461:CL510" ca="1" si="901">IFERROR(IF(INDIRECT("'("&amp;EO461&amp;")'!AX"&amp;84+EP461)="","",INDIRECT("'("&amp;EO461&amp;")'!AX"&amp;84+EP461)),"")</f>
        <v/>
      </c>
      <c r="CM461" s="239" t="str">
        <f t="shared" ref="CM461:CM510" ca="1" si="902">IFERROR(IF(INDIRECT("'("&amp;EO461&amp;")'!AY"&amp;84+EP461)="","",INDIRECT("'("&amp;EO461&amp;")'!AY"&amp;84+EP461)),"")</f>
        <v/>
      </c>
      <c r="CN461" s="77" t="str">
        <f t="shared" ref="CN461:CN510" ca="1" si="903">IFERROR(IF(INDIRECT("'("&amp;EO461&amp;")'!AZ"&amp;84+EP461)="","",INDIRECT("'("&amp;EO461&amp;")'!AZ"&amp;84+EP461)),"")</f>
        <v/>
      </c>
      <c r="CO461" s="93" t="str">
        <f ca="1">IFERROR(VLOOKUP(CN461,'（様式１号）３整理番号表'!$T$5:$V$15,2,FALSE),"")</f>
        <v/>
      </c>
      <c r="CP461" s="924" t="str">
        <f t="shared" ref="CP461:CP510" ca="1" si="904">IFERROR(IF(INDIRECT("'("&amp;EO461&amp;")'!AZ"&amp;84+EP461)="","",INDIRECT("'("&amp;EO461&amp;")'!AZ"&amp;84+EP461)),"")</f>
        <v/>
      </c>
      <c r="CQ461" s="93" t="str">
        <f ca="1">IFERROR(VLOOKUP(CP461,'（様式１号）３整理番号表'!$T$19:$V$24,2,FALSE),"")</f>
        <v/>
      </c>
      <c r="CR461" s="924" t="str">
        <f ca="1">IFERROR(IF(INDIRECT("'("&amp;'２個別表'!EO461&amp;")'!AV"&amp;84+EP461)&lt;&gt;1,"",1),"")</f>
        <v/>
      </c>
      <c r="CS461" s="232">
        <f t="shared" ref="CS461:CS510" ca="1" si="905">IF(CR461=1,BZ461,0)</f>
        <v>0</v>
      </c>
      <c r="CT461" s="248">
        <f t="shared" ref="CT461:CT510" ca="1" si="906">IF(CR461=1,ROUNDDOWN(CS461/15,-3),0)</f>
        <v>0</v>
      </c>
      <c r="CU461" s="376" t="str">
        <f ca="1">IF(ER461="補強",IF(COUNTIFS($Z$11:Z461,Z461,$W$11:W461,1)=1,"１①",""),IF(COUNTIFS($Z$11:Z461,Z461,$W$11:W461,2)=1,"２①",""))</f>
        <v/>
      </c>
      <c r="CV461" s="57" t="str">
        <f t="shared" ref="CV461:CV510" ca="1" si="907">IF(CU461="１①",IF(INDIRECT("'("&amp;EO461&amp;")'!c114")="１① 付加価値額の拡大（１人当たり）",2,1),"")</f>
        <v/>
      </c>
      <c r="CW461" s="927" t="str">
        <f t="shared" ref="CW461:CW510" ca="1" si="908">IF(CU461="２①",5,IF(CU461="１①",INDIRECT("'("&amp;EO461&amp;")'!M114"),""))</f>
        <v/>
      </c>
      <c r="CX461" s="256" t="str">
        <f t="shared" ref="CX461:CX510" ca="1" si="909">IF($CU461="２①",1,IF($CU461="１①",INDIRECT("'("&amp;$EO461&amp;")'!I114"),""))</f>
        <v/>
      </c>
      <c r="CY461" s="256" t="str">
        <f t="shared" ref="CY461:CY510" ca="1" si="910">IF($CU461="２①",1,IF($CU461="１①",INDIRECT("'("&amp;$EO461&amp;")'!P114"),""))</f>
        <v/>
      </c>
      <c r="CZ461" s="256" t="str">
        <f t="shared" ref="CZ461:CZ510" ca="1" si="911">IF($CU461="２①",IF(INDIRECT("'("&amp;$EO461&amp;")'!B101")="■",IF(INDIRECT("'("&amp;$EO461&amp;")'!V101")="","",INDIRECT("'("&amp;$EO461&amp;")'!V101")),""),IF($CU461="１①",INDIRECT("'("&amp;$EO461&amp;")'!T114"),""))</f>
        <v/>
      </c>
      <c r="DA461" s="256" t="str">
        <f t="shared" ref="DA461:DA510" ca="1" si="912">IF($CU461="２①",IF(INDIRECT("'("&amp;$EO461&amp;")'!B101")="■",IF(INDIRECT("'("&amp;$EO461&amp;")'!Z101")="","",INDIRECT("'("&amp;$EO461&amp;")'!Z101")),""),IF($CU461="１①",INDIRECT("'("&amp;$EO461&amp;")'!X114"),""))</f>
        <v/>
      </c>
      <c r="DB461" s="316" t="str">
        <f ca="1">IFERROR(VLOOKUP($CU461,'（様式１号）３整理番号表'!$Z$19:$AB$32,3,FALSE),"")</f>
        <v/>
      </c>
      <c r="DC461" s="259" t="str">
        <f t="shared" ref="DC461:DC510" ca="1" si="913">IF(OR($DA461&lt;=0,$DA461=""),"-",IF(OR($CX461="",$CX461&lt;=0),0,IF($CW461=5,ROUNDDOWN(($DA461-$CX461)/$CX461,3),IF($CW461=4,ROUNDDOWN(($DA461-$CX461)/$CX461*3/4,3),0))))</f>
        <v>-</v>
      </c>
      <c r="DD461" s="618" t="str">
        <f t="shared" ref="DD461:DD510" ca="1" si="914">IF($CU461="２①",INDIRECT("'("&amp;EO461&amp;")'!af"&amp;101),IF($CU461="１①",INDIRECT("'("&amp;EO461&amp;")'!ad"&amp;114),""))</f>
        <v/>
      </c>
      <c r="DE461" s="321" t="str">
        <f ca="1">IF(AND(AO461=18,AS461=1),IF(COUNTIFS($Y$11:Y461,Y461,$AS$11:AS461,1)=1,"２②",""),IF($CU461="１①",INDEX(INDIRECT("'("&amp;$EO461&amp;")'!AR116:BB116"),1,MATCH(INDIRECT("'("&amp;$EO461&amp;")'!C118"),INDIRECT("'("&amp;$EO461&amp;")'!AR119:BB119"),0)),""))</f>
        <v/>
      </c>
      <c r="DF461" s="324" t="str">
        <f t="shared" ref="DF461:DF510" ca="1" si="915">IF($DE461="２②",INDEX(INDIRECT("'("&amp;$EO461&amp;")'!C105:AK107"),MATCH("■",INDIRECT("'("&amp;$EO461&amp;")'!B105:B107"),0),13),IF($DE461="","",INDIRECT("'("&amp;$EO461&amp;")'!M118")))</f>
        <v/>
      </c>
      <c r="DG461" s="313" t="str">
        <f t="shared" ref="DG461:DG510" ca="1" si="916">IF($DE461="２②",INDEX(INDIRECT("'("&amp;$EO461&amp;")'!C105:AK107"),MATCH("■",INDIRECT("'("&amp;$EO461&amp;")'!B105:B107"),0),9),IF($DE461="","",INDIRECT("'("&amp;$EO461&amp;")'!I118")))</f>
        <v/>
      </c>
      <c r="DH461" s="313" t="str">
        <f t="shared" ref="DH461:DH510" ca="1" si="917">IF($DE461="２②",INDEX(INDIRECT("'("&amp;$EO461&amp;")'!C105:AK107"),MATCH("■",INDIRECT("'("&amp;$EO461&amp;")'!B105:B107"),0),16),IF($DE461="","",INDIRECT("'("&amp;$EO461&amp;")'!P118")))</f>
        <v/>
      </c>
      <c r="DI461" s="313" t="str">
        <f t="shared" ref="DI461:DI510" ca="1" si="918">IF($DE461="２②",INDEX(INDIRECT("'("&amp;$EO461&amp;")'!C105:AK107"),MATCH("■",INDIRECT("'("&amp;$EO461&amp;")'!B105:B107"),0),20),IF($DE461="","",INDIRECT("'("&amp;$EO461&amp;")'!T118")))</f>
        <v/>
      </c>
      <c r="DJ461" s="313" t="str">
        <f t="shared" ref="DJ461:DJ510" ca="1" si="919">IF($DE461="２②",INDEX(INDIRECT("'("&amp;$EO461&amp;")'!C105:AK107"),MATCH("■",INDIRECT("'("&amp;$EO461&amp;")'!B105:B107"),0),24),IF($DE461="","",INDIRECT("'("&amp;$EO461&amp;")'!X118")))</f>
        <v/>
      </c>
      <c r="DK461" s="328" t="str">
        <f t="shared" ref="DK461:DK510" ca="1" si="920">IF($DE461="２②",INDEX(INDIRECT("'("&amp;$EO461&amp;")'!C105:AK107"),MATCH("■",INDIRECT("'("&amp;$EO461&amp;")'!B105:B107"),0),12),IF($DE461="","",INDIRECT("'("&amp;$EO461&amp;")'!L118")))</f>
        <v/>
      </c>
      <c r="DL461" s="334" t="str">
        <f t="shared" ref="DL461:DL510" ca="1" si="921">IFERROR(IF($DE461&lt;&gt;0,ROUNDDOWN(($DJ461-$DG461)/$DG461,3),""),"")</f>
        <v/>
      </c>
      <c r="DM461" s="915" t="str">
        <f t="shared" ref="DM461:DM510" ca="1" si="922">IF($DE461="２②",INDEX(INDIRECT("'("&amp;$EO461&amp;")'!C105:AK107"),MATCH("■",INDIRECT("'("&amp;$EO461&amp;")'!B105:B107"),0),30),IF($DE461="","",INDIRECT("'("&amp;$EO461&amp;")'!AD118")))</f>
        <v/>
      </c>
      <c r="DN461" s="15"/>
      <c r="DO461" s="324"/>
      <c r="DP461" s="16"/>
      <c r="DQ461" s="16"/>
      <c r="DR461" s="16"/>
      <c r="DS461" s="16"/>
      <c r="DT461" s="318" t="str">
        <f>IFERROR(VLOOKUP($DN461,'（様式１号）３整理番号表'!$Z$19:$AB$32,3,FALSE),"")</f>
        <v/>
      </c>
      <c r="DU461" s="259" t="str">
        <f t="shared" ref="DU461:DU510" si="923">IF($DN461&lt;&gt;0,ROUNDDOWN(($DS461-$DP461)/$DP461,3),"")</f>
        <v/>
      </c>
      <c r="DV461" s="14"/>
      <c r="DW461" s="17" t="str">
        <f t="shared" ref="DW461:DW510" ca="1" si="924">IF(Z461&lt;&gt;"","■","")</f>
        <v/>
      </c>
      <c r="DX461" s="88" t="str">
        <f t="shared" ca="1" si="833"/>
        <v/>
      </c>
      <c r="DZ461" s="339">
        <f t="shared" ca="1" si="841"/>
        <v>0</v>
      </c>
      <c r="EA461" s="339">
        <f t="shared" ca="1" si="841"/>
        <v>0</v>
      </c>
      <c r="EB461" s="339">
        <f t="shared" ca="1" si="841"/>
        <v>0</v>
      </c>
      <c r="EC461" s="339">
        <f t="shared" ca="1" si="841"/>
        <v>0</v>
      </c>
      <c r="ED461" s="339">
        <f t="shared" ca="1" si="841"/>
        <v>0</v>
      </c>
      <c r="EE461" s="339">
        <f t="shared" ca="1" si="841"/>
        <v>0</v>
      </c>
      <c r="EF461" s="339">
        <f t="shared" ca="1" si="841"/>
        <v>0</v>
      </c>
      <c r="EG461" s="339">
        <f t="shared" ca="1" si="841"/>
        <v>0</v>
      </c>
      <c r="EH461" s="339">
        <f t="shared" ca="1" si="841"/>
        <v>0</v>
      </c>
      <c r="EI461" s="339">
        <f t="shared" ca="1" si="841"/>
        <v>0</v>
      </c>
      <c r="EJ461" s="339">
        <f t="shared" ca="1" si="841"/>
        <v>0</v>
      </c>
      <c r="EK461" s="339">
        <f t="shared" ca="1" si="841"/>
        <v>0</v>
      </c>
      <c r="EL461" s="339">
        <f t="shared" ca="1" si="841"/>
        <v>0</v>
      </c>
      <c r="EM461" s="339">
        <f t="shared" ca="1" si="841"/>
        <v>0</v>
      </c>
      <c r="EO461" s="919" t="str">
        <f t="shared" ca="1" si="843"/>
        <v/>
      </c>
      <c r="EP461" s="919" t="str">
        <f t="shared" ref="EP461:EP510" ca="1" si="925">IF(EO461="","",IF(EO460=EO461,EP460+1,1))</f>
        <v/>
      </c>
      <c r="EQ461" s="919" t="str">
        <f t="shared" ref="EQ461:EQ510" ca="1" si="926">IFERROR(IF($EO460=$EO461,EQ460,MAX(INDIRECT("'("&amp;EO461&amp;")'!B37:B46"))),"")</f>
        <v/>
      </c>
      <c r="ER461" s="919" t="str">
        <f t="shared" ref="ER461:ER510" ca="1" si="927">IFERROR(INDEX(INDIRECT("'("&amp;EO461&amp;")'!$AD$37:$AD$46"),MATCH(EP461,INDIRECT("'("&amp;EO461&amp;")'!$B$37:$B$46"),0),1),"")</f>
        <v/>
      </c>
      <c r="ES461" s="919" t="str">
        <f ca="1">IFERROR(INDEX('郵便番号（石川県）'!$A$3:$F$2574,MATCH(INDIRECT("'("&amp;EO461&amp;")'!E7"),'郵便番号（石川県）'!$A$3:$A$2574,0),6),"")</f>
        <v/>
      </c>
      <c r="ET461" s="919" t="str">
        <f ca="1">IFERROR(INDEX('郵便番号（石川県）'!$A$3:$F$2574,MATCH(INDIRECT("'("&amp;$EO461&amp;")'!E7"),'郵便番号（石川県）'!$A$3:$A$2574,0),5),"")</f>
        <v/>
      </c>
      <c r="EU461" s="919" t="str">
        <f t="shared" ref="EU461:EU510" ca="1" si="928">IFERROR(INDIRECT("'("&amp;$EO461&amp;")'!N5"),"")</f>
        <v/>
      </c>
      <c r="EV461" s="919" t="str">
        <f t="shared" ref="EV461:EV510" ca="1" si="929">IFERROR(INDIRECT("'("&amp;EO461&amp;")'!H13"),"")</f>
        <v/>
      </c>
      <c r="EW461" s="919" t="str">
        <f t="shared" ref="EW461:EW510" ca="1" si="930">IFERROR(IF(OR(INDIRECT("'("&amp;EO461&amp;")'!H12")="■",INDIRECT("'("&amp;EO461&amp;")'!ac12")="■"),"■",""),"")</f>
        <v/>
      </c>
      <c r="EX461" s="919" t="str">
        <f t="shared" ref="EX461:EX510" ca="1" si="931">IF(EO461="","","("&amp;EO461&amp;")")</f>
        <v/>
      </c>
      <c r="EY461" s="919" t="str">
        <f t="shared" ref="EY461:EY510" ca="1" si="932">EX461&amp;EP461</f>
        <v/>
      </c>
      <c r="EZ461" s="919" t="str">
        <f t="shared" ref="EZ461:EZ510" ca="1" si="933">IFERROR(INDIRECT("'("&amp;$EO461&amp;")'!B122"),"")</f>
        <v/>
      </c>
      <c r="FA461" s="919" t="str">
        <f t="shared" ref="FA461:FA510" ca="1" si="934">IFERROR(IF(INDIRECT("'("&amp;$EO461&amp;")'!AE136")="",1,2),"")</f>
        <v/>
      </c>
      <c r="FB461" s="919" t="str">
        <f t="shared" ref="FB461:FB510" ca="1" si="935">IFERROR(INDIRECT("'("&amp;$EO461&amp;")'!L122"),"")</f>
        <v/>
      </c>
      <c r="FC461" s="919" t="str">
        <f t="shared" ref="FC461:FC510" ca="1" si="936">IFERROR(IF(INDIRECT("'("&amp;$EO461&amp;")'!AG144")="",1,2),"")</f>
        <v/>
      </c>
      <c r="FD461" s="627" t="str">
        <f t="shared" ref="FD461:FD510" ca="1" si="937">IFERROR(IF(INDIRECT("'("&amp;$EO461&amp;")'!AE2")="■","■",""),"")</f>
        <v/>
      </c>
      <c r="FE461" s="630">
        <v>451</v>
      </c>
      <c r="FF461" s="299" t="str">
        <f t="shared" ref="FF461:FF510" ca="1" si="938">IFERROR(IF(INDIRECT("'("&amp;FE461&amp;")'!T2")="農業機械再取得等支援事業要望申込書",FE461,""),"")</f>
        <v/>
      </c>
      <c r="FG461" s="993" t="str">
        <f t="shared" ref="FG461:FG510" ca="1" si="939">IFERROR(INDIRECT("'("&amp;EO461&amp;")'!M"&amp;36+EP461),"")</f>
        <v/>
      </c>
      <c r="FH461" s="919" t="str">
        <f t="shared" ref="FH461:FH510" ca="1" si="940">IFERROR(IF(BW461-BX461&gt;0,"■",""),"")</f>
        <v/>
      </c>
      <c r="FI461" s="299">
        <f ca="1">COUNTIF($FH$11:FH461,"■")</f>
        <v>0</v>
      </c>
    </row>
    <row r="462" spans="1:165" ht="34.5" customHeight="1">
      <c r="A462" s="445">
        <f t="shared" ca="1" si="844"/>
        <v>0</v>
      </c>
      <c r="B462" s="446">
        <f>IF(R462&lt;&gt;"",IF(COUNTIF(R$11:R462,R462)=1,MAX(B$11:B461)+1,INDEX(B$11:B461,MATCH(R462,R$11:R461,0),1)),0)</f>
        <v>1</v>
      </c>
      <c r="C462" s="446">
        <f ca="1">IF(T462&lt;&gt;"",IF(COUNTIF(T$11:T462,T462)=1,MAX(C$11:C461)+1,INDEX(C$11:C461,MATCH(T462,T$11:T461,0),1)),0)</f>
        <v>0</v>
      </c>
      <c r="D462" s="446">
        <f ca="1">IF(U462&lt;&gt;"",IF(COUNTIF(U$11:U462,U462)=1,MAX(D$11:D461)+1,INDEX(D$11:D461,MATCH(U462,U$11:U461,0),1)),0)</f>
        <v>0</v>
      </c>
      <c r="E462" s="446">
        <f ca="1">IF(S462&lt;&gt;"",IF(COUNTIF(S$11:S462,S462)=1,MAX(E$11:E461)+1,INDEX(E$11:E461,MATCH(S462,S$11:S461,0),1)),0)</f>
        <v>0</v>
      </c>
      <c r="F462" s="446">
        <f ca="1">IF(Z462&lt;&gt;"",IF(COUNTIF(Z$11:Z462,Z462)=1,MAX(F$11:F461)+1,INDEX(F$11:F461,MATCH(Z462,Z$11:Z461,0),1)),0)</f>
        <v>0</v>
      </c>
      <c r="G462" s="447" cm="1">
        <f t="array" aca="1" ref="G462" ca="1">IF(Z462&lt;&gt;"",IF(COUNTIFS(Z$11:Z462,Z462,W$11:W462,W462)=1,MAX(G$11:G461)+1,INDEX(G$11:G461,MATCH(Z462&amp;W462,Z$11:Z461&amp;W$11:W462,0),1)),0)</f>
        <v>0</v>
      </c>
      <c r="H462" s="447">
        <f t="shared" ca="1" si="845"/>
        <v>0</v>
      </c>
      <c r="I462" s="447">
        <f ca="1">IF(T462="",0,IF(COUNTIF(T$11:T462,T462)=1,1,0))</f>
        <v>0</v>
      </c>
      <c r="J462" s="447">
        <f ca="1">IF(U462="",0,IF(COUNTIF(U$11:U462,U462)=1,1,0))</f>
        <v>0</v>
      </c>
      <c r="K462" s="447">
        <f ca="1">IF(S462="",0,IF(COUNTIF(S$11:S462,S462)=1,1,0))</f>
        <v>0</v>
      </c>
      <c r="L462" s="446">
        <f ca="1">IF(Z462="",0,IF(COUNTIF(Z$11:Z462,Z462)=1,1,0))</f>
        <v>0</v>
      </c>
      <c r="M462" s="767">
        <f ca="1">IF($W462=2,IF(COUNTIFS($W$11:$W462,2,$Z$11:$Z462,$Z462)=1,1,0),0)</f>
        <v>0</v>
      </c>
      <c r="N462" s="767">
        <f ca="1">IF($W462=1,IF(COUNTIFS($W$11:$W462,2,$Z$11:$Z462,$Z462)=1,1,0),0)</f>
        <v>0</v>
      </c>
      <c r="O462" s="446">
        <f ca="1">IF(H462=0,0,IF(COUNTIF(Z$11:Z462,Z462)=1,1,0))</f>
        <v>0</v>
      </c>
      <c r="P462" s="448" t="str">
        <f t="shared" ca="1" si="846"/>
        <v>石川県</v>
      </c>
      <c r="Q462" s="89">
        <f t="shared" ca="1" si="847"/>
        <v>452</v>
      </c>
      <c r="R462" s="170" t="s">
        <v>459</v>
      </c>
      <c r="S462" s="357" t="str">
        <f t="shared" ca="1" si="848"/>
        <v/>
      </c>
      <c r="T462" s="357" t="str">
        <f t="shared" ca="1" si="849"/>
        <v/>
      </c>
      <c r="U462" s="58" t="str">
        <f t="shared" ca="1" si="850"/>
        <v/>
      </c>
      <c r="V462" s="58" t="str">
        <f t="shared" ca="1" si="851"/>
        <v/>
      </c>
      <c r="W462" s="920" t="str">
        <f t="shared" ca="1" si="852"/>
        <v/>
      </c>
      <c r="X462" s="369">
        <f ca="1">IFERROR(VLOOKUP(W462,'（様式１号）３整理番号表'!$B$4:$H$5,2,FALSE),0)</f>
        <v>0</v>
      </c>
      <c r="Y462" s="768" t="str" cm="1">
        <f t="array" aca="1" ref="Y462" ca="1">IF(AND(D462=0,F462=0),"",IF(COUNTIF(D$11:D462,D462)=1,1,IF(COUNTIFS(D$11:D462,D462,F$11:F462,F462)=1,INDEX((D$11:D462,F$11:F462,Y$11:Y462),MATCH(_xlfn.MAXIFS(F$11:F461,D$11:D461,D462),$F$11:F462,0),1,3)+1,INDEX((D$11:D462,F$11:F462,Y$11:Y462),MATCH(D462&amp;F462,D$11:D462&amp;F$11:F462,0),1,3))))</f>
        <v/>
      </c>
      <c r="Z462" s="40" t="str">
        <f t="shared" ca="1" si="853"/>
        <v/>
      </c>
      <c r="AA462" s="924" t="str">
        <f t="shared" ca="1" si="854"/>
        <v/>
      </c>
      <c r="AB462" s="93">
        <f ca="1">IFERROR(VLOOKUP(AA462,'（様式１号）３整理番号表'!$B$10:$H$16,2,FALSE),0)</f>
        <v>0</v>
      </c>
      <c r="AC462" s="924" t="str">
        <f t="shared" ca="1" si="855"/>
        <v/>
      </c>
      <c r="AD462" s="924" t="str">
        <f t="shared" ca="1" si="856"/>
        <v/>
      </c>
      <c r="AE462" s="93">
        <f ca="1">IFERROR(VLOOKUP(AD462,'（様式１号）３整理番号表'!$B$21:$H$22,2,FALSE),0)</f>
        <v>0</v>
      </c>
      <c r="AF462" s="924" t="str">
        <f t="shared" ca="1" si="857"/>
        <v/>
      </c>
      <c r="AG462" s="93">
        <f ca="1">IFERROR(VLOOKUP(AF462,'（様式１号）３整理番号表'!$B$26:$H$31,2,FALSE),0)</f>
        <v>0</v>
      </c>
      <c r="AH462" s="924" t="str">
        <f t="shared" ca="1" si="858"/>
        <v/>
      </c>
      <c r="AI462" s="93">
        <f ca="1">IFERROR(VLOOKUP(AH462,'（様式１号）３整理番号表'!$J$5:$N$59,2,FALSE),0)</f>
        <v>0</v>
      </c>
      <c r="AJ462" s="77" t="str">
        <f t="shared" ca="1" si="859"/>
        <v/>
      </c>
      <c r="AK462" s="93">
        <f ca="1">IFERROR(VLOOKUP(AJ462,'（様式１号）３整理番号表'!$P$5:$R$29,2,FALSE),0)</f>
        <v>0</v>
      </c>
      <c r="AL462" s="921" t="str">
        <f t="shared" ca="1" si="860"/>
        <v/>
      </c>
      <c r="AM462" s="921" t="str">
        <f t="shared" ca="1" si="861"/>
        <v/>
      </c>
      <c r="AN462" s="921"/>
      <c r="AO462" s="77" t="str">
        <f t="shared" ca="1" si="862"/>
        <v/>
      </c>
      <c r="AP462" s="93">
        <f ca="1">IFERROR(VLOOKUP(AO462,'（様式１号）３整理番号表'!$P$5:$R$29,2,FALSE),0)</f>
        <v>0</v>
      </c>
      <c r="AQ462" s="924" t="str">
        <f t="shared" ca="1" si="863"/>
        <v/>
      </c>
      <c r="AR462" s="93">
        <f t="shared" ca="1" si="864"/>
        <v>0</v>
      </c>
      <c r="AS462" s="924" t="str">
        <f t="shared" ca="1" si="865"/>
        <v/>
      </c>
      <c r="AT462" s="40" t="str">
        <f t="shared" ca="1" si="866"/>
        <v/>
      </c>
      <c r="AU462" s="93" t="str">
        <f t="shared" ca="1" si="867"/>
        <v/>
      </c>
      <c r="AV462" s="923" t="str">
        <f t="shared" ca="1" si="868"/>
        <v/>
      </c>
      <c r="AW462" s="926" t="str">
        <f t="shared" ca="1" si="869"/>
        <v/>
      </c>
      <c r="AX462" s="925" t="str">
        <f t="shared" ca="1" si="870"/>
        <v/>
      </c>
      <c r="AY462" s="925" t="str">
        <f t="shared" ca="1" si="870"/>
        <v/>
      </c>
      <c r="AZ462" s="925" t="str">
        <f t="shared" ca="1" si="870"/>
        <v/>
      </c>
      <c r="BA462" s="925" t="str">
        <f t="shared" ca="1" si="870"/>
        <v/>
      </c>
      <c r="BB462" s="925" t="str">
        <f t="shared" ca="1" si="871"/>
        <v/>
      </c>
      <c r="BC462" s="925" t="str">
        <f t="shared" ca="1" si="872"/>
        <v/>
      </c>
      <c r="BD462" s="925" t="str">
        <f t="shared" ca="1" si="872"/>
        <v/>
      </c>
      <c r="BE462" s="925" t="str">
        <f t="shared" ca="1" si="872"/>
        <v/>
      </c>
      <c r="BF462" s="77" t="str">
        <f t="shared" ca="1" si="873"/>
        <v/>
      </c>
      <c r="BG462" s="924" t="str">
        <f t="shared" ca="1" si="874"/>
        <v/>
      </c>
      <c r="BH462" s="94">
        <f ca="1">IF(BF462&lt;&gt;"",INDEX('（様式１号）３整理番号表'!$AB$7:$AQ$12,MATCH(BF462,'（様式１号）３整理番号表'!$AA$7:$AA$12,0),MATCH(BG462,'（様式１号）３整理番号表'!$AB$6:$AQ$6,0)),0)</f>
        <v>0</v>
      </c>
      <c r="BI462" s="921" t="str">
        <f t="shared" ca="1" si="875"/>
        <v/>
      </c>
      <c r="BJ462" s="922" t="str">
        <f t="shared" ca="1" si="876"/>
        <v/>
      </c>
      <c r="BK462" s="926" t="str">
        <f t="shared" ca="1" si="877"/>
        <v/>
      </c>
      <c r="BL462" s="922" t="str">
        <f t="shared" ca="1" si="878"/>
        <v/>
      </c>
      <c r="BM462" s="79" t="str">
        <f t="shared" ca="1" si="879"/>
        <v/>
      </c>
      <c r="BN462" s="82" t="str">
        <f t="shared" ca="1" si="880"/>
        <v/>
      </c>
      <c r="BO462" s="83" t="str">
        <f t="shared" ca="1" si="881"/>
        <v/>
      </c>
      <c r="BP462" s="84" t="str">
        <f t="shared" ca="1" si="882"/>
        <v/>
      </c>
      <c r="BQ462" s="82" t="str">
        <f t="shared" ca="1" si="883"/>
        <v/>
      </c>
      <c r="BR462" s="97" t="str">
        <f t="shared" ca="1" si="884"/>
        <v/>
      </c>
      <c r="BS462" s="95" t="str">
        <f t="shared" ca="1" si="885"/>
        <v/>
      </c>
      <c r="BT462" s="184" t="str">
        <f t="shared" ca="1" si="886"/>
        <v/>
      </c>
      <c r="BU462" s="611" t="str">
        <f t="shared" ca="1" si="887"/>
        <v/>
      </c>
      <c r="BV462" s="77" t="str">
        <f t="shared" ca="1" si="888"/>
        <v/>
      </c>
      <c r="BW462" s="85" t="str">
        <f t="shared" ca="1" si="889"/>
        <v/>
      </c>
      <c r="BX462" s="86" t="str">
        <f t="shared" ca="1" si="890"/>
        <v/>
      </c>
      <c r="BY462" s="231">
        <f ca="1">IF('ポイント要件確認等（個別表）'!AD462=1,ROUNDDOWN('ポイント要件確認等（個別表）'!AV462,-3),IF('ポイント要件確認等（個別表）'!AD462=2,ROUNDDOWN('ポイント要件確認等（個別表）'!BH462,-3),IF('ポイント要件確認等（個別表）'!AD462=3,ROUNDDOWN('ポイント要件確認等（個別表）'!BT462,-3),0)))</f>
        <v>0</v>
      </c>
      <c r="BZ462" s="86" t="str">
        <f t="shared" ca="1" si="891"/>
        <v/>
      </c>
      <c r="CA462" s="232" t="str">
        <f t="shared" ca="1" si="892"/>
        <v/>
      </c>
      <c r="CB462" s="232">
        <f t="shared" ca="1" si="893"/>
        <v>0</v>
      </c>
      <c r="CC462" s="86" t="str">
        <f t="shared" ca="1" si="894"/>
        <v/>
      </c>
      <c r="CD462" s="86" t="str">
        <f t="shared" ca="1" si="895"/>
        <v/>
      </c>
      <c r="CE462" s="609"/>
      <c r="CF462" s="86" t="str">
        <f t="shared" ca="1" si="896"/>
        <v/>
      </c>
      <c r="CG462" s="185" t="str">
        <f t="shared" ca="1" si="897"/>
        <v/>
      </c>
      <c r="CH462" s="246" t="str">
        <f t="shared" ca="1" si="898"/>
        <v>含税額</v>
      </c>
      <c r="CI462" s="247" t="str">
        <f t="shared" ca="1" si="899"/>
        <v/>
      </c>
      <c r="CJ462" s="87" t="str">
        <f ca="1">IFERROR(IF(INDIRECT("'("&amp;'２個別表'!EO462&amp;")'!AR"&amp;84+EP462)&lt;&gt;1,"",1),"")</f>
        <v/>
      </c>
      <c r="CK462" s="244" t="str">
        <f t="shared" ca="1" si="900"/>
        <v/>
      </c>
      <c r="CL462" s="235" t="str">
        <f t="shared" ca="1" si="901"/>
        <v/>
      </c>
      <c r="CM462" s="239" t="str">
        <f t="shared" ca="1" si="902"/>
        <v/>
      </c>
      <c r="CN462" s="77" t="str">
        <f t="shared" ca="1" si="903"/>
        <v/>
      </c>
      <c r="CO462" s="93" t="str">
        <f ca="1">IFERROR(VLOOKUP(CN462,'（様式１号）３整理番号表'!$T$5:$V$15,2,FALSE),"")</f>
        <v/>
      </c>
      <c r="CP462" s="924" t="str">
        <f t="shared" ca="1" si="904"/>
        <v/>
      </c>
      <c r="CQ462" s="93" t="str">
        <f ca="1">IFERROR(VLOOKUP(CP462,'（様式１号）３整理番号表'!$T$19:$V$24,2,FALSE),"")</f>
        <v/>
      </c>
      <c r="CR462" s="924" t="str">
        <f ca="1">IFERROR(IF(INDIRECT("'("&amp;'２個別表'!EO462&amp;")'!AV"&amp;84+EP462)&lt;&gt;1,"",1),"")</f>
        <v/>
      </c>
      <c r="CS462" s="232">
        <f t="shared" ca="1" si="905"/>
        <v>0</v>
      </c>
      <c r="CT462" s="248">
        <f t="shared" ca="1" si="906"/>
        <v>0</v>
      </c>
      <c r="CU462" s="376" t="str">
        <f ca="1">IF(ER462="補強",IF(COUNTIFS($Z$11:Z462,Z462,$W$11:W462,1)=1,"１①",""),IF(COUNTIFS($Z$11:Z462,Z462,$W$11:W462,2)=1,"２①",""))</f>
        <v/>
      </c>
      <c r="CV462" s="57" t="str">
        <f t="shared" ca="1" si="907"/>
        <v/>
      </c>
      <c r="CW462" s="927" t="str">
        <f t="shared" ca="1" si="908"/>
        <v/>
      </c>
      <c r="CX462" s="256" t="str">
        <f t="shared" ca="1" si="909"/>
        <v/>
      </c>
      <c r="CY462" s="256" t="str">
        <f t="shared" ca="1" si="910"/>
        <v/>
      </c>
      <c r="CZ462" s="256" t="str">
        <f t="shared" ca="1" si="911"/>
        <v/>
      </c>
      <c r="DA462" s="256" t="str">
        <f t="shared" ca="1" si="912"/>
        <v/>
      </c>
      <c r="DB462" s="316" t="str">
        <f ca="1">IFERROR(VLOOKUP($CU462,'（様式１号）３整理番号表'!$Z$19:$AB$32,3,FALSE),"")</f>
        <v/>
      </c>
      <c r="DC462" s="259" t="str">
        <f t="shared" ca="1" si="913"/>
        <v>-</v>
      </c>
      <c r="DD462" s="618" t="str">
        <f t="shared" ca="1" si="914"/>
        <v/>
      </c>
      <c r="DE462" s="321" t="str">
        <f ca="1">IF(AND(AO462=18,AS462=1),IF(COUNTIFS($Y$11:Y462,Y462,$AS$11:AS462,1)=1,"２②",""),IF($CU462="１①",INDEX(INDIRECT("'("&amp;$EO462&amp;")'!AR116:BB116"),1,MATCH(INDIRECT("'("&amp;$EO462&amp;")'!C118"),INDIRECT("'("&amp;$EO462&amp;")'!AR119:BB119"),0)),""))</f>
        <v/>
      </c>
      <c r="DF462" s="324" t="str">
        <f t="shared" ca="1" si="915"/>
        <v/>
      </c>
      <c r="DG462" s="313" t="str">
        <f t="shared" ca="1" si="916"/>
        <v/>
      </c>
      <c r="DH462" s="313" t="str">
        <f t="shared" ca="1" si="917"/>
        <v/>
      </c>
      <c r="DI462" s="313" t="str">
        <f t="shared" ca="1" si="918"/>
        <v/>
      </c>
      <c r="DJ462" s="313" t="str">
        <f t="shared" ca="1" si="919"/>
        <v/>
      </c>
      <c r="DK462" s="328" t="str">
        <f t="shared" ca="1" si="920"/>
        <v/>
      </c>
      <c r="DL462" s="334" t="str">
        <f t="shared" ca="1" si="921"/>
        <v/>
      </c>
      <c r="DM462" s="915" t="str">
        <f t="shared" ca="1" si="922"/>
        <v/>
      </c>
      <c r="DN462" s="15"/>
      <c r="DO462" s="324"/>
      <c r="DP462" s="16"/>
      <c r="DQ462" s="16"/>
      <c r="DR462" s="16"/>
      <c r="DS462" s="16"/>
      <c r="DT462" s="318" t="str">
        <f>IFERROR(VLOOKUP($DN462,'（様式１号）３整理番号表'!$Z$19:$AB$32,3,FALSE),"")</f>
        <v/>
      </c>
      <c r="DU462" s="259" t="str">
        <f t="shared" si="923"/>
        <v/>
      </c>
      <c r="DV462" s="14"/>
      <c r="DW462" s="17" t="str">
        <f t="shared" ca="1" si="924"/>
        <v/>
      </c>
      <c r="DX462" s="88" t="str">
        <f t="shared" ref="DX462:DX510" ca="1" si="941">IF(FG462="地震","令和６年能登半島地震",(IF(FG462="大雨","令和６年能登半島大雨",IF(FG462="震雨","令和６年能登半島地震及び大雨",""))))</f>
        <v/>
      </c>
      <c r="DZ462" s="339">
        <f t="shared" ca="1" si="841"/>
        <v>0</v>
      </c>
      <c r="EA462" s="339">
        <f t="shared" ca="1" si="841"/>
        <v>0</v>
      </c>
      <c r="EB462" s="339">
        <f t="shared" ca="1" si="841"/>
        <v>0</v>
      </c>
      <c r="EC462" s="339">
        <f t="shared" ca="1" si="841"/>
        <v>0</v>
      </c>
      <c r="ED462" s="339">
        <f t="shared" ca="1" si="841"/>
        <v>0</v>
      </c>
      <c r="EE462" s="339">
        <f t="shared" ca="1" si="841"/>
        <v>0</v>
      </c>
      <c r="EF462" s="339">
        <f t="shared" ca="1" si="841"/>
        <v>0</v>
      </c>
      <c r="EG462" s="339">
        <f t="shared" ca="1" si="841"/>
        <v>0</v>
      </c>
      <c r="EH462" s="339">
        <f t="shared" ca="1" si="841"/>
        <v>0</v>
      </c>
      <c r="EI462" s="339">
        <f t="shared" ca="1" si="841"/>
        <v>0</v>
      </c>
      <c r="EJ462" s="339">
        <f t="shared" ca="1" si="841"/>
        <v>0</v>
      </c>
      <c r="EK462" s="339">
        <f t="shared" ca="1" si="841"/>
        <v>0</v>
      </c>
      <c r="EL462" s="339">
        <f t="shared" ca="1" si="841"/>
        <v>0</v>
      </c>
      <c r="EM462" s="339">
        <f t="shared" ca="1" si="841"/>
        <v>0</v>
      </c>
      <c r="EO462" s="919" t="str">
        <f t="shared" ca="1" si="843"/>
        <v/>
      </c>
      <c r="EP462" s="919" t="str">
        <f t="shared" ca="1" si="925"/>
        <v/>
      </c>
      <c r="EQ462" s="919" t="str">
        <f t="shared" ca="1" si="926"/>
        <v/>
      </c>
      <c r="ER462" s="919" t="str">
        <f t="shared" ca="1" si="927"/>
        <v/>
      </c>
      <c r="ES462" s="919" t="str">
        <f ca="1">IFERROR(INDEX('郵便番号（石川県）'!$A$3:$F$2574,MATCH(INDIRECT("'("&amp;EO462&amp;")'!E7"),'郵便番号（石川県）'!$A$3:$A$2574,0),6),"")</f>
        <v/>
      </c>
      <c r="ET462" s="919" t="str">
        <f ca="1">IFERROR(INDEX('郵便番号（石川県）'!$A$3:$F$2574,MATCH(INDIRECT("'("&amp;$EO462&amp;")'!E7"),'郵便番号（石川県）'!$A$3:$A$2574,0),5),"")</f>
        <v/>
      </c>
      <c r="EU462" s="919" t="str">
        <f t="shared" ca="1" si="928"/>
        <v/>
      </c>
      <c r="EV462" s="919" t="str">
        <f t="shared" ca="1" si="929"/>
        <v/>
      </c>
      <c r="EW462" s="919" t="str">
        <f t="shared" ca="1" si="930"/>
        <v/>
      </c>
      <c r="EX462" s="919" t="str">
        <f t="shared" ca="1" si="931"/>
        <v/>
      </c>
      <c r="EY462" s="919" t="str">
        <f t="shared" ca="1" si="932"/>
        <v/>
      </c>
      <c r="EZ462" s="919" t="str">
        <f t="shared" ca="1" si="933"/>
        <v/>
      </c>
      <c r="FA462" s="919" t="str">
        <f t="shared" ca="1" si="934"/>
        <v/>
      </c>
      <c r="FB462" s="919" t="str">
        <f t="shared" ca="1" si="935"/>
        <v/>
      </c>
      <c r="FC462" s="919" t="str">
        <f t="shared" ca="1" si="936"/>
        <v/>
      </c>
      <c r="FD462" s="627" t="str">
        <f t="shared" ca="1" si="937"/>
        <v/>
      </c>
      <c r="FE462" s="630">
        <v>452</v>
      </c>
      <c r="FF462" s="299" t="str">
        <f t="shared" ca="1" si="938"/>
        <v/>
      </c>
      <c r="FG462" s="993" t="str">
        <f t="shared" ca="1" si="939"/>
        <v/>
      </c>
      <c r="FH462" s="919" t="str">
        <f t="shared" ca="1" si="940"/>
        <v/>
      </c>
      <c r="FI462" s="299">
        <f ca="1">COUNTIF($FH$11:FH462,"■")</f>
        <v>0</v>
      </c>
    </row>
    <row r="463" spans="1:165" ht="34.5" customHeight="1">
      <c r="A463" s="445">
        <f t="shared" ca="1" si="844"/>
        <v>0</v>
      </c>
      <c r="B463" s="446">
        <f>IF(R463&lt;&gt;"",IF(COUNTIF(R$11:R463,R463)=1,MAX(B$11:B462)+1,INDEX(B$11:B462,MATCH(R463,R$11:R462,0),1)),0)</f>
        <v>1</v>
      </c>
      <c r="C463" s="446">
        <f ca="1">IF(T463&lt;&gt;"",IF(COUNTIF(T$11:T463,T463)=1,MAX(C$11:C462)+1,INDEX(C$11:C462,MATCH(T463,T$11:T462,0),1)),0)</f>
        <v>0</v>
      </c>
      <c r="D463" s="446">
        <f ca="1">IF(U463&lt;&gt;"",IF(COUNTIF(U$11:U463,U463)=1,MAX(D$11:D462)+1,INDEX(D$11:D462,MATCH(U463,U$11:U462,0),1)),0)</f>
        <v>0</v>
      </c>
      <c r="E463" s="446">
        <f ca="1">IF(S463&lt;&gt;"",IF(COUNTIF(S$11:S463,S463)=1,MAX(E$11:E462)+1,INDEX(E$11:E462,MATCH(S463,S$11:S462,0),1)),0)</f>
        <v>0</v>
      </c>
      <c r="F463" s="446">
        <f ca="1">IF(Z463&lt;&gt;"",IF(COUNTIF(Z$11:Z463,Z463)=1,MAX(F$11:F462)+1,INDEX(F$11:F462,MATCH(Z463,Z$11:Z462,0),1)),0)</f>
        <v>0</v>
      </c>
      <c r="G463" s="447" cm="1">
        <f t="array" aca="1" ref="G463" ca="1">IF(Z463&lt;&gt;"",IF(COUNTIFS(Z$11:Z463,Z463,W$11:W463,W463)=1,MAX(G$11:G462)+1,INDEX(G$11:G462,MATCH(Z463&amp;W463,Z$11:Z462&amp;W$11:W463,0),1)),0)</f>
        <v>0</v>
      </c>
      <c r="H463" s="447">
        <f t="shared" ca="1" si="845"/>
        <v>0</v>
      </c>
      <c r="I463" s="447">
        <f ca="1">IF(T463="",0,IF(COUNTIF(T$11:T463,T463)=1,1,0))</f>
        <v>0</v>
      </c>
      <c r="J463" s="447">
        <f ca="1">IF(U463="",0,IF(COUNTIF(U$11:U463,U463)=1,1,0))</f>
        <v>0</v>
      </c>
      <c r="K463" s="447">
        <f ca="1">IF(S463="",0,IF(COUNTIF(S$11:S463,S463)=1,1,0))</f>
        <v>0</v>
      </c>
      <c r="L463" s="446">
        <f ca="1">IF(Z463="",0,IF(COUNTIF(Z$11:Z463,Z463)=1,1,0))</f>
        <v>0</v>
      </c>
      <c r="M463" s="767">
        <f ca="1">IF($W463=2,IF(COUNTIFS($W$11:$W463,2,$Z$11:$Z463,$Z463)=1,1,0),0)</f>
        <v>0</v>
      </c>
      <c r="N463" s="767">
        <f ca="1">IF($W463=1,IF(COUNTIFS($W$11:$W463,2,$Z$11:$Z463,$Z463)=1,1,0),0)</f>
        <v>0</v>
      </c>
      <c r="O463" s="446">
        <f ca="1">IF(H463=0,0,IF(COUNTIF(Z$11:Z463,Z463)=1,1,0))</f>
        <v>0</v>
      </c>
      <c r="P463" s="448" t="str">
        <f t="shared" ca="1" si="846"/>
        <v>石川県</v>
      </c>
      <c r="Q463" s="89">
        <f t="shared" ca="1" si="847"/>
        <v>453</v>
      </c>
      <c r="R463" s="170" t="s">
        <v>459</v>
      </c>
      <c r="S463" s="357" t="str">
        <f t="shared" ca="1" si="848"/>
        <v/>
      </c>
      <c r="T463" s="357" t="str">
        <f t="shared" ca="1" si="849"/>
        <v/>
      </c>
      <c r="U463" s="58" t="str">
        <f t="shared" ca="1" si="850"/>
        <v/>
      </c>
      <c r="V463" s="58" t="str">
        <f t="shared" ca="1" si="851"/>
        <v/>
      </c>
      <c r="W463" s="920" t="str">
        <f t="shared" ca="1" si="852"/>
        <v/>
      </c>
      <c r="X463" s="369">
        <f ca="1">IFERROR(VLOOKUP(W463,'（様式１号）３整理番号表'!$B$4:$H$5,2,FALSE),0)</f>
        <v>0</v>
      </c>
      <c r="Y463" s="768" t="str" cm="1">
        <f t="array" aca="1" ref="Y463" ca="1">IF(AND(D463=0,F463=0),"",IF(COUNTIF(D$11:D463,D463)=1,1,IF(COUNTIFS(D$11:D463,D463,F$11:F463,F463)=1,INDEX((D$11:D463,F$11:F463,Y$11:Y463),MATCH(_xlfn.MAXIFS(F$11:F462,D$11:D462,D463),$F$11:F463,0),1,3)+1,INDEX((D$11:D463,F$11:F463,Y$11:Y463),MATCH(D463&amp;F463,D$11:D463&amp;F$11:F463,0),1,3))))</f>
        <v/>
      </c>
      <c r="Z463" s="40" t="str">
        <f t="shared" ca="1" si="853"/>
        <v/>
      </c>
      <c r="AA463" s="924" t="str">
        <f t="shared" ca="1" si="854"/>
        <v/>
      </c>
      <c r="AB463" s="93">
        <f ca="1">IFERROR(VLOOKUP(AA463,'（様式１号）３整理番号表'!$B$10:$H$16,2,FALSE),0)</f>
        <v>0</v>
      </c>
      <c r="AC463" s="924" t="str">
        <f t="shared" ca="1" si="855"/>
        <v/>
      </c>
      <c r="AD463" s="924" t="str">
        <f t="shared" ca="1" si="856"/>
        <v/>
      </c>
      <c r="AE463" s="93">
        <f ca="1">IFERROR(VLOOKUP(AD463,'（様式１号）３整理番号表'!$B$21:$H$22,2,FALSE),0)</f>
        <v>0</v>
      </c>
      <c r="AF463" s="924" t="str">
        <f t="shared" ca="1" si="857"/>
        <v/>
      </c>
      <c r="AG463" s="93">
        <f ca="1">IFERROR(VLOOKUP(AF463,'（様式１号）３整理番号表'!$B$26:$H$31,2,FALSE),0)</f>
        <v>0</v>
      </c>
      <c r="AH463" s="924" t="str">
        <f t="shared" ca="1" si="858"/>
        <v/>
      </c>
      <c r="AI463" s="93">
        <f ca="1">IFERROR(VLOOKUP(AH463,'（様式１号）３整理番号表'!$J$5:$N$59,2,FALSE),0)</f>
        <v>0</v>
      </c>
      <c r="AJ463" s="77" t="str">
        <f t="shared" ca="1" si="859"/>
        <v/>
      </c>
      <c r="AK463" s="93">
        <f ca="1">IFERROR(VLOOKUP(AJ463,'（様式１号）３整理番号表'!$P$5:$R$29,2,FALSE),0)</f>
        <v>0</v>
      </c>
      <c r="AL463" s="921" t="str">
        <f t="shared" ca="1" si="860"/>
        <v/>
      </c>
      <c r="AM463" s="921" t="str">
        <f t="shared" ca="1" si="861"/>
        <v/>
      </c>
      <c r="AN463" s="921"/>
      <c r="AO463" s="77" t="str">
        <f t="shared" ca="1" si="862"/>
        <v/>
      </c>
      <c r="AP463" s="93">
        <f ca="1">IFERROR(VLOOKUP(AO463,'（様式１号）３整理番号表'!$P$5:$R$29,2,FALSE),0)</f>
        <v>0</v>
      </c>
      <c r="AQ463" s="924" t="str">
        <f t="shared" ca="1" si="863"/>
        <v/>
      </c>
      <c r="AR463" s="93">
        <f t="shared" ca="1" si="864"/>
        <v>0</v>
      </c>
      <c r="AS463" s="924" t="str">
        <f t="shared" ca="1" si="865"/>
        <v/>
      </c>
      <c r="AT463" s="40" t="str">
        <f t="shared" ca="1" si="866"/>
        <v/>
      </c>
      <c r="AU463" s="93" t="str">
        <f t="shared" ca="1" si="867"/>
        <v/>
      </c>
      <c r="AV463" s="923" t="str">
        <f t="shared" ca="1" si="868"/>
        <v/>
      </c>
      <c r="AW463" s="926" t="str">
        <f t="shared" ca="1" si="869"/>
        <v/>
      </c>
      <c r="AX463" s="925" t="str">
        <f t="shared" ca="1" si="870"/>
        <v/>
      </c>
      <c r="AY463" s="925" t="str">
        <f t="shared" ca="1" si="870"/>
        <v/>
      </c>
      <c r="AZ463" s="925" t="str">
        <f t="shared" ca="1" si="870"/>
        <v/>
      </c>
      <c r="BA463" s="925" t="str">
        <f t="shared" ca="1" si="870"/>
        <v/>
      </c>
      <c r="BB463" s="925" t="str">
        <f t="shared" ca="1" si="871"/>
        <v/>
      </c>
      <c r="BC463" s="925" t="str">
        <f t="shared" ca="1" si="872"/>
        <v/>
      </c>
      <c r="BD463" s="925" t="str">
        <f t="shared" ca="1" si="872"/>
        <v/>
      </c>
      <c r="BE463" s="925" t="str">
        <f t="shared" ca="1" si="872"/>
        <v/>
      </c>
      <c r="BF463" s="77" t="str">
        <f t="shared" ca="1" si="873"/>
        <v/>
      </c>
      <c r="BG463" s="924" t="str">
        <f t="shared" ca="1" si="874"/>
        <v/>
      </c>
      <c r="BH463" s="94">
        <f ca="1">IF(BF463&lt;&gt;"",INDEX('（様式１号）３整理番号表'!$AB$7:$AQ$12,MATCH(BF463,'（様式１号）３整理番号表'!$AA$7:$AA$12,0),MATCH(BG463,'（様式１号）３整理番号表'!$AB$6:$AQ$6,0)),0)</f>
        <v>0</v>
      </c>
      <c r="BI463" s="921" t="str">
        <f t="shared" ca="1" si="875"/>
        <v/>
      </c>
      <c r="BJ463" s="922" t="str">
        <f t="shared" ca="1" si="876"/>
        <v/>
      </c>
      <c r="BK463" s="926" t="str">
        <f t="shared" ca="1" si="877"/>
        <v/>
      </c>
      <c r="BL463" s="922" t="str">
        <f t="shared" ca="1" si="878"/>
        <v/>
      </c>
      <c r="BM463" s="79" t="str">
        <f t="shared" ca="1" si="879"/>
        <v/>
      </c>
      <c r="BN463" s="82" t="str">
        <f t="shared" ca="1" si="880"/>
        <v/>
      </c>
      <c r="BO463" s="83" t="str">
        <f t="shared" ca="1" si="881"/>
        <v/>
      </c>
      <c r="BP463" s="84" t="str">
        <f t="shared" ca="1" si="882"/>
        <v/>
      </c>
      <c r="BQ463" s="82" t="str">
        <f t="shared" ca="1" si="883"/>
        <v/>
      </c>
      <c r="BR463" s="97" t="str">
        <f t="shared" ca="1" si="884"/>
        <v/>
      </c>
      <c r="BS463" s="95" t="str">
        <f t="shared" ca="1" si="885"/>
        <v/>
      </c>
      <c r="BT463" s="184" t="str">
        <f t="shared" ca="1" si="886"/>
        <v/>
      </c>
      <c r="BU463" s="611" t="str">
        <f t="shared" ca="1" si="887"/>
        <v/>
      </c>
      <c r="BV463" s="77" t="str">
        <f t="shared" ca="1" si="888"/>
        <v/>
      </c>
      <c r="BW463" s="85" t="str">
        <f t="shared" ca="1" si="889"/>
        <v/>
      </c>
      <c r="BX463" s="86" t="str">
        <f t="shared" ca="1" si="890"/>
        <v/>
      </c>
      <c r="BY463" s="231">
        <f ca="1">IF('ポイント要件確認等（個別表）'!AD463=1,ROUNDDOWN('ポイント要件確認等（個別表）'!AV463,-3),IF('ポイント要件確認等（個別表）'!AD463=2,ROUNDDOWN('ポイント要件確認等（個別表）'!BH463,-3),IF('ポイント要件確認等（個別表）'!AD463=3,ROUNDDOWN('ポイント要件確認等（個別表）'!BT463,-3),0)))</f>
        <v>0</v>
      </c>
      <c r="BZ463" s="86" t="str">
        <f t="shared" ca="1" si="891"/>
        <v/>
      </c>
      <c r="CA463" s="232" t="str">
        <f t="shared" ca="1" si="892"/>
        <v/>
      </c>
      <c r="CB463" s="232">
        <f t="shared" ca="1" si="893"/>
        <v>0</v>
      </c>
      <c r="CC463" s="86" t="str">
        <f t="shared" ca="1" si="894"/>
        <v/>
      </c>
      <c r="CD463" s="86" t="str">
        <f t="shared" ca="1" si="895"/>
        <v/>
      </c>
      <c r="CE463" s="609"/>
      <c r="CF463" s="86" t="str">
        <f t="shared" ca="1" si="896"/>
        <v/>
      </c>
      <c r="CG463" s="185" t="str">
        <f t="shared" ca="1" si="897"/>
        <v/>
      </c>
      <c r="CH463" s="246" t="str">
        <f t="shared" ca="1" si="898"/>
        <v>含税額</v>
      </c>
      <c r="CI463" s="247" t="str">
        <f t="shared" ca="1" si="899"/>
        <v/>
      </c>
      <c r="CJ463" s="87" t="str">
        <f ca="1">IFERROR(IF(INDIRECT("'("&amp;'２個別表'!EO463&amp;")'!AR"&amp;84+EP463)&lt;&gt;1,"",1),"")</f>
        <v/>
      </c>
      <c r="CK463" s="244" t="str">
        <f t="shared" ca="1" si="900"/>
        <v/>
      </c>
      <c r="CL463" s="235" t="str">
        <f t="shared" ca="1" si="901"/>
        <v/>
      </c>
      <c r="CM463" s="239" t="str">
        <f t="shared" ca="1" si="902"/>
        <v/>
      </c>
      <c r="CN463" s="77" t="str">
        <f t="shared" ca="1" si="903"/>
        <v/>
      </c>
      <c r="CO463" s="93" t="str">
        <f ca="1">IFERROR(VLOOKUP(CN463,'（様式１号）３整理番号表'!$T$5:$V$15,2,FALSE),"")</f>
        <v/>
      </c>
      <c r="CP463" s="924" t="str">
        <f t="shared" ca="1" si="904"/>
        <v/>
      </c>
      <c r="CQ463" s="93" t="str">
        <f ca="1">IFERROR(VLOOKUP(CP463,'（様式１号）３整理番号表'!$T$19:$V$24,2,FALSE),"")</f>
        <v/>
      </c>
      <c r="CR463" s="924" t="str">
        <f ca="1">IFERROR(IF(INDIRECT("'("&amp;'２個別表'!EO463&amp;")'!AV"&amp;84+EP463)&lt;&gt;1,"",1),"")</f>
        <v/>
      </c>
      <c r="CS463" s="232">
        <f t="shared" ca="1" si="905"/>
        <v>0</v>
      </c>
      <c r="CT463" s="248">
        <f t="shared" ca="1" si="906"/>
        <v>0</v>
      </c>
      <c r="CU463" s="376" t="str">
        <f ca="1">IF(ER463="補強",IF(COUNTIFS($Z$11:Z463,Z463,$W$11:W463,1)=1,"１①",""),IF(COUNTIFS($Z$11:Z463,Z463,$W$11:W463,2)=1,"２①",""))</f>
        <v/>
      </c>
      <c r="CV463" s="57" t="str">
        <f t="shared" ca="1" si="907"/>
        <v/>
      </c>
      <c r="CW463" s="927" t="str">
        <f t="shared" ca="1" si="908"/>
        <v/>
      </c>
      <c r="CX463" s="256" t="str">
        <f t="shared" ca="1" si="909"/>
        <v/>
      </c>
      <c r="CY463" s="256" t="str">
        <f t="shared" ca="1" si="910"/>
        <v/>
      </c>
      <c r="CZ463" s="256" t="str">
        <f t="shared" ca="1" si="911"/>
        <v/>
      </c>
      <c r="DA463" s="256" t="str">
        <f t="shared" ca="1" si="912"/>
        <v/>
      </c>
      <c r="DB463" s="316" t="str">
        <f ca="1">IFERROR(VLOOKUP($CU463,'（様式１号）３整理番号表'!$Z$19:$AB$32,3,FALSE),"")</f>
        <v/>
      </c>
      <c r="DC463" s="259" t="str">
        <f t="shared" ca="1" si="913"/>
        <v>-</v>
      </c>
      <c r="DD463" s="618" t="str">
        <f t="shared" ca="1" si="914"/>
        <v/>
      </c>
      <c r="DE463" s="321" t="str">
        <f ca="1">IF(AND(AO463=18,AS463=1),IF(COUNTIFS($Y$11:Y463,Y463,$AS$11:AS463,1)=1,"２②",""),IF($CU463="１①",INDEX(INDIRECT("'("&amp;$EO463&amp;")'!AR116:BB116"),1,MATCH(INDIRECT("'("&amp;$EO463&amp;")'!C118"),INDIRECT("'("&amp;$EO463&amp;")'!AR119:BB119"),0)),""))</f>
        <v/>
      </c>
      <c r="DF463" s="324" t="str">
        <f t="shared" ca="1" si="915"/>
        <v/>
      </c>
      <c r="DG463" s="313" t="str">
        <f t="shared" ca="1" si="916"/>
        <v/>
      </c>
      <c r="DH463" s="313" t="str">
        <f t="shared" ca="1" si="917"/>
        <v/>
      </c>
      <c r="DI463" s="313" t="str">
        <f t="shared" ca="1" si="918"/>
        <v/>
      </c>
      <c r="DJ463" s="313" t="str">
        <f t="shared" ca="1" si="919"/>
        <v/>
      </c>
      <c r="DK463" s="328" t="str">
        <f t="shared" ca="1" si="920"/>
        <v/>
      </c>
      <c r="DL463" s="334" t="str">
        <f t="shared" ca="1" si="921"/>
        <v/>
      </c>
      <c r="DM463" s="915" t="str">
        <f t="shared" ca="1" si="922"/>
        <v/>
      </c>
      <c r="DN463" s="15"/>
      <c r="DO463" s="324"/>
      <c r="DP463" s="16"/>
      <c r="DQ463" s="16"/>
      <c r="DR463" s="16"/>
      <c r="DS463" s="16"/>
      <c r="DT463" s="318" t="str">
        <f>IFERROR(VLOOKUP($DN463,'（様式１号）３整理番号表'!$Z$19:$AB$32,3,FALSE),"")</f>
        <v/>
      </c>
      <c r="DU463" s="259" t="str">
        <f t="shared" si="923"/>
        <v/>
      </c>
      <c r="DV463" s="14"/>
      <c r="DW463" s="17" t="str">
        <f t="shared" ca="1" si="924"/>
        <v/>
      </c>
      <c r="DX463" s="88" t="str">
        <f t="shared" ca="1" si="941"/>
        <v/>
      </c>
      <c r="DZ463" s="339">
        <f t="shared" ca="1" si="841"/>
        <v>0</v>
      </c>
      <c r="EA463" s="339">
        <f t="shared" ca="1" si="841"/>
        <v>0</v>
      </c>
      <c r="EB463" s="339">
        <f t="shared" ca="1" si="841"/>
        <v>0</v>
      </c>
      <c r="EC463" s="339">
        <f t="shared" ca="1" si="841"/>
        <v>0</v>
      </c>
      <c r="ED463" s="339">
        <f t="shared" ca="1" si="841"/>
        <v>0</v>
      </c>
      <c r="EE463" s="339">
        <f t="shared" ca="1" si="841"/>
        <v>0</v>
      </c>
      <c r="EF463" s="339">
        <f t="shared" ca="1" si="841"/>
        <v>0</v>
      </c>
      <c r="EG463" s="339">
        <f t="shared" ca="1" si="841"/>
        <v>0</v>
      </c>
      <c r="EH463" s="339">
        <f t="shared" ca="1" si="841"/>
        <v>0</v>
      </c>
      <c r="EI463" s="339">
        <f t="shared" ca="1" si="841"/>
        <v>0</v>
      </c>
      <c r="EJ463" s="339">
        <f t="shared" ca="1" si="841"/>
        <v>0</v>
      </c>
      <c r="EK463" s="339">
        <f t="shared" ca="1" si="841"/>
        <v>0</v>
      </c>
      <c r="EL463" s="339">
        <f t="shared" ca="1" si="841"/>
        <v>0</v>
      </c>
      <c r="EM463" s="339">
        <f t="shared" ca="1" si="841"/>
        <v>0</v>
      </c>
      <c r="EO463" s="919" t="str">
        <f t="shared" ca="1" si="843"/>
        <v/>
      </c>
      <c r="EP463" s="919" t="str">
        <f t="shared" ca="1" si="925"/>
        <v/>
      </c>
      <c r="EQ463" s="919" t="str">
        <f t="shared" ca="1" si="926"/>
        <v/>
      </c>
      <c r="ER463" s="919" t="str">
        <f t="shared" ca="1" si="927"/>
        <v/>
      </c>
      <c r="ES463" s="919" t="str">
        <f ca="1">IFERROR(INDEX('郵便番号（石川県）'!$A$3:$F$2574,MATCH(INDIRECT("'("&amp;EO463&amp;")'!E7"),'郵便番号（石川県）'!$A$3:$A$2574,0),6),"")</f>
        <v/>
      </c>
      <c r="ET463" s="919" t="str">
        <f ca="1">IFERROR(INDEX('郵便番号（石川県）'!$A$3:$F$2574,MATCH(INDIRECT("'("&amp;$EO463&amp;")'!E7"),'郵便番号（石川県）'!$A$3:$A$2574,0),5),"")</f>
        <v/>
      </c>
      <c r="EU463" s="919" t="str">
        <f t="shared" ca="1" si="928"/>
        <v/>
      </c>
      <c r="EV463" s="919" t="str">
        <f t="shared" ca="1" si="929"/>
        <v/>
      </c>
      <c r="EW463" s="919" t="str">
        <f t="shared" ca="1" si="930"/>
        <v/>
      </c>
      <c r="EX463" s="919" t="str">
        <f t="shared" ca="1" si="931"/>
        <v/>
      </c>
      <c r="EY463" s="919" t="str">
        <f t="shared" ca="1" si="932"/>
        <v/>
      </c>
      <c r="EZ463" s="919" t="str">
        <f t="shared" ca="1" si="933"/>
        <v/>
      </c>
      <c r="FA463" s="919" t="str">
        <f t="shared" ca="1" si="934"/>
        <v/>
      </c>
      <c r="FB463" s="919" t="str">
        <f t="shared" ca="1" si="935"/>
        <v/>
      </c>
      <c r="FC463" s="919" t="str">
        <f t="shared" ca="1" si="936"/>
        <v/>
      </c>
      <c r="FD463" s="627" t="str">
        <f t="shared" ca="1" si="937"/>
        <v/>
      </c>
      <c r="FE463" s="630">
        <v>453</v>
      </c>
      <c r="FF463" s="299" t="str">
        <f t="shared" ca="1" si="938"/>
        <v/>
      </c>
      <c r="FG463" s="993" t="str">
        <f t="shared" ca="1" si="939"/>
        <v/>
      </c>
      <c r="FH463" s="919" t="str">
        <f t="shared" ca="1" si="940"/>
        <v/>
      </c>
      <c r="FI463" s="299">
        <f ca="1">COUNTIF($FH$11:FH463,"■")</f>
        <v>0</v>
      </c>
    </row>
    <row r="464" spans="1:165" ht="34.5" customHeight="1">
      <c r="A464" s="445">
        <f t="shared" ca="1" si="844"/>
        <v>0</v>
      </c>
      <c r="B464" s="446">
        <f>IF(R464&lt;&gt;"",IF(COUNTIF(R$11:R464,R464)=1,MAX(B$11:B463)+1,INDEX(B$11:B463,MATCH(R464,R$11:R463,0),1)),0)</f>
        <v>1</v>
      </c>
      <c r="C464" s="446">
        <f ca="1">IF(T464&lt;&gt;"",IF(COUNTIF(T$11:T464,T464)=1,MAX(C$11:C463)+1,INDEX(C$11:C463,MATCH(T464,T$11:T463,0),1)),0)</f>
        <v>0</v>
      </c>
      <c r="D464" s="446">
        <f ca="1">IF(U464&lt;&gt;"",IF(COUNTIF(U$11:U464,U464)=1,MAX(D$11:D463)+1,INDEX(D$11:D463,MATCH(U464,U$11:U463,0),1)),0)</f>
        <v>0</v>
      </c>
      <c r="E464" s="446">
        <f ca="1">IF(S464&lt;&gt;"",IF(COUNTIF(S$11:S464,S464)=1,MAX(E$11:E463)+1,INDEX(E$11:E463,MATCH(S464,S$11:S463,0),1)),0)</f>
        <v>0</v>
      </c>
      <c r="F464" s="446">
        <f ca="1">IF(Z464&lt;&gt;"",IF(COUNTIF(Z$11:Z464,Z464)=1,MAX(F$11:F463)+1,INDEX(F$11:F463,MATCH(Z464,Z$11:Z463,0),1)),0)</f>
        <v>0</v>
      </c>
      <c r="G464" s="447" cm="1">
        <f t="array" aca="1" ref="G464" ca="1">IF(Z464&lt;&gt;"",IF(COUNTIFS(Z$11:Z464,Z464,W$11:W464,W464)=1,MAX(G$11:G463)+1,INDEX(G$11:G463,MATCH(Z464&amp;W464,Z$11:Z463&amp;W$11:W464,0),1)),0)</f>
        <v>0</v>
      </c>
      <c r="H464" s="447">
        <f t="shared" ca="1" si="845"/>
        <v>0</v>
      </c>
      <c r="I464" s="447">
        <f ca="1">IF(T464="",0,IF(COUNTIF(T$11:T464,T464)=1,1,0))</f>
        <v>0</v>
      </c>
      <c r="J464" s="447">
        <f ca="1">IF(U464="",0,IF(COUNTIF(U$11:U464,U464)=1,1,0))</f>
        <v>0</v>
      </c>
      <c r="K464" s="447">
        <f ca="1">IF(S464="",0,IF(COUNTIF(S$11:S464,S464)=1,1,0))</f>
        <v>0</v>
      </c>
      <c r="L464" s="446">
        <f ca="1">IF(Z464="",0,IF(COUNTIF(Z$11:Z464,Z464)=1,1,0))</f>
        <v>0</v>
      </c>
      <c r="M464" s="767">
        <f ca="1">IF($W464=2,IF(COUNTIFS($W$11:$W464,2,$Z$11:$Z464,$Z464)=1,1,0),0)</f>
        <v>0</v>
      </c>
      <c r="N464" s="767">
        <f ca="1">IF($W464=1,IF(COUNTIFS($W$11:$W464,2,$Z$11:$Z464,$Z464)=1,1,0),0)</f>
        <v>0</v>
      </c>
      <c r="O464" s="446">
        <f ca="1">IF(H464=0,0,IF(COUNTIF(Z$11:Z464,Z464)=1,1,0))</f>
        <v>0</v>
      </c>
      <c r="P464" s="448" t="str">
        <f t="shared" ca="1" si="846"/>
        <v>石川県</v>
      </c>
      <c r="Q464" s="89">
        <f t="shared" ca="1" si="847"/>
        <v>454</v>
      </c>
      <c r="R464" s="170" t="s">
        <v>459</v>
      </c>
      <c r="S464" s="357" t="str">
        <f t="shared" ca="1" si="848"/>
        <v/>
      </c>
      <c r="T464" s="357" t="str">
        <f t="shared" ca="1" si="849"/>
        <v/>
      </c>
      <c r="U464" s="58" t="str">
        <f t="shared" ca="1" si="850"/>
        <v/>
      </c>
      <c r="V464" s="58" t="str">
        <f t="shared" ca="1" si="851"/>
        <v/>
      </c>
      <c r="W464" s="920" t="str">
        <f t="shared" ca="1" si="852"/>
        <v/>
      </c>
      <c r="X464" s="369">
        <f ca="1">IFERROR(VLOOKUP(W464,'（様式１号）３整理番号表'!$B$4:$H$5,2,FALSE),0)</f>
        <v>0</v>
      </c>
      <c r="Y464" s="768" t="str" cm="1">
        <f t="array" aca="1" ref="Y464" ca="1">IF(AND(D464=0,F464=0),"",IF(COUNTIF(D$11:D464,D464)=1,1,IF(COUNTIFS(D$11:D464,D464,F$11:F464,F464)=1,INDEX((D$11:D464,F$11:F464,Y$11:Y464),MATCH(_xlfn.MAXIFS(F$11:F463,D$11:D463,D464),$F$11:F464,0),1,3)+1,INDEX((D$11:D464,F$11:F464,Y$11:Y464),MATCH(D464&amp;F464,D$11:D464&amp;F$11:F464,0),1,3))))</f>
        <v/>
      </c>
      <c r="Z464" s="40" t="str">
        <f t="shared" ca="1" si="853"/>
        <v/>
      </c>
      <c r="AA464" s="924" t="str">
        <f t="shared" ca="1" si="854"/>
        <v/>
      </c>
      <c r="AB464" s="93">
        <f ca="1">IFERROR(VLOOKUP(AA464,'（様式１号）３整理番号表'!$B$10:$H$16,2,FALSE),0)</f>
        <v>0</v>
      </c>
      <c r="AC464" s="924" t="str">
        <f t="shared" ca="1" si="855"/>
        <v/>
      </c>
      <c r="AD464" s="924" t="str">
        <f t="shared" ca="1" si="856"/>
        <v/>
      </c>
      <c r="AE464" s="93">
        <f ca="1">IFERROR(VLOOKUP(AD464,'（様式１号）３整理番号表'!$B$21:$H$22,2,FALSE),0)</f>
        <v>0</v>
      </c>
      <c r="AF464" s="924" t="str">
        <f t="shared" ca="1" si="857"/>
        <v/>
      </c>
      <c r="AG464" s="93">
        <f ca="1">IFERROR(VLOOKUP(AF464,'（様式１号）３整理番号表'!$B$26:$H$31,2,FALSE),0)</f>
        <v>0</v>
      </c>
      <c r="AH464" s="924" t="str">
        <f t="shared" ca="1" si="858"/>
        <v/>
      </c>
      <c r="AI464" s="93">
        <f ca="1">IFERROR(VLOOKUP(AH464,'（様式１号）３整理番号表'!$J$5:$N$59,2,FALSE),0)</f>
        <v>0</v>
      </c>
      <c r="AJ464" s="77" t="str">
        <f t="shared" ca="1" si="859"/>
        <v/>
      </c>
      <c r="AK464" s="93">
        <f ca="1">IFERROR(VLOOKUP(AJ464,'（様式１号）３整理番号表'!$P$5:$R$29,2,FALSE),0)</f>
        <v>0</v>
      </c>
      <c r="AL464" s="921" t="str">
        <f t="shared" ca="1" si="860"/>
        <v/>
      </c>
      <c r="AM464" s="921" t="str">
        <f t="shared" ca="1" si="861"/>
        <v/>
      </c>
      <c r="AN464" s="921"/>
      <c r="AO464" s="77" t="str">
        <f t="shared" ca="1" si="862"/>
        <v/>
      </c>
      <c r="AP464" s="93">
        <f ca="1">IFERROR(VLOOKUP(AO464,'（様式１号）３整理番号表'!$P$5:$R$29,2,FALSE),0)</f>
        <v>0</v>
      </c>
      <c r="AQ464" s="924" t="str">
        <f t="shared" ca="1" si="863"/>
        <v/>
      </c>
      <c r="AR464" s="93">
        <f t="shared" ca="1" si="864"/>
        <v>0</v>
      </c>
      <c r="AS464" s="924" t="str">
        <f t="shared" ca="1" si="865"/>
        <v/>
      </c>
      <c r="AT464" s="40" t="str">
        <f t="shared" ca="1" si="866"/>
        <v/>
      </c>
      <c r="AU464" s="93" t="str">
        <f t="shared" ca="1" si="867"/>
        <v/>
      </c>
      <c r="AV464" s="923" t="str">
        <f t="shared" ca="1" si="868"/>
        <v/>
      </c>
      <c r="AW464" s="926" t="str">
        <f t="shared" ca="1" si="869"/>
        <v/>
      </c>
      <c r="AX464" s="925" t="str">
        <f t="shared" ca="1" si="870"/>
        <v/>
      </c>
      <c r="AY464" s="925" t="str">
        <f t="shared" ca="1" si="870"/>
        <v/>
      </c>
      <c r="AZ464" s="925" t="str">
        <f t="shared" ca="1" si="870"/>
        <v/>
      </c>
      <c r="BA464" s="925" t="str">
        <f t="shared" ca="1" si="870"/>
        <v/>
      </c>
      <c r="BB464" s="925" t="str">
        <f t="shared" ca="1" si="871"/>
        <v/>
      </c>
      <c r="BC464" s="925" t="str">
        <f t="shared" ca="1" si="872"/>
        <v/>
      </c>
      <c r="BD464" s="925" t="str">
        <f t="shared" ca="1" si="872"/>
        <v/>
      </c>
      <c r="BE464" s="925" t="str">
        <f t="shared" ca="1" si="872"/>
        <v/>
      </c>
      <c r="BF464" s="77" t="str">
        <f t="shared" ca="1" si="873"/>
        <v/>
      </c>
      <c r="BG464" s="924" t="str">
        <f t="shared" ca="1" si="874"/>
        <v/>
      </c>
      <c r="BH464" s="94">
        <f ca="1">IF(BF464&lt;&gt;"",INDEX('（様式１号）３整理番号表'!$AB$7:$AQ$12,MATCH(BF464,'（様式１号）３整理番号表'!$AA$7:$AA$12,0),MATCH(BG464,'（様式１号）３整理番号表'!$AB$6:$AQ$6,0)),0)</f>
        <v>0</v>
      </c>
      <c r="BI464" s="921" t="str">
        <f t="shared" ca="1" si="875"/>
        <v/>
      </c>
      <c r="BJ464" s="922" t="str">
        <f t="shared" ca="1" si="876"/>
        <v/>
      </c>
      <c r="BK464" s="926" t="str">
        <f t="shared" ca="1" si="877"/>
        <v/>
      </c>
      <c r="BL464" s="922" t="str">
        <f t="shared" ca="1" si="878"/>
        <v/>
      </c>
      <c r="BM464" s="79" t="str">
        <f t="shared" ca="1" si="879"/>
        <v/>
      </c>
      <c r="BN464" s="82" t="str">
        <f t="shared" ca="1" si="880"/>
        <v/>
      </c>
      <c r="BO464" s="83" t="str">
        <f t="shared" ca="1" si="881"/>
        <v/>
      </c>
      <c r="BP464" s="84" t="str">
        <f t="shared" ca="1" si="882"/>
        <v/>
      </c>
      <c r="BQ464" s="82" t="str">
        <f t="shared" ca="1" si="883"/>
        <v/>
      </c>
      <c r="BR464" s="97" t="str">
        <f t="shared" ca="1" si="884"/>
        <v/>
      </c>
      <c r="BS464" s="95" t="str">
        <f t="shared" ca="1" si="885"/>
        <v/>
      </c>
      <c r="BT464" s="184" t="str">
        <f t="shared" ca="1" si="886"/>
        <v/>
      </c>
      <c r="BU464" s="611" t="str">
        <f t="shared" ca="1" si="887"/>
        <v/>
      </c>
      <c r="BV464" s="77" t="str">
        <f t="shared" ca="1" si="888"/>
        <v/>
      </c>
      <c r="BW464" s="85" t="str">
        <f t="shared" ca="1" si="889"/>
        <v/>
      </c>
      <c r="BX464" s="86" t="str">
        <f t="shared" ca="1" si="890"/>
        <v/>
      </c>
      <c r="BY464" s="231">
        <f ca="1">IF('ポイント要件確認等（個別表）'!AD464=1,ROUNDDOWN('ポイント要件確認等（個別表）'!AV464,-3),IF('ポイント要件確認等（個別表）'!AD464=2,ROUNDDOWN('ポイント要件確認等（個別表）'!BH464,-3),IF('ポイント要件確認等（個別表）'!AD464=3,ROUNDDOWN('ポイント要件確認等（個別表）'!BT464,-3),0)))</f>
        <v>0</v>
      </c>
      <c r="BZ464" s="86" t="str">
        <f t="shared" ca="1" si="891"/>
        <v/>
      </c>
      <c r="CA464" s="232" t="str">
        <f t="shared" ca="1" si="892"/>
        <v/>
      </c>
      <c r="CB464" s="232">
        <f t="shared" ca="1" si="893"/>
        <v>0</v>
      </c>
      <c r="CC464" s="86" t="str">
        <f t="shared" ca="1" si="894"/>
        <v/>
      </c>
      <c r="CD464" s="86" t="str">
        <f t="shared" ca="1" si="895"/>
        <v/>
      </c>
      <c r="CE464" s="609"/>
      <c r="CF464" s="86" t="str">
        <f t="shared" ca="1" si="896"/>
        <v/>
      </c>
      <c r="CG464" s="185" t="str">
        <f t="shared" ca="1" si="897"/>
        <v/>
      </c>
      <c r="CH464" s="246" t="str">
        <f t="shared" ca="1" si="898"/>
        <v>含税額</v>
      </c>
      <c r="CI464" s="247" t="str">
        <f t="shared" ca="1" si="899"/>
        <v/>
      </c>
      <c r="CJ464" s="87" t="str">
        <f ca="1">IFERROR(IF(INDIRECT("'("&amp;'２個別表'!EO464&amp;")'!AR"&amp;84+EP464)&lt;&gt;1,"",1),"")</f>
        <v/>
      </c>
      <c r="CK464" s="244" t="str">
        <f t="shared" ca="1" si="900"/>
        <v/>
      </c>
      <c r="CL464" s="235" t="str">
        <f t="shared" ca="1" si="901"/>
        <v/>
      </c>
      <c r="CM464" s="239" t="str">
        <f t="shared" ca="1" si="902"/>
        <v/>
      </c>
      <c r="CN464" s="77" t="str">
        <f t="shared" ca="1" si="903"/>
        <v/>
      </c>
      <c r="CO464" s="93" t="str">
        <f ca="1">IFERROR(VLOOKUP(CN464,'（様式１号）３整理番号表'!$T$5:$V$15,2,FALSE),"")</f>
        <v/>
      </c>
      <c r="CP464" s="924" t="str">
        <f t="shared" ca="1" si="904"/>
        <v/>
      </c>
      <c r="CQ464" s="93" t="str">
        <f ca="1">IFERROR(VLOOKUP(CP464,'（様式１号）３整理番号表'!$T$19:$V$24,2,FALSE),"")</f>
        <v/>
      </c>
      <c r="CR464" s="924" t="str">
        <f ca="1">IFERROR(IF(INDIRECT("'("&amp;'２個別表'!EO464&amp;")'!AV"&amp;84+EP464)&lt;&gt;1,"",1),"")</f>
        <v/>
      </c>
      <c r="CS464" s="232">
        <f t="shared" ca="1" si="905"/>
        <v>0</v>
      </c>
      <c r="CT464" s="248">
        <f t="shared" ca="1" si="906"/>
        <v>0</v>
      </c>
      <c r="CU464" s="376" t="str">
        <f ca="1">IF(ER464="補強",IF(COUNTIFS($Z$11:Z464,Z464,$W$11:W464,1)=1,"１①",""),IF(COUNTIFS($Z$11:Z464,Z464,$W$11:W464,2)=1,"２①",""))</f>
        <v/>
      </c>
      <c r="CV464" s="57" t="str">
        <f t="shared" ca="1" si="907"/>
        <v/>
      </c>
      <c r="CW464" s="927" t="str">
        <f t="shared" ca="1" si="908"/>
        <v/>
      </c>
      <c r="CX464" s="256" t="str">
        <f t="shared" ca="1" si="909"/>
        <v/>
      </c>
      <c r="CY464" s="256" t="str">
        <f t="shared" ca="1" si="910"/>
        <v/>
      </c>
      <c r="CZ464" s="256" t="str">
        <f t="shared" ca="1" si="911"/>
        <v/>
      </c>
      <c r="DA464" s="256" t="str">
        <f t="shared" ca="1" si="912"/>
        <v/>
      </c>
      <c r="DB464" s="316" t="str">
        <f ca="1">IFERROR(VLOOKUP($CU464,'（様式１号）３整理番号表'!$Z$19:$AB$32,3,FALSE),"")</f>
        <v/>
      </c>
      <c r="DC464" s="259" t="str">
        <f t="shared" ca="1" si="913"/>
        <v>-</v>
      </c>
      <c r="DD464" s="618" t="str">
        <f t="shared" ca="1" si="914"/>
        <v/>
      </c>
      <c r="DE464" s="321" t="str">
        <f ca="1">IF(AND(AO464=18,AS464=1),IF(COUNTIFS($Y$11:Y464,Y464,$AS$11:AS464,1)=1,"２②",""),IF($CU464="１①",INDEX(INDIRECT("'("&amp;$EO464&amp;")'!AR116:BB116"),1,MATCH(INDIRECT("'("&amp;$EO464&amp;")'!C118"),INDIRECT("'("&amp;$EO464&amp;")'!AR119:BB119"),0)),""))</f>
        <v/>
      </c>
      <c r="DF464" s="324" t="str">
        <f t="shared" ca="1" si="915"/>
        <v/>
      </c>
      <c r="DG464" s="313" t="str">
        <f t="shared" ca="1" si="916"/>
        <v/>
      </c>
      <c r="DH464" s="313" t="str">
        <f t="shared" ca="1" si="917"/>
        <v/>
      </c>
      <c r="DI464" s="313" t="str">
        <f t="shared" ca="1" si="918"/>
        <v/>
      </c>
      <c r="DJ464" s="313" t="str">
        <f t="shared" ca="1" si="919"/>
        <v/>
      </c>
      <c r="DK464" s="328" t="str">
        <f t="shared" ca="1" si="920"/>
        <v/>
      </c>
      <c r="DL464" s="334" t="str">
        <f t="shared" ca="1" si="921"/>
        <v/>
      </c>
      <c r="DM464" s="915" t="str">
        <f t="shared" ca="1" si="922"/>
        <v/>
      </c>
      <c r="DN464" s="15"/>
      <c r="DO464" s="324"/>
      <c r="DP464" s="16"/>
      <c r="DQ464" s="16"/>
      <c r="DR464" s="16"/>
      <c r="DS464" s="16"/>
      <c r="DT464" s="318" t="str">
        <f>IFERROR(VLOOKUP($DN464,'（様式１号）３整理番号表'!$Z$19:$AB$32,3,FALSE),"")</f>
        <v/>
      </c>
      <c r="DU464" s="259" t="str">
        <f t="shared" si="923"/>
        <v/>
      </c>
      <c r="DV464" s="14"/>
      <c r="DW464" s="17" t="str">
        <f t="shared" ca="1" si="924"/>
        <v/>
      </c>
      <c r="DX464" s="88" t="str">
        <f t="shared" ca="1" si="941"/>
        <v/>
      </c>
      <c r="DZ464" s="339">
        <f t="shared" ca="1" si="841"/>
        <v>0</v>
      </c>
      <c r="EA464" s="339">
        <f t="shared" ca="1" si="841"/>
        <v>0</v>
      </c>
      <c r="EB464" s="339">
        <f t="shared" ca="1" si="841"/>
        <v>0</v>
      </c>
      <c r="EC464" s="339">
        <f t="shared" ca="1" si="841"/>
        <v>0</v>
      </c>
      <c r="ED464" s="339">
        <f t="shared" ca="1" si="841"/>
        <v>0</v>
      </c>
      <c r="EE464" s="339">
        <f t="shared" ca="1" si="841"/>
        <v>0</v>
      </c>
      <c r="EF464" s="339">
        <f t="shared" ca="1" si="841"/>
        <v>0</v>
      </c>
      <c r="EG464" s="339">
        <f t="shared" ca="1" si="841"/>
        <v>0</v>
      </c>
      <c r="EH464" s="339">
        <f t="shared" ca="1" si="841"/>
        <v>0</v>
      </c>
      <c r="EI464" s="339">
        <f t="shared" ca="1" si="841"/>
        <v>0</v>
      </c>
      <c r="EJ464" s="339">
        <f t="shared" ca="1" si="841"/>
        <v>0</v>
      </c>
      <c r="EK464" s="339">
        <f t="shared" ca="1" si="841"/>
        <v>0</v>
      </c>
      <c r="EL464" s="339">
        <f t="shared" ca="1" si="841"/>
        <v>0</v>
      </c>
      <c r="EM464" s="339">
        <f t="shared" ca="1" si="841"/>
        <v>0</v>
      </c>
      <c r="EO464" s="919" t="str">
        <f t="shared" ca="1" si="843"/>
        <v/>
      </c>
      <c r="EP464" s="919" t="str">
        <f t="shared" ca="1" si="925"/>
        <v/>
      </c>
      <c r="EQ464" s="919" t="str">
        <f t="shared" ca="1" si="926"/>
        <v/>
      </c>
      <c r="ER464" s="919" t="str">
        <f t="shared" ca="1" si="927"/>
        <v/>
      </c>
      <c r="ES464" s="919" t="str">
        <f ca="1">IFERROR(INDEX('郵便番号（石川県）'!$A$3:$F$2574,MATCH(INDIRECT("'("&amp;EO464&amp;")'!E7"),'郵便番号（石川県）'!$A$3:$A$2574,0),6),"")</f>
        <v/>
      </c>
      <c r="ET464" s="919" t="str">
        <f ca="1">IFERROR(INDEX('郵便番号（石川県）'!$A$3:$F$2574,MATCH(INDIRECT("'("&amp;$EO464&amp;")'!E7"),'郵便番号（石川県）'!$A$3:$A$2574,0),5),"")</f>
        <v/>
      </c>
      <c r="EU464" s="919" t="str">
        <f t="shared" ca="1" si="928"/>
        <v/>
      </c>
      <c r="EV464" s="919" t="str">
        <f t="shared" ca="1" si="929"/>
        <v/>
      </c>
      <c r="EW464" s="919" t="str">
        <f t="shared" ca="1" si="930"/>
        <v/>
      </c>
      <c r="EX464" s="919" t="str">
        <f t="shared" ca="1" si="931"/>
        <v/>
      </c>
      <c r="EY464" s="919" t="str">
        <f t="shared" ca="1" si="932"/>
        <v/>
      </c>
      <c r="EZ464" s="919" t="str">
        <f t="shared" ca="1" si="933"/>
        <v/>
      </c>
      <c r="FA464" s="919" t="str">
        <f t="shared" ca="1" si="934"/>
        <v/>
      </c>
      <c r="FB464" s="919" t="str">
        <f t="shared" ca="1" si="935"/>
        <v/>
      </c>
      <c r="FC464" s="919" t="str">
        <f t="shared" ca="1" si="936"/>
        <v/>
      </c>
      <c r="FD464" s="627" t="str">
        <f t="shared" ca="1" si="937"/>
        <v/>
      </c>
      <c r="FE464" s="630">
        <v>454</v>
      </c>
      <c r="FF464" s="299" t="str">
        <f t="shared" ca="1" si="938"/>
        <v/>
      </c>
      <c r="FG464" s="993" t="str">
        <f t="shared" ca="1" si="939"/>
        <v/>
      </c>
      <c r="FH464" s="919" t="str">
        <f t="shared" ca="1" si="940"/>
        <v/>
      </c>
      <c r="FI464" s="299">
        <f ca="1">COUNTIF($FH$11:FH464,"■")</f>
        <v>0</v>
      </c>
    </row>
    <row r="465" spans="1:165" ht="34.5" customHeight="1">
      <c r="A465" s="445">
        <f t="shared" ca="1" si="844"/>
        <v>0</v>
      </c>
      <c r="B465" s="446">
        <f>IF(R465&lt;&gt;"",IF(COUNTIF(R$11:R465,R465)=1,MAX(B$11:B464)+1,INDEX(B$11:B464,MATCH(R465,R$11:R464,0),1)),0)</f>
        <v>1</v>
      </c>
      <c r="C465" s="446">
        <f ca="1">IF(T465&lt;&gt;"",IF(COUNTIF(T$11:T465,T465)=1,MAX(C$11:C464)+1,INDEX(C$11:C464,MATCH(T465,T$11:T464,0),1)),0)</f>
        <v>0</v>
      </c>
      <c r="D465" s="446">
        <f ca="1">IF(U465&lt;&gt;"",IF(COUNTIF(U$11:U465,U465)=1,MAX(D$11:D464)+1,INDEX(D$11:D464,MATCH(U465,U$11:U464,0),1)),0)</f>
        <v>0</v>
      </c>
      <c r="E465" s="446">
        <f ca="1">IF(S465&lt;&gt;"",IF(COUNTIF(S$11:S465,S465)=1,MAX(E$11:E464)+1,INDEX(E$11:E464,MATCH(S465,S$11:S464,0),1)),0)</f>
        <v>0</v>
      </c>
      <c r="F465" s="446">
        <f ca="1">IF(Z465&lt;&gt;"",IF(COUNTIF(Z$11:Z465,Z465)=1,MAX(F$11:F464)+1,INDEX(F$11:F464,MATCH(Z465,Z$11:Z464,0),1)),0)</f>
        <v>0</v>
      </c>
      <c r="G465" s="447" cm="1">
        <f t="array" aca="1" ref="G465" ca="1">IF(Z465&lt;&gt;"",IF(COUNTIFS(Z$11:Z465,Z465,W$11:W465,W465)=1,MAX(G$11:G464)+1,INDEX(G$11:G464,MATCH(Z465&amp;W465,Z$11:Z464&amp;W$11:W465,0),1)),0)</f>
        <v>0</v>
      </c>
      <c r="H465" s="447">
        <f t="shared" ca="1" si="845"/>
        <v>0</v>
      </c>
      <c r="I465" s="447">
        <f ca="1">IF(T465="",0,IF(COUNTIF(T$11:T465,T465)=1,1,0))</f>
        <v>0</v>
      </c>
      <c r="J465" s="447">
        <f ca="1">IF(U465="",0,IF(COUNTIF(U$11:U465,U465)=1,1,0))</f>
        <v>0</v>
      </c>
      <c r="K465" s="447">
        <f ca="1">IF(S465="",0,IF(COUNTIF(S$11:S465,S465)=1,1,0))</f>
        <v>0</v>
      </c>
      <c r="L465" s="446">
        <f ca="1">IF(Z465="",0,IF(COUNTIF(Z$11:Z465,Z465)=1,1,0))</f>
        <v>0</v>
      </c>
      <c r="M465" s="767">
        <f ca="1">IF($W465=2,IF(COUNTIFS($W$11:$W465,2,$Z$11:$Z465,$Z465)=1,1,0),0)</f>
        <v>0</v>
      </c>
      <c r="N465" s="767">
        <f ca="1">IF($W465=1,IF(COUNTIFS($W$11:$W465,2,$Z$11:$Z465,$Z465)=1,1,0),0)</f>
        <v>0</v>
      </c>
      <c r="O465" s="446">
        <f ca="1">IF(H465=0,0,IF(COUNTIF(Z$11:Z465,Z465)=1,1,0))</f>
        <v>0</v>
      </c>
      <c r="P465" s="448" t="str">
        <f t="shared" ca="1" si="846"/>
        <v>石川県</v>
      </c>
      <c r="Q465" s="89">
        <f t="shared" ca="1" si="847"/>
        <v>455</v>
      </c>
      <c r="R465" s="170" t="s">
        <v>459</v>
      </c>
      <c r="S465" s="357" t="str">
        <f t="shared" ca="1" si="848"/>
        <v/>
      </c>
      <c r="T465" s="357" t="str">
        <f t="shared" ca="1" si="849"/>
        <v/>
      </c>
      <c r="U465" s="58" t="str">
        <f t="shared" ca="1" si="850"/>
        <v/>
      </c>
      <c r="V465" s="58" t="str">
        <f t="shared" ca="1" si="851"/>
        <v/>
      </c>
      <c r="W465" s="920" t="str">
        <f t="shared" ca="1" si="852"/>
        <v/>
      </c>
      <c r="X465" s="369">
        <f ca="1">IFERROR(VLOOKUP(W465,'（様式１号）３整理番号表'!$B$4:$H$5,2,FALSE),0)</f>
        <v>0</v>
      </c>
      <c r="Y465" s="768" t="str" cm="1">
        <f t="array" aca="1" ref="Y465" ca="1">IF(AND(D465=0,F465=0),"",IF(COUNTIF(D$11:D465,D465)=1,1,IF(COUNTIFS(D$11:D465,D465,F$11:F465,F465)=1,INDEX((D$11:D465,F$11:F465,Y$11:Y465),MATCH(_xlfn.MAXIFS(F$11:F464,D$11:D464,D465),$F$11:F465,0),1,3)+1,INDEX((D$11:D465,F$11:F465,Y$11:Y465),MATCH(D465&amp;F465,D$11:D465&amp;F$11:F465,0),1,3))))</f>
        <v/>
      </c>
      <c r="Z465" s="40" t="str">
        <f t="shared" ca="1" si="853"/>
        <v/>
      </c>
      <c r="AA465" s="924" t="str">
        <f t="shared" ca="1" si="854"/>
        <v/>
      </c>
      <c r="AB465" s="93">
        <f ca="1">IFERROR(VLOOKUP(AA465,'（様式１号）３整理番号表'!$B$10:$H$16,2,FALSE),0)</f>
        <v>0</v>
      </c>
      <c r="AC465" s="924" t="str">
        <f t="shared" ca="1" si="855"/>
        <v/>
      </c>
      <c r="AD465" s="924" t="str">
        <f t="shared" ca="1" si="856"/>
        <v/>
      </c>
      <c r="AE465" s="93">
        <f ca="1">IFERROR(VLOOKUP(AD465,'（様式１号）３整理番号表'!$B$21:$H$22,2,FALSE),0)</f>
        <v>0</v>
      </c>
      <c r="AF465" s="924" t="str">
        <f t="shared" ca="1" si="857"/>
        <v/>
      </c>
      <c r="AG465" s="93">
        <f ca="1">IFERROR(VLOOKUP(AF465,'（様式１号）３整理番号表'!$B$26:$H$31,2,FALSE),0)</f>
        <v>0</v>
      </c>
      <c r="AH465" s="924" t="str">
        <f t="shared" ca="1" si="858"/>
        <v/>
      </c>
      <c r="AI465" s="93">
        <f ca="1">IFERROR(VLOOKUP(AH465,'（様式１号）３整理番号表'!$J$5:$N$59,2,FALSE),0)</f>
        <v>0</v>
      </c>
      <c r="AJ465" s="77" t="str">
        <f t="shared" ca="1" si="859"/>
        <v/>
      </c>
      <c r="AK465" s="93">
        <f ca="1">IFERROR(VLOOKUP(AJ465,'（様式１号）３整理番号表'!$P$5:$R$29,2,FALSE),0)</f>
        <v>0</v>
      </c>
      <c r="AL465" s="921" t="str">
        <f t="shared" ca="1" si="860"/>
        <v/>
      </c>
      <c r="AM465" s="921" t="str">
        <f t="shared" ca="1" si="861"/>
        <v/>
      </c>
      <c r="AN465" s="921"/>
      <c r="AO465" s="77" t="str">
        <f t="shared" ca="1" si="862"/>
        <v/>
      </c>
      <c r="AP465" s="93">
        <f ca="1">IFERROR(VLOOKUP(AO465,'（様式１号）３整理番号表'!$P$5:$R$29,2,FALSE),0)</f>
        <v>0</v>
      </c>
      <c r="AQ465" s="924" t="str">
        <f t="shared" ca="1" si="863"/>
        <v/>
      </c>
      <c r="AR465" s="93">
        <f t="shared" ca="1" si="864"/>
        <v>0</v>
      </c>
      <c r="AS465" s="924" t="str">
        <f t="shared" ca="1" si="865"/>
        <v/>
      </c>
      <c r="AT465" s="40" t="str">
        <f t="shared" ca="1" si="866"/>
        <v/>
      </c>
      <c r="AU465" s="93" t="str">
        <f t="shared" ca="1" si="867"/>
        <v/>
      </c>
      <c r="AV465" s="923" t="str">
        <f t="shared" ca="1" si="868"/>
        <v/>
      </c>
      <c r="AW465" s="926" t="str">
        <f t="shared" ca="1" si="869"/>
        <v/>
      </c>
      <c r="AX465" s="925" t="str">
        <f t="shared" ca="1" si="870"/>
        <v/>
      </c>
      <c r="AY465" s="925" t="str">
        <f t="shared" ca="1" si="870"/>
        <v/>
      </c>
      <c r="AZ465" s="925" t="str">
        <f t="shared" ca="1" si="870"/>
        <v/>
      </c>
      <c r="BA465" s="925" t="str">
        <f t="shared" ca="1" si="870"/>
        <v/>
      </c>
      <c r="BB465" s="925" t="str">
        <f t="shared" ca="1" si="871"/>
        <v/>
      </c>
      <c r="BC465" s="925" t="str">
        <f t="shared" ca="1" si="872"/>
        <v/>
      </c>
      <c r="BD465" s="925" t="str">
        <f t="shared" ca="1" si="872"/>
        <v/>
      </c>
      <c r="BE465" s="925" t="str">
        <f t="shared" ca="1" si="872"/>
        <v/>
      </c>
      <c r="BF465" s="77" t="str">
        <f t="shared" ca="1" si="873"/>
        <v/>
      </c>
      <c r="BG465" s="924" t="str">
        <f t="shared" ca="1" si="874"/>
        <v/>
      </c>
      <c r="BH465" s="94">
        <f ca="1">IF(BF465&lt;&gt;"",INDEX('（様式１号）３整理番号表'!$AB$7:$AQ$12,MATCH(BF465,'（様式１号）３整理番号表'!$AA$7:$AA$12,0),MATCH(BG465,'（様式１号）３整理番号表'!$AB$6:$AQ$6,0)),0)</f>
        <v>0</v>
      </c>
      <c r="BI465" s="921" t="str">
        <f t="shared" ca="1" si="875"/>
        <v/>
      </c>
      <c r="BJ465" s="922" t="str">
        <f t="shared" ca="1" si="876"/>
        <v/>
      </c>
      <c r="BK465" s="926" t="str">
        <f t="shared" ca="1" si="877"/>
        <v/>
      </c>
      <c r="BL465" s="922" t="str">
        <f t="shared" ca="1" si="878"/>
        <v/>
      </c>
      <c r="BM465" s="79" t="str">
        <f t="shared" ca="1" si="879"/>
        <v/>
      </c>
      <c r="BN465" s="82" t="str">
        <f t="shared" ca="1" si="880"/>
        <v/>
      </c>
      <c r="BO465" s="83" t="str">
        <f t="shared" ca="1" si="881"/>
        <v/>
      </c>
      <c r="BP465" s="84" t="str">
        <f t="shared" ca="1" si="882"/>
        <v/>
      </c>
      <c r="BQ465" s="82" t="str">
        <f t="shared" ca="1" si="883"/>
        <v/>
      </c>
      <c r="BR465" s="97" t="str">
        <f t="shared" ca="1" si="884"/>
        <v/>
      </c>
      <c r="BS465" s="95" t="str">
        <f t="shared" ca="1" si="885"/>
        <v/>
      </c>
      <c r="BT465" s="184" t="str">
        <f t="shared" ca="1" si="886"/>
        <v/>
      </c>
      <c r="BU465" s="611" t="str">
        <f t="shared" ca="1" si="887"/>
        <v/>
      </c>
      <c r="BV465" s="77" t="str">
        <f t="shared" ca="1" si="888"/>
        <v/>
      </c>
      <c r="BW465" s="85" t="str">
        <f t="shared" ca="1" si="889"/>
        <v/>
      </c>
      <c r="BX465" s="86" t="str">
        <f t="shared" ca="1" si="890"/>
        <v/>
      </c>
      <c r="BY465" s="231">
        <f ca="1">IF('ポイント要件確認等（個別表）'!AD465=1,ROUNDDOWN('ポイント要件確認等（個別表）'!AV465,-3),IF('ポイント要件確認等（個別表）'!AD465=2,ROUNDDOWN('ポイント要件確認等（個別表）'!BH465,-3),IF('ポイント要件確認等（個別表）'!AD465=3,ROUNDDOWN('ポイント要件確認等（個別表）'!BT465,-3),0)))</f>
        <v>0</v>
      </c>
      <c r="BZ465" s="86" t="str">
        <f t="shared" ca="1" si="891"/>
        <v/>
      </c>
      <c r="CA465" s="232" t="str">
        <f t="shared" ca="1" si="892"/>
        <v/>
      </c>
      <c r="CB465" s="232">
        <f t="shared" ca="1" si="893"/>
        <v>0</v>
      </c>
      <c r="CC465" s="86" t="str">
        <f t="shared" ca="1" si="894"/>
        <v/>
      </c>
      <c r="CD465" s="86" t="str">
        <f t="shared" ca="1" si="895"/>
        <v/>
      </c>
      <c r="CE465" s="609"/>
      <c r="CF465" s="86" t="str">
        <f t="shared" ca="1" si="896"/>
        <v/>
      </c>
      <c r="CG465" s="185" t="str">
        <f t="shared" ca="1" si="897"/>
        <v/>
      </c>
      <c r="CH465" s="246" t="str">
        <f t="shared" ca="1" si="898"/>
        <v>含税額</v>
      </c>
      <c r="CI465" s="247" t="str">
        <f t="shared" ca="1" si="899"/>
        <v/>
      </c>
      <c r="CJ465" s="87" t="str">
        <f ca="1">IFERROR(IF(INDIRECT("'("&amp;'２個別表'!EO465&amp;")'!AR"&amp;84+EP465)&lt;&gt;1,"",1),"")</f>
        <v/>
      </c>
      <c r="CK465" s="244" t="str">
        <f t="shared" ca="1" si="900"/>
        <v/>
      </c>
      <c r="CL465" s="235" t="str">
        <f t="shared" ca="1" si="901"/>
        <v/>
      </c>
      <c r="CM465" s="239" t="str">
        <f t="shared" ca="1" si="902"/>
        <v/>
      </c>
      <c r="CN465" s="77" t="str">
        <f t="shared" ca="1" si="903"/>
        <v/>
      </c>
      <c r="CO465" s="93" t="str">
        <f ca="1">IFERROR(VLOOKUP(CN465,'（様式１号）３整理番号表'!$T$5:$V$15,2,FALSE),"")</f>
        <v/>
      </c>
      <c r="CP465" s="924" t="str">
        <f t="shared" ca="1" si="904"/>
        <v/>
      </c>
      <c r="CQ465" s="93" t="str">
        <f ca="1">IFERROR(VLOOKUP(CP465,'（様式１号）３整理番号表'!$T$19:$V$24,2,FALSE),"")</f>
        <v/>
      </c>
      <c r="CR465" s="924" t="str">
        <f ca="1">IFERROR(IF(INDIRECT("'("&amp;'２個別表'!EO465&amp;")'!AV"&amp;84+EP465)&lt;&gt;1,"",1),"")</f>
        <v/>
      </c>
      <c r="CS465" s="232">
        <f t="shared" ca="1" si="905"/>
        <v>0</v>
      </c>
      <c r="CT465" s="248">
        <f t="shared" ca="1" si="906"/>
        <v>0</v>
      </c>
      <c r="CU465" s="376" t="str">
        <f ca="1">IF(ER465="補強",IF(COUNTIFS($Z$11:Z465,Z465,$W$11:W465,1)=1,"１①",""),IF(COUNTIFS($Z$11:Z465,Z465,$W$11:W465,2)=1,"２①",""))</f>
        <v/>
      </c>
      <c r="CV465" s="57" t="str">
        <f t="shared" ca="1" si="907"/>
        <v/>
      </c>
      <c r="CW465" s="927" t="str">
        <f t="shared" ca="1" si="908"/>
        <v/>
      </c>
      <c r="CX465" s="256" t="str">
        <f t="shared" ca="1" si="909"/>
        <v/>
      </c>
      <c r="CY465" s="256" t="str">
        <f t="shared" ca="1" si="910"/>
        <v/>
      </c>
      <c r="CZ465" s="256" t="str">
        <f t="shared" ca="1" si="911"/>
        <v/>
      </c>
      <c r="DA465" s="256" t="str">
        <f t="shared" ca="1" si="912"/>
        <v/>
      </c>
      <c r="DB465" s="316" t="str">
        <f ca="1">IFERROR(VLOOKUP($CU465,'（様式１号）３整理番号表'!$Z$19:$AB$32,3,FALSE),"")</f>
        <v/>
      </c>
      <c r="DC465" s="259" t="str">
        <f t="shared" ca="1" si="913"/>
        <v>-</v>
      </c>
      <c r="DD465" s="618" t="str">
        <f t="shared" ca="1" si="914"/>
        <v/>
      </c>
      <c r="DE465" s="321" t="str">
        <f ca="1">IF(AND(AO465=18,AS465=1),IF(COUNTIFS($Y$11:Y465,Y465,$AS$11:AS465,1)=1,"２②",""),IF($CU465="１①",INDEX(INDIRECT("'("&amp;$EO465&amp;")'!AR116:BB116"),1,MATCH(INDIRECT("'("&amp;$EO465&amp;")'!C118"),INDIRECT("'("&amp;$EO465&amp;")'!AR119:BB119"),0)),""))</f>
        <v/>
      </c>
      <c r="DF465" s="324" t="str">
        <f t="shared" ca="1" si="915"/>
        <v/>
      </c>
      <c r="DG465" s="313" t="str">
        <f t="shared" ca="1" si="916"/>
        <v/>
      </c>
      <c r="DH465" s="313" t="str">
        <f t="shared" ca="1" si="917"/>
        <v/>
      </c>
      <c r="DI465" s="313" t="str">
        <f t="shared" ca="1" si="918"/>
        <v/>
      </c>
      <c r="DJ465" s="313" t="str">
        <f t="shared" ca="1" si="919"/>
        <v/>
      </c>
      <c r="DK465" s="328" t="str">
        <f t="shared" ca="1" si="920"/>
        <v/>
      </c>
      <c r="DL465" s="334" t="str">
        <f t="shared" ca="1" si="921"/>
        <v/>
      </c>
      <c r="DM465" s="915" t="str">
        <f t="shared" ca="1" si="922"/>
        <v/>
      </c>
      <c r="DN465" s="15"/>
      <c r="DO465" s="324"/>
      <c r="DP465" s="16"/>
      <c r="DQ465" s="16"/>
      <c r="DR465" s="16"/>
      <c r="DS465" s="16"/>
      <c r="DT465" s="318" t="str">
        <f>IFERROR(VLOOKUP($DN465,'（様式１号）３整理番号表'!$Z$19:$AB$32,3,FALSE),"")</f>
        <v/>
      </c>
      <c r="DU465" s="259" t="str">
        <f t="shared" si="923"/>
        <v/>
      </c>
      <c r="DV465" s="14"/>
      <c r="DW465" s="17" t="str">
        <f t="shared" ca="1" si="924"/>
        <v/>
      </c>
      <c r="DX465" s="88" t="str">
        <f t="shared" ca="1" si="941"/>
        <v/>
      </c>
      <c r="DZ465" s="339">
        <f t="shared" ca="1" si="841"/>
        <v>0</v>
      </c>
      <c r="EA465" s="339">
        <f t="shared" ca="1" si="841"/>
        <v>0</v>
      </c>
      <c r="EB465" s="339">
        <f t="shared" ca="1" si="841"/>
        <v>0</v>
      </c>
      <c r="EC465" s="339">
        <f t="shared" ca="1" si="841"/>
        <v>0</v>
      </c>
      <c r="ED465" s="339">
        <f t="shared" ca="1" si="841"/>
        <v>0</v>
      </c>
      <c r="EE465" s="339">
        <f t="shared" ca="1" si="841"/>
        <v>0</v>
      </c>
      <c r="EF465" s="339">
        <f t="shared" ca="1" si="841"/>
        <v>0</v>
      </c>
      <c r="EG465" s="339">
        <f t="shared" ca="1" si="841"/>
        <v>0</v>
      </c>
      <c r="EH465" s="339">
        <f t="shared" ca="1" si="841"/>
        <v>0</v>
      </c>
      <c r="EI465" s="339">
        <f t="shared" ca="1" si="841"/>
        <v>0</v>
      </c>
      <c r="EJ465" s="339">
        <f t="shared" ca="1" si="841"/>
        <v>0</v>
      </c>
      <c r="EK465" s="339">
        <f t="shared" ca="1" si="841"/>
        <v>0</v>
      </c>
      <c r="EL465" s="339">
        <f t="shared" ca="1" si="841"/>
        <v>0</v>
      </c>
      <c r="EM465" s="339">
        <f t="shared" ca="1" si="841"/>
        <v>0</v>
      </c>
      <c r="EO465" s="919" t="str">
        <f t="shared" ca="1" si="843"/>
        <v/>
      </c>
      <c r="EP465" s="919" t="str">
        <f t="shared" ca="1" si="925"/>
        <v/>
      </c>
      <c r="EQ465" s="919" t="str">
        <f t="shared" ca="1" si="926"/>
        <v/>
      </c>
      <c r="ER465" s="919" t="str">
        <f t="shared" ca="1" si="927"/>
        <v/>
      </c>
      <c r="ES465" s="919" t="str">
        <f ca="1">IFERROR(INDEX('郵便番号（石川県）'!$A$3:$F$2574,MATCH(INDIRECT("'("&amp;EO465&amp;")'!E7"),'郵便番号（石川県）'!$A$3:$A$2574,0),6),"")</f>
        <v/>
      </c>
      <c r="ET465" s="919" t="str">
        <f ca="1">IFERROR(INDEX('郵便番号（石川県）'!$A$3:$F$2574,MATCH(INDIRECT("'("&amp;$EO465&amp;")'!E7"),'郵便番号（石川県）'!$A$3:$A$2574,0),5),"")</f>
        <v/>
      </c>
      <c r="EU465" s="919" t="str">
        <f t="shared" ca="1" si="928"/>
        <v/>
      </c>
      <c r="EV465" s="919" t="str">
        <f t="shared" ca="1" si="929"/>
        <v/>
      </c>
      <c r="EW465" s="919" t="str">
        <f t="shared" ca="1" si="930"/>
        <v/>
      </c>
      <c r="EX465" s="919" t="str">
        <f t="shared" ca="1" si="931"/>
        <v/>
      </c>
      <c r="EY465" s="919" t="str">
        <f t="shared" ca="1" si="932"/>
        <v/>
      </c>
      <c r="EZ465" s="919" t="str">
        <f t="shared" ca="1" si="933"/>
        <v/>
      </c>
      <c r="FA465" s="919" t="str">
        <f t="shared" ca="1" si="934"/>
        <v/>
      </c>
      <c r="FB465" s="919" t="str">
        <f t="shared" ca="1" si="935"/>
        <v/>
      </c>
      <c r="FC465" s="919" t="str">
        <f t="shared" ca="1" si="936"/>
        <v/>
      </c>
      <c r="FD465" s="627" t="str">
        <f t="shared" ca="1" si="937"/>
        <v/>
      </c>
      <c r="FE465" s="630">
        <v>455</v>
      </c>
      <c r="FF465" s="299" t="str">
        <f t="shared" ca="1" si="938"/>
        <v/>
      </c>
      <c r="FG465" s="993" t="str">
        <f t="shared" ca="1" si="939"/>
        <v/>
      </c>
      <c r="FH465" s="919" t="str">
        <f t="shared" ca="1" si="940"/>
        <v/>
      </c>
      <c r="FI465" s="299">
        <f ca="1">COUNTIF($FH$11:FH465,"■")</f>
        <v>0</v>
      </c>
    </row>
    <row r="466" spans="1:165" ht="34.5" customHeight="1">
      <c r="A466" s="445">
        <f t="shared" ca="1" si="844"/>
        <v>0</v>
      </c>
      <c r="B466" s="446">
        <f>IF(R466&lt;&gt;"",IF(COUNTIF(R$11:R466,R466)=1,MAX(B$11:B465)+1,INDEX(B$11:B465,MATCH(R466,R$11:R465,0),1)),0)</f>
        <v>1</v>
      </c>
      <c r="C466" s="446">
        <f ca="1">IF(T466&lt;&gt;"",IF(COUNTIF(T$11:T466,T466)=1,MAX(C$11:C465)+1,INDEX(C$11:C465,MATCH(T466,T$11:T465,0),1)),0)</f>
        <v>0</v>
      </c>
      <c r="D466" s="446">
        <f ca="1">IF(U466&lt;&gt;"",IF(COUNTIF(U$11:U466,U466)=1,MAX(D$11:D465)+1,INDEX(D$11:D465,MATCH(U466,U$11:U465,0),1)),0)</f>
        <v>0</v>
      </c>
      <c r="E466" s="446">
        <f ca="1">IF(S466&lt;&gt;"",IF(COUNTIF(S$11:S466,S466)=1,MAX(E$11:E465)+1,INDEX(E$11:E465,MATCH(S466,S$11:S465,0),1)),0)</f>
        <v>0</v>
      </c>
      <c r="F466" s="446">
        <f ca="1">IF(Z466&lt;&gt;"",IF(COUNTIF(Z$11:Z466,Z466)=1,MAX(F$11:F465)+1,INDEX(F$11:F465,MATCH(Z466,Z$11:Z465,0),1)),0)</f>
        <v>0</v>
      </c>
      <c r="G466" s="447" cm="1">
        <f t="array" aca="1" ref="G466" ca="1">IF(Z466&lt;&gt;"",IF(COUNTIFS(Z$11:Z466,Z466,W$11:W466,W466)=1,MAX(G$11:G465)+1,INDEX(G$11:G465,MATCH(Z466&amp;W466,Z$11:Z465&amp;W$11:W466,0),1)),0)</f>
        <v>0</v>
      </c>
      <c r="H466" s="447">
        <f t="shared" ca="1" si="845"/>
        <v>0</v>
      </c>
      <c r="I466" s="447">
        <f ca="1">IF(T466="",0,IF(COUNTIF(T$11:T466,T466)=1,1,0))</f>
        <v>0</v>
      </c>
      <c r="J466" s="447">
        <f ca="1">IF(U466="",0,IF(COUNTIF(U$11:U466,U466)=1,1,0))</f>
        <v>0</v>
      </c>
      <c r="K466" s="447">
        <f ca="1">IF(S466="",0,IF(COUNTIF(S$11:S466,S466)=1,1,0))</f>
        <v>0</v>
      </c>
      <c r="L466" s="446">
        <f ca="1">IF(Z466="",0,IF(COUNTIF(Z$11:Z466,Z466)=1,1,0))</f>
        <v>0</v>
      </c>
      <c r="M466" s="767">
        <f ca="1">IF($W466=2,IF(COUNTIFS($W$11:$W466,2,$Z$11:$Z466,$Z466)=1,1,0),0)</f>
        <v>0</v>
      </c>
      <c r="N466" s="767">
        <f ca="1">IF($W466=1,IF(COUNTIFS($W$11:$W466,2,$Z$11:$Z466,$Z466)=1,1,0),0)</f>
        <v>0</v>
      </c>
      <c r="O466" s="446">
        <f ca="1">IF(H466=0,0,IF(COUNTIF(Z$11:Z466,Z466)=1,1,0))</f>
        <v>0</v>
      </c>
      <c r="P466" s="448" t="str">
        <f t="shared" ca="1" si="846"/>
        <v>石川県</v>
      </c>
      <c r="Q466" s="89">
        <f t="shared" ca="1" si="847"/>
        <v>456</v>
      </c>
      <c r="R466" s="170" t="s">
        <v>459</v>
      </c>
      <c r="S466" s="357" t="str">
        <f t="shared" ca="1" si="848"/>
        <v/>
      </c>
      <c r="T466" s="357" t="str">
        <f t="shared" ca="1" si="849"/>
        <v/>
      </c>
      <c r="U466" s="58" t="str">
        <f t="shared" ca="1" si="850"/>
        <v/>
      </c>
      <c r="V466" s="58" t="str">
        <f t="shared" ca="1" si="851"/>
        <v/>
      </c>
      <c r="W466" s="920" t="str">
        <f t="shared" ca="1" si="852"/>
        <v/>
      </c>
      <c r="X466" s="369">
        <f ca="1">IFERROR(VLOOKUP(W466,'（様式１号）３整理番号表'!$B$4:$H$5,2,FALSE),0)</f>
        <v>0</v>
      </c>
      <c r="Y466" s="768" t="str" cm="1">
        <f t="array" aca="1" ref="Y466" ca="1">IF(AND(D466=0,F466=0),"",IF(COUNTIF(D$11:D466,D466)=1,1,IF(COUNTIFS(D$11:D466,D466,F$11:F466,F466)=1,INDEX((D$11:D466,F$11:F466,Y$11:Y466),MATCH(_xlfn.MAXIFS(F$11:F465,D$11:D465,D466),$F$11:F466,0),1,3)+1,INDEX((D$11:D466,F$11:F466,Y$11:Y466),MATCH(D466&amp;F466,D$11:D466&amp;F$11:F466,0),1,3))))</f>
        <v/>
      </c>
      <c r="Z466" s="40" t="str">
        <f t="shared" ca="1" si="853"/>
        <v/>
      </c>
      <c r="AA466" s="924" t="str">
        <f t="shared" ca="1" si="854"/>
        <v/>
      </c>
      <c r="AB466" s="93">
        <f ca="1">IFERROR(VLOOKUP(AA466,'（様式１号）３整理番号表'!$B$10:$H$16,2,FALSE),0)</f>
        <v>0</v>
      </c>
      <c r="AC466" s="924" t="str">
        <f t="shared" ca="1" si="855"/>
        <v/>
      </c>
      <c r="AD466" s="924" t="str">
        <f t="shared" ca="1" si="856"/>
        <v/>
      </c>
      <c r="AE466" s="93">
        <f ca="1">IFERROR(VLOOKUP(AD466,'（様式１号）３整理番号表'!$B$21:$H$22,2,FALSE),0)</f>
        <v>0</v>
      </c>
      <c r="AF466" s="924" t="str">
        <f t="shared" ca="1" si="857"/>
        <v/>
      </c>
      <c r="AG466" s="93">
        <f ca="1">IFERROR(VLOOKUP(AF466,'（様式１号）３整理番号表'!$B$26:$H$31,2,FALSE),0)</f>
        <v>0</v>
      </c>
      <c r="AH466" s="924" t="str">
        <f t="shared" ca="1" si="858"/>
        <v/>
      </c>
      <c r="AI466" s="93">
        <f ca="1">IFERROR(VLOOKUP(AH466,'（様式１号）３整理番号表'!$J$5:$N$59,2,FALSE),0)</f>
        <v>0</v>
      </c>
      <c r="AJ466" s="77" t="str">
        <f t="shared" ca="1" si="859"/>
        <v/>
      </c>
      <c r="AK466" s="93">
        <f ca="1">IFERROR(VLOOKUP(AJ466,'（様式１号）３整理番号表'!$P$5:$R$29,2,FALSE),0)</f>
        <v>0</v>
      </c>
      <c r="AL466" s="921" t="str">
        <f t="shared" ca="1" si="860"/>
        <v/>
      </c>
      <c r="AM466" s="921" t="str">
        <f t="shared" ca="1" si="861"/>
        <v/>
      </c>
      <c r="AN466" s="921"/>
      <c r="AO466" s="77" t="str">
        <f t="shared" ca="1" si="862"/>
        <v/>
      </c>
      <c r="AP466" s="93">
        <f ca="1">IFERROR(VLOOKUP(AO466,'（様式１号）３整理番号表'!$P$5:$R$29,2,FALSE),0)</f>
        <v>0</v>
      </c>
      <c r="AQ466" s="924" t="str">
        <f t="shared" ca="1" si="863"/>
        <v/>
      </c>
      <c r="AR466" s="93">
        <f t="shared" ca="1" si="864"/>
        <v>0</v>
      </c>
      <c r="AS466" s="924" t="str">
        <f t="shared" ca="1" si="865"/>
        <v/>
      </c>
      <c r="AT466" s="40" t="str">
        <f t="shared" ca="1" si="866"/>
        <v/>
      </c>
      <c r="AU466" s="93" t="str">
        <f t="shared" ca="1" si="867"/>
        <v/>
      </c>
      <c r="AV466" s="923" t="str">
        <f t="shared" ca="1" si="868"/>
        <v/>
      </c>
      <c r="AW466" s="926" t="str">
        <f t="shared" ca="1" si="869"/>
        <v/>
      </c>
      <c r="AX466" s="925" t="str">
        <f t="shared" ca="1" si="870"/>
        <v/>
      </c>
      <c r="AY466" s="925" t="str">
        <f t="shared" ca="1" si="870"/>
        <v/>
      </c>
      <c r="AZ466" s="925" t="str">
        <f t="shared" ca="1" si="870"/>
        <v/>
      </c>
      <c r="BA466" s="925" t="str">
        <f t="shared" ca="1" si="870"/>
        <v/>
      </c>
      <c r="BB466" s="925" t="str">
        <f t="shared" ca="1" si="871"/>
        <v/>
      </c>
      <c r="BC466" s="925" t="str">
        <f t="shared" ca="1" si="872"/>
        <v/>
      </c>
      <c r="BD466" s="925" t="str">
        <f t="shared" ca="1" si="872"/>
        <v/>
      </c>
      <c r="BE466" s="925" t="str">
        <f t="shared" ca="1" si="872"/>
        <v/>
      </c>
      <c r="BF466" s="77" t="str">
        <f t="shared" ca="1" si="873"/>
        <v/>
      </c>
      <c r="BG466" s="924" t="str">
        <f t="shared" ca="1" si="874"/>
        <v/>
      </c>
      <c r="BH466" s="94">
        <f ca="1">IF(BF466&lt;&gt;"",INDEX('（様式１号）３整理番号表'!$AB$7:$AQ$12,MATCH(BF466,'（様式１号）３整理番号表'!$AA$7:$AA$12,0),MATCH(BG466,'（様式１号）３整理番号表'!$AB$6:$AQ$6,0)),0)</f>
        <v>0</v>
      </c>
      <c r="BI466" s="921" t="str">
        <f t="shared" ca="1" si="875"/>
        <v/>
      </c>
      <c r="BJ466" s="922" t="str">
        <f t="shared" ca="1" si="876"/>
        <v/>
      </c>
      <c r="BK466" s="926" t="str">
        <f t="shared" ca="1" si="877"/>
        <v/>
      </c>
      <c r="BL466" s="922" t="str">
        <f t="shared" ca="1" si="878"/>
        <v/>
      </c>
      <c r="BM466" s="79" t="str">
        <f t="shared" ca="1" si="879"/>
        <v/>
      </c>
      <c r="BN466" s="82" t="str">
        <f t="shared" ca="1" si="880"/>
        <v/>
      </c>
      <c r="BO466" s="83" t="str">
        <f t="shared" ca="1" si="881"/>
        <v/>
      </c>
      <c r="BP466" s="84" t="str">
        <f t="shared" ca="1" si="882"/>
        <v/>
      </c>
      <c r="BQ466" s="82" t="str">
        <f t="shared" ca="1" si="883"/>
        <v/>
      </c>
      <c r="BR466" s="97" t="str">
        <f t="shared" ca="1" si="884"/>
        <v/>
      </c>
      <c r="BS466" s="95" t="str">
        <f t="shared" ca="1" si="885"/>
        <v/>
      </c>
      <c r="BT466" s="184" t="str">
        <f t="shared" ca="1" si="886"/>
        <v/>
      </c>
      <c r="BU466" s="611" t="str">
        <f t="shared" ca="1" si="887"/>
        <v/>
      </c>
      <c r="BV466" s="77" t="str">
        <f t="shared" ca="1" si="888"/>
        <v/>
      </c>
      <c r="BW466" s="85" t="str">
        <f t="shared" ca="1" si="889"/>
        <v/>
      </c>
      <c r="BX466" s="86" t="str">
        <f t="shared" ca="1" si="890"/>
        <v/>
      </c>
      <c r="BY466" s="231">
        <f ca="1">IF('ポイント要件確認等（個別表）'!AD466=1,ROUNDDOWN('ポイント要件確認等（個別表）'!AV466,-3),IF('ポイント要件確認等（個別表）'!AD466=2,ROUNDDOWN('ポイント要件確認等（個別表）'!BH466,-3),IF('ポイント要件確認等（個別表）'!AD466=3,ROUNDDOWN('ポイント要件確認等（個別表）'!BT466,-3),0)))</f>
        <v>0</v>
      </c>
      <c r="BZ466" s="86" t="str">
        <f t="shared" ca="1" si="891"/>
        <v/>
      </c>
      <c r="CA466" s="232" t="str">
        <f t="shared" ca="1" si="892"/>
        <v/>
      </c>
      <c r="CB466" s="232">
        <f t="shared" ca="1" si="893"/>
        <v>0</v>
      </c>
      <c r="CC466" s="86" t="str">
        <f t="shared" ca="1" si="894"/>
        <v/>
      </c>
      <c r="CD466" s="86" t="str">
        <f t="shared" ca="1" si="895"/>
        <v/>
      </c>
      <c r="CE466" s="609"/>
      <c r="CF466" s="86" t="str">
        <f t="shared" ca="1" si="896"/>
        <v/>
      </c>
      <c r="CG466" s="185" t="str">
        <f t="shared" ca="1" si="897"/>
        <v/>
      </c>
      <c r="CH466" s="246" t="str">
        <f t="shared" ca="1" si="898"/>
        <v>含税額</v>
      </c>
      <c r="CI466" s="247" t="str">
        <f t="shared" ca="1" si="899"/>
        <v/>
      </c>
      <c r="CJ466" s="87" t="str">
        <f ca="1">IFERROR(IF(INDIRECT("'("&amp;'２個別表'!EO466&amp;")'!AR"&amp;84+EP466)&lt;&gt;1,"",1),"")</f>
        <v/>
      </c>
      <c r="CK466" s="244" t="str">
        <f t="shared" ca="1" si="900"/>
        <v/>
      </c>
      <c r="CL466" s="235" t="str">
        <f t="shared" ca="1" si="901"/>
        <v/>
      </c>
      <c r="CM466" s="239" t="str">
        <f t="shared" ca="1" si="902"/>
        <v/>
      </c>
      <c r="CN466" s="77" t="str">
        <f t="shared" ca="1" si="903"/>
        <v/>
      </c>
      <c r="CO466" s="93" t="str">
        <f ca="1">IFERROR(VLOOKUP(CN466,'（様式１号）３整理番号表'!$T$5:$V$15,2,FALSE),"")</f>
        <v/>
      </c>
      <c r="CP466" s="924" t="str">
        <f t="shared" ca="1" si="904"/>
        <v/>
      </c>
      <c r="CQ466" s="93" t="str">
        <f ca="1">IFERROR(VLOOKUP(CP466,'（様式１号）３整理番号表'!$T$19:$V$24,2,FALSE),"")</f>
        <v/>
      </c>
      <c r="CR466" s="924" t="str">
        <f ca="1">IFERROR(IF(INDIRECT("'("&amp;'２個別表'!EO466&amp;")'!AV"&amp;84+EP466)&lt;&gt;1,"",1),"")</f>
        <v/>
      </c>
      <c r="CS466" s="232">
        <f t="shared" ca="1" si="905"/>
        <v>0</v>
      </c>
      <c r="CT466" s="248">
        <f t="shared" ca="1" si="906"/>
        <v>0</v>
      </c>
      <c r="CU466" s="376" t="str">
        <f ca="1">IF(ER466="補強",IF(COUNTIFS($Z$11:Z466,Z466,$W$11:W466,1)=1,"１①",""),IF(COUNTIFS($Z$11:Z466,Z466,$W$11:W466,2)=1,"２①",""))</f>
        <v/>
      </c>
      <c r="CV466" s="57" t="str">
        <f t="shared" ca="1" si="907"/>
        <v/>
      </c>
      <c r="CW466" s="927" t="str">
        <f t="shared" ca="1" si="908"/>
        <v/>
      </c>
      <c r="CX466" s="256" t="str">
        <f t="shared" ca="1" si="909"/>
        <v/>
      </c>
      <c r="CY466" s="256" t="str">
        <f t="shared" ca="1" si="910"/>
        <v/>
      </c>
      <c r="CZ466" s="256" t="str">
        <f t="shared" ca="1" si="911"/>
        <v/>
      </c>
      <c r="DA466" s="256" t="str">
        <f t="shared" ca="1" si="912"/>
        <v/>
      </c>
      <c r="DB466" s="316" t="str">
        <f ca="1">IFERROR(VLOOKUP($CU466,'（様式１号）３整理番号表'!$Z$19:$AB$32,3,FALSE),"")</f>
        <v/>
      </c>
      <c r="DC466" s="259" t="str">
        <f t="shared" ca="1" si="913"/>
        <v>-</v>
      </c>
      <c r="DD466" s="618" t="str">
        <f t="shared" ca="1" si="914"/>
        <v/>
      </c>
      <c r="DE466" s="321" t="str">
        <f ca="1">IF(AND(AO466=18,AS466=1),IF(COUNTIFS($Y$11:Y466,Y466,$AS$11:AS466,1)=1,"２②",""),IF($CU466="１①",INDEX(INDIRECT("'("&amp;$EO466&amp;")'!AR116:BB116"),1,MATCH(INDIRECT("'("&amp;$EO466&amp;")'!C118"),INDIRECT("'("&amp;$EO466&amp;")'!AR119:BB119"),0)),""))</f>
        <v/>
      </c>
      <c r="DF466" s="324" t="str">
        <f t="shared" ca="1" si="915"/>
        <v/>
      </c>
      <c r="DG466" s="313" t="str">
        <f t="shared" ca="1" si="916"/>
        <v/>
      </c>
      <c r="DH466" s="313" t="str">
        <f t="shared" ca="1" si="917"/>
        <v/>
      </c>
      <c r="DI466" s="313" t="str">
        <f t="shared" ca="1" si="918"/>
        <v/>
      </c>
      <c r="DJ466" s="313" t="str">
        <f t="shared" ca="1" si="919"/>
        <v/>
      </c>
      <c r="DK466" s="328" t="str">
        <f t="shared" ca="1" si="920"/>
        <v/>
      </c>
      <c r="DL466" s="334" t="str">
        <f t="shared" ca="1" si="921"/>
        <v/>
      </c>
      <c r="DM466" s="915" t="str">
        <f t="shared" ca="1" si="922"/>
        <v/>
      </c>
      <c r="DN466" s="15"/>
      <c r="DO466" s="324"/>
      <c r="DP466" s="16"/>
      <c r="DQ466" s="16"/>
      <c r="DR466" s="16"/>
      <c r="DS466" s="16"/>
      <c r="DT466" s="318" t="str">
        <f>IFERROR(VLOOKUP($DN466,'（様式１号）３整理番号表'!$Z$19:$AB$32,3,FALSE),"")</f>
        <v/>
      </c>
      <c r="DU466" s="259" t="str">
        <f t="shared" si="923"/>
        <v/>
      </c>
      <c r="DV466" s="14"/>
      <c r="DW466" s="17" t="str">
        <f t="shared" ca="1" si="924"/>
        <v/>
      </c>
      <c r="DX466" s="88" t="str">
        <f t="shared" ca="1" si="941"/>
        <v/>
      </c>
      <c r="DZ466" s="339">
        <f t="shared" ca="1" si="841"/>
        <v>0</v>
      </c>
      <c r="EA466" s="339">
        <f t="shared" ca="1" si="841"/>
        <v>0</v>
      </c>
      <c r="EB466" s="339">
        <f t="shared" ca="1" si="841"/>
        <v>0</v>
      </c>
      <c r="EC466" s="339">
        <f t="shared" ca="1" si="841"/>
        <v>0</v>
      </c>
      <c r="ED466" s="339">
        <f t="shared" ca="1" si="841"/>
        <v>0</v>
      </c>
      <c r="EE466" s="339">
        <f t="shared" ca="1" si="841"/>
        <v>0</v>
      </c>
      <c r="EF466" s="339">
        <f t="shared" ca="1" si="841"/>
        <v>0</v>
      </c>
      <c r="EG466" s="339">
        <f t="shared" ca="1" si="841"/>
        <v>0</v>
      </c>
      <c r="EH466" s="339">
        <f t="shared" ca="1" si="841"/>
        <v>0</v>
      </c>
      <c r="EI466" s="339">
        <f t="shared" ca="1" si="841"/>
        <v>0</v>
      </c>
      <c r="EJ466" s="339">
        <f t="shared" ca="1" si="841"/>
        <v>0</v>
      </c>
      <c r="EK466" s="339">
        <f t="shared" ca="1" si="841"/>
        <v>0</v>
      </c>
      <c r="EL466" s="339">
        <f t="shared" ca="1" si="841"/>
        <v>0</v>
      </c>
      <c r="EM466" s="339">
        <f t="shared" ca="1" si="841"/>
        <v>0</v>
      </c>
      <c r="EO466" s="919" t="str">
        <f t="shared" ca="1" si="843"/>
        <v/>
      </c>
      <c r="EP466" s="919" t="str">
        <f t="shared" ca="1" si="925"/>
        <v/>
      </c>
      <c r="EQ466" s="919" t="str">
        <f t="shared" ca="1" si="926"/>
        <v/>
      </c>
      <c r="ER466" s="919" t="str">
        <f t="shared" ca="1" si="927"/>
        <v/>
      </c>
      <c r="ES466" s="919" t="str">
        <f ca="1">IFERROR(INDEX('郵便番号（石川県）'!$A$3:$F$2574,MATCH(INDIRECT("'("&amp;EO466&amp;")'!E7"),'郵便番号（石川県）'!$A$3:$A$2574,0),6),"")</f>
        <v/>
      </c>
      <c r="ET466" s="919" t="str">
        <f ca="1">IFERROR(INDEX('郵便番号（石川県）'!$A$3:$F$2574,MATCH(INDIRECT("'("&amp;$EO466&amp;")'!E7"),'郵便番号（石川県）'!$A$3:$A$2574,0),5),"")</f>
        <v/>
      </c>
      <c r="EU466" s="919" t="str">
        <f t="shared" ca="1" si="928"/>
        <v/>
      </c>
      <c r="EV466" s="919" t="str">
        <f t="shared" ca="1" si="929"/>
        <v/>
      </c>
      <c r="EW466" s="919" t="str">
        <f t="shared" ca="1" si="930"/>
        <v/>
      </c>
      <c r="EX466" s="919" t="str">
        <f t="shared" ca="1" si="931"/>
        <v/>
      </c>
      <c r="EY466" s="919" t="str">
        <f t="shared" ca="1" si="932"/>
        <v/>
      </c>
      <c r="EZ466" s="919" t="str">
        <f t="shared" ca="1" si="933"/>
        <v/>
      </c>
      <c r="FA466" s="919" t="str">
        <f t="shared" ca="1" si="934"/>
        <v/>
      </c>
      <c r="FB466" s="919" t="str">
        <f t="shared" ca="1" si="935"/>
        <v/>
      </c>
      <c r="FC466" s="919" t="str">
        <f t="shared" ca="1" si="936"/>
        <v/>
      </c>
      <c r="FD466" s="627" t="str">
        <f t="shared" ca="1" si="937"/>
        <v/>
      </c>
      <c r="FE466" s="630">
        <v>456</v>
      </c>
      <c r="FF466" s="299" t="str">
        <f t="shared" ca="1" si="938"/>
        <v/>
      </c>
      <c r="FG466" s="993" t="str">
        <f t="shared" ca="1" si="939"/>
        <v/>
      </c>
      <c r="FH466" s="919" t="str">
        <f t="shared" ca="1" si="940"/>
        <v/>
      </c>
      <c r="FI466" s="299">
        <f ca="1">COUNTIF($FH$11:FH466,"■")</f>
        <v>0</v>
      </c>
    </row>
    <row r="467" spans="1:165" ht="34.5" customHeight="1">
      <c r="A467" s="445">
        <f t="shared" ca="1" si="844"/>
        <v>0</v>
      </c>
      <c r="B467" s="446">
        <f>IF(R467&lt;&gt;"",IF(COUNTIF(R$11:R467,R467)=1,MAX(B$11:B466)+1,INDEX(B$11:B466,MATCH(R467,R$11:R466,0),1)),0)</f>
        <v>1</v>
      </c>
      <c r="C467" s="446">
        <f ca="1">IF(T467&lt;&gt;"",IF(COUNTIF(T$11:T467,T467)=1,MAX(C$11:C466)+1,INDEX(C$11:C466,MATCH(T467,T$11:T466,0),1)),0)</f>
        <v>0</v>
      </c>
      <c r="D467" s="446">
        <f ca="1">IF(U467&lt;&gt;"",IF(COUNTIF(U$11:U467,U467)=1,MAX(D$11:D466)+1,INDEX(D$11:D466,MATCH(U467,U$11:U466,0),1)),0)</f>
        <v>0</v>
      </c>
      <c r="E467" s="446">
        <f ca="1">IF(S467&lt;&gt;"",IF(COUNTIF(S$11:S467,S467)=1,MAX(E$11:E466)+1,INDEX(E$11:E466,MATCH(S467,S$11:S466,0),1)),0)</f>
        <v>0</v>
      </c>
      <c r="F467" s="446">
        <f ca="1">IF(Z467&lt;&gt;"",IF(COUNTIF(Z$11:Z467,Z467)=1,MAX(F$11:F466)+1,INDEX(F$11:F466,MATCH(Z467,Z$11:Z466,0),1)),0)</f>
        <v>0</v>
      </c>
      <c r="G467" s="447" cm="1">
        <f t="array" aca="1" ref="G467" ca="1">IF(Z467&lt;&gt;"",IF(COUNTIFS(Z$11:Z467,Z467,W$11:W467,W467)=1,MAX(G$11:G466)+1,INDEX(G$11:G466,MATCH(Z467&amp;W467,Z$11:Z466&amp;W$11:W467,0),1)),0)</f>
        <v>0</v>
      </c>
      <c r="H467" s="447">
        <f t="shared" ca="1" si="845"/>
        <v>0</v>
      </c>
      <c r="I467" s="447">
        <f ca="1">IF(T467="",0,IF(COUNTIF(T$11:T467,T467)=1,1,0))</f>
        <v>0</v>
      </c>
      <c r="J467" s="447">
        <f ca="1">IF(U467="",0,IF(COUNTIF(U$11:U467,U467)=1,1,0))</f>
        <v>0</v>
      </c>
      <c r="K467" s="447">
        <f ca="1">IF(S467="",0,IF(COUNTIF(S$11:S467,S467)=1,1,0))</f>
        <v>0</v>
      </c>
      <c r="L467" s="446">
        <f ca="1">IF(Z467="",0,IF(COUNTIF(Z$11:Z467,Z467)=1,1,0))</f>
        <v>0</v>
      </c>
      <c r="M467" s="767">
        <f ca="1">IF($W467=2,IF(COUNTIFS($W$11:$W467,2,$Z$11:$Z467,$Z467)=1,1,0),0)</f>
        <v>0</v>
      </c>
      <c r="N467" s="767">
        <f ca="1">IF($W467=1,IF(COUNTIFS($W$11:$W467,2,$Z$11:$Z467,$Z467)=1,1,0),0)</f>
        <v>0</v>
      </c>
      <c r="O467" s="446">
        <f ca="1">IF(H467=0,0,IF(COUNTIF(Z$11:Z467,Z467)=1,1,0))</f>
        <v>0</v>
      </c>
      <c r="P467" s="448" t="str">
        <f t="shared" ca="1" si="846"/>
        <v>石川県</v>
      </c>
      <c r="Q467" s="89">
        <f t="shared" ca="1" si="847"/>
        <v>457</v>
      </c>
      <c r="R467" s="170" t="s">
        <v>459</v>
      </c>
      <c r="S467" s="357" t="str">
        <f t="shared" ca="1" si="848"/>
        <v/>
      </c>
      <c r="T467" s="357" t="str">
        <f t="shared" ca="1" si="849"/>
        <v/>
      </c>
      <c r="U467" s="58" t="str">
        <f t="shared" ca="1" si="850"/>
        <v/>
      </c>
      <c r="V467" s="58" t="str">
        <f t="shared" ca="1" si="851"/>
        <v/>
      </c>
      <c r="W467" s="920" t="str">
        <f t="shared" ca="1" si="852"/>
        <v/>
      </c>
      <c r="X467" s="369">
        <f ca="1">IFERROR(VLOOKUP(W467,'（様式１号）３整理番号表'!$B$4:$H$5,2,FALSE),0)</f>
        <v>0</v>
      </c>
      <c r="Y467" s="768" t="str" cm="1">
        <f t="array" aca="1" ref="Y467" ca="1">IF(AND(D467=0,F467=0),"",IF(COUNTIF(D$11:D467,D467)=1,1,IF(COUNTIFS(D$11:D467,D467,F$11:F467,F467)=1,INDEX((D$11:D467,F$11:F467,Y$11:Y467),MATCH(_xlfn.MAXIFS(F$11:F466,D$11:D466,D467),$F$11:F467,0),1,3)+1,INDEX((D$11:D467,F$11:F467,Y$11:Y467),MATCH(D467&amp;F467,D$11:D467&amp;F$11:F467,0),1,3))))</f>
        <v/>
      </c>
      <c r="Z467" s="40" t="str">
        <f t="shared" ca="1" si="853"/>
        <v/>
      </c>
      <c r="AA467" s="924" t="str">
        <f t="shared" ca="1" si="854"/>
        <v/>
      </c>
      <c r="AB467" s="93">
        <f ca="1">IFERROR(VLOOKUP(AA467,'（様式１号）３整理番号表'!$B$10:$H$16,2,FALSE),0)</f>
        <v>0</v>
      </c>
      <c r="AC467" s="924" t="str">
        <f t="shared" ca="1" si="855"/>
        <v/>
      </c>
      <c r="AD467" s="924" t="str">
        <f t="shared" ca="1" si="856"/>
        <v/>
      </c>
      <c r="AE467" s="93">
        <f ca="1">IFERROR(VLOOKUP(AD467,'（様式１号）３整理番号表'!$B$21:$H$22,2,FALSE),0)</f>
        <v>0</v>
      </c>
      <c r="AF467" s="924" t="str">
        <f t="shared" ca="1" si="857"/>
        <v/>
      </c>
      <c r="AG467" s="93">
        <f ca="1">IFERROR(VLOOKUP(AF467,'（様式１号）３整理番号表'!$B$26:$H$31,2,FALSE),0)</f>
        <v>0</v>
      </c>
      <c r="AH467" s="924" t="str">
        <f t="shared" ca="1" si="858"/>
        <v/>
      </c>
      <c r="AI467" s="93">
        <f ca="1">IFERROR(VLOOKUP(AH467,'（様式１号）３整理番号表'!$J$5:$N$59,2,FALSE),0)</f>
        <v>0</v>
      </c>
      <c r="AJ467" s="77" t="str">
        <f t="shared" ca="1" si="859"/>
        <v/>
      </c>
      <c r="AK467" s="93">
        <f ca="1">IFERROR(VLOOKUP(AJ467,'（様式１号）３整理番号表'!$P$5:$R$29,2,FALSE),0)</f>
        <v>0</v>
      </c>
      <c r="AL467" s="921" t="str">
        <f t="shared" ca="1" si="860"/>
        <v/>
      </c>
      <c r="AM467" s="921" t="str">
        <f t="shared" ca="1" si="861"/>
        <v/>
      </c>
      <c r="AN467" s="921"/>
      <c r="AO467" s="77" t="str">
        <f t="shared" ca="1" si="862"/>
        <v/>
      </c>
      <c r="AP467" s="93">
        <f ca="1">IFERROR(VLOOKUP(AO467,'（様式１号）３整理番号表'!$P$5:$R$29,2,FALSE),0)</f>
        <v>0</v>
      </c>
      <c r="AQ467" s="924" t="str">
        <f t="shared" ca="1" si="863"/>
        <v/>
      </c>
      <c r="AR467" s="93">
        <f t="shared" ca="1" si="864"/>
        <v>0</v>
      </c>
      <c r="AS467" s="924" t="str">
        <f t="shared" ca="1" si="865"/>
        <v/>
      </c>
      <c r="AT467" s="40" t="str">
        <f t="shared" ca="1" si="866"/>
        <v/>
      </c>
      <c r="AU467" s="93" t="str">
        <f t="shared" ca="1" si="867"/>
        <v/>
      </c>
      <c r="AV467" s="923" t="str">
        <f t="shared" ca="1" si="868"/>
        <v/>
      </c>
      <c r="AW467" s="926" t="str">
        <f t="shared" ca="1" si="869"/>
        <v/>
      </c>
      <c r="AX467" s="925" t="str">
        <f t="shared" ca="1" si="870"/>
        <v/>
      </c>
      <c r="AY467" s="925" t="str">
        <f t="shared" ca="1" si="870"/>
        <v/>
      </c>
      <c r="AZ467" s="925" t="str">
        <f t="shared" ca="1" si="870"/>
        <v/>
      </c>
      <c r="BA467" s="925" t="str">
        <f t="shared" ca="1" si="870"/>
        <v/>
      </c>
      <c r="BB467" s="925" t="str">
        <f t="shared" ca="1" si="871"/>
        <v/>
      </c>
      <c r="BC467" s="925" t="str">
        <f t="shared" ca="1" si="872"/>
        <v/>
      </c>
      <c r="BD467" s="925" t="str">
        <f t="shared" ca="1" si="872"/>
        <v/>
      </c>
      <c r="BE467" s="925" t="str">
        <f t="shared" ca="1" si="872"/>
        <v/>
      </c>
      <c r="BF467" s="77" t="str">
        <f t="shared" ca="1" si="873"/>
        <v/>
      </c>
      <c r="BG467" s="924" t="str">
        <f t="shared" ca="1" si="874"/>
        <v/>
      </c>
      <c r="BH467" s="94">
        <f ca="1">IF(BF467&lt;&gt;"",INDEX('（様式１号）３整理番号表'!$AB$7:$AQ$12,MATCH(BF467,'（様式１号）３整理番号表'!$AA$7:$AA$12,0),MATCH(BG467,'（様式１号）３整理番号表'!$AB$6:$AQ$6,0)),0)</f>
        <v>0</v>
      </c>
      <c r="BI467" s="921" t="str">
        <f t="shared" ca="1" si="875"/>
        <v/>
      </c>
      <c r="BJ467" s="922" t="str">
        <f t="shared" ca="1" si="876"/>
        <v/>
      </c>
      <c r="BK467" s="926" t="str">
        <f t="shared" ca="1" si="877"/>
        <v/>
      </c>
      <c r="BL467" s="922" t="str">
        <f t="shared" ca="1" si="878"/>
        <v/>
      </c>
      <c r="BM467" s="79" t="str">
        <f t="shared" ca="1" si="879"/>
        <v/>
      </c>
      <c r="BN467" s="82" t="str">
        <f t="shared" ca="1" si="880"/>
        <v/>
      </c>
      <c r="BO467" s="83" t="str">
        <f t="shared" ca="1" si="881"/>
        <v/>
      </c>
      <c r="BP467" s="84" t="str">
        <f t="shared" ca="1" si="882"/>
        <v/>
      </c>
      <c r="BQ467" s="82" t="str">
        <f t="shared" ca="1" si="883"/>
        <v/>
      </c>
      <c r="BR467" s="97" t="str">
        <f t="shared" ca="1" si="884"/>
        <v/>
      </c>
      <c r="BS467" s="95" t="str">
        <f t="shared" ca="1" si="885"/>
        <v/>
      </c>
      <c r="BT467" s="184" t="str">
        <f t="shared" ca="1" si="886"/>
        <v/>
      </c>
      <c r="BU467" s="611" t="str">
        <f t="shared" ca="1" si="887"/>
        <v/>
      </c>
      <c r="BV467" s="77" t="str">
        <f t="shared" ca="1" si="888"/>
        <v/>
      </c>
      <c r="BW467" s="85" t="str">
        <f t="shared" ca="1" si="889"/>
        <v/>
      </c>
      <c r="BX467" s="86" t="str">
        <f t="shared" ca="1" si="890"/>
        <v/>
      </c>
      <c r="BY467" s="231">
        <f ca="1">IF('ポイント要件確認等（個別表）'!AD467=1,ROUNDDOWN('ポイント要件確認等（個別表）'!AV467,-3),IF('ポイント要件確認等（個別表）'!AD467=2,ROUNDDOWN('ポイント要件確認等（個別表）'!BH467,-3),IF('ポイント要件確認等（個別表）'!AD467=3,ROUNDDOWN('ポイント要件確認等（個別表）'!BT467,-3),0)))</f>
        <v>0</v>
      </c>
      <c r="BZ467" s="86" t="str">
        <f t="shared" ca="1" si="891"/>
        <v/>
      </c>
      <c r="CA467" s="232" t="str">
        <f t="shared" ca="1" si="892"/>
        <v/>
      </c>
      <c r="CB467" s="232">
        <f t="shared" ca="1" si="893"/>
        <v>0</v>
      </c>
      <c r="CC467" s="86" t="str">
        <f t="shared" ca="1" si="894"/>
        <v/>
      </c>
      <c r="CD467" s="86" t="str">
        <f t="shared" ca="1" si="895"/>
        <v/>
      </c>
      <c r="CE467" s="609"/>
      <c r="CF467" s="86" t="str">
        <f t="shared" ca="1" si="896"/>
        <v/>
      </c>
      <c r="CG467" s="185" t="str">
        <f t="shared" ca="1" si="897"/>
        <v/>
      </c>
      <c r="CH467" s="246" t="str">
        <f t="shared" ca="1" si="898"/>
        <v>含税額</v>
      </c>
      <c r="CI467" s="247" t="str">
        <f t="shared" ca="1" si="899"/>
        <v/>
      </c>
      <c r="CJ467" s="87" t="str">
        <f ca="1">IFERROR(IF(INDIRECT("'("&amp;'２個別表'!EO467&amp;")'!AR"&amp;84+EP467)&lt;&gt;1,"",1),"")</f>
        <v/>
      </c>
      <c r="CK467" s="244" t="str">
        <f t="shared" ca="1" si="900"/>
        <v/>
      </c>
      <c r="CL467" s="235" t="str">
        <f t="shared" ca="1" si="901"/>
        <v/>
      </c>
      <c r="CM467" s="239" t="str">
        <f t="shared" ca="1" si="902"/>
        <v/>
      </c>
      <c r="CN467" s="77" t="str">
        <f t="shared" ca="1" si="903"/>
        <v/>
      </c>
      <c r="CO467" s="93" t="str">
        <f ca="1">IFERROR(VLOOKUP(CN467,'（様式１号）３整理番号表'!$T$5:$V$15,2,FALSE),"")</f>
        <v/>
      </c>
      <c r="CP467" s="924" t="str">
        <f t="shared" ca="1" si="904"/>
        <v/>
      </c>
      <c r="CQ467" s="93" t="str">
        <f ca="1">IFERROR(VLOOKUP(CP467,'（様式１号）３整理番号表'!$T$19:$V$24,2,FALSE),"")</f>
        <v/>
      </c>
      <c r="CR467" s="924" t="str">
        <f ca="1">IFERROR(IF(INDIRECT("'("&amp;'２個別表'!EO467&amp;")'!AV"&amp;84+EP467)&lt;&gt;1,"",1),"")</f>
        <v/>
      </c>
      <c r="CS467" s="232">
        <f t="shared" ca="1" si="905"/>
        <v>0</v>
      </c>
      <c r="CT467" s="248">
        <f t="shared" ca="1" si="906"/>
        <v>0</v>
      </c>
      <c r="CU467" s="376" t="str">
        <f ca="1">IF(ER467="補強",IF(COUNTIFS($Z$11:Z467,Z467,$W$11:W467,1)=1,"１①",""),IF(COUNTIFS($Z$11:Z467,Z467,$W$11:W467,2)=1,"２①",""))</f>
        <v/>
      </c>
      <c r="CV467" s="57" t="str">
        <f t="shared" ca="1" si="907"/>
        <v/>
      </c>
      <c r="CW467" s="927" t="str">
        <f t="shared" ca="1" si="908"/>
        <v/>
      </c>
      <c r="CX467" s="256" t="str">
        <f t="shared" ca="1" si="909"/>
        <v/>
      </c>
      <c r="CY467" s="256" t="str">
        <f t="shared" ca="1" si="910"/>
        <v/>
      </c>
      <c r="CZ467" s="256" t="str">
        <f t="shared" ca="1" si="911"/>
        <v/>
      </c>
      <c r="DA467" s="256" t="str">
        <f t="shared" ca="1" si="912"/>
        <v/>
      </c>
      <c r="DB467" s="316" t="str">
        <f ca="1">IFERROR(VLOOKUP($CU467,'（様式１号）３整理番号表'!$Z$19:$AB$32,3,FALSE),"")</f>
        <v/>
      </c>
      <c r="DC467" s="259" t="str">
        <f t="shared" ca="1" si="913"/>
        <v>-</v>
      </c>
      <c r="DD467" s="618" t="str">
        <f t="shared" ca="1" si="914"/>
        <v/>
      </c>
      <c r="DE467" s="321" t="str">
        <f ca="1">IF(AND(AO467=18,AS467=1),IF(COUNTIFS($Y$11:Y467,Y467,$AS$11:AS467,1)=1,"２②",""),IF($CU467="１①",INDEX(INDIRECT("'("&amp;$EO467&amp;")'!AR116:BB116"),1,MATCH(INDIRECT("'("&amp;$EO467&amp;")'!C118"),INDIRECT("'("&amp;$EO467&amp;")'!AR119:BB119"),0)),""))</f>
        <v/>
      </c>
      <c r="DF467" s="324" t="str">
        <f t="shared" ca="1" si="915"/>
        <v/>
      </c>
      <c r="DG467" s="313" t="str">
        <f t="shared" ca="1" si="916"/>
        <v/>
      </c>
      <c r="DH467" s="313" t="str">
        <f t="shared" ca="1" si="917"/>
        <v/>
      </c>
      <c r="DI467" s="313" t="str">
        <f t="shared" ca="1" si="918"/>
        <v/>
      </c>
      <c r="DJ467" s="313" t="str">
        <f t="shared" ca="1" si="919"/>
        <v/>
      </c>
      <c r="DK467" s="328" t="str">
        <f t="shared" ca="1" si="920"/>
        <v/>
      </c>
      <c r="DL467" s="334" t="str">
        <f t="shared" ca="1" si="921"/>
        <v/>
      </c>
      <c r="DM467" s="915" t="str">
        <f t="shared" ca="1" si="922"/>
        <v/>
      </c>
      <c r="DN467" s="15"/>
      <c r="DO467" s="324"/>
      <c r="DP467" s="16"/>
      <c r="DQ467" s="16"/>
      <c r="DR467" s="16"/>
      <c r="DS467" s="16"/>
      <c r="DT467" s="318" t="str">
        <f>IFERROR(VLOOKUP($DN467,'（様式１号）３整理番号表'!$Z$19:$AB$32,3,FALSE),"")</f>
        <v/>
      </c>
      <c r="DU467" s="259" t="str">
        <f t="shared" si="923"/>
        <v/>
      </c>
      <c r="DV467" s="14"/>
      <c r="DW467" s="17" t="str">
        <f t="shared" ca="1" si="924"/>
        <v/>
      </c>
      <c r="DX467" s="88" t="str">
        <f t="shared" ca="1" si="941"/>
        <v/>
      </c>
      <c r="DZ467" s="339">
        <f t="shared" ca="1" si="841"/>
        <v>0</v>
      </c>
      <c r="EA467" s="339">
        <f t="shared" ca="1" si="841"/>
        <v>0</v>
      </c>
      <c r="EB467" s="339">
        <f t="shared" ca="1" si="841"/>
        <v>0</v>
      </c>
      <c r="EC467" s="339">
        <f t="shared" ca="1" si="841"/>
        <v>0</v>
      </c>
      <c r="ED467" s="339">
        <f t="shared" ca="1" si="841"/>
        <v>0</v>
      </c>
      <c r="EE467" s="339">
        <f t="shared" ca="1" si="841"/>
        <v>0</v>
      </c>
      <c r="EF467" s="339">
        <f t="shared" ca="1" si="841"/>
        <v>0</v>
      </c>
      <c r="EG467" s="339">
        <f t="shared" ca="1" si="841"/>
        <v>0</v>
      </c>
      <c r="EH467" s="339">
        <f t="shared" ca="1" si="841"/>
        <v>0</v>
      </c>
      <c r="EI467" s="339">
        <f t="shared" ca="1" si="841"/>
        <v>0</v>
      </c>
      <c r="EJ467" s="339">
        <f t="shared" ca="1" si="841"/>
        <v>0</v>
      </c>
      <c r="EK467" s="339">
        <f t="shared" ca="1" si="841"/>
        <v>0</v>
      </c>
      <c r="EL467" s="339">
        <f t="shared" ca="1" si="841"/>
        <v>0</v>
      </c>
      <c r="EM467" s="339">
        <f t="shared" ca="1" si="841"/>
        <v>0</v>
      </c>
      <c r="EO467" s="919" t="str">
        <f t="shared" ca="1" si="843"/>
        <v/>
      </c>
      <c r="EP467" s="919" t="str">
        <f t="shared" ca="1" si="925"/>
        <v/>
      </c>
      <c r="EQ467" s="919" t="str">
        <f t="shared" ca="1" si="926"/>
        <v/>
      </c>
      <c r="ER467" s="919" t="str">
        <f t="shared" ca="1" si="927"/>
        <v/>
      </c>
      <c r="ES467" s="919" t="str">
        <f ca="1">IFERROR(INDEX('郵便番号（石川県）'!$A$3:$F$2574,MATCH(INDIRECT("'("&amp;EO467&amp;")'!E7"),'郵便番号（石川県）'!$A$3:$A$2574,0),6),"")</f>
        <v/>
      </c>
      <c r="ET467" s="919" t="str">
        <f ca="1">IFERROR(INDEX('郵便番号（石川県）'!$A$3:$F$2574,MATCH(INDIRECT("'("&amp;$EO467&amp;")'!E7"),'郵便番号（石川県）'!$A$3:$A$2574,0),5),"")</f>
        <v/>
      </c>
      <c r="EU467" s="919" t="str">
        <f t="shared" ca="1" si="928"/>
        <v/>
      </c>
      <c r="EV467" s="919" t="str">
        <f t="shared" ca="1" si="929"/>
        <v/>
      </c>
      <c r="EW467" s="919" t="str">
        <f t="shared" ca="1" si="930"/>
        <v/>
      </c>
      <c r="EX467" s="919" t="str">
        <f t="shared" ca="1" si="931"/>
        <v/>
      </c>
      <c r="EY467" s="919" t="str">
        <f t="shared" ca="1" si="932"/>
        <v/>
      </c>
      <c r="EZ467" s="919" t="str">
        <f t="shared" ca="1" si="933"/>
        <v/>
      </c>
      <c r="FA467" s="919" t="str">
        <f t="shared" ca="1" si="934"/>
        <v/>
      </c>
      <c r="FB467" s="919" t="str">
        <f t="shared" ca="1" si="935"/>
        <v/>
      </c>
      <c r="FC467" s="919" t="str">
        <f t="shared" ca="1" si="936"/>
        <v/>
      </c>
      <c r="FD467" s="627" t="str">
        <f t="shared" ca="1" si="937"/>
        <v/>
      </c>
      <c r="FE467" s="630">
        <v>457</v>
      </c>
      <c r="FF467" s="299" t="str">
        <f t="shared" ca="1" si="938"/>
        <v/>
      </c>
      <c r="FG467" s="993" t="str">
        <f t="shared" ca="1" si="939"/>
        <v/>
      </c>
      <c r="FH467" s="919" t="str">
        <f t="shared" ca="1" si="940"/>
        <v/>
      </c>
      <c r="FI467" s="299">
        <f ca="1">COUNTIF($FH$11:FH467,"■")</f>
        <v>0</v>
      </c>
    </row>
    <row r="468" spans="1:165" ht="34.5" customHeight="1">
      <c r="A468" s="445">
        <f t="shared" ca="1" si="844"/>
        <v>0</v>
      </c>
      <c r="B468" s="446">
        <f>IF(R468&lt;&gt;"",IF(COUNTIF(R$11:R468,R468)=1,MAX(B$11:B467)+1,INDEX(B$11:B467,MATCH(R468,R$11:R467,0),1)),0)</f>
        <v>1</v>
      </c>
      <c r="C468" s="446">
        <f ca="1">IF(T468&lt;&gt;"",IF(COUNTIF(T$11:T468,T468)=1,MAX(C$11:C467)+1,INDEX(C$11:C467,MATCH(T468,T$11:T467,0),1)),0)</f>
        <v>0</v>
      </c>
      <c r="D468" s="446">
        <f ca="1">IF(U468&lt;&gt;"",IF(COUNTIF(U$11:U468,U468)=1,MAX(D$11:D467)+1,INDEX(D$11:D467,MATCH(U468,U$11:U467,0),1)),0)</f>
        <v>0</v>
      </c>
      <c r="E468" s="446">
        <f ca="1">IF(S468&lt;&gt;"",IF(COUNTIF(S$11:S468,S468)=1,MAX(E$11:E467)+1,INDEX(E$11:E467,MATCH(S468,S$11:S467,0),1)),0)</f>
        <v>0</v>
      </c>
      <c r="F468" s="446">
        <f ca="1">IF(Z468&lt;&gt;"",IF(COUNTIF(Z$11:Z468,Z468)=1,MAX(F$11:F467)+1,INDEX(F$11:F467,MATCH(Z468,Z$11:Z467,0),1)),0)</f>
        <v>0</v>
      </c>
      <c r="G468" s="447" cm="1">
        <f t="array" aca="1" ref="G468" ca="1">IF(Z468&lt;&gt;"",IF(COUNTIFS(Z$11:Z468,Z468,W$11:W468,W468)=1,MAX(G$11:G467)+1,INDEX(G$11:G467,MATCH(Z468&amp;W468,Z$11:Z467&amp;W$11:W468,0),1)),0)</f>
        <v>0</v>
      </c>
      <c r="H468" s="447">
        <f t="shared" ca="1" si="845"/>
        <v>0</v>
      </c>
      <c r="I468" s="447">
        <f ca="1">IF(T468="",0,IF(COUNTIF(T$11:T468,T468)=1,1,0))</f>
        <v>0</v>
      </c>
      <c r="J468" s="447">
        <f ca="1">IF(U468="",0,IF(COUNTIF(U$11:U468,U468)=1,1,0))</f>
        <v>0</v>
      </c>
      <c r="K468" s="447">
        <f ca="1">IF(S468="",0,IF(COUNTIF(S$11:S468,S468)=1,1,0))</f>
        <v>0</v>
      </c>
      <c r="L468" s="446">
        <f ca="1">IF(Z468="",0,IF(COUNTIF(Z$11:Z468,Z468)=1,1,0))</f>
        <v>0</v>
      </c>
      <c r="M468" s="767">
        <f ca="1">IF($W468=2,IF(COUNTIFS($W$11:$W468,2,$Z$11:$Z468,$Z468)=1,1,0),0)</f>
        <v>0</v>
      </c>
      <c r="N468" s="767">
        <f ca="1">IF($W468=1,IF(COUNTIFS($W$11:$W468,2,$Z$11:$Z468,$Z468)=1,1,0),0)</f>
        <v>0</v>
      </c>
      <c r="O468" s="446">
        <f ca="1">IF(H468=0,0,IF(COUNTIF(Z$11:Z468,Z468)=1,1,0))</f>
        <v>0</v>
      </c>
      <c r="P468" s="448" t="str">
        <f t="shared" ca="1" si="846"/>
        <v>石川県</v>
      </c>
      <c r="Q468" s="89">
        <f t="shared" ca="1" si="847"/>
        <v>458</v>
      </c>
      <c r="R468" s="170" t="s">
        <v>459</v>
      </c>
      <c r="S468" s="357" t="str">
        <f t="shared" ca="1" si="848"/>
        <v/>
      </c>
      <c r="T468" s="357" t="str">
        <f t="shared" ca="1" si="849"/>
        <v/>
      </c>
      <c r="U468" s="58" t="str">
        <f t="shared" ca="1" si="850"/>
        <v/>
      </c>
      <c r="V468" s="58" t="str">
        <f t="shared" ca="1" si="851"/>
        <v/>
      </c>
      <c r="W468" s="920" t="str">
        <f t="shared" ca="1" si="852"/>
        <v/>
      </c>
      <c r="X468" s="369">
        <f ca="1">IFERROR(VLOOKUP(W468,'（様式１号）３整理番号表'!$B$4:$H$5,2,FALSE),0)</f>
        <v>0</v>
      </c>
      <c r="Y468" s="768" t="str" cm="1">
        <f t="array" aca="1" ref="Y468" ca="1">IF(AND(D468=0,F468=0),"",IF(COUNTIF(D$11:D468,D468)=1,1,IF(COUNTIFS(D$11:D468,D468,F$11:F468,F468)=1,INDEX((D$11:D468,F$11:F468,Y$11:Y468),MATCH(_xlfn.MAXIFS(F$11:F467,D$11:D467,D468),$F$11:F468,0),1,3)+1,INDEX((D$11:D468,F$11:F468,Y$11:Y468),MATCH(D468&amp;F468,D$11:D468&amp;F$11:F468,0),1,3))))</f>
        <v/>
      </c>
      <c r="Z468" s="40" t="str">
        <f t="shared" ca="1" si="853"/>
        <v/>
      </c>
      <c r="AA468" s="924" t="str">
        <f t="shared" ca="1" si="854"/>
        <v/>
      </c>
      <c r="AB468" s="93">
        <f ca="1">IFERROR(VLOOKUP(AA468,'（様式１号）３整理番号表'!$B$10:$H$16,2,FALSE),0)</f>
        <v>0</v>
      </c>
      <c r="AC468" s="924" t="str">
        <f t="shared" ca="1" si="855"/>
        <v/>
      </c>
      <c r="AD468" s="924" t="str">
        <f t="shared" ca="1" si="856"/>
        <v/>
      </c>
      <c r="AE468" s="93">
        <f ca="1">IFERROR(VLOOKUP(AD468,'（様式１号）３整理番号表'!$B$21:$H$22,2,FALSE),0)</f>
        <v>0</v>
      </c>
      <c r="AF468" s="924" t="str">
        <f t="shared" ca="1" si="857"/>
        <v/>
      </c>
      <c r="AG468" s="93">
        <f ca="1">IFERROR(VLOOKUP(AF468,'（様式１号）３整理番号表'!$B$26:$H$31,2,FALSE),0)</f>
        <v>0</v>
      </c>
      <c r="AH468" s="924" t="str">
        <f t="shared" ca="1" si="858"/>
        <v/>
      </c>
      <c r="AI468" s="93">
        <f ca="1">IFERROR(VLOOKUP(AH468,'（様式１号）３整理番号表'!$J$5:$N$59,2,FALSE),0)</f>
        <v>0</v>
      </c>
      <c r="AJ468" s="77" t="str">
        <f t="shared" ca="1" si="859"/>
        <v/>
      </c>
      <c r="AK468" s="93">
        <f ca="1">IFERROR(VLOOKUP(AJ468,'（様式１号）３整理番号表'!$P$5:$R$29,2,FALSE),0)</f>
        <v>0</v>
      </c>
      <c r="AL468" s="921" t="str">
        <f t="shared" ca="1" si="860"/>
        <v/>
      </c>
      <c r="AM468" s="921" t="str">
        <f t="shared" ca="1" si="861"/>
        <v/>
      </c>
      <c r="AN468" s="921"/>
      <c r="AO468" s="77" t="str">
        <f t="shared" ca="1" si="862"/>
        <v/>
      </c>
      <c r="AP468" s="93">
        <f ca="1">IFERROR(VLOOKUP(AO468,'（様式１号）３整理番号表'!$P$5:$R$29,2,FALSE),0)</f>
        <v>0</v>
      </c>
      <c r="AQ468" s="924" t="str">
        <f t="shared" ca="1" si="863"/>
        <v/>
      </c>
      <c r="AR468" s="93">
        <f t="shared" ca="1" si="864"/>
        <v>0</v>
      </c>
      <c r="AS468" s="924" t="str">
        <f t="shared" ca="1" si="865"/>
        <v/>
      </c>
      <c r="AT468" s="40" t="str">
        <f t="shared" ca="1" si="866"/>
        <v/>
      </c>
      <c r="AU468" s="93" t="str">
        <f t="shared" ca="1" si="867"/>
        <v/>
      </c>
      <c r="AV468" s="923" t="str">
        <f t="shared" ca="1" si="868"/>
        <v/>
      </c>
      <c r="AW468" s="926" t="str">
        <f t="shared" ca="1" si="869"/>
        <v/>
      </c>
      <c r="AX468" s="925" t="str">
        <f t="shared" ca="1" si="870"/>
        <v/>
      </c>
      <c r="AY468" s="925" t="str">
        <f t="shared" ca="1" si="870"/>
        <v/>
      </c>
      <c r="AZ468" s="925" t="str">
        <f t="shared" ca="1" si="870"/>
        <v/>
      </c>
      <c r="BA468" s="925" t="str">
        <f t="shared" ca="1" si="870"/>
        <v/>
      </c>
      <c r="BB468" s="925" t="str">
        <f t="shared" ca="1" si="871"/>
        <v/>
      </c>
      <c r="BC468" s="925" t="str">
        <f t="shared" ca="1" si="872"/>
        <v/>
      </c>
      <c r="BD468" s="925" t="str">
        <f t="shared" ca="1" si="872"/>
        <v/>
      </c>
      <c r="BE468" s="925" t="str">
        <f t="shared" ca="1" si="872"/>
        <v/>
      </c>
      <c r="BF468" s="77" t="str">
        <f t="shared" ca="1" si="873"/>
        <v/>
      </c>
      <c r="BG468" s="924" t="str">
        <f t="shared" ca="1" si="874"/>
        <v/>
      </c>
      <c r="BH468" s="94">
        <f ca="1">IF(BF468&lt;&gt;"",INDEX('（様式１号）３整理番号表'!$AB$7:$AQ$12,MATCH(BF468,'（様式１号）３整理番号表'!$AA$7:$AA$12,0),MATCH(BG468,'（様式１号）３整理番号表'!$AB$6:$AQ$6,0)),0)</f>
        <v>0</v>
      </c>
      <c r="BI468" s="921" t="str">
        <f t="shared" ca="1" si="875"/>
        <v/>
      </c>
      <c r="BJ468" s="922" t="str">
        <f t="shared" ca="1" si="876"/>
        <v/>
      </c>
      <c r="BK468" s="926" t="str">
        <f t="shared" ca="1" si="877"/>
        <v/>
      </c>
      <c r="BL468" s="922" t="str">
        <f t="shared" ca="1" si="878"/>
        <v/>
      </c>
      <c r="BM468" s="79" t="str">
        <f t="shared" ca="1" si="879"/>
        <v/>
      </c>
      <c r="BN468" s="82" t="str">
        <f t="shared" ca="1" si="880"/>
        <v/>
      </c>
      <c r="BO468" s="83" t="str">
        <f t="shared" ca="1" si="881"/>
        <v/>
      </c>
      <c r="BP468" s="84" t="str">
        <f t="shared" ca="1" si="882"/>
        <v/>
      </c>
      <c r="BQ468" s="82" t="str">
        <f t="shared" ca="1" si="883"/>
        <v/>
      </c>
      <c r="BR468" s="97" t="str">
        <f t="shared" ca="1" si="884"/>
        <v/>
      </c>
      <c r="BS468" s="95" t="str">
        <f t="shared" ca="1" si="885"/>
        <v/>
      </c>
      <c r="BT468" s="184" t="str">
        <f t="shared" ca="1" si="886"/>
        <v/>
      </c>
      <c r="BU468" s="611" t="str">
        <f t="shared" ca="1" si="887"/>
        <v/>
      </c>
      <c r="BV468" s="77" t="str">
        <f t="shared" ca="1" si="888"/>
        <v/>
      </c>
      <c r="BW468" s="85" t="str">
        <f t="shared" ca="1" si="889"/>
        <v/>
      </c>
      <c r="BX468" s="86" t="str">
        <f t="shared" ca="1" si="890"/>
        <v/>
      </c>
      <c r="BY468" s="231">
        <f ca="1">IF('ポイント要件確認等（個別表）'!AD468=1,ROUNDDOWN('ポイント要件確認等（個別表）'!AV468,-3),IF('ポイント要件確認等（個別表）'!AD468=2,ROUNDDOWN('ポイント要件確認等（個別表）'!BH468,-3),IF('ポイント要件確認等（個別表）'!AD468=3,ROUNDDOWN('ポイント要件確認等（個別表）'!BT468,-3),0)))</f>
        <v>0</v>
      </c>
      <c r="BZ468" s="86" t="str">
        <f t="shared" ca="1" si="891"/>
        <v/>
      </c>
      <c r="CA468" s="232" t="str">
        <f t="shared" ca="1" si="892"/>
        <v/>
      </c>
      <c r="CB468" s="232">
        <f t="shared" ca="1" si="893"/>
        <v>0</v>
      </c>
      <c r="CC468" s="86" t="str">
        <f t="shared" ca="1" si="894"/>
        <v/>
      </c>
      <c r="CD468" s="86" t="str">
        <f t="shared" ca="1" si="895"/>
        <v/>
      </c>
      <c r="CE468" s="609"/>
      <c r="CF468" s="86" t="str">
        <f t="shared" ca="1" si="896"/>
        <v/>
      </c>
      <c r="CG468" s="185" t="str">
        <f t="shared" ca="1" si="897"/>
        <v/>
      </c>
      <c r="CH468" s="246" t="str">
        <f t="shared" ca="1" si="898"/>
        <v>含税額</v>
      </c>
      <c r="CI468" s="247" t="str">
        <f t="shared" ca="1" si="899"/>
        <v/>
      </c>
      <c r="CJ468" s="87" t="str">
        <f ca="1">IFERROR(IF(INDIRECT("'("&amp;'２個別表'!EO468&amp;")'!AR"&amp;84+EP468)&lt;&gt;1,"",1),"")</f>
        <v/>
      </c>
      <c r="CK468" s="244" t="str">
        <f t="shared" ca="1" si="900"/>
        <v/>
      </c>
      <c r="CL468" s="235" t="str">
        <f t="shared" ca="1" si="901"/>
        <v/>
      </c>
      <c r="CM468" s="239" t="str">
        <f t="shared" ca="1" si="902"/>
        <v/>
      </c>
      <c r="CN468" s="77" t="str">
        <f t="shared" ca="1" si="903"/>
        <v/>
      </c>
      <c r="CO468" s="93" t="str">
        <f ca="1">IFERROR(VLOOKUP(CN468,'（様式１号）３整理番号表'!$T$5:$V$15,2,FALSE),"")</f>
        <v/>
      </c>
      <c r="CP468" s="924" t="str">
        <f t="shared" ca="1" si="904"/>
        <v/>
      </c>
      <c r="CQ468" s="93" t="str">
        <f ca="1">IFERROR(VLOOKUP(CP468,'（様式１号）３整理番号表'!$T$19:$V$24,2,FALSE),"")</f>
        <v/>
      </c>
      <c r="CR468" s="924" t="str">
        <f ca="1">IFERROR(IF(INDIRECT("'("&amp;'２個別表'!EO468&amp;")'!AV"&amp;84+EP468)&lt;&gt;1,"",1),"")</f>
        <v/>
      </c>
      <c r="CS468" s="232">
        <f t="shared" ca="1" si="905"/>
        <v>0</v>
      </c>
      <c r="CT468" s="248">
        <f t="shared" ca="1" si="906"/>
        <v>0</v>
      </c>
      <c r="CU468" s="376" t="str">
        <f ca="1">IF(ER468="補強",IF(COUNTIFS($Z$11:Z468,Z468,$W$11:W468,1)=1,"１①",""),IF(COUNTIFS($Z$11:Z468,Z468,$W$11:W468,2)=1,"２①",""))</f>
        <v/>
      </c>
      <c r="CV468" s="57" t="str">
        <f t="shared" ca="1" si="907"/>
        <v/>
      </c>
      <c r="CW468" s="927" t="str">
        <f t="shared" ca="1" si="908"/>
        <v/>
      </c>
      <c r="CX468" s="256" t="str">
        <f t="shared" ca="1" si="909"/>
        <v/>
      </c>
      <c r="CY468" s="256" t="str">
        <f t="shared" ca="1" si="910"/>
        <v/>
      </c>
      <c r="CZ468" s="256" t="str">
        <f t="shared" ca="1" si="911"/>
        <v/>
      </c>
      <c r="DA468" s="256" t="str">
        <f t="shared" ca="1" si="912"/>
        <v/>
      </c>
      <c r="DB468" s="316" t="str">
        <f ca="1">IFERROR(VLOOKUP($CU468,'（様式１号）３整理番号表'!$Z$19:$AB$32,3,FALSE),"")</f>
        <v/>
      </c>
      <c r="DC468" s="259" t="str">
        <f t="shared" ca="1" si="913"/>
        <v>-</v>
      </c>
      <c r="DD468" s="618" t="str">
        <f t="shared" ca="1" si="914"/>
        <v/>
      </c>
      <c r="DE468" s="321" t="str">
        <f ca="1">IF(AND(AO468=18,AS468=1),IF(COUNTIFS($Y$11:Y468,Y468,$AS$11:AS468,1)=1,"２②",""),IF($CU468="１①",INDEX(INDIRECT("'("&amp;$EO468&amp;")'!AR116:BB116"),1,MATCH(INDIRECT("'("&amp;$EO468&amp;")'!C118"),INDIRECT("'("&amp;$EO468&amp;")'!AR119:BB119"),0)),""))</f>
        <v/>
      </c>
      <c r="DF468" s="324" t="str">
        <f t="shared" ca="1" si="915"/>
        <v/>
      </c>
      <c r="DG468" s="313" t="str">
        <f t="shared" ca="1" si="916"/>
        <v/>
      </c>
      <c r="DH468" s="313" t="str">
        <f t="shared" ca="1" si="917"/>
        <v/>
      </c>
      <c r="DI468" s="313" t="str">
        <f t="shared" ca="1" si="918"/>
        <v/>
      </c>
      <c r="DJ468" s="313" t="str">
        <f t="shared" ca="1" si="919"/>
        <v/>
      </c>
      <c r="DK468" s="328" t="str">
        <f t="shared" ca="1" si="920"/>
        <v/>
      </c>
      <c r="DL468" s="334" t="str">
        <f t="shared" ca="1" si="921"/>
        <v/>
      </c>
      <c r="DM468" s="915" t="str">
        <f t="shared" ca="1" si="922"/>
        <v/>
      </c>
      <c r="DN468" s="15"/>
      <c r="DO468" s="324"/>
      <c r="DP468" s="16"/>
      <c r="DQ468" s="16"/>
      <c r="DR468" s="16"/>
      <c r="DS468" s="16"/>
      <c r="DT468" s="318" t="str">
        <f>IFERROR(VLOOKUP($DN468,'（様式１号）３整理番号表'!$Z$19:$AB$32,3,FALSE),"")</f>
        <v/>
      </c>
      <c r="DU468" s="259" t="str">
        <f t="shared" si="923"/>
        <v/>
      </c>
      <c r="DV468" s="14"/>
      <c r="DW468" s="17" t="str">
        <f t="shared" ca="1" si="924"/>
        <v/>
      </c>
      <c r="DX468" s="88" t="str">
        <f t="shared" ca="1" si="941"/>
        <v/>
      </c>
      <c r="DZ468" s="339">
        <f t="shared" ca="1" si="841"/>
        <v>0</v>
      </c>
      <c r="EA468" s="339">
        <f t="shared" ca="1" si="841"/>
        <v>0</v>
      </c>
      <c r="EB468" s="339">
        <f t="shared" ca="1" si="841"/>
        <v>0</v>
      </c>
      <c r="EC468" s="339">
        <f t="shared" ca="1" si="841"/>
        <v>0</v>
      </c>
      <c r="ED468" s="339">
        <f t="shared" ca="1" si="841"/>
        <v>0</v>
      </c>
      <c r="EE468" s="339">
        <f t="shared" ca="1" si="841"/>
        <v>0</v>
      </c>
      <c r="EF468" s="339">
        <f t="shared" ca="1" si="841"/>
        <v>0</v>
      </c>
      <c r="EG468" s="339">
        <f t="shared" ca="1" si="841"/>
        <v>0</v>
      </c>
      <c r="EH468" s="339">
        <f t="shared" ca="1" si="841"/>
        <v>0</v>
      </c>
      <c r="EI468" s="339">
        <f t="shared" ca="1" si="841"/>
        <v>0</v>
      </c>
      <c r="EJ468" s="339">
        <f t="shared" ca="1" si="841"/>
        <v>0</v>
      </c>
      <c r="EK468" s="339">
        <f t="shared" ca="1" si="841"/>
        <v>0</v>
      </c>
      <c r="EL468" s="339">
        <f t="shared" ca="1" si="841"/>
        <v>0</v>
      </c>
      <c r="EM468" s="339">
        <f t="shared" ca="1" si="841"/>
        <v>0</v>
      </c>
      <c r="EO468" s="919" t="str">
        <f t="shared" ca="1" si="843"/>
        <v/>
      </c>
      <c r="EP468" s="919" t="str">
        <f t="shared" ca="1" si="925"/>
        <v/>
      </c>
      <c r="EQ468" s="919" t="str">
        <f t="shared" ca="1" si="926"/>
        <v/>
      </c>
      <c r="ER468" s="919" t="str">
        <f t="shared" ca="1" si="927"/>
        <v/>
      </c>
      <c r="ES468" s="919" t="str">
        <f ca="1">IFERROR(INDEX('郵便番号（石川県）'!$A$3:$F$2574,MATCH(INDIRECT("'("&amp;EO468&amp;")'!E7"),'郵便番号（石川県）'!$A$3:$A$2574,0),6),"")</f>
        <v/>
      </c>
      <c r="ET468" s="919" t="str">
        <f ca="1">IFERROR(INDEX('郵便番号（石川県）'!$A$3:$F$2574,MATCH(INDIRECT("'("&amp;$EO468&amp;")'!E7"),'郵便番号（石川県）'!$A$3:$A$2574,0),5),"")</f>
        <v/>
      </c>
      <c r="EU468" s="919" t="str">
        <f t="shared" ca="1" si="928"/>
        <v/>
      </c>
      <c r="EV468" s="919" t="str">
        <f t="shared" ca="1" si="929"/>
        <v/>
      </c>
      <c r="EW468" s="919" t="str">
        <f t="shared" ca="1" si="930"/>
        <v/>
      </c>
      <c r="EX468" s="919" t="str">
        <f t="shared" ca="1" si="931"/>
        <v/>
      </c>
      <c r="EY468" s="919" t="str">
        <f t="shared" ca="1" si="932"/>
        <v/>
      </c>
      <c r="EZ468" s="919" t="str">
        <f t="shared" ca="1" si="933"/>
        <v/>
      </c>
      <c r="FA468" s="919" t="str">
        <f t="shared" ca="1" si="934"/>
        <v/>
      </c>
      <c r="FB468" s="919" t="str">
        <f t="shared" ca="1" si="935"/>
        <v/>
      </c>
      <c r="FC468" s="919" t="str">
        <f t="shared" ca="1" si="936"/>
        <v/>
      </c>
      <c r="FD468" s="627" t="str">
        <f t="shared" ca="1" si="937"/>
        <v/>
      </c>
      <c r="FE468" s="630">
        <v>458</v>
      </c>
      <c r="FF468" s="299" t="str">
        <f t="shared" ca="1" si="938"/>
        <v/>
      </c>
      <c r="FG468" s="993" t="str">
        <f t="shared" ca="1" si="939"/>
        <v/>
      </c>
      <c r="FH468" s="919" t="str">
        <f t="shared" ca="1" si="940"/>
        <v/>
      </c>
      <c r="FI468" s="299">
        <f ca="1">COUNTIF($FH$11:FH468,"■")</f>
        <v>0</v>
      </c>
    </row>
    <row r="469" spans="1:165" ht="34.5" customHeight="1">
      <c r="A469" s="445">
        <f t="shared" ca="1" si="844"/>
        <v>0</v>
      </c>
      <c r="B469" s="446">
        <f>IF(R469&lt;&gt;"",IF(COUNTIF(R$11:R469,R469)=1,MAX(B$11:B468)+1,INDEX(B$11:B468,MATCH(R469,R$11:R468,0),1)),0)</f>
        <v>1</v>
      </c>
      <c r="C469" s="446">
        <f ca="1">IF(T469&lt;&gt;"",IF(COUNTIF(T$11:T469,T469)=1,MAX(C$11:C468)+1,INDEX(C$11:C468,MATCH(T469,T$11:T468,0),1)),0)</f>
        <v>0</v>
      </c>
      <c r="D469" s="446">
        <f ca="1">IF(U469&lt;&gt;"",IF(COUNTIF(U$11:U469,U469)=1,MAX(D$11:D468)+1,INDEX(D$11:D468,MATCH(U469,U$11:U468,0),1)),0)</f>
        <v>0</v>
      </c>
      <c r="E469" s="446">
        <f ca="1">IF(S469&lt;&gt;"",IF(COUNTIF(S$11:S469,S469)=1,MAX(E$11:E468)+1,INDEX(E$11:E468,MATCH(S469,S$11:S468,0),1)),0)</f>
        <v>0</v>
      </c>
      <c r="F469" s="446">
        <f ca="1">IF(Z469&lt;&gt;"",IF(COUNTIF(Z$11:Z469,Z469)=1,MAX(F$11:F468)+1,INDEX(F$11:F468,MATCH(Z469,Z$11:Z468,0),1)),0)</f>
        <v>0</v>
      </c>
      <c r="G469" s="447" cm="1">
        <f t="array" aca="1" ref="G469" ca="1">IF(Z469&lt;&gt;"",IF(COUNTIFS(Z$11:Z469,Z469,W$11:W469,W469)=1,MAX(G$11:G468)+1,INDEX(G$11:G468,MATCH(Z469&amp;W469,Z$11:Z468&amp;W$11:W469,0),1)),0)</f>
        <v>0</v>
      </c>
      <c r="H469" s="447">
        <f t="shared" ca="1" si="845"/>
        <v>0</v>
      </c>
      <c r="I469" s="447">
        <f ca="1">IF(T469="",0,IF(COUNTIF(T$11:T469,T469)=1,1,0))</f>
        <v>0</v>
      </c>
      <c r="J469" s="447">
        <f ca="1">IF(U469="",0,IF(COUNTIF(U$11:U469,U469)=1,1,0))</f>
        <v>0</v>
      </c>
      <c r="K469" s="447">
        <f ca="1">IF(S469="",0,IF(COUNTIF(S$11:S469,S469)=1,1,0))</f>
        <v>0</v>
      </c>
      <c r="L469" s="446">
        <f ca="1">IF(Z469="",0,IF(COUNTIF(Z$11:Z469,Z469)=1,1,0))</f>
        <v>0</v>
      </c>
      <c r="M469" s="767">
        <f ca="1">IF($W469=2,IF(COUNTIFS($W$11:$W469,2,$Z$11:$Z469,$Z469)=1,1,0),0)</f>
        <v>0</v>
      </c>
      <c r="N469" s="767">
        <f ca="1">IF($W469=1,IF(COUNTIFS($W$11:$W469,2,$Z$11:$Z469,$Z469)=1,1,0),0)</f>
        <v>0</v>
      </c>
      <c r="O469" s="446">
        <f ca="1">IF(H469=0,0,IF(COUNTIF(Z$11:Z469,Z469)=1,1,0))</f>
        <v>0</v>
      </c>
      <c r="P469" s="448" t="str">
        <f t="shared" ca="1" si="846"/>
        <v>石川県</v>
      </c>
      <c r="Q469" s="89">
        <f t="shared" ca="1" si="847"/>
        <v>459</v>
      </c>
      <c r="R469" s="170" t="s">
        <v>459</v>
      </c>
      <c r="S469" s="357" t="str">
        <f t="shared" ca="1" si="848"/>
        <v/>
      </c>
      <c r="T469" s="357" t="str">
        <f t="shared" ca="1" si="849"/>
        <v/>
      </c>
      <c r="U469" s="58" t="str">
        <f t="shared" ca="1" si="850"/>
        <v/>
      </c>
      <c r="V469" s="58" t="str">
        <f t="shared" ca="1" si="851"/>
        <v/>
      </c>
      <c r="W469" s="920" t="str">
        <f t="shared" ca="1" si="852"/>
        <v/>
      </c>
      <c r="X469" s="369">
        <f ca="1">IFERROR(VLOOKUP(W469,'（様式１号）３整理番号表'!$B$4:$H$5,2,FALSE),0)</f>
        <v>0</v>
      </c>
      <c r="Y469" s="768" t="str" cm="1">
        <f t="array" aca="1" ref="Y469" ca="1">IF(AND(D469=0,F469=0),"",IF(COUNTIF(D$11:D469,D469)=1,1,IF(COUNTIFS(D$11:D469,D469,F$11:F469,F469)=1,INDEX((D$11:D469,F$11:F469,Y$11:Y469),MATCH(_xlfn.MAXIFS(F$11:F468,D$11:D468,D469),$F$11:F469,0),1,3)+1,INDEX((D$11:D469,F$11:F469,Y$11:Y469),MATCH(D469&amp;F469,D$11:D469&amp;F$11:F469,0),1,3))))</f>
        <v/>
      </c>
      <c r="Z469" s="40" t="str">
        <f t="shared" ca="1" si="853"/>
        <v/>
      </c>
      <c r="AA469" s="924" t="str">
        <f t="shared" ca="1" si="854"/>
        <v/>
      </c>
      <c r="AB469" s="93">
        <f ca="1">IFERROR(VLOOKUP(AA469,'（様式１号）３整理番号表'!$B$10:$H$16,2,FALSE),0)</f>
        <v>0</v>
      </c>
      <c r="AC469" s="924" t="str">
        <f t="shared" ca="1" si="855"/>
        <v/>
      </c>
      <c r="AD469" s="924" t="str">
        <f t="shared" ca="1" si="856"/>
        <v/>
      </c>
      <c r="AE469" s="93">
        <f ca="1">IFERROR(VLOOKUP(AD469,'（様式１号）３整理番号表'!$B$21:$H$22,2,FALSE),0)</f>
        <v>0</v>
      </c>
      <c r="AF469" s="924" t="str">
        <f t="shared" ca="1" si="857"/>
        <v/>
      </c>
      <c r="AG469" s="93">
        <f ca="1">IFERROR(VLOOKUP(AF469,'（様式１号）３整理番号表'!$B$26:$H$31,2,FALSE),0)</f>
        <v>0</v>
      </c>
      <c r="AH469" s="924" t="str">
        <f t="shared" ca="1" si="858"/>
        <v/>
      </c>
      <c r="AI469" s="93">
        <f ca="1">IFERROR(VLOOKUP(AH469,'（様式１号）３整理番号表'!$J$5:$N$59,2,FALSE),0)</f>
        <v>0</v>
      </c>
      <c r="AJ469" s="77" t="str">
        <f t="shared" ca="1" si="859"/>
        <v/>
      </c>
      <c r="AK469" s="93">
        <f ca="1">IFERROR(VLOOKUP(AJ469,'（様式１号）３整理番号表'!$P$5:$R$29,2,FALSE),0)</f>
        <v>0</v>
      </c>
      <c r="AL469" s="921" t="str">
        <f t="shared" ca="1" si="860"/>
        <v/>
      </c>
      <c r="AM469" s="921" t="str">
        <f t="shared" ca="1" si="861"/>
        <v/>
      </c>
      <c r="AN469" s="921"/>
      <c r="AO469" s="77" t="str">
        <f t="shared" ca="1" si="862"/>
        <v/>
      </c>
      <c r="AP469" s="93">
        <f ca="1">IFERROR(VLOOKUP(AO469,'（様式１号）３整理番号表'!$P$5:$R$29,2,FALSE),0)</f>
        <v>0</v>
      </c>
      <c r="AQ469" s="924" t="str">
        <f t="shared" ca="1" si="863"/>
        <v/>
      </c>
      <c r="AR469" s="93">
        <f t="shared" ca="1" si="864"/>
        <v>0</v>
      </c>
      <c r="AS469" s="924" t="str">
        <f t="shared" ca="1" si="865"/>
        <v/>
      </c>
      <c r="AT469" s="40" t="str">
        <f t="shared" ca="1" si="866"/>
        <v/>
      </c>
      <c r="AU469" s="93" t="str">
        <f t="shared" ca="1" si="867"/>
        <v/>
      </c>
      <c r="AV469" s="923" t="str">
        <f t="shared" ca="1" si="868"/>
        <v/>
      </c>
      <c r="AW469" s="926" t="str">
        <f t="shared" ca="1" si="869"/>
        <v/>
      </c>
      <c r="AX469" s="925" t="str">
        <f t="shared" ca="1" si="870"/>
        <v/>
      </c>
      <c r="AY469" s="925" t="str">
        <f t="shared" ca="1" si="870"/>
        <v/>
      </c>
      <c r="AZ469" s="925" t="str">
        <f t="shared" ca="1" si="870"/>
        <v/>
      </c>
      <c r="BA469" s="925" t="str">
        <f t="shared" ca="1" si="870"/>
        <v/>
      </c>
      <c r="BB469" s="925" t="str">
        <f t="shared" ca="1" si="871"/>
        <v/>
      </c>
      <c r="BC469" s="925" t="str">
        <f t="shared" ca="1" si="872"/>
        <v/>
      </c>
      <c r="BD469" s="925" t="str">
        <f t="shared" ca="1" si="872"/>
        <v/>
      </c>
      <c r="BE469" s="925" t="str">
        <f t="shared" ca="1" si="872"/>
        <v/>
      </c>
      <c r="BF469" s="77" t="str">
        <f t="shared" ca="1" si="873"/>
        <v/>
      </c>
      <c r="BG469" s="924" t="str">
        <f t="shared" ca="1" si="874"/>
        <v/>
      </c>
      <c r="BH469" s="94">
        <f ca="1">IF(BF469&lt;&gt;"",INDEX('（様式１号）３整理番号表'!$AB$7:$AQ$12,MATCH(BF469,'（様式１号）３整理番号表'!$AA$7:$AA$12,0),MATCH(BG469,'（様式１号）３整理番号表'!$AB$6:$AQ$6,0)),0)</f>
        <v>0</v>
      </c>
      <c r="BI469" s="921" t="str">
        <f t="shared" ca="1" si="875"/>
        <v/>
      </c>
      <c r="BJ469" s="922" t="str">
        <f t="shared" ca="1" si="876"/>
        <v/>
      </c>
      <c r="BK469" s="926" t="str">
        <f t="shared" ca="1" si="877"/>
        <v/>
      </c>
      <c r="BL469" s="922" t="str">
        <f t="shared" ca="1" si="878"/>
        <v/>
      </c>
      <c r="BM469" s="79" t="str">
        <f t="shared" ca="1" si="879"/>
        <v/>
      </c>
      <c r="BN469" s="82" t="str">
        <f t="shared" ca="1" si="880"/>
        <v/>
      </c>
      <c r="BO469" s="83" t="str">
        <f t="shared" ca="1" si="881"/>
        <v/>
      </c>
      <c r="BP469" s="84" t="str">
        <f t="shared" ca="1" si="882"/>
        <v/>
      </c>
      <c r="BQ469" s="82" t="str">
        <f t="shared" ca="1" si="883"/>
        <v/>
      </c>
      <c r="BR469" s="97" t="str">
        <f t="shared" ca="1" si="884"/>
        <v/>
      </c>
      <c r="BS469" s="95" t="str">
        <f t="shared" ca="1" si="885"/>
        <v/>
      </c>
      <c r="BT469" s="184" t="str">
        <f t="shared" ca="1" si="886"/>
        <v/>
      </c>
      <c r="BU469" s="611" t="str">
        <f t="shared" ca="1" si="887"/>
        <v/>
      </c>
      <c r="BV469" s="77" t="str">
        <f t="shared" ca="1" si="888"/>
        <v/>
      </c>
      <c r="BW469" s="85" t="str">
        <f t="shared" ca="1" si="889"/>
        <v/>
      </c>
      <c r="BX469" s="86" t="str">
        <f t="shared" ca="1" si="890"/>
        <v/>
      </c>
      <c r="BY469" s="231">
        <f ca="1">IF('ポイント要件確認等（個別表）'!AD469=1,ROUNDDOWN('ポイント要件確認等（個別表）'!AV469,-3),IF('ポイント要件確認等（個別表）'!AD469=2,ROUNDDOWN('ポイント要件確認等（個別表）'!BH469,-3),IF('ポイント要件確認等（個別表）'!AD469=3,ROUNDDOWN('ポイント要件確認等（個別表）'!BT469,-3),0)))</f>
        <v>0</v>
      </c>
      <c r="BZ469" s="86" t="str">
        <f t="shared" ca="1" si="891"/>
        <v/>
      </c>
      <c r="CA469" s="232" t="str">
        <f t="shared" ca="1" si="892"/>
        <v/>
      </c>
      <c r="CB469" s="232">
        <f t="shared" ca="1" si="893"/>
        <v>0</v>
      </c>
      <c r="CC469" s="86" t="str">
        <f t="shared" ca="1" si="894"/>
        <v/>
      </c>
      <c r="CD469" s="86" t="str">
        <f t="shared" ca="1" si="895"/>
        <v/>
      </c>
      <c r="CE469" s="609"/>
      <c r="CF469" s="86" t="str">
        <f t="shared" ca="1" si="896"/>
        <v/>
      </c>
      <c r="CG469" s="185" t="str">
        <f t="shared" ca="1" si="897"/>
        <v/>
      </c>
      <c r="CH469" s="246" t="str">
        <f t="shared" ca="1" si="898"/>
        <v>含税額</v>
      </c>
      <c r="CI469" s="247" t="str">
        <f t="shared" ca="1" si="899"/>
        <v/>
      </c>
      <c r="CJ469" s="87" t="str">
        <f ca="1">IFERROR(IF(INDIRECT("'("&amp;'２個別表'!EO469&amp;")'!AR"&amp;84+EP469)&lt;&gt;1,"",1),"")</f>
        <v/>
      </c>
      <c r="CK469" s="244" t="str">
        <f t="shared" ca="1" si="900"/>
        <v/>
      </c>
      <c r="CL469" s="235" t="str">
        <f t="shared" ca="1" si="901"/>
        <v/>
      </c>
      <c r="CM469" s="239" t="str">
        <f t="shared" ca="1" si="902"/>
        <v/>
      </c>
      <c r="CN469" s="77" t="str">
        <f t="shared" ca="1" si="903"/>
        <v/>
      </c>
      <c r="CO469" s="93" t="str">
        <f ca="1">IFERROR(VLOOKUP(CN469,'（様式１号）３整理番号表'!$T$5:$V$15,2,FALSE),"")</f>
        <v/>
      </c>
      <c r="CP469" s="924" t="str">
        <f t="shared" ca="1" si="904"/>
        <v/>
      </c>
      <c r="CQ469" s="93" t="str">
        <f ca="1">IFERROR(VLOOKUP(CP469,'（様式１号）３整理番号表'!$T$19:$V$24,2,FALSE),"")</f>
        <v/>
      </c>
      <c r="CR469" s="924" t="str">
        <f ca="1">IFERROR(IF(INDIRECT("'("&amp;'２個別表'!EO469&amp;")'!AV"&amp;84+EP469)&lt;&gt;1,"",1),"")</f>
        <v/>
      </c>
      <c r="CS469" s="232">
        <f t="shared" ca="1" si="905"/>
        <v>0</v>
      </c>
      <c r="CT469" s="248">
        <f t="shared" ca="1" si="906"/>
        <v>0</v>
      </c>
      <c r="CU469" s="376" t="str">
        <f ca="1">IF(ER469="補強",IF(COUNTIFS($Z$11:Z469,Z469,$W$11:W469,1)=1,"１①",""),IF(COUNTIFS($Z$11:Z469,Z469,$W$11:W469,2)=1,"２①",""))</f>
        <v/>
      </c>
      <c r="CV469" s="57" t="str">
        <f t="shared" ca="1" si="907"/>
        <v/>
      </c>
      <c r="CW469" s="927" t="str">
        <f t="shared" ca="1" si="908"/>
        <v/>
      </c>
      <c r="CX469" s="256" t="str">
        <f t="shared" ca="1" si="909"/>
        <v/>
      </c>
      <c r="CY469" s="256" t="str">
        <f t="shared" ca="1" si="910"/>
        <v/>
      </c>
      <c r="CZ469" s="256" t="str">
        <f t="shared" ca="1" si="911"/>
        <v/>
      </c>
      <c r="DA469" s="256" t="str">
        <f t="shared" ca="1" si="912"/>
        <v/>
      </c>
      <c r="DB469" s="316" t="str">
        <f ca="1">IFERROR(VLOOKUP($CU469,'（様式１号）３整理番号表'!$Z$19:$AB$32,3,FALSE),"")</f>
        <v/>
      </c>
      <c r="DC469" s="259" t="str">
        <f t="shared" ca="1" si="913"/>
        <v>-</v>
      </c>
      <c r="DD469" s="618" t="str">
        <f t="shared" ca="1" si="914"/>
        <v/>
      </c>
      <c r="DE469" s="321" t="str">
        <f ca="1">IF(AND(AO469=18,AS469=1),IF(COUNTIFS($Y$11:Y469,Y469,$AS$11:AS469,1)=1,"２②",""),IF($CU469="１①",INDEX(INDIRECT("'("&amp;$EO469&amp;")'!AR116:BB116"),1,MATCH(INDIRECT("'("&amp;$EO469&amp;")'!C118"),INDIRECT("'("&amp;$EO469&amp;")'!AR119:BB119"),0)),""))</f>
        <v/>
      </c>
      <c r="DF469" s="324" t="str">
        <f t="shared" ca="1" si="915"/>
        <v/>
      </c>
      <c r="DG469" s="313" t="str">
        <f t="shared" ca="1" si="916"/>
        <v/>
      </c>
      <c r="DH469" s="313" t="str">
        <f t="shared" ca="1" si="917"/>
        <v/>
      </c>
      <c r="DI469" s="313" t="str">
        <f t="shared" ca="1" si="918"/>
        <v/>
      </c>
      <c r="DJ469" s="313" t="str">
        <f t="shared" ca="1" si="919"/>
        <v/>
      </c>
      <c r="DK469" s="328" t="str">
        <f t="shared" ca="1" si="920"/>
        <v/>
      </c>
      <c r="DL469" s="334" t="str">
        <f t="shared" ca="1" si="921"/>
        <v/>
      </c>
      <c r="DM469" s="915" t="str">
        <f t="shared" ca="1" si="922"/>
        <v/>
      </c>
      <c r="DN469" s="15"/>
      <c r="DO469" s="324"/>
      <c r="DP469" s="16"/>
      <c r="DQ469" s="16"/>
      <c r="DR469" s="16"/>
      <c r="DS469" s="16"/>
      <c r="DT469" s="318" t="str">
        <f>IFERROR(VLOOKUP($DN469,'（様式１号）３整理番号表'!$Z$19:$AB$32,3,FALSE),"")</f>
        <v/>
      </c>
      <c r="DU469" s="259" t="str">
        <f t="shared" si="923"/>
        <v/>
      </c>
      <c r="DV469" s="14"/>
      <c r="DW469" s="17" t="str">
        <f t="shared" ca="1" si="924"/>
        <v/>
      </c>
      <c r="DX469" s="88" t="str">
        <f t="shared" ca="1" si="941"/>
        <v/>
      </c>
      <c r="DZ469" s="339">
        <f t="shared" ca="1" si="841"/>
        <v>0</v>
      </c>
      <c r="EA469" s="339">
        <f t="shared" ca="1" si="841"/>
        <v>0</v>
      </c>
      <c r="EB469" s="339">
        <f t="shared" ca="1" si="841"/>
        <v>0</v>
      </c>
      <c r="EC469" s="339">
        <f t="shared" ca="1" si="841"/>
        <v>0</v>
      </c>
      <c r="ED469" s="339">
        <f t="shared" ca="1" si="841"/>
        <v>0</v>
      </c>
      <c r="EE469" s="339">
        <f t="shared" ca="1" si="841"/>
        <v>0</v>
      </c>
      <c r="EF469" s="339">
        <f t="shared" ca="1" si="841"/>
        <v>0</v>
      </c>
      <c r="EG469" s="339">
        <f t="shared" ca="1" si="841"/>
        <v>0</v>
      </c>
      <c r="EH469" s="339">
        <f t="shared" ca="1" si="841"/>
        <v>0</v>
      </c>
      <c r="EI469" s="339">
        <f t="shared" ca="1" si="841"/>
        <v>0</v>
      </c>
      <c r="EJ469" s="339">
        <f t="shared" ca="1" si="841"/>
        <v>0</v>
      </c>
      <c r="EK469" s="339">
        <f t="shared" ca="1" si="841"/>
        <v>0</v>
      </c>
      <c r="EL469" s="339">
        <f t="shared" ca="1" si="841"/>
        <v>0</v>
      </c>
      <c r="EM469" s="339">
        <f t="shared" ca="1" si="841"/>
        <v>0</v>
      </c>
      <c r="EO469" s="919" t="str">
        <f t="shared" ca="1" si="843"/>
        <v/>
      </c>
      <c r="EP469" s="919" t="str">
        <f t="shared" ca="1" si="925"/>
        <v/>
      </c>
      <c r="EQ469" s="919" t="str">
        <f t="shared" ca="1" si="926"/>
        <v/>
      </c>
      <c r="ER469" s="919" t="str">
        <f t="shared" ca="1" si="927"/>
        <v/>
      </c>
      <c r="ES469" s="919" t="str">
        <f ca="1">IFERROR(INDEX('郵便番号（石川県）'!$A$3:$F$2574,MATCH(INDIRECT("'("&amp;EO469&amp;")'!E7"),'郵便番号（石川県）'!$A$3:$A$2574,0),6),"")</f>
        <v/>
      </c>
      <c r="ET469" s="919" t="str">
        <f ca="1">IFERROR(INDEX('郵便番号（石川県）'!$A$3:$F$2574,MATCH(INDIRECT("'("&amp;$EO469&amp;")'!E7"),'郵便番号（石川県）'!$A$3:$A$2574,0),5),"")</f>
        <v/>
      </c>
      <c r="EU469" s="919" t="str">
        <f t="shared" ca="1" si="928"/>
        <v/>
      </c>
      <c r="EV469" s="919" t="str">
        <f t="shared" ca="1" si="929"/>
        <v/>
      </c>
      <c r="EW469" s="919" t="str">
        <f t="shared" ca="1" si="930"/>
        <v/>
      </c>
      <c r="EX469" s="919" t="str">
        <f t="shared" ca="1" si="931"/>
        <v/>
      </c>
      <c r="EY469" s="919" t="str">
        <f t="shared" ca="1" si="932"/>
        <v/>
      </c>
      <c r="EZ469" s="919" t="str">
        <f t="shared" ca="1" si="933"/>
        <v/>
      </c>
      <c r="FA469" s="919" t="str">
        <f t="shared" ca="1" si="934"/>
        <v/>
      </c>
      <c r="FB469" s="919" t="str">
        <f t="shared" ca="1" si="935"/>
        <v/>
      </c>
      <c r="FC469" s="919" t="str">
        <f t="shared" ca="1" si="936"/>
        <v/>
      </c>
      <c r="FD469" s="627" t="str">
        <f t="shared" ca="1" si="937"/>
        <v/>
      </c>
      <c r="FE469" s="630">
        <v>459</v>
      </c>
      <c r="FF469" s="299" t="str">
        <f t="shared" ca="1" si="938"/>
        <v/>
      </c>
      <c r="FG469" s="993" t="str">
        <f t="shared" ca="1" si="939"/>
        <v/>
      </c>
      <c r="FH469" s="919" t="str">
        <f t="shared" ca="1" si="940"/>
        <v/>
      </c>
      <c r="FI469" s="299">
        <f ca="1">COUNTIF($FH$11:FH469,"■")</f>
        <v>0</v>
      </c>
    </row>
    <row r="470" spans="1:165" ht="34.5" customHeight="1">
      <c r="A470" s="445">
        <f t="shared" ca="1" si="844"/>
        <v>0</v>
      </c>
      <c r="B470" s="446">
        <f>IF(R470&lt;&gt;"",IF(COUNTIF(R$11:R470,R470)=1,MAX(B$11:B469)+1,INDEX(B$11:B469,MATCH(R470,R$11:R469,0),1)),0)</f>
        <v>1</v>
      </c>
      <c r="C470" s="446">
        <f ca="1">IF(T470&lt;&gt;"",IF(COUNTIF(T$11:T470,T470)=1,MAX(C$11:C469)+1,INDEX(C$11:C469,MATCH(T470,T$11:T469,0),1)),0)</f>
        <v>0</v>
      </c>
      <c r="D470" s="446">
        <f ca="1">IF(U470&lt;&gt;"",IF(COUNTIF(U$11:U470,U470)=1,MAX(D$11:D469)+1,INDEX(D$11:D469,MATCH(U470,U$11:U469,0),1)),0)</f>
        <v>0</v>
      </c>
      <c r="E470" s="446">
        <f ca="1">IF(S470&lt;&gt;"",IF(COUNTIF(S$11:S470,S470)=1,MAX(E$11:E469)+1,INDEX(E$11:E469,MATCH(S470,S$11:S469,0),1)),0)</f>
        <v>0</v>
      </c>
      <c r="F470" s="446">
        <f ca="1">IF(Z470&lt;&gt;"",IF(COUNTIF(Z$11:Z470,Z470)=1,MAX(F$11:F469)+1,INDEX(F$11:F469,MATCH(Z470,Z$11:Z469,0),1)),0)</f>
        <v>0</v>
      </c>
      <c r="G470" s="447" cm="1">
        <f t="array" aca="1" ref="G470" ca="1">IF(Z470&lt;&gt;"",IF(COUNTIFS(Z$11:Z470,Z470,W$11:W470,W470)=1,MAX(G$11:G469)+1,INDEX(G$11:G469,MATCH(Z470&amp;W470,Z$11:Z469&amp;W$11:W470,0),1)),0)</f>
        <v>0</v>
      </c>
      <c r="H470" s="447">
        <f t="shared" ca="1" si="845"/>
        <v>0</v>
      </c>
      <c r="I470" s="447">
        <f ca="1">IF(T470="",0,IF(COUNTIF(T$11:T470,T470)=1,1,0))</f>
        <v>0</v>
      </c>
      <c r="J470" s="447">
        <f ca="1">IF(U470="",0,IF(COUNTIF(U$11:U470,U470)=1,1,0))</f>
        <v>0</v>
      </c>
      <c r="K470" s="447">
        <f ca="1">IF(S470="",0,IF(COUNTIF(S$11:S470,S470)=1,1,0))</f>
        <v>0</v>
      </c>
      <c r="L470" s="446">
        <f ca="1">IF(Z470="",0,IF(COUNTIF(Z$11:Z470,Z470)=1,1,0))</f>
        <v>0</v>
      </c>
      <c r="M470" s="767">
        <f ca="1">IF($W470=2,IF(COUNTIFS($W$11:$W470,2,$Z$11:$Z470,$Z470)=1,1,0),0)</f>
        <v>0</v>
      </c>
      <c r="N470" s="767">
        <f ca="1">IF($W470=1,IF(COUNTIFS($W$11:$W470,2,$Z$11:$Z470,$Z470)=1,1,0),0)</f>
        <v>0</v>
      </c>
      <c r="O470" s="446">
        <f ca="1">IF(H470=0,0,IF(COUNTIF(Z$11:Z470,Z470)=1,1,0))</f>
        <v>0</v>
      </c>
      <c r="P470" s="448" t="str">
        <f t="shared" ca="1" si="846"/>
        <v>石川県</v>
      </c>
      <c r="Q470" s="89">
        <f t="shared" ca="1" si="847"/>
        <v>460</v>
      </c>
      <c r="R470" s="170" t="s">
        <v>459</v>
      </c>
      <c r="S470" s="357" t="str">
        <f t="shared" ca="1" si="848"/>
        <v/>
      </c>
      <c r="T470" s="357" t="str">
        <f t="shared" ca="1" si="849"/>
        <v/>
      </c>
      <c r="U470" s="58" t="str">
        <f t="shared" ca="1" si="850"/>
        <v/>
      </c>
      <c r="V470" s="58" t="str">
        <f t="shared" ca="1" si="851"/>
        <v/>
      </c>
      <c r="W470" s="920" t="str">
        <f t="shared" ca="1" si="852"/>
        <v/>
      </c>
      <c r="X470" s="369">
        <f ca="1">IFERROR(VLOOKUP(W470,'（様式１号）３整理番号表'!$B$4:$H$5,2,FALSE),0)</f>
        <v>0</v>
      </c>
      <c r="Y470" s="768" t="str" cm="1">
        <f t="array" aca="1" ref="Y470" ca="1">IF(AND(D470=0,F470=0),"",IF(COUNTIF(D$11:D470,D470)=1,1,IF(COUNTIFS(D$11:D470,D470,F$11:F470,F470)=1,INDEX((D$11:D470,F$11:F470,Y$11:Y470),MATCH(_xlfn.MAXIFS(F$11:F469,D$11:D469,D470),$F$11:F470,0),1,3)+1,INDEX((D$11:D470,F$11:F470,Y$11:Y470),MATCH(D470&amp;F470,D$11:D470&amp;F$11:F470,0),1,3))))</f>
        <v/>
      </c>
      <c r="Z470" s="40" t="str">
        <f t="shared" ca="1" si="853"/>
        <v/>
      </c>
      <c r="AA470" s="924" t="str">
        <f t="shared" ca="1" si="854"/>
        <v/>
      </c>
      <c r="AB470" s="93">
        <f ca="1">IFERROR(VLOOKUP(AA470,'（様式１号）３整理番号表'!$B$10:$H$16,2,FALSE),0)</f>
        <v>0</v>
      </c>
      <c r="AC470" s="924" t="str">
        <f t="shared" ca="1" si="855"/>
        <v/>
      </c>
      <c r="AD470" s="924" t="str">
        <f t="shared" ca="1" si="856"/>
        <v/>
      </c>
      <c r="AE470" s="93">
        <f ca="1">IFERROR(VLOOKUP(AD470,'（様式１号）３整理番号表'!$B$21:$H$22,2,FALSE),0)</f>
        <v>0</v>
      </c>
      <c r="AF470" s="924" t="str">
        <f t="shared" ca="1" si="857"/>
        <v/>
      </c>
      <c r="AG470" s="93">
        <f ca="1">IFERROR(VLOOKUP(AF470,'（様式１号）３整理番号表'!$B$26:$H$31,2,FALSE),0)</f>
        <v>0</v>
      </c>
      <c r="AH470" s="924" t="str">
        <f t="shared" ca="1" si="858"/>
        <v/>
      </c>
      <c r="AI470" s="93">
        <f ca="1">IFERROR(VLOOKUP(AH470,'（様式１号）３整理番号表'!$J$5:$N$59,2,FALSE),0)</f>
        <v>0</v>
      </c>
      <c r="AJ470" s="77" t="str">
        <f t="shared" ca="1" si="859"/>
        <v/>
      </c>
      <c r="AK470" s="93">
        <f ca="1">IFERROR(VLOOKUP(AJ470,'（様式１号）３整理番号表'!$P$5:$R$29,2,FALSE),0)</f>
        <v>0</v>
      </c>
      <c r="AL470" s="921" t="str">
        <f t="shared" ca="1" si="860"/>
        <v/>
      </c>
      <c r="AM470" s="921" t="str">
        <f t="shared" ca="1" si="861"/>
        <v/>
      </c>
      <c r="AN470" s="921"/>
      <c r="AO470" s="77" t="str">
        <f t="shared" ca="1" si="862"/>
        <v/>
      </c>
      <c r="AP470" s="93">
        <f ca="1">IFERROR(VLOOKUP(AO470,'（様式１号）３整理番号表'!$P$5:$R$29,2,FALSE),0)</f>
        <v>0</v>
      </c>
      <c r="AQ470" s="924" t="str">
        <f t="shared" ca="1" si="863"/>
        <v/>
      </c>
      <c r="AR470" s="93">
        <f t="shared" ca="1" si="864"/>
        <v>0</v>
      </c>
      <c r="AS470" s="924" t="str">
        <f t="shared" ca="1" si="865"/>
        <v/>
      </c>
      <c r="AT470" s="40" t="str">
        <f t="shared" ca="1" si="866"/>
        <v/>
      </c>
      <c r="AU470" s="93" t="str">
        <f t="shared" ca="1" si="867"/>
        <v/>
      </c>
      <c r="AV470" s="923" t="str">
        <f t="shared" ca="1" si="868"/>
        <v/>
      </c>
      <c r="AW470" s="926" t="str">
        <f t="shared" ca="1" si="869"/>
        <v/>
      </c>
      <c r="AX470" s="925" t="str">
        <f t="shared" ca="1" si="870"/>
        <v/>
      </c>
      <c r="AY470" s="925" t="str">
        <f t="shared" ca="1" si="870"/>
        <v/>
      </c>
      <c r="AZ470" s="925" t="str">
        <f t="shared" ca="1" si="870"/>
        <v/>
      </c>
      <c r="BA470" s="925" t="str">
        <f t="shared" ca="1" si="870"/>
        <v/>
      </c>
      <c r="BB470" s="925" t="str">
        <f t="shared" ca="1" si="871"/>
        <v/>
      </c>
      <c r="BC470" s="925" t="str">
        <f t="shared" ca="1" si="872"/>
        <v/>
      </c>
      <c r="BD470" s="925" t="str">
        <f t="shared" ca="1" si="872"/>
        <v/>
      </c>
      <c r="BE470" s="925" t="str">
        <f t="shared" ca="1" si="872"/>
        <v/>
      </c>
      <c r="BF470" s="77" t="str">
        <f t="shared" ca="1" si="873"/>
        <v/>
      </c>
      <c r="BG470" s="924" t="str">
        <f t="shared" ca="1" si="874"/>
        <v/>
      </c>
      <c r="BH470" s="94">
        <f ca="1">IF(BF470&lt;&gt;"",INDEX('（様式１号）３整理番号表'!$AB$7:$AQ$12,MATCH(BF470,'（様式１号）３整理番号表'!$AA$7:$AA$12,0),MATCH(BG470,'（様式１号）３整理番号表'!$AB$6:$AQ$6,0)),0)</f>
        <v>0</v>
      </c>
      <c r="BI470" s="921" t="str">
        <f t="shared" ca="1" si="875"/>
        <v/>
      </c>
      <c r="BJ470" s="922" t="str">
        <f t="shared" ca="1" si="876"/>
        <v/>
      </c>
      <c r="BK470" s="926" t="str">
        <f t="shared" ca="1" si="877"/>
        <v/>
      </c>
      <c r="BL470" s="922" t="str">
        <f t="shared" ca="1" si="878"/>
        <v/>
      </c>
      <c r="BM470" s="79" t="str">
        <f t="shared" ca="1" si="879"/>
        <v/>
      </c>
      <c r="BN470" s="82" t="str">
        <f t="shared" ca="1" si="880"/>
        <v/>
      </c>
      <c r="BO470" s="83" t="str">
        <f t="shared" ca="1" si="881"/>
        <v/>
      </c>
      <c r="BP470" s="84" t="str">
        <f t="shared" ca="1" si="882"/>
        <v/>
      </c>
      <c r="BQ470" s="82" t="str">
        <f t="shared" ca="1" si="883"/>
        <v/>
      </c>
      <c r="BR470" s="97" t="str">
        <f t="shared" ca="1" si="884"/>
        <v/>
      </c>
      <c r="BS470" s="95" t="str">
        <f t="shared" ca="1" si="885"/>
        <v/>
      </c>
      <c r="BT470" s="184" t="str">
        <f t="shared" ca="1" si="886"/>
        <v/>
      </c>
      <c r="BU470" s="611" t="str">
        <f t="shared" ca="1" si="887"/>
        <v/>
      </c>
      <c r="BV470" s="77" t="str">
        <f t="shared" ca="1" si="888"/>
        <v/>
      </c>
      <c r="BW470" s="85" t="str">
        <f t="shared" ca="1" si="889"/>
        <v/>
      </c>
      <c r="BX470" s="86" t="str">
        <f t="shared" ca="1" si="890"/>
        <v/>
      </c>
      <c r="BY470" s="231">
        <f ca="1">IF('ポイント要件確認等（個別表）'!AD470=1,ROUNDDOWN('ポイント要件確認等（個別表）'!AV470,-3),IF('ポイント要件確認等（個別表）'!AD470=2,ROUNDDOWN('ポイント要件確認等（個別表）'!BH470,-3),IF('ポイント要件確認等（個別表）'!AD470=3,ROUNDDOWN('ポイント要件確認等（個別表）'!BT470,-3),0)))</f>
        <v>0</v>
      </c>
      <c r="BZ470" s="86" t="str">
        <f t="shared" ca="1" si="891"/>
        <v/>
      </c>
      <c r="CA470" s="232" t="str">
        <f t="shared" ca="1" si="892"/>
        <v/>
      </c>
      <c r="CB470" s="232">
        <f t="shared" ca="1" si="893"/>
        <v>0</v>
      </c>
      <c r="CC470" s="86" t="str">
        <f t="shared" ca="1" si="894"/>
        <v/>
      </c>
      <c r="CD470" s="86" t="str">
        <f t="shared" ca="1" si="895"/>
        <v/>
      </c>
      <c r="CE470" s="609"/>
      <c r="CF470" s="86" t="str">
        <f t="shared" ca="1" si="896"/>
        <v/>
      </c>
      <c r="CG470" s="185" t="str">
        <f t="shared" ca="1" si="897"/>
        <v/>
      </c>
      <c r="CH470" s="246" t="str">
        <f t="shared" ca="1" si="898"/>
        <v>含税額</v>
      </c>
      <c r="CI470" s="247" t="str">
        <f t="shared" ca="1" si="899"/>
        <v/>
      </c>
      <c r="CJ470" s="87" t="str">
        <f ca="1">IFERROR(IF(INDIRECT("'("&amp;'２個別表'!EO470&amp;")'!AR"&amp;84+EP470)&lt;&gt;1,"",1),"")</f>
        <v/>
      </c>
      <c r="CK470" s="244" t="str">
        <f t="shared" ca="1" si="900"/>
        <v/>
      </c>
      <c r="CL470" s="235" t="str">
        <f t="shared" ca="1" si="901"/>
        <v/>
      </c>
      <c r="CM470" s="239" t="str">
        <f t="shared" ca="1" si="902"/>
        <v/>
      </c>
      <c r="CN470" s="77" t="str">
        <f t="shared" ca="1" si="903"/>
        <v/>
      </c>
      <c r="CO470" s="93" t="str">
        <f ca="1">IFERROR(VLOOKUP(CN470,'（様式１号）３整理番号表'!$T$5:$V$15,2,FALSE),"")</f>
        <v/>
      </c>
      <c r="CP470" s="924" t="str">
        <f t="shared" ca="1" si="904"/>
        <v/>
      </c>
      <c r="CQ470" s="93" t="str">
        <f ca="1">IFERROR(VLOOKUP(CP470,'（様式１号）３整理番号表'!$T$19:$V$24,2,FALSE),"")</f>
        <v/>
      </c>
      <c r="CR470" s="924" t="str">
        <f ca="1">IFERROR(IF(INDIRECT("'("&amp;'２個別表'!EO470&amp;")'!AV"&amp;84+EP470)&lt;&gt;1,"",1),"")</f>
        <v/>
      </c>
      <c r="CS470" s="232">
        <f t="shared" ca="1" si="905"/>
        <v>0</v>
      </c>
      <c r="CT470" s="248">
        <f t="shared" ca="1" si="906"/>
        <v>0</v>
      </c>
      <c r="CU470" s="376" t="str">
        <f ca="1">IF(ER470="補強",IF(COUNTIFS($Z$11:Z470,Z470,$W$11:W470,1)=1,"１①",""),IF(COUNTIFS($Z$11:Z470,Z470,$W$11:W470,2)=1,"２①",""))</f>
        <v/>
      </c>
      <c r="CV470" s="57" t="str">
        <f t="shared" ca="1" si="907"/>
        <v/>
      </c>
      <c r="CW470" s="927" t="str">
        <f t="shared" ca="1" si="908"/>
        <v/>
      </c>
      <c r="CX470" s="256" t="str">
        <f t="shared" ca="1" si="909"/>
        <v/>
      </c>
      <c r="CY470" s="256" t="str">
        <f t="shared" ca="1" si="910"/>
        <v/>
      </c>
      <c r="CZ470" s="256" t="str">
        <f t="shared" ca="1" si="911"/>
        <v/>
      </c>
      <c r="DA470" s="256" t="str">
        <f t="shared" ca="1" si="912"/>
        <v/>
      </c>
      <c r="DB470" s="316" t="str">
        <f ca="1">IFERROR(VLOOKUP($CU470,'（様式１号）３整理番号表'!$Z$19:$AB$32,3,FALSE),"")</f>
        <v/>
      </c>
      <c r="DC470" s="259" t="str">
        <f t="shared" ca="1" si="913"/>
        <v>-</v>
      </c>
      <c r="DD470" s="618" t="str">
        <f t="shared" ca="1" si="914"/>
        <v/>
      </c>
      <c r="DE470" s="321" t="str">
        <f ca="1">IF(AND(AO470=18,AS470=1),IF(COUNTIFS($Y$11:Y470,Y470,$AS$11:AS470,1)=1,"２②",""),IF($CU470="１①",INDEX(INDIRECT("'("&amp;$EO470&amp;")'!AR116:BB116"),1,MATCH(INDIRECT("'("&amp;$EO470&amp;")'!C118"),INDIRECT("'("&amp;$EO470&amp;")'!AR119:BB119"),0)),""))</f>
        <v/>
      </c>
      <c r="DF470" s="324" t="str">
        <f t="shared" ca="1" si="915"/>
        <v/>
      </c>
      <c r="DG470" s="313" t="str">
        <f t="shared" ca="1" si="916"/>
        <v/>
      </c>
      <c r="DH470" s="313" t="str">
        <f t="shared" ca="1" si="917"/>
        <v/>
      </c>
      <c r="DI470" s="313" t="str">
        <f t="shared" ca="1" si="918"/>
        <v/>
      </c>
      <c r="DJ470" s="313" t="str">
        <f t="shared" ca="1" si="919"/>
        <v/>
      </c>
      <c r="DK470" s="328" t="str">
        <f t="shared" ca="1" si="920"/>
        <v/>
      </c>
      <c r="DL470" s="334" t="str">
        <f t="shared" ca="1" si="921"/>
        <v/>
      </c>
      <c r="DM470" s="915" t="str">
        <f t="shared" ca="1" si="922"/>
        <v/>
      </c>
      <c r="DN470" s="15"/>
      <c r="DO470" s="324"/>
      <c r="DP470" s="16"/>
      <c r="DQ470" s="16"/>
      <c r="DR470" s="16"/>
      <c r="DS470" s="16"/>
      <c r="DT470" s="318" t="str">
        <f>IFERROR(VLOOKUP($DN470,'（様式１号）３整理番号表'!$Z$19:$AB$32,3,FALSE),"")</f>
        <v/>
      </c>
      <c r="DU470" s="259" t="str">
        <f t="shared" si="923"/>
        <v/>
      </c>
      <c r="DV470" s="14"/>
      <c r="DW470" s="17" t="str">
        <f t="shared" ca="1" si="924"/>
        <v/>
      </c>
      <c r="DX470" s="88" t="str">
        <f t="shared" ca="1" si="941"/>
        <v/>
      </c>
      <c r="DZ470" s="339">
        <f t="shared" ca="1" si="841"/>
        <v>0</v>
      </c>
      <c r="EA470" s="339">
        <f t="shared" ca="1" si="841"/>
        <v>0</v>
      </c>
      <c r="EB470" s="339">
        <f t="shared" ca="1" si="841"/>
        <v>0</v>
      </c>
      <c r="EC470" s="339">
        <f t="shared" ca="1" si="841"/>
        <v>0</v>
      </c>
      <c r="ED470" s="339">
        <f t="shared" ca="1" si="841"/>
        <v>0</v>
      </c>
      <c r="EE470" s="339">
        <f t="shared" ca="1" si="841"/>
        <v>0</v>
      </c>
      <c r="EF470" s="339">
        <f t="shared" ca="1" si="841"/>
        <v>0</v>
      </c>
      <c r="EG470" s="339">
        <f t="shared" ca="1" si="841"/>
        <v>0</v>
      </c>
      <c r="EH470" s="339">
        <f t="shared" ca="1" si="841"/>
        <v>0</v>
      </c>
      <c r="EI470" s="339">
        <f t="shared" ca="1" si="841"/>
        <v>0</v>
      </c>
      <c r="EJ470" s="339">
        <f t="shared" ca="1" si="841"/>
        <v>0</v>
      </c>
      <c r="EK470" s="339">
        <f t="shared" ca="1" si="841"/>
        <v>0</v>
      </c>
      <c r="EL470" s="339">
        <f t="shared" ca="1" si="841"/>
        <v>0</v>
      </c>
      <c r="EM470" s="339">
        <f t="shared" ca="1" si="841"/>
        <v>0</v>
      </c>
      <c r="EO470" s="919" t="str">
        <f t="shared" ca="1" si="843"/>
        <v/>
      </c>
      <c r="EP470" s="919" t="str">
        <f t="shared" ca="1" si="925"/>
        <v/>
      </c>
      <c r="EQ470" s="919" t="str">
        <f t="shared" ca="1" si="926"/>
        <v/>
      </c>
      <c r="ER470" s="919" t="str">
        <f t="shared" ca="1" si="927"/>
        <v/>
      </c>
      <c r="ES470" s="919" t="str">
        <f ca="1">IFERROR(INDEX('郵便番号（石川県）'!$A$3:$F$2574,MATCH(INDIRECT("'("&amp;EO470&amp;")'!E7"),'郵便番号（石川県）'!$A$3:$A$2574,0),6),"")</f>
        <v/>
      </c>
      <c r="ET470" s="919" t="str">
        <f ca="1">IFERROR(INDEX('郵便番号（石川県）'!$A$3:$F$2574,MATCH(INDIRECT("'("&amp;$EO470&amp;")'!E7"),'郵便番号（石川県）'!$A$3:$A$2574,0),5),"")</f>
        <v/>
      </c>
      <c r="EU470" s="919" t="str">
        <f t="shared" ca="1" si="928"/>
        <v/>
      </c>
      <c r="EV470" s="919" t="str">
        <f t="shared" ca="1" si="929"/>
        <v/>
      </c>
      <c r="EW470" s="919" t="str">
        <f t="shared" ca="1" si="930"/>
        <v/>
      </c>
      <c r="EX470" s="919" t="str">
        <f t="shared" ca="1" si="931"/>
        <v/>
      </c>
      <c r="EY470" s="919" t="str">
        <f t="shared" ca="1" si="932"/>
        <v/>
      </c>
      <c r="EZ470" s="919" t="str">
        <f t="shared" ca="1" si="933"/>
        <v/>
      </c>
      <c r="FA470" s="919" t="str">
        <f t="shared" ca="1" si="934"/>
        <v/>
      </c>
      <c r="FB470" s="919" t="str">
        <f t="shared" ca="1" si="935"/>
        <v/>
      </c>
      <c r="FC470" s="919" t="str">
        <f t="shared" ca="1" si="936"/>
        <v/>
      </c>
      <c r="FD470" s="627" t="str">
        <f t="shared" ca="1" si="937"/>
        <v/>
      </c>
      <c r="FE470" s="630">
        <v>460</v>
      </c>
      <c r="FF470" s="299" t="str">
        <f t="shared" ca="1" si="938"/>
        <v/>
      </c>
      <c r="FG470" s="993" t="str">
        <f t="shared" ca="1" si="939"/>
        <v/>
      </c>
      <c r="FH470" s="919" t="str">
        <f t="shared" ca="1" si="940"/>
        <v/>
      </c>
      <c r="FI470" s="299">
        <f ca="1">COUNTIF($FH$11:FH470,"■")</f>
        <v>0</v>
      </c>
    </row>
    <row r="471" spans="1:165" ht="34.5" customHeight="1">
      <c r="A471" s="445">
        <f t="shared" ca="1" si="844"/>
        <v>0</v>
      </c>
      <c r="B471" s="446">
        <f>IF(R471&lt;&gt;"",IF(COUNTIF(R$11:R471,R471)=1,MAX(B$11:B470)+1,INDEX(B$11:B470,MATCH(R471,R$11:R470,0),1)),0)</f>
        <v>1</v>
      </c>
      <c r="C471" s="446">
        <f ca="1">IF(T471&lt;&gt;"",IF(COUNTIF(T$11:T471,T471)=1,MAX(C$11:C470)+1,INDEX(C$11:C470,MATCH(T471,T$11:T470,0),1)),0)</f>
        <v>0</v>
      </c>
      <c r="D471" s="446">
        <f ca="1">IF(U471&lt;&gt;"",IF(COUNTIF(U$11:U471,U471)=1,MAX(D$11:D470)+1,INDEX(D$11:D470,MATCH(U471,U$11:U470,0),1)),0)</f>
        <v>0</v>
      </c>
      <c r="E471" s="446">
        <f ca="1">IF(S471&lt;&gt;"",IF(COUNTIF(S$11:S471,S471)=1,MAX(E$11:E470)+1,INDEX(E$11:E470,MATCH(S471,S$11:S470,0),1)),0)</f>
        <v>0</v>
      </c>
      <c r="F471" s="446">
        <f ca="1">IF(Z471&lt;&gt;"",IF(COUNTIF(Z$11:Z471,Z471)=1,MAX(F$11:F470)+1,INDEX(F$11:F470,MATCH(Z471,Z$11:Z470,0),1)),0)</f>
        <v>0</v>
      </c>
      <c r="G471" s="447" cm="1">
        <f t="array" aca="1" ref="G471" ca="1">IF(Z471&lt;&gt;"",IF(COUNTIFS(Z$11:Z471,Z471,W$11:W471,W471)=1,MAX(G$11:G470)+1,INDEX(G$11:G470,MATCH(Z471&amp;W471,Z$11:Z470&amp;W$11:W471,0),1)),0)</f>
        <v>0</v>
      </c>
      <c r="H471" s="447">
        <f t="shared" ca="1" si="845"/>
        <v>0</v>
      </c>
      <c r="I471" s="447">
        <f ca="1">IF(T471="",0,IF(COUNTIF(T$11:T471,T471)=1,1,0))</f>
        <v>0</v>
      </c>
      <c r="J471" s="447">
        <f ca="1">IF(U471="",0,IF(COUNTIF(U$11:U471,U471)=1,1,0))</f>
        <v>0</v>
      </c>
      <c r="K471" s="447">
        <f ca="1">IF(S471="",0,IF(COUNTIF(S$11:S471,S471)=1,1,0))</f>
        <v>0</v>
      </c>
      <c r="L471" s="446">
        <f ca="1">IF(Z471="",0,IF(COUNTIF(Z$11:Z471,Z471)=1,1,0))</f>
        <v>0</v>
      </c>
      <c r="M471" s="767">
        <f ca="1">IF($W471=2,IF(COUNTIFS($W$11:$W471,2,$Z$11:$Z471,$Z471)=1,1,0),0)</f>
        <v>0</v>
      </c>
      <c r="N471" s="767">
        <f ca="1">IF($W471=1,IF(COUNTIFS($W$11:$W471,2,$Z$11:$Z471,$Z471)=1,1,0),0)</f>
        <v>0</v>
      </c>
      <c r="O471" s="446">
        <f ca="1">IF(H471=0,0,IF(COUNTIF(Z$11:Z471,Z471)=1,1,0))</f>
        <v>0</v>
      </c>
      <c r="P471" s="448" t="str">
        <f t="shared" ca="1" si="846"/>
        <v>石川県</v>
      </c>
      <c r="Q471" s="89">
        <f t="shared" ca="1" si="847"/>
        <v>461</v>
      </c>
      <c r="R471" s="170" t="s">
        <v>459</v>
      </c>
      <c r="S471" s="357" t="str">
        <f t="shared" ca="1" si="848"/>
        <v/>
      </c>
      <c r="T471" s="357" t="str">
        <f t="shared" ca="1" si="849"/>
        <v/>
      </c>
      <c r="U471" s="58" t="str">
        <f t="shared" ca="1" si="850"/>
        <v/>
      </c>
      <c r="V471" s="58" t="str">
        <f t="shared" ca="1" si="851"/>
        <v/>
      </c>
      <c r="W471" s="920" t="str">
        <f t="shared" ca="1" si="852"/>
        <v/>
      </c>
      <c r="X471" s="369">
        <f ca="1">IFERROR(VLOOKUP(W471,'（様式１号）３整理番号表'!$B$4:$H$5,2,FALSE),0)</f>
        <v>0</v>
      </c>
      <c r="Y471" s="768" t="str" cm="1">
        <f t="array" aca="1" ref="Y471" ca="1">IF(AND(D471=0,F471=0),"",IF(COUNTIF(D$11:D471,D471)=1,1,IF(COUNTIFS(D$11:D471,D471,F$11:F471,F471)=1,INDEX((D$11:D471,F$11:F471,Y$11:Y471),MATCH(_xlfn.MAXIFS(F$11:F470,D$11:D470,D471),$F$11:F471,0),1,3)+1,INDEX((D$11:D471,F$11:F471,Y$11:Y471),MATCH(D471&amp;F471,D$11:D471&amp;F$11:F471,0),1,3))))</f>
        <v/>
      </c>
      <c r="Z471" s="40" t="str">
        <f t="shared" ca="1" si="853"/>
        <v/>
      </c>
      <c r="AA471" s="924" t="str">
        <f t="shared" ca="1" si="854"/>
        <v/>
      </c>
      <c r="AB471" s="93">
        <f ca="1">IFERROR(VLOOKUP(AA471,'（様式１号）３整理番号表'!$B$10:$H$16,2,FALSE),0)</f>
        <v>0</v>
      </c>
      <c r="AC471" s="924" t="str">
        <f t="shared" ca="1" si="855"/>
        <v/>
      </c>
      <c r="AD471" s="924" t="str">
        <f t="shared" ca="1" si="856"/>
        <v/>
      </c>
      <c r="AE471" s="93">
        <f ca="1">IFERROR(VLOOKUP(AD471,'（様式１号）３整理番号表'!$B$21:$H$22,2,FALSE),0)</f>
        <v>0</v>
      </c>
      <c r="AF471" s="924" t="str">
        <f t="shared" ca="1" si="857"/>
        <v/>
      </c>
      <c r="AG471" s="93">
        <f ca="1">IFERROR(VLOOKUP(AF471,'（様式１号）３整理番号表'!$B$26:$H$31,2,FALSE),0)</f>
        <v>0</v>
      </c>
      <c r="AH471" s="924" t="str">
        <f t="shared" ca="1" si="858"/>
        <v/>
      </c>
      <c r="AI471" s="93">
        <f ca="1">IFERROR(VLOOKUP(AH471,'（様式１号）３整理番号表'!$J$5:$N$59,2,FALSE),0)</f>
        <v>0</v>
      </c>
      <c r="AJ471" s="77" t="str">
        <f t="shared" ca="1" si="859"/>
        <v/>
      </c>
      <c r="AK471" s="93">
        <f ca="1">IFERROR(VLOOKUP(AJ471,'（様式１号）３整理番号表'!$P$5:$R$29,2,FALSE),0)</f>
        <v>0</v>
      </c>
      <c r="AL471" s="921" t="str">
        <f t="shared" ca="1" si="860"/>
        <v/>
      </c>
      <c r="AM471" s="921" t="str">
        <f t="shared" ca="1" si="861"/>
        <v/>
      </c>
      <c r="AN471" s="921"/>
      <c r="AO471" s="77" t="str">
        <f t="shared" ca="1" si="862"/>
        <v/>
      </c>
      <c r="AP471" s="93">
        <f ca="1">IFERROR(VLOOKUP(AO471,'（様式１号）３整理番号表'!$P$5:$R$29,2,FALSE),0)</f>
        <v>0</v>
      </c>
      <c r="AQ471" s="924" t="str">
        <f t="shared" ca="1" si="863"/>
        <v/>
      </c>
      <c r="AR471" s="93">
        <f t="shared" ca="1" si="864"/>
        <v>0</v>
      </c>
      <c r="AS471" s="924" t="str">
        <f t="shared" ca="1" si="865"/>
        <v/>
      </c>
      <c r="AT471" s="40" t="str">
        <f t="shared" ca="1" si="866"/>
        <v/>
      </c>
      <c r="AU471" s="93" t="str">
        <f t="shared" ca="1" si="867"/>
        <v/>
      </c>
      <c r="AV471" s="923" t="str">
        <f t="shared" ca="1" si="868"/>
        <v/>
      </c>
      <c r="AW471" s="926" t="str">
        <f t="shared" ca="1" si="869"/>
        <v/>
      </c>
      <c r="AX471" s="925" t="str">
        <f t="shared" ca="1" si="870"/>
        <v/>
      </c>
      <c r="AY471" s="925" t="str">
        <f t="shared" ca="1" si="870"/>
        <v/>
      </c>
      <c r="AZ471" s="925" t="str">
        <f t="shared" ca="1" si="870"/>
        <v/>
      </c>
      <c r="BA471" s="925" t="str">
        <f t="shared" ca="1" si="870"/>
        <v/>
      </c>
      <c r="BB471" s="925" t="str">
        <f t="shared" ca="1" si="871"/>
        <v/>
      </c>
      <c r="BC471" s="925" t="str">
        <f t="shared" ca="1" si="872"/>
        <v/>
      </c>
      <c r="BD471" s="925" t="str">
        <f t="shared" ca="1" si="872"/>
        <v/>
      </c>
      <c r="BE471" s="925" t="str">
        <f t="shared" ca="1" si="872"/>
        <v/>
      </c>
      <c r="BF471" s="77" t="str">
        <f t="shared" ca="1" si="873"/>
        <v/>
      </c>
      <c r="BG471" s="924" t="str">
        <f t="shared" ca="1" si="874"/>
        <v/>
      </c>
      <c r="BH471" s="94">
        <f ca="1">IF(BF471&lt;&gt;"",INDEX('（様式１号）３整理番号表'!$AB$7:$AQ$12,MATCH(BF471,'（様式１号）３整理番号表'!$AA$7:$AA$12,0),MATCH(BG471,'（様式１号）３整理番号表'!$AB$6:$AQ$6,0)),0)</f>
        <v>0</v>
      </c>
      <c r="BI471" s="921" t="str">
        <f t="shared" ca="1" si="875"/>
        <v/>
      </c>
      <c r="BJ471" s="922" t="str">
        <f t="shared" ca="1" si="876"/>
        <v/>
      </c>
      <c r="BK471" s="926" t="str">
        <f t="shared" ca="1" si="877"/>
        <v/>
      </c>
      <c r="BL471" s="922" t="str">
        <f t="shared" ca="1" si="878"/>
        <v/>
      </c>
      <c r="BM471" s="79" t="str">
        <f t="shared" ca="1" si="879"/>
        <v/>
      </c>
      <c r="BN471" s="82" t="str">
        <f t="shared" ca="1" si="880"/>
        <v/>
      </c>
      <c r="BO471" s="83" t="str">
        <f t="shared" ca="1" si="881"/>
        <v/>
      </c>
      <c r="BP471" s="84" t="str">
        <f t="shared" ca="1" si="882"/>
        <v/>
      </c>
      <c r="BQ471" s="82" t="str">
        <f t="shared" ca="1" si="883"/>
        <v/>
      </c>
      <c r="BR471" s="97" t="str">
        <f t="shared" ca="1" si="884"/>
        <v/>
      </c>
      <c r="BS471" s="95" t="str">
        <f t="shared" ca="1" si="885"/>
        <v/>
      </c>
      <c r="BT471" s="184" t="str">
        <f t="shared" ca="1" si="886"/>
        <v/>
      </c>
      <c r="BU471" s="611" t="str">
        <f t="shared" ca="1" si="887"/>
        <v/>
      </c>
      <c r="BV471" s="77" t="str">
        <f t="shared" ca="1" si="888"/>
        <v/>
      </c>
      <c r="BW471" s="85" t="str">
        <f t="shared" ca="1" si="889"/>
        <v/>
      </c>
      <c r="BX471" s="86" t="str">
        <f t="shared" ca="1" si="890"/>
        <v/>
      </c>
      <c r="BY471" s="231">
        <f ca="1">IF('ポイント要件確認等（個別表）'!AD471=1,ROUNDDOWN('ポイント要件確認等（個別表）'!AV471,-3),IF('ポイント要件確認等（個別表）'!AD471=2,ROUNDDOWN('ポイント要件確認等（個別表）'!BH471,-3),IF('ポイント要件確認等（個別表）'!AD471=3,ROUNDDOWN('ポイント要件確認等（個別表）'!BT471,-3),0)))</f>
        <v>0</v>
      </c>
      <c r="BZ471" s="86" t="str">
        <f t="shared" ca="1" si="891"/>
        <v/>
      </c>
      <c r="CA471" s="232" t="str">
        <f t="shared" ca="1" si="892"/>
        <v/>
      </c>
      <c r="CB471" s="232">
        <f t="shared" ca="1" si="893"/>
        <v>0</v>
      </c>
      <c r="CC471" s="86" t="str">
        <f t="shared" ca="1" si="894"/>
        <v/>
      </c>
      <c r="CD471" s="86" t="str">
        <f t="shared" ca="1" si="895"/>
        <v/>
      </c>
      <c r="CE471" s="609"/>
      <c r="CF471" s="86" t="str">
        <f t="shared" ca="1" si="896"/>
        <v/>
      </c>
      <c r="CG471" s="185" t="str">
        <f t="shared" ca="1" si="897"/>
        <v/>
      </c>
      <c r="CH471" s="246" t="str">
        <f t="shared" ca="1" si="898"/>
        <v>含税額</v>
      </c>
      <c r="CI471" s="247" t="str">
        <f t="shared" ca="1" si="899"/>
        <v/>
      </c>
      <c r="CJ471" s="87" t="str">
        <f ca="1">IFERROR(IF(INDIRECT("'("&amp;'２個別表'!EO471&amp;")'!AR"&amp;84+EP471)&lt;&gt;1,"",1),"")</f>
        <v/>
      </c>
      <c r="CK471" s="244" t="str">
        <f t="shared" ca="1" si="900"/>
        <v/>
      </c>
      <c r="CL471" s="235" t="str">
        <f t="shared" ca="1" si="901"/>
        <v/>
      </c>
      <c r="CM471" s="239" t="str">
        <f t="shared" ca="1" si="902"/>
        <v/>
      </c>
      <c r="CN471" s="77" t="str">
        <f t="shared" ca="1" si="903"/>
        <v/>
      </c>
      <c r="CO471" s="93" t="str">
        <f ca="1">IFERROR(VLOOKUP(CN471,'（様式１号）３整理番号表'!$T$5:$V$15,2,FALSE),"")</f>
        <v/>
      </c>
      <c r="CP471" s="924" t="str">
        <f t="shared" ca="1" si="904"/>
        <v/>
      </c>
      <c r="CQ471" s="93" t="str">
        <f ca="1">IFERROR(VLOOKUP(CP471,'（様式１号）３整理番号表'!$T$19:$V$24,2,FALSE),"")</f>
        <v/>
      </c>
      <c r="CR471" s="924" t="str">
        <f ca="1">IFERROR(IF(INDIRECT("'("&amp;'２個別表'!EO471&amp;")'!AV"&amp;84+EP471)&lt;&gt;1,"",1),"")</f>
        <v/>
      </c>
      <c r="CS471" s="232">
        <f t="shared" ca="1" si="905"/>
        <v>0</v>
      </c>
      <c r="CT471" s="248">
        <f t="shared" ca="1" si="906"/>
        <v>0</v>
      </c>
      <c r="CU471" s="376" t="str">
        <f ca="1">IF(ER471="補強",IF(COUNTIFS($Z$11:Z471,Z471,$W$11:W471,1)=1,"１①",""),IF(COUNTIFS($Z$11:Z471,Z471,$W$11:W471,2)=1,"２①",""))</f>
        <v/>
      </c>
      <c r="CV471" s="57" t="str">
        <f t="shared" ca="1" si="907"/>
        <v/>
      </c>
      <c r="CW471" s="927" t="str">
        <f t="shared" ca="1" si="908"/>
        <v/>
      </c>
      <c r="CX471" s="256" t="str">
        <f t="shared" ca="1" si="909"/>
        <v/>
      </c>
      <c r="CY471" s="256" t="str">
        <f t="shared" ca="1" si="910"/>
        <v/>
      </c>
      <c r="CZ471" s="256" t="str">
        <f t="shared" ca="1" si="911"/>
        <v/>
      </c>
      <c r="DA471" s="256" t="str">
        <f t="shared" ca="1" si="912"/>
        <v/>
      </c>
      <c r="DB471" s="316" t="str">
        <f ca="1">IFERROR(VLOOKUP($CU471,'（様式１号）３整理番号表'!$Z$19:$AB$32,3,FALSE),"")</f>
        <v/>
      </c>
      <c r="DC471" s="259" t="str">
        <f t="shared" ca="1" si="913"/>
        <v>-</v>
      </c>
      <c r="DD471" s="618" t="str">
        <f t="shared" ca="1" si="914"/>
        <v/>
      </c>
      <c r="DE471" s="321" t="str">
        <f ca="1">IF(AND(AO471=18,AS471=1),IF(COUNTIFS($Y$11:Y471,Y471,$AS$11:AS471,1)=1,"２②",""),IF($CU471="１①",INDEX(INDIRECT("'("&amp;$EO471&amp;")'!AR116:BB116"),1,MATCH(INDIRECT("'("&amp;$EO471&amp;")'!C118"),INDIRECT("'("&amp;$EO471&amp;")'!AR119:BB119"),0)),""))</f>
        <v/>
      </c>
      <c r="DF471" s="324" t="str">
        <f t="shared" ca="1" si="915"/>
        <v/>
      </c>
      <c r="DG471" s="313" t="str">
        <f t="shared" ca="1" si="916"/>
        <v/>
      </c>
      <c r="DH471" s="313" t="str">
        <f t="shared" ca="1" si="917"/>
        <v/>
      </c>
      <c r="DI471" s="313" t="str">
        <f t="shared" ca="1" si="918"/>
        <v/>
      </c>
      <c r="DJ471" s="313" t="str">
        <f t="shared" ca="1" si="919"/>
        <v/>
      </c>
      <c r="DK471" s="328" t="str">
        <f t="shared" ca="1" si="920"/>
        <v/>
      </c>
      <c r="DL471" s="334" t="str">
        <f t="shared" ca="1" si="921"/>
        <v/>
      </c>
      <c r="DM471" s="915" t="str">
        <f t="shared" ca="1" si="922"/>
        <v/>
      </c>
      <c r="DN471" s="15"/>
      <c r="DO471" s="324"/>
      <c r="DP471" s="16"/>
      <c r="DQ471" s="16"/>
      <c r="DR471" s="16"/>
      <c r="DS471" s="16"/>
      <c r="DT471" s="318" t="str">
        <f>IFERROR(VLOOKUP($DN471,'（様式１号）３整理番号表'!$Z$19:$AB$32,3,FALSE),"")</f>
        <v/>
      </c>
      <c r="DU471" s="259" t="str">
        <f t="shared" si="923"/>
        <v/>
      </c>
      <c r="DV471" s="14"/>
      <c r="DW471" s="17" t="str">
        <f t="shared" ca="1" si="924"/>
        <v/>
      </c>
      <c r="DX471" s="88" t="str">
        <f t="shared" ca="1" si="941"/>
        <v/>
      </c>
      <c r="DZ471" s="339">
        <f t="shared" ca="1" si="841"/>
        <v>0</v>
      </c>
      <c r="EA471" s="339">
        <f t="shared" ca="1" si="841"/>
        <v>0</v>
      </c>
      <c r="EB471" s="339">
        <f t="shared" ca="1" si="841"/>
        <v>0</v>
      </c>
      <c r="EC471" s="339">
        <f t="shared" ca="1" si="841"/>
        <v>0</v>
      </c>
      <c r="ED471" s="339">
        <f t="shared" ca="1" si="841"/>
        <v>0</v>
      </c>
      <c r="EE471" s="339">
        <f t="shared" ca="1" si="841"/>
        <v>0</v>
      </c>
      <c r="EF471" s="339">
        <f t="shared" ca="1" si="841"/>
        <v>0</v>
      </c>
      <c r="EG471" s="339">
        <f t="shared" ca="1" si="841"/>
        <v>0</v>
      </c>
      <c r="EH471" s="339">
        <f t="shared" ca="1" si="841"/>
        <v>0</v>
      </c>
      <c r="EI471" s="339">
        <f t="shared" ca="1" si="841"/>
        <v>0</v>
      </c>
      <c r="EJ471" s="339">
        <f t="shared" ca="1" si="841"/>
        <v>0</v>
      </c>
      <c r="EK471" s="339">
        <f t="shared" ca="1" si="841"/>
        <v>0</v>
      </c>
      <c r="EL471" s="339">
        <f t="shared" ca="1" si="841"/>
        <v>0</v>
      </c>
      <c r="EM471" s="339">
        <f t="shared" ca="1" si="841"/>
        <v>0</v>
      </c>
      <c r="EO471" s="919" t="str">
        <f t="shared" ca="1" si="843"/>
        <v/>
      </c>
      <c r="EP471" s="919" t="str">
        <f t="shared" ca="1" si="925"/>
        <v/>
      </c>
      <c r="EQ471" s="919" t="str">
        <f t="shared" ca="1" si="926"/>
        <v/>
      </c>
      <c r="ER471" s="919" t="str">
        <f t="shared" ca="1" si="927"/>
        <v/>
      </c>
      <c r="ES471" s="919" t="str">
        <f ca="1">IFERROR(INDEX('郵便番号（石川県）'!$A$3:$F$2574,MATCH(INDIRECT("'("&amp;EO471&amp;")'!E7"),'郵便番号（石川県）'!$A$3:$A$2574,0),6),"")</f>
        <v/>
      </c>
      <c r="ET471" s="919" t="str">
        <f ca="1">IFERROR(INDEX('郵便番号（石川県）'!$A$3:$F$2574,MATCH(INDIRECT("'("&amp;$EO471&amp;")'!E7"),'郵便番号（石川県）'!$A$3:$A$2574,0),5),"")</f>
        <v/>
      </c>
      <c r="EU471" s="919" t="str">
        <f t="shared" ca="1" si="928"/>
        <v/>
      </c>
      <c r="EV471" s="919" t="str">
        <f t="shared" ca="1" si="929"/>
        <v/>
      </c>
      <c r="EW471" s="919" t="str">
        <f t="shared" ca="1" si="930"/>
        <v/>
      </c>
      <c r="EX471" s="919" t="str">
        <f t="shared" ca="1" si="931"/>
        <v/>
      </c>
      <c r="EY471" s="919" t="str">
        <f t="shared" ca="1" si="932"/>
        <v/>
      </c>
      <c r="EZ471" s="919" t="str">
        <f t="shared" ca="1" si="933"/>
        <v/>
      </c>
      <c r="FA471" s="919" t="str">
        <f t="shared" ca="1" si="934"/>
        <v/>
      </c>
      <c r="FB471" s="919" t="str">
        <f t="shared" ca="1" si="935"/>
        <v/>
      </c>
      <c r="FC471" s="919" t="str">
        <f t="shared" ca="1" si="936"/>
        <v/>
      </c>
      <c r="FD471" s="627" t="str">
        <f t="shared" ca="1" si="937"/>
        <v/>
      </c>
      <c r="FE471" s="630">
        <v>461</v>
      </c>
      <c r="FF471" s="299" t="str">
        <f t="shared" ca="1" si="938"/>
        <v/>
      </c>
      <c r="FG471" s="993" t="str">
        <f t="shared" ca="1" si="939"/>
        <v/>
      </c>
      <c r="FH471" s="919" t="str">
        <f t="shared" ca="1" si="940"/>
        <v/>
      </c>
      <c r="FI471" s="299">
        <f ca="1">COUNTIF($FH$11:FH471,"■")</f>
        <v>0</v>
      </c>
    </row>
    <row r="472" spans="1:165" ht="34.5" customHeight="1">
      <c r="A472" s="445">
        <f t="shared" ca="1" si="844"/>
        <v>0</v>
      </c>
      <c r="B472" s="446">
        <f>IF(R472&lt;&gt;"",IF(COUNTIF(R$11:R472,R472)=1,MAX(B$11:B471)+1,INDEX(B$11:B471,MATCH(R472,R$11:R471,0),1)),0)</f>
        <v>1</v>
      </c>
      <c r="C472" s="446">
        <f ca="1">IF(T472&lt;&gt;"",IF(COUNTIF(T$11:T472,T472)=1,MAX(C$11:C471)+1,INDEX(C$11:C471,MATCH(T472,T$11:T471,0),1)),0)</f>
        <v>0</v>
      </c>
      <c r="D472" s="446">
        <f ca="1">IF(U472&lt;&gt;"",IF(COUNTIF(U$11:U472,U472)=1,MAX(D$11:D471)+1,INDEX(D$11:D471,MATCH(U472,U$11:U471,0),1)),0)</f>
        <v>0</v>
      </c>
      <c r="E472" s="446">
        <f ca="1">IF(S472&lt;&gt;"",IF(COUNTIF(S$11:S472,S472)=1,MAX(E$11:E471)+1,INDEX(E$11:E471,MATCH(S472,S$11:S471,0),1)),0)</f>
        <v>0</v>
      </c>
      <c r="F472" s="446">
        <f ca="1">IF(Z472&lt;&gt;"",IF(COUNTIF(Z$11:Z472,Z472)=1,MAX(F$11:F471)+1,INDEX(F$11:F471,MATCH(Z472,Z$11:Z471,0),1)),0)</f>
        <v>0</v>
      </c>
      <c r="G472" s="447" cm="1">
        <f t="array" aca="1" ref="G472" ca="1">IF(Z472&lt;&gt;"",IF(COUNTIFS(Z$11:Z472,Z472,W$11:W472,W472)=1,MAX(G$11:G471)+1,INDEX(G$11:G471,MATCH(Z472&amp;W472,Z$11:Z471&amp;W$11:W472,0),1)),0)</f>
        <v>0</v>
      </c>
      <c r="H472" s="447">
        <f t="shared" ca="1" si="845"/>
        <v>0</v>
      </c>
      <c r="I472" s="447">
        <f ca="1">IF(T472="",0,IF(COUNTIF(T$11:T472,T472)=1,1,0))</f>
        <v>0</v>
      </c>
      <c r="J472" s="447">
        <f ca="1">IF(U472="",0,IF(COUNTIF(U$11:U472,U472)=1,1,0))</f>
        <v>0</v>
      </c>
      <c r="K472" s="447">
        <f ca="1">IF(S472="",0,IF(COUNTIF(S$11:S472,S472)=1,1,0))</f>
        <v>0</v>
      </c>
      <c r="L472" s="446">
        <f ca="1">IF(Z472="",0,IF(COUNTIF(Z$11:Z472,Z472)=1,1,0))</f>
        <v>0</v>
      </c>
      <c r="M472" s="767">
        <f ca="1">IF($W472=2,IF(COUNTIFS($W$11:$W472,2,$Z$11:$Z472,$Z472)=1,1,0),0)</f>
        <v>0</v>
      </c>
      <c r="N472" s="767">
        <f ca="1">IF($W472=1,IF(COUNTIFS($W$11:$W472,2,$Z$11:$Z472,$Z472)=1,1,0),0)</f>
        <v>0</v>
      </c>
      <c r="O472" s="446">
        <f ca="1">IF(H472=0,0,IF(COUNTIF(Z$11:Z472,Z472)=1,1,0))</f>
        <v>0</v>
      </c>
      <c r="P472" s="448" t="str">
        <f t="shared" ca="1" si="846"/>
        <v>石川県</v>
      </c>
      <c r="Q472" s="89">
        <f t="shared" ca="1" si="847"/>
        <v>462</v>
      </c>
      <c r="R472" s="170" t="s">
        <v>459</v>
      </c>
      <c r="S472" s="357" t="str">
        <f t="shared" ca="1" si="848"/>
        <v/>
      </c>
      <c r="T472" s="357" t="str">
        <f t="shared" ca="1" si="849"/>
        <v/>
      </c>
      <c r="U472" s="58" t="str">
        <f t="shared" ca="1" si="850"/>
        <v/>
      </c>
      <c r="V472" s="58" t="str">
        <f t="shared" ca="1" si="851"/>
        <v/>
      </c>
      <c r="W472" s="920" t="str">
        <f t="shared" ca="1" si="852"/>
        <v/>
      </c>
      <c r="X472" s="369">
        <f ca="1">IFERROR(VLOOKUP(W472,'（様式１号）３整理番号表'!$B$4:$H$5,2,FALSE),0)</f>
        <v>0</v>
      </c>
      <c r="Y472" s="768" t="str" cm="1">
        <f t="array" aca="1" ref="Y472" ca="1">IF(AND(D472=0,F472=0),"",IF(COUNTIF(D$11:D472,D472)=1,1,IF(COUNTIFS(D$11:D472,D472,F$11:F472,F472)=1,INDEX((D$11:D472,F$11:F472,Y$11:Y472),MATCH(_xlfn.MAXIFS(F$11:F471,D$11:D471,D472),$F$11:F472,0),1,3)+1,INDEX((D$11:D472,F$11:F472,Y$11:Y472),MATCH(D472&amp;F472,D$11:D472&amp;F$11:F472,0),1,3))))</f>
        <v/>
      </c>
      <c r="Z472" s="40" t="str">
        <f t="shared" ca="1" si="853"/>
        <v/>
      </c>
      <c r="AA472" s="924" t="str">
        <f t="shared" ca="1" si="854"/>
        <v/>
      </c>
      <c r="AB472" s="93">
        <f ca="1">IFERROR(VLOOKUP(AA472,'（様式１号）３整理番号表'!$B$10:$H$16,2,FALSE),0)</f>
        <v>0</v>
      </c>
      <c r="AC472" s="924" t="str">
        <f t="shared" ca="1" si="855"/>
        <v/>
      </c>
      <c r="AD472" s="924" t="str">
        <f t="shared" ca="1" si="856"/>
        <v/>
      </c>
      <c r="AE472" s="93">
        <f ca="1">IFERROR(VLOOKUP(AD472,'（様式１号）３整理番号表'!$B$21:$H$22,2,FALSE),0)</f>
        <v>0</v>
      </c>
      <c r="AF472" s="924" t="str">
        <f t="shared" ca="1" si="857"/>
        <v/>
      </c>
      <c r="AG472" s="93">
        <f ca="1">IFERROR(VLOOKUP(AF472,'（様式１号）３整理番号表'!$B$26:$H$31,2,FALSE),0)</f>
        <v>0</v>
      </c>
      <c r="AH472" s="924" t="str">
        <f t="shared" ca="1" si="858"/>
        <v/>
      </c>
      <c r="AI472" s="93">
        <f ca="1">IFERROR(VLOOKUP(AH472,'（様式１号）３整理番号表'!$J$5:$N$59,2,FALSE),0)</f>
        <v>0</v>
      </c>
      <c r="AJ472" s="77" t="str">
        <f t="shared" ca="1" si="859"/>
        <v/>
      </c>
      <c r="AK472" s="93">
        <f ca="1">IFERROR(VLOOKUP(AJ472,'（様式１号）３整理番号表'!$P$5:$R$29,2,FALSE),0)</f>
        <v>0</v>
      </c>
      <c r="AL472" s="921" t="str">
        <f t="shared" ca="1" si="860"/>
        <v/>
      </c>
      <c r="AM472" s="921" t="str">
        <f t="shared" ca="1" si="861"/>
        <v/>
      </c>
      <c r="AN472" s="921"/>
      <c r="AO472" s="77" t="str">
        <f t="shared" ca="1" si="862"/>
        <v/>
      </c>
      <c r="AP472" s="93">
        <f ca="1">IFERROR(VLOOKUP(AO472,'（様式１号）３整理番号表'!$P$5:$R$29,2,FALSE),0)</f>
        <v>0</v>
      </c>
      <c r="AQ472" s="924" t="str">
        <f t="shared" ca="1" si="863"/>
        <v/>
      </c>
      <c r="AR472" s="93">
        <f t="shared" ca="1" si="864"/>
        <v>0</v>
      </c>
      <c r="AS472" s="924" t="str">
        <f t="shared" ca="1" si="865"/>
        <v/>
      </c>
      <c r="AT472" s="40" t="str">
        <f t="shared" ca="1" si="866"/>
        <v/>
      </c>
      <c r="AU472" s="93" t="str">
        <f t="shared" ca="1" si="867"/>
        <v/>
      </c>
      <c r="AV472" s="923" t="str">
        <f t="shared" ca="1" si="868"/>
        <v/>
      </c>
      <c r="AW472" s="926" t="str">
        <f t="shared" ca="1" si="869"/>
        <v/>
      </c>
      <c r="AX472" s="925" t="str">
        <f t="shared" ca="1" si="870"/>
        <v/>
      </c>
      <c r="AY472" s="925" t="str">
        <f t="shared" ca="1" si="870"/>
        <v/>
      </c>
      <c r="AZ472" s="925" t="str">
        <f t="shared" ca="1" si="870"/>
        <v/>
      </c>
      <c r="BA472" s="925" t="str">
        <f t="shared" ca="1" si="870"/>
        <v/>
      </c>
      <c r="BB472" s="925" t="str">
        <f t="shared" ca="1" si="871"/>
        <v/>
      </c>
      <c r="BC472" s="925" t="str">
        <f t="shared" ca="1" si="872"/>
        <v/>
      </c>
      <c r="BD472" s="925" t="str">
        <f t="shared" ca="1" si="872"/>
        <v/>
      </c>
      <c r="BE472" s="925" t="str">
        <f t="shared" ca="1" si="872"/>
        <v/>
      </c>
      <c r="BF472" s="77" t="str">
        <f t="shared" ca="1" si="873"/>
        <v/>
      </c>
      <c r="BG472" s="924" t="str">
        <f t="shared" ca="1" si="874"/>
        <v/>
      </c>
      <c r="BH472" s="94">
        <f ca="1">IF(BF472&lt;&gt;"",INDEX('（様式１号）３整理番号表'!$AB$7:$AQ$12,MATCH(BF472,'（様式１号）３整理番号表'!$AA$7:$AA$12,0),MATCH(BG472,'（様式１号）３整理番号表'!$AB$6:$AQ$6,0)),0)</f>
        <v>0</v>
      </c>
      <c r="BI472" s="921" t="str">
        <f t="shared" ca="1" si="875"/>
        <v/>
      </c>
      <c r="BJ472" s="922" t="str">
        <f t="shared" ca="1" si="876"/>
        <v/>
      </c>
      <c r="BK472" s="926" t="str">
        <f t="shared" ca="1" si="877"/>
        <v/>
      </c>
      <c r="BL472" s="922" t="str">
        <f t="shared" ca="1" si="878"/>
        <v/>
      </c>
      <c r="BM472" s="79" t="str">
        <f t="shared" ca="1" si="879"/>
        <v/>
      </c>
      <c r="BN472" s="82" t="str">
        <f t="shared" ca="1" si="880"/>
        <v/>
      </c>
      <c r="BO472" s="83" t="str">
        <f t="shared" ca="1" si="881"/>
        <v/>
      </c>
      <c r="BP472" s="84" t="str">
        <f t="shared" ca="1" si="882"/>
        <v/>
      </c>
      <c r="BQ472" s="82" t="str">
        <f t="shared" ca="1" si="883"/>
        <v/>
      </c>
      <c r="BR472" s="97" t="str">
        <f t="shared" ca="1" si="884"/>
        <v/>
      </c>
      <c r="BS472" s="95" t="str">
        <f t="shared" ca="1" si="885"/>
        <v/>
      </c>
      <c r="BT472" s="184" t="str">
        <f t="shared" ca="1" si="886"/>
        <v/>
      </c>
      <c r="BU472" s="611" t="str">
        <f t="shared" ca="1" si="887"/>
        <v/>
      </c>
      <c r="BV472" s="77" t="str">
        <f t="shared" ca="1" si="888"/>
        <v/>
      </c>
      <c r="BW472" s="85" t="str">
        <f t="shared" ca="1" si="889"/>
        <v/>
      </c>
      <c r="BX472" s="86" t="str">
        <f t="shared" ca="1" si="890"/>
        <v/>
      </c>
      <c r="BY472" s="231">
        <f ca="1">IF('ポイント要件確認等（個別表）'!AD472=1,ROUNDDOWN('ポイント要件確認等（個別表）'!AV472,-3),IF('ポイント要件確認等（個別表）'!AD472=2,ROUNDDOWN('ポイント要件確認等（個別表）'!BH472,-3),IF('ポイント要件確認等（個別表）'!AD472=3,ROUNDDOWN('ポイント要件確認等（個別表）'!BT472,-3),0)))</f>
        <v>0</v>
      </c>
      <c r="BZ472" s="86" t="str">
        <f t="shared" ca="1" si="891"/>
        <v/>
      </c>
      <c r="CA472" s="232" t="str">
        <f t="shared" ca="1" si="892"/>
        <v/>
      </c>
      <c r="CB472" s="232">
        <f t="shared" ca="1" si="893"/>
        <v>0</v>
      </c>
      <c r="CC472" s="86" t="str">
        <f t="shared" ca="1" si="894"/>
        <v/>
      </c>
      <c r="CD472" s="86" t="str">
        <f t="shared" ca="1" si="895"/>
        <v/>
      </c>
      <c r="CE472" s="609"/>
      <c r="CF472" s="86" t="str">
        <f t="shared" ca="1" si="896"/>
        <v/>
      </c>
      <c r="CG472" s="185" t="str">
        <f t="shared" ca="1" si="897"/>
        <v/>
      </c>
      <c r="CH472" s="246" t="str">
        <f t="shared" ca="1" si="898"/>
        <v>含税額</v>
      </c>
      <c r="CI472" s="247" t="str">
        <f t="shared" ca="1" si="899"/>
        <v/>
      </c>
      <c r="CJ472" s="87" t="str">
        <f ca="1">IFERROR(IF(INDIRECT("'("&amp;'２個別表'!EO472&amp;")'!AR"&amp;84+EP472)&lt;&gt;1,"",1),"")</f>
        <v/>
      </c>
      <c r="CK472" s="244" t="str">
        <f t="shared" ca="1" si="900"/>
        <v/>
      </c>
      <c r="CL472" s="235" t="str">
        <f t="shared" ca="1" si="901"/>
        <v/>
      </c>
      <c r="CM472" s="239" t="str">
        <f t="shared" ca="1" si="902"/>
        <v/>
      </c>
      <c r="CN472" s="77" t="str">
        <f t="shared" ca="1" si="903"/>
        <v/>
      </c>
      <c r="CO472" s="93" t="str">
        <f ca="1">IFERROR(VLOOKUP(CN472,'（様式１号）３整理番号表'!$T$5:$V$15,2,FALSE),"")</f>
        <v/>
      </c>
      <c r="CP472" s="924" t="str">
        <f t="shared" ca="1" si="904"/>
        <v/>
      </c>
      <c r="CQ472" s="93" t="str">
        <f ca="1">IFERROR(VLOOKUP(CP472,'（様式１号）３整理番号表'!$T$19:$V$24,2,FALSE),"")</f>
        <v/>
      </c>
      <c r="CR472" s="924" t="str">
        <f ca="1">IFERROR(IF(INDIRECT("'("&amp;'２個別表'!EO472&amp;")'!AV"&amp;84+EP472)&lt;&gt;1,"",1),"")</f>
        <v/>
      </c>
      <c r="CS472" s="232">
        <f t="shared" ca="1" si="905"/>
        <v>0</v>
      </c>
      <c r="CT472" s="248">
        <f t="shared" ca="1" si="906"/>
        <v>0</v>
      </c>
      <c r="CU472" s="376" t="str">
        <f ca="1">IF(ER472="補強",IF(COUNTIFS($Z$11:Z472,Z472,$W$11:W472,1)=1,"１①",""),IF(COUNTIFS($Z$11:Z472,Z472,$W$11:W472,2)=1,"２①",""))</f>
        <v/>
      </c>
      <c r="CV472" s="57" t="str">
        <f t="shared" ca="1" si="907"/>
        <v/>
      </c>
      <c r="CW472" s="927" t="str">
        <f t="shared" ca="1" si="908"/>
        <v/>
      </c>
      <c r="CX472" s="256" t="str">
        <f t="shared" ca="1" si="909"/>
        <v/>
      </c>
      <c r="CY472" s="256" t="str">
        <f t="shared" ca="1" si="910"/>
        <v/>
      </c>
      <c r="CZ472" s="256" t="str">
        <f t="shared" ca="1" si="911"/>
        <v/>
      </c>
      <c r="DA472" s="256" t="str">
        <f t="shared" ca="1" si="912"/>
        <v/>
      </c>
      <c r="DB472" s="316" t="str">
        <f ca="1">IFERROR(VLOOKUP($CU472,'（様式１号）３整理番号表'!$Z$19:$AB$32,3,FALSE),"")</f>
        <v/>
      </c>
      <c r="DC472" s="259" t="str">
        <f t="shared" ca="1" si="913"/>
        <v>-</v>
      </c>
      <c r="DD472" s="618" t="str">
        <f t="shared" ca="1" si="914"/>
        <v/>
      </c>
      <c r="DE472" s="321" t="str">
        <f ca="1">IF(AND(AO472=18,AS472=1),IF(COUNTIFS($Y$11:Y472,Y472,$AS$11:AS472,1)=1,"２②",""),IF($CU472="１①",INDEX(INDIRECT("'("&amp;$EO472&amp;")'!AR116:BB116"),1,MATCH(INDIRECT("'("&amp;$EO472&amp;")'!C118"),INDIRECT("'("&amp;$EO472&amp;")'!AR119:BB119"),0)),""))</f>
        <v/>
      </c>
      <c r="DF472" s="324" t="str">
        <f t="shared" ca="1" si="915"/>
        <v/>
      </c>
      <c r="DG472" s="313" t="str">
        <f t="shared" ca="1" si="916"/>
        <v/>
      </c>
      <c r="DH472" s="313" t="str">
        <f t="shared" ca="1" si="917"/>
        <v/>
      </c>
      <c r="DI472" s="313" t="str">
        <f t="shared" ca="1" si="918"/>
        <v/>
      </c>
      <c r="DJ472" s="313" t="str">
        <f t="shared" ca="1" si="919"/>
        <v/>
      </c>
      <c r="DK472" s="328" t="str">
        <f t="shared" ca="1" si="920"/>
        <v/>
      </c>
      <c r="DL472" s="334" t="str">
        <f t="shared" ca="1" si="921"/>
        <v/>
      </c>
      <c r="DM472" s="915" t="str">
        <f t="shared" ca="1" si="922"/>
        <v/>
      </c>
      <c r="DN472" s="15"/>
      <c r="DO472" s="324"/>
      <c r="DP472" s="16"/>
      <c r="DQ472" s="16"/>
      <c r="DR472" s="16"/>
      <c r="DS472" s="16"/>
      <c r="DT472" s="318" t="str">
        <f>IFERROR(VLOOKUP($DN472,'（様式１号）３整理番号表'!$Z$19:$AB$32,3,FALSE),"")</f>
        <v/>
      </c>
      <c r="DU472" s="259" t="str">
        <f t="shared" si="923"/>
        <v/>
      </c>
      <c r="DV472" s="14"/>
      <c r="DW472" s="17" t="str">
        <f t="shared" ca="1" si="924"/>
        <v/>
      </c>
      <c r="DX472" s="88" t="str">
        <f t="shared" ca="1" si="941"/>
        <v/>
      </c>
      <c r="DZ472" s="339">
        <f t="shared" ca="1" si="841"/>
        <v>0</v>
      </c>
      <c r="EA472" s="339">
        <f t="shared" ca="1" si="841"/>
        <v>0</v>
      </c>
      <c r="EB472" s="339">
        <f t="shared" ca="1" si="841"/>
        <v>0</v>
      </c>
      <c r="EC472" s="339">
        <f t="shared" ca="1" si="841"/>
        <v>0</v>
      </c>
      <c r="ED472" s="339">
        <f t="shared" ca="1" si="841"/>
        <v>0</v>
      </c>
      <c r="EE472" s="339">
        <f t="shared" ca="1" si="841"/>
        <v>0</v>
      </c>
      <c r="EF472" s="339">
        <f t="shared" ca="1" si="841"/>
        <v>0</v>
      </c>
      <c r="EG472" s="339">
        <f t="shared" ca="1" si="841"/>
        <v>0</v>
      </c>
      <c r="EH472" s="339">
        <f t="shared" ca="1" si="841"/>
        <v>0</v>
      </c>
      <c r="EI472" s="339">
        <f t="shared" ca="1" si="841"/>
        <v>0</v>
      </c>
      <c r="EJ472" s="339">
        <f t="shared" ca="1" si="841"/>
        <v>0</v>
      </c>
      <c r="EK472" s="339">
        <f t="shared" ca="1" si="841"/>
        <v>0</v>
      </c>
      <c r="EL472" s="339">
        <f t="shared" ca="1" si="841"/>
        <v>0</v>
      </c>
      <c r="EM472" s="339">
        <f t="shared" ca="1" si="841"/>
        <v>0</v>
      </c>
      <c r="EO472" s="919" t="str">
        <f t="shared" ca="1" si="843"/>
        <v/>
      </c>
      <c r="EP472" s="919" t="str">
        <f t="shared" ca="1" si="925"/>
        <v/>
      </c>
      <c r="EQ472" s="919" t="str">
        <f t="shared" ca="1" si="926"/>
        <v/>
      </c>
      <c r="ER472" s="919" t="str">
        <f t="shared" ca="1" si="927"/>
        <v/>
      </c>
      <c r="ES472" s="919" t="str">
        <f ca="1">IFERROR(INDEX('郵便番号（石川県）'!$A$3:$F$2574,MATCH(INDIRECT("'("&amp;EO472&amp;")'!E7"),'郵便番号（石川県）'!$A$3:$A$2574,0),6),"")</f>
        <v/>
      </c>
      <c r="ET472" s="919" t="str">
        <f ca="1">IFERROR(INDEX('郵便番号（石川県）'!$A$3:$F$2574,MATCH(INDIRECT("'("&amp;$EO472&amp;")'!E7"),'郵便番号（石川県）'!$A$3:$A$2574,0),5),"")</f>
        <v/>
      </c>
      <c r="EU472" s="919" t="str">
        <f t="shared" ca="1" si="928"/>
        <v/>
      </c>
      <c r="EV472" s="919" t="str">
        <f t="shared" ca="1" si="929"/>
        <v/>
      </c>
      <c r="EW472" s="919" t="str">
        <f t="shared" ca="1" si="930"/>
        <v/>
      </c>
      <c r="EX472" s="919" t="str">
        <f t="shared" ca="1" si="931"/>
        <v/>
      </c>
      <c r="EY472" s="919" t="str">
        <f t="shared" ca="1" si="932"/>
        <v/>
      </c>
      <c r="EZ472" s="919" t="str">
        <f t="shared" ca="1" si="933"/>
        <v/>
      </c>
      <c r="FA472" s="919" t="str">
        <f t="shared" ca="1" si="934"/>
        <v/>
      </c>
      <c r="FB472" s="919" t="str">
        <f t="shared" ca="1" si="935"/>
        <v/>
      </c>
      <c r="FC472" s="919" t="str">
        <f t="shared" ca="1" si="936"/>
        <v/>
      </c>
      <c r="FD472" s="627" t="str">
        <f t="shared" ca="1" si="937"/>
        <v/>
      </c>
      <c r="FE472" s="630">
        <v>462</v>
      </c>
      <c r="FF472" s="299" t="str">
        <f t="shared" ca="1" si="938"/>
        <v/>
      </c>
      <c r="FG472" s="993" t="str">
        <f t="shared" ca="1" si="939"/>
        <v/>
      </c>
      <c r="FH472" s="919" t="str">
        <f t="shared" ca="1" si="940"/>
        <v/>
      </c>
      <c r="FI472" s="299">
        <f ca="1">COUNTIF($FH$11:FH472,"■")</f>
        <v>0</v>
      </c>
    </row>
    <row r="473" spans="1:165" ht="34.5" customHeight="1">
      <c r="A473" s="445">
        <f t="shared" ca="1" si="844"/>
        <v>0</v>
      </c>
      <c r="B473" s="446">
        <f>IF(R473&lt;&gt;"",IF(COUNTIF(R$11:R473,R473)=1,MAX(B$11:B472)+1,INDEX(B$11:B472,MATCH(R473,R$11:R472,0),1)),0)</f>
        <v>1</v>
      </c>
      <c r="C473" s="446">
        <f ca="1">IF(T473&lt;&gt;"",IF(COUNTIF(T$11:T473,T473)=1,MAX(C$11:C472)+1,INDEX(C$11:C472,MATCH(T473,T$11:T472,0),1)),0)</f>
        <v>0</v>
      </c>
      <c r="D473" s="446">
        <f ca="1">IF(U473&lt;&gt;"",IF(COUNTIF(U$11:U473,U473)=1,MAX(D$11:D472)+1,INDEX(D$11:D472,MATCH(U473,U$11:U472,0),1)),0)</f>
        <v>0</v>
      </c>
      <c r="E473" s="446">
        <f ca="1">IF(S473&lt;&gt;"",IF(COUNTIF(S$11:S473,S473)=1,MAX(E$11:E472)+1,INDEX(E$11:E472,MATCH(S473,S$11:S472,0),1)),0)</f>
        <v>0</v>
      </c>
      <c r="F473" s="446">
        <f ca="1">IF(Z473&lt;&gt;"",IF(COUNTIF(Z$11:Z473,Z473)=1,MAX(F$11:F472)+1,INDEX(F$11:F472,MATCH(Z473,Z$11:Z472,0),1)),0)</f>
        <v>0</v>
      </c>
      <c r="G473" s="447" cm="1">
        <f t="array" aca="1" ref="G473" ca="1">IF(Z473&lt;&gt;"",IF(COUNTIFS(Z$11:Z473,Z473,W$11:W473,W473)=1,MAX(G$11:G472)+1,INDEX(G$11:G472,MATCH(Z473&amp;W473,Z$11:Z472&amp;W$11:W473,0),1)),0)</f>
        <v>0</v>
      </c>
      <c r="H473" s="447">
        <f t="shared" ca="1" si="845"/>
        <v>0</v>
      </c>
      <c r="I473" s="447">
        <f ca="1">IF(T473="",0,IF(COUNTIF(T$11:T473,T473)=1,1,0))</f>
        <v>0</v>
      </c>
      <c r="J473" s="447">
        <f ca="1">IF(U473="",0,IF(COUNTIF(U$11:U473,U473)=1,1,0))</f>
        <v>0</v>
      </c>
      <c r="K473" s="447">
        <f ca="1">IF(S473="",0,IF(COUNTIF(S$11:S473,S473)=1,1,0))</f>
        <v>0</v>
      </c>
      <c r="L473" s="446">
        <f ca="1">IF(Z473="",0,IF(COUNTIF(Z$11:Z473,Z473)=1,1,0))</f>
        <v>0</v>
      </c>
      <c r="M473" s="767">
        <f ca="1">IF($W473=2,IF(COUNTIFS($W$11:$W473,2,$Z$11:$Z473,$Z473)=1,1,0),0)</f>
        <v>0</v>
      </c>
      <c r="N473" s="767">
        <f ca="1">IF($W473=1,IF(COUNTIFS($W$11:$W473,2,$Z$11:$Z473,$Z473)=1,1,0),0)</f>
        <v>0</v>
      </c>
      <c r="O473" s="446">
        <f ca="1">IF(H473=0,0,IF(COUNTIF(Z$11:Z473,Z473)=1,1,0))</f>
        <v>0</v>
      </c>
      <c r="P473" s="448" t="str">
        <f t="shared" ca="1" si="846"/>
        <v>石川県</v>
      </c>
      <c r="Q473" s="89">
        <f t="shared" ca="1" si="847"/>
        <v>463</v>
      </c>
      <c r="R473" s="170" t="s">
        <v>459</v>
      </c>
      <c r="S473" s="357" t="str">
        <f t="shared" ca="1" si="848"/>
        <v/>
      </c>
      <c r="T473" s="357" t="str">
        <f t="shared" ca="1" si="849"/>
        <v/>
      </c>
      <c r="U473" s="58" t="str">
        <f t="shared" ca="1" si="850"/>
        <v/>
      </c>
      <c r="V473" s="58" t="str">
        <f t="shared" ca="1" si="851"/>
        <v/>
      </c>
      <c r="W473" s="920" t="str">
        <f t="shared" ca="1" si="852"/>
        <v/>
      </c>
      <c r="X473" s="369">
        <f ca="1">IFERROR(VLOOKUP(W473,'（様式１号）３整理番号表'!$B$4:$H$5,2,FALSE),0)</f>
        <v>0</v>
      </c>
      <c r="Y473" s="768" t="str" cm="1">
        <f t="array" aca="1" ref="Y473" ca="1">IF(AND(D473=0,F473=0),"",IF(COUNTIF(D$11:D473,D473)=1,1,IF(COUNTIFS(D$11:D473,D473,F$11:F473,F473)=1,INDEX((D$11:D473,F$11:F473,Y$11:Y473),MATCH(_xlfn.MAXIFS(F$11:F472,D$11:D472,D473),$F$11:F473,0),1,3)+1,INDEX((D$11:D473,F$11:F473,Y$11:Y473),MATCH(D473&amp;F473,D$11:D473&amp;F$11:F473,0),1,3))))</f>
        <v/>
      </c>
      <c r="Z473" s="40" t="str">
        <f t="shared" ca="1" si="853"/>
        <v/>
      </c>
      <c r="AA473" s="924" t="str">
        <f t="shared" ca="1" si="854"/>
        <v/>
      </c>
      <c r="AB473" s="93">
        <f ca="1">IFERROR(VLOOKUP(AA473,'（様式１号）３整理番号表'!$B$10:$H$16,2,FALSE),0)</f>
        <v>0</v>
      </c>
      <c r="AC473" s="924" t="str">
        <f t="shared" ca="1" si="855"/>
        <v/>
      </c>
      <c r="AD473" s="924" t="str">
        <f t="shared" ca="1" si="856"/>
        <v/>
      </c>
      <c r="AE473" s="93">
        <f ca="1">IFERROR(VLOOKUP(AD473,'（様式１号）３整理番号表'!$B$21:$H$22,2,FALSE),0)</f>
        <v>0</v>
      </c>
      <c r="AF473" s="924" t="str">
        <f t="shared" ca="1" si="857"/>
        <v/>
      </c>
      <c r="AG473" s="93">
        <f ca="1">IFERROR(VLOOKUP(AF473,'（様式１号）３整理番号表'!$B$26:$H$31,2,FALSE),0)</f>
        <v>0</v>
      </c>
      <c r="AH473" s="924" t="str">
        <f t="shared" ca="1" si="858"/>
        <v/>
      </c>
      <c r="AI473" s="93">
        <f ca="1">IFERROR(VLOOKUP(AH473,'（様式１号）３整理番号表'!$J$5:$N$59,2,FALSE),0)</f>
        <v>0</v>
      </c>
      <c r="AJ473" s="77" t="str">
        <f t="shared" ca="1" si="859"/>
        <v/>
      </c>
      <c r="AK473" s="93">
        <f ca="1">IFERROR(VLOOKUP(AJ473,'（様式１号）３整理番号表'!$P$5:$R$29,2,FALSE),0)</f>
        <v>0</v>
      </c>
      <c r="AL473" s="921" t="str">
        <f t="shared" ca="1" si="860"/>
        <v/>
      </c>
      <c r="AM473" s="921" t="str">
        <f t="shared" ca="1" si="861"/>
        <v/>
      </c>
      <c r="AN473" s="921"/>
      <c r="AO473" s="77" t="str">
        <f t="shared" ca="1" si="862"/>
        <v/>
      </c>
      <c r="AP473" s="93">
        <f ca="1">IFERROR(VLOOKUP(AO473,'（様式１号）３整理番号表'!$P$5:$R$29,2,FALSE),0)</f>
        <v>0</v>
      </c>
      <c r="AQ473" s="924" t="str">
        <f t="shared" ca="1" si="863"/>
        <v/>
      </c>
      <c r="AR473" s="93">
        <f t="shared" ca="1" si="864"/>
        <v>0</v>
      </c>
      <c r="AS473" s="924" t="str">
        <f t="shared" ca="1" si="865"/>
        <v/>
      </c>
      <c r="AT473" s="40" t="str">
        <f t="shared" ca="1" si="866"/>
        <v/>
      </c>
      <c r="AU473" s="93" t="str">
        <f t="shared" ca="1" si="867"/>
        <v/>
      </c>
      <c r="AV473" s="923" t="str">
        <f t="shared" ca="1" si="868"/>
        <v/>
      </c>
      <c r="AW473" s="926" t="str">
        <f t="shared" ca="1" si="869"/>
        <v/>
      </c>
      <c r="AX473" s="925" t="str">
        <f t="shared" ca="1" si="870"/>
        <v/>
      </c>
      <c r="AY473" s="925" t="str">
        <f t="shared" ca="1" si="870"/>
        <v/>
      </c>
      <c r="AZ473" s="925" t="str">
        <f t="shared" ca="1" si="870"/>
        <v/>
      </c>
      <c r="BA473" s="925" t="str">
        <f t="shared" ca="1" si="870"/>
        <v/>
      </c>
      <c r="BB473" s="925" t="str">
        <f t="shared" ca="1" si="871"/>
        <v/>
      </c>
      <c r="BC473" s="925" t="str">
        <f t="shared" ca="1" si="872"/>
        <v/>
      </c>
      <c r="BD473" s="925" t="str">
        <f t="shared" ca="1" si="872"/>
        <v/>
      </c>
      <c r="BE473" s="925" t="str">
        <f t="shared" ca="1" si="872"/>
        <v/>
      </c>
      <c r="BF473" s="77" t="str">
        <f t="shared" ca="1" si="873"/>
        <v/>
      </c>
      <c r="BG473" s="924" t="str">
        <f t="shared" ca="1" si="874"/>
        <v/>
      </c>
      <c r="BH473" s="94">
        <f ca="1">IF(BF473&lt;&gt;"",INDEX('（様式１号）３整理番号表'!$AB$7:$AQ$12,MATCH(BF473,'（様式１号）３整理番号表'!$AA$7:$AA$12,0),MATCH(BG473,'（様式１号）３整理番号表'!$AB$6:$AQ$6,0)),0)</f>
        <v>0</v>
      </c>
      <c r="BI473" s="921" t="str">
        <f t="shared" ca="1" si="875"/>
        <v/>
      </c>
      <c r="BJ473" s="922" t="str">
        <f t="shared" ca="1" si="876"/>
        <v/>
      </c>
      <c r="BK473" s="926" t="str">
        <f t="shared" ca="1" si="877"/>
        <v/>
      </c>
      <c r="BL473" s="922" t="str">
        <f t="shared" ca="1" si="878"/>
        <v/>
      </c>
      <c r="BM473" s="79" t="str">
        <f t="shared" ca="1" si="879"/>
        <v/>
      </c>
      <c r="BN473" s="82" t="str">
        <f t="shared" ca="1" si="880"/>
        <v/>
      </c>
      <c r="BO473" s="83" t="str">
        <f t="shared" ca="1" si="881"/>
        <v/>
      </c>
      <c r="BP473" s="84" t="str">
        <f t="shared" ca="1" si="882"/>
        <v/>
      </c>
      <c r="BQ473" s="82" t="str">
        <f t="shared" ca="1" si="883"/>
        <v/>
      </c>
      <c r="BR473" s="97" t="str">
        <f t="shared" ca="1" si="884"/>
        <v/>
      </c>
      <c r="BS473" s="95" t="str">
        <f t="shared" ca="1" si="885"/>
        <v/>
      </c>
      <c r="BT473" s="184" t="str">
        <f t="shared" ca="1" si="886"/>
        <v/>
      </c>
      <c r="BU473" s="611" t="str">
        <f t="shared" ca="1" si="887"/>
        <v/>
      </c>
      <c r="BV473" s="77" t="str">
        <f t="shared" ca="1" si="888"/>
        <v/>
      </c>
      <c r="BW473" s="85" t="str">
        <f t="shared" ca="1" si="889"/>
        <v/>
      </c>
      <c r="BX473" s="86" t="str">
        <f t="shared" ca="1" si="890"/>
        <v/>
      </c>
      <c r="BY473" s="231">
        <f ca="1">IF('ポイント要件確認等（個別表）'!AD473=1,ROUNDDOWN('ポイント要件確認等（個別表）'!AV473,-3),IF('ポイント要件確認等（個別表）'!AD473=2,ROUNDDOWN('ポイント要件確認等（個別表）'!BH473,-3),IF('ポイント要件確認等（個別表）'!AD473=3,ROUNDDOWN('ポイント要件確認等（個別表）'!BT473,-3),0)))</f>
        <v>0</v>
      </c>
      <c r="BZ473" s="86" t="str">
        <f t="shared" ca="1" si="891"/>
        <v/>
      </c>
      <c r="CA473" s="232" t="str">
        <f t="shared" ca="1" si="892"/>
        <v/>
      </c>
      <c r="CB473" s="232">
        <f t="shared" ca="1" si="893"/>
        <v>0</v>
      </c>
      <c r="CC473" s="86" t="str">
        <f t="shared" ca="1" si="894"/>
        <v/>
      </c>
      <c r="CD473" s="86" t="str">
        <f t="shared" ca="1" si="895"/>
        <v/>
      </c>
      <c r="CE473" s="609"/>
      <c r="CF473" s="86" t="str">
        <f t="shared" ca="1" si="896"/>
        <v/>
      </c>
      <c r="CG473" s="185" t="str">
        <f t="shared" ca="1" si="897"/>
        <v/>
      </c>
      <c r="CH473" s="246" t="str">
        <f t="shared" ca="1" si="898"/>
        <v>含税額</v>
      </c>
      <c r="CI473" s="247" t="str">
        <f t="shared" ca="1" si="899"/>
        <v/>
      </c>
      <c r="CJ473" s="87" t="str">
        <f ca="1">IFERROR(IF(INDIRECT("'("&amp;'２個別表'!EO473&amp;")'!AR"&amp;84+EP473)&lt;&gt;1,"",1),"")</f>
        <v/>
      </c>
      <c r="CK473" s="244" t="str">
        <f t="shared" ca="1" si="900"/>
        <v/>
      </c>
      <c r="CL473" s="235" t="str">
        <f t="shared" ca="1" si="901"/>
        <v/>
      </c>
      <c r="CM473" s="239" t="str">
        <f t="shared" ca="1" si="902"/>
        <v/>
      </c>
      <c r="CN473" s="77" t="str">
        <f t="shared" ca="1" si="903"/>
        <v/>
      </c>
      <c r="CO473" s="93" t="str">
        <f ca="1">IFERROR(VLOOKUP(CN473,'（様式１号）３整理番号表'!$T$5:$V$15,2,FALSE),"")</f>
        <v/>
      </c>
      <c r="CP473" s="924" t="str">
        <f t="shared" ca="1" si="904"/>
        <v/>
      </c>
      <c r="CQ473" s="93" t="str">
        <f ca="1">IFERROR(VLOOKUP(CP473,'（様式１号）３整理番号表'!$T$19:$V$24,2,FALSE),"")</f>
        <v/>
      </c>
      <c r="CR473" s="924" t="str">
        <f ca="1">IFERROR(IF(INDIRECT("'("&amp;'２個別表'!EO473&amp;")'!AV"&amp;84+EP473)&lt;&gt;1,"",1),"")</f>
        <v/>
      </c>
      <c r="CS473" s="232">
        <f t="shared" ca="1" si="905"/>
        <v>0</v>
      </c>
      <c r="CT473" s="248">
        <f t="shared" ca="1" si="906"/>
        <v>0</v>
      </c>
      <c r="CU473" s="376" t="str">
        <f ca="1">IF(ER473="補強",IF(COUNTIFS($Z$11:Z473,Z473,$W$11:W473,1)=1,"１①",""),IF(COUNTIFS($Z$11:Z473,Z473,$W$11:W473,2)=1,"２①",""))</f>
        <v/>
      </c>
      <c r="CV473" s="57" t="str">
        <f t="shared" ca="1" si="907"/>
        <v/>
      </c>
      <c r="CW473" s="927" t="str">
        <f t="shared" ca="1" si="908"/>
        <v/>
      </c>
      <c r="CX473" s="256" t="str">
        <f t="shared" ca="1" si="909"/>
        <v/>
      </c>
      <c r="CY473" s="256" t="str">
        <f t="shared" ca="1" si="910"/>
        <v/>
      </c>
      <c r="CZ473" s="256" t="str">
        <f t="shared" ca="1" si="911"/>
        <v/>
      </c>
      <c r="DA473" s="256" t="str">
        <f t="shared" ca="1" si="912"/>
        <v/>
      </c>
      <c r="DB473" s="316" t="str">
        <f ca="1">IFERROR(VLOOKUP($CU473,'（様式１号）３整理番号表'!$Z$19:$AB$32,3,FALSE),"")</f>
        <v/>
      </c>
      <c r="DC473" s="259" t="str">
        <f t="shared" ca="1" si="913"/>
        <v>-</v>
      </c>
      <c r="DD473" s="618" t="str">
        <f t="shared" ca="1" si="914"/>
        <v/>
      </c>
      <c r="DE473" s="321" t="str">
        <f ca="1">IF(AND(AO473=18,AS473=1),IF(COUNTIFS($Y$11:Y473,Y473,$AS$11:AS473,1)=1,"２②",""),IF($CU473="１①",INDEX(INDIRECT("'("&amp;$EO473&amp;")'!AR116:BB116"),1,MATCH(INDIRECT("'("&amp;$EO473&amp;")'!C118"),INDIRECT("'("&amp;$EO473&amp;")'!AR119:BB119"),0)),""))</f>
        <v/>
      </c>
      <c r="DF473" s="324" t="str">
        <f t="shared" ca="1" si="915"/>
        <v/>
      </c>
      <c r="DG473" s="313" t="str">
        <f t="shared" ca="1" si="916"/>
        <v/>
      </c>
      <c r="DH473" s="313" t="str">
        <f t="shared" ca="1" si="917"/>
        <v/>
      </c>
      <c r="DI473" s="313" t="str">
        <f t="shared" ca="1" si="918"/>
        <v/>
      </c>
      <c r="DJ473" s="313" t="str">
        <f t="shared" ca="1" si="919"/>
        <v/>
      </c>
      <c r="DK473" s="328" t="str">
        <f t="shared" ca="1" si="920"/>
        <v/>
      </c>
      <c r="DL473" s="334" t="str">
        <f t="shared" ca="1" si="921"/>
        <v/>
      </c>
      <c r="DM473" s="915" t="str">
        <f t="shared" ca="1" si="922"/>
        <v/>
      </c>
      <c r="DN473" s="15"/>
      <c r="DO473" s="324"/>
      <c r="DP473" s="16"/>
      <c r="DQ473" s="16"/>
      <c r="DR473" s="16"/>
      <c r="DS473" s="16"/>
      <c r="DT473" s="318" t="str">
        <f>IFERROR(VLOOKUP($DN473,'（様式１号）３整理番号表'!$Z$19:$AB$32,3,FALSE),"")</f>
        <v/>
      </c>
      <c r="DU473" s="259" t="str">
        <f t="shared" si="923"/>
        <v/>
      </c>
      <c r="DV473" s="14"/>
      <c r="DW473" s="17" t="str">
        <f t="shared" ca="1" si="924"/>
        <v/>
      </c>
      <c r="DX473" s="88" t="str">
        <f t="shared" ca="1" si="941"/>
        <v/>
      </c>
      <c r="DZ473" s="339">
        <f t="shared" ca="1" si="841"/>
        <v>0</v>
      </c>
      <c r="EA473" s="339">
        <f t="shared" ca="1" si="841"/>
        <v>0</v>
      </c>
      <c r="EB473" s="339">
        <f t="shared" ca="1" si="841"/>
        <v>0</v>
      </c>
      <c r="EC473" s="339">
        <f t="shared" ca="1" si="841"/>
        <v>0</v>
      </c>
      <c r="ED473" s="339">
        <f t="shared" ca="1" si="841"/>
        <v>0</v>
      </c>
      <c r="EE473" s="339">
        <f t="shared" ca="1" si="841"/>
        <v>0</v>
      </c>
      <c r="EF473" s="339">
        <f t="shared" ca="1" si="841"/>
        <v>0</v>
      </c>
      <c r="EG473" s="339">
        <f t="shared" ca="1" si="841"/>
        <v>0</v>
      </c>
      <c r="EH473" s="339">
        <f t="shared" ca="1" si="841"/>
        <v>0</v>
      </c>
      <c r="EI473" s="339">
        <f t="shared" ca="1" si="841"/>
        <v>0</v>
      </c>
      <c r="EJ473" s="339">
        <f t="shared" ca="1" si="841"/>
        <v>0</v>
      </c>
      <c r="EK473" s="339">
        <f t="shared" ca="1" si="841"/>
        <v>0</v>
      </c>
      <c r="EL473" s="339">
        <f t="shared" ca="1" si="841"/>
        <v>0</v>
      </c>
      <c r="EM473" s="339">
        <f t="shared" ca="1" si="841"/>
        <v>0</v>
      </c>
      <c r="EO473" s="919" t="str">
        <f t="shared" ca="1" si="843"/>
        <v/>
      </c>
      <c r="EP473" s="919" t="str">
        <f t="shared" ca="1" si="925"/>
        <v/>
      </c>
      <c r="EQ473" s="919" t="str">
        <f t="shared" ca="1" si="926"/>
        <v/>
      </c>
      <c r="ER473" s="919" t="str">
        <f t="shared" ca="1" si="927"/>
        <v/>
      </c>
      <c r="ES473" s="919" t="str">
        <f ca="1">IFERROR(INDEX('郵便番号（石川県）'!$A$3:$F$2574,MATCH(INDIRECT("'("&amp;EO473&amp;")'!E7"),'郵便番号（石川県）'!$A$3:$A$2574,0),6),"")</f>
        <v/>
      </c>
      <c r="ET473" s="919" t="str">
        <f ca="1">IFERROR(INDEX('郵便番号（石川県）'!$A$3:$F$2574,MATCH(INDIRECT("'("&amp;$EO473&amp;")'!E7"),'郵便番号（石川県）'!$A$3:$A$2574,0),5),"")</f>
        <v/>
      </c>
      <c r="EU473" s="919" t="str">
        <f t="shared" ca="1" si="928"/>
        <v/>
      </c>
      <c r="EV473" s="919" t="str">
        <f t="shared" ca="1" si="929"/>
        <v/>
      </c>
      <c r="EW473" s="919" t="str">
        <f t="shared" ca="1" si="930"/>
        <v/>
      </c>
      <c r="EX473" s="919" t="str">
        <f t="shared" ca="1" si="931"/>
        <v/>
      </c>
      <c r="EY473" s="919" t="str">
        <f t="shared" ca="1" si="932"/>
        <v/>
      </c>
      <c r="EZ473" s="919" t="str">
        <f t="shared" ca="1" si="933"/>
        <v/>
      </c>
      <c r="FA473" s="919" t="str">
        <f t="shared" ca="1" si="934"/>
        <v/>
      </c>
      <c r="FB473" s="919" t="str">
        <f t="shared" ca="1" si="935"/>
        <v/>
      </c>
      <c r="FC473" s="919" t="str">
        <f t="shared" ca="1" si="936"/>
        <v/>
      </c>
      <c r="FD473" s="627" t="str">
        <f t="shared" ca="1" si="937"/>
        <v/>
      </c>
      <c r="FE473" s="630">
        <v>463</v>
      </c>
      <c r="FF473" s="299" t="str">
        <f t="shared" ca="1" si="938"/>
        <v/>
      </c>
      <c r="FG473" s="993" t="str">
        <f t="shared" ca="1" si="939"/>
        <v/>
      </c>
      <c r="FH473" s="919" t="str">
        <f t="shared" ca="1" si="940"/>
        <v/>
      </c>
      <c r="FI473" s="299">
        <f ca="1">COUNTIF($FH$11:FH473,"■")</f>
        <v>0</v>
      </c>
    </row>
    <row r="474" spans="1:165" ht="34.5" customHeight="1">
      <c r="A474" s="445">
        <f t="shared" ca="1" si="844"/>
        <v>0</v>
      </c>
      <c r="B474" s="446">
        <f>IF(R474&lt;&gt;"",IF(COUNTIF(R$11:R474,R474)=1,MAX(B$11:B473)+1,INDEX(B$11:B473,MATCH(R474,R$11:R473,0),1)),0)</f>
        <v>1</v>
      </c>
      <c r="C474" s="446">
        <f ca="1">IF(T474&lt;&gt;"",IF(COUNTIF(T$11:T474,T474)=1,MAX(C$11:C473)+1,INDEX(C$11:C473,MATCH(T474,T$11:T473,0),1)),0)</f>
        <v>0</v>
      </c>
      <c r="D474" s="446">
        <f ca="1">IF(U474&lt;&gt;"",IF(COUNTIF(U$11:U474,U474)=1,MAX(D$11:D473)+1,INDEX(D$11:D473,MATCH(U474,U$11:U473,0),1)),0)</f>
        <v>0</v>
      </c>
      <c r="E474" s="446">
        <f ca="1">IF(S474&lt;&gt;"",IF(COUNTIF(S$11:S474,S474)=1,MAX(E$11:E473)+1,INDEX(E$11:E473,MATCH(S474,S$11:S473,0),1)),0)</f>
        <v>0</v>
      </c>
      <c r="F474" s="446">
        <f ca="1">IF(Z474&lt;&gt;"",IF(COUNTIF(Z$11:Z474,Z474)=1,MAX(F$11:F473)+1,INDEX(F$11:F473,MATCH(Z474,Z$11:Z473,0),1)),0)</f>
        <v>0</v>
      </c>
      <c r="G474" s="447" cm="1">
        <f t="array" aca="1" ref="G474" ca="1">IF(Z474&lt;&gt;"",IF(COUNTIFS(Z$11:Z474,Z474,W$11:W474,W474)=1,MAX(G$11:G473)+1,INDEX(G$11:G473,MATCH(Z474&amp;W474,Z$11:Z473&amp;W$11:W474,0),1)),0)</f>
        <v>0</v>
      </c>
      <c r="H474" s="447">
        <f t="shared" ca="1" si="845"/>
        <v>0</v>
      </c>
      <c r="I474" s="447">
        <f ca="1">IF(T474="",0,IF(COUNTIF(T$11:T474,T474)=1,1,0))</f>
        <v>0</v>
      </c>
      <c r="J474" s="447">
        <f ca="1">IF(U474="",0,IF(COUNTIF(U$11:U474,U474)=1,1,0))</f>
        <v>0</v>
      </c>
      <c r="K474" s="447">
        <f ca="1">IF(S474="",0,IF(COUNTIF(S$11:S474,S474)=1,1,0))</f>
        <v>0</v>
      </c>
      <c r="L474" s="446">
        <f ca="1">IF(Z474="",0,IF(COUNTIF(Z$11:Z474,Z474)=1,1,0))</f>
        <v>0</v>
      </c>
      <c r="M474" s="767">
        <f ca="1">IF($W474=2,IF(COUNTIFS($W$11:$W474,2,$Z$11:$Z474,$Z474)=1,1,0),0)</f>
        <v>0</v>
      </c>
      <c r="N474" s="767">
        <f ca="1">IF($W474=1,IF(COUNTIFS($W$11:$W474,2,$Z$11:$Z474,$Z474)=1,1,0),0)</f>
        <v>0</v>
      </c>
      <c r="O474" s="446">
        <f ca="1">IF(H474=0,0,IF(COUNTIF(Z$11:Z474,Z474)=1,1,0))</f>
        <v>0</v>
      </c>
      <c r="P474" s="448" t="str">
        <f t="shared" ca="1" si="846"/>
        <v>石川県</v>
      </c>
      <c r="Q474" s="89">
        <f t="shared" ca="1" si="847"/>
        <v>464</v>
      </c>
      <c r="R474" s="170" t="s">
        <v>459</v>
      </c>
      <c r="S474" s="357" t="str">
        <f t="shared" ca="1" si="848"/>
        <v/>
      </c>
      <c r="T474" s="357" t="str">
        <f t="shared" ca="1" si="849"/>
        <v/>
      </c>
      <c r="U474" s="58" t="str">
        <f t="shared" ca="1" si="850"/>
        <v/>
      </c>
      <c r="V474" s="58" t="str">
        <f t="shared" ca="1" si="851"/>
        <v/>
      </c>
      <c r="W474" s="920" t="str">
        <f t="shared" ca="1" si="852"/>
        <v/>
      </c>
      <c r="X474" s="369">
        <f ca="1">IFERROR(VLOOKUP(W474,'（様式１号）３整理番号表'!$B$4:$H$5,2,FALSE),0)</f>
        <v>0</v>
      </c>
      <c r="Y474" s="768" t="str" cm="1">
        <f t="array" aca="1" ref="Y474" ca="1">IF(AND(D474=0,F474=0),"",IF(COUNTIF(D$11:D474,D474)=1,1,IF(COUNTIFS(D$11:D474,D474,F$11:F474,F474)=1,INDEX((D$11:D474,F$11:F474,Y$11:Y474),MATCH(_xlfn.MAXIFS(F$11:F473,D$11:D473,D474),$F$11:F474,0),1,3)+1,INDEX((D$11:D474,F$11:F474,Y$11:Y474),MATCH(D474&amp;F474,D$11:D474&amp;F$11:F474,0),1,3))))</f>
        <v/>
      </c>
      <c r="Z474" s="40" t="str">
        <f t="shared" ca="1" si="853"/>
        <v/>
      </c>
      <c r="AA474" s="924" t="str">
        <f t="shared" ca="1" si="854"/>
        <v/>
      </c>
      <c r="AB474" s="93">
        <f ca="1">IFERROR(VLOOKUP(AA474,'（様式１号）３整理番号表'!$B$10:$H$16,2,FALSE),0)</f>
        <v>0</v>
      </c>
      <c r="AC474" s="924" t="str">
        <f t="shared" ca="1" si="855"/>
        <v/>
      </c>
      <c r="AD474" s="924" t="str">
        <f t="shared" ca="1" si="856"/>
        <v/>
      </c>
      <c r="AE474" s="93">
        <f ca="1">IFERROR(VLOOKUP(AD474,'（様式１号）３整理番号表'!$B$21:$H$22,2,FALSE),0)</f>
        <v>0</v>
      </c>
      <c r="AF474" s="924" t="str">
        <f t="shared" ca="1" si="857"/>
        <v/>
      </c>
      <c r="AG474" s="93">
        <f ca="1">IFERROR(VLOOKUP(AF474,'（様式１号）３整理番号表'!$B$26:$H$31,2,FALSE),0)</f>
        <v>0</v>
      </c>
      <c r="AH474" s="924" t="str">
        <f t="shared" ca="1" si="858"/>
        <v/>
      </c>
      <c r="AI474" s="93">
        <f ca="1">IFERROR(VLOOKUP(AH474,'（様式１号）３整理番号表'!$J$5:$N$59,2,FALSE),0)</f>
        <v>0</v>
      </c>
      <c r="AJ474" s="77" t="str">
        <f t="shared" ca="1" si="859"/>
        <v/>
      </c>
      <c r="AK474" s="93">
        <f ca="1">IFERROR(VLOOKUP(AJ474,'（様式１号）３整理番号表'!$P$5:$R$29,2,FALSE),0)</f>
        <v>0</v>
      </c>
      <c r="AL474" s="921" t="str">
        <f t="shared" ca="1" si="860"/>
        <v/>
      </c>
      <c r="AM474" s="921" t="str">
        <f t="shared" ca="1" si="861"/>
        <v/>
      </c>
      <c r="AN474" s="921"/>
      <c r="AO474" s="77" t="str">
        <f t="shared" ca="1" si="862"/>
        <v/>
      </c>
      <c r="AP474" s="93">
        <f ca="1">IFERROR(VLOOKUP(AO474,'（様式１号）３整理番号表'!$P$5:$R$29,2,FALSE),0)</f>
        <v>0</v>
      </c>
      <c r="AQ474" s="924" t="str">
        <f t="shared" ca="1" si="863"/>
        <v/>
      </c>
      <c r="AR474" s="93">
        <f t="shared" ca="1" si="864"/>
        <v>0</v>
      </c>
      <c r="AS474" s="924" t="str">
        <f t="shared" ca="1" si="865"/>
        <v/>
      </c>
      <c r="AT474" s="40" t="str">
        <f t="shared" ca="1" si="866"/>
        <v/>
      </c>
      <c r="AU474" s="93" t="str">
        <f t="shared" ca="1" si="867"/>
        <v/>
      </c>
      <c r="AV474" s="923" t="str">
        <f t="shared" ca="1" si="868"/>
        <v/>
      </c>
      <c r="AW474" s="926" t="str">
        <f t="shared" ca="1" si="869"/>
        <v/>
      </c>
      <c r="AX474" s="925" t="str">
        <f t="shared" ca="1" si="870"/>
        <v/>
      </c>
      <c r="AY474" s="925" t="str">
        <f t="shared" ca="1" si="870"/>
        <v/>
      </c>
      <c r="AZ474" s="925" t="str">
        <f t="shared" ca="1" si="870"/>
        <v/>
      </c>
      <c r="BA474" s="925" t="str">
        <f t="shared" ca="1" si="870"/>
        <v/>
      </c>
      <c r="BB474" s="925" t="str">
        <f t="shared" ca="1" si="871"/>
        <v/>
      </c>
      <c r="BC474" s="925" t="str">
        <f t="shared" ca="1" si="872"/>
        <v/>
      </c>
      <c r="BD474" s="925" t="str">
        <f t="shared" ca="1" si="872"/>
        <v/>
      </c>
      <c r="BE474" s="925" t="str">
        <f t="shared" ca="1" si="872"/>
        <v/>
      </c>
      <c r="BF474" s="77" t="str">
        <f t="shared" ca="1" si="873"/>
        <v/>
      </c>
      <c r="BG474" s="924" t="str">
        <f t="shared" ca="1" si="874"/>
        <v/>
      </c>
      <c r="BH474" s="94">
        <f ca="1">IF(BF474&lt;&gt;"",INDEX('（様式１号）３整理番号表'!$AB$7:$AQ$12,MATCH(BF474,'（様式１号）３整理番号表'!$AA$7:$AA$12,0),MATCH(BG474,'（様式１号）３整理番号表'!$AB$6:$AQ$6,0)),0)</f>
        <v>0</v>
      </c>
      <c r="BI474" s="921" t="str">
        <f t="shared" ca="1" si="875"/>
        <v/>
      </c>
      <c r="BJ474" s="922" t="str">
        <f t="shared" ca="1" si="876"/>
        <v/>
      </c>
      <c r="BK474" s="926" t="str">
        <f t="shared" ca="1" si="877"/>
        <v/>
      </c>
      <c r="BL474" s="922" t="str">
        <f t="shared" ca="1" si="878"/>
        <v/>
      </c>
      <c r="BM474" s="79" t="str">
        <f t="shared" ca="1" si="879"/>
        <v/>
      </c>
      <c r="BN474" s="82" t="str">
        <f t="shared" ca="1" si="880"/>
        <v/>
      </c>
      <c r="BO474" s="83" t="str">
        <f t="shared" ca="1" si="881"/>
        <v/>
      </c>
      <c r="BP474" s="84" t="str">
        <f t="shared" ca="1" si="882"/>
        <v/>
      </c>
      <c r="BQ474" s="82" t="str">
        <f t="shared" ca="1" si="883"/>
        <v/>
      </c>
      <c r="BR474" s="97" t="str">
        <f t="shared" ca="1" si="884"/>
        <v/>
      </c>
      <c r="BS474" s="95" t="str">
        <f t="shared" ca="1" si="885"/>
        <v/>
      </c>
      <c r="BT474" s="184" t="str">
        <f t="shared" ca="1" si="886"/>
        <v/>
      </c>
      <c r="BU474" s="611" t="str">
        <f t="shared" ca="1" si="887"/>
        <v/>
      </c>
      <c r="BV474" s="77" t="str">
        <f t="shared" ca="1" si="888"/>
        <v/>
      </c>
      <c r="BW474" s="85" t="str">
        <f t="shared" ca="1" si="889"/>
        <v/>
      </c>
      <c r="BX474" s="86" t="str">
        <f t="shared" ca="1" si="890"/>
        <v/>
      </c>
      <c r="BY474" s="231">
        <f ca="1">IF('ポイント要件確認等（個別表）'!AD474=1,ROUNDDOWN('ポイント要件確認等（個別表）'!AV474,-3),IF('ポイント要件確認等（個別表）'!AD474=2,ROUNDDOWN('ポイント要件確認等（個別表）'!BH474,-3),IF('ポイント要件確認等（個別表）'!AD474=3,ROUNDDOWN('ポイント要件確認等（個別表）'!BT474,-3),0)))</f>
        <v>0</v>
      </c>
      <c r="BZ474" s="86" t="str">
        <f t="shared" ca="1" si="891"/>
        <v/>
      </c>
      <c r="CA474" s="232" t="str">
        <f t="shared" ca="1" si="892"/>
        <v/>
      </c>
      <c r="CB474" s="232">
        <f t="shared" ca="1" si="893"/>
        <v>0</v>
      </c>
      <c r="CC474" s="86" t="str">
        <f t="shared" ca="1" si="894"/>
        <v/>
      </c>
      <c r="CD474" s="86" t="str">
        <f t="shared" ca="1" si="895"/>
        <v/>
      </c>
      <c r="CE474" s="609"/>
      <c r="CF474" s="86" t="str">
        <f t="shared" ca="1" si="896"/>
        <v/>
      </c>
      <c r="CG474" s="185" t="str">
        <f t="shared" ca="1" si="897"/>
        <v/>
      </c>
      <c r="CH474" s="246" t="str">
        <f t="shared" ca="1" si="898"/>
        <v>含税額</v>
      </c>
      <c r="CI474" s="247" t="str">
        <f t="shared" ca="1" si="899"/>
        <v/>
      </c>
      <c r="CJ474" s="87" t="str">
        <f ca="1">IFERROR(IF(INDIRECT("'("&amp;'２個別表'!EO474&amp;")'!AR"&amp;84+EP474)&lt;&gt;1,"",1),"")</f>
        <v/>
      </c>
      <c r="CK474" s="244" t="str">
        <f t="shared" ca="1" si="900"/>
        <v/>
      </c>
      <c r="CL474" s="235" t="str">
        <f t="shared" ca="1" si="901"/>
        <v/>
      </c>
      <c r="CM474" s="239" t="str">
        <f t="shared" ca="1" si="902"/>
        <v/>
      </c>
      <c r="CN474" s="77" t="str">
        <f t="shared" ca="1" si="903"/>
        <v/>
      </c>
      <c r="CO474" s="93" t="str">
        <f ca="1">IFERROR(VLOOKUP(CN474,'（様式１号）３整理番号表'!$T$5:$V$15,2,FALSE),"")</f>
        <v/>
      </c>
      <c r="CP474" s="924" t="str">
        <f t="shared" ca="1" si="904"/>
        <v/>
      </c>
      <c r="CQ474" s="93" t="str">
        <f ca="1">IFERROR(VLOOKUP(CP474,'（様式１号）３整理番号表'!$T$19:$V$24,2,FALSE),"")</f>
        <v/>
      </c>
      <c r="CR474" s="924" t="str">
        <f ca="1">IFERROR(IF(INDIRECT("'("&amp;'２個別表'!EO474&amp;")'!AV"&amp;84+EP474)&lt;&gt;1,"",1),"")</f>
        <v/>
      </c>
      <c r="CS474" s="232">
        <f t="shared" ca="1" si="905"/>
        <v>0</v>
      </c>
      <c r="CT474" s="248">
        <f t="shared" ca="1" si="906"/>
        <v>0</v>
      </c>
      <c r="CU474" s="376" t="str">
        <f ca="1">IF(ER474="補強",IF(COUNTIFS($Z$11:Z474,Z474,$W$11:W474,1)=1,"１①",""),IF(COUNTIFS($Z$11:Z474,Z474,$W$11:W474,2)=1,"２①",""))</f>
        <v/>
      </c>
      <c r="CV474" s="57" t="str">
        <f t="shared" ca="1" si="907"/>
        <v/>
      </c>
      <c r="CW474" s="927" t="str">
        <f t="shared" ca="1" si="908"/>
        <v/>
      </c>
      <c r="CX474" s="256" t="str">
        <f t="shared" ca="1" si="909"/>
        <v/>
      </c>
      <c r="CY474" s="256" t="str">
        <f t="shared" ca="1" si="910"/>
        <v/>
      </c>
      <c r="CZ474" s="256" t="str">
        <f t="shared" ca="1" si="911"/>
        <v/>
      </c>
      <c r="DA474" s="256" t="str">
        <f t="shared" ca="1" si="912"/>
        <v/>
      </c>
      <c r="DB474" s="316" t="str">
        <f ca="1">IFERROR(VLOOKUP($CU474,'（様式１号）３整理番号表'!$Z$19:$AB$32,3,FALSE),"")</f>
        <v/>
      </c>
      <c r="DC474" s="259" t="str">
        <f t="shared" ca="1" si="913"/>
        <v>-</v>
      </c>
      <c r="DD474" s="618" t="str">
        <f t="shared" ca="1" si="914"/>
        <v/>
      </c>
      <c r="DE474" s="321" t="str">
        <f ca="1">IF(AND(AO474=18,AS474=1),IF(COUNTIFS($Y$11:Y474,Y474,$AS$11:AS474,1)=1,"２②",""),IF($CU474="１①",INDEX(INDIRECT("'("&amp;$EO474&amp;")'!AR116:BB116"),1,MATCH(INDIRECT("'("&amp;$EO474&amp;")'!C118"),INDIRECT("'("&amp;$EO474&amp;")'!AR119:BB119"),0)),""))</f>
        <v/>
      </c>
      <c r="DF474" s="324" t="str">
        <f t="shared" ca="1" si="915"/>
        <v/>
      </c>
      <c r="DG474" s="313" t="str">
        <f t="shared" ca="1" si="916"/>
        <v/>
      </c>
      <c r="DH474" s="313" t="str">
        <f t="shared" ca="1" si="917"/>
        <v/>
      </c>
      <c r="DI474" s="313" t="str">
        <f t="shared" ca="1" si="918"/>
        <v/>
      </c>
      <c r="DJ474" s="313" t="str">
        <f t="shared" ca="1" si="919"/>
        <v/>
      </c>
      <c r="DK474" s="328" t="str">
        <f t="shared" ca="1" si="920"/>
        <v/>
      </c>
      <c r="DL474" s="334" t="str">
        <f t="shared" ca="1" si="921"/>
        <v/>
      </c>
      <c r="DM474" s="915" t="str">
        <f t="shared" ca="1" si="922"/>
        <v/>
      </c>
      <c r="DN474" s="15"/>
      <c r="DO474" s="324"/>
      <c r="DP474" s="16"/>
      <c r="DQ474" s="16"/>
      <c r="DR474" s="16"/>
      <c r="DS474" s="16"/>
      <c r="DT474" s="318" t="str">
        <f>IFERROR(VLOOKUP($DN474,'（様式１号）３整理番号表'!$Z$19:$AB$32,3,FALSE),"")</f>
        <v/>
      </c>
      <c r="DU474" s="259" t="str">
        <f t="shared" si="923"/>
        <v/>
      </c>
      <c r="DV474" s="14"/>
      <c r="DW474" s="17" t="str">
        <f t="shared" ca="1" si="924"/>
        <v/>
      </c>
      <c r="DX474" s="88" t="str">
        <f t="shared" ca="1" si="941"/>
        <v/>
      </c>
      <c r="DZ474" s="339">
        <f t="shared" ca="1" si="841"/>
        <v>0</v>
      </c>
      <c r="EA474" s="339">
        <f t="shared" ca="1" si="841"/>
        <v>0</v>
      </c>
      <c r="EB474" s="339">
        <f t="shared" ca="1" si="841"/>
        <v>0</v>
      </c>
      <c r="EC474" s="339">
        <f t="shared" ca="1" si="841"/>
        <v>0</v>
      </c>
      <c r="ED474" s="339">
        <f t="shared" ca="1" si="841"/>
        <v>0</v>
      </c>
      <c r="EE474" s="339">
        <f t="shared" ca="1" si="841"/>
        <v>0</v>
      </c>
      <c r="EF474" s="339">
        <f t="shared" ca="1" si="841"/>
        <v>0</v>
      </c>
      <c r="EG474" s="339">
        <f t="shared" ca="1" si="841"/>
        <v>0</v>
      </c>
      <c r="EH474" s="339">
        <f t="shared" ca="1" si="841"/>
        <v>0</v>
      </c>
      <c r="EI474" s="339">
        <f t="shared" ca="1" si="841"/>
        <v>0</v>
      </c>
      <c r="EJ474" s="339">
        <f t="shared" ca="1" si="841"/>
        <v>0</v>
      </c>
      <c r="EK474" s="339">
        <f t="shared" ca="1" si="841"/>
        <v>0</v>
      </c>
      <c r="EL474" s="339">
        <f t="shared" ca="1" si="841"/>
        <v>0</v>
      </c>
      <c r="EM474" s="339">
        <f t="shared" ca="1" si="841"/>
        <v>0</v>
      </c>
      <c r="EO474" s="919" t="str">
        <f t="shared" ca="1" si="843"/>
        <v/>
      </c>
      <c r="EP474" s="919" t="str">
        <f t="shared" ca="1" si="925"/>
        <v/>
      </c>
      <c r="EQ474" s="919" t="str">
        <f t="shared" ca="1" si="926"/>
        <v/>
      </c>
      <c r="ER474" s="919" t="str">
        <f t="shared" ca="1" si="927"/>
        <v/>
      </c>
      <c r="ES474" s="919" t="str">
        <f ca="1">IFERROR(INDEX('郵便番号（石川県）'!$A$3:$F$2574,MATCH(INDIRECT("'("&amp;EO474&amp;")'!E7"),'郵便番号（石川県）'!$A$3:$A$2574,0),6),"")</f>
        <v/>
      </c>
      <c r="ET474" s="919" t="str">
        <f ca="1">IFERROR(INDEX('郵便番号（石川県）'!$A$3:$F$2574,MATCH(INDIRECT("'("&amp;$EO474&amp;")'!E7"),'郵便番号（石川県）'!$A$3:$A$2574,0),5),"")</f>
        <v/>
      </c>
      <c r="EU474" s="919" t="str">
        <f t="shared" ca="1" si="928"/>
        <v/>
      </c>
      <c r="EV474" s="919" t="str">
        <f t="shared" ca="1" si="929"/>
        <v/>
      </c>
      <c r="EW474" s="919" t="str">
        <f t="shared" ca="1" si="930"/>
        <v/>
      </c>
      <c r="EX474" s="919" t="str">
        <f t="shared" ca="1" si="931"/>
        <v/>
      </c>
      <c r="EY474" s="919" t="str">
        <f t="shared" ca="1" si="932"/>
        <v/>
      </c>
      <c r="EZ474" s="919" t="str">
        <f t="shared" ca="1" si="933"/>
        <v/>
      </c>
      <c r="FA474" s="919" t="str">
        <f t="shared" ca="1" si="934"/>
        <v/>
      </c>
      <c r="FB474" s="919" t="str">
        <f t="shared" ca="1" si="935"/>
        <v/>
      </c>
      <c r="FC474" s="919" t="str">
        <f t="shared" ca="1" si="936"/>
        <v/>
      </c>
      <c r="FD474" s="627" t="str">
        <f t="shared" ca="1" si="937"/>
        <v/>
      </c>
      <c r="FE474" s="630">
        <v>464</v>
      </c>
      <c r="FF474" s="299" t="str">
        <f t="shared" ca="1" si="938"/>
        <v/>
      </c>
      <c r="FG474" s="993" t="str">
        <f t="shared" ca="1" si="939"/>
        <v/>
      </c>
      <c r="FH474" s="919" t="str">
        <f t="shared" ca="1" si="940"/>
        <v/>
      </c>
      <c r="FI474" s="299">
        <f ca="1">COUNTIF($FH$11:FH474,"■")</f>
        <v>0</v>
      </c>
    </row>
    <row r="475" spans="1:165" ht="34.5" customHeight="1">
      <c r="A475" s="445">
        <f t="shared" ca="1" si="844"/>
        <v>0</v>
      </c>
      <c r="B475" s="446">
        <f>IF(R475&lt;&gt;"",IF(COUNTIF(R$11:R475,R475)=1,MAX(B$11:B474)+1,INDEX(B$11:B474,MATCH(R475,R$11:R474,0),1)),0)</f>
        <v>1</v>
      </c>
      <c r="C475" s="446">
        <f ca="1">IF(T475&lt;&gt;"",IF(COUNTIF(T$11:T475,T475)=1,MAX(C$11:C474)+1,INDEX(C$11:C474,MATCH(T475,T$11:T474,0),1)),0)</f>
        <v>0</v>
      </c>
      <c r="D475" s="446">
        <f ca="1">IF(U475&lt;&gt;"",IF(COUNTIF(U$11:U475,U475)=1,MAX(D$11:D474)+1,INDEX(D$11:D474,MATCH(U475,U$11:U474,0),1)),0)</f>
        <v>0</v>
      </c>
      <c r="E475" s="446">
        <f ca="1">IF(S475&lt;&gt;"",IF(COUNTIF(S$11:S475,S475)=1,MAX(E$11:E474)+1,INDEX(E$11:E474,MATCH(S475,S$11:S474,0),1)),0)</f>
        <v>0</v>
      </c>
      <c r="F475" s="446">
        <f ca="1">IF(Z475&lt;&gt;"",IF(COUNTIF(Z$11:Z475,Z475)=1,MAX(F$11:F474)+1,INDEX(F$11:F474,MATCH(Z475,Z$11:Z474,0),1)),0)</f>
        <v>0</v>
      </c>
      <c r="G475" s="447" cm="1">
        <f t="array" aca="1" ref="G475" ca="1">IF(Z475&lt;&gt;"",IF(COUNTIFS(Z$11:Z475,Z475,W$11:W475,W475)=1,MAX(G$11:G474)+1,INDEX(G$11:G474,MATCH(Z475&amp;W475,Z$11:Z474&amp;W$11:W475,0),1)),0)</f>
        <v>0</v>
      </c>
      <c r="H475" s="447">
        <f t="shared" ca="1" si="845"/>
        <v>0</v>
      </c>
      <c r="I475" s="447">
        <f ca="1">IF(T475="",0,IF(COUNTIF(T$11:T475,T475)=1,1,0))</f>
        <v>0</v>
      </c>
      <c r="J475" s="447">
        <f ca="1">IF(U475="",0,IF(COUNTIF(U$11:U475,U475)=1,1,0))</f>
        <v>0</v>
      </c>
      <c r="K475" s="447">
        <f ca="1">IF(S475="",0,IF(COUNTIF(S$11:S475,S475)=1,1,0))</f>
        <v>0</v>
      </c>
      <c r="L475" s="446">
        <f ca="1">IF(Z475="",0,IF(COUNTIF(Z$11:Z475,Z475)=1,1,0))</f>
        <v>0</v>
      </c>
      <c r="M475" s="767">
        <f ca="1">IF($W475=2,IF(COUNTIFS($W$11:$W475,2,$Z$11:$Z475,$Z475)=1,1,0),0)</f>
        <v>0</v>
      </c>
      <c r="N475" s="767">
        <f ca="1">IF($W475=1,IF(COUNTIFS($W$11:$W475,2,$Z$11:$Z475,$Z475)=1,1,0),0)</f>
        <v>0</v>
      </c>
      <c r="O475" s="446">
        <f ca="1">IF(H475=0,0,IF(COUNTIF(Z$11:Z475,Z475)=1,1,0))</f>
        <v>0</v>
      </c>
      <c r="P475" s="448" t="str">
        <f t="shared" ca="1" si="846"/>
        <v>石川県</v>
      </c>
      <c r="Q475" s="89">
        <f t="shared" ca="1" si="847"/>
        <v>465</v>
      </c>
      <c r="R475" s="170" t="s">
        <v>459</v>
      </c>
      <c r="S475" s="357" t="str">
        <f t="shared" ca="1" si="848"/>
        <v/>
      </c>
      <c r="T475" s="357" t="str">
        <f t="shared" ca="1" si="849"/>
        <v/>
      </c>
      <c r="U475" s="58" t="str">
        <f t="shared" ca="1" si="850"/>
        <v/>
      </c>
      <c r="V475" s="58" t="str">
        <f t="shared" ca="1" si="851"/>
        <v/>
      </c>
      <c r="W475" s="920" t="str">
        <f t="shared" ca="1" si="852"/>
        <v/>
      </c>
      <c r="X475" s="369">
        <f ca="1">IFERROR(VLOOKUP(W475,'（様式１号）３整理番号表'!$B$4:$H$5,2,FALSE),0)</f>
        <v>0</v>
      </c>
      <c r="Y475" s="768" t="str" cm="1">
        <f t="array" aca="1" ref="Y475" ca="1">IF(AND(D475=0,F475=0),"",IF(COUNTIF(D$11:D475,D475)=1,1,IF(COUNTIFS(D$11:D475,D475,F$11:F475,F475)=1,INDEX((D$11:D475,F$11:F475,Y$11:Y475),MATCH(_xlfn.MAXIFS(F$11:F474,D$11:D474,D475),$F$11:F475,0),1,3)+1,INDEX((D$11:D475,F$11:F475,Y$11:Y475),MATCH(D475&amp;F475,D$11:D475&amp;F$11:F475,0),1,3))))</f>
        <v/>
      </c>
      <c r="Z475" s="40" t="str">
        <f t="shared" ca="1" si="853"/>
        <v/>
      </c>
      <c r="AA475" s="924" t="str">
        <f t="shared" ca="1" si="854"/>
        <v/>
      </c>
      <c r="AB475" s="93">
        <f ca="1">IFERROR(VLOOKUP(AA475,'（様式１号）３整理番号表'!$B$10:$H$16,2,FALSE),0)</f>
        <v>0</v>
      </c>
      <c r="AC475" s="924" t="str">
        <f t="shared" ca="1" si="855"/>
        <v/>
      </c>
      <c r="AD475" s="924" t="str">
        <f t="shared" ca="1" si="856"/>
        <v/>
      </c>
      <c r="AE475" s="93">
        <f ca="1">IFERROR(VLOOKUP(AD475,'（様式１号）３整理番号表'!$B$21:$H$22,2,FALSE),0)</f>
        <v>0</v>
      </c>
      <c r="AF475" s="924" t="str">
        <f t="shared" ca="1" si="857"/>
        <v/>
      </c>
      <c r="AG475" s="93">
        <f ca="1">IFERROR(VLOOKUP(AF475,'（様式１号）３整理番号表'!$B$26:$H$31,2,FALSE),0)</f>
        <v>0</v>
      </c>
      <c r="AH475" s="924" t="str">
        <f t="shared" ca="1" si="858"/>
        <v/>
      </c>
      <c r="AI475" s="93">
        <f ca="1">IFERROR(VLOOKUP(AH475,'（様式１号）３整理番号表'!$J$5:$N$59,2,FALSE),0)</f>
        <v>0</v>
      </c>
      <c r="AJ475" s="77" t="str">
        <f t="shared" ca="1" si="859"/>
        <v/>
      </c>
      <c r="AK475" s="93">
        <f ca="1">IFERROR(VLOOKUP(AJ475,'（様式１号）３整理番号表'!$P$5:$R$29,2,FALSE),0)</f>
        <v>0</v>
      </c>
      <c r="AL475" s="921" t="str">
        <f t="shared" ca="1" si="860"/>
        <v/>
      </c>
      <c r="AM475" s="921" t="str">
        <f t="shared" ca="1" si="861"/>
        <v/>
      </c>
      <c r="AN475" s="921"/>
      <c r="AO475" s="77" t="str">
        <f t="shared" ca="1" si="862"/>
        <v/>
      </c>
      <c r="AP475" s="93">
        <f ca="1">IFERROR(VLOOKUP(AO475,'（様式１号）３整理番号表'!$P$5:$R$29,2,FALSE),0)</f>
        <v>0</v>
      </c>
      <c r="AQ475" s="924" t="str">
        <f t="shared" ca="1" si="863"/>
        <v/>
      </c>
      <c r="AR475" s="93">
        <f t="shared" ca="1" si="864"/>
        <v>0</v>
      </c>
      <c r="AS475" s="924" t="str">
        <f t="shared" ca="1" si="865"/>
        <v/>
      </c>
      <c r="AT475" s="40" t="str">
        <f t="shared" ca="1" si="866"/>
        <v/>
      </c>
      <c r="AU475" s="93" t="str">
        <f t="shared" ca="1" si="867"/>
        <v/>
      </c>
      <c r="AV475" s="923" t="str">
        <f t="shared" ca="1" si="868"/>
        <v/>
      </c>
      <c r="AW475" s="926" t="str">
        <f t="shared" ca="1" si="869"/>
        <v/>
      </c>
      <c r="AX475" s="925" t="str">
        <f t="shared" ca="1" si="870"/>
        <v/>
      </c>
      <c r="AY475" s="925" t="str">
        <f t="shared" ca="1" si="870"/>
        <v/>
      </c>
      <c r="AZ475" s="925" t="str">
        <f t="shared" ca="1" si="870"/>
        <v/>
      </c>
      <c r="BA475" s="925" t="str">
        <f t="shared" ca="1" si="870"/>
        <v/>
      </c>
      <c r="BB475" s="925" t="str">
        <f t="shared" ca="1" si="871"/>
        <v/>
      </c>
      <c r="BC475" s="925" t="str">
        <f t="shared" ca="1" si="872"/>
        <v/>
      </c>
      <c r="BD475" s="925" t="str">
        <f t="shared" ca="1" si="872"/>
        <v/>
      </c>
      <c r="BE475" s="925" t="str">
        <f t="shared" ca="1" si="872"/>
        <v/>
      </c>
      <c r="BF475" s="77" t="str">
        <f t="shared" ca="1" si="873"/>
        <v/>
      </c>
      <c r="BG475" s="924" t="str">
        <f t="shared" ca="1" si="874"/>
        <v/>
      </c>
      <c r="BH475" s="94">
        <f ca="1">IF(BF475&lt;&gt;"",INDEX('（様式１号）３整理番号表'!$AB$7:$AQ$12,MATCH(BF475,'（様式１号）３整理番号表'!$AA$7:$AA$12,0),MATCH(BG475,'（様式１号）３整理番号表'!$AB$6:$AQ$6,0)),0)</f>
        <v>0</v>
      </c>
      <c r="BI475" s="921" t="str">
        <f t="shared" ca="1" si="875"/>
        <v/>
      </c>
      <c r="BJ475" s="922" t="str">
        <f t="shared" ca="1" si="876"/>
        <v/>
      </c>
      <c r="BK475" s="926" t="str">
        <f t="shared" ca="1" si="877"/>
        <v/>
      </c>
      <c r="BL475" s="922" t="str">
        <f t="shared" ca="1" si="878"/>
        <v/>
      </c>
      <c r="BM475" s="79" t="str">
        <f t="shared" ca="1" si="879"/>
        <v/>
      </c>
      <c r="BN475" s="82" t="str">
        <f t="shared" ca="1" si="880"/>
        <v/>
      </c>
      <c r="BO475" s="83" t="str">
        <f t="shared" ca="1" si="881"/>
        <v/>
      </c>
      <c r="BP475" s="84" t="str">
        <f t="shared" ca="1" si="882"/>
        <v/>
      </c>
      <c r="BQ475" s="82" t="str">
        <f t="shared" ca="1" si="883"/>
        <v/>
      </c>
      <c r="BR475" s="97" t="str">
        <f t="shared" ca="1" si="884"/>
        <v/>
      </c>
      <c r="BS475" s="95" t="str">
        <f t="shared" ca="1" si="885"/>
        <v/>
      </c>
      <c r="BT475" s="184" t="str">
        <f t="shared" ca="1" si="886"/>
        <v/>
      </c>
      <c r="BU475" s="611" t="str">
        <f t="shared" ca="1" si="887"/>
        <v/>
      </c>
      <c r="BV475" s="77" t="str">
        <f t="shared" ca="1" si="888"/>
        <v/>
      </c>
      <c r="BW475" s="85" t="str">
        <f t="shared" ca="1" si="889"/>
        <v/>
      </c>
      <c r="BX475" s="86" t="str">
        <f t="shared" ca="1" si="890"/>
        <v/>
      </c>
      <c r="BY475" s="231">
        <f ca="1">IF('ポイント要件確認等（個別表）'!AD475=1,ROUNDDOWN('ポイント要件確認等（個別表）'!AV475,-3),IF('ポイント要件確認等（個別表）'!AD475=2,ROUNDDOWN('ポイント要件確認等（個別表）'!BH475,-3),IF('ポイント要件確認等（個別表）'!AD475=3,ROUNDDOWN('ポイント要件確認等（個別表）'!BT475,-3),0)))</f>
        <v>0</v>
      </c>
      <c r="BZ475" s="86" t="str">
        <f t="shared" ca="1" si="891"/>
        <v/>
      </c>
      <c r="CA475" s="232" t="str">
        <f t="shared" ca="1" si="892"/>
        <v/>
      </c>
      <c r="CB475" s="232">
        <f t="shared" ca="1" si="893"/>
        <v>0</v>
      </c>
      <c r="CC475" s="86" t="str">
        <f t="shared" ca="1" si="894"/>
        <v/>
      </c>
      <c r="CD475" s="86" t="str">
        <f t="shared" ca="1" si="895"/>
        <v/>
      </c>
      <c r="CE475" s="609"/>
      <c r="CF475" s="86" t="str">
        <f t="shared" ca="1" si="896"/>
        <v/>
      </c>
      <c r="CG475" s="185" t="str">
        <f t="shared" ca="1" si="897"/>
        <v/>
      </c>
      <c r="CH475" s="246" t="str">
        <f t="shared" ca="1" si="898"/>
        <v>含税額</v>
      </c>
      <c r="CI475" s="247" t="str">
        <f t="shared" ca="1" si="899"/>
        <v/>
      </c>
      <c r="CJ475" s="87" t="str">
        <f ca="1">IFERROR(IF(INDIRECT("'("&amp;'２個別表'!EO475&amp;")'!AR"&amp;84+EP475)&lt;&gt;1,"",1),"")</f>
        <v/>
      </c>
      <c r="CK475" s="244" t="str">
        <f t="shared" ca="1" si="900"/>
        <v/>
      </c>
      <c r="CL475" s="235" t="str">
        <f t="shared" ca="1" si="901"/>
        <v/>
      </c>
      <c r="CM475" s="239" t="str">
        <f t="shared" ca="1" si="902"/>
        <v/>
      </c>
      <c r="CN475" s="77" t="str">
        <f t="shared" ca="1" si="903"/>
        <v/>
      </c>
      <c r="CO475" s="93" t="str">
        <f ca="1">IFERROR(VLOOKUP(CN475,'（様式１号）３整理番号表'!$T$5:$V$15,2,FALSE),"")</f>
        <v/>
      </c>
      <c r="CP475" s="924" t="str">
        <f t="shared" ca="1" si="904"/>
        <v/>
      </c>
      <c r="CQ475" s="93" t="str">
        <f ca="1">IFERROR(VLOOKUP(CP475,'（様式１号）３整理番号表'!$T$19:$V$24,2,FALSE),"")</f>
        <v/>
      </c>
      <c r="CR475" s="924" t="str">
        <f ca="1">IFERROR(IF(INDIRECT("'("&amp;'２個別表'!EO475&amp;")'!AV"&amp;84+EP475)&lt;&gt;1,"",1),"")</f>
        <v/>
      </c>
      <c r="CS475" s="232">
        <f t="shared" ca="1" si="905"/>
        <v>0</v>
      </c>
      <c r="CT475" s="248">
        <f t="shared" ca="1" si="906"/>
        <v>0</v>
      </c>
      <c r="CU475" s="376" t="str">
        <f ca="1">IF(ER475="補強",IF(COUNTIFS($Z$11:Z475,Z475,$W$11:W475,1)=1,"１①",""),IF(COUNTIFS($Z$11:Z475,Z475,$W$11:W475,2)=1,"２①",""))</f>
        <v/>
      </c>
      <c r="CV475" s="57" t="str">
        <f t="shared" ca="1" si="907"/>
        <v/>
      </c>
      <c r="CW475" s="927" t="str">
        <f t="shared" ca="1" si="908"/>
        <v/>
      </c>
      <c r="CX475" s="256" t="str">
        <f t="shared" ca="1" si="909"/>
        <v/>
      </c>
      <c r="CY475" s="256" t="str">
        <f t="shared" ca="1" si="910"/>
        <v/>
      </c>
      <c r="CZ475" s="256" t="str">
        <f t="shared" ca="1" si="911"/>
        <v/>
      </c>
      <c r="DA475" s="256" t="str">
        <f t="shared" ca="1" si="912"/>
        <v/>
      </c>
      <c r="DB475" s="316" t="str">
        <f ca="1">IFERROR(VLOOKUP($CU475,'（様式１号）３整理番号表'!$Z$19:$AB$32,3,FALSE),"")</f>
        <v/>
      </c>
      <c r="DC475" s="259" t="str">
        <f t="shared" ca="1" si="913"/>
        <v>-</v>
      </c>
      <c r="DD475" s="618" t="str">
        <f t="shared" ca="1" si="914"/>
        <v/>
      </c>
      <c r="DE475" s="321" t="str">
        <f ca="1">IF(AND(AO475=18,AS475=1),IF(COUNTIFS($Y$11:Y475,Y475,$AS$11:AS475,1)=1,"２②",""),IF($CU475="１①",INDEX(INDIRECT("'("&amp;$EO475&amp;")'!AR116:BB116"),1,MATCH(INDIRECT("'("&amp;$EO475&amp;")'!C118"),INDIRECT("'("&amp;$EO475&amp;")'!AR119:BB119"),0)),""))</f>
        <v/>
      </c>
      <c r="DF475" s="324" t="str">
        <f t="shared" ca="1" si="915"/>
        <v/>
      </c>
      <c r="DG475" s="313" t="str">
        <f t="shared" ca="1" si="916"/>
        <v/>
      </c>
      <c r="DH475" s="313" t="str">
        <f t="shared" ca="1" si="917"/>
        <v/>
      </c>
      <c r="DI475" s="313" t="str">
        <f t="shared" ca="1" si="918"/>
        <v/>
      </c>
      <c r="DJ475" s="313" t="str">
        <f t="shared" ca="1" si="919"/>
        <v/>
      </c>
      <c r="DK475" s="328" t="str">
        <f t="shared" ca="1" si="920"/>
        <v/>
      </c>
      <c r="DL475" s="334" t="str">
        <f t="shared" ca="1" si="921"/>
        <v/>
      </c>
      <c r="DM475" s="915" t="str">
        <f t="shared" ca="1" si="922"/>
        <v/>
      </c>
      <c r="DN475" s="15"/>
      <c r="DO475" s="324"/>
      <c r="DP475" s="16"/>
      <c r="DQ475" s="16"/>
      <c r="DR475" s="16"/>
      <c r="DS475" s="16"/>
      <c r="DT475" s="318" t="str">
        <f>IFERROR(VLOOKUP($DN475,'（様式１号）３整理番号表'!$Z$19:$AB$32,3,FALSE),"")</f>
        <v/>
      </c>
      <c r="DU475" s="259" t="str">
        <f t="shared" si="923"/>
        <v/>
      </c>
      <c r="DV475" s="14"/>
      <c r="DW475" s="17" t="str">
        <f t="shared" ca="1" si="924"/>
        <v/>
      </c>
      <c r="DX475" s="88" t="str">
        <f t="shared" ca="1" si="941"/>
        <v/>
      </c>
      <c r="DZ475" s="339">
        <f t="shared" ca="1" si="841"/>
        <v>0</v>
      </c>
      <c r="EA475" s="339">
        <f t="shared" ca="1" si="841"/>
        <v>0</v>
      </c>
      <c r="EB475" s="339">
        <f t="shared" ca="1" si="841"/>
        <v>0</v>
      </c>
      <c r="EC475" s="339">
        <f t="shared" ref="EC475:EM475" ca="1" si="942">COUNTIF($CJ475:$DV475,EC$8)</f>
        <v>0</v>
      </c>
      <c r="ED475" s="339">
        <f t="shared" ca="1" si="942"/>
        <v>0</v>
      </c>
      <c r="EE475" s="339">
        <f t="shared" ca="1" si="942"/>
        <v>0</v>
      </c>
      <c r="EF475" s="339">
        <f t="shared" ca="1" si="942"/>
        <v>0</v>
      </c>
      <c r="EG475" s="339">
        <f t="shared" ca="1" si="942"/>
        <v>0</v>
      </c>
      <c r="EH475" s="339">
        <f t="shared" ca="1" si="942"/>
        <v>0</v>
      </c>
      <c r="EI475" s="339">
        <f t="shared" ca="1" si="942"/>
        <v>0</v>
      </c>
      <c r="EJ475" s="339">
        <f t="shared" ca="1" si="942"/>
        <v>0</v>
      </c>
      <c r="EK475" s="339">
        <f t="shared" ca="1" si="942"/>
        <v>0</v>
      </c>
      <c r="EL475" s="339">
        <f t="shared" ca="1" si="942"/>
        <v>0</v>
      </c>
      <c r="EM475" s="339">
        <f t="shared" ca="1" si="942"/>
        <v>0</v>
      </c>
      <c r="EO475" s="919" t="str">
        <f t="shared" ca="1" si="843"/>
        <v/>
      </c>
      <c r="EP475" s="919" t="str">
        <f t="shared" ca="1" si="925"/>
        <v/>
      </c>
      <c r="EQ475" s="919" t="str">
        <f t="shared" ca="1" si="926"/>
        <v/>
      </c>
      <c r="ER475" s="919" t="str">
        <f t="shared" ca="1" si="927"/>
        <v/>
      </c>
      <c r="ES475" s="919" t="str">
        <f ca="1">IFERROR(INDEX('郵便番号（石川県）'!$A$3:$F$2574,MATCH(INDIRECT("'("&amp;EO475&amp;")'!E7"),'郵便番号（石川県）'!$A$3:$A$2574,0),6),"")</f>
        <v/>
      </c>
      <c r="ET475" s="919" t="str">
        <f ca="1">IFERROR(INDEX('郵便番号（石川県）'!$A$3:$F$2574,MATCH(INDIRECT("'("&amp;$EO475&amp;")'!E7"),'郵便番号（石川県）'!$A$3:$A$2574,0),5),"")</f>
        <v/>
      </c>
      <c r="EU475" s="919" t="str">
        <f t="shared" ca="1" si="928"/>
        <v/>
      </c>
      <c r="EV475" s="919" t="str">
        <f t="shared" ca="1" si="929"/>
        <v/>
      </c>
      <c r="EW475" s="919" t="str">
        <f t="shared" ca="1" si="930"/>
        <v/>
      </c>
      <c r="EX475" s="919" t="str">
        <f t="shared" ca="1" si="931"/>
        <v/>
      </c>
      <c r="EY475" s="919" t="str">
        <f t="shared" ca="1" si="932"/>
        <v/>
      </c>
      <c r="EZ475" s="919" t="str">
        <f t="shared" ca="1" si="933"/>
        <v/>
      </c>
      <c r="FA475" s="919" t="str">
        <f t="shared" ca="1" si="934"/>
        <v/>
      </c>
      <c r="FB475" s="919" t="str">
        <f t="shared" ca="1" si="935"/>
        <v/>
      </c>
      <c r="FC475" s="919" t="str">
        <f t="shared" ca="1" si="936"/>
        <v/>
      </c>
      <c r="FD475" s="627" t="str">
        <f t="shared" ca="1" si="937"/>
        <v/>
      </c>
      <c r="FE475" s="630">
        <v>465</v>
      </c>
      <c r="FF475" s="299" t="str">
        <f t="shared" ca="1" si="938"/>
        <v/>
      </c>
      <c r="FG475" s="993" t="str">
        <f t="shared" ca="1" si="939"/>
        <v/>
      </c>
      <c r="FH475" s="919" t="str">
        <f t="shared" ca="1" si="940"/>
        <v/>
      </c>
      <c r="FI475" s="299">
        <f ca="1">COUNTIF($FH$11:FH475,"■")</f>
        <v>0</v>
      </c>
    </row>
    <row r="476" spans="1:165" ht="34.5" customHeight="1">
      <c r="A476" s="445">
        <f t="shared" ca="1" si="844"/>
        <v>0</v>
      </c>
      <c r="B476" s="446">
        <f>IF(R476&lt;&gt;"",IF(COUNTIF(R$11:R476,R476)=1,MAX(B$11:B475)+1,INDEX(B$11:B475,MATCH(R476,R$11:R475,0),1)),0)</f>
        <v>1</v>
      </c>
      <c r="C476" s="446">
        <f ca="1">IF(T476&lt;&gt;"",IF(COUNTIF(T$11:T476,T476)=1,MAX(C$11:C475)+1,INDEX(C$11:C475,MATCH(T476,T$11:T475,0),1)),0)</f>
        <v>0</v>
      </c>
      <c r="D476" s="446">
        <f ca="1">IF(U476&lt;&gt;"",IF(COUNTIF(U$11:U476,U476)=1,MAX(D$11:D475)+1,INDEX(D$11:D475,MATCH(U476,U$11:U475,0),1)),0)</f>
        <v>0</v>
      </c>
      <c r="E476" s="446">
        <f ca="1">IF(S476&lt;&gt;"",IF(COUNTIF(S$11:S476,S476)=1,MAX(E$11:E475)+1,INDEX(E$11:E475,MATCH(S476,S$11:S475,0),1)),0)</f>
        <v>0</v>
      </c>
      <c r="F476" s="446">
        <f ca="1">IF(Z476&lt;&gt;"",IF(COUNTIF(Z$11:Z476,Z476)=1,MAX(F$11:F475)+1,INDEX(F$11:F475,MATCH(Z476,Z$11:Z475,0),1)),0)</f>
        <v>0</v>
      </c>
      <c r="G476" s="447" cm="1">
        <f t="array" aca="1" ref="G476" ca="1">IF(Z476&lt;&gt;"",IF(COUNTIFS(Z$11:Z476,Z476,W$11:W476,W476)=1,MAX(G$11:G475)+1,INDEX(G$11:G475,MATCH(Z476&amp;W476,Z$11:Z475&amp;W$11:W476,0),1)),0)</f>
        <v>0</v>
      </c>
      <c r="H476" s="447">
        <f t="shared" ca="1" si="845"/>
        <v>0</v>
      </c>
      <c r="I476" s="447">
        <f ca="1">IF(T476="",0,IF(COUNTIF(T$11:T476,T476)=1,1,0))</f>
        <v>0</v>
      </c>
      <c r="J476" s="447">
        <f ca="1">IF(U476="",0,IF(COUNTIF(U$11:U476,U476)=1,1,0))</f>
        <v>0</v>
      </c>
      <c r="K476" s="447">
        <f ca="1">IF(S476="",0,IF(COUNTIF(S$11:S476,S476)=1,1,0))</f>
        <v>0</v>
      </c>
      <c r="L476" s="446">
        <f ca="1">IF(Z476="",0,IF(COUNTIF(Z$11:Z476,Z476)=1,1,0))</f>
        <v>0</v>
      </c>
      <c r="M476" s="767">
        <f ca="1">IF($W476=2,IF(COUNTIFS($W$11:$W476,2,$Z$11:$Z476,$Z476)=1,1,0),0)</f>
        <v>0</v>
      </c>
      <c r="N476" s="767">
        <f ca="1">IF($W476=1,IF(COUNTIFS($W$11:$W476,2,$Z$11:$Z476,$Z476)=1,1,0),0)</f>
        <v>0</v>
      </c>
      <c r="O476" s="446">
        <f ca="1">IF(H476=0,0,IF(COUNTIF(Z$11:Z476,Z476)=1,1,0))</f>
        <v>0</v>
      </c>
      <c r="P476" s="448" t="str">
        <f t="shared" ca="1" si="846"/>
        <v>石川県</v>
      </c>
      <c r="Q476" s="89">
        <f t="shared" ca="1" si="847"/>
        <v>466</v>
      </c>
      <c r="R476" s="170" t="s">
        <v>459</v>
      </c>
      <c r="S476" s="357" t="str">
        <f t="shared" ca="1" si="848"/>
        <v/>
      </c>
      <c r="T476" s="357" t="str">
        <f t="shared" ca="1" si="849"/>
        <v/>
      </c>
      <c r="U476" s="58" t="str">
        <f t="shared" ca="1" si="850"/>
        <v/>
      </c>
      <c r="V476" s="58" t="str">
        <f t="shared" ca="1" si="851"/>
        <v/>
      </c>
      <c r="W476" s="920" t="str">
        <f t="shared" ca="1" si="852"/>
        <v/>
      </c>
      <c r="X476" s="369">
        <f ca="1">IFERROR(VLOOKUP(W476,'（様式１号）３整理番号表'!$B$4:$H$5,2,FALSE),0)</f>
        <v>0</v>
      </c>
      <c r="Y476" s="768" t="str" cm="1">
        <f t="array" aca="1" ref="Y476" ca="1">IF(AND(D476=0,F476=0),"",IF(COUNTIF(D$11:D476,D476)=1,1,IF(COUNTIFS(D$11:D476,D476,F$11:F476,F476)=1,INDEX((D$11:D476,F$11:F476,Y$11:Y476),MATCH(_xlfn.MAXIFS(F$11:F475,D$11:D475,D476),$F$11:F476,0),1,3)+1,INDEX((D$11:D476,F$11:F476,Y$11:Y476),MATCH(D476&amp;F476,D$11:D476&amp;F$11:F476,0),1,3))))</f>
        <v/>
      </c>
      <c r="Z476" s="40" t="str">
        <f t="shared" ca="1" si="853"/>
        <v/>
      </c>
      <c r="AA476" s="924" t="str">
        <f t="shared" ca="1" si="854"/>
        <v/>
      </c>
      <c r="AB476" s="93">
        <f ca="1">IFERROR(VLOOKUP(AA476,'（様式１号）３整理番号表'!$B$10:$H$16,2,FALSE),0)</f>
        <v>0</v>
      </c>
      <c r="AC476" s="924" t="str">
        <f t="shared" ca="1" si="855"/>
        <v/>
      </c>
      <c r="AD476" s="924" t="str">
        <f t="shared" ca="1" si="856"/>
        <v/>
      </c>
      <c r="AE476" s="93">
        <f ca="1">IFERROR(VLOOKUP(AD476,'（様式１号）３整理番号表'!$B$21:$H$22,2,FALSE),0)</f>
        <v>0</v>
      </c>
      <c r="AF476" s="924" t="str">
        <f t="shared" ca="1" si="857"/>
        <v/>
      </c>
      <c r="AG476" s="93">
        <f ca="1">IFERROR(VLOOKUP(AF476,'（様式１号）３整理番号表'!$B$26:$H$31,2,FALSE),0)</f>
        <v>0</v>
      </c>
      <c r="AH476" s="924" t="str">
        <f t="shared" ca="1" si="858"/>
        <v/>
      </c>
      <c r="AI476" s="93">
        <f ca="1">IFERROR(VLOOKUP(AH476,'（様式１号）３整理番号表'!$J$5:$N$59,2,FALSE),0)</f>
        <v>0</v>
      </c>
      <c r="AJ476" s="77" t="str">
        <f t="shared" ca="1" si="859"/>
        <v/>
      </c>
      <c r="AK476" s="93">
        <f ca="1">IFERROR(VLOOKUP(AJ476,'（様式１号）３整理番号表'!$P$5:$R$29,2,FALSE),0)</f>
        <v>0</v>
      </c>
      <c r="AL476" s="921" t="str">
        <f t="shared" ca="1" si="860"/>
        <v/>
      </c>
      <c r="AM476" s="921" t="str">
        <f t="shared" ca="1" si="861"/>
        <v/>
      </c>
      <c r="AN476" s="921"/>
      <c r="AO476" s="77" t="str">
        <f t="shared" ca="1" si="862"/>
        <v/>
      </c>
      <c r="AP476" s="93">
        <f ca="1">IFERROR(VLOOKUP(AO476,'（様式１号）３整理番号表'!$P$5:$R$29,2,FALSE),0)</f>
        <v>0</v>
      </c>
      <c r="AQ476" s="924" t="str">
        <f t="shared" ca="1" si="863"/>
        <v/>
      </c>
      <c r="AR476" s="93">
        <f t="shared" ca="1" si="864"/>
        <v>0</v>
      </c>
      <c r="AS476" s="924" t="str">
        <f t="shared" ca="1" si="865"/>
        <v/>
      </c>
      <c r="AT476" s="40" t="str">
        <f t="shared" ca="1" si="866"/>
        <v/>
      </c>
      <c r="AU476" s="93" t="str">
        <f t="shared" ca="1" si="867"/>
        <v/>
      </c>
      <c r="AV476" s="923" t="str">
        <f t="shared" ca="1" si="868"/>
        <v/>
      </c>
      <c r="AW476" s="926" t="str">
        <f t="shared" ca="1" si="869"/>
        <v/>
      </c>
      <c r="AX476" s="925" t="str">
        <f t="shared" ca="1" si="870"/>
        <v/>
      </c>
      <c r="AY476" s="925" t="str">
        <f t="shared" ca="1" si="870"/>
        <v/>
      </c>
      <c r="AZ476" s="925" t="str">
        <f t="shared" ca="1" si="870"/>
        <v/>
      </c>
      <c r="BA476" s="925" t="str">
        <f t="shared" ca="1" si="870"/>
        <v/>
      </c>
      <c r="BB476" s="925" t="str">
        <f t="shared" ca="1" si="871"/>
        <v/>
      </c>
      <c r="BC476" s="925" t="str">
        <f t="shared" ca="1" si="872"/>
        <v/>
      </c>
      <c r="BD476" s="925" t="str">
        <f t="shared" ca="1" si="872"/>
        <v/>
      </c>
      <c r="BE476" s="925" t="str">
        <f t="shared" ca="1" si="872"/>
        <v/>
      </c>
      <c r="BF476" s="77" t="str">
        <f t="shared" ca="1" si="873"/>
        <v/>
      </c>
      <c r="BG476" s="924" t="str">
        <f t="shared" ca="1" si="874"/>
        <v/>
      </c>
      <c r="BH476" s="94">
        <f ca="1">IF(BF476&lt;&gt;"",INDEX('（様式１号）３整理番号表'!$AB$7:$AQ$12,MATCH(BF476,'（様式１号）３整理番号表'!$AA$7:$AA$12,0),MATCH(BG476,'（様式１号）３整理番号表'!$AB$6:$AQ$6,0)),0)</f>
        <v>0</v>
      </c>
      <c r="BI476" s="921" t="str">
        <f t="shared" ca="1" si="875"/>
        <v/>
      </c>
      <c r="BJ476" s="922" t="str">
        <f t="shared" ca="1" si="876"/>
        <v/>
      </c>
      <c r="BK476" s="926" t="str">
        <f t="shared" ca="1" si="877"/>
        <v/>
      </c>
      <c r="BL476" s="922" t="str">
        <f t="shared" ca="1" si="878"/>
        <v/>
      </c>
      <c r="BM476" s="79" t="str">
        <f t="shared" ca="1" si="879"/>
        <v/>
      </c>
      <c r="BN476" s="82" t="str">
        <f t="shared" ca="1" si="880"/>
        <v/>
      </c>
      <c r="BO476" s="83" t="str">
        <f t="shared" ca="1" si="881"/>
        <v/>
      </c>
      <c r="BP476" s="84" t="str">
        <f t="shared" ca="1" si="882"/>
        <v/>
      </c>
      <c r="BQ476" s="82" t="str">
        <f t="shared" ca="1" si="883"/>
        <v/>
      </c>
      <c r="BR476" s="97" t="str">
        <f t="shared" ca="1" si="884"/>
        <v/>
      </c>
      <c r="BS476" s="95" t="str">
        <f t="shared" ca="1" si="885"/>
        <v/>
      </c>
      <c r="BT476" s="184" t="str">
        <f t="shared" ca="1" si="886"/>
        <v/>
      </c>
      <c r="BU476" s="611" t="str">
        <f t="shared" ca="1" si="887"/>
        <v/>
      </c>
      <c r="BV476" s="77" t="str">
        <f t="shared" ca="1" si="888"/>
        <v/>
      </c>
      <c r="BW476" s="85" t="str">
        <f t="shared" ca="1" si="889"/>
        <v/>
      </c>
      <c r="BX476" s="86" t="str">
        <f t="shared" ca="1" si="890"/>
        <v/>
      </c>
      <c r="BY476" s="231">
        <f ca="1">IF('ポイント要件確認等（個別表）'!AD476=1,ROUNDDOWN('ポイント要件確認等（個別表）'!AV476,-3),IF('ポイント要件確認等（個別表）'!AD476=2,ROUNDDOWN('ポイント要件確認等（個別表）'!BH476,-3),IF('ポイント要件確認等（個別表）'!AD476=3,ROUNDDOWN('ポイント要件確認等（個別表）'!BT476,-3),0)))</f>
        <v>0</v>
      </c>
      <c r="BZ476" s="86" t="str">
        <f t="shared" ca="1" si="891"/>
        <v/>
      </c>
      <c r="CA476" s="232" t="str">
        <f t="shared" ca="1" si="892"/>
        <v/>
      </c>
      <c r="CB476" s="232">
        <f t="shared" ca="1" si="893"/>
        <v>0</v>
      </c>
      <c r="CC476" s="86" t="str">
        <f t="shared" ca="1" si="894"/>
        <v/>
      </c>
      <c r="CD476" s="86" t="str">
        <f t="shared" ca="1" si="895"/>
        <v/>
      </c>
      <c r="CE476" s="609"/>
      <c r="CF476" s="86" t="str">
        <f t="shared" ca="1" si="896"/>
        <v/>
      </c>
      <c r="CG476" s="185" t="str">
        <f t="shared" ca="1" si="897"/>
        <v/>
      </c>
      <c r="CH476" s="246" t="str">
        <f t="shared" ca="1" si="898"/>
        <v>含税額</v>
      </c>
      <c r="CI476" s="247" t="str">
        <f t="shared" ca="1" si="899"/>
        <v/>
      </c>
      <c r="CJ476" s="87" t="str">
        <f ca="1">IFERROR(IF(INDIRECT("'("&amp;'２個別表'!EO476&amp;")'!AR"&amp;84+EP476)&lt;&gt;1,"",1),"")</f>
        <v/>
      </c>
      <c r="CK476" s="244" t="str">
        <f t="shared" ca="1" si="900"/>
        <v/>
      </c>
      <c r="CL476" s="235" t="str">
        <f t="shared" ca="1" si="901"/>
        <v/>
      </c>
      <c r="CM476" s="239" t="str">
        <f t="shared" ca="1" si="902"/>
        <v/>
      </c>
      <c r="CN476" s="77" t="str">
        <f t="shared" ca="1" si="903"/>
        <v/>
      </c>
      <c r="CO476" s="93" t="str">
        <f ca="1">IFERROR(VLOOKUP(CN476,'（様式１号）３整理番号表'!$T$5:$V$15,2,FALSE),"")</f>
        <v/>
      </c>
      <c r="CP476" s="924" t="str">
        <f t="shared" ca="1" si="904"/>
        <v/>
      </c>
      <c r="CQ476" s="93" t="str">
        <f ca="1">IFERROR(VLOOKUP(CP476,'（様式１号）３整理番号表'!$T$19:$V$24,2,FALSE),"")</f>
        <v/>
      </c>
      <c r="CR476" s="924" t="str">
        <f ca="1">IFERROR(IF(INDIRECT("'("&amp;'２個別表'!EO476&amp;")'!AV"&amp;84+EP476)&lt;&gt;1,"",1),"")</f>
        <v/>
      </c>
      <c r="CS476" s="232">
        <f t="shared" ca="1" si="905"/>
        <v>0</v>
      </c>
      <c r="CT476" s="248">
        <f t="shared" ca="1" si="906"/>
        <v>0</v>
      </c>
      <c r="CU476" s="376" t="str">
        <f ca="1">IF(ER476="補強",IF(COUNTIFS($Z$11:Z476,Z476,$W$11:W476,1)=1,"１①",""),IF(COUNTIFS($Z$11:Z476,Z476,$W$11:W476,2)=1,"２①",""))</f>
        <v/>
      </c>
      <c r="CV476" s="57" t="str">
        <f t="shared" ca="1" si="907"/>
        <v/>
      </c>
      <c r="CW476" s="927" t="str">
        <f t="shared" ca="1" si="908"/>
        <v/>
      </c>
      <c r="CX476" s="256" t="str">
        <f t="shared" ca="1" si="909"/>
        <v/>
      </c>
      <c r="CY476" s="256" t="str">
        <f t="shared" ca="1" si="910"/>
        <v/>
      </c>
      <c r="CZ476" s="256" t="str">
        <f t="shared" ca="1" si="911"/>
        <v/>
      </c>
      <c r="DA476" s="256" t="str">
        <f t="shared" ca="1" si="912"/>
        <v/>
      </c>
      <c r="DB476" s="316" t="str">
        <f ca="1">IFERROR(VLOOKUP($CU476,'（様式１号）３整理番号表'!$Z$19:$AB$32,3,FALSE),"")</f>
        <v/>
      </c>
      <c r="DC476" s="259" t="str">
        <f t="shared" ca="1" si="913"/>
        <v>-</v>
      </c>
      <c r="DD476" s="618" t="str">
        <f t="shared" ca="1" si="914"/>
        <v/>
      </c>
      <c r="DE476" s="321" t="str">
        <f ca="1">IF(AND(AO476=18,AS476=1),IF(COUNTIFS($Y$11:Y476,Y476,$AS$11:AS476,1)=1,"２②",""),IF($CU476="１①",INDEX(INDIRECT("'("&amp;$EO476&amp;")'!AR116:BB116"),1,MATCH(INDIRECT("'("&amp;$EO476&amp;")'!C118"),INDIRECT("'("&amp;$EO476&amp;")'!AR119:BB119"),0)),""))</f>
        <v/>
      </c>
      <c r="DF476" s="324" t="str">
        <f t="shared" ca="1" si="915"/>
        <v/>
      </c>
      <c r="DG476" s="313" t="str">
        <f t="shared" ca="1" si="916"/>
        <v/>
      </c>
      <c r="DH476" s="313" t="str">
        <f t="shared" ca="1" si="917"/>
        <v/>
      </c>
      <c r="DI476" s="313" t="str">
        <f t="shared" ca="1" si="918"/>
        <v/>
      </c>
      <c r="DJ476" s="313" t="str">
        <f t="shared" ca="1" si="919"/>
        <v/>
      </c>
      <c r="DK476" s="328" t="str">
        <f t="shared" ca="1" si="920"/>
        <v/>
      </c>
      <c r="DL476" s="334" t="str">
        <f t="shared" ca="1" si="921"/>
        <v/>
      </c>
      <c r="DM476" s="915" t="str">
        <f t="shared" ca="1" si="922"/>
        <v/>
      </c>
      <c r="DN476" s="15"/>
      <c r="DO476" s="324"/>
      <c r="DP476" s="16"/>
      <c r="DQ476" s="16"/>
      <c r="DR476" s="16"/>
      <c r="DS476" s="16"/>
      <c r="DT476" s="318" t="str">
        <f>IFERROR(VLOOKUP($DN476,'（様式１号）３整理番号表'!$Z$19:$AB$32,3,FALSE),"")</f>
        <v/>
      </c>
      <c r="DU476" s="259" t="str">
        <f t="shared" si="923"/>
        <v/>
      </c>
      <c r="DV476" s="14"/>
      <c r="DW476" s="17" t="str">
        <f t="shared" ca="1" si="924"/>
        <v/>
      </c>
      <c r="DX476" s="88" t="str">
        <f t="shared" ca="1" si="941"/>
        <v/>
      </c>
      <c r="DZ476" s="339">
        <f t="shared" ref="DZ476:EM494" ca="1" si="943">COUNTIF($CJ476:$DV476,DZ$8)</f>
        <v>0</v>
      </c>
      <c r="EA476" s="339">
        <f t="shared" ca="1" si="943"/>
        <v>0</v>
      </c>
      <c r="EB476" s="339">
        <f t="shared" ca="1" si="943"/>
        <v>0</v>
      </c>
      <c r="EC476" s="339">
        <f t="shared" ca="1" si="943"/>
        <v>0</v>
      </c>
      <c r="ED476" s="339">
        <f t="shared" ca="1" si="943"/>
        <v>0</v>
      </c>
      <c r="EE476" s="339">
        <f t="shared" ca="1" si="943"/>
        <v>0</v>
      </c>
      <c r="EF476" s="339">
        <f t="shared" ca="1" si="943"/>
        <v>0</v>
      </c>
      <c r="EG476" s="339">
        <f t="shared" ca="1" si="943"/>
        <v>0</v>
      </c>
      <c r="EH476" s="339">
        <f t="shared" ca="1" si="943"/>
        <v>0</v>
      </c>
      <c r="EI476" s="339">
        <f t="shared" ca="1" si="943"/>
        <v>0</v>
      </c>
      <c r="EJ476" s="339">
        <f t="shared" ca="1" si="943"/>
        <v>0</v>
      </c>
      <c r="EK476" s="339">
        <f t="shared" ca="1" si="943"/>
        <v>0</v>
      </c>
      <c r="EL476" s="339">
        <f t="shared" ca="1" si="943"/>
        <v>0</v>
      </c>
      <c r="EM476" s="339">
        <f t="shared" ca="1" si="943"/>
        <v>0</v>
      </c>
      <c r="EO476" s="919" t="str">
        <f t="shared" ca="1" si="843"/>
        <v/>
      </c>
      <c r="EP476" s="919" t="str">
        <f t="shared" ca="1" si="925"/>
        <v/>
      </c>
      <c r="EQ476" s="919" t="str">
        <f t="shared" ca="1" si="926"/>
        <v/>
      </c>
      <c r="ER476" s="919" t="str">
        <f t="shared" ca="1" si="927"/>
        <v/>
      </c>
      <c r="ES476" s="919" t="str">
        <f ca="1">IFERROR(INDEX('郵便番号（石川県）'!$A$3:$F$2574,MATCH(INDIRECT("'("&amp;EO476&amp;")'!E7"),'郵便番号（石川県）'!$A$3:$A$2574,0),6),"")</f>
        <v/>
      </c>
      <c r="ET476" s="919" t="str">
        <f ca="1">IFERROR(INDEX('郵便番号（石川県）'!$A$3:$F$2574,MATCH(INDIRECT("'("&amp;$EO476&amp;")'!E7"),'郵便番号（石川県）'!$A$3:$A$2574,0),5),"")</f>
        <v/>
      </c>
      <c r="EU476" s="919" t="str">
        <f t="shared" ca="1" si="928"/>
        <v/>
      </c>
      <c r="EV476" s="919" t="str">
        <f t="shared" ca="1" si="929"/>
        <v/>
      </c>
      <c r="EW476" s="919" t="str">
        <f t="shared" ca="1" si="930"/>
        <v/>
      </c>
      <c r="EX476" s="919" t="str">
        <f t="shared" ca="1" si="931"/>
        <v/>
      </c>
      <c r="EY476" s="919" t="str">
        <f t="shared" ca="1" si="932"/>
        <v/>
      </c>
      <c r="EZ476" s="919" t="str">
        <f t="shared" ca="1" si="933"/>
        <v/>
      </c>
      <c r="FA476" s="919" t="str">
        <f t="shared" ca="1" si="934"/>
        <v/>
      </c>
      <c r="FB476" s="919" t="str">
        <f t="shared" ca="1" si="935"/>
        <v/>
      </c>
      <c r="FC476" s="919" t="str">
        <f t="shared" ca="1" si="936"/>
        <v/>
      </c>
      <c r="FD476" s="627" t="str">
        <f t="shared" ca="1" si="937"/>
        <v/>
      </c>
      <c r="FE476" s="630">
        <v>466</v>
      </c>
      <c r="FF476" s="299" t="str">
        <f t="shared" ca="1" si="938"/>
        <v/>
      </c>
      <c r="FG476" s="993" t="str">
        <f t="shared" ca="1" si="939"/>
        <v/>
      </c>
      <c r="FH476" s="919" t="str">
        <f t="shared" ca="1" si="940"/>
        <v/>
      </c>
      <c r="FI476" s="299">
        <f ca="1">COUNTIF($FH$11:FH476,"■")</f>
        <v>0</v>
      </c>
    </row>
    <row r="477" spans="1:165" ht="34.5" customHeight="1">
      <c r="A477" s="445">
        <f t="shared" ca="1" si="844"/>
        <v>0</v>
      </c>
      <c r="B477" s="446">
        <f>IF(R477&lt;&gt;"",IF(COUNTIF(R$11:R477,R477)=1,MAX(B$11:B476)+1,INDEX(B$11:B476,MATCH(R477,R$11:R476,0),1)),0)</f>
        <v>1</v>
      </c>
      <c r="C477" s="446">
        <f ca="1">IF(T477&lt;&gt;"",IF(COUNTIF(T$11:T477,T477)=1,MAX(C$11:C476)+1,INDEX(C$11:C476,MATCH(T477,T$11:T476,0),1)),0)</f>
        <v>0</v>
      </c>
      <c r="D477" s="446">
        <f ca="1">IF(U477&lt;&gt;"",IF(COUNTIF(U$11:U477,U477)=1,MAX(D$11:D476)+1,INDEX(D$11:D476,MATCH(U477,U$11:U476,0),1)),0)</f>
        <v>0</v>
      </c>
      <c r="E477" s="446">
        <f ca="1">IF(S477&lt;&gt;"",IF(COUNTIF(S$11:S477,S477)=1,MAX(E$11:E476)+1,INDEX(E$11:E476,MATCH(S477,S$11:S476,0),1)),0)</f>
        <v>0</v>
      </c>
      <c r="F477" s="446">
        <f ca="1">IF(Z477&lt;&gt;"",IF(COUNTIF(Z$11:Z477,Z477)=1,MAX(F$11:F476)+1,INDEX(F$11:F476,MATCH(Z477,Z$11:Z476,0),1)),0)</f>
        <v>0</v>
      </c>
      <c r="G477" s="447" cm="1">
        <f t="array" aca="1" ref="G477" ca="1">IF(Z477&lt;&gt;"",IF(COUNTIFS(Z$11:Z477,Z477,W$11:W477,W477)=1,MAX(G$11:G476)+1,INDEX(G$11:G476,MATCH(Z477&amp;W477,Z$11:Z476&amp;W$11:W477,0),1)),0)</f>
        <v>0</v>
      </c>
      <c r="H477" s="447">
        <f t="shared" ca="1" si="845"/>
        <v>0</v>
      </c>
      <c r="I477" s="447">
        <f ca="1">IF(T477="",0,IF(COUNTIF(T$11:T477,T477)=1,1,0))</f>
        <v>0</v>
      </c>
      <c r="J477" s="447">
        <f ca="1">IF(U477="",0,IF(COUNTIF(U$11:U477,U477)=1,1,0))</f>
        <v>0</v>
      </c>
      <c r="K477" s="447">
        <f ca="1">IF(S477="",0,IF(COUNTIF(S$11:S477,S477)=1,1,0))</f>
        <v>0</v>
      </c>
      <c r="L477" s="446">
        <f ca="1">IF(Z477="",0,IF(COUNTIF(Z$11:Z477,Z477)=1,1,0))</f>
        <v>0</v>
      </c>
      <c r="M477" s="767">
        <f ca="1">IF($W477=2,IF(COUNTIFS($W$11:$W477,2,$Z$11:$Z477,$Z477)=1,1,0),0)</f>
        <v>0</v>
      </c>
      <c r="N477" s="767">
        <f ca="1">IF($W477=1,IF(COUNTIFS($W$11:$W477,2,$Z$11:$Z477,$Z477)=1,1,0),0)</f>
        <v>0</v>
      </c>
      <c r="O477" s="446">
        <f ca="1">IF(H477=0,0,IF(COUNTIF(Z$11:Z477,Z477)=1,1,0))</f>
        <v>0</v>
      </c>
      <c r="P477" s="448" t="str">
        <f t="shared" ca="1" si="846"/>
        <v>石川県</v>
      </c>
      <c r="Q477" s="89">
        <f t="shared" ca="1" si="847"/>
        <v>467</v>
      </c>
      <c r="R477" s="170" t="s">
        <v>459</v>
      </c>
      <c r="S477" s="357" t="str">
        <f t="shared" ca="1" si="848"/>
        <v/>
      </c>
      <c r="T477" s="357" t="str">
        <f t="shared" ca="1" si="849"/>
        <v/>
      </c>
      <c r="U477" s="58" t="str">
        <f t="shared" ca="1" si="850"/>
        <v/>
      </c>
      <c r="V477" s="58" t="str">
        <f t="shared" ca="1" si="851"/>
        <v/>
      </c>
      <c r="W477" s="920" t="str">
        <f t="shared" ca="1" si="852"/>
        <v/>
      </c>
      <c r="X477" s="369">
        <f ca="1">IFERROR(VLOOKUP(W477,'（様式１号）３整理番号表'!$B$4:$H$5,2,FALSE),0)</f>
        <v>0</v>
      </c>
      <c r="Y477" s="768" t="str" cm="1">
        <f t="array" aca="1" ref="Y477" ca="1">IF(AND(D477=0,F477=0),"",IF(COUNTIF(D$11:D477,D477)=1,1,IF(COUNTIFS(D$11:D477,D477,F$11:F477,F477)=1,INDEX((D$11:D477,F$11:F477,Y$11:Y477),MATCH(_xlfn.MAXIFS(F$11:F476,D$11:D476,D477),$F$11:F477,0),1,3)+1,INDEX((D$11:D477,F$11:F477,Y$11:Y477),MATCH(D477&amp;F477,D$11:D477&amp;F$11:F477,0),1,3))))</f>
        <v/>
      </c>
      <c r="Z477" s="40" t="str">
        <f t="shared" ca="1" si="853"/>
        <v/>
      </c>
      <c r="AA477" s="924" t="str">
        <f t="shared" ca="1" si="854"/>
        <v/>
      </c>
      <c r="AB477" s="93">
        <f ca="1">IFERROR(VLOOKUP(AA477,'（様式１号）３整理番号表'!$B$10:$H$16,2,FALSE),0)</f>
        <v>0</v>
      </c>
      <c r="AC477" s="924" t="str">
        <f t="shared" ca="1" si="855"/>
        <v/>
      </c>
      <c r="AD477" s="924" t="str">
        <f t="shared" ca="1" si="856"/>
        <v/>
      </c>
      <c r="AE477" s="93">
        <f ca="1">IFERROR(VLOOKUP(AD477,'（様式１号）３整理番号表'!$B$21:$H$22,2,FALSE),0)</f>
        <v>0</v>
      </c>
      <c r="AF477" s="924" t="str">
        <f t="shared" ca="1" si="857"/>
        <v/>
      </c>
      <c r="AG477" s="93">
        <f ca="1">IFERROR(VLOOKUP(AF477,'（様式１号）３整理番号表'!$B$26:$H$31,2,FALSE),0)</f>
        <v>0</v>
      </c>
      <c r="AH477" s="924" t="str">
        <f t="shared" ca="1" si="858"/>
        <v/>
      </c>
      <c r="AI477" s="93">
        <f ca="1">IFERROR(VLOOKUP(AH477,'（様式１号）３整理番号表'!$J$5:$N$59,2,FALSE),0)</f>
        <v>0</v>
      </c>
      <c r="AJ477" s="77" t="str">
        <f t="shared" ca="1" si="859"/>
        <v/>
      </c>
      <c r="AK477" s="93">
        <f ca="1">IFERROR(VLOOKUP(AJ477,'（様式１号）３整理番号表'!$P$5:$R$29,2,FALSE),0)</f>
        <v>0</v>
      </c>
      <c r="AL477" s="921" t="str">
        <f t="shared" ca="1" si="860"/>
        <v/>
      </c>
      <c r="AM477" s="921" t="str">
        <f t="shared" ca="1" si="861"/>
        <v/>
      </c>
      <c r="AN477" s="921"/>
      <c r="AO477" s="77" t="str">
        <f t="shared" ca="1" si="862"/>
        <v/>
      </c>
      <c r="AP477" s="93">
        <f ca="1">IFERROR(VLOOKUP(AO477,'（様式１号）３整理番号表'!$P$5:$R$29,2,FALSE),0)</f>
        <v>0</v>
      </c>
      <c r="AQ477" s="924" t="str">
        <f t="shared" ca="1" si="863"/>
        <v/>
      </c>
      <c r="AR477" s="93">
        <f t="shared" ca="1" si="864"/>
        <v>0</v>
      </c>
      <c r="AS477" s="924" t="str">
        <f t="shared" ca="1" si="865"/>
        <v/>
      </c>
      <c r="AT477" s="40" t="str">
        <f t="shared" ca="1" si="866"/>
        <v/>
      </c>
      <c r="AU477" s="93" t="str">
        <f t="shared" ca="1" si="867"/>
        <v/>
      </c>
      <c r="AV477" s="923" t="str">
        <f t="shared" ca="1" si="868"/>
        <v/>
      </c>
      <c r="AW477" s="926" t="str">
        <f t="shared" ca="1" si="869"/>
        <v/>
      </c>
      <c r="AX477" s="925" t="str">
        <f t="shared" ca="1" si="870"/>
        <v/>
      </c>
      <c r="AY477" s="925" t="str">
        <f t="shared" ca="1" si="870"/>
        <v/>
      </c>
      <c r="AZ477" s="925" t="str">
        <f t="shared" ca="1" si="870"/>
        <v/>
      </c>
      <c r="BA477" s="925" t="str">
        <f t="shared" ca="1" si="870"/>
        <v/>
      </c>
      <c r="BB477" s="925" t="str">
        <f t="shared" ca="1" si="871"/>
        <v/>
      </c>
      <c r="BC477" s="925" t="str">
        <f t="shared" ca="1" si="872"/>
        <v/>
      </c>
      <c r="BD477" s="925" t="str">
        <f t="shared" ca="1" si="872"/>
        <v/>
      </c>
      <c r="BE477" s="925" t="str">
        <f t="shared" ca="1" si="872"/>
        <v/>
      </c>
      <c r="BF477" s="77" t="str">
        <f t="shared" ca="1" si="873"/>
        <v/>
      </c>
      <c r="BG477" s="924" t="str">
        <f t="shared" ca="1" si="874"/>
        <v/>
      </c>
      <c r="BH477" s="94">
        <f ca="1">IF(BF477&lt;&gt;"",INDEX('（様式１号）３整理番号表'!$AB$7:$AQ$12,MATCH(BF477,'（様式１号）３整理番号表'!$AA$7:$AA$12,0),MATCH(BG477,'（様式１号）３整理番号表'!$AB$6:$AQ$6,0)),0)</f>
        <v>0</v>
      </c>
      <c r="BI477" s="921" t="str">
        <f t="shared" ca="1" si="875"/>
        <v/>
      </c>
      <c r="BJ477" s="922" t="str">
        <f t="shared" ca="1" si="876"/>
        <v/>
      </c>
      <c r="BK477" s="926" t="str">
        <f t="shared" ca="1" si="877"/>
        <v/>
      </c>
      <c r="BL477" s="922" t="str">
        <f t="shared" ca="1" si="878"/>
        <v/>
      </c>
      <c r="BM477" s="79" t="str">
        <f t="shared" ca="1" si="879"/>
        <v/>
      </c>
      <c r="BN477" s="82" t="str">
        <f t="shared" ca="1" si="880"/>
        <v/>
      </c>
      <c r="BO477" s="83" t="str">
        <f t="shared" ca="1" si="881"/>
        <v/>
      </c>
      <c r="BP477" s="84" t="str">
        <f t="shared" ca="1" si="882"/>
        <v/>
      </c>
      <c r="BQ477" s="82" t="str">
        <f t="shared" ca="1" si="883"/>
        <v/>
      </c>
      <c r="BR477" s="97" t="str">
        <f t="shared" ca="1" si="884"/>
        <v/>
      </c>
      <c r="BS477" s="95" t="str">
        <f t="shared" ca="1" si="885"/>
        <v/>
      </c>
      <c r="BT477" s="184" t="str">
        <f t="shared" ca="1" si="886"/>
        <v/>
      </c>
      <c r="BU477" s="611" t="str">
        <f t="shared" ca="1" si="887"/>
        <v/>
      </c>
      <c r="BV477" s="77" t="str">
        <f t="shared" ca="1" si="888"/>
        <v/>
      </c>
      <c r="BW477" s="85" t="str">
        <f t="shared" ca="1" si="889"/>
        <v/>
      </c>
      <c r="BX477" s="86" t="str">
        <f t="shared" ca="1" si="890"/>
        <v/>
      </c>
      <c r="BY477" s="231">
        <f ca="1">IF('ポイント要件確認等（個別表）'!AD477=1,ROUNDDOWN('ポイント要件確認等（個別表）'!AV477,-3),IF('ポイント要件確認等（個別表）'!AD477=2,ROUNDDOWN('ポイント要件確認等（個別表）'!BH477,-3),IF('ポイント要件確認等（個別表）'!AD477=3,ROUNDDOWN('ポイント要件確認等（個別表）'!BT477,-3),0)))</f>
        <v>0</v>
      </c>
      <c r="BZ477" s="86" t="str">
        <f t="shared" ca="1" si="891"/>
        <v/>
      </c>
      <c r="CA477" s="232" t="str">
        <f t="shared" ca="1" si="892"/>
        <v/>
      </c>
      <c r="CB477" s="232">
        <f t="shared" ca="1" si="893"/>
        <v>0</v>
      </c>
      <c r="CC477" s="86" t="str">
        <f t="shared" ca="1" si="894"/>
        <v/>
      </c>
      <c r="CD477" s="86" t="str">
        <f t="shared" ca="1" si="895"/>
        <v/>
      </c>
      <c r="CE477" s="609"/>
      <c r="CF477" s="86" t="str">
        <f t="shared" ca="1" si="896"/>
        <v/>
      </c>
      <c r="CG477" s="185" t="str">
        <f t="shared" ca="1" si="897"/>
        <v/>
      </c>
      <c r="CH477" s="246" t="str">
        <f t="shared" ca="1" si="898"/>
        <v>含税額</v>
      </c>
      <c r="CI477" s="247" t="str">
        <f t="shared" ca="1" si="899"/>
        <v/>
      </c>
      <c r="CJ477" s="87" t="str">
        <f ca="1">IFERROR(IF(INDIRECT("'("&amp;'２個別表'!EO477&amp;")'!AR"&amp;84+EP477)&lt;&gt;1,"",1),"")</f>
        <v/>
      </c>
      <c r="CK477" s="244" t="str">
        <f t="shared" ca="1" si="900"/>
        <v/>
      </c>
      <c r="CL477" s="235" t="str">
        <f t="shared" ca="1" si="901"/>
        <v/>
      </c>
      <c r="CM477" s="239" t="str">
        <f t="shared" ca="1" si="902"/>
        <v/>
      </c>
      <c r="CN477" s="77" t="str">
        <f t="shared" ca="1" si="903"/>
        <v/>
      </c>
      <c r="CO477" s="93" t="str">
        <f ca="1">IFERROR(VLOOKUP(CN477,'（様式１号）３整理番号表'!$T$5:$V$15,2,FALSE),"")</f>
        <v/>
      </c>
      <c r="CP477" s="924" t="str">
        <f t="shared" ca="1" si="904"/>
        <v/>
      </c>
      <c r="CQ477" s="93" t="str">
        <f ca="1">IFERROR(VLOOKUP(CP477,'（様式１号）３整理番号表'!$T$19:$V$24,2,FALSE),"")</f>
        <v/>
      </c>
      <c r="CR477" s="924" t="str">
        <f ca="1">IFERROR(IF(INDIRECT("'("&amp;'２個別表'!EO477&amp;")'!AV"&amp;84+EP477)&lt;&gt;1,"",1),"")</f>
        <v/>
      </c>
      <c r="CS477" s="232">
        <f t="shared" ca="1" si="905"/>
        <v>0</v>
      </c>
      <c r="CT477" s="248">
        <f t="shared" ca="1" si="906"/>
        <v>0</v>
      </c>
      <c r="CU477" s="376" t="str">
        <f ca="1">IF(ER477="補強",IF(COUNTIFS($Z$11:Z477,Z477,$W$11:W477,1)=1,"１①",""),IF(COUNTIFS($Z$11:Z477,Z477,$W$11:W477,2)=1,"２①",""))</f>
        <v/>
      </c>
      <c r="CV477" s="57" t="str">
        <f t="shared" ca="1" si="907"/>
        <v/>
      </c>
      <c r="CW477" s="927" t="str">
        <f t="shared" ca="1" si="908"/>
        <v/>
      </c>
      <c r="CX477" s="256" t="str">
        <f t="shared" ca="1" si="909"/>
        <v/>
      </c>
      <c r="CY477" s="256" t="str">
        <f t="shared" ca="1" si="910"/>
        <v/>
      </c>
      <c r="CZ477" s="256" t="str">
        <f t="shared" ca="1" si="911"/>
        <v/>
      </c>
      <c r="DA477" s="256" t="str">
        <f t="shared" ca="1" si="912"/>
        <v/>
      </c>
      <c r="DB477" s="316" t="str">
        <f ca="1">IFERROR(VLOOKUP($CU477,'（様式１号）３整理番号表'!$Z$19:$AB$32,3,FALSE),"")</f>
        <v/>
      </c>
      <c r="DC477" s="259" t="str">
        <f t="shared" ca="1" si="913"/>
        <v>-</v>
      </c>
      <c r="DD477" s="618" t="str">
        <f t="shared" ca="1" si="914"/>
        <v/>
      </c>
      <c r="DE477" s="321" t="str">
        <f ca="1">IF(AND(AO477=18,AS477=1),IF(COUNTIFS($Y$11:Y477,Y477,$AS$11:AS477,1)=1,"２②",""),IF($CU477="１①",INDEX(INDIRECT("'("&amp;$EO477&amp;")'!AR116:BB116"),1,MATCH(INDIRECT("'("&amp;$EO477&amp;")'!C118"),INDIRECT("'("&amp;$EO477&amp;")'!AR119:BB119"),0)),""))</f>
        <v/>
      </c>
      <c r="DF477" s="324" t="str">
        <f t="shared" ca="1" si="915"/>
        <v/>
      </c>
      <c r="DG477" s="313" t="str">
        <f t="shared" ca="1" si="916"/>
        <v/>
      </c>
      <c r="DH477" s="313" t="str">
        <f t="shared" ca="1" si="917"/>
        <v/>
      </c>
      <c r="DI477" s="313" t="str">
        <f t="shared" ca="1" si="918"/>
        <v/>
      </c>
      <c r="DJ477" s="313" t="str">
        <f t="shared" ca="1" si="919"/>
        <v/>
      </c>
      <c r="DK477" s="328" t="str">
        <f t="shared" ca="1" si="920"/>
        <v/>
      </c>
      <c r="DL477" s="334" t="str">
        <f t="shared" ca="1" si="921"/>
        <v/>
      </c>
      <c r="DM477" s="915" t="str">
        <f t="shared" ca="1" si="922"/>
        <v/>
      </c>
      <c r="DN477" s="15"/>
      <c r="DO477" s="324"/>
      <c r="DP477" s="16"/>
      <c r="DQ477" s="16"/>
      <c r="DR477" s="16"/>
      <c r="DS477" s="16"/>
      <c r="DT477" s="318" t="str">
        <f>IFERROR(VLOOKUP($DN477,'（様式１号）３整理番号表'!$Z$19:$AB$32,3,FALSE),"")</f>
        <v/>
      </c>
      <c r="DU477" s="259" t="str">
        <f t="shared" si="923"/>
        <v/>
      </c>
      <c r="DV477" s="14"/>
      <c r="DW477" s="17" t="str">
        <f t="shared" ca="1" si="924"/>
        <v/>
      </c>
      <c r="DX477" s="88" t="str">
        <f t="shared" ca="1" si="941"/>
        <v/>
      </c>
      <c r="DZ477" s="339">
        <f t="shared" ca="1" si="943"/>
        <v>0</v>
      </c>
      <c r="EA477" s="339">
        <f t="shared" ca="1" si="943"/>
        <v>0</v>
      </c>
      <c r="EB477" s="339">
        <f t="shared" ca="1" si="943"/>
        <v>0</v>
      </c>
      <c r="EC477" s="339">
        <f t="shared" ca="1" si="943"/>
        <v>0</v>
      </c>
      <c r="ED477" s="339">
        <f t="shared" ca="1" si="943"/>
        <v>0</v>
      </c>
      <c r="EE477" s="339">
        <f t="shared" ca="1" si="943"/>
        <v>0</v>
      </c>
      <c r="EF477" s="339">
        <f t="shared" ca="1" si="943"/>
        <v>0</v>
      </c>
      <c r="EG477" s="339">
        <f t="shared" ca="1" si="943"/>
        <v>0</v>
      </c>
      <c r="EH477" s="339">
        <f t="shared" ca="1" si="943"/>
        <v>0</v>
      </c>
      <c r="EI477" s="339">
        <f t="shared" ca="1" si="943"/>
        <v>0</v>
      </c>
      <c r="EJ477" s="339">
        <f t="shared" ca="1" si="943"/>
        <v>0</v>
      </c>
      <c r="EK477" s="339">
        <f t="shared" ca="1" si="943"/>
        <v>0</v>
      </c>
      <c r="EL477" s="339">
        <f t="shared" ca="1" si="943"/>
        <v>0</v>
      </c>
      <c r="EM477" s="339">
        <f t="shared" ca="1" si="943"/>
        <v>0</v>
      </c>
      <c r="EO477" s="919" t="str">
        <f t="shared" ca="1" si="843"/>
        <v/>
      </c>
      <c r="EP477" s="919" t="str">
        <f t="shared" ca="1" si="925"/>
        <v/>
      </c>
      <c r="EQ477" s="919" t="str">
        <f t="shared" ca="1" si="926"/>
        <v/>
      </c>
      <c r="ER477" s="919" t="str">
        <f t="shared" ca="1" si="927"/>
        <v/>
      </c>
      <c r="ES477" s="919" t="str">
        <f ca="1">IFERROR(INDEX('郵便番号（石川県）'!$A$3:$F$2574,MATCH(INDIRECT("'("&amp;EO477&amp;")'!E7"),'郵便番号（石川県）'!$A$3:$A$2574,0),6),"")</f>
        <v/>
      </c>
      <c r="ET477" s="919" t="str">
        <f ca="1">IFERROR(INDEX('郵便番号（石川県）'!$A$3:$F$2574,MATCH(INDIRECT("'("&amp;$EO477&amp;")'!E7"),'郵便番号（石川県）'!$A$3:$A$2574,0),5),"")</f>
        <v/>
      </c>
      <c r="EU477" s="919" t="str">
        <f t="shared" ca="1" si="928"/>
        <v/>
      </c>
      <c r="EV477" s="919" t="str">
        <f t="shared" ca="1" si="929"/>
        <v/>
      </c>
      <c r="EW477" s="919" t="str">
        <f t="shared" ca="1" si="930"/>
        <v/>
      </c>
      <c r="EX477" s="919" t="str">
        <f t="shared" ca="1" si="931"/>
        <v/>
      </c>
      <c r="EY477" s="919" t="str">
        <f t="shared" ca="1" si="932"/>
        <v/>
      </c>
      <c r="EZ477" s="919" t="str">
        <f t="shared" ca="1" si="933"/>
        <v/>
      </c>
      <c r="FA477" s="919" t="str">
        <f t="shared" ca="1" si="934"/>
        <v/>
      </c>
      <c r="FB477" s="919" t="str">
        <f t="shared" ca="1" si="935"/>
        <v/>
      </c>
      <c r="FC477" s="919" t="str">
        <f t="shared" ca="1" si="936"/>
        <v/>
      </c>
      <c r="FD477" s="627" t="str">
        <f t="shared" ca="1" si="937"/>
        <v/>
      </c>
      <c r="FE477" s="630">
        <v>467</v>
      </c>
      <c r="FF477" s="299" t="str">
        <f t="shared" ca="1" si="938"/>
        <v/>
      </c>
      <c r="FG477" s="993" t="str">
        <f t="shared" ca="1" si="939"/>
        <v/>
      </c>
      <c r="FH477" s="919" t="str">
        <f t="shared" ca="1" si="940"/>
        <v/>
      </c>
      <c r="FI477" s="299">
        <f ca="1">COUNTIF($FH$11:FH477,"■")</f>
        <v>0</v>
      </c>
    </row>
    <row r="478" spans="1:165" ht="34.5" customHeight="1">
      <c r="A478" s="445">
        <f t="shared" ca="1" si="844"/>
        <v>0</v>
      </c>
      <c r="B478" s="446">
        <f>IF(R478&lt;&gt;"",IF(COUNTIF(R$11:R478,R478)=1,MAX(B$11:B477)+1,INDEX(B$11:B477,MATCH(R478,R$11:R477,0),1)),0)</f>
        <v>1</v>
      </c>
      <c r="C478" s="446">
        <f ca="1">IF(T478&lt;&gt;"",IF(COUNTIF(T$11:T478,T478)=1,MAX(C$11:C477)+1,INDEX(C$11:C477,MATCH(T478,T$11:T477,0),1)),0)</f>
        <v>0</v>
      </c>
      <c r="D478" s="446">
        <f ca="1">IF(U478&lt;&gt;"",IF(COUNTIF(U$11:U478,U478)=1,MAX(D$11:D477)+1,INDEX(D$11:D477,MATCH(U478,U$11:U477,0),1)),0)</f>
        <v>0</v>
      </c>
      <c r="E478" s="446">
        <f ca="1">IF(S478&lt;&gt;"",IF(COUNTIF(S$11:S478,S478)=1,MAX(E$11:E477)+1,INDEX(E$11:E477,MATCH(S478,S$11:S477,0),1)),0)</f>
        <v>0</v>
      </c>
      <c r="F478" s="446">
        <f ca="1">IF(Z478&lt;&gt;"",IF(COUNTIF(Z$11:Z478,Z478)=1,MAX(F$11:F477)+1,INDEX(F$11:F477,MATCH(Z478,Z$11:Z477,0),1)),0)</f>
        <v>0</v>
      </c>
      <c r="G478" s="447" cm="1">
        <f t="array" aca="1" ref="G478" ca="1">IF(Z478&lt;&gt;"",IF(COUNTIFS(Z$11:Z478,Z478,W$11:W478,W478)=1,MAX(G$11:G477)+1,INDEX(G$11:G477,MATCH(Z478&amp;W478,Z$11:Z477&amp;W$11:W478,0),1)),0)</f>
        <v>0</v>
      </c>
      <c r="H478" s="447">
        <f t="shared" ca="1" si="845"/>
        <v>0</v>
      </c>
      <c r="I478" s="447">
        <f ca="1">IF(T478="",0,IF(COUNTIF(T$11:T478,T478)=1,1,0))</f>
        <v>0</v>
      </c>
      <c r="J478" s="447">
        <f ca="1">IF(U478="",0,IF(COUNTIF(U$11:U478,U478)=1,1,0))</f>
        <v>0</v>
      </c>
      <c r="K478" s="447">
        <f ca="1">IF(S478="",0,IF(COUNTIF(S$11:S478,S478)=1,1,0))</f>
        <v>0</v>
      </c>
      <c r="L478" s="446">
        <f ca="1">IF(Z478="",0,IF(COUNTIF(Z$11:Z478,Z478)=1,1,0))</f>
        <v>0</v>
      </c>
      <c r="M478" s="767">
        <f ca="1">IF($W478=2,IF(COUNTIFS($W$11:$W478,2,$Z$11:$Z478,$Z478)=1,1,0),0)</f>
        <v>0</v>
      </c>
      <c r="N478" s="767">
        <f ca="1">IF($W478=1,IF(COUNTIFS($W$11:$W478,2,$Z$11:$Z478,$Z478)=1,1,0),0)</f>
        <v>0</v>
      </c>
      <c r="O478" s="446">
        <f ca="1">IF(H478=0,0,IF(COUNTIF(Z$11:Z478,Z478)=1,1,0))</f>
        <v>0</v>
      </c>
      <c r="P478" s="448" t="str">
        <f t="shared" ca="1" si="846"/>
        <v>石川県</v>
      </c>
      <c r="Q478" s="89">
        <f t="shared" ca="1" si="847"/>
        <v>468</v>
      </c>
      <c r="R478" s="170" t="s">
        <v>459</v>
      </c>
      <c r="S478" s="357" t="str">
        <f t="shared" ca="1" si="848"/>
        <v/>
      </c>
      <c r="T478" s="357" t="str">
        <f t="shared" ca="1" si="849"/>
        <v/>
      </c>
      <c r="U478" s="58" t="str">
        <f t="shared" ca="1" si="850"/>
        <v/>
      </c>
      <c r="V478" s="58" t="str">
        <f t="shared" ca="1" si="851"/>
        <v/>
      </c>
      <c r="W478" s="920" t="str">
        <f t="shared" ca="1" si="852"/>
        <v/>
      </c>
      <c r="X478" s="369">
        <f ca="1">IFERROR(VLOOKUP(W478,'（様式１号）３整理番号表'!$B$4:$H$5,2,FALSE),0)</f>
        <v>0</v>
      </c>
      <c r="Y478" s="768" t="str" cm="1">
        <f t="array" aca="1" ref="Y478" ca="1">IF(AND(D478=0,F478=0),"",IF(COUNTIF(D$11:D478,D478)=1,1,IF(COUNTIFS(D$11:D478,D478,F$11:F478,F478)=1,INDEX((D$11:D478,F$11:F478,Y$11:Y478),MATCH(_xlfn.MAXIFS(F$11:F477,D$11:D477,D478),$F$11:F478,0),1,3)+1,INDEX((D$11:D478,F$11:F478,Y$11:Y478),MATCH(D478&amp;F478,D$11:D478&amp;F$11:F478,0),1,3))))</f>
        <v/>
      </c>
      <c r="Z478" s="40" t="str">
        <f t="shared" ca="1" si="853"/>
        <v/>
      </c>
      <c r="AA478" s="924" t="str">
        <f t="shared" ca="1" si="854"/>
        <v/>
      </c>
      <c r="AB478" s="93">
        <f ca="1">IFERROR(VLOOKUP(AA478,'（様式１号）３整理番号表'!$B$10:$H$16,2,FALSE),0)</f>
        <v>0</v>
      </c>
      <c r="AC478" s="924" t="str">
        <f t="shared" ca="1" si="855"/>
        <v/>
      </c>
      <c r="AD478" s="924" t="str">
        <f t="shared" ca="1" si="856"/>
        <v/>
      </c>
      <c r="AE478" s="93">
        <f ca="1">IFERROR(VLOOKUP(AD478,'（様式１号）３整理番号表'!$B$21:$H$22,2,FALSE),0)</f>
        <v>0</v>
      </c>
      <c r="AF478" s="924" t="str">
        <f t="shared" ca="1" si="857"/>
        <v/>
      </c>
      <c r="AG478" s="93">
        <f ca="1">IFERROR(VLOOKUP(AF478,'（様式１号）３整理番号表'!$B$26:$H$31,2,FALSE),0)</f>
        <v>0</v>
      </c>
      <c r="AH478" s="924" t="str">
        <f t="shared" ca="1" si="858"/>
        <v/>
      </c>
      <c r="AI478" s="93">
        <f ca="1">IFERROR(VLOOKUP(AH478,'（様式１号）３整理番号表'!$J$5:$N$59,2,FALSE),0)</f>
        <v>0</v>
      </c>
      <c r="AJ478" s="77" t="str">
        <f t="shared" ca="1" si="859"/>
        <v/>
      </c>
      <c r="AK478" s="93">
        <f ca="1">IFERROR(VLOOKUP(AJ478,'（様式１号）３整理番号表'!$P$5:$R$29,2,FALSE),0)</f>
        <v>0</v>
      </c>
      <c r="AL478" s="921" t="str">
        <f t="shared" ca="1" si="860"/>
        <v/>
      </c>
      <c r="AM478" s="921" t="str">
        <f t="shared" ca="1" si="861"/>
        <v/>
      </c>
      <c r="AN478" s="921"/>
      <c r="AO478" s="77" t="str">
        <f t="shared" ca="1" si="862"/>
        <v/>
      </c>
      <c r="AP478" s="93">
        <f ca="1">IFERROR(VLOOKUP(AO478,'（様式１号）３整理番号表'!$P$5:$R$29,2,FALSE),0)</f>
        <v>0</v>
      </c>
      <c r="AQ478" s="924" t="str">
        <f t="shared" ca="1" si="863"/>
        <v/>
      </c>
      <c r="AR478" s="93">
        <f t="shared" ca="1" si="864"/>
        <v>0</v>
      </c>
      <c r="AS478" s="924" t="str">
        <f t="shared" ca="1" si="865"/>
        <v/>
      </c>
      <c r="AT478" s="40" t="str">
        <f t="shared" ca="1" si="866"/>
        <v/>
      </c>
      <c r="AU478" s="93" t="str">
        <f t="shared" ca="1" si="867"/>
        <v/>
      </c>
      <c r="AV478" s="923" t="str">
        <f t="shared" ca="1" si="868"/>
        <v/>
      </c>
      <c r="AW478" s="926" t="str">
        <f t="shared" ca="1" si="869"/>
        <v/>
      </c>
      <c r="AX478" s="925" t="str">
        <f t="shared" ca="1" si="870"/>
        <v/>
      </c>
      <c r="AY478" s="925" t="str">
        <f t="shared" ca="1" si="870"/>
        <v/>
      </c>
      <c r="AZ478" s="925" t="str">
        <f t="shared" ca="1" si="870"/>
        <v/>
      </c>
      <c r="BA478" s="925" t="str">
        <f t="shared" ca="1" si="870"/>
        <v/>
      </c>
      <c r="BB478" s="925" t="str">
        <f t="shared" ca="1" si="871"/>
        <v/>
      </c>
      <c r="BC478" s="925" t="str">
        <f t="shared" ca="1" si="872"/>
        <v/>
      </c>
      <c r="BD478" s="925" t="str">
        <f t="shared" ca="1" si="872"/>
        <v/>
      </c>
      <c r="BE478" s="925" t="str">
        <f t="shared" ca="1" si="872"/>
        <v/>
      </c>
      <c r="BF478" s="77" t="str">
        <f t="shared" ca="1" si="873"/>
        <v/>
      </c>
      <c r="BG478" s="924" t="str">
        <f t="shared" ca="1" si="874"/>
        <v/>
      </c>
      <c r="BH478" s="94">
        <f ca="1">IF(BF478&lt;&gt;"",INDEX('（様式１号）３整理番号表'!$AB$7:$AQ$12,MATCH(BF478,'（様式１号）３整理番号表'!$AA$7:$AA$12,0),MATCH(BG478,'（様式１号）３整理番号表'!$AB$6:$AQ$6,0)),0)</f>
        <v>0</v>
      </c>
      <c r="BI478" s="921" t="str">
        <f t="shared" ca="1" si="875"/>
        <v/>
      </c>
      <c r="BJ478" s="922" t="str">
        <f t="shared" ca="1" si="876"/>
        <v/>
      </c>
      <c r="BK478" s="926" t="str">
        <f t="shared" ca="1" si="877"/>
        <v/>
      </c>
      <c r="BL478" s="922" t="str">
        <f t="shared" ca="1" si="878"/>
        <v/>
      </c>
      <c r="BM478" s="79" t="str">
        <f t="shared" ca="1" si="879"/>
        <v/>
      </c>
      <c r="BN478" s="82" t="str">
        <f t="shared" ca="1" si="880"/>
        <v/>
      </c>
      <c r="BO478" s="83" t="str">
        <f t="shared" ca="1" si="881"/>
        <v/>
      </c>
      <c r="BP478" s="84" t="str">
        <f t="shared" ca="1" si="882"/>
        <v/>
      </c>
      <c r="BQ478" s="82" t="str">
        <f t="shared" ca="1" si="883"/>
        <v/>
      </c>
      <c r="BR478" s="97" t="str">
        <f t="shared" ca="1" si="884"/>
        <v/>
      </c>
      <c r="BS478" s="95" t="str">
        <f t="shared" ca="1" si="885"/>
        <v/>
      </c>
      <c r="BT478" s="184" t="str">
        <f t="shared" ca="1" si="886"/>
        <v/>
      </c>
      <c r="BU478" s="611" t="str">
        <f t="shared" ca="1" si="887"/>
        <v/>
      </c>
      <c r="BV478" s="77" t="str">
        <f t="shared" ca="1" si="888"/>
        <v/>
      </c>
      <c r="BW478" s="85" t="str">
        <f t="shared" ca="1" si="889"/>
        <v/>
      </c>
      <c r="BX478" s="86" t="str">
        <f t="shared" ca="1" si="890"/>
        <v/>
      </c>
      <c r="BY478" s="231">
        <f ca="1">IF('ポイント要件確認等（個別表）'!AD478=1,ROUNDDOWN('ポイント要件確認等（個別表）'!AV478,-3),IF('ポイント要件確認等（個別表）'!AD478=2,ROUNDDOWN('ポイント要件確認等（個別表）'!BH478,-3),IF('ポイント要件確認等（個別表）'!AD478=3,ROUNDDOWN('ポイント要件確認等（個別表）'!BT478,-3),0)))</f>
        <v>0</v>
      </c>
      <c r="BZ478" s="86" t="str">
        <f t="shared" ca="1" si="891"/>
        <v/>
      </c>
      <c r="CA478" s="232" t="str">
        <f t="shared" ca="1" si="892"/>
        <v/>
      </c>
      <c r="CB478" s="232">
        <f t="shared" ca="1" si="893"/>
        <v>0</v>
      </c>
      <c r="CC478" s="86" t="str">
        <f t="shared" ca="1" si="894"/>
        <v/>
      </c>
      <c r="CD478" s="86" t="str">
        <f t="shared" ca="1" si="895"/>
        <v/>
      </c>
      <c r="CE478" s="609"/>
      <c r="CF478" s="86" t="str">
        <f t="shared" ca="1" si="896"/>
        <v/>
      </c>
      <c r="CG478" s="185" t="str">
        <f t="shared" ca="1" si="897"/>
        <v/>
      </c>
      <c r="CH478" s="246" t="str">
        <f t="shared" ca="1" si="898"/>
        <v>含税額</v>
      </c>
      <c r="CI478" s="247" t="str">
        <f t="shared" ca="1" si="899"/>
        <v/>
      </c>
      <c r="CJ478" s="87" t="str">
        <f ca="1">IFERROR(IF(INDIRECT("'("&amp;'２個別表'!EO478&amp;")'!AR"&amp;84+EP478)&lt;&gt;1,"",1),"")</f>
        <v/>
      </c>
      <c r="CK478" s="244" t="str">
        <f t="shared" ca="1" si="900"/>
        <v/>
      </c>
      <c r="CL478" s="235" t="str">
        <f t="shared" ca="1" si="901"/>
        <v/>
      </c>
      <c r="CM478" s="239" t="str">
        <f t="shared" ca="1" si="902"/>
        <v/>
      </c>
      <c r="CN478" s="77" t="str">
        <f t="shared" ca="1" si="903"/>
        <v/>
      </c>
      <c r="CO478" s="93" t="str">
        <f ca="1">IFERROR(VLOOKUP(CN478,'（様式１号）３整理番号表'!$T$5:$V$15,2,FALSE),"")</f>
        <v/>
      </c>
      <c r="CP478" s="924" t="str">
        <f t="shared" ca="1" si="904"/>
        <v/>
      </c>
      <c r="CQ478" s="93" t="str">
        <f ca="1">IFERROR(VLOOKUP(CP478,'（様式１号）３整理番号表'!$T$19:$V$24,2,FALSE),"")</f>
        <v/>
      </c>
      <c r="CR478" s="924" t="str">
        <f ca="1">IFERROR(IF(INDIRECT("'("&amp;'２個別表'!EO478&amp;")'!AV"&amp;84+EP478)&lt;&gt;1,"",1),"")</f>
        <v/>
      </c>
      <c r="CS478" s="232">
        <f t="shared" ca="1" si="905"/>
        <v>0</v>
      </c>
      <c r="CT478" s="248">
        <f t="shared" ca="1" si="906"/>
        <v>0</v>
      </c>
      <c r="CU478" s="376" t="str">
        <f ca="1">IF(ER478="補強",IF(COUNTIFS($Z$11:Z478,Z478,$W$11:W478,1)=1,"１①",""),IF(COUNTIFS($Z$11:Z478,Z478,$W$11:W478,2)=1,"２①",""))</f>
        <v/>
      </c>
      <c r="CV478" s="57" t="str">
        <f t="shared" ca="1" si="907"/>
        <v/>
      </c>
      <c r="CW478" s="927" t="str">
        <f t="shared" ca="1" si="908"/>
        <v/>
      </c>
      <c r="CX478" s="256" t="str">
        <f t="shared" ca="1" si="909"/>
        <v/>
      </c>
      <c r="CY478" s="256" t="str">
        <f t="shared" ca="1" si="910"/>
        <v/>
      </c>
      <c r="CZ478" s="256" t="str">
        <f t="shared" ca="1" si="911"/>
        <v/>
      </c>
      <c r="DA478" s="256" t="str">
        <f t="shared" ca="1" si="912"/>
        <v/>
      </c>
      <c r="DB478" s="316" t="str">
        <f ca="1">IFERROR(VLOOKUP($CU478,'（様式１号）３整理番号表'!$Z$19:$AB$32,3,FALSE),"")</f>
        <v/>
      </c>
      <c r="DC478" s="259" t="str">
        <f t="shared" ca="1" si="913"/>
        <v>-</v>
      </c>
      <c r="DD478" s="618" t="str">
        <f t="shared" ca="1" si="914"/>
        <v/>
      </c>
      <c r="DE478" s="321" t="str">
        <f ca="1">IF(AND(AO478=18,AS478=1),IF(COUNTIFS($Y$11:Y478,Y478,$AS$11:AS478,1)=1,"２②",""),IF($CU478="１①",INDEX(INDIRECT("'("&amp;$EO478&amp;")'!AR116:BB116"),1,MATCH(INDIRECT("'("&amp;$EO478&amp;")'!C118"),INDIRECT("'("&amp;$EO478&amp;")'!AR119:BB119"),0)),""))</f>
        <v/>
      </c>
      <c r="DF478" s="324" t="str">
        <f t="shared" ca="1" si="915"/>
        <v/>
      </c>
      <c r="DG478" s="313" t="str">
        <f t="shared" ca="1" si="916"/>
        <v/>
      </c>
      <c r="DH478" s="313" t="str">
        <f t="shared" ca="1" si="917"/>
        <v/>
      </c>
      <c r="DI478" s="313" t="str">
        <f t="shared" ca="1" si="918"/>
        <v/>
      </c>
      <c r="DJ478" s="313" t="str">
        <f t="shared" ca="1" si="919"/>
        <v/>
      </c>
      <c r="DK478" s="328" t="str">
        <f t="shared" ca="1" si="920"/>
        <v/>
      </c>
      <c r="DL478" s="334" t="str">
        <f t="shared" ca="1" si="921"/>
        <v/>
      </c>
      <c r="DM478" s="915" t="str">
        <f t="shared" ca="1" si="922"/>
        <v/>
      </c>
      <c r="DN478" s="15"/>
      <c r="DO478" s="324"/>
      <c r="DP478" s="16"/>
      <c r="DQ478" s="16"/>
      <c r="DR478" s="16"/>
      <c r="DS478" s="16"/>
      <c r="DT478" s="318" t="str">
        <f>IFERROR(VLOOKUP($DN478,'（様式１号）３整理番号表'!$Z$19:$AB$32,3,FALSE),"")</f>
        <v/>
      </c>
      <c r="DU478" s="259" t="str">
        <f t="shared" si="923"/>
        <v/>
      </c>
      <c r="DV478" s="14"/>
      <c r="DW478" s="17" t="str">
        <f t="shared" ca="1" si="924"/>
        <v/>
      </c>
      <c r="DX478" s="88" t="str">
        <f t="shared" ca="1" si="941"/>
        <v/>
      </c>
      <c r="DZ478" s="339">
        <f t="shared" ca="1" si="943"/>
        <v>0</v>
      </c>
      <c r="EA478" s="339">
        <f t="shared" ca="1" si="943"/>
        <v>0</v>
      </c>
      <c r="EB478" s="339">
        <f t="shared" ca="1" si="943"/>
        <v>0</v>
      </c>
      <c r="EC478" s="339">
        <f t="shared" ca="1" si="943"/>
        <v>0</v>
      </c>
      <c r="ED478" s="339">
        <f t="shared" ca="1" si="943"/>
        <v>0</v>
      </c>
      <c r="EE478" s="339">
        <f t="shared" ca="1" si="943"/>
        <v>0</v>
      </c>
      <c r="EF478" s="339">
        <f t="shared" ca="1" si="943"/>
        <v>0</v>
      </c>
      <c r="EG478" s="339">
        <f t="shared" ca="1" si="943"/>
        <v>0</v>
      </c>
      <c r="EH478" s="339">
        <f t="shared" ca="1" si="943"/>
        <v>0</v>
      </c>
      <c r="EI478" s="339">
        <f t="shared" ca="1" si="943"/>
        <v>0</v>
      </c>
      <c r="EJ478" s="339">
        <f t="shared" ca="1" si="943"/>
        <v>0</v>
      </c>
      <c r="EK478" s="339">
        <f t="shared" ca="1" si="943"/>
        <v>0</v>
      </c>
      <c r="EL478" s="339">
        <f t="shared" ca="1" si="943"/>
        <v>0</v>
      </c>
      <c r="EM478" s="339">
        <f t="shared" ca="1" si="943"/>
        <v>0</v>
      </c>
      <c r="EO478" s="919" t="str">
        <f t="shared" ca="1" si="843"/>
        <v/>
      </c>
      <c r="EP478" s="919" t="str">
        <f t="shared" ca="1" si="925"/>
        <v/>
      </c>
      <c r="EQ478" s="919" t="str">
        <f t="shared" ca="1" si="926"/>
        <v/>
      </c>
      <c r="ER478" s="919" t="str">
        <f t="shared" ca="1" si="927"/>
        <v/>
      </c>
      <c r="ES478" s="919" t="str">
        <f ca="1">IFERROR(INDEX('郵便番号（石川県）'!$A$3:$F$2574,MATCH(INDIRECT("'("&amp;EO478&amp;")'!E7"),'郵便番号（石川県）'!$A$3:$A$2574,0),6),"")</f>
        <v/>
      </c>
      <c r="ET478" s="919" t="str">
        <f ca="1">IFERROR(INDEX('郵便番号（石川県）'!$A$3:$F$2574,MATCH(INDIRECT("'("&amp;$EO478&amp;")'!E7"),'郵便番号（石川県）'!$A$3:$A$2574,0),5),"")</f>
        <v/>
      </c>
      <c r="EU478" s="919" t="str">
        <f t="shared" ca="1" si="928"/>
        <v/>
      </c>
      <c r="EV478" s="919" t="str">
        <f t="shared" ca="1" si="929"/>
        <v/>
      </c>
      <c r="EW478" s="919" t="str">
        <f t="shared" ca="1" si="930"/>
        <v/>
      </c>
      <c r="EX478" s="919" t="str">
        <f t="shared" ca="1" si="931"/>
        <v/>
      </c>
      <c r="EY478" s="919" t="str">
        <f t="shared" ca="1" si="932"/>
        <v/>
      </c>
      <c r="EZ478" s="919" t="str">
        <f t="shared" ca="1" si="933"/>
        <v/>
      </c>
      <c r="FA478" s="919" t="str">
        <f t="shared" ca="1" si="934"/>
        <v/>
      </c>
      <c r="FB478" s="919" t="str">
        <f t="shared" ca="1" si="935"/>
        <v/>
      </c>
      <c r="FC478" s="919" t="str">
        <f t="shared" ca="1" si="936"/>
        <v/>
      </c>
      <c r="FD478" s="627" t="str">
        <f t="shared" ca="1" si="937"/>
        <v/>
      </c>
      <c r="FE478" s="630">
        <v>468</v>
      </c>
      <c r="FF478" s="299" t="str">
        <f t="shared" ca="1" si="938"/>
        <v/>
      </c>
      <c r="FG478" s="993" t="str">
        <f t="shared" ca="1" si="939"/>
        <v/>
      </c>
      <c r="FH478" s="919" t="str">
        <f t="shared" ca="1" si="940"/>
        <v/>
      </c>
      <c r="FI478" s="299">
        <f ca="1">COUNTIF($FH$11:FH478,"■")</f>
        <v>0</v>
      </c>
    </row>
    <row r="479" spans="1:165" ht="34.5" customHeight="1">
      <c r="A479" s="445">
        <f t="shared" ca="1" si="844"/>
        <v>0</v>
      </c>
      <c r="B479" s="446">
        <f>IF(R479&lt;&gt;"",IF(COUNTIF(R$11:R479,R479)=1,MAX(B$11:B478)+1,INDEX(B$11:B478,MATCH(R479,R$11:R478,0),1)),0)</f>
        <v>1</v>
      </c>
      <c r="C479" s="446">
        <f ca="1">IF(T479&lt;&gt;"",IF(COUNTIF(T$11:T479,T479)=1,MAX(C$11:C478)+1,INDEX(C$11:C478,MATCH(T479,T$11:T478,0),1)),0)</f>
        <v>0</v>
      </c>
      <c r="D479" s="446">
        <f ca="1">IF(U479&lt;&gt;"",IF(COUNTIF(U$11:U479,U479)=1,MAX(D$11:D478)+1,INDEX(D$11:D478,MATCH(U479,U$11:U478,0),1)),0)</f>
        <v>0</v>
      </c>
      <c r="E479" s="446">
        <f ca="1">IF(S479&lt;&gt;"",IF(COUNTIF(S$11:S479,S479)=1,MAX(E$11:E478)+1,INDEX(E$11:E478,MATCH(S479,S$11:S478,0),1)),0)</f>
        <v>0</v>
      </c>
      <c r="F479" s="446">
        <f ca="1">IF(Z479&lt;&gt;"",IF(COUNTIF(Z$11:Z479,Z479)=1,MAX(F$11:F478)+1,INDEX(F$11:F478,MATCH(Z479,Z$11:Z478,0),1)),0)</f>
        <v>0</v>
      </c>
      <c r="G479" s="447" cm="1">
        <f t="array" aca="1" ref="G479" ca="1">IF(Z479&lt;&gt;"",IF(COUNTIFS(Z$11:Z479,Z479,W$11:W479,W479)=1,MAX(G$11:G478)+1,INDEX(G$11:G478,MATCH(Z479&amp;W479,Z$11:Z478&amp;W$11:W479,0),1)),0)</f>
        <v>0</v>
      </c>
      <c r="H479" s="447">
        <f t="shared" ca="1" si="845"/>
        <v>0</v>
      </c>
      <c r="I479" s="447">
        <f ca="1">IF(T479="",0,IF(COUNTIF(T$11:T479,T479)=1,1,0))</f>
        <v>0</v>
      </c>
      <c r="J479" s="447">
        <f ca="1">IF(U479="",0,IF(COUNTIF(U$11:U479,U479)=1,1,0))</f>
        <v>0</v>
      </c>
      <c r="K479" s="447">
        <f ca="1">IF(S479="",0,IF(COUNTIF(S$11:S479,S479)=1,1,0))</f>
        <v>0</v>
      </c>
      <c r="L479" s="446">
        <f ca="1">IF(Z479="",0,IF(COUNTIF(Z$11:Z479,Z479)=1,1,0))</f>
        <v>0</v>
      </c>
      <c r="M479" s="767">
        <f ca="1">IF($W479=2,IF(COUNTIFS($W$11:$W479,2,$Z$11:$Z479,$Z479)=1,1,0),0)</f>
        <v>0</v>
      </c>
      <c r="N479" s="767">
        <f ca="1">IF($W479=1,IF(COUNTIFS($W$11:$W479,2,$Z$11:$Z479,$Z479)=1,1,0),0)</f>
        <v>0</v>
      </c>
      <c r="O479" s="446">
        <f ca="1">IF(H479=0,0,IF(COUNTIF(Z$11:Z479,Z479)=1,1,0))</f>
        <v>0</v>
      </c>
      <c r="P479" s="448" t="str">
        <f t="shared" ca="1" si="846"/>
        <v>石川県</v>
      </c>
      <c r="Q479" s="89">
        <f t="shared" ca="1" si="847"/>
        <v>469</v>
      </c>
      <c r="R479" s="170" t="s">
        <v>459</v>
      </c>
      <c r="S479" s="357" t="str">
        <f t="shared" ca="1" si="848"/>
        <v/>
      </c>
      <c r="T479" s="357" t="str">
        <f t="shared" ca="1" si="849"/>
        <v/>
      </c>
      <c r="U479" s="58" t="str">
        <f t="shared" ca="1" si="850"/>
        <v/>
      </c>
      <c r="V479" s="58" t="str">
        <f t="shared" ca="1" si="851"/>
        <v/>
      </c>
      <c r="W479" s="920" t="str">
        <f t="shared" ca="1" si="852"/>
        <v/>
      </c>
      <c r="X479" s="369">
        <f ca="1">IFERROR(VLOOKUP(W479,'（様式１号）３整理番号表'!$B$4:$H$5,2,FALSE),0)</f>
        <v>0</v>
      </c>
      <c r="Y479" s="768" t="str" cm="1">
        <f t="array" aca="1" ref="Y479" ca="1">IF(AND(D479=0,F479=0),"",IF(COUNTIF(D$11:D479,D479)=1,1,IF(COUNTIFS(D$11:D479,D479,F$11:F479,F479)=1,INDEX((D$11:D479,F$11:F479,Y$11:Y479),MATCH(_xlfn.MAXIFS(F$11:F478,D$11:D478,D479),$F$11:F479,0),1,3)+1,INDEX((D$11:D479,F$11:F479,Y$11:Y479),MATCH(D479&amp;F479,D$11:D479&amp;F$11:F479,0),1,3))))</f>
        <v/>
      </c>
      <c r="Z479" s="40" t="str">
        <f t="shared" ca="1" si="853"/>
        <v/>
      </c>
      <c r="AA479" s="924" t="str">
        <f t="shared" ca="1" si="854"/>
        <v/>
      </c>
      <c r="AB479" s="93">
        <f ca="1">IFERROR(VLOOKUP(AA479,'（様式１号）３整理番号表'!$B$10:$H$16,2,FALSE),0)</f>
        <v>0</v>
      </c>
      <c r="AC479" s="924" t="str">
        <f t="shared" ca="1" si="855"/>
        <v/>
      </c>
      <c r="AD479" s="924" t="str">
        <f t="shared" ca="1" si="856"/>
        <v/>
      </c>
      <c r="AE479" s="93">
        <f ca="1">IFERROR(VLOOKUP(AD479,'（様式１号）３整理番号表'!$B$21:$H$22,2,FALSE),0)</f>
        <v>0</v>
      </c>
      <c r="AF479" s="924" t="str">
        <f t="shared" ca="1" si="857"/>
        <v/>
      </c>
      <c r="AG479" s="93">
        <f ca="1">IFERROR(VLOOKUP(AF479,'（様式１号）３整理番号表'!$B$26:$H$31,2,FALSE),0)</f>
        <v>0</v>
      </c>
      <c r="AH479" s="924" t="str">
        <f t="shared" ca="1" si="858"/>
        <v/>
      </c>
      <c r="AI479" s="93">
        <f ca="1">IFERROR(VLOOKUP(AH479,'（様式１号）３整理番号表'!$J$5:$N$59,2,FALSE),0)</f>
        <v>0</v>
      </c>
      <c r="AJ479" s="77" t="str">
        <f t="shared" ca="1" si="859"/>
        <v/>
      </c>
      <c r="AK479" s="93">
        <f ca="1">IFERROR(VLOOKUP(AJ479,'（様式１号）３整理番号表'!$P$5:$R$29,2,FALSE),0)</f>
        <v>0</v>
      </c>
      <c r="AL479" s="921" t="str">
        <f t="shared" ca="1" si="860"/>
        <v/>
      </c>
      <c r="AM479" s="921" t="str">
        <f t="shared" ca="1" si="861"/>
        <v/>
      </c>
      <c r="AN479" s="921"/>
      <c r="AO479" s="77" t="str">
        <f t="shared" ca="1" si="862"/>
        <v/>
      </c>
      <c r="AP479" s="93">
        <f ca="1">IFERROR(VLOOKUP(AO479,'（様式１号）３整理番号表'!$P$5:$R$29,2,FALSE),0)</f>
        <v>0</v>
      </c>
      <c r="AQ479" s="924" t="str">
        <f t="shared" ca="1" si="863"/>
        <v/>
      </c>
      <c r="AR479" s="93">
        <f t="shared" ca="1" si="864"/>
        <v>0</v>
      </c>
      <c r="AS479" s="924" t="str">
        <f t="shared" ca="1" si="865"/>
        <v/>
      </c>
      <c r="AT479" s="40" t="str">
        <f t="shared" ca="1" si="866"/>
        <v/>
      </c>
      <c r="AU479" s="93" t="str">
        <f t="shared" ca="1" si="867"/>
        <v/>
      </c>
      <c r="AV479" s="923" t="str">
        <f t="shared" ca="1" si="868"/>
        <v/>
      </c>
      <c r="AW479" s="926" t="str">
        <f t="shared" ca="1" si="869"/>
        <v/>
      </c>
      <c r="AX479" s="925" t="str">
        <f t="shared" ca="1" si="870"/>
        <v/>
      </c>
      <c r="AY479" s="925" t="str">
        <f t="shared" ca="1" si="870"/>
        <v/>
      </c>
      <c r="AZ479" s="925" t="str">
        <f t="shared" ca="1" si="870"/>
        <v/>
      </c>
      <c r="BA479" s="925" t="str">
        <f t="shared" ca="1" si="870"/>
        <v/>
      </c>
      <c r="BB479" s="925" t="str">
        <f t="shared" ca="1" si="871"/>
        <v/>
      </c>
      <c r="BC479" s="925" t="str">
        <f t="shared" ca="1" si="872"/>
        <v/>
      </c>
      <c r="BD479" s="925" t="str">
        <f t="shared" ca="1" si="872"/>
        <v/>
      </c>
      <c r="BE479" s="925" t="str">
        <f t="shared" ca="1" si="872"/>
        <v/>
      </c>
      <c r="BF479" s="77" t="str">
        <f t="shared" ca="1" si="873"/>
        <v/>
      </c>
      <c r="BG479" s="924" t="str">
        <f t="shared" ca="1" si="874"/>
        <v/>
      </c>
      <c r="BH479" s="94">
        <f ca="1">IF(BF479&lt;&gt;"",INDEX('（様式１号）３整理番号表'!$AB$7:$AQ$12,MATCH(BF479,'（様式１号）３整理番号表'!$AA$7:$AA$12,0),MATCH(BG479,'（様式１号）３整理番号表'!$AB$6:$AQ$6,0)),0)</f>
        <v>0</v>
      </c>
      <c r="BI479" s="921" t="str">
        <f t="shared" ca="1" si="875"/>
        <v/>
      </c>
      <c r="BJ479" s="922" t="str">
        <f t="shared" ca="1" si="876"/>
        <v/>
      </c>
      <c r="BK479" s="926" t="str">
        <f t="shared" ca="1" si="877"/>
        <v/>
      </c>
      <c r="BL479" s="922" t="str">
        <f t="shared" ca="1" si="878"/>
        <v/>
      </c>
      <c r="BM479" s="79" t="str">
        <f t="shared" ca="1" si="879"/>
        <v/>
      </c>
      <c r="BN479" s="82" t="str">
        <f t="shared" ca="1" si="880"/>
        <v/>
      </c>
      <c r="BO479" s="83" t="str">
        <f t="shared" ca="1" si="881"/>
        <v/>
      </c>
      <c r="BP479" s="84" t="str">
        <f t="shared" ca="1" si="882"/>
        <v/>
      </c>
      <c r="BQ479" s="82" t="str">
        <f t="shared" ca="1" si="883"/>
        <v/>
      </c>
      <c r="BR479" s="97" t="str">
        <f t="shared" ca="1" si="884"/>
        <v/>
      </c>
      <c r="BS479" s="95" t="str">
        <f t="shared" ca="1" si="885"/>
        <v/>
      </c>
      <c r="BT479" s="184" t="str">
        <f t="shared" ca="1" si="886"/>
        <v/>
      </c>
      <c r="BU479" s="611" t="str">
        <f t="shared" ca="1" si="887"/>
        <v/>
      </c>
      <c r="BV479" s="77" t="str">
        <f t="shared" ca="1" si="888"/>
        <v/>
      </c>
      <c r="BW479" s="85" t="str">
        <f t="shared" ca="1" si="889"/>
        <v/>
      </c>
      <c r="BX479" s="86" t="str">
        <f t="shared" ca="1" si="890"/>
        <v/>
      </c>
      <c r="BY479" s="231">
        <f ca="1">IF('ポイント要件確認等（個別表）'!AD479=1,ROUNDDOWN('ポイント要件確認等（個別表）'!AV479,-3),IF('ポイント要件確認等（個別表）'!AD479=2,ROUNDDOWN('ポイント要件確認等（個別表）'!BH479,-3),IF('ポイント要件確認等（個別表）'!AD479=3,ROUNDDOWN('ポイント要件確認等（個別表）'!BT479,-3),0)))</f>
        <v>0</v>
      </c>
      <c r="BZ479" s="86" t="str">
        <f t="shared" ca="1" si="891"/>
        <v/>
      </c>
      <c r="CA479" s="232" t="str">
        <f t="shared" ca="1" si="892"/>
        <v/>
      </c>
      <c r="CB479" s="232">
        <f t="shared" ca="1" si="893"/>
        <v>0</v>
      </c>
      <c r="CC479" s="86" t="str">
        <f t="shared" ca="1" si="894"/>
        <v/>
      </c>
      <c r="CD479" s="86" t="str">
        <f t="shared" ca="1" si="895"/>
        <v/>
      </c>
      <c r="CE479" s="609"/>
      <c r="CF479" s="86" t="str">
        <f t="shared" ca="1" si="896"/>
        <v/>
      </c>
      <c r="CG479" s="185" t="str">
        <f t="shared" ca="1" si="897"/>
        <v/>
      </c>
      <c r="CH479" s="246" t="str">
        <f t="shared" ca="1" si="898"/>
        <v>含税額</v>
      </c>
      <c r="CI479" s="247" t="str">
        <f t="shared" ca="1" si="899"/>
        <v/>
      </c>
      <c r="CJ479" s="87" t="str">
        <f ca="1">IFERROR(IF(INDIRECT("'("&amp;'２個別表'!EO479&amp;")'!AR"&amp;84+EP479)&lt;&gt;1,"",1),"")</f>
        <v/>
      </c>
      <c r="CK479" s="244" t="str">
        <f t="shared" ca="1" si="900"/>
        <v/>
      </c>
      <c r="CL479" s="235" t="str">
        <f t="shared" ca="1" si="901"/>
        <v/>
      </c>
      <c r="CM479" s="239" t="str">
        <f t="shared" ca="1" si="902"/>
        <v/>
      </c>
      <c r="CN479" s="77" t="str">
        <f t="shared" ca="1" si="903"/>
        <v/>
      </c>
      <c r="CO479" s="93" t="str">
        <f ca="1">IFERROR(VLOOKUP(CN479,'（様式１号）３整理番号表'!$T$5:$V$15,2,FALSE),"")</f>
        <v/>
      </c>
      <c r="CP479" s="924" t="str">
        <f t="shared" ca="1" si="904"/>
        <v/>
      </c>
      <c r="CQ479" s="93" t="str">
        <f ca="1">IFERROR(VLOOKUP(CP479,'（様式１号）３整理番号表'!$T$19:$V$24,2,FALSE),"")</f>
        <v/>
      </c>
      <c r="CR479" s="924" t="str">
        <f ca="1">IFERROR(IF(INDIRECT("'("&amp;'２個別表'!EO479&amp;")'!AV"&amp;84+EP479)&lt;&gt;1,"",1),"")</f>
        <v/>
      </c>
      <c r="CS479" s="232">
        <f t="shared" ca="1" si="905"/>
        <v>0</v>
      </c>
      <c r="CT479" s="248">
        <f t="shared" ca="1" si="906"/>
        <v>0</v>
      </c>
      <c r="CU479" s="376" t="str">
        <f ca="1">IF(ER479="補強",IF(COUNTIFS($Z$11:Z479,Z479,$W$11:W479,1)=1,"１①",""),IF(COUNTIFS($Z$11:Z479,Z479,$W$11:W479,2)=1,"２①",""))</f>
        <v/>
      </c>
      <c r="CV479" s="57" t="str">
        <f t="shared" ca="1" si="907"/>
        <v/>
      </c>
      <c r="CW479" s="927" t="str">
        <f t="shared" ca="1" si="908"/>
        <v/>
      </c>
      <c r="CX479" s="256" t="str">
        <f t="shared" ca="1" si="909"/>
        <v/>
      </c>
      <c r="CY479" s="256" t="str">
        <f t="shared" ca="1" si="910"/>
        <v/>
      </c>
      <c r="CZ479" s="256" t="str">
        <f t="shared" ca="1" si="911"/>
        <v/>
      </c>
      <c r="DA479" s="256" t="str">
        <f t="shared" ca="1" si="912"/>
        <v/>
      </c>
      <c r="DB479" s="316" t="str">
        <f ca="1">IFERROR(VLOOKUP($CU479,'（様式１号）３整理番号表'!$Z$19:$AB$32,3,FALSE),"")</f>
        <v/>
      </c>
      <c r="DC479" s="259" t="str">
        <f t="shared" ca="1" si="913"/>
        <v>-</v>
      </c>
      <c r="DD479" s="618" t="str">
        <f t="shared" ca="1" si="914"/>
        <v/>
      </c>
      <c r="DE479" s="321" t="str">
        <f ca="1">IF(AND(AO479=18,AS479=1),IF(COUNTIFS($Y$11:Y479,Y479,$AS$11:AS479,1)=1,"２②",""),IF($CU479="１①",INDEX(INDIRECT("'("&amp;$EO479&amp;")'!AR116:BB116"),1,MATCH(INDIRECT("'("&amp;$EO479&amp;")'!C118"),INDIRECT("'("&amp;$EO479&amp;")'!AR119:BB119"),0)),""))</f>
        <v/>
      </c>
      <c r="DF479" s="324" t="str">
        <f t="shared" ca="1" si="915"/>
        <v/>
      </c>
      <c r="DG479" s="313" t="str">
        <f t="shared" ca="1" si="916"/>
        <v/>
      </c>
      <c r="DH479" s="313" t="str">
        <f t="shared" ca="1" si="917"/>
        <v/>
      </c>
      <c r="DI479" s="313" t="str">
        <f t="shared" ca="1" si="918"/>
        <v/>
      </c>
      <c r="DJ479" s="313" t="str">
        <f t="shared" ca="1" si="919"/>
        <v/>
      </c>
      <c r="DK479" s="328" t="str">
        <f t="shared" ca="1" si="920"/>
        <v/>
      </c>
      <c r="DL479" s="334" t="str">
        <f t="shared" ca="1" si="921"/>
        <v/>
      </c>
      <c r="DM479" s="915" t="str">
        <f t="shared" ca="1" si="922"/>
        <v/>
      </c>
      <c r="DN479" s="15"/>
      <c r="DO479" s="324"/>
      <c r="DP479" s="16"/>
      <c r="DQ479" s="16"/>
      <c r="DR479" s="16"/>
      <c r="DS479" s="16"/>
      <c r="DT479" s="318" t="str">
        <f>IFERROR(VLOOKUP($DN479,'（様式１号）３整理番号表'!$Z$19:$AB$32,3,FALSE),"")</f>
        <v/>
      </c>
      <c r="DU479" s="259" t="str">
        <f t="shared" si="923"/>
        <v/>
      </c>
      <c r="DV479" s="14"/>
      <c r="DW479" s="17" t="str">
        <f t="shared" ca="1" si="924"/>
        <v/>
      </c>
      <c r="DX479" s="88" t="str">
        <f t="shared" ca="1" si="941"/>
        <v/>
      </c>
      <c r="DZ479" s="339">
        <f t="shared" ca="1" si="943"/>
        <v>0</v>
      </c>
      <c r="EA479" s="339">
        <f t="shared" ca="1" si="943"/>
        <v>0</v>
      </c>
      <c r="EB479" s="339">
        <f t="shared" ca="1" si="943"/>
        <v>0</v>
      </c>
      <c r="EC479" s="339">
        <f t="shared" ca="1" si="943"/>
        <v>0</v>
      </c>
      <c r="ED479" s="339">
        <f t="shared" ca="1" si="943"/>
        <v>0</v>
      </c>
      <c r="EE479" s="339">
        <f t="shared" ca="1" si="943"/>
        <v>0</v>
      </c>
      <c r="EF479" s="339">
        <f t="shared" ca="1" si="943"/>
        <v>0</v>
      </c>
      <c r="EG479" s="339">
        <f t="shared" ca="1" si="943"/>
        <v>0</v>
      </c>
      <c r="EH479" s="339">
        <f t="shared" ca="1" si="943"/>
        <v>0</v>
      </c>
      <c r="EI479" s="339">
        <f t="shared" ca="1" si="943"/>
        <v>0</v>
      </c>
      <c r="EJ479" s="339">
        <f t="shared" ca="1" si="943"/>
        <v>0</v>
      </c>
      <c r="EK479" s="339">
        <f t="shared" ca="1" si="943"/>
        <v>0</v>
      </c>
      <c r="EL479" s="339">
        <f t="shared" ca="1" si="943"/>
        <v>0</v>
      </c>
      <c r="EM479" s="339">
        <f t="shared" ca="1" si="943"/>
        <v>0</v>
      </c>
      <c r="EO479" s="919" t="str">
        <f t="shared" ca="1" si="843"/>
        <v/>
      </c>
      <c r="EP479" s="919" t="str">
        <f t="shared" ca="1" si="925"/>
        <v/>
      </c>
      <c r="EQ479" s="919" t="str">
        <f t="shared" ca="1" si="926"/>
        <v/>
      </c>
      <c r="ER479" s="919" t="str">
        <f t="shared" ca="1" si="927"/>
        <v/>
      </c>
      <c r="ES479" s="919" t="str">
        <f ca="1">IFERROR(INDEX('郵便番号（石川県）'!$A$3:$F$2574,MATCH(INDIRECT("'("&amp;EO479&amp;")'!E7"),'郵便番号（石川県）'!$A$3:$A$2574,0),6),"")</f>
        <v/>
      </c>
      <c r="ET479" s="919" t="str">
        <f ca="1">IFERROR(INDEX('郵便番号（石川県）'!$A$3:$F$2574,MATCH(INDIRECT("'("&amp;$EO479&amp;")'!E7"),'郵便番号（石川県）'!$A$3:$A$2574,0),5),"")</f>
        <v/>
      </c>
      <c r="EU479" s="919" t="str">
        <f t="shared" ca="1" si="928"/>
        <v/>
      </c>
      <c r="EV479" s="919" t="str">
        <f t="shared" ca="1" si="929"/>
        <v/>
      </c>
      <c r="EW479" s="919" t="str">
        <f t="shared" ca="1" si="930"/>
        <v/>
      </c>
      <c r="EX479" s="919" t="str">
        <f t="shared" ca="1" si="931"/>
        <v/>
      </c>
      <c r="EY479" s="919" t="str">
        <f t="shared" ca="1" si="932"/>
        <v/>
      </c>
      <c r="EZ479" s="919" t="str">
        <f t="shared" ca="1" si="933"/>
        <v/>
      </c>
      <c r="FA479" s="919" t="str">
        <f t="shared" ca="1" si="934"/>
        <v/>
      </c>
      <c r="FB479" s="919" t="str">
        <f t="shared" ca="1" si="935"/>
        <v/>
      </c>
      <c r="FC479" s="919" t="str">
        <f t="shared" ca="1" si="936"/>
        <v/>
      </c>
      <c r="FD479" s="627" t="str">
        <f t="shared" ca="1" si="937"/>
        <v/>
      </c>
      <c r="FE479" s="630">
        <v>469</v>
      </c>
      <c r="FF479" s="299" t="str">
        <f t="shared" ca="1" si="938"/>
        <v/>
      </c>
      <c r="FG479" s="993" t="str">
        <f t="shared" ca="1" si="939"/>
        <v/>
      </c>
      <c r="FH479" s="919" t="str">
        <f t="shared" ca="1" si="940"/>
        <v/>
      </c>
      <c r="FI479" s="299">
        <f ca="1">COUNTIF($FH$11:FH479,"■")</f>
        <v>0</v>
      </c>
    </row>
    <row r="480" spans="1:165" ht="34.5" customHeight="1">
      <c r="A480" s="445">
        <f t="shared" ca="1" si="844"/>
        <v>0</v>
      </c>
      <c r="B480" s="446">
        <f>IF(R480&lt;&gt;"",IF(COUNTIF(R$11:R480,R480)=1,MAX(B$11:B479)+1,INDEX(B$11:B479,MATCH(R480,R$11:R479,0),1)),0)</f>
        <v>1</v>
      </c>
      <c r="C480" s="446">
        <f ca="1">IF(T480&lt;&gt;"",IF(COUNTIF(T$11:T480,T480)=1,MAX(C$11:C479)+1,INDEX(C$11:C479,MATCH(T480,T$11:T479,0),1)),0)</f>
        <v>0</v>
      </c>
      <c r="D480" s="446">
        <f ca="1">IF(U480&lt;&gt;"",IF(COUNTIF(U$11:U480,U480)=1,MAX(D$11:D479)+1,INDEX(D$11:D479,MATCH(U480,U$11:U479,0),1)),0)</f>
        <v>0</v>
      </c>
      <c r="E480" s="446">
        <f ca="1">IF(S480&lt;&gt;"",IF(COUNTIF(S$11:S480,S480)=1,MAX(E$11:E479)+1,INDEX(E$11:E479,MATCH(S480,S$11:S479,0),1)),0)</f>
        <v>0</v>
      </c>
      <c r="F480" s="446">
        <f ca="1">IF(Z480&lt;&gt;"",IF(COUNTIF(Z$11:Z480,Z480)=1,MAX(F$11:F479)+1,INDEX(F$11:F479,MATCH(Z480,Z$11:Z479,0),1)),0)</f>
        <v>0</v>
      </c>
      <c r="G480" s="447" cm="1">
        <f t="array" aca="1" ref="G480" ca="1">IF(Z480&lt;&gt;"",IF(COUNTIFS(Z$11:Z480,Z480,W$11:W480,W480)=1,MAX(G$11:G479)+1,INDEX(G$11:G479,MATCH(Z480&amp;W480,Z$11:Z479&amp;W$11:W480,0),1)),0)</f>
        <v>0</v>
      </c>
      <c r="H480" s="447">
        <f t="shared" ca="1" si="845"/>
        <v>0</v>
      </c>
      <c r="I480" s="447">
        <f ca="1">IF(T480="",0,IF(COUNTIF(T$11:T480,T480)=1,1,0))</f>
        <v>0</v>
      </c>
      <c r="J480" s="447">
        <f ca="1">IF(U480="",0,IF(COUNTIF(U$11:U480,U480)=1,1,0))</f>
        <v>0</v>
      </c>
      <c r="K480" s="447">
        <f ca="1">IF(S480="",0,IF(COUNTIF(S$11:S480,S480)=1,1,0))</f>
        <v>0</v>
      </c>
      <c r="L480" s="446">
        <f ca="1">IF(Z480="",0,IF(COUNTIF(Z$11:Z480,Z480)=1,1,0))</f>
        <v>0</v>
      </c>
      <c r="M480" s="767">
        <f ca="1">IF($W480=2,IF(COUNTIFS($W$11:$W480,2,$Z$11:$Z480,$Z480)=1,1,0),0)</f>
        <v>0</v>
      </c>
      <c r="N480" s="767">
        <f ca="1">IF($W480=1,IF(COUNTIFS($W$11:$W480,2,$Z$11:$Z480,$Z480)=1,1,0),0)</f>
        <v>0</v>
      </c>
      <c r="O480" s="446">
        <f ca="1">IF(H480=0,0,IF(COUNTIF(Z$11:Z480,Z480)=1,1,0))</f>
        <v>0</v>
      </c>
      <c r="P480" s="448" t="str">
        <f t="shared" ca="1" si="846"/>
        <v>石川県</v>
      </c>
      <c r="Q480" s="89">
        <f t="shared" ca="1" si="847"/>
        <v>470</v>
      </c>
      <c r="R480" s="170" t="s">
        <v>459</v>
      </c>
      <c r="S480" s="357" t="str">
        <f t="shared" ca="1" si="848"/>
        <v/>
      </c>
      <c r="T480" s="357" t="str">
        <f t="shared" ca="1" si="849"/>
        <v/>
      </c>
      <c r="U480" s="58" t="str">
        <f t="shared" ca="1" si="850"/>
        <v/>
      </c>
      <c r="V480" s="58" t="str">
        <f t="shared" ca="1" si="851"/>
        <v/>
      </c>
      <c r="W480" s="920" t="str">
        <f t="shared" ca="1" si="852"/>
        <v/>
      </c>
      <c r="X480" s="369">
        <f ca="1">IFERROR(VLOOKUP(W480,'（様式１号）３整理番号表'!$B$4:$H$5,2,FALSE),0)</f>
        <v>0</v>
      </c>
      <c r="Y480" s="768" t="str" cm="1">
        <f t="array" aca="1" ref="Y480" ca="1">IF(AND(D480=0,F480=0),"",IF(COUNTIF(D$11:D480,D480)=1,1,IF(COUNTIFS(D$11:D480,D480,F$11:F480,F480)=1,INDEX((D$11:D480,F$11:F480,Y$11:Y480),MATCH(_xlfn.MAXIFS(F$11:F479,D$11:D479,D480),$F$11:F480,0),1,3)+1,INDEX((D$11:D480,F$11:F480,Y$11:Y480),MATCH(D480&amp;F480,D$11:D480&amp;F$11:F480,0),1,3))))</f>
        <v/>
      </c>
      <c r="Z480" s="40" t="str">
        <f t="shared" ca="1" si="853"/>
        <v/>
      </c>
      <c r="AA480" s="924" t="str">
        <f t="shared" ca="1" si="854"/>
        <v/>
      </c>
      <c r="AB480" s="93">
        <f ca="1">IFERROR(VLOOKUP(AA480,'（様式１号）３整理番号表'!$B$10:$H$16,2,FALSE),0)</f>
        <v>0</v>
      </c>
      <c r="AC480" s="924" t="str">
        <f t="shared" ca="1" si="855"/>
        <v/>
      </c>
      <c r="AD480" s="924" t="str">
        <f t="shared" ca="1" si="856"/>
        <v/>
      </c>
      <c r="AE480" s="93">
        <f ca="1">IFERROR(VLOOKUP(AD480,'（様式１号）３整理番号表'!$B$21:$H$22,2,FALSE),0)</f>
        <v>0</v>
      </c>
      <c r="AF480" s="924" t="str">
        <f t="shared" ca="1" si="857"/>
        <v/>
      </c>
      <c r="AG480" s="93">
        <f ca="1">IFERROR(VLOOKUP(AF480,'（様式１号）３整理番号表'!$B$26:$H$31,2,FALSE),0)</f>
        <v>0</v>
      </c>
      <c r="AH480" s="924" t="str">
        <f t="shared" ca="1" si="858"/>
        <v/>
      </c>
      <c r="AI480" s="93">
        <f ca="1">IFERROR(VLOOKUP(AH480,'（様式１号）３整理番号表'!$J$5:$N$59,2,FALSE),0)</f>
        <v>0</v>
      </c>
      <c r="AJ480" s="77" t="str">
        <f t="shared" ca="1" si="859"/>
        <v/>
      </c>
      <c r="AK480" s="93">
        <f ca="1">IFERROR(VLOOKUP(AJ480,'（様式１号）３整理番号表'!$P$5:$R$29,2,FALSE),0)</f>
        <v>0</v>
      </c>
      <c r="AL480" s="921" t="str">
        <f t="shared" ca="1" si="860"/>
        <v/>
      </c>
      <c r="AM480" s="921" t="str">
        <f t="shared" ca="1" si="861"/>
        <v/>
      </c>
      <c r="AN480" s="921"/>
      <c r="AO480" s="77" t="str">
        <f t="shared" ca="1" si="862"/>
        <v/>
      </c>
      <c r="AP480" s="93">
        <f ca="1">IFERROR(VLOOKUP(AO480,'（様式１号）３整理番号表'!$P$5:$R$29,2,FALSE),0)</f>
        <v>0</v>
      </c>
      <c r="AQ480" s="924" t="str">
        <f t="shared" ca="1" si="863"/>
        <v/>
      </c>
      <c r="AR480" s="93">
        <f t="shared" ca="1" si="864"/>
        <v>0</v>
      </c>
      <c r="AS480" s="924" t="str">
        <f t="shared" ca="1" si="865"/>
        <v/>
      </c>
      <c r="AT480" s="40" t="str">
        <f t="shared" ca="1" si="866"/>
        <v/>
      </c>
      <c r="AU480" s="93" t="str">
        <f t="shared" ca="1" si="867"/>
        <v/>
      </c>
      <c r="AV480" s="923" t="str">
        <f t="shared" ca="1" si="868"/>
        <v/>
      </c>
      <c r="AW480" s="926" t="str">
        <f t="shared" ca="1" si="869"/>
        <v/>
      </c>
      <c r="AX480" s="925" t="str">
        <f t="shared" ca="1" si="870"/>
        <v/>
      </c>
      <c r="AY480" s="925" t="str">
        <f t="shared" ca="1" si="870"/>
        <v/>
      </c>
      <c r="AZ480" s="925" t="str">
        <f t="shared" ca="1" si="870"/>
        <v/>
      </c>
      <c r="BA480" s="925" t="str">
        <f t="shared" ca="1" si="870"/>
        <v/>
      </c>
      <c r="BB480" s="925" t="str">
        <f t="shared" ca="1" si="871"/>
        <v/>
      </c>
      <c r="BC480" s="925" t="str">
        <f t="shared" ca="1" si="872"/>
        <v/>
      </c>
      <c r="BD480" s="925" t="str">
        <f t="shared" ca="1" si="872"/>
        <v/>
      </c>
      <c r="BE480" s="925" t="str">
        <f t="shared" ca="1" si="872"/>
        <v/>
      </c>
      <c r="BF480" s="77" t="str">
        <f t="shared" ca="1" si="873"/>
        <v/>
      </c>
      <c r="BG480" s="924" t="str">
        <f t="shared" ca="1" si="874"/>
        <v/>
      </c>
      <c r="BH480" s="94">
        <f ca="1">IF(BF480&lt;&gt;"",INDEX('（様式１号）３整理番号表'!$AB$7:$AQ$12,MATCH(BF480,'（様式１号）３整理番号表'!$AA$7:$AA$12,0),MATCH(BG480,'（様式１号）３整理番号表'!$AB$6:$AQ$6,0)),0)</f>
        <v>0</v>
      </c>
      <c r="BI480" s="921" t="str">
        <f t="shared" ca="1" si="875"/>
        <v/>
      </c>
      <c r="BJ480" s="922" t="str">
        <f t="shared" ca="1" si="876"/>
        <v/>
      </c>
      <c r="BK480" s="926" t="str">
        <f t="shared" ca="1" si="877"/>
        <v/>
      </c>
      <c r="BL480" s="922" t="str">
        <f t="shared" ca="1" si="878"/>
        <v/>
      </c>
      <c r="BM480" s="79" t="str">
        <f t="shared" ca="1" si="879"/>
        <v/>
      </c>
      <c r="BN480" s="82" t="str">
        <f t="shared" ca="1" si="880"/>
        <v/>
      </c>
      <c r="BO480" s="83" t="str">
        <f t="shared" ca="1" si="881"/>
        <v/>
      </c>
      <c r="BP480" s="84" t="str">
        <f t="shared" ca="1" si="882"/>
        <v/>
      </c>
      <c r="BQ480" s="82" t="str">
        <f t="shared" ca="1" si="883"/>
        <v/>
      </c>
      <c r="BR480" s="97" t="str">
        <f t="shared" ca="1" si="884"/>
        <v/>
      </c>
      <c r="BS480" s="95" t="str">
        <f t="shared" ca="1" si="885"/>
        <v/>
      </c>
      <c r="BT480" s="184" t="str">
        <f t="shared" ca="1" si="886"/>
        <v/>
      </c>
      <c r="BU480" s="611" t="str">
        <f t="shared" ca="1" si="887"/>
        <v/>
      </c>
      <c r="BV480" s="77" t="str">
        <f t="shared" ca="1" si="888"/>
        <v/>
      </c>
      <c r="BW480" s="85" t="str">
        <f t="shared" ca="1" si="889"/>
        <v/>
      </c>
      <c r="BX480" s="86" t="str">
        <f t="shared" ca="1" si="890"/>
        <v/>
      </c>
      <c r="BY480" s="231">
        <f ca="1">IF('ポイント要件確認等（個別表）'!AD480=1,ROUNDDOWN('ポイント要件確認等（個別表）'!AV480,-3),IF('ポイント要件確認等（個別表）'!AD480=2,ROUNDDOWN('ポイント要件確認等（個別表）'!BH480,-3),IF('ポイント要件確認等（個別表）'!AD480=3,ROUNDDOWN('ポイント要件確認等（個別表）'!BT480,-3),0)))</f>
        <v>0</v>
      </c>
      <c r="BZ480" s="86" t="str">
        <f t="shared" ca="1" si="891"/>
        <v/>
      </c>
      <c r="CA480" s="232" t="str">
        <f t="shared" ca="1" si="892"/>
        <v/>
      </c>
      <c r="CB480" s="232">
        <f t="shared" ca="1" si="893"/>
        <v>0</v>
      </c>
      <c r="CC480" s="86" t="str">
        <f t="shared" ca="1" si="894"/>
        <v/>
      </c>
      <c r="CD480" s="86" t="str">
        <f t="shared" ca="1" si="895"/>
        <v/>
      </c>
      <c r="CE480" s="609"/>
      <c r="CF480" s="86" t="str">
        <f t="shared" ca="1" si="896"/>
        <v/>
      </c>
      <c r="CG480" s="185" t="str">
        <f t="shared" ca="1" si="897"/>
        <v/>
      </c>
      <c r="CH480" s="246" t="str">
        <f t="shared" ca="1" si="898"/>
        <v>含税額</v>
      </c>
      <c r="CI480" s="247" t="str">
        <f t="shared" ca="1" si="899"/>
        <v/>
      </c>
      <c r="CJ480" s="87" t="str">
        <f ca="1">IFERROR(IF(INDIRECT("'("&amp;'２個別表'!EO480&amp;")'!AR"&amp;84+EP480)&lt;&gt;1,"",1),"")</f>
        <v/>
      </c>
      <c r="CK480" s="244" t="str">
        <f t="shared" ca="1" si="900"/>
        <v/>
      </c>
      <c r="CL480" s="235" t="str">
        <f t="shared" ca="1" si="901"/>
        <v/>
      </c>
      <c r="CM480" s="239" t="str">
        <f t="shared" ca="1" si="902"/>
        <v/>
      </c>
      <c r="CN480" s="77" t="str">
        <f t="shared" ca="1" si="903"/>
        <v/>
      </c>
      <c r="CO480" s="93" t="str">
        <f ca="1">IFERROR(VLOOKUP(CN480,'（様式１号）３整理番号表'!$T$5:$V$15,2,FALSE),"")</f>
        <v/>
      </c>
      <c r="CP480" s="924" t="str">
        <f t="shared" ca="1" si="904"/>
        <v/>
      </c>
      <c r="CQ480" s="93" t="str">
        <f ca="1">IFERROR(VLOOKUP(CP480,'（様式１号）３整理番号表'!$T$19:$V$24,2,FALSE),"")</f>
        <v/>
      </c>
      <c r="CR480" s="924" t="str">
        <f ca="1">IFERROR(IF(INDIRECT("'("&amp;'２個別表'!EO480&amp;")'!AV"&amp;84+EP480)&lt;&gt;1,"",1),"")</f>
        <v/>
      </c>
      <c r="CS480" s="232">
        <f t="shared" ca="1" si="905"/>
        <v>0</v>
      </c>
      <c r="CT480" s="248">
        <f t="shared" ca="1" si="906"/>
        <v>0</v>
      </c>
      <c r="CU480" s="376" t="str">
        <f ca="1">IF(ER480="補強",IF(COUNTIFS($Z$11:Z480,Z480,$W$11:W480,1)=1,"１①",""),IF(COUNTIFS($Z$11:Z480,Z480,$W$11:W480,2)=1,"２①",""))</f>
        <v/>
      </c>
      <c r="CV480" s="57" t="str">
        <f t="shared" ca="1" si="907"/>
        <v/>
      </c>
      <c r="CW480" s="927" t="str">
        <f t="shared" ca="1" si="908"/>
        <v/>
      </c>
      <c r="CX480" s="256" t="str">
        <f t="shared" ca="1" si="909"/>
        <v/>
      </c>
      <c r="CY480" s="256" t="str">
        <f t="shared" ca="1" si="910"/>
        <v/>
      </c>
      <c r="CZ480" s="256" t="str">
        <f t="shared" ca="1" si="911"/>
        <v/>
      </c>
      <c r="DA480" s="256" t="str">
        <f t="shared" ca="1" si="912"/>
        <v/>
      </c>
      <c r="DB480" s="316" t="str">
        <f ca="1">IFERROR(VLOOKUP($CU480,'（様式１号）３整理番号表'!$Z$19:$AB$32,3,FALSE),"")</f>
        <v/>
      </c>
      <c r="DC480" s="259" t="str">
        <f t="shared" ca="1" si="913"/>
        <v>-</v>
      </c>
      <c r="DD480" s="618" t="str">
        <f t="shared" ca="1" si="914"/>
        <v/>
      </c>
      <c r="DE480" s="321" t="str">
        <f ca="1">IF(AND(AO480=18,AS480=1),IF(COUNTIFS($Y$11:Y480,Y480,$AS$11:AS480,1)=1,"２②",""),IF($CU480="１①",INDEX(INDIRECT("'("&amp;$EO480&amp;")'!AR116:BB116"),1,MATCH(INDIRECT("'("&amp;$EO480&amp;")'!C118"),INDIRECT("'("&amp;$EO480&amp;")'!AR119:BB119"),0)),""))</f>
        <v/>
      </c>
      <c r="DF480" s="324" t="str">
        <f t="shared" ca="1" si="915"/>
        <v/>
      </c>
      <c r="DG480" s="313" t="str">
        <f t="shared" ca="1" si="916"/>
        <v/>
      </c>
      <c r="DH480" s="313" t="str">
        <f t="shared" ca="1" si="917"/>
        <v/>
      </c>
      <c r="DI480" s="313" t="str">
        <f t="shared" ca="1" si="918"/>
        <v/>
      </c>
      <c r="DJ480" s="313" t="str">
        <f t="shared" ca="1" si="919"/>
        <v/>
      </c>
      <c r="DK480" s="328" t="str">
        <f t="shared" ca="1" si="920"/>
        <v/>
      </c>
      <c r="DL480" s="334" t="str">
        <f t="shared" ca="1" si="921"/>
        <v/>
      </c>
      <c r="DM480" s="915" t="str">
        <f t="shared" ca="1" si="922"/>
        <v/>
      </c>
      <c r="DN480" s="15"/>
      <c r="DO480" s="324"/>
      <c r="DP480" s="16"/>
      <c r="DQ480" s="16"/>
      <c r="DR480" s="16"/>
      <c r="DS480" s="16"/>
      <c r="DT480" s="318" t="str">
        <f>IFERROR(VLOOKUP($DN480,'（様式１号）３整理番号表'!$Z$19:$AB$32,3,FALSE),"")</f>
        <v/>
      </c>
      <c r="DU480" s="259" t="str">
        <f t="shared" si="923"/>
        <v/>
      </c>
      <c r="DV480" s="14"/>
      <c r="DW480" s="17" t="str">
        <f t="shared" ca="1" si="924"/>
        <v/>
      </c>
      <c r="DX480" s="88" t="str">
        <f t="shared" ca="1" si="941"/>
        <v/>
      </c>
      <c r="DZ480" s="339">
        <f t="shared" ca="1" si="943"/>
        <v>0</v>
      </c>
      <c r="EA480" s="339">
        <f t="shared" ca="1" si="943"/>
        <v>0</v>
      </c>
      <c r="EB480" s="339">
        <f t="shared" ca="1" si="943"/>
        <v>0</v>
      </c>
      <c r="EC480" s="339">
        <f t="shared" ca="1" si="943"/>
        <v>0</v>
      </c>
      <c r="ED480" s="339">
        <f t="shared" ca="1" si="943"/>
        <v>0</v>
      </c>
      <c r="EE480" s="339">
        <f t="shared" ca="1" si="943"/>
        <v>0</v>
      </c>
      <c r="EF480" s="339">
        <f t="shared" ca="1" si="943"/>
        <v>0</v>
      </c>
      <c r="EG480" s="339">
        <f t="shared" ca="1" si="943"/>
        <v>0</v>
      </c>
      <c r="EH480" s="339">
        <f t="shared" ca="1" si="943"/>
        <v>0</v>
      </c>
      <c r="EI480" s="339">
        <f t="shared" ca="1" si="943"/>
        <v>0</v>
      </c>
      <c r="EJ480" s="339">
        <f t="shared" ca="1" si="943"/>
        <v>0</v>
      </c>
      <c r="EK480" s="339">
        <f t="shared" ca="1" si="943"/>
        <v>0</v>
      </c>
      <c r="EL480" s="339">
        <f t="shared" ca="1" si="943"/>
        <v>0</v>
      </c>
      <c r="EM480" s="339">
        <f t="shared" ca="1" si="943"/>
        <v>0</v>
      </c>
      <c r="EO480" s="919" t="str">
        <f t="shared" ca="1" si="843"/>
        <v/>
      </c>
      <c r="EP480" s="919" t="str">
        <f t="shared" ca="1" si="925"/>
        <v/>
      </c>
      <c r="EQ480" s="919" t="str">
        <f t="shared" ca="1" si="926"/>
        <v/>
      </c>
      <c r="ER480" s="919" t="str">
        <f t="shared" ca="1" si="927"/>
        <v/>
      </c>
      <c r="ES480" s="919" t="str">
        <f ca="1">IFERROR(INDEX('郵便番号（石川県）'!$A$3:$F$2574,MATCH(INDIRECT("'("&amp;EO480&amp;")'!E7"),'郵便番号（石川県）'!$A$3:$A$2574,0),6),"")</f>
        <v/>
      </c>
      <c r="ET480" s="919" t="str">
        <f ca="1">IFERROR(INDEX('郵便番号（石川県）'!$A$3:$F$2574,MATCH(INDIRECT("'("&amp;$EO480&amp;")'!E7"),'郵便番号（石川県）'!$A$3:$A$2574,0),5),"")</f>
        <v/>
      </c>
      <c r="EU480" s="919" t="str">
        <f t="shared" ca="1" si="928"/>
        <v/>
      </c>
      <c r="EV480" s="919" t="str">
        <f t="shared" ca="1" si="929"/>
        <v/>
      </c>
      <c r="EW480" s="919" t="str">
        <f t="shared" ca="1" si="930"/>
        <v/>
      </c>
      <c r="EX480" s="919" t="str">
        <f t="shared" ca="1" si="931"/>
        <v/>
      </c>
      <c r="EY480" s="919" t="str">
        <f t="shared" ca="1" si="932"/>
        <v/>
      </c>
      <c r="EZ480" s="919" t="str">
        <f t="shared" ca="1" si="933"/>
        <v/>
      </c>
      <c r="FA480" s="919" t="str">
        <f t="shared" ca="1" si="934"/>
        <v/>
      </c>
      <c r="FB480" s="919" t="str">
        <f t="shared" ca="1" si="935"/>
        <v/>
      </c>
      <c r="FC480" s="919" t="str">
        <f t="shared" ca="1" si="936"/>
        <v/>
      </c>
      <c r="FD480" s="627" t="str">
        <f t="shared" ca="1" si="937"/>
        <v/>
      </c>
      <c r="FE480" s="630">
        <v>470</v>
      </c>
      <c r="FF480" s="299" t="str">
        <f t="shared" ca="1" si="938"/>
        <v/>
      </c>
      <c r="FG480" s="993" t="str">
        <f t="shared" ca="1" si="939"/>
        <v/>
      </c>
      <c r="FH480" s="919" t="str">
        <f t="shared" ca="1" si="940"/>
        <v/>
      </c>
      <c r="FI480" s="299">
        <f ca="1">COUNTIF($FH$11:FH480,"■")</f>
        <v>0</v>
      </c>
    </row>
    <row r="481" spans="1:165" ht="34.5" customHeight="1">
      <c r="A481" s="445">
        <f t="shared" ca="1" si="844"/>
        <v>0</v>
      </c>
      <c r="B481" s="446">
        <f>IF(R481&lt;&gt;"",IF(COUNTIF(R$11:R481,R481)=1,MAX(B$11:B480)+1,INDEX(B$11:B480,MATCH(R481,R$11:R480,0),1)),0)</f>
        <v>1</v>
      </c>
      <c r="C481" s="446">
        <f ca="1">IF(T481&lt;&gt;"",IF(COUNTIF(T$11:T481,T481)=1,MAX(C$11:C480)+1,INDEX(C$11:C480,MATCH(T481,T$11:T480,0),1)),0)</f>
        <v>0</v>
      </c>
      <c r="D481" s="446">
        <f ca="1">IF(U481&lt;&gt;"",IF(COUNTIF(U$11:U481,U481)=1,MAX(D$11:D480)+1,INDEX(D$11:D480,MATCH(U481,U$11:U480,0),1)),0)</f>
        <v>0</v>
      </c>
      <c r="E481" s="446">
        <f ca="1">IF(S481&lt;&gt;"",IF(COUNTIF(S$11:S481,S481)=1,MAX(E$11:E480)+1,INDEX(E$11:E480,MATCH(S481,S$11:S480,0),1)),0)</f>
        <v>0</v>
      </c>
      <c r="F481" s="446">
        <f ca="1">IF(Z481&lt;&gt;"",IF(COUNTIF(Z$11:Z481,Z481)=1,MAX(F$11:F480)+1,INDEX(F$11:F480,MATCH(Z481,Z$11:Z480,0),1)),0)</f>
        <v>0</v>
      </c>
      <c r="G481" s="447" cm="1">
        <f t="array" aca="1" ref="G481" ca="1">IF(Z481&lt;&gt;"",IF(COUNTIFS(Z$11:Z481,Z481,W$11:W481,W481)=1,MAX(G$11:G480)+1,INDEX(G$11:G480,MATCH(Z481&amp;W481,Z$11:Z480&amp;W$11:W481,0),1)),0)</f>
        <v>0</v>
      </c>
      <c r="H481" s="447">
        <f t="shared" ca="1" si="845"/>
        <v>0</v>
      </c>
      <c r="I481" s="447">
        <f ca="1">IF(T481="",0,IF(COUNTIF(T$11:T481,T481)=1,1,0))</f>
        <v>0</v>
      </c>
      <c r="J481" s="447">
        <f ca="1">IF(U481="",0,IF(COUNTIF(U$11:U481,U481)=1,1,0))</f>
        <v>0</v>
      </c>
      <c r="K481" s="447">
        <f ca="1">IF(S481="",0,IF(COUNTIF(S$11:S481,S481)=1,1,0))</f>
        <v>0</v>
      </c>
      <c r="L481" s="446">
        <f ca="1">IF(Z481="",0,IF(COUNTIF(Z$11:Z481,Z481)=1,1,0))</f>
        <v>0</v>
      </c>
      <c r="M481" s="767">
        <f ca="1">IF($W481=2,IF(COUNTIFS($W$11:$W481,2,$Z$11:$Z481,$Z481)=1,1,0),0)</f>
        <v>0</v>
      </c>
      <c r="N481" s="767">
        <f ca="1">IF($W481=1,IF(COUNTIFS($W$11:$W481,2,$Z$11:$Z481,$Z481)=1,1,0),0)</f>
        <v>0</v>
      </c>
      <c r="O481" s="446">
        <f ca="1">IF(H481=0,0,IF(COUNTIF(Z$11:Z481,Z481)=1,1,0))</f>
        <v>0</v>
      </c>
      <c r="P481" s="448" t="str">
        <f t="shared" ca="1" si="846"/>
        <v>石川県</v>
      </c>
      <c r="Q481" s="89">
        <f t="shared" ca="1" si="847"/>
        <v>471</v>
      </c>
      <c r="R481" s="170" t="s">
        <v>459</v>
      </c>
      <c r="S481" s="357" t="str">
        <f t="shared" ca="1" si="848"/>
        <v/>
      </c>
      <c r="T481" s="357" t="str">
        <f t="shared" ca="1" si="849"/>
        <v/>
      </c>
      <c r="U481" s="58" t="str">
        <f t="shared" ca="1" si="850"/>
        <v/>
      </c>
      <c r="V481" s="58" t="str">
        <f t="shared" ca="1" si="851"/>
        <v/>
      </c>
      <c r="W481" s="920" t="str">
        <f t="shared" ca="1" si="852"/>
        <v/>
      </c>
      <c r="X481" s="369">
        <f ca="1">IFERROR(VLOOKUP(W481,'（様式１号）３整理番号表'!$B$4:$H$5,2,FALSE),0)</f>
        <v>0</v>
      </c>
      <c r="Y481" s="768" t="str" cm="1">
        <f t="array" aca="1" ref="Y481" ca="1">IF(AND(D481=0,F481=0),"",IF(COUNTIF(D$11:D481,D481)=1,1,IF(COUNTIFS(D$11:D481,D481,F$11:F481,F481)=1,INDEX((D$11:D481,F$11:F481,Y$11:Y481),MATCH(_xlfn.MAXIFS(F$11:F480,D$11:D480,D481),$F$11:F481,0),1,3)+1,INDEX((D$11:D481,F$11:F481,Y$11:Y481),MATCH(D481&amp;F481,D$11:D481&amp;F$11:F481,0),1,3))))</f>
        <v/>
      </c>
      <c r="Z481" s="40" t="str">
        <f t="shared" ca="1" si="853"/>
        <v/>
      </c>
      <c r="AA481" s="924" t="str">
        <f t="shared" ca="1" si="854"/>
        <v/>
      </c>
      <c r="AB481" s="93">
        <f ca="1">IFERROR(VLOOKUP(AA481,'（様式１号）３整理番号表'!$B$10:$H$16,2,FALSE),0)</f>
        <v>0</v>
      </c>
      <c r="AC481" s="924" t="str">
        <f t="shared" ca="1" si="855"/>
        <v/>
      </c>
      <c r="AD481" s="924" t="str">
        <f t="shared" ca="1" si="856"/>
        <v/>
      </c>
      <c r="AE481" s="93">
        <f ca="1">IFERROR(VLOOKUP(AD481,'（様式１号）３整理番号表'!$B$21:$H$22,2,FALSE),0)</f>
        <v>0</v>
      </c>
      <c r="AF481" s="924" t="str">
        <f t="shared" ca="1" si="857"/>
        <v/>
      </c>
      <c r="AG481" s="93">
        <f ca="1">IFERROR(VLOOKUP(AF481,'（様式１号）３整理番号表'!$B$26:$H$31,2,FALSE),0)</f>
        <v>0</v>
      </c>
      <c r="AH481" s="924" t="str">
        <f t="shared" ca="1" si="858"/>
        <v/>
      </c>
      <c r="AI481" s="93">
        <f ca="1">IFERROR(VLOOKUP(AH481,'（様式１号）３整理番号表'!$J$5:$N$59,2,FALSE),0)</f>
        <v>0</v>
      </c>
      <c r="AJ481" s="77" t="str">
        <f t="shared" ca="1" si="859"/>
        <v/>
      </c>
      <c r="AK481" s="93">
        <f ca="1">IFERROR(VLOOKUP(AJ481,'（様式１号）３整理番号表'!$P$5:$R$29,2,FALSE),0)</f>
        <v>0</v>
      </c>
      <c r="AL481" s="921" t="str">
        <f t="shared" ca="1" si="860"/>
        <v/>
      </c>
      <c r="AM481" s="921" t="str">
        <f t="shared" ca="1" si="861"/>
        <v/>
      </c>
      <c r="AN481" s="921"/>
      <c r="AO481" s="77" t="str">
        <f t="shared" ca="1" si="862"/>
        <v/>
      </c>
      <c r="AP481" s="93">
        <f ca="1">IFERROR(VLOOKUP(AO481,'（様式１号）３整理番号表'!$P$5:$R$29,2,FALSE),0)</f>
        <v>0</v>
      </c>
      <c r="AQ481" s="924" t="str">
        <f t="shared" ca="1" si="863"/>
        <v/>
      </c>
      <c r="AR481" s="93">
        <f t="shared" ca="1" si="864"/>
        <v>0</v>
      </c>
      <c r="AS481" s="924" t="str">
        <f t="shared" ca="1" si="865"/>
        <v/>
      </c>
      <c r="AT481" s="40" t="str">
        <f t="shared" ca="1" si="866"/>
        <v/>
      </c>
      <c r="AU481" s="93" t="str">
        <f t="shared" ca="1" si="867"/>
        <v/>
      </c>
      <c r="AV481" s="923" t="str">
        <f t="shared" ca="1" si="868"/>
        <v/>
      </c>
      <c r="AW481" s="926" t="str">
        <f t="shared" ca="1" si="869"/>
        <v/>
      </c>
      <c r="AX481" s="925" t="str">
        <f t="shared" ca="1" si="870"/>
        <v/>
      </c>
      <c r="AY481" s="925" t="str">
        <f t="shared" ca="1" si="870"/>
        <v/>
      </c>
      <c r="AZ481" s="925" t="str">
        <f t="shared" ca="1" si="870"/>
        <v/>
      </c>
      <c r="BA481" s="925" t="str">
        <f t="shared" ca="1" si="870"/>
        <v/>
      </c>
      <c r="BB481" s="925" t="str">
        <f t="shared" ca="1" si="871"/>
        <v/>
      </c>
      <c r="BC481" s="925" t="str">
        <f t="shared" ca="1" si="872"/>
        <v/>
      </c>
      <c r="BD481" s="925" t="str">
        <f t="shared" ca="1" si="872"/>
        <v/>
      </c>
      <c r="BE481" s="925" t="str">
        <f t="shared" ca="1" si="872"/>
        <v/>
      </c>
      <c r="BF481" s="77" t="str">
        <f t="shared" ca="1" si="873"/>
        <v/>
      </c>
      <c r="BG481" s="924" t="str">
        <f t="shared" ca="1" si="874"/>
        <v/>
      </c>
      <c r="BH481" s="94">
        <f ca="1">IF(BF481&lt;&gt;"",INDEX('（様式１号）３整理番号表'!$AB$7:$AQ$12,MATCH(BF481,'（様式１号）３整理番号表'!$AA$7:$AA$12,0),MATCH(BG481,'（様式１号）３整理番号表'!$AB$6:$AQ$6,0)),0)</f>
        <v>0</v>
      </c>
      <c r="BI481" s="921" t="str">
        <f t="shared" ca="1" si="875"/>
        <v/>
      </c>
      <c r="BJ481" s="922" t="str">
        <f t="shared" ca="1" si="876"/>
        <v/>
      </c>
      <c r="BK481" s="926" t="str">
        <f t="shared" ca="1" si="877"/>
        <v/>
      </c>
      <c r="BL481" s="922" t="str">
        <f t="shared" ca="1" si="878"/>
        <v/>
      </c>
      <c r="BM481" s="79" t="str">
        <f t="shared" ca="1" si="879"/>
        <v/>
      </c>
      <c r="BN481" s="82" t="str">
        <f t="shared" ca="1" si="880"/>
        <v/>
      </c>
      <c r="BO481" s="83" t="str">
        <f t="shared" ca="1" si="881"/>
        <v/>
      </c>
      <c r="BP481" s="84" t="str">
        <f t="shared" ca="1" si="882"/>
        <v/>
      </c>
      <c r="BQ481" s="82" t="str">
        <f t="shared" ca="1" si="883"/>
        <v/>
      </c>
      <c r="BR481" s="97" t="str">
        <f t="shared" ca="1" si="884"/>
        <v/>
      </c>
      <c r="BS481" s="95" t="str">
        <f t="shared" ca="1" si="885"/>
        <v/>
      </c>
      <c r="BT481" s="184" t="str">
        <f t="shared" ca="1" si="886"/>
        <v/>
      </c>
      <c r="BU481" s="611" t="str">
        <f t="shared" ca="1" si="887"/>
        <v/>
      </c>
      <c r="BV481" s="77" t="str">
        <f t="shared" ca="1" si="888"/>
        <v/>
      </c>
      <c r="BW481" s="85" t="str">
        <f t="shared" ca="1" si="889"/>
        <v/>
      </c>
      <c r="BX481" s="86" t="str">
        <f t="shared" ca="1" si="890"/>
        <v/>
      </c>
      <c r="BY481" s="231">
        <f ca="1">IF('ポイント要件確認等（個別表）'!AD481=1,ROUNDDOWN('ポイント要件確認等（個別表）'!AV481,-3),IF('ポイント要件確認等（個別表）'!AD481=2,ROUNDDOWN('ポイント要件確認等（個別表）'!BH481,-3),IF('ポイント要件確認等（個別表）'!AD481=3,ROUNDDOWN('ポイント要件確認等（個別表）'!BT481,-3),0)))</f>
        <v>0</v>
      </c>
      <c r="BZ481" s="86" t="str">
        <f t="shared" ca="1" si="891"/>
        <v/>
      </c>
      <c r="CA481" s="232" t="str">
        <f t="shared" ca="1" si="892"/>
        <v/>
      </c>
      <c r="CB481" s="232">
        <f t="shared" ca="1" si="893"/>
        <v>0</v>
      </c>
      <c r="CC481" s="86" t="str">
        <f t="shared" ca="1" si="894"/>
        <v/>
      </c>
      <c r="CD481" s="86" t="str">
        <f t="shared" ca="1" si="895"/>
        <v/>
      </c>
      <c r="CE481" s="609"/>
      <c r="CF481" s="86" t="str">
        <f t="shared" ca="1" si="896"/>
        <v/>
      </c>
      <c r="CG481" s="185" t="str">
        <f t="shared" ca="1" si="897"/>
        <v/>
      </c>
      <c r="CH481" s="246" t="str">
        <f t="shared" ca="1" si="898"/>
        <v>含税額</v>
      </c>
      <c r="CI481" s="247" t="str">
        <f t="shared" ca="1" si="899"/>
        <v/>
      </c>
      <c r="CJ481" s="87" t="str">
        <f ca="1">IFERROR(IF(INDIRECT("'("&amp;'２個別表'!EO481&amp;")'!AR"&amp;84+EP481)&lt;&gt;1,"",1),"")</f>
        <v/>
      </c>
      <c r="CK481" s="244" t="str">
        <f t="shared" ca="1" si="900"/>
        <v/>
      </c>
      <c r="CL481" s="235" t="str">
        <f t="shared" ca="1" si="901"/>
        <v/>
      </c>
      <c r="CM481" s="239" t="str">
        <f t="shared" ca="1" si="902"/>
        <v/>
      </c>
      <c r="CN481" s="77" t="str">
        <f t="shared" ca="1" si="903"/>
        <v/>
      </c>
      <c r="CO481" s="93" t="str">
        <f ca="1">IFERROR(VLOOKUP(CN481,'（様式１号）３整理番号表'!$T$5:$V$15,2,FALSE),"")</f>
        <v/>
      </c>
      <c r="CP481" s="924" t="str">
        <f t="shared" ca="1" si="904"/>
        <v/>
      </c>
      <c r="CQ481" s="93" t="str">
        <f ca="1">IFERROR(VLOOKUP(CP481,'（様式１号）３整理番号表'!$T$19:$V$24,2,FALSE),"")</f>
        <v/>
      </c>
      <c r="CR481" s="924" t="str">
        <f ca="1">IFERROR(IF(INDIRECT("'("&amp;'２個別表'!EO481&amp;")'!AV"&amp;84+EP481)&lt;&gt;1,"",1),"")</f>
        <v/>
      </c>
      <c r="CS481" s="232">
        <f t="shared" ca="1" si="905"/>
        <v>0</v>
      </c>
      <c r="CT481" s="248">
        <f t="shared" ca="1" si="906"/>
        <v>0</v>
      </c>
      <c r="CU481" s="376" t="str">
        <f ca="1">IF(ER481="補強",IF(COUNTIFS($Z$11:Z481,Z481,$W$11:W481,1)=1,"１①",""),IF(COUNTIFS($Z$11:Z481,Z481,$W$11:W481,2)=1,"２①",""))</f>
        <v/>
      </c>
      <c r="CV481" s="57" t="str">
        <f t="shared" ca="1" si="907"/>
        <v/>
      </c>
      <c r="CW481" s="927" t="str">
        <f t="shared" ca="1" si="908"/>
        <v/>
      </c>
      <c r="CX481" s="256" t="str">
        <f t="shared" ca="1" si="909"/>
        <v/>
      </c>
      <c r="CY481" s="256" t="str">
        <f t="shared" ca="1" si="910"/>
        <v/>
      </c>
      <c r="CZ481" s="256" t="str">
        <f t="shared" ca="1" si="911"/>
        <v/>
      </c>
      <c r="DA481" s="256" t="str">
        <f t="shared" ca="1" si="912"/>
        <v/>
      </c>
      <c r="DB481" s="316" t="str">
        <f ca="1">IFERROR(VLOOKUP($CU481,'（様式１号）３整理番号表'!$Z$19:$AB$32,3,FALSE),"")</f>
        <v/>
      </c>
      <c r="DC481" s="259" t="str">
        <f t="shared" ca="1" si="913"/>
        <v>-</v>
      </c>
      <c r="DD481" s="618" t="str">
        <f t="shared" ca="1" si="914"/>
        <v/>
      </c>
      <c r="DE481" s="321" t="str">
        <f ca="1">IF(AND(AO481=18,AS481=1),IF(COUNTIFS($Y$11:Y481,Y481,$AS$11:AS481,1)=1,"２②",""),IF($CU481="１①",INDEX(INDIRECT("'("&amp;$EO481&amp;")'!AR116:BB116"),1,MATCH(INDIRECT("'("&amp;$EO481&amp;")'!C118"),INDIRECT("'("&amp;$EO481&amp;")'!AR119:BB119"),0)),""))</f>
        <v/>
      </c>
      <c r="DF481" s="324" t="str">
        <f t="shared" ca="1" si="915"/>
        <v/>
      </c>
      <c r="DG481" s="313" t="str">
        <f t="shared" ca="1" si="916"/>
        <v/>
      </c>
      <c r="DH481" s="313" t="str">
        <f t="shared" ca="1" si="917"/>
        <v/>
      </c>
      <c r="DI481" s="313" t="str">
        <f t="shared" ca="1" si="918"/>
        <v/>
      </c>
      <c r="DJ481" s="313" t="str">
        <f t="shared" ca="1" si="919"/>
        <v/>
      </c>
      <c r="DK481" s="328" t="str">
        <f t="shared" ca="1" si="920"/>
        <v/>
      </c>
      <c r="DL481" s="334" t="str">
        <f t="shared" ca="1" si="921"/>
        <v/>
      </c>
      <c r="DM481" s="915" t="str">
        <f t="shared" ca="1" si="922"/>
        <v/>
      </c>
      <c r="DN481" s="15"/>
      <c r="DO481" s="324"/>
      <c r="DP481" s="16"/>
      <c r="DQ481" s="16"/>
      <c r="DR481" s="16"/>
      <c r="DS481" s="16"/>
      <c r="DT481" s="318" t="str">
        <f>IFERROR(VLOOKUP($DN481,'（様式１号）３整理番号表'!$Z$19:$AB$32,3,FALSE),"")</f>
        <v/>
      </c>
      <c r="DU481" s="259" t="str">
        <f t="shared" si="923"/>
        <v/>
      </c>
      <c r="DV481" s="14"/>
      <c r="DW481" s="17" t="str">
        <f t="shared" ca="1" si="924"/>
        <v/>
      </c>
      <c r="DX481" s="88" t="str">
        <f t="shared" ca="1" si="941"/>
        <v/>
      </c>
      <c r="DZ481" s="339">
        <f t="shared" ca="1" si="943"/>
        <v>0</v>
      </c>
      <c r="EA481" s="339">
        <f t="shared" ca="1" si="943"/>
        <v>0</v>
      </c>
      <c r="EB481" s="339">
        <f t="shared" ca="1" si="943"/>
        <v>0</v>
      </c>
      <c r="EC481" s="339">
        <f t="shared" ca="1" si="943"/>
        <v>0</v>
      </c>
      <c r="ED481" s="339">
        <f t="shared" ca="1" si="943"/>
        <v>0</v>
      </c>
      <c r="EE481" s="339">
        <f t="shared" ca="1" si="943"/>
        <v>0</v>
      </c>
      <c r="EF481" s="339">
        <f t="shared" ca="1" si="943"/>
        <v>0</v>
      </c>
      <c r="EG481" s="339">
        <f t="shared" ca="1" si="943"/>
        <v>0</v>
      </c>
      <c r="EH481" s="339">
        <f t="shared" ca="1" si="943"/>
        <v>0</v>
      </c>
      <c r="EI481" s="339">
        <f t="shared" ca="1" si="943"/>
        <v>0</v>
      </c>
      <c r="EJ481" s="339">
        <f t="shared" ca="1" si="943"/>
        <v>0</v>
      </c>
      <c r="EK481" s="339">
        <f t="shared" ca="1" si="943"/>
        <v>0</v>
      </c>
      <c r="EL481" s="339">
        <f t="shared" ca="1" si="943"/>
        <v>0</v>
      </c>
      <c r="EM481" s="339">
        <f t="shared" ca="1" si="943"/>
        <v>0</v>
      </c>
      <c r="EO481" s="919" t="str">
        <f t="shared" ca="1" si="843"/>
        <v/>
      </c>
      <c r="EP481" s="919" t="str">
        <f t="shared" ca="1" si="925"/>
        <v/>
      </c>
      <c r="EQ481" s="919" t="str">
        <f t="shared" ca="1" si="926"/>
        <v/>
      </c>
      <c r="ER481" s="919" t="str">
        <f t="shared" ca="1" si="927"/>
        <v/>
      </c>
      <c r="ES481" s="919" t="str">
        <f ca="1">IFERROR(INDEX('郵便番号（石川県）'!$A$3:$F$2574,MATCH(INDIRECT("'("&amp;EO481&amp;")'!E7"),'郵便番号（石川県）'!$A$3:$A$2574,0),6),"")</f>
        <v/>
      </c>
      <c r="ET481" s="919" t="str">
        <f ca="1">IFERROR(INDEX('郵便番号（石川県）'!$A$3:$F$2574,MATCH(INDIRECT("'("&amp;$EO481&amp;")'!E7"),'郵便番号（石川県）'!$A$3:$A$2574,0),5),"")</f>
        <v/>
      </c>
      <c r="EU481" s="919" t="str">
        <f t="shared" ca="1" si="928"/>
        <v/>
      </c>
      <c r="EV481" s="919" t="str">
        <f t="shared" ca="1" si="929"/>
        <v/>
      </c>
      <c r="EW481" s="919" t="str">
        <f t="shared" ca="1" si="930"/>
        <v/>
      </c>
      <c r="EX481" s="919" t="str">
        <f t="shared" ca="1" si="931"/>
        <v/>
      </c>
      <c r="EY481" s="919" t="str">
        <f t="shared" ca="1" si="932"/>
        <v/>
      </c>
      <c r="EZ481" s="919" t="str">
        <f t="shared" ca="1" si="933"/>
        <v/>
      </c>
      <c r="FA481" s="919" t="str">
        <f t="shared" ca="1" si="934"/>
        <v/>
      </c>
      <c r="FB481" s="919" t="str">
        <f t="shared" ca="1" si="935"/>
        <v/>
      </c>
      <c r="FC481" s="919" t="str">
        <f t="shared" ca="1" si="936"/>
        <v/>
      </c>
      <c r="FD481" s="627" t="str">
        <f t="shared" ca="1" si="937"/>
        <v/>
      </c>
      <c r="FE481" s="630">
        <v>471</v>
      </c>
      <c r="FF481" s="299" t="str">
        <f t="shared" ca="1" si="938"/>
        <v/>
      </c>
      <c r="FG481" s="993" t="str">
        <f t="shared" ca="1" si="939"/>
        <v/>
      </c>
      <c r="FH481" s="919" t="str">
        <f t="shared" ca="1" si="940"/>
        <v/>
      </c>
      <c r="FI481" s="299">
        <f ca="1">COUNTIF($FH$11:FH481,"■")</f>
        <v>0</v>
      </c>
    </row>
    <row r="482" spans="1:165" ht="34.5" customHeight="1">
      <c r="A482" s="445">
        <f t="shared" ca="1" si="844"/>
        <v>0</v>
      </c>
      <c r="B482" s="446">
        <f>IF(R482&lt;&gt;"",IF(COUNTIF(R$11:R482,R482)=1,MAX(B$11:B481)+1,INDEX(B$11:B481,MATCH(R482,R$11:R481,0),1)),0)</f>
        <v>1</v>
      </c>
      <c r="C482" s="446">
        <f ca="1">IF(T482&lt;&gt;"",IF(COUNTIF(T$11:T482,T482)=1,MAX(C$11:C481)+1,INDEX(C$11:C481,MATCH(T482,T$11:T481,0),1)),0)</f>
        <v>0</v>
      </c>
      <c r="D482" s="446">
        <f ca="1">IF(U482&lt;&gt;"",IF(COUNTIF(U$11:U482,U482)=1,MAX(D$11:D481)+1,INDEX(D$11:D481,MATCH(U482,U$11:U481,0),1)),0)</f>
        <v>0</v>
      </c>
      <c r="E482" s="446">
        <f ca="1">IF(S482&lt;&gt;"",IF(COUNTIF(S$11:S482,S482)=1,MAX(E$11:E481)+1,INDEX(E$11:E481,MATCH(S482,S$11:S481,0),1)),0)</f>
        <v>0</v>
      </c>
      <c r="F482" s="446">
        <f ca="1">IF(Z482&lt;&gt;"",IF(COUNTIF(Z$11:Z482,Z482)=1,MAX(F$11:F481)+1,INDEX(F$11:F481,MATCH(Z482,Z$11:Z481,0),1)),0)</f>
        <v>0</v>
      </c>
      <c r="G482" s="447" cm="1">
        <f t="array" aca="1" ref="G482" ca="1">IF(Z482&lt;&gt;"",IF(COUNTIFS(Z$11:Z482,Z482,W$11:W482,W482)=1,MAX(G$11:G481)+1,INDEX(G$11:G481,MATCH(Z482&amp;W482,Z$11:Z481&amp;W$11:W482,0),1)),0)</f>
        <v>0</v>
      </c>
      <c r="H482" s="447">
        <f t="shared" ca="1" si="845"/>
        <v>0</v>
      </c>
      <c r="I482" s="447">
        <f ca="1">IF(T482="",0,IF(COUNTIF(T$11:T482,T482)=1,1,0))</f>
        <v>0</v>
      </c>
      <c r="J482" s="447">
        <f ca="1">IF(U482="",0,IF(COUNTIF(U$11:U482,U482)=1,1,0))</f>
        <v>0</v>
      </c>
      <c r="K482" s="447">
        <f ca="1">IF(S482="",0,IF(COUNTIF(S$11:S482,S482)=1,1,0))</f>
        <v>0</v>
      </c>
      <c r="L482" s="446">
        <f ca="1">IF(Z482="",0,IF(COUNTIF(Z$11:Z482,Z482)=1,1,0))</f>
        <v>0</v>
      </c>
      <c r="M482" s="767">
        <f ca="1">IF($W482=2,IF(COUNTIFS($W$11:$W482,2,$Z$11:$Z482,$Z482)=1,1,0),0)</f>
        <v>0</v>
      </c>
      <c r="N482" s="767">
        <f ca="1">IF($W482=1,IF(COUNTIFS($W$11:$W482,2,$Z$11:$Z482,$Z482)=1,1,0),0)</f>
        <v>0</v>
      </c>
      <c r="O482" s="446">
        <f ca="1">IF(H482=0,0,IF(COUNTIF(Z$11:Z482,Z482)=1,1,0))</f>
        <v>0</v>
      </c>
      <c r="P482" s="448" t="str">
        <f t="shared" ca="1" si="846"/>
        <v>石川県</v>
      </c>
      <c r="Q482" s="89">
        <f t="shared" ca="1" si="847"/>
        <v>472</v>
      </c>
      <c r="R482" s="170" t="s">
        <v>459</v>
      </c>
      <c r="S482" s="357" t="str">
        <f t="shared" ca="1" si="848"/>
        <v/>
      </c>
      <c r="T482" s="357" t="str">
        <f t="shared" ca="1" si="849"/>
        <v/>
      </c>
      <c r="U482" s="58" t="str">
        <f t="shared" ca="1" si="850"/>
        <v/>
      </c>
      <c r="V482" s="58" t="str">
        <f t="shared" ca="1" si="851"/>
        <v/>
      </c>
      <c r="W482" s="920" t="str">
        <f t="shared" ca="1" si="852"/>
        <v/>
      </c>
      <c r="X482" s="369">
        <f ca="1">IFERROR(VLOOKUP(W482,'（様式１号）３整理番号表'!$B$4:$H$5,2,FALSE),0)</f>
        <v>0</v>
      </c>
      <c r="Y482" s="768" t="str" cm="1">
        <f t="array" aca="1" ref="Y482" ca="1">IF(AND(D482=0,F482=0),"",IF(COUNTIF(D$11:D482,D482)=1,1,IF(COUNTIFS(D$11:D482,D482,F$11:F482,F482)=1,INDEX((D$11:D482,F$11:F482,Y$11:Y482),MATCH(_xlfn.MAXIFS(F$11:F481,D$11:D481,D482),$F$11:F482,0),1,3)+1,INDEX((D$11:D482,F$11:F482,Y$11:Y482),MATCH(D482&amp;F482,D$11:D482&amp;F$11:F482,0),1,3))))</f>
        <v/>
      </c>
      <c r="Z482" s="40" t="str">
        <f t="shared" ca="1" si="853"/>
        <v/>
      </c>
      <c r="AA482" s="924" t="str">
        <f t="shared" ca="1" si="854"/>
        <v/>
      </c>
      <c r="AB482" s="93">
        <f ca="1">IFERROR(VLOOKUP(AA482,'（様式１号）３整理番号表'!$B$10:$H$16,2,FALSE),0)</f>
        <v>0</v>
      </c>
      <c r="AC482" s="924" t="str">
        <f t="shared" ca="1" si="855"/>
        <v/>
      </c>
      <c r="AD482" s="924" t="str">
        <f t="shared" ca="1" si="856"/>
        <v/>
      </c>
      <c r="AE482" s="93">
        <f ca="1">IFERROR(VLOOKUP(AD482,'（様式１号）３整理番号表'!$B$21:$H$22,2,FALSE),0)</f>
        <v>0</v>
      </c>
      <c r="AF482" s="924" t="str">
        <f t="shared" ca="1" si="857"/>
        <v/>
      </c>
      <c r="AG482" s="93">
        <f ca="1">IFERROR(VLOOKUP(AF482,'（様式１号）３整理番号表'!$B$26:$H$31,2,FALSE),0)</f>
        <v>0</v>
      </c>
      <c r="AH482" s="924" t="str">
        <f t="shared" ca="1" si="858"/>
        <v/>
      </c>
      <c r="AI482" s="93">
        <f ca="1">IFERROR(VLOOKUP(AH482,'（様式１号）３整理番号表'!$J$5:$N$59,2,FALSE),0)</f>
        <v>0</v>
      </c>
      <c r="AJ482" s="77" t="str">
        <f t="shared" ca="1" si="859"/>
        <v/>
      </c>
      <c r="AK482" s="93">
        <f ca="1">IFERROR(VLOOKUP(AJ482,'（様式１号）３整理番号表'!$P$5:$R$29,2,FALSE),0)</f>
        <v>0</v>
      </c>
      <c r="AL482" s="921" t="str">
        <f t="shared" ca="1" si="860"/>
        <v/>
      </c>
      <c r="AM482" s="921" t="str">
        <f t="shared" ca="1" si="861"/>
        <v/>
      </c>
      <c r="AN482" s="921"/>
      <c r="AO482" s="77" t="str">
        <f t="shared" ca="1" si="862"/>
        <v/>
      </c>
      <c r="AP482" s="93">
        <f ca="1">IFERROR(VLOOKUP(AO482,'（様式１号）３整理番号表'!$P$5:$R$29,2,FALSE),0)</f>
        <v>0</v>
      </c>
      <c r="AQ482" s="924" t="str">
        <f t="shared" ca="1" si="863"/>
        <v/>
      </c>
      <c r="AR482" s="93">
        <f t="shared" ca="1" si="864"/>
        <v>0</v>
      </c>
      <c r="AS482" s="924" t="str">
        <f t="shared" ca="1" si="865"/>
        <v/>
      </c>
      <c r="AT482" s="40" t="str">
        <f t="shared" ca="1" si="866"/>
        <v/>
      </c>
      <c r="AU482" s="93" t="str">
        <f t="shared" ca="1" si="867"/>
        <v/>
      </c>
      <c r="AV482" s="923" t="str">
        <f t="shared" ca="1" si="868"/>
        <v/>
      </c>
      <c r="AW482" s="926" t="str">
        <f t="shared" ca="1" si="869"/>
        <v/>
      </c>
      <c r="AX482" s="925" t="str">
        <f t="shared" ca="1" si="870"/>
        <v/>
      </c>
      <c r="AY482" s="925" t="str">
        <f t="shared" ca="1" si="870"/>
        <v/>
      </c>
      <c r="AZ482" s="925" t="str">
        <f t="shared" ca="1" si="870"/>
        <v/>
      </c>
      <c r="BA482" s="925" t="str">
        <f t="shared" ca="1" si="870"/>
        <v/>
      </c>
      <c r="BB482" s="925" t="str">
        <f t="shared" ca="1" si="871"/>
        <v/>
      </c>
      <c r="BC482" s="925" t="str">
        <f t="shared" ca="1" si="872"/>
        <v/>
      </c>
      <c r="BD482" s="925" t="str">
        <f t="shared" ca="1" si="872"/>
        <v/>
      </c>
      <c r="BE482" s="925" t="str">
        <f t="shared" ca="1" si="872"/>
        <v/>
      </c>
      <c r="BF482" s="77" t="str">
        <f t="shared" ca="1" si="873"/>
        <v/>
      </c>
      <c r="BG482" s="924" t="str">
        <f t="shared" ca="1" si="874"/>
        <v/>
      </c>
      <c r="BH482" s="94">
        <f ca="1">IF(BF482&lt;&gt;"",INDEX('（様式１号）３整理番号表'!$AB$7:$AQ$12,MATCH(BF482,'（様式１号）３整理番号表'!$AA$7:$AA$12,0),MATCH(BG482,'（様式１号）３整理番号表'!$AB$6:$AQ$6,0)),0)</f>
        <v>0</v>
      </c>
      <c r="BI482" s="921" t="str">
        <f t="shared" ca="1" si="875"/>
        <v/>
      </c>
      <c r="BJ482" s="922" t="str">
        <f t="shared" ca="1" si="876"/>
        <v/>
      </c>
      <c r="BK482" s="926" t="str">
        <f t="shared" ca="1" si="877"/>
        <v/>
      </c>
      <c r="BL482" s="922" t="str">
        <f t="shared" ca="1" si="878"/>
        <v/>
      </c>
      <c r="BM482" s="79" t="str">
        <f t="shared" ca="1" si="879"/>
        <v/>
      </c>
      <c r="BN482" s="82" t="str">
        <f t="shared" ca="1" si="880"/>
        <v/>
      </c>
      <c r="BO482" s="83" t="str">
        <f t="shared" ca="1" si="881"/>
        <v/>
      </c>
      <c r="BP482" s="84" t="str">
        <f t="shared" ca="1" si="882"/>
        <v/>
      </c>
      <c r="BQ482" s="82" t="str">
        <f t="shared" ca="1" si="883"/>
        <v/>
      </c>
      <c r="BR482" s="97" t="str">
        <f t="shared" ca="1" si="884"/>
        <v/>
      </c>
      <c r="BS482" s="95" t="str">
        <f t="shared" ca="1" si="885"/>
        <v/>
      </c>
      <c r="BT482" s="184" t="str">
        <f t="shared" ca="1" si="886"/>
        <v/>
      </c>
      <c r="BU482" s="611" t="str">
        <f t="shared" ca="1" si="887"/>
        <v/>
      </c>
      <c r="BV482" s="77" t="str">
        <f t="shared" ca="1" si="888"/>
        <v/>
      </c>
      <c r="BW482" s="85" t="str">
        <f t="shared" ca="1" si="889"/>
        <v/>
      </c>
      <c r="BX482" s="86" t="str">
        <f t="shared" ca="1" si="890"/>
        <v/>
      </c>
      <c r="BY482" s="231">
        <f ca="1">IF('ポイント要件確認等（個別表）'!AD482=1,ROUNDDOWN('ポイント要件確認等（個別表）'!AV482,-3),IF('ポイント要件確認等（個別表）'!AD482=2,ROUNDDOWN('ポイント要件確認等（個別表）'!BH482,-3),IF('ポイント要件確認等（個別表）'!AD482=3,ROUNDDOWN('ポイント要件確認等（個別表）'!BT482,-3),0)))</f>
        <v>0</v>
      </c>
      <c r="BZ482" s="86" t="str">
        <f t="shared" ca="1" si="891"/>
        <v/>
      </c>
      <c r="CA482" s="232" t="str">
        <f t="shared" ca="1" si="892"/>
        <v/>
      </c>
      <c r="CB482" s="232">
        <f t="shared" ca="1" si="893"/>
        <v>0</v>
      </c>
      <c r="CC482" s="86" t="str">
        <f t="shared" ca="1" si="894"/>
        <v/>
      </c>
      <c r="CD482" s="86" t="str">
        <f t="shared" ca="1" si="895"/>
        <v/>
      </c>
      <c r="CE482" s="609"/>
      <c r="CF482" s="86" t="str">
        <f t="shared" ca="1" si="896"/>
        <v/>
      </c>
      <c r="CG482" s="185" t="str">
        <f t="shared" ca="1" si="897"/>
        <v/>
      </c>
      <c r="CH482" s="246" t="str">
        <f t="shared" ca="1" si="898"/>
        <v>含税額</v>
      </c>
      <c r="CI482" s="247" t="str">
        <f t="shared" ca="1" si="899"/>
        <v/>
      </c>
      <c r="CJ482" s="87" t="str">
        <f ca="1">IFERROR(IF(INDIRECT("'("&amp;'２個別表'!EO482&amp;")'!AR"&amp;84+EP482)&lt;&gt;1,"",1),"")</f>
        <v/>
      </c>
      <c r="CK482" s="244" t="str">
        <f t="shared" ca="1" si="900"/>
        <v/>
      </c>
      <c r="CL482" s="235" t="str">
        <f t="shared" ca="1" si="901"/>
        <v/>
      </c>
      <c r="CM482" s="239" t="str">
        <f t="shared" ca="1" si="902"/>
        <v/>
      </c>
      <c r="CN482" s="77" t="str">
        <f t="shared" ca="1" si="903"/>
        <v/>
      </c>
      <c r="CO482" s="93" t="str">
        <f ca="1">IFERROR(VLOOKUP(CN482,'（様式１号）３整理番号表'!$T$5:$V$15,2,FALSE),"")</f>
        <v/>
      </c>
      <c r="CP482" s="924" t="str">
        <f t="shared" ca="1" si="904"/>
        <v/>
      </c>
      <c r="CQ482" s="93" t="str">
        <f ca="1">IFERROR(VLOOKUP(CP482,'（様式１号）３整理番号表'!$T$19:$V$24,2,FALSE),"")</f>
        <v/>
      </c>
      <c r="CR482" s="924" t="str">
        <f ca="1">IFERROR(IF(INDIRECT("'("&amp;'２個別表'!EO482&amp;")'!AV"&amp;84+EP482)&lt;&gt;1,"",1),"")</f>
        <v/>
      </c>
      <c r="CS482" s="232">
        <f t="shared" ca="1" si="905"/>
        <v>0</v>
      </c>
      <c r="CT482" s="248">
        <f t="shared" ca="1" si="906"/>
        <v>0</v>
      </c>
      <c r="CU482" s="376" t="str">
        <f ca="1">IF(ER482="補強",IF(COUNTIFS($Z$11:Z482,Z482,$W$11:W482,1)=1,"１①",""),IF(COUNTIFS($Z$11:Z482,Z482,$W$11:W482,2)=1,"２①",""))</f>
        <v/>
      </c>
      <c r="CV482" s="57" t="str">
        <f t="shared" ca="1" si="907"/>
        <v/>
      </c>
      <c r="CW482" s="927" t="str">
        <f t="shared" ca="1" si="908"/>
        <v/>
      </c>
      <c r="CX482" s="256" t="str">
        <f t="shared" ca="1" si="909"/>
        <v/>
      </c>
      <c r="CY482" s="256" t="str">
        <f t="shared" ca="1" si="910"/>
        <v/>
      </c>
      <c r="CZ482" s="256" t="str">
        <f t="shared" ca="1" si="911"/>
        <v/>
      </c>
      <c r="DA482" s="256" t="str">
        <f t="shared" ca="1" si="912"/>
        <v/>
      </c>
      <c r="DB482" s="316" t="str">
        <f ca="1">IFERROR(VLOOKUP($CU482,'（様式１号）３整理番号表'!$Z$19:$AB$32,3,FALSE),"")</f>
        <v/>
      </c>
      <c r="DC482" s="259" t="str">
        <f t="shared" ca="1" si="913"/>
        <v>-</v>
      </c>
      <c r="DD482" s="618" t="str">
        <f t="shared" ca="1" si="914"/>
        <v/>
      </c>
      <c r="DE482" s="321" t="str">
        <f ca="1">IF(AND(AO482=18,AS482=1),IF(COUNTIFS($Y$11:Y482,Y482,$AS$11:AS482,1)=1,"２②",""),IF($CU482="１①",INDEX(INDIRECT("'("&amp;$EO482&amp;")'!AR116:BB116"),1,MATCH(INDIRECT("'("&amp;$EO482&amp;")'!C118"),INDIRECT("'("&amp;$EO482&amp;")'!AR119:BB119"),0)),""))</f>
        <v/>
      </c>
      <c r="DF482" s="324" t="str">
        <f t="shared" ca="1" si="915"/>
        <v/>
      </c>
      <c r="DG482" s="313" t="str">
        <f t="shared" ca="1" si="916"/>
        <v/>
      </c>
      <c r="DH482" s="313" t="str">
        <f t="shared" ca="1" si="917"/>
        <v/>
      </c>
      <c r="DI482" s="313" t="str">
        <f t="shared" ca="1" si="918"/>
        <v/>
      </c>
      <c r="DJ482" s="313" t="str">
        <f t="shared" ca="1" si="919"/>
        <v/>
      </c>
      <c r="DK482" s="328" t="str">
        <f t="shared" ca="1" si="920"/>
        <v/>
      </c>
      <c r="DL482" s="334" t="str">
        <f t="shared" ca="1" si="921"/>
        <v/>
      </c>
      <c r="DM482" s="915" t="str">
        <f t="shared" ca="1" si="922"/>
        <v/>
      </c>
      <c r="DN482" s="15"/>
      <c r="DO482" s="324"/>
      <c r="DP482" s="16"/>
      <c r="DQ482" s="16"/>
      <c r="DR482" s="16"/>
      <c r="DS482" s="16"/>
      <c r="DT482" s="318" t="str">
        <f>IFERROR(VLOOKUP($DN482,'（様式１号）３整理番号表'!$Z$19:$AB$32,3,FALSE),"")</f>
        <v/>
      </c>
      <c r="DU482" s="259" t="str">
        <f t="shared" si="923"/>
        <v/>
      </c>
      <c r="DV482" s="14"/>
      <c r="DW482" s="17" t="str">
        <f t="shared" ca="1" si="924"/>
        <v/>
      </c>
      <c r="DX482" s="88" t="str">
        <f t="shared" ca="1" si="941"/>
        <v/>
      </c>
      <c r="DZ482" s="339">
        <f t="shared" ca="1" si="943"/>
        <v>0</v>
      </c>
      <c r="EA482" s="339">
        <f t="shared" ca="1" si="943"/>
        <v>0</v>
      </c>
      <c r="EB482" s="339">
        <f t="shared" ca="1" si="943"/>
        <v>0</v>
      </c>
      <c r="EC482" s="339">
        <f t="shared" ca="1" si="943"/>
        <v>0</v>
      </c>
      <c r="ED482" s="339">
        <f t="shared" ca="1" si="943"/>
        <v>0</v>
      </c>
      <c r="EE482" s="339">
        <f t="shared" ca="1" si="943"/>
        <v>0</v>
      </c>
      <c r="EF482" s="339">
        <f t="shared" ca="1" si="943"/>
        <v>0</v>
      </c>
      <c r="EG482" s="339">
        <f t="shared" ca="1" si="943"/>
        <v>0</v>
      </c>
      <c r="EH482" s="339">
        <f t="shared" ca="1" si="943"/>
        <v>0</v>
      </c>
      <c r="EI482" s="339">
        <f t="shared" ca="1" si="943"/>
        <v>0</v>
      </c>
      <c r="EJ482" s="339">
        <f t="shared" ca="1" si="943"/>
        <v>0</v>
      </c>
      <c r="EK482" s="339">
        <f t="shared" ca="1" si="943"/>
        <v>0</v>
      </c>
      <c r="EL482" s="339">
        <f t="shared" ca="1" si="943"/>
        <v>0</v>
      </c>
      <c r="EM482" s="339">
        <f t="shared" ca="1" si="943"/>
        <v>0</v>
      </c>
      <c r="EO482" s="919" t="str">
        <f t="shared" ca="1" si="843"/>
        <v/>
      </c>
      <c r="EP482" s="919" t="str">
        <f t="shared" ca="1" si="925"/>
        <v/>
      </c>
      <c r="EQ482" s="919" t="str">
        <f t="shared" ca="1" si="926"/>
        <v/>
      </c>
      <c r="ER482" s="919" t="str">
        <f t="shared" ca="1" si="927"/>
        <v/>
      </c>
      <c r="ES482" s="919" t="str">
        <f ca="1">IFERROR(INDEX('郵便番号（石川県）'!$A$3:$F$2574,MATCH(INDIRECT("'("&amp;EO482&amp;")'!E7"),'郵便番号（石川県）'!$A$3:$A$2574,0),6),"")</f>
        <v/>
      </c>
      <c r="ET482" s="919" t="str">
        <f ca="1">IFERROR(INDEX('郵便番号（石川県）'!$A$3:$F$2574,MATCH(INDIRECT("'("&amp;$EO482&amp;")'!E7"),'郵便番号（石川県）'!$A$3:$A$2574,0),5),"")</f>
        <v/>
      </c>
      <c r="EU482" s="919" t="str">
        <f t="shared" ca="1" si="928"/>
        <v/>
      </c>
      <c r="EV482" s="919" t="str">
        <f t="shared" ca="1" si="929"/>
        <v/>
      </c>
      <c r="EW482" s="919" t="str">
        <f t="shared" ca="1" si="930"/>
        <v/>
      </c>
      <c r="EX482" s="919" t="str">
        <f t="shared" ca="1" si="931"/>
        <v/>
      </c>
      <c r="EY482" s="919" t="str">
        <f t="shared" ca="1" si="932"/>
        <v/>
      </c>
      <c r="EZ482" s="919" t="str">
        <f t="shared" ca="1" si="933"/>
        <v/>
      </c>
      <c r="FA482" s="919" t="str">
        <f t="shared" ca="1" si="934"/>
        <v/>
      </c>
      <c r="FB482" s="919" t="str">
        <f t="shared" ca="1" si="935"/>
        <v/>
      </c>
      <c r="FC482" s="919" t="str">
        <f t="shared" ca="1" si="936"/>
        <v/>
      </c>
      <c r="FD482" s="627" t="str">
        <f t="shared" ca="1" si="937"/>
        <v/>
      </c>
      <c r="FE482" s="630">
        <v>472</v>
      </c>
      <c r="FF482" s="299" t="str">
        <f t="shared" ca="1" si="938"/>
        <v/>
      </c>
      <c r="FG482" s="993" t="str">
        <f t="shared" ca="1" si="939"/>
        <v/>
      </c>
      <c r="FH482" s="919" t="str">
        <f t="shared" ca="1" si="940"/>
        <v/>
      </c>
      <c r="FI482" s="299">
        <f ca="1">COUNTIF($FH$11:FH482,"■")</f>
        <v>0</v>
      </c>
    </row>
    <row r="483" spans="1:165" ht="34.5" customHeight="1">
      <c r="A483" s="445">
        <f t="shared" ca="1" si="844"/>
        <v>0</v>
      </c>
      <c r="B483" s="446">
        <f>IF(R483&lt;&gt;"",IF(COUNTIF(R$11:R483,R483)=1,MAX(B$11:B482)+1,INDEX(B$11:B482,MATCH(R483,R$11:R482,0),1)),0)</f>
        <v>1</v>
      </c>
      <c r="C483" s="446">
        <f ca="1">IF(T483&lt;&gt;"",IF(COUNTIF(T$11:T483,T483)=1,MAX(C$11:C482)+1,INDEX(C$11:C482,MATCH(T483,T$11:T482,0),1)),0)</f>
        <v>0</v>
      </c>
      <c r="D483" s="446">
        <f ca="1">IF(U483&lt;&gt;"",IF(COUNTIF(U$11:U483,U483)=1,MAX(D$11:D482)+1,INDEX(D$11:D482,MATCH(U483,U$11:U482,0),1)),0)</f>
        <v>0</v>
      </c>
      <c r="E483" s="446">
        <f ca="1">IF(S483&lt;&gt;"",IF(COUNTIF(S$11:S483,S483)=1,MAX(E$11:E482)+1,INDEX(E$11:E482,MATCH(S483,S$11:S482,0),1)),0)</f>
        <v>0</v>
      </c>
      <c r="F483" s="446">
        <f ca="1">IF(Z483&lt;&gt;"",IF(COUNTIF(Z$11:Z483,Z483)=1,MAX(F$11:F482)+1,INDEX(F$11:F482,MATCH(Z483,Z$11:Z482,0),1)),0)</f>
        <v>0</v>
      </c>
      <c r="G483" s="447" cm="1">
        <f t="array" aca="1" ref="G483" ca="1">IF(Z483&lt;&gt;"",IF(COUNTIFS(Z$11:Z483,Z483,W$11:W483,W483)=1,MAX(G$11:G482)+1,INDEX(G$11:G482,MATCH(Z483&amp;W483,Z$11:Z482&amp;W$11:W483,0),1)),0)</f>
        <v>0</v>
      </c>
      <c r="H483" s="447">
        <f t="shared" ca="1" si="845"/>
        <v>0</v>
      </c>
      <c r="I483" s="447">
        <f ca="1">IF(T483="",0,IF(COUNTIF(T$11:T483,T483)=1,1,0))</f>
        <v>0</v>
      </c>
      <c r="J483" s="447">
        <f ca="1">IF(U483="",0,IF(COUNTIF(U$11:U483,U483)=1,1,0))</f>
        <v>0</v>
      </c>
      <c r="K483" s="447">
        <f ca="1">IF(S483="",0,IF(COUNTIF(S$11:S483,S483)=1,1,0))</f>
        <v>0</v>
      </c>
      <c r="L483" s="446">
        <f ca="1">IF(Z483="",0,IF(COUNTIF(Z$11:Z483,Z483)=1,1,0))</f>
        <v>0</v>
      </c>
      <c r="M483" s="767">
        <f ca="1">IF($W483=2,IF(COUNTIFS($W$11:$W483,2,$Z$11:$Z483,$Z483)=1,1,0),0)</f>
        <v>0</v>
      </c>
      <c r="N483" s="767">
        <f ca="1">IF($W483=1,IF(COUNTIFS($W$11:$W483,2,$Z$11:$Z483,$Z483)=1,1,0),0)</f>
        <v>0</v>
      </c>
      <c r="O483" s="446">
        <f ca="1">IF(H483=0,0,IF(COUNTIF(Z$11:Z483,Z483)=1,1,0))</f>
        <v>0</v>
      </c>
      <c r="P483" s="448" t="str">
        <f t="shared" ca="1" si="846"/>
        <v>石川県</v>
      </c>
      <c r="Q483" s="89">
        <f t="shared" ca="1" si="847"/>
        <v>473</v>
      </c>
      <c r="R483" s="170" t="s">
        <v>459</v>
      </c>
      <c r="S483" s="357" t="str">
        <f t="shared" ca="1" si="848"/>
        <v/>
      </c>
      <c r="T483" s="357" t="str">
        <f t="shared" ca="1" si="849"/>
        <v/>
      </c>
      <c r="U483" s="58" t="str">
        <f t="shared" ca="1" si="850"/>
        <v/>
      </c>
      <c r="V483" s="58" t="str">
        <f t="shared" ca="1" si="851"/>
        <v/>
      </c>
      <c r="W483" s="920" t="str">
        <f t="shared" ca="1" si="852"/>
        <v/>
      </c>
      <c r="X483" s="369">
        <f ca="1">IFERROR(VLOOKUP(W483,'（様式１号）３整理番号表'!$B$4:$H$5,2,FALSE),0)</f>
        <v>0</v>
      </c>
      <c r="Y483" s="768" t="str" cm="1">
        <f t="array" aca="1" ref="Y483" ca="1">IF(AND(D483=0,F483=0),"",IF(COUNTIF(D$11:D483,D483)=1,1,IF(COUNTIFS(D$11:D483,D483,F$11:F483,F483)=1,INDEX((D$11:D483,F$11:F483,Y$11:Y483),MATCH(_xlfn.MAXIFS(F$11:F482,D$11:D482,D483),$F$11:F483,0),1,3)+1,INDEX((D$11:D483,F$11:F483,Y$11:Y483),MATCH(D483&amp;F483,D$11:D483&amp;F$11:F483,0),1,3))))</f>
        <v/>
      </c>
      <c r="Z483" s="40" t="str">
        <f t="shared" ca="1" si="853"/>
        <v/>
      </c>
      <c r="AA483" s="924" t="str">
        <f t="shared" ca="1" si="854"/>
        <v/>
      </c>
      <c r="AB483" s="93">
        <f ca="1">IFERROR(VLOOKUP(AA483,'（様式１号）３整理番号表'!$B$10:$H$16,2,FALSE),0)</f>
        <v>0</v>
      </c>
      <c r="AC483" s="924" t="str">
        <f t="shared" ca="1" si="855"/>
        <v/>
      </c>
      <c r="AD483" s="924" t="str">
        <f t="shared" ca="1" si="856"/>
        <v/>
      </c>
      <c r="AE483" s="93">
        <f ca="1">IFERROR(VLOOKUP(AD483,'（様式１号）３整理番号表'!$B$21:$H$22,2,FALSE),0)</f>
        <v>0</v>
      </c>
      <c r="AF483" s="924" t="str">
        <f t="shared" ca="1" si="857"/>
        <v/>
      </c>
      <c r="AG483" s="93">
        <f ca="1">IFERROR(VLOOKUP(AF483,'（様式１号）３整理番号表'!$B$26:$H$31,2,FALSE),0)</f>
        <v>0</v>
      </c>
      <c r="AH483" s="924" t="str">
        <f t="shared" ca="1" si="858"/>
        <v/>
      </c>
      <c r="AI483" s="93">
        <f ca="1">IFERROR(VLOOKUP(AH483,'（様式１号）３整理番号表'!$J$5:$N$59,2,FALSE),0)</f>
        <v>0</v>
      </c>
      <c r="AJ483" s="77" t="str">
        <f t="shared" ca="1" si="859"/>
        <v/>
      </c>
      <c r="AK483" s="93">
        <f ca="1">IFERROR(VLOOKUP(AJ483,'（様式１号）３整理番号表'!$P$5:$R$29,2,FALSE),0)</f>
        <v>0</v>
      </c>
      <c r="AL483" s="921" t="str">
        <f t="shared" ca="1" si="860"/>
        <v/>
      </c>
      <c r="AM483" s="921" t="str">
        <f t="shared" ca="1" si="861"/>
        <v/>
      </c>
      <c r="AN483" s="921"/>
      <c r="AO483" s="77" t="str">
        <f t="shared" ca="1" si="862"/>
        <v/>
      </c>
      <c r="AP483" s="93">
        <f ca="1">IFERROR(VLOOKUP(AO483,'（様式１号）３整理番号表'!$P$5:$R$29,2,FALSE),0)</f>
        <v>0</v>
      </c>
      <c r="AQ483" s="924" t="str">
        <f t="shared" ca="1" si="863"/>
        <v/>
      </c>
      <c r="AR483" s="93">
        <f t="shared" ca="1" si="864"/>
        <v>0</v>
      </c>
      <c r="AS483" s="924" t="str">
        <f t="shared" ca="1" si="865"/>
        <v/>
      </c>
      <c r="AT483" s="40" t="str">
        <f t="shared" ca="1" si="866"/>
        <v/>
      </c>
      <c r="AU483" s="93" t="str">
        <f t="shared" ca="1" si="867"/>
        <v/>
      </c>
      <c r="AV483" s="923" t="str">
        <f t="shared" ca="1" si="868"/>
        <v/>
      </c>
      <c r="AW483" s="926" t="str">
        <f t="shared" ca="1" si="869"/>
        <v/>
      </c>
      <c r="AX483" s="925" t="str">
        <f t="shared" ca="1" si="870"/>
        <v/>
      </c>
      <c r="AY483" s="925" t="str">
        <f t="shared" ca="1" si="870"/>
        <v/>
      </c>
      <c r="AZ483" s="925" t="str">
        <f t="shared" ca="1" si="870"/>
        <v/>
      </c>
      <c r="BA483" s="925" t="str">
        <f t="shared" ca="1" si="870"/>
        <v/>
      </c>
      <c r="BB483" s="925" t="str">
        <f t="shared" ca="1" si="871"/>
        <v/>
      </c>
      <c r="BC483" s="925" t="str">
        <f t="shared" ca="1" si="872"/>
        <v/>
      </c>
      <c r="BD483" s="925" t="str">
        <f t="shared" ca="1" si="872"/>
        <v/>
      </c>
      <c r="BE483" s="925" t="str">
        <f t="shared" ca="1" si="872"/>
        <v/>
      </c>
      <c r="BF483" s="77" t="str">
        <f t="shared" ca="1" si="873"/>
        <v/>
      </c>
      <c r="BG483" s="924" t="str">
        <f t="shared" ca="1" si="874"/>
        <v/>
      </c>
      <c r="BH483" s="94">
        <f ca="1">IF(BF483&lt;&gt;"",INDEX('（様式１号）３整理番号表'!$AB$7:$AQ$12,MATCH(BF483,'（様式１号）３整理番号表'!$AA$7:$AA$12,0),MATCH(BG483,'（様式１号）３整理番号表'!$AB$6:$AQ$6,0)),0)</f>
        <v>0</v>
      </c>
      <c r="BI483" s="921" t="str">
        <f t="shared" ca="1" si="875"/>
        <v/>
      </c>
      <c r="BJ483" s="922" t="str">
        <f t="shared" ca="1" si="876"/>
        <v/>
      </c>
      <c r="BK483" s="926" t="str">
        <f t="shared" ca="1" si="877"/>
        <v/>
      </c>
      <c r="BL483" s="922" t="str">
        <f t="shared" ca="1" si="878"/>
        <v/>
      </c>
      <c r="BM483" s="79" t="str">
        <f t="shared" ca="1" si="879"/>
        <v/>
      </c>
      <c r="BN483" s="82" t="str">
        <f t="shared" ca="1" si="880"/>
        <v/>
      </c>
      <c r="BO483" s="83" t="str">
        <f t="shared" ca="1" si="881"/>
        <v/>
      </c>
      <c r="BP483" s="84" t="str">
        <f t="shared" ca="1" si="882"/>
        <v/>
      </c>
      <c r="BQ483" s="82" t="str">
        <f t="shared" ca="1" si="883"/>
        <v/>
      </c>
      <c r="BR483" s="97" t="str">
        <f t="shared" ca="1" si="884"/>
        <v/>
      </c>
      <c r="BS483" s="95" t="str">
        <f t="shared" ca="1" si="885"/>
        <v/>
      </c>
      <c r="BT483" s="184" t="str">
        <f t="shared" ca="1" si="886"/>
        <v/>
      </c>
      <c r="BU483" s="611" t="str">
        <f t="shared" ca="1" si="887"/>
        <v/>
      </c>
      <c r="BV483" s="77" t="str">
        <f t="shared" ca="1" si="888"/>
        <v/>
      </c>
      <c r="BW483" s="85" t="str">
        <f t="shared" ca="1" si="889"/>
        <v/>
      </c>
      <c r="BX483" s="86" t="str">
        <f t="shared" ca="1" si="890"/>
        <v/>
      </c>
      <c r="BY483" s="231">
        <f ca="1">IF('ポイント要件確認等（個別表）'!AD483=1,ROUNDDOWN('ポイント要件確認等（個別表）'!AV483,-3),IF('ポイント要件確認等（個別表）'!AD483=2,ROUNDDOWN('ポイント要件確認等（個別表）'!BH483,-3),IF('ポイント要件確認等（個別表）'!AD483=3,ROUNDDOWN('ポイント要件確認等（個別表）'!BT483,-3),0)))</f>
        <v>0</v>
      </c>
      <c r="BZ483" s="86" t="str">
        <f t="shared" ca="1" si="891"/>
        <v/>
      </c>
      <c r="CA483" s="232" t="str">
        <f t="shared" ca="1" si="892"/>
        <v/>
      </c>
      <c r="CB483" s="232">
        <f t="shared" ca="1" si="893"/>
        <v>0</v>
      </c>
      <c r="CC483" s="86" t="str">
        <f t="shared" ca="1" si="894"/>
        <v/>
      </c>
      <c r="CD483" s="86" t="str">
        <f t="shared" ca="1" si="895"/>
        <v/>
      </c>
      <c r="CE483" s="609"/>
      <c r="CF483" s="86" t="str">
        <f t="shared" ca="1" si="896"/>
        <v/>
      </c>
      <c r="CG483" s="185" t="str">
        <f t="shared" ca="1" si="897"/>
        <v/>
      </c>
      <c r="CH483" s="246" t="str">
        <f t="shared" ca="1" si="898"/>
        <v>含税額</v>
      </c>
      <c r="CI483" s="247" t="str">
        <f t="shared" ca="1" si="899"/>
        <v/>
      </c>
      <c r="CJ483" s="87" t="str">
        <f ca="1">IFERROR(IF(INDIRECT("'("&amp;'２個別表'!EO483&amp;")'!AR"&amp;84+EP483)&lt;&gt;1,"",1),"")</f>
        <v/>
      </c>
      <c r="CK483" s="244" t="str">
        <f t="shared" ca="1" si="900"/>
        <v/>
      </c>
      <c r="CL483" s="235" t="str">
        <f t="shared" ca="1" si="901"/>
        <v/>
      </c>
      <c r="CM483" s="239" t="str">
        <f t="shared" ca="1" si="902"/>
        <v/>
      </c>
      <c r="CN483" s="77" t="str">
        <f t="shared" ca="1" si="903"/>
        <v/>
      </c>
      <c r="CO483" s="93" t="str">
        <f ca="1">IFERROR(VLOOKUP(CN483,'（様式１号）３整理番号表'!$T$5:$V$15,2,FALSE),"")</f>
        <v/>
      </c>
      <c r="CP483" s="924" t="str">
        <f t="shared" ca="1" si="904"/>
        <v/>
      </c>
      <c r="CQ483" s="93" t="str">
        <f ca="1">IFERROR(VLOOKUP(CP483,'（様式１号）３整理番号表'!$T$19:$V$24,2,FALSE),"")</f>
        <v/>
      </c>
      <c r="CR483" s="924" t="str">
        <f ca="1">IFERROR(IF(INDIRECT("'("&amp;'２個別表'!EO483&amp;")'!AV"&amp;84+EP483)&lt;&gt;1,"",1),"")</f>
        <v/>
      </c>
      <c r="CS483" s="232">
        <f t="shared" ca="1" si="905"/>
        <v>0</v>
      </c>
      <c r="CT483" s="248">
        <f t="shared" ca="1" si="906"/>
        <v>0</v>
      </c>
      <c r="CU483" s="376" t="str">
        <f ca="1">IF(ER483="補強",IF(COUNTIFS($Z$11:Z483,Z483,$W$11:W483,1)=1,"１①",""),IF(COUNTIFS($Z$11:Z483,Z483,$W$11:W483,2)=1,"２①",""))</f>
        <v/>
      </c>
      <c r="CV483" s="57" t="str">
        <f t="shared" ca="1" si="907"/>
        <v/>
      </c>
      <c r="CW483" s="927" t="str">
        <f t="shared" ca="1" si="908"/>
        <v/>
      </c>
      <c r="CX483" s="256" t="str">
        <f t="shared" ca="1" si="909"/>
        <v/>
      </c>
      <c r="CY483" s="256" t="str">
        <f t="shared" ca="1" si="910"/>
        <v/>
      </c>
      <c r="CZ483" s="256" t="str">
        <f t="shared" ca="1" si="911"/>
        <v/>
      </c>
      <c r="DA483" s="256" t="str">
        <f t="shared" ca="1" si="912"/>
        <v/>
      </c>
      <c r="DB483" s="316" t="str">
        <f ca="1">IFERROR(VLOOKUP($CU483,'（様式１号）３整理番号表'!$Z$19:$AB$32,3,FALSE),"")</f>
        <v/>
      </c>
      <c r="DC483" s="259" t="str">
        <f t="shared" ca="1" si="913"/>
        <v>-</v>
      </c>
      <c r="DD483" s="618" t="str">
        <f t="shared" ca="1" si="914"/>
        <v/>
      </c>
      <c r="DE483" s="321" t="str">
        <f ca="1">IF(AND(AO483=18,AS483=1),IF(COUNTIFS($Y$11:Y483,Y483,$AS$11:AS483,1)=1,"２②",""),IF($CU483="１①",INDEX(INDIRECT("'("&amp;$EO483&amp;")'!AR116:BB116"),1,MATCH(INDIRECT("'("&amp;$EO483&amp;")'!C118"),INDIRECT("'("&amp;$EO483&amp;")'!AR119:BB119"),0)),""))</f>
        <v/>
      </c>
      <c r="DF483" s="324" t="str">
        <f t="shared" ca="1" si="915"/>
        <v/>
      </c>
      <c r="DG483" s="313" t="str">
        <f t="shared" ca="1" si="916"/>
        <v/>
      </c>
      <c r="DH483" s="313" t="str">
        <f t="shared" ca="1" si="917"/>
        <v/>
      </c>
      <c r="DI483" s="313" t="str">
        <f t="shared" ca="1" si="918"/>
        <v/>
      </c>
      <c r="DJ483" s="313" t="str">
        <f t="shared" ca="1" si="919"/>
        <v/>
      </c>
      <c r="DK483" s="328" t="str">
        <f t="shared" ca="1" si="920"/>
        <v/>
      </c>
      <c r="DL483" s="334" t="str">
        <f t="shared" ca="1" si="921"/>
        <v/>
      </c>
      <c r="DM483" s="915" t="str">
        <f t="shared" ca="1" si="922"/>
        <v/>
      </c>
      <c r="DN483" s="15"/>
      <c r="DO483" s="324"/>
      <c r="DP483" s="16"/>
      <c r="DQ483" s="16"/>
      <c r="DR483" s="16"/>
      <c r="DS483" s="16"/>
      <c r="DT483" s="318" t="str">
        <f>IFERROR(VLOOKUP($DN483,'（様式１号）３整理番号表'!$Z$19:$AB$32,3,FALSE),"")</f>
        <v/>
      </c>
      <c r="DU483" s="259" t="str">
        <f t="shared" si="923"/>
        <v/>
      </c>
      <c r="DV483" s="14"/>
      <c r="DW483" s="17" t="str">
        <f t="shared" ca="1" si="924"/>
        <v/>
      </c>
      <c r="DX483" s="88" t="str">
        <f t="shared" ca="1" si="941"/>
        <v/>
      </c>
      <c r="DZ483" s="339">
        <f t="shared" ca="1" si="943"/>
        <v>0</v>
      </c>
      <c r="EA483" s="339">
        <f t="shared" ca="1" si="943"/>
        <v>0</v>
      </c>
      <c r="EB483" s="339">
        <f t="shared" ca="1" si="943"/>
        <v>0</v>
      </c>
      <c r="EC483" s="339">
        <f t="shared" ca="1" si="943"/>
        <v>0</v>
      </c>
      <c r="ED483" s="339">
        <f t="shared" ca="1" si="943"/>
        <v>0</v>
      </c>
      <c r="EE483" s="339">
        <f t="shared" ca="1" si="943"/>
        <v>0</v>
      </c>
      <c r="EF483" s="339">
        <f t="shared" ca="1" si="943"/>
        <v>0</v>
      </c>
      <c r="EG483" s="339">
        <f t="shared" ca="1" si="943"/>
        <v>0</v>
      </c>
      <c r="EH483" s="339">
        <f t="shared" ca="1" si="943"/>
        <v>0</v>
      </c>
      <c r="EI483" s="339">
        <f t="shared" ca="1" si="943"/>
        <v>0</v>
      </c>
      <c r="EJ483" s="339">
        <f t="shared" ca="1" si="943"/>
        <v>0</v>
      </c>
      <c r="EK483" s="339">
        <f t="shared" ca="1" si="943"/>
        <v>0</v>
      </c>
      <c r="EL483" s="339">
        <f t="shared" ca="1" si="943"/>
        <v>0</v>
      </c>
      <c r="EM483" s="339">
        <f t="shared" ca="1" si="943"/>
        <v>0</v>
      </c>
      <c r="EO483" s="919" t="str">
        <f t="shared" ca="1" si="843"/>
        <v/>
      </c>
      <c r="EP483" s="919" t="str">
        <f t="shared" ca="1" si="925"/>
        <v/>
      </c>
      <c r="EQ483" s="919" t="str">
        <f t="shared" ca="1" si="926"/>
        <v/>
      </c>
      <c r="ER483" s="919" t="str">
        <f t="shared" ca="1" si="927"/>
        <v/>
      </c>
      <c r="ES483" s="919" t="str">
        <f ca="1">IFERROR(INDEX('郵便番号（石川県）'!$A$3:$F$2574,MATCH(INDIRECT("'("&amp;EO483&amp;")'!E7"),'郵便番号（石川県）'!$A$3:$A$2574,0),6),"")</f>
        <v/>
      </c>
      <c r="ET483" s="919" t="str">
        <f ca="1">IFERROR(INDEX('郵便番号（石川県）'!$A$3:$F$2574,MATCH(INDIRECT("'("&amp;$EO483&amp;")'!E7"),'郵便番号（石川県）'!$A$3:$A$2574,0),5),"")</f>
        <v/>
      </c>
      <c r="EU483" s="919" t="str">
        <f t="shared" ca="1" si="928"/>
        <v/>
      </c>
      <c r="EV483" s="919" t="str">
        <f t="shared" ca="1" si="929"/>
        <v/>
      </c>
      <c r="EW483" s="919" t="str">
        <f t="shared" ca="1" si="930"/>
        <v/>
      </c>
      <c r="EX483" s="919" t="str">
        <f t="shared" ca="1" si="931"/>
        <v/>
      </c>
      <c r="EY483" s="919" t="str">
        <f t="shared" ca="1" si="932"/>
        <v/>
      </c>
      <c r="EZ483" s="919" t="str">
        <f t="shared" ca="1" si="933"/>
        <v/>
      </c>
      <c r="FA483" s="919" t="str">
        <f t="shared" ca="1" si="934"/>
        <v/>
      </c>
      <c r="FB483" s="919" t="str">
        <f t="shared" ca="1" si="935"/>
        <v/>
      </c>
      <c r="FC483" s="919" t="str">
        <f t="shared" ca="1" si="936"/>
        <v/>
      </c>
      <c r="FD483" s="627" t="str">
        <f t="shared" ca="1" si="937"/>
        <v/>
      </c>
      <c r="FE483" s="630">
        <v>473</v>
      </c>
      <c r="FF483" s="299" t="str">
        <f t="shared" ca="1" si="938"/>
        <v/>
      </c>
      <c r="FG483" s="993" t="str">
        <f t="shared" ca="1" si="939"/>
        <v/>
      </c>
      <c r="FH483" s="919" t="str">
        <f t="shared" ca="1" si="940"/>
        <v/>
      </c>
      <c r="FI483" s="299">
        <f ca="1">COUNTIF($FH$11:FH483,"■")</f>
        <v>0</v>
      </c>
    </row>
    <row r="484" spans="1:165" ht="34.5" customHeight="1">
      <c r="A484" s="445">
        <f t="shared" ca="1" si="844"/>
        <v>0</v>
      </c>
      <c r="B484" s="446">
        <f>IF(R484&lt;&gt;"",IF(COUNTIF(R$11:R484,R484)=1,MAX(B$11:B483)+1,INDEX(B$11:B483,MATCH(R484,R$11:R483,0),1)),0)</f>
        <v>1</v>
      </c>
      <c r="C484" s="446">
        <f ca="1">IF(T484&lt;&gt;"",IF(COUNTIF(T$11:T484,T484)=1,MAX(C$11:C483)+1,INDEX(C$11:C483,MATCH(T484,T$11:T483,0),1)),0)</f>
        <v>0</v>
      </c>
      <c r="D484" s="446">
        <f ca="1">IF(U484&lt;&gt;"",IF(COUNTIF(U$11:U484,U484)=1,MAX(D$11:D483)+1,INDEX(D$11:D483,MATCH(U484,U$11:U483,0),1)),0)</f>
        <v>0</v>
      </c>
      <c r="E484" s="446">
        <f ca="1">IF(S484&lt;&gt;"",IF(COUNTIF(S$11:S484,S484)=1,MAX(E$11:E483)+1,INDEX(E$11:E483,MATCH(S484,S$11:S483,0),1)),0)</f>
        <v>0</v>
      </c>
      <c r="F484" s="446">
        <f ca="1">IF(Z484&lt;&gt;"",IF(COUNTIF(Z$11:Z484,Z484)=1,MAX(F$11:F483)+1,INDEX(F$11:F483,MATCH(Z484,Z$11:Z483,0),1)),0)</f>
        <v>0</v>
      </c>
      <c r="G484" s="447" cm="1">
        <f t="array" aca="1" ref="G484" ca="1">IF(Z484&lt;&gt;"",IF(COUNTIFS(Z$11:Z484,Z484,W$11:W484,W484)=1,MAX(G$11:G483)+1,INDEX(G$11:G483,MATCH(Z484&amp;W484,Z$11:Z483&amp;W$11:W484,0),1)),0)</f>
        <v>0</v>
      </c>
      <c r="H484" s="447">
        <f t="shared" ca="1" si="845"/>
        <v>0</v>
      </c>
      <c r="I484" s="447">
        <f ca="1">IF(T484="",0,IF(COUNTIF(T$11:T484,T484)=1,1,0))</f>
        <v>0</v>
      </c>
      <c r="J484" s="447">
        <f ca="1">IF(U484="",0,IF(COUNTIF(U$11:U484,U484)=1,1,0))</f>
        <v>0</v>
      </c>
      <c r="K484" s="447">
        <f ca="1">IF(S484="",0,IF(COUNTIF(S$11:S484,S484)=1,1,0))</f>
        <v>0</v>
      </c>
      <c r="L484" s="446">
        <f ca="1">IF(Z484="",0,IF(COUNTIF(Z$11:Z484,Z484)=1,1,0))</f>
        <v>0</v>
      </c>
      <c r="M484" s="767">
        <f ca="1">IF($W484=2,IF(COUNTIFS($W$11:$W484,2,$Z$11:$Z484,$Z484)=1,1,0),0)</f>
        <v>0</v>
      </c>
      <c r="N484" s="767">
        <f ca="1">IF($W484=1,IF(COUNTIFS($W$11:$W484,2,$Z$11:$Z484,$Z484)=1,1,0),0)</f>
        <v>0</v>
      </c>
      <c r="O484" s="446">
        <f ca="1">IF(H484=0,0,IF(COUNTIF(Z$11:Z484,Z484)=1,1,0))</f>
        <v>0</v>
      </c>
      <c r="P484" s="448" t="str">
        <f t="shared" ca="1" si="846"/>
        <v>石川県</v>
      </c>
      <c r="Q484" s="89">
        <f t="shared" ca="1" si="847"/>
        <v>474</v>
      </c>
      <c r="R484" s="170" t="s">
        <v>459</v>
      </c>
      <c r="S484" s="357" t="str">
        <f t="shared" ca="1" si="848"/>
        <v/>
      </c>
      <c r="T484" s="357" t="str">
        <f t="shared" ca="1" si="849"/>
        <v/>
      </c>
      <c r="U484" s="58" t="str">
        <f t="shared" ca="1" si="850"/>
        <v/>
      </c>
      <c r="V484" s="58" t="str">
        <f t="shared" ca="1" si="851"/>
        <v/>
      </c>
      <c r="W484" s="920" t="str">
        <f t="shared" ca="1" si="852"/>
        <v/>
      </c>
      <c r="X484" s="369">
        <f ca="1">IFERROR(VLOOKUP(W484,'（様式１号）３整理番号表'!$B$4:$H$5,2,FALSE),0)</f>
        <v>0</v>
      </c>
      <c r="Y484" s="768" t="str" cm="1">
        <f t="array" aca="1" ref="Y484" ca="1">IF(AND(D484=0,F484=0),"",IF(COUNTIF(D$11:D484,D484)=1,1,IF(COUNTIFS(D$11:D484,D484,F$11:F484,F484)=1,INDEX((D$11:D484,F$11:F484,Y$11:Y484),MATCH(_xlfn.MAXIFS(F$11:F483,D$11:D483,D484),$F$11:F484,0),1,3)+1,INDEX((D$11:D484,F$11:F484,Y$11:Y484),MATCH(D484&amp;F484,D$11:D484&amp;F$11:F484,0),1,3))))</f>
        <v/>
      </c>
      <c r="Z484" s="40" t="str">
        <f t="shared" ca="1" si="853"/>
        <v/>
      </c>
      <c r="AA484" s="924" t="str">
        <f t="shared" ca="1" si="854"/>
        <v/>
      </c>
      <c r="AB484" s="93">
        <f ca="1">IFERROR(VLOOKUP(AA484,'（様式１号）３整理番号表'!$B$10:$H$16,2,FALSE),0)</f>
        <v>0</v>
      </c>
      <c r="AC484" s="924" t="str">
        <f t="shared" ca="1" si="855"/>
        <v/>
      </c>
      <c r="AD484" s="924" t="str">
        <f t="shared" ca="1" si="856"/>
        <v/>
      </c>
      <c r="AE484" s="93">
        <f ca="1">IFERROR(VLOOKUP(AD484,'（様式１号）３整理番号表'!$B$21:$H$22,2,FALSE),0)</f>
        <v>0</v>
      </c>
      <c r="AF484" s="924" t="str">
        <f t="shared" ca="1" si="857"/>
        <v/>
      </c>
      <c r="AG484" s="93">
        <f ca="1">IFERROR(VLOOKUP(AF484,'（様式１号）３整理番号表'!$B$26:$H$31,2,FALSE),0)</f>
        <v>0</v>
      </c>
      <c r="AH484" s="924" t="str">
        <f t="shared" ca="1" si="858"/>
        <v/>
      </c>
      <c r="AI484" s="93">
        <f ca="1">IFERROR(VLOOKUP(AH484,'（様式１号）３整理番号表'!$J$5:$N$59,2,FALSE),0)</f>
        <v>0</v>
      </c>
      <c r="AJ484" s="77" t="str">
        <f t="shared" ca="1" si="859"/>
        <v/>
      </c>
      <c r="AK484" s="93">
        <f ca="1">IFERROR(VLOOKUP(AJ484,'（様式１号）３整理番号表'!$P$5:$R$29,2,FALSE),0)</f>
        <v>0</v>
      </c>
      <c r="AL484" s="921" t="str">
        <f t="shared" ca="1" si="860"/>
        <v/>
      </c>
      <c r="AM484" s="921" t="str">
        <f t="shared" ca="1" si="861"/>
        <v/>
      </c>
      <c r="AN484" s="921"/>
      <c r="AO484" s="77" t="str">
        <f t="shared" ca="1" si="862"/>
        <v/>
      </c>
      <c r="AP484" s="93">
        <f ca="1">IFERROR(VLOOKUP(AO484,'（様式１号）３整理番号表'!$P$5:$R$29,2,FALSE),0)</f>
        <v>0</v>
      </c>
      <c r="AQ484" s="924" t="str">
        <f t="shared" ca="1" si="863"/>
        <v/>
      </c>
      <c r="AR484" s="93">
        <f t="shared" ca="1" si="864"/>
        <v>0</v>
      </c>
      <c r="AS484" s="924" t="str">
        <f t="shared" ca="1" si="865"/>
        <v/>
      </c>
      <c r="AT484" s="40" t="str">
        <f t="shared" ca="1" si="866"/>
        <v/>
      </c>
      <c r="AU484" s="93" t="str">
        <f t="shared" ca="1" si="867"/>
        <v/>
      </c>
      <c r="AV484" s="923" t="str">
        <f t="shared" ca="1" si="868"/>
        <v/>
      </c>
      <c r="AW484" s="926" t="str">
        <f t="shared" ca="1" si="869"/>
        <v/>
      </c>
      <c r="AX484" s="925" t="str">
        <f t="shared" ca="1" si="870"/>
        <v/>
      </c>
      <c r="AY484" s="925" t="str">
        <f t="shared" ca="1" si="870"/>
        <v/>
      </c>
      <c r="AZ484" s="925" t="str">
        <f t="shared" ca="1" si="870"/>
        <v/>
      </c>
      <c r="BA484" s="925" t="str">
        <f t="shared" ca="1" si="870"/>
        <v/>
      </c>
      <c r="BB484" s="925" t="str">
        <f t="shared" ca="1" si="871"/>
        <v/>
      </c>
      <c r="BC484" s="925" t="str">
        <f t="shared" ca="1" si="872"/>
        <v/>
      </c>
      <c r="BD484" s="925" t="str">
        <f t="shared" ca="1" si="872"/>
        <v/>
      </c>
      <c r="BE484" s="925" t="str">
        <f t="shared" ca="1" si="872"/>
        <v/>
      </c>
      <c r="BF484" s="77" t="str">
        <f t="shared" ca="1" si="873"/>
        <v/>
      </c>
      <c r="BG484" s="924" t="str">
        <f t="shared" ca="1" si="874"/>
        <v/>
      </c>
      <c r="BH484" s="94">
        <f ca="1">IF(BF484&lt;&gt;"",INDEX('（様式１号）３整理番号表'!$AB$7:$AQ$12,MATCH(BF484,'（様式１号）３整理番号表'!$AA$7:$AA$12,0),MATCH(BG484,'（様式１号）３整理番号表'!$AB$6:$AQ$6,0)),0)</f>
        <v>0</v>
      </c>
      <c r="BI484" s="921" t="str">
        <f t="shared" ca="1" si="875"/>
        <v/>
      </c>
      <c r="BJ484" s="922" t="str">
        <f t="shared" ca="1" si="876"/>
        <v/>
      </c>
      <c r="BK484" s="926" t="str">
        <f t="shared" ca="1" si="877"/>
        <v/>
      </c>
      <c r="BL484" s="922" t="str">
        <f t="shared" ca="1" si="878"/>
        <v/>
      </c>
      <c r="BM484" s="79" t="str">
        <f t="shared" ca="1" si="879"/>
        <v/>
      </c>
      <c r="BN484" s="82" t="str">
        <f t="shared" ca="1" si="880"/>
        <v/>
      </c>
      <c r="BO484" s="83" t="str">
        <f t="shared" ca="1" si="881"/>
        <v/>
      </c>
      <c r="BP484" s="84" t="str">
        <f t="shared" ca="1" si="882"/>
        <v/>
      </c>
      <c r="BQ484" s="82" t="str">
        <f t="shared" ca="1" si="883"/>
        <v/>
      </c>
      <c r="BR484" s="97" t="str">
        <f t="shared" ca="1" si="884"/>
        <v/>
      </c>
      <c r="BS484" s="95" t="str">
        <f t="shared" ca="1" si="885"/>
        <v/>
      </c>
      <c r="BT484" s="184" t="str">
        <f t="shared" ca="1" si="886"/>
        <v/>
      </c>
      <c r="BU484" s="611" t="str">
        <f t="shared" ca="1" si="887"/>
        <v/>
      </c>
      <c r="BV484" s="77" t="str">
        <f t="shared" ca="1" si="888"/>
        <v/>
      </c>
      <c r="BW484" s="85" t="str">
        <f t="shared" ca="1" si="889"/>
        <v/>
      </c>
      <c r="BX484" s="86" t="str">
        <f t="shared" ca="1" si="890"/>
        <v/>
      </c>
      <c r="BY484" s="231">
        <f ca="1">IF('ポイント要件確認等（個別表）'!AD484=1,ROUNDDOWN('ポイント要件確認等（個別表）'!AV484,-3),IF('ポイント要件確認等（個別表）'!AD484=2,ROUNDDOWN('ポイント要件確認等（個別表）'!BH484,-3),IF('ポイント要件確認等（個別表）'!AD484=3,ROUNDDOWN('ポイント要件確認等（個別表）'!BT484,-3),0)))</f>
        <v>0</v>
      </c>
      <c r="BZ484" s="86" t="str">
        <f t="shared" ca="1" si="891"/>
        <v/>
      </c>
      <c r="CA484" s="232" t="str">
        <f t="shared" ca="1" si="892"/>
        <v/>
      </c>
      <c r="CB484" s="232">
        <f t="shared" ca="1" si="893"/>
        <v>0</v>
      </c>
      <c r="CC484" s="86" t="str">
        <f t="shared" ca="1" si="894"/>
        <v/>
      </c>
      <c r="CD484" s="86" t="str">
        <f t="shared" ca="1" si="895"/>
        <v/>
      </c>
      <c r="CE484" s="609"/>
      <c r="CF484" s="86" t="str">
        <f t="shared" ca="1" si="896"/>
        <v/>
      </c>
      <c r="CG484" s="185" t="str">
        <f t="shared" ca="1" si="897"/>
        <v/>
      </c>
      <c r="CH484" s="246" t="str">
        <f t="shared" ca="1" si="898"/>
        <v>含税額</v>
      </c>
      <c r="CI484" s="247" t="str">
        <f t="shared" ca="1" si="899"/>
        <v/>
      </c>
      <c r="CJ484" s="87" t="str">
        <f ca="1">IFERROR(IF(INDIRECT("'("&amp;'２個別表'!EO484&amp;")'!AR"&amp;84+EP484)&lt;&gt;1,"",1),"")</f>
        <v/>
      </c>
      <c r="CK484" s="244" t="str">
        <f t="shared" ca="1" si="900"/>
        <v/>
      </c>
      <c r="CL484" s="235" t="str">
        <f t="shared" ca="1" si="901"/>
        <v/>
      </c>
      <c r="CM484" s="239" t="str">
        <f t="shared" ca="1" si="902"/>
        <v/>
      </c>
      <c r="CN484" s="77" t="str">
        <f t="shared" ca="1" si="903"/>
        <v/>
      </c>
      <c r="CO484" s="93" t="str">
        <f ca="1">IFERROR(VLOOKUP(CN484,'（様式１号）３整理番号表'!$T$5:$V$15,2,FALSE),"")</f>
        <v/>
      </c>
      <c r="CP484" s="924" t="str">
        <f t="shared" ca="1" si="904"/>
        <v/>
      </c>
      <c r="CQ484" s="93" t="str">
        <f ca="1">IFERROR(VLOOKUP(CP484,'（様式１号）３整理番号表'!$T$19:$V$24,2,FALSE),"")</f>
        <v/>
      </c>
      <c r="CR484" s="924" t="str">
        <f ca="1">IFERROR(IF(INDIRECT("'("&amp;'２個別表'!EO484&amp;")'!AV"&amp;84+EP484)&lt;&gt;1,"",1),"")</f>
        <v/>
      </c>
      <c r="CS484" s="232">
        <f t="shared" ca="1" si="905"/>
        <v>0</v>
      </c>
      <c r="CT484" s="248">
        <f t="shared" ca="1" si="906"/>
        <v>0</v>
      </c>
      <c r="CU484" s="376" t="str">
        <f ca="1">IF(ER484="補強",IF(COUNTIFS($Z$11:Z484,Z484,$W$11:W484,1)=1,"１①",""),IF(COUNTIFS($Z$11:Z484,Z484,$W$11:W484,2)=1,"２①",""))</f>
        <v/>
      </c>
      <c r="CV484" s="57" t="str">
        <f t="shared" ca="1" si="907"/>
        <v/>
      </c>
      <c r="CW484" s="927" t="str">
        <f t="shared" ca="1" si="908"/>
        <v/>
      </c>
      <c r="CX484" s="256" t="str">
        <f t="shared" ca="1" si="909"/>
        <v/>
      </c>
      <c r="CY484" s="256" t="str">
        <f t="shared" ca="1" si="910"/>
        <v/>
      </c>
      <c r="CZ484" s="256" t="str">
        <f t="shared" ca="1" si="911"/>
        <v/>
      </c>
      <c r="DA484" s="256" t="str">
        <f t="shared" ca="1" si="912"/>
        <v/>
      </c>
      <c r="DB484" s="316" t="str">
        <f ca="1">IFERROR(VLOOKUP($CU484,'（様式１号）３整理番号表'!$Z$19:$AB$32,3,FALSE),"")</f>
        <v/>
      </c>
      <c r="DC484" s="259" t="str">
        <f t="shared" ca="1" si="913"/>
        <v>-</v>
      </c>
      <c r="DD484" s="618" t="str">
        <f t="shared" ca="1" si="914"/>
        <v/>
      </c>
      <c r="DE484" s="321" t="str">
        <f ca="1">IF(AND(AO484=18,AS484=1),IF(COUNTIFS($Y$11:Y484,Y484,$AS$11:AS484,1)=1,"２②",""),IF($CU484="１①",INDEX(INDIRECT("'("&amp;$EO484&amp;")'!AR116:BB116"),1,MATCH(INDIRECT("'("&amp;$EO484&amp;")'!C118"),INDIRECT("'("&amp;$EO484&amp;")'!AR119:BB119"),0)),""))</f>
        <v/>
      </c>
      <c r="DF484" s="324" t="str">
        <f t="shared" ca="1" si="915"/>
        <v/>
      </c>
      <c r="DG484" s="313" t="str">
        <f t="shared" ca="1" si="916"/>
        <v/>
      </c>
      <c r="DH484" s="313" t="str">
        <f t="shared" ca="1" si="917"/>
        <v/>
      </c>
      <c r="DI484" s="313" t="str">
        <f t="shared" ca="1" si="918"/>
        <v/>
      </c>
      <c r="DJ484" s="313" t="str">
        <f t="shared" ca="1" si="919"/>
        <v/>
      </c>
      <c r="DK484" s="328" t="str">
        <f t="shared" ca="1" si="920"/>
        <v/>
      </c>
      <c r="DL484" s="334" t="str">
        <f t="shared" ca="1" si="921"/>
        <v/>
      </c>
      <c r="DM484" s="915" t="str">
        <f t="shared" ca="1" si="922"/>
        <v/>
      </c>
      <c r="DN484" s="15"/>
      <c r="DO484" s="324"/>
      <c r="DP484" s="16"/>
      <c r="DQ484" s="16"/>
      <c r="DR484" s="16"/>
      <c r="DS484" s="16"/>
      <c r="DT484" s="318" t="str">
        <f>IFERROR(VLOOKUP($DN484,'（様式１号）３整理番号表'!$Z$19:$AB$32,3,FALSE),"")</f>
        <v/>
      </c>
      <c r="DU484" s="259" t="str">
        <f t="shared" si="923"/>
        <v/>
      </c>
      <c r="DV484" s="14"/>
      <c r="DW484" s="17" t="str">
        <f t="shared" ca="1" si="924"/>
        <v/>
      </c>
      <c r="DX484" s="88" t="str">
        <f t="shared" ca="1" si="941"/>
        <v/>
      </c>
      <c r="DZ484" s="339">
        <f t="shared" ca="1" si="943"/>
        <v>0</v>
      </c>
      <c r="EA484" s="339">
        <f t="shared" ca="1" si="943"/>
        <v>0</v>
      </c>
      <c r="EB484" s="339">
        <f t="shared" ca="1" si="943"/>
        <v>0</v>
      </c>
      <c r="EC484" s="339">
        <f t="shared" ca="1" si="943"/>
        <v>0</v>
      </c>
      <c r="ED484" s="339">
        <f t="shared" ca="1" si="943"/>
        <v>0</v>
      </c>
      <c r="EE484" s="339">
        <f t="shared" ca="1" si="943"/>
        <v>0</v>
      </c>
      <c r="EF484" s="339">
        <f t="shared" ca="1" si="943"/>
        <v>0</v>
      </c>
      <c r="EG484" s="339">
        <f t="shared" ca="1" si="943"/>
        <v>0</v>
      </c>
      <c r="EH484" s="339">
        <f t="shared" ca="1" si="943"/>
        <v>0</v>
      </c>
      <c r="EI484" s="339">
        <f t="shared" ca="1" si="943"/>
        <v>0</v>
      </c>
      <c r="EJ484" s="339">
        <f t="shared" ca="1" si="943"/>
        <v>0</v>
      </c>
      <c r="EK484" s="339">
        <f t="shared" ca="1" si="943"/>
        <v>0</v>
      </c>
      <c r="EL484" s="339">
        <f t="shared" ca="1" si="943"/>
        <v>0</v>
      </c>
      <c r="EM484" s="339">
        <f t="shared" ca="1" si="943"/>
        <v>0</v>
      </c>
      <c r="EO484" s="919" t="str">
        <f t="shared" ca="1" si="843"/>
        <v/>
      </c>
      <c r="EP484" s="919" t="str">
        <f t="shared" ca="1" si="925"/>
        <v/>
      </c>
      <c r="EQ484" s="919" t="str">
        <f t="shared" ca="1" si="926"/>
        <v/>
      </c>
      <c r="ER484" s="919" t="str">
        <f t="shared" ca="1" si="927"/>
        <v/>
      </c>
      <c r="ES484" s="919" t="str">
        <f ca="1">IFERROR(INDEX('郵便番号（石川県）'!$A$3:$F$2574,MATCH(INDIRECT("'("&amp;EO484&amp;")'!E7"),'郵便番号（石川県）'!$A$3:$A$2574,0),6),"")</f>
        <v/>
      </c>
      <c r="ET484" s="919" t="str">
        <f ca="1">IFERROR(INDEX('郵便番号（石川県）'!$A$3:$F$2574,MATCH(INDIRECT("'("&amp;$EO484&amp;")'!E7"),'郵便番号（石川県）'!$A$3:$A$2574,0),5),"")</f>
        <v/>
      </c>
      <c r="EU484" s="919" t="str">
        <f t="shared" ca="1" si="928"/>
        <v/>
      </c>
      <c r="EV484" s="919" t="str">
        <f t="shared" ca="1" si="929"/>
        <v/>
      </c>
      <c r="EW484" s="919" t="str">
        <f t="shared" ca="1" si="930"/>
        <v/>
      </c>
      <c r="EX484" s="919" t="str">
        <f t="shared" ca="1" si="931"/>
        <v/>
      </c>
      <c r="EY484" s="919" t="str">
        <f t="shared" ca="1" si="932"/>
        <v/>
      </c>
      <c r="EZ484" s="919" t="str">
        <f t="shared" ca="1" si="933"/>
        <v/>
      </c>
      <c r="FA484" s="919" t="str">
        <f t="shared" ca="1" si="934"/>
        <v/>
      </c>
      <c r="FB484" s="919" t="str">
        <f t="shared" ca="1" si="935"/>
        <v/>
      </c>
      <c r="FC484" s="919" t="str">
        <f t="shared" ca="1" si="936"/>
        <v/>
      </c>
      <c r="FD484" s="627" t="str">
        <f t="shared" ca="1" si="937"/>
        <v/>
      </c>
      <c r="FE484" s="630">
        <v>474</v>
      </c>
      <c r="FF484" s="299" t="str">
        <f t="shared" ca="1" si="938"/>
        <v/>
      </c>
      <c r="FG484" s="993" t="str">
        <f t="shared" ca="1" si="939"/>
        <v/>
      </c>
      <c r="FH484" s="919" t="str">
        <f t="shared" ca="1" si="940"/>
        <v/>
      </c>
      <c r="FI484" s="299">
        <f ca="1">COUNTIF($FH$11:FH484,"■")</f>
        <v>0</v>
      </c>
    </row>
    <row r="485" spans="1:165" ht="34.5" customHeight="1">
      <c r="A485" s="445">
        <f t="shared" ca="1" si="844"/>
        <v>0</v>
      </c>
      <c r="B485" s="446">
        <f>IF(R485&lt;&gt;"",IF(COUNTIF(R$11:R485,R485)=1,MAX(B$11:B484)+1,INDEX(B$11:B484,MATCH(R485,R$11:R484,0),1)),0)</f>
        <v>1</v>
      </c>
      <c r="C485" s="446">
        <f ca="1">IF(T485&lt;&gt;"",IF(COUNTIF(T$11:T485,T485)=1,MAX(C$11:C484)+1,INDEX(C$11:C484,MATCH(T485,T$11:T484,0),1)),0)</f>
        <v>0</v>
      </c>
      <c r="D485" s="446">
        <f ca="1">IF(U485&lt;&gt;"",IF(COUNTIF(U$11:U485,U485)=1,MAX(D$11:D484)+1,INDEX(D$11:D484,MATCH(U485,U$11:U484,0),1)),0)</f>
        <v>0</v>
      </c>
      <c r="E485" s="446">
        <f ca="1">IF(S485&lt;&gt;"",IF(COUNTIF(S$11:S485,S485)=1,MAX(E$11:E484)+1,INDEX(E$11:E484,MATCH(S485,S$11:S484,0),1)),0)</f>
        <v>0</v>
      </c>
      <c r="F485" s="446">
        <f ca="1">IF(Z485&lt;&gt;"",IF(COUNTIF(Z$11:Z485,Z485)=1,MAX(F$11:F484)+1,INDEX(F$11:F484,MATCH(Z485,Z$11:Z484,0),1)),0)</f>
        <v>0</v>
      </c>
      <c r="G485" s="447" cm="1">
        <f t="array" aca="1" ref="G485" ca="1">IF(Z485&lt;&gt;"",IF(COUNTIFS(Z$11:Z485,Z485,W$11:W485,W485)=1,MAX(G$11:G484)+1,INDEX(G$11:G484,MATCH(Z485&amp;W485,Z$11:Z484&amp;W$11:W485,0),1)),0)</f>
        <v>0</v>
      </c>
      <c r="H485" s="447">
        <f t="shared" ca="1" si="845"/>
        <v>0</v>
      </c>
      <c r="I485" s="447">
        <f ca="1">IF(T485="",0,IF(COUNTIF(T$11:T485,T485)=1,1,0))</f>
        <v>0</v>
      </c>
      <c r="J485" s="447">
        <f ca="1">IF(U485="",0,IF(COUNTIF(U$11:U485,U485)=1,1,0))</f>
        <v>0</v>
      </c>
      <c r="K485" s="447">
        <f ca="1">IF(S485="",0,IF(COUNTIF(S$11:S485,S485)=1,1,0))</f>
        <v>0</v>
      </c>
      <c r="L485" s="446">
        <f ca="1">IF(Z485="",0,IF(COUNTIF(Z$11:Z485,Z485)=1,1,0))</f>
        <v>0</v>
      </c>
      <c r="M485" s="767">
        <f ca="1">IF($W485=2,IF(COUNTIFS($W$11:$W485,2,$Z$11:$Z485,$Z485)=1,1,0),0)</f>
        <v>0</v>
      </c>
      <c r="N485" s="767">
        <f ca="1">IF($W485=1,IF(COUNTIFS($W$11:$W485,2,$Z$11:$Z485,$Z485)=1,1,0),0)</f>
        <v>0</v>
      </c>
      <c r="O485" s="446">
        <f ca="1">IF(H485=0,0,IF(COUNTIF(Z$11:Z485,Z485)=1,1,0))</f>
        <v>0</v>
      </c>
      <c r="P485" s="448" t="str">
        <f t="shared" ca="1" si="846"/>
        <v>石川県</v>
      </c>
      <c r="Q485" s="89">
        <f t="shared" ca="1" si="847"/>
        <v>475</v>
      </c>
      <c r="R485" s="170" t="s">
        <v>459</v>
      </c>
      <c r="S485" s="357" t="str">
        <f t="shared" ca="1" si="848"/>
        <v/>
      </c>
      <c r="T485" s="357" t="str">
        <f t="shared" ca="1" si="849"/>
        <v/>
      </c>
      <c r="U485" s="58" t="str">
        <f t="shared" ca="1" si="850"/>
        <v/>
      </c>
      <c r="V485" s="58" t="str">
        <f t="shared" ca="1" si="851"/>
        <v/>
      </c>
      <c r="W485" s="920" t="str">
        <f t="shared" ca="1" si="852"/>
        <v/>
      </c>
      <c r="X485" s="369">
        <f ca="1">IFERROR(VLOOKUP(W485,'（様式１号）３整理番号表'!$B$4:$H$5,2,FALSE),0)</f>
        <v>0</v>
      </c>
      <c r="Y485" s="768" t="str" cm="1">
        <f t="array" aca="1" ref="Y485" ca="1">IF(AND(D485=0,F485=0),"",IF(COUNTIF(D$11:D485,D485)=1,1,IF(COUNTIFS(D$11:D485,D485,F$11:F485,F485)=1,INDEX((D$11:D485,F$11:F485,Y$11:Y485),MATCH(_xlfn.MAXIFS(F$11:F484,D$11:D484,D485),$F$11:F485,0),1,3)+1,INDEX((D$11:D485,F$11:F485,Y$11:Y485),MATCH(D485&amp;F485,D$11:D485&amp;F$11:F485,0),1,3))))</f>
        <v/>
      </c>
      <c r="Z485" s="40" t="str">
        <f t="shared" ca="1" si="853"/>
        <v/>
      </c>
      <c r="AA485" s="924" t="str">
        <f t="shared" ca="1" si="854"/>
        <v/>
      </c>
      <c r="AB485" s="93">
        <f ca="1">IFERROR(VLOOKUP(AA485,'（様式１号）３整理番号表'!$B$10:$H$16,2,FALSE),0)</f>
        <v>0</v>
      </c>
      <c r="AC485" s="924" t="str">
        <f t="shared" ca="1" si="855"/>
        <v/>
      </c>
      <c r="AD485" s="924" t="str">
        <f t="shared" ca="1" si="856"/>
        <v/>
      </c>
      <c r="AE485" s="93">
        <f ca="1">IFERROR(VLOOKUP(AD485,'（様式１号）３整理番号表'!$B$21:$H$22,2,FALSE),0)</f>
        <v>0</v>
      </c>
      <c r="AF485" s="924" t="str">
        <f t="shared" ca="1" si="857"/>
        <v/>
      </c>
      <c r="AG485" s="93">
        <f ca="1">IFERROR(VLOOKUP(AF485,'（様式１号）３整理番号表'!$B$26:$H$31,2,FALSE),0)</f>
        <v>0</v>
      </c>
      <c r="AH485" s="924" t="str">
        <f t="shared" ca="1" si="858"/>
        <v/>
      </c>
      <c r="AI485" s="93">
        <f ca="1">IFERROR(VLOOKUP(AH485,'（様式１号）３整理番号表'!$J$5:$N$59,2,FALSE),0)</f>
        <v>0</v>
      </c>
      <c r="AJ485" s="77" t="str">
        <f t="shared" ca="1" si="859"/>
        <v/>
      </c>
      <c r="AK485" s="93">
        <f ca="1">IFERROR(VLOOKUP(AJ485,'（様式１号）３整理番号表'!$P$5:$R$29,2,FALSE),0)</f>
        <v>0</v>
      </c>
      <c r="AL485" s="921" t="str">
        <f t="shared" ca="1" si="860"/>
        <v/>
      </c>
      <c r="AM485" s="921" t="str">
        <f t="shared" ca="1" si="861"/>
        <v/>
      </c>
      <c r="AN485" s="921"/>
      <c r="AO485" s="77" t="str">
        <f t="shared" ca="1" si="862"/>
        <v/>
      </c>
      <c r="AP485" s="93">
        <f ca="1">IFERROR(VLOOKUP(AO485,'（様式１号）３整理番号表'!$P$5:$R$29,2,FALSE),0)</f>
        <v>0</v>
      </c>
      <c r="AQ485" s="924" t="str">
        <f t="shared" ca="1" si="863"/>
        <v/>
      </c>
      <c r="AR485" s="93">
        <f t="shared" ca="1" si="864"/>
        <v>0</v>
      </c>
      <c r="AS485" s="924" t="str">
        <f t="shared" ca="1" si="865"/>
        <v/>
      </c>
      <c r="AT485" s="40" t="str">
        <f t="shared" ca="1" si="866"/>
        <v/>
      </c>
      <c r="AU485" s="93" t="str">
        <f t="shared" ca="1" si="867"/>
        <v/>
      </c>
      <c r="AV485" s="923" t="str">
        <f t="shared" ca="1" si="868"/>
        <v/>
      </c>
      <c r="AW485" s="926" t="str">
        <f t="shared" ca="1" si="869"/>
        <v/>
      </c>
      <c r="AX485" s="925" t="str">
        <f t="shared" ca="1" si="870"/>
        <v/>
      </c>
      <c r="AY485" s="925" t="str">
        <f t="shared" ca="1" si="870"/>
        <v/>
      </c>
      <c r="AZ485" s="925" t="str">
        <f t="shared" ca="1" si="870"/>
        <v/>
      </c>
      <c r="BA485" s="925" t="str">
        <f t="shared" ca="1" si="870"/>
        <v/>
      </c>
      <c r="BB485" s="925" t="str">
        <f t="shared" ca="1" si="871"/>
        <v/>
      </c>
      <c r="BC485" s="925" t="str">
        <f t="shared" ca="1" si="872"/>
        <v/>
      </c>
      <c r="BD485" s="925" t="str">
        <f t="shared" ca="1" si="872"/>
        <v/>
      </c>
      <c r="BE485" s="925" t="str">
        <f t="shared" ca="1" si="872"/>
        <v/>
      </c>
      <c r="BF485" s="77" t="str">
        <f t="shared" ca="1" si="873"/>
        <v/>
      </c>
      <c r="BG485" s="924" t="str">
        <f t="shared" ca="1" si="874"/>
        <v/>
      </c>
      <c r="BH485" s="94">
        <f ca="1">IF(BF485&lt;&gt;"",INDEX('（様式１号）３整理番号表'!$AB$7:$AQ$12,MATCH(BF485,'（様式１号）３整理番号表'!$AA$7:$AA$12,0),MATCH(BG485,'（様式１号）３整理番号表'!$AB$6:$AQ$6,0)),0)</f>
        <v>0</v>
      </c>
      <c r="BI485" s="921" t="str">
        <f t="shared" ca="1" si="875"/>
        <v/>
      </c>
      <c r="BJ485" s="922" t="str">
        <f t="shared" ca="1" si="876"/>
        <v/>
      </c>
      <c r="BK485" s="926" t="str">
        <f t="shared" ca="1" si="877"/>
        <v/>
      </c>
      <c r="BL485" s="922" t="str">
        <f t="shared" ca="1" si="878"/>
        <v/>
      </c>
      <c r="BM485" s="79" t="str">
        <f t="shared" ca="1" si="879"/>
        <v/>
      </c>
      <c r="BN485" s="82" t="str">
        <f t="shared" ca="1" si="880"/>
        <v/>
      </c>
      <c r="BO485" s="83" t="str">
        <f t="shared" ca="1" si="881"/>
        <v/>
      </c>
      <c r="BP485" s="84" t="str">
        <f t="shared" ca="1" si="882"/>
        <v/>
      </c>
      <c r="BQ485" s="82" t="str">
        <f t="shared" ca="1" si="883"/>
        <v/>
      </c>
      <c r="BR485" s="97" t="str">
        <f t="shared" ca="1" si="884"/>
        <v/>
      </c>
      <c r="BS485" s="95" t="str">
        <f t="shared" ca="1" si="885"/>
        <v/>
      </c>
      <c r="BT485" s="184" t="str">
        <f t="shared" ca="1" si="886"/>
        <v/>
      </c>
      <c r="BU485" s="611" t="str">
        <f t="shared" ca="1" si="887"/>
        <v/>
      </c>
      <c r="BV485" s="77" t="str">
        <f t="shared" ca="1" si="888"/>
        <v/>
      </c>
      <c r="BW485" s="85" t="str">
        <f t="shared" ca="1" si="889"/>
        <v/>
      </c>
      <c r="BX485" s="86" t="str">
        <f t="shared" ca="1" si="890"/>
        <v/>
      </c>
      <c r="BY485" s="231">
        <f ca="1">IF('ポイント要件確認等（個別表）'!AD485=1,ROUNDDOWN('ポイント要件確認等（個別表）'!AV485,-3),IF('ポイント要件確認等（個別表）'!AD485=2,ROUNDDOWN('ポイント要件確認等（個別表）'!BH485,-3),IF('ポイント要件確認等（個別表）'!AD485=3,ROUNDDOWN('ポイント要件確認等（個別表）'!BT485,-3),0)))</f>
        <v>0</v>
      </c>
      <c r="BZ485" s="86" t="str">
        <f t="shared" ca="1" si="891"/>
        <v/>
      </c>
      <c r="CA485" s="232" t="str">
        <f t="shared" ca="1" si="892"/>
        <v/>
      </c>
      <c r="CB485" s="232">
        <f t="shared" ca="1" si="893"/>
        <v>0</v>
      </c>
      <c r="CC485" s="86" t="str">
        <f t="shared" ca="1" si="894"/>
        <v/>
      </c>
      <c r="CD485" s="86" t="str">
        <f t="shared" ca="1" si="895"/>
        <v/>
      </c>
      <c r="CE485" s="609"/>
      <c r="CF485" s="86" t="str">
        <f t="shared" ca="1" si="896"/>
        <v/>
      </c>
      <c r="CG485" s="185" t="str">
        <f t="shared" ca="1" si="897"/>
        <v/>
      </c>
      <c r="CH485" s="246" t="str">
        <f t="shared" ca="1" si="898"/>
        <v>含税額</v>
      </c>
      <c r="CI485" s="247" t="str">
        <f t="shared" ca="1" si="899"/>
        <v/>
      </c>
      <c r="CJ485" s="87" t="str">
        <f ca="1">IFERROR(IF(INDIRECT("'("&amp;'２個別表'!EO485&amp;")'!AR"&amp;84+EP485)&lt;&gt;1,"",1),"")</f>
        <v/>
      </c>
      <c r="CK485" s="244" t="str">
        <f t="shared" ca="1" si="900"/>
        <v/>
      </c>
      <c r="CL485" s="235" t="str">
        <f t="shared" ca="1" si="901"/>
        <v/>
      </c>
      <c r="CM485" s="239" t="str">
        <f t="shared" ca="1" si="902"/>
        <v/>
      </c>
      <c r="CN485" s="77" t="str">
        <f t="shared" ca="1" si="903"/>
        <v/>
      </c>
      <c r="CO485" s="93" t="str">
        <f ca="1">IFERROR(VLOOKUP(CN485,'（様式１号）３整理番号表'!$T$5:$V$15,2,FALSE),"")</f>
        <v/>
      </c>
      <c r="CP485" s="924" t="str">
        <f t="shared" ca="1" si="904"/>
        <v/>
      </c>
      <c r="CQ485" s="93" t="str">
        <f ca="1">IFERROR(VLOOKUP(CP485,'（様式１号）３整理番号表'!$T$19:$V$24,2,FALSE),"")</f>
        <v/>
      </c>
      <c r="CR485" s="924" t="str">
        <f ca="1">IFERROR(IF(INDIRECT("'("&amp;'２個別表'!EO485&amp;")'!AV"&amp;84+EP485)&lt;&gt;1,"",1),"")</f>
        <v/>
      </c>
      <c r="CS485" s="232">
        <f t="shared" ca="1" si="905"/>
        <v>0</v>
      </c>
      <c r="CT485" s="248">
        <f t="shared" ca="1" si="906"/>
        <v>0</v>
      </c>
      <c r="CU485" s="376" t="str">
        <f ca="1">IF(ER485="補強",IF(COUNTIFS($Z$11:Z485,Z485,$W$11:W485,1)=1,"１①",""),IF(COUNTIFS($Z$11:Z485,Z485,$W$11:W485,2)=1,"２①",""))</f>
        <v/>
      </c>
      <c r="CV485" s="57" t="str">
        <f t="shared" ca="1" si="907"/>
        <v/>
      </c>
      <c r="CW485" s="927" t="str">
        <f t="shared" ca="1" si="908"/>
        <v/>
      </c>
      <c r="CX485" s="256" t="str">
        <f t="shared" ca="1" si="909"/>
        <v/>
      </c>
      <c r="CY485" s="256" t="str">
        <f t="shared" ca="1" si="910"/>
        <v/>
      </c>
      <c r="CZ485" s="256" t="str">
        <f t="shared" ca="1" si="911"/>
        <v/>
      </c>
      <c r="DA485" s="256" t="str">
        <f t="shared" ca="1" si="912"/>
        <v/>
      </c>
      <c r="DB485" s="316" t="str">
        <f ca="1">IFERROR(VLOOKUP($CU485,'（様式１号）３整理番号表'!$Z$19:$AB$32,3,FALSE),"")</f>
        <v/>
      </c>
      <c r="DC485" s="259" t="str">
        <f t="shared" ca="1" si="913"/>
        <v>-</v>
      </c>
      <c r="DD485" s="618" t="str">
        <f t="shared" ca="1" si="914"/>
        <v/>
      </c>
      <c r="DE485" s="321" t="str">
        <f ca="1">IF(AND(AO485=18,AS485=1),IF(COUNTIFS($Y$11:Y485,Y485,$AS$11:AS485,1)=1,"２②",""),IF($CU485="１①",INDEX(INDIRECT("'("&amp;$EO485&amp;")'!AR116:BB116"),1,MATCH(INDIRECT("'("&amp;$EO485&amp;")'!C118"),INDIRECT("'("&amp;$EO485&amp;")'!AR119:BB119"),0)),""))</f>
        <v/>
      </c>
      <c r="DF485" s="324" t="str">
        <f t="shared" ca="1" si="915"/>
        <v/>
      </c>
      <c r="DG485" s="313" t="str">
        <f t="shared" ca="1" si="916"/>
        <v/>
      </c>
      <c r="DH485" s="313" t="str">
        <f t="shared" ca="1" si="917"/>
        <v/>
      </c>
      <c r="DI485" s="313" t="str">
        <f t="shared" ca="1" si="918"/>
        <v/>
      </c>
      <c r="DJ485" s="313" t="str">
        <f t="shared" ca="1" si="919"/>
        <v/>
      </c>
      <c r="DK485" s="328" t="str">
        <f t="shared" ca="1" si="920"/>
        <v/>
      </c>
      <c r="DL485" s="334" t="str">
        <f t="shared" ca="1" si="921"/>
        <v/>
      </c>
      <c r="DM485" s="915" t="str">
        <f t="shared" ca="1" si="922"/>
        <v/>
      </c>
      <c r="DN485" s="15"/>
      <c r="DO485" s="324"/>
      <c r="DP485" s="16"/>
      <c r="DQ485" s="16"/>
      <c r="DR485" s="16"/>
      <c r="DS485" s="16"/>
      <c r="DT485" s="318" t="str">
        <f>IFERROR(VLOOKUP($DN485,'（様式１号）３整理番号表'!$Z$19:$AB$32,3,FALSE),"")</f>
        <v/>
      </c>
      <c r="DU485" s="259" t="str">
        <f t="shared" si="923"/>
        <v/>
      </c>
      <c r="DV485" s="14"/>
      <c r="DW485" s="17" t="str">
        <f t="shared" ca="1" si="924"/>
        <v/>
      </c>
      <c r="DX485" s="88" t="str">
        <f t="shared" ca="1" si="941"/>
        <v/>
      </c>
      <c r="DZ485" s="339">
        <f t="shared" ca="1" si="943"/>
        <v>0</v>
      </c>
      <c r="EA485" s="339">
        <f t="shared" ca="1" si="943"/>
        <v>0</v>
      </c>
      <c r="EB485" s="339">
        <f t="shared" ca="1" si="943"/>
        <v>0</v>
      </c>
      <c r="EC485" s="339">
        <f t="shared" ca="1" si="943"/>
        <v>0</v>
      </c>
      <c r="ED485" s="339">
        <f t="shared" ca="1" si="943"/>
        <v>0</v>
      </c>
      <c r="EE485" s="339">
        <f t="shared" ca="1" si="943"/>
        <v>0</v>
      </c>
      <c r="EF485" s="339">
        <f t="shared" ca="1" si="943"/>
        <v>0</v>
      </c>
      <c r="EG485" s="339">
        <f t="shared" ca="1" si="943"/>
        <v>0</v>
      </c>
      <c r="EH485" s="339">
        <f t="shared" ca="1" si="943"/>
        <v>0</v>
      </c>
      <c r="EI485" s="339">
        <f t="shared" ca="1" si="943"/>
        <v>0</v>
      </c>
      <c r="EJ485" s="339">
        <f t="shared" ca="1" si="943"/>
        <v>0</v>
      </c>
      <c r="EK485" s="339">
        <f t="shared" ca="1" si="943"/>
        <v>0</v>
      </c>
      <c r="EL485" s="339">
        <f t="shared" ca="1" si="943"/>
        <v>0</v>
      </c>
      <c r="EM485" s="339">
        <f t="shared" ca="1" si="943"/>
        <v>0</v>
      </c>
      <c r="EO485" s="919" t="str">
        <f t="shared" ca="1" si="843"/>
        <v/>
      </c>
      <c r="EP485" s="919" t="str">
        <f t="shared" ca="1" si="925"/>
        <v/>
      </c>
      <c r="EQ485" s="919" t="str">
        <f t="shared" ca="1" si="926"/>
        <v/>
      </c>
      <c r="ER485" s="919" t="str">
        <f t="shared" ca="1" si="927"/>
        <v/>
      </c>
      <c r="ES485" s="919" t="str">
        <f ca="1">IFERROR(INDEX('郵便番号（石川県）'!$A$3:$F$2574,MATCH(INDIRECT("'("&amp;EO485&amp;")'!E7"),'郵便番号（石川県）'!$A$3:$A$2574,0),6),"")</f>
        <v/>
      </c>
      <c r="ET485" s="919" t="str">
        <f ca="1">IFERROR(INDEX('郵便番号（石川県）'!$A$3:$F$2574,MATCH(INDIRECT("'("&amp;$EO485&amp;")'!E7"),'郵便番号（石川県）'!$A$3:$A$2574,0),5),"")</f>
        <v/>
      </c>
      <c r="EU485" s="919" t="str">
        <f t="shared" ca="1" si="928"/>
        <v/>
      </c>
      <c r="EV485" s="919" t="str">
        <f t="shared" ca="1" si="929"/>
        <v/>
      </c>
      <c r="EW485" s="919" t="str">
        <f t="shared" ca="1" si="930"/>
        <v/>
      </c>
      <c r="EX485" s="919" t="str">
        <f t="shared" ca="1" si="931"/>
        <v/>
      </c>
      <c r="EY485" s="919" t="str">
        <f t="shared" ca="1" si="932"/>
        <v/>
      </c>
      <c r="EZ485" s="919" t="str">
        <f t="shared" ca="1" si="933"/>
        <v/>
      </c>
      <c r="FA485" s="919" t="str">
        <f t="shared" ca="1" si="934"/>
        <v/>
      </c>
      <c r="FB485" s="919" t="str">
        <f t="shared" ca="1" si="935"/>
        <v/>
      </c>
      <c r="FC485" s="919" t="str">
        <f t="shared" ca="1" si="936"/>
        <v/>
      </c>
      <c r="FD485" s="627" t="str">
        <f t="shared" ca="1" si="937"/>
        <v/>
      </c>
      <c r="FE485" s="630">
        <v>475</v>
      </c>
      <c r="FF485" s="299" t="str">
        <f t="shared" ca="1" si="938"/>
        <v/>
      </c>
      <c r="FG485" s="993" t="str">
        <f t="shared" ca="1" si="939"/>
        <v/>
      </c>
      <c r="FH485" s="919" t="str">
        <f t="shared" ca="1" si="940"/>
        <v/>
      </c>
      <c r="FI485" s="299">
        <f ca="1">COUNTIF($FH$11:FH485,"■")</f>
        <v>0</v>
      </c>
    </row>
    <row r="486" spans="1:165" ht="34.5" customHeight="1">
      <c r="A486" s="445">
        <f t="shared" ca="1" si="844"/>
        <v>0</v>
      </c>
      <c r="B486" s="446">
        <f>IF(R486&lt;&gt;"",IF(COUNTIF(R$11:R486,R486)=1,MAX(B$11:B485)+1,INDEX(B$11:B485,MATCH(R486,R$11:R485,0),1)),0)</f>
        <v>1</v>
      </c>
      <c r="C486" s="446">
        <f ca="1">IF(T486&lt;&gt;"",IF(COUNTIF(T$11:T486,T486)=1,MAX(C$11:C485)+1,INDEX(C$11:C485,MATCH(T486,T$11:T485,0),1)),0)</f>
        <v>0</v>
      </c>
      <c r="D486" s="446">
        <f ca="1">IF(U486&lt;&gt;"",IF(COUNTIF(U$11:U486,U486)=1,MAX(D$11:D485)+1,INDEX(D$11:D485,MATCH(U486,U$11:U485,0),1)),0)</f>
        <v>0</v>
      </c>
      <c r="E486" s="446">
        <f ca="1">IF(S486&lt;&gt;"",IF(COUNTIF(S$11:S486,S486)=1,MAX(E$11:E485)+1,INDEX(E$11:E485,MATCH(S486,S$11:S485,0),1)),0)</f>
        <v>0</v>
      </c>
      <c r="F486" s="446">
        <f ca="1">IF(Z486&lt;&gt;"",IF(COUNTIF(Z$11:Z486,Z486)=1,MAX(F$11:F485)+1,INDEX(F$11:F485,MATCH(Z486,Z$11:Z485,0),1)),0)</f>
        <v>0</v>
      </c>
      <c r="G486" s="447" cm="1">
        <f t="array" aca="1" ref="G486" ca="1">IF(Z486&lt;&gt;"",IF(COUNTIFS(Z$11:Z486,Z486,W$11:W486,W486)=1,MAX(G$11:G485)+1,INDEX(G$11:G485,MATCH(Z486&amp;W486,Z$11:Z485&amp;W$11:W486,0),1)),0)</f>
        <v>0</v>
      </c>
      <c r="H486" s="447">
        <f t="shared" ca="1" si="845"/>
        <v>0</v>
      </c>
      <c r="I486" s="447">
        <f ca="1">IF(T486="",0,IF(COUNTIF(T$11:T486,T486)=1,1,0))</f>
        <v>0</v>
      </c>
      <c r="J486" s="447">
        <f ca="1">IF(U486="",0,IF(COUNTIF(U$11:U486,U486)=1,1,0))</f>
        <v>0</v>
      </c>
      <c r="K486" s="447">
        <f ca="1">IF(S486="",0,IF(COUNTIF(S$11:S486,S486)=1,1,0))</f>
        <v>0</v>
      </c>
      <c r="L486" s="446">
        <f ca="1">IF(Z486="",0,IF(COUNTIF(Z$11:Z486,Z486)=1,1,0))</f>
        <v>0</v>
      </c>
      <c r="M486" s="767">
        <f ca="1">IF($W486=2,IF(COUNTIFS($W$11:$W486,2,$Z$11:$Z486,$Z486)=1,1,0),0)</f>
        <v>0</v>
      </c>
      <c r="N486" s="767">
        <f ca="1">IF($W486=1,IF(COUNTIFS($W$11:$W486,2,$Z$11:$Z486,$Z486)=1,1,0),0)</f>
        <v>0</v>
      </c>
      <c r="O486" s="446">
        <f ca="1">IF(H486=0,0,IF(COUNTIF(Z$11:Z486,Z486)=1,1,0))</f>
        <v>0</v>
      </c>
      <c r="P486" s="448" t="str">
        <f t="shared" ca="1" si="846"/>
        <v>石川県</v>
      </c>
      <c r="Q486" s="89">
        <f t="shared" ca="1" si="847"/>
        <v>476</v>
      </c>
      <c r="R486" s="170" t="s">
        <v>459</v>
      </c>
      <c r="S486" s="357" t="str">
        <f t="shared" ca="1" si="848"/>
        <v/>
      </c>
      <c r="T486" s="357" t="str">
        <f t="shared" ca="1" si="849"/>
        <v/>
      </c>
      <c r="U486" s="58" t="str">
        <f t="shared" ca="1" si="850"/>
        <v/>
      </c>
      <c r="V486" s="58" t="str">
        <f t="shared" ca="1" si="851"/>
        <v/>
      </c>
      <c r="W486" s="920" t="str">
        <f t="shared" ca="1" si="852"/>
        <v/>
      </c>
      <c r="X486" s="369">
        <f ca="1">IFERROR(VLOOKUP(W486,'（様式１号）３整理番号表'!$B$4:$H$5,2,FALSE),0)</f>
        <v>0</v>
      </c>
      <c r="Y486" s="768" t="str" cm="1">
        <f t="array" aca="1" ref="Y486" ca="1">IF(AND(D486=0,F486=0),"",IF(COUNTIF(D$11:D486,D486)=1,1,IF(COUNTIFS(D$11:D486,D486,F$11:F486,F486)=1,INDEX((D$11:D486,F$11:F486,Y$11:Y486),MATCH(_xlfn.MAXIFS(F$11:F485,D$11:D485,D486),$F$11:F486,0),1,3)+1,INDEX((D$11:D486,F$11:F486,Y$11:Y486),MATCH(D486&amp;F486,D$11:D486&amp;F$11:F486,0),1,3))))</f>
        <v/>
      </c>
      <c r="Z486" s="40" t="str">
        <f t="shared" ca="1" si="853"/>
        <v/>
      </c>
      <c r="AA486" s="924" t="str">
        <f t="shared" ca="1" si="854"/>
        <v/>
      </c>
      <c r="AB486" s="93">
        <f ca="1">IFERROR(VLOOKUP(AA486,'（様式１号）３整理番号表'!$B$10:$H$16,2,FALSE),0)</f>
        <v>0</v>
      </c>
      <c r="AC486" s="924" t="str">
        <f t="shared" ca="1" si="855"/>
        <v/>
      </c>
      <c r="AD486" s="924" t="str">
        <f t="shared" ca="1" si="856"/>
        <v/>
      </c>
      <c r="AE486" s="93">
        <f ca="1">IFERROR(VLOOKUP(AD486,'（様式１号）３整理番号表'!$B$21:$H$22,2,FALSE),0)</f>
        <v>0</v>
      </c>
      <c r="AF486" s="924" t="str">
        <f t="shared" ca="1" si="857"/>
        <v/>
      </c>
      <c r="AG486" s="93">
        <f ca="1">IFERROR(VLOOKUP(AF486,'（様式１号）３整理番号表'!$B$26:$H$31,2,FALSE),0)</f>
        <v>0</v>
      </c>
      <c r="AH486" s="924" t="str">
        <f t="shared" ca="1" si="858"/>
        <v/>
      </c>
      <c r="AI486" s="93">
        <f ca="1">IFERROR(VLOOKUP(AH486,'（様式１号）３整理番号表'!$J$5:$N$59,2,FALSE),0)</f>
        <v>0</v>
      </c>
      <c r="AJ486" s="77" t="str">
        <f t="shared" ca="1" si="859"/>
        <v/>
      </c>
      <c r="AK486" s="93">
        <f ca="1">IFERROR(VLOOKUP(AJ486,'（様式１号）３整理番号表'!$P$5:$R$29,2,FALSE),0)</f>
        <v>0</v>
      </c>
      <c r="AL486" s="921" t="str">
        <f t="shared" ca="1" si="860"/>
        <v/>
      </c>
      <c r="AM486" s="921" t="str">
        <f t="shared" ca="1" si="861"/>
        <v/>
      </c>
      <c r="AN486" s="921"/>
      <c r="AO486" s="77" t="str">
        <f t="shared" ca="1" si="862"/>
        <v/>
      </c>
      <c r="AP486" s="93">
        <f ca="1">IFERROR(VLOOKUP(AO486,'（様式１号）３整理番号表'!$P$5:$R$29,2,FALSE),0)</f>
        <v>0</v>
      </c>
      <c r="AQ486" s="924" t="str">
        <f t="shared" ca="1" si="863"/>
        <v/>
      </c>
      <c r="AR486" s="93">
        <f t="shared" ca="1" si="864"/>
        <v>0</v>
      </c>
      <c r="AS486" s="924" t="str">
        <f t="shared" ca="1" si="865"/>
        <v/>
      </c>
      <c r="AT486" s="40" t="str">
        <f t="shared" ca="1" si="866"/>
        <v/>
      </c>
      <c r="AU486" s="93" t="str">
        <f t="shared" ca="1" si="867"/>
        <v/>
      </c>
      <c r="AV486" s="923" t="str">
        <f t="shared" ca="1" si="868"/>
        <v/>
      </c>
      <c r="AW486" s="926" t="str">
        <f t="shared" ca="1" si="869"/>
        <v/>
      </c>
      <c r="AX486" s="925" t="str">
        <f t="shared" ca="1" si="870"/>
        <v/>
      </c>
      <c r="AY486" s="925" t="str">
        <f t="shared" ca="1" si="870"/>
        <v/>
      </c>
      <c r="AZ486" s="925" t="str">
        <f t="shared" ca="1" si="870"/>
        <v/>
      </c>
      <c r="BA486" s="925" t="str">
        <f t="shared" ca="1" si="870"/>
        <v/>
      </c>
      <c r="BB486" s="925" t="str">
        <f t="shared" ca="1" si="871"/>
        <v/>
      </c>
      <c r="BC486" s="925" t="str">
        <f t="shared" ca="1" si="872"/>
        <v/>
      </c>
      <c r="BD486" s="925" t="str">
        <f t="shared" ca="1" si="872"/>
        <v/>
      </c>
      <c r="BE486" s="925" t="str">
        <f t="shared" ca="1" si="872"/>
        <v/>
      </c>
      <c r="BF486" s="77" t="str">
        <f t="shared" ca="1" si="873"/>
        <v/>
      </c>
      <c r="BG486" s="924" t="str">
        <f t="shared" ca="1" si="874"/>
        <v/>
      </c>
      <c r="BH486" s="94">
        <f ca="1">IF(BF486&lt;&gt;"",INDEX('（様式１号）３整理番号表'!$AB$7:$AQ$12,MATCH(BF486,'（様式１号）３整理番号表'!$AA$7:$AA$12,0),MATCH(BG486,'（様式１号）３整理番号表'!$AB$6:$AQ$6,0)),0)</f>
        <v>0</v>
      </c>
      <c r="BI486" s="921" t="str">
        <f t="shared" ca="1" si="875"/>
        <v/>
      </c>
      <c r="BJ486" s="922" t="str">
        <f t="shared" ca="1" si="876"/>
        <v/>
      </c>
      <c r="BK486" s="926" t="str">
        <f t="shared" ca="1" si="877"/>
        <v/>
      </c>
      <c r="BL486" s="922" t="str">
        <f t="shared" ca="1" si="878"/>
        <v/>
      </c>
      <c r="BM486" s="79" t="str">
        <f t="shared" ca="1" si="879"/>
        <v/>
      </c>
      <c r="BN486" s="82" t="str">
        <f t="shared" ca="1" si="880"/>
        <v/>
      </c>
      <c r="BO486" s="83" t="str">
        <f t="shared" ca="1" si="881"/>
        <v/>
      </c>
      <c r="BP486" s="84" t="str">
        <f t="shared" ca="1" si="882"/>
        <v/>
      </c>
      <c r="BQ486" s="82" t="str">
        <f t="shared" ca="1" si="883"/>
        <v/>
      </c>
      <c r="BR486" s="97" t="str">
        <f t="shared" ca="1" si="884"/>
        <v/>
      </c>
      <c r="BS486" s="95" t="str">
        <f t="shared" ca="1" si="885"/>
        <v/>
      </c>
      <c r="BT486" s="184" t="str">
        <f t="shared" ca="1" si="886"/>
        <v/>
      </c>
      <c r="BU486" s="611" t="str">
        <f t="shared" ca="1" si="887"/>
        <v/>
      </c>
      <c r="BV486" s="77" t="str">
        <f t="shared" ca="1" si="888"/>
        <v/>
      </c>
      <c r="BW486" s="85" t="str">
        <f t="shared" ca="1" si="889"/>
        <v/>
      </c>
      <c r="BX486" s="86" t="str">
        <f t="shared" ca="1" si="890"/>
        <v/>
      </c>
      <c r="BY486" s="231">
        <f ca="1">IF('ポイント要件確認等（個別表）'!AD486=1,ROUNDDOWN('ポイント要件確認等（個別表）'!AV486,-3),IF('ポイント要件確認等（個別表）'!AD486=2,ROUNDDOWN('ポイント要件確認等（個別表）'!BH486,-3),IF('ポイント要件確認等（個別表）'!AD486=3,ROUNDDOWN('ポイント要件確認等（個別表）'!BT486,-3),0)))</f>
        <v>0</v>
      </c>
      <c r="BZ486" s="86" t="str">
        <f t="shared" ca="1" si="891"/>
        <v/>
      </c>
      <c r="CA486" s="232" t="str">
        <f t="shared" ca="1" si="892"/>
        <v/>
      </c>
      <c r="CB486" s="232">
        <f t="shared" ca="1" si="893"/>
        <v>0</v>
      </c>
      <c r="CC486" s="86" t="str">
        <f t="shared" ca="1" si="894"/>
        <v/>
      </c>
      <c r="CD486" s="86" t="str">
        <f t="shared" ca="1" si="895"/>
        <v/>
      </c>
      <c r="CE486" s="609"/>
      <c r="CF486" s="86" t="str">
        <f t="shared" ca="1" si="896"/>
        <v/>
      </c>
      <c r="CG486" s="185" t="str">
        <f t="shared" ca="1" si="897"/>
        <v/>
      </c>
      <c r="CH486" s="246" t="str">
        <f t="shared" ca="1" si="898"/>
        <v>含税額</v>
      </c>
      <c r="CI486" s="247" t="str">
        <f t="shared" ca="1" si="899"/>
        <v/>
      </c>
      <c r="CJ486" s="87" t="str">
        <f ca="1">IFERROR(IF(INDIRECT("'("&amp;'２個別表'!EO486&amp;")'!AR"&amp;84+EP486)&lt;&gt;1,"",1),"")</f>
        <v/>
      </c>
      <c r="CK486" s="244" t="str">
        <f t="shared" ca="1" si="900"/>
        <v/>
      </c>
      <c r="CL486" s="235" t="str">
        <f t="shared" ca="1" si="901"/>
        <v/>
      </c>
      <c r="CM486" s="239" t="str">
        <f t="shared" ca="1" si="902"/>
        <v/>
      </c>
      <c r="CN486" s="77" t="str">
        <f t="shared" ca="1" si="903"/>
        <v/>
      </c>
      <c r="CO486" s="93" t="str">
        <f ca="1">IFERROR(VLOOKUP(CN486,'（様式１号）３整理番号表'!$T$5:$V$15,2,FALSE),"")</f>
        <v/>
      </c>
      <c r="CP486" s="924" t="str">
        <f t="shared" ca="1" si="904"/>
        <v/>
      </c>
      <c r="CQ486" s="93" t="str">
        <f ca="1">IFERROR(VLOOKUP(CP486,'（様式１号）３整理番号表'!$T$19:$V$24,2,FALSE),"")</f>
        <v/>
      </c>
      <c r="CR486" s="924" t="str">
        <f ca="1">IFERROR(IF(INDIRECT("'("&amp;'２個別表'!EO486&amp;")'!AV"&amp;84+EP486)&lt;&gt;1,"",1),"")</f>
        <v/>
      </c>
      <c r="CS486" s="232">
        <f t="shared" ca="1" si="905"/>
        <v>0</v>
      </c>
      <c r="CT486" s="248">
        <f t="shared" ca="1" si="906"/>
        <v>0</v>
      </c>
      <c r="CU486" s="376" t="str">
        <f ca="1">IF(ER486="補強",IF(COUNTIFS($Z$11:Z486,Z486,$W$11:W486,1)=1,"１①",""),IF(COUNTIFS($Z$11:Z486,Z486,$W$11:W486,2)=1,"２①",""))</f>
        <v/>
      </c>
      <c r="CV486" s="57" t="str">
        <f t="shared" ca="1" si="907"/>
        <v/>
      </c>
      <c r="CW486" s="927" t="str">
        <f t="shared" ca="1" si="908"/>
        <v/>
      </c>
      <c r="CX486" s="256" t="str">
        <f t="shared" ca="1" si="909"/>
        <v/>
      </c>
      <c r="CY486" s="256" t="str">
        <f t="shared" ca="1" si="910"/>
        <v/>
      </c>
      <c r="CZ486" s="256" t="str">
        <f t="shared" ca="1" si="911"/>
        <v/>
      </c>
      <c r="DA486" s="256" t="str">
        <f t="shared" ca="1" si="912"/>
        <v/>
      </c>
      <c r="DB486" s="316" t="str">
        <f ca="1">IFERROR(VLOOKUP($CU486,'（様式１号）３整理番号表'!$Z$19:$AB$32,3,FALSE),"")</f>
        <v/>
      </c>
      <c r="DC486" s="259" t="str">
        <f t="shared" ca="1" si="913"/>
        <v>-</v>
      </c>
      <c r="DD486" s="618" t="str">
        <f t="shared" ca="1" si="914"/>
        <v/>
      </c>
      <c r="DE486" s="321" t="str">
        <f ca="1">IF(AND(AO486=18,AS486=1),IF(COUNTIFS($Y$11:Y486,Y486,$AS$11:AS486,1)=1,"２②",""),IF($CU486="１①",INDEX(INDIRECT("'("&amp;$EO486&amp;")'!AR116:BB116"),1,MATCH(INDIRECT("'("&amp;$EO486&amp;")'!C118"),INDIRECT("'("&amp;$EO486&amp;")'!AR119:BB119"),0)),""))</f>
        <v/>
      </c>
      <c r="DF486" s="324" t="str">
        <f t="shared" ca="1" si="915"/>
        <v/>
      </c>
      <c r="DG486" s="313" t="str">
        <f t="shared" ca="1" si="916"/>
        <v/>
      </c>
      <c r="DH486" s="313" t="str">
        <f t="shared" ca="1" si="917"/>
        <v/>
      </c>
      <c r="DI486" s="313" t="str">
        <f t="shared" ca="1" si="918"/>
        <v/>
      </c>
      <c r="DJ486" s="313" t="str">
        <f t="shared" ca="1" si="919"/>
        <v/>
      </c>
      <c r="DK486" s="328" t="str">
        <f t="shared" ca="1" si="920"/>
        <v/>
      </c>
      <c r="DL486" s="334" t="str">
        <f t="shared" ca="1" si="921"/>
        <v/>
      </c>
      <c r="DM486" s="915" t="str">
        <f t="shared" ca="1" si="922"/>
        <v/>
      </c>
      <c r="DN486" s="15"/>
      <c r="DO486" s="324"/>
      <c r="DP486" s="16"/>
      <c r="DQ486" s="16"/>
      <c r="DR486" s="16"/>
      <c r="DS486" s="16"/>
      <c r="DT486" s="318" t="str">
        <f>IFERROR(VLOOKUP($DN486,'（様式１号）３整理番号表'!$Z$19:$AB$32,3,FALSE),"")</f>
        <v/>
      </c>
      <c r="DU486" s="259" t="str">
        <f t="shared" si="923"/>
        <v/>
      </c>
      <c r="DV486" s="14"/>
      <c r="DW486" s="17" t="str">
        <f t="shared" ca="1" si="924"/>
        <v/>
      </c>
      <c r="DX486" s="88" t="str">
        <f t="shared" ca="1" si="941"/>
        <v/>
      </c>
      <c r="DZ486" s="339">
        <f t="shared" ca="1" si="943"/>
        <v>0</v>
      </c>
      <c r="EA486" s="339">
        <f t="shared" ca="1" si="943"/>
        <v>0</v>
      </c>
      <c r="EB486" s="339">
        <f t="shared" ca="1" si="943"/>
        <v>0</v>
      </c>
      <c r="EC486" s="339">
        <f t="shared" ca="1" si="943"/>
        <v>0</v>
      </c>
      <c r="ED486" s="339">
        <f t="shared" ca="1" si="943"/>
        <v>0</v>
      </c>
      <c r="EE486" s="339">
        <f t="shared" ca="1" si="943"/>
        <v>0</v>
      </c>
      <c r="EF486" s="339">
        <f t="shared" ca="1" si="943"/>
        <v>0</v>
      </c>
      <c r="EG486" s="339">
        <f t="shared" ca="1" si="943"/>
        <v>0</v>
      </c>
      <c r="EH486" s="339">
        <f t="shared" ca="1" si="943"/>
        <v>0</v>
      </c>
      <c r="EI486" s="339">
        <f t="shared" ca="1" si="943"/>
        <v>0</v>
      </c>
      <c r="EJ486" s="339">
        <f t="shared" ca="1" si="943"/>
        <v>0</v>
      </c>
      <c r="EK486" s="339">
        <f t="shared" ca="1" si="943"/>
        <v>0</v>
      </c>
      <c r="EL486" s="339">
        <f t="shared" ca="1" si="943"/>
        <v>0</v>
      </c>
      <c r="EM486" s="339">
        <f t="shared" ca="1" si="943"/>
        <v>0</v>
      </c>
      <c r="EO486" s="919" t="str">
        <f t="shared" ca="1" si="843"/>
        <v/>
      </c>
      <c r="EP486" s="919" t="str">
        <f t="shared" ca="1" si="925"/>
        <v/>
      </c>
      <c r="EQ486" s="919" t="str">
        <f t="shared" ca="1" si="926"/>
        <v/>
      </c>
      <c r="ER486" s="919" t="str">
        <f t="shared" ca="1" si="927"/>
        <v/>
      </c>
      <c r="ES486" s="919" t="str">
        <f ca="1">IFERROR(INDEX('郵便番号（石川県）'!$A$3:$F$2574,MATCH(INDIRECT("'("&amp;EO486&amp;")'!E7"),'郵便番号（石川県）'!$A$3:$A$2574,0),6),"")</f>
        <v/>
      </c>
      <c r="ET486" s="919" t="str">
        <f ca="1">IFERROR(INDEX('郵便番号（石川県）'!$A$3:$F$2574,MATCH(INDIRECT("'("&amp;$EO486&amp;")'!E7"),'郵便番号（石川県）'!$A$3:$A$2574,0),5),"")</f>
        <v/>
      </c>
      <c r="EU486" s="919" t="str">
        <f t="shared" ca="1" si="928"/>
        <v/>
      </c>
      <c r="EV486" s="919" t="str">
        <f t="shared" ca="1" si="929"/>
        <v/>
      </c>
      <c r="EW486" s="919" t="str">
        <f t="shared" ca="1" si="930"/>
        <v/>
      </c>
      <c r="EX486" s="919" t="str">
        <f t="shared" ca="1" si="931"/>
        <v/>
      </c>
      <c r="EY486" s="919" t="str">
        <f t="shared" ca="1" si="932"/>
        <v/>
      </c>
      <c r="EZ486" s="919" t="str">
        <f t="shared" ca="1" si="933"/>
        <v/>
      </c>
      <c r="FA486" s="919" t="str">
        <f t="shared" ca="1" si="934"/>
        <v/>
      </c>
      <c r="FB486" s="919" t="str">
        <f t="shared" ca="1" si="935"/>
        <v/>
      </c>
      <c r="FC486" s="919" t="str">
        <f t="shared" ca="1" si="936"/>
        <v/>
      </c>
      <c r="FD486" s="627" t="str">
        <f t="shared" ca="1" si="937"/>
        <v/>
      </c>
      <c r="FE486" s="630">
        <v>476</v>
      </c>
      <c r="FF486" s="299" t="str">
        <f t="shared" ca="1" si="938"/>
        <v/>
      </c>
      <c r="FG486" s="993" t="str">
        <f t="shared" ca="1" si="939"/>
        <v/>
      </c>
      <c r="FH486" s="919" t="str">
        <f t="shared" ca="1" si="940"/>
        <v/>
      </c>
      <c r="FI486" s="299">
        <f ca="1">COUNTIF($FH$11:FH486,"■")</f>
        <v>0</v>
      </c>
    </row>
    <row r="487" spans="1:165" ht="34.5" customHeight="1">
      <c r="A487" s="445">
        <f t="shared" ca="1" si="844"/>
        <v>0</v>
      </c>
      <c r="B487" s="446">
        <f>IF(R487&lt;&gt;"",IF(COUNTIF(R$11:R487,R487)=1,MAX(B$11:B486)+1,INDEX(B$11:B486,MATCH(R487,R$11:R486,0),1)),0)</f>
        <v>1</v>
      </c>
      <c r="C487" s="446">
        <f ca="1">IF(T487&lt;&gt;"",IF(COUNTIF(T$11:T487,T487)=1,MAX(C$11:C486)+1,INDEX(C$11:C486,MATCH(T487,T$11:T486,0),1)),0)</f>
        <v>0</v>
      </c>
      <c r="D487" s="446">
        <f ca="1">IF(U487&lt;&gt;"",IF(COUNTIF(U$11:U487,U487)=1,MAX(D$11:D486)+1,INDEX(D$11:D486,MATCH(U487,U$11:U486,0),1)),0)</f>
        <v>0</v>
      </c>
      <c r="E487" s="446">
        <f ca="1">IF(S487&lt;&gt;"",IF(COUNTIF(S$11:S487,S487)=1,MAX(E$11:E486)+1,INDEX(E$11:E486,MATCH(S487,S$11:S486,0),1)),0)</f>
        <v>0</v>
      </c>
      <c r="F487" s="446">
        <f ca="1">IF(Z487&lt;&gt;"",IF(COUNTIF(Z$11:Z487,Z487)=1,MAX(F$11:F486)+1,INDEX(F$11:F486,MATCH(Z487,Z$11:Z486,0),1)),0)</f>
        <v>0</v>
      </c>
      <c r="G487" s="447" cm="1">
        <f t="array" aca="1" ref="G487" ca="1">IF(Z487&lt;&gt;"",IF(COUNTIFS(Z$11:Z487,Z487,W$11:W487,W487)=1,MAX(G$11:G486)+1,INDEX(G$11:G486,MATCH(Z487&amp;W487,Z$11:Z486&amp;W$11:W487,0),1)),0)</f>
        <v>0</v>
      </c>
      <c r="H487" s="447">
        <f t="shared" ca="1" si="845"/>
        <v>0</v>
      </c>
      <c r="I487" s="447">
        <f ca="1">IF(T487="",0,IF(COUNTIF(T$11:T487,T487)=1,1,0))</f>
        <v>0</v>
      </c>
      <c r="J487" s="447">
        <f ca="1">IF(U487="",0,IF(COUNTIF(U$11:U487,U487)=1,1,0))</f>
        <v>0</v>
      </c>
      <c r="K487" s="447">
        <f ca="1">IF(S487="",0,IF(COUNTIF(S$11:S487,S487)=1,1,0))</f>
        <v>0</v>
      </c>
      <c r="L487" s="446">
        <f ca="1">IF(Z487="",0,IF(COUNTIF(Z$11:Z487,Z487)=1,1,0))</f>
        <v>0</v>
      </c>
      <c r="M487" s="767">
        <f ca="1">IF($W487=2,IF(COUNTIFS($W$11:$W487,2,$Z$11:$Z487,$Z487)=1,1,0),0)</f>
        <v>0</v>
      </c>
      <c r="N487" s="767">
        <f ca="1">IF($W487=1,IF(COUNTIFS($W$11:$W487,2,$Z$11:$Z487,$Z487)=1,1,0),0)</f>
        <v>0</v>
      </c>
      <c r="O487" s="446">
        <f ca="1">IF(H487=0,0,IF(COUNTIF(Z$11:Z487,Z487)=1,1,0))</f>
        <v>0</v>
      </c>
      <c r="P487" s="448" t="str">
        <f t="shared" ca="1" si="846"/>
        <v>石川県</v>
      </c>
      <c r="Q487" s="89">
        <f t="shared" ca="1" si="847"/>
        <v>477</v>
      </c>
      <c r="R487" s="170" t="s">
        <v>459</v>
      </c>
      <c r="S487" s="357" t="str">
        <f t="shared" ca="1" si="848"/>
        <v/>
      </c>
      <c r="T487" s="357" t="str">
        <f t="shared" ca="1" si="849"/>
        <v/>
      </c>
      <c r="U487" s="58" t="str">
        <f t="shared" ca="1" si="850"/>
        <v/>
      </c>
      <c r="V487" s="58" t="str">
        <f t="shared" ca="1" si="851"/>
        <v/>
      </c>
      <c r="W487" s="920" t="str">
        <f t="shared" ca="1" si="852"/>
        <v/>
      </c>
      <c r="X487" s="369">
        <f ca="1">IFERROR(VLOOKUP(W487,'（様式１号）３整理番号表'!$B$4:$H$5,2,FALSE),0)</f>
        <v>0</v>
      </c>
      <c r="Y487" s="768" t="str" cm="1">
        <f t="array" aca="1" ref="Y487" ca="1">IF(AND(D487=0,F487=0),"",IF(COUNTIF(D$11:D487,D487)=1,1,IF(COUNTIFS(D$11:D487,D487,F$11:F487,F487)=1,INDEX((D$11:D487,F$11:F487,Y$11:Y487),MATCH(_xlfn.MAXIFS(F$11:F486,D$11:D486,D487),$F$11:F487,0),1,3)+1,INDEX((D$11:D487,F$11:F487,Y$11:Y487),MATCH(D487&amp;F487,D$11:D487&amp;F$11:F487,0),1,3))))</f>
        <v/>
      </c>
      <c r="Z487" s="40" t="str">
        <f t="shared" ca="1" si="853"/>
        <v/>
      </c>
      <c r="AA487" s="924" t="str">
        <f t="shared" ca="1" si="854"/>
        <v/>
      </c>
      <c r="AB487" s="93">
        <f ca="1">IFERROR(VLOOKUP(AA487,'（様式１号）３整理番号表'!$B$10:$H$16,2,FALSE),0)</f>
        <v>0</v>
      </c>
      <c r="AC487" s="924" t="str">
        <f t="shared" ca="1" si="855"/>
        <v/>
      </c>
      <c r="AD487" s="924" t="str">
        <f t="shared" ca="1" si="856"/>
        <v/>
      </c>
      <c r="AE487" s="93">
        <f ca="1">IFERROR(VLOOKUP(AD487,'（様式１号）３整理番号表'!$B$21:$H$22,2,FALSE),0)</f>
        <v>0</v>
      </c>
      <c r="AF487" s="924" t="str">
        <f t="shared" ca="1" si="857"/>
        <v/>
      </c>
      <c r="AG487" s="93">
        <f ca="1">IFERROR(VLOOKUP(AF487,'（様式１号）３整理番号表'!$B$26:$H$31,2,FALSE),0)</f>
        <v>0</v>
      </c>
      <c r="AH487" s="924" t="str">
        <f t="shared" ca="1" si="858"/>
        <v/>
      </c>
      <c r="AI487" s="93">
        <f ca="1">IFERROR(VLOOKUP(AH487,'（様式１号）３整理番号表'!$J$5:$N$59,2,FALSE),0)</f>
        <v>0</v>
      </c>
      <c r="AJ487" s="77" t="str">
        <f t="shared" ca="1" si="859"/>
        <v/>
      </c>
      <c r="AK487" s="93">
        <f ca="1">IFERROR(VLOOKUP(AJ487,'（様式１号）３整理番号表'!$P$5:$R$29,2,FALSE),0)</f>
        <v>0</v>
      </c>
      <c r="AL487" s="921" t="str">
        <f t="shared" ca="1" si="860"/>
        <v/>
      </c>
      <c r="AM487" s="921" t="str">
        <f t="shared" ca="1" si="861"/>
        <v/>
      </c>
      <c r="AN487" s="921"/>
      <c r="AO487" s="77" t="str">
        <f t="shared" ca="1" si="862"/>
        <v/>
      </c>
      <c r="AP487" s="93">
        <f ca="1">IFERROR(VLOOKUP(AO487,'（様式１号）３整理番号表'!$P$5:$R$29,2,FALSE),0)</f>
        <v>0</v>
      </c>
      <c r="AQ487" s="924" t="str">
        <f t="shared" ca="1" si="863"/>
        <v/>
      </c>
      <c r="AR487" s="93">
        <f t="shared" ca="1" si="864"/>
        <v>0</v>
      </c>
      <c r="AS487" s="924" t="str">
        <f t="shared" ca="1" si="865"/>
        <v/>
      </c>
      <c r="AT487" s="40" t="str">
        <f t="shared" ca="1" si="866"/>
        <v/>
      </c>
      <c r="AU487" s="93" t="str">
        <f t="shared" ca="1" si="867"/>
        <v/>
      </c>
      <c r="AV487" s="923" t="str">
        <f t="shared" ca="1" si="868"/>
        <v/>
      </c>
      <c r="AW487" s="926" t="str">
        <f t="shared" ca="1" si="869"/>
        <v/>
      </c>
      <c r="AX487" s="925" t="str">
        <f t="shared" ca="1" si="870"/>
        <v/>
      </c>
      <c r="AY487" s="925" t="str">
        <f t="shared" ca="1" si="870"/>
        <v/>
      </c>
      <c r="AZ487" s="925" t="str">
        <f t="shared" ca="1" si="870"/>
        <v/>
      </c>
      <c r="BA487" s="925" t="str">
        <f t="shared" ca="1" si="870"/>
        <v/>
      </c>
      <c r="BB487" s="925" t="str">
        <f t="shared" ca="1" si="871"/>
        <v/>
      </c>
      <c r="BC487" s="925" t="str">
        <f t="shared" ca="1" si="872"/>
        <v/>
      </c>
      <c r="BD487" s="925" t="str">
        <f t="shared" ca="1" si="872"/>
        <v/>
      </c>
      <c r="BE487" s="925" t="str">
        <f t="shared" ca="1" si="872"/>
        <v/>
      </c>
      <c r="BF487" s="77" t="str">
        <f t="shared" ca="1" si="873"/>
        <v/>
      </c>
      <c r="BG487" s="924" t="str">
        <f t="shared" ca="1" si="874"/>
        <v/>
      </c>
      <c r="BH487" s="94">
        <f ca="1">IF(BF487&lt;&gt;"",INDEX('（様式１号）３整理番号表'!$AB$7:$AQ$12,MATCH(BF487,'（様式１号）３整理番号表'!$AA$7:$AA$12,0),MATCH(BG487,'（様式１号）３整理番号表'!$AB$6:$AQ$6,0)),0)</f>
        <v>0</v>
      </c>
      <c r="BI487" s="921" t="str">
        <f t="shared" ca="1" si="875"/>
        <v/>
      </c>
      <c r="BJ487" s="922" t="str">
        <f t="shared" ca="1" si="876"/>
        <v/>
      </c>
      <c r="BK487" s="926" t="str">
        <f t="shared" ca="1" si="877"/>
        <v/>
      </c>
      <c r="BL487" s="922" t="str">
        <f t="shared" ca="1" si="878"/>
        <v/>
      </c>
      <c r="BM487" s="79" t="str">
        <f t="shared" ca="1" si="879"/>
        <v/>
      </c>
      <c r="BN487" s="82" t="str">
        <f t="shared" ca="1" si="880"/>
        <v/>
      </c>
      <c r="BO487" s="83" t="str">
        <f t="shared" ca="1" si="881"/>
        <v/>
      </c>
      <c r="BP487" s="84" t="str">
        <f t="shared" ca="1" si="882"/>
        <v/>
      </c>
      <c r="BQ487" s="82" t="str">
        <f t="shared" ca="1" si="883"/>
        <v/>
      </c>
      <c r="BR487" s="97" t="str">
        <f t="shared" ca="1" si="884"/>
        <v/>
      </c>
      <c r="BS487" s="95" t="str">
        <f t="shared" ca="1" si="885"/>
        <v/>
      </c>
      <c r="BT487" s="184" t="str">
        <f t="shared" ca="1" si="886"/>
        <v/>
      </c>
      <c r="BU487" s="611" t="str">
        <f t="shared" ca="1" si="887"/>
        <v/>
      </c>
      <c r="BV487" s="77" t="str">
        <f t="shared" ca="1" si="888"/>
        <v/>
      </c>
      <c r="BW487" s="85" t="str">
        <f t="shared" ca="1" si="889"/>
        <v/>
      </c>
      <c r="BX487" s="86" t="str">
        <f t="shared" ca="1" si="890"/>
        <v/>
      </c>
      <c r="BY487" s="231">
        <f ca="1">IF('ポイント要件確認等（個別表）'!AD487=1,ROUNDDOWN('ポイント要件確認等（個別表）'!AV487,-3),IF('ポイント要件確認等（個別表）'!AD487=2,ROUNDDOWN('ポイント要件確認等（個別表）'!BH487,-3),IF('ポイント要件確認等（個別表）'!AD487=3,ROUNDDOWN('ポイント要件確認等（個別表）'!BT487,-3),0)))</f>
        <v>0</v>
      </c>
      <c r="BZ487" s="86" t="str">
        <f t="shared" ca="1" si="891"/>
        <v/>
      </c>
      <c r="CA487" s="232" t="str">
        <f t="shared" ca="1" si="892"/>
        <v/>
      </c>
      <c r="CB487" s="232">
        <f t="shared" ca="1" si="893"/>
        <v>0</v>
      </c>
      <c r="CC487" s="86" t="str">
        <f t="shared" ca="1" si="894"/>
        <v/>
      </c>
      <c r="CD487" s="86" t="str">
        <f t="shared" ca="1" si="895"/>
        <v/>
      </c>
      <c r="CE487" s="609"/>
      <c r="CF487" s="86" t="str">
        <f t="shared" ca="1" si="896"/>
        <v/>
      </c>
      <c r="CG487" s="185" t="str">
        <f t="shared" ca="1" si="897"/>
        <v/>
      </c>
      <c r="CH487" s="246" t="str">
        <f t="shared" ca="1" si="898"/>
        <v>含税額</v>
      </c>
      <c r="CI487" s="247" t="str">
        <f t="shared" ca="1" si="899"/>
        <v/>
      </c>
      <c r="CJ487" s="87" t="str">
        <f ca="1">IFERROR(IF(INDIRECT("'("&amp;'２個別表'!EO487&amp;")'!AR"&amp;84+EP487)&lt;&gt;1,"",1),"")</f>
        <v/>
      </c>
      <c r="CK487" s="244" t="str">
        <f t="shared" ca="1" si="900"/>
        <v/>
      </c>
      <c r="CL487" s="235" t="str">
        <f t="shared" ca="1" si="901"/>
        <v/>
      </c>
      <c r="CM487" s="239" t="str">
        <f t="shared" ca="1" si="902"/>
        <v/>
      </c>
      <c r="CN487" s="77" t="str">
        <f t="shared" ca="1" si="903"/>
        <v/>
      </c>
      <c r="CO487" s="93" t="str">
        <f ca="1">IFERROR(VLOOKUP(CN487,'（様式１号）３整理番号表'!$T$5:$V$15,2,FALSE),"")</f>
        <v/>
      </c>
      <c r="CP487" s="924" t="str">
        <f t="shared" ca="1" si="904"/>
        <v/>
      </c>
      <c r="CQ487" s="93" t="str">
        <f ca="1">IFERROR(VLOOKUP(CP487,'（様式１号）３整理番号表'!$T$19:$V$24,2,FALSE),"")</f>
        <v/>
      </c>
      <c r="CR487" s="924" t="str">
        <f ca="1">IFERROR(IF(INDIRECT("'("&amp;'２個別表'!EO487&amp;")'!AV"&amp;84+EP487)&lt;&gt;1,"",1),"")</f>
        <v/>
      </c>
      <c r="CS487" s="232">
        <f t="shared" ca="1" si="905"/>
        <v>0</v>
      </c>
      <c r="CT487" s="248">
        <f t="shared" ca="1" si="906"/>
        <v>0</v>
      </c>
      <c r="CU487" s="376" t="str">
        <f ca="1">IF(ER487="補強",IF(COUNTIFS($Z$11:Z487,Z487,$W$11:W487,1)=1,"１①",""),IF(COUNTIFS($Z$11:Z487,Z487,$W$11:W487,2)=1,"２①",""))</f>
        <v/>
      </c>
      <c r="CV487" s="57" t="str">
        <f t="shared" ca="1" si="907"/>
        <v/>
      </c>
      <c r="CW487" s="927" t="str">
        <f t="shared" ca="1" si="908"/>
        <v/>
      </c>
      <c r="CX487" s="256" t="str">
        <f t="shared" ca="1" si="909"/>
        <v/>
      </c>
      <c r="CY487" s="256" t="str">
        <f t="shared" ca="1" si="910"/>
        <v/>
      </c>
      <c r="CZ487" s="256" t="str">
        <f t="shared" ca="1" si="911"/>
        <v/>
      </c>
      <c r="DA487" s="256" t="str">
        <f t="shared" ca="1" si="912"/>
        <v/>
      </c>
      <c r="DB487" s="316" t="str">
        <f ca="1">IFERROR(VLOOKUP($CU487,'（様式１号）３整理番号表'!$Z$19:$AB$32,3,FALSE),"")</f>
        <v/>
      </c>
      <c r="DC487" s="259" t="str">
        <f t="shared" ca="1" si="913"/>
        <v>-</v>
      </c>
      <c r="DD487" s="618" t="str">
        <f t="shared" ca="1" si="914"/>
        <v/>
      </c>
      <c r="DE487" s="321" t="str">
        <f ca="1">IF(AND(AO487=18,AS487=1),IF(COUNTIFS($Y$11:Y487,Y487,$AS$11:AS487,1)=1,"２②",""),IF($CU487="１①",INDEX(INDIRECT("'("&amp;$EO487&amp;")'!AR116:BB116"),1,MATCH(INDIRECT("'("&amp;$EO487&amp;")'!C118"),INDIRECT("'("&amp;$EO487&amp;")'!AR119:BB119"),0)),""))</f>
        <v/>
      </c>
      <c r="DF487" s="324" t="str">
        <f t="shared" ca="1" si="915"/>
        <v/>
      </c>
      <c r="DG487" s="313" t="str">
        <f t="shared" ca="1" si="916"/>
        <v/>
      </c>
      <c r="DH487" s="313" t="str">
        <f t="shared" ca="1" si="917"/>
        <v/>
      </c>
      <c r="DI487" s="313" t="str">
        <f t="shared" ca="1" si="918"/>
        <v/>
      </c>
      <c r="DJ487" s="313" t="str">
        <f t="shared" ca="1" si="919"/>
        <v/>
      </c>
      <c r="DK487" s="328" t="str">
        <f t="shared" ca="1" si="920"/>
        <v/>
      </c>
      <c r="DL487" s="334" t="str">
        <f t="shared" ca="1" si="921"/>
        <v/>
      </c>
      <c r="DM487" s="915" t="str">
        <f t="shared" ca="1" si="922"/>
        <v/>
      </c>
      <c r="DN487" s="15"/>
      <c r="DO487" s="324"/>
      <c r="DP487" s="16"/>
      <c r="DQ487" s="16"/>
      <c r="DR487" s="16"/>
      <c r="DS487" s="16"/>
      <c r="DT487" s="318" t="str">
        <f>IFERROR(VLOOKUP($DN487,'（様式１号）３整理番号表'!$Z$19:$AB$32,3,FALSE),"")</f>
        <v/>
      </c>
      <c r="DU487" s="259" t="str">
        <f t="shared" si="923"/>
        <v/>
      </c>
      <c r="DV487" s="14"/>
      <c r="DW487" s="17" t="str">
        <f t="shared" ca="1" si="924"/>
        <v/>
      </c>
      <c r="DX487" s="88" t="str">
        <f t="shared" ca="1" si="941"/>
        <v/>
      </c>
      <c r="DZ487" s="339">
        <f t="shared" ca="1" si="943"/>
        <v>0</v>
      </c>
      <c r="EA487" s="339">
        <f t="shared" ca="1" si="943"/>
        <v>0</v>
      </c>
      <c r="EB487" s="339">
        <f t="shared" ca="1" si="943"/>
        <v>0</v>
      </c>
      <c r="EC487" s="339">
        <f t="shared" ca="1" si="943"/>
        <v>0</v>
      </c>
      <c r="ED487" s="339">
        <f t="shared" ca="1" si="943"/>
        <v>0</v>
      </c>
      <c r="EE487" s="339">
        <f t="shared" ca="1" si="943"/>
        <v>0</v>
      </c>
      <c r="EF487" s="339">
        <f t="shared" ca="1" si="943"/>
        <v>0</v>
      </c>
      <c r="EG487" s="339">
        <f t="shared" ca="1" si="943"/>
        <v>0</v>
      </c>
      <c r="EH487" s="339">
        <f t="shared" ca="1" si="943"/>
        <v>0</v>
      </c>
      <c r="EI487" s="339">
        <f t="shared" ca="1" si="943"/>
        <v>0</v>
      </c>
      <c r="EJ487" s="339">
        <f t="shared" ca="1" si="943"/>
        <v>0</v>
      </c>
      <c r="EK487" s="339">
        <f t="shared" ca="1" si="943"/>
        <v>0</v>
      </c>
      <c r="EL487" s="339">
        <f t="shared" ca="1" si="943"/>
        <v>0</v>
      </c>
      <c r="EM487" s="339">
        <f t="shared" ca="1" si="943"/>
        <v>0</v>
      </c>
      <c r="EO487" s="919" t="str">
        <f t="shared" ca="1" si="843"/>
        <v/>
      </c>
      <c r="EP487" s="919" t="str">
        <f t="shared" ca="1" si="925"/>
        <v/>
      </c>
      <c r="EQ487" s="919" t="str">
        <f t="shared" ca="1" si="926"/>
        <v/>
      </c>
      <c r="ER487" s="919" t="str">
        <f t="shared" ca="1" si="927"/>
        <v/>
      </c>
      <c r="ES487" s="919" t="str">
        <f ca="1">IFERROR(INDEX('郵便番号（石川県）'!$A$3:$F$2574,MATCH(INDIRECT("'("&amp;EO487&amp;")'!E7"),'郵便番号（石川県）'!$A$3:$A$2574,0),6),"")</f>
        <v/>
      </c>
      <c r="ET487" s="919" t="str">
        <f ca="1">IFERROR(INDEX('郵便番号（石川県）'!$A$3:$F$2574,MATCH(INDIRECT("'("&amp;$EO487&amp;")'!E7"),'郵便番号（石川県）'!$A$3:$A$2574,0),5),"")</f>
        <v/>
      </c>
      <c r="EU487" s="919" t="str">
        <f t="shared" ca="1" si="928"/>
        <v/>
      </c>
      <c r="EV487" s="919" t="str">
        <f t="shared" ca="1" si="929"/>
        <v/>
      </c>
      <c r="EW487" s="919" t="str">
        <f t="shared" ca="1" si="930"/>
        <v/>
      </c>
      <c r="EX487" s="919" t="str">
        <f t="shared" ca="1" si="931"/>
        <v/>
      </c>
      <c r="EY487" s="919" t="str">
        <f t="shared" ca="1" si="932"/>
        <v/>
      </c>
      <c r="EZ487" s="919" t="str">
        <f t="shared" ca="1" si="933"/>
        <v/>
      </c>
      <c r="FA487" s="919" t="str">
        <f t="shared" ca="1" si="934"/>
        <v/>
      </c>
      <c r="FB487" s="919" t="str">
        <f t="shared" ca="1" si="935"/>
        <v/>
      </c>
      <c r="FC487" s="919" t="str">
        <f t="shared" ca="1" si="936"/>
        <v/>
      </c>
      <c r="FD487" s="627" t="str">
        <f t="shared" ca="1" si="937"/>
        <v/>
      </c>
      <c r="FE487" s="630">
        <v>477</v>
      </c>
      <c r="FF487" s="299" t="str">
        <f t="shared" ca="1" si="938"/>
        <v/>
      </c>
      <c r="FG487" s="993" t="str">
        <f t="shared" ca="1" si="939"/>
        <v/>
      </c>
      <c r="FH487" s="919" t="str">
        <f t="shared" ca="1" si="940"/>
        <v/>
      </c>
      <c r="FI487" s="299">
        <f ca="1">COUNTIF($FH$11:FH487,"■")</f>
        <v>0</v>
      </c>
    </row>
    <row r="488" spans="1:165" ht="34.5" customHeight="1">
      <c r="A488" s="445">
        <f t="shared" ca="1" si="844"/>
        <v>0</v>
      </c>
      <c r="B488" s="446">
        <f>IF(R488&lt;&gt;"",IF(COUNTIF(R$11:R488,R488)=1,MAX(B$11:B487)+1,INDEX(B$11:B487,MATCH(R488,R$11:R487,0),1)),0)</f>
        <v>1</v>
      </c>
      <c r="C488" s="446">
        <f ca="1">IF(T488&lt;&gt;"",IF(COUNTIF(T$11:T488,T488)=1,MAX(C$11:C487)+1,INDEX(C$11:C487,MATCH(T488,T$11:T487,0),1)),0)</f>
        <v>0</v>
      </c>
      <c r="D488" s="446">
        <f ca="1">IF(U488&lt;&gt;"",IF(COUNTIF(U$11:U488,U488)=1,MAX(D$11:D487)+1,INDEX(D$11:D487,MATCH(U488,U$11:U487,0),1)),0)</f>
        <v>0</v>
      </c>
      <c r="E488" s="446">
        <f ca="1">IF(S488&lt;&gt;"",IF(COUNTIF(S$11:S488,S488)=1,MAX(E$11:E487)+1,INDEX(E$11:E487,MATCH(S488,S$11:S487,0),1)),0)</f>
        <v>0</v>
      </c>
      <c r="F488" s="446">
        <f ca="1">IF(Z488&lt;&gt;"",IF(COUNTIF(Z$11:Z488,Z488)=1,MAX(F$11:F487)+1,INDEX(F$11:F487,MATCH(Z488,Z$11:Z487,0),1)),0)</f>
        <v>0</v>
      </c>
      <c r="G488" s="447" cm="1">
        <f t="array" aca="1" ref="G488" ca="1">IF(Z488&lt;&gt;"",IF(COUNTIFS(Z$11:Z488,Z488,W$11:W488,W488)=1,MAX(G$11:G487)+1,INDEX(G$11:G487,MATCH(Z488&amp;W488,Z$11:Z487&amp;W$11:W488,0),1)),0)</f>
        <v>0</v>
      </c>
      <c r="H488" s="447">
        <f t="shared" ca="1" si="845"/>
        <v>0</v>
      </c>
      <c r="I488" s="447">
        <f ca="1">IF(T488="",0,IF(COUNTIF(T$11:T488,T488)=1,1,0))</f>
        <v>0</v>
      </c>
      <c r="J488" s="447">
        <f ca="1">IF(U488="",0,IF(COUNTIF(U$11:U488,U488)=1,1,0))</f>
        <v>0</v>
      </c>
      <c r="K488" s="447">
        <f ca="1">IF(S488="",0,IF(COUNTIF(S$11:S488,S488)=1,1,0))</f>
        <v>0</v>
      </c>
      <c r="L488" s="446">
        <f ca="1">IF(Z488="",0,IF(COUNTIF(Z$11:Z488,Z488)=1,1,0))</f>
        <v>0</v>
      </c>
      <c r="M488" s="767">
        <f ca="1">IF($W488=2,IF(COUNTIFS($W$11:$W488,2,$Z$11:$Z488,$Z488)=1,1,0),0)</f>
        <v>0</v>
      </c>
      <c r="N488" s="767">
        <f ca="1">IF($W488=1,IF(COUNTIFS($W$11:$W488,2,$Z$11:$Z488,$Z488)=1,1,0),0)</f>
        <v>0</v>
      </c>
      <c r="O488" s="446">
        <f ca="1">IF(H488=0,0,IF(COUNTIF(Z$11:Z488,Z488)=1,1,0))</f>
        <v>0</v>
      </c>
      <c r="P488" s="448" t="str">
        <f t="shared" ca="1" si="846"/>
        <v>石川県</v>
      </c>
      <c r="Q488" s="89">
        <f t="shared" ca="1" si="847"/>
        <v>478</v>
      </c>
      <c r="R488" s="170" t="s">
        <v>459</v>
      </c>
      <c r="S488" s="357" t="str">
        <f t="shared" ca="1" si="848"/>
        <v/>
      </c>
      <c r="T488" s="357" t="str">
        <f t="shared" ca="1" si="849"/>
        <v/>
      </c>
      <c r="U488" s="58" t="str">
        <f t="shared" ca="1" si="850"/>
        <v/>
      </c>
      <c r="V488" s="58" t="str">
        <f t="shared" ca="1" si="851"/>
        <v/>
      </c>
      <c r="W488" s="920" t="str">
        <f t="shared" ca="1" si="852"/>
        <v/>
      </c>
      <c r="X488" s="369">
        <f ca="1">IFERROR(VLOOKUP(W488,'（様式１号）３整理番号表'!$B$4:$H$5,2,FALSE),0)</f>
        <v>0</v>
      </c>
      <c r="Y488" s="768" t="str" cm="1">
        <f t="array" aca="1" ref="Y488" ca="1">IF(AND(D488=0,F488=0),"",IF(COUNTIF(D$11:D488,D488)=1,1,IF(COUNTIFS(D$11:D488,D488,F$11:F488,F488)=1,INDEX((D$11:D488,F$11:F488,Y$11:Y488),MATCH(_xlfn.MAXIFS(F$11:F487,D$11:D487,D488),$F$11:F488,0),1,3)+1,INDEX((D$11:D488,F$11:F488,Y$11:Y488),MATCH(D488&amp;F488,D$11:D488&amp;F$11:F488,0),1,3))))</f>
        <v/>
      </c>
      <c r="Z488" s="40" t="str">
        <f t="shared" ca="1" si="853"/>
        <v/>
      </c>
      <c r="AA488" s="924" t="str">
        <f t="shared" ca="1" si="854"/>
        <v/>
      </c>
      <c r="AB488" s="93">
        <f ca="1">IFERROR(VLOOKUP(AA488,'（様式１号）３整理番号表'!$B$10:$H$16,2,FALSE),0)</f>
        <v>0</v>
      </c>
      <c r="AC488" s="924" t="str">
        <f t="shared" ca="1" si="855"/>
        <v/>
      </c>
      <c r="AD488" s="924" t="str">
        <f t="shared" ca="1" si="856"/>
        <v/>
      </c>
      <c r="AE488" s="93">
        <f ca="1">IFERROR(VLOOKUP(AD488,'（様式１号）３整理番号表'!$B$21:$H$22,2,FALSE),0)</f>
        <v>0</v>
      </c>
      <c r="AF488" s="924" t="str">
        <f t="shared" ca="1" si="857"/>
        <v/>
      </c>
      <c r="AG488" s="93">
        <f ca="1">IFERROR(VLOOKUP(AF488,'（様式１号）３整理番号表'!$B$26:$H$31,2,FALSE),0)</f>
        <v>0</v>
      </c>
      <c r="AH488" s="924" t="str">
        <f t="shared" ca="1" si="858"/>
        <v/>
      </c>
      <c r="AI488" s="93">
        <f ca="1">IFERROR(VLOOKUP(AH488,'（様式１号）３整理番号表'!$J$5:$N$59,2,FALSE),0)</f>
        <v>0</v>
      </c>
      <c r="AJ488" s="77" t="str">
        <f t="shared" ca="1" si="859"/>
        <v/>
      </c>
      <c r="AK488" s="93">
        <f ca="1">IFERROR(VLOOKUP(AJ488,'（様式１号）３整理番号表'!$P$5:$R$29,2,FALSE),0)</f>
        <v>0</v>
      </c>
      <c r="AL488" s="921" t="str">
        <f t="shared" ca="1" si="860"/>
        <v/>
      </c>
      <c r="AM488" s="921" t="str">
        <f t="shared" ca="1" si="861"/>
        <v/>
      </c>
      <c r="AN488" s="921"/>
      <c r="AO488" s="77" t="str">
        <f t="shared" ca="1" si="862"/>
        <v/>
      </c>
      <c r="AP488" s="93">
        <f ca="1">IFERROR(VLOOKUP(AO488,'（様式１号）３整理番号表'!$P$5:$R$29,2,FALSE),0)</f>
        <v>0</v>
      </c>
      <c r="AQ488" s="924" t="str">
        <f t="shared" ca="1" si="863"/>
        <v/>
      </c>
      <c r="AR488" s="93">
        <f t="shared" ca="1" si="864"/>
        <v>0</v>
      </c>
      <c r="AS488" s="924" t="str">
        <f t="shared" ca="1" si="865"/>
        <v/>
      </c>
      <c r="AT488" s="40" t="str">
        <f t="shared" ca="1" si="866"/>
        <v/>
      </c>
      <c r="AU488" s="93" t="str">
        <f t="shared" ca="1" si="867"/>
        <v/>
      </c>
      <c r="AV488" s="923" t="str">
        <f t="shared" ca="1" si="868"/>
        <v/>
      </c>
      <c r="AW488" s="926" t="str">
        <f t="shared" ca="1" si="869"/>
        <v/>
      </c>
      <c r="AX488" s="925" t="str">
        <f t="shared" ca="1" si="870"/>
        <v/>
      </c>
      <c r="AY488" s="925" t="str">
        <f t="shared" ca="1" si="870"/>
        <v/>
      </c>
      <c r="AZ488" s="925" t="str">
        <f t="shared" ca="1" si="870"/>
        <v/>
      </c>
      <c r="BA488" s="925" t="str">
        <f t="shared" ca="1" si="870"/>
        <v/>
      </c>
      <c r="BB488" s="925" t="str">
        <f t="shared" ca="1" si="871"/>
        <v/>
      </c>
      <c r="BC488" s="925" t="str">
        <f t="shared" ca="1" si="872"/>
        <v/>
      </c>
      <c r="BD488" s="925" t="str">
        <f t="shared" ca="1" si="872"/>
        <v/>
      </c>
      <c r="BE488" s="925" t="str">
        <f t="shared" ca="1" si="872"/>
        <v/>
      </c>
      <c r="BF488" s="77" t="str">
        <f t="shared" ca="1" si="873"/>
        <v/>
      </c>
      <c r="BG488" s="924" t="str">
        <f t="shared" ca="1" si="874"/>
        <v/>
      </c>
      <c r="BH488" s="94">
        <f ca="1">IF(BF488&lt;&gt;"",INDEX('（様式１号）３整理番号表'!$AB$7:$AQ$12,MATCH(BF488,'（様式１号）３整理番号表'!$AA$7:$AA$12,0),MATCH(BG488,'（様式１号）３整理番号表'!$AB$6:$AQ$6,0)),0)</f>
        <v>0</v>
      </c>
      <c r="BI488" s="921" t="str">
        <f t="shared" ca="1" si="875"/>
        <v/>
      </c>
      <c r="BJ488" s="922" t="str">
        <f t="shared" ca="1" si="876"/>
        <v/>
      </c>
      <c r="BK488" s="926" t="str">
        <f t="shared" ca="1" si="877"/>
        <v/>
      </c>
      <c r="BL488" s="922" t="str">
        <f t="shared" ca="1" si="878"/>
        <v/>
      </c>
      <c r="BM488" s="79" t="str">
        <f t="shared" ca="1" si="879"/>
        <v/>
      </c>
      <c r="BN488" s="82" t="str">
        <f t="shared" ca="1" si="880"/>
        <v/>
      </c>
      <c r="BO488" s="83" t="str">
        <f t="shared" ca="1" si="881"/>
        <v/>
      </c>
      <c r="BP488" s="84" t="str">
        <f t="shared" ca="1" si="882"/>
        <v/>
      </c>
      <c r="BQ488" s="82" t="str">
        <f t="shared" ca="1" si="883"/>
        <v/>
      </c>
      <c r="BR488" s="97" t="str">
        <f t="shared" ca="1" si="884"/>
        <v/>
      </c>
      <c r="BS488" s="95" t="str">
        <f t="shared" ca="1" si="885"/>
        <v/>
      </c>
      <c r="BT488" s="184" t="str">
        <f t="shared" ca="1" si="886"/>
        <v/>
      </c>
      <c r="BU488" s="611" t="str">
        <f t="shared" ca="1" si="887"/>
        <v/>
      </c>
      <c r="BV488" s="77" t="str">
        <f t="shared" ca="1" si="888"/>
        <v/>
      </c>
      <c r="BW488" s="85" t="str">
        <f t="shared" ca="1" si="889"/>
        <v/>
      </c>
      <c r="BX488" s="86" t="str">
        <f t="shared" ca="1" si="890"/>
        <v/>
      </c>
      <c r="BY488" s="231">
        <f ca="1">IF('ポイント要件確認等（個別表）'!AD488=1,ROUNDDOWN('ポイント要件確認等（個別表）'!AV488,-3),IF('ポイント要件確認等（個別表）'!AD488=2,ROUNDDOWN('ポイント要件確認等（個別表）'!BH488,-3),IF('ポイント要件確認等（個別表）'!AD488=3,ROUNDDOWN('ポイント要件確認等（個別表）'!BT488,-3),0)))</f>
        <v>0</v>
      </c>
      <c r="BZ488" s="86" t="str">
        <f t="shared" ca="1" si="891"/>
        <v/>
      </c>
      <c r="CA488" s="232" t="str">
        <f t="shared" ca="1" si="892"/>
        <v/>
      </c>
      <c r="CB488" s="232">
        <f t="shared" ca="1" si="893"/>
        <v>0</v>
      </c>
      <c r="CC488" s="86" t="str">
        <f t="shared" ca="1" si="894"/>
        <v/>
      </c>
      <c r="CD488" s="86" t="str">
        <f t="shared" ca="1" si="895"/>
        <v/>
      </c>
      <c r="CE488" s="609"/>
      <c r="CF488" s="86" t="str">
        <f t="shared" ca="1" si="896"/>
        <v/>
      </c>
      <c r="CG488" s="185" t="str">
        <f t="shared" ca="1" si="897"/>
        <v/>
      </c>
      <c r="CH488" s="246" t="str">
        <f t="shared" ca="1" si="898"/>
        <v>含税額</v>
      </c>
      <c r="CI488" s="247" t="str">
        <f t="shared" ca="1" si="899"/>
        <v/>
      </c>
      <c r="CJ488" s="87" t="str">
        <f ca="1">IFERROR(IF(INDIRECT("'("&amp;'２個別表'!EO488&amp;")'!AR"&amp;84+EP488)&lt;&gt;1,"",1),"")</f>
        <v/>
      </c>
      <c r="CK488" s="244" t="str">
        <f t="shared" ca="1" si="900"/>
        <v/>
      </c>
      <c r="CL488" s="235" t="str">
        <f t="shared" ca="1" si="901"/>
        <v/>
      </c>
      <c r="CM488" s="239" t="str">
        <f t="shared" ca="1" si="902"/>
        <v/>
      </c>
      <c r="CN488" s="77" t="str">
        <f t="shared" ca="1" si="903"/>
        <v/>
      </c>
      <c r="CO488" s="93" t="str">
        <f ca="1">IFERROR(VLOOKUP(CN488,'（様式１号）３整理番号表'!$T$5:$V$15,2,FALSE),"")</f>
        <v/>
      </c>
      <c r="CP488" s="924" t="str">
        <f t="shared" ca="1" si="904"/>
        <v/>
      </c>
      <c r="CQ488" s="93" t="str">
        <f ca="1">IFERROR(VLOOKUP(CP488,'（様式１号）３整理番号表'!$T$19:$V$24,2,FALSE),"")</f>
        <v/>
      </c>
      <c r="CR488" s="924" t="str">
        <f ca="1">IFERROR(IF(INDIRECT("'("&amp;'２個別表'!EO488&amp;")'!AV"&amp;84+EP488)&lt;&gt;1,"",1),"")</f>
        <v/>
      </c>
      <c r="CS488" s="232">
        <f t="shared" ca="1" si="905"/>
        <v>0</v>
      </c>
      <c r="CT488" s="248">
        <f t="shared" ca="1" si="906"/>
        <v>0</v>
      </c>
      <c r="CU488" s="376" t="str">
        <f ca="1">IF(ER488="補強",IF(COUNTIFS($Z$11:Z488,Z488,$W$11:W488,1)=1,"１①",""),IF(COUNTIFS($Z$11:Z488,Z488,$W$11:W488,2)=1,"２①",""))</f>
        <v/>
      </c>
      <c r="CV488" s="57" t="str">
        <f t="shared" ca="1" si="907"/>
        <v/>
      </c>
      <c r="CW488" s="927" t="str">
        <f t="shared" ca="1" si="908"/>
        <v/>
      </c>
      <c r="CX488" s="256" t="str">
        <f t="shared" ca="1" si="909"/>
        <v/>
      </c>
      <c r="CY488" s="256" t="str">
        <f t="shared" ca="1" si="910"/>
        <v/>
      </c>
      <c r="CZ488" s="256" t="str">
        <f t="shared" ca="1" si="911"/>
        <v/>
      </c>
      <c r="DA488" s="256" t="str">
        <f t="shared" ca="1" si="912"/>
        <v/>
      </c>
      <c r="DB488" s="316" t="str">
        <f ca="1">IFERROR(VLOOKUP($CU488,'（様式１号）３整理番号表'!$Z$19:$AB$32,3,FALSE),"")</f>
        <v/>
      </c>
      <c r="DC488" s="259" t="str">
        <f t="shared" ca="1" si="913"/>
        <v>-</v>
      </c>
      <c r="DD488" s="618" t="str">
        <f t="shared" ca="1" si="914"/>
        <v/>
      </c>
      <c r="DE488" s="321" t="str">
        <f ca="1">IF(AND(AO488=18,AS488=1),IF(COUNTIFS($Y$11:Y488,Y488,$AS$11:AS488,1)=1,"２②",""),IF($CU488="１①",INDEX(INDIRECT("'("&amp;$EO488&amp;")'!AR116:BB116"),1,MATCH(INDIRECT("'("&amp;$EO488&amp;")'!C118"),INDIRECT("'("&amp;$EO488&amp;")'!AR119:BB119"),0)),""))</f>
        <v/>
      </c>
      <c r="DF488" s="324" t="str">
        <f t="shared" ca="1" si="915"/>
        <v/>
      </c>
      <c r="DG488" s="313" t="str">
        <f t="shared" ca="1" si="916"/>
        <v/>
      </c>
      <c r="DH488" s="313" t="str">
        <f t="shared" ca="1" si="917"/>
        <v/>
      </c>
      <c r="DI488" s="313" t="str">
        <f t="shared" ca="1" si="918"/>
        <v/>
      </c>
      <c r="DJ488" s="313" t="str">
        <f t="shared" ca="1" si="919"/>
        <v/>
      </c>
      <c r="DK488" s="328" t="str">
        <f t="shared" ca="1" si="920"/>
        <v/>
      </c>
      <c r="DL488" s="334" t="str">
        <f t="shared" ca="1" si="921"/>
        <v/>
      </c>
      <c r="DM488" s="915" t="str">
        <f t="shared" ca="1" si="922"/>
        <v/>
      </c>
      <c r="DN488" s="15"/>
      <c r="DO488" s="324"/>
      <c r="DP488" s="16"/>
      <c r="DQ488" s="16"/>
      <c r="DR488" s="16"/>
      <c r="DS488" s="16"/>
      <c r="DT488" s="318" t="str">
        <f>IFERROR(VLOOKUP($DN488,'（様式１号）３整理番号表'!$Z$19:$AB$32,3,FALSE),"")</f>
        <v/>
      </c>
      <c r="DU488" s="259" t="str">
        <f t="shared" si="923"/>
        <v/>
      </c>
      <c r="DV488" s="14"/>
      <c r="DW488" s="17" t="str">
        <f t="shared" ca="1" si="924"/>
        <v/>
      </c>
      <c r="DX488" s="88" t="str">
        <f t="shared" ca="1" si="941"/>
        <v/>
      </c>
      <c r="DZ488" s="339">
        <f t="shared" ca="1" si="943"/>
        <v>0</v>
      </c>
      <c r="EA488" s="339">
        <f t="shared" ca="1" si="943"/>
        <v>0</v>
      </c>
      <c r="EB488" s="339">
        <f t="shared" ca="1" si="943"/>
        <v>0</v>
      </c>
      <c r="EC488" s="339">
        <f t="shared" ca="1" si="943"/>
        <v>0</v>
      </c>
      <c r="ED488" s="339">
        <f t="shared" ca="1" si="943"/>
        <v>0</v>
      </c>
      <c r="EE488" s="339">
        <f t="shared" ca="1" si="943"/>
        <v>0</v>
      </c>
      <c r="EF488" s="339">
        <f t="shared" ca="1" si="943"/>
        <v>0</v>
      </c>
      <c r="EG488" s="339">
        <f t="shared" ca="1" si="943"/>
        <v>0</v>
      </c>
      <c r="EH488" s="339">
        <f t="shared" ca="1" si="943"/>
        <v>0</v>
      </c>
      <c r="EI488" s="339">
        <f t="shared" ca="1" si="943"/>
        <v>0</v>
      </c>
      <c r="EJ488" s="339">
        <f t="shared" ca="1" si="943"/>
        <v>0</v>
      </c>
      <c r="EK488" s="339">
        <f t="shared" ca="1" si="943"/>
        <v>0</v>
      </c>
      <c r="EL488" s="339">
        <f t="shared" ca="1" si="943"/>
        <v>0</v>
      </c>
      <c r="EM488" s="339">
        <f t="shared" ca="1" si="943"/>
        <v>0</v>
      </c>
      <c r="EO488" s="919" t="str">
        <f t="shared" ca="1" si="843"/>
        <v/>
      </c>
      <c r="EP488" s="919" t="str">
        <f t="shared" ca="1" si="925"/>
        <v/>
      </c>
      <c r="EQ488" s="919" t="str">
        <f t="shared" ca="1" si="926"/>
        <v/>
      </c>
      <c r="ER488" s="919" t="str">
        <f t="shared" ca="1" si="927"/>
        <v/>
      </c>
      <c r="ES488" s="919" t="str">
        <f ca="1">IFERROR(INDEX('郵便番号（石川県）'!$A$3:$F$2574,MATCH(INDIRECT("'("&amp;EO488&amp;")'!E7"),'郵便番号（石川県）'!$A$3:$A$2574,0),6),"")</f>
        <v/>
      </c>
      <c r="ET488" s="919" t="str">
        <f ca="1">IFERROR(INDEX('郵便番号（石川県）'!$A$3:$F$2574,MATCH(INDIRECT("'("&amp;$EO488&amp;")'!E7"),'郵便番号（石川県）'!$A$3:$A$2574,0),5),"")</f>
        <v/>
      </c>
      <c r="EU488" s="919" t="str">
        <f t="shared" ca="1" si="928"/>
        <v/>
      </c>
      <c r="EV488" s="919" t="str">
        <f t="shared" ca="1" si="929"/>
        <v/>
      </c>
      <c r="EW488" s="919" t="str">
        <f t="shared" ca="1" si="930"/>
        <v/>
      </c>
      <c r="EX488" s="919" t="str">
        <f t="shared" ca="1" si="931"/>
        <v/>
      </c>
      <c r="EY488" s="919" t="str">
        <f t="shared" ca="1" si="932"/>
        <v/>
      </c>
      <c r="EZ488" s="919" t="str">
        <f t="shared" ca="1" si="933"/>
        <v/>
      </c>
      <c r="FA488" s="919" t="str">
        <f t="shared" ca="1" si="934"/>
        <v/>
      </c>
      <c r="FB488" s="919" t="str">
        <f t="shared" ca="1" si="935"/>
        <v/>
      </c>
      <c r="FC488" s="919" t="str">
        <f t="shared" ca="1" si="936"/>
        <v/>
      </c>
      <c r="FD488" s="627" t="str">
        <f t="shared" ca="1" si="937"/>
        <v/>
      </c>
      <c r="FE488" s="630">
        <v>478</v>
      </c>
      <c r="FF488" s="299" t="str">
        <f t="shared" ca="1" si="938"/>
        <v/>
      </c>
      <c r="FG488" s="993" t="str">
        <f t="shared" ca="1" si="939"/>
        <v/>
      </c>
      <c r="FH488" s="919" t="str">
        <f t="shared" ca="1" si="940"/>
        <v/>
      </c>
      <c r="FI488" s="299">
        <f ca="1">COUNTIF($FH$11:FH488,"■")</f>
        <v>0</v>
      </c>
    </row>
    <row r="489" spans="1:165" ht="34.5" customHeight="1">
      <c r="A489" s="445">
        <f t="shared" ca="1" si="844"/>
        <v>0</v>
      </c>
      <c r="B489" s="446">
        <f>IF(R489&lt;&gt;"",IF(COUNTIF(R$11:R489,R489)=1,MAX(B$11:B488)+1,INDEX(B$11:B488,MATCH(R489,R$11:R488,0),1)),0)</f>
        <v>1</v>
      </c>
      <c r="C489" s="446">
        <f ca="1">IF(T489&lt;&gt;"",IF(COUNTIF(T$11:T489,T489)=1,MAX(C$11:C488)+1,INDEX(C$11:C488,MATCH(T489,T$11:T488,0),1)),0)</f>
        <v>0</v>
      </c>
      <c r="D489" s="446">
        <f ca="1">IF(U489&lt;&gt;"",IF(COUNTIF(U$11:U489,U489)=1,MAX(D$11:D488)+1,INDEX(D$11:D488,MATCH(U489,U$11:U488,0),1)),0)</f>
        <v>0</v>
      </c>
      <c r="E489" s="446">
        <f ca="1">IF(S489&lt;&gt;"",IF(COUNTIF(S$11:S489,S489)=1,MAX(E$11:E488)+1,INDEX(E$11:E488,MATCH(S489,S$11:S488,0),1)),0)</f>
        <v>0</v>
      </c>
      <c r="F489" s="446">
        <f ca="1">IF(Z489&lt;&gt;"",IF(COUNTIF(Z$11:Z489,Z489)=1,MAX(F$11:F488)+1,INDEX(F$11:F488,MATCH(Z489,Z$11:Z488,0),1)),0)</f>
        <v>0</v>
      </c>
      <c r="G489" s="447" cm="1">
        <f t="array" aca="1" ref="G489" ca="1">IF(Z489&lt;&gt;"",IF(COUNTIFS(Z$11:Z489,Z489,W$11:W489,W489)=1,MAX(G$11:G488)+1,INDEX(G$11:G488,MATCH(Z489&amp;W489,Z$11:Z488&amp;W$11:W489,0),1)),0)</f>
        <v>0</v>
      </c>
      <c r="H489" s="447">
        <f t="shared" ca="1" si="845"/>
        <v>0</v>
      </c>
      <c r="I489" s="447">
        <f ca="1">IF(T489="",0,IF(COUNTIF(T$11:T489,T489)=1,1,0))</f>
        <v>0</v>
      </c>
      <c r="J489" s="447">
        <f ca="1">IF(U489="",0,IF(COUNTIF(U$11:U489,U489)=1,1,0))</f>
        <v>0</v>
      </c>
      <c r="K489" s="447">
        <f ca="1">IF(S489="",0,IF(COUNTIF(S$11:S489,S489)=1,1,0))</f>
        <v>0</v>
      </c>
      <c r="L489" s="446">
        <f ca="1">IF(Z489="",0,IF(COUNTIF(Z$11:Z489,Z489)=1,1,0))</f>
        <v>0</v>
      </c>
      <c r="M489" s="767">
        <f ca="1">IF($W489=2,IF(COUNTIFS($W$11:$W489,2,$Z$11:$Z489,$Z489)=1,1,0),0)</f>
        <v>0</v>
      </c>
      <c r="N489" s="767">
        <f ca="1">IF($W489=1,IF(COUNTIFS($W$11:$W489,2,$Z$11:$Z489,$Z489)=1,1,0),0)</f>
        <v>0</v>
      </c>
      <c r="O489" s="446">
        <f ca="1">IF(H489=0,0,IF(COUNTIF(Z$11:Z489,Z489)=1,1,0))</f>
        <v>0</v>
      </c>
      <c r="P489" s="448" t="str">
        <f t="shared" ca="1" si="846"/>
        <v>石川県</v>
      </c>
      <c r="Q489" s="89">
        <f t="shared" ca="1" si="847"/>
        <v>479</v>
      </c>
      <c r="R489" s="170" t="s">
        <v>459</v>
      </c>
      <c r="S489" s="357" t="str">
        <f t="shared" ca="1" si="848"/>
        <v/>
      </c>
      <c r="T489" s="357" t="str">
        <f t="shared" ca="1" si="849"/>
        <v/>
      </c>
      <c r="U489" s="58" t="str">
        <f t="shared" ca="1" si="850"/>
        <v/>
      </c>
      <c r="V489" s="58" t="str">
        <f t="shared" ca="1" si="851"/>
        <v/>
      </c>
      <c r="W489" s="920" t="str">
        <f t="shared" ca="1" si="852"/>
        <v/>
      </c>
      <c r="X489" s="369">
        <f ca="1">IFERROR(VLOOKUP(W489,'（様式１号）３整理番号表'!$B$4:$H$5,2,FALSE),0)</f>
        <v>0</v>
      </c>
      <c r="Y489" s="768" t="str" cm="1">
        <f t="array" aca="1" ref="Y489" ca="1">IF(AND(D489=0,F489=0),"",IF(COUNTIF(D$11:D489,D489)=1,1,IF(COUNTIFS(D$11:D489,D489,F$11:F489,F489)=1,INDEX((D$11:D489,F$11:F489,Y$11:Y489),MATCH(_xlfn.MAXIFS(F$11:F488,D$11:D488,D489),$F$11:F489,0),1,3)+1,INDEX((D$11:D489,F$11:F489,Y$11:Y489),MATCH(D489&amp;F489,D$11:D489&amp;F$11:F489,0),1,3))))</f>
        <v/>
      </c>
      <c r="Z489" s="40" t="str">
        <f t="shared" ca="1" si="853"/>
        <v/>
      </c>
      <c r="AA489" s="924" t="str">
        <f t="shared" ca="1" si="854"/>
        <v/>
      </c>
      <c r="AB489" s="93">
        <f ca="1">IFERROR(VLOOKUP(AA489,'（様式１号）３整理番号表'!$B$10:$H$16,2,FALSE),0)</f>
        <v>0</v>
      </c>
      <c r="AC489" s="924" t="str">
        <f t="shared" ca="1" si="855"/>
        <v/>
      </c>
      <c r="AD489" s="924" t="str">
        <f t="shared" ca="1" si="856"/>
        <v/>
      </c>
      <c r="AE489" s="93">
        <f ca="1">IFERROR(VLOOKUP(AD489,'（様式１号）３整理番号表'!$B$21:$H$22,2,FALSE),0)</f>
        <v>0</v>
      </c>
      <c r="AF489" s="924" t="str">
        <f t="shared" ca="1" si="857"/>
        <v/>
      </c>
      <c r="AG489" s="93">
        <f ca="1">IFERROR(VLOOKUP(AF489,'（様式１号）３整理番号表'!$B$26:$H$31,2,FALSE),0)</f>
        <v>0</v>
      </c>
      <c r="AH489" s="924" t="str">
        <f t="shared" ca="1" si="858"/>
        <v/>
      </c>
      <c r="AI489" s="93">
        <f ca="1">IFERROR(VLOOKUP(AH489,'（様式１号）３整理番号表'!$J$5:$N$59,2,FALSE),0)</f>
        <v>0</v>
      </c>
      <c r="AJ489" s="77" t="str">
        <f t="shared" ca="1" si="859"/>
        <v/>
      </c>
      <c r="AK489" s="93">
        <f ca="1">IFERROR(VLOOKUP(AJ489,'（様式１号）３整理番号表'!$P$5:$R$29,2,FALSE),0)</f>
        <v>0</v>
      </c>
      <c r="AL489" s="921" t="str">
        <f t="shared" ca="1" si="860"/>
        <v/>
      </c>
      <c r="AM489" s="921" t="str">
        <f t="shared" ca="1" si="861"/>
        <v/>
      </c>
      <c r="AN489" s="921"/>
      <c r="AO489" s="77" t="str">
        <f t="shared" ca="1" si="862"/>
        <v/>
      </c>
      <c r="AP489" s="93">
        <f ca="1">IFERROR(VLOOKUP(AO489,'（様式１号）３整理番号表'!$P$5:$R$29,2,FALSE),0)</f>
        <v>0</v>
      </c>
      <c r="AQ489" s="924" t="str">
        <f t="shared" ca="1" si="863"/>
        <v/>
      </c>
      <c r="AR489" s="93">
        <f t="shared" ca="1" si="864"/>
        <v>0</v>
      </c>
      <c r="AS489" s="924" t="str">
        <f t="shared" ca="1" si="865"/>
        <v/>
      </c>
      <c r="AT489" s="40" t="str">
        <f t="shared" ca="1" si="866"/>
        <v/>
      </c>
      <c r="AU489" s="93" t="str">
        <f t="shared" ca="1" si="867"/>
        <v/>
      </c>
      <c r="AV489" s="923" t="str">
        <f t="shared" ca="1" si="868"/>
        <v/>
      </c>
      <c r="AW489" s="926" t="str">
        <f t="shared" ca="1" si="869"/>
        <v/>
      </c>
      <c r="AX489" s="925" t="str">
        <f t="shared" ca="1" si="870"/>
        <v/>
      </c>
      <c r="AY489" s="925" t="str">
        <f t="shared" ca="1" si="870"/>
        <v/>
      </c>
      <c r="AZ489" s="925" t="str">
        <f t="shared" ca="1" si="870"/>
        <v/>
      </c>
      <c r="BA489" s="925" t="str">
        <f t="shared" ca="1" si="870"/>
        <v/>
      </c>
      <c r="BB489" s="925" t="str">
        <f t="shared" ca="1" si="871"/>
        <v/>
      </c>
      <c r="BC489" s="925" t="str">
        <f t="shared" ca="1" si="872"/>
        <v/>
      </c>
      <c r="BD489" s="925" t="str">
        <f t="shared" ca="1" si="872"/>
        <v/>
      </c>
      <c r="BE489" s="925" t="str">
        <f t="shared" ca="1" si="872"/>
        <v/>
      </c>
      <c r="BF489" s="77" t="str">
        <f t="shared" ca="1" si="873"/>
        <v/>
      </c>
      <c r="BG489" s="924" t="str">
        <f t="shared" ca="1" si="874"/>
        <v/>
      </c>
      <c r="BH489" s="94">
        <f ca="1">IF(BF489&lt;&gt;"",INDEX('（様式１号）３整理番号表'!$AB$7:$AQ$12,MATCH(BF489,'（様式１号）３整理番号表'!$AA$7:$AA$12,0),MATCH(BG489,'（様式１号）３整理番号表'!$AB$6:$AQ$6,0)),0)</f>
        <v>0</v>
      </c>
      <c r="BI489" s="921" t="str">
        <f t="shared" ca="1" si="875"/>
        <v/>
      </c>
      <c r="BJ489" s="922" t="str">
        <f t="shared" ca="1" si="876"/>
        <v/>
      </c>
      <c r="BK489" s="926" t="str">
        <f t="shared" ca="1" si="877"/>
        <v/>
      </c>
      <c r="BL489" s="922" t="str">
        <f t="shared" ca="1" si="878"/>
        <v/>
      </c>
      <c r="BM489" s="79" t="str">
        <f t="shared" ca="1" si="879"/>
        <v/>
      </c>
      <c r="BN489" s="82" t="str">
        <f t="shared" ca="1" si="880"/>
        <v/>
      </c>
      <c r="BO489" s="83" t="str">
        <f t="shared" ca="1" si="881"/>
        <v/>
      </c>
      <c r="BP489" s="84" t="str">
        <f t="shared" ca="1" si="882"/>
        <v/>
      </c>
      <c r="BQ489" s="82" t="str">
        <f t="shared" ca="1" si="883"/>
        <v/>
      </c>
      <c r="BR489" s="97" t="str">
        <f t="shared" ca="1" si="884"/>
        <v/>
      </c>
      <c r="BS489" s="95" t="str">
        <f t="shared" ca="1" si="885"/>
        <v/>
      </c>
      <c r="BT489" s="184" t="str">
        <f t="shared" ca="1" si="886"/>
        <v/>
      </c>
      <c r="BU489" s="611" t="str">
        <f t="shared" ca="1" si="887"/>
        <v/>
      </c>
      <c r="BV489" s="77" t="str">
        <f t="shared" ca="1" si="888"/>
        <v/>
      </c>
      <c r="BW489" s="85" t="str">
        <f t="shared" ca="1" si="889"/>
        <v/>
      </c>
      <c r="BX489" s="86" t="str">
        <f t="shared" ca="1" si="890"/>
        <v/>
      </c>
      <c r="BY489" s="231">
        <f ca="1">IF('ポイント要件確認等（個別表）'!AD489=1,ROUNDDOWN('ポイント要件確認等（個別表）'!AV489,-3),IF('ポイント要件確認等（個別表）'!AD489=2,ROUNDDOWN('ポイント要件確認等（個別表）'!BH489,-3),IF('ポイント要件確認等（個別表）'!AD489=3,ROUNDDOWN('ポイント要件確認等（個別表）'!BT489,-3),0)))</f>
        <v>0</v>
      </c>
      <c r="BZ489" s="86" t="str">
        <f t="shared" ca="1" si="891"/>
        <v/>
      </c>
      <c r="CA489" s="232" t="str">
        <f t="shared" ca="1" si="892"/>
        <v/>
      </c>
      <c r="CB489" s="232">
        <f t="shared" ca="1" si="893"/>
        <v>0</v>
      </c>
      <c r="CC489" s="86" t="str">
        <f t="shared" ca="1" si="894"/>
        <v/>
      </c>
      <c r="CD489" s="86" t="str">
        <f t="shared" ca="1" si="895"/>
        <v/>
      </c>
      <c r="CE489" s="609"/>
      <c r="CF489" s="86" t="str">
        <f t="shared" ca="1" si="896"/>
        <v/>
      </c>
      <c r="CG489" s="185" t="str">
        <f t="shared" ca="1" si="897"/>
        <v/>
      </c>
      <c r="CH489" s="246" t="str">
        <f t="shared" ca="1" si="898"/>
        <v>含税額</v>
      </c>
      <c r="CI489" s="247" t="str">
        <f t="shared" ca="1" si="899"/>
        <v/>
      </c>
      <c r="CJ489" s="87" t="str">
        <f ca="1">IFERROR(IF(INDIRECT("'("&amp;'２個別表'!EO489&amp;")'!AR"&amp;84+EP489)&lt;&gt;1,"",1),"")</f>
        <v/>
      </c>
      <c r="CK489" s="244" t="str">
        <f t="shared" ca="1" si="900"/>
        <v/>
      </c>
      <c r="CL489" s="235" t="str">
        <f t="shared" ca="1" si="901"/>
        <v/>
      </c>
      <c r="CM489" s="239" t="str">
        <f t="shared" ca="1" si="902"/>
        <v/>
      </c>
      <c r="CN489" s="77" t="str">
        <f t="shared" ca="1" si="903"/>
        <v/>
      </c>
      <c r="CO489" s="93" t="str">
        <f ca="1">IFERROR(VLOOKUP(CN489,'（様式１号）３整理番号表'!$T$5:$V$15,2,FALSE),"")</f>
        <v/>
      </c>
      <c r="CP489" s="924" t="str">
        <f t="shared" ca="1" si="904"/>
        <v/>
      </c>
      <c r="CQ489" s="93" t="str">
        <f ca="1">IFERROR(VLOOKUP(CP489,'（様式１号）３整理番号表'!$T$19:$V$24,2,FALSE),"")</f>
        <v/>
      </c>
      <c r="CR489" s="924" t="str">
        <f ca="1">IFERROR(IF(INDIRECT("'("&amp;'２個別表'!EO489&amp;")'!AV"&amp;84+EP489)&lt;&gt;1,"",1),"")</f>
        <v/>
      </c>
      <c r="CS489" s="232">
        <f t="shared" ca="1" si="905"/>
        <v>0</v>
      </c>
      <c r="CT489" s="248">
        <f t="shared" ca="1" si="906"/>
        <v>0</v>
      </c>
      <c r="CU489" s="376" t="str">
        <f ca="1">IF(ER489="補強",IF(COUNTIFS($Z$11:Z489,Z489,$W$11:W489,1)=1,"１①",""),IF(COUNTIFS($Z$11:Z489,Z489,$W$11:W489,2)=1,"２①",""))</f>
        <v/>
      </c>
      <c r="CV489" s="57" t="str">
        <f t="shared" ca="1" si="907"/>
        <v/>
      </c>
      <c r="CW489" s="927" t="str">
        <f t="shared" ca="1" si="908"/>
        <v/>
      </c>
      <c r="CX489" s="256" t="str">
        <f t="shared" ca="1" si="909"/>
        <v/>
      </c>
      <c r="CY489" s="256" t="str">
        <f t="shared" ca="1" si="910"/>
        <v/>
      </c>
      <c r="CZ489" s="256" t="str">
        <f t="shared" ca="1" si="911"/>
        <v/>
      </c>
      <c r="DA489" s="256" t="str">
        <f t="shared" ca="1" si="912"/>
        <v/>
      </c>
      <c r="DB489" s="316" t="str">
        <f ca="1">IFERROR(VLOOKUP($CU489,'（様式１号）３整理番号表'!$Z$19:$AB$32,3,FALSE),"")</f>
        <v/>
      </c>
      <c r="DC489" s="259" t="str">
        <f t="shared" ca="1" si="913"/>
        <v>-</v>
      </c>
      <c r="DD489" s="618" t="str">
        <f t="shared" ca="1" si="914"/>
        <v/>
      </c>
      <c r="DE489" s="321" t="str">
        <f ca="1">IF(AND(AO489=18,AS489=1),IF(COUNTIFS($Y$11:Y489,Y489,$AS$11:AS489,1)=1,"２②",""),IF($CU489="１①",INDEX(INDIRECT("'("&amp;$EO489&amp;")'!AR116:BB116"),1,MATCH(INDIRECT("'("&amp;$EO489&amp;")'!C118"),INDIRECT("'("&amp;$EO489&amp;")'!AR119:BB119"),0)),""))</f>
        <v/>
      </c>
      <c r="DF489" s="324" t="str">
        <f t="shared" ca="1" si="915"/>
        <v/>
      </c>
      <c r="DG489" s="313" t="str">
        <f t="shared" ca="1" si="916"/>
        <v/>
      </c>
      <c r="DH489" s="313" t="str">
        <f t="shared" ca="1" si="917"/>
        <v/>
      </c>
      <c r="DI489" s="313" t="str">
        <f t="shared" ca="1" si="918"/>
        <v/>
      </c>
      <c r="DJ489" s="313" t="str">
        <f t="shared" ca="1" si="919"/>
        <v/>
      </c>
      <c r="DK489" s="328" t="str">
        <f t="shared" ca="1" si="920"/>
        <v/>
      </c>
      <c r="DL489" s="334" t="str">
        <f t="shared" ca="1" si="921"/>
        <v/>
      </c>
      <c r="DM489" s="915" t="str">
        <f t="shared" ca="1" si="922"/>
        <v/>
      </c>
      <c r="DN489" s="15"/>
      <c r="DO489" s="324"/>
      <c r="DP489" s="16"/>
      <c r="DQ489" s="16"/>
      <c r="DR489" s="16"/>
      <c r="DS489" s="16"/>
      <c r="DT489" s="318" t="str">
        <f>IFERROR(VLOOKUP($DN489,'（様式１号）３整理番号表'!$Z$19:$AB$32,3,FALSE),"")</f>
        <v/>
      </c>
      <c r="DU489" s="259" t="str">
        <f t="shared" si="923"/>
        <v/>
      </c>
      <c r="DV489" s="14"/>
      <c r="DW489" s="17" t="str">
        <f t="shared" ca="1" si="924"/>
        <v/>
      </c>
      <c r="DX489" s="88" t="str">
        <f t="shared" ca="1" si="941"/>
        <v/>
      </c>
      <c r="DZ489" s="339">
        <f t="shared" ca="1" si="943"/>
        <v>0</v>
      </c>
      <c r="EA489" s="339">
        <f t="shared" ca="1" si="943"/>
        <v>0</v>
      </c>
      <c r="EB489" s="339">
        <f t="shared" ca="1" si="943"/>
        <v>0</v>
      </c>
      <c r="EC489" s="339">
        <f t="shared" ca="1" si="943"/>
        <v>0</v>
      </c>
      <c r="ED489" s="339">
        <f t="shared" ca="1" si="943"/>
        <v>0</v>
      </c>
      <c r="EE489" s="339">
        <f t="shared" ca="1" si="943"/>
        <v>0</v>
      </c>
      <c r="EF489" s="339">
        <f t="shared" ca="1" si="943"/>
        <v>0</v>
      </c>
      <c r="EG489" s="339">
        <f t="shared" ca="1" si="943"/>
        <v>0</v>
      </c>
      <c r="EH489" s="339">
        <f t="shared" ca="1" si="943"/>
        <v>0</v>
      </c>
      <c r="EI489" s="339">
        <f t="shared" ca="1" si="943"/>
        <v>0</v>
      </c>
      <c r="EJ489" s="339">
        <f t="shared" ca="1" si="943"/>
        <v>0</v>
      </c>
      <c r="EK489" s="339">
        <f t="shared" ca="1" si="943"/>
        <v>0</v>
      </c>
      <c r="EL489" s="339">
        <f t="shared" ca="1" si="943"/>
        <v>0</v>
      </c>
      <c r="EM489" s="339">
        <f t="shared" ca="1" si="943"/>
        <v>0</v>
      </c>
      <c r="EO489" s="919" t="str">
        <f t="shared" ca="1" si="843"/>
        <v/>
      </c>
      <c r="EP489" s="919" t="str">
        <f t="shared" ca="1" si="925"/>
        <v/>
      </c>
      <c r="EQ489" s="919" t="str">
        <f t="shared" ca="1" si="926"/>
        <v/>
      </c>
      <c r="ER489" s="919" t="str">
        <f t="shared" ca="1" si="927"/>
        <v/>
      </c>
      <c r="ES489" s="919" t="str">
        <f ca="1">IFERROR(INDEX('郵便番号（石川県）'!$A$3:$F$2574,MATCH(INDIRECT("'("&amp;EO489&amp;")'!E7"),'郵便番号（石川県）'!$A$3:$A$2574,0),6),"")</f>
        <v/>
      </c>
      <c r="ET489" s="919" t="str">
        <f ca="1">IFERROR(INDEX('郵便番号（石川県）'!$A$3:$F$2574,MATCH(INDIRECT("'("&amp;$EO489&amp;")'!E7"),'郵便番号（石川県）'!$A$3:$A$2574,0),5),"")</f>
        <v/>
      </c>
      <c r="EU489" s="919" t="str">
        <f t="shared" ca="1" si="928"/>
        <v/>
      </c>
      <c r="EV489" s="919" t="str">
        <f t="shared" ca="1" si="929"/>
        <v/>
      </c>
      <c r="EW489" s="919" t="str">
        <f t="shared" ca="1" si="930"/>
        <v/>
      </c>
      <c r="EX489" s="919" t="str">
        <f t="shared" ca="1" si="931"/>
        <v/>
      </c>
      <c r="EY489" s="919" t="str">
        <f t="shared" ca="1" si="932"/>
        <v/>
      </c>
      <c r="EZ489" s="919" t="str">
        <f t="shared" ca="1" si="933"/>
        <v/>
      </c>
      <c r="FA489" s="919" t="str">
        <f t="shared" ca="1" si="934"/>
        <v/>
      </c>
      <c r="FB489" s="919" t="str">
        <f t="shared" ca="1" si="935"/>
        <v/>
      </c>
      <c r="FC489" s="919" t="str">
        <f t="shared" ca="1" si="936"/>
        <v/>
      </c>
      <c r="FD489" s="627" t="str">
        <f t="shared" ca="1" si="937"/>
        <v/>
      </c>
      <c r="FE489" s="630">
        <v>479</v>
      </c>
      <c r="FF489" s="299" t="str">
        <f t="shared" ca="1" si="938"/>
        <v/>
      </c>
      <c r="FG489" s="993" t="str">
        <f t="shared" ca="1" si="939"/>
        <v/>
      </c>
      <c r="FH489" s="919" t="str">
        <f t="shared" ca="1" si="940"/>
        <v/>
      </c>
      <c r="FI489" s="299">
        <f ca="1">COUNTIF($FH$11:FH489,"■")</f>
        <v>0</v>
      </c>
    </row>
    <row r="490" spans="1:165" ht="34.5" customHeight="1">
      <c r="A490" s="445">
        <f t="shared" ca="1" si="844"/>
        <v>0</v>
      </c>
      <c r="B490" s="446">
        <f>IF(R490&lt;&gt;"",IF(COUNTIF(R$11:R490,R490)=1,MAX(B$11:B489)+1,INDEX(B$11:B489,MATCH(R490,R$11:R489,0),1)),0)</f>
        <v>1</v>
      </c>
      <c r="C490" s="446">
        <f ca="1">IF(T490&lt;&gt;"",IF(COUNTIF(T$11:T490,T490)=1,MAX(C$11:C489)+1,INDEX(C$11:C489,MATCH(T490,T$11:T489,0),1)),0)</f>
        <v>0</v>
      </c>
      <c r="D490" s="446">
        <f ca="1">IF(U490&lt;&gt;"",IF(COUNTIF(U$11:U490,U490)=1,MAX(D$11:D489)+1,INDEX(D$11:D489,MATCH(U490,U$11:U489,0),1)),0)</f>
        <v>0</v>
      </c>
      <c r="E490" s="446">
        <f ca="1">IF(S490&lt;&gt;"",IF(COUNTIF(S$11:S490,S490)=1,MAX(E$11:E489)+1,INDEX(E$11:E489,MATCH(S490,S$11:S489,0),1)),0)</f>
        <v>0</v>
      </c>
      <c r="F490" s="446">
        <f ca="1">IF(Z490&lt;&gt;"",IF(COUNTIF(Z$11:Z490,Z490)=1,MAX(F$11:F489)+1,INDEX(F$11:F489,MATCH(Z490,Z$11:Z489,0),1)),0)</f>
        <v>0</v>
      </c>
      <c r="G490" s="447" cm="1">
        <f t="array" aca="1" ref="G490" ca="1">IF(Z490&lt;&gt;"",IF(COUNTIFS(Z$11:Z490,Z490,W$11:W490,W490)=1,MAX(G$11:G489)+1,INDEX(G$11:G489,MATCH(Z490&amp;W490,Z$11:Z489&amp;W$11:W490,0),1)),0)</f>
        <v>0</v>
      </c>
      <c r="H490" s="447">
        <f t="shared" ca="1" si="845"/>
        <v>0</v>
      </c>
      <c r="I490" s="447">
        <f ca="1">IF(T490="",0,IF(COUNTIF(T$11:T490,T490)=1,1,0))</f>
        <v>0</v>
      </c>
      <c r="J490" s="447">
        <f ca="1">IF(U490="",0,IF(COUNTIF(U$11:U490,U490)=1,1,0))</f>
        <v>0</v>
      </c>
      <c r="K490" s="447">
        <f ca="1">IF(S490="",0,IF(COUNTIF(S$11:S490,S490)=1,1,0))</f>
        <v>0</v>
      </c>
      <c r="L490" s="446">
        <f ca="1">IF(Z490="",0,IF(COUNTIF(Z$11:Z490,Z490)=1,1,0))</f>
        <v>0</v>
      </c>
      <c r="M490" s="767">
        <f ca="1">IF($W490=2,IF(COUNTIFS($W$11:$W490,2,$Z$11:$Z490,$Z490)=1,1,0),0)</f>
        <v>0</v>
      </c>
      <c r="N490" s="767">
        <f ca="1">IF($W490=1,IF(COUNTIFS($W$11:$W490,2,$Z$11:$Z490,$Z490)=1,1,0),0)</f>
        <v>0</v>
      </c>
      <c r="O490" s="446">
        <f ca="1">IF(H490=0,0,IF(COUNTIF(Z$11:Z490,Z490)=1,1,0))</f>
        <v>0</v>
      </c>
      <c r="P490" s="448" t="str">
        <f t="shared" ca="1" si="846"/>
        <v>石川県</v>
      </c>
      <c r="Q490" s="89">
        <f t="shared" ca="1" si="847"/>
        <v>480</v>
      </c>
      <c r="R490" s="170" t="s">
        <v>459</v>
      </c>
      <c r="S490" s="357" t="str">
        <f t="shared" ca="1" si="848"/>
        <v/>
      </c>
      <c r="T490" s="357" t="str">
        <f t="shared" ca="1" si="849"/>
        <v/>
      </c>
      <c r="U490" s="58" t="str">
        <f t="shared" ca="1" si="850"/>
        <v/>
      </c>
      <c r="V490" s="58" t="str">
        <f t="shared" ca="1" si="851"/>
        <v/>
      </c>
      <c r="W490" s="920" t="str">
        <f t="shared" ca="1" si="852"/>
        <v/>
      </c>
      <c r="X490" s="369">
        <f ca="1">IFERROR(VLOOKUP(W490,'（様式１号）３整理番号表'!$B$4:$H$5,2,FALSE),0)</f>
        <v>0</v>
      </c>
      <c r="Y490" s="768" t="str" cm="1">
        <f t="array" aca="1" ref="Y490" ca="1">IF(AND(D490=0,F490=0),"",IF(COUNTIF(D$11:D490,D490)=1,1,IF(COUNTIFS(D$11:D490,D490,F$11:F490,F490)=1,INDEX((D$11:D490,F$11:F490,Y$11:Y490),MATCH(_xlfn.MAXIFS(F$11:F489,D$11:D489,D490),$F$11:F490,0),1,3)+1,INDEX((D$11:D490,F$11:F490,Y$11:Y490),MATCH(D490&amp;F490,D$11:D490&amp;F$11:F490,0),1,3))))</f>
        <v/>
      </c>
      <c r="Z490" s="40" t="str">
        <f t="shared" ca="1" si="853"/>
        <v/>
      </c>
      <c r="AA490" s="924" t="str">
        <f t="shared" ca="1" si="854"/>
        <v/>
      </c>
      <c r="AB490" s="93">
        <f ca="1">IFERROR(VLOOKUP(AA490,'（様式１号）３整理番号表'!$B$10:$H$16,2,FALSE),0)</f>
        <v>0</v>
      </c>
      <c r="AC490" s="924" t="str">
        <f t="shared" ca="1" si="855"/>
        <v/>
      </c>
      <c r="AD490" s="924" t="str">
        <f t="shared" ca="1" si="856"/>
        <v/>
      </c>
      <c r="AE490" s="93">
        <f ca="1">IFERROR(VLOOKUP(AD490,'（様式１号）３整理番号表'!$B$21:$H$22,2,FALSE),0)</f>
        <v>0</v>
      </c>
      <c r="AF490" s="924" t="str">
        <f t="shared" ca="1" si="857"/>
        <v/>
      </c>
      <c r="AG490" s="93">
        <f ca="1">IFERROR(VLOOKUP(AF490,'（様式１号）３整理番号表'!$B$26:$H$31,2,FALSE),0)</f>
        <v>0</v>
      </c>
      <c r="AH490" s="924" t="str">
        <f t="shared" ca="1" si="858"/>
        <v/>
      </c>
      <c r="AI490" s="93">
        <f ca="1">IFERROR(VLOOKUP(AH490,'（様式１号）３整理番号表'!$J$5:$N$59,2,FALSE),0)</f>
        <v>0</v>
      </c>
      <c r="AJ490" s="77" t="str">
        <f t="shared" ca="1" si="859"/>
        <v/>
      </c>
      <c r="AK490" s="93">
        <f ca="1">IFERROR(VLOOKUP(AJ490,'（様式１号）３整理番号表'!$P$5:$R$29,2,FALSE),0)</f>
        <v>0</v>
      </c>
      <c r="AL490" s="921" t="str">
        <f t="shared" ca="1" si="860"/>
        <v/>
      </c>
      <c r="AM490" s="921" t="str">
        <f t="shared" ca="1" si="861"/>
        <v/>
      </c>
      <c r="AN490" s="921"/>
      <c r="AO490" s="77" t="str">
        <f t="shared" ca="1" si="862"/>
        <v/>
      </c>
      <c r="AP490" s="93">
        <f ca="1">IFERROR(VLOOKUP(AO490,'（様式１号）３整理番号表'!$P$5:$R$29,2,FALSE),0)</f>
        <v>0</v>
      </c>
      <c r="AQ490" s="924" t="str">
        <f t="shared" ca="1" si="863"/>
        <v/>
      </c>
      <c r="AR490" s="93">
        <f t="shared" ca="1" si="864"/>
        <v>0</v>
      </c>
      <c r="AS490" s="924" t="str">
        <f t="shared" ca="1" si="865"/>
        <v/>
      </c>
      <c r="AT490" s="40" t="str">
        <f t="shared" ca="1" si="866"/>
        <v/>
      </c>
      <c r="AU490" s="93" t="str">
        <f t="shared" ca="1" si="867"/>
        <v/>
      </c>
      <c r="AV490" s="923" t="str">
        <f t="shared" ca="1" si="868"/>
        <v/>
      </c>
      <c r="AW490" s="926" t="str">
        <f t="shared" ca="1" si="869"/>
        <v/>
      </c>
      <c r="AX490" s="925" t="str">
        <f t="shared" ca="1" si="870"/>
        <v/>
      </c>
      <c r="AY490" s="925" t="str">
        <f t="shared" ca="1" si="870"/>
        <v/>
      </c>
      <c r="AZ490" s="925" t="str">
        <f t="shared" ca="1" si="870"/>
        <v/>
      </c>
      <c r="BA490" s="925" t="str">
        <f t="shared" ca="1" si="870"/>
        <v/>
      </c>
      <c r="BB490" s="925" t="str">
        <f t="shared" ca="1" si="871"/>
        <v/>
      </c>
      <c r="BC490" s="925" t="str">
        <f t="shared" ca="1" si="872"/>
        <v/>
      </c>
      <c r="BD490" s="925" t="str">
        <f t="shared" ca="1" si="872"/>
        <v/>
      </c>
      <c r="BE490" s="925" t="str">
        <f t="shared" ca="1" si="872"/>
        <v/>
      </c>
      <c r="BF490" s="77" t="str">
        <f t="shared" ca="1" si="873"/>
        <v/>
      </c>
      <c r="BG490" s="924" t="str">
        <f t="shared" ca="1" si="874"/>
        <v/>
      </c>
      <c r="BH490" s="94">
        <f ca="1">IF(BF490&lt;&gt;"",INDEX('（様式１号）３整理番号表'!$AB$7:$AQ$12,MATCH(BF490,'（様式１号）３整理番号表'!$AA$7:$AA$12,0),MATCH(BG490,'（様式１号）３整理番号表'!$AB$6:$AQ$6,0)),0)</f>
        <v>0</v>
      </c>
      <c r="BI490" s="921" t="str">
        <f t="shared" ca="1" si="875"/>
        <v/>
      </c>
      <c r="BJ490" s="922" t="str">
        <f t="shared" ca="1" si="876"/>
        <v/>
      </c>
      <c r="BK490" s="926" t="str">
        <f t="shared" ca="1" si="877"/>
        <v/>
      </c>
      <c r="BL490" s="922" t="str">
        <f t="shared" ca="1" si="878"/>
        <v/>
      </c>
      <c r="BM490" s="79" t="str">
        <f t="shared" ca="1" si="879"/>
        <v/>
      </c>
      <c r="BN490" s="82" t="str">
        <f t="shared" ca="1" si="880"/>
        <v/>
      </c>
      <c r="BO490" s="83" t="str">
        <f t="shared" ca="1" si="881"/>
        <v/>
      </c>
      <c r="BP490" s="84" t="str">
        <f t="shared" ca="1" si="882"/>
        <v/>
      </c>
      <c r="BQ490" s="82" t="str">
        <f t="shared" ca="1" si="883"/>
        <v/>
      </c>
      <c r="BR490" s="97" t="str">
        <f t="shared" ca="1" si="884"/>
        <v/>
      </c>
      <c r="BS490" s="95" t="str">
        <f t="shared" ca="1" si="885"/>
        <v/>
      </c>
      <c r="BT490" s="184" t="str">
        <f t="shared" ca="1" si="886"/>
        <v/>
      </c>
      <c r="BU490" s="611" t="str">
        <f t="shared" ca="1" si="887"/>
        <v/>
      </c>
      <c r="BV490" s="77" t="str">
        <f t="shared" ca="1" si="888"/>
        <v/>
      </c>
      <c r="BW490" s="85" t="str">
        <f t="shared" ca="1" si="889"/>
        <v/>
      </c>
      <c r="BX490" s="86" t="str">
        <f t="shared" ca="1" si="890"/>
        <v/>
      </c>
      <c r="BY490" s="231">
        <f ca="1">IF('ポイント要件確認等（個別表）'!AD490=1,ROUNDDOWN('ポイント要件確認等（個別表）'!AV490,-3),IF('ポイント要件確認等（個別表）'!AD490=2,ROUNDDOWN('ポイント要件確認等（個別表）'!BH490,-3),IF('ポイント要件確認等（個別表）'!AD490=3,ROUNDDOWN('ポイント要件確認等（個別表）'!BT490,-3),0)))</f>
        <v>0</v>
      </c>
      <c r="BZ490" s="86" t="str">
        <f t="shared" ca="1" si="891"/>
        <v/>
      </c>
      <c r="CA490" s="232" t="str">
        <f t="shared" ca="1" si="892"/>
        <v/>
      </c>
      <c r="CB490" s="232">
        <f t="shared" ca="1" si="893"/>
        <v>0</v>
      </c>
      <c r="CC490" s="86" t="str">
        <f t="shared" ca="1" si="894"/>
        <v/>
      </c>
      <c r="CD490" s="86" t="str">
        <f t="shared" ca="1" si="895"/>
        <v/>
      </c>
      <c r="CE490" s="609"/>
      <c r="CF490" s="86" t="str">
        <f t="shared" ca="1" si="896"/>
        <v/>
      </c>
      <c r="CG490" s="185" t="str">
        <f t="shared" ca="1" si="897"/>
        <v/>
      </c>
      <c r="CH490" s="246" t="str">
        <f t="shared" ca="1" si="898"/>
        <v>含税額</v>
      </c>
      <c r="CI490" s="247" t="str">
        <f t="shared" ca="1" si="899"/>
        <v/>
      </c>
      <c r="CJ490" s="87" t="str">
        <f ca="1">IFERROR(IF(INDIRECT("'("&amp;'２個別表'!EO490&amp;")'!AR"&amp;84+EP490)&lt;&gt;1,"",1),"")</f>
        <v/>
      </c>
      <c r="CK490" s="244" t="str">
        <f t="shared" ca="1" si="900"/>
        <v/>
      </c>
      <c r="CL490" s="235" t="str">
        <f t="shared" ca="1" si="901"/>
        <v/>
      </c>
      <c r="CM490" s="239" t="str">
        <f t="shared" ca="1" si="902"/>
        <v/>
      </c>
      <c r="CN490" s="77" t="str">
        <f t="shared" ca="1" si="903"/>
        <v/>
      </c>
      <c r="CO490" s="93" t="str">
        <f ca="1">IFERROR(VLOOKUP(CN490,'（様式１号）３整理番号表'!$T$5:$V$15,2,FALSE),"")</f>
        <v/>
      </c>
      <c r="CP490" s="924" t="str">
        <f t="shared" ca="1" si="904"/>
        <v/>
      </c>
      <c r="CQ490" s="93" t="str">
        <f ca="1">IFERROR(VLOOKUP(CP490,'（様式１号）３整理番号表'!$T$19:$V$24,2,FALSE),"")</f>
        <v/>
      </c>
      <c r="CR490" s="924" t="str">
        <f ca="1">IFERROR(IF(INDIRECT("'("&amp;'２個別表'!EO490&amp;")'!AV"&amp;84+EP490)&lt;&gt;1,"",1),"")</f>
        <v/>
      </c>
      <c r="CS490" s="232">
        <f t="shared" ca="1" si="905"/>
        <v>0</v>
      </c>
      <c r="CT490" s="248">
        <f t="shared" ca="1" si="906"/>
        <v>0</v>
      </c>
      <c r="CU490" s="376" t="str">
        <f ca="1">IF(ER490="補強",IF(COUNTIFS($Z$11:Z490,Z490,$W$11:W490,1)=1,"１①",""),IF(COUNTIFS($Z$11:Z490,Z490,$W$11:W490,2)=1,"２①",""))</f>
        <v/>
      </c>
      <c r="CV490" s="57" t="str">
        <f t="shared" ca="1" si="907"/>
        <v/>
      </c>
      <c r="CW490" s="927" t="str">
        <f t="shared" ca="1" si="908"/>
        <v/>
      </c>
      <c r="CX490" s="256" t="str">
        <f t="shared" ca="1" si="909"/>
        <v/>
      </c>
      <c r="CY490" s="256" t="str">
        <f t="shared" ca="1" si="910"/>
        <v/>
      </c>
      <c r="CZ490" s="256" t="str">
        <f t="shared" ca="1" si="911"/>
        <v/>
      </c>
      <c r="DA490" s="256" t="str">
        <f t="shared" ca="1" si="912"/>
        <v/>
      </c>
      <c r="DB490" s="316" t="str">
        <f ca="1">IFERROR(VLOOKUP($CU490,'（様式１号）３整理番号表'!$Z$19:$AB$32,3,FALSE),"")</f>
        <v/>
      </c>
      <c r="DC490" s="259" t="str">
        <f t="shared" ca="1" si="913"/>
        <v>-</v>
      </c>
      <c r="DD490" s="618" t="str">
        <f t="shared" ca="1" si="914"/>
        <v/>
      </c>
      <c r="DE490" s="321" t="str">
        <f ca="1">IF(AND(AO490=18,AS490=1),IF(COUNTIFS($Y$11:Y490,Y490,$AS$11:AS490,1)=1,"２②",""),IF($CU490="１①",INDEX(INDIRECT("'("&amp;$EO490&amp;")'!AR116:BB116"),1,MATCH(INDIRECT("'("&amp;$EO490&amp;")'!C118"),INDIRECT("'("&amp;$EO490&amp;")'!AR119:BB119"),0)),""))</f>
        <v/>
      </c>
      <c r="DF490" s="324" t="str">
        <f t="shared" ca="1" si="915"/>
        <v/>
      </c>
      <c r="DG490" s="313" t="str">
        <f t="shared" ca="1" si="916"/>
        <v/>
      </c>
      <c r="DH490" s="313" t="str">
        <f t="shared" ca="1" si="917"/>
        <v/>
      </c>
      <c r="DI490" s="313" t="str">
        <f t="shared" ca="1" si="918"/>
        <v/>
      </c>
      <c r="DJ490" s="313" t="str">
        <f t="shared" ca="1" si="919"/>
        <v/>
      </c>
      <c r="DK490" s="328" t="str">
        <f t="shared" ca="1" si="920"/>
        <v/>
      </c>
      <c r="DL490" s="334" t="str">
        <f t="shared" ca="1" si="921"/>
        <v/>
      </c>
      <c r="DM490" s="915" t="str">
        <f t="shared" ca="1" si="922"/>
        <v/>
      </c>
      <c r="DN490" s="15"/>
      <c r="DO490" s="324"/>
      <c r="DP490" s="16"/>
      <c r="DQ490" s="16"/>
      <c r="DR490" s="16"/>
      <c r="DS490" s="16"/>
      <c r="DT490" s="318" t="str">
        <f>IFERROR(VLOOKUP($DN490,'（様式１号）３整理番号表'!$Z$19:$AB$32,3,FALSE),"")</f>
        <v/>
      </c>
      <c r="DU490" s="259" t="str">
        <f t="shared" si="923"/>
        <v/>
      </c>
      <c r="DV490" s="14"/>
      <c r="DW490" s="17" t="str">
        <f t="shared" ca="1" si="924"/>
        <v/>
      </c>
      <c r="DX490" s="88" t="str">
        <f t="shared" ca="1" si="941"/>
        <v/>
      </c>
      <c r="DZ490" s="339">
        <f t="shared" ca="1" si="943"/>
        <v>0</v>
      </c>
      <c r="EA490" s="339">
        <f t="shared" ca="1" si="943"/>
        <v>0</v>
      </c>
      <c r="EB490" s="339">
        <f t="shared" ca="1" si="943"/>
        <v>0</v>
      </c>
      <c r="EC490" s="339">
        <f t="shared" ca="1" si="943"/>
        <v>0</v>
      </c>
      <c r="ED490" s="339">
        <f t="shared" ca="1" si="943"/>
        <v>0</v>
      </c>
      <c r="EE490" s="339">
        <f t="shared" ca="1" si="943"/>
        <v>0</v>
      </c>
      <c r="EF490" s="339">
        <f t="shared" ca="1" si="943"/>
        <v>0</v>
      </c>
      <c r="EG490" s="339">
        <f t="shared" ca="1" si="943"/>
        <v>0</v>
      </c>
      <c r="EH490" s="339">
        <f t="shared" ca="1" si="943"/>
        <v>0</v>
      </c>
      <c r="EI490" s="339">
        <f t="shared" ca="1" si="943"/>
        <v>0</v>
      </c>
      <c r="EJ490" s="339">
        <f t="shared" ca="1" si="943"/>
        <v>0</v>
      </c>
      <c r="EK490" s="339">
        <f t="shared" ca="1" si="943"/>
        <v>0</v>
      </c>
      <c r="EL490" s="339">
        <f t="shared" ca="1" si="943"/>
        <v>0</v>
      </c>
      <c r="EM490" s="339">
        <f t="shared" ca="1" si="943"/>
        <v>0</v>
      </c>
      <c r="EO490" s="919" t="str">
        <f t="shared" ca="1" si="843"/>
        <v/>
      </c>
      <c r="EP490" s="919" t="str">
        <f t="shared" ca="1" si="925"/>
        <v/>
      </c>
      <c r="EQ490" s="919" t="str">
        <f t="shared" ca="1" si="926"/>
        <v/>
      </c>
      <c r="ER490" s="919" t="str">
        <f t="shared" ca="1" si="927"/>
        <v/>
      </c>
      <c r="ES490" s="919" t="str">
        <f ca="1">IFERROR(INDEX('郵便番号（石川県）'!$A$3:$F$2574,MATCH(INDIRECT("'("&amp;EO490&amp;")'!E7"),'郵便番号（石川県）'!$A$3:$A$2574,0),6),"")</f>
        <v/>
      </c>
      <c r="ET490" s="919" t="str">
        <f ca="1">IFERROR(INDEX('郵便番号（石川県）'!$A$3:$F$2574,MATCH(INDIRECT("'("&amp;$EO490&amp;")'!E7"),'郵便番号（石川県）'!$A$3:$A$2574,0),5),"")</f>
        <v/>
      </c>
      <c r="EU490" s="919" t="str">
        <f t="shared" ca="1" si="928"/>
        <v/>
      </c>
      <c r="EV490" s="919" t="str">
        <f t="shared" ca="1" si="929"/>
        <v/>
      </c>
      <c r="EW490" s="919" t="str">
        <f t="shared" ca="1" si="930"/>
        <v/>
      </c>
      <c r="EX490" s="919" t="str">
        <f t="shared" ca="1" si="931"/>
        <v/>
      </c>
      <c r="EY490" s="919" t="str">
        <f t="shared" ca="1" si="932"/>
        <v/>
      </c>
      <c r="EZ490" s="919" t="str">
        <f t="shared" ca="1" si="933"/>
        <v/>
      </c>
      <c r="FA490" s="919" t="str">
        <f t="shared" ca="1" si="934"/>
        <v/>
      </c>
      <c r="FB490" s="919" t="str">
        <f t="shared" ca="1" si="935"/>
        <v/>
      </c>
      <c r="FC490" s="919" t="str">
        <f t="shared" ca="1" si="936"/>
        <v/>
      </c>
      <c r="FD490" s="627" t="str">
        <f t="shared" ca="1" si="937"/>
        <v/>
      </c>
      <c r="FE490" s="630">
        <v>480</v>
      </c>
      <c r="FF490" s="299" t="str">
        <f t="shared" ca="1" si="938"/>
        <v/>
      </c>
      <c r="FG490" s="993" t="str">
        <f t="shared" ca="1" si="939"/>
        <v/>
      </c>
      <c r="FH490" s="919" t="str">
        <f t="shared" ca="1" si="940"/>
        <v/>
      </c>
      <c r="FI490" s="299">
        <f ca="1">COUNTIF($FH$11:FH490,"■")</f>
        <v>0</v>
      </c>
    </row>
    <row r="491" spans="1:165" ht="34.5" customHeight="1">
      <c r="A491" s="445">
        <f t="shared" ca="1" si="844"/>
        <v>0</v>
      </c>
      <c r="B491" s="446">
        <f>IF(R491&lt;&gt;"",IF(COUNTIF(R$11:R491,R491)=1,MAX(B$11:B490)+1,INDEX(B$11:B490,MATCH(R491,R$11:R490,0),1)),0)</f>
        <v>1</v>
      </c>
      <c r="C491" s="446">
        <f ca="1">IF(T491&lt;&gt;"",IF(COUNTIF(T$11:T491,T491)=1,MAX(C$11:C490)+1,INDEX(C$11:C490,MATCH(T491,T$11:T490,0),1)),0)</f>
        <v>0</v>
      </c>
      <c r="D491" s="446">
        <f ca="1">IF(U491&lt;&gt;"",IF(COUNTIF(U$11:U491,U491)=1,MAX(D$11:D490)+1,INDEX(D$11:D490,MATCH(U491,U$11:U490,0),1)),0)</f>
        <v>0</v>
      </c>
      <c r="E491" s="446">
        <f ca="1">IF(S491&lt;&gt;"",IF(COUNTIF(S$11:S491,S491)=1,MAX(E$11:E490)+1,INDEX(E$11:E490,MATCH(S491,S$11:S490,0),1)),0)</f>
        <v>0</v>
      </c>
      <c r="F491" s="446">
        <f ca="1">IF(Z491&lt;&gt;"",IF(COUNTIF(Z$11:Z491,Z491)=1,MAX(F$11:F490)+1,INDEX(F$11:F490,MATCH(Z491,Z$11:Z490,0),1)),0)</f>
        <v>0</v>
      </c>
      <c r="G491" s="447" cm="1">
        <f t="array" aca="1" ref="G491" ca="1">IF(Z491&lt;&gt;"",IF(COUNTIFS(Z$11:Z491,Z491,W$11:W491,W491)=1,MAX(G$11:G490)+1,INDEX(G$11:G490,MATCH(Z491&amp;W491,Z$11:Z490&amp;W$11:W491,0),1)),0)</f>
        <v>0</v>
      </c>
      <c r="H491" s="447">
        <f t="shared" ca="1" si="845"/>
        <v>0</v>
      </c>
      <c r="I491" s="447">
        <f ca="1">IF(T491="",0,IF(COUNTIF(T$11:T491,T491)=1,1,0))</f>
        <v>0</v>
      </c>
      <c r="J491" s="447">
        <f ca="1">IF(U491="",0,IF(COUNTIF(U$11:U491,U491)=1,1,0))</f>
        <v>0</v>
      </c>
      <c r="K491" s="447">
        <f ca="1">IF(S491="",0,IF(COUNTIF(S$11:S491,S491)=1,1,0))</f>
        <v>0</v>
      </c>
      <c r="L491" s="446">
        <f ca="1">IF(Z491="",0,IF(COUNTIF(Z$11:Z491,Z491)=1,1,0))</f>
        <v>0</v>
      </c>
      <c r="M491" s="767">
        <f ca="1">IF($W491=2,IF(COUNTIFS($W$11:$W491,2,$Z$11:$Z491,$Z491)=1,1,0),0)</f>
        <v>0</v>
      </c>
      <c r="N491" s="767">
        <f ca="1">IF($W491=1,IF(COUNTIFS($W$11:$W491,2,$Z$11:$Z491,$Z491)=1,1,0),0)</f>
        <v>0</v>
      </c>
      <c r="O491" s="446">
        <f ca="1">IF(H491=0,0,IF(COUNTIF(Z$11:Z491,Z491)=1,1,0))</f>
        <v>0</v>
      </c>
      <c r="P491" s="448" t="str">
        <f t="shared" ca="1" si="846"/>
        <v>石川県</v>
      </c>
      <c r="Q491" s="89">
        <f t="shared" ca="1" si="847"/>
        <v>481</v>
      </c>
      <c r="R491" s="170" t="s">
        <v>459</v>
      </c>
      <c r="S491" s="357" t="str">
        <f t="shared" ca="1" si="848"/>
        <v/>
      </c>
      <c r="T491" s="357" t="str">
        <f t="shared" ca="1" si="849"/>
        <v/>
      </c>
      <c r="U491" s="58" t="str">
        <f t="shared" ca="1" si="850"/>
        <v/>
      </c>
      <c r="V491" s="58" t="str">
        <f t="shared" ca="1" si="851"/>
        <v/>
      </c>
      <c r="W491" s="920" t="str">
        <f t="shared" ca="1" si="852"/>
        <v/>
      </c>
      <c r="X491" s="369">
        <f ca="1">IFERROR(VLOOKUP(W491,'（様式１号）３整理番号表'!$B$4:$H$5,2,FALSE),0)</f>
        <v>0</v>
      </c>
      <c r="Y491" s="768" t="str" cm="1">
        <f t="array" aca="1" ref="Y491" ca="1">IF(AND(D491=0,F491=0),"",IF(COUNTIF(D$11:D491,D491)=1,1,IF(COUNTIFS(D$11:D491,D491,F$11:F491,F491)=1,INDEX((D$11:D491,F$11:F491,Y$11:Y491),MATCH(_xlfn.MAXIFS(F$11:F490,D$11:D490,D491),$F$11:F491,0),1,3)+1,INDEX((D$11:D491,F$11:F491,Y$11:Y491),MATCH(D491&amp;F491,D$11:D491&amp;F$11:F491,0),1,3))))</f>
        <v/>
      </c>
      <c r="Z491" s="40" t="str">
        <f t="shared" ca="1" si="853"/>
        <v/>
      </c>
      <c r="AA491" s="924" t="str">
        <f t="shared" ca="1" si="854"/>
        <v/>
      </c>
      <c r="AB491" s="93">
        <f ca="1">IFERROR(VLOOKUP(AA491,'（様式１号）３整理番号表'!$B$10:$H$16,2,FALSE),0)</f>
        <v>0</v>
      </c>
      <c r="AC491" s="924" t="str">
        <f t="shared" ca="1" si="855"/>
        <v/>
      </c>
      <c r="AD491" s="924" t="str">
        <f t="shared" ca="1" si="856"/>
        <v/>
      </c>
      <c r="AE491" s="93">
        <f ca="1">IFERROR(VLOOKUP(AD491,'（様式１号）３整理番号表'!$B$21:$H$22,2,FALSE),0)</f>
        <v>0</v>
      </c>
      <c r="AF491" s="924" t="str">
        <f t="shared" ca="1" si="857"/>
        <v/>
      </c>
      <c r="AG491" s="93">
        <f ca="1">IFERROR(VLOOKUP(AF491,'（様式１号）３整理番号表'!$B$26:$H$31,2,FALSE),0)</f>
        <v>0</v>
      </c>
      <c r="AH491" s="924" t="str">
        <f t="shared" ca="1" si="858"/>
        <v/>
      </c>
      <c r="AI491" s="93">
        <f ca="1">IFERROR(VLOOKUP(AH491,'（様式１号）３整理番号表'!$J$5:$N$59,2,FALSE),0)</f>
        <v>0</v>
      </c>
      <c r="AJ491" s="77" t="str">
        <f t="shared" ca="1" si="859"/>
        <v/>
      </c>
      <c r="AK491" s="93">
        <f ca="1">IFERROR(VLOOKUP(AJ491,'（様式１号）３整理番号表'!$P$5:$R$29,2,FALSE),0)</f>
        <v>0</v>
      </c>
      <c r="AL491" s="921" t="str">
        <f t="shared" ca="1" si="860"/>
        <v/>
      </c>
      <c r="AM491" s="921" t="str">
        <f t="shared" ca="1" si="861"/>
        <v/>
      </c>
      <c r="AN491" s="921"/>
      <c r="AO491" s="77" t="str">
        <f t="shared" ca="1" si="862"/>
        <v/>
      </c>
      <c r="AP491" s="93">
        <f ca="1">IFERROR(VLOOKUP(AO491,'（様式１号）３整理番号表'!$P$5:$R$29,2,FALSE),0)</f>
        <v>0</v>
      </c>
      <c r="AQ491" s="924" t="str">
        <f t="shared" ca="1" si="863"/>
        <v/>
      </c>
      <c r="AR491" s="93">
        <f t="shared" ca="1" si="864"/>
        <v>0</v>
      </c>
      <c r="AS491" s="924" t="str">
        <f t="shared" ca="1" si="865"/>
        <v/>
      </c>
      <c r="AT491" s="40" t="str">
        <f t="shared" ca="1" si="866"/>
        <v/>
      </c>
      <c r="AU491" s="93" t="str">
        <f t="shared" ca="1" si="867"/>
        <v/>
      </c>
      <c r="AV491" s="923" t="str">
        <f t="shared" ca="1" si="868"/>
        <v/>
      </c>
      <c r="AW491" s="926" t="str">
        <f t="shared" ca="1" si="869"/>
        <v/>
      </c>
      <c r="AX491" s="925" t="str">
        <f t="shared" ca="1" si="870"/>
        <v/>
      </c>
      <c r="AY491" s="925" t="str">
        <f t="shared" ca="1" si="870"/>
        <v/>
      </c>
      <c r="AZ491" s="925" t="str">
        <f t="shared" ca="1" si="870"/>
        <v/>
      </c>
      <c r="BA491" s="925" t="str">
        <f t="shared" ca="1" si="870"/>
        <v/>
      </c>
      <c r="BB491" s="925" t="str">
        <f t="shared" ca="1" si="871"/>
        <v/>
      </c>
      <c r="BC491" s="925" t="str">
        <f t="shared" ca="1" si="872"/>
        <v/>
      </c>
      <c r="BD491" s="925" t="str">
        <f t="shared" ca="1" si="872"/>
        <v/>
      </c>
      <c r="BE491" s="925" t="str">
        <f t="shared" ca="1" si="872"/>
        <v/>
      </c>
      <c r="BF491" s="77" t="str">
        <f t="shared" ca="1" si="873"/>
        <v/>
      </c>
      <c r="BG491" s="924" t="str">
        <f t="shared" ca="1" si="874"/>
        <v/>
      </c>
      <c r="BH491" s="94">
        <f ca="1">IF(BF491&lt;&gt;"",INDEX('（様式１号）３整理番号表'!$AB$7:$AQ$12,MATCH(BF491,'（様式１号）３整理番号表'!$AA$7:$AA$12,0),MATCH(BG491,'（様式１号）３整理番号表'!$AB$6:$AQ$6,0)),0)</f>
        <v>0</v>
      </c>
      <c r="BI491" s="921" t="str">
        <f t="shared" ca="1" si="875"/>
        <v/>
      </c>
      <c r="BJ491" s="922" t="str">
        <f t="shared" ca="1" si="876"/>
        <v/>
      </c>
      <c r="BK491" s="926" t="str">
        <f t="shared" ca="1" si="877"/>
        <v/>
      </c>
      <c r="BL491" s="922" t="str">
        <f t="shared" ca="1" si="878"/>
        <v/>
      </c>
      <c r="BM491" s="79" t="str">
        <f t="shared" ca="1" si="879"/>
        <v/>
      </c>
      <c r="BN491" s="82" t="str">
        <f t="shared" ca="1" si="880"/>
        <v/>
      </c>
      <c r="BO491" s="83" t="str">
        <f t="shared" ca="1" si="881"/>
        <v/>
      </c>
      <c r="BP491" s="84" t="str">
        <f t="shared" ca="1" si="882"/>
        <v/>
      </c>
      <c r="BQ491" s="82" t="str">
        <f t="shared" ca="1" si="883"/>
        <v/>
      </c>
      <c r="BR491" s="97" t="str">
        <f t="shared" ca="1" si="884"/>
        <v/>
      </c>
      <c r="BS491" s="95" t="str">
        <f t="shared" ca="1" si="885"/>
        <v/>
      </c>
      <c r="BT491" s="184" t="str">
        <f t="shared" ca="1" si="886"/>
        <v/>
      </c>
      <c r="BU491" s="611" t="str">
        <f t="shared" ca="1" si="887"/>
        <v/>
      </c>
      <c r="BV491" s="77" t="str">
        <f t="shared" ca="1" si="888"/>
        <v/>
      </c>
      <c r="BW491" s="85" t="str">
        <f t="shared" ca="1" si="889"/>
        <v/>
      </c>
      <c r="BX491" s="86" t="str">
        <f t="shared" ca="1" si="890"/>
        <v/>
      </c>
      <c r="BY491" s="231">
        <f ca="1">IF('ポイント要件確認等（個別表）'!AD491=1,ROUNDDOWN('ポイント要件確認等（個別表）'!AV491,-3),IF('ポイント要件確認等（個別表）'!AD491=2,ROUNDDOWN('ポイント要件確認等（個別表）'!BH491,-3),IF('ポイント要件確認等（個別表）'!AD491=3,ROUNDDOWN('ポイント要件確認等（個別表）'!BT491,-3),0)))</f>
        <v>0</v>
      </c>
      <c r="BZ491" s="86" t="str">
        <f t="shared" ca="1" si="891"/>
        <v/>
      </c>
      <c r="CA491" s="232" t="str">
        <f t="shared" ca="1" si="892"/>
        <v/>
      </c>
      <c r="CB491" s="232">
        <f t="shared" ca="1" si="893"/>
        <v>0</v>
      </c>
      <c r="CC491" s="86" t="str">
        <f t="shared" ca="1" si="894"/>
        <v/>
      </c>
      <c r="CD491" s="86" t="str">
        <f t="shared" ca="1" si="895"/>
        <v/>
      </c>
      <c r="CE491" s="609"/>
      <c r="CF491" s="86" t="str">
        <f t="shared" ca="1" si="896"/>
        <v/>
      </c>
      <c r="CG491" s="185" t="str">
        <f t="shared" ca="1" si="897"/>
        <v/>
      </c>
      <c r="CH491" s="246" t="str">
        <f t="shared" ca="1" si="898"/>
        <v>含税額</v>
      </c>
      <c r="CI491" s="247" t="str">
        <f t="shared" ca="1" si="899"/>
        <v/>
      </c>
      <c r="CJ491" s="87" t="str">
        <f ca="1">IFERROR(IF(INDIRECT("'("&amp;'２個別表'!EO491&amp;")'!AR"&amp;84+EP491)&lt;&gt;1,"",1),"")</f>
        <v/>
      </c>
      <c r="CK491" s="244" t="str">
        <f t="shared" ca="1" si="900"/>
        <v/>
      </c>
      <c r="CL491" s="235" t="str">
        <f t="shared" ca="1" si="901"/>
        <v/>
      </c>
      <c r="CM491" s="239" t="str">
        <f t="shared" ca="1" si="902"/>
        <v/>
      </c>
      <c r="CN491" s="77" t="str">
        <f t="shared" ca="1" si="903"/>
        <v/>
      </c>
      <c r="CO491" s="93" t="str">
        <f ca="1">IFERROR(VLOOKUP(CN491,'（様式１号）３整理番号表'!$T$5:$V$15,2,FALSE),"")</f>
        <v/>
      </c>
      <c r="CP491" s="924" t="str">
        <f t="shared" ca="1" si="904"/>
        <v/>
      </c>
      <c r="CQ491" s="93" t="str">
        <f ca="1">IFERROR(VLOOKUP(CP491,'（様式１号）３整理番号表'!$T$19:$V$24,2,FALSE),"")</f>
        <v/>
      </c>
      <c r="CR491" s="924" t="str">
        <f ca="1">IFERROR(IF(INDIRECT("'("&amp;'２個別表'!EO491&amp;")'!AV"&amp;84+EP491)&lt;&gt;1,"",1),"")</f>
        <v/>
      </c>
      <c r="CS491" s="232">
        <f t="shared" ca="1" si="905"/>
        <v>0</v>
      </c>
      <c r="CT491" s="248">
        <f t="shared" ca="1" si="906"/>
        <v>0</v>
      </c>
      <c r="CU491" s="376" t="str">
        <f ca="1">IF(ER491="補強",IF(COUNTIFS($Z$11:Z491,Z491,$W$11:W491,1)=1,"１①",""),IF(COUNTIFS($Z$11:Z491,Z491,$W$11:W491,2)=1,"２①",""))</f>
        <v/>
      </c>
      <c r="CV491" s="57" t="str">
        <f t="shared" ca="1" si="907"/>
        <v/>
      </c>
      <c r="CW491" s="927" t="str">
        <f t="shared" ca="1" si="908"/>
        <v/>
      </c>
      <c r="CX491" s="256" t="str">
        <f t="shared" ca="1" si="909"/>
        <v/>
      </c>
      <c r="CY491" s="256" t="str">
        <f t="shared" ca="1" si="910"/>
        <v/>
      </c>
      <c r="CZ491" s="256" t="str">
        <f t="shared" ca="1" si="911"/>
        <v/>
      </c>
      <c r="DA491" s="256" t="str">
        <f t="shared" ca="1" si="912"/>
        <v/>
      </c>
      <c r="DB491" s="316" t="str">
        <f ca="1">IFERROR(VLOOKUP($CU491,'（様式１号）３整理番号表'!$Z$19:$AB$32,3,FALSE),"")</f>
        <v/>
      </c>
      <c r="DC491" s="259" t="str">
        <f t="shared" ca="1" si="913"/>
        <v>-</v>
      </c>
      <c r="DD491" s="618" t="str">
        <f t="shared" ca="1" si="914"/>
        <v/>
      </c>
      <c r="DE491" s="321" t="str">
        <f ca="1">IF(AND(AO491=18,AS491=1),IF(COUNTIFS($Y$11:Y491,Y491,$AS$11:AS491,1)=1,"２②",""),IF($CU491="１①",INDEX(INDIRECT("'("&amp;$EO491&amp;")'!AR116:BB116"),1,MATCH(INDIRECT("'("&amp;$EO491&amp;")'!C118"),INDIRECT("'("&amp;$EO491&amp;")'!AR119:BB119"),0)),""))</f>
        <v/>
      </c>
      <c r="DF491" s="324" t="str">
        <f t="shared" ca="1" si="915"/>
        <v/>
      </c>
      <c r="DG491" s="313" t="str">
        <f t="shared" ca="1" si="916"/>
        <v/>
      </c>
      <c r="DH491" s="313" t="str">
        <f t="shared" ca="1" si="917"/>
        <v/>
      </c>
      <c r="DI491" s="313" t="str">
        <f t="shared" ca="1" si="918"/>
        <v/>
      </c>
      <c r="DJ491" s="313" t="str">
        <f t="shared" ca="1" si="919"/>
        <v/>
      </c>
      <c r="DK491" s="328" t="str">
        <f t="shared" ca="1" si="920"/>
        <v/>
      </c>
      <c r="DL491" s="334" t="str">
        <f t="shared" ca="1" si="921"/>
        <v/>
      </c>
      <c r="DM491" s="915" t="str">
        <f t="shared" ca="1" si="922"/>
        <v/>
      </c>
      <c r="DN491" s="15"/>
      <c r="DO491" s="324"/>
      <c r="DP491" s="16"/>
      <c r="DQ491" s="16"/>
      <c r="DR491" s="16"/>
      <c r="DS491" s="16"/>
      <c r="DT491" s="318" t="str">
        <f>IFERROR(VLOOKUP($DN491,'（様式１号）３整理番号表'!$Z$19:$AB$32,3,FALSE),"")</f>
        <v/>
      </c>
      <c r="DU491" s="259" t="str">
        <f t="shared" si="923"/>
        <v/>
      </c>
      <c r="DV491" s="14"/>
      <c r="DW491" s="17" t="str">
        <f t="shared" ca="1" si="924"/>
        <v/>
      </c>
      <c r="DX491" s="88" t="str">
        <f t="shared" ca="1" si="941"/>
        <v/>
      </c>
      <c r="DZ491" s="339">
        <f t="shared" ca="1" si="943"/>
        <v>0</v>
      </c>
      <c r="EA491" s="339">
        <f t="shared" ca="1" si="943"/>
        <v>0</v>
      </c>
      <c r="EB491" s="339">
        <f t="shared" ca="1" si="943"/>
        <v>0</v>
      </c>
      <c r="EC491" s="339">
        <f t="shared" ca="1" si="943"/>
        <v>0</v>
      </c>
      <c r="ED491" s="339">
        <f t="shared" ca="1" si="943"/>
        <v>0</v>
      </c>
      <c r="EE491" s="339">
        <f t="shared" ca="1" si="943"/>
        <v>0</v>
      </c>
      <c r="EF491" s="339">
        <f t="shared" ca="1" si="943"/>
        <v>0</v>
      </c>
      <c r="EG491" s="339">
        <f t="shared" ca="1" si="943"/>
        <v>0</v>
      </c>
      <c r="EH491" s="339">
        <f t="shared" ca="1" si="943"/>
        <v>0</v>
      </c>
      <c r="EI491" s="339">
        <f t="shared" ca="1" si="943"/>
        <v>0</v>
      </c>
      <c r="EJ491" s="339">
        <f t="shared" ca="1" si="943"/>
        <v>0</v>
      </c>
      <c r="EK491" s="339">
        <f t="shared" ca="1" si="943"/>
        <v>0</v>
      </c>
      <c r="EL491" s="339">
        <f t="shared" ca="1" si="943"/>
        <v>0</v>
      </c>
      <c r="EM491" s="339">
        <f t="shared" ca="1" si="943"/>
        <v>0</v>
      </c>
      <c r="EO491" s="919" t="str">
        <f t="shared" ca="1" si="843"/>
        <v/>
      </c>
      <c r="EP491" s="919" t="str">
        <f t="shared" ca="1" si="925"/>
        <v/>
      </c>
      <c r="EQ491" s="919" t="str">
        <f t="shared" ca="1" si="926"/>
        <v/>
      </c>
      <c r="ER491" s="919" t="str">
        <f t="shared" ca="1" si="927"/>
        <v/>
      </c>
      <c r="ES491" s="919" t="str">
        <f ca="1">IFERROR(INDEX('郵便番号（石川県）'!$A$3:$F$2574,MATCH(INDIRECT("'("&amp;EO491&amp;")'!E7"),'郵便番号（石川県）'!$A$3:$A$2574,0),6),"")</f>
        <v/>
      </c>
      <c r="ET491" s="919" t="str">
        <f ca="1">IFERROR(INDEX('郵便番号（石川県）'!$A$3:$F$2574,MATCH(INDIRECT("'("&amp;$EO491&amp;")'!E7"),'郵便番号（石川県）'!$A$3:$A$2574,0),5),"")</f>
        <v/>
      </c>
      <c r="EU491" s="919" t="str">
        <f t="shared" ca="1" si="928"/>
        <v/>
      </c>
      <c r="EV491" s="919" t="str">
        <f t="shared" ca="1" si="929"/>
        <v/>
      </c>
      <c r="EW491" s="919" t="str">
        <f t="shared" ca="1" si="930"/>
        <v/>
      </c>
      <c r="EX491" s="919" t="str">
        <f t="shared" ca="1" si="931"/>
        <v/>
      </c>
      <c r="EY491" s="919" t="str">
        <f t="shared" ca="1" si="932"/>
        <v/>
      </c>
      <c r="EZ491" s="919" t="str">
        <f t="shared" ca="1" si="933"/>
        <v/>
      </c>
      <c r="FA491" s="919" t="str">
        <f t="shared" ca="1" si="934"/>
        <v/>
      </c>
      <c r="FB491" s="919" t="str">
        <f t="shared" ca="1" si="935"/>
        <v/>
      </c>
      <c r="FC491" s="919" t="str">
        <f t="shared" ca="1" si="936"/>
        <v/>
      </c>
      <c r="FD491" s="627" t="str">
        <f t="shared" ca="1" si="937"/>
        <v/>
      </c>
      <c r="FE491" s="630">
        <v>481</v>
      </c>
      <c r="FF491" s="299" t="str">
        <f t="shared" ca="1" si="938"/>
        <v/>
      </c>
      <c r="FG491" s="993" t="str">
        <f t="shared" ca="1" si="939"/>
        <v/>
      </c>
      <c r="FH491" s="919" t="str">
        <f t="shared" ca="1" si="940"/>
        <v/>
      </c>
      <c r="FI491" s="299">
        <f ca="1">COUNTIF($FH$11:FH491,"■")</f>
        <v>0</v>
      </c>
    </row>
    <row r="492" spans="1:165" ht="34.5" customHeight="1">
      <c r="A492" s="445">
        <f t="shared" ca="1" si="844"/>
        <v>0</v>
      </c>
      <c r="B492" s="446">
        <f>IF(R492&lt;&gt;"",IF(COUNTIF(R$11:R492,R492)=1,MAX(B$11:B491)+1,INDEX(B$11:B491,MATCH(R492,R$11:R491,0),1)),0)</f>
        <v>1</v>
      </c>
      <c r="C492" s="446">
        <f ca="1">IF(T492&lt;&gt;"",IF(COUNTIF(T$11:T492,T492)=1,MAX(C$11:C491)+1,INDEX(C$11:C491,MATCH(T492,T$11:T491,0),1)),0)</f>
        <v>0</v>
      </c>
      <c r="D492" s="446">
        <f ca="1">IF(U492&lt;&gt;"",IF(COUNTIF(U$11:U492,U492)=1,MAX(D$11:D491)+1,INDEX(D$11:D491,MATCH(U492,U$11:U491,0),1)),0)</f>
        <v>0</v>
      </c>
      <c r="E492" s="446">
        <f ca="1">IF(S492&lt;&gt;"",IF(COUNTIF(S$11:S492,S492)=1,MAX(E$11:E491)+1,INDEX(E$11:E491,MATCH(S492,S$11:S491,0),1)),0)</f>
        <v>0</v>
      </c>
      <c r="F492" s="446">
        <f ca="1">IF(Z492&lt;&gt;"",IF(COUNTIF(Z$11:Z492,Z492)=1,MAX(F$11:F491)+1,INDEX(F$11:F491,MATCH(Z492,Z$11:Z491,0),1)),0)</f>
        <v>0</v>
      </c>
      <c r="G492" s="447" cm="1">
        <f t="array" aca="1" ref="G492" ca="1">IF(Z492&lt;&gt;"",IF(COUNTIFS(Z$11:Z492,Z492,W$11:W492,W492)=1,MAX(G$11:G491)+1,INDEX(G$11:G491,MATCH(Z492&amp;W492,Z$11:Z491&amp;W$11:W492,0),1)),0)</f>
        <v>0</v>
      </c>
      <c r="H492" s="447">
        <f t="shared" ca="1" si="845"/>
        <v>0</v>
      </c>
      <c r="I492" s="447">
        <f ca="1">IF(T492="",0,IF(COUNTIF(T$11:T492,T492)=1,1,0))</f>
        <v>0</v>
      </c>
      <c r="J492" s="447">
        <f ca="1">IF(U492="",0,IF(COUNTIF(U$11:U492,U492)=1,1,0))</f>
        <v>0</v>
      </c>
      <c r="K492" s="447">
        <f ca="1">IF(S492="",0,IF(COUNTIF(S$11:S492,S492)=1,1,0))</f>
        <v>0</v>
      </c>
      <c r="L492" s="446">
        <f ca="1">IF(Z492="",0,IF(COUNTIF(Z$11:Z492,Z492)=1,1,0))</f>
        <v>0</v>
      </c>
      <c r="M492" s="767">
        <f ca="1">IF($W492=2,IF(COUNTIFS($W$11:$W492,2,$Z$11:$Z492,$Z492)=1,1,0),0)</f>
        <v>0</v>
      </c>
      <c r="N492" s="767">
        <f ca="1">IF($W492=1,IF(COUNTIFS($W$11:$W492,2,$Z$11:$Z492,$Z492)=1,1,0),0)</f>
        <v>0</v>
      </c>
      <c r="O492" s="446">
        <f ca="1">IF(H492=0,0,IF(COUNTIF(Z$11:Z492,Z492)=1,1,0))</f>
        <v>0</v>
      </c>
      <c r="P492" s="448" t="str">
        <f t="shared" ca="1" si="846"/>
        <v>石川県</v>
      </c>
      <c r="Q492" s="89">
        <f t="shared" ca="1" si="847"/>
        <v>482</v>
      </c>
      <c r="R492" s="170" t="s">
        <v>459</v>
      </c>
      <c r="S492" s="357" t="str">
        <f t="shared" ca="1" si="848"/>
        <v/>
      </c>
      <c r="T492" s="357" t="str">
        <f t="shared" ca="1" si="849"/>
        <v/>
      </c>
      <c r="U492" s="58" t="str">
        <f t="shared" ca="1" si="850"/>
        <v/>
      </c>
      <c r="V492" s="58" t="str">
        <f t="shared" ca="1" si="851"/>
        <v/>
      </c>
      <c r="W492" s="920" t="str">
        <f t="shared" ca="1" si="852"/>
        <v/>
      </c>
      <c r="X492" s="369">
        <f ca="1">IFERROR(VLOOKUP(W492,'（様式１号）３整理番号表'!$B$4:$H$5,2,FALSE),0)</f>
        <v>0</v>
      </c>
      <c r="Y492" s="768" t="str" cm="1">
        <f t="array" aca="1" ref="Y492" ca="1">IF(AND(D492=0,F492=0),"",IF(COUNTIF(D$11:D492,D492)=1,1,IF(COUNTIFS(D$11:D492,D492,F$11:F492,F492)=1,INDEX((D$11:D492,F$11:F492,Y$11:Y492),MATCH(_xlfn.MAXIFS(F$11:F491,D$11:D491,D492),$F$11:F492,0),1,3)+1,INDEX((D$11:D492,F$11:F492,Y$11:Y492),MATCH(D492&amp;F492,D$11:D492&amp;F$11:F492,0),1,3))))</f>
        <v/>
      </c>
      <c r="Z492" s="40" t="str">
        <f t="shared" ca="1" si="853"/>
        <v/>
      </c>
      <c r="AA492" s="924" t="str">
        <f t="shared" ca="1" si="854"/>
        <v/>
      </c>
      <c r="AB492" s="93">
        <f ca="1">IFERROR(VLOOKUP(AA492,'（様式１号）３整理番号表'!$B$10:$H$16,2,FALSE),0)</f>
        <v>0</v>
      </c>
      <c r="AC492" s="924" t="str">
        <f t="shared" ca="1" si="855"/>
        <v/>
      </c>
      <c r="AD492" s="924" t="str">
        <f t="shared" ca="1" si="856"/>
        <v/>
      </c>
      <c r="AE492" s="93">
        <f ca="1">IFERROR(VLOOKUP(AD492,'（様式１号）３整理番号表'!$B$21:$H$22,2,FALSE),0)</f>
        <v>0</v>
      </c>
      <c r="AF492" s="924" t="str">
        <f t="shared" ca="1" si="857"/>
        <v/>
      </c>
      <c r="AG492" s="93">
        <f ca="1">IFERROR(VLOOKUP(AF492,'（様式１号）３整理番号表'!$B$26:$H$31,2,FALSE),0)</f>
        <v>0</v>
      </c>
      <c r="AH492" s="924" t="str">
        <f t="shared" ca="1" si="858"/>
        <v/>
      </c>
      <c r="AI492" s="93">
        <f ca="1">IFERROR(VLOOKUP(AH492,'（様式１号）３整理番号表'!$J$5:$N$59,2,FALSE),0)</f>
        <v>0</v>
      </c>
      <c r="AJ492" s="77" t="str">
        <f t="shared" ca="1" si="859"/>
        <v/>
      </c>
      <c r="AK492" s="93">
        <f ca="1">IFERROR(VLOOKUP(AJ492,'（様式１号）３整理番号表'!$P$5:$R$29,2,FALSE),0)</f>
        <v>0</v>
      </c>
      <c r="AL492" s="921" t="str">
        <f t="shared" ca="1" si="860"/>
        <v/>
      </c>
      <c r="AM492" s="921" t="str">
        <f t="shared" ca="1" si="861"/>
        <v/>
      </c>
      <c r="AN492" s="921"/>
      <c r="AO492" s="77" t="str">
        <f t="shared" ca="1" si="862"/>
        <v/>
      </c>
      <c r="AP492" s="93">
        <f ca="1">IFERROR(VLOOKUP(AO492,'（様式１号）３整理番号表'!$P$5:$R$29,2,FALSE),0)</f>
        <v>0</v>
      </c>
      <c r="AQ492" s="924" t="str">
        <f t="shared" ca="1" si="863"/>
        <v/>
      </c>
      <c r="AR492" s="93">
        <f t="shared" ca="1" si="864"/>
        <v>0</v>
      </c>
      <c r="AS492" s="924" t="str">
        <f t="shared" ca="1" si="865"/>
        <v/>
      </c>
      <c r="AT492" s="40" t="str">
        <f t="shared" ca="1" si="866"/>
        <v/>
      </c>
      <c r="AU492" s="93" t="str">
        <f t="shared" ca="1" si="867"/>
        <v/>
      </c>
      <c r="AV492" s="923" t="str">
        <f t="shared" ca="1" si="868"/>
        <v/>
      </c>
      <c r="AW492" s="926" t="str">
        <f t="shared" ca="1" si="869"/>
        <v/>
      </c>
      <c r="AX492" s="925" t="str">
        <f t="shared" ca="1" si="870"/>
        <v/>
      </c>
      <c r="AY492" s="925" t="str">
        <f t="shared" ca="1" si="870"/>
        <v/>
      </c>
      <c r="AZ492" s="925" t="str">
        <f t="shared" ca="1" si="870"/>
        <v/>
      </c>
      <c r="BA492" s="925" t="str">
        <f t="shared" ca="1" si="870"/>
        <v/>
      </c>
      <c r="BB492" s="925" t="str">
        <f t="shared" ca="1" si="871"/>
        <v/>
      </c>
      <c r="BC492" s="925" t="str">
        <f t="shared" ca="1" si="872"/>
        <v/>
      </c>
      <c r="BD492" s="925" t="str">
        <f t="shared" ca="1" si="872"/>
        <v/>
      </c>
      <c r="BE492" s="925" t="str">
        <f t="shared" ca="1" si="872"/>
        <v/>
      </c>
      <c r="BF492" s="77" t="str">
        <f t="shared" ca="1" si="873"/>
        <v/>
      </c>
      <c r="BG492" s="924" t="str">
        <f t="shared" ca="1" si="874"/>
        <v/>
      </c>
      <c r="BH492" s="94">
        <f ca="1">IF(BF492&lt;&gt;"",INDEX('（様式１号）３整理番号表'!$AB$7:$AQ$12,MATCH(BF492,'（様式１号）３整理番号表'!$AA$7:$AA$12,0),MATCH(BG492,'（様式１号）３整理番号表'!$AB$6:$AQ$6,0)),0)</f>
        <v>0</v>
      </c>
      <c r="BI492" s="921" t="str">
        <f t="shared" ca="1" si="875"/>
        <v/>
      </c>
      <c r="BJ492" s="922" t="str">
        <f t="shared" ca="1" si="876"/>
        <v/>
      </c>
      <c r="BK492" s="926" t="str">
        <f t="shared" ca="1" si="877"/>
        <v/>
      </c>
      <c r="BL492" s="922" t="str">
        <f t="shared" ca="1" si="878"/>
        <v/>
      </c>
      <c r="BM492" s="79" t="str">
        <f t="shared" ca="1" si="879"/>
        <v/>
      </c>
      <c r="BN492" s="82" t="str">
        <f t="shared" ca="1" si="880"/>
        <v/>
      </c>
      <c r="BO492" s="83" t="str">
        <f t="shared" ca="1" si="881"/>
        <v/>
      </c>
      <c r="BP492" s="84" t="str">
        <f t="shared" ca="1" si="882"/>
        <v/>
      </c>
      <c r="BQ492" s="82" t="str">
        <f t="shared" ca="1" si="883"/>
        <v/>
      </c>
      <c r="BR492" s="97" t="str">
        <f t="shared" ca="1" si="884"/>
        <v/>
      </c>
      <c r="BS492" s="95" t="str">
        <f t="shared" ca="1" si="885"/>
        <v/>
      </c>
      <c r="BT492" s="184" t="str">
        <f t="shared" ca="1" si="886"/>
        <v/>
      </c>
      <c r="BU492" s="611" t="str">
        <f t="shared" ca="1" si="887"/>
        <v/>
      </c>
      <c r="BV492" s="77" t="str">
        <f t="shared" ca="1" si="888"/>
        <v/>
      </c>
      <c r="BW492" s="85" t="str">
        <f t="shared" ca="1" si="889"/>
        <v/>
      </c>
      <c r="BX492" s="86" t="str">
        <f t="shared" ca="1" si="890"/>
        <v/>
      </c>
      <c r="BY492" s="231">
        <f ca="1">IF('ポイント要件確認等（個別表）'!AD492=1,ROUNDDOWN('ポイント要件確認等（個別表）'!AV492,-3),IF('ポイント要件確認等（個別表）'!AD492=2,ROUNDDOWN('ポイント要件確認等（個別表）'!BH492,-3),IF('ポイント要件確認等（個別表）'!AD492=3,ROUNDDOWN('ポイント要件確認等（個別表）'!BT492,-3),0)))</f>
        <v>0</v>
      </c>
      <c r="BZ492" s="86" t="str">
        <f t="shared" ca="1" si="891"/>
        <v/>
      </c>
      <c r="CA492" s="232" t="str">
        <f t="shared" ca="1" si="892"/>
        <v/>
      </c>
      <c r="CB492" s="232">
        <f t="shared" ca="1" si="893"/>
        <v>0</v>
      </c>
      <c r="CC492" s="86" t="str">
        <f t="shared" ca="1" si="894"/>
        <v/>
      </c>
      <c r="CD492" s="86" t="str">
        <f t="shared" ca="1" si="895"/>
        <v/>
      </c>
      <c r="CE492" s="609"/>
      <c r="CF492" s="86" t="str">
        <f t="shared" ca="1" si="896"/>
        <v/>
      </c>
      <c r="CG492" s="185" t="str">
        <f t="shared" ca="1" si="897"/>
        <v/>
      </c>
      <c r="CH492" s="246" t="str">
        <f t="shared" ca="1" si="898"/>
        <v>含税額</v>
      </c>
      <c r="CI492" s="247" t="str">
        <f t="shared" ca="1" si="899"/>
        <v/>
      </c>
      <c r="CJ492" s="87" t="str">
        <f ca="1">IFERROR(IF(INDIRECT("'("&amp;'２個別表'!EO492&amp;")'!AR"&amp;84+EP492)&lt;&gt;1,"",1),"")</f>
        <v/>
      </c>
      <c r="CK492" s="244" t="str">
        <f t="shared" ca="1" si="900"/>
        <v/>
      </c>
      <c r="CL492" s="235" t="str">
        <f t="shared" ca="1" si="901"/>
        <v/>
      </c>
      <c r="CM492" s="239" t="str">
        <f t="shared" ca="1" si="902"/>
        <v/>
      </c>
      <c r="CN492" s="77" t="str">
        <f t="shared" ca="1" si="903"/>
        <v/>
      </c>
      <c r="CO492" s="93" t="str">
        <f ca="1">IFERROR(VLOOKUP(CN492,'（様式１号）３整理番号表'!$T$5:$V$15,2,FALSE),"")</f>
        <v/>
      </c>
      <c r="CP492" s="924" t="str">
        <f t="shared" ca="1" si="904"/>
        <v/>
      </c>
      <c r="CQ492" s="93" t="str">
        <f ca="1">IFERROR(VLOOKUP(CP492,'（様式１号）３整理番号表'!$T$19:$V$24,2,FALSE),"")</f>
        <v/>
      </c>
      <c r="CR492" s="924" t="str">
        <f ca="1">IFERROR(IF(INDIRECT("'("&amp;'２個別表'!EO492&amp;")'!AV"&amp;84+EP492)&lt;&gt;1,"",1),"")</f>
        <v/>
      </c>
      <c r="CS492" s="232">
        <f t="shared" ca="1" si="905"/>
        <v>0</v>
      </c>
      <c r="CT492" s="248">
        <f t="shared" ca="1" si="906"/>
        <v>0</v>
      </c>
      <c r="CU492" s="376" t="str">
        <f ca="1">IF(ER492="補強",IF(COUNTIFS($Z$11:Z492,Z492,$W$11:W492,1)=1,"１①",""),IF(COUNTIFS($Z$11:Z492,Z492,$W$11:W492,2)=1,"２①",""))</f>
        <v/>
      </c>
      <c r="CV492" s="57" t="str">
        <f t="shared" ca="1" si="907"/>
        <v/>
      </c>
      <c r="CW492" s="927" t="str">
        <f t="shared" ca="1" si="908"/>
        <v/>
      </c>
      <c r="CX492" s="256" t="str">
        <f t="shared" ca="1" si="909"/>
        <v/>
      </c>
      <c r="CY492" s="256" t="str">
        <f t="shared" ca="1" si="910"/>
        <v/>
      </c>
      <c r="CZ492" s="256" t="str">
        <f t="shared" ca="1" si="911"/>
        <v/>
      </c>
      <c r="DA492" s="256" t="str">
        <f t="shared" ca="1" si="912"/>
        <v/>
      </c>
      <c r="DB492" s="316" t="str">
        <f ca="1">IFERROR(VLOOKUP($CU492,'（様式１号）３整理番号表'!$Z$19:$AB$32,3,FALSE),"")</f>
        <v/>
      </c>
      <c r="DC492" s="259" t="str">
        <f t="shared" ca="1" si="913"/>
        <v>-</v>
      </c>
      <c r="DD492" s="618" t="str">
        <f t="shared" ca="1" si="914"/>
        <v/>
      </c>
      <c r="DE492" s="321" t="str">
        <f ca="1">IF(AND(AO492=18,AS492=1),IF(COUNTIFS($Y$11:Y492,Y492,$AS$11:AS492,1)=1,"２②",""),IF($CU492="１①",INDEX(INDIRECT("'("&amp;$EO492&amp;")'!AR116:BB116"),1,MATCH(INDIRECT("'("&amp;$EO492&amp;")'!C118"),INDIRECT("'("&amp;$EO492&amp;")'!AR119:BB119"),0)),""))</f>
        <v/>
      </c>
      <c r="DF492" s="324" t="str">
        <f t="shared" ca="1" si="915"/>
        <v/>
      </c>
      <c r="DG492" s="313" t="str">
        <f t="shared" ca="1" si="916"/>
        <v/>
      </c>
      <c r="DH492" s="313" t="str">
        <f t="shared" ca="1" si="917"/>
        <v/>
      </c>
      <c r="DI492" s="313" t="str">
        <f t="shared" ca="1" si="918"/>
        <v/>
      </c>
      <c r="DJ492" s="313" t="str">
        <f t="shared" ca="1" si="919"/>
        <v/>
      </c>
      <c r="DK492" s="328" t="str">
        <f t="shared" ca="1" si="920"/>
        <v/>
      </c>
      <c r="DL492" s="334" t="str">
        <f t="shared" ca="1" si="921"/>
        <v/>
      </c>
      <c r="DM492" s="915" t="str">
        <f t="shared" ca="1" si="922"/>
        <v/>
      </c>
      <c r="DN492" s="15"/>
      <c r="DO492" s="324"/>
      <c r="DP492" s="16"/>
      <c r="DQ492" s="16"/>
      <c r="DR492" s="16"/>
      <c r="DS492" s="16"/>
      <c r="DT492" s="318" t="str">
        <f>IFERROR(VLOOKUP($DN492,'（様式１号）３整理番号表'!$Z$19:$AB$32,3,FALSE),"")</f>
        <v/>
      </c>
      <c r="DU492" s="259" t="str">
        <f t="shared" si="923"/>
        <v/>
      </c>
      <c r="DV492" s="14"/>
      <c r="DW492" s="17" t="str">
        <f t="shared" ca="1" si="924"/>
        <v/>
      </c>
      <c r="DX492" s="88" t="str">
        <f t="shared" ca="1" si="941"/>
        <v/>
      </c>
      <c r="DZ492" s="339">
        <f t="shared" ca="1" si="943"/>
        <v>0</v>
      </c>
      <c r="EA492" s="339">
        <f t="shared" ca="1" si="943"/>
        <v>0</v>
      </c>
      <c r="EB492" s="339">
        <f t="shared" ca="1" si="943"/>
        <v>0</v>
      </c>
      <c r="EC492" s="339">
        <f t="shared" ca="1" si="943"/>
        <v>0</v>
      </c>
      <c r="ED492" s="339">
        <f t="shared" ca="1" si="943"/>
        <v>0</v>
      </c>
      <c r="EE492" s="339">
        <f t="shared" ca="1" si="943"/>
        <v>0</v>
      </c>
      <c r="EF492" s="339">
        <f t="shared" ca="1" si="943"/>
        <v>0</v>
      </c>
      <c r="EG492" s="339">
        <f t="shared" ca="1" si="943"/>
        <v>0</v>
      </c>
      <c r="EH492" s="339">
        <f t="shared" ca="1" si="943"/>
        <v>0</v>
      </c>
      <c r="EI492" s="339">
        <f t="shared" ca="1" si="943"/>
        <v>0</v>
      </c>
      <c r="EJ492" s="339">
        <f t="shared" ca="1" si="943"/>
        <v>0</v>
      </c>
      <c r="EK492" s="339">
        <f t="shared" ca="1" si="943"/>
        <v>0</v>
      </c>
      <c r="EL492" s="339">
        <f t="shared" ca="1" si="943"/>
        <v>0</v>
      </c>
      <c r="EM492" s="339">
        <f t="shared" ca="1" si="943"/>
        <v>0</v>
      </c>
      <c r="EO492" s="919" t="str">
        <f t="shared" ca="1" si="843"/>
        <v/>
      </c>
      <c r="EP492" s="919" t="str">
        <f t="shared" ca="1" si="925"/>
        <v/>
      </c>
      <c r="EQ492" s="919" t="str">
        <f t="shared" ca="1" si="926"/>
        <v/>
      </c>
      <c r="ER492" s="919" t="str">
        <f t="shared" ca="1" si="927"/>
        <v/>
      </c>
      <c r="ES492" s="919" t="str">
        <f ca="1">IFERROR(INDEX('郵便番号（石川県）'!$A$3:$F$2574,MATCH(INDIRECT("'("&amp;EO492&amp;")'!E7"),'郵便番号（石川県）'!$A$3:$A$2574,0),6),"")</f>
        <v/>
      </c>
      <c r="ET492" s="919" t="str">
        <f ca="1">IFERROR(INDEX('郵便番号（石川県）'!$A$3:$F$2574,MATCH(INDIRECT("'("&amp;$EO492&amp;")'!E7"),'郵便番号（石川県）'!$A$3:$A$2574,0),5),"")</f>
        <v/>
      </c>
      <c r="EU492" s="919" t="str">
        <f t="shared" ca="1" si="928"/>
        <v/>
      </c>
      <c r="EV492" s="919" t="str">
        <f t="shared" ca="1" si="929"/>
        <v/>
      </c>
      <c r="EW492" s="919" t="str">
        <f t="shared" ca="1" si="930"/>
        <v/>
      </c>
      <c r="EX492" s="919" t="str">
        <f t="shared" ca="1" si="931"/>
        <v/>
      </c>
      <c r="EY492" s="919" t="str">
        <f t="shared" ca="1" si="932"/>
        <v/>
      </c>
      <c r="EZ492" s="919" t="str">
        <f t="shared" ca="1" si="933"/>
        <v/>
      </c>
      <c r="FA492" s="919" t="str">
        <f t="shared" ca="1" si="934"/>
        <v/>
      </c>
      <c r="FB492" s="919" t="str">
        <f t="shared" ca="1" si="935"/>
        <v/>
      </c>
      <c r="FC492" s="919" t="str">
        <f t="shared" ca="1" si="936"/>
        <v/>
      </c>
      <c r="FD492" s="627" t="str">
        <f t="shared" ca="1" si="937"/>
        <v/>
      </c>
      <c r="FE492" s="630">
        <v>482</v>
      </c>
      <c r="FF492" s="299" t="str">
        <f t="shared" ca="1" si="938"/>
        <v/>
      </c>
      <c r="FG492" s="993" t="str">
        <f t="shared" ca="1" si="939"/>
        <v/>
      </c>
      <c r="FH492" s="919" t="str">
        <f t="shared" ca="1" si="940"/>
        <v/>
      </c>
      <c r="FI492" s="299">
        <f ca="1">COUNTIF($FH$11:FH492,"■")</f>
        <v>0</v>
      </c>
    </row>
    <row r="493" spans="1:165" ht="34.5" customHeight="1">
      <c r="A493" s="445">
        <f t="shared" ca="1" si="844"/>
        <v>0</v>
      </c>
      <c r="B493" s="446">
        <f>IF(R493&lt;&gt;"",IF(COUNTIF(R$11:R493,R493)=1,MAX(B$11:B492)+1,INDEX(B$11:B492,MATCH(R493,R$11:R492,0),1)),0)</f>
        <v>1</v>
      </c>
      <c r="C493" s="446">
        <f ca="1">IF(T493&lt;&gt;"",IF(COUNTIF(T$11:T493,T493)=1,MAX(C$11:C492)+1,INDEX(C$11:C492,MATCH(T493,T$11:T492,0),1)),0)</f>
        <v>0</v>
      </c>
      <c r="D493" s="446">
        <f ca="1">IF(U493&lt;&gt;"",IF(COUNTIF(U$11:U493,U493)=1,MAX(D$11:D492)+1,INDEX(D$11:D492,MATCH(U493,U$11:U492,0),1)),0)</f>
        <v>0</v>
      </c>
      <c r="E493" s="446">
        <f ca="1">IF(S493&lt;&gt;"",IF(COUNTIF(S$11:S493,S493)=1,MAX(E$11:E492)+1,INDEX(E$11:E492,MATCH(S493,S$11:S492,0),1)),0)</f>
        <v>0</v>
      </c>
      <c r="F493" s="446">
        <f ca="1">IF(Z493&lt;&gt;"",IF(COUNTIF(Z$11:Z493,Z493)=1,MAX(F$11:F492)+1,INDEX(F$11:F492,MATCH(Z493,Z$11:Z492,0),1)),0)</f>
        <v>0</v>
      </c>
      <c r="G493" s="447" cm="1">
        <f t="array" aca="1" ref="G493" ca="1">IF(Z493&lt;&gt;"",IF(COUNTIFS(Z$11:Z493,Z493,W$11:W493,W493)=1,MAX(G$11:G492)+1,INDEX(G$11:G492,MATCH(Z493&amp;W493,Z$11:Z492&amp;W$11:W493,0),1)),0)</f>
        <v>0</v>
      </c>
      <c r="H493" s="447">
        <f t="shared" ca="1" si="845"/>
        <v>0</v>
      </c>
      <c r="I493" s="447">
        <f ca="1">IF(T493="",0,IF(COUNTIF(T$11:T493,T493)=1,1,0))</f>
        <v>0</v>
      </c>
      <c r="J493" s="447">
        <f ca="1">IF(U493="",0,IF(COUNTIF(U$11:U493,U493)=1,1,0))</f>
        <v>0</v>
      </c>
      <c r="K493" s="447">
        <f ca="1">IF(S493="",0,IF(COUNTIF(S$11:S493,S493)=1,1,0))</f>
        <v>0</v>
      </c>
      <c r="L493" s="446">
        <f ca="1">IF(Z493="",0,IF(COUNTIF(Z$11:Z493,Z493)=1,1,0))</f>
        <v>0</v>
      </c>
      <c r="M493" s="767">
        <f ca="1">IF($W493=2,IF(COUNTIFS($W$11:$W493,2,$Z$11:$Z493,$Z493)=1,1,0),0)</f>
        <v>0</v>
      </c>
      <c r="N493" s="767">
        <f ca="1">IF($W493=1,IF(COUNTIFS($W$11:$W493,2,$Z$11:$Z493,$Z493)=1,1,0),0)</f>
        <v>0</v>
      </c>
      <c r="O493" s="446">
        <f ca="1">IF(H493=0,0,IF(COUNTIF(Z$11:Z493,Z493)=1,1,0))</f>
        <v>0</v>
      </c>
      <c r="P493" s="448" t="str">
        <f t="shared" ca="1" si="846"/>
        <v>石川県</v>
      </c>
      <c r="Q493" s="89">
        <f t="shared" ca="1" si="847"/>
        <v>483</v>
      </c>
      <c r="R493" s="170" t="s">
        <v>459</v>
      </c>
      <c r="S493" s="357" t="str">
        <f t="shared" ca="1" si="848"/>
        <v/>
      </c>
      <c r="T493" s="357" t="str">
        <f t="shared" ca="1" si="849"/>
        <v/>
      </c>
      <c r="U493" s="58" t="str">
        <f t="shared" ca="1" si="850"/>
        <v/>
      </c>
      <c r="V493" s="58" t="str">
        <f t="shared" ca="1" si="851"/>
        <v/>
      </c>
      <c r="W493" s="920" t="str">
        <f t="shared" ca="1" si="852"/>
        <v/>
      </c>
      <c r="X493" s="369">
        <f ca="1">IFERROR(VLOOKUP(W493,'（様式１号）３整理番号表'!$B$4:$H$5,2,FALSE),0)</f>
        <v>0</v>
      </c>
      <c r="Y493" s="768" t="str" cm="1">
        <f t="array" aca="1" ref="Y493" ca="1">IF(AND(D493=0,F493=0),"",IF(COUNTIF(D$11:D493,D493)=1,1,IF(COUNTIFS(D$11:D493,D493,F$11:F493,F493)=1,INDEX((D$11:D493,F$11:F493,Y$11:Y493),MATCH(_xlfn.MAXIFS(F$11:F492,D$11:D492,D493),$F$11:F493,0),1,3)+1,INDEX((D$11:D493,F$11:F493,Y$11:Y493),MATCH(D493&amp;F493,D$11:D493&amp;F$11:F493,0),1,3))))</f>
        <v/>
      </c>
      <c r="Z493" s="40" t="str">
        <f t="shared" ca="1" si="853"/>
        <v/>
      </c>
      <c r="AA493" s="924" t="str">
        <f t="shared" ca="1" si="854"/>
        <v/>
      </c>
      <c r="AB493" s="93">
        <f ca="1">IFERROR(VLOOKUP(AA493,'（様式１号）３整理番号表'!$B$10:$H$16,2,FALSE),0)</f>
        <v>0</v>
      </c>
      <c r="AC493" s="924" t="str">
        <f t="shared" ca="1" si="855"/>
        <v/>
      </c>
      <c r="AD493" s="924" t="str">
        <f t="shared" ca="1" si="856"/>
        <v/>
      </c>
      <c r="AE493" s="93">
        <f ca="1">IFERROR(VLOOKUP(AD493,'（様式１号）３整理番号表'!$B$21:$H$22,2,FALSE),0)</f>
        <v>0</v>
      </c>
      <c r="AF493" s="924" t="str">
        <f t="shared" ca="1" si="857"/>
        <v/>
      </c>
      <c r="AG493" s="93">
        <f ca="1">IFERROR(VLOOKUP(AF493,'（様式１号）３整理番号表'!$B$26:$H$31,2,FALSE),0)</f>
        <v>0</v>
      </c>
      <c r="AH493" s="924" t="str">
        <f t="shared" ca="1" si="858"/>
        <v/>
      </c>
      <c r="AI493" s="93">
        <f ca="1">IFERROR(VLOOKUP(AH493,'（様式１号）３整理番号表'!$J$5:$N$59,2,FALSE),0)</f>
        <v>0</v>
      </c>
      <c r="AJ493" s="77" t="str">
        <f t="shared" ca="1" si="859"/>
        <v/>
      </c>
      <c r="AK493" s="93">
        <f ca="1">IFERROR(VLOOKUP(AJ493,'（様式１号）３整理番号表'!$P$5:$R$29,2,FALSE),0)</f>
        <v>0</v>
      </c>
      <c r="AL493" s="921" t="str">
        <f t="shared" ca="1" si="860"/>
        <v/>
      </c>
      <c r="AM493" s="921" t="str">
        <f t="shared" ca="1" si="861"/>
        <v/>
      </c>
      <c r="AN493" s="921"/>
      <c r="AO493" s="77" t="str">
        <f t="shared" ca="1" si="862"/>
        <v/>
      </c>
      <c r="AP493" s="93">
        <f ca="1">IFERROR(VLOOKUP(AO493,'（様式１号）３整理番号表'!$P$5:$R$29,2,FALSE),0)</f>
        <v>0</v>
      </c>
      <c r="AQ493" s="924" t="str">
        <f t="shared" ca="1" si="863"/>
        <v/>
      </c>
      <c r="AR493" s="93">
        <f t="shared" ca="1" si="864"/>
        <v>0</v>
      </c>
      <c r="AS493" s="924" t="str">
        <f t="shared" ca="1" si="865"/>
        <v/>
      </c>
      <c r="AT493" s="40" t="str">
        <f t="shared" ca="1" si="866"/>
        <v/>
      </c>
      <c r="AU493" s="93" t="str">
        <f t="shared" ca="1" si="867"/>
        <v/>
      </c>
      <c r="AV493" s="923" t="str">
        <f t="shared" ca="1" si="868"/>
        <v/>
      </c>
      <c r="AW493" s="926" t="str">
        <f t="shared" ca="1" si="869"/>
        <v/>
      </c>
      <c r="AX493" s="925" t="str">
        <f t="shared" ca="1" si="870"/>
        <v/>
      </c>
      <c r="AY493" s="925" t="str">
        <f t="shared" ca="1" si="870"/>
        <v/>
      </c>
      <c r="AZ493" s="925" t="str">
        <f t="shared" ca="1" si="870"/>
        <v/>
      </c>
      <c r="BA493" s="925" t="str">
        <f t="shared" ca="1" si="870"/>
        <v/>
      </c>
      <c r="BB493" s="925" t="str">
        <f t="shared" ca="1" si="871"/>
        <v/>
      </c>
      <c r="BC493" s="925" t="str">
        <f t="shared" ca="1" si="872"/>
        <v/>
      </c>
      <c r="BD493" s="925" t="str">
        <f t="shared" ca="1" si="872"/>
        <v/>
      </c>
      <c r="BE493" s="925" t="str">
        <f t="shared" ca="1" si="872"/>
        <v/>
      </c>
      <c r="BF493" s="77" t="str">
        <f t="shared" ca="1" si="873"/>
        <v/>
      </c>
      <c r="BG493" s="924" t="str">
        <f t="shared" ca="1" si="874"/>
        <v/>
      </c>
      <c r="BH493" s="94">
        <f ca="1">IF(BF493&lt;&gt;"",INDEX('（様式１号）３整理番号表'!$AB$7:$AQ$12,MATCH(BF493,'（様式１号）３整理番号表'!$AA$7:$AA$12,0),MATCH(BG493,'（様式１号）３整理番号表'!$AB$6:$AQ$6,0)),0)</f>
        <v>0</v>
      </c>
      <c r="BI493" s="921" t="str">
        <f t="shared" ca="1" si="875"/>
        <v/>
      </c>
      <c r="BJ493" s="922" t="str">
        <f t="shared" ca="1" si="876"/>
        <v/>
      </c>
      <c r="BK493" s="926" t="str">
        <f t="shared" ca="1" si="877"/>
        <v/>
      </c>
      <c r="BL493" s="922" t="str">
        <f t="shared" ca="1" si="878"/>
        <v/>
      </c>
      <c r="BM493" s="79" t="str">
        <f t="shared" ca="1" si="879"/>
        <v/>
      </c>
      <c r="BN493" s="82" t="str">
        <f t="shared" ca="1" si="880"/>
        <v/>
      </c>
      <c r="BO493" s="83" t="str">
        <f t="shared" ca="1" si="881"/>
        <v/>
      </c>
      <c r="BP493" s="84" t="str">
        <f t="shared" ca="1" si="882"/>
        <v/>
      </c>
      <c r="BQ493" s="82" t="str">
        <f t="shared" ca="1" si="883"/>
        <v/>
      </c>
      <c r="BR493" s="97" t="str">
        <f t="shared" ca="1" si="884"/>
        <v/>
      </c>
      <c r="BS493" s="95" t="str">
        <f t="shared" ca="1" si="885"/>
        <v/>
      </c>
      <c r="BT493" s="184" t="str">
        <f t="shared" ca="1" si="886"/>
        <v/>
      </c>
      <c r="BU493" s="611" t="str">
        <f t="shared" ca="1" si="887"/>
        <v/>
      </c>
      <c r="BV493" s="77" t="str">
        <f t="shared" ca="1" si="888"/>
        <v/>
      </c>
      <c r="BW493" s="85" t="str">
        <f t="shared" ca="1" si="889"/>
        <v/>
      </c>
      <c r="BX493" s="86" t="str">
        <f t="shared" ca="1" si="890"/>
        <v/>
      </c>
      <c r="BY493" s="231">
        <f ca="1">IF('ポイント要件確認等（個別表）'!AD493=1,ROUNDDOWN('ポイント要件確認等（個別表）'!AV493,-3),IF('ポイント要件確認等（個別表）'!AD493=2,ROUNDDOWN('ポイント要件確認等（個別表）'!BH493,-3),IF('ポイント要件確認等（個別表）'!AD493=3,ROUNDDOWN('ポイント要件確認等（個別表）'!BT493,-3),0)))</f>
        <v>0</v>
      </c>
      <c r="BZ493" s="86" t="str">
        <f t="shared" ca="1" si="891"/>
        <v/>
      </c>
      <c r="CA493" s="232" t="str">
        <f t="shared" ca="1" si="892"/>
        <v/>
      </c>
      <c r="CB493" s="232">
        <f t="shared" ca="1" si="893"/>
        <v>0</v>
      </c>
      <c r="CC493" s="86" t="str">
        <f t="shared" ca="1" si="894"/>
        <v/>
      </c>
      <c r="CD493" s="86" t="str">
        <f t="shared" ca="1" si="895"/>
        <v/>
      </c>
      <c r="CE493" s="609"/>
      <c r="CF493" s="86" t="str">
        <f t="shared" ca="1" si="896"/>
        <v/>
      </c>
      <c r="CG493" s="185" t="str">
        <f t="shared" ca="1" si="897"/>
        <v/>
      </c>
      <c r="CH493" s="246" t="str">
        <f t="shared" ca="1" si="898"/>
        <v>含税額</v>
      </c>
      <c r="CI493" s="247" t="str">
        <f t="shared" ca="1" si="899"/>
        <v/>
      </c>
      <c r="CJ493" s="87" t="str">
        <f ca="1">IFERROR(IF(INDIRECT("'("&amp;'２個別表'!EO493&amp;")'!AR"&amp;84+EP493)&lt;&gt;1,"",1),"")</f>
        <v/>
      </c>
      <c r="CK493" s="244" t="str">
        <f t="shared" ca="1" si="900"/>
        <v/>
      </c>
      <c r="CL493" s="235" t="str">
        <f t="shared" ca="1" si="901"/>
        <v/>
      </c>
      <c r="CM493" s="239" t="str">
        <f t="shared" ca="1" si="902"/>
        <v/>
      </c>
      <c r="CN493" s="77" t="str">
        <f t="shared" ca="1" si="903"/>
        <v/>
      </c>
      <c r="CO493" s="93" t="str">
        <f ca="1">IFERROR(VLOOKUP(CN493,'（様式１号）３整理番号表'!$T$5:$V$15,2,FALSE),"")</f>
        <v/>
      </c>
      <c r="CP493" s="924" t="str">
        <f t="shared" ca="1" si="904"/>
        <v/>
      </c>
      <c r="CQ493" s="93" t="str">
        <f ca="1">IFERROR(VLOOKUP(CP493,'（様式１号）３整理番号表'!$T$19:$V$24,2,FALSE),"")</f>
        <v/>
      </c>
      <c r="CR493" s="924" t="str">
        <f ca="1">IFERROR(IF(INDIRECT("'("&amp;'２個別表'!EO493&amp;")'!AV"&amp;84+EP493)&lt;&gt;1,"",1),"")</f>
        <v/>
      </c>
      <c r="CS493" s="232">
        <f t="shared" ca="1" si="905"/>
        <v>0</v>
      </c>
      <c r="CT493" s="248">
        <f t="shared" ca="1" si="906"/>
        <v>0</v>
      </c>
      <c r="CU493" s="376" t="str">
        <f ca="1">IF(ER493="補強",IF(COUNTIFS($Z$11:Z493,Z493,$W$11:W493,1)=1,"１①",""),IF(COUNTIFS($Z$11:Z493,Z493,$W$11:W493,2)=1,"２①",""))</f>
        <v/>
      </c>
      <c r="CV493" s="57" t="str">
        <f t="shared" ca="1" si="907"/>
        <v/>
      </c>
      <c r="CW493" s="927" t="str">
        <f t="shared" ca="1" si="908"/>
        <v/>
      </c>
      <c r="CX493" s="256" t="str">
        <f t="shared" ca="1" si="909"/>
        <v/>
      </c>
      <c r="CY493" s="256" t="str">
        <f t="shared" ca="1" si="910"/>
        <v/>
      </c>
      <c r="CZ493" s="256" t="str">
        <f t="shared" ca="1" si="911"/>
        <v/>
      </c>
      <c r="DA493" s="256" t="str">
        <f t="shared" ca="1" si="912"/>
        <v/>
      </c>
      <c r="DB493" s="316" t="str">
        <f ca="1">IFERROR(VLOOKUP($CU493,'（様式１号）３整理番号表'!$Z$19:$AB$32,3,FALSE),"")</f>
        <v/>
      </c>
      <c r="DC493" s="259" t="str">
        <f t="shared" ca="1" si="913"/>
        <v>-</v>
      </c>
      <c r="DD493" s="618" t="str">
        <f t="shared" ca="1" si="914"/>
        <v/>
      </c>
      <c r="DE493" s="321" t="str">
        <f ca="1">IF(AND(AO493=18,AS493=1),IF(COUNTIFS($Y$11:Y493,Y493,$AS$11:AS493,1)=1,"２②",""),IF($CU493="１①",INDEX(INDIRECT("'("&amp;$EO493&amp;")'!AR116:BB116"),1,MATCH(INDIRECT("'("&amp;$EO493&amp;")'!C118"),INDIRECT("'("&amp;$EO493&amp;")'!AR119:BB119"),0)),""))</f>
        <v/>
      </c>
      <c r="DF493" s="324" t="str">
        <f t="shared" ca="1" si="915"/>
        <v/>
      </c>
      <c r="DG493" s="313" t="str">
        <f t="shared" ca="1" si="916"/>
        <v/>
      </c>
      <c r="DH493" s="313" t="str">
        <f t="shared" ca="1" si="917"/>
        <v/>
      </c>
      <c r="DI493" s="313" t="str">
        <f t="shared" ca="1" si="918"/>
        <v/>
      </c>
      <c r="DJ493" s="313" t="str">
        <f t="shared" ca="1" si="919"/>
        <v/>
      </c>
      <c r="DK493" s="328" t="str">
        <f t="shared" ca="1" si="920"/>
        <v/>
      </c>
      <c r="DL493" s="334" t="str">
        <f t="shared" ca="1" si="921"/>
        <v/>
      </c>
      <c r="DM493" s="915" t="str">
        <f t="shared" ca="1" si="922"/>
        <v/>
      </c>
      <c r="DN493" s="15"/>
      <c r="DO493" s="324"/>
      <c r="DP493" s="16"/>
      <c r="DQ493" s="16"/>
      <c r="DR493" s="16"/>
      <c r="DS493" s="16"/>
      <c r="DT493" s="318" t="str">
        <f>IFERROR(VLOOKUP($DN493,'（様式１号）３整理番号表'!$Z$19:$AB$32,3,FALSE),"")</f>
        <v/>
      </c>
      <c r="DU493" s="259" t="str">
        <f t="shared" si="923"/>
        <v/>
      </c>
      <c r="DV493" s="14"/>
      <c r="DW493" s="17" t="str">
        <f t="shared" ca="1" si="924"/>
        <v/>
      </c>
      <c r="DX493" s="88" t="str">
        <f t="shared" ca="1" si="941"/>
        <v/>
      </c>
      <c r="DZ493" s="339">
        <f t="shared" ca="1" si="943"/>
        <v>0</v>
      </c>
      <c r="EA493" s="339">
        <f t="shared" ca="1" si="943"/>
        <v>0</v>
      </c>
      <c r="EB493" s="339">
        <f t="shared" ca="1" si="943"/>
        <v>0</v>
      </c>
      <c r="EC493" s="339">
        <f t="shared" ca="1" si="943"/>
        <v>0</v>
      </c>
      <c r="ED493" s="339">
        <f t="shared" ca="1" si="943"/>
        <v>0</v>
      </c>
      <c r="EE493" s="339">
        <f t="shared" ca="1" si="943"/>
        <v>0</v>
      </c>
      <c r="EF493" s="339">
        <f t="shared" ca="1" si="943"/>
        <v>0</v>
      </c>
      <c r="EG493" s="339">
        <f t="shared" ca="1" si="943"/>
        <v>0</v>
      </c>
      <c r="EH493" s="339">
        <f t="shared" ca="1" si="943"/>
        <v>0</v>
      </c>
      <c r="EI493" s="339">
        <f t="shared" ca="1" si="943"/>
        <v>0</v>
      </c>
      <c r="EJ493" s="339">
        <f t="shared" ca="1" si="943"/>
        <v>0</v>
      </c>
      <c r="EK493" s="339">
        <f t="shared" ca="1" si="943"/>
        <v>0</v>
      </c>
      <c r="EL493" s="339">
        <f t="shared" ca="1" si="943"/>
        <v>0</v>
      </c>
      <c r="EM493" s="339">
        <f t="shared" ca="1" si="943"/>
        <v>0</v>
      </c>
      <c r="EO493" s="919" t="str">
        <f t="shared" ca="1" si="843"/>
        <v/>
      </c>
      <c r="EP493" s="919" t="str">
        <f t="shared" ca="1" si="925"/>
        <v/>
      </c>
      <c r="EQ493" s="919" t="str">
        <f t="shared" ca="1" si="926"/>
        <v/>
      </c>
      <c r="ER493" s="919" t="str">
        <f t="shared" ca="1" si="927"/>
        <v/>
      </c>
      <c r="ES493" s="919" t="str">
        <f ca="1">IFERROR(INDEX('郵便番号（石川県）'!$A$3:$F$2574,MATCH(INDIRECT("'("&amp;EO493&amp;")'!E7"),'郵便番号（石川県）'!$A$3:$A$2574,0),6),"")</f>
        <v/>
      </c>
      <c r="ET493" s="919" t="str">
        <f ca="1">IFERROR(INDEX('郵便番号（石川県）'!$A$3:$F$2574,MATCH(INDIRECT("'("&amp;$EO493&amp;")'!E7"),'郵便番号（石川県）'!$A$3:$A$2574,0),5),"")</f>
        <v/>
      </c>
      <c r="EU493" s="919" t="str">
        <f t="shared" ca="1" si="928"/>
        <v/>
      </c>
      <c r="EV493" s="919" t="str">
        <f t="shared" ca="1" si="929"/>
        <v/>
      </c>
      <c r="EW493" s="919" t="str">
        <f t="shared" ca="1" si="930"/>
        <v/>
      </c>
      <c r="EX493" s="919" t="str">
        <f t="shared" ca="1" si="931"/>
        <v/>
      </c>
      <c r="EY493" s="919" t="str">
        <f t="shared" ca="1" si="932"/>
        <v/>
      </c>
      <c r="EZ493" s="919" t="str">
        <f t="shared" ca="1" si="933"/>
        <v/>
      </c>
      <c r="FA493" s="919" t="str">
        <f t="shared" ca="1" si="934"/>
        <v/>
      </c>
      <c r="FB493" s="919" t="str">
        <f t="shared" ca="1" si="935"/>
        <v/>
      </c>
      <c r="FC493" s="919" t="str">
        <f t="shared" ca="1" si="936"/>
        <v/>
      </c>
      <c r="FD493" s="627" t="str">
        <f t="shared" ca="1" si="937"/>
        <v/>
      </c>
      <c r="FE493" s="630">
        <v>483</v>
      </c>
      <c r="FF493" s="299" t="str">
        <f t="shared" ca="1" si="938"/>
        <v/>
      </c>
      <c r="FG493" s="993" t="str">
        <f t="shared" ca="1" si="939"/>
        <v/>
      </c>
      <c r="FH493" s="919" t="str">
        <f t="shared" ca="1" si="940"/>
        <v/>
      </c>
      <c r="FI493" s="299">
        <f ca="1">COUNTIF($FH$11:FH493,"■")</f>
        <v>0</v>
      </c>
    </row>
    <row r="494" spans="1:165" ht="34.5" customHeight="1">
      <c r="A494" s="445">
        <f t="shared" ca="1" si="844"/>
        <v>0</v>
      </c>
      <c r="B494" s="446">
        <f>IF(R494&lt;&gt;"",IF(COUNTIF(R$11:R494,R494)=1,MAX(B$11:B493)+1,INDEX(B$11:B493,MATCH(R494,R$11:R493,0),1)),0)</f>
        <v>1</v>
      </c>
      <c r="C494" s="446">
        <f ca="1">IF(T494&lt;&gt;"",IF(COUNTIF(T$11:T494,T494)=1,MAX(C$11:C493)+1,INDEX(C$11:C493,MATCH(T494,T$11:T493,0),1)),0)</f>
        <v>0</v>
      </c>
      <c r="D494" s="446">
        <f ca="1">IF(U494&lt;&gt;"",IF(COUNTIF(U$11:U494,U494)=1,MAX(D$11:D493)+1,INDEX(D$11:D493,MATCH(U494,U$11:U493,0),1)),0)</f>
        <v>0</v>
      </c>
      <c r="E494" s="446">
        <f ca="1">IF(S494&lt;&gt;"",IF(COUNTIF(S$11:S494,S494)=1,MAX(E$11:E493)+1,INDEX(E$11:E493,MATCH(S494,S$11:S493,0),1)),0)</f>
        <v>0</v>
      </c>
      <c r="F494" s="446">
        <f ca="1">IF(Z494&lt;&gt;"",IF(COUNTIF(Z$11:Z494,Z494)=1,MAX(F$11:F493)+1,INDEX(F$11:F493,MATCH(Z494,Z$11:Z493,0),1)),0)</f>
        <v>0</v>
      </c>
      <c r="G494" s="447" cm="1">
        <f t="array" aca="1" ref="G494" ca="1">IF(Z494&lt;&gt;"",IF(COUNTIFS(Z$11:Z494,Z494,W$11:W494,W494)=1,MAX(G$11:G493)+1,INDEX(G$11:G493,MATCH(Z494&amp;W494,Z$11:Z493&amp;W$11:W494,0),1)),0)</f>
        <v>0</v>
      </c>
      <c r="H494" s="447">
        <f t="shared" ca="1" si="845"/>
        <v>0</v>
      </c>
      <c r="I494" s="447">
        <f ca="1">IF(T494="",0,IF(COUNTIF(T$11:T494,T494)=1,1,0))</f>
        <v>0</v>
      </c>
      <c r="J494" s="447">
        <f ca="1">IF(U494="",0,IF(COUNTIF(U$11:U494,U494)=1,1,0))</f>
        <v>0</v>
      </c>
      <c r="K494" s="447">
        <f ca="1">IF(S494="",0,IF(COUNTIF(S$11:S494,S494)=1,1,0))</f>
        <v>0</v>
      </c>
      <c r="L494" s="446">
        <f ca="1">IF(Z494="",0,IF(COUNTIF(Z$11:Z494,Z494)=1,1,0))</f>
        <v>0</v>
      </c>
      <c r="M494" s="767">
        <f ca="1">IF($W494=2,IF(COUNTIFS($W$11:$W494,2,$Z$11:$Z494,$Z494)=1,1,0),0)</f>
        <v>0</v>
      </c>
      <c r="N494" s="767">
        <f ca="1">IF($W494=1,IF(COUNTIFS($W$11:$W494,2,$Z$11:$Z494,$Z494)=1,1,0),0)</f>
        <v>0</v>
      </c>
      <c r="O494" s="446">
        <f ca="1">IF(H494=0,0,IF(COUNTIF(Z$11:Z494,Z494)=1,1,0))</f>
        <v>0</v>
      </c>
      <c r="P494" s="448" t="str">
        <f t="shared" ca="1" si="846"/>
        <v>石川県</v>
      </c>
      <c r="Q494" s="89">
        <f t="shared" ca="1" si="847"/>
        <v>484</v>
      </c>
      <c r="R494" s="170" t="s">
        <v>459</v>
      </c>
      <c r="S494" s="357" t="str">
        <f t="shared" ca="1" si="848"/>
        <v/>
      </c>
      <c r="T494" s="357" t="str">
        <f t="shared" ca="1" si="849"/>
        <v/>
      </c>
      <c r="U494" s="58" t="str">
        <f t="shared" ca="1" si="850"/>
        <v/>
      </c>
      <c r="V494" s="58" t="str">
        <f t="shared" ca="1" si="851"/>
        <v/>
      </c>
      <c r="W494" s="920" t="str">
        <f t="shared" ca="1" si="852"/>
        <v/>
      </c>
      <c r="X494" s="369">
        <f ca="1">IFERROR(VLOOKUP(W494,'（様式１号）３整理番号表'!$B$4:$H$5,2,FALSE),0)</f>
        <v>0</v>
      </c>
      <c r="Y494" s="768" t="str" cm="1">
        <f t="array" aca="1" ref="Y494" ca="1">IF(AND(D494=0,F494=0),"",IF(COUNTIF(D$11:D494,D494)=1,1,IF(COUNTIFS(D$11:D494,D494,F$11:F494,F494)=1,INDEX((D$11:D494,F$11:F494,Y$11:Y494),MATCH(_xlfn.MAXIFS(F$11:F493,D$11:D493,D494),$F$11:F494,0),1,3)+1,INDEX((D$11:D494,F$11:F494,Y$11:Y494),MATCH(D494&amp;F494,D$11:D494&amp;F$11:F494,0),1,3))))</f>
        <v/>
      </c>
      <c r="Z494" s="40" t="str">
        <f t="shared" ca="1" si="853"/>
        <v/>
      </c>
      <c r="AA494" s="924" t="str">
        <f t="shared" ca="1" si="854"/>
        <v/>
      </c>
      <c r="AB494" s="93">
        <f ca="1">IFERROR(VLOOKUP(AA494,'（様式１号）３整理番号表'!$B$10:$H$16,2,FALSE),0)</f>
        <v>0</v>
      </c>
      <c r="AC494" s="924" t="str">
        <f t="shared" ca="1" si="855"/>
        <v/>
      </c>
      <c r="AD494" s="924" t="str">
        <f t="shared" ca="1" si="856"/>
        <v/>
      </c>
      <c r="AE494" s="93">
        <f ca="1">IFERROR(VLOOKUP(AD494,'（様式１号）３整理番号表'!$B$21:$H$22,2,FALSE),0)</f>
        <v>0</v>
      </c>
      <c r="AF494" s="924" t="str">
        <f t="shared" ca="1" si="857"/>
        <v/>
      </c>
      <c r="AG494" s="93">
        <f ca="1">IFERROR(VLOOKUP(AF494,'（様式１号）３整理番号表'!$B$26:$H$31,2,FALSE),0)</f>
        <v>0</v>
      </c>
      <c r="AH494" s="924" t="str">
        <f t="shared" ca="1" si="858"/>
        <v/>
      </c>
      <c r="AI494" s="93">
        <f ca="1">IFERROR(VLOOKUP(AH494,'（様式１号）３整理番号表'!$J$5:$N$59,2,FALSE),0)</f>
        <v>0</v>
      </c>
      <c r="AJ494" s="77" t="str">
        <f t="shared" ca="1" si="859"/>
        <v/>
      </c>
      <c r="AK494" s="93">
        <f ca="1">IFERROR(VLOOKUP(AJ494,'（様式１号）３整理番号表'!$P$5:$R$29,2,FALSE),0)</f>
        <v>0</v>
      </c>
      <c r="AL494" s="921" t="str">
        <f t="shared" ca="1" si="860"/>
        <v/>
      </c>
      <c r="AM494" s="921" t="str">
        <f t="shared" ca="1" si="861"/>
        <v/>
      </c>
      <c r="AN494" s="921"/>
      <c r="AO494" s="77" t="str">
        <f t="shared" ca="1" si="862"/>
        <v/>
      </c>
      <c r="AP494" s="93">
        <f ca="1">IFERROR(VLOOKUP(AO494,'（様式１号）３整理番号表'!$P$5:$R$29,2,FALSE),0)</f>
        <v>0</v>
      </c>
      <c r="AQ494" s="924" t="str">
        <f t="shared" ca="1" si="863"/>
        <v/>
      </c>
      <c r="AR494" s="93">
        <f t="shared" ca="1" si="864"/>
        <v>0</v>
      </c>
      <c r="AS494" s="924" t="str">
        <f t="shared" ca="1" si="865"/>
        <v/>
      </c>
      <c r="AT494" s="40" t="str">
        <f t="shared" ca="1" si="866"/>
        <v/>
      </c>
      <c r="AU494" s="93" t="str">
        <f t="shared" ca="1" si="867"/>
        <v/>
      </c>
      <c r="AV494" s="923" t="str">
        <f t="shared" ca="1" si="868"/>
        <v/>
      </c>
      <c r="AW494" s="926" t="str">
        <f t="shared" ca="1" si="869"/>
        <v/>
      </c>
      <c r="AX494" s="925" t="str">
        <f t="shared" ca="1" si="870"/>
        <v/>
      </c>
      <c r="AY494" s="925" t="str">
        <f t="shared" ca="1" si="870"/>
        <v/>
      </c>
      <c r="AZ494" s="925" t="str">
        <f t="shared" ca="1" si="870"/>
        <v/>
      </c>
      <c r="BA494" s="925" t="str">
        <f t="shared" ca="1" si="870"/>
        <v/>
      </c>
      <c r="BB494" s="925" t="str">
        <f t="shared" ca="1" si="871"/>
        <v/>
      </c>
      <c r="BC494" s="925" t="str">
        <f t="shared" ca="1" si="872"/>
        <v/>
      </c>
      <c r="BD494" s="925" t="str">
        <f t="shared" ca="1" si="872"/>
        <v/>
      </c>
      <c r="BE494" s="925" t="str">
        <f t="shared" ca="1" si="872"/>
        <v/>
      </c>
      <c r="BF494" s="77" t="str">
        <f t="shared" ca="1" si="873"/>
        <v/>
      </c>
      <c r="BG494" s="924" t="str">
        <f t="shared" ca="1" si="874"/>
        <v/>
      </c>
      <c r="BH494" s="94">
        <f ca="1">IF(BF494&lt;&gt;"",INDEX('（様式１号）３整理番号表'!$AB$7:$AQ$12,MATCH(BF494,'（様式１号）３整理番号表'!$AA$7:$AA$12,0),MATCH(BG494,'（様式１号）３整理番号表'!$AB$6:$AQ$6,0)),0)</f>
        <v>0</v>
      </c>
      <c r="BI494" s="921" t="str">
        <f t="shared" ca="1" si="875"/>
        <v/>
      </c>
      <c r="BJ494" s="922" t="str">
        <f t="shared" ca="1" si="876"/>
        <v/>
      </c>
      <c r="BK494" s="926" t="str">
        <f t="shared" ca="1" si="877"/>
        <v/>
      </c>
      <c r="BL494" s="922" t="str">
        <f t="shared" ca="1" si="878"/>
        <v/>
      </c>
      <c r="BM494" s="79" t="str">
        <f t="shared" ca="1" si="879"/>
        <v/>
      </c>
      <c r="BN494" s="82" t="str">
        <f t="shared" ca="1" si="880"/>
        <v/>
      </c>
      <c r="BO494" s="83" t="str">
        <f t="shared" ca="1" si="881"/>
        <v/>
      </c>
      <c r="BP494" s="84" t="str">
        <f t="shared" ca="1" si="882"/>
        <v/>
      </c>
      <c r="BQ494" s="82" t="str">
        <f t="shared" ca="1" si="883"/>
        <v/>
      </c>
      <c r="BR494" s="97" t="str">
        <f t="shared" ca="1" si="884"/>
        <v/>
      </c>
      <c r="BS494" s="95" t="str">
        <f t="shared" ca="1" si="885"/>
        <v/>
      </c>
      <c r="BT494" s="184" t="str">
        <f t="shared" ca="1" si="886"/>
        <v/>
      </c>
      <c r="BU494" s="611" t="str">
        <f t="shared" ca="1" si="887"/>
        <v/>
      </c>
      <c r="BV494" s="77" t="str">
        <f t="shared" ca="1" si="888"/>
        <v/>
      </c>
      <c r="BW494" s="85" t="str">
        <f t="shared" ca="1" si="889"/>
        <v/>
      </c>
      <c r="BX494" s="86" t="str">
        <f t="shared" ca="1" si="890"/>
        <v/>
      </c>
      <c r="BY494" s="231">
        <f ca="1">IF('ポイント要件確認等（個別表）'!AD494=1,ROUNDDOWN('ポイント要件確認等（個別表）'!AV494,-3),IF('ポイント要件確認等（個別表）'!AD494=2,ROUNDDOWN('ポイント要件確認等（個別表）'!BH494,-3),IF('ポイント要件確認等（個別表）'!AD494=3,ROUNDDOWN('ポイント要件確認等（個別表）'!BT494,-3),0)))</f>
        <v>0</v>
      </c>
      <c r="BZ494" s="86" t="str">
        <f t="shared" ca="1" si="891"/>
        <v/>
      </c>
      <c r="CA494" s="232" t="str">
        <f t="shared" ca="1" si="892"/>
        <v/>
      </c>
      <c r="CB494" s="232">
        <f t="shared" ca="1" si="893"/>
        <v>0</v>
      </c>
      <c r="CC494" s="86" t="str">
        <f t="shared" ca="1" si="894"/>
        <v/>
      </c>
      <c r="CD494" s="86" t="str">
        <f t="shared" ca="1" si="895"/>
        <v/>
      </c>
      <c r="CE494" s="609"/>
      <c r="CF494" s="86" t="str">
        <f t="shared" ca="1" si="896"/>
        <v/>
      </c>
      <c r="CG494" s="185" t="str">
        <f t="shared" ca="1" si="897"/>
        <v/>
      </c>
      <c r="CH494" s="246" t="str">
        <f t="shared" ca="1" si="898"/>
        <v>含税額</v>
      </c>
      <c r="CI494" s="247" t="str">
        <f t="shared" ca="1" si="899"/>
        <v/>
      </c>
      <c r="CJ494" s="87" t="str">
        <f ca="1">IFERROR(IF(INDIRECT("'("&amp;'２個別表'!EO494&amp;")'!AR"&amp;84+EP494)&lt;&gt;1,"",1),"")</f>
        <v/>
      </c>
      <c r="CK494" s="244" t="str">
        <f t="shared" ca="1" si="900"/>
        <v/>
      </c>
      <c r="CL494" s="235" t="str">
        <f t="shared" ca="1" si="901"/>
        <v/>
      </c>
      <c r="CM494" s="239" t="str">
        <f t="shared" ca="1" si="902"/>
        <v/>
      </c>
      <c r="CN494" s="77" t="str">
        <f t="shared" ca="1" si="903"/>
        <v/>
      </c>
      <c r="CO494" s="93" t="str">
        <f ca="1">IFERROR(VLOOKUP(CN494,'（様式１号）３整理番号表'!$T$5:$V$15,2,FALSE),"")</f>
        <v/>
      </c>
      <c r="CP494" s="924" t="str">
        <f t="shared" ca="1" si="904"/>
        <v/>
      </c>
      <c r="CQ494" s="93" t="str">
        <f ca="1">IFERROR(VLOOKUP(CP494,'（様式１号）３整理番号表'!$T$19:$V$24,2,FALSE),"")</f>
        <v/>
      </c>
      <c r="CR494" s="924" t="str">
        <f ca="1">IFERROR(IF(INDIRECT("'("&amp;'２個別表'!EO494&amp;")'!AV"&amp;84+EP494)&lt;&gt;1,"",1),"")</f>
        <v/>
      </c>
      <c r="CS494" s="232">
        <f t="shared" ca="1" si="905"/>
        <v>0</v>
      </c>
      <c r="CT494" s="248">
        <f t="shared" ca="1" si="906"/>
        <v>0</v>
      </c>
      <c r="CU494" s="376" t="str">
        <f ca="1">IF(ER494="補強",IF(COUNTIFS($Z$11:Z494,Z494,$W$11:W494,1)=1,"１①",""),IF(COUNTIFS($Z$11:Z494,Z494,$W$11:W494,2)=1,"２①",""))</f>
        <v/>
      </c>
      <c r="CV494" s="57" t="str">
        <f t="shared" ca="1" si="907"/>
        <v/>
      </c>
      <c r="CW494" s="927" t="str">
        <f t="shared" ca="1" si="908"/>
        <v/>
      </c>
      <c r="CX494" s="256" t="str">
        <f t="shared" ca="1" si="909"/>
        <v/>
      </c>
      <c r="CY494" s="256" t="str">
        <f t="shared" ca="1" si="910"/>
        <v/>
      </c>
      <c r="CZ494" s="256" t="str">
        <f t="shared" ca="1" si="911"/>
        <v/>
      </c>
      <c r="DA494" s="256" t="str">
        <f t="shared" ca="1" si="912"/>
        <v/>
      </c>
      <c r="DB494" s="316" t="str">
        <f ca="1">IFERROR(VLOOKUP($CU494,'（様式１号）３整理番号表'!$Z$19:$AB$32,3,FALSE),"")</f>
        <v/>
      </c>
      <c r="DC494" s="259" t="str">
        <f t="shared" ca="1" si="913"/>
        <v>-</v>
      </c>
      <c r="DD494" s="618" t="str">
        <f t="shared" ca="1" si="914"/>
        <v/>
      </c>
      <c r="DE494" s="321" t="str">
        <f ca="1">IF(AND(AO494=18,AS494=1),IF(COUNTIFS($Y$11:Y494,Y494,$AS$11:AS494,1)=1,"２②",""),IF($CU494="１①",INDEX(INDIRECT("'("&amp;$EO494&amp;")'!AR116:BB116"),1,MATCH(INDIRECT("'("&amp;$EO494&amp;")'!C118"),INDIRECT("'("&amp;$EO494&amp;")'!AR119:BB119"),0)),""))</f>
        <v/>
      </c>
      <c r="DF494" s="324" t="str">
        <f t="shared" ca="1" si="915"/>
        <v/>
      </c>
      <c r="DG494" s="313" t="str">
        <f t="shared" ca="1" si="916"/>
        <v/>
      </c>
      <c r="DH494" s="313" t="str">
        <f t="shared" ca="1" si="917"/>
        <v/>
      </c>
      <c r="DI494" s="313" t="str">
        <f t="shared" ca="1" si="918"/>
        <v/>
      </c>
      <c r="DJ494" s="313" t="str">
        <f t="shared" ca="1" si="919"/>
        <v/>
      </c>
      <c r="DK494" s="328" t="str">
        <f t="shared" ca="1" si="920"/>
        <v/>
      </c>
      <c r="DL494" s="334" t="str">
        <f t="shared" ca="1" si="921"/>
        <v/>
      </c>
      <c r="DM494" s="915" t="str">
        <f t="shared" ca="1" si="922"/>
        <v/>
      </c>
      <c r="DN494" s="15"/>
      <c r="DO494" s="324"/>
      <c r="DP494" s="16"/>
      <c r="DQ494" s="16"/>
      <c r="DR494" s="16"/>
      <c r="DS494" s="16"/>
      <c r="DT494" s="318" t="str">
        <f>IFERROR(VLOOKUP($DN494,'（様式１号）３整理番号表'!$Z$19:$AB$32,3,FALSE),"")</f>
        <v/>
      </c>
      <c r="DU494" s="259" t="str">
        <f t="shared" si="923"/>
        <v/>
      </c>
      <c r="DV494" s="14"/>
      <c r="DW494" s="17" t="str">
        <f t="shared" ca="1" si="924"/>
        <v/>
      </c>
      <c r="DX494" s="88" t="str">
        <f t="shared" ca="1" si="941"/>
        <v/>
      </c>
      <c r="DZ494" s="339">
        <f t="shared" ca="1" si="943"/>
        <v>0</v>
      </c>
      <c r="EA494" s="339">
        <f t="shared" ca="1" si="943"/>
        <v>0</v>
      </c>
      <c r="EB494" s="339">
        <f t="shared" ca="1" si="943"/>
        <v>0</v>
      </c>
      <c r="EC494" s="339">
        <f t="shared" ref="EC494:EM494" ca="1" si="944">COUNTIF($CJ494:$DV494,EC$8)</f>
        <v>0</v>
      </c>
      <c r="ED494" s="339">
        <f t="shared" ca="1" si="944"/>
        <v>0</v>
      </c>
      <c r="EE494" s="339">
        <f t="shared" ca="1" si="944"/>
        <v>0</v>
      </c>
      <c r="EF494" s="339">
        <f t="shared" ca="1" si="944"/>
        <v>0</v>
      </c>
      <c r="EG494" s="339">
        <f t="shared" ca="1" si="944"/>
        <v>0</v>
      </c>
      <c r="EH494" s="339">
        <f t="shared" ca="1" si="944"/>
        <v>0</v>
      </c>
      <c r="EI494" s="339">
        <f t="shared" ca="1" si="944"/>
        <v>0</v>
      </c>
      <c r="EJ494" s="339">
        <f t="shared" ca="1" si="944"/>
        <v>0</v>
      </c>
      <c r="EK494" s="339">
        <f t="shared" ca="1" si="944"/>
        <v>0</v>
      </c>
      <c r="EL494" s="339">
        <f t="shared" ca="1" si="944"/>
        <v>0</v>
      </c>
      <c r="EM494" s="339">
        <f t="shared" ca="1" si="944"/>
        <v>0</v>
      </c>
      <c r="EO494" s="919" t="str">
        <f t="shared" ca="1" si="843"/>
        <v/>
      </c>
      <c r="EP494" s="919" t="str">
        <f t="shared" ca="1" si="925"/>
        <v/>
      </c>
      <c r="EQ494" s="919" t="str">
        <f t="shared" ca="1" si="926"/>
        <v/>
      </c>
      <c r="ER494" s="919" t="str">
        <f t="shared" ca="1" si="927"/>
        <v/>
      </c>
      <c r="ES494" s="919" t="str">
        <f ca="1">IFERROR(INDEX('郵便番号（石川県）'!$A$3:$F$2574,MATCH(INDIRECT("'("&amp;EO494&amp;")'!E7"),'郵便番号（石川県）'!$A$3:$A$2574,0),6),"")</f>
        <v/>
      </c>
      <c r="ET494" s="919" t="str">
        <f ca="1">IFERROR(INDEX('郵便番号（石川県）'!$A$3:$F$2574,MATCH(INDIRECT("'("&amp;$EO494&amp;")'!E7"),'郵便番号（石川県）'!$A$3:$A$2574,0),5),"")</f>
        <v/>
      </c>
      <c r="EU494" s="919" t="str">
        <f t="shared" ca="1" si="928"/>
        <v/>
      </c>
      <c r="EV494" s="919" t="str">
        <f t="shared" ca="1" si="929"/>
        <v/>
      </c>
      <c r="EW494" s="919" t="str">
        <f t="shared" ca="1" si="930"/>
        <v/>
      </c>
      <c r="EX494" s="919" t="str">
        <f t="shared" ca="1" si="931"/>
        <v/>
      </c>
      <c r="EY494" s="919" t="str">
        <f t="shared" ca="1" si="932"/>
        <v/>
      </c>
      <c r="EZ494" s="919" t="str">
        <f t="shared" ca="1" si="933"/>
        <v/>
      </c>
      <c r="FA494" s="919" t="str">
        <f t="shared" ca="1" si="934"/>
        <v/>
      </c>
      <c r="FB494" s="919" t="str">
        <f t="shared" ca="1" si="935"/>
        <v/>
      </c>
      <c r="FC494" s="919" t="str">
        <f t="shared" ca="1" si="936"/>
        <v/>
      </c>
      <c r="FD494" s="627" t="str">
        <f t="shared" ca="1" si="937"/>
        <v/>
      </c>
      <c r="FE494" s="630">
        <v>484</v>
      </c>
      <c r="FF494" s="299" t="str">
        <f t="shared" ca="1" si="938"/>
        <v/>
      </c>
      <c r="FG494" s="993" t="str">
        <f t="shared" ca="1" si="939"/>
        <v/>
      </c>
      <c r="FH494" s="919" t="str">
        <f t="shared" ca="1" si="940"/>
        <v/>
      </c>
      <c r="FI494" s="299">
        <f ca="1">COUNTIF($FH$11:FH494,"■")</f>
        <v>0</v>
      </c>
    </row>
    <row r="495" spans="1:165" ht="34.5" customHeight="1">
      <c r="A495" s="445">
        <f t="shared" ca="1" si="844"/>
        <v>0</v>
      </c>
      <c r="B495" s="446">
        <f>IF(R495&lt;&gt;"",IF(COUNTIF(R$11:R495,R495)=1,MAX(B$11:B494)+1,INDEX(B$11:B494,MATCH(R495,R$11:R494,0),1)),0)</f>
        <v>1</v>
      </c>
      <c r="C495" s="446">
        <f ca="1">IF(T495&lt;&gt;"",IF(COUNTIF(T$11:T495,T495)=1,MAX(C$11:C494)+1,INDEX(C$11:C494,MATCH(T495,T$11:T494,0),1)),0)</f>
        <v>0</v>
      </c>
      <c r="D495" s="446">
        <f ca="1">IF(U495&lt;&gt;"",IF(COUNTIF(U$11:U495,U495)=1,MAX(D$11:D494)+1,INDEX(D$11:D494,MATCH(U495,U$11:U494,0),1)),0)</f>
        <v>0</v>
      </c>
      <c r="E495" s="446">
        <f ca="1">IF(S495&lt;&gt;"",IF(COUNTIF(S$11:S495,S495)=1,MAX(E$11:E494)+1,INDEX(E$11:E494,MATCH(S495,S$11:S494,0),1)),0)</f>
        <v>0</v>
      </c>
      <c r="F495" s="446">
        <f ca="1">IF(Z495&lt;&gt;"",IF(COUNTIF(Z$11:Z495,Z495)=1,MAX(F$11:F494)+1,INDEX(F$11:F494,MATCH(Z495,Z$11:Z494,0),1)),0)</f>
        <v>0</v>
      </c>
      <c r="G495" s="447" cm="1">
        <f t="array" aca="1" ref="G495" ca="1">IF(Z495&lt;&gt;"",IF(COUNTIFS(Z$11:Z495,Z495,W$11:W495,W495)=1,MAX(G$11:G494)+1,INDEX(G$11:G494,MATCH(Z495&amp;W495,Z$11:Z494&amp;W$11:W495,0),1)),0)</f>
        <v>0</v>
      </c>
      <c r="H495" s="447">
        <f t="shared" ca="1" si="845"/>
        <v>0</v>
      </c>
      <c r="I495" s="447">
        <f ca="1">IF(T495="",0,IF(COUNTIF(T$11:T495,T495)=1,1,0))</f>
        <v>0</v>
      </c>
      <c r="J495" s="447">
        <f ca="1">IF(U495="",0,IF(COUNTIF(U$11:U495,U495)=1,1,0))</f>
        <v>0</v>
      </c>
      <c r="K495" s="447">
        <f ca="1">IF(S495="",0,IF(COUNTIF(S$11:S495,S495)=1,1,0))</f>
        <v>0</v>
      </c>
      <c r="L495" s="446">
        <f ca="1">IF(Z495="",0,IF(COUNTIF(Z$11:Z495,Z495)=1,1,0))</f>
        <v>0</v>
      </c>
      <c r="M495" s="767">
        <f ca="1">IF($W495=2,IF(COUNTIFS($W$11:$W495,2,$Z$11:$Z495,$Z495)=1,1,0),0)</f>
        <v>0</v>
      </c>
      <c r="N495" s="767">
        <f ca="1">IF($W495=1,IF(COUNTIFS($W$11:$W495,2,$Z$11:$Z495,$Z495)=1,1,0),0)</f>
        <v>0</v>
      </c>
      <c r="O495" s="446">
        <f ca="1">IF(H495=0,0,IF(COUNTIF(Z$11:Z495,Z495)=1,1,0))</f>
        <v>0</v>
      </c>
      <c r="P495" s="448" t="str">
        <f t="shared" ca="1" si="846"/>
        <v>石川県</v>
      </c>
      <c r="Q495" s="89">
        <f t="shared" ca="1" si="847"/>
        <v>485</v>
      </c>
      <c r="R495" s="170" t="s">
        <v>459</v>
      </c>
      <c r="S495" s="357" t="str">
        <f t="shared" ca="1" si="848"/>
        <v/>
      </c>
      <c r="T495" s="357" t="str">
        <f t="shared" ca="1" si="849"/>
        <v/>
      </c>
      <c r="U495" s="58" t="str">
        <f t="shared" ca="1" si="850"/>
        <v/>
      </c>
      <c r="V495" s="58" t="str">
        <f t="shared" ca="1" si="851"/>
        <v/>
      </c>
      <c r="W495" s="920" t="str">
        <f t="shared" ca="1" si="852"/>
        <v/>
      </c>
      <c r="X495" s="369">
        <f ca="1">IFERROR(VLOOKUP(W495,'（様式１号）３整理番号表'!$B$4:$H$5,2,FALSE),0)</f>
        <v>0</v>
      </c>
      <c r="Y495" s="768" t="str" cm="1">
        <f t="array" aca="1" ref="Y495" ca="1">IF(AND(D495=0,F495=0),"",IF(COUNTIF(D$11:D495,D495)=1,1,IF(COUNTIFS(D$11:D495,D495,F$11:F495,F495)=1,INDEX((D$11:D495,F$11:F495,Y$11:Y495),MATCH(_xlfn.MAXIFS(F$11:F494,D$11:D494,D495),$F$11:F495,0),1,3)+1,INDEX((D$11:D495,F$11:F495,Y$11:Y495),MATCH(D495&amp;F495,D$11:D495&amp;F$11:F495,0),1,3))))</f>
        <v/>
      </c>
      <c r="Z495" s="40" t="str">
        <f t="shared" ca="1" si="853"/>
        <v/>
      </c>
      <c r="AA495" s="924" t="str">
        <f t="shared" ca="1" si="854"/>
        <v/>
      </c>
      <c r="AB495" s="93">
        <f ca="1">IFERROR(VLOOKUP(AA495,'（様式１号）３整理番号表'!$B$10:$H$16,2,FALSE),0)</f>
        <v>0</v>
      </c>
      <c r="AC495" s="924" t="str">
        <f t="shared" ca="1" si="855"/>
        <v/>
      </c>
      <c r="AD495" s="924" t="str">
        <f t="shared" ca="1" si="856"/>
        <v/>
      </c>
      <c r="AE495" s="93">
        <f ca="1">IFERROR(VLOOKUP(AD495,'（様式１号）３整理番号表'!$B$21:$H$22,2,FALSE),0)</f>
        <v>0</v>
      </c>
      <c r="AF495" s="924" t="str">
        <f t="shared" ca="1" si="857"/>
        <v/>
      </c>
      <c r="AG495" s="93">
        <f ca="1">IFERROR(VLOOKUP(AF495,'（様式１号）３整理番号表'!$B$26:$H$31,2,FALSE),0)</f>
        <v>0</v>
      </c>
      <c r="AH495" s="924" t="str">
        <f t="shared" ca="1" si="858"/>
        <v/>
      </c>
      <c r="AI495" s="93">
        <f ca="1">IFERROR(VLOOKUP(AH495,'（様式１号）３整理番号表'!$J$5:$N$59,2,FALSE),0)</f>
        <v>0</v>
      </c>
      <c r="AJ495" s="77" t="str">
        <f t="shared" ca="1" si="859"/>
        <v/>
      </c>
      <c r="AK495" s="93">
        <f ca="1">IFERROR(VLOOKUP(AJ495,'（様式１号）３整理番号表'!$P$5:$R$29,2,FALSE),0)</f>
        <v>0</v>
      </c>
      <c r="AL495" s="921" t="str">
        <f t="shared" ca="1" si="860"/>
        <v/>
      </c>
      <c r="AM495" s="921" t="str">
        <f t="shared" ca="1" si="861"/>
        <v/>
      </c>
      <c r="AN495" s="921"/>
      <c r="AO495" s="77" t="str">
        <f t="shared" ca="1" si="862"/>
        <v/>
      </c>
      <c r="AP495" s="93">
        <f ca="1">IFERROR(VLOOKUP(AO495,'（様式１号）３整理番号表'!$P$5:$R$29,2,FALSE),0)</f>
        <v>0</v>
      </c>
      <c r="AQ495" s="924" t="str">
        <f t="shared" ca="1" si="863"/>
        <v/>
      </c>
      <c r="AR495" s="93">
        <f t="shared" ca="1" si="864"/>
        <v>0</v>
      </c>
      <c r="AS495" s="924" t="str">
        <f t="shared" ca="1" si="865"/>
        <v/>
      </c>
      <c r="AT495" s="40" t="str">
        <f t="shared" ca="1" si="866"/>
        <v/>
      </c>
      <c r="AU495" s="93" t="str">
        <f t="shared" ca="1" si="867"/>
        <v/>
      </c>
      <c r="AV495" s="923" t="str">
        <f t="shared" ca="1" si="868"/>
        <v/>
      </c>
      <c r="AW495" s="926" t="str">
        <f t="shared" ca="1" si="869"/>
        <v/>
      </c>
      <c r="AX495" s="925" t="str">
        <f t="shared" ca="1" si="870"/>
        <v/>
      </c>
      <c r="AY495" s="925" t="str">
        <f t="shared" ca="1" si="870"/>
        <v/>
      </c>
      <c r="AZ495" s="925" t="str">
        <f t="shared" ca="1" si="870"/>
        <v/>
      </c>
      <c r="BA495" s="925" t="str">
        <f t="shared" ca="1" si="870"/>
        <v/>
      </c>
      <c r="BB495" s="925" t="str">
        <f t="shared" ca="1" si="871"/>
        <v/>
      </c>
      <c r="BC495" s="925" t="str">
        <f t="shared" ca="1" si="872"/>
        <v/>
      </c>
      <c r="BD495" s="925" t="str">
        <f t="shared" ca="1" si="872"/>
        <v/>
      </c>
      <c r="BE495" s="925" t="str">
        <f t="shared" ca="1" si="872"/>
        <v/>
      </c>
      <c r="BF495" s="77" t="str">
        <f t="shared" ca="1" si="873"/>
        <v/>
      </c>
      <c r="BG495" s="924" t="str">
        <f t="shared" ca="1" si="874"/>
        <v/>
      </c>
      <c r="BH495" s="94">
        <f ca="1">IF(BF495&lt;&gt;"",INDEX('（様式１号）３整理番号表'!$AB$7:$AQ$12,MATCH(BF495,'（様式１号）３整理番号表'!$AA$7:$AA$12,0),MATCH(BG495,'（様式１号）３整理番号表'!$AB$6:$AQ$6,0)),0)</f>
        <v>0</v>
      </c>
      <c r="BI495" s="921" t="str">
        <f t="shared" ca="1" si="875"/>
        <v/>
      </c>
      <c r="BJ495" s="922" t="str">
        <f t="shared" ca="1" si="876"/>
        <v/>
      </c>
      <c r="BK495" s="926" t="str">
        <f t="shared" ca="1" si="877"/>
        <v/>
      </c>
      <c r="BL495" s="922" t="str">
        <f t="shared" ca="1" si="878"/>
        <v/>
      </c>
      <c r="BM495" s="79" t="str">
        <f t="shared" ca="1" si="879"/>
        <v/>
      </c>
      <c r="BN495" s="82" t="str">
        <f t="shared" ca="1" si="880"/>
        <v/>
      </c>
      <c r="BO495" s="83" t="str">
        <f t="shared" ca="1" si="881"/>
        <v/>
      </c>
      <c r="BP495" s="84" t="str">
        <f t="shared" ca="1" si="882"/>
        <v/>
      </c>
      <c r="BQ495" s="82" t="str">
        <f t="shared" ca="1" si="883"/>
        <v/>
      </c>
      <c r="BR495" s="97" t="str">
        <f t="shared" ca="1" si="884"/>
        <v/>
      </c>
      <c r="BS495" s="95" t="str">
        <f t="shared" ca="1" si="885"/>
        <v/>
      </c>
      <c r="BT495" s="184" t="str">
        <f t="shared" ca="1" si="886"/>
        <v/>
      </c>
      <c r="BU495" s="611" t="str">
        <f t="shared" ca="1" si="887"/>
        <v/>
      </c>
      <c r="BV495" s="77" t="str">
        <f t="shared" ca="1" si="888"/>
        <v/>
      </c>
      <c r="BW495" s="85" t="str">
        <f t="shared" ca="1" si="889"/>
        <v/>
      </c>
      <c r="BX495" s="86" t="str">
        <f t="shared" ca="1" si="890"/>
        <v/>
      </c>
      <c r="BY495" s="231">
        <f ca="1">IF('ポイント要件確認等（個別表）'!AD495=1,ROUNDDOWN('ポイント要件確認等（個別表）'!AV495,-3),IF('ポイント要件確認等（個別表）'!AD495=2,ROUNDDOWN('ポイント要件確認等（個別表）'!BH495,-3),IF('ポイント要件確認等（個別表）'!AD495=3,ROUNDDOWN('ポイント要件確認等（個別表）'!BT495,-3),0)))</f>
        <v>0</v>
      </c>
      <c r="BZ495" s="86" t="str">
        <f t="shared" ca="1" si="891"/>
        <v/>
      </c>
      <c r="CA495" s="232" t="str">
        <f t="shared" ca="1" si="892"/>
        <v/>
      </c>
      <c r="CB495" s="232">
        <f t="shared" ca="1" si="893"/>
        <v>0</v>
      </c>
      <c r="CC495" s="86" t="str">
        <f t="shared" ca="1" si="894"/>
        <v/>
      </c>
      <c r="CD495" s="86" t="str">
        <f t="shared" ca="1" si="895"/>
        <v/>
      </c>
      <c r="CE495" s="609"/>
      <c r="CF495" s="86" t="str">
        <f t="shared" ca="1" si="896"/>
        <v/>
      </c>
      <c r="CG495" s="185" t="str">
        <f t="shared" ca="1" si="897"/>
        <v/>
      </c>
      <c r="CH495" s="246" t="str">
        <f t="shared" ca="1" si="898"/>
        <v>含税額</v>
      </c>
      <c r="CI495" s="247" t="str">
        <f t="shared" ca="1" si="899"/>
        <v/>
      </c>
      <c r="CJ495" s="87" t="str">
        <f ca="1">IFERROR(IF(INDIRECT("'("&amp;'２個別表'!EO495&amp;")'!AR"&amp;84+EP495)&lt;&gt;1,"",1),"")</f>
        <v/>
      </c>
      <c r="CK495" s="244" t="str">
        <f t="shared" ca="1" si="900"/>
        <v/>
      </c>
      <c r="CL495" s="235" t="str">
        <f t="shared" ca="1" si="901"/>
        <v/>
      </c>
      <c r="CM495" s="239" t="str">
        <f t="shared" ca="1" si="902"/>
        <v/>
      </c>
      <c r="CN495" s="77" t="str">
        <f t="shared" ca="1" si="903"/>
        <v/>
      </c>
      <c r="CO495" s="93" t="str">
        <f ca="1">IFERROR(VLOOKUP(CN495,'（様式１号）３整理番号表'!$T$5:$V$15,2,FALSE),"")</f>
        <v/>
      </c>
      <c r="CP495" s="924" t="str">
        <f t="shared" ca="1" si="904"/>
        <v/>
      </c>
      <c r="CQ495" s="93" t="str">
        <f ca="1">IFERROR(VLOOKUP(CP495,'（様式１号）３整理番号表'!$T$19:$V$24,2,FALSE),"")</f>
        <v/>
      </c>
      <c r="CR495" s="924" t="str">
        <f ca="1">IFERROR(IF(INDIRECT("'("&amp;'２個別表'!EO495&amp;")'!AV"&amp;84+EP495)&lt;&gt;1,"",1),"")</f>
        <v/>
      </c>
      <c r="CS495" s="232">
        <f t="shared" ca="1" si="905"/>
        <v>0</v>
      </c>
      <c r="CT495" s="248">
        <f t="shared" ca="1" si="906"/>
        <v>0</v>
      </c>
      <c r="CU495" s="376" t="str">
        <f ca="1">IF(ER495="補強",IF(COUNTIFS($Z$11:Z495,Z495,$W$11:W495,1)=1,"１①",""),IF(COUNTIFS($Z$11:Z495,Z495,$W$11:W495,2)=1,"２①",""))</f>
        <v/>
      </c>
      <c r="CV495" s="57" t="str">
        <f t="shared" ca="1" si="907"/>
        <v/>
      </c>
      <c r="CW495" s="927" t="str">
        <f t="shared" ca="1" si="908"/>
        <v/>
      </c>
      <c r="CX495" s="256" t="str">
        <f t="shared" ca="1" si="909"/>
        <v/>
      </c>
      <c r="CY495" s="256" t="str">
        <f t="shared" ca="1" si="910"/>
        <v/>
      </c>
      <c r="CZ495" s="256" t="str">
        <f t="shared" ca="1" si="911"/>
        <v/>
      </c>
      <c r="DA495" s="256" t="str">
        <f t="shared" ca="1" si="912"/>
        <v/>
      </c>
      <c r="DB495" s="316" t="str">
        <f ca="1">IFERROR(VLOOKUP($CU495,'（様式１号）３整理番号表'!$Z$19:$AB$32,3,FALSE),"")</f>
        <v/>
      </c>
      <c r="DC495" s="259" t="str">
        <f t="shared" ca="1" si="913"/>
        <v>-</v>
      </c>
      <c r="DD495" s="618" t="str">
        <f t="shared" ca="1" si="914"/>
        <v/>
      </c>
      <c r="DE495" s="321" t="str">
        <f ca="1">IF(AND(AO495=18,AS495=1),IF(COUNTIFS($Y$11:Y495,Y495,$AS$11:AS495,1)=1,"２②",""),IF($CU495="１①",INDEX(INDIRECT("'("&amp;$EO495&amp;")'!AR116:BB116"),1,MATCH(INDIRECT("'("&amp;$EO495&amp;")'!C118"),INDIRECT("'("&amp;$EO495&amp;")'!AR119:BB119"),0)),""))</f>
        <v/>
      </c>
      <c r="DF495" s="324" t="str">
        <f t="shared" ca="1" si="915"/>
        <v/>
      </c>
      <c r="DG495" s="313" t="str">
        <f t="shared" ca="1" si="916"/>
        <v/>
      </c>
      <c r="DH495" s="313" t="str">
        <f t="shared" ca="1" si="917"/>
        <v/>
      </c>
      <c r="DI495" s="313" t="str">
        <f t="shared" ca="1" si="918"/>
        <v/>
      </c>
      <c r="DJ495" s="313" t="str">
        <f t="shared" ca="1" si="919"/>
        <v/>
      </c>
      <c r="DK495" s="328" t="str">
        <f t="shared" ca="1" si="920"/>
        <v/>
      </c>
      <c r="DL495" s="334" t="str">
        <f t="shared" ca="1" si="921"/>
        <v/>
      </c>
      <c r="DM495" s="915" t="str">
        <f t="shared" ca="1" si="922"/>
        <v/>
      </c>
      <c r="DN495" s="15"/>
      <c r="DO495" s="324"/>
      <c r="DP495" s="16"/>
      <c r="DQ495" s="16"/>
      <c r="DR495" s="16"/>
      <c r="DS495" s="16"/>
      <c r="DT495" s="318" t="str">
        <f>IFERROR(VLOOKUP($DN495,'（様式１号）３整理番号表'!$Z$19:$AB$32,3,FALSE),"")</f>
        <v/>
      </c>
      <c r="DU495" s="259" t="str">
        <f t="shared" si="923"/>
        <v/>
      </c>
      <c r="DV495" s="14"/>
      <c r="DW495" s="17" t="str">
        <f t="shared" ca="1" si="924"/>
        <v/>
      </c>
      <c r="DX495" s="88" t="str">
        <f t="shared" ca="1" si="941"/>
        <v/>
      </c>
      <c r="DZ495" s="339">
        <f t="shared" ref="DZ495:EM510" ca="1" si="945">COUNTIF($CJ495:$DV495,DZ$8)</f>
        <v>0</v>
      </c>
      <c r="EA495" s="339">
        <f t="shared" ca="1" si="945"/>
        <v>0</v>
      </c>
      <c r="EB495" s="339">
        <f t="shared" ca="1" si="945"/>
        <v>0</v>
      </c>
      <c r="EC495" s="339">
        <f t="shared" ca="1" si="945"/>
        <v>0</v>
      </c>
      <c r="ED495" s="339">
        <f t="shared" ca="1" si="945"/>
        <v>0</v>
      </c>
      <c r="EE495" s="339">
        <f t="shared" ca="1" si="945"/>
        <v>0</v>
      </c>
      <c r="EF495" s="339">
        <f t="shared" ca="1" si="945"/>
        <v>0</v>
      </c>
      <c r="EG495" s="339">
        <f t="shared" ca="1" si="945"/>
        <v>0</v>
      </c>
      <c r="EH495" s="339">
        <f t="shared" ca="1" si="945"/>
        <v>0</v>
      </c>
      <c r="EI495" s="339">
        <f t="shared" ca="1" si="945"/>
        <v>0</v>
      </c>
      <c r="EJ495" s="339">
        <f t="shared" ca="1" si="945"/>
        <v>0</v>
      </c>
      <c r="EK495" s="339">
        <f t="shared" ca="1" si="945"/>
        <v>0</v>
      </c>
      <c r="EL495" s="339">
        <f t="shared" ca="1" si="945"/>
        <v>0</v>
      </c>
      <c r="EM495" s="339">
        <f t="shared" ca="1" si="945"/>
        <v>0</v>
      </c>
      <c r="EO495" s="919" t="str">
        <f t="shared" ca="1" si="843"/>
        <v/>
      </c>
      <c r="EP495" s="919" t="str">
        <f t="shared" ca="1" si="925"/>
        <v/>
      </c>
      <c r="EQ495" s="919" t="str">
        <f t="shared" ca="1" si="926"/>
        <v/>
      </c>
      <c r="ER495" s="919" t="str">
        <f t="shared" ca="1" si="927"/>
        <v/>
      </c>
      <c r="ES495" s="919" t="str">
        <f ca="1">IFERROR(INDEX('郵便番号（石川県）'!$A$3:$F$2574,MATCH(INDIRECT("'("&amp;EO495&amp;")'!E7"),'郵便番号（石川県）'!$A$3:$A$2574,0),6),"")</f>
        <v/>
      </c>
      <c r="ET495" s="919" t="str">
        <f ca="1">IFERROR(INDEX('郵便番号（石川県）'!$A$3:$F$2574,MATCH(INDIRECT("'("&amp;$EO495&amp;")'!E7"),'郵便番号（石川県）'!$A$3:$A$2574,0),5),"")</f>
        <v/>
      </c>
      <c r="EU495" s="919" t="str">
        <f t="shared" ca="1" si="928"/>
        <v/>
      </c>
      <c r="EV495" s="919" t="str">
        <f t="shared" ca="1" si="929"/>
        <v/>
      </c>
      <c r="EW495" s="919" t="str">
        <f t="shared" ca="1" si="930"/>
        <v/>
      </c>
      <c r="EX495" s="919" t="str">
        <f t="shared" ca="1" si="931"/>
        <v/>
      </c>
      <c r="EY495" s="919" t="str">
        <f t="shared" ca="1" si="932"/>
        <v/>
      </c>
      <c r="EZ495" s="919" t="str">
        <f t="shared" ca="1" si="933"/>
        <v/>
      </c>
      <c r="FA495" s="919" t="str">
        <f t="shared" ca="1" si="934"/>
        <v/>
      </c>
      <c r="FB495" s="919" t="str">
        <f t="shared" ca="1" si="935"/>
        <v/>
      </c>
      <c r="FC495" s="919" t="str">
        <f t="shared" ca="1" si="936"/>
        <v/>
      </c>
      <c r="FD495" s="627" t="str">
        <f t="shared" ca="1" si="937"/>
        <v/>
      </c>
      <c r="FE495" s="630">
        <v>485</v>
      </c>
      <c r="FF495" s="299" t="str">
        <f t="shared" ca="1" si="938"/>
        <v/>
      </c>
      <c r="FG495" s="993" t="str">
        <f t="shared" ca="1" si="939"/>
        <v/>
      </c>
      <c r="FH495" s="919" t="str">
        <f t="shared" ca="1" si="940"/>
        <v/>
      </c>
      <c r="FI495" s="299">
        <f ca="1">COUNTIF($FH$11:FH495,"■")</f>
        <v>0</v>
      </c>
    </row>
    <row r="496" spans="1:165" ht="34.5" customHeight="1">
      <c r="A496" s="445">
        <f t="shared" ca="1" si="844"/>
        <v>0</v>
      </c>
      <c r="B496" s="446">
        <f>IF(R496&lt;&gt;"",IF(COUNTIF(R$11:R496,R496)=1,MAX(B$11:B495)+1,INDEX(B$11:B495,MATCH(R496,R$11:R495,0),1)),0)</f>
        <v>1</v>
      </c>
      <c r="C496" s="446">
        <f ca="1">IF(T496&lt;&gt;"",IF(COUNTIF(T$11:T496,T496)=1,MAX(C$11:C495)+1,INDEX(C$11:C495,MATCH(T496,T$11:T495,0),1)),0)</f>
        <v>0</v>
      </c>
      <c r="D496" s="446">
        <f ca="1">IF(U496&lt;&gt;"",IF(COUNTIF(U$11:U496,U496)=1,MAX(D$11:D495)+1,INDEX(D$11:D495,MATCH(U496,U$11:U495,0),1)),0)</f>
        <v>0</v>
      </c>
      <c r="E496" s="446">
        <f ca="1">IF(S496&lt;&gt;"",IF(COUNTIF(S$11:S496,S496)=1,MAX(E$11:E495)+1,INDEX(E$11:E495,MATCH(S496,S$11:S495,0),1)),0)</f>
        <v>0</v>
      </c>
      <c r="F496" s="446">
        <f ca="1">IF(Z496&lt;&gt;"",IF(COUNTIF(Z$11:Z496,Z496)=1,MAX(F$11:F495)+1,INDEX(F$11:F495,MATCH(Z496,Z$11:Z495,0),1)),0)</f>
        <v>0</v>
      </c>
      <c r="G496" s="447" cm="1">
        <f t="array" aca="1" ref="G496" ca="1">IF(Z496&lt;&gt;"",IF(COUNTIFS(Z$11:Z496,Z496,W$11:W496,W496)=1,MAX(G$11:G495)+1,INDEX(G$11:G495,MATCH(Z496&amp;W496,Z$11:Z495&amp;W$11:W496,0),1)),0)</f>
        <v>0</v>
      </c>
      <c r="H496" s="447">
        <f t="shared" ca="1" si="845"/>
        <v>0</v>
      </c>
      <c r="I496" s="447">
        <f ca="1">IF(T496="",0,IF(COUNTIF(T$11:T496,T496)=1,1,0))</f>
        <v>0</v>
      </c>
      <c r="J496" s="447">
        <f ca="1">IF(U496="",0,IF(COUNTIF(U$11:U496,U496)=1,1,0))</f>
        <v>0</v>
      </c>
      <c r="K496" s="447">
        <f ca="1">IF(S496="",0,IF(COUNTIF(S$11:S496,S496)=1,1,0))</f>
        <v>0</v>
      </c>
      <c r="L496" s="446">
        <f ca="1">IF(Z496="",0,IF(COUNTIF(Z$11:Z496,Z496)=1,1,0))</f>
        <v>0</v>
      </c>
      <c r="M496" s="767">
        <f ca="1">IF($W496=2,IF(COUNTIFS($W$11:$W496,2,$Z$11:$Z496,$Z496)=1,1,0),0)</f>
        <v>0</v>
      </c>
      <c r="N496" s="767">
        <f ca="1">IF($W496=1,IF(COUNTIFS($W$11:$W496,2,$Z$11:$Z496,$Z496)=1,1,0),0)</f>
        <v>0</v>
      </c>
      <c r="O496" s="446">
        <f ca="1">IF(H496=0,0,IF(COUNTIF(Z$11:Z496,Z496)=1,1,0))</f>
        <v>0</v>
      </c>
      <c r="P496" s="448" t="str">
        <f t="shared" ca="1" si="846"/>
        <v>石川県</v>
      </c>
      <c r="Q496" s="89">
        <f t="shared" ca="1" si="847"/>
        <v>486</v>
      </c>
      <c r="R496" s="170" t="s">
        <v>459</v>
      </c>
      <c r="S496" s="357" t="str">
        <f t="shared" ca="1" si="848"/>
        <v/>
      </c>
      <c r="T496" s="357" t="str">
        <f t="shared" ca="1" si="849"/>
        <v/>
      </c>
      <c r="U496" s="58" t="str">
        <f t="shared" ca="1" si="850"/>
        <v/>
      </c>
      <c r="V496" s="58" t="str">
        <f t="shared" ca="1" si="851"/>
        <v/>
      </c>
      <c r="W496" s="920" t="str">
        <f t="shared" ca="1" si="852"/>
        <v/>
      </c>
      <c r="X496" s="369">
        <f ca="1">IFERROR(VLOOKUP(W496,'（様式１号）３整理番号表'!$B$4:$H$5,2,FALSE),0)</f>
        <v>0</v>
      </c>
      <c r="Y496" s="768" t="str" cm="1">
        <f t="array" aca="1" ref="Y496" ca="1">IF(AND(D496=0,F496=0),"",IF(COUNTIF(D$11:D496,D496)=1,1,IF(COUNTIFS(D$11:D496,D496,F$11:F496,F496)=1,INDEX((D$11:D496,F$11:F496,Y$11:Y496),MATCH(_xlfn.MAXIFS(F$11:F495,D$11:D495,D496),$F$11:F496,0),1,3)+1,INDEX((D$11:D496,F$11:F496,Y$11:Y496),MATCH(D496&amp;F496,D$11:D496&amp;F$11:F496,0),1,3))))</f>
        <v/>
      </c>
      <c r="Z496" s="40" t="str">
        <f t="shared" ca="1" si="853"/>
        <v/>
      </c>
      <c r="AA496" s="924" t="str">
        <f t="shared" ca="1" si="854"/>
        <v/>
      </c>
      <c r="AB496" s="93">
        <f ca="1">IFERROR(VLOOKUP(AA496,'（様式１号）３整理番号表'!$B$10:$H$16,2,FALSE),0)</f>
        <v>0</v>
      </c>
      <c r="AC496" s="924" t="str">
        <f t="shared" ca="1" si="855"/>
        <v/>
      </c>
      <c r="AD496" s="924" t="str">
        <f t="shared" ca="1" si="856"/>
        <v/>
      </c>
      <c r="AE496" s="93">
        <f ca="1">IFERROR(VLOOKUP(AD496,'（様式１号）３整理番号表'!$B$21:$H$22,2,FALSE),0)</f>
        <v>0</v>
      </c>
      <c r="AF496" s="924" t="str">
        <f t="shared" ca="1" si="857"/>
        <v/>
      </c>
      <c r="AG496" s="93">
        <f ca="1">IFERROR(VLOOKUP(AF496,'（様式１号）３整理番号表'!$B$26:$H$31,2,FALSE),0)</f>
        <v>0</v>
      </c>
      <c r="AH496" s="924" t="str">
        <f t="shared" ca="1" si="858"/>
        <v/>
      </c>
      <c r="AI496" s="93">
        <f ca="1">IFERROR(VLOOKUP(AH496,'（様式１号）３整理番号表'!$J$5:$N$59,2,FALSE),0)</f>
        <v>0</v>
      </c>
      <c r="AJ496" s="77" t="str">
        <f t="shared" ca="1" si="859"/>
        <v/>
      </c>
      <c r="AK496" s="93">
        <f ca="1">IFERROR(VLOOKUP(AJ496,'（様式１号）３整理番号表'!$P$5:$R$29,2,FALSE),0)</f>
        <v>0</v>
      </c>
      <c r="AL496" s="921" t="str">
        <f t="shared" ca="1" si="860"/>
        <v/>
      </c>
      <c r="AM496" s="921" t="str">
        <f t="shared" ca="1" si="861"/>
        <v/>
      </c>
      <c r="AN496" s="921"/>
      <c r="AO496" s="77" t="str">
        <f t="shared" ca="1" si="862"/>
        <v/>
      </c>
      <c r="AP496" s="93">
        <f ca="1">IFERROR(VLOOKUP(AO496,'（様式１号）３整理番号表'!$P$5:$R$29,2,FALSE),0)</f>
        <v>0</v>
      </c>
      <c r="AQ496" s="924" t="str">
        <f t="shared" ca="1" si="863"/>
        <v/>
      </c>
      <c r="AR496" s="93">
        <f t="shared" ca="1" si="864"/>
        <v>0</v>
      </c>
      <c r="AS496" s="924" t="str">
        <f t="shared" ca="1" si="865"/>
        <v/>
      </c>
      <c r="AT496" s="40" t="str">
        <f t="shared" ca="1" si="866"/>
        <v/>
      </c>
      <c r="AU496" s="93" t="str">
        <f t="shared" ca="1" si="867"/>
        <v/>
      </c>
      <c r="AV496" s="923" t="str">
        <f t="shared" ca="1" si="868"/>
        <v/>
      </c>
      <c r="AW496" s="926" t="str">
        <f t="shared" ca="1" si="869"/>
        <v/>
      </c>
      <c r="AX496" s="925" t="str">
        <f t="shared" ca="1" si="870"/>
        <v/>
      </c>
      <c r="AY496" s="925" t="str">
        <f t="shared" ca="1" si="870"/>
        <v/>
      </c>
      <c r="AZ496" s="925" t="str">
        <f t="shared" ca="1" si="870"/>
        <v/>
      </c>
      <c r="BA496" s="925" t="str">
        <f t="shared" ca="1" si="870"/>
        <v/>
      </c>
      <c r="BB496" s="925" t="str">
        <f t="shared" ca="1" si="871"/>
        <v/>
      </c>
      <c r="BC496" s="925" t="str">
        <f t="shared" ca="1" si="872"/>
        <v/>
      </c>
      <c r="BD496" s="925" t="str">
        <f t="shared" ca="1" si="872"/>
        <v/>
      </c>
      <c r="BE496" s="925" t="str">
        <f t="shared" ca="1" si="872"/>
        <v/>
      </c>
      <c r="BF496" s="77" t="str">
        <f t="shared" ca="1" si="873"/>
        <v/>
      </c>
      <c r="BG496" s="924" t="str">
        <f t="shared" ca="1" si="874"/>
        <v/>
      </c>
      <c r="BH496" s="94">
        <f ca="1">IF(BF496&lt;&gt;"",INDEX('（様式１号）３整理番号表'!$AB$7:$AQ$12,MATCH(BF496,'（様式１号）３整理番号表'!$AA$7:$AA$12,0),MATCH(BG496,'（様式１号）３整理番号表'!$AB$6:$AQ$6,0)),0)</f>
        <v>0</v>
      </c>
      <c r="BI496" s="921" t="str">
        <f t="shared" ca="1" si="875"/>
        <v/>
      </c>
      <c r="BJ496" s="922" t="str">
        <f t="shared" ca="1" si="876"/>
        <v/>
      </c>
      <c r="BK496" s="926" t="str">
        <f t="shared" ca="1" si="877"/>
        <v/>
      </c>
      <c r="BL496" s="922" t="str">
        <f t="shared" ca="1" si="878"/>
        <v/>
      </c>
      <c r="BM496" s="79" t="str">
        <f t="shared" ca="1" si="879"/>
        <v/>
      </c>
      <c r="BN496" s="82" t="str">
        <f t="shared" ca="1" si="880"/>
        <v/>
      </c>
      <c r="BO496" s="83" t="str">
        <f t="shared" ca="1" si="881"/>
        <v/>
      </c>
      <c r="BP496" s="84" t="str">
        <f t="shared" ca="1" si="882"/>
        <v/>
      </c>
      <c r="BQ496" s="82" t="str">
        <f t="shared" ca="1" si="883"/>
        <v/>
      </c>
      <c r="BR496" s="97" t="str">
        <f t="shared" ca="1" si="884"/>
        <v/>
      </c>
      <c r="BS496" s="95" t="str">
        <f t="shared" ca="1" si="885"/>
        <v/>
      </c>
      <c r="BT496" s="184" t="str">
        <f t="shared" ca="1" si="886"/>
        <v/>
      </c>
      <c r="BU496" s="611" t="str">
        <f t="shared" ca="1" si="887"/>
        <v/>
      </c>
      <c r="BV496" s="77" t="str">
        <f t="shared" ca="1" si="888"/>
        <v/>
      </c>
      <c r="BW496" s="85" t="str">
        <f t="shared" ca="1" si="889"/>
        <v/>
      </c>
      <c r="BX496" s="86" t="str">
        <f t="shared" ca="1" si="890"/>
        <v/>
      </c>
      <c r="BY496" s="231">
        <f ca="1">IF('ポイント要件確認等（個別表）'!AD496=1,ROUNDDOWN('ポイント要件確認等（個別表）'!AV496,-3),IF('ポイント要件確認等（個別表）'!AD496=2,ROUNDDOWN('ポイント要件確認等（個別表）'!BH496,-3),IF('ポイント要件確認等（個別表）'!AD496=3,ROUNDDOWN('ポイント要件確認等（個別表）'!BT496,-3),0)))</f>
        <v>0</v>
      </c>
      <c r="BZ496" s="86" t="str">
        <f t="shared" ca="1" si="891"/>
        <v/>
      </c>
      <c r="CA496" s="232" t="str">
        <f t="shared" ca="1" si="892"/>
        <v/>
      </c>
      <c r="CB496" s="232">
        <f t="shared" ca="1" si="893"/>
        <v>0</v>
      </c>
      <c r="CC496" s="86" t="str">
        <f t="shared" ca="1" si="894"/>
        <v/>
      </c>
      <c r="CD496" s="86" t="str">
        <f t="shared" ca="1" si="895"/>
        <v/>
      </c>
      <c r="CE496" s="609"/>
      <c r="CF496" s="86" t="str">
        <f t="shared" ca="1" si="896"/>
        <v/>
      </c>
      <c r="CG496" s="185" t="str">
        <f t="shared" ca="1" si="897"/>
        <v/>
      </c>
      <c r="CH496" s="246" t="str">
        <f t="shared" ca="1" si="898"/>
        <v>含税額</v>
      </c>
      <c r="CI496" s="247" t="str">
        <f t="shared" ca="1" si="899"/>
        <v/>
      </c>
      <c r="CJ496" s="87" t="str">
        <f ca="1">IFERROR(IF(INDIRECT("'("&amp;'２個別表'!EO496&amp;")'!AR"&amp;84+EP496)&lt;&gt;1,"",1),"")</f>
        <v/>
      </c>
      <c r="CK496" s="244" t="str">
        <f t="shared" ca="1" si="900"/>
        <v/>
      </c>
      <c r="CL496" s="235" t="str">
        <f t="shared" ca="1" si="901"/>
        <v/>
      </c>
      <c r="CM496" s="239" t="str">
        <f t="shared" ca="1" si="902"/>
        <v/>
      </c>
      <c r="CN496" s="77" t="str">
        <f t="shared" ca="1" si="903"/>
        <v/>
      </c>
      <c r="CO496" s="93" t="str">
        <f ca="1">IFERROR(VLOOKUP(CN496,'（様式１号）３整理番号表'!$T$5:$V$15,2,FALSE),"")</f>
        <v/>
      </c>
      <c r="CP496" s="924" t="str">
        <f t="shared" ca="1" si="904"/>
        <v/>
      </c>
      <c r="CQ496" s="93" t="str">
        <f ca="1">IFERROR(VLOOKUP(CP496,'（様式１号）３整理番号表'!$T$19:$V$24,2,FALSE),"")</f>
        <v/>
      </c>
      <c r="CR496" s="924" t="str">
        <f ca="1">IFERROR(IF(INDIRECT("'("&amp;'２個別表'!EO496&amp;")'!AV"&amp;84+EP496)&lt;&gt;1,"",1),"")</f>
        <v/>
      </c>
      <c r="CS496" s="232">
        <f t="shared" ca="1" si="905"/>
        <v>0</v>
      </c>
      <c r="CT496" s="248">
        <f t="shared" ca="1" si="906"/>
        <v>0</v>
      </c>
      <c r="CU496" s="376" t="str">
        <f ca="1">IF(ER496="補強",IF(COUNTIFS($Z$11:Z496,Z496,$W$11:W496,1)=1,"１①",""),IF(COUNTIFS($Z$11:Z496,Z496,$W$11:W496,2)=1,"２①",""))</f>
        <v/>
      </c>
      <c r="CV496" s="57" t="str">
        <f t="shared" ca="1" si="907"/>
        <v/>
      </c>
      <c r="CW496" s="927" t="str">
        <f t="shared" ca="1" si="908"/>
        <v/>
      </c>
      <c r="CX496" s="256" t="str">
        <f t="shared" ca="1" si="909"/>
        <v/>
      </c>
      <c r="CY496" s="256" t="str">
        <f t="shared" ca="1" si="910"/>
        <v/>
      </c>
      <c r="CZ496" s="256" t="str">
        <f t="shared" ca="1" si="911"/>
        <v/>
      </c>
      <c r="DA496" s="256" t="str">
        <f t="shared" ca="1" si="912"/>
        <v/>
      </c>
      <c r="DB496" s="316" t="str">
        <f ca="1">IFERROR(VLOOKUP($CU496,'（様式１号）３整理番号表'!$Z$19:$AB$32,3,FALSE),"")</f>
        <v/>
      </c>
      <c r="DC496" s="259" t="str">
        <f t="shared" ca="1" si="913"/>
        <v>-</v>
      </c>
      <c r="DD496" s="618" t="str">
        <f t="shared" ca="1" si="914"/>
        <v/>
      </c>
      <c r="DE496" s="321" t="str">
        <f ca="1">IF(AND(AO496=18,AS496=1),IF(COUNTIFS($Y$11:Y496,Y496,$AS$11:AS496,1)=1,"２②",""),IF($CU496="１①",INDEX(INDIRECT("'("&amp;$EO496&amp;")'!AR116:BB116"),1,MATCH(INDIRECT("'("&amp;$EO496&amp;")'!C118"),INDIRECT("'("&amp;$EO496&amp;")'!AR119:BB119"),0)),""))</f>
        <v/>
      </c>
      <c r="DF496" s="324" t="str">
        <f t="shared" ca="1" si="915"/>
        <v/>
      </c>
      <c r="DG496" s="313" t="str">
        <f t="shared" ca="1" si="916"/>
        <v/>
      </c>
      <c r="DH496" s="313" t="str">
        <f t="shared" ca="1" si="917"/>
        <v/>
      </c>
      <c r="DI496" s="313" t="str">
        <f t="shared" ca="1" si="918"/>
        <v/>
      </c>
      <c r="DJ496" s="313" t="str">
        <f t="shared" ca="1" si="919"/>
        <v/>
      </c>
      <c r="DK496" s="328" t="str">
        <f t="shared" ca="1" si="920"/>
        <v/>
      </c>
      <c r="DL496" s="334" t="str">
        <f t="shared" ca="1" si="921"/>
        <v/>
      </c>
      <c r="DM496" s="915" t="str">
        <f t="shared" ca="1" si="922"/>
        <v/>
      </c>
      <c r="DN496" s="15"/>
      <c r="DO496" s="324"/>
      <c r="DP496" s="16"/>
      <c r="DQ496" s="16"/>
      <c r="DR496" s="16"/>
      <c r="DS496" s="16"/>
      <c r="DT496" s="318" t="str">
        <f>IFERROR(VLOOKUP($DN496,'（様式１号）３整理番号表'!$Z$19:$AB$32,3,FALSE),"")</f>
        <v/>
      </c>
      <c r="DU496" s="259" t="str">
        <f t="shared" si="923"/>
        <v/>
      </c>
      <c r="DV496" s="14"/>
      <c r="DW496" s="17" t="str">
        <f t="shared" ca="1" si="924"/>
        <v/>
      </c>
      <c r="DX496" s="88" t="str">
        <f t="shared" ca="1" si="941"/>
        <v/>
      </c>
      <c r="DZ496" s="339">
        <f t="shared" ca="1" si="945"/>
        <v>0</v>
      </c>
      <c r="EA496" s="339">
        <f t="shared" ca="1" si="945"/>
        <v>0</v>
      </c>
      <c r="EB496" s="339">
        <f t="shared" ca="1" si="945"/>
        <v>0</v>
      </c>
      <c r="EC496" s="339">
        <f t="shared" ca="1" si="945"/>
        <v>0</v>
      </c>
      <c r="ED496" s="339">
        <f t="shared" ca="1" si="945"/>
        <v>0</v>
      </c>
      <c r="EE496" s="339">
        <f t="shared" ca="1" si="945"/>
        <v>0</v>
      </c>
      <c r="EF496" s="339">
        <f t="shared" ca="1" si="945"/>
        <v>0</v>
      </c>
      <c r="EG496" s="339">
        <f t="shared" ca="1" si="945"/>
        <v>0</v>
      </c>
      <c r="EH496" s="339">
        <f t="shared" ca="1" si="945"/>
        <v>0</v>
      </c>
      <c r="EI496" s="339">
        <f t="shared" ca="1" si="945"/>
        <v>0</v>
      </c>
      <c r="EJ496" s="339">
        <f t="shared" ca="1" si="945"/>
        <v>0</v>
      </c>
      <c r="EK496" s="339">
        <f t="shared" ca="1" si="945"/>
        <v>0</v>
      </c>
      <c r="EL496" s="339">
        <f t="shared" ca="1" si="945"/>
        <v>0</v>
      </c>
      <c r="EM496" s="339">
        <f t="shared" ca="1" si="945"/>
        <v>0</v>
      </c>
      <c r="EO496" s="919" t="str">
        <f t="shared" ca="1" si="843"/>
        <v/>
      </c>
      <c r="EP496" s="919" t="str">
        <f t="shared" ca="1" si="925"/>
        <v/>
      </c>
      <c r="EQ496" s="919" t="str">
        <f t="shared" ca="1" si="926"/>
        <v/>
      </c>
      <c r="ER496" s="919" t="str">
        <f t="shared" ca="1" si="927"/>
        <v/>
      </c>
      <c r="ES496" s="919" t="str">
        <f ca="1">IFERROR(INDEX('郵便番号（石川県）'!$A$3:$F$2574,MATCH(INDIRECT("'("&amp;EO496&amp;")'!E7"),'郵便番号（石川県）'!$A$3:$A$2574,0),6),"")</f>
        <v/>
      </c>
      <c r="ET496" s="919" t="str">
        <f ca="1">IFERROR(INDEX('郵便番号（石川県）'!$A$3:$F$2574,MATCH(INDIRECT("'("&amp;$EO496&amp;")'!E7"),'郵便番号（石川県）'!$A$3:$A$2574,0),5),"")</f>
        <v/>
      </c>
      <c r="EU496" s="919" t="str">
        <f t="shared" ca="1" si="928"/>
        <v/>
      </c>
      <c r="EV496" s="919" t="str">
        <f t="shared" ca="1" si="929"/>
        <v/>
      </c>
      <c r="EW496" s="919" t="str">
        <f t="shared" ca="1" si="930"/>
        <v/>
      </c>
      <c r="EX496" s="919" t="str">
        <f t="shared" ca="1" si="931"/>
        <v/>
      </c>
      <c r="EY496" s="919" t="str">
        <f t="shared" ca="1" si="932"/>
        <v/>
      </c>
      <c r="EZ496" s="919" t="str">
        <f t="shared" ca="1" si="933"/>
        <v/>
      </c>
      <c r="FA496" s="919" t="str">
        <f t="shared" ca="1" si="934"/>
        <v/>
      </c>
      <c r="FB496" s="919" t="str">
        <f t="shared" ca="1" si="935"/>
        <v/>
      </c>
      <c r="FC496" s="919" t="str">
        <f t="shared" ca="1" si="936"/>
        <v/>
      </c>
      <c r="FD496" s="627" t="str">
        <f t="shared" ca="1" si="937"/>
        <v/>
      </c>
      <c r="FE496" s="630">
        <v>486</v>
      </c>
      <c r="FF496" s="299" t="str">
        <f t="shared" ca="1" si="938"/>
        <v/>
      </c>
      <c r="FG496" s="993" t="str">
        <f t="shared" ca="1" si="939"/>
        <v/>
      </c>
      <c r="FH496" s="919" t="str">
        <f t="shared" ca="1" si="940"/>
        <v/>
      </c>
      <c r="FI496" s="299">
        <f ca="1">COUNTIF($FH$11:FH496,"■")</f>
        <v>0</v>
      </c>
    </row>
    <row r="497" spans="1:165" ht="34.5" customHeight="1">
      <c r="A497" s="445">
        <f t="shared" ca="1" si="844"/>
        <v>0</v>
      </c>
      <c r="B497" s="446">
        <f>IF(R497&lt;&gt;"",IF(COUNTIF(R$11:R497,R497)=1,MAX(B$11:B496)+1,INDEX(B$11:B496,MATCH(R497,R$11:R496,0),1)),0)</f>
        <v>1</v>
      </c>
      <c r="C497" s="446">
        <f ca="1">IF(T497&lt;&gt;"",IF(COUNTIF(T$11:T497,T497)=1,MAX(C$11:C496)+1,INDEX(C$11:C496,MATCH(T497,T$11:T496,0),1)),0)</f>
        <v>0</v>
      </c>
      <c r="D497" s="446">
        <f ca="1">IF(U497&lt;&gt;"",IF(COUNTIF(U$11:U497,U497)=1,MAX(D$11:D496)+1,INDEX(D$11:D496,MATCH(U497,U$11:U496,0),1)),0)</f>
        <v>0</v>
      </c>
      <c r="E497" s="446">
        <f ca="1">IF(S497&lt;&gt;"",IF(COUNTIF(S$11:S497,S497)=1,MAX(E$11:E496)+1,INDEX(E$11:E496,MATCH(S497,S$11:S496,0),1)),0)</f>
        <v>0</v>
      </c>
      <c r="F497" s="446">
        <f ca="1">IF(Z497&lt;&gt;"",IF(COUNTIF(Z$11:Z497,Z497)=1,MAX(F$11:F496)+1,INDEX(F$11:F496,MATCH(Z497,Z$11:Z496,0),1)),0)</f>
        <v>0</v>
      </c>
      <c r="G497" s="447" cm="1">
        <f t="array" aca="1" ref="G497" ca="1">IF(Z497&lt;&gt;"",IF(COUNTIFS(Z$11:Z497,Z497,W$11:W497,W497)=1,MAX(G$11:G496)+1,INDEX(G$11:G496,MATCH(Z497&amp;W497,Z$11:Z496&amp;W$11:W497,0),1)),0)</f>
        <v>0</v>
      </c>
      <c r="H497" s="447">
        <f t="shared" ca="1" si="845"/>
        <v>0</v>
      </c>
      <c r="I497" s="447">
        <f ca="1">IF(T497="",0,IF(COUNTIF(T$11:T497,T497)=1,1,0))</f>
        <v>0</v>
      </c>
      <c r="J497" s="447">
        <f ca="1">IF(U497="",0,IF(COUNTIF(U$11:U497,U497)=1,1,0))</f>
        <v>0</v>
      </c>
      <c r="K497" s="447">
        <f ca="1">IF(S497="",0,IF(COUNTIF(S$11:S497,S497)=1,1,0))</f>
        <v>0</v>
      </c>
      <c r="L497" s="446">
        <f ca="1">IF(Z497="",0,IF(COUNTIF(Z$11:Z497,Z497)=1,1,0))</f>
        <v>0</v>
      </c>
      <c r="M497" s="767">
        <f ca="1">IF($W497=2,IF(COUNTIFS($W$11:$W497,2,$Z$11:$Z497,$Z497)=1,1,0),0)</f>
        <v>0</v>
      </c>
      <c r="N497" s="767">
        <f ca="1">IF($W497=1,IF(COUNTIFS($W$11:$W497,2,$Z$11:$Z497,$Z497)=1,1,0),0)</f>
        <v>0</v>
      </c>
      <c r="O497" s="446">
        <f ca="1">IF(H497=0,0,IF(COUNTIF(Z$11:Z497,Z497)=1,1,0))</f>
        <v>0</v>
      </c>
      <c r="P497" s="448" t="str">
        <f t="shared" ca="1" si="846"/>
        <v>石川県</v>
      </c>
      <c r="Q497" s="89">
        <f t="shared" ca="1" si="847"/>
        <v>487</v>
      </c>
      <c r="R497" s="170" t="s">
        <v>459</v>
      </c>
      <c r="S497" s="357" t="str">
        <f t="shared" ca="1" si="848"/>
        <v/>
      </c>
      <c r="T497" s="357" t="str">
        <f t="shared" ca="1" si="849"/>
        <v/>
      </c>
      <c r="U497" s="58" t="str">
        <f t="shared" ca="1" si="850"/>
        <v/>
      </c>
      <c r="V497" s="58" t="str">
        <f t="shared" ca="1" si="851"/>
        <v/>
      </c>
      <c r="W497" s="920" t="str">
        <f t="shared" ca="1" si="852"/>
        <v/>
      </c>
      <c r="X497" s="369">
        <f ca="1">IFERROR(VLOOKUP(W497,'（様式１号）３整理番号表'!$B$4:$H$5,2,FALSE),0)</f>
        <v>0</v>
      </c>
      <c r="Y497" s="768" t="str" cm="1">
        <f t="array" aca="1" ref="Y497" ca="1">IF(AND(D497=0,F497=0),"",IF(COUNTIF(D$11:D497,D497)=1,1,IF(COUNTIFS(D$11:D497,D497,F$11:F497,F497)=1,INDEX((D$11:D497,F$11:F497,Y$11:Y497),MATCH(_xlfn.MAXIFS(F$11:F496,D$11:D496,D497),$F$11:F497,0),1,3)+1,INDEX((D$11:D497,F$11:F497,Y$11:Y497),MATCH(D497&amp;F497,D$11:D497&amp;F$11:F497,0),1,3))))</f>
        <v/>
      </c>
      <c r="Z497" s="40" t="str">
        <f t="shared" ca="1" si="853"/>
        <v/>
      </c>
      <c r="AA497" s="924" t="str">
        <f t="shared" ca="1" si="854"/>
        <v/>
      </c>
      <c r="AB497" s="93">
        <f ca="1">IFERROR(VLOOKUP(AA497,'（様式１号）３整理番号表'!$B$10:$H$16,2,FALSE),0)</f>
        <v>0</v>
      </c>
      <c r="AC497" s="924" t="str">
        <f t="shared" ca="1" si="855"/>
        <v/>
      </c>
      <c r="AD497" s="924" t="str">
        <f t="shared" ca="1" si="856"/>
        <v/>
      </c>
      <c r="AE497" s="93">
        <f ca="1">IFERROR(VLOOKUP(AD497,'（様式１号）３整理番号表'!$B$21:$H$22,2,FALSE),0)</f>
        <v>0</v>
      </c>
      <c r="AF497" s="924" t="str">
        <f t="shared" ca="1" si="857"/>
        <v/>
      </c>
      <c r="AG497" s="93">
        <f ca="1">IFERROR(VLOOKUP(AF497,'（様式１号）３整理番号表'!$B$26:$H$31,2,FALSE),0)</f>
        <v>0</v>
      </c>
      <c r="AH497" s="924" t="str">
        <f t="shared" ca="1" si="858"/>
        <v/>
      </c>
      <c r="AI497" s="93">
        <f ca="1">IFERROR(VLOOKUP(AH497,'（様式１号）３整理番号表'!$J$5:$N$59,2,FALSE),0)</f>
        <v>0</v>
      </c>
      <c r="AJ497" s="77" t="str">
        <f t="shared" ca="1" si="859"/>
        <v/>
      </c>
      <c r="AK497" s="93">
        <f ca="1">IFERROR(VLOOKUP(AJ497,'（様式１号）３整理番号表'!$P$5:$R$29,2,FALSE),0)</f>
        <v>0</v>
      </c>
      <c r="AL497" s="921" t="str">
        <f t="shared" ca="1" si="860"/>
        <v/>
      </c>
      <c r="AM497" s="921" t="str">
        <f t="shared" ca="1" si="861"/>
        <v/>
      </c>
      <c r="AN497" s="921"/>
      <c r="AO497" s="77" t="str">
        <f t="shared" ca="1" si="862"/>
        <v/>
      </c>
      <c r="AP497" s="93">
        <f ca="1">IFERROR(VLOOKUP(AO497,'（様式１号）３整理番号表'!$P$5:$R$29,2,FALSE),0)</f>
        <v>0</v>
      </c>
      <c r="AQ497" s="924" t="str">
        <f t="shared" ca="1" si="863"/>
        <v/>
      </c>
      <c r="AR497" s="93">
        <f t="shared" ca="1" si="864"/>
        <v>0</v>
      </c>
      <c r="AS497" s="924" t="str">
        <f t="shared" ca="1" si="865"/>
        <v/>
      </c>
      <c r="AT497" s="40" t="str">
        <f t="shared" ca="1" si="866"/>
        <v/>
      </c>
      <c r="AU497" s="93" t="str">
        <f t="shared" ca="1" si="867"/>
        <v/>
      </c>
      <c r="AV497" s="923" t="str">
        <f t="shared" ca="1" si="868"/>
        <v/>
      </c>
      <c r="AW497" s="926" t="str">
        <f t="shared" ca="1" si="869"/>
        <v/>
      </c>
      <c r="AX497" s="925" t="str">
        <f t="shared" ca="1" si="870"/>
        <v/>
      </c>
      <c r="AY497" s="925" t="str">
        <f t="shared" ca="1" si="870"/>
        <v/>
      </c>
      <c r="AZ497" s="925" t="str">
        <f t="shared" ca="1" si="870"/>
        <v/>
      </c>
      <c r="BA497" s="925" t="str">
        <f t="shared" ca="1" si="870"/>
        <v/>
      </c>
      <c r="BB497" s="925" t="str">
        <f t="shared" ca="1" si="871"/>
        <v/>
      </c>
      <c r="BC497" s="925" t="str">
        <f t="shared" ca="1" si="872"/>
        <v/>
      </c>
      <c r="BD497" s="925" t="str">
        <f t="shared" ca="1" si="872"/>
        <v/>
      </c>
      <c r="BE497" s="925" t="str">
        <f t="shared" ca="1" si="872"/>
        <v/>
      </c>
      <c r="BF497" s="77" t="str">
        <f t="shared" ca="1" si="873"/>
        <v/>
      </c>
      <c r="BG497" s="924" t="str">
        <f t="shared" ca="1" si="874"/>
        <v/>
      </c>
      <c r="BH497" s="94">
        <f ca="1">IF(BF497&lt;&gt;"",INDEX('（様式１号）３整理番号表'!$AB$7:$AQ$12,MATCH(BF497,'（様式１号）３整理番号表'!$AA$7:$AA$12,0),MATCH(BG497,'（様式１号）３整理番号表'!$AB$6:$AQ$6,0)),0)</f>
        <v>0</v>
      </c>
      <c r="BI497" s="921" t="str">
        <f t="shared" ca="1" si="875"/>
        <v/>
      </c>
      <c r="BJ497" s="922" t="str">
        <f t="shared" ca="1" si="876"/>
        <v/>
      </c>
      <c r="BK497" s="926" t="str">
        <f t="shared" ca="1" si="877"/>
        <v/>
      </c>
      <c r="BL497" s="922" t="str">
        <f t="shared" ca="1" si="878"/>
        <v/>
      </c>
      <c r="BM497" s="79" t="str">
        <f t="shared" ca="1" si="879"/>
        <v/>
      </c>
      <c r="BN497" s="82" t="str">
        <f t="shared" ca="1" si="880"/>
        <v/>
      </c>
      <c r="BO497" s="83" t="str">
        <f t="shared" ca="1" si="881"/>
        <v/>
      </c>
      <c r="BP497" s="84" t="str">
        <f t="shared" ca="1" si="882"/>
        <v/>
      </c>
      <c r="BQ497" s="82" t="str">
        <f t="shared" ca="1" si="883"/>
        <v/>
      </c>
      <c r="BR497" s="97" t="str">
        <f t="shared" ca="1" si="884"/>
        <v/>
      </c>
      <c r="BS497" s="95" t="str">
        <f t="shared" ca="1" si="885"/>
        <v/>
      </c>
      <c r="BT497" s="184" t="str">
        <f t="shared" ca="1" si="886"/>
        <v/>
      </c>
      <c r="BU497" s="611" t="str">
        <f t="shared" ca="1" si="887"/>
        <v/>
      </c>
      <c r="BV497" s="77" t="str">
        <f t="shared" ca="1" si="888"/>
        <v/>
      </c>
      <c r="BW497" s="85" t="str">
        <f t="shared" ca="1" si="889"/>
        <v/>
      </c>
      <c r="BX497" s="86" t="str">
        <f t="shared" ca="1" si="890"/>
        <v/>
      </c>
      <c r="BY497" s="231">
        <f ca="1">IF('ポイント要件確認等（個別表）'!AD497=1,ROUNDDOWN('ポイント要件確認等（個別表）'!AV497,-3),IF('ポイント要件確認等（個別表）'!AD497=2,ROUNDDOWN('ポイント要件確認等（個別表）'!BH497,-3),IF('ポイント要件確認等（個別表）'!AD497=3,ROUNDDOWN('ポイント要件確認等（個別表）'!BT497,-3),0)))</f>
        <v>0</v>
      </c>
      <c r="BZ497" s="86" t="str">
        <f t="shared" ca="1" si="891"/>
        <v/>
      </c>
      <c r="CA497" s="232" t="str">
        <f t="shared" ca="1" si="892"/>
        <v/>
      </c>
      <c r="CB497" s="232">
        <f t="shared" ca="1" si="893"/>
        <v>0</v>
      </c>
      <c r="CC497" s="86" t="str">
        <f t="shared" ca="1" si="894"/>
        <v/>
      </c>
      <c r="CD497" s="86" t="str">
        <f t="shared" ca="1" si="895"/>
        <v/>
      </c>
      <c r="CE497" s="609"/>
      <c r="CF497" s="86" t="str">
        <f t="shared" ca="1" si="896"/>
        <v/>
      </c>
      <c r="CG497" s="185" t="str">
        <f t="shared" ca="1" si="897"/>
        <v/>
      </c>
      <c r="CH497" s="246" t="str">
        <f t="shared" ca="1" si="898"/>
        <v>含税額</v>
      </c>
      <c r="CI497" s="247" t="str">
        <f t="shared" ca="1" si="899"/>
        <v/>
      </c>
      <c r="CJ497" s="87" t="str">
        <f ca="1">IFERROR(IF(INDIRECT("'("&amp;'２個別表'!EO497&amp;")'!AR"&amp;84+EP497)&lt;&gt;1,"",1),"")</f>
        <v/>
      </c>
      <c r="CK497" s="244" t="str">
        <f t="shared" ca="1" si="900"/>
        <v/>
      </c>
      <c r="CL497" s="235" t="str">
        <f t="shared" ca="1" si="901"/>
        <v/>
      </c>
      <c r="CM497" s="239" t="str">
        <f t="shared" ca="1" si="902"/>
        <v/>
      </c>
      <c r="CN497" s="77" t="str">
        <f t="shared" ca="1" si="903"/>
        <v/>
      </c>
      <c r="CO497" s="93" t="str">
        <f ca="1">IFERROR(VLOOKUP(CN497,'（様式１号）３整理番号表'!$T$5:$V$15,2,FALSE),"")</f>
        <v/>
      </c>
      <c r="CP497" s="924" t="str">
        <f t="shared" ca="1" si="904"/>
        <v/>
      </c>
      <c r="CQ497" s="93" t="str">
        <f ca="1">IFERROR(VLOOKUP(CP497,'（様式１号）３整理番号表'!$T$19:$V$24,2,FALSE),"")</f>
        <v/>
      </c>
      <c r="CR497" s="924" t="str">
        <f ca="1">IFERROR(IF(INDIRECT("'("&amp;'２個別表'!EO497&amp;")'!AV"&amp;84+EP497)&lt;&gt;1,"",1),"")</f>
        <v/>
      </c>
      <c r="CS497" s="232">
        <f t="shared" ca="1" si="905"/>
        <v>0</v>
      </c>
      <c r="CT497" s="248">
        <f t="shared" ca="1" si="906"/>
        <v>0</v>
      </c>
      <c r="CU497" s="376" t="str">
        <f ca="1">IF(ER497="補強",IF(COUNTIFS($Z$11:Z497,Z497,$W$11:W497,1)=1,"１①",""),IF(COUNTIFS($Z$11:Z497,Z497,$W$11:W497,2)=1,"２①",""))</f>
        <v/>
      </c>
      <c r="CV497" s="57" t="str">
        <f t="shared" ca="1" si="907"/>
        <v/>
      </c>
      <c r="CW497" s="927" t="str">
        <f t="shared" ca="1" si="908"/>
        <v/>
      </c>
      <c r="CX497" s="256" t="str">
        <f t="shared" ca="1" si="909"/>
        <v/>
      </c>
      <c r="CY497" s="256" t="str">
        <f t="shared" ca="1" si="910"/>
        <v/>
      </c>
      <c r="CZ497" s="256" t="str">
        <f t="shared" ca="1" si="911"/>
        <v/>
      </c>
      <c r="DA497" s="256" t="str">
        <f t="shared" ca="1" si="912"/>
        <v/>
      </c>
      <c r="DB497" s="316" t="str">
        <f ca="1">IFERROR(VLOOKUP($CU497,'（様式１号）３整理番号表'!$Z$19:$AB$32,3,FALSE),"")</f>
        <v/>
      </c>
      <c r="DC497" s="259" t="str">
        <f t="shared" ca="1" si="913"/>
        <v>-</v>
      </c>
      <c r="DD497" s="618" t="str">
        <f t="shared" ca="1" si="914"/>
        <v/>
      </c>
      <c r="DE497" s="321" t="str">
        <f ca="1">IF(AND(AO497=18,AS497=1),IF(COUNTIFS($Y$11:Y497,Y497,$AS$11:AS497,1)=1,"２②",""),IF($CU497="１①",INDEX(INDIRECT("'("&amp;$EO497&amp;")'!AR116:BB116"),1,MATCH(INDIRECT("'("&amp;$EO497&amp;")'!C118"),INDIRECT("'("&amp;$EO497&amp;")'!AR119:BB119"),0)),""))</f>
        <v/>
      </c>
      <c r="DF497" s="324" t="str">
        <f t="shared" ca="1" si="915"/>
        <v/>
      </c>
      <c r="DG497" s="313" t="str">
        <f t="shared" ca="1" si="916"/>
        <v/>
      </c>
      <c r="DH497" s="313" t="str">
        <f t="shared" ca="1" si="917"/>
        <v/>
      </c>
      <c r="DI497" s="313" t="str">
        <f t="shared" ca="1" si="918"/>
        <v/>
      </c>
      <c r="DJ497" s="313" t="str">
        <f t="shared" ca="1" si="919"/>
        <v/>
      </c>
      <c r="DK497" s="328" t="str">
        <f t="shared" ca="1" si="920"/>
        <v/>
      </c>
      <c r="DL497" s="334" t="str">
        <f t="shared" ca="1" si="921"/>
        <v/>
      </c>
      <c r="DM497" s="915" t="str">
        <f t="shared" ca="1" si="922"/>
        <v/>
      </c>
      <c r="DN497" s="15"/>
      <c r="DO497" s="324"/>
      <c r="DP497" s="16"/>
      <c r="DQ497" s="16"/>
      <c r="DR497" s="16"/>
      <c r="DS497" s="16"/>
      <c r="DT497" s="318" t="str">
        <f>IFERROR(VLOOKUP($DN497,'（様式１号）３整理番号表'!$Z$19:$AB$32,3,FALSE),"")</f>
        <v/>
      </c>
      <c r="DU497" s="259" t="str">
        <f t="shared" si="923"/>
        <v/>
      </c>
      <c r="DV497" s="14"/>
      <c r="DW497" s="17" t="str">
        <f t="shared" ca="1" si="924"/>
        <v/>
      </c>
      <c r="DX497" s="88" t="str">
        <f t="shared" ca="1" si="941"/>
        <v/>
      </c>
      <c r="DZ497" s="339">
        <f t="shared" ca="1" si="945"/>
        <v>0</v>
      </c>
      <c r="EA497" s="339">
        <f t="shared" ca="1" si="945"/>
        <v>0</v>
      </c>
      <c r="EB497" s="339">
        <f t="shared" ca="1" si="945"/>
        <v>0</v>
      </c>
      <c r="EC497" s="339">
        <f t="shared" ca="1" si="945"/>
        <v>0</v>
      </c>
      <c r="ED497" s="339">
        <f t="shared" ca="1" si="945"/>
        <v>0</v>
      </c>
      <c r="EE497" s="339">
        <f t="shared" ca="1" si="945"/>
        <v>0</v>
      </c>
      <c r="EF497" s="339">
        <f t="shared" ca="1" si="945"/>
        <v>0</v>
      </c>
      <c r="EG497" s="339">
        <f t="shared" ca="1" si="945"/>
        <v>0</v>
      </c>
      <c r="EH497" s="339">
        <f t="shared" ca="1" si="945"/>
        <v>0</v>
      </c>
      <c r="EI497" s="339">
        <f t="shared" ca="1" si="945"/>
        <v>0</v>
      </c>
      <c r="EJ497" s="339">
        <f t="shared" ca="1" si="945"/>
        <v>0</v>
      </c>
      <c r="EK497" s="339">
        <f t="shared" ca="1" si="945"/>
        <v>0</v>
      </c>
      <c r="EL497" s="339">
        <f t="shared" ca="1" si="945"/>
        <v>0</v>
      </c>
      <c r="EM497" s="339">
        <f t="shared" ca="1" si="945"/>
        <v>0</v>
      </c>
      <c r="EO497" s="919" t="str">
        <f t="shared" ca="1" si="843"/>
        <v/>
      </c>
      <c r="EP497" s="919" t="str">
        <f t="shared" ca="1" si="925"/>
        <v/>
      </c>
      <c r="EQ497" s="919" t="str">
        <f t="shared" ca="1" si="926"/>
        <v/>
      </c>
      <c r="ER497" s="919" t="str">
        <f t="shared" ca="1" si="927"/>
        <v/>
      </c>
      <c r="ES497" s="919" t="str">
        <f ca="1">IFERROR(INDEX('郵便番号（石川県）'!$A$3:$F$2574,MATCH(INDIRECT("'("&amp;EO497&amp;")'!E7"),'郵便番号（石川県）'!$A$3:$A$2574,0),6),"")</f>
        <v/>
      </c>
      <c r="ET497" s="919" t="str">
        <f ca="1">IFERROR(INDEX('郵便番号（石川県）'!$A$3:$F$2574,MATCH(INDIRECT("'("&amp;$EO497&amp;")'!E7"),'郵便番号（石川県）'!$A$3:$A$2574,0),5),"")</f>
        <v/>
      </c>
      <c r="EU497" s="919" t="str">
        <f t="shared" ca="1" si="928"/>
        <v/>
      </c>
      <c r="EV497" s="919" t="str">
        <f t="shared" ca="1" si="929"/>
        <v/>
      </c>
      <c r="EW497" s="919" t="str">
        <f t="shared" ca="1" si="930"/>
        <v/>
      </c>
      <c r="EX497" s="919" t="str">
        <f t="shared" ca="1" si="931"/>
        <v/>
      </c>
      <c r="EY497" s="919" t="str">
        <f t="shared" ca="1" si="932"/>
        <v/>
      </c>
      <c r="EZ497" s="919" t="str">
        <f t="shared" ca="1" si="933"/>
        <v/>
      </c>
      <c r="FA497" s="919" t="str">
        <f t="shared" ca="1" si="934"/>
        <v/>
      </c>
      <c r="FB497" s="919" t="str">
        <f t="shared" ca="1" si="935"/>
        <v/>
      </c>
      <c r="FC497" s="919" t="str">
        <f t="shared" ca="1" si="936"/>
        <v/>
      </c>
      <c r="FD497" s="627" t="str">
        <f t="shared" ca="1" si="937"/>
        <v/>
      </c>
      <c r="FE497" s="630">
        <v>487</v>
      </c>
      <c r="FF497" s="299" t="str">
        <f t="shared" ca="1" si="938"/>
        <v/>
      </c>
      <c r="FG497" s="993" t="str">
        <f t="shared" ca="1" si="939"/>
        <v/>
      </c>
      <c r="FH497" s="919" t="str">
        <f t="shared" ca="1" si="940"/>
        <v/>
      </c>
      <c r="FI497" s="299">
        <f ca="1">COUNTIF($FH$11:FH497,"■")</f>
        <v>0</v>
      </c>
    </row>
    <row r="498" spans="1:165" ht="34.5" customHeight="1">
      <c r="A498" s="445">
        <f t="shared" ca="1" si="844"/>
        <v>0</v>
      </c>
      <c r="B498" s="446">
        <f>IF(R498&lt;&gt;"",IF(COUNTIF(R$11:R498,R498)=1,MAX(B$11:B497)+1,INDEX(B$11:B497,MATCH(R498,R$11:R497,0),1)),0)</f>
        <v>1</v>
      </c>
      <c r="C498" s="446">
        <f ca="1">IF(T498&lt;&gt;"",IF(COUNTIF(T$11:T498,T498)=1,MAX(C$11:C497)+1,INDEX(C$11:C497,MATCH(T498,T$11:T497,0),1)),0)</f>
        <v>0</v>
      </c>
      <c r="D498" s="446">
        <f ca="1">IF(U498&lt;&gt;"",IF(COUNTIF(U$11:U498,U498)=1,MAX(D$11:D497)+1,INDEX(D$11:D497,MATCH(U498,U$11:U497,0),1)),0)</f>
        <v>0</v>
      </c>
      <c r="E498" s="446">
        <f ca="1">IF(S498&lt;&gt;"",IF(COUNTIF(S$11:S498,S498)=1,MAX(E$11:E497)+1,INDEX(E$11:E497,MATCH(S498,S$11:S497,0),1)),0)</f>
        <v>0</v>
      </c>
      <c r="F498" s="446">
        <f ca="1">IF(Z498&lt;&gt;"",IF(COUNTIF(Z$11:Z498,Z498)=1,MAX(F$11:F497)+1,INDEX(F$11:F497,MATCH(Z498,Z$11:Z497,0),1)),0)</f>
        <v>0</v>
      </c>
      <c r="G498" s="447" cm="1">
        <f t="array" aca="1" ref="G498" ca="1">IF(Z498&lt;&gt;"",IF(COUNTIFS(Z$11:Z498,Z498,W$11:W498,W498)=1,MAX(G$11:G497)+1,INDEX(G$11:G497,MATCH(Z498&amp;W498,Z$11:Z497&amp;W$11:W498,0),1)),0)</f>
        <v>0</v>
      </c>
      <c r="H498" s="447">
        <f t="shared" ca="1" si="845"/>
        <v>0</v>
      </c>
      <c r="I498" s="447">
        <f ca="1">IF(T498="",0,IF(COUNTIF(T$11:T498,T498)=1,1,0))</f>
        <v>0</v>
      </c>
      <c r="J498" s="447">
        <f ca="1">IF(U498="",0,IF(COUNTIF(U$11:U498,U498)=1,1,0))</f>
        <v>0</v>
      </c>
      <c r="K498" s="447">
        <f ca="1">IF(S498="",0,IF(COUNTIF(S$11:S498,S498)=1,1,0))</f>
        <v>0</v>
      </c>
      <c r="L498" s="446">
        <f ca="1">IF(Z498="",0,IF(COUNTIF(Z$11:Z498,Z498)=1,1,0))</f>
        <v>0</v>
      </c>
      <c r="M498" s="767">
        <f ca="1">IF($W498=2,IF(COUNTIFS($W$11:$W498,2,$Z$11:$Z498,$Z498)=1,1,0),0)</f>
        <v>0</v>
      </c>
      <c r="N498" s="767">
        <f ca="1">IF($W498=1,IF(COUNTIFS($W$11:$W498,2,$Z$11:$Z498,$Z498)=1,1,0),0)</f>
        <v>0</v>
      </c>
      <c r="O498" s="446">
        <f ca="1">IF(H498=0,0,IF(COUNTIF(Z$11:Z498,Z498)=1,1,0))</f>
        <v>0</v>
      </c>
      <c r="P498" s="448" t="str">
        <f t="shared" ca="1" si="846"/>
        <v>石川県</v>
      </c>
      <c r="Q498" s="89">
        <f t="shared" ca="1" si="847"/>
        <v>488</v>
      </c>
      <c r="R498" s="170" t="s">
        <v>459</v>
      </c>
      <c r="S498" s="357" t="str">
        <f t="shared" ca="1" si="848"/>
        <v/>
      </c>
      <c r="T498" s="357" t="str">
        <f t="shared" ca="1" si="849"/>
        <v/>
      </c>
      <c r="U498" s="58" t="str">
        <f t="shared" ca="1" si="850"/>
        <v/>
      </c>
      <c r="V498" s="58" t="str">
        <f t="shared" ca="1" si="851"/>
        <v/>
      </c>
      <c r="W498" s="920" t="str">
        <f t="shared" ca="1" si="852"/>
        <v/>
      </c>
      <c r="X498" s="369">
        <f ca="1">IFERROR(VLOOKUP(W498,'（様式１号）３整理番号表'!$B$4:$H$5,2,FALSE),0)</f>
        <v>0</v>
      </c>
      <c r="Y498" s="768" t="str" cm="1">
        <f t="array" aca="1" ref="Y498" ca="1">IF(AND(D498=0,F498=0),"",IF(COUNTIF(D$11:D498,D498)=1,1,IF(COUNTIFS(D$11:D498,D498,F$11:F498,F498)=1,INDEX((D$11:D498,F$11:F498,Y$11:Y498),MATCH(_xlfn.MAXIFS(F$11:F497,D$11:D497,D498),$F$11:F498,0),1,3)+1,INDEX((D$11:D498,F$11:F498,Y$11:Y498),MATCH(D498&amp;F498,D$11:D498&amp;F$11:F498,0),1,3))))</f>
        <v/>
      </c>
      <c r="Z498" s="40" t="str">
        <f t="shared" ca="1" si="853"/>
        <v/>
      </c>
      <c r="AA498" s="924" t="str">
        <f t="shared" ca="1" si="854"/>
        <v/>
      </c>
      <c r="AB498" s="93">
        <f ca="1">IFERROR(VLOOKUP(AA498,'（様式１号）３整理番号表'!$B$10:$H$16,2,FALSE),0)</f>
        <v>0</v>
      </c>
      <c r="AC498" s="924" t="str">
        <f t="shared" ca="1" si="855"/>
        <v/>
      </c>
      <c r="AD498" s="924" t="str">
        <f t="shared" ca="1" si="856"/>
        <v/>
      </c>
      <c r="AE498" s="93">
        <f ca="1">IFERROR(VLOOKUP(AD498,'（様式１号）３整理番号表'!$B$21:$H$22,2,FALSE),0)</f>
        <v>0</v>
      </c>
      <c r="AF498" s="924" t="str">
        <f t="shared" ca="1" si="857"/>
        <v/>
      </c>
      <c r="AG498" s="93">
        <f ca="1">IFERROR(VLOOKUP(AF498,'（様式１号）３整理番号表'!$B$26:$H$31,2,FALSE),0)</f>
        <v>0</v>
      </c>
      <c r="AH498" s="924" t="str">
        <f t="shared" ca="1" si="858"/>
        <v/>
      </c>
      <c r="AI498" s="93">
        <f ca="1">IFERROR(VLOOKUP(AH498,'（様式１号）３整理番号表'!$J$5:$N$59,2,FALSE),0)</f>
        <v>0</v>
      </c>
      <c r="AJ498" s="77" t="str">
        <f t="shared" ca="1" si="859"/>
        <v/>
      </c>
      <c r="AK498" s="93">
        <f ca="1">IFERROR(VLOOKUP(AJ498,'（様式１号）３整理番号表'!$P$5:$R$29,2,FALSE),0)</f>
        <v>0</v>
      </c>
      <c r="AL498" s="921" t="str">
        <f t="shared" ca="1" si="860"/>
        <v/>
      </c>
      <c r="AM498" s="921" t="str">
        <f t="shared" ca="1" si="861"/>
        <v/>
      </c>
      <c r="AN498" s="921"/>
      <c r="AO498" s="77" t="str">
        <f t="shared" ca="1" si="862"/>
        <v/>
      </c>
      <c r="AP498" s="93">
        <f ca="1">IFERROR(VLOOKUP(AO498,'（様式１号）３整理番号表'!$P$5:$R$29,2,FALSE),0)</f>
        <v>0</v>
      </c>
      <c r="AQ498" s="924" t="str">
        <f t="shared" ca="1" si="863"/>
        <v/>
      </c>
      <c r="AR498" s="93">
        <f t="shared" ca="1" si="864"/>
        <v>0</v>
      </c>
      <c r="AS498" s="924" t="str">
        <f t="shared" ca="1" si="865"/>
        <v/>
      </c>
      <c r="AT498" s="40" t="str">
        <f t="shared" ca="1" si="866"/>
        <v/>
      </c>
      <c r="AU498" s="93" t="str">
        <f t="shared" ca="1" si="867"/>
        <v/>
      </c>
      <c r="AV498" s="923" t="str">
        <f t="shared" ca="1" si="868"/>
        <v/>
      </c>
      <c r="AW498" s="926" t="str">
        <f t="shared" ca="1" si="869"/>
        <v/>
      </c>
      <c r="AX498" s="925" t="str">
        <f t="shared" ca="1" si="870"/>
        <v/>
      </c>
      <c r="AY498" s="925" t="str">
        <f t="shared" ca="1" si="870"/>
        <v/>
      </c>
      <c r="AZ498" s="925" t="str">
        <f t="shared" ca="1" si="870"/>
        <v/>
      </c>
      <c r="BA498" s="925" t="str">
        <f t="shared" ca="1" si="870"/>
        <v/>
      </c>
      <c r="BB498" s="925" t="str">
        <f t="shared" ca="1" si="871"/>
        <v/>
      </c>
      <c r="BC498" s="925" t="str">
        <f t="shared" ca="1" si="872"/>
        <v/>
      </c>
      <c r="BD498" s="925" t="str">
        <f t="shared" ca="1" si="872"/>
        <v/>
      </c>
      <c r="BE498" s="925" t="str">
        <f t="shared" ca="1" si="872"/>
        <v/>
      </c>
      <c r="BF498" s="77" t="str">
        <f t="shared" ca="1" si="873"/>
        <v/>
      </c>
      <c r="BG498" s="924" t="str">
        <f t="shared" ca="1" si="874"/>
        <v/>
      </c>
      <c r="BH498" s="94">
        <f ca="1">IF(BF498&lt;&gt;"",INDEX('（様式１号）３整理番号表'!$AB$7:$AQ$12,MATCH(BF498,'（様式１号）３整理番号表'!$AA$7:$AA$12,0),MATCH(BG498,'（様式１号）３整理番号表'!$AB$6:$AQ$6,0)),0)</f>
        <v>0</v>
      </c>
      <c r="BI498" s="921" t="str">
        <f t="shared" ca="1" si="875"/>
        <v/>
      </c>
      <c r="BJ498" s="922" t="str">
        <f t="shared" ca="1" si="876"/>
        <v/>
      </c>
      <c r="BK498" s="926" t="str">
        <f t="shared" ca="1" si="877"/>
        <v/>
      </c>
      <c r="BL498" s="922" t="str">
        <f t="shared" ca="1" si="878"/>
        <v/>
      </c>
      <c r="BM498" s="79" t="str">
        <f t="shared" ca="1" si="879"/>
        <v/>
      </c>
      <c r="BN498" s="82" t="str">
        <f t="shared" ca="1" si="880"/>
        <v/>
      </c>
      <c r="BO498" s="83" t="str">
        <f t="shared" ca="1" si="881"/>
        <v/>
      </c>
      <c r="BP498" s="84" t="str">
        <f t="shared" ca="1" si="882"/>
        <v/>
      </c>
      <c r="BQ498" s="82" t="str">
        <f t="shared" ca="1" si="883"/>
        <v/>
      </c>
      <c r="BR498" s="97" t="str">
        <f t="shared" ca="1" si="884"/>
        <v/>
      </c>
      <c r="BS498" s="95" t="str">
        <f t="shared" ca="1" si="885"/>
        <v/>
      </c>
      <c r="BT498" s="184" t="str">
        <f t="shared" ca="1" si="886"/>
        <v/>
      </c>
      <c r="BU498" s="611" t="str">
        <f t="shared" ca="1" si="887"/>
        <v/>
      </c>
      <c r="BV498" s="77" t="str">
        <f t="shared" ca="1" si="888"/>
        <v/>
      </c>
      <c r="BW498" s="85" t="str">
        <f t="shared" ca="1" si="889"/>
        <v/>
      </c>
      <c r="BX498" s="86" t="str">
        <f t="shared" ca="1" si="890"/>
        <v/>
      </c>
      <c r="BY498" s="231">
        <f ca="1">IF('ポイント要件確認等（個別表）'!AD498=1,ROUNDDOWN('ポイント要件確認等（個別表）'!AV498,-3),IF('ポイント要件確認等（個別表）'!AD498=2,ROUNDDOWN('ポイント要件確認等（個別表）'!BH498,-3),IF('ポイント要件確認等（個別表）'!AD498=3,ROUNDDOWN('ポイント要件確認等（個別表）'!BT498,-3),0)))</f>
        <v>0</v>
      </c>
      <c r="BZ498" s="86" t="str">
        <f t="shared" ca="1" si="891"/>
        <v/>
      </c>
      <c r="CA498" s="232" t="str">
        <f t="shared" ca="1" si="892"/>
        <v/>
      </c>
      <c r="CB498" s="232">
        <f t="shared" ca="1" si="893"/>
        <v>0</v>
      </c>
      <c r="CC498" s="86" t="str">
        <f t="shared" ca="1" si="894"/>
        <v/>
      </c>
      <c r="CD498" s="86" t="str">
        <f t="shared" ca="1" si="895"/>
        <v/>
      </c>
      <c r="CE498" s="609"/>
      <c r="CF498" s="86" t="str">
        <f t="shared" ca="1" si="896"/>
        <v/>
      </c>
      <c r="CG498" s="185" t="str">
        <f t="shared" ca="1" si="897"/>
        <v/>
      </c>
      <c r="CH498" s="246" t="str">
        <f t="shared" ca="1" si="898"/>
        <v>含税額</v>
      </c>
      <c r="CI498" s="247" t="str">
        <f t="shared" ca="1" si="899"/>
        <v/>
      </c>
      <c r="CJ498" s="87" t="str">
        <f ca="1">IFERROR(IF(INDIRECT("'("&amp;'２個別表'!EO498&amp;")'!AR"&amp;84+EP498)&lt;&gt;1,"",1),"")</f>
        <v/>
      </c>
      <c r="CK498" s="244" t="str">
        <f t="shared" ca="1" si="900"/>
        <v/>
      </c>
      <c r="CL498" s="235" t="str">
        <f t="shared" ca="1" si="901"/>
        <v/>
      </c>
      <c r="CM498" s="239" t="str">
        <f t="shared" ca="1" si="902"/>
        <v/>
      </c>
      <c r="CN498" s="77" t="str">
        <f t="shared" ca="1" si="903"/>
        <v/>
      </c>
      <c r="CO498" s="93" t="str">
        <f ca="1">IFERROR(VLOOKUP(CN498,'（様式１号）３整理番号表'!$T$5:$V$15,2,FALSE),"")</f>
        <v/>
      </c>
      <c r="CP498" s="924" t="str">
        <f t="shared" ca="1" si="904"/>
        <v/>
      </c>
      <c r="CQ498" s="93" t="str">
        <f ca="1">IFERROR(VLOOKUP(CP498,'（様式１号）３整理番号表'!$T$19:$V$24,2,FALSE),"")</f>
        <v/>
      </c>
      <c r="CR498" s="924" t="str">
        <f ca="1">IFERROR(IF(INDIRECT("'("&amp;'２個別表'!EO498&amp;")'!AV"&amp;84+EP498)&lt;&gt;1,"",1),"")</f>
        <v/>
      </c>
      <c r="CS498" s="232">
        <f t="shared" ca="1" si="905"/>
        <v>0</v>
      </c>
      <c r="CT498" s="248">
        <f t="shared" ca="1" si="906"/>
        <v>0</v>
      </c>
      <c r="CU498" s="376" t="str">
        <f ca="1">IF(ER498="補強",IF(COUNTIFS($Z$11:Z498,Z498,$W$11:W498,1)=1,"１①",""),IF(COUNTIFS($Z$11:Z498,Z498,$W$11:W498,2)=1,"２①",""))</f>
        <v/>
      </c>
      <c r="CV498" s="57" t="str">
        <f t="shared" ca="1" si="907"/>
        <v/>
      </c>
      <c r="CW498" s="927" t="str">
        <f t="shared" ca="1" si="908"/>
        <v/>
      </c>
      <c r="CX498" s="256" t="str">
        <f t="shared" ca="1" si="909"/>
        <v/>
      </c>
      <c r="CY498" s="256" t="str">
        <f t="shared" ca="1" si="910"/>
        <v/>
      </c>
      <c r="CZ498" s="256" t="str">
        <f t="shared" ca="1" si="911"/>
        <v/>
      </c>
      <c r="DA498" s="256" t="str">
        <f t="shared" ca="1" si="912"/>
        <v/>
      </c>
      <c r="DB498" s="316" t="str">
        <f ca="1">IFERROR(VLOOKUP($CU498,'（様式１号）３整理番号表'!$Z$19:$AB$32,3,FALSE),"")</f>
        <v/>
      </c>
      <c r="DC498" s="259" t="str">
        <f t="shared" ca="1" si="913"/>
        <v>-</v>
      </c>
      <c r="DD498" s="618" t="str">
        <f t="shared" ca="1" si="914"/>
        <v/>
      </c>
      <c r="DE498" s="321" t="str">
        <f ca="1">IF(AND(AO498=18,AS498=1),IF(COUNTIFS($Y$11:Y498,Y498,$AS$11:AS498,1)=1,"２②",""),IF($CU498="１①",INDEX(INDIRECT("'("&amp;$EO498&amp;")'!AR116:BB116"),1,MATCH(INDIRECT("'("&amp;$EO498&amp;")'!C118"),INDIRECT("'("&amp;$EO498&amp;")'!AR119:BB119"),0)),""))</f>
        <v/>
      </c>
      <c r="DF498" s="324" t="str">
        <f t="shared" ca="1" si="915"/>
        <v/>
      </c>
      <c r="DG498" s="313" t="str">
        <f t="shared" ca="1" si="916"/>
        <v/>
      </c>
      <c r="DH498" s="313" t="str">
        <f t="shared" ca="1" si="917"/>
        <v/>
      </c>
      <c r="DI498" s="313" t="str">
        <f t="shared" ca="1" si="918"/>
        <v/>
      </c>
      <c r="DJ498" s="313" t="str">
        <f t="shared" ca="1" si="919"/>
        <v/>
      </c>
      <c r="DK498" s="328" t="str">
        <f t="shared" ca="1" si="920"/>
        <v/>
      </c>
      <c r="DL498" s="334" t="str">
        <f t="shared" ca="1" si="921"/>
        <v/>
      </c>
      <c r="DM498" s="915" t="str">
        <f t="shared" ca="1" si="922"/>
        <v/>
      </c>
      <c r="DN498" s="15"/>
      <c r="DO498" s="324"/>
      <c r="DP498" s="16"/>
      <c r="DQ498" s="16"/>
      <c r="DR498" s="16"/>
      <c r="DS498" s="16"/>
      <c r="DT498" s="318" t="str">
        <f>IFERROR(VLOOKUP($DN498,'（様式１号）３整理番号表'!$Z$19:$AB$32,3,FALSE),"")</f>
        <v/>
      </c>
      <c r="DU498" s="259" t="str">
        <f t="shared" si="923"/>
        <v/>
      </c>
      <c r="DV498" s="14"/>
      <c r="DW498" s="17" t="str">
        <f t="shared" ca="1" si="924"/>
        <v/>
      </c>
      <c r="DX498" s="88" t="str">
        <f t="shared" ca="1" si="941"/>
        <v/>
      </c>
      <c r="DZ498" s="339">
        <f t="shared" ca="1" si="945"/>
        <v>0</v>
      </c>
      <c r="EA498" s="339">
        <f t="shared" ca="1" si="945"/>
        <v>0</v>
      </c>
      <c r="EB498" s="339">
        <f t="shared" ca="1" si="945"/>
        <v>0</v>
      </c>
      <c r="EC498" s="339">
        <f t="shared" ca="1" si="945"/>
        <v>0</v>
      </c>
      <c r="ED498" s="339">
        <f t="shared" ca="1" si="945"/>
        <v>0</v>
      </c>
      <c r="EE498" s="339">
        <f t="shared" ca="1" si="945"/>
        <v>0</v>
      </c>
      <c r="EF498" s="339">
        <f t="shared" ca="1" si="945"/>
        <v>0</v>
      </c>
      <c r="EG498" s="339">
        <f t="shared" ca="1" si="945"/>
        <v>0</v>
      </c>
      <c r="EH498" s="339">
        <f t="shared" ca="1" si="945"/>
        <v>0</v>
      </c>
      <c r="EI498" s="339">
        <f t="shared" ca="1" si="945"/>
        <v>0</v>
      </c>
      <c r="EJ498" s="339">
        <f t="shared" ca="1" si="945"/>
        <v>0</v>
      </c>
      <c r="EK498" s="339">
        <f t="shared" ca="1" si="945"/>
        <v>0</v>
      </c>
      <c r="EL498" s="339">
        <f t="shared" ca="1" si="945"/>
        <v>0</v>
      </c>
      <c r="EM498" s="339">
        <f t="shared" ca="1" si="945"/>
        <v>0</v>
      </c>
      <c r="EO498" s="919" t="str">
        <f t="shared" ca="1" si="843"/>
        <v/>
      </c>
      <c r="EP498" s="919" t="str">
        <f t="shared" ca="1" si="925"/>
        <v/>
      </c>
      <c r="EQ498" s="919" t="str">
        <f t="shared" ca="1" si="926"/>
        <v/>
      </c>
      <c r="ER498" s="919" t="str">
        <f t="shared" ca="1" si="927"/>
        <v/>
      </c>
      <c r="ES498" s="919" t="str">
        <f ca="1">IFERROR(INDEX('郵便番号（石川県）'!$A$3:$F$2574,MATCH(INDIRECT("'("&amp;EO498&amp;")'!E7"),'郵便番号（石川県）'!$A$3:$A$2574,0),6),"")</f>
        <v/>
      </c>
      <c r="ET498" s="919" t="str">
        <f ca="1">IFERROR(INDEX('郵便番号（石川県）'!$A$3:$F$2574,MATCH(INDIRECT("'("&amp;$EO498&amp;")'!E7"),'郵便番号（石川県）'!$A$3:$A$2574,0),5),"")</f>
        <v/>
      </c>
      <c r="EU498" s="919" t="str">
        <f t="shared" ca="1" si="928"/>
        <v/>
      </c>
      <c r="EV498" s="919" t="str">
        <f t="shared" ca="1" si="929"/>
        <v/>
      </c>
      <c r="EW498" s="919" t="str">
        <f t="shared" ca="1" si="930"/>
        <v/>
      </c>
      <c r="EX498" s="919" t="str">
        <f t="shared" ca="1" si="931"/>
        <v/>
      </c>
      <c r="EY498" s="919" t="str">
        <f t="shared" ca="1" si="932"/>
        <v/>
      </c>
      <c r="EZ498" s="919" t="str">
        <f t="shared" ca="1" si="933"/>
        <v/>
      </c>
      <c r="FA498" s="919" t="str">
        <f t="shared" ca="1" si="934"/>
        <v/>
      </c>
      <c r="FB498" s="919" t="str">
        <f t="shared" ca="1" si="935"/>
        <v/>
      </c>
      <c r="FC498" s="919" t="str">
        <f t="shared" ca="1" si="936"/>
        <v/>
      </c>
      <c r="FD498" s="627" t="str">
        <f t="shared" ca="1" si="937"/>
        <v/>
      </c>
      <c r="FE498" s="630">
        <v>488</v>
      </c>
      <c r="FF498" s="299" t="str">
        <f t="shared" ca="1" si="938"/>
        <v/>
      </c>
      <c r="FG498" s="993" t="str">
        <f t="shared" ca="1" si="939"/>
        <v/>
      </c>
      <c r="FH498" s="919" t="str">
        <f t="shared" ca="1" si="940"/>
        <v/>
      </c>
      <c r="FI498" s="299">
        <f ca="1">COUNTIF($FH$11:FH498,"■")</f>
        <v>0</v>
      </c>
    </row>
    <row r="499" spans="1:165" ht="34.5" customHeight="1">
      <c r="A499" s="445">
        <f t="shared" ca="1" si="844"/>
        <v>0</v>
      </c>
      <c r="B499" s="446">
        <f>IF(R499&lt;&gt;"",IF(COUNTIF(R$11:R499,R499)=1,MAX(B$11:B498)+1,INDEX(B$11:B498,MATCH(R499,R$11:R498,0),1)),0)</f>
        <v>1</v>
      </c>
      <c r="C499" s="446">
        <f ca="1">IF(T499&lt;&gt;"",IF(COUNTIF(T$11:T499,T499)=1,MAX(C$11:C498)+1,INDEX(C$11:C498,MATCH(T499,T$11:T498,0),1)),0)</f>
        <v>0</v>
      </c>
      <c r="D499" s="446">
        <f ca="1">IF(U499&lt;&gt;"",IF(COUNTIF(U$11:U499,U499)=1,MAX(D$11:D498)+1,INDEX(D$11:D498,MATCH(U499,U$11:U498,0),1)),0)</f>
        <v>0</v>
      </c>
      <c r="E499" s="446">
        <f ca="1">IF(S499&lt;&gt;"",IF(COUNTIF(S$11:S499,S499)=1,MAX(E$11:E498)+1,INDEX(E$11:E498,MATCH(S499,S$11:S498,0),1)),0)</f>
        <v>0</v>
      </c>
      <c r="F499" s="446">
        <f ca="1">IF(Z499&lt;&gt;"",IF(COUNTIF(Z$11:Z499,Z499)=1,MAX(F$11:F498)+1,INDEX(F$11:F498,MATCH(Z499,Z$11:Z498,0),1)),0)</f>
        <v>0</v>
      </c>
      <c r="G499" s="447" cm="1">
        <f t="array" aca="1" ref="G499" ca="1">IF(Z499&lt;&gt;"",IF(COUNTIFS(Z$11:Z499,Z499,W$11:W499,W499)=1,MAX(G$11:G498)+1,INDEX(G$11:G498,MATCH(Z499&amp;W499,Z$11:Z498&amp;W$11:W499,0),1)),0)</f>
        <v>0</v>
      </c>
      <c r="H499" s="447">
        <f t="shared" ca="1" si="845"/>
        <v>0</v>
      </c>
      <c r="I499" s="447">
        <f ca="1">IF(T499="",0,IF(COUNTIF(T$11:T499,T499)=1,1,0))</f>
        <v>0</v>
      </c>
      <c r="J499" s="447">
        <f ca="1">IF(U499="",0,IF(COUNTIF(U$11:U499,U499)=1,1,0))</f>
        <v>0</v>
      </c>
      <c r="K499" s="447">
        <f ca="1">IF(S499="",0,IF(COUNTIF(S$11:S499,S499)=1,1,0))</f>
        <v>0</v>
      </c>
      <c r="L499" s="446">
        <f ca="1">IF(Z499="",0,IF(COUNTIF(Z$11:Z499,Z499)=1,1,0))</f>
        <v>0</v>
      </c>
      <c r="M499" s="767">
        <f ca="1">IF($W499=2,IF(COUNTIFS($W$11:$W499,2,$Z$11:$Z499,$Z499)=1,1,0),0)</f>
        <v>0</v>
      </c>
      <c r="N499" s="767">
        <f ca="1">IF($W499=1,IF(COUNTIFS($W$11:$W499,2,$Z$11:$Z499,$Z499)=1,1,0),0)</f>
        <v>0</v>
      </c>
      <c r="O499" s="446">
        <f ca="1">IF(H499=0,0,IF(COUNTIF(Z$11:Z499,Z499)=1,1,0))</f>
        <v>0</v>
      </c>
      <c r="P499" s="448" t="str">
        <f t="shared" ca="1" si="846"/>
        <v>石川県</v>
      </c>
      <c r="Q499" s="89">
        <f t="shared" ca="1" si="847"/>
        <v>489</v>
      </c>
      <c r="R499" s="170" t="s">
        <v>459</v>
      </c>
      <c r="S499" s="357" t="str">
        <f t="shared" ca="1" si="848"/>
        <v/>
      </c>
      <c r="T499" s="357" t="str">
        <f t="shared" ca="1" si="849"/>
        <v/>
      </c>
      <c r="U499" s="58" t="str">
        <f t="shared" ca="1" si="850"/>
        <v/>
      </c>
      <c r="V499" s="58" t="str">
        <f t="shared" ca="1" si="851"/>
        <v/>
      </c>
      <c r="W499" s="920" t="str">
        <f t="shared" ca="1" si="852"/>
        <v/>
      </c>
      <c r="X499" s="369">
        <f ca="1">IFERROR(VLOOKUP(W499,'（様式１号）３整理番号表'!$B$4:$H$5,2,FALSE),0)</f>
        <v>0</v>
      </c>
      <c r="Y499" s="768" t="str" cm="1">
        <f t="array" aca="1" ref="Y499" ca="1">IF(AND(D499=0,F499=0),"",IF(COUNTIF(D$11:D499,D499)=1,1,IF(COUNTIFS(D$11:D499,D499,F$11:F499,F499)=1,INDEX((D$11:D499,F$11:F499,Y$11:Y499),MATCH(_xlfn.MAXIFS(F$11:F498,D$11:D498,D499),$F$11:F499,0),1,3)+1,INDEX((D$11:D499,F$11:F499,Y$11:Y499),MATCH(D499&amp;F499,D$11:D499&amp;F$11:F499,0),1,3))))</f>
        <v/>
      </c>
      <c r="Z499" s="40" t="str">
        <f t="shared" ca="1" si="853"/>
        <v/>
      </c>
      <c r="AA499" s="924" t="str">
        <f t="shared" ca="1" si="854"/>
        <v/>
      </c>
      <c r="AB499" s="93">
        <f ca="1">IFERROR(VLOOKUP(AA499,'（様式１号）３整理番号表'!$B$10:$H$16,2,FALSE),0)</f>
        <v>0</v>
      </c>
      <c r="AC499" s="924" t="str">
        <f t="shared" ca="1" si="855"/>
        <v/>
      </c>
      <c r="AD499" s="924" t="str">
        <f t="shared" ca="1" si="856"/>
        <v/>
      </c>
      <c r="AE499" s="93">
        <f ca="1">IFERROR(VLOOKUP(AD499,'（様式１号）３整理番号表'!$B$21:$H$22,2,FALSE),0)</f>
        <v>0</v>
      </c>
      <c r="AF499" s="924" t="str">
        <f t="shared" ca="1" si="857"/>
        <v/>
      </c>
      <c r="AG499" s="93">
        <f ca="1">IFERROR(VLOOKUP(AF499,'（様式１号）３整理番号表'!$B$26:$H$31,2,FALSE),0)</f>
        <v>0</v>
      </c>
      <c r="AH499" s="924" t="str">
        <f t="shared" ca="1" si="858"/>
        <v/>
      </c>
      <c r="AI499" s="93">
        <f ca="1">IFERROR(VLOOKUP(AH499,'（様式１号）３整理番号表'!$J$5:$N$59,2,FALSE),0)</f>
        <v>0</v>
      </c>
      <c r="AJ499" s="77" t="str">
        <f t="shared" ca="1" si="859"/>
        <v/>
      </c>
      <c r="AK499" s="93">
        <f ca="1">IFERROR(VLOOKUP(AJ499,'（様式１号）３整理番号表'!$P$5:$R$29,2,FALSE),0)</f>
        <v>0</v>
      </c>
      <c r="AL499" s="921" t="str">
        <f t="shared" ca="1" si="860"/>
        <v/>
      </c>
      <c r="AM499" s="921" t="str">
        <f t="shared" ca="1" si="861"/>
        <v/>
      </c>
      <c r="AN499" s="921"/>
      <c r="AO499" s="77" t="str">
        <f t="shared" ca="1" si="862"/>
        <v/>
      </c>
      <c r="AP499" s="93">
        <f ca="1">IFERROR(VLOOKUP(AO499,'（様式１号）３整理番号表'!$P$5:$R$29,2,FALSE),0)</f>
        <v>0</v>
      </c>
      <c r="AQ499" s="924" t="str">
        <f t="shared" ca="1" si="863"/>
        <v/>
      </c>
      <c r="AR499" s="93">
        <f t="shared" ca="1" si="864"/>
        <v>0</v>
      </c>
      <c r="AS499" s="924" t="str">
        <f t="shared" ca="1" si="865"/>
        <v/>
      </c>
      <c r="AT499" s="40" t="str">
        <f t="shared" ca="1" si="866"/>
        <v/>
      </c>
      <c r="AU499" s="93" t="str">
        <f t="shared" ca="1" si="867"/>
        <v/>
      </c>
      <c r="AV499" s="923" t="str">
        <f t="shared" ca="1" si="868"/>
        <v/>
      </c>
      <c r="AW499" s="926" t="str">
        <f t="shared" ca="1" si="869"/>
        <v/>
      </c>
      <c r="AX499" s="925" t="str">
        <f t="shared" ca="1" si="870"/>
        <v/>
      </c>
      <c r="AY499" s="925" t="str">
        <f t="shared" ca="1" si="870"/>
        <v/>
      </c>
      <c r="AZ499" s="925" t="str">
        <f t="shared" ca="1" si="870"/>
        <v/>
      </c>
      <c r="BA499" s="925" t="str">
        <f t="shared" ca="1" si="870"/>
        <v/>
      </c>
      <c r="BB499" s="925" t="str">
        <f t="shared" ca="1" si="871"/>
        <v/>
      </c>
      <c r="BC499" s="925" t="str">
        <f t="shared" ca="1" si="872"/>
        <v/>
      </c>
      <c r="BD499" s="925" t="str">
        <f t="shared" ca="1" si="872"/>
        <v/>
      </c>
      <c r="BE499" s="925" t="str">
        <f t="shared" ca="1" si="872"/>
        <v/>
      </c>
      <c r="BF499" s="77" t="str">
        <f t="shared" ca="1" si="873"/>
        <v/>
      </c>
      <c r="BG499" s="924" t="str">
        <f t="shared" ca="1" si="874"/>
        <v/>
      </c>
      <c r="BH499" s="94">
        <f ca="1">IF(BF499&lt;&gt;"",INDEX('（様式１号）３整理番号表'!$AB$7:$AQ$12,MATCH(BF499,'（様式１号）３整理番号表'!$AA$7:$AA$12,0),MATCH(BG499,'（様式１号）３整理番号表'!$AB$6:$AQ$6,0)),0)</f>
        <v>0</v>
      </c>
      <c r="BI499" s="921" t="str">
        <f t="shared" ca="1" si="875"/>
        <v/>
      </c>
      <c r="BJ499" s="922" t="str">
        <f t="shared" ca="1" si="876"/>
        <v/>
      </c>
      <c r="BK499" s="926" t="str">
        <f t="shared" ca="1" si="877"/>
        <v/>
      </c>
      <c r="BL499" s="922" t="str">
        <f t="shared" ca="1" si="878"/>
        <v/>
      </c>
      <c r="BM499" s="79" t="str">
        <f t="shared" ca="1" si="879"/>
        <v/>
      </c>
      <c r="BN499" s="82" t="str">
        <f t="shared" ca="1" si="880"/>
        <v/>
      </c>
      <c r="BO499" s="83" t="str">
        <f t="shared" ca="1" si="881"/>
        <v/>
      </c>
      <c r="BP499" s="84" t="str">
        <f t="shared" ca="1" si="882"/>
        <v/>
      </c>
      <c r="BQ499" s="82" t="str">
        <f t="shared" ca="1" si="883"/>
        <v/>
      </c>
      <c r="BR499" s="97" t="str">
        <f t="shared" ca="1" si="884"/>
        <v/>
      </c>
      <c r="BS499" s="95" t="str">
        <f t="shared" ca="1" si="885"/>
        <v/>
      </c>
      <c r="BT499" s="184" t="str">
        <f t="shared" ca="1" si="886"/>
        <v/>
      </c>
      <c r="BU499" s="611" t="str">
        <f t="shared" ca="1" si="887"/>
        <v/>
      </c>
      <c r="BV499" s="77" t="str">
        <f t="shared" ca="1" si="888"/>
        <v/>
      </c>
      <c r="BW499" s="85" t="str">
        <f t="shared" ca="1" si="889"/>
        <v/>
      </c>
      <c r="BX499" s="86" t="str">
        <f t="shared" ca="1" si="890"/>
        <v/>
      </c>
      <c r="BY499" s="231">
        <f ca="1">IF('ポイント要件確認等（個別表）'!AD499=1,ROUNDDOWN('ポイント要件確認等（個別表）'!AV499,-3),IF('ポイント要件確認等（個別表）'!AD499=2,ROUNDDOWN('ポイント要件確認等（個別表）'!BH499,-3),IF('ポイント要件確認等（個別表）'!AD499=3,ROUNDDOWN('ポイント要件確認等（個別表）'!BT499,-3),0)))</f>
        <v>0</v>
      </c>
      <c r="BZ499" s="86" t="str">
        <f t="shared" ca="1" si="891"/>
        <v/>
      </c>
      <c r="CA499" s="232" t="str">
        <f t="shared" ca="1" si="892"/>
        <v/>
      </c>
      <c r="CB499" s="232">
        <f t="shared" ca="1" si="893"/>
        <v>0</v>
      </c>
      <c r="CC499" s="86" t="str">
        <f t="shared" ca="1" si="894"/>
        <v/>
      </c>
      <c r="CD499" s="86" t="str">
        <f t="shared" ca="1" si="895"/>
        <v/>
      </c>
      <c r="CE499" s="609"/>
      <c r="CF499" s="86" t="str">
        <f t="shared" ca="1" si="896"/>
        <v/>
      </c>
      <c r="CG499" s="185" t="str">
        <f t="shared" ca="1" si="897"/>
        <v/>
      </c>
      <c r="CH499" s="246" t="str">
        <f t="shared" ca="1" si="898"/>
        <v>含税額</v>
      </c>
      <c r="CI499" s="247" t="str">
        <f t="shared" ca="1" si="899"/>
        <v/>
      </c>
      <c r="CJ499" s="87" t="str">
        <f ca="1">IFERROR(IF(INDIRECT("'("&amp;'２個別表'!EO499&amp;")'!AR"&amp;84+EP499)&lt;&gt;1,"",1),"")</f>
        <v/>
      </c>
      <c r="CK499" s="244" t="str">
        <f t="shared" ca="1" si="900"/>
        <v/>
      </c>
      <c r="CL499" s="235" t="str">
        <f t="shared" ca="1" si="901"/>
        <v/>
      </c>
      <c r="CM499" s="239" t="str">
        <f t="shared" ca="1" si="902"/>
        <v/>
      </c>
      <c r="CN499" s="77" t="str">
        <f t="shared" ca="1" si="903"/>
        <v/>
      </c>
      <c r="CO499" s="93" t="str">
        <f ca="1">IFERROR(VLOOKUP(CN499,'（様式１号）３整理番号表'!$T$5:$V$15,2,FALSE),"")</f>
        <v/>
      </c>
      <c r="CP499" s="924" t="str">
        <f t="shared" ca="1" si="904"/>
        <v/>
      </c>
      <c r="CQ499" s="93" t="str">
        <f ca="1">IFERROR(VLOOKUP(CP499,'（様式１号）３整理番号表'!$T$19:$V$24,2,FALSE),"")</f>
        <v/>
      </c>
      <c r="CR499" s="924" t="str">
        <f ca="1">IFERROR(IF(INDIRECT("'("&amp;'２個別表'!EO499&amp;")'!AV"&amp;84+EP499)&lt;&gt;1,"",1),"")</f>
        <v/>
      </c>
      <c r="CS499" s="232">
        <f t="shared" ca="1" si="905"/>
        <v>0</v>
      </c>
      <c r="CT499" s="248">
        <f t="shared" ca="1" si="906"/>
        <v>0</v>
      </c>
      <c r="CU499" s="376" t="str">
        <f ca="1">IF(ER499="補強",IF(COUNTIFS($Z$11:Z499,Z499,$W$11:W499,1)=1,"１①",""),IF(COUNTIFS($Z$11:Z499,Z499,$W$11:W499,2)=1,"２①",""))</f>
        <v/>
      </c>
      <c r="CV499" s="57" t="str">
        <f t="shared" ca="1" si="907"/>
        <v/>
      </c>
      <c r="CW499" s="927" t="str">
        <f t="shared" ca="1" si="908"/>
        <v/>
      </c>
      <c r="CX499" s="256" t="str">
        <f t="shared" ca="1" si="909"/>
        <v/>
      </c>
      <c r="CY499" s="256" t="str">
        <f t="shared" ca="1" si="910"/>
        <v/>
      </c>
      <c r="CZ499" s="256" t="str">
        <f t="shared" ca="1" si="911"/>
        <v/>
      </c>
      <c r="DA499" s="256" t="str">
        <f t="shared" ca="1" si="912"/>
        <v/>
      </c>
      <c r="DB499" s="316" t="str">
        <f ca="1">IFERROR(VLOOKUP($CU499,'（様式１号）３整理番号表'!$Z$19:$AB$32,3,FALSE),"")</f>
        <v/>
      </c>
      <c r="DC499" s="259" t="str">
        <f t="shared" ca="1" si="913"/>
        <v>-</v>
      </c>
      <c r="DD499" s="618" t="str">
        <f t="shared" ca="1" si="914"/>
        <v/>
      </c>
      <c r="DE499" s="321" t="str">
        <f ca="1">IF(AND(AO499=18,AS499=1),IF(COUNTIFS($Y$11:Y499,Y499,$AS$11:AS499,1)=1,"２②",""),IF($CU499="１①",INDEX(INDIRECT("'("&amp;$EO499&amp;")'!AR116:BB116"),1,MATCH(INDIRECT("'("&amp;$EO499&amp;")'!C118"),INDIRECT("'("&amp;$EO499&amp;")'!AR119:BB119"),0)),""))</f>
        <v/>
      </c>
      <c r="DF499" s="324" t="str">
        <f t="shared" ca="1" si="915"/>
        <v/>
      </c>
      <c r="DG499" s="313" t="str">
        <f t="shared" ca="1" si="916"/>
        <v/>
      </c>
      <c r="DH499" s="313" t="str">
        <f t="shared" ca="1" si="917"/>
        <v/>
      </c>
      <c r="DI499" s="313" t="str">
        <f t="shared" ca="1" si="918"/>
        <v/>
      </c>
      <c r="DJ499" s="313" t="str">
        <f t="shared" ca="1" si="919"/>
        <v/>
      </c>
      <c r="DK499" s="328" t="str">
        <f t="shared" ca="1" si="920"/>
        <v/>
      </c>
      <c r="DL499" s="334" t="str">
        <f t="shared" ca="1" si="921"/>
        <v/>
      </c>
      <c r="DM499" s="915" t="str">
        <f t="shared" ca="1" si="922"/>
        <v/>
      </c>
      <c r="DN499" s="15"/>
      <c r="DO499" s="324"/>
      <c r="DP499" s="16"/>
      <c r="DQ499" s="16"/>
      <c r="DR499" s="16"/>
      <c r="DS499" s="16"/>
      <c r="DT499" s="318" t="str">
        <f>IFERROR(VLOOKUP($DN499,'（様式１号）３整理番号表'!$Z$19:$AB$32,3,FALSE),"")</f>
        <v/>
      </c>
      <c r="DU499" s="259" t="str">
        <f t="shared" si="923"/>
        <v/>
      </c>
      <c r="DV499" s="14"/>
      <c r="DW499" s="17" t="str">
        <f t="shared" ca="1" si="924"/>
        <v/>
      </c>
      <c r="DX499" s="88" t="str">
        <f t="shared" ca="1" si="941"/>
        <v/>
      </c>
      <c r="DZ499" s="339">
        <f t="shared" ca="1" si="945"/>
        <v>0</v>
      </c>
      <c r="EA499" s="339">
        <f t="shared" ca="1" si="945"/>
        <v>0</v>
      </c>
      <c r="EB499" s="339">
        <f t="shared" ca="1" si="945"/>
        <v>0</v>
      </c>
      <c r="EC499" s="339">
        <f t="shared" ca="1" si="945"/>
        <v>0</v>
      </c>
      <c r="ED499" s="339">
        <f t="shared" ca="1" si="945"/>
        <v>0</v>
      </c>
      <c r="EE499" s="339">
        <f t="shared" ca="1" si="945"/>
        <v>0</v>
      </c>
      <c r="EF499" s="339">
        <f t="shared" ca="1" si="945"/>
        <v>0</v>
      </c>
      <c r="EG499" s="339">
        <f t="shared" ca="1" si="945"/>
        <v>0</v>
      </c>
      <c r="EH499" s="339">
        <f t="shared" ca="1" si="945"/>
        <v>0</v>
      </c>
      <c r="EI499" s="339">
        <f t="shared" ca="1" si="945"/>
        <v>0</v>
      </c>
      <c r="EJ499" s="339">
        <f t="shared" ca="1" si="945"/>
        <v>0</v>
      </c>
      <c r="EK499" s="339">
        <f t="shared" ca="1" si="945"/>
        <v>0</v>
      </c>
      <c r="EL499" s="339">
        <f t="shared" ca="1" si="945"/>
        <v>0</v>
      </c>
      <c r="EM499" s="339">
        <f t="shared" ca="1" si="945"/>
        <v>0</v>
      </c>
      <c r="EO499" s="919" t="str">
        <f t="shared" ca="1" si="843"/>
        <v/>
      </c>
      <c r="EP499" s="919" t="str">
        <f t="shared" ca="1" si="925"/>
        <v/>
      </c>
      <c r="EQ499" s="919" t="str">
        <f t="shared" ca="1" si="926"/>
        <v/>
      </c>
      <c r="ER499" s="919" t="str">
        <f t="shared" ca="1" si="927"/>
        <v/>
      </c>
      <c r="ES499" s="919" t="str">
        <f ca="1">IFERROR(INDEX('郵便番号（石川県）'!$A$3:$F$2574,MATCH(INDIRECT("'("&amp;EO499&amp;")'!E7"),'郵便番号（石川県）'!$A$3:$A$2574,0),6),"")</f>
        <v/>
      </c>
      <c r="ET499" s="919" t="str">
        <f ca="1">IFERROR(INDEX('郵便番号（石川県）'!$A$3:$F$2574,MATCH(INDIRECT("'("&amp;$EO499&amp;")'!E7"),'郵便番号（石川県）'!$A$3:$A$2574,0),5),"")</f>
        <v/>
      </c>
      <c r="EU499" s="919" t="str">
        <f t="shared" ca="1" si="928"/>
        <v/>
      </c>
      <c r="EV499" s="919" t="str">
        <f t="shared" ca="1" si="929"/>
        <v/>
      </c>
      <c r="EW499" s="919" t="str">
        <f t="shared" ca="1" si="930"/>
        <v/>
      </c>
      <c r="EX499" s="919" t="str">
        <f t="shared" ca="1" si="931"/>
        <v/>
      </c>
      <c r="EY499" s="919" t="str">
        <f t="shared" ca="1" si="932"/>
        <v/>
      </c>
      <c r="EZ499" s="919" t="str">
        <f t="shared" ca="1" si="933"/>
        <v/>
      </c>
      <c r="FA499" s="919" t="str">
        <f t="shared" ca="1" si="934"/>
        <v/>
      </c>
      <c r="FB499" s="919" t="str">
        <f t="shared" ca="1" si="935"/>
        <v/>
      </c>
      <c r="FC499" s="919" t="str">
        <f t="shared" ca="1" si="936"/>
        <v/>
      </c>
      <c r="FD499" s="627" t="str">
        <f t="shared" ca="1" si="937"/>
        <v/>
      </c>
      <c r="FE499" s="630">
        <v>489</v>
      </c>
      <c r="FF499" s="299" t="str">
        <f t="shared" ca="1" si="938"/>
        <v/>
      </c>
      <c r="FG499" s="993" t="str">
        <f t="shared" ca="1" si="939"/>
        <v/>
      </c>
      <c r="FH499" s="919" t="str">
        <f t="shared" ca="1" si="940"/>
        <v/>
      </c>
      <c r="FI499" s="299">
        <f ca="1">COUNTIF($FH$11:FH499,"■")</f>
        <v>0</v>
      </c>
    </row>
    <row r="500" spans="1:165" ht="34.5" customHeight="1">
      <c r="A500" s="445">
        <f t="shared" ca="1" si="844"/>
        <v>0</v>
      </c>
      <c r="B500" s="446">
        <f>IF(R500&lt;&gt;"",IF(COUNTIF(R$11:R500,R500)=1,MAX(B$11:B499)+1,INDEX(B$11:B499,MATCH(R500,R$11:R499,0),1)),0)</f>
        <v>1</v>
      </c>
      <c r="C500" s="446">
        <f ca="1">IF(T500&lt;&gt;"",IF(COUNTIF(T$11:T500,T500)=1,MAX(C$11:C499)+1,INDEX(C$11:C499,MATCH(T500,T$11:T499,0),1)),0)</f>
        <v>0</v>
      </c>
      <c r="D500" s="446">
        <f ca="1">IF(U500&lt;&gt;"",IF(COUNTIF(U$11:U500,U500)=1,MAX(D$11:D499)+1,INDEX(D$11:D499,MATCH(U500,U$11:U499,0),1)),0)</f>
        <v>0</v>
      </c>
      <c r="E500" s="446">
        <f ca="1">IF(S500&lt;&gt;"",IF(COUNTIF(S$11:S500,S500)=1,MAX(E$11:E499)+1,INDEX(E$11:E499,MATCH(S500,S$11:S499,0),1)),0)</f>
        <v>0</v>
      </c>
      <c r="F500" s="446">
        <f ca="1">IF(Z500&lt;&gt;"",IF(COUNTIF(Z$11:Z500,Z500)=1,MAX(F$11:F499)+1,INDEX(F$11:F499,MATCH(Z500,Z$11:Z499,0),1)),0)</f>
        <v>0</v>
      </c>
      <c r="G500" s="447" cm="1">
        <f t="array" aca="1" ref="G500" ca="1">IF(Z500&lt;&gt;"",IF(COUNTIFS(Z$11:Z500,Z500,W$11:W500,W500)=1,MAX(G$11:G499)+1,INDEX(G$11:G499,MATCH(Z500&amp;W500,Z$11:Z499&amp;W$11:W500,0),1)),0)</f>
        <v>0</v>
      </c>
      <c r="H500" s="447">
        <f t="shared" ca="1" si="845"/>
        <v>0</v>
      </c>
      <c r="I500" s="447">
        <f ca="1">IF(T500="",0,IF(COUNTIF(T$11:T500,T500)=1,1,0))</f>
        <v>0</v>
      </c>
      <c r="J500" s="447">
        <f ca="1">IF(U500="",0,IF(COUNTIF(U$11:U500,U500)=1,1,0))</f>
        <v>0</v>
      </c>
      <c r="K500" s="447">
        <f ca="1">IF(S500="",0,IF(COUNTIF(S$11:S500,S500)=1,1,0))</f>
        <v>0</v>
      </c>
      <c r="L500" s="446">
        <f ca="1">IF(Z500="",0,IF(COUNTIF(Z$11:Z500,Z500)=1,1,0))</f>
        <v>0</v>
      </c>
      <c r="M500" s="767">
        <f ca="1">IF($W500=2,IF(COUNTIFS($W$11:$W500,2,$Z$11:$Z500,$Z500)=1,1,0),0)</f>
        <v>0</v>
      </c>
      <c r="N500" s="767">
        <f ca="1">IF($W500=1,IF(COUNTIFS($W$11:$W500,2,$Z$11:$Z500,$Z500)=1,1,0),0)</f>
        <v>0</v>
      </c>
      <c r="O500" s="446">
        <f ca="1">IF(H500=0,0,IF(COUNTIF(Z$11:Z500,Z500)=1,1,0))</f>
        <v>0</v>
      </c>
      <c r="P500" s="448" t="str">
        <f t="shared" ca="1" si="846"/>
        <v>石川県</v>
      </c>
      <c r="Q500" s="89">
        <f t="shared" ca="1" si="847"/>
        <v>490</v>
      </c>
      <c r="R500" s="170" t="s">
        <v>459</v>
      </c>
      <c r="S500" s="357" t="str">
        <f t="shared" ca="1" si="848"/>
        <v/>
      </c>
      <c r="T500" s="357" t="str">
        <f t="shared" ca="1" si="849"/>
        <v/>
      </c>
      <c r="U500" s="58" t="str">
        <f t="shared" ca="1" si="850"/>
        <v/>
      </c>
      <c r="V500" s="58" t="str">
        <f t="shared" ca="1" si="851"/>
        <v/>
      </c>
      <c r="W500" s="920" t="str">
        <f t="shared" ca="1" si="852"/>
        <v/>
      </c>
      <c r="X500" s="369">
        <f ca="1">IFERROR(VLOOKUP(W500,'（様式１号）３整理番号表'!$B$4:$H$5,2,FALSE),0)</f>
        <v>0</v>
      </c>
      <c r="Y500" s="768" t="str" cm="1">
        <f t="array" aca="1" ref="Y500" ca="1">IF(AND(D500=0,F500=0),"",IF(COUNTIF(D$11:D500,D500)=1,1,IF(COUNTIFS(D$11:D500,D500,F$11:F500,F500)=1,INDEX((D$11:D500,F$11:F500,Y$11:Y500),MATCH(_xlfn.MAXIFS(F$11:F499,D$11:D499,D500),$F$11:F500,0),1,3)+1,INDEX((D$11:D500,F$11:F500,Y$11:Y500),MATCH(D500&amp;F500,D$11:D500&amp;F$11:F500,0),1,3))))</f>
        <v/>
      </c>
      <c r="Z500" s="40" t="str">
        <f t="shared" ca="1" si="853"/>
        <v/>
      </c>
      <c r="AA500" s="924" t="str">
        <f t="shared" ca="1" si="854"/>
        <v/>
      </c>
      <c r="AB500" s="93">
        <f ca="1">IFERROR(VLOOKUP(AA500,'（様式１号）３整理番号表'!$B$10:$H$16,2,FALSE),0)</f>
        <v>0</v>
      </c>
      <c r="AC500" s="924" t="str">
        <f t="shared" ca="1" si="855"/>
        <v/>
      </c>
      <c r="AD500" s="924" t="str">
        <f t="shared" ca="1" si="856"/>
        <v/>
      </c>
      <c r="AE500" s="93">
        <f ca="1">IFERROR(VLOOKUP(AD500,'（様式１号）３整理番号表'!$B$21:$H$22,2,FALSE),0)</f>
        <v>0</v>
      </c>
      <c r="AF500" s="924" t="str">
        <f t="shared" ca="1" si="857"/>
        <v/>
      </c>
      <c r="AG500" s="93">
        <f ca="1">IFERROR(VLOOKUP(AF500,'（様式１号）３整理番号表'!$B$26:$H$31,2,FALSE),0)</f>
        <v>0</v>
      </c>
      <c r="AH500" s="924" t="str">
        <f t="shared" ca="1" si="858"/>
        <v/>
      </c>
      <c r="AI500" s="93">
        <f ca="1">IFERROR(VLOOKUP(AH500,'（様式１号）３整理番号表'!$J$5:$N$59,2,FALSE),0)</f>
        <v>0</v>
      </c>
      <c r="AJ500" s="77" t="str">
        <f t="shared" ca="1" si="859"/>
        <v/>
      </c>
      <c r="AK500" s="93">
        <f ca="1">IFERROR(VLOOKUP(AJ500,'（様式１号）３整理番号表'!$P$5:$R$29,2,FALSE),0)</f>
        <v>0</v>
      </c>
      <c r="AL500" s="921" t="str">
        <f t="shared" ca="1" si="860"/>
        <v/>
      </c>
      <c r="AM500" s="921" t="str">
        <f t="shared" ca="1" si="861"/>
        <v/>
      </c>
      <c r="AN500" s="921"/>
      <c r="AO500" s="77" t="str">
        <f t="shared" ca="1" si="862"/>
        <v/>
      </c>
      <c r="AP500" s="93">
        <f ca="1">IFERROR(VLOOKUP(AO500,'（様式１号）３整理番号表'!$P$5:$R$29,2,FALSE),0)</f>
        <v>0</v>
      </c>
      <c r="AQ500" s="924" t="str">
        <f t="shared" ca="1" si="863"/>
        <v/>
      </c>
      <c r="AR500" s="93">
        <f t="shared" ca="1" si="864"/>
        <v>0</v>
      </c>
      <c r="AS500" s="924" t="str">
        <f t="shared" ca="1" si="865"/>
        <v/>
      </c>
      <c r="AT500" s="40" t="str">
        <f t="shared" ca="1" si="866"/>
        <v/>
      </c>
      <c r="AU500" s="93" t="str">
        <f t="shared" ca="1" si="867"/>
        <v/>
      </c>
      <c r="AV500" s="923" t="str">
        <f t="shared" ca="1" si="868"/>
        <v/>
      </c>
      <c r="AW500" s="926" t="str">
        <f t="shared" ca="1" si="869"/>
        <v/>
      </c>
      <c r="AX500" s="925" t="str">
        <f t="shared" ca="1" si="870"/>
        <v/>
      </c>
      <c r="AY500" s="925" t="str">
        <f t="shared" ca="1" si="870"/>
        <v/>
      </c>
      <c r="AZ500" s="925" t="str">
        <f t="shared" ca="1" si="870"/>
        <v/>
      </c>
      <c r="BA500" s="925" t="str">
        <f t="shared" ca="1" si="870"/>
        <v/>
      </c>
      <c r="BB500" s="925" t="str">
        <f t="shared" ca="1" si="871"/>
        <v/>
      </c>
      <c r="BC500" s="925" t="str">
        <f t="shared" ca="1" si="872"/>
        <v/>
      </c>
      <c r="BD500" s="925" t="str">
        <f t="shared" ca="1" si="872"/>
        <v/>
      </c>
      <c r="BE500" s="925" t="str">
        <f t="shared" ca="1" si="872"/>
        <v/>
      </c>
      <c r="BF500" s="77" t="str">
        <f t="shared" ca="1" si="873"/>
        <v/>
      </c>
      <c r="BG500" s="924" t="str">
        <f t="shared" ca="1" si="874"/>
        <v/>
      </c>
      <c r="BH500" s="94">
        <f ca="1">IF(BF500&lt;&gt;"",INDEX('（様式１号）３整理番号表'!$AB$7:$AQ$12,MATCH(BF500,'（様式１号）３整理番号表'!$AA$7:$AA$12,0),MATCH(BG500,'（様式１号）３整理番号表'!$AB$6:$AQ$6,0)),0)</f>
        <v>0</v>
      </c>
      <c r="BI500" s="921" t="str">
        <f t="shared" ca="1" si="875"/>
        <v/>
      </c>
      <c r="BJ500" s="922" t="str">
        <f t="shared" ca="1" si="876"/>
        <v/>
      </c>
      <c r="BK500" s="926" t="str">
        <f t="shared" ca="1" si="877"/>
        <v/>
      </c>
      <c r="BL500" s="922" t="str">
        <f t="shared" ca="1" si="878"/>
        <v/>
      </c>
      <c r="BM500" s="79" t="str">
        <f t="shared" ca="1" si="879"/>
        <v/>
      </c>
      <c r="BN500" s="82" t="str">
        <f t="shared" ca="1" si="880"/>
        <v/>
      </c>
      <c r="BO500" s="83" t="str">
        <f t="shared" ca="1" si="881"/>
        <v/>
      </c>
      <c r="BP500" s="84" t="str">
        <f t="shared" ca="1" si="882"/>
        <v/>
      </c>
      <c r="BQ500" s="82" t="str">
        <f t="shared" ca="1" si="883"/>
        <v/>
      </c>
      <c r="BR500" s="97" t="str">
        <f t="shared" ca="1" si="884"/>
        <v/>
      </c>
      <c r="BS500" s="95" t="str">
        <f t="shared" ca="1" si="885"/>
        <v/>
      </c>
      <c r="BT500" s="184" t="str">
        <f t="shared" ca="1" si="886"/>
        <v/>
      </c>
      <c r="BU500" s="611" t="str">
        <f t="shared" ca="1" si="887"/>
        <v/>
      </c>
      <c r="BV500" s="77" t="str">
        <f t="shared" ca="1" si="888"/>
        <v/>
      </c>
      <c r="BW500" s="85" t="str">
        <f t="shared" ca="1" si="889"/>
        <v/>
      </c>
      <c r="BX500" s="86" t="str">
        <f t="shared" ca="1" si="890"/>
        <v/>
      </c>
      <c r="BY500" s="231">
        <f ca="1">IF('ポイント要件確認等（個別表）'!AD500=1,ROUNDDOWN('ポイント要件確認等（個別表）'!AV500,-3),IF('ポイント要件確認等（個別表）'!AD500=2,ROUNDDOWN('ポイント要件確認等（個別表）'!BH500,-3),IF('ポイント要件確認等（個別表）'!AD500=3,ROUNDDOWN('ポイント要件確認等（個別表）'!BT500,-3),0)))</f>
        <v>0</v>
      </c>
      <c r="BZ500" s="86" t="str">
        <f t="shared" ca="1" si="891"/>
        <v/>
      </c>
      <c r="CA500" s="232" t="str">
        <f t="shared" ca="1" si="892"/>
        <v/>
      </c>
      <c r="CB500" s="232">
        <f t="shared" ca="1" si="893"/>
        <v>0</v>
      </c>
      <c r="CC500" s="86" t="str">
        <f t="shared" ca="1" si="894"/>
        <v/>
      </c>
      <c r="CD500" s="86" t="str">
        <f t="shared" ca="1" si="895"/>
        <v/>
      </c>
      <c r="CE500" s="609"/>
      <c r="CF500" s="86" t="str">
        <f t="shared" ca="1" si="896"/>
        <v/>
      </c>
      <c r="CG500" s="185" t="str">
        <f t="shared" ca="1" si="897"/>
        <v/>
      </c>
      <c r="CH500" s="246" t="str">
        <f t="shared" ca="1" si="898"/>
        <v>含税額</v>
      </c>
      <c r="CI500" s="247" t="str">
        <f t="shared" ca="1" si="899"/>
        <v/>
      </c>
      <c r="CJ500" s="87" t="str">
        <f ca="1">IFERROR(IF(INDIRECT("'("&amp;'２個別表'!EO500&amp;")'!AR"&amp;84+EP500)&lt;&gt;1,"",1),"")</f>
        <v/>
      </c>
      <c r="CK500" s="244" t="str">
        <f t="shared" ca="1" si="900"/>
        <v/>
      </c>
      <c r="CL500" s="235" t="str">
        <f t="shared" ca="1" si="901"/>
        <v/>
      </c>
      <c r="CM500" s="239" t="str">
        <f t="shared" ca="1" si="902"/>
        <v/>
      </c>
      <c r="CN500" s="77" t="str">
        <f t="shared" ca="1" si="903"/>
        <v/>
      </c>
      <c r="CO500" s="93" t="str">
        <f ca="1">IFERROR(VLOOKUP(CN500,'（様式１号）３整理番号表'!$T$5:$V$15,2,FALSE),"")</f>
        <v/>
      </c>
      <c r="CP500" s="924" t="str">
        <f t="shared" ca="1" si="904"/>
        <v/>
      </c>
      <c r="CQ500" s="93" t="str">
        <f ca="1">IFERROR(VLOOKUP(CP500,'（様式１号）３整理番号表'!$T$19:$V$24,2,FALSE),"")</f>
        <v/>
      </c>
      <c r="CR500" s="924" t="str">
        <f ca="1">IFERROR(IF(INDIRECT("'("&amp;'２個別表'!EO500&amp;")'!AV"&amp;84+EP500)&lt;&gt;1,"",1),"")</f>
        <v/>
      </c>
      <c r="CS500" s="232">
        <f t="shared" ca="1" si="905"/>
        <v>0</v>
      </c>
      <c r="CT500" s="248">
        <f t="shared" ca="1" si="906"/>
        <v>0</v>
      </c>
      <c r="CU500" s="376" t="str">
        <f ca="1">IF(ER500="補強",IF(COUNTIFS($Z$11:Z500,Z500,$W$11:W500,1)=1,"１①",""),IF(COUNTIFS($Z$11:Z500,Z500,$W$11:W500,2)=1,"２①",""))</f>
        <v/>
      </c>
      <c r="CV500" s="57" t="str">
        <f t="shared" ca="1" si="907"/>
        <v/>
      </c>
      <c r="CW500" s="927" t="str">
        <f t="shared" ca="1" si="908"/>
        <v/>
      </c>
      <c r="CX500" s="256" t="str">
        <f t="shared" ca="1" si="909"/>
        <v/>
      </c>
      <c r="CY500" s="256" t="str">
        <f t="shared" ca="1" si="910"/>
        <v/>
      </c>
      <c r="CZ500" s="256" t="str">
        <f t="shared" ca="1" si="911"/>
        <v/>
      </c>
      <c r="DA500" s="256" t="str">
        <f t="shared" ca="1" si="912"/>
        <v/>
      </c>
      <c r="DB500" s="316" t="str">
        <f ca="1">IFERROR(VLOOKUP($CU500,'（様式１号）３整理番号表'!$Z$19:$AB$32,3,FALSE),"")</f>
        <v/>
      </c>
      <c r="DC500" s="259" t="str">
        <f t="shared" ca="1" si="913"/>
        <v>-</v>
      </c>
      <c r="DD500" s="618" t="str">
        <f t="shared" ca="1" si="914"/>
        <v/>
      </c>
      <c r="DE500" s="321" t="str">
        <f ca="1">IF(AND(AO500=18,AS500=1),IF(COUNTIFS($Y$11:Y500,Y500,$AS$11:AS500,1)=1,"２②",""),IF($CU500="１①",INDEX(INDIRECT("'("&amp;$EO500&amp;")'!AR116:BB116"),1,MATCH(INDIRECT("'("&amp;$EO500&amp;")'!C118"),INDIRECT("'("&amp;$EO500&amp;")'!AR119:BB119"),0)),""))</f>
        <v/>
      </c>
      <c r="DF500" s="324" t="str">
        <f t="shared" ca="1" si="915"/>
        <v/>
      </c>
      <c r="DG500" s="313" t="str">
        <f t="shared" ca="1" si="916"/>
        <v/>
      </c>
      <c r="DH500" s="313" t="str">
        <f t="shared" ca="1" si="917"/>
        <v/>
      </c>
      <c r="DI500" s="313" t="str">
        <f t="shared" ca="1" si="918"/>
        <v/>
      </c>
      <c r="DJ500" s="313" t="str">
        <f t="shared" ca="1" si="919"/>
        <v/>
      </c>
      <c r="DK500" s="328" t="str">
        <f t="shared" ca="1" si="920"/>
        <v/>
      </c>
      <c r="DL500" s="334" t="str">
        <f t="shared" ca="1" si="921"/>
        <v/>
      </c>
      <c r="DM500" s="915" t="str">
        <f t="shared" ca="1" si="922"/>
        <v/>
      </c>
      <c r="DN500" s="15"/>
      <c r="DO500" s="324"/>
      <c r="DP500" s="16"/>
      <c r="DQ500" s="16"/>
      <c r="DR500" s="16"/>
      <c r="DS500" s="16"/>
      <c r="DT500" s="318" t="str">
        <f>IFERROR(VLOOKUP($DN500,'（様式１号）３整理番号表'!$Z$19:$AB$32,3,FALSE),"")</f>
        <v/>
      </c>
      <c r="DU500" s="259" t="str">
        <f t="shared" si="923"/>
        <v/>
      </c>
      <c r="DV500" s="14"/>
      <c r="DW500" s="17" t="str">
        <f t="shared" ca="1" si="924"/>
        <v/>
      </c>
      <c r="DX500" s="88" t="str">
        <f t="shared" ca="1" si="941"/>
        <v/>
      </c>
      <c r="DZ500" s="339">
        <f t="shared" ca="1" si="945"/>
        <v>0</v>
      </c>
      <c r="EA500" s="339">
        <f t="shared" ca="1" si="945"/>
        <v>0</v>
      </c>
      <c r="EB500" s="339">
        <f t="shared" ca="1" si="945"/>
        <v>0</v>
      </c>
      <c r="EC500" s="339">
        <f t="shared" ca="1" si="945"/>
        <v>0</v>
      </c>
      <c r="ED500" s="339">
        <f t="shared" ca="1" si="945"/>
        <v>0</v>
      </c>
      <c r="EE500" s="339">
        <f t="shared" ca="1" si="945"/>
        <v>0</v>
      </c>
      <c r="EF500" s="339">
        <f t="shared" ca="1" si="945"/>
        <v>0</v>
      </c>
      <c r="EG500" s="339">
        <f t="shared" ca="1" si="945"/>
        <v>0</v>
      </c>
      <c r="EH500" s="339">
        <f t="shared" ca="1" si="945"/>
        <v>0</v>
      </c>
      <c r="EI500" s="339">
        <f t="shared" ca="1" si="945"/>
        <v>0</v>
      </c>
      <c r="EJ500" s="339">
        <f t="shared" ca="1" si="945"/>
        <v>0</v>
      </c>
      <c r="EK500" s="339">
        <f t="shared" ca="1" si="945"/>
        <v>0</v>
      </c>
      <c r="EL500" s="339">
        <f t="shared" ca="1" si="945"/>
        <v>0</v>
      </c>
      <c r="EM500" s="339">
        <f t="shared" ca="1" si="945"/>
        <v>0</v>
      </c>
      <c r="EO500" s="919" t="str">
        <f t="shared" ca="1" si="843"/>
        <v/>
      </c>
      <c r="EP500" s="919" t="str">
        <f t="shared" ca="1" si="925"/>
        <v/>
      </c>
      <c r="EQ500" s="919" t="str">
        <f t="shared" ca="1" si="926"/>
        <v/>
      </c>
      <c r="ER500" s="919" t="str">
        <f t="shared" ca="1" si="927"/>
        <v/>
      </c>
      <c r="ES500" s="919" t="str">
        <f ca="1">IFERROR(INDEX('郵便番号（石川県）'!$A$3:$F$2574,MATCH(INDIRECT("'("&amp;EO500&amp;")'!E7"),'郵便番号（石川県）'!$A$3:$A$2574,0),6),"")</f>
        <v/>
      </c>
      <c r="ET500" s="919" t="str">
        <f ca="1">IFERROR(INDEX('郵便番号（石川県）'!$A$3:$F$2574,MATCH(INDIRECT("'("&amp;$EO500&amp;")'!E7"),'郵便番号（石川県）'!$A$3:$A$2574,0),5),"")</f>
        <v/>
      </c>
      <c r="EU500" s="919" t="str">
        <f t="shared" ca="1" si="928"/>
        <v/>
      </c>
      <c r="EV500" s="919" t="str">
        <f t="shared" ca="1" si="929"/>
        <v/>
      </c>
      <c r="EW500" s="919" t="str">
        <f t="shared" ca="1" si="930"/>
        <v/>
      </c>
      <c r="EX500" s="919" t="str">
        <f t="shared" ca="1" si="931"/>
        <v/>
      </c>
      <c r="EY500" s="919" t="str">
        <f t="shared" ca="1" si="932"/>
        <v/>
      </c>
      <c r="EZ500" s="919" t="str">
        <f t="shared" ca="1" si="933"/>
        <v/>
      </c>
      <c r="FA500" s="919" t="str">
        <f t="shared" ca="1" si="934"/>
        <v/>
      </c>
      <c r="FB500" s="919" t="str">
        <f t="shared" ca="1" si="935"/>
        <v/>
      </c>
      <c r="FC500" s="919" t="str">
        <f t="shared" ca="1" si="936"/>
        <v/>
      </c>
      <c r="FD500" s="627" t="str">
        <f t="shared" ca="1" si="937"/>
        <v/>
      </c>
      <c r="FE500" s="630">
        <v>490</v>
      </c>
      <c r="FF500" s="299" t="str">
        <f t="shared" ca="1" si="938"/>
        <v/>
      </c>
      <c r="FG500" s="993" t="str">
        <f t="shared" ca="1" si="939"/>
        <v/>
      </c>
      <c r="FH500" s="919" t="str">
        <f t="shared" ca="1" si="940"/>
        <v/>
      </c>
      <c r="FI500" s="299">
        <f ca="1">COUNTIF($FH$11:FH500,"■")</f>
        <v>0</v>
      </c>
    </row>
    <row r="501" spans="1:165" ht="34.5" customHeight="1">
      <c r="A501" s="445">
        <f t="shared" ca="1" si="844"/>
        <v>0</v>
      </c>
      <c r="B501" s="446">
        <f>IF(R501&lt;&gt;"",IF(COUNTIF(R$11:R501,R501)=1,MAX(B$11:B500)+1,INDEX(B$11:B500,MATCH(R501,R$11:R500,0),1)),0)</f>
        <v>1</v>
      </c>
      <c r="C501" s="446">
        <f ca="1">IF(T501&lt;&gt;"",IF(COUNTIF(T$11:T501,T501)=1,MAX(C$11:C500)+1,INDEX(C$11:C500,MATCH(T501,T$11:T500,0),1)),0)</f>
        <v>0</v>
      </c>
      <c r="D501" s="446">
        <f ca="1">IF(U501&lt;&gt;"",IF(COUNTIF(U$11:U501,U501)=1,MAX(D$11:D500)+1,INDEX(D$11:D500,MATCH(U501,U$11:U500,0),1)),0)</f>
        <v>0</v>
      </c>
      <c r="E501" s="446">
        <f ca="1">IF(S501&lt;&gt;"",IF(COUNTIF(S$11:S501,S501)=1,MAX(E$11:E500)+1,INDEX(E$11:E500,MATCH(S501,S$11:S500,0),1)),0)</f>
        <v>0</v>
      </c>
      <c r="F501" s="446">
        <f ca="1">IF(Z501&lt;&gt;"",IF(COUNTIF(Z$11:Z501,Z501)=1,MAX(F$11:F500)+1,INDEX(F$11:F500,MATCH(Z501,Z$11:Z500,0),1)),0)</f>
        <v>0</v>
      </c>
      <c r="G501" s="447" cm="1">
        <f t="array" aca="1" ref="G501" ca="1">IF(Z501&lt;&gt;"",IF(COUNTIFS(Z$11:Z501,Z501,W$11:W501,W501)=1,MAX(G$11:G500)+1,INDEX(G$11:G500,MATCH(Z501&amp;W501,Z$11:Z500&amp;W$11:W501,0),1)),0)</f>
        <v>0</v>
      </c>
      <c r="H501" s="447">
        <f t="shared" ca="1" si="845"/>
        <v>0</v>
      </c>
      <c r="I501" s="447">
        <f ca="1">IF(T501="",0,IF(COUNTIF(T$11:T501,T501)=1,1,0))</f>
        <v>0</v>
      </c>
      <c r="J501" s="447">
        <f ca="1">IF(U501="",0,IF(COUNTIF(U$11:U501,U501)=1,1,0))</f>
        <v>0</v>
      </c>
      <c r="K501" s="447">
        <f ca="1">IF(S501="",0,IF(COUNTIF(S$11:S501,S501)=1,1,0))</f>
        <v>0</v>
      </c>
      <c r="L501" s="446">
        <f ca="1">IF(Z501="",0,IF(COUNTIF(Z$11:Z501,Z501)=1,1,0))</f>
        <v>0</v>
      </c>
      <c r="M501" s="767">
        <f ca="1">IF($W501=2,IF(COUNTIFS($W$11:$W501,2,$Z$11:$Z501,$Z501)=1,1,0),0)</f>
        <v>0</v>
      </c>
      <c r="N501" s="767">
        <f ca="1">IF($W501=1,IF(COUNTIFS($W$11:$W501,2,$Z$11:$Z501,$Z501)=1,1,0),0)</f>
        <v>0</v>
      </c>
      <c r="O501" s="446">
        <f ca="1">IF(H501=0,0,IF(COUNTIF(Z$11:Z501,Z501)=1,1,0))</f>
        <v>0</v>
      </c>
      <c r="P501" s="448" t="str">
        <f t="shared" ca="1" si="846"/>
        <v>石川県</v>
      </c>
      <c r="Q501" s="89">
        <f t="shared" ca="1" si="847"/>
        <v>491</v>
      </c>
      <c r="R501" s="170" t="s">
        <v>459</v>
      </c>
      <c r="S501" s="357" t="str">
        <f t="shared" ca="1" si="848"/>
        <v/>
      </c>
      <c r="T501" s="357" t="str">
        <f t="shared" ca="1" si="849"/>
        <v/>
      </c>
      <c r="U501" s="58" t="str">
        <f t="shared" ca="1" si="850"/>
        <v/>
      </c>
      <c r="V501" s="58" t="str">
        <f t="shared" ca="1" si="851"/>
        <v/>
      </c>
      <c r="W501" s="920" t="str">
        <f t="shared" ca="1" si="852"/>
        <v/>
      </c>
      <c r="X501" s="369">
        <f ca="1">IFERROR(VLOOKUP(W501,'（様式１号）３整理番号表'!$B$4:$H$5,2,FALSE),0)</f>
        <v>0</v>
      </c>
      <c r="Y501" s="768" t="str" cm="1">
        <f t="array" aca="1" ref="Y501" ca="1">IF(AND(D501=0,F501=0),"",IF(COUNTIF(D$11:D501,D501)=1,1,IF(COUNTIFS(D$11:D501,D501,F$11:F501,F501)=1,INDEX((D$11:D501,F$11:F501,Y$11:Y501),MATCH(_xlfn.MAXIFS(F$11:F500,D$11:D500,D501),$F$11:F501,0),1,3)+1,INDEX((D$11:D501,F$11:F501,Y$11:Y501),MATCH(D501&amp;F501,D$11:D501&amp;F$11:F501,0),1,3))))</f>
        <v/>
      </c>
      <c r="Z501" s="40" t="str">
        <f t="shared" ca="1" si="853"/>
        <v/>
      </c>
      <c r="AA501" s="924" t="str">
        <f t="shared" ca="1" si="854"/>
        <v/>
      </c>
      <c r="AB501" s="93">
        <f ca="1">IFERROR(VLOOKUP(AA501,'（様式１号）３整理番号表'!$B$10:$H$16,2,FALSE),0)</f>
        <v>0</v>
      </c>
      <c r="AC501" s="924" t="str">
        <f t="shared" ca="1" si="855"/>
        <v/>
      </c>
      <c r="AD501" s="924" t="str">
        <f t="shared" ca="1" si="856"/>
        <v/>
      </c>
      <c r="AE501" s="93">
        <f ca="1">IFERROR(VLOOKUP(AD501,'（様式１号）３整理番号表'!$B$21:$H$22,2,FALSE),0)</f>
        <v>0</v>
      </c>
      <c r="AF501" s="924" t="str">
        <f t="shared" ca="1" si="857"/>
        <v/>
      </c>
      <c r="AG501" s="93">
        <f ca="1">IFERROR(VLOOKUP(AF501,'（様式１号）３整理番号表'!$B$26:$H$31,2,FALSE),0)</f>
        <v>0</v>
      </c>
      <c r="AH501" s="924" t="str">
        <f t="shared" ca="1" si="858"/>
        <v/>
      </c>
      <c r="AI501" s="93">
        <f ca="1">IFERROR(VLOOKUP(AH501,'（様式１号）３整理番号表'!$J$5:$N$59,2,FALSE),0)</f>
        <v>0</v>
      </c>
      <c r="AJ501" s="77" t="str">
        <f t="shared" ca="1" si="859"/>
        <v/>
      </c>
      <c r="AK501" s="93">
        <f ca="1">IFERROR(VLOOKUP(AJ501,'（様式１号）３整理番号表'!$P$5:$R$29,2,FALSE),0)</f>
        <v>0</v>
      </c>
      <c r="AL501" s="921" t="str">
        <f t="shared" ca="1" si="860"/>
        <v/>
      </c>
      <c r="AM501" s="921" t="str">
        <f t="shared" ca="1" si="861"/>
        <v/>
      </c>
      <c r="AN501" s="921"/>
      <c r="AO501" s="77" t="str">
        <f t="shared" ca="1" si="862"/>
        <v/>
      </c>
      <c r="AP501" s="93">
        <f ca="1">IFERROR(VLOOKUP(AO501,'（様式１号）３整理番号表'!$P$5:$R$29,2,FALSE),0)</f>
        <v>0</v>
      </c>
      <c r="AQ501" s="924" t="str">
        <f t="shared" ca="1" si="863"/>
        <v/>
      </c>
      <c r="AR501" s="93">
        <f t="shared" ca="1" si="864"/>
        <v>0</v>
      </c>
      <c r="AS501" s="924" t="str">
        <f t="shared" ca="1" si="865"/>
        <v/>
      </c>
      <c r="AT501" s="40" t="str">
        <f t="shared" ca="1" si="866"/>
        <v/>
      </c>
      <c r="AU501" s="93" t="str">
        <f t="shared" ca="1" si="867"/>
        <v/>
      </c>
      <c r="AV501" s="923" t="str">
        <f t="shared" ca="1" si="868"/>
        <v/>
      </c>
      <c r="AW501" s="926" t="str">
        <f t="shared" ca="1" si="869"/>
        <v/>
      </c>
      <c r="AX501" s="925" t="str">
        <f t="shared" ca="1" si="870"/>
        <v/>
      </c>
      <c r="AY501" s="925" t="str">
        <f t="shared" ca="1" si="870"/>
        <v/>
      </c>
      <c r="AZ501" s="925" t="str">
        <f t="shared" ca="1" si="870"/>
        <v/>
      </c>
      <c r="BA501" s="925" t="str">
        <f t="shared" ca="1" si="870"/>
        <v/>
      </c>
      <c r="BB501" s="925" t="str">
        <f t="shared" ca="1" si="871"/>
        <v/>
      </c>
      <c r="BC501" s="925" t="str">
        <f t="shared" ca="1" si="872"/>
        <v/>
      </c>
      <c r="BD501" s="925" t="str">
        <f t="shared" ca="1" si="872"/>
        <v/>
      </c>
      <c r="BE501" s="925" t="str">
        <f t="shared" ca="1" si="872"/>
        <v/>
      </c>
      <c r="BF501" s="77" t="str">
        <f t="shared" ca="1" si="873"/>
        <v/>
      </c>
      <c r="BG501" s="924" t="str">
        <f t="shared" ca="1" si="874"/>
        <v/>
      </c>
      <c r="BH501" s="94">
        <f ca="1">IF(BF501&lt;&gt;"",INDEX('（様式１号）３整理番号表'!$AB$7:$AQ$12,MATCH(BF501,'（様式１号）３整理番号表'!$AA$7:$AA$12,0),MATCH(BG501,'（様式１号）３整理番号表'!$AB$6:$AQ$6,0)),0)</f>
        <v>0</v>
      </c>
      <c r="BI501" s="921" t="str">
        <f t="shared" ca="1" si="875"/>
        <v/>
      </c>
      <c r="BJ501" s="922" t="str">
        <f t="shared" ca="1" si="876"/>
        <v/>
      </c>
      <c r="BK501" s="926" t="str">
        <f t="shared" ca="1" si="877"/>
        <v/>
      </c>
      <c r="BL501" s="922" t="str">
        <f t="shared" ca="1" si="878"/>
        <v/>
      </c>
      <c r="BM501" s="79" t="str">
        <f t="shared" ca="1" si="879"/>
        <v/>
      </c>
      <c r="BN501" s="82" t="str">
        <f t="shared" ca="1" si="880"/>
        <v/>
      </c>
      <c r="BO501" s="83" t="str">
        <f t="shared" ca="1" si="881"/>
        <v/>
      </c>
      <c r="BP501" s="84" t="str">
        <f t="shared" ca="1" si="882"/>
        <v/>
      </c>
      <c r="BQ501" s="82" t="str">
        <f t="shared" ca="1" si="883"/>
        <v/>
      </c>
      <c r="BR501" s="97" t="str">
        <f t="shared" ca="1" si="884"/>
        <v/>
      </c>
      <c r="BS501" s="95" t="str">
        <f t="shared" ca="1" si="885"/>
        <v/>
      </c>
      <c r="BT501" s="184" t="str">
        <f t="shared" ca="1" si="886"/>
        <v/>
      </c>
      <c r="BU501" s="611" t="str">
        <f t="shared" ca="1" si="887"/>
        <v/>
      </c>
      <c r="BV501" s="77" t="str">
        <f t="shared" ca="1" si="888"/>
        <v/>
      </c>
      <c r="BW501" s="85" t="str">
        <f t="shared" ca="1" si="889"/>
        <v/>
      </c>
      <c r="BX501" s="86" t="str">
        <f t="shared" ca="1" si="890"/>
        <v/>
      </c>
      <c r="BY501" s="231">
        <f ca="1">IF('ポイント要件確認等（個別表）'!AD501=1,ROUNDDOWN('ポイント要件確認等（個別表）'!AV501,-3),IF('ポイント要件確認等（個別表）'!AD501=2,ROUNDDOWN('ポイント要件確認等（個別表）'!BH501,-3),IF('ポイント要件確認等（個別表）'!AD501=3,ROUNDDOWN('ポイント要件確認等（個別表）'!BT501,-3),0)))</f>
        <v>0</v>
      </c>
      <c r="BZ501" s="86" t="str">
        <f t="shared" ca="1" si="891"/>
        <v/>
      </c>
      <c r="CA501" s="232" t="str">
        <f t="shared" ca="1" si="892"/>
        <v/>
      </c>
      <c r="CB501" s="232">
        <f t="shared" ca="1" si="893"/>
        <v>0</v>
      </c>
      <c r="CC501" s="86" t="str">
        <f t="shared" ca="1" si="894"/>
        <v/>
      </c>
      <c r="CD501" s="86" t="str">
        <f t="shared" ca="1" si="895"/>
        <v/>
      </c>
      <c r="CE501" s="609"/>
      <c r="CF501" s="86" t="str">
        <f t="shared" ca="1" si="896"/>
        <v/>
      </c>
      <c r="CG501" s="185" t="str">
        <f t="shared" ca="1" si="897"/>
        <v/>
      </c>
      <c r="CH501" s="246" t="str">
        <f t="shared" ca="1" si="898"/>
        <v>含税額</v>
      </c>
      <c r="CI501" s="247" t="str">
        <f t="shared" ca="1" si="899"/>
        <v/>
      </c>
      <c r="CJ501" s="87" t="str">
        <f ca="1">IFERROR(IF(INDIRECT("'("&amp;'２個別表'!EO501&amp;")'!AR"&amp;84+EP501)&lt;&gt;1,"",1),"")</f>
        <v/>
      </c>
      <c r="CK501" s="244" t="str">
        <f t="shared" ca="1" si="900"/>
        <v/>
      </c>
      <c r="CL501" s="235" t="str">
        <f t="shared" ca="1" si="901"/>
        <v/>
      </c>
      <c r="CM501" s="239" t="str">
        <f t="shared" ca="1" si="902"/>
        <v/>
      </c>
      <c r="CN501" s="77" t="str">
        <f t="shared" ca="1" si="903"/>
        <v/>
      </c>
      <c r="CO501" s="93" t="str">
        <f ca="1">IFERROR(VLOOKUP(CN501,'（様式１号）３整理番号表'!$T$5:$V$15,2,FALSE),"")</f>
        <v/>
      </c>
      <c r="CP501" s="924" t="str">
        <f t="shared" ca="1" si="904"/>
        <v/>
      </c>
      <c r="CQ501" s="93" t="str">
        <f ca="1">IFERROR(VLOOKUP(CP501,'（様式１号）３整理番号表'!$T$19:$V$24,2,FALSE),"")</f>
        <v/>
      </c>
      <c r="CR501" s="924" t="str">
        <f ca="1">IFERROR(IF(INDIRECT("'("&amp;'２個別表'!EO501&amp;")'!AV"&amp;84+EP501)&lt;&gt;1,"",1),"")</f>
        <v/>
      </c>
      <c r="CS501" s="232">
        <f t="shared" ca="1" si="905"/>
        <v>0</v>
      </c>
      <c r="CT501" s="248">
        <f t="shared" ca="1" si="906"/>
        <v>0</v>
      </c>
      <c r="CU501" s="376" t="str">
        <f ca="1">IF(ER501="補強",IF(COUNTIFS($Z$11:Z501,Z501,$W$11:W501,1)=1,"１①",""),IF(COUNTIFS($Z$11:Z501,Z501,$W$11:W501,2)=1,"２①",""))</f>
        <v/>
      </c>
      <c r="CV501" s="57" t="str">
        <f t="shared" ca="1" si="907"/>
        <v/>
      </c>
      <c r="CW501" s="927" t="str">
        <f t="shared" ca="1" si="908"/>
        <v/>
      </c>
      <c r="CX501" s="256" t="str">
        <f t="shared" ca="1" si="909"/>
        <v/>
      </c>
      <c r="CY501" s="256" t="str">
        <f t="shared" ca="1" si="910"/>
        <v/>
      </c>
      <c r="CZ501" s="256" t="str">
        <f t="shared" ca="1" si="911"/>
        <v/>
      </c>
      <c r="DA501" s="256" t="str">
        <f t="shared" ca="1" si="912"/>
        <v/>
      </c>
      <c r="DB501" s="316" t="str">
        <f ca="1">IFERROR(VLOOKUP($CU501,'（様式１号）３整理番号表'!$Z$19:$AB$32,3,FALSE),"")</f>
        <v/>
      </c>
      <c r="DC501" s="259" t="str">
        <f t="shared" ca="1" si="913"/>
        <v>-</v>
      </c>
      <c r="DD501" s="618" t="str">
        <f t="shared" ca="1" si="914"/>
        <v/>
      </c>
      <c r="DE501" s="321" t="str">
        <f ca="1">IF(AND(AO501=18,AS501=1),IF(COUNTIFS($Y$11:Y501,Y501,$AS$11:AS501,1)=1,"２②",""),IF($CU501="１①",INDEX(INDIRECT("'("&amp;$EO501&amp;")'!AR116:BB116"),1,MATCH(INDIRECT("'("&amp;$EO501&amp;")'!C118"),INDIRECT("'("&amp;$EO501&amp;")'!AR119:BB119"),0)),""))</f>
        <v/>
      </c>
      <c r="DF501" s="324" t="str">
        <f t="shared" ca="1" si="915"/>
        <v/>
      </c>
      <c r="DG501" s="313" t="str">
        <f t="shared" ca="1" si="916"/>
        <v/>
      </c>
      <c r="DH501" s="313" t="str">
        <f t="shared" ca="1" si="917"/>
        <v/>
      </c>
      <c r="DI501" s="313" t="str">
        <f t="shared" ca="1" si="918"/>
        <v/>
      </c>
      <c r="DJ501" s="313" t="str">
        <f t="shared" ca="1" si="919"/>
        <v/>
      </c>
      <c r="DK501" s="328" t="str">
        <f t="shared" ca="1" si="920"/>
        <v/>
      </c>
      <c r="DL501" s="334" t="str">
        <f t="shared" ca="1" si="921"/>
        <v/>
      </c>
      <c r="DM501" s="915" t="str">
        <f t="shared" ca="1" si="922"/>
        <v/>
      </c>
      <c r="DN501" s="15"/>
      <c r="DO501" s="324"/>
      <c r="DP501" s="16"/>
      <c r="DQ501" s="16"/>
      <c r="DR501" s="16"/>
      <c r="DS501" s="16"/>
      <c r="DT501" s="318" t="str">
        <f>IFERROR(VLOOKUP($DN501,'（様式１号）３整理番号表'!$Z$19:$AB$32,3,FALSE),"")</f>
        <v/>
      </c>
      <c r="DU501" s="259" t="str">
        <f t="shared" si="923"/>
        <v/>
      </c>
      <c r="DV501" s="14"/>
      <c r="DW501" s="17" t="str">
        <f t="shared" ca="1" si="924"/>
        <v/>
      </c>
      <c r="DX501" s="88" t="str">
        <f t="shared" ca="1" si="941"/>
        <v/>
      </c>
      <c r="DZ501" s="339">
        <f t="shared" ca="1" si="945"/>
        <v>0</v>
      </c>
      <c r="EA501" s="339">
        <f t="shared" ca="1" si="945"/>
        <v>0</v>
      </c>
      <c r="EB501" s="339">
        <f t="shared" ca="1" si="945"/>
        <v>0</v>
      </c>
      <c r="EC501" s="339">
        <f t="shared" ca="1" si="945"/>
        <v>0</v>
      </c>
      <c r="ED501" s="339">
        <f t="shared" ca="1" si="945"/>
        <v>0</v>
      </c>
      <c r="EE501" s="339">
        <f t="shared" ca="1" si="945"/>
        <v>0</v>
      </c>
      <c r="EF501" s="339">
        <f t="shared" ca="1" si="945"/>
        <v>0</v>
      </c>
      <c r="EG501" s="339">
        <f t="shared" ca="1" si="945"/>
        <v>0</v>
      </c>
      <c r="EH501" s="339">
        <f t="shared" ca="1" si="945"/>
        <v>0</v>
      </c>
      <c r="EI501" s="339">
        <f t="shared" ca="1" si="945"/>
        <v>0</v>
      </c>
      <c r="EJ501" s="339">
        <f t="shared" ca="1" si="945"/>
        <v>0</v>
      </c>
      <c r="EK501" s="339">
        <f t="shared" ca="1" si="945"/>
        <v>0</v>
      </c>
      <c r="EL501" s="339">
        <f t="shared" ca="1" si="945"/>
        <v>0</v>
      </c>
      <c r="EM501" s="339">
        <f t="shared" ca="1" si="945"/>
        <v>0</v>
      </c>
      <c r="EO501" s="919" t="str">
        <f t="shared" ca="1" si="843"/>
        <v/>
      </c>
      <c r="EP501" s="919" t="str">
        <f t="shared" ca="1" si="925"/>
        <v/>
      </c>
      <c r="EQ501" s="919" t="str">
        <f t="shared" ca="1" si="926"/>
        <v/>
      </c>
      <c r="ER501" s="919" t="str">
        <f t="shared" ca="1" si="927"/>
        <v/>
      </c>
      <c r="ES501" s="919" t="str">
        <f ca="1">IFERROR(INDEX('郵便番号（石川県）'!$A$3:$F$2574,MATCH(INDIRECT("'("&amp;EO501&amp;")'!E7"),'郵便番号（石川県）'!$A$3:$A$2574,0),6),"")</f>
        <v/>
      </c>
      <c r="ET501" s="919" t="str">
        <f ca="1">IFERROR(INDEX('郵便番号（石川県）'!$A$3:$F$2574,MATCH(INDIRECT("'("&amp;$EO501&amp;")'!E7"),'郵便番号（石川県）'!$A$3:$A$2574,0),5),"")</f>
        <v/>
      </c>
      <c r="EU501" s="919" t="str">
        <f t="shared" ca="1" si="928"/>
        <v/>
      </c>
      <c r="EV501" s="919" t="str">
        <f t="shared" ca="1" si="929"/>
        <v/>
      </c>
      <c r="EW501" s="919" t="str">
        <f t="shared" ca="1" si="930"/>
        <v/>
      </c>
      <c r="EX501" s="919" t="str">
        <f t="shared" ca="1" si="931"/>
        <v/>
      </c>
      <c r="EY501" s="919" t="str">
        <f t="shared" ca="1" si="932"/>
        <v/>
      </c>
      <c r="EZ501" s="919" t="str">
        <f t="shared" ca="1" si="933"/>
        <v/>
      </c>
      <c r="FA501" s="919" t="str">
        <f t="shared" ca="1" si="934"/>
        <v/>
      </c>
      <c r="FB501" s="919" t="str">
        <f t="shared" ca="1" si="935"/>
        <v/>
      </c>
      <c r="FC501" s="919" t="str">
        <f t="shared" ca="1" si="936"/>
        <v/>
      </c>
      <c r="FD501" s="627" t="str">
        <f t="shared" ca="1" si="937"/>
        <v/>
      </c>
      <c r="FE501" s="630">
        <v>491</v>
      </c>
      <c r="FF501" s="299" t="str">
        <f t="shared" ca="1" si="938"/>
        <v/>
      </c>
      <c r="FG501" s="993" t="str">
        <f t="shared" ca="1" si="939"/>
        <v/>
      </c>
      <c r="FH501" s="919" t="str">
        <f t="shared" ca="1" si="940"/>
        <v/>
      </c>
      <c r="FI501" s="299">
        <f ca="1">COUNTIF($FH$11:FH501,"■")</f>
        <v>0</v>
      </c>
    </row>
    <row r="502" spans="1:165" ht="34.5" customHeight="1">
      <c r="A502" s="445">
        <f t="shared" ca="1" si="844"/>
        <v>0</v>
      </c>
      <c r="B502" s="446">
        <f>IF(R502&lt;&gt;"",IF(COUNTIF(R$11:R502,R502)=1,MAX(B$11:B501)+1,INDEX(B$11:B501,MATCH(R502,R$11:R501,0),1)),0)</f>
        <v>1</v>
      </c>
      <c r="C502" s="446">
        <f ca="1">IF(T502&lt;&gt;"",IF(COUNTIF(T$11:T502,T502)=1,MAX(C$11:C501)+1,INDEX(C$11:C501,MATCH(T502,T$11:T501,0),1)),0)</f>
        <v>0</v>
      </c>
      <c r="D502" s="446">
        <f ca="1">IF(U502&lt;&gt;"",IF(COUNTIF(U$11:U502,U502)=1,MAX(D$11:D501)+1,INDEX(D$11:D501,MATCH(U502,U$11:U501,0),1)),0)</f>
        <v>0</v>
      </c>
      <c r="E502" s="446">
        <f ca="1">IF(S502&lt;&gt;"",IF(COUNTIF(S$11:S502,S502)=1,MAX(E$11:E501)+1,INDEX(E$11:E501,MATCH(S502,S$11:S501,0),1)),0)</f>
        <v>0</v>
      </c>
      <c r="F502" s="446">
        <f ca="1">IF(Z502&lt;&gt;"",IF(COUNTIF(Z$11:Z502,Z502)=1,MAX(F$11:F501)+1,INDEX(F$11:F501,MATCH(Z502,Z$11:Z501,0),1)),0)</f>
        <v>0</v>
      </c>
      <c r="G502" s="447" cm="1">
        <f t="array" aca="1" ref="G502" ca="1">IF(Z502&lt;&gt;"",IF(COUNTIFS(Z$11:Z502,Z502,W$11:W502,W502)=1,MAX(G$11:G501)+1,INDEX(G$11:G501,MATCH(Z502&amp;W502,Z$11:Z501&amp;W$11:W502,0),1)),0)</f>
        <v>0</v>
      </c>
      <c r="H502" s="447">
        <f t="shared" ca="1" si="845"/>
        <v>0</v>
      </c>
      <c r="I502" s="447">
        <f ca="1">IF(T502="",0,IF(COUNTIF(T$11:T502,T502)=1,1,0))</f>
        <v>0</v>
      </c>
      <c r="J502" s="447">
        <f ca="1">IF(U502="",0,IF(COUNTIF(U$11:U502,U502)=1,1,0))</f>
        <v>0</v>
      </c>
      <c r="K502" s="447">
        <f ca="1">IF(S502="",0,IF(COUNTIF(S$11:S502,S502)=1,1,0))</f>
        <v>0</v>
      </c>
      <c r="L502" s="446">
        <f ca="1">IF(Z502="",0,IF(COUNTIF(Z$11:Z502,Z502)=1,1,0))</f>
        <v>0</v>
      </c>
      <c r="M502" s="767">
        <f ca="1">IF($W502=2,IF(COUNTIFS($W$11:$W502,2,$Z$11:$Z502,$Z502)=1,1,0),0)</f>
        <v>0</v>
      </c>
      <c r="N502" s="767">
        <f ca="1">IF($W502=1,IF(COUNTIFS($W$11:$W502,2,$Z$11:$Z502,$Z502)=1,1,0),0)</f>
        <v>0</v>
      </c>
      <c r="O502" s="446">
        <f ca="1">IF(H502=0,0,IF(COUNTIF(Z$11:Z502,Z502)=1,1,0))</f>
        <v>0</v>
      </c>
      <c r="P502" s="448" t="str">
        <f t="shared" ca="1" si="846"/>
        <v>石川県</v>
      </c>
      <c r="Q502" s="89">
        <f t="shared" ca="1" si="847"/>
        <v>492</v>
      </c>
      <c r="R502" s="170" t="s">
        <v>459</v>
      </c>
      <c r="S502" s="357" t="str">
        <f t="shared" ca="1" si="848"/>
        <v/>
      </c>
      <c r="T502" s="357" t="str">
        <f t="shared" ca="1" si="849"/>
        <v/>
      </c>
      <c r="U502" s="58" t="str">
        <f t="shared" ca="1" si="850"/>
        <v/>
      </c>
      <c r="V502" s="58" t="str">
        <f t="shared" ca="1" si="851"/>
        <v/>
      </c>
      <c r="W502" s="920" t="str">
        <f t="shared" ca="1" si="852"/>
        <v/>
      </c>
      <c r="X502" s="369">
        <f ca="1">IFERROR(VLOOKUP(W502,'（様式１号）３整理番号表'!$B$4:$H$5,2,FALSE),0)</f>
        <v>0</v>
      </c>
      <c r="Y502" s="768" t="str" cm="1">
        <f t="array" aca="1" ref="Y502" ca="1">IF(AND(D502=0,F502=0),"",IF(COUNTIF(D$11:D502,D502)=1,1,IF(COUNTIFS(D$11:D502,D502,F$11:F502,F502)=1,INDEX((D$11:D502,F$11:F502,Y$11:Y502),MATCH(_xlfn.MAXIFS(F$11:F501,D$11:D501,D502),$F$11:F502,0),1,3)+1,INDEX((D$11:D502,F$11:F502,Y$11:Y502),MATCH(D502&amp;F502,D$11:D502&amp;F$11:F502,0),1,3))))</f>
        <v/>
      </c>
      <c r="Z502" s="40" t="str">
        <f t="shared" ca="1" si="853"/>
        <v/>
      </c>
      <c r="AA502" s="924" t="str">
        <f t="shared" ca="1" si="854"/>
        <v/>
      </c>
      <c r="AB502" s="93">
        <f ca="1">IFERROR(VLOOKUP(AA502,'（様式１号）３整理番号表'!$B$10:$H$16,2,FALSE),0)</f>
        <v>0</v>
      </c>
      <c r="AC502" s="924" t="str">
        <f t="shared" ca="1" si="855"/>
        <v/>
      </c>
      <c r="AD502" s="924" t="str">
        <f t="shared" ca="1" si="856"/>
        <v/>
      </c>
      <c r="AE502" s="93">
        <f ca="1">IFERROR(VLOOKUP(AD502,'（様式１号）３整理番号表'!$B$21:$H$22,2,FALSE),0)</f>
        <v>0</v>
      </c>
      <c r="AF502" s="924" t="str">
        <f t="shared" ca="1" si="857"/>
        <v/>
      </c>
      <c r="AG502" s="93">
        <f ca="1">IFERROR(VLOOKUP(AF502,'（様式１号）３整理番号表'!$B$26:$H$31,2,FALSE),0)</f>
        <v>0</v>
      </c>
      <c r="AH502" s="924" t="str">
        <f t="shared" ca="1" si="858"/>
        <v/>
      </c>
      <c r="AI502" s="93">
        <f ca="1">IFERROR(VLOOKUP(AH502,'（様式１号）３整理番号表'!$J$5:$N$59,2,FALSE),0)</f>
        <v>0</v>
      </c>
      <c r="AJ502" s="77" t="str">
        <f t="shared" ca="1" si="859"/>
        <v/>
      </c>
      <c r="AK502" s="93">
        <f ca="1">IFERROR(VLOOKUP(AJ502,'（様式１号）３整理番号表'!$P$5:$R$29,2,FALSE),0)</f>
        <v>0</v>
      </c>
      <c r="AL502" s="921" t="str">
        <f t="shared" ca="1" si="860"/>
        <v/>
      </c>
      <c r="AM502" s="921" t="str">
        <f t="shared" ca="1" si="861"/>
        <v/>
      </c>
      <c r="AN502" s="921"/>
      <c r="AO502" s="77" t="str">
        <f t="shared" ca="1" si="862"/>
        <v/>
      </c>
      <c r="AP502" s="93">
        <f ca="1">IFERROR(VLOOKUP(AO502,'（様式１号）３整理番号表'!$P$5:$R$29,2,FALSE),0)</f>
        <v>0</v>
      </c>
      <c r="AQ502" s="924" t="str">
        <f t="shared" ca="1" si="863"/>
        <v/>
      </c>
      <c r="AR502" s="93">
        <f t="shared" ca="1" si="864"/>
        <v>0</v>
      </c>
      <c r="AS502" s="924" t="str">
        <f t="shared" ca="1" si="865"/>
        <v/>
      </c>
      <c r="AT502" s="40" t="str">
        <f t="shared" ca="1" si="866"/>
        <v/>
      </c>
      <c r="AU502" s="93" t="str">
        <f t="shared" ca="1" si="867"/>
        <v/>
      </c>
      <c r="AV502" s="923" t="str">
        <f t="shared" ca="1" si="868"/>
        <v/>
      </c>
      <c r="AW502" s="926" t="str">
        <f t="shared" ca="1" si="869"/>
        <v/>
      </c>
      <c r="AX502" s="925" t="str">
        <f t="shared" ca="1" si="870"/>
        <v/>
      </c>
      <c r="AY502" s="925" t="str">
        <f t="shared" ca="1" si="870"/>
        <v/>
      </c>
      <c r="AZ502" s="925" t="str">
        <f t="shared" ca="1" si="870"/>
        <v/>
      </c>
      <c r="BA502" s="925" t="str">
        <f t="shared" ca="1" si="870"/>
        <v/>
      </c>
      <c r="BB502" s="925" t="str">
        <f t="shared" ca="1" si="871"/>
        <v/>
      </c>
      <c r="BC502" s="925" t="str">
        <f t="shared" ca="1" si="872"/>
        <v/>
      </c>
      <c r="BD502" s="925" t="str">
        <f t="shared" ca="1" si="872"/>
        <v/>
      </c>
      <c r="BE502" s="925" t="str">
        <f t="shared" ca="1" si="872"/>
        <v/>
      </c>
      <c r="BF502" s="77" t="str">
        <f t="shared" ca="1" si="873"/>
        <v/>
      </c>
      <c r="BG502" s="924" t="str">
        <f t="shared" ca="1" si="874"/>
        <v/>
      </c>
      <c r="BH502" s="94">
        <f ca="1">IF(BF502&lt;&gt;"",INDEX('（様式１号）３整理番号表'!$AB$7:$AQ$12,MATCH(BF502,'（様式１号）３整理番号表'!$AA$7:$AA$12,0),MATCH(BG502,'（様式１号）３整理番号表'!$AB$6:$AQ$6,0)),0)</f>
        <v>0</v>
      </c>
      <c r="BI502" s="921" t="str">
        <f t="shared" ca="1" si="875"/>
        <v/>
      </c>
      <c r="BJ502" s="922" t="str">
        <f t="shared" ca="1" si="876"/>
        <v/>
      </c>
      <c r="BK502" s="926" t="str">
        <f t="shared" ca="1" si="877"/>
        <v/>
      </c>
      <c r="BL502" s="922" t="str">
        <f t="shared" ca="1" si="878"/>
        <v/>
      </c>
      <c r="BM502" s="79" t="str">
        <f t="shared" ca="1" si="879"/>
        <v/>
      </c>
      <c r="BN502" s="82" t="str">
        <f t="shared" ca="1" si="880"/>
        <v/>
      </c>
      <c r="BO502" s="83" t="str">
        <f t="shared" ca="1" si="881"/>
        <v/>
      </c>
      <c r="BP502" s="84" t="str">
        <f t="shared" ca="1" si="882"/>
        <v/>
      </c>
      <c r="BQ502" s="82" t="str">
        <f t="shared" ca="1" si="883"/>
        <v/>
      </c>
      <c r="BR502" s="97" t="str">
        <f t="shared" ca="1" si="884"/>
        <v/>
      </c>
      <c r="BS502" s="95" t="str">
        <f t="shared" ca="1" si="885"/>
        <v/>
      </c>
      <c r="BT502" s="184" t="str">
        <f t="shared" ca="1" si="886"/>
        <v/>
      </c>
      <c r="BU502" s="611" t="str">
        <f t="shared" ca="1" si="887"/>
        <v/>
      </c>
      <c r="BV502" s="77" t="str">
        <f t="shared" ca="1" si="888"/>
        <v/>
      </c>
      <c r="BW502" s="85" t="str">
        <f t="shared" ca="1" si="889"/>
        <v/>
      </c>
      <c r="BX502" s="86" t="str">
        <f t="shared" ca="1" si="890"/>
        <v/>
      </c>
      <c r="BY502" s="231">
        <f ca="1">IF('ポイント要件確認等（個別表）'!AD502=1,ROUNDDOWN('ポイント要件確認等（個別表）'!AV502,-3),IF('ポイント要件確認等（個別表）'!AD502=2,ROUNDDOWN('ポイント要件確認等（個別表）'!BH502,-3),IF('ポイント要件確認等（個別表）'!AD502=3,ROUNDDOWN('ポイント要件確認等（個別表）'!BT502,-3),0)))</f>
        <v>0</v>
      </c>
      <c r="BZ502" s="86" t="str">
        <f t="shared" ca="1" si="891"/>
        <v/>
      </c>
      <c r="CA502" s="232" t="str">
        <f t="shared" ca="1" si="892"/>
        <v/>
      </c>
      <c r="CB502" s="232">
        <f t="shared" ca="1" si="893"/>
        <v>0</v>
      </c>
      <c r="CC502" s="86" t="str">
        <f t="shared" ca="1" si="894"/>
        <v/>
      </c>
      <c r="CD502" s="86" t="str">
        <f t="shared" ca="1" si="895"/>
        <v/>
      </c>
      <c r="CE502" s="609"/>
      <c r="CF502" s="86" t="str">
        <f t="shared" ca="1" si="896"/>
        <v/>
      </c>
      <c r="CG502" s="185" t="str">
        <f t="shared" ca="1" si="897"/>
        <v/>
      </c>
      <c r="CH502" s="246" t="str">
        <f t="shared" ca="1" si="898"/>
        <v>含税額</v>
      </c>
      <c r="CI502" s="247" t="str">
        <f t="shared" ca="1" si="899"/>
        <v/>
      </c>
      <c r="CJ502" s="87" t="str">
        <f ca="1">IFERROR(IF(INDIRECT("'("&amp;'２個別表'!EO502&amp;")'!AR"&amp;84+EP502)&lt;&gt;1,"",1),"")</f>
        <v/>
      </c>
      <c r="CK502" s="244" t="str">
        <f t="shared" ca="1" si="900"/>
        <v/>
      </c>
      <c r="CL502" s="235" t="str">
        <f t="shared" ca="1" si="901"/>
        <v/>
      </c>
      <c r="CM502" s="239" t="str">
        <f t="shared" ca="1" si="902"/>
        <v/>
      </c>
      <c r="CN502" s="77" t="str">
        <f t="shared" ca="1" si="903"/>
        <v/>
      </c>
      <c r="CO502" s="93" t="str">
        <f ca="1">IFERROR(VLOOKUP(CN502,'（様式１号）３整理番号表'!$T$5:$V$15,2,FALSE),"")</f>
        <v/>
      </c>
      <c r="CP502" s="924" t="str">
        <f t="shared" ca="1" si="904"/>
        <v/>
      </c>
      <c r="CQ502" s="93" t="str">
        <f ca="1">IFERROR(VLOOKUP(CP502,'（様式１号）３整理番号表'!$T$19:$V$24,2,FALSE),"")</f>
        <v/>
      </c>
      <c r="CR502" s="924" t="str">
        <f ca="1">IFERROR(IF(INDIRECT("'("&amp;'２個別表'!EO502&amp;")'!AV"&amp;84+EP502)&lt;&gt;1,"",1),"")</f>
        <v/>
      </c>
      <c r="CS502" s="232">
        <f t="shared" ca="1" si="905"/>
        <v>0</v>
      </c>
      <c r="CT502" s="248">
        <f t="shared" ca="1" si="906"/>
        <v>0</v>
      </c>
      <c r="CU502" s="376" t="str">
        <f ca="1">IF(ER502="補強",IF(COUNTIFS($Z$11:Z502,Z502,$W$11:W502,1)=1,"１①",""),IF(COUNTIFS($Z$11:Z502,Z502,$W$11:W502,2)=1,"２①",""))</f>
        <v/>
      </c>
      <c r="CV502" s="57" t="str">
        <f t="shared" ca="1" si="907"/>
        <v/>
      </c>
      <c r="CW502" s="927" t="str">
        <f t="shared" ca="1" si="908"/>
        <v/>
      </c>
      <c r="CX502" s="256" t="str">
        <f t="shared" ca="1" si="909"/>
        <v/>
      </c>
      <c r="CY502" s="256" t="str">
        <f t="shared" ca="1" si="910"/>
        <v/>
      </c>
      <c r="CZ502" s="256" t="str">
        <f t="shared" ca="1" si="911"/>
        <v/>
      </c>
      <c r="DA502" s="256" t="str">
        <f t="shared" ca="1" si="912"/>
        <v/>
      </c>
      <c r="DB502" s="316" t="str">
        <f ca="1">IFERROR(VLOOKUP($CU502,'（様式１号）３整理番号表'!$Z$19:$AB$32,3,FALSE),"")</f>
        <v/>
      </c>
      <c r="DC502" s="259" t="str">
        <f t="shared" ca="1" si="913"/>
        <v>-</v>
      </c>
      <c r="DD502" s="618" t="str">
        <f t="shared" ca="1" si="914"/>
        <v/>
      </c>
      <c r="DE502" s="321" t="str">
        <f ca="1">IF(AND(AO502=18,AS502=1),IF(COUNTIFS($Y$11:Y502,Y502,$AS$11:AS502,1)=1,"２②",""),IF($CU502="１①",INDEX(INDIRECT("'("&amp;$EO502&amp;")'!AR116:BB116"),1,MATCH(INDIRECT("'("&amp;$EO502&amp;")'!C118"),INDIRECT("'("&amp;$EO502&amp;")'!AR119:BB119"),0)),""))</f>
        <v/>
      </c>
      <c r="DF502" s="324" t="str">
        <f t="shared" ca="1" si="915"/>
        <v/>
      </c>
      <c r="DG502" s="313" t="str">
        <f t="shared" ca="1" si="916"/>
        <v/>
      </c>
      <c r="DH502" s="313" t="str">
        <f t="shared" ca="1" si="917"/>
        <v/>
      </c>
      <c r="DI502" s="313" t="str">
        <f t="shared" ca="1" si="918"/>
        <v/>
      </c>
      <c r="DJ502" s="313" t="str">
        <f t="shared" ca="1" si="919"/>
        <v/>
      </c>
      <c r="DK502" s="328" t="str">
        <f t="shared" ca="1" si="920"/>
        <v/>
      </c>
      <c r="DL502" s="334" t="str">
        <f t="shared" ca="1" si="921"/>
        <v/>
      </c>
      <c r="DM502" s="915" t="str">
        <f t="shared" ca="1" si="922"/>
        <v/>
      </c>
      <c r="DN502" s="15"/>
      <c r="DO502" s="324"/>
      <c r="DP502" s="16"/>
      <c r="DQ502" s="16"/>
      <c r="DR502" s="16"/>
      <c r="DS502" s="16"/>
      <c r="DT502" s="318" t="str">
        <f>IFERROR(VLOOKUP($DN502,'（様式１号）３整理番号表'!$Z$19:$AB$32,3,FALSE),"")</f>
        <v/>
      </c>
      <c r="DU502" s="259" t="str">
        <f t="shared" si="923"/>
        <v/>
      </c>
      <c r="DV502" s="14"/>
      <c r="DW502" s="17" t="str">
        <f t="shared" ca="1" si="924"/>
        <v/>
      </c>
      <c r="DX502" s="88" t="str">
        <f t="shared" ca="1" si="941"/>
        <v/>
      </c>
      <c r="DZ502" s="339">
        <f t="shared" ca="1" si="945"/>
        <v>0</v>
      </c>
      <c r="EA502" s="339">
        <f t="shared" ca="1" si="945"/>
        <v>0</v>
      </c>
      <c r="EB502" s="339">
        <f t="shared" ca="1" si="945"/>
        <v>0</v>
      </c>
      <c r="EC502" s="339">
        <f t="shared" ca="1" si="945"/>
        <v>0</v>
      </c>
      <c r="ED502" s="339">
        <f t="shared" ca="1" si="945"/>
        <v>0</v>
      </c>
      <c r="EE502" s="339">
        <f t="shared" ca="1" si="945"/>
        <v>0</v>
      </c>
      <c r="EF502" s="339">
        <f t="shared" ca="1" si="945"/>
        <v>0</v>
      </c>
      <c r="EG502" s="339">
        <f t="shared" ca="1" si="945"/>
        <v>0</v>
      </c>
      <c r="EH502" s="339">
        <f t="shared" ca="1" si="945"/>
        <v>0</v>
      </c>
      <c r="EI502" s="339">
        <f t="shared" ca="1" si="945"/>
        <v>0</v>
      </c>
      <c r="EJ502" s="339">
        <f t="shared" ca="1" si="945"/>
        <v>0</v>
      </c>
      <c r="EK502" s="339">
        <f t="shared" ca="1" si="945"/>
        <v>0</v>
      </c>
      <c r="EL502" s="339">
        <f t="shared" ca="1" si="945"/>
        <v>0</v>
      </c>
      <c r="EM502" s="339">
        <f t="shared" ca="1" si="945"/>
        <v>0</v>
      </c>
      <c r="EO502" s="919" t="str">
        <f t="shared" ca="1" si="843"/>
        <v/>
      </c>
      <c r="EP502" s="919" t="str">
        <f t="shared" ca="1" si="925"/>
        <v/>
      </c>
      <c r="EQ502" s="919" t="str">
        <f t="shared" ca="1" si="926"/>
        <v/>
      </c>
      <c r="ER502" s="919" t="str">
        <f t="shared" ca="1" si="927"/>
        <v/>
      </c>
      <c r="ES502" s="919" t="str">
        <f ca="1">IFERROR(INDEX('郵便番号（石川県）'!$A$3:$F$2574,MATCH(INDIRECT("'("&amp;EO502&amp;")'!E7"),'郵便番号（石川県）'!$A$3:$A$2574,0),6),"")</f>
        <v/>
      </c>
      <c r="ET502" s="919" t="str">
        <f ca="1">IFERROR(INDEX('郵便番号（石川県）'!$A$3:$F$2574,MATCH(INDIRECT("'("&amp;$EO502&amp;")'!E7"),'郵便番号（石川県）'!$A$3:$A$2574,0),5),"")</f>
        <v/>
      </c>
      <c r="EU502" s="919" t="str">
        <f t="shared" ca="1" si="928"/>
        <v/>
      </c>
      <c r="EV502" s="919" t="str">
        <f t="shared" ca="1" si="929"/>
        <v/>
      </c>
      <c r="EW502" s="919" t="str">
        <f t="shared" ca="1" si="930"/>
        <v/>
      </c>
      <c r="EX502" s="919" t="str">
        <f t="shared" ca="1" si="931"/>
        <v/>
      </c>
      <c r="EY502" s="919" t="str">
        <f t="shared" ca="1" si="932"/>
        <v/>
      </c>
      <c r="EZ502" s="919" t="str">
        <f t="shared" ca="1" si="933"/>
        <v/>
      </c>
      <c r="FA502" s="919" t="str">
        <f t="shared" ca="1" si="934"/>
        <v/>
      </c>
      <c r="FB502" s="919" t="str">
        <f t="shared" ca="1" si="935"/>
        <v/>
      </c>
      <c r="FC502" s="919" t="str">
        <f t="shared" ca="1" si="936"/>
        <v/>
      </c>
      <c r="FD502" s="627" t="str">
        <f t="shared" ca="1" si="937"/>
        <v/>
      </c>
      <c r="FE502" s="630">
        <v>492</v>
      </c>
      <c r="FF502" s="299" t="str">
        <f t="shared" ca="1" si="938"/>
        <v/>
      </c>
      <c r="FG502" s="993" t="str">
        <f t="shared" ca="1" si="939"/>
        <v/>
      </c>
      <c r="FH502" s="919" t="str">
        <f t="shared" ca="1" si="940"/>
        <v/>
      </c>
      <c r="FI502" s="299">
        <f ca="1">COUNTIF($FH$11:FH502,"■")</f>
        <v>0</v>
      </c>
    </row>
    <row r="503" spans="1:165" ht="34.5" customHeight="1">
      <c r="A503" s="445">
        <f t="shared" ca="1" si="844"/>
        <v>0</v>
      </c>
      <c r="B503" s="446">
        <f>IF(R503&lt;&gt;"",IF(COUNTIF(R$11:R503,R503)=1,MAX(B$11:B502)+1,INDEX(B$11:B502,MATCH(R503,R$11:R502,0),1)),0)</f>
        <v>1</v>
      </c>
      <c r="C503" s="446">
        <f ca="1">IF(T503&lt;&gt;"",IF(COUNTIF(T$11:T503,T503)=1,MAX(C$11:C502)+1,INDEX(C$11:C502,MATCH(T503,T$11:T502,0),1)),0)</f>
        <v>0</v>
      </c>
      <c r="D503" s="446">
        <f ca="1">IF(U503&lt;&gt;"",IF(COUNTIF(U$11:U503,U503)=1,MAX(D$11:D502)+1,INDEX(D$11:D502,MATCH(U503,U$11:U502,0),1)),0)</f>
        <v>0</v>
      </c>
      <c r="E503" s="446">
        <f ca="1">IF(S503&lt;&gt;"",IF(COUNTIF(S$11:S503,S503)=1,MAX(E$11:E502)+1,INDEX(E$11:E502,MATCH(S503,S$11:S502,0),1)),0)</f>
        <v>0</v>
      </c>
      <c r="F503" s="446">
        <f ca="1">IF(Z503&lt;&gt;"",IF(COUNTIF(Z$11:Z503,Z503)=1,MAX(F$11:F502)+1,INDEX(F$11:F502,MATCH(Z503,Z$11:Z502,0),1)),0)</f>
        <v>0</v>
      </c>
      <c r="G503" s="447" cm="1">
        <f t="array" aca="1" ref="G503" ca="1">IF(Z503&lt;&gt;"",IF(COUNTIFS(Z$11:Z503,Z503,W$11:W503,W503)=1,MAX(G$11:G502)+1,INDEX(G$11:G502,MATCH(Z503&amp;W503,Z$11:Z502&amp;W$11:W503,0),1)),0)</f>
        <v>0</v>
      </c>
      <c r="H503" s="447">
        <f t="shared" ca="1" si="845"/>
        <v>0</v>
      </c>
      <c r="I503" s="447">
        <f ca="1">IF(T503="",0,IF(COUNTIF(T$11:T503,T503)=1,1,0))</f>
        <v>0</v>
      </c>
      <c r="J503" s="447">
        <f ca="1">IF(U503="",0,IF(COUNTIF(U$11:U503,U503)=1,1,0))</f>
        <v>0</v>
      </c>
      <c r="K503" s="447">
        <f ca="1">IF(S503="",0,IF(COUNTIF(S$11:S503,S503)=1,1,0))</f>
        <v>0</v>
      </c>
      <c r="L503" s="446">
        <f ca="1">IF(Z503="",0,IF(COUNTIF(Z$11:Z503,Z503)=1,1,0))</f>
        <v>0</v>
      </c>
      <c r="M503" s="767">
        <f ca="1">IF($W503=2,IF(COUNTIFS($W$11:$W503,2,$Z$11:$Z503,$Z503)=1,1,0),0)</f>
        <v>0</v>
      </c>
      <c r="N503" s="767">
        <f ca="1">IF($W503=1,IF(COUNTIFS($W$11:$W503,2,$Z$11:$Z503,$Z503)=1,1,0),0)</f>
        <v>0</v>
      </c>
      <c r="O503" s="446">
        <f ca="1">IF(H503=0,0,IF(COUNTIF(Z$11:Z503,Z503)=1,1,0))</f>
        <v>0</v>
      </c>
      <c r="P503" s="448" t="str">
        <f t="shared" ca="1" si="846"/>
        <v>石川県</v>
      </c>
      <c r="Q503" s="89">
        <f t="shared" ca="1" si="847"/>
        <v>493</v>
      </c>
      <c r="R503" s="170" t="s">
        <v>459</v>
      </c>
      <c r="S503" s="357" t="str">
        <f t="shared" ca="1" si="848"/>
        <v/>
      </c>
      <c r="T503" s="357" t="str">
        <f t="shared" ca="1" si="849"/>
        <v/>
      </c>
      <c r="U503" s="58" t="str">
        <f t="shared" ca="1" si="850"/>
        <v/>
      </c>
      <c r="V503" s="58" t="str">
        <f t="shared" ca="1" si="851"/>
        <v/>
      </c>
      <c r="W503" s="920" t="str">
        <f t="shared" ca="1" si="852"/>
        <v/>
      </c>
      <c r="X503" s="369">
        <f ca="1">IFERROR(VLOOKUP(W503,'（様式１号）３整理番号表'!$B$4:$H$5,2,FALSE),0)</f>
        <v>0</v>
      </c>
      <c r="Y503" s="768" t="str" cm="1">
        <f t="array" aca="1" ref="Y503" ca="1">IF(AND(D503=0,F503=0),"",IF(COUNTIF(D$11:D503,D503)=1,1,IF(COUNTIFS(D$11:D503,D503,F$11:F503,F503)=1,INDEX((D$11:D503,F$11:F503,Y$11:Y503),MATCH(_xlfn.MAXIFS(F$11:F502,D$11:D502,D503),$F$11:F503,0),1,3)+1,INDEX((D$11:D503,F$11:F503,Y$11:Y503),MATCH(D503&amp;F503,D$11:D503&amp;F$11:F503,0),1,3))))</f>
        <v/>
      </c>
      <c r="Z503" s="40" t="str">
        <f t="shared" ca="1" si="853"/>
        <v/>
      </c>
      <c r="AA503" s="924" t="str">
        <f t="shared" ca="1" si="854"/>
        <v/>
      </c>
      <c r="AB503" s="93">
        <f ca="1">IFERROR(VLOOKUP(AA503,'（様式１号）３整理番号表'!$B$10:$H$16,2,FALSE),0)</f>
        <v>0</v>
      </c>
      <c r="AC503" s="924" t="str">
        <f t="shared" ca="1" si="855"/>
        <v/>
      </c>
      <c r="AD503" s="924" t="str">
        <f t="shared" ca="1" si="856"/>
        <v/>
      </c>
      <c r="AE503" s="93">
        <f ca="1">IFERROR(VLOOKUP(AD503,'（様式１号）３整理番号表'!$B$21:$H$22,2,FALSE),0)</f>
        <v>0</v>
      </c>
      <c r="AF503" s="924" t="str">
        <f t="shared" ca="1" si="857"/>
        <v/>
      </c>
      <c r="AG503" s="93">
        <f ca="1">IFERROR(VLOOKUP(AF503,'（様式１号）３整理番号表'!$B$26:$H$31,2,FALSE),0)</f>
        <v>0</v>
      </c>
      <c r="AH503" s="924" t="str">
        <f t="shared" ca="1" si="858"/>
        <v/>
      </c>
      <c r="AI503" s="93">
        <f ca="1">IFERROR(VLOOKUP(AH503,'（様式１号）３整理番号表'!$J$5:$N$59,2,FALSE),0)</f>
        <v>0</v>
      </c>
      <c r="AJ503" s="77" t="str">
        <f t="shared" ca="1" si="859"/>
        <v/>
      </c>
      <c r="AK503" s="93">
        <f ca="1">IFERROR(VLOOKUP(AJ503,'（様式１号）３整理番号表'!$P$5:$R$29,2,FALSE),0)</f>
        <v>0</v>
      </c>
      <c r="AL503" s="921" t="str">
        <f t="shared" ca="1" si="860"/>
        <v/>
      </c>
      <c r="AM503" s="921" t="str">
        <f t="shared" ca="1" si="861"/>
        <v/>
      </c>
      <c r="AN503" s="921"/>
      <c r="AO503" s="77" t="str">
        <f t="shared" ca="1" si="862"/>
        <v/>
      </c>
      <c r="AP503" s="93">
        <f ca="1">IFERROR(VLOOKUP(AO503,'（様式１号）３整理番号表'!$P$5:$R$29,2,FALSE),0)</f>
        <v>0</v>
      </c>
      <c r="AQ503" s="924" t="str">
        <f t="shared" ca="1" si="863"/>
        <v/>
      </c>
      <c r="AR503" s="93">
        <f t="shared" ca="1" si="864"/>
        <v>0</v>
      </c>
      <c r="AS503" s="924" t="str">
        <f t="shared" ca="1" si="865"/>
        <v/>
      </c>
      <c r="AT503" s="40" t="str">
        <f t="shared" ca="1" si="866"/>
        <v/>
      </c>
      <c r="AU503" s="93" t="str">
        <f t="shared" ca="1" si="867"/>
        <v/>
      </c>
      <c r="AV503" s="923" t="str">
        <f t="shared" ca="1" si="868"/>
        <v/>
      </c>
      <c r="AW503" s="926" t="str">
        <f t="shared" ca="1" si="869"/>
        <v/>
      </c>
      <c r="AX503" s="925" t="str">
        <f t="shared" ca="1" si="870"/>
        <v/>
      </c>
      <c r="AY503" s="925" t="str">
        <f t="shared" ca="1" si="870"/>
        <v/>
      </c>
      <c r="AZ503" s="925" t="str">
        <f t="shared" ca="1" si="870"/>
        <v/>
      </c>
      <c r="BA503" s="925" t="str">
        <f t="shared" ca="1" si="870"/>
        <v/>
      </c>
      <c r="BB503" s="925" t="str">
        <f t="shared" ca="1" si="871"/>
        <v/>
      </c>
      <c r="BC503" s="925" t="str">
        <f t="shared" ca="1" si="872"/>
        <v/>
      </c>
      <c r="BD503" s="925" t="str">
        <f t="shared" ca="1" si="872"/>
        <v/>
      </c>
      <c r="BE503" s="925" t="str">
        <f t="shared" ca="1" si="872"/>
        <v/>
      </c>
      <c r="BF503" s="77" t="str">
        <f t="shared" ca="1" si="873"/>
        <v/>
      </c>
      <c r="BG503" s="924" t="str">
        <f t="shared" ca="1" si="874"/>
        <v/>
      </c>
      <c r="BH503" s="94">
        <f ca="1">IF(BF503&lt;&gt;"",INDEX('（様式１号）３整理番号表'!$AB$7:$AQ$12,MATCH(BF503,'（様式１号）３整理番号表'!$AA$7:$AA$12,0),MATCH(BG503,'（様式１号）３整理番号表'!$AB$6:$AQ$6,0)),0)</f>
        <v>0</v>
      </c>
      <c r="BI503" s="921" t="str">
        <f t="shared" ca="1" si="875"/>
        <v/>
      </c>
      <c r="BJ503" s="922" t="str">
        <f t="shared" ca="1" si="876"/>
        <v/>
      </c>
      <c r="BK503" s="926" t="str">
        <f t="shared" ca="1" si="877"/>
        <v/>
      </c>
      <c r="BL503" s="922" t="str">
        <f t="shared" ca="1" si="878"/>
        <v/>
      </c>
      <c r="BM503" s="79" t="str">
        <f t="shared" ca="1" si="879"/>
        <v/>
      </c>
      <c r="BN503" s="82" t="str">
        <f t="shared" ca="1" si="880"/>
        <v/>
      </c>
      <c r="BO503" s="83" t="str">
        <f t="shared" ca="1" si="881"/>
        <v/>
      </c>
      <c r="BP503" s="84" t="str">
        <f t="shared" ca="1" si="882"/>
        <v/>
      </c>
      <c r="BQ503" s="82" t="str">
        <f t="shared" ca="1" si="883"/>
        <v/>
      </c>
      <c r="BR503" s="97" t="str">
        <f t="shared" ca="1" si="884"/>
        <v/>
      </c>
      <c r="BS503" s="95" t="str">
        <f t="shared" ca="1" si="885"/>
        <v/>
      </c>
      <c r="BT503" s="184" t="str">
        <f t="shared" ca="1" si="886"/>
        <v/>
      </c>
      <c r="BU503" s="611" t="str">
        <f t="shared" ca="1" si="887"/>
        <v/>
      </c>
      <c r="BV503" s="77" t="str">
        <f t="shared" ca="1" si="888"/>
        <v/>
      </c>
      <c r="BW503" s="85" t="str">
        <f t="shared" ca="1" si="889"/>
        <v/>
      </c>
      <c r="BX503" s="86" t="str">
        <f t="shared" ca="1" si="890"/>
        <v/>
      </c>
      <c r="BY503" s="231">
        <f ca="1">IF('ポイント要件確認等（個別表）'!AD503=1,ROUNDDOWN('ポイント要件確認等（個別表）'!AV503,-3),IF('ポイント要件確認等（個別表）'!AD503=2,ROUNDDOWN('ポイント要件確認等（個別表）'!BH503,-3),IF('ポイント要件確認等（個別表）'!AD503=3,ROUNDDOWN('ポイント要件確認等（個別表）'!BT503,-3),0)))</f>
        <v>0</v>
      </c>
      <c r="BZ503" s="86" t="str">
        <f t="shared" ca="1" si="891"/>
        <v/>
      </c>
      <c r="CA503" s="232" t="str">
        <f t="shared" ca="1" si="892"/>
        <v/>
      </c>
      <c r="CB503" s="232">
        <f t="shared" ca="1" si="893"/>
        <v>0</v>
      </c>
      <c r="CC503" s="86" t="str">
        <f t="shared" ca="1" si="894"/>
        <v/>
      </c>
      <c r="CD503" s="86" t="str">
        <f t="shared" ca="1" si="895"/>
        <v/>
      </c>
      <c r="CE503" s="609"/>
      <c r="CF503" s="86" t="str">
        <f t="shared" ca="1" si="896"/>
        <v/>
      </c>
      <c r="CG503" s="185" t="str">
        <f t="shared" ca="1" si="897"/>
        <v/>
      </c>
      <c r="CH503" s="246" t="str">
        <f t="shared" ca="1" si="898"/>
        <v>含税額</v>
      </c>
      <c r="CI503" s="247" t="str">
        <f t="shared" ca="1" si="899"/>
        <v/>
      </c>
      <c r="CJ503" s="87" t="str">
        <f ca="1">IFERROR(IF(INDIRECT("'("&amp;'２個別表'!EO503&amp;")'!AR"&amp;84+EP503)&lt;&gt;1,"",1),"")</f>
        <v/>
      </c>
      <c r="CK503" s="244" t="str">
        <f t="shared" ca="1" si="900"/>
        <v/>
      </c>
      <c r="CL503" s="235" t="str">
        <f t="shared" ca="1" si="901"/>
        <v/>
      </c>
      <c r="CM503" s="239" t="str">
        <f t="shared" ca="1" si="902"/>
        <v/>
      </c>
      <c r="CN503" s="77" t="str">
        <f t="shared" ca="1" si="903"/>
        <v/>
      </c>
      <c r="CO503" s="93" t="str">
        <f ca="1">IFERROR(VLOOKUP(CN503,'（様式１号）３整理番号表'!$T$5:$V$15,2,FALSE),"")</f>
        <v/>
      </c>
      <c r="CP503" s="924" t="str">
        <f t="shared" ca="1" si="904"/>
        <v/>
      </c>
      <c r="CQ503" s="93" t="str">
        <f ca="1">IFERROR(VLOOKUP(CP503,'（様式１号）３整理番号表'!$T$19:$V$24,2,FALSE),"")</f>
        <v/>
      </c>
      <c r="CR503" s="924" t="str">
        <f ca="1">IFERROR(IF(INDIRECT("'("&amp;'２個別表'!EO503&amp;")'!AV"&amp;84+EP503)&lt;&gt;1,"",1),"")</f>
        <v/>
      </c>
      <c r="CS503" s="232">
        <f t="shared" ca="1" si="905"/>
        <v>0</v>
      </c>
      <c r="CT503" s="248">
        <f t="shared" ca="1" si="906"/>
        <v>0</v>
      </c>
      <c r="CU503" s="376" t="str">
        <f ca="1">IF(ER503="補強",IF(COUNTIFS($Z$11:Z503,Z503,$W$11:W503,1)=1,"１①",""),IF(COUNTIFS($Z$11:Z503,Z503,$W$11:W503,2)=1,"２①",""))</f>
        <v/>
      </c>
      <c r="CV503" s="57" t="str">
        <f t="shared" ca="1" si="907"/>
        <v/>
      </c>
      <c r="CW503" s="927" t="str">
        <f t="shared" ca="1" si="908"/>
        <v/>
      </c>
      <c r="CX503" s="256" t="str">
        <f t="shared" ca="1" si="909"/>
        <v/>
      </c>
      <c r="CY503" s="256" t="str">
        <f t="shared" ca="1" si="910"/>
        <v/>
      </c>
      <c r="CZ503" s="256" t="str">
        <f t="shared" ca="1" si="911"/>
        <v/>
      </c>
      <c r="DA503" s="256" t="str">
        <f t="shared" ca="1" si="912"/>
        <v/>
      </c>
      <c r="DB503" s="316" t="str">
        <f ca="1">IFERROR(VLOOKUP($CU503,'（様式１号）３整理番号表'!$Z$19:$AB$32,3,FALSE),"")</f>
        <v/>
      </c>
      <c r="DC503" s="259" t="str">
        <f t="shared" ca="1" si="913"/>
        <v>-</v>
      </c>
      <c r="DD503" s="618" t="str">
        <f t="shared" ca="1" si="914"/>
        <v/>
      </c>
      <c r="DE503" s="321" t="str">
        <f ca="1">IF(AND(AO503=18,AS503=1),IF(COUNTIFS($Y$11:Y503,Y503,$AS$11:AS503,1)=1,"２②",""),IF($CU503="１①",INDEX(INDIRECT("'("&amp;$EO503&amp;")'!AR116:BB116"),1,MATCH(INDIRECT("'("&amp;$EO503&amp;")'!C118"),INDIRECT("'("&amp;$EO503&amp;")'!AR119:BB119"),0)),""))</f>
        <v/>
      </c>
      <c r="DF503" s="324" t="str">
        <f t="shared" ca="1" si="915"/>
        <v/>
      </c>
      <c r="DG503" s="313" t="str">
        <f t="shared" ca="1" si="916"/>
        <v/>
      </c>
      <c r="DH503" s="313" t="str">
        <f t="shared" ca="1" si="917"/>
        <v/>
      </c>
      <c r="DI503" s="313" t="str">
        <f t="shared" ca="1" si="918"/>
        <v/>
      </c>
      <c r="DJ503" s="313" t="str">
        <f t="shared" ca="1" si="919"/>
        <v/>
      </c>
      <c r="DK503" s="328" t="str">
        <f t="shared" ca="1" si="920"/>
        <v/>
      </c>
      <c r="DL503" s="334" t="str">
        <f t="shared" ca="1" si="921"/>
        <v/>
      </c>
      <c r="DM503" s="915" t="str">
        <f t="shared" ca="1" si="922"/>
        <v/>
      </c>
      <c r="DN503" s="15"/>
      <c r="DO503" s="324"/>
      <c r="DP503" s="16"/>
      <c r="DQ503" s="16"/>
      <c r="DR503" s="16"/>
      <c r="DS503" s="16"/>
      <c r="DT503" s="318" t="str">
        <f>IFERROR(VLOOKUP($DN503,'（様式１号）３整理番号表'!$Z$19:$AB$32,3,FALSE),"")</f>
        <v/>
      </c>
      <c r="DU503" s="259" t="str">
        <f t="shared" si="923"/>
        <v/>
      </c>
      <c r="DV503" s="14"/>
      <c r="DW503" s="17" t="str">
        <f t="shared" ca="1" si="924"/>
        <v/>
      </c>
      <c r="DX503" s="88" t="str">
        <f t="shared" ca="1" si="941"/>
        <v/>
      </c>
      <c r="DZ503" s="339">
        <f t="shared" ca="1" si="945"/>
        <v>0</v>
      </c>
      <c r="EA503" s="339">
        <f t="shared" ca="1" si="945"/>
        <v>0</v>
      </c>
      <c r="EB503" s="339">
        <f t="shared" ca="1" si="945"/>
        <v>0</v>
      </c>
      <c r="EC503" s="339">
        <f t="shared" ca="1" si="945"/>
        <v>0</v>
      </c>
      <c r="ED503" s="339">
        <f t="shared" ca="1" si="945"/>
        <v>0</v>
      </c>
      <c r="EE503" s="339">
        <f t="shared" ca="1" si="945"/>
        <v>0</v>
      </c>
      <c r="EF503" s="339">
        <f t="shared" ca="1" si="945"/>
        <v>0</v>
      </c>
      <c r="EG503" s="339">
        <f t="shared" ca="1" si="945"/>
        <v>0</v>
      </c>
      <c r="EH503" s="339">
        <f t="shared" ca="1" si="945"/>
        <v>0</v>
      </c>
      <c r="EI503" s="339">
        <f t="shared" ca="1" si="945"/>
        <v>0</v>
      </c>
      <c r="EJ503" s="339">
        <f t="shared" ca="1" si="945"/>
        <v>0</v>
      </c>
      <c r="EK503" s="339">
        <f t="shared" ca="1" si="945"/>
        <v>0</v>
      </c>
      <c r="EL503" s="339">
        <f t="shared" ca="1" si="945"/>
        <v>0</v>
      </c>
      <c r="EM503" s="339">
        <f t="shared" ca="1" si="945"/>
        <v>0</v>
      </c>
      <c r="EO503" s="919" t="str">
        <f t="shared" ca="1" si="843"/>
        <v/>
      </c>
      <c r="EP503" s="919" t="str">
        <f t="shared" ca="1" si="925"/>
        <v/>
      </c>
      <c r="EQ503" s="919" t="str">
        <f t="shared" ca="1" si="926"/>
        <v/>
      </c>
      <c r="ER503" s="919" t="str">
        <f t="shared" ca="1" si="927"/>
        <v/>
      </c>
      <c r="ES503" s="919" t="str">
        <f ca="1">IFERROR(INDEX('郵便番号（石川県）'!$A$3:$F$2574,MATCH(INDIRECT("'("&amp;EO503&amp;")'!E7"),'郵便番号（石川県）'!$A$3:$A$2574,0),6),"")</f>
        <v/>
      </c>
      <c r="ET503" s="919" t="str">
        <f ca="1">IFERROR(INDEX('郵便番号（石川県）'!$A$3:$F$2574,MATCH(INDIRECT("'("&amp;$EO503&amp;")'!E7"),'郵便番号（石川県）'!$A$3:$A$2574,0),5),"")</f>
        <v/>
      </c>
      <c r="EU503" s="919" t="str">
        <f t="shared" ca="1" si="928"/>
        <v/>
      </c>
      <c r="EV503" s="919" t="str">
        <f t="shared" ca="1" si="929"/>
        <v/>
      </c>
      <c r="EW503" s="919" t="str">
        <f t="shared" ca="1" si="930"/>
        <v/>
      </c>
      <c r="EX503" s="919" t="str">
        <f t="shared" ca="1" si="931"/>
        <v/>
      </c>
      <c r="EY503" s="919" t="str">
        <f t="shared" ca="1" si="932"/>
        <v/>
      </c>
      <c r="EZ503" s="919" t="str">
        <f t="shared" ca="1" si="933"/>
        <v/>
      </c>
      <c r="FA503" s="919" t="str">
        <f t="shared" ca="1" si="934"/>
        <v/>
      </c>
      <c r="FB503" s="919" t="str">
        <f t="shared" ca="1" si="935"/>
        <v/>
      </c>
      <c r="FC503" s="919" t="str">
        <f t="shared" ca="1" si="936"/>
        <v/>
      </c>
      <c r="FD503" s="627" t="str">
        <f t="shared" ca="1" si="937"/>
        <v/>
      </c>
      <c r="FE503" s="630">
        <v>493</v>
      </c>
      <c r="FF503" s="299" t="str">
        <f t="shared" ca="1" si="938"/>
        <v/>
      </c>
      <c r="FG503" s="993" t="str">
        <f t="shared" ca="1" si="939"/>
        <v/>
      </c>
      <c r="FH503" s="919" t="str">
        <f t="shared" ca="1" si="940"/>
        <v/>
      </c>
      <c r="FI503" s="299">
        <f ca="1">COUNTIF($FH$11:FH503,"■")</f>
        <v>0</v>
      </c>
    </row>
    <row r="504" spans="1:165" ht="34.5" customHeight="1">
      <c r="A504" s="445">
        <f t="shared" ca="1" si="844"/>
        <v>0</v>
      </c>
      <c r="B504" s="446">
        <f>IF(R504&lt;&gt;"",IF(COUNTIF(R$11:R504,R504)=1,MAX(B$11:B503)+1,INDEX(B$11:B503,MATCH(R504,R$11:R503,0),1)),0)</f>
        <v>1</v>
      </c>
      <c r="C504" s="446">
        <f ca="1">IF(T504&lt;&gt;"",IF(COUNTIF(T$11:T504,T504)=1,MAX(C$11:C503)+1,INDEX(C$11:C503,MATCH(T504,T$11:T503,0),1)),0)</f>
        <v>0</v>
      </c>
      <c r="D504" s="446">
        <f ca="1">IF(U504&lt;&gt;"",IF(COUNTIF(U$11:U504,U504)=1,MAX(D$11:D503)+1,INDEX(D$11:D503,MATCH(U504,U$11:U503,0),1)),0)</f>
        <v>0</v>
      </c>
      <c r="E504" s="446">
        <f ca="1">IF(S504&lt;&gt;"",IF(COUNTIF(S$11:S504,S504)=1,MAX(E$11:E503)+1,INDEX(E$11:E503,MATCH(S504,S$11:S503,0),1)),0)</f>
        <v>0</v>
      </c>
      <c r="F504" s="446">
        <f ca="1">IF(Z504&lt;&gt;"",IF(COUNTIF(Z$11:Z504,Z504)=1,MAX(F$11:F503)+1,INDEX(F$11:F503,MATCH(Z504,Z$11:Z503,0),1)),0)</f>
        <v>0</v>
      </c>
      <c r="G504" s="447" cm="1">
        <f t="array" aca="1" ref="G504" ca="1">IF(Z504&lt;&gt;"",IF(COUNTIFS(Z$11:Z504,Z504,W$11:W504,W504)=1,MAX(G$11:G503)+1,INDEX(G$11:G503,MATCH(Z504&amp;W504,Z$11:Z503&amp;W$11:W504,0),1)),0)</f>
        <v>0</v>
      </c>
      <c r="H504" s="447">
        <f t="shared" ca="1" si="845"/>
        <v>0</v>
      </c>
      <c r="I504" s="447">
        <f ca="1">IF(T504="",0,IF(COUNTIF(T$11:T504,T504)=1,1,0))</f>
        <v>0</v>
      </c>
      <c r="J504" s="447">
        <f ca="1">IF(U504="",0,IF(COUNTIF(U$11:U504,U504)=1,1,0))</f>
        <v>0</v>
      </c>
      <c r="K504" s="447">
        <f ca="1">IF(S504="",0,IF(COUNTIF(S$11:S504,S504)=1,1,0))</f>
        <v>0</v>
      </c>
      <c r="L504" s="446">
        <f ca="1">IF(Z504="",0,IF(COUNTIF(Z$11:Z504,Z504)=1,1,0))</f>
        <v>0</v>
      </c>
      <c r="M504" s="767">
        <f ca="1">IF($W504=2,IF(COUNTIFS($W$11:$W504,2,$Z$11:$Z504,$Z504)=1,1,0),0)</f>
        <v>0</v>
      </c>
      <c r="N504" s="767">
        <f ca="1">IF($W504=1,IF(COUNTIFS($W$11:$W504,2,$Z$11:$Z504,$Z504)=1,1,0),0)</f>
        <v>0</v>
      </c>
      <c r="O504" s="446">
        <f ca="1">IF(H504=0,0,IF(COUNTIF(Z$11:Z504,Z504)=1,1,0))</f>
        <v>0</v>
      </c>
      <c r="P504" s="448" t="str">
        <f t="shared" ca="1" si="846"/>
        <v>石川県</v>
      </c>
      <c r="Q504" s="89">
        <f t="shared" ca="1" si="847"/>
        <v>494</v>
      </c>
      <c r="R504" s="170" t="s">
        <v>459</v>
      </c>
      <c r="S504" s="357" t="str">
        <f t="shared" ca="1" si="848"/>
        <v/>
      </c>
      <c r="T504" s="357" t="str">
        <f t="shared" ca="1" si="849"/>
        <v/>
      </c>
      <c r="U504" s="58" t="str">
        <f t="shared" ca="1" si="850"/>
        <v/>
      </c>
      <c r="V504" s="58" t="str">
        <f t="shared" ca="1" si="851"/>
        <v/>
      </c>
      <c r="W504" s="920" t="str">
        <f t="shared" ca="1" si="852"/>
        <v/>
      </c>
      <c r="X504" s="369">
        <f ca="1">IFERROR(VLOOKUP(W504,'（様式１号）３整理番号表'!$B$4:$H$5,2,FALSE),0)</f>
        <v>0</v>
      </c>
      <c r="Y504" s="768" t="str" cm="1">
        <f t="array" aca="1" ref="Y504" ca="1">IF(AND(D504=0,F504=0),"",IF(COUNTIF(D$11:D504,D504)=1,1,IF(COUNTIFS(D$11:D504,D504,F$11:F504,F504)=1,INDEX((D$11:D504,F$11:F504,Y$11:Y504),MATCH(_xlfn.MAXIFS(F$11:F503,D$11:D503,D504),$F$11:F504,0),1,3)+1,INDEX((D$11:D504,F$11:F504,Y$11:Y504),MATCH(D504&amp;F504,D$11:D504&amp;F$11:F504,0),1,3))))</f>
        <v/>
      </c>
      <c r="Z504" s="40" t="str">
        <f t="shared" ca="1" si="853"/>
        <v/>
      </c>
      <c r="AA504" s="924" t="str">
        <f t="shared" ca="1" si="854"/>
        <v/>
      </c>
      <c r="AB504" s="93">
        <f ca="1">IFERROR(VLOOKUP(AA504,'（様式１号）３整理番号表'!$B$10:$H$16,2,FALSE),0)</f>
        <v>0</v>
      </c>
      <c r="AC504" s="924" t="str">
        <f t="shared" ca="1" si="855"/>
        <v/>
      </c>
      <c r="AD504" s="924" t="str">
        <f t="shared" ca="1" si="856"/>
        <v/>
      </c>
      <c r="AE504" s="93">
        <f ca="1">IFERROR(VLOOKUP(AD504,'（様式１号）３整理番号表'!$B$21:$H$22,2,FALSE),0)</f>
        <v>0</v>
      </c>
      <c r="AF504" s="924" t="str">
        <f t="shared" ca="1" si="857"/>
        <v/>
      </c>
      <c r="AG504" s="93">
        <f ca="1">IFERROR(VLOOKUP(AF504,'（様式１号）３整理番号表'!$B$26:$H$31,2,FALSE),0)</f>
        <v>0</v>
      </c>
      <c r="AH504" s="924" t="str">
        <f t="shared" ca="1" si="858"/>
        <v/>
      </c>
      <c r="AI504" s="93">
        <f ca="1">IFERROR(VLOOKUP(AH504,'（様式１号）３整理番号表'!$J$5:$N$59,2,FALSE),0)</f>
        <v>0</v>
      </c>
      <c r="AJ504" s="77" t="str">
        <f t="shared" ca="1" si="859"/>
        <v/>
      </c>
      <c r="AK504" s="93">
        <f ca="1">IFERROR(VLOOKUP(AJ504,'（様式１号）３整理番号表'!$P$5:$R$29,2,FALSE),0)</f>
        <v>0</v>
      </c>
      <c r="AL504" s="921" t="str">
        <f t="shared" ca="1" si="860"/>
        <v/>
      </c>
      <c r="AM504" s="921" t="str">
        <f t="shared" ca="1" si="861"/>
        <v/>
      </c>
      <c r="AN504" s="921"/>
      <c r="AO504" s="77" t="str">
        <f t="shared" ca="1" si="862"/>
        <v/>
      </c>
      <c r="AP504" s="93">
        <f ca="1">IFERROR(VLOOKUP(AO504,'（様式１号）３整理番号表'!$P$5:$R$29,2,FALSE),0)</f>
        <v>0</v>
      </c>
      <c r="AQ504" s="924" t="str">
        <f t="shared" ca="1" si="863"/>
        <v/>
      </c>
      <c r="AR504" s="93">
        <f t="shared" ca="1" si="864"/>
        <v>0</v>
      </c>
      <c r="AS504" s="924" t="str">
        <f t="shared" ca="1" si="865"/>
        <v/>
      </c>
      <c r="AT504" s="40" t="str">
        <f t="shared" ca="1" si="866"/>
        <v/>
      </c>
      <c r="AU504" s="93" t="str">
        <f t="shared" ca="1" si="867"/>
        <v/>
      </c>
      <c r="AV504" s="923" t="str">
        <f t="shared" ca="1" si="868"/>
        <v/>
      </c>
      <c r="AW504" s="926" t="str">
        <f t="shared" ca="1" si="869"/>
        <v/>
      </c>
      <c r="AX504" s="925" t="str">
        <f t="shared" ca="1" si="870"/>
        <v/>
      </c>
      <c r="AY504" s="925" t="str">
        <f t="shared" ca="1" si="870"/>
        <v/>
      </c>
      <c r="AZ504" s="925" t="str">
        <f t="shared" ca="1" si="870"/>
        <v/>
      </c>
      <c r="BA504" s="925" t="str">
        <f t="shared" ca="1" si="870"/>
        <v/>
      </c>
      <c r="BB504" s="925" t="str">
        <f t="shared" ca="1" si="871"/>
        <v/>
      </c>
      <c r="BC504" s="925" t="str">
        <f t="shared" ca="1" si="872"/>
        <v/>
      </c>
      <c r="BD504" s="925" t="str">
        <f t="shared" ca="1" si="872"/>
        <v/>
      </c>
      <c r="BE504" s="925" t="str">
        <f t="shared" ca="1" si="872"/>
        <v/>
      </c>
      <c r="BF504" s="77" t="str">
        <f t="shared" ca="1" si="873"/>
        <v/>
      </c>
      <c r="BG504" s="924" t="str">
        <f t="shared" ca="1" si="874"/>
        <v/>
      </c>
      <c r="BH504" s="94">
        <f ca="1">IF(BF504&lt;&gt;"",INDEX('（様式１号）３整理番号表'!$AB$7:$AQ$12,MATCH(BF504,'（様式１号）３整理番号表'!$AA$7:$AA$12,0),MATCH(BG504,'（様式１号）３整理番号表'!$AB$6:$AQ$6,0)),0)</f>
        <v>0</v>
      </c>
      <c r="BI504" s="921" t="str">
        <f t="shared" ca="1" si="875"/>
        <v/>
      </c>
      <c r="BJ504" s="922" t="str">
        <f t="shared" ca="1" si="876"/>
        <v/>
      </c>
      <c r="BK504" s="926" t="str">
        <f t="shared" ca="1" si="877"/>
        <v/>
      </c>
      <c r="BL504" s="922" t="str">
        <f t="shared" ca="1" si="878"/>
        <v/>
      </c>
      <c r="BM504" s="79" t="str">
        <f t="shared" ca="1" si="879"/>
        <v/>
      </c>
      <c r="BN504" s="82" t="str">
        <f t="shared" ca="1" si="880"/>
        <v/>
      </c>
      <c r="BO504" s="83" t="str">
        <f t="shared" ca="1" si="881"/>
        <v/>
      </c>
      <c r="BP504" s="84" t="str">
        <f t="shared" ca="1" si="882"/>
        <v/>
      </c>
      <c r="BQ504" s="82" t="str">
        <f t="shared" ca="1" si="883"/>
        <v/>
      </c>
      <c r="BR504" s="97" t="str">
        <f t="shared" ca="1" si="884"/>
        <v/>
      </c>
      <c r="BS504" s="95" t="str">
        <f t="shared" ca="1" si="885"/>
        <v/>
      </c>
      <c r="BT504" s="184" t="str">
        <f t="shared" ca="1" si="886"/>
        <v/>
      </c>
      <c r="BU504" s="611" t="str">
        <f t="shared" ca="1" si="887"/>
        <v/>
      </c>
      <c r="BV504" s="77" t="str">
        <f t="shared" ca="1" si="888"/>
        <v/>
      </c>
      <c r="BW504" s="85" t="str">
        <f t="shared" ca="1" si="889"/>
        <v/>
      </c>
      <c r="BX504" s="86" t="str">
        <f t="shared" ca="1" si="890"/>
        <v/>
      </c>
      <c r="BY504" s="231">
        <f ca="1">IF('ポイント要件確認等（個別表）'!AD504=1,ROUNDDOWN('ポイント要件確認等（個別表）'!AV504,-3),IF('ポイント要件確認等（個別表）'!AD504=2,ROUNDDOWN('ポイント要件確認等（個別表）'!BH504,-3),IF('ポイント要件確認等（個別表）'!AD504=3,ROUNDDOWN('ポイント要件確認等（個別表）'!BT504,-3),0)))</f>
        <v>0</v>
      </c>
      <c r="BZ504" s="86" t="str">
        <f t="shared" ca="1" si="891"/>
        <v/>
      </c>
      <c r="CA504" s="232" t="str">
        <f t="shared" ca="1" si="892"/>
        <v/>
      </c>
      <c r="CB504" s="232">
        <f t="shared" ca="1" si="893"/>
        <v>0</v>
      </c>
      <c r="CC504" s="86" t="str">
        <f t="shared" ca="1" si="894"/>
        <v/>
      </c>
      <c r="CD504" s="86" t="str">
        <f t="shared" ca="1" si="895"/>
        <v/>
      </c>
      <c r="CE504" s="609"/>
      <c r="CF504" s="86" t="str">
        <f t="shared" ca="1" si="896"/>
        <v/>
      </c>
      <c r="CG504" s="185" t="str">
        <f t="shared" ca="1" si="897"/>
        <v/>
      </c>
      <c r="CH504" s="246" t="str">
        <f t="shared" ca="1" si="898"/>
        <v>含税額</v>
      </c>
      <c r="CI504" s="247" t="str">
        <f t="shared" ca="1" si="899"/>
        <v/>
      </c>
      <c r="CJ504" s="87" t="str">
        <f ca="1">IFERROR(IF(INDIRECT("'("&amp;'２個別表'!EO504&amp;")'!AR"&amp;84+EP504)&lt;&gt;1,"",1),"")</f>
        <v/>
      </c>
      <c r="CK504" s="244" t="str">
        <f t="shared" ca="1" si="900"/>
        <v/>
      </c>
      <c r="CL504" s="235" t="str">
        <f t="shared" ca="1" si="901"/>
        <v/>
      </c>
      <c r="CM504" s="239" t="str">
        <f t="shared" ca="1" si="902"/>
        <v/>
      </c>
      <c r="CN504" s="77" t="str">
        <f t="shared" ca="1" si="903"/>
        <v/>
      </c>
      <c r="CO504" s="93" t="str">
        <f ca="1">IFERROR(VLOOKUP(CN504,'（様式１号）３整理番号表'!$T$5:$V$15,2,FALSE),"")</f>
        <v/>
      </c>
      <c r="CP504" s="924" t="str">
        <f t="shared" ca="1" si="904"/>
        <v/>
      </c>
      <c r="CQ504" s="93" t="str">
        <f ca="1">IFERROR(VLOOKUP(CP504,'（様式１号）３整理番号表'!$T$19:$V$24,2,FALSE),"")</f>
        <v/>
      </c>
      <c r="CR504" s="924" t="str">
        <f ca="1">IFERROR(IF(INDIRECT("'("&amp;'２個別表'!EO504&amp;")'!AV"&amp;84+EP504)&lt;&gt;1,"",1),"")</f>
        <v/>
      </c>
      <c r="CS504" s="232">
        <f t="shared" ca="1" si="905"/>
        <v>0</v>
      </c>
      <c r="CT504" s="248">
        <f t="shared" ca="1" si="906"/>
        <v>0</v>
      </c>
      <c r="CU504" s="376" t="str">
        <f ca="1">IF(ER504="補強",IF(COUNTIFS($Z$11:Z504,Z504,$W$11:W504,1)=1,"１①",""),IF(COUNTIFS($Z$11:Z504,Z504,$W$11:W504,2)=1,"２①",""))</f>
        <v/>
      </c>
      <c r="CV504" s="57" t="str">
        <f t="shared" ca="1" si="907"/>
        <v/>
      </c>
      <c r="CW504" s="927" t="str">
        <f t="shared" ca="1" si="908"/>
        <v/>
      </c>
      <c r="CX504" s="256" t="str">
        <f t="shared" ca="1" si="909"/>
        <v/>
      </c>
      <c r="CY504" s="256" t="str">
        <f t="shared" ca="1" si="910"/>
        <v/>
      </c>
      <c r="CZ504" s="256" t="str">
        <f t="shared" ca="1" si="911"/>
        <v/>
      </c>
      <c r="DA504" s="256" t="str">
        <f t="shared" ca="1" si="912"/>
        <v/>
      </c>
      <c r="DB504" s="316" t="str">
        <f ca="1">IFERROR(VLOOKUP($CU504,'（様式１号）３整理番号表'!$Z$19:$AB$32,3,FALSE),"")</f>
        <v/>
      </c>
      <c r="DC504" s="259" t="str">
        <f t="shared" ca="1" si="913"/>
        <v>-</v>
      </c>
      <c r="DD504" s="618" t="str">
        <f t="shared" ca="1" si="914"/>
        <v/>
      </c>
      <c r="DE504" s="321" t="str">
        <f ca="1">IF(AND(AO504=18,AS504=1),IF(COUNTIFS($Y$11:Y504,Y504,$AS$11:AS504,1)=1,"２②",""),IF($CU504="１①",INDEX(INDIRECT("'("&amp;$EO504&amp;")'!AR116:BB116"),1,MATCH(INDIRECT("'("&amp;$EO504&amp;")'!C118"),INDIRECT("'("&amp;$EO504&amp;")'!AR119:BB119"),0)),""))</f>
        <v/>
      </c>
      <c r="DF504" s="324" t="str">
        <f t="shared" ca="1" si="915"/>
        <v/>
      </c>
      <c r="DG504" s="313" t="str">
        <f t="shared" ca="1" si="916"/>
        <v/>
      </c>
      <c r="DH504" s="313" t="str">
        <f t="shared" ca="1" si="917"/>
        <v/>
      </c>
      <c r="DI504" s="313" t="str">
        <f t="shared" ca="1" si="918"/>
        <v/>
      </c>
      <c r="DJ504" s="313" t="str">
        <f t="shared" ca="1" si="919"/>
        <v/>
      </c>
      <c r="DK504" s="328" t="str">
        <f t="shared" ca="1" si="920"/>
        <v/>
      </c>
      <c r="DL504" s="334" t="str">
        <f t="shared" ca="1" si="921"/>
        <v/>
      </c>
      <c r="DM504" s="915" t="str">
        <f t="shared" ca="1" si="922"/>
        <v/>
      </c>
      <c r="DN504" s="15"/>
      <c r="DO504" s="324"/>
      <c r="DP504" s="16"/>
      <c r="DQ504" s="16"/>
      <c r="DR504" s="16"/>
      <c r="DS504" s="16"/>
      <c r="DT504" s="318" t="str">
        <f>IFERROR(VLOOKUP($DN504,'（様式１号）３整理番号表'!$Z$19:$AB$32,3,FALSE),"")</f>
        <v/>
      </c>
      <c r="DU504" s="259" t="str">
        <f t="shared" si="923"/>
        <v/>
      </c>
      <c r="DV504" s="14"/>
      <c r="DW504" s="17" t="str">
        <f t="shared" ca="1" si="924"/>
        <v/>
      </c>
      <c r="DX504" s="88" t="str">
        <f t="shared" ca="1" si="941"/>
        <v/>
      </c>
      <c r="DZ504" s="339">
        <f t="shared" ca="1" si="945"/>
        <v>0</v>
      </c>
      <c r="EA504" s="339">
        <f t="shared" ca="1" si="945"/>
        <v>0</v>
      </c>
      <c r="EB504" s="339">
        <f t="shared" ca="1" si="945"/>
        <v>0</v>
      </c>
      <c r="EC504" s="339">
        <f t="shared" ca="1" si="945"/>
        <v>0</v>
      </c>
      <c r="ED504" s="339">
        <f t="shared" ca="1" si="945"/>
        <v>0</v>
      </c>
      <c r="EE504" s="339">
        <f t="shared" ca="1" si="945"/>
        <v>0</v>
      </c>
      <c r="EF504" s="339">
        <f t="shared" ca="1" si="945"/>
        <v>0</v>
      </c>
      <c r="EG504" s="339">
        <f t="shared" ca="1" si="945"/>
        <v>0</v>
      </c>
      <c r="EH504" s="339">
        <f t="shared" ca="1" si="945"/>
        <v>0</v>
      </c>
      <c r="EI504" s="339">
        <f t="shared" ca="1" si="945"/>
        <v>0</v>
      </c>
      <c r="EJ504" s="339">
        <f t="shared" ca="1" si="945"/>
        <v>0</v>
      </c>
      <c r="EK504" s="339">
        <f t="shared" ca="1" si="945"/>
        <v>0</v>
      </c>
      <c r="EL504" s="339">
        <f t="shared" ca="1" si="945"/>
        <v>0</v>
      </c>
      <c r="EM504" s="339">
        <f t="shared" ca="1" si="945"/>
        <v>0</v>
      </c>
      <c r="EO504" s="919" t="str">
        <f t="shared" ca="1" si="843"/>
        <v/>
      </c>
      <c r="EP504" s="919" t="str">
        <f t="shared" ca="1" si="925"/>
        <v/>
      </c>
      <c r="EQ504" s="919" t="str">
        <f t="shared" ca="1" si="926"/>
        <v/>
      </c>
      <c r="ER504" s="919" t="str">
        <f t="shared" ca="1" si="927"/>
        <v/>
      </c>
      <c r="ES504" s="919" t="str">
        <f ca="1">IFERROR(INDEX('郵便番号（石川県）'!$A$3:$F$2574,MATCH(INDIRECT("'("&amp;EO504&amp;")'!E7"),'郵便番号（石川県）'!$A$3:$A$2574,0),6),"")</f>
        <v/>
      </c>
      <c r="ET504" s="919" t="str">
        <f ca="1">IFERROR(INDEX('郵便番号（石川県）'!$A$3:$F$2574,MATCH(INDIRECT("'("&amp;$EO504&amp;")'!E7"),'郵便番号（石川県）'!$A$3:$A$2574,0),5),"")</f>
        <v/>
      </c>
      <c r="EU504" s="919" t="str">
        <f t="shared" ca="1" si="928"/>
        <v/>
      </c>
      <c r="EV504" s="919" t="str">
        <f t="shared" ca="1" si="929"/>
        <v/>
      </c>
      <c r="EW504" s="919" t="str">
        <f t="shared" ca="1" si="930"/>
        <v/>
      </c>
      <c r="EX504" s="919" t="str">
        <f t="shared" ca="1" si="931"/>
        <v/>
      </c>
      <c r="EY504" s="919" t="str">
        <f t="shared" ca="1" si="932"/>
        <v/>
      </c>
      <c r="EZ504" s="919" t="str">
        <f t="shared" ca="1" si="933"/>
        <v/>
      </c>
      <c r="FA504" s="919" t="str">
        <f t="shared" ca="1" si="934"/>
        <v/>
      </c>
      <c r="FB504" s="919" t="str">
        <f t="shared" ca="1" si="935"/>
        <v/>
      </c>
      <c r="FC504" s="919" t="str">
        <f t="shared" ca="1" si="936"/>
        <v/>
      </c>
      <c r="FD504" s="627" t="str">
        <f t="shared" ca="1" si="937"/>
        <v/>
      </c>
      <c r="FE504" s="630">
        <v>494</v>
      </c>
      <c r="FF504" s="299" t="str">
        <f t="shared" ca="1" si="938"/>
        <v/>
      </c>
      <c r="FG504" s="993" t="str">
        <f t="shared" ca="1" si="939"/>
        <v/>
      </c>
      <c r="FH504" s="919" t="str">
        <f t="shared" ca="1" si="940"/>
        <v/>
      </c>
      <c r="FI504" s="299">
        <f ca="1">COUNTIF($FH$11:FH504,"■")</f>
        <v>0</v>
      </c>
    </row>
    <row r="505" spans="1:165" ht="34.5" customHeight="1">
      <c r="A505" s="445">
        <f t="shared" ca="1" si="844"/>
        <v>0</v>
      </c>
      <c r="B505" s="446">
        <f>IF(R505&lt;&gt;"",IF(COUNTIF(R$11:R505,R505)=1,MAX(B$11:B504)+1,INDEX(B$11:B504,MATCH(R505,R$11:R504,0),1)),0)</f>
        <v>1</v>
      </c>
      <c r="C505" s="446">
        <f ca="1">IF(T505&lt;&gt;"",IF(COUNTIF(T$11:T505,T505)=1,MAX(C$11:C504)+1,INDEX(C$11:C504,MATCH(T505,T$11:T504,0),1)),0)</f>
        <v>0</v>
      </c>
      <c r="D505" s="446">
        <f ca="1">IF(U505&lt;&gt;"",IF(COUNTIF(U$11:U505,U505)=1,MAX(D$11:D504)+1,INDEX(D$11:D504,MATCH(U505,U$11:U504,0),1)),0)</f>
        <v>0</v>
      </c>
      <c r="E505" s="446">
        <f ca="1">IF(S505&lt;&gt;"",IF(COUNTIF(S$11:S505,S505)=1,MAX(E$11:E504)+1,INDEX(E$11:E504,MATCH(S505,S$11:S504,0),1)),0)</f>
        <v>0</v>
      </c>
      <c r="F505" s="446">
        <f ca="1">IF(Z505&lt;&gt;"",IF(COUNTIF(Z$11:Z505,Z505)=1,MAX(F$11:F504)+1,INDEX(F$11:F504,MATCH(Z505,Z$11:Z504,0),1)),0)</f>
        <v>0</v>
      </c>
      <c r="G505" s="447" cm="1">
        <f t="array" aca="1" ref="G505" ca="1">IF(Z505&lt;&gt;"",IF(COUNTIFS(Z$11:Z505,Z505,W$11:W505,W505)=1,MAX(G$11:G504)+1,INDEX(G$11:G504,MATCH(Z505&amp;W505,Z$11:Z504&amp;W$11:W505,0),1)),0)</f>
        <v>0</v>
      </c>
      <c r="H505" s="447">
        <f t="shared" ca="1" si="845"/>
        <v>0</v>
      </c>
      <c r="I505" s="447">
        <f ca="1">IF(T505="",0,IF(COUNTIF(T$11:T505,T505)=1,1,0))</f>
        <v>0</v>
      </c>
      <c r="J505" s="447">
        <f ca="1">IF(U505="",0,IF(COUNTIF(U$11:U505,U505)=1,1,0))</f>
        <v>0</v>
      </c>
      <c r="K505" s="447">
        <f ca="1">IF(S505="",0,IF(COUNTIF(S$11:S505,S505)=1,1,0))</f>
        <v>0</v>
      </c>
      <c r="L505" s="446">
        <f ca="1">IF(Z505="",0,IF(COUNTIF(Z$11:Z505,Z505)=1,1,0))</f>
        <v>0</v>
      </c>
      <c r="M505" s="767">
        <f ca="1">IF($W505=2,IF(COUNTIFS($W$11:$W505,2,$Z$11:$Z505,$Z505)=1,1,0),0)</f>
        <v>0</v>
      </c>
      <c r="N505" s="767">
        <f ca="1">IF($W505=1,IF(COUNTIFS($W$11:$W505,2,$Z$11:$Z505,$Z505)=1,1,0),0)</f>
        <v>0</v>
      </c>
      <c r="O505" s="446">
        <f ca="1">IF(H505=0,0,IF(COUNTIF(Z$11:Z505,Z505)=1,1,0))</f>
        <v>0</v>
      </c>
      <c r="P505" s="448" t="str">
        <f t="shared" ca="1" si="846"/>
        <v>石川県</v>
      </c>
      <c r="Q505" s="89">
        <f t="shared" ca="1" si="847"/>
        <v>495</v>
      </c>
      <c r="R505" s="170" t="s">
        <v>459</v>
      </c>
      <c r="S505" s="357" t="str">
        <f t="shared" ca="1" si="848"/>
        <v/>
      </c>
      <c r="T505" s="357" t="str">
        <f t="shared" ca="1" si="849"/>
        <v/>
      </c>
      <c r="U505" s="58" t="str">
        <f t="shared" ca="1" si="850"/>
        <v/>
      </c>
      <c r="V505" s="58" t="str">
        <f t="shared" ca="1" si="851"/>
        <v/>
      </c>
      <c r="W505" s="920" t="str">
        <f t="shared" ca="1" si="852"/>
        <v/>
      </c>
      <c r="X505" s="369">
        <f ca="1">IFERROR(VLOOKUP(W505,'（様式１号）３整理番号表'!$B$4:$H$5,2,FALSE),0)</f>
        <v>0</v>
      </c>
      <c r="Y505" s="768" t="str" cm="1">
        <f t="array" aca="1" ref="Y505" ca="1">IF(AND(D505=0,F505=0),"",IF(COUNTIF(D$11:D505,D505)=1,1,IF(COUNTIFS(D$11:D505,D505,F$11:F505,F505)=1,INDEX((D$11:D505,F$11:F505,Y$11:Y505),MATCH(_xlfn.MAXIFS(F$11:F504,D$11:D504,D505),$F$11:F505,0),1,3)+1,INDEX((D$11:D505,F$11:F505,Y$11:Y505),MATCH(D505&amp;F505,D$11:D505&amp;F$11:F505,0),1,3))))</f>
        <v/>
      </c>
      <c r="Z505" s="40" t="str">
        <f t="shared" ca="1" si="853"/>
        <v/>
      </c>
      <c r="AA505" s="924" t="str">
        <f t="shared" ca="1" si="854"/>
        <v/>
      </c>
      <c r="AB505" s="93">
        <f ca="1">IFERROR(VLOOKUP(AA505,'（様式１号）３整理番号表'!$B$10:$H$16,2,FALSE),0)</f>
        <v>0</v>
      </c>
      <c r="AC505" s="924" t="str">
        <f t="shared" ca="1" si="855"/>
        <v/>
      </c>
      <c r="AD505" s="924" t="str">
        <f t="shared" ca="1" si="856"/>
        <v/>
      </c>
      <c r="AE505" s="93">
        <f ca="1">IFERROR(VLOOKUP(AD505,'（様式１号）３整理番号表'!$B$21:$H$22,2,FALSE),0)</f>
        <v>0</v>
      </c>
      <c r="AF505" s="924" t="str">
        <f t="shared" ca="1" si="857"/>
        <v/>
      </c>
      <c r="AG505" s="93">
        <f ca="1">IFERROR(VLOOKUP(AF505,'（様式１号）３整理番号表'!$B$26:$H$31,2,FALSE),0)</f>
        <v>0</v>
      </c>
      <c r="AH505" s="924" t="str">
        <f t="shared" ca="1" si="858"/>
        <v/>
      </c>
      <c r="AI505" s="93">
        <f ca="1">IFERROR(VLOOKUP(AH505,'（様式１号）３整理番号表'!$J$5:$N$59,2,FALSE),0)</f>
        <v>0</v>
      </c>
      <c r="AJ505" s="77" t="str">
        <f t="shared" ca="1" si="859"/>
        <v/>
      </c>
      <c r="AK505" s="93">
        <f ca="1">IFERROR(VLOOKUP(AJ505,'（様式１号）３整理番号表'!$P$5:$R$29,2,FALSE),0)</f>
        <v>0</v>
      </c>
      <c r="AL505" s="921" t="str">
        <f t="shared" ca="1" si="860"/>
        <v/>
      </c>
      <c r="AM505" s="921" t="str">
        <f t="shared" ca="1" si="861"/>
        <v/>
      </c>
      <c r="AN505" s="921"/>
      <c r="AO505" s="77" t="str">
        <f t="shared" ca="1" si="862"/>
        <v/>
      </c>
      <c r="AP505" s="93">
        <f ca="1">IFERROR(VLOOKUP(AO505,'（様式１号）３整理番号表'!$P$5:$R$29,2,FALSE),0)</f>
        <v>0</v>
      </c>
      <c r="AQ505" s="924" t="str">
        <f t="shared" ca="1" si="863"/>
        <v/>
      </c>
      <c r="AR505" s="93">
        <f t="shared" ca="1" si="864"/>
        <v>0</v>
      </c>
      <c r="AS505" s="924" t="str">
        <f t="shared" ca="1" si="865"/>
        <v/>
      </c>
      <c r="AT505" s="40" t="str">
        <f t="shared" ca="1" si="866"/>
        <v/>
      </c>
      <c r="AU505" s="93" t="str">
        <f t="shared" ca="1" si="867"/>
        <v/>
      </c>
      <c r="AV505" s="923" t="str">
        <f t="shared" ca="1" si="868"/>
        <v/>
      </c>
      <c r="AW505" s="926" t="str">
        <f t="shared" ca="1" si="869"/>
        <v/>
      </c>
      <c r="AX505" s="925" t="str">
        <f t="shared" ca="1" si="870"/>
        <v/>
      </c>
      <c r="AY505" s="925" t="str">
        <f t="shared" ca="1" si="870"/>
        <v/>
      </c>
      <c r="AZ505" s="925" t="str">
        <f t="shared" ca="1" si="870"/>
        <v/>
      </c>
      <c r="BA505" s="925" t="str">
        <f t="shared" ca="1" si="870"/>
        <v/>
      </c>
      <c r="BB505" s="925" t="str">
        <f t="shared" ca="1" si="871"/>
        <v/>
      </c>
      <c r="BC505" s="925" t="str">
        <f t="shared" ca="1" si="872"/>
        <v/>
      </c>
      <c r="BD505" s="925" t="str">
        <f t="shared" ca="1" si="872"/>
        <v/>
      </c>
      <c r="BE505" s="925" t="str">
        <f t="shared" ca="1" si="872"/>
        <v/>
      </c>
      <c r="BF505" s="77" t="str">
        <f t="shared" ca="1" si="873"/>
        <v/>
      </c>
      <c r="BG505" s="924" t="str">
        <f t="shared" ca="1" si="874"/>
        <v/>
      </c>
      <c r="BH505" s="94">
        <f ca="1">IF(BF505&lt;&gt;"",INDEX('（様式１号）３整理番号表'!$AB$7:$AQ$12,MATCH(BF505,'（様式１号）３整理番号表'!$AA$7:$AA$12,0),MATCH(BG505,'（様式１号）３整理番号表'!$AB$6:$AQ$6,0)),0)</f>
        <v>0</v>
      </c>
      <c r="BI505" s="921" t="str">
        <f t="shared" ca="1" si="875"/>
        <v/>
      </c>
      <c r="BJ505" s="922" t="str">
        <f t="shared" ca="1" si="876"/>
        <v/>
      </c>
      <c r="BK505" s="926" t="str">
        <f t="shared" ca="1" si="877"/>
        <v/>
      </c>
      <c r="BL505" s="922" t="str">
        <f t="shared" ca="1" si="878"/>
        <v/>
      </c>
      <c r="BM505" s="79" t="str">
        <f t="shared" ca="1" si="879"/>
        <v/>
      </c>
      <c r="BN505" s="82" t="str">
        <f t="shared" ca="1" si="880"/>
        <v/>
      </c>
      <c r="BO505" s="83" t="str">
        <f t="shared" ca="1" si="881"/>
        <v/>
      </c>
      <c r="BP505" s="84" t="str">
        <f t="shared" ca="1" si="882"/>
        <v/>
      </c>
      <c r="BQ505" s="82" t="str">
        <f t="shared" ca="1" si="883"/>
        <v/>
      </c>
      <c r="BR505" s="97" t="str">
        <f t="shared" ca="1" si="884"/>
        <v/>
      </c>
      <c r="BS505" s="95" t="str">
        <f t="shared" ca="1" si="885"/>
        <v/>
      </c>
      <c r="BT505" s="184" t="str">
        <f t="shared" ca="1" si="886"/>
        <v/>
      </c>
      <c r="BU505" s="611" t="str">
        <f t="shared" ca="1" si="887"/>
        <v/>
      </c>
      <c r="BV505" s="77" t="str">
        <f t="shared" ca="1" si="888"/>
        <v/>
      </c>
      <c r="BW505" s="85" t="str">
        <f t="shared" ca="1" si="889"/>
        <v/>
      </c>
      <c r="BX505" s="86" t="str">
        <f t="shared" ca="1" si="890"/>
        <v/>
      </c>
      <c r="BY505" s="231">
        <f ca="1">IF('ポイント要件確認等（個別表）'!AD505=1,ROUNDDOWN('ポイント要件確認等（個別表）'!AV505,-3),IF('ポイント要件確認等（個別表）'!AD505=2,ROUNDDOWN('ポイント要件確認等（個別表）'!BH505,-3),IF('ポイント要件確認等（個別表）'!AD505=3,ROUNDDOWN('ポイント要件確認等（個別表）'!BT505,-3),0)))</f>
        <v>0</v>
      </c>
      <c r="BZ505" s="86" t="str">
        <f t="shared" ca="1" si="891"/>
        <v/>
      </c>
      <c r="CA505" s="232" t="str">
        <f t="shared" ca="1" si="892"/>
        <v/>
      </c>
      <c r="CB505" s="232">
        <f t="shared" ca="1" si="893"/>
        <v>0</v>
      </c>
      <c r="CC505" s="86" t="str">
        <f t="shared" ca="1" si="894"/>
        <v/>
      </c>
      <c r="CD505" s="86" t="str">
        <f t="shared" ca="1" si="895"/>
        <v/>
      </c>
      <c r="CE505" s="609"/>
      <c r="CF505" s="86" t="str">
        <f t="shared" ca="1" si="896"/>
        <v/>
      </c>
      <c r="CG505" s="185" t="str">
        <f t="shared" ca="1" si="897"/>
        <v/>
      </c>
      <c r="CH505" s="246" t="str">
        <f t="shared" ca="1" si="898"/>
        <v>含税額</v>
      </c>
      <c r="CI505" s="247" t="str">
        <f t="shared" ca="1" si="899"/>
        <v/>
      </c>
      <c r="CJ505" s="87" t="str">
        <f ca="1">IFERROR(IF(INDIRECT("'("&amp;'２個別表'!EO505&amp;")'!AR"&amp;84+EP505)&lt;&gt;1,"",1),"")</f>
        <v/>
      </c>
      <c r="CK505" s="244" t="str">
        <f t="shared" ca="1" si="900"/>
        <v/>
      </c>
      <c r="CL505" s="235" t="str">
        <f t="shared" ca="1" si="901"/>
        <v/>
      </c>
      <c r="CM505" s="239" t="str">
        <f t="shared" ca="1" si="902"/>
        <v/>
      </c>
      <c r="CN505" s="77" t="str">
        <f t="shared" ca="1" si="903"/>
        <v/>
      </c>
      <c r="CO505" s="93" t="str">
        <f ca="1">IFERROR(VLOOKUP(CN505,'（様式１号）３整理番号表'!$T$5:$V$15,2,FALSE),"")</f>
        <v/>
      </c>
      <c r="CP505" s="924" t="str">
        <f t="shared" ca="1" si="904"/>
        <v/>
      </c>
      <c r="CQ505" s="93" t="str">
        <f ca="1">IFERROR(VLOOKUP(CP505,'（様式１号）３整理番号表'!$T$19:$V$24,2,FALSE),"")</f>
        <v/>
      </c>
      <c r="CR505" s="924" t="str">
        <f ca="1">IFERROR(IF(INDIRECT("'("&amp;'２個別表'!EO505&amp;")'!AV"&amp;84+EP505)&lt;&gt;1,"",1),"")</f>
        <v/>
      </c>
      <c r="CS505" s="232">
        <f t="shared" ca="1" si="905"/>
        <v>0</v>
      </c>
      <c r="CT505" s="248">
        <f t="shared" ca="1" si="906"/>
        <v>0</v>
      </c>
      <c r="CU505" s="376" t="str">
        <f ca="1">IF(ER505="補強",IF(COUNTIFS($Z$11:Z505,Z505,$W$11:W505,1)=1,"１①",""),IF(COUNTIFS($Z$11:Z505,Z505,$W$11:W505,2)=1,"２①",""))</f>
        <v/>
      </c>
      <c r="CV505" s="57" t="str">
        <f t="shared" ca="1" si="907"/>
        <v/>
      </c>
      <c r="CW505" s="927" t="str">
        <f t="shared" ca="1" si="908"/>
        <v/>
      </c>
      <c r="CX505" s="256" t="str">
        <f t="shared" ca="1" si="909"/>
        <v/>
      </c>
      <c r="CY505" s="256" t="str">
        <f t="shared" ca="1" si="910"/>
        <v/>
      </c>
      <c r="CZ505" s="256" t="str">
        <f t="shared" ca="1" si="911"/>
        <v/>
      </c>
      <c r="DA505" s="256" t="str">
        <f t="shared" ca="1" si="912"/>
        <v/>
      </c>
      <c r="DB505" s="316" t="str">
        <f ca="1">IFERROR(VLOOKUP($CU505,'（様式１号）３整理番号表'!$Z$19:$AB$32,3,FALSE),"")</f>
        <v/>
      </c>
      <c r="DC505" s="259" t="str">
        <f t="shared" ca="1" si="913"/>
        <v>-</v>
      </c>
      <c r="DD505" s="618" t="str">
        <f t="shared" ca="1" si="914"/>
        <v/>
      </c>
      <c r="DE505" s="321" t="str">
        <f ca="1">IF(AND(AO505=18,AS505=1),IF(COUNTIFS($Y$11:Y505,Y505,$AS$11:AS505,1)=1,"２②",""),IF($CU505="１①",INDEX(INDIRECT("'("&amp;$EO505&amp;")'!AR116:BB116"),1,MATCH(INDIRECT("'("&amp;$EO505&amp;")'!C118"),INDIRECT("'("&amp;$EO505&amp;")'!AR119:BB119"),0)),""))</f>
        <v/>
      </c>
      <c r="DF505" s="324" t="str">
        <f t="shared" ca="1" si="915"/>
        <v/>
      </c>
      <c r="DG505" s="313" t="str">
        <f t="shared" ca="1" si="916"/>
        <v/>
      </c>
      <c r="DH505" s="313" t="str">
        <f t="shared" ca="1" si="917"/>
        <v/>
      </c>
      <c r="DI505" s="313" t="str">
        <f t="shared" ca="1" si="918"/>
        <v/>
      </c>
      <c r="DJ505" s="313" t="str">
        <f t="shared" ca="1" si="919"/>
        <v/>
      </c>
      <c r="DK505" s="328" t="str">
        <f t="shared" ca="1" si="920"/>
        <v/>
      </c>
      <c r="DL505" s="334" t="str">
        <f t="shared" ca="1" si="921"/>
        <v/>
      </c>
      <c r="DM505" s="915" t="str">
        <f t="shared" ca="1" si="922"/>
        <v/>
      </c>
      <c r="DN505" s="15"/>
      <c r="DO505" s="324"/>
      <c r="DP505" s="16"/>
      <c r="DQ505" s="16"/>
      <c r="DR505" s="16"/>
      <c r="DS505" s="16"/>
      <c r="DT505" s="318" t="str">
        <f>IFERROR(VLOOKUP($DN505,'（様式１号）３整理番号表'!$Z$19:$AB$32,3,FALSE),"")</f>
        <v/>
      </c>
      <c r="DU505" s="259" t="str">
        <f t="shared" si="923"/>
        <v/>
      </c>
      <c r="DV505" s="14"/>
      <c r="DW505" s="17" t="str">
        <f t="shared" ca="1" si="924"/>
        <v/>
      </c>
      <c r="DX505" s="88" t="str">
        <f t="shared" ca="1" si="941"/>
        <v/>
      </c>
      <c r="DZ505" s="339">
        <f t="shared" ca="1" si="945"/>
        <v>0</v>
      </c>
      <c r="EA505" s="339">
        <f t="shared" ca="1" si="945"/>
        <v>0</v>
      </c>
      <c r="EB505" s="339">
        <f t="shared" ca="1" si="945"/>
        <v>0</v>
      </c>
      <c r="EC505" s="339">
        <f t="shared" ca="1" si="945"/>
        <v>0</v>
      </c>
      <c r="ED505" s="339">
        <f t="shared" ca="1" si="945"/>
        <v>0</v>
      </c>
      <c r="EE505" s="339">
        <f t="shared" ca="1" si="945"/>
        <v>0</v>
      </c>
      <c r="EF505" s="339">
        <f t="shared" ca="1" si="945"/>
        <v>0</v>
      </c>
      <c r="EG505" s="339">
        <f t="shared" ca="1" si="945"/>
        <v>0</v>
      </c>
      <c r="EH505" s="339">
        <f t="shared" ca="1" si="945"/>
        <v>0</v>
      </c>
      <c r="EI505" s="339">
        <f t="shared" ca="1" si="945"/>
        <v>0</v>
      </c>
      <c r="EJ505" s="339">
        <f t="shared" ca="1" si="945"/>
        <v>0</v>
      </c>
      <c r="EK505" s="339">
        <f t="shared" ca="1" si="945"/>
        <v>0</v>
      </c>
      <c r="EL505" s="339">
        <f t="shared" ca="1" si="945"/>
        <v>0</v>
      </c>
      <c r="EM505" s="339">
        <f t="shared" ca="1" si="945"/>
        <v>0</v>
      </c>
      <c r="EO505" s="919" t="str">
        <f t="shared" ca="1" si="843"/>
        <v/>
      </c>
      <c r="EP505" s="919" t="str">
        <f t="shared" ca="1" si="925"/>
        <v/>
      </c>
      <c r="EQ505" s="919" t="str">
        <f t="shared" ca="1" si="926"/>
        <v/>
      </c>
      <c r="ER505" s="919" t="str">
        <f t="shared" ca="1" si="927"/>
        <v/>
      </c>
      <c r="ES505" s="919" t="str">
        <f ca="1">IFERROR(INDEX('郵便番号（石川県）'!$A$3:$F$2574,MATCH(INDIRECT("'("&amp;EO505&amp;")'!E7"),'郵便番号（石川県）'!$A$3:$A$2574,0),6),"")</f>
        <v/>
      </c>
      <c r="ET505" s="919" t="str">
        <f ca="1">IFERROR(INDEX('郵便番号（石川県）'!$A$3:$F$2574,MATCH(INDIRECT("'("&amp;$EO505&amp;")'!E7"),'郵便番号（石川県）'!$A$3:$A$2574,0),5),"")</f>
        <v/>
      </c>
      <c r="EU505" s="919" t="str">
        <f t="shared" ca="1" si="928"/>
        <v/>
      </c>
      <c r="EV505" s="919" t="str">
        <f t="shared" ca="1" si="929"/>
        <v/>
      </c>
      <c r="EW505" s="919" t="str">
        <f t="shared" ca="1" si="930"/>
        <v/>
      </c>
      <c r="EX505" s="919" t="str">
        <f t="shared" ca="1" si="931"/>
        <v/>
      </c>
      <c r="EY505" s="919" t="str">
        <f t="shared" ca="1" si="932"/>
        <v/>
      </c>
      <c r="EZ505" s="919" t="str">
        <f t="shared" ca="1" si="933"/>
        <v/>
      </c>
      <c r="FA505" s="919" t="str">
        <f t="shared" ca="1" si="934"/>
        <v/>
      </c>
      <c r="FB505" s="919" t="str">
        <f t="shared" ca="1" si="935"/>
        <v/>
      </c>
      <c r="FC505" s="919" t="str">
        <f t="shared" ca="1" si="936"/>
        <v/>
      </c>
      <c r="FD505" s="627" t="str">
        <f t="shared" ca="1" si="937"/>
        <v/>
      </c>
      <c r="FE505" s="630">
        <v>495</v>
      </c>
      <c r="FF505" s="299" t="str">
        <f t="shared" ca="1" si="938"/>
        <v/>
      </c>
      <c r="FG505" s="993" t="str">
        <f t="shared" ca="1" si="939"/>
        <v/>
      </c>
      <c r="FH505" s="919" t="str">
        <f t="shared" ca="1" si="940"/>
        <v/>
      </c>
      <c r="FI505" s="299">
        <f ca="1">COUNTIF($FH$11:FH505,"■")</f>
        <v>0</v>
      </c>
    </row>
    <row r="506" spans="1:165" ht="34.5" customHeight="1">
      <c r="A506" s="445">
        <f t="shared" ca="1" si="844"/>
        <v>0</v>
      </c>
      <c r="B506" s="446">
        <f>IF(R506&lt;&gt;"",IF(COUNTIF(R$11:R506,R506)=1,MAX(B$11:B505)+1,INDEX(B$11:B505,MATCH(R506,R$11:R505,0),1)),0)</f>
        <v>1</v>
      </c>
      <c r="C506" s="446">
        <f ca="1">IF(T506&lt;&gt;"",IF(COUNTIF(T$11:T506,T506)=1,MAX(C$11:C505)+1,INDEX(C$11:C505,MATCH(T506,T$11:T505,0),1)),0)</f>
        <v>0</v>
      </c>
      <c r="D506" s="446">
        <f ca="1">IF(U506&lt;&gt;"",IF(COUNTIF(U$11:U506,U506)=1,MAX(D$11:D505)+1,INDEX(D$11:D505,MATCH(U506,U$11:U505,0),1)),0)</f>
        <v>0</v>
      </c>
      <c r="E506" s="446">
        <f ca="1">IF(S506&lt;&gt;"",IF(COUNTIF(S$11:S506,S506)=1,MAX(E$11:E505)+1,INDEX(E$11:E505,MATCH(S506,S$11:S505,0),1)),0)</f>
        <v>0</v>
      </c>
      <c r="F506" s="446">
        <f ca="1">IF(Z506&lt;&gt;"",IF(COUNTIF(Z$11:Z506,Z506)=1,MAX(F$11:F505)+1,INDEX(F$11:F505,MATCH(Z506,Z$11:Z505,0),1)),0)</f>
        <v>0</v>
      </c>
      <c r="G506" s="447" cm="1">
        <f t="array" aca="1" ref="G506" ca="1">IF(Z506&lt;&gt;"",IF(COUNTIFS(Z$11:Z506,Z506,W$11:W506,W506)=1,MAX(G$11:G505)+1,INDEX(G$11:G505,MATCH(Z506&amp;W506,Z$11:Z505&amp;W$11:W506,0),1)),0)</f>
        <v>0</v>
      </c>
      <c r="H506" s="447">
        <f t="shared" ca="1" si="845"/>
        <v>0</v>
      </c>
      <c r="I506" s="447">
        <f ca="1">IF(T506="",0,IF(COUNTIF(T$11:T506,T506)=1,1,0))</f>
        <v>0</v>
      </c>
      <c r="J506" s="447">
        <f ca="1">IF(U506="",0,IF(COUNTIF(U$11:U506,U506)=1,1,0))</f>
        <v>0</v>
      </c>
      <c r="K506" s="447">
        <f ca="1">IF(S506="",0,IF(COUNTIF(S$11:S506,S506)=1,1,0))</f>
        <v>0</v>
      </c>
      <c r="L506" s="446">
        <f ca="1">IF(Z506="",0,IF(COUNTIF(Z$11:Z506,Z506)=1,1,0))</f>
        <v>0</v>
      </c>
      <c r="M506" s="767">
        <f ca="1">IF($W506=2,IF(COUNTIFS($W$11:$W506,2,$Z$11:$Z506,$Z506)=1,1,0),0)</f>
        <v>0</v>
      </c>
      <c r="N506" s="767">
        <f ca="1">IF($W506=1,IF(COUNTIFS($W$11:$W506,2,$Z$11:$Z506,$Z506)=1,1,0),0)</f>
        <v>0</v>
      </c>
      <c r="O506" s="446">
        <f ca="1">IF(H506=0,0,IF(COUNTIF(Z$11:Z506,Z506)=1,1,0))</f>
        <v>0</v>
      </c>
      <c r="P506" s="448" t="str">
        <f t="shared" ca="1" si="846"/>
        <v>石川県</v>
      </c>
      <c r="Q506" s="89">
        <f t="shared" ca="1" si="847"/>
        <v>496</v>
      </c>
      <c r="R506" s="170" t="s">
        <v>459</v>
      </c>
      <c r="S506" s="357" t="str">
        <f t="shared" ca="1" si="848"/>
        <v/>
      </c>
      <c r="T506" s="357" t="str">
        <f t="shared" ca="1" si="849"/>
        <v/>
      </c>
      <c r="U506" s="58" t="str">
        <f t="shared" ca="1" si="850"/>
        <v/>
      </c>
      <c r="V506" s="58" t="str">
        <f t="shared" ca="1" si="851"/>
        <v/>
      </c>
      <c r="W506" s="920" t="str">
        <f t="shared" ca="1" si="852"/>
        <v/>
      </c>
      <c r="X506" s="369">
        <f ca="1">IFERROR(VLOOKUP(W506,'（様式１号）３整理番号表'!$B$4:$H$5,2,FALSE),0)</f>
        <v>0</v>
      </c>
      <c r="Y506" s="768" t="str" cm="1">
        <f t="array" aca="1" ref="Y506" ca="1">IF(AND(D506=0,F506=0),"",IF(COUNTIF(D$11:D506,D506)=1,1,IF(COUNTIFS(D$11:D506,D506,F$11:F506,F506)=1,INDEX((D$11:D506,F$11:F506,Y$11:Y506),MATCH(_xlfn.MAXIFS(F$11:F505,D$11:D505,D506),$F$11:F506,0),1,3)+1,INDEX((D$11:D506,F$11:F506,Y$11:Y506),MATCH(D506&amp;F506,D$11:D506&amp;F$11:F506,0),1,3))))</f>
        <v/>
      </c>
      <c r="Z506" s="40" t="str">
        <f t="shared" ca="1" si="853"/>
        <v/>
      </c>
      <c r="AA506" s="924" t="str">
        <f t="shared" ca="1" si="854"/>
        <v/>
      </c>
      <c r="AB506" s="93">
        <f ca="1">IFERROR(VLOOKUP(AA506,'（様式１号）３整理番号表'!$B$10:$H$16,2,FALSE),0)</f>
        <v>0</v>
      </c>
      <c r="AC506" s="924" t="str">
        <f t="shared" ca="1" si="855"/>
        <v/>
      </c>
      <c r="AD506" s="924" t="str">
        <f t="shared" ca="1" si="856"/>
        <v/>
      </c>
      <c r="AE506" s="93">
        <f ca="1">IFERROR(VLOOKUP(AD506,'（様式１号）３整理番号表'!$B$21:$H$22,2,FALSE),0)</f>
        <v>0</v>
      </c>
      <c r="AF506" s="924" t="str">
        <f t="shared" ca="1" si="857"/>
        <v/>
      </c>
      <c r="AG506" s="93">
        <f ca="1">IFERROR(VLOOKUP(AF506,'（様式１号）３整理番号表'!$B$26:$H$31,2,FALSE),0)</f>
        <v>0</v>
      </c>
      <c r="AH506" s="924" t="str">
        <f t="shared" ca="1" si="858"/>
        <v/>
      </c>
      <c r="AI506" s="93">
        <f ca="1">IFERROR(VLOOKUP(AH506,'（様式１号）３整理番号表'!$J$5:$N$59,2,FALSE),0)</f>
        <v>0</v>
      </c>
      <c r="AJ506" s="77" t="str">
        <f t="shared" ca="1" si="859"/>
        <v/>
      </c>
      <c r="AK506" s="93">
        <f ca="1">IFERROR(VLOOKUP(AJ506,'（様式１号）３整理番号表'!$P$5:$R$29,2,FALSE),0)</f>
        <v>0</v>
      </c>
      <c r="AL506" s="921" t="str">
        <f t="shared" ca="1" si="860"/>
        <v/>
      </c>
      <c r="AM506" s="921" t="str">
        <f t="shared" ca="1" si="861"/>
        <v/>
      </c>
      <c r="AN506" s="921"/>
      <c r="AO506" s="77" t="str">
        <f t="shared" ca="1" si="862"/>
        <v/>
      </c>
      <c r="AP506" s="93">
        <f ca="1">IFERROR(VLOOKUP(AO506,'（様式１号）３整理番号表'!$P$5:$R$29,2,FALSE),0)</f>
        <v>0</v>
      </c>
      <c r="AQ506" s="924" t="str">
        <f t="shared" ca="1" si="863"/>
        <v/>
      </c>
      <c r="AR506" s="93">
        <f t="shared" ca="1" si="864"/>
        <v>0</v>
      </c>
      <c r="AS506" s="924" t="str">
        <f t="shared" ca="1" si="865"/>
        <v/>
      </c>
      <c r="AT506" s="40" t="str">
        <f t="shared" ca="1" si="866"/>
        <v/>
      </c>
      <c r="AU506" s="93" t="str">
        <f t="shared" ca="1" si="867"/>
        <v/>
      </c>
      <c r="AV506" s="923" t="str">
        <f t="shared" ca="1" si="868"/>
        <v/>
      </c>
      <c r="AW506" s="926" t="str">
        <f t="shared" ca="1" si="869"/>
        <v/>
      </c>
      <c r="AX506" s="925" t="str">
        <f t="shared" ca="1" si="870"/>
        <v/>
      </c>
      <c r="AY506" s="925" t="str">
        <f t="shared" ca="1" si="870"/>
        <v/>
      </c>
      <c r="AZ506" s="925" t="str">
        <f t="shared" ca="1" si="870"/>
        <v/>
      </c>
      <c r="BA506" s="925" t="str">
        <f t="shared" ca="1" si="870"/>
        <v/>
      </c>
      <c r="BB506" s="925" t="str">
        <f t="shared" ca="1" si="871"/>
        <v/>
      </c>
      <c r="BC506" s="925" t="str">
        <f t="shared" ca="1" si="872"/>
        <v/>
      </c>
      <c r="BD506" s="925" t="str">
        <f t="shared" ca="1" si="872"/>
        <v/>
      </c>
      <c r="BE506" s="925" t="str">
        <f t="shared" ca="1" si="872"/>
        <v/>
      </c>
      <c r="BF506" s="77" t="str">
        <f t="shared" ca="1" si="873"/>
        <v/>
      </c>
      <c r="BG506" s="924" t="str">
        <f t="shared" ca="1" si="874"/>
        <v/>
      </c>
      <c r="BH506" s="94">
        <f ca="1">IF(BF506&lt;&gt;"",INDEX('（様式１号）３整理番号表'!$AB$7:$AQ$12,MATCH(BF506,'（様式１号）３整理番号表'!$AA$7:$AA$12,0),MATCH(BG506,'（様式１号）３整理番号表'!$AB$6:$AQ$6,0)),0)</f>
        <v>0</v>
      </c>
      <c r="BI506" s="921" t="str">
        <f t="shared" ca="1" si="875"/>
        <v/>
      </c>
      <c r="BJ506" s="922" t="str">
        <f t="shared" ca="1" si="876"/>
        <v/>
      </c>
      <c r="BK506" s="926" t="str">
        <f t="shared" ca="1" si="877"/>
        <v/>
      </c>
      <c r="BL506" s="922" t="str">
        <f t="shared" ca="1" si="878"/>
        <v/>
      </c>
      <c r="BM506" s="79" t="str">
        <f t="shared" ca="1" si="879"/>
        <v/>
      </c>
      <c r="BN506" s="82" t="str">
        <f t="shared" ca="1" si="880"/>
        <v/>
      </c>
      <c r="BO506" s="83" t="str">
        <f t="shared" ca="1" si="881"/>
        <v/>
      </c>
      <c r="BP506" s="84" t="str">
        <f t="shared" ca="1" si="882"/>
        <v/>
      </c>
      <c r="BQ506" s="82" t="str">
        <f t="shared" ca="1" si="883"/>
        <v/>
      </c>
      <c r="BR506" s="97" t="str">
        <f t="shared" ca="1" si="884"/>
        <v/>
      </c>
      <c r="BS506" s="95" t="str">
        <f t="shared" ca="1" si="885"/>
        <v/>
      </c>
      <c r="BT506" s="184" t="str">
        <f t="shared" ca="1" si="886"/>
        <v/>
      </c>
      <c r="BU506" s="611" t="str">
        <f t="shared" ca="1" si="887"/>
        <v/>
      </c>
      <c r="BV506" s="77" t="str">
        <f t="shared" ca="1" si="888"/>
        <v/>
      </c>
      <c r="BW506" s="85" t="str">
        <f t="shared" ca="1" si="889"/>
        <v/>
      </c>
      <c r="BX506" s="86" t="str">
        <f t="shared" ca="1" si="890"/>
        <v/>
      </c>
      <c r="BY506" s="231">
        <f ca="1">IF('ポイント要件確認等（個別表）'!AD506=1,ROUNDDOWN('ポイント要件確認等（個別表）'!AV506,-3),IF('ポイント要件確認等（個別表）'!AD506=2,ROUNDDOWN('ポイント要件確認等（個別表）'!BH506,-3),IF('ポイント要件確認等（個別表）'!AD506=3,ROUNDDOWN('ポイント要件確認等（個別表）'!BT506,-3),0)))</f>
        <v>0</v>
      </c>
      <c r="BZ506" s="86" t="str">
        <f t="shared" ca="1" si="891"/>
        <v/>
      </c>
      <c r="CA506" s="232" t="str">
        <f t="shared" ca="1" si="892"/>
        <v/>
      </c>
      <c r="CB506" s="232">
        <f t="shared" ca="1" si="893"/>
        <v>0</v>
      </c>
      <c r="CC506" s="86" t="str">
        <f t="shared" ca="1" si="894"/>
        <v/>
      </c>
      <c r="CD506" s="86" t="str">
        <f t="shared" ca="1" si="895"/>
        <v/>
      </c>
      <c r="CE506" s="609"/>
      <c r="CF506" s="86" t="str">
        <f t="shared" ca="1" si="896"/>
        <v/>
      </c>
      <c r="CG506" s="185" t="str">
        <f t="shared" ca="1" si="897"/>
        <v/>
      </c>
      <c r="CH506" s="246" t="str">
        <f t="shared" ca="1" si="898"/>
        <v>含税額</v>
      </c>
      <c r="CI506" s="247" t="str">
        <f t="shared" ca="1" si="899"/>
        <v/>
      </c>
      <c r="CJ506" s="87" t="str">
        <f ca="1">IFERROR(IF(INDIRECT("'("&amp;'２個別表'!EO506&amp;")'!AR"&amp;84+EP506)&lt;&gt;1,"",1),"")</f>
        <v/>
      </c>
      <c r="CK506" s="244" t="str">
        <f t="shared" ca="1" si="900"/>
        <v/>
      </c>
      <c r="CL506" s="235" t="str">
        <f t="shared" ca="1" si="901"/>
        <v/>
      </c>
      <c r="CM506" s="239" t="str">
        <f t="shared" ca="1" si="902"/>
        <v/>
      </c>
      <c r="CN506" s="77" t="str">
        <f t="shared" ca="1" si="903"/>
        <v/>
      </c>
      <c r="CO506" s="93" t="str">
        <f ca="1">IFERROR(VLOOKUP(CN506,'（様式１号）３整理番号表'!$T$5:$V$15,2,FALSE),"")</f>
        <v/>
      </c>
      <c r="CP506" s="924" t="str">
        <f t="shared" ca="1" si="904"/>
        <v/>
      </c>
      <c r="CQ506" s="93" t="str">
        <f ca="1">IFERROR(VLOOKUP(CP506,'（様式１号）３整理番号表'!$T$19:$V$24,2,FALSE),"")</f>
        <v/>
      </c>
      <c r="CR506" s="924" t="str">
        <f ca="1">IFERROR(IF(INDIRECT("'("&amp;'２個別表'!EO506&amp;")'!AV"&amp;84+EP506)&lt;&gt;1,"",1),"")</f>
        <v/>
      </c>
      <c r="CS506" s="232">
        <f t="shared" ca="1" si="905"/>
        <v>0</v>
      </c>
      <c r="CT506" s="248">
        <f t="shared" ca="1" si="906"/>
        <v>0</v>
      </c>
      <c r="CU506" s="376" t="str">
        <f ca="1">IF(ER506="補強",IF(COUNTIFS($Z$11:Z506,Z506,$W$11:W506,1)=1,"１①",""),IF(COUNTIFS($Z$11:Z506,Z506,$W$11:W506,2)=1,"２①",""))</f>
        <v/>
      </c>
      <c r="CV506" s="57" t="str">
        <f t="shared" ca="1" si="907"/>
        <v/>
      </c>
      <c r="CW506" s="927" t="str">
        <f t="shared" ca="1" si="908"/>
        <v/>
      </c>
      <c r="CX506" s="256" t="str">
        <f t="shared" ca="1" si="909"/>
        <v/>
      </c>
      <c r="CY506" s="256" t="str">
        <f t="shared" ca="1" si="910"/>
        <v/>
      </c>
      <c r="CZ506" s="256" t="str">
        <f t="shared" ca="1" si="911"/>
        <v/>
      </c>
      <c r="DA506" s="256" t="str">
        <f t="shared" ca="1" si="912"/>
        <v/>
      </c>
      <c r="DB506" s="316" t="str">
        <f ca="1">IFERROR(VLOOKUP($CU506,'（様式１号）３整理番号表'!$Z$19:$AB$32,3,FALSE),"")</f>
        <v/>
      </c>
      <c r="DC506" s="259" t="str">
        <f t="shared" ca="1" si="913"/>
        <v>-</v>
      </c>
      <c r="DD506" s="618" t="str">
        <f t="shared" ca="1" si="914"/>
        <v/>
      </c>
      <c r="DE506" s="321" t="str">
        <f ca="1">IF(AND(AO506=18,AS506=1),IF(COUNTIFS($Y$11:Y506,Y506,$AS$11:AS506,1)=1,"２②",""),IF($CU506="１①",INDEX(INDIRECT("'("&amp;$EO506&amp;")'!AR116:BB116"),1,MATCH(INDIRECT("'("&amp;$EO506&amp;")'!C118"),INDIRECT("'("&amp;$EO506&amp;")'!AR119:BB119"),0)),""))</f>
        <v/>
      </c>
      <c r="DF506" s="324" t="str">
        <f t="shared" ca="1" si="915"/>
        <v/>
      </c>
      <c r="DG506" s="313" t="str">
        <f t="shared" ca="1" si="916"/>
        <v/>
      </c>
      <c r="DH506" s="313" t="str">
        <f t="shared" ca="1" si="917"/>
        <v/>
      </c>
      <c r="DI506" s="313" t="str">
        <f t="shared" ca="1" si="918"/>
        <v/>
      </c>
      <c r="DJ506" s="313" t="str">
        <f t="shared" ca="1" si="919"/>
        <v/>
      </c>
      <c r="DK506" s="328" t="str">
        <f t="shared" ca="1" si="920"/>
        <v/>
      </c>
      <c r="DL506" s="334" t="str">
        <f t="shared" ca="1" si="921"/>
        <v/>
      </c>
      <c r="DM506" s="915" t="str">
        <f t="shared" ca="1" si="922"/>
        <v/>
      </c>
      <c r="DN506" s="15"/>
      <c r="DO506" s="324"/>
      <c r="DP506" s="16"/>
      <c r="DQ506" s="16"/>
      <c r="DR506" s="16"/>
      <c r="DS506" s="16"/>
      <c r="DT506" s="318" t="str">
        <f>IFERROR(VLOOKUP($DN506,'（様式１号）３整理番号表'!$Z$19:$AB$32,3,FALSE),"")</f>
        <v/>
      </c>
      <c r="DU506" s="259" t="str">
        <f t="shared" si="923"/>
        <v/>
      </c>
      <c r="DV506" s="14"/>
      <c r="DW506" s="17" t="str">
        <f t="shared" ca="1" si="924"/>
        <v/>
      </c>
      <c r="DX506" s="88" t="str">
        <f t="shared" ca="1" si="941"/>
        <v/>
      </c>
      <c r="DZ506" s="339">
        <f t="shared" ca="1" si="945"/>
        <v>0</v>
      </c>
      <c r="EA506" s="339">
        <f t="shared" ca="1" si="945"/>
        <v>0</v>
      </c>
      <c r="EB506" s="339">
        <f t="shared" ca="1" si="945"/>
        <v>0</v>
      </c>
      <c r="EC506" s="339">
        <f t="shared" ca="1" si="945"/>
        <v>0</v>
      </c>
      <c r="ED506" s="339">
        <f t="shared" ca="1" si="945"/>
        <v>0</v>
      </c>
      <c r="EE506" s="339">
        <f t="shared" ca="1" si="945"/>
        <v>0</v>
      </c>
      <c r="EF506" s="339">
        <f t="shared" ca="1" si="945"/>
        <v>0</v>
      </c>
      <c r="EG506" s="339">
        <f t="shared" ca="1" si="945"/>
        <v>0</v>
      </c>
      <c r="EH506" s="339">
        <f t="shared" ca="1" si="945"/>
        <v>0</v>
      </c>
      <c r="EI506" s="339">
        <f t="shared" ca="1" si="945"/>
        <v>0</v>
      </c>
      <c r="EJ506" s="339">
        <f t="shared" ca="1" si="945"/>
        <v>0</v>
      </c>
      <c r="EK506" s="339">
        <f t="shared" ca="1" si="945"/>
        <v>0</v>
      </c>
      <c r="EL506" s="339">
        <f t="shared" ca="1" si="945"/>
        <v>0</v>
      </c>
      <c r="EM506" s="339">
        <f t="shared" ca="1" si="945"/>
        <v>0</v>
      </c>
      <c r="EO506" s="919" t="str">
        <f t="shared" ca="1" si="843"/>
        <v/>
      </c>
      <c r="EP506" s="919" t="str">
        <f t="shared" ca="1" si="925"/>
        <v/>
      </c>
      <c r="EQ506" s="919" t="str">
        <f t="shared" ca="1" si="926"/>
        <v/>
      </c>
      <c r="ER506" s="919" t="str">
        <f t="shared" ca="1" si="927"/>
        <v/>
      </c>
      <c r="ES506" s="919" t="str">
        <f ca="1">IFERROR(INDEX('郵便番号（石川県）'!$A$3:$F$2574,MATCH(INDIRECT("'("&amp;EO506&amp;")'!E7"),'郵便番号（石川県）'!$A$3:$A$2574,0),6),"")</f>
        <v/>
      </c>
      <c r="ET506" s="919" t="str">
        <f ca="1">IFERROR(INDEX('郵便番号（石川県）'!$A$3:$F$2574,MATCH(INDIRECT("'("&amp;$EO506&amp;")'!E7"),'郵便番号（石川県）'!$A$3:$A$2574,0),5),"")</f>
        <v/>
      </c>
      <c r="EU506" s="919" t="str">
        <f t="shared" ca="1" si="928"/>
        <v/>
      </c>
      <c r="EV506" s="919" t="str">
        <f t="shared" ca="1" si="929"/>
        <v/>
      </c>
      <c r="EW506" s="919" t="str">
        <f t="shared" ca="1" si="930"/>
        <v/>
      </c>
      <c r="EX506" s="919" t="str">
        <f t="shared" ca="1" si="931"/>
        <v/>
      </c>
      <c r="EY506" s="919" t="str">
        <f t="shared" ca="1" si="932"/>
        <v/>
      </c>
      <c r="EZ506" s="919" t="str">
        <f t="shared" ca="1" si="933"/>
        <v/>
      </c>
      <c r="FA506" s="919" t="str">
        <f t="shared" ca="1" si="934"/>
        <v/>
      </c>
      <c r="FB506" s="919" t="str">
        <f t="shared" ca="1" si="935"/>
        <v/>
      </c>
      <c r="FC506" s="919" t="str">
        <f t="shared" ca="1" si="936"/>
        <v/>
      </c>
      <c r="FD506" s="627" t="str">
        <f t="shared" ca="1" si="937"/>
        <v/>
      </c>
      <c r="FE506" s="630">
        <v>496</v>
      </c>
      <c r="FF506" s="299" t="str">
        <f t="shared" ca="1" si="938"/>
        <v/>
      </c>
      <c r="FG506" s="993" t="str">
        <f t="shared" ca="1" si="939"/>
        <v/>
      </c>
      <c r="FH506" s="919" t="str">
        <f t="shared" ca="1" si="940"/>
        <v/>
      </c>
      <c r="FI506" s="299">
        <f ca="1">COUNTIF($FH$11:FH506,"■")</f>
        <v>0</v>
      </c>
    </row>
    <row r="507" spans="1:165" ht="34.5" customHeight="1">
      <c r="A507" s="445">
        <f t="shared" ca="1" si="844"/>
        <v>0</v>
      </c>
      <c r="B507" s="446">
        <f>IF(R507&lt;&gt;"",IF(COUNTIF(R$11:R507,R507)=1,MAX(B$11:B506)+1,INDEX(B$11:B506,MATCH(R507,R$11:R506,0),1)),0)</f>
        <v>1</v>
      </c>
      <c r="C507" s="446">
        <f ca="1">IF(T507&lt;&gt;"",IF(COUNTIF(T$11:T507,T507)=1,MAX(C$11:C506)+1,INDEX(C$11:C506,MATCH(T507,T$11:T506,0),1)),0)</f>
        <v>0</v>
      </c>
      <c r="D507" s="446">
        <f ca="1">IF(U507&lt;&gt;"",IF(COUNTIF(U$11:U507,U507)=1,MAX(D$11:D506)+1,INDEX(D$11:D506,MATCH(U507,U$11:U506,0),1)),0)</f>
        <v>0</v>
      </c>
      <c r="E507" s="446">
        <f ca="1">IF(S507&lt;&gt;"",IF(COUNTIF(S$11:S507,S507)=1,MAX(E$11:E506)+1,INDEX(E$11:E506,MATCH(S507,S$11:S506,0),1)),0)</f>
        <v>0</v>
      </c>
      <c r="F507" s="446">
        <f ca="1">IF(Z507&lt;&gt;"",IF(COUNTIF(Z$11:Z507,Z507)=1,MAX(F$11:F506)+1,INDEX(F$11:F506,MATCH(Z507,Z$11:Z506,0),1)),0)</f>
        <v>0</v>
      </c>
      <c r="G507" s="447" cm="1">
        <f t="array" aca="1" ref="G507" ca="1">IF(Z507&lt;&gt;"",IF(COUNTIFS(Z$11:Z507,Z507,W$11:W507,W507)=1,MAX(G$11:G506)+1,INDEX(G$11:G506,MATCH(Z507&amp;W507,Z$11:Z506&amp;W$11:W507,0),1)),0)</f>
        <v>0</v>
      </c>
      <c r="H507" s="447">
        <f t="shared" ca="1" si="845"/>
        <v>0</v>
      </c>
      <c r="I507" s="447">
        <f ca="1">IF(T507="",0,IF(COUNTIF(T$11:T507,T507)=1,1,0))</f>
        <v>0</v>
      </c>
      <c r="J507" s="447">
        <f ca="1">IF(U507="",0,IF(COUNTIF(U$11:U507,U507)=1,1,0))</f>
        <v>0</v>
      </c>
      <c r="K507" s="447">
        <f ca="1">IF(S507="",0,IF(COUNTIF(S$11:S507,S507)=1,1,0))</f>
        <v>0</v>
      </c>
      <c r="L507" s="446">
        <f ca="1">IF(Z507="",0,IF(COUNTIF(Z$11:Z507,Z507)=1,1,0))</f>
        <v>0</v>
      </c>
      <c r="M507" s="767">
        <f ca="1">IF($W507=2,IF(COUNTIFS($W$11:$W507,2,$Z$11:$Z507,$Z507)=1,1,0),0)</f>
        <v>0</v>
      </c>
      <c r="N507" s="767">
        <f ca="1">IF($W507=1,IF(COUNTIFS($W$11:$W507,2,$Z$11:$Z507,$Z507)=1,1,0),0)</f>
        <v>0</v>
      </c>
      <c r="O507" s="446">
        <f ca="1">IF(H507=0,0,IF(COUNTIF(Z$11:Z507,Z507)=1,1,0))</f>
        <v>0</v>
      </c>
      <c r="P507" s="448" t="str">
        <f t="shared" ca="1" si="846"/>
        <v>石川県</v>
      </c>
      <c r="Q507" s="89">
        <f t="shared" ca="1" si="847"/>
        <v>497</v>
      </c>
      <c r="R507" s="170" t="s">
        <v>459</v>
      </c>
      <c r="S507" s="357" t="str">
        <f t="shared" ca="1" si="848"/>
        <v/>
      </c>
      <c r="T507" s="357" t="str">
        <f t="shared" ca="1" si="849"/>
        <v/>
      </c>
      <c r="U507" s="58" t="str">
        <f t="shared" ca="1" si="850"/>
        <v/>
      </c>
      <c r="V507" s="58" t="str">
        <f t="shared" ca="1" si="851"/>
        <v/>
      </c>
      <c r="W507" s="920" t="str">
        <f t="shared" ca="1" si="852"/>
        <v/>
      </c>
      <c r="X507" s="369">
        <f ca="1">IFERROR(VLOOKUP(W507,'（様式１号）３整理番号表'!$B$4:$H$5,2,FALSE),0)</f>
        <v>0</v>
      </c>
      <c r="Y507" s="768" t="str" cm="1">
        <f t="array" aca="1" ref="Y507" ca="1">IF(AND(D507=0,F507=0),"",IF(COUNTIF(D$11:D507,D507)=1,1,IF(COUNTIFS(D$11:D507,D507,F$11:F507,F507)=1,INDEX((D$11:D507,F$11:F507,Y$11:Y507),MATCH(_xlfn.MAXIFS(F$11:F506,D$11:D506,D507),$F$11:F507,0),1,3)+1,INDEX((D$11:D507,F$11:F507,Y$11:Y507),MATCH(D507&amp;F507,D$11:D507&amp;F$11:F507,0),1,3))))</f>
        <v/>
      </c>
      <c r="Z507" s="40" t="str">
        <f t="shared" ca="1" si="853"/>
        <v/>
      </c>
      <c r="AA507" s="924" t="str">
        <f t="shared" ca="1" si="854"/>
        <v/>
      </c>
      <c r="AB507" s="93">
        <f ca="1">IFERROR(VLOOKUP(AA507,'（様式１号）３整理番号表'!$B$10:$H$16,2,FALSE),0)</f>
        <v>0</v>
      </c>
      <c r="AC507" s="924" t="str">
        <f t="shared" ca="1" si="855"/>
        <v/>
      </c>
      <c r="AD507" s="924" t="str">
        <f t="shared" ca="1" si="856"/>
        <v/>
      </c>
      <c r="AE507" s="93">
        <f ca="1">IFERROR(VLOOKUP(AD507,'（様式１号）３整理番号表'!$B$21:$H$22,2,FALSE),0)</f>
        <v>0</v>
      </c>
      <c r="AF507" s="924" t="str">
        <f t="shared" ca="1" si="857"/>
        <v/>
      </c>
      <c r="AG507" s="93">
        <f ca="1">IFERROR(VLOOKUP(AF507,'（様式１号）３整理番号表'!$B$26:$H$31,2,FALSE),0)</f>
        <v>0</v>
      </c>
      <c r="AH507" s="924" t="str">
        <f t="shared" ca="1" si="858"/>
        <v/>
      </c>
      <c r="AI507" s="93">
        <f ca="1">IFERROR(VLOOKUP(AH507,'（様式１号）３整理番号表'!$J$5:$N$59,2,FALSE),0)</f>
        <v>0</v>
      </c>
      <c r="AJ507" s="77" t="str">
        <f t="shared" ca="1" si="859"/>
        <v/>
      </c>
      <c r="AK507" s="93">
        <f ca="1">IFERROR(VLOOKUP(AJ507,'（様式１号）３整理番号表'!$P$5:$R$29,2,FALSE),0)</f>
        <v>0</v>
      </c>
      <c r="AL507" s="921" t="str">
        <f t="shared" ca="1" si="860"/>
        <v/>
      </c>
      <c r="AM507" s="921" t="str">
        <f t="shared" ca="1" si="861"/>
        <v/>
      </c>
      <c r="AN507" s="921"/>
      <c r="AO507" s="77" t="str">
        <f t="shared" ca="1" si="862"/>
        <v/>
      </c>
      <c r="AP507" s="93">
        <f ca="1">IFERROR(VLOOKUP(AO507,'（様式１号）３整理番号表'!$P$5:$R$29,2,FALSE),0)</f>
        <v>0</v>
      </c>
      <c r="AQ507" s="924" t="str">
        <f t="shared" ca="1" si="863"/>
        <v/>
      </c>
      <c r="AR507" s="93">
        <f t="shared" ca="1" si="864"/>
        <v>0</v>
      </c>
      <c r="AS507" s="924" t="str">
        <f t="shared" ca="1" si="865"/>
        <v/>
      </c>
      <c r="AT507" s="40" t="str">
        <f t="shared" ca="1" si="866"/>
        <v/>
      </c>
      <c r="AU507" s="93" t="str">
        <f t="shared" ca="1" si="867"/>
        <v/>
      </c>
      <c r="AV507" s="923" t="str">
        <f t="shared" ca="1" si="868"/>
        <v/>
      </c>
      <c r="AW507" s="926" t="str">
        <f t="shared" ca="1" si="869"/>
        <v/>
      </c>
      <c r="AX507" s="925" t="str">
        <f t="shared" ca="1" si="870"/>
        <v/>
      </c>
      <c r="AY507" s="925" t="str">
        <f t="shared" ca="1" si="870"/>
        <v/>
      </c>
      <c r="AZ507" s="925" t="str">
        <f t="shared" ca="1" si="870"/>
        <v/>
      </c>
      <c r="BA507" s="925" t="str">
        <f t="shared" ca="1" si="870"/>
        <v/>
      </c>
      <c r="BB507" s="925" t="str">
        <f t="shared" ca="1" si="871"/>
        <v/>
      </c>
      <c r="BC507" s="925" t="str">
        <f t="shared" ca="1" si="872"/>
        <v/>
      </c>
      <c r="BD507" s="925" t="str">
        <f t="shared" ca="1" si="872"/>
        <v/>
      </c>
      <c r="BE507" s="925" t="str">
        <f t="shared" ca="1" si="872"/>
        <v/>
      </c>
      <c r="BF507" s="77" t="str">
        <f t="shared" ca="1" si="873"/>
        <v/>
      </c>
      <c r="BG507" s="924" t="str">
        <f t="shared" ca="1" si="874"/>
        <v/>
      </c>
      <c r="BH507" s="94">
        <f ca="1">IF(BF507&lt;&gt;"",INDEX('（様式１号）３整理番号表'!$AB$7:$AQ$12,MATCH(BF507,'（様式１号）３整理番号表'!$AA$7:$AA$12,0),MATCH(BG507,'（様式１号）３整理番号表'!$AB$6:$AQ$6,0)),0)</f>
        <v>0</v>
      </c>
      <c r="BI507" s="921" t="str">
        <f t="shared" ca="1" si="875"/>
        <v/>
      </c>
      <c r="BJ507" s="922" t="str">
        <f t="shared" ca="1" si="876"/>
        <v/>
      </c>
      <c r="BK507" s="926" t="str">
        <f t="shared" ca="1" si="877"/>
        <v/>
      </c>
      <c r="BL507" s="922" t="str">
        <f t="shared" ca="1" si="878"/>
        <v/>
      </c>
      <c r="BM507" s="79" t="str">
        <f t="shared" ca="1" si="879"/>
        <v/>
      </c>
      <c r="BN507" s="82" t="str">
        <f t="shared" ca="1" si="880"/>
        <v/>
      </c>
      <c r="BO507" s="83" t="str">
        <f t="shared" ca="1" si="881"/>
        <v/>
      </c>
      <c r="BP507" s="84" t="str">
        <f t="shared" ca="1" si="882"/>
        <v/>
      </c>
      <c r="BQ507" s="82" t="str">
        <f t="shared" ca="1" si="883"/>
        <v/>
      </c>
      <c r="BR507" s="97" t="str">
        <f t="shared" ca="1" si="884"/>
        <v/>
      </c>
      <c r="BS507" s="95" t="str">
        <f t="shared" ca="1" si="885"/>
        <v/>
      </c>
      <c r="BT507" s="184" t="str">
        <f t="shared" ca="1" si="886"/>
        <v/>
      </c>
      <c r="BU507" s="611" t="str">
        <f t="shared" ca="1" si="887"/>
        <v/>
      </c>
      <c r="BV507" s="77" t="str">
        <f t="shared" ca="1" si="888"/>
        <v/>
      </c>
      <c r="BW507" s="85" t="str">
        <f t="shared" ca="1" si="889"/>
        <v/>
      </c>
      <c r="BX507" s="86" t="str">
        <f t="shared" ca="1" si="890"/>
        <v/>
      </c>
      <c r="BY507" s="231">
        <f ca="1">IF('ポイント要件確認等（個別表）'!AD507=1,ROUNDDOWN('ポイント要件確認等（個別表）'!AV507,-3),IF('ポイント要件確認等（個別表）'!AD507=2,ROUNDDOWN('ポイント要件確認等（個別表）'!BH507,-3),IF('ポイント要件確認等（個別表）'!AD507=3,ROUNDDOWN('ポイント要件確認等（個別表）'!BT507,-3),0)))</f>
        <v>0</v>
      </c>
      <c r="BZ507" s="86" t="str">
        <f t="shared" ca="1" si="891"/>
        <v/>
      </c>
      <c r="CA507" s="232" t="str">
        <f t="shared" ca="1" si="892"/>
        <v/>
      </c>
      <c r="CB507" s="232">
        <f t="shared" ca="1" si="893"/>
        <v>0</v>
      </c>
      <c r="CC507" s="86" t="str">
        <f t="shared" ca="1" si="894"/>
        <v/>
      </c>
      <c r="CD507" s="86" t="str">
        <f t="shared" ca="1" si="895"/>
        <v/>
      </c>
      <c r="CE507" s="609"/>
      <c r="CF507" s="86" t="str">
        <f t="shared" ca="1" si="896"/>
        <v/>
      </c>
      <c r="CG507" s="185" t="str">
        <f t="shared" ca="1" si="897"/>
        <v/>
      </c>
      <c r="CH507" s="246" t="str">
        <f t="shared" ca="1" si="898"/>
        <v>含税額</v>
      </c>
      <c r="CI507" s="247" t="str">
        <f t="shared" ca="1" si="899"/>
        <v/>
      </c>
      <c r="CJ507" s="87" t="str">
        <f ca="1">IFERROR(IF(INDIRECT("'("&amp;'２個別表'!EO507&amp;")'!AR"&amp;84+EP507)&lt;&gt;1,"",1),"")</f>
        <v/>
      </c>
      <c r="CK507" s="244" t="str">
        <f t="shared" ca="1" si="900"/>
        <v/>
      </c>
      <c r="CL507" s="235" t="str">
        <f t="shared" ca="1" si="901"/>
        <v/>
      </c>
      <c r="CM507" s="239" t="str">
        <f t="shared" ca="1" si="902"/>
        <v/>
      </c>
      <c r="CN507" s="77" t="str">
        <f t="shared" ca="1" si="903"/>
        <v/>
      </c>
      <c r="CO507" s="93" t="str">
        <f ca="1">IFERROR(VLOOKUP(CN507,'（様式１号）３整理番号表'!$T$5:$V$15,2,FALSE),"")</f>
        <v/>
      </c>
      <c r="CP507" s="924" t="str">
        <f t="shared" ca="1" si="904"/>
        <v/>
      </c>
      <c r="CQ507" s="93" t="str">
        <f ca="1">IFERROR(VLOOKUP(CP507,'（様式１号）３整理番号表'!$T$19:$V$24,2,FALSE),"")</f>
        <v/>
      </c>
      <c r="CR507" s="924" t="str">
        <f ca="1">IFERROR(IF(INDIRECT("'("&amp;'２個別表'!EO507&amp;")'!AV"&amp;84+EP507)&lt;&gt;1,"",1),"")</f>
        <v/>
      </c>
      <c r="CS507" s="232">
        <f t="shared" ca="1" si="905"/>
        <v>0</v>
      </c>
      <c r="CT507" s="248">
        <f t="shared" ca="1" si="906"/>
        <v>0</v>
      </c>
      <c r="CU507" s="376" t="str">
        <f ca="1">IF(ER507="補強",IF(COUNTIFS($Z$11:Z507,Z507,$W$11:W507,1)=1,"１①",""),IF(COUNTIFS($Z$11:Z507,Z507,$W$11:W507,2)=1,"２①",""))</f>
        <v/>
      </c>
      <c r="CV507" s="57" t="str">
        <f t="shared" ca="1" si="907"/>
        <v/>
      </c>
      <c r="CW507" s="927" t="str">
        <f t="shared" ca="1" si="908"/>
        <v/>
      </c>
      <c r="CX507" s="256" t="str">
        <f t="shared" ca="1" si="909"/>
        <v/>
      </c>
      <c r="CY507" s="256" t="str">
        <f t="shared" ca="1" si="910"/>
        <v/>
      </c>
      <c r="CZ507" s="256" t="str">
        <f t="shared" ca="1" si="911"/>
        <v/>
      </c>
      <c r="DA507" s="256" t="str">
        <f t="shared" ca="1" si="912"/>
        <v/>
      </c>
      <c r="DB507" s="316" t="str">
        <f ca="1">IFERROR(VLOOKUP($CU507,'（様式１号）３整理番号表'!$Z$19:$AB$32,3,FALSE),"")</f>
        <v/>
      </c>
      <c r="DC507" s="259" t="str">
        <f t="shared" ca="1" si="913"/>
        <v>-</v>
      </c>
      <c r="DD507" s="618" t="str">
        <f t="shared" ca="1" si="914"/>
        <v/>
      </c>
      <c r="DE507" s="321" t="str">
        <f ca="1">IF(AND(AO507=18,AS507=1),IF(COUNTIFS($Y$11:Y507,Y507,$AS$11:AS507,1)=1,"２②",""),IF($CU507="１①",INDEX(INDIRECT("'("&amp;$EO507&amp;")'!AR116:BB116"),1,MATCH(INDIRECT("'("&amp;$EO507&amp;")'!C118"),INDIRECT("'("&amp;$EO507&amp;")'!AR119:BB119"),0)),""))</f>
        <v/>
      </c>
      <c r="DF507" s="324" t="str">
        <f t="shared" ca="1" si="915"/>
        <v/>
      </c>
      <c r="DG507" s="313" t="str">
        <f t="shared" ca="1" si="916"/>
        <v/>
      </c>
      <c r="DH507" s="313" t="str">
        <f t="shared" ca="1" si="917"/>
        <v/>
      </c>
      <c r="DI507" s="313" t="str">
        <f t="shared" ca="1" si="918"/>
        <v/>
      </c>
      <c r="DJ507" s="313" t="str">
        <f t="shared" ca="1" si="919"/>
        <v/>
      </c>
      <c r="DK507" s="328" t="str">
        <f t="shared" ca="1" si="920"/>
        <v/>
      </c>
      <c r="DL507" s="334" t="str">
        <f t="shared" ca="1" si="921"/>
        <v/>
      </c>
      <c r="DM507" s="915" t="str">
        <f t="shared" ca="1" si="922"/>
        <v/>
      </c>
      <c r="DN507" s="15"/>
      <c r="DO507" s="324"/>
      <c r="DP507" s="16"/>
      <c r="DQ507" s="16"/>
      <c r="DR507" s="16"/>
      <c r="DS507" s="16"/>
      <c r="DT507" s="318" t="str">
        <f>IFERROR(VLOOKUP($DN507,'（様式１号）３整理番号表'!$Z$19:$AB$32,3,FALSE),"")</f>
        <v/>
      </c>
      <c r="DU507" s="259" t="str">
        <f t="shared" si="923"/>
        <v/>
      </c>
      <c r="DV507" s="14"/>
      <c r="DW507" s="17" t="str">
        <f t="shared" ca="1" si="924"/>
        <v/>
      </c>
      <c r="DX507" s="88" t="str">
        <f t="shared" ca="1" si="941"/>
        <v/>
      </c>
      <c r="DZ507" s="339">
        <f t="shared" ca="1" si="945"/>
        <v>0</v>
      </c>
      <c r="EA507" s="339">
        <f t="shared" ca="1" si="945"/>
        <v>0</v>
      </c>
      <c r="EB507" s="339">
        <f t="shared" ca="1" si="945"/>
        <v>0</v>
      </c>
      <c r="EC507" s="339">
        <f t="shared" ca="1" si="945"/>
        <v>0</v>
      </c>
      <c r="ED507" s="339">
        <f t="shared" ca="1" si="945"/>
        <v>0</v>
      </c>
      <c r="EE507" s="339">
        <f t="shared" ca="1" si="945"/>
        <v>0</v>
      </c>
      <c r="EF507" s="339">
        <f t="shared" ca="1" si="945"/>
        <v>0</v>
      </c>
      <c r="EG507" s="339">
        <f t="shared" ca="1" si="945"/>
        <v>0</v>
      </c>
      <c r="EH507" s="339">
        <f t="shared" ca="1" si="945"/>
        <v>0</v>
      </c>
      <c r="EI507" s="339">
        <f t="shared" ca="1" si="945"/>
        <v>0</v>
      </c>
      <c r="EJ507" s="339">
        <f t="shared" ca="1" si="945"/>
        <v>0</v>
      </c>
      <c r="EK507" s="339">
        <f t="shared" ca="1" si="945"/>
        <v>0</v>
      </c>
      <c r="EL507" s="339">
        <f t="shared" ca="1" si="945"/>
        <v>0</v>
      </c>
      <c r="EM507" s="339">
        <f t="shared" ca="1" si="945"/>
        <v>0</v>
      </c>
      <c r="EO507" s="919" t="str">
        <f t="shared" ca="1" si="843"/>
        <v/>
      </c>
      <c r="EP507" s="919" t="str">
        <f t="shared" ca="1" si="925"/>
        <v/>
      </c>
      <c r="EQ507" s="919" t="str">
        <f t="shared" ca="1" si="926"/>
        <v/>
      </c>
      <c r="ER507" s="919" t="str">
        <f t="shared" ca="1" si="927"/>
        <v/>
      </c>
      <c r="ES507" s="919" t="str">
        <f ca="1">IFERROR(INDEX('郵便番号（石川県）'!$A$3:$F$2574,MATCH(INDIRECT("'("&amp;EO507&amp;")'!E7"),'郵便番号（石川県）'!$A$3:$A$2574,0),6),"")</f>
        <v/>
      </c>
      <c r="ET507" s="919" t="str">
        <f ca="1">IFERROR(INDEX('郵便番号（石川県）'!$A$3:$F$2574,MATCH(INDIRECT("'("&amp;$EO507&amp;")'!E7"),'郵便番号（石川県）'!$A$3:$A$2574,0),5),"")</f>
        <v/>
      </c>
      <c r="EU507" s="919" t="str">
        <f t="shared" ca="1" si="928"/>
        <v/>
      </c>
      <c r="EV507" s="919" t="str">
        <f t="shared" ca="1" si="929"/>
        <v/>
      </c>
      <c r="EW507" s="919" t="str">
        <f t="shared" ca="1" si="930"/>
        <v/>
      </c>
      <c r="EX507" s="919" t="str">
        <f t="shared" ca="1" si="931"/>
        <v/>
      </c>
      <c r="EY507" s="919" t="str">
        <f t="shared" ca="1" si="932"/>
        <v/>
      </c>
      <c r="EZ507" s="919" t="str">
        <f t="shared" ca="1" si="933"/>
        <v/>
      </c>
      <c r="FA507" s="919" t="str">
        <f t="shared" ca="1" si="934"/>
        <v/>
      </c>
      <c r="FB507" s="919" t="str">
        <f t="shared" ca="1" si="935"/>
        <v/>
      </c>
      <c r="FC507" s="919" t="str">
        <f t="shared" ca="1" si="936"/>
        <v/>
      </c>
      <c r="FD507" s="627" t="str">
        <f t="shared" ca="1" si="937"/>
        <v/>
      </c>
      <c r="FE507" s="630">
        <v>497</v>
      </c>
      <c r="FF507" s="299" t="str">
        <f t="shared" ca="1" si="938"/>
        <v/>
      </c>
      <c r="FG507" s="993" t="str">
        <f t="shared" ca="1" si="939"/>
        <v/>
      </c>
      <c r="FH507" s="919" t="str">
        <f t="shared" ca="1" si="940"/>
        <v/>
      </c>
      <c r="FI507" s="299">
        <f ca="1">COUNTIF($FH$11:FH507,"■")</f>
        <v>0</v>
      </c>
    </row>
    <row r="508" spans="1:165" ht="34.5" customHeight="1">
      <c r="A508" s="445">
        <f t="shared" ca="1" si="844"/>
        <v>0</v>
      </c>
      <c r="B508" s="446">
        <f>IF(R508&lt;&gt;"",IF(COUNTIF(R$11:R508,R508)=1,MAX(B$11:B507)+1,INDEX(B$11:B507,MATCH(R508,R$11:R507,0),1)),0)</f>
        <v>1</v>
      </c>
      <c r="C508" s="446">
        <f ca="1">IF(T508&lt;&gt;"",IF(COUNTIF(T$11:T508,T508)=1,MAX(C$11:C507)+1,INDEX(C$11:C507,MATCH(T508,T$11:T507,0),1)),0)</f>
        <v>0</v>
      </c>
      <c r="D508" s="446">
        <f ca="1">IF(U508&lt;&gt;"",IF(COUNTIF(U$11:U508,U508)=1,MAX(D$11:D507)+1,INDEX(D$11:D507,MATCH(U508,U$11:U507,0),1)),0)</f>
        <v>0</v>
      </c>
      <c r="E508" s="446">
        <f ca="1">IF(S508&lt;&gt;"",IF(COUNTIF(S$11:S508,S508)=1,MAX(E$11:E507)+1,INDEX(E$11:E507,MATCH(S508,S$11:S507,0),1)),0)</f>
        <v>0</v>
      </c>
      <c r="F508" s="446">
        <f ca="1">IF(Z508&lt;&gt;"",IF(COUNTIF(Z$11:Z508,Z508)=1,MAX(F$11:F507)+1,INDEX(F$11:F507,MATCH(Z508,Z$11:Z507,0),1)),0)</f>
        <v>0</v>
      </c>
      <c r="G508" s="447" cm="1">
        <f t="array" aca="1" ref="G508" ca="1">IF(Z508&lt;&gt;"",IF(COUNTIFS(Z$11:Z508,Z508,W$11:W508,W508)=1,MAX(G$11:G507)+1,INDEX(G$11:G507,MATCH(Z508&amp;W508,Z$11:Z507&amp;W$11:W508,0),1)),0)</f>
        <v>0</v>
      </c>
      <c r="H508" s="447">
        <f t="shared" ca="1" si="845"/>
        <v>0</v>
      </c>
      <c r="I508" s="447">
        <f ca="1">IF(T508="",0,IF(COUNTIF(T$11:T508,T508)=1,1,0))</f>
        <v>0</v>
      </c>
      <c r="J508" s="447">
        <f ca="1">IF(U508="",0,IF(COUNTIF(U$11:U508,U508)=1,1,0))</f>
        <v>0</v>
      </c>
      <c r="K508" s="447">
        <f ca="1">IF(S508="",0,IF(COUNTIF(S$11:S508,S508)=1,1,0))</f>
        <v>0</v>
      </c>
      <c r="L508" s="446">
        <f ca="1">IF(Z508="",0,IF(COUNTIF(Z$11:Z508,Z508)=1,1,0))</f>
        <v>0</v>
      </c>
      <c r="M508" s="767">
        <f ca="1">IF($W508=2,IF(COUNTIFS($W$11:$W508,2,$Z$11:$Z508,$Z508)=1,1,0),0)</f>
        <v>0</v>
      </c>
      <c r="N508" s="767">
        <f ca="1">IF($W508=1,IF(COUNTIFS($W$11:$W508,2,$Z$11:$Z508,$Z508)=1,1,0),0)</f>
        <v>0</v>
      </c>
      <c r="O508" s="446">
        <f ca="1">IF(H508=0,0,IF(COUNTIF(Z$11:Z508,Z508)=1,1,0))</f>
        <v>0</v>
      </c>
      <c r="P508" s="448" t="str">
        <f t="shared" ca="1" si="846"/>
        <v>石川県</v>
      </c>
      <c r="Q508" s="89">
        <f t="shared" ca="1" si="847"/>
        <v>498</v>
      </c>
      <c r="R508" s="170" t="s">
        <v>459</v>
      </c>
      <c r="S508" s="357" t="str">
        <f t="shared" ca="1" si="848"/>
        <v/>
      </c>
      <c r="T508" s="357" t="str">
        <f t="shared" ca="1" si="849"/>
        <v/>
      </c>
      <c r="U508" s="58" t="str">
        <f t="shared" ca="1" si="850"/>
        <v/>
      </c>
      <c r="V508" s="58" t="str">
        <f t="shared" ca="1" si="851"/>
        <v/>
      </c>
      <c r="W508" s="920" t="str">
        <f t="shared" ca="1" si="852"/>
        <v/>
      </c>
      <c r="X508" s="369">
        <f ca="1">IFERROR(VLOOKUP(W508,'（様式１号）３整理番号表'!$B$4:$H$5,2,FALSE),0)</f>
        <v>0</v>
      </c>
      <c r="Y508" s="768" t="str" cm="1">
        <f t="array" aca="1" ref="Y508" ca="1">IF(AND(D508=0,F508=0),"",IF(COUNTIF(D$11:D508,D508)=1,1,IF(COUNTIFS(D$11:D508,D508,F$11:F508,F508)=1,INDEX((D$11:D508,F$11:F508,Y$11:Y508),MATCH(_xlfn.MAXIFS(F$11:F507,D$11:D507,D508),$F$11:F508,0),1,3)+1,INDEX((D$11:D508,F$11:F508,Y$11:Y508),MATCH(D508&amp;F508,D$11:D508&amp;F$11:F508,0),1,3))))</f>
        <v/>
      </c>
      <c r="Z508" s="40" t="str">
        <f t="shared" ca="1" si="853"/>
        <v/>
      </c>
      <c r="AA508" s="924" t="str">
        <f t="shared" ca="1" si="854"/>
        <v/>
      </c>
      <c r="AB508" s="93">
        <f ca="1">IFERROR(VLOOKUP(AA508,'（様式１号）３整理番号表'!$B$10:$H$16,2,FALSE),0)</f>
        <v>0</v>
      </c>
      <c r="AC508" s="924" t="str">
        <f t="shared" ca="1" si="855"/>
        <v/>
      </c>
      <c r="AD508" s="924" t="str">
        <f t="shared" ca="1" si="856"/>
        <v/>
      </c>
      <c r="AE508" s="93">
        <f ca="1">IFERROR(VLOOKUP(AD508,'（様式１号）３整理番号表'!$B$21:$H$22,2,FALSE),0)</f>
        <v>0</v>
      </c>
      <c r="AF508" s="924" t="str">
        <f t="shared" ca="1" si="857"/>
        <v/>
      </c>
      <c r="AG508" s="93">
        <f ca="1">IFERROR(VLOOKUP(AF508,'（様式１号）３整理番号表'!$B$26:$H$31,2,FALSE),0)</f>
        <v>0</v>
      </c>
      <c r="AH508" s="924" t="str">
        <f t="shared" ca="1" si="858"/>
        <v/>
      </c>
      <c r="AI508" s="93">
        <f ca="1">IFERROR(VLOOKUP(AH508,'（様式１号）３整理番号表'!$J$5:$N$59,2,FALSE),0)</f>
        <v>0</v>
      </c>
      <c r="AJ508" s="77" t="str">
        <f t="shared" ca="1" si="859"/>
        <v/>
      </c>
      <c r="AK508" s="93">
        <f ca="1">IFERROR(VLOOKUP(AJ508,'（様式１号）３整理番号表'!$P$5:$R$29,2,FALSE),0)</f>
        <v>0</v>
      </c>
      <c r="AL508" s="921" t="str">
        <f t="shared" ca="1" si="860"/>
        <v/>
      </c>
      <c r="AM508" s="921" t="str">
        <f t="shared" ca="1" si="861"/>
        <v/>
      </c>
      <c r="AN508" s="921"/>
      <c r="AO508" s="77" t="str">
        <f t="shared" ca="1" si="862"/>
        <v/>
      </c>
      <c r="AP508" s="93">
        <f ca="1">IFERROR(VLOOKUP(AO508,'（様式１号）３整理番号表'!$P$5:$R$29,2,FALSE),0)</f>
        <v>0</v>
      </c>
      <c r="AQ508" s="924" t="str">
        <f t="shared" ca="1" si="863"/>
        <v/>
      </c>
      <c r="AR508" s="93">
        <f t="shared" ca="1" si="864"/>
        <v>0</v>
      </c>
      <c r="AS508" s="924" t="str">
        <f t="shared" ca="1" si="865"/>
        <v/>
      </c>
      <c r="AT508" s="40" t="str">
        <f t="shared" ca="1" si="866"/>
        <v/>
      </c>
      <c r="AU508" s="93" t="str">
        <f t="shared" ca="1" si="867"/>
        <v/>
      </c>
      <c r="AV508" s="923" t="str">
        <f t="shared" ca="1" si="868"/>
        <v/>
      </c>
      <c r="AW508" s="926" t="str">
        <f t="shared" ca="1" si="869"/>
        <v/>
      </c>
      <c r="AX508" s="925" t="str">
        <f t="shared" ca="1" si="870"/>
        <v/>
      </c>
      <c r="AY508" s="925" t="str">
        <f t="shared" ca="1" si="870"/>
        <v/>
      </c>
      <c r="AZ508" s="925" t="str">
        <f t="shared" ca="1" si="870"/>
        <v/>
      </c>
      <c r="BA508" s="925" t="str">
        <f t="shared" ca="1" si="870"/>
        <v/>
      </c>
      <c r="BB508" s="925" t="str">
        <f t="shared" ca="1" si="871"/>
        <v/>
      </c>
      <c r="BC508" s="925" t="str">
        <f t="shared" ca="1" si="872"/>
        <v/>
      </c>
      <c r="BD508" s="925" t="str">
        <f t="shared" ca="1" si="872"/>
        <v/>
      </c>
      <c r="BE508" s="925" t="str">
        <f t="shared" ca="1" si="872"/>
        <v/>
      </c>
      <c r="BF508" s="77" t="str">
        <f t="shared" ca="1" si="873"/>
        <v/>
      </c>
      <c r="BG508" s="924" t="str">
        <f t="shared" ca="1" si="874"/>
        <v/>
      </c>
      <c r="BH508" s="94">
        <f ca="1">IF(BF508&lt;&gt;"",INDEX('（様式１号）３整理番号表'!$AB$7:$AQ$12,MATCH(BF508,'（様式１号）３整理番号表'!$AA$7:$AA$12,0),MATCH(BG508,'（様式１号）３整理番号表'!$AB$6:$AQ$6,0)),0)</f>
        <v>0</v>
      </c>
      <c r="BI508" s="921" t="str">
        <f t="shared" ca="1" si="875"/>
        <v/>
      </c>
      <c r="BJ508" s="922" t="str">
        <f t="shared" ca="1" si="876"/>
        <v/>
      </c>
      <c r="BK508" s="926" t="str">
        <f t="shared" ca="1" si="877"/>
        <v/>
      </c>
      <c r="BL508" s="922" t="str">
        <f t="shared" ca="1" si="878"/>
        <v/>
      </c>
      <c r="BM508" s="79" t="str">
        <f t="shared" ca="1" si="879"/>
        <v/>
      </c>
      <c r="BN508" s="82" t="str">
        <f t="shared" ca="1" si="880"/>
        <v/>
      </c>
      <c r="BO508" s="83" t="str">
        <f t="shared" ca="1" si="881"/>
        <v/>
      </c>
      <c r="BP508" s="84" t="str">
        <f t="shared" ca="1" si="882"/>
        <v/>
      </c>
      <c r="BQ508" s="82" t="str">
        <f t="shared" ca="1" si="883"/>
        <v/>
      </c>
      <c r="BR508" s="97" t="str">
        <f t="shared" ca="1" si="884"/>
        <v/>
      </c>
      <c r="BS508" s="95" t="str">
        <f t="shared" ca="1" si="885"/>
        <v/>
      </c>
      <c r="BT508" s="184" t="str">
        <f t="shared" ca="1" si="886"/>
        <v/>
      </c>
      <c r="BU508" s="611" t="str">
        <f t="shared" ca="1" si="887"/>
        <v/>
      </c>
      <c r="BV508" s="77" t="str">
        <f t="shared" ca="1" si="888"/>
        <v/>
      </c>
      <c r="BW508" s="85" t="str">
        <f t="shared" ca="1" si="889"/>
        <v/>
      </c>
      <c r="BX508" s="86" t="str">
        <f t="shared" ca="1" si="890"/>
        <v/>
      </c>
      <c r="BY508" s="231">
        <f ca="1">IF('ポイント要件確認等（個別表）'!AD508=1,ROUNDDOWN('ポイント要件確認等（個別表）'!AV508,-3),IF('ポイント要件確認等（個別表）'!AD508=2,ROUNDDOWN('ポイント要件確認等（個別表）'!BH508,-3),IF('ポイント要件確認等（個別表）'!AD508=3,ROUNDDOWN('ポイント要件確認等（個別表）'!BT508,-3),0)))</f>
        <v>0</v>
      </c>
      <c r="BZ508" s="86" t="str">
        <f t="shared" ca="1" si="891"/>
        <v/>
      </c>
      <c r="CA508" s="232" t="str">
        <f t="shared" ca="1" si="892"/>
        <v/>
      </c>
      <c r="CB508" s="232">
        <f t="shared" ca="1" si="893"/>
        <v>0</v>
      </c>
      <c r="CC508" s="86" t="str">
        <f t="shared" ca="1" si="894"/>
        <v/>
      </c>
      <c r="CD508" s="86" t="str">
        <f t="shared" ca="1" si="895"/>
        <v/>
      </c>
      <c r="CE508" s="609"/>
      <c r="CF508" s="86" t="str">
        <f t="shared" ca="1" si="896"/>
        <v/>
      </c>
      <c r="CG508" s="185" t="str">
        <f t="shared" ca="1" si="897"/>
        <v/>
      </c>
      <c r="CH508" s="246" t="str">
        <f t="shared" ca="1" si="898"/>
        <v>含税額</v>
      </c>
      <c r="CI508" s="247" t="str">
        <f t="shared" ca="1" si="899"/>
        <v/>
      </c>
      <c r="CJ508" s="87" t="str">
        <f ca="1">IFERROR(IF(INDIRECT("'("&amp;'２個別表'!EO508&amp;")'!AR"&amp;84+EP508)&lt;&gt;1,"",1),"")</f>
        <v/>
      </c>
      <c r="CK508" s="244" t="str">
        <f t="shared" ca="1" si="900"/>
        <v/>
      </c>
      <c r="CL508" s="235" t="str">
        <f t="shared" ca="1" si="901"/>
        <v/>
      </c>
      <c r="CM508" s="239" t="str">
        <f t="shared" ca="1" si="902"/>
        <v/>
      </c>
      <c r="CN508" s="77" t="str">
        <f t="shared" ca="1" si="903"/>
        <v/>
      </c>
      <c r="CO508" s="93" t="str">
        <f ca="1">IFERROR(VLOOKUP(CN508,'（様式１号）３整理番号表'!$T$5:$V$15,2,FALSE),"")</f>
        <v/>
      </c>
      <c r="CP508" s="924" t="str">
        <f t="shared" ca="1" si="904"/>
        <v/>
      </c>
      <c r="CQ508" s="93" t="str">
        <f ca="1">IFERROR(VLOOKUP(CP508,'（様式１号）３整理番号表'!$T$19:$V$24,2,FALSE),"")</f>
        <v/>
      </c>
      <c r="CR508" s="924" t="str">
        <f ca="1">IFERROR(IF(INDIRECT("'("&amp;'２個別表'!EO508&amp;")'!AV"&amp;84+EP508)&lt;&gt;1,"",1),"")</f>
        <v/>
      </c>
      <c r="CS508" s="232">
        <f t="shared" ca="1" si="905"/>
        <v>0</v>
      </c>
      <c r="CT508" s="248">
        <f t="shared" ca="1" si="906"/>
        <v>0</v>
      </c>
      <c r="CU508" s="376" t="str">
        <f ca="1">IF(ER508="補強",IF(COUNTIFS($Z$11:Z508,Z508,$W$11:W508,1)=1,"１①",""),IF(COUNTIFS($Z$11:Z508,Z508,$W$11:W508,2)=1,"２①",""))</f>
        <v/>
      </c>
      <c r="CV508" s="57" t="str">
        <f t="shared" ca="1" si="907"/>
        <v/>
      </c>
      <c r="CW508" s="927" t="str">
        <f t="shared" ca="1" si="908"/>
        <v/>
      </c>
      <c r="CX508" s="256" t="str">
        <f t="shared" ca="1" si="909"/>
        <v/>
      </c>
      <c r="CY508" s="256" t="str">
        <f t="shared" ca="1" si="910"/>
        <v/>
      </c>
      <c r="CZ508" s="256" t="str">
        <f t="shared" ca="1" si="911"/>
        <v/>
      </c>
      <c r="DA508" s="256" t="str">
        <f t="shared" ca="1" si="912"/>
        <v/>
      </c>
      <c r="DB508" s="316" t="str">
        <f ca="1">IFERROR(VLOOKUP($CU508,'（様式１号）３整理番号表'!$Z$19:$AB$32,3,FALSE),"")</f>
        <v/>
      </c>
      <c r="DC508" s="259" t="str">
        <f t="shared" ca="1" si="913"/>
        <v>-</v>
      </c>
      <c r="DD508" s="618" t="str">
        <f t="shared" ca="1" si="914"/>
        <v/>
      </c>
      <c r="DE508" s="321" t="str">
        <f ca="1">IF(AND(AO508=18,AS508=1),IF(COUNTIFS($Y$11:Y508,Y508,$AS$11:AS508,1)=1,"２②",""),IF($CU508="１①",INDEX(INDIRECT("'("&amp;$EO508&amp;")'!AR116:BB116"),1,MATCH(INDIRECT("'("&amp;$EO508&amp;")'!C118"),INDIRECT("'("&amp;$EO508&amp;")'!AR119:BB119"),0)),""))</f>
        <v/>
      </c>
      <c r="DF508" s="324" t="str">
        <f t="shared" ca="1" si="915"/>
        <v/>
      </c>
      <c r="DG508" s="313" t="str">
        <f t="shared" ca="1" si="916"/>
        <v/>
      </c>
      <c r="DH508" s="313" t="str">
        <f t="shared" ca="1" si="917"/>
        <v/>
      </c>
      <c r="DI508" s="313" t="str">
        <f t="shared" ca="1" si="918"/>
        <v/>
      </c>
      <c r="DJ508" s="313" t="str">
        <f t="shared" ca="1" si="919"/>
        <v/>
      </c>
      <c r="DK508" s="328" t="str">
        <f t="shared" ca="1" si="920"/>
        <v/>
      </c>
      <c r="DL508" s="334" t="str">
        <f t="shared" ca="1" si="921"/>
        <v/>
      </c>
      <c r="DM508" s="915" t="str">
        <f t="shared" ca="1" si="922"/>
        <v/>
      </c>
      <c r="DN508" s="15"/>
      <c r="DO508" s="324"/>
      <c r="DP508" s="16"/>
      <c r="DQ508" s="16"/>
      <c r="DR508" s="16"/>
      <c r="DS508" s="16"/>
      <c r="DT508" s="318" t="str">
        <f>IFERROR(VLOOKUP($DN508,'（様式１号）３整理番号表'!$Z$19:$AB$32,3,FALSE),"")</f>
        <v/>
      </c>
      <c r="DU508" s="259" t="str">
        <f t="shared" si="923"/>
        <v/>
      </c>
      <c r="DV508" s="14"/>
      <c r="DW508" s="17" t="str">
        <f t="shared" ca="1" si="924"/>
        <v/>
      </c>
      <c r="DX508" s="88" t="str">
        <f t="shared" ca="1" si="941"/>
        <v/>
      </c>
      <c r="DZ508" s="339">
        <f t="shared" ca="1" si="945"/>
        <v>0</v>
      </c>
      <c r="EA508" s="339">
        <f t="shared" ca="1" si="945"/>
        <v>0</v>
      </c>
      <c r="EB508" s="339">
        <f t="shared" ca="1" si="945"/>
        <v>0</v>
      </c>
      <c r="EC508" s="339">
        <f t="shared" ca="1" si="945"/>
        <v>0</v>
      </c>
      <c r="ED508" s="339">
        <f t="shared" ca="1" si="945"/>
        <v>0</v>
      </c>
      <c r="EE508" s="339">
        <f t="shared" ca="1" si="945"/>
        <v>0</v>
      </c>
      <c r="EF508" s="339">
        <f t="shared" ca="1" si="945"/>
        <v>0</v>
      </c>
      <c r="EG508" s="339">
        <f t="shared" ca="1" si="945"/>
        <v>0</v>
      </c>
      <c r="EH508" s="339">
        <f t="shared" ca="1" si="945"/>
        <v>0</v>
      </c>
      <c r="EI508" s="339">
        <f t="shared" ca="1" si="945"/>
        <v>0</v>
      </c>
      <c r="EJ508" s="339">
        <f t="shared" ca="1" si="945"/>
        <v>0</v>
      </c>
      <c r="EK508" s="339">
        <f t="shared" ca="1" si="945"/>
        <v>0</v>
      </c>
      <c r="EL508" s="339">
        <f t="shared" ca="1" si="945"/>
        <v>0</v>
      </c>
      <c r="EM508" s="339">
        <f t="shared" ca="1" si="945"/>
        <v>0</v>
      </c>
      <c r="EO508" s="919" t="str">
        <f t="shared" ca="1" si="843"/>
        <v/>
      </c>
      <c r="EP508" s="919" t="str">
        <f t="shared" ca="1" si="925"/>
        <v/>
      </c>
      <c r="EQ508" s="919" t="str">
        <f t="shared" ca="1" si="926"/>
        <v/>
      </c>
      <c r="ER508" s="919" t="str">
        <f t="shared" ca="1" si="927"/>
        <v/>
      </c>
      <c r="ES508" s="919" t="str">
        <f ca="1">IFERROR(INDEX('郵便番号（石川県）'!$A$3:$F$2574,MATCH(INDIRECT("'("&amp;EO508&amp;")'!E7"),'郵便番号（石川県）'!$A$3:$A$2574,0),6),"")</f>
        <v/>
      </c>
      <c r="ET508" s="919" t="str">
        <f ca="1">IFERROR(INDEX('郵便番号（石川県）'!$A$3:$F$2574,MATCH(INDIRECT("'("&amp;$EO508&amp;")'!E7"),'郵便番号（石川県）'!$A$3:$A$2574,0),5),"")</f>
        <v/>
      </c>
      <c r="EU508" s="919" t="str">
        <f t="shared" ca="1" si="928"/>
        <v/>
      </c>
      <c r="EV508" s="919" t="str">
        <f t="shared" ca="1" si="929"/>
        <v/>
      </c>
      <c r="EW508" s="919" t="str">
        <f t="shared" ca="1" si="930"/>
        <v/>
      </c>
      <c r="EX508" s="919" t="str">
        <f t="shared" ca="1" si="931"/>
        <v/>
      </c>
      <c r="EY508" s="919" t="str">
        <f t="shared" ca="1" si="932"/>
        <v/>
      </c>
      <c r="EZ508" s="919" t="str">
        <f t="shared" ca="1" si="933"/>
        <v/>
      </c>
      <c r="FA508" s="919" t="str">
        <f t="shared" ca="1" si="934"/>
        <v/>
      </c>
      <c r="FB508" s="919" t="str">
        <f t="shared" ca="1" si="935"/>
        <v/>
      </c>
      <c r="FC508" s="919" t="str">
        <f t="shared" ca="1" si="936"/>
        <v/>
      </c>
      <c r="FD508" s="627" t="str">
        <f t="shared" ca="1" si="937"/>
        <v/>
      </c>
      <c r="FE508" s="630">
        <v>498</v>
      </c>
      <c r="FF508" s="299" t="str">
        <f t="shared" ca="1" si="938"/>
        <v/>
      </c>
      <c r="FG508" s="993" t="str">
        <f t="shared" ca="1" si="939"/>
        <v/>
      </c>
      <c r="FH508" s="919" t="str">
        <f t="shared" ca="1" si="940"/>
        <v/>
      </c>
      <c r="FI508" s="299">
        <f ca="1">COUNTIF($FH$11:FH508,"■")</f>
        <v>0</v>
      </c>
    </row>
    <row r="509" spans="1:165" ht="34.5" customHeight="1">
      <c r="A509" s="445">
        <f t="shared" ca="1" si="844"/>
        <v>0</v>
      </c>
      <c r="B509" s="446">
        <f>IF(R509&lt;&gt;"",IF(COUNTIF(R$11:R509,R509)=1,MAX(B$11:B508)+1,INDEX(B$11:B508,MATCH(R509,R$11:R508,0),1)),0)</f>
        <v>1</v>
      </c>
      <c r="C509" s="446">
        <f ca="1">IF(T509&lt;&gt;"",IF(COUNTIF(T$11:T509,T509)=1,MAX(C$11:C508)+1,INDEX(C$11:C508,MATCH(T509,T$11:T508,0),1)),0)</f>
        <v>0</v>
      </c>
      <c r="D509" s="446">
        <f ca="1">IF(U509&lt;&gt;"",IF(COUNTIF(U$11:U509,U509)=1,MAX(D$11:D508)+1,INDEX(D$11:D508,MATCH(U509,U$11:U508,0),1)),0)</f>
        <v>0</v>
      </c>
      <c r="E509" s="446">
        <f ca="1">IF(S509&lt;&gt;"",IF(COUNTIF(S$11:S509,S509)=1,MAX(E$11:E508)+1,INDEX(E$11:E508,MATCH(S509,S$11:S508,0),1)),0)</f>
        <v>0</v>
      </c>
      <c r="F509" s="446">
        <f ca="1">IF(Z509&lt;&gt;"",IF(COUNTIF(Z$11:Z509,Z509)=1,MAX(F$11:F508)+1,INDEX(F$11:F508,MATCH(Z509,Z$11:Z508,0),1)),0)</f>
        <v>0</v>
      </c>
      <c r="G509" s="447" cm="1">
        <f t="array" aca="1" ref="G509" ca="1">IF(Z509&lt;&gt;"",IF(COUNTIFS(Z$11:Z509,Z509,W$11:W509,W509)=1,MAX(G$11:G508)+1,INDEX(G$11:G508,MATCH(Z509&amp;W509,Z$11:Z508&amp;W$11:W509,0),1)),0)</f>
        <v>0</v>
      </c>
      <c r="H509" s="447">
        <f t="shared" ca="1" si="845"/>
        <v>0</v>
      </c>
      <c r="I509" s="447">
        <f ca="1">IF(T509="",0,IF(COUNTIF(T$11:T509,T509)=1,1,0))</f>
        <v>0</v>
      </c>
      <c r="J509" s="447">
        <f ca="1">IF(U509="",0,IF(COUNTIF(U$11:U509,U509)=1,1,0))</f>
        <v>0</v>
      </c>
      <c r="K509" s="447">
        <f ca="1">IF(S509="",0,IF(COUNTIF(S$11:S509,S509)=1,1,0))</f>
        <v>0</v>
      </c>
      <c r="L509" s="446">
        <f ca="1">IF(Z509="",0,IF(COUNTIF(Z$11:Z509,Z509)=1,1,0))</f>
        <v>0</v>
      </c>
      <c r="M509" s="767">
        <f ca="1">IF($W509=2,IF(COUNTIFS($W$11:$W509,2,$Z$11:$Z509,$Z509)=1,1,0),0)</f>
        <v>0</v>
      </c>
      <c r="N509" s="767">
        <f ca="1">IF($W509=1,IF(COUNTIFS($W$11:$W509,2,$Z$11:$Z509,$Z509)=1,1,0),0)</f>
        <v>0</v>
      </c>
      <c r="O509" s="446">
        <f ca="1">IF(H509=0,0,IF(COUNTIF(Z$11:Z509,Z509)=1,1,0))</f>
        <v>0</v>
      </c>
      <c r="P509" s="448" t="str">
        <f t="shared" ca="1" si="846"/>
        <v>石川県</v>
      </c>
      <c r="Q509" s="89">
        <f t="shared" ca="1" si="847"/>
        <v>499</v>
      </c>
      <c r="R509" s="170" t="s">
        <v>459</v>
      </c>
      <c r="S509" s="357" t="str">
        <f t="shared" ca="1" si="848"/>
        <v/>
      </c>
      <c r="T509" s="357" t="str">
        <f t="shared" ca="1" si="849"/>
        <v/>
      </c>
      <c r="U509" s="58" t="str">
        <f t="shared" ca="1" si="850"/>
        <v/>
      </c>
      <c r="V509" s="58" t="str">
        <f t="shared" ca="1" si="851"/>
        <v/>
      </c>
      <c r="W509" s="920" t="str">
        <f t="shared" ca="1" si="852"/>
        <v/>
      </c>
      <c r="X509" s="369">
        <f ca="1">IFERROR(VLOOKUP(W509,'（様式１号）３整理番号表'!$B$4:$H$5,2,FALSE),0)</f>
        <v>0</v>
      </c>
      <c r="Y509" s="768" t="str" cm="1">
        <f t="array" aca="1" ref="Y509" ca="1">IF(AND(D509=0,F509=0),"",IF(COUNTIF(D$11:D509,D509)=1,1,IF(COUNTIFS(D$11:D509,D509,F$11:F509,F509)=1,INDEX((D$11:D509,F$11:F509,Y$11:Y509),MATCH(_xlfn.MAXIFS(F$11:F508,D$11:D508,D509),$F$11:F509,0),1,3)+1,INDEX((D$11:D509,F$11:F509,Y$11:Y509),MATCH(D509&amp;F509,D$11:D509&amp;F$11:F509,0),1,3))))</f>
        <v/>
      </c>
      <c r="Z509" s="40" t="str">
        <f t="shared" ca="1" si="853"/>
        <v/>
      </c>
      <c r="AA509" s="924" t="str">
        <f t="shared" ca="1" si="854"/>
        <v/>
      </c>
      <c r="AB509" s="93">
        <f ca="1">IFERROR(VLOOKUP(AA509,'（様式１号）３整理番号表'!$B$10:$H$16,2,FALSE),0)</f>
        <v>0</v>
      </c>
      <c r="AC509" s="924" t="str">
        <f t="shared" ca="1" si="855"/>
        <v/>
      </c>
      <c r="AD509" s="924" t="str">
        <f t="shared" ca="1" si="856"/>
        <v/>
      </c>
      <c r="AE509" s="93">
        <f ca="1">IFERROR(VLOOKUP(AD509,'（様式１号）３整理番号表'!$B$21:$H$22,2,FALSE),0)</f>
        <v>0</v>
      </c>
      <c r="AF509" s="924" t="str">
        <f t="shared" ca="1" si="857"/>
        <v/>
      </c>
      <c r="AG509" s="93">
        <f ca="1">IFERROR(VLOOKUP(AF509,'（様式１号）３整理番号表'!$B$26:$H$31,2,FALSE),0)</f>
        <v>0</v>
      </c>
      <c r="AH509" s="924" t="str">
        <f t="shared" ca="1" si="858"/>
        <v/>
      </c>
      <c r="AI509" s="93">
        <f ca="1">IFERROR(VLOOKUP(AH509,'（様式１号）３整理番号表'!$J$5:$N$59,2,FALSE),0)</f>
        <v>0</v>
      </c>
      <c r="AJ509" s="77" t="str">
        <f t="shared" ca="1" si="859"/>
        <v/>
      </c>
      <c r="AK509" s="93">
        <f ca="1">IFERROR(VLOOKUP(AJ509,'（様式１号）３整理番号表'!$P$5:$R$29,2,FALSE),0)</f>
        <v>0</v>
      </c>
      <c r="AL509" s="921" t="str">
        <f t="shared" ca="1" si="860"/>
        <v/>
      </c>
      <c r="AM509" s="921" t="str">
        <f t="shared" ca="1" si="861"/>
        <v/>
      </c>
      <c r="AN509" s="921"/>
      <c r="AO509" s="77" t="str">
        <f t="shared" ca="1" si="862"/>
        <v/>
      </c>
      <c r="AP509" s="93">
        <f ca="1">IFERROR(VLOOKUP(AO509,'（様式１号）３整理番号表'!$P$5:$R$29,2,FALSE),0)</f>
        <v>0</v>
      </c>
      <c r="AQ509" s="924" t="str">
        <f t="shared" ca="1" si="863"/>
        <v/>
      </c>
      <c r="AR509" s="93">
        <f t="shared" ca="1" si="864"/>
        <v>0</v>
      </c>
      <c r="AS509" s="924" t="str">
        <f t="shared" ca="1" si="865"/>
        <v/>
      </c>
      <c r="AT509" s="40" t="str">
        <f t="shared" ca="1" si="866"/>
        <v/>
      </c>
      <c r="AU509" s="93" t="str">
        <f t="shared" ca="1" si="867"/>
        <v/>
      </c>
      <c r="AV509" s="923" t="str">
        <f t="shared" ca="1" si="868"/>
        <v/>
      </c>
      <c r="AW509" s="926" t="str">
        <f t="shared" ca="1" si="869"/>
        <v/>
      </c>
      <c r="AX509" s="925" t="str">
        <f t="shared" ca="1" si="870"/>
        <v/>
      </c>
      <c r="AY509" s="925" t="str">
        <f t="shared" ca="1" si="870"/>
        <v/>
      </c>
      <c r="AZ509" s="925" t="str">
        <f t="shared" ca="1" si="870"/>
        <v/>
      </c>
      <c r="BA509" s="925" t="str">
        <f t="shared" ca="1" si="870"/>
        <v/>
      </c>
      <c r="BB509" s="925" t="str">
        <f t="shared" ca="1" si="871"/>
        <v/>
      </c>
      <c r="BC509" s="925" t="str">
        <f t="shared" ca="1" si="872"/>
        <v/>
      </c>
      <c r="BD509" s="925" t="str">
        <f t="shared" ca="1" si="872"/>
        <v/>
      </c>
      <c r="BE509" s="925" t="str">
        <f t="shared" ca="1" si="872"/>
        <v/>
      </c>
      <c r="BF509" s="77" t="str">
        <f t="shared" ca="1" si="873"/>
        <v/>
      </c>
      <c r="BG509" s="924" t="str">
        <f t="shared" ca="1" si="874"/>
        <v/>
      </c>
      <c r="BH509" s="94">
        <f ca="1">IF(BF509&lt;&gt;"",INDEX('（様式１号）３整理番号表'!$AB$7:$AQ$12,MATCH(BF509,'（様式１号）３整理番号表'!$AA$7:$AA$12,0),MATCH(BG509,'（様式１号）３整理番号表'!$AB$6:$AQ$6,0)),0)</f>
        <v>0</v>
      </c>
      <c r="BI509" s="921" t="str">
        <f t="shared" ca="1" si="875"/>
        <v/>
      </c>
      <c r="BJ509" s="922" t="str">
        <f t="shared" ca="1" si="876"/>
        <v/>
      </c>
      <c r="BK509" s="926" t="str">
        <f t="shared" ca="1" si="877"/>
        <v/>
      </c>
      <c r="BL509" s="922" t="str">
        <f t="shared" ca="1" si="878"/>
        <v/>
      </c>
      <c r="BM509" s="79" t="str">
        <f t="shared" ca="1" si="879"/>
        <v/>
      </c>
      <c r="BN509" s="82" t="str">
        <f t="shared" ca="1" si="880"/>
        <v/>
      </c>
      <c r="BO509" s="83" t="str">
        <f t="shared" ca="1" si="881"/>
        <v/>
      </c>
      <c r="BP509" s="84" t="str">
        <f t="shared" ca="1" si="882"/>
        <v/>
      </c>
      <c r="BQ509" s="82" t="str">
        <f t="shared" ca="1" si="883"/>
        <v/>
      </c>
      <c r="BR509" s="97" t="str">
        <f t="shared" ca="1" si="884"/>
        <v/>
      </c>
      <c r="BS509" s="95" t="str">
        <f t="shared" ca="1" si="885"/>
        <v/>
      </c>
      <c r="BT509" s="184" t="str">
        <f t="shared" ca="1" si="886"/>
        <v/>
      </c>
      <c r="BU509" s="611" t="str">
        <f t="shared" ca="1" si="887"/>
        <v/>
      </c>
      <c r="BV509" s="77" t="str">
        <f t="shared" ca="1" si="888"/>
        <v/>
      </c>
      <c r="BW509" s="85" t="str">
        <f t="shared" ca="1" si="889"/>
        <v/>
      </c>
      <c r="BX509" s="86" t="str">
        <f t="shared" ca="1" si="890"/>
        <v/>
      </c>
      <c r="BY509" s="231">
        <f ca="1">IF('ポイント要件確認等（個別表）'!AD509=1,ROUNDDOWN('ポイント要件確認等（個別表）'!AV509,-3),IF('ポイント要件確認等（個別表）'!AD509=2,ROUNDDOWN('ポイント要件確認等（個別表）'!BH509,-3),IF('ポイント要件確認等（個別表）'!AD509=3,ROUNDDOWN('ポイント要件確認等（個別表）'!BT509,-3),0)))</f>
        <v>0</v>
      </c>
      <c r="BZ509" s="86" t="str">
        <f t="shared" ca="1" si="891"/>
        <v/>
      </c>
      <c r="CA509" s="232" t="str">
        <f t="shared" ca="1" si="892"/>
        <v/>
      </c>
      <c r="CB509" s="232">
        <f t="shared" ca="1" si="893"/>
        <v>0</v>
      </c>
      <c r="CC509" s="86" t="str">
        <f t="shared" ca="1" si="894"/>
        <v/>
      </c>
      <c r="CD509" s="86" t="str">
        <f t="shared" ca="1" si="895"/>
        <v/>
      </c>
      <c r="CE509" s="609"/>
      <c r="CF509" s="86" t="str">
        <f t="shared" ca="1" si="896"/>
        <v/>
      </c>
      <c r="CG509" s="185" t="str">
        <f t="shared" ca="1" si="897"/>
        <v/>
      </c>
      <c r="CH509" s="246" t="str">
        <f t="shared" ca="1" si="898"/>
        <v>含税額</v>
      </c>
      <c r="CI509" s="247" t="str">
        <f t="shared" ca="1" si="899"/>
        <v/>
      </c>
      <c r="CJ509" s="87" t="str">
        <f ca="1">IFERROR(IF(INDIRECT("'("&amp;'２個別表'!EO509&amp;")'!AR"&amp;84+EP509)&lt;&gt;1,"",1),"")</f>
        <v/>
      </c>
      <c r="CK509" s="244" t="str">
        <f t="shared" ca="1" si="900"/>
        <v/>
      </c>
      <c r="CL509" s="235" t="str">
        <f t="shared" ca="1" si="901"/>
        <v/>
      </c>
      <c r="CM509" s="239" t="str">
        <f t="shared" ca="1" si="902"/>
        <v/>
      </c>
      <c r="CN509" s="77" t="str">
        <f t="shared" ca="1" si="903"/>
        <v/>
      </c>
      <c r="CO509" s="93" t="str">
        <f ca="1">IFERROR(VLOOKUP(CN509,'（様式１号）３整理番号表'!$T$5:$V$15,2,FALSE),"")</f>
        <v/>
      </c>
      <c r="CP509" s="924" t="str">
        <f t="shared" ca="1" si="904"/>
        <v/>
      </c>
      <c r="CQ509" s="93" t="str">
        <f ca="1">IFERROR(VLOOKUP(CP509,'（様式１号）３整理番号表'!$T$19:$V$24,2,FALSE),"")</f>
        <v/>
      </c>
      <c r="CR509" s="924" t="str">
        <f ca="1">IFERROR(IF(INDIRECT("'("&amp;'２個別表'!EO509&amp;")'!AV"&amp;84+EP509)&lt;&gt;1,"",1),"")</f>
        <v/>
      </c>
      <c r="CS509" s="232">
        <f t="shared" ca="1" si="905"/>
        <v>0</v>
      </c>
      <c r="CT509" s="248">
        <f t="shared" ca="1" si="906"/>
        <v>0</v>
      </c>
      <c r="CU509" s="376" t="str">
        <f ca="1">IF(ER509="補強",IF(COUNTIFS($Z$11:Z509,Z509,$W$11:W509,1)=1,"１①",""),IF(COUNTIFS($Z$11:Z509,Z509,$W$11:W509,2)=1,"２①",""))</f>
        <v/>
      </c>
      <c r="CV509" s="57" t="str">
        <f t="shared" ca="1" si="907"/>
        <v/>
      </c>
      <c r="CW509" s="927" t="str">
        <f t="shared" ca="1" si="908"/>
        <v/>
      </c>
      <c r="CX509" s="256" t="str">
        <f t="shared" ca="1" si="909"/>
        <v/>
      </c>
      <c r="CY509" s="256" t="str">
        <f t="shared" ca="1" si="910"/>
        <v/>
      </c>
      <c r="CZ509" s="256" t="str">
        <f t="shared" ca="1" si="911"/>
        <v/>
      </c>
      <c r="DA509" s="256" t="str">
        <f t="shared" ca="1" si="912"/>
        <v/>
      </c>
      <c r="DB509" s="316" t="str">
        <f ca="1">IFERROR(VLOOKUP($CU509,'（様式１号）３整理番号表'!$Z$19:$AB$32,3,FALSE),"")</f>
        <v/>
      </c>
      <c r="DC509" s="259" t="str">
        <f t="shared" ca="1" si="913"/>
        <v>-</v>
      </c>
      <c r="DD509" s="618" t="str">
        <f t="shared" ca="1" si="914"/>
        <v/>
      </c>
      <c r="DE509" s="321" t="str">
        <f ca="1">IF(AND(AO509=18,AS509=1),IF(COUNTIFS($Y$11:Y509,Y509,$AS$11:AS509,1)=1,"２②",""),IF($CU509="１①",INDEX(INDIRECT("'("&amp;$EO509&amp;")'!AR116:BB116"),1,MATCH(INDIRECT("'("&amp;$EO509&amp;")'!C118"),INDIRECT("'("&amp;$EO509&amp;")'!AR119:BB119"),0)),""))</f>
        <v/>
      </c>
      <c r="DF509" s="324" t="str">
        <f t="shared" ca="1" si="915"/>
        <v/>
      </c>
      <c r="DG509" s="313" t="str">
        <f t="shared" ca="1" si="916"/>
        <v/>
      </c>
      <c r="DH509" s="313" t="str">
        <f t="shared" ca="1" si="917"/>
        <v/>
      </c>
      <c r="DI509" s="313" t="str">
        <f t="shared" ca="1" si="918"/>
        <v/>
      </c>
      <c r="DJ509" s="313" t="str">
        <f t="shared" ca="1" si="919"/>
        <v/>
      </c>
      <c r="DK509" s="328" t="str">
        <f t="shared" ca="1" si="920"/>
        <v/>
      </c>
      <c r="DL509" s="334" t="str">
        <f t="shared" ca="1" si="921"/>
        <v/>
      </c>
      <c r="DM509" s="915" t="str">
        <f t="shared" ca="1" si="922"/>
        <v/>
      </c>
      <c r="DN509" s="15"/>
      <c r="DO509" s="324"/>
      <c r="DP509" s="16"/>
      <c r="DQ509" s="16"/>
      <c r="DR509" s="16"/>
      <c r="DS509" s="16"/>
      <c r="DT509" s="318" t="str">
        <f>IFERROR(VLOOKUP($DN509,'（様式１号）３整理番号表'!$Z$19:$AB$32,3,FALSE),"")</f>
        <v/>
      </c>
      <c r="DU509" s="259" t="str">
        <f t="shared" si="923"/>
        <v/>
      </c>
      <c r="DV509" s="14"/>
      <c r="DW509" s="17" t="str">
        <f t="shared" ca="1" si="924"/>
        <v/>
      </c>
      <c r="DX509" s="88" t="str">
        <f t="shared" ca="1" si="941"/>
        <v/>
      </c>
      <c r="DZ509" s="339">
        <f t="shared" ca="1" si="945"/>
        <v>0</v>
      </c>
      <c r="EA509" s="339">
        <f t="shared" ca="1" si="945"/>
        <v>0</v>
      </c>
      <c r="EB509" s="339">
        <f t="shared" ca="1" si="945"/>
        <v>0</v>
      </c>
      <c r="EC509" s="339">
        <f t="shared" ca="1" si="945"/>
        <v>0</v>
      </c>
      <c r="ED509" s="339">
        <f t="shared" ca="1" si="945"/>
        <v>0</v>
      </c>
      <c r="EE509" s="339">
        <f t="shared" ca="1" si="945"/>
        <v>0</v>
      </c>
      <c r="EF509" s="339">
        <f t="shared" ca="1" si="945"/>
        <v>0</v>
      </c>
      <c r="EG509" s="339">
        <f t="shared" ca="1" si="945"/>
        <v>0</v>
      </c>
      <c r="EH509" s="339">
        <f t="shared" ca="1" si="945"/>
        <v>0</v>
      </c>
      <c r="EI509" s="339">
        <f t="shared" ca="1" si="945"/>
        <v>0</v>
      </c>
      <c r="EJ509" s="339">
        <f t="shared" ca="1" si="945"/>
        <v>0</v>
      </c>
      <c r="EK509" s="339">
        <f t="shared" ca="1" si="945"/>
        <v>0</v>
      </c>
      <c r="EL509" s="339">
        <f t="shared" ca="1" si="945"/>
        <v>0</v>
      </c>
      <c r="EM509" s="339">
        <f t="shared" ca="1" si="945"/>
        <v>0</v>
      </c>
      <c r="EO509" s="919" t="str">
        <f t="shared" ca="1" si="843"/>
        <v/>
      </c>
      <c r="EP509" s="919" t="str">
        <f t="shared" ca="1" si="925"/>
        <v/>
      </c>
      <c r="EQ509" s="919" t="str">
        <f t="shared" ca="1" si="926"/>
        <v/>
      </c>
      <c r="ER509" s="919" t="str">
        <f t="shared" ca="1" si="927"/>
        <v/>
      </c>
      <c r="ES509" s="919" t="str">
        <f ca="1">IFERROR(INDEX('郵便番号（石川県）'!$A$3:$F$2574,MATCH(INDIRECT("'("&amp;EO509&amp;")'!E7"),'郵便番号（石川県）'!$A$3:$A$2574,0),6),"")</f>
        <v/>
      </c>
      <c r="ET509" s="919" t="str">
        <f ca="1">IFERROR(INDEX('郵便番号（石川県）'!$A$3:$F$2574,MATCH(INDIRECT("'("&amp;$EO509&amp;")'!E7"),'郵便番号（石川県）'!$A$3:$A$2574,0),5),"")</f>
        <v/>
      </c>
      <c r="EU509" s="919" t="str">
        <f t="shared" ca="1" si="928"/>
        <v/>
      </c>
      <c r="EV509" s="919" t="str">
        <f t="shared" ca="1" si="929"/>
        <v/>
      </c>
      <c r="EW509" s="919" t="str">
        <f t="shared" ca="1" si="930"/>
        <v/>
      </c>
      <c r="EX509" s="919" t="str">
        <f t="shared" ca="1" si="931"/>
        <v/>
      </c>
      <c r="EY509" s="919" t="str">
        <f t="shared" ca="1" si="932"/>
        <v/>
      </c>
      <c r="EZ509" s="919" t="str">
        <f t="shared" ca="1" si="933"/>
        <v/>
      </c>
      <c r="FA509" s="919" t="str">
        <f t="shared" ca="1" si="934"/>
        <v/>
      </c>
      <c r="FB509" s="919" t="str">
        <f t="shared" ca="1" si="935"/>
        <v/>
      </c>
      <c r="FC509" s="919" t="str">
        <f t="shared" ca="1" si="936"/>
        <v/>
      </c>
      <c r="FD509" s="627" t="str">
        <f t="shared" ca="1" si="937"/>
        <v/>
      </c>
      <c r="FE509" s="630">
        <v>499</v>
      </c>
      <c r="FF509" s="299" t="str">
        <f t="shared" ca="1" si="938"/>
        <v/>
      </c>
      <c r="FG509" s="993" t="str">
        <f t="shared" ca="1" si="939"/>
        <v/>
      </c>
      <c r="FH509" s="919" t="str">
        <f t="shared" ca="1" si="940"/>
        <v/>
      </c>
      <c r="FI509" s="299">
        <f ca="1">COUNTIF($FH$11:FH509,"■")</f>
        <v>0</v>
      </c>
    </row>
    <row r="510" spans="1:165" ht="34.5" customHeight="1" thickBot="1">
      <c r="A510" s="445">
        <f t="shared" ca="1" si="844"/>
        <v>0</v>
      </c>
      <c r="B510" s="446">
        <f>IF(R510&lt;&gt;"",IF(COUNTIF(R$11:R510,R510)=1,MAX(B$11:B509)+1,INDEX(B$11:B509,MATCH(R510,R$11:R509,0),1)),0)</f>
        <v>1</v>
      </c>
      <c r="C510" s="446">
        <f ca="1">IF(T510&lt;&gt;"",IF(COUNTIF(T$11:T510,T510)=1,MAX(C$11:C509)+1,INDEX(C$11:C509,MATCH(T510,T$11:T509,0),1)),0)</f>
        <v>0</v>
      </c>
      <c r="D510" s="446">
        <f ca="1">IF(U510&lt;&gt;"",IF(COUNTIF(U$11:U510,U510)=1,MAX(D$11:D509)+1,INDEX(D$11:D509,MATCH(U510,U$11:U509,0),1)),0)</f>
        <v>0</v>
      </c>
      <c r="E510" s="446">
        <f ca="1">IF(S510&lt;&gt;"",IF(COUNTIF(S$11:S510,S510)=1,MAX(E$11:E509)+1,INDEX(E$11:E509,MATCH(S510,S$11:S509,0),1)),0)</f>
        <v>0</v>
      </c>
      <c r="F510" s="446">
        <f ca="1">IF(Z510&lt;&gt;"",IF(COUNTIF(Z$11:Z510,Z510)=1,MAX(F$11:F509)+1,INDEX(F$11:F509,MATCH(Z510,Z$11:Z509,0),1)),0)</f>
        <v>0</v>
      </c>
      <c r="G510" s="447" cm="1">
        <f t="array" aca="1" ref="G510" ca="1">IF(Z510&lt;&gt;"",IF(COUNTIFS(Z$11:Z510,Z510,W$11:W510,W510)=1,MAX(G$11:G509)+1,INDEX(G$11:G509,MATCH(Z510&amp;W510,Z$11:Z509&amp;W$11:W510,0),1)),0)</f>
        <v>0</v>
      </c>
      <c r="H510" s="447">
        <f t="shared" ca="1" si="845"/>
        <v>0</v>
      </c>
      <c r="I510" s="447">
        <f ca="1">IF(T510="",0,IF(COUNTIF(T$11:T510,T510)=1,1,0))</f>
        <v>0</v>
      </c>
      <c r="J510" s="447">
        <f ca="1">IF(U510="",0,IF(COUNTIF(U$11:U510,U510)=1,1,0))</f>
        <v>0</v>
      </c>
      <c r="K510" s="447">
        <f ca="1">IF(S510="",0,IF(COUNTIF(S$11:S510,S510)=1,1,0))</f>
        <v>0</v>
      </c>
      <c r="L510" s="446">
        <f ca="1">IF(Z510="",0,IF(COUNTIF(Z$11:Z510,Z510)=1,1,0))</f>
        <v>0</v>
      </c>
      <c r="M510" s="767">
        <f ca="1">IF($W510=2,IF(COUNTIFS($W$11:$W510,2,$Z$11:$Z510,$Z510)=1,1,0),0)</f>
        <v>0</v>
      </c>
      <c r="N510" s="767">
        <f ca="1">IF($W510=1,IF(COUNTIFS($W$11:$W510,2,$Z$11:$Z510,$Z510)=1,1,0),0)</f>
        <v>0</v>
      </c>
      <c r="O510" s="446">
        <f ca="1">IF(H510=0,0,IF(COUNTIF(Z$11:Z510,Z510)=1,1,0))</f>
        <v>0</v>
      </c>
      <c r="P510" s="448" t="str">
        <f t="shared" ca="1" si="846"/>
        <v>石川県</v>
      </c>
      <c r="Q510" s="154">
        <f t="shared" ca="1" si="847"/>
        <v>500</v>
      </c>
      <c r="R510" s="929" t="s">
        <v>459</v>
      </c>
      <c r="S510" s="930" t="str">
        <f t="shared" ca="1" si="848"/>
        <v/>
      </c>
      <c r="T510" s="930" t="str">
        <f t="shared" ca="1" si="849"/>
        <v/>
      </c>
      <c r="U510" s="155" t="str">
        <f t="shared" ca="1" si="850"/>
        <v/>
      </c>
      <c r="V510" s="155" t="str">
        <f t="shared" ca="1" si="851"/>
        <v/>
      </c>
      <c r="W510" s="931" t="str">
        <f t="shared" ca="1" si="852"/>
        <v/>
      </c>
      <c r="X510" s="156">
        <f ca="1">IFERROR(VLOOKUP(W510,'（様式１号）３整理番号表'!$B$4:$H$5,2,FALSE),0)</f>
        <v>0</v>
      </c>
      <c r="Y510" s="769" t="str" cm="1">
        <f t="array" aca="1" ref="Y510" ca="1">IF(AND(D510=0,F510=0),"",IF(COUNTIF(D$11:D510,D510)=1,1,IF(COUNTIFS(D$11:D510,D510,F$11:F510,F510)=1,INDEX((D$11:D510,F$11:F510,Y$11:Y510),MATCH(_xlfn.MAXIFS(F$11:F509,D$11:D509,D510),$F$11:F510,0),1,3)+1,INDEX((D$11:D510,F$11:F510,Y$11:Y510),MATCH(D510&amp;F510,D$11:D510&amp;F$11:F510,0),1,3))))</f>
        <v/>
      </c>
      <c r="Z510" s="932" t="str">
        <f t="shared" ca="1" si="853"/>
        <v/>
      </c>
      <c r="AA510" s="157" t="str">
        <f t="shared" ca="1" si="854"/>
        <v/>
      </c>
      <c r="AB510" s="159">
        <f ca="1">IFERROR(VLOOKUP(AA510,'（様式１号）３整理番号表'!$B$10:$H$16,2,FALSE),0)</f>
        <v>0</v>
      </c>
      <c r="AC510" s="157" t="str">
        <f t="shared" ca="1" si="855"/>
        <v/>
      </c>
      <c r="AD510" s="157" t="str">
        <f t="shared" ca="1" si="856"/>
        <v/>
      </c>
      <c r="AE510" s="159">
        <f ca="1">IFERROR(VLOOKUP(AD510,'（様式１号）３整理番号表'!$B$21:$H$22,2,FALSE),0)</f>
        <v>0</v>
      </c>
      <c r="AF510" s="157" t="str">
        <f t="shared" ca="1" si="857"/>
        <v/>
      </c>
      <c r="AG510" s="159">
        <f ca="1">IFERROR(VLOOKUP(AF510,'（様式１号）３整理番号表'!$B$26:$H$31,2,FALSE),0)</f>
        <v>0</v>
      </c>
      <c r="AH510" s="157" t="str">
        <f t="shared" ca="1" si="858"/>
        <v/>
      </c>
      <c r="AI510" s="159">
        <f ca="1">IFERROR(VLOOKUP(AH510,'（様式１号）３整理番号表'!$J$5:$N$59,2,FALSE),0)</f>
        <v>0</v>
      </c>
      <c r="AJ510" s="158" t="str">
        <f t="shared" ca="1" si="859"/>
        <v/>
      </c>
      <c r="AK510" s="159">
        <f ca="1">IFERROR(VLOOKUP(AJ510,'（様式１号）３整理番号表'!$P$5:$R$29,2,FALSE),0)</f>
        <v>0</v>
      </c>
      <c r="AL510" s="160" t="str">
        <f t="shared" ca="1" si="860"/>
        <v/>
      </c>
      <c r="AM510" s="160" t="str">
        <f t="shared" ca="1" si="861"/>
        <v/>
      </c>
      <c r="AN510" s="160"/>
      <c r="AO510" s="158" t="str">
        <f t="shared" ca="1" si="862"/>
        <v/>
      </c>
      <c r="AP510" s="159">
        <f ca="1">IFERROR(VLOOKUP(AO510,'（様式１号）３整理番号表'!$P$5:$R$29,2,FALSE),0)</f>
        <v>0</v>
      </c>
      <c r="AQ510" s="157" t="str">
        <f t="shared" ca="1" si="863"/>
        <v/>
      </c>
      <c r="AR510" s="159">
        <f t="shared" ca="1" si="864"/>
        <v>0</v>
      </c>
      <c r="AS510" s="157" t="str">
        <f t="shared" ca="1" si="865"/>
        <v/>
      </c>
      <c r="AT510" s="932" t="str">
        <f t="shared" ca="1" si="866"/>
        <v/>
      </c>
      <c r="AU510" s="159" t="str">
        <f t="shared" ca="1" si="867"/>
        <v/>
      </c>
      <c r="AV510" s="933" t="str">
        <f t="shared" ca="1" si="868"/>
        <v/>
      </c>
      <c r="AW510" s="934" t="str">
        <f t="shared" ca="1" si="869"/>
        <v/>
      </c>
      <c r="AX510" s="157" t="str">
        <f t="shared" ca="1" si="870"/>
        <v/>
      </c>
      <c r="AY510" s="157" t="str">
        <f t="shared" ca="1" si="870"/>
        <v/>
      </c>
      <c r="AZ510" s="157" t="str">
        <f t="shared" ca="1" si="870"/>
        <v/>
      </c>
      <c r="BA510" s="157" t="str">
        <f t="shared" ca="1" si="870"/>
        <v/>
      </c>
      <c r="BB510" s="157" t="str">
        <f t="shared" ca="1" si="871"/>
        <v/>
      </c>
      <c r="BC510" s="157" t="str">
        <f t="shared" ca="1" si="872"/>
        <v/>
      </c>
      <c r="BD510" s="157" t="str">
        <f t="shared" ca="1" si="872"/>
        <v/>
      </c>
      <c r="BE510" s="157" t="str">
        <f t="shared" ca="1" si="872"/>
        <v/>
      </c>
      <c r="BF510" s="158" t="str">
        <f t="shared" ca="1" si="873"/>
        <v/>
      </c>
      <c r="BG510" s="157" t="str">
        <f t="shared" ca="1" si="874"/>
        <v/>
      </c>
      <c r="BH510" s="161">
        <f ca="1">IF(BF510&lt;&gt;"",INDEX('（様式１号）３整理番号表'!$AB$7:$AQ$12,MATCH(BF510,'（様式１号）３整理番号表'!$AA$7:$AA$12,0),MATCH(BG510,'（様式１号）３整理番号表'!$AB$6:$AQ$6,0)),0)</f>
        <v>0</v>
      </c>
      <c r="BI510" s="160" t="str">
        <f t="shared" ca="1" si="875"/>
        <v/>
      </c>
      <c r="BJ510" s="935" t="str">
        <f t="shared" ca="1" si="876"/>
        <v/>
      </c>
      <c r="BK510" s="934" t="str">
        <f t="shared" ca="1" si="877"/>
        <v/>
      </c>
      <c r="BL510" s="935" t="str">
        <f t="shared" ca="1" si="878"/>
        <v/>
      </c>
      <c r="BM510" s="936" t="str">
        <f t="shared" ca="1" si="879"/>
        <v/>
      </c>
      <c r="BN510" s="937" t="str">
        <f t="shared" ca="1" si="880"/>
        <v/>
      </c>
      <c r="BO510" s="938" t="str">
        <f t="shared" ca="1" si="881"/>
        <v/>
      </c>
      <c r="BP510" s="939" t="str">
        <f t="shared" ca="1" si="882"/>
        <v/>
      </c>
      <c r="BQ510" s="937" t="str">
        <f t="shared" ca="1" si="883"/>
        <v/>
      </c>
      <c r="BR510" s="940" t="str">
        <f t="shared" ca="1" si="884"/>
        <v/>
      </c>
      <c r="BS510" s="941" t="str">
        <f t="shared" ca="1" si="885"/>
        <v/>
      </c>
      <c r="BT510" s="186" t="str">
        <f t="shared" ca="1" si="886"/>
        <v/>
      </c>
      <c r="BU510" s="612" t="str">
        <f t="shared" ca="1" si="887"/>
        <v/>
      </c>
      <c r="BV510" s="158" t="str">
        <f t="shared" ca="1" si="888"/>
        <v/>
      </c>
      <c r="BW510" s="942" t="str">
        <f t="shared" ca="1" si="889"/>
        <v/>
      </c>
      <c r="BX510" s="943" t="str">
        <f t="shared" ca="1" si="890"/>
        <v/>
      </c>
      <c r="BY510" s="944">
        <f ca="1">IF('ポイント要件確認等（個別表）'!AD510=1,ROUNDDOWN('ポイント要件確認等（個別表）'!AV510,-3),IF('ポイント要件確認等（個別表）'!AD510=2,ROUNDDOWN('ポイント要件確認等（個別表）'!BH510,-3),IF('ポイント要件確認等（個別表）'!AD510=3,ROUNDDOWN('ポイント要件確認等（個別表）'!BT510,-3),0)))</f>
        <v>0</v>
      </c>
      <c r="BZ510" s="943" t="str">
        <f t="shared" ca="1" si="891"/>
        <v/>
      </c>
      <c r="CA510" s="245" t="str">
        <f t="shared" ca="1" si="892"/>
        <v/>
      </c>
      <c r="CB510" s="245">
        <f t="shared" ca="1" si="893"/>
        <v>0</v>
      </c>
      <c r="CC510" s="943" t="str">
        <f t="shared" ca="1" si="894"/>
        <v/>
      </c>
      <c r="CD510" s="943" t="str">
        <f t="shared" ca="1" si="895"/>
        <v/>
      </c>
      <c r="CE510" s="610"/>
      <c r="CF510" s="943" t="str">
        <f t="shared" ca="1" si="896"/>
        <v/>
      </c>
      <c r="CG510" s="945" t="str">
        <f t="shared" ca="1" si="897"/>
        <v/>
      </c>
      <c r="CH510" s="449" t="str">
        <f t="shared" ca="1" si="898"/>
        <v>含税額</v>
      </c>
      <c r="CI510" s="450" t="str">
        <f t="shared" ca="1" si="899"/>
        <v/>
      </c>
      <c r="CJ510" s="162" t="str">
        <f ca="1">IFERROR(IF(INDIRECT("'("&amp;'２個別表'!EO510&amp;")'!AR"&amp;84+EP510)&lt;&gt;1,"",1),"")</f>
        <v/>
      </c>
      <c r="CK510" s="370" t="str">
        <f t="shared" ca="1" si="900"/>
        <v/>
      </c>
      <c r="CL510" s="236" t="str">
        <f t="shared" ca="1" si="901"/>
        <v/>
      </c>
      <c r="CM510" s="240" t="str">
        <f t="shared" ca="1" si="902"/>
        <v/>
      </c>
      <c r="CN510" s="158" t="str">
        <f t="shared" ca="1" si="903"/>
        <v/>
      </c>
      <c r="CO510" s="159" t="str">
        <f ca="1">IFERROR(VLOOKUP(CN510,'（様式１号）３整理番号表'!$T$5:$V$15,2,FALSE),"")</f>
        <v/>
      </c>
      <c r="CP510" s="157" t="str">
        <f t="shared" ca="1" si="904"/>
        <v/>
      </c>
      <c r="CQ510" s="159" t="str">
        <f ca="1">IFERROR(VLOOKUP(CP510,'（様式１号）３整理番号表'!$T$19:$V$24,2,FALSE),"")</f>
        <v/>
      </c>
      <c r="CR510" s="157" t="str">
        <f ca="1">IFERROR(IF(INDIRECT("'("&amp;'２個別表'!EO510&amp;")'!AV"&amp;84+EP510)&lt;&gt;1,"",1),"")</f>
        <v/>
      </c>
      <c r="CS510" s="245">
        <f t="shared" ca="1" si="905"/>
        <v>0</v>
      </c>
      <c r="CT510" s="249">
        <f t="shared" ca="1" si="906"/>
        <v>0</v>
      </c>
      <c r="CU510" s="377" t="str">
        <f ca="1">IF(ER510="補強",IF(COUNTIFS($Z$11:Z510,Z510,$W$11:W510,1)=1,"１①",""),IF(COUNTIFS($Z$11:Z510,Z510,$W$11:W510,2)=1,"２①",""))</f>
        <v/>
      </c>
      <c r="CV510" s="451" t="str">
        <f t="shared" ca="1" si="907"/>
        <v/>
      </c>
      <c r="CW510" s="452" t="str">
        <f t="shared" ca="1" si="908"/>
        <v/>
      </c>
      <c r="CX510" s="257" t="str">
        <f t="shared" ca="1" si="909"/>
        <v/>
      </c>
      <c r="CY510" s="257" t="str">
        <f t="shared" ca="1" si="910"/>
        <v/>
      </c>
      <c r="CZ510" s="257" t="str">
        <f t="shared" ca="1" si="911"/>
        <v/>
      </c>
      <c r="DA510" s="257" t="str">
        <f t="shared" ca="1" si="912"/>
        <v/>
      </c>
      <c r="DB510" s="371" t="str">
        <f ca="1">IFERROR(VLOOKUP($CU510,'（様式１号）３整理番号表'!$Z$19:$AB$32,3,FALSE),"")</f>
        <v/>
      </c>
      <c r="DC510" s="337" t="str">
        <f t="shared" ca="1" si="913"/>
        <v>-</v>
      </c>
      <c r="DD510" s="646" t="str">
        <f t="shared" ca="1" si="914"/>
        <v/>
      </c>
      <c r="DE510" s="322" t="str">
        <f ca="1">IF(AND(AO510=18,AS510=1),IF(COUNTIFS($Y$11:Y510,Y510,$AS$11:AS510,1)=1,"２②",""),IF($CU510="１①",INDEX(INDIRECT("'("&amp;$EO510&amp;")'!AR116:BB116"),1,MATCH(INDIRECT("'("&amp;$EO510&amp;")'!C118"),INDIRECT("'("&amp;$EO510&amp;")'!AR119:BB119"),0)),""))</f>
        <v/>
      </c>
      <c r="DF510" s="325" t="str">
        <f t="shared" ca="1" si="915"/>
        <v/>
      </c>
      <c r="DG510" s="619" t="str">
        <f t="shared" ca="1" si="916"/>
        <v/>
      </c>
      <c r="DH510" s="619" t="str">
        <f t="shared" ca="1" si="917"/>
        <v/>
      </c>
      <c r="DI510" s="619" t="str">
        <f t="shared" ca="1" si="918"/>
        <v/>
      </c>
      <c r="DJ510" s="619" t="str">
        <f t="shared" ca="1" si="919"/>
        <v/>
      </c>
      <c r="DK510" s="329" t="str">
        <f t="shared" ca="1" si="920"/>
        <v/>
      </c>
      <c r="DL510" s="335" t="str">
        <f t="shared" ca="1" si="921"/>
        <v/>
      </c>
      <c r="DM510" s="916" t="str">
        <f t="shared" ca="1" si="922"/>
        <v/>
      </c>
      <c r="DN510" s="164"/>
      <c r="DO510" s="325"/>
      <c r="DP510" s="165"/>
      <c r="DQ510" s="165"/>
      <c r="DR510" s="165"/>
      <c r="DS510" s="165"/>
      <c r="DT510" s="319" t="str">
        <f>IFERROR(VLOOKUP($DN510,'（様式１号）３整理番号表'!$Z$19:$AB$32,3,FALSE),"")</f>
        <v/>
      </c>
      <c r="DU510" s="337" t="str">
        <f t="shared" si="923"/>
        <v/>
      </c>
      <c r="DV510" s="163"/>
      <c r="DW510" s="166" t="str">
        <f t="shared" ca="1" si="924"/>
        <v/>
      </c>
      <c r="DX510" s="167" t="str">
        <f t="shared" ca="1" si="941"/>
        <v/>
      </c>
      <c r="DZ510" s="339">
        <f t="shared" ca="1" si="945"/>
        <v>0</v>
      </c>
      <c r="EA510" s="339">
        <f t="shared" ca="1" si="945"/>
        <v>0</v>
      </c>
      <c r="EB510" s="339">
        <f t="shared" ca="1" si="945"/>
        <v>0</v>
      </c>
      <c r="EC510" s="339">
        <f t="shared" ca="1" si="945"/>
        <v>0</v>
      </c>
      <c r="ED510" s="339">
        <f t="shared" ca="1" si="945"/>
        <v>0</v>
      </c>
      <c r="EE510" s="339">
        <f t="shared" ca="1" si="945"/>
        <v>0</v>
      </c>
      <c r="EF510" s="339">
        <f t="shared" ca="1" si="945"/>
        <v>0</v>
      </c>
      <c r="EG510" s="339">
        <f t="shared" ca="1" si="945"/>
        <v>0</v>
      </c>
      <c r="EH510" s="339">
        <f t="shared" ca="1" si="945"/>
        <v>0</v>
      </c>
      <c r="EI510" s="339">
        <f t="shared" ca="1" si="945"/>
        <v>0</v>
      </c>
      <c r="EJ510" s="339">
        <f t="shared" ca="1" si="945"/>
        <v>0</v>
      </c>
      <c r="EK510" s="339">
        <f t="shared" ca="1" si="945"/>
        <v>0</v>
      </c>
      <c r="EL510" s="339">
        <f t="shared" ca="1" si="945"/>
        <v>0</v>
      </c>
      <c r="EM510" s="339">
        <f t="shared" ca="1" si="945"/>
        <v>0</v>
      </c>
      <c r="EO510" s="919" t="str">
        <f t="shared" ca="1" si="843"/>
        <v/>
      </c>
      <c r="EP510" s="919" t="str">
        <f t="shared" ca="1" si="925"/>
        <v/>
      </c>
      <c r="EQ510" s="919" t="str">
        <f t="shared" ca="1" si="926"/>
        <v/>
      </c>
      <c r="ER510" s="919" t="str">
        <f t="shared" ca="1" si="927"/>
        <v/>
      </c>
      <c r="ES510" s="919" t="str">
        <f ca="1">IFERROR(INDEX('郵便番号（石川県）'!$A$3:$F$2574,MATCH(INDIRECT("'("&amp;EO510&amp;")'!E7"),'郵便番号（石川県）'!$A$3:$A$2574,0),6),"")</f>
        <v/>
      </c>
      <c r="ET510" s="919" t="str">
        <f ca="1">IFERROR(INDEX('郵便番号（石川県）'!$A$3:$F$2574,MATCH(INDIRECT("'("&amp;$EO510&amp;")'!E7"),'郵便番号（石川県）'!$A$3:$A$2574,0),5),"")</f>
        <v/>
      </c>
      <c r="EU510" s="919" t="str">
        <f t="shared" ca="1" si="928"/>
        <v/>
      </c>
      <c r="EV510" s="919" t="str">
        <f t="shared" ca="1" si="929"/>
        <v/>
      </c>
      <c r="EW510" s="919" t="str">
        <f t="shared" ca="1" si="930"/>
        <v/>
      </c>
      <c r="EX510" s="919" t="str">
        <f t="shared" ca="1" si="931"/>
        <v/>
      </c>
      <c r="EY510" s="919" t="str">
        <f t="shared" ca="1" si="932"/>
        <v/>
      </c>
      <c r="EZ510" s="919" t="str">
        <f t="shared" ca="1" si="933"/>
        <v/>
      </c>
      <c r="FA510" s="919" t="str">
        <f t="shared" ca="1" si="934"/>
        <v/>
      </c>
      <c r="FB510" s="919" t="str">
        <f t="shared" ca="1" si="935"/>
        <v/>
      </c>
      <c r="FC510" s="919" t="str">
        <f t="shared" ca="1" si="936"/>
        <v/>
      </c>
      <c r="FD510" s="627" t="str">
        <f t="shared" ca="1" si="937"/>
        <v/>
      </c>
      <c r="FE510" s="630">
        <v>500</v>
      </c>
      <c r="FF510" s="299" t="str">
        <f t="shared" ca="1" si="938"/>
        <v/>
      </c>
      <c r="FG510" s="993" t="str">
        <f t="shared" ca="1" si="939"/>
        <v/>
      </c>
      <c r="FH510" s="919" t="str">
        <f t="shared" ca="1" si="940"/>
        <v/>
      </c>
      <c r="FI510" s="299">
        <f ca="1">COUNTIF($FH$11:FH510,"■")</f>
        <v>0</v>
      </c>
    </row>
    <row r="511" spans="1:165" ht="34.5" customHeight="1" thickTop="1" thickBot="1">
      <c r="A511" s="169"/>
      <c r="B511" s="299"/>
      <c r="C511" s="374"/>
      <c r="D511" s="374"/>
      <c r="E511" s="374"/>
      <c r="F511" s="374"/>
      <c r="G511" s="374"/>
      <c r="H511" s="374"/>
      <c r="I511" s="374"/>
      <c r="J511" s="374"/>
      <c r="K511" s="374"/>
      <c r="L511" s="374"/>
      <c r="M511" s="374"/>
      <c r="N511" s="374"/>
      <c r="O511" s="374"/>
      <c r="P511" s="375"/>
      <c r="Q511" s="121"/>
      <c r="R511" s="122"/>
      <c r="S511" s="123" t="s">
        <v>254</v>
      </c>
      <c r="T511" s="124"/>
      <c r="U511" s="124"/>
      <c r="V511" s="125"/>
      <c r="W511" s="126"/>
      <c r="X511" s="127"/>
      <c r="Y511" s="128" t="s">
        <v>61</v>
      </c>
      <c r="Z511" s="125"/>
      <c r="AA511" s="129"/>
      <c r="AB511" s="129"/>
      <c r="AC511" s="129" t="s">
        <v>61</v>
      </c>
      <c r="AD511" s="129"/>
      <c r="AE511" s="129" t="s">
        <v>61</v>
      </c>
      <c r="AF511" s="129"/>
      <c r="AG511" s="129" t="s">
        <v>61</v>
      </c>
      <c r="AH511" s="129"/>
      <c r="AI511" s="130" t="s">
        <v>61</v>
      </c>
      <c r="AJ511" s="131"/>
      <c r="AK511" s="132"/>
      <c r="AL511" s="133"/>
      <c r="AM511" s="133"/>
      <c r="AN511" s="133"/>
      <c r="AO511" s="131"/>
      <c r="AP511" s="132"/>
      <c r="AQ511" s="132"/>
      <c r="AR511" s="132"/>
      <c r="AS511" s="132"/>
      <c r="AT511" s="125"/>
      <c r="AU511" s="132"/>
      <c r="AV511" s="134"/>
      <c r="AW511" s="135"/>
      <c r="AX511" s="125"/>
      <c r="AY511" s="125"/>
      <c r="AZ511" s="125"/>
      <c r="BA511" s="125"/>
      <c r="BB511" s="132"/>
      <c r="BC511" s="132"/>
      <c r="BD511" s="132"/>
      <c r="BE511" s="136"/>
      <c r="BF511" s="131"/>
      <c r="BG511" s="132"/>
      <c r="BH511" s="137"/>
      <c r="BI511" s="173"/>
      <c r="BJ511" s="136"/>
      <c r="BK511" s="138"/>
      <c r="BL511" s="136"/>
      <c r="BM511" s="138"/>
      <c r="BN511" s="136"/>
      <c r="BO511" s="139"/>
      <c r="BP511" s="140"/>
      <c r="BQ511" s="127"/>
      <c r="BR511" s="141"/>
      <c r="BS511" s="142"/>
      <c r="BT511" s="187"/>
      <c r="BU511" s="398"/>
      <c r="BV511" s="131"/>
      <c r="BW511" s="143">
        <f t="shared" ref="BW511:CF511" ca="1" si="946">SUBTOTAL(9,BW11:BW510)</f>
        <v>0</v>
      </c>
      <c r="BX511" s="143">
        <f t="shared" ca="1" si="946"/>
        <v>0</v>
      </c>
      <c r="BY511" s="143">
        <f t="shared" ca="1" si="946"/>
        <v>0</v>
      </c>
      <c r="BZ511" s="143">
        <f t="shared" ca="1" si="946"/>
        <v>0</v>
      </c>
      <c r="CA511" s="143">
        <f t="shared" ca="1" si="946"/>
        <v>0</v>
      </c>
      <c r="CB511" s="143">
        <f t="shared" ca="1" si="946"/>
        <v>0</v>
      </c>
      <c r="CC511" s="143">
        <f t="shared" ca="1" si="946"/>
        <v>0</v>
      </c>
      <c r="CD511" s="143">
        <f t="shared" ca="1" si="946"/>
        <v>0</v>
      </c>
      <c r="CE511" s="143">
        <f t="shared" si="946"/>
        <v>0</v>
      </c>
      <c r="CF511" s="143">
        <f t="shared" ca="1" si="946"/>
        <v>0</v>
      </c>
      <c r="CG511" s="143"/>
      <c r="CH511" s="143">
        <f ca="1">SUBTOTAL(9,CH11:CH510)</f>
        <v>0</v>
      </c>
      <c r="CI511" s="143">
        <f ca="1">SUBTOTAL(9,CI11:CI510)</f>
        <v>0</v>
      </c>
      <c r="CJ511" s="145"/>
      <c r="CK511" s="928"/>
      <c r="CL511" s="928"/>
      <c r="CM511" s="241"/>
      <c r="CN511" s="131"/>
      <c r="CO511" s="132"/>
      <c r="CP511" s="132"/>
      <c r="CQ511" s="132"/>
      <c r="CR511" s="132"/>
      <c r="CS511" s="144"/>
      <c r="CT511" s="242"/>
      <c r="CU511" s="128"/>
      <c r="CV511" s="146"/>
      <c r="CW511" s="147"/>
      <c r="CX511" s="258"/>
      <c r="CY511" s="258"/>
      <c r="CZ511" s="258"/>
      <c r="DA511" s="258"/>
      <c r="DB511" s="317"/>
      <c r="DC511" s="148"/>
      <c r="DD511" s="647"/>
      <c r="DE511" s="323"/>
      <c r="DF511" s="326"/>
      <c r="DG511" s="151"/>
      <c r="DH511" s="151"/>
      <c r="DI511" s="151"/>
      <c r="DJ511" s="151"/>
      <c r="DK511" s="330"/>
      <c r="DL511" s="333"/>
      <c r="DM511" s="917"/>
      <c r="DN511" s="150"/>
      <c r="DO511" s="326"/>
      <c r="DP511" s="151"/>
      <c r="DQ511" s="151"/>
      <c r="DR511" s="151"/>
      <c r="DS511" s="151"/>
      <c r="DT511" s="151"/>
      <c r="DU511" s="148"/>
      <c r="DV511" s="149"/>
      <c r="DW511" s="152"/>
      <c r="DX511" s="153"/>
    </row>
    <row r="512" spans="1:165" ht="12" customHeight="1">
      <c r="A512" s="59"/>
      <c r="B512" s="59"/>
      <c r="C512" s="59"/>
      <c r="D512" s="59"/>
      <c r="E512" s="59"/>
      <c r="F512" s="59"/>
      <c r="G512" s="59"/>
      <c r="H512" s="59"/>
      <c r="I512" s="59"/>
      <c r="J512" s="59"/>
      <c r="K512" s="59"/>
      <c r="L512" s="59"/>
      <c r="M512" s="59"/>
      <c r="N512" s="59"/>
      <c r="O512" s="59"/>
      <c r="P512" s="59"/>
      <c r="S512" s="43"/>
      <c r="T512" s="43"/>
      <c r="U512" s="43"/>
      <c r="V512" s="43"/>
      <c r="W512" s="43"/>
      <c r="X512" s="43"/>
      <c r="Y512" s="43"/>
      <c r="Z512" s="43"/>
      <c r="AA512" s="44"/>
      <c r="AB512" s="44"/>
      <c r="AC512" s="45"/>
      <c r="AD512" s="38"/>
      <c r="AE512" s="38"/>
      <c r="AF512" s="38"/>
      <c r="AG512" s="38"/>
      <c r="AH512" s="38"/>
      <c r="AI512" s="38"/>
      <c r="AJ512" s="90"/>
      <c r="AK512" s="90"/>
      <c r="AL512" s="90"/>
      <c r="AM512" s="90"/>
      <c r="AN512" s="90"/>
      <c r="AO512" s="90"/>
      <c r="AP512" s="90"/>
      <c r="AQ512" s="90"/>
      <c r="AR512" s="90"/>
      <c r="AS512" s="90"/>
      <c r="AT512" s="90"/>
      <c r="BU512" s="394"/>
      <c r="BV512" s="90"/>
      <c r="BW512" s="90"/>
      <c r="BX512" s="90"/>
      <c r="BY512" s="90"/>
      <c r="BZ512" s="90"/>
      <c r="CA512" s="90"/>
      <c r="CB512" s="90"/>
      <c r="CC512" s="90"/>
      <c r="CD512" s="177"/>
      <c r="CE512" s="177"/>
      <c r="CF512" s="177"/>
      <c r="CG512" s="177"/>
      <c r="CH512" s="188"/>
      <c r="CM512" s="179"/>
      <c r="CO512" s="179"/>
      <c r="CS512" s="177"/>
      <c r="CX512" s="255"/>
      <c r="CY512" s="255"/>
      <c r="CZ512" s="255"/>
      <c r="DA512" s="255"/>
      <c r="DB512" s="255"/>
      <c r="DC512" s="183"/>
      <c r="DD512" s="891"/>
      <c r="DE512" s="182"/>
      <c r="DF512" s="183"/>
      <c r="DG512" s="183"/>
      <c r="DH512" s="183"/>
      <c r="DI512" s="183"/>
      <c r="DJ512" s="183"/>
      <c r="DK512" s="183"/>
      <c r="DL512" s="183"/>
      <c r="DM512" s="913"/>
      <c r="DN512" s="182"/>
      <c r="DO512" s="183"/>
      <c r="DP512" s="183"/>
      <c r="DQ512" s="183"/>
      <c r="DR512" s="183"/>
      <c r="DS512" s="183"/>
      <c r="DT512" s="183"/>
      <c r="DU512" s="183"/>
      <c r="DV512" s="182"/>
      <c r="DW512" s="182"/>
      <c r="DX512" s="179"/>
    </row>
    <row r="513" spans="1:164" ht="13.5" customHeight="1">
      <c r="A513" s="59"/>
      <c r="B513" s="59"/>
      <c r="C513" s="59"/>
      <c r="D513" s="59"/>
      <c r="E513" s="59"/>
      <c r="F513" s="59"/>
      <c r="G513" s="59"/>
      <c r="H513" s="59"/>
      <c r="I513" s="59"/>
      <c r="J513" s="59"/>
      <c r="K513" s="59"/>
      <c r="L513" s="59"/>
      <c r="M513" s="59"/>
      <c r="N513" s="59"/>
      <c r="O513" s="59"/>
      <c r="P513" s="59"/>
      <c r="Q513" s="1109" t="s">
        <v>27</v>
      </c>
      <c r="R513" s="1109"/>
      <c r="S513" s="190" t="s">
        <v>212</v>
      </c>
      <c r="V513" s="191"/>
      <c r="W513" s="191"/>
      <c r="X513" s="192"/>
      <c r="Y513" s="91"/>
      <c r="Z513" s="91"/>
      <c r="AA513" s="91"/>
      <c r="AB513" s="44"/>
      <c r="AC513" s="45"/>
      <c r="AD513" s="38"/>
      <c r="AE513" s="38"/>
      <c r="AF513" s="38"/>
      <c r="AG513" s="38"/>
      <c r="AH513" s="38"/>
      <c r="AI513" s="38"/>
      <c r="AJ513" s="90"/>
      <c r="AK513" s="90"/>
      <c r="AL513" s="90"/>
      <c r="AM513" s="90"/>
      <c r="AN513" s="90"/>
      <c r="AO513" s="90"/>
      <c r="AP513" s="90"/>
      <c r="AQ513" s="90"/>
      <c r="AR513" s="90"/>
      <c r="AS513" s="90"/>
      <c r="AT513" s="90"/>
      <c r="BU513" s="394"/>
      <c r="BV513" s="90"/>
      <c r="BW513" s="90"/>
      <c r="BX513" s="90"/>
      <c r="BY513" s="90"/>
      <c r="BZ513" s="90"/>
      <c r="CA513" s="90"/>
      <c r="CB513" s="90"/>
      <c r="CC513" s="90"/>
      <c r="CD513" s="177"/>
      <c r="CE513" s="177"/>
      <c r="CF513" s="177"/>
      <c r="CG513" s="177"/>
      <c r="CH513" s="188"/>
      <c r="CM513" s="179"/>
      <c r="CO513" s="179"/>
      <c r="CS513" s="177"/>
      <c r="CX513" s="255"/>
      <c r="CY513" s="255"/>
      <c r="CZ513" s="255"/>
      <c r="DA513" s="255"/>
      <c r="DB513" s="255"/>
      <c r="DC513" s="183"/>
      <c r="DD513" s="891"/>
      <c r="DE513" s="182"/>
      <c r="DF513" s="183"/>
      <c r="DG513" s="183"/>
      <c r="DH513" s="183"/>
      <c r="DI513" s="183"/>
      <c r="DJ513" s="183"/>
      <c r="DK513" s="183"/>
      <c r="DL513" s="183"/>
      <c r="DM513" s="913"/>
      <c r="DN513" s="182"/>
      <c r="DO513" s="183"/>
      <c r="DP513" s="183"/>
      <c r="DQ513" s="183"/>
      <c r="DR513" s="183"/>
      <c r="DS513" s="183"/>
      <c r="DT513" s="183"/>
      <c r="DU513" s="183"/>
      <c r="DV513" s="182"/>
      <c r="DW513" s="182"/>
      <c r="DX513" s="179"/>
    </row>
    <row r="514" spans="1:164" ht="13.5" customHeight="1">
      <c r="A514" s="59"/>
      <c r="B514" s="59"/>
      <c r="C514" s="59"/>
      <c r="D514" s="59"/>
      <c r="E514" s="59"/>
      <c r="F514" s="59"/>
      <c r="G514" s="59"/>
      <c r="H514" s="59"/>
      <c r="I514" s="59"/>
      <c r="J514" s="59"/>
      <c r="K514" s="59"/>
      <c r="L514" s="59"/>
      <c r="M514" s="59"/>
      <c r="N514" s="59"/>
      <c r="O514" s="59"/>
      <c r="P514" s="59"/>
      <c r="Q514" s="177"/>
      <c r="R514" s="177"/>
      <c r="S514" s="190" t="s">
        <v>213</v>
      </c>
      <c r="V514" s="191"/>
      <c r="W514" s="191"/>
      <c r="X514" s="192"/>
      <c r="Y514" s="91"/>
      <c r="Z514" s="91"/>
      <c r="AA514" s="91"/>
      <c r="AB514" s="44"/>
      <c r="AC514" s="45"/>
      <c r="AD514" s="38"/>
      <c r="AE514" s="38"/>
      <c r="AF514" s="38"/>
      <c r="AG514" s="38"/>
      <c r="AH514" s="38"/>
      <c r="AI514" s="38"/>
      <c r="AJ514" s="90"/>
      <c r="AK514" s="90"/>
      <c r="AL514" s="90"/>
      <c r="AM514" s="90"/>
      <c r="AN514" s="90"/>
      <c r="AO514" s="90"/>
      <c r="AP514" s="90"/>
      <c r="AQ514" s="90"/>
      <c r="AR514" s="90"/>
      <c r="AS514" s="90"/>
      <c r="AT514" s="90"/>
      <c r="BU514" s="394"/>
      <c r="BV514" s="90"/>
      <c r="BW514" s="90"/>
      <c r="BX514" s="90"/>
      <c r="BY514" s="90"/>
      <c r="BZ514" s="90"/>
      <c r="CA514" s="90"/>
      <c r="CB514" s="90"/>
      <c r="CC514" s="90"/>
      <c r="CD514" s="177"/>
      <c r="CE514" s="177"/>
      <c r="CF514" s="177"/>
      <c r="CG514" s="177"/>
      <c r="CH514" s="188"/>
      <c r="CM514" s="179"/>
      <c r="CO514" s="179"/>
      <c r="CS514" s="177"/>
      <c r="CX514" s="255"/>
      <c r="CY514" s="255"/>
      <c r="CZ514" s="255"/>
      <c r="DA514" s="255"/>
      <c r="DB514" s="255"/>
      <c r="DC514" s="183"/>
      <c r="DD514" s="891"/>
      <c r="DE514" s="182"/>
      <c r="DF514" s="183"/>
      <c r="DG514" s="183"/>
      <c r="DH514" s="183"/>
      <c r="DI514" s="183"/>
      <c r="DJ514" s="183"/>
      <c r="DK514" s="183"/>
      <c r="DL514" s="183"/>
      <c r="DM514" s="913"/>
      <c r="DN514" s="182"/>
      <c r="DO514" s="183"/>
      <c r="DP514" s="183"/>
      <c r="DQ514" s="183"/>
      <c r="DR514" s="183"/>
      <c r="DS514" s="183"/>
      <c r="DT514" s="183"/>
      <c r="DU514" s="183"/>
      <c r="DV514" s="182"/>
      <c r="DW514" s="182"/>
      <c r="DX514" s="179"/>
    </row>
    <row r="515" spans="1:164" ht="13.5" customHeight="1">
      <c r="A515" s="59"/>
      <c r="B515" s="59"/>
      <c r="C515" s="59"/>
      <c r="D515" s="59"/>
      <c r="E515" s="59"/>
      <c r="F515" s="59"/>
      <c r="G515" s="59"/>
      <c r="H515" s="59"/>
      <c r="I515" s="59"/>
      <c r="J515" s="59"/>
      <c r="K515" s="59"/>
      <c r="L515" s="59"/>
      <c r="M515" s="59"/>
      <c r="N515" s="59"/>
      <c r="O515" s="59"/>
      <c r="P515" s="59"/>
      <c r="Q515" s="177"/>
      <c r="R515" s="177"/>
      <c r="S515" s="190" t="s">
        <v>259</v>
      </c>
      <c r="V515" s="191"/>
      <c r="W515" s="191"/>
      <c r="X515" s="192"/>
      <c r="Y515" s="91"/>
      <c r="Z515" s="91"/>
      <c r="AA515" s="91"/>
      <c r="AB515" s="44"/>
      <c r="AC515" s="45"/>
      <c r="AD515" s="38"/>
      <c r="AE515" s="38"/>
      <c r="AF515" s="38"/>
      <c r="AG515" s="38"/>
      <c r="AH515" s="38"/>
      <c r="AI515" s="38"/>
      <c r="AJ515" s="90"/>
      <c r="AK515" s="90"/>
      <c r="AL515" s="90"/>
      <c r="AM515" s="90"/>
      <c r="AN515" s="90"/>
      <c r="AO515" s="90"/>
      <c r="AP515" s="90"/>
      <c r="AQ515" s="90"/>
      <c r="AR515" s="90"/>
      <c r="AS515" s="90"/>
      <c r="AT515" s="90"/>
      <c r="BU515" s="394"/>
      <c r="BV515" s="90"/>
      <c r="BW515" s="90"/>
      <c r="BX515" s="90"/>
      <c r="BY515" s="90"/>
      <c r="BZ515" s="90"/>
      <c r="CA515" s="90"/>
      <c r="CB515" s="90"/>
      <c r="CC515" s="90"/>
      <c r="CD515" s="177"/>
      <c r="CE515" s="177"/>
      <c r="CF515" s="177"/>
      <c r="CG515" s="177"/>
      <c r="CH515" s="188"/>
      <c r="CM515" s="179"/>
      <c r="CO515" s="179"/>
      <c r="CS515" s="177"/>
      <c r="CX515" s="255"/>
      <c r="CY515" s="255"/>
      <c r="CZ515" s="255"/>
      <c r="DA515" s="255"/>
      <c r="DB515" s="255"/>
      <c r="DC515" s="183"/>
      <c r="DD515" s="891"/>
      <c r="DE515" s="182"/>
      <c r="DF515" s="183"/>
      <c r="DG515" s="183"/>
      <c r="DH515" s="183"/>
      <c r="DI515" s="183"/>
      <c r="DJ515" s="183"/>
      <c r="DK515" s="183"/>
      <c r="DL515" s="183"/>
      <c r="DM515" s="913"/>
      <c r="DN515" s="182"/>
      <c r="DO515" s="183"/>
      <c r="DP515" s="183"/>
      <c r="DQ515" s="183"/>
      <c r="DR515" s="183"/>
      <c r="DS515" s="183"/>
      <c r="DT515" s="183"/>
      <c r="DU515" s="183"/>
      <c r="DV515" s="182"/>
      <c r="DW515" s="182"/>
      <c r="DX515" s="179"/>
    </row>
    <row r="516" spans="1:164" ht="13.5" customHeight="1">
      <c r="A516" s="60"/>
      <c r="B516" s="60"/>
      <c r="C516" s="60"/>
      <c r="D516" s="60"/>
      <c r="E516" s="60"/>
      <c r="F516" s="60"/>
      <c r="G516" s="60"/>
      <c r="H516" s="61"/>
      <c r="I516" s="60"/>
      <c r="J516" s="60"/>
      <c r="K516" s="60"/>
      <c r="L516" s="61"/>
      <c r="M516" s="61"/>
      <c r="N516" s="61"/>
      <c r="O516" s="61"/>
      <c r="P516" s="171"/>
      <c r="Q516" s="177"/>
      <c r="R516" s="177"/>
      <c r="S516" s="190" t="s">
        <v>260</v>
      </c>
      <c r="V516" s="191"/>
      <c r="W516" s="191"/>
      <c r="X516" s="192"/>
      <c r="Y516" s="91"/>
      <c r="Z516" s="91"/>
      <c r="AA516" s="91"/>
      <c r="AB516" s="44"/>
      <c r="AC516" s="45"/>
      <c r="AD516" s="38"/>
      <c r="AE516" s="38"/>
      <c r="AF516" s="38"/>
      <c r="AG516" s="38"/>
      <c r="AH516" s="38"/>
      <c r="AI516" s="38"/>
      <c r="AJ516" s="90"/>
      <c r="AK516" s="90"/>
      <c r="AL516" s="90"/>
      <c r="AM516" s="90"/>
      <c r="AN516" s="90"/>
      <c r="AO516" s="90"/>
      <c r="AP516" s="90"/>
      <c r="AQ516" s="90"/>
      <c r="AR516" s="90"/>
      <c r="AS516" s="90"/>
      <c r="AT516" s="90"/>
      <c r="BU516" s="394"/>
      <c r="BV516" s="90"/>
      <c r="BW516" s="90"/>
      <c r="BX516" s="90"/>
      <c r="BY516" s="90"/>
      <c r="BZ516" s="90"/>
      <c r="CA516" s="90"/>
      <c r="CB516" s="90"/>
      <c r="CC516" s="90"/>
      <c r="CD516" s="177"/>
      <c r="CE516" s="177"/>
      <c r="CF516" s="177"/>
      <c r="CG516" s="177"/>
      <c r="CH516" s="188"/>
      <c r="CM516" s="179"/>
      <c r="CO516" s="179"/>
      <c r="CS516" s="177"/>
      <c r="CX516" s="255"/>
      <c r="CY516" s="255"/>
      <c r="CZ516" s="255"/>
      <c r="DA516" s="255"/>
      <c r="DB516" s="255"/>
      <c r="DC516" s="183"/>
      <c r="DD516" s="891"/>
      <c r="DE516" s="182"/>
      <c r="DF516" s="183"/>
      <c r="DG516" s="183"/>
      <c r="DH516" s="183"/>
      <c r="DI516" s="183"/>
      <c r="DJ516" s="183"/>
      <c r="DK516" s="183"/>
      <c r="DL516" s="183"/>
      <c r="DM516" s="913"/>
      <c r="DN516" s="182"/>
      <c r="DO516" s="183"/>
      <c r="DP516" s="183"/>
      <c r="DQ516" s="183"/>
      <c r="DR516" s="183"/>
      <c r="DS516" s="183"/>
      <c r="DT516" s="183"/>
      <c r="DU516" s="183"/>
      <c r="DV516" s="182"/>
      <c r="DW516" s="182"/>
      <c r="DX516" s="179"/>
    </row>
    <row r="517" spans="1:164" ht="13.5" customHeight="1">
      <c r="Q517" s="177"/>
      <c r="R517" s="177"/>
      <c r="S517" s="190" t="s">
        <v>261</v>
      </c>
      <c r="V517" s="191"/>
      <c r="W517" s="191"/>
      <c r="X517" s="192"/>
      <c r="Y517" s="91"/>
      <c r="Z517" s="91"/>
      <c r="AA517" s="91"/>
      <c r="AB517" s="44"/>
      <c r="AC517" s="45"/>
      <c r="AD517" s="38"/>
      <c r="AE517" s="38"/>
      <c r="AF517" s="38"/>
      <c r="AG517" s="38"/>
      <c r="AH517" s="38"/>
      <c r="AI517" s="38"/>
      <c r="AJ517" s="90"/>
      <c r="AK517" s="90"/>
      <c r="AL517" s="90"/>
      <c r="AM517" s="90"/>
      <c r="AN517" s="90"/>
      <c r="AO517" s="90"/>
      <c r="AP517" s="90"/>
      <c r="AQ517" s="90"/>
      <c r="AR517" s="90"/>
      <c r="AS517" s="90"/>
      <c r="AT517" s="90"/>
      <c r="BU517" s="394"/>
      <c r="BV517" s="90"/>
      <c r="BW517" s="90"/>
      <c r="BX517" s="90"/>
      <c r="BY517" s="90"/>
      <c r="BZ517" s="90"/>
      <c r="CA517" s="90"/>
      <c r="CB517" s="90"/>
      <c r="CC517" s="90"/>
      <c r="CD517" s="177"/>
      <c r="CE517" s="177"/>
      <c r="CF517" s="177"/>
      <c r="CG517" s="177"/>
      <c r="CH517" s="188"/>
      <c r="CM517" s="179"/>
      <c r="CO517" s="179"/>
      <c r="CS517" s="177"/>
      <c r="CX517" s="255"/>
      <c r="CY517" s="255"/>
      <c r="CZ517" s="255"/>
      <c r="DA517" s="255"/>
      <c r="DB517" s="255"/>
      <c r="DC517" s="183"/>
      <c r="DD517" s="891"/>
      <c r="DE517" s="182"/>
      <c r="DF517" s="183"/>
      <c r="DG517" s="183"/>
      <c r="DH517" s="183"/>
      <c r="DI517" s="183"/>
      <c r="DJ517" s="183"/>
      <c r="DK517" s="183"/>
      <c r="DL517" s="183"/>
      <c r="DM517" s="913"/>
      <c r="DN517" s="182"/>
      <c r="DO517" s="183"/>
      <c r="DP517" s="183"/>
      <c r="DQ517" s="183"/>
      <c r="DR517" s="183"/>
      <c r="DS517" s="183"/>
      <c r="DT517" s="183"/>
      <c r="DU517" s="183"/>
      <c r="DV517" s="182"/>
      <c r="DW517" s="182"/>
      <c r="DX517" s="179"/>
    </row>
    <row r="518" spans="1:164" s="174" customFormat="1" ht="13.5" customHeight="1">
      <c r="A518" s="2"/>
      <c r="B518" s="2"/>
      <c r="C518" s="2"/>
      <c r="D518" s="2"/>
      <c r="E518" s="62"/>
      <c r="F518" s="62"/>
      <c r="G518" s="62"/>
      <c r="H518" s="60"/>
      <c r="I518" s="60"/>
      <c r="J518" s="60"/>
      <c r="K518" s="60"/>
      <c r="L518" s="2"/>
      <c r="M518" s="2"/>
      <c r="N518" s="2"/>
      <c r="O518" s="2"/>
      <c r="P518" s="2"/>
      <c r="Q518" s="177"/>
      <c r="R518" s="177"/>
      <c r="S518" s="190" t="s">
        <v>262</v>
      </c>
      <c r="V518" s="191"/>
      <c r="W518" s="191"/>
      <c r="X518" s="192"/>
      <c r="Y518" s="91"/>
      <c r="Z518" s="91"/>
      <c r="AA518" s="91"/>
      <c r="AB518" s="44"/>
      <c r="AC518" s="45"/>
      <c r="AD518" s="38"/>
      <c r="AE518" s="38"/>
      <c r="AF518" s="38"/>
      <c r="AG518" s="38"/>
      <c r="AH518" s="38"/>
      <c r="AI518" s="38"/>
      <c r="AJ518" s="90"/>
      <c r="AK518" s="90"/>
      <c r="AL518" s="90"/>
      <c r="AM518" s="90"/>
      <c r="AN518" s="90"/>
      <c r="AO518" s="90"/>
      <c r="AP518" s="90"/>
      <c r="AQ518" s="90"/>
      <c r="AR518" s="90"/>
      <c r="AS518" s="90"/>
      <c r="AT518" s="90"/>
      <c r="AU518" s="179"/>
      <c r="AV518" s="177"/>
      <c r="AW518" s="177"/>
      <c r="AX518" s="177"/>
      <c r="AY518" s="177"/>
      <c r="AZ518" s="177"/>
      <c r="BA518" s="177"/>
      <c r="BB518" s="177"/>
      <c r="BC518" s="177"/>
      <c r="BD518" s="177"/>
      <c r="BE518" s="177"/>
      <c r="BF518" s="177"/>
      <c r="BG518" s="177"/>
      <c r="BH518" s="178"/>
      <c r="BI518" s="178"/>
      <c r="BJ518" s="177"/>
      <c r="BK518" s="177"/>
      <c r="BL518" s="177"/>
      <c r="BM518" s="177"/>
      <c r="BN518" s="177"/>
      <c r="BO518" s="177"/>
      <c r="BP518" s="177"/>
      <c r="BQ518" s="177"/>
      <c r="BR518" s="177"/>
      <c r="BS518" s="179"/>
      <c r="BT518" s="177"/>
      <c r="BU518" s="394"/>
      <c r="BV518" s="90"/>
      <c r="BW518" s="90"/>
      <c r="BX518" s="90"/>
      <c r="BY518" s="90"/>
      <c r="BZ518" s="90"/>
      <c r="CA518" s="90"/>
      <c r="CB518" s="90"/>
      <c r="CC518" s="90"/>
      <c r="CD518" s="177"/>
      <c r="CE518" s="177"/>
      <c r="CF518" s="177"/>
      <c r="CG518" s="177"/>
      <c r="CH518" s="188"/>
      <c r="CI518" s="177"/>
      <c r="CJ518" s="177"/>
      <c r="CK518" s="177"/>
      <c r="CL518" s="177"/>
      <c r="CM518" s="179"/>
      <c r="CN518" s="179"/>
      <c r="CO518" s="179"/>
      <c r="CP518" s="179"/>
      <c r="CQ518" s="179"/>
      <c r="CR518" s="179"/>
      <c r="CS518" s="177"/>
      <c r="CT518" s="179"/>
      <c r="CU518" s="39"/>
      <c r="CV518" s="39"/>
      <c r="CW518" s="189"/>
      <c r="CX518" s="254"/>
      <c r="CY518" s="254"/>
      <c r="CZ518" s="254"/>
      <c r="DA518" s="254"/>
      <c r="DB518" s="314"/>
      <c r="DC518" s="189"/>
      <c r="DD518" s="179"/>
      <c r="DE518" s="92"/>
      <c r="DF518" s="189"/>
      <c r="DG518" s="189"/>
      <c r="DH518" s="189"/>
      <c r="DI518" s="189"/>
      <c r="DJ518" s="189"/>
      <c r="DK518" s="331"/>
      <c r="DL518" s="331"/>
      <c r="DM518" s="918"/>
      <c r="DN518" s="39"/>
      <c r="DO518" s="189"/>
      <c r="DP518" s="189"/>
      <c r="DQ518" s="189"/>
      <c r="DR518" s="189"/>
      <c r="DS518" s="189"/>
      <c r="DT518" s="189"/>
      <c r="DU518" s="189"/>
      <c r="DV518" s="39"/>
      <c r="DW518" s="39"/>
      <c r="DX518" s="179"/>
      <c r="EY518" s="193"/>
      <c r="EZ518" s="193"/>
      <c r="FA518" s="193"/>
      <c r="FB518" s="193"/>
      <c r="FC518" s="193"/>
      <c r="FH518" s="193"/>
    </row>
    <row r="519" spans="1:164" s="174" customFormat="1" ht="13.5" customHeight="1">
      <c r="A519" s="2"/>
      <c r="B519" s="2"/>
      <c r="C519" s="2"/>
      <c r="D519" s="2"/>
      <c r="E519" s="62"/>
      <c r="F519" s="62"/>
      <c r="G519" s="62"/>
      <c r="H519" s="60"/>
      <c r="I519" s="60"/>
      <c r="J519" s="60"/>
      <c r="K519" s="60"/>
      <c r="L519" s="2"/>
      <c r="M519" s="2"/>
      <c r="N519" s="2"/>
      <c r="O519" s="2"/>
      <c r="P519" s="2"/>
      <c r="Q519" s="177"/>
      <c r="R519" s="177"/>
      <c r="S519" s="190" t="s">
        <v>263</v>
      </c>
      <c r="V519" s="191"/>
      <c r="W519" s="191"/>
      <c r="X519" s="192"/>
      <c r="Y519" s="91"/>
      <c r="Z519" s="91"/>
      <c r="AA519" s="91"/>
      <c r="AB519" s="44"/>
      <c r="AC519" s="45"/>
      <c r="AD519" s="38"/>
      <c r="AE519" s="38"/>
      <c r="AF519" s="38"/>
      <c r="AG519" s="38"/>
      <c r="AH519" s="38"/>
      <c r="AI519" s="38"/>
      <c r="AJ519" s="90"/>
      <c r="AK519" s="90"/>
      <c r="AL519" s="90"/>
      <c r="AM519" s="90"/>
      <c r="AN519" s="90"/>
      <c r="AO519" s="90"/>
      <c r="AP519" s="90"/>
      <c r="AQ519" s="90"/>
      <c r="AR519" s="90"/>
      <c r="AS519" s="90"/>
      <c r="AT519" s="90"/>
      <c r="AU519" s="179"/>
      <c r="AV519" s="177"/>
      <c r="AW519" s="177"/>
      <c r="AX519" s="177"/>
      <c r="AY519" s="177"/>
      <c r="AZ519" s="177"/>
      <c r="BA519" s="177"/>
      <c r="BB519" s="177"/>
      <c r="BC519" s="177"/>
      <c r="BD519" s="177"/>
      <c r="BE519" s="177"/>
      <c r="BF519" s="177"/>
      <c r="BG519" s="177"/>
      <c r="BH519" s="178"/>
      <c r="BI519" s="178"/>
      <c r="BJ519" s="177"/>
      <c r="BK519" s="177"/>
      <c r="BL519" s="177"/>
      <c r="BM519" s="177"/>
      <c r="BN519" s="177"/>
      <c r="BO519" s="177"/>
      <c r="BP519" s="177"/>
      <c r="BQ519" s="177"/>
      <c r="BR519" s="177"/>
      <c r="BS519" s="179"/>
      <c r="BT519" s="177"/>
      <c r="BU519" s="394"/>
      <c r="BV519" s="90"/>
      <c r="BW519" s="90"/>
      <c r="BX519" s="90"/>
      <c r="BY519" s="90"/>
      <c r="BZ519" s="90"/>
      <c r="CA519" s="90"/>
      <c r="CB519" s="90"/>
      <c r="CC519" s="90"/>
      <c r="CD519" s="177"/>
      <c r="CE519" s="177"/>
      <c r="CF519" s="177"/>
      <c r="CG519" s="177"/>
      <c r="CH519" s="188"/>
      <c r="CI519" s="177"/>
      <c r="CJ519" s="177"/>
      <c r="CK519" s="177"/>
      <c r="CL519" s="177"/>
      <c r="CM519" s="179"/>
      <c r="CN519" s="179"/>
      <c r="CO519" s="179"/>
      <c r="CP519" s="179"/>
      <c r="CQ519" s="179"/>
      <c r="CR519" s="179"/>
      <c r="CS519" s="177"/>
      <c r="CT519" s="179"/>
      <c r="CU519" s="39"/>
      <c r="CV519" s="39"/>
      <c r="CW519" s="189"/>
      <c r="CX519" s="254"/>
      <c r="CY519" s="254"/>
      <c r="CZ519" s="254"/>
      <c r="DA519" s="254"/>
      <c r="DB519" s="314"/>
      <c r="DC519" s="189"/>
      <c r="DD519" s="179"/>
      <c r="DE519" s="92"/>
      <c r="DF519" s="189"/>
      <c r="DG519" s="189"/>
      <c r="DH519" s="189"/>
      <c r="DI519" s="189"/>
      <c r="DJ519" s="189"/>
      <c r="DK519" s="331"/>
      <c r="DL519" s="331"/>
      <c r="DM519" s="918"/>
      <c r="DN519" s="39"/>
      <c r="DO519" s="189"/>
      <c r="DP519" s="189"/>
      <c r="DQ519" s="189"/>
      <c r="DR519" s="189"/>
      <c r="DS519" s="189"/>
      <c r="DT519" s="189"/>
      <c r="DU519" s="189"/>
      <c r="DV519" s="39"/>
      <c r="DW519" s="39"/>
      <c r="DX519" s="179"/>
      <c r="EY519" s="193"/>
      <c r="EZ519" s="193"/>
      <c r="FA519" s="193"/>
      <c r="FB519" s="193"/>
      <c r="FC519" s="193"/>
      <c r="FH519" s="193"/>
    </row>
    <row r="520" spans="1:164" s="174" customFormat="1" ht="13.5" customHeight="1">
      <c r="A520" s="2"/>
      <c r="B520" s="2"/>
      <c r="C520" s="2"/>
      <c r="D520" s="2"/>
      <c r="E520" s="62"/>
      <c r="F520" s="62"/>
      <c r="G520" s="62"/>
      <c r="H520" s="60"/>
      <c r="I520" s="60"/>
      <c r="J520" s="60"/>
      <c r="K520" s="60"/>
      <c r="L520" s="2"/>
      <c r="M520" s="2"/>
      <c r="N520" s="2"/>
      <c r="O520" s="2"/>
      <c r="P520" s="2"/>
      <c r="Q520" s="179"/>
      <c r="R520" s="179"/>
      <c r="S520" s="174" t="s">
        <v>295</v>
      </c>
      <c r="V520" s="191"/>
      <c r="W520" s="191"/>
      <c r="X520" s="192"/>
      <c r="Y520" s="90"/>
      <c r="Z520" s="90"/>
      <c r="AA520" s="90"/>
      <c r="AB520" s="92"/>
      <c r="AC520" s="169"/>
      <c r="AD520" s="169"/>
      <c r="AE520" s="169"/>
      <c r="AF520" s="169"/>
      <c r="AG520" s="169"/>
      <c r="AH520" s="169"/>
      <c r="AI520" s="169"/>
      <c r="AJ520" s="90"/>
      <c r="AK520" s="90"/>
      <c r="AL520" s="90"/>
      <c r="AM520" s="90"/>
      <c r="AN520" s="90"/>
      <c r="AO520" s="90"/>
      <c r="AP520" s="90"/>
      <c r="AQ520" s="90"/>
      <c r="AR520" s="90"/>
      <c r="AS520" s="90"/>
      <c r="AT520" s="90"/>
      <c r="AU520" s="179"/>
      <c r="AV520" s="177"/>
      <c r="AW520" s="177"/>
      <c r="AX520" s="177"/>
      <c r="AY520" s="177"/>
      <c r="AZ520" s="177"/>
      <c r="BA520" s="177"/>
      <c r="BB520" s="177"/>
      <c r="BC520" s="177"/>
      <c r="BD520" s="177"/>
      <c r="BE520" s="177"/>
      <c r="BF520" s="177"/>
      <c r="BG520" s="177"/>
      <c r="BH520" s="178"/>
      <c r="BI520" s="178"/>
      <c r="BJ520" s="177"/>
      <c r="BK520" s="177"/>
      <c r="BL520" s="177"/>
      <c r="BM520" s="177"/>
      <c r="BN520" s="177"/>
      <c r="BO520" s="177"/>
      <c r="BP520" s="177"/>
      <c r="BQ520" s="177"/>
      <c r="BR520" s="177"/>
      <c r="BS520" s="179"/>
      <c r="BT520" s="177"/>
      <c r="BU520" s="394"/>
      <c r="BV520" s="90"/>
      <c r="BW520" s="90"/>
      <c r="BX520" s="90"/>
      <c r="BY520" s="90"/>
      <c r="BZ520" s="90"/>
      <c r="CA520" s="90"/>
      <c r="CB520" s="90"/>
      <c r="CC520" s="90"/>
      <c r="CD520" s="179"/>
      <c r="CE520" s="179"/>
      <c r="CF520" s="179"/>
      <c r="CG520" s="179"/>
      <c r="CH520" s="179"/>
      <c r="CI520" s="177"/>
      <c r="CJ520" s="177"/>
      <c r="CK520" s="177"/>
      <c r="CL520" s="177"/>
      <c r="CM520" s="177"/>
      <c r="CN520" s="179"/>
      <c r="CO520" s="179"/>
      <c r="CP520" s="179"/>
      <c r="CQ520" s="179"/>
      <c r="CR520" s="90"/>
      <c r="CS520" s="90"/>
      <c r="CT520" s="179"/>
      <c r="CU520" s="39"/>
      <c r="CV520" s="39"/>
      <c r="CW520" s="189"/>
      <c r="CX520" s="254"/>
      <c r="CY520" s="254"/>
      <c r="CZ520" s="254"/>
      <c r="DA520" s="254"/>
      <c r="DB520" s="314"/>
      <c r="DC520" s="189"/>
      <c r="DD520" s="179"/>
      <c r="DE520" s="92"/>
      <c r="DF520" s="189"/>
      <c r="DG520" s="189"/>
      <c r="DH520" s="189"/>
      <c r="DI520" s="189"/>
      <c r="DJ520" s="189"/>
      <c r="DK520" s="331"/>
      <c r="DL520" s="331"/>
      <c r="DM520" s="918"/>
      <c r="DN520" s="39"/>
      <c r="DO520" s="189"/>
      <c r="DP520" s="189"/>
      <c r="DQ520" s="189"/>
      <c r="DR520" s="189"/>
      <c r="DS520" s="189"/>
      <c r="DT520" s="189"/>
      <c r="DU520" s="189"/>
      <c r="DV520" s="39"/>
      <c r="DW520" s="39"/>
      <c r="DX520" s="179"/>
      <c r="EY520" s="193"/>
      <c r="EZ520" s="193"/>
      <c r="FA520" s="193"/>
      <c r="FB520" s="193"/>
      <c r="FC520" s="193"/>
      <c r="FH520" s="193"/>
    </row>
    <row r="521" spans="1:164" s="174" customFormat="1" ht="13.5" customHeight="1">
      <c r="A521" s="2"/>
      <c r="B521" s="2"/>
      <c r="C521" s="2"/>
      <c r="D521" s="2"/>
      <c r="E521" s="62"/>
      <c r="F521" s="62"/>
      <c r="G521" s="62"/>
      <c r="H521" s="60"/>
      <c r="I521" s="60"/>
      <c r="J521" s="60"/>
      <c r="K521" s="60"/>
      <c r="L521" s="2"/>
      <c r="M521" s="2"/>
      <c r="N521" s="2"/>
      <c r="O521" s="2"/>
      <c r="P521" s="2"/>
      <c r="Q521" s="179"/>
      <c r="R521" s="179"/>
      <c r="S521" s="174" t="s">
        <v>296</v>
      </c>
      <c r="V521" s="191"/>
      <c r="W521" s="191"/>
      <c r="X521" s="192"/>
      <c r="Y521" s="90"/>
      <c r="Z521" s="90"/>
      <c r="AA521" s="90"/>
      <c r="AB521" s="193"/>
      <c r="AD521" s="193"/>
      <c r="AE521" s="193"/>
      <c r="AF521" s="193"/>
      <c r="AG521" s="193"/>
      <c r="AI521" s="194"/>
      <c r="AJ521" s="90"/>
      <c r="AK521" s="90"/>
      <c r="AL521" s="90"/>
      <c r="AM521" s="90"/>
      <c r="AN521" s="90"/>
      <c r="AO521" s="90"/>
      <c r="AP521" s="90"/>
      <c r="AQ521" s="90"/>
      <c r="AR521" s="90"/>
      <c r="AS521" s="90"/>
      <c r="AT521" s="90"/>
      <c r="AU521" s="179"/>
      <c r="AV521" s="177"/>
      <c r="AW521" s="177"/>
      <c r="AX521" s="177"/>
      <c r="AY521" s="177"/>
      <c r="AZ521" s="177"/>
      <c r="BA521" s="177"/>
      <c r="BB521" s="177"/>
      <c r="BC521" s="177"/>
      <c r="BD521" s="177"/>
      <c r="BE521" s="177"/>
      <c r="BF521" s="177"/>
      <c r="BG521" s="177"/>
      <c r="BH521" s="178"/>
      <c r="BI521" s="178"/>
      <c r="BJ521" s="177"/>
      <c r="BK521" s="177"/>
      <c r="BL521" s="177"/>
      <c r="BM521" s="177"/>
      <c r="BN521" s="177"/>
      <c r="BO521" s="177"/>
      <c r="BP521" s="177"/>
      <c r="BQ521" s="177"/>
      <c r="BR521" s="177"/>
      <c r="BS521" s="179"/>
      <c r="BT521" s="177"/>
      <c r="BU521" s="394"/>
      <c r="BV521" s="90"/>
      <c r="BW521" s="90"/>
      <c r="BX521" s="90"/>
      <c r="BY521" s="90"/>
      <c r="BZ521" s="90"/>
      <c r="CA521" s="90"/>
      <c r="CB521" s="90"/>
      <c r="CC521" s="90"/>
      <c r="CD521" s="179"/>
      <c r="CE521" s="179"/>
      <c r="CF521" s="179"/>
      <c r="CG521" s="179"/>
      <c r="CH521" s="179"/>
      <c r="CI521" s="177"/>
      <c r="CJ521" s="177"/>
      <c r="CK521" s="177"/>
      <c r="CL521" s="177"/>
      <c r="CM521" s="177"/>
      <c r="CN521" s="179"/>
      <c r="CO521" s="179"/>
      <c r="CP521" s="179"/>
      <c r="CQ521" s="179"/>
      <c r="CR521" s="90"/>
      <c r="CS521" s="90"/>
      <c r="CT521" s="179"/>
      <c r="CU521" s="193"/>
      <c r="CV521" s="193"/>
      <c r="CW521" s="193"/>
      <c r="CX521" s="253"/>
      <c r="CY521" s="253"/>
      <c r="CZ521" s="253"/>
      <c r="DA521" s="253"/>
      <c r="DB521" s="253"/>
      <c r="DC521" s="193"/>
      <c r="DD521" s="892"/>
      <c r="DE521" s="193"/>
      <c r="DF521" s="193"/>
      <c r="DG521" s="193"/>
      <c r="DH521" s="193"/>
      <c r="DI521" s="193"/>
      <c r="DJ521" s="193"/>
      <c r="DK521" s="193"/>
      <c r="DL521" s="193"/>
      <c r="DM521" s="912"/>
      <c r="DN521" s="193"/>
      <c r="DO521" s="193"/>
      <c r="DP521" s="193"/>
      <c r="DQ521" s="193"/>
      <c r="DR521" s="193"/>
      <c r="DS521" s="193"/>
      <c r="DT521" s="193"/>
      <c r="DU521" s="193"/>
      <c r="DV521" s="193"/>
      <c r="DX521" s="179"/>
      <c r="EY521" s="193"/>
      <c r="EZ521" s="193"/>
      <c r="FA521" s="193"/>
      <c r="FB521" s="193"/>
      <c r="FC521" s="193"/>
      <c r="FH521" s="193"/>
    </row>
    <row r="522" spans="1:164" s="174" customFormat="1" ht="13.5" customHeight="1">
      <c r="A522" s="2"/>
      <c r="B522" s="2"/>
      <c r="C522" s="2"/>
      <c r="D522" s="2"/>
      <c r="E522" s="62"/>
      <c r="F522" s="62"/>
      <c r="G522" s="62"/>
      <c r="H522" s="60"/>
      <c r="I522" s="60"/>
      <c r="J522" s="60"/>
      <c r="K522" s="60"/>
      <c r="L522" s="2"/>
      <c r="M522" s="2"/>
      <c r="N522" s="2"/>
      <c r="O522" s="2"/>
      <c r="P522" s="2"/>
      <c r="Q522" s="177"/>
      <c r="R522" s="177"/>
      <c r="S522" s="190" t="s">
        <v>271</v>
      </c>
      <c r="V522" s="191"/>
      <c r="W522" s="191"/>
      <c r="X522" s="192"/>
      <c r="Y522" s="91"/>
      <c r="Z522" s="91"/>
      <c r="AA522" s="91"/>
      <c r="AB522" s="39"/>
      <c r="AC522" s="39"/>
      <c r="AD522" s="39"/>
      <c r="AE522" s="39"/>
      <c r="AF522" s="39"/>
      <c r="AG522" s="39"/>
      <c r="AH522" s="39"/>
      <c r="AI522" s="39"/>
      <c r="AJ522" s="90"/>
      <c r="AK522" s="90"/>
      <c r="AL522" s="90"/>
      <c r="AM522" s="90"/>
      <c r="AN522" s="90"/>
      <c r="AO522" s="90"/>
      <c r="AP522" s="90"/>
      <c r="AQ522" s="90"/>
      <c r="AR522" s="90"/>
      <c r="AS522" s="90"/>
      <c r="AT522" s="90"/>
      <c r="AU522" s="179"/>
      <c r="AV522" s="177"/>
      <c r="AW522" s="177"/>
      <c r="AX522" s="177"/>
      <c r="AY522" s="177"/>
      <c r="AZ522" s="177"/>
      <c r="BA522" s="177"/>
      <c r="BB522" s="177"/>
      <c r="BC522" s="177"/>
      <c r="BD522" s="177"/>
      <c r="BE522" s="177"/>
      <c r="BF522" s="177"/>
      <c r="BG522" s="177"/>
      <c r="BH522" s="178"/>
      <c r="BI522" s="178"/>
      <c r="BJ522" s="177"/>
      <c r="BK522" s="177"/>
      <c r="BL522" s="177"/>
      <c r="BM522" s="177"/>
      <c r="BN522" s="177"/>
      <c r="BO522" s="177"/>
      <c r="BP522" s="177"/>
      <c r="BQ522" s="177"/>
      <c r="BR522" s="177"/>
      <c r="BS522" s="179"/>
      <c r="BT522" s="177"/>
      <c r="BU522" s="394"/>
      <c r="BV522" s="90"/>
      <c r="BW522" s="90"/>
      <c r="BX522" s="90"/>
      <c r="BY522" s="90"/>
      <c r="BZ522" s="90"/>
      <c r="CA522" s="90"/>
      <c r="CB522" s="90"/>
      <c r="CC522" s="90"/>
      <c r="CD522" s="177"/>
      <c r="CE522" s="177"/>
      <c r="CF522" s="177"/>
      <c r="CG522" s="177"/>
      <c r="CH522" s="188"/>
      <c r="CI522" s="177"/>
      <c r="CJ522" s="177"/>
      <c r="CK522" s="177"/>
      <c r="CL522" s="177"/>
      <c r="CM522" s="179"/>
      <c r="CN522" s="179"/>
      <c r="CO522" s="179"/>
      <c r="CP522" s="179"/>
      <c r="CQ522" s="179"/>
      <c r="CR522" s="179"/>
      <c r="CS522" s="177"/>
      <c r="CT522" s="179"/>
      <c r="CU522" s="39"/>
      <c r="CV522" s="39"/>
      <c r="CW522" s="189"/>
      <c r="CX522" s="254"/>
      <c r="CY522" s="254"/>
      <c r="CZ522" s="254"/>
      <c r="DA522" s="254"/>
      <c r="DB522" s="314"/>
      <c r="DC522" s="189"/>
      <c r="DD522" s="179"/>
      <c r="DE522" s="92"/>
      <c r="DF522" s="189"/>
      <c r="DG522" s="189"/>
      <c r="DH522" s="189"/>
      <c r="DI522" s="189"/>
      <c r="DJ522" s="189"/>
      <c r="DK522" s="331"/>
      <c r="DL522" s="331"/>
      <c r="DM522" s="918"/>
      <c r="DN522" s="39"/>
      <c r="DO522" s="189"/>
      <c r="DP522" s="189"/>
      <c r="DQ522" s="189"/>
      <c r="DR522" s="189"/>
      <c r="DS522" s="189"/>
      <c r="DT522" s="189"/>
      <c r="DU522" s="189"/>
      <c r="DV522" s="39"/>
      <c r="DW522" s="39"/>
      <c r="DX522" s="179"/>
      <c r="EY522" s="193"/>
      <c r="EZ522" s="193"/>
      <c r="FA522" s="193"/>
      <c r="FB522" s="193"/>
      <c r="FC522" s="193"/>
      <c r="FH522" s="193"/>
    </row>
    <row r="523" spans="1:164" s="174" customFormat="1" ht="13.5" customHeight="1">
      <c r="A523" s="2"/>
      <c r="B523" s="2"/>
      <c r="C523" s="2"/>
      <c r="D523" s="2"/>
      <c r="E523" s="62"/>
      <c r="F523" s="62"/>
      <c r="G523" s="62"/>
      <c r="H523" s="60"/>
      <c r="I523" s="60"/>
      <c r="J523" s="60"/>
      <c r="K523" s="60"/>
      <c r="L523" s="2"/>
      <c r="M523" s="2"/>
      <c r="N523" s="2"/>
      <c r="O523" s="2"/>
      <c r="P523" s="2"/>
      <c r="Q523" s="179"/>
      <c r="R523" s="179"/>
      <c r="S523" s="190" t="s">
        <v>256</v>
      </c>
      <c r="V523" s="191"/>
      <c r="W523" s="191"/>
      <c r="X523" s="192"/>
      <c r="Y523" s="90"/>
      <c r="Z523" s="90"/>
      <c r="AA523" s="90"/>
      <c r="AB523" s="92"/>
      <c r="AC523" s="169"/>
      <c r="AD523" s="169"/>
      <c r="AE523" s="169"/>
      <c r="AF523" s="169"/>
      <c r="AG523" s="169"/>
      <c r="AH523" s="169"/>
      <c r="AI523" s="169"/>
      <c r="AJ523" s="90"/>
      <c r="AK523" s="90"/>
      <c r="AL523" s="90"/>
      <c r="AM523" s="90"/>
      <c r="AN523" s="90"/>
      <c r="AO523" s="90"/>
      <c r="AP523" s="90"/>
      <c r="AQ523" s="90"/>
      <c r="AR523" s="90"/>
      <c r="AS523" s="90"/>
      <c r="AT523" s="90"/>
      <c r="AU523" s="179"/>
      <c r="AV523" s="177"/>
      <c r="AW523" s="177"/>
      <c r="AX523" s="177"/>
      <c r="AY523" s="177"/>
      <c r="AZ523" s="177"/>
      <c r="BA523" s="177"/>
      <c r="BB523" s="177"/>
      <c r="BC523" s="177"/>
      <c r="BD523" s="177"/>
      <c r="BE523" s="177"/>
      <c r="BF523" s="177"/>
      <c r="BG523" s="177"/>
      <c r="BH523" s="178"/>
      <c r="BI523" s="178"/>
      <c r="BJ523" s="177"/>
      <c r="BK523" s="177"/>
      <c r="BL523" s="177"/>
      <c r="BM523" s="177"/>
      <c r="BN523" s="177"/>
      <c r="BO523" s="177"/>
      <c r="BP523" s="177"/>
      <c r="BQ523" s="177"/>
      <c r="BR523" s="177"/>
      <c r="BS523" s="179"/>
      <c r="BT523" s="177"/>
      <c r="BU523" s="394"/>
      <c r="BV523" s="90"/>
      <c r="BW523" s="90"/>
      <c r="BX523" s="90"/>
      <c r="BY523" s="90"/>
      <c r="BZ523" s="90"/>
      <c r="CA523" s="90"/>
      <c r="CB523" s="90"/>
      <c r="CC523" s="90"/>
      <c r="CD523" s="179"/>
      <c r="CE523" s="179"/>
      <c r="CF523" s="179"/>
      <c r="CG523" s="179"/>
      <c r="CH523" s="179"/>
      <c r="CI523" s="177"/>
      <c r="CJ523" s="177"/>
      <c r="CK523" s="177"/>
      <c r="CL523" s="177"/>
      <c r="CM523" s="177"/>
      <c r="CN523" s="179"/>
      <c r="CO523" s="179"/>
      <c r="CP523" s="179"/>
      <c r="CQ523" s="179"/>
      <c r="CR523" s="90"/>
      <c r="CS523" s="90"/>
      <c r="CT523" s="179"/>
      <c r="CU523" s="39"/>
      <c r="CV523" s="39"/>
      <c r="CW523" s="189"/>
      <c r="CX523" s="254"/>
      <c r="CY523" s="254"/>
      <c r="CZ523" s="254"/>
      <c r="DA523" s="254"/>
      <c r="DB523" s="314"/>
      <c r="DC523" s="189"/>
      <c r="DD523" s="179"/>
      <c r="DE523" s="92"/>
      <c r="DF523" s="189"/>
      <c r="DG523" s="189"/>
      <c r="DH523" s="189"/>
      <c r="DI523" s="189"/>
      <c r="DJ523" s="189"/>
      <c r="DK523" s="331"/>
      <c r="DL523" s="331"/>
      <c r="DM523" s="918"/>
      <c r="DN523" s="39"/>
      <c r="DO523" s="189"/>
      <c r="DP523" s="189"/>
      <c r="DQ523" s="189"/>
      <c r="DR523" s="189"/>
      <c r="DS523" s="189"/>
      <c r="DT523" s="189"/>
      <c r="DU523" s="189"/>
      <c r="DV523" s="39"/>
      <c r="DW523" s="39"/>
      <c r="DX523" s="179"/>
      <c r="EY523" s="193"/>
      <c r="EZ523" s="193"/>
      <c r="FA523" s="193"/>
      <c r="FB523" s="193"/>
      <c r="FC523" s="193"/>
      <c r="FH523" s="193"/>
    </row>
    <row r="524" spans="1:164" s="174" customFormat="1" ht="13.5" customHeight="1">
      <c r="A524" s="2"/>
      <c r="B524" s="2"/>
      <c r="C524" s="2"/>
      <c r="D524" s="2"/>
      <c r="E524" s="62"/>
      <c r="F524" s="62"/>
      <c r="G524" s="62"/>
      <c r="H524" s="60"/>
      <c r="I524" s="60"/>
      <c r="J524" s="60"/>
      <c r="K524" s="60"/>
      <c r="L524" s="2"/>
      <c r="M524" s="2"/>
      <c r="N524" s="2"/>
      <c r="O524" s="2"/>
      <c r="P524" s="2"/>
      <c r="Q524" s="179"/>
      <c r="R524" s="179"/>
      <c r="S524" s="190" t="s">
        <v>264</v>
      </c>
      <c r="V524" s="191"/>
      <c r="W524" s="191"/>
      <c r="X524" s="192"/>
      <c r="Y524" s="90"/>
      <c r="Z524" s="90"/>
      <c r="AA524" s="90"/>
      <c r="AB524" s="92"/>
      <c r="AC524" s="169"/>
      <c r="AD524" s="169"/>
      <c r="AE524" s="169"/>
      <c r="AF524" s="169"/>
      <c r="AG524" s="169"/>
      <c r="AH524" s="169"/>
      <c r="AI524" s="169"/>
      <c r="AJ524" s="90"/>
      <c r="AK524" s="90"/>
      <c r="AL524" s="90"/>
      <c r="AM524" s="90"/>
      <c r="AN524" s="90"/>
      <c r="AO524" s="90"/>
      <c r="AP524" s="90"/>
      <c r="AQ524" s="90"/>
      <c r="AR524" s="90"/>
      <c r="AS524" s="90"/>
      <c r="AT524" s="90"/>
      <c r="AU524" s="179"/>
      <c r="AV524" s="177"/>
      <c r="AW524" s="177"/>
      <c r="AX524" s="177"/>
      <c r="AY524" s="177"/>
      <c r="AZ524" s="177"/>
      <c r="BA524" s="177"/>
      <c r="BB524" s="177"/>
      <c r="BC524" s="177"/>
      <c r="BD524" s="177"/>
      <c r="BE524" s="177"/>
      <c r="BF524" s="177"/>
      <c r="BG524" s="177"/>
      <c r="BH524" s="178"/>
      <c r="BI524" s="178"/>
      <c r="BJ524" s="177"/>
      <c r="BK524" s="177"/>
      <c r="BL524" s="177"/>
      <c r="BM524" s="177"/>
      <c r="BN524" s="177"/>
      <c r="BO524" s="177"/>
      <c r="BP524" s="177"/>
      <c r="BQ524" s="177"/>
      <c r="BR524" s="177"/>
      <c r="BS524" s="179"/>
      <c r="BT524" s="177"/>
      <c r="BU524" s="394"/>
      <c r="BV524" s="90"/>
      <c r="BW524" s="90"/>
      <c r="BX524" s="90"/>
      <c r="BY524" s="90"/>
      <c r="BZ524" s="90"/>
      <c r="CA524" s="90"/>
      <c r="CB524" s="90"/>
      <c r="CC524" s="90"/>
      <c r="CD524" s="179"/>
      <c r="CE524" s="179"/>
      <c r="CF524" s="179"/>
      <c r="CG524" s="179"/>
      <c r="CH524" s="179"/>
      <c r="CI524" s="177"/>
      <c r="CJ524" s="177"/>
      <c r="CK524" s="177"/>
      <c r="CL524" s="177"/>
      <c r="CM524" s="177"/>
      <c r="CN524" s="179"/>
      <c r="CO524" s="179"/>
      <c r="CP524" s="179"/>
      <c r="CQ524" s="179"/>
      <c r="CR524" s="90"/>
      <c r="CS524" s="90"/>
      <c r="CT524" s="179"/>
      <c r="CU524" s="39"/>
      <c r="CV524" s="39"/>
      <c r="CW524" s="189"/>
      <c r="CX524" s="254"/>
      <c r="CY524" s="254"/>
      <c r="CZ524" s="254"/>
      <c r="DA524" s="254"/>
      <c r="DB524" s="314"/>
      <c r="DC524" s="189"/>
      <c r="DD524" s="179"/>
      <c r="DE524" s="92"/>
      <c r="DF524" s="189"/>
      <c r="DG524" s="189"/>
      <c r="DH524" s="189"/>
      <c r="DI524" s="189"/>
      <c r="DJ524" s="189"/>
      <c r="DK524" s="331"/>
      <c r="DL524" s="331"/>
      <c r="DM524" s="918"/>
      <c r="DN524" s="39"/>
      <c r="DO524" s="189"/>
      <c r="DP524" s="189"/>
      <c r="DQ524" s="189"/>
      <c r="DR524" s="189"/>
      <c r="DS524" s="189"/>
      <c r="DT524" s="189"/>
      <c r="DU524" s="189"/>
      <c r="DV524" s="39"/>
      <c r="DW524" s="39"/>
      <c r="DX524" s="179"/>
      <c r="EY524" s="193"/>
      <c r="EZ524" s="193"/>
      <c r="FA524" s="193"/>
      <c r="FB524" s="193"/>
      <c r="FC524" s="193"/>
      <c r="FH524" s="193"/>
    </row>
    <row r="525" spans="1:164" s="174" customFormat="1" ht="13.5" customHeight="1">
      <c r="A525" s="2"/>
      <c r="B525" s="2"/>
      <c r="C525" s="2"/>
      <c r="D525" s="2"/>
      <c r="E525" s="2"/>
      <c r="F525" s="2"/>
      <c r="G525" s="2"/>
      <c r="H525" s="2"/>
      <c r="I525" s="2"/>
      <c r="J525" s="2"/>
      <c r="K525" s="2"/>
      <c r="L525" s="2"/>
      <c r="M525" s="2"/>
      <c r="N525" s="2"/>
      <c r="O525" s="2"/>
      <c r="P525" s="2"/>
      <c r="Q525" s="179"/>
      <c r="R525" s="179"/>
      <c r="S525" s="174" t="s">
        <v>265</v>
      </c>
      <c r="V525" s="191"/>
      <c r="W525" s="191"/>
      <c r="X525" s="192"/>
      <c r="Y525" s="90"/>
      <c r="Z525" s="90"/>
      <c r="AA525" s="90"/>
      <c r="AB525" s="92"/>
      <c r="AC525" s="169"/>
      <c r="AD525" s="169"/>
      <c r="AE525" s="169"/>
      <c r="AF525" s="169"/>
      <c r="AG525" s="169"/>
      <c r="AH525" s="169"/>
      <c r="AI525" s="169"/>
      <c r="AJ525" s="90"/>
      <c r="AK525" s="90"/>
      <c r="AL525" s="90"/>
      <c r="AM525" s="90"/>
      <c r="AN525" s="90"/>
      <c r="AO525" s="90"/>
      <c r="AP525" s="90"/>
      <c r="AQ525" s="90"/>
      <c r="AR525" s="90"/>
      <c r="AS525" s="90"/>
      <c r="AT525" s="90"/>
      <c r="AU525" s="179"/>
      <c r="AV525" s="177"/>
      <c r="AW525" s="177"/>
      <c r="AX525" s="177"/>
      <c r="AY525" s="177"/>
      <c r="AZ525" s="177"/>
      <c r="BA525" s="177"/>
      <c r="BB525" s="177"/>
      <c r="BC525" s="177"/>
      <c r="BD525" s="177"/>
      <c r="BE525" s="177"/>
      <c r="BF525" s="177"/>
      <c r="BG525" s="177"/>
      <c r="BH525" s="178"/>
      <c r="BI525" s="178"/>
      <c r="BJ525" s="177"/>
      <c r="BK525" s="177"/>
      <c r="BL525" s="177"/>
      <c r="BM525" s="177"/>
      <c r="BN525" s="177"/>
      <c r="BO525" s="177"/>
      <c r="BP525" s="177"/>
      <c r="BQ525" s="177"/>
      <c r="BR525" s="177"/>
      <c r="BS525" s="179"/>
      <c r="BT525" s="177"/>
      <c r="BU525" s="394"/>
      <c r="BV525" s="90"/>
      <c r="BW525" s="90"/>
      <c r="BX525" s="90"/>
      <c r="BY525" s="90"/>
      <c r="BZ525" s="90"/>
      <c r="CA525" s="90"/>
      <c r="CB525" s="90"/>
      <c r="CC525" s="90"/>
      <c r="CD525" s="179"/>
      <c r="CE525" s="179"/>
      <c r="CF525" s="179"/>
      <c r="CG525" s="179"/>
      <c r="CH525" s="179"/>
      <c r="CI525" s="177"/>
      <c r="CJ525" s="177"/>
      <c r="CK525" s="177"/>
      <c r="CL525" s="177"/>
      <c r="CM525" s="177"/>
      <c r="CN525" s="179"/>
      <c r="CO525" s="179"/>
      <c r="CP525" s="179"/>
      <c r="CQ525" s="179"/>
      <c r="CR525" s="90"/>
      <c r="CS525" s="90"/>
      <c r="CT525" s="179"/>
      <c r="CU525" s="39"/>
      <c r="CV525" s="39"/>
      <c r="CW525" s="189"/>
      <c r="CX525" s="254"/>
      <c r="CY525" s="254"/>
      <c r="CZ525" s="254"/>
      <c r="DA525" s="254"/>
      <c r="DB525" s="314"/>
      <c r="DC525" s="189"/>
      <c r="DD525" s="179"/>
      <c r="DE525" s="92"/>
      <c r="DF525" s="189"/>
      <c r="DG525" s="189"/>
      <c r="DH525" s="189"/>
      <c r="DI525" s="189"/>
      <c r="DJ525" s="189"/>
      <c r="DK525" s="331"/>
      <c r="DL525" s="331"/>
      <c r="DM525" s="918"/>
      <c r="DN525" s="39"/>
      <c r="DO525" s="189"/>
      <c r="DP525" s="189"/>
      <c r="DQ525" s="189"/>
      <c r="DR525" s="189"/>
      <c r="DS525" s="189"/>
      <c r="DT525" s="189"/>
      <c r="DU525" s="189"/>
      <c r="DV525" s="39"/>
      <c r="DW525" s="39"/>
      <c r="DX525" s="179"/>
      <c r="EY525" s="193"/>
      <c r="EZ525" s="193"/>
      <c r="FA525" s="193"/>
      <c r="FB525" s="193"/>
      <c r="FC525" s="193"/>
      <c r="FH525" s="193"/>
    </row>
    <row r="526" spans="1:164" s="174" customFormat="1" ht="13.5" customHeight="1">
      <c r="A526" s="2"/>
      <c r="B526" s="2"/>
      <c r="C526" s="2"/>
      <c r="D526" s="2"/>
      <c r="E526" s="2"/>
      <c r="F526" s="2"/>
      <c r="G526" s="2"/>
      <c r="H526" s="2"/>
      <c r="I526" s="2"/>
      <c r="J526" s="2"/>
      <c r="K526" s="2"/>
      <c r="L526" s="2"/>
      <c r="M526" s="2"/>
      <c r="N526" s="2"/>
      <c r="O526" s="2"/>
      <c r="P526" s="2"/>
      <c r="Q526" s="179"/>
      <c r="R526" s="179"/>
      <c r="S526" s="190" t="s">
        <v>257</v>
      </c>
      <c r="V526" s="179"/>
      <c r="W526" s="179"/>
      <c r="X526" s="177"/>
      <c r="Y526" s="179"/>
      <c r="Z526" s="179"/>
      <c r="AA526" s="179"/>
      <c r="AB526" s="92"/>
      <c r="AC526" s="169"/>
      <c r="AD526" s="169"/>
      <c r="AE526" s="169"/>
      <c r="AF526" s="169"/>
      <c r="AG526" s="169"/>
      <c r="AH526" s="169"/>
      <c r="AI526" s="169"/>
      <c r="AJ526" s="179"/>
      <c r="AK526" s="179"/>
      <c r="AL526" s="179"/>
      <c r="AM526" s="179"/>
      <c r="AN526" s="179"/>
      <c r="AO526" s="179"/>
      <c r="AP526" s="179"/>
      <c r="AQ526" s="179"/>
      <c r="AR526" s="179"/>
      <c r="AS526" s="179"/>
      <c r="AT526" s="179"/>
      <c r="AU526" s="179"/>
      <c r="AV526" s="177"/>
      <c r="AW526" s="177"/>
      <c r="AX526" s="177"/>
      <c r="AY526" s="177"/>
      <c r="AZ526" s="177"/>
      <c r="BA526" s="177"/>
      <c r="BB526" s="177"/>
      <c r="BC526" s="177"/>
      <c r="BD526" s="177"/>
      <c r="BE526" s="177"/>
      <c r="BF526" s="177"/>
      <c r="BG526" s="177"/>
      <c r="BH526" s="178"/>
      <c r="BI526" s="178"/>
      <c r="BJ526" s="177"/>
      <c r="BK526" s="177"/>
      <c r="BL526" s="177"/>
      <c r="BM526" s="177"/>
      <c r="BN526" s="177"/>
      <c r="BO526" s="177"/>
      <c r="BP526" s="177"/>
      <c r="BQ526" s="177"/>
      <c r="BR526" s="177"/>
      <c r="BS526" s="179"/>
      <c r="BT526" s="177"/>
      <c r="BU526" s="395"/>
      <c r="BV526" s="179"/>
      <c r="BW526" s="179"/>
      <c r="BX526" s="179"/>
      <c r="BY526" s="179"/>
      <c r="BZ526" s="179"/>
      <c r="CA526" s="179"/>
      <c r="CB526" s="179"/>
      <c r="CC526" s="179"/>
      <c r="CD526" s="179"/>
      <c r="CE526" s="179"/>
      <c r="CF526" s="179"/>
      <c r="CG526" s="179"/>
      <c r="CH526" s="179"/>
      <c r="CI526" s="177"/>
      <c r="CJ526" s="177"/>
      <c r="CK526" s="177"/>
      <c r="CL526" s="177"/>
      <c r="CM526" s="179"/>
      <c r="CN526" s="179"/>
      <c r="CO526" s="179"/>
      <c r="CP526" s="179"/>
      <c r="CQ526" s="179"/>
      <c r="CR526" s="175"/>
      <c r="CS526" s="175"/>
      <c r="CT526" s="179"/>
      <c r="CU526" s="39"/>
      <c r="CV526" s="39"/>
      <c r="CW526" s="189"/>
      <c r="CX526" s="254"/>
      <c r="CY526" s="254"/>
      <c r="CZ526" s="254"/>
      <c r="DA526" s="254"/>
      <c r="DB526" s="314"/>
      <c r="DC526" s="189"/>
      <c r="DD526" s="179"/>
      <c r="DE526" s="92"/>
      <c r="DF526" s="189"/>
      <c r="DG526" s="189"/>
      <c r="DH526" s="189"/>
      <c r="DI526" s="189"/>
      <c r="DJ526" s="189"/>
      <c r="DK526" s="331"/>
      <c r="DL526" s="331"/>
      <c r="DM526" s="918"/>
      <c r="DN526" s="39"/>
      <c r="DO526" s="189"/>
      <c r="DP526" s="189"/>
      <c r="DQ526" s="189"/>
      <c r="DR526" s="189"/>
      <c r="DS526" s="189"/>
      <c r="DT526" s="189"/>
      <c r="DU526" s="189"/>
      <c r="DV526" s="39"/>
      <c r="DW526" s="39"/>
      <c r="DX526" s="179"/>
      <c r="EY526" s="193"/>
      <c r="EZ526" s="193"/>
      <c r="FA526" s="193"/>
      <c r="FB526" s="193"/>
      <c r="FC526" s="193"/>
      <c r="FH526" s="193"/>
    </row>
    <row r="527" spans="1:164">
      <c r="AJ527" s="176"/>
      <c r="AK527" s="195"/>
      <c r="AL527" s="195"/>
      <c r="AM527" s="195"/>
      <c r="AN527" s="195"/>
      <c r="AO527" s="176"/>
      <c r="AP527" s="195"/>
      <c r="AQ527" s="195"/>
      <c r="AR527" s="195"/>
      <c r="AS527" s="195"/>
      <c r="AT527" s="195"/>
      <c r="AU527" s="196"/>
      <c r="AV527" s="195"/>
      <c r="AW527" s="195"/>
      <c r="AX527" s="195"/>
      <c r="AY527" s="195"/>
      <c r="AZ527" s="195"/>
      <c r="BA527" s="195"/>
      <c r="BB527" s="195"/>
      <c r="BC527" s="195"/>
      <c r="BD527" s="195"/>
      <c r="BE527" s="195"/>
      <c r="BF527" s="195"/>
      <c r="BG527" s="195"/>
      <c r="BH527" s="197"/>
      <c r="BI527" s="197"/>
      <c r="BJ527" s="195"/>
      <c r="BK527" s="195"/>
      <c r="BL527" s="195"/>
      <c r="BM527" s="195"/>
      <c r="BN527" s="195"/>
      <c r="BO527" s="195"/>
      <c r="BP527" s="195"/>
      <c r="BQ527" s="195"/>
      <c r="BR527" s="195"/>
      <c r="BS527" s="196"/>
      <c r="BT527" s="195"/>
      <c r="BU527" s="399"/>
      <c r="BV527" s="195"/>
      <c r="BW527" s="195"/>
      <c r="BX527" s="195"/>
      <c r="BY527" s="195"/>
      <c r="BZ527" s="195"/>
      <c r="CA527" s="195"/>
      <c r="CB527" s="195"/>
      <c r="CC527" s="176"/>
      <c r="CD527" s="176"/>
      <c r="CE527" s="176"/>
      <c r="CF527" s="176"/>
      <c r="CG527" s="176"/>
      <c r="CH527" s="176"/>
      <c r="CI527" s="176"/>
      <c r="CJ527" s="176"/>
      <c r="CK527" s="176"/>
      <c r="CL527" s="176"/>
      <c r="CM527" s="176"/>
      <c r="CN527" s="176"/>
      <c r="CO527" s="176"/>
      <c r="CP527" s="176"/>
      <c r="CQ527" s="176"/>
      <c r="CR527" s="176"/>
      <c r="CS527" s="176"/>
      <c r="CT527" s="176"/>
      <c r="DX527" s="175"/>
    </row>
    <row r="528" spans="1:164">
      <c r="CO528" s="179"/>
      <c r="CR528" s="175"/>
      <c r="CS528" s="175"/>
      <c r="DX528" s="179"/>
    </row>
    <row r="529" spans="93:128">
      <c r="CO529" s="179"/>
      <c r="CR529" s="175"/>
      <c r="CS529" s="175"/>
      <c r="DX529" s="179"/>
    </row>
    <row r="530" spans="93:128">
      <c r="CO530" s="179"/>
      <c r="CR530" s="175"/>
      <c r="CS530" s="175"/>
      <c r="DX530" s="179"/>
    </row>
    <row r="531" spans="93:128">
      <c r="CO531" s="179"/>
      <c r="CR531" s="175"/>
      <c r="CS531" s="175"/>
      <c r="DX531" s="179"/>
    </row>
    <row r="532" spans="93:128">
      <c r="CO532" s="179"/>
      <c r="CR532" s="175"/>
      <c r="CS532" s="175"/>
      <c r="DX532" s="179"/>
    </row>
    <row r="533" spans="93:128">
      <c r="CO533" s="179"/>
      <c r="CR533" s="175"/>
      <c r="CS533" s="175"/>
      <c r="DX533" s="179"/>
    </row>
    <row r="534" spans="93:128">
      <c r="CO534" s="179"/>
      <c r="CR534" s="175"/>
      <c r="CS534" s="175"/>
      <c r="DX534" s="179"/>
    </row>
    <row r="535" spans="93:128">
      <c r="CO535" s="179"/>
      <c r="CR535" s="175"/>
      <c r="CS535" s="175"/>
      <c r="DX535" s="179"/>
    </row>
    <row r="536" spans="93:128">
      <c r="CO536" s="179"/>
      <c r="CR536" s="175"/>
      <c r="CS536" s="175"/>
      <c r="DX536" s="179"/>
    </row>
    <row r="537" spans="93:128">
      <c r="CO537" s="179"/>
      <c r="CR537" s="175"/>
      <c r="CS537" s="175"/>
      <c r="DX537" s="179"/>
    </row>
    <row r="538" spans="93:128">
      <c r="CO538" s="179"/>
      <c r="CR538" s="175"/>
      <c r="CS538" s="175"/>
      <c r="DX538" s="179"/>
    </row>
    <row r="539" spans="93:128">
      <c r="CO539" s="179"/>
      <c r="CR539" s="175"/>
      <c r="CS539" s="175"/>
      <c r="DX539" s="179"/>
    </row>
    <row r="540" spans="93:128">
      <c r="CO540" s="179"/>
      <c r="CR540" s="175"/>
      <c r="CS540" s="175"/>
      <c r="DX540" s="179"/>
    </row>
    <row r="541" spans="93:128">
      <c r="CO541" s="179"/>
      <c r="CR541" s="175"/>
      <c r="CS541" s="175"/>
      <c r="DX541" s="179"/>
    </row>
    <row r="542" spans="93:128">
      <c r="CO542" s="179"/>
      <c r="CR542" s="175"/>
      <c r="CS542" s="175"/>
      <c r="DX542" s="179"/>
    </row>
    <row r="543" spans="93:128">
      <c r="CO543" s="179"/>
      <c r="CR543" s="175"/>
      <c r="CS543" s="175"/>
      <c r="DX543" s="179"/>
    </row>
    <row r="544" spans="93:128">
      <c r="CO544" s="179"/>
      <c r="CR544" s="175"/>
      <c r="CS544" s="175"/>
      <c r="DX544" s="179"/>
    </row>
    <row r="545" spans="86:128">
      <c r="CO545" s="179"/>
      <c r="CR545" s="175"/>
      <c r="CS545" s="175"/>
      <c r="DX545" s="179"/>
    </row>
    <row r="546" spans="86:128">
      <c r="CO546" s="179"/>
      <c r="CR546" s="175"/>
      <c r="CS546" s="175"/>
      <c r="DX546" s="179"/>
    </row>
    <row r="547" spans="86:128">
      <c r="CO547" s="179"/>
      <c r="CR547" s="175"/>
      <c r="CS547" s="175"/>
      <c r="DX547" s="179"/>
    </row>
    <row r="548" spans="86:128">
      <c r="CO548" s="179"/>
      <c r="CR548" s="175"/>
      <c r="CS548" s="175"/>
      <c r="DX548" s="179"/>
    </row>
    <row r="549" spans="86:128">
      <c r="CO549" s="179"/>
      <c r="CR549" s="175"/>
      <c r="CS549" s="175"/>
      <c r="DX549" s="179"/>
    </row>
    <row r="550" spans="86:128">
      <c r="CO550" s="179"/>
      <c r="CR550" s="175"/>
      <c r="CS550" s="175"/>
      <c r="DX550" s="179"/>
    </row>
    <row r="551" spans="86:128">
      <c r="CO551" s="179"/>
      <c r="CR551" s="175"/>
      <c r="CS551" s="175"/>
      <c r="DX551" s="179"/>
    </row>
    <row r="552" spans="86:128">
      <c r="CO552" s="179"/>
      <c r="CR552" s="175"/>
      <c r="CS552" s="175"/>
      <c r="DX552" s="179"/>
    </row>
    <row r="553" spans="86:128">
      <c r="CO553" s="179"/>
      <c r="CR553" s="175"/>
      <c r="CS553" s="175"/>
      <c r="DX553" s="179"/>
    </row>
    <row r="554" spans="86:128">
      <c r="CO554" s="179"/>
      <c r="CR554" s="175"/>
      <c r="CS554" s="175"/>
      <c r="DX554" s="179"/>
    </row>
    <row r="555" spans="86:128">
      <c r="CH555" s="198"/>
    </row>
    <row r="558" spans="86:128">
      <c r="CH558" s="199"/>
    </row>
  </sheetData>
  <mergeCells count="154">
    <mergeCell ref="CL6:CL9"/>
    <mergeCell ref="CK6:CK9"/>
    <mergeCell ref="AS8:AS9"/>
    <mergeCell ref="J8:J9"/>
    <mergeCell ref="D8:D9"/>
    <mergeCell ref="B7:H7"/>
    <mergeCell ref="I7:O7"/>
    <mergeCell ref="AS5:AT7"/>
    <mergeCell ref="A8:A9"/>
    <mergeCell ref="C8:C9"/>
    <mergeCell ref="E8:E9"/>
    <mergeCell ref="F8:F9"/>
    <mergeCell ref="H8:H9"/>
    <mergeCell ref="I8:I9"/>
    <mergeCell ref="K8:K9"/>
    <mergeCell ref="L8:L9"/>
    <mergeCell ref="O8:O9"/>
    <mergeCell ref="B8:B9"/>
    <mergeCell ref="CA7:CA8"/>
    <mergeCell ref="AT8:AT9"/>
    <mergeCell ref="BK6:BK9"/>
    <mergeCell ref="BP4:BP9"/>
    <mergeCell ref="BQ4:BQ9"/>
    <mergeCell ref="BR4:BR9"/>
    <mergeCell ref="CJ4:CT4"/>
    <mergeCell ref="CN5:CT5"/>
    <mergeCell ref="BF6:BF9"/>
    <mergeCell ref="BG6:BG9"/>
    <mergeCell ref="BH6:BH9"/>
    <mergeCell ref="P8:P9"/>
    <mergeCell ref="BI6:BI9"/>
    <mergeCell ref="CG5:CI8"/>
    <mergeCell ref="AO8:AO9"/>
    <mergeCell ref="AP8:AP9"/>
    <mergeCell ref="AQ8:AQ9"/>
    <mergeCell ref="CF6:CF8"/>
    <mergeCell ref="CC7:CC8"/>
    <mergeCell ref="CD7:CD8"/>
    <mergeCell ref="CE7:CE8"/>
    <mergeCell ref="AU5:AU9"/>
    <mergeCell ref="AW5:BE5"/>
    <mergeCell ref="AV6:AV9"/>
    <mergeCell ref="AY7:AY9"/>
    <mergeCell ref="AZ7:AZ9"/>
    <mergeCell ref="BA7:BA9"/>
    <mergeCell ref="BB7:BB9"/>
    <mergeCell ref="CB6:CE6"/>
    <mergeCell ref="BV5:BV9"/>
    <mergeCell ref="DX4:DX9"/>
    <mergeCell ref="CV8:CV9"/>
    <mergeCell ref="BF4:BJ5"/>
    <mergeCell ref="CR7:CT7"/>
    <mergeCell ref="CN8:CN9"/>
    <mergeCell ref="CO8:CO9"/>
    <mergeCell ref="CP8:CP9"/>
    <mergeCell ref="CQ8:CQ9"/>
    <mergeCell ref="CS8:CS9"/>
    <mergeCell ref="CT8:CT9"/>
    <mergeCell ref="CJ6:CJ9"/>
    <mergeCell ref="CM6:CM9"/>
    <mergeCell ref="CN6:CO7"/>
    <mergeCell ref="CP6:CQ7"/>
    <mergeCell ref="CR6:CT6"/>
    <mergeCell ref="BW7:BW8"/>
    <mergeCell ref="BY7:BY8"/>
    <mergeCell ref="BZ7:BZ8"/>
    <mergeCell ref="DQ8:DQ9"/>
    <mergeCell ref="DR8:DR9"/>
    <mergeCell ref="DS8:DS9"/>
    <mergeCell ref="DT8:DT9"/>
    <mergeCell ref="BM6:BM9"/>
    <mergeCell ref="BJ6:BJ9"/>
    <mergeCell ref="BB6:BE6"/>
    <mergeCell ref="AW7:AW9"/>
    <mergeCell ref="BU4:BU8"/>
    <mergeCell ref="BV4:CI4"/>
    <mergeCell ref="CB7:CB8"/>
    <mergeCell ref="BL6:BL9"/>
    <mergeCell ref="BX6:BX8"/>
    <mergeCell ref="BZ6:CA6"/>
    <mergeCell ref="BM4:BN4"/>
    <mergeCell ref="BN6:BN9"/>
    <mergeCell ref="BO4:BO9"/>
    <mergeCell ref="BS5:BS9"/>
    <mergeCell ref="BT5:BT9"/>
    <mergeCell ref="BS4:BT4"/>
    <mergeCell ref="AX7:AX9"/>
    <mergeCell ref="Q4:Q9"/>
    <mergeCell ref="S4:S9"/>
    <mergeCell ref="T4:T9"/>
    <mergeCell ref="V4:V9"/>
    <mergeCell ref="W4:X7"/>
    <mergeCell ref="W8:W9"/>
    <mergeCell ref="X8:X9"/>
    <mergeCell ref="AJ4:AN7"/>
    <mergeCell ref="R4:R9"/>
    <mergeCell ref="AB8:AB9"/>
    <mergeCell ref="AD8:AE8"/>
    <mergeCell ref="AJ8:AJ9"/>
    <mergeCell ref="AK8:AK9"/>
    <mergeCell ref="AA8:AA9"/>
    <mergeCell ref="AC8:AC9"/>
    <mergeCell ref="AF8:AG8"/>
    <mergeCell ref="AH8:AI8"/>
    <mergeCell ref="U4:U9"/>
    <mergeCell ref="AL8:AN8"/>
    <mergeCell ref="Q513:R513"/>
    <mergeCell ref="CX8:CX9"/>
    <mergeCell ref="CU4:DW5"/>
    <mergeCell ref="Y5:Y9"/>
    <mergeCell ref="Z5:Z9"/>
    <mergeCell ref="AA5:AC7"/>
    <mergeCell ref="AD5:AI7"/>
    <mergeCell ref="Y4:AI4"/>
    <mergeCell ref="AO4:BE4"/>
    <mergeCell ref="BK4:BL5"/>
    <mergeCell ref="DW6:DW9"/>
    <mergeCell ref="DA8:DA9"/>
    <mergeCell ref="DB8:DB9"/>
    <mergeCell ref="CU7:DC7"/>
    <mergeCell ref="DD7:DD9"/>
    <mergeCell ref="AO5:AQ7"/>
    <mergeCell ref="AR5:AR9"/>
    <mergeCell ref="DN6:DV6"/>
    <mergeCell ref="DJ8:DJ9"/>
    <mergeCell ref="DK8:DK9"/>
    <mergeCell ref="DL8:DL9"/>
    <mergeCell ref="BC7:BC9"/>
    <mergeCell ref="BD7:BD9"/>
    <mergeCell ref="BE7:BE9"/>
    <mergeCell ref="M8:M9"/>
    <mergeCell ref="N8:N9"/>
    <mergeCell ref="G8:G9"/>
    <mergeCell ref="DU8:DU9"/>
    <mergeCell ref="DN7:DU7"/>
    <mergeCell ref="DV7:DV9"/>
    <mergeCell ref="CU6:DD6"/>
    <mergeCell ref="DE6:DM6"/>
    <mergeCell ref="CY8:CY9"/>
    <mergeCell ref="CZ8:CZ9"/>
    <mergeCell ref="DN8:DN9"/>
    <mergeCell ref="DO8:DO9"/>
    <mergeCell ref="DP8:DP9"/>
    <mergeCell ref="DC8:DC9"/>
    <mergeCell ref="DE8:DE9"/>
    <mergeCell ref="DF8:DF9"/>
    <mergeCell ref="DG8:DG9"/>
    <mergeCell ref="DH8:DH9"/>
    <mergeCell ref="DI8:DI9"/>
    <mergeCell ref="DE7:DL7"/>
    <mergeCell ref="DM7:DM9"/>
    <mergeCell ref="CU8:CU9"/>
    <mergeCell ref="CW8:CW9"/>
    <mergeCell ref="AW6:BA6"/>
  </mergeCells>
  <phoneticPr fontId="30"/>
  <conditionalFormatting sqref="AM11:AN510 AW11:BE510">
    <cfRule type="expression" dxfId="106" priority="7">
      <formula>$AL11&lt;&gt;1</formula>
    </cfRule>
  </conditionalFormatting>
  <conditionalFormatting sqref="AQ11:AQ510">
    <cfRule type="expression" dxfId="105" priority="10">
      <formula>$BF11&lt;&gt;""</formula>
    </cfRule>
  </conditionalFormatting>
  <conditionalFormatting sqref="BG11:BJ510">
    <cfRule type="expression" dxfId="104" priority="5">
      <formula>$BF11=0</formula>
    </cfRule>
  </conditionalFormatting>
  <conditionalFormatting sqref="BK11:BL510">
    <cfRule type="expression" dxfId="103" priority="4">
      <formula>$AO11&lt;&gt;25</formula>
    </cfRule>
  </conditionalFormatting>
  <conditionalFormatting sqref="BS11:BT510">
    <cfRule type="expression" dxfId="102" priority="24">
      <formula>AND($AO11&lt;&gt;19,$AO11&lt;&gt;20,$AO11&lt;&gt;21,$AO11&lt;&gt;22,$AO11&lt;&gt;23)</formula>
    </cfRule>
  </conditionalFormatting>
  <conditionalFormatting sqref="BT11:BT510">
    <cfRule type="expression" dxfId="101" priority="25">
      <formula>AND($AO11=23,$BS11=1)</formula>
    </cfRule>
  </conditionalFormatting>
  <conditionalFormatting sqref="BU11:BU510">
    <cfRule type="expression" dxfId="100" priority="22">
      <formula>$AQ11&lt;&gt;1</formula>
    </cfRule>
  </conditionalFormatting>
  <conditionalFormatting sqref="CF11:CF510">
    <cfRule type="expression" dxfId="99" priority="2">
      <formula>BF11=""</formula>
    </cfRule>
  </conditionalFormatting>
  <conditionalFormatting sqref="CG11:CG510">
    <cfRule type="expression" dxfId="98" priority="3">
      <formula>OR($BV11=2,$BV11=3,$BV11="")</formula>
    </cfRule>
  </conditionalFormatting>
  <conditionalFormatting sqref="CI11:CI510">
    <cfRule type="expression" dxfId="97" priority="14">
      <formula>OR(CG11="控除不可",CG11="")</formula>
    </cfRule>
  </conditionalFormatting>
  <conditionalFormatting sqref="CM19:CM510">
    <cfRule type="expression" dxfId="96" priority="13">
      <formula>CK19&lt;&gt;1</formula>
    </cfRule>
  </conditionalFormatting>
  <conditionalFormatting sqref="CR10 CR511">
    <cfRule type="expression" dxfId="95" priority="31">
      <formula>CN10=5</formula>
    </cfRule>
    <cfRule type="expression" dxfId="94" priority="32">
      <formula>CN10=4</formula>
    </cfRule>
  </conditionalFormatting>
  <conditionalFormatting sqref="CU11:EM510">
    <cfRule type="expression" dxfId="93" priority="12">
      <formula>AND($L11&lt;&gt;1,$W11=$W$10)</formula>
    </cfRule>
  </conditionalFormatting>
  <conditionalFormatting sqref="CM11:CM18">
    <cfRule type="expression" dxfId="92" priority="1">
      <formula>CK11&lt;&gt;1</formula>
    </cfRule>
  </conditionalFormatting>
  <dataValidations disablePrompts="1" count="12">
    <dataValidation type="list" allowBlank="1" showInputMessage="1" showErrorMessage="1" sqref="BV10 BV511 AD11:AD510" xr:uid="{00000000-0002-0000-0200-000000000000}">
      <formula1>"1,2"</formula1>
    </dataValidation>
    <dataValidation type="list" allowBlank="1" showInputMessage="1" showErrorMessage="1" sqref="CW10 CW511" xr:uid="{00000000-0002-0000-0200-000001000000}">
      <formula1>"28,29"</formula1>
    </dataValidation>
    <dataValidation type="list" allowBlank="1" showInputMessage="1" showErrorMessage="1" sqref="AH11:AH510" xr:uid="{00000000-0002-0000-0200-000002000000}">
      <formula1>"1,2,3,4,5,6,7,8,9,10,11,12,13,14"</formula1>
    </dataValidation>
    <dataValidation type="list" allowBlank="1" showInputMessage="1" showErrorMessage="1" sqref="AO11:AO510 AJ11:AJ510" xr:uid="{00000000-0002-0000-0200-000003000000}">
      <formula1>"1,2,3,4,5,6,7,8,9,10,11,12,13,14,15,16,17,18,19,20,21,22,23,24,25"</formula1>
    </dataValidation>
    <dataValidation type="list" allowBlank="1" showInputMessage="1" showErrorMessage="1" sqref="BV11:BV510" xr:uid="{00000000-0002-0000-0200-000004000000}">
      <formula1>"1,2,3"</formula1>
    </dataValidation>
    <dataValidation type="list" allowBlank="1" showInputMessage="1" showErrorMessage="1" sqref="AM11:AN510 AC12:AC510" xr:uid="{00000000-0002-0000-0200-000005000000}">
      <formula1>"1"</formula1>
    </dataValidation>
    <dataValidation type="list" allowBlank="1" showInputMessage="1" showErrorMessage="1" sqref="CU11:CU510" xr:uid="{00000000-0002-0000-0200-000006000000}">
      <formula1>"１①,２①"</formula1>
    </dataValidation>
    <dataValidation type="list" allowBlank="1" showInputMessage="1" showErrorMessage="1" sqref="CW11:CW510 DO11:DO510 DF12:DF510" xr:uid="{00000000-0002-0000-0200-000007000000}">
      <formula1>"5,4,3"</formula1>
    </dataValidation>
    <dataValidation type="list" allowBlank="1" showInputMessage="1" sqref="AW11:BE510 BI11:BI510 AS11:AS510 AC11 AQ11:AQ510" xr:uid="{00000000-0002-0000-0200-000008000000}">
      <formula1>"1"</formula1>
    </dataValidation>
    <dataValidation type="list" allowBlank="1" showInputMessage="1" sqref="CG11:CG510" xr:uid="{00000000-0002-0000-0200-000009000000}">
      <formula1>"全額控除,80%控除,控除不可"</formula1>
    </dataValidation>
    <dataValidation type="list" allowBlank="1" showInputMessage="1" sqref="AA11:AA510" xr:uid="{00000000-0002-0000-0200-00000A000000}">
      <formula1>"1,2,3,4,5"</formula1>
    </dataValidation>
    <dataValidation type="list" allowBlank="1" showInputMessage="1" sqref="DF11" xr:uid="{00000000-0002-0000-0200-00000B000000}">
      <formula1>"5,4,3"</formula1>
    </dataValidation>
  </dataValidations>
  <pageMargins left="0.6692913385826772" right="0.62992125984251968" top="0.74803149606299213" bottom="0.74803149606299213" header="0.31496062992125984" footer="0.31496062992125984"/>
  <pageSetup paperSize="9" scale="33" fitToWidth="3" fitToHeight="15" pageOrder="overThenDown" orientation="landscape" cellComments="asDisplayed" r:id="rId1"/>
  <colBreaks count="2" manualBreakCount="2">
    <brk id="40" max="525" man="1"/>
    <brk id="79" max="525" man="1"/>
  </colBreaks>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200-00000C000000}">
          <x14:formula1>
            <xm:f>'（様式１号）３整理番号表'!$Z$37:$Z$48</xm:f>
          </x14:formula1>
          <xm:sqref>DN11:DN510 DE21:DE510</xm:sqref>
        </x14:dataValidation>
        <x14:dataValidation type="list" allowBlank="1" showInputMessage="1" xr:uid="{00000000-0002-0000-0200-00000D000000}">
          <x14:formula1>
            <xm:f>'（様式１号）３整理番号表'!$AA$7:$AA$12</xm:f>
          </x14:formula1>
          <xm:sqref>BF11:BF510</xm:sqref>
        </x14:dataValidation>
        <x14:dataValidation type="list" allowBlank="1" showInputMessage="1" xr:uid="{00000000-0002-0000-0200-00000E000000}">
          <x14:formula1>
            <xm:f>'（様式１号）３整理番号表'!$AB$6:$AQ$6</xm:f>
          </x14:formula1>
          <xm:sqref>BG11:BG510</xm:sqref>
        </x14:dataValidation>
        <x14:dataValidation type="list" allowBlank="1" showInputMessage="1" xr:uid="{00000000-0002-0000-0200-00000F000000}">
          <x14:formula1>
            <xm:f>'（様式１号）３整理番号表'!$Z$37:$Z$48</xm:f>
          </x14:formula1>
          <xm:sqref>DE11:DE20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O191"/>
  <sheetViews>
    <sheetView showGridLines="0" showZeros="0" tabSelected="1" view="pageBreakPreview" zoomScaleNormal="90" zoomScaleSheetLayoutView="100" workbookViewId="0"/>
  </sheetViews>
  <sheetFormatPr defaultColWidth="9" defaultRowHeight="13.5" outlineLevelRow="1"/>
  <cols>
    <col min="1" max="1" width="3.125" style="494" customWidth="1"/>
    <col min="2" max="40" width="2.625" style="494" customWidth="1"/>
    <col min="41" max="41" width="9" style="494"/>
    <col min="42" max="44" width="9" style="494" customWidth="1"/>
    <col min="45" max="47" width="9" style="494"/>
    <col min="48" max="48" width="9.25" style="494" bestFit="1" customWidth="1"/>
    <col min="49" max="16384" width="9" style="494"/>
  </cols>
  <sheetData>
    <row r="1" spans="1:62" s="493" customFormat="1" ht="15" customHeight="1">
      <c r="A1" s="898" t="s">
        <v>465</v>
      </c>
      <c r="B1" s="1267" t="s">
        <v>466</v>
      </c>
      <c r="C1" s="1267"/>
      <c r="D1" s="1267"/>
      <c r="E1" s="1267"/>
      <c r="F1" s="1267"/>
      <c r="G1" s="1268" t="s">
        <v>467</v>
      </c>
      <c r="H1" s="1268"/>
      <c r="I1" s="1268"/>
      <c r="J1" s="1268"/>
      <c r="K1" s="1269" t="s">
        <v>468</v>
      </c>
      <c r="L1" s="1269"/>
      <c r="M1" s="1269"/>
      <c r="N1" s="1269"/>
      <c r="O1" s="1269"/>
      <c r="P1" s="1269"/>
      <c r="Q1" s="1269"/>
      <c r="R1" s="1269"/>
      <c r="S1" s="813" t="s">
        <v>469</v>
      </c>
      <c r="T1" s="513"/>
      <c r="U1" s="513"/>
      <c r="V1" s="513"/>
      <c r="W1" s="513"/>
      <c r="X1" s="513"/>
      <c r="Y1" s="513"/>
      <c r="Z1" s="513"/>
      <c r="AA1" s="513"/>
      <c r="AB1" s="513"/>
      <c r="AC1" s="513"/>
      <c r="AD1" s="513"/>
      <c r="AE1" s="1270" t="s">
        <v>8247</v>
      </c>
      <c r="AF1" s="1271"/>
      <c r="AG1" s="1271"/>
      <c r="AH1" s="1272"/>
      <c r="AI1" s="1272"/>
      <c r="AJ1" s="1272"/>
      <c r="AK1" s="1272"/>
      <c r="AL1" s="1272"/>
      <c r="AM1" s="1272"/>
      <c r="AN1" s="1273"/>
      <c r="AP1" s="560" t="s">
        <v>2171</v>
      </c>
    </row>
    <row r="2" spans="1:62" ht="17.25">
      <c r="B2" s="810"/>
      <c r="C2" s="810"/>
      <c r="D2" s="810"/>
      <c r="E2" s="513"/>
      <c r="F2" s="811"/>
      <c r="G2" s="811"/>
      <c r="H2" s="811"/>
      <c r="I2" s="812"/>
      <c r="J2" s="812"/>
      <c r="K2" s="812"/>
      <c r="L2" s="812"/>
      <c r="M2" s="812"/>
      <c r="N2" s="812"/>
      <c r="O2" s="812"/>
      <c r="P2" s="812"/>
      <c r="Q2" s="495"/>
      <c r="R2" s="495"/>
      <c r="S2" s="495"/>
      <c r="T2" s="495" t="s">
        <v>2187</v>
      </c>
      <c r="U2" s="495"/>
      <c r="V2" s="495"/>
      <c r="W2" s="495"/>
      <c r="X2" s="495"/>
      <c r="Y2" s="495"/>
      <c r="Z2" s="495"/>
      <c r="AA2" s="495"/>
      <c r="AB2" s="495"/>
      <c r="AC2" s="495"/>
      <c r="AD2" s="495"/>
      <c r="AE2" s="624" t="s">
        <v>477</v>
      </c>
      <c r="AF2" s="1274" t="s">
        <v>8248</v>
      </c>
      <c r="AG2" s="1274"/>
      <c r="AH2" s="1274"/>
      <c r="AI2" s="1274"/>
      <c r="AJ2" s="1274"/>
      <c r="AK2" s="1274"/>
      <c r="AL2" s="1274"/>
      <c r="AM2" s="1274"/>
      <c r="AN2" s="1275"/>
      <c r="AP2" s="559" t="str">
        <f ca="1">RIGHT(CELL("filename",A1),LEN(CELL("filename",A1))-FIND("]",CELL("filename",A1)))</f>
        <v>(1)</v>
      </c>
      <c r="AR2" s="621"/>
      <c r="AS2" s="621"/>
      <c r="AT2" s="621"/>
      <c r="AU2" s="621"/>
      <c r="AV2" s="621"/>
      <c r="AW2" s="621"/>
      <c r="AX2" s="621"/>
      <c r="AY2" s="621"/>
      <c r="AZ2" s="621"/>
      <c r="BA2" s="621"/>
      <c r="BB2" s="621"/>
      <c r="BC2" s="621"/>
      <c r="BD2" s="621"/>
      <c r="BE2" s="621"/>
      <c r="BF2" s="621"/>
      <c r="BG2" s="621"/>
      <c r="BH2" s="621"/>
      <c r="BI2" s="621"/>
      <c r="BJ2" s="621"/>
    </row>
    <row r="3" spans="1:62" s="496" customFormat="1" ht="12" customHeight="1">
      <c r="B3" s="497"/>
      <c r="C3" s="853"/>
      <c r="D3" s="498"/>
      <c r="E3" s="498"/>
      <c r="F3" s="498"/>
      <c r="G3" s="498"/>
      <c r="H3" s="498"/>
      <c r="I3" s="498"/>
      <c r="J3" s="498"/>
      <c r="K3" s="498"/>
      <c r="L3" s="498"/>
      <c r="M3" s="498"/>
      <c r="N3" s="568"/>
      <c r="O3" s="568"/>
      <c r="P3" s="568"/>
      <c r="Q3" s="568"/>
      <c r="R3" s="568"/>
      <c r="S3" s="568"/>
      <c r="T3" s="569" t="s">
        <v>2188</v>
      </c>
      <c r="U3" s="568"/>
      <c r="V3" s="568"/>
      <c r="W3" s="568"/>
      <c r="X3" s="568"/>
      <c r="Y3" s="568"/>
      <c r="Z3" s="568"/>
      <c r="AA3" s="568"/>
      <c r="AB3" s="568"/>
      <c r="AC3" s="568"/>
      <c r="AD3" s="568"/>
      <c r="AE3" s="568"/>
      <c r="AF3" s="568"/>
      <c r="AG3" s="568"/>
      <c r="AH3" s="568"/>
      <c r="AI3" s="568"/>
      <c r="AJ3" s="568"/>
      <c r="AK3" s="568"/>
      <c r="AL3" s="568"/>
      <c r="AM3" s="568"/>
      <c r="AN3" s="568"/>
      <c r="AO3" s="568"/>
      <c r="AR3" s="606"/>
      <c r="AS3" s="606"/>
      <c r="AT3" s="606"/>
      <c r="AU3" s="606"/>
      <c r="AV3" s="606"/>
      <c r="AW3" s="606"/>
      <c r="AX3" s="606"/>
      <c r="AY3" s="606"/>
      <c r="AZ3" s="606"/>
      <c r="BA3" s="606"/>
      <c r="BB3" s="606"/>
      <c r="BC3" s="606"/>
      <c r="BD3" s="606"/>
      <c r="BE3" s="606"/>
      <c r="BF3" s="606"/>
      <c r="BG3" s="606"/>
      <c r="BH3" s="606"/>
      <c r="BI3" s="606"/>
      <c r="BJ3" s="606"/>
    </row>
    <row r="4" spans="1:62" s="499" customFormat="1" ht="13.5" customHeight="1">
      <c r="B4" s="1316" t="s">
        <v>8241</v>
      </c>
      <c r="C4" s="1316"/>
      <c r="D4" s="1316"/>
      <c r="E4" s="1317"/>
      <c r="F4" s="1318"/>
      <c r="G4" s="1319"/>
      <c r="H4" s="1319"/>
      <c r="I4" s="1320" t="s">
        <v>470</v>
      </c>
      <c r="J4" s="1321"/>
      <c r="K4" s="1321"/>
      <c r="L4" s="1321"/>
      <c r="M4" s="1322"/>
      <c r="N4" s="1323"/>
      <c r="O4" s="1324"/>
      <c r="P4" s="1324"/>
      <c r="Q4" s="1324"/>
      <c r="R4" s="1324"/>
      <c r="S4" s="1324"/>
      <c r="T4" s="1324"/>
      <c r="U4" s="1325"/>
      <c r="V4" s="1320" t="s">
        <v>470</v>
      </c>
      <c r="W4" s="1321"/>
      <c r="X4" s="1321"/>
      <c r="Y4" s="1321"/>
      <c r="Z4" s="1321"/>
      <c r="AA4" s="1321"/>
      <c r="AB4" s="1321"/>
      <c r="AC4" s="1321"/>
      <c r="AD4" s="1321"/>
      <c r="AE4" s="1326"/>
      <c r="AF4" s="1327"/>
      <c r="AG4" s="1327"/>
      <c r="AH4" s="1327"/>
      <c r="AI4" s="1327"/>
      <c r="AJ4" s="1327"/>
      <c r="AK4" s="1327"/>
      <c r="AL4" s="1328"/>
      <c r="AM4" s="868"/>
      <c r="AO4" s="494"/>
    </row>
    <row r="5" spans="1:62" s="499" customFormat="1" ht="27" customHeight="1">
      <c r="B5" s="1302" t="s">
        <v>8242</v>
      </c>
      <c r="C5" s="1302"/>
      <c r="D5" s="1302"/>
      <c r="E5" s="1288"/>
      <c r="F5" s="899" t="s">
        <v>477</v>
      </c>
      <c r="G5" s="1303" t="str">
        <f ca="1">IF(F5="■",RIGHT(CELL("filename",B1),LEN(CELL("filename",B1))-FIND("]",CELL("filename",B1))),"")</f>
        <v/>
      </c>
      <c r="H5" s="1304"/>
      <c r="I5" s="1305" t="s">
        <v>2186</v>
      </c>
      <c r="J5" s="1306"/>
      <c r="K5" s="1306"/>
      <c r="L5" s="1306"/>
      <c r="M5" s="1307"/>
      <c r="N5" s="1308"/>
      <c r="O5" s="1309"/>
      <c r="P5" s="1309"/>
      <c r="Q5" s="1309"/>
      <c r="R5" s="1309"/>
      <c r="S5" s="1309"/>
      <c r="T5" s="1309"/>
      <c r="U5" s="1310"/>
      <c r="V5" s="1311" t="s">
        <v>2182</v>
      </c>
      <c r="W5" s="1312"/>
      <c r="X5" s="1312"/>
      <c r="Y5" s="1312"/>
      <c r="Z5" s="1312"/>
      <c r="AA5" s="1312"/>
      <c r="AB5" s="1312"/>
      <c r="AC5" s="1312"/>
      <c r="AD5" s="1312"/>
      <c r="AE5" s="1313"/>
      <c r="AF5" s="1314"/>
      <c r="AG5" s="1314"/>
      <c r="AH5" s="1314"/>
      <c r="AI5" s="1314"/>
      <c r="AJ5" s="1314"/>
      <c r="AK5" s="1314"/>
      <c r="AL5" s="1315"/>
      <c r="AM5" s="868"/>
      <c r="AO5" s="494"/>
    </row>
    <row r="6" spans="1:62" s="499" customFormat="1" ht="27" customHeight="1">
      <c r="B6" s="1284" t="s">
        <v>8240</v>
      </c>
      <c r="C6" s="1285"/>
      <c r="D6" s="1285"/>
      <c r="E6" s="1286"/>
      <c r="F6" s="1286"/>
      <c r="G6" s="1286"/>
      <c r="H6" s="1287"/>
      <c r="I6" s="1288" t="s">
        <v>2183</v>
      </c>
      <c r="J6" s="1289"/>
      <c r="K6" s="1289"/>
      <c r="L6" s="1289"/>
      <c r="M6" s="1289"/>
      <c r="N6" s="1289"/>
      <c r="O6" s="1289"/>
      <c r="P6" s="1289"/>
      <c r="Q6" s="1289"/>
      <c r="R6" s="1289"/>
      <c r="S6" s="1289"/>
      <c r="T6" s="1289"/>
      <c r="U6" s="1289"/>
      <c r="V6" s="1289"/>
      <c r="W6" s="1289"/>
      <c r="X6" s="1289"/>
      <c r="Y6" s="1289"/>
      <c r="Z6" s="1289"/>
      <c r="AA6" s="1289"/>
      <c r="AB6" s="1289"/>
      <c r="AC6" s="1289"/>
      <c r="AD6" s="1290"/>
      <c r="AE6" s="901" t="s">
        <v>2184</v>
      </c>
      <c r="AF6" s="1291"/>
      <c r="AG6" s="1291"/>
      <c r="AH6" s="1291"/>
      <c r="AI6" s="1291"/>
      <c r="AJ6" s="1291"/>
      <c r="AK6" s="1291"/>
      <c r="AL6" s="900" t="s">
        <v>2185</v>
      </c>
      <c r="AM6" s="868"/>
      <c r="AO6" s="494"/>
    </row>
    <row r="7" spans="1:62" s="499" customFormat="1" ht="27" customHeight="1">
      <c r="B7" s="1292" t="s">
        <v>471</v>
      </c>
      <c r="C7" s="1293"/>
      <c r="D7" s="1293"/>
      <c r="E7" s="1294"/>
      <c r="F7" s="1294"/>
      <c r="G7" s="1294"/>
      <c r="H7" s="1294"/>
      <c r="I7" s="1294"/>
      <c r="J7" s="1294"/>
      <c r="K7" s="1294"/>
      <c r="L7" s="1295"/>
      <c r="M7" s="1296" t="s">
        <v>472</v>
      </c>
      <c r="N7" s="1285"/>
      <c r="O7" s="1285"/>
      <c r="P7" s="1297">
        <f>IF($E$7&lt;&gt;"",INDEX('郵便番号（石川県）'!$B$4:$F$2574,MATCH($E$7,'郵便番号（石川県）'!$A$4:$A$2574,0),MATCH("県・郡・市町・字名",'郵便番号（石川県）'!$B$3:$F$3,0)),0)</f>
        <v>0</v>
      </c>
      <c r="Q7" s="1297"/>
      <c r="R7" s="1297"/>
      <c r="S7" s="1297"/>
      <c r="T7" s="1297"/>
      <c r="U7" s="1297"/>
      <c r="V7" s="1297"/>
      <c r="W7" s="1297"/>
      <c r="X7" s="1298"/>
      <c r="Y7" s="1299"/>
      <c r="Z7" s="1300"/>
      <c r="AA7" s="1300"/>
      <c r="AB7" s="1300"/>
      <c r="AC7" s="1300"/>
      <c r="AD7" s="1300"/>
      <c r="AE7" s="1300"/>
      <c r="AF7" s="1300"/>
      <c r="AG7" s="1300"/>
      <c r="AH7" s="1300"/>
      <c r="AI7" s="1300"/>
      <c r="AJ7" s="1300"/>
      <c r="AK7" s="1300"/>
      <c r="AL7" s="1301"/>
      <c r="AM7" s="854"/>
      <c r="AP7" s="625"/>
      <c r="AQ7" s="625"/>
      <c r="AR7" s="616" t="s">
        <v>8235</v>
      </c>
    </row>
    <row r="8" spans="1:62" s="499" customFormat="1" ht="27" customHeight="1">
      <c r="B8" s="1284" t="s">
        <v>473</v>
      </c>
      <c r="C8" s="1342"/>
      <c r="D8" s="1342"/>
      <c r="E8" s="1342"/>
      <c r="F8" s="1342"/>
      <c r="G8" s="1343"/>
      <c r="H8" s="1343"/>
      <c r="I8" s="1343"/>
      <c r="J8" s="1343"/>
      <c r="K8" s="1343"/>
      <c r="L8" s="1343"/>
      <c r="M8" s="1343"/>
      <c r="N8" s="1343"/>
      <c r="O8" s="1344"/>
      <c r="P8" s="1284" t="s">
        <v>474</v>
      </c>
      <c r="Q8" s="1342"/>
      <c r="R8" s="1342"/>
      <c r="S8" s="1342"/>
      <c r="T8" s="1345"/>
      <c r="U8" s="1346"/>
      <c r="V8" s="1347"/>
      <c r="W8" s="1347"/>
      <c r="X8" s="1347"/>
      <c r="Y8" s="1347"/>
      <c r="Z8" s="1347"/>
      <c r="AA8" s="1347"/>
      <c r="AB8" s="1347"/>
      <c r="AC8" s="1347"/>
      <c r="AD8" s="1347"/>
      <c r="AE8" s="1347"/>
      <c r="AF8" s="1347"/>
      <c r="AG8" s="1347"/>
      <c r="AH8" s="1347"/>
      <c r="AI8" s="1347"/>
      <c r="AJ8" s="1347"/>
      <c r="AK8" s="1347"/>
      <c r="AL8" s="1348"/>
      <c r="AM8" s="854"/>
      <c r="AP8" s="625"/>
      <c r="AQ8" s="625"/>
      <c r="AR8" s="616"/>
    </row>
    <row r="9" spans="1:62" s="499" customFormat="1" ht="12" customHeight="1">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4"/>
      <c r="AJ9" s="854"/>
      <c r="AK9" s="854"/>
      <c r="AL9" s="854"/>
      <c r="AM9" s="854"/>
    </row>
    <row r="10" spans="1:62" s="493" customFormat="1">
      <c r="A10" s="494"/>
      <c r="B10" s="509" t="s">
        <v>475</v>
      </c>
      <c r="C10" s="513"/>
      <c r="D10" s="513"/>
      <c r="E10" s="513"/>
      <c r="F10" s="513"/>
      <c r="G10" s="513"/>
      <c r="H10" s="513"/>
      <c r="I10" s="513"/>
      <c r="J10" s="513"/>
      <c r="K10" s="513"/>
      <c r="L10" s="513"/>
      <c r="M10" s="513"/>
      <c r="N10" s="494"/>
      <c r="O10" s="494"/>
      <c r="P10" s="494"/>
      <c r="Q10" s="494"/>
      <c r="R10" s="494"/>
      <c r="S10" s="494"/>
      <c r="T10" s="494"/>
      <c r="U10" s="494"/>
      <c r="V10" s="494"/>
      <c r="W10" s="494"/>
      <c r="X10" s="494"/>
      <c r="Y10" s="513"/>
      <c r="Z10" s="513"/>
      <c r="AA10" s="513"/>
      <c r="AB10" s="513"/>
      <c r="AC10" s="513"/>
      <c r="AD10" s="513"/>
      <c r="AE10" s="513"/>
      <c r="AF10" s="513"/>
      <c r="AG10" s="513"/>
      <c r="AH10" s="513"/>
      <c r="AI10" s="513"/>
      <c r="AJ10" s="513"/>
      <c r="AK10" s="513"/>
      <c r="AL10" s="513"/>
      <c r="AM10" s="513"/>
      <c r="AN10" s="494"/>
    </row>
    <row r="11" spans="1:62" s="500" customFormat="1" ht="12" customHeight="1">
      <c r="A11" s="499"/>
      <c r="B11" s="821" t="s">
        <v>476</v>
      </c>
      <c r="C11" s="875"/>
      <c r="D11" s="788"/>
      <c r="E11" s="788"/>
      <c r="F11" s="788"/>
      <c r="G11" s="788"/>
      <c r="H11" s="788"/>
      <c r="I11" s="788"/>
      <c r="J11" s="788"/>
      <c r="K11" s="788"/>
      <c r="L11" s="788"/>
      <c r="M11" s="788"/>
      <c r="N11" s="788"/>
      <c r="O11" s="789"/>
      <c r="P11" s="789"/>
      <c r="Q11" s="788"/>
      <c r="R11" s="788"/>
      <c r="S11" s="788"/>
      <c r="T11" s="788"/>
      <c r="U11" s="499"/>
      <c r="V11" s="499"/>
      <c r="W11" s="499"/>
      <c r="X11" s="788"/>
      <c r="Y11" s="788"/>
      <c r="Z11" s="499"/>
      <c r="AA11" s="499"/>
      <c r="AB11" s="499"/>
      <c r="AC11" s="499"/>
      <c r="AD11" s="499"/>
      <c r="AE11" s="499"/>
      <c r="AF11" s="499"/>
      <c r="AG11" s="499"/>
      <c r="AH11" s="499"/>
      <c r="AI11" s="499"/>
      <c r="AJ11" s="499"/>
      <c r="AK11" s="499"/>
      <c r="AL11" s="499"/>
      <c r="AM11" s="499"/>
      <c r="AN11" s="499"/>
    </row>
    <row r="12" spans="1:62" s="501" customFormat="1" ht="27" customHeight="1">
      <c r="A12" s="783"/>
      <c r="B12" s="565" t="s">
        <v>477</v>
      </c>
      <c r="C12" s="825" t="s">
        <v>478</v>
      </c>
      <c r="D12" s="1349" t="s">
        <v>479</v>
      </c>
      <c r="E12" s="1350"/>
      <c r="F12" s="1350"/>
      <c r="G12" s="1350"/>
      <c r="H12" s="566" t="s">
        <v>477</v>
      </c>
      <c r="I12" s="823" t="s">
        <v>480</v>
      </c>
      <c r="J12" s="1351" t="s">
        <v>481</v>
      </c>
      <c r="K12" s="1351"/>
      <c r="L12" s="1351"/>
      <c r="M12" s="1351"/>
      <c r="N12" s="870"/>
      <c r="O12" s="566" t="s">
        <v>477</v>
      </c>
      <c r="P12" s="823" t="s">
        <v>482</v>
      </c>
      <c r="Q12" s="1351" t="s">
        <v>483</v>
      </c>
      <c r="R12" s="1351"/>
      <c r="S12" s="1351"/>
      <c r="T12" s="1351"/>
      <c r="U12" s="1352"/>
      <c r="V12" s="566" t="s">
        <v>477</v>
      </c>
      <c r="W12" s="823" t="s">
        <v>484</v>
      </c>
      <c r="X12" s="1351" t="s">
        <v>485</v>
      </c>
      <c r="Y12" s="1351"/>
      <c r="Z12" s="1351"/>
      <c r="AA12" s="1351"/>
      <c r="AB12" s="1352"/>
      <c r="AC12" s="566" t="s">
        <v>477</v>
      </c>
      <c r="AD12" s="823" t="s">
        <v>486</v>
      </c>
      <c r="AE12" s="1351" t="s">
        <v>2177</v>
      </c>
      <c r="AF12" s="1351"/>
      <c r="AG12" s="1351"/>
      <c r="AH12" s="1351"/>
      <c r="AI12" s="1351"/>
      <c r="AJ12" s="1351"/>
      <c r="AK12" s="1352"/>
      <c r="AL12" s="783"/>
      <c r="AM12" s="783"/>
      <c r="AN12" s="783"/>
    </row>
    <row r="13" spans="1:62" s="501" customFormat="1" ht="27" customHeight="1">
      <c r="A13" s="783"/>
      <c r="B13" s="570" t="s">
        <v>477</v>
      </c>
      <c r="C13" s="826" t="s">
        <v>487</v>
      </c>
      <c r="D13" s="1329" t="s">
        <v>2178</v>
      </c>
      <c r="E13" s="1330"/>
      <c r="F13" s="1330"/>
      <c r="G13" s="1330"/>
      <c r="H13" s="571" t="s">
        <v>477</v>
      </c>
      <c r="I13" s="824" t="s">
        <v>488</v>
      </c>
      <c r="J13" s="1331" t="s">
        <v>489</v>
      </c>
      <c r="K13" s="1331"/>
      <c r="L13" s="1331"/>
      <c r="M13" s="1331"/>
      <c r="N13" s="869"/>
      <c r="O13" s="571" t="s">
        <v>477</v>
      </c>
      <c r="P13" s="824" t="s">
        <v>490</v>
      </c>
      <c r="Q13" s="1331" t="s">
        <v>2181</v>
      </c>
      <c r="R13" s="1331"/>
      <c r="S13" s="1331"/>
      <c r="T13" s="1331"/>
      <c r="U13" s="1332"/>
      <c r="V13" s="571" t="s">
        <v>477</v>
      </c>
      <c r="W13" s="824" t="s">
        <v>2180</v>
      </c>
      <c r="X13" s="1333" t="s">
        <v>2179</v>
      </c>
      <c r="Y13" s="1334"/>
      <c r="Z13" s="1334"/>
      <c r="AA13" s="1334"/>
      <c r="AB13" s="1334"/>
      <c r="AC13" s="1334"/>
      <c r="AD13" s="1334"/>
      <c r="AE13" s="1334"/>
      <c r="AF13" s="1334"/>
      <c r="AG13" s="1334"/>
      <c r="AH13" s="1334"/>
      <c r="AI13" s="1334"/>
      <c r="AJ13" s="1334"/>
      <c r="AK13" s="1334"/>
      <c r="AL13" s="783"/>
      <c r="AM13" s="783"/>
      <c r="AN13" s="783"/>
    </row>
    <row r="14" spans="1:62" s="493" customFormat="1">
      <c r="A14" s="494"/>
      <c r="B14" s="1335" t="s">
        <v>491</v>
      </c>
      <c r="C14" s="1335"/>
      <c r="D14" s="902" t="s">
        <v>8347</v>
      </c>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row>
    <row r="15" spans="1:62" s="500" customFormat="1" ht="12" customHeight="1">
      <c r="A15" s="499"/>
      <c r="B15" s="814"/>
      <c r="C15" s="815"/>
      <c r="D15" s="815"/>
      <c r="E15" s="815"/>
      <c r="F15" s="815"/>
      <c r="G15" s="815"/>
      <c r="H15" s="815"/>
      <c r="I15" s="815"/>
      <c r="J15" s="815"/>
      <c r="K15" s="815"/>
      <c r="L15" s="815"/>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S15" s="502"/>
      <c r="AT15" s="502"/>
      <c r="AU15" s="502"/>
      <c r="AV15" s="502"/>
      <c r="AW15" s="502"/>
      <c r="AX15" s="502"/>
      <c r="AY15" s="502"/>
      <c r="AZ15" s="502"/>
      <c r="BA15" s="502"/>
      <c r="BB15" s="502"/>
      <c r="BC15" s="502"/>
      <c r="BD15" s="502"/>
    </row>
    <row r="16" spans="1:62" s="500" customFormat="1">
      <c r="A16" s="499"/>
      <c r="B16" s="540" t="s">
        <v>492</v>
      </c>
      <c r="C16" s="816"/>
      <c r="D16" s="816"/>
      <c r="E16" s="816"/>
      <c r="F16" s="816"/>
      <c r="G16" s="816"/>
      <c r="H16" s="816"/>
      <c r="I16" s="816"/>
      <c r="J16" s="816"/>
      <c r="K16" s="816"/>
      <c r="L16" s="540" t="s">
        <v>493</v>
      </c>
      <c r="M16" s="817"/>
      <c r="N16" s="788"/>
      <c r="O16" s="789"/>
      <c r="P16" s="789"/>
      <c r="Q16" s="788"/>
      <c r="R16" s="788"/>
      <c r="S16" s="788"/>
      <c r="T16" s="788"/>
      <c r="U16" s="788"/>
      <c r="V16" s="818"/>
      <c r="W16" s="790"/>
      <c r="X16" s="790"/>
      <c r="Y16" s="790"/>
      <c r="Z16" s="790"/>
      <c r="AA16" s="790"/>
      <c r="AB16" s="790"/>
      <c r="AC16" s="790"/>
      <c r="AD16" s="790"/>
      <c r="AE16" s="499"/>
      <c r="AF16" s="499"/>
      <c r="AG16" s="499"/>
      <c r="AH16" s="499"/>
      <c r="AI16" s="499"/>
      <c r="AJ16" s="499"/>
      <c r="AK16" s="499"/>
      <c r="AL16" s="499"/>
      <c r="AM16" s="499"/>
      <c r="AN16" s="499"/>
    </row>
    <row r="17" spans="1:56" s="500" customFormat="1" ht="13.5" customHeight="1">
      <c r="A17" s="499"/>
      <c r="B17" s="1336" t="s">
        <v>494</v>
      </c>
      <c r="C17" s="1337"/>
      <c r="D17" s="1338" t="s">
        <v>495</v>
      </c>
      <c r="E17" s="1338"/>
      <c r="F17" s="1338"/>
      <c r="G17" s="1338"/>
      <c r="H17" s="1338"/>
      <c r="I17" s="1338"/>
      <c r="J17" s="1338"/>
      <c r="K17" s="819"/>
      <c r="L17" s="1336" t="s">
        <v>494</v>
      </c>
      <c r="M17" s="1337"/>
      <c r="N17" s="1336" t="s">
        <v>496</v>
      </c>
      <c r="O17" s="1339"/>
      <c r="P17" s="1339"/>
      <c r="Q17" s="1339"/>
      <c r="R17" s="1339"/>
      <c r="S17" s="1339"/>
      <c r="T17" s="1337"/>
      <c r="U17" s="499"/>
      <c r="V17" s="1340" t="s">
        <v>497</v>
      </c>
      <c r="W17" s="1341"/>
      <c r="X17" s="505" t="s">
        <v>498</v>
      </c>
      <c r="Y17" s="499"/>
      <c r="Z17" s="499"/>
      <c r="AA17" s="499"/>
      <c r="AB17" s="499"/>
      <c r="AC17" s="499"/>
      <c r="AD17" s="499"/>
      <c r="AE17" s="499"/>
      <c r="AF17" s="499"/>
      <c r="AG17" s="499"/>
      <c r="AH17" s="499"/>
      <c r="AI17" s="499"/>
      <c r="AJ17" s="499"/>
      <c r="AK17" s="499"/>
      <c r="AL17" s="499"/>
      <c r="AM17" s="499"/>
      <c r="AN17" s="499"/>
      <c r="AP17" s="503">
        <v>1</v>
      </c>
      <c r="AQ17" s="503">
        <v>2</v>
      </c>
      <c r="AR17" s="503">
        <v>3</v>
      </c>
      <c r="AS17" s="502"/>
      <c r="AT17" s="503">
        <v>1</v>
      </c>
      <c r="AU17" s="503">
        <v>2</v>
      </c>
      <c r="AV17" s="503">
        <v>3</v>
      </c>
      <c r="AW17" s="502"/>
      <c r="AX17" s="502"/>
      <c r="AY17" s="502"/>
      <c r="AZ17" s="502"/>
      <c r="BA17" s="502"/>
      <c r="BB17" s="502"/>
      <c r="BC17" s="502"/>
    </row>
    <row r="18" spans="1:56" s="500" customFormat="1" ht="12.95" customHeight="1">
      <c r="A18" s="499"/>
      <c r="B18" s="1360"/>
      <c r="C18" s="1361"/>
      <c r="D18" s="1336" t="str">
        <f>IFERROR(HLOOKUP(B18,AP17:AR18,2,FALSE),"")</f>
        <v/>
      </c>
      <c r="E18" s="1339"/>
      <c r="F18" s="1339"/>
      <c r="G18" s="1339"/>
      <c r="H18" s="1339"/>
      <c r="I18" s="1339"/>
      <c r="J18" s="1337"/>
      <c r="K18" s="819"/>
      <c r="L18" s="1371"/>
      <c r="M18" s="1372"/>
      <c r="N18" s="1336" t="str">
        <f>IFERROR(HLOOKUP(L18,AT17:AV18,2,FALSE),"")</f>
        <v/>
      </c>
      <c r="O18" s="1339"/>
      <c r="P18" s="1339"/>
      <c r="Q18" s="1339"/>
      <c r="R18" s="1339"/>
      <c r="S18" s="1339"/>
      <c r="T18" s="1337"/>
      <c r="U18" s="499"/>
      <c r="V18" s="1340" t="s">
        <v>499</v>
      </c>
      <c r="W18" s="1341"/>
      <c r="X18" s="505" t="s">
        <v>500</v>
      </c>
      <c r="Y18" s="499"/>
      <c r="Z18" s="499"/>
      <c r="AA18" s="499"/>
      <c r="AB18" s="499"/>
      <c r="AC18" s="499"/>
      <c r="AD18" s="499"/>
      <c r="AE18" s="499"/>
      <c r="AF18" s="499"/>
      <c r="AG18" s="499"/>
      <c r="AH18" s="499"/>
      <c r="AI18" s="499"/>
      <c r="AJ18" s="499"/>
      <c r="AK18" s="499"/>
      <c r="AL18" s="499"/>
      <c r="AM18" s="499"/>
      <c r="AN18" s="499"/>
      <c r="AP18" s="504" t="s">
        <v>501</v>
      </c>
      <c r="AQ18" s="504" t="s">
        <v>502</v>
      </c>
      <c r="AR18" s="504" t="s">
        <v>503</v>
      </c>
      <c r="AS18" s="502"/>
      <c r="AT18" s="504" t="s">
        <v>8275</v>
      </c>
      <c r="AU18" s="504" t="s">
        <v>504</v>
      </c>
      <c r="AV18" s="504" t="s">
        <v>505</v>
      </c>
      <c r="AW18" s="502"/>
      <c r="AX18" s="502"/>
      <c r="AY18" s="502"/>
      <c r="AZ18" s="502"/>
      <c r="BA18" s="502"/>
      <c r="BB18" s="502"/>
      <c r="BC18" s="502"/>
    </row>
    <row r="19" spans="1:56" s="500" customFormat="1" ht="13.5" customHeight="1">
      <c r="A19" s="499"/>
      <c r="B19" s="814" t="s">
        <v>506</v>
      </c>
      <c r="C19" s="815"/>
      <c r="D19" s="815"/>
      <c r="E19" s="815"/>
      <c r="F19" s="815"/>
      <c r="G19" s="815"/>
      <c r="H19" s="815"/>
      <c r="I19" s="815"/>
      <c r="J19" s="815"/>
      <c r="K19" s="815"/>
      <c r="L19" s="814" t="s">
        <v>507</v>
      </c>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Q19" s="502"/>
      <c r="AR19" s="502"/>
      <c r="AS19" s="502"/>
      <c r="AT19" s="502"/>
      <c r="AU19" s="502"/>
      <c r="AV19" s="502"/>
      <c r="AW19" s="502"/>
      <c r="AX19" s="502"/>
      <c r="AY19" s="502"/>
      <c r="AZ19" s="502"/>
      <c r="BA19" s="502"/>
      <c r="BB19" s="502"/>
      <c r="BC19" s="502"/>
      <c r="BD19" s="502"/>
    </row>
    <row r="20" spans="1:56" s="500" customFormat="1" ht="12" customHeight="1">
      <c r="A20" s="499"/>
      <c r="B20" s="854"/>
      <c r="C20" s="854"/>
      <c r="D20" s="788"/>
      <c r="E20" s="788"/>
      <c r="F20" s="788"/>
      <c r="G20" s="788"/>
      <c r="H20" s="788"/>
      <c r="I20" s="788"/>
      <c r="J20" s="788"/>
      <c r="K20" s="788"/>
      <c r="L20" s="788"/>
      <c r="M20" s="788"/>
      <c r="N20" s="788"/>
      <c r="O20" s="789"/>
      <c r="P20" s="789"/>
      <c r="Q20" s="788"/>
      <c r="R20" s="788"/>
      <c r="S20" s="788"/>
      <c r="T20" s="788"/>
      <c r="U20" s="499"/>
      <c r="V20" s="499"/>
      <c r="W20" s="499"/>
      <c r="X20" s="499"/>
      <c r="Y20" s="499"/>
      <c r="Z20" s="499"/>
      <c r="AA20" s="499"/>
      <c r="AB20" s="499"/>
      <c r="AC20" s="499"/>
      <c r="AD20" s="499"/>
      <c r="AE20" s="499"/>
      <c r="AF20" s="499"/>
      <c r="AG20" s="499"/>
      <c r="AH20" s="499"/>
      <c r="AI20" s="499"/>
      <c r="AJ20" s="499"/>
      <c r="AK20" s="499"/>
      <c r="AL20" s="499"/>
      <c r="AM20" s="499"/>
      <c r="AN20" s="499"/>
    </row>
    <row r="21" spans="1:56" s="500" customFormat="1">
      <c r="A21" s="499"/>
      <c r="B21" s="540" t="s">
        <v>508</v>
      </c>
      <c r="C21" s="816"/>
      <c r="D21" s="816"/>
      <c r="E21" s="816"/>
      <c r="F21" s="816"/>
      <c r="G21" s="816"/>
      <c r="H21" s="816"/>
      <c r="I21" s="816"/>
      <c r="J21" s="816"/>
      <c r="K21" s="816"/>
      <c r="L21" s="816"/>
      <c r="M21" s="788"/>
      <c r="N21" s="788"/>
      <c r="O21" s="789"/>
      <c r="P21" s="789"/>
      <c r="Q21" s="788"/>
      <c r="R21" s="788"/>
      <c r="S21" s="788"/>
      <c r="T21" s="788"/>
      <c r="U21" s="788"/>
      <c r="V21" s="818"/>
      <c r="W21" s="790"/>
      <c r="X21" s="790"/>
      <c r="Y21" s="790"/>
      <c r="Z21" s="790"/>
      <c r="AA21" s="790"/>
      <c r="AB21" s="790"/>
      <c r="AC21" s="790"/>
      <c r="AD21" s="790"/>
      <c r="AE21" s="499"/>
      <c r="AF21" s="499"/>
      <c r="AG21" s="499"/>
      <c r="AH21" s="499"/>
      <c r="AI21" s="499"/>
      <c r="AJ21" s="499"/>
      <c r="AK21" s="499"/>
      <c r="AL21" s="499"/>
      <c r="AM21" s="499"/>
      <c r="AN21" s="499"/>
    </row>
    <row r="22" spans="1:56" s="499" customFormat="1" ht="13.5" customHeight="1">
      <c r="B22" s="1336" t="s">
        <v>494</v>
      </c>
      <c r="C22" s="1337"/>
      <c r="D22" s="1338" t="s">
        <v>49</v>
      </c>
      <c r="E22" s="1338"/>
      <c r="F22" s="1338"/>
      <c r="G22" s="1338"/>
      <c r="H22" s="1338"/>
      <c r="I22" s="1336" t="s">
        <v>509</v>
      </c>
      <c r="J22" s="1339"/>
      <c r="K22" s="1339"/>
      <c r="L22" s="1337"/>
      <c r="M22" s="505" t="s">
        <v>8309</v>
      </c>
      <c r="AP22" s="506">
        <v>1</v>
      </c>
      <c r="AQ22" s="506">
        <v>2</v>
      </c>
      <c r="AR22" s="506">
        <v>3</v>
      </c>
      <c r="AS22" s="506">
        <v>4</v>
      </c>
      <c r="AT22" s="506">
        <v>5</v>
      </c>
      <c r="AU22" s="506">
        <v>6</v>
      </c>
      <c r="AV22" s="506">
        <v>7</v>
      </c>
      <c r="AW22" s="506">
        <v>8</v>
      </c>
      <c r="AX22" s="506">
        <v>9</v>
      </c>
      <c r="AY22" s="506">
        <v>10</v>
      </c>
      <c r="AZ22" s="506">
        <v>11</v>
      </c>
      <c r="BA22" s="506">
        <v>12</v>
      </c>
      <c r="BB22" s="506">
        <v>13</v>
      </c>
      <c r="BC22" s="506">
        <v>14</v>
      </c>
    </row>
    <row r="23" spans="1:56" s="499" customFormat="1" ht="13.5" customHeight="1">
      <c r="B23" s="1360"/>
      <c r="C23" s="1361"/>
      <c r="D23" s="1338" t="str">
        <f>IFERROR(HLOOKUP(B23,AP22:BC23,2,FALSE),"")</f>
        <v/>
      </c>
      <c r="E23" s="1338"/>
      <c r="F23" s="1338"/>
      <c r="G23" s="1338"/>
      <c r="H23" s="1338"/>
      <c r="I23" s="1362"/>
      <c r="J23" s="1363"/>
      <c r="K23" s="1364"/>
      <c r="L23" s="1365"/>
      <c r="M23" s="505" t="s">
        <v>510</v>
      </c>
      <c r="AP23" s="507" t="s">
        <v>511</v>
      </c>
      <c r="AQ23" s="507" t="s">
        <v>512</v>
      </c>
      <c r="AR23" s="507" t="s">
        <v>513</v>
      </c>
      <c r="AS23" s="507" t="s">
        <v>514</v>
      </c>
      <c r="AT23" s="507" t="s">
        <v>515</v>
      </c>
      <c r="AU23" s="507" t="s">
        <v>516</v>
      </c>
      <c r="AV23" s="507" t="s">
        <v>517</v>
      </c>
      <c r="AW23" s="507" t="s">
        <v>518</v>
      </c>
      <c r="AX23" s="507" t="s">
        <v>519</v>
      </c>
      <c r="AY23" s="507" t="s">
        <v>520</v>
      </c>
      <c r="AZ23" s="507" t="s">
        <v>521</v>
      </c>
      <c r="BA23" s="507" t="s">
        <v>522</v>
      </c>
      <c r="BB23" s="507" t="s">
        <v>523</v>
      </c>
      <c r="BC23" s="507" t="s">
        <v>524</v>
      </c>
    </row>
    <row r="24" spans="1:56" s="499" customFormat="1" ht="13.5" customHeight="1">
      <c r="B24" s="820" t="s">
        <v>525</v>
      </c>
      <c r="C24" s="815"/>
      <c r="D24" s="815"/>
      <c r="E24" s="815"/>
      <c r="F24" s="815"/>
      <c r="G24" s="815"/>
      <c r="H24" s="815"/>
      <c r="I24" s="815"/>
      <c r="J24" s="815"/>
      <c r="K24" s="815"/>
      <c r="L24" s="815"/>
      <c r="AQ24" s="508"/>
      <c r="AR24" s="508"/>
      <c r="AS24" s="508"/>
      <c r="AT24" s="508"/>
      <c r="AU24" s="508"/>
      <c r="AV24" s="508"/>
      <c r="AW24" s="508"/>
      <c r="AX24" s="508"/>
      <c r="AY24" s="508"/>
      <c r="AZ24" s="508"/>
      <c r="BA24" s="508"/>
      <c r="BB24" s="508"/>
      <c r="BC24" s="508"/>
      <c r="BD24" s="508"/>
    </row>
    <row r="25" spans="1:56" s="499" customFormat="1" ht="12" customHeight="1">
      <c r="B25" s="814"/>
      <c r="C25" s="815"/>
      <c r="D25" s="815"/>
      <c r="E25" s="815"/>
      <c r="F25" s="815"/>
      <c r="G25" s="815"/>
      <c r="H25" s="815"/>
      <c r="I25" s="815"/>
      <c r="J25" s="815"/>
      <c r="K25" s="815"/>
      <c r="L25" s="815"/>
      <c r="AQ25" s="508"/>
      <c r="AR25" s="508"/>
      <c r="AS25" s="508"/>
      <c r="AT25" s="508"/>
      <c r="AU25" s="508"/>
      <c r="AV25" s="508"/>
      <c r="AW25" s="508"/>
      <c r="AX25" s="508"/>
      <c r="AY25" s="508"/>
      <c r="AZ25" s="508"/>
      <c r="BA25" s="508"/>
      <c r="BB25" s="508"/>
      <c r="BC25" s="508"/>
      <c r="BD25" s="508"/>
    </row>
    <row r="26" spans="1:56">
      <c r="B26" s="509" t="s">
        <v>526</v>
      </c>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row>
    <row r="27" spans="1:56" s="499" customFormat="1" ht="36.75" customHeight="1">
      <c r="B27" s="572" t="s">
        <v>477</v>
      </c>
      <c r="C27" s="1366" t="s">
        <v>527</v>
      </c>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c r="AE27" s="1367"/>
      <c r="AF27" s="1367"/>
      <c r="AG27" s="1367"/>
      <c r="AH27" s="1367"/>
      <c r="AI27" s="1367"/>
      <c r="AJ27" s="1367"/>
      <c r="AK27" s="1367"/>
      <c r="AL27" s="1368"/>
      <c r="AM27" s="510"/>
    </row>
    <row r="28" spans="1:56" s="511" customFormat="1" ht="12" customHeight="1">
      <c r="B28" s="1369"/>
      <c r="C28" s="137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row>
    <row r="29" spans="1:56" s="511" customFormat="1">
      <c r="B29" s="509" t="s">
        <v>528</v>
      </c>
      <c r="C29" s="868"/>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09" t="s">
        <v>8238</v>
      </c>
      <c r="AB29" s="510"/>
      <c r="AC29" s="510"/>
      <c r="AD29" s="510"/>
      <c r="AE29" s="510"/>
      <c r="AF29" s="510"/>
      <c r="AG29" s="510"/>
      <c r="AH29" s="510"/>
      <c r="AI29" s="510"/>
      <c r="AJ29" s="510"/>
      <c r="AK29" s="510"/>
      <c r="AL29" s="510"/>
      <c r="AM29" s="510"/>
    </row>
    <row r="30" spans="1:56" s="499" customFormat="1" ht="13.5" customHeight="1">
      <c r="B30" s="623" t="s">
        <v>477</v>
      </c>
      <c r="C30" s="1353" t="s">
        <v>529</v>
      </c>
      <c r="D30" s="1353"/>
      <c r="E30" s="1353"/>
      <c r="F30" s="1353"/>
      <c r="G30" s="1353"/>
      <c r="H30" s="1353"/>
      <c r="I30" s="1353"/>
      <c r="J30" s="1353"/>
      <c r="K30" s="1353"/>
      <c r="L30" s="1353"/>
      <c r="M30" s="1353"/>
      <c r="N30" s="1353"/>
      <c r="O30" s="1353"/>
      <c r="P30" s="1353"/>
      <c r="Q30" s="1353"/>
      <c r="R30" s="1353"/>
      <c r="S30" s="1353"/>
      <c r="T30" s="1353"/>
      <c r="U30" s="1353"/>
      <c r="V30" s="1353"/>
      <c r="W30" s="1353"/>
      <c r="X30" s="1353"/>
      <c r="Y30" s="1354"/>
      <c r="Z30" s="620"/>
      <c r="AA30" s="624" t="s">
        <v>477</v>
      </c>
      <c r="AB30" s="1355" t="s">
        <v>8237</v>
      </c>
      <c r="AC30" s="1355"/>
      <c r="AD30" s="1355"/>
      <c r="AE30" s="1355"/>
      <c r="AF30" s="1355"/>
      <c r="AG30" s="1355"/>
      <c r="AH30" s="1355"/>
      <c r="AI30" s="1355"/>
      <c r="AJ30" s="1355"/>
      <c r="AK30" s="1355"/>
      <c r="AL30" s="1355"/>
      <c r="AM30" s="1355"/>
      <c r="AN30" s="1356"/>
    </row>
    <row r="31" spans="1:56">
      <c r="AA31" s="820" t="s">
        <v>8239</v>
      </c>
    </row>
    <row r="32" spans="1:56" s="513" customFormat="1" ht="11.25">
      <c r="B32" s="509" t="s">
        <v>530</v>
      </c>
      <c r="AN32" s="510"/>
    </row>
    <row r="33" spans="1:67" s="513" customFormat="1" ht="11.25">
      <c r="B33" s="509" t="s">
        <v>531</v>
      </c>
      <c r="AN33" s="510"/>
    </row>
    <row r="34" spans="1:67" s="515" customFormat="1" ht="13.5" customHeight="1">
      <c r="A34" s="519"/>
      <c r="B34" s="1357" t="s">
        <v>10</v>
      </c>
      <c r="C34" s="1357" t="s">
        <v>532</v>
      </c>
      <c r="D34" s="1357"/>
      <c r="E34" s="1357"/>
      <c r="F34" s="1357"/>
      <c r="G34" s="1357"/>
      <c r="H34" s="1357"/>
      <c r="I34" s="1357"/>
      <c r="J34" s="1357"/>
      <c r="K34" s="1357"/>
      <c r="L34" s="1357"/>
      <c r="M34" s="1357"/>
      <c r="N34" s="1357"/>
      <c r="O34" s="1357"/>
      <c r="P34" s="1357"/>
      <c r="Q34" s="1357"/>
      <c r="R34" s="1357"/>
      <c r="S34" s="1357"/>
      <c r="T34" s="1357"/>
      <c r="U34" s="1358" t="s">
        <v>533</v>
      </c>
      <c r="V34" s="1358"/>
      <c r="W34" s="1358"/>
      <c r="X34" s="1358"/>
      <c r="Y34" s="1358"/>
      <c r="Z34" s="1358"/>
      <c r="AA34" s="1358"/>
      <c r="AB34" s="1358"/>
      <c r="AC34" s="1358"/>
      <c r="AD34" s="1358"/>
      <c r="AE34" s="1358"/>
      <c r="AF34" s="1358"/>
      <c r="AG34" s="1358"/>
      <c r="AH34" s="1358"/>
      <c r="AI34" s="1358"/>
      <c r="AJ34" s="1358"/>
      <c r="AK34" s="1358"/>
      <c r="AL34" s="1358"/>
      <c r="AM34" s="1358"/>
      <c r="AN34" s="1358"/>
      <c r="AO34" s="561"/>
      <c r="AP34" s="514" t="s">
        <v>534</v>
      </c>
      <c r="AQ34" s="514" t="s">
        <v>535</v>
      </c>
      <c r="AR34" s="514" t="s">
        <v>536</v>
      </c>
      <c r="AS34" s="514" t="s">
        <v>537</v>
      </c>
      <c r="AT34" s="514" t="s">
        <v>538</v>
      </c>
      <c r="AU34" s="514" t="s">
        <v>539</v>
      </c>
      <c r="AV34" s="514" t="s">
        <v>540</v>
      </c>
      <c r="AW34" s="514" t="s">
        <v>541</v>
      </c>
      <c r="AX34" s="514" t="s">
        <v>542</v>
      </c>
      <c r="AY34" s="514" t="s">
        <v>543</v>
      </c>
      <c r="AZ34" s="514" t="s">
        <v>544</v>
      </c>
      <c r="BA34" s="514" t="s">
        <v>545</v>
      </c>
      <c r="BB34" s="514" t="s">
        <v>546</v>
      </c>
      <c r="BC34" s="514" t="s">
        <v>547</v>
      </c>
      <c r="BD34" s="514" t="s">
        <v>548</v>
      </c>
      <c r="BE34" s="514" t="s">
        <v>549</v>
      </c>
      <c r="BF34" s="514" t="s">
        <v>550</v>
      </c>
      <c r="BG34" s="514" t="s">
        <v>551</v>
      </c>
      <c r="BH34" s="514" t="s">
        <v>552</v>
      </c>
      <c r="BI34" s="514" t="s">
        <v>553</v>
      </c>
      <c r="BJ34" s="514" t="s">
        <v>554</v>
      </c>
      <c r="BK34" s="514" t="s">
        <v>555</v>
      </c>
      <c r="BL34" s="514" t="s">
        <v>556</v>
      </c>
      <c r="BM34" s="514" t="s">
        <v>557</v>
      </c>
      <c r="BN34" s="514" t="s">
        <v>558</v>
      </c>
      <c r="BO34" s="514" t="s">
        <v>559</v>
      </c>
    </row>
    <row r="35" spans="1:67" s="515" customFormat="1" ht="13.5" customHeight="1">
      <c r="A35" s="519"/>
      <c r="B35" s="1357"/>
      <c r="C35" s="1358" t="s">
        <v>560</v>
      </c>
      <c r="D35" s="1358"/>
      <c r="E35" s="1358"/>
      <c r="F35" s="1358"/>
      <c r="G35" s="1358"/>
      <c r="H35" s="1358"/>
      <c r="I35" s="1358"/>
      <c r="J35" s="1383" t="s">
        <v>8430</v>
      </c>
      <c r="K35" s="1384"/>
      <c r="L35" s="1385"/>
      <c r="M35" s="1390" t="s">
        <v>8431</v>
      </c>
      <c r="N35" s="1359" t="s">
        <v>8429</v>
      </c>
      <c r="O35" s="1359"/>
      <c r="P35" s="1359"/>
      <c r="Q35" s="1359"/>
      <c r="R35" s="1359"/>
      <c r="S35" s="1359"/>
      <c r="T35" s="1359"/>
      <c r="U35" s="1358" t="s">
        <v>560</v>
      </c>
      <c r="V35" s="1358"/>
      <c r="W35" s="1358"/>
      <c r="X35" s="1358"/>
      <c r="Y35" s="1358"/>
      <c r="Z35" s="1358"/>
      <c r="AA35" s="1358"/>
      <c r="AB35" s="1358"/>
      <c r="AC35" s="1358"/>
      <c r="AD35" s="1359" t="s">
        <v>562</v>
      </c>
      <c r="AE35" s="1359"/>
      <c r="AF35" s="1359" t="s">
        <v>8429</v>
      </c>
      <c r="AG35" s="1359"/>
      <c r="AH35" s="1359"/>
      <c r="AI35" s="1359"/>
      <c r="AJ35" s="1359"/>
      <c r="AK35" s="1359"/>
      <c r="AL35" s="1359"/>
      <c r="AM35" s="1359" t="s">
        <v>563</v>
      </c>
      <c r="AN35" s="1359"/>
      <c r="AO35" s="865"/>
      <c r="AP35" s="573" t="s">
        <v>0</v>
      </c>
      <c r="AQ35" s="867">
        <v>1</v>
      </c>
      <c r="AR35" s="867">
        <v>2</v>
      </c>
      <c r="AS35" s="867">
        <v>3</v>
      </c>
      <c r="AT35" s="867">
        <v>4</v>
      </c>
      <c r="AU35" s="867">
        <v>5</v>
      </c>
      <c r="AV35" s="867">
        <v>6</v>
      </c>
      <c r="AW35" s="867">
        <v>7</v>
      </c>
      <c r="AX35" s="867">
        <v>8</v>
      </c>
      <c r="AY35" s="867">
        <v>9</v>
      </c>
      <c r="AZ35" s="867">
        <v>10</v>
      </c>
      <c r="BA35" s="867">
        <v>11</v>
      </c>
      <c r="BB35" s="867">
        <v>12</v>
      </c>
      <c r="BC35" s="867">
        <v>13</v>
      </c>
      <c r="BD35" s="867">
        <v>14</v>
      </c>
      <c r="BE35" s="867">
        <v>15</v>
      </c>
      <c r="BF35" s="867">
        <v>16</v>
      </c>
      <c r="BG35" s="867">
        <v>17</v>
      </c>
      <c r="BH35" s="867">
        <v>18</v>
      </c>
      <c r="BI35" s="867">
        <v>25</v>
      </c>
      <c r="BJ35" s="867">
        <v>19</v>
      </c>
      <c r="BK35" s="867">
        <v>20</v>
      </c>
      <c r="BL35" s="867">
        <v>21</v>
      </c>
      <c r="BM35" s="867">
        <v>22</v>
      </c>
      <c r="BN35" s="867">
        <v>23</v>
      </c>
      <c r="BO35" s="867">
        <v>24</v>
      </c>
    </row>
    <row r="36" spans="1:67" s="515" customFormat="1" ht="54.75" customHeight="1">
      <c r="A36" s="519"/>
      <c r="B36" s="1357"/>
      <c r="C36" s="903" t="s">
        <v>534</v>
      </c>
      <c r="D36" s="903" t="s">
        <v>564</v>
      </c>
      <c r="E36" s="1358" t="s">
        <v>565</v>
      </c>
      <c r="F36" s="1358"/>
      <c r="G36" s="1358"/>
      <c r="H36" s="1358"/>
      <c r="I36" s="1358"/>
      <c r="J36" s="904"/>
      <c r="K36" s="1386" t="s">
        <v>8425</v>
      </c>
      <c r="L36" s="1387"/>
      <c r="M36" s="1391"/>
      <c r="N36" s="1359"/>
      <c r="O36" s="1359"/>
      <c r="P36" s="1359"/>
      <c r="Q36" s="1359"/>
      <c r="R36" s="1359"/>
      <c r="S36" s="1359"/>
      <c r="T36" s="1359"/>
      <c r="U36" s="903" t="s">
        <v>534</v>
      </c>
      <c r="V36" s="903" t="s">
        <v>564</v>
      </c>
      <c r="W36" s="1358" t="s">
        <v>565</v>
      </c>
      <c r="X36" s="1358"/>
      <c r="Y36" s="1358"/>
      <c r="Z36" s="1358"/>
      <c r="AA36" s="1358"/>
      <c r="AB36" s="1382" t="s">
        <v>8236</v>
      </c>
      <c r="AC36" s="1382"/>
      <c r="AD36" s="1359"/>
      <c r="AE36" s="1359"/>
      <c r="AF36" s="1359"/>
      <c r="AG36" s="1359"/>
      <c r="AH36" s="1359"/>
      <c r="AI36" s="1359"/>
      <c r="AJ36" s="1359"/>
      <c r="AK36" s="1359"/>
      <c r="AL36" s="1359"/>
      <c r="AM36" s="1359"/>
      <c r="AN36" s="1359"/>
      <c r="AO36" s="865"/>
      <c r="AP36" s="573" t="s">
        <v>48</v>
      </c>
      <c r="AQ36" s="516" t="s">
        <v>217</v>
      </c>
      <c r="AR36" s="516" t="s">
        <v>219</v>
      </c>
      <c r="AS36" s="516" t="s">
        <v>220</v>
      </c>
      <c r="AT36" s="516" t="s">
        <v>221</v>
      </c>
      <c r="AU36" s="516" t="s">
        <v>222</v>
      </c>
      <c r="AV36" s="516" t="s">
        <v>223</v>
      </c>
      <c r="AW36" s="516" t="s">
        <v>224</v>
      </c>
      <c r="AX36" s="516" t="s">
        <v>225</v>
      </c>
      <c r="AY36" s="516" t="s">
        <v>226</v>
      </c>
      <c r="AZ36" s="516" t="s">
        <v>227</v>
      </c>
      <c r="BA36" s="516" t="s">
        <v>228</v>
      </c>
      <c r="BB36" s="516" t="s">
        <v>229</v>
      </c>
      <c r="BC36" s="516" t="s">
        <v>230</v>
      </c>
      <c r="BD36" s="516" t="s">
        <v>231</v>
      </c>
      <c r="BE36" s="516" t="s">
        <v>232</v>
      </c>
      <c r="BF36" s="516" t="s">
        <v>233</v>
      </c>
      <c r="BG36" s="516" t="s">
        <v>234</v>
      </c>
      <c r="BH36" s="516" t="s">
        <v>235</v>
      </c>
      <c r="BI36" s="516" t="s">
        <v>242</v>
      </c>
      <c r="BJ36" s="516" t="s">
        <v>566</v>
      </c>
      <c r="BK36" s="516" t="s">
        <v>567</v>
      </c>
      <c r="BL36" s="516" t="s">
        <v>568</v>
      </c>
      <c r="BM36" s="516" t="s">
        <v>569</v>
      </c>
      <c r="BN36" s="516" t="s">
        <v>241</v>
      </c>
      <c r="BO36" s="516" t="s">
        <v>121</v>
      </c>
    </row>
    <row r="37" spans="1:67" s="515" customFormat="1" ht="27" customHeight="1">
      <c r="A37" s="519"/>
      <c r="B37" s="883" t="str">
        <f>IF(C37="","",1)</f>
        <v/>
      </c>
      <c r="C37" s="866"/>
      <c r="D37" s="880" t="str">
        <f t="shared" ref="D37:D46" si="0">IFERROR(HLOOKUP(C37,$AQ$34:$BO$36,2,FALSE),"")</f>
        <v/>
      </c>
      <c r="E37" s="1359" t="str">
        <f t="shared" ref="E37:E46" si="1">IFERROR(HLOOKUP(C37,$AQ$34:$BO$36,3,FALSE),"")</f>
        <v/>
      </c>
      <c r="F37" s="1359"/>
      <c r="G37" s="1359"/>
      <c r="H37" s="1359"/>
      <c r="I37" s="1359"/>
      <c r="J37" s="864" t="s">
        <v>477</v>
      </c>
      <c r="K37" s="1388" t="s">
        <v>477</v>
      </c>
      <c r="L37" s="1389"/>
      <c r="M37" s="996"/>
      <c r="N37" s="1373"/>
      <c r="O37" s="1373"/>
      <c r="P37" s="1373"/>
      <c r="Q37" s="1373"/>
      <c r="R37" s="1373"/>
      <c r="S37" s="1373"/>
      <c r="T37" s="1373"/>
      <c r="U37" s="866"/>
      <c r="V37" s="880" t="str">
        <f t="shared" ref="V37:V46" si="2">IFERROR(HLOOKUP(U37,$AQ$34:$BO$36,2,FALSE),"")</f>
        <v/>
      </c>
      <c r="W37" s="1359" t="str">
        <f t="shared" ref="W37:W46" si="3">IFERROR(HLOOKUP(U37,$AQ$34:$BO$36,3,FALSE),"")</f>
        <v/>
      </c>
      <c r="X37" s="1359"/>
      <c r="Y37" s="1359"/>
      <c r="Z37" s="1359"/>
      <c r="AA37" s="1359"/>
      <c r="AB37" s="1380"/>
      <c r="AC37" s="1380"/>
      <c r="AD37" s="1381"/>
      <c r="AE37" s="1381"/>
      <c r="AF37" s="1373"/>
      <c r="AG37" s="1373"/>
      <c r="AH37" s="1373"/>
      <c r="AI37" s="1373"/>
      <c r="AJ37" s="1373"/>
      <c r="AK37" s="1373"/>
      <c r="AL37" s="1373"/>
      <c r="AM37" s="1374" t="s">
        <v>477</v>
      </c>
      <c r="AN37" s="1374"/>
      <c r="AO37" s="778"/>
      <c r="AP37" s="573" t="s">
        <v>4</v>
      </c>
      <c r="AQ37" s="1375" t="s">
        <v>218</v>
      </c>
      <c r="AR37" s="1376"/>
      <c r="AS37" s="1376"/>
      <c r="AT37" s="1376"/>
      <c r="AU37" s="1376"/>
      <c r="AV37" s="1376"/>
      <c r="AW37" s="1376"/>
      <c r="AX37" s="1376"/>
      <c r="AY37" s="1376"/>
      <c r="AZ37" s="1376"/>
      <c r="BA37" s="1377" t="s">
        <v>83</v>
      </c>
      <c r="BB37" s="1378"/>
      <c r="BC37" s="1378"/>
      <c r="BD37" s="1378"/>
      <c r="BE37" s="1378"/>
      <c r="BF37" s="1378"/>
      <c r="BG37" s="516" t="s">
        <v>6</v>
      </c>
      <c r="BH37" s="516" t="s">
        <v>66</v>
      </c>
      <c r="BI37" s="867" t="s">
        <v>243</v>
      </c>
      <c r="BJ37" s="1377" t="s">
        <v>237</v>
      </c>
      <c r="BK37" s="1376"/>
      <c r="BL37" s="1376"/>
      <c r="BM37" s="1376"/>
      <c r="BN37" s="1376"/>
      <c r="BO37" s="867" t="s">
        <v>121</v>
      </c>
    </row>
    <row r="38" spans="1:67" s="515" customFormat="1" ht="27" customHeight="1">
      <c r="A38" s="519"/>
      <c r="B38" s="883" t="str">
        <f t="shared" ref="B38:B46" si="4">IF(C38="","",B37+1)</f>
        <v/>
      </c>
      <c r="C38" s="866"/>
      <c r="D38" s="880" t="str">
        <f t="shared" si="0"/>
        <v/>
      </c>
      <c r="E38" s="1359" t="str">
        <f t="shared" si="1"/>
        <v/>
      </c>
      <c r="F38" s="1359"/>
      <c r="G38" s="1359"/>
      <c r="H38" s="1359"/>
      <c r="I38" s="1359"/>
      <c r="J38" s="864" t="s">
        <v>477</v>
      </c>
      <c r="K38" s="1388" t="s">
        <v>477</v>
      </c>
      <c r="L38" s="1389"/>
      <c r="M38" s="996"/>
      <c r="N38" s="1373"/>
      <c r="O38" s="1373"/>
      <c r="P38" s="1373"/>
      <c r="Q38" s="1373"/>
      <c r="R38" s="1373"/>
      <c r="S38" s="1373"/>
      <c r="T38" s="1373"/>
      <c r="U38" s="866"/>
      <c r="V38" s="880" t="str">
        <f t="shared" si="2"/>
        <v/>
      </c>
      <c r="W38" s="1359" t="str">
        <f t="shared" si="3"/>
        <v/>
      </c>
      <c r="X38" s="1359"/>
      <c r="Y38" s="1359"/>
      <c r="Z38" s="1359"/>
      <c r="AA38" s="1359"/>
      <c r="AB38" s="1379"/>
      <c r="AC38" s="1379"/>
      <c r="AD38" s="1381"/>
      <c r="AE38" s="1381"/>
      <c r="AF38" s="1373"/>
      <c r="AG38" s="1373"/>
      <c r="AH38" s="1373"/>
      <c r="AI38" s="1373"/>
      <c r="AJ38" s="1373"/>
      <c r="AK38" s="1373"/>
      <c r="AL38" s="1373"/>
      <c r="AM38" s="1374" t="s">
        <v>477</v>
      </c>
      <c r="AN38" s="1374"/>
      <c r="AO38" s="778"/>
    </row>
    <row r="39" spans="1:67" s="515" customFormat="1" ht="27" customHeight="1">
      <c r="A39" s="519"/>
      <c r="B39" s="883" t="str">
        <f t="shared" si="4"/>
        <v/>
      </c>
      <c r="C39" s="866"/>
      <c r="D39" s="880" t="str">
        <f t="shared" si="0"/>
        <v/>
      </c>
      <c r="E39" s="1359" t="str">
        <f t="shared" si="1"/>
        <v/>
      </c>
      <c r="F39" s="1359"/>
      <c r="G39" s="1359"/>
      <c r="H39" s="1359"/>
      <c r="I39" s="1359"/>
      <c r="J39" s="864" t="s">
        <v>477</v>
      </c>
      <c r="K39" s="1388" t="s">
        <v>477</v>
      </c>
      <c r="L39" s="1389"/>
      <c r="M39" s="996"/>
      <c r="N39" s="1373"/>
      <c r="O39" s="1373"/>
      <c r="P39" s="1373"/>
      <c r="Q39" s="1373"/>
      <c r="R39" s="1373"/>
      <c r="S39" s="1373"/>
      <c r="T39" s="1373"/>
      <c r="U39" s="866"/>
      <c r="V39" s="880" t="str">
        <f t="shared" si="2"/>
        <v/>
      </c>
      <c r="W39" s="1359" t="str">
        <f t="shared" si="3"/>
        <v/>
      </c>
      <c r="X39" s="1359"/>
      <c r="Y39" s="1359"/>
      <c r="Z39" s="1359"/>
      <c r="AA39" s="1359"/>
      <c r="AB39" s="1379"/>
      <c r="AC39" s="1379"/>
      <c r="AD39" s="1381"/>
      <c r="AE39" s="1381"/>
      <c r="AF39" s="1373"/>
      <c r="AG39" s="1373"/>
      <c r="AH39" s="1373"/>
      <c r="AI39" s="1373"/>
      <c r="AJ39" s="1373"/>
      <c r="AK39" s="1373"/>
      <c r="AL39" s="1373"/>
      <c r="AM39" s="1374" t="s">
        <v>477</v>
      </c>
      <c r="AN39" s="1374"/>
      <c r="AO39" s="778"/>
      <c r="AP39" s="503">
        <v>1</v>
      </c>
      <c r="AQ39" s="562">
        <v>2</v>
      </c>
      <c r="AR39" s="503">
        <v>3</v>
      </c>
      <c r="AS39" s="503">
        <v>4</v>
      </c>
      <c r="AT39" s="503">
        <v>5</v>
      </c>
      <c r="AU39" s="503">
        <v>6</v>
      </c>
    </row>
    <row r="40" spans="1:67" s="515" customFormat="1" ht="27" customHeight="1">
      <c r="A40" s="519"/>
      <c r="B40" s="883" t="str">
        <f t="shared" si="4"/>
        <v/>
      </c>
      <c r="C40" s="866"/>
      <c r="D40" s="880" t="str">
        <f t="shared" si="0"/>
        <v/>
      </c>
      <c r="E40" s="1359" t="str">
        <f t="shared" si="1"/>
        <v/>
      </c>
      <c r="F40" s="1359"/>
      <c r="G40" s="1359"/>
      <c r="H40" s="1359"/>
      <c r="I40" s="1359"/>
      <c r="J40" s="864" t="s">
        <v>477</v>
      </c>
      <c r="K40" s="1388" t="s">
        <v>477</v>
      </c>
      <c r="L40" s="1389"/>
      <c r="M40" s="996"/>
      <c r="N40" s="1373"/>
      <c r="O40" s="1373"/>
      <c r="P40" s="1373"/>
      <c r="Q40" s="1373"/>
      <c r="R40" s="1373"/>
      <c r="S40" s="1373"/>
      <c r="T40" s="1373"/>
      <c r="U40" s="866"/>
      <c r="V40" s="880" t="str">
        <f t="shared" si="2"/>
        <v/>
      </c>
      <c r="W40" s="1359" t="str">
        <f t="shared" si="3"/>
        <v/>
      </c>
      <c r="X40" s="1359"/>
      <c r="Y40" s="1359"/>
      <c r="Z40" s="1359"/>
      <c r="AA40" s="1359"/>
      <c r="AB40" s="1379"/>
      <c r="AC40" s="1379"/>
      <c r="AD40" s="1381"/>
      <c r="AE40" s="1381"/>
      <c r="AF40" s="1373"/>
      <c r="AG40" s="1373"/>
      <c r="AH40" s="1373"/>
      <c r="AI40" s="1373"/>
      <c r="AJ40" s="1373"/>
      <c r="AK40" s="1373"/>
      <c r="AL40" s="1373"/>
      <c r="AM40" s="1374" t="s">
        <v>477</v>
      </c>
      <c r="AN40" s="1374"/>
      <c r="AO40" s="778"/>
      <c r="AP40" s="504" t="s">
        <v>571</v>
      </c>
      <c r="AQ40" s="563" t="s">
        <v>572</v>
      </c>
      <c r="AR40" s="504" t="s">
        <v>570</v>
      </c>
      <c r="AS40" s="504" t="s">
        <v>573</v>
      </c>
      <c r="AT40" s="504" t="s">
        <v>354</v>
      </c>
      <c r="AU40" s="504" t="s">
        <v>574</v>
      </c>
    </row>
    <row r="41" spans="1:67" s="515" customFormat="1" ht="27" customHeight="1">
      <c r="A41" s="519"/>
      <c r="B41" s="883" t="str">
        <f t="shared" si="4"/>
        <v/>
      </c>
      <c r="C41" s="866"/>
      <c r="D41" s="880" t="str">
        <f t="shared" si="0"/>
        <v/>
      </c>
      <c r="E41" s="1359" t="str">
        <f t="shared" si="1"/>
        <v/>
      </c>
      <c r="F41" s="1359"/>
      <c r="G41" s="1359"/>
      <c r="H41" s="1359"/>
      <c r="I41" s="1359"/>
      <c r="J41" s="864" t="s">
        <v>477</v>
      </c>
      <c r="K41" s="1388" t="s">
        <v>477</v>
      </c>
      <c r="L41" s="1389"/>
      <c r="M41" s="996"/>
      <c r="N41" s="1373"/>
      <c r="O41" s="1373"/>
      <c r="P41" s="1373"/>
      <c r="Q41" s="1373"/>
      <c r="R41" s="1373"/>
      <c r="S41" s="1373"/>
      <c r="T41" s="1373"/>
      <c r="U41" s="866"/>
      <c r="V41" s="880" t="str">
        <f t="shared" si="2"/>
        <v/>
      </c>
      <c r="W41" s="1359" t="str">
        <f t="shared" si="3"/>
        <v/>
      </c>
      <c r="X41" s="1359"/>
      <c r="Y41" s="1359"/>
      <c r="Z41" s="1359"/>
      <c r="AA41" s="1359"/>
      <c r="AB41" s="1379"/>
      <c r="AC41" s="1379"/>
      <c r="AD41" s="1381"/>
      <c r="AE41" s="1381"/>
      <c r="AF41" s="1373"/>
      <c r="AG41" s="1373"/>
      <c r="AH41" s="1373"/>
      <c r="AI41" s="1373"/>
      <c r="AJ41" s="1373"/>
      <c r="AK41" s="1373"/>
      <c r="AL41" s="1373"/>
      <c r="AM41" s="1374" t="s">
        <v>477</v>
      </c>
      <c r="AN41" s="1374"/>
      <c r="AO41" s="778"/>
    </row>
    <row r="42" spans="1:67" s="515" customFormat="1" ht="27" customHeight="1">
      <c r="A42" s="519"/>
      <c r="B42" s="883" t="str">
        <f>IF(C42="","",B41+1)</f>
        <v/>
      </c>
      <c r="C42" s="866"/>
      <c r="D42" s="880" t="str">
        <f t="shared" si="0"/>
        <v/>
      </c>
      <c r="E42" s="1359" t="str">
        <f t="shared" si="1"/>
        <v/>
      </c>
      <c r="F42" s="1359"/>
      <c r="G42" s="1359"/>
      <c r="H42" s="1359"/>
      <c r="I42" s="1359"/>
      <c r="J42" s="864" t="s">
        <v>477</v>
      </c>
      <c r="K42" s="1388" t="s">
        <v>477</v>
      </c>
      <c r="L42" s="1389"/>
      <c r="M42" s="996"/>
      <c r="N42" s="1373"/>
      <c r="O42" s="1373"/>
      <c r="P42" s="1373"/>
      <c r="Q42" s="1373"/>
      <c r="R42" s="1373"/>
      <c r="S42" s="1373"/>
      <c r="T42" s="1373"/>
      <c r="U42" s="866"/>
      <c r="V42" s="880" t="str">
        <f t="shared" si="2"/>
        <v/>
      </c>
      <c r="W42" s="1359" t="str">
        <f t="shared" si="3"/>
        <v/>
      </c>
      <c r="X42" s="1359"/>
      <c r="Y42" s="1359"/>
      <c r="Z42" s="1359"/>
      <c r="AA42" s="1359"/>
      <c r="AB42" s="1379"/>
      <c r="AC42" s="1379"/>
      <c r="AD42" s="1381"/>
      <c r="AE42" s="1381"/>
      <c r="AF42" s="1373"/>
      <c r="AG42" s="1373"/>
      <c r="AH42" s="1373"/>
      <c r="AI42" s="1373"/>
      <c r="AJ42" s="1373"/>
      <c r="AK42" s="1373"/>
      <c r="AL42" s="1373"/>
      <c r="AM42" s="1374" t="s">
        <v>477</v>
      </c>
      <c r="AN42" s="1374"/>
      <c r="AO42" s="778"/>
    </row>
    <row r="43" spans="1:67" s="515" customFormat="1" ht="27" customHeight="1">
      <c r="A43" s="519"/>
      <c r="B43" s="883" t="str">
        <f t="shared" si="4"/>
        <v/>
      </c>
      <c r="C43" s="866"/>
      <c r="D43" s="880" t="str">
        <f t="shared" si="0"/>
        <v/>
      </c>
      <c r="E43" s="1359" t="str">
        <f t="shared" si="1"/>
        <v/>
      </c>
      <c r="F43" s="1359"/>
      <c r="G43" s="1359"/>
      <c r="H43" s="1359"/>
      <c r="I43" s="1359"/>
      <c r="J43" s="864" t="s">
        <v>477</v>
      </c>
      <c r="K43" s="1388" t="s">
        <v>477</v>
      </c>
      <c r="L43" s="1389"/>
      <c r="M43" s="996"/>
      <c r="N43" s="1373"/>
      <c r="O43" s="1373"/>
      <c r="P43" s="1373"/>
      <c r="Q43" s="1373"/>
      <c r="R43" s="1373"/>
      <c r="S43" s="1373"/>
      <c r="T43" s="1373"/>
      <c r="U43" s="866"/>
      <c r="V43" s="880" t="str">
        <f t="shared" si="2"/>
        <v/>
      </c>
      <c r="W43" s="1359" t="str">
        <f t="shared" si="3"/>
        <v/>
      </c>
      <c r="X43" s="1359"/>
      <c r="Y43" s="1359"/>
      <c r="Z43" s="1359"/>
      <c r="AA43" s="1359"/>
      <c r="AB43" s="1379"/>
      <c r="AC43" s="1379"/>
      <c r="AD43" s="1381"/>
      <c r="AE43" s="1381"/>
      <c r="AF43" s="1373"/>
      <c r="AG43" s="1373"/>
      <c r="AH43" s="1373"/>
      <c r="AI43" s="1373"/>
      <c r="AJ43" s="1373"/>
      <c r="AK43" s="1373"/>
      <c r="AL43" s="1373"/>
      <c r="AM43" s="1374" t="s">
        <v>477</v>
      </c>
      <c r="AN43" s="1374"/>
      <c r="AO43" s="778"/>
    </row>
    <row r="44" spans="1:67" s="515" customFormat="1" ht="27" customHeight="1">
      <c r="A44" s="519"/>
      <c r="B44" s="883" t="str">
        <f t="shared" si="4"/>
        <v/>
      </c>
      <c r="C44" s="866"/>
      <c r="D44" s="880" t="str">
        <f t="shared" si="0"/>
        <v/>
      </c>
      <c r="E44" s="1359" t="str">
        <f t="shared" si="1"/>
        <v/>
      </c>
      <c r="F44" s="1359"/>
      <c r="G44" s="1359"/>
      <c r="H44" s="1359"/>
      <c r="I44" s="1359"/>
      <c r="J44" s="864" t="s">
        <v>477</v>
      </c>
      <c r="K44" s="1388" t="s">
        <v>477</v>
      </c>
      <c r="L44" s="1389"/>
      <c r="M44" s="996"/>
      <c r="N44" s="1373"/>
      <c r="O44" s="1373"/>
      <c r="P44" s="1373"/>
      <c r="Q44" s="1373"/>
      <c r="R44" s="1373"/>
      <c r="S44" s="1373"/>
      <c r="T44" s="1373"/>
      <c r="U44" s="866"/>
      <c r="V44" s="880" t="str">
        <f t="shared" si="2"/>
        <v/>
      </c>
      <c r="W44" s="1359" t="str">
        <f t="shared" si="3"/>
        <v/>
      </c>
      <c r="X44" s="1359"/>
      <c r="Y44" s="1359"/>
      <c r="Z44" s="1359"/>
      <c r="AA44" s="1359"/>
      <c r="AB44" s="1379"/>
      <c r="AC44" s="1379"/>
      <c r="AD44" s="1381"/>
      <c r="AE44" s="1381"/>
      <c r="AF44" s="1373"/>
      <c r="AG44" s="1373"/>
      <c r="AH44" s="1373"/>
      <c r="AI44" s="1373"/>
      <c r="AJ44" s="1373"/>
      <c r="AK44" s="1373"/>
      <c r="AL44" s="1373"/>
      <c r="AM44" s="1374" t="s">
        <v>477</v>
      </c>
      <c r="AN44" s="1374"/>
      <c r="AO44" s="778"/>
    </row>
    <row r="45" spans="1:67" s="515" customFormat="1" ht="27" customHeight="1">
      <c r="A45" s="519"/>
      <c r="B45" s="883" t="str">
        <f t="shared" si="4"/>
        <v/>
      </c>
      <c r="C45" s="866"/>
      <c r="D45" s="880" t="str">
        <f t="shared" si="0"/>
        <v/>
      </c>
      <c r="E45" s="1359" t="str">
        <f t="shared" si="1"/>
        <v/>
      </c>
      <c r="F45" s="1359"/>
      <c r="G45" s="1359"/>
      <c r="H45" s="1359"/>
      <c r="I45" s="1359"/>
      <c r="J45" s="864" t="s">
        <v>477</v>
      </c>
      <c r="K45" s="1388" t="s">
        <v>477</v>
      </c>
      <c r="L45" s="1389"/>
      <c r="M45" s="996"/>
      <c r="N45" s="1373"/>
      <c r="O45" s="1373"/>
      <c r="P45" s="1373"/>
      <c r="Q45" s="1373"/>
      <c r="R45" s="1373"/>
      <c r="S45" s="1373"/>
      <c r="T45" s="1373"/>
      <c r="U45" s="866"/>
      <c r="V45" s="880" t="str">
        <f t="shared" si="2"/>
        <v/>
      </c>
      <c r="W45" s="1359" t="str">
        <f t="shared" si="3"/>
        <v/>
      </c>
      <c r="X45" s="1359"/>
      <c r="Y45" s="1359"/>
      <c r="Z45" s="1359"/>
      <c r="AA45" s="1359"/>
      <c r="AB45" s="1379"/>
      <c r="AC45" s="1379"/>
      <c r="AD45" s="1381"/>
      <c r="AE45" s="1381"/>
      <c r="AF45" s="1373"/>
      <c r="AG45" s="1373"/>
      <c r="AH45" s="1373"/>
      <c r="AI45" s="1373"/>
      <c r="AJ45" s="1373"/>
      <c r="AK45" s="1373"/>
      <c r="AL45" s="1373"/>
      <c r="AM45" s="1374" t="s">
        <v>477</v>
      </c>
      <c r="AN45" s="1374"/>
      <c r="AO45" s="778"/>
    </row>
    <row r="46" spans="1:67" s="515" customFormat="1" ht="27" customHeight="1">
      <c r="A46" s="519"/>
      <c r="B46" s="883" t="str">
        <f t="shared" si="4"/>
        <v/>
      </c>
      <c r="C46" s="866"/>
      <c r="D46" s="880" t="str">
        <f t="shared" si="0"/>
        <v/>
      </c>
      <c r="E46" s="1359" t="str">
        <f t="shared" si="1"/>
        <v/>
      </c>
      <c r="F46" s="1359"/>
      <c r="G46" s="1359"/>
      <c r="H46" s="1359"/>
      <c r="I46" s="1359"/>
      <c r="J46" s="864" t="s">
        <v>477</v>
      </c>
      <c r="K46" s="1388" t="s">
        <v>477</v>
      </c>
      <c r="L46" s="1389"/>
      <c r="M46" s="996"/>
      <c r="N46" s="1373"/>
      <c r="O46" s="1373"/>
      <c r="P46" s="1373"/>
      <c r="Q46" s="1373"/>
      <c r="R46" s="1373"/>
      <c r="S46" s="1373"/>
      <c r="T46" s="1373"/>
      <c r="U46" s="866"/>
      <c r="V46" s="880" t="str">
        <f t="shared" si="2"/>
        <v/>
      </c>
      <c r="W46" s="1359" t="str">
        <f t="shared" si="3"/>
        <v/>
      </c>
      <c r="X46" s="1359"/>
      <c r="Y46" s="1359"/>
      <c r="Z46" s="1359"/>
      <c r="AA46" s="1359"/>
      <c r="AB46" s="1379"/>
      <c r="AC46" s="1379"/>
      <c r="AD46" s="1381"/>
      <c r="AE46" s="1381"/>
      <c r="AF46" s="1373"/>
      <c r="AG46" s="1373"/>
      <c r="AH46" s="1373"/>
      <c r="AI46" s="1373"/>
      <c r="AJ46" s="1373"/>
      <c r="AK46" s="1373"/>
      <c r="AL46" s="1373"/>
      <c r="AM46" s="1374" t="s">
        <v>477</v>
      </c>
      <c r="AN46" s="1374"/>
      <c r="AO46" s="778"/>
    </row>
    <row r="47" spans="1:67" s="515" customFormat="1" ht="58.5" customHeight="1">
      <c r="A47" s="519"/>
      <c r="B47" s="1392" t="s">
        <v>27</v>
      </c>
      <c r="C47" s="1392"/>
      <c r="D47" s="1393" t="s">
        <v>575</v>
      </c>
      <c r="E47" s="1393"/>
      <c r="F47" s="1393"/>
      <c r="G47" s="1393"/>
      <c r="H47" s="1393"/>
      <c r="I47" s="1393"/>
      <c r="J47" s="1393"/>
      <c r="K47" s="1393"/>
      <c r="L47" s="1393"/>
      <c r="M47" s="1393"/>
      <c r="N47" s="1393"/>
      <c r="O47" s="1393"/>
      <c r="P47" s="1393"/>
      <c r="Q47" s="1393"/>
      <c r="R47" s="1393"/>
      <c r="S47" s="1393"/>
      <c r="T47" s="1393"/>
      <c r="U47" s="1393"/>
      <c r="V47" s="1393"/>
      <c r="W47" s="1393"/>
      <c r="X47" s="1393"/>
      <c r="Y47" s="1393"/>
      <c r="Z47" s="1393"/>
      <c r="AA47" s="1393"/>
      <c r="AB47" s="1393"/>
      <c r="AC47" s="1393"/>
      <c r="AD47" s="1393"/>
      <c r="AE47" s="1393"/>
      <c r="AF47" s="1393"/>
      <c r="AG47" s="1393"/>
      <c r="AH47" s="1393"/>
      <c r="AI47" s="1393"/>
      <c r="AJ47" s="1393"/>
      <c r="AK47" s="1393"/>
      <c r="AL47" s="1393"/>
      <c r="AM47" s="1394"/>
      <c r="AN47" s="1394"/>
    </row>
    <row r="48" spans="1:67" s="515" customFormat="1" ht="13.5" customHeight="1">
      <c r="A48" s="519"/>
      <c r="B48" s="807"/>
      <c r="C48" s="807"/>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row>
    <row r="49" spans="1:60" s="515" customFormat="1">
      <c r="A49" s="519"/>
      <c r="B49" s="517" t="s">
        <v>576</v>
      </c>
      <c r="C49" s="807"/>
      <c r="D49" s="808"/>
      <c r="E49" s="808"/>
      <c r="F49" s="808"/>
      <c r="G49" s="808"/>
      <c r="H49" s="808"/>
      <c r="I49" s="808"/>
      <c r="J49" s="808"/>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row>
    <row r="50" spans="1:60" s="519" customFormat="1" ht="26.25" customHeight="1">
      <c r="B50" s="1395" t="s">
        <v>10</v>
      </c>
      <c r="C50" s="1396" t="s">
        <v>561</v>
      </c>
      <c r="D50" s="1396"/>
      <c r="E50" s="1396"/>
      <c r="F50" s="1396"/>
      <c r="G50" s="1396"/>
      <c r="H50" s="1396"/>
      <c r="I50" s="1396"/>
      <c r="J50" s="1397" t="s">
        <v>577</v>
      </c>
      <c r="K50" s="1397"/>
      <c r="L50" s="1397"/>
      <c r="M50" s="1397" t="s">
        <v>578</v>
      </c>
      <c r="N50" s="1397"/>
      <c r="O50" s="1397"/>
      <c r="P50" s="1398" t="s">
        <v>579</v>
      </c>
      <c r="Q50" s="1398"/>
      <c r="R50" s="1398"/>
      <c r="S50" s="1398"/>
      <c r="T50" s="1398"/>
      <c r="U50" s="1399" t="s">
        <v>580</v>
      </c>
      <c r="V50" s="1400"/>
      <c r="W50" s="1400"/>
      <c r="X50" s="1400"/>
      <c r="Y50" s="1400"/>
      <c r="Z50" s="1400"/>
      <c r="AA50" s="1400"/>
      <c r="AB50" s="1400"/>
      <c r="AC50" s="1400"/>
      <c r="AD50" s="1400"/>
      <c r="AE50" s="1400"/>
      <c r="AF50" s="1400"/>
      <c r="AG50" s="1400"/>
      <c r="AH50" s="1400"/>
      <c r="AI50" s="1401" t="s">
        <v>581</v>
      </c>
      <c r="AJ50" s="1401"/>
      <c r="AK50" s="1401"/>
      <c r="AL50" s="1401"/>
      <c r="AM50" s="1401"/>
      <c r="AN50" s="1401"/>
      <c r="AO50" s="518"/>
      <c r="AP50" s="506">
        <v>1</v>
      </c>
      <c r="AQ50" s="506">
        <v>2</v>
      </c>
      <c r="AR50" s="506">
        <v>3</v>
      </c>
      <c r="AS50" s="506">
        <v>4</v>
      </c>
      <c r="AT50" s="506">
        <v>5</v>
      </c>
      <c r="AU50" s="506">
        <v>6</v>
      </c>
      <c r="AW50" s="520"/>
      <c r="AX50" s="520"/>
      <c r="AY50" s="520"/>
      <c r="AZ50" s="520"/>
      <c r="BA50" s="520"/>
      <c r="BB50" s="520"/>
    </row>
    <row r="51" spans="1:60" s="519" customFormat="1" ht="21" customHeight="1">
      <c r="B51" s="1395"/>
      <c r="C51" s="1396"/>
      <c r="D51" s="1396"/>
      <c r="E51" s="1396"/>
      <c r="F51" s="1396"/>
      <c r="G51" s="1396"/>
      <c r="H51" s="1396"/>
      <c r="I51" s="1396"/>
      <c r="J51" s="1397"/>
      <c r="K51" s="1397"/>
      <c r="L51" s="1397"/>
      <c r="M51" s="1397"/>
      <c r="N51" s="1397"/>
      <c r="O51" s="1397"/>
      <c r="P51" s="1359" t="s">
        <v>582</v>
      </c>
      <c r="Q51" s="1359"/>
      <c r="R51" s="1359" t="s">
        <v>583</v>
      </c>
      <c r="S51" s="1359"/>
      <c r="T51" s="1359"/>
      <c r="U51" s="1422" t="s">
        <v>584</v>
      </c>
      <c r="V51" s="1423"/>
      <c r="W51" s="1423"/>
      <c r="X51" s="1423"/>
      <c r="Y51" s="1424"/>
      <c r="Z51" s="1428" t="s">
        <v>585</v>
      </c>
      <c r="AA51" s="1429"/>
      <c r="AB51" s="1422" t="s">
        <v>124</v>
      </c>
      <c r="AC51" s="1424"/>
      <c r="AD51" s="1428" t="s">
        <v>586</v>
      </c>
      <c r="AE51" s="1429"/>
      <c r="AF51" s="1412" t="s">
        <v>587</v>
      </c>
      <c r="AG51" s="1413"/>
      <c r="AH51" s="1414"/>
      <c r="AI51" s="1418" t="s">
        <v>588</v>
      </c>
      <c r="AJ51" s="1419"/>
      <c r="AK51" s="1419"/>
      <c r="AL51" s="1401" t="s">
        <v>589</v>
      </c>
      <c r="AM51" s="1401"/>
      <c r="AN51" s="1401"/>
      <c r="AO51" s="518"/>
      <c r="AP51" s="521" t="s">
        <v>8254</v>
      </c>
      <c r="AQ51" s="522" t="s">
        <v>8255</v>
      </c>
      <c r="AR51" s="522" t="s">
        <v>8256</v>
      </c>
      <c r="AS51" s="522" t="s">
        <v>8257</v>
      </c>
      <c r="AT51" s="522" t="s">
        <v>8258</v>
      </c>
      <c r="AU51" s="522" t="s">
        <v>590</v>
      </c>
      <c r="AW51" s="520"/>
      <c r="AX51" s="520"/>
      <c r="AY51" s="520"/>
      <c r="AZ51" s="520"/>
      <c r="BA51" s="520"/>
      <c r="BB51" s="520"/>
    </row>
    <row r="52" spans="1:60" s="519" customFormat="1" ht="38.1" customHeight="1">
      <c r="B52" s="1395"/>
      <c r="C52" s="1396"/>
      <c r="D52" s="1396"/>
      <c r="E52" s="1396"/>
      <c r="F52" s="1396"/>
      <c r="G52" s="1396"/>
      <c r="H52" s="1396"/>
      <c r="I52" s="1396"/>
      <c r="J52" s="1397"/>
      <c r="K52" s="1397"/>
      <c r="L52" s="1397"/>
      <c r="M52" s="1397"/>
      <c r="N52" s="1397"/>
      <c r="O52" s="1397"/>
      <c r="P52" s="1359"/>
      <c r="Q52" s="1359"/>
      <c r="R52" s="1359"/>
      <c r="S52" s="1359"/>
      <c r="T52" s="1359"/>
      <c r="U52" s="1425"/>
      <c r="V52" s="1426"/>
      <c r="W52" s="1426"/>
      <c r="X52" s="1426"/>
      <c r="Y52" s="1427"/>
      <c r="Z52" s="1430"/>
      <c r="AA52" s="1431"/>
      <c r="AB52" s="1425"/>
      <c r="AC52" s="1427"/>
      <c r="AD52" s="1430"/>
      <c r="AE52" s="1431"/>
      <c r="AF52" s="1415"/>
      <c r="AG52" s="1416"/>
      <c r="AH52" s="1417"/>
      <c r="AI52" s="1415"/>
      <c r="AJ52" s="1416"/>
      <c r="AK52" s="1416"/>
      <c r="AL52" s="1401"/>
      <c r="AM52" s="1401"/>
      <c r="AN52" s="1401"/>
      <c r="AO52" s="518"/>
      <c r="AP52" s="523"/>
      <c r="AW52" s="520"/>
      <c r="AX52" s="520"/>
      <c r="AY52" s="520"/>
      <c r="AZ52" s="520"/>
      <c r="BA52" s="520"/>
      <c r="BB52" s="520"/>
    </row>
    <row r="53" spans="1:60" s="519" customFormat="1" ht="27" customHeight="1">
      <c r="B53" s="861" t="str">
        <f>$B$37</f>
        <v/>
      </c>
      <c r="C53" s="1386" t="str">
        <f>IF(D37&lt;&gt;"",N37,"")</f>
        <v/>
      </c>
      <c r="D53" s="1408"/>
      <c r="E53" s="1408"/>
      <c r="F53" s="1408"/>
      <c r="G53" s="1408"/>
      <c r="H53" s="1408"/>
      <c r="I53" s="1387"/>
      <c r="J53" s="1409"/>
      <c r="K53" s="1409"/>
      <c r="L53" s="1409"/>
      <c r="M53" s="1409"/>
      <c r="N53" s="1409"/>
      <c r="O53" s="1409"/>
      <c r="P53" s="1410"/>
      <c r="Q53" s="1410"/>
      <c r="R53" s="1411"/>
      <c r="S53" s="1411"/>
      <c r="T53" s="1411"/>
      <c r="U53" s="1420"/>
      <c r="V53" s="1420"/>
      <c r="W53" s="1420"/>
      <c r="X53" s="1420"/>
      <c r="Y53" s="1420"/>
      <c r="Z53" s="1421"/>
      <c r="AA53" s="1421"/>
      <c r="AB53" s="1358" t="str">
        <f t="shared" ref="AB53:AB62" si="5">IFERROR(HLOOKUP(Z53,$AS$54:$BH$55,2,FALSE),"")</f>
        <v/>
      </c>
      <c r="AC53" s="1358"/>
      <c r="AD53" s="1402" t="str">
        <f t="shared" ref="AD53:AD62" si="6">IF(U53="","",INDEX($AS$56:$BH$61,MATCH(U53,$AR$56:$AR$61,0),MATCH(AB53,$AS$55:$BH$55,0)))</f>
        <v/>
      </c>
      <c r="AE53" s="1403"/>
      <c r="AF53" s="1404"/>
      <c r="AG53" s="1405"/>
      <c r="AH53" s="1406"/>
      <c r="AI53" s="1388" t="s">
        <v>477</v>
      </c>
      <c r="AJ53" s="1407"/>
      <c r="AK53" s="1389"/>
      <c r="AL53" s="1388" t="s">
        <v>8271</v>
      </c>
      <c r="AM53" s="1407"/>
      <c r="AN53" s="1389"/>
      <c r="AP53" s="524" t="s">
        <v>312</v>
      </c>
    </row>
    <row r="54" spans="1:60" s="519" customFormat="1" ht="27" customHeight="1">
      <c r="B54" s="861" t="str">
        <f>$B$38</f>
        <v/>
      </c>
      <c r="C54" s="1386" t="str">
        <f t="shared" ref="C54:C62" si="7">IF(D38&lt;&gt;"",N38,"")</f>
        <v/>
      </c>
      <c r="D54" s="1408"/>
      <c r="E54" s="1408"/>
      <c r="F54" s="1408"/>
      <c r="G54" s="1408"/>
      <c r="H54" s="1408"/>
      <c r="I54" s="1387"/>
      <c r="J54" s="1409"/>
      <c r="K54" s="1409"/>
      <c r="L54" s="1409"/>
      <c r="M54" s="1409"/>
      <c r="N54" s="1409"/>
      <c r="O54" s="1409"/>
      <c r="P54" s="1410"/>
      <c r="Q54" s="1410"/>
      <c r="R54" s="1411"/>
      <c r="S54" s="1411"/>
      <c r="T54" s="1411"/>
      <c r="U54" s="1420"/>
      <c r="V54" s="1420"/>
      <c r="W54" s="1420"/>
      <c r="X54" s="1420"/>
      <c r="Y54" s="1420"/>
      <c r="Z54" s="1421"/>
      <c r="AA54" s="1421"/>
      <c r="AB54" s="1358" t="str">
        <f t="shared" si="5"/>
        <v/>
      </c>
      <c r="AC54" s="1358"/>
      <c r="AD54" s="1402" t="str">
        <f t="shared" si="6"/>
        <v/>
      </c>
      <c r="AE54" s="1403"/>
      <c r="AF54" s="1404"/>
      <c r="AG54" s="1405"/>
      <c r="AH54" s="1406"/>
      <c r="AI54" s="1388" t="s">
        <v>477</v>
      </c>
      <c r="AJ54" s="1407"/>
      <c r="AK54" s="1389"/>
      <c r="AL54" s="1388" t="s">
        <v>477</v>
      </c>
      <c r="AM54" s="1407"/>
      <c r="AN54" s="1389"/>
      <c r="AP54" s="525"/>
      <c r="AQ54" s="526" t="s">
        <v>124</v>
      </c>
      <c r="AR54" s="527" t="s">
        <v>591</v>
      </c>
      <c r="AS54" s="780" t="s">
        <v>592</v>
      </c>
      <c r="AT54" s="780" t="s">
        <v>593</v>
      </c>
      <c r="AU54" s="780" t="s">
        <v>594</v>
      </c>
      <c r="AV54" s="780" t="s">
        <v>595</v>
      </c>
      <c r="AW54" s="780" t="s">
        <v>596</v>
      </c>
      <c r="AX54" s="780" t="s">
        <v>597</v>
      </c>
      <c r="AY54" s="780" t="s">
        <v>598</v>
      </c>
      <c r="AZ54" s="780" t="s">
        <v>599</v>
      </c>
      <c r="BA54" s="780" t="s">
        <v>600</v>
      </c>
      <c r="BB54" s="780" t="s">
        <v>601</v>
      </c>
      <c r="BC54" s="780" t="s">
        <v>602</v>
      </c>
      <c r="BD54" s="780" t="s">
        <v>603</v>
      </c>
      <c r="BE54" s="780" t="s">
        <v>604</v>
      </c>
      <c r="BF54" s="780" t="s">
        <v>605</v>
      </c>
      <c r="BG54" s="780" t="s">
        <v>606</v>
      </c>
      <c r="BH54" s="780" t="s">
        <v>607</v>
      </c>
    </row>
    <row r="55" spans="1:60" s="519" customFormat="1" ht="27" customHeight="1">
      <c r="B55" s="861" t="str">
        <f>$B$39</f>
        <v/>
      </c>
      <c r="C55" s="1386" t="str">
        <f t="shared" si="7"/>
        <v/>
      </c>
      <c r="D55" s="1408"/>
      <c r="E55" s="1408"/>
      <c r="F55" s="1408"/>
      <c r="G55" s="1408"/>
      <c r="H55" s="1408"/>
      <c r="I55" s="1387"/>
      <c r="J55" s="1432"/>
      <c r="K55" s="1433"/>
      <c r="L55" s="1434"/>
      <c r="M55" s="1432"/>
      <c r="N55" s="1433"/>
      <c r="O55" s="1434"/>
      <c r="P55" s="1435"/>
      <c r="Q55" s="1436"/>
      <c r="R55" s="1437"/>
      <c r="S55" s="1438"/>
      <c r="T55" s="1439"/>
      <c r="U55" s="1420"/>
      <c r="V55" s="1420"/>
      <c r="W55" s="1420"/>
      <c r="X55" s="1420"/>
      <c r="Y55" s="1420"/>
      <c r="Z55" s="1421"/>
      <c r="AA55" s="1421"/>
      <c r="AB55" s="1358" t="str">
        <f t="shared" si="5"/>
        <v/>
      </c>
      <c r="AC55" s="1358"/>
      <c r="AD55" s="1402" t="str">
        <f t="shared" si="6"/>
        <v/>
      </c>
      <c r="AE55" s="1403"/>
      <c r="AF55" s="1404"/>
      <c r="AG55" s="1405"/>
      <c r="AH55" s="1406"/>
      <c r="AI55" s="1388" t="s">
        <v>477</v>
      </c>
      <c r="AJ55" s="1407"/>
      <c r="AK55" s="1389"/>
      <c r="AL55" s="1388" t="s">
        <v>477</v>
      </c>
      <c r="AM55" s="1407"/>
      <c r="AN55" s="1389"/>
      <c r="AP55" s="528" t="s">
        <v>329</v>
      </c>
      <c r="AQ55" s="529"/>
      <c r="AR55" s="530" t="s">
        <v>608</v>
      </c>
      <c r="AS55" s="780" t="s">
        <v>330</v>
      </c>
      <c r="AT55" s="780" t="s">
        <v>331</v>
      </c>
      <c r="AU55" s="780" t="s">
        <v>332</v>
      </c>
      <c r="AV55" s="780" t="s">
        <v>333</v>
      </c>
      <c r="AW55" s="780" t="s">
        <v>334</v>
      </c>
      <c r="AX55" s="780" t="s">
        <v>335</v>
      </c>
      <c r="AY55" s="780" t="s">
        <v>336</v>
      </c>
      <c r="AZ55" s="780" t="s">
        <v>337</v>
      </c>
      <c r="BA55" s="780" t="s">
        <v>338</v>
      </c>
      <c r="BB55" s="780" t="s">
        <v>339</v>
      </c>
      <c r="BC55" s="780" t="s">
        <v>340</v>
      </c>
      <c r="BD55" s="780" t="s">
        <v>341</v>
      </c>
      <c r="BE55" s="780" t="s">
        <v>342</v>
      </c>
      <c r="BF55" s="780" t="s">
        <v>343</v>
      </c>
      <c r="BG55" s="780" t="s">
        <v>344</v>
      </c>
      <c r="BH55" s="780" t="s">
        <v>353</v>
      </c>
    </row>
    <row r="56" spans="1:60" s="519" customFormat="1" ht="27" customHeight="1">
      <c r="B56" s="861" t="str">
        <f>$B$40</f>
        <v/>
      </c>
      <c r="C56" s="1386" t="str">
        <f t="shared" si="7"/>
        <v/>
      </c>
      <c r="D56" s="1408"/>
      <c r="E56" s="1408"/>
      <c r="F56" s="1408"/>
      <c r="G56" s="1408"/>
      <c r="H56" s="1408"/>
      <c r="I56" s="1387"/>
      <c r="J56" s="1432"/>
      <c r="K56" s="1433"/>
      <c r="L56" s="1434"/>
      <c r="M56" s="1432"/>
      <c r="N56" s="1433"/>
      <c r="O56" s="1434"/>
      <c r="P56" s="1435"/>
      <c r="Q56" s="1436"/>
      <c r="R56" s="1437"/>
      <c r="S56" s="1438"/>
      <c r="T56" s="1439"/>
      <c r="U56" s="1420"/>
      <c r="V56" s="1420"/>
      <c r="W56" s="1420"/>
      <c r="X56" s="1420"/>
      <c r="Y56" s="1420"/>
      <c r="Z56" s="1421"/>
      <c r="AA56" s="1421"/>
      <c r="AB56" s="1358" t="str">
        <f t="shared" si="5"/>
        <v/>
      </c>
      <c r="AC56" s="1358"/>
      <c r="AD56" s="1402" t="str">
        <f t="shared" si="6"/>
        <v/>
      </c>
      <c r="AE56" s="1403"/>
      <c r="AF56" s="1404"/>
      <c r="AG56" s="1405"/>
      <c r="AH56" s="1406"/>
      <c r="AI56" s="1388" t="s">
        <v>477</v>
      </c>
      <c r="AJ56" s="1407"/>
      <c r="AK56" s="1389"/>
      <c r="AL56" s="1388" t="s">
        <v>477</v>
      </c>
      <c r="AM56" s="1407"/>
      <c r="AN56" s="1389"/>
      <c r="AP56" s="531" t="s">
        <v>351</v>
      </c>
      <c r="AQ56" s="574" t="s">
        <v>345</v>
      </c>
      <c r="AR56" s="574" t="str">
        <f t="shared" ref="AR56:AR61" si="8">CONCATENATE(AP56,AQ56)</f>
        <v>ガラス室Ⅰ類木造</v>
      </c>
      <c r="AS56" s="532">
        <v>1</v>
      </c>
      <c r="AT56" s="532">
        <v>0.9</v>
      </c>
      <c r="AU56" s="532">
        <v>0.8</v>
      </c>
      <c r="AV56" s="532">
        <v>0.7</v>
      </c>
      <c r="AW56" s="532">
        <v>0.6</v>
      </c>
      <c r="AX56" s="532">
        <v>0.5</v>
      </c>
      <c r="AY56" s="532">
        <v>0.5</v>
      </c>
      <c r="AZ56" s="532">
        <v>0.5</v>
      </c>
      <c r="BA56" s="532">
        <v>0.5</v>
      </c>
      <c r="BB56" s="532">
        <v>0.5</v>
      </c>
      <c r="BC56" s="532">
        <v>0.5</v>
      </c>
      <c r="BD56" s="532">
        <v>0.5</v>
      </c>
      <c r="BE56" s="532">
        <v>0.5</v>
      </c>
      <c r="BF56" s="532">
        <v>0.5</v>
      </c>
      <c r="BG56" s="532">
        <v>0.5</v>
      </c>
      <c r="BH56" s="532">
        <v>0.5</v>
      </c>
    </row>
    <row r="57" spans="1:60" s="519" customFormat="1" ht="27" customHeight="1">
      <c r="B57" s="861" t="str">
        <f>$B$41</f>
        <v/>
      </c>
      <c r="C57" s="1386" t="str">
        <f t="shared" si="7"/>
        <v/>
      </c>
      <c r="D57" s="1408"/>
      <c r="E57" s="1408"/>
      <c r="F57" s="1408"/>
      <c r="G57" s="1408"/>
      <c r="H57" s="1408"/>
      <c r="I57" s="1387"/>
      <c r="J57" s="1432"/>
      <c r="K57" s="1433"/>
      <c r="L57" s="1434"/>
      <c r="M57" s="1432"/>
      <c r="N57" s="1433"/>
      <c r="O57" s="1434"/>
      <c r="P57" s="1435"/>
      <c r="Q57" s="1436"/>
      <c r="R57" s="1437"/>
      <c r="S57" s="1438"/>
      <c r="T57" s="1439"/>
      <c r="U57" s="1420"/>
      <c r="V57" s="1420"/>
      <c r="W57" s="1420"/>
      <c r="X57" s="1420"/>
      <c r="Y57" s="1420"/>
      <c r="Z57" s="1421"/>
      <c r="AA57" s="1421"/>
      <c r="AB57" s="1358" t="str">
        <f t="shared" si="5"/>
        <v/>
      </c>
      <c r="AC57" s="1358"/>
      <c r="AD57" s="1402" t="str">
        <f t="shared" si="6"/>
        <v/>
      </c>
      <c r="AE57" s="1403"/>
      <c r="AF57" s="1404"/>
      <c r="AG57" s="1405"/>
      <c r="AH57" s="1406"/>
      <c r="AI57" s="1388" t="s">
        <v>477</v>
      </c>
      <c r="AJ57" s="1407"/>
      <c r="AK57" s="1389"/>
      <c r="AL57" s="1388" t="s">
        <v>477</v>
      </c>
      <c r="AM57" s="1407"/>
      <c r="AN57" s="1389"/>
      <c r="AP57" s="531" t="s">
        <v>351</v>
      </c>
      <c r="AQ57" s="574" t="s">
        <v>346</v>
      </c>
      <c r="AR57" s="574" t="str">
        <f t="shared" si="8"/>
        <v>ガラス室Ⅱ類鉄骨</v>
      </c>
      <c r="AS57" s="532">
        <v>1</v>
      </c>
      <c r="AT57" s="532">
        <v>0.96</v>
      </c>
      <c r="AU57" s="532">
        <v>0.92</v>
      </c>
      <c r="AV57" s="532">
        <v>0.88</v>
      </c>
      <c r="AW57" s="533">
        <v>0.84</v>
      </c>
      <c r="AX57" s="532">
        <v>0.8</v>
      </c>
      <c r="AY57" s="532">
        <v>0.76</v>
      </c>
      <c r="AZ57" s="532">
        <v>0.72</v>
      </c>
      <c r="BA57" s="532">
        <v>0.68</v>
      </c>
      <c r="BB57" s="532">
        <v>0.65</v>
      </c>
      <c r="BC57" s="532">
        <v>0.62</v>
      </c>
      <c r="BD57" s="532">
        <v>0.59</v>
      </c>
      <c r="BE57" s="532">
        <v>0.56000000000000005</v>
      </c>
      <c r="BF57" s="532">
        <v>0.53</v>
      </c>
      <c r="BG57" s="532">
        <v>0.5</v>
      </c>
      <c r="BH57" s="532">
        <v>0.5</v>
      </c>
    </row>
    <row r="58" spans="1:60" s="519" customFormat="1" ht="27" customHeight="1">
      <c r="B58" s="861" t="str">
        <f>$B$42</f>
        <v/>
      </c>
      <c r="C58" s="1386" t="str">
        <f t="shared" si="7"/>
        <v/>
      </c>
      <c r="D58" s="1408"/>
      <c r="E58" s="1408"/>
      <c r="F58" s="1408"/>
      <c r="G58" s="1408"/>
      <c r="H58" s="1408"/>
      <c r="I58" s="1387"/>
      <c r="J58" s="1432"/>
      <c r="K58" s="1433"/>
      <c r="L58" s="1434"/>
      <c r="M58" s="1432"/>
      <c r="N58" s="1433"/>
      <c r="O58" s="1434"/>
      <c r="P58" s="1435"/>
      <c r="Q58" s="1436"/>
      <c r="R58" s="1437"/>
      <c r="S58" s="1438"/>
      <c r="T58" s="1439"/>
      <c r="U58" s="1420"/>
      <c r="V58" s="1420"/>
      <c r="W58" s="1420"/>
      <c r="X58" s="1420"/>
      <c r="Y58" s="1420"/>
      <c r="Z58" s="1421"/>
      <c r="AA58" s="1421"/>
      <c r="AB58" s="1358" t="str">
        <f t="shared" si="5"/>
        <v/>
      </c>
      <c r="AC58" s="1358"/>
      <c r="AD58" s="1402" t="str">
        <f t="shared" si="6"/>
        <v/>
      </c>
      <c r="AE58" s="1403"/>
      <c r="AF58" s="1404"/>
      <c r="AG58" s="1405"/>
      <c r="AH58" s="1406"/>
      <c r="AI58" s="1388" t="s">
        <v>477</v>
      </c>
      <c r="AJ58" s="1407"/>
      <c r="AK58" s="1389"/>
      <c r="AL58" s="1388" t="s">
        <v>477</v>
      </c>
      <c r="AM58" s="1407"/>
      <c r="AN58" s="1389"/>
      <c r="AP58" s="531" t="s">
        <v>8253</v>
      </c>
      <c r="AQ58" s="574" t="s">
        <v>347</v>
      </c>
      <c r="AR58" s="574" t="str">
        <f t="shared" si="8"/>
        <v>プラスチックハウスⅠ類木竹</v>
      </c>
      <c r="AS58" s="532">
        <v>1</v>
      </c>
      <c r="AT58" s="532">
        <v>0.9</v>
      </c>
      <c r="AU58" s="532">
        <v>0.8</v>
      </c>
      <c r="AV58" s="532">
        <v>0.7</v>
      </c>
      <c r="AW58" s="532">
        <v>0.6</v>
      </c>
      <c r="AX58" s="532">
        <v>0.5</v>
      </c>
      <c r="AY58" s="532">
        <v>0.5</v>
      </c>
      <c r="AZ58" s="532">
        <v>0.5</v>
      </c>
      <c r="BA58" s="532">
        <v>0.5</v>
      </c>
      <c r="BB58" s="532">
        <v>0.5</v>
      </c>
      <c r="BC58" s="532">
        <v>0.5</v>
      </c>
      <c r="BD58" s="532">
        <v>0.5</v>
      </c>
      <c r="BE58" s="532">
        <v>0.5</v>
      </c>
      <c r="BF58" s="532">
        <v>0.5</v>
      </c>
      <c r="BG58" s="532">
        <v>0.5</v>
      </c>
      <c r="BH58" s="532">
        <v>0.5</v>
      </c>
    </row>
    <row r="59" spans="1:60" s="519" customFormat="1" ht="27" customHeight="1">
      <c r="B59" s="861" t="str">
        <f>$B$43</f>
        <v/>
      </c>
      <c r="C59" s="1386" t="str">
        <f t="shared" si="7"/>
        <v/>
      </c>
      <c r="D59" s="1408"/>
      <c r="E59" s="1408"/>
      <c r="F59" s="1408"/>
      <c r="G59" s="1408"/>
      <c r="H59" s="1408"/>
      <c r="I59" s="1387"/>
      <c r="J59" s="1432"/>
      <c r="K59" s="1433"/>
      <c r="L59" s="1434"/>
      <c r="M59" s="1432"/>
      <c r="N59" s="1433"/>
      <c r="O59" s="1434"/>
      <c r="P59" s="1435"/>
      <c r="Q59" s="1436"/>
      <c r="R59" s="1437"/>
      <c r="S59" s="1438"/>
      <c r="T59" s="1439"/>
      <c r="U59" s="1420"/>
      <c r="V59" s="1420"/>
      <c r="W59" s="1420"/>
      <c r="X59" s="1420"/>
      <c r="Y59" s="1420"/>
      <c r="Z59" s="1421"/>
      <c r="AA59" s="1421"/>
      <c r="AB59" s="1358" t="str">
        <f t="shared" si="5"/>
        <v/>
      </c>
      <c r="AC59" s="1358"/>
      <c r="AD59" s="1402" t="str">
        <f t="shared" si="6"/>
        <v/>
      </c>
      <c r="AE59" s="1403"/>
      <c r="AF59" s="1404"/>
      <c r="AG59" s="1405"/>
      <c r="AH59" s="1406"/>
      <c r="AI59" s="1388" t="s">
        <v>477</v>
      </c>
      <c r="AJ59" s="1407"/>
      <c r="AK59" s="1389"/>
      <c r="AL59" s="1388" t="s">
        <v>477</v>
      </c>
      <c r="AM59" s="1407"/>
      <c r="AN59" s="1389"/>
      <c r="AP59" s="634" t="s">
        <v>8253</v>
      </c>
      <c r="AQ59" s="574" t="s">
        <v>348</v>
      </c>
      <c r="AR59" s="574" t="str">
        <f t="shared" si="8"/>
        <v>プラスチックハウスⅡ類パイプ</v>
      </c>
      <c r="AS59" s="532">
        <v>1</v>
      </c>
      <c r="AT59" s="532">
        <v>0.95</v>
      </c>
      <c r="AU59" s="532">
        <v>0.9</v>
      </c>
      <c r="AV59" s="532">
        <v>0.85</v>
      </c>
      <c r="AW59" s="532">
        <v>0.8</v>
      </c>
      <c r="AX59" s="532">
        <v>0.75</v>
      </c>
      <c r="AY59" s="532">
        <v>0.7</v>
      </c>
      <c r="AZ59" s="532">
        <v>0.65</v>
      </c>
      <c r="BA59" s="532">
        <v>0.6</v>
      </c>
      <c r="BB59" s="532">
        <v>0.55000000000000004</v>
      </c>
      <c r="BC59" s="532">
        <v>0.5</v>
      </c>
      <c r="BD59" s="532">
        <v>0.5</v>
      </c>
      <c r="BE59" s="532">
        <v>0.5</v>
      </c>
      <c r="BF59" s="532">
        <v>0.5</v>
      </c>
      <c r="BG59" s="532">
        <v>0.5</v>
      </c>
      <c r="BH59" s="532">
        <v>0.5</v>
      </c>
    </row>
    <row r="60" spans="1:60" s="519" customFormat="1" ht="27" hidden="1" customHeight="1" outlineLevel="1">
      <c r="B60" s="861" t="str">
        <f>$B$44</f>
        <v/>
      </c>
      <c r="C60" s="1386" t="str">
        <f t="shared" si="7"/>
        <v/>
      </c>
      <c r="D60" s="1408"/>
      <c r="E60" s="1408"/>
      <c r="F60" s="1408"/>
      <c r="G60" s="1408"/>
      <c r="H60" s="1408"/>
      <c r="I60" s="1387"/>
      <c r="J60" s="1409"/>
      <c r="K60" s="1409"/>
      <c r="L60" s="1409"/>
      <c r="M60" s="1409"/>
      <c r="N60" s="1409"/>
      <c r="O60" s="1409"/>
      <c r="P60" s="1410"/>
      <c r="Q60" s="1410"/>
      <c r="R60" s="1440"/>
      <c r="S60" s="1440"/>
      <c r="T60" s="1436"/>
      <c r="U60" s="1420"/>
      <c r="V60" s="1420"/>
      <c r="W60" s="1420"/>
      <c r="X60" s="1420"/>
      <c r="Y60" s="1420"/>
      <c r="Z60" s="1421"/>
      <c r="AA60" s="1421"/>
      <c r="AB60" s="1441" t="str">
        <f t="shared" si="5"/>
        <v/>
      </c>
      <c r="AC60" s="1441"/>
      <c r="AD60" s="1442" t="str">
        <f t="shared" si="6"/>
        <v/>
      </c>
      <c r="AE60" s="1443"/>
      <c r="AF60" s="1404"/>
      <c r="AG60" s="1405"/>
      <c r="AH60" s="1406"/>
      <c r="AI60" s="1388" t="s">
        <v>477</v>
      </c>
      <c r="AJ60" s="1407"/>
      <c r="AK60" s="1389"/>
      <c r="AL60" s="1388" t="s">
        <v>477</v>
      </c>
      <c r="AM60" s="1407"/>
      <c r="AN60" s="1389"/>
      <c r="AP60" s="531" t="s">
        <v>8253</v>
      </c>
      <c r="AQ60" s="635" t="s">
        <v>349</v>
      </c>
      <c r="AR60" s="574" t="str">
        <f t="shared" si="8"/>
        <v>プラスチックハウスⅢ類～Ⅴ類及びⅦ類鉄骨</v>
      </c>
      <c r="AS60" s="534">
        <v>1</v>
      </c>
      <c r="AT60" s="534">
        <v>0.96</v>
      </c>
      <c r="AU60" s="534">
        <v>0.92</v>
      </c>
      <c r="AV60" s="534">
        <v>0.88</v>
      </c>
      <c r="AW60" s="534">
        <v>0.84</v>
      </c>
      <c r="AX60" s="534">
        <v>0.8</v>
      </c>
      <c r="AY60" s="534">
        <v>0.76</v>
      </c>
      <c r="AZ60" s="534">
        <v>0.72</v>
      </c>
      <c r="BA60" s="534">
        <v>0.68</v>
      </c>
      <c r="BB60" s="534">
        <v>0.65</v>
      </c>
      <c r="BC60" s="534">
        <v>0.62</v>
      </c>
      <c r="BD60" s="534">
        <v>0.59</v>
      </c>
      <c r="BE60" s="534">
        <v>0.56000000000000005</v>
      </c>
      <c r="BF60" s="534">
        <v>0.53</v>
      </c>
      <c r="BG60" s="534">
        <v>0.5</v>
      </c>
      <c r="BH60" s="534">
        <v>0.5</v>
      </c>
    </row>
    <row r="61" spans="1:60" s="519" customFormat="1" ht="27" hidden="1" customHeight="1" outlineLevel="1">
      <c r="B61" s="861" t="str">
        <f>$B$45</f>
        <v/>
      </c>
      <c r="C61" s="1386" t="str">
        <f t="shared" si="7"/>
        <v/>
      </c>
      <c r="D61" s="1408"/>
      <c r="E61" s="1408"/>
      <c r="F61" s="1408"/>
      <c r="G61" s="1408"/>
      <c r="H61" s="1408"/>
      <c r="I61" s="1387"/>
      <c r="J61" s="1409"/>
      <c r="K61" s="1409"/>
      <c r="L61" s="1409"/>
      <c r="M61" s="1409"/>
      <c r="N61" s="1409"/>
      <c r="O61" s="1409"/>
      <c r="P61" s="1410"/>
      <c r="Q61" s="1410"/>
      <c r="R61" s="1440"/>
      <c r="S61" s="1440"/>
      <c r="T61" s="1436"/>
      <c r="U61" s="1420"/>
      <c r="V61" s="1420"/>
      <c r="W61" s="1420"/>
      <c r="X61" s="1420"/>
      <c r="Y61" s="1420"/>
      <c r="Z61" s="1421"/>
      <c r="AA61" s="1421"/>
      <c r="AB61" s="1441" t="str">
        <f t="shared" si="5"/>
        <v/>
      </c>
      <c r="AC61" s="1441"/>
      <c r="AD61" s="1442" t="str">
        <f t="shared" si="6"/>
        <v/>
      </c>
      <c r="AE61" s="1443"/>
      <c r="AF61" s="1404"/>
      <c r="AG61" s="1405"/>
      <c r="AH61" s="1406"/>
      <c r="AI61" s="1388" t="s">
        <v>477</v>
      </c>
      <c r="AJ61" s="1407"/>
      <c r="AK61" s="1389"/>
      <c r="AL61" s="1388" t="s">
        <v>477</v>
      </c>
      <c r="AM61" s="1407"/>
      <c r="AN61" s="1389"/>
      <c r="AP61" s="575" t="s">
        <v>350</v>
      </c>
      <c r="AQ61" s="576"/>
      <c r="AR61" s="633" t="str">
        <f t="shared" si="8"/>
        <v>附帯施設</v>
      </c>
      <c r="AS61" s="532">
        <v>1</v>
      </c>
      <c r="AT61" s="532">
        <v>0.93</v>
      </c>
      <c r="AU61" s="532">
        <v>0.86</v>
      </c>
      <c r="AV61" s="532">
        <v>0.79</v>
      </c>
      <c r="AW61" s="532">
        <v>0.72</v>
      </c>
      <c r="AX61" s="532">
        <v>0.65</v>
      </c>
      <c r="AY61" s="532">
        <v>0.57999999999999996</v>
      </c>
      <c r="AZ61" s="532">
        <v>0.5</v>
      </c>
      <c r="BA61" s="532">
        <v>0.5</v>
      </c>
      <c r="BB61" s="532">
        <v>0.5</v>
      </c>
      <c r="BC61" s="532">
        <v>0.5</v>
      </c>
      <c r="BD61" s="532">
        <v>0.5</v>
      </c>
      <c r="BE61" s="532">
        <v>0.5</v>
      </c>
      <c r="BF61" s="532">
        <v>0.5</v>
      </c>
      <c r="BG61" s="532">
        <v>0.5</v>
      </c>
      <c r="BH61" s="532">
        <v>0.5</v>
      </c>
    </row>
    <row r="62" spans="1:60" s="519" customFormat="1" ht="27" hidden="1" customHeight="1" outlineLevel="1">
      <c r="B62" s="861" t="str">
        <f>$B$46</f>
        <v/>
      </c>
      <c r="C62" s="1386" t="str">
        <f t="shared" si="7"/>
        <v/>
      </c>
      <c r="D62" s="1408"/>
      <c r="E62" s="1408"/>
      <c r="F62" s="1408"/>
      <c r="G62" s="1408"/>
      <c r="H62" s="1408"/>
      <c r="I62" s="1387"/>
      <c r="J62" s="1409"/>
      <c r="K62" s="1409"/>
      <c r="L62" s="1409"/>
      <c r="M62" s="1409"/>
      <c r="N62" s="1409"/>
      <c r="O62" s="1409"/>
      <c r="P62" s="1410"/>
      <c r="Q62" s="1410"/>
      <c r="R62" s="1410"/>
      <c r="S62" s="1410"/>
      <c r="T62" s="1410"/>
      <c r="U62" s="1420"/>
      <c r="V62" s="1420"/>
      <c r="W62" s="1420"/>
      <c r="X62" s="1420"/>
      <c r="Y62" s="1420"/>
      <c r="Z62" s="1421"/>
      <c r="AA62" s="1421"/>
      <c r="AB62" s="1441" t="str">
        <f t="shared" si="5"/>
        <v/>
      </c>
      <c r="AC62" s="1441"/>
      <c r="AD62" s="1477" t="str">
        <f t="shared" si="6"/>
        <v/>
      </c>
      <c r="AE62" s="1477"/>
      <c r="AF62" s="1478"/>
      <c r="AG62" s="1478"/>
      <c r="AH62" s="1478"/>
      <c r="AI62" s="1374" t="s">
        <v>477</v>
      </c>
      <c r="AJ62" s="1374"/>
      <c r="AK62" s="1374"/>
      <c r="AL62" s="1374" t="s">
        <v>477</v>
      </c>
      <c r="AM62" s="1374"/>
      <c r="AN62" s="1374"/>
    </row>
    <row r="63" spans="1:60" s="519" customFormat="1" ht="14.25" customHeight="1" collapsed="1">
      <c r="B63" s="1392" t="s">
        <v>27</v>
      </c>
      <c r="C63" s="1392"/>
      <c r="D63" s="1393" t="s">
        <v>609</v>
      </c>
      <c r="E63" s="1393"/>
      <c r="F63" s="1393"/>
      <c r="G63" s="1393"/>
      <c r="H63" s="1393"/>
      <c r="I63" s="1393"/>
      <c r="J63" s="1393"/>
      <c r="K63" s="1393"/>
      <c r="L63" s="1393"/>
      <c r="M63" s="1393"/>
      <c r="N63" s="1393"/>
      <c r="O63" s="1393"/>
      <c r="P63" s="1393"/>
      <c r="Q63" s="1393"/>
      <c r="R63" s="1393"/>
      <c r="S63" s="1393"/>
      <c r="T63" s="1393"/>
      <c r="U63" s="1393"/>
      <c r="V63" s="1393"/>
      <c r="W63" s="1393"/>
      <c r="X63" s="1393"/>
      <c r="Y63" s="1393"/>
      <c r="Z63" s="1393"/>
      <c r="AA63" s="1393"/>
      <c r="AB63" s="1393"/>
      <c r="AC63" s="1393"/>
      <c r="AD63" s="1393"/>
      <c r="AE63" s="1393"/>
      <c r="AF63" s="1393"/>
      <c r="AG63" s="1393"/>
      <c r="AH63" s="1393"/>
      <c r="AI63" s="1393"/>
      <c r="AJ63" s="1393"/>
      <c r="AK63" s="1393"/>
      <c r="AL63" s="1394"/>
      <c r="AM63" s="1394"/>
      <c r="AN63" s="1394"/>
    </row>
    <row r="64" spans="1:60" s="519" customFormat="1" ht="13.5" customHeight="1">
      <c r="B64" s="577"/>
      <c r="C64" s="577"/>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row>
    <row r="65" spans="2:52" s="519" customFormat="1" ht="14.25" customHeight="1">
      <c r="B65" s="509" t="s">
        <v>610</v>
      </c>
      <c r="C65" s="536"/>
      <c r="D65" s="578"/>
      <c r="E65" s="579"/>
      <c r="F65" s="579"/>
      <c r="G65" s="579"/>
      <c r="H65" s="579"/>
      <c r="I65" s="579"/>
      <c r="J65" s="579"/>
      <c r="K65" s="579"/>
      <c r="L65" s="579"/>
      <c r="M65" s="579"/>
      <c r="N65" s="579"/>
      <c r="O65" s="579"/>
      <c r="P65" s="579"/>
      <c r="Q65" s="579"/>
      <c r="R65" s="579"/>
      <c r="S65" s="579"/>
      <c r="T65" s="579"/>
      <c r="U65" s="580"/>
      <c r="V65" s="580"/>
      <c r="W65" s="581"/>
      <c r="X65" s="581"/>
      <c r="Y65" s="536"/>
      <c r="Z65" s="579"/>
      <c r="AA65" s="579"/>
      <c r="AB65" s="579"/>
      <c r="AC65" s="579"/>
      <c r="AD65" s="579"/>
      <c r="AE65" s="579"/>
      <c r="AF65" s="579"/>
      <c r="AG65" s="822"/>
      <c r="AH65" s="822"/>
      <c r="AI65" s="822"/>
      <c r="AJ65" s="822"/>
      <c r="AK65" s="822"/>
      <c r="AL65" s="822"/>
      <c r="AM65" s="822"/>
      <c r="AN65" s="822"/>
      <c r="AP65" s="615" t="s">
        <v>8231</v>
      </c>
      <c r="AR65" s="582"/>
      <c r="AS65" s="582"/>
      <c r="AT65" s="582"/>
      <c r="AU65" s="582"/>
      <c r="AV65" s="582"/>
      <c r="AW65" s="582"/>
      <c r="AX65" s="582"/>
      <c r="AY65" s="582"/>
      <c r="AZ65" s="583"/>
    </row>
    <row r="66" spans="2:52" s="510" customFormat="1" ht="22.5" customHeight="1">
      <c r="B66" s="1395" t="s">
        <v>10</v>
      </c>
      <c r="C66" s="1396" t="s">
        <v>561</v>
      </c>
      <c r="D66" s="1396"/>
      <c r="E66" s="1396"/>
      <c r="F66" s="1396"/>
      <c r="G66" s="1396"/>
      <c r="H66" s="1396"/>
      <c r="I66" s="1396"/>
      <c r="J66" s="1459" t="s">
        <v>611</v>
      </c>
      <c r="K66" s="1460"/>
      <c r="L66" s="1461"/>
      <c r="M66" s="1468" t="s">
        <v>8308</v>
      </c>
      <c r="N66" s="1469"/>
      <c r="O66" s="1470"/>
      <c r="P66" s="1471" t="s">
        <v>613</v>
      </c>
      <c r="Q66" s="1471"/>
      <c r="R66" s="1472"/>
      <c r="S66" s="1428" t="s">
        <v>2173</v>
      </c>
      <c r="T66" s="1444"/>
      <c r="U66" s="1444"/>
      <c r="V66" s="1444"/>
      <c r="W66" s="1444"/>
      <c r="X66" s="1429"/>
      <c r="Y66" s="1428" t="s">
        <v>8223</v>
      </c>
      <c r="Z66" s="1444"/>
      <c r="AA66" s="1444"/>
      <c r="AB66" s="1444"/>
      <c r="AC66" s="1444"/>
      <c r="AD66" s="1429"/>
      <c r="AE66" s="1449" t="s">
        <v>8311</v>
      </c>
      <c r="AF66" s="1450"/>
      <c r="AG66" s="1450"/>
      <c r="AH66" s="1450"/>
      <c r="AI66" s="1450"/>
      <c r="AJ66" s="1450"/>
      <c r="AK66" s="1450"/>
      <c r="AL66" s="1450"/>
      <c r="AM66" s="1450"/>
      <c r="AN66" s="1451"/>
      <c r="AP66" s="510" t="s">
        <v>612</v>
      </c>
    </row>
    <row r="67" spans="2:52" s="510" customFormat="1" ht="15" customHeight="1">
      <c r="B67" s="1395"/>
      <c r="C67" s="1396"/>
      <c r="D67" s="1396"/>
      <c r="E67" s="1396"/>
      <c r="F67" s="1396"/>
      <c r="G67" s="1396"/>
      <c r="H67" s="1396"/>
      <c r="I67" s="1396"/>
      <c r="J67" s="1462"/>
      <c r="K67" s="1463"/>
      <c r="L67" s="1464"/>
      <c r="M67" s="1445" t="s">
        <v>8307</v>
      </c>
      <c r="N67" s="1452"/>
      <c r="O67" s="1447"/>
      <c r="P67" s="1473"/>
      <c r="Q67" s="1473"/>
      <c r="R67" s="1474"/>
      <c r="S67" s="1445"/>
      <c r="T67" s="1446"/>
      <c r="U67" s="1446"/>
      <c r="V67" s="1446"/>
      <c r="W67" s="1446"/>
      <c r="X67" s="1447"/>
      <c r="Y67" s="1445"/>
      <c r="Z67" s="1446"/>
      <c r="AA67" s="1446"/>
      <c r="AB67" s="1446"/>
      <c r="AC67" s="1446"/>
      <c r="AD67" s="1447"/>
      <c r="AE67" s="1453" t="s">
        <v>614</v>
      </c>
      <c r="AF67" s="1454"/>
      <c r="AG67" s="1454"/>
      <c r="AH67" s="1454"/>
      <c r="AI67" s="1454"/>
      <c r="AJ67" s="1455"/>
      <c r="AK67" s="1453" t="s">
        <v>615</v>
      </c>
      <c r="AL67" s="1455"/>
      <c r="AM67" s="1453" t="s">
        <v>616</v>
      </c>
      <c r="AN67" s="1455"/>
      <c r="AP67" s="512" t="s">
        <v>618</v>
      </c>
      <c r="AQ67" s="512" t="s">
        <v>617</v>
      </c>
      <c r="AR67" s="512" t="s">
        <v>2189</v>
      </c>
      <c r="AS67" s="512" t="s">
        <v>2190</v>
      </c>
      <c r="AT67" s="512" t="s">
        <v>2191</v>
      </c>
      <c r="AU67" s="512"/>
    </row>
    <row r="68" spans="2:52" s="510" customFormat="1" ht="39" customHeight="1">
      <c r="B68" s="1395"/>
      <c r="C68" s="1396"/>
      <c r="D68" s="1396"/>
      <c r="E68" s="1396"/>
      <c r="F68" s="1396"/>
      <c r="G68" s="1396"/>
      <c r="H68" s="1396"/>
      <c r="I68" s="1396"/>
      <c r="J68" s="1465"/>
      <c r="K68" s="1466"/>
      <c r="L68" s="1467"/>
      <c r="M68" s="1430"/>
      <c r="N68" s="1448"/>
      <c r="O68" s="1431"/>
      <c r="P68" s="1475"/>
      <c r="Q68" s="1475"/>
      <c r="R68" s="1476"/>
      <c r="S68" s="1430"/>
      <c r="T68" s="1448"/>
      <c r="U68" s="1448"/>
      <c r="V68" s="1448"/>
      <c r="W68" s="1448"/>
      <c r="X68" s="1431"/>
      <c r="Y68" s="1430"/>
      <c r="Z68" s="1448"/>
      <c r="AA68" s="1448"/>
      <c r="AB68" s="1448"/>
      <c r="AC68" s="1448"/>
      <c r="AD68" s="1431"/>
      <c r="AE68" s="1456"/>
      <c r="AF68" s="1457"/>
      <c r="AG68" s="1457"/>
      <c r="AH68" s="1457"/>
      <c r="AI68" s="1457"/>
      <c r="AJ68" s="1458"/>
      <c r="AK68" s="1456"/>
      <c r="AL68" s="1458"/>
      <c r="AM68" s="1456"/>
      <c r="AN68" s="1458"/>
    </row>
    <row r="69" spans="2:52" s="510" customFormat="1" ht="27" customHeight="1">
      <c r="B69" s="861" t="str">
        <f>$B$37</f>
        <v/>
      </c>
      <c r="C69" s="1449" t="str">
        <f>IF(D37&lt;&gt;"",N37,"")</f>
        <v/>
      </c>
      <c r="D69" s="1450"/>
      <c r="E69" s="1450"/>
      <c r="F69" s="1450"/>
      <c r="G69" s="1450"/>
      <c r="H69" s="1450"/>
      <c r="I69" s="1451"/>
      <c r="J69" s="1490"/>
      <c r="K69" s="1491"/>
      <c r="L69" s="1492"/>
      <c r="M69" s="1388"/>
      <c r="N69" s="1407"/>
      <c r="O69" s="1389"/>
      <c r="P69" s="1388" t="s">
        <v>477</v>
      </c>
      <c r="Q69" s="1407"/>
      <c r="R69" s="1389"/>
      <c r="S69" s="1493"/>
      <c r="T69" s="1494"/>
      <c r="U69" s="1494"/>
      <c r="V69" s="1494"/>
      <c r="W69" s="1494"/>
      <c r="X69" s="1495"/>
      <c r="Y69" s="1479"/>
      <c r="Z69" s="1480"/>
      <c r="AA69" s="1480"/>
      <c r="AB69" s="1480"/>
      <c r="AC69" s="1480"/>
      <c r="AD69" s="1481"/>
      <c r="AE69" s="1482"/>
      <c r="AF69" s="1483"/>
      <c r="AG69" s="1483"/>
      <c r="AH69" s="1483"/>
      <c r="AI69" s="1483"/>
      <c r="AJ69" s="1484"/>
      <c r="AK69" s="1485"/>
      <c r="AL69" s="1486"/>
      <c r="AM69" s="1482"/>
      <c r="AN69" s="1484"/>
      <c r="AP69" s="1487" t="str">
        <f t="shared" ref="AP69:AP78" si="9">IF(C69=0,"",C69&amp;" "&amp;J69)</f>
        <v xml:space="preserve"> </v>
      </c>
      <c r="AQ69" s="1488"/>
      <c r="AR69" s="1487">
        <f t="shared" ref="AR69:AR78" si="10">IF(C69=0,"",S69)</f>
        <v>0</v>
      </c>
      <c r="AS69" s="1489"/>
      <c r="AT69" s="1488"/>
    </row>
    <row r="70" spans="2:52" s="510" customFormat="1" ht="27" customHeight="1">
      <c r="B70" s="861" t="str">
        <f>$B$38</f>
        <v/>
      </c>
      <c r="C70" s="1449" t="str">
        <f t="shared" ref="C70:C78" si="11">IF(D38&lt;&gt;"",N38,"")</f>
        <v/>
      </c>
      <c r="D70" s="1450"/>
      <c r="E70" s="1450"/>
      <c r="F70" s="1450"/>
      <c r="G70" s="1450"/>
      <c r="H70" s="1450"/>
      <c r="I70" s="1451"/>
      <c r="J70" s="1490"/>
      <c r="K70" s="1491"/>
      <c r="L70" s="1492"/>
      <c r="M70" s="1388"/>
      <c r="N70" s="1407"/>
      <c r="O70" s="1389"/>
      <c r="P70" s="1388" t="s">
        <v>477</v>
      </c>
      <c r="Q70" s="1407"/>
      <c r="R70" s="1389"/>
      <c r="S70" s="1493"/>
      <c r="T70" s="1494"/>
      <c r="U70" s="1494"/>
      <c r="V70" s="1494"/>
      <c r="W70" s="1494"/>
      <c r="X70" s="1495"/>
      <c r="Y70" s="1479"/>
      <c r="Z70" s="1480"/>
      <c r="AA70" s="1480"/>
      <c r="AB70" s="1480"/>
      <c r="AC70" s="1480"/>
      <c r="AD70" s="1481"/>
      <c r="AE70" s="1482"/>
      <c r="AF70" s="1483"/>
      <c r="AG70" s="1483"/>
      <c r="AH70" s="1483"/>
      <c r="AI70" s="1483"/>
      <c r="AJ70" s="1484"/>
      <c r="AK70" s="1485"/>
      <c r="AL70" s="1486"/>
      <c r="AM70" s="1482"/>
      <c r="AN70" s="1484"/>
      <c r="AP70" s="1487" t="str">
        <f t="shared" si="9"/>
        <v xml:space="preserve"> </v>
      </c>
      <c r="AQ70" s="1488"/>
      <c r="AR70" s="1487">
        <f t="shared" si="10"/>
        <v>0</v>
      </c>
      <c r="AS70" s="1489"/>
      <c r="AT70" s="1488"/>
    </row>
    <row r="71" spans="2:52" s="510" customFormat="1" ht="27" customHeight="1">
      <c r="B71" s="861" t="str">
        <f>$B$39</f>
        <v/>
      </c>
      <c r="C71" s="1449" t="str">
        <f t="shared" si="11"/>
        <v/>
      </c>
      <c r="D71" s="1450"/>
      <c r="E71" s="1450"/>
      <c r="F71" s="1450"/>
      <c r="G71" s="1450"/>
      <c r="H71" s="1450"/>
      <c r="I71" s="1451"/>
      <c r="J71" s="1490"/>
      <c r="K71" s="1491"/>
      <c r="L71" s="1492"/>
      <c r="M71" s="1388"/>
      <c r="N71" s="1407"/>
      <c r="O71" s="1389"/>
      <c r="P71" s="1388" t="s">
        <v>477</v>
      </c>
      <c r="Q71" s="1407"/>
      <c r="R71" s="1389"/>
      <c r="S71" s="1493"/>
      <c r="T71" s="1494"/>
      <c r="U71" s="1494"/>
      <c r="V71" s="1494"/>
      <c r="W71" s="1494"/>
      <c r="X71" s="1495"/>
      <c r="Y71" s="1479"/>
      <c r="Z71" s="1480"/>
      <c r="AA71" s="1480"/>
      <c r="AB71" s="1480"/>
      <c r="AC71" s="1480"/>
      <c r="AD71" s="1481"/>
      <c r="AE71" s="1482"/>
      <c r="AF71" s="1483"/>
      <c r="AG71" s="1483"/>
      <c r="AH71" s="1483"/>
      <c r="AI71" s="1483"/>
      <c r="AJ71" s="1484"/>
      <c r="AK71" s="1485"/>
      <c r="AL71" s="1486"/>
      <c r="AM71" s="1482"/>
      <c r="AN71" s="1484"/>
      <c r="AP71" s="1487" t="str">
        <f t="shared" si="9"/>
        <v xml:space="preserve"> </v>
      </c>
      <c r="AQ71" s="1488"/>
      <c r="AR71" s="1487">
        <f t="shared" si="10"/>
        <v>0</v>
      </c>
      <c r="AS71" s="1489"/>
      <c r="AT71" s="1488"/>
    </row>
    <row r="72" spans="2:52" s="510" customFormat="1" ht="27" customHeight="1">
      <c r="B72" s="861" t="str">
        <f>$B$40</f>
        <v/>
      </c>
      <c r="C72" s="1449" t="str">
        <f t="shared" si="11"/>
        <v/>
      </c>
      <c r="D72" s="1450"/>
      <c r="E72" s="1450"/>
      <c r="F72" s="1450"/>
      <c r="G72" s="1450"/>
      <c r="H72" s="1450"/>
      <c r="I72" s="1451"/>
      <c r="J72" s="1490"/>
      <c r="K72" s="1491"/>
      <c r="L72" s="1492"/>
      <c r="M72" s="1388"/>
      <c r="N72" s="1407"/>
      <c r="O72" s="1389"/>
      <c r="P72" s="1388" t="s">
        <v>477</v>
      </c>
      <c r="Q72" s="1407"/>
      <c r="R72" s="1389"/>
      <c r="S72" s="1493"/>
      <c r="T72" s="1494"/>
      <c r="U72" s="1494"/>
      <c r="V72" s="1494"/>
      <c r="W72" s="1494"/>
      <c r="X72" s="1495"/>
      <c r="Y72" s="1479"/>
      <c r="Z72" s="1480"/>
      <c r="AA72" s="1480"/>
      <c r="AB72" s="1480"/>
      <c r="AC72" s="1480"/>
      <c r="AD72" s="1481"/>
      <c r="AE72" s="1482"/>
      <c r="AF72" s="1483"/>
      <c r="AG72" s="1483"/>
      <c r="AH72" s="1483"/>
      <c r="AI72" s="1483"/>
      <c r="AJ72" s="1484"/>
      <c r="AK72" s="1485"/>
      <c r="AL72" s="1486"/>
      <c r="AM72" s="1482"/>
      <c r="AN72" s="1484"/>
      <c r="AP72" s="1487" t="str">
        <f t="shared" si="9"/>
        <v xml:space="preserve"> </v>
      </c>
      <c r="AQ72" s="1488"/>
      <c r="AR72" s="1487">
        <f t="shared" si="10"/>
        <v>0</v>
      </c>
      <c r="AS72" s="1489"/>
      <c r="AT72" s="1488"/>
    </row>
    <row r="73" spans="2:52" s="510" customFormat="1" ht="27" customHeight="1">
      <c r="B73" s="861" t="str">
        <f>$B$41</f>
        <v/>
      </c>
      <c r="C73" s="1449" t="str">
        <f t="shared" si="11"/>
        <v/>
      </c>
      <c r="D73" s="1450"/>
      <c r="E73" s="1450"/>
      <c r="F73" s="1450"/>
      <c r="G73" s="1450"/>
      <c r="H73" s="1450"/>
      <c r="I73" s="1451"/>
      <c r="J73" s="1490"/>
      <c r="K73" s="1491"/>
      <c r="L73" s="1492"/>
      <c r="M73" s="1388"/>
      <c r="N73" s="1407"/>
      <c r="O73" s="1389"/>
      <c r="P73" s="1388" t="s">
        <v>477</v>
      </c>
      <c r="Q73" s="1407"/>
      <c r="R73" s="1389"/>
      <c r="S73" s="1493"/>
      <c r="T73" s="1494"/>
      <c r="U73" s="1494"/>
      <c r="V73" s="1494"/>
      <c r="W73" s="1494"/>
      <c r="X73" s="1495"/>
      <c r="Y73" s="1479"/>
      <c r="Z73" s="1480"/>
      <c r="AA73" s="1480"/>
      <c r="AB73" s="1480"/>
      <c r="AC73" s="1480"/>
      <c r="AD73" s="1481"/>
      <c r="AE73" s="1482"/>
      <c r="AF73" s="1483"/>
      <c r="AG73" s="1483"/>
      <c r="AH73" s="1483"/>
      <c r="AI73" s="1483"/>
      <c r="AJ73" s="1484"/>
      <c r="AK73" s="1485"/>
      <c r="AL73" s="1486"/>
      <c r="AM73" s="1482"/>
      <c r="AN73" s="1484"/>
      <c r="AP73" s="1487" t="str">
        <f t="shared" si="9"/>
        <v xml:space="preserve"> </v>
      </c>
      <c r="AQ73" s="1488"/>
      <c r="AR73" s="1487">
        <f t="shared" si="10"/>
        <v>0</v>
      </c>
      <c r="AS73" s="1489"/>
      <c r="AT73" s="1488"/>
    </row>
    <row r="74" spans="2:52" s="510" customFormat="1" ht="27" customHeight="1">
      <c r="B74" s="861" t="str">
        <f>$B$42</f>
        <v/>
      </c>
      <c r="C74" s="1449" t="str">
        <f t="shared" si="11"/>
        <v/>
      </c>
      <c r="D74" s="1450"/>
      <c r="E74" s="1450"/>
      <c r="F74" s="1450"/>
      <c r="G74" s="1450"/>
      <c r="H74" s="1450"/>
      <c r="I74" s="1451"/>
      <c r="J74" s="1490"/>
      <c r="K74" s="1491"/>
      <c r="L74" s="1492"/>
      <c r="M74" s="1388"/>
      <c r="N74" s="1407"/>
      <c r="O74" s="1389"/>
      <c r="P74" s="1388" t="s">
        <v>477</v>
      </c>
      <c r="Q74" s="1407"/>
      <c r="R74" s="1389"/>
      <c r="S74" s="1493"/>
      <c r="T74" s="1494"/>
      <c r="U74" s="1494"/>
      <c r="V74" s="1494"/>
      <c r="W74" s="1494"/>
      <c r="X74" s="1495"/>
      <c r="Y74" s="1479"/>
      <c r="Z74" s="1480"/>
      <c r="AA74" s="1480"/>
      <c r="AB74" s="1480"/>
      <c r="AC74" s="1480"/>
      <c r="AD74" s="1481"/>
      <c r="AE74" s="1482"/>
      <c r="AF74" s="1483"/>
      <c r="AG74" s="1483"/>
      <c r="AH74" s="1483"/>
      <c r="AI74" s="1483"/>
      <c r="AJ74" s="1484"/>
      <c r="AK74" s="1485"/>
      <c r="AL74" s="1486"/>
      <c r="AM74" s="1482"/>
      <c r="AN74" s="1484"/>
      <c r="AP74" s="1487" t="str">
        <f t="shared" si="9"/>
        <v xml:space="preserve"> </v>
      </c>
      <c r="AQ74" s="1488"/>
      <c r="AR74" s="1487">
        <f t="shared" si="10"/>
        <v>0</v>
      </c>
      <c r="AS74" s="1489"/>
      <c r="AT74" s="1488"/>
    </row>
    <row r="75" spans="2:52" s="510" customFormat="1" ht="27" customHeight="1">
      <c r="B75" s="861" t="str">
        <f>$B$43</f>
        <v/>
      </c>
      <c r="C75" s="1449" t="str">
        <f t="shared" si="11"/>
        <v/>
      </c>
      <c r="D75" s="1450"/>
      <c r="E75" s="1450"/>
      <c r="F75" s="1450"/>
      <c r="G75" s="1450"/>
      <c r="H75" s="1450"/>
      <c r="I75" s="1451"/>
      <c r="J75" s="1490"/>
      <c r="K75" s="1491"/>
      <c r="L75" s="1492"/>
      <c r="M75" s="1388"/>
      <c r="N75" s="1407"/>
      <c r="O75" s="1389"/>
      <c r="P75" s="1388" t="s">
        <v>477</v>
      </c>
      <c r="Q75" s="1407"/>
      <c r="R75" s="1389"/>
      <c r="S75" s="1493"/>
      <c r="T75" s="1494"/>
      <c r="U75" s="1494"/>
      <c r="V75" s="1494"/>
      <c r="W75" s="1494"/>
      <c r="X75" s="1495"/>
      <c r="Y75" s="1479"/>
      <c r="Z75" s="1480"/>
      <c r="AA75" s="1480"/>
      <c r="AB75" s="1480"/>
      <c r="AC75" s="1480"/>
      <c r="AD75" s="1481"/>
      <c r="AE75" s="1482"/>
      <c r="AF75" s="1483"/>
      <c r="AG75" s="1483"/>
      <c r="AH75" s="1483"/>
      <c r="AI75" s="1483"/>
      <c r="AJ75" s="1484"/>
      <c r="AK75" s="1485"/>
      <c r="AL75" s="1486"/>
      <c r="AM75" s="1482"/>
      <c r="AN75" s="1484"/>
      <c r="AP75" s="1487" t="str">
        <f t="shared" si="9"/>
        <v xml:space="preserve"> </v>
      </c>
      <c r="AQ75" s="1488"/>
      <c r="AR75" s="1487">
        <f t="shared" si="10"/>
        <v>0</v>
      </c>
      <c r="AS75" s="1489"/>
      <c r="AT75" s="1488"/>
      <c r="AV75" s="510">
        <f>COUNTIFS($C$37:$C$46,"OR(ツ,テ)")</f>
        <v>0</v>
      </c>
    </row>
    <row r="76" spans="2:52" s="510" customFormat="1" ht="27" hidden="1" customHeight="1" outlineLevel="1">
      <c r="B76" s="861" t="str">
        <f>$B$44</f>
        <v/>
      </c>
      <c r="C76" s="1449" t="str">
        <f t="shared" si="11"/>
        <v/>
      </c>
      <c r="D76" s="1450"/>
      <c r="E76" s="1450"/>
      <c r="F76" s="1450"/>
      <c r="G76" s="1450"/>
      <c r="H76" s="1450"/>
      <c r="I76" s="1451"/>
      <c r="J76" s="1490"/>
      <c r="K76" s="1491"/>
      <c r="L76" s="1492"/>
      <c r="M76" s="1388"/>
      <c r="N76" s="1407"/>
      <c r="O76" s="1389"/>
      <c r="P76" s="1388" t="s">
        <v>477</v>
      </c>
      <c r="Q76" s="1407"/>
      <c r="R76" s="1389"/>
      <c r="S76" s="1493"/>
      <c r="T76" s="1494"/>
      <c r="U76" s="1494"/>
      <c r="V76" s="1494"/>
      <c r="W76" s="1494"/>
      <c r="X76" s="1495"/>
      <c r="Y76" s="1479"/>
      <c r="Z76" s="1480"/>
      <c r="AA76" s="1480"/>
      <c r="AB76" s="1480"/>
      <c r="AC76" s="1480"/>
      <c r="AD76" s="1481"/>
      <c r="AE76" s="1496"/>
      <c r="AF76" s="1497"/>
      <c r="AG76" s="1497"/>
      <c r="AH76" s="1497"/>
      <c r="AI76" s="1497"/>
      <c r="AJ76" s="1498"/>
      <c r="AK76" s="1485"/>
      <c r="AL76" s="1486"/>
      <c r="AM76" s="1482"/>
      <c r="AN76" s="1484"/>
      <c r="AP76" s="1487" t="str">
        <f t="shared" si="9"/>
        <v xml:space="preserve"> </v>
      </c>
      <c r="AQ76" s="1488"/>
      <c r="AR76" s="1487">
        <f t="shared" si="10"/>
        <v>0</v>
      </c>
      <c r="AS76" s="1489"/>
      <c r="AT76" s="1488"/>
    </row>
    <row r="77" spans="2:52" s="510" customFormat="1" ht="27" hidden="1" customHeight="1" outlineLevel="1">
      <c r="B77" s="861" t="str">
        <f>$B$45</f>
        <v/>
      </c>
      <c r="C77" s="1449" t="str">
        <f t="shared" si="11"/>
        <v/>
      </c>
      <c r="D77" s="1450"/>
      <c r="E77" s="1450"/>
      <c r="F77" s="1450"/>
      <c r="G77" s="1450"/>
      <c r="H77" s="1450"/>
      <c r="I77" s="1451"/>
      <c r="J77" s="1490"/>
      <c r="K77" s="1491"/>
      <c r="L77" s="1492"/>
      <c r="M77" s="1388"/>
      <c r="N77" s="1407"/>
      <c r="O77" s="1389"/>
      <c r="P77" s="1388" t="s">
        <v>477</v>
      </c>
      <c r="Q77" s="1407"/>
      <c r="R77" s="1389"/>
      <c r="S77" s="1493"/>
      <c r="T77" s="1494"/>
      <c r="U77" s="1494"/>
      <c r="V77" s="1494"/>
      <c r="W77" s="1494"/>
      <c r="X77" s="1495"/>
      <c r="Y77" s="1479"/>
      <c r="Z77" s="1480"/>
      <c r="AA77" s="1480"/>
      <c r="AB77" s="1480"/>
      <c r="AC77" s="1480"/>
      <c r="AD77" s="1481"/>
      <c r="AE77" s="1496"/>
      <c r="AF77" s="1497"/>
      <c r="AG77" s="1497"/>
      <c r="AH77" s="1497"/>
      <c r="AI77" s="1497"/>
      <c r="AJ77" s="1498"/>
      <c r="AK77" s="1485"/>
      <c r="AL77" s="1486"/>
      <c r="AM77" s="1482"/>
      <c r="AN77" s="1484"/>
      <c r="AP77" s="1487" t="str">
        <f t="shared" si="9"/>
        <v xml:space="preserve"> </v>
      </c>
      <c r="AQ77" s="1488"/>
      <c r="AR77" s="1487">
        <f t="shared" si="10"/>
        <v>0</v>
      </c>
      <c r="AS77" s="1489"/>
      <c r="AT77" s="1488"/>
    </row>
    <row r="78" spans="2:52" s="510" customFormat="1" ht="27" hidden="1" customHeight="1" outlineLevel="1">
      <c r="B78" s="861" t="str">
        <f>$B$46</f>
        <v/>
      </c>
      <c r="C78" s="1449" t="str">
        <f t="shared" si="11"/>
        <v/>
      </c>
      <c r="D78" s="1450"/>
      <c r="E78" s="1450"/>
      <c r="F78" s="1450"/>
      <c r="G78" s="1450"/>
      <c r="H78" s="1450"/>
      <c r="I78" s="1451"/>
      <c r="J78" s="1490"/>
      <c r="K78" s="1491"/>
      <c r="L78" s="1492"/>
      <c r="M78" s="1374"/>
      <c r="N78" s="1374"/>
      <c r="O78" s="1374"/>
      <c r="P78" s="1374" t="s">
        <v>477</v>
      </c>
      <c r="Q78" s="1374"/>
      <c r="R78" s="1374"/>
      <c r="S78" s="1526"/>
      <c r="T78" s="1526"/>
      <c r="U78" s="1526"/>
      <c r="V78" s="1526"/>
      <c r="W78" s="1526"/>
      <c r="X78" s="1526"/>
      <c r="Y78" s="1522"/>
      <c r="Z78" s="1522"/>
      <c r="AA78" s="1522"/>
      <c r="AB78" s="1522"/>
      <c r="AC78" s="1522"/>
      <c r="AD78" s="1522"/>
      <c r="AE78" s="1523"/>
      <c r="AF78" s="1523"/>
      <c r="AG78" s="1523"/>
      <c r="AH78" s="1523"/>
      <c r="AI78" s="1523"/>
      <c r="AJ78" s="1523"/>
      <c r="AK78" s="1524"/>
      <c r="AL78" s="1524"/>
      <c r="AM78" s="1525"/>
      <c r="AN78" s="1525"/>
      <c r="AP78" s="1487" t="str">
        <f t="shared" si="9"/>
        <v xml:space="preserve"> </v>
      </c>
      <c r="AQ78" s="1488"/>
      <c r="AR78" s="1487">
        <f t="shared" si="10"/>
        <v>0</v>
      </c>
      <c r="AS78" s="1489"/>
      <c r="AT78" s="1488"/>
    </row>
    <row r="79" spans="2:52" s="519" customFormat="1" ht="13.5" customHeight="1" collapsed="1">
      <c r="B79" s="577"/>
      <c r="C79" s="577"/>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1499"/>
      <c r="AN79" s="1499"/>
    </row>
    <row r="80" spans="2:52" s="519" customFormat="1" ht="14.25" customHeight="1">
      <c r="B80" s="509" t="s">
        <v>619</v>
      </c>
      <c r="C80" s="584"/>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5"/>
      <c r="AM80" s="535"/>
      <c r="AO80" s="509" t="s">
        <v>8313</v>
      </c>
    </row>
    <row r="81" spans="2:53" s="519" customFormat="1" ht="19.5" customHeight="1">
      <c r="B81" s="1500" t="s">
        <v>10</v>
      </c>
      <c r="C81" s="1501"/>
      <c r="D81" s="1506" t="s">
        <v>8261</v>
      </c>
      <c r="E81" s="1507"/>
      <c r="F81" s="1507"/>
      <c r="G81" s="1508"/>
      <c r="H81" s="1359" t="s">
        <v>620</v>
      </c>
      <c r="I81" s="1359"/>
      <c r="J81" s="1359"/>
      <c r="K81" s="1359"/>
      <c r="L81" s="1359"/>
      <c r="M81" s="1359"/>
      <c r="N81" s="1359"/>
      <c r="O81" s="1359"/>
      <c r="P81" s="1359"/>
      <c r="Q81" s="1359"/>
      <c r="R81" s="1512" t="s">
        <v>8262</v>
      </c>
      <c r="S81" s="1513"/>
      <c r="T81" s="1513"/>
      <c r="U81" s="1514"/>
      <c r="V81" s="1357" t="s">
        <v>621</v>
      </c>
      <c r="W81" s="1357"/>
      <c r="X81" s="1357"/>
      <c r="Y81" s="1357"/>
      <c r="Z81" s="1357"/>
      <c r="AA81" s="1357"/>
      <c r="AB81" s="1357"/>
      <c r="AC81" s="1357"/>
      <c r="AD81" s="1357"/>
      <c r="AE81" s="1357"/>
      <c r="AF81" s="1357"/>
      <c r="AG81" s="1357"/>
      <c r="AH81" s="1357"/>
      <c r="AI81" s="1357"/>
      <c r="AJ81" s="1357"/>
      <c r="AK81" s="1518" t="s">
        <v>622</v>
      </c>
      <c r="AL81" s="1518"/>
      <c r="AM81" s="1518"/>
      <c r="AN81" s="1518"/>
      <c r="AO81" s="1538" t="s">
        <v>2174</v>
      </c>
      <c r="AP81" s="1397" t="s">
        <v>8310</v>
      </c>
      <c r="AQ81" s="1397"/>
      <c r="AR81" s="1535" t="s">
        <v>8272</v>
      </c>
      <c r="AS81" s="1538" t="s">
        <v>8348</v>
      </c>
      <c r="AT81" s="1538"/>
      <c r="AU81" s="1538"/>
      <c r="AV81" s="1538"/>
      <c r="AW81" s="1535" t="s">
        <v>8273</v>
      </c>
      <c r="AX81" s="1535" t="s">
        <v>8274</v>
      </c>
      <c r="AY81" s="1535" t="s">
        <v>8312</v>
      </c>
      <c r="AZ81" s="1527" t="s">
        <v>8356</v>
      </c>
      <c r="BA81" s="1527" t="s">
        <v>8355</v>
      </c>
    </row>
    <row r="82" spans="2:53" s="519" customFormat="1" ht="19.5" customHeight="1">
      <c r="B82" s="1502"/>
      <c r="C82" s="1503"/>
      <c r="D82" s="1509"/>
      <c r="E82" s="1510"/>
      <c r="F82" s="1510"/>
      <c r="G82" s="1511"/>
      <c r="H82" s="1506" t="s">
        <v>8263</v>
      </c>
      <c r="I82" s="1507"/>
      <c r="J82" s="1507"/>
      <c r="K82" s="1508"/>
      <c r="L82" s="1359" t="s">
        <v>623</v>
      </c>
      <c r="M82" s="1359"/>
      <c r="N82" s="1359"/>
      <c r="O82" s="1359"/>
      <c r="P82" s="1359"/>
      <c r="Q82" s="1359"/>
      <c r="R82" s="1515"/>
      <c r="S82" s="1516"/>
      <c r="T82" s="1516"/>
      <c r="U82" s="1517"/>
      <c r="V82" s="1429" t="s">
        <v>42</v>
      </c>
      <c r="W82" s="1530"/>
      <c r="X82" s="1530"/>
      <c r="Y82" s="1532" t="s">
        <v>624</v>
      </c>
      <c r="Z82" s="1533"/>
      <c r="AA82" s="1533"/>
      <c r="AB82" s="1533"/>
      <c r="AC82" s="1533"/>
      <c r="AD82" s="1534"/>
      <c r="AE82" s="1357" t="s">
        <v>625</v>
      </c>
      <c r="AF82" s="1357"/>
      <c r="AG82" s="1357"/>
      <c r="AH82" s="1357"/>
      <c r="AI82" s="1357"/>
      <c r="AJ82" s="1357"/>
      <c r="AK82" s="1518"/>
      <c r="AL82" s="1518"/>
      <c r="AM82" s="1518"/>
      <c r="AN82" s="1518"/>
      <c r="AO82" s="1538"/>
      <c r="AP82" s="1397"/>
      <c r="AQ82" s="1397"/>
      <c r="AR82" s="1536"/>
      <c r="AS82" s="1535" t="s">
        <v>8349</v>
      </c>
      <c r="AT82" s="1535" t="s">
        <v>8350</v>
      </c>
      <c r="AU82" s="1535" t="s">
        <v>8351</v>
      </c>
      <c r="AV82" s="1535" t="s">
        <v>8357</v>
      </c>
      <c r="AW82" s="1536"/>
      <c r="AX82" s="1536"/>
      <c r="AY82" s="1536"/>
      <c r="AZ82" s="1528"/>
      <c r="BA82" s="1528"/>
    </row>
    <row r="83" spans="2:53" s="519" customFormat="1" ht="33" customHeight="1">
      <c r="B83" s="1502"/>
      <c r="C83" s="1503"/>
      <c r="D83" s="1509"/>
      <c r="E83" s="1510"/>
      <c r="F83" s="1510"/>
      <c r="G83" s="1511"/>
      <c r="H83" s="1509"/>
      <c r="I83" s="1510"/>
      <c r="J83" s="1510"/>
      <c r="K83" s="1511"/>
      <c r="L83" s="1512" t="s">
        <v>8264</v>
      </c>
      <c r="M83" s="1513"/>
      <c r="N83" s="1514"/>
      <c r="O83" s="1512" t="s">
        <v>8265</v>
      </c>
      <c r="P83" s="1513"/>
      <c r="Q83" s="1514"/>
      <c r="R83" s="1515"/>
      <c r="S83" s="1516"/>
      <c r="T83" s="1516"/>
      <c r="U83" s="1517"/>
      <c r="V83" s="1447"/>
      <c r="W83" s="1531"/>
      <c r="X83" s="1531"/>
      <c r="Y83" s="1519" t="s">
        <v>626</v>
      </c>
      <c r="Z83" s="1520"/>
      <c r="AA83" s="1521"/>
      <c r="AB83" s="1512" t="s">
        <v>46</v>
      </c>
      <c r="AC83" s="1513"/>
      <c r="AD83" s="1514"/>
      <c r="AE83" s="1551" t="s">
        <v>627</v>
      </c>
      <c r="AF83" s="1551"/>
      <c r="AG83" s="1551"/>
      <c r="AH83" s="1552" t="s">
        <v>44</v>
      </c>
      <c r="AI83" s="1552"/>
      <c r="AJ83" s="1512"/>
      <c r="AK83" s="1518"/>
      <c r="AL83" s="1518"/>
      <c r="AM83" s="1518"/>
      <c r="AN83" s="1518"/>
      <c r="AO83" s="1538"/>
      <c r="AP83" s="1397"/>
      <c r="AQ83" s="1397"/>
      <c r="AR83" s="1536"/>
      <c r="AS83" s="1536"/>
      <c r="AT83" s="1536"/>
      <c r="AU83" s="1536"/>
      <c r="AV83" s="1536"/>
      <c r="AW83" s="1536"/>
      <c r="AX83" s="1536"/>
      <c r="AY83" s="1536"/>
      <c r="AZ83" s="1528"/>
      <c r="BA83" s="1528"/>
    </row>
    <row r="84" spans="2:53" s="519" customFormat="1" ht="23.25" customHeight="1">
      <c r="B84" s="1504"/>
      <c r="C84" s="1505"/>
      <c r="D84" s="1430" t="s">
        <v>8266</v>
      </c>
      <c r="E84" s="1448"/>
      <c r="F84" s="1448"/>
      <c r="G84" s="1431"/>
      <c r="H84" s="1430" t="s">
        <v>8267</v>
      </c>
      <c r="I84" s="1448"/>
      <c r="J84" s="1448"/>
      <c r="K84" s="1431"/>
      <c r="L84" s="1553" t="s">
        <v>8268</v>
      </c>
      <c r="M84" s="1554"/>
      <c r="N84" s="1555"/>
      <c r="O84" s="1553" t="s">
        <v>8269</v>
      </c>
      <c r="P84" s="1554"/>
      <c r="Q84" s="1555"/>
      <c r="R84" s="1556" t="s">
        <v>8270</v>
      </c>
      <c r="S84" s="1557"/>
      <c r="T84" s="1557"/>
      <c r="U84" s="1558"/>
      <c r="V84" s="1559" t="s">
        <v>628</v>
      </c>
      <c r="W84" s="1559"/>
      <c r="X84" s="1559"/>
      <c r="Y84" s="1546" t="s">
        <v>629</v>
      </c>
      <c r="Z84" s="1547"/>
      <c r="AA84" s="1548"/>
      <c r="AB84" s="1546" t="s">
        <v>630</v>
      </c>
      <c r="AC84" s="1547"/>
      <c r="AD84" s="1548"/>
      <c r="AE84" s="1504" t="s">
        <v>631</v>
      </c>
      <c r="AF84" s="1549"/>
      <c r="AG84" s="1505"/>
      <c r="AH84" s="1546" t="s">
        <v>632</v>
      </c>
      <c r="AI84" s="1547"/>
      <c r="AJ84" s="1547"/>
      <c r="AK84" s="1518"/>
      <c r="AL84" s="1518"/>
      <c r="AM84" s="1518"/>
      <c r="AN84" s="1518"/>
      <c r="AO84" s="1538"/>
      <c r="AP84" s="1397"/>
      <c r="AQ84" s="1397"/>
      <c r="AR84" s="1537"/>
      <c r="AS84" s="1537"/>
      <c r="AT84" s="1537"/>
      <c r="AU84" s="1537"/>
      <c r="AV84" s="1537"/>
      <c r="AW84" s="975" t="s">
        <v>8426</v>
      </c>
      <c r="AX84" s="975" t="s">
        <v>8427</v>
      </c>
      <c r="AY84" s="975" t="s">
        <v>8428</v>
      </c>
      <c r="AZ84" s="1529"/>
      <c r="BA84" s="1529"/>
    </row>
    <row r="85" spans="2:53" s="519" customFormat="1" ht="27" customHeight="1">
      <c r="B85" s="1395" t="str">
        <f>$B$37</f>
        <v/>
      </c>
      <c r="C85" s="1395"/>
      <c r="D85" s="1550"/>
      <c r="E85" s="1550"/>
      <c r="F85" s="1550"/>
      <c r="G85" s="1550"/>
      <c r="H85" s="1543"/>
      <c r="I85" s="1543"/>
      <c r="J85" s="1543"/>
      <c r="K85" s="1543"/>
      <c r="L85" s="1543"/>
      <c r="M85" s="1543"/>
      <c r="N85" s="1543"/>
      <c r="O85" s="1543"/>
      <c r="P85" s="1543"/>
      <c r="Q85" s="1543"/>
      <c r="R85" s="1539">
        <f t="shared" ref="R85:R94" si="12">IF(L85="",D85-H85,(D85-H85)*L85/O85)</f>
        <v>0</v>
      </c>
      <c r="S85" s="1539"/>
      <c r="T85" s="1539"/>
      <c r="U85" s="1539"/>
      <c r="V85" s="1539" t="str">
        <f t="shared" ref="V85:V94" ca="1" si="13">IF($B85="","",INDEX(INDIRECT("'２個別表'!$BW$11:$CD$239"),MATCH($AP$2&amp;$B85,INDIRECT("'２個別表'!$EY$11:$EY$239"),0),3))</f>
        <v/>
      </c>
      <c r="W85" s="1539"/>
      <c r="X85" s="1539"/>
      <c r="Y85" s="1539" t="str">
        <f t="shared" ref="Y85:Y94" ca="1" si="14">IF($B85="","",INDEX(INDIRECT("'２個別表'!$BW$11:$CD$239"),MATCH($AP$2&amp;$B85,INDIRECT("'２個別表'!$EY$11:$EY$239"),0),7))</f>
        <v/>
      </c>
      <c r="Z85" s="1539"/>
      <c r="AA85" s="1539"/>
      <c r="AB85" s="1539" t="str">
        <f t="shared" ref="AB85:AB94" ca="1" si="15">IF($B85="","",INDEX(INDIRECT("'２個別表'!$BW$11:$CD$239"),MATCH($AP$2&amp;$B85,INDIRECT("'２個別表'!$EY$11:$EY$239"),0),8))</f>
        <v/>
      </c>
      <c r="AC85" s="1539"/>
      <c r="AD85" s="1539"/>
      <c r="AE85" s="1540"/>
      <c r="AF85" s="1541"/>
      <c r="AG85" s="1542"/>
      <c r="AH85" s="1539" t="str">
        <f t="shared" ref="AH85:AH94" ca="1" si="16">IF($B85="","",INDEX(INDIRECT("'２個別表'!$BW$11:$CD$239"),MATCH($AP$2&amp;$B85,INDIRECT("'２個別表'!$EY$11:$EY$239"),0),5))</f>
        <v/>
      </c>
      <c r="AI85" s="1539"/>
      <c r="AJ85" s="1539"/>
      <c r="AK85" s="1543"/>
      <c r="AL85" s="1543"/>
      <c r="AM85" s="1543"/>
      <c r="AN85" s="1543"/>
      <c r="AO85" s="862" t="str">
        <f t="shared" ref="AO85:AO94" si="17">B85</f>
        <v/>
      </c>
      <c r="AP85" s="1544" t="str">
        <f>IF(AF37&lt;&gt;"",AF37,"")</f>
        <v/>
      </c>
      <c r="AQ85" s="1545"/>
      <c r="AR85" s="843"/>
      <c r="AS85" s="844"/>
      <c r="AT85" s="844"/>
      <c r="AU85" s="844"/>
      <c r="AV85" s="845"/>
      <c r="AW85" s="843"/>
      <c r="AX85" s="846"/>
      <c r="AY85" s="847"/>
      <c r="AZ85" s="828" t="str">
        <f>IFERROR(INDEX('（様式１号）３整理番号表'!$T$5:$U$15,MATCH($AS85,'（様式１号）３整理番号表'!$U$5:$U$15,0),1),"")</f>
        <v/>
      </c>
      <c r="BA85" s="828" t="str">
        <f>IFERROR(INDEX('（様式１号）３整理番号表'!$T$19:$U$24,MATCH($AT85,'（様式１号）３整理番号表'!$U$19:$U$24,0),1),"")</f>
        <v/>
      </c>
    </row>
    <row r="86" spans="2:53" s="519" customFormat="1" ht="27" customHeight="1">
      <c r="B86" s="1395" t="str">
        <f>$B$38</f>
        <v/>
      </c>
      <c r="C86" s="1395" t="str">
        <f>$B$38</f>
        <v/>
      </c>
      <c r="D86" s="1563"/>
      <c r="E86" s="1564"/>
      <c r="F86" s="1564"/>
      <c r="G86" s="1565"/>
      <c r="H86" s="1543"/>
      <c r="I86" s="1543"/>
      <c r="J86" s="1543"/>
      <c r="K86" s="1543"/>
      <c r="L86" s="1543"/>
      <c r="M86" s="1543"/>
      <c r="N86" s="1543"/>
      <c r="O86" s="1543"/>
      <c r="P86" s="1543"/>
      <c r="Q86" s="1543"/>
      <c r="R86" s="1539">
        <f t="shared" si="12"/>
        <v>0</v>
      </c>
      <c r="S86" s="1539"/>
      <c r="T86" s="1539"/>
      <c r="U86" s="1539"/>
      <c r="V86" s="1560" t="str">
        <f t="shared" ca="1" si="13"/>
        <v/>
      </c>
      <c r="W86" s="1561"/>
      <c r="X86" s="1562"/>
      <c r="Y86" s="1560" t="str">
        <f t="shared" ca="1" si="14"/>
        <v/>
      </c>
      <c r="Z86" s="1561"/>
      <c r="AA86" s="1562"/>
      <c r="AB86" s="1560" t="str">
        <f t="shared" ca="1" si="15"/>
        <v/>
      </c>
      <c r="AC86" s="1561"/>
      <c r="AD86" s="1562"/>
      <c r="AE86" s="1540"/>
      <c r="AF86" s="1541"/>
      <c r="AG86" s="1542"/>
      <c r="AH86" s="1560" t="str">
        <f t="shared" ca="1" si="16"/>
        <v/>
      </c>
      <c r="AI86" s="1561"/>
      <c r="AJ86" s="1562"/>
      <c r="AK86" s="1543"/>
      <c r="AL86" s="1543"/>
      <c r="AM86" s="1543"/>
      <c r="AN86" s="1543"/>
      <c r="AO86" s="862" t="str">
        <f t="shared" si="17"/>
        <v/>
      </c>
      <c r="AP86" s="1544" t="str">
        <f t="shared" ref="AP86:AP94" si="18">IF(AF38&lt;&gt;"",AF38,"")</f>
        <v/>
      </c>
      <c r="AQ86" s="1545"/>
      <c r="AR86" s="843"/>
      <c r="AS86" s="844"/>
      <c r="AT86" s="844"/>
      <c r="AU86" s="844"/>
      <c r="AV86" s="848"/>
      <c r="AW86" s="843"/>
      <c r="AX86" s="846"/>
      <c r="AY86" s="849"/>
      <c r="AZ86" s="828" t="str">
        <f>IFERROR(INDEX('（様式１号）３整理番号表'!$T$5:$U$15,MATCH($AS86,'（様式１号）３整理番号表'!$U$5:$U$15,0),1),"")</f>
        <v/>
      </c>
      <c r="BA86" s="828" t="str">
        <f>IFERROR(INDEX('（様式１号）３整理番号表'!$T$19:$U$24,MATCH($AT86,'（様式１号）３整理番号表'!$U$19:$U$24,0),1),"")</f>
        <v/>
      </c>
    </row>
    <row r="87" spans="2:53" s="519" customFormat="1" ht="27" customHeight="1">
      <c r="B87" s="1395" t="str">
        <f>$B$39</f>
        <v/>
      </c>
      <c r="C87" s="1395" t="str">
        <f>$B$39</f>
        <v/>
      </c>
      <c r="D87" s="1563"/>
      <c r="E87" s="1564"/>
      <c r="F87" s="1564"/>
      <c r="G87" s="1565"/>
      <c r="H87" s="1543"/>
      <c r="I87" s="1543"/>
      <c r="J87" s="1543"/>
      <c r="K87" s="1543"/>
      <c r="L87" s="1543"/>
      <c r="M87" s="1543"/>
      <c r="N87" s="1543"/>
      <c r="O87" s="1543"/>
      <c r="P87" s="1543"/>
      <c r="Q87" s="1543"/>
      <c r="R87" s="1539">
        <f t="shared" si="12"/>
        <v>0</v>
      </c>
      <c r="S87" s="1539"/>
      <c r="T87" s="1539"/>
      <c r="U87" s="1539"/>
      <c r="V87" s="1560" t="str">
        <f t="shared" ca="1" si="13"/>
        <v/>
      </c>
      <c r="W87" s="1561"/>
      <c r="X87" s="1562"/>
      <c r="Y87" s="1560" t="str">
        <f t="shared" ca="1" si="14"/>
        <v/>
      </c>
      <c r="Z87" s="1561"/>
      <c r="AA87" s="1562"/>
      <c r="AB87" s="1560" t="str">
        <f t="shared" ca="1" si="15"/>
        <v/>
      </c>
      <c r="AC87" s="1561"/>
      <c r="AD87" s="1562"/>
      <c r="AE87" s="1540"/>
      <c r="AF87" s="1541"/>
      <c r="AG87" s="1542"/>
      <c r="AH87" s="1560" t="str">
        <f t="shared" ca="1" si="16"/>
        <v/>
      </c>
      <c r="AI87" s="1561"/>
      <c r="AJ87" s="1562"/>
      <c r="AK87" s="1543"/>
      <c r="AL87" s="1543"/>
      <c r="AM87" s="1543"/>
      <c r="AN87" s="1543"/>
      <c r="AO87" s="862" t="str">
        <f t="shared" si="17"/>
        <v/>
      </c>
      <c r="AP87" s="1544" t="str">
        <f t="shared" si="18"/>
        <v/>
      </c>
      <c r="AQ87" s="1545"/>
      <c r="AR87" s="843"/>
      <c r="AS87" s="844"/>
      <c r="AT87" s="844"/>
      <c r="AU87" s="844"/>
      <c r="AV87" s="848"/>
      <c r="AW87" s="843"/>
      <c r="AX87" s="846"/>
      <c r="AY87" s="849"/>
      <c r="AZ87" s="828" t="str">
        <f>IFERROR(INDEX('（様式１号）３整理番号表'!$T$5:$U$15,MATCH($AS87,'（様式１号）３整理番号表'!$U$5:$U$15,0),1),"")</f>
        <v/>
      </c>
      <c r="BA87" s="828" t="str">
        <f>IFERROR(INDEX('（様式１号）３整理番号表'!$T$19:$U$24,MATCH($AT87,'（様式１号）３整理番号表'!$U$19:$U$24,0),1),"")</f>
        <v/>
      </c>
    </row>
    <row r="88" spans="2:53" s="519" customFormat="1" ht="27" customHeight="1">
      <c r="B88" s="1395" t="str">
        <f>$B$40</f>
        <v/>
      </c>
      <c r="C88" s="1395" t="str">
        <f>$B$40</f>
        <v/>
      </c>
      <c r="D88" s="1563"/>
      <c r="E88" s="1564"/>
      <c r="F88" s="1564"/>
      <c r="G88" s="1565"/>
      <c r="H88" s="1543"/>
      <c r="I88" s="1543"/>
      <c r="J88" s="1543"/>
      <c r="K88" s="1543"/>
      <c r="L88" s="1543"/>
      <c r="M88" s="1543"/>
      <c r="N88" s="1543"/>
      <c r="O88" s="1543"/>
      <c r="P88" s="1543"/>
      <c r="Q88" s="1543"/>
      <c r="R88" s="1539">
        <f t="shared" si="12"/>
        <v>0</v>
      </c>
      <c r="S88" s="1539"/>
      <c r="T88" s="1539"/>
      <c r="U88" s="1539"/>
      <c r="V88" s="1560" t="str">
        <f t="shared" ca="1" si="13"/>
        <v/>
      </c>
      <c r="W88" s="1561"/>
      <c r="X88" s="1562"/>
      <c r="Y88" s="1560" t="str">
        <f t="shared" ca="1" si="14"/>
        <v/>
      </c>
      <c r="Z88" s="1561"/>
      <c r="AA88" s="1562"/>
      <c r="AB88" s="1560" t="str">
        <f t="shared" ca="1" si="15"/>
        <v/>
      </c>
      <c r="AC88" s="1561"/>
      <c r="AD88" s="1562"/>
      <c r="AE88" s="1540"/>
      <c r="AF88" s="1541"/>
      <c r="AG88" s="1542"/>
      <c r="AH88" s="1560" t="str">
        <f t="shared" ca="1" si="16"/>
        <v/>
      </c>
      <c r="AI88" s="1561"/>
      <c r="AJ88" s="1562"/>
      <c r="AK88" s="1543"/>
      <c r="AL88" s="1543"/>
      <c r="AM88" s="1543"/>
      <c r="AN88" s="1543"/>
      <c r="AO88" s="862" t="str">
        <f t="shared" si="17"/>
        <v/>
      </c>
      <c r="AP88" s="1544" t="str">
        <f t="shared" si="18"/>
        <v/>
      </c>
      <c r="AQ88" s="1545"/>
      <c r="AR88" s="843"/>
      <c r="AS88" s="844"/>
      <c r="AT88" s="844"/>
      <c r="AU88" s="844"/>
      <c r="AV88" s="845"/>
      <c r="AW88" s="843"/>
      <c r="AX88" s="846"/>
      <c r="AY88" s="847"/>
      <c r="AZ88" s="828" t="str">
        <f>IFERROR(INDEX('（様式１号）３整理番号表'!$T$5:$U$15,MATCH($AS88,'（様式１号）３整理番号表'!$U$5:$U$15,0),1),"")</f>
        <v/>
      </c>
      <c r="BA88" s="828" t="str">
        <f>IFERROR(INDEX('（様式１号）３整理番号表'!$T$19:$U$24,MATCH($AT88,'（様式１号）３整理番号表'!$U$19:$U$24,0),1),"")</f>
        <v/>
      </c>
    </row>
    <row r="89" spans="2:53" s="519" customFormat="1" ht="27" customHeight="1">
      <c r="B89" s="1395" t="str">
        <f>$B$41</f>
        <v/>
      </c>
      <c r="C89" s="1395" t="str">
        <f>$B$41</f>
        <v/>
      </c>
      <c r="D89" s="1563"/>
      <c r="E89" s="1564"/>
      <c r="F89" s="1564"/>
      <c r="G89" s="1565"/>
      <c r="H89" s="1543"/>
      <c r="I89" s="1543"/>
      <c r="J89" s="1543"/>
      <c r="K89" s="1543"/>
      <c r="L89" s="1543"/>
      <c r="M89" s="1543"/>
      <c r="N89" s="1543"/>
      <c r="O89" s="1543"/>
      <c r="P89" s="1543"/>
      <c r="Q89" s="1543"/>
      <c r="R89" s="1539">
        <f t="shared" si="12"/>
        <v>0</v>
      </c>
      <c r="S89" s="1539"/>
      <c r="T89" s="1539"/>
      <c r="U89" s="1539"/>
      <c r="V89" s="1560" t="str">
        <f t="shared" ca="1" si="13"/>
        <v/>
      </c>
      <c r="W89" s="1561"/>
      <c r="X89" s="1562"/>
      <c r="Y89" s="1560" t="str">
        <f t="shared" ca="1" si="14"/>
        <v/>
      </c>
      <c r="Z89" s="1561"/>
      <c r="AA89" s="1562"/>
      <c r="AB89" s="1560" t="str">
        <f t="shared" ca="1" si="15"/>
        <v/>
      </c>
      <c r="AC89" s="1561"/>
      <c r="AD89" s="1562"/>
      <c r="AE89" s="1540"/>
      <c r="AF89" s="1541"/>
      <c r="AG89" s="1542"/>
      <c r="AH89" s="1560" t="str">
        <f t="shared" ca="1" si="16"/>
        <v/>
      </c>
      <c r="AI89" s="1561"/>
      <c r="AJ89" s="1562"/>
      <c r="AK89" s="1543"/>
      <c r="AL89" s="1543"/>
      <c r="AM89" s="1543"/>
      <c r="AN89" s="1543"/>
      <c r="AO89" s="862" t="str">
        <f t="shared" si="17"/>
        <v/>
      </c>
      <c r="AP89" s="1544" t="str">
        <f t="shared" si="18"/>
        <v/>
      </c>
      <c r="AQ89" s="1545"/>
      <c r="AR89" s="843"/>
      <c r="AS89" s="844"/>
      <c r="AT89" s="844"/>
      <c r="AU89" s="844"/>
      <c r="AV89" s="845"/>
      <c r="AW89" s="843"/>
      <c r="AX89" s="846"/>
      <c r="AY89" s="847"/>
      <c r="AZ89" s="828" t="str">
        <f>IFERROR(INDEX('（様式１号）３整理番号表'!$T$5:$U$15,MATCH($AS89,'（様式１号）３整理番号表'!$U$5:$U$15,0),1),"")</f>
        <v/>
      </c>
      <c r="BA89" s="828" t="str">
        <f>IFERROR(INDEX('（様式１号）３整理番号表'!$T$19:$U$24,MATCH($AT89,'（様式１号）３整理番号表'!$U$19:$U$24,0),1),"")</f>
        <v/>
      </c>
    </row>
    <row r="90" spans="2:53" s="519" customFormat="1" ht="27" customHeight="1">
      <c r="B90" s="1395" t="str">
        <f>$B$42</f>
        <v/>
      </c>
      <c r="C90" s="1395" t="str">
        <f>$B$42</f>
        <v/>
      </c>
      <c r="D90" s="1563"/>
      <c r="E90" s="1564"/>
      <c r="F90" s="1564"/>
      <c r="G90" s="1565"/>
      <c r="H90" s="1543"/>
      <c r="I90" s="1543"/>
      <c r="J90" s="1543"/>
      <c r="K90" s="1543"/>
      <c r="L90" s="1543"/>
      <c r="M90" s="1543"/>
      <c r="N90" s="1543"/>
      <c r="O90" s="1543"/>
      <c r="P90" s="1543"/>
      <c r="Q90" s="1543"/>
      <c r="R90" s="1539">
        <f t="shared" si="12"/>
        <v>0</v>
      </c>
      <c r="S90" s="1539"/>
      <c r="T90" s="1539"/>
      <c r="U90" s="1539"/>
      <c r="V90" s="1560" t="str">
        <f t="shared" ca="1" si="13"/>
        <v/>
      </c>
      <c r="W90" s="1561"/>
      <c r="X90" s="1562"/>
      <c r="Y90" s="1560" t="str">
        <f t="shared" ca="1" si="14"/>
        <v/>
      </c>
      <c r="Z90" s="1561"/>
      <c r="AA90" s="1562"/>
      <c r="AB90" s="1560" t="str">
        <f t="shared" ca="1" si="15"/>
        <v/>
      </c>
      <c r="AC90" s="1561"/>
      <c r="AD90" s="1562"/>
      <c r="AE90" s="1540"/>
      <c r="AF90" s="1541"/>
      <c r="AG90" s="1542"/>
      <c r="AH90" s="1560" t="str">
        <f t="shared" ca="1" si="16"/>
        <v/>
      </c>
      <c r="AI90" s="1561"/>
      <c r="AJ90" s="1562"/>
      <c r="AK90" s="1543"/>
      <c r="AL90" s="1543"/>
      <c r="AM90" s="1543"/>
      <c r="AN90" s="1543"/>
      <c r="AO90" s="862" t="str">
        <f t="shared" si="17"/>
        <v/>
      </c>
      <c r="AP90" s="1544" t="str">
        <f t="shared" si="18"/>
        <v/>
      </c>
      <c r="AQ90" s="1545"/>
      <c r="AR90" s="843"/>
      <c r="AS90" s="844"/>
      <c r="AT90" s="844"/>
      <c r="AU90" s="844"/>
      <c r="AV90" s="845"/>
      <c r="AW90" s="843"/>
      <c r="AX90" s="846"/>
      <c r="AY90" s="847"/>
      <c r="AZ90" s="828" t="str">
        <f>IFERROR(INDEX('（様式１号）３整理番号表'!$T$5:$U$15,MATCH($AS90,'（様式１号）３整理番号表'!$U$5:$U$15,0),1),"")</f>
        <v/>
      </c>
      <c r="BA90" s="828" t="str">
        <f>IFERROR(INDEX('（様式１号）３整理番号表'!$T$19:$U$24,MATCH($AT90,'（様式１号）３整理番号表'!$U$19:$U$24,0),1),"")</f>
        <v/>
      </c>
    </row>
    <row r="91" spans="2:53" s="519" customFormat="1" ht="27" customHeight="1" thickBot="1">
      <c r="B91" s="1395" t="str">
        <f>$B$43</f>
        <v/>
      </c>
      <c r="C91" s="1395" t="str">
        <f>$B$43</f>
        <v/>
      </c>
      <c r="D91" s="1563"/>
      <c r="E91" s="1564"/>
      <c r="F91" s="1564"/>
      <c r="G91" s="1565"/>
      <c r="H91" s="1543"/>
      <c r="I91" s="1543"/>
      <c r="J91" s="1543"/>
      <c r="K91" s="1543"/>
      <c r="L91" s="1543"/>
      <c r="M91" s="1543"/>
      <c r="N91" s="1543"/>
      <c r="O91" s="1543"/>
      <c r="P91" s="1543"/>
      <c r="Q91" s="1543"/>
      <c r="R91" s="1539">
        <f t="shared" si="12"/>
        <v>0</v>
      </c>
      <c r="S91" s="1539"/>
      <c r="T91" s="1539"/>
      <c r="U91" s="1539"/>
      <c r="V91" s="1560" t="str">
        <f t="shared" ca="1" si="13"/>
        <v/>
      </c>
      <c r="W91" s="1561"/>
      <c r="X91" s="1562"/>
      <c r="Y91" s="1560" t="str">
        <f t="shared" ca="1" si="14"/>
        <v/>
      </c>
      <c r="Z91" s="1561"/>
      <c r="AA91" s="1562"/>
      <c r="AB91" s="1560" t="str">
        <f t="shared" ca="1" si="15"/>
        <v/>
      </c>
      <c r="AC91" s="1561"/>
      <c r="AD91" s="1562"/>
      <c r="AE91" s="1540"/>
      <c r="AF91" s="1541"/>
      <c r="AG91" s="1542"/>
      <c r="AH91" s="1560" t="str">
        <f t="shared" ca="1" si="16"/>
        <v/>
      </c>
      <c r="AI91" s="1561"/>
      <c r="AJ91" s="1562"/>
      <c r="AK91" s="1543"/>
      <c r="AL91" s="1543"/>
      <c r="AM91" s="1543"/>
      <c r="AN91" s="1543"/>
      <c r="AO91" s="862" t="str">
        <f t="shared" si="17"/>
        <v/>
      </c>
      <c r="AP91" s="1544" t="str">
        <f t="shared" si="18"/>
        <v/>
      </c>
      <c r="AQ91" s="1545"/>
      <c r="AR91" s="843"/>
      <c r="AS91" s="844"/>
      <c r="AT91" s="844"/>
      <c r="AU91" s="844"/>
      <c r="AV91" s="845"/>
      <c r="AW91" s="843"/>
      <c r="AX91" s="846"/>
      <c r="AY91" s="847"/>
      <c r="AZ91" s="828" t="str">
        <f>IFERROR(INDEX('（様式１号）３整理番号表'!$T$5:$U$15,MATCH($AS91,'（様式１号）３整理番号表'!$U$5:$U$15,0),1),"")</f>
        <v/>
      </c>
      <c r="BA91" s="828" t="str">
        <f>IFERROR(INDEX('（様式１号）３整理番号表'!$T$19:$U$24,MATCH($AT91,'（様式１号）３整理番号表'!$U$19:$U$24,0),1),"")</f>
        <v/>
      </c>
    </row>
    <row r="92" spans="2:53" s="519" customFormat="1" ht="27" hidden="1" customHeight="1" outlineLevel="1">
      <c r="B92" s="1395" t="str">
        <f>$B$44</f>
        <v/>
      </c>
      <c r="C92" s="1395" t="str">
        <f>$B$44</f>
        <v/>
      </c>
      <c r="D92" s="1563"/>
      <c r="E92" s="1564"/>
      <c r="F92" s="1564"/>
      <c r="G92" s="1565"/>
      <c r="H92" s="1543"/>
      <c r="I92" s="1543"/>
      <c r="J92" s="1543"/>
      <c r="K92" s="1543"/>
      <c r="L92" s="1543"/>
      <c r="M92" s="1543"/>
      <c r="N92" s="1543"/>
      <c r="O92" s="1543"/>
      <c r="P92" s="1543"/>
      <c r="Q92" s="1543"/>
      <c r="R92" s="1566">
        <f t="shared" si="12"/>
        <v>0</v>
      </c>
      <c r="S92" s="1566"/>
      <c r="T92" s="1566"/>
      <c r="U92" s="1566"/>
      <c r="V92" s="1566" t="str">
        <f t="shared" ca="1" si="13"/>
        <v/>
      </c>
      <c r="W92" s="1566"/>
      <c r="X92" s="1566"/>
      <c r="Y92" s="1566" t="str">
        <f t="shared" ca="1" si="14"/>
        <v/>
      </c>
      <c r="Z92" s="1566"/>
      <c r="AA92" s="1566"/>
      <c r="AB92" s="1566" t="str">
        <f t="shared" ca="1" si="15"/>
        <v/>
      </c>
      <c r="AC92" s="1566"/>
      <c r="AD92" s="1566"/>
      <c r="AE92" s="1543"/>
      <c r="AF92" s="1543"/>
      <c r="AG92" s="1543"/>
      <c r="AH92" s="1539" t="str">
        <f t="shared" ca="1" si="16"/>
        <v/>
      </c>
      <c r="AI92" s="1539"/>
      <c r="AJ92" s="1539"/>
      <c r="AK92" s="1573"/>
      <c r="AL92" s="1573"/>
      <c r="AM92" s="1573"/>
      <c r="AN92" s="1573"/>
      <c r="AO92" s="862" t="str">
        <f t="shared" si="17"/>
        <v/>
      </c>
      <c r="AP92" s="1544" t="str">
        <f t="shared" si="18"/>
        <v/>
      </c>
      <c r="AQ92" s="1545"/>
      <c r="AR92" s="843"/>
      <c r="AS92" s="844"/>
      <c r="AT92" s="844"/>
      <c r="AU92" s="844"/>
      <c r="AV92" s="845"/>
      <c r="AW92" s="843"/>
      <c r="AX92" s="846"/>
      <c r="AY92" s="847"/>
      <c r="AZ92" s="828" t="str">
        <f>IFERROR(INDEX('（様式１号）３整理番号表'!$T$5:$U$15,MATCH($AS92,'（様式１号）３整理番号表'!$U$5:$U$15,0),1),"")</f>
        <v/>
      </c>
      <c r="BA92" s="828" t="str">
        <f>IFERROR(INDEX('（様式１号）３整理番号表'!$T$19:$U$24,MATCH($AT92,'（様式１号）３整理番号表'!$U$19:$U$24,0),1),"")</f>
        <v/>
      </c>
    </row>
    <row r="93" spans="2:53" s="519" customFormat="1" ht="27" hidden="1" customHeight="1" outlineLevel="1">
      <c r="B93" s="1395" t="str">
        <f>$B$45</f>
        <v/>
      </c>
      <c r="C93" s="1395" t="str">
        <f>$B$45</f>
        <v/>
      </c>
      <c r="D93" s="1563"/>
      <c r="E93" s="1564"/>
      <c r="F93" s="1564"/>
      <c r="G93" s="1565"/>
      <c r="H93" s="1543"/>
      <c r="I93" s="1543"/>
      <c r="J93" s="1543"/>
      <c r="K93" s="1543"/>
      <c r="L93" s="1543"/>
      <c r="M93" s="1543"/>
      <c r="N93" s="1543"/>
      <c r="O93" s="1543"/>
      <c r="P93" s="1543"/>
      <c r="Q93" s="1543"/>
      <c r="R93" s="1566">
        <f t="shared" si="12"/>
        <v>0</v>
      </c>
      <c r="S93" s="1566"/>
      <c r="T93" s="1566"/>
      <c r="U93" s="1566"/>
      <c r="V93" s="1566" t="str">
        <f t="shared" ca="1" si="13"/>
        <v/>
      </c>
      <c r="W93" s="1566"/>
      <c r="X93" s="1566"/>
      <c r="Y93" s="1566" t="str">
        <f t="shared" ca="1" si="14"/>
        <v/>
      </c>
      <c r="Z93" s="1566"/>
      <c r="AA93" s="1566"/>
      <c r="AB93" s="1566" t="str">
        <f t="shared" ca="1" si="15"/>
        <v/>
      </c>
      <c r="AC93" s="1566"/>
      <c r="AD93" s="1566"/>
      <c r="AE93" s="1543"/>
      <c r="AF93" s="1543"/>
      <c r="AG93" s="1543"/>
      <c r="AH93" s="1539" t="str">
        <f t="shared" ca="1" si="16"/>
        <v/>
      </c>
      <c r="AI93" s="1539"/>
      <c r="AJ93" s="1539"/>
      <c r="AK93" s="1543"/>
      <c r="AL93" s="1543"/>
      <c r="AM93" s="1543"/>
      <c r="AN93" s="1543"/>
      <c r="AO93" s="862" t="str">
        <f t="shared" si="17"/>
        <v/>
      </c>
      <c r="AP93" s="1544" t="str">
        <f t="shared" si="18"/>
        <v/>
      </c>
      <c r="AQ93" s="1545"/>
      <c r="AR93" s="843"/>
      <c r="AS93" s="844"/>
      <c r="AT93" s="844"/>
      <c r="AU93" s="844"/>
      <c r="AV93" s="845"/>
      <c r="AW93" s="843"/>
      <c r="AX93" s="846"/>
      <c r="AY93" s="847"/>
      <c r="AZ93" s="828" t="str">
        <f>IFERROR(INDEX('（様式１号）３整理番号表'!$T$5:$U$15,MATCH($AS93,'（様式１号）３整理番号表'!$U$5:$U$15,0),1),"")</f>
        <v/>
      </c>
      <c r="BA93" s="828" t="str">
        <f>IFERROR(INDEX('（様式１号）３整理番号表'!$T$19:$U$24,MATCH($AT93,'（様式１号）３整理番号表'!$U$19:$U$24,0),1),"")</f>
        <v/>
      </c>
    </row>
    <row r="94" spans="2:53" s="519" customFormat="1" ht="27" hidden="1" customHeight="1" outlineLevel="1" thickBot="1">
      <c r="B94" s="1567" t="str">
        <f>$B$46</f>
        <v/>
      </c>
      <c r="C94" s="1567" t="str">
        <f>$B$46</f>
        <v/>
      </c>
      <c r="D94" s="1568"/>
      <c r="E94" s="1569"/>
      <c r="F94" s="1569"/>
      <c r="G94" s="1570"/>
      <c r="H94" s="1571"/>
      <c r="I94" s="1571"/>
      <c r="J94" s="1571"/>
      <c r="K94" s="1571"/>
      <c r="L94" s="1571"/>
      <c r="M94" s="1571"/>
      <c r="N94" s="1571"/>
      <c r="O94" s="1571"/>
      <c r="P94" s="1571"/>
      <c r="Q94" s="1571"/>
      <c r="R94" s="1572">
        <f t="shared" si="12"/>
        <v>0</v>
      </c>
      <c r="S94" s="1572"/>
      <c r="T94" s="1572"/>
      <c r="U94" s="1572"/>
      <c r="V94" s="1572" t="str">
        <f t="shared" ca="1" si="13"/>
        <v/>
      </c>
      <c r="W94" s="1572"/>
      <c r="X94" s="1572"/>
      <c r="Y94" s="1572" t="str">
        <f t="shared" ca="1" si="14"/>
        <v/>
      </c>
      <c r="Z94" s="1572"/>
      <c r="AA94" s="1572"/>
      <c r="AB94" s="1572" t="str">
        <f t="shared" ca="1" si="15"/>
        <v/>
      </c>
      <c r="AC94" s="1572"/>
      <c r="AD94" s="1572"/>
      <c r="AE94" s="1571"/>
      <c r="AF94" s="1571"/>
      <c r="AG94" s="1571"/>
      <c r="AH94" s="1585" t="str">
        <f t="shared" ca="1" si="16"/>
        <v/>
      </c>
      <c r="AI94" s="1585"/>
      <c r="AJ94" s="1585"/>
      <c r="AK94" s="1571"/>
      <c r="AL94" s="1571"/>
      <c r="AM94" s="1571"/>
      <c r="AN94" s="1571"/>
      <c r="AO94" s="862" t="str">
        <f t="shared" si="17"/>
        <v/>
      </c>
      <c r="AP94" s="1544" t="str">
        <f t="shared" si="18"/>
        <v/>
      </c>
      <c r="AQ94" s="1545"/>
      <c r="AR94" s="843"/>
      <c r="AS94" s="844"/>
      <c r="AT94" s="844"/>
      <c r="AU94" s="844"/>
      <c r="AV94" s="845"/>
      <c r="AW94" s="843"/>
      <c r="AX94" s="846"/>
      <c r="AY94" s="847"/>
      <c r="AZ94" s="828" t="str">
        <f>IFERROR(INDEX('（様式１号）３整理番号表'!$T$5:$U$15,MATCH($AS94,'（様式１号）３整理番号表'!$U$5:$U$15,0),1),"")</f>
        <v/>
      </c>
      <c r="BA94" s="828" t="str">
        <f>IFERROR(INDEX('（様式１号）３整理番号表'!$T$19:$U$24,MATCH($AT94,'（様式１号）３整理番号表'!$U$19:$U$24,0),1),"")</f>
        <v/>
      </c>
    </row>
    <row r="95" spans="2:53" s="519" customFormat="1" ht="27" customHeight="1" collapsed="1" thickTop="1">
      <c r="B95" s="1581" t="s">
        <v>207</v>
      </c>
      <c r="C95" s="1581"/>
      <c r="D95" s="1582">
        <f>SUM(D85:G94)</f>
        <v>0</v>
      </c>
      <c r="E95" s="1583"/>
      <c r="F95" s="1583"/>
      <c r="G95" s="1584"/>
      <c r="H95" s="1574"/>
      <c r="I95" s="1575"/>
      <c r="J95" s="1575"/>
      <c r="K95" s="1576"/>
      <c r="L95" s="1574"/>
      <c r="M95" s="1575"/>
      <c r="N95" s="1576"/>
      <c r="O95" s="1574"/>
      <c r="P95" s="1575"/>
      <c r="Q95" s="1576"/>
      <c r="R95" s="1574">
        <f>SUM(R85:U94)</f>
        <v>0</v>
      </c>
      <c r="S95" s="1575"/>
      <c r="T95" s="1575"/>
      <c r="U95" s="1576"/>
      <c r="V95" s="1574">
        <f ca="1">SUM(V85:X94)</f>
        <v>0</v>
      </c>
      <c r="W95" s="1575"/>
      <c r="X95" s="1576"/>
      <c r="Y95" s="1574">
        <f ca="1">SUM(Y85:AA94)</f>
        <v>0</v>
      </c>
      <c r="Z95" s="1575"/>
      <c r="AA95" s="1576"/>
      <c r="AB95" s="1574">
        <f ca="1">SUM(AB85:AD94)</f>
        <v>0</v>
      </c>
      <c r="AC95" s="1575"/>
      <c r="AD95" s="1576"/>
      <c r="AE95" s="1574">
        <f>SUM(AE85:AG94)</f>
        <v>0</v>
      </c>
      <c r="AF95" s="1575"/>
      <c r="AG95" s="1576"/>
      <c r="AH95" s="1574">
        <f ca="1">SUM(AH85:AJ94)</f>
        <v>0</v>
      </c>
      <c r="AI95" s="1575"/>
      <c r="AJ95" s="1576"/>
      <c r="AK95" s="1577">
        <f>SUM(AK85:AN94)</f>
        <v>0</v>
      </c>
      <c r="AL95" s="1577"/>
      <c r="AM95" s="1577"/>
      <c r="AN95" s="1577"/>
      <c r="AQ95" s="643"/>
      <c r="AR95" s="643"/>
      <c r="AS95" s="643"/>
    </row>
    <row r="96" spans="2:53" s="510" customFormat="1" ht="11.25">
      <c r="B96" s="1578" t="s">
        <v>27</v>
      </c>
      <c r="C96" s="1578"/>
      <c r="D96" s="1579" t="s">
        <v>634</v>
      </c>
      <c r="E96" s="1579"/>
      <c r="F96" s="1579"/>
      <c r="G96" s="1579"/>
      <c r="H96" s="1579"/>
      <c r="I96" s="1579"/>
      <c r="J96" s="1579"/>
      <c r="K96" s="1579"/>
      <c r="L96" s="1579"/>
      <c r="M96" s="1579"/>
      <c r="N96" s="1579"/>
      <c r="O96" s="1579"/>
      <c r="P96" s="1579"/>
      <c r="Q96" s="1579"/>
      <c r="R96" s="1579"/>
      <c r="S96" s="1579"/>
      <c r="T96" s="1579"/>
      <c r="U96" s="1579"/>
      <c r="V96" s="1579"/>
      <c r="W96" s="1579"/>
      <c r="X96" s="1579"/>
      <c r="Y96" s="1579"/>
      <c r="Z96" s="1579"/>
      <c r="AA96" s="1579"/>
      <c r="AB96" s="1579"/>
      <c r="AC96" s="1579"/>
      <c r="AD96" s="1579"/>
      <c r="AE96" s="1579"/>
      <c r="AF96" s="1579"/>
      <c r="AG96" s="1579"/>
      <c r="AH96" s="1579"/>
      <c r="AI96" s="1579"/>
      <c r="AJ96" s="1579"/>
      <c r="AK96" s="1580"/>
      <c r="AL96" s="1580"/>
      <c r="AM96" s="585"/>
      <c r="AP96" s="538"/>
    </row>
    <row r="97" spans="1:58" s="510" customFormat="1" ht="9.9499999999999993" customHeight="1">
      <c r="B97" s="539"/>
      <c r="C97" s="854"/>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5"/>
    </row>
    <row r="98" spans="1:58" s="496" customFormat="1" ht="14.1" customHeight="1">
      <c r="B98" s="540" t="s">
        <v>635</v>
      </c>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row>
    <row r="99" spans="1:58" s="496" customFormat="1" ht="15" customHeight="1">
      <c r="B99" s="540" t="s">
        <v>636</v>
      </c>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row>
    <row r="100" spans="1:58" s="496" customFormat="1" ht="36" customHeight="1">
      <c r="B100" s="1386" t="s">
        <v>659</v>
      </c>
      <c r="C100" s="1408"/>
      <c r="D100" s="1408"/>
      <c r="E100" s="1408"/>
      <c r="F100" s="1408"/>
      <c r="G100" s="1408"/>
      <c r="H100" s="1408"/>
      <c r="I100" s="1408"/>
      <c r="J100" s="1387"/>
      <c r="K100" s="1428" t="s">
        <v>639</v>
      </c>
      <c r="L100" s="1444"/>
      <c r="M100" s="1444"/>
      <c r="N100" s="1429"/>
      <c r="O100" s="1428" t="s">
        <v>640</v>
      </c>
      <c r="P100" s="1444"/>
      <c r="Q100" s="1429"/>
      <c r="R100" s="1428" t="s">
        <v>641</v>
      </c>
      <c r="S100" s="1444"/>
      <c r="T100" s="1444"/>
      <c r="U100" s="1429"/>
      <c r="V100" s="1428" t="s">
        <v>642</v>
      </c>
      <c r="W100" s="1444"/>
      <c r="X100" s="1444"/>
      <c r="Y100" s="1429"/>
      <c r="Z100" s="1428" t="s">
        <v>8228</v>
      </c>
      <c r="AA100" s="1444"/>
      <c r="AB100" s="1444"/>
      <c r="AC100" s="1429"/>
      <c r="AD100" s="1428" t="s">
        <v>644</v>
      </c>
      <c r="AE100" s="1429"/>
      <c r="AF100" s="1428" t="s">
        <v>645</v>
      </c>
      <c r="AG100" s="1444"/>
      <c r="AH100" s="1444"/>
      <c r="AI100" s="1444"/>
      <c r="AJ100" s="1429"/>
      <c r="AK100" s="1428" t="s">
        <v>646</v>
      </c>
      <c r="AL100" s="1444"/>
      <c r="AM100" s="1444"/>
      <c r="AN100" s="1429"/>
      <c r="AP100" s="642" t="s">
        <v>633</v>
      </c>
      <c r="AT100" s="542"/>
      <c r="AU100" s="542"/>
      <c r="AV100" s="542"/>
      <c r="AW100" s="542"/>
      <c r="AX100" s="542"/>
      <c r="AY100" s="542"/>
      <c r="AZ100" s="542"/>
      <c r="BA100" s="542"/>
      <c r="BB100" s="542"/>
      <c r="BC100" s="542"/>
      <c r="BD100" s="542"/>
    </row>
    <row r="101" spans="1:58" s="496" customFormat="1" ht="43.5" customHeight="1">
      <c r="B101" s="779" t="s">
        <v>477</v>
      </c>
      <c r="C101" s="1594" t="str">
        <f>BC109</f>
        <v>２① 被災農業者の農業経営の維持</v>
      </c>
      <c r="D101" s="1595"/>
      <c r="E101" s="1595"/>
      <c r="F101" s="1595"/>
      <c r="G101" s="1595"/>
      <c r="H101" s="1595"/>
      <c r="I101" s="1595"/>
      <c r="J101" s="1596"/>
      <c r="K101" s="1597" t="str">
        <f>IF(B101="□","",1)</f>
        <v/>
      </c>
      <c r="L101" s="1598"/>
      <c r="M101" s="1598"/>
      <c r="N101" s="592" t="s">
        <v>8227</v>
      </c>
      <c r="O101" s="1591" t="str">
        <f>IF(B101="□","",5)</f>
        <v/>
      </c>
      <c r="P101" s="1592"/>
      <c r="Q101" s="1593"/>
      <c r="R101" s="1597" t="str">
        <f>IF(B101="□","",1)</f>
        <v/>
      </c>
      <c r="S101" s="1598"/>
      <c r="T101" s="1598"/>
      <c r="U101" s="592" t="s">
        <v>8227</v>
      </c>
      <c r="V101" s="1599"/>
      <c r="W101" s="1600"/>
      <c r="X101" s="1600"/>
      <c r="Y101" s="592" t="s">
        <v>8227</v>
      </c>
      <c r="Z101" s="1599"/>
      <c r="AA101" s="1600"/>
      <c r="AB101" s="1600"/>
      <c r="AC101" s="592" t="s">
        <v>8227</v>
      </c>
      <c r="AD101" s="1586" t="str">
        <f>IFERROR(IF(Z101&lt;&gt;"",Z101/K101,IF(V101&lt;&gt;"",V101/K101,R101/K101)),"")</f>
        <v/>
      </c>
      <c r="AE101" s="1587"/>
      <c r="AF101" s="1588"/>
      <c r="AG101" s="1589"/>
      <c r="AH101" s="1589"/>
      <c r="AI101" s="1589"/>
      <c r="AJ101" s="1590"/>
      <c r="AK101" s="1591" t="s">
        <v>8229</v>
      </c>
      <c r="AL101" s="1592"/>
      <c r="AM101" s="1592"/>
      <c r="AN101" s="1593"/>
      <c r="AP101" s="614" t="s">
        <v>8230</v>
      </c>
      <c r="AQ101" s="543"/>
      <c r="AR101" s="543"/>
      <c r="AS101" s="543"/>
      <c r="AT101" s="543"/>
      <c r="AU101" s="543"/>
      <c r="AV101" s="543"/>
      <c r="AW101" s="544"/>
      <c r="AX101" s="544"/>
      <c r="AY101" s="543"/>
      <c r="AZ101" s="543"/>
      <c r="BA101" s="544"/>
      <c r="BB101" s="544"/>
      <c r="BC101" s="543"/>
      <c r="BD101" s="543"/>
    </row>
    <row r="102" spans="1:58" s="496" customFormat="1" ht="12">
      <c r="B102" s="540" t="s">
        <v>637</v>
      </c>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row>
    <row r="103" spans="1:58" s="496" customFormat="1" ht="18" customHeight="1">
      <c r="B103" s="1428" t="s">
        <v>638</v>
      </c>
      <c r="C103" s="1444"/>
      <c r="D103" s="1444"/>
      <c r="E103" s="1444"/>
      <c r="F103" s="1444"/>
      <c r="G103" s="1444"/>
      <c r="H103" s="1444"/>
      <c r="I103" s="1444"/>
      <c r="J103" s="1429"/>
      <c r="K103" s="1428" t="s">
        <v>639</v>
      </c>
      <c r="L103" s="1444"/>
      <c r="M103" s="1444"/>
      <c r="N103" s="1429"/>
      <c r="O103" s="1428" t="s">
        <v>640</v>
      </c>
      <c r="P103" s="1444"/>
      <c r="Q103" s="1429"/>
      <c r="R103" s="1428" t="s">
        <v>641</v>
      </c>
      <c r="S103" s="1444"/>
      <c r="T103" s="1444"/>
      <c r="U103" s="1429"/>
      <c r="V103" s="1428" t="s">
        <v>642</v>
      </c>
      <c r="W103" s="1444"/>
      <c r="X103" s="1444"/>
      <c r="Y103" s="1429"/>
      <c r="Z103" s="1428" t="s">
        <v>643</v>
      </c>
      <c r="AA103" s="1444"/>
      <c r="AB103" s="1444"/>
      <c r="AC103" s="1429"/>
      <c r="AD103" s="1428" t="s">
        <v>644</v>
      </c>
      <c r="AE103" s="1429"/>
      <c r="AF103" s="1428" t="s">
        <v>645</v>
      </c>
      <c r="AG103" s="1444"/>
      <c r="AH103" s="1444"/>
      <c r="AI103" s="1444"/>
      <c r="AJ103" s="1429"/>
      <c r="AK103" s="1428" t="s">
        <v>646</v>
      </c>
      <c r="AL103" s="1444"/>
      <c r="AM103" s="1444"/>
      <c r="AN103" s="1429"/>
      <c r="AO103" s="853"/>
      <c r="AP103" s="588"/>
      <c r="AQ103" s="1610" t="s">
        <v>266</v>
      </c>
      <c r="AR103" s="1610"/>
      <c r="AS103" s="1610"/>
      <c r="AT103" s="1610"/>
      <c r="AU103" s="1610"/>
      <c r="AV103" s="1610"/>
      <c r="AW103" s="1610"/>
      <c r="AX103" s="1610"/>
      <c r="AY103" s="1610"/>
      <c r="AZ103" s="1610"/>
      <c r="BA103" s="1610"/>
      <c r="BB103" s="1610"/>
      <c r="BC103" s="1611" t="s">
        <v>383</v>
      </c>
      <c r="BD103" s="1611"/>
    </row>
    <row r="104" spans="1:58" s="496" customFormat="1" ht="18" customHeight="1">
      <c r="B104" s="1430"/>
      <c r="C104" s="1448"/>
      <c r="D104" s="1448"/>
      <c r="E104" s="1448"/>
      <c r="F104" s="1448"/>
      <c r="G104" s="1448"/>
      <c r="H104" s="1448"/>
      <c r="I104" s="1448"/>
      <c r="J104" s="1431"/>
      <c r="K104" s="1430"/>
      <c r="L104" s="1448"/>
      <c r="M104" s="1448"/>
      <c r="N104" s="1431"/>
      <c r="O104" s="1430"/>
      <c r="P104" s="1448"/>
      <c r="Q104" s="1431"/>
      <c r="R104" s="1430"/>
      <c r="S104" s="1448"/>
      <c r="T104" s="1448"/>
      <c r="U104" s="1431"/>
      <c r="V104" s="1430"/>
      <c r="W104" s="1448"/>
      <c r="X104" s="1448"/>
      <c r="Y104" s="1431"/>
      <c r="Z104" s="1430"/>
      <c r="AA104" s="1448"/>
      <c r="AB104" s="1448"/>
      <c r="AC104" s="1431"/>
      <c r="AD104" s="1430"/>
      <c r="AE104" s="1431"/>
      <c r="AF104" s="1430"/>
      <c r="AG104" s="1448"/>
      <c r="AH104" s="1448"/>
      <c r="AI104" s="1448"/>
      <c r="AJ104" s="1431"/>
      <c r="AK104" s="1430"/>
      <c r="AL104" s="1448"/>
      <c r="AM104" s="1448"/>
      <c r="AN104" s="1431"/>
      <c r="AO104" s="853"/>
      <c r="AP104" s="860" t="s">
        <v>0</v>
      </c>
      <c r="AQ104" s="589" t="s">
        <v>409</v>
      </c>
      <c r="AR104" s="589" t="s">
        <v>282</v>
      </c>
      <c r="AS104" s="590" t="s">
        <v>285</v>
      </c>
      <c r="AT104" s="590" t="s">
        <v>283</v>
      </c>
      <c r="AU104" s="590" t="s">
        <v>284</v>
      </c>
      <c r="AV104" s="589" t="s">
        <v>286</v>
      </c>
      <c r="AW104" s="589" t="s">
        <v>287</v>
      </c>
      <c r="AX104" s="589" t="s">
        <v>288</v>
      </c>
      <c r="AY104" s="589" t="s">
        <v>289</v>
      </c>
      <c r="AZ104" s="589" t="s">
        <v>290</v>
      </c>
      <c r="BA104" s="589" t="s">
        <v>291</v>
      </c>
      <c r="BB104" s="589" t="s">
        <v>292</v>
      </c>
      <c r="BC104" s="591" t="s">
        <v>293</v>
      </c>
      <c r="BD104" s="591" t="s">
        <v>294</v>
      </c>
      <c r="BF104" s="589" t="s">
        <v>285</v>
      </c>
    </row>
    <row r="105" spans="1:58" s="496" customFormat="1" ht="40.5" customHeight="1">
      <c r="B105" s="567" t="s">
        <v>477</v>
      </c>
      <c r="C105" s="1594" t="str">
        <f>AS111</f>
        <v>経営面積の拡大</v>
      </c>
      <c r="D105" s="1595"/>
      <c r="E105" s="1595"/>
      <c r="F105" s="1595"/>
      <c r="G105" s="1595"/>
      <c r="H105" s="1595"/>
      <c r="I105" s="1595"/>
      <c r="J105" s="1596"/>
      <c r="K105" s="1612" t="str">
        <f>IF($B$105="■",$I$23,"")</f>
        <v/>
      </c>
      <c r="L105" s="1613"/>
      <c r="M105" s="1613"/>
      <c r="N105" s="871">
        <f>$K$23</f>
        <v>0</v>
      </c>
      <c r="O105" s="1614"/>
      <c r="P105" s="1615"/>
      <c r="Q105" s="1616"/>
      <c r="R105" s="1612"/>
      <c r="S105" s="1613"/>
      <c r="T105" s="1613"/>
      <c r="U105" s="905">
        <f>$N$105</f>
        <v>0</v>
      </c>
      <c r="V105" s="1612"/>
      <c r="W105" s="1613"/>
      <c r="X105" s="1613"/>
      <c r="Y105" s="905">
        <f>$N$105</f>
        <v>0</v>
      </c>
      <c r="Z105" s="1612"/>
      <c r="AA105" s="1613"/>
      <c r="AB105" s="1613"/>
      <c r="AC105" s="907">
        <f>$N$105</f>
        <v>0</v>
      </c>
      <c r="AD105" s="1624" t="str">
        <f>IFERROR(Z105/K105,"")</f>
        <v/>
      </c>
      <c r="AE105" s="1625"/>
      <c r="AF105" s="1637"/>
      <c r="AG105" s="1638"/>
      <c r="AH105" s="1638"/>
      <c r="AI105" s="1638"/>
      <c r="AJ105" s="1639"/>
      <c r="AK105" s="1640"/>
      <c r="AL105" s="1641"/>
      <c r="AM105" s="1641"/>
      <c r="AN105" s="1642"/>
      <c r="AO105" s="853"/>
      <c r="AP105" s="860" t="s">
        <v>48</v>
      </c>
      <c r="AQ105" s="859" t="s">
        <v>95</v>
      </c>
      <c r="AR105" s="859" t="s">
        <v>98</v>
      </c>
      <c r="AS105" s="859" t="s">
        <v>18</v>
      </c>
      <c r="AT105" s="859" t="s">
        <v>99</v>
      </c>
      <c r="AU105" s="859" t="s">
        <v>102</v>
      </c>
      <c r="AV105" s="859" t="s">
        <v>164</v>
      </c>
      <c r="AW105" s="859" t="s">
        <v>19</v>
      </c>
      <c r="AX105" s="859" t="s">
        <v>166</v>
      </c>
      <c r="AY105" s="859" t="s">
        <v>647</v>
      </c>
      <c r="AZ105" s="859" t="s">
        <v>648</v>
      </c>
      <c r="BA105" s="859" t="s">
        <v>649</v>
      </c>
      <c r="BB105" s="859" t="s">
        <v>650</v>
      </c>
      <c r="BC105" s="859" t="s">
        <v>113</v>
      </c>
      <c r="BD105" s="859" t="s">
        <v>278</v>
      </c>
      <c r="BF105" s="858" t="s">
        <v>18</v>
      </c>
    </row>
    <row r="106" spans="1:58" s="496" customFormat="1" ht="40.5" customHeight="1">
      <c r="A106" s="1601"/>
      <c r="B106" s="567" t="s">
        <v>477</v>
      </c>
      <c r="C106" s="1602" t="str">
        <f>AR111</f>
        <v>農産物の価値向上</v>
      </c>
      <c r="D106" s="1603"/>
      <c r="E106" s="1603"/>
      <c r="F106" s="1603"/>
      <c r="G106" s="1603"/>
      <c r="H106" s="1603"/>
      <c r="I106" s="1603"/>
      <c r="J106" s="1604"/>
      <c r="K106" s="1605"/>
      <c r="L106" s="1606"/>
      <c r="M106" s="1606"/>
      <c r="N106" s="592" t="s">
        <v>652</v>
      </c>
      <c r="O106" s="1607"/>
      <c r="P106" s="1608"/>
      <c r="Q106" s="1609"/>
      <c r="R106" s="1605"/>
      <c r="S106" s="1606"/>
      <c r="T106" s="1606"/>
      <c r="U106" s="592" t="s">
        <v>652</v>
      </c>
      <c r="V106" s="1605"/>
      <c r="W106" s="1606"/>
      <c r="X106" s="1606"/>
      <c r="Y106" s="592" t="s">
        <v>652</v>
      </c>
      <c r="Z106" s="1605"/>
      <c r="AA106" s="1606"/>
      <c r="AB106" s="1606"/>
      <c r="AC106" s="592" t="s">
        <v>652</v>
      </c>
      <c r="AD106" s="1624" t="str">
        <f>IFERROR(Z106/K106,"")</f>
        <v/>
      </c>
      <c r="AE106" s="1625"/>
      <c r="AF106" s="1626"/>
      <c r="AG106" s="1627"/>
      <c r="AH106" s="1627"/>
      <c r="AI106" s="1627"/>
      <c r="AJ106" s="1628"/>
      <c r="AK106" s="1626"/>
      <c r="AL106" s="1627"/>
      <c r="AM106" s="1627"/>
      <c r="AN106" s="1628"/>
      <c r="AO106" s="545"/>
    </row>
    <row r="107" spans="1:58" s="496" customFormat="1" ht="40.5" customHeight="1">
      <c r="A107" s="1601"/>
      <c r="B107" s="567" t="s">
        <v>477</v>
      </c>
      <c r="C107" s="1629" t="s">
        <v>2192</v>
      </c>
      <c r="D107" s="1630"/>
      <c r="E107" s="1631"/>
      <c r="F107" s="1631"/>
      <c r="G107" s="1631"/>
      <c r="H107" s="1631"/>
      <c r="I107" s="1631"/>
      <c r="J107" s="863" t="s">
        <v>469</v>
      </c>
      <c r="K107" s="1632"/>
      <c r="L107" s="1633"/>
      <c r="M107" s="1633"/>
      <c r="N107" s="906" t="str">
        <f>IF($E107="","",INDEX($AT$108:$BB$108,1,MATCH($E$107,$AT$111:$BB$111,0)))</f>
        <v/>
      </c>
      <c r="O107" s="1634"/>
      <c r="P107" s="1635"/>
      <c r="Q107" s="1636"/>
      <c r="R107" s="1632"/>
      <c r="S107" s="1633"/>
      <c r="T107" s="1633"/>
      <c r="U107" s="906" t="str">
        <f>IF($E107="","",INDEX($AT$108:$BB$108,1,MATCH($E$107,$AT$111:$BB$111,0)))</f>
        <v/>
      </c>
      <c r="V107" s="1632"/>
      <c r="W107" s="1633"/>
      <c r="X107" s="1633"/>
      <c r="Y107" s="906" t="str">
        <f>IF($E107="","",INDEX($AT$108:$BB$108,1,MATCH($E$107,$AT$111:$BB$111,0)))</f>
        <v/>
      </c>
      <c r="Z107" s="1632"/>
      <c r="AA107" s="1633"/>
      <c r="AB107" s="1633"/>
      <c r="AC107" s="906" t="str">
        <f>IF($E107="","",INDEX($AT$108:$BB$108,1,MATCH($E$107,$AT$111:$BB$111,0)))</f>
        <v/>
      </c>
      <c r="AD107" s="631"/>
      <c r="AE107" s="632"/>
      <c r="AF107" s="1617"/>
      <c r="AG107" s="1617"/>
      <c r="AH107" s="1617"/>
      <c r="AI107" s="1617"/>
      <c r="AJ107" s="1617"/>
      <c r="AK107" s="1618"/>
      <c r="AL107" s="1618"/>
      <c r="AM107" s="1618"/>
      <c r="AN107" s="1618"/>
      <c r="AO107" s="853"/>
    </row>
    <row r="108" spans="1:58" s="541" customFormat="1" ht="20.100000000000001" customHeight="1">
      <c r="B108" s="1619" t="s">
        <v>491</v>
      </c>
      <c r="C108" s="1619"/>
      <c r="D108" s="1620" t="s">
        <v>656</v>
      </c>
      <c r="E108" s="1620"/>
      <c r="F108" s="1620"/>
      <c r="G108" s="1620"/>
      <c r="H108" s="1620"/>
      <c r="I108" s="1620"/>
      <c r="J108" s="1620"/>
      <c r="K108" s="1620"/>
      <c r="L108" s="1620"/>
      <c r="M108" s="1620"/>
      <c r="N108" s="1620"/>
      <c r="O108" s="1620"/>
      <c r="P108" s="1620"/>
      <c r="Q108" s="1620"/>
      <c r="R108" s="1620"/>
      <c r="S108" s="1620"/>
      <c r="T108" s="1620"/>
      <c r="U108" s="1620"/>
      <c r="V108" s="1620"/>
      <c r="W108" s="1620"/>
      <c r="X108" s="1620"/>
      <c r="Y108" s="1620"/>
      <c r="Z108" s="1620"/>
      <c r="AA108" s="1620"/>
      <c r="AB108" s="1620"/>
      <c r="AC108" s="1620"/>
      <c r="AD108" s="1620"/>
      <c r="AE108" s="1620"/>
      <c r="AF108" s="1620"/>
      <c r="AG108" s="1620"/>
      <c r="AH108" s="1620"/>
      <c r="AI108" s="1620"/>
      <c r="AJ108" s="1620"/>
      <c r="AK108" s="1620"/>
      <c r="AL108" s="1620"/>
      <c r="AM108" s="547"/>
      <c r="AP108" s="860" t="s">
        <v>93</v>
      </c>
      <c r="AQ108" s="855" t="s">
        <v>96</v>
      </c>
      <c r="AR108" s="855" t="s">
        <v>96</v>
      </c>
      <c r="AS108" s="855" t="s">
        <v>25</v>
      </c>
      <c r="AT108" s="855" t="s">
        <v>100</v>
      </c>
      <c r="AU108" s="855" t="s">
        <v>96</v>
      </c>
      <c r="AV108" s="855" t="s">
        <v>165</v>
      </c>
      <c r="AW108" s="546"/>
      <c r="AX108" s="546"/>
      <c r="AY108" s="855" t="s">
        <v>651</v>
      </c>
      <c r="AZ108" s="855" t="s">
        <v>25</v>
      </c>
      <c r="BA108" s="546"/>
      <c r="BB108" s="546"/>
      <c r="BC108" s="855" t="s">
        <v>108</v>
      </c>
      <c r="BD108" s="855"/>
      <c r="BE108" s="496"/>
      <c r="BF108" s="855" t="s">
        <v>25</v>
      </c>
    </row>
    <row r="109" spans="1:58">
      <c r="AP109" s="1621" t="s">
        <v>653</v>
      </c>
      <c r="AQ109" s="1623" t="str">
        <f t="shared" ref="AQ109:BD109" si="19">AQ104&amp;" "&amp;AQ105</f>
        <v>１① 付加価値額の拡大</v>
      </c>
      <c r="AR109" s="1623" t="str">
        <f t="shared" si="19"/>
        <v>１② 農産物の価値向上</v>
      </c>
      <c r="AS109" s="1623" t="str">
        <f t="shared" si="19"/>
        <v>１⑤ 経営面積の拡大</v>
      </c>
      <c r="AT109" s="1623" t="str">
        <f t="shared" si="19"/>
        <v>１③ 単位面積当たり収量の増加</v>
      </c>
      <c r="AU109" s="1647" t="str">
        <f t="shared" si="19"/>
        <v>１④ 経営コストの縮減</v>
      </c>
      <c r="AV109" s="1623" t="str">
        <f t="shared" si="19"/>
        <v>１⑥ 労働時間の短縮</v>
      </c>
      <c r="AW109" s="1623" t="str">
        <f t="shared" si="19"/>
        <v>１⑦ア 農業経営の法人化</v>
      </c>
      <c r="AX109" s="1623" t="str">
        <f t="shared" si="19"/>
        <v>１⑦イ 青色申告の実施</v>
      </c>
      <c r="AY109" s="1623" t="str">
        <f t="shared" si="19"/>
        <v>１⑦ウ 温室効果ガスの削減等</v>
      </c>
      <c r="AZ109" s="1623" t="str">
        <f t="shared" si="19"/>
        <v>１⑦エ 有機ＪＡＳ認証面積の拡大</v>
      </c>
      <c r="BA109" s="1623" t="str">
        <f t="shared" si="19"/>
        <v>１⑧ア 生産・加工・販売の一体化</v>
      </c>
      <c r="BB109" s="1623" t="str">
        <f t="shared" si="19"/>
        <v>１⑧イ 異分野の事業者との連携</v>
      </c>
      <c r="BC109" s="1646" t="str">
        <f t="shared" si="19"/>
        <v>２① 被災農業者の農業経営の維持</v>
      </c>
      <c r="BD109" s="1623" t="str">
        <f t="shared" si="19"/>
        <v>２② 農業経営の改善を図るための取組</v>
      </c>
      <c r="BE109" s="496"/>
      <c r="BF109" s="1623" t="str">
        <f>BF104&amp;" "&amp;BF105</f>
        <v>１⑤ 経営面積の拡大</v>
      </c>
    </row>
    <row r="110" spans="1:58" s="549" customFormat="1" ht="12">
      <c r="B110" s="540" t="s">
        <v>657</v>
      </c>
      <c r="AO110" s="548"/>
      <c r="AP110" s="1622"/>
      <c r="AQ110" s="1623"/>
      <c r="AR110" s="1623"/>
      <c r="AS110" s="1623"/>
      <c r="AT110" s="1623"/>
      <c r="AU110" s="1648"/>
      <c r="AV110" s="1623"/>
      <c r="AW110" s="1623"/>
      <c r="AX110" s="1623"/>
      <c r="AY110" s="1623"/>
      <c r="AZ110" s="1623"/>
      <c r="BA110" s="1623"/>
      <c r="BB110" s="1623"/>
      <c r="BC110" s="1646"/>
      <c r="BD110" s="1623"/>
      <c r="BE110" s="496"/>
      <c r="BF110" s="1623"/>
    </row>
    <row r="111" spans="1:58" s="496" customFormat="1" ht="15" customHeight="1">
      <c r="B111" s="540" t="s">
        <v>2193</v>
      </c>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P111" s="1621" t="s">
        <v>654</v>
      </c>
      <c r="AQ111" s="1643"/>
      <c r="AR111" s="1644" t="str">
        <f t="shared" ref="AR111:BB111" si="20">AR105</f>
        <v>農産物の価値向上</v>
      </c>
      <c r="AS111" s="1644" t="str">
        <f t="shared" si="20"/>
        <v>経営面積の拡大</v>
      </c>
      <c r="AT111" s="1645" t="str">
        <f t="shared" si="20"/>
        <v>単位面積当たり収量の増加</v>
      </c>
      <c r="AU111" s="1645" t="str">
        <f t="shared" si="20"/>
        <v>経営コストの縮減</v>
      </c>
      <c r="AV111" s="1645" t="str">
        <f t="shared" si="20"/>
        <v>労働時間の短縮</v>
      </c>
      <c r="AW111" s="1645" t="str">
        <f t="shared" si="20"/>
        <v>農業経営の法人化</v>
      </c>
      <c r="AX111" s="1645" t="str">
        <f t="shared" si="20"/>
        <v>青色申告の実施</v>
      </c>
      <c r="AY111" s="1645" t="str">
        <f t="shared" si="20"/>
        <v>温室効果ガスの削減等</v>
      </c>
      <c r="AZ111" s="1645" t="str">
        <f t="shared" si="20"/>
        <v>有機ＪＡＳ認証面積の拡大</v>
      </c>
      <c r="BA111" s="1645" t="str">
        <f t="shared" si="20"/>
        <v>生産・加工・販売の一体化</v>
      </c>
      <c r="BB111" s="1645" t="str">
        <f t="shared" si="20"/>
        <v>異分野の事業者との連携</v>
      </c>
      <c r="BC111" s="1662" t="s">
        <v>655</v>
      </c>
      <c r="BD111" s="1660" t="str">
        <f>BD109</f>
        <v>２② 農業経営の改善を図るための取組</v>
      </c>
      <c r="BF111" s="1661">
        <f>BG105</f>
        <v>0</v>
      </c>
    </row>
    <row r="112" spans="1:58" s="496" customFormat="1" ht="15" customHeight="1">
      <c r="B112" s="540" t="s">
        <v>636</v>
      </c>
      <c r="C112" s="541"/>
      <c r="D112" s="541"/>
      <c r="E112" s="541"/>
      <c r="F112" s="541"/>
      <c r="G112" s="541"/>
      <c r="H112" s="541"/>
      <c r="I112" s="541"/>
      <c r="J112" s="541"/>
      <c r="K112" s="587"/>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P112" s="1622"/>
      <c r="AQ112" s="1643"/>
      <c r="AR112" s="1644"/>
      <c r="AS112" s="1644"/>
      <c r="AT112" s="1645"/>
      <c r="AU112" s="1645"/>
      <c r="AV112" s="1645"/>
      <c r="AW112" s="1645"/>
      <c r="AX112" s="1645"/>
      <c r="AY112" s="1645"/>
      <c r="AZ112" s="1645"/>
      <c r="BA112" s="1645"/>
      <c r="BB112" s="1645"/>
      <c r="BC112" s="1662"/>
      <c r="BD112" s="1660"/>
      <c r="BF112" s="1661"/>
    </row>
    <row r="113" spans="1:57" s="496" customFormat="1" ht="36" customHeight="1">
      <c r="B113" s="1386" t="s">
        <v>659</v>
      </c>
      <c r="C113" s="1408"/>
      <c r="D113" s="1408"/>
      <c r="E113" s="1408"/>
      <c r="F113" s="1408"/>
      <c r="G113" s="1408"/>
      <c r="H113" s="1387"/>
      <c r="I113" s="1428" t="s">
        <v>639</v>
      </c>
      <c r="J113" s="1444"/>
      <c r="K113" s="1444"/>
      <c r="L113" s="1429"/>
      <c r="M113" s="1428" t="s">
        <v>640</v>
      </c>
      <c r="N113" s="1444"/>
      <c r="O113" s="1429"/>
      <c r="P113" s="1428" t="s">
        <v>641</v>
      </c>
      <c r="Q113" s="1444"/>
      <c r="R113" s="1444"/>
      <c r="S113" s="1429"/>
      <c r="T113" s="1428" t="s">
        <v>642</v>
      </c>
      <c r="U113" s="1444"/>
      <c r="V113" s="1444"/>
      <c r="W113" s="1429"/>
      <c r="X113" s="1428" t="s">
        <v>643</v>
      </c>
      <c r="Y113" s="1444"/>
      <c r="Z113" s="1444"/>
      <c r="AA113" s="1429"/>
      <c r="AB113" s="1428" t="s">
        <v>644</v>
      </c>
      <c r="AC113" s="1429"/>
      <c r="AD113" s="1428" t="s">
        <v>645</v>
      </c>
      <c r="AE113" s="1444"/>
      <c r="AF113" s="1444"/>
      <c r="AG113" s="1444"/>
      <c r="AH113" s="1429"/>
      <c r="AI113" s="1428" t="s">
        <v>646</v>
      </c>
      <c r="AJ113" s="1444"/>
      <c r="AK113" s="1444"/>
      <c r="AL113" s="1429"/>
      <c r="AM113" s="888"/>
      <c r="AP113" s="593"/>
      <c r="AQ113" s="544"/>
      <c r="AR113" s="544"/>
      <c r="AS113" s="544"/>
      <c r="AT113" s="544"/>
      <c r="AU113" s="544"/>
      <c r="AV113" s="544"/>
      <c r="AW113" s="544"/>
      <c r="AX113" s="544"/>
      <c r="AY113" s="544"/>
      <c r="AZ113" s="544"/>
      <c r="BA113" s="544"/>
      <c r="BB113" s="544"/>
      <c r="BC113" s="544"/>
      <c r="BD113" s="544"/>
    </row>
    <row r="114" spans="1:57" s="496" customFormat="1" ht="40.5" customHeight="1">
      <c r="B114" s="827" t="s">
        <v>477</v>
      </c>
      <c r="C114" s="1649"/>
      <c r="D114" s="1650"/>
      <c r="E114" s="1650"/>
      <c r="F114" s="1650"/>
      <c r="G114" s="1650"/>
      <c r="H114" s="1651"/>
      <c r="I114" s="1652"/>
      <c r="J114" s="1653"/>
      <c r="K114" s="1653"/>
      <c r="L114" s="592" t="s">
        <v>652</v>
      </c>
      <c r="M114" s="1654"/>
      <c r="N114" s="1655"/>
      <c r="O114" s="1656"/>
      <c r="P114" s="1652"/>
      <c r="Q114" s="1653"/>
      <c r="R114" s="1653"/>
      <c r="S114" s="592" t="s">
        <v>652</v>
      </c>
      <c r="T114" s="1652"/>
      <c r="U114" s="1653"/>
      <c r="V114" s="1653"/>
      <c r="W114" s="592" t="s">
        <v>652</v>
      </c>
      <c r="X114" s="1652"/>
      <c r="Y114" s="1653"/>
      <c r="Z114" s="1653"/>
      <c r="AA114" s="592" t="s">
        <v>652</v>
      </c>
      <c r="AB114" s="1586" t="str">
        <f>IFERROR(X114/I114,"")</f>
        <v/>
      </c>
      <c r="AC114" s="1587"/>
      <c r="AD114" s="1657"/>
      <c r="AE114" s="1658"/>
      <c r="AF114" s="1658"/>
      <c r="AG114" s="1658"/>
      <c r="AH114" s="1659"/>
      <c r="AI114" s="1654"/>
      <c r="AJ114" s="1655"/>
      <c r="AK114" s="1655"/>
      <c r="AL114" s="1656"/>
      <c r="AM114" s="853"/>
      <c r="AP114" s="613" t="s">
        <v>8232</v>
      </c>
      <c r="AQ114" s="543"/>
      <c r="AR114" s="543"/>
      <c r="AS114" s="543"/>
      <c r="AT114" s="543"/>
      <c r="AU114" s="543"/>
      <c r="AV114" s="543"/>
      <c r="AW114" s="544"/>
      <c r="AX114" s="544"/>
      <c r="AY114" s="543"/>
      <c r="AZ114" s="543"/>
      <c r="BA114" s="544"/>
      <c r="BB114" s="544"/>
      <c r="BC114" s="543"/>
      <c r="BD114" s="543"/>
    </row>
    <row r="115" spans="1:57" s="496" customFormat="1" ht="16.5" customHeight="1">
      <c r="B115" s="540" t="s">
        <v>658</v>
      </c>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P115" s="588"/>
      <c r="AQ115" s="1668" t="s">
        <v>266</v>
      </c>
      <c r="AR115" s="1669"/>
      <c r="AS115" s="1669"/>
      <c r="AT115" s="1669"/>
      <c r="AU115" s="1669"/>
      <c r="AV115" s="1669"/>
      <c r="AW115" s="1669"/>
      <c r="AX115" s="1669"/>
      <c r="AY115" s="1669"/>
      <c r="AZ115" s="1669"/>
      <c r="BA115" s="1669"/>
      <c r="BB115" s="1670"/>
      <c r="BC115" s="1611" t="s">
        <v>383</v>
      </c>
      <c r="BD115" s="1611"/>
    </row>
    <row r="116" spans="1:57" s="496" customFormat="1" ht="18" customHeight="1">
      <c r="B116" s="1428" t="s">
        <v>659</v>
      </c>
      <c r="C116" s="1444"/>
      <c r="D116" s="1444"/>
      <c r="E116" s="1444"/>
      <c r="F116" s="1444"/>
      <c r="G116" s="1444"/>
      <c r="H116" s="1429"/>
      <c r="I116" s="1428" t="s">
        <v>639</v>
      </c>
      <c r="J116" s="1444"/>
      <c r="K116" s="1444"/>
      <c r="L116" s="1429"/>
      <c r="M116" s="1428" t="s">
        <v>640</v>
      </c>
      <c r="N116" s="1444"/>
      <c r="O116" s="1429"/>
      <c r="P116" s="1428" t="s">
        <v>641</v>
      </c>
      <c r="Q116" s="1444"/>
      <c r="R116" s="1444"/>
      <c r="S116" s="1429"/>
      <c r="T116" s="1428" t="s">
        <v>642</v>
      </c>
      <c r="U116" s="1444"/>
      <c r="V116" s="1444"/>
      <c r="W116" s="1429"/>
      <c r="X116" s="1428" t="s">
        <v>643</v>
      </c>
      <c r="Y116" s="1444"/>
      <c r="Z116" s="1444"/>
      <c r="AA116" s="1429"/>
      <c r="AB116" s="1428" t="s">
        <v>644</v>
      </c>
      <c r="AC116" s="1429"/>
      <c r="AD116" s="1428" t="s">
        <v>645</v>
      </c>
      <c r="AE116" s="1444"/>
      <c r="AF116" s="1444"/>
      <c r="AG116" s="1444"/>
      <c r="AH116" s="1429"/>
      <c r="AI116" s="1428" t="s">
        <v>646</v>
      </c>
      <c r="AJ116" s="1444"/>
      <c r="AK116" s="1444"/>
      <c r="AL116" s="1429"/>
      <c r="AM116" s="888"/>
      <c r="AP116" s="860" t="s">
        <v>0</v>
      </c>
      <c r="AQ116" s="589" t="s">
        <v>409</v>
      </c>
      <c r="AR116" s="589" t="s">
        <v>282</v>
      </c>
      <c r="AS116" s="590" t="s">
        <v>283</v>
      </c>
      <c r="AT116" s="590" t="s">
        <v>284</v>
      </c>
      <c r="AU116" s="590" t="s">
        <v>285</v>
      </c>
      <c r="AV116" s="589" t="s">
        <v>286</v>
      </c>
      <c r="AW116" s="589" t="s">
        <v>287</v>
      </c>
      <c r="AX116" s="589" t="s">
        <v>288</v>
      </c>
      <c r="AY116" s="589" t="s">
        <v>289</v>
      </c>
      <c r="AZ116" s="589" t="s">
        <v>290</v>
      </c>
      <c r="BA116" s="589" t="s">
        <v>291</v>
      </c>
      <c r="BB116" s="589" t="s">
        <v>292</v>
      </c>
      <c r="BC116" s="591" t="s">
        <v>293</v>
      </c>
      <c r="BD116" s="591" t="s">
        <v>294</v>
      </c>
      <c r="BE116" s="594"/>
    </row>
    <row r="117" spans="1:57" s="496" customFormat="1" ht="18" customHeight="1">
      <c r="B117" s="1430"/>
      <c r="C117" s="1448"/>
      <c r="D117" s="1448"/>
      <c r="E117" s="1448"/>
      <c r="F117" s="1448"/>
      <c r="G117" s="1448"/>
      <c r="H117" s="1431"/>
      <c r="I117" s="1430"/>
      <c r="J117" s="1448"/>
      <c r="K117" s="1448"/>
      <c r="L117" s="1431"/>
      <c r="M117" s="1430"/>
      <c r="N117" s="1448"/>
      <c r="O117" s="1431"/>
      <c r="P117" s="1430"/>
      <c r="Q117" s="1448"/>
      <c r="R117" s="1448"/>
      <c r="S117" s="1431"/>
      <c r="T117" s="1430"/>
      <c r="U117" s="1448"/>
      <c r="V117" s="1448"/>
      <c r="W117" s="1431"/>
      <c r="X117" s="1430"/>
      <c r="Y117" s="1448"/>
      <c r="Z117" s="1448"/>
      <c r="AA117" s="1431"/>
      <c r="AB117" s="1430"/>
      <c r="AC117" s="1431"/>
      <c r="AD117" s="1430"/>
      <c r="AE117" s="1448"/>
      <c r="AF117" s="1448"/>
      <c r="AG117" s="1448"/>
      <c r="AH117" s="1431"/>
      <c r="AI117" s="1430"/>
      <c r="AJ117" s="1448"/>
      <c r="AK117" s="1448"/>
      <c r="AL117" s="1431"/>
      <c r="AM117" s="888"/>
      <c r="AP117" s="860" t="s">
        <v>48</v>
      </c>
      <c r="AQ117" s="859" t="s">
        <v>95</v>
      </c>
      <c r="AR117" s="550" t="s">
        <v>98</v>
      </c>
      <c r="AS117" s="550" t="s">
        <v>99</v>
      </c>
      <c r="AT117" s="550" t="s">
        <v>102</v>
      </c>
      <c r="AU117" s="550" t="s">
        <v>18</v>
      </c>
      <c r="AV117" s="550" t="s">
        <v>164</v>
      </c>
      <c r="AW117" s="550" t="s">
        <v>19</v>
      </c>
      <c r="AX117" s="550" t="s">
        <v>166</v>
      </c>
      <c r="AY117" s="550" t="s">
        <v>647</v>
      </c>
      <c r="AZ117" s="550" t="s">
        <v>648</v>
      </c>
      <c r="BA117" s="550" t="s">
        <v>649</v>
      </c>
      <c r="BB117" s="550" t="s">
        <v>650</v>
      </c>
      <c r="BC117" s="859" t="s">
        <v>113</v>
      </c>
      <c r="BD117" s="859" t="s">
        <v>278</v>
      </c>
      <c r="BE117" s="595"/>
    </row>
    <row r="118" spans="1:57" s="496" customFormat="1" ht="40.5" customHeight="1">
      <c r="A118" s="884"/>
      <c r="B118" s="567" t="s">
        <v>477</v>
      </c>
      <c r="C118" s="1663"/>
      <c r="D118" s="1664"/>
      <c r="E118" s="1664"/>
      <c r="F118" s="1664"/>
      <c r="G118" s="1664"/>
      <c r="H118" s="1665"/>
      <c r="I118" s="1666"/>
      <c r="J118" s="1667"/>
      <c r="K118" s="1667"/>
      <c r="L118" s="842" t="str">
        <f>IF($C118="","",INDEX($AR$118:$BB$118,1,MATCH($C$118,$AR$119:$BB$119,0)))</f>
        <v/>
      </c>
      <c r="M118" s="1640"/>
      <c r="N118" s="1641"/>
      <c r="O118" s="1642"/>
      <c r="P118" s="1666"/>
      <c r="Q118" s="1667"/>
      <c r="R118" s="1667"/>
      <c r="S118" s="842" t="str">
        <f>IF($C118="","",INDEX($AR$118:$BB$118,1,MATCH($C$118,$AR$119:$BB$119,0)))</f>
        <v/>
      </c>
      <c r="T118" s="1666"/>
      <c r="U118" s="1667"/>
      <c r="V118" s="1667"/>
      <c r="W118" s="842" t="str">
        <f>IF($C118="","",INDEX($AR$118:$BB$118,1,MATCH($C$118,$AR$119:$BB$119,0)))</f>
        <v/>
      </c>
      <c r="X118" s="1666"/>
      <c r="Y118" s="1667"/>
      <c r="Z118" s="1667"/>
      <c r="AA118" s="842" t="str">
        <f>IF($C118="","",INDEX($AR$118:$BB$118,1,MATCH($C$118,$AR$119:$BB$119,0)))</f>
        <v/>
      </c>
      <c r="AB118" s="1624" t="str">
        <f>IFERROR(X118/I118,"")</f>
        <v/>
      </c>
      <c r="AC118" s="1625"/>
      <c r="AD118" s="1637"/>
      <c r="AE118" s="1638"/>
      <c r="AF118" s="1638"/>
      <c r="AG118" s="1638"/>
      <c r="AH118" s="1639"/>
      <c r="AI118" s="1640"/>
      <c r="AJ118" s="1641"/>
      <c r="AK118" s="1641"/>
      <c r="AL118" s="1642"/>
      <c r="AM118" s="853"/>
      <c r="AP118" s="860" t="s">
        <v>93</v>
      </c>
      <c r="AQ118" s="855" t="s">
        <v>96</v>
      </c>
      <c r="AR118" s="855" t="s">
        <v>96</v>
      </c>
      <c r="AS118" s="855" t="s">
        <v>100</v>
      </c>
      <c r="AT118" s="855" t="s">
        <v>96</v>
      </c>
      <c r="AU118" s="855" t="s">
        <v>25</v>
      </c>
      <c r="AV118" s="855" t="s">
        <v>165</v>
      </c>
      <c r="AW118" s="550"/>
      <c r="AX118" s="550"/>
      <c r="AY118" s="855" t="s">
        <v>651</v>
      </c>
      <c r="AZ118" s="855" t="s">
        <v>25</v>
      </c>
      <c r="BA118" s="550"/>
      <c r="BB118" s="550"/>
      <c r="BC118" s="855" t="s">
        <v>108</v>
      </c>
      <c r="BD118" s="855"/>
    </row>
    <row r="119" spans="1:57" s="541" customFormat="1" ht="20.100000000000001" customHeight="1">
      <c r="B119" s="1619" t="s">
        <v>491</v>
      </c>
      <c r="C119" s="1619"/>
      <c r="D119" s="1620" t="s">
        <v>656</v>
      </c>
      <c r="E119" s="1620"/>
      <c r="F119" s="1620"/>
      <c r="G119" s="1620"/>
      <c r="H119" s="1620"/>
      <c r="I119" s="1620"/>
      <c r="J119" s="1620"/>
      <c r="K119" s="1620"/>
      <c r="L119" s="1620"/>
      <c r="M119" s="1620"/>
      <c r="N119" s="1620"/>
      <c r="O119" s="1620"/>
      <c r="P119" s="1620"/>
      <c r="Q119" s="1620"/>
      <c r="R119" s="1620"/>
      <c r="S119" s="1620"/>
      <c r="T119" s="1620"/>
      <c r="U119" s="1620"/>
      <c r="V119" s="1620"/>
      <c r="W119" s="1620"/>
      <c r="X119" s="1620"/>
      <c r="Y119" s="1620"/>
      <c r="Z119" s="1620"/>
      <c r="AA119" s="1620"/>
      <c r="AB119" s="1620"/>
      <c r="AC119" s="1620"/>
      <c r="AD119" s="1620"/>
      <c r="AE119" s="1620"/>
      <c r="AF119" s="1620"/>
      <c r="AG119" s="1620"/>
      <c r="AH119" s="1620"/>
      <c r="AI119" s="1620"/>
      <c r="AJ119" s="1620"/>
      <c r="AK119" s="1620"/>
      <c r="AL119" s="1620"/>
      <c r="AM119" s="547"/>
      <c r="AP119" s="860" t="s">
        <v>660</v>
      </c>
      <c r="AQ119" s="857" t="str">
        <f>AQ116&amp;" "&amp;AQ117&amp;"（総額）"</f>
        <v>１① 付加価値額の拡大（総額）</v>
      </c>
      <c r="AR119" s="856" t="str">
        <f>AR116&amp;" "&amp;AR117</f>
        <v>１② 農産物の価値向上</v>
      </c>
      <c r="AS119" s="856" t="str">
        <f t="shared" ref="AS119:BB119" si="21">AS116&amp;" "&amp;AS117</f>
        <v>１③ 単位面積当たり収量の増加</v>
      </c>
      <c r="AT119" s="856" t="str">
        <f t="shared" si="21"/>
        <v>１④ 経営コストの縮減</v>
      </c>
      <c r="AU119" s="856" t="str">
        <f t="shared" si="21"/>
        <v>１⑤ 経営面積の拡大</v>
      </c>
      <c r="AV119" s="856" t="str">
        <f t="shared" si="21"/>
        <v>１⑥ 労働時間の短縮</v>
      </c>
      <c r="AW119" s="856" t="str">
        <f t="shared" si="21"/>
        <v>１⑦ア 農業経営の法人化</v>
      </c>
      <c r="AX119" s="856" t="str">
        <f t="shared" si="21"/>
        <v>１⑦イ 青色申告の実施</v>
      </c>
      <c r="AY119" s="856" t="str">
        <f t="shared" si="21"/>
        <v>１⑦ウ 温室効果ガスの削減等</v>
      </c>
      <c r="AZ119" s="856" t="str">
        <f t="shared" si="21"/>
        <v>１⑦エ 有機ＪＡＳ認証面積の拡大</v>
      </c>
      <c r="BA119" s="856" t="str">
        <f t="shared" si="21"/>
        <v>１⑧ア 生産・加工・販売の一体化</v>
      </c>
      <c r="BB119" s="856" t="str">
        <f t="shared" si="21"/>
        <v>１⑧イ 異分野の事業者との連携</v>
      </c>
      <c r="BC119" s="856"/>
      <c r="BD119" s="551"/>
    </row>
    <row r="120" spans="1:57" s="541" customFormat="1" ht="9.9499999999999993" customHeight="1">
      <c r="B120" s="552"/>
      <c r="C120" s="552"/>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Q120" s="857" t="str">
        <f>AQ116&amp;" "&amp;AQ117&amp;"（１人当たり）"</f>
        <v>１① 付加価値額の拡大（１人当たり）</v>
      </c>
    </row>
    <row r="121" spans="1:57" ht="15" customHeight="1">
      <c r="B121" s="509" t="s">
        <v>661</v>
      </c>
      <c r="C121" s="513"/>
      <c r="D121" s="513"/>
      <c r="E121" s="513"/>
      <c r="F121" s="513"/>
      <c r="G121" s="513"/>
      <c r="H121" s="513"/>
      <c r="I121" s="513"/>
      <c r="J121" s="513"/>
      <c r="K121" s="513"/>
      <c r="L121" s="513"/>
      <c r="M121" s="513"/>
      <c r="V121" s="509"/>
      <c r="X121" s="784" t="s">
        <v>662</v>
      </c>
    </row>
    <row r="122" spans="1:57" s="499" customFormat="1" ht="20.100000000000001" customHeight="1">
      <c r="B122" s="785" t="s">
        <v>477</v>
      </c>
      <c r="C122" s="881">
        <v>1</v>
      </c>
      <c r="D122" s="1683" t="s">
        <v>663</v>
      </c>
      <c r="E122" s="1683"/>
      <c r="F122" s="1683"/>
      <c r="G122" s="1683"/>
      <c r="H122" s="1683"/>
      <c r="I122" s="1683"/>
      <c r="J122" s="1683"/>
      <c r="L122" s="785" t="s">
        <v>477</v>
      </c>
      <c r="M122" s="881">
        <v>2</v>
      </c>
      <c r="N122" s="1684" t="s">
        <v>664</v>
      </c>
      <c r="O122" s="1685"/>
      <c r="P122" s="1685"/>
      <c r="Q122" s="1685"/>
      <c r="R122" s="1685"/>
      <c r="S122" s="1685"/>
      <c r="T122" s="1685"/>
      <c r="U122" s="1685"/>
      <c r="W122" s="886"/>
      <c r="X122" s="886"/>
      <c r="Y122" s="786"/>
      <c r="Z122" s="787"/>
    </row>
    <row r="123" spans="1:57" s="499" customFormat="1" ht="12" customHeight="1">
      <c r="B123" s="1686" t="s">
        <v>491</v>
      </c>
      <c r="C123" s="1686"/>
      <c r="D123" s="788" t="s">
        <v>665</v>
      </c>
      <c r="E123" s="788"/>
      <c r="F123" s="788"/>
      <c r="G123" s="788"/>
      <c r="H123" s="788"/>
      <c r="I123" s="788"/>
      <c r="J123" s="788"/>
      <c r="K123" s="788"/>
      <c r="L123" s="788"/>
      <c r="M123" s="788"/>
      <c r="N123" s="788"/>
      <c r="O123" s="789"/>
      <c r="P123" s="789"/>
      <c r="Q123" s="788"/>
      <c r="R123" s="788"/>
      <c r="S123" s="788"/>
      <c r="T123" s="788"/>
      <c r="W123" s="790"/>
      <c r="X123" s="788"/>
      <c r="Y123" s="788"/>
    </row>
    <row r="124" spans="1:57" s="499" customFormat="1" ht="12" customHeight="1">
      <c r="B124" s="886"/>
      <c r="C124" s="886"/>
      <c r="D124" s="788"/>
      <c r="E124" s="788"/>
      <c r="F124" s="788"/>
      <c r="G124" s="788"/>
      <c r="H124" s="788"/>
      <c r="I124" s="788"/>
      <c r="J124" s="788"/>
      <c r="K124" s="788"/>
      <c r="L124" s="788"/>
      <c r="M124" s="788"/>
      <c r="N124" s="788"/>
      <c r="O124" s="789"/>
      <c r="P124" s="789"/>
      <c r="Q124" s="788"/>
      <c r="R124" s="788"/>
      <c r="S124" s="788"/>
      <c r="T124" s="788"/>
      <c r="W124" s="790"/>
      <c r="X124" s="788"/>
      <c r="Y124" s="788"/>
    </row>
    <row r="125" spans="1:57" s="499" customFormat="1" ht="12" customHeight="1">
      <c r="B125" s="886"/>
      <c r="C125" s="886"/>
      <c r="D125" s="788"/>
      <c r="E125" s="788"/>
      <c r="F125" s="788"/>
      <c r="G125" s="788"/>
      <c r="H125" s="788"/>
      <c r="I125" s="788"/>
      <c r="J125" s="788"/>
      <c r="K125" s="788"/>
      <c r="L125" s="788"/>
      <c r="M125" s="788"/>
      <c r="N125" s="788"/>
      <c r="O125" s="789"/>
      <c r="P125" s="789"/>
      <c r="Q125" s="788"/>
      <c r="R125" s="788"/>
      <c r="S125" s="788"/>
      <c r="T125" s="788"/>
      <c r="X125" s="788"/>
      <c r="Y125" s="788"/>
    </row>
    <row r="126" spans="1:57" s="549" customFormat="1">
      <c r="B126" s="791" t="s">
        <v>666</v>
      </c>
      <c r="C126" s="792"/>
      <c r="D126" s="792"/>
      <c r="E126" s="793"/>
      <c r="F126" s="793"/>
      <c r="G126" s="793"/>
      <c r="H126" s="793"/>
      <c r="I126" s="793"/>
      <c r="J126" s="793"/>
      <c r="K126" s="793"/>
      <c r="L126" s="793"/>
      <c r="M126" s="793"/>
      <c r="N126" s="793"/>
      <c r="O126" s="793"/>
      <c r="P126" s="793"/>
      <c r="Q126" s="793"/>
      <c r="T126" s="791" t="s">
        <v>667</v>
      </c>
      <c r="U126" s="794"/>
      <c r="V126" s="795"/>
      <c r="W126" s="795"/>
      <c r="X126" s="795"/>
      <c r="Y126" s="795"/>
      <c r="Z126" s="795"/>
      <c r="AA126" s="795"/>
      <c r="AB126" s="795"/>
      <c r="AC126" s="795"/>
      <c r="AD126" s="795"/>
      <c r="AE126" s="795"/>
      <c r="AF126" s="795"/>
      <c r="AG126" s="795"/>
      <c r="AH126" s="795"/>
      <c r="AI126" s="795"/>
      <c r="AO126" s="548"/>
    </row>
    <row r="127" spans="1:57" s="549" customFormat="1" ht="20.100000000000001" customHeight="1">
      <c r="B127" s="885" t="s">
        <v>668</v>
      </c>
      <c r="C127" s="1671"/>
      <c r="D127" s="1671"/>
      <c r="E127" s="1671"/>
      <c r="F127" s="1671"/>
      <c r="G127" s="1671"/>
      <c r="H127" s="1671"/>
      <c r="I127" s="1671"/>
      <c r="J127" s="1671"/>
      <c r="K127" s="1671"/>
      <c r="L127" s="1671"/>
      <c r="M127" s="1671"/>
      <c r="N127" s="1671"/>
      <c r="O127" s="1671"/>
      <c r="P127" s="1671"/>
      <c r="Q127" s="1671"/>
      <c r="T127" s="885" t="s">
        <v>668</v>
      </c>
      <c r="U127" s="1671"/>
      <c r="V127" s="1671"/>
      <c r="W127" s="1671"/>
      <c r="X127" s="1671"/>
      <c r="Y127" s="1671"/>
      <c r="Z127" s="1671"/>
      <c r="AA127" s="1671"/>
      <c r="AB127" s="1671"/>
      <c r="AC127" s="1671"/>
      <c r="AD127" s="1671"/>
      <c r="AE127" s="1671"/>
      <c r="AF127" s="1671"/>
      <c r="AG127" s="1671"/>
      <c r="AH127" s="1671"/>
      <c r="AI127" s="1671"/>
      <c r="AO127" s="548"/>
    </row>
    <row r="128" spans="1:57" s="549" customFormat="1" ht="20.100000000000001" customHeight="1">
      <c r="B128" s="885" t="s">
        <v>669</v>
      </c>
      <c r="C128" s="1671"/>
      <c r="D128" s="1671"/>
      <c r="E128" s="1671"/>
      <c r="F128" s="1671"/>
      <c r="G128" s="1671"/>
      <c r="H128" s="1671"/>
      <c r="I128" s="1671"/>
      <c r="J128" s="1671"/>
      <c r="K128" s="1671"/>
      <c r="L128" s="1671"/>
      <c r="M128" s="1671"/>
      <c r="N128" s="1671"/>
      <c r="O128" s="1671"/>
      <c r="P128" s="1671"/>
      <c r="Q128" s="1671"/>
      <c r="T128" s="885" t="s">
        <v>669</v>
      </c>
      <c r="U128" s="1671"/>
      <c r="V128" s="1671"/>
      <c r="W128" s="1671"/>
      <c r="X128" s="1671"/>
      <c r="Y128" s="1671"/>
      <c r="Z128" s="1671"/>
      <c r="AA128" s="1671"/>
      <c r="AB128" s="1671"/>
      <c r="AC128" s="1671"/>
      <c r="AD128" s="1671"/>
      <c r="AE128" s="1671"/>
      <c r="AF128" s="1671"/>
      <c r="AG128" s="1671"/>
      <c r="AH128" s="1671"/>
      <c r="AI128" s="1671"/>
      <c r="AO128" s="548"/>
    </row>
    <row r="129" spans="1:47" s="549" customFormat="1" ht="12">
      <c r="B129" s="796"/>
      <c r="C129" s="797"/>
      <c r="D129" s="797"/>
      <c r="E129" s="797"/>
      <c r="F129" s="797"/>
      <c r="G129" s="797"/>
      <c r="H129" s="797"/>
      <c r="I129" s="797"/>
      <c r="J129" s="797"/>
      <c r="K129" s="797"/>
      <c r="L129" s="797"/>
      <c r="M129" s="797"/>
      <c r="N129" s="797"/>
      <c r="O129" s="797"/>
      <c r="P129" s="797"/>
      <c r="Q129" s="797"/>
      <c r="T129" s="796"/>
      <c r="U129" s="797"/>
      <c r="V129" s="797"/>
      <c r="W129" s="797"/>
      <c r="X129" s="797"/>
      <c r="Y129" s="797"/>
      <c r="Z129" s="797"/>
      <c r="AA129" s="797"/>
      <c r="AB129" s="797"/>
      <c r="AC129" s="797"/>
      <c r="AD129" s="797"/>
      <c r="AE129" s="797"/>
      <c r="AF129" s="797"/>
      <c r="AG129" s="797"/>
      <c r="AH129" s="797"/>
      <c r="AI129" s="797"/>
      <c r="AO129" s="548"/>
    </row>
    <row r="130" spans="1:47" s="549" customFormat="1" ht="12">
      <c r="B130" s="888"/>
      <c r="C130" s="888"/>
      <c r="D130" s="541"/>
      <c r="AO130" s="548"/>
    </row>
    <row r="131" spans="1:47" s="501" customFormat="1">
      <c r="A131" s="783"/>
      <c r="B131" s="791" t="s">
        <v>670</v>
      </c>
      <c r="C131" s="798"/>
      <c r="D131" s="799"/>
      <c r="E131" s="799"/>
      <c r="F131" s="799"/>
      <c r="G131" s="799"/>
      <c r="H131" s="799"/>
      <c r="I131" s="799"/>
      <c r="J131" s="799"/>
      <c r="K131" s="799"/>
      <c r="L131" s="799"/>
      <c r="M131" s="799"/>
      <c r="N131" s="799"/>
      <c r="O131" s="798"/>
      <c r="P131" s="798"/>
      <c r="Q131" s="799"/>
      <c r="R131" s="799"/>
      <c r="S131" s="799"/>
      <c r="T131" s="799"/>
      <c r="U131" s="799"/>
      <c r="V131" s="800"/>
      <c r="W131" s="801"/>
      <c r="X131" s="801"/>
      <c r="Y131" s="801"/>
      <c r="Z131" s="801"/>
      <c r="AA131" s="801"/>
      <c r="AB131" s="801"/>
      <c r="AC131" s="801"/>
      <c r="AD131" s="801"/>
      <c r="AE131" s="794"/>
      <c r="AF131" s="794"/>
      <c r="AG131" s="794"/>
      <c r="AH131" s="794"/>
      <c r="AI131" s="794"/>
      <c r="AJ131" s="794"/>
      <c r="AK131" s="794"/>
      <c r="AL131" s="794"/>
      <c r="AM131" s="783"/>
      <c r="AN131" s="783"/>
      <c r="AO131" s="554"/>
    </row>
    <row r="132" spans="1:47" s="501" customFormat="1" ht="6.75" customHeight="1">
      <c r="A132" s="783"/>
      <c r="B132" s="1672" t="s">
        <v>8259</v>
      </c>
      <c r="C132" s="1673"/>
      <c r="D132" s="1673"/>
      <c r="E132" s="1673"/>
      <c r="F132" s="1673"/>
      <c r="G132" s="1673"/>
      <c r="H132" s="1673"/>
      <c r="I132" s="1673"/>
      <c r="J132" s="1673"/>
      <c r="K132" s="1673"/>
      <c r="L132" s="1673"/>
      <c r="M132" s="1673"/>
      <c r="N132" s="1674"/>
      <c r="O132" s="1679" t="s">
        <v>8224</v>
      </c>
      <c r="P132" s="1679"/>
      <c r="Q132" s="1679"/>
      <c r="R132" s="1679"/>
      <c r="S132" s="1679"/>
      <c r="T132" s="1679"/>
      <c r="U132" s="1679"/>
      <c r="V132" s="1679"/>
      <c r="W132" s="1679"/>
      <c r="X132" s="1679"/>
      <c r="Y132" s="1679"/>
      <c r="Z132" s="1679"/>
      <c r="AA132" s="1679" t="s">
        <v>8225</v>
      </c>
      <c r="AB132" s="1679"/>
      <c r="AC132" s="1679"/>
      <c r="AD132" s="1679"/>
      <c r="AE132" s="1679"/>
      <c r="AF132" s="1679"/>
      <c r="AG132" s="1679"/>
      <c r="AH132" s="1679"/>
      <c r="AI132" s="1679"/>
      <c r="AJ132" s="1679"/>
      <c r="AK132" s="1679"/>
      <c r="AL132" s="1679"/>
      <c r="AM132" s="783"/>
      <c r="AN132" s="783"/>
      <c r="AO132" s="554"/>
    </row>
    <row r="133" spans="1:47" s="501" customFormat="1" ht="6.75" customHeight="1">
      <c r="A133" s="783"/>
      <c r="B133" s="1675"/>
      <c r="C133" s="1676"/>
      <c r="D133" s="1676"/>
      <c r="E133" s="1676"/>
      <c r="F133" s="1676"/>
      <c r="G133" s="1677"/>
      <c r="H133" s="1677"/>
      <c r="I133" s="1677"/>
      <c r="J133" s="1677"/>
      <c r="K133" s="1677"/>
      <c r="L133" s="1677"/>
      <c r="M133" s="1677"/>
      <c r="N133" s="1678"/>
      <c r="O133" s="1679"/>
      <c r="P133" s="1679"/>
      <c r="Q133" s="1679"/>
      <c r="R133" s="1679"/>
      <c r="S133" s="1679"/>
      <c r="T133" s="1679"/>
      <c r="U133" s="1679"/>
      <c r="V133" s="1679"/>
      <c r="W133" s="1679"/>
      <c r="X133" s="1679"/>
      <c r="Y133" s="1679"/>
      <c r="Z133" s="1679"/>
      <c r="AA133" s="1679"/>
      <c r="AB133" s="1679"/>
      <c r="AC133" s="1679"/>
      <c r="AD133" s="1679"/>
      <c r="AE133" s="1679"/>
      <c r="AF133" s="1679"/>
      <c r="AG133" s="1679"/>
      <c r="AH133" s="1679"/>
      <c r="AI133" s="1679"/>
      <c r="AJ133" s="1679"/>
      <c r="AK133" s="1679"/>
      <c r="AL133" s="1679"/>
      <c r="AM133" s="783"/>
      <c r="AN133" s="783"/>
      <c r="AO133" s="554"/>
    </row>
    <row r="134" spans="1:47" s="501" customFormat="1" ht="6.75" customHeight="1">
      <c r="A134" s="783"/>
      <c r="B134" s="1680"/>
      <c r="C134" s="1680"/>
      <c r="D134" s="1680"/>
      <c r="E134" s="1680"/>
      <c r="F134" s="1680"/>
      <c r="G134" s="1682" t="s">
        <v>11</v>
      </c>
      <c r="H134" s="1682"/>
      <c r="I134" s="1682"/>
      <c r="J134" s="1682"/>
      <c r="K134" s="1682" t="s">
        <v>671</v>
      </c>
      <c r="L134" s="1682"/>
      <c r="M134" s="1682"/>
      <c r="N134" s="1682"/>
      <c r="O134" s="1682" t="s">
        <v>672</v>
      </c>
      <c r="P134" s="1682"/>
      <c r="Q134" s="1682"/>
      <c r="R134" s="1682"/>
      <c r="S134" s="1682" t="s">
        <v>673</v>
      </c>
      <c r="T134" s="1682"/>
      <c r="U134" s="1682"/>
      <c r="V134" s="1682"/>
      <c r="W134" s="1679" t="s">
        <v>674</v>
      </c>
      <c r="X134" s="1679"/>
      <c r="Y134" s="1679"/>
      <c r="Z134" s="1679"/>
      <c r="AA134" s="1682" t="s">
        <v>672</v>
      </c>
      <c r="AB134" s="1682"/>
      <c r="AC134" s="1682"/>
      <c r="AD134" s="1682"/>
      <c r="AE134" s="1682" t="s">
        <v>673</v>
      </c>
      <c r="AF134" s="1682"/>
      <c r="AG134" s="1682"/>
      <c r="AH134" s="1682"/>
      <c r="AI134" s="1679" t="s">
        <v>674</v>
      </c>
      <c r="AJ134" s="1679"/>
      <c r="AK134" s="1679"/>
      <c r="AL134" s="1679"/>
      <c r="AM134" s="783"/>
      <c r="AN134" s="783"/>
      <c r="AO134" s="554"/>
    </row>
    <row r="135" spans="1:47" s="501" customFormat="1" ht="6.75" customHeight="1">
      <c r="A135" s="783"/>
      <c r="B135" s="1681"/>
      <c r="C135" s="1681"/>
      <c r="D135" s="1681"/>
      <c r="E135" s="1681"/>
      <c r="F135" s="1681"/>
      <c r="G135" s="1682"/>
      <c r="H135" s="1682"/>
      <c r="I135" s="1682"/>
      <c r="J135" s="1682"/>
      <c r="K135" s="1682"/>
      <c r="L135" s="1682"/>
      <c r="M135" s="1682"/>
      <c r="N135" s="1682"/>
      <c r="O135" s="1682"/>
      <c r="P135" s="1682"/>
      <c r="Q135" s="1682"/>
      <c r="R135" s="1682"/>
      <c r="S135" s="1682"/>
      <c r="T135" s="1682"/>
      <c r="U135" s="1682"/>
      <c r="V135" s="1682"/>
      <c r="W135" s="1679"/>
      <c r="X135" s="1679"/>
      <c r="Y135" s="1679"/>
      <c r="Z135" s="1679"/>
      <c r="AA135" s="1682"/>
      <c r="AB135" s="1682"/>
      <c r="AC135" s="1682"/>
      <c r="AD135" s="1682"/>
      <c r="AE135" s="1682"/>
      <c r="AF135" s="1682"/>
      <c r="AG135" s="1682"/>
      <c r="AH135" s="1682"/>
      <c r="AI135" s="1679"/>
      <c r="AJ135" s="1679"/>
      <c r="AK135" s="1679"/>
      <c r="AL135" s="1679"/>
      <c r="AM135" s="783"/>
      <c r="AN135" s="783"/>
      <c r="AO135" s="554"/>
    </row>
    <row r="136" spans="1:47" s="501" customFormat="1" ht="27" customHeight="1">
      <c r="A136" s="783"/>
      <c r="B136" s="1687"/>
      <c r="C136" s="1687"/>
      <c r="D136" s="1687"/>
      <c r="E136" s="1687"/>
      <c r="F136" s="1687"/>
      <c r="G136" s="1687"/>
      <c r="H136" s="1687"/>
      <c r="I136" s="1687"/>
      <c r="J136" s="1687"/>
      <c r="K136" s="1687"/>
      <c r="L136" s="1687"/>
      <c r="M136" s="1687"/>
      <c r="N136" s="1687"/>
      <c r="O136" s="1687"/>
      <c r="P136" s="1687"/>
      <c r="Q136" s="1687"/>
      <c r="R136" s="1687"/>
      <c r="S136" s="1687"/>
      <c r="T136" s="1687"/>
      <c r="U136" s="1687"/>
      <c r="V136" s="1687"/>
      <c r="W136" s="1687"/>
      <c r="X136" s="1687"/>
      <c r="Y136" s="1687"/>
      <c r="Z136" s="1687"/>
      <c r="AA136" s="1687"/>
      <c r="AB136" s="1687"/>
      <c r="AC136" s="1687"/>
      <c r="AD136" s="1687"/>
      <c r="AE136" s="1687"/>
      <c r="AF136" s="1687"/>
      <c r="AG136" s="1687"/>
      <c r="AH136" s="1687"/>
      <c r="AI136" s="1687"/>
      <c r="AJ136" s="1687"/>
      <c r="AK136" s="1687"/>
      <c r="AL136" s="1687"/>
      <c r="AM136" s="783"/>
      <c r="AN136" s="783"/>
      <c r="AO136" s="554"/>
    </row>
    <row r="137" spans="1:47" s="553" customFormat="1" ht="11.85" customHeight="1">
      <c r="A137" s="541"/>
      <c r="B137" s="1688" t="s">
        <v>27</v>
      </c>
      <c r="C137" s="1688"/>
      <c r="D137" s="887">
        <v>1</v>
      </c>
      <c r="E137" s="802" t="s">
        <v>675</v>
      </c>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2"/>
      <c r="AE137" s="802"/>
      <c r="AF137" s="802"/>
      <c r="AG137" s="802"/>
      <c r="AH137" s="802"/>
      <c r="AI137" s="802"/>
      <c r="AJ137" s="802"/>
      <c r="AK137" s="802"/>
      <c r="AL137" s="802"/>
      <c r="AM137" s="541"/>
      <c r="AN137" s="541"/>
      <c r="AO137" s="556"/>
      <c r="AU137" s="555"/>
    </row>
    <row r="138" spans="1:47" s="515" customFormat="1" ht="9.9499999999999993" customHeight="1">
      <c r="A138" s="519"/>
      <c r="B138" s="803"/>
      <c r="C138" s="519"/>
      <c r="D138" s="519"/>
      <c r="E138" s="519"/>
      <c r="F138" s="519"/>
      <c r="G138" s="519"/>
      <c r="H138" s="519"/>
      <c r="I138" s="519"/>
      <c r="J138" s="519"/>
      <c r="K138" s="519"/>
      <c r="L138" s="519"/>
      <c r="M138" s="519"/>
      <c r="N138" s="519"/>
      <c r="O138" s="519"/>
      <c r="P138" s="519"/>
      <c r="Q138" s="519"/>
      <c r="R138" s="519"/>
      <c r="S138" s="519"/>
      <c r="T138" s="519"/>
      <c r="U138" s="519"/>
      <c r="V138" s="803"/>
      <c r="W138" s="803"/>
      <c r="X138" s="803"/>
      <c r="Y138" s="803"/>
      <c r="Z138" s="803"/>
      <c r="AA138" s="803"/>
      <c r="AB138" s="803"/>
      <c r="AC138" s="803"/>
      <c r="AD138" s="803"/>
      <c r="AE138" s="519"/>
      <c r="AF138" s="519"/>
      <c r="AG138" s="519"/>
      <c r="AH138" s="519"/>
      <c r="AI138" s="519"/>
      <c r="AJ138" s="519"/>
      <c r="AK138" s="519"/>
      <c r="AL138" s="519"/>
      <c r="AM138" s="519"/>
      <c r="AN138" s="519"/>
      <c r="AO138" s="557"/>
      <c r="AU138" s="555"/>
    </row>
    <row r="139" spans="1:47" s="501" customFormat="1" ht="13.7" customHeight="1">
      <c r="A139" s="783"/>
      <c r="B139" s="791" t="s">
        <v>676</v>
      </c>
      <c r="C139" s="804"/>
      <c r="D139" s="805"/>
      <c r="E139" s="805"/>
      <c r="F139" s="805"/>
      <c r="G139" s="805"/>
      <c r="H139" s="805"/>
      <c r="I139" s="805"/>
      <c r="J139" s="805"/>
      <c r="K139" s="805"/>
      <c r="L139" s="805"/>
      <c r="M139" s="805"/>
      <c r="N139" s="805"/>
      <c r="O139" s="804"/>
      <c r="P139" s="804"/>
      <c r="Q139" s="805"/>
      <c r="R139" s="805"/>
      <c r="S139" s="805"/>
      <c r="T139" s="805"/>
      <c r="U139" s="805"/>
      <c r="V139" s="806"/>
      <c r="W139" s="803"/>
      <c r="X139" s="803"/>
      <c r="Y139" s="803"/>
      <c r="Z139" s="803"/>
      <c r="AA139" s="803"/>
      <c r="AB139" s="803"/>
      <c r="AC139" s="803"/>
      <c r="AD139" s="803"/>
      <c r="AE139" s="783"/>
      <c r="AF139" s="783"/>
      <c r="AG139" s="783"/>
      <c r="AH139" s="783"/>
      <c r="AI139" s="783"/>
      <c r="AJ139" s="783"/>
      <c r="AK139" s="783"/>
      <c r="AL139" s="783"/>
      <c r="AM139" s="783"/>
      <c r="AN139" s="783"/>
      <c r="AO139" s="554"/>
    </row>
    <row r="140" spans="1:47" s="501" customFormat="1" ht="6.75" customHeight="1">
      <c r="A140" s="783"/>
      <c r="B140" s="1672" t="s">
        <v>8260</v>
      </c>
      <c r="C140" s="1673"/>
      <c r="D140" s="1673"/>
      <c r="E140" s="1673"/>
      <c r="F140" s="1673"/>
      <c r="G140" s="1673"/>
      <c r="H140" s="1673"/>
      <c r="I140" s="1673"/>
      <c r="J140" s="1673"/>
      <c r="K140" s="1673"/>
      <c r="L140" s="1673"/>
      <c r="M140" s="1673"/>
      <c r="N140" s="1674"/>
      <c r="O140" s="1679" t="s">
        <v>8224</v>
      </c>
      <c r="P140" s="1679"/>
      <c r="Q140" s="1679"/>
      <c r="R140" s="1679"/>
      <c r="S140" s="1679"/>
      <c r="T140" s="1679"/>
      <c r="U140" s="1679"/>
      <c r="V140" s="1679"/>
      <c r="W140" s="1679"/>
      <c r="X140" s="1679"/>
      <c r="Y140" s="1679"/>
      <c r="Z140" s="1679"/>
      <c r="AA140" s="1679" t="s">
        <v>8226</v>
      </c>
      <c r="AB140" s="1679"/>
      <c r="AC140" s="1679"/>
      <c r="AD140" s="1679"/>
      <c r="AE140" s="1679"/>
      <c r="AF140" s="1679"/>
      <c r="AG140" s="1679"/>
      <c r="AH140" s="1679"/>
      <c r="AI140" s="1679"/>
      <c r="AJ140" s="1679"/>
      <c r="AK140" s="1679"/>
      <c r="AL140" s="1679"/>
      <c r="AM140" s="783"/>
      <c r="AN140" s="783"/>
      <c r="AO140" s="554"/>
    </row>
    <row r="141" spans="1:47" s="501" customFormat="1" ht="6.75" customHeight="1">
      <c r="A141" s="783"/>
      <c r="B141" s="1675"/>
      <c r="C141" s="1676"/>
      <c r="D141" s="1676"/>
      <c r="E141" s="1676"/>
      <c r="F141" s="1676"/>
      <c r="G141" s="1677"/>
      <c r="H141" s="1677"/>
      <c r="I141" s="1677"/>
      <c r="J141" s="1677"/>
      <c r="K141" s="1677"/>
      <c r="L141" s="1677"/>
      <c r="M141" s="1677"/>
      <c r="N141" s="1678"/>
      <c r="O141" s="1679"/>
      <c r="P141" s="1679"/>
      <c r="Q141" s="1679"/>
      <c r="R141" s="1679"/>
      <c r="S141" s="1679"/>
      <c r="T141" s="1679"/>
      <c r="U141" s="1679"/>
      <c r="V141" s="1679"/>
      <c r="W141" s="1679"/>
      <c r="X141" s="1679"/>
      <c r="Y141" s="1679"/>
      <c r="Z141" s="1679"/>
      <c r="AA141" s="1679"/>
      <c r="AB141" s="1679"/>
      <c r="AC141" s="1679"/>
      <c r="AD141" s="1679"/>
      <c r="AE141" s="1679"/>
      <c r="AF141" s="1679"/>
      <c r="AG141" s="1679"/>
      <c r="AH141" s="1679"/>
      <c r="AI141" s="1679"/>
      <c r="AJ141" s="1679"/>
      <c r="AK141" s="1679"/>
      <c r="AL141" s="1679"/>
      <c r="AM141" s="783"/>
      <c r="AN141" s="783"/>
      <c r="AO141" s="554"/>
    </row>
    <row r="142" spans="1:47" s="501" customFormat="1" ht="6.75" customHeight="1">
      <c r="A142" s="783"/>
      <c r="B142" s="1680"/>
      <c r="C142" s="1680"/>
      <c r="D142" s="1680"/>
      <c r="E142" s="1680"/>
      <c r="F142" s="1680"/>
      <c r="G142" s="1682" t="s">
        <v>11</v>
      </c>
      <c r="H142" s="1682"/>
      <c r="I142" s="1682"/>
      <c r="J142" s="1682"/>
      <c r="K142" s="1682" t="s">
        <v>671</v>
      </c>
      <c r="L142" s="1682"/>
      <c r="M142" s="1682"/>
      <c r="N142" s="1682"/>
      <c r="O142" s="1702" t="s">
        <v>677</v>
      </c>
      <c r="P142" s="1703"/>
      <c r="Q142" s="1703"/>
      <c r="R142" s="1703"/>
      <c r="S142" s="1703"/>
      <c r="T142" s="1704"/>
      <c r="U142" s="1702" t="s">
        <v>678</v>
      </c>
      <c r="V142" s="1703"/>
      <c r="W142" s="1703"/>
      <c r="X142" s="1703"/>
      <c r="Y142" s="1703"/>
      <c r="Z142" s="1704"/>
      <c r="AA142" s="1702" t="s">
        <v>677</v>
      </c>
      <c r="AB142" s="1703"/>
      <c r="AC142" s="1703"/>
      <c r="AD142" s="1703"/>
      <c r="AE142" s="1703"/>
      <c r="AF142" s="1704"/>
      <c r="AG142" s="1702" t="s">
        <v>678</v>
      </c>
      <c r="AH142" s="1703"/>
      <c r="AI142" s="1703"/>
      <c r="AJ142" s="1703"/>
      <c r="AK142" s="1703"/>
      <c r="AL142" s="1704"/>
      <c r="AM142" s="783"/>
      <c r="AN142" s="783"/>
      <c r="AO142" s="554"/>
    </row>
    <row r="143" spans="1:47" s="501" customFormat="1" ht="6.75" customHeight="1">
      <c r="A143" s="783"/>
      <c r="B143" s="1681"/>
      <c r="C143" s="1681"/>
      <c r="D143" s="1681"/>
      <c r="E143" s="1681"/>
      <c r="F143" s="1681"/>
      <c r="G143" s="1682"/>
      <c r="H143" s="1682"/>
      <c r="I143" s="1682"/>
      <c r="J143" s="1682"/>
      <c r="K143" s="1682"/>
      <c r="L143" s="1682"/>
      <c r="M143" s="1682"/>
      <c r="N143" s="1682"/>
      <c r="O143" s="1705"/>
      <c r="P143" s="1706"/>
      <c r="Q143" s="1706"/>
      <c r="R143" s="1706"/>
      <c r="S143" s="1706"/>
      <c r="T143" s="1707"/>
      <c r="U143" s="1705"/>
      <c r="V143" s="1706"/>
      <c r="W143" s="1706"/>
      <c r="X143" s="1706"/>
      <c r="Y143" s="1706"/>
      <c r="Z143" s="1707"/>
      <c r="AA143" s="1705"/>
      <c r="AB143" s="1706"/>
      <c r="AC143" s="1706"/>
      <c r="AD143" s="1706"/>
      <c r="AE143" s="1706"/>
      <c r="AF143" s="1707"/>
      <c r="AG143" s="1705"/>
      <c r="AH143" s="1706"/>
      <c r="AI143" s="1706"/>
      <c r="AJ143" s="1706"/>
      <c r="AK143" s="1706"/>
      <c r="AL143" s="1707"/>
      <c r="AM143" s="783"/>
      <c r="AN143" s="783"/>
      <c r="AO143" s="554"/>
    </row>
    <row r="144" spans="1:47" s="501" customFormat="1" ht="27" customHeight="1">
      <c r="A144" s="783"/>
      <c r="B144" s="1687"/>
      <c r="C144" s="1687"/>
      <c r="D144" s="1687"/>
      <c r="E144" s="1687"/>
      <c r="F144" s="1687"/>
      <c r="G144" s="1687"/>
      <c r="H144" s="1687"/>
      <c r="I144" s="1687"/>
      <c r="J144" s="1687"/>
      <c r="K144" s="1687"/>
      <c r="L144" s="1687"/>
      <c r="M144" s="1687"/>
      <c r="N144" s="1687"/>
      <c r="O144" s="1687"/>
      <c r="P144" s="1687"/>
      <c r="Q144" s="1687"/>
      <c r="R144" s="1687"/>
      <c r="S144" s="1687"/>
      <c r="T144" s="1687"/>
      <c r="U144" s="1687"/>
      <c r="V144" s="1687"/>
      <c r="W144" s="1687"/>
      <c r="X144" s="1687"/>
      <c r="Y144" s="1687"/>
      <c r="Z144" s="1687"/>
      <c r="AA144" s="1687"/>
      <c r="AB144" s="1687"/>
      <c r="AC144" s="1687"/>
      <c r="AD144" s="1687"/>
      <c r="AE144" s="1687"/>
      <c r="AF144" s="1687"/>
      <c r="AG144" s="1687"/>
      <c r="AH144" s="1687"/>
      <c r="AI144" s="1687"/>
      <c r="AJ144" s="1687"/>
      <c r="AK144" s="1687"/>
      <c r="AL144" s="1687"/>
      <c r="AM144" s="783"/>
      <c r="AN144" s="783"/>
      <c r="AO144" s="554"/>
    </row>
    <row r="145" spans="1:47" s="553" customFormat="1" ht="11.85" customHeight="1">
      <c r="A145" s="541"/>
      <c r="B145" s="1689" t="s">
        <v>27</v>
      </c>
      <c r="C145" s="1689"/>
      <c r="D145" s="782" t="s">
        <v>679</v>
      </c>
      <c r="E145" s="782"/>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56"/>
      <c r="AU145" s="555"/>
    </row>
    <row r="146" spans="1:47" s="553" customFormat="1" ht="11.85" customHeight="1">
      <c r="A146" s="541"/>
      <c r="B146" s="541"/>
      <c r="C146" s="541"/>
      <c r="D146" s="888"/>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56"/>
      <c r="AU146" s="555"/>
    </row>
    <row r="147" spans="1:47" s="510" customFormat="1" ht="12" customHeight="1">
      <c r="A147" s="850"/>
      <c r="B147" s="851"/>
      <c r="C147" s="851"/>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c r="AE147" s="850"/>
      <c r="AF147" s="850"/>
      <c r="AG147" s="850"/>
      <c r="AH147" s="850"/>
      <c r="AI147" s="850"/>
      <c r="AJ147" s="850"/>
      <c r="AK147" s="850"/>
      <c r="AL147" s="850"/>
      <c r="AM147" s="850"/>
      <c r="AN147" s="850"/>
      <c r="AO147" s="850"/>
      <c r="AP147" s="850"/>
      <c r="AQ147" s="850"/>
      <c r="AR147" s="850"/>
      <c r="AS147" s="850"/>
    </row>
    <row r="148" spans="1:47" s="510" customFormat="1" ht="12" customHeight="1">
      <c r="B148" s="552"/>
      <c r="C148" s="552"/>
      <c r="AO148" s="850"/>
      <c r="AP148" s="850"/>
      <c r="AQ148" s="850"/>
      <c r="AR148" s="850"/>
      <c r="AS148" s="850"/>
    </row>
    <row r="149" spans="1:47" s="510" customFormat="1" ht="19.5" customHeight="1">
      <c r="B149" s="1276" t="s">
        <v>8405</v>
      </c>
      <c r="C149" s="1277"/>
      <c r="D149" s="1277"/>
      <c r="E149" s="1277"/>
      <c r="F149" s="1277"/>
      <c r="G149" s="1277"/>
      <c r="H149" s="1277"/>
      <c r="I149" s="1277"/>
      <c r="J149" s="1277"/>
      <c r="K149" s="1277"/>
      <c r="L149" s="1277"/>
      <c r="M149" s="1277"/>
      <c r="N149" s="1278"/>
      <c r="P149" s="973" t="s">
        <v>465</v>
      </c>
      <c r="Q149" s="1708" t="s">
        <v>8422</v>
      </c>
      <c r="R149" s="1708"/>
      <c r="S149" s="1708"/>
      <c r="T149" s="1708"/>
      <c r="U149" s="1708"/>
      <c r="V149" s="1708"/>
      <c r="W149" s="1709" t="s">
        <v>8423</v>
      </c>
      <c r="X149" s="1709"/>
      <c r="Y149" s="1709"/>
      <c r="Z149" s="1709"/>
      <c r="AA149" s="1709"/>
      <c r="AB149" s="1709"/>
      <c r="AC149" s="1709"/>
      <c r="AD149" s="1709"/>
      <c r="AE149" s="1709"/>
      <c r="AF149" s="1709"/>
      <c r="AG149" s="1710" t="s">
        <v>8424</v>
      </c>
      <c r="AH149" s="1710"/>
      <c r="AI149" s="1710"/>
      <c r="AJ149" s="1710"/>
      <c r="AK149" s="1710"/>
      <c r="AL149" s="1710"/>
      <c r="AM149" s="974" t="s">
        <v>469</v>
      </c>
      <c r="AO149" s="850"/>
      <c r="AP149" s="850"/>
      <c r="AQ149" s="850"/>
      <c r="AR149" s="850"/>
      <c r="AS149" s="850"/>
    </row>
    <row r="150" spans="1:47" s="510" customFormat="1" ht="12" customHeight="1">
      <c r="B150" s="511"/>
      <c r="C150" s="552"/>
      <c r="AO150" s="850"/>
      <c r="AP150" s="850"/>
      <c r="AQ150" s="850"/>
      <c r="AR150" s="850"/>
      <c r="AS150" s="850"/>
    </row>
    <row r="151" spans="1:47" s="510" customFormat="1" ht="12" customHeight="1">
      <c r="B151" s="1690" t="s">
        <v>8406</v>
      </c>
      <c r="C151" s="1691"/>
      <c r="D151" s="1692"/>
      <c r="E151" s="1696">
        <f>E6</f>
        <v>0</v>
      </c>
      <c r="F151" s="1696"/>
      <c r="G151" s="1696"/>
      <c r="H151" s="1697"/>
      <c r="J151" s="1700" t="s">
        <v>8407</v>
      </c>
      <c r="K151" s="1700"/>
      <c r="L151" s="1700"/>
      <c r="M151" s="1700"/>
      <c r="N151" s="1396">
        <f>N5</f>
        <v>0</v>
      </c>
      <c r="O151" s="1396"/>
      <c r="P151" s="1396"/>
      <c r="Q151" s="1396"/>
      <c r="R151" s="1396"/>
      <c r="S151" s="1396"/>
      <c r="U151" s="1701" t="s">
        <v>8408</v>
      </c>
      <c r="V151" s="1700"/>
      <c r="W151" s="1700"/>
      <c r="X151" s="1700"/>
      <c r="Y151" s="1732">
        <f>G8</f>
        <v>0</v>
      </c>
      <c r="Z151" s="1369"/>
      <c r="AA151" s="1369"/>
      <c r="AB151" s="1369"/>
      <c r="AC151" s="1369"/>
      <c r="AD151" s="1733"/>
      <c r="AF151" s="1701" t="s">
        <v>8409</v>
      </c>
      <c r="AG151" s="1700"/>
      <c r="AH151" s="1700"/>
      <c r="AI151" s="1700"/>
      <c r="AJ151" s="1734"/>
      <c r="AK151" s="1735"/>
      <c r="AL151" s="1735"/>
      <c r="AM151" s="1735"/>
      <c r="AN151" s="1736"/>
      <c r="AO151" s="850"/>
      <c r="AP151" s="850"/>
      <c r="AQ151" s="850"/>
      <c r="AR151" s="850"/>
      <c r="AS151" s="850"/>
    </row>
    <row r="152" spans="1:47" s="510" customFormat="1" ht="12" customHeight="1">
      <c r="B152" s="1693"/>
      <c r="C152" s="1694"/>
      <c r="D152" s="1695"/>
      <c r="E152" s="1698"/>
      <c r="F152" s="1698"/>
      <c r="G152" s="1698"/>
      <c r="H152" s="1699"/>
      <c r="J152" s="1700"/>
      <c r="K152" s="1700"/>
      <c r="L152" s="1700"/>
      <c r="M152" s="1700"/>
      <c r="N152" s="1396"/>
      <c r="O152" s="1396"/>
      <c r="P152" s="1396"/>
      <c r="Q152" s="1396"/>
      <c r="R152" s="1396"/>
      <c r="S152" s="1396"/>
      <c r="U152" s="1700"/>
      <c r="V152" s="1700"/>
      <c r="W152" s="1700"/>
      <c r="X152" s="1700"/>
      <c r="Y152" s="1456"/>
      <c r="Z152" s="1457"/>
      <c r="AA152" s="1457"/>
      <c r="AB152" s="1457"/>
      <c r="AC152" s="1457"/>
      <c r="AD152" s="1458"/>
      <c r="AF152" s="1700"/>
      <c r="AG152" s="1700"/>
      <c r="AH152" s="1700"/>
      <c r="AI152" s="1700"/>
      <c r="AJ152" s="1737"/>
      <c r="AK152" s="1738"/>
      <c r="AL152" s="1738"/>
      <c r="AM152" s="1738"/>
      <c r="AN152" s="1739"/>
      <c r="AO152" s="850"/>
      <c r="AP152" s="850"/>
      <c r="AQ152" s="850"/>
      <c r="AR152" s="850"/>
      <c r="AS152" s="850"/>
    </row>
    <row r="153" spans="1:47" s="510" customFormat="1" ht="12" customHeight="1">
      <c r="B153" s="877"/>
      <c r="C153" s="877"/>
      <c r="D153" s="877"/>
      <c r="E153" s="878"/>
      <c r="F153" s="878"/>
      <c r="G153" s="878"/>
      <c r="H153" s="878"/>
      <c r="J153" s="873"/>
      <c r="K153" s="873"/>
      <c r="L153" s="873"/>
      <c r="M153" s="873"/>
      <c r="N153" s="882"/>
      <c r="O153" s="882"/>
      <c r="P153" s="882"/>
      <c r="Q153" s="882"/>
      <c r="R153" s="882"/>
      <c r="S153" s="882"/>
      <c r="U153" s="873"/>
      <c r="V153" s="873"/>
      <c r="W153" s="873"/>
      <c r="X153" s="873"/>
      <c r="Y153" s="873"/>
      <c r="Z153" s="873"/>
      <c r="AA153" s="873"/>
      <c r="AB153" s="873"/>
      <c r="AC153" s="873"/>
      <c r="AD153" s="873"/>
      <c r="AF153" s="873"/>
      <c r="AG153" s="873"/>
      <c r="AH153" s="873"/>
      <c r="AI153" s="873"/>
      <c r="AJ153" s="873"/>
      <c r="AK153" s="873"/>
      <c r="AL153" s="873"/>
      <c r="AM153" s="873"/>
      <c r="AN153" s="873"/>
      <c r="AO153" s="850"/>
      <c r="AP153" s="850"/>
      <c r="AQ153" s="850"/>
      <c r="AR153" s="850"/>
      <c r="AS153" s="850"/>
    </row>
    <row r="154" spans="1:47" s="510" customFormat="1" ht="17.25" customHeight="1">
      <c r="B154" s="1740" t="s">
        <v>8411</v>
      </c>
      <c r="C154" s="1741"/>
      <c r="D154" s="1741"/>
      <c r="E154" s="1741"/>
      <c r="F154" s="1741"/>
      <c r="G154" s="1741"/>
      <c r="H154" s="1741"/>
      <c r="I154" s="1741"/>
      <c r="J154" s="1741"/>
      <c r="K154" s="1741"/>
      <c r="L154" s="1741"/>
      <c r="M154" s="1741"/>
      <c r="N154" s="1741"/>
      <c r="O154" s="1741"/>
      <c r="P154" s="1741"/>
      <c r="Q154" s="1741"/>
      <c r="R154" s="1741"/>
      <c r="S154" s="1741"/>
      <c r="T154" s="1741"/>
      <c r="U154" s="1741"/>
      <c r="V154" s="1741"/>
      <c r="W154" s="1741"/>
      <c r="X154" s="1741"/>
      <c r="Y154" s="1741"/>
      <c r="Z154" s="1741"/>
      <c r="AA154" s="1741"/>
      <c r="AB154" s="1741"/>
      <c r="AC154" s="1741"/>
      <c r="AD154" s="1741"/>
      <c r="AE154" s="1741"/>
      <c r="AF154" s="1741"/>
      <c r="AG154" s="1741"/>
      <c r="AH154" s="1741"/>
      <c r="AI154" s="1741"/>
      <c r="AJ154" s="1741"/>
      <c r="AK154" s="1741"/>
      <c r="AL154" s="1741"/>
      <c r="AM154" s="1741"/>
      <c r="AN154" s="1742"/>
      <c r="AO154" s="850"/>
      <c r="AP154" s="850"/>
      <c r="AQ154" s="850"/>
      <c r="AR154" s="850"/>
      <c r="AS154" s="850"/>
    </row>
    <row r="155" spans="1:47">
      <c r="A155" s="511"/>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c r="AA155" s="511"/>
      <c r="AB155" s="511"/>
      <c r="AC155" s="511"/>
      <c r="AD155" s="511"/>
      <c r="AE155" s="511"/>
      <c r="AF155" s="511"/>
      <c r="AG155" s="511"/>
      <c r="AH155" s="511"/>
      <c r="AI155" s="511"/>
      <c r="AJ155" s="511"/>
      <c r="AK155" s="511"/>
      <c r="AL155" s="511"/>
      <c r="AM155" s="511"/>
      <c r="AN155" s="511"/>
      <c r="AO155" s="852"/>
      <c r="AP155" s="852"/>
      <c r="AQ155" s="852"/>
      <c r="AR155" s="852"/>
      <c r="AS155" s="852"/>
    </row>
    <row r="156" spans="1:47" ht="18" customHeight="1">
      <c r="A156" s="511"/>
      <c r="B156" s="1743" t="s">
        <v>2174</v>
      </c>
      <c r="C156" s="1746" t="s">
        <v>8358</v>
      </c>
      <c r="D156" s="1747"/>
      <c r="E156" s="1747"/>
      <c r="F156" s="1747"/>
      <c r="G156" s="1747"/>
      <c r="H156" s="1747"/>
      <c r="I156" s="1747"/>
      <c r="J156" s="1748"/>
      <c r="K156" s="1746" t="s">
        <v>8363</v>
      </c>
      <c r="L156" s="1748"/>
      <c r="M156" s="1746" t="s">
        <v>8364</v>
      </c>
      <c r="N156" s="1748"/>
      <c r="O156" s="1755" t="s">
        <v>8381</v>
      </c>
      <c r="P156" s="1755"/>
      <c r="Q156" s="1755"/>
      <c r="R156" s="1755"/>
      <c r="S156" s="1755"/>
      <c r="T156" s="1755"/>
      <c r="U156" s="1755"/>
      <c r="V156" s="1755"/>
      <c r="W156" s="1755"/>
      <c r="X156" s="1755"/>
      <c r="Y156" s="1755"/>
      <c r="Z156" s="1755"/>
      <c r="AA156" s="1755"/>
      <c r="AB156" s="1755"/>
      <c r="AC156" s="1755"/>
      <c r="AD156" s="1755"/>
      <c r="AE156" s="1755"/>
      <c r="AF156" s="1755"/>
      <c r="AG156" s="1755"/>
      <c r="AH156" s="1755"/>
      <c r="AI156" s="1755"/>
      <c r="AJ156" s="1755"/>
      <c r="AK156" s="1755"/>
      <c r="AL156" s="1755"/>
      <c r="AM156" s="1755"/>
      <c r="AN156" s="1755"/>
      <c r="AO156" s="852"/>
      <c r="AP156" s="852"/>
      <c r="AQ156" s="852"/>
      <c r="AR156" s="852"/>
      <c r="AS156" s="852"/>
    </row>
    <row r="157" spans="1:47" ht="33.75" customHeight="1">
      <c r="A157" s="511"/>
      <c r="B157" s="1744"/>
      <c r="C157" s="1749"/>
      <c r="D157" s="1750"/>
      <c r="E157" s="1750"/>
      <c r="F157" s="1750"/>
      <c r="G157" s="1750"/>
      <c r="H157" s="1750"/>
      <c r="I157" s="1750"/>
      <c r="J157" s="1751"/>
      <c r="K157" s="1749"/>
      <c r="L157" s="1751"/>
      <c r="M157" s="1749"/>
      <c r="N157" s="1751"/>
      <c r="O157" s="1728"/>
      <c r="P157" s="1729"/>
      <c r="Q157" s="1711" t="s">
        <v>8400</v>
      </c>
      <c r="R157" s="1712"/>
      <c r="S157" s="1728"/>
      <c r="T157" s="1729"/>
      <c r="U157" s="1711" t="s">
        <v>8393</v>
      </c>
      <c r="V157" s="1712"/>
      <c r="W157" s="1730"/>
      <c r="X157" s="1731"/>
      <c r="Y157" s="1711" t="s">
        <v>8392</v>
      </c>
      <c r="Z157" s="1712"/>
      <c r="AA157" s="1711" t="s">
        <v>8384</v>
      </c>
      <c r="AB157" s="1712"/>
      <c r="AC157" s="1711" t="s">
        <v>8385</v>
      </c>
      <c r="AD157" s="1712"/>
      <c r="AE157" s="1711" t="s">
        <v>8386</v>
      </c>
      <c r="AF157" s="1713"/>
      <c r="AG157" s="1713"/>
      <c r="AH157" s="1712"/>
      <c r="AI157" s="1714" t="s">
        <v>8401</v>
      </c>
      <c r="AJ157" s="1715"/>
      <c r="AK157" s="1711" t="s">
        <v>8404</v>
      </c>
      <c r="AL157" s="1712"/>
      <c r="AM157" s="1711" t="s">
        <v>8398</v>
      </c>
      <c r="AN157" s="1712"/>
      <c r="AO157" s="872" t="s">
        <v>8410</v>
      </c>
      <c r="AP157" s="852"/>
      <c r="AQ157" s="852"/>
      <c r="AR157" s="852"/>
      <c r="AS157" s="852"/>
    </row>
    <row r="158" spans="1:47" ht="12" customHeight="1">
      <c r="A158" s="511"/>
      <c r="B158" s="1744"/>
      <c r="C158" s="1749"/>
      <c r="D158" s="1750"/>
      <c r="E158" s="1750"/>
      <c r="F158" s="1750"/>
      <c r="G158" s="1750"/>
      <c r="H158" s="1750"/>
      <c r="I158" s="1750"/>
      <c r="J158" s="1751"/>
      <c r="K158" s="1749"/>
      <c r="L158" s="1751"/>
      <c r="M158" s="1749"/>
      <c r="N158" s="1751"/>
      <c r="O158" s="1716" t="s">
        <v>8359</v>
      </c>
      <c r="P158" s="1717"/>
      <c r="Q158" s="1720" t="s">
        <v>8360</v>
      </c>
      <c r="R158" s="1720"/>
      <c r="S158" s="1716" t="s">
        <v>8361</v>
      </c>
      <c r="T158" s="1722"/>
      <c r="U158" s="1724"/>
      <c r="V158" s="1725"/>
      <c r="W158" s="1725" t="s">
        <v>8362</v>
      </c>
      <c r="X158" s="1726"/>
      <c r="Y158" s="1763"/>
      <c r="Z158" s="1763"/>
      <c r="AA158" s="1763"/>
      <c r="AB158" s="1763"/>
      <c r="AC158" s="1763"/>
      <c r="AD158" s="1724"/>
      <c r="AE158" s="908"/>
      <c r="AF158" s="876"/>
      <c r="AG158" s="1764"/>
      <c r="AH158" s="1765"/>
      <c r="AI158" s="1716" t="s">
        <v>8397</v>
      </c>
      <c r="AJ158" s="1722"/>
      <c r="AK158" s="1764"/>
      <c r="AL158" s="1764"/>
      <c r="AM158" s="1764"/>
      <c r="AN158" s="1765"/>
    </row>
    <row r="159" spans="1:47" ht="59.25" customHeight="1" thickBot="1">
      <c r="A159" s="511"/>
      <c r="B159" s="1745"/>
      <c r="C159" s="1752"/>
      <c r="D159" s="1753"/>
      <c r="E159" s="1753"/>
      <c r="F159" s="1753"/>
      <c r="G159" s="1753"/>
      <c r="H159" s="1753"/>
      <c r="I159" s="1753"/>
      <c r="J159" s="1754"/>
      <c r="K159" s="1752"/>
      <c r="L159" s="1754"/>
      <c r="M159" s="1752"/>
      <c r="N159" s="1754"/>
      <c r="O159" s="1718"/>
      <c r="P159" s="1719"/>
      <c r="Q159" s="1721"/>
      <c r="R159" s="1721"/>
      <c r="S159" s="1718"/>
      <c r="T159" s="1723"/>
      <c r="U159" s="1727" t="s">
        <v>8367</v>
      </c>
      <c r="V159" s="1727"/>
      <c r="W159" s="1727"/>
      <c r="X159" s="1727"/>
      <c r="Y159" s="1766" t="s">
        <v>8366</v>
      </c>
      <c r="Z159" s="1767"/>
      <c r="AA159" s="1721" t="s">
        <v>8365</v>
      </c>
      <c r="AB159" s="1721"/>
      <c r="AC159" s="1721" t="s">
        <v>8414</v>
      </c>
      <c r="AD159" s="1721"/>
      <c r="AE159" s="1718" t="s">
        <v>8368</v>
      </c>
      <c r="AF159" s="1719"/>
      <c r="AG159" s="1718" t="s">
        <v>8391</v>
      </c>
      <c r="AH159" s="1719"/>
      <c r="AI159" s="1718"/>
      <c r="AJ159" s="1719"/>
      <c r="AK159" s="1718" t="s">
        <v>8399</v>
      </c>
      <c r="AL159" s="1719"/>
      <c r="AM159" s="1718" t="s">
        <v>8396</v>
      </c>
      <c r="AN159" s="1719"/>
    </row>
    <row r="160" spans="1:47" ht="27" customHeight="1" thickTop="1">
      <c r="A160" s="511"/>
      <c r="B160" s="874" t="str">
        <f>$B$37</f>
        <v/>
      </c>
      <c r="C160" s="1756" t="str">
        <f t="shared" ref="C160:C169" si="22">IF(AF37&lt;&gt;"",AF37,"")</f>
        <v/>
      </c>
      <c r="D160" s="1757"/>
      <c r="E160" s="1757"/>
      <c r="F160" s="1757"/>
      <c r="G160" s="1757"/>
      <c r="H160" s="1757"/>
      <c r="I160" s="1757"/>
      <c r="J160" s="1758"/>
      <c r="K160" s="1759" t="str">
        <f t="shared" ref="K160:K169" si="23">IF(OR($U37="ア",$U37="イ",$U37="ウ"),"ハウス",IF($U37="エ","附帯施設",IF(OR($U37="オ",$U37="カ",$U37="キ",$U37="ク",$U37="ケ",$U37="コ",$U37="サ",$U37="シ",$U37="ス",$U37="セ",$U37="ソ",$U37="タ",$U37="チ"),"施設",IF($U37="ツ","機械",IF($U37="テ","トラック",IF(OR($U37="ト",$U37="ナ",$U37="ニ",$U37="ヌ",$U37="ネ"),"撤去",""))))))</f>
        <v/>
      </c>
      <c r="L160" s="1760"/>
      <c r="M160" s="1456" t="str">
        <f t="shared" ref="M160:M169" si="24">IF(B160="","",AD37)</f>
        <v/>
      </c>
      <c r="N160" s="1458"/>
      <c r="O160" s="1761"/>
      <c r="P160" s="1762"/>
      <c r="Q160" s="1761"/>
      <c r="R160" s="1762"/>
      <c r="S160" s="1761"/>
      <c r="T160" s="1762"/>
      <c r="U160" s="1761"/>
      <c r="V160" s="1762"/>
      <c r="W160" s="1761"/>
      <c r="X160" s="1762"/>
      <c r="Y160" s="1761"/>
      <c r="Z160" s="1762"/>
      <c r="AA160" s="1761"/>
      <c r="AB160" s="1762"/>
      <c r="AC160" s="1761"/>
      <c r="AD160" s="1762"/>
      <c r="AE160" s="1761"/>
      <c r="AF160" s="1762"/>
      <c r="AG160" s="1761"/>
      <c r="AH160" s="1762"/>
      <c r="AI160" s="1761"/>
      <c r="AJ160" s="1762"/>
      <c r="AK160" s="1761"/>
      <c r="AL160" s="1762"/>
      <c r="AM160" s="1761"/>
      <c r="AN160" s="1762"/>
    </row>
    <row r="161" spans="1:41" ht="27" customHeight="1">
      <c r="A161" s="511"/>
      <c r="B161" s="881" t="str">
        <f>$B$38</f>
        <v/>
      </c>
      <c r="C161" s="1544" t="str">
        <f t="shared" si="22"/>
        <v/>
      </c>
      <c r="D161" s="1770"/>
      <c r="E161" s="1770"/>
      <c r="F161" s="1770"/>
      <c r="G161" s="1770"/>
      <c r="H161" s="1770"/>
      <c r="I161" s="1770"/>
      <c r="J161" s="1545"/>
      <c r="K161" s="1771" t="str">
        <f t="shared" si="23"/>
        <v/>
      </c>
      <c r="L161" s="1772"/>
      <c r="M161" s="1449" t="str">
        <f t="shared" si="24"/>
        <v/>
      </c>
      <c r="N161" s="1451"/>
      <c r="O161" s="1768"/>
      <c r="P161" s="1769"/>
      <c r="Q161" s="1768"/>
      <c r="R161" s="1769"/>
      <c r="S161" s="1768"/>
      <c r="T161" s="1769"/>
      <c r="U161" s="1768"/>
      <c r="V161" s="1769"/>
      <c r="W161" s="1768"/>
      <c r="X161" s="1769"/>
      <c r="Y161" s="1768"/>
      <c r="Z161" s="1769"/>
      <c r="AA161" s="1768"/>
      <c r="AB161" s="1769"/>
      <c r="AC161" s="1768"/>
      <c r="AD161" s="1769"/>
      <c r="AE161" s="1768"/>
      <c r="AF161" s="1769"/>
      <c r="AG161" s="1768"/>
      <c r="AH161" s="1769"/>
      <c r="AI161" s="1768"/>
      <c r="AJ161" s="1769"/>
      <c r="AK161" s="1768"/>
      <c r="AL161" s="1769"/>
      <c r="AM161" s="1768"/>
      <c r="AN161" s="1769"/>
    </row>
    <row r="162" spans="1:41" ht="27" customHeight="1">
      <c r="A162" s="511"/>
      <c r="B162" s="881" t="str">
        <f>$B$39</f>
        <v/>
      </c>
      <c r="C162" s="1544" t="str">
        <f t="shared" si="22"/>
        <v/>
      </c>
      <c r="D162" s="1770"/>
      <c r="E162" s="1770"/>
      <c r="F162" s="1770"/>
      <c r="G162" s="1770"/>
      <c r="H162" s="1770"/>
      <c r="I162" s="1770"/>
      <c r="J162" s="1545"/>
      <c r="K162" s="1771" t="str">
        <f t="shared" si="23"/>
        <v/>
      </c>
      <c r="L162" s="1772"/>
      <c r="M162" s="1449" t="str">
        <f t="shared" si="24"/>
        <v/>
      </c>
      <c r="N162" s="1451"/>
      <c r="O162" s="1768"/>
      <c r="P162" s="1769"/>
      <c r="Q162" s="1768"/>
      <c r="R162" s="1769"/>
      <c r="S162" s="1768"/>
      <c r="T162" s="1769"/>
      <c r="U162" s="1768"/>
      <c r="V162" s="1769"/>
      <c r="W162" s="1768"/>
      <c r="X162" s="1769"/>
      <c r="Y162" s="1768"/>
      <c r="Z162" s="1769"/>
      <c r="AA162" s="1768"/>
      <c r="AB162" s="1769"/>
      <c r="AC162" s="1768"/>
      <c r="AD162" s="1769"/>
      <c r="AE162" s="1768"/>
      <c r="AF162" s="1769"/>
      <c r="AG162" s="1768"/>
      <c r="AH162" s="1769"/>
      <c r="AI162" s="1768"/>
      <c r="AJ162" s="1769"/>
      <c r="AK162" s="1768"/>
      <c r="AL162" s="1769"/>
      <c r="AM162" s="1768"/>
      <c r="AN162" s="1769"/>
    </row>
    <row r="163" spans="1:41" ht="27" customHeight="1">
      <c r="A163" s="511"/>
      <c r="B163" s="881" t="str">
        <f>$B$40</f>
        <v/>
      </c>
      <c r="C163" s="1544" t="str">
        <f t="shared" si="22"/>
        <v/>
      </c>
      <c r="D163" s="1770"/>
      <c r="E163" s="1770"/>
      <c r="F163" s="1770"/>
      <c r="G163" s="1770"/>
      <c r="H163" s="1770"/>
      <c r="I163" s="1770"/>
      <c r="J163" s="1545"/>
      <c r="K163" s="1771" t="str">
        <f t="shared" si="23"/>
        <v/>
      </c>
      <c r="L163" s="1772"/>
      <c r="M163" s="1449" t="str">
        <f t="shared" si="24"/>
        <v/>
      </c>
      <c r="N163" s="1451"/>
      <c r="O163" s="1768"/>
      <c r="P163" s="1769"/>
      <c r="Q163" s="1768"/>
      <c r="R163" s="1769"/>
      <c r="S163" s="1768"/>
      <c r="T163" s="1769"/>
      <c r="U163" s="1768"/>
      <c r="V163" s="1769"/>
      <c r="W163" s="1768"/>
      <c r="X163" s="1769"/>
      <c r="Y163" s="1768"/>
      <c r="Z163" s="1769"/>
      <c r="AA163" s="1768"/>
      <c r="AB163" s="1769"/>
      <c r="AC163" s="1768"/>
      <c r="AD163" s="1769"/>
      <c r="AE163" s="1768"/>
      <c r="AF163" s="1769"/>
      <c r="AG163" s="1768"/>
      <c r="AH163" s="1769"/>
      <c r="AI163" s="1768"/>
      <c r="AJ163" s="1769"/>
      <c r="AK163" s="1768"/>
      <c r="AL163" s="1769"/>
      <c r="AM163" s="1768"/>
      <c r="AN163" s="1769"/>
    </row>
    <row r="164" spans="1:41" ht="27" customHeight="1">
      <c r="A164" s="511"/>
      <c r="B164" s="881" t="str">
        <f>$B$41</f>
        <v/>
      </c>
      <c r="C164" s="1544" t="str">
        <f t="shared" si="22"/>
        <v/>
      </c>
      <c r="D164" s="1770"/>
      <c r="E164" s="1770"/>
      <c r="F164" s="1770"/>
      <c r="G164" s="1770"/>
      <c r="H164" s="1770"/>
      <c r="I164" s="1770"/>
      <c r="J164" s="1545"/>
      <c r="K164" s="1771" t="str">
        <f t="shared" si="23"/>
        <v/>
      </c>
      <c r="L164" s="1772"/>
      <c r="M164" s="1449" t="str">
        <f t="shared" si="24"/>
        <v/>
      </c>
      <c r="N164" s="1451"/>
      <c r="O164" s="1768"/>
      <c r="P164" s="1769"/>
      <c r="Q164" s="1768"/>
      <c r="R164" s="1769"/>
      <c r="S164" s="1768"/>
      <c r="T164" s="1769"/>
      <c r="U164" s="1768"/>
      <c r="V164" s="1769"/>
      <c r="W164" s="1768"/>
      <c r="X164" s="1769"/>
      <c r="Y164" s="1768"/>
      <c r="Z164" s="1769"/>
      <c r="AA164" s="1768"/>
      <c r="AB164" s="1769"/>
      <c r="AC164" s="1768"/>
      <c r="AD164" s="1769"/>
      <c r="AE164" s="1768"/>
      <c r="AF164" s="1769"/>
      <c r="AG164" s="1768"/>
      <c r="AH164" s="1769"/>
      <c r="AI164" s="1768"/>
      <c r="AJ164" s="1769"/>
      <c r="AK164" s="1768"/>
      <c r="AL164" s="1769"/>
      <c r="AM164" s="1768"/>
      <c r="AN164" s="1769"/>
    </row>
    <row r="165" spans="1:41" ht="27" customHeight="1">
      <c r="A165" s="511"/>
      <c r="B165" s="881" t="str">
        <f>$B$42</f>
        <v/>
      </c>
      <c r="C165" s="1544" t="str">
        <f t="shared" si="22"/>
        <v/>
      </c>
      <c r="D165" s="1770"/>
      <c r="E165" s="1770"/>
      <c r="F165" s="1770"/>
      <c r="G165" s="1770"/>
      <c r="H165" s="1770"/>
      <c r="I165" s="1770"/>
      <c r="J165" s="1545"/>
      <c r="K165" s="1771" t="str">
        <f t="shared" si="23"/>
        <v/>
      </c>
      <c r="L165" s="1772"/>
      <c r="M165" s="1449" t="str">
        <f t="shared" si="24"/>
        <v/>
      </c>
      <c r="N165" s="1451"/>
      <c r="O165" s="1768"/>
      <c r="P165" s="1769"/>
      <c r="Q165" s="1768"/>
      <c r="R165" s="1769"/>
      <c r="S165" s="1768"/>
      <c r="T165" s="1769"/>
      <c r="U165" s="1768"/>
      <c r="V165" s="1769"/>
      <c r="W165" s="1768"/>
      <c r="X165" s="1769"/>
      <c r="Y165" s="1768"/>
      <c r="Z165" s="1769"/>
      <c r="AA165" s="1768"/>
      <c r="AB165" s="1769"/>
      <c r="AC165" s="1768"/>
      <c r="AD165" s="1769"/>
      <c r="AE165" s="1768"/>
      <c r="AF165" s="1769"/>
      <c r="AG165" s="1768"/>
      <c r="AH165" s="1769"/>
      <c r="AI165" s="1768"/>
      <c r="AJ165" s="1769"/>
      <c r="AK165" s="1768"/>
      <c r="AL165" s="1769"/>
      <c r="AM165" s="1768"/>
      <c r="AN165" s="1769"/>
    </row>
    <row r="166" spans="1:41" ht="27" customHeight="1">
      <c r="A166" s="511"/>
      <c r="B166" s="881" t="str">
        <f>$B$43</f>
        <v/>
      </c>
      <c r="C166" s="1544" t="str">
        <f t="shared" si="22"/>
        <v/>
      </c>
      <c r="D166" s="1770"/>
      <c r="E166" s="1770"/>
      <c r="F166" s="1770"/>
      <c r="G166" s="1770"/>
      <c r="H166" s="1770"/>
      <c r="I166" s="1770"/>
      <c r="J166" s="1545"/>
      <c r="K166" s="1771" t="str">
        <f t="shared" si="23"/>
        <v/>
      </c>
      <c r="L166" s="1772"/>
      <c r="M166" s="1449" t="str">
        <f t="shared" si="24"/>
        <v/>
      </c>
      <c r="N166" s="1451"/>
      <c r="O166" s="1768"/>
      <c r="P166" s="1769"/>
      <c r="Q166" s="1768"/>
      <c r="R166" s="1769"/>
      <c r="S166" s="1768"/>
      <c r="T166" s="1769"/>
      <c r="U166" s="1768"/>
      <c r="V166" s="1769"/>
      <c r="W166" s="1768"/>
      <c r="X166" s="1769"/>
      <c r="Y166" s="1768"/>
      <c r="Z166" s="1769"/>
      <c r="AA166" s="1768"/>
      <c r="AB166" s="1769"/>
      <c r="AC166" s="1768"/>
      <c r="AD166" s="1769"/>
      <c r="AE166" s="1768"/>
      <c r="AF166" s="1769"/>
      <c r="AG166" s="1768"/>
      <c r="AH166" s="1769"/>
      <c r="AI166" s="1768"/>
      <c r="AJ166" s="1769"/>
      <c r="AK166" s="1768"/>
      <c r="AL166" s="1769"/>
      <c r="AM166" s="1768"/>
      <c r="AN166" s="1769"/>
    </row>
    <row r="167" spans="1:41" ht="27" customHeight="1">
      <c r="A167" s="511"/>
      <c r="B167" s="881" t="str">
        <f>$B$44</f>
        <v/>
      </c>
      <c r="C167" s="1544" t="str">
        <f t="shared" si="22"/>
        <v/>
      </c>
      <c r="D167" s="1770"/>
      <c r="E167" s="1770"/>
      <c r="F167" s="1770"/>
      <c r="G167" s="1770"/>
      <c r="H167" s="1770"/>
      <c r="I167" s="1770"/>
      <c r="J167" s="1545"/>
      <c r="K167" s="1771" t="str">
        <f t="shared" si="23"/>
        <v/>
      </c>
      <c r="L167" s="1772"/>
      <c r="M167" s="1449" t="str">
        <f t="shared" si="24"/>
        <v/>
      </c>
      <c r="N167" s="1451"/>
      <c r="O167" s="1768"/>
      <c r="P167" s="1769"/>
      <c r="Q167" s="1768"/>
      <c r="R167" s="1769"/>
      <c r="S167" s="1768"/>
      <c r="T167" s="1769"/>
      <c r="U167" s="1768"/>
      <c r="V167" s="1769"/>
      <c r="W167" s="1768"/>
      <c r="X167" s="1769"/>
      <c r="Y167" s="1768"/>
      <c r="Z167" s="1769"/>
      <c r="AA167" s="1768"/>
      <c r="AB167" s="1769"/>
      <c r="AC167" s="1768"/>
      <c r="AD167" s="1769"/>
      <c r="AE167" s="1768"/>
      <c r="AF167" s="1769"/>
      <c r="AG167" s="1768"/>
      <c r="AH167" s="1769"/>
      <c r="AI167" s="1768"/>
      <c r="AJ167" s="1769"/>
      <c r="AK167" s="1768"/>
      <c r="AL167" s="1769"/>
      <c r="AM167" s="1768"/>
      <c r="AN167" s="1769"/>
    </row>
    <row r="168" spans="1:41" ht="27" customHeight="1">
      <c r="A168" s="511"/>
      <c r="B168" s="881" t="str">
        <f>$B$45</f>
        <v/>
      </c>
      <c r="C168" s="1544" t="str">
        <f t="shared" si="22"/>
        <v/>
      </c>
      <c r="D168" s="1770"/>
      <c r="E168" s="1770"/>
      <c r="F168" s="1770"/>
      <c r="G168" s="1770"/>
      <c r="H168" s="1770"/>
      <c r="I168" s="1770"/>
      <c r="J168" s="1545"/>
      <c r="K168" s="1771" t="str">
        <f t="shared" si="23"/>
        <v/>
      </c>
      <c r="L168" s="1772"/>
      <c r="M168" s="1449" t="str">
        <f t="shared" si="24"/>
        <v/>
      </c>
      <c r="N168" s="1451"/>
      <c r="O168" s="1768"/>
      <c r="P168" s="1769"/>
      <c r="Q168" s="1768"/>
      <c r="R168" s="1769"/>
      <c r="S168" s="1768"/>
      <c r="T168" s="1769"/>
      <c r="U168" s="1768"/>
      <c r="V168" s="1769"/>
      <c r="W168" s="1768"/>
      <c r="X168" s="1769"/>
      <c r="Y168" s="1768"/>
      <c r="Z168" s="1769"/>
      <c r="AA168" s="1768"/>
      <c r="AB168" s="1769"/>
      <c r="AC168" s="1768"/>
      <c r="AD168" s="1769"/>
      <c r="AE168" s="1768"/>
      <c r="AF168" s="1769"/>
      <c r="AG168" s="1768"/>
      <c r="AH168" s="1769"/>
      <c r="AI168" s="1768"/>
      <c r="AJ168" s="1769"/>
      <c r="AK168" s="1768"/>
      <c r="AL168" s="1769"/>
      <c r="AM168" s="1768"/>
      <c r="AN168" s="1769"/>
    </row>
    <row r="169" spans="1:41" ht="27" customHeight="1">
      <c r="A169" s="511"/>
      <c r="B169" s="881" t="str">
        <f>$B$46</f>
        <v/>
      </c>
      <c r="C169" s="1544" t="str">
        <f t="shared" si="22"/>
        <v/>
      </c>
      <c r="D169" s="1770"/>
      <c r="E169" s="1770"/>
      <c r="F169" s="1770"/>
      <c r="G169" s="1770"/>
      <c r="H169" s="1770"/>
      <c r="I169" s="1770"/>
      <c r="J169" s="1545"/>
      <c r="K169" s="1771" t="str">
        <f t="shared" si="23"/>
        <v/>
      </c>
      <c r="L169" s="1772"/>
      <c r="M169" s="1449" t="str">
        <f t="shared" si="24"/>
        <v/>
      </c>
      <c r="N169" s="1451"/>
      <c r="O169" s="1768"/>
      <c r="P169" s="1769"/>
      <c r="Q169" s="1768"/>
      <c r="R169" s="1769"/>
      <c r="S169" s="1768"/>
      <c r="T169" s="1769"/>
      <c r="U169" s="1768"/>
      <c r="V169" s="1769"/>
      <c r="W169" s="1768"/>
      <c r="X169" s="1769"/>
      <c r="Y169" s="1768"/>
      <c r="Z169" s="1769"/>
      <c r="AA169" s="1768"/>
      <c r="AB169" s="1769"/>
      <c r="AC169" s="1768"/>
      <c r="AD169" s="1769"/>
      <c r="AE169" s="1768"/>
      <c r="AF169" s="1769"/>
      <c r="AG169" s="1768"/>
      <c r="AH169" s="1769"/>
      <c r="AI169" s="1768"/>
      <c r="AJ169" s="1769"/>
      <c r="AK169" s="1768"/>
      <c r="AL169" s="1769"/>
      <c r="AM169" s="1768"/>
      <c r="AN169" s="1769"/>
    </row>
    <row r="170" spans="1:41" ht="15" customHeight="1">
      <c r="A170" s="511"/>
      <c r="B170" s="511"/>
      <c r="C170" s="511"/>
      <c r="D170" s="511"/>
      <c r="E170" s="511"/>
      <c r="F170" s="511"/>
      <c r="G170" s="511"/>
      <c r="H170" s="511"/>
      <c r="I170" s="511"/>
      <c r="J170" s="511"/>
      <c r="K170" s="511"/>
      <c r="L170" s="511"/>
      <c r="M170" s="511"/>
      <c r="N170" s="511"/>
      <c r="O170" s="511"/>
      <c r="P170" s="511"/>
      <c r="Q170" s="511"/>
      <c r="R170" s="511"/>
      <c r="S170" s="511"/>
      <c r="T170" s="511"/>
      <c r="U170" s="511"/>
      <c r="V170" s="511"/>
      <c r="W170" s="511"/>
      <c r="X170" s="511"/>
      <c r="Y170" s="511"/>
      <c r="Z170" s="511"/>
      <c r="AA170" s="511"/>
      <c r="AB170" s="511"/>
      <c r="AC170" s="511"/>
      <c r="AD170" s="511"/>
      <c r="AE170" s="511"/>
      <c r="AF170" s="511"/>
      <c r="AG170" s="511"/>
      <c r="AH170" s="511"/>
      <c r="AI170" s="511"/>
      <c r="AJ170" s="511"/>
      <c r="AK170" s="511"/>
      <c r="AL170" s="511"/>
      <c r="AM170" s="511"/>
      <c r="AN170" s="511"/>
    </row>
    <row r="171" spans="1:41" ht="18" customHeight="1">
      <c r="A171" s="511"/>
      <c r="B171" s="1743" t="s">
        <v>2174</v>
      </c>
      <c r="C171" s="1747" t="s">
        <v>8358</v>
      </c>
      <c r="D171" s="1747"/>
      <c r="E171" s="1747"/>
      <c r="F171" s="1747"/>
      <c r="G171" s="1747"/>
      <c r="H171" s="1747"/>
      <c r="I171" s="1747"/>
      <c r="J171" s="1748"/>
      <c r="K171" s="1755" t="s">
        <v>8381</v>
      </c>
      <c r="L171" s="1755"/>
      <c r="M171" s="1755"/>
      <c r="N171" s="1755"/>
      <c r="O171" s="1755" t="s">
        <v>8382</v>
      </c>
      <c r="P171" s="1755"/>
      <c r="Q171" s="1755"/>
      <c r="R171" s="1755"/>
      <c r="S171" s="1755"/>
      <c r="T171" s="1755"/>
      <c r="U171" s="1755"/>
      <c r="V171" s="1755"/>
      <c r="W171" s="1755"/>
      <c r="X171" s="1755"/>
      <c r="Y171" s="1755"/>
      <c r="Z171" s="1755"/>
      <c r="AA171" s="1755" t="s">
        <v>8383</v>
      </c>
      <c r="AB171" s="1755"/>
      <c r="AC171" s="1755"/>
      <c r="AD171" s="1755"/>
      <c r="AE171" s="1755"/>
      <c r="AF171" s="1755"/>
      <c r="AG171" s="1755"/>
      <c r="AH171" s="1755"/>
      <c r="AI171" s="1755"/>
      <c r="AJ171" s="1755"/>
      <c r="AK171" s="1755"/>
      <c r="AL171" s="1755"/>
      <c r="AM171" s="1755" t="s">
        <v>524</v>
      </c>
      <c r="AN171" s="1755"/>
    </row>
    <row r="172" spans="1:41" ht="33.75" customHeight="1">
      <c r="A172" s="511"/>
      <c r="B172" s="1744"/>
      <c r="C172" s="1750"/>
      <c r="D172" s="1750"/>
      <c r="E172" s="1750"/>
      <c r="F172" s="1750"/>
      <c r="G172" s="1750"/>
      <c r="H172" s="1750"/>
      <c r="I172" s="1750"/>
      <c r="J172" s="1751"/>
      <c r="K172" s="1711" t="s">
        <v>8387</v>
      </c>
      <c r="L172" s="1712"/>
      <c r="M172" s="1711" t="s">
        <v>8403</v>
      </c>
      <c r="N172" s="1712"/>
      <c r="O172" s="1711" t="s">
        <v>572</v>
      </c>
      <c r="P172" s="1713"/>
      <c r="Q172" s="1713"/>
      <c r="R172" s="1713"/>
      <c r="S172" s="1713"/>
      <c r="T172" s="1712"/>
      <c r="U172" s="1711" t="s">
        <v>8394</v>
      </c>
      <c r="V172" s="1712"/>
      <c r="W172" s="1711" t="s">
        <v>8388</v>
      </c>
      <c r="X172" s="1713"/>
      <c r="Y172" s="1713"/>
      <c r="Z172" s="1712"/>
      <c r="AA172" s="1711" t="s">
        <v>8402</v>
      </c>
      <c r="AB172" s="1712"/>
      <c r="AC172" s="1711" t="s">
        <v>570</v>
      </c>
      <c r="AD172" s="1712"/>
      <c r="AE172" s="1711" t="s">
        <v>8389</v>
      </c>
      <c r="AF172" s="1713"/>
      <c r="AG172" s="1713"/>
      <c r="AH172" s="1712"/>
      <c r="AI172" s="1711" t="s">
        <v>573</v>
      </c>
      <c r="AJ172" s="1712"/>
      <c r="AK172" s="1711" t="s">
        <v>8390</v>
      </c>
      <c r="AL172" s="1712"/>
      <c r="AM172" s="1711"/>
      <c r="AN172" s="1712"/>
      <c r="AO172" s="872" t="s">
        <v>8410</v>
      </c>
    </row>
    <row r="173" spans="1:41" ht="12" customHeight="1">
      <c r="A173" s="511"/>
      <c r="B173" s="1744"/>
      <c r="C173" s="1750"/>
      <c r="D173" s="1750"/>
      <c r="E173" s="1750"/>
      <c r="F173" s="1750"/>
      <c r="G173" s="1750"/>
      <c r="H173" s="1750"/>
      <c r="I173" s="1750"/>
      <c r="J173" s="1751"/>
      <c r="K173" s="1716" t="s">
        <v>8415</v>
      </c>
      <c r="L173" s="1717"/>
      <c r="M173" s="1716" t="s">
        <v>8380</v>
      </c>
      <c r="N173" s="1717"/>
      <c r="O173" s="1720" t="s">
        <v>8369</v>
      </c>
      <c r="P173" s="1720"/>
      <c r="Q173" s="1720" t="s">
        <v>8375</v>
      </c>
      <c r="R173" s="1720"/>
      <c r="S173" s="1720" t="s">
        <v>8370</v>
      </c>
      <c r="T173" s="1720"/>
      <c r="U173" s="1720" t="s">
        <v>8395</v>
      </c>
      <c r="V173" s="1720"/>
      <c r="W173" s="1716" t="s">
        <v>8371</v>
      </c>
      <c r="X173" s="1717"/>
      <c r="Y173" s="1716" t="s">
        <v>8372</v>
      </c>
      <c r="Z173" s="1717"/>
      <c r="AA173" s="1716" t="s">
        <v>8373</v>
      </c>
      <c r="AB173" s="1717"/>
      <c r="AC173" s="1716" t="s">
        <v>8374</v>
      </c>
      <c r="AD173" s="1717"/>
      <c r="AE173" s="1716" t="s">
        <v>8376</v>
      </c>
      <c r="AF173" s="1717"/>
      <c r="AG173" s="1716" t="s">
        <v>8377</v>
      </c>
      <c r="AH173" s="1717"/>
      <c r="AI173" s="1716" t="s">
        <v>8378</v>
      </c>
      <c r="AJ173" s="1717"/>
      <c r="AK173" s="1716" t="s">
        <v>8379</v>
      </c>
      <c r="AL173" s="1717"/>
      <c r="AM173" s="1716"/>
      <c r="AN173" s="1717"/>
    </row>
    <row r="174" spans="1:41" ht="59.25" customHeight="1" thickBot="1">
      <c r="A174" s="511"/>
      <c r="B174" s="1745"/>
      <c r="C174" s="1753"/>
      <c r="D174" s="1753"/>
      <c r="E174" s="1753"/>
      <c r="F174" s="1753"/>
      <c r="G174" s="1753"/>
      <c r="H174" s="1753"/>
      <c r="I174" s="1753"/>
      <c r="J174" s="1754"/>
      <c r="K174" s="1718"/>
      <c r="L174" s="1719"/>
      <c r="M174" s="1718"/>
      <c r="N174" s="1719"/>
      <c r="O174" s="1721"/>
      <c r="P174" s="1721"/>
      <c r="Q174" s="1721"/>
      <c r="R174" s="1721"/>
      <c r="S174" s="1721"/>
      <c r="T174" s="1721"/>
      <c r="U174" s="1721"/>
      <c r="V174" s="1721"/>
      <c r="W174" s="1718"/>
      <c r="X174" s="1719"/>
      <c r="Y174" s="1718"/>
      <c r="Z174" s="1719"/>
      <c r="AA174" s="1718"/>
      <c r="AB174" s="1719"/>
      <c r="AC174" s="1718"/>
      <c r="AD174" s="1719"/>
      <c r="AE174" s="1718"/>
      <c r="AF174" s="1719"/>
      <c r="AG174" s="1718"/>
      <c r="AH174" s="1719"/>
      <c r="AI174" s="1718"/>
      <c r="AJ174" s="1719"/>
      <c r="AK174" s="1718"/>
      <c r="AL174" s="1719"/>
      <c r="AM174" s="1718"/>
      <c r="AN174" s="1719"/>
    </row>
    <row r="175" spans="1:41" ht="27" customHeight="1" thickTop="1">
      <c r="A175" s="511"/>
      <c r="B175" s="874" t="str">
        <f>B160</f>
        <v/>
      </c>
      <c r="C175" s="1756" t="str">
        <f>C160</f>
        <v/>
      </c>
      <c r="D175" s="1757"/>
      <c r="E175" s="1757"/>
      <c r="F175" s="1757"/>
      <c r="G175" s="1757"/>
      <c r="H175" s="1757"/>
      <c r="I175" s="1757"/>
      <c r="J175" s="1758"/>
      <c r="K175" s="1761"/>
      <c r="L175" s="1762"/>
      <c r="M175" s="1761"/>
      <c r="N175" s="1762"/>
      <c r="O175" s="1761"/>
      <c r="P175" s="1762"/>
      <c r="Q175" s="1761"/>
      <c r="R175" s="1762"/>
      <c r="S175" s="1761"/>
      <c r="T175" s="1762"/>
      <c r="U175" s="1761"/>
      <c r="V175" s="1762"/>
      <c r="W175" s="1761"/>
      <c r="X175" s="1762"/>
      <c r="Y175" s="1761"/>
      <c r="Z175" s="1762"/>
      <c r="AA175" s="1761"/>
      <c r="AB175" s="1762"/>
      <c r="AC175" s="1761"/>
      <c r="AD175" s="1762"/>
      <c r="AE175" s="1761"/>
      <c r="AF175" s="1762"/>
      <c r="AG175" s="1761"/>
      <c r="AH175" s="1762"/>
      <c r="AI175" s="1761"/>
      <c r="AJ175" s="1762"/>
      <c r="AK175" s="1761"/>
      <c r="AL175" s="1762"/>
      <c r="AM175" s="1761"/>
      <c r="AN175" s="1762"/>
    </row>
    <row r="176" spans="1:41" ht="27" customHeight="1">
      <c r="A176" s="511"/>
      <c r="B176" s="881" t="str">
        <f t="shared" ref="B176:C184" si="25">B161</f>
        <v/>
      </c>
      <c r="C176" s="1544" t="str">
        <f t="shared" si="25"/>
        <v/>
      </c>
      <c r="D176" s="1770"/>
      <c r="E176" s="1770"/>
      <c r="F176" s="1770"/>
      <c r="G176" s="1770"/>
      <c r="H176" s="1770"/>
      <c r="I176" s="1770"/>
      <c r="J176" s="1545"/>
      <c r="K176" s="1768"/>
      <c r="L176" s="1769"/>
      <c r="M176" s="1768"/>
      <c r="N176" s="1769"/>
      <c r="O176" s="1768"/>
      <c r="P176" s="1769"/>
      <c r="Q176" s="1768"/>
      <c r="R176" s="1769"/>
      <c r="S176" s="1768"/>
      <c r="T176" s="1769"/>
      <c r="U176" s="1768"/>
      <c r="V176" s="1769"/>
      <c r="W176" s="1768"/>
      <c r="X176" s="1769"/>
      <c r="Y176" s="1768"/>
      <c r="Z176" s="1769"/>
      <c r="AA176" s="1768"/>
      <c r="AB176" s="1769"/>
      <c r="AC176" s="1768"/>
      <c r="AD176" s="1769"/>
      <c r="AE176" s="1768"/>
      <c r="AF176" s="1769"/>
      <c r="AG176" s="1768"/>
      <c r="AH176" s="1769"/>
      <c r="AI176" s="1768"/>
      <c r="AJ176" s="1769"/>
      <c r="AK176" s="1768"/>
      <c r="AL176" s="1769"/>
      <c r="AM176" s="1768"/>
      <c r="AN176" s="1769"/>
    </row>
    <row r="177" spans="1:40" ht="27" customHeight="1">
      <c r="A177" s="511"/>
      <c r="B177" s="881" t="str">
        <f t="shared" si="25"/>
        <v/>
      </c>
      <c r="C177" s="1544" t="str">
        <f t="shared" si="25"/>
        <v/>
      </c>
      <c r="D177" s="1770"/>
      <c r="E177" s="1770"/>
      <c r="F177" s="1770"/>
      <c r="G177" s="1770"/>
      <c r="H177" s="1770"/>
      <c r="I177" s="1770"/>
      <c r="J177" s="1545"/>
      <c r="K177" s="1768"/>
      <c r="L177" s="1769"/>
      <c r="M177" s="1768"/>
      <c r="N177" s="1769"/>
      <c r="O177" s="1768"/>
      <c r="P177" s="1769"/>
      <c r="Q177" s="1768"/>
      <c r="R177" s="1769"/>
      <c r="S177" s="1768"/>
      <c r="T177" s="1769"/>
      <c r="U177" s="1768"/>
      <c r="V177" s="1769"/>
      <c r="W177" s="1768"/>
      <c r="X177" s="1769"/>
      <c r="Y177" s="1768"/>
      <c r="Z177" s="1769"/>
      <c r="AA177" s="1768"/>
      <c r="AB177" s="1769"/>
      <c r="AC177" s="1768"/>
      <c r="AD177" s="1769"/>
      <c r="AE177" s="1768"/>
      <c r="AF177" s="1769"/>
      <c r="AG177" s="1768"/>
      <c r="AH177" s="1769"/>
      <c r="AI177" s="1768"/>
      <c r="AJ177" s="1769"/>
      <c r="AK177" s="1768"/>
      <c r="AL177" s="1769"/>
      <c r="AM177" s="1768"/>
      <c r="AN177" s="1769"/>
    </row>
    <row r="178" spans="1:40" ht="27" customHeight="1">
      <c r="A178" s="511"/>
      <c r="B178" s="881" t="str">
        <f t="shared" si="25"/>
        <v/>
      </c>
      <c r="C178" s="1544" t="str">
        <f t="shared" si="25"/>
        <v/>
      </c>
      <c r="D178" s="1770"/>
      <c r="E178" s="1770"/>
      <c r="F178" s="1770"/>
      <c r="G178" s="1770"/>
      <c r="H178" s="1770"/>
      <c r="I178" s="1770"/>
      <c r="J178" s="1545"/>
      <c r="K178" s="1768"/>
      <c r="L178" s="1769"/>
      <c r="M178" s="1768"/>
      <c r="N178" s="1769"/>
      <c r="O178" s="1768"/>
      <c r="P178" s="1769"/>
      <c r="Q178" s="1768"/>
      <c r="R178" s="1769"/>
      <c r="S178" s="1768"/>
      <c r="T178" s="1769"/>
      <c r="U178" s="1768"/>
      <c r="V178" s="1769"/>
      <c r="W178" s="1768"/>
      <c r="X178" s="1769"/>
      <c r="Y178" s="1768"/>
      <c r="Z178" s="1769"/>
      <c r="AA178" s="1768"/>
      <c r="AB178" s="1769"/>
      <c r="AC178" s="1768"/>
      <c r="AD178" s="1769"/>
      <c r="AE178" s="1768"/>
      <c r="AF178" s="1769"/>
      <c r="AG178" s="1768"/>
      <c r="AH178" s="1769"/>
      <c r="AI178" s="1768"/>
      <c r="AJ178" s="1769"/>
      <c r="AK178" s="1768"/>
      <c r="AL178" s="1769"/>
      <c r="AM178" s="1768"/>
      <c r="AN178" s="1769"/>
    </row>
    <row r="179" spans="1:40" ht="27" customHeight="1">
      <c r="A179" s="511"/>
      <c r="B179" s="881" t="str">
        <f t="shared" si="25"/>
        <v/>
      </c>
      <c r="C179" s="1544" t="str">
        <f t="shared" si="25"/>
        <v/>
      </c>
      <c r="D179" s="1770"/>
      <c r="E179" s="1770"/>
      <c r="F179" s="1770"/>
      <c r="G179" s="1770"/>
      <c r="H179" s="1770"/>
      <c r="I179" s="1770"/>
      <c r="J179" s="1545"/>
      <c r="K179" s="1768"/>
      <c r="L179" s="1769"/>
      <c r="M179" s="1768"/>
      <c r="N179" s="1769"/>
      <c r="O179" s="1768"/>
      <c r="P179" s="1769"/>
      <c r="Q179" s="1768"/>
      <c r="R179" s="1769"/>
      <c r="S179" s="1768"/>
      <c r="T179" s="1769"/>
      <c r="U179" s="1768"/>
      <c r="V179" s="1769"/>
      <c r="W179" s="1768"/>
      <c r="X179" s="1769"/>
      <c r="Y179" s="1768"/>
      <c r="Z179" s="1769"/>
      <c r="AA179" s="1768"/>
      <c r="AB179" s="1769"/>
      <c r="AC179" s="1768"/>
      <c r="AD179" s="1769"/>
      <c r="AE179" s="1768"/>
      <c r="AF179" s="1769"/>
      <c r="AG179" s="1768"/>
      <c r="AH179" s="1769"/>
      <c r="AI179" s="1768"/>
      <c r="AJ179" s="1769"/>
      <c r="AK179" s="1768"/>
      <c r="AL179" s="1769"/>
      <c r="AM179" s="1768"/>
      <c r="AN179" s="1769"/>
    </row>
    <row r="180" spans="1:40" ht="27" customHeight="1">
      <c r="A180" s="511"/>
      <c r="B180" s="881" t="str">
        <f t="shared" si="25"/>
        <v/>
      </c>
      <c r="C180" s="1544" t="str">
        <f t="shared" si="25"/>
        <v/>
      </c>
      <c r="D180" s="1770"/>
      <c r="E180" s="1770"/>
      <c r="F180" s="1770"/>
      <c r="G180" s="1770"/>
      <c r="H180" s="1770"/>
      <c r="I180" s="1770"/>
      <c r="J180" s="1545"/>
      <c r="K180" s="1768"/>
      <c r="L180" s="1769"/>
      <c r="M180" s="1768"/>
      <c r="N180" s="1769"/>
      <c r="O180" s="1768"/>
      <c r="P180" s="1769"/>
      <c r="Q180" s="1768"/>
      <c r="R180" s="1769"/>
      <c r="S180" s="1768"/>
      <c r="T180" s="1769"/>
      <c r="U180" s="1768"/>
      <c r="V180" s="1769"/>
      <c r="W180" s="1768"/>
      <c r="X180" s="1769"/>
      <c r="Y180" s="1768"/>
      <c r="Z180" s="1769"/>
      <c r="AA180" s="1768"/>
      <c r="AB180" s="1769"/>
      <c r="AC180" s="1768"/>
      <c r="AD180" s="1769"/>
      <c r="AE180" s="1768"/>
      <c r="AF180" s="1769"/>
      <c r="AG180" s="1768"/>
      <c r="AH180" s="1769"/>
      <c r="AI180" s="1768"/>
      <c r="AJ180" s="1769"/>
      <c r="AK180" s="1768"/>
      <c r="AL180" s="1769"/>
      <c r="AM180" s="1768"/>
      <c r="AN180" s="1769"/>
    </row>
    <row r="181" spans="1:40" ht="27" customHeight="1">
      <c r="A181" s="511"/>
      <c r="B181" s="881" t="str">
        <f t="shared" si="25"/>
        <v/>
      </c>
      <c r="C181" s="1544" t="str">
        <f t="shared" si="25"/>
        <v/>
      </c>
      <c r="D181" s="1770"/>
      <c r="E181" s="1770"/>
      <c r="F181" s="1770"/>
      <c r="G181" s="1770"/>
      <c r="H181" s="1770"/>
      <c r="I181" s="1770"/>
      <c r="J181" s="1545"/>
      <c r="K181" s="1768"/>
      <c r="L181" s="1769"/>
      <c r="M181" s="1768"/>
      <c r="N181" s="1769"/>
      <c r="O181" s="1768"/>
      <c r="P181" s="1769"/>
      <c r="Q181" s="1768"/>
      <c r="R181" s="1769"/>
      <c r="S181" s="1768"/>
      <c r="T181" s="1769"/>
      <c r="U181" s="1768"/>
      <c r="V181" s="1769"/>
      <c r="W181" s="1768"/>
      <c r="X181" s="1769"/>
      <c r="Y181" s="1768"/>
      <c r="Z181" s="1769"/>
      <c r="AA181" s="1768"/>
      <c r="AB181" s="1769"/>
      <c r="AC181" s="1768"/>
      <c r="AD181" s="1769"/>
      <c r="AE181" s="1768"/>
      <c r="AF181" s="1769"/>
      <c r="AG181" s="1768"/>
      <c r="AH181" s="1769"/>
      <c r="AI181" s="1768"/>
      <c r="AJ181" s="1769"/>
      <c r="AK181" s="1768"/>
      <c r="AL181" s="1769"/>
      <c r="AM181" s="1768"/>
      <c r="AN181" s="1769"/>
    </row>
    <row r="182" spans="1:40" ht="27" customHeight="1">
      <c r="A182" s="511"/>
      <c r="B182" s="881" t="str">
        <f t="shared" si="25"/>
        <v/>
      </c>
      <c r="C182" s="1544" t="str">
        <f t="shared" si="25"/>
        <v/>
      </c>
      <c r="D182" s="1770"/>
      <c r="E182" s="1770"/>
      <c r="F182" s="1770"/>
      <c r="G182" s="1770"/>
      <c r="H182" s="1770"/>
      <c r="I182" s="1770"/>
      <c r="J182" s="1545"/>
      <c r="K182" s="1768"/>
      <c r="L182" s="1769"/>
      <c r="M182" s="1768"/>
      <c r="N182" s="1769"/>
      <c r="O182" s="1768"/>
      <c r="P182" s="1769"/>
      <c r="Q182" s="1768"/>
      <c r="R182" s="1769"/>
      <c r="S182" s="1768"/>
      <c r="T182" s="1769"/>
      <c r="U182" s="1768"/>
      <c r="V182" s="1769"/>
      <c r="W182" s="1768"/>
      <c r="X182" s="1769"/>
      <c r="Y182" s="1768"/>
      <c r="Z182" s="1769"/>
      <c r="AA182" s="1768"/>
      <c r="AB182" s="1769"/>
      <c r="AC182" s="1768"/>
      <c r="AD182" s="1769"/>
      <c r="AE182" s="1768"/>
      <c r="AF182" s="1769"/>
      <c r="AG182" s="1768"/>
      <c r="AH182" s="1769"/>
      <c r="AI182" s="1768"/>
      <c r="AJ182" s="1769"/>
      <c r="AK182" s="1768"/>
      <c r="AL182" s="1769"/>
      <c r="AM182" s="1768"/>
      <c r="AN182" s="1769"/>
    </row>
    <row r="183" spans="1:40" ht="27" customHeight="1">
      <c r="A183" s="511"/>
      <c r="B183" s="881" t="str">
        <f t="shared" si="25"/>
        <v/>
      </c>
      <c r="C183" s="1544" t="str">
        <f t="shared" si="25"/>
        <v/>
      </c>
      <c r="D183" s="1770"/>
      <c r="E183" s="1770"/>
      <c r="F183" s="1770"/>
      <c r="G183" s="1770"/>
      <c r="H183" s="1770"/>
      <c r="I183" s="1770"/>
      <c r="J183" s="1545"/>
      <c r="K183" s="1768"/>
      <c r="L183" s="1769"/>
      <c r="M183" s="1768"/>
      <c r="N183" s="1769"/>
      <c r="O183" s="1768"/>
      <c r="P183" s="1769"/>
      <c r="Q183" s="1768"/>
      <c r="R183" s="1769"/>
      <c r="S183" s="1768"/>
      <c r="T183" s="1769"/>
      <c r="U183" s="1768"/>
      <c r="V183" s="1769"/>
      <c r="W183" s="1768"/>
      <c r="X183" s="1769"/>
      <c r="Y183" s="1768"/>
      <c r="Z183" s="1769"/>
      <c r="AA183" s="1768"/>
      <c r="AB183" s="1769"/>
      <c r="AC183" s="1768"/>
      <c r="AD183" s="1769"/>
      <c r="AE183" s="1768"/>
      <c r="AF183" s="1769"/>
      <c r="AG183" s="1768"/>
      <c r="AH183" s="1769"/>
      <c r="AI183" s="1768"/>
      <c r="AJ183" s="1769"/>
      <c r="AK183" s="1768"/>
      <c r="AL183" s="1769"/>
      <c r="AM183" s="1768"/>
      <c r="AN183" s="1769"/>
    </row>
    <row r="184" spans="1:40" ht="27" customHeight="1">
      <c r="A184" s="511"/>
      <c r="B184" s="881" t="str">
        <f t="shared" si="25"/>
        <v/>
      </c>
      <c r="C184" s="1544" t="str">
        <f t="shared" si="25"/>
        <v/>
      </c>
      <c r="D184" s="1770"/>
      <c r="E184" s="1770"/>
      <c r="F184" s="1770"/>
      <c r="G184" s="1770"/>
      <c r="H184" s="1770"/>
      <c r="I184" s="1770"/>
      <c r="J184" s="1545"/>
      <c r="K184" s="1768"/>
      <c r="L184" s="1769"/>
      <c r="M184" s="1768"/>
      <c r="N184" s="1769"/>
      <c r="O184" s="1768"/>
      <c r="P184" s="1769"/>
      <c r="Q184" s="1768"/>
      <c r="R184" s="1769"/>
      <c r="S184" s="1768"/>
      <c r="T184" s="1769"/>
      <c r="U184" s="1768"/>
      <c r="V184" s="1769"/>
      <c r="W184" s="1768"/>
      <c r="X184" s="1769"/>
      <c r="Y184" s="1768"/>
      <c r="Z184" s="1769"/>
      <c r="AA184" s="1768"/>
      <c r="AB184" s="1769"/>
      <c r="AC184" s="1768"/>
      <c r="AD184" s="1769"/>
      <c r="AE184" s="1768"/>
      <c r="AF184" s="1769"/>
      <c r="AG184" s="1768"/>
      <c r="AH184" s="1769"/>
      <c r="AI184" s="1768"/>
      <c r="AJ184" s="1769"/>
      <c r="AK184" s="1768"/>
      <c r="AL184" s="1769"/>
      <c r="AM184" s="1768"/>
      <c r="AN184" s="1769"/>
    </row>
    <row r="185" spans="1:40" ht="12.75" customHeight="1">
      <c r="A185" s="511"/>
      <c r="B185" s="1279" t="s">
        <v>8413</v>
      </c>
      <c r="C185" s="1279"/>
      <c r="D185" s="1281" t="s">
        <v>8417</v>
      </c>
      <c r="E185" s="1281"/>
      <c r="F185" s="1281"/>
      <c r="G185" s="1281"/>
      <c r="H185" s="1281"/>
      <c r="I185" s="1281"/>
      <c r="J185" s="1281"/>
      <c r="K185" s="1281"/>
      <c r="L185" s="1281"/>
      <c r="M185" s="1281"/>
      <c r="N185" s="1281"/>
      <c r="O185" s="1281"/>
      <c r="P185" s="1281"/>
      <c r="Q185" s="1281"/>
      <c r="R185" s="1281"/>
      <c r="S185" s="1281"/>
      <c r="T185" s="1281"/>
      <c r="U185" s="1281"/>
      <c r="V185" s="1281"/>
      <c r="W185" s="1281"/>
      <c r="X185" s="1281"/>
      <c r="Y185" s="1281"/>
      <c r="Z185" s="1281"/>
      <c r="AA185" s="1281"/>
      <c r="AB185" s="1281"/>
      <c r="AC185" s="1281"/>
      <c r="AD185" s="1281"/>
      <c r="AE185" s="1281"/>
      <c r="AF185" s="1281"/>
      <c r="AG185" s="1281"/>
      <c r="AH185" s="1281"/>
      <c r="AI185" s="1281"/>
      <c r="AJ185" s="1281"/>
      <c r="AK185" s="1281"/>
      <c r="AL185" s="1281"/>
      <c r="AM185" s="1281"/>
      <c r="AN185" s="1281"/>
    </row>
    <row r="186" spans="1:40">
      <c r="A186" s="511"/>
      <c r="D186" s="1282"/>
      <c r="E186" s="1282"/>
      <c r="F186" s="1282"/>
      <c r="G186" s="1282"/>
      <c r="H186" s="1282"/>
      <c r="I186" s="1282"/>
      <c r="J186" s="1282"/>
      <c r="K186" s="1282"/>
      <c r="L186" s="1282"/>
      <c r="M186" s="1282"/>
      <c r="N186" s="1282"/>
      <c r="O186" s="1282"/>
      <c r="P186" s="1282"/>
      <c r="Q186" s="1282"/>
      <c r="R186" s="1282"/>
      <c r="S186" s="1282"/>
      <c r="T186" s="1282"/>
      <c r="U186" s="1282"/>
      <c r="V186" s="1282"/>
      <c r="W186" s="1282"/>
      <c r="X186" s="1282"/>
      <c r="Y186" s="1282"/>
      <c r="Z186" s="1282"/>
      <c r="AA186" s="1282"/>
      <c r="AB186" s="1282"/>
      <c r="AC186" s="1282"/>
      <c r="AD186" s="1282"/>
      <c r="AE186" s="1282"/>
      <c r="AF186" s="1282"/>
      <c r="AG186" s="1282"/>
      <c r="AH186" s="1282"/>
      <c r="AI186" s="1282"/>
      <c r="AJ186" s="1282"/>
      <c r="AK186" s="1282"/>
      <c r="AL186" s="1282"/>
      <c r="AM186" s="1282"/>
      <c r="AN186" s="1282"/>
    </row>
    <row r="187" spans="1:40">
      <c r="A187" s="511"/>
      <c r="B187" s="1280" t="s">
        <v>8416</v>
      </c>
      <c r="C187" s="1280"/>
      <c r="D187" s="1283" t="s">
        <v>8418</v>
      </c>
      <c r="E187" s="1283"/>
      <c r="F187" s="1283"/>
      <c r="G187" s="1283"/>
      <c r="H187" s="1283"/>
      <c r="I187" s="1283"/>
      <c r="J187" s="1283"/>
      <c r="K187" s="1283"/>
      <c r="L187" s="1283"/>
      <c r="M187" s="1283"/>
      <c r="N187" s="1283"/>
      <c r="O187" s="1283"/>
      <c r="P187" s="1283"/>
      <c r="Q187" s="1283"/>
      <c r="R187" s="1283"/>
      <c r="S187" s="1283"/>
      <c r="T187" s="1283"/>
      <c r="U187" s="1283"/>
      <c r="V187" s="1283"/>
      <c r="W187" s="1283"/>
      <c r="X187" s="1283"/>
      <c r="Y187" s="1283"/>
      <c r="Z187" s="1283"/>
      <c r="AA187" s="1283"/>
      <c r="AB187" s="1283"/>
      <c r="AC187" s="1283"/>
      <c r="AD187" s="1283"/>
      <c r="AE187" s="1283"/>
      <c r="AF187" s="1283"/>
      <c r="AG187" s="1283"/>
      <c r="AH187" s="1283"/>
      <c r="AI187" s="1283"/>
      <c r="AJ187" s="1283"/>
      <c r="AK187" s="1283"/>
      <c r="AL187" s="1283"/>
      <c r="AM187" s="1283"/>
      <c r="AN187" s="1283"/>
    </row>
    <row r="188" spans="1:40">
      <c r="A188" s="511"/>
      <c r="D188" s="1283"/>
      <c r="E188" s="1283"/>
      <c r="F188" s="1283"/>
      <c r="G188" s="1283"/>
      <c r="H188" s="1283"/>
      <c r="I188" s="1283"/>
      <c r="J188" s="1283"/>
      <c r="K188" s="1283"/>
      <c r="L188" s="1283"/>
      <c r="M188" s="1283"/>
      <c r="N188" s="1283"/>
      <c r="O188" s="1283"/>
      <c r="P188" s="1283"/>
      <c r="Q188" s="1283"/>
      <c r="R188" s="1283"/>
      <c r="S188" s="1283"/>
      <c r="T188" s="1283"/>
      <c r="U188" s="1283"/>
      <c r="V188" s="1283"/>
      <c r="W188" s="1283"/>
      <c r="X188" s="1283"/>
      <c r="Y188" s="1283"/>
      <c r="Z188" s="1283"/>
      <c r="AA188" s="1283"/>
      <c r="AB188" s="1283"/>
      <c r="AC188" s="1283"/>
      <c r="AD188" s="1283"/>
      <c r="AE188" s="1283"/>
      <c r="AF188" s="1283"/>
      <c r="AG188" s="1283"/>
      <c r="AH188" s="1283"/>
      <c r="AI188" s="1283"/>
      <c r="AJ188" s="1283"/>
      <c r="AK188" s="1283"/>
      <c r="AL188" s="1283"/>
      <c r="AM188" s="1283"/>
      <c r="AN188" s="1283"/>
    </row>
    <row r="189" spans="1:40">
      <c r="A189" s="511"/>
      <c r="B189" s="511"/>
      <c r="C189" s="511"/>
      <c r="D189" s="1283"/>
      <c r="E189" s="1283"/>
      <c r="F189" s="1283"/>
      <c r="G189" s="1283"/>
      <c r="H189" s="1283"/>
      <c r="I189" s="1283"/>
      <c r="J189" s="1283"/>
      <c r="K189" s="1283"/>
      <c r="L189" s="1283"/>
      <c r="M189" s="1283"/>
      <c r="N189" s="1283"/>
      <c r="O189" s="1283"/>
      <c r="P189" s="1283"/>
      <c r="Q189" s="1283"/>
      <c r="R189" s="1283"/>
      <c r="S189" s="1283"/>
      <c r="T189" s="1283"/>
      <c r="U189" s="1283"/>
      <c r="V189" s="1283"/>
      <c r="W189" s="1283"/>
      <c r="X189" s="1283"/>
      <c r="Y189" s="1283"/>
      <c r="Z189" s="1283"/>
      <c r="AA189" s="1283"/>
      <c r="AB189" s="1283"/>
      <c r="AC189" s="1283"/>
      <c r="AD189" s="1283"/>
      <c r="AE189" s="1283"/>
      <c r="AF189" s="1283"/>
      <c r="AG189" s="1283"/>
      <c r="AH189" s="1283"/>
      <c r="AI189" s="1283"/>
      <c r="AJ189" s="1283"/>
      <c r="AK189" s="1283"/>
      <c r="AL189" s="1283"/>
      <c r="AM189" s="1283"/>
      <c r="AN189" s="1283"/>
    </row>
    <row r="190" spans="1:40">
      <c r="A190" s="511"/>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511"/>
      <c r="AF190" s="511"/>
      <c r="AG190" s="511"/>
      <c r="AH190" s="511"/>
      <c r="AI190" s="511"/>
      <c r="AJ190" s="511"/>
      <c r="AK190" s="511"/>
      <c r="AL190" s="511"/>
      <c r="AM190" s="511"/>
      <c r="AN190" s="511"/>
    </row>
    <row r="191" spans="1:40">
      <c r="A191" s="511"/>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c r="AA191" s="511"/>
      <c r="AB191" s="511"/>
      <c r="AC191" s="511"/>
      <c r="AD191" s="511"/>
      <c r="AE191" s="511"/>
      <c r="AF191" s="511"/>
      <c r="AG191" s="511"/>
      <c r="AH191" s="511"/>
      <c r="AI191" s="511"/>
      <c r="AJ191" s="511"/>
      <c r="AK191" s="511"/>
      <c r="AL191" s="511"/>
      <c r="AM191" s="511"/>
      <c r="AN191" s="511"/>
    </row>
  </sheetData>
  <sheetProtection formatCells="0" formatRows="0" selectLockedCells="1"/>
  <dataConsolidate/>
  <mergeCells count="1190">
    <mergeCell ref="AK184:AL184"/>
    <mergeCell ref="AM184:AN184"/>
    <mergeCell ref="Y184:Z184"/>
    <mergeCell ref="AA184:AB184"/>
    <mergeCell ref="AC184:AD184"/>
    <mergeCell ref="AE184:AF184"/>
    <mergeCell ref="AG184:AH184"/>
    <mergeCell ref="AI184:AJ184"/>
    <mergeCell ref="AK183:AL183"/>
    <mergeCell ref="AM183:AN183"/>
    <mergeCell ref="AK181:AL181"/>
    <mergeCell ref="AM181:AN181"/>
    <mergeCell ref="M182:N182"/>
    <mergeCell ref="O182:P182"/>
    <mergeCell ref="Q182:R182"/>
    <mergeCell ref="S182:T182"/>
    <mergeCell ref="U182:V182"/>
    <mergeCell ref="W182:X182"/>
    <mergeCell ref="Y181:Z181"/>
    <mergeCell ref="AA181:AB181"/>
    <mergeCell ref="AC181:AD181"/>
    <mergeCell ref="AE181:AF181"/>
    <mergeCell ref="AG181:AH181"/>
    <mergeCell ref="AI181:AJ181"/>
    <mergeCell ref="C184:J184"/>
    <mergeCell ref="K184:L184"/>
    <mergeCell ref="M184:N184"/>
    <mergeCell ref="O184:P184"/>
    <mergeCell ref="Q184:R184"/>
    <mergeCell ref="S184:T184"/>
    <mergeCell ref="U184:V184"/>
    <mergeCell ref="W184:X184"/>
    <mergeCell ref="Y183:Z183"/>
    <mergeCell ref="AA183:AB183"/>
    <mergeCell ref="AC183:AD183"/>
    <mergeCell ref="AE183:AF183"/>
    <mergeCell ref="AG183:AH183"/>
    <mergeCell ref="AI183:AJ183"/>
    <mergeCell ref="AK182:AL182"/>
    <mergeCell ref="AM182:AN182"/>
    <mergeCell ref="C183:J183"/>
    <mergeCell ref="K183:L183"/>
    <mergeCell ref="M183:N183"/>
    <mergeCell ref="O183:P183"/>
    <mergeCell ref="Q183:R183"/>
    <mergeCell ref="S183:T183"/>
    <mergeCell ref="U183:V183"/>
    <mergeCell ref="W183:X183"/>
    <mergeCell ref="Y182:Z182"/>
    <mergeCell ref="AA182:AB182"/>
    <mergeCell ref="AC182:AD182"/>
    <mergeCell ref="AE182:AF182"/>
    <mergeCell ref="AG182:AH182"/>
    <mergeCell ref="AI182:AJ182"/>
    <mergeCell ref="C182:J182"/>
    <mergeCell ref="K182:L182"/>
    <mergeCell ref="AM180:AN180"/>
    <mergeCell ref="C181:J181"/>
    <mergeCell ref="K181:L181"/>
    <mergeCell ref="M181:N181"/>
    <mergeCell ref="O181:P181"/>
    <mergeCell ref="Q181:R181"/>
    <mergeCell ref="S181:T181"/>
    <mergeCell ref="U181:V181"/>
    <mergeCell ref="W181:X181"/>
    <mergeCell ref="Y180:Z180"/>
    <mergeCell ref="AA180:AB180"/>
    <mergeCell ref="AC180:AD180"/>
    <mergeCell ref="AE180:AF180"/>
    <mergeCell ref="AG180:AH180"/>
    <mergeCell ref="AI180:AJ180"/>
    <mergeCell ref="AK179:AL179"/>
    <mergeCell ref="AM179:AN179"/>
    <mergeCell ref="C180:J180"/>
    <mergeCell ref="K180:L180"/>
    <mergeCell ref="M180:N180"/>
    <mergeCell ref="O180:P180"/>
    <mergeCell ref="Q180:R180"/>
    <mergeCell ref="S180:T180"/>
    <mergeCell ref="U180:V180"/>
    <mergeCell ref="W180:X180"/>
    <mergeCell ref="Y179:Z179"/>
    <mergeCell ref="AA179:AB179"/>
    <mergeCell ref="AC179:AD179"/>
    <mergeCell ref="AE179:AF179"/>
    <mergeCell ref="AG179:AH179"/>
    <mergeCell ref="AI179:AJ179"/>
    <mergeCell ref="AK180:AL180"/>
    <mergeCell ref="AK178:AL178"/>
    <mergeCell ref="AM178:AN178"/>
    <mergeCell ref="C179:J179"/>
    <mergeCell ref="K179:L179"/>
    <mergeCell ref="M179:N179"/>
    <mergeCell ref="O179:P179"/>
    <mergeCell ref="Q179:R179"/>
    <mergeCell ref="S179:T179"/>
    <mergeCell ref="U179:V179"/>
    <mergeCell ref="W179:X179"/>
    <mergeCell ref="Y178:Z178"/>
    <mergeCell ref="AA178:AB178"/>
    <mergeCell ref="AC178:AD178"/>
    <mergeCell ref="AE178:AF178"/>
    <mergeCell ref="AG178:AH178"/>
    <mergeCell ref="AI178:AJ178"/>
    <mergeCell ref="AK177:AL177"/>
    <mergeCell ref="AM177:AN177"/>
    <mergeCell ref="C178:J178"/>
    <mergeCell ref="K178:L178"/>
    <mergeCell ref="M178:N178"/>
    <mergeCell ref="O178:P178"/>
    <mergeCell ref="Q178:R178"/>
    <mergeCell ref="S178:T178"/>
    <mergeCell ref="U178:V178"/>
    <mergeCell ref="W178:X178"/>
    <mergeCell ref="Y177:Z177"/>
    <mergeCell ref="AA177:AB177"/>
    <mergeCell ref="AC177:AD177"/>
    <mergeCell ref="AE177:AF177"/>
    <mergeCell ref="AG177:AH177"/>
    <mergeCell ref="AI177:AJ177"/>
    <mergeCell ref="AK176:AL176"/>
    <mergeCell ref="AM176:AN176"/>
    <mergeCell ref="C177:J177"/>
    <mergeCell ref="K177:L177"/>
    <mergeCell ref="M177:N177"/>
    <mergeCell ref="O177:P177"/>
    <mergeCell ref="Q177:R177"/>
    <mergeCell ref="S177:T177"/>
    <mergeCell ref="U177:V177"/>
    <mergeCell ref="W177:X177"/>
    <mergeCell ref="Y176:Z176"/>
    <mergeCell ref="AA176:AB176"/>
    <mergeCell ref="AC176:AD176"/>
    <mergeCell ref="AE176:AF176"/>
    <mergeCell ref="AG176:AH176"/>
    <mergeCell ref="AI176:AJ176"/>
    <mergeCell ref="AK175:AL175"/>
    <mergeCell ref="AM175:AN175"/>
    <mergeCell ref="C176:J176"/>
    <mergeCell ref="K176:L176"/>
    <mergeCell ref="M176:N176"/>
    <mergeCell ref="O176:P176"/>
    <mergeCell ref="Q176:R176"/>
    <mergeCell ref="S176:T176"/>
    <mergeCell ref="U176:V176"/>
    <mergeCell ref="W176:X176"/>
    <mergeCell ref="Y175:Z175"/>
    <mergeCell ref="AA175:AB175"/>
    <mergeCell ref="AC175:AD175"/>
    <mergeCell ref="AE175:AF175"/>
    <mergeCell ref="AG175:AH175"/>
    <mergeCell ref="AI175:AJ175"/>
    <mergeCell ref="AK173:AL174"/>
    <mergeCell ref="AM173:AN174"/>
    <mergeCell ref="C175:J175"/>
    <mergeCell ref="K175:L175"/>
    <mergeCell ref="M175:N175"/>
    <mergeCell ref="O175:P175"/>
    <mergeCell ref="Q175:R175"/>
    <mergeCell ref="S175:T175"/>
    <mergeCell ref="U175:V175"/>
    <mergeCell ref="W175:X175"/>
    <mergeCell ref="Y173:Z174"/>
    <mergeCell ref="AA173:AB174"/>
    <mergeCell ref="AC173:AD174"/>
    <mergeCell ref="AE173:AF174"/>
    <mergeCell ref="AG173:AH174"/>
    <mergeCell ref="AI173:AJ174"/>
    <mergeCell ref="AI172:AJ172"/>
    <mergeCell ref="AK172:AL172"/>
    <mergeCell ref="AM172:AN172"/>
    <mergeCell ref="K173:L174"/>
    <mergeCell ref="M173:N174"/>
    <mergeCell ref="O173:P174"/>
    <mergeCell ref="Q173:R174"/>
    <mergeCell ref="S173:T174"/>
    <mergeCell ref="U173:V174"/>
    <mergeCell ref="W173:X174"/>
    <mergeCell ref="O172:T172"/>
    <mergeCell ref="U172:V172"/>
    <mergeCell ref="W172:Z172"/>
    <mergeCell ref="AA172:AB172"/>
    <mergeCell ref="AC172:AD172"/>
    <mergeCell ref="AE172:AH172"/>
    <mergeCell ref="AK169:AL169"/>
    <mergeCell ref="AM169:AN169"/>
    <mergeCell ref="B171:B174"/>
    <mergeCell ref="C171:J174"/>
    <mergeCell ref="K171:N171"/>
    <mergeCell ref="O171:Z171"/>
    <mergeCell ref="AA171:AL171"/>
    <mergeCell ref="AM171:AN171"/>
    <mergeCell ref="K172:L172"/>
    <mergeCell ref="M172:N172"/>
    <mergeCell ref="Y169:Z169"/>
    <mergeCell ref="AA169:AB169"/>
    <mergeCell ref="AC169:AD169"/>
    <mergeCell ref="AE169:AF169"/>
    <mergeCell ref="AG169:AH169"/>
    <mergeCell ref="AI169:AJ169"/>
    <mergeCell ref="AK168:AL168"/>
    <mergeCell ref="AM168:AN168"/>
    <mergeCell ref="C169:J169"/>
    <mergeCell ref="K169:L169"/>
    <mergeCell ref="M169:N169"/>
    <mergeCell ref="O169:P169"/>
    <mergeCell ref="Q169:R169"/>
    <mergeCell ref="S169:T169"/>
    <mergeCell ref="U169:V169"/>
    <mergeCell ref="W169:X169"/>
    <mergeCell ref="Y168:Z168"/>
    <mergeCell ref="AA168:AB168"/>
    <mergeCell ref="AC168:AD168"/>
    <mergeCell ref="AE168:AF168"/>
    <mergeCell ref="AG168:AH168"/>
    <mergeCell ref="AI168:AJ168"/>
    <mergeCell ref="AK167:AL167"/>
    <mergeCell ref="AM167:AN167"/>
    <mergeCell ref="C168:J168"/>
    <mergeCell ref="K168:L168"/>
    <mergeCell ref="M168:N168"/>
    <mergeCell ref="O168:P168"/>
    <mergeCell ref="Q168:R168"/>
    <mergeCell ref="S168:T168"/>
    <mergeCell ref="U168:V168"/>
    <mergeCell ref="W168:X168"/>
    <mergeCell ref="Y167:Z167"/>
    <mergeCell ref="AA167:AB167"/>
    <mergeCell ref="AC167:AD167"/>
    <mergeCell ref="AE167:AF167"/>
    <mergeCell ref="AG167:AH167"/>
    <mergeCell ref="AI167:AJ167"/>
    <mergeCell ref="AK166:AL166"/>
    <mergeCell ref="AM166:AN166"/>
    <mergeCell ref="C167:J167"/>
    <mergeCell ref="K167:L167"/>
    <mergeCell ref="M167:N167"/>
    <mergeCell ref="O167:P167"/>
    <mergeCell ref="Q167:R167"/>
    <mergeCell ref="S167:T167"/>
    <mergeCell ref="U167:V167"/>
    <mergeCell ref="W167:X167"/>
    <mergeCell ref="Y166:Z166"/>
    <mergeCell ref="AA166:AB166"/>
    <mergeCell ref="AC166:AD166"/>
    <mergeCell ref="AE166:AF166"/>
    <mergeCell ref="AG166:AH166"/>
    <mergeCell ref="AI166:AJ166"/>
    <mergeCell ref="AK165:AL165"/>
    <mergeCell ref="AM165:AN165"/>
    <mergeCell ref="C166:J166"/>
    <mergeCell ref="K166:L166"/>
    <mergeCell ref="M166:N166"/>
    <mergeCell ref="O166:P166"/>
    <mergeCell ref="Q166:R166"/>
    <mergeCell ref="S166:T166"/>
    <mergeCell ref="U166:V166"/>
    <mergeCell ref="W166:X166"/>
    <mergeCell ref="Y165:Z165"/>
    <mergeCell ref="AA165:AB165"/>
    <mergeCell ref="AC165:AD165"/>
    <mergeCell ref="AE165:AF165"/>
    <mergeCell ref="AG165:AH165"/>
    <mergeCell ref="AI165:AJ165"/>
    <mergeCell ref="AK164:AL164"/>
    <mergeCell ref="AM164:AN164"/>
    <mergeCell ref="C165:J165"/>
    <mergeCell ref="K165:L165"/>
    <mergeCell ref="M165:N165"/>
    <mergeCell ref="O165:P165"/>
    <mergeCell ref="Q165:R165"/>
    <mergeCell ref="S165:T165"/>
    <mergeCell ref="U165:V165"/>
    <mergeCell ref="W165:X165"/>
    <mergeCell ref="Y164:Z164"/>
    <mergeCell ref="AA164:AB164"/>
    <mergeCell ref="AC164:AD164"/>
    <mergeCell ref="AE164:AF164"/>
    <mergeCell ref="AG164:AH164"/>
    <mergeCell ref="AI164:AJ164"/>
    <mergeCell ref="AK163:AL163"/>
    <mergeCell ref="AM163:AN163"/>
    <mergeCell ref="C164:J164"/>
    <mergeCell ref="K164:L164"/>
    <mergeCell ref="M164:N164"/>
    <mergeCell ref="O164:P164"/>
    <mergeCell ref="Q164:R164"/>
    <mergeCell ref="S164:T164"/>
    <mergeCell ref="U164:V164"/>
    <mergeCell ref="W164:X164"/>
    <mergeCell ref="Y163:Z163"/>
    <mergeCell ref="AA163:AB163"/>
    <mergeCell ref="AC163:AD163"/>
    <mergeCell ref="AE163:AF163"/>
    <mergeCell ref="AG163:AH163"/>
    <mergeCell ref="AI163:AJ163"/>
    <mergeCell ref="AK162:AL162"/>
    <mergeCell ref="AM162:AN162"/>
    <mergeCell ref="C163:J163"/>
    <mergeCell ref="K163:L163"/>
    <mergeCell ref="M163:N163"/>
    <mergeCell ref="O163:P163"/>
    <mergeCell ref="Q163:R163"/>
    <mergeCell ref="S163:T163"/>
    <mergeCell ref="U163:V163"/>
    <mergeCell ref="W163:X163"/>
    <mergeCell ref="Y162:Z162"/>
    <mergeCell ref="AA162:AB162"/>
    <mergeCell ref="AC162:AD162"/>
    <mergeCell ref="AE162:AF162"/>
    <mergeCell ref="AG162:AH162"/>
    <mergeCell ref="AI162:AJ162"/>
    <mergeCell ref="AK161:AL161"/>
    <mergeCell ref="AM161:AN161"/>
    <mergeCell ref="C162:J162"/>
    <mergeCell ref="K162:L162"/>
    <mergeCell ref="M162:N162"/>
    <mergeCell ref="O162:P162"/>
    <mergeCell ref="Q162:R162"/>
    <mergeCell ref="S162:T162"/>
    <mergeCell ref="U162:V162"/>
    <mergeCell ref="W162:X162"/>
    <mergeCell ref="Y161:Z161"/>
    <mergeCell ref="AA161:AB161"/>
    <mergeCell ref="AC161:AD161"/>
    <mergeCell ref="AE161:AF161"/>
    <mergeCell ref="AG161:AH161"/>
    <mergeCell ref="AI161:AJ161"/>
    <mergeCell ref="AK160:AL160"/>
    <mergeCell ref="AM160:AN160"/>
    <mergeCell ref="C161:J161"/>
    <mergeCell ref="K161:L161"/>
    <mergeCell ref="M161:N161"/>
    <mergeCell ref="O161:P161"/>
    <mergeCell ref="Q161:R161"/>
    <mergeCell ref="S161:T161"/>
    <mergeCell ref="U161:V161"/>
    <mergeCell ref="W161:X161"/>
    <mergeCell ref="Y160:Z160"/>
    <mergeCell ref="AA160:AB160"/>
    <mergeCell ref="AC160:AD160"/>
    <mergeCell ref="AE160:AF160"/>
    <mergeCell ref="AG160:AH160"/>
    <mergeCell ref="AI160:AJ160"/>
    <mergeCell ref="C160:J160"/>
    <mergeCell ref="K160:L160"/>
    <mergeCell ref="M160:N160"/>
    <mergeCell ref="O160:P160"/>
    <mergeCell ref="Q160:R160"/>
    <mergeCell ref="S160:T160"/>
    <mergeCell ref="U160:V160"/>
    <mergeCell ref="W160:X160"/>
    <mergeCell ref="Y158:AD158"/>
    <mergeCell ref="AG158:AH158"/>
    <mergeCell ref="AI158:AJ159"/>
    <mergeCell ref="AK158:AN158"/>
    <mergeCell ref="U159:V159"/>
    <mergeCell ref="Y159:Z159"/>
    <mergeCell ref="AA159:AB159"/>
    <mergeCell ref="AC159:AD159"/>
    <mergeCell ref="AE159:AF159"/>
    <mergeCell ref="AG159:AH159"/>
    <mergeCell ref="AC157:AD157"/>
    <mergeCell ref="AE157:AH157"/>
    <mergeCell ref="AI157:AJ157"/>
    <mergeCell ref="AK157:AL157"/>
    <mergeCell ref="AM157:AN157"/>
    <mergeCell ref="O158:P159"/>
    <mergeCell ref="Q158:R159"/>
    <mergeCell ref="S158:T159"/>
    <mergeCell ref="U158:V158"/>
    <mergeCell ref="W158:X159"/>
    <mergeCell ref="Q157:R157"/>
    <mergeCell ref="S157:T157"/>
    <mergeCell ref="U157:V157"/>
    <mergeCell ref="W157:X157"/>
    <mergeCell ref="Y157:Z157"/>
    <mergeCell ref="AA157:AB157"/>
    <mergeCell ref="Y151:AD152"/>
    <mergeCell ref="AF151:AI152"/>
    <mergeCell ref="AJ151:AN152"/>
    <mergeCell ref="B154:AN154"/>
    <mergeCell ref="B156:B159"/>
    <mergeCell ref="C156:J159"/>
    <mergeCell ref="K156:L159"/>
    <mergeCell ref="M156:N159"/>
    <mergeCell ref="O156:AN156"/>
    <mergeCell ref="O157:P157"/>
    <mergeCell ref="AK159:AL159"/>
    <mergeCell ref="AM159:AN159"/>
    <mergeCell ref="B145:C145"/>
    <mergeCell ref="B151:D152"/>
    <mergeCell ref="E151:H152"/>
    <mergeCell ref="J151:M152"/>
    <mergeCell ref="N151:S152"/>
    <mergeCell ref="U151:X152"/>
    <mergeCell ref="AG142:AL143"/>
    <mergeCell ref="B144:F144"/>
    <mergeCell ref="G144:J144"/>
    <mergeCell ref="K144:N144"/>
    <mergeCell ref="O144:T144"/>
    <mergeCell ref="U144:Z144"/>
    <mergeCell ref="AA144:AF144"/>
    <mergeCell ref="AG144:AL144"/>
    <mergeCell ref="B142:F143"/>
    <mergeCell ref="G142:J143"/>
    <mergeCell ref="K142:N143"/>
    <mergeCell ref="O142:T143"/>
    <mergeCell ref="U142:Z143"/>
    <mergeCell ref="AA142:AF143"/>
    <mergeCell ref="Q149:V149"/>
    <mergeCell ref="W149:AF149"/>
    <mergeCell ref="AG149:AL149"/>
    <mergeCell ref="AA136:AD136"/>
    <mergeCell ref="AE136:AH136"/>
    <mergeCell ref="AI136:AL136"/>
    <mergeCell ref="B137:C137"/>
    <mergeCell ref="B140:N141"/>
    <mergeCell ref="O140:Z141"/>
    <mergeCell ref="AA140:AL141"/>
    <mergeCell ref="W134:Z135"/>
    <mergeCell ref="AA134:AD135"/>
    <mergeCell ref="AE134:AH135"/>
    <mergeCell ref="AI134:AL135"/>
    <mergeCell ref="B136:F136"/>
    <mergeCell ref="G136:J136"/>
    <mergeCell ref="K136:N136"/>
    <mergeCell ref="O136:R136"/>
    <mergeCell ref="S136:V136"/>
    <mergeCell ref="W136:Z136"/>
    <mergeCell ref="C128:Q128"/>
    <mergeCell ref="U128:AI128"/>
    <mergeCell ref="B132:N133"/>
    <mergeCell ref="O132:Z133"/>
    <mergeCell ref="AA132:AL133"/>
    <mergeCell ref="B134:F135"/>
    <mergeCell ref="G134:J135"/>
    <mergeCell ref="K134:N135"/>
    <mergeCell ref="O134:R135"/>
    <mergeCell ref="S134:V135"/>
    <mergeCell ref="B119:C119"/>
    <mergeCell ref="D119:AL119"/>
    <mergeCell ref="D122:J122"/>
    <mergeCell ref="N122:U122"/>
    <mergeCell ref="B123:C123"/>
    <mergeCell ref="C127:Q127"/>
    <mergeCell ref="U127:AI127"/>
    <mergeCell ref="AI116:AL117"/>
    <mergeCell ref="C118:H118"/>
    <mergeCell ref="I118:K118"/>
    <mergeCell ref="M118:O118"/>
    <mergeCell ref="P118:R118"/>
    <mergeCell ref="T118:V118"/>
    <mergeCell ref="X118:Z118"/>
    <mergeCell ref="AB118:AC118"/>
    <mergeCell ref="AD118:AH118"/>
    <mergeCell ref="AI118:AL118"/>
    <mergeCell ref="AQ115:BB115"/>
    <mergeCell ref="BC115:BD115"/>
    <mergeCell ref="B116:H117"/>
    <mergeCell ref="I116:L117"/>
    <mergeCell ref="M116:O117"/>
    <mergeCell ref="P116:S117"/>
    <mergeCell ref="T116:W117"/>
    <mergeCell ref="X116:AA117"/>
    <mergeCell ref="AB116:AC117"/>
    <mergeCell ref="AD116:AH117"/>
    <mergeCell ref="AI113:AL113"/>
    <mergeCell ref="C114:H114"/>
    <mergeCell ref="I114:K114"/>
    <mergeCell ref="M114:O114"/>
    <mergeCell ref="P114:R114"/>
    <mergeCell ref="T114:V114"/>
    <mergeCell ref="X114:Z114"/>
    <mergeCell ref="AB114:AC114"/>
    <mergeCell ref="AD114:AH114"/>
    <mergeCell ref="AI114:AL114"/>
    <mergeCell ref="BD111:BD112"/>
    <mergeCell ref="BF111:BF112"/>
    <mergeCell ref="B113:H113"/>
    <mergeCell ref="I113:L113"/>
    <mergeCell ref="M113:O113"/>
    <mergeCell ref="P113:S113"/>
    <mergeCell ref="T113:W113"/>
    <mergeCell ref="X113:AA113"/>
    <mergeCell ref="AB113:AC113"/>
    <mergeCell ref="AD113:AH113"/>
    <mergeCell ref="AX111:AX112"/>
    <mergeCell ref="AY111:AY112"/>
    <mergeCell ref="AZ111:AZ112"/>
    <mergeCell ref="BA111:BA112"/>
    <mergeCell ref="BB111:BB112"/>
    <mergeCell ref="BC111:BC112"/>
    <mergeCell ref="BD109:BD110"/>
    <mergeCell ref="BF109:BF110"/>
    <mergeCell ref="AP111:AP112"/>
    <mergeCell ref="AQ111:AQ112"/>
    <mergeCell ref="AR111:AR112"/>
    <mergeCell ref="AS111:AS112"/>
    <mergeCell ref="AT111:AT112"/>
    <mergeCell ref="AU111:AU112"/>
    <mergeCell ref="AV111:AV112"/>
    <mergeCell ref="AW111:AW112"/>
    <mergeCell ref="AX109:AX110"/>
    <mergeCell ref="AY109:AY110"/>
    <mergeCell ref="AZ109:AZ110"/>
    <mergeCell ref="BA109:BA110"/>
    <mergeCell ref="BB109:BB110"/>
    <mergeCell ref="BC109:BC110"/>
    <mergeCell ref="AR109:AR110"/>
    <mergeCell ref="AS109:AS110"/>
    <mergeCell ref="AT109:AT110"/>
    <mergeCell ref="AU109:AU110"/>
    <mergeCell ref="AV109:AV110"/>
    <mergeCell ref="AW109:AW110"/>
    <mergeCell ref="B108:C108"/>
    <mergeCell ref="D108:AL108"/>
    <mergeCell ref="AP109:AP110"/>
    <mergeCell ref="AQ109:AQ110"/>
    <mergeCell ref="AD106:AE106"/>
    <mergeCell ref="AF106:AJ106"/>
    <mergeCell ref="AK106:AN106"/>
    <mergeCell ref="C107:D107"/>
    <mergeCell ref="E107:I107"/>
    <mergeCell ref="K107:M107"/>
    <mergeCell ref="O107:Q107"/>
    <mergeCell ref="R107:T107"/>
    <mergeCell ref="V107:X107"/>
    <mergeCell ref="Z107:AB107"/>
    <mergeCell ref="AD105:AE105"/>
    <mergeCell ref="AF105:AJ105"/>
    <mergeCell ref="AK105:AN105"/>
    <mergeCell ref="A106:A107"/>
    <mergeCell ref="C106:J106"/>
    <mergeCell ref="K106:M106"/>
    <mergeCell ref="O106:Q106"/>
    <mergeCell ref="R106:T106"/>
    <mergeCell ref="V106:X106"/>
    <mergeCell ref="Z106:AB106"/>
    <mergeCell ref="AF103:AJ104"/>
    <mergeCell ref="AK103:AN104"/>
    <mergeCell ref="AQ103:BB103"/>
    <mergeCell ref="BC103:BD103"/>
    <mergeCell ref="C105:J105"/>
    <mergeCell ref="K105:M105"/>
    <mergeCell ref="O105:Q105"/>
    <mergeCell ref="R105:T105"/>
    <mergeCell ref="V105:X105"/>
    <mergeCell ref="Z105:AB105"/>
    <mergeCell ref="AF107:AJ107"/>
    <mergeCell ref="AK107:AN107"/>
    <mergeCell ref="AD101:AE101"/>
    <mergeCell ref="AF101:AJ101"/>
    <mergeCell ref="AK101:AN101"/>
    <mergeCell ref="B103:J104"/>
    <mergeCell ref="K103:N104"/>
    <mergeCell ref="O103:Q104"/>
    <mergeCell ref="R103:U104"/>
    <mergeCell ref="V103:Y104"/>
    <mergeCell ref="Z103:AC104"/>
    <mergeCell ref="AD103:AE104"/>
    <mergeCell ref="Z100:AC100"/>
    <mergeCell ref="AD100:AE100"/>
    <mergeCell ref="AF100:AJ100"/>
    <mergeCell ref="AK100:AN100"/>
    <mergeCell ref="C101:J101"/>
    <mergeCell ref="K101:M101"/>
    <mergeCell ref="O101:Q101"/>
    <mergeCell ref="R101:T101"/>
    <mergeCell ref="V101:X101"/>
    <mergeCell ref="Z101:AB101"/>
    <mergeCell ref="AE95:AG95"/>
    <mergeCell ref="AH95:AJ95"/>
    <mergeCell ref="AK95:AN95"/>
    <mergeCell ref="B96:C96"/>
    <mergeCell ref="D96:AL96"/>
    <mergeCell ref="B100:J100"/>
    <mergeCell ref="K100:N100"/>
    <mergeCell ref="O100:Q100"/>
    <mergeCell ref="R100:U100"/>
    <mergeCell ref="V100:Y100"/>
    <mergeCell ref="AP94:AQ94"/>
    <mergeCell ref="B95:C95"/>
    <mergeCell ref="D95:G95"/>
    <mergeCell ref="H95:K95"/>
    <mergeCell ref="L95:N95"/>
    <mergeCell ref="O95:Q95"/>
    <mergeCell ref="R95:U95"/>
    <mergeCell ref="V95:X95"/>
    <mergeCell ref="Y95:AA95"/>
    <mergeCell ref="AB95:AD95"/>
    <mergeCell ref="V94:X94"/>
    <mergeCell ref="Y94:AA94"/>
    <mergeCell ref="AB94:AD94"/>
    <mergeCell ref="AE94:AG94"/>
    <mergeCell ref="AH94:AJ94"/>
    <mergeCell ref="AK94:AN94"/>
    <mergeCell ref="AE93:AG93"/>
    <mergeCell ref="AH93:AJ93"/>
    <mergeCell ref="AK93:AN93"/>
    <mergeCell ref="AP93:AQ93"/>
    <mergeCell ref="B94:C94"/>
    <mergeCell ref="D94:G94"/>
    <mergeCell ref="H94:K94"/>
    <mergeCell ref="L94:N94"/>
    <mergeCell ref="O94:Q94"/>
    <mergeCell ref="R94:U94"/>
    <mergeCell ref="AP92:AQ92"/>
    <mergeCell ref="B93:C93"/>
    <mergeCell ref="D93:G93"/>
    <mergeCell ref="H93:K93"/>
    <mergeCell ref="L93:N93"/>
    <mergeCell ref="O93:Q93"/>
    <mergeCell ref="R93:U93"/>
    <mergeCell ref="V93:X93"/>
    <mergeCell ref="Y93:AA93"/>
    <mergeCell ref="AB93:AD93"/>
    <mergeCell ref="V92:X92"/>
    <mergeCell ref="Y92:AA92"/>
    <mergeCell ref="AB92:AD92"/>
    <mergeCell ref="AE92:AG92"/>
    <mergeCell ref="AH92:AJ92"/>
    <mergeCell ref="AK92:AN92"/>
    <mergeCell ref="AE91:AG91"/>
    <mergeCell ref="AH91:AJ91"/>
    <mergeCell ref="AK91:AN91"/>
    <mergeCell ref="AP91:AQ91"/>
    <mergeCell ref="B92:C92"/>
    <mergeCell ref="D92:G92"/>
    <mergeCell ref="H92:K92"/>
    <mergeCell ref="L92:N92"/>
    <mergeCell ref="O92:Q92"/>
    <mergeCell ref="R92:U92"/>
    <mergeCell ref="AP90:AQ90"/>
    <mergeCell ref="B91:C91"/>
    <mergeCell ref="D91:G91"/>
    <mergeCell ref="H91:K91"/>
    <mergeCell ref="L91:N91"/>
    <mergeCell ref="O91:Q91"/>
    <mergeCell ref="R91:U91"/>
    <mergeCell ref="V91:X91"/>
    <mergeCell ref="Y91:AA91"/>
    <mergeCell ref="AB91:AD91"/>
    <mergeCell ref="V90:X90"/>
    <mergeCell ref="Y90:AA90"/>
    <mergeCell ref="AB90:AD90"/>
    <mergeCell ref="AE90:AG90"/>
    <mergeCell ref="AH90:AJ90"/>
    <mergeCell ref="AK90:AN90"/>
    <mergeCell ref="AE89:AG89"/>
    <mergeCell ref="AH89:AJ89"/>
    <mergeCell ref="AK89:AN89"/>
    <mergeCell ref="AP89:AQ89"/>
    <mergeCell ref="B90:C90"/>
    <mergeCell ref="D90:G90"/>
    <mergeCell ref="H90:K90"/>
    <mergeCell ref="L90:N90"/>
    <mergeCell ref="O90:Q90"/>
    <mergeCell ref="R90:U90"/>
    <mergeCell ref="AP88:AQ88"/>
    <mergeCell ref="B89:C89"/>
    <mergeCell ref="D89:G89"/>
    <mergeCell ref="H89:K89"/>
    <mergeCell ref="L89:N89"/>
    <mergeCell ref="O89:Q89"/>
    <mergeCell ref="R89:U89"/>
    <mergeCell ref="V89:X89"/>
    <mergeCell ref="Y89:AA89"/>
    <mergeCell ref="AB89:AD89"/>
    <mergeCell ref="V88:X88"/>
    <mergeCell ref="Y88:AA88"/>
    <mergeCell ref="AB88:AD88"/>
    <mergeCell ref="AE88:AG88"/>
    <mergeCell ref="AH88:AJ88"/>
    <mergeCell ref="AK88:AN88"/>
    <mergeCell ref="AE87:AG87"/>
    <mergeCell ref="AH87:AJ87"/>
    <mergeCell ref="AK87:AN87"/>
    <mergeCell ref="AP87:AQ87"/>
    <mergeCell ref="B88:C88"/>
    <mergeCell ref="D88:G88"/>
    <mergeCell ref="H88:K88"/>
    <mergeCell ref="L88:N88"/>
    <mergeCell ref="O88:Q88"/>
    <mergeCell ref="R88:U88"/>
    <mergeCell ref="AP86:AQ86"/>
    <mergeCell ref="B87:C87"/>
    <mergeCell ref="D87:G87"/>
    <mergeCell ref="H87:K87"/>
    <mergeCell ref="L87:N87"/>
    <mergeCell ref="O87:Q87"/>
    <mergeCell ref="R87:U87"/>
    <mergeCell ref="V87:X87"/>
    <mergeCell ref="Y87:AA87"/>
    <mergeCell ref="AB87:AD87"/>
    <mergeCell ref="V86:X86"/>
    <mergeCell ref="Y86:AA86"/>
    <mergeCell ref="AB86:AD86"/>
    <mergeCell ref="AE86:AG86"/>
    <mergeCell ref="AH86:AJ86"/>
    <mergeCell ref="AK86:AN86"/>
    <mergeCell ref="B86:C86"/>
    <mergeCell ref="D86:G86"/>
    <mergeCell ref="H86:K86"/>
    <mergeCell ref="L86:N86"/>
    <mergeCell ref="O86:Q86"/>
    <mergeCell ref="R86:U86"/>
    <mergeCell ref="Y85:AA85"/>
    <mergeCell ref="AB85:AD85"/>
    <mergeCell ref="AE85:AG85"/>
    <mergeCell ref="AH85:AJ85"/>
    <mergeCell ref="AK85:AN85"/>
    <mergeCell ref="AP85:AQ85"/>
    <mergeCell ref="AB84:AD84"/>
    <mergeCell ref="AE84:AG84"/>
    <mergeCell ref="AH84:AJ84"/>
    <mergeCell ref="B85:C85"/>
    <mergeCell ref="D85:G85"/>
    <mergeCell ref="H85:K85"/>
    <mergeCell ref="L85:N85"/>
    <mergeCell ref="O85:Q85"/>
    <mergeCell ref="R85:U85"/>
    <mergeCell ref="V85:X85"/>
    <mergeCell ref="AB83:AD83"/>
    <mergeCell ref="AE83:AG83"/>
    <mergeCell ref="AH83:AJ83"/>
    <mergeCell ref="D84:G84"/>
    <mergeCell ref="H84:K84"/>
    <mergeCell ref="L84:N84"/>
    <mergeCell ref="O84:Q84"/>
    <mergeCell ref="R84:U84"/>
    <mergeCell ref="V84:X84"/>
    <mergeCell ref="Y84:AA84"/>
    <mergeCell ref="AZ81:AZ84"/>
    <mergeCell ref="BA81:BA84"/>
    <mergeCell ref="H82:K83"/>
    <mergeCell ref="L82:Q82"/>
    <mergeCell ref="V82:X83"/>
    <mergeCell ref="Y82:AD82"/>
    <mergeCell ref="AE82:AJ82"/>
    <mergeCell ref="AS82:AS84"/>
    <mergeCell ref="AT82:AT84"/>
    <mergeCell ref="AO81:AO84"/>
    <mergeCell ref="AP81:AQ84"/>
    <mergeCell ref="AR81:AR84"/>
    <mergeCell ref="AS81:AV81"/>
    <mergeCell ref="AU82:AU84"/>
    <mergeCell ref="AV82:AV84"/>
    <mergeCell ref="AW81:AW83"/>
    <mergeCell ref="AX81:AX83"/>
    <mergeCell ref="AY81:AY83"/>
    <mergeCell ref="AM79:AN79"/>
    <mergeCell ref="B81:C84"/>
    <mergeCell ref="D81:G83"/>
    <mergeCell ref="H81:Q81"/>
    <mergeCell ref="R81:U83"/>
    <mergeCell ref="V81:AJ81"/>
    <mergeCell ref="AK81:AN84"/>
    <mergeCell ref="L83:N83"/>
    <mergeCell ref="O83:Q83"/>
    <mergeCell ref="Y83:AA83"/>
    <mergeCell ref="Y78:AD78"/>
    <mergeCell ref="AE78:AJ78"/>
    <mergeCell ref="AK78:AL78"/>
    <mergeCell ref="AM78:AN78"/>
    <mergeCell ref="AP78:AQ78"/>
    <mergeCell ref="AR78:AT78"/>
    <mergeCell ref="AE77:AJ77"/>
    <mergeCell ref="AK77:AL77"/>
    <mergeCell ref="AM77:AN77"/>
    <mergeCell ref="AP77:AQ77"/>
    <mergeCell ref="AR77:AT77"/>
    <mergeCell ref="C78:I78"/>
    <mergeCell ref="J78:L78"/>
    <mergeCell ref="M78:O78"/>
    <mergeCell ref="P78:R78"/>
    <mergeCell ref="S78:X78"/>
    <mergeCell ref="C77:I77"/>
    <mergeCell ref="J77:L77"/>
    <mergeCell ref="M77:O77"/>
    <mergeCell ref="P77:R77"/>
    <mergeCell ref="S77:X77"/>
    <mergeCell ref="Y77:AD77"/>
    <mergeCell ref="Y76:AD76"/>
    <mergeCell ref="AE76:AJ76"/>
    <mergeCell ref="AK76:AL76"/>
    <mergeCell ref="AM76:AN76"/>
    <mergeCell ref="AP76:AQ76"/>
    <mergeCell ref="AR76:AT76"/>
    <mergeCell ref="AE75:AJ75"/>
    <mergeCell ref="AK75:AL75"/>
    <mergeCell ref="AM75:AN75"/>
    <mergeCell ref="AP75:AQ75"/>
    <mergeCell ref="AR75:AT75"/>
    <mergeCell ref="C76:I76"/>
    <mergeCell ref="J76:L76"/>
    <mergeCell ref="M76:O76"/>
    <mergeCell ref="P76:R76"/>
    <mergeCell ref="S76:X76"/>
    <mergeCell ref="C75:I75"/>
    <mergeCell ref="J75:L75"/>
    <mergeCell ref="M75:O75"/>
    <mergeCell ref="P75:R75"/>
    <mergeCell ref="S75:X75"/>
    <mergeCell ref="Y75:AD75"/>
    <mergeCell ref="Y74:AD74"/>
    <mergeCell ref="AE74:AJ74"/>
    <mergeCell ref="AK74:AL74"/>
    <mergeCell ref="AM74:AN74"/>
    <mergeCell ref="AP74:AQ74"/>
    <mergeCell ref="AR74:AT74"/>
    <mergeCell ref="AE73:AJ73"/>
    <mergeCell ref="AK73:AL73"/>
    <mergeCell ref="AM73:AN73"/>
    <mergeCell ref="AP73:AQ73"/>
    <mergeCell ref="AR73:AT73"/>
    <mergeCell ref="C74:I74"/>
    <mergeCell ref="J74:L74"/>
    <mergeCell ref="M74:O74"/>
    <mergeCell ref="P74:R74"/>
    <mergeCell ref="S74:X74"/>
    <mergeCell ref="C73:I73"/>
    <mergeCell ref="J73:L73"/>
    <mergeCell ref="M73:O73"/>
    <mergeCell ref="P73:R73"/>
    <mergeCell ref="S73:X73"/>
    <mergeCell ref="Y73:AD73"/>
    <mergeCell ref="Y72:AD72"/>
    <mergeCell ref="AE72:AJ72"/>
    <mergeCell ref="AK72:AL72"/>
    <mergeCell ref="AM72:AN72"/>
    <mergeCell ref="AP72:AQ72"/>
    <mergeCell ref="AR72:AT72"/>
    <mergeCell ref="AE71:AJ71"/>
    <mergeCell ref="AK71:AL71"/>
    <mergeCell ref="AM71:AN71"/>
    <mergeCell ref="AP71:AQ71"/>
    <mergeCell ref="AR71:AT71"/>
    <mergeCell ref="C72:I72"/>
    <mergeCell ref="J72:L72"/>
    <mergeCell ref="M72:O72"/>
    <mergeCell ref="P72:R72"/>
    <mergeCell ref="S72:X72"/>
    <mergeCell ref="C71:I71"/>
    <mergeCell ref="J71:L71"/>
    <mergeCell ref="M71:O71"/>
    <mergeCell ref="P71:R71"/>
    <mergeCell ref="S71:X71"/>
    <mergeCell ref="Y71:AD71"/>
    <mergeCell ref="Y70:AD70"/>
    <mergeCell ref="AE70:AJ70"/>
    <mergeCell ref="AK70:AL70"/>
    <mergeCell ref="AM70:AN70"/>
    <mergeCell ref="AP70:AQ70"/>
    <mergeCell ref="AR70:AT70"/>
    <mergeCell ref="AE69:AJ69"/>
    <mergeCell ref="AK69:AL69"/>
    <mergeCell ref="AM69:AN69"/>
    <mergeCell ref="AP69:AQ69"/>
    <mergeCell ref="AR69:AT69"/>
    <mergeCell ref="C70:I70"/>
    <mergeCell ref="J70:L70"/>
    <mergeCell ref="M70:O70"/>
    <mergeCell ref="P70:R70"/>
    <mergeCell ref="S70:X70"/>
    <mergeCell ref="C69:I69"/>
    <mergeCell ref="J69:L69"/>
    <mergeCell ref="M69:O69"/>
    <mergeCell ref="P69:R69"/>
    <mergeCell ref="S69:X69"/>
    <mergeCell ref="Y69:AD69"/>
    <mergeCell ref="Y66:AD68"/>
    <mergeCell ref="AE66:AN66"/>
    <mergeCell ref="M67:O68"/>
    <mergeCell ref="AE67:AJ68"/>
    <mergeCell ref="AK67:AL68"/>
    <mergeCell ref="AM67:AN68"/>
    <mergeCell ref="B66:B68"/>
    <mergeCell ref="C66:I68"/>
    <mergeCell ref="J66:L68"/>
    <mergeCell ref="M66:O66"/>
    <mergeCell ref="P66:R68"/>
    <mergeCell ref="S66:X68"/>
    <mergeCell ref="AB62:AC62"/>
    <mergeCell ref="AD62:AE62"/>
    <mergeCell ref="AF62:AH62"/>
    <mergeCell ref="AI62:AK62"/>
    <mergeCell ref="AL62:AN62"/>
    <mergeCell ref="B63:C63"/>
    <mergeCell ref="D63:AK63"/>
    <mergeCell ref="AL63:AN63"/>
    <mergeCell ref="AF61:AH61"/>
    <mergeCell ref="AI61:AK61"/>
    <mergeCell ref="AL61:AN61"/>
    <mergeCell ref="C62:I62"/>
    <mergeCell ref="J62:L62"/>
    <mergeCell ref="M62:O62"/>
    <mergeCell ref="P62:Q62"/>
    <mergeCell ref="R62:T62"/>
    <mergeCell ref="U62:Y62"/>
    <mergeCell ref="Z62:AA62"/>
    <mergeCell ref="AL60:AN60"/>
    <mergeCell ref="C61:I61"/>
    <mergeCell ref="J61:L61"/>
    <mergeCell ref="M61:O61"/>
    <mergeCell ref="P61:Q61"/>
    <mergeCell ref="R61:T61"/>
    <mergeCell ref="U61:Y61"/>
    <mergeCell ref="Z61:AA61"/>
    <mergeCell ref="AB61:AC61"/>
    <mergeCell ref="AD61:AE61"/>
    <mergeCell ref="U60:Y60"/>
    <mergeCell ref="Z60:AA60"/>
    <mergeCell ref="AB60:AC60"/>
    <mergeCell ref="AD60:AE60"/>
    <mergeCell ref="AF60:AH60"/>
    <mergeCell ref="AI60:AK60"/>
    <mergeCell ref="AB59:AC59"/>
    <mergeCell ref="AD59:AE59"/>
    <mergeCell ref="AF59:AH59"/>
    <mergeCell ref="AI59:AK59"/>
    <mergeCell ref="AL59:AN59"/>
    <mergeCell ref="C60:I60"/>
    <mergeCell ref="J60:L60"/>
    <mergeCell ref="M60:O60"/>
    <mergeCell ref="P60:Q60"/>
    <mergeCell ref="R60:T60"/>
    <mergeCell ref="AF58:AH58"/>
    <mergeCell ref="AI58:AK58"/>
    <mergeCell ref="AL58:AN58"/>
    <mergeCell ref="C59:I59"/>
    <mergeCell ref="J59:L59"/>
    <mergeCell ref="M59:O59"/>
    <mergeCell ref="P59:Q59"/>
    <mergeCell ref="R59:T59"/>
    <mergeCell ref="U59:Y59"/>
    <mergeCell ref="Z59:AA59"/>
    <mergeCell ref="AL57:AN57"/>
    <mergeCell ref="C58:I58"/>
    <mergeCell ref="J58:L58"/>
    <mergeCell ref="M58:O58"/>
    <mergeCell ref="P58:Q58"/>
    <mergeCell ref="R58:T58"/>
    <mergeCell ref="U58:Y58"/>
    <mergeCell ref="Z58:AA58"/>
    <mergeCell ref="AB58:AC58"/>
    <mergeCell ref="AD58:AE58"/>
    <mergeCell ref="U57:Y57"/>
    <mergeCell ref="Z57:AA57"/>
    <mergeCell ref="AB57:AC57"/>
    <mergeCell ref="AD57:AE57"/>
    <mergeCell ref="AF57:AH57"/>
    <mergeCell ref="AI57:AK57"/>
    <mergeCell ref="AB56:AC56"/>
    <mergeCell ref="AD56:AE56"/>
    <mergeCell ref="AF56:AH56"/>
    <mergeCell ref="AI56:AK56"/>
    <mergeCell ref="AL56:AN56"/>
    <mergeCell ref="C57:I57"/>
    <mergeCell ref="J57:L57"/>
    <mergeCell ref="M57:O57"/>
    <mergeCell ref="P57:Q57"/>
    <mergeCell ref="R57:T57"/>
    <mergeCell ref="AF55:AH55"/>
    <mergeCell ref="AI55:AK55"/>
    <mergeCell ref="AL55:AN55"/>
    <mergeCell ref="C56:I56"/>
    <mergeCell ref="J56:L56"/>
    <mergeCell ref="M56:O56"/>
    <mergeCell ref="P56:Q56"/>
    <mergeCell ref="R56:T56"/>
    <mergeCell ref="U56:Y56"/>
    <mergeCell ref="Z56:AA56"/>
    <mergeCell ref="AL54:AN54"/>
    <mergeCell ref="C55:I55"/>
    <mergeCell ref="J55:L55"/>
    <mergeCell ref="M55:O55"/>
    <mergeCell ref="P55:Q55"/>
    <mergeCell ref="R55:T55"/>
    <mergeCell ref="U55:Y55"/>
    <mergeCell ref="Z55:AA55"/>
    <mergeCell ref="AB55:AC55"/>
    <mergeCell ref="AD55:AE55"/>
    <mergeCell ref="U54:Y54"/>
    <mergeCell ref="Z54:AA54"/>
    <mergeCell ref="AB54:AC54"/>
    <mergeCell ref="AD54:AE54"/>
    <mergeCell ref="AF54:AH54"/>
    <mergeCell ref="AI54:AK54"/>
    <mergeCell ref="AB53:AC53"/>
    <mergeCell ref="AD53:AE53"/>
    <mergeCell ref="AF53:AH53"/>
    <mergeCell ref="AI53:AK53"/>
    <mergeCell ref="AL53:AN53"/>
    <mergeCell ref="C54:I54"/>
    <mergeCell ref="J54:L54"/>
    <mergeCell ref="M54:O54"/>
    <mergeCell ref="P54:Q54"/>
    <mergeCell ref="R54:T54"/>
    <mergeCell ref="AF51:AH52"/>
    <mergeCell ref="AI51:AK52"/>
    <mergeCell ref="AL51:AN52"/>
    <mergeCell ref="C53:I53"/>
    <mergeCell ref="J53:L53"/>
    <mergeCell ref="M53:O53"/>
    <mergeCell ref="P53:Q53"/>
    <mergeCell ref="R53:T53"/>
    <mergeCell ref="U53:Y53"/>
    <mergeCell ref="Z53:AA53"/>
    <mergeCell ref="P51:Q52"/>
    <mergeCell ref="R51:T52"/>
    <mergeCell ref="U51:Y52"/>
    <mergeCell ref="Z51:AA52"/>
    <mergeCell ref="AB51:AC52"/>
    <mergeCell ref="AD51:AE52"/>
    <mergeCell ref="B47:C47"/>
    <mergeCell ref="D47:AL47"/>
    <mergeCell ref="AM47:AN47"/>
    <mergeCell ref="B50:B52"/>
    <mergeCell ref="C50:I52"/>
    <mergeCell ref="J50:L52"/>
    <mergeCell ref="M50:O52"/>
    <mergeCell ref="P50:T50"/>
    <mergeCell ref="U50:AH50"/>
    <mergeCell ref="AI50:AN50"/>
    <mergeCell ref="AF45:AL45"/>
    <mergeCell ref="AM45:AN45"/>
    <mergeCell ref="E46:I46"/>
    <mergeCell ref="N46:T46"/>
    <mergeCell ref="W46:AA46"/>
    <mergeCell ref="AB46:AC46"/>
    <mergeCell ref="AD46:AE46"/>
    <mergeCell ref="AF46:AL46"/>
    <mergeCell ref="AM46:AN46"/>
    <mergeCell ref="E45:I45"/>
    <mergeCell ref="N45:T45"/>
    <mergeCell ref="W45:AA45"/>
    <mergeCell ref="AB45:AC45"/>
    <mergeCell ref="AD45:AE45"/>
    <mergeCell ref="K45:L45"/>
    <mergeCell ref="K46:L46"/>
    <mergeCell ref="AF43:AL43"/>
    <mergeCell ref="AM43:AN43"/>
    <mergeCell ref="E44:I44"/>
    <mergeCell ref="N44:T44"/>
    <mergeCell ref="W44:AA44"/>
    <mergeCell ref="AB44:AC44"/>
    <mergeCell ref="AD44:AE44"/>
    <mergeCell ref="AF44:AL44"/>
    <mergeCell ref="AM44:AN44"/>
    <mergeCell ref="E43:I43"/>
    <mergeCell ref="N43:T43"/>
    <mergeCell ref="W43:AA43"/>
    <mergeCell ref="AB43:AC43"/>
    <mergeCell ref="AD43:AE43"/>
    <mergeCell ref="AF41:AL41"/>
    <mergeCell ref="AM41:AN41"/>
    <mergeCell ref="E42:I42"/>
    <mergeCell ref="N42:T42"/>
    <mergeCell ref="W42:AA42"/>
    <mergeCell ref="AB42:AC42"/>
    <mergeCell ref="AD42:AE42"/>
    <mergeCell ref="AF42:AL42"/>
    <mergeCell ref="AM42:AN42"/>
    <mergeCell ref="E41:I41"/>
    <mergeCell ref="N41:T41"/>
    <mergeCell ref="W41:AA41"/>
    <mergeCell ref="AB41:AC41"/>
    <mergeCell ref="AD41:AE41"/>
    <mergeCell ref="K41:L41"/>
    <mergeCell ref="K42:L42"/>
    <mergeCell ref="K43:L43"/>
    <mergeCell ref="K44:L44"/>
    <mergeCell ref="AM39:AN39"/>
    <mergeCell ref="E40:I40"/>
    <mergeCell ref="N40:T40"/>
    <mergeCell ref="W40:AA40"/>
    <mergeCell ref="AB40:AC40"/>
    <mergeCell ref="AD40:AE40"/>
    <mergeCell ref="AF40:AL40"/>
    <mergeCell ref="AM40:AN40"/>
    <mergeCell ref="AD38:AE38"/>
    <mergeCell ref="AF38:AL38"/>
    <mergeCell ref="AM38:AN38"/>
    <mergeCell ref="E39:I39"/>
    <mergeCell ref="N39:T39"/>
    <mergeCell ref="W39:AA39"/>
    <mergeCell ref="AB39:AC39"/>
    <mergeCell ref="AD39:AE39"/>
    <mergeCell ref="AF39:AL39"/>
    <mergeCell ref="K38:L38"/>
    <mergeCell ref="K39:L39"/>
    <mergeCell ref="K40:L40"/>
    <mergeCell ref="AF37:AL37"/>
    <mergeCell ref="AM37:AN37"/>
    <mergeCell ref="AQ37:AZ37"/>
    <mergeCell ref="BA37:BF37"/>
    <mergeCell ref="BJ37:BN37"/>
    <mergeCell ref="E38:I38"/>
    <mergeCell ref="N38:T38"/>
    <mergeCell ref="W38:AA38"/>
    <mergeCell ref="AB38:AC38"/>
    <mergeCell ref="E37:I37"/>
    <mergeCell ref="N37:T37"/>
    <mergeCell ref="W37:AA37"/>
    <mergeCell ref="AB37:AC37"/>
    <mergeCell ref="AD37:AE37"/>
    <mergeCell ref="AF35:AL36"/>
    <mergeCell ref="AM35:AN36"/>
    <mergeCell ref="E36:I36"/>
    <mergeCell ref="W36:AA36"/>
    <mergeCell ref="AB36:AC36"/>
    <mergeCell ref="J35:L35"/>
    <mergeCell ref="K36:L36"/>
    <mergeCell ref="K37:L37"/>
    <mergeCell ref="M35:M36"/>
    <mergeCell ref="C30:Y30"/>
    <mergeCell ref="AB30:AN30"/>
    <mergeCell ref="B34:B36"/>
    <mergeCell ref="C34:T34"/>
    <mergeCell ref="U34:AN34"/>
    <mergeCell ref="C35:I35"/>
    <mergeCell ref="N35:T36"/>
    <mergeCell ref="U35:AC35"/>
    <mergeCell ref="AD35:AE36"/>
    <mergeCell ref="B23:C23"/>
    <mergeCell ref="D23:H23"/>
    <mergeCell ref="I23:J23"/>
    <mergeCell ref="K23:L23"/>
    <mergeCell ref="C27:AL27"/>
    <mergeCell ref="B28:C28"/>
    <mergeCell ref="B18:C18"/>
    <mergeCell ref="D18:J18"/>
    <mergeCell ref="L18:M18"/>
    <mergeCell ref="N18:T18"/>
    <mergeCell ref="V18:W18"/>
    <mergeCell ref="B22:C22"/>
    <mergeCell ref="D22:H22"/>
    <mergeCell ref="I22:L22"/>
    <mergeCell ref="D13:G13"/>
    <mergeCell ref="J13:M13"/>
    <mergeCell ref="Q13:U13"/>
    <mergeCell ref="X13:AK13"/>
    <mergeCell ref="B14:C14"/>
    <mergeCell ref="B17:C17"/>
    <mergeCell ref="D17:J17"/>
    <mergeCell ref="L17:M17"/>
    <mergeCell ref="N17:T17"/>
    <mergeCell ref="V17:W17"/>
    <mergeCell ref="B8:F8"/>
    <mergeCell ref="G8:O8"/>
    <mergeCell ref="P8:T8"/>
    <mergeCell ref="U8:AL8"/>
    <mergeCell ref="D12:G12"/>
    <mergeCell ref="J12:M12"/>
    <mergeCell ref="Q12:U12"/>
    <mergeCell ref="X12:AB12"/>
    <mergeCell ref="AE12:AK12"/>
    <mergeCell ref="B1:F1"/>
    <mergeCell ref="G1:J1"/>
    <mergeCell ref="K1:R1"/>
    <mergeCell ref="AE1:AG1"/>
    <mergeCell ref="AH1:AN1"/>
    <mergeCell ref="AF2:AN2"/>
    <mergeCell ref="B149:N149"/>
    <mergeCell ref="B185:C185"/>
    <mergeCell ref="B187:C187"/>
    <mergeCell ref="D185:AN186"/>
    <mergeCell ref="D187:AN189"/>
    <mergeCell ref="B6:D6"/>
    <mergeCell ref="E6:H6"/>
    <mergeCell ref="I6:AD6"/>
    <mergeCell ref="AF6:AK6"/>
    <mergeCell ref="B7:D7"/>
    <mergeCell ref="E7:L7"/>
    <mergeCell ref="M7:O7"/>
    <mergeCell ref="P7:X7"/>
    <mergeCell ref="Y7:AL7"/>
    <mergeCell ref="B5:E5"/>
    <mergeCell ref="G5:H5"/>
    <mergeCell ref="I5:M5"/>
    <mergeCell ref="N5:U5"/>
    <mergeCell ref="V5:AD5"/>
    <mergeCell ref="AE5:AL5"/>
    <mergeCell ref="B4:E4"/>
    <mergeCell ref="F4:H4"/>
    <mergeCell ref="I4:M4"/>
    <mergeCell ref="N4:U4"/>
    <mergeCell ref="V4:AD4"/>
    <mergeCell ref="AE4:AL4"/>
  </mergeCells>
  <phoneticPr fontId="14"/>
  <conditionalFormatting sqref="U53:AA62">
    <cfRule type="expression" dxfId="91" priority="65">
      <formula>OR($C37="ア",$C37="イ",$C37="ウ",$C37="エ")=TRUE</formula>
    </cfRule>
  </conditionalFormatting>
  <conditionalFormatting sqref="AI53:AN59">
    <cfRule type="expression" dxfId="90" priority="64">
      <formula>$C37="テ"</formula>
    </cfRule>
  </conditionalFormatting>
  <conditionalFormatting sqref="AK85:AN94">
    <cfRule type="expression" dxfId="89" priority="63">
      <formula>$AF53&lt;&gt;""</formula>
    </cfRule>
  </conditionalFormatting>
  <conditionalFormatting sqref="L18:M18">
    <cfRule type="expression" dxfId="88" priority="62">
      <formula>B18=1</formula>
    </cfRule>
  </conditionalFormatting>
  <conditionalFormatting sqref="H85:Q94">
    <cfRule type="expression" dxfId="87" priority="48">
      <formula>AND($H85&lt;&gt;"",$L85&lt;&gt;"",$O85&lt;&gt;"")</formula>
    </cfRule>
    <cfRule type="expression" dxfId="86" priority="61">
      <formula>$AM37="■"</formula>
    </cfRule>
  </conditionalFormatting>
  <conditionalFormatting sqref="L85:Q94">
    <cfRule type="expression" dxfId="85" priority="59">
      <formula>$H85&lt;&gt;""</formula>
    </cfRule>
  </conditionalFormatting>
  <conditionalFormatting sqref="H85:K94">
    <cfRule type="expression" dxfId="84" priority="60">
      <formula>AND(L85&lt;&gt;"",O85&lt;&gt;"")=TRUE</formula>
    </cfRule>
  </conditionalFormatting>
  <conditionalFormatting sqref="P69:R78">
    <cfRule type="expression" dxfId="83" priority="58">
      <formula>AD37="土砂撤去"</formula>
    </cfRule>
  </conditionalFormatting>
  <conditionalFormatting sqref="M69:O78">
    <cfRule type="expression" dxfId="82" priority="57">
      <formula>OR($C37="ア",$C37="イ",$C37="ウ",$C37="オ",$C37="カ",$C37="キ",$C37="ク",$C37="ケ",$C37="コ",$C37="サ",$C37="シ",$C37="ス",$C37="セ",$C37="ソ",$C37="ト",$C37="ナ",$C37="ニ",$C37="ヌ",$C37="ネ",)=TRUE</formula>
    </cfRule>
  </conditionalFormatting>
  <conditionalFormatting sqref="AY85:AY94">
    <cfRule type="expression" dxfId="81" priority="56">
      <formula>OR(AW85=1,AY85&lt;&gt;"")</formula>
    </cfRule>
  </conditionalFormatting>
  <conditionalFormatting sqref="B105:B107">
    <cfRule type="expression" dxfId="80" priority="55">
      <formula>COUNTIFS($C$37:$C$46,"ツ",$AD$37:$AD$46,"再取得")&gt;=1</formula>
    </cfRule>
  </conditionalFormatting>
  <conditionalFormatting sqref="B106">
    <cfRule type="expression" dxfId="79" priority="53">
      <formula>OR($B$105="■",$B$107="■")</formula>
    </cfRule>
  </conditionalFormatting>
  <conditionalFormatting sqref="B105">
    <cfRule type="expression" dxfId="78" priority="52">
      <formula>OR($B$106="■",$B$107="■")</formula>
    </cfRule>
  </conditionalFormatting>
  <conditionalFormatting sqref="B107">
    <cfRule type="expression" dxfId="77" priority="54">
      <formula>OR($B$105="■",$B$106="■")</formula>
    </cfRule>
  </conditionalFormatting>
  <conditionalFormatting sqref="K105:M107 O105:T107 V105:X107 Z105:AB107 AF105:AN107">
    <cfRule type="expression" dxfId="76" priority="51">
      <formula>$B105="■"</formula>
    </cfRule>
  </conditionalFormatting>
  <conditionalFormatting sqref="N105">
    <cfRule type="expression" dxfId="75" priority="50">
      <formula>$B$105="■"</formula>
    </cfRule>
  </conditionalFormatting>
  <conditionalFormatting sqref="E107:I107">
    <cfRule type="expression" dxfId="74" priority="49">
      <formula>$B$107="■"</formula>
    </cfRule>
  </conditionalFormatting>
  <conditionalFormatting sqref="AF6:AK6">
    <cfRule type="expression" dxfId="73" priority="47">
      <formula>$H$13="■"</formula>
    </cfRule>
  </conditionalFormatting>
  <conditionalFormatting sqref="AE4:AL5">
    <cfRule type="expression" dxfId="72" priority="46">
      <formula>$O$13="■"</formula>
    </cfRule>
  </conditionalFormatting>
  <conditionalFormatting sqref="H13">
    <cfRule type="expression" dxfId="71" priority="45">
      <formula>$AF$6&lt;&gt;""</formula>
    </cfRule>
  </conditionalFormatting>
  <conditionalFormatting sqref="O13">
    <cfRule type="expression" dxfId="70" priority="44">
      <formula>$AE$5&lt;&gt;""</formula>
    </cfRule>
  </conditionalFormatting>
  <conditionalFormatting sqref="B114:C114 I114 M114 AD114 AI114 AI118 AD118 X118 T118 P118 M118 I118 B118:C118">
    <cfRule type="expression" dxfId="69" priority="43">
      <formula>COUNTIF($AD$37:$AE$46,"補強")&gt;=1</formula>
    </cfRule>
  </conditionalFormatting>
  <conditionalFormatting sqref="B14:D14">
    <cfRule type="expression" dxfId="68" priority="42">
      <formula>OR($H$13="■",$O$13="■")</formula>
    </cfRule>
  </conditionalFormatting>
  <conditionalFormatting sqref="L19:N19">
    <cfRule type="expression" dxfId="67" priority="41">
      <formula>$B$18=1</formula>
    </cfRule>
  </conditionalFormatting>
  <conditionalFormatting sqref="S160:T169">
    <cfRule type="expression" dxfId="66" priority="35">
      <formula>OR($U160="○",$U160="△")</formula>
    </cfRule>
  </conditionalFormatting>
  <conditionalFormatting sqref="U160:V169">
    <cfRule type="expression" dxfId="65" priority="32">
      <formula>$U160&lt;&gt;""</formula>
    </cfRule>
    <cfRule type="expression" dxfId="64" priority="34">
      <formula>OR($S160="○",$S160="△")</formula>
    </cfRule>
    <cfRule type="expression" dxfId="63" priority="40">
      <formula>$B160&lt;&gt;""</formula>
    </cfRule>
  </conditionalFormatting>
  <conditionalFormatting sqref="AA160:AB169">
    <cfRule type="expression" dxfId="62" priority="31">
      <formula>OR($AA160="○",$AA160="△",)</formula>
    </cfRule>
    <cfRule type="expression" dxfId="61" priority="37">
      <formula>$B160&lt;&gt;""</formula>
    </cfRule>
  </conditionalFormatting>
  <conditionalFormatting sqref="O160:T169">
    <cfRule type="expression" dxfId="60" priority="39">
      <formula>$B160&lt;&gt;""</formula>
    </cfRule>
  </conditionalFormatting>
  <conditionalFormatting sqref="W160:X169">
    <cfRule type="expression" dxfId="59" priority="33">
      <formula>$B160&lt;&gt;""</formula>
    </cfRule>
  </conditionalFormatting>
  <conditionalFormatting sqref="O175:T184 W175:AN184">
    <cfRule type="expression" dxfId="58" priority="30">
      <formula>$B160&lt;&gt;""</formula>
    </cfRule>
  </conditionalFormatting>
  <conditionalFormatting sqref="O175:T184">
    <cfRule type="expression" dxfId="57" priority="29">
      <formula>$M160="再取得"</formula>
    </cfRule>
  </conditionalFormatting>
  <conditionalFormatting sqref="W175:Z184">
    <cfRule type="expression" dxfId="56" priority="28">
      <formula>$K160="トラック"</formula>
    </cfRule>
  </conditionalFormatting>
  <conditionalFormatting sqref="AC175:AD184">
    <cfRule type="expression" dxfId="55" priority="27">
      <formula>$M160="再建"</formula>
    </cfRule>
  </conditionalFormatting>
  <conditionalFormatting sqref="K175:N184">
    <cfRule type="expression" dxfId="54" priority="67">
      <formula>$B160&lt;&gt;""</formula>
    </cfRule>
  </conditionalFormatting>
  <conditionalFormatting sqref="AI175:AJ184">
    <cfRule type="expression" dxfId="53" priority="26">
      <formula>$M160="補強"</formula>
    </cfRule>
  </conditionalFormatting>
  <conditionalFormatting sqref="AK175:AL184">
    <cfRule type="expression" dxfId="52" priority="25">
      <formula>$M160="土砂撤去"</formula>
    </cfRule>
  </conditionalFormatting>
  <conditionalFormatting sqref="AJ160:AK169 AM160:AM169">
    <cfRule type="expression" dxfId="51" priority="24">
      <formula>$B160&lt;&gt;""</formula>
    </cfRule>
  </conditionalFormatting>
  <conditionalFormatting sqref="O160:AN169 K175:AN184">
    <cfRule type="expression" dxfId="50" priority="12">
      <formula>K160="-"</formula>
    </cfRule>
    <cfRule type="expression" dxfId="49" priority="13">
      <formula>OR(K160="○",K160="△")</formula>
    </cfRule>
  </conditionalFormatting>
  <conditionalFormatting sqref="K175:L184">
    <cfRule type="expression" dxfId="48" priority="66">
      <formula>DATEDIF(TEXT($P53&amp;".1","ge.m.d;@"),$AH$1,"D")&gt;=0</formula>
    </cfRule>
  </conditionalFormatting>
  <conditionalFormatting sqref="M175:N184">
    <cfRule type="expression" dxfId="47" priority="23">
      <formula>$R53="積立計画"</formula>
    </cfRule>
  </conditionalFormatting>
  <conditionalFormatting sqref="W160:X166">
    <cfRule type="expression" dxfId="46" priority="22">
      <formula>OR($AC160="○",$AC160="△")</formula>
    </cfRule>
  </conditionalFormatting>
  <conditionalFormatting sqref="AG175:AH184">
    <cfRule type="expression" dxfId="45" priority="21">
      <formula>OR($K160="ハウス",$K160="附帯施設")</formula>
    </cfRule>
  </conditionalFormatting>
  <conditionalFormatting sqref="AE160:AF169">
    <cfRule type="expression" dxfId="44" priority="36">
      <formula>AND($B160&lt;&gt;"",$M160&lt;&gt;"再建",$M160&lt;&gt;"再取得")</formula>
    </cfRule>
    <cfRule type="expression" dxfId="43" priority="38">
      <formula>$B160&lt;&gt;""</formula>
    </cfRule>
  </conditionalFormatting>
  <conditionalFormatting sqref="AG160:AH169">
    <cfRule type="expression" dxfId="42" priority="19">
      <formula>$M160="再建"</formula>
    </cfRule>
    <cfRule type="expression" dxfId="41" priority="20">
      <formula>$B160&lt;&gt;""</formula>
    </cfRule>
  </conditionalFormatting>
  <conditionalFormatting sqref="AK160:AN169">
    <cfRule type="expression" dxfId="40" priority="15">
      <formula>OR(AK160="○",AK160="△")</formula>
    </cfRule>
    <cfRule type="expression" dxfId="39" priority="18">
      <formula>$J37="■"</formula>
    </cfRule>
  </conditionalFormatting>
  <conditionalFormatting sqref="AM160:AN169">
    <cfRule type="expression" dxfId="38" priority="17">
      <formula>OR($AI160="○",$AI160="△",$AK160="○",$AK160="△")</formula>
    </cfRule>
  </conditionalFormatting>
  <conditionalFormatting sqref="AK160:AL169">
    <cfRule type="expression" dxfId="37" priority="16">
      <formula>OR($AI160="○",$AM160="△",$AM160="○",$AM160="△")</formula>
    </cfRule>
  </conditionalFormatting>
  <conditionalFormatting sqref="AA175:AB184">
    <cfRule type="expression" dxfId="36" priority="14">
      <formula>OR($K160="施設",$K160="ハウス",$K160="撤去")</formula>
    </cfRule>
  </conditionalFormatting>
  <conditionalFormatting sqref="AI160:AJ169">
    <cfRule type="expression" dxfId="35" priority="68">
      <formula>OR($AM160="○",$AM160="△",$AK160="○",$AK160="△")</formula>
    </cfRule>
    <cfRule type="expression" dxfId="34" priority="69">
      <formula>$J37="■"</formula>
    </cfRule>
    <cfRule type="expression" dxfId="33" priority="70">
      <formula>$B160&lt;&gt;""</formula>
    </cfRule>
  </conditionalFormatting>
  <conditionalFormatting sqref="AE175:AF184">
    <cfRule type="expression" dxfId="32" priority="71">
      <formula>AND($K160="ハウス",$AF53&lt;&gt;"")</formula>
    </cfRule>
  </conditionalFormatting>
  <conditionalFormatting sqref="AC160:AD169">
    <cfRule type="expression" dxfId="31" priority="72">
      <formula>AND(DATEDIF($J53,$AH$1,"D")&gt;=0,$B160&lt;&gt;"")</formula>
    </cfRule>
    <cfRule type="expression" dxfId="30" priority="73">
      <formula>$B160&lt;&gt;""</formula>
    </cfRule>
  </conditionalFormatting>
  <conditionalFormatting sqref="Y160:Z169">
    <cfRule type="expression" dxfId="29" priority="74">
      <formula>$AM37="■"</formula>
    </cfRule>
    <cfRule type="expression" dxfId="28" priority="75">
      <formula>$B160&lt;&gt;""</formula>
    </cfRule>
  </conditionalFormatting>
  <conditionalFormatting sqref="U175:V184">
    <cfRule type="expression" dxfId="27" priority="76">
      <formula>$AY85&lt;&gt;""</formula>
    </cfRule>
    <cfRule type="expression" dxfId="26" priority="77">
      <formula>$B160&lt;&gt;""</formula>
    </cfRule>
  </conditionalFormatting>
  <conditionalFormatting sqref="B122 L122">
    <cfRule type="expression" dxfId="25" priority="9">
      <formula>COUNTIF($AD$37:$AE$46,"補強")&gt;=1</formula>
    </cfRule>
  </conditionalFormatting>
  <conditionalFormatting sqref="B122">
    <cfRule type="expression" dxfId="24" priority="8">
      <formula>$L$122="■"</formula>
    </cfRule>
  </conditionalFormatting>
  <conditionalFormatting sqref="L122">
    <cfRule type="expression" dxfId="23" priority="7">
      <formula>$B$122="■"</formula>
    </cfRule>
  </conditionalFormatting>
  <conditionalFormatting sqref="AX85:AX94">
    <cfRule type="expression" dxfId="22" priority="5">
      <formula>OR(AD37="撤去",AD37="土砂撤去")</formula>
    </cfRule>
    <cfRule type="expression" dxfId="21" priority="6">
      <formula>$AY85&lt;&gt;""</formula>
    </cfRule>
  </conditionalFormatting>
  <conditionalFormatting sqref="P114">
    <cfRule type="expression" dxfId="20" priority="4">
      <formula>COUNTIF($AD$37:$AE$46,"補強")&gt;=1</formula>
    </cfRule>
  </conditionalFormatting>
  <conditionalFormatting sqref="T114">
    <cfRule type="expression" dxfId="19" priority="3">
      <formula>COUNTIF($AD$37:$AE$46,"補強")&gt;=1</formula>
    </cfRule>
  </conditionalFormatting>
  <conditionalFormatting sqref="X114">
    <cfRule type="expression" dxfId="18" priority="2">
      <formula>COUNTIF($AD$37:$AE$46,"補強")&gt;=1</formula>
    </cfRule>
  </conditionalFormatting>
  <conditionalFormatting sqref="P53:T62">
    <cfRule type="expression" dxfId="17" priority="1">
      <formula>OR($AD37="撤去",$AD37="土砂撤去")</formula>
    </cfRule>
  </conditionalFormatting>
  <dataValidations count="20">
    <dataValidation type="list" allowBlank="1" sqref="W175:AN184 O160:AN169 K175:T184 AJ151:AN153" xr:uid="{00000000-0002-0000-0300-000000000000}">
      <formula1>"○,△,×,-"</formula1>
    </dataValidation>
    <dataValidation type="list" allowBlank="1" sqref="R53:T62" xr:uid="{00000000-0002-0000-0300-000001000000}">
      <formula1>"農業共済,JA共済,園芸施設共済,積立計画"</formula1>
    </dataValidation>
    <dataValidation type="list" allowBlank="1" sqref="K23:L23" xr:uid="{00000000-0002-0000-0300-000002000000}">
      <formula1>"a,ha"</formula1>
    </dataValidation>
    <dataValidation type="list" allowBlank="1" showInputMessage="1" sqref="E6:H6 E151" xr:uid="{00000000-0002-0000-0300-000003000000}">
      <formula1>"珠洲市,能登町,輪島市,穴水町,七尾市,志賀町,中能登町,羽咋市,宝達志水町,かほく市,内灘町,津幡町,金沢市,野々市市,白山市,川北町,能美市,小松市,加賀市"</formula1>
    </dataValidation>
    <dataValidation type="whole" imeMode="halfAlpha" operator="greaterThanOrEqual" allowBlank="1" showInputMessage="1" showErrorMessage="1" sqref="AB37:AC46" xr:uid="{00000000-0002-0000-0300-000004000000}">
      <formula1>0</formula1>
    </dataValidation>
    <dataValidation imeMode="halfAlpha" allowBlank="1" showInputMessage="1" sqref="O101:Q101" xr:uid="{00000000-0002-0000-0300-000005000000}"/>
    <dataValidation type="list" allowBlank="1" showInputMessage="1" showErrorMessage="1" sqref="C114:H114" xr:uid="{00000000-0002-0000-0300-000006000000}">
      <formula1>$AQ$119:$AQ$120</formula1>
    </dataValidation>
    <dataValidation type="list" allowBlank="1" showInputMessage="1" sqref="J69:L78" xr:uid="{00000000-0002-0000-0300-000007000000}">
      <formula1>$AP$67:$AU$67</formula1>
    </dataValidation>
    <dataValidation type="list" imeMode="halfAlpha" allowBlank="1" showInputMessage="1" showErrorMessage="1" sqref="M114:O114 O107 O105:Q106 M118:O118" xr:uid="{00000000-0002-0000-0300-000008000000}">
      <formula1>"3,4,5"</formula1>
    </dataValidation>
    <dataValidation type="list" allowBlank="1" showInputMessage="1" showErrorMessage="1" sqref="AC12 AE2 O12:O13 B30 B122 V12:V13 L122 AL53:AL62 B118 B114 P69:P78 H12:H13 B12:B13 AI53:AI62 B27 B101 AM37:AM46 B105:B107 AA30 F5 J37:K46" xr:uid="{00000000-0002-0000-0300-000009000000}">
      <formula1>"□,■"</formula1>
    </dataValidation>
    <dataValidation type="list" allowBlank="1" showInputMessage="1" showErrorMessage="1" sqref="U37:U46 C37:C46" xr:uid="{00000000-0002-0000-0300-00000A000000}">
      <formula1>$AQ$34:$BO$34</formula1>
    </dataValidation>
    <dataValidation type="list" allowBlank="1" showInputMessage="1" showErrorMessage="1" sqref="AD37:AE46" xr:uid="{00000000-0002-0000-0300-00000B000000}">
      <formula1>$AP$40:$AU$40</formula1>
    </dataValidation>
    <dataValidation type="list" allowBlank="1" showInputMessage="1" showErrorMessage="1" sqref="U53:U62" xr:uid="{00000000-0002-0000-0300-00000C000000}">
      <formula1>$AP$51:$AU$51</formula1>
    </dataValidation>
    <dataValidation type="list" imeMode="halfAlpha" allowBlank="1" showInputMessage="1" showErrorMessage="1" sqref="Z53:AA53" xr:uid="{00000000-0002-0000-0300-00000D000000}">
      <formula1>$AS$54:$BH$54</formula1>
    </dataValidation>
    <dataValidation type="list" allowBlank="1" showInputMessage="1" showErrorMessage="1" sqref="Z54:AA62" xr:uid="{00000000-0002-0000-0300-00000E000000}">
      <formula1>$AS$54:$BH$54</formula1>
    </dataValidation>
    <dataValidation imeMode="halfAlpha" allowBlank="1" showInputMessage="1" showErrorMessage="1" sqref="E7:L7" xr:uid="{00000000-0002-0000-0300-00000F000000}"/>
    <dataValidation type="list" allowBlank="1" showInputMessage="1" showErrorMessage="1" sqref="E107:H107" xr:uid="{00000000-0002-0000-0300-000010000000}">
      <formula1>$AT$111:$BB$111</formula1>
    </dataValidation>
    <dataValidation type="list" allowBlank="1" showInputMessage="1" showErrorMessage="1" sqref="C118:H118" xr:uid="{00000000-0002-0000-0300-000011000000}">
      <formula1>$AR$119:$BB$119</formula1>
    </dataValidation>
    <dataValidation type="list" allowBlank="1" showInputMessage="1" showErrorMessage="1" sqref="N105 Y105 AC105 U105" xr:uid="{00000000-0002-0000-0300-000012000000}">
      <formula1>"a,ha"</formula1>
    </dataValidation>
    <dataValidation type="list" allowBlank="1" showInputMessage="1" showErrorMessage="1" sqref="M37:M46" xr:uid="{00000000-0002-0000-0300-000013000000}">
      <formula1>"地震,大雨,震雨"</formula1>
    </dataValidation>
  </dataValidations>
  <printOptions horizontalCentered="1"/>
  <pageMargins left="0.39370078740157483" right="0.39370078740157483" top="0.59055118110236227" bottom="0.19685039370078741" header="0.51181102362204722" footer="0.51181102362204722"/>
  <pageSetup paperSize="8" scale="125" fitToWidth="0" pageOrder="overThenDown" orientation="portrait" cellComments="asDisplayed" r:id="rId1"/>
  <headerFooter alignWithMargins="0"/>
  <rowBreaks count="2" manualBreakCount="2">
    <brk id="47" max="39" man="1"/>
    <brk id="96" max="3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14000000}">
          <x14:formula1>
            <xm:f>'（様式１号）３整理番号表'!BD$19:BD$24</xm:f>
          </x14:formula1>
          <xm:sqref>AT85:AT94</xm:sqref>
        </x14:dataValidation>
        <x14:dataValidation type="list" allowBlank="1" showInputMessage="1" showErrorMessage="1" xr:uid="{00000000-0002-0000-0300-000015000000}">
          <x14:formula1>
            <xm:f>'（様式１号）３整理番号表'!BD$5:BD$15</xm:f>
          </x14:formula1>
          <xm:sqref>AS85:AS94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C2:CV196"/>
  <sheetViews>
    <sheetView showZeros="0" view="pageBreakPreview" zoomScaleNormal="100" zoomScaleSheetLayoutView="100" workbookViewId="0">
      <selection activeCell="F63" sqref="F63:Z63"/>
    </sheetView>
  </sheetViews>
  <sheetFormatPr defaultColWidth="2.75" defaultRowHeight="14.25"/>
  <cols>
    <col min="1" max="1" width="1.125" style="596" customWidth="1"/>
    <col min="2" max="55" width="1.625" style="596" customWidth="1"/>
    <col min="56" max="57" width="2.375" style="596" customWidth="1"/>
    <col min="58" max="16384" width="2.75" style="596"/>
  </cols>
  <sheetData>
    <row r="2" spans="4:69" ht="6.75" customHeight="1"/>
    <row r="3" spans="4:69" ht="13.5" customHeight="1">
      <c r="D3" s="1775" t="s">
        <v>680</v>
      </c>
      <c r="E3" s="1775"/>
      <c r="F3" s="1775"/>
      <c r="G3" s="1775"/>
      <c r="H3" s="1775"/>
      <c r="I3" s="1775"/>
      <c r="J3" s="1775"/>
      <c r="K3" s="1775"/>
      <c r="L3" s="1775"/>
      <c r="M3" s="1775"/>
      <c r="N3" s="1775"/>
      <c r="O3" s="1775"/>
      <c r="P3" s="1775"/>
      <c r="Q3" s="1775"/>
      <c r="R3" s="1775"/>
      <c r="S3" s="1775"/>
      <c r="T3" s="1775"/>
      <c r="U3" s="1775"/>
      <c r="V3" s="1775"/>
      <c r="W3" s="1775"/>
      <c r="X3" s="1775"/>
      <c r="Y3" s="1775"/>
      <c r="Z3" s="1775"/>
      <c r="AA3" s="1775"/>
      <c r="AB3" s="1775"/>
      <c r="AC3" s="1775"/>
      <c r="AD3" s="1775"/>
      <c r="AE3" s="1775"/>
      <c r="AF3" s="1775"/>
      <c r="AG3" s="1775"/>
      <c r="AH3" s="1775"/>
      <c r="AI3" s="1775"/>
      <c r="AJ3" s="1775"/>
      <c r="AK3" s="1775"/>
      <c r="AL3" s="1775"/>
      <c r="AM3" s="1775"/>
      <c r="AN3" s="1775"/>
      <c r="AO3" s="1775"/>
      <c r="AP3" s="1775"/>
      <c r="AQ3" s="1775"/>
      <c r="AR3" s="1775"/>
      <c r="AS3" s="1775"/>
      <c r="AT3" s="1775"/>
      <c r="AU3" s="1775"/>
      <c r="AV3" s="1775"/>
      <c r="AW3" s="1775"/>
      <c r="AX3" s="1775"/>
      <c r="AY3" s="1775"/>
      <c r="AZ3" s="1775"/>
      <c r="BA3" s="558"/>
      <c r="BB3" s="558"/>
      <c r="BC3" s="558"/>
      <c r="BD3" s="597"/>
      <c r="BE3" s="597" t="s">
        <v>8215</v>
      </c>
    </row>
    <row r="4" spans="4:69" ht="13.5" customHeight="1">
      <c r="D4" s="1775"/>
      <c r="E4" s="1775"/>
      <c r="F4" s="1775"/>
      <c r="G4" s="1775"/>
      <c r="H4" s="1775"/>
      <c r="I4" s="1775"/>
      <c r="J4" s="1775"/>
      <c r="K4" s="1775"/>
      <c r="L4" s="1775"/>
      <c r="M4" s="1775"/>
      <c r="N4" s="1775"/>
      <c r="O4" s="1775"/>
      <c r="P4" s="1775"/>
      <c r="Q4" s="1775"/>
      <c r="R4" s="1775"/>
      <c r="S4" s="1775"/>
      <c r="T4" s="1775"/>
      <c r="U4" s="1775"/>
      <c r="V4" s="1775"/>
      <c r="W4" s="1775"/>
      <c r="X4" s="1775"/>
      <c r="Y4" s="1775"/>
      <c r="Z4" s="1775"/>
      <c r="AA4" s="1775"/>
      <c r="AB4" s="1775"/>
      <c r="AC4" s="1775"/>
      <c r="AD4" s="1775"/>
      <c r="AE4" s="1775"/>
      <c r="AF4" s="1775"/>
      <c r="AG4" s="1775"/>
      <c r="AH4" s="1775"/>
      <c r="AI4" s="1775"/>
      <c r="AJ4" s="1775"/>
      <c r="AK4" s="1775"/>
      <c r="AL4" s="1775"/>
      <c r="AM4" s="1775"/>
      <c r="AN4" s="1775"/>
      <c r="AO4" s="1775"/>
      <c r="AP4" s="1775"/>
      <c r="AQ4" s="1775"/>
      <c r="AR4" s="1775"/>
      <c r="AS4" s="1775"/>
      <c r="AT4" s="1775"/>
      <c r="AU4" s="1775"/>
      <c r="AV4" s="1775"/>
      <c r="AW4" s="1775"/>
      <c r="AX4" s="1775"/>
      <c r="AY4" s="1775"/>
      <c r="AZ4" s="1775"/>
      <c r="BA4" s="558"/>
      <c r="BB4" s="558"/>
      <c r="BC4" s="558"/>
      <c r="BD4" s="597"/>
      <c r="BE4" s="597"/>
      <c r="BF4" s="596" t="s">
        <v>8216</v>
      </c>
    </row>
    <row r="5" spans="4:69" ht="13.5" customHeight="1">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7"/>
      <c r="BE5" s="597"/>
    </row>
    <row r="6" spans="4:69">
      <c r="AZ6" s="599" t="s">
        <v>681</v>
      </c>
      <c r="BE6" s="596" t="s">
        <v>8217</v>
      </c>
    </row>
    <row r="7" spans="4:69">
      <c r="AU7" s="599"/>
    </row>
    <row r="8" spans="4:69">
      <c r="Q8" s="596" t="s">
        <v>682</v>
      </c>
      <c r="AN8" s="893"/>
    </row>
    <row r="10" spans="4:69" ht="15" thickBot="1"/>
    <row r="11" spans="4:69" ht="14.25" customHeight="1" thickBot="1">
      <c r="AB11" s="1776" t="s">
        <v>683</v>
      </c>
      <c r="AC11" s="1776"/>
      <c r="AD11" s="1776"/>
      <c r="AE11" s="1776"/>
      <c r="AF11" s="1776"/>
      <c r="AH11" s="1777" t="str">
        <f ca="1">IFERROR(INDIRECT("'("&amp;$BE$11&amp;")'!P7")&amp;INDIRECT("'("&amp;$BE$11&amp;")'!Y7"),"")</f>
        <v/>
      </c>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601"/>
      <c r="BE11" s="1773"/>
      <c r="BF11" s="1774"/>
      <c r="BG11" s="894" t="s">
        <v>8419</v>
      </c>
    </row>
    <row r="12" spans="4:69">
      <c r="AB12" s="600"/>
      <c r="AC12" s="600"/>
      <c r="AD12" s="600"/>
      <c r="AE12" s="600"/>
      <c r="AF12" s="600"/>
      <c r="AH12" s="1777"/>
      <c r="AI12" s="1777"/>
      <c r="AJ12" s="1777"/>
      <c r="AK12" s="1777"/>
      <c r="AL12" s="1777"/>
      <c r="AM12" s="1777"/>
      <c r="AN12" s="1777"/>
      <c r="AO12" s="1777"/>
      <c r="AP12" s="1777"/>
      <c r="AQ12" s="1777"/>
      <c r="AR12" s="1777"/>
      <c r="AS12" s="1777"/>
      <c r="AT12" s="1777"/>
      <c r="AU12" s="1777"/>
      <c r="AV12" s="1777"/>
      <c r="AW12" s="1777"/>
      <c r="AX12" s="1777"/>
      <c r="AY12" s="1777"/>
      <c r="AZ12" s="1777"/>
      <c r="BA12" s="1777"/>
      <c r="BB12" s="1777"/>
      <c r="BC12" s="1777"/>
      <c r="BD12" s="601"/>
      <c r="BE12" s="601"/>
      <c r="BF12" s="601"/>
      <c r="BG12" s="601"/>
    </row>
    <row r="13" spans="4:69">
      <c r="AB13" s="1776" t="s">
        <v>684</v>
      </c>
      <c r="AC13" s="1776"/>
      <c r="AD13" s="1776"/>
      <c r="AE13" s="1776"/>
      <c r="AF13" s="1776"/>
      <c r="AH13" s="1778" t="str">
        <f ca="1">IFERROR(INDIRECT("'("&amp;$BE$11&amp;")'!N5"),"")</f>
        <v/>
      </c>
      <c r="AI13" s="1778"/>
      <c r="AJ13" s="1778"/>
      <c r="AK13" s="1778"/>
      <c r="AL13" s="1778"/>
      <c r="AM13" s="1778"/>
      <c r="AN13" s="1778"/>
      <c r="AO13" s="1778"/>
      <c r="AP13" s="1778"/>
      <c r="AQ13" s="1778"/>
      <c r="AR13" s="1778"/>
      <c r="AS13" s="1778"/>
      <c r="AT13" s="1778"/>
      <c r="AU13" s="1778"/>
      <c r="AV13" s="1778"/>
      <c r="AW13" s="1778"/>
      <c r="AX13" s="1778"/>
      <c r="AY13" s="1778"/>
      <c r="AZ13" s="1778"/>
      <c r="BA13" s="1778"/>
      <c r="BB13" s="1778"/>
      <c r="BC13" s="1778"/>
      <c r="BD13" s="602"/>
      <c r="BE13" s="602"/>
      <c r="BF13" s="602"/>
      <c r="BG13" s="602"/>
      <c r="BP13"/>
      <c r="BQ13"/>
    </row>
    <row r="14" spans="4:69">
      <c r="AB14" s="1776"/>
      <c r="AC14" s="1776"/>
      <c r="AD14" s="1776"/>
      <c r="AE14" s="1776"/>
      <c r="AF14" s="1776"/>
      <c r="AH14" s="1783" t="str">
        <f ca="1">IFERROR(IF(INDIRECT("'("&amp;$BE$11&amp;")'!AE5")&lt;&gt;"","（"&amp;INDIRECT("'("&amp;$BE$11&amp;")'!AE5")&amp;"）",""),"")</f>
        <v/>
      </c>
      <c r="AI14" s="1783"/>
      <c r="AJ14" s="1783"/>
      <c r="AK14" s="1783"/>
      <c r="AL14" s="1783"/>
      <c r="AM14" s="1783"/>
      <c r="AN14" s="1783"/>
      <c r="AO14" s="1783"/>
      <c r="AP14" s="1783"/>
      <c r="AQ14" s="1783"/>
      <c r="AR14" s="1783"/>
      <c r="AS14" s="1783"/>
      <c r="AT14" s="1783"/>
      <c r="AU14" s="1783"/>
      <c r="AV14" s="1783"/>
      <c r="AW14" s="1783"/>
      <c r="AX14" s="1783"/>
      <c r="AY14" s="1783"/>
      <c r="AZ14" s="1783"/>
      <c r="BA14" s="1783"/>
      <c r="BB14" s="1783"/>
      <c r="BC14" s="1783"/>
      <c r="BP14"/>
      <c r="BQ14"/>
    </row>
    <row r="15" spans="4:69">
      <c r="AB15" s="1784" t="s">
        <v>685</v>
      </c>
      <c r="AC15" s="1784"/>
      <c r="AD15" s="1784"/>
      <c r="AE15" s="1784"/>
      <c r="AF15" s="1784"/>
      <c r="AG15" s="600"/>
      <c r="AH15" s="1788" t="str">
        <f ca="1">IFERROR(INDIRECT("'("&amp;$BE$11&amp;")'!G8"),"")</f>
        <v/>
      </c>
      <c r="AI15" s="1788"/>
      <c r="AJ15" s="1788"/>
      <c r="AK15" s="1788"/>
      <c r="AL15" s="1788"/>
      <c r="AM15" s="1788"/>
      <c r="AN15" s="1788"/>
      <c r="AO15" s="1788"/>
      <c r="AP15" s="1788"/>
      <c r="AQ15" s="1788"/>
      <c r="AR15" s="1788"/>
      <c r="AS15" s="1788"/>
      <c r="AT15" s="1788"/>
      <c r="AU15" s="1788"/>
      <c r="AV15" s="1788"/>
      <c r="AW15" s="1788"/>
      <c r="AX15" s="1788"/>
      <c r="AY15" s="1788"/>
      <c r="AZ15" s="1788"/>
      <c r="BA15" s="1788"/>
      <c r="BB15" s="1788"/>
      <c r="BC15" s="1788"/>
      <c r="BD15" s="602"/>
      <c r="BE15" s="602"/>
      <c r="BF15" s="602"/>
      <c r="BG15" s="602"/>
      <c r="BP15"/>
      <c r="BQ15"/>
    </row>
    <row r="16" spans="4:69">
      <c r="AB16" s="600"/>
      <c r="AC16" s="600"/>
      <c r="AD16" s="600"/>
      <c r="AE16" s="600"/>
      <c r="AF16" s="600"/>
      <c r="AG16" s="600"/>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row>
    <row r="17" spans="4:100">
      <c r="AB17" s="600"/>
      <c r="AC17" s="600"/>
      <c r="AD17" s="600"/>
      <c r="AE17" s="600"/>
      <c r="AF17" s="600"/>
      <c r="AG17" s="600"/>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row>
    <row r="19" spans="4:100">
      <c r="D19" s="1784" t="s">
        <v>686</v>
      </c>
      <c r="E19" s="1784"/>
      <c r="F19" s="1784"/>
      <c r="G19" s="1784"/>
      <c r="H19" s="1784"/>
      <c r="I19" s="1784"/>
      <c r="J19" s="1784"/>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784"/>
      <c r="AH19" s="1784"/>
      <c r="AI19" s="1784"/>
      <c r="AJ19" s="1784"/>
      <c r="AK19" s="1784"/>
      <c r="AL19" s="1784"/>
      <c r="AM19" s="1784"/>
      <c r="AN19" s="1784"/>
      <c r="AO19" s="1784"/>
      <c r="AP19" s="1784"/>
      <c r="AQ19" s="1784"/>
      <c r="AR19" s="1784"/>
      <c r="AS19" s="1784"/>
      <c r="AT19" s="1784"/>
      <c r="AU19" s="1784"/>
      <c r="AV19" s="1784"/>
      <c r="AW19" s="1784"/>
      <c r="AX19" s="1784"/>
      <c r="AY19" s="1784"/>
      <c r="AZ19" s="1784"/>
      <c r="BA19" s="603"/>
      <c r="BB19" s="603"/>
      <c r="BC19" s="603"/>
    </row>
    <row r="20" spans="4:100">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B20" s="603"/>
      <c r="BC20" s="603"/>
    </row>
    <row r="22" spans="4:100">
      <c r="D22" s="1784" t="s">
        <v>687</v>
      </c>
      <c r="E22" s="1784"/>
      <c r="F22" s="1784"/>
      <c r="G22" s="1784"/>
      <c r="H22" s="1784"/>
      <c r="I22" s="1784"/>
      <c r="J22" s="1784"/>
      <c r="K22" s="1784"/>
      <c r="L22" s="1784"/>
      <c r="M22" s="1784"/>
      <c r="N22" s="1784"/>
      <c r="O22" s="1784"/>
      <c r="P22" s="1784"/>
      <c r="Q22" s="1784"/>
      <c r="R22" s="1784"/>
      <c r="S22" s="1784"/>
      <c r="T22" s="1784"/>
      <c r="U22" s="1784"/>
      <c r="V22" s="1784"/>
      <c r="W22" s="1784"/>
      <c r="X22" s="1784"/>
      <c r="Y22" s="1784"/>
      <c r="Z22" s="1784"/>
      <c r="AA22" s="1784"/>
      <c r="AB22" s="1784"/>
      <c r="AC22" s="1784"/>
      <c r="AD22" s="1784"/>
      <c r="AE22" s="1784"/>
      <c r="AF22" s="1784"/>
      <c r="AG22" s="1784"/>
      <c r="AH22" s="1784"/>
      <c r="AI22" s="1784"/>
      <c r="AJ22" s="1784"/>
      <c r="AK22" s="1784"/>
      <c r="AL22" s="1784"/>
      <c r="AM22" s="1784"/>
      <c r="AN22" s="1784"/>
      <c r="AO22" s="1784"/>
      <c r="AP22" s="1784"/>
      <c r="AQ22" s="1784"/>
      <c r="AR22" s="1784"/>
      <c r="AS22" s="1784"/>
      <c r="AT22" s="1784"/>
      <c r="AU22" s="1784"/>
      <c r="AV22" s="1784"/>
      <c r="AW22" s="1784"/>
      <c r="AX22" s="1784"/>
      <c r="AY22" s="1784"/>
      <c r="AZ22" s="1784"/>
      <c r="BA22" s="1784"/>
      <c r="BB22" s="1784"/>
      <c r="BC22" s="1784"/>
    </row>
    <row r="23" spans="4:100">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row>
    <row r="25" spans="4:100">
      <c r="D25" s="596" t="s">
        <v>688</v>
      </c>
      <c r="X25" s="1785" t="s">
        <v>2194</v>
      </c>
      <c r="Y25" s="1786"/>
      <c r="Z25" s="1786"/>
      <c r="AA25" s="1786"/>
      <c r="AB25" s="1786"/>
      <c r="AC25" s="1786"/>
      <c r="AD25" s="1786"/>
      <c r="AE25" s="1786"/>
      <c r="AF25" s="1786"/>
      <c r="AG25" s="1786"/>
      <c r="AH25" s="1786"/>
      <c r="AI25" s="1786"/>
      <c r="AJ25" s="1786"/>
      <c r="AK25" s="1786"/>
      <c r="AL25" s="1786"/>
      <c r="AM25" s="1786"/>
      <c r="AN25" s="1786"/>
      <c r="AO25" s="1786"/>
      <c r="AP25" s="1786"/>
      <c r="AQ25" s="1786"/>
      <c r="AR25" s="1786"/>
      <c r="AS25" s="1786"/>
      <c r="AT25" s="1786"/>
      <c r="AU25" s="1786"/>
      <c r="AV25" s="1786"/>
      <c r="AW25" s="1786"/>
      <c r="AX25" s="1786"/>
      <c r="AY25" s="1786"/>
    </row>
    <row r="26" spans="4:100">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row>
    <row r="27" spans="4:100">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2"/>
      <c r="AW27" s="602"/>
      <c r="AX27" s="602"/>
      <c r="AY27" s="602"/>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row>
    <row r="28" spans="4:100">
      <c r="D28" s="596" t="s">
        <v>689</v>
      </c>
      <c r="X28" s="1787" t="s">
        <v>690</v>
      </c>
      <c r="Y28" s="1787"/>
      <c r="Z28" s="1787"/>
      <c r="AA28" s="1787"/>
      <c r="AB28" s="1787"/>
      <c r="AC28" s="1787"/>
      <c r="AD28" s="1787"/>
      <c r="AE28" s="1787"/>
      <c r="AF28" s="1787"/>
      <c r="AG28" s="1787"/>
      <c r="AH28" s="1787"/>
      <c r="AI28" s="1787"/>
      <c r="AJ28" s="1787"/>
      <c r="AK28" s="1787"/>
      <c r="AL28" s="1787"/>
      <c r="AM28" s="1787"/>
      <c r="AN28" s="1787"/>
      <c r="AO28" s="1787"/>
      <c r="AP28" s="1787"/>
      <c r="AQ28" s="1787"/>
      <c r="AR28" s="1787"/>
      <c r="AS28" s="1787"/>
      <c r="AT28" s="1787"/>
      <c r="AU28" s="1787"/>
      <c r="AV28" s="1787"/>
      <c r="AW28" s="1787"/>
      <c r="AX28" s="1787"/>
      <c r="AY28" s="1787"/>
      <c r="BL28" s="604"/>
      <c r="BM28" s="604"/>
      <c r="BN28" s="604"/>
      <c r="BO28" s="604"/>
      <c r="BP28" s="604"/>
      <c r="BQ28" s="604"/>
      <c r="BR28" s="604"/>
      <c r="BS28" s="604"/>
      <c r="BT28" s="604"/>
      <c r="BU28" s="604"/>
      <c r="BV28" s="604"/>
      <c r="BW28" s="60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c r="CU28" s="604"/>
      <c r="CV28" s="604"/>
    </row>
    <row r="29" spans="4:100">
      <c r="X29" s="602"/>
      <c r="Y29" s="602"/>
      <c r="Z29" s="602"/>
      <c r="AA29" s="602"/>
      <c r="AB29" s="602"/>
      <c r="AC29" s="602"/>
      <c r="AD29" s="602"/>
      <c r="AE29" s="602"/>
      <c r="AF29" s="602"/>
      <c r="AG29" s="602"/>
      <c r="AH29" s="602"/>
      <c r="AI29" s="602"/>
      <c r="AJ29" s="602"/>
      <c r="AK29" s="602"/>
      <c r="AL29" s="602"/>
      <c r="AM29" s="602"/>
      <c r="AN29" s="602"/>
      <c r="AO29" s="602"/>
      <c r="AP29" s="602"/>
      <c r="AQ29" s="602"/>
      <c r="AR29" s="602"/>
      <c r="AS29" s="602"/>
      <c r="AT29" s="602"/>
      <c r="AU29" s="602"/>
      <c r="AV29" s="602"/>
      <c r="AW29" s="602"/>
      <c r="AX29" s="602"/>
      <c r="AY29" s="602"/>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c r="CU29" s="604"/>
      <c r="CV29" s="604"/>
    </row>
    <row r="30" spans="4:100">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BL30" s="604"/>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c r="CU30" s="604"/>
      <c r="CV30" s="604"/>
    </row>
    <row r="31" spans="4:100">
      <c r="D31" s="596" t="s">
        <v>2195</v>
      </c>
      <c r="X31" s="1787" t="s">
        <v>2196</v>
      </c>
      <c r="Y31" s="1787"/>
      <c r="Z31" s="1787"/>
      <c r="AA31" s="1787"/>
      <c r="AB31" s="1787"/>
      <c r="AC31" s="1787"/>
      <c r="AD31" s="1787"/>
      <c r="AE31" s="1787"/>
      <c r="AF31" s="1787"/>
      <c r="AG31" s="1787"/>
      <c r="AH31" s="1787"/>
      <c r="AI31" s="1787"/>
      <c r="AJ31" s="1787"/>
      <c r="AK31" s="1787"/>
      <c r="AL31" s="1787"/>
      <c r="AM31" s="1787"/>
      <c r="AN31" s="1787"/>
      <c r="AO31" s="1787"/>
      <c r="AP31" s="1787"/>
      <c r="AQ31" s="1787"/>
      <c r="AR31" s="1787"/>
      <c r="AS31" s="1787"/>
      <c r="AT31" s="1787"/>
      <c r="AU31" s="1787"/>
      <c r="AV31" s="1787"/>
      <c r="AW31" s="1787"/>
      <c r="AX31" s="1787"/>
      <c r="AY31" s="1787"/>
      <c r="BL31" s="604"/>
      <c r="BM31" s="604"/>
      <c r="BN31" s="604"/>
      <c r="BO31" s="604"/>
      <c r="BP31" s="604"/>
      <c r="BQ31" s="604"/>
      <c r="BR31" s="604"/>
      <c r="BS31" s="604"/>
      <c r="BT31" s="604"/>
      <c r="BU31" s="604"/>
      <c r="BV31" s="604"/>
      <c r="BW31" s="604"/>
      <c r="BX31" s="604"/>
      <c r="BY31" s="604"/>
      <c r="BZ31" s="604"/>
      <c r="CA31" s="604"/>
      <c r="CB31" s="604"/>
      <c r="CC31" s="604"/>
      <c r="CD31" s="604"/>
      <c r="CE31" s="604"/>
      <c r="CF31" s="604"/>
      <c r="CG31" s="604"/>
      <c r="CH31" s="604"/>
      <c r="CI31" s="604"/>
      <c r="CJ31" s="604"/>
      <c r="CK31" s="604"/>
      <c r="CL31" s="604"/>
      <c r="CM31" s="604"/>
      <c r="CN31" s="604"/>
      <c r="CO31" s="604"/>
      <c r="CP31" s="604"/>
      <c r="CQ31" s="604"/>
      <c r="CR31" s="604"/>
      <c r="CS31" s="604"/>
      <c r="CT31" s="604"/>
      <c r="CU31" s="604"/>
      <c r="CV31" s="604"/>
    </row>
    <row r="32" spans="4:100">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c r="CU32" s="604"/>
      <c r="CV32" s="604"/>
    </row>
    <row r="33" spans="4:100">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BL33" s="604"/>
      <c r="BM33" s="604"/>
      <c r="BN33" s="604"/>
      <c r="BO33" s="604"/>
      <c r="BP33" s="604"/>
      <c r="BQ33" s="604"/>
      <c r="BR33" s="604"/>
      <c r="BS33" s="604"/>
      <c r="BT33" s="604"/>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c r="CU33" s="604"/>
      <c r="CV33" s="604"/>
    </row>
    <row r="34" spans="4:100">
      <c r="D34" s="596" t="s">
        <v>691</v>
      </c>
      <c r="X34" s="1787" t="s">
        <v>2172</v>
      </c>
      <c r="Y34" s="1787"/>
      <c r="Z34" s="1787"/>
      <c r="AA34" s="1787"/>
      <c r="AB34" s="1787"/>
      <c r="AC34" s="1787"/>
      <c r="AD34" s="1787"/>
      <c r="AE34" s="1787"/>
      <c r="AF34" s="1787"/>
      <c r="AG34" s="1787"/>
      <c r="AH34" s="1787"/>
      <c r="AI34" s="1787"/>
      <c r="AJ34" s="1787"/>
      <c r="AK34" s="1787"/>
      <c r="AL34" s="1787"/>
      <c r="AM34" s="1787"/>
      <c r="AN34" s="1787"/>
      <c r="AO34" s="1787"/>
      <c r="AP34" s="1787"/>
      <c r="AQ34" s="1787"/>
      <c r="AR34" s="1787"/>
      <c r="AS34" s="1787"/>
      <c r="AT34" s="1787"/>
      <c r="AU34" s="1787"/>
      <c r="AV34" s="1787"/>
      <c r="AW34" s="1787"/>
      <c r="AX34" s="1787"/>
      <c r="AY34" s="1787"/>
      <c r="BL34" s="604"/>
      <c r="BM34" s="604"/>
      <c r="BN34" s="604"/>
      <c r="BO34" s="604"/>
      <c r="BP34" s="604"/>
      <c r="BQ34" s="604"/>
      <c r="BR34" s="604"/>
      <c r="BS34" s="604"/>
      <c r="BT34" s="604"/>
      <c r="BU34" s="604"/>
      <c r="BV34" s="604"/>
      <c r="BW34" s="60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row>
    <row r="35" spans="4:100">
      <c r="BH35" s="604"/>
      <c r="BI35" s="604"/>
      <c r="BJ35" s="604"/>
      <c r="BK35" s="604"/>
      <c r="BL35" s="604"/>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604"/>
      <c r="CQ35" s="604"/>
      <c r="CR35" s="604"/>
    </row>
    <row r="36" spans="4:100">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4"/>
    </row>
    <row r="37" spans="4:100">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4"/>
    </row>
    <row r="38" spans="4:100">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4"/>
    </row>
    <row r="39" spans="4:100">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4"/>
    </row>
    <row r="40" spans="4:100">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row>
    <row r="41" spans="4:100">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4"/>
    </row>
    <row r="42" spans="4:100">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4"/>
    </row>
    <row r="44" spans="4:100">
      <c r="F44" s="596" t="s">
        <v>692</v>
      </c>
    </row>
    <row r="46" spans="4:100">
      <c r="I46" s="602" t="s">
        <v>681</v>
      </c>
      <c r="BE46" s="596" t="s">
        <v>8217</v>
      </c>
    </row>
    <row r="50" spans="3:57">
      <c r="AK50" s="596" t="s">
        <v>8218</v>
      </c>
    </row>
    <row r="56" spans="3:57">
      <c r="D56" s="596" t="s">
        <v>2197</v>
      </c>
    </row>
    <row r="60" spans="3:57">
      <c r="C60" s="596" t="s">
        <v>2198</v>
      </c>
    </row>
    <row r="62" spans="3:57" ht="54" customHeight="1">
      <c r="C62" s="1779" t="s">
        <v>564</v>
      </c>
      <c r="D62" s="1779"/>
      <c r="E62" s="1779"/>
      <c r="F62" s="1780" t="s">
        <v>2199</v>
      </c>
      <c r="G62" s="1781"/>
      <c r="H62" s="1781"/>
      <c r="I62" s="1781"/>
      <c r="J62" s="1781"/>
      <c r="K62" s="1781"/>
      <c r="L62" s="1781"/>
      <c r="M62" s="1781"/>
      <c r="N62" s="1781"/>
      <c r="O62" s="1781"/>
      <c r="P62" s="1781"/>
      <c r="Q62" s="1781"/>
      <c r="R62" s="1781"/>
      <c r="S62" s="1781"/>
      <c r="T62" s="1781"/>
      <c r="U62" s="1781"/>
      <c r="V62" s="1781"/>
      <c r="W62" s="1781"/>
      <c r="X62" s="1781"/>
      <c r="Y62" s="1781"/>
      <c r="Z62" s="1782"/>
      <c r="AA62" s="1779" t="s">
        <v>2200</v>
      </c>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t="s">
        <v>2201</v>
      </c>
      <c r="AW62" s="1779"/>
      <c r="AX62" s="1779"/>
      <c r="AY62" s="1779"/>
      <c r="AZ62" s="1779"/>
      <c r="BA62" s="1779"/>
    </row>
    <row r="63" spans="3:57" ht="54" customHeight="1">
      <c r="C63" s="1789"/>
      <c r="D63" s="1789"/>
      <c r="E63" s="1789"/>
      <c r="F63" s="1790" t="str">
        <f ca="1">IFERROR(VLOOKUP(C63,INDIRECT("'("&amp;$BE$11&amp;")'!$B$69:$AR$78"),43,FALSE),"")</f>
        <v/>
      </c>
      <c r="G63" s="1791"/>
      <c r="H63" s="1791"/>
      <c r="I63" s="1791"/>
      <c r="J63" s="1791"/>
      <c r="K63" s="1791"/>
      <c r="L63" s="1791"/>
      <c r="M63" s="1791"/>
      <c r="N63" s="1791"/>
      <c r="O63" s="1791"/>
      <c r="P63" s="1791"/>
      <c r="Q63" s="1791"/>
      <c r="R63" s="1791"/>
      <c r="S63" s="1791"/>
      <c r="T63" s="1791"/>
      <c r="U63" s="1791"/>
      <c r="V63" s="1791"/>
      <c r="W63" s="1791"/>
      <c r="X63" s="1791"/>
      <c r="Y63" s="1791"/>
      <c r="Z63" s="1792"/>
      <c r="AA63" s="1793" t="str">
        <f ca="1">IFERROR(VLOOKUP(C63,INDIRECT("'("&amp;$BE$11&amp;")'!$B$69:$AR$78"),41,FALSE),"")</f>
        <v/>
      </c>
      <c r="AB63" s="1793"/>
      <c r="AC63" s="1793"/>
      <c r="AD63" s="1793"/>
      <c r="AE63" s="1793"/>
      <c r="AF63" s="1793"/>
      <c r="AG63" s="1793"/>
      <c r="AH63" s="1793"/>
      <c r="AI63" s="1793"/>
      <c r="AJ63" s="1793"/>
      <c r="AK63" s="1793"/>
      <c r="AL63" s="1793"/>
      <c r="AM63" s="1793"/>
      <c r="AN63" s="1793"/>
      <c r="AO63" s="1793"/>
      <c r="AP63" s="1793"/>
      <c r="AQ63" s="1793"/>
      <c r="AR63" s="1793"/>
      <c r="AS63" s="1793"/>
      <c r="AT63" s="1793"/>
      <c r="AU63" s="1793"/>
      <c r="AV63" s="1794"/>
      <c r="AW63" s="1795"/>
      <c r="AX63" s="1795"/>
      <c r="AY63" s="1795"/>
      <c r="AZ63" s="1795"/>
      <c r="BA63" s="1796"/>
      <c r="BE63" s="596" t="s">
        <v>8219</v>
      </c>
    </row>
    <row r="64" spans="3:57" ht="54" customHeight="1">
      <c r="C64" s="1797"/>
      <c r="D64" s="1798"/>
      <c r="E64" s="1799"/>
      <c r="F64" s="1790" t="str">
        <f ca="1">IFERROR(VLOOKUP(C64,INDIRECT("'("&amp;$BE$11&amp;")'!$B$69:$AR$78"),43,FALSE),IF(OR(F63="　以下余白",F63=""),"","　以下余白"))</f>
        <v/>
      </c>
      <c r="G64" s="1791"/>
      <c r="H64" s="1791"/>
      <c r="I64" s="1791"/>
      <c r="J64" s="1791"/>
      <c r="K64" s="1791"/>
      <c r="L64" s="1791"/>
      <c r="M64" s="1791"/>
      <c r="N64" s="1791"/>
      <c r="O64" s="1791"/>
      <c r="P64" s="1791"/>
      <c r="Q64" s="1791"/>
      <c r="R64" s="1791"/>
      <c r="S64" s="1791"/>
      <c r="T64" s="1791"/>
      <c r="U64" s="1791"/>
      <c r="V64" s="1791"/>
      <c r="W64" s="1791"/>
      <c r="X64" s="1791"/>
      <c r="Y64" s="1791"/>
      <c r="Z64" s="1792"/>
      <c r="AA64" s="1793" t="str">
        <f ca="1">IFERROR(VLOOKUP(C64,INDIRECT("'("&amp;$BE$11&amp;")'!$B$69:$AR$78"),41,FALSE),"")</f>
        <v/>
      </c>
      <c r="AB64" s="1793"/>
      <c r="AC64" s="1793"/>
      <c r="AD64" s="1793"/>
      <c r="AE64" s="1793"/>
      <c r="AF64" s="1793"/>
      <c r="AG64" s="1793"/>
      <c r="AH64" s="1793"/>
      <c r="AI64" s="1793"/>
      <c r="AJ64" s="1793"/>
      <c r="AK64" s="1793"/>
      <c r="AL64" s="1793"/>
      <c r="AM64" s="1793"/>
      <c r="AN64" s="1793"/>
      <c r="AO64" s="1793"/>
      <c r="AP64" s="1793"/>
      <c r="AQ64" s="1793"/>
      <c r="AR64" s="1793"/>
      <c r="AS64" s="1793"/>
      <c r="AT64" s="1793"/>
      <c r="AU64" s="1793"/>
      <c r="AV64" s="1794"/>
      <c r="AW64" s="1795"/>
      <c r="AX64" s="1795"/>
      <c r="AY64" s="1795"/>
      <c r="AZ64" s="1795"/>
      <c r="BA64" s="1796"/>
      <c r="BE64" s="596" t="s">
        <v>8220</v>
      </c>
    </row>
    <row r="65" spans="3:57" ht="54" customHeight="1">
      <c r="C65" s="1797"/>
      <c r="D65" s="1798"/>
      <c r="E65" s="1799"/>
      <c r="F65" s="1790" t="str">
        <f t="shared" ref="F65:F72" ca="1" si="0">IFERROR(VLOOKUP(C65,INDIRECT("'("&amp;$BE$11&amp;")'!$B$69:$AR$78"),43,FALSE),IF(OR(F64="　以下余白",F64=""),"","　以下余白"))</f>
        <v/>
      </c>
      <c r="G65" s="1791"/>
      <c r="H65" s="1791"/>
      <c r="I65" s="1791"/>
      <c r="J65" s="1791"/>
      <c r="K65" s="1791"/>
      <c r="L65" s="1791"/>
      <c r="M65" s="1791"/>
      <c r="N65" s="1791"/>
      <c r="O65" s="1791"/>
      <c r="P65" s="1791"/>
      <c r="Q65" s="1791"/>
      <c r="R65" s="1791"/>
      <c r="S65" s="1791"/>
      <c r="T65" s="1791"/>
      <c r="U65" s="1791"/>
      <c r="V65" s="1791"/>
      <c r="W65" s="1791"/>
      <c r="X65" s="1791"/>
      <c r="Y65" s="1791"/>
      <c r="Z65" s="1792"/>
      <c r="AA65" s="1793" t="str">
        <f t="shared" ref="AA65:AA72" ca="1" si="1">IFERROR(VLOOKUP(C65,INDIRECT("'("&amp;$BE$11&amp;")'!$B$69:$AR$78"),41,FALSE),"")</f>
        <v/>
      </c>
      <c r="AB65" s="1793"/>
      <c r="AC65" s="1793"/>
      <c r="AD65" s="1793"/>
      <c r="AE65" s="1793"/>
      <c r="AF65" s="1793"/>
      <c r="AG65" s="1793"/>
      <c r="AH65" s="1793"/>
      <c r="AI65" s="1793"/>
      <c r="AJ65" s="1793"/>
      <c r="AK65" s="1793"/>
      <c r="AL65" s="1793"/>
      <c r="AM65" s="1793"/>
      <c r="AN65" s="1793"/>
      <c r="AO65" s="1793"/>
      <c r="AP65" s="1793"/>
      <c r="AQ65" s="1793"/>
      <c r="AR65" s="1793"/>
      <c r="AS65" s="1793"/>
      <c r="AT65" s="1793"/>
      <c r="AU65" s="1793"/>
      <c r="AV65" s="1794"/>
      <c r="AW65" s="1795"/>
      <c r="AX65" s="1795"/>
      <c r="AY65" s="1795"/>
      <c r="AZ65" s="1795"/>
      <c r="BA65" s="1796"/>
      <c r="BE65" s="596" t="s">
        <v>8220</v>
      </c>
    </row>
    <row r="66" spans="3:57" ht="54" customHeight="1">
      <c r="C66" s="1797"/>
      <c r="D66" s="1798"/>
      <c r="E66" s="1799"/>
      <c r="F66" s="1790" t="str">
        <f t="shared" ca="1" si="0"/>
        <v/>
      </c>
      <c r="G66" s="1791"/>
      <c r="H66" s="1791"/>
      <c r="I66" s="1791"/>
      <c r="J66" s="1791"/>
      <c r="K66" s="1791"/>
      <c r="L66" s="1791"/>
      <c r="M66" s="1791"/>
      <c r="N66" s="1791"/>
      <c r="O66" s="1791"/>
      <c r="P66" s="1791"/>
      <c r="Q66" s="1791"/>
      <c r="R66" s="1791"/>
      <c r="S66" s="1791"/>
      <c r="T66" s="1791"/>
      <c r="U66" s="1791"/>
      <c r="V66" s="1791"/>
      <c r="W66" s="1791"/>
      <c r="X66" s="1791"/>
      <c r="Y66" s="1791"/>
      <c r="Z66" s="1792"/>
      <c r="AA66" s="1793" t="str">
        <f t="shared" ca="1" si="1"/>
        <v/>
      </c>
      <c r="AB66" s="1793"/>
      <c r="AC66" s="1793"/>
      <c r="AD66" s="1793"/>
      <c r="AE66" s="1793"/>
      <c r="AF66" s="1793"/>
      <c r="AG66" s="1793"/>
      <c r="AH66" s="1793"/>
      <c r="AI66" s="1793"/>
      <c r="AJ66" s="1793"/>
      <c r="AK66" s="1793"/>
      <c r="AL66" s="1793"/>
      <c r="AM66" s="1793"/>
      <c r="AN66" s="1793"/>
      <c r="AO66" s="1793"/>
      <c r="AP66" s="1793"/>
      <c r="AQ66" s="1793"/>
      <c r="AR66" s="1793"/>
      <c r="AS66" s="1793"/>
      <c r="AT66" s="1793"/>
      <c r="AU66" s="1793"/>
      <c r="AV66" s="1794"/>
      <c r="AW66" s="1795"/>
      <c r="AX66" s="1795"/>
      <c r="AY66" s="1795"/>
      <c r="AZ66" s="1795"/>
      <c r="BA66" s="1796"/>
      <c r="BE66" s="596" t="s">
        <v>8220</v>
      </c>
    </row>
    <row r="67" spans="3:57" ht="54" customHeight="1">
      <c r="C67" s="1797"/>
      <c r="D67" s="1798"/>
      <c r="E67" s="1799"/>
      <c r="F67" s="1790" t="str">
        <f t="shared" ca="1" si="0"/>
        <v/>
      </c>
      <c r="G67" s="1791"/>
      <c r="H67" s="1791"/>
      <c r="I67" s="1791"/>
      <c r="J67" s="1791"/>
      <c r="K67" s="1791"/>
      <c r="L67" s="1791"/>
      <c r="M67" s="1791"/>
      <c r="N67" s="1791"/>
      <c r="O67" s="1791"/>
      <c r="P67" s="1791"/>
      <c r="Q67" s="1791"/>
      <c r="R67" s="1791"/>
      <c r="S67" s="1791"/>
      <c r="T67" s="1791"/>
      <c r="U67" s="1791"/>
      <c r="V67" s="1791"/>
      <c r="W67" s="1791"/>
      <c r="X67" s="1791"/>
      <c r="Y67" s="1791"/>
      <c r="Z67" s="1792"/>
      <c r="AA67" s="1793" t="str">
        <f t="shared" ca="1" si="1"/>
        <v/>
      </c>
      <c r="AB67" s="1793"/>
      <c r="AC67" s="1793"/>
      <c r="AD67" s="1793"/>
      <c r="AE67" s="1793"/>
      <c r="AF67" s="1793"/>
      <c r="AG67" s="1793"/>
      <c r="AH67" s="1793"/>
      <c r="AI67" s="1793"/>
      <c r="AJ67" s="1793"/>
      <c r="AK67" s="1793"/>
      <c r="AL67" s="1793"/>
      <c r="AM67" s="1793"/>
      <c r="AN67" s="1793"/>
      <c r="AO67" s="1793"/>
      <c r="AP67" s="1793"/>
      <c r="AQ67" s="1793"/>
      <c r="AR67" s="1793"/>
      <c r="AS67" s="1793"/>
      <c r="AT67" s="1793"/>
      <c r="AU67" s="1793"/>
      <c r="AV67" s="1794"/>
      <c r="AW67" s="1795"/>
      <c r="AX67" s="1795"/>
      <c r="AY67" s="1795"/>
      <c r="AZ67" s="1795"/>
      <c r="BA67" s="1796"/>
      <c r="BE67" s="596" t="s">
        <v>8220</v>
      </c>
    </row>
    <row r="68" spans="3:57" ht="54" customHeight="1">
      <c r="C68" s="1797"/>
      <c r="D68" s="1798"/>
      <c r="E68" s="1799"/>
      <c r="F68" s="1790" t="str">
        <f t="shared" ca="1" si="0"/>
        <v/>
      </c>
      <c r="G68" s="1791"/>
      <c r="H68" s="1791"/>
      <c r="I68" s="1791"/>
      <c r="J68" s="1791"/>
      <c r="K68" s="1791"/>
      <c r="L68" s="1791"/>
      <c r="M68" s="1791"/>
      <c r="N68" s="1791"/>
      <c r="O68" s="1791"/>
      <c r="P68" s="1791"/>
      <c r="Q68" s="1791"/>
      <c r="R68" s="1791"/>
      <c r="S68" s="1791"/>
      <c r="T68" s="1791"/>
      <c r="U68" s="1791"/>
      <c r="V68" s="1791"/>
      <c r="W68" s="1791"/>
      <c r="X68" s="1791"/>
      <c r="Y68" s="1791"/>
      <c r="Z68" s="1792"/>
      <c r="AA68" s="1793" t="str">
        <f t="shared" ca="1" si="1"/>
        <v/>
      </c>
      <c r="AB68" s="1793"/>
      <c r="AC68" s="1793"/>
      <c r="AD68" s="1793"/>
      <c r="AE68" s="1793"/>
      <c r="AF68" s="1793"/>
      <c r="AG68" s="1793"/>
      <c r="AH68" s="1793"/>
      <c r="AI68" s="1793"/>
      <c r="AJ68" s="1793"/>
      <c r="AK68" s="1793"/>
      <c r="AL68" s="1793"/>
      <c r="AM68" s="1793"/>
      <c r="AN68" s="1793"/>
      <c r="AO68" s="1793"/>
      <c r="AP68" s="1793"/>
      <c r="AQ68" s="1793"/>
      <c r="AR68" s="1793"/>
      <c r="AS68" s="1793"/>
      <c r="AT68" s="1793"/>
      <c r="AU68" s="1793"/>
      <c r="AV68" s="1794"/>
      <c r="AW68" s="1795"/>
      <c r="AX68" s="1795"/>
      <c r="AY68" s="1795"/>
      <c r="AZ68" s="1795"/>
      <c r="BA68" s="1796"/>
      <c r="BE68" s="596" t="s">
        <v>8220</v>
      </c>
    </row>
    <row r="69" spans="3:57" ht="54" customHeight="1">
      <c r="C69" s="1797"/>
      <c r="D69" s="1798"/>
      <c r="E69" s="1799"/>
      <c r="F69" s="1790" t="str">
        <f t="shared" ca="1" si="0"/>
        <v/>
      </c>
      <c r="G69" s="1791"/>
      <c r="H69" s="1791"/>
      <c r="I69" s="1791"/>
      <c r="J69" s="1791"/>
      <c r="K69" s="1791"/>
      <c r="L69" s="1791"/>
      <c r="M69" s="1791"/>
      <c r="N69" s="1791"/>
      <c r="O69" s="1791"/>
      <c r="P69" s="1791"/>
      <c r="Q69" s="1791"/>
      <c r="R69" s="1791"/>
      <c r="S69" s="1791"/>
      <c r="T69" s="1791"/>
      <c r="U69" s="1791"/>
      <c r="V69" s="1791"/>
      <c r="W69" s="1791"/>
      <c r="X69" s="1791"/>
      <c r="Y69" s="1791"/>
      <c r="Z69" s="1792"/>
      <c r="AA69" s="1793" t="str">
        <f t="shared" ca="1" si="1"/>
        <v/>
      </c>
      <c r="AB69" s="1793"/>
      <c r="AC69" s="1793"/>
      <c r="AD69" s="1793"/>
      <c r="AE69" s="1793"/>
      <c r="AF69" s="1793"/>
      <c r="AG69" s="1793"/>
      <c r="AH69" s="1793"/>
      <c r="AI69" s="1793"/>
      <c r="AJ69" s="1793"/>
      <c r="AK69" s="1793"/>
      <c r="AL69" s="1793"/>
      <c r="AM69" s="1793"/>
      <c r="AN69" s="1793"/>
      <c r="AO69" s="1793"/>
      <c r="AP69" s="1793"/>
      <c r="AQ69" s="1793"/>
      <c r="AR69" s="1793"/>
      <c r="AS69" s="1793"/>
      <c r="AT69" s="1793"/>
      <c r="AU69" s="1793"/>
      <c r="AV69" s="1794"/>
      <c r="AW69" s="1795"/>
      <c r="AX69" s="1795"/>
      <c r="AY69" s="1795"/>
      <c r="AZ69" s="1795"/>
      <c r="BA69" s="1796"/>
      <c r="BE69" s="596" t="s">
        <v>8220</v>
      </c>
    </row>
    <row r="70" spans="3:57" ht="54" customHeight="1">
      <c r="C70" s="1797"/>
      <c r="D70" s="1798"/>
      <c r="E70" s="1799"/>
      <c r="F70" s="1790" t="str">
        <f t="shared" ca="1" si="0"/>
        <v/>
      </c>
      <c r="G70" s="1791"/>
      <c r="H70" s="1791"/>
      <c r="I70" s="1791"/>
      <c r="J70" s="1791"/>
      <c r="K70" s="1791"/>
      <c r="L70" s="1791"/>
      <c r="M70" s="1791"/>
      <c r="N70" s="1791"/>
      <c r="O70" s="1791"/>
      <c r="P70" s="1791"/>
      <c r="Q70" s="1791"/>
      <c r="R70" s="1791"/>
      <c r="S70" s="1791"/>
      <c r="T70" s="1791"/>
      <c r="U70" s="1791"/>
      <c r="V70" s="1791"/>
      <c r="W70" s="1791"/>
      <c r="X70" s="1791"/>
      <c r="Y70" s="1791"/>
      <c r="Z70" s="1792"/>
      <c r="AA70" s="1793" t="str">
        <f t="shared" ca="1" si="1"/>
        <v/>
      </c>
      <c r="AB70" s="1793"/>
      <c r="AC70" s="1793"/>
      <c r="AD70" s="1793"/>
      <c r="AE70" s="1793"/>
      <c r="AF70" s="1793"/>
      <c r="AG70" s="1793"/>
      <c r="AH70" s="1793"/>
      <c r="AI70" s="1793"/>
      <c r="AJ70" s="1793"/>
      <c r="AK70" s="1793"/>
      <c r="AL70" s="1793"/>
      <c r="AM70" s="1793"/>
      <c r="AN70" s="1793"/>
      <c r="AO70" s="1793"/>
      <c r="AP70" s="1793"/>
      <c r="AQ70" s="1793"/>
      <c r="AR70" s="1793"/>
      <c r="AS70" s="1793"/>
      <c r="AT70" s="1793"/>
      <c r="AU70" s="1793"/>
      <c r="AV70" s="1794"/>
      <c r="AW70" s="1795"/>
      <c r="AX70" s="1795"/>
      <c r="AY70" s="1795"/>
      <c r="AZ70" s="1795"/>
      <c r="BA70" s="1796"/>
      <c r="BE70" s="596" t="s">
        <v>8220</v>
      </c>
    </row>
    <row r="71" spans="3:57" ht="54" customHeight="1">
      <c r="C71" s="1797"/>
      <c r="D71" s="1798"/>
      <c r="E71" s="1799"/>
      <c r="F71" s="1790" t="str">
        <f t="shared" ca="1" si="0"/>
        <v/>
      </c>
      <c r="G71" s="1791"/>
      <c r="H71" s="1791"/>
      <c r="I71" s="1791"/>
      <c r="J71" s="1791"/>
      <c r="K71" s="1791"/>
      <c r="L71" s="1791"/>
      <c r="M71" s="1791"/>
      <c r="N71" s="1791"/>
      <c r="O71" s="1791"/>
      <c r="P71" s="1791"/>
      <c r="Q71" s="1791"/>
      <c r="R71" s="1791"/>
      <c r="S71" s="1791"/>
      <c r="T71" s="1791"/>
      <c r="U71" s="1791"/>
      <c r="V71" s="1791"/>
      <c r="W71" s="1791"/>
      <c r="X71" s="1791"/>
      <c r="Y71" s="1791"/>
      <c r="Z71" s="1792"/>
      <c r="AA71" s="1793" t="str">
        <f t="shared" ca="1" si="1"/>
        <v/>
      </c>
      <c r="AB71" s="1793"/>
      <c r="AC71" s="1793"/>
      <c r="AD71" s="1793"/>
      <c r="AE71" s="1793"/>
      <c r="AF71" s="1793"/>
      <c r="AG71" s="1793"/>
      <c r="AH71" s="1793"/>
      <c r="AI71" s="1793"/>
      <c r="AJ71" s="1793"/>
      <c r="AK71" s="1793"/>
      <c r="AL71" s="1793"/>
      <c r="AM71" s="1793"/>
      <c r="AN71" s="1793"/>
      <c r="AO71" s="1793"/>
      <c r="AP71" s="1793"/>
      <c r="AQ71" s="1793"/>
      <c r="AR71" s="1793"/>
      <c r="AS71" s="1793"/>
      <c r="AT71" s="1793"/>
      <c r="AU71" s="1793"/>
      <c r="AV71" s="1794"/>
      <c r="AW71" s="1795"/>
      <c r="AX71" s="1795"/>
      <c r="AY71" s="1795"/>
      <c r="AZ71" s="1795"/>
      <c r="BA71" s="1796"/>
      <c r="BE71" s="596" t="s">
        <v>8220</v>
      </c>
    </row>
    <row r="72" spans="3:57" ht="54" customHeight="1">
      <c r="C72" s="1797"/>
      <c r="D72" s="1798"/>
      <c r="E72" s="1799"/>
      <c r="F72" s="1790" t="str">
        <f t="shared" ca="1" si="0"/>
        <v/>
      </c>
      <c r="G72" s="1791"/>
      <c r="H72" s="1791"/>
      <c r="I72" s="1791"/>
      <c r="J72" s="1791"/>
      <c r="K72" s="1791"/>
      <c r="L72" s="1791"/>
      <c r="M72" s="1791"/>
      <c r="N72" s="1791"/>
      <c r="O72" s="1791"/>
      <c r="P72" s="1791"/>
      <c r="Q72" s="1791"/>
      <c r="R72" s="1791"/>
      <c r="S72" s="1791"/>
      <c r="T72" s="1791"/>
      <c r="U72" s="1791"/>
      <c r="V72" s="1791"/>
      <c r="W72" s="1791"/>
      <c r="X72" s="1791"/>
      <c r="Y72" s="1791"/>
      <c r="Z72" s="1792"/>
      <c r="AA72" s="1793" t="str">
        <f t="shared" ca="1" si="1"/>
        <v/>
      </c>
      <c r="AB72" s="1793"/>
      <c r="AC72" s="1793"/>
      <c r="AD72" s="1793"/>
      <c r="AE72" s="1793"/>
      <c r="AF72" s="1793"/>
      <c r="AG72" s="1793"/>
      <c r="AH72" s="1793"/>
      <c r="AI72" s="1793"/>
      <c r="AJ72" s="1793"/>
      <c r="AK72" s="1793"/>
      <c r="AL72" s="1793"/>
      <c r="AM72" s="1793"/>
      <c r="AN72" s="1793"/>
      <c r="AO72" s="1793"/>
      <c r="AP72" s="1793"/>
      <c r="AQ72" s="1793"/>
      <c r="AR72" s="1793"/>
      <c r="AS72" s="1793"/>
      <c r="AT72" s="1793"/>
      <c r="AU72" s="1793"/>
      <c r="AV72" s="1794"/>
      <c r="AW72" s="1795"/>
      <c r="AX72" s="1795"/>
      <c r="AY72" s="1795"/>
      <c r="AZ72" s="1795"/>
      <c r="BA72" s="1796"/>
      <c r="BE72" s="596" t="s">
        <v>8220</v>
      </c>
    </row>
    <row r="85" spans="3:57">
      <c r="C85" s="596" t="s">
        <v>2202</v>
      </c>
      <c r="P85" s="1801"/>
      <c r="Q85" s="1801"/>
      <c r="R85" s="1801"/>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E85" s="596" t="s">
        <v>8221</v>
      </c>
    </row>
    <row r="87" spans="3:57">
      <c r="C87" s="596" t="s">
        <v>2203</v>
      </c>
    </row>
    <row r="103" spans="3:3">
      <c r="C103" s="596" t="s">
        <v>2204</v>
      </c>
    </row>
    <row r="136" spans="3:57">
      <c r="C136" s="1802" t="s">
        <v>2205</v>
      </c>
      <c r="D136" s="1802"/>
      <c r="E136" s="1802"/>
      <c r="F136" s="1802"/>
      <c r="G136" s="1802"/>
      <c r="H136" s="1802"/>
      <c r="I136" s="1802"/>
      <c r="J136" s="1802"/>
      <c r="K136" s="1802"/>
      <c r="L136" s="1802"/>
      <c r="M136" s="1802"/>
      <c r="N136" s="1803"/>
      <c r="O136" s="1803"/>
      <c r="P136" s="1803"/>
      <c r="Q136" s="1803"/>
      <c r="R136" s="1803"/>
      <c r="S136" s="1803"/>
      <c r="T136" s="1803"/>
      <c r="U136" s="1803"/>
      <c r="V136" s="1803"/>
      <c r="W136" s="1803"/>
      <c r="X136" s="1803"/>
      <c r="Y136" s="1803"/>
      <c r="Z136" s="1803"/>
      <c r="AA136" s="1803"/>
      <c r="AB136" s="1803"/>
      <c r="AC136" s="1803"/>
      <c r="AD136" s="1803"/>
      <c r="AE136" s="1803"/>
      <c r="AF136" s="1803"/>
      <c r="AG136" s="1803"/>
      <c r="AH136" s="1803"/>
      <c r="AI136" s="1803"/>
      <c r="AJ136" s="1803"/>
      <c r="AK136" s="1803"/>
      <c r="AL136" s="1803"/>
      <c r="AM136" s="1803"/>
      <c r="AN136" s="1803"/>
      <c r="AO136" s="1803"/>
      <c r="AP136" s="1803"/>
      <c r="AQ136" s="1803"/>
      <c r="AR136" s="1803"/>
      <c r="AS136" s="1803"/>
      <c r="AT136" s="1803"/>
      <c r="AU136" s="1803"/>
      <c r="AV136" s="1803"/>
      <c r="AW136" s="1803"/>
      <c r="AX136" s="1803"/>
      <c r="AY136" s="1803"/>
      <c r="BE136" s="596" t="s">
        <v>8222</v>
      </c>
    </row>
    <row r="138" spans="3:57">
      <c r="C138" s="1800" t="s">
        <v>2206</v>
      </c>
      <c r="D138" s="1800"/>
      <c r="E138" s="1800"/>
      <c r="F138" s="1800"/>
      <c r="G138" s="1800"/>
      <c r="H138" s="1800"/>
      <c r="I138" s="1800"/>
      <c r="J138" s="1800"/>
      <c r="K138" s="1800"/>
      <c r="L138" s="1800"/>
      <c r="M138" s="1800"/>
      <c r="N138" s="1800"/>
      <c r="O138" s="1800"/>
      <c r="P138" s="1800"/>
      <c r="Q138" s="1800"/>
      <c r="R138" s="1800"/>
      <c r="S138" s="1800"/>
      <c r="T138" s="1800"/>
      <c r="U138" s="1800"/>
      <c r="V138" s="1800"/>
      <c r="W138" s="1800"/>
      <c r="X138" s="1800"/>
      <c r="Y138" s="1800"/>
      <c r="Z138" s="1800"/>
      <c r="AA138" s="1800"/>
      <c r="AB138" s="1800"/>
      <c r="AC138" s="1800"/>
      <c r="AD138" s="1800"/>
      <c r="AE138" s="1800"/>
      <c r="AF138" s="1800"/>
      <c r="AG138" s="1800"/>
      <c r="AH138" s="1800"/>
      <c r="AI138" s="1800"/>
      <c r="AJ138" s="1800"/>
      <c r="AK138" s="1800"/>
      <c r="AL138" s="1800"/>
      <c r="AM138" s="1800"/>
      <c r="AN138" s="1800"/>
      <c r="AO138" s="1800"/>
      <c r="AP138" s="1800"/>
      <c r="AQ138" s="1800"/>
      <c r="AR138" s="1800"/>
      <c r="AS138" s="1800"/>
      <c r="AT138" s="1800"/>
      <c r="AU138" s="1800"/>
      <c r="AV138" s="1800"/>
      <c r="AW138" s="1800"/>
      <c r="AX138" s="1800"/>
      <c r="AY138" s="1800"/>
      <c r="AZ138" s="1800"/>
      <c r="BA138" s="1800"/>
    </row>
    <row r="139" spans="3:57">
      <c r="C139" s="1800"/>
      <c r="D139" s="1800"/>
      <c r="E139" s="1800"/>
      <c r="F139" s="1800"/>
      <c r="G139" s="1800"/>
      <c r="H139" s="1800"/>
      <c r="I139" s="1800"/>
      <c r="J139" s="1800"/>
      <c r="K139" s="1800"/>
      <c r="L139" s="1800"/>
      <c r="M139" s="1800"/>
      <c r="N139" s="1800"/>
      <c r="O139" s="1800"/>
      <c r="P139" s="1800"/>
      <c r="Q139" s="1800"/>
      <c r="R139" s="1800"/>
      <c r="S139" s="1800"/>
      <c r="T139" s="1800"/>
      <c r="U139" s="1800"/>
      <c r="V139" s="1800"/>
      <c r="W139" s="1800"/>
      <c r="X139" s="1800"/>
      <c r="Y139" s="1800"/>
      <c r="Z139" s="1800"/>
      <c r="AA139" s="1800"/>
      <c r="AB139" s="1800"/>
      <c r="AC139" s="1800"/>
      <c r="AD139" s="1800"/>
      <c r="AE139" s="1800"/>
      <c r="AF139" s="1800"/>
      <c r="AG139" s="1800"/>
      <c r="AH139" s="1800"/>
      <c r="AI139" s="1800"/>
      <c r="AJ139" s="1800"/>
      <c r="AK139" s="1800"/>
      <c r="AL139" s="1800"/>
      <c r="AM139" s="1800"/>
      <c r="AN139" s="1800"/>
      <c r="AO139" s="1800"/>
      <c r="AP139" s="1800"/>
      <c r="AQ139" s="1800"/>
      <c r="AR139" s="1800"/>
      <c r="AS139" s="1800"/>
      <c r="AT139" s="1800"/>
      <c r="AU139" s="1800"/>
      <c r="AV139" s="1800"/>
      <c r="AW139" s="1800"/>
      <c r="AX139" s="1800"/>
      <c r="AY139" s="1800"/>
      <c r="AZ139" s="1800"/>
      <c r="BA139" s="1800"/>
    </row>
    <row r="142" spans="3:57">
      <c r="C142" s="596" t="s">
        <v>2202</v>
      </c>
      <c r="P142" s="1801"/>
      <c r="Q142" s="1801"/>
      <c r="R142" s="1801"/>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02"/>
      <c r="AS142" s="602"/>
      <c r="AT142" s="602"/>
      <c r="AU142" s="602"/>
      <c r="AV142" s="602"/>
      <c r="AW142" s="602"/>
      <c r="AX142" s="602"/>
      <c r="AY142" s="602"/>
      <c r="AZ142" s="602"/>
      <c r="BE142" s="596" t="s">
        <v>8221</v>
      </c>
    </row>
    <row r="144" spans="3:57">
      <c r="C144" s="596" t="s">
        <v>2203</v>
      </c>
    </row>
    <row r="160" spans="3:3">
      <c r="C160" s="596" t="s">
        <v>2204</v>
      </c>
    </row>
    <row r="193" spans="3:57">
      <c r="C193" s="1802" t="s">
        <v>2205</v>
      </c>
      <c r="D193" s="1802"/>
      <c r="E193" s="1802"/>
      <c r="F193" s="1802"/>
      <c r="G193" s="1802"/>
      <c r="H193" s="1802"/>
      <c r="I193" s="1802"/>
      <c r="J193" s="1802"/>
      <c r="K193" s="1802"/>
      <c r="L193" s="1802"/>
      <c r="M193" s="1802"/>
      <c r="N193" s="1803"/>
      <c r="O193" s="1803"/>
      <c r="P193" s="1803"/>
      <c r="Q193" s="1803"/>
      <c r="R193" s="1803"/>
      <c r="S193" s="1803"/>
      <c r="T193" s="1803"/>
      <c r="U193" s="1803"/>
      <c r="V193" s="1803"/>
      <c r="W193" s="1803"/>
      <c r="X193" s="1803"/>
      <c r="Y193" s="1803"/>
      <c r="Z193" s="1803"/>
      <c r="AA193" s="1803"/>
      <c r="AB193" s="1803"/>
      <c r="AC193" s="1803"/>
      <c r="AD193" s="1803"/>
      <c r="AE193" s="1803"/>
      <c r="AF193" s="1803"/>
      <c r="AG193" s="1803"/>
      <c r="AH193" s="1803"/>
      <c r="AI193" s="1803"/>
      <c r="AJ193" s="1803"/>
      <c r="AK193" s="1803"/>
      <c r="AL193" s="1803"/>
      <c r="AM193" s="1803"/>
      <c r="AN193" s="1803"/>
      <c r="AO193" s="1803"/>
      <c r="AP193" s="1803"/>
      <c r="AQ193" s="1803"/>
      <c r="AR193" s="1803"/>
      <c r="AS193" s="1803"/>
      <c r="AT193" s="1803"/>
      <c r="AU193" s="1803"/>
      <c r="AV193" s="1803"/>
      <c r="AW193" s="1803"/>
      <c r="AX193" s="1803"/>
      <c r="AY193" s="1803"/>
      <c r="BE193" s="596" t="s">
        <v>8222</v>
      </c>
    </row>
    <row r="195" spans="3:57">
      <c r="C195" s="1800" t="s">
        <v>2206</v>
      </c>
      <c r="D195" s="1800"/>
      <c r="E195" s="1800"/>
      <c r="F195" s="1800"/>
      <c r="G195" s="1800"/>
      <c r="H195" s="1800"/>
      <c r="I195" s="1800"/>
      <c r="J195" s="1800"/>
      <c r="K195" s="1800"/>
      <c r="L195" s="1800"/>
      <c r="M195" s="1800"/>
      <c r="N195" s="1800"/>
      <c r="O195" s="1800"/>
      <c r="P195" s="1800"/>
      <c r="Q195" s="1800"/>
      <c r="R195" s="1800"/>
      <c r="S195" s="1800"/>
      <c r="T195" s="1800"/>
      <c r="U195" s="1800"/>
      <c r="V195" s="1800"/>
      <c r="W195" s="1800"/>
      <c r="X195" s="1800"/>
      <c r="Y195" s="1800"/>
      <c r="Z195" s="1800"/>
      <c r="AA195" s="1800"/>
      <c r="AB195" s="1800"/>
      <c r="AC195" s="1800"/>
      <c r="AD195" s="1800"/>
      <c r="AE195" s="1800"/>
      <c r="AF195" s="1800"/>
      <c r="AG195" s="1800"/>
      <c r="AH195" s="1800"/>
      <c r="AI195" s="1800"/>
      <c r="AJ195" s="1800"/>
      <c r="AK195" s="1800"/>
      <c r="AL195" s="1800"/>
      <c r="AM195" s="1800"/>
      <c r="AN195" s="1800"/>
      <c r="AO195" s="1800"/>
      <c r="AP195" s="1800"/>
      <c r="AQ195" s="1800"/>
      <c r="AR195" s="1800"/>
      <c r="AS195" s="1800"/>
      <c r="AT195" s="1800"/>
      <c r="AU195" s="1800"/>
      <c r="AV195" s="1800"/>
      <c r="AW195" s="1800"/>
      <c r="AX195" s="1800"/>
      <c r="AY195" s="1800"/>
      <c r="AZ195" s="1800"/>
      <c r="BA195" s="1800"/>
    </row>
    <row r="196" spans="3:57">
      <c r="C196" s="1800"/>
      <c r="D196" s="1800"/>
      <c r="E196" s="1800"/>
      <c r="F196" s="1800"/>
      <c r="G196" s="1800"/>
      <c r="H196" s="1800"/>
      <c r="I196" s="1800"/>
      <c r="J196" s="1800"/>
      <c r="K196" s="1800"/>
      <c r="L196" s="1800"/>
      <c r="M196" s="1800"/>
      <c r="N196" s="1800"/>
      <c r="O196" s="1800"/>
      <c r="P196" s="1800"/>
      <c r="Q196" s="1800"/>
      <c r="R196" s="1800"/>
      <c r="S196" s="1800"/>
      <c r="T196" s="1800"/>
      <c r="U196" s="1800"/>
      <c r="V196" s="1800"/>
      <c r="W196" s="1800"/>
      <c r="X196" s="1800"/>
      <c r="Y196" s="1800"/>
      <c r="Z196" s="1800"/>
      <c r="AA196" s="1800"/>
      <c r="AB196" s="1800"/>
      <c r="AC196" s="1800"/>
      <c r="AD196" s="1800"/>
      <c r="AE196" s="1800"/>
      <c r="AF196" s="1800"/>
      <c r="AG196" s="1800"/>
      <c r="AH196" s="1800"/>
      <c r="AI196" s="1800"/>
      <c r="AJ196" s="1800"/>
      <c r="AK196" s="1800"/>
      <c r="AL196" s="1800"/>
      <c r="AM196" s="1800"/>
      <c r="AN196" s="1800"/>
      <c r="AO196" s="1800"/>
      <c r="AP196" s="1800"/>
      <c r="AQ196" s="1800"/>
      <c r="AR196" s="1800"/>
      <c r="AS196" s="1800"/>
      <c r="AT196" s="1800"/>
      <c r="AU196" s="1800"/>
      <c r="AV196" s="1800"/>
      <c r="AW196" s="1800"/>
      <c r="AX196" s="1800"/>
      <c r="AY196" s="1800"/>
      <c r="AZ196" s="1800"/>
      <c r="BA196" s="1800"/>
    </row>
  </sheetData>
  <mergeCells count="68">
    <mergeCell ref="C195:BA196"/>
    <mergeCell ref="P85:R85"/>
    <mergeCell ref="C136:M136"/>
    <mergeCell ref="N136:AY136"/>
    <mergeCell ref="C138:BA139"/>
    <mergeCell ref="P142:R142"/>
    <mergeCell ref="C193:M193"/>
    <mergeCell ref="N193:AY193"/>
    <mergeCell ref="C71:E71"/>
    <mergeCell ref="F71:Z71"/>
    <mergeCell ref="AA71:AU71"/>
    <mergeCell ref="AV71:BA71"/>
    <mergeCell ref="C72:E72"/>
    <mergeCell ref="F72:Z72"/>
    <mergeCell ref="AA72:AU72"/>
    <mergeCell ref="AV72:BA72"/>
    <mergeCell ref="C69:E69"/>
    <mergeCell ref="F69:Z69"/>
    <mergeCell ref="AA69:AU69"/>
    <mergeCell ref="AV69:BA69"/>
    <mergeCell ref="C70:E70"/>
    <mergeCell ref="F70:Z70"/>
    <mergeCell ref="AA70:AU70"/>
    <mergeCell ref="AV70:BA70"/>
    <mergeCell ref="C67:E67"/>
    <mergeCell ref="F67:Z67"/>
    <mergeCell ref="AA67:AU67"/>
    <mergeCell ref="AV67:BA67"/>
    <mergeCell ref="C68:E68"/>
    <mergeCell ref="F68:Z68"/>
    <mergeCell ref="AA68:AU68"/>
    <mergeCell ref="AV68:BA68"/>
    <mergeCell ref="C65:E65"/>
    <mergeCell ref="F65:Z65"/>
    <mergeCell ref="AA65:AU65"/>
    <mergeCell ref="AV65:BA65"/>
    <mergeCell ref="C66:E66"/>
    <mergeCell ref="F66:Z66"/>
    <mergeCell ref="AA66:AU66"/>
    <mergeCell ref="AV66:BA66"/>
    <mergeCell ref="C63:E63"/>
    <mergeCell ref="F63:Z63"/>
    <mergeCell ref="AA63:AU63"/>
    <mergeCell ref="AV63:BA63"/>
    <mergeCell ref="C64:E64"/>
    <mergeCell ref="F64:Z64"/>
    <mergeCell ref="AA64:AU64"/>
    <mergeCell ref="AV64:BA64"/>
    <mergeCell ref="C62:E62"/>
    <mergeCell ref="F62:Z62"/>
    <mergeCell ref="AA62:AU62"/>
    <mergeCell ref="AV62:BA62"/>
    <mergeCell ref="AB14:AF14"/>
    <mergeCell ref="AH14:BC14"/>
    <mergeCell ref="D22:BC22"/>
    <mergeCell ref="X25:AY25"/>
    <mergeCell ref="X28:AY28"/>
    <mergeCell ref="X31:AY31"/>
    <mergeCell ref="X34:AY34"/>
    <mergeCell ref="AB15:AF15"/>
    <mergeCell ref="AH15:BC15"/>
    <mergeCell ref="D19:AZ19"/>
    <mergeCell ref="BE11:BF11"/>
    <mergeCell ref="D3:AZ4"/>
    <mergeCell ref="AB11:AF11"/>
    <mergeCell ref="AH11:BC12"/>
    <mergeCell ref="AB13:AF13"/>
    <mergeCell ref="AH13:BC13"/>
  </mergeCells>
  <phoneticPr fontId="30"/>
  <printOptions horizontalCentered="1"/>
  <pageMargins left="0.70866141732283472" right="0.70866141732283472" top="0.78740157480314965" bottom="0.78740157480314965" header="0.19685039370078741" footer="0.51181102362204722"/>
  <pageSetup paperSize="9" fitToHeight="0" orientation="portrait" blackAndWhite="1" r:id="rId1"/>
  <headerFooter alignWithMargins="0"/>
  <rowBreaks count="1" manualBreakCount="1">
    <brk id="57" max="5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B1:U107"/>
  <sheetViews>
    <sheetView view="pageBreakPreview" topLeftCell="A4" zoomScale="70" zoomScaleNormal="100" zoomScaleSheetLayoutView="70" workbookViewId="0">
      <selection activeCell="X111" sqref="X111"/>
    </sheetView>
  </sheetViews>
  <sheetFormatPr defaultColWidth="9" defaultRowHeight="31.5" customHeight="1"/>
  <cols>
    <col min="1" max="1" width="3.75" style="673" customWidth="1"/>
    <col min="2" max="2" width="6.625" style="673" customWidth="1"/>
    <col min="3" max="5" width="9" style="674"/>
    <col min="6" max="6" width="6.875" style="674" customWidth="1"/>
    <col min="7" max="7" width="26.625" style="674" customWidth="1"/>
    <col min="8" max="8" width="13.25" style="674" customWidth="1"/>
    <col min="9" max="9" width="25.75" style="674" customWidth="1"/>
    <col min="10" max="10" width="8.375" style="674" customWidth="1"/>
    <col min="11" max="13" width="14.5" style="674" customWidth="1"/>
    <col min="14" max="14" width="8.375" style="674" customWidth="1"/>
    <col min="15" max="17" width="14.5" style="674" customWidth="1"/>
    <col min="18" max="18" width="9" style="673"/>
    <col min="19" max="21" width="9" style="674"/>
    <col min="22" max="16384" width="9" style="673"/>
  </cols>
  <sheetData>
    <row r="1" spans="2:21" ht="18.75" customHeight="1">
      <c r="B1" s="1806" t="s">
        <v>8335</v>
      </c>
      <c r="C1" s="1807"/>
      <c r="D1" s="1807"/>
      <c r="E1" s="1808"/>
    </row>
    <row r="3" spans="2:21" ht="31.5" customHeight="1">
      <c r="B3" s="1804" t="s">
        <v>8337</v>
      </c>
      <c r="C3" s="1804" t="s">
        <v>8334</v>
      </c>
      <c r="D3" s="1804" t="s">
        <v>8333</v>
      </c>
      <c r="E3" s="1804" t="s">
        <v>8332</v>
      </c>
      <c r="F3" s="1804" t="s">
        <v>8331</v>
      </c>
      <c r="G3" s="1804" t="s">
        <v>8330</v>
      </c>
      <c r="H3" s="1804" t="s">
        <v>8329</v>
      </c>
      <c r="I3" s="1811" t="s">
        <v>8328</v>
      </c>
      <c r="J3" s="1813" t="s">
        <v>8327</v>
      </c>
      <c r="K3" s="1810"/>
      <c r="L3" s="1810"/>
      <c r="M3" s="1814"/>
      <c r="N3" s="1809" t="s">
        <v>8326</v>
      </c>
      <c r="O3" s="1810"/>
      <c r="P3" s="1810"/>
      <c r="Q3" s="1810"/>
    </row>
    <row r="4" spans="2:21" s="697" customFormat="1" ht="102.75" customHeight="1">
      <c r="B4" s="1805"/>
      <c r="C4" s="1805"/>
      <c r="D4" s="1805"/>
      <c r="E4" s="1805"/>
      <c r="F4" s="1805"/>
      <c r="G4" s="1805"/>
      <c r="H4" s="1805"/>
      <c r="I4" s="1812"/>
      <c r="J4" s="702"/>
      <c r="K4" s="705" t="s">
        <v>8325</v>
      </c>
      <c r="L4" s="704" t="s">
        <v>8324</v>
      </c>
      <c r="M4" s="706" t="s">
        <v>8323</v>
      </c>
      <c r="N4" s="701"/>
      <c r="O4" s="705" t="s">
        <v>8322</v>
      </c>
      <c r="P4" s="704" t="s">
        <v>8321</v>
      </c>
      <c r="Q4" s="703" t="s">
        <v>8320</v>
      </c>
      <c r="S4" s="690"/>
      <c r="T4" s="690"/>
      <c r="U4" s="690"/>
    </row>
    <row r="5" spans="2:21" s="697" customFormat="1" ht="25.5" customHeight="1">
      <c r="B5" s="1805"/>
      <c r="C5" s="1805"/>
      <c r="D5" s="1805"/>
      <c r="E5" s="1805"/>
      <c r="F5" s="1805"/>
      <c r="G5" s="1805"/>
      <c r="H5" s="1805"/>
      <c r="I5" s="1812"/>
      <c r="J5" s="702"/>
      <c r="K5" s="700" t="s">
        <v>8319</v>
      </c>
      <c r="L5" s="699" t="s">
        <v>8318</v>
      </c>
      <c r="M5" s="690" t="s">
        <v>8266</v>
      </c>
      <c r="N5" s="701"/>
      <c r="O5" s="700" t="s">
        <v>8317</v>
      </c>
      <c r="P5" s="699" t="s">
        <v>8316</v>
      </c>
      <c r="Q5" s="698" t="s">
        <v>8315</v>
      </c>
      <c r="S5" s="690"/>
      <c r="T5" s="690"/>
      <c r="U5" s="690"/>
    </row>
    <row r="6" spans="2:21" s="690" customFormat="1" ht="25.5" customHeight="1" thickBot="1">
      <c r="B6" s="707"/>
      <c r="C6" s="707"/>
      <c r="D6" s="707"/>
      <c r="E6" s="707"/>
      <c r="F6" s="707"/>
      <c r="G6" s="707"/>
      <c r="H6" s="707"/>
      <c r="I6" s="708"/>
      <c r="J6" s="696"/>
      <c r="K6" s="693" t="s">
        <v>8314</v>
      </c>
      <c r="L6" s="692" t="s">
        <v>8314</v>
      </c>
      <c r="M6" s="695" t="s">
        <v>8314</v>
      </c>
      <c r="N6" s="694"/>
      <c r="O6" s="693" t="s">
        <v>8314</v>
      </c>
      <c r="P6" s="692" t="s">
        <v>8314</v>
      </c>
      <c r="Q6" s="691" t="s">
        <v>8314</v>
      </c>
      <c r="S6" s="690" t="s">
        <v>8346</v>
      </c>
      <c r="T6" s="690" t="s">
        <v>8338</v>
      </c>
      <c r="U6" s="690" t="s">
        <v>8339</v>
      </c>
    </row>
    <row r="7" spans="2:21" ht="31.5" customHeight="1" thickTop="1">
      <c r="B7" s="689" t="str">
        <f ca="1">IFERROR(MATCH(ROW()-6,'２個別表'!$FI$11:$FI$510,0),"")</f>
        <v/>
      </c>
      <c r="C7" s="689" t="str">
        <f ca="1">IFERROR(INDEX(('２個別表'!$Q$11:$Q$510,'２個別表'!R$11:R$510),MATCH($B7,'２個別表'!$Q$11:$Q$510,0),1,2),"")</f>
        <v/>
      </c>
      <c r="D7" s="689" t="str">
        <f ca="1">IFERROR(INDEX(('２個別表'!$Q$11:$Q$510,'２個別表'!S$11:S$510),MATCH($B7,'２個別表'!$Q$11:$Q$510,0),1,2),"")</f>
        <v/>
      </c>
      <c r="E7" s="689" t="str">
        <f ca="1">IFERROR(INDEX(('２個別表'!$Q$11:$Q$510,'２個別表'!T$11:T$510),MATCH($B7,'２個別表'!$Q$11:$Q$510,0),1,2),"")</f>
        <v/>
      </c>
      <c r="F7" s="689" t="str">
        <f ca="1">IFERROR(INDEX(('２個別表'!$Q$11:$Q$510,'２個別表'!Y$11:Y$510),MATCH($B7,'２個別表'!$Q$11:$Q$510,0),1,2),"")</f>
        <v/>
      </c>
      <c r="G7" s="689" t="str">
        <f ca="1">IFERROR(INDEX(('２個別表'!$Q$11:$Q$510,'２個別表'!Z$11:Z$510),MATCH($B7,'２個別表'!$Q$11:$Q$510,0),1,2),"")</f>
        <v/>
      </c>
      <c r="H7" s="710" t="str" cm="1">
        <f t="array" aca="1" ref="H7" ca="1">IFERROR(IF(INDIRECT("'("&amp;T7&amp;")'!AE"&amp;5)="","",INDIRECT("'("&amp;T7&amp;")'!AE"&amp;5)),"")</f>
        <v/>
      </c>
      <c r="I7" s="709" t="str">
        <f ca="1">IFERROR(INDEX(('２個別表'!$Q$11:$Q$510,'２個別表'!AT$11:AT$510),MATCH($B7,'２個別表'!$Q$11:$Q$510,0),1,2),"")</f>
        <v/>
      </c>
      <c r="J7" s="675" t="str">
        <f ca="1">IFERROR(IF(N7="■","",INDEX(INDIRECT("'("&amp;T7&amp;")'!$AM$37:$AM$46"),MATCH(U7,INDIRECT("'("&amp;T7&amp;")'!$B$37:$B$46"),0),1)),"")</f>
        <v/>
      </c>
      <c r="K7" s="676" t="str">
        <f ca="1">IFERROR(IF(J7="■",INDEX(('２個別表'!$Q$11:$Q$510,'２個別表'!BW$11:BW$510),MATCH($B7,'２個別表'!$Q$11:$Q$510,0),1,2),""),"")</f>
        <v/>
      </c>
      <c r="L7" s="711" t="str">
        <f ca="1">IFERROR(IF(J7="■",INDEX(('２個別表'!$Q$11:$Q$510,'２個別表'!BX$11:BX$510),MATCH($B7,'２個別表'!$Q$11:$Q$510,0),1,2),""),"")</f>
        <v/>
      </c>
      <c r="M7" s="712" t="str">
        <f ca="1">IFERROR(IF(J7="■",K7-L7,""),"")</f>
        <v/>
      </c>
      <c r="N7" s="677" t="str">
        <f ca="1">IFERROR(IF(INDEX(INDIRECT("'("&amp;T7&amp;")'!$AD$37:$AD$46"),MATCH(U7,INDIRECT("'("&amp;T7&amp;")'!$B$37:$B$46"),0),1)="補強","■",""),"")</f>
        <v/>
      </c>
      <c r="O7" s="676" t="str">
        <f ca="1">IFERROR(IF(N7="■",INDEX(('２個別表'!$Q$11:$Q$510,'２個別表'!BW$11:BW$510),MATCH($B7,'２個別表'!$Q$11:$Q$510,0),1,2),""),"")</f>
        <v/>
      </c>
      <c r="P7" s="687" t="str">
        <f ca="1">IFERROR(IF(N7="■",INDEX(('２個別表'!$Q$11:$Q$510,'２個別表'!BX$11:BX$510),MATCH($B7,'２個別表'!$Q$11:$Q$510,0),1,2),""),"")</f>
        <v/>
      </c>
      <c r="Q7" s="686" t="str">
        <f ca="1">IFERROR(IF(N7="■",O7-P7,""),"")</f>
        <v/>
      </c>
      <c r="S7" s="674">
        <v>1</v>
      </c>
      <c r="T7" s="674" t="str">
        <f ca="1">IFERROR(INDEX(('２個別表'!$Q$11:$Q$510,'２個別表'!EO$11:EO$510),MATCH($B7,'２個別表'!$Q$11:$Q$510,0),1,2),"")</f>
        <v/>
      </c>
      <c r="U7" s="674" t="str">
        <f ca="1">IFERROR(INDEX(('２個別表'!$Q$11:$Q$510,'２個別表'!EP$11:EP$510),MATCH($B7,'２個別表'!$Q$11:$Q$510,0),1,2),"")</f>
        <v/>
      </c>
    </row>
    <row r="8" spans="2:21" ht="31.5" customHeight="1">
      <c r="B8" s="689" t="str">
        <f ca="1">IFERROR(MATCH(ROW()-6,'２個別表'!$FI$11:$FI$510,0),"")</f>
        <v/>
      </c>
      <c r="C8" s="689" t="str">
        <f ca="1">IFERROR(INDEX(('２個別表'!$Q$11:$Q$510,'２個別表'!R$11:R$510),MATCH($B8,'２個別表'!$Q$11:$Q$510,0),1,2),"")</f>
        <v/>
      </c>
      <c r="D8" s="689" t="str">
        <f ca="1">IFERROR(INDEX(('２個別表'!$Q$11:$Q$510,'２個別表'!S$11:S$510),MATCH($B8,'２個別表'!$Q$11:$Q$510,0),1,2),"")</f>
        <v/>
      </c>
      <c r="E8" s="689" t="str">
        <f ca="1">IFERROR(INDEX(('２個別表'!$Q$11:$Q$510,'２個別表'!T$11:T$510),MATCH($B8,'２個別表'!$Q$11:$Q$510,0),1,2),"")</f>
        <v/>
      </c>
      <c r="F8" s="689" t="str">
        <f ca="1">IFERROR(INDEX(('２個別表'!$Q$11:$Q$510,'２個別表'!Y$11:Y$510),MATCH($B8,'２個別表'!$Q$11:$Q$510,0),1,2),"")</f>
        <v/>
      </c>
      <c r="G8" s="689" t="str">
        <f ca="1">IFERROR(INDEX(('２個別表'!$Q$11:$Q$510,'２個別表'!Z$11:Z$510),MATCH($B8,'２個別表'!$Q$11:$Q$510,0),1,2),"")</f>
        <v/>
      </c>
      <c r="H8" s="710" t="str" cm="1">
        <f t="array" aca="1" ref="H8" ca="1">IFERROR(IF(INDIRECT("'("&amp;T8&amp;")'!AE"&amp;5)="","",INDIRECT("'("&amp;T8&amp;")'!AE"&amp;5)),"")</f>
        <v/>
      </c>
      <c r="I8" s="688" t="str">
        <f ca="1">IFERROR(INDEX(('２個別表'!$Q$11:$Q$510,'２個別表'!AT$11:AT$510),MATCH($B8,'２個別表'!$Q$11:$Q$510,0),1,2),"")</f>
        <v/>
      </c>
      <c r="J8" s="675" t="str">
        <f t="shared" ref="J8:J71" ca="1" si="0">IFERROR(IF(N8="■","",INDEX(INDIRECT("'("&amp;T8&amp;")'!$AM$37:$AM$46"),MATCH(U8,INDIRECT("'("&amp;T8&amp;")'!$B$37:$B$46"),0),1)),"")</f>
        <v/>
      </c>
      <c r="K8" s="676" t="str">
        <f ca="1">IFERROR(IF(J8="■",INDEX(('２個別表'!$Q$11:$Q$510,'２個別表'!BW$11:BW$510),MATCH($B8,'２個別表'!$Q$11:$Q$510,0),1,2),""),"")</f>
        <v/>
      </c>
      <c r="L8" s="683" t="str">
        <f ca="1">IFERROR(IF(J8="■",INDEX(('２個別表'!$Q$11:$Q$510,'２個別表'!BX$11:BX$510),MATCH($B8,'２個別表'!$Q$11:$Q$510,0),1,2),""),"")</f>
        <v/>
      </c>
      <c r="M8" s="684" t="str">
        <f t="shared" ref="M8:M71" ca="1" si="1">IFERROR(IF(J8="■",K8-L8,""),"")</f>
        <v/>
      </c>
      <c r="N8" s="677" t="str">
        <f t="shared" ref="N8:N71" ca="1" si="2">IFERROR(IF(INDEX(INDIRECT("'("&amp;T8&amp;")'!$AD$37:$AD$46"),MATCH(U8,INDIRECT("'("&amp;T8&amp;")'!$B$37:$B$46"),0),1)="補強","■",""),"")</f>
        <v/>
      </c>
      <c r="O8" s="676" t="str">
        <f ca="1">IFERROR(IF(N8="■",INDEX(('２個別表'!$Q$11:$Q$510,'２個別表'!BW$11:BW$510),MATCH($B8,'２個別表'!$Q$11:$Q$510,0),1,2),""),"")</f>
        <v/>
      </c>
      <c r="P8" s="683" t="str">
        <f ca="1">IFERROR(IF(N8="■",INDEX(('２個別表'!$Q$11:$Q$510,'２個別表'!BX$11:BX$510),MATCH($B8,'２個別表'!$Q$11:$Q$510,0),1,2),""),"")</f>
        <v/>
      </c>
      <c r="Q8" s="682" t="str">
        <f t="shared" ref="Q8:Q71" ca="1" si="3">IFERROR(IF(N8="■",O8-P8,""),"")</f>
        <v/>
      </c>
      <c r="S8" s="674">
        <v>2</v>
      </c>
      <c r="T8" s="674" t="str">
        <f ca="1">IFERROR(INDEX(('２個別表'!$Q$11:$Q$510,'２個別表'!EO$11:EO$510),MATCH($B8,'２個別表'!$Q$11:$Q$510,0),1,2),"")</f>
        <v/>
      </c>
      <c r="U8" s="674" t="str">
        <f ca="1">IFERROR(INDEX(('２個別表'!$Q$11:$Q$510,'２個別表'!EP$11:EP$510),MATCH($B8,'２個別表'!$Q$11:$Q$510,0),1,2),"")</f>
        <v/>
      </c>
    </row>
    <row r="9" spans="2:21" ht="31.5" customHeight="1">
      <c r="B9" s="689" t="str">
        <f ca="1">IFERROR(MATCH(ROW()-6,'２個別表'!$FI$11:$FI$510,0),"")</f>
        <v/>
      </c>
      <c r="C9" s="689" t="str">
        <f ca="1">IFERROR(INDEX(('２個別表'!$Q$11:$Q$510,'２個別表'!R$11:R$510),MATCH($B9,'２個別表'!$Q$11:$Q$510,0),1,2),"")</f>
        <v/>
      </c>
      <c r="D9" s="689" t="str">
        <f ca="1">IFERROR(INDEX(('２個別表'!$Q$11:$Q$510,'２個別表'!S$11:S$510),MATCH($B9,'２個別表'!$Q$11:$Q$510,0),1,2),"")</f>
        <v/>
      </c>
      <c r="E9" s="689" t="str">
        <f ca="1">IFERROR(INDEX(('２個別表'!$Q$11:$Q$510,'２個別表'!T$11:T$510),MATCH($B9,'２個別表'!$Q$11:$Q$510,0),1,2),"")</f>
        <v/>
      </c>
      <c r="F9" s="689" t="str">
        <f ca="1">IFERROR(INDEX(('２個別表'!$Q$11:$Q$510,'２個別表'!Y$11:Y$510),MATCH($B9,'２個別表'!$Q$11:$Q$510,0),1,2),"")</f>
        <v/>
      </c>
      <c r="G9" s="689" t="str">
        <f ca="1">IFERROR(INDEX(('２個別表'!$Q$11:$Q$510,'２個別表'!Z$11:Z$510),MATCH($B9,'２個別表'!$Q$11:$Q$510,0),1,2),"")</f>
        <v/>
      </c>
      <c r="H9" s="710" t="str" cm="1">
        <f t="array" aca="1" ref="H9" ca="1">IFERROR(IF(INDIRECT("'("&amp;T9&amp;")'!AE"&amp;5)="","",INDIRECT("'("&amp;T9&amp;")'!AE"&amp;5)),"")</f>
        <v/>
      </c>
      <c r="I9" s="688" t="str">
        <f ca="1">IFERROR(INDEX(('２個別表'!$Q$11:$Q$510,'２個別表'!AT$11:AT$510),MATCH($B9,'２個別表'!$Q$11:$Q$510,0),1,2),"")</f>
        <v/>
      </c>
      <c r="J9" s="675" t="str">
        <f t="shared" ca="1" si="0"/>
        <v/>
      </c>
      <c r="K9" s="676" t="str">
        <f ca="1">IFERROR(IF(J9="■",INDEX(('２個別表'!$Q$11:$Q$510,'２個別表'!BW$11:BW$510),MATCH($B9,'２個別表'!$Q$11:$Q$510,0),1,2),""),"")</f>
        <v/>
      </c>
      <c r="L9" s="683" t="str">
        <f ca="1">IFERROR(IF(J9="■",INDEX(('２個別表'!$Q$11:$Q$510,'２個別表'!BX$11:BX$510),MATCH($B9,'２個別表'!$Q$11:$Q$510,0),1,2),""),"")</f>
        <v/>
      </c>
      <c r="M9" s="684" t="str">
        <f t="shared" ca="1" si="1"/>
        <v/>
      </c>
      <c r="N9" s="677" t="str">
        <f t="shared" ca="1" si="2"/>
        <v/>
      </c>
      <c r="O9" s="676" t="str">
        <f ca="1">IFERROR(IF(N9="■",INDEX(('２個別表'!$Q$11:$Q$510,'２個別表'!BW$11:BW$510),MATCH($B9,'２個別表'!$Q$11:$Q$510,0),1,2),""),"")</f>
        <v/>
      </c>
      <c r="P9" s="683" t="str">
        <f ca="1">IFERROR(IF(N9="■",INDEX(('２個別表'!$Q$11:$Q$510,'２個別表'!BX$11:BX$510),MATCH($B9,'２個別表'!$Q$11:$Q$510,0),1,2),""),"")</f>
        <v/>
      </c>
      <c r="Q9" s="682" t="str">
        <f t="shared" ca="1" si="3"/>
        <v/>
      </c>
      <c r="S9" s="674">
        <v>3</v>
      </c>
      <c r="T9" s="674" t="str">
        <f ca="1">IFERROR(INDEX(('２個別表'!$Q$11:$Q$510,'２個別表'!EO$11:EO$510),MATCH($B9,'２個別表'!$Q$11:$Q$510,0),1,2),"")</f>
        <v/>
      </c>
      <c r="U9" s="674" t="str">
        <f ca="1">IFERROR(INDEX(('２個別表'!$Q$11:$Q$510,'２個別表'!EP$11:EP$510),MATCH($B9,'２個別表'!$Q$11:$Q$510,0),1,2),"")</f>
        <v/>
      </c>
    </row>
    <row r="10" spans="2:21" ht="31.5" customHeight="1">
      <c r="B10" s="689" t="str">
        <f ca="1">IFERROR(MATCH(ROW()-6,'２個別表'!$FI$11:$FI$510,0),"")</f>
        <v/>
      </c>
      <c r="C10" s="689" t="str">
        <f ca="1">IFERROR(INDEX(('２個別表'!$Q$11:$Q$510,'２個別表'!R$11:R$510),MATCH($B10,'２個別表'!$Q$11:$Q$510,0),1,2),"")</f>
        <v/>
      </c>
      <c r="D10" s="689" t="str">
        <f ca="1">IFERROR(INDEX(('２個別表'!$Q$11:$Q$510,'２個別表'!S$11:S$510),MATCH($B10,'２個別表'!$Q$11:$Q$510,0),1,2),"")</f>
        <v/>
      </c>
      <c r="E10" s="689" t="str">
        <f ca="1">IFERROR(INDEX(('２個別表'!$Q$11:$Q$510,'２個別表'!T$11:T$510),MATCH($B10,'２個別表'!$Q$11:$Q$510,0),1,2),"")</f>
        <v/>
      </c>
      <c r="F10" s="689" t="str">
        <f ca="1">IFERROR(INDEX(('２個別表'!$Q$11:$Q$510,'２個別表'!Y$11:Y$510),MATCH($B10,'２個別表'!$Q$11:$Q$510,0),1,2),"")</f>
        <v/>
      </c>
      <c r="G10" s="689" t="str">
        <f ca="1">IFERROR(INDEX(('２個別表'!$Q$11:$Q$510,'２個別表'!Z$11:Z$510),MATCH($B10,'２個別表'!$Q$11:$Q$510,0),1,2),"")</f>
        <v/>
      </c>
      <c r="H10" s="710" t="str" cm="1">
        <f t="array" aca="1" ref="H10" ca="1">IFERROR(IF(INDIRECT("'("&amp;T10&amp;")'!AE"&amp;5)="","",INDIRECT("'("&amp;T10&amp;")'!AE"&amp;5)),"")</f>
        <v/>
      </c>
      <c r="I10" s="688" t="str">
        <f ca="1">IFERROR(INDEX(('２個別表'!$Q$11:$Q$510,'２個別表'!AT$11:AT$510),MATCH($B10,'２個別表'!$Q$11:$Q$510,0),1,2),"")</f>
        <v/>
      </c>
      <c r="J10" s="675" t="str">
        <f t="shared" ca="1" si="0"/>
        <v/>
      </c>
      <c r="K10" s="676" t="str">
        <f ca="1">IFERROR(IF(J10="■",INDEX(('２個別表'!$Q$11:$Q$510,'２個別表'!BW$11:BW$510),MATCH($B10,'２個別表'!$Q$11:$Q$510,0),1,2),""),"")</f>
        <v/>
      </c>
      <c r="L10" s="683" t="str">
        <f ca="1">IFERROR(IF(J10="■",INDEX(('２個別表'!$Q$11:$Q$510,'２個別表'!BX$11:BX$510),MATCH($B10,'２個別表'!$Q$11:$Q$510,0),1,2),""),"")</f>
        <v/>
      </c>
      <c r="M10" s="684" t="str">
        <f t="shared" ca="1" si="1"/>
        <v/>
      </c>
      <c r="N10" s="677" t="str">
        <f t="shared" ca="1" si="2"/>
        <v/>
      </c>
      <c r="O10" s="676" t="str">
        <f ca="1">IFERROR(IF(N10="■",INDEX(('２個別表'!$Q$11:$Q$510,'２個別表'!BW$11:BW$510),MATCH($B10,'２個別表'!$Q$11:$Q$510,0),1,2),""),"")</f>
        <v/>
      </c>
      <c r="P10" s="683" t="str">
        <f ca="1">IFERROR(IF(N10="■",INDEX(('２個別表'!$Q$11:$Q$510,'２個別表'!BX$11:BX$510),MATCH($B10,'２個別表'!$Q$11:$Q$510,0),1,2),""),"")</f>
        <v/>
      </c>
      <c r="Q10" s="682" t="str">
        <f t="shared" ca="1" si="3"/>
        <v/>
      </c>
      <c r="S10" s="674">
        <v>4</v>
      </c>
      <c r="T10" s="674" t="str">
        <f ca="1">IFERROR(INDEX(('２個別表'!$Q$11:$Q$510,'２個別表'!EO$11:EO$510),MATCH($B10,'２個別表'!$Q$11:$Q$510,0),1,2),"")</f>
        <v/>
      </c>
      <c r="U10" s="674" t="str">
        <f ca="1">IFERROR(INDEX(('２個別表'!$Q$11:$Q$510,'２個別表'!EP$11:EP$510),MATCH($B10,'２個別表'!$Q$11:$Q$510,0),1,2),"")</f>
        <v/>
      </c>
    </row>
    <row r="11" spans="2:21" ht="31.5" customHeight="1">
      <c r="B11" s="689" t="str">
        <f ca="1">IFERROR(MATCH(ROW()-6,'２個別表'!$FI$11:$FI$510,0),"")</f>
        <v/>
      </c>
      <c r="C11" s="689" t="str">
        <f ca="1">IFERROR(INDEX(('２個別表'!$Q$11:$Q$510,'２個別表'!R$11:R$510),MATCH($B11,'２個別表'!$Q$11:$Q$510,0),1,2),"")</f>
        <v/>
      </c>
      <c r="D11" s="689" t="str">
        <f ca="1">IFERROR(INDEX(('２個別表'!$Q$11:$Q$510,'２個別表'!S$11:S$510),MATCH($B11,'２個別表'!$Q$11:$Q$510,0),1,2),"")</f>
        <v/>
      </c>
      <c r="E11" s="689" t="str">
        <f ca="1">IFERROR(INDEX(('２個別表'!$Q$11:$Q$510,'２個別表'!T$11:T$510),MATCH($B11,'２個別表'!$Q$11:$Q$510,0),1,2),"")</f>
        <v/>
      </c>
      <c r="F11" s="689" t="str">
        <f ca="1">IFERROR(INDEX(('２個別表'!$Q$11:$Q$510,'２個別表'!Y$11:Y$510),MATCH($B11,'２個別表'!$Q$11:$Q$510,0),1,2),"")</f>
        <v/>
      </c>
      <c r="G11" s="689" t="str">
        <f ca="1">IFERROR(INDEX(('２個別表'!$Q$11:$Q$510,'２個別表'!Z$11:Z$510),MATCH($B11,'２個別表'!$Q$11:$Q$510,0),1,2),"")</f>
        <v/>
      </c>
      <c r="H11" s="710" t="str" cm="1">
        <f t="array" aca="1" ref="H11" ca="1">IFERROR(IF(INDIRECT("'("&amp;T11&amp;")'!AE"&amp;5)="","",INDIRECT("'("&amp;T11&amp;")'!AE"&amp;5)),"")</f>
        <v/>
      </c>
      <c r="I11" s="688" t="str">
        <f ca="1">IFERROR(INDEX(('２個別表'!$Q$11:$Q$510,'２個別表'!AT$11:AT$510),MATCH($B11,'２個別表'!$Q$11:$Q$510,0),1,2),"")</f>
        <v/>
      </c>
      <c r="J11" s="675" t="str">
        <f t="shared" ca="1" si="0"/>
        <v/>
      </c>
      <c r="K11" s="676" t="str">
        <f ca="1">IFERROR(IF(J11="■",INDEX(('２個別表'!$Q$11:$Q$510,'２個別表'!BW$11:BW$510),MATCH($B11,'２個別表'!$Q$11:$Q$510,0),1,2),""),"")</f>
        <v/>
      </c>
      <c r="L11" s="683" t="str">
        <f ca="1">IFERROR(IF(J11="■",INDEX(('２個別表'!$Q$11:$Q$510,'２個別表'!BX$11:BX$510),MATCH($B11,'２個別表'!$Q$11:$Q$510,0),1,2),""),"")</f>
        <v/>
      </c>
      <c r="M11" s="684" t="str">
        <f t="shared" ca="1" si="1"/>
        <v/>
      </c>
      <c r="N11" s="677" t="str">
        <f t="shared" ca="1" si="2"/>
        <v/>
      </c>
      <c r="O11" s="676" t="str">
        <f ca="1">IFERROR(IF(N11="■",INDEX(('２個別表'!$Q$11:$Q$510,'２個別表'!BW$11:BW$510),MATCH($B11,'２個別表'!$Q$11:$Q$510,0),1,2),""),"")</f>
        <v/>
      </c>
      <c r="P11" s="683" t="str">
        <f ca="1">IFERROR(IF(N11="■",INDEX(('２個別表'!$Q$11:$Q$510,'２個別表'!BX$11:BX$510),MATCH($B11,'２個別表'!$Q$11:$Q$510,0),1,2),""),"")</f>
        <v/>
      </c>
      <c r="Q11" s="682" t="str">
        <f t="shared" ca="1" si="3"/>
        <v/>
      </c>
      <c r="S11" s="674">
        <v>5</v>
      </c>
      <c r="T11" s="674" t="str">
        <f ca="1">IFERROR(INDEX(('２個別表'!$Q$11:$Q$510,'２個別表'!EO$11:EO$510),MATCH($B11,'２個別表'!$Q$11:$Q$510,0),1,2),"")</f>
        <v/>
      </c>
      <c r="U11" s="674" t="str">
        <f ca="1">IFERROR(INDEX(('２個別表'!$Q$11:$Q$510,'２個別表'!EP$11:EP$510),MATCH($B11,'２個別表'!$Q$11:$Q$510,0),1,2),"")</f>
        <v/>
      </c>
    </row>
    <row r="12" spans="2:21" ht="31.5" customHeight="1">
      <c r="B12" s="689" t="str">
        <f ca="1">IFERROR(MATCH(ROW()-6,'２個別表'!$FI$11:$FI$510,0),"")</f>
        <v/>
      </c>
      <c r="C12" s="689" t="str">
        <f ca="1">IFERROR(INDEX(('２個別表'!$Q$11:$Q$510,'２個別表'!R$11:R$510),MATCH($B12,'２個別表'!$Q$11:$Q$510,0),1,2),"")</f>
        <v/>
      </c>
      <c r="D12" s="689" t="str">
        <f ca="1">IFERROR(INDEX(('２個別表'!$Q$11:$Q$510,'２個別表'!S$11:S$510),MATCH($B12,'２個別表'!$Q$11:$Q$510,0),1,2),"")</f>
        <v/>
      </c>
      <c r="E12" s="689" t="str">
        <f ca="1">IFERROR(INDEX(('２個別表'!$Q$11:$Q$510,'２個別表'!T$11:T$510),MATCH($B12,'２個別表'!$Q$11:$Q$510,0),1,2),"")</f>
        <v/>
      </c>
      <c r="F12" s="689" t="str">
        <f ca="1">IFERROR(INDEX(('２個別表'!$Q$11:$Q$510,'２個別表'!Y$11:Y$510),MATCH($B12,'２個別表'!$Q$11:$Q$510,0),1,2),"")</f>
        <v/>
      </c>
      <c r="G12" s="685" t="str">
        <f ca="1">IFERROR(INDEX(('２個別表'!$Q$11:$Q$510,'２個別表'!Z$11:Z$510),MATCH($B12,'２個別表'!$Q$11:$Q$510,0),1,2),"")</f>
        <v/>
      </c>
      <c r="H12" s="685" t="str" cm="1">
        <f t="array" aca="1" ref="H12" ca="1">IFERROR(IF(INDIRECT("'("&amp;T12&amp;")'!AE"&amp;5)="","",INDIRECT("'("&amp;T12&amp;")'!AE"&amp;5)),"")</f>
        <v/>
      </c>
      <c r="I12" s="688" t="str">
        <f ca="1">IFERROR(INDEX(('２個別表'!$Q$11:$Q$510,'２個別表'!AT$11:AT$510),MATCH($B12,'２個別表'!$Q$11:$Q$510,0),1,2),"")</f>
        <v/>
      </c>
      <c r="J12" s="675" t="str">
        <f t="shared" ca="1" si="0"/>
        <v/>
      </c>
      <c r="K12" s="676" t="str">
        <f ca="1">IFERROR(IF(J12="■",INDEX(('２個別表'!$Q$11:$Q$510,'２個別表'!BW$11:BW$510),MATCH($B12,'２個別表'!$Q$11:$Q$510,0),1,2),""),"")</f>
        <v/>
      </c>
      <c r="L12" s="683" t="str">
        <f ca="1">IFERROR(IF(J12="■",INDEX(('２個別表'!$Q$11:$Q$510,'２個別表'!BX$11:BX$510),MATCH($B12,'２個別表'!$Q$11:$Q$510,0),1,2),""),"")</f>
        <v/>
      </c>
      <c r="M12" s="684" t="str">
        <f t="shared" ca="1" si="1"/>
        <v/>
      </c>
      <c r="N12" s="677" t="str">
        <f t="shared" ca="1" si="2"/>
        <v/>
      </c>
      <c r="O12" s="676" t="str">
        <f ca="1">IFERROR(IF(N12="■",INDEX(('２個別表'!$Q$11:$Q$510,'２個別表'!BW$11:BW$510),MATCH($B12,'２個別表'!$Q$11:$Q$510,0),1,2),""),"")</f>
        <v/>
      </c>
      <c r="P12" s="683" t="str">
        <f ca="1">IFERROR(IF(N12="■",INDEX(('２個別表'!$Q$11:$Q$510,'２個別表'!BX$11:BX$510),MATCH($B12,'２個別表'!$Q$11:$Q$510,0),1,2),""),"")</f>
        <v/>
      </c>
      <c r="Q12" s="682" t="str">
        <f t="shared" ca="1" si="3"/>
        <v/>
      </c>
      <c r="S12" s="674">
        <v>6</v>
      </c>
      <c r="T12" s="674" t="str">
        <f ca="1">IFERROR(INDEX(('２個別表'!$Q$11:$Q$510,'２個別表'!EO$11:EO$510),MATCH($B12,'２個別表'!$Q$11:$Q$510,0),1,2),"")</f>
        <v/>
      </c>
      <c r="U12" s="674" t="str">
        <f ca="1">IFERROR(INDEX(('２個別表'!$Q$11:$Q$510,'２個別表'!EP$11:EP$510),MATCH($B12,'２個別表'!$Q$11:$Q$510,0),1,2),"")</f>
        <v/>
      </c>
    </row>
    <row r="13" spans="2:21" ht="31.5" customHeight="1">
      <c r="B13" s="689" t="str">
        <f ca="1">IFERROR(MATCH(ROW()-6,'２個別表'!$FI$11:$FI$510,0),"")</f>
        <v/>
      </c>
      <c r="C13" s="689" t="str">
        <f ca="1">IFERROR(INDEX(('２個別表'!$Q$11:$Q$510,'２個別表'!R$11:R$510),MATCH($B13,'２個別表'!$Q$11:$Q$510,0),1,2),"")</f>
        <v/>
      </c>
      <c r="D13" s="689" t="str">
        <f ca="1">IFERROR(INDEX(('２個別表'!$Q$11:$Q$510,'２個別表'!S$11:S$510),MATCH($B13,'２個別表'!$Q$11:$Q$510,0),1,2),"")</f>
        <v/>
      </c>
      <c r="E13" s="689" t="str">
        <f ca="1">IFERROR(INDEX(('２個別表'!$Q$11:$Q$510,'２個別表'!T$11:T$510),MATCH($B13,'２個別表'!$Q$11:$Q$510,0),1,2),"")</f>
        <v/>
      </c>
      <c r="F13" s="689" t="str">
        <f ca="1">IFERROR(INDEX(('２個別表'!$Q$11:$Q$510,'２個別表'!Y$11:Y$510),MATCH($B13,'２個別表'!$Q$11:$Q$510,0),1,2),"")</f>
        <v/>
      </c>
      <c r="G13" s="685" t="str">
        <f ca="1">IFERROR(INDEX(('２個別表'!$Q$11:$Q$510,'２個別表'!Z$11:Z$510),MATCH($B13,'２個別表'!$Q$11:$Q$510,0),1,2),"")</f>
        <v/>
      </c>
      <c r="H13" s="685" t="str" cm="1">
        <f t="array" aca="1" ref="H13" ca="1">IFERROR(IF(INDIRECT("'("&amp;T13&amp;")'!AE"&amp;5)="","",INDIRECT("'("&amp;T13&amp;")'!AE"&amp;5)),"")</f>
        <v/>
      </c>
      <c r="I13" s="688" t="str">
        <f ca="1">IFERROR(INDEX(('２個別表'!$Q$11:$Q$510,'２個別表'!AT$11:AT$510),MATCH($B13,'２個別表'!$Q$11:$Q$510,0),1,2),"")</f>
        <v/>
      </c>
      <c r="J13" s="675" t="str">
        <f t="shared" ca="1" si="0"/>
        <v/>
      </c>
      <c r="K13" s="676" t="str">
        <f ca="1">IFERROR(IF(J13="■",INDEX(('２個別表'!$Q$11:$Q$510,'２個別表'!BW$11:BW$510),MATCH($B13,'２個別表'!$Q$11:$Q$510,0),1,2),""),"")</f>
        <v/>
      </c>
      <c r="L13" s="683" t="str">
        <f ca="1">IFERROR(IF(J13="■",INDEX(('２個別表'!$Q$11:$Q$510,'２個別表'!BX$11:BX$510),MATCH($B13,'２個別表'!$Q$11:$Q$510,0),1,2),""),"")</f>
        <v/>
      </c>
      <c r="M13" s="684" t="str">
        <f t="shared" ca="1" si="1"/>
        <v/>
      </c>
      <c r="N13" s="677" t="str">
        <f t="shared" ca="1" si="2"/>
        <v/>
      </c>
      <c r="O13" s="676" t="str">
        <f ca="1">IFERROR(IF(N13="■",INDEX(('２個別表'!$Q$11:$Q$510,'２個別表'!BW$11:BW$510),MATCH($B13,'２個別表'!$Q$11:$Q$510,0),1,2),""),"")</f>
        <v/>
      </c>
      <c r="P13" s="683" t="str">
        <f ca="1">IFERROR(IF(N13="■",INDEX(('２個別表'!$Q$11:$Q$510,'２個別表'!BX$11:BX$510),MATCH($B13,'２個別表'!$Q$11:$Q$510,0),1,2),""),"")</f>
        <v/>
      </c>
      <c r="Q13" s="682" t="str">
        <f t="shared" ca="1" si="3"/>
        <v/>
      </c>
      <c r="S13" s="674">
        <v>7</v>
      </c>
      <c r="T13" s="674" t="str">
        <f ca="1">IFERROR(INDEX(('２個別表'!$Q$11:$Q$510,'２個別表'!EO$11:EO$510),MATCH($B13,'２個別表'!$Q$11:$Q$510,0),1,2),"")</f>
        <v/>
      </c>
      <c r="U13" s="674" t="str">
        <f ca="1">IFERROR(INDEX(('２個別表'!$Q$11:$Q$510,'２個別表'!EP$11:EP$510),MATCH($B13,'２個別表'!$Q$11:$Q$510,0),1,2),"")</f>
        <v/>
      </c>
    </row>
    <row r="14" spans="2:21" ht="31.5" customHeight="1">
      <c r="B14" s="689" t="str">
        <f ca="1">IFERROR(MATCH(ROW()-6,'２個別表'!$FI$11:$FI$510,0),"")</f>
        <v/>
      </c>
      <c r="C14" s="689" t="str">
        <f ca="1">IFERROR(INDEX(('２個別表'!$Q$11:$Q$510,'２個別表'!R$11:R$510),MATCH($B14,'２個別表'!$Q$11:$Q$510,0),1,2),"")</f>
        <v/>
      </c>
      <c r="D14" s="689" t="str">
        <f ca="1">IFERROR(INDEX(('２個別表'!$Q$11:$Q$510,'２個別表'!S$11:S$510),MATCH($B14,'２個別表'!$Q$11:$Q$510,0),1,2),"")</f>
        <v/>
      </c>
      <c r="E14" s="689" t="str">
        <f ca="1">IFERROR(INDEX(('２個別表'!$Q$11:$Q$510,'２個別表'!T$11:T$510),MATCH($B14,'２個別表'!$Q$11:$Q$510,0),1,2),"")</f>
        <v/>
      </c>
      <c r="F14" s="689" t="str">
        <f ca="1">IFERROR(INDEX(('２個別表'!$Q$11:$Q$510,'２個別表'!Y$11:Y$510),MATCH($B14,'２個別表'!$Q$11:$Q$510,0),1,2),"")</f>
        <v/>
      </c>
      <c r="G14" s="685" t="str">
        <f ca="1">IFERROR(INDEX(('２個別表'!$Q$11:$Q$510,'２個別表'!Z$11:Z$510),MATCH($B14,'２個別表'!$Q$11:$Q$510,0),1,2),"")</f>
        <v/>
      </c>
      <c r="H14" s="685" t="str" cm="1">
        <f t="array" aca="1" ref="H14" ca="1">IFERROR(IF(INDIRECT("'("&amp;T14&amp;")'!AE"&amp;5)="","",INDIRECT("'("&amp;T14&amp;")'!AE"&amp;5)),"")</f>
        <v/>
      </c>
      <c r="I14" s="688" t="str">
        <f ca="1">IFERROR(INDEX(('２個別表'!$Q$11:$Q$510,'２個別表'!AT$11:AT$510),MATCH($B14,'２個別表'!$Q$11:$Q$510,0),1,2),"")</f>
        <v/>
      </c>
      <c r="J14" s="675" t="str">
        <f t="shared" ca="1" si="0"/>
        <v/>
      </c>
      <c r="K14" s="676" t="str">
        <f ca="1">IFERROR(IF(J14="■",INDEX(('２個別表'!$Q$11:$Q$510,'２個別表'!BW$11:BW$510),MATCH($B14,'２個別表'!$Q$11:$Q$510,0),1,2),""),"")</f>
        <v/>
      </c>
      <c r="L14" s="683" t="str">
        <f ca="1">IFERROR(IF(J14="■",INDEX(('２個別表'!$Q$11:$Q$510,'２個別表'!BX$11:BX$510),MATCH($B14,'２個別表'!$Q$11:$Q$510,0),1,2),""),"")</f>
        <v/>
      </c>
      <c r="M14" s="684" t="str">
        <f t="shared" ca="1" si="1"/>
        <v/>
      </c>
      <c r="N14" s="677" t="str">
        <f t="shared" ca="1" si="2"/>
        <v/>
      </c>
      <c r="O14" s="676" t="str">
        <f ca="1">IFERROR(IF(N14="■",INDEX(('２個別表'!$Q$11:$Q$510,'２個別表'!BW$11:BW$510),MATCH($B14,'２個別表'!$Q$11:$Q$510,0),1,2),""),"")</f>
        <v/>
      </c>
      <c r="P14" s="683" t="str">
        <f ca="1">IFERROR(IF(N14="■",INDEX(('２個別表'!$Q$11:$Q$510,'２個別表'!BX$11:BX$510),MATCH($B14,'２個別表'!$Q$11:$Q$510,0),1,2),""),"")</f>
        <v/>
      </c>
      <c r="Q14" s="682" t="str">
        <f t="shared" ca="1" si="3"/>
        <v/>
      </c>
      <c r="S14" s="674">
        <v>8</v>
      </c>
      <c r="T14" s="674" t="str">
        <f ca="1">IFERROR(INDEX(('２個別表'!$Q$11:$Q$510,'２個別表'!EO$11:EO$510),MATCH($B14,'２個別表'!$Q$11:$Q$510,0),1,2),"")</f>
        <v/>
      </c>
      <c r="U14" s="674" t="str">
        <f ca="1">IFERROR(INDEX(('２個別表'!$Q$11:$Q$510,'２個別表'!EP$11:EP$510),MATCH($B14,'２個別表'!$Q$11:$Q$510,0),1,2),"")</f>
        <v/>
      </c>
    </row>
    <row r="15" spans="2:21" ht="31.5" customHeight="1">
      <c r="B15" s="689" t="str">
        <f ca="1">IFERROR(MATCH(ROW()-6,'２個別表'!$FI$11:$FI$510,0),"")</f>
        <v/>
      </c>
      <c r="C15" s="689" t="str">
        <f ca="1">IFERROR(INDEX(('２個別表'!$Q$11:$Q$510,'２個別表'!R$11:R$510),MATCH($B15,'２個別表'!$Q$11:$Q$510,0),1,2),"")</f>
        <v/>
      </c>
      <c r="D15" s="689" t="str">
        <f ca="1">IFERROR(INDEX(('２個別表'!$Q$11:$Q$510,'２個別表'!S$11:S$510),MATCH($B15,'２個別表'!$Q$11:$Q$510,0),1,2),"")</f>
        <v/>
      </c>
      <c r="E15" s="689" t="str">
        <f ca="1">IFERROR(INDEX(('２個別表'!$Q$11:$Q$510,'２個別表'!T$11:T$510),MATCH($B15,'２個別表'!$Q$11:$Q$510,0),1,2),"")</f>
        <v/>
      </c>
      <c r="F15" s="689" t="str">
        <f ca="1">IFERROR(INDEX(('２個別表'!$Q$11:$Q$510,'２個別表'!Y$11:Y$510),MATCH($B15,'２個別表'!$Q$11:$Q$510,0),1,2),"")</f>
        <v/>
      </c>
      <c r="G15" s="685" t="str">
        <f ca="1">IFERROR(INDEX(('２個別表'!$Q$11:$Q$510,'２個別表'!Z$11:Z$510),MATCH($B15,'２個別表'!$Q$11:$Q$510,0),1,2),"")</f>
        <v/>
      </c>
      <c r="H15" s="685" t="str" cm="1">
        <f t="array" aca="1" ref="H15" ca="1">IFERROR(IF(INDIRECT("'("&amp;T15&amp;")'!AE"&amp;5)="","",INDIRECT("'("&amp;T15&amp;")'!AE"&amp;5)),"")</f>
        <v/>
      </c>
      <c r="I15" s="688" t="str">
        <f ca="1">IFERROR(INDEX(('２個別表'!$Q$11:$Q$510,'２個別表'!AT$11:AT$510),MATCH($B15,'２個別表'!$Q$11:$Q$510,0),1,2),"")</f>
        <v/>
      </c>
      <c r="J15" s="675" t="str">
        <f t="shared" ca="1" si="0"/>
        <v/>
      </c>
      <c r="K15" s="676" t="str">
        <f ca="1">IFERROR(IF(J15="■",INDEX(('２個別表'!$Q$11:$Q$510,'２個別表'!BW$11:BW$510),MATCH($B15,'２個別表'!$Q$11:$Q$510,0),1,2),""),"")</f>
        <v/>
      </c>
      <c r="L15" s="683" t="str">
        <f ca="1">IFERROR(IF(J15="■",INDEX(('２個別表'!$Q$11:$Q$510,'２個別表'!BX$11:BX$510),MATCH($B15,'２個別表'!$Q$11:$Q$510,0),1,2),""),"")</f>
        <v/>
      </c>
      <c r="M15" s="684" t="str">
        <f t="shared" ca="1" si="1"/>
        <v/>
      </c>
      <c r="N15" s="677" t="str">
        <f t="shared" ca="1" si="2"/>
        <v/>
      </c>
      <c r="O15" s="676" t="str">
        <f ca="1">IFERROR(IF(N15="■",INDEX(('２個別表'!$Q$11:$Q$510,'２個別表'!BW$11:BW$510),MATCH($B15,'２個別表'!$Q$11:$Q$510,0),1,2),""),"")</f>
        <v/>
      </c>
      <c r="P15" s="683" t="str">
        <f ca="1">IFERROR(IF(N15="■",INDEX(('２個別表'!$Q$11:$Q$510,'２個別表'!BX$11:BX$510),MATCH($B15,'２個別表'!$Q$11:$Q$510,0),1,2),""),"")</f>
        <v/>
      </c>
      <c r="Q15" s="682" t="str">
        <f t="shared" ca="1" si="3"/>
        <v/>
      </c>
      <c r="S15" s="674">
        <v>9</v>
      </c>
      <c r="T15" s="674" t="str">
        <f ca="1">IFERROR(INDEX(('２個別表'!$Q$11:$Q$510,'２個別表'!EO$11:EO$510),MATCH($B15,'２個別表'!$Q$11:$Q$510,0),1,2),"")</f>
        <v/>
      </c>
      <c r="U15" s="674" t="str">
        <f ca="1">IFERROR(INDEX(('２個別表'!$Q$11:$Q$510,'２個別表'!EP$11:EP$510),MATCH($B15,'２個別表'!$Q$11:$Q$510,0),1,2),"")</f>
        <v/>
      </c>
    </row>
    <row r="16" spans="2:21" ht="31.5" customHeight="1">
      <c r="B16" s="689" t="str">
        <f ca="1">IFERROR(MATCH(ROW()-6,'２個別表'!$FI$11:$FI$510,0),"")</f>
        <v/>
      </c>
      <c r="C16" s="689" t="str">
        <f ca="1">IFERROR(INDEX(('２個別表'!$Q$11:$Q$510,'２個別表'!R$11:R$510),MATCH($B16,'２個別表'!$Q$11:$Q$510,0),1,2),"")</f>
        <v/>
      </c>
      <c r="D16" s="689" t="str">
        <f ca="1">IFERROR(INDEX(('２個別表'!$Q$11:$Q$510,'２個別表'!S$11:S$510),MATCH($B16,'２個別表'!$Q$11:$Q$510,0),1,2),"")</f>
        <v/>
      </c>
      <c r="E16" s="689" t="str">
        <f ca="1">IFERROR(INDEX(('２個別表'!$Q$11:$Q$510,'２個別表'!T$11:T$510),MATCH($B16,'２個別表'!$Q$11:$Q$510,0),1,2),"")</f>
        <v/>
      </c>
      <c r="F16" s="689" t="str">
        <f ca="1">IFERROR(INDEX(('２個別表'!$Q$11:$Q$510,'２個別表'!Y$11:Y$510),MATCH($B16,'２個別表'!$Q$11:$Q$510,0),1,2),"")</f>
        <v/>
      </c>
      <c r="G16" s="685" t="str">
        <f ca="1">IFERROR(INDEX(('２個別表'!$Q$11:$Q$510,'２個別表'!Z$11:Z$510),MATCH($B16,'２個別表'!$Q$11:$Q$510,0),1,2),"")</f>
        <v/>
      </c>
      <c r="H16" s="685" t="str" cm="1">
        <f t="array" aca="1" ref="H16" ca="1">IFERROR(IF(INDIRECT("'("&amp;T16&amp;")'!AE"&amp;5)="","",INDIRECT("'("&amp;T16&amp;")'!AE"&amp;5)),"")</f>
        <v/>
      </c>
      <c r="I16" s="688" t="str">
        <f ca="1">IFERROR(INDEX(('２個別表'!$Q$11:$Q$510,'２個別表'!AT$11:AT$510),MATCH($B16,'２個別表'!$Q$11:$Q$510,0),1,2),"")</f>
        <v/>
      </c>
      <c r="J16" s="675" t="str">
        <f t="shared" ca="1" si="0"/>
        <v/>
      </c>
      <c r="K16" s="676" t="str">
        <f ca="1">IFERROR(IF(J16="■",INDEX(('２個別表'!$Q$11:$Q$510,'２個別表'!BW$11:BW$510),MATCH($B16,'２個別表'!$Q$11:$Q$510,0),1,2),""),"")</f>
        <v/>
      </c>
      <c r="L16" s="683" t="str">
        <f ca="1">IFERROR(IF(J16="■",INDEX(('２個別表'!$Q$11:$Q$510,'２個別表'!BX$11:BX$510),MATCH($B16,'２個別表'!$Q$11:$Q$510,0),1,2),""),"")</f>
        <v/>
      </c>
      <c r="M16" s="684" t="str">
        <f t="shared" ca="1" si="1"/>
        <v/>
      </c>
      <c r="N16" s="677" t="str">
        <f t="shared" ca="1" si="2"/>
        <v/>
      </c>
      <c r="O16" s="676" t="str">
        <f ca="1">IFERROR(IF(N16="■",INDEX(('２個別表'!$Q$11:$Q$510,'２個別表'!BW$11:BW$510),MATCH($B16,'２個別表'!$Q$11:$Q$510,0),1,2),""),"")</f>
        <v/>
      </c>
      <c r="P16" s="683" t="str">
        <f ca="1">IFERROR(IF(N16="■",INDEX(('２個別表'!$Q$11:$Q$510,'２個別表'!BX$11:BX$510),MATCH($B16,'２個別表'!$Q$11:$Q$510,0),1,2),""),"")</f>
        <v/>
      </c>
      <c r="Q16" s="682" t="str">
        <f t="shared" ca="1" si="3"/>
        <v/>
      </c>
      <c r="S16" s="674">
        <v>10</v>
      </c>
      <c r="T16" s="674" t="str">
        <f ca="1">IFERROR(INDEX(('２個別表'!$Q$11:$Q$510,'２個別表'!EO$11:EO$510),MATCH($B16,'２個別表'!$Q$11:$Q$510,0),1,2),"")</f>
        <v/>
      </c>
      <c r="U16" s="674" t="str">
        <f ca="1">IFERROR(INDEX(('２個別表'!$Q$11:$Q$510,'２個別表'!EP$11:EP$510),MATCH($B16,'２個別表'!$Q$11:$Q$510,0),1,2),"")</f>
        <v/>
      </c>
    </row>
    <row r="17" spans="2:21" ht="31.5" customHeight="1">
      <c r="B17" s="689" t="str">
        <f ca="1">IFERROR(MATCH(ROW()-6,'２個別表'!$FI$11:$FI$510,0),"")</f>
        <v/>
      </c>
      <c r="C17" s="689" t="str">
        <f ca="1">IFERROR(INDEX(('２個別表'!$Q$11:$Q$510,'２個別表'!R$11:R$510),MATCH($B17,'２個別表'!$Q$11:$Q$510,0),1,2),"")</f>
        <v/>
      </c>
      <c r="D17" s="689" t="str">
        <f ca="1">IFERROR(INDEX(('２個別表'!$Q$11:$Q$510,'２個別表'!S$11:S$510),MATCH($B17,'２個別表'!$Q$11:$Q$510,0),1,2),"")</f>
        <v/>
      </c>
      <c r="E17" s="689" t="str">
        <f ca="1">IFERROR(INDEX(('２個別表'!$Q$11:$Q$510,'２個別表'!T$11:T$510),MATCH($B17,'２個別表'!$Q$11:$Q$510,0),1,2),"")</f>
        <v/>
      </c>
      <c r="F17" s="689" t="str">
        <f ca="1">IFERROR(INDEX(('２個別表'!$Q$11:$Q$510,'２個別表'!Y$11:Y$510),MATCH($B17,'２個別表'!$Q$11:$Q$510,0),1,2),"")</f>
        <v/>
      </c>
      <c r="G17" s="685" t="str">
        <f ca="1">IFERROR(INDEX(('２個別表'!$Q$11:$Q$510,'２個別表'!Z$11:Z$510),MATCH($B17,'２個別表'!$Q$11:$Q$510,0),1,2),"")</f>
        <v/>
      </c>
      <c r="H17" s="685" t="str" cm="1">
        <f t="array" aca="1" ref="H17" ca="1">IFERROR(IF(INDIRECT("'("&amp;T17&amp;")'!AE"&amp;5)="","",INDIRECT("'("&amp;T17&amp;")'!AE"&amp;5)),"")</f>
        <v/>
      </c>
      <c r="I17" s="688" t="str">
        <f ca="1">IFERROR(INDEX(('２個別表'!$Q$11:$Q$510,'２個別表'!AT$11:AT$510),MATCH($B17,'２個別表'!$Q$11:$Q$510,0),1,2),"")</f>
        <v/>
      </c>
      <c r="J17" s="675" t="str">
        <f t="shared" ca="1" si="0"/>
        <v/>
      </c>
      <c r="K17" s="676" t="str">
        <f ca="1">IFERROR(IF(J17="■",INDEX(('２個別表'!$Q$11:$Q$510,'２個別表'!BW$11:BW$510),MATCH($B17,'２個別表'!$Q$11:$Q$510,0),1,2),""),"")</f>
        <v/>
      </c>
      <c r="L17" s="683" t="str">
        <f ca="1">IFERROR(IF(J17="■",INDEX(('２個別表'!$Q$11:$Q$510,'２個別表'!BX$11:BX$510),MATCH($B17,'２個別表'!$Q$11:$Q$510,0),1,2),""),"")</f>
        <v/>
      </c>
      <c r="M17" s="684" t="str">
        <f t="shared" ca="1" si="1"/>
        <v/>
      </c>
      <c r="N17" s="677" t="str">
        <f t="shared" ca="1" si="2"/>
        <v/>
      </c>
      <c r="O17" s="676" t="str">
        <f ca="1">IFERROR(IF(N17="■",INDEX(('２個別表'!$Q$11:$Q$510,'２個別表'!BW$11:BW$510),MATCH($B17,'２個別表'!$Q$11:$Q$510,0),1,2),""),"")</f>
        <v/>
      </c>
      <c r="P17" s="683" t="str">
        <f ca="1">IFERROR(IF(N17="■",INDEX(('２個別表'!$Q$11:$Q$510,'２個別表'!BX$11:BX$510),MATCH($B17,'２個別表'!$Q$11:$Q$510,0),1,2),""),"")</f>
        <v/>
      </c>
      <c r="Q17" s="682" t="str">
        <f t="shared" ca="1" si="3"/>
        <v/>
      </c>
      <c r="S17" s="674">
        <v>11</v>
      </c>
      <c r="T17" s="674" t="str">
        <f ca="1">IFERROR(INDEX(('２個別表'!$Q$11:$Q$510,'２個別表'!EO$11:EO$510),MATCH($B17,'２個別表'!$Q$11:$Q$510,0),1,2),"")</f>
        <v/>
      </c>
      <c r="U17" s="674" t="str">
        <f ca="1">IFERROR(INDEX(('２個別表'!$Q$11:$Q$510,'２個別表'!EP$11:EP$510),MATCH($B17,'２個別表'!$Q$11:$Q$510,0),1,2),"")</f>
        <v/>
      </c>
    </row>
    <row r="18" spans="2:21" ht="31.5" customHeight="1">
      <c r="B18" s="689" t="str">
        <f ca="1">IFERROR(MATCH(ROW()-6,'２個別表'!$FI$11:$FI$510,0),"")</f>
        <v/>
      </c>
      <c r="C18" s="689" t="str">
        <f ca="1">IFERROR(INDEX(('２個別表'!$Q$11:$Q$510,'２個別表'!R$11:R$510),MATCH($B18,'２個別表'!$Q$11:$Q$510,0),1,2),"")</f>
        <v/>
      </c>
      <c r="D18" s="689" t="str">
        <f ca="1">IFERROR(INDEX(('２個別表'!$Q$11:$Q$510,'２個別表'!S$11:S$510),MATCH($B18,'２個別表'!$Q$11:$Q$510,0),1,2),"")</f>
        <v/>
      </c>
      <c r="E18" s="689" t="str">
        <f ca="1">IFERROR(INDEX(('２個別表'!$Q$11:$Q$510,'２個別表'!T$11:T$510),MATCH($B18,'２個別表'!$Q$11:$Q$510,0),1,2),"")</f>
        <v/>
      </c>
      <c r="F18" s="689" t="str">
        <f ca="1">IFERROR(INDEX(('２個別表'!$Q$11:$Q$510,'２個別表'!Y$11:Y$510),MATCH($B18,'２個別表'!$Q$11:$Q$510,0),1,2),"")</f>
        <v/>
      </c>
      <c r="G18" s="685" t="str">
        <f ca="1">IFERROR(INDEX(('２個別表'!$Q$11:$Q$510,'２個別表'!Z$11:Z$510),MATCH($B18,'２個別表'!$Q$11:$Q$510,0),1,2),"")</f>
        <v/>
      </c>
      <c r="H18" s="685" t="str" cm="1">
        <f t="array" aca="1" ref="H18" ca="1">IFERROR(IF(INDIRECT("'("&amp;T18&amp;")'!AE"&amp;5)="","",INDIRECT("'("&amp;T18&amp;")'!AE"&amp;5)),"")</f>
        <v/>
      </c>
      <c r="I18" s="688" t="str">
        <f ca="1">IFERROR(INDEX(('２個別表'!$Q$11:$Q$510,'２個別表'!AT$11:AT$510),MATCH($B18,'２個別表'!$Q$11:$Q$510,0),1,2),"")</f>
        <v/>
      </c>
      <c r="J18" s="675" t="str">
        <f t="shared" ca="1" si="0"/>
        <v/>
      </c>
      <c r="K18" s="676" t="str">
        <f ca="1">IFERROR(IF(J18="■",INDEX(('２個別表'!$Q$11:$Q$510,'２個別表'!BW$11:BW$510),MATCH($B18,'２個別表'!$Q$11:$Q$510,0),1,2),""),"")</f>
        <v/>
      </c>
      <c r="L18" s="683" t="str">
        <f ca="1">IFERROR(IF(J18="■",INDEX(('２個別表'!$Q$11:$Q$510,'２個別表'!BX$11:BX$510),MATCH($B18,'２個別表'!$Q$11:$Q$510,0),1,2),""),"")</f>
        <v/>
      </c>
      <c r="M18" s="684" t="str">
        <f t="shared" ca="1" si="1"/>
        <v/>
      </c>
      <c r="N18" s="677" t="str">
        <f t="shared" ca="1" si="2"/>
        <v/>
      </c>
      <c r="O18" s="676" t="str">
        <f ca="1">IFERROR(IF(N18="■",INDEX(('２個別表'!$Q$11:$Q$510,'２個別表'!BW$11:BW$510),MATCH($B18,'２個別表'!$Q$11:$Q$510,0),1,2),""),"")</f>
        <v/>
      </c>
      <c r="P18" s="683" t="str">
        <f ca="1">IFERROR(IF(N18="■",INDEX(('２個別表'!$Q$11:$Q$510,'２個別表'!BX$11:BX$510),MATCH($B18,'２個別表'!$Q$11:$Q$510,0),1,2),""),"")</f>
        <v/>
      </c>
      <c r="Q18" s="682" t="str">
        <f t="shared" ca="1" si="3"/>
        <v/>
      </c>
      <c r="S18" s="674">
        <v>12</v>
      </c>
      <c r="T18" s="674" t="str">
        <f ca="1">IFERROR(INDEX(('２個別表'!$Q$11:$Q$510,'２個別表'!EO$11:EO$510),MATCH($B18,'２個別表'!$Q$11:$Q$510,0),1,2),"")</f>
        <v/>
      </c>
      <c r="U18" s="674" t="str">
        <f ca="1">IFERROR(INDEX(('２個別表'!$Q$11:$Q$510,'２個別表'!EP$11:EP$510),MATCH($B18,'２個別表'!$Q$11:$Q$510,0),1,2),"")</f>
        <v/>
      </c>
    </row>
    <row r="19" spans="2:21" ht="31.5" customHeight="1">
      <c r="B19" s="689" t="str">
        <f ca="1">IFERROR(MATCH(ROW()-6,'２個別表'!$FI$11:$FI$510,0),"")</f>
        <v/>
      </c>
      <c r="C19" s="689" t="str">
        <f ca="1">IFERROR(INDEX(('２個別表'!$Q$11:$Q$510,'２個別表'!R$11:R$510),MATCH($B19,'２個別表'!$Q$11:$Q$510,0),1,2),"")</f>
        <v/>
      </c>
      <c r="D19" s="689" t="str">
        <f ca="1">IFERROR(INDEX(('２個別表'!$Q$11:$Q$510,'２個別表'!S$11:S$510),MATCH($B19,'２個別表'!$Q$11:$Q$510,0),1,2),"")</f>
        <v/>
      </c>
      <c r="E19" s="689" t="str">
        <f ca="1">IFERROR(INDEX(('２個別表'!$Q$11:$Q$510,'２個別表'!T$11:T$510),MATCH($B19,'２個別表'!$Q$11:$Q$510,0),1,2),"")</f>
        <v/>
      </c>
      <c r="F19" s="689" t="str">
        <f ca="1">IFERROR(INDEX(('２個別表'!$Q$11:$Q$510,'２個別表'!Y$11:Y$510),MATCH($B19,'２個別表'!$Q$11:$Q$510,0),1,2),"")</f>
        <v/>
      </c>
      <c r="G19" s="685" t="str">
        <f ca="1">IFERROR(INDEX(('２個別表'!$Q$11:$Q$510,'２個別表'!Z$11:Z$510),MATCH($B19,'２個別表'!$Q$11:$Q$510,0),1,2),"")</f>
        <v/>
      </c>
      <c r="H19" s="685" t="str" cm="1">
        <f t="array" aca="1" ref="H19" ca="1">IFERROR(IF(INDIRECT("'("&amp;T19&amp;")'!AE"&amp;5)="","",INDIRECT("'("&amp;T19&amp;")'!AE"&amp;5)),"")</f>
        <v/>
      </c>
      <c r="I19" s="688" t="str">
        <f ca="1">IFERROR(INDEX(('２個別表'!$Q$11:$Q$510,'２個別表'!AT$11:AT$510),MATCH($B19,'２個別表'!$Q$11:$Q$510,0),1,2),"")</f>
        <v/>
      </c>
      <c r="J19" s="675" t="str">
        <f t="shared" ca="1" si="0"/>
        <v/>
      </c>
      <c r="K19" s="676" t="str">
        <f ca="1">IFERROR(IF(J19="■",INDEX(('２個別表'!$Q$11:$Q$510,'２個別表'!BW$11:BW$510),MATCH($B19,'２個別表'!$Q$11:$Q$510,0),1,2),""),"")</f>
        <v/>
      </c>
      <c r="L19" s="683" t="str">
        <f ca="1">IFERROR(IF(J19="■",INDEX(('２個別表'!$Q$11:$Q$510,'２個別表'!BX$11:BX$510),MATCH($B19,'２個別表'!$Q$11:$Q$510,0),1,2),""),"")</f>
        <v/>
      </c>
      <c r="M19" s="684" t="str">
        <f t="shared" ca="1" si="1"/>
        <v/>
      </c>
      <c r="N19" s="677" t="str">
        <f t="shared" ca="1" si="2"/>
        <v/>
      </c>
      <c r="O19" s="676" t="str">
        <f ca="1">IFERROR(IF(N19="■",INDEX(('２個別表'!$Q$11:$Q$510,'２個別表'!BW$11:BW$510),MATCH($B19,'２個別表'!$Q$11:$Q$510,0),1,2),""),"")</f>
        <v/>
      </c>
      <c r="P19" s="683" t="str">
        <f ca="1">IFERROR(IF(N19="■",INDEX(('２個別表'!$Q$11:$Q$510,'２個別表'!BX$11:BX$510),MATCH($B19,'２個別表'!$Q$11:$Q$510,0),1,2),""),"")</f>
        <v/>
      </c>
      <c r="Q19" s="682" t="str">
        <f t="shared" ca="1" si="3"/>
        <v/>
      </c>
      <c r="S19" s="674">
        <v>13</v>
      </c>
      <c r="T19" s="674" t="str">
        <f ca="1">IFERROR(INDEX(('２個別表'!$Q$11:$Q$510,'２個別表'!EO$11:EO$510),MATCH($B19,'２個別表'!$Q$11:$Q$510,0),1,2),"")</f>
        <v/>
      </c>
      <c r="U19" s="674" t="str">
        <f ca="1">IFERROR(INDEX(('２個別表'!$Q$11:$Q$510,'２個別表'!EP$11:EP$510),MATCH($B19,'２個別表'!$Q$11:$Q$510,0),1,2),"")</f>
        <v/>
      </c>
    </row>
    <row r="20" spans="2:21" ht="31.5" customHeight="1">
      <c r="B20" s="689" t="str">
        <f ca="1">IFERROR(MATCH(ROW()-6,'２個別表'!$FI$11:$FI$510,0),"")</f>
        <v/>
      </c>
      <c r="C20" s="689" t="str">
        <f ca="1">IFERROR(INDEX(('２個別表'!$Q$11:$Q$510,'２個別表'!R$11:R$510),MATCH($B20,'２個別表'!$Q$11:$Q$510,0),1,2),"")</f>
        <v/>
      </c>
      <c r="D20" s="689" t="str">
        <f ca="1">IFERROR(INDEX(('２個別表'!$Q$11:$Q$510,'２個別表'!S$11:S$510),MATCH($B20,'２個別表'!$Q$11:$Q$510,0),1,2),"")</f>
        <v/>
      </c>
      <c r="E20" s="689" t="str">
        <f ca="1">IFERROR(INDEX(('２個別表'!$Q$11:$Q$510,'２個別表'!T$11:T$510),MATCH($B20,'２個別表'!$Q$11:$Q$510,0),1,2),"")</f>
        <v/>
      </c>
      <c r="F20" s="689" t="str">
        <f ca="1">IFERROR(INDEX(('２個別表'!$Q$11:$Q$510,'２個別表'!Y$11:Y$510),MATCH($B20,'２個別表'!$Q$11:$Q$510,0),1,2),"")</f>
        <v/>
      </c>
      <c r="G20" s="685" t="str">
        <f ca="1">IFERROR(INDEX(('２個別表'!$Q$11:$Q$510,'２個別表'!Z$11:Z$510),MATCH($B20,'２個別表'!$Q$11:$Q$510,0),1,2),"")</f>
        <v/>
      </c>
      <c r="H20" s="685" t="str" cm="1">
        <f t="array" aca="1" ref="H20" ca="1">IFERROR(IF(INDIRECT("'("&amp;T20&amp;")'!AE"&amp;5)="","",INDIRECT("'("&amp;T20&amp;")'!AE"&amp;5)),"")</f>
        <v/>
      </c>
      <c r="I20" s="688" t="str">
        <f ca="1">IFERROR(INDEX(('２個別表'!$Q$11:$Q$510,'２個別表'!AT$11:AT$510),MATCH($B20,'２個別表'!$Q$11:$Q$510,0),1,2),"")</f>
        <v/>
      </c>
      <c r="J20" s="675" t="str">
        <f t="shared" ca="1" si="0"/>
        <v/>
      </c>
      <c r="K20" s="676" t="str">
        <f ca="1">IFERROR(IF(J20="■",INDEX(('２個別表'!$Q$11:$Q$510,'２個別表'!BW$11:BW$510),MATCH($B20,'２個別表'!$Q$11:$Q$510,0),1,2),""),"")</f>
        <v/>
      </c>
      <c r="L20" s="683" t="str">
        <f ca="1">IFERROR(IF(J20="■",INDEX(('２個別表'!$Q$11:$Q$510,'２個別表'!BX$11:BX$510),MATCH($B20,'２個別表'!$Q$11:$Q$510,0),1,2),""),"")</f>
        <v/>
      </c>
      <c r="M20" s="684" t="str">
        <f t="shared" ca="1" si="1"/>
        <v/>
      </c>
      <c r="N20" s="677" t="str">
        <f t="shared" ca="1" si="2"/>
        <v/>
      </c>
      <c r="O20" s="676" t="str">
        <f ca="1">IFERROR(IF(N20="■",INDEX(('２個別表'!$Q$11:$Q$510,'２個別表'!BW$11:BW$510),MATCH($B20,'２個別表'!$Q$11:$Q$510,0),1,2),""),"")</f>
        <v/>
      </c>
      <c r="P20" s="683" t="str">
        <f ca="1">IFERROR(IF(N20="■",INDEX(('２個別表'!$Q$11:$Q$510,'２個別表'!BX$11:BX$510),MATCH($B20,'２個別表'!$Q$11:$Q$510,0),1,2),""),"")</f>
        <v/>
      </c>
      <c r="Q20" s="682" t="str">
        <f t="shared" ca="1" si="3"/>
        <v/>
      </c>
      <c r="S20" s="674">
        <v>14</v>
      </c>
      <c r="T20" s="674" t="str">
        <f ca="1">IFERROR(INDEX(('２個別表'!$Q$11:$Q$510,'２個別表'!EO$11:EO$510),MATCH($B20,'２個別表'!$Q$11:$Q$510,0),1,2),"")</f>
        <v/>
      </c>
      <c r="U20" s="674" t="str">
        <f ca="1">IFERROR(INDEX(('２個別表'!$Q$11:$Q$510,'２個別表'!EP$11:EP$510),MATCH($B20,'２個別表'!$Q$11:$Q$510,0),1,2),"")</f>
        <v/>
      </c>
    </row>
    <row r="21" spans="2:21" ht="31.5" customHeight="1">
      <c r="B21" s="689" t="str">
        <f ca="1">IFERROR(MATCH(ROW()-6,'２個別表'!$FI$11:$FI$510,0),"")</f>
        <v/>
      </c>
      <c r="C21" s="689" t="str">
        <f ca="1">IFERROR(INDEX(('２個別表'!$Q$11:$Q$510,'２個別表'!R$11:R$510),MATCH($B21,'２個別表'!$Q$11:$Q$510,0),1,2),"")</f>
        <v/>
      </c>
      <c r="D21" s="689" t="str">
        <f ca="1">IFERROR(INDEX(('２個別表'!$Q$11:$Q$510,'２個別表'!S$11:S$510),MATCH($B21,'２個別表'!$Q$11:$Q$510,0),1,2),"")</f>
        <v/>
      </c>
      <c r="E21" s="689" t="str">
        <f ca="1">IFERROR(INDEX(('２個別表'!$Q$11:$Q$510,'２個別表'!T$11:T$510),MATCH($B21,'２個別表'!$Q$11:$Q$510,0),1,2),"")</f>
        <v/>
      </c>
      <c r="F21" s="689" t="str">
        <f ca="1">IFERROR(INDEX(('２個別表'!$Q$11:$Q$510,'２個別表'!Y$11:Y$510),MATCH($B21,'２個別表'!$Q$11:$Q$510,0),1,2),"")</f>
        <v/>
      </c>
      <c r="G21" s="685" t="str">
        <f ca="1">IFERROR(INDEX(('２個別表'!$Q$11:$Q$510,'２個別表'!Z$11:Z$510),MATCH($B21,'２個別表'!$Q$11:$Q$510,0),1,2),"")</f>
        <v/>
      </c>
      <c r="H21" s="685" t="str" cm="1">
        <f t="array" aca="1" ref="H21" ca="1">IFERROR(IF(INDIRECT("'("&amp;T21&amp;")'!AE"&amp;5)="","",INDIRECT("'("&amp;T21&amp;")'!AE"&amp;5)),"")</f>
        <v/>
      </c>
      <c r="I21" s="688" t="str">
        <f ca="1">IFERROR(INDEX(('２個別表'!$Q$11:$Q$510,'２個別表'!AT$11:AT$510),MATCH($B21,'２個別表'!$Q$11:$Q$510,0),1,2),"")</f>
        <v/>
      </c>
      <c r="J21" s="675" t="str">
        <f t="shared" ca="1" si="0"/>
        <v/>
      </c>
      <c r="K21" s="676" t="str">
        <f ca="1">IFERROR(IF(J21="■",INDEX(('２個別表'!$Q$11:$Q$510,'２個別表'!BW$11:BW$510),MATCH($B21,'２個別表'!$Q$11:$Q$510,0),1,2),""),"")</f>
        <v/>
      </c>
      <c r="L21" s="683" t="str">
        <f ca="1">IFERROR(IF(J21="■",INDEX(('２個別表'!$Q$11:$Q$510,'２個別表'!BX$11:BX$510),MATCH($B21,'２個別表'!$Q$11:$Q$510,0),1,2),""),"")</f>
        <v/>
      </c>
      <c r="M21" s="684" t="str">
        <f t="shared" ca="1" si="1"/>
        <v/>
      </c>
      <c r="N21" s="677" t="str">
        <f t="shared" ca="1" si="2"/>
        <v/>
      </c>
      <c r="O21" s="676" t="str">
        <f ca="1">IFERROR(IF(N21="■",INDEX(('２個別表'!$Q$11:$Q$510,'２個別表'!BW$11:BW$510),MATCH($B21,'２個別表'!$Q$11:$Q$510,0),1,2),""),"")</f>
        <v/>
      </c>
      <c r="P21" s="683" t="str">
        <f ca="1">IFERROR(IF(N21="■",INDEX(('２個別表'!$Q$11:$Q$510,'２個別表'!BX$11:BX$510),MATCH($B21,'２個別表'!$Q$11:$Q$510,0),1,2),""),"")</f>
        <v/>
      </c>
      <c r="Q21" s="682" t="str">
        <f t="shared" ca="1" si="3"/>
        <v/>
      </c>
      <c r="S21" s="674">
        <v>15</v>
      </c>
      <c r="T21" s="674" t="str">
        <f ca="1">IFERROR(INDEX(('２個別表'!$Q$11:$Q$510,'２個別表'!EO$11:EO$510),MATCH($B21,'２個別表'!$Q$11:$Q$510,0),1,2),"")</f>
        <v/>
      </c>
      <c r="U21" s="674" t="str">
        <f ca="1">IFERROR(INDEX(('２個別表'!$Q$11:$Q$510,'２個別表'!EP$11:EP$510),MATCH($B21,'２個別表'!$Q$11:$Q$510,0),1,2),"")</f>
        <v/>
      </c>
    </row>
    <row r="22" spans="2:21" ht="31.5" customHeight="1">
      <c r="B22" s="689" t="str">
        <f ca="1">IFERROR(MATCH(ROW()-6,'２個別表'!$FI$11:$FI$510,0),"")</f>
        <v/>
      </c>
      <c r="C22" s="689" t="str">
        <f ca="1">IFERROR(INDEX(('２個別表'!$Q$11:$Q$510,'２個別表'!R$11:R$510),MATCH($B22,'２個別表'!$Q$11:$Q$510,0),1,2),"")</f>
        <v/>
      </c>
      <c r="D22" s="689" t="str">
        <f ca="1">IFERROR(INDEX(('２個別表'!$Q$11:$Q$510,'２個別表'!S$11:S$510),MATCH($B22,'２個別表'!$Q$11:$Q$510,0),1,2),"")</f>
        <v/>
      </c>
      <c r="E22" s="689" t="str">
        <f ca="1">IFERROR(INDEX(('２個別表'!$Q$11:$Q$510,'２個別表'!T$11:T$510),MATCH($B22,'２個別表'!$Q$11:$Q$510,0),1,2),"")</f>
        <v/>
      </c>
      <c r="F22" s="689" t="str">
        <f ca="1">IFERROR(INDEX(('２個別表'!$Q$11:$Q$510,'２個別表'!Y$11:Y$510),MATCH($B22,'２個別表'!$Q$11:$Q$510,0),1,2),"")</f>
        <v/>
      </c>
      <c r="G22" s="685" t="str">
        <f ca="1">IFERROR(INDEX(('２個別表'!$Q$11:$Q$510,'２個別表'!Z$11:Z$510),MATCH($B22,'２個別表'!$Q$11:$Q$510,0),1,2),"")</f>
        <v/>
      </c>
      <c r="H22" s="685" t="str" cm="1">
        <f t="array" aca="1" ref="H22" ca="1">IFERROR(IF(INDIRECT("'("&amp;T22&amp;")'!AE"&amp;5)="","",INDIRECT("'("&amp;T22&amp;")'!AE"&amp;5)),"")</f>
        <v/>
      </c>
      <c r="I22" s="688" t="str">
        <f ca="1">IFERROR(INDEX(('２個別表'!$Q$11:$Q$510,'２個別表'!AT$11:AT$510),MATCH($B22,'２個別表'!$Q$11:$Q$510,0),1,2),"")</f>
        <v/>
      </c>
      <c r="J22" s="675" t="str">
        <f t="shared" ca="1" si="0"/>
        <v/>
      </c>
      <c r="K22" s="676" t="str">
        <f ca="1">IFERROR(IF(J22="■",INDEX(('２個別表'!$Q$11:$Q$510,'２個別表'!BW$11:BW$510),MATCH($B22,'２個別表'!$Q$11:$Q$510,0),1,2),""),"")</f>
        <v/>
      </c>
      <c r="L22" s="683" t="str">
        <f ca="1">IFERROR(IF(J22="■",INDEX(('２個別表'!$Q$11:$Q$510,'２個別表'!BX$11:BX$510),MATCH($B22,'２個別表'!$Q$11:$Q$510,0),1,2),""),"")</f>
        <v/>
      </c>
      <c r="M22" s="684" t="str">
        <f t="shared" ca="1" si="1"/>
        <v/>
      </c>
      <c r="N22" s="677" t="str">
        <f t="shared" ca="1" si="2"/>
        <v/>
      </c>
      <c r="O22" s="676" t="str">
        <f ca="1">IFERROR(IF(N22="■",INDEX(('２個別表'!$Q$11:$Q$510,'２個別表'!BW$11:BW$510),MATCH($B22,'２個別表'!$Q$11:$Q$510,0),1,2),""),"")</f>
        <v/>
      </c>
      <c r="P22" s="683" t="str">
        <f ca="1">IFERROR(IF(N22="■",INDEX(('２個別表'!$Q$11:$Q$510,'２個別表'!BX$11:BX$510),MATCH($B22,'２個別表'!$Q$11:$Q$510,0),1,2),""),"")</f>
        <v/>
      </c>
      <c r="Q22" s="682" t="str">
        <f t="shared" ca="1" si="3"/>
        <v/>
      </c>
      <c r="S22" s="674">
        <v>16</v>
      </c>
      <c r="T22" s="674" t="str">
        <f ca="1">IFERROR(INDEX(('２個別表'!$Q$11:$Q$510,'２個別表'!EO$11:EO$510),MATCH($B22,'２個別表'!$Q$11:$Q$510,0),1,2),"")</f>
        <v/>
      </c>
      <c r="U22" s="674" t="str">
        <f ca="1">IFERROR(INDEX(('２個別表'!$Q$11:$Q$510,'２個別表'!EP$11:EP$510),MATCH($B22,'２個別表'!$Q$11:$Q$510,0),1,2),"")</f>
        <v/>
      </c>
    </row>
    <row r="23" spans="2:21" ht="31.5" customHeight="1">
      <c r="B23" s="689" t="str">
        <f ca="1">IFERROR(MATCH(ROW()-6,'２個別表'!$FI$11:$FI$510,0),"")</f>
        <v/>
      </c>
      <c r="C23" s="689" t="str">
        <f ca="1">IFERROR(INDEX(('２個別表'!$Q$11:$Q$510,'２個別表'!R$11:R$510),MATCH($B23,'２個別表'!$Q$11:$Q$510,0),1,2),"")</f>
        <v/>
      </c>
      <c r="D23" s="689" t="str">
        <f ca="1">IFERROR(INDEX(('２個別表'!$Q$11:$Q$510,'２個別表'!S$11:S$510),MATCH($B23,'２個別表'!$Q$11:$Q$510,0),1,2),"")</f>
        <v/>
      </c>
      <c r="E23" s="689" t="str">
        <f ca="1">IFERROR(INDEX(('２個別表'!$Q$11:$Q$510,'２個別表'!T$11:T$510),MATCH($B23,'２個別表'!$Q$11:$Q$510,0),1,2),"")</f>
        <v/>
      </c>
      <c r="F23" s="689" t="str">
        <f ca="1">IFERROR(INDEX(('２個別表'!$Q$11:$Q$510,'２個別表'!Y$11:Y$510),MATCH($B23,'２個別表'!$Q$11:$Q$510,0),1,2),"")</f>
        <v/>
      </c>
      <c r="G23" s="685" t="str">
        <f ca="1">IFERROR(INDEX(('２個別表'!$Q$11:$Q$510,'２個別表'!Z$11:Z$510),MATCH($B23,'２個別表'!$Q$11:$Q$510,0),1,2),"")</f>
        <v/>
      </c>
      <c r="H23" s="685" t="str" cm="1">
        <f t="array" aca="1" ref="H23" ca="1">IFERROR(IF(INDIRECT("'("&amp;T23&amp;")'!AE"&amp;5)="","",INDIRECT("'("&amp;T23&amp;")'!AE"&amp;5)),"")</f>
        <v/>
      </c>
      <c r="I23" s="688" t="str">
        <f ca="1">IFERROR(INDEX(('２個別表'!$Q$11:$Q$510,'２個別表'!AT$11:AT$510),MATCH($B23,'２個別表'!$Q$11:$Q$510,0),1,2),"")</f>
        <v/>
      </c>
      <c r="J23" s="675" t="str">
        <f t="shared" ca="1" si="0"/>
        <v/>
      </c>
      <c r="K23" s="676" t="str">
        <f ca="1">IFERROR(IF(J23="■",INDEX(('２個別表'!$Q$11:$Q$510,'２個別表'!BW$11:BW$510),MATCH($B23,'２個別表'!$Q$11:$Q$510,0),1,2),""),"")</f>
        <v/>
      </c>
      <c r="L23" s="683" t="str">
        <f ca="1">IFERROR(IF(J23="■",INDEX(('２個別表'!$Q$11:$Q$510,'２個別表'!BX$11:BX$510),MATCH($B23,'２個別表'!$Q$11:$Q$510,0),1,2),""),"")</f>
        <v/>
      </c>
      <c r="M23" s="684" t="str">
        <f t="shared" ca="1" si="1"/>
        <v/>
      </c>
      <c r="N23" s="677" t="str">
        <f t="shared" ca="1" si="2"/>
        <v/>
      </c>
      <c r="O23" s="676" t="str">
        <f ca="1">IFERROR(IF(N23="■",INDEX(('２個別表'!$Q$11:$Q$510,'２個別表'!BW$11:BW$510),MATCH($B23,'２個別表'!$Q$11:$Q$510,0),1,2),""),"")</f>
        <v/>
      </c>
      <c r="P23" s="683" t="str">
        <f ca="1">IFERROR(IF(N23="■",INDEX(('２個別表'!$Q$11:$Q$510,'２個別表'!BX$11:BX$510),MATCH($B23,'２個別表'!$Q$11:$Q$510,0),1,2),""),"")</f>
        <v/>
      </c>
      <c r="Q23" s="682" t="str">
        <f t="shared" ca="1" si="3"/>
        <v/>
      </c>
      <c r="S23" s="674">
        <v>17</v>
      </c>
      <c r="T23" s="674" t="str">
        <f ca="1">IFERROR(INDEX(('２個別表'!$Q$11:$Q$510,'２個別表'!EO$11:EO$510),MATCH($B23,'２個別表'!$Q$11:$Q$510,0),1,2),"")</f>
        <v/>
      </c>
      <c r="U23" s="674" t="str">
        <f ca="1">IFERROR(INDEX(('２個別表'!$Q$11:$Q$510,'２個別表'!EP$11:EP$510),MATCH($B23,'２個別表'!$Q$11:$Q$510,0),1,2),"")</f>
        <v/>
      </c>
    </row>
    <row r="24" spans="2:21" ht="31.5" customHeight="1" thickBot="1">
      <c r="B24" s="689" t="str">
        <f ca="1">IFERROR(MATCH(ROW()-6,'２個別表'!$FI$11:$FI$510,0),"")</f>
        <v/>
      </c>
      <c r="C24" s="689" t="str">
        <f ca="1">IFERROR(INDEX(('２個別表'!$Q$11:$Q$510,'２個別表'!R$11:R$510),MATCH($B24,'２個別表'!$Q$11:$Q$510,0),1,2),"")</f>
        <v/>
      </c>
      <c r="D24" s="689" t="str">
        <f ca="1">IFERROR(INDEX(('２個別表'!$Q$11:$Q$510,'２個別表'!S$11:S$510),MATCH($B24,'２個別表'!$Q$11:$Q$510,0),1,2),"")</f>
        <v/>
      </c>
      <c r="E24" s="689" t="str">
        <f ca="1">IFERROR(INDEX(('２個別表'!$Q$11:$Q$510,'２個別表'!T$11:T$510),MATCH($B24,'２個別表'!$Q$11:$Q$510,0),1,2),"")</f>
        <v/>
      </c>
      <c r="F24" s="689" t="str">
        <f ca="1">IFERROR(INDEX(('２個別表'!$Q$11:$Q$510,'２個別表'!Y$11:Y$510),MATCH($B24,'２個別表'!$Q$11:$Q$510,0),1,2),"")</f>
        <v/>
      </c>
      <c r="G24" s="685" t="str">
        <f ca="1">IFERROR(INDEX(('２個別表'!$Q$11:$Q$510,'２個別表'!Z$11:Z$510),MATCH($B24,'２個別表'!$Q$11:$Q$510,0),1,2),"")</f>
        <v/>
      </c>
      <c r="H24" s="685" t="str" cm="1">
        <f t="array" aca="1" ref="H24" ca="1">IFERROR(IF(INDIRECT("'("&amp;T24&amp;")'!AE"&amp;5)="","",INDIRECT("'("&amp;T24&amp;")'!AE"&amp;5)),"")</f>
        <v/>
      </c>
      <c r="I24" s="688" t="str">
        <f ca="1">IFERROR(INDEX(('２個別表'!$Q$11:$Q$510,'２個別表'!AT$11:AT$510),MATCH($B24,'２個別表'!$Q$11:$Q$510,0),1,2),"")</f>
        <v/>
      </c>
      <c r="J24" s="675" t="str">
        <f t="shared" ca="1" si="0"/>
        <v/>
      </c>
      <c r="K24" s="676" t="str">
        <f ca="1">IFERROR(IF(J24="■",INDEX(('２個別表'!$Q$11:$Q$510,'２個別表'!BW$11:BW$510),MATCH($B24,'２個別表'!$Q$11:$Q$510,0),1,2),""),"")</f>
        <v/>
      </c>
      <c r="L24" s="683" t="str">
        <f ca="1">IFERROR(IF(J24="■",INDEX(('２個別表'!$Q$11:$Q$510,'２個別表'!BX$11:BX$510),MATCH($B24,'２個別表'!$Q$11:$Q$510,0),1,2),""),"")</f>
        <v/>
      </c>
      <c r="M24" s="684" t="str">
        <f t="shared" ca="1" si="1"/>
        <v/>
      </c>
      <c r="N24" s="677" t="str">
        <f t="shared" ca="1" si="2"/>
        <v/>
      </c>
      <c r="O24" s="676" t="str">
        <f ca="1">IFERROR(IF(N24="■",INDEX(('２個別表'!$Q$11:$Q$510,'２個別表'!BW$11:BW$510),MATCH($B24,'２個別表'!$Q$11:$Q$510,0),1,2),""),"")</f>
        <v/>
      </c>
      <c r="P24" s="683" t="str">
        <f ca="1">IFERROR(IF(N24="■",INDEX(('２個別表'!$Q$11:$Q$510,'２個別表'!BX$11:BX$510),MATCH($B24,'２個別表'!$Q$11:$Q$510,0),1,2),""),"")</f>
        <v/>
      </c>
      <c r="Q24" s="682" t="str">
        <f t="shared" ca="1" si="3"/>
        <v/>
      </c>
      <c r="S24" s="674">
        <v>18</v>
      </c>
      <c r="T24" s="674" t="str">
        <f ca="1">IFERROR(INDEX(('２個別表'!$Q$11:$Q$510,'２個別表'!EO$11:EO$510),MATCH($B24,'２個別表'!$Q$11:$Q$510,0),1,2),"")</f>
        <v/>
      </c>
      <c r="U24" s="674" t="str">
        <f ca="1">IFERROR(INDEX(('２個別表'!$Q$11:$Q$510,'２個別表'!EP$11:EP$510),MATCH($B24,'２個別表'!$Q$11:$Q$510,0),1,2),"")</f>
        <v/>
      </c>
    </row>
    <row r="25" spans="2:21" ht="31.5" hidden="1" customHeight="1">
      <c r="B25" s="689" t="str">
        <f ca="1">IFERROR(MATCH(ROW()-6,'２個別表'!$FI$11:$FI$510,0),"")</f>
        <v/>
      </c>
      <c r="C25" s="689" t="str">
        <f ca="1">IFERROR(INDEX(('２個別表'!$Q$11:$Q$510,'２個別表'!R$11:R$510),MATCH($B25,'２個別表'!$Q$11:$Q$510,0),1,2),"")</f>
        <v/>
      </c>
      <c r="D25" s="689" t="str">
        <f ca="1">IFERROR(INDEX(('２個別表'!$Q$11:$Q$510,'２個別表'!S$11:S$510),MATCH($B25,'２個別表'!$Q$11:$Q$510,0),1,2),"")</f>
        <v/>
      </c>
      <c r="E25" s="689" t="str">
        <f ca="1">IFERROR(INDEX(('２個別表'!$Q$11:$Q$510,'２個別表'!T$11:T$510),MATCH($B25,'２個別表'!$Q$11:$Q$510,0),1,2),"")</f>
        <v/>
      </c>
      <c r="F25" s="689" t="str">
        <f ca="1">IFERROR(INDEX(('２個別表'!$Q$11:$Q$510,'２個別表'!Y$11:Y$510),MATCH($B25,'２個別表'!$Q$11:$Q$510,0),1,2),"")</f>
        <v/>
      </c>
      <c r="G25" s="685" t="str">
        <f ca="1">IFERROR(INDEX(('２個別表'!$Q$11:$Q$510,'２個別表'!Z$11:Z$510),MATCH($B25,'２個別表'!$Q$11:$Q$510,0),1,2),"")</f>
        <v/>
      </c>
      <c r="H25" s="685" t="str" cm="1">
        <f t="array" aca="1" ref="H25" ca="1">IFERROR(IF(INDIRECT("'("&amp;T25&amp;")'!AE"&amp;5)="","",INDIRECT("'("&amp;T25&amp;")'!AE"&amp;5)),"")</f>
        <v/>
      </c>
      <c r="I25" s="688" t="str">
        <f ca="1">IFERROR(INDEX(('２個別表'!$Q$11:$Q$510,'２個別表'!AT$11:AT$510),MATCH($B25,'２個別表'!$Q$11:$Q$510,0),1,2),"")</f>
        <v/>
      </c>
      <c r="J25" s="675" t="str">
        <f t="shared" ca="1" si="0"/>
        <v/>
      </c>
      <c r="K25" s="676" t="str">
        <f ca="1">IFERROR(IF(J25="■",INDEX(('２個別表'!$Q$11:$Q$510,'２個別表'!BW$11:BW$510),MATCH($B25,'２個別表'!$Q$11:$Q$510,0),1,2),""),"")</f>
        <v/>
      </c>
      <c r="L25" s="683" t="str">
        <f ca="1">IFERROR(IF(J25="■",INDEX(('２個別表'!$Q$11:$Q$510,'２個別表'!BX$11:BX$510),MATCH($B25,'２個別表'!$Q$11:$Q$510,0),1,2),""),"")</f>
        <v/>
      </c>
      <c r="M25" s="684" t="str">
        <f t="shared" ca="1" si="1"/>
        <v/>
      </c>
      <c r="N25" s="677" t="str">
        <f t="shared" ca="1" si="2"/>
        <v/>
      </c>
      <c r="O25" s="676" t="str">
        <f ca="1">IFERROR(IF(N25="■",INDEX(('２個別表'!$Q$11:$Q$510,'２個別表'!BW$11:BW$510),MATCH($B25,'２個別表'!$Q$11:$Q$510,0),1,2),""),"")</f>
        <v/>
      </c>
      <c r="P25" s="683" t="str">
        <f ca="1">IFERROR(IF(N25="■",INDEX(('２個別表'!$Q$11:$Q$510,'２個別表'!BX$11:BX$510),MATCH($B25,'２個別表'!$Q$11:$Q$510,0),1,2),""),"")</f>
        <v/>
      </c>
      <c r="Q25" s="682" t="str">
        <f t="shared" ca="1" si="3"/>
        <v/>
      </c>
      <c r="S25" s="674">
        <v>19</v>
      </c>
      <c r="T25" s="674" t="str">
        <f ca="1">IFERROR(INDEX(('２個別表'!$Q$11:$Q$510,'２個別表'!EO$11:EO$510),MATCH($B25,'２個別表'!$Q$11:$Q$510,0),1,2),"")</f>
        <v/>
      </c>
      <c r="U25" s="674" t="str">
        <f ca="1">IFERROR(INDEX(('２個別表'!$Q$11:$Q$510,'２個別表'!EP$11:EP$510),MATCH($B25,'２個別表'!$Q$11:$Q$510,0),1,2),"")</f>
        <v/>
      </c>
    </row>
    <row r="26" spans="2:21" ht="31.5" hidden="1" customHeight="1">
      <c r="B26" s="689" t="str">
        <f ca="1">IFERROR(MATCH(ROW()-6,'２個別表'!$FI$11:$FI$510,0),"")</f>
        <v/>
      </c>
      <c r="C26" s="689" t="str">
        <f ca="1">IFERROR(INDEX(('２個別表'!$Q$11:$Q$510,'２個別表'!R$11:R$510),MATCH($B26,'２個別表'!$Q$11:$Q$510,0),1,2),"")</f>
        <v/>
      </c>
      <c r="D26" s="689" t="str">
        <f ca="1">IFERROR(INDEX(('２個別表'!$Q$11:$Q$510,'２個別表'!S$11:S$510),MATCH($B26,'２個別表'!$Q$11:$Q$510,0),1,2),"")</f>
        <v/>
      </c>
      <c r="E26" s="689" t="str">
        <f ca="1">IFERROR(INDEX(('２個別表'!$Q$11:$Q$510,'２個別表'!T$11:T$510),MATCH($B26,'２個別表'!$Q$11:$Q$510,0),1,2),"")</f>
        <v/>
      </c>
      <c r="F26" s="689" t="str">
        <f ca="1">IFERROR(INDEX(('２個別表'!$Q$11:$Q$510,'２個別表'!Y$11:Y$510),MATCH($B26,'２個別表'!$Q$11:$Q$510,0),1,2),"")</f>
        <v/>
      </c>
      <c r="G26" s="685" t="str">
        <f ca="1">IFERROR(INDEX(('２個別表'!$Q$11:$Q$510,'２個別表'!Z$11:Z$510),MATCH($B26,'２個別表'!$Q$11:$Q$510,0),1,2),"")</f>
        <v/>
      </c>
      <c r="H26" s="685" t="str" cm="1">
        <f t="array" aca="1" ref="H26" ca="1">IFERROR(IF(INDIRECT("'("&amp;T26&amp;")'!AE"&amp;5)="","",INDIRECT("'("&amp;T26&amp;")'!AE"&amp;5)),"")</f>
        <v/>
      </c>
      <c r="I26" s="688" t="str">
        <f ca="1">IFERROR(INDEX(('２個別表'!$Q$11:$Q$510,'２個別表'!AT$11:AT$510),MATCH($B26,'２個別表'!$Q$11:$Q$510,0),1,2),"")</f>
        <v/>
      </c>
      <c r="J26" s="675" t="str">
        <f t="shared" ca="1" si="0"/>
        <v/>
      </c>
      <c r="K26" s="676" t="str">
        <f ca="1">IFERROR(IF(J26="■",INDEX(('２個別表'!$Q$11:$Q$510,'２個別表'!BW$11:BW$510),MATCH($B26,'２個別表'!$Q$11:$Q$510,0),1,2),""),"")</f>
        <v/>
      </c>
      <c r="L26" s="683" t="str">
        <f ca="1">IFERROR(IF(J26="■",INDEX(('２個別表'!$Q$11:$Q$510,'２個別表'!BX$11:BX$510),MATCH($B26,'２個別表'!$Q$11:$Q$510,0),1,2),""),"")</f>
        <v/>
      </c>
      <c r="M26" s="684" t="str">
        <f t="shared" ca="1" si="1"/>
        <v/>
      </c>
      <c r="N26" s="677" t="str">
        <f t="shared" ca="1" si="2"/>
        <v/>
      </c>
      <c r="O26" s="676" t="str">
        <f ca="1">IFERROR(IF(N26="■",INDEX(('２個別表'!$Q$11:$Q$510,'２個別表'!BW$11:BW$510),MATCH($B26,'２個別表'!$Q$11:$Q$510,0),1,2),""),"")</f>
        <v/>
      </c>
      <c r="P26" s="683" t="str">
        <f ca="1">IFERROR(IF(N26="■",INDEX(('２個別表'!$Q$11:$Q$510,'２個別表'!BX$11:BX$510),MATCH($B26,'２個別表'!$Q$11:$Q$510,0),1,2),""),"")</f>
        <v/>
      </c>
      <c r="Q26" s="682" t="str">
        <f t="shared" ca="1" si="3"/>
        <v/>
      </c>
      <c r="S26" s="674">
        <v>20</v>
      </c>
      <c r="T26" s="674" t="str">
        <f ca="1">IFERROR(INDEX(('２個別表'!$Q$11:$Q$510,'２個別表'!EO$11:EO$510),MATCH($B26,'２個別表'!$Q$11:$Q$510,0),1,2),"")</f>
        <v/>
      </c>
      <c r="U26" s="674" t="str">
        <f ca="1">IFERROR(INDEX(('２個別表'!$Q$11:$Q$510,'２個別表'!EP$11:EP$510),MATCH($B26,'２個別表'!$Q$11:$Q$510,0),1,2),"")</f>
        <v/>
      </c>
    </row>
    <row r="27" spans="2:21" ht="31.5" hidden="1" customHeight="1">
      <c r="B27" s="689" t="str">
        <f ca="1">IFERROR(MATCH(ROW()-6,'２個別表'!$FI$11:$FI$510,0),"")</f>
        <v/>
      </c>
      <c r="C27" s="689" t="str">
        <f ca="1">IFERROR(INDEX(('２個別表'!$Q$11:$Q$510,'２個別表'!R$11:R$510),MATCH($B27,'２個別表'!$Q$11:$Q$510,0),1,2),"")</f>
        <v/>
      </c>
      <c r="D27" s="689" t="str">
        <f ca="1">IFERROR(INDEX(('２個別表'!$Q$11:$Q$510,'２個別表'!S$11:S$510),MATCH($B27,'２個別表'!$Q$11:$Q$510,0),1,2),"")</f>
        <v/>
      </c>
      <c r="E27" s="689" t="str">
        <f ca="1">IFERROR(INDEX(('２個別表'!$Q$11:$Q$510,'２個別表'!T$11:T$510),MATCH($B27,'２個別表'!$Q$11:$Q$510,0),1,2),"")</f>
        <v/>
      </c>
      <c r="F27" s="689" t="str">
        <f ca="1">IFERROR(INDEX(('２個別表'!$Q$11:$Q$510,'２個別表'!Y$11:Y$510),MATCH($B27,'２個別表'!$Q$11:$Q$510,0),1,2),"")</f>
        <v/>
      </c>
      <c r="G27" s="685" t="str">
        <f ca="1">IFERROR(INDEX(('２個別表'!$Q$11:$Q$510,'２個別表'!Z$11:Z$510),MATCH($B27,'２個別表'!$Q$11:$Q$510,0),1,2),"")</f>
        <v/>
      </c>
      <c r="H27" s="685" t="str" cm="1">
        <f t="array" aca="1" ref="H27" ca="1">IFERROR(IF(INDIRECT("'("&amp;T27&amp;")'!AE"&amp;5)="","",INDIRECT("'("&amp;T27&amp;")'!AE"&amp;5)),"")</f>
        <v/>
      </c>
      <c r="I27" s="688" t="str">
        <f ca="1">IFERROR(INDEX(('２個別表'!$Q$11:$Q$510,'２個別表'!AT$11:AT$510),MATCH($B27,'２個別表'!$Q$11:$Q$510,0),1,2),"")</f>
        <v/>
      </c>
      <c r="J27" s="675" t="str">
        <f t="shared" ca="1" si="0"/>
        <v/>
      </c>
      <c r="K27" s="676" t="str">
        <f ca="1">IFERROR(IF(J27="■",INDEX(('２個別表'!$Q$11:$Q$510,'２個別表'!BW$11:BW$510),MATCH($B27,'２個別表'!$Q$11:$Q$510,0),1,2),""),"")</f>
        <v/>
      </c>
      <c r="L27" s="683" t="str">
        <f ca="1">IFERROR(IF(J27="■",INDEX(('２個別表'!$Q$11:$Q$510,'２個別表'!BX$11:BX$510),MATCH($B27,'２個別表'!$Q$11:$Q$510,0),1,2),""),"")</f>
        <v/>
      </c>
      <c r="M27" s="684" t="str">
        <f t="shared" ca="1" si="1"/>
        <v/>
      </c>
      <c r="N27" s="677" t="str">
        <f t="shared" ca="1" si="2"/>
        <v/>
      </c>
      <c r="O27" s="676" t="str">
        <f ca="1">IFERROR(IF(N27="■",INDEX(('２個別表'!$Q$11:$Q$510,'２個別表'!BW$11:BW$510),MATCH($B27,'２個別表'!$Q$11:$Q$510,0),1,2),""),"")</f>
        <v/>
      </c>
      <c r="P27" s="683" t="str">
        <f ca="1">IFERROR(IF(N27="■",INDEX(('２個別表'!$Q$11:$Q$510,'２個別表'!BX$11:BX$510),MATCH($B27,'２個別表'!$Q$11:$Q$510,0),1,2),""),"")</f>
        <v/>
      </c>
      <c r="Q27" s="682" t="str">
        <f t="shared" ca="1" si="3"/>
        <v/>
      </c>
      <c r="S27" s="674">
        <v>21</v>
      </c>
      <c r="T27" s="674" t="str">
        <f ca="1">IFERROR(INDEX(('２個別表'!$Q$11:$Q$510,'２個別表'!EO$11:EO$510),MATCH($B27,'２個別表'!$Q$11:$Q$510,0),1,2),"")</f>
        <v/>
      </c>
      <c r="U27" s="674" t="str">
        <f ca="1">IFERROR(INDEX(('２個別表'!$Q$11:$Q$510,'２個別表'!EP$11:EP$510),MATCH($B27,'２個別表'!$Q$11:$Q$510,0),1,2),"")</f>
        <v/>
      </c>
    </row>
    <row r="28" spans="2:21" ht="31.5" hidden="1" customHeight="1">
      <c r="B28" s="689" t="str">
        <f ca="1">IFERROR(MATCH(ROW()-6,'２個別表'!$FI$11:$FI$510,0),"")</f>
        <v/>
      </c>
      <c r="C28" s="689" t="str">
        <f ca="1">IFERROR(INDEX(('２個別表'!$Q$11:$Q$510,'２個別表'!R$11:R$510),MATCH($B28,'２個別表'!$Q$11:$Q$510,0),1,2),"")</f>
        <v/>
      </c>
      <c r="D28" s="689" t="str">
        <f ca="1">IFERROR(INDEX(('２個別表'!$Q$11:$Q$510,'２個別表'!S$11:S$510),MATCH($B28,'２個別表'!$Q$11:$Q$510,0),1,2),"")</f>
        <v/>
      </c>
      <c r="E28" s="689" t="str">
        <f ca="1">IFERROR(INDEX(('２個別表'!$Q$11:$Q$510,'２個別表'!T$11:T$510),MATCH($B28,'２個別表'!$Q$11:$Q$510,0),1,2),"")</f>
        <v/>
      </c>
      <c r="F28" s="689" t="str">
        <f ca="1">IFERROR(INDEX(('２個別表'!$Q$11:$Q$510,'２個別表'!Y$11:Y$510),MATCH($B28,'２個別表'!$Q$11:$Q$510,0),1,2),"")</f>
        <v/>
      </c>
      <c r="G28" s="685" t="str">
        <f ca="1">IFERROR(INDEX(('２個別表'!$Q$11:$Q$510,'２個別表'!Z$11:Z$510),MATCH($B28,'２個別表'!$Q$11:$Q$510,0),1,2),"")</f>
        <v/>
      </c>
      <c r="H28" s="685" t="str" cm="1">
        <f t="array" aca="1" ref="H28" ca="1">IFERROR(IF(INDIRECT("'("&amp;T28&amp;")'!AE"&amp;5)="","",INDIRECT("'("&amp;T28&amp;")'!AE"&amp;5)),"")</f>
        <v/>
      </c>
      <c r="I28" s="688" t="str">
        <f ca="1">IFERROR(INDEX(('２個別表'!$Q$11:$Q$510,'２個別表'!AT$11:AT$510),MATCH($B28,'２個別表'!$Q$11:$Q$510,0),1,2),"")</f>
        <v/>
      </c>
      <c r="J28" s="675" t="str">
        <f t="shared" ca="1" si="0"/>
        <v/>
      </c>
      <c r="K28" s="676" t="str">
        <f ca="1">IFERROR(IF(J28="■",INDEX(('２個別表'!$Q$11:$Q$510,'２個別表'!BW$11:BW$510),MATCH($B28,'２個別表'!$Q$11:$Q$510,0),1,2),""),"")</f>
        <v/>
      </c>
      <c r="L28" s="683" t="str">
        <f ca="1">IFERROR(IF(J28="■",INDEX(('２個別表'!$Q$11:$Q$510,'２個別表'!BX$11:BX$510),MATCH($B28,'２個別表'!$Q$11:$Q$510,0),1,2),""),"")</f>
        <v/>
      </c>
      <c r="M28" s="684" t="str">
        <f t="shared" ca="1" si="1"/>
        <v/>
      </c>
      <c r="N28" s="677" t="str">
        <f t="shared" ca="1" si="2"/>
        <v/>
      </c>
      <c r="O28" s="676" t="str">
        <f ca="1">IFERROR(IF(N28="■",INDEX(('２個別表'!$Q$11:$Q$510,'２個別表'!BW$11:BW$510),MATCH($B28,'２個別表'!$Q$11:$Q$510,0),1,2),""),"")</f>
        <v/>
      </c>
      <c r="P28" s="683" t="str">
        <f ca="1">IFERROR(IF(N28="■",INDEX(('２個別表'!$Q$11:$Q$510,'２個別表'!BX$11:BX$510),MATCH($B28,'２個別表'!$Q$11:$Q$510,0),1,2),""),"")</f>
        <v/>
      </c>
      <c r="Q28" s="682" t="str">
        <f t="shared" ca="1" si="3"/>
        <v/>
      </c>
      <c r="S28" s="674">
        <v>22</v>
      </c>
      <c r="T28" s="674" t="str">
        <f ca="1">IFERROR(INDEX(('２個別表'!$Q$11:$Q$510,'２個別表'!EO$11:EO$510),MATCH($B28,'２個別表'!$Q$11:$Q$510,0),1,2),"")</f>
        <v/>
      </c>
      <c r="U28" s="674" t="str">
        <f ca="1">IFERROR(INDEX(('２個別表'!$Q$11:$Q$510,'２個別表'!EP$11:EP$510),MATCH($B28,'２個別表'!$Q$11:$Q$510,0),1,2),"")</f>
        <v/>
      </c>
    </row>
    <row r="29" spans="2:21" ht="31.5" hidden="1" customHeight="1">
      <c r="B29" s="689" t="str">
        <f ca="1">IFERROR(MATCH(ROW()-6,'２個別表'!$FI$11:$FI$510,0),"")</f>
        <v/>
      </c>
      <c r="C29" s="689" t="str">
        <f ca="1">IFERROR(INDEX(('２個別表'!$Q$11:$Q$510,'２個別表'!R$11:R$510),MATCH($B29,'２個別表'!$Q$11:$Q$510,0),1,2),"")</f>
        <v/>
      </c>
      <c r="D29" s="689" t="str">
        <f ca="1">IFERROR(INDEX(('２個別表'!$Q$11:$Q$510,'２個別表'!S$11:S$510),MATCH($B29,'２個別表'!$Q$11:$Q$510,0),1,2),"")</f>
        <v/>
      </c>
      <c r="E29" s="689" t="str">
        <f ca="1">IFERROR(INDEX(('２個別表'!$Q$11:$Q$510,'２個別表'!T$11:T$510),MATCH($B29,'２個別表'!$Q$11:$Q$510,0),1,2),"")</f>
        <v/>
      </c>
      <c r="F29" s="689" t="str">
        <f ca="1">IFERROR(INDEX(('２個別表'!$Q$11:$Q$510,'２個別表'!Y$11:Y$510),MATCH($B29,'２個別表'!$Q$11:$Q$510,0),1,2),"")</f>
        <v/>
      </c>
      <c r="G29" s="685" t="str">
        <f ca="1">IFERROR(INDEX(('２個別表'!$Q$11:$Q$510,'２個別表'!Z$11:Z$510),MATCH($B29,'２個別表'!$Q$11:$Q$510,0),1,2),"")</f>
        <v/>
      </c>
      <c r="H29" s="685" t="str" cm="1">
        <f t="array" aca="1" ref="H29" ca="1">IFERROR(IF(INDIRECT("'("&amp;T29&amp;")'!AE"&amp;5)="","",INDIRECT("'("&amp;T29&amp;")'!AE"&amp;5)),"")</f>
        <v/>
      </c>
      <c r="I29" s="688" t="str">
        <f ca="1">IFERROR(INDEX(('２個別表'!$Q$11:$Q$510,'２個別表'!AT$11:AT$510),MATCH($B29,'２個別表'!$Q$11:$Q$510,0),1,2),"")</f>
        <v/>
      </c>
      <c r="J29" s="675" t="str">
        <f t="shared" ca="1" si="0"/>
        <v/>
      </c>
      <c r="K29" s="676" t="str">
        <f ca="1">IFERROR(IF(J29="■",INDEX(('２個別表'!$Q$11:$Q$510,'２個別表'!BW$11:BW$510),MATCH($B29,'２個別表'!$Q$11:$Q$510,0),1,2),""),"")</f>
        <v/>
      </c>
      <c r="L29" s="683" t="str">
        <f ca="1">IFERROR(IF(J29="■",INDEX(('２個別表'!$Q$11:$Q$510,'２個別表'!BX$11:BX$510),MATCH($B29,'２個別表'!$Q$11:$Q$510,0),1,2),""),"")</f>
        <v/>
      </c>
      <c r="M29" s="684" t="str">
        <f t="shared" ca="1" si="1"/>
        <v/>
      </c>
      <c r="N29" s="677" t="str">
        <f t="shared" ca="1" si="2"/>
        <v/>
      </c>
      <c r="O29" s="676" t="str">
        <f ca="1">IFERROR(IF(N29="■",INDEX(('２個別表'!$Q$11:$Q$510,'２個別表'!BW$11:BW$510),MATCH($B29,'２個別表'!$Q$11:$Q$510,0),1,2),""),"")</f>
        <v/>
      </c>
      <c r="P29" s="683" t="str">
        <f ca="1">IFERROR(IF(N29="■",INDEX(('２個別表'!$Q$11:$Q$510,'２個別表'!BX$11:BX$510),MATCH($B29,'２個別表'!$Q$11:$Q$510,0),1,2),""),"")</f>
        <v/>
      </c>
      <c r="Q29" s="682" t="str">
        <f t="shared" ca="1" si="3"/>
        <v/>
      </c>
      <c r="S29" s="674">
        <v>23</v>
      </c>
      <c r="T29" s="674" t="str">
        <f ca="1">IFERROR(INDEX(('２個別表'!$Q$11:$Q$510,'２個別表'!EO$11:EO$510),MATCH($B29,'２個別表'!$Q$11:$Q$510,0),1,2),"")</f>
        <v/>
      </c>
      <c r="U29" s="674" t="str">
        <f ca="1">IFERROR(INDEX(('２個別表'!$Q$11:$Q$510,'２個別表'!EP$11:EP$510),MATCH($B29,'２個別表'!$Q$11:$Q$510,0),1,2),"")</f>
        <v/>
      </c>
    </row>
    <row r="30" spans="2:21" ht="31.5" hidden="1" customHeight="1">
      <c r="B30" s="689" t="str">
        <f ca="1">IFERROR(MATCH(ROW()-6,'２個別表'!$FI$11:$FI$510,0),"")</f>
        <v/>
      </c>
      <c r="C30" s="689" t="str">
        <f ca="1">IFERROR(INDEX(('２個別表'!$Q$11:$Q$510,'２個別表'!R$11:R$510),MATCH($B30,'２個別表'!$Q$11:$Q$510,0),1,2),"")</f>
        <v/>
      </c>
      <c r="D30" s="689" t="str">
        <f ca="1">IFERROR(INDEX(('２個別表'!$Q$11:$Q$510,'２個別表'!S$11:S$510),MATCH($B30,'２個別表'!$Q$11:$Q$510,0),1,2),"")</f>
        <v/>
      </c>
      <c r="E30" s="689" t="str">
        <f ca="1">IFERROR(INDEX(('２個別表'!$Q$11:$Q$510,'２個別表'!T$11:T$510),MATCH($B30,'２個別表'!$Q$11:$Q$510,0),1,2),"")</f>
        <v/>
      </c>
      <c r="F30" s="689" t="str">
        <f ca="1">IFERROR(INDEX(('２個別表'!$Q$11:$Q$510,'２個別表'!Y$11:Y$510),MATCH($B30,'２個別表'!$Q$11:$Q$510,0),1,2),"")</f>
        <v/>
      </c>
      <c r="G30" s="685" t="str">
        <f ca="1">IFERROR(INDEX(('２個別表'!$Q$11:$Q$510,'２個別表'!Z$11:Z$510),MATCH($B30,'２個別表'!$Q$11:$Q$510,0),1,2),"")</f>
        <v/>
      </c>
      <c r="H30" s="685" t="str" cm="1">
        <f t="array" aca="1" ref="H30" ca="1">IFERROR(IF(INDIRECT("'("&amp;T30&amp;")'!AE"&amp;5)="","",INDIRECT("'("&amp;T30&amp;")'!AE"&amp;5)),"")</f>
        <v/>
      </c>
      <c r="I30" s="688" t="str">
        <f ca="1">IFERROR(INDEX(('２個別表'!$Q$11:$Q$510,'２個別表'!AT$11:AT$510),MATCH($B30,'２個別表'!$Q$11:$Q$510,0),1,2),"")</f>
        <v/>
      </c>
      <c r="J30" s="675" t="str">
        <f t="shared" ca="1" si="0"/>
        <v/>
      </c>
      <c r="K30" s="676" t="str">
        <f ca="1">IFERROR(IF(J30="■",INDEX(('２個別表'!$Q$11:$Q$510,'２個別表'!BW$11:BW$510),MATCH($B30,'２個別表'!$Q$11:$Q$510,0),1,2),""),"")</f>
        <v/>
      </c>
      <c r="L30" s="683" t="str">
        <f ca="1">IFERROR(IF(J30="■",INDEX(('２個別表'!$Q$11:$Q$510,'２個別表'!BX$11:BX$510),MATCH($B30,'２個別表'!$Q$11:$Q$510,0),1,2),""),"")</f>
        <v/>
      </c>
      <c r="M30" s="684" t="str">
        <f t="shared" ca="1" si="1"/>
        <v/>
      </c>
      <c r="N30" s="677" t="str">
        <f t="shared" ca="1" si="2"/>
        <v/>
      </c>
      <c r="O30" s="676" t="str">
        <f ca="1">IFERROR(IF(N30="■",INDEX(('２個別表'!$Q$11:$Q$510,'２個別表'!BW$11:BW$510),MATCH($B30,'２個別表'!$Q$11:$Q$510,0),1,2),""),"")</f>
        <v/>
      </c>
      <c r="P30" s="683" t="str">
        <f ca="1">IFERROR(IF(N30="■",INDEX(('２個別表'!$Q$11:$Q$510,'２個別表'!BX$11:BX$510),MATCH($B30,'２個別表'!$Q$11:$Q$510,0),1,2),""),"")</f>
        <v/>
      </c>
      <c r="Q30" s="682" t="str">
        <f t="shared" ca="1" si="3"/>
        <v/>
      </c>
      <c r="S30" s="674">
        <v>24</v>
      </c>
      <c r="T30" s="674" t="str">
        <f ca="1">IFERROR(INDEX(('２個別表'!$Q$11:$Q$510,'２個別表'!EO$11:EO$510),MATCH($B30,'２個別表'!$Q$11:$Q$510,0),1,2),"")</f>
        <v/>
      </c>
      <c r="U30" s="674" t="str">
        <f ca="1">IFERROR(INDEX(('２個別表'!$Q$11:$Q$510,'２個別表'!EP$11:EP$510),MATCH($B30,'２個別表'!$Q$11:$Q$510,0),1,2),"")</f>
        <v/>
      </c>
    </row>
    <row r="31" spans="2:21" ht="31.5" hidden="1" customHeight="1">
      <c r="B31" s="689" t="str">
        <f ca="1">IFERROR(MATCH(ROW()-6,'２個別表'!$FI$11:$FI$510,0),"")</f>
        <v/>
      </c>
      <c r="C31" s="689" t="str">
        <f ca="1">IFERROR(INDEX(('２個別表'!$Q$11:$Q$510,'２個別表'!R$11:R$510),MATCH($B31,'２個別表'!$Q$11:$Q$510,0),1,2),"")</f>
        <v/>
      </c>
      <c r="D31" s="689" t="str">
        <f ca="1">IFERROR(INDEX(('２個別表'!$Q$11:$Q$510,'２個別表'!S$11:S$510),MATCH($B31,'２個別表'!$Q$11:$Q$510,0),1,2),"")</f>
        <v/>
      </c>
      <c r="E31" s="689" t="str">
        <f ca="1">IFERROR(INDEX(('２個別表'!$Q$11:$Q$510,'２個別表'!T$11:T$510),MATCH($B31,'２個別表'!$Q$11:$Q$510,0),1,2),"")</f>
        <v/>
      </c>
      <c r="F31" s="689" t="str">
        <f ca="1">IFERROR(INDEX(('２個別表'!$Q$11:$Q$510,'２個別表'!Y$11:Y$510),MATCH($B31,'２個別表'!$Q$11:$Q$510,0),1,2),"")</f>
        <v/>
      </c>
      <c r="G31" s="685" t="str">
        <f ca="1">IFERROR(INDEX(('２個別表'!$Q$11:$Q$510,'２個別表'!Z$11:Z$510),MATCH($B31,'２個別表'!$Q$11:$Q$510,0),1,2),"")</f>
        <v/>
      </c>
      <c r="H31" s="685" t="str" cm="1">
        <f t="array" aca="1" ref="H31" ca="1">IFERROR(IF(INDIRECT("'("&amp;T31&amp;")'!AE"&amp;5)="","",INDIRECT("'("&amp;T31&amp;")'!AE"&amp;5)),"")</f>
        <v/>
      </c>
      <c r="I31" s="688" t="str">
        <f ca="1">IFERROR(INDEX(('２個別表'!$Q$11:$Q$510,'２個別表'!AT$11:AT$510),MATCH($B31,'２個別表'!$Q$11:$Q$510,0),1,2),"")</f>
        <v/>
      </c>
      <c r="J31" s="675" t="str">
        <f t="shared" ca="1" si="0"/>
        <v/>
      </c>
      <c r="K31" s="676" t="str">
        <f ca="1">IFERROR(IF(J31="■",INDEX(('２個別表'!$Q$11:$Q$510,'２個別表'!BW$11:BW$510),MATCH($B31,'２個別表'!$Q$11:$Q$510,0),1,2),""),"")</f>
        <v/>
      </c>
      <c r="L31" s="683" t="str">
        <f ca="1">IFERROR(IF(J31="■",INDEX(('２個別表'!$Q$11:$Q$510,'２個別表'!BX$11:BX$510),MATCH($B31,'２個別表'!$Q$11:$Q$510,0),1,2),""),"")</f>
        <v/>
      </c>
      <c r="M31" s="684" t="str">
        <f t="shared" ca="1" si="1"/>
        <v/>
      </c>
      <c r="N31" s="677" t="str">
        <f t="shared" ca="1" si="2"/>
        <v/>
      </c>
      <c r="O31" s="676" t="str">
        <f ca="1">IFERROR(IF(N31="■",INDEX(('２個別表'!$Q$11:$Q$510,'２個別表'!BW$11:BW$510),MATCH($B31,'２個別表'!$Q$11:$Q$510,0),1,2),""),"")</f>
        <v/>
      </c>
      <c r="P31" s="683" t="str">
        <f ca="1">IFERROR(IF(N31="■",INDEX(('２個別表'!$Q$11:$Q$510,'２個別表'!BX$11:BX$510),MATCH($B31,'２個別表'!$Q$11:$Q$510,0),1,2),""),"")</f>
        <v/>
      </c>
      <c r="Q31" s="682" t="str">
        <f t="shared" ca="1" si="3"/>
        <v/>
      </c>
      <c r="S31" s="674">
        <v>25</v>
      </c>
      <c r="T31" s="674" t="str">
        <f ca="1">IFERROR(INDEX(('２個別表'!$Q$11:$Q$510,'２個別表'!EO$11:EO$510),MATCH($B31,'２個別表'!$Q$11:$Q$510,0),1,2),"")</f>
        <v/>
      </c>
      <c r="U31" s="674" t="str">
        <f ca="1">IFERROR(INDEX(('２個別表'!$Q$11:$Q$510,'２個別表'!EP$11:EP$510),MATCH($B31,'２個別表'!$Q$11:$Q$510,0),1,2),"")</f>
        <v/>
      </c>
    </row>
    <row r="32" spans="2:21" ht="31.5" hidden="1" customHeight="1">
      <c r="B32" s="689" t="str">
        <f ca="1">IFERROR(MATCH(ROW()-6,'２個別表'!$FI$11:$FI$510,0),"")</f>
        <v/>
      </c>
      <c r="C32" s="689" t="str">
        <f ca="1">IFERROR(INDEX(('２個別表'!$Q$11:$Q$510,'２個別表'!R$11:R$510),MATCH($B32,'２個別表'!$Q$11:$Q$510,0),1,2),"")</f>
        <v/>
      </c>
      <c r="D32" s="689" t="str">
        <f ca="1">IFERROR(INDEX(('２個別表'!$Q$11:$Q$510,'２個別表'!S$11:S$510),MATCH($B32,'２個別表'!$Q$11:$Q$510,0),1,2),"")</f>
        <v/>
      </c>
      <c r="E32" s="689" t="str">
        <f ca="1">IFERROR(INDEX(('２個別表'!$Q$11:$Q$510,'２個別表'!T$11:T$510),MATCH($B32,'２個別表'!$Q$11:$Q$510,0),1,2),"")</f>
        <v/>
      </c>
      <c r="F32" s="689" t="str">
        <f ca="1">IFERROR(INDEX(('２個別表'!$Q$11:$Q$510,'２個別表'!Y$11:Y$510),MATCH($B32,'２個別表'!$Q$11:$Q$510,0),1,2),"")</f>
        <v/>
      </c>
      <c r="G32" s="685" t="str">
        <f ca="1">IFERROR(INDEX(('２個別表'!$Q$11:$Q$510,'２個別表'!Z$11:Z$510),MATCH($B32,'２個別表'!$Q$11:$Q$510,0),1,2),"")</f>
        <v/>
      </c>
      <c r="H32" s="685" t="str" cm="1">
        <f t="array" aca="1" ref="H32" ca="1">IFERROR(IF(INDIRECT("'("&amp;T32&amp;")'!AE"&amp;5)="","",INDIRECT("'("&amp;T32&amp;")'!AE"&amp;5)),"")</f>
        <v/>
      </c>
      <c r="I32" s="688" t="str">
        <f ca="1">IFERROR(INDEX(('２個別表'!$Q$11:$Q$510,'２個別表'!AT$11:AT$510),MATCH($B32,'２個別表'!$Q$11:$Q$510,0),1,2),"")</f>
        <v/>
      </c>
      <c r="J32" s="675" t="str">
        <f t="shared" ca="1" si="0"/>
        <v/>
      </c>
      <c r="K32" s="676" t="str">
        <f ca="1">IFERROR(IF(J32="■",INDEX(('２個別表'!$Q$11:$Q$510,'２個別表'!BW$11:BW$510),MATCH($B32,'２個別表'!$Q$11:$Q$510,0),1,2),""),"")</f>
        <v/>
      </c>
      <c r="L32" s="683" t="str">
        <f ca="1">IFERROR(IF(J32="■",INDEX(('２個別表'!$Q$11:$Q$510,'２個別表'!BX$11:BX$510),MATCH($B32,'２個別表'!$Q$11:$Q$510,0),1,2),""),"")</f>
        <v/>
      </c>
      <c r="M32" s="684" t="str">
        <f t="shared" ca="1" si="1"/>
        <v/>
      </c>
      <c r="N32" s="677" t="str">
        <f t="shared" ca="1" si="2"/>
        <v/>
      </c>
      <c r="O32" s="676" t="str">
        <f ca="1">IFERROR(IF(N32="■",INDEX(('２個別表'!$Q$11:$Q$510,'２個別表'!BW$11:BW$510),MATCH($B32,'２個別表'!$Q$11:$Q$510,0),1,2),""),"")</f>
        <v/>
      </c>
      <c r="P32" s="683" t="str">
        <f ca="1">IFERROR(IF(N32="■",INDEX(('２個別表'!$Q$11:$Q$510,'２個別表'!BX$11:BX$510),MATCH($B32,'２個別表'!$Q$11:$Q$510,0),1,2),""),"")</f>
        <v/>
      </c>
      <c r="Q32" s="682" t="str">
        <f t="shared" ca="1" si="3"/>
        <v/>
      </c>
      <c r="S32" s="674">
        <v>26</v>
      </c>
      <c r="T32" s="674" t="str">
        <f ca="1">IFERROR(INDEX(('２個別表'!$Q$11:$Q$510,'２個別表'!EO$11:EO$510),MATCH($B32,'２個別表'!$Q$11:$Q$510,0),1,2),"")</f>
        <v/>
      </c>
      <c r="U32" s="674" t="str">
        <f ca="1">IFERROR(INDEX(('２個別表'!$Q$11:$Q$510,'２個別表'!EP$11:EP$510),MATCH($B32,'２個別表'!$Q$11:$Q$510,0),1,2),"")</f>
        <v/>
      </c>
    </row>
    <row r="33" spans="2:21" ht="31.5" hidden="1" customHeight="1">
      <c r="B33" s="689" t="str">
        <f ca="1">IFERROR(MATCH(ROW()-6,'２個別表'!$FI$11:$FI$510,0),"")</f>
        <v/>
      </c>
      <c r="C33" s="689" t="str">
        <f ca="1">IFERROR(INDEX(('２個別表'!$Q$11:$Q$510,'２個別表'!R$11:R$510),MATCH($B33,'２個別表'!$Q$11:$Q$510,0),1,2),"")</f>
        <v/>
      </c>
      <c r="D33" s="689" t="str">
        <f ca="1">IFERROR(INDEX(('２個別表'!$Q$11:$Q$510,'２個別表'!S$11:S$510),MATCH($B33,'２個別表'!$Q$11:$Q$510,0),1,2),"")</f>
        <v/>
      </c>
      <c r="E33" s="689" t="str">
        <f ca="1">IFERROR(INDEX(('２個別表'!$Q$11:$Q$510,'２個別表'!T$11:T$510),MATCH($B33,'２個別表'!$Q$11:$Q$510,0),1,2),"")</f>
        <v/>
      </c>
      <c r="F33" s="689" t="str">
        <f ca="1">IFERROR(INDEX(('２個別表'!$Q$11:$Q$510,'２個別表'!Y$11:Y$510),MATCH($B33,'２個別表'!$Q$11:$Q$510,0),1,2),"")</f>
        <v/>
      </c>
      <c r="G33" s="685" t="str">
        <f ca="1">IFERROR(INDEX(('２個別表'!$Q$11:$Q$510,'２個別表'!Z$11:Z$510),MATCH($B33,'２個別表'!$Q$11:$Q$510,0),1,2),"")</f>
        <v/>
      </c>
      <c r="H33" s="685" t="str" cm="1">
        <f t="array" aca="1" ref="H33" ca="1">IFERROR(IF(INDIRECT("'("&amp;T33&amp;")'!AE"&amp;5)="","",INDIRECT("'("&amp;T33&amp;")'!AE"&amp;5)),"")</f>
        <v/>
      </c>
      <c r="I33" s="688" t="str">
        <f ca="1">IFERROR(INDEX(('２個別表'!$Q$11:$Q$510,'２個別表'!AT$11:AT$510),MATCH($B33,'２個別表'!$Q$11:$Q$510,0),1,2),"")</f>
        <v/>
      </c>
      <c r="J33" s="675" t="str">
        <f t="shared" ca="1" si="0"/>
        <v/>
      </c>
      <c r="K33" s="676" t="str">
        <f ca="1">IFERROR(IF(J33="■",INDEX(('２個別表'!$Q$11:$Q$510,'２個別表'!BW$11:BW$510),MATCH($B33,'２個別表'!$Q$11:$Q$510,0),1,2),""),"")</f>
        <v/>
      </c>
      <c r="L33" s="683" t="str">
        <f ca="1">IFERROR(IF(J33="■",INDEX(('２個別表'!$Q$11:$Q$510,'２個別表'!BX$11:BX$510),MATCH($B33,'２個別表'!$Q$11:$Q$510,0),1,2),""),"")</f>
        <v/>
      </c>
      <c r="M33" s="684" t="str">
        <f t="shared" ca="1" si="1"/>
        <v/>
      </c>
      <c r="N33" s="677" t="str">
        <f t="shared" ca="1" si="2"/>
        <v/>
      </c>
      <c r="O33" s="676" t="str">
        <f ca="1">IFERROR(IF(N33="■",INDEX(('２個別表'!$Q$11:$Q$510,'２個別表'!BW$11:BW$510),MATCH($B33,'２個別表'!$Q$11:$Q$510,0),1,2),""),"")</f>
        <v/>
      </c>
      <c r="P33" s="683" t="str">
        <f ca="1">IFERROR(IF(N33="■",INDEX(('２個別表'!$Q$11:$Q$510,'２個別表'!BX$11:BX$510),MATCH($B33,'２個別表'!$Q$11:$Q$510,0),1,2),""),"")</f>
        <v/>
      </c>
      <c r="Q33" s="682" t="str">
        <f t="shared" ca="1" si="3"/>
        <v/>
      </c>
      <c r="S33" s="674">
        <v>27</v>
      </c>
      <c r="T33" s="674" t="str">
        <f ca="1">IFERROR(INDEX(('２個別表'!$Q$11:$Q$510,'２個別表'!EO$11:EO$510),MATCH($B33,'２個別表'!$Q$11:$Q$510,0),1,2),"")</f>
        <v/>
      </c>
      <c r="U33" s="674" t="str">
        <f ca="1">IFERROR(INDEX(('２個別表'!$Q$11:$Q$510,'２個別表'!EP$11:EP$510),MATCH($B33,'２個別表'!$Q$11:$Q$510,0),1,2),"")</f>
        <v/>
      </c>
    </row>
    <row r="34" spans="2:21" ht="31.5" hidden="1" customHeight="1">
      <c r="B34" s="689" t="str">
        <f ca="1">IFERROR(MATCH(ROW()-6,'２個別表'!$FI$11:$FI$510,0),"")</f>
        <v/>
      </c>
      <c r="C34" s="689" t="str">
        <f ca="1">IFERROR(INDEX(('２個別表'!$Q$11:$Q$510,'２個別表'!R$11:R$510),MATCH($B34,'２個別表'!$Q$11:$Q$510,0),1,2),"")</f>
        <v/>
      </c>
      <c r="D34" s="689" t="str">
        <f ca="1">IFERROR(INDEX(('２個別表'!$Q$11:$Q$510,'２個別表'!S$11:S$510),MATCH($B34,'２個別表'!$Q$11:$Q$510,0),1,2),"")</f>
        <v/>
      </c>
      <c r="E34" s="689" t="str">
        <f ca="1">IFERROR(INDEX(('２個別表'!$Q$11:$Q$510,'２個別表'!T$11:T$510),MATCH($B34,'２個別表'!$Q$11:$Q$510,0),1,2),"")</f>
        <v/>
      </c>
      <c r="F34" s="689" t="str">
        <f ca="1">IFERROR(INDEX(('２個別表'!$Q$11:$Q$510,'２個別表'!Y$11:Y$510),MATCH($B34,'２個別表'!$Q$11:$Q$510,0),1,2),"")</f>
        <v/>
      </c>
      <c r="G34" s="685" t="str">
        <f ca="1">IFERROR(INDEX(('２個別表'!$Q$11:$Q$510,'２個別表'!Z$11:Z$510),MATCH($B34,'２個別表'!$Q$11:$Q$510,0),1,2),"")</f>
        <v/>
      </c>
      <c r="H34" s="685" t="str" cm="1">
        <f t="array" aca="1" ref="H34" ca="1">IFERROR(IF(INDIRECT("'("&amp;T34&amp;")'!AE"&amp;5)="","",INDIRECT("'("&amp;T34&amp;")'!AE"&amp;5)),"")</f>
        <v/>
      </c>
      <c r="I34" s="688" t="str">
        <f ca="1">IFERROR(INDEX(('２個別表'!$Q$11:$Q$510,'２個別表'!AT$11:AT$510),MATCH($B34,'２個別表'!$Q$11:$Q$510,0),1,2),"")</f>
        <v/>
      </c>
      <c r="J34" s="675" t="str">
        <f t="shared" ca="1" si="0"/>
        <v/>
      </c>
      <c r="K34" s="676" t="str">
        <f ca="1">IFERROR(IF(J34="■",INDEX(('２個別表'!$Q$11:$Q$510,'２個別表'!BW$11:BW$510),MATCH($B34,'２個別表'!$Q$11:$Q$510,0),1,2),""),"")</f>
        <v/>
      </c>
      <c r="L34" s="683" t="str">
        <f ca="1">IFERROR(IF(J34="■",INDEX(('２個別表'!$Q$11:$Q$510,'２個別表'!BX$11:BX$510),MATCH($B34,'２個別表'!$Q$11:$Q$510,0),1,2),""),"")</f>
        <v/>
      </c>
      <c r="M34" s="684" t="str">
        <f t="shared" ca="1" si="1"/>
        <v/>
      </c>
      <c r="N34" s="677" t="str">
        <f t="shared" ca="1" si="2"/>
        <v/>
      </c>
      <c r="O34" s="676" t="str">
        <f ca="1">IFERROR(IF(N34="■",INDEX(('２個別表'!$Q$11:$Q$510,'２個別表'!BW$11:BW$510),MATCH($B34,'２個別表'!$Q$11:$Q$510,0),1,2),""),"")</f>
        <v/>
      </c>
      <c r="P34" s="683" t="str">
        <f ca="1">IFERROR(IF(N34="■",INDEX(('２個別表'!$Q$11:$Q$510,'２個別表'!BX$11:BX$510),MATCH($B34,'２個別表'!$Q$11:$Q$510,0),1,2),""),"")</f>
        <v/>
      </c>
      <c r="Q34" s="682" t="str">
        <f t="shared" ca="1" si="3"/>
        <v/>
      </c>
      <c r="S34" s="674">
        <v>28</v>
      </c>
      <c r="T34" s="674" t="str">
        <f ca="1">IFERROR(INDEX(('２個別表'!$Q$11:$Q$510,'２個別表'!EO$11:EO$510),MATCH($B34,'２個別表'!$Q$11:$Q$510,0),1,2),"")</f>
        <v/>
      </c>
      <c r="U34" s="674" t="str">
        <f ca="1">IFERROR(INDEX(('２個別表'!$Q$11:$Q$510,'２個別表'!EP$11:EP$510),MATCH($B34,'２個別表'!$Q$11:$Q$510,0),1,2),"")</f>
        <v/>
      </c>
    </row>
    <row r="35" spans="2:21" ht="31.5" hidden="1" customHeight="1">
      <c r="B35" s="689" t="str">
        <f ca="1">IFERROR(MATCH(ROW()-6,'２個別表'!$FI$11:$FI$510,0),"")</f>
        <v/>
      </c>
      <c r="C35" s="689" t="str">
        <f ca="1">IFERROR(INDEX(('２個別表'!$Q$11:$Q$510,'２個別表'!R$11:R$510),MATCH($B35,'２個別表'!$Q$11:$Q$510,0),1,2),"")</f>
        <v/>
      </c>
      <c r="D35" s="689" t="str">
        <f ca="1">IFERROR(INDEX(('２個別表'!$Q$11:$Q$510,'２個別表'!S$11:S$510),MATCH($B35,'２個別表'!$Q$11:$Q$510,0),1,2),"")</f>
        <v/>
      </c>
      <c r="E35" s="689" t="str">
        <f ca="1">IFERROR(INDEX(('２個別表'!$Q$11:$Q$510,'２個別表'!T$11:T$510),MATCH($B35,'２個別表'!$Q$11:$Q$510,0),1,2),"")</f>
        <v/>
      </c>
      <c r="F35" s="689" t="str">
        <f ca="1">IFERROR(INDEX(('２個別表'!$Q$11:$Q$510,'２個別表'!Y$11:Y$510),MATCH($B35,'２個別表'!$Q$11:$Q$510,0),1,2),"")</f>
        <v/>
      </c>
      <c r="G35" s="685" t="str">
        <f ca="1">IFERROR(INDEX(('２個別表'!$Q$11:$Q$510,'２個別表'!Z$11:Z$510),MATCH($B35,'２個別表'!$Q$11:$Q$510,0),1,2),"")</f>
        <v/>
      </c>
      <c r="H35" s="685" t="str" cm="1">
        <f t="array" aca="1" ref="H35" ca="1">IFERROR(IF(INDIRECT("'("&amp;T35&amp;")'!AE"&amp;5)="","",INDIRECT("'("&amp;T35&amp;")'!AE"&amp;5)),"")</f>
        <v/>
      </c>
      <c r="I35" s="688" t="str">
        <f ca="1">IFERROR(INDEX(('２個別表'!$Q$11:$Q$510,'２個別表'!AT$11:AT$510),MATCH($B35,'２個別表'!$Q$11:$Q$510,0),1,2),"")</f>
        <v/>
      </c>
      <c r="J35" s="675" t="str">
        <f t="shared" ca="1" si="0"/>
        <v/>
      </c>
      <c r="K35" s="676" t="str">
        <f ca="1">IFERROR(IF(J35="■",INDEX(('２個別表'!$Q$11:$Q$510,'２個別表'!BW$11:BW$510),MATCH($B35,'２個別表'!$Q$11:$Q$510,0),1,2),""),"")</f>
        <v/>
      </c>
      <c r="L35" s="683" t="str">
        <f ca="1">IFERROR(IF(J35="■",INDEX(('２個別表'!$Q$11:$Q$510,'２個別表'!BX$11:BX$510),MATCH($B35,'２個別表'!$Q$11:$Q$510,0),1,2),""),"")</f>
        <v/>
      </c>
      <c r="M35" s="684" t="str">
        <f t="shared" ca="1" si="1"/>
        <v/>
      </c>
      <c r="N35" s="677" t="str">
        <f t="shared" ca="1" si="2"/>
        <v/>
      </c>
      <c r="O35" s="676" t="str">
        <f ca="1">IFERROR(IF(N35="■",INDEX(('２個別表'!$Q$11:$Q$510,'２個別表'!BW$11:BW$510),MATCH($B35,'２個別表'!$Q$11:$Q$510,0),1,2),""),"")</f>
        <v/>
      </c>
      <c r="P35" s="683" t="str">
        <f ca="1">IFERROR(IF(N35="■",INDEX(('２個別表'!$Q$11:$Q$510,'２個別表'!BX$11:BX$510),MATCH($B35,'２個別表'!$Q$11:$Q$510,0),1,2),""),"")</f>
        <v/>
      </c>
      <c r="Q35" s="682" t="str">
        <f t="shared" ca="1" si="3"/>
        <v/>
      </c>
      <c r="S35" s="674">
        <v>29</v>
      </c>
      <c r="T35" s="674" t="str">
        <f ca="1">IFERROR(INDEX(('２個別表'!$Q$11:$Q$510,'２個別表'!EO$11:EO$510),MATCH($B35,'２個別表'!$Q$11:$Q$510,0),1,2),"")</f>
        <v/>
      </c>
      <c r="U35" s="674" t="str">
        <f ca="1">IFERROR(INDEX(('２個別表'!$Q$11:$Q$510,'２個別表'!EP$11:EP$510),MATCH($B35,'２個別表'!$Q$11:$Q$510,0),1,2),"")</f>
        <v/>
      </c>
    </row>
    <row r="36" spans="2:21" ht="31.5" hidden="1" customHeight="1">
      <c r="B36" s="689" t="str">
        <f ca="1">IFERROR(MATCH(ROW()-6,'２個別表'!$FI$11:$FI$510,0),"")</f>
        <v/>
      </c>
      <c r="C36" s="689" t="str">
        <f ca="1">IFERROR(INDEX(('２個別表'!$Q$11:$Q$510,'２個別表'!R$11:R$510),MATCH($B36,'２個別表'!$Q$11:$Q$510,0),1,2),"")</f>
        <v/>
      </c>
      <c r="D36" s="689" t="str">
        <f ca="1">IFERROR(INDEX(('２個別表'!$Q$11:$Q$510,'２個別表'!S$11:S$510),MATCH($B36,'２個別表'!$Q$11:$Q$510,0),1,2),"")</f>
        <v/>
      </c>
      <c r="E36" s="689" t="str">
        <f ca="1">IFERROR(INDEX(('２個別表'!$Q$11:$Q$510,'２個別表'!T$11:T$510),MATCH($B36,'２個別表'!$Q$11:$Q$510,0),1,2),"")</f>
        <v/>
      </c>
      <c r="F36" s="689" t="str">
        <f ca="1">IFERROR(INDEX(('２個別表'!$Q$11:$Q$510,'２個別表'!Y$11:Y$510),MATCH($B36,'２個別表'!$Q$11:$Q$510,0),1,2),"")</f>
        <v/>
      </c>
      <c r="G36" s="685" t="str">
        <f ca="1">IFERROR(INDEX(('２個別表'!$Q$11:$Q$510,'２個別表'!Z$11:Z$510),MATCH($B36,'２個別表'!$Q$11:$Q$510,0),1,2),"")</f>
        <v/>
      </c>
      <c r="H36" s="685" t="str" cm="1">
        <f t="array" aca="1" ref="H36" ca="1">IFERROR(IF(INDIRECT("'("&amp;T36&amp;")'!AE"&amp;5)="","",INDIRECT("'("&amp;T36&amp;")'!AE"&amp;5)),"")</f>
        <v/>
      </c>
      <c r="I36" s="688" t="str">
        <f ca="1">IFERROR(INDEX(('２個別表'!$Q$11:$Q$510,'２個別表'!AT$11:AT$510),MATCH($B36,'２個別表'!$Q$11:$Q$510,0),1,2),"")</f>
        <v/>
      </c>
      <c r="J36" s="675" t="str">
        <f t="shared" ca="1" si="0"/>
        <v/>
      </c>
      <c r="K36" s="676" t="str">
        <f ca="1">IFERROR(IF(J36="■",INDEX(('２個別表'!$Q$11:$Q$510,'２個別表'!BW$11:BW$510),MATCH($B36,'２個別表'!$Q$11:$Q$510,0),1,2),""),"")</f>
        <v/>
      </c>
      <c r="L36" s="683" t="str">
        <f ca="1">IFERROR(IF(J36="■",INDEX(('２個別表'!$Q$11:$Q$510,'２個別表'!BX$11:BX$510),MATCH($B36,'２個別表'!$Q$11:$Q$510,0),1,2),""),"")</f>
        <v/>
      </c>
      <c r="M36" s="684" t="str">
        <f t="shared" ca="1" si="1"/>
        <v/>
      </c>
      <c r="N36" s="677" t="str">
        <f t="shared" ca="1" si="2"/>
        <v/>
      </c>
      <c r="O36" s="676" t="str">
        <f ca="1">IFERROR(IF(N36="■",INDEX(('２個別表'!$Q$11:$Q$510,'２個別表'!BW$11:BW$510),MATCH($B36,'２個別表'!$Q$11:$Q$510,0),1,2),""),"")</f>
        <v/>
      </c>
      <c r="P36" s="683" t="str">
        <f ca="1">IFERROR(IF(N36="■",INDEX(('２個別表'!$Q$11:$Q$510,'２個別表'!BX$11:BX$510),MATCH($B36,'２個別表'!$Q$11:$Q$510,0),1,2),""),"")</f>
        <v/>
      </c>
      <c r="Q36" s="682" t="str">
        <f t="shared" ca="1" si="3"/>
        <v/>
      </c>
      <c r="S36" s="674">
        <v>30</v>
      </c>
      <c r="T36" s="674" t="str">
        <f ca="1">IFERROR(INDEX(('２個別表'!$Q$11:$Q$510,'２個別表'!EO$11:EO$510),MATCH($B36,'２個別表'!$Q$11:$Q$510,0),1,2),"")</f>
        <v/>
      </c>
      <c r="U36" s="674" t="str">
        <f ca="1">IFERROR(INDEX(('２個別表'!$Q$11:$Q$510,'２個別表'!EP$11:EP$510),MATCH($B36,'２個別表'!$Q$11:$Q$510,0),1,2),"")</f>
        <v/>
      </c>
    </row>
    <row r="37" spans="2:21" ht="31.5" hidden="1" customHeight="1">
      <c r="B37" s="689" t="str">
        <f ca="1">IFERROR(MATCH(ROW()-6,'２個別表'!$FI$11:$FI$510,0),"")</f>
        <v/>
      </c>
      <c r="C37" s="689" t="str">
        <f ca="1">IFERROR(INDEX(('２個別表'!$Q$11:$Q$510,'２個別表'!R$11:R$510),MATCH($B37,'２個別表'!$Q$11:$Q$510,0),1,2),"")</f>
        <v/>
      </c>
      <c r="D37" s="689" t="str">
        <f ca="1">IFERROR(INDEX(('２個別表'!$Q$11:$Q$510,'２個別表'!S$11:S$510),MATCH($B37,'２個別表'!$Q$11:$Q$510,0),1,2),"")</f>
        <v/>
      </c>
      <c r="E37" s="689" t="str">
        <f ca="1">IFERROR(INDEX(('２個別表'!$Q$11:$Q$510,'２個別表'!T$11:T$510),MATCH($B37,'２個別表'!$Q$11:$Q$510,0),1,2),"")</f>
        <v/>
      </c>
      <c r="F37" s="689" t="str">
        <f ca="1">IFERROR(INDEX(('２個別表'!$Q$11:$Q$510,'２個別表'!Y$11:Y$510),MATCH($B37,'２個別表'!$Q$11:$Q$510,0),1,2),"")</f>
        <v/>
      </c>
      <c r="G37" s="685" t="str">
        <f ca="1">IFERROR(INDEX(('２個別表'!$Q$11:$Q$510,'２個別表'!Z$11:Z$510),MATCH($B37,'２個別表'!$Q$11:$Q$510,0),1,2),"")</f>
        <v/>
      </c>
      <c r="H37" s="685" t="str" cm="1">
        <f t="array" aca="1" ref="H37" ca="1">IFERROR(IF(INDIRECT("'("&amp;T37&amp;")'!AE"&amp;5)="","",INDIRECT("'("&amp;T37&amp;")'!AE"&amp;5)),"")</f>
        <v/>
      </c>
      <c r="I37" s="688" t="str">
        <f ca="1">IFERROR(INDEX(('２個別表'!$Q$11:$Q$510,'２個別表'!AT$11:AT$510),MATCH($B37,'２個別表'!$Q$11:$Q$510,0),1,2),"")</f>
        <v/>
      </c>
      <c r="J37" s="675" t="str">
        <f t="shared" ca="1" si="0"/>
        <v/>
      </c>
      <c r="K37" s="676" t="str">
        <f ca="1">IFERROR(IF(J37="■",INDEX(('２個別表'!$Q$11:$Q$510,'２個別表'!BW$11:BW$510),MATCH($B37,'２個別表'!$Q$11:$Q$510,0),1,2),""),"")</f>
        <v/>
      </c>
      <c r="L37" s="683" t="str">
        <f ca="1">IFERROR(IF(J37="■",INDEX(('２個別表'!$Q$11:$Q$510,'２個別表'!BX$11:BX$510),MATCH($B37,'２個別表'!$Q$11:$Q$510,0),1,2),""),"")</f>
        <v/>
      </c>
      <c r="M37" s="684" t="str">
        <f t="shared" ca="1" si="1"/>
        <v/>
      </c>
      <c r="N37" s="677" t="str">
        <f t="shared" ca="1" si="2"/>
        <v/>
      </c>
      <c r="O37" s="676" t="str">
        <f ca="1">IFERROR(IF(N37="■",INDEX(('２個別表'!$Q$11:$Q$510,'２個別表'!BW$11:BW$510),MATCH($B37,'２個別表'!$Q$11:$Q$510,0),1,2),""),"")</f>
        <v/>
      </c>
      <c r="P37" s="683" t="str">
        <f ca="1">IFERROR(IF(N37="■",INDEX(('２個別表'!$Q$11:$Q$510,'２個別表'!BX$11:BX$510),MATCH($B37,'２個別表'!$Q$11:$Q$510,0),1,2),""),"")</f>
        <v/>
      </c>
      <c r="Q37" s="682" t="str">
        <f t="shared" ca="1" si="3"/>
        <v/>
      </c>
      <c r="S37" s="674">
        <v>31</v>
      </c>
      <c r="T37" s="674" t="str">
        <f ca="1">IFERROR(INDEX(('２個別表'!$Q$11:$Q$510,'２個別表'!EO$11:EO$510),MATCH($B37,'２個別表'!$Q$11:$Q$510,0),1,2),"")</f>
        <v/>
      </c>
      <c r="U37" s="674" t="str">
        <f ca="1">IFERROR(INDEX(('２個別表'!$Q$11:$Q$510,'２個別表'!EP$11:EP$510),MATCH($B37,'２個別表'!$Q$11:$Q$510,0),1,2),"")</f>
        <v/>
      </c>
    </row>
    <row r="38" spans="2:21" ht="31.5" hidden="1" customHeight="1">
      <c r="B38" s="689" t="str">
        <f ca="1">IFERROR(MATCH(ROW()-6,'２個別表'!$FI$11:$FI$510,0),"")</f>
        <v/>
      </c>
      <c r="C38" s="689" t="str">
        <f ca="1">IFERROR(INDEX(('２個別表'!$Q$11:$Q$510,'２個別表'!R$11:R$510),MATCH($B38,'２個別表'!$Q$11:$Q$510,0),1,2),"")</f>
        <v/>
      </c>
      <c r="D38" s="689" t="str">
        <f ca="1">IFERROR(INDEX(('２個別表'!$Q$11:$Q$510,'２個別表'!S$11:S$510),MATCH($B38,'２個別表'!$Q$11:$Q$510,0),1,2),"")</f>
        <v/>
      </c>
      <c r="E38" s="689" t="str">
        <f ca="1">IFERROR(INDEX(('２個別表'!$Q$11:$Q$510,'２個別表'!T$11:T$510),MATCH($B38,'２個別表'!$Q$11:$Q$510,0),1,2),"")</f>
        <v/>
      </c>
      <c r="F38" s="689" t="str">
        <f ca="1">IFERROR(INDEX(('２個別表'!$Q$11:$Q$510,'２個別表'!Y$11:Y$510),MATCH($B38,'２個別表'!$Q$11:$Q$510,0),1,2),"")</f>
        <v/>
      </c>
      <c r="G38" s="685" t="str">
        <f ca="1">IFERROR(INDEX(('２個別表'!$Q$11:$Q$510,'２個別表'!Z$11:Z$510),MATCH($B38,'２個別表'!$Q$11:$Q$510,0),1,2),"")</f>
        <v/>
      </c>
      <c r="H38" s="685" t="str" cm="1">
        <f t="array" aca="1" ref="H38" ca="1">IFERROR(IF(INDIRECT("'("&amp;T38&amp;")'!AE"&amp;5)="","",INDIRECT("'("&amp;T38&amp;")'!AE"&amp;5)),"")</f>
        <v/>
      </c>
      <c r="I38" s="688" t="str">
        <f ca="1">IFERROR(INDEX(('２個別表'!$Q$11:$Q$510,'２個別表'!AT$11:AT$510),MATCH($B38,'２個別表'!$Q$11:$Q$510,0),1,2),"")</f>
        <v/>
      </c>
      <c r="J38" s="675" t="str">
        <f t="shared" ca="1" si="0"/>
        <v/>
      </c>
      <c r="K38" s="676" t="str">
        <f ca="1">IFERROR(IF(J38="■",INDEX(('２個別表'!$Q$11:$Q$510,'２個別表'!BW$11:BW$510),MATCH($B38,'２個別表'!$Q$11:$Q$510,0),1,2),""),"")</f>
        <v/>
      </c>
      <c r="L38" s="683" t="str">
        <f ca="1">IFERROR(IF(J38="■",INDEX(('２個別表'!$Q$11:$Q$510,'２個別表'!BX$11:BX$510),MATCH($B38,'２個別表'!$Q$11:$Q$510,0),1,2),""),"")</f>
        <v/>
      </c>
      <c r="M38" s="684" t="str">
        <f t="shared" ca="1" si="1"/>
        <v/>
      </c>
      <c r="N38" s="677" t="str">
        <f t="shared" ca="1" si="2"/>
        <v/>
      </c>
      <c r="O38" s="676" t="str">
        <f ca="1">IFERROR(IF(N38="■",INDEX(('２個別表'!$Q$11:$Q$510,'２個別表'!BW$11:BW$510),MATCH($B38,'２個別表'!$Q$11:$Q$510,0),1,2),""),"")</f>
        <v/>
      </c>
      <c r="P38" s="683" t="str">
        <f ca="1">IFERROR(IF(N38="■",INDEX(('２個別表'!$Q$11:$Q$510,'２個別表'!BX$11:BX$510),MATCH($B38,'２個別表'!$Q$11:$Q$510,0),1,2),""),"")</f>
        <v/>
      </c>
      <c r="Q38" s="682" t="str">
        <f t="shared" ca="1" si="3"/>
        <v/>
      </c>
      <c r="S38" s="674">
        <v>32</v>
      </c>
      <c r="T38" s="674" t="str">
        <f ca="1">IFERROR(INDEX(('２個別表'!$Q$11:$Q$510,'２個別表'!EO$11:EO$510),MATCH($B38,'２個別表'!$Q$11:$Q$510,0),1,2),"")</f>
        <v/>
      </c>
      <c r="U38" s="674" t="str">
        <f ca="1">IFERROR(INDEX(('２個別表'!$Q$11:$Q$510,'２個別表'!EP$11:EP$510),MATCH($B38,'２個別表'!$Q$11:$Q$510,0),1,2),"")</f>
        <v/>
      </c>
    </row>
    <row r="39" spans="2:21" ht="31.5" hidden="1" customHeight="1">
      <c r="B39" s="689" t="str">
        <f ca="1">IFERROR(MATCH(ROW()-6,'２個別表'!$FI$11:$FI$510,0),"")</f>
        <v/>
      </c>
      <c r="C39" s="689" t="str">
        <f ca="1">IFERROR(INDEX(('２個別表'!$Q$11:$Q$510,'２個別表'!R$11:R$510),MATCH($B39,'２個別表'!$Q$11:$Q$510,0),1,2),"")</f>
        <v/>
      </c>
      <c r="D39" s="689" t="str">
        <f ca="1">IFERROR(INDEX(('２個別表'!$Q$11:$Q$510,'２個別表'!S$11:S$510),MATCH($B39,'２個別表'!$Q$11:$Q$510,0),1,2),"")</f>
        <v/>
      </c>
      <c r="E39" s="689" t="str">
        <f ca="1">IFERROR(INDEX(('２個別表'!$Q$11:$Q$510,'２個別表'!T$11:T$510),MATCH($B39,'２個別表'!$Q$11:$Q$510,0),1,2),"")</f>
        <v/>
      </c>
      <c r="F39" s="689" t="str">
        <f ca="1">IFERROR(INDEX(('２個別表'!$Q$11:$Q$510,'２個別表'!Y$11:Y$510),MATCH($B39,'２個別表'!$Q$11:$Q$510,0),1,2),"")</f>
        <v/>
      </c>
      <c r="G39" s="685" t="str">
        <f ca="1">IFERROR(INDEX(('２個別表'!$Q$11:$Q$510,'２個別表'!Z$11:Z$510),MATCH($B39,'２個別表'!$Q$11:$Q$510,0),1,2),"")</f>
        <v/>
      </c>
      <c r="H39" s="685" t="str" cm="1">
        <f t="array" aca="1" ref="H39" ca="1">IFERROR(IF(INDIRECT("'("&amp;T39&amp;")'!AE"&amp;5)="","",INDIRECT("'("&amp;T39&amp;")'!AE"&amp;5)),"")</f>
        <v/>
      </c>
      <c r="I39" s="688" t="str">
        <f ca="1">IFERROR(INDEX(('２個別表'!$Q$11:$Q$510,'２個別表'!AT$11:AT$510),MATCH($B39,'２個別表'!$Q$11:$Q$510,0),1,2),"")</f>
        <v/>
      </c>
      <c r="J39" s="675" t="str">
        <f t="shared" ca="1" si="0"/>
        <v/>
      </c>
      <c r="K39" s="676" t="str">
        <f ca="1">IFERROR(IF(J39="■",INDEX(('２個別表'!$Q$11:$Q$510,'２個別表'!BW$11:BW$510),MATCH($B39,'２個別表'!$Q$11:$Q$510,0),1,2),""),"")</f>
        <v/>
      </c>
      <c r="L39" s="683" t="str">
        <f ca="1">IFERROR(IF(J39="■",INDEX(('２個別表'!$Q$11:$Q$510,'２個別表'!BX$11:BX$510),MATCH($B39,'２個別表'!$Q$11:$Q$510,0),1,2),""),"")</f>
        <v/>
      </c>
      <c r="M39" s="684" t="str">
        <f t="shared" ca="1" si="1"/>
        <v/>
      </c>
      <c r="N39" s="677" t="str">
        <f t="shared" ca="1" si="2"/>
        <v/>
      </c>
      <c r="O39" s="676" t="str">
        <f ca="1">IFERROR(IF(N39="■",INDEX(('２個別表'!$Q$11:$Q$510,'２個別表'!BW$11:BW$510),MATCH($B39,'２個別表'!$Q$11:$Q$510,0),1,2),""),"")</f>
        <v/>
      </c>
      <c r="P39" s="683" t="str">
        <f ca="1">IFERROR(IF(N39="■",INDEX(('２個別表'!$Q$11:$Q$510,'２個別表'!BX$11:BX$510),MATCH($B39,'２個別表'!$Q$11:$Q$510,0),1,2),""),"")</f>
        <v/>
      </c>
      <c r="Q39" s="682" t="str">
        <f t="shared" ca="1" si="3"/>
        <v/>
      </c>
      <c r="S39" s="674">
        <v>33</v>
      </c>
      <c r="T39" s="674" t="str">
        <f ca="1">IFERROR(INDEX(('２個別表'!$Q$11:$Q$510,'２個別表'!EO$11:EO$510),MATCH($B39,'２個別表'!$Q$11:$Q$510,0),1,2),"")</f>
        <v/>
      </c>
      <c r="U39" s="674" t="str">
        <f ca="1">IFERROR(INDEX(('２個別表'!$Q$11:$Q$510,'２個別表'!EP$11:EP$510),MATCH($B39,'２個別表'!$Q$11:$Q$510,0),1,2),"")</f>
        <v/>
      </c>
    </row>
    <row r="40" spans="2:21" ht="31.5" hidden="1" customHeight="1">
      <c r="B40" s="689" t="str">
        <f ca="1">IFERROR(MATCH(ROW()-6,'２個別表'!$FI$11:$FI$510,0),"")</f>
        <v/>
      </c>
      <c r="C40" s="689" t="str">
        <f ca="1">IFERROR(INDEX(('２個別表'!$Q$11:$Q$510,'２個別表'!R$11:R$510),MATCH($B40,'２個別表'!$Q$11:$Q$510,0),1,2),"")</f>
        <v/>
      </c>
      <c r="D40" s="689" t="str">
        <f ca="1">IFERROR(INDEX(('２個別表'!$Q$11:$Q$510,'２個別表'!S$11:S$510),MATCH($B40,'２個別表'!$Q$11:$Q$510,0),1,2),"")</f>
        <v/>
      </c>
      <c r="E40" s="689" t="str">
        <f ca="1">IFERROR(INDEX(('２個別表'!$Q$11:$Q$510,'２個別表'!T$11:T$510),MATCH($B40,'２個別表'!$Q$11:$Q$510,0),1,2),"")</f>
        <v/>
      </c>
      <c r="F40" s="689" t="str">
        <f ca="1">IFERROR(INDEX(('２個別表'!$Q$11:$Q$510,'２個別表'!Y$11:Y$510),MATCH($B40,'２個別表'!$Q$11:$Q$510,0),1,2),"")</f>
        <v/>
      </c>
      <c r="G40" s="685" t="str">
        <f ca="1">IFERROR(INDEX(('２個別表'!$Q$11:$Q$510,'２個別表'!Z$11:Z$510),MATCH($B40,'２個別表'!$Q$11:$Q$510,0),1,2),"")</f>
        <v/>
      </c>
      <c r="H40" s="685" t="str" cm="1">
        <f t="array" aca="1" ref="H40" ca="1">IFERROR(IF(INDIRECT("'("&amp;T40&amp;")'!AE"&amp;5)="","",INDIRECT("'("&amp;T40&amp;")'!AE"&amp;5)),"")</f>
        <v/>
      </c>
      <c r="I40" s="688" t="str">
        <f ca="1">IFERROR(INDEX(('２個別表'!$Q$11:$Q$510,'２個別表'!AT$11:AT$510),MATCH($B40,'２個別表'!$Q$11:$Q$510,0),1,2),"")</f>
        <v/>
      </c>
      <c r="J40" s="675" t="str">
        <f t="shared" ca="1" si="0"/>
        <v/>
      </c>
      <c r="K40" s="676" t="str">
        <f ca="1">IFERROR(IF(J40="■",INDEX(('２個別表'!$Q$11:$Q$510,'２個別表'!BW$11:BW$510),MATCH($B40,'２個別表'!$Q$11:$Q$510,0),1,2),""),"")</f>
        <v/>
      </c>
      <c r="L40" s="683" t="str">
        <f ca="1">IFERROR(IF(J40="■",INDEX(('２個別表'!$Q$11:$Q$510,'２個別表'!BX$11:BX$510),MATCH($B40,'２個別表'!$Q$11:$Q$510,0),1,2),""),"")</f>
        <v/>
      </c>
      <c r="M40" s="684" t="str">
        <f t="shared" ca="1" si="1"/>
        <v/>
      </c>
      <c r="N40" s="677" t="str">
        <f t="shared" ca="1" si="2"/>
        <v/>
      </c>
      <c r="O40" s="676" t="str">
        <f ca="1">IFERROR(IF(N40="■",INDEX(('２個別表'!$Q$11:$Q$510,'２個別表'!BW$11:BW$510),MATCH($B40,'２個別表'!$Q$11:$Q$510,0),1,2),""),"")</f>
        <v/>
      </c>
      <c r="P40" s="683" t="str">
        <f ca="1">IFERROR(IF(N40="■",INDEX(('２個別表'!$Q$11:$Q$510,'２個別表'!BX$11:BX$510),MATCH($B40,'２個別表'!$Q$11:$Q$510,0),1,2),""),"")</f>
        <v/>
      </c>
      <c r="Q40" s="682" t="str">
        <f t="shared" ca="1" si="3"/>
        <v/>
      </c>
      <c r="S40" s="674">
        <v>34</v>
      </c>
      <c r="T40" s="674" t="str">
        <f ca="1">IFERROR(INDEX(('２個別表'!$Q$11:$Q$510,'２個別表'!EO$11:EO$510),MATCH($B40,'２個別表'!$Q$11:$Q$510,0),1,2),"")</f>
        <v/>
      </c>
      <c r="U40" s="674" t="str">
        <f ca="1">IFERROR(INDEX(('２個別表'!$Q$11:$Q$510,'２個別表'!EP$11:EP$510),MATCH($B40,'２個別表'!$Q$11:$Q$510,0),1,2),"")</f>
        <v/>
      </c>
    </row>
    <row r="41" spans="2:21" ht="31.5" hidden="1" customHeight="1">
      <c r="B41" s="689" t="str">
        <f ca="1">IFERROR(MATCH(ROW()-6,'２個別表'!$FI$11:$FI$510,0),"")</f>
        <v/>
      </c>
      <c r="C41" s="689" t="str">
        <f ca="1">IFERROR(INDEX(('２個別表'!$Q$11:$Q$510,'２個別表'!R$11:R$510),MATCH($B41,'２個別表'!$Q$11:$Q$510,0),1,2),"")</f>
        <v/>
      </c>
      <c r="D41" s="689" t="str">
        <f ca="1">IFERROR(INDEX(('２個別表'!$Q$11:$Q$510,'２個別表'!S$11:S$510),MATCH($B41,'２個別表'!$Q$11:$Q$510,0),1,2),"")</f>
        <v/>
      </c>
      <c r="E41" s="689" t="str">
        <f ca="1">IFERROR(INDEX(('２個別表'!$Q$11:$Q$510,'２個別表'!T$11:T$510),MATCH($B41,'２個別表'!$Q$11:$Q$510,0),1,2),"")</f>
        <v/>
      </c>
      <c r="F41" s="689" t="str">
        <f ca="1">IFERROR(INDEX(('２個別表'!$Q$11:$Q$510,'２個別表'!Y$11:Y$510),MATCH($B41,'２個別表'!$Q$11:$Q$510,0),1,2),"")</f>
        <v/>
      </c>
      <c r="G41" s="685" t="str">
        <f ca="1">IFERROR(INDEX(('２個別表'!$Q$11:$Q$510,'２個別表'!Z$11:Z$510),MATCH($B41,'２個別表'!$Q$11:$Q$510,0),1,2),"")</f>
        <v/>
      </c>
      <c r="H41" s="685" t="str" cm="1">
        <f t="array" aca="1" ref="H41" ca="1">IFERROR(IF(INDIRECT("'("&amp;T41&amp;")'!AE"&amp;5)="","",INDIRECT("'("&amp;T41&amp;")'!AE"&amp;5)),"")</f>
        <v/>
      </c>
      <c r="I41" s="688" t="str">
        <f ca="1">IFERROR(INDEX(('２個別表'!$Q$11:$Q$510,'２個別表'!AT$11:AT$510),MATCH($B41,'２個別表'!$Q$11:$Q$510,0),1,2),"")</f>
        <v/>
      </c>
      <c r="J41" s="675" t="str">
        <f t="shared" ca="1" si="0"/>
        <v/>
      </c>
      <c r="K41" s="676" t="str">
        <f ca="1">IFERROR(IF(J41="■",INDEX(('２個別表'!$Q$11:$Q$510,'２個別表'!BW$11:BW$510),MATCH($B41,'２個別表'!$Q$11:$Q$510,0),1,2),""),"")</f>
        <v/>
      </c>
      <c r="L41" s="683" t="str">
        <f ca="1">IFERROR(IF(J41="■",INDEX(('２個別表'!$Q$11:$Q$510,'２個別表'!BX$11:BX$510),MATCH($B41,'２個別表'!$Q$11:$Q$510,0),1,2),""),"")</f>
        <v/>
      </c>
      <c r="M41" s="684" t="str">
        <f t="shared" ca="1" si="1"/>
        <v/>
      </c>
      <c r="N41" s="677" t="str">
        <f t="shared" ca="1" si="2"/>
        <v/>
      </c>
      <c r="O41" s="676" t="str">
        <f ca="1">IFERROR(IF(N41="■",INDEX(('２個別表'!$Q$11:$Q$510,'２個別表'!BW$11:BW$510),MATCH($B41,'２個別表'!$Q$11:$Q$510,0),1,2),""),"")</f>
        <v/>
      </c>
      <c r="P41" s="683" t="str">
        <f ca="1">IFERROR(IF(N41="■",INDEX(('２個別表'!$Q$11:$Q$510,'２個別表'!BX$11:BX$510),MATCH($B41,'２個別表'!$Q$11:$Q$510,0),1,2),""),"")</f>
        <v/>
      </c>
      <c r="Q41" s="682" t="str">
        <f t="shared" ca="1" si="3"/>
        <v/>
      </c>
      <c r="S41" s="674">
        <v>35</v>
      </c>
      <c r="T41" s="674" t="str">
        <f ca="1">IFERROR(INDEX(('２個別表'!$Q$11:$Q$510,'２個別表'!EO$11:EO$510),MATCH($B41,'２個別表'!$Q$11:$Q$510,0),1,2),"")</f>
        <v/>
      </c>
      <c r="U41" s="674" t="str">
        <f ca="1">IFERROR(INDEX(('２個別表'!$Q$11:$Q$510,'２個別表'!EP$11:EP$510),MATCH($B41,'２個別表'!$Q$11:$Q$510,0),1,2),"")</f>
        <v/>
      </c>
    </row>
    <row r="42" spans="2:21" ht="31.5" hidden="1" customHeight="1">
      <c r="B42" s="689" t="str">
        <f ca="1">IFERROR(MATCH(ROW()-6,'２個別表'!$FI$11:$FI$510,0),"")</f>
        <v/>
      </c>
      <c r="C42" s="689" t="str">
        <f ca="1">IFERROR(INDEX(('２個別表'!$Q$11:$Q$510,'２個別表'!R$11:R$510),MATCH($B42,'２個別表'!$Q$11:$Q$510,0),1,2),"")</f>
        <v/>
      </c>
      <c r="D42" s="689" t="str">
        <f ca="1">IFERROR(INDEX(('２個別表'!$Q$11:$Q$510,'２個別表'!S$11:S$510),MATCH($B42,'２個別表'!$Q$11:$Q$510,0),1,2),"")</f>
        <v/>
      </c>
      <c r="E42" s="689" t="str">
        <f ca="1">IFERROR(INDEX(('２個別表'!$Q$11:$Q$510,'２個別表'!T$11:T$510),MATCH($B42,'２個別表'!$Q$11:$Q$510,0),1,2),"")</f>
        <v/>
      </c>
      <c r="F42" s="689" t="str">
        <f ca="1">IFERROR(INDEX(('２個別表'!$Q$11:$Q$510,'２個別表'!Y$11:Y$510),MATCH($B42,'２個別表'!$Q$11:$Q$510,0),1,2),"")</f>
        <v/>
      </c>
      <c r="G42" s="685" t="str">
        <f ca="1">IFERROR(INDEX(('２個別表'!$Q$11:$Q$510,'２個別表'!Z$11:Z$510),MATCH($B42,'２個別表'!$Q$11:$Q$510,0),1,2),"")</f>
        <v/>
      </c>
      <c r="H42" s="685" t="str" cm="1">
        <f t="array" aca="1" ref="H42" ca="1">IFERROR(IF(INDIRECT("'("&amp;T42&amp;")'!AE"&amp;5)="","",INDIRECT("'("&amp;T42&amp;")'!AE"&amp;5)),"")</f>
        <v/>
      </c>
      <c r="I42" s="688" t="str">
        <f ca="1">IFERROR(INDEX(('２個別表'!$Q$11:$Q$510,'２個別表'!AT$11:AT$510),MATCH($B42,'２個別表'!$Q$11:$Q$510,0),1,2),"")</f>
        <v/>
      </c>
      <c r="J42" s="675" t="str">
        <f t="shared" ca="1" si="0"/>
        <v/>
      </c>
      <c r="K42" s="676" t="str">
        <f ca="1">IFERROR(IF(J42="■",INDEX(('２個別表'!$Q$11:$Q$510,'２個別表'!BW$11:BW$510),MATCH($B42,'２個別表'!$Q$11:$Q$510,0),1,2),""),"")</f>
        <v/>
      </c>
      <c r="L42" s="683" t="str">
        <f ca="1">IFERROR(IF(J42="■",INDEX(('２個別表'!$Q$11:$Q$510,'２個別表'!BX$11:BX$510),MATCH($B42,'２個別表'!$Q$11:$Q$510,0),1,2),""),"")</f>
        <v/>
      </c>
      <c r="M42" s="684" t="str">
        <f t="shared" ca="1" si="1"/>
        <v/>
      </c>
      <c r="N42" s="677" t="str">
        <f t="shared" ca="1" si="2"/>
        <v/>
      </c>
      <c r="O42" s="676" t="str">
        <f ca="1">IFERROR(IF(N42="■",INDEX(('２個別表'!$Q$11:$Q$510,'２個別表'!BW$11:BW$510),MATCH($B42,'２個別表'!$Q$11:$Q$510,0),1,2),""),"")</f>
        <v/>
      </c>
      <c r="P42" s="683" t="str">
        <f ca="1">IFERROR(IF(N42="■",INDEX(('２個別表'!$Q$11:$Q$510,'２個別表'!BX$11:BX$510),MATCH($B42,'２個別表'!$Q$11:$Q$510,0),1,2),""),"")</f>
        <v/>
      </c>
      <c r="Q42" s="682" t="str">
        <f t="shared" ca="1" si="3"/>
        <v/>
      </c>
      <c r="S42" s="674">
        <v>36</v>
      </c>
      <c r="T42" s="674" t="str">
        <f ca="1">IFERROR(INDEX(('２個別表'!$Q$11:$Q$510,'２個別表'!EO$11:EO$510),MATCH($B42,'２個別表'!$Q$11:$Q$510,0),1,2),"")</f>
        <v/>
      </c>
      <c r="U42" s="674" t="str">
        <f ca="1">IFERROR(INDEX(('２個別表'!$Q$11:$Q$510,'２個別表'!EP$11:EP$510),MATCH($B42,'２個別表'!$Q$11:$Q$510,0),1,2),"")</f>
        <v/>
      </c>
    </row>
    <row r="43" spans="2:21" ht="31.5" hidden="1" customHeight="1">
      <c r="B43" s="689" t="str">
        <f ca="1">IFERROR(MATCH(ROW()-6,'２個別表'!$FI$11:$FI$510,0),"")</f>
        <v/>
      </c>
      <c r="C43" s="689" t="str">
        <f ca="1">IFERROR(INDEX(('２個別表'!$Q$11:$Q$510,'２個別表'!R$11:R$510),MATCH($B43,'２個別表'!$Q$11:$Q$510,0),1,2),"")</f>
        <v/>
      </c>
      <c r="D43" s="689" t="str">
        <f ca="1">IFERROR(INDEX(('２個別表'!$Q$11:$Q$510,'２個別表'!S$11:S$510),MATCH($B43,'２個別表'!$Q$11:$Q$510,0),1,2),"")</f>
        <v/>
      </c>
      <c r="E43" s="689" t="str">
        <f ca="1">IFERROR(INDEX(('２個別表'!$Q$11:$Q$510,'２個別表'!T$11:T$510),MATCH($B43,'２個別表'!$Q$11:$Q$510,0),1,2),"")</f>
        <v/>
      </c>
      <c r="F43" s="689" t="str">
        <f ca="1">IFERROR(INDEX(('２個別表'!$Q$11:$Q$510,'２個別表'!Y$11:Y$510),MATCH($B43,'２個別表'!$Q$11:$Q$510,0),1,2),"")</f>
        <v/>
      </c>
      <c r="G43" s="685" t="str">
        <f ca="1">IFERROR(INDEX(('２個別表'!$Q$11:$Q$510,'２個別表'!Z$11:Z$510),MATCH($B43,'２個別表'!$Q$11:$Q$510,0),1,2),"")</f>
        <v/>
      </c>
      <c r="H43" s="685" t="str" cm="1">
        <f t="array" aca="1" ref="H43" ca="1">IFERROR(IF(INDIRECT("'("&amp;T43&amp;")'!AE"&amp;5)="","",INDIRECT("'("&amp;T43&amp;")'!AE"&amp;5)),"")</f>
        <v/>
      </c>
      <c r="I43" s="688" t="str">
        <f ca="1">IFERROR(INDEX(('２個別表'!$Q$11:$Q$510,'２個別表'!AT$11:AT$510),MATCH($B43,'２個別表'!$Q$11:$Q$510,0),1,2),"")</f>
        <v/>
      </c>
      <c r="J43" s="675" t="str">
        <f t="shared" ca="1" si="0"/>
        <v/>
      </c>
      <c r="K43" s="676" t="str">
        <f ca="1">IFERROR(IF(J43="■",INDEX(('２個別表'!$Q$11:$Q$510,'２個別表'!BW$11:BW$510),MATCH($B43,'２個別表'!$Q$11:$Q$510,0),1,2),""),"")</f>
        <v/>
      </c>
      <c r="L43" s="683" t="str">
        <f ca="1">IFERROR(IF(J43="■",INDEX(('２個別表'!$Q$11:$Q$510,'２個別表'!BX$11:BX$510),MATCH($B43,'２個別表'!$Q$11:$Q$510,0),1,2),""),"")</f>
        <v/>
      </c>
      <c r="M43" s="684" t="str">
        <f t="shared" ca="1" si="1"/>
        <v/>
      </c>
      <c r="N43" s="677" t="str">
        <f t="shared" ca="1" si="2"/>
        <v/>
      </c>
      <c r="O43" s="676" t="str">
        <f ca="1">IFERROR(IF(N43="■",INDEX(('２個別表'!$Q$11:$Q$510,'２個別表'!BW$11:BW$510),MATCH($B43,'２個別表'!$Q$11:$Q$510,0),1,2),""),"")</f>
        <v/>
      </c>
      <c r="P43" s="683" t="str">
        <f ca="1">IFERROR(IF(N43="■",INDEX(('２個別表'!$Q$11:$Q$510,'２個別表'!BX$11:BX$510),MATCH($B43,'２個別表'!$Q$11:$Q$510,0),1,2),""),"")</f>
        <v/>
      </c>
      <c r="Q43" s="682" t="str">
        <f t="shared" ca="1" si="3"/>
        <v/>
      </c>
      <c r="S43" s="674">
        <v>37</v>
      </c>
      <c r="T43" s="674" t="str">
        <f ca="1">IFERROR(INDEX(('２個別表'!$Q$11:$Q$510,'２個別表'!EO$11:EO$510),MATCH($B43,'２個別表'!$Q$11:$Q$510,0),1,2),"")</f>
        <v/>
      </c>
      <c r="U43" s="674" t="str">
        <f ca="1">IFERROR(INDEX(('２個別表'!$Q$11:$Q$510,'２個別表'!EP$11:EP$510),MATCH($B43,'２個別表'!$Q$11:$Q$510,0),1,2),"")</f>
        <v/>
      </c>
    </row>
    <row r="44" spans="2:21" ht="31.5" hidden="1" customHeight="1">
      <c r="B44" s="689" t="str">
        <f ca="1">IFERROR(MATCH(ROW()-6,'２個別表'!$FI$11:$FI$510,0),"")</f>
        <v/>
      </c>
      <c r="C44" s="689" t="str">
        <f ca="1">IFERROR(INDEX(('２個別表'!$Q$11:$Q$510,'２個別表'!R$11:R$510),MATCH($B44,'２個別表'!$Q$11:$Q$510,0),1,2),"")</f>
        <v/>
      </c>
      <c r="D44" s="689" t="str">
        <f ca="1">IFERROR(INDEX(('２個別表'!$Q$11:$Q$510,'２個別表'!S$11:S$510),MATCH($B44,'２個別表'!$Q$11:$Q$510,0),1,2),"")</f>
        <v/>
      </c>
      <c r="E44" s="689" t="str">
        <f ca="1">IFERROR(INDEX(('２個別表'!$Q$11:$Q$510,'２個別表'!T$11:T$510),MATCH($B44,'２個別表'!$Q$11:$Q$510,0),1,2),"")</f>
        <v/>
      </c>
      <c r="F44" s="689" t="str">
        <f ca="1">IFERROR(INDEX(('２個別表'!$Q$11:$Q$510,'２個別表'!Y$11:Y$510),MATCH($B44,'２個別表'!$Q$11:$Q$510,0),1,2),"")</f>
        <v/>
      </c>
      <c r="G44" s="685" t="str">
        <f ca="1">IFERROR(INDEX(('２個別表'!$Q$11:$Q$510,'２個別表'!Z$11:Z$510),MATCH($B44,'２個別表'!$Q$11:$Q$510,0),1,2),"")</f>
        <v/>
      </c>
      <c r="H44" s="685" t="str" cm="1">
        <f t="array" aca="1" ref="H44" ca="1">IFERROR(IF(INDIRECT("'("&amp;T44&amp;")'!AE"&amp;5)="","",INDIRECT("'("&amp;T44&amp;")'!AE"&amp;5)),"")</f>
        <v/>
      </c>
      <c r="I44" s="688" t="str">
        <f ca="1">IFERROR(INDEX(('２個別表'!$Q$11:$Q$510,'２個別表'!AT$11:AT$510),MATCH($B44,'２個別表'!$Q$11:$Q$510,0),1,2),"")</f>
        <v/>
      </c>
      <c r="J44" s="675" t="str">
        <f t="shared" ca="1" si="0"/>
        <v/>
      </c>
      <c r="K44" s="676" t="str">
        <f ca="1">IFERROR(IF(J44="■",INDEX(('２個別表'!$Q$11:$Q$510,'２個別表'!BW$11:BW$510),MATCH($B44,'２個別表'!$Q$11:$Q$510,0),1,2),""),"")</f>
        <v/>
      </c>
      <c r="L44" s="683" t="str">
        <f ca="1">IFERROR(IF(J44="■",INDEX(('２個別表'!$Q$11:$Q$510,'２個別表'!BX$11:BX$510),MATCH($B44,'２個別表'!$Q$11:$Q$510,0),1,2),""),"")</f>
        <v/>
      </c>
      <c r="M44" s="684" t="str">
        <f t="shared" ca="1" si="1"/>
        <v/>
      </c>
      <c r="N44" s="677" t="str">
        <f t="shared" ca="1" si="2"/>
        <v/>
      </c>
      <c r="O44" s="676" t="str">
        <f ca="1">IFERROR(IF(N44="■",INDEX(('２個別表'!$Q$11:$Q$510,'２個別表'!BW$11:BW$510),MATCH($B44,'２個別表'!$Q$11:$Q$510,0),1,2),""),"")</f>
        <v/>
      </c>
      <c r="P44" s="683" t="str">
        <f ca="1">IFERROR(IF(N44="■",INDEX(('２個別表'!$Q$11:$Q$510,'２個別表'!BX$11:BX$510),MATCH($B44,'２個別表'!$Q$11:$Q$510,0),1,2),""),"")</f>
        <v/>
      </c>
      <c r="Q44" s="682" t="str">
        <f t="shared" ca="1" si="3"/>
        <v/>
      </c>
      <c r="S44" s="674">
        <v>38</v>
      </c>
      <c r="T44" s="674" t="str">
        <f ca="1">IFERROR(INDEX(('２個別表'!$Q$11:$Q$510,'２個別表'!EO$11:EO$510),MATCH($B44,'２個別表'!$Q$11:$Q$510,0),1,2),"")</f>
        <v/>
      </c>
      <c r="U44" s="674" t="str">
        <f ca="1">IFERROR(INDEX(('２個別表'!$Q$11:$Q$510,'２個別表'!EP$11:EP$510),MATCH($B44,'２個別表'!$Q$11:$Q$510,0),1,2),"")</f>
        <v/>
      </c>
    </row>
    <row r="45" spans="2:21" ht="31.5" hidden="1" customHeight="1">
      <c r="B45" s="689" t="str">
        <f ca="1">IFERROR(MATCH(ROW()-6,'２個別表'!$FI$11:$FI$510,0),"")</f>
        <v/>
      </c>
      <c r="C45" s="689" t="str">
        <f ca="1">IFERROR(INDEX(('２個別表'!$Q$11:$Q$510,'２個別表'!R$11:R$510),MATCH($B45,'２個別表'!$Q$11:$Q$510,0),1,2),"")</f>
        <v/>
      </c>
      <c r="D45" s="689" t="str">
        <f ca="1">IFERROR(INDEX(('２個別表'!$Q$11:$Q$510,'２個別表'!S$11:S$510),MATCH($B45,'２個別表'!$Q$11:$Q$510,0),1,2),"")</f>
        <v/>
      </c>
      <c r="E45" s="689" t="str">
        <f ca="1">IFERROR(INDEX(('２個別表'!$Q$11:$Q$510,'２個別表'!T$11:T$510),MATCH($B45,'２個別表'!$Q$11:$Q$510,0),1,2),"")</f>
        <v/>
      </c>
      <c r="F45" s="689" t="str">
        <f ca="1">IFERROR(INDEX(('２個別表'!$Q$11:$Q$510,'２個別表'!Y$11:Y$510),MATCH($B45,'２個別表'!$Q$11:$Q$510,0),1,2),"")</f>
        <v/>
      </c>
      <c r="G45" s="685" t="str">
        <f ca="1">IFERROR(INDEX(('２個別表'!$Q$11:$Q$510,'２個別表'!Z$11:Z$510),MATCH($B45,'２個別表'!$Q$11:$Q$510,0),1,2),"")</f>
        <v/>
      </c>
      <c r="H45" s="685" t="str" cm="1">
        <f t="array" aca="1" ref="H45" ca="1">IFERROR(IF(INDIRECT("'("&amp;T45&amp;")'!AE"&amp;5)="","",INDIRECT("'("&amp;T45&amp;")'!AE"&amp;5)),"")</f>
        <v/>
      </c>
      <c r="I45" s="688" t="str">
        <f ca="1">IFERROR(INDEX(('２個別表'!$Q$11:$Q$510,'２個別表'!AT$11:AT$510),MATCH($B45,'２個別表'!$Q$11:$Q$510,0),1,2),"")</f>
        <v/>
      </c>
      <c r="J45" s="675" t="str">
        <f t="shared" ca="1" si="0"/>
        <v/>
      </c>
      <c r="K45" s="676" t="str">
        <f ca="1">IFERROR(IF(J45="■",INDEX(('２個別表'!$Q$11:$Q$510,'２個別表'!BW$11:BW$510),MATCH($B45,'２個別表'!$Q$11:$Q$510,0),1,2),""),"")</f>
        <v/>
      </c>
      <c r="L45" s="683" t="str">
        <f ca="1">IFERROR(IF(J45="■",INDEX(('２個別表'!$Q$11:$Q$510,'２個別表'!BX$11:BX$510),MATCH($B45,'２個別表'!$Q$11:$Q$510,0),1,2),""),"")</f>
        <v/>
      </c>
      <c r="M45" s="684" t="str">
        <f t="shared" ca="1" si="1"/>
        <v/>
      </c>
      <c r="N45" s="677" t="str">
        <f t="shared" ca="1" si="2"/>
        <v/>
      </c>
      <c r="O45" s="676" t="str">
        <f ca="1">IFERROR(IF(N45="■",INDEX(('２個別表'!$Q$11:$Q$510,'２個別表'!BW$11:BW$510),MATCH($B45,'２個別表'!$Q$11:$Q$510,0),1,2),""),"")</f>
        <v/>
      </c>
      <c r="P45" s="683" t="str">
        <f ca="1">IFERROR(IF(N45="■",INDEX(('２個別表'!$Q$11:$Q$510,'２個別表'!BX$11:BX$510),MATCH($B45,'２個別表'!$Q$11:$Q$510,0),1,2),""),"")</f>
        <v/>
      </c>
      <c r="Q45" s="682" t="str">
        <f t="shared" ca="1" si="3"/>
        <v/>
      </c>
      <c r="S45" s="674">
        <v>39</v>
      </c>
      <c r="T45" s="674" t="str">
        <f ca="1">IFERROR(INDEX(('２個別表'!$Q$11:$Q$510,'２個別表'!EO$11:EO$510),MATCH($B45,'２個別表'!$Q$11:$Q$510,0),1,2),"")</f>
        <v/>
      </c>
      <c r="U45" s="674" t="str">
        <f ca="1">IFERROR(INDEX(('２個別表'!$Q$11:$Q$510,'２個別表'!EP$11:EP$510),MATCH($B45,'２個別表'!$Q$11:$Q$510,0),1,2),"")</f>
        <v/>
      </c>
    </row>
    <row r="46" spans="2:21" ht="31.5" hidden="1" customHeight="1">
      <c r="B46" s="689" t="str">
        <f ca="1">IFERROR(MATCH(ROW()-6,'２個別表'!$FI$11:$FI$510,0),"")</f>
        <v/>
      </c>
      <c r="C46" s="689" t="str">
        <f ca="1">IFERROR(INDEX(('２個別表'!$Q$11:$Q$510,'２個別表'!R$11:R$510),MATCH($B46,'２個別表'!$Q$11:$Q$510,0),1,2),"")</f>
        <v/>
      </c>
      <c r="D46" s="689" t="str">
        <f ca="1">IFERROR(INDEX(('２個別表'!$Q$11:$Q$510,'２個別表'!S$11:S$510),MATCH($B46,'２個別表'!$Q$11:$Q$510,0),1,2),"")</f>
        <v/>
      </c>
      <c r="E46" s="689" t="str">
        <f ca="1">IFERROR(INDEX(('２個別表'!$Q$11:$Q$510,'２個別表'!T$11:T$510),MATCH($B46,'２個別表'!$Q$11:$Q$510,0),1,2),"")</f>
        <v/>
      </c>
      <c r="F46" s="689" t="str">
        <f ca="1">IFERROR(INDEX(('２個別表'!$Q$11:$Q$510,'２個別表'!Y$11:Y$510),MATCH($B46,'２個別表'!$Q$11:$Q$510,0),1,2),"")</f>
        <v/>
      </c>
      <c r="G46" s="685" t="str">
        <f ca="1">IFERROR(INDEX(('２個別表'!$Q$11:$Q$510,'２個別表'!Z$11:Z$510),MATCH($B46,'２個別表'!$Q$11:$Q$510,0),1,2),"")</f>
        <v/>
      </c>
      <c r="H46" s="685" t="str" cm="1">
        <f t="array" aca="1" ref="H46" ca="1">IFERROR(IF(INDIRECT("'("&amp;T46&amp;")'!AE"&amp;5)="","",INDIRECT("'("&amp;T46&amp;")'!AE"&amp;5)),"")</f>
        <v/>
      </c>
      <c r="I46" s="688" t="str">
        <f ca="1">IFERROR(INDEX(('２個別表'!$Q$11:$Q$510,'２個別表'!AT$11:AT$510),MATCH($B46,'２個別表'!$Q$11:$Q$510,0),1,2),"")</f>
        <v/>
      </c>
      <c r="J46" s="675" t="str">
        <f t="shared" ca="1" si="0"/>
        <v/>
      </c>
      <c r="K46" s="676" t="str">
        <f ca="1">IFERROR(IF(J46="■",INDEX(('２個別表'!$Q$11:$Q$510,'２個別表'!BW$11:BW$510),MATCH($B46,'２個別表'!$Q$11:$Q$510,0),1,2),""),"")</f>
        <v/>
      </c>
      <c r="L46" s="683" t="str">
        <f ca="1">IFERROR(IF(J46="■",INDEX(('２個別表'!$Q$11:$Q$510,'２個別表'!BX$11:BX$510),MATCH($B46,'２個別表'!$Q$11:$Q$510,0),1,2),""),"")</f>
        <v/>
      </c>
      <c r="M46" s="684" t="str">
        <f t="shared" ca="1" si="1"/>
        <v/>
      </c>
      <c r="N46" s="677" t="str">
        <f t="shared" ca="1" si="2"/>
        <v/>
      </c>
      <c r="O46" s="676" t="str">
        <f ca="1">IFERROR(IF(N46="■",INDEX(('２個別表'!$Q$11:$Q$510,'２個別表'!BW$11:BW$510),MATCH($B46,'２個別表'!$Q$11:$Q$510,0),1,2),""),"")</f>
        <v/>
      </c>
      <c r="P46" s="683" t="str">
        <f ca="1">IFERROR(IF(N46="■",INDEX(('２個別表'!$Q$11:$Q$510,'２個別表'!BX$11:BX$510),MATCH($B46,'２個別表'!$Q$11:$Q$510,0),1,2),""),"")</f>
        <v/>
      </c>
      <c r="Q46" s="682" t="str">
        <f t="shared" ca="1" si="3"/>
        <v/>
      </c>
      <c r="S46" s="674">
        <v>40</v>
      </c>
      <c r="T46" s="674" t="str">
        <f ca="1">IFERROR(INDEX(('２個別表'!$Q$11:$Q$510,'２個別表'!EO$11:EO$510),MATCH($B46,'２個別表'!$Q$11:$Q$510,0),1,2),"")</f>
        <v/>
      </c>
      <c r="U46" s="674" t="str">
        <f ca="1">IFERROR(INDEX(('２個別表'!$Q$11:$Q$510,'２個別表'!EP$11:EP$510),MATCH($B46,'２個別表'!$Q$11:$Q$510,0),1,2),"")</f>
        <v/>
      </c>
    </row>
    <row r="47" spans="2:21" ht="31.5" hidden="1" customHeight="1">
      <c r="B47" s="689" t="str">
        <f ca="1">IFERROR(MATCH(ROW()-6,'２個別表'!$FI$11:$FI$510,0),"")</f>
        <v/>
      </c>
      <c r="C47" s="689" t="str">
        <f ca="1">IFERROR(INDEX(('２個別表'!$Q$11:$Q$510,'２個別表'!R$11:R$510),MATCH($B47,'２個別表'!$Q$11:$Q$510,0),1,2),"")</f>
        <v/>
      </c>
      <c r="D47" s="689" t="str">
        <f ca="1">IFERROR(INDEX(('２個別表'!$Q$11:$Q$510,'２個別表'!S$11:S$510),MATCH($B47,'２個別表'!$Q$11:$Q$510,0),1,2),"")</f>
        <v/>
      </c>
      <c r="E47" s="689" t="str">
        <f ca="1">IFERROR(INDEX(('２個別表'!$Q$11:$Q$510,'２個別表'!T$11:T$510),MATCH($B47,'２個別表'!$Q$11:$Q$510,0),1,2),"")</f>
        <v/>
      </c>
      <c r="F47" s="689" t="str">
        <f ca="1">IFERROR(INDEX(('２個別表'!$Q$11:$Q$510,'２個別表'!Y$11:Y$510),MATCH($B47,'２個別表'!$Q$11:$Q$510,0),1,2),"")</f>
        <v/>
      </c>
      <c r="G47" s="685" t="str">
        <f ca="1">IFERROR(INDEX(('２個別表'!$Q$11:$Q$510,'２個別表'!Z$11:Z$510),MATCH($B47,'２個別表'!$Q$11:$Q$510,0),1,2),"")</f>
        <v/>
      </c>
      <c r="H47" s="685" t="str" cm="1">
        <f t="array" aca="1" ref="H47" ca="1">IFERROR(IF(INDIRECT("'("&amp;T47&amp;")'!AE"&amp;5)="","",INDIRECT("'("&amp;T47&amp;")'!AE"&amp;5)),"")</f>
        <v/>
      </c>
      <c r="I47" s="688" t="str">
        <f ca="1">IFERROR(INDEX(('２個別表'!$Q$11:$Q$510,'２個別表'!AT$11:AT$510),MATCH($B47,'２個別表'!$Q$11:$Q$510,0),1,2),"")</f>
        <v/>
      </c>
      <c r="J47" s="675" t="str">
        <f t="shared" ca="1" si="0"/>
        <v/>
      </c>
      <c r="K47" s="676" t="str">
        <f ca="1">IFERROR(IF(J47="■",INDEX(('２個別表'!$Q$11:$Q$510,'２個別表'!BW$11:BW$510),MATCH($B47,'２個別表'!$Q$11:$Q$510,0),1,2),""),"")</f>
        <v/>
      </c>
      <c r="L47" s="683" t="str">
        <f ca="1">IFERROR(IF(J47="■",INDEX(('２個別表'!$Q$11:$Q$510,'２個別表'!BX$11:BX$510),MATCH($B47,'２個別表'!$Q$11:$Q$510,0),1,2),""),"")</f>
        <v/>
      </c>
      <c r="M47" s="684" t="str">
        <f t="shared" ca="1" si="1"/>
        <v/>
      </c>
      <c r="N47" s="677" t="str">
        <f t="shared" ca="1" si="2"/>
        <v/>
      </c>
      <c r="O47" s="676" t="str">
        <f ca="1">IFERROR(IF(N47="■",INDEX(('２個別表'!$Q$11:$Q$510,'２個別表'!BW$11:BW$510),MATCH($B47,'２個別表'!$Q$11:$Q$510,0),1,2),""),"")</f>
        <v/>
      </c>
      <c r="P47" s="683" t="str">
        <f ca="1">IFERROR(IF(N47="■",INDEX(('２個別表'!$Q$11:$Q$510,'２個別表'!BX$11:BX$510),MATCH($B47,'２個別表'!$Q$11:$Q$510,0),1,2),""),"")</f>
        <v/>
      </c>
      <c r="Q47" s="682" t="str">
        <f t="shared" ca="1" si="3"/>
        <v/>
      </c>
      <c r="S47" s="674">
        <v>41</v>
      </c>
      <c r="T47" s="674" t="str">
        <f ca="1">IFERROR(INDEX(('２個別表'!$Q$11:$Q$510,'２個別表'!EO$11:EO$510),MATCH($B47,'２個別表'!$Q$11:$Q$510,0),1,2),"")</f>
        <v/>
      </c>
      <c r="U47" s="674" t="str">
        <f ca="1">IFERROR(INDEX(('２個別表'!$Q$11:$Q$510,'２個別表'!EP$11:EP$510),MATCH($B47,'２個別表'!$Q$11:$Q$510,0),1,2),"")</f>
        <v/>
      </c>
    </row>
    <row r="48" spans="2:21" ht="31.5" hidden="1" customHeight="1">
      <c r="B48" s="689" t="str">
        <f ca="1">IFERROR(MATCH(ROW()-6,'２個別表'!$FI$11:$FI$510,0),"")</f>
        <v/>
      </c>
      <c r="C48" s="689" t="str">
        <f ca="1">IFERROR(INDEX(('２個別表'!$Q$11:$Q$510,'２個別表'!R$11:R$510),MATCH($B48,'２個別表'!$Q$11:$Q$510,0),1,2),"")</f>
        <v/>
      </c>
      <c r="D48" s="689" t="str">
        <f ca="1">IFERROR(INDEX(('２個別表'!$Q$11:$Q$510,'２個別表'!S$11:S$510),MATCH($B48,'２個別表'!$Q$11:$Q$510,0),1,2),"")</f>
        <v/>
      </c>
      <c r="E48" s="689" t="str">
        <f ca="1">IFERROR(INDEX(('２個別表'!$Q$11:$Q$510,'２個別表'!T$11:T$510),MATCH($B48,'２個別表'!$Q$11:$Q$510,0),1,2),"")</f>
        <v/>
      </c>
      <c r="F48" s="689" t="str">
        <f ca="1">IFERROR(INDEX(('２個別表'!$Q$11:$Q$510,'２個別表'!Y$11:Y$510),MATCH($B48,'２個別表'!$Q$11:$Q$510,0),1,2),"")</f>
        <v/>
      </c>
      <c r="G48" s="685" t="str">
        <f ca="1">IFERROR(INDEX(('２個別表'!$Q$11:$Q$510,'２個別表'!Z$11:Z$510),MATCH($B48,'２個別表'!$Q$11:$Q$510,0),1,2),"")</f>
        <v/>
      </c>
      <c r="H48" s="685" t="str" cm="1">
        <f t="array" aca="1" ref="H48" ca="1">IFERROR(IF(INDIRECT("'("&amp;T48&amp;")'!AE"&amp;5)="","",INDIRECT("'("&amp;T48&amp;")'!AE"&amp;5)),"")</f>
        <v/>
      </c>
      <c r="I48" s="688" t="str">
        <f ca="1">IFERROR(INDEX(('２個別表'!$Q$11:$Q$510,'２個別表'!AT$11:AT$510),MATCH($B48,'２個別表'!$Q$11:$Q$510,0),1,2),"")</f>
        <v/>
      </c>
      <c r="J48" s="675" t="str">
        <f t="shared" ca="1" si="0"/>
        <v/>
      </c>
      <c r="K48" s="676" t="str">
        <f ca="1">IFERROR(IF(J48="■",INDEX(('２個別表'!$Q$11:$Q$510,'２個別表'!BW$11:BW$510),MATCH($B48,'２個別表'!$Q$11:$Q$510,0),1,2),""),"")</f>
        <v/>
      </c>
      <c r="L48" s="683" t="str">
        <f ca="1">IFERROR(IF(J48="■",INDEX(('２個別表'!$Q$11:$Q$510,'２個別表'!BX$11:BX$510),MATCH($B48,'２個別表'!$Q$11:$Q$510,0),1,2),""),"")</f>
        <v/>
      </c>
      <c r="M48" s="684" t="str">
        <f t="shared" ca="1" si="1"/>
        <v/>
      </c>
      <c r="N48" s="677" t="str">
        <f t="shared" ca="1" si="2"/>
        <v/>
      </c>
      <c r="O48" s="676" t="str">
        <f ca="1">IFERROR(IF(N48="■",INDEX(('２個別表'!$Q$11:$Q$510,'２個別表'!BW$11:BW$510),MATCH($B48,'２個別表'!$Q$11:$Q$510,0),1,2),""),"")</f>
        <v/>
      </c>
      <c r="P48" s="683" t="str">
        <f ca="1">IFERROR(IF(N48="■",INDEX(('２個別表'!$Q$11:$Q$510,'２個別表'!BX$11:BX$510),MATCH($B48,'２個別表'!$Q$11:$Q$510,0),1,2),""),"")</f>
        <v/>
      </c>
      <c r="Q48" s="682" t="str">
        <f t="shared" ca="1" si="3"/>
        <v/>
      </c>
      <c r="S48" s="674">
        <v>42</v>
      </c>
      <c r="T48" s="674" t="str">
        <f ca="1">IFERROR(INDEX(('２個別表'!$Q$11:$Q$510,'２個別表'!EO$11:EO$510),MATCH($B48,'２個別表'!$Q$11:$Q$510,0),1,2),"")</f>
        <v/>
      </c>
      <c r="U48" s="674" t="str">
        <f ca="1">IFERROR(INDEX(('２個別表'!$Q$11:$Q$510,'２個別表'!EP$11:EP$510),MATCH($B48,'２個別表'!$Q$11:$Q$510,0),1,2),"")</f>
        <v/>
      </c>
    </row>
    <row r="49" spans="2:21" ht="31.5" hidden="1" customHeight="1">
      <c r="B49" s="689" t="str">
        <f ca="1">IFERROR(MATCH(ROW()-6,'２個別表'!$FI$11:$FI$510,0),"")</f>
        <v/>
      </c>
      <c r="C49" s="689" t="str">
        <f ca="1">IFERROR(INDEX(('２個別表'!$Q$11:$Q$510,'２個別表'!R$11:R$510),MATCH($B49,'２個別表'!$Q$11:$Q$510,0),1,2),"")</f>
        <v/>
      </c>
      <c r="D49" s="689" t="str">
        <f ca="1">IFERROR(INDEX(('２個別表'!$Q$11:$Q$510,'２個別表'!S$11:S$510),MATCH($B49,'２個別表'!$Q$11:$Q$510,0),1,2),"")</f>
        <v/>
      </c>
      <c r="E49" s="689" t="str">
        <f ca="1">IFERROR(INDEX(('２個別表'!$Q$11:$Q$510,'２個別表'!T$11:T$510),MATCH($B49,'２個別表'!$Q$11:$Q$510,0),1,2),"")</f>
        <v/>
      </c>
      <c r="F49" s="689" t="str">
        <f ca="1">IFERROR(INDEX(('２個別表'!$Q$11:$Q$510,'２個別表'!Y$11:Y$510),MATCH($B49,'２個別表'!$Q$11:$Q$510,0),1,2),"")</f>
        <v/>
      </c>
      <c r="G49" s="685" t="str">
        <f ca="1">IFERROR(INDEX(('２個別表'!$Q$11:$Q$510,'２個別表'!Z$11:Z$510),MATCH($B49,'２個別表'!$Q$11:$Q$510,0),1,2),"")</f>
        <v/>
      </c>
      <c r="H49" s="685" t="str" cm="1">
        <f t="array" aca="1" ref="H49" ca="1">IFERROR(IF(INDIRECT("'("&amp;T49&amp;")'!AE"&amp;5)="","",INDIRECT("'("&amp;T49&amp;")'!AE"&amp;5)),"")</f>
        <v/>
      </c>
      <c r="I49" s="688" t="str">
        <f ca="1">IFERROR(INDEX(('２個別表'!$Q$11:$Q$510,'２個別表'!AT$11:AT$510),MATCH($B49,'２個別表'!$Q$11:$Q$510,0),1,2),"")</f>
        <v/>
      </c>
      <c r="J49" s="675" t="str">
        <f t="shared" ca="1" si="0"/>
        <v/>
      </c>
      <c r="K49" s="676" t="str">
        <f ca="1">IFERROR(IF(J49="■",INDEX(('２個別表'!$Q$11:$Q$510,'２個別表'!BW$11:BW$510),MATCH($B49,'２個別表'!$Q$11:$Q$510,0),1,2),""),"")</f>
        <v/>
      </c>
      <c r="L49" s="683" t="str">
        <f ca="1">IFERROR(IF(J49="■",INDEX(('２個別表'!$Q$11:$Q$510,'２個別表'!BX$11:BX$510),MATCH($B49,'２個別表'!$Q$11:$Q$510,0),1,2),""),"")</f>
        <v/>
      </c>
      <c r="M49" s="684" t="str">
        <f t="shared" ca="1" si="1"/>
        <v/>
      </c>
      <c r="N49" s="677" t="str">
        <f t="shared" ca="1" si="2"/>
        <v/>
      </c>
      <c r="O49" s="676" t="str">
        <f ca="1">IFERROR(IF(N49="■",INDEX(('２個別表'!$Q$11:$Q$510,'２個別表'!BW$11:BW$510),MATCH($B49,'２個別表'!$Q$11:$Q$510,0),1,2),""),"")</f>
        <v/>
      </c>
      <c r="P49" s="683" t="str">
        <f ca="1">IFERROR(IF(N49="■",INDEX(('２個別表'!$Q$11:$Q$510,'２個別表'!BX$11:BX$510),MATCH($B49,'２個別表'!$Q$11:$Q$510,0),1,2),""),"")</f>
        <v/>
      </c>
      <c r="Q49" s="682" t="str">
        <f t="shared" ca="1" si="3"/>
        <v/>
      </c>
      <c r="S49" s="674">
        <v>43</v>
      </c>
      <c r="T49" s="674" t="str">
        <f ca="1">IFERROR(INDEX(('２個別表'!$Q$11:$Q$510,'２個別表'!EO$11:EO$510),MATCH($B49,'２個別表'!$Q$11:$Q$510,0),1,2),"")</f>
        <v/>
      </c>
      <c r="U49" s="674" t="str">
        <f ca="1">IFERROR(INDEX(('２個別表'!$Q$11:$Q$510,'２個別表'!EP$11:EP$510),MATCH($B49,'２個別表'!$Q$11:$Q$510,0),1,2),"")</f>
        <v/>
      </c>
    </row>
    <row r="50" spans="2:21" ht="31.5" hidden="1" customHeight="1">
      <c r="B50" s="689" t="str">
        <f ca="1">IFERROR(MATCH(ROW()-6,'２個別表'!$FI$11:$FI$510,0),"")</f>
        <v/>
      </c>
      <c r="C50" s="689" t="str">
        <f ca="1">IFERROR(INDEX(('２個別表'!$Q$11:$Q$510,'２個別表'!R$11:R$510),MATCH($B50,'２個別表'!$Q$11:$Q$510,0),1,2),"")</f>
        <v/>
      </c>
      <c r="D50" s="689" t="str">
        <f ca="1">IFERROR(INDEX(('２個別表'!$Q$11:$Q$510,'２個別表'!S$11:S$510),MATCH($B50,'２個別表'!$Q$11:$Q$510,0),1,2),"")</f>
        <v/>
      </c>
      <c r="E50" s="689" t="str">
        <f ca="1">IFERROR(INDEX(('２個別表'!$Q$11:$Q$510,'２個別表'!T$11:T$510),MATCH($B50,'２個別表'!$Q$11:$Q$510,0),1,2),"")</f>
        <v/>
      </c>
      <c r="F50" s="689" t="str">
        <f ca="1">IFERROR(INDEX(('２個別表'!$Q$11:$Q$510,'２個別表'!Y$11:Y$510),MATCH($B50,'２個別表'!$Q$11:$Q$510,0),1,2),"")</f>
        <v/>
      </c>
      <c r="G50" s="685" t="str">
        <f ca="1">IFERROR(INDEX(('２個別表'!$Q$11:$Q$510,'２個別表'!Z$11:Z$510),MATCH($B50,'２個別表'!$Q$11:$Q$510,0),1,2),"")</f>
        <v/>
      </c>
      <c r="H50" s="685" t="str" cm="1">
        <f t="array" aca="1" ref="H50" ca="1">IFERROR(IF(INDIRECT("'("&amp;T50&amp;")'!AE"&amp;5)="","",INDIRECT("'("&amp;T50&amp;")'!AE"&amp;5)),"")</f>
        <v/>
      </c>
      <c r="I50" s="688" t="str">
        <f ca="1">IFERROR(INDEX(('２個別表'!$Q$11:$Q$510,'２個別表'!AT$11:AT$510),MATCH($B50,'２個別表'!$Q$11:$Q$510,0),1,2),"")</f>
        <v/>
      </c>
      <c r="J50" s="675" t="str">
        <f t="shared" ca="1" si="0"/>
        <v/>
      </c>
      <c r="K50" s="676" t="str">
        <f ca="1">IFERROR(IF(J50="■",INDEX(('２個別表'!$Q$11:$Q$510,'２個別表'!BW$11:BW$510),MATCH($B50,'２個別表'!$Q$11:$Q$510,0),1,2),""),"")</f>
        <v/>
      </c>
      <c r="L50" s="683" t="str">
        <f ca="1">IFERROR(IF(J50="■",INDEX(('２個別表'!$Q$11:$Q$510,'２個別表'!BX$11:BX$510),MATCH($B50,'２個別表'!$Q$11:$Q$510,0),1,2),""),"")</f>
        <v/>
      </c>
      <c r="M50" s="684" t="str">
        <f t="shared" ca="1" si="1"/>
        <v/>
      </c>
      <c r="N50" s="677" t="str">
        <f t="shared" ca="1" si="2"/>
        <v/>
      </c>
      <c r="O50" s="676" t="str">
        <f ca="1">IFERROR(IF(N50="■",INDEX(('２個別表'!$Q$11:$Q$510,'２個別表'!BW$11:BW$510),MATCH($B50,'２個別表'!$Q$11:$Q$510,0),1,2),""),"")</f>
        <v/>
      </c>
      <c r="P50" s="683" t="str">
        <f ca="1">IFERROR(IF(N50="■",INDEX(('２個別表'!$Q$11:$Q$510,'２個別表'!BX$11:BX$510),MATCH($B50,'２個別表'!$Q$11:$Q$510,0),1,2),""),"")</f>
        <v/>
      </c>
      <c r="Q50" s="682" t="str">
        <f t="shared" ca="1" si="3"/>
        <v/>
      </c>
      <c r="S50" s="674">
        <v>44</v>
      </c>
      <c r="T50" s="674" t="str">
        <f ca="1">IFERROR(INDEX(('２個別表'!$Q$11:$Q$510,'２個別表'!EO$11:EO$510),MATCH($B50,'２個別表'!$Q$11:$Q$510,0),1,2),"")</f>
        <v/>
      </c>
      <c r="U50" s="674" t="str">
        <f ca="1">IFERROR(INDEX(('２個別表'!$Q$11:$Q$510,'２個別表'!EP$11:EP$510),MATCH($B50,'２個別表'!$Q$11:$Q$510,0),1,2),"")</f>
        <v/>
      </c>
    </row>
    <row r="51" spans="2:21" ht="31.5" hidden="1" customHeight="1">
      <c r="B51" s="689" t="str">
        <f ca="1">IFERROR(MATCH(ROW()-6,'２個別表'!$FI$11:$FI$510,0),"")</f>
        <v/>
      </c>
      <c r="C51" s="689" t="str">
        <f ca="1">IFERROR(INDEX(('２個別表'!$Q$11:$Q$510,'２個別表'!R$11:R$510),MATCH($B51,'２個別表'!$Q$11:$Q$510,0),1,2),"")</f>
        <v/>
      </c>
      <c r="D51" s="689" t="str">
        <f ca="1">IFERROR(INDEX(('２個別表'!$Q$11:$Q$510,'２個別表'!S$11:S$510),MATCH($B51,'２個別表'!$Q$11:$Q$510,0),1,2),"")</f>
        <v/>
      </c>
      <c r="E51" s="689" t="str">
        <f ca="1">IFERROR(INDEX(('２個別表'!$Q$11:$Q$510,'２個別表'!T$11:T$510),MATCH($B51,'２個別表'!$Q$11:$Q$510,0),1,2),"")</f>
        <v/>
      </c>
      <c r="F51" s="689" t="str">
        <f ca="1">IFERROR(INDEX(('２個別表'!$Q$11:$Q$510,'２個別表'!Y$11:Y$510),MATCH($B51,'２個別表'!$Q$11:$Q$510,0),1,2),"")</f>
        <v/>
      </c>
      <c r="G51" s="685" t="str">
        <f ca="1">IFERROR(INDEX(('２個別表'!$Q$11:$Q$510,'２個別表'!Z$11:Z$510),MATCH($B51,'２個別表'!$Q$11:$Q$510,0),1,2),"")</f>
        <v/>
      </c>
      <c r="H51" s="685" t="str" cm="1">
        <f t="array" aca="1" ref="H51" ca="1">IFERROR(IF(INDIRECT("'("&amp;T51&amp;")'!AE"&amp;5)="","",INDIRECT("'("&amp;T51&amp;")'!AE"&amp;5)),"")</f>
        <v/>
      </c>
      <c r="I51" s="688" t="str">
        <f ca="1">IFERROR(INDEX(('２個別表'!$Q$11:$Q$510,'２個別表'!AT$11:AT$510),MATCH($B51,'２個別表'!$Q$11:$Q$510,0),1,2),"")</f>
        <v/>
      </c>
      <c r="J51" s="675" t="str">
        <f t="shared" ca="1" si="0"/>
        <v/>
      </c>
      <c r="K51" s="676" t="str">
        <f ca="1">IFERROR(IF(J51="■",INDEX(('２個別表'!$Q$11:$Q$510,'２個別表'!BW$11:BW$510),MATCH($B51,'２個別表'!$Q$11:$Q$510,0),1,2),""),"")</f>
        <v/>
      </c>
      <c r="L51" s="683" t="str">
        <f ca="1">IFERROR(IF(J51="■",INDEX(('２個別表'!$Q$11:$Q$510,'２個別表'!BX$11:BX$510),MATCH($B51,'２個別表'!$Q$11:$Q$510,0),1,2),""),"")</f>
        <v/>
      </c>
      <c r="M51" s="684" t="str">
        <f t="shared" ca="1" si="1"/>
        <v/>
      </c>
      <c r="N51" s="677" t="str">
        <f t="shared" ca="1" si="2"/>
        <v/>
      </c>
      <c r="O51" s="676" t="str">
        <f ca="1">IFERROR(IF(N51="■",INDEX(('２個別表'!$Q$11:$Q$510,'２個別表'!BW$11:BW$510),MATCH($B51,'２個別表'!$Q$11:$Q$510,0),1,2),""),"")</f>
        <v/>
      </c>
      <c r="P51" s="683" t="str">
        <f ca="1">IFERROR(IF(N51="■",INDEX(('２個別表'!$Q$11:$Q$510,'２個別表'!BX$11:BX$510),MATCH($B51,'２個別表'!$Q$11:$Q$510,0),1,2),""),"")</f>
        <v/>
      </c>
      <c r="Q51" s="682" t="str">
        <f t="shared" ca="1" si="3"/>
        <v/>
      </c>
      <c r="S51" s="674">
        <v>45</v>
      </c>
      <c r="T51" s="674" t="str">
        <f ca="1">IFERROR(INDEX(('２個別表'!$Q$11:$Q$510,'２個別表'!EO$11:EO$510),MATCH($B51,'２個別表'!$Q$11:$Q$510,0),1,2),"")</f>
        <v/>
      </c>
      <c r="U51" s="674" t="str">
        <f ca="1">IFERROR(INDEX(('２個別表'!$Q$11:$Q$510,'２個別表'!EP$11:EP$510),MATCH($B51,'２個別表'!$Q$11:$Q$510,0),1,2),"")</f>
        <v/>
      </c>
    </row>
    <row r="52" spans="2:21" ht="31.5" hidden="1" customHeight="1">
      <c r="B52" s="689" t="str">
        <f ca="1">IFERROR(MATCH(ROW()-6,'２個別表'!$FI$11:$FI$510,0),"")</f>
        <v/>
      </c>
      <c r="C52" s="689" t="str">
        <f ca="1">IFERROR(INDEX(('２個別表'!$Q$11:$Q$510,'２個別表'!R$11:R$510),MATCH($B52,'２個別表'!$Q$11:$Q$510,0),1,2),"")</f>
        <v/>
      </c>
      <c r="D52" s="689" t="str">
        <f ca="1">IFERROR(INDEX(('２個別表'!$Q$11:$Q$510,'２個別表'!S$11:S$510),MATCH($B52,'２個別表'!$Q$11:$Q$510,0),1,2),"")</f>
        <v/>
      </c>
      <c r="E52" s="689" t="str">
        <f ca="1">IFERROR(INDEX(('２個別表'!$Q$11:$Q$510,'２個別表'!T$11:T$510),MATCH($B52,'２個別表'!$Q$11:$Q$510,0),1,2),"")</f>
        <v/>
      </c>
      <c r="F52" s="689" t="str">
        <f ca="1">IFERROR(INDEX(('２個別表'!$Q$11:$Q$510,'２個別表'!Y$11:Y$510),MATCH($B52,'２個別表'!$Q$11:$Q$510,0),1,2),"")</f>
        <v/>
      </c>
      <c r="G52" s="685" t="str">
        <f ca="1">IFERROR(INDEX(('２個別表'!$Q$11:$Q$510,'２個別表'!Z$11:Z$510),MATCH($B52,'２個別表'!$Q$11:$Q$510,0),1,2),"")</f>
        <v/>
      </c>
      <c r="H52" s="685" t="str" cm="1">
        <f t="array" aca="1" ref="H52" ca="1">IFERROR(IF(INDIRECT("'("&amp;T52&amp;")'!AE"&amp;5)="","",INDIRECT("'("&amp;T52&amp;")'!AE"&amp;5)),"")</f>
        <v/>
      </c>
      <c r="I52" s="688" t="str">
        <f ca="1">IFERROR(INDEX(('２個別表'!$Q$11:$Q$510,'２個別表'!AT$11:AT$510),MATCH($B52,'２個別表'!$Q$11:$Q$510,0),1,2),"")</f>
        <v/>
      </c>
      <c r="J52" s="675" t="str">
        <f t="shared" ca="1" si="0"/>
        <v/>
      </c>
      <c r="K52" s="676" t="str">
        <f ca="1">IFERROR(IF(J52="■",INDEX(('２個別表'!$Q$11:$Q$510,'２個別表'!BW$11:BW$510),MATCH($B52,'２個別表'!$Q$11:$Q$510,0),1,2),""),"")</f>
        <v/>
      </c>
      <c r="L52" s="683" t="str">
        <f ca="1">IFERROR(IF(J52="■",INDEX(('２個別表'!$Q$11:$Q$510,'２個別表'!BX$11:BX$510),MATCH($B52,'２個別表'!$Q$11:$Q$510,0),1,2),""),"")</f>
        <v/>
      </c>
      <c r="M52" s="684" t="str">
        <f t="shared" ca="1" si="1"/>
        <v/>
      </c>
      <c r="N52" s="677" t="str">
        <f t="shared" ca="1" si="2"/>
        <v/>
      </c>
      <c r="O52" s="676" t="str">
        <f ca="1">IFERROR(IF(N52="■",INDEX(('２個別表'!$Q$11:$Q$510,'２個別表'!BW$11:BW$510),MATCH($B52,'２個別表'!$Q$11:$Q$510,0),1,2),""),"")</f>
        <v/>
      </c>
      <c r="P52" s="683" t="str">
        <f ca="1">IFERROR(IF(N52="■",INDEX(('２個別表'!$Q$11:$Q$510,'２個別表'!BX$11:BX$510),MATCH($B52,'２個別表'!$Q$11:$Q$510,0),1,2),""),"")</f>
        <v/>
      </c>
      <c r="Q52" s="682" t="str">
        <f t="shared" ca="1" si="3"/>
        <v/>
      </c>
      <c r="S52" s="674">
        <v>46</v>
      </c>
      <c r="T52" s="674" t="str">
        <f ca="1">IFERROR(INDEX(('２個別表'!$Q$11:$Q$510,'２個別表'!EO$11:EO$510),MATCH($B52,'２個別表'!$Q$11:$Q$510,0),1,2),"")</f>
        <v/>
      </c>
      <c r="U52" s="674" t="str">
        <f ca="1">IFERROR(INDEX(('２個別表'!$Q$11:$Q$510,'２個別表'!EP$11:EP$510),MATCH($B52,'２個別表'!$Q$11:$Q$510,0),1,2),"")</f>
        <v/>
      </c>
    </row>
    <row r="53" spans="2:21" ht="31.5" hidden="1" customHeight="1">
      <c r="B53" s="689" t="str">
        <f ca="1">IFERROR(MATCH(ROW()-6,'２個別表'!$FI$11:$FI$510,0),"")</f>
        <v/>
      </c>
      <c r="C53" s="689" t="str">
        <f ca="1">IFERROR(INDEX(('２個別表'!$Q$11:$Q$510,'２個別表'!R$11:R$510),MATCH($B53,'２個別表'!$Q$11:$Q$510,0),1,2),"")</f>
        <v/>
      </c>
      <c r="D53" s="689" t="str">
        <f ca="1">IFERROR(INDEX(('２個別表'!$Q$11:$Q$510,'２個別表'!S$11:S$510),MATCH($B53,'２個別表'!$Q$11:$Q$510,0),1,2),"")</f>
        <v/>
      </c>
      <c r="E53" s="689" t="str">
        <f ca="1">IFERROR(INDEX(('２個別表'!$Q$11:$Q$510,'２個別表'!T$11:T$510),MATCH($B53,'２個別表'!$Q$11:$Q$510,0),1,2),"")</f>
        <v/>
      </c>
      <c r="F53" s="689" t="str">
        <f ca="1">IFERROR(INDEX(('２個別表'!$Q$11:$Q$510,'２個別表'!Y$11:Y$510),MATCH($B53,'２個別表'!$Q$11:$Q$510,0),1,2),"")</f>
        <v/>
      </c>
      <c r="G53" s="685" t="str">
        <f ca="1">IFERROR(INDEX(('２個別表'!$Q$11:$Q$510,'２個別表'!Z$11:Z$510),MATCH($B53,'２個別表'!$Q$11:$Q$510,0),1,2),"")</f>
        <v/>
      </c>
      <c r="H53" s="685" t="str" cm="1">
        <f t="array" aca="1" ref="H53" ca="1">IFERROR(IF(INDIRECT("'("&amp;T53&amp;")'!AE"&amp;5)="","",INDIRECT("'("&amp;T53&amp;")'!AE"&amp;5)),"")</f>
        <v/>
      </c>
      <c r="I53" s="688" t="str">
        <f ca="1">IFERROR(INDEX(('２個別表'!$Q$11:$Q$510,'２個別表'!AT$11:AT$510),MATCH($B53,'２個別表'!$Q$11:$Q$510,0),1,2),"")</f>
        <v/>
      </c>
      <c r="J53" s="675" t="str">
        <f t="shared" ca="1" si="0"/>
        <v/>
      </c>
      <c r="K53" s="676" t="str">
        <f ca="1">IFERROR(IF(J53="■",INDEX(('２個別表'!$Q$11:$Q$510,'２個別表'!BW$11:BW$510),MATCH($B53,'２個別表'!$Q$11:$Q$510,0),1,2),""),"")</f>
        <v/>
      </c>
      <c r="L53" s="683" t="str">
        <f ca="1">IFERROR(IF(J53="■",INDEX(('２個別表'!$Q$11:$Q$510,'２個別表'!BX$11:BX$510),MATCH($B53,'２個別表'!$Q$11:$Q$510,0),1,2),""),"")</f>
        <v/>
      </c>
      <c r="M53" s="684" t="str">
        <f t="shared" ca="1" si="1"/>
        <v/>
      </c>
      <c r="N53" s="677" t="str">
        <f t="shared" ca="1" si="2"/>
        <v/>
      </c>
      <c r="O53" s="676" t="str">
        <f ca="1">IFERROR(IF(N53="■",INDEX(('２個別表'!$Q$11:$Q$510,'２個別表'!BW$11:BW$510),MATCH($B53,'２個別表'!$Q$11:$Q$510,0),1,2),""),"")</f>
        <v/>
      </c>
      <c r="P53" s="683" t="str">
        <f ca="1">IFERROR(IF(N53="■",INDEX(('２個別表'!$Q$11:$Q$510,'２個別表'!BX$11:BX$510),MATCH($B53,'２個別表'!$Q$11:$Q$510,0),1,2),""),"")</f>
        <v/>
      </c>
      <c r="Q53" s="682" t="str">
        <f t="shared" ca="1" si="3"/>
        <v/>
      </c>
      <c r="S53" s="674">
        <v>47</v>
      </c>
      <c r="T53" s="674" t="str">
        <f ca="1">IFERROR(INDEX(('２個別表'!$Q$11:$Q$510,'２個別表'!EO$11:EO$510),MATCH($B53,'２個別表'!$Q$11:$Q$510,0),1,2),"")</f>
        <v/>
      </c>
      <c r="U53" s="674" t="str">
        <f ca="1">IFERROR(INDEX(('２個別表'!$Q$11:$Q$510,'２個別表'!EP$11:EP$510),MATCH($B53,'２個別表'!$Q$11:$Q$510,0),1,2),"")</f>
        <v/>
      </c>
    </row>
    <row r="54" spans="2:21" ht="31.5" hidden="1" customHeight="1">
      <c r="B54" s="689" t="str">
        <f ca="1">IFERROR(MATCH(ROW()-6,'２個別表'!$FI$11:$FI$510,0),"")</f>
        <v/>
      </c>
      <c r="C54" s="689" t="str">
        <f ca="1">IFERROR(INDEX(('２個別表'!$Q$11:$Q$510,'２個別表'!R$11:R$510),MATCH($B54,'２個別表'!$Q$11:$Q$510,0),1,2),"")</f>
        <v/>
      </c>
      <c r="D54" s="689" t="str">
        <f ca="1">IFERROR(INDEX(('２個別表'!$Q$11:$Q$510,'２個別表'!S$11:S$510),MATCH($B54,'２個別表'!$Q$11:$Q$510,0),1,2),"")</f>
        <v/>
      </c>
      <c r="E54" s="689" t="str">
        <f ca="1">IFERROR(INDEX(('２個別表'!$Q$11:$Q$510,'２個別表'!T$11:T$510),MATCH($B54,'２個別表'!$Q$11:$Q$510,0),1,2),"")</f>
        <v/>
      </c>
      <c r="F54" s="689" t="str">
        <f ca="1">IFERROR(INDEX(('２個別表'!$Q$11:$Q$510,'２個別表'!Y$11:Y$510),MATCH($B54,'２個別表'!$Q$11:$Q$510,0),1,2),"")</f>
        <v/>
      </c>
      <c r="G54" s="685" t="str">
        <f ca="1">IFERROR(INDEX(('２個別表'!$Q$11:$Q$510,'２個別表'!Z$11:Z$510),MATCH($B54,'２個別表'!$Q$11:$Q$510,0),1,2),"")</f>
        <v/>
      </c>
      <c r="H54" s="685" t="str" cm="1">
        <f t="array" aca="1" ref="H54" ca="1">IFERROR(IF(INDIRECT("'("&amp;T54&amp;")'!AE"&amp;5)="","",INDIRECT("'("&amp;T54&amp;")'!AE"&amp;5)),"")</f>
        <v/>
      </c>
      <c r="I54" s="688" t="str">
        <f ca="1">IFERROR(INDEX(('２個別表'!$Q$11:$Q$510,'２個別表'!AT$11:AT$510),MATCH($B54,'２個別表'!$Q$11:$Q$510,0),1,2),"")</f>
        <v/>
      </c>
      <c r="J54" s="675" t="str">
        <f t="shared" ca="1" si="0"/>
        <v/>
      </c>
      <c r="K54" s="676" t="str">
        <f ca="1">IFERROR(IF(J54="■",INDEX(('２個別表'!$Q$11:$Q$510,'２個別表'!BW$11:BW$510),MATCH($B54,'２個別表'!$Q$11:$Q$510,0),1,2),""),"")</f>
        <v/>
      </c>
      <c r="L54" s="683" t="str">
        <f ca="1">IFERROR(IF(J54="■",INDEX(('２個別表'!$Q$11:$Q$510,'２個別表'!BX$11:BX$510),MATCH($B54,'２個別表'!$Q$11:$Q$510,0),1,2),""),"")</f>
        <v/>
      </c>
      <c r="M54" s="684" t="str">
        <f t="shared" ca="1" si="1"/>
        <v/>
      </c>
      <c r="N54" s="677" t="str">
        <f t="shared" ca="1" si="2"/>
        <v/>
      </c>
      <c r="O54" s="676" t="str">
        <f ca="1">IFERROR(IF(N54="■",INDEX(('２個別表'!$Q$11:$Q$510,'２個別表'!BW$11:BW$510),MATCH($B54,'２個別表'!$Q$11:$Q$510,0),1,2),""),"")</f>
        <v/>
      </c>
      <c r="P54" s="683" t="str">
        <f ca="1">IFERROR(IF(N54="■",INDEX(('２個別表'!$Q$11:$Q$510,'２個別表'!BX$11:BX$510),MATCH($B54,'２個別表'!$Q$11:$Q$510,0),1,2),""),"")</f>
        <v/>
      </c>
      <c r="Q54" s="682" t="str">
        <f t="shared" ca="1" si="3"/>
        <v/>
      </c>
      <c r="S54" s="674">
        <v>48</v>
      </c>
      <c r="T54" s="674" t="str">
        <f ca="1">IFERROR(INDEX(('２個別表'!$Q$11:$Q$510,'２個別表'!EO$11:EO$510),MATCH($B54,'２個別表'!$Q$11:$Q$510,0),1,2),"")</f>
        <v/>
      </c>
      <c r="U54" s="674" t="str">
        <f ca="1">IFERROR(INDEX(('２個別表'!$Q$11:$Q$510,'２個別表'!EP$11:EP$510),MATCH($B54,'２個別表'!$Q$11:$Q$510,0),1,2),"")</f>
        <v/>
      </c>
    </row>
    <row r="55" spans="2:21" ht="31.5" hidden="1" customHeight="1">
      <c r="B55" s="689" t="str">
        <f ca="1">IFERROR(MATCH(ROW()-6,'２個別表'!$FI$11:$FI$510,0),"")</f>
        <v/>
      </c>
      <c r="C55" s="689" t="str">
        <f ca="1">IFERROR(INDEX(('２個別表'!$Q$11:$Q$510,'２個別表'!R$11:R$510),MATCH($B55,'２個別表'!$Q$11:$Q$510,0),1,2),"")</f>
        <v/>
      </c>
      <c r="D55" s="689" t="str">
        <f ca="1">IFERROR(INDEX(('２個別表'!$Q$11:$Q$510,'２個別表'!S$11:S$510),MATCH($B55,'２個別表'!$Q$11:$Q$510,0),1,2),"")</f>
        <v/>
      </c>
      <c r="E55" s="689" t="str">
        <f ca="1">IFERROR(INDEX(('２個別表'!$Q$11:$Q$510,'２個別表'!T$11:T$510),MATCH($B55,'２個別表'!$Q$11:$Q$510,0),1,2),"")</f>
        <v/>
      </c>
      <c r="F55" s="689" t="str">
        <f ca="1">IFERROR(INDEX(('２個別表'!$Q$11:$Q$510,'２個別表'!Y$11:Y$510),MATCH($B55,'２個別表'!$Q$11:$Q$510,0),1,2),"")</f>
        <v/>
      </c>
      <c r="G55" s="685" t="str">
        <f ca="1">IFERROR(INDEX(('２個別表'!$Q$11:$Q$510,'２個別表'!Z$11:Z$510),MATCH($B55,'２個別表'!$Q$11:$Q$510,0),1,2),"")</f>
        <v/>
      </c>
      <c r="H55" s="685" t="str" cm="1">
        <f t="array" aca="1" ref="H55" ca="1">IFERROR(IF(INDIRECT("'("&amp;T55&amp;")'!AE"&amp;5)="","",INDIRECT("'("&amp;T55&amp;")'!AE"&amp;5)),"")</f>
        <v/>
      </c>
      <c r="I55" s="688" t="str">
        <f ca="1">IFERROR(INDEX(('２個別表'!$Q$11:$Q$510,'２個別表'!AT$11:AT$510),MATCH($B55,'２個別表'!$Q$11:$Q$510,0),1,2),"")</f>
        <v/>
      </c>
      <c r="J55" s="675" t="str">
        <f t="shared" ca="1" si="0"/>
        <v/>
      </c>
      <c r="K55" s="676" t="str">
        <f ca="1">IFERROR(IF(J55="■",INDEX(('２個別表'!$Q$11:$Q$510,'２個別表'!BW$11:BW$510),MATCH($B55,'２個別表'!$Q$11:$Q$510,0),1,2),""),"")</f>
        <v/>
      </c>
      <c r="L55" s="683" t="str">
        <f ca="1">IFERROR(IF(J55="■",INDEX(('２個別表'!$Q$11:$Q$510,'２個別表'!BX$11:BX$510),MATCH($B55,'２個別表'!$Q$11:$Q$510,0),1,2),""),"")</f>
        <v/>
      </c>
      <c r="M55" s="684" t="str">
        <f t="shared" ca="1" si="1"/>
        <v/>
      </c>
      <c r="N55" s="677" t="str">
        <f t="shared" ca="1" si="2"/>
        <v/>
      </c>
      <c r="O55" s="676" t="str">
        <f ca="1">IFERROR(IF(N55="■",INDEX(('２個別表'!$Q$11:$Q$510,'２個別表'!BW$11:BW$510),MATCH($B55,'２個別表'!$Q$11:$Q$510,0),1,2),""),"")</f>
        <v/>
      </c>
      <c r="P55" s="683" t="str">
        <f ca="1">IFERROR(IF(N55="■",INDEX(('２個別表'!$Q$11:$Q$510,'２個別表'!BX$11:BX$510),MATCH($B55,'２個別表'!$Q$11:$Q$510,0),1,2),""),"")</f>
        <v/>
      </c>
      <c r="Q55" s="682" t="str">
        <f t="shared" ca="1" si="3"/>
        <v/>
      </c>
      <c r="S55" s="674">
        <v>49</v>
      </c>
      <c r="T55" s="674" t="str">
        <f ca="1">IFERROR(INDEX(('２個別表'!$Q$11:$Q$510,'２個別表'!EO$11:EO$510),MATCH($B55,'２個別表'!$Q$11:$Q$510,0),1,2),"")</f>
        <v/>
      </c>
      <c r="U55" s="674" t="str">
        <f ca="1">IFERROR(INDEX(('２個別表'!$Q$11:$Q$510,'２個別表'!EP$11:EP$510),MATCH($B55,'２個別表'!$Q$11:$Q$510,0),1,2),"")</f>
        <v/>
      </c>
    </row>
    <row r="56" spans="2:21" ht="31.5" hidden="1" customHeight="1">
      <c r="B56" s="689" t="str">
        <f ca="1">IFERROR(MATCH(ROW()-6,'２個別表'!$FI$11:$FI$510,0),"")</f>
        <v/>
      </c>
      <c r="C56" s="689" t="str">
        <f ca="1">IFERROR(INDEX(('２個別表'!$Q$11:$Q$510,'２個別表'!R$11:R$510),MATCH($B56,'２個別表'!$Q$11:$Q$510,0),1,2),"")</f>
        <v/>
      </c>
      <c r="D56" s="689" t="str">
        <f ca="1">IFERROR(INDEX(('２個別表'!$Q$11:$Q$510,'２個別表'!S$11:S$510),MATCH($B56,'２個別表'!$Q$11:$Q$510,0),1,2),"")</f>
        <v/>
      </c>
      <c r="E56" s="689" t="str">
        <f ca="1">IFERROR(INDEX(('２個別表'!$Q$11:$Q$510,'２個別表'!T$11:T$510),MATCH($B56,'２個別表'!$Q$11:$Q$510,0),1,2),"")</f>
        <v/>
      </c>
      <c r="F56" s="689" t="str">
        <f ca="1">IFERROR(INDEX(('２個別表'!$Q$11:$Q$510,'２個別表'!Y$11:Y$510),MATCH($B56,'２個別表'!$Q$11:$Q$510,0),1,2),"")</f>
        <v/>
      </c>
      <c r="G56" s="685" t="str">
        <f ca="1">IFERROR(INDEX(('２個別表'!$Q$11:$Q$510,'２個別表'!Z$11:Z$510),MATCH($B56,'２個別表'!$Q$11:$Q$510,0),1,2),"")</f>
        <v/>
      </c>
      <c r="H56" s="685" t="str" cm="1">
        <f t="array" aca="1" ref="H56" ca="1">IFERROR(IF(INDIRECT("'("&amp;T56&amp;")'!AE"&amp;5)="","",INDIRECT("'("&amp;T56&amp;")'!AE"&amp;5)),"")</f>
        <v/>
      </c>
      <c r="I56" s="688" t="str">
        <f ca="1">IFERROR(INDEX(('２個別表'!$Q$11:$Q$510,'２個別表'!AT$11:AT$510),MATCH($B56,'２個別表'!$Q$11:$Q$510,0),1,2),"")</f>
        <v/>
      </c>
      <c r="J56" s="675" t="str">
        <f t="shared" ca="1" si="0"/>
        <v/>
      </c>
      <c r="K56" s="676" t="str">
        <f ca="1">IFERROR(IF(J56="■",INDEX(('２個別表'!$Q$11:$Q$510,'２個別表'!BW$11:BW$510),MATCH($B56,'２個別表'!$Q$11:$Q$510,0),1,2),""),"")</f>
        <v/>
      </c>
      <c r="L56" s="683" t="str">
        <f ca="1">IFERROR(IF(J56="■",INDEX(('２個別表'!$Q$11:$Q$510,'２個別表'!BX$11:BX$510),MATCH($B56,'２個別表'!$Q$11:$Q$510,0),1,2),""),"")</f>
        <v/>
      </c>
      <c r="M56" s="684" t="str">
        <f t="shared" ca="1" si="1"/>
        <v/>
      </c>
      <c r="N56" s="677" t="str">
        <f t="shared" ca="1" si="2"/>
        <v/>
      </c>
      <c r="O56" s="676" t="str">
        <f ca="1">IFERROR(IF(N56="■",INDEX(('２個別表'!$Q$11:$Q$510,'２個別表'!BW$11:BW$510),MATCH($B56,'２個別表'!$Q$11:$Q$510,0),1,2),""),"")</f>
        <v/>
      </c>
      <c r="P56" s="683" t="str">
        <f ca="1">IFERROR(IF(N56="■",INDEX(('２個別表'!$Q$11:$Q$510,'２個別表'!BX$11:BX$510),MATCH($B56,'２個別表'!$Q$11:$Q$510,0),1,2),""),"")</f>
        <v/>
      </c>
      <c r="Q56" s="682" t="str">
        <f t="shared" ca="1" si="3"/>
        <v/>
      </c>
      <c r="S56" s="674">
        <v>50</v>
      </c>
      <c r="T56" s="674" t="str">
        <f ca="1">IFERROR(INDEX(('２個別表'!$Q$11:$Q$510,'２個別表'!EO$11:EO$510),MATCH($B56,'２個別表'!$Q$11:$Q$510,0),1,2),"")</f>
        <v/>
      </c>
      <c r="U56" s="674" t="str">
        <f ca="1">IFERROR(INDEX(('２個別表'!$Q$11:$Q$510,'２個別表'!EP$11:EP$510),MATCH($B56,'２個別表'!$Q$11:$Q$510,0),1,2),"")</f>
        <v/>
      </c>
    </row>
    <row r="57" spans="2:21" ht="31.5" hidden="1" customHeight="1">
      <c r="B57" s="689" t="str">
        <f ca="1">IFERROR(MATCH(ROW()-6,'２個別表'!$FI$11:$FI$510,0),"")</f>
        <v/>
      </c>
      <c r="C57" s="689" t="str">
        <f ca="1">IFERROR(INDEX(('２個別表'!$Q$11:$Q$510,'２個別表'!R$11:R$510),MATCH($B57,'２個別表'!$Q$11:$Q$510,0),1,2),"")</f>
        <v/>
      </c>
      <c r="D57" s="689" t="str">
        <f ca="1">IFERROR(INDEX(('２個別表'!$Q$11:$Q$510,'２個別表'!S$11:S$510),MATCH($B57,'２個別表'!$Q$11:$Q$510,0),1,2),"")</f>
        <v/>
      </c>
      <c r="E57" s="689" t="str">
        <f ca="1">IFERROR(INDEX(('２個別表'!$Q$11:$Q$510,'２個別表'!T$11:T$510),MATCH($B57,'２個別表'!$Q$11:$Q$510,0),1,2),"")</f>
        <v/>
      </c>
      <c r="F57" s="689" t="str">
        <f ca="1">IFERROR(INDEX(('２個別表'!$Q$11:$Q$510,'２個別表'!Y$11:Y$510),MATCH($B57,'２個別表'!$Q$11:$Q$510,0),1,2),"")</f>
        <v/>
      </c>
      <c r="G57" s="685" t="str">
        <f ca="1">IFERROR(INDEX(('２個別表'!$Q$11:$Q$510,'２個別表'!Z$11:Z$510),MATCH($B57,'２個別表'!$Q$11:$Q$510,0),1,2),"")</f>
        <v/>
      </c>
      <c r="H57" s="685" t="str" cm="1">
        <f t="array" aca="1" ref="H57" ca="1">IFERROR(IF(INDIRECT("'("&amp;T57&amp;")'!AE"&amp;5)="","",INDIRECT("'("&amp;T57&amp;")'!AE"&amp;5)),"")</f>
        <v/>
      </c>
      <c r="I57" s="688" t="str">
        <f ca="1">IFERROR(INDEX(('２個別表'!$Q$11:$Q$510,'２個別表'!AT$11:AT$510),MATCH($B57,'２個別表'!$Q$11:$Q$510,0),1,2),"")</f>
        <v/>
      </c>
      <c r="J57" s="675" t="str">
        <f t="shared" ca="1" si="0"/>
        <v/>
      </c>
      <c r="K57" s="676" t="str">
        <f ca="1">IFERROR(IF(J57="■",INDEX(('２個別表'!$Q$11:$Q$510,'２個別表'!BW$11:BW$510),MATCH($B57,'２個別表'!$Q$11:$Q$510,0),1,2),""),"")</f>
        <v/>
      </c>
      <c r="L57" s="683" t="str">
        <f ca="1">IFERROR(IF(J57="■",INDEX(('２個別表'!$Q$11:$Q$510,'２個別表'!BX$11:BX$510),MATCH($B57,'２個別表'!$Q$11:$Q$510,0),1,2),""),"")</f>
        <v/>
      </c>
      <c r="M57" s="684" t="str">
        <f t="shared" ca="1" si="1"/>
        <v/>
      </c>
      <c r="N57" s="677" t="str">
        <f t="shared" ca="1" si="2"/>
        <v/>
      </c>
      <c r="O57" s="676" t="str">
        <f ca="1">IFERROR(IF(N57="■",INDEX(('２個別表'!$Q$11:$Q$510,'２個別表'!BW$11:BW$510),MATCH($B57,'２個別表'!$Q$11:$Q$510,0),1,2),""),"")</f>
        <v/>
      </c>
      <c r="P57" s="683" t="str">
        <f ca="1">IFERROR(IF(N57="■",INDEX(('２個別表'!$Q$11:$Q$510,'２個別表'!BX$11:BX$510),MATCH($B57,'２個別表'!$Q$11:$Q$510,0),1,2),""),"")</f>
        <v/>
      </c>
      <c r="Q57" s="682" t="str">
        <f t="shared" ca="1" si="3"/>
        <v/>
      </c>
      <c r="S57" s="674">
        <v>51</v>
      </c>
      <c r="T57" s="674" t="str">
        <f ca="1">IFERROR(INDEX(('２個別表'!$Q$11:$Q$510,'２個別表'!EO$11:EO$510),MATCH($B57,'２個別表'!$Q$11:$Q$510,0),1,2),"")</f>
        <v/>
      </c>
      <c r="U57" s="674" t="str">
        <f ca="1">IFERROR(INDEX(('２個別表'!$Q$11:$Q$510,'２個別表'!EP$11:EP$510),MATCH($B57,'２個別表'!$Q$11:$Q$510,0),1,2),"")</f>
        <v/>
      </c>
    </row>
    <row r="58" spans="2:21" ht="31.5" hidden="1" customHeight="1">
      <c r="B58" s="689" t="str">
        <f ca="1">IFERROR(MATCH(ROW()-6,'２個別表'!$FI$11:$FI$510,0),"")</f>
        <v/>
      </c>
      <c r="C58" s="689" t="str">
        <f ca="1">IFERROR(INDEX(('２個別表'!$Q$11:$Q$510,'２個別表'!R$11:R$510),MATCH($B58,'２個別表'!$Q$11:$Q$510,0),1,2),"")</f>
        <v/>
      </c>
      <c r="D58" s="689" t="str">
        <f ca="1">IFERROR(INDEX(('２個別表'!$Q$11:$Q$510,'２個別表'!S$11:S$510),MATCH($B58,'２個別表'!$Q$11:$Q$510,0),1,2),"")</f>
        <v/>
      </c>
      <c r="E58" s="689" t="str">
        <f ca="1">IFERROR(INDEX(('２個別表'!$Q$11:$Q$510,'２個別表'!T$11:T$510),MATCH($B58,'２個別表'!$Q$11:$Q$510,0),1,2),"")</f>
        <v/>
      </c>
      <c r="F58" s="689" t="str">
        <f ca="1">IFERROR(INDEX(('２個別表'!$Q$11:$Q$510,'２個別表'!Y$11:Y$510),MATCH($B58,'２個別表'!$Q$11:$Q$510,0),1,2),"")</f>
        <v/>
      </c>
      <c r="G58" s="685" t="str">
        <f ca="1">IFERROR(INDEX(('２個別表'!$Q$11:$Q$510,'２個別表'!Z$11:Z$510),MATCH($B58,'２個別表'!$Q$11:$Q$510,0),1,2),"")</f>
        <v/>
      </c>
      <c r="H58" s="685" t="str" cm="1">
        <f t="array" aca="1" ref="H58" ca="1">IFERROR(IF(INDIRECT("'("&amp;T58&amp;")'!AE"&amp;5)="","",INDIRECT("'("&amp;T58&amp;")'!AE"&amp;5)),"")</f>
        <v/>
      </c>
      <c r="I58" s="688" t="str">
        <f ca="1">IFERROR(INDEX(('２個別表'!$Q$11:$Q$510,'２個別表'!AT$11:AT$510),MATCH($B58,'２個別表'!$Q$11:$Q$510,0),1,2),"")</f>
        <v/>
      </c>
      <c r="J58" s="675" t="str">
        <f t="shared" ca="1" si="0"/>
        <v/>
      </c>
      <c r="K58" s="676" t="str">
        <f ca="1">IFERROR(IF(J58="■",INDEX(('２個別表'!$Q$11:$Q$510,'２個別表'!BW$11:BW$510),MATCH($B58,'２個別表'!$Q$11:$Q$510,0),1,2),""),"")</f>
        <v/>
      </c>
      <c r="L58" s="683" t="str">
        <f ca="1">IFERROR(IF(J58="■",INDEX(('２個別表'!$Q$11:$Q$510,'２個別表'!BX$11:BX$510),MATCH($B58,'２個別表'!$Q$11:$Q$510,0),1,2),""),"")</f>
        <v/>
      </c>
      <c r="M58" s="684" t="str">
        <f t="shared" ca="1" si="1"/>
        <v/>
      </c>
      <c r="N58" s="677" t="str">
        <f t="shared" ca="1" si="2"/>
        <v/>
      </c>
      <c r="O58" s="676" t="str">
        <f ca="1">IFERROR(IF(N58="■",INDEX(('２個別表'!$Q$11:$Q$510,'２個別表'!BW$11:BW$510),MATCH($B58,'２個別表'!$Q$11:$Q$510,0),1,2),""),"")</f>
        <v/>
      </c>
      <c r="P58" s="683" t="str">
        <f ca="1">IFERROR(IF(N58="■",INDEX(('２個別表'!$Q$11:$Q$510,'２個別表'!BX$11:BX$510),MATCH($B58,'２個別表'!$Q$11:$Q$510,0),1,2),""),"")</f>
        <v/>
      </c>
      <c r="Q58" s="682" t="str">
        <f t="shared" ca="1" si="3"/>
        <v/>
      </c>
      <c r="S58" s="674">
        <v>52</v>
      </c>
      <c r="T58" s="674" t="str">
        <f ca="1">IFERROR(INDEX(('２個別表'!$Q$11:$Q$510,'２個別表'!EO$11:EO$510),MATCH($B58,'２個別表'!$Q$11:$Q$510,0),1,2),"")</f>
        <v/>
      </c>
      <c r="U58" s="674" t="str">
        <f ca="1">IFERROR(INDEX(('２個別表'!$Q$11:$Q$510,'２個別表'!EP$11:EP$510),MATCH($B58,'２個別表'!$Q$11:$Q$510,0),1,2),"")</f>
        <v/>
      </c>
    </row>
    <row r="59" spans="2:21" ht="31.5" hidden="1" customHeight="1">
      <c r="B59" s="689" t="str">
        <f ca="1">IFERROR(MATCH(ROW()-6,'２個別表'!$FI$11:$FI$510,0),"")</f>
        <v/>
      </c>
      <c r="C59" s="689" t="str">
        <f ca="1">IFERROR(INDEX(('２個別表'!$Q$11:$Q$510,'２個別表'!R$11:R$510),MATCH($B59,'２個別表'!$Q$11:$Q$510,0),1,2),"")</f>
        <v/>
      </c>
      <c r="D59" s="689" t="str">
        <f ca="1">IFERROR(INDEX(('２個別表'!$Q$11:$Q$510,'２個別表'!S$11:S$510),MATCH($B59,'２個別表'!$Q$11:$Q$510,0),1,2),"")</f>
        <v/>
      </c>
      <c r="E59" s="689" t="str">
        <f ca="1">IFERROR(INDEX(('２個別表'!$Q$11:$Q$510,'２個別表'!T$11:T$510),MATCH($B59,'２個別表'!$Q$11:$Q$510,0),1,2),"")</f>
        <v/>
      </c>
      <c r="F59" s="689" t="str">
        <f ca="1">IFERROR(INDEX(('２個別表'!$Q$11:$Q$510,'２個別表'!Y$11:Y$510),MATCH($B59,'２個別表'!$Q$11:$Q$510,0),1,2),"")</f>
        <v/>
      </c>
      <c r="G59" s="685" t="str">
        <f ca="1">IFERROR(INDEX(('２個別表'!$Q$11:$Q$510,'２個別表'!Z$11:Z$510),MATCH($B59,'２個別表'!$Q$11:$Q$510,0),1,2),"")</f>
        <v/>
      </c>
      <c r="H59" s="685" t="str" cm="1">
        <f t="array" aca="1" ref="H59" ca="1">IFERROR(IF(INDIRECT("'("&amp;T59&amp;")'!AE"&amp;5)="","",INDIRECT("'("&amp;T59&amp;")'!AE"&amp;5)),"")</f>
        <v/>
      </c>
      <c r="I59" s="688" t="str">
        <f ca="1">IFERROR(INDEX(('２個別表'!$Q$11:$Q$510,'２個別表'!AT$11:AT$510),MATCH($B59,'２個別表'!$Q$11:$Q$510,0),1,2),"")</f>
        <v/>
      </c>
      <c r="J59" s="675" t="str">
        <f t="shared" ca="1" si="0"/>
        <v/>
      </c>
      <c r="K59" s="676" t="str">
        <f ca="1">IFERROR(IF(J59="■",INDEX(('２個別表'!$Q$11:$Q$510,'２個別表'!BW$11:BW$510),MATCH($B59,'２個別表'!$Q$11:$Q$510,0),1,2),""),"")</f>
        <v/>
      </c>
      <c r="L59" s="683" t="str">
        <f ca="1">IFERROR(IF(J59="■",INDEX(('２個別表'!$Q$11:$Q$510,'２個別表'!BX$11:BX$510),MATCH($B59,'２個別表'!$Q$11:$Q$510,0),1,2),""),"")</f>
        <v/>
      </c>
      <c r="M59" s="684" t="str">
        <f t="shared" ca="1" si="1"/>
        <v/>
      </c>
      <c r="N59" s="677" t="str">
        <f t="shared" ca="1" si="2"/>
        <v/>
      </c>
      <c r="O59" s="676" t="str">
        <f ca="1">IFERROR(IF(N59="■",INDEX(('２個別表'!$Q$11:$Q$510,'２個別表'!BW$11:BW$510),MATCH($B59,'２個別表'!$Q$11:$Q$510,0),1,2),""),"")</f>
        <v/>
      </c>
      <c r="P59" s="683" t="str">
        <f ca="1">IFERROR(IF(N59="■",INDEX(('２個別表'!$Q$11:$Q$510,'２個別表'!BX$11:BX$510),MATCH($B59,'２個別表'!$Q$11:$Q$510,0),1,2),""),"")</f>
        <v/>
      </c>
      <c r="Q59" s="682" t="str">
        <f t="shared" ca="1" si="3"/>
        <v/>
      </c>
      <c r="S59" s="674">
        <v>53</v>
      </c>
      <c r="T59" s="674" t="str">
        <f ca="1">IFERROR(INDEX(('２個別表'!$Q$11:$Q$510,'２個別表'!EO$11:EO$510),MATCH($B59,'２個別表'!$Q$11:$Q$510,0),1,2),"")</f>
        <v/>
      </c>
      <c r="U59" s="674" t="str">
        <f ca="1">IFERROR(INDEX(('２個別表'!$Q$11:$Q$510,'２個別表'!EP$11:EP$510),MATCH($B59,'２個別表'!$Q$11:$Q$510,0),1,2),"")</f>
        <v/>
      </c>
    </row>
    <row r="60" spans="2:21" ht="31.5" hidden="1" customHeight="1">
      <c r="B60" s="689" t="str">
        <f ca="1">IFERROR(MATCH(ROW()-6,'２個別表'!$FI$11:$FI$510,0),"")</f>
        <v/>
      </c>
      <c r="C60" s="689" t="str">
        <f ca="1">IFERROR(INDEX(('２個別表'!$Q$11:$Q$510,'２個別表'!R$11:R$510),MATCH($B60,'２個別表'!$Q$11:$Q$510,0),1,2),"")</f>
        <v/>
      </c>
      <c r="D60" s="689" t="str">
        <f ca="1">IFERROR(INDEX(('２個別表'!$Q$11:$Q$510,'２個別表'!S$11:S$510),MATCH($B60,'２個別表'!$Q$11:$Q$510,0),1,2),"")</f>
        <v/>
      </c>
      <c r="E60" s="689" t="str">
        <f ca="1">IFERROR(INDEX(('２個別表'!$Q$11:$Q$510,'２個別表'!T$11:T$510),MATCH($B60,'２個別表'!$Q$11:$Q$510,0),1,2),"")</f>
        <v/>
      </c>
      <c r="F60" s="689" t="str">
        <f ca="1">IFERROR(INDEX(('２個別表'!$Q$11:$Q$510,'２個別表'!Y$11:Y$510),MATCH($B60,'２個別表'!$Q$11:$Q$510,0),1,2),"")</f>
        <v/>
      </c>
      <c r="G60" s="685" t="str">
        <f ca="1">IFERROR(INDEX(('２個別表'!$Q$11:$Q$510,'２個別表'!Z$11:Z$510),MATCH($B60,'２個別表'!$Q$11:$Q$510,0),1,2),"")</f>
        <v/>
      </c>
      <c r="H60" s="685" t="str" cm="1">
        <f t="array" aca="1" ref="H60" ca="1">IFERROR(IF(INDIRECT("'("&amp;T60&amp;")'!AE"&amp;5)="","",INDIRECT("'("&amp;T60&amp;")'!AE"&amp;5)),"")</f>
        <v/>
      </c>
      <c r="I60" s="688" t="str">
        <f ca="1">IFERROR(INDEX(('２個別表'!$Q$11:$Q$510,'２個別表'!AT$11:AT$510),MATCH($B60,'２個別表'!$Q$11:$Q$510,0),1,2),"")</f>
        <v/>
      </c>
      <c r="J60" s="675" t="str">
        <f t="shared" ca="1" si="0"/>
        <v/>
      </c>
      <c r="K60" s="676" t="str">
        <f ca="1">IFERROR(IF(J60="■",INDEX(('２個別表'!$Q$11:$Q$510,'２個別表'!BW$11:BW$510),MATCH($B60,'２個別表'!$Q$11:$Q$510,0),1,2),""),"")</f>
        <v/>
      </c>
      <c r="L60" s="683" t="str">
        <f ca="1">IFERROR(IF(J60="■",INDEX(('２個別表'!$Q$11:$Q$510,'２個別表'!BX$11:BX$510),MATCH($B60,'２個別表'!$Q$11:$Q$510,0),1,2),""),"")</f>
        <v/>
      </c>
      <c r="M60" s="684" t="str">
        <f t="shared" ca="1" si="1"/>
        <v/>
      </c>
      <c r="N60" s="677" t="str">
        <f t="shared" ca="1" si="2"/>
        <v/>
      </c>
      <c r="O60" s="676" t="str">
        <f ca="1">IFERROR(IF(N60="■",INDEX(('２個別表'!$Q$11:$Q$510,'２個別表'!BW$11:BW$510),MATCH($B60,'２個別表'!$Q$11:$Q$510,0),1,2),""),"")</f>
        <v/>
      </c>
      <c r="P60" s="683" t="str">
        <f ca="1">IFERROR(IF(N60="■",INDEX(('２個別表'!$Q$11:$Q$510,'２個別表'!BX$11:BX$510),MATCH($B60,'２個別表'!$Q$11:$Q$510,0),1,2),""),"")</f>
        <v/>
      </c>
      <c r="Q60" s="682" t="str">
        <f t="shared" ca="1" si="3"/>
        <v/>
      </c>
      <c r="S60" s="674">
        <v>54</v>
      </c>
      <c r="T60" s="674" t="str">
        <f ca="1">IFERROR(INDEX(('２個別表'!$Q$11:$Q$510,'２個別表'!EO$11:EO$510),MATCH($B60,'２個別表'!$Q$11:$Q$510,0),1,2),"")</f>
        <v/>
      </c>
      <c r="U60" s="674" t="str">
        <f ca="1">IFERROR(INDEX(('２個別表'!$Q$11:$Q$510,'２個別表'!EP$11:EP$510),MATCH($B60,'２個別表'!$Q$11:$Q$510,0),1,2),"")</f>
        <v/>
      </c>
    </row>
    <row r="61" spans="2:21" ht="31.5" hidden="1" customHeight="1">
      <c r="B61" s="689" t="str">
        <f ca="1">IFERROR(MATCH(ROW()-6,'２個別表'!$FI$11:$FI$510,0),"")</f>
        <v/>
      </c>
      <c r="C61" s="689" t="str">
        <f ca="1">IFERROR(INDEX(('２個別表'!$Q$11:$Q$510,'２個別表'!R$11:R$510),MATCH($B61,'２個別表'!$Q$11:$Q$510,0),1,2),"")</f>
        <v/>
      </c>
      <c r="D61" s="689" t="str">
        <f ca="1">IFERROR(INDEX(('２個別表'!$Q$11:$Q$510,'２個別表'!S$11:S$510),MATCH($B61,'２個別表'!$Q$11:$Q$510,0),1,2),"")</f>
        <v/>
      </c>
      <c r="E61" s="689" t="str">
        <f ca="1">IFERROR(INDEX(('２個別表'!$Q$11:$Q$510,'２個別表'!T$11:T$510),MATCH($B61,'２個別表'!$Q$11:$Q$510,0),1,2),"")</f>
        <v/>
      </c>
      <c r="F61" s="689" t="str">
        <f ca="1">IFERROR(INDEX(('２個別表'!$Q$11:$Q$510,'２個別表'!Y$11:Y$510),MATCH($B61,'２個別表'!$Q$11:$Q$510,0),1,2),"")</f>
        <v/>
      </c>
      <c r="G61" s="685" t="str">
        <f ca="1">IFERROR(INDEX(('２個別表'!$Q$11:$Q$510,'２個別表'!Z$11:Z$510),MATCH($B61,'２個別表'!$Q$11:$Q$510,0),1,2),"")</f>
        <v/>
      </c>
      <c r="H61" s="685" t="str" cm="1">
        <f t="array" aca="1" ref="H61" ca="1">IFERROR(IF(INDIRECT("'("&amp;T61&amp;")'!AE"&amp;5)="","",INDIRECT("'("&amp;T61&amp;")'!AE"&amp;5)),"")</f>
        <v/>
      </c>
      <c r="I61" s="688" t="str">
        <f ca="1">IFERROR(INDEX(('２個別表'!$Q$11:$Q$510,'２個別表'!AT$11:AT$510),MATCH($B61,'２個別表'!$Q$11:$Q$510,0),1,2),"")</f>
        <v/>
      </c>
      <c r="J61" s="675" t="str">
        <f t="shared" ca="1" si="0"/>
        <v/>
      </c>
      <c r="K61" s="676" t="str">
        <f ca="1">IFERROR(IF(J61="■",INDEX(('２個別表'!$Q$11:$Q$510,'２個別表'!BW$11:BW$510),MATCH($B61,'２個別表'!$Q$11:$Q$510,0),1,2),""),"")</f>
        <v/>
      </c>
      <c r="L61" s="683" t="str">
        <f ca="1">IFERROR(IF(J61="■",INDEX(('２個別表'!$Q$11:$Q$510,'２個別表'!BX$11:BX$510),MATCH($B61,'２個別表'!$Q$11:$Q$510,0),1,2),""),"")</f>
        <v/>
      </c>
      <c r="M61" s="684" t="str">
        <f t="shared" ca="1" si="1"/>
        <v/>
      </c>
      <c r="N61" s="677" t="str">
        <f t="shared" ca="1" si="2"/>
        <v/>
      </c>
      <c r="O61" s="676" t="str">
        <f ca="1">IFERROR(IF(N61="■",INDEX(('２個別表'!$Q$11:$Q$510,'２個別表'!BW$11:BW$510),MATCH($B61,'２個別表'!$Q$11:$Q$510,0),1,2),""),"")</f>
        <v/>
      </c>
      <c r="P61" s="683" t="str">
        <f ca="1">IFERROR(IF(N61="■",INDEX(('２個別表'!$Q$11:$Q$510,'２個別表'!BX$11:BX$510),MATCH($B61,'２個別表'!$Q$11:$Q$510,0),1,2),""),"")</f>
        <v/>
      </c>
      <c r="Q61" s="682" t="str">
        <f t="shared" ca="1" si="3"/>
        <v/>
      </c>
      <c r="S61" s="674">
        <v>55</v>
      </c>
      <c r="T61" s="674" t="str">
        <f ca="1">IFERROR(INDEX(('２個別表'!$Q$11:$Q$510,'２個別表'!EO$11:EO$510),MATCH($B61,'２個別表'!$Q$11:$Q$510,0),1,2),"")</f>
        <v/>
      </c>
      <c r="U61" s="674" t="str">
        <f ca="1">IFERROR(INDEX(('２個別表'!$Q$11:$Q$510,'２個別表'!EP$11:EP$510),MATCH($B61,'２個別表'!$Q$11:$Q$510,0),1,2),"")</f>
        <v/>
      </c>
    </row>
    <row r="62" spans="2:21" ht="31.5" hidden="1" customHeight="1">
      <c r="B62" s="689" t="str">
        <f ca="1">IFERROR(MATCH(ROW()-6,'２個別表'!$FI$11:$FI$510,0),"")</f>
        <v/>
      </c>
      <c r="C62" s="689" t="str">
        <f ca="1">IFERROR(INDEX(('２個別表'!$Q$11:$Q$510,'２個別表'!R$11:R$510),MATCH($B62,'２個別表'!$Q$11:$Q$510,0),1,2),"")</f>
        <v/>
      </c>
      <c r="D62" s="689" t="str">
        <f ca="1">IFERROR(INDEX(('２個別表'!$Q$11:$Q$510,'２個別表'!S$11:S$510),MATCH($B62,'２個別表'!$Q$11:$Q$510,0),1,2),"")</f>
        <v/>
      </c>
      <c r="E62" s="689" t="str">
        <f ca="1">IFERROR(INDEX(('２個別表'!$Q$11:$Q$510,'２個別表'!T$11:T$510),MATCH($B62,'２個別表'!$Q$11:$Q$510,0),1,2),"")</f>
        <v/>
      </c>
      <c r="F62" s="689" t="str">
        <f ca="1">IFERROR(INDEX(('２個別表'!$Q$11:$Q$510,'２個別表'!Y$11:Y$510),MATCH($B62,'２個別表'!$Q$11:$Q$510,0),1,2),"")</f>
        <v/>
      </c>
      <c r="G62" s="685" t="str">
        <f ca="1">IFERROR(INDEX(('２個別表'!$Q$11:$Q$510,'２個別表'!Z$11:Z$510),MATCH($B62,'２個別表'!$Q$11:$Q$510,0),1,2),"")</f>
        <v/>
      </c>
      <c r="H62" s="685" t="str" cm="1">
        <f t="array" aca="1" ref="H62" ca="1">IFERROR(IF(INDIRECT("'("&amp;T62&amp;")'!AE"&amp;5)="","",INDIRECT("'("&amp;T62&amp;")'!AE"&amp;5)),"")</f>
        <v/>
      </c>
      <c r="I62" s="688" t="str">
        <f ca="1">IFERROR(INDEX(('２個別表'!$Q$11:$Q$510,'２個別表'!AT$11:AT$510),MATCH($B62,'２個別表'!$Q$11:$Q$510,0),1,2),"")</f>
        <v/>
      </c>
      <c r="J62" s="675" t="str">
        <f t="shared" ca="1" si="0"/>
        <v/>
      </c>
      <c r="K62" s="676" t="str">
        <f ca="1">IFERROR(IF(J62="■",INDEX(('２個別表'!$Q$11:$Q$510,'２個別表'!BW$11:BW$510),MATCH($B62,'２個別表'!$Q$11:$Q$510,0),1,2),""),"")</f>
        <v/>
      </c>
      <c r="L62" s="683" t="str">
        <f ca="1">IFERROR(IF(J62="■",INDEX(('２個別表'!$Q$11:$Q$510,'２個別表'!BX$11:BX$510),MATCH($B62,'２個別表'!$Q$11:$Q$510,0),1,2),""),"")</f>
        <v/>
      </c>
      <c r="M62" s="684" t="str">
        <f t="shared" ca="1" si="1"/>
        <v/>
      </c>
      <c r="N62" s="677" t="str">
        <f t="shared" ca="1" si="2"/>
        <v/>
      </c>
      <c r="O62" s="676" t="str">
        <f ca="1">IFERROR(IF(N62="■",INDEX(('２個別表'!$Q$11:$Q$510,'２個別表'!BW$11:BW$510),MATCH($B62,'２個別表'!$Q$11:$Q$510,0),1,2),""),"")</f>
        <v/>
      </c>
      <c r="P62" s="683" t="str">
        <f ca="1">IFERROR(IF(N62="■",INDEX(('２個別表'!$Q$11:$Q$510,'２個別表'!BX$11:BX$510),MATCH($B62,'２個別表'!$Q$11:$Q$510,0),1,2),""),"")</f>
        <v/>
      </c>
      <c r="Q62" s="682" t="str">
        <f t="shared" ca="1" si="3"/>
        <v/>
      </c>
      <c r="S62" s="674">
        <v>56</v>
      </c>
      <c r="T62" s="674" t="str">
        <f ca="1">IFERROR(INDEX(('２個別表'!$Q$11:$Q$510,'２個別表'!EO$11:EO$510),MATCH($B62,'２個別表'!$Q$11:$Q$510,0),1,2),"")</f>
        <v/>
      </c>
      <c r="U62" s="674" t="str">
        <f ca="1">IFERROR(INDEX(('２個別表'!$Q$11:$Q$510,'２個別表'!EP$11:EP$510),MATCH($B62,'２個別表'!$Q$11:$Q$510,0),1,2),"")</f>
        <v/>
      </c>
    </row>
    <row r="63" spans="2:21" ht="31.5" hidden="1" customHeight="1">
      <c r="B63" s="689" t="str">
        <f ca="1">IFERROR(MATCH(ROW()-6,'２個別表'!$FI$11:$FI$510,0),"")</f>
        <v/>
      </c>
      <c r="C63" s="689" t="str">
        <f ca="1">IFERROR(INDEX(('２個別表'!$Q$11:$Q$510,'２個別表'!R$11:R$510),MATCH($B63,'２個別表'!$Q$11:$Q$510,0),1,2),"")</f>
        <v/>
      </c>
      <c r="D63" s="689" t="str">
        <f ca="1">IFERROR(INDEX(('２個別表'!$Q$11:$Q$510,'２個別表'!S$11:S$510),MATCH($B63,'２個別表'!$Q$11:$Q$510,0),1,2),"")</f>
        <v/>
      </c>
      <c r="E63" s="689" t="str">
        <f ca="1">IFERROR(INDEX(('２個別表'!$Q$11:$Q$510,'２個別表'!T$11:T$510),MATCH($B63,'２個別表'!$Q$11:$Q$510,0),1,2),"")</f>
        <v/>
      </c>
      <c r="F63" s="689" t="str">
        <f ca="1">IFERROR(INDEX(('２個別表'!$Q$11:$Q$510,'２個別表'!Y$11:Y$510),MATCH($B63,'２個別表'!$Q$11:$Q$510,0),1,2),"")</f>
        <v/>
      </c>
      <c r="G63" s="685" t="str">
        <f ca="1">IFERROR(INDEX(('２個別表'!$Q$11:$Q$510,'２個別表'!Z$11:Z$510),MATCH($B63,'２個別表'!$Q$11:$Q$510,0),1,2),"")</f>
        <v/>
      </c>
      <c r="H63" s="685" t="str" cm="1">
        <f t="array" aca="1" ref="H63" ca="1">IFERROR(IF(INDIRECT("'("&amp;T63&amp;")'!AE"&amp;5)="","",INDIRECT("'("&amp;T63&amp;")'!AE"&amp;5)),"")</f>
        <v/>
      </c>
      <c r="I63" s="688" t="str">
        <f ca="1">IFERROR(INDEX(('２個別表'!$Q$11:$Q$510,'２個別表'!AT$11:AT$510),MATCH($B63,'２個別表'!$Q$11:$Q$510,0),1,2),"")</f>
        <v/>
      </c>
      <c r="J63" s="675" t="str">
        <f t="shared" ca="1" si="0"/>
        <v/>
      </c>
      <c r="K63" s="676" t="str">
        <f ca="1">IFERROR(IF(J63="■",INDEX(('２個別表'!$Q$11:$Q$510,'２個別表'!BW$11:BW$510),MATCH($B63,'２個別表'!$Q$11:$Q$510,0),1,2),""),"")</f>
        <v/>
      </c>
      <c r="L63" s="683" t="str">
        <f ca="1">IFERROR(IF(J63="■",INDEX(('２個別表'!$Q$11:$Q$510,'２個別表'!BX$11:BX$510),MATCH($B63,'２個別表'!$Q$11:$Q$510,0),1,2),""),"")</f>
        <v/>
      </c>
      <c r="M63" s="684" t="str">
        <f t="shared" ca="1" si="1"/>
        <v/>
      </c>
      <c r="N63" s="677" t="str">
        <f t="shared" ca="1" si="2"/>
        <v/>
      </c>
      <c r="O63" s="676" t="str">
        <f ca="1">IFERROR(IF(N63="■",INDEX(('２個別表'!$Q$11:$Q$510,'２個別表'!BW$11:BW$510),MATCH($B63,'２個別表'!$Q$11:$Q$510,0),1,2),""),"")</f>
        <v/>
      </c>
      <c r="P63" s="683" t="str">
        <f ca="1">IFERROR(IF(N63="■",INDEX(('２個別表'!$Q$11:$Q$510,'２個別表'!BX$11:BX$510),MATCH($B63,'２個別表'!$Q$11:$Q$510,0),1,2),""),"")</f>
        <v/>
      </c>
      <c r="Q63" s="682" t="str">
        <f t="shared" ca="1" si="3"/>
        <v/>
      </c>
      <c r="S63" s="674">
        <v>57</v>
      </c>
      <c r="T63" s="674" t="str">
        <f ca="1">IFERROR(INDEX(('２個別表'!$Q$11:$Q$510,'２個別表'!EO$11:EO$510),MATCH($B63,'２個別表'!$Q$11:$Q$510,0),1,2),"")</f>
        <v/>
      </c>
      <c r="U63" s="674" t="str">
        <f ca="1">IFERROR(INDEX(('２個別表'!$Q$11:$Q$510,'２個別表'!EP$11:EP$510),MATCH($B63,'２個別表'!$Q$11:$Q$510,0),1,2),"")</f>
        <v/>
      </c>
    </row>
    <row r="64" spans="2:21" ht="31.5" hidden="1" customHeight="1">
      <c r="B64" s="689" t="str">
        <f ca="1">IFERROR(MATCH(ROW()-6,'２個別表'!$FI$11:$FI$510,0),"")</f>
        <v/>
      </c>
      <c r="C64" s="689" t="str">
        <f ca="1">IFERROR(INDEX(('２個別表'!$Q$11:$Q$510,'２個別表'!R$11:R$510),MATCH($B64,'２個別表'!$Q$11:$Q$510,0),1,2),"")</f>
        <v/>
      </c>
      <c r="D64" s="689" t="str">
        <f ca="1">IFERROR(INDEX(('２個別表'!$Q$11:$Q$510,'２個別表'!S$11:S$510),MATCH($B64,'２個別表'!$Q$11:$Q$510,0),1,2),"")</f>
        <v/>
      </c>
      <c r="E64" s="689" t="str">
        <f ca="1">IFERROR(INDEX(('２個別表'!$Q$11:$Q$510,'２個別表'!T$11:T$510),MATCH($B64,'２個別表'!$Q$11:$Q$510,0),1,2),"")</f>
        <v/>
      </c>
      <c r="F64" s="689" t="str">
        <f ca="1">IFERROR(INDEX(('２個別表'!$Q$11:$Q$510,'２個別表'!Y$11:Y$510),MATCH($B64,'２個別表'!$Q$11:$Q$510,0),1,2),"")</f>
        <v/>
      </c>
      <c r="G64" s="685" t="str">
        <f ca="1">IFERROR(INDEX(('２個別表'!$Q$11:$Q$510,'２個別表'!Z$11:Z$510),MATCH($B64,'２個別表'!$Q$11:$Q$510,0),1,2),"")</f>
        <v/>
      </c>
      <c r="H64" s="685" t="str" cm="1">
        <f t="array" aca="1" ref="H64" ca="1">IFERROR(IF(INDIRECT("'("&amp;T64&amp;")'!AE"&amp;5)="","",INDIRECT("'("&amp;T64&amp;")'!AE"&amp;5)),"")</f>
        <v/>
      </c>
      <c r="I64" s="688" t="str">
        <f ca="1">IFERROR(INDEX(('２個別表'!$Q$11:$Q$510,'２個別表'!AT$11:AT$510),MATCH($B64,'２個別表'!$Q$11:$Q$510,0),1,2),"")</f>
        <v/>
      </c>
      <c r="J64" s="675" t="str">
        <f t="shared" ca="1" si="0"/>
        <v/>
      </c>
      <c r="K64" s="676" t="str">
        <f ca="1">IFERROR(IF(J64="■",INDEX(('２個別表'!$Q$11:$Q$510,'２個別表'!BW$11:BW$510),MATCH($B64,'２個別表'!$Q$11:$Q$510,0),1,2),""),"")</f>
        <v/>
      </c>
      <c r="L64" s="683" t="str">
        <f ca="1">IFERROR(IF(J64="■",INDEX(('２個別表'!$Q$11:$Q$510,'２個別表'!BX$11:BX$510),MATCH($B64,'２個別表'!$Q$11:$Q$510,0),1,2),""),"")</f>
        <v/>
      </c>
      <c r="M64" s="684" t="str">
        <f t="shared" ca="1" si="1"/>
        <v/>
      </c>
      <c r="N64" s="677" t="str">
        <f t="shared" ca="1" si="2"/>
        <v/>
      </c>
      <c r="O64" s="676" t="str">
        <f ca="1">IFERROR(IF(N64="■",INDEX(('２個別表'!$Q$11:$Q$510,'２個別表'!BW$11:BW$510),MATCH($B64,'２個別表'!$Q$11:$Q$510,0),1,2),""),"")</f>
        <v/>
      </c>
      <c r="P64" s="683" t="str">
        <f ca="1">IFERROR(IF(N64="■",INDEX(('２個別表'!$Q$11:$Q$510,'２個別表'!BX$11:BX$510),MATCH($B64,'２個別表'!$Q$11:$Q$510,0),1,2),""),"")</f>
        <v/>
      </c>
      <c r="Q64" s="682" t="str">
        <f t="shared" ca="1" si="3"/>
        <v/>
      </c>
      <c r="S64" s="674">
        <v>58</v>
      </c>
      <c r="T64" s="674" t="str">
        <f ca="1">IFERROR(INDEX(('２個別表'!$Q$11:$Q$510,'２個別表'!EO$11:EO$510),MATCH($B64,'２個別表'!$Q$11:$Q$510,0),1,2),"")</f>
        <v/>
      </c>
      <c r="U64" s="674" t="str">
        <f ca="1">IFERROR(INDEX(('２個別表'!$Q$11:$Q$510,'２個別表'!EP$11:EP$510),MATCH($B64,'２個別表'!$Q$11:$Q$510,0),1,2),"")</f>
        <v/>
      </c>
    </row>
    <row r="65" spans="2:21" ht="31.5" hidden="1" customHeight="1">
      <c r="B65" s="689" t="str">
        <f ca="1">IFERROR(MATCH(ROW()-6,'２個別表'!$FI$11:$FI$510,0),"")</f>
        <v/>
      </c>
      <c r="C65" s="689" t="str">
        <f ca="1">IFERROR(INDEX(('２個別表'!$Q$11:$Q$510,'２個別表'!R$11:R$510),MATCH($B65,'２個別表'!$Q$11:$Q$510,0),1,2),"")</f>
        <v/>
      </c>
      <c r="D65" s="689" t="str">
        <f ca="1">IFERROR(INDEX(('２個別表'!$Q$11:$Q$510,'２個別表'!S$11:S$510),MATCH($B65,'２個別表'!$Q$11:$Q$510,0),1,2),"")</f>
        <v/>
      </c>
      <c r="E65" s="689" t="str">
        <f ca="1">IFERROR(INDEX(('２個別表'!$Q$11:$Q$510,'２個別表'!T$11:T$510),MATCH($B65,'２個別表'!$Q$11:$Q$510,0),1,2),"")</f>
        <v/>
      </c>
      <c r="F65" s="689" t="str">
        <f ca="1">IFERROR(INDEX(('２個別表'!$Q$11:$Q$510,'２個別表'!Y$11:Y$510),MATCH($B65,'２個別表'!$Q$11:$Q$510,0),1,2),"")</f>
        <v/>
      </c>
      <c r="G65" s="685" t="str">
        <f ca="1">IFERROR(INDEX(('２個別表'!$Q$11:$Q$510,'２個別表'!Z$11:Z$510),MATCH($B65,'２個別表'!$Q$11:$Q$510,0),1,2),"")</f>
        <v/>
      </c>
      <c r="H65" s="685" t="str" cm="1">
        <f t="array" aca="1" ref="H65" ca="1">IFERROR(IF(INDIRECT("'("&amp;T65&amp;")'!AE"&amp;5)="","",INDIRECT("'("&amp;T65&amp;")'!AE"&amp;5)),"")</f>
        <v/>
      </c>
      <c r="I65" s="688" t="str">
        <f ca="1">IFERROR(INDEX(('２個別表'!$Q$11:$Q$510,'２個別表'!AT$11:AT$510),MATCH($B65,'２個別表'!$Q$11:$Q$510,0),1,2),"")</f>
        <v/>
      </c>
      <c r="J65" s="675" t="str">
        <f t="shared" ca="1" si="0"/>
        <v/>
      </c>
      <c r="K65" s="676" t="str">
        <f ca="1">IFERROR(IF(J65="■",INDEX(('２個別表'!$Q$11:$Q$510,'２個別表'!BW$11:BW$510),MATCH($B65,'２個別表'!$Q$11:$Q$510,0),1,2),""),"")</f>
        <v/>
      </c>
      <c r="L65" s="683" t="str">
        <f ca="1">IFERROR(IF(J65="■",INDEX(('２個別表'!$Q$11:$Q$510,'２個別表'!BX$11:BX$510),MATCH($B65,'２個別表'!$Q$11:$Q$510,0),1,2),""),"")</f>
        <v/>
      </c>
      <c r="M65" s="684" t="str">
        <f t="shared" ca="1" si="1"/>
        <v/>
      </c>
      <c r="N65" s="677" t="str">
        <f t="shared" ca="1" si="2"/>
        <v/>
      </c>
      <c r="O65" s="676" t="str">
        <f ca="1">IFERROR(IF(N65="■",INDEX(('２個別表'!$Q$11:$Q$510,'２個別表'!BW$11:BW$510),MATCH($B65,'２個別表'!$Q$11:$Q$510,0),1,2),""),"")</f>
        <v/>
      </c>
      <c r="P65" s="683" t="str">
        <f ca="1">IFERROR(IF(N65="■",INDEX(('２個別表'!$Q$11:$Q$510,'２個別表'!BX$11:BX$510),MATCH($B65,'２個別表'!$Q$11:$Q$510,0),1,2),""),"")</f>
        <v/>
      </c>
      <c r="Q65" s="682" t="str">
        <f t="shared" ca="1" si="3"/>
        <v/>
      </c>
      <c r="S65" s="674">
        <v>59</v>
      </c>
      <c r="T65" s="674" t="str">
        <f ca="1">IFERROR(INDEX(('２個別表'!$Q$11:$Q$510,'２個別表'!EO$11:EO$510),MATCH($B65,'２個別表'!$Q$11:$Q$510,0),1,2),"")</f>
        <v/>
      </c>
      <c r="U65" s="674" t="str">
        <f ca="1">IFERROR(INDEX(('２個別表'!$Q$11:$Q$510,'２個別表'!EP$11:EP$510),MATCH($B65,'２個別表'!$Q$11:$Q$510,0),1,2),"")</f>
        <v/>
      </c>
    </row>
    <row r="66" spans="2:21" ht="31.5" hidden="1" customHeight="1">
      <c r="B66" s="689" t="str">
        <f ca="1">IFERROR(MATCH(ROW()-6,'２個別表'!$FI$11:$FI$510,0),"")</f>
        <v/>
      </c>
      <c r="C66" s="689" t="str">
        <f ca="1">IFERROR(INDEX(('２個別表'!$Q$11:$Q$510,'２個別表'!R$11:R$510),MATCH($B66,'２個別表'!$Q$11:$Q$510,0),1,2),"")</f>
        <v/>
      </c>
      <c r="D66" s="689" t="str">
        <f ca="1">IFERROR(INDEX(('２個別表'!$Q$11:$Q$510,'２個別表'!S$11:S$510),MATCH($B66,'２個別表'!$Q$11:$Q$510,0),1,2),"")</f>
        <v/>
      </c>
      <c r="E66" s="689" t="str">
        <f ca="1">IFERROR(INDEX(('２個別表'!$Q$11:$Q$510,'２個別表'!T$11:T$510),MATCH($B66,'２個別表'!$Q$11:$Q$510,0),1,2),"")</f>
        <v/>
      </c>
      <c r="F66" s="689" t="str">
        <f ca="1">IFERROR(INDEX(('２個別表'!$Q$11:$Q$510,'２個別表'!Y$11:Y$510),MATCH($B66,'２個別表'!$Q$11:$Q$510,0),1,2),"")</f>
        <v/>
      </c>
      <c r="G66" s="685" t="str">
        <f ca="1">IFERROR(INDEX(('２個別表'!$Q$11:$Q$510,'２個別表'!Z$11:Z$510),MATCH($B66,'２個別表'!$Q$11:$Q$510,0),1,2),"")</f>
        <v/>
      </c>
      <c r="H66" s="685" t="str" cm="1">
        <f t="array" aca="1" ref="H66" ca="1">IFERROR(IF(INDIRECT("'("&amp;T66&amp;")'!AE"&amp;5)="","",INDIRECT("'("&amp;T66&amp;")'!AE"&amp;5)),"")</f>
        <v/>
      </c>
      <c r="I66" s="688" t="str">
        <f ca="1">IFERROR(INDEX(('２個別表'!$Q$11:$Q$510,'２個別表'!AT$11:AT$510),MATCH($B66,'２個別表'!$Q$11:$Q$510,0),1,2),"")</f>
        <v/>
      </c>
      <c r="J66" s="675" t="str">
        <f t="shared" ca="1" si="0"/>
        <v/>
      </c>
      <c r="K66" s="676" t="str">
        <f ca="1">IFERROR(IF(J66="■",INDEX(('２個別表'!$Q$11:$Q$510,'２個別表'!BW$11:BW$510),MATCH($B66,'２個別表'!$Q$11:$Q$510,0),1,2),""),"")</f>
        <v/>
      </c>
      <c r="L66" s="683" t="str">
        <f ca="1">IFERROR(IF(J66="■",INDEX(('２個別表'!$Q$11:$Q$510,'２個別表'!BX$11:BX$510),MATCH($B66,'２個別表'!$Q$11:$Q$510,0),1,2),""),"")</f>
        <v/>
      </c>
      <c r="M66" s="684" t="str">
        <f t="shared" ca="1" si="1"/>
        <v/>
      </c>
      <c r="N66" s="677" t="str">
        <f t="shared" ca="1" si="2"/>
        <v/>
      </c>
      <c r="O66" s="676" t="str">
        <f ca="1">IFERROR(IF(N66="■",INDEX(('２個別表'!$Q$11:$Q$510,'２個別表'!BW$11:BW$510),MATCH($B66,'２個別表'!$Q$11:$Q$510,0),1,2),""),"")</f>
        <v/>
      </c>
      <c r="P66" s="683" t="str">
        <f ca="1">IFERROR(IF(N66="■",INDEX(('２個別表'!$Q$11:$Q$510,'２個別表'!BX$11:BX$510),MATCH($B66,'２個別表'!$Q$11:$Q$510,0),1,2),""),"")</f>
        <v/>
      </c>
      <c r="Q66" s="682" t="str">
        <f t="shared" ca="1" si="3"/>
        <v/>
      </c>
      <c r="S66" s="674">
        <v>60</v>
      </c>
      <c r="T66" s="674" t="str">
        <f ca="1">IFERROR(INDEX(('２個別表'!$Q$11:$Q$510,'２個別表'!EO$11:EO$510),MATCH($B66,'２個別表'!$Q$11:$Q$510,0),1,2),"")</f>
        <v/>
      </c>
      <c r="U66" s="674" t="str">
        <f ca="1">IFERROR(INDEX(('２個別表'!$Q$11:$Q$510,'２個別表'!EP$11:EP$510),MATCH($B66,'２個別表'!$Q$11:$Q$510,0),1,2),"")</f>
        <v/>
      </c>
    </row>
    <row r="67" spans="2:21" ht="31.5" hidden="1" customHeight="1">
      <c r="B67" s="689" t="str">
        <f ca="1">IFERROR(MATCH(ROW()-6,'２個別表'!$FI$11:$FI$510,0),"")</f>
        <v/>
      </c>
      <c r="C67" s="689" t="str">
        <f ca="1">IFERROR(INDEX(('２個別表'!$Q$11:$Q$510,'２個別表'!R$11:R$510),MATCH($B67,'２個別表'!$Q$11:$Q$510,0),1,2),"")</f>
        <v/>
      </c>
      <c r="D67" s="689" t="str">
        <f ca="1">IFERROR(INDEX(('２個別表'!$Q$11:$Q$510,'２個別表'!S$11:S$510),MATCH($B67,'２個別表'!$Q$11:$Q$510,0),1,2),"")</f>
        <v/>
      </c>
      <c r="E67" s="689" t="str">
        <f ca="1">IFERROR(INDEX(('２個別表'!$Q$11:$Q$510,'２個別表'!T$11:T$510),MATCH($B67,'２個別表'!$Q$11:$Q$510,0),1,2),"")</f>
        <v/>
      </c>
      <c r="F67" s="689" t="str">
        <f ca="1">IFERROR(INDEX(('２個別表'!$Q$11:$Q$510,'２個別表'!Y$11:Y$510),MATCH($B67,'２個別表'!$Q$11:$Q$510,0),1,2),"")</f>
        <v/>
      </c>
      <c r="G67" s="685" t="str">
        <f ca="1">IFERROR(INDEX(('２個別表'!$Q$11:$Q$510,'２個別表'!Z$11:Z$510),MATCH($B67,'２個別表'!$Q$11:$Q$510,0),1,2),"")</f>
        <v/>
      </c>
      <c r="H67" s="685" t="str" cm="1">
        <f t="array" aca="1" ref="H67" ca="1">IFERROR(IF(INDIRECT("'("&amp;T67&amp;")'!AE"&amp;5)="","",INDIRECT("'("&amp;T67&amp;")'!AE"&amp;5)),"")</f>
        <v/>
      </c>
      <c r="I67" s="688" t="str">
        <f ca="1">IFERROR(INDEX(('２個別表'!$Q$11:$Q$510,'２個別表'!AT$11:AT$510),MATCH($B67,'２個別表'!$Q$11:$Q$510,0),1,2),"")</f>
        <v/>
      </c>
      <c r="J67" s="675" t="str">
        <f t="shared" ca="1" si="0"/>
        <v/>
      </c>
      <c r="K67" s="676" t="str">
        <f ca="1">IFERROR(IF(J67="■",INDEX(('２個別表'!$Q$11:$Q$510,'２個別表'!BW$11:BW$510),MATCH($B67,'２個別表'!$Q$11:$Q$510,0),1,2),""),"")</f>
        <v/>
      </c>
      <c r="L67" s="683" t="str">
        <f ca="1">IFERROR(IF(J67="■",INDEX(('２個別表'!$Q$11:$Q$510,'２個別表'!BX$11:BX$510),MATCH($B67,'２個別表'!$Q$11:$Q$510,0),1,2),""),"")</f>
        <v/>
      </c>
      <c r="M67" s="684" t="str">
        <f t="shared" ca="1" si="1"/>
        <v/>
      </c>
      <c r="N67" s="677" t="str">
        <f t="shared" ca="1" si="2"/>
        <v/>
      </c>
      <c r="O67" s="676" t="str">
        <f ca="1">IFERROR(IF(N67="■",INDEX(('２個別表'!$Q$11:$Q$510,'２個別表'!BW$11:BW$510),MATCH($B67,'２個別表'!$Q$11:$Q$510,0),1,2),""),"")</f>
        <v/>
      </c>
      <c r="P67" s="683" t="str">
        <f ca="1">IFERROR(IF(N67="■",INDEX(('２個別表'!$Q$11:$Q$510,'２個別表'!BX$11:BX$510),MATCH($B67,'２個別表'!$Q$11:$Q$510,0),1,2),""),"")</f>
        <v/>
      </c>
      <c r="Q67" s="682" t="str">
        <f t="shared" ca="1" si="3"/>
        <v/>
      </c>
      <c r="S67" s="674">
        <v>61</v>
      </c>
      <c r="T67" s="674" t="str">
        <f ca="1">IFERROR(INDEX(('２個別表'!$Q$11:$Q$510,'２個別表'!EO$11:EO$510),MATCH($B67,'２個別表'!$Q$11:$Q$510,0),1,2),"")</f>
        <v/>
      </c>
      <c r="U67" s="674" t="str">
        <f ca="1">IFERROR(INDEX(('２個別表'!$Q$11:$Q$510,'２個別表'!EP$11:EP$510),MATCH($B67,'２個別表'!$Q$11:$Q$510,0),1,2),"")</f>
        <v/>
      </c>
    </row>
    <row r="68" spans="2:21" ht="31.5" hidden="1" customHeight="1">
      <c r="B68" s="689" t="str">
        <f ca="1">IFERROR(MATCH(ROW()-6,'２個別表'!$FI$11:$FI$510,0),"")</f>
        <v/>
      </c>
      <c r="C68" s="689" t="str">
        <f ca="1">IFERROR(INDEX(('２個別表'!$Q$11:$Q$510,'２個別表'!R$11:R$510),MATCH($B68,'２個別表'!$Q$11:$Q$510,0),1,2),"")</f>
        <v/>
      </c>
      <c r="D68" s="689" t="str">
        <f ca="1">IFERROR(INDEX(('２個別表'!$Q$11:$Q$510,'２個別表'!S$11:S$510),MATCH($B68,'２個別表'!$Q$11:$Q$510,0),1,2),"")</f>
        <v/>
      </c>
      <c r="E68" s="689" t="str">
        <f ca="1">IFERROR(INDEX(('２個別表'!$Q$11:$Q$510,'２個別表'!T$11:T$510),MATCH($B68,'２個別表'!$Q$11:$Q$510,0),1,2),"")</f>
        <v/>
      </c>
      <c r="F68" s="689" t="str">
        <f ca="1">IFERROR(INDEX(('２個別表'!$Q$11:$Q$510,'２個別表'!Y$11:Y$510),MATCH($B68,'２個別表'!$Q$11:$Q$510,0),1,2),"")</f>
        <v/>
      </c>
      <c r="G68" s="685" t="str">
        <f ca="1">IFERROR(INDEX(('２個別表'!$Q$11:$Q$510,'２個別表'!Z$11:Z$510),MATCH($B68,'２個別表'!$Q$11:$Q$510,0),1,2),"")</f>
        <v/>
      </c>
      <c r="H68" s="685" t="str" cm="1">
        <f t="array" aca="1" ref="H68" ca="1">IFERROR(IF(INDIRECT("'("&amp;T68&amp;")'!AE"&amp;5)="","",INDIRECT("'("&amp;T68&amp;")'!AE"&amp;5)),"")</f>
        <v/>
      </c>
      <c r="I68" s="688" t="str">
        <f ca="1">IFERROR(INDEX(('２個別表'!$Q$11:$Q$510,'２個別表'!AT$11:AT$510),MATCH($B68,'２個別表'!$Q$11:$Q$510,0),1,2),"")</f>
        <v/>
      </c>
      <c r="J68" s="675" t="str">
        <f t="shared" ca="1" si="0"/>
        <v/>
      </c>
      <c r="K68" s="676" t="str">
        <f ca="1">IFERROR(IF(J68="■",INDEX(('２個別表'!$Q$11:$Q$510,'２個別表'!BW$11:BW$510),MATCH($B68,'２個別表'!$Q$11:$Q$510,0),1,2),""),"")</f>
        <v/>
      </c>
      <c r="L68" s="683" t="str">
        <f ca="1">IFERROR(IF(J68="■",INDEX(('２個別表'!$Q$11:$Q$510,'２個別表'!BX$11:BX$510),MATCH($B68,'２個別表'!$Q$11:$Q$510,0),1,2),""),"")</f>
        <v/>
      </c>
      <c r="M68" s="684" t="str">
        <f t="shared" ca="1" si="1"/>
        <v/>
      </c>
      <c r="N68" s="677" t="str">
        <f t="shared" ca="1" si="2"/>
        <v/>
      </c>
      <c r="O68" s="676" t="str">
        <f ca="1">IFERROR(IF(N68="■",INDEX(('２個別表'!$Q$11:$Q$510,'２個別表'!BW$11:BW$510),MATCH($B68,'２個別表'!$Q$11:$Q$510,0),1,2),""),"")</f>
        <v/>
      </c>
      <c r="P68" s="683" t="str">
        <f ca="1">IFERROR(IF(N68="■",INDEX(('２個別表'!$Q$11:$Q$510,'２個別表'!BX$11:BX$510),MATCH($B68,'２個別表'!$Q$11:$Q$510,0),1,2),""),"")</f>
        <v/>
      </c>
      <c r="Q68" s="682" t="str">
        <f t="shared" ca="1" si="3"/>
        <v/>
      </c>
      <c r="S68" s="674">
        <v>62</v>
      </c>
      <c r="T68" s="674" t="str">
        <f ca="1">IFERROR(INDEX(('２個別表'!$Q$11:$Q$510,'２個別表'!EO$11:EO$510),MATCH($B68,'２個別表'!$Q$11:$Q$510,0),1,2),"")</f>
        <v/>
      </c>
      <c r="U68" s="674" t="str">
        <f ca="1">IFERROR(INDEX(('２個別表'!$Q$11:$Q$510,'２個別表'!EP$11:EP$510),MATCH($B68,'２個別表'!$Q$11:$Q$510,0),1,2),"")</f>
        <v/>
      </c>
    </row>
    <row r="69" spans="2:21" ht="31.5" hidden="1" customHeight="1">
      <c r="B69" s="689" t="str">
        <f ca="1">IFERROR(MATCH(ROW()-6,'２個別表'!$FI$11:$FI$510,0),"")</f>
        <v/>
      </c>
      <c r="C69" s="689" t="str">
        <f ca="1">IFERROR(INDEX(('２個別表'!$Q$11:$Q$510,'２個別表'!R$11:R$510),MATCH($B69,'２個別表'!$Q$11:$Q$510,0),1,2),"")</f>
        <v/>
      </c>
      <c r="D69" s="689" t="str">
        <f ca="1">IFERROR(INDEX(('２個別表'!$Q$11:$Q$510,'２個別表'!S$11:S$510),MATCH($B69,'２個別表'!$Q$11:$Q$510,0),1,2),"")</f>
        <v/>
      </c>
      <c r="E69" s="689" t="str">
        <f ca="1">IFERROR(INDEX(('２個別表'!$Q$11:$Q$510,'２個別表'!T$11:T$510),MATCH($B69,'２個別表'!$Q$11:$Q$510,0),1,2),"")</f>
        <v/>
      </c>
      <c r="F69" s="689" t="str">
        <f ca="1">IFERROR(INDEX(('２個別表'!$Q$11:$Q$510,'２個別表'!Y$11:Y$510),MATCH($B69,'２個別表'!$Q$11:$Q$510,0),1,2),"")</f>
        <v/>
      </c>
      <c r="G69" s="685" t="str">
        <f ca="1">IFERROR(INDEX(('２個別表'!$Q$11:$Q$510,'２個別表'!Z$11:Z$510),MATCH($B69,'２個別表'!$Q$11:$Q$510,0),1,2),"")</f>
        <v/>
      </c>
      <c r="H69" s="685" t="str" cm="1">
        <f t="array" aca="1" ref="H69" ca="1">IFERROR(IF(INDIRECT("'("&amp;T69&amp;")'!AE"&amp;5)="","",INDIRECT("'("&amp;T69&amp;")'!AE"&amp;5)),"")</f>
        <v/>
      </c>
      <c r="I69" s="688" t="str">
        <f ca="1">IFERROR(INDEX(('２個別表'!$Q$11:$Q$510,'２個別表'!AT$11:AT$510),MATCH($B69,'２個別表'!$Q$11:$Q$510,0),1,2),"")</f>
        <v/>
      </c>
      <c r="J69" s="675" t="str">
        <f t="shared" ca="1" si="0"/>
        <v/>
      </c>
      <c r="K69" s="676" t="str">
        <f ca="1">IFERROR(IF(J69="■",INDEX(('２個別表'!$Q$11:$Q$510,'２個別表'!BW$11:BW$510),MATCH($B69,'２個別表'!$Q$11:$Q$510,0),1,2),""),"")</f>
        <v/>
      </c>
      <c r="L69" s="683" t="str">
        <f ca="1">IFERROR(IF(J69="■",INDEX(('２個別表'!$Q$11:$Q$510,'２個別表'!BX$11:BX$510),MATCH($B69,'２個別表'!$Q$11:$Q$510,0),1,2),""),"")</f>
        <v/>
      </c>
      <c r="M69" s="684" t="str">
        <f t="shared" ca="1" si="1"/>
        <v/>
      </c>
      <c r="N69" s="677" t="str">
        <f t="shared" ca="1" si="2"/>
        <v/>
      </c>
      <c r="O69" s="676" t="str">
        <f ca="1">IFERROR(IF(N69="■",INDEX(('２個別表'!$Q$11:$Q$510,'２個別表'!BW$11:BW$510),MATCH($B69,'２個別表'!$Q$11:$Q$510,0),1,2),""),"")</f>
        <v/>
      </c>
      <c r="P69" s="683" t="str">
        <f ca="1">IFERROR(IF(N69="■",INDEX(('２個別表'!$Q$11:$Q$510,'２個別表'!BX$11:BX$510),MATCH($B69,'２個別表'!$Q$11:$Q$510,0),1,2),""),"")</f>
        <v/>
      </c>
      <c r="Q69" s="682" t="str">
        <f t="shared" ca="1" si="3"/>
        <v/>
      </c>
      <c r="S69" s="674">
        <v>63</v>
      </c>
      <c r="T69" s="674" t="str">
        <f ca="1">IFERROR(INDEX(('２個別表'!$Q$11:$Q$510,'２個別表'!EO$11:EO$510),MATCH($B69,'２個別表'!$Q$11:$Q$510,0),1,2),"")</f>
        <v/>
      </c>
      <c r="U69" s="674" t="str">
        <f ca="1">IFERROR(INDEX(('２個別表'!$Q$11:$Q$510,'２個別表'!EP$11:EP$510),MATCH($B69,'２個別表'!$Q$11:$Q$510,0),1,2),"")</f>
        <v/>
      </c>
    </row>
    <row r="70" spans="2:21" ht="31.5" hidden="1" customHeight="1">
      <c r="B70" s="689" t="str">
        <f ca="1">IFERROR(MATCH(ROW()-6,'２個別表'!$FI$11:$FI$510,0),"")</f>
        <v/>
      </c>
      <c r="C70" s="689" t="str">
        <f ca="1">IFERROR(INDEX(('２個別表'!$Q$11:$Q$510,'２個別表'!R$11:R$510),MATCH($B70,'２個別表'!$Q$11:$Q$510,0),1,2),"")</f>
        <v/>
      </c>
      <c r="D70" s="689" t="str">
        <f ca="1">IFERROR(INDEX(('２個別表'!$Q$11:$Q$510,'２個別表'!S$11:S$510),MATCH($B70,'２個別表'!$Q$11:$Q$510,0),1,2),"")</f>
        <v/>
      </c>
      <c r="E70" s="689" t="str">
        <f ca="1">IFERROR(INDEX(('２個別表'!$Q$11:$Q$510,'２個別表'!T$11:T$510),MATCH($B70,'２個別表'!$Q$11:$Q$510,0),1,2),"")</f>
        <v/>
      </c>
      <c r="F70" s="689" t="str">
        <f ca="1">IFERROR(INDEX(('２個別表'!$Q$11:$Q$510,'２個別表'!Y$11:Y$510),MATCH($B70,'２個別表'!$Q$11:$Q$510,0),1,2),"")</f>
        <v/>
      </c>
      <c r="G70" s="685" t="str">
        <f ca="1">IFERROR(INDEX(('２個別表'!$Q$11:$Q$510,'２個別表'!Z$11:Z$510),MATCH($B70,'２個別表'!$Q$11:$Q$510,0),1,2),"")</f>
        <v/>
      </c>
      <c r="H70" s="685" t="str" cm="1">
        <f t="array" aca="1" ref="H70" ca="1">IFERROR(IF(INDIRECT("'("&amp;T70&amp;")'!AE"&amp;5)="","",INDIRECT("'("&amp;T70&amp;")'!AE"&amp;5)),"")</f>
        <v/>
      </c>
      <c r="I70" s="688" t="str">
        <f ca="1">IFERROR(INDEX(('２個別表'!$Q$11:$Q$510,'２個別表'!AT$11:AT$510),MATCH($B70,'２個別表'!$Q$11:$Q$510,0),1,2),"")</f>
        <v/>
      </c>
      <c r="J70" s="675" t="str">
        <f t="shared" ca="1" si="0"/>
        <v/>
      </c>
      <c r="K70" s="676" t="str">
        <f ca="1">IFERROR(IF(J70="■",INDEX(('２個別表'!$Q$11:$Q$510,'２個別表'!BW$11:BW$510),MATCH($B70,'２個別表'!$Q$11:$Q$510,0),1,2),""),"")</f>
        <v/>
      </c>
      <c r="L70" s="683" t="str">
        <f ca="1">IFERROR(IF(J70="■",INDEX(('２個別表'!$Q$11:$Q$510,'２個別表'!BX$11:BX$510),MATCH($B70,'２個別表'!$Q$11:$Q$510,0),1,2),""),"")</f>
        <v/>
      </c>
      <c r="M70" s="684" t="str">
        <f t="shared" ca="1" si="1"/>
        <v/>
      </c>
      <c r="N70" s="677" t="str">
        <f t="shared" ca="1" si="2"/>
        <v/>
      </c>
      <c r="O70" s="676" t="str">
        <f ca="1">IFERROR(IF(N70="■",INDEX(('２個別表'!$Q$11:$Q$510,'２個別表'!BW$11:BW$510),MATCH($B70,'２個別表'!$Q$11:$Q$510,0),1,2),""),"")</f>
        <v/>
      </c>
      <c r="P70" s="683" t="str">
        <f ca="1">IFERROR(IF(N70="■",INDEX(('２個別表'!$Q$11:$Q$510,'２個別表'!BX$11:BX$510),MATCH($B70,'２個別表'!$Q$11:$Q$510,0),1,2),""),"")</f>
        <v/>
      </c>
      <c r="Q70" s="682" t="str">
        <f t="shared" ca="1" si="3"/>
        <v/>
      </c>
      <c r="S70" s="674">
        <v>64</v>
      </c>
      <c r="T70" s="674" t="str">
        <f ca="1">IFERROR(INDEX(('２個別表'!$Q$11:$Q$510,'２個別表'!EO$11:EO$510),MATCH($B70,'２個別表'!$Q$11:$Q$510,0),1,2),"")</f>
        <v/>
      </c>
      <c r="U70" s="674" t="str">
        <f ca="1">IFERROR(INDEX(('２個別表'!$Q$11:$Q$510,'２個別表'!EP$11:EP$510),MATCH($B70,'２個別表'!$Q$11:$Q$510,0),1,2),"")</f>
        <v/>
      </c>
    </row>
    <row r="71" spans="2:21" ht="31.5" hidden="1" customHeight="1">
      <c r="B71" s="689" t="str">
        <f ca="1">IFERROR(MATCH(ROW()-6,'２個別表'!$FI$11:$FI$510,0),"")</f>
        <v/>
      </c>
      <c r="C71" s="689" t="str">
        <f ca="1">IFERROR(INDEX(('２個別表'!$Q$11:$Q$510,'２個別表'!R$11:R$510),MATCH($B71,'２個別表'!$Q$11:$Q$510,0),1,2),"")</f>
        <v/>
      </c>
      <c r="D71" s="689" t="str">
        <f ca="1">IFERROR(INDEX(('２個別表'!$Q$11:$Q$510,'２個別表'!S$11:S$510),MATCH($B71,'２個別表'!$Q$11:$Q$510,0),1,2),"")</f>
        <v/>
      </c>
      <c r="E71" s="689" t="str">
        <f ca="1">IFERROR(INDEX(('２個別表'!$Q$11:$Q$510,'２個別表'!T$11:T$510),MATCH($B71,'２個別表'!$Q$11:$Q$510,0),1,2),"")</f>
        <v/>
      </c>
      <c r="F71" s="689" t="str">
        <f ca="1">IFERROR(INDEX(('２個別表'!$Q$11:$Q$510,'２個別表'!Y$11:Y$510),MATCH($B71,'２個別表'!$Q$11:$Q$510,0),1,2),"")</f>
        <v/>
      </c>
      <c r="G71" s="685" t="str">
        <f ca="1">IFERROR(INDEX(('２個別表'!$Q$11:$Q$510,'２個別表'!Z$11:Z$510),MATCH($B71,'２個別表'!$Q$11:$Q$510,0),1,2),"")</f>
        <v/>
      </c>
      <c r="H71" s="685" t="str" cm="1">
        <f t="array" aca="1" ref="H71" ca="1">IFERROR(IF(INDIRECT("'("&amp;T71&amp;")'!AE"&amp;5)="","",INDIRECT("'("&amp;T71&amp;")'!AE"&amp;5)),"")</f>
        <v/>
      </c>
      <c r="I71" s="688" t="str">
        <f ca="1">IFERROR(INDEX(('２個別表'!$Q$11:$Q$510,'２個別表'!AT$11:AT$510),MATCH($B71,'２個別表'!$Q$11:$Q$510,0),1,2),"")</f>
        <v/>
      </c>
      <c r="J71" s="675" t="str">
        <f t="shared" ca="1" si="0"/>
        <v/>
      </c>
      <c r="K71" s="676" t="str">
        <f ca="1">IFERROR(IF(J71="■",INDEX(('２個別表'!$Q$11:$Q$510,'２個別表'!BW$11:BW$510),MATCH($B71,'２個別表'!$Q$11:$Q$510,0),1,2),""),"")</f>
        <v/>
      </c>
      <c r="L71" s="683" t="str">
        <f ca="1">IFERROR(IF(J71="■",INDEX(('２個別表'!$Q$11:$Q$510,'２個別表'!BX$11:BX$510),MATCH($B71,'２個別表'!$Q$11:$Q$510,0),1,2),""),"")</f>
        <v/>
      </c>
      <c r="M71" s="684" t="str">
        <f t="shared" ca="1" si="1"/>
        <v/>
      </c>
      <c r="N71" s="677" t="str">
        <f t="shared" ca="1" si="2"/>
        <v/>
      </c>
      <c r="O71" s="676" t="str">
        <f ca="1">IFERROR(IF(N71="■",INDEX(('２個別表'!$Q$11:$Q$510,'２個別表'!BW$11:BW$510),MATCH($B71,'２個別表'!$Q$11:$Q$510,0),1,2),""),"")</f>
        <v/>
      </c>
      <c r="P71" s="683" t="str">
        <f ca="1">IFERROR(IF(N71="■",INDEX(('２個別表'!$Q$11:$Q$510,'２個別表'!BX$11:BX$510),MATCH($B71,'２個別表'!$Q$11:$Q$510,0),1,2),""),"")</f>
        <v/>
      </c>
      <c r="Q71" s="682" t="str">
        <f t="shared" ca="1" si="3"/>
        <v/>
      </c>
      <c r="S71" s="674">
        <v>65</v>
      </c>
      <c r="T71" s="674" t="str">
        <f ca="1">IFERROR(INDEX(('２個別表'!$Q$11:$Q$510,'２個別表'!EO$11:EO$510),MATCH($B71,'２個別表'!$Q$11:$Q$510,0),1,2),"")</f>
        <v/>
      </c>
      <c r="U71" s="674" t="str">
        <f ca="1">IFERROR(INDEX(('２個別表'!$Q$11:$Q$510,'２個別表'!EP$11:EP$510),MATCH($B71,'２個別表'!$Q$11:$Q$510,0),1,2),"")</f>
        <v/>
      </c>
    </row>
    <row r="72" spans="2:21" ht="31.5" hidden="1" customHeight="1">
      <c r="B72" s="689" t="str">
        <f ca="1">IFERROR(MATCH(ROW()-6,'２個別表'!$FI$11:$FI$510,0),"")</f>
        <v/>
      </c>
      <c r="C72" s="689" t="str">
        <f ca="1">IFERROR(INDEX(('２個別表'!$Q$11:$Q$510,'２個別表'!R$11:R$510),MATCH($B72,'２個別表'!$Q$11:$Q$510,0),1,2),"")</f>
        <v/>
      </c>
      <c r="D72" s="689" t="str">
        <f ca="1">IFERROR(INDEX(('２個別表'!$Q$11:$Q$510,'２個別表'!S$11:S$510),MATCH($B72,'２個別表'!$Q$11:$Q$510,0),1,2),"")</f>
        <v/>
      </c>
      <c r="E72" s="689" t="str">
        <f ca="1">IFERROR(INDEX(('２個別表'!$Q$11:$Q$510,'２個別表'!T$11:T$510),MATCH($B72,'２個別表'!$Q$11:$Q$510,0),1,2),"")</f>
        <v/>
      </c>
      <c r="F72" s="689" t="str">
        <f ca="1">IFERROR(INDEX(('２個別表'!$Q$11:$Q$510,'２個別表'!Y$11:Y$510),MATCH($B72,'２個別表'!$Q$11:$Q$510,0),1,2),"")</f>
        <v/>
      </c>
      <c r="G72" s="685" t="str">
        <f ca="1">IFERROR(INDEX(('２個別表'!$Q$11:$Q$510,'２個別表'!Z$11:Z$510),MATCH($B72,'２個別表'!$Q$11:$Q$510,0),1,2),"")</f>
        <v/>
      </c>
      <c r="H72" s="685" t="str" cm="1">
        <f t="array" aca="1" ref="H72" ca="1">IFERROR(IF(INDIRECT("'("&amp;T72&amp;")'!AE"&amp;5)="","",INDIRECT("'("&amp;T72&amp;")'!AE"&amp;5)),"")</f>
        <v/>
      </c>
      <c r="I72" s="688" t="str">
        <f ca="1">IFERROR(INDEX(('２個別表'!$Q$11:$Q$510,'２個別表'!AT$11:AT$510),MATCH($B72,'２個別表'!$Q$11:$Q$510,0),1,2),"")</f>
        <v/>
      </c>
      <c r="J72" s="675" t="str">
        <f t="shared" ref="J72:J106" ca="1" si="4">IFERROR(IF(N72="■","",INDEX(INDIRECT("'("&amp;T72&amp;")'!$AM$37:$AM$46"),MATCH(U72,INDIRECT("'("&amp;T72&amp;")'!$B$37:$B$46"),0),1)),"")</f>
        <v/>
      </c>
      <c r="K72" s="676" t="str">
        <f ca="1">IFERROR(IF(J72="■",INDEX(('２個別表'!$Q$11:$Q$510,'２個別表'!BW$11:BW$510),MATCH($B72,'２個別表'!$Q$11:$Q$510,0),1,2),""),"")</f>
        <v/>
      </c>
      <c r="L72" s="683" t="str">
        <f ca="1">IFERROR(IF(J72="■",INDEX(('２個別表'!$Q$11:$Q$510,'２個別表'!BX$11:BX$510),MATCH($B72,'２個別表'!$Q$11:$Q$510,0),1,2),""),"")</f>
        <v/>
      </c>
      <c r="M72" s="684" t="str">
        <f t="shared" ref="M72:M106" ca="1" si="5">IFERROR(IF(J72="■",K72-L72,""),"")</f>
        <v/>
      </c>
      <c r="N72" s="677" t="str">
        <f t="shared" ref="N72:N106" ca="1" si="6">IFERROR(IF(INDEX(INDIRECT("'("&amp;T72&amp;")'!$AD$37:$AD$46"),MATCH(U72,INDIRECT("'("&amp;T72&amp;")'!$B$37:$B$46"),0),1)="補強","■",""),"")</f>
        <v/>
      </c>
      <c r="O72" s="676" t="str">
        <f ca="1">IFERROR(IF(N72="■",INDEX(('２個別表'!$Q$11:$Q$510,'２個別表'!BW$11:BW$510),MATCH($B72,'２個別表'!$Q$11:$Q$510,0),1,2),""),"")</f>
        <v/>
      </c>
      <c r="P72" s="683" t="str">
        <f ca="1">IFERROR(IF(N72="■",INDEX(('２個別表'!$Q$11:$Q$510,'２個別表'!BX$11:BX$510),MATCH($B72,'２個別表'!$Q$11:$Q$510,0),1,2),""),"")</f>
        <v/>
      </c>
      <c r="Q72" s="682" t="str">
        <f t="shared" ref="Q72:Q106" ca="1" si="7">IFERROR(IF(N72="■",O72-P72,""),"")</f>
        <v/>
      </c>
      <c r="S72" s="674">
        <v>66</v>
      </c>
      <c r="T72" s="674" t="str">
        <f ca="1">IFERROR(INDEX(('２個別表'!$Q$11:$Q$510,'２個別表'!EO$11:EO$510),MATCH($B72,'２個別表'!$Q$11:$Q$510,0),1,2),"")</f>
        <v/>
      </c>
      <c r="U72" s="674" t="str">
        <f ca="1">IFERROR(INDEX(('２個別表'!$Q$11:$Q$510,'２個別表'!EP$11:EP$510),MATCH($B72,'２個別表'!$Q$11:$Q$510,0),1,2),"")</f>
        <v/>
      </c>
    </row>
    <row r="73" spans="2:21" ht="31.5" hidden="1" customHeight="1">
      <c r="B73" s="689" t="str">
        <f ca="1">IFERROR(MATCH(ROW()-6,'２個別表'!$FI$11:$FI$510,0),"")</f>
        <v/>
      </c>
      <c r="C73" s="689" t="str">
        <f ca="1">IFERROR(INDEX(('２個別表'!$Q$11:$Q$510,'２個別表'!R$11:R$510),MATCH($B73,'２個別表'!$Q$11:$Q$510,0),1,2),"")</f>
        <v/>
      </c>
      <c r="D73" s="689" t="str">
        <f ca="1">IFERROR(INDEX(('２個別表'!$Q$11:$Q$510,'２個別表'!S$11:S$510),MATCH($B73,'２個別表'!$Q$11:$Q$510,0),1,2),"")</f>
        <v/>
      </c>
      <c r="E73" s="689" t="str">
        <f ca="1">IFERROR(INDEX(('２個別表'!$Q$11:$Q$510,'２個別表'!T$11:T$510),MATCH($B73,'２個別表'!$Q$11:$Q$510,0),1,2),"")</f>
        <v/>
      </c>
      <c r="F73" s="689" t="str">
        <f ca="1">IFERROR(INDEX(('２個別表'!$Q$11:$Q$510,'２個別表'!Y$11:Y$510),MATCH($B73,'２個別表'!$Q$11:$Q$510,0),1,2),"")</f>
        <v/>
      </c>
      <c r="G73" s="685" t="str">
        <f ca="1">IFERROR(INDEX(('２個別表'!$Q$11:$Q$510,'２個別表'!Z$11:Z$510),MATCH($B73,'２個別表'!$Q$11:$Q$510,0),1,2),"")</f>
        <v/>
      </c>
      <c r="H73" s="685" t="str" cm="1">
        <f t="array" aca="1" ref="H73" ca="1">IFERROR(IF(INDIRECT("'("&amp;T73&amp;")'!AE"&amp;5)="","",INDIRECT("'("&amp;T73&amp;")'!AE"&amp;5)),"")</f>
        <v/>
      </c>
      <c r="I73" s="688" t="str">
        <f ca="1">IFERROR(INDEX(('２個別表'!$Q$11:$Q$510,'２個別表'!AT$11:AT$510),MATCH($B73,'２個別表'!$Q$11:$Q$510,0),1,2),"")</f>
        <v/>
      </c>
      <c r="J73" s="675" t="str">
        <f t="shared" ca="1" si="4"/>
        <v/>
      </c>
      <c r="K73" s="676" t="str">
        <f ca="1">IFERROR(IF(J73="■",INDEX(('２個別表'!$Q$11:$Q$510,'２個別表'!BW$11:BW$510),MATCH($B73,'２個別表'!$Q$11:$Q$510,0),1,2),""),"")</f>
        <v/>
      </c>
      <c r="L73" s="683" t="str">
        <f ca="1">IFERROR(IF(J73="■",INDEX(('２個別表'!$Q$11:$Q$510,'２個別表'!BX$11:BX$510),MATCH($B73,'２個別表'!$Q$11:$Q$510,0),1,2),""),"")</f>
        <v/>
      </c>
      <c r="M73" s="684" t="str">
        <f t="shared" ca="1" si="5"/>
        <v/>
      </c>
      <c r="N73" s="677" t="str">
        <f t="shared" ca="1" si="6"/>
        <v/>
      </c>
      <c r="O73" s="676" t="str">
        <f ca="1">IFERROR(IF(N73="■",INDEX(('２個別表'!$Q$11:$Q$510,'２個別表'!BW$11:BW$510),MATCH($B73,'２個別表'!$Q$11:$Q$510,0),1,2),""),"")</f>
        <v/>
      </c>
      <c r="P73" s="683" t="str">
        <f ca="1">IFERROR(IF(N73="■",INDEX(('２個別表'!$Q$11:$Q$510,'２個別表'!BX$11:BX$510),MATCH($B73,'２個別表'!$Q$11:$Q$510,0),1,2),""),"")</f>
        <v/>
      </c>
      <c r="Q73" s="682" t="str">
        <f t="shared" ca="1" si="7"/>
        <v/>
      </c>
      <c r="S73" s="674">
        <v>67</v>
      </c>
      <c r="T73" s="674" t="str">
        <f ca="1">IFERROR(INDEX(('２個別表'!$Q$11:$Q$510,'２個別表'!EO$11:EO$510),MATCH($B73,'２個別表'!$Q$11:$Q$510,0),1,2),"")</f>
        <v/>
      </c>
      <c r="U73" s="674" t="str">
        <f ca="1">IFERROR(INDEX(('２個別表'!$Q$11:$Q$510,'２個別表'!EP$11:EP$510),MATCH($B73,'２個別表'!$Q$11:$Q$510,0),1,2),"")</f>
        <v/>
      </c>
    </row>
    <row r="74" spans="2:21" ht="31.5" hidden="1" customHeight="1">
      <c r="B74" s="689" t="str">
        <f ca="1">IFERROR(MATCH(ROW()-6,'２個別表'!$FI$11:$FI$510,0),"")</f>
        <v/>
      </c>
      <c r="C74" s="689" t="str">
        <f ca="1">IFERROR(INDEX(('２個別表'!$Q$11:$Q$510,'２個別表'!R$11:R$510),MATCH($B74,'２個別表'!$Q$11:$Q$510,0),1,2),"")</f>
        <v/>
      </c>
      <c r="D74" s="689" t="str">
        <f ca="1">IFERROR(INDEX(('２個別表'!$Q$11:$Q$510,'２個別表'!S$11:S$510),MATCH($B74,'２個別表'!$Q$11:$Q$510,0),1,2),"")</f>
        <v/>
      </c>
      <c r="E74" s="689" t="str">
        <f ca="1">IFERROR(INDEX(('２個別表'!$Q$11:$Q$510,'２個別表'!T$11:T$510),MATCH($B74,'２個別表'!$Q$11:$Q$510,0),1,2),"")</f>
        <v/>
      </c>
      <c r="F74" s="689" t="str">
        <f ca="1">IFERROR(INDEX(('２個別表'!$Q$11:$Q$510,'２個別表'!Y$11:Y$510),MATCH($B74,'２個別表'!$Q$11:$Q$510,0),1,2),"")</f>
        <v/>
      </c>
      <c r="G74" s="685" t="str">
        <f ca="1">IFERROR(INDEX(('２個別表'!$Q$11:$Q$510,'２個別表'!Z$11:Z$510),MATCH($B74,'２個別表'!$Q$11:$Q$510,0),1,2),"")</f>
        <v/>
      </c>
      <c r="H74" s="685" t="str" cm="1">
        <f t="array" aca="1" ref="H74" ca="1">IFERROR(IF(INDIRECT("'("&amp;T74&amp;")'!AE"&amp;5)="","",INDIRECT("'("&amp;T74&amp;")'!AE"&amp;5)),"")</f>
        <v/>
      </c>
      <c r="I74" s="688" t="str">
        <f ca="1">IFERROR(INDEX(('２個別表'!$Q$11:$Q$510,'２個別表'!AT$11:AT$510),MATCH($B74,'２個別表'!$Q$11:$Q$510,0),1,2),"")</f>
        <v/>
      </c>
      <c r="J74" s="675" t="str">
        <f t="shared" ca="1" si="4"/>
        <v/>
      </c>
      <c r="K74" s="676" t="str">
        <f ca="1">IFERROR(IF(J74="■",INDEX(('２個別表'!$Q$11:$Q$510,'２個別表'!BW$11:BW$510),MATCH($B74,'２個別表'!$Q$11:$Q$510,0),1,2),""),"")</f>
        <v/>
      </c>
      <c r="L74" s="683" t="str">
        <f ca="1">IFERROR(IF(J74="■",INDEX(('２個別表'!$Q$11:$Q$510,'２個別表'!BX$11:BX$510),MATCH($B74,'２個別表'!$Q$11:$Q$510,0),1,2),""),"")</f>
        <v/>
      </c>
      <c r="M74" s="684" t="str">
        <f t="shared" ca="1" si="5"/>
        <v/>
      </c>
      <c r="N74" s="677" t="str">
        <f t="shared" ca="1" si="6"/>
        <v/>
      </c>
      <c r="O74" s="676" t="str">
        <f ca="1">IFERROR(IF(N74="■",INDEX(('２個別表'!$Q$11:$Q$510,'２個別表'!BW$11:BW$510),MATCH($B74,'２個別表'!$Q$11:$Q$510,0),1,2),""),"")</f>
        <v/>
      </c>
      <c r="P74" s="683" t="str">
        <f ca="1">IFERROR(IF(N74="■",INDEX(('２個別表'!$Q$11:$Q$510,'２個別表'!BX$11:BX$510),MATCH($B74,'２個別表'!$Q$11:$Q$510,0),1,2),""),"")</f>
        <v/>
      </c>
      <c r="Q74" s="682" t="str">
        <f t="shared" ca="1" si="7"/>
        <v/>
      </c>
      <c r="S74" s="674">
        <v>68</v>
      </c>
      <c r="T74" s="674" t="str">
        <f ca="1">IFERROR(INDEX(('２個別表'!$Q$11:$Q$510,'２個別表'!EO$11:EO$510),MATCH($B74,'２個別表'!$Q$11:$Q$510,0),1,2),"")</f>
        <v/>
      </c>
      <c r="U74" s="674" t="str">
        <f ca="1">IFERROR(INDEX(('２個別表'!$Q$11:$Q$510,'２個別表'!EP$11:EP$510),MATCH($B74,'２個別表'!$Q$11:$Q$510,0),1,2),"")</f>
        <v/>
      </c>
    </row>
    <row r="75" spans="2:21" ht="31.5" hidden="1" customHeight="1">
      <c r="B75" s="689" t="str">
        <f ca="1">IFERROR(MATCH(ROW()-6,'２個別表'!$FI$11:$FI$510,0),"")</f>
        <v/>
      </c>
      <c r="C75" s="689" t="str">
        <f ca="1">IFERROR(INDEX(('２個別表'!$Q$11:$Q$510,'２個別表'!R$11:R$510),MATCH($B75,'２個別表'!$Q$11:$Q$510,0),1,2),"")</f>
        <v/>
      </c>
      <c r="D75" s="689" t="str">
        <f ca="1">IFERROR(INDEX(('２個別表'!$Q$11:$Q$510,'２個別表'!S$11:S$510),MATCH($B75,'２個別表'!$Q$11:$Q$510,0),1,2),"")</f>
        <v/>
      </c>
      <c r="E75" s="689" t="str">
        <f ca="1">IFERROR(INDEX(('２個別表'!$Q$11:$Q$510,'２個別表'!T$11:T$510),MATCH($B75,'２個別表'!$Q$11:$Q$510,0),1,2),"")</f>
        <v/>
      </c>
      <c r="F75" s="689" t="str">
        <f ca="1">IFERROR(INDEX(('２個別表'!$Q$11:$Q$510,'２個別表'!Y$11:Y$510),MATCH($B75,'２個別表'!$Q$11:$Q$510,0),1,2),"")</f>
        <v/>
      </c>
      <c r="G75" s="685" t="str">
        <f ca="1">IFERROR(INDEX(('２個別表'!$Q$11:$Q$510,'２個別表'!Z$11:Z$510),MATCH($B75,'２個別表'!$Q$11:$Q$510,0),1,2),"")</f>
        <v/>
      </c>
      <c r="H75" s="685" t="str" cm="1">
        <f t="array" aca="1" ref="H75" ca="1">IFERROR(IF(INDIRECT("'("&amp;T75&amp;")'!AE"&amp;5)="","",INDIRECT("'("&amp;T75&amp;")'!AE"&amp;5)),"")</f>
        <v/>
      </c>
      <c r="I75" s="688" t="str">
        <f ca="1">IFERROR(INDEX(('２個別表'!$Q$11:$Q$510,'２個別表'!AT$11:AT$510),MATCH($B75,'２個別表'!$Q$11:$Q$510,0),1,2),"")</f>
        <v/>
      </c>
      <c r="J75" s="675" t="str">
        <f t="shared" ca="1" si="4"/>
        <v/>
      </c>
      <c r="K75" s="676" t="str">
        <f ca="1">IFERROR(IF(J75="■",INDEX(('２個別表'!$Q$11:$Q$510,'２個別表'!BW$11:BW$510),MATCH($B75,'２個別表'!$Q$11:$Q$510,0),1,2),""),"")</f>
        <v/>
      </c>
      <c r="L75" s="683" t="str">
        <f ca="1">IFERROR(IF(J75="■",INDEX(('２個別表'!$Q$11:$Q$510,'２個別表'!BX$11:BX$510),MATCH($B75,'２個別表'!$Q$11:$Q$510,0),1,2),""),"")</f>
        <v/>
      </c>
      <c r="M75" s="684" t="str">
        <f t="shared" ca="1" si="5"/>
        <v/>
      </c>
      <c r="N75" s="677" t="str">
        <f t="shared" ca="1" si="6"/>
        <v/>
      </c>
      <c r="O75" s="676" t="str">
        <f ca="1">IFERROR(IF(N75="■",INDEX(('２個別表'!$Q$11:$Q$510,'２個別表'!BW$11:BW$510),MATCH($B75,'２個別表'!$Q$11:$Q$510,0),1,2),""),"")</f>
        <v/>
      </c>
      <c r="P75" s="683" t="str">
        <f ca="1">IFERROR(IF(N75="■",INDEX(('２個別表'!$Q$11:$Q$510,'２個別表'!BX$11:BX$510),MATCH($B75,'２個別表'!$Q$11:$Q$510,0),1,2),""),"")</f>
        <v/>
      </c>
      <c r="Q75" s="682" t="str">
        <f t="shared" ca="1" si="7"/>
        <v/>
      </c>
      <c r="S75" s="674">
        <v>69</v>
      </c>
      <c r="T75" s="674" t="str">
        <f ca="1">IFERROR(INDEX(('２個別表'!$Q$11:$Q$510,'２個別表'!EO$11:EO$510),MATCH($B75,'２個別表'!$Q$11:$Q$510,0),1,2),"")</f>
        <v/>
      </c>
      <c r="U75" s="674" t="str">
        <f ca="1">IFERROR(INDEX(('２個別表'!$Q$11:$Q$510,'２個別表'!EP$11:EP$510),MATCH($B75,'２個別表'!$Q$11:$Q$510,0),1,2),"")</f>
        <v/>
      </c>
    </row>
    <row r="76" spans="2:21" ht="31.5" hidden="1" customHeight="1">
      <c r="B76" s="689" t="str">
        <f ca="1">IFERROR(MATCH(ROW()-6,'２個別表'!$FI$11:$FI$510,0),"")</f>
        <v/>
      </c>
      <c r="C76" s="689" t="str">
        <f ca="1">IFERROR(INDEX(('２個別表'!$Q$11:$Q$510,'２個別表'!R$11:R$510),MATCH($B76,'２個別表'!$Q$11:$Q$510,0),1,2),"")</f>
        <v/>
      </c>
      <c r="D76" s="689" t="str">
        <f ca="1">IFERROR(INDEX(('２個別表'!$Q$11:$Q$510,'２個別表'!S$11:S$510),MATCH($B76,'２個別表'!$Q$11:$Q$510,0),1,2),"")</f>
        <v/>
      </c>
      <c r="E76" s="689" t="str">
        <f ca="1">IFERROR(INDEX(('２個別表'!$Q$11:$Q$510,'２個別表'!T$11:T$510),MATCH($B76,'２個別表'!$Q$11:$Q$510,0),1,2),"")</f>
        <v/>
      </c>
      <c r="F76" s="689" t="str">
        <f ca="1">IFERROR(INDEX(('２個別表'!$Q$11:$Q$510,'２個別表'!Y$11:Y$510),MATCH($B76,'２個別表'!$Q$11:$Q$510,0),1,2),"")</f>
        <v/>
      </c>
      <c r="G76" s="685" t="str">
        <f ca="1">IFERROR(INDEX(('２個別表'!$Q$11:$Q$510,'２個別表'!Z$11:Z$510),MATCH($B76,'２個別表'!$Q$11:$Q$510,0),1,2),"")</f>
        <v/>
      </c>
      <c r="H76" s="685" t="str" cm="1">
        <f t="array" aca="1" ref="H76" ca="1">IFERROR(IF(INDIRECT("'("&amp;T76&amp;")'!AE"&amp;5)="","",INDIRECT("'("&amp;T76&amp;")'!AE"&amp;5)),"")</f>
        <v/>
      </c>
      <c r="I76" s="688" t="str">
        <f ca="1">IFERROR(INDEX(('２個別表'!$Q$11:$Q$510,'２個別表'!AT$11:AT$510),MATCH($B76,'２個別表'!$Q$11:$Q$510,0),1,2),"")</f>
        <v/>
      </c>
      <c r="J76" s="675" t="str">
        <f t="shared" ca="1" si="4"/>
        <v/>
      </c>
      <c r="K76" s="676" t="str">
        <f ca="1">IFERROR(IF(J76="■",INDEX(('２個別表'!$Q$11:$Q$510,'２個別表'!BW$11:BW$510),MATCH($B76,'２個別表'!$Q$11:$Q$510,0),1,2),""),"")</f>
        <v/>
      </c>
      <c r="L76" s="683" t="str">
        <f ca="1">IFERROR(IF(J76="■",INDEX(('２個別表'!$Q$11:$Q$510,'２個別表'!BX$11:BX$510),MATCH($B76,'２個別表'!$Q$11:$Q$510,0),1,2),""),"")</f>
        <v/>
      </c>
      <c r="M76" s="684" t="str">
        <f t="shared" ca="1" si="5"/>
        <v/>
      </c>
      <c r="N76" s="677" t="str">
        <f t="shared" ca="1" si="6"/>
        <v/>
      </c>
      <c r="O76" s="676" t="str">
        <f ca="1">IFERROR(IF(N76="■",INDEX(('２個別表'!$Q$11:$Q$510,'２個別表'!BW$11:BW$510),MATCH($B76,'２個別表'!$Q$11:$Q$510,0),1,2),""),"")</f>
        <v/>
      </c>
      <c r="P76" s="683" t="str">
        <f ca="1">IFERROR(IF(N76="■",INDEX(('２個別表'!$Q$11:$Q$510,'２個別表'!BX$11:BX$510),MATCH($B76,'２個別表'!$Q$11:$Q$510,0),1,2),""),"")</f>
        <v/>
      </c>
      <c r="Q76" s="682" t="str">
        <f t="shared" ca="1" si="7"/>
        <v/>
      </c>
      <c r="S76" s="674">
        <v>70</v>
      </c>
      <c r="T76" s="674" t="str">
        <f ca="1">IFERROR(INDEX(('２個別表'!$Q$11:$Q$510,'２個別表'!EO$11:EO$510),MATCH($B76,'２個別表'!$Q$11:$Q$510,0),1,2),"")</f>
        <v/>
      </c>
      <c r="U76" s="674" t="str">
        <f ca="1">IFERROR(INDEX(('２個別表'!$Q$11:$Q$510,'２個別表'!EP$11:EP$510),MATCH($B76,'２個別表'!$Q$11:$Q$510,0),1,2),"")</f>
        <v/>
      </c>
    </row>
    <row r="77" spans="2:21" ht="31.5" hidden="1" customHeight="1">
      <c r="B77" s="689" t="str">
        <f ca="1">IFERROR(MATCH(ROW()-6,'２個別表'!$FI$11:$FI$510,0),"")</f>
        <v/>
      </c>
      <c r="C77" s="689" t="str">
        <f ca="1">IFERROR(INDEX(('２個別表'!$Q$11:$Q$510,'２個別表'!R$11:R$510),MATCH($B77,'２個別表'!$Q$11:$Q$510,0),1,2),"")</f>
        <v/>
      </c>
      <c r="D77" s="689" t="str">
        <f ca="1">IFERROR(INDEX(('２個別表'!$Q$11:$Q$510,'２個別表'!S$11:S$510),MATCH($B77,'２個別表'!$Q$11:$Q$510,0),1,2),"")</f>
        <v/>
      </c>
      <c r="E77" s="689" t="str">
        <f ca="1">IFERROR(INDEX(('２個別表'!$Q$11:$Q$510,'２個別表'!T$11:T$510),MATCH($B77,'２個別表'!$Q$11:$Q$510,0),1,2),"")</f>
        <v/>
      </c>
      <c r="F77" s="689" t="str">
        <f ca="1">IFERROR(INDEX(('２個別表'!$Q$11:$Q$510,'２個別表'!Y$11:Y$510),MATCH($B77,'２個別表'!$Q$11:$Q$510,0),1,2),"")</f>
        <v/>
      </c>
      <c r="G77" s="685" t="str">
        <f ca="1">IFERROR(INDEX(('２個別表'!$Q$11:$Q$510,'２個別表'!Z$11:Z$510),MATCH($B77,'２個別表'!$Q$11:$Q$510,0),1,2),"")</f>
        <v/>
      </c>
      <c r="H77" s="685" t="str" cm="1">
        <f t="array" aca="1" ref="H77" ca="1">IFERROR(IF(INDIRECT("'("&amp;T77&amp;")'!AE"&amp;5)="","",INDIRECT("'("&amp;T77&amp;")'!AE"&amp;5)),"")</f>
        <v/>
      </c>
      <c r="I77" s="688" t="str">
        <f ca="1">IFERROR(INDEX(('２個別表'!$Q$11:$Q$510,'２個別表'!AT$11:AT$510),MATCH($B77,'２個別表'!$Q$11:$Q$510,0),1,2),"")</f>
        <v/>
      </c>
      <c r="J77" s="675" t="str">
        <f t="shared" ca="1" si="4"/>
        <v/>
      </c>
      <c r="K77" s="676" t="str">
        <f ca="1">IFERROR(IF(J77="■",INDEX(('２個別表'!$Q$11:$Q$510,'２個別表'!BW$11:BW$510),MATCH($B77,'２個別表'!$Q$11:$Q$510,0),1,2),""),"")</f>
        <v/>
      </c>
      <c r="L77" s="683" t="str">
        <f ca="1">IFERROR(IF(J77="■",INDEX(('２個別表'!$Q$11:$Q$510,'２個別表'!BX$11:BX$510),MATCH($B77,'２個別表'!$Q$11:$Q$510,0),1,2),""),"")</f>
        <v/>
      </c>
      <c r="M77" s="684" t="str">
        <f t="shared" ca="1" si="5"/>
        <v/>
      </c>
      <c r="N77" s="677" t="str">
        <f t="shared" ca="1" si="6"/>
        <v/>
      </c>
      <c r="O77" s="676" t="str">
        <f ca="1">IFERROR(IF(N77="■",INDEX(('２個別表'!$Q$11:$Q$510,'２個別表'!BW$11:BW$510),MATCH($B77,'２個別表'!$Q$11:$Q$510,0),1,2),""),"")</f>
        <v/>
      </c>
      <c r="P77" s="683" t="str">
        <f ca="1">IFERROR(IF(N77="■",INDEX(('２個別表'!$Q$11:$Q$510,'２個別表'!BX$11:BX$510),MATCH($B77,'２個別表'!$Q$11:$Q$510,0),1,2),""),"")</f>
        <v/>
      </c>
      <c r="Q77" s="682" t="str">
        <f t="shared" ca="1" si="7"/>
        <v/>
      </c>
      <c r="S77" s="674">
        <v>71</v>
      </c>
      <c r="T77" s="674" t="str">
        <f ca="1">IFERROR(INDEX(('２個別表'!$Q$11:$Q$510,'２個別表'!EO$11:EO$510),MATCH($B77,'２個別表'!$Q$11:$Q$510,0),1,2),"")</f>
        <v/>
      </c>
      <c r="U77" s="674" t="str">
        <f ca="1">IFERROR(INDEX(('２個別表'!$Q$11:$Q$510,'２個別表'!EP$11:EP$510),MATCH($B77,'２個別表'!$Q$11:$Q$510,0),1,2),"")</f>
        <v/>
      </c>
    </row>
    <row r="78" spans="2:21" ht="31.5" hidden="1" customHeight="1">
      <c r="B78" s="689" t="str">
        <f ca="1">IFERROR(MATCH(ROW()-6,'２個別表'!$FI$11:$FI$510,0),"")</f>
        <v/>
      </c>
      <c r="C78" s="689" t="str">
        <f ca="1">IFERROR(INDEX(('２個別表'!$Q$11:$Q$510,'２個別表'!R$11:R$510),MATCH($B78,'２個別表'!$Q$11:$Q$510,0),1,2),"")</f>
        <v/>
      </c>
      <c r="D78" s="689" t="str">
        <f ca="1">IFERROR(INDEX(('２個別表'!$Q$11:$Q$510,'２個別表'!S$11:S$510),MATCH($B78,'２個別表'!$Q$11:$Q$510,0),1,2),"")</f>
        <v/>
      </c>
      <c r="E78" s="689" t="str">
        <f ca="1">IFERROR(INDEX(('２個別表'!$Q$11:$Q$510,'２個別表'!T$11:T$510),MATCH($B78,'２個別表'!$Q$11:$Q$510,0),1,2),"")</f>
        <v/>
      </c>
      <c r="F78" s="689" t="str">
        <f ca="1">IFERROR(INDEX(('２個別表'!$Q$11:$Q$510,'２個別表'!Y$11:Y$510),MATCH($B78,'２個別表'!$Q$11:$Q$510,0),1,2),"")</f>
        <v/>
      </c>
      <c r="G78" s="685" t="str">
        <f ca="1">IFERROR(INDEX(('２個別表'!$Q$11:$Q$510,'２個別表'!Z$11:Z$510),MATCH($B78,'２個別表'!$Q$11:$Q$510,0),1,2),"")</f>
        <v/>
      </c>
      <c r="H78" s="685" t="str" cm="1">
        <f t="array" aca="1" ref="H78" ca="1">IFERROR(IF(INDIRECT("'("&amp;T78&amp;")'!AE"&amp;5)="","",INDIRECT("'("&amp;T78&amp;")'!AE"&amp;5)),"")</f>
        <v/>
      </c>
      <c r="I78" s="688" t="str">
        <f ca="1">IFERROR(INDEX(('２個別表'!$Q$11:$Q$510,'２個別表'!AT$11:AT$510),MATCH($B78,'２個別表'!$Q$11:$Q$510,0),1,2),"")</f>
        <v/>
      </c>
      <c r="J78" s="675" t="str">
        <f t="shared" ca="1" si="4"/>
        <v/>
      </c>
      <c r="K78" s="676" t="str">
        <f ca="1">IFERROR(IF(J78="■",INDEX(('２個別表'!$Q$11:$Q$510,'２個別表'!BW$11:BW$510),MATCH($B78,'２個別表'!$Q$11:$Q$510,0),1,2),""),"")</f>
        <v/>
      </c>
      <c r="L78" s="683" t="str">
        <f ca="1">IFERROR(IF(J78="■",INDEX(('２個別表'!$Q$11:$Q$510,'２個別表'!BX$11:BX$510),MATCH($B78,'２個別表'!$Q$11:$Q$510,0),1,2),""),"")</f>
        <v/>
      </c>
      <c r="M78" s="684" t="str">
        <f t="shared" ca="1" si="5"/>
        <v/>
      </c>
      <c r="N78" s="677" t="str">
        <f t="shared" ca="1" si="6"/>
        <v/>
      </c>
      <c r="O78" s="676" t="str">
        <f ca="1">IFERROR(IF(N78="■",INDEX(('２個別表'!$Q$11:$Q$510,'２個別表'!BW$11:BW$510),MATCH($B78,'２個別表'!$Q$11:$Q$510,0),1,2),""),"")</f>
        <v/>
      </c>
      <c r="P78" s="683" t="str">
        <f ca="1">IFERROR(IF(N78="■",INDEX(('２個別表'!$Q$11:$Q$510,'２個別表'!BX$11:BX$510),MATCH($B78,'２個別表'!$Q$11:$Q$510,0),1,2),""),"")</f>
        <v/>
      </c>
      <c r="Q78" s="682" t="str">
        <f t="shared" ca="1" si="7"/>
        <v/>
      </c>
      <c r="S78" s="674">
        <v>72</v>
      </c>
      <c r="T78" s="674" t="str">
        <f ca="1">IFERROR(INDEX(('２個別表'!$Q$11:$Q$510,'２個別表'!EO$11:EO$510),MATCH($B78,'２個別表'!$Q$11:$Q$510,0),1,2),"")</f>
        <v/>
      </c>
      <c r="U78" s="674" t="str">
        <f ca="1">IFERROR(INDEX(('２個別表'!$Q$11:$Q$510,'２個別表'!EP$11:EP$510),MATCH($B78,'２個別表'!$Q$11:$Q$510,0),1,2),"")</f>
        <v/>
      </c>
    </row>
    <row r="79" spans="2:21" ht="31.5" hidden="1" customHeight="1">
      <c r="B79" s="689" t="str">
        <f ca="1">IFERROR(MATCH(ROW()-6,'２個別表'!$FI$11:$FI$510,0),"")</f>
        <v/>
      </c>
      <c r="C79" s="689" t="str">
        <f ca="1">IFERROR(INDEX(('２個別表'!$Q$11:$Q$510,'２個別表'!R$11:R$510),MATCH($B79,'２個別表'!$Q$11:$Q$510,0),1,2),"")</f>
        <v/>
      </c>
      <c r="D79" s="689" t="str">
        <f ca="1">IFERROR(INDEX(('２個別表'!$Q$11:$Q$510,'２個別表'!S$11:S$510),MATCH($B79,'２個別表'!$Q$11:$Q$510,0),1,2),"")</f>
        <v/>
      </c>
      <c r="E79" s="689" t="str">
        <f ca="1">IFERROR(INDEX(('２個別表'!$Q$11:$Q$510,'２個別表'!T$11:T$510),MATCH($B79,'２個別表'!$Q$11:$Q$510,0),1,2),"")</f>
        <v/>
      </c>
      <c r="F79" s="689" t="str">
        <f ca="1">IFERROR(INDEX(('２個別表'!$Q$11:$Q$510,'２個別表'!Y$11:Y$510),MATCH($B79,'２個別表'!$Q$11:$Q$510,0),1,2),"")</f>
        <v/>
      </c>
      <c r="G79" s="685" t="str">
        <f ca="1">IFERROR(INDEX(('２個別表'!$Q$11:$Q$510,'２個別表'!Z$11:Z$510),MATCH($B79,'２個別表'!$Q$11:$Q$510,0),1,2),"")</f>
        <v/>
      </c>
      <c r="H79" s="685" t="str" cm="1">
        <f t="array" aca="1" ref="H79" ca="1">IFERROR(IF(INDIRECT("'("&amp;T79&amp;")'!AE"&amp;5)="","",INDIRECT("'("&amp;T79&amp;")'!AE"&amp;5)),"")</f>
        <v/>
      </c>
      <c r="I79" s="688" t="str">
        <f ca="1">IFERROR(INDEX(('２個別表'!$Q$11:$Q$510,'２個別表'!AT$11:AT$510),MATCH($B79,'２個別表'!$Q$11:$Q$510,0),1,2),"")</f>
        <v/>
      </c>
      <c r="J79" s="675" t="str">
        <f t="shared" ca="1" si="4"/>
        <v/>
      </c>
      <c r="K79" s="676" t="str">
        <f ca="1">IFERROR(IF(J79="■",INDEX(('２個別表'!$Q$11:$Q$510,'２個別表'!BW$11:BW$510),MATCH($B79,'２個別表'!$Q$11:$Q$510,0),1,2),""),"")</f>
        <v/>
      </c>
      <c r="L79" s="683" t="str">
        <f ca="1">IFERROR(IF(J79="■",INDEX(('２個別表'!$Q$11:$Q$510,'２個別表'!BX$11:BX$510),MATCH($B79,'２個別表'!$Q$11:$Q$510,0),1,2),""),"")</f>
        <v/>
      </c>
      <c r="M79" s="684" t="str">
        <f t="shared" ca="1" si="5"/>
        <v/>
      </c>
      <c r="N79" s="677" t="str">
        <f t="shared" ca="1" si="6"/>
        <v/>
      </c>
      <c r="O79" s="676" t="str">
        <f ca="1">IFERROR(IF(N79="■",INDEX(('２個別表'!$Q$11:$Q$510,'２個別表'!BW$11:BW$510),MATCH($B79,'２個別表'!$Q$11:$Q$510,0),1,2),""),"")</f>
        <v/>
      </c>
      <c r="P79" s="683" t="str">
        <f ca="1">IFERROR(IF(N79="■",INDEX(('２個別表'!$Q$11:$Q$510,'２個別表'!BX$11:BX$510),MATCH($B79,'２個別表'!$Q$11:$Q$510,0),1,2),""),"")</f>
        <v/>
      </c>
      <c r="Q79" s="682" t="str">
        <f t="shared" ca="1" si="7"/>
        <v/>
      </c>
      <c r="S79" s="674">
        <v>73</v>
      </c>
      <c r="T79" s="674" t="str">
        <f ca="1">IFERROR(INDEX(('２個別表'!$Q$11:$Q$510,'２個別表'!EO$11:EO$510),MATCH($B79,'２個別表'!$Q$11:$Q$510,0),1,2),"")</f>
        <v/>
      </c>
      <c r="U79" s="674" t="str">
        <f ca="1">IFERROR(INDEX(('２個別表'!$Q$11:$Q$510,'２個別表'!EP$11:EP$510),MATCH($B79,'２個別表'!$Q$11:$Q$510,0),1,2),"")</f>
        <v/>
      </c>
    </row>
    <row r="80" spans="2:21" ht="31.5" hidden="1" customHeight="1">
      <c r="B80" s="689" t="str">
        <f ca="1">IFERROR(MATCH(ROW()-6,'２個別表'!$FI$11:$FI$510,0),"")</f>
        <v/>
      </c>
      <c r="C80" s="689" t="str">
        <f ca="1">IFERROR(INDEX(('２個別表'!$Q$11:$Q$510,'２個別表'!R$11:R$510),MATCH($B80,'２個別表'!$Q$11:$Q$510,0),1,2),"")</f>
        <v/>
      </c>
      <c r="D80" s="689" t="str">
        <f ca="1">IFERROR(INDEX(('２個別表'!$Q$11:$Q$510,'２個別表'!S$11:S$510),MATCH($B80,'２個別表'!$Q$11:$Q$510,0),1,2),"")</f>
        <v/>
      </c>
      <c r="E80" s="689" t="str">
        <f ca="1">IFERROR(INDEX(('２個別表'!$Q$11:$Q$510,'２個別表'!T$11:T$510),MATCH($B80,'２個別表'!$Q$11:$Q$510,0),1,2),"")</f>
        <v/>
      </c>
      <c r="F80" s="689" t="str">
        <f ca="1">IFERROR(INDEX(('２個別表'!$Q$11:$Q$510,'２個別表'!Y$11:Y$510),MATCH($B80,'２個別表'!$Q$11:$Q$510,0),1,2),"")</f>
        <v/>
      </c>
      <c r="G80" s="685" t="str">
        <f ca="1">IFERROR(INDEX(('２個別表'!$Q$11:$Q$510,'２個別表'!Z$11:Z$510),MATCH($B80,'２個別表'!$Q$11:$Q$510,0),1,2),"")</f>
        <v/>
      </c>
      <c r="H80" s="685" t="str" cm="1">
        <f t="array" aca="1" ref="H80" ca="1">IFERROR(IF(INDIRECT("'("&amp;T80&amp;")'!AE"&amp;5)="","",INDIRECT("'("&amp;T80&amp;")'!AE"&amp;5)),"")</f>
        <v/>
      </c>
      <c r="I80" s="688" t="str">
        <f ca="1">IFERROR(INDEX(('２個別表'!$Q$11:$Q$510,'２個別表'!AT$11:AT$510),MATCH($B80,'２個別表'!$Q$11:$Q$510,0),1,2),"")</f>
        <v/>
      </c>
      <c r="J80" s="675" t="str">
        <f t="shared" ca="1" si="4"/>
        <v/>
      </c>
      <c r="K80" s="676" t="str">
        <f ca="1">IFERROR(IF(J80="■",INDEX(('２個別表'!$Q$11:$Q$510,'２個別表'!BW$11:BW$510),MATCH($B80,'２個別表'!$Q$11:$Q$510,0),1,2),""),"")</f>
        <v/>
      </c>
      <c r="L80" s="683" t="str">
        <f ca="1">IFERROR(IF(J80="■",INDEX(('２個別表'!$Q$11:$Q$510,'２個別表'!BX$11:BX$510),MATCH($B80,'２個別表'!$Q$11:$Q$510,0),1,2),""),"")</f>
        <v/>
      </c>
      <c r="M80" s="684" t="str">
        <f t="shared" ca="1" si="5"/>
        <v/>
      </c>
      <c r="N80" s="677" t="str">
        <f t="shared" ca="1" si="6"/>
        <v/>
      </c>
      <c r="O80" s="676" t="str">
        <f ca="1">IFERROR(IF(N80="■",INDEX(('２個別表'!$Q$11:$Q$510,'２個別表'!BW$11:BW$510),MATCH($B80,'２個別表'!$Q$11:$Q$510,0),1,2),""),"")</f>
        <v/>
      </c>
      <c r="P80" s="683" t="str">
        <f ca="1">IFERROR(IF(N80="■",INDEX(('２個別表'!$Q$11:$Q$510,'２個別表'!BX$11:BX$510),MATCH($B80,'２個別表'!$Q$11:$Q$510,0),1,2),""),"")</f>
        <v/>
      </c>
      <c r="Q80" s="682" t="str">
        <f t="shared" ca="1" si="7"/>
        <v/>
      </c>
      <c r="S80" s="674">
        <v>74</v>
      </c>
      <c r="T80" s="674" t="str">
        <f ca="1">IFERROR(INDEX(('２個別表'!$Q$11:$Q$510,'２個別表'!EO$11:EO$510),MATCH($B80,'２個別表'!$Q$11:$Q$510,0),1,2),"")</f>
        <v/>
      </c>
      <c r="U80" s="674" t="str">
        <f ca="1">IFERROR(INDEX(('２個別表'!$Q$11:$Q$510,'２個別表'!EP$11:EP$510),MATCH($B80,'２個別表'!$Q$11:$Q$510,0),1,2),"")</f>
        <v/>
      </c>
    </row>
    <row r="81" spans="2:21" ht="31.5" hidden="1" customHeight="1">
      <c r="B81" s="689" t="str">
        <f ca="1">IFERROR(MATCH(ROW()-6,'２個別表'!$FI$11:$FI$510,0),"")</f>
        <v/>
      </c>
      <c r="C81" s="689" t="str">
        <f ca="1">IFERROR(INDEX(('２個別表'!$Q$11:$Q$510,'２個別表'!R$11:R$510),MATCH($B81,'２個別表'!$Q$11:$Q$510,0),1,2),"")</f>
        <v/>
      </c>
      <c r="D81" s="689" t="str">
        <f ca="1">IFERROR(INDEX(('２個別表'!$Q$11:$Q$510,'２個別表'!S$11:S$510),MATCH($B81,'２個別表'!$Q$11:$Q$510,0),1,2),"")</f>
        <v/>
      </c>
      <c r="E81" s="689" t="str">
        <f ca="1">IFERROR(INDEX(('２個別表'!$Q$11:$Q$510,'２個別表'!T$11:T$510),MATCH($B81,'２個別表'!$Q$11:$Q$510,0),1,2),"")</f>
        <v/>
      </c>
      <c r="F81" s="689" t="str">
        <f ca="1">IFERROR(INDEX(('２個別表'!$Q$11:$Q$510,'２個別表'!Y$11:Y$510),MATCH($B81,'２個別表'!$Q$11:$Q$510,0),1,2),"")</f>
        <v/>
      </c>
      <c r="G81" s="685" t="str">
        <f ca="1">IFERROR(INDEX(('２個別表'!$Q$11:$Q$510,'２個別表'!Z$11:Z$510),MATCH($B81,'２個別表'!$Q$11:$Q$510,0),1,2),"")</f>
        <v/>
      </c>
      <c r="H81" s="685" t="str" cm="1">
        <f t="array" aca="1" ref="H81" ca="1">IFERROR(IF(INDIRECT("'("&amp;T81&amp;")'!AE"&amp;5)="","",INDIRECT("'("&amp;T81&amp;")'!AE"&amp;5)),"")</f>
        <v/>
      </c>
      <c r="I81" s="688" t="str">
        <f ca="1">IFERROR(INDEX(('２個別表'!$Q$11:$Q$510,'２個別表'!AT$11:AT$510),MATCH($B81,'２個別表'!$Q$11:$Q$510,0),1,2),"")</f>
        <v/>
      </c>
      <c r="J81" s="675" t="str">
        <f t="shared" ca="1" si="4"/>
        <v/>
      </c>
      <c r="K81" s="676" t="str">
        <f ca="1">IFERROR(IF(J81="■",INDEX(('２個別表'!$Q$11:$Q$510,'２個別表'!BW$11:BW$510),MATCH($B81,'２個別表'!$Q$11:$Q$510,0),1,2),""),"")</f>
        <v/>
      </c>
      <c r="L81" s="683" t="str">
        <f ca="1">IFERROR(IF(J81="■",INDEX(('２個別表'!$Q$11:$Q$510,'２個別表'!BX$11:BX$510),MATCH($B81,'２個別表'!$Q$11:$Q$510,0),1,2),""),"")</f>
        <v/>
      </c>
      <c r="M81" s="684" t="str">
        <f t="shared" ca="1" si="5"/>
        <v/>
      </c>
      <c r="N81" s="677" t="str">
        <f t="shared" ca="1" si="6"/>
        <v/>
      </c>
      <c r="O81" s="676" t="str">
        <f ca="1">IFERROR(IF(N81="■",INDEX(('２個別表'!$Q$11:$Q$510,'２個別表'!BW$11:BW$510),MATCH($B81,'２個別表'!$Q$11:$Q$510,0),1,2),""),"")</f>
        <v/>
      </c>
      <c r="P81" s="683" t="str">
        <f ca="1">IFERROR(IF(N81="■",INDEX(('２個別表'!$Q$11:$Q$510,'２個別表'!BX$11:BX$510),MATCH($B81,'２個別表'!$Q$11:$Q$510,0),1,2),""),"")</f>
        <v/>
      </c>
      <c r="Q81" s="682" t="str">
        <f t="shared" ca="1" si="7"/>
        <v/>
      </c>
      <c r="S81" s="674">
        <v>75</v>
      </c>
      <c r="T81" s="674" t="str">
        <f ca="1">IFERROR(INDEX(('２個別表'!$Q$11:$Q$510,'２個別表'!EO$11:EO$510),MATCH($B81,'２個別表'!$Q$11:$Q$510,0),1,2),"")</f>
        <v/>
      </c>
      <c r="U81" s="674" t="str">
        <f ca="1">IFERROR(INDEX(('２個別表'!$Q$11:$Q$510,'２個別表'!EP$11:EP$510),MATCH($B81,'２個別表'!$Q$11:$Q$510,0),1,2),"")</f>
        <v/>
      </c>
    </row>
    <row r="82" spans="2:21" ht="31.5" hidden="1" customHeight="1">
      <c r="B82" s="689" t="str">
        <f ca="1">IFERROR(MATCH(ROW()-6,'２個別表'!$FI$11:$FI$510,0),"")</f>
        <v/>
      </c>
      <c r="C82" s="689" t="str">
        <f ca="1">IFERROR(INDEX(('２個別表'!$Q$11:$Q$510,'２個別表'!R$11:R$510),MATCH($B82,'２個別表'!$Q$11:$Q$510,0),1,2),"")</f>
        <v/>
      </c>
      <c r="D82" s="689" t="str">
        <f ca="1">IFERROR(INDEX(('２個別表'!$Q$11:$Q$510,'２個別表'!S$11:S$510),MATCH($B82,'２個別表'!$Q$11:$Q$510,0),1,2),"")</f>
        <v/>
      </c>
      <c r="E82" s="689" t="str">
        <f ca="1">IFERROR(INDEX(('２個別表'!$Q$11:$Q$510,'２個別表'!T$11:T$510),MATCH($B82,'２個別表'!$Q$11:$Q$510,0),1,2),"")</f>
        <v/>
      </c>
      <c r="F82" s="689" t="str">
        <f ca="1">IFERROR(INDEX(('２個別表'!$Q$11:$Q$510,'２個別表'!Y$11:Y$510),MATCH($B82,'２個別表'!$Q$11:$Q$510,0),1,2),"")</f>
        <v/>
      </c>
      <c r="G82" s="685" t="str">
        <f ca="1">IFERROR(INDEX(('２個別表'!$Q$11:$Q$510,'２個別表'!Z$11:Z$510),MATCH($B82,'２個別表'!$Q$11:$Q$510,0),1,2),"")</f>
        <v/>
      </c>
      <c r="H82" s="685" t="str" cm="1">
        <f t="array" aca="1" ref="H82" ca="1">IFERROR(IF(INDIRECT("'("&amp;T82&amp;")'!AE"&amp;5)="","",INDIRECT("'("&amp;T82&amp;")'!AE"&amp;5)),"")</f>
        <v/>
      </c>
      <c r="I82" s="688" t="str">
        <f ca="1">IFERROR(INDEX(('２個別表'!$Q$11:$Q$510,'２個別表'!AT$11:AT$510),MATCH($B82,'２個別表'!$Q$11:$Q$510,0),1,2),"")</f>
        <v/>
      </c>
      <c r="J82" s="675" t="str">
        <f t="shared" ca="1" si="4"/>
        <v/>
      </c>
      <c r="K82" s="676" t="str">
        <f ca="1">IFERROR(IF(J82="■",INDEX(('２個別表'!$Q$11:$Q$510,'２個別表'!BW$11:BW$510),MATCH($B82,'２個別表'!$Q$11:$Q$510,0),1,2),""),"")</f>
        <v/>
      </c>
      <c r="L82" s="683" t="str">
        <f ca="1">IFERROR(IF(J82="■",INDEX(('２個別表'!$Q$11:$Q$510,'２個別表'!BX$11:BX$510),MATCH($B82,'２個別表'!$Q$11:$Q$510,0),1,2),""),"")</f>
        <v/>
      </c>
      <c r="M82" s="684" t="str">
        <f t="shared" ca="1" si="5"/>
        <v/>
      </c>
      <c r="N82" s="677" t="str">
        <f t="shared" ca="1" si="6"/>
        <v/>
      </c>
      <c r="O82" s="676" t="str">
        <f ca="1">IFERROR(IF(N82="■",INDEX(('２個別表'!$Q$11:$Q$510,'２個別表'!BW$11:BW$510),MATCH($B82,'２個別表'!$Q$11:$Q$510,0),1,2),""),"")</f>
        <v/>
      </c>
      <c r="P82" s="683" t="str">
        <f ca="1">IFERROR(IF(N82="■",INDEX(('２個別表'!$Q$11:$Q$510,'２個別表'!BX$11:BX$510),MATCH($B82,'２個別表'!$Q$11:$Q$510,0),1,2),""),"")</f>
        <v/>
      </c>
      <c r="Q82" s="682" t="str">
        <f t="shared" ca="1" si="7"/>
        <v/>
      </c>
      <c r="S82" s="674">
        <v>76</v>
      </c>
      <c r="T82" s="674" t="str">
        <f ca="1">IFERROR(INDEX(('２個別表'!$Q$11:$Q$510,'２個別表'!EO$11:EO$510),MATCH($B82,'２個別表'!$Q$11:$Q$510,0),1,2),"")</f>
        <v/>
      </c>
      <c r="U82" s="674" t="str">
        <f ca="1">IFERROR(INDEX(('２個別表'!$Q$11:$Q$510,'２個別表'!EP$11:EP$510),MATCH($B82,'２個別表'!$Q$11:$Q$510,0),1,2),"")</f>
        <v/>
      </c>
    </row>
    <row r="83" spans="2:21" ht="31.5" hidden="1" customHeight="1">
      <c r="B83" s="689" t="str">
        <f ca="1">IFERROR(MATCH(ROW()-6,'２個別表'!$FI$11:$FI$510,0),"")</f>
        <v/>
      </c>
      <c r="C83" s="689" t="str">
        <f ca="1">IFERROR(INDEX(('２個別表'!$Q$11:$Q$510,'２個別表'!R$11:R$510),MATCH($B83,'２個別表'!$Q$11:$Q$510,0),1,2),"")</f>
        <v/>
      </c>
      <c r="D83" s="689" t="str">
        <f ca="1">IFERROR(INDEX(('２個別表'!$Q$11:$Q$510,'２個別表'!S$11:S$510),MATCH($B83,'２個別表'!$Q$11:$Q$510,0),1,2),"")</f>
        <v/>
      </c>
      <c r="E83" s="689" t="str">
        <f ca="1">IFERROR(INDEX(('２個別表'!$Q$11:$Q$510,'２個別表'!T$11:T$510),MATCH($B83,'２個別表'!$Q$11:$Q$510,0),1,2),"")</f>
        <v/>
      </c>
      <c r="F83" s="689" t="str">
        <f ca="1">IFERROR(INDEX(('２個別表'!$Q$11:$Q$510,'２個別表'!Y$11:Y$510),MATCH($B83,'２個別表'!$Q$11:$Q$510,0),1,2),"")</f>
        <v/>
      </c>
      <c r="G83" s="685" t="str">
        <f ca="1">IFERROR(INDEX(('２個別表'!$Q$11:$Q$510,'２個別表'!Z$11:Z$510),MATCH($B83,'２個別表'!$Q$11:$Q$510,0),1,2),"")</f>
        <v/>
      </c>
      <c r="H83" s="685" t="str" cm="1">
        <f t="array" aca="1" ref="H83" ca="1">IFERROR(IF(INDIRECT("'("&amp;T83&amp;")'!AE"&amp;5)="","",INDIRECT("'("&amp;T83&amp;")'!AE"&amp;5)),"")</f>
        <v/>
      </c>
      <c r="I83" s="688" t="str">
        <f ca="1">IFERROR(INDEX(('２個別表'!$Q$11:$Q$510,'２個別表'!AT$11:AT$510),MATCH($B83,'２個別表'!$Q$11:$Q$510,0),1,2),"")</f>
        <v/>
      </c>
      <c r="J83" s="675" t="str">
        <f t="shared" ca="1" si="4"/>
        <v/>
      </c>
      <c r="K83" s="676" t="str">
        <f ca="1">IFERROR(IF(J83="■",INDEX(('２個別表'!$Q$11:$Q$510,'２個別表'!BW$11:BW$510),MATCH($B83,'２個別表'!$Q$11:$Q$510,0),1,2),""),"")</f>
        <v/>
      </c>
      <c r="L83" s="683" t="str">
        <f ca="1">IFERROR(IF(J83="■",INDEX(('２個別表'!$Q$11:$Q$510,'２個別表'!BX$11:BX$510),MATCH($B83,'２個別表'!$Q$11:$Q$510,0),1,2),""),"")</f>
        <v/>
      </c>
      <c r="M83" s="684" t="str">
        <f t="shared" ca="1" si="5"/>
        <v/>
      </c>
      <c r="N83" s="677" t="str">
        <f t="shared" ca="1" si="6"/>
        <v/>
      </c>
      <c r="O83" s="676" t="str">
        <f ca="1">IFERROR(IF(N83="■",INDEX(('２個別表'!$Q$11:$Q$510,'２個別表'!BW$11:BW$510),MATCH($B83,'２個別表'!$Q$11:$Q$510,0),1,2),""),"")</f>
        <v/>
      </c>
      <c r="P83" s="683" t="str">
        <f ca="1">IFERROR(IF(N83="■",INDEX(('２個別表'!$Q$11:$Q$510,'２個別表'!BX$11:BX$510),MATCH($B83,'２個別表'!$Q$11:$Q$510,0),1,2),""),"")</f>
        <v/>
      </c>
      <c r="Q83" s="682" t="str">
        <f t="shared" ca="1" si="7"/>
        <v/>
      </c>
      <c r="S83" s="674">
        <v>77</v>
      </c>
      <c r="T83" s="674" t="str">
        <f ca="1">IFERROR(INDEX(('２個別表'!$Q$11:$Q$510,'２個別表'!EO$11:EO$510),MATCH($B83,'２個別表'!$Q$11:$Q$510,0),1,2),"")</f>
        <v/>
      </c>
      <c r="U83" s="674" t="str">
        <f ca="1">IFERROR(INDEX(('２個別表'!$Q$11:$Q$510,'２個別表'!EP$11:EP$510),MATCH($B83,'２個別表'!$Q$11:$Q$510,0),1,2),"")</f>
        <v/>
      </c>
    </row>
    <row r="84" spans="2:21" ht="31.5" hidden="1" customHeight="1">
      <c r="B84" s="689" t="str">
        <f ca="1">IFERROR(MATCH(ROW()-6,'２個別表'!$FI$11:$FI$510,0),"")</f>
        <v/>
      </c>
      <c r="C84" s="689" t="str">
        <f ca="1">IFERROR(INDEX(('２個別表'!$Q$11:$Q$510,'２個別表'!R$11:R$510),MATCH($B84,'２個別表'!$Q$11:$Q$510,0),1,2),"")</f>
        <v/>
      </c>
      <c r="D84" s="689" t="str">
        <f ca="1">IFERROR(INDEX(('２個別表'!$Q$11:$Q$510,'２個別表'!S$11:S$510),MATCH($B84,'２個別表'!$Q$11:$Q$510,0),1,2),"")</f>
        <v/>
      </c>
      <c r="E84" s="689" t="str">
        <f ca="1">IFERROR(INDEX(('２個別表'!$Q$11:$Q$510,'２個別表'!T$11:T$510),MATCH($B84,'２個別表'!$Q$11:$Q$510,0),1,2),"")</f>
        <v/>
      </c>
      <c r="F84" s="689" t="str">
        <f ca="1">IFERROR(INDEX(('２個別表'!$Q$11:$Q$510,'２個別表'!Y$11:Y$510),MATCH($B84,'２個別表'!$Q$11:$Q$510,0),1,2),"")</f>
        <v/>
      </c>
      <c r="G84" s="685" t="str">
        <f ca="1">IFERROR(INDEX(('２個別表'!$Q$11:$Q$510,'２個別表'!Z$11:Z$510),MATCH($B84,'２個別表'!$Q$11:$Q$510,0),1,2),"")</f>
        <v/>
      </c>
      <c r="H84" s="685" t="str" cm="1">
        <f t="array" aca="1" ref="H84" ca="1">IFERROR(IF(INDIRECT("'("&amp;T84&amp;")'!AE"&amp;5)="","",INDIRECT("'("&amp;T84&amp;")'!AE"&amp;5)),"")</f>
        <v/>
      </c>
      <c r="I84" s="688" t="str">
        <f ca="1">IFERROR(INDEX(('２個別表'!$Q$11:$Q$510,'２個別表'!AT$11:AT$510),MATCH($B84,'２個別表'!$Q$11:$Q$510,0),1,2),"")</f>
        <v/>
      </c>
      <c r="J84" s="675" t="str">
        <f t="shared" ca="1" si="4"/>
        <v/>
      </c>
      <c r="K84" s="676" t="str">
        <f ca="1">IFERROR(IF(J84="■",INDEX(('２個別表'!$Q$11:$Q$510,'２個別表'!BW$11:BW$510),MATCH($B84,'２個別表'!$Q$11:$Q$510,0),1,2),""),"")</f>
        <v/>
      </c>
      <c r="L84" s="683" t="str">
        <f ca="1">IFERROR(IF(J84="■",INDEX(('２個別表'!$Q$11:$Q$510,'２個別表'!BX$11:BX$510),MATCH($B84,'２個別表'!$Q$11:$Q$510,0),1,2),""),"")</f>
        <v/>
      </c>
      <c r="M84" s="684" t="str">
        <f t="shared" ca="1" si="5"/>
        <v/>
      </c>
      <c r="N84" s="677" t="str">
        <f t="shared" ca="1" si="6"/>
        <v/>
      </c>
      <c r="O84" s="676" t="str">
        <f ca="1">IFERROR(IF(N84="■",INDEX(('２個別表'!$Q$11:$Q$510,'２個別表'!BW$11:BW$510),MATCH($B84,'２個別表'!$Q$11:$Q$510,0),1,2),""),"")</f>
        <v/>
      </c>
      <c r="P84" s="683" t="str">
        <f ca="1">IFERROR(IF(N84="■",INDEX(('２個別表'!$Q$11:$Q$510,'２個別表'!BX$11:BX$510),MATCH($B84,'２個別表'!$Q$11:$Q$510,0),1,2),""),"")</f>
        <v/>
      </c>
      <c r="Q84" s="682" t="str">
        <f t="shared" ca="1" si="7"/>
        <v/>
      </c>
      <c r="S84" s="674">
        <v>78</v>
      </c>
      <c r="T84" s="674" t="str">
        <f ca="1">IFERROR(INDEX(('２個別表'!$Q$11:$Q$510,'２個別表'!EO$11:EO$510),MATCH($B84,'２個別表'!$Q$11:$Q$510,0),1,2),"")</f>
        <v/>
      </c>
      <c r="U84" s="674" t="str">
        <f ca="1">IFERROR(INDEX(('２個別表'!$Q$11:$Q$510,'２個別表'!EP$11:EP$510),MATCH($B84,'２個別表'!$Q$11:$Q$510,0),1,2),"")</f>
        <v/>
      </c>
    </row>
    <row r="85" spans="2:21" ht="31.5" hidden="1" customHeight="1">
      <c r="B85" s="689" t="str">
        <f ca="1">IFERROR(MATCH(ROW()-6,'２個別表'!$FI$11:$FI$510,0),"")</f>
        <v/>
      </c>
      <c r="C85" s="689" t="str">
        <f ca="1">IFERROR(INDEX(('２個別表'!$Q$11:$Q$510,'２個別表'!R$11:R$510),MATCH($B85,'２個別表'!$Q$11:$Q$510,0),1,2),"")</f>
        <v/>
      </c>
      <c r="D85" s="689" t="str">
        <f ca="1">IFERROR(INDEX(('２個別表'!$Q$11:$Q$510,'２個別表'!S$11:S$510),MATCH($B85,'２個別表'!$Q$11:$Q$510,0),1,2),"")</f>
        <v/>
      </c>
      <c r="E85" s="689" t="str">
        <f ca="1">IFERROR(INDEX(('２個別表'!$Q$11:$Q$510,'２個別表'!T$11:T$510),MATCH($B85,'２個別表'!$Q$11:$Q$510,0),1,2),"")</f>
        <v/>
      </c>
      <c r="F85" s="689" t="str">
        <f ca="1">IFERROR(INDEX(('２個別表'!$Q$11:$Q$510,'２個別表'!Y$11:Y$510),MATCH($B85,'２個別表'!$Q$11:$Q$510,0),1,2),"")</f>
        <v/>
      </c>
      <c r="G85" s="685" t="str">
        <f ca="1">IFERROR(INDEX(('２個別表'!$Q$11:$Q$510,'２個別表'!Z$11:Z$510),MATCH($B85,'２個別表'!$Q$11:$Q$510,0),1,2),"")</f>
        <v/>
      </c>
      <c r="H85" s="685" t="str" cm="1">
        <f t="array" aca="1" ref="H85" ca="1">IFERROR(IF(INDIRECT("'("&amp;T85&amp;")'!AE"&amp;5)="","",INDIRECT("'("&amp;T85&amp;")'!AE"&amp;5)),"")</f>
        <v/>
      </c>
      <c r="I85" s="688" t="str">
        <f ca="1">IFERROR(INDEX(('２個別表'!$Q$11:$Q$510,'２個別表'!AT$11:AT$510),MATCH($B85,'２個別表'!$Q$11:$Q$510,0),1,2),"")</f>
        <v/>
      </c>
      <c r="J85" s="675" t="str">
        <f t="shared" ca="1" si="4"/>
        <v/>
      </c>
      <c r="K85" s="676" t="str">
        <f ca="1">IFERROR(IF(J85="■",INDEX(('２個別表'!$Q$11:$Q$510,'２個別表'!BW$11:BW$510),MATCH($B85,'２個別表'!$Q$11:$Q$510,0),1,2),""),"")</f>
        <v/>
      </c>
      <c r="L85" s="683" t="str">
        <f ca="1">IFERROR(IF(J85="■",INDEX(('２個別表'!$Q$11:$Q$510,'２個別表'!BX$11:BX$510),MATCH($B85,'２個別表'!$Q$11:$Q$510,0),1,2),""),"")</f>
        <v/>
      </c>
      <c r="M85" s="684" t="str">
        <f t="shared" ca="1" si="5"/>
        <v/>
      </c>
      <c r="N85" s="677" t="str">
        <f t="shared" ca="1" si="6"/>
        <v/>
      </c>
      <c r="O85" s="676" t="str">
        <f ca="1">IFERROR(IF(N85="■",INDEX(('２個別表'!$Q$11:$Q$510,'２個別表'!BW$11:BW$510),MATCH($B85,'２個別表'!$Q$11:$Q$510,0),1,2),""),"")</f>
        <v/>
      </c>
      <c r="P85" s="683" t="str">
        <f ca="1">IFERROR(IF(N85="■",INDEX(('２個別表'!$Q$11:$Q$510,'２個別表'!BX$11:BX$510),MATCH($B85,'２個別表'!$Q$11:$Q$510,0),1,2),""),"")</f>
        <v/>
      </c>
      <c r="Q85" s="682" t="str">
        <f t="shared" ca="1" si="7"/>
        <v/>
      </c>
      <c r="S85" s="674">
        <v>79</v>
      </c>
      <c r="T85" s="674" t="str">
        <f ca="1">IFERROR(INDEX(('２個別表'!$Q$11:$Q$510,'２個別表'!EO$11:EO$510),MATCH($B85,'２個別表'!$Q$11:$Q$510,0),1,2),"")</f>
        <v/>
      </c>
      <c r="U85" s="674" t="str">
        <f ca="1">IFERROR(INDEX(('２個別表'!$Q$11:$Q$510,'２個別表'!EP$11:EP$510),MATCH($B85,'２個別表'!$Q$11:$Q$510,0),1,2),"")</f>
        <v/>
      </c>
    </row>
    <row r="86" spans="2:21" ht="31.5" hidden="1" customHeight="1">
      <c r="B86" s="689" t="str">
        <f ca="1">IFERROR(MATCH(ROW()-6,'２個別表'!$FI$11:$FI$510,0),"")</f>
        <v/>
      </c>
      <c r="C86" s="689" t="str">
        <f ca="1">IFERROR(INDEX(('２個別表'!$Q$11:$Q$510,'２個別表'!R$11:R$510),MATCH($B86,'２個別表'!$Q$11:$Q$510,0),1,2),"")</f>
        <v/>
      </c>
      <c r="D86" s="689" t="str">
        <f ca="1">IFERROR(INDEX(('２個別表'!$Q$11:$Q$510,'２個別表'!S$11:S$510),MATCH($B86,'２個別表'!$Q$11:$Q$510,0),1,2),"")</f>
        <v/>
      </c>
      <c r="E86" s="689" t="str">
        <f ca="1">IFERROR(INDEX(('２個別表'!$Q$11:$Q$510,'２個別表'!T$11:T$510),MATCH($B86,'２個別表'!$Q$11:$Q$510,0),1,2),"")</f>
        <v/>
      </c>
      <c r="F86" s="689" t="str">
        <f ca="1">IFERROR(INDEX(('２個別表'!$Q$11:$Q$510,'２個別表'!Y$11:Y$510),MATCH($B86,'２個別表'!$Q$11:$Q$510,0),1,2),"")</f>
        <v/>
      </c>
      <c r="G86" s="685" t="str">
        <f ca="1">IFERROR(INDEX(('２個別表'!$Q$11:$Q$510,'２個別表'!Z$11:Z$510),MATCH($B86,'２個別表'!$Q$11:$Q$510,0),1,2),"")</f>
        <v/>
      </c>
      <c r="H86" s="685" t="str" cm="1">
        <f t="array" aca="1" ref="H86" ca="1">IFERROR(IF(INDIRECT("'("&amp;T86&amp;")'!AE"&amp;5)="","",INDIRECT("'("&amp;T86&amp;")'!AE"&amp;5)),"")</f>
        <v/>
      </c>
      <c r="I86" s="688" t="str">
        <f ca="1">IFERROR(INDEX(('２個別表'!$Q$11:$Q$510,'２個別表'!AT$11:AT$510),MATCH($B86,'２個別表'!$Q$11:$Q$510,0),1,2),"")</f>
        <v/>
      </c>
      <c r="J86" s="675" t="str">
        <f t="shared" ca="1" si="4"/>
        <v/>
      </c>
      <c r="K86" s="676" t="str">
        <f ca="1">IFERROR(IF(J86="■",INDEX(('２個別表'!$Q$11:$Q$510,'２個別表'!BW$11:BW$510),MATCH($B86,'２個別表'!$Q$11:$Q$510,0),1,2),""),"")</f>
        <v/>
      </c>
      <c r="L86" s="683" t="str">
        <f ca="1">IFERROR(IF(J86="■",INDEX(('２個別表'!$Q$11:$Q$510,'２個別表'!BX$11:BX$510),MATCH($B86,'２個別表'!$Q$11:$Q$510,0),1,2),""),"")</f>
        <v/>
      </c>
      <c r="M86" s="684" t="str">
        <f t="shared" ca="1" si="5"/>
        <v/>
      </c>
      <c r="N86" s="677" t="str">
        <f t="shared" ca="1" si="6"/>
        <v/>
      </c>
      <c r="O86" s="676" t="str">
        <f ca="1">IFERROR(IF(N86="■",INDEX(('２個別表'!$Q$11:$Q$510,'２個別表'!BW$11:BW$510),MATCH($B86,'２個別表'!$Q$11:$Q$510,0),1,2),""),"")</f>
        <v/>
      </c>
      <c r="P86" s="683" t="str">
        <f ca="1">IFERROR(IF(N86="■",INDEX(('２個別表'!$Q$11:$Q$510,'２個別表'!BX$11:BX$510),MATCH($B86,'２個別表'!$Q$11:$Q$510,0),1,2),""),"")</f>
        <v/>
      </c>
      <c r="Q86" s="682" t="str">
        <f t="shared" ca="1" si="7"/>
        <v/>
      </c>
      <c r="S86" s="674">
        <v>80</v>
      </c>
      <c r="T86" s="674" t="str">
        <f ca="1">IFERROR(INDEX(('２個別表'!$Q$11:$Q$510,'２個別表'!EO$11:EO$510),MATCH($B86,'２個別表'!$Q$11:$Q$510,0),1,2),"")</f>
        <v/>
      </c>
      <c r="U86" s="674" t="str">
        <f ca="1">IFERROR(INDEX(('２個別表'!$Q$11:$Q$510,'２個別表'!EP$11:EP$510),MATCH($B86,'２個別表'!$Q$11:$Q$510,0),1,2),"")</f>
        <v/>
      </c>
    </row>
    <row r="87" spans="2:21" ht="31.5" hidden="1" customHeight="1">
      <c r="B87" s="689" t="str">
        <f ca="1">IFERROR(MATCH(ROW()-6,'２個別表'!$FI$11:$FI$510,0),"")</f>
        <v/>
      </c>
      <c r="C87" s="689" t="str">
        <f ca="1">IFERROR(INDEX(('２個別表'!$Q$11:$Q$510,'２個別表'!R$11:R$510),MATCH($B87,'２個別表'!$Q$11:$Q$510,0),1,2),"")</f>
        <v/>
      </c>
      <c r="D87" s="689" t="str">
        <f ca="1">IFERROR(INDEX(('２個別表'!$Q$11:$Q$510,'２個別表'!S$11:S$510),MATCH($B87,'２個別表'!$Q$11:$Q$510,0),1,2),"")</f>
        <v/>
      </c>
      <c r="E87" s="689" t="str">
        <f ca="1">IFERROR(INDEX(('２個別表'!$Q$11:$Q$510,'２個別表'!T$11:T$510),MATCH($B87,'２個別表'!$Q$11:$Q$510,0),1,2),"")</f>
        <v/>
      </c>
      <c r="F87" s="689" t="str">
        <f ca="1">IFERROR(INDEX(('２個別表'!$Q$11:$Q$510,'２個別表'!Y$11:Y$510),MATCH($B87,'２個別表'!$Q$11:$Q$510,0),1,2),"")</f>
        <v/>
      </c>
      <c r="G87" s="685" t="str">
        <f ca="1">IFERROR(INDEX(('２個別表'!$Q$11:$Q$510,'２個別表'!Z$11:Z$510),MATCH($B87,'２個別表'!$Q$11:$Q$510,0),1,2),"")</f>
        <v/>
      </c>
      <c r="H87" s="685" t="str" cm="1">
        <f t="array" aca="1" ref="H87" ca="1">IFERROR(IF(INDIRECT("'("&amp;T87&amp;")'!AE"&amp;5)="","",INDIRECT("'("&amp;T87&amp;")'!AE"&amp;5)),"")</f>
        <v/>
      </c>
      <c r="I87" s="688" t="str">
        <f ca="1">IFERROR(INDEX(('２個別表'!$Q$11:$Q$510,'２個別表'!AT$11:AT$510),MATCH($B87,'２個別表'!$Q$11:$Q$510,0),1,2),"")</f>
        <v/>
      </c>
      <c r="J87" s="675" t="str">
        <f t="shared" ca="1" si="4"/>
        <v/>
      </c>
      <c r="K87" s="676" t="str">
        <f ca="1">IFERROR(IF(J87="■",INDEX(('２個別表'!$Q$11:$Q$510,'２個別表'!BW$11:BW$510),MATCH($B87,'２個別表'!$Q$11:$Q$510,0),1,2),""),"")</f>
        <v/>
      </c>
      <c r="L87" s="683" t="str">
        <f ca="1">IFERROR(IF(J87="■",INDEX(('２個別表'!$Q$11:$Q$510,'２個別表'!BX$11:BX$510),MATCH($B87,'２個別表'!$Q$11:$Q$510,0),1,2),""),"")</f>
        <v/>
      </c>
      <c r="M87" s="684" t="str">
        <f t="shared" ca="1" si="5"/>
        <v/>
      </c>
      <c r="N87" s="677" t="str">
        <f t="shared" ca="1" si="6"/>
        <v/>
      </c>
      <c r="O87" s="676" t="str">
        <f ca="1">IFERROR(IF(N87="■",INDEX(('２個別表'!$Q$11:$Q$510,'２個別表'!BW$11:BW$510),MATCH($B87,'２個別表'!$Q$11:$Q$510,0),1,2),""),"")</f>
        <v/>
      </c>
      <c r="P87" s="683" t="str">
        <f ca="1">IFERROR(IF(N87="■",INDEX(('２個別表'!$Q$11:$Q$510,'２個別表'!BX$11:BX$510),MATCH($B87,'２個別表'!$Q$11:$Q$510,0),1,2),""),"")</f>
        <v/>
      </c>
      <c r="Q87" s="682" t="str">
        <f t="shared" ca="1" si="7"/>
        <v/>
      </c>
      <c r="S87" s="674">
        <v>81</v>
      </c>
      <c r="T87" s="674" t="str">
        <f ca="1">IFERROR(INDEX(('２個別表'!$Q$11:$Q$510,'２個別表'!EO$11:EO$510),MATCH($B87,'２個別表'!$Q$11:$Q$510,0),1,2),"")</f>
        <v/>
      </c>
      <c r="U87" s="674" t="str">
        <f ca="1">IFERROR(INDEX(('２個別表'!$Q$11:$Q$510,'２個別表'!EP$11:EP$510),MATCH($B87,'２個別表'!$Q$11:$Q$510,0),1,2),"")</f>
        <v/>
      </c>
    </row>
    <row r="88" spans="2:21" ht="31.5" hidden="1" customHeight="1">
      <c r="B88" s="689" t="str">
        <f ca="1">IFERROR(MATCH(ROW()-6,'２個別表'!$FI$11:$FI$510,0),"")</f>
        <v/>
      </c>
      <c r="C88" s="689" t="str">
        <f ca="1">IFERROR(INDEX(('２個別表'!$Q$11:$Q$510,'２個別表'!R$11:R$510),MATCH($B88,'２個別表'!$Q$11:$Q$510,0),1,2),"")</f>
        <v/>
      </c>
      <c r="D88" s="689" t="str">
        <f ca="1">IFERROR(INDEX(('２個別表'!$Q$11:$Q$510,'２個別表'!S$11:S$510),MATCH($B88,'２個別表'!$Q$11:$Q$510,0),1,2),"")</f>
        <v/>
      </c>
      <c r="E88" s="689" t="str">
        <f ca="1">IFERROR(INDEX(('２個別表'!$Q$11:$Q$510,'２個別表'!T$11:T$510),MATCH($B88,'２個別表'!$Q$11:$Q$510,0),1,2),"")</f>
        <v/>
      </c>
      <c r="F88" s="689" t="str">
        <f ca="1">IFERROR(INDEX(('２個別表'!$Q$11:$Q$510,'２個別表'!Y$11:Y$510),MATCH($B88,'２個別表'!$Q$11:$Q$510,0),1,2),"")</f>
        <v/>
      </c>
      <c r="G88" s="685" t="str">
        <f ca="1">IFERROR(INDEX(('２個別表'!$Q$11:$Q$510,'２個別表'!Z$11:Z$510),MATCH($B88,'２個別表'!$Q$11:$Q$510,0),1,2),"")</f>
        <v/>
      </c>
      <c r="H88" s="685" t="str" cm="1">
        <f t="array" aca="1" ref="H88" ca="1">IFERROR(IF(INDIRECT("'("&amp;T88&amp;")'!AE"&amp;5)="","",INDIRECT("'("&amp;T88&amp;")'!AE"&amp;5)),"")</f>
        <v/>
      </c>
      <c r="I88" s="688" t="str">
        <f ca="1">IFERROR(INDEX(('２個別表'!$Q$11:$Q$510,'２個別表'!AT$11:AT$510),MATCH($B88,'２個別表'!$Q$11:$Q$510,0),1,2),"")</f>
        <v/>
      </c>
      <c r="J88" s="675" t="str">
        <f t="shared" ca="1" si="4"/>
        <v/>
      </c>
      <c r="K88" s="676" t="str">
        <f ca="1">IFERROR(IF(J88="■",INDEX(('２個別表'!$Q$11:$Q$510,'２個別表'!BW$11:BW$510),MATCH($B88,'２個別表'!$Q$11:$Q$510,0),1,2),""),"")</f>
        <v/>
      </c>
      <c r="L88" s="683" t="str">
        <f ca="1">IFERROR(IF(J88="■",INDEX(('２個別表'!$Q$11:$Q$510,'２個別表'!BX$11:BX$510),MATCH($B88,'２個別表'!$Q$11:$Q$510,0),1,2),""),"")</f>
        <v/>
      </c>
      <c r="M88" s="684" t="str">
        <f t="shared" ca="1" si="5"/>
        <v/>
      </c>
      <c r="N88" s="677" t="str">
        <f t="shared" ca="1" si="6"/>
        <v/>
      </c>
      <c r="O88" s="676" t="str">
        <f ca="1">IFERROR(IF(N88="■",INDEX(('２個別表'!$Q$11:$Q$510,'２個別表'!BW$11:BW$510),MATCH($B88,'２個別表'!$Q$11:$Q$510,0),1,2),""),"")</f>
        <v/>
      </c>
      <c r="P88" s="683" t="str">
        <f ca="1">IFERROR(IF(N88="■",INDEX(('２個別表'!$Q$11:$Q$510,'２個別表'!BX$11:BX$510),MATCH($B88,'２個別表'!$Q$11:$Q$510,0),1,2),""),"")</f>
        <v/>
      </c>
      <c r="Q88" s="682" t="str">
        <f t="shared" ca="1" si="7"/>
        <v/>
      </c>
      <c r="S88" s="674">
        <v>82</v>
      </c>
      <c r="T88" s="674" t="str">
        <f ca="1">IFERROR(INDEX(('２個別表'!$Q$11:$Q$510,'２個別表'!EO$11:EO$510),MATCH($B88,'２個別表'!$Q$11:$Q$510,0),1,2),"")</f>
        <v/>
      </c>
      <c r="U88" s="674" t="str">
        <f ca="1">IFERROR(INDEX(('２個別表'!$Q$11:$Q$510,'２個別表'!EP$11:EP$510),MATCH($B88,'２個別表'!$Q$11:$Q$510,0),1,2),"")</f>
        <v/>
      </c>
    </row>
    <row r="89" spans="2:21" ht="31.5" hidden="1" customHeight="1">
      <c r="B89" s="689" t="str">
        <f ca="1">IFERROR(MATCH(ROW()-6,'２個別表'!$FI$11:$FI$510,0),"")</f>
        <v/>
      </c>
      <c r="C89" s="689" t="str">
        <f ca="1">IFERROR(INDEX(('２個別表'!$Q$11:$Q$510,'２個別表'!R$11:R$510),MATCH($B89,'２個別表'!$Q$11:$Q$510,0),1,2),"")</f>
        <v/>
      </c>
      <c r="D89" s="689" t="str">
        <f ca="1">IFERROR(INDEX(('２個別表'!$Q$11:$Q$510,'２個別表'!S$11:S$510),MATCH($B89,'２個別表'!$Q$11:$Q$510,0),1,2),"")</f>
        <v/>
      </c>
      <c r="E89" s="689" t="str">
        <f ca="1">IFERROR(INDEX(('２個別表'!$Q$11:$Q$510,'２個別表'!T$11:T$510),MATCH($B89,'２個別表'!$Q$11:$Q$510,0),1,2),"")</f>
        <v/>
      </c>
      <c r="F89" s="689" t="str">
        <f ca="1">IFERROR(INDEX(('２個別表'!$Q$11:$Q$510,'２個別表'!Y$11:Y$510),MATCH($B89,'２個別表'!$Q$11:$Q$510,0),1,2),"")</f>
        <v/>
      </c>
      <c r="G89" s="685" t="str">
        <f ca="1">IFERROR(INDEX(('２個別表'!$Q$11:$Q$510,'２個別表'!Z$11:Z$510),MATCH($B89,'２個別表'!$Q$11:$Q$510,0),1,2),"")</f>
        <v/>
      </c>
      <c r="H89" s="685" t="str" cm="1">
        <f t="array" aca="1" ref="H89" ca="1">IFERROR(IF(INDIRECT("'("&amp;T89&amp;")'!AE"&amp;5)="","",INDIRECT("'("&amp;T89&amp;")'!AE"&amp;5)),"")</f>
        <v/>
      </c>
      <c r="I89" s="688" t="str">
        <f ca="1">IFERROR(INDEX(('２個別表'!$Q$11:$Q$510,'２個別表'!AT$11:AT$510),MATCH($B89,'２個別表'!$Q$11:$Q$510,0),1,2),"")</f>
        <v/>
      </c>
      <c r="J89" s="675" t="str">
        <f t="shared" ca="1" si="4"/>
        <v/>
      </c>
      <c r="K89" s="676" t="str">
        <f ca="1">IFERROR(IF(J89="■",INDEX(('２個別表'!$Q$11:$Q$510,'２個別表'!BW$11:BW$510),MATCH($B89,'２個別表'!$Q$11:$Q$510,0),1,2),""),"")</f>
        <v/>
      </c>
      <c r="L89" s="683" t="str">
        <f ca="1">IFERROR(IF(J89="■",INDEX(('２個別表'!$Q$11:$Q$510,'２個別表'!BX$11:BX$510),MATCH($B89,'２個別表'!$Q$11:$Q$510,0),1,2),""),"")</f>
        <v/>
      </c>
      <c r="M89" s="684" t="str">
        <f t="shared" ca="1" si="5"/>
        <v/>
      </c>
      <c r="N89" s="677" t="str">
        <f t="shared" ca="1" si="6"/>
        <v/>
      </c>
      <c r="O89" s="676" t="str">
        <f ca="1">IFERROR(IF(N89="■",INDEX(('２個別表'!$Q$11:$Q$510,'２個別表'!BW$11:BW$510),MATCH($B89,'２個別表'!$Q$11:$Q$510,0),1,2),""),"")</f>
        <v/>
      </c>
      <c r="P89" s="683" t="str">
        <f ca="1">IFERROR(IF(N89="■",INDEX(('２個別表'!$Q$11:$Q$510,'２個別表'!BX$11:BX$510),MATCH($B89,'２個別表'!$Q$11:$Q$510,0),1,2),""),"")</f>
        <v/>
      </c>
      <c r="Q89" s="682" t="str">
        <f t="shared" ca="1" si="7"/>
        <v/>
      </c>
      <c r="S89" s="674">
        <v>83</v>
      </c>
      <c r="T89" s="674" t="str">
        <f ca="1">IFERROR(INDEX(('２個別表'!$Q$11:$Q$510,'２個別表'!EO$11:EO$510),MATCH($B89,'２個別表'!$Q$11:$Q$510,0),1,2),"")</f>
        <v/>
      </c>
      <c r="U89" s="674" t="str">
        <f ca="1">IFERROR(INDEX(('２個別表'!$Q$11:$Q$510,'２個別表'!EP$11:EP$510),MATCH($B89,'２個別表'!$Q$11:$Q$510,0),1,2),"")</f>
        <v/>
      </c>
    </row>
    <row r="90" spans="2:21" ht="31.5" hidden="1" customHeight="1">
      <c r="B90" s="689" t="str">
        <f ca="1">IFERROR(MATCH(ROW()-6,'２個別表'!$FI$11:$FI$510,0),"")</f>
        <v/>
      </c>
      <c r="C90" s="689" t="str">
        <f ca="1">IFERROR(INDEX(('２個別表'!$Q$11:$Q$510,'２個別表'!R$11:R$510),MATCH($B90,'２個別表'!$Q$11:$Q$510,0),1,2),"")</f>
        <v/>
      </c>
      <c r="D90" s="689" t="str">
        <f ca="1">IFERROR(INDEX(('２個別表'!$Q$11:$Q$510,'２個別表'!S$11:S$510),MATCH($B90,'２個別表'!$Q$11:$Q$510,0),1,2),"")</f>
        <v/>
      </c>
      <c r="E90" s="689" t="str">
        <f ca="1">IFERROR(INDEX(('２個別表'!$Q$11:$Q$510,'２個別表'!T$11:T$510),MATCH($B90,'２個別表'!$Q$11:$Q$510,0),1,2),"")</f>
        <v/>
      </c>
      <c r="F90" s="689" t="str">
        <f ca="1">IFERROR(INDEX(('２個別表'!$Q$11:$Q$510,'２個別表'!Y$11:Y$510),MATCH($B90,'２個別表'!$Q$11:$Q$510,0),1,2),"")</f>
        <v/>
      </c>
      <c r="G90" s="685" t="str">
        <f ca="1">IFERROR(INDEX(('２個別表'!$Q$11:$Q$510,'２個別表'!Z$11:Z$510),MATCH($B90,'２個別表'!$Q$11:$Q$510,0),1,2),"")</f>
        <v/>
      </c>
      <c r="H90" s="685" t="str" cm="1">
        <f t="array" aca="1" ref="H90" ca="1">IFERROR(IF(INDIRECT("'("&amp;T90&amp;")'!AE"&amp;5)="","",INDIRECT("'("&amp;T90&amp;")'!AE"&amp;5)),"")</f>
        <v/>
      </c>
      <c r="I90" s="688" t="str">
        <f ca="1">IFERROR(INDEX(('２個別表'!$Q$11:$Q$510,'２個別表'!AT$11:AT$510),MATCH($B90,'２個別表'!$Q$11:$Q$510,0),1,2),"")</f>
        <v/>
      </c>
      <c r="J90" s="675" t="str">
        <f t="shared" ca="1" si="4"/>
        <v/>
      </c>
      <c r="K90" s="676" t="str">
        <f ca="1">IFERROR(IF(J90="■",INDEX(('２個別表'!$Q$11:$Q$510,'２個別表'!BW$11:BW$510),MATCH($B90,'２個別表'!$Q$11:$Q$510,0),1,2),""),"")</f>
        <v/>
      </c>
      <c r="L90" s="683" t="str">
        <f ca="1">IFERROR(IF(J90="■",INDEX(('２個別表'!$Q$11:$Q$510,'２個別表'!BX$11:BX$510),MATCH($B90,'２個別表'!$Q$11:$Q$510,0),1,2),""),"")</f>
        <v/>
      </c>
      <c r="M90" s="684" t="str">
        <f t="shared" ca="1" si="5"/>
        <v/>
      </c>
      <c r="N90" s="677" t="str">
        <f t="shared" ca="1" si="6"/>
        <v/>
      </c>
      <c r="O90" s="676" t="str">
        <f ca="1">IFERROR(IF(N90="■",INDEX(('２個別表'!$Q$11:$Q$510,'２個別表'!BW$11:BW$510),MATCH($B90,'２個別表'!$Q$11:$Q$510,0),1,2),""),"")</f>
        <v/>
      </c>
      <c r="P90" s="683" t="str">
        <f ca="1">IFERROR(IF(N90="■",INDEX(('２個別表'!$Q$11:$Q$510,'２個別表'!BX$11:BX$510),MATCH($B90,'２個別表'!$Q$11:$Q$510,0),1,2),""),"")</f>
        <v/>
      </c>
      <c r="Q90" s="682" t="str">
        <f t="shared" ca="1" si="7"/>
        <v/>
      </c>
      <c r="S90" s="674">
        <v>84</v>
      </c>
      <c r="T90" s="674" t="str">
        <f ca="1">IFERROR(INDEX(('２個別表'!$Q$11:$Q$510,'２個別表'!EO$11:EO$510),MATCH($B90,'２個別表'!$Q$11:$Q$510,0),1,2),"")</f>
        <v/>
      </c>
      <c r="U90" s="674" t="str">
        <f ca="1">IFERROR(INDEX(('２個別表'!$Q$11:$Q$510,'２個別表'!EP$11:EP$510),MATCH($B90,'２個別表'!$Q$11:$Q$510,0),1,2),"")</f>
        <v/>
      </c>
    </row>
    <row r="91" spans="2:21" ht="31.5" hidden="1" customHeight="1">
      <c r="B91" s="689" t="str">
        <f ca="1">IFERROR(MATCH(ROW()-6,'２個別表'!$FI$11:$FI$510,0),"")</f>
        <v/>
      </c>
      <c r="C91" s="689" t="str">
        <f ca="1">IFERROR(INDEX(('２個別表'!$Q$11:$Q$510,'２個別表'!R$11:R$510),MATCH($B91,'２個別表'!$Q$11:$Q$510,0),1,2),"")</f>
        <v/>
      </c>
      <c r="D91" s="689" t="str">
        <f ca="1">IFERROR(INDEX(('２個別表'!$Q$11:$Q$510,'２個別表'!S$11:S$510),MATCH($B91,'２個別表'!$Q$11:$Q$510,0),1,2),"")</f>
        <v/>
      </c>
      <c r="E91" s="689" t="str">
        <f ca="1">IFERROR(INDEX(('２個別表'!$Q$11:$Q$510,'２個別表'!T$11:T$510),MATCH($B91,'２個別表'!$Q$11:$Q$510,0),1,2),"")</f>
        <v/>
      </c>
      <c r="F91" s="689" t="str">
        <f ca="1">IFERROR(INDEX(('２個別表'!$Q$11:$Q$510,'２個別表'!Y$11:Y$510),MATCH($B91,'２個別表'!$Q$11:$Q$510,0),1,2),"")</f>
        <v/>
      </c>
      <c r="G91" s="685" t="str">
        <f ca="1">IFERROR(INDEX(('２個別表'!$Q$11:$Q$510,'２個別表'!Z$11:Z$510),MATCH($B91,'２個別表'!$Q$11:$Q$510,0),1,2),"")</f>
        <v/>
      </c>
      <c r="H91" s="685" t="str" cm="1">
        <f t="array" aca="1" ref="H91" ca="1">IFERROR(IF(INDIRECT("'("&amp;T91&amp;")'!AE"&amp;5)="","",INDIRECT("'("&amp;T91&amp;")'!AE"&amp;5)),"")</f>
        <v/>
      </c>
      <c r="I91" s="688" t="str">
        <f ca="1">IFERROR(INDEX(('２個別表'!$Q$11:$Q$510,'２個別表'!AT$11:AT$510),MATCH($B91,'２個別表'!$Q$11:$Q$510,0),1,2),"")</f>
        <v/>
      </c>
      <c r="J91" s="675" t="str">
        <f t="shared" ca="1" si="4"/>
        <v/>
      </c>
      <c r="K91" s="676" t="str">
        <f ca="1">IFERROR(IF(J91="■",INDEX(('２個別表'!$Q$11:$Q$510,'２個別表'!BW$11:BW$510),MATCH($B91,'２個別表'!$Q$11:$Q$510,0),1,2),""),"")</f>
        <v/>
      </c>
      <c r="L91" s="683" t="str">
        <f ca="1">IFERROR(IF(J91="■",INDEX(('２個別表'!$Q$11:$Q$510,'２個別表'!BX$11:BX$510),MATCH($B91,'２個別表'!$Q$11:$Q$510,0),1,2),""),"")</f>
        <v/>
      </c>
      <c r="M91" s="684" t="str">
        <f t="shared" ca="1" si="5"/>
        <v/>
      </c>
      <c r="N91" s="677" t="str">
        <f t="shared" ca="1" si="6"/>
        <v/>
      </c>
      <c r="O91" s="676" t="str">
        <f ca="1">IFERROR(IF(N91="■",INDEX(('２個別表'!$Q$11:$Q$510,'２個別表'!BW$11:BW$510),MATCH($B91,'２個別表'!$Q$11:$Q$510,0),1,2),""),"")</f>
        <v/>
      </c>
      <c r="P91" s="683" t="str">
        <f ca="1">IFERROR(IF(N91="■",INDEX(('２個別表'!$Q$11:$Q$510,'２個別表'!BX$11:BX$510),MATCH($B91,'２個別表'!$Q$11:$Q$510,0),1,2),""),"")</f>
        <v/>
      </c>
      <c r="Q91" s="682" t="str">
        <f t="shared" ca="1" si="7"/>
        <v/>
      </c>
      <c r="S91" s="674">
        <v>85</v>
      </c>
      <c r="T91" s="674" t="str">
        <f ca="1">IFERROR(INDEX(('２個別表'!$Q$11:$Q$510,'２個別表'!EO$11:EO$510),MATCH($B91,'２個別表'!$Q$11:$Q$510,0),1,2),"")</f>
        <v/>
      </c>
      <c r="U91" s="674" t="str">
        <f ca="1">IFERROR(INDEX(('２個別表'!$Q$11:$Q$510,'２個別表'!EP$11:EP$510),MATCH($B91,'２個別表'!$Q$11:$Q$510,0),1,2),"")</f>
        <v/>
      </c>
    </row>
    <row r="92" spans="2:21" ht="31.5" hidden="1" customHeight="1">
      <c r="B92" s="689" t="str">
        <f ca="1">IFERROR(MATCH(ROW()-6,'２個別表'!$FI$11:$FI$510,0),"")</f>
        <v/>
      </c>
      <c r="C92" s="689" t="str">
        <f ca="1">IFERROR(INDEX(('２個別表'!$Q$11:$Q$510,'２個別表'!R$11:R$510),MATCH($B92,'２個別表'!$Q$11:$Q$510,0),1,2),"")</f>
        <v/>
      </c>
      <c r="D92" s="689" t="str">
        <f ca="1">IFERROR(INDEX(('２個別表'!$Q$11:$Q$510,'２個別表'!S$11:S$510),MATCH($B92,'２個別表'!$Q$11:$Q$510,0),1,2),"")</f>
        <v/>
      </c>
      <c r="E92" s="689" t="str">
        <f ca="1">IFERROR(INDEX(('２個別表'!$Q$11:$Q$510,'２個別表'!T$11:T$510),MATCH($B92,'２個別表'!$Q$11:$Q$510,0),1,2),"")</f>
        <v/>
      </c>
      <c r="F92" s="689" t="str">
        <f ca="1">IFERROR(INDEX(('２個別表'!$Q$11:$Q$510,'２個別表'!Y$11:Y$510),MATCH($B92,'２個別表'!$Q$11:$Q$510,0),1,2),"")</f>
        <v/>
      </c>
      <c r="G92" s="685" t="str">
        <f ca="1">IFERROR(INDEX(('２個別表'!$Q$11:$Q$510,'２個別表'!Z$11:Z$510),MATCH($B92,'２個別表'!$Q$11:$Q$510,0),1,2),"")</f>
        <v/>
      </c>
      <c r="H92" s="685" t="str" cm="1">
        <f t="array" aca="1" ref="H92" ca="1">IFERROR(IF(INDIRECT("'("&amp;T92&amp;")'!AE"&amp;5)="","",INDIRECT("'("&amp;T92&amp;")'!AE"&amp;5)),"")</f>
        <v/>
      </c>
      <c r="I92" s="688" t="str">
        <f ca="1">IFERROR(INDEX(('２個別表'!$Q$11:$Q$510,'２個別表'!AT$11:AT$510),MATCH($B92,'２個別表'!$Q$11:$Q$510,0),1,2),"")</f>
        <v/>
      </c>
      <c r="J92" s="675" t="str">
        <f t="shared" ca="1" si="4"/>
        <v/>
      </c>
      <c r="K92" s="676" t="str">
        <f ca="1">IFERROR(IF(J92="■",INDEX(('２個別表'!$Q$11:$Q$510,'２個別表'!BW$11:BW$510),MATCH($B92,'２個別表'!$Q$11:$Q$510,0),1,2),""),"")</f>
        <v/>
      </c>
      <c r="L92" s="683" t="str">
        <f ca="1">IFERROR(IF(J92="■",INDEX(('２個別表'!$Q$11:$Q$510,'２個別表'!BX$11:BX$510),MATCH($B92,'２個別表'!$Q$11:$Q$510,0),1,2),""),"")</f>
        <v/>
      </c>
      <c r="M92" s="684" t="str">
        <f t="shared" ca="1" si="5"/>
        <v/>
      </c>
      <c r="N92" s="677" t="str">
        <f t="shared" ca="1" si="6"/>
        <v/>
      </c>
      <c r="O92" s="676" t="str">
        <f ca="1">IFERROR(IF(N92="■",INDEX(('２個別表'!$Q$11:$Q$510,'２個別表'!BW$11:BW$510),MATCH($B92,'２個別表'!$Q$11:$Q$510,0),1,2),""),"")</f>
        <v/>
      </c>
      <c r="P92" s="683" t="str">
        <f ca="1">IFERROR(IF(N92="■",INDEX(('２個別表'!$Q$11:$Q$510,'２個別表'!BX$11:BX$510),MATCH($B92,'２個別表'!$Q$11:$Q$510,0),1,2),""),"")</f>
        <v/>
      </c>
      <c r="Q92" s="682" t="str">
        <f t="shared" ca="1" si="7"/>
        <v/>
      </c>
      <c r="S92" s="674">
        <v>86</v>
      </c>
      <c r="T92" s="674" t="str">
        <f ca="1">IFERROR(INDEX(('２個別表'!$Q$11:$Q$510,'２個別表'!EO$11:EO$510),MATCH($B92,'２個別表'!$Q$11:$Q$510,0),1,2),"")</f>
        <v/>
      </c>
      <c r="U92" s="674" t="str">
        <f ca="1">IFERROR(INDEX(('２個別表'!$Q$11:$Q$510,'２個別表'!EP$11:EP$510),MATCH($B92,'２個別表'!$Q$11:$Q$510,0),1,2),"")</f>
        <v/>
      </c>
    </row>
    <row r="93" spans="2:21" ht="31.5" hidden="1" customHeight="1">
      <c r="B93" s="689" t="str">
        <f ca="1">IFERROR(MATCH(ROW()-6,'２個別表'!$FI$11:$FI$510,0),"")</f>
        <v/>
      </c>
      <c r="C93" s="689" t="str">
        <f ca="1">IFERROR(INDEX(('２個別表'!$Q$11:$Q$510,'２個別表'!R$11:R$510),MATCH($B93,'２個別表'!$Q$11:$Q$510,0),1,2),"")</f>
        <v/>
      </c>
      <c r="D93" s="689" t="str">
        <f ca="1">IFERROR(INDEX(('２個別表'!$Q$11:$Q$510,'２個別表'!S$11:S$510),MATCH($B93,'２個別表'!$Q$11:$Q$510,0),1,2),"")</f>
        <v/>
      </c>
      <c r="E93" s="689" t="str">
        <f ca="1">IFERROR(INDEX(('２個別表'!$Q$11:$Q$510,'２個別表'!T$11:T$510),MATCH($B93,'２個別表'!$Q$11:$Q$510,0),1,2),"")</f>
        <v/>
      </c>
      <c r="F93" s="689" t="str">
        <f ca="1">IFERROR(INDEX(('２個別表'!$Q$11:$Q$510,'２個別表'!Y$11:Y$510),MATCH($B93,'２個別表'!$Q$11:$Q$510,0),1,2),"")</f>
        <v/>
      </c>
      <c r="G93" s="685" t="str">
        <f ca="1">IFERROR(INDEX(('２個別表'!$Q$11:$Q$510,'２個別表'!Z$11:Z$510),MATCH($B93,'２個別表'!$Q$11:$Q$510,0),1,2),"")</f>
        <v/>
      </c>
      <c r="H93" s="685" t="str" cm="1">
        <f t="array" aca="1" ref="H93" ca="1">IFERROR(IF(INDIRECT("'("&amp;T93&amp;")'!AE"&amp;5)="","",INDIRECT("'("&amp;T93&amp;")'!AE"&amp;5)),"")</f>
        <v/>
      </c>
      <c r="I93" s="688" t="str">
        <f ca="1">IFERROR(INDEX(('２個別表'!$Q$11:$Q$510,'２個別表'!AT$11:AT$510),MATCH($B93,'２個別表'!$Q$11:$Q$510,0),1,2),"")</f>
        <v/>
      </c>
      <c r="J93" s="675" t="str">
        <f t="shared" ca="1" si="4"/>
        <v/>
      </c>
      <c r="K93" s="676" t="str">
        <f ca="1">IFERROR(IF(J93="■",INDEX(('２個別表'!$Q$11:$Q$510,'２個別表'!BW$11:BW$510),MATCH($B93,'２個別表'!$Q$11:$Q$510,0),1,2),""),"")</f>
        <v/>
      </c>
      <c r="L93" s="683" t="str">
        <f ca="1">IFERROR(IF(J93="■",INDEX(('２個別表'!$Q$11:$Q$510,'２個別表'!BX$11:BX$510),MATCH($B93,'２個別表'!$Q$11:$Q$510,0),1,2),""),"")</f>
        <v/>
      </c>
      <c r="M93" s="684" t="str">
        <f t="shared" ca="1" si="5"/>
        <v/>
      </c>
      <c r="N93" s="677" t="str">
        <f t="shared" ca="1" si="6"/>
        <v/>
      </c>
      <c r="O93" s="676" t="str">
        <f ca="1">IFERROR(IF(N93="■",INDEX(('２個別表'!$Q$11:$Q$510,'２個別表'!BW$11:BW$510),MATCH($B93,'２個別表'!$Q$11:$Q$510,0),1,2),""),"")</f>
        <v/>
      </c>
      <c r="P93" s="683" t="str">
        <f ca="1">IFERROR(IF(N93="■",INDEX(('２個別表'!$Q$11:$Q$510,'２個別表'!BX$11:BX$510),MATCH($B93,'２個別表'!$Q$11:$Q$510,0),1,2),""),"")</f>
        <v/>
      </c>
      <c r="Q93" s="682" t="str">
        <f t="shared" ca="1" si="7"/>
        <v/>
      </c>
      <c r="S93" s="674">
        <v>87</v>
      </c>
      <c r="T93" s="674" t="str">
        <f ca="1">IFERROR(INDEX(('２個別表'!$Q$11:$Q$510,'２個別表'!EO$11:EO$510),MATCH($B93,'２個別表'!$Q$11:$Q$510,0),1,2),"")</f>
        <v/>
      </c>
      <c r="U93" s="674" t="str">
        <f ca="1">IFERROR(INDEX(('２個別表'!$Q$11:$Q$510,'２個別表'!EP$11:EP$510),MATCH($B93,'２個別表'!$Q$11:$Q$510,0),1,2),"")</f>
        <v/>
      </c>
    </row>
    <row r="94" spans="2:21" ht="31.5" hidden="1" customHeight="1">
      <c r="B94" s="689" t="str">
        <f ca="1">IFERROR(MATCH(ROW()-6,'２個別表'!$FI$11:$FI$510,0),"")</f>
        <v/>
      </c>
      <c r="C94" s="689" t="str">
        <f ca="1">IFERROR(INDEX(('２個別表'!$Q$11:$Q$510,'２個別表'!R$11:R$510),MATCH($B94,'２個別表'!$Q$11:$Q$510,0),1,2),"")</f>
        <v/>
      </c>
      <c r="D94" s="689" t="str">
        <f ca="1">IFERROR(INDEX(('２個別表'!$Q$11:$Q$510,'２個別表'!S$11:S$510),MATCH($B94,'２個別表'!$Q$11:$Q$510,0),1,2),"")</f>
        <v/>
      </c>
      <c r="E94" s="689" t="str">
        <f ca="1">IFERROR(INDEX(('２個別表'!$Q$11:$Q$510,'２個別表'!T$11:T$510),MATCH($B94,'２個別表'!$Q$11:$Q$510,0),1,2),"")</f>
        <v/>
      </c>
      <c r="F94" s="689" t="str">
        <f ca="1">IFERROR(INDEX(('２個別表'!$Q$11:$Q$510,'２個別表'!Y$11:Y$510),MATCH($B94,'２個別表'!$Q$11:$Q$510,0),1,2),"")</f>
        <v/>
      </c>
      <c r="G94" s="685" t="str">
        <f ca="1">IFERROR(INDEX(('２個別表'!$Q$11:$Q$510,'２個別表'!Z$11:Z$510),MATCH($B94,'２個別表'!$Q$11:$Q$510,0),1,2),"")</f>
        <v/>
      </c>
      <c r="H94" s="685" t="str" cm="1">
        <f t="array" aca="1" ref="H94" ca="1">IFERROR(IF(INDIRECT("'("&amp;T94&amp;")'!AE"&amp;5)="","",INDIRECT("'("&amp;T94&amp;")'!AE"&amp;5)),"")</f>
        <v/>
      </c>
      <c r="I94" s="688" t="str">
        <f ca="1">IFERROR(INDEX(('２個別表'!$Q$11:$Q$510,'２個別表'!AT$11:AT$510),MATCH($B94,'２個別表'!$Q$11:$Q$510,0),1,2),"")</f>
        <v/>
      </c>
      <c r="J94" s="675" t="str">
        <f t="shared" ca="1" si="4"/>
        <v/>
      </c>
      <c r="K94" s="676" t="str">
        <f ca="1">IFERROR(IF(J94="■",INDEX(('２個別表'!$Q$11:$Q$510,'２個別表'!BW$11:BW$510),MATCH($B94,'２個別表'!$Q$11:$Q$510,0),1,2),""),"")</f>
        <v/>
      </c>
      <c r="L94" s="683" t="str">
        <f ca="1">IFERROR(IF(J94="■",INDEX(('２個別表'!$Q$11:$Q$510,'２個別表'!BX$11:BX$510),MATCH($B94,'２個別表'!$Q$11:$Q$510,0),1,2),""),"")</f>
        <v/>
      </c>
      <c r="M94" s="684" t="str">
        <f t="shared" ca="1" si="5"/>
        <v/>
      </c>
      <c r="N94" s="677" t="str">
        <f t="shared" ca="1" si="6"/>
        <v/>
      </c>
      <c r="O94" s="676" t="str">
        <f ca="1">IFERROR(IF(N94="■",INDEX(('２個別表'!$Q$11:$Q$510,'２個別表'!BW$11:BW$510),MATCH($B94,'２個別表'!$Q$11:$Q$510,0),1,2),""),"")</f>
        <v/>
      </c>
      <c r="P94" s="683" t="str">
        <f ca="1">IFERROR(IF(N94="■",INDEX(('２個別表'!$Q$11:$Q$510,'２個別表'!BX$11:BX$510),MATCH($B94,'２個別表'!$Q$11:$Q$510,0),1,2),""),"")</f>
        <v/>
      </c>
      <c r="Q94" s="682" t="str">
        <f t="shared" ca="1" si="7"/>
        <v/>
      </c>
      <c r="S94" s="674">
        <v>88</v>
      </c>
      <c r="T94" s="674" t="str">
        <f ca="1">IFERROR(INDEX(('２個別表'!$Q$11:$Q$510,'２個別表'!EO$11:EO$510),MATCH($B94,'２個別表'!$Q$11:$Q$510,0),1,2),"")</f>
        <v/>
      </c>
      <c r="U94" s="674" t="str">
        <f ca="1">IFERROR(INDEX(('２個別表'!$Q$11:$Q$510,'２個別表'!EP$11:EP$510),MATCH($B94,'２個別表'!$Q$11:$Q$510,0),1,2),"")</f>
        <v/>
      </c>
    </row>
    <row r="95" spans="2:21" ht="31.5" hidden="1" customHeight="1">
      <c r="B95" s="689" t="str">
        <f ca="1">IFERROR(MATCH(ROW()-6,'２個別表'!$FI$11:$FI$510,0),"")</f>
        <v/>
      </c>
      <c r="C95" s="689" t="str">
        <f ca="1">IFERROR(INDEX(('２個別表'!$Q$11:$Q$510,'２個別表'!R$11:R$510),MATCH($B95,'２個別表'!$Q$11:$Q$510,0),1,2),"")</f>
        <v/>
      </c>
      <c r="D95" s="689" t="str">
        <f ca="1">IFERROR(INDEX(('２個別表'!$Q$11:$Q$510,'２個別表'!S$11:S$510),MATCH($B95,'２個別表'!$Q$11:$Q$510,0),1,2),"")</f>
        <v/>
      </c>
      <c r="E95" s="689" t="str">
        <f ca="1">IFERROR(INDEX(('２個別表'!$Q$11:$Q$510,'２個別表'!T$11:T$510),MATCH($B95,'２個別表'!$Q$11:$Q$510,0),1,2),"")</f>
        <v/>
      </c>
      <c r="F95" s="689" t="str">
        <f ca="1">IFERROR(INDEX(('２個別表'!$Q$11:$Q$510,'２個別表'!Y$11:Y$510),MATCH($B95,'２個別表'!$Q$11:$Q$510,0),1,2),"")</f>
        <v/>
      </c>
      <c r="G95" s="685" t="str">
        <f ca="1">IFERROR(INDEX(('２個別表'!$Q$11:$Q$510,'２個別表'!Z$11:Z$510),MATCH($B95,'２個別表'!$Q$11:$Q$510,0),1,2),"")</f>
        <v/>
      </c>
      <c r="H95" s="685" t="str" cm="1">
        <f t="array" aca="1" ref="H95" ca="1">IFERROR(IF(INDIRECT("'("&amp;T95&amp;")'!AE"&amp;5)="","",INDIRECT("'("&amp;T95&amp;")'!AE"&amp;5)),"")</f>
        <v/>
      </c>
      <c r="I95" s="688" t="str">
        <f ca="1">IFERROR(INDEX(('２個別表'!$Q$11:$Q$510,'２個別表'!AT$11:AT$510),MATCH($B95,'２個別表'!$Q$11:$Q$510,0),1,2),"")</f>
        <v/>
      </c>
      <c r="J95" s="675" t="str">
        <f t="shared" ca="1" si="4"/>
        <v/>
      </c>
      <c r="K95" s="676" t="str">
        <f ca="1">IFERROR(IF(J95="■",INDEX(('２個別表'!$Q$11:$Q$510,'２個別表'!BW$11:BW$510),MATCH($B95,'２個別表'!$Q$11:$Q$510,0),1,2),""),"")</f>
        <v/>
      </c>
      <c r="L95" s="683" t="str">
        <f ca="1">IFERROR(IF(J95="■",INDEX(('２個別表'!$Q$11:$Q$510,'２個別表'!BX$11:BX$510),MATCH($B95,'２個別表'!$Q$11:$Q$510,0),1,2),""),"")</f>
        <v/>
      </c>
      <c r="M95" s="684" t="str">
        <f t="shared" ca="1" si="5"/>
        <v/>
      </c>
      <c r="N95" s="677" t="str">
        <f t="shared" ca="1" si="6"/>
        <v/>
      </c>
      <c r="O95" s="676" t="str">
        <f ca="1">IFERROR(IF(N95="■",INDEX(('２個別表'!$Q$11:$Q$510,'２個別表'!BW$11:BW$510),MATCH($B95,'２個別表'!$Q$11:$Q$510,0),1,2),""),"")</f>
        <v/>
      </c>
      <c r="P95" s="683" t="str">
        <f ca="1">IFERROR(IF(N95="■",INDEX(('２個別表'!$Q$11:$Q$510,'２個別表'!BX$11:BX$510),MATCH($B95,'２個別表'!$Q$11:$Q$510,0),1,2),""),"")</f>
        <v/>
      </c>
      <c r="Q95" s="682" t="str">
        <f t="shared" ca="1" si="7"/>
        <v/>
      </c>
      <c r="S95" s="674">
        <v>89</v>
      </c>
      <c r="T95" s="674" t="str">
        <f ca="1">IFERROR(INDEX(('２個別表'!$Q$11:$Q$510,'２個別表'!EO$11:EO$510),MATCH($B95,'２個別表'!$Q$11:$Q$510,0),1,2),"")</f>
        <v/>
      </c>
      <c r="U95" s="674" t="str">
        <f ca="1">IFERROR(INDEX(('２個別表'!$Q$11:$Q$510,'２個別表'!EP$11:EP$510),MATCH($B95,'２個別表'!$Q$11:$Q$510,0),1,2),"")</f>
        <v/>
      </c>
    </row>
    <row r="96" spans="2:21" ht="31.5" hidden="1" customHeight="1">
      <c r="B96" s="689" t="str">
        <f ca="1">IFERROR(MATCH(ROW()-6,'２個別表'!$FI$11:$FI$510,0),"")</f>
        <v/>
      </c>
      <c r="C96" s="689" t="str">
        <f ca="1">IFERROR(INDEX(('２個別表'!$Q$11:$Q$510,'２個別表'!R$11:R$510),MATCH($B96,'２個別表'!$Q$11:$Q$510,0),1,2),"")</f>
        <v/>
      </c>
      <c r="D96" s="689" t="str">
        <f ca="1">IFERROR(INDEX(('２個別表'!$Q$11:$Q$510,'２個別表'!S$11:S$510),MATCH($B96,'２個別表'!$Q$11:$Q$510,0),1,2),"")</f>
        <v/>
      </c>
      <c r="E96" s="689" t="str">
        <f ca="1">IFERROR(INDEX(('２個別表'!$Q$11:$Q$510,'２個別表'!T$11:T$510),MATCH($B96,'２個別表'!$Q$11:$Q$510,0),1,2),"")</f>
        <v/>
      </c>
      <c r="F96" s="689" t="str">
        <f ca="1">IFERROR(INDEX(('２個別表'!$Q$11:$Q$510,'２個別表'!Y$11:Y$510),MATCH($B96,'２個別表'!$Q$11:$Q$510,0),1,2),"")</f>
        <v/>
      </c>
      <c r="G96" s="685" t="str">
        <f ca="1">IFERROR(INDEX(('２個別表'!$Q$11:$Q$510,'２個別表'!Z$11:Z$510),MATCH($B96,'２個別表'!$Q$11:$Q$510,0),1,2),"")</f>
        <v/>
      </c>
      <c r="H96" s="685" t="str" cm="1">
        <f t="array" aca="1" ref="H96" ca="1">IFERROR(IF(INDIRECT("'("&amp;T96&amp;")'!AE"&amp;5)="","",INDIRECT("'("&amp;T96&amp;")'!AE"&amp;5)),"")</f>
        <v/>
      </c>
      <c r="I96" s="688" t="str">
        <f ca="1">IFERROR(INDEX(('２個別表'!$Q$11:$Q$510,'２個別表'!AT$11:AT$510),MATCH($B96,'２個別表'!$Q$11:$Q$510,0),1,2),"")</f>
        <v/>
      </c>
      <c r="J96" s="675" t="str">
        <f t="shared" ca="1" si="4"/>
        <v/>
      </c>
      <c r="K96" s="676" t="str">
        <f ca="1">IFERROR(IF(J96="■",INDEX(('２個別表'!$Q$11:$Q$510,'２個別表'!BW$11:BW$510),MATCH($B96,'２個別表'!$Q$11:$Q$510,0),1,2),""),"")</f>
        <v/>
      </c>
      <c r="L96" s="683" t="str">
        <f ca="1">IFERROR(IF(J96="■",INDEX(('２個別表'!$Q$11:$Q$510,'２個別表'!BX$11:BX$510),MATCH($B96,'２個別表'!$Q$11:$Q$510,0),1,2),""),"")</f>
        <v/>
      </c>
      <c r="M96" s="684" t="str">
        <f t="shared" ca="1" si="5"/>
        <v/>
      </c>
      <c r="N96" s="677" t="str">
        <f t="shared" ca="1" si="6"/>
        <v/>
      </c>
      <c r="O96" s="676" t="str">
        <f ca="1">IFERROR(IF(N96="■",INDEX(('２個別表'!$Q$11:$Q$510,'２個別表'!BW$11:BW$510),MATCH($B96,'２個別表'!$Q$11:$Q$510,0),1,2),""),"")</f>
        <v/>
      </c>
      <c r="P96" s="683" t="str">
        <f ca="1">IFERROR(IF(N96="■",INDEX(('２個別表'!$Q$11:$Q$510,'２個別表'!BX$11:BX$510),MATCH($B96,'２個別表'!$Q$11:$Q$510,0),1,2),""),"")</f>
        <v/>
      </c>
      <c r="Q96" s="682" t="str">
        <f t="shared" ca="1" si="7"/>
        <v/>
      </c>
      <c r="S96" s="674">
        <v>90</v>
      </c>
      <c r="T96" s="674" t="str">
        <f ca="1">IFERROR(INDEX(('２個別表'!$Q$11:$Q$510,'２個別表'!EO$11:EO$510),MATCH($B96,'２個別表'!$Q$11:$Q$510,0),1,2),"")</f>
        <v/>
      </c>
      <c r="U96" s="674" t="str">
        <f ca="1">IFERROR(INDEX(('２個別表'!$Q$11:$Q$510,'２個別表'!EP$11:EP$510),MATCH($B96,'２個別表'!$Q$11:$Q$510,0),1,2),"")</f>
        <v/>
      </c>
    </row>
    <row r="97" spans="2:21" ht="31.5" hidden="1" customHeight="1">
      <c r="B97" s="689" t="str">
        <f ca="1">IFERROR(MATCH(ROW()-6,'２個別表'!$FI$11:$FI$510,0),"")</f>
        <v/>
      </c>
      <c r="C97" s="689" t="str">
        <f ca="1">IFERROR(INDEX(('２個別表'!$Q$11:$Q$510,'２個別表'!R$11:R$510),MATCH($B97,'２個別表'!$Q$11:$Q$510,0),1,2),"")</f>
        <v/>
      </c>
      <c r="D97" s="689" t="str">
        <f ca="1">IFERROR(INDEX(('２個別表'!$Q$11:$Q$510,'２個別表'!S$11:S$510),MATCH($B97,'２個別表'!$Q$11:$Q$510,0),1,2),"")</f>
        <v/>
      </c>
      <c r="E97" s="689" t="str">
        <f ca="1">IFERROR(INDEX(('２個別表'!$Q$11:$Q$510,'２個別表'!T$11:T$510),MATCH($B97,'２個別表'!$Q$11:$Q$510,0),1,2),"")</f>
        <v/>
      </c>
      <c r="F97" s="689" t="str">
        <f ca="1">IFERROR(INDEX(('２個別表'!$Q$11:$Q$510,'２個別表'!Y$11:Y$510),MATCH($B97,'２個別表'!$Q$11:$Q$510,0),1,2),"")</f>
        <v/>
      </c>
      <c r="G97" s="685" t="str">
        <f ca="1">IFERROR(INDEX(('２個別表'!$Q$11:$Q$510,'２個別表'!Z$11:Z$510),MATCH($B97,'２個別表'!$Q$11:$Q$510,0),1,2),"")</f>
        <v/>
      </c>
      <c r="H97" s="685" t="str" cm="1">
        <f t="array" aca="1" ref="H97" ca="1">IFERROR(IF(INDIRECT("'("&amp;T97&amp;")'!AE"&amp;5)="","",INDIRECT("'("&amp;T97&amp;")'!AE"&amp;5)),"")</f>
        <v/>
      </c>
      <c r="I97" s="688" t="str">
        <f ca="1">IFERROR(INDEX(('２個別表'!$Q$11:$Q$510,'２個別表'!AT$11:AT$510),MATCH($B97,'２個別表'!$Q$11:$Q$510,0),1,2),"")</f>
        <v/>
      </c>
      <c r="J97" s="675" t="str">
        <f t="shared" ca="1" si="4"/>
        <v/>
      </c>
      <c r="K97" s="676" t="str">
        <f ca="1">IFERROR(IF(J97="■",INDEX(('２個別表'!$Q$11:$Q$510,'２個別表'!BW$11:BW$510),MATCH($B97,'２個別表'!$Q$11:$Q$510,0),1,2),""),"")</f>
        <v/>
      </c>
      <c r="L97" s="683" t="str">
        <f ca="1">IFERROR(IF(J97="■",INDEX(('２個別表'!$Q$11:$Q$510,'２個別表'!BX$11:BX$510),MATCH($B97,'２個別表'!$Q$11:$Q$510,0),1,2),""),"")</f>
        <v/>
      </c>
      <c r="M97" s="684" t="str">
        <f t="shared" ca="1" si="5"/>
        <v/>
      </c>
      <c r="N97" s="677" t="str">
        <f t="shared" ca="1" si="6"/>
        <v/>
      </c>
      <c r="O97" s="676" t="str">
        <f ca="1">IFERROR(IF(N97="■",INDEX(('２個別表'!$Q$11:$Q$510,'２個別表'!BW$11:BW$510),MATCH($B97,'２個別表'!$Q$11:$Q$510,0),1,2),""),"")</f>
        <v/>
      </c>
      <c r="P97" s="683" t="str">
        <f ca="1">IFERROR(IF(N97="■",INDEX(('２個別表'!$Q$11:$Q$510,'２個別表'!BX$11:BX$510),MATCH($B97,'２個別表'!$Q$11:$Q$510,0),1,2),""),"")</f>
        <v/>
      </c>
      <c r="Q97" s="682" t="str">
        <f t="shared" ca="1" si="7"/>
        <v/>
      </c>
      <c r="S97" s="674">
        <v>91</v>
      </c>
      <c r="T97" s="674" t="str">
        <f ca="1">IFERROR(INDEX(('２個別表'!$Q$11:$Q$510,'２個別表'!EO$11:EO$510),MATCH($B97,'２個別表'!$Q$11:$Q$510,0),1,2),"")</f>
        <v/>
      </c>
      <c r="U97" s="674" t="str">
        <f ca="1">IFERROR(INDEX(('２個別表'!$Q$11:$Q$510,'２個別表'!EP$11:EP$510),MATCH($B97,'２個別表'!$Q$11:$Q$510,0),1,2),"")</f>
        <v/>
      </c>
    </row>
    <row r="98" spans="2:21" ht="31.5" hidden="1" customHeight="1">
      <c r="B98" s="689" t="str">
        <f ca="1">IFERROR(MATCH(ROW()-6,'２個別表'!$FI$11:$FI$510,0),"")</f>
        <v/>
      </c>
      <c r="C98" s="689" t="str">
        <f ca="1">IFERROR(INDEX(('２個別表'!$Q$11:$Q$510,'２個別表'!R$11:R$510),MATCH($B98,'２個別表'!$Q$11:$Q$510,0),1,2),"")</f>
        <v/>
      </c>
      <c r="D98" s="689" t="str">
        <f ca="1">IFERROR(INDEX(('２個別表'!$Q$11:$Q$510,'２個別表'!S$11:S$510),MATCH($B98,'２個別表'!$Q$11:$Q$510,0),1,2),"")</f>
        <v/>
      </c>
      <c r="E98" s="689" t="str">
        <f ca="1">IFERROR(INDEX(('２個別表'!$Q$11:$Q$510,'２個別表'!T$11:T$510),MATCH($B98,'２個別表'!$Q$11:$Q$510,0),1,2),"")</f>
        <v/>
      </c>
      <c r="F98" s="689" t="str">
        <f ca="1">IFERROR(INDEX(('２個別表'!$Q$11:$Q$510,'２個別表'!Y$11:Y$510),MATCH($B98,'２個別表'!$Q$11:$Q$510,0),1,2),"")</f>
        <v/>
      </c>
      <c r="G98" s="685" t="str">
        <f ca="1">IFERROR(INDEX(('２個別表'!$Q$11:$Q$510,'２個別表'!Z$11:Z$510),MATCH($B98,'２個別表'!$Q$11:$Q$510,0),1,2),"")</f>
        <v/>
      </c>
      <c r="H98" s="685" t="str" cm="1">
        <f t="array" aca="1" ref="H98" ca="1">IFERROR(IF(INDIRECT("'("&amp;T98&amp;")'!AE"&amp;5)="","",INDIRECT("'("&amp;T98&amp;")'!AE"&amp;5)),"")</f>
        <v/>
      </c>
      <c r="I98" s="688" t="str">
        <f ca="1">IFERROR(INDEX(('２個別表'!$Q$11:$Q$510,'２個別表'!AT$11:AT$510),MATCH($B98,'２個別表'!$Q$11:$Q$510,0),1,2),"")</f>
        <v/>
      </c>
      <c r="J98" s="675" t="str">
        <f t="shared" ca="1" si="4"/>
        <v/>
      </c>
      <c r="K98" s="676" t="str">
        <f ca="1">IFERROR(IF(J98="■",INDEX(('２個別表'!$Q$11:$Q$510,'２個別表'!BW$11:BW$510),MATCH($B98,'２個別表'!$Q$11:$Q$510,0),1,2),""),"")</f>
        <v/>
      </c>
      <c r="L98" s="683" t="str">
        <f ca="1">IFERROR(IF(J98="■",INDEX(('２個別表'!$Q$11:$Q$510,'２個別表'!BX$11:BX$510),MATCH($B98,'２個別表'!$Q$11:$Q$510,0),1,2),""),"")</f>
        <v/>
      </c>
      <c r="M98" s="684" t="str">
        <f t="shared" ca="1" si="5"/>
        <v/>
      </c>
      <c r="N98" s="677" t="str">
        <f t="shared" ca="1" si="6"/>
        <v/>
      </c>
      <c r="O98" s="676" t="str">
        <f ca="1">IFERROR(IF(N98="■",INDEX(('２個別表'!$Q$11:$Q$510,'２個別表'!BW$11:BW$510),MATCH($B98,'２個別表'!$Q$11:$Q$510,0),1,2),""),"")</f>
        <v/>
      </c>
      <c r="P98" s="683" t="str">
        <f ca="1">IFERROR(IF(N98="■",INDEX(('２個別表'!$Q$11:$Q$510,'２個別表'!BX$11:BX$510),MATCH($B98,'２個別表'!$Q$11:$Q$510,0),1,2),""),"")</f>
        <v/>
      </c>
      <c r="Q98" s="682" t="str">
        <f t="shared" ca="1" si="7"/>
        <v/>
      </c>
      <c r="S98" s="674">
        <v>92</v>
      </c>
      <c r="T98" s="674" t="str">
        <f ca="1">IFERROR(INDEX(('２個別表'!$Q$11:$Q$510,'２個別表'!EO$11:EO$510),MATCH($B98,'２個別表'!$Q$11:$Q$510,0),1,2),"")</f>
        <v/>
      </c>
      <c r="U98" s="674" t="str">
        <f ca="1">IFERROR(INDEX(('２個別表'!$Q$11:$Q$510,'２個別表'!EP$11:EP$510),MATCH($B98,'２個別表'!$Q$11:$Q$510,0),1,2),"")</f>
        <v/>
      </c>
    </row>
    <row r="99" spans="2:21" ht="31.5" hidden="1" customHeight="1">
      <c r="B99" s="689" t="str">
        <f ca="1">IFERROR(MATCH(ROW()-6,'２個別表'!$FI$11:$FI$510,0),"")</f>
        <v/>
      </c>
      <c r="C99" s="689" t="str">
        <f ca="1">IFERROR(INDEX(('２個別表'!$Q$11:$Q$510,'２個別表'!R$11:R$510),MATCH($B99,'２個別表'!$Q$11:$Q$510,0),1,2),"")</f>
        <v/>
      </c>
      <c r="D99" s="689" t="str">
        <f ca="1">IFERROR(INDEX(('２個別表'!$Q$11:$Q$510,'２個別表'!S$11:S$510),MATCH($B99,'２個別表'!$Q$11:$Q$510,0),1,2),"")</f>
        <v/>
      </c>
      <c r="E99" s="689" t="str">
        <f ca="1">IFERROR(INDEX(('２個別表'!$Q$11:$Q$510,'２個別表'!T$11:T$510),MATCH($B99,'２個別表'!$Q$11:$Q$510,0),1,2),"")</f>
        <v/>
      </c>
      <c r="F99" s="689" t="str">
        <f ca="1">IFERROR(INDEX(('２個別表'!$Q$11:$Q$510,'２個別表'!Y$11:Y$510),MATCH($B99,'２個別表'!$Q$11:$Q$510,0),1,2),"")</f>
        <v/>
      </c>
      <c r="G99" s="685" t="str">
        <f ca="1">IFERROR(INDEX(('２個別表'!$Q$11:$Q$510,'２個別表'!Z$11:Z$510),MATCH($B99,'２個別表'!$Q$11:$Q$510,0),1,2),"")</f>
        <v/>
      </c>
      <c r="H99" s="685" t="str" cm="1">
        <f t="array" aca="1" ref="H99" ca="1">IFERROR(IF(INDIRECT("'("&amp;T99&amp;")'!AE"&amp;5)="","",INDIRECT("'("&amp;T99&amp;")'!AE"&amp;5)),"")</f>
        <v/>
      </c>
      <c r="I99" s="688" t="str">
        <f ca="1">IFERROR(INDEX(('２個別表'!$Q$11:$Q$510,'２個別表'!AT$11:AT$510),MATCH($B99,'２個別表'!$Q$11:$Q$510,0),1,2),"")</f>
        <v/>
      </c>
      <c r="J99" s="675" t="str">
        <f t="shared" ca="1" si="4"/>
        <v/>
      </c>
      <c r="K99" s="676" t="str">
        <f ca="1">IFERROR(IF(J99="■",INDEX(('２個別表'!$Q$11:$Q$510,'２個別表'!BW$11:BW$510),MATCH($B99,'２個別表'!$Q$11:$Q$510,0),1,2),""),"")</f>
        <v/>
      </c>
      <c r="L99" s="683" t="str">
        <f ca="1">IFERROR(IF(J99="■",INDEX(('２個別表'!$Q$11:$Q$510,'２個別表'!BX$11:BX$510),MATCH($B99,'２個別表'!$Q$11:$Q$510,0),1,2),""),"")</f>
        <v/>
      </c>
      <c r="M99" s="684" t="str">
        <f t="shared" ca="1" si="5"/>
        <v/>
      </c>
      <c r="N99" s="677" t="str">
        <f t="shared" ca="1" si="6"/>
        <v/>
      </c>
      <c r="O99" s="676" t="str">
        <f ca="1">IFERROR(IF(N99="■",INDEX(('２個別表'!$Q$11:$Q$510,'２個別表'!BW$11:BW$510),MATCH($B99,'２個別表'!$Q$11:$Q$510,0),1,2),""),"")</f>
        <v/>
      </c>
      <c r="P99" s="683" t="str">
        <f ca="1">IFERROR(IF(N99="■",INDEX(('２個別表'!$Q$11:$Q$510,'２個別表'!BX$11:BX$510),MATCH($B99,'２個別表'!$Q$11:$Q$510,0),1,2),""),"")</f>
        <v/>
      </c>
      <c r="Q99" s="682" t="str">
        <f t="shared" ca="1" si="7"/>
        <v/>
      </c>
      <c r="S99" s="674">
        <v>93</v>
      </c>
      <c r="T99" s="674" t="str">
        <f ca="1">IFERROR(INDEX(('２個別表'!$Q$11:$Q$510,'２個別表'!EO$11:EO$510),MATCH($B99,'２個別表'!$Q$11:$Q$510,0),1,2),"")</f>
        <v/>
      </c>
      <c r="U99" s="674" t="str">
        <f ca="1">IFERROR(INDEX(('２個別表'!$Q$11:$Q$510,'２個別表'!EP$11:EP$510),MATCH($B99,'２個別表'!$Q$11:$Q$510,0),1,2),"")</f>
        <v/>
      </c>
    </row>
    <row r="100" spans="2:21" ht="31.5" hidden="1" customHeight="1">
      <c r="B100" s="689" t="str">
        <f ca="1">IFERROR(MATCH(ROW()-6,'２個別表'!$FI$11:$FI$510,0),"")</f>
        <v/>
      </c>
      <c r="C100" s="689" t="str">
        <f ca="1">IFERROR(INDEX(('２個別表'!$Q$11:$Q$510,'２個別表'!R$11:R$510),MATCH($B100,'２個別表'!$Q$11:$Q$510,0),1,2),"")</f>
        <v/>
      </c>
      <c r="D100" s="689" t="str">
        <f ca="1">IFERROR(INDEX(('２個別表'!$Q$11:$Q$510,'２個別表'!S$11:S$510),MATCH($B100,'２個別表'!$Q$11:$Q$510,0),1,2),"")</f>
        <v/>
      </c>
      <c r="E100" s="689" t="str">
        <f ca="1">IFERROR(INDEX(('２個別表'!$Q$11:$Q$510,'２個別表'!T$11:T$510),MATCH($B100,'２個別表'!$Q$11:$Q$510,0),1,2),"")</f>
        <v/>
      </c>
      <c r="F100" s="689" t="str">
        <f ca="1">IFERROR(INDEX(('２個別表'!$Q$11:$Q$510,'２個別表'!Y$11:Y$510),MATCH($B100,'２個別表'!$Q$11:$Q$510,0),1,2),"")</f>
        <v/>
      </c>
      <c r="G100" s="685" t="str">
        <f ca="1">IFERROR(INDEX(('２個別表'!$Q$11:$Q$510,'２個別表'!Z$11:Z$510),MATCH($B100,'２個別表'!$Q$11:$Q$510,0),1,2),"")</f>
        <v/>
      </c>
      <c r="H100" s="685" t="str" cm="1">
        <f t="array" aca="1" ref="H100" ca="1">IFERROR(IF(INDIRECT("'("&amp;T100&amp;")'!AE"&amp;5)="","",INDIRECT("'("&amp;T100&amp;")'!AE"&amp;5)),"")</f>
        <v/>
      </c>
      <c r="I100" s="688" t="str">
        <f ca="1">IFERROR(INDEX(('２個別表'!$Q$11:$Q$510,'２個別表'!AT$11:AT$510),MATCH($B100,'２個別表'!$Q$11:$Q$510,0),1,2),"")</f>
        <v/>
      </c>
      <c r="J100" s="675" t="str">
        <f t="shared" ca="1" si="4"/>
        <v/>
      </c>
      <c r="K100" s="676" t="str">
        <f ca="1">IFERROR(IF(J100="■",INDEX(('２個別表'!$Q$11:$Q$510,'２個別表'!BW$11:BW$510),MATCH($B100,'２個別表'!$Q$11:$Q$510,0),1,2),""),"")</f>
        <v/>
      </c>
      <c r="L100" s="683" t="str">
        <f ca="1">IFERROR(IF(J100="■",INDEX(('２個別表'!$Q$11:$Q$510,'２個別表'!BX$11:BX$510),MATCH($B100,'２個別表'!$Q$11:$Q$510,0),1,2),""),"")</f>
        <v/>
      </c>
      <c r="M100" s="684" t="str">
        <f t="shared" ca="1" si="5"/>
        <v/>
      </c>
      <c r="N100" s="677" t="str">
        <f t="shared" ca="1" si="6"/>
        <v/>
      </c>
      <c r="O100" s="676" t="str">
        <f ca="1">IFERROR(IF(N100="■",INDEX(('２個別表'!$Q$11:$Q$510,'２個別表'!BW$11:BW$510),MATCH($B100,'２個別表'!$Q$11:$Q$510,0),1,2),""),"")</f>
        <v/>
      </c>
      <c r="P100" s="683" t="str">
        <f ca="1">IFERROR(IF(N100="■",INDEX(('２個別表'!$Q$11:$Q$510,'２個別表'!BX$11:BX$510),MATCH($B100,'２個別表'!$Q$11:$Q$510,0),1,2),""),"")</f>
        <v/>
      </c>
      <c r="Q100" s="682" t="str">
        <f t="shared" ca="1" si="7"/>
        <v/>
      </c>
      <c r="S100" s="674">
        <v>94</v>
      </c>
      <c r="T100" s="674" t="str">
        <f ca="1">IFERROR(INDEX(('２個別表'!$Q$11:$Q$510,'２個別表'!EO$11:EO$510),MATCH($B100,'２個別表'!$Q$11:$Q$510,0),1,2),"")</f>
        <v/>
      </c>
      <c r="U100" s="674" t="str">
        <f ca="1">IFERROR(INDEX(('２個別表'!$Q$11:$Q$510,'２個別表'!EP$11:EP$510),MATCH($B100,'２個別表'!$Q$11:$Q$510,0),1,2),"")</f>
        <v/>
      </c>
    </row>
    <row r="101" spans="2:21" ht="31.5" hidden="1" customHeight="1">
      <c r="B101" s="689" t="str">
        <f ca="1">IFERROR(MATCH(ROW()-6,'２個別表'!$FI$11:$FI$510,0),"")</f>
        <v/>
      </c>
      <c r="C101" s="689" t="str">
        <f ca="1">IFERROR(INDEX(('２個別表'!$Q$11:$Q$510,'２個別表'!R$11:R$510),MATCH($B101,'２個別表'!$Q$11:$Q$510,0),1,2),"")</f>
        <v/>
      </c>
      <c r="D101" s="689" t="str">
        <f ca="1">IFERROR(INDEX(('２個別表'!$Q$11:$Q$510,'２個別表'!S$11:S$510),MATCH($B101,'２個別表'!$Q$11:$Q$510,0),1,2),"")</f>
        <v/>
      </c>
      <c r="E101" s="689" t="str">
        <f ca="1">IFERROR(INDEX(('２個別表'!$Q$11:$Q$510,'２個別表'!T$11:T$510),MATCH($B101,'２個別表'!$Q$11:$Q$510,0),1,2),"")</f>
        <v/>
      </c>
      <c r="F101" s="689" t="str">
        <f ca="1">IFERROR(INDEX(('２個別表'!$Q$11:$Q$510,'２個別表'!Y$11:Y$510),MATCH($B101,'２個別表'!$Q$11:$Q$510,0),1,2),"")</f>
        <v/>
      </c>
      <c r="G101" s="685" t="str">
        <f ca="1">IFERROR(INDEX(('２個別表'!$Q$11:$Q$510,'２個別表'!Z$11:Z$510),MATCH($B101,'２個別表'!$Q$11:$Q$510,0),1,2),"")</f>
        <v/>
      </c>
      <c r="H101" s="685" t="str" cm="1">
        <f t="array" aca="1" ref="H101" ca="1">IFERROR(IF(INDIRECT("'("&amp;T101&amp;")'!AE"&amp;5)="","",INDIRECT("'("&amp;T101&amp;")'!AE"&amp;5)),"")</f>
        <v/>
      </c>
      <c r="I101" s="688" t="str">
        <f ca="1">IFERROR(INDEX(('２個別表'!$Q$11:$Q$510,'２個別表'!AT$11:AT$510),MATCH($B101,'２個別表'!$Q$11:$Q$510,0),1,2),"")</f>
        <v/>
      </c>
      <c r="J101" s="675" t="str">
        <f t="shared" ca="1" si="4"/>
        <v/>
      </c>
      <c r="K101" s="676" t="str">
        <f ca="1">IFERROR(IF(J101="■",INDEX(('２個別表'!$Q$11:$Q$510,'２個別表'!BW$11:BW$510),MATCH($B101,'２個別表'!$Q$11:$Q$510,0),1,2),""),"")</f>
        <v/>
      </c>
      <c r="L101" s="683" t="str">
        <f ca="1">IFERROR(IF(J101="■",INDEX(('２個別表'!$Q$11:$Q$510,'２個別表'!BX$11:BX$510),MATCH($B101,'２個別表'!$Q$11:$Q$510,0),1,2),""),"")</f>
        <v/>
      </c>
      <c r="M101" s="684" t="str">
        <f t="shared" ca="1" si="5"/>
        <v/>
      </c>
      <c r="N101" s="677" t="str">
        <f t="shared" ca="1" si="6"/>
        <v/>
      </c>
      <c r="O101" s="676" t="str">
        <f ca="1">IFERROR(IF(N101="■",INDEX(('２個別表'!$Q$11:$Q$510,'２個別表'!BW$11:BW$510),MATCH($B101,'２個別表'!$Q$11:$Q$510,0),1,2),""),"")</f>
        <v/>
      </c>
      <c r="P101" s="683" t="str">
        <f ca="1">IFERROR(IF(N101="■",INDEX(('２個別表'!$Q$11:$Q$510,'２個別表'!BX$11:BX$510),MATCH($B101,'２個別表'!$Q$11:$Q$510,0),1,2),""),"")</f>
        <v/>
      </c>
      <c r="Q101" s="682" t="str">
        <f t="shared" ca="1" si="7"/>
        <v/>
      </c>
      <c r="S101" s="674">
        <v>95</v>
      </c>
      <c r="T101" s="674" t="str">
        <f ca="1">IFERROR(INDEX(('２個別表'!$Q$11:$Q$510,'２個別表'!EO$11:EO$510),MATCH($B101,'２個別表'!$Q$11:$Q$510,0),1,2),"")</f>
        <v/>
      </c>
      <c r="U101" s="674" t="str">
        <f ca="1">IFERROR(INDEX(('２個別表'!$Q$11:$Q$510,'２個別表'!EP$11:EP$510),MATCH($B101,'２個別表'!$Q$11:$Q$510,0),1,2),"")</f>
        <v/>
      </c>
    </row>
    <row r="102" spans="2:21" ht="31.5" hidden="1" customHeight="1">
      <c r="B102" s="689" t="str">
        <f ca="1">IFERROR(MATCH(ROW()-6,'２個別表'!$FI$11:$FI$510,0),"")</f>
        <v/>
      </c>
      <c r="C102" s="689" t="str">
        <f ca="1">IFERROR(INDEX(('２個別表'!$Q$11:$Q$510,'２個別表'!R$11:R$510),MATCH($B102,'２個別表'!$Q$11:$Q$510,0),1,2),"")</f>
        <v/>
      </c>
      <c r="D102" s="689" t="str">
        <f ca="1">IFERROR(INDEX(('２個別表'!$Q$11:$Q$510,'２個別表'!S$11:S$510),MATCH($B102,'２個別表'!$Q$11:$Q$510,0),1,2),"")</f>
        <v/>
      </c>
      <c r="E102" s="689" t="str">
        <f ca="1">IFERROR(INDEX(('２個別表'!$Q$11:$Q$510,'２個別表'!T$11:T$510),MATCH($B102,'２個別表'!$Q$11:$Q$510,0),1,2),"")</f>
        <v/>
      </c>
      <c r="F102" s="689" t="str">
        <f ca="1">IFERROR(INDEX(('２個別表'!$Q$11:$Q$510,'２個別表'!Y$11:Y$510),MATCH($B102,'２個別表'!$Q$11:$Q$510,0),1,2),"")</f>
        <v/>
      </c>
      <c r="G102" s="685" t="str">
        <f ca="1">IFERROR(INDEX(('２個別表'!$Q$11:$Q$510,'２個別表'!Z$11:Z$510),MATCH($B102,'２個別表'!$Q$11:$Q$510,0),1,2),"")</f>
        <v/>
      </c>
      <c r="H102" s="685" t="str" cm="1">
        <f t="array" aca="1" ref="H102" ca="1">IFERROR(IF(INDIRECT("'("&amp;T102&amp;")'!AE"&amp;5)="","",INDIRECT("'("&amp;T102&amp;")'!AE"&amp;5)),"")</f>
        <v/>
      </c>
      <c r="I102" s="688" t="str">
        <f ca="1">IFERROR(INDEX(('２個別表'!$Q$11:$Q$510,'２個別表'!AT$11:AT$510),MATCH($B102,'２個別表'!$Q$11:$Q$510,0),1,2),"")</f>
        <v/>
      </c>
      <c r="J102" s="675" t="str">
        <f t="shared" ca="1" si="4"/>
        <v/>
      </c>
      <c r="K102" s="676" t="str">
        <f ca="1">IFERROR(IF(J102="■",INDEX(('２個別表'!$Q$11:$Q$510,'２個別表'!BW$11:BW$510),MATCH($B102,'２個別表'!$Q$11:$Q$510,0),1,2),""),"")</f>
        <v/>
      </c>
      <c r="L102" s="683" t="str">
        <f ca="1">IFERROR(IF(J102="■",INDEX(('２個別表'!$Q$11:$Q$510,'２個別表'!BX$11:BX$510),MATCH($B102,'２個別表'!$Q$11:$Q$510,0),1,2),""),"")</f>
        <v/>
      </c>
      <c r="M102" s="684" t="str">
        <f t="shared" ca="1" si="5"/>
        <v/>
      </c>
      <c r="N102" s="677" t="str">
        <f t="shared" ca="1" si="6"/>
        <v/>
      </c>
      <c r="O102" s="676" t="str">
        <f ca="1">IFERROR(IF(N102="■",INDEX(('２個別表'!$Q$11:$Q$510,'２個別表'!BW$11:BW$510),MATCH($B102,'２個別表'!$Q$11:$Q$510,0),1,2),""),"")</f>
        <v/>
      </c>
      <c r="P102" s="683" t="str">
        <f ca="1">IFERROR(IF(N102="■",INDEX(('２個別表'!$Q$11:$Q$510,'２個別表'!BX$11:BX$510),MATCH($B102,'２個別表'!$Q$11:$Q$510,0),1,2),""),"")</f>
        <v/>
      </c>
      <c r="Q102" s="682" t="str">
        <f t="shared" ca="1" si="7"/>
        <v/>
      </c>
      <c r="S102" s="674">
        <v>96</v>
      </c>
      <c r="T102" s="674" t="str">
        <f ca="1">IFERROR(INDEX(('２個別表'!$Q$11:$Q$510,'２個別表'!EO$11:EO$510),MATCH($B102,'２個別表'!$Q$11:$Q$510,0),1,2),"")</f>
        <v/>
      </c>
      <c r="U102" s="674" t="str">
        <f ca="1">IFERROR(INDEX(('２個別表'!$Q$11:$Q$510,'２個別表'!EP$11:EP$510),MATCH($B102,'２個別表'!$Q$11:$Q$510,0),1,2),"")</f>
        <v/>
      </c>
    </row>
    <row r="103" spans="2:21" ht="31.5" hidden="1" customHeight="1">
      <c r="B103" s="689" t="str">
        <f ca="1">IFERROR(MATCH(ROW()-6,'２個別表'!$FI$11:$FI$510,0),"")</f>
        <v/>
      </c>
      <c r="C103" s="689" t="str">
        <f ca="1">IFERROR(INDEX(('２個別表'!$Q$11:$Q$510,'２個別表'!R$11:R$510),MATCH($B103,'２個別表'!$Q$11:$Q$510,0),1,2),"")</f>
        <v/>
      </c>
      <c r="D103" s="689" t="str">
        <f ca="1">IFERROR(INDEX(('２個別表'!$Q$11:$Q$510,'２個別表'!S$11:S$510),MATCH($B103,'２個別表'!$Q$11:$Q$510,0),1,2),"")</f>
        <v/>
      </c>
      <c r="E103" s="689" t="str">
        <f ca="1">IFERROR(INDEX(('２個別表'!$Q$11:$Q$510,'２個別表'!T$11:T$510),MATCH($B103,'２個別表'!$Q$11:$Q$510,0),1,2),"")</f>
        <v/>
      </c>
      <c r="F103" s="689" t="str">
        <f ca="1">IFERROR(INDEX(('２個別表'!$Q$11:$Q$510,'２個別表'!Y$11:Y$510),MATCH($B103,'２個別表'!$Q$11:$Q$510,0),1,2),"")</f>
        <v/>
      </c>
      <c r="G103" s="685" t="str">
        <f ca="1">IFERROR(INDEX(('２個別表'!$Q$11:$Q$510,'２個別表'!Z$11:Z$510),MATCH($B103,'２個別表'!$Q$11:$Q$510,0),1,2),"")</f>
        <v/>
      </c>
      <c r="H103" s="685" t="str" cm="1">
        <f t="array" aca="1" ref="H103" ca="1">IFERROR(IF(INDIRECT("'("&amp;T103&amp;")'!AE"&amp;5)="","",INDIRECT("'("&amp;T103&amp;")'!AE"&amp;5)),"")</f>
        <v/>
      </c>
      <c r="I103" s="688" t="str">
        <f ca="1">IFERROR(INDEX(('２個別表'!$Q$11:$Q$510,'２個別表'!AT$11:AT$510),MATCH($B103,'２個別表'!$Q$11:$Q$510,0),1,2),"")</f>
        <v/>
      </c>
      <c r="J103" s="675" t="str">
        <f t="shared" ca="1" si="4"/>
        <v/>
      </c>
      <c r="K103" s="676" t="str">
        <f ca="1">IFERROR(IF(J103="■",INDEX(('２個別表'!$Q$11:$Q$510,'２個別表'!BW$11:BW$510),MATCH($B103,'２個別表'!$Q$11:$Q$510,0),1,2),""),"")</f>
        <v/>
      </c>
      <c r="L103" s="683" t="str">
        <f ca="1">IFERROR(IF(J103="■",INDEX(('２個別表'!$Q$11:$Q$510,'２個別表'!BX$11:BX$510),MATCH($B103,'２個別表'!$Q$11:$Q$510,0),1,2),""),"")</f>
        <v/>
      </c>
      <c r="M103" s="684" t="str">
        <f t="shared" ca="1" si="5"/>
        <v/>
      </c>
      <c r="N103" s="677" t="str">
        <f t="shared" ca="1" si="6"/>
        <v/>
      </c>
      <c r="O103" s="676" t="str">
        <f ca="1">IFERROR(IF(N103="■",INDEX(('２個別表'!$Q$11:$Q$510,'２個別表'!BW$11:BW$510),MATCH($B103,'２個別表'!$Q$11:$Q$510,0),1,2),""),"")</f>
        <v/>
      </c>
      <c r="P103" s="683" t="str">
        <f ca="1">IFERROR(IF(N103="■",INDEX(('２個別表'!$Q$11:$Q$510,'２個別表'!BX$11:BX$510),MATCH($B103,'２個別表'!$Q$11:$Q$510,0),1,2),""),"")</f>
        <v/>
      </c>
      <c r="Q103" s="682" t="str">
        <f t="shared" ca="1" si="7"/>
        <v/>
      </c>
      <c r="S103" s="674">
        <v>97</v>
      </c>
      <c r="T103" s="674" t="str">
        <f ca="1">IFERROR(INDEX(('２個別表'!$Q$11:$Q$510,'２個別表'!EO$11:EO$510),MATCH($B103,'２個別表'!$Q$11:$Q$510,0),1,2),"")</f>
        <v/>
      </c>
      <c r="U103" s="674" t="str">
        <f ca="1">IFERROR(INDEX(('２個別表'!$Q$11:$Q$510,'２個別表'!EP$11:EP$510),MATCH($B103,'２個別表'!$Q$11:$Q$510,0),1,2),"")</f>
        <v/>
      </c>
    </row>
    <row r="104" spans="2:21" ht="31.5" hidden="1" customHeight="1">
      <c r="B104" s="689" t="str">
        <f ca="1">IFERROR(MATCH(ROW()-6,'２個別表'!$FI$11:$FI$510,0),"")</f>
        <v/>
      </c>
      <c r="C104" s="689" t="str">
        <f ca="1">IFERROR(INDEX(('２個別表'!$Q$11:$Q$510,'２個別表'!R$11:R$510),MATCH($B104,'２個別表'!$Q$11:$Q$510,0),1,2),"")</f>
        <v/>
      </c>
      <c r="D104" s="689" t="str">
        <f ca="1">IFERROR(INDEX(('２個別表'!$Q$11:$Q$510,'２個別表'!S$11:S$510),MATCH($B104,'２個別表'!$Q$11:$Q$510,0),1,2),"")</f>
        <v/>
      </c>
      <c r="E104" s="689" t="str">
        <f ca="1">IFERROR(INDEX(('２個別表'!$Q$11:$Q$510,'２個別表'!T$11:T$510),MATCH($B104,'２個別表'!$Q$11:$Q$510,0),1,2),"")</f>
        <v/>
      </c>
      <c r="F104" s="689" t="str">
        <f ca="1">IFERROR(INDEX(('２個別表'!$Q$11:$Q$510,'２個別表'!Y$11:Y$510),MATCH($B104,'２個別表'!$Q$11:$Q$510,0),1,2),"")</f>
        <v/>
      </c>
      <c r="G104" s="685" t="str">
        <f ca="1">IFERROR(INDEX(('２個別表'!$Q$11:$Q$510,'２個別表'!Z$11:Z$510),MATCH($B104,'２個別表'!$Q$11:$Q$510,0),1,2),"")</f>
        <v/>
      </c>
      <c r="H104" s="685" t="str" cm="1">
        <f t="array" aca="1" ref="H104" ca="1">IFERROR(IF(INDIRECT("'("&amp;T104&amp;")'!AE"&amp;5)="","",INDIRECT("'("&amp;T104&amp;")'!AE"&amp;5)),"")</f>
        <v/>
      </c>
      <c r="I104" s="688" t="str">
        <f ca="1">IFERROR(INDEX(('２個別表'!$Q$11:$Q$510,'２個別表'!AT$11:AT$510),MATCH($B104,'２個別表'!$Q$11:$Q$510,0),1,2),"")</f>
        <v/>
      </c>
      <c r="J104" s="675" t="str">
        <f t="shared" ca="1" si="4"/>
        <v/>
      </c>
      <c r="K104" s="676" t="str">
        <f ca="1">IFERROR(IF(J104="■",INDEX(('２個別表'!$Q$11:$Q$510,'２個別表'!BW$11:BW$510),MATCH($B104,'２個別表'!$Q$11:$Q$510,0),1,2),""),"")</f>
        <v/>
      </c>
      <c r="L104" s="683" t="str">
        <f ca="1">IFERROR(IF(J104="■",INDEX(('２個別表'!$Q$11:$Q$510,'２個別表'!BX$11:BX$510),MATCH($B104,'２個別表'!$Q$11:$Q$510,0),1,2),""),"")</f>
        <v/>
      </c>
      <c r="M104" s="684" t="str">
        <f t="shared" ca="1" si="5"/>
        <v/>
      </c>
      <c r="N104" s="677" t="str">
        <f t="shared" ca="1" si="6"/>
        <v/>
      </c>
      <c r="O104" s="676" t="str">
        <f ca="1">IFERROR(IF(N104="■",INDEX(('２個別表'!$Q$11:$Q$510,'２個別表'!BW$11:BW$510),MATCH($B104,'２個別表'!$Q$11:$Q$510,0),1,2),""),"")</f>
        <v/>
      </c>
      <c r="P104" s="683" t="str">
        <f ca="1">IFERROR(IF(N104="■",INDEX(('２個別表'!$Q$11:$Q$510,'２個別表'!BX$11:BX$510),MATCH($B104,'２個別表'!$Q$11:$Q$510,0),1,2),""),"")</f>
        <v/>
      </c>
      <c r="Q104" s="682" t="str">
        <f t="shared" ca="1" si="7"/>
        <v/>
      </c>
      <c r="S104" s="674">
        <v>98</v>
      </c>
      <c r="T104" s="674" t="str">
        <f ca="1">IFERROR(INDEX(('２個別表'!$Q$11:$Q$510,'２個別表'!EO$11:EO$510),MATCH($B104,'２個別表'!$Q$11:$Q$510,0),1,2),"")</f>
        <v/>
      </c>
      <c r="U104" s="674" t="str">
        <f ca="1">IFERROR(INDEX(('２個別表'!$Q$11:$Q$510,'２個別表'!EP$11:EP$510),MATCH($B104,'２個別表'!$Q$11:$Q$510,0),1,2),"")</f>
        <v/>
      </c>
    </row>
    <row r="105" spans="2:21" ht="31.5" hidden="1" customHeight="1">
      <c r="B105" s="689" t="str">
        <f ca="1">IFERROR(MATCH(ROW()-6,'２個別表'!$FI$11:$FI$510,0),"")</f>
        <v/>
      </c>
      <c r="C105" s="689" t="str">
        <f ca="1">IFERROR(INDEX(('２個別表'!$Q$11:$Q$510,'２個別表'!R$11:R$510),MATCH($B105,'２個別表'!$Q$11:$Q$510,0),1,2),"")</f>
        <v/>
      </c>
      <c r="D105" s="689" t="str">
        <f ca="1">IFERROR(INDEX(('２個別表'!$Q$11:$Q$510,'２個別表'!S$11:S$510),MATCH($B105,'２個別表'!$Q$11:$Q$510,0),1,2),"")</f>
        <v/>
      </c>
      <c r="E105" s="689" t="str">
        <f ca="1">IFERROR(INDEX(('２個別表'!$Q$11:$Q$510,'２個別表'!T$11:T$510),MATCH($B105,'２個別表'!$Q$11:$Q$510,0),1,2),"")</f>
        <v/>
      </c>
      <c r="F105" s="689" t="str">
        <f ca="1">IFERROR(INDEX(('２個別表'!$Q$11:$Q$510,'２個別表'!Y$11:Y$510),MATCH($B105,'２個別表'!$Q$11:$Q$510,0),1,2),"")</f>
        <v/>
      </c>
      <c r="G105" s="685" t="str">
        <f ca="1">IFERROR(INDEX(('２個別表'!$Q$11:$Q$510,'２個別表'!Z$11:Z$510),MATCH($B105,'２個別表'!$Q$11:$Q$510,0),1,2),"")</f>
        <v/>
      </c>
      <c r="H105" s="685" t="str" cm="1">
        <f t="array" aca="1" ref="H105" ca="1">IFERROR(IF(INDIRECT("'("&amp;T105&amp;")'!AE"&amp;5)="","",INDIRECT("'("&amp;T105&amp;")'!AE"&amp;5)),"")</f>
        <v/>
      </c>
      <c r="I105" s="688" t="str">
        <f ca="1">IFERROR(INDEX(('２個別表'!$Q$11:$Q$510,'２個別表'!AT$11:AT$510),MATCH($B105,'２個別表'!$Q$11:$Q$510,0),1,2),"")</f>
        <v/>
      </c>
      <c r="J105" s="675" t="str">
        <f t="shared" ca="1" si="4"/>
        <v/>
      </c>
      <c r="K105" s="676" t="str">
        <f ca="1">IFERROR(IF(J105="■",INDEX(('２個別表'!$Q$11:$Q$510,'２個別表'!BW$11:BW$510),MATCH($B105,'２個別表'!$Q$11:$Q$510,0),1,2),""),"")</f>
        <v/>
      </c>
      <c r="L105" s="683" t="str">
        <f ca="1">IFERROR(IF(J105="■",INDEX(('２個別表'!$Q$11:$Q$510,'２個別表'!BX$11:BX$510),MATCH($B105,'２個別表'!$Q$11:$Q$510,0),1,2),""),"")</f>
        <v/>
      </c>
      <c r="M105" s="684" t="str">
        <f t="shared" ca="1" si="5"/>
        <v/>
      </c>
      <c r="N105" s="677" t="str">
        <f t="shared" ca="1" si="6"/>
        <v/>
      </c>
      <c r="O105" s="676" t="str">
        <f ca="1">IFERROR(IF(N105="■",INDEX(('２個別表'!$Q$11:$Q$510,'２個別表'!BW$11:BW$510),MATCH($B105,'２個別表'!$Q$11:$Q$510,0),1,2),""),"")</f>
        <v/>
      </c>
      <c r="P105" s="683" t="str">
        <f ca="1">IFERROR(IF(N105="■",INDEX(('２個別表'!$Q$11:$Q$510,'２個別表'!BX$11:BX$510),MATCH($B105,'２個別表'!$Q$11:$Q$510,0),1,2),""),"")</f>
        <v/>
      </c>
      <c r="Q105" s="682" t="str">
        <f t="shared" ca="1" si="7"/>
        <v/>
      </c>
      <c r="S105" s="674">
        <v>99</v>
      </c>
      <c r="T105" s="674" t="str">
        <f ca="1">IFERROR(INDEX(('２個別表'!$Q$11:$Q$510,'２個別表'!EO$11:EO$510),MATCH($B105,'２個別表'!$Q$11:$Q$510,0),1,2),"")</f>
        <v/>
      </c>
      <c r="U105" s="674" t="str">
        <f ca="1">IFERROR(INDEX(('２個別表'!$Q$11:$Q$510,'２個別表'!EP$11:EP$510),MATCH($B105,'２個別表'!$Q$11:$Q$510,0),1,2),"")</f>
        <v/>
      </c>
    </row>
    <row r="106" spans="2:21" ht="31.5" hidden="1" customHeight="1" thickBot="1">
      <c r="B106" s="681" t="str">
        <f ca="1">IFERROR(MATCH(ROW()-6,'２個別表'!$FI$11:$FI$510,0),"")</f>
        <v/>
      </c>
      <c r="C106" s="681" t="str">
        <f ca="1">IFERROR(INDEX(('２個別表'!$Q$11:$Q$510,'２個別表'!R$11:R$510),MATCH($B106,'２個別表'!$Q$11:$Q$510,0),1,2),"")</f>
        <v/>
      </c>
      <c r="D106" s="681" t="str">
        <f ca="1">IFERROR(INDEX(('２個別表'!$Q$11:$Q$510,'２個別表'!S$11:S$510),MATCH($B106,'２個別表'!$Q$11:$Q$510,0),1,2),"")</f>
        <v/>
      </c>
      <c r="E106" s="681" t="str">
        <f ca="1">IFERROR(INDEX(('２個別表'!$Q$11:$Q$510,'２個別表'!T$11:T$510),MATCH($B106,'２個別表'!$Q$11:$Q$510,0),1,2),"")</f>
        <v/>
      </c>
      <c r="F106" s="681" t="str">
        <f ca="1">IFERROR(INDEX(('２個別表'!$Q$11:$Q$510,'２個別表'!Y$11:Y$510),MATCH($B106,'２個別表'!$Q$11:$Q$510,0),1,2),"")</f>
        <v/>
      </c>
      <c r="G106" s="681" t="str">
        <f ca="1">IFERROR(INDEX(('２個別表'!$Q$11:$Q$510,'２個別表'!Z$11:Z$510),MATCH($B106,'２個別表'!$Q$11:$Q$510,0),1,2),"")</f>
        <v/>
      </c>
      <c r="H106" s="681" t="str" cm="1">
        <f t="array" aca="1" ref="H106" ca="1">IFERROR(IF(INDIRECT("'("&amp;T106&amp;")'!AE"&amp;5)="","",INDIRECT("'("&amp;T106&amp;")'!AE"&amp;5)),"")</f>
        <v/>
      </c>
      <c r="I106" s="962" t="str">
        <f ca="1">IFERROR(INDEX(('２個別表'!$Q$11:$Q$510,'２個別表'!AT$11:AT$510),MATCH($B106,'２個別表'!$Q$11:$Q$510,0),1,2),"")</f>
        <v/>
      </c>
      <c r="J106" s="963" t="str">
        <f t="shared" ca="1" si="4"/>
        <v/>
      </c>
      <c r="K106" s="964" t="str">
        <f ca="1">IFERROR(IF(J106="■",INDEX(('２個別表'!$Q$11:$Q$510,'２個別表'!BW$11:BW$510),MATCH($B106,'２個別表'!$Q$11:$Q$510,0),1,2),""),"")</f>
        <v/>
      </c>
      <c r="L106" s="679" t="str">
        <f ca="1">IFERROR(IF(J106="■",INDEX(('２個別表'!$Q$11:$Q$510,'２個別表'!BX$11:BX$510),MATCH($B106,'２個別表'!$Q$11:$Q$510,0),1,2),""),"")</f>
        <v/>
      </c>
      <c r="M106" s="680" t="str">
        <f t="shared" ca="1" si="5"/>
        <v/>
      </c>
      <c r="N106" s="965" t="str">
        <f t="shared" ca="1" si="6"/>
        <v/>
      </c>
      <c r="O106" s="964" t="str">
        <f ca="1">IFERROR(IF(N106="■",INDEX(('２個別表'!$Q$11:$Q$510,'２個別表'!BW$11:BW$510),MATCH($B106,'２個別表'!$Q$11:$Q$510,0),1,2),""),"")</f>
        <v/>
      </c>
      <c r="P106" s="679" t="str">
        <f ca="1">IFERROR(IF(N106="■",INDEX(('２個別表'!$Q$11:$Q$510,'２個別表'!BX$11:BX$510),MATCH($B106,'２個別表'!$Q$11:$Q$510,0),1,2),""),"")</f>
        <v/>
      </c>
      <c r="Q106" s="678" t="str">
        <f t="shared" ca="1" si="7"/>
        <v/>
      </c>
      <c r="S106" s="674">
        <v>100</v>
      </c>
      <c r="T106" s="674" t="str">
        <f ca="1">IFERROR(INDEX(('２個別表'!$Q$11:$Q$510,'２個別表'!EO$11:EO$510),MATCH($B106,'２個別表'!$Q$11:$Q$510,0),1,2),"")</f>
        <v/>
      </c>
      <c r="U106" s="674" t="str">
        <f ca="1">IFERROR(INDEX(('２個別表'!$Q$11:$Q$510,'２個別表'!EP$11:EP$510),MATCH($B106,'２個別表'!$Q$11:$Q$510,0),1,2),"")</f>
        <v/>
      </c>
    </row>
    <row r="107" spans="2:21" ht="31.5" customHeight="1" thickTop="1">
      <c r="B107" s="966"/>
      <c r="C107" s="966"/>
      <c r="D107" s="966"/>
      <c r="E107" s="966"/>
      <c r="F107" s="966"/>
      <c r="G107" s="966"/>
      <c r="H107" s="966"/>
      <c r="I107" s="967"/>
      <c r="J107" s="968"/>
      <c r="K107" s="969">
        <f ca="1">SUBTOTAL(9,K7:K106)</f>
        <v>0</v>
      </c>
      <c r="L107" s="970">
        <f ca="1">SUBTOTAL(9,L7:L106)</f>
        <v>0</v>
      </c>
      <c r="M107" s="971">
        <f ca="1">SUBTOTAL(9,M7:M106)</f>
        <v>0</v>
      </c>
      <c r="N107" s="972"/>
      <c r="O107" s="969">
        <f ca="1">SUBTOTAL(9,O7:O106)</f>
        <v>0</v>
      </c>
      <c r="P107" s="970">
        <f ca="1">SUBTOTAL(9,P7:P106)</f>
        <v>0</v>
      </c>
      <c r="Q107" s="968">
        <f ca="1">SUBTOTAL(9,Q7:Q106)</f>
        <v>0</v>
      </c>
      <c r="R107" s="673" t="s">
        <v>8421</v>
      </c>
    </row>
  </sheetData>
  <mergeCells count="11">
    <mergeCell ref="N3:Q3"/>
    <mergeCell ref="G3:G5"/>
    <mergeCell ref="H3:H5"/>
    <mergeCell ref="I3:I5"/>
    <mergeCell ref="J3:M3"/>
    <mergeCell ref="F3:F5"/>
    <mergeCell ref="B1:E1"/>
    <mergeCell ref="B3:B5"/>
    <mergeCell ref="C3:C5"/>
    <mergeCell ref="D3:D5"/>
    <mergeCell ref="E3:E5"/>
  </mergeCells>
  <phoneticPr fontId="30"/>
  <pageMargins left="0.7" right="0.7" top="0.75" bottom="0.75" header="0.3" footer="0.3"/>
  <pageSetup paperSize="9"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309"/>
  <sheetViews>
    <sheetView view="pageBreakPreview" topLeftCell="A10" zoomScale="85" zoomScaleNormal="100" zoomScaleSheetLayoutView="85" workbookViewId="0">
      <selection activeCell="S26" sqref="S26"/>
    </sheetView>
  </sheetViews>
  <sheetFormatPr defaultColWidth="2.5" defaultRowHeight="13.5" customHeight="1"/>
  <cols>
    <col min="1" max="1" width="2.5" style="654" customWidth="1"/>
    <col min="2" max="2" width="2.5" style="654"/>
    <col min="3" max="4" width="2.75" style="648" bestFit="1" customWidth="1"/>
    <col min="5" max="40" width="2.5" style="648"/>
    <col min="41" max="42" width="3.875" style="648" customWidth="1"/>
    <col min="43" max="43" width="3.875" style="648" hidden="1" customWidth="1"/>
    <col min="44" max="44" width="3.875" style="648" customWidth="1"/>
    <col min="45" max="45" width="21.375" style="648" customWidth="1"/>
    <col min="46" max="46" width="10.5" style="648" customWidth="1"/>
    <col min="47" max="47" width="10" style="648" customWidth="1"/>
    <col min="48" max="16384" width="2.5" style="648"/>
  </cols>
  <sheetData>
    <row r="1" spans="3:45" ht="13.5" customHeight="1">
      <c r="AL1" s="1828" t="s">
        <v>8301</v>
      </c>
      <c r="AM1" s="1828"/>
      <c r="AN1" s="1828"/>
      <c r="AO1" s="667" t="str">
        <f>IFERROR(SMALL($AR$9:$AR$19,1),"")</f>
        <v/>
      </c>
    </row>
    <row r="2" spans="3:45" ht="13.5" customHeight="1">
      <c r="C2" s="648" t="s">
        <v>8352</v>
      </c>
      <c r="AL2" s="1828" t="s">
        <v>8302</v>
      </c>
      <c r="AM2" s="1828"/>
      <c r="AN2" s="1828"/>
      <c r="AO2" s="667" t="str">
        <f>IF(AO1="","",IF(COUNTIF($AR$9:$AR$13,AO1)&gt;0,"○",""))</f>
        <v/>
      </c>
    </row>
    <row r="3" spans="3:45" ht="13.5" customHeight="1">
      <c r="AL3" s="1828" t="s">
        <v>573</v>
      </c>
      <c r="AM3" s="1828"/>
      <c r="AN3" s="1828"/>
      <c r="AO3" s="667" t="str">
        <f>IF(AO1="","",IF(COUNTIF($AR$15:$AR$19,AO1)&gt;0,"○",""))</f>
        <v/>
      </c>
    </row>
    <row r="4" spans="3:45" ht="13.5" customHeight="1">
      <c r="AS4" s="653"/>
    </row>
    <row r="5" spans="3:45" ht="17.25" customHeight="1">
      <c r="T5" s="649" t="s">
        <v>8300</v>
      </c>
    </row>
    <row r="6" spans="3:45" ht="13.5" customHeight="1" thickBot="1">
      <c r="T6" s="649"/>
    </row>
    <row r="7" spans="3:45" ht="13.5" customHeight="1" thickBot="1">
      <c r="AP7" s="668"/>
      <c r="AQ7" s="655"/>
      <c r="AR7" s="656" t="s">
        <v>8304</v>
      </c>
    </row>
    <row r="8" spans="3:45" ht="13.5" customHeight="1" thickBot="1"/>
    <row r="9" spans="3:45" ht="13.5" customHeight="1" thickBot="1">
      <c r="E9" s="650" t="s">
        <v>8299</v>
      </c>
      <c r="F9" s="650"/>
      <c r="G9" s="650"/>
      <c r="H9" s="650"/>
      <c r="I9" s="650"/>
      <c r="J9" s="650"/>
      <c r="K9" s="1820" t="str" cm="1">
        <f t="array" aca="1" ref="K9" ca="1">IFERROR(INDIRECT("'("&amp;$AP$7&amp;")'!N"&amp;5),"")</f>
        <v/>
      </c>
      <c r="L9" s="1820"/>
      <c r="M9" s="1820"/>
      <c r="N9" s="1820"/>
      <c r="O9" s="1820"/>
      <c r="P9" s="1820"/>
      <c r="Q9" s="1820"/>
      <c r="R9" s="1820"/>
      <c r="S9" s="1820"/>
      <c r="T9" s="1820"/>
      <c r="U9" s="1820"/>
      <c r="V9" s="1820"/>
      <c r="W9" s="1820"/>
      <c r="X9" s="1820"/>
      <c r="AQ9" s="657" t="s">
        <v>8302</v>
      </c>
      <c r="AR9" s="669"/>
    </row>
    <row r="10" spans="3:45" ht="13.5" customHeight="1" thickBot="1">
      <c r="AQ10" s="657" t="s">
        <v>8302</v>
      </c>
      <c r="AR10" s="669"/>
    </row>
    <row r="11" spans="3:45" ht="13.5" customHeight="1" thickBot="1">
      <c r="E11" s="650" t="s">
        <v>8298</v>
      </c>
      <c r="F11" s="650"/>
      <c r="G11" s="650"/>
      <c r="H11" s="650"/>
      <c r="I11" s="650"/>
      <c r="J11" s="650"/>
      <c r="K11" s="650"/>
      <c r="L11" s="650"/>
      <c r="M11" s="650"/>
      <c r="N11" s="650"/>
      <c r="O11" s="650"/>
      <c r="P11" s="1820" t="str" cm="1">
        <f t="array" aca="1" ref="P11" ca="1">IFERROR(IF(INDIRECT("'("&amp;$AP$7&amp;")'!AE"&amp;5)="","",INDIRECT("'("&amp;$AP$7&amp;")'!AE"&amp;5)),"")</f>
        <v/>
      </c>
      <c r="Q11" s="1820"/>
      <c r="R11" s="1820"/>
      <c r="S11" s="1820"/>
      <c r="T11" s="1820"/>
      <c r="U11" s="1820"/>
      <c r="V11" s="1820"/>
      <c r="W11" s="1820"/>
      <c r="X11" s="1820"/>
      <c r="AQ11" s="657" t="s">
        <v>8302</v>
      </c>
      <c r="AR11" s="669"/>
      <c r="AS11" s="658" t="s">
        <v>8305</v>
      </c>
    </row>
    <row r="12" spans="3:45" ht="13.5" customHeight="1" thickBot="1">
      <c r="AQ12" s="657" t="s">
        <v>8302</v>
      </c>
      <c r="AR12" s="669"/>
    </row>
    <row r="13" spans="3:45" ht="13.5" customHeight="1" thickBot="1">
      <c r="AQ13" s="657" t="s">
        <v>8302</v>
      </c>
      <c r="AR13" s="669"/>
    </row>
    <row r="14" spans="3:45" ht="13.5" customHeight="1" thickBot="1">
      <c r="AQ14" s="659"/>
    </row>
    <row r="15" spans="3:45" ht="13.5" customHeight="1" thickBot="1">
      <c r="D15" s="648" t="s">
        <v>8295</v>
      </c>
      <c r="AQ15" s="660" t="s">
        <v>573</v>
      </c>
      <c r="AR15" s="670"/>
    </row>
    <row r="16" spans="3:45" ht="13.5" customHeight="1" thickBot="1">
      <c r="AQ16" s="660"/>
      <c r="AR16" s="670"/>
    </row>
    <row r="17" spans="3:47" ht="13.5" customHeight="1" thickBot="1">
      <c r="AQ17" s="660" t="s">
        <v>573</v>
      </c>
      <c r="AR17" s="670"/>
      <c r="AS17" s="661" t="s">
        <v>8306</v>
      </c>
    </row>
    <row r="18" spans="3:47" ht="13.5" customHeight="1" thickBot="1">
      <c r="S18" s="1820" t="str" cm="1">
        <f t="array" ref="S18">IF(AO1="","",INDEX('２個別表'!$Y$11:$Y$510,MATCH(K9&amp;AO1,'２個別表'!$Z$11:$Z$510&amp;'２個別表'!$EP$11:$EP$510,0),1))</f>
        <v/>
      </c>
      <c r="T18" s="1820"/>
      <c r="U18" s="1820"/>
      <c r="V18" s="1820"/>
      <c r="W18" s="1820"/>
      <c r="X18" s="1820"/>
      <c r="Y18" s="1820"/>
      <c r="Z18" s="1820"/>
      <c r="AA18" s="1820"/>
      <c r="AB18" s="1820"/>
      <c r="AC18" s="1820"/>
      <c r="AD18" s="1820"/>
      <c r="AQ18" s="660" t="s">
        <v>573</v>
      </c>
      <c r="AR18" s="670"/>
    </row>
    <row r="19" spans="3:47" ht="13.5" customHeight="1" thickBot="1">
      <c r="S19" s="1823" t="str" cm="1">
        <f t="array" ref="S19">IF(AO1="","",INDEX('２個別表'!$AT$11:$AT$510,MATCH(K9&amp;AO1,'２個別表'!$Z$11:$Z$510&amp;'２個別表'!$EP$11:$EP$510,0),1))</f>
        <v/>
      </c>
      <c r="T19" s="1823"/>
      <c r="U19" s="1823"/>
      <c r="V19" s="1823"/>
      <c r="W19" s="1823"/>
      <c r="X19" s="1823"/>
      <c r="Y19" s="1823"/>
      <c r="Z19" s="1823"/>
      <c r="AA19" s="1823"/>
      <c r="AB19" s="1823"/>
      <c r="AC19" s="1823"/>
      <c r="AD19" s="1823"/>
      <c r="AQ19" s="660" t="s">
        <v>573</v>
      </c>
      <c r="AR19" s="670"/>
    </row>
    <row r="20" spans="3:47" ht="13.5" customHeight="1">
      <c r="S20" s="1824"/>
      <c r="T20" s="1824"/>
      <c r="U20" s="1824"/>
      <c r="V20" s="1824"/>
      <c r="W20" s="1824"/>
      <c r="X20" s="1824"/>
      <c r="Y20" s="1824"/>
      <c r="Z20" s="1824"/>
      <c r="AA20" s="1824"/>
      <c r="AB20" s="1824"/>
      <c r="AC20" s="1824"/>
      <c r="AD20" s="1824"/>
      <c r="AQ20" s="660" t="s">
        <v>573</v>
      </c>
    </row>
    <row r="21" spans="3:47" ht="13.5" customHeight="1">
      <c r="S21" s="1824"/>
      <c r="T21" s="1824"/>
      <c r="U21" s="1824"/>
      <c r="V21" s="1824"/>
      <c r="W21" s="1824"/>
      <c r="X21" s="1824"/>
      <c r="Y21" s="1824"/>
      <c r="Z21" s="1824"/>
      <c r="AA21" s="1824"/>
      <c r="AB21" s="1824"/>
      <c r="AC21" s="1824"/>
      <c r="AD21" s="1824"/>
    </row>
    <row r="22" spans="3:47" ht="13.5" customHeight="1">
      <c r="C22" s="651" t="s">
        <v>8294</v>
      </c>
      <c r="D22" s="651"/>
      <c r="E22" s="651" t="s">
        <v>8293</v>
      </c>
      <c r="AR22" s="1815"/>
      <c r="AS22" s="1815" t="s">
        <v>560</v>
      </c>
      <c r="AT22" s="1815" t="s">
        <v>8297</v>
      </c>
      <c r="AU22" s="1817" t="s">
        <v>8296</v>
      </c>
    </row>
    <row r="23" spans="3:47" ht="13.5" customHeight="1" thickBot="1">
      <c r="AR23" s="1816"/>
      <c r="AS23" s="1816"/>
      <c r="AT23" s="1816"/>
      <c r="AU23" s="1816"/>
    </row>
    <row r="24" spans="3:47" ht="13.5" customHeight="1" thickTop="1">
      <c r="AR24" s="662" t="str" cm="1">
        <f t="array" aca="1" ref="AR24" ca="1">IFERROR(INDIRECT("'("&amp;$AP$7&amp;")'!B"&amp;37+AR22),"")</f>
        <v/>
      </c>
      <c r="AS24" s="663" t="str" cm="1">
        <f t="array" aca="1" ref="AS24" ca="1">IFERROR(INDIRECT("'("&amp;$AP$7&amp;")'!E"&amp;36+AR24),"")</f>
        <v/>
      </c>
      <c r="AT24" s="663" t="str" cm="1">
        <f t="array" aca="1" ref="AT24" ca="1">IFERROR(INDIRECT("'("&amp;$AP$7&amp;")'!AD"&amp;36+AR24),"")</f>
        <v/>
      </c>
      <c r="AU24" s="663" t="str" cm="1">
        <f t="array" aca="1" ref="AU24" ca="1">IFERROR(INDIRECT("'("&amp;$AP$7&amp;")'!AM"&amp;36+AR24),"")</f>
        <v/>
      </c>
    </row>
    <row r="25" spans="3:47" ht="13.5" customHeight="1">
      <c r="S25" s="1818" t="str" cm="1">
        <f t="array" aca="1" ref="S25" ca="1">IFERROR(IF(AO2="○",INDIRECT("'("&amp;$AP$7&amp;")'!D"&amp;84+AO1),""),"")</f>
        <v/>
      </c>
      <c r="T25" s="1818"/>
      <c r="U25" s="1818"/>
      <c r="V25" s="1818"/>
      <c r="W25" s="1818"/>
      <c r="X25" s="1818"/>
      <c r="Y25" s="1818"/>
      <c r="Z25" s="1818"/>
      <c r="AA25" s="1818"/>
      <c r="AB25" s="1818"/>
      <c r="AC25" s="652"/>
      <c r="AD25" s="650" t="s">
        <v>652</v>
      </c>
      <c r="AE25" s="648" t="s">
        <v>8292</v>
      </c>
      <c r="AR25" s="664" t="str" cm="1">
        <f t="array" aca="1" ref="AR25" ca="1">IFERROR(INDIRECT("'("&amp;$AP$7&amp;")'!B"&amp;37+AR24),"")</f>
        <v/>
      </c>
      <c r="AS25" s="665" t="str" cm="1">
        <f t="array" aca="1" ref="AS25" ca="1">IFERROR(INDIRECT("'("&amp;$AP$7&amp;")'!E"&amp;36+AR25),"")</f>
        <v/>
      </c>
      <c r="AT25" s="665" t="str" cm="1">
        <f t="array" aca="1" ref="AT25" ca="1">IFERROR(INDIRECT("'("&amp;$AP$7&amp;")'!AD"&amp;36+AR25),"")</f>
        <v/>
      </c>
      <c r="AU25" s="665" t="str" cm="1">
        <f t="array" aca="1" ref="AU25" ca="1">IFERROR(INDIRECT("'("&amp;$AP$7&amp;")'!AM"&amp;36+AR25),"")</f>
        <v/>
      </c>
    </row>
    <row r="26" spans="3:47" ht="13.5" customHeight="1">
      <c r="AR26" s="664" t="str" cm="1">
        <f t="array" aca="1" ref="AR26" ca="1">IFERROR(INDIRECT("'("&amp;$AP$7&amp;")'!B"&amp;37+AR25),"")</f>
        <v/>
      </c>
      <c r="AS26" s="665" t="str" cm="1">
        <f t="array" aca="1" ref="AS26" ca="1">IFERROR(INDIRECT("'("&amp;$AP$7&amp;")'!E"&amp;36+AR26),"")</f>
        <v/>
      </c>
      <c r="AT26" s="665" t="str" cm="1">
        <f t="array" aca="1" ref="AT26" ca="1">IFERROR(INDIRECT("'("&amp;$AP$7&amp;")'!AD"&amp;36+AR26),"")</f>
        <v/>
      </c>
      <c r="AU26" s="665" t="str" cm="1">
        <f t="array" aca="1" ref="AU26" ca="1">IFERROR(INDIRECT("'("&amp;$AP$7&amp;")'!AM"&amp;36+AR26),"")</f>
        <v/>
      </c>
    </row>
    <row r="27" spans="3:47" ht="13.5" customHeight="1">
      <c r="AR27" s="664" t="str" cm="1">
        <f t="array" aca="1" ref="AR27" ca="1">IFERROR(INDIRECT("'("&amp;$AP$7&amp;")'!B"&amp;37+AR26),"")</f>
        <v/>
      </c>
      <c r="AS27" s="665" t="str" cm="1">
        <f t="array" aca="1" ref="AS27" ca="1">IFERROR(INDIRECT("'("&amp;$AP$7&amp;")'!E"&amp;36+AR27),"")</f>
        <v/>
      </c>
      <c r="AT27" s="665" t="str" cm="1">
        <f t="array" aca="1" ref="AT27" ca="1">IFERROR(INDIRECT("'("&amp;$AP$7&amp;")'!AD"&amp;36+AR27),"")</f>
        <v/>
      </c>
      <c r="AU27" s="665" t="str" cm="1">
        <f t="array" aca="1" ref="AU27" ca="1">IFERROR(INDIRECT("'("&amp;$AP$7&amp;")'!AM"&amp;36+AR27),"")</f>
        <v/>
      </c>
    </row>
    <row r="28" spans="3:47" ht="13.5" customHeight="1">
      <c r="D28" s="653" t="s">
        <v>8283</v>
      </c>
      <c r="F28" s="648" t="s">
        <v>8291</v>
      </c>
      <c r="AR28" s="664" t="str" cm="1">
        <f t="array" aca="1" ref="AR28" ca="1">IFERROR(INDIRECT("'("&amp;$AP$7&amp;")'!B"&amp;37+AR27),"")</f>
        <v/>
      </c>
      <c r="AS28" s="665" t="str" cm="1">
        <f t="array" aca="1" ref="AS28" ca="1">IFERROR(INDIRECT("'("&amp;$AP$7&amp;")'!E"&amp;36+AR28),"")</f>
        <v/>
      </c>
      <c r="AT28" s="665" t="str" cm="1">
        <f t="array" aca="1" ref="AT28" ca="1">IFERROR(INDIRECT("'("&amp;$AP$7&amp;")'!AD"&amp;36+AR28),"")</f>
        <v/>
      </c>
      <c r="AU28" s="665" t="str" cm="1">
        <f t="array" aca="1" ref="AU28" ca="1">IFERROR(INDIRECT("'("&amp;$AP$7&amp;")'!AM"&amp;36+AR28),"")</f>
        <v/>
      </c>
    </row>
    <row r="29" spans="3:47" ht="13.5" customHeight="1">
      <c r="AR29" s="664" t="str" cm="1">
        <f t="array" aca="1" ref="AR29" ca="1">IFERROR(INDIRECT("'("&amp;$AP$7&amp;")'!B"&amp;37+AR28),"")</f>
        <v/>
      </c>
      <c r="AS29" s="665" t="str" cm="1">
        <f t="array" aca="1" ref="AS29" ca="1">IFERROR(INDIRECT("'("&amp;$AP$7&amp;")'!E"&amp;36+AR29),"")</f>
        <v/>
      </c>
      <c r="AT29" s="665" t="str" cm="1">
        <f t="array" aca="1" ref="AT29" ca="1">IFERROR(INDIRECT("'("&amp;$AP$7&amp;")'!AD"&amp;36+AR29),"")</f>
        <v/>
      </c>
      <c r="AU29" s="665" t="str" cm="1">
        <f t="array" aca="1" ref="AU29" ca="1">IFERROR(INDIRECT("'("&amp;$AP$7&amp;")'!AM"&amp;36+AR29),"")</f>
        <v/>
      </c>
    </row>
    <row r="30" spans="3:47" ht="13.5" customHeight="1">
      <c r="AR30" s="664" t="str" cm="1">
        <f t="array" aca="1" ref="AR30" ca="1">IFERROR(INDIRECT("'("&amp;$AP$7&amp;")'!B"&amp;37+AR29),"")</f>
        <v/>
      </c>
      <c r="AS30" s="665" t="str" cm="1">
        <f t="array" aca="1" ref="AS30" ca="1">IFERROR(INDIRECT("'("&amp;$AP$7&amp;")'!E"&amp;36+AR30),"")</f>
        <v/>
      </c>
      <c r="AT30" s="665" t="str" cm="1">
        <f t="array" aca="1" ref="AT30" ca="1">IFERROR(INDIRECT("'("&amp;$AP$7&amp;")'!AD"&amp;36+AR30),"")</f>
        <v/>
      </c>
      <c r="AU30" s="665" t="str" cm="1">
        <f t="array" aca="1" ref="AU30" ca="1">IFERROR(INDIRECT("'("&amp;$AP$7&amp;")'!AM"&amp;36+AR30),"")</f>
        <v/>
      </c>
    </row>
    <row r="31" spans="3:47" ht="13.5" customHeight="1">
      <c r="S31" s="1818" t="str">
        <f ca="1">IFERROR(IF(AO2="","",INDIRECT("'("&amp;$AP$7&amp;")'!R"&amp;84+AO1)),"")</f>
        <v/>
      </c>
      <c r="T31" s="1818"/>
      <c r="U31" s="1818"/>
      <c r="V31" s="1818"/>
      <c r="W31" s="1818"/>
      <c r="X31" s="1818"/>
      <c r="Y31" s="1818"/>
      <c r="Z31" s="1818"/>
      <c r="AA31" s="1818"/>
      <c r="AB31" s="1818"/>
      <c r="AC31" s="650"/>
      <c r="AD31" s="650" t="s">
        <v>652</v>
      </c>
      <c r="AE31" s="648" t="s">
        <v>8290</v>
      </c>
      <c r="AR31" s="664" t="str" cm="1">
        <f t="array" aca="1" ref="AR31" ca="1">IFERROR(INDIRECT("'("&amp;$AP$7&amp;")'!B"&amp;37+AR30),"")</f>
        <v/>
      </c>
      <c r="AS31" s="665" t="str" cm="1">
        <f t="array" aca="1" ref="AS31" ca="1">IFERROR(INDIRECT("'("&amp;$AP$7&amp;")'!E"&amp;36+AR31),"")</f>
        <v/>
      </c>
      <c r="AT31" s="665" t="str" cm="1">
        <f t="array" aca="1" ref="AT31" ca="1">IFERROR(INDIRECT("'("&amp;$AP$7&amp;")'!AD"&amp;36+AR31),"")</f>
        <v/>
      </c>
      <c r="AU31" s="665" t="str" cm="1">
        <f t="array" aca="1" ref="AU31" ca="1">IFERROR(INDIRECT("'("&amp;$AP$7&amp;")'!AM"&amp;36+AR31),"")</f>
        <v/>
      </c>
    </row>
    <row r="32" spans="3:47" ht="13.5" customHeight="1">
      <c r="AR32" s="664" t="str" cm="1">
        <f t="array" aca="1" ref="AR32" ca="1">IFERROR(INDIRECT("'("&amp;$AP$7&amp;")'!B"&amp;37+AR31),"")</f>
        <v/>
      </c>
      <c r="AS32" s="665" t="str" cm="1">
        <f t="array" aca="1" ref="AS32" ca="1">IFERROR(INDIRECT("'("&amp;$AP$7&amp;")'!E"&amp;36+AR32),"")</f>
        <v/>
      </c>
      <c r="AT32" s="665" t="str" cm="1">
        <f t="array" aca="1" ref="AT32" ca="1">IFERROR(INDIRECT("'("&amp;$AP$7&amp;")'!AD"&amp;36+AR32),"")</f>
        <v/>
      </c>
      <c r="AU32" s="665" t="str" cm="1">
        <f t="array" aca="1" ref="AU32" ca="1">IFERROR(INDIRECT("'("&amp;$AP$7&amp;")'!AM"&amp;36+AR32),"")</f>
        <v/>
      </c>
    </row>
    <row r="33" spans="3:47" ht="13.5" customHeight="1">
      <c r="AR33" s="664" t="str" cm="1">
        <f t="array" aca="1" ref="AR33" ca="1">IFERROR(INDIRECT("'("&amp;$AP$7&amp;")'!B"&amp;37+AR32),"")</f>
        <v/>
      </c>
      <c r="AS33" s="665" t="str" cm="1">
        <f t="array" aca="1" ref="AS33" ca="1">IFERROR(INDIRECT("'("&amp;$AP$7&amp;")'!E"&amp;36+AR33),"")</f>
        <v/>
      </c>
      <c r="AT33" s="665" t="str" cm="1">
        <f t="array" aca="1" ref="AT33" ca="1">IFERROR(INDIRECT("'("&amp;$AP$7&amp;")'!AD"&amp;36+AR33),"")</f>
        <v/>
      </c>
      <c r="AU33" s="665" t="str" cm="1">
        <f t="array" aca="1" ref="AU33" ca="1">IFERROR(INDIRECT("'("&amp;$AP$7&amp;")'!AM"&amp;36+AR33),"")</f>
        <v/>
      </c>
    </row>
    <row r="34" spans="3:47" ht="13.5" customHeight="1">
      <c r="D34" s="653" t="s">
        <v>8280</v>
      </c>
      <c r="F34" s="648" t="s">
        <v>8289</v>
      </c>
    </row>
    <row r="35" spans="3:47" ht="13.5" customHeight="1">
      <c r="F35" s="648" t="s">
        <v>8288</v>
      </c>
    </row>
    <row r="36" spans="3:47" ht="13.5" customHeight="1">
      <c r="AR36" s="656" t="s">
        <v>8354</v>
      </c>
      <c r="AS36" s="656"/>
    </row>
    <row r="37" spans="3:47" ht="13.5" customHeight="1">
      <c r="S37" s="1821" t="str">
        <f ca="1">IFERROR(S25-S31,"")</f>
        <v/>
      </c>
      <c r="T37" s="1822"/>
      <c r="U37" s="1822"/>
      <c r="V37" s="1822"/>
      <c r="W37" s="1822"/>
      <c r="X37" s="1822"/>
      <c r="Y37" s="1822"/>
      <c r="Z37" s="1822"/>
      <c r="AA37" s="1822"/>
      <c r="AB37" s="1822"/>
      <c r="AC37" s="650"/>
      <c r="AD37" s="650" t="s">
        <v>652</v>
      </c>
      <c r="AE37" s="648" t="s">
        <v>8287</v>
      </c>
      <c r="AR37" s="656"/>
      <c r="AS37" s="656" t="s">
        <v>8353</v>
      </c>
    </row>
    <row r="39" spans="3:47" ht="13.5" customHeight="1">
      <c r="AR39" s="648" t="s">
        <v>8303</v>
      </c>
    </row>
    <row r="40" spans="3:47" ht="13.5" customHeight="1">
      <c r="C40" s="651" t="s">
        <v>8286</v>
      </c>
      <c r="D40" s="651"/>
      <c r="E40" s="651" t="s">
        <v>8285</v>
      </c>
    </row>
    <row r="41" spans="3:47" ht="13.5" customHeight="1">
      <c r="AR41" s="648" t="s">
        <v>8340</v>
      </c>
    </row>
    <row r="43" spans="3:47" ht="13.5" customHeight="1">
      <c r="S43" s="1818" t="str" cm="1">
        <f t="array" aca="1" ref="S43" ca="1">IFERROR(IF(AO3="○",INDIRECT("'("&amp;$AP$7&amp;")'!D"&amp;84+AO1),""), "")</f>
        <v/>
      </c>
      <c r="T43" s="1818"/>
      <c r="U43" s="1818"/>
      <c r="V43" s="1818"/>
      <c r="W43" s="1818"/>
      <c r="X43" s="1818"/>
      <c r="Y43" s="1818"/>
      <c r="Z43" s="1818"/>
      <c r="AA43" s="1818"/>
      <c r="AB43" s="1818"/>
      <c r="AC43" s="650"/>
      <c r="AD43" s="650" t="s">
        <v>652</v>
      </c>
      <c r="AE43" s="648" t="s">
        <v>8284</v>
      </c>
      <c r="AR43" s="648" t="s">
        <v>8341</v>
      </c>
    </row>
    <row r="46" spans="3:47" ht="13.5" customHeight="1">
      <c r="D46" s="653" t="s">
        <v>8283</v>
      </c>
      <c r="F46" s="648" t="s">
        <v>8282</v>
      </c>
    </row>
    <row r="49" spans="3:41" ht="13.5" customHeight="1">
      <c r="S49" s="1818" t="str" cm="1">
        <f t="array" aca="1" ref="S49" ca="1">IFERROR(IF(AO3="○",INDIRECT("'("&amp;$AP$7&amp;")'!R"&amp;84+AO1),""),"")</f>
        <v/>
      </c>
      <c r="T49" s="1818"/>
      <c r="U49" s="1818"/>
      <c r="V49" s="1818"/>
      <c r="W49" s="1818"/>
      <c r="X49" s="1818"/>
      <c r="Y49" s="1818"/>
      <c r="Z49" s="1818"/>
      <c r="AA49" s="1818"/>
      <c r="AB49" s="1818"/>
      <c r="AC49" s="650"/>
      <c r="AD49" s="650" t="s">
        <v>652</v>
      </c>
      <c r="AE49" s="648" t="s">
        <v>8281</v>
      </c>
    </row>
    <row r="52" spans="3:41" ht="13.5" customHeight="1">
      <c r="D52" s="653" t="s">
        <v>8280</v>
      </c>
      <c r="F52" s="648" t="s">
        <v>8279</v>
      </c>
    </row>
    <row r="55" spans="3:41" ht="13.5" customHeight="1">
      <c r="S55" s="1819" t="str">
        <f ca="1">IFERROR(S43-S49,"")</f>
        <v/>
      </c>
      <c r="T55" s="1819"/>
      <c r="U55" s="1819"/>
      <c r="V55" s="1819"/>
      <c r="W55" s="1819"/>
      <c r="X55" s="1819"/>
      <c r="Y55" s="1819"/>
      <c r="Z55" s="1819"/>
      <c r="AA55" s="1819"/>
      <c r="AB55" s="1819"/>
      <c r="AC55" s="650"/>
      <c r="AD55" s="650" t="s">
        <v>652</v>
      </c>
      <c r="AE55" s="648" t="s">
        <v>8278</v>
      </c>
    </row>
    <row r="59" spans="3:41" ht="13.5" customHeight="1">
      <c r="D59" s="648" t="s">
        <v>8277</v>
      </c>
    </row>
    <row r="60" spans="3:41" ht="6.75" customHeight="1"/>
    <row r="61" spans="3:41" ht="13.5" customHeight="1">
      <c r="D61" s="648" t="s">
        <v>8276</v>
      </c>
    </row>
    <row r="63" spans="3:41" ht="13.5" customHeight="1">
      <c r="AL63" s="1828" t="s">
        <v>8301</v>
      </c>
      <c r="AM63" s="1828"/>
      <c r="AN63" s="1828"/>
      <c r="AO63" s="667" t="str">
        <f>IFERROR(SMALL($AR$9:$AR$19,2),"")</f>
        <v/>
      </c>
    </row>
    <row r="64" spans="3:41" ht="13.5" customHeight="1">
      <c r="C64" s="648" t="s">
        <v>8352</v>
      </c>
      <c r="AL64" s="1828" t="s">
        <v>8302</v>
      </c>
      <c r="AM64" s="1828"/>
      <c r="AN64" s="1828"/>
      <c r="AO64" s="667" t="str">
        <f>IF(AO63="","",IF(COUNTIF($AR$9:$AR$13,AO63)&gt;0,"○",""))</f>
        <v/>
      </c>
    </row>
    <row r="65" spans="4:41" ht="13.5" customHeight="1">
      <c r="AL65" s="1828" t="s">
        <v>573</v>
      </c>
      <c r="AM65" s="1828"/>
      <c r="AN65" s="1828"/>
      <c r="AO65" s="667" t="str">
        <f>IF(AO63="","",IF(COUNTIF($AR$15:$AR$19,AO63)&gt;0,"○",""))</f>
        <v/>
      </c>
    </row>
    <row r="66" spans="4:41" ht="13.5" customHeight="1">
      <c r="AL66" s="666"/>
      <c r="AM66" s="666"/>
      <c r="AN66" s="666"/>
    </row>
    <row r="67" spans="4:41" ht="21" customHeight="1">
      <c r="T67" s="649" t="s">
        <v>8300</v>
      </c>
      <c r="AL67" s="666"/>
      <c r="AM67" s="666"/>
      <c r="AN67" s="666"/>
    </row>
    <row r="68" spans="4:41" ht="13.5" customHeight="1">
      <c r="T68" s="649"/>
    </row>
    <row r="71" spans="4:41" ht="13.5" customHeight="1">
      <c r="E71" s="650" t="s">
        <v>8299</v>
      </c>
      <c r="F71" s="650"/>
      <c r="G71" s="650"/>
      <c r="H71" s="650"/>
      <c r="I71" s="650"/>
      <c r="J71" s="650"/>
      <c r="K71" s="1820" t="str" cm="1">
        <f t="array" aca="1" ref="K71" ca="1">IFERROR(INDIRECT("'("&amp;$AP$7&amp;")'!N"&amp;5),"")</f>
        <v/>
      </c>
      <c r="L71" s="1820"/>
      <c r="M71" s="1820"/>
      <c r="N71" s="1820"/>
      <c r="O71" s="1820"/>
      <c r="P71" s="1820"/>
      <c r="Q71" s="1820"/>
      <c r="R71" s="1820"/>
      <c r="S71" s="1820"/>
      <c r="T71" s="1820"/>
      <c r="U71" s="1820"/>
      <c r="V71" s="1820"/>
      <c r="W71" s="1820"/>
      <c r="X71" s="1820"/>
    </row>
    <row r="73" spans="4:41" ht="13.5" customHeight="1">
      <c r="E73" s="650" t="s">
        <v>8298</v>
      </c>
      <c r="F73" s="650"/>
      <c r="G73" s="650"/>
      <c r="H73" s="650"/>
      <c r="I73" s="650"/>
      <c r="J73" s="650"/>
      <c r="K73" s="650"/>
      <c r="L73" s="650"/>
      <c r="M73" s="650"/>
      <c r="N73" s="650"/>
      <c r="O73" s="650"/>
      <c r="P73" s="1820" t="str" cm="1">
        <f t="array" aca="1" ref="P73" ca="1">IFERROR(IF(INDIRECT("'("&amp;$AP$7&amp;")'!AE"&amp;5)="","",INDIRECT("'("&amp;$AP$7&amp;")'!AE"&amp;5)),"")</f>
        <v/>
      </c>
      <c r="Q73" s="1820"/>
      <c r="R73" s="1820"/>
      <c r="S73" s="1820"/>
      <c r="T73" s="1820"/>
      <c r="U73" s="1820"/>
      <c r="V73" s="1820"/>
      <c r="W73" s="1820"/>
      <c r="X73" s="1820"/>
    </row>
    <row r="77" spans="4:41" ht="13.5" customHeight="1">
      <c r="D77" s="648" t="s">
        <v>8295</v>
      </c>
    </row>
    <row r="80" spans="4:41" ht="13.5" customHeight="1">
      <c r="S80" s="1820" t="str" cm="1">
        <f t="array" ref="S80">IF(AO63="","",INDEX('２個別表'!$Y$11:$Y$510,MATCH(K71&amp;AO63,'２個別表'!$Z$11:$Z$510&amp;'２個別表'!$EP$11:$EP$510,0),1))</f>
        <v/>
      </c>
      <c r="T80" s="1820"/>
      <c r="U80" s="1820"/>
      <c r="V80" s="1820"/>
      <c r="W80" s="1820"/>
      <c r="X80" s="1820"/>
      <c r="Y80" s="1820"/>
      <c r="Z80" s="1820"/>
      <c r="AA80" s="1820"/>
      <c r="AB80" s="1820"/>
      <c r="AC80" s="1820"/>
      <c r="AD80" s="1820"/>
    </row>
    <row r="81" spans="3:31" ht="13.5" customHeight="1">
      <c r="S81" s="1823" t="str" cm="1">
        <f t="array" ref="S81">IF(AO63="","",INDEX('２個別表'!$AT$11:$AT$510,MATCH(K71&amp;AO63,'２個別表'!$Z$11:$Z$510&amp;'２個別表'!$EP$11:$EP$510,0),1))</f>
        <v/>
      </c>
      <c r="T81" s="1823"/>
      <c r="U81" s="1823"/>
      <c r="V81" s="1823"/>
      <c r="W81" s="1823"/>
      <c r="X81" s="1823"/>
      <c r="Y81" s="1823"/>
      <c r="Z81" s="1823"/>
      <c r="AA81" s="1823"/>
      <c r="AB81" s="1823"/>
      <c r="AC81" s="1823"/>
      <c r="AD81" s="1823"/>
    </row>
    <row r="82" spans="3:31" ht="13.5" customHeight="1">
      <c r="S82" s="1825"/>
      <c r="T82" s="1825"/>
      <c r="U82" s="1825"/>
      <c r="V82" s="1825"/>
      <c r="W82" s="1825"/>
      <c r="X82" s="1825"/>
      <c r="Y82" s="1825"/>
      <c r="Z82" s="1825"/>
      <c r="AA82" s="1825"/>
      <c r="AB82" s="1825"/>
      <c r="AC82" s="1825"/>
      <c r="AD82" s="1825"/>
    </row>
    <row r="83" spans="3:31" ht="13.5" customHeight="1">
      <c r="S83" s="1825"/>
      <c r="T83" s="1825"/>
      <c r="U83" s="1825"/>
      <c r="V83" s="1825"/>
      <c r="W83" s="1825"/>
      <c r="X83" s="1825"/>
      <c r="Y83" s="1825"/>
      <c r="Z83" s="1825"/>
      <c r="AA83" s="1825"/>
      <c r="AB83" s="1825"/>
      <c r="AC83" s="1825"/>
      <c r="AD83" s="1825"/>
    </row>
    <row r="84" spans="3:31" ht="13.5" customHeight="1">
      <c r="C84" s="651" t="s">
        <v>8294</v>
      </c>
      <c r="D84" s="651"/>
      <c r="E84" s="651" t="s">
        <v>8293</v>
      </c>
    </row>
    <row r="87" spans="3:31" ht="13.5" customHeight="1">
      <c r="S87" s="1818" t="str" cm="1">
        <f t="array" aca="1" ref="S87" ca="1">IFERROR(IF(AO64="○",INDIRECT("'("&amp;$AP$7&amp;")'!D"&amp;84+AO63),""),"")</f>
        <v/>
      </c>
      <c r="T87" s="1818"/>
      <c r="U87" s="1818"/>
      <c r="V87" s="1818"/>
      <c r="W87" s="1818"/>
      <c r="X87" s="1818"/>
      <c r="Y87" s="1818"/>
      <c r="Z87" s="1818"/>
      <c r="AA87" s="1818"/>
      <c r="AB87" s="1818"/>
      <c r="AC87" s="652"/>
      <c r="AD87" s="650" t="s">
        <v>652</v>
      </c>
      <c r="AE87" s="648" t="s">
        <v>8292</v>
      </c>
    </row>
    <row r="90" spans="3:31" ht="13.5" customHeight="1">
      <c r="D90" s="653" t="s">
        <v>8283</v>
      </c>
      <c r="F90" s="648" t="s">
        <v>8291</v>
      </c>
    </row>
    <row r="93" spans="3:31" ht="13.5" customHeight="1">
      <c r="S93" s="1818" t="str">
        <f ca="1">IFERROR(IF(AO64="","",INDIRECT("'("&amp;$AP$7&amp;")'!R"&amp;84+AO63)),"")</f>
        <v/>
      </c>
      <c r="T93" s="1818"/>
      <c r="U93" s="1818"/>
      <c r="V93" s="1818"/>
      <c r="W93" s="1818"/>
      <c r="X93" s="1818"/>
      <c r="Y93" s="1818"/>
      <c r="Z93" s="1818"/>
      <c r="AA93" s="1818"/>
      <c r="AB93" s="1818"/>
      <c r="AC93" s="650"/>
      <c r="AD93" s="650" t="s">
        <v>652</v>
      </c>
      <c r="AE93" s="648" t="s">
        <v>8290</v>
      </c>
    </row>
    <row r="96" spans="3:31" ht="13.5" customHeight="1">
      <c r="D96" s="653" t="s">
        <v>8280</v>
      </c>
      <c r="F96" s="648" t="s">
        <v>8289</v>
      </c>
    </row>
    <row r="97" spans="3:31" ht="13.5" customHeight="1">
      <c r="F97" s="648" t="s">
        <v>8288</v>
      </c>
    </row>
    <row r="99" spans="3:31" ht="13.5" customHeight="1">
      <c r="S99" s="1821" t="str">
        <f ca="1">IFERROR(S87-S93,"")</f>
        <v/>
      </c>
      <c r="T99" s="1822"/>
      <c r="U99" s="1822"/>
      <c r="V99" s="1822"/>
      <c r="W99" s="1822"/>
      <c r="X99" s="1822"/>
      <c r="Y99" s="1822"/>
      <c r="Z99" s="1822"/>
      <c r="AA99" s="1822"/>
      <c r="AB99" s="1822"/>
      <c r="AC99" s="650"/>
      <c r="AD99" s="650" t="s">
        <v>652</v>
      </c>
      <c r="AE99" s="648" t="s">
        <v>8287</v>
      </c>
    </row>
    <row r="102" spans="3:31" ht="13.5" customHeight="1">
      <c r="C102" s="651" t="s">
        <v>8286</v>
      </c>
      <c r="D102" s="651"/>
      <c r="E102" s="651" t="s">
        <v>8285</v>
      </c>
    </row>
    <row r="105" spans="3:31" ht="13.5" customHeight="1">
      <c r="S105" s="1818" t="str" cm="1">
        <f t="array" aca="1" ref="S105" ca="1">IFERROR(IF(AO65="○",INDIRECT("'("&amp;$AP$7&amp;")'!D"&amp;84+AO63),""), "")</f>
        <v/>
      </c>
      <c r="T105" s="1818"/>
      <c r="U105" s="1818"/>
      <c r="V105" s="1818"/>
      <c r="W105" s="1818"/>
      <c r="X105" s="1818"/>
      <c r="Y105" s="1818"/>
      <c r="Z105" s="1818"/>
      <c r="AA105" s="1818"/>
      <c r="AB105" s="1818"/>
      <c r="AC105" s="650"/>
      <c r="AD105" s="650" t="s">
        <v>652</v>
      </c>
      <c r="AE105" s="648" t="s">
        <v>8284</v>
      </c>
    </row>
    <row r="108" spans="3:31" ht="13.5" customHeight="1">
      <c r="D108" s="653" t="s">
        <v>8283</v>
      </c>
      <c r="F108" s="648" t="s">
        <v>8282</v>
      </c>
    </row>
    <row r="111" spans="3:31" ht="13.5" customHeight="1">
      <c r="S111" s="1818" t="str" cm="1">
        <f t="array" aca="1" ref="S111" ca="1">IFERROR(IF(AO65="○",INDIRECT("'("&amp;$AP$7&amp;")'!R"&amp;84+AO63),""),"")</f>
        <v/>
      </c>
      <c r="T111" s="1818"/>
      <c r="U111" s="1818"/>
      <c r="V111" s="1818"/>
      <c r="W111" s="1818"/>
      <c r="X111" s="1818"/>
      <c r="Y111" s="1818"/>
      <c r="Z111" s="1818"/>
      <c r="AA111" s="1818"/>
      <c r="AB111" s="1818"/>
      <c r="AC111" s="650"/>
      <c r="AD111" s="650" t="s">
        <v>652</v>
      </c>
      <c r="AE111" s="648" t="s">
        <v>8281</v>
      </c>
    </row>
    <row r="114" spans="3:41" ht="13.5" customHeight="1">
      <c r="D114" s="653" t="s">
        <v>8280</v>
      </c>
      <c r="F114" s="648" t="s">
        <v>8279</v>
      </c>
    </row>
    <row r="117" spans="3:41" ht="13.5" customHeight="1">
      <c r="S117" s="1819" t="str">
        <f ca="1">IFERROR(S105-S111,"")</f>
        <v/>
      </c>
      <c r="T117" s="1819"/>
      <c r="U117" s="1819"/>
      <c r="V117" s="1819"/>
      <c r="W117" s="1819"/>
      <c r="X117" s="1819"/>
      <c r="Y117" s="1819"/>
      <c r="Z117" s="1819"/>
      <c r="AA117" s="1819"/>
      <c r="AB117" s="1819"/>
      <c r="AC117" s="650"/>
      <c r="AD117" s="650" t="s">
        <v>652</v>
      </c>
      <c r="AE117" s="648" t="s">
        <v>8278</v>
      </c>
    </row>
    <row r="121" spans="3:41" ht="13.5" customHeight="1">
      <c r="D121" s="648" t="s">
        <v>8277</v>
      </c>
    </row>
    <row r="122" spans="3:41" ht="6.75" customHeight="1">
      <c r="AL122" s="666"/>
      <c r="AM122" s="666"/>
      <c r="AN122" s="666"/>
    </row>
    <row r="123" spans="3:41" ht="13.5" customHeight="1">
      <c r="D123" s="648" t="s">
        <v>8276</v>
      </c>
      <c r="AL123" s="666"/>
      <c r="AM123" s="666"/>
      <c r="AN123" s="666"/>
    </row>
    <row r="124" spans="3:41" ht="13.5" customHeight="1">
      <c r="AL124" s="666"/>
      <c r="AM124" s="666"/>
      <c r="AN124" s="666"/>
    </row>
    <row r="125" spans="3:41" ht="13.5" customHeight="1">
      <c r="AL125" s="1828" t="s">
        <v>8301</v>
      </c>
      <c r="AM125" s="1828"/>
      <c r="AN125" s="1828"/>
      <c r="AO125" s="667" t="str">
        <f>IFERROR(SMALL($AR$9:$AR$19,3),"")</f>
        <v/>
      </c>
    </row>
    <row r="126" spans="3:41" ht="13.5" customHeight="1">
      <c r="C126" s="648" t="s">
        <v>8352</v>
      </c>
      <c r="AL126" s="1828" t="s">
        <v>8302</v>
      </c>
      <c r="AM126" s="1828"/>
      <c r="AN126" s="1828"/>
      <c r="AO126" s="667" t="str">
        <f>IF(AO125="","",IF(COUNTIF($AR$9:$AR$13,AO125)&gt;0,"○",""))</f>
        <v/>
      </c>
    </row>
    <row r="127" spans="3:41" ht="13.5" customHeight="1">
      <c r="AL127" s="1828" t="s">
        <v>573</v>
      </c>
      <c r="AM127" s="1828"/>
      <c r="AN127" s="1828"/>
      <c r="AO127" s="667" t="str">
        <f>IF(AO125="","",IF(COUNTIF($AR$15:$AR$19,AO125)&gt;0,"○",""))</f>
        <v/>
      </c>
    </row>
    <row r="128" spans="3:41" ht="13.5" customHeight="1">
      <c r="AL128" s="666"/>
      <c r="AM128" s="666"/>
      <c r="AN128" s="666"/>
    </row>
    <row r="129" spans="4:40" ht="21" customHeight="1">
      <c r="T129" s="649" t="s">
        <v>8300</v>
      </c>
      <c r="AL129" s="666"/>
      <c r="AM129" s="666"/>
      <c r="AN129" s="666"/>
    </row>
    <row r="130" spans="4:40" ht="13.5" customHeight="1">
      <c r="T130" s="649"/>
      <c r="AL130" s="666"/>
      <c r="AM130" s="666"/>
      <c r="AN130" s="666"/>
    </row>
    <row r="131" spans="4:40" ht="13.5" customHeight="1">
      <c r="AL131" s="666"/>
      <c r="AM131" s="666"/>
      <c r="AN131" s="666"/>
    </row>
    <row r="133" spans="4:40" ht="13.5" customHeight="1">
      <c r="E133" s="650" t="s">
        <v>8299</v>
      </c>
      <c r="F133" s="650"/>
      <c r="G133" s="650"/>
      <c r="H133" s="650"/>
      <c r="I133" s="650"/>
      <c r="J133" s="650"/>
      <c r="K133" s="1820" t="str" cm="1">
        <f t="array" aca="1" ref="K133" ca="1">IFERROR(INDIRECT("'("&amp;$AP$7&amp;")'!N"&amp;5),"")</f>
        <v/>
      </c>
      <c r="L133" s="1820"/>
      <c r="M133" s="1820"/>
      <c r="N133" s="1820"/>
      <c r="O133" s="1820"/>
      <c r="P133" s="1820"/>
      <c r="Q133" s="1820"/>
      <c r="R133" s="1820"/>
      <c r="S133" s="1820"/>
      <c r="T133" s="1820"/>
      <c r="U133" s="1820"/>
      <c r="V133" s="1820"/>
      <c r="W133" s="1820"/>
      <c r="X133" s="1820"/>
    </row>
    <row r="135" spans="4:40" ht="13.5" customHeight="1">
      <c r="E135" s="650" t="s">
        <v>8298</v>
      </c>
      <c r="F135" s="650"/>
      <c r="G135" s="650"/>
      <c r="H135" s="650"/>
      <c r="I135" s="650"/>
      <c r="J135" s="650"/>
      <c r="K135" s="650"/>
      <c r="L135" s="650"/>
      <c r="M135" s="650"/>
      <c r="N135" s="650"/>
      <c r="O135" s="650"/>
      <c r="P135" s="1820" t="str" cm="1">
        <f t="array" aca="1" ref="P135" ca="1">IFERROR(IF(INDIRECT("'("&amp;$AP$7&amp;")'!AE"&amp;5)="","",INDIRECT("'("&amp;$AP$7&amp;")'!AE"&amp;5)),"")</f>
        <v/>
      </c>
      <c r="Q135" s="1820"/>
      <c r="R135" s="1820"/>
      <c r="S135" s="1820"/>
      <c r="T135" s="1820"/>
      <c r="U135" s="1820"/>
      <c r="V135" s="1820"/>
      <c r="W135" s="1820"/>
      <c r="X135" s="1820"/>
    </row>
    <row r="139" spans="4:40" ht="13.5" customHeight="1">
      <c r="D139" s="648" t="s">
        <v>8295</v>
      </c>
    </row>
    <row r="142" spans="4:40" ht="13.5" customHeight="1">
      <c r="S142" s="1820" t="str" cm="1">
        <f t="array" ref="S142">IF(AO125="","",INDEX('２個別表'!$Y$11:$Y$510,MATCH(K133&amp;AO125,'２個別表'!$Z$11:$Z$510&amp;'２個別表'!$EP$11:$EP$510,0),1))</f>
        <v/>
      </c>
      <c r="T142" s="1820"/>
      <c r="U142" s="1820"/>
      <c r="V142" s="1820"/>
      <c r="W142" s="1820"/>
      <c r="X142" s="1820"/>
      <c r="Y142" s="1820"/>
      <c r="Z142" s="1820"/>
      <c r="AA142" s="1820"/>
      <c r="AB142" s="1820"/>
      <c r="AC142" s="1820"/>
      <c r="AD142" s="1820"/>
    </row>
    <row r="143" spans="4:40" ht="13.5" customHeight="1">
      <c r="S143" s="1826" t="str" cm="1">
        <f t="array" ref="S143">IF(AO125="","",INDEX('２個別表'!$AT$11:$AT$510,MATCH(K133&amp;AO125,'２個別表'!$Z$11:$Z$510&amp;'２個別表'!$EP$11:$EP$510,0),1))</f>
        <v/>
      </c>
      <c r="T143" s="1826"/>
      <c r="U143" s="1826"/>
      <c r="V143" s="1826"/>
      <c r="W143" s="1826"/>
      <c r="X143" s="1826"/>
      <c r="Y143" s="1826"/>
      <c r="Z143" s="1826"/>
      <c r="AA143" s="1826"/>
      <c r="AB143" s="1826"/>
      <c r="AC143" s="1826"/>
      <c r="AD143" s="1826"/>
    </row>
    <row r="144" spans="4:40" ht="13.5" customHeight="1">
      <c r="S144" s="1827"/>
      <c r="T144" s="1827"/>
      <c r="U144" s="1827"/>
      <c r="V144" s="1827"/>
      <c r="W144" s="1827"/>
      <c r="X144" s="1827"/>
      <c r="Y144" s="1827"/>
      <c r="Z144" s="1827"/>
      <c r="AA144" s="1827"/>
      <c r="AB144" s="1827"/>
      <c r="AC144" s="1827"/>
      <c r="AD144" s="1827"/>
    </row>
    <row r="145" spans="3:31" ht="13.5" customHeight="1">
      <c r="S145" s="1827"/>
      <c r="T145" s="1827"/>
      <c r="U145" s="1827"/>
      <c r="V145" s="1827"/>
      <c r="W145" s="1827"/>
      <c r="X145" s="1827"/>
      <c r="Y145" s="1827"/>
      <c r="Z145" s="1827"/>
      <c r="AA145" s="1827"/>
      <c r="AB145" s="1827"/>
      <c r="AC145" s="1827"/>
      <c r="AD145" s="1827"/>
    </row>
    <row r="146" spans="3:31" ht="13.5" customHeight="1">
      <c r="C146" s="651" t="s">
        <v>8294</v>
      </c>
      <c r="D146" s="651"/>
      <c r="E146" s="651" t="s">
        <v>8293</v>
      </c>
    </row>
    <row r="149" spans="3:31" ht="13.5" customHeight="1">
      <c r="S149" s="1818" t="str" cm="1">
        <f t="array" aca="1" ref="S149" ca="1">IFERROR(IF(AO126="○",INDIRECT("'("&amp;$AP$7&amp;")'!D"&amp;84+AO125),""),"")</f>
        <v/>
      </c>
      <c r="T149" s="1818"/>
      <c r="U149" s="1818"/>
      <c r="V149" s="1818"/>
      <c r="W149" s="1818"/>
      <c r="X149" s="1818"/>
      <c r="Y149" s="1818"/>
      <c r="Z149" s="1818"/>
      <c r="AA149" s="1818"/>
      <c r="AB149" s="1818"/>
      <c r="AC149" s="652"/>
      <c r="AD149" s="650" t="s">
        <v>652</v>
      </c>
      <c r="AE149" s="648" t="s">
        <v>8292</v>
      </c>
    </row>
    <row r="152" spans="3:31" ht="13.5" customHeight="1">
      <c r="D152" s="653" t="s">
        <v>8283</v>
      </c>
      <c r="F152" s="648" t="s">
        <v>8291</v>
      </c>
    </row>
    <row r="155" spans="3:31" ht="13.5" customHeight="1">
      <c r="S155" s="1818" t="str">
        <f ca="1">IFERROR(IF(AO126="","",INDIRECT("'("&amp;$AP$7&amp;")'!R"&amp;84+AO125)),"")</f>
        <v/>
      </c>
      <c r="T155" s="1818"/>
      <c r="U155" s="1818"/>
      <c r="V155" s="1818"/>
      <c r="W155" s="1818"/>
      <c r="X155" s="1818"/>
      <c r="Y155" s="1818"/>
      <c r="Z155" s="1818"/>
      <c r="AA155" s="1818"/>
      <c r="AB155" s="1818"/>
      <c r="AC155" s="650"/>
      <c r="AD155" s="650" t="s">
        <v>652</v>
      </c>
      <c r="AE155" s="648" t="s">
        <v>8290</v>
      </c>
    </row>
    <row r="158" spans="3:31" ht="13.5" customHeight="1">
      <c r="D158" s="653" t="s">
        <v>8280</v>
      </c>
      <c r="F158" s="648" t="s">
        <v>8289</v>
      </c>
    </row>
    <row r="159" spans="3:31" ht="13.5" customHeight="1">
      <c r="F159" s="648" t="s">
        <v>8288</v>
      </c>
    </row>
    <row r="161" spans="3:31" ht="13.5" customHeight="1">
      <c r="S161" s="1821" t="str">
        <f ca="1">IFERROR(S149-S155,"")</f>
        <v/>
      </c>
      <c r="T161" s="1822"/>
      <c r="U161" s="1822"/>
      <c r="V161" s="1822"/>
      <c r="W161" s="1822"/>
      <c r="X161" s="1822"/>
      <c r="Y161" s="1822"/>
      <c r="Z161" s="1822"/>
      <c r="AA161" s="1822"/>
      <c r="AB161" s="1822"/>
      <c r="AC161" s="650"/>
      <c r="AD161" s="650" t="s">
        <v>652</v>
      </c>
      <c r="AE161" s="648" t="s">
        <v>8287</v>
      </c>
    </row>
    <row r="164" spans="3:31" ht="13.5" customHeight="1">
      <c r="C164" s="651" t="s">
        <v>8286</v>
      </c>
      <c r="D164" s="651"/>
      <c r="E164" s="651" t="s">
        <v>8285</v>
      </c>
    </row>
    <row r="167" spans="3:31" ht="13.5" customHeight="1">
      <c r="S167" s="1818" t="str" cm="1">
        <f t="array" aca="1" ref="S167" ca="1">IFERROR(IF(AO127="○",INDIRECT("'("&amp;$AP$7&amp;")'!D"&amp;84+AO125),""), "")</f>
        <v/>
      </c>
      <c r="T167" s="1818"/>
      <c r="U167" s="1818"/>
      <c r="V167" s="1818"/>
      <c r="W167" s="1818"/>
      <c r="X167" s="1818"/>
      <c r="Y167" s="1818"/>
      <c r="Z167" s="1818"/>
      <c r="AA167" s="1818"/>
      <c r="AB167" s="1818"/>
      <c r="AC167" s="650"/>
      <c r="AD167" s="650" t="s">
        <v>652</v>
      </c>
      <c r="AE167" s="648" t="s">
        <v>8284</v>
      </c>
    </row>
    <row r="170" spans="3:31" ht="13.5" customHeight="1">
      <c r="D170" s="653" t="s">
        <v>8283</v>
      </c>
      <c r="F170" s="648" t="s">
        <v>8282</v>
      </c>
    </row>
    <row r="173" spans="3:31" ht="13.5" customHeight="1">
      <c r="S173" s="1818" t="str" cm="1">
        <f t="array" aca="1" ref="S173" ca="1">IFERROR(IF(AO127="○",INDIRECT("'("&amp;$AP$7&amp;")'!R"&amp;84+AO125),""),"")</f>
        <v/>
      </c>
      <c r="T173" s="1818"/>
      <c r="U173" s="1818"/>
      <c r="V173" s="1818"/>
      <c r="W173" s="1818"/>
      <c r="X173" s="1818"/>
      <c r="Y173" s="1818"/>
      <c r="Z173" s="1818"/>
      <c r="AA173" s="1818"/>
      <c r="AB173" s="1818"/>
      <c r="AC173" s="650"/>
      <c r="AD173" s="650" t="s">
        <v>652</v>
      </c>
      <c r="AE173" s="648" t="s">
        <v>8281</v>
      </c>
    </row>
    <row r="176" spans="3:31" ht="13.5" customHeight="1">
      <c r="D176" s="653" t="s">
        <v>8280</v>
      </c>
      <c r="F176" s="648" t="s">
        <v>8279</v>
      </c>
    </row>
    <row r="179" spans="3:41" ht="13.5" customHeight="1">
      <c r="S179" s="1819" t="str">
        <f ca="1">IFERROR(S167-S173,"")</f>
        <v/>
      </c>
      <c r="T179" s="1819"/>
      <c r="U179" s="1819"/>
      <c r="V179" s="1819"/>
      <c r="W179" s="1819"/>
      <c r="X179" s="1819"/>
      <c r="Y179" s="1819"/>
      <c r="Z179" s="1819"/>
      <c r="AA179" s="1819"/>
      <c r="AB179" s="1819"/>
      <c r="AC179" s="650"/>
      <c r="AD179" s="650" t="s">
        <v>652</v>
      </c>
      <c r="AE179" s="648" t="s">
        <v>8278</v>
      </c>
    </row>
    <row r="183" spans="3:41" ht="13.5" customHeight="1">
      <c r="D183" s="648" t="s">
        <v>8277</v>
      </c>
    </row>
    <row r="184" spans="3:41" ht="6.75" customHeight="1"/>
    <row r="185" spans="3:41" ht="13.5" customHeight="1">
      <c r="D185" s="648" t="s">
        <v>8276</v>
      </c>
      <c r="AL185" s="666"/>
      <c r="AM185" s="666"/>
      <c r="AN185" s="666"/>
    </row>
    <row r="186" spans="3:41" ht="13.5" customHeight="1">
      <c r="AL186" s="666"/>
      <c r="AM186" s="666"/>
      <c r="AN186" s="666"/>
    </row>
    <row r="187" spans="3:41" ht="13.5" customHeight="1">
      <c r="AL187" s="1828" t="s">
        <v>8301</v>
      </c>
      <c r="AM187" s="1828"/>
      <c r="AN187" s="1828"/>
      <c r="AO187" s="667" t="str">
        <f>IFERROR(SMALL($AR$9:$AR$19,4),"")</f>
        <v/>
      </c>
    </row>
    <row r="188" spans="3:41" ht="13.5" customHeight="1">
      <c r="C188" s="648" t="s">
        <v>8352</v>
      </c>
      <c r="AL188" s="1828" t="s">
        <v>8302</v>
      </c>
      <c r="AM188" s="1828"/>
      <c r="AN188" s="1828"/>
      <c r="AO188" s="667" t="str">
        <f>IF(AO187="","",IF(COUNTIF($AR$9:$AR$13,AO187)&gt;0,"○",""))</f>
        <v/>
      </c>
    </row>
    <row r="189" spans="3:41" ht="13.5" customHeight="1">
      <c r="AL189" s="1828" t="s">
        <v>573</v>
      </c>
      <c r="AM189" s="1828"/>
      <c r="AN189" s="1828"/>
      <c r="AO189" s="667" t="str">
        <f>IF(AO187="","",IF(COUNTIF($AR$15:$AR$19,AO187)&gt;0,"○",""))</f>
        <v/>
      </c>
    </row>
    <row r="190" spans="3:41" ht="13.5" customHeight="1">
      <c r="AL190" s="666"/>
      <c r="AM190" s="666"/>
      <c r="AN190" s="666"/>
    </row>
    <row r="191" spans="3:41" ht="21" customHeight="1">
      <c r="T191" s="649" t="s">
        <v>8300</v>
      </c>
      <c r="AL191" s="666"/>
      <c r="AM191" s="666"/>
      <c r="AN191" s="666"/>
    </row>
    <row r="192" spans="3:41" ht="13.5" customHeight="1">
      <c r="T192" s="649"/>
      <c r="AL192" s="666"/>
      <c r="AM192" s="666"/>
      <c r="AN192" s="666"/>
    </row>
    <row r="193" spans="3:40" ht="13.5" customHeight="1">
      <c r="AL193" s="666"/>
      <c r="AM193" s="666"/>
      <c r="AN193" s="666"/>
    </row>
    <row r="194" spans="3:40" ht="13.5" customHeight="1">
      <c r="AL194" s="666"/>
      <c r="AM194" s="666"/>
      <c r="AN194" s="666"/>
    </row>
    <row r="195" spans="3:40" ht="13.5" customHeight="1">
      <c r="E195" s="650" t="s">
        <v>8299</v>
      </c>
      <c r="F195" s="650"/>
      <c r="G195" s="650"/>
      <c r="H195" s="650"/>
      <c r="I195" s="650"/>
      <c r="J195" s="650"/>
      <c r="K195" s="1820" t="str" cm="1">
        <f t="array" aca="1" ref="K195" ca="1">IFERROR(INDIRECT("'("&amp;$AP$7&amp;")'!N"&amp;5),"")</f>
        <v/>
      </c>
      <c r="L195" s="1820"/>
      <c r="M195" s="1820"/>
      <c r="N195" s="1820"/>
      <c r="O195" s="1820"/>
      <c r="P195" s="1820"/>
      <c r="Q195" s="1820"/>
      <c r="R195" s="1820"/>
      <c r="S195" s="1820"/>
      <c r="T195" s="1820"/>
      <c r="U195" s="1820"/>
      <c r="V195" s="1820"/>
      <c r="W195" s="1820"/>
      <c r="X195" s="1820"/>
      <c r="AL195" s="666"/>
      <c r="AM195" s="666"/>
      <c r="AN195" s="666"/>
    </row>
    <row r="197" spans="3:40" ht="13.5" customHeight="1">
      <c r="E197" s="650" t="s">
        <v>8298</v>
      </c>
      <c r="F197" s="650"/>
      <c r="G197" s="650"/>
      <c r="H197" s="650"/>
      <c r="I197" s="650"/>
      <c r="J197" s="650"/>
      <c r="K197" s="650"/>
      <c r="L197" s="650"/>
      <c r="M197" s="650"/>
      <c r="N197" s="650"/>
      <c r="O197" s="650"/>
      <c r="P197" s="1820" t="str" cm="1">
        <f t="array" aca="1" ref="P197" ca="1">IFERROR(IF(INDIRECT("'("&amp;$AP$7&amp;")'!AE"&amp;5)="","",INDIRECT("'("&amp;$AP$7&amp;")'!AE"&amp;5)),"")</f>
        <v/>
      </c>
      <c r="Q197" s="1820"/>
      <c r="R197" s="1820"/>
      <c r="S197" s="1820"/>
      <c r="T197" s="1820"/>
      <c r="U197" s="1820"/>
      <c r="V197" s="1820"/>
      <c r="W197" s="1820"/>
      <c r="X197" s="1820"/>
    </row>
    <row r="201" spans="3:40" ht="13.5" customHeight="1">
      <c r="D201" s="648" t="s">
        <v>8295</v>
      </c>
    </row>
    <row r="204" spans="3:40" ht="13.5" customHeight="1">
      <c r="S204" s="1820" t="str" cm="1">
        <f t="array" ref="S204">IF(AO187="","",INDEX('２個別表'!$Y$11:$Y$510,MATCH(K195&amp;AO187,'２個別表'!$Z$11:$Z$510&amp;'２個別表'!$EP$11:$EP$510,0),1))</f>
        <v/>
      </c>
      <c r="T204" s="1820"/>
      <c r="U204" s="1820"/>
      <c r="V204" s="1820"/>
      <c r="W204" s="1820"/>
      <c r="X204" s="1820"/>
      <c r="Y204" s="1820"/>
      <c r="Z204" s="1820"/>
      <c r="AA204" s="1820"/>
      <c r="AB204" s="1820"/>
      <c r="AC204" s="1820"/>
      <c r="AD204" s="1820"/>
    </row>
    <row r="205" spans="3:40" ht="13.5" customHeight="1">
      <c r="S205" s="1826" t="str" cm="1">
        <f t="array" ref="S205">IF(AO187="","",INDEX('２個別表'!$AT$11:$AT$510,MATCH(K195&amp;AO187,'２個別表'!$Z$11:$Z$510&amp;'２個別表'!$EP$11:$EP$510,0),1))</f>
        <v/>
      </c>
      <c r="T205" s="1826"/>
      <c r="U205" s="1826"/>
      <c r="V205" s="1826"/>
      <c r="W205" s="1826"/>
      <c r="X205" s="1826"/>
      <c r="Y205" s="1826"/>
      <c r="Z205" s="1826"/>
      <c r="AA205" s="1826"/>
      <c r="AB205" s="1826"/>
      <c r="AC205" s="1826"/>
      <c r="AD205" s="1826"/>
    </row>
    <row r="206" spans="3:40" ht="13.5" customHeight="1">
      <c r="S206" s="1827"/>
      <c r="T206" s="1827"/>
      <c r="U206" s="1827"/>
      <c r="V206" s="1827"/>
      <c r="W206" s="1827"/>
      <c r="X206" s="1827"/>
      <c r="Y206" s="1827"/>
      <c r="Z206" s="1827"/>
      <c r="AA206" s="1827"/>
      <c r="AB206" s="1827"/>
      <c r="AC206" s="1827"/>
      <c r="AD206" s="1827"/>
    </row>
    <row r="207" spans="3:40" ht="13.5" customHeight="1">
      <c r="S207" s="1827"/>
      <c r="T207" s="1827"/>
      <c r="U207" s="1827"/>
      <c r="V207" s="1827"/>
      <c r="W207" s="1827"/>
      <c r="X207" s="1827"/>
      <c r="Y207" s="1827"/>
      <c r="Z207" s="1827"/>
      <c r="AA207" s="1827"/>
      <c r="AB207" s="1827"/>
      <c r="AC207" s="1827"/>
      <c r="AD207" s="1827"/>
    </row>
    <row r="208" spans="3:40" ht="13.5" customHeight="1">
      <c r="C208" s="651" t="s">
        <v>8294</v>
      </c>
      <c r="D208" s="651"/>
      <c r="E208" s="651" t="s">
        <v>8293</v>
      </c>
    </row>
    <row r="211" spans="4:31" ht="13.5" customHeight="1">
      <c r="S211" s="1818" t="str" cm="1">
        <f t="array" aca="1" ref="S211" ca="1">IFERROR(IF(AO188="○",INDIRECT("'("&amp;$AP$7&amp;")'!D"&amp;84+AO187),""),"")</f>
        <v/>
      </c>
      <c r="T211" s="1818"/>
      <c r="U211" s="1818"/>
      <c r="V211" s="1818"/>
      <c r="W211" s="1818"/>
      <c r="X211" s="1818"/>
      <c r="Y211" s="1818"/>
      <c r="Z211" s="1818"/>
      <c r="AA211" s="1818"/>
      <c r="AB211" s="1818"/>
      <c r="AC211" s="652"/>
      <c r="AD211" s="650" t="s">
        <v>652</v>
      </c>
      <c r="AE211" s="648" t="s">
        <v>8292</v>
      </c>
    </row>
    <row r="214" spans="4:31" ht="13.5" customHeight="1">
      <c r="D214" s="653" t="s">
        <v>8283</v>
      </c>
      <c r="F214" s="648" t="s">
        <v>8291</v>
      </c>
    </row>
    <row r="217" spans="4:31" ht="13.5" customHeight="1">
      <c r="S217" s="1818" t="str">
        <f ca="1">IFERROR(IF(AO188="","",INDIRECT("'("&amp;$AP$7&amp;")'!R"&amp;84+AO187)),"")</f>
        <v/>
      </c>
      <c r="T217" s="1818"/>
      <c r="U217" s="1818"/>
      <c r="V217" s="1818"/>
      <c r="W217" s="1818"/>
      <c r="X217" s="1818"/>
      <c r="Y217" s="1818"/>
      <c r="Z217" s="1818"/>
      <c r="AA217" s="1818"/>
      <c r="AB217" s="1818"/>
      <c r="AC217" s="650"/>
      <c r="AD217" s="650" t="s">
        <v>652</v>
      </c>
      <c r="AE217" s="648" t="s">
        <v>8290</v>
      </c>
    </row>
    <row r="220" spans="4:31" ht="13.5" customHeight="1">
      <c r="D220" s="653" t="s">
        <v>8280</v>
      </c>
      <c r="F220" s="648" t="s">
        <v>8289</v>
      </c>
    </row>
    <row r="221" spans="4:31" ht="13.5" customHeight="1">
      <c r="F221" s="648" t="s">
        <v>8288</v>
      </c>
    </row>
    <row r="223" spans="4:31" ht="13.5" customHeight="1">
      <c r="S223" s="1821" t="str">
        <f ca="1">IFERROR(S211-S217,"")</f>
        <v/>
      </c>
      <c r="T223" s="1822"/>
      <c r="U223" s="1822"/>
      <c r="V223" s="1822"/>
      <c r="W223" s="1822"/>
      <c r="X223" s="1822"/>
      <c r="Y223" s="1822"/>
      <c r="Z223" s="1822"/>
      <c r="AA223" s="1822"/>
      <c r="AB223" s="1822"/>
      <c r="AC223" s="650"/>
      <c r="AD223" s="650" t="s">
        <v>652</v>
      </c>
      <c r="AE223" s="648" t="s">
        <v>8287</v>
      </c>
    </row>
    <row r="226" spans="3:31" ht="13.5" customHeight="1">
      <c r="C226" s="651" t="s">
        <v>8286</v>
      </c>
      <c r="D226" s="651"/>
      <c r="E226" s="651" t="s">
        <v>8285</v>
      </c>
    </row>
    <row r="229" spans="3:31" ht="13.5" customHeight="1">
      <c r="S229" s="1818" t="str" cm="1">
        <f t="array" aca="1" ref="S229" ca="1">IFERROR(IF(AO189="○",INDIRECT("'("&amp;$AP$7&amp;")'!D"&amp;84+AO187),""), "")</f>
        <v/>
      </c>
      <c r="T229" s="1818"/>
      <c r="U229" s="1818"/>
      <c r="V229" s="1818"/>
      <c r="W229" s="1818"/>
      <c r="X229" s="1818"/>
      <c r="Y229" s="1818"/>
      <c r="Z229" s="1818"/>
      <c r="AA229" s="1818"/>
      <c r="AB229" s="1818"/>
      <c r="AC229" s="650"/>
      <c r="AD229" s="650" t="s">
        <v>652</v>
      </c>
      <c r="AE229" s="648" t="s">
        <v>8284</v>
      </c>
    </row>
    <row r="232" spans="3:31" ht="13.5" customHeight="1">
      <c r="D232" s="653" t="s">
        <v>8283</v>
      </c>
      <c r="F232" s="648" t="s">
        <v>8282</v>
      </c>
    </row>
    <row r="235" spans="3:31" ht="13.5" customHeight="1">
      <c r="S235" s="1818" t="str" cm="1">
        <f t="array" aca="1" ref="S235" ca="1">IFERROR(IF(AO189="○",INDIRECT("'("&amp;$AP$7&amp;")'!R"&amp;84+AO187),""),"")</f>
        <v/>
      </c>
      <c r="T235" s="1818"/>
      <c r="U235" s="1818"/>
      <c r="V235" s="1818"/>
      <c r="W235" s="1818"/>
      <c r="X235" s="1818"/>
      <c r="Y235" s="1818"/>
      <c r="Z235" s="1818"/>
      <c r="AA235" s="1818"/>
      <c r="AB235" s="1818"/>
      <c r="AC235" s="650"/>
      <c r="AD235" s="650" t="s">
        <v>652</v>
      </c>
      <c r="AE235" s="648" t="s">
        <v>8281</v>
      </c>
    </row>
    <row r="238" spans="3:31" ht="13.5" customHeight="1">
      <c r="D238" s="653" t="s">
        <v>8280</v>
      </c>
      <c r="F238" s="648" t="s">
        <v>8279</v>
      </c>
    </row>
    <row r="241" spans="3:41" ht="13.5" customHeight="1">
      <c r="S241" s="1819" t="str">
        <f ca="1">IFERROR(S229-S235,"")</f>
        <v/>
      </c>
      <c r="T241" s="1819"/>
      <c r="U241" s="1819"/>
      <c r="V241" s="1819"/>
      <c r="W241" s="1819"/>
      <c r="X241" s="1819"/>
      <c r="Y241" s="1819"/>
      <c r="Z241" s="1819"/>
      <c r="AA241" s="1819"/>
      <c r="AB241" s="1819"/>
      <c r="AC241" s="650"/>
      <c r="AD241" s="650" t="s">
        <v>652</v>
      </c>
      <c r="AE241" s="648" t="s">
        <v>8278</v>
      </c>
    </row>
    <row r="245" spans="3:41" ht="13.5" customHeight="1">
      <c r="D245" s="648" t="s">
        <v>8277</v>
      </c>
      <c r="AL245" s="666"/>
      <c r="AM245" s="666"/>
      <c r="AN245" s="666"/>
    </row>
    <row r="246" spans="3:41" ht="6.75" customHeight="1">
      <c r="AL246" s="666"/>
      <c r="AM246" s="666"/>
      <c r="AN246" s="666"/>
    </row>
    <row r="247" spans="3:41" ht="13.5" customHeight="1">
      <c r="D247" s="648" t="s">
        <v>8276</v>
      </c>
      <c r="AL247" s="666"/>
      <c r="AM247" s="666"/>
      <c r="AN247" s="666"/>
    </row>
    <row r="248" spans="3:41" ht="13.5" customHeight="1">
      <c r="AL248" s="666"/>
      <c r="AM248" s="666"/>
      <c r="AN248" s="666"/>
    </row>
    <row r="249" spans="3:41" ht="13.5" customHeight="1">
      <c r="AL249" s="1828" t="s">
        <v>8301</v>
      </c>
      <c r="AM249" s="1828"/>
      <c r="AN249" s="1828"/>
      <c r="AO249" s="667" t="str">
        <f>IFERROR(SMALL($AR$9:$AR$19,5),"")</f>
        <v/>
      </c>
    </row>
    <row r="250" spans="3:41" ht="13.5" customHeight="1">
      <c r="C250" s="648" t="s">
        <v>8352</v>
      </c>
      <c r="AL250" s="1828" t="s">
        <v>8302</v>
      </c>
      <c r="AM250" s="1828"/>
      <c r="AN250" s="1828"/>
      <c r="AO250" s="667" t="str">
        <f>IF(AO249="","",IF(COUNTIF($AR$9:$AR$13,AO249)&gt;0,"○",""))</f>
        <v/>
      </c>
    </row>
    <row r="251" spans="3:41" ht="13.5" customHeight="1">
      <c r="AL251" s="1828" t="s">
        <v>573</v>
      </c>
      <c r="AM251" s="1828"/>
      <c r="AN251" s="1828"/>
      <c r="AO251" s="667" t="str">
        <f>IF(AO249="","",IF(COUNTIF($AR$15:$AR$19,AO249)&gt;0,"○",""))</f>
        <v/>
      </c>
    </row>
    <row r="252" spans="3:41" ht="13.5" customHeight="1">
      <c r="AL252" s="666"/>
      <c r="AM252" s="666"/>
      <c r="AN252" s="666"/>
    </row>
    <row r="253" spans="3:41" ht="21" customHeight="1">
      <c r="T253" s="649" t="s">
        <v>8300</v>
      </c>
      <c r="AL253" s="666"/>
      <c r="AM253" s="666"/>
      <c r="AN253" s="666"/>
    </row>
    <row r="254" spans="3:41" ht="13.5" customHeight="1">
      <c r="T254" s="649"/>
      <c r="AL254" s="666"/>
      <c r="AM254" s="666"/>
      <c r="AN254" s="666"/>
    </row>
    <row r="255" spans="3:41" ht="13.5" customHeight="1">
      <c r="AL255" s="666"/>
      <c r="AM255" s="666"/>
      <c r="AN255" s="666"/>
    </row>
    <row r="256" spans="3:41" ht="13.5" customHeight="1">
      <c r="AL256" s="666"/>
      <c r="AM256" s="666"/>
      <c r="AN256" s="666"/>
    </row>
    <row r="257" spans="3:40" ht="13.5" customHeight="1">
      <c r="E257" s="650" t="s">
        <v>8299</v>
      </c>
      <c r="F257" s="650"/>
      <c r="G257" s="650"/>
      <c r="H257" s="650"/>
      <c r="I257" s="650"/>
      <c r="J257" s="650"/>
      <c r="K257" s="1820" t="str" cm="1">
        <f t="array" aca="1" ref="K257" ca="1">IFERROR(INDIRECT("'("&amp;$AP$7&amp;")'!N"&amp;5),"")</f>
        <v/>
      </c>
      <c r="L257" s="1820"/>
      <c r="M257" s="1820"/>
      <c r="N257" s="1820"/>
      <c r="O257" s="1820"/>
      <c r="P257" s="1820"/>
      <c r="Q257" s="1820"/>
      <c r="R257" s="1820"/>
      <c r="S257" s="1820"/>
      <c r="T257" s="1820"/>
      <c r="U257" s="1820"/>
      <c r="V257" s="1820"/>
      <c r="W257" s="1820"/>
      <c r="X257" s="1820"/>
      <c r="AL257" s="666"/>
      <c r="AM257" s="666"/>
      <c r="AN257" s="666"/>
    </row>
    <row r="258" spans="3:40" ht="13.5" customHeight="1">
      <c r="AL258" s="666"/>
      <c r="AM258" s="666"/>
      <c r="AN258" s="666"/>
    </row>
    <row r="259" spans="3:40" ht="13.5" customHeight="1">
      <c r="E259" s="650" t="s">
        <v>8298</v>
      </c>
      <c r="F259" s="650"/>
      <c r="G259" s="650"/>
      <c r="H259" s="650"/>
      <c r="I259" s="650"/>
      <c r="J259" s="650"/>
      <c r="K259" s="650"/>
      <c r="L259" s="650"/>
      <c r="M259" s="650"/>
      <c r="N259" s="650"/>
      <c r="O259" s="650"/>
      <c r="P259" s="1820" t="str" cm="1">
        <f t="array" aca="1" ref="P259" ca="1">IFERROR(IF(INDIRECT("'("&amp;$AP$7&amp;")'!AE"&amp;5)="","",INDIRECT("'("&amp;$AP$7&amp;")'!AE"&amp;5)),"")</f>
        <v/>
      </c>
      <c r="Q259" s="1820"/>
      <c r="R259" s="1820"/>
      <c r="S259" s="1820"/>
      <c r="T259" s="1820"/>
      <c r="U259" s="1820"/>
      <c r="V259" s="1820"/>
      <c r="W259" s="1820"/>
      <c r="X259" s="1820"/>
    </row>
    <row r="263" spans="3:40" ht="13.5" customHeight="1">
      <c r="D263" s="648" t="s">
        <v>8295</v>
      </c>
    </row>
    <row r="266" spans="3:40" ht="13.5" customHeight="1">
      <c r="S266" s="1820" t="str" cm="1">
        <f t="array" ref="S266">IF(AO249="","",INDEX('２個別表'!$Y$11:$Y$510,MATCH(K257&amp;AO249,'２個別表'!$Z$11:$Z$510&amp;'２個別表'!$EP$11:$EP$510,0),1))</f>
        <v/>
      </c>
      <c r="T266" s="1820"/>
      <c r="U266" s="1820"/>
      <c r="V266" s="1820"/>
      <c r="W266" s="1820"/>
      <c r="X266" s="1820"/>
      <c r="Y266" s="1820"/>
      <c r="Z266" s="1820"/>
      <c r="AA266" s="1820"/>
      <c r="AB266" s="1820"/>
      <c r="AC266" s="1820"/>
      <c r="AD266" s="1820"/>
    </row>
    <row r="267" spans="3:40" ht="13.5" customHeight="1">
      <c r="S267" s="1826" t="str" cm="1">
        <f t="array" ref="S267">IF(AO249="","",INDEX('２個別表'!$AT$11:$AT$510,MATCH(K257&amp;AO249,'２個別表'!$Z$11:$Z$510&amp;'２個別表'!$EP$11:$EP$510,0),1))</f>
        <v/>
      </c>
      <c r="T267" s="1826"/>
      <c r="U267" s="1826"/>
      <c r="V267" s="1826"/>
      <c r="W267" s="1826"/>
      <c r="X267" s="1826"/>
      <c r="Y267" s="1826"/>
      <c r="Z267" s="1826"/>
      <c r="AA267" s="1826"/>
      <c r="AB267" s="1826"/>
      <c r="AC267" s="1826"/>
      <c r="AD267" s="1826"/>
    </row>
    <row r="268" spans="3:40" ht="13.5" customHeight="1">
      <c r="S268" s="1827"/>
      <c r="T268" s="1827"/>
      <c r="U268" s="1827"/>
      <c r="V268" s="1827"/>
      <c r="W268" s="1827"/>
      <c r="X268" s="1827"/>
      <c r="Y268" s="1827"/>
      <c r="Z268" s="1827"/>
      <c r="AA268" s="1827"/>
      <c r="AB268" s="1827"/>
      <c r="AC268" s="1827"/>
      <c r="AD268" s="1827"/>
    </row>
    <row r="269" spans="3:40" ht="13.5" customHeight="1">
      <c r="S269" s="1827"/>
      <c r="T269" s="1827"/>
      <c r="U269" s="1827"/>
      <c r="V269" s="1827"/>
      <c r="W269" s="1827"/>
      <c r="X269" s="1827"/>
      <c r="Y269" s="1827"/>
      <c r="Z269" s="1827"/>
      <c r="AA269" s="1827"/>
      <c r="AB269" s="1827"/>
      <c r="AC269" s="1827"/>
      <c r="AD269" s="1827"/>
    </row>
    <row r="270" spans="3:40" ht="13.5" customHeight="1">
      <c r="C270" s="651" t="s">
        <v>8294</v>
      </c>
      <c r="D270" s="651"/>
      <c r="E270" s="651" t="s">
        <v>8293</v>
      </c>
    </row>
    <row r="273" spans="3:31" ht="13.5" customHeight="1">
      <c r="S273" s="1818" t="str" cm="1">
        <f t="array" aca="1" ref="S273" ca="1">IFERROR(IF(AO250="○",INDIRECT("'("&amp;$AP$7&amp;")'!D"&amp;84+AO249),""),"")</f>
        <v/>
      </c>
      <c r="T273" s="1818"/>
      <c r="U273" s="1818"/>
      <c r="V273" s="1818"/>
      <c r="W273" s="1818"/>
      <c r="X273" s="1818"/>
      <c r="Y273" s="1818"/>
      <c r="Z273" s="1818"/>
      <c r="AA273" s="1818"/>
      <c r="AB273" s="1818"/>
      <c r="AC273" s="652"/>
      <c r="AD273" s="650" t="s">
        <v>652</v>
      </c>
      <c r="AE273" s="648" t="s">
        <v>8292</v>
      </c>
    </row>
    <row r="276" spans="3:31" ht="13.5" customHeight="1">
      <c r="D276" s="653" t="s">
        <v>8283</v>
      </c>
      <c r="F276" s="648" t="s">
        <v>8291</v>
      </c>
    </row>
    <row r="279" spans="3:31" ht="13.5" customHeight="1">
      <c r="S279" s="1818" t="str">
        <f ca="1">IFERROR(IF(AO250="","",INDIRECT("'("&amp;$AP$7&amp;")'!R"&amp;84+AO249)),"")</f>
        <v/>
      </c>
      <c r="T279" s="1818"/>
      <c r="U279" s="1818"/>
      <c r="V279" s="1818"/>
      <c r="W279" s="1818"/>
      <c r="X279" s="1818"/>
      <c r="Y279" s="1818"/>
      <c r="Z279" s="1818"/>
      <c r="AA279" s="1818"/>
      <c r="AB279" s="1818"/>
      <c r="AC279" s="650"/>
      <c r="AD279" s="650" t="s">
        <v>652</v>
      </c>
      <c r="AE279" s="648" t="s">
        <v>8290</v>
      </c>
    </row>
    <row r="282" spans="3:31" ht="13.5" customHeight="1">
      <c r="D282" s="653" t="s">
        <v>8280</v>
      </c>
      <c r="F282" s="648" t="s">
        <v>8289</v>
      </c>
    </row>
    <row r="283" spans="3:31" ht="13.5" customHeight="1">
      <c r="F283" s="648" t="s">
        <v>8288</v>
      </c>
    </row>
    <row r="285" spans="3:31" ht="13.5" customHeight="1">
      <c r="S285" s="1821" t="str">
        <f ca="1">IFERROR(S273-S279,"")</f>
        <v/>
      </c>
      <c r="T285" s="1822"/>
      <c r="U285" s="1822"/>
      <c r="V285" s="1822"/>
      <c r="W285" s="1822"/>
      <c r="X285" s="1822"/>
      <c r="Y285" s="1822"/>
      <c r="Z285" s="1822"/>
      <c r="AA285" s="1822"/>
      <c r="AB285" s="1822"/>
      <c r="AC285" s="650"/>
      <c r="AD285" s="650" t="s">
        <v>652</v>
      </c>
      <c r="AE285" s="648" t="s">
        <v>8287</v>
      </c>
    </row>
    <row r="288" spans="3:31" ht="13.5" customHeight="1">
      <c r="C288" s="651" t="s">
        <v>8286</v>
      </c>
      <c r="D288" s="651"/>
      <c r="E288" s="651" t="s">
        <v>8285</v>
      </c>
    </row>
    <row r="291" spans="4:31" ht="13.5" customHeight="1">
      <c r="S291" s="1818" t="str" cm="1">
        <f t="array" aca="1" ref="S291" ca="1">IFERROR(IF(AO251="○",INDIRECT("'("&amp;$AP$7&amp;")'!D"&amp;84+AO249),""), "")</f>
        <v/>
      </c>
      <c r="T291" s="1818"/>
      <c r="U291" s="1818"/>
      <c r="V291" s="1818"/>
      <c r="W291" s="1818"/>
      <c r="X291" s="1818"/>
      <c r="Y291" s="1818"/>
      <c r="Z291" s="1818"/>
      <c r="AA291" s="1818"/>
      <c r="AB291" s="1818"/>
      <c r="AC291" s="650"/>
      <c r="AD291" s="650" t="s">
        <v>652</v>
      </c>
      <c r="AE291" s="648" t="s">
        <v>8284</v>
      </c>
    </row>
    <row r="294" spans="4:31" ht="13.5" customHeight="1">
      <c r="D294" s="653" t="s">
        <v>8283</v>
      </c>
      <c r="F294" s="648" t="s">
        <v>8282</v>
      </c>
    </row>
    <row r="297" spans="4:31" ht="13.5" customHeight="1">
      <c r="S297" s="1818" t="str" cm="1">
        <f t="array" aca="1" ref="S297" ca="1">IFERROR(IF(AO251="○",INDIRECT("'("&amp;$AP$7&amp;")'!R"&amp;84+AO249),""),"")</f>
        <v/>
      </c>
      <c r="T297" s="1818"/>
      <c r="U297" s="1818"/>
      <c r="V297" s="1818"/>
      <c r="W297" s="1818"/>
      <c r="X297" s="1818"/>
      <c r="Y297" s="1818"/>
      <c r="Z297" s="1818"/>
      <c r="AA297" s="1818"/>
      <c r="AB297" s="1818"/>
      <c r="AC297" s="650"/>
      <c r="AD297" s="650" t="s">
        <v>652</v>
      </c>
      <c r="AE297" s="648" t="s">
        <v>8281</v>
      </c>
    </row>
    <row r="300" spans="4:31" ht="13.5" customHeight="1">
      <c r="D300" s="653" t="s">
        <v>8280</v>
      </c>
      <c r="F300" s="648" t="s">
        <v>8279</v>
      </c>
    </row>
    <row r="303" spans="4:31" ht="13.5" customHeight="1">
      <c r="S303" s="1819" t="str">
        <f ca="1">IFERROR(S291-S297,"")</f>
        <v/>
      </c>
      <c r="T303" s="1819"/>
      <c r="U303" s="1819"/>
      <c r="V303" s="1819"/>
      <c r="W303" s="1819"/>
      <c r="X303" s="1819"/>
      <c r="Y303" s="1819"/>
      <c r="Z303" s="1819"/>
      <c r="AA303" s="1819"/>
      <c r="AB303" s="1819"/>
      <c r="AC303" s="650"/>
      <c r="AD303" s="650" t="s">
        <v>652</v>
      </c>
      <c r="AE303" s="648" t="s">
        <v>8278</v>
      </c>
    </row>
    <row r="307" spans="4:4" ht="13.5" customHeight="1">
      <c r="D307" s="648" t="s">
        <v>8277</v>
      </c>
    </row>
    <row r="308" spans="4:4" ht="6.75" customHeight="1"/>
    <row r="309" spans="4:4" ht="13.5" customHeight="1">
      <c r="D309" s="648" t="s">
        <v>8276</v>
      </c>
    </row>
  </sheetData>
  <mergeCells count="69">
    <mergeCell ref="S297:AB297"/>
    <mergeCell ref="S303:AB303"/>
    <mergeCell ref="AL1:AN1"/>
    <mergeCell ref="AL2:AN2"/>
    <mergeCell ref="AL3:AN3"/>
    <mergeCell ref="AL63:AN63"/>
    <mergeCell ref="AL64:AN64"/>
    <mergeCell ref="AL65:AN65"/>
    <mergeCell ref="AL125:AN125"/>
    <mergeCell ref="AL126:AN126"/>
    <mergeCell ref="AL127:AN127"/>
    <mergeCell ref="AL187:AN187"/>
    <mergeCell ref="AL188:AN188"/>
    <mergeCell ref="AL189:AN189"/>
    <mergeCell ref="AL249:AN249"/>
    <mergeCell ref="S291:AB291"/>
    <mergeCell ref="S235:AB235"/>
    <mergeCell ref="S241:AB241"/>
    <mergeCell ref="K257:X257"/>
    <mergeCell ref="P259:X259"/>
    <mergeCell ref="S266:AD266"/>
    <mergeCell ref="S273:AB273"/>
    <mergeCell ref="S279:AB279"/>
    <mergeCell ref="S285:AB285"/>
    <mergeCell ref="AL250:AN250"/>
    <mergeCell ref="AL251:AN251"/>
    <mergeCell ref="S267:AD269"/>
    <mergeCell ref="S204:AD204"/>
    <mergeCell ref="S211:AB211"/>
    <mergeCell ref="S217:AB217"/>
    <mergeCell ref="S223:AB223"/>
    <mergeCell ref="S229:AB229"/>
    <mergeCell ref="S205:AD207"/>
    <mergeCell ref="S173:AB173"/>
    <mergeCell ref="S179:AB179"/>
    <mergeCell ref="K195:X195"/>
    <mergeCell ref="P197:X197"/>
    <mergeCell ref="S142:AD142"/>
    <mergeCell ref="S149:AB149"/>
    <mergeCell ref="S155:AB155"/>
    <mergeCell ref="S161:AB161"/>
    <mergeCell ref="S167:AB167"/>
    <mergeCell ref="S143:AD145"/>
    <mergeCell ref="K133:X133"/>
    <mergeCell ref="P135:X135"/>
    <mergeCell ref="S99:AB99"/>
    <mergeCell ref="S105:AB105"/>
    <mergeCell ref="S111:AB111"/>
    <mergeCell ref="S117:AB117"/>
    <mergeCell ref="K71:X71"/>
    <mergeCell ref="P73:X73"/>
    <mergeCell ref="S80:AD80"/>
    <mergeCell ref="S87:AB87"/>
    <mergeCell ref="S93:AB93"/>
    <mergeCell ref="S81:AD83"/>
    <mergeCell ref="S49:AB49"/>
    <mergeCell ref="S55:AB55"/>
    <mergeCell ref="S31:AB31"/>
    <mergeCell ref="K9:X9"/>
    <mergeCell ref="P11:X11"/>
    <mergeCell ref="S37:AB37"/>
    <mergeCell ref="S43:AB43"/>
    <mergeCell ref="S18:AD18"/>
    <mergeCell ref="S19:AD21"/>
    <mergeCell ref="AR22:AR23"/>
    <mergeCell ref="AS22:AS23"/>
    <mergeCell ref="AT22:AT23"/>
    <mergeCell ref="AU22:AU23"/>
    <mergeCell ref="S25:AB25"/>
  </mergeCells>
  <phoneticPr fontId="30"/>
  <conditionalFormatting sqref="AR24:AR33 AU24:AU33">
    <cfRule type="expression" dxfId="16" priority="50">
      <formula>$AU24="■"</formula>
    </cfRule>
  </conditionalFormatting>
  <conditionalFormatting sqref="AR24:AR33 AT24:AT33">
    <cfRule type="expression" dxfId="15" priority="48">
      <formula>$AT24="補強"</formula>
    </cfRule>
  </conditionalFormatting>
  <pageMargins left="0.7" right="0.7" top="0.75" bottom="0.75" header="0.3" footer="0.3"/>
  <pageSetup paperSize="9" scale="96" orientation="portrait" r:id="rId1"/>
  <rowBreaks count="4" manualBreakCount="4">
    <brk id="62" max="58" man="1"/>
    <brk id="124" max="58" man="1"/>
    <brk id="186" max="58" man="1"/>
    <brk id="248" max="58" man="1"/>
  </rowBreaks>
  <colBreaks count="1" manualBreakCount="1">
    <brk id="37" max="30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sheetPr>
  <dimension ref="A2:F2574"/>
  <sheetViews>
    <sheetView workbookViewId="0">
      <pane xSplit="1" ySplit="3" topLeftCell="B616" activePane="bottomRight" state="frozen"/>
      <selection pane="topRight" activeCell="B1" sqref="B1"/>
      <selection pane="bottomLeft" activeCell="A4" sqref="A4"/>
      <selection pane="bottomRight" activeCell="I89" sqref="B88:I89"/>
    </sheetView>
  </sheetViews>
  <sheetFormatPr defaultColWidth="9" defaultRowHeight="13.5"/>
  <cols>
    <col min="1" max="1" width="12.125" style="606" bestFit="1" customWidth="1"/>
    <col min="2" max="2" width="87.875" style="606" bestFit="1" customWidth="1"/>
    <col min="3" max="3" width="7.125" style="606" bestFit="1" customWidth="1"/>
    <col min="4" max="4" width="17.25" style="606" bestFit="1" customWidth="1"/>
    <col min="5" max="5" width="75.5" style="606" bestFit="1" customWidth="1"/>
    <col min="6" max="16384" width="9" style="606"/>
  </cols>
  <sheetData>
    <row r="2" spans="1:6">
      <c r="A2" s="605">
        <v>1</v>
      </c>
      <c r="B2" s="605">
        <v>2</v>
      </c>
      <c r="C2" s="605">
        <v>3</v>
      </c>
      <c r="D2" s="605">
        <v>4</v>
      </c>
      <c r="E2" s="605">
        <v>5</v>
      </c>
      <c r="F2" s="605">
        <v>6</v>
      </c>
    </row>
    <row r="3" spans="1:6">
      <c r="A3" s="607" t="s">
        <v>693</v>
      </c>
      <c r="B3" s="617" t="s">
        <v>2207</v>
      </c>
      <c r="C3" s="607" t="s">
        <v>694</v>
      </c>
      <c r="D3" s="607" t="s">
        <v>695</v>
      </c>
      <c r="E3" s="607" t="s">
        <v>696</v>
      </c>
      <c r="F3" s="607" t="s">
        <v>697</v>
      </c>
    </row>
    <row r="4" spans="1:6">
      <c r="A4" s="608" t="s">
        <v>2208</v>
      </c>
      <c r="B4" s="608" t="s">
        <v>2209</v>
      </c>
      <c r="C4" s="608" t="s">
        <v>700</v>
      </c>
      <c r="D4" s="608" t="s">
        <v>2210</v>
      </c>
      <c r="E4" s="608" t="s">
        <v>2211</v>
      </c>
      <c r="F4" s="608" t="s">
        <v>2210</v>
      </c>
    </row>
    <row r="5" spans="1:6">
      <c r="A5" s="608" t="s">
        <v>2212</v>
      </c>
      <c r="B5" s="608" t="s">
        <v>2213</v>
      </c>
      <c r="C5" s="608" t="s">
        <v>700</v>
      </c>
      <c r="D5" s="608" t="s">
        <v>2210</v>
      </c>
      <c r="E5" s="608" t="s">
        <v>2214</v>
      </c>
      <c r="F5" s="608" t="s">
        <v>2210</v>
      </c>
    </row>
    <row r="6" spans="1:6">
      <c r="A6" s="608" t="s">
        <v>2215</v>
      </c>
      <c r="B6" s="608" t="s">
        <v>2216</v>
      </c>
      <c r="C6" s="608" t="s">
        <v>700</v>
      </c>
      <c r="D6" s="608" t="s">
        <v>2210</v>
      </c>
      <c r="E6" s="608" t="s">
        <v>2217</v>
      </c>
      <c r="F6" s="608" t="s">
        <v>2210</v>
      </c>
    </row>
    <row r="7" spans="1:6">
      <c r="A7" s="608" t="s">
        <v>2218</v>
      </c>
      <c r="B7" s="608" t="s">
        <v>2219</v>
      </c>
      <c r="C7" s="608" t="s">
        <v>700</v>
      </c>
      <c r="D7" s="608" t="s">
        <v>2210</v>
      </c>
      <c r="E7" s="608" t="s">
        <v>2220</v>
      </c>
      <c r="F7" s="608" t="s">
        <v>2210</v>
      </c>
    </row>
    <row r="8" spans="1:6">
      <c r="A8" s="608" t="s">
        <v>2221</v>
      </c>
      <c r="B8" s="608" t="s">
        <v>2222</v>
      </c>
      <c r="C8" s="608" t="s">
        <v>700</v>
      </c>
      <c r="D8" s="608" t="s">
        <v>2210</v>
      </c>
      <c r="E8" s="608" t="s">
        <v>2223</v>
      </c>
      <c r="F8" s="608" t="s">
        <v>2210</v>
      </c>
    </row>
    <row r="9" spans="1:6">
      <c r="A9" s="608" t="s">
        <v>2224</v>
      </c>
      <c r="B9" s="608" t="s">
        <v>2225</v>
      </c>
      <c r="C9" s="608" t="s">
        <v>700</v>
      </c>
      <c r="D9" s="608" t="s">
        <v>2210</v>
      </c>
      <c r="E9" s="608" t="s">
        <v>2226</v>
      </c>
      <c r="F9" s="608" t="s">
        <v>2210</v>
      </c>
    </row>
    <row r="10" spans="1:6">
      <c r="A10" s="608" t="s">
        <v>2227</v>
      </c>
      <c r="B10" s="608" t="s">
        <v>2228</v>
      </c>
      <c r="C10" s="608" t="s">
        <v>700</v>
      </c>
      <c r="D10" s="608" t="s">
        <v>2210</v>
      </c>
      <c r="E10" s="608" t="s">
        <v>2229</v>
      </c>
      <c r="F10" s="608" t="s">
        <v>2210</v>
      </c>
    </row>
    <row r="11" spans="1:6">
      <c r="A11" s="608" t="s">
        <v>2230</v>
      </c>
      <c r="B11" s="608" t="s">
        <v>2231</v>
      </c>
      <c r="C11" s="608" t="s">
        <v>700</v>
      </c>
      <c r="D11" s="608" t="s">
        <v>2210</v>
      </c>
      <c r="E11" s="608" t="s">
        <v>2232</v>
      </c>
      <c r="F11" s="608" t="s">
        <v>2210</v>
      </c>
    </row>
    <row r="12" spans="1:6">
      <c r="A12" s="608" t="s">
        <v>2233</v>
      </c>
      <c r="B12" s="608" t="s">
        <v>2234</v>
      </c>
      <c r="C12" s="608" t="s">
        <v>700</v>
      </c>
      <c r="D12" s="608" t="s">
        <v>2210</v>
      </c>
      <c r="E12" s="608" t="s">
        <v>2235</v>
      </c>
      <c r="F12" s="608" t="s">
        <v>2210</v>
      </c>
    </row>
    <row r="13" spans="1:6">
      <c r="A13" s="608" t="s">
        <v>2236</v>
      </c>
      <c r="B13" s="608" t="s">
        <v>2237</v>
      </c>
      <c r="C13" s="608" t="s">
        <v>700</v>
      </c>
      <c r="D13" s="608" t="s">
        <v>2210</v>
      </c>
      <c r="E13" s="608" t="s">
        <v>2238</v>
      </c>
      <c r="F13" s="608" t="s">
        <v>2210</v>
      </c>
    </row>
    <row r="14" spans="1:6">
      <c r="A14" s="608" t="s">
        <v>2239</v>
      </c>
      <c r="B14" s="608" t="s">
        <v>2240</v>
      </c>
      <c r="C14" s="608" t="s">
        <v>700</v>
      </c>
      <c r="D14" s="608" t="s">
        <v>2210</v>
      </c>
      <c r="E14" s="608" t="s">
        <v>2241</v>
      </c>
      <c r="F14" s="608" t="s">
        <v>2210</v>
      </c>
    </row>
    <row r="15" spans="1:6">
      <c r="A15" s="608" t="s">
        <v>2242</v>
      </c>
      <c r="B15" s="608" t="s">
        <v>2243</v>
      </c>
      <c r="C15" s="608" t="s">
        <v>700</v>
      </c>
      <c r="D15" s="608" t="s">
        <v>2210</v>
      </c>
      <c r="E15" s="608" t="s">
        <v>716</v>
      </c>
      <c r="F15" s="608" t="s">
        <v>2210</v>
      </c>
    </row>
    <row r="16" spans="1:6">
      <c r="A16" s="608" t="s">
        <v>2244</v>
      </c>
      <c r="B16" s="608" t="s">
        <v>2245</v>
      </c>
      <c r="C16" s="608" t="s">
        <v>700</v>
      </c>
      <c r="D16" s="608" t="s">
        <v>2210</v>
      </c>
      <c r="E16" s="608" t="s">
        <v>2246</v>
      </c>
      <c r="F16" s="608" t="s">
        <v>2210</v>
      </c>
    </row>
    <row r="17" spans="1:6">
      <c r="A17" s="608" t="s">
        <v>2247</v>
      </c>
      <c r="B17" s="608" t="s">
        <v>2248</v>
      </c>
      <c r="C17" s="608" t="s">
        <v>700</v>
      </c>
      <c r="D17" s="608" t="s">
        <v>2210</v>
      </c>
      <c r="E17" s="608" t="s">
        <v>2249</v>
      </c>
      <c r="F17" s="608" t="s">
        <v>2210</v>
      </c>
    </row>
    <row r="18" spans="1:6">
      <c r="A18" s="608" t="s">
        <v>2250</v>
      </c>
      <c r="B18" s="608" t="s">
        <v>2251</v>
      </c>
      <c r="C18" s="608" t="s">
        <v>700</v>
      </c>
      <c r="D18" s="608" t="s">
        <v>2210</v>
      </c>
      <c r="E18" s="608" t="s">
        <v>2252</v>
      </c>
      <c r="F18" s="608" t="s">
        <v>2210</v>
      </c>
    </row>
    <row r="19" spans="1:6">
      <c r="A19" s="608" t="s">
        <v>2253</v>
      </c>
      <c r="B19" s="608" t="s">
        <v>2254</v>
      </c>
      <c r="C19" s="608" t="s">
        <v>700</v>
      </c>
      <c r="D19" s="608" t="s">
        <v>2210</v>
      </c>
      <c r="E19" s="608" t="s">
        <v>1554</v>
      </c>
      <c r="F19" s="608" t="s">
        <v>2210</v>
      </c>
    </row>
    <row r="20" spans="1:6">
      <c r="A20" s="608" t="s">
        <v>2255</v>
      </c>
      <c r="B20" s="608" t="s">
        <v>2256</v>
      </c>
      <c r="C20" s="608" t="s">
        <v>700</v>
      </c>
      <c r="D20" s="608" t="s">
        <v>2210</v>
      </c>
      <c r="E20" s="608" t="s">
        <v>2257</v>
      </c>
      <c r="F20" s="608" t="s">
        <v>2210</v>
      </c>
    </row>
    <row r="21" spans="1:6">
      <c r="A21" s="608" t="s">
        <v>2258</v>
      </c>
      <c r="B21" s="608" t="s">
        <v>2259</v>
      </c>
      <c r="C21" s="608" t="s">
        <v>700</v>
      </c>
      <c r="D21" s="608" t="s">
        <v>2210</v>
      </c>
      <c r="E21" s="608" t="s">
        <v>2260</v>
      </c>
      <c r="F21" s="608" t="s">
        <v>2210</v>
      </c>
    </row>
    <row r="22" spans="1:6">
      <c r="A22" s="608" t="s">
        <v>2261</v>
      </c>
      <c r="B22" s="608" t="s">
        <v>2262</v>
      </c>
      <c r="C22" s="608" t="s">
        <v>700</v>
      </c>
      <c r="D22" s="608" t="s">
        <v>2210</v>
      </c>
      <c r="E22" s="608" t="s">
        <v>2263</v>
      </c>
      <c r="F22" s="608" t="s">
        <v>2210</v>
      </c>
    </row>
    <row r="23" spans="1:6">
      <c r="A23" s="608" t="s">
        <v>2264</v>
      </c>
      <c r="B23" s="608" t="s">
        <v>2265</v>
      </c>
      <c r="C23" s="608" t="s">
        <v>700</v>
      </c>
      <c r="D23" s="608" t="s">
        <v>2210</v>
      </c>
      <c r="E23" s="608" t="s">
        <v>2266</v>
      </c>
      <c r="F23" s="608" t="s">
        <v>2210</v>
      </c>
    </row>
    <row r="24" spans="1:6">
      <c r="A24" s="608" t="s">
        <v>2267</v>
      </c>
      <c r="B24" s="608" t="s">
        <v>2268</v>
      </c>
      <c r="C24" s="608" t="s">
        <v>700</v>
      </c>
      <c r="D24" s="608" t="s">
        <v>2210</v>
      </c>
      <c r="E24" s="608" t="s">
        <v>2269</v>
      </c>
      <c r="F24" s="608" t="s">
        <v>2210</v>
      </c>
    </row>
    <row r="25" spans="1:6">
      <c r="A25" s="608" t="s">
        <v>2270</v>
      </c>
      <c r="B25" s="608" t="s">
        <v>2271</v>
      </c>
      <c r="C25" s="608" t="s">
        <v>700</v>
      </c>
      <c r="D25" s="608" t="s">
        <v>2210</v>
      </c>
      <c r="E25" s="608" t="s">
        <v>2272</v>
      </c>
      <c r="F25" s="608" t="s">
        <v>2210</v>
      </c>
    </row>
    <row r="26" spans="1:6">
      <c r="A26" s="608" t="s">
        <v>2273</v>
      </c>
      <c r="B26" s="608" t="s">
        <v>2274</v>
      </c>
      <c r="C26" s="608" t="s">
        <v>700</v>
      </c>
      <c r="D26" s="608" t="s">
        <v>2210</v>
      </c>
      <c r="E26" s="608" t="s">
        <v>2275</v>
      </c>
      <c r="F26" s="608" t="s">
        <v>2210</v>
      </c>
    </row>
    <row r="27" spans="1:6">
      <c r="A27" s="608" t="s">
        <v>2276</v>
      </c>
      <c r="B27" s="608" t="s">
        <v>2277</v>
      </c>
      <c r="C27" s="608" t="s">
        <v>700</v>
      </c>
      <c r="D27" s="608" t="s">
        <v>2210</v>
      </c>
      <c r="E27" s="608" t="s">
        <v>2278</v>
      </c>
      <c r="F27" s="608" t="s">
        <v>2210</v>
      </c>
    </row>
    <row r="28" spans="1:6">
      <c r="A28" s="608" t="s">
        <v>2279</v>
      </c>
      <c r="B28" s="608" t="s">
        <v>2280</v>
      </c>
      <c r="C28" s="608" t="s">
        <v>700</v>
      </c>
      <c r="D28" s="608" t="s">
        <v>2210</v>
      </c>
      <c r="E28" s="608" t="s">
        <v>2281</v>
      </c>
      <c r="F28" s="608" t="s">
        <v>2210</v>
      </c>
    </row>
    <row r="29" spans="1:6">
      <c r="A29" s="608" t="s">
        <v>2282</v>
      </c>
      <c r="B29" s="608" t="s">
        <v>2283</v>
      </c>
      <c r="C29" s="608" t="s">
        <v>700</v>
      </c>
      <c r="D29" s="608" t="s">
        <v>2210</v>
      </c>
      <c r="E29" s="608" t="s">
        <v>2284</v>
      </c>
      <c r="F29" s="608" t="s">
        <v>2210</v>
      </c>
    </row>
    <row r="30" spans="1:6">
      <c r="A30" s="608" t="s">
        <v>2285</v>
      </c>
      <c r="B30" s="608" t="s">
        <v>2286</v>
      </c>
      <c r="C30" s="608" t="s">
        <v>700</v>
      </c>
      <c r="D30" s="608" t="s">
        <v>2210</v>
      </c>
      <c r="E30" s="608" t="s">
        <v>2287</v>
      </c>
      <c r="F30" s="608" t="s">
        <v>2210</v>
      </c>
    </row>
    <row r="31" spans="1:6">
      <c r="A31" s="608" t="s">
        <v>2288</v>
      </c>
      <c r="B31" s="608" t="s">
        <v>2289</v>
      </c>
      <c r="C31" s="608" t="s">
        <v>700</v>
      </c>
      <c r="D31" s="608" t="s">
        <v>2210</v>
      </c>
      <c r="E31" s="608" t="s">
        <v>2290</v>
      </c>
      <c r="F31" s="608" t="s">
        <v>2210</v>
      </c>
    </row>
    <row r="32" spans="1:6">
      <c r="A32" s="608" t="s">
        <v>2291</v>
      </c>
      <c r="B32" s="608" t="s">
        <v>2292</v>
      </c>
      <c r="C32" s="608" t="s">
        <v>700</v>
      </c>
      <c r="D32" s="608" t="s">
        <v>2210</v>
      </c>
      <c r="E32" s="608" t="s">
        <v>2293</v>
      </c>
      <c r="F32" s="608" t="s">
        <v>2210</v>
      </c>
    </row>
    <row r="33" spans="1:6">
      <c r="A33" s="608" t="s">
        <v>2294</v>
      </c>
      <c r="B33" s="608" t="s">
        <v>2295</v>
      </c>
      <c r="C33" s="608" t="s">
        <v>700</v>
      </c>
      <c r="D33" s="608" t="s">
        <v>2210</v>
      </c>
      <c r="E33" s="608" t="s">
        <v>2296</v>
      </c>
      <c r="F33" s="608" t="s">
        <v>2210</v>
      </c>
    </row>
    <row r="34" spans="1:6">
      <c r="A34" s="608" t="s">
        <v>2297</v>
      </c>
      <c r="B34" s="608" t="s">
        <v>2298</v>
      </c>
      <c r="C34" s="608" t="s">
        <v>700</v>
      </c>
      <c r="D34" s="608" t="s">
        <v>2210</v>
      </c>
      <c r="E34" s="608" t="s">
        <v>2299</v>
      </c>
      <c r="F34" s="608" t="s">
        <v>2210</v>
      </c>
    </row>
    <row r="35" spans="1:6">
      <c r="A35" s="608" t="s">
        <v>2300</v>
      </c>
      <c r="B35" s="608" t="s">
        <v>2301</v>
      </c>
      <c r="C35" s="608" t="s">
        <v>700</v>
      </c>
      <c r="D35" s="608" t="s">
        <v>2210</v>
      </c>
      <c r="E35" s="608" t="s">
        <v>2302</v>
      </c>
      <c r="F35" s="608" t="s">
        <v>2210</v>
      </c>
    </row>
    <row r="36" spans="1:6">
      <c r="A36" s="608" t="s">
        <v>2303</v>
      </c>
      <c r="B36" s="608" t="s">
        <v>2304</v>
      </c>
      <c r="C36" s="608" t="s">
        <v>700</v>
      </c>
      <c r="D36" s="608" t="s">
        <v>2210</v>
      </c>
      <c r="E36" s="608" t="s">
        <v>2305</v>
      </c>
      <c r="F36" s="608" t="s">
        <v>2210</v>
      </c>
    </row>
    <row r="37" spans="1:6">
      <c r="A37" s="608" t="s">
        <v>2306</v>
      </c>
      <c r="B37" s="608" t="s">
        <v>2307</v>
      </c>
      <c r="C37" s="608" t="s">
        <v>700</v>
      </c>
      <c r="D37" s="608" t="s">
        <v>2210</v>
      </c>
      <c r="E37" s="608" t="s">
        <v>2308</v>
      </c>
      <c r="F37" s="608" t="s">
        <v>2210</v>
      </c>
    </row>
    <row r="38" spans="1:6">
      <c r="A38" s="608" t="s">
        <v>2309</v>
      </c>
      <c r="B38" s="608" t="s">
        <v>2310</v>
      </c>
      <c r="C38" s="608" t="s">
        <v>700</v>
      </c>
      <c r="D38" s="608" t="s">
        <v>2210</v>
      </c>
      <c r="E38" s="608" t="s">
        <v>2311</v>
      </c>
      <c r="F38" s="608" t="s">
        <v>2210</v>
      </c>
    </row>
    <row r="39" spans="1:6">
      <c r="A39" s="608" t="s">
        <v>2312</v>
      </c>
      <c r="B39" s="608" t="s">
        <v>2313</v>
      </c>
      <c r="C39" s="608" t="s">
        <v>700</v>
      </c>
      <c r="D39" s="608" t="s">
        <v>2210</v>
      </c>
      <c r="E39" s="608" t="s">
        <v>2314</v>
      </c>
      <c r="F39" s="608" t="s">
        <v>2210</v>
      </c>
    </row>
    <row r="40" spans="1:6">
      <c r="A40" s="608" t="s">
        <v>2315</v>
      </c>
      <c r="B40" s="608" t="s">
        <v>2316</v>
      </c>
      <c r="C40" s="608" t="s">
        <v>700</v>
      </c>
      <c r="D40" s="608" t="s">
        <v>2210</v>
      </c>
      <c r="E40" s="608" t="s">
        <v>2317</v>
      </c>
      <c r="F40" s="608" t="s">
        <v>2210</v>
      </c>
    </row>
    <row r="41" spans="1:6">
      <c r="A41" s="608" t="s">
        <v>2318</v>
      </c>
      <c r="B41" s="608" t="s">
        <v>2319</v>
      </c>
      <c r="C41" s="608" t="s">
        <v>700</v>
      </c>
      <c r="D41" s="608" t="s">
        <v>2210</v>
      </c>
      <c r="E41" s="608" t="s">
        <v>2320</v>
      </c>
      <c r="F41" s="608" t="s">
        <v>2210</v>
      </c>
    </row>
    <row r="42" spans="1:6">
      <c r="A42" s="608" t="s">
        <v>2321</v>
      </c>
      <c r="B42" s="608" t="s">
        <v>2322</v>
      </c>
      <c r="C42" s="608" t="s">
        <v>700</v>
      </c>
      <c r="D42" s="608" t="s">
        <v>2210</v>
      </c>
      <c r="E42" s="608" t="s">
        <v>2323</v>
      </c>
      <c r="F42" s="608" t="s">
        <v>2210</v>
      </c>
    </row>
    <row r="43" spans="1:6">
      <c r="A43" s="608" t="s">
        <v>2324</v>
      </c>
      <c r="B43" s="608" t="s">
        <v>2325</v>
      </c>
      <c r="C43" s="608" t="s">
        <v>700</v>
      </c>
      <c r="D43" s="608" t="s">
        <v>2210</v>
      </c>
      <c r="E43" s="608" t="s">
        <v>2326</v>
      </c>
      <c r="F43" s="608" t="s">
        <v>2210</v>
      </c>
    </row>
    <row r="44" spans="1:6">
      <c r="A44" s="608" t="s">
        <v>2327</v>
      </c>
      <c r="B44" s="608" t="s">
        <v>2328</v>
      </c>
      <c r="C44" s="608" t="s">
        <v>700</v>
      </c>
      <c r="D44" s="608" t="s">
        <v>2210</v>
      </c>
      <c r="E44" s="608" t="s">
        <v>2329</v>
      </c>
      <c r="F44" s="608" t="s">
        <v>2210</v>
      </c>
    </row>
    <row r="45" spans="1:6">
      <c r="A45" s="608" t="s">
        <v>2330</v>
      </c>
      <c r="B45" s="608" t="s">
        <v>2331</v>
      </c>
      <c r="C45" s="608" t="s">
        <v>700</v>
      </c>
      <c r="D45" s="608" t="s">
        <v>2210</v>
      </c>
      <c r="E45" s="608" t="s">
        <v>2332</v>
      </c>
      <c r="F45" s="608" t="s">
        <v>2210</v>
      </c>
    </row>
    <row r="46" spans="1:6">
      <c r="A46" s="608" t="s">
        <v>2333</v>
      </c>
      <c r="B46" s="608" t="s">
        <v>2334</v>
      </c>
      <c r="C46" s="608" t="s">
        <v>700</v>
      </c>
      <c r="D46" s="608" t="s">
        <v>2210</v>
      </c>
      <c r="E46" s="608" t="s">
        <v>2335</v>
      </c>
      <c r="F46" s="608" t="s">
        <v>2210</v>
      </c>
    </row>
    <row r="47" spans="1:6">
      <c r="A47" s="608" t="s">
        <v>2336</v>
      </c>
      <c r="B47" s="608" t="s">
        <v>2337</v>
      </c>
      <c r="C47" s="608" t="s">
        <v>700</v>
      </c>
      <c r="D47" s="608" t="s">
        <v>2210</v>
      </c>
      <c r="E47" s="608" t="s">
        <v>766</v>
      </c>
      <c r="F47" s="608" t="s">
        <v>2210</v>
      </c>
    </row>
    <row r="48" spans="1:6">
      <c r="A48" s="608" t="s">
        <v>2338</v>
      </c>
      <c r="B48" s="608" t="s">
        <v>2339</v>
      </c>
      <c r="C48" s="608" t="s">
        <v>700</v>
      </c>
      <c r="D48" s="608" t="s">
        <v>2210</v>
      </c>
      <c r="E48" s="608" t="s">
        <v>2340</v>
      </c>
      <c r="F48" s="608" t="s">
        <v>2210</v>
      </c>
    </row>
    <row r="49" spans="1:6">
      <c r="A49" s="608" t="s">
        <v>2341</v>
      </c>
      <c r="B49" s="608" t="s">
        <v>2342</v>
      </c>
      <c r="C49" s="608" t="s">
        <v>700</v>
      </c>
      <c r="D49" s="608" t="s">
        <v>2210</v>
      </c>
      <c r="E49" s="608" t="s">
        <v>2343</v>
      </c>
      <c r="F49" s="608" t="s">
        <v>2210</v>
      </c>
    </row>
    <row r="50" spans="1:6">
      <c r="A50" s="608" t="s">
        <v>2344</v>
      </c>
      <c r="B50" s="608" t="s">
        <v>2345</v>
      </c>
      <c r="C50" s="608" t="s">
        <v>700</v>
      </c>
      <c r="D50" s="608" t="s">
        <v>2210</v>
      </c>
      <c r="E50" s="608" t="s">
        <v>2346</v>
      </c>
      <c r="F50" s="608" t="s">
        <v>2210</v>
      </c>
    </row>
    <row r="51" spans="1:6">
      <c r="A51" s="608" t="s">
        <v>2347</v>
      </c>
      <c r="B51" s="608" t="s">
        <v>2348</v>
      </c>
      <c r="C51" s="608" t="s">
        <v>700</v>
      </c>
      <c r="D51" s="608" t="s">
        <v>2210</v>
      </c>
      <c r="E51" s="608" t="s">
        <v>2349</v>
      </c>
      <c r="F51" s="608" t="s">
        <v>2210</v>
      </c>
    </row>
    <row r="52" spans="1:6">
      <c r="A52" s="608" t="s">
        <v>2350</v>
      </c>
      <c r="B52" s="608" t="s">
        <v>2351</v>
      </c>
      <c r="C52" s="608" t="s">
        <v>700</v>
      </c>
      <c r="D52" s="608" t="s">
        <v>2210</v>
      </c>
      <c r="E52" s="608" t="s">
        <v>2352</v>
      </c>
      <c r="F52" s="608" t="s">
        <v>2210</v>
      </c>
    </row>
    <row r="53" spans="1:6">
      <c r="A53" s="608" t="s">
        <v>2353</v>
      </c>
      <c r="B53" s="608" t="s">
        <v>2354</v>
      </c>
      <c r="C53" s="608" t="s">
        <v>700</v>
      </c>
      <c r="D53" s="608" t="s">
        <v>2210</v>
      </c>
      <c r="E53" s="608" t="s">
        <v>2355</v>
      </c>
      <c r="F53" s="608" t="s">
        <v>2210</v>
      </c>
    </row>
    <row r="54" spans="1:6">
      <c r="A54" s="608" t="s">
        <v>2356</v>
      </c>
      <c r="B54" s="608" t="s">
        <v>2357</v>
      </c>
      <c r="C54" s="608" t="s">
        <v>700</v>
      </c>
      <c r="D54" s="608" t="s">
        <v>2210</v>
      </c>
      <c r="E54" s="608" t="s">
        <v>2358</v>
      </c>
      <c r="F54" s="608" t="s">
        <v>2210</v>
      </c>
    </row>
    <row r="55" spans="1:6">
      <c r="A55" s="608" t="s">
        <v>2359</v>
      </c>
      <c r="B55" s="608" t="s">
        <v>2360</v>
      </c>
      <c r="C55" s="608" t="s">
        <v>700</v>
      </c>
      <c r="D55" s="608" t="s">
        <v>2210</v>
      </c>
      <c r="E55" s="608" t="s">
        <v>2361</v>
      </c>
      <c r="F55" s="608" t="s">
        <v>2210</v>
      </c>
    </row>
    <row r="56" spans="1:6">
      <c r="A56" s="608" t="s">
        <v>2362</v>
      </c>
      <c r="B56" s="608" t="s">
        <v>2363</v>
      </c>
      <c r="C56" s="608" t="s">
        <v>700</v>
      </c>
      <c r="D56" s="608" t="s">
        <v>2210</v>
      </c>
      <c r="E56" s="608" t="s">
        <v>2364</v>
      </c>
      <c r="F56" s="608" t="s">
        <v>2210</v>
      </c>
    </row>
    <row r="57" spans="1:6">
      <c r="A57" s="608" t="s">
        <v>2365</v>
      </c>
      <c r="B57" s="608" t="s">
        <v>2366</v>
      </c>
      <c r="C57" s="608" t="s">
        <v>700</v>
      </c>
      <c r="D57" s="608" t="s">
        <v>2210</v>
      </c>
      <c r="E57" s="608" t="s">
        <v>2367</v>
      </c>
      <c r="F57" s="608" t="s">
        <v>2210</v>
      </c>
    </row>
    <row r="58" spans="1:6">
      <c r="A58" s="608" t="s">
        <v>2368</v>
      </c>
      <c r="B58" s="608" t="s">
        <v>2369</v>
      </c>
      <c r="C58" s="608" t="s">
        <v>700</v>
      </c>
      <c r="D58" s="608" t="s">
        <v>2210</v>
      </c>
      <c r="E58" s="608" t="s">
        <v>2370</v>
      </c>
      <c r="F58" s="608" t="s">
        <v>2210</v>
      </c>
    </row>
    <row r="59" spans="1:6">
      <c r="A59" s="608" t="s">
        <v>2371</v>
      </c>
      <c r="B59" s="608" t="s">
        <v>2372</v>
      </c>
      <c r="C59" s="608" t="s">
        <v>700</v>
      </c>
      <c r="D59" s="608" t="s">
        <v>2210</v>
      </c>
      <c r="E59" s="608" t="s">
        <v>2373</v>
      </c>
      <c r="F59" s="608" t="s">
        <v>2210</v>
      </c>
    </row>
    <row r="60" spans="1:6">
      <c r="A60" s="608" t="s">
        <v>2368</v>
      </c>
      <c r="B60" s="608" t="s">
        <v>2374</v>
      </c>
      <c r="C60" s="608" t="s">
        <v>700</v>
      </c>
      <c r="D60" s="608" t="s">
        <v>2210</v>
      </c>
      <c r="E60" s="608" t="s">
        <v>2375</v>
      </c>
      <c r="F60" s="608" t="s">
        <v>2210</v>
      </c>
    </row>
    <row r="61" spans="1:6">
      <c r="A61" s="608" t="s">
        <v>2376</v>
      </c>
      <c r="B61" s="608" t="s">
        <v>2377</v>
      </c>
      <c r="C61" s="608" t="s">
        <v>700</v>
      </c>
      <c r="D61" s="608" t="s">
        <v>2210</v>
      </c>
      <c r="E61" s="608" t="s">
        <v>2378</v>
      </c>
      <c r="F61" s="608" t="s">
        <v>2210</v>
      </c>
    </row>
    <row r="62" spans="1:6">
      <c r="A62" s="608" t="s">
        <v>2379</v>
      </c>
      <c r="B62" s="608" t="s">
        <v>2380</v>
      </c>
      <c r="C62" s="608" t="s">
        <v>700</v>
      </c>
      <c r="D62" s="608" t="s">
        <v>2210</v>
      </c>
      <c r="E62" s="608" t="s">
        <v>2381</v>
      </c>
      <c r="F62" s="608" t="s">
        <v>2210</v>
      </c>
    </row>
    <row r="63" spans="1:6">
      <c r="A63" s="608" t="s">
        <v>2382</v>
      </c>
      <c r="B63" s="608" t="s">
        <v>2383</v>
      </c>
      <c r="C63" s="608" t="s">
        <v>700</v>
      </c>
      <c r="D63" s="608" t="s">
        <v>2210</v>
      </c>
      <c r="E63" s="608" t="s">
        <v>2384</v>
      </c>
      <c r="F63" s="608" t="s">
        <v>2210</v>
      </c>
    </row>
    <row r="64" spans="1:6">
      <c r="A64" s="608" t="s">
        <v>2385</v>
      </c>
      <c r="B64" s="608" t="s">
        <v>2386</v>
      </c>
      <c r="C64" s="608" t="s">
        <v>700</v>
      </c>
      <c r="D64" s="608" t="s">
        <v>2210</v>
      </c>
      <c r="E64" s="608" t="s">
        <v>2387</v>
      </c>
      <c r="F64" s="608" t="s">
        <v>2210</v>
      </c>
    </row>
    <row r="65" spans="1:6">
      <c r="A65" s="608" t="s">
        <v>2388</v>
      </c>
      <c r="B65" s="608" t="s">
        <v>2389</v>
      </c>
      <c r="C65" s="608" t="s">
        <v>700</v>
      </c>
      <c r="D65" s="608" t="s">
        <v>2210</v>
      </c>
      <c r="E65" s="608" t="s">
        <v>2390</v>
      </c>
      <c r="F65" s="608" t="s">
        <v>2210</v>
      </c>
    </row>
    <row r="66" spans="1:6">
      <c r="A66" s="608" t="s">
        <v>2391</v>
      </c>
      <c r="B66" s="608" t="s">
        <v>2392</v>
      </c>
      <c r="C66" s="608" t="s">
        <v>700</v>
      </c>
      <c r="D66" s="608" t="s">
        <v>2210</v>
      </c>
      <c r="E66" s="608" t="s">
        <v>2393</v>
      </c>
      <c r="F66" s="608" t="s">
        <v>2210</v>
      </c>
    </row>
    <row r="67" spans="1:6">
      <c r="A67" s="608" t="s">
        <v>2394</v>
      </c>
      <c r="B67" s="608" t="s">
        <v>2395</v>
      </c>
      <c r="C67" s="608" t="s">
        <v>700</v>
      </c>
      <c r="D67" s="608" t="s">
        <v>2210</v>
      </c>
      <c r="E67" s="608" t="s">
        <v>2396</v>
      </c>
      <c r="F67" s="608" t="s">
        <v>2210</v>
      </c>
    </row>
    <row r="68" spans="1:6">
      <c r="A68" s="608" t="s">
        <v>2397</v>
      </c>
      <c r="B68" s="608" t="s">
        <v>2398</v>
      </c>
      <c r="C68" s="608" t="s">
        <v>700</v>
      </c>
      <c r="D68" s="608" t="s">
        <v>2210</v>
      </c>
      <c r="E68" s="608" t="s">
        <v>2399</v>
      </c>
      <c r="F68" s="608" t="s">
        <v>2210</v>
      </c>
    </row>
    <row r="69" spans="1:6">
      <c r="A69" s="608" t="s">
        <v>2400</v>
      </c>
      <c r="B69" s="608" t="s">
        <v>2401</v>
      </c>
      <c r="C69" s="608" t="s">
        <v>700</v>
      </c>
      <c r="D69" s="608" t="s">
        <v>2210</v>
      </c>
      <c r="E69" s="608" t="s">
        <v>2402</v>
      </c>
      <c r="F69" s="608" t="s">
        <v>2210</v>
      </c>
    </row>
    <row r="70" spans="1:6">
      <c r="A70" s="608" t="s">
        <v>2403</v>
      </c>
      <c r="B70" s="608" t="s">
        <v>2404</v>
      </c>
      <c r="C70" s="608" t="s">
        <v>700</v>
      </c>
      <c r="D70" s="608" t="s">
        <v>2210</v>
      </c>
      <c r="E70" s="608" t="s">
        <v>2405</v>
      </c>
      <c r="F70" s="608" t="s">
        <v>2210</v>
      </c>
    </row>
    <row r="71" spans="1:6">
      <c r="A71" s="608" t="s">
        <v>2406</v>
      </c>
      <c r="B71" s="608" t="s">
        <v>2407</v>
      </c>
      <c r="C71" s="608" t="s">
        <v>700</v>
      </c>
      <c r="D71" s="608" t="s">
        <v>2210</v>
      </c>
      <c r="E71" s="608" t="s">
        <v>2408</v>
      </c>
      <c r="F71" s="608" t="s">
        <v>2210</v>
      </c>
    </row>
    <row r="72" spans="1:6">
      <c r="A72" s="608" t="s">
        <v>2409</v>
      </c>
      <c r="B72" s="608" t="s">
        <v>2410</v>
      </c>
      <c r="C72" s="608" t="s">
        <v>700</v>
      </c>
      <c r="D72" s="608" t="s">
        <v>2210</v>
      </c>
      <c r="E72" s="608" t="s">
        <v>2411</v>
      </c>
      <c r="F72" s="608" t="s">
        <v>2210</v>
      </c>
    </row>
    <row r="73" spans="1:6">
      <c r="A73" s="608" t="s">
        <v>2412</v>
      </c>
      <c r="B73" s="608" t="s">
        <v>2413</v>
      </c>
      <c r="C73" s="608" t="s">
        <v>700</v>
      </c>
      <c r="D73" s="608" t="s">
        <v>2210</v>
      </c>
      <c r="E73" s="608" t="s">
        <v>2414</v>
      </c>
      <c r="F73" s="608" t="s">
        <v>2210</v>
      </c>
    </row>
    <row r="74" spans="1:6">
      <c r="A74" s="608" t="s">
        <v>2415</v>
      </c>
      <c r="B74" s="608" t="s">
        <v>2416</v>
      </c>
      <c r="C74" s="608" t="s">
        <v>700</v>
      </c>
      <c r="D74" s="608" t="s">
        <v>2210</v>
      </c>
      <c r="E74" s="608" t="s">
        <v>2417</v>
      </c>
      <c r="F74" s="608" t="s">
        <v>2210</v>
      </c>
    </row>
    <row r="75" spans="1:6">
      <c r="A75" s="608" t="s">
        <v>2418</v>
      </c>
      <c r="B75" s="608" t="s">
        <v>2419</v>
      </c>
      <c r="C75" s="608" t="s">
        <v>700</v>
      </c>
      <c r="D75" s="608" t="s">
        <v>2210</v>
      </c>
      <c r="E75" s="608" t="s">
        <v>2420</v>
      </c>
      <c r="F75" s="608" t="s">
        <v>2210</v>
      </c>
    </row>
    <row r="76" spans="1:6">
      <c r="A76" s="608" t="s">
        <v>2421</v>
      </c>
      <c r="B76" s="608" t="s">
        <v>2422</v>
      </c>
      <c r="C76" s="608" t="s">
        <v>700</v>
      </c>
      <c r="D76" s="608" t="s">
        <v>2210</v>
      </c>
      <c r="E76" s="608" t="s">
        <v>2423</v>
      </c>
      <c r="F76" s="608" t="s">
        <v>2210</v>
      </c>
    </row>
    <row r="77" spans="1:6">
      <c r="A77" s="608" t="s">
        <v>2421</v>
      </c>
      <c r="B77" s="608" t="s">
        <v>2424</v>
      </c>
      <c r="C77" s="608" t="s">
        <v>700</v>
      </c>
      <c r="D77" s="608" t="s">
        <v>2210</v>
      </c>
      <c r="E77" s="608" t="s">
        <v>2425</v>
      </c>
      <c r="F77" s="608" t="s">
        <v>2210</v>
      </c>
    </row>
    <row r="78" spans="1:6">
      <c r="A78" s="608" t="s">
        <v>2421</v>
      </c>
      <c r="B78" s="608" t="s">
        <v>2426</v>
      </c>
      <c r="C78" s="608" t="s">
        <v>700</v>
      </c>
      <c r="D78" s="608" t="s">
        <v>2210</v>
      </c>
      <c r="E78" s="608" t="s">
        <v>2427</v>
      </c>
      <c r="F78" s="608" t="s">
        <v>2210</v>
      </c>
    </row>
    <row r="79" spans="1:6">
      <c r="A79" s="608" t="s">
        <v>2421</v>
      </c>
      <c r="B79" s="608" t="s">
        <v>2428</v>
      </c>
      <c r="C79" s="608" t="s">
        <v>700</v>
      </c>
      <c r="D79" s="608" t="s">
        <v>2210</v>
      </c>
      <c r="E79" s="608" t="s">
        <v>2429</v>
      </c>
      <c r="F79" s="608" t="s">
        <v>2210</v>
      </c>
    </row>
    <row r="80" spans="1:6">
      <c r="A80" s="608" t="s">
        <v>2421</v>
      </c>
      <c r="B80" s="608" t="s">
        <v>2430</v>
      </c>
      <c r="C80" s="608" t="s">
        <v>700</v>
      </c>
      <c r="D80" s="608" t="s">
        <v>2210</v>
      </c>
      <c r="E80" s="608" t="s">
        <v>2431</v>
      </c>
      <c r="F80" s="608" t="s">
        <v>2210</v>
      </c>
    </row>
    <row r="81" spans="1:6">
      <c r="A81" s="608" t="s">
        <v>2432</v>
      </c>
      <c r="B81" s="608" t="s">
        <v>2433</v>
      </c>
      <c r="C81" s="608" t="s">
        <v>700</v>
      </c>
      <c r="D81" s="608" t="s">
        <v>2210</v>
      </c>
      <c r="E81" s="608" t="s">
        <v>2434</v>
      </c>
      <c r="F81" s="608" t="s">
        <v>2210</v>
      </c>
    </row>
    <row r="82" spans="1:6">
      <c r="A82" s="608" t="s">
        <v>2432</v>
      </c>
      <c r="B82" s="608" t="s">
        <v>2435</v>
      </c>
      <c r="C82" s="608" t="s">
        <v>700</v>
      </c>
      <c r="D82" s="608" t="s">
        <v>2210</v>
      </c>
      <c r="E82" s="608" t="s">
        <v>2436</v>
      </c>
      <c r="F82" s="608" t="s">
        <v>2210</v>
      </c>
    </row>
    <row r="83" spans="1:6">
      <c r="A83" s="608" t="s">
        <v>2437</v>
      </c>
      <c r="B83" s="608" t="s">
        <v>2438</v>
      </c>
      <c r="C83" s="608" t="s">
        <v>700</v>
      </c>
      <c r="D83" s="608" t="s">
        <v>2210</v>
      </c>
      <c r="E83" s="608" t="s">
        <v>806</v>
      </c>
      <c r="F83" s="608" t="s">
        <v>2210</v>
      </c>
    </row>
    <row r="84" spans="1:6">
      <c r="A84" s="608" t="s">
        <v>2439</v>
      </c>
      <c r="B84" s="608" t="s">
        <v>2440</v>
      </c>
      <c r="C84" s="608" t="s">
        <v>700</v>
      </c>
      <c r="D84" s="608" t="s">
        <v>2210</v>
      </c>
      <c r="E84" s="608" t="s">
        <v>2441</v>
      </c>
      <c r="F84" s="608" t="s">
        <v>2210</v>
      </c>
    </row>
    <row r="85" spans="1:6">
      <c r="A85" s="608" t="s">
        <v>2442</v>
      </c>
      <c r="B85" s="608" t="s">
        <v>2443</v>
      </c>
      <c r="C85" s="608" t="s">
        <v>700</v>
      </c>
      <c r="D85" s="608" t="s">
        <v>2210</v>
      </c>
      <c r="E85" s="608" t="s">
        <v>2444</v>
      </c>
      <c r="F85" s="608" t="s">
        <v>2210</v>
      </c>
    </row>
    <row r="86" spans="1:6">
      <c r="A86" s="608" t="s">
        <v>2445</v>
      </c>
      <c r="B86" s="608" t="s">
        <v>2446</v>
      </c>
      <c r="C86" s="608" t="s">
        <v>700</v>
      </c>
      <c r="D86" s="608" t="s">
        <v>2210</v>
      </c>
      <c r="E86" s="608" t="s">
        <v>2447</v>
      </c>
      <c r="F86" s="608" t="s">
        <v>2210</v>
      </c>
    </row>
    <row r="87" spans="1:6">
      <c r="A87" s="608" t="s">
        <v>2448</v>
      </c>
      <c r="B87" s="608" t="s">
        <v>2449</v>
      </c>
      <c r="C87" s="608" t="s">
        <v>700</v>
      </c>
      <c r="D87" s="608" t="s">
        <v>2210</v>
      </c>
      <c r="E87" s="608" t="s">
        <v>2450</v>
      </c>
      <c r="F87" s="608" t="s">
        <v>2210</v>
      </c>
    </row>
    <row r="88" spans="1:6">
      <c r="A88" s="608" t="s">
        <v>2451</v>
      </c>
      <c r="B88" s="608" t="s">
        <v>2452</v>
      </c>
      <c r="C88" s="608" t="s">
        <v>700</v>
      </c>
      <c r="D88" s="608" t="s">
        <v>2210</v>
      </c>
      <c r="E88" s="608" t="s">
        <v>2453</v>
      </c>
      <c r="F88" s="608" t="s">
        <v>2210</v>
      </c>
    </row>
    <row r="89" spans="1:6">
      <c r="A89" s="608" t="s">
        <v>2454</v>
      </c>
      <c r="B89" s="608" t="s">
        <v>2455</v>
      </c>
      <c r="C89" s="608" t="s">
        <v>700</v>
      </c>
      <c r="D89" s="608" t="s">
        <v>2210</v>
      </c>
      <c r="E89" s="608" t="s">
        <v>2456</v>
      </c>
      <c r="F89" s="608" t="s">
        <v>2210</v>
      </c>
    </row>
    <row r="90" spans="1:6">
      <c r="A90" s="608" t="s">
        <v>2457</v>
      </c>
      <c r="B90" s="608" t="s">
        <v>2458</v>
      </c>
      <c r="C90" s="608" t="s">
        <v>700</v>
      </c>
      <c r="D90" s="608" t="s">
        <v>2210</v>
      </c>
      <c r="E90" s="608" t="s">
        <v>2459</v>
      </c>
      <c r="F90" s="608" t="s">
        <v>2210</v>
      </c>
    </row>
    <row r="91" spans="1:6">
      <c r="A91" s="608" t="s">
        <v>2460</v>
      </c>
      <c r="B91" s="608" t="s">
        <v>2461</v>
      </c>
      <c r="C91" s="608" t="s">
        <v>700</v>
      </c>
      <c r="D91" s="608" t="s">
        <v>2210</v>
      </c>
      <c r="E91" s="608" t="s">
        <v>2462</v>
      </c>
      <c r="F91" s="608" t="s">
        <v>2210</v>
      </c>
    </row>
    <row r="92" spans="1:6">
      <c r="A92" s="608" t="s">
        <v>2463</v>
      </c>
      <c r="B92" s="608" t="s">
        <v>2464</v>
      </c>
      <c r="C92" s="608" t="s">
        <v>700</v>
      </c>
      <c r="D92" s="608" t="s">
        <v>2210</v>
      </c>
      <c r="E92" s="608" t="s">
        <v>2465</v>
      </c>
      <c r="F92" s="608" t="s">
        <v>2210</v>
      </c>
    </row>
    <row r="93" spans="1:6">
      <c r="A93" s="608" t="s">
        <v>2466</v>
      </c>
      <c r="B93" s="608" t="s">
        <v>2467</v>
      </c>
      <c r="C93" s="608" t="s">
        <v>700</v>
      </c>
      <c r="D93" s="608" t="s">
        <v>2210</v>
      </c>
      <c r="E93" s="608" t="s">
        <v>2468</v>
      </c>
      <c r="F93" s="608" t="s">
        <v>2210</v>
      </c>
    </row>
    <row r="94" spans="1:6">
      <c r="A94" s="608" t="s">
        <v>2469</v>
      </c>
      <c r="B94" s="608" t="s">
        <v>2470</v>
      </c>
      <c r="C94" s="608" t="s">
        <v>700</v>
      </c>
      <c r="D94" s="608" t="s">
        <v>2210</v>
      </c>
      <c r="E94" s="608" t="s">
        <v>2471</v>
      </c>
      <c r="F94" s="608" t="s">
        <v>2210</v>
      </c>
    </row>
    <row r="95" spans="1:6">
      <c r="A95" s="608" t="s">
        <v>2258</v>
      </c>
      <c r="B95" s="608" t="s">
        <v>2472</v>
      </c>
      <c r="C95" s="608" t="s">
        <v>700</v>
      </c>
      <c r="D95" s="608" t="s">
        <v>2210</v>
      </c>
      <c r="E95" s="608" t="s">
        <v>2473</v>
      </c>
      <c r="F95" s="608" t="s">
        <v>2210</v>
      </c>
    </row>
    <row r="96" spans="1:6">
      <c r="A96" s="608" t="s">
        <v>2474</v>
      </c>
      <c r="B96" s="608" t="s">
        <v>2475</v>
      </c>
      <c r="C96" s="608" t="s">
        <v>700</v>
      </c>
      <c r="D96" s="608" t="s">
        <v>2210</v>
      </c>
      <c r="E96" s="608" t="s">
        <v>2476</v>
      </c>
      <c r="F96" s="608" t="s">
        <v>2210</v>
      </c>
    </row>
    <row r="97" spans="1:6">
      <c r="A97" s="608" t="s">
        <v>2477</v>
      </c>
      <c r="B97" s="608" t="s">
        <v>2478</v>
      </c>
      <c r="C97" s="608" t="s">
        <v>700</v>
      </c>
      <c r="D97" s="608" t="s">
        <v>2210</v>
      </c>
      <c r="E97" s="608" t="s">
        <v>2479</v>
      </c>
      <c r="F97" s="608" t="s">
        <v>2210</v>
      </c>
    </row>
    <row r="98" spans="1:6">
      <c r="A98" s="608" t="s">
        <v>2480</v>
      </c>
      <c r="B98" s="608" t="s">
        <v>2481</v>
      </c>
      <c r="C98" s="608" t="s">
        <v>700</v>
      </c>
      <c r="D98" s="608" t="s">
        <v>2210</v>
      </c>
      <c r="E98" s="608" t="s">
        <v>2482</v>
      </c>
      <c r="F98" s="608" t="s">
        <v>2210</v>
      </c>
    </row>
    <row r="99" spans="1:6">
      <c r="A99" s="608" t="s">
        <v>2483</v>
      </c>
      <c r="B99" s="608" t="s">
        <v>2484</v>
      </c>
      <c r="C99" s="608" t="s">
        <v>700</v>
      </c>
      <c r="D99" s="608" t="s">
        <v>2210</v>
      </c>
      <c r="E99" s="608" t="s">
        <v>2485</v>
      </c>
      <c r="F99" s="608" t="s">
        <v>2210</v>
      </c>
    </row>
    <row r="100" spans="1:6">
      <c r="A100" s="608" t="s">
        <v>2486</v>
      </c>
      <c r="B100" s="608" t="s">
        <v>2487</v>
      </c>
      <c r="C100" s="608" t="s">
        <v>700</v>
      </c>
      <c r="D100" s="608" t="s">
        <v>2210</v>
      </c>
      <c r="E100" s="608" t="s">
        <v>2488</v>
      </c>
      <c r="F100" s="608" t="s">
        <v>2210</v>
      </c>
    </row>
    <row r="101" spans="1:6">
      <c r="A101" s="608" t="s">
        <v>2489</v>
      </c>
      <c r="B101" s="608" t="s">
        <v>2490</v>
      </c>
      <c r="C101" s="608" t="s">
        <v>700</v>
      </c>
      <c r="D101" s="608" t="s">
        <v>2210</v>
      </c>
      <c r="E101" s="608" t="s">
        <v>2491</v>
      </c>
      <c r="F101" s="608" t="s">
        <v>2210</v>
      </c>
    </row>
    <row r="102" spans="1:6">
      <c r="A102" s="608" t="s">
        <v>2350</v>
      </c>
      <c r="B102" s="608" t="s">
        <v>2492</v>
      </c>
      <c r="C102" s="608" t="s">
        <v>700</v>
      </c>
      <c r="D102" s="608" t="s">
        <v>2210</v>
      </c>
      <c r="E102" s="608" t="s">
        <v>2493</v>
      </c>
      <c r="F102" s="608" t="s">
        <v>2210</v>
      </c>
    </row>
    <row r="103" spans="1:6">
      <c r="A103" s="608" t="s">
        <v>2494</v>
      </c>
      <c r="B103" s="608" t="s">
        <v>2495</v>
      </c>
      <c r="C103" s="608" t="s">
        <v>700</v>
      </c>
      <c r="D103" s="608" t="s">
        <v>2210</v>
      </c>
      <c r="E103" s="608" t="s">
        <v>2496</v>
      </c>
      <c r="F103" s="608" t="s">
        <v>2210</v>
      </c>
    </row>
    <row r="104" spans="1:6">
      <c r="A104" s="608" t="s">
        <v>2497</v>
      </c>
      <c r="B104" s="608" t="s">
        <v>2498</v>
      </c>
      <c r="C104" s="608" t="s">
        <v>700</v>
      </c>
      <c r="D104" s="608" t="s">
        <v>2210</v>
      </c>
      <c r="E104" s="608" t="s">
        <v>2499</v>
      </c>
      <c r="F104" s="608" t="s">
        <v>2210</v>
      </c>
    </row>
    <row r="105" spans="1:6">
      <c r="A105" s="608" t="s">
        <v>2500</v>
      </c>
      <c r="B105" s="608" t="s">
        <v>2501</v>
      </c>
      <c r="C105" s="608" t="s">
        <v>700</v>
      </c>
      <c r="D105" s="608" t="s">
        <v>2210</v>
      </c>
      <c r="E105" s="608" t="s">
        <v>2502</v>
      </c>
      <c r="F105" s="608" t="s">
        <v>2210</v>
      </c>
    </row>
    <row r="106" spans="1:6">
      <c r="A106" s="608" t="s">
        <v>2503</v>
      </c>
      <c r="B106" s="608" t="s">
        <v>2504</v>
      </c>
      <c r="C106" s="608" t="s">
        <v>700</v>
      </c>
      <c r="D106" s="608" t="s">
        <v>2210</v>
      </c>
      <c r="E106" s="608" t="s">
        <v>2505</v>
      </c>
      <c r="F106" s="608" t="s">
        <v>2210</v>
      </c>
    </row>
    <row r="107" spans="1:6">
      <c r="A107" s="608" t="s">
        <v>2506</v>
      </c>
      <c r="B107" s="608" t="s">
        <v>2507</v>
      </c>
      <c r="C107" s="608" t="s">
        <v>700</v>
      </c>
      <c r="D107" s="608" t="s">
        <v>2210</v>
      </c>
      <c r="E107" s="608" t="s">
        <v>2508</v>
      </c>
      <c r="F107" s="608" t="s">
        <v>2210</v>
      </c>
    </row>
    <row r="108" spans="1:6">
      <c r="A108" s="608" t="s">
        <v>2509</v>
      </c>
      <c r="B108" s="608" t="s">
        <v>2510</v>
      </c>
      <c r="C108" s="608" t="s">
        <v>700</v>
      </c>
      <c r="D108" s="608" t="s">
        <v>2210</v>
      </c>
      <c r="E108" s="608" t="s">
        <v>2511</v>
      </c>
      <c r="F108" s="608" t="s">
        <v>2210</v>
      </c>
    </row>
    <row r="109" spans="1:6">
      <c r="A109" s="608" t="s">
        <v>2512</v>
      </c>
      <c r="B109" s="608" t="s">
        <v>2513</v>
      </c>
      <c r="C109" s="608" t="s">
        <v>700</v>
      </c>
      <c r="D109" s="608" t="s">
        <v>2210</v>
      </c>
      <c r="E109" s="608" t="s">
        <v>2514</v>
      </c>
      <c r="F109" s="608" t="s">
        <v>2210</v>
      </c>
    </row>
    <row r="110" spans="1:6">
      <c r="A110" s="608" t="s">
        <v>2515</v>
      </c>
      <c r="B110" s="608" t="s">
        <v>2516</v>
      </c>
      <c r="C110" s="608" t="s">
        <v>700</v>
      </c>
      <c r="D110" s="608" t="s">
        <v>2210</v>
      </c>
      <c r="E110" s="608" t="s">
        <v>2517</v>
      </c>
      <c r="F110" s="608" t="s">
        <v>2210</v>
      </c>
    </row>
    <row r="111" spans="1:6">
      <c r="A111" s="608" t="s">
        <v>2518</v>
      </c>
      <c r="B111" s="608" t="s">
        <v>2519</v>
      </c>
      <c r="C111" s="608" t="s">
        <v>700</v>
      </c>
      <c r="D111" s="608" t="s">
        <v>2210</v>
      </c>
      <c r="E111" s="608" t="s">
        <v>2520</v>
      </c>
      <c r="F111" s="608" t="s">
        <v>2210</v>
      </c>
    </row>
    <row r="112" spans="1:6">
      <c r="A112" s="608" t="s">
        <v>2521</v>
      </c>
      <c r="B112" s="608" t="s">
        <v>2522</v>
      </c>
      <c r="C112" s="608" t="s">
        <v>700</v>
      </c>
      <c r="D112" s="608" t="s">
        <v>2210</v>
      </c>
      <c r="E112" s="608" t="s">
        <v>2523</v>
      </c>
      <c r="F112" s="608" t="s">
        <v>2210</v>
      </c>
    </row>
    <row r="113" spans="1:6">
      <c r="A113" s="608" t="s">
        <v>2524</v>
      </c>
      <c r="B113" s="608" t="s">
        <v>2525</v>
      </c>
      <c r="C113" s="608" t="s">
        <v>700</v>
      </c>
      <c r="D113" s="608" t="s">
        <v>2210</v>
      </c>
      <c r="E113" s="608" t="s">
        <v>2526</v>
      </c>
      <c r="F113" s="608" t="s">
        <v>2210</v>
      </c>
    </row>
    <row r="114" spans="1:6">
      <c r="A114" s="608" t="s">
        <v>2527</v>
      </c>
      <c r="B114" s="608" t="s">
        <v>2528</v>
      </c>
      <c r="C114" s="608" t="s">
        <v>700</v>
      </c>
      <c r="D114" s="608" t="s">
        <v>2210</v>
      </c>
      <c r="E114" s="608" t="s">
        <v>2529</v>
      </c>
      <c r="F114" s="608" t="s">
        <v>2210</v>
      </c>
    </row>
    <row r="115" spans="1:6">
      <c r="A115" s="608" t="s">
        <v>2530</v>
      </c>
      <c r="B115" s="608" t="s">
        <v>2531</v>
      </c>
      <c r="C115" s="608" t="s">
        <v>700</v>
      </c>
      <c r="D115" s="608" t="s">
        <v>2210</v>
      </c>
      <c r="E115" s="608" t="s">
        <v>2532</v>
      </c>
      <c r="F115" s="608" t="s">
        <v>2210</v>
      </c>
    </row>
    <row r="116" spans="1:6">
      <c r="A116" s="608" t="s">
        <v>2533</v>
      </c>
      <c r="B116" s="608" t="s">
        <v>2534</v>
      </c>
      <c r="C116" s="608" t="s">
        <v>700</v>
      </c>
      <c r="D116" s="608" t="s">
        <v>2210</v>
      </c>
      <c r="E116" s="608" t="s">
        <v>2535</v>
      </c>
      <c r="F116" s="608" t="s">
        <v>2210</v>
      </c>
    </row>
    <row r="117" spans="1:6">
      <c r="A117" s="608" t="s">
        <v>2536</v>
      </c>
      <c r="B117" s="608" t="s">
        <v>2537</v>
      </c>
      <c r="C117" s="608" t="s">
        <v>700</v>
      </c>
      <c r="D117" s="608" t="s">
        <v>2210</v>
      </c>
      <c r="E117" s="608" t="s">
        <v>2538</v>
      </c>
      <c r="F117" s="608" t="s">
        <v>2210</v>
      </c>
    </row>
    <row r="118" spans="1:6">
      <c r="A118" s="608" t="s">
        <v>2539</v>
      </c>
      <c r="B118" s="608" t="s">
        <v>2540</v>
      </c>
      <c r="C118" s="608" t="s">
        <v>700</v>
      </c>
      <c r="D118" s="608" t="s">
        <v>2210</v>
      </c>
      <c r="E118" s="608" t="s">
        <v>2541</v>
      </c>
      <c r="F118" s="608" t="s">
        <v>2210</v>
      </c>
    </row>
    <row r="119" spans="1:6">
      <c r="A119" s="608" t="s">
        <v>2542</v>
      </c>
      <c r="B119" s="608" t="s">
        <v>2543</v>
      </c>
      <c r="C119" s="608" t="s">
        <v>700</v>
      </c>
      <c r="D119" s="608" t="s">
        <v>2210</v>
      </c>
      <c r="E119" s="608" t="s">
        <v>2544</v>
      </c>
      <c r="F119" s="608" t="s">
        <v>2210</v>
      </c>
    </row>
    <row r="120" spans="1:6">
      <c r="A120" s="608" t="s">
        <v>2545</v>
      </c>
      <c r="B120" s="608" t="s">
        <v>2546</v>
      </c>
      <c r="C120" s="608" t="s">
        <v>700</v>
      </c>
      <c r="D120" s="608" t="s">
        <v>2210</v>
      </c>
      <c r="E120" s="608" t="s">
        <v>2547</v>
      </c>
      <c r="F120" s="608" t="s">
        <v>2210</v>
      </c>
    </row>
    <row r="121" spans="1:6">
      <c r="A121" s="608" t="s">
        <v>2548</v>
      </c>
      <c r="B121" s="608" t="s">
        <v>2549</v>
      </c>
      <c r="C121" s="608" t="s">
        <v>700</v>
      </c>
      <c r="D121" s="608" t="s">
        <v>2210</v>
      </c>
      <c r="E121" s="608" t="s">
        <v>2550</v>
      </c>
      <c r="F121" s="608" t="s">
        <v>2210</v>
      </c>
    </row>
    <row r="122" spans="1:6">
      <c r="A122" s="608" t="s">
        <v>2551</v>
      </c>
      <c r="B122" s="608" t="s">
        <v>2552</v>
      </c>
      <c r="C122" s="608" t="s">
        <v>700</v>
      </c>
      <c r="D122" s="608" t="s">
        <v>2210</v>
      </c>
      <c r="E122" s="608" t="s">
        <v>2553</v>
      </c>
      <c r="F122" s="608" t="s">
        <v>2210</v>
      </c>
    </row>
    <row r="123" spans="1:6">
      <c r="A123" s="608" t="s">
        <v>2554</v>
      </c>
      <c r="B123" s="608" t="s">
        <v>2555</v>
      </c>
      <c r="C123" s="608" t="s">
        <v>700</v>
      </c>
      <c r="D123" s="608" t="s">
        <v>2210</v>
      </c>
      <c r="E123" s="608" t="s">
        <v>2556</v>
      </c>
      <c r="F123" s="608" t="s">
        <v>2210</v>
      </c>
    </row>
    <row r="124" spans="1:6">
      <c r="A124" s="608" t="s">
        <v>2557</v>
      </c>
      <c r="B124" s="608" t="s">
        <v>2558</v>
      </c>
      <c r="C124" s="608" t="s">
        <v>700</v>
      </c>
      <c r="D124" s="608" t="s">
        <v>2210</v>
      </c>
      <c r="E124" s="608" t="s">
        <v>2559</v>
      </c>
      <c r="F124" s="608" t="s">
        <v>2210</v>
      </c>
    </row>
    <row r="125" spans="1:6">
      <c r="A125" s="608" t="s">
        <v>2560</v>
      </c>
      <c r="B125" s="608" t="s">
        <v>2561</v>
      </c>
      <c r="C125" s="608" t="s">
        <v>700</v>
      </c>
      <c r="D125" s="608" t="s">
        <v>2210</v>
      </c>
      <c r="E125" s="608" t="s">
        <v>2562</v>
      </c>
      <c r="F125" s="608" t="s">
        <v>2210</v>
      </c>
    </row>
    <row r="126" spans="1:6">
      <c r="A126" s="608" t="s">
        <v>2563</v>
      </c>
      <c r="B126" s="608" t="s">
        <v>2564</v>
      </c>
      <c r="C126" s="608" t="s">
        <v>700</v>
      </c>
      <c r="D126" s="608" t="s">
        <v>2210</v>
      </c>
      <c r="E126" s="608" t="s">
        <v>2565</v>
      </c>
      <c r="F126" s="608" t="s">
        <v>2210</v>
      </c>
    </row>
    <row r="127" spans="1:6">
      <c r="A127" s="608" t="s">
        <v>2566</v>
      </c>
      <c r="B127" s="608" t="s">
        <v>2567</v>
      </c>
      <c r="C127" s="608" t="s">
        <v>700</v>
      </c>
      <c r="D127" s="608" t="s">
        <v>2210</v>
      </c>
      <c r="E127" s="608" t="s">
        <v>2568</v>
      </c>
      <c r="F127" s="608" t="s">
        <v>2210</v>
      </c>
    </row>
    <row r="128" spans="1:6">
      <c r="A128" s="608" t="s">
        <v>2569</v>
      </c>
      <c r="B128" s="608" t="s">
        <v>2570</v>
      </c>
      <c r="C128" s="608" t="s">
        <v>700</v>
      </c>
      <c r="D128" s="608" t="s">
        <v>2210</v>
      </c>
      <c r="E128" s="608" t="s">
        <v>2571</v>
      </c>
      <c r="F128" s="608" t="s">
        <v>2210</v>
      </c>
    </row>
    <row r="129" spans="1:6">
      <c r="A129" s="608" t="s">
        <v>2572</v>
      </c>
      <c r="B129" s="608" t="s">
        <v>2573</v>
      </c>
      <c r="C129" s="608" t="s">
        <v>700</v>
      </c>
      <c r="D129" s="608" t="s">
        <v>2210</v>
      </c>
      <c r="E129" s="608" t="s">
        <v>2574</v>
      </c>
      <c r="F129" s="608" t="s">
        <v>2210</v>
      </c>
    </row>
    <row r="130" spans="1:6">
      <c r="A130" s="608" t="s">
        <v>2575</v>
      </c>
      <c r="B130" s="608" t="s">
        <v>2576</v>
      </c>
      <c r="C130" s="608" t="s">
        <v>700</v>
      </c>
      <c r="D130" s="608" t="s">
        <v>2210</v>
      </c>
      <c r="E130" s="608" t="s">
        <v>2577</v>
      </c>
      <c r="F130" s="608" t="s">
        <v>2210</v>
      </c>
    </row>
    <row r="131" spans="1:6">
      <c r="A131" s="608" t="s">
        <v>2578</v>
      </c>
      <c r="B131" s="608" t="s">
        <v>2579</v>
      </c>
      <c r="C131" s="608" t="s">
        <v>700</v>
      </c>
      <c r="D131" s="608" t="s">
        <v>2210</v>
      </c>
      <c r="E131" s="608" t="s">
        <v>2580</v>
      </c>
      <c r="F131" s="608" t="s">
        <v>2210</v>
      </c>
    </row>
    <row r="132" spans="1:6">
      <c r="A132" s="608" t="s">
        <v>2581</v>
      </c>
      <c r="B132" s="608" t="s">
        <v>2582</v>
      </c>
      <c r="C132" s="608" t="s">
        <v>700</v>
      </c>
      <c r="D132" s="608" t="s">
        <v>2210</v>
      </c>
      <c r="E132" s="608" t="s">
        <v>2583</v>
      </c>
      <c r="F132" s="608" t="s">
        <v>2210</v>
      </c>
    </row>
    <row r="133" spans="1:6">
      <c r="A133" s="608" t="s">
        <v>2584</v>
      </c>
      <c r="B133" s="608" t="s">
        <v>2585</v>
      </c>
      <c r="C133" s="608" t="s">
        <v>700</v>
      </c>
      <c r="D133" s="608" t="s">
        <v>2210</v>
      </c>
      <c r="E133" s="608" t="s">
        <v>2586</v>
      </c>
      <c r="F133" s="608" t="s">
        <v>2210</v>
      </c>
    </row>
    <row r="134" spans="1:6">
      <c r="A134" s="608" t="s">
        <v>2587</v>
      </c>
      <c r="B134" s="608" t="s">
        <v>2588</v>
      </c>
      <c r="C134" s="608" t="s">
        <v>700</v>
      </c>
      <c r="D134" s="608" t="s">
        <v>2210</v>
      </c>
      <c r="E134" s="608" t="s">
        <v>2589</v>
      </c>
      <c r="F134" s="608" t="s">
        <v>2210</v>
      </c>
    </row>
    <row r="135" spans="1:6">
      <c r="A135" s="608" t="s">
        <v>2590</v>
      </c>
      <c r="B135" s="608" t="s">
        <v>2591</v>
      </c>
      <c r="C135" s="608" t="s">
        <v>700</v>
      </c>
      <c r="D135" s="608" t="s">
        <v>2210</v>
      </c>
      <c r="E135" s="608" t="s">
        <v>2592</v>
      </c>
      <c r="F135" s="608" t="s">
        <v>2210</v>
      </c>
    </row>
    <row r="136" spans="1:6">
      <c r="A136" s="608" t="s">
        <v>2593</v>
      </c>
      <c r="B136" s="608" t="s">
        <v>2594</v>
      </c>
      <c r="C136" s="608" t="s">
        <v>700</v>
      </c>
      <c r="D136" s="608" t="s">
        <v>2210</v>
      </c>
      <c r="E136" s="608" t="s">
        <v>2595</v>
      </c>
      <c r="F136" s="608" t="s">
        <v>2210</v>
      </c>
    </row>
    <row r="137" spans="1:6">
      <c r="A137" s="608" t="s">
        <v>2596</v>
      </c>
      <c r="B137" s="608" t="s">
        <v>2597</v>
      </c>
      <c r="C137" s="608" t="s">
        <v>700</v>
      </c>
      <c r="D137" s="608" t="s">
        <v>2210</v>
      </c>
      <c r="E137" s="608" t="s">
        <v>2598</v>
      </c>
      <c r="F137" s="608" t="s">
        <v>2210</v>
      </c>
    </row>
    <row r="138" spans="1:6">
      <c r="A138" s="608" t="s">
        <v>2599</v>
      </c>
      <c r="B138" s="608" t="s">
        <v>2600</v>
      </c>
      <c r="C138" s="608" t="s">
        <v>700</v>
      </c>
      <c r="D138" s="608" t="s">
        <v>2210</v>
      </c>
      <c r="E138" s="608" t="s">
        <v>2601</v>
      </c>
      <c r="F138" s="608" t="s">
        <v>2210</v>
      </c>
    </row>
    <row r="139" spans="1:6">
      <c r="A139" s="608" t="s">
        <v>2602</v>
      </c>
      <c r="B139" s="608" t="s">
        <v>2603</v>
      </c>
      <c r="C139" s="608" t="s">
        <v>700</v>
      </c>
      <c r="D139" s="608" t="s">
        <v>2210</v>
      </c>
      <c r="E139" s="608" t="s">
        <v>2604</v>
      </c>
      <c r="F139" s="608" t="s">
        <v>2210</v>
      </c>
    </row>
    <row r="140" spans="1:6">
      <c r="A140" s="608" t="s">
        <v>2605</v>
      </c>
      <c r="B140" s="608" t="s">
        <v>2606</v>
      </c>
      <c r="C140" s="608" t="s">
        <v>700</v>
      </c>
      <c r="D140" s="608" t="s">
        <v>2210</v>
      </c>
      <c r="E140" s="608" t="s">
        <v>2607</v>
      </c>
      <c r="F140" s="608" t="s">
        <v>2210</v>
      </c>
    </row>
    <row r="141" spans="1:6">
      <c r="A141" s="608" t="s">
        <v>2608</v>
      </c>
      <c r="B141" s="608" t="s">
        <v>2609</v>
      </c>
      <c r="C141" s="608" t="s">
        <v>700</v>
      </c>
      <c r="D141" s="608" t="s">
        <v>2210</v>
      </c>
      <c r="E141" s="608" t="s">
        <v>2610</v>
      </c>
      <c r="F141" s="608" t="s">
        <v>2210</v>
      </c>
    </row>
    <row r="142" spans="1:6">
      <c r="A142" s="608" t="s">
        <v>2611</v>
      </c>
      <c r="B142" s="608" t="s">
        <v>2612</v>
      </c>
      <c r="C142" s="608" t="s">
        <v>700</v>
      </c>
      <c r="D142" s="608" t="s">
        <v>2210</v>
      </c>
      <c r="E142" s="608" t="s">
        <v>2613</v>
      </c>
      <c r="F142" s="608" t="s">
        <v>2210</v>
      </c>
    </row>
    <row r="143" spans="1:6">
      <c r="A143" s="608" t="s">
        <v>2614</v>
      </c>
      <c r="B143" s="608" t="s">
        <v>2615</v>
      </c>
      <c r="C143" s="608" t="s">
        <v>700</v>
      </c>
      <c r="D143" s="608" t="s">
        <v>2210</v>
      </c>
      <c r="E143" s="608" t="s">
        <v>2616</v>
      </c>
      <c r="F143" s="608" t="s">
        <v>2210</v>
      </c>
    </row>
    <row r="144" spans="1:6">
      <c r="A144" s="608" t="s">
        <v>2617</v>
      </c>
      <c r="B144" s="608" t="s">
        <v>2618</v>
      </c>
      <c r="C144" s="608" t="s">
        <v>700</v>
      </c>
      <c r="D144" s="608" t="s">
        <v>2210</v>
      </c>
      <c r="E144" s="608" t="s">
        <v>2619</v>
      </c>
      <c r="F144" s="608" t="s">
        <v>2210</v>
      </c>
    </row>
    <row r="145" spans="1:6">
      <c r="A145" s="608" t="s">
        <v>2620</v>
      </c>
      <c r="B145" s="608" t="s">
        <v>2621</v>
      </c>
      <c r="C145" s="608" t="s">
        <v>700</v>
      </c>
      <c r="D145" s="608" t="s">
        <v>2210</v>
      </c>
      <c r="E145" s="608" t="s">
        <v>2622</v>
      </c>
      <c r="F145" s="608" t="s">
        <v>2210</v>
      </c>
    </row>
    <row r="146" spans="1:6">
      <c r="A146" s="608" t="s">
        <v>2623</v>
      </c>
      <c r="B146" s="608" t="s">
        <v>2624</v>
      </c>
      <c r="C146" s="608" t="s">
        <v>700</v>
      </c>
      <c r="D146" s="608" t="s">
        <v>2210</v>
      </c>
      <c r="E146" s="608" t="s">
        <v>2625</v>
      </c>
      <c r="F146" s="608" t="s">
        <v>2210</v>
      </c>
    </row>
    <row r="147" spans="1:6">
      <c r="A147" s="608" t="s">
        <v>2626</v>
      </c>
      <c r="B147" s="608" t="s">
        <v>2627</v>
      </c>
      <c r="C147" s="608" t="s">
        <v>700</v>
      </c>
      <c r="D147" s="608" t="s">
        <v>2210</v>
      </c>
      <c r="E147" s="608" t="s">
        <v>2628</v>
      </c>
      <c r="F147" s="608" t="s">
        <v>2210</v>
      </c>
    </row>
    <row r="148" spans="1:6">
      <c r="A148" s="608" t="s">
        <v>2629</v>
      </c>
      <c r="B148" s="608" t="s">
        <v>2630</v>
      </c>
      <c r="C148" s="608" t="s">
        <v>700</v>
      </c>
      <c r="D148" s="608" t="s">
        <v>2210</v>
      </c>
      <c r="E148" s="608" t="s">
        <v>2631</v>
      </c>
      <c r="F148" s="608" t="s">
        <v>2210</v>
      </c>
    </row>
    <row r="149" spans="1:6">
      <c r="A149" s="608" t="s">
        <v>2632</v>
      </c>
      <c r="B149" s="608" t="s">
        <v>2633</v>
      </c>
      <c r="C149" s="608" t="s">
        <v>700</v>
      </c>
      <c r="D149" s="608" t="s">
        <v>2210</v>
      </c>
      <c r="E149" s="608" t="s">
        <v>2634</v>
      </c>
      <c r="F149" s="608" t="s">
        <v>2210</v>
      </c>
    </row>
    <row r="150" spans="1:6">
      <c r="A150" s="608" t="s">
        <v>2632</v>
      </c>
      <c r="B150" s="608" t="s">
        <v>2635</v>
      </c>
      <c r="C150" s="608" t="s">
        <v>700</v>
      </c>
      <c r="D150" s="608" t="s">
        <v>2210</v>
      </c>
      <c r="E150" s="608" t="s">
        <v>2636</v>
      </c>
      <c r="F150" s="608" t="s">
        <v>2210</v>
      </c>
    </row>
    <row r="151" spans="1:6">
      <c r="A151" s="608" t="s">
        <v>2637</v>
      </c>
      <c r="B151" s="608" t="s">
        <v>2638</v>
      </c>
      <c r="C151" s="608" t="s">
        <v>700</v>
      </c>
      <c r="D151" s="608" t="s">
        <v>2210</v>
      </c>
      <c r="E151" s="608" t="s">
        <v>2639</v>
      </c>
      <c r="F151" s="608" t="s">
        <v>2210</v>
      </c>
    </row>
    <row r="152" spans="1:6">
      <c r="A152" s="608" t="s">
        <v>2640</v>
      </c>
      <c r="B152" s="608" t="s">
        <v>2641</v>
      </c>
      <c r="C152" s="608" t="s">
        <v>700</v>
      </c>
      <c r="D152" s="608" t="s">
        <v>2210</v>
      </c>
      <c r="E152" s="608" t="s">
        <v>2642</v>
      </c>
      <c r="F152" s="608" t="s">
        <v>2210</v>
      </c>
    </row>
    <row r="153" spans="1:6">
      <c r="A153" s="608" t="s">
        <v>2643</v>
      </c>
      <c r="B153" s="608" t="s">
        <v>2644</v>
      </c>
      <c r="C153" s="608" t="s">
        <v>700</v>
      </c>
      <c r="D153" s="608" t="s">
        <v>2210</v>
      </c>
      <c r="E153" s="608" t="s">
        <v>2645</v>
      </c>
      <c r="F153" s="608" t="s">
        <v>2210</v>
      </c>
    </row>
    <row r="154" spans="1:6">
      <c r="A154" s="608" t="s">
        <v>2646</v>
      </c>
      <c r="B154" s="608" t="s">
        <v>2647</v>
      </c>
      <c r="C154" s="608" t="s">
        <v>700</v>
      </c>
      <c r="D154" s="608" t="s">
        <v>2210</v>
      </c>
      <c r="E154" s="608" t="s">
        <v>2648</v>
      </c>
      <c r="F154" s="608" t="s">
        <v>2210</v>
      </c>
    </row>
    <row r="155" spans="1:6">
      <c r="A155" s="608" t="s">
        <v>2649</v>
      </c>
      <c r="B155" s="608" t="s">
        <v>2650</v>
      </c>
      <c r="C155" s="608" t="s">
        <v>700</v>
      </c>
      <c r="D155" s="608" t="s">
        <v>2210</v>
      </c>
      <c r="E155" s="608" t="s">
        <v>2651</v>
      </c>
      <c r="F155" s="608" t="s">
        <v>2210</v>
      </c>
    </row>
    <row r="156" spans="1:6">
      <c r="A156" s="608" t="s">
        <v>2652</v>
      </c>
      <c r="B156" s="608" t="s">
        <v>2653</v>
      </c>
      <c r="C156" s="608" t="s">
        <v>700</v>
      </c>
      <c r="D156" s="608" t="s">
        <v>2210</v>
      </c>
      <c r="E156" s="608" t="s">
        <v>2654</v>
      </c>
      <c r="F156" s="608" t="s">
        <v>2210</v>
      </c>
    </row>
    <row r="157" spans="1:6">
      <c r="A157" s="608" t="s">
        <v>2655</v>
      </c>
      <c r="B157" s="608" t="s">
        <v>2656</v>
      </c>
      <c r="C157" s="608" t="s">
        <v>700</v>
      </c>
      <c r="D157" s="608" t="s">
        <v>2210</v>
      </c>
      <c r="E157" s="608" t="s">
        <v>2657</v>
      </c>
      <c r="F157" s="608" t="s">
        <v>2210</v>
      </c>
    </row>
    <row r="158" spans="1:6">
      <c r="A158" s="608" t="s">
        <v>2658</v>
      </c>
      <c r="B158" s="608" t="s">
        <v>2659</v>
      </c>
      <c r="C158" s="608" t="s">
        <v>700</v>
      </c>
      <c r="D158" s="608" t="s">
        <v>2210</v>
      </c>
      <c r="E158" s="608" t="s">
        <v>2660</v>
      </c>
      <c r="F158" s="608" t="s">
        <v>2210</v>
      </c>
    </row>
    <row r="159" spans="1:6">
      <c r="A159" s="608" t="s">
        <v>2661</v>
      </c>
      <c r="B159" s="608" t="s">
        <v>2662</v>
      </c>
      <c r="C159" s="608" t="s">
        <v>700</v>
      </c>
      <c r="D159" s="608" t="s">
        <v>2210</v>
      </c>
      <c r="E159" s="608" t="s">
        <v>2663</v>
      </c>
      <c r="F159" s="608" t="s">
        <v>2210</v>
      </c>
    </row>
    <row r="160" spans="1:6">
      <c r="A160" s="608" t="s">
        <v>2664</v>
      </c>
      <c r="B160" s="608" t="s">
        <v>2665</v>
      </c>
      <c r="C160" s="608" t="s">
        <v>700</v>
      </c>
      <c r="D160" s="608" t="s">
        <v>2210</v>
      </c>
      <c r="E160" s="608" t="s">
        <v>2666</v>
      </c>
      <c r="F160" s="608" t="s">
        <v>2210</v>
      </c>
    </row>
    <row r="161" spans="1:6">
      <c r="A161" s="608" t="s">
        <v>2667</v>
      </c>
      <c r="B161" s="608" t="s">
        <v>2668</v>
      </c>
      <c r="C161" s="608" t="s">
        <v>700</v>
      </c>
      <c r="D161" s="608" t="s">
        <v>2210</v>
      </c>
      <c r="E161" s="608" t="s">
        <v>2669</v>
      </c>
      <c r="F161" s="608" t="s">
        <v>2210</v>
      </c>
    </row>
    <row r="162" spans="1:6">
      <c r="A162" s="608" t="s">
        <v>2670</v>
      </c>
      <c r="B162" s="608" t="s">
        <v>2671</v>
      </c>
      <c r="C162" s="608" t="s">
        <v>700</v>
      </c>
      <c r="D162" s="608" t="s">
        <v>2210</v>
      </c>
      <c r="E162" s="608" t="s">
        <v>2672</v>
      </c>
      <c r="F162" s="608" t="s">
        <v>2210</v>
      </c>
    </row>
    <row r="163" spans="1:6">
      <c r="A163" s="608" t="s">
        <v>2673</v>
      </c>
      <c r="B163" s="608" t="s">
        <v>2674</v>
      </c>
      <c r="C163" s="608" t="s">
        <v>700</v>
      </c>
      <c r="D163" s="608" t="s">
        <v>2210</v>
      </c>
      <c r="E163" s="608" t="s">
        <v>2675</v>
      </c>
      <c r="F163" s="608" t="s">
        <v>2210</v>
      </c>
    </row>
    <row r="164" spans="1:6">
      <c r="A164" s="608" t="s">
        <v>2676</v>
      </c>
      <c r="B164" s="608" t="s">
        <v>2677</v>
      </c>
      <c r="C164" s="608" t="s">
        <v>700</v>
      </c>
      <c r="D164" s="608" t="s">
        <v>2210</v>
      </c>
      <c r="E164" s="608" t="s">
        <v>2678</v>
      </c>
      <c r="F164" s="608" t="s">
        <v>2210</v>
      </c>
    </row>
    <row r="165" spans="1:6">
      <c r="A165" s="608" t="s">
        <v>2679</v>
      </c>
      <c r="B165" s="608" t="s">
        <v>2680</v>
      </c>
      <c r="C165" s="608" t="s">
        <v>700</v>
      </c>
      <c r="D165" s="608" t="s">
        <v>2210</v>
      </c>
      <c r="E165" s="608" t="s">
        <v>2681</v>
      </c>
      <c r="F165" s="608" t="s">
        <v>2210</v>
      </c>
    </row>
    <row r="166" spans="1:6">
      <c r="A166" s="608" t="s">
        <v>2682</v>
      </c>
      <c r="B166" s="608" t="s">
        <v>2683</v>
      </c>
      <c r="C166" s="608" t="s">
        <v>700</v>
      </c>
      <c r="D166" s="608" t="s">
        <v>2210</v>
      </c>
      <c r="E166" s="608" t="s">
        <v>2684</v>
      </c>
      <c r="F166" s="608" t="s">
        <v>2210</v>
      </c>
    </row>
    <row r="167" spans="1:6">
      <c r="A167" s="608" t="s">
        <v>2685</v>
      </c>
      <c r="B167" s="608" t="s">
        <v>2686</v>
      </c>
      <c r="C167" s="608" t="s">
        <v>700</v>
      </c>
      <c r="D167" s="608" t="s">
        <v>2210</v>
      </c>
      <c r="E167" s="608" t="s">
        <v>2687</v>
      </c>
      <c r="F167" s="608" t="s">
        <v>2210</v>
      </c>
    </row>
    <row r="168" spans="1:6">
      <c r="A168" s="608" t="s">
        <v>2688</v>
      </c>
      <c r="B168" s="608" t="s">
        <v>2689</v>
      </c>
      <c r="C168" s="608" t="s">
        <v>700</v>
      </c>
      <c r="D168" s="608" t="s">
        <v>2210</v>
      </c>
      <c r="E168" s="608" t="s">
        <v>2690</v>
      </c>
      <c r="F168" s="608" t="s">
        <v>2210</v>
      </c>
    </row>
    <row r="169" spans="1:6">
      <c r="A169" s="608" t="s">
        <v>2691</v>
      </c>
      <c r="B169" s="608" t="s">
        <v>2692</v>
      </c>
      <c r="C169" s="608" t="s">
        <v>700</v>
      </c>
      <c r="D169" s="608" t="s">
        <v>2210</v>
      </c>
      <c r="E169" s="608" t="s">
        <v>2693</v>
      </c>
      <c r="F169" s="608" t="s">
        <v>2210</v>
      </c>
    </row>
    <row r="170" spans="1:6">
      <c r="A170" s="608" t="s">
        <v>2694</v>
      </c>
      <c r="B170" s="608" t="s">
        <v>2695</v>
      </c>
      <c r="C170" s="608" t="s">
        <v>700</v>
      </c>
      <c r="D170" s="608" t="s">
        <v>2210</v>
      </c>
      <c r="E170" s="608" t="s">
        <v>2696</v>
      </c>
      <c r="F170" s="608" t="s">
        <v>2210</v>
      </c>
    </row>
    <row r="171" spans="1:6">
      <c r="A171" s="608" t="s">
        <v>2697</v>
      </c>
      <c r="B171" s="608" t="s">
        <v>2698</v>
      </c>
      <c r="C171" s="608" t="s">
        <v>700</v>
      </c>
      <c r="D171" s="608" t="s">
        <v>2210</v>
      </c>
      <c r="E171" s="608" t="s">
        <v>2699</v>
      </c>
      <c r="F171" s="608" t="s">
        <v>2210</v>
      </c>
    </row>
    <row r="172" spans="1:6">
      <c r="A172" s="608" t="s">
        <v>2700</v>
      </c>
      <c r="B172" s="608" t="s">
        <v>2701</v>
      </c>
      <c r="C172" s="608" t="s">
        <v>700</v>
      </c>
      <c r="D172" s="608" t="s">
        <v>2210</v>
      </c>
      <c r="E172" s="608" t="s">
        <v>2702</v>
      </c>
      <c r="F172" s="608" t="s">
        <v>2210</v>
      </c>
    </row>
    <row r="173" spans="1:6">
      <c r="A173" s="608" t="s">
        <v>2703</v>
      </c>
      <c r="B173" s="608" t="s">
        <v>2704</v>
      </c>
      <c r="C173" s="608" t="s">
        <v>700</v>
      </c>
      <c r="D173" s="608" t="s">
        <v>2210</v>
      </c>
      <c r="E173" s="608" t="s">
        <v>2705</v>
      </c>
      <c r="F173" s="608" t="s">
        <v>2210</v>
      </c>
    </row>
    <row r="174" spans="1:6">
      <c r="A174" s="608" t="s">
        <v>2706</v>
      </c>
      <c r="B174" s="608" t="s">
        <v>2707</v>
      </c>
      <c r="C174" s="608" t="s">
        <v>700</v>
      </c>
      <c r="D174" s="608" t="s">
        <v>2210</v>
      </c>
      <c r="E174" s="608" t="s">
        <v>2708</v>
      </c>
      <c r="F174" s="608" t="s">
        <v>2210</v>
      </c>
    </row>
    <row r="175" spans="1:6">
      <c r="A175" s="608" t="s">
        <v>2709</v>
      </c>
      <c r="B175" s="608" t="s">
        <v>2710</v>
      </c>
      <c r="C175" s="608" t="s">
        <v>700</v>
      </c>
      <c r="D175" s="608" t="s">
        <v>2210</v>
      </c>
      <c r="E175" s="608" t="s">
        <v>2711</v>
      </c>
      <c r="F175" s="608" t="s">
        <v>2210</v>
      </c>
    </row>
    <row r="176" spans="1:6">
      <c r="A176" s="608" t="s">
        <v>2712</v>
      </c>
      <c r="B176" s="608" t="s">
        <v>2713</v>
      </c>
      <c r="C176" s="608" t="s">
        <v>700</v>
      </c>
      <c r="D176" s="608" t="s">
        <v>2210</v>
      </c>
      <c r="E176" s="608" t="s">
        <v>2714</v>
      </c>
      <c r="F176" s="608" t="s">
        <v>2210</v>
      </c>
    </row>
    <row r="177" spans="1:6">
      <c r="A177" s="608" t="s">
        <v>2715</v>
      </c>
      <c r="B177" s="608" t="s">
        <v>2716</v>
      </c>
      <c r="C177" s="608" t="s">
        <v>700</v>
      </c>
      <c r="D177" s="608" t="s">
        <v>2210</v>
      </c>
      <c r="E177" s="608" t="s">
        <v>2717</v>
      </c>
      <c r="F177" s="608" t="s">
        <v>2210</v>
      </c>
    </row>
    <row r="178" spans="1:6">
      <c r="A178" s="608" t="s">
        <v>2718</v>
      </c>
      <c r="B178" s="608" t="s">
        <v>2719</v>
      </c>
      <c r="C178" s="608" t="s">
        <v>700</v>
      </c>
      <c r="D178" s="608" t="s">
        <v>2210</v>
      </c>
      <c r="E178" s="608" t="s">
        <v>2720</v>
      </c>
      <c r="F178" s="608" t="s">
        <v>2210</v>
      </c>
    </row>
    <row r="179" spans="1:6">
      <c r="A179" s="608" t="s">
        <v>2721</v>
      </c>
      <c r="B179" s="608" t="s">
        <v>2722</v>
      </c>
      <c r="C179" s="608" t="s">
        <v>700</v>
      </c>
      <c r="D179" s="608" t="s">
        <v>2210</v>
      </c>
      <c r="E179" s="608" t="s">
        <v>2723</v>
      </c>
      <c r="F179" s="608" t="s">
        <v>2210</v>
      </c>
    </row>
    <row r="180" spans="1:6">
      <c r="A180" s="608" t="s">
        <v>2724</v>
      </c>
      <c r="B180" s="608" t="s">
        <v>2725</v>
      </c>
      <c r="C180" s="608" t="s">
        <v>700</v>
      </c>
      <c r="D180" s="608" t="s">
        <v>2210</v>
      </c>
      <c r="E180" s="608" t="s">
        <v>2726</v>
      </c>
      <c r="F180" s="608" t="s">
        <v>2210</v>
      </c>
    </row>
    <row r="181" spans="1:6">
      <c r="A181" s="608" t="s">
        <v>2727</v>
      </c>
      <c r="B181" s="608" t="s">
        <v>2728</v>
      </c>
      <c r="C181" s="608" t="s">
        <v>700</v>
      </c>
      <c r="D181" s="608" t="s">
        <v>2210</v>
      </c>
      <c r="E181" s="608" t="s">
        <v>2729</v>
      </c>
      <c r="F181" s="608" t="s">
        <v>2210</v>
      </c>
    </row>
    <row r="182" spans="1:6">
      <c r="A182" s="608" t="s">
        <v>2730</v>
      </c>
      <c r="B182" s="608" t="s">
        <v>2731</v>
      </c>
      <c r="C182" s="608" t="s">
        <v>700</v>
      </c>
      <c r="D182" s="608" t="s">
        <v>2210</v>
      </c>
      <c r="E182" s="608" t="s">
        <v>2732</v>
      </c>
      <c r="F182" s="608" t="s">
        <v>2210</v>
      </c>
    </row>
    <row r="183" spans="1:6">
      <c r="A183" s="608" t="s">
        <v>2733</v>
      </c>
      <c r="B183" s="608" t="s">
        <v>2734</v>
      </c>
      <c r="C183" s="608" t="s">
        <v>700</v>
      </c>
      <c r="D183" s="608" t="s">
        <v>2210</v>
      </c>
      <c r="E183" s="608" t="s">
        <v>2735</v>
      </c>
      <c r="F183" s="608" t="s">
        <v>2210</v>
      </c>
    </row>
    <row r="184" spans="1:6">
      <c r="A184" s="608" t="s">
        <v>2736</v>
      </c>
      <c r="B184" s="608" t="s">
        <v>2737</v>
      </c>
      <c r="C184" s="608" t="s">
        <v>700</v>
      </c>
      <c r="D184" s="608" t="s">
        <v>2210</v>
      </c>
      <c r="E184" s="608" t="s">
        <v>2738</v>
      </c>
      <c r="F184" s="608" t="s">
        <v>2210</v>
      </c>
    </row>
    <row r="185" spans="1:6">
      <c r="A185" s="608" t="s">
        <v>2739</v>
      </c>
      <c r="B185" s="608" t="s">
        <v>2740</v>
      </c>
      <c r="C185" s="608" t="s">
        <v>700</v>
      </c>
      <c r="D185" s="608" t="s">
        <v>2210</v>
      </c>
      <c r="E185" s="608" t="s">
        <v>2741</v>
      </c>
      <c r="F185" s="608" t="s">
        <v>2210</v>
      </c>
    </row>
    <row r="186" spans="1:6">
      <c r="A186" s="608" t="s">
        <v>2742</v>
      </c>
      <c r="B186" s="608" t="s">
        <v>2743</v>
      </c>
      <c r="C186" s="608" t="s">
        <v>700</v>
      </c>
      <c r="D186" s="608" t="s">
        <v>2210</v>
      </c>
      <c r="E186" s="608" t="s">
        <v>2744</v>
      </c>
      <c r="F186" s="608" t="s">
        <v>2210</v>
      </c>
    </row>
    <row r="187" spans="1:6">
      <c r="A187" s="608" t="s">
        <v>2745</v>
      </c>
      <c r="B187" s="608" t="s">
        <v>2746</v>
      </c>
      <c r="C187" s="608" t="s">
        <v>700</v>
      </c>
      <c r="D187" s="608" t="s">
        <v>2210</v>
      </c>
      <c r="E187" s="608" t="s">
        <v>2747</v>
      </c>
      <c r="F187" s="608" t="s">
        <v>2210</v>
      </c>
    </row>
    <row r="188" spans="1:6">
      <c r="A188" s="608" t="s">
        <v>2748</v>
      </c>
      <c r="B188" s="608" t="s">
        <v>2749</v>
      </c>
      <c r="C188" s="608" t="s">
        <v>700</v>
      </c>
      <c r="D188" s="608" t="s">
        <v>2210</v>
      </c>
      <c r="E188" s="608" t="s">
        <v>2750</v>
      </c>
      <c r="F188" s="608" t="s">
        <v>2210</v>
      </c>
    </row>
    <row r="189" spans="1:6">
      <c r="A189" s="608" t="s">
        <v>2751</v>
      </c>
      <c r="B189" s="608" t="s">
        <v>2752</v>
      </c>
      <c r="C189" s="608" t="s">
        <v>700</v>
      </c>
      <c r="D189" s="608" t="s">
        <v>2210</v>
      </c>
      <c r="E189" s="608" t="s">
        <v>2753</v>
      </c>
      <c r="F189" s="608" t="s">
        <v>2210</v>
      </c>
    </row>
    <row r="190" spans="1:6">
      <c r="A190" s="608" t="s">
        <v>2754</v>
      </c>
      <c r="B190" s="608" t="s">
        <v>2755</v>
      </c>
      <c r="C190" s="608" t="s">
        <v>700</v>
      </c>
      <c r="D190" s="608" t="s">
        <v>2210</v>
      </c>
      <c r="E190" s="608" t="s">
        <v>2756</v>
      </c>
      <c r="F190" s="608" t="s">
        <v>2210</v>
      </c>
    </row>
    <row r="191" spans="1:6">
      <c r="A191" s="608" t="s">
        <v>2757</v>
      </c>
      <c r="B191" s="608" t="s">
        <v>2758</v>
      </c>
      <c r="C191" s="608" t="s">
        <v>700</v>
      </c>
      <c r="D191" s="608" t="s">
        <v>2210</v>
      </c>
      <c r="E191" s="608" t="s">
        <v>2759</v>
      </c>
      <c r="F191" s="608" t="s">
        <v>2210</v>
      </c>
    </row>
    <row r="192" spans="1:6">
      <c r="A192" s="608" t="s">
        <v>2760</v>
      </c>
      <c r="B192" s="608" t="s">
        <v>2761</v>
      </c>
      <c r="C192" s="608" t="s">
        <v>700</v>
      </c>
      <c r="D192" s="608" t="s">
        <v>2210</v>
      </c>
      <c r="E192" s="608" t="s">
        <v>2762</v>
      </c>
      <c r="F192" s="608" t="s">
        <v>2210</v>
      </c>
    </row>
    <row r="193" spans="1:6">
      <c r="A193" s="608" t="s">
        <v>2763</v>
      </c>
      <c r="B193" s="608" t="s">
        <v>2764</v>
      </c>
      <c r="C193" s="608" t="s">
        <v>700</v>
      </c>
      <c r="D193" s="608" t="s">
        <v>2210</v>
      </c>
      <c r="E193" s="608" t="s">
        <v>2765</v>
      </c>
      <c r="F193" s="608" t="s">
        <v>2210</v>
      </c>
    </row>
    <row r="194" spans="1:6">
      <c r="A194" s="608" t="s">
        <v>2766</v>
      </c>
      <c r="B194" s="608" t="s">
        <v>2767</v>
      </c>
      <c r="C194" s="608" t="s">
        <v>700</v>
      </c>
      <c r="D194" s="608" t="s">
        <v>2210</v>
      </c>
      <c r="E194" s="608" t="s">
        <v>2768</v>
      </c>
      <c r="F194" s="608" t="s">
        <v>2210</v>
      </c>
    </row>
    <row r="195" spans="1:6">
      <c r="A195" s="608" t="s">
        <v>2769</v>
      </c>
      <c r="B195" s="608" t="s">
        <v>2770</v>
      </c>
      <c r="C195" s="608" t="s">
        <v>700</v>
      </c>
      <c r="D195" s="608" t="s">
        <v>2210</v>
      </c>
      <c r="E195" s="608" t="s">
        <v>2771</v>
      </c>
      <c r="F195" s="608" t="s">
        <v>2210</v>
      </c>
    </row>
    <row r="196" spans="1:6">
      <c r="A196" s="608" t="s">
        <v>2772</v>
      </c>
      <c r="B196" s="608" t="s">
        <v>2773</v>
      </c>
      <c r="C196" s="608" t="s">
        <v>700</v>
      </c>
      <c r="D196" s="608" t="s">
        <v>2210</v>
      </c>
      <c r="E196" s="608" t="s">
        <v>2774</v>
      </c>
      <c r="F196" s="608" t="s">
        <v>2210</v>
      </c>
    </row>
    <row r="197" spans="1:6">
      <c r="A197" s="608" t="s">
        <v>2775</v>
      </c>
      <c r="B197" s="608" t="s">
        <v>2776</v>
      </c>
      <c r="C197" s="608" t="s">
        <v>700</v>
      </c>
      <c r="D197" s="608" t="s">
        <v>2210</v>
      </c>
      <c r="E197" s="608" t="s">
        <v>2777</v>
      </c>
      <c r="F197" s="608" t="s">
        <v>2210</v>
      </c>
    </row>
    <row r="198" spans="1:6">
      <c r="A198" s="608" t="s">
        <v>2778</v>
      </c>
      <c r="B198" s="608" t="s">
        <v>2779</v>
      </c>
      <c r="C198" s="608" t="s">
        <v>700</v>
      </c>
      <c r="D198" s="608" t="s">
        <v>2210</v>
      </c>
      <c r="E198" s="608" t="s">
        <v>2780</v>
      </c>
      <c r="F198" s="608" t="s">
        <v>2210</v>
      </c>
    </row>
    <row r="199" spans="1:6">
      <c r="A199" s="608" t="s">
        <v>2781</v>
      </c>
      <c r="B199" s="608" t="s">
        <v>2782</v>
      </c>
      <c r="C199" s="608" t="s">
        <v>700</v>
      </c>
      <c r="D199" s="608" t="s">
        <v>2210</v>
      </c>
      <c r="E199" s="608" t="s">
        <v>2783</v>
      </c>
      <c r="F199" s="608" t="s">
        <v>2210</v>
      </c>
    </row>
    <row r="200" spans="1:6">
      <c r="A200" s="608" t="s">
        <v>2784</v>
      </c>
      <c r="B200" s="608" t="s">
        <v>2785</v>
      </c>
      <c r="C200" s="608" t="s">
        <v>700</v>
      </c>
      <c r="D200" s="608" t="s">
        <v>2210</v>
      </c>
      <c r="E200" s="608" t="s">
        <v>2786</v>
      </c>
      <c r="F200" s="608" t="s">
        <v>2210</v>
      </c>
    </row>
    <row r="201" spans="1:6">
      <c r="A201" s="608" t="s">
        <v>2787</v>
      </c>
      <c r="B201" s="608" t="s">
        <v>2788</v>
      </c>
      <c r="C201" s="608" t="s">
        <v>700</v>
      </c>
      <c r="D201" s="608" t="s">
        <v>2210</v>
      </c>
      <c r="E201" s="608" t="s">
        <v>2789</v>
      </c>
      <c r="F201" s="608" t="s">
        <v>2210</v>
      </c>
    </row>
    <row r="202" spans="1:6">
      <c r="A202" s="608" t="s">
        <v>2790</v>
      </c>
      <c r="B202" s="608" t="s">
        <v>2791</v>
      </c>
      <c r="C202" s="608" t="s">
        <v>700</v>
      </c>
      <c r="D202" s="608" t="s">
        <v>2210</v>
      </c>
      <c r="E202" s="608" t="s">
        <v>2792</v>
      </c>
      <c r="F202" s="608" t="s">
        <v>2210</v>
      </c>
    </row>
    <row r="203" spans="1:6">
      <c r="A203" s="608" t="s">
        <v>2793</v>
      </c>
      <c r="B203" s="608" t="s">
        <v>2794</v>
      </c>
      <c r="C203" s="608" t="s">
        <v>700</v>
      </c>
      <c r="D203" s="608" t="s">
        <v>2210</v>
      </c>
      <c r="E203" s="608" t="s">
        <v>2795</v>
      </c>
      <c r="F203" s="608" t="s">
        <v>2210</v>
      </c>
    </row>
    <row r="204" spans="1:6">
      <c r="A204" s="608" t="s">
        <v>2796</v>
      </c>
      <c r="B204" s="608" t="s">
        <v>2797</v>
      </c>
      <c r="C204" s="608" t="s">
        <v>700</v>
      </c>
      <c r="D204" s="608" t="s">
        <v>2210</v>
      </c>
      <c r="E204" s="608" t="s">
        <v>2798</v>
      </c>
      <c r="F204" s="608" t="s">
        <v>2210</v>
      </c>
    </row>
    <row r="205" spans="1:6">
      <c r="A205" s="608" t="s">
        <v>2799</v>
      </c>
      <c r="B205" s="608" t="s">
        <v>2800</v>
      </c>
      <c r="C205" s="608" t="s">
        <v>700</v>
      </c>
      <c r="D205" s="608" t="s">
        <v>2210</v>
      </c>
      <c r="E205" s="608" t="s">
        <v>2801</v>
      </c>
      <c r="F205" s="608" t="s">
        <v>2210</v>
      </c>
    </row>
    <row r="206" spans="1:6">
      <c r="A206" s="608" t="s">
        <v>2802</v>
      </c>
      <c r="B206" s="608" t="s">
        <v>2803</v>
      </c>
      <c r="C206" s="608" t="s">
        <v>700</v>
      </c>
      <c r="D206" s="608" t="s">
        <v>2210</v>
      </c>
      <c r="E206" s="608" t="s">
        <v>2804</v>
      </c>
      <c r="F206" s="608" t="s">
        <v>2210</v>
      </c>
    </row>
    <row r="207" spans="1:6">
      <c r="A207" s="608" t="s">
        <v>2350</v>
      </c>
      <c r="B207" s="608" t="s">
        <v>2805</v>
      </c>
      <c r="C207" s="608" t="s">
        <v>700</v>
      </c>
      <c r="D207" s="608" t="s">
        <v>2210</v>
      </c>
      <c r="E207" s="608" t="s">
        <v>2806</v>
      </c>
      <c r="F207" s="608" t="s">
        <v>2210</v>
      </c>
    </row>
    <row r="208" spans="1:6">
      <c r="A208" s="608" t="s">
        <v>2807</v>
      </c>
      <c r="B208" s="608" t="s">
        <v>2808</v>
      </c>
      <c r="C208" s="608" t="s">
        <v>700</v>
      </c>
      <c r="D208" s="608" t="s">
        <v>2210</v>
      </c>
      <c r="E208" s="608" t="s">
        <v>2809</v>
      </c>
      <c r="F208" s="608" t="s">
        <v>2210</v>
      </c>
    </row>
    <row r="209" spans="1:6">
      <c r="A209" s="608" t="s">
        <v>2810</v>
      </c>
      <c r="B209" s="608" t="s">
        <v>2811</v>
      </c>
      <c r="C209" s="608" t="s">
        <v>700</v>
      </c>
      <c r="D209" s="608" t="s">
        <v>2210</v>
      </c>
      <c r="E209" s="608" t="s">
        <v>2812</v>
      </c>
      <c r="F209" s="608" t="s">
        <v>2210</v>
      </c>
    </row>
    <row r="210" spans="1:6">
      <c r="A210" s="608" t="s">
        <v>2810</v>
      </c>
      <c r="B210" s="608" t="s">
        <v>2813</v>
      </c>
      <c r="C210" s="608" t="s">
        <v>700</v>
      </c>
      <c r="D210" s="608" t="s">
        <v>2210</v>
      </c>
      <c r="E210" s="608" t="s">
        <v>1230</v>
      </c>
      <c r="F210" s="608" t="s">
        <v>2210</v>
      </c>
    </row>
    <row r="211" spans="1:6">
      <c r="A211" s="608" t="s">
        <v>2810</v>
      </c>
      <c r="B211" s="608" t="s">
        <v>2814</v>
      </c>
      <c r="C211" s="608" t="s">
        <v>700</v>
      </c>
      <c r="D211" s="608" t="s">
        <v>2210</v>
      </c>
      <c r="E211" s="608" t="s">
        <v>2815</v>
      </c>
      <c r="F211" s="608" t="s">
        <v>2210</v>
      </c>
    </row>
    <row r="212" spans="1:6">
      <c r="A212" s="608" t="s">
        <v>2816</v>
      </c>
      <c r="B212" s="608" t="s">
        <v>2817</v>
      </c>
      <c r="C212" s="608" t="s">
        <v>700</v>
      </c>
      <c r="D212" s="608" t="s">
        <v>2210</v>
      </c>
      <c r="E212" s="608" t="s">
        <v>2818</v>
      </c>
      <c r="F212" s="608" t="s">
        <v>2210</v>
      </c>
    </row>
    <row r="213" spans="1:6">
      <c r="A213" s="608" t="s">
        <v>2819</v>
      </c>
      <c r="B213" s="608" t="s">
        <v>2820</v>
      </c>
      <c r="C213" s="608" t="s">
        <v>700</v>
      </c>
      <c r="D213" s="608" t="s">
        <v>2210</v>
      </c>
      <c r="E213" s="608" t="s">
        <v>2821</v>
      </c>
      <c r="F213" s="608" t="s">
        <v>2210</v>
      </c>
    </row>
    <row r="214" spans="1:6">
      <c r="A214" s="608" t="s">
        <v>2822</v>
      </c>
      <c r="B214" s="608" t="s">
        <v>2823</v>
      </c>
      <c r="C214" s="608" t="s">
        <v>700</v>
      </c>
      <c r="D214" s="608" t="s">
        <v>2210</v>
      </c>
      <c r="E214" s="608" t="s">
        <v>2824</v>
      </c>
      <c r="F214" s="608" t="s">
        <v>2210</v>
      </c>
    </row>
    <row r="215" spans="1:6">
      <c r="A215" s="608" t="s">
        <v>2825</v>
      </c>
      <c r="B215" s="608" t="s">
        <v>2826</v>
      </c>
      <c r="C215" s="608" t="s">
        <v>700</v>
      </c>
      <c r="D215" s="608" t="s">
        <v>2210</v>
      </c>
      <c r="E215" s="608" t="s">
        <v>2827</v>
      </c>
      <c r="F215" s="608" t="s">
        <v>2210</v>
      </c>
    </row>
    <row r="216" spans="1:6">
      <c r="A216" s="608" t="s">
        <v>2828</v>
      </c>
      <c r="B216" s="608" t="s">
        <v>2829</v>
      </c>
      <c r="C216" s="608" t="s">
        <v>700</v>
      </c>
      <c r="D216" s="608" t="s">
        <v>2210</v>
      </c>
      <c r="E216" s="608" t="s">
        <v>2830</v>
      </c>
      <c r="F216" s="608" t="s">
        <v>2210</v>
      </c>
    </row>
    <row r="217" spans="1:6">
      <c r="A217" s="608" t="s">
        <v>2831</v>
      </c>
      <c r="B217" s="608" t="s">
        <v>2832</v>
      </c>
      <c r="C217" s="608" t="s">
        <v>700</v>
      </c>
      <c r="D217" s="608" t="s">
        <v>2210</v>
      </c>
      <c r="E217" s="608" t="s">
        <v>2833</v>
      </c>
      <c r="F217" s="608" t="s">
        <v>2210</v>
      </c>
    </row>
    <row r="218" spans="1:6">
      <c r="A218" s="608" t="s">
        <v>2834</v>
      </c>
      <c r="B218" s="608" t="s">
        <v>2835</v>
      </c>
      <c r="C218" s="608" t="s">
        <v>700</v>
      </c>
      <c r="D218" s="608" t="s">
        <v>2210</v>
      </c>
      <c r="E218" s="608" t="s">
        <v>2836</v>
      </c>
      <c r="F218" s="608" t="s">
        <v>2210</v>
      </c>
    </row>
    <row r="219" spans="1:6">
      <c r="A219" s="608" t="s">
        <v>2837</v>
      </c>
      <c r="B219" s="608" t="s">
        <v>2838</v>
      </c>
      <c r="C219" s="608" t="s">
        <v>700</v>
      </c>
      <c r="D219" s="608" t="s">
        <v>2210</v>
      </c>
      <c r="E219" s="608" t="s">
        <v>2839</v>
      </c>
      <c r="F219" s="608" t="s">
        <v>2210</v>
      </c>
    </row>
    <row r="220" spans="1:6">
      <c r="A220" s="608" t="s">
        <v>2840</v>
      </c>
      <c r="B220" s="608" t="s">
        <v>2841</v>
      </c>
      <c r="C220" s="608" t="s">
        <v>700</v>
      </c>
      <c r="D220" s="608" t="s">
        <v>2210</v>
      </c>
      <c r="E220" s="608" t="s">
        <v>2842</v>
      </c>
      <c r="F220" s="608" t="s">
        <v>2210</v>
      </c>
    </row>
    <row r="221" spans="1:6">
      <c r="A221" s="608" t="s">
        <v>2843</v>
      </c>
      <c r="B221" s="608" t="s">
        <v>2844</v>
      </c>
      <c r="C221" s="608" t="s">
        <v>700</v>
      </c>
      <c r="D221" s="608" t="s">
        <v>2210</v>
      </c>
      <c r="E221" s="608" t="s">
        <v>2845</v>
      </c>
      <c r="F221" s="608" t="s">
        <v>2210</v>
      </c>
    </row>
    <row r="222" spans="1:6">
      <c r="A222" s="608" t="s">
        <v>2846</v>
      </c>
      <c r="B222" s="608" t="s">
        <v>2847</v>
      </c>
      <c r="C222" s="608" t="s">
        <v>700</v>
      </c>
      <c r="D222" s="608" t="s">
        <v>2210</v>
      </c>
      <c r="E222" s="608" t="s">
        <v>2848</v>
      </c>
      <c r="F222" s="608" t="s">
        <v>2210</v>
      </c>
    </row>
    <row r="223" spans="1:6">
      <c r="A223" s="608" t="s">
        <v>2849</v>
      </c>
      <c r="B223" s="608" t="s">
        <v>2850</v>
      </c>
      <c r="C223" s="608" t="s">
        <v>700</v>
      </c>
      <c r="D223" s="608" t="s">
        <v>2210</v>
      </c>
      <c r="E223" s="608" t="s">
        <v>2851</v>
      </c>
      <c r="F223" s="608" t="s">
        <v>2210</v>
      </c>
    </row>
    <row r="224" spans="1:6">
      <c r="A224" s="608" t="s">
        <v>2852</v>
      </c>
      <c r="B224" s="608" t="s">
        <v>2853</v>
      </c>
      <c r="C224" s="608" t="s">
        <v>700</v>
      </c>
      <c r="D224" s="608" t="s">
        <v>2210</v>
      </c>
      <c r="E224" s="608" t="s">
        <v>2854</v>
      </c>
      <c r="F224" s="608" t="s">
        <v>2210</v>
      </c>
    </row>
    <row r="225" spans="1:6">
      <c r="A225" s="608" t="s">
        <v>2855</v>
      </c>
      <c r="B225" s="608" t="s">
        <v>2856</v>
      </c>
      <c r="C225" s="608" t="s">
        <v>700</v>
      </c>
      <c r="D225" s="608" t="s">
        <v>2210</v>
      </c>
      <c r="E225" s="608" t="s">
        <v>896</v>
      </c>
      <c r="F225" s="608" t="s">
        <v>2210</v>
      </c>
    </row>
    <row r="226" spans="1:6">
      <c r="A226" s="608" t="s">
        <v>2857</v>
      </c>
      <c r="B226" s="608" t="s">
        <v>2858</v>
      </c>
      <c r="C226" s="608" t="s">
        <v>700</v>
      </c>
      <c r="D226" s="608" t="s">
        <v>2210</v>
      </c>
      <c r="E226" s="608" t="s">
        <v>2859</v>
      </c>
      <c r="F226" s="608" t="s">
        <v>2210</v>
      </c>
    </row>
    <row r="227" spans="1:6">
      <c r="A227" s="608" t="s">
        <v>2860</v>
      </c>
      <c r="B227" s="608" t="s">
        <v>2861</v>
      </c>
      <c r="C227" s="608" t="s">
        <v>700</v>
      </c>
      <c r="D227" s="608" t="s">
        <v>2210</v>
      </c>
      <c r="E227" s="608" t="s">
        <v>2862</v>
      </c>
      <c r="F227" s="608" t="s">
        <v>2210</v>
      </c>
    </row>
    <row r="228" spans="1:6">
      <c r="A228" s="608" t="s">
        <v>2863</v>
      </c>
      <c r="B228" s="608" t="s">
        <v>2864</v>
      </c>
      <c r="C228" s="608" t="s">
        <v>700</v>
      </c>
      <c r="D228" s="608" t="s">
        <v>2210</v>
      </c>
      <c r="E228" s="608" t="s">
        <v>2865</v>
      </c>
      <c r="F228" s="608" t="s">
        <v>2210</v>
      </c>
    </row>
    <row r="229" spans="1:6">
      <c r="A229" s="608" t="s">
        <v>2866</v>
      </c>
      <c r="B229" s="608" t="s">
        <v>2867</v>
      </c>
      <c r="C229" s="608" t="s">
        <v>700</v>
      </c>
      <c r="D229" s="608" t="s">
        <v>2210</v>
      </c>
      <c r="E229" s="608" t="s">
        <v>2868</v>
      </c>
      <c r="F229" s="608" t="s">
        <v>2210</v>
      </c>
    </row>
    <row r="230" spans="1:6">
      <c r="A230" s="608" t="s">
        <v>2869</v>
      </c>
      <c r="B230" s="608" t="s">
        <v>2870</v>
      </c>
      <c r="C230" s="608" t="s">
        <v>700</v>
      </c>
      <c r="D230" s="608" t="s">
        <v>2210</v>
      </c>
      <c r="E230" s="608" t="s">
        <v>911</v>
      </c>
      <c r="F230" s="608" t="s">
        <v>2210</v>
      </c>
    </row>
    <row r="231" spans="1:6">
      <c r="A231" s="608" t="s">
        <v>2871</v>
      </c>
      <c r="B231" s="608" t="s">
        <v>2872</v>
      </c>
      <c r="C231" s="608" t="s">
        <v>700</v>
      </c>
      <c r="D231" s="608" t="s">
        <v>2210</v>
      </c>
      <c r="E231" s="608" t="s">
        <v>2873</v>
      </c>
      <c r="F231" s="608" t="s">
        <v>2210</v>
      </c>
    </row>
    <row r="232" spans="1:6">
      <c r="A232" s="608" t="s">
        <v>2874</v>
      </c>
      <c r="B232" s="608" t="s">
        <v>2875</v>
      </c>
      <c r="C232" s="608" t="s">
        <v>700</v>
      </c>
      <c r="D232" s="608" t="s">
        <v>2210</v>
      </c>
      <c r="E232" s="608" t="s">
        <v>2876</v>
      </c>
      <c r="F232" s="608" t="s">
        <v>2210</v>
      </c>
    </row>
    <row r="233" spans="1:6">
      <c r="A233" s="608" t="s">
        <v>2877</v>
      </c>
      <c r="B233" s="608" t="s">
        <v>2878</v>
      </c>
      <c r="C233" s="608" t="s">
        <v>700</v>
      </c>
      <c r="D233" s="608" t="s">
        <v>2210</v>
      </c>
      <c r="E233" s="608" t="s">
        <v>2879</v>
      </c>
      <c r="F233" s="608" t="s">
        <v>2210</v>
      </c>
    </row>
    <row r="234" spans="1:6">
      <c r="A234" s="608" t="s">
        <v>2880</v>
      </c>
      <c r="B234" s="608" t="s">
        <v>2881</v>
      </c>
      <c r="C234" s="608" t="s">
        <v>700</v>
      </c>
      <c r="D234" s="608" t="s">
        <v>2210</v>
      </c>
      <c r="E234" s="608" t="s">
        <v>2882</v>
      </c>
      <c r="F234" s="608" t="s">
        <v>2210</v>
      </c>
    </row>
    <row r="235" spans="1:6">
      <c r="A235" s="608" t="s">
        <v>2883</v>
      </c>
      <c r="B235" s="608" t="s">
        <v>2884</v>
      </c>
      <c r="C235" s="608" t="s">
        <v>700</v>
      </c>
      <c r="D235" s="608" t="s">
        <v>2210</v>
      </c>
      <c r="E235" s="608" t="s">
        <v>2885</v>
      </c>
      <c r="F235" s="608" t="s">
        <v>2210</v>
      </c>
    </row>
    <row r="236" spans="1:6">
      <c r="A236" s="608" t="s">
        <v>2886</v>
      </c>
      <c r="B236" s="608" t="s">
        <v>2887</v>
      </c>
      <c r="C236" s="608" t="s">
        <v>700</v>
      </c>
      <c r="D236" s="608" t="s">
        <v>2210</v>
      </c>
      <c r="E236" s="608" t="s">
        <v>2888</v>
      </c>
      <c r="F236" s="608" t="s">
        <v>2210</v>
      </c>
    </row>
    <row r="237" spans="1:6">
      <c r="A237" s="608" t="s">
        <v>2889</v>
      </c>
      <c r="B237" s="608" t="s">
        <v>2890</v>
      </c>
      <c r="C237" s="608" t="s">
        <v>700</v>
      </c>
      <c r="D237" s="608" t="s">
        <v>2210</v>
      </c>
      <c r="E237" s="608" t="s">
        <v>2891</v>
      </c>
      <c r="F237" s="608" t="s">
        <v>2210</v>
      </c>
    </row>
    <row r="238" spans="1:6">
      <c r="A238" s="608" t="s">
        <v>2892</v>
      </c>
      <c r="B238" s="608" t="s">
        <v>2893</v>
      </c>
      <c r="C238" s="608" t="s">
        <v>700</v>
      </c>
      <c r="D238" s="608" t="s">
        <v>2210</v>
      </c>
      <c r="E238" s="608" t="s">
        <v>2894</v>
      </c>
      <c r="F238" s="608" t="s">
        <v>2210</v>
      </c>
    </row>
    <row r="239" spans="1:6">
      <c r="A239" s="608" t="s">
        <v>2895</v>
      </c>
      <c r="B239" s="608" t="s">
        <v>2896</v>
      </c>
      <c r="C239" s="608" t="s">
        <v>700</v>
      </c>
      <c r="D239" s="608" t="s">
        <v>2210</v>
      </c>
      <c r="E239" s="608" t="s">
        <v>2897</v>
      </c>
      <c r="F239" s="608" t="s">
        <v>2210</v>
      </c>
    </row>
    <row r="240" spans="1:6">
      <c r="A240" s="608" t="s">
        <v>2895</v>
      </c>
      <c r="B240" s="608" t="s">
        <v>2898</v>
      </c>
      <c r="C240" s="608" t="s">
        <v>700</v>
      </c>
      <c r="D240" s="608" t="s">
        <v>2210</v>
      </c>
      <c r="E240" s="608" t="s">
        <v>2899</v>
      </c>
      <c r="F240" s="608" t="s">
        <v>2210</v>
      </c>
    </row>
    <row r="241" spans="1:6">
      <c r="A241" s="608" t="s">
        <v>2900</v>
      </c>
      <c r="B241" s="608" t="s">
        <v>2901</v>
      </c>
      <c r="C241" s="608" t="s">
        <v>700</v>
      </c>
      <c r="D241" s="608" t="s">
        <v>2210</v>
      </c>
      <c r="E241" s="608" t="s">
        <v>2902</v>
      </c>
      <c r="F241" s="608" t="s">
        <v>2210</v>
      </c>
    </row>
    <row r="242" spans="1:6">
      <c r="A242" s="608" t="s">
        <v>2903</v>
      </c>
      <c r="B242" s="608" t="s">
        <v>2904</v>
      </c>
      <c r="C242" s="608" t="s">
        <v>700</v>
      </c>
      <c r="D242" s="608" t="s">
        <v>2210</v>
      </c>
      <c r="E242" s="608" t="s">
        <v>2905</v>
      </c>
      <c r="F242" s="608" t="s">
        <v>2210</v>
      </c>
    </row>
    <row r="243" spans="1:6">
      <c r="A243" s="608" t="s">
        <v>2906</v>
      </c>
      <c r="B243" s="608" t="s">
        <v>2907</v>
      </c>
      <c r="C243" s="608" t="s">
        <v>700</v>
      </c>
      <c r="D243" s="608" t="s">
        <v>2210</v>
      </c>
      <c r="E243" s="608" t="s">
        <v>2908</v>
      </c>
      <c r="F243" s="608" t="s">
        <v>2210</v>
      </c>
    </row>
    <row r="244" spans="1:6">
      <c r="A244" s="608" t="s">
        <v>2909</v>
      </c>
      <c r="B244" s="608" t="s">
        <v>2910</v>
      </c>
      <c r="C244" s="608" t="s">
        <v>700</v>
      </c>
      <c r="D244" s="608" t="s">
        <v>2210</v>
      </c>
      <c r="E244" s="608" t="s">
        <v>2911</v>
      </c>
      <c r="F244" s="608" t="s">
        <v>2210</v>
      </c>
    </row>
    <row r="245" spans="1:6">
      <c r="A245" s="608" t="s">
        <v>2912</v>
      </c>
      <c r="B245" s="608" t="s">
        <v>2913</v>
      </c>
      <c r="C245" s="608" t="s">
        <v>700</v>
      </c>
      <c r="D245" s="608" t="s">
        <v>2210</v>
      </c>
      <c r="E245" s="608" t="s">
        <v>2914</v>
      </c>
      <c r="F245" s="608" t="s">
        <v>2210</v>
      </c>
    </row>
    <row r="246" spans="1:6">
      <c r="A246" s="608" t="s">
        <v>2915</v>
      </c>
      <c r="B246" s="608" t="s">
        <v>2916</v>
      </c>
      <c r="C246" s="608" t="s">
        <v>700</v>
      </c>
      <c r="D246" s="608" t="s">
        <v>2210</v>
      </c>
      <c r="E246" s="608" t="s">
        <v>2917</v>
      </c>
      <c r="F246" s="608" t="s">
        <v>2210</v>
      </c>
    </row>
    <row r="247" spans="1:6">
      <c r="A247" s="608" t="s">
        <v>2918</v>
      </c>
      <c r="B247" s="608" t="s">
        <v>2919</v>
      </c>
      <c r="C247" s="608" t="s">
        <v>700</v>
      </c>
      <c r="D247" s="608" t="s">
        <v>2210</v>
      </c>
      <c r="E247" s="608" t="s">
        <v>2920</v>
      </c>
      <c r="F247" s="608" t="s">
        <v>2210</v>
      </c>
    </row>
    <row r="248" spans="1:6">
      <c r="A248" s="608" t="s">
        <v>2921</v>
      </c>
      <c r="B248" s="608" t="s">
        <v>2922</v>
      </c>
      <c r="C248" s="608" t="s">
        <v>700</v>
      </c>
      <c r="D248" s="608" t="s">
        <v>2210</v>
      </c>
      <c r="E248" s="608" t="s">
        <v>2923</v>
      </c>
      <c r="F248" s="608" t="s">
        <v>2210</v>
      </c>
    </row>
    <row r="249" spans="1:6">
      <c r="A249" s="608" t="s">
        <v>2924</v>
      </c>
      <c r="B249" s="608" t="s">
        <v>2925</v>
      </c>
      <c r="C249" s="608" t="s">
        <v>700</v>
      </c>
      <c r="D249" s="608" t="s">
        <v>2210</v>
      </c>
      <c r="E249" s="608" t="s">
        <v>2926</v>
      </c>
      <c r="F249" s="608" t="s">
        <v>2210</v>
      </c>
    </row>
    <row r="250" spans="1:6">
      <c r="A250" s="608" t="s">
        <v>2927</v>
      </c>
      <c r="B250" s="608" t="s">
        <v>2928</v>
      </c>
      <c r="C250" s="608" t="s">
        <v>700</v>
      </c>
      <c r="D250" s="608" t="s">
        <v>2210</v>
      </c>
      <c r="E250" s="608" t="s">
        <v>2929</v>
      </c>
      <c r="F250" s="608" t="s">
        <v>2210</v>
      </c>
    </row>
    <row r="251" spans="1:6">
      <c r="A251" s="608" t="s">
        <v>2930</v>
      </c>
      <c r="B251" s="608" t="s">
        <v>2931</v>
      </c>
      <c r="C251" s="608" t="s">
        <v>700</v>
      </c>
      <c r="D251" s="608" t="s">
        <v>2210</v>
      </c>
      <c r="E251" s="608" t="s">
        <v>2932</v>
      </c>
      <c r="F251" s="608" t="s">
        <v>2210</v>
      </c>
    </row>
    <row r="252" spans="1:6">
      <c r="A252" s="608" t="s">
        <v>2933</v>
      </c>
      <c r="B252" s="608" t="s">
        <v>2934</v>
      </c>
      <c r="C252" s="608" t="s">
        <v>700</v>
      </c>
      <c r="D252" s="608" t="s">
        <v>2210</v>
      </c>
      <c r="E252" s="608" t="s">
        <v>2935</v>
      </c>
      <c r="F252" s="608" t="s">
        <v>2210</v>
      </c>
    </row>
    <row r="253" spans="1:6">
      <c r="A253" s="608" t="s">
        <v>2936</v>
      </c>
      <c r="B253" s="608" t="s">
        <v>2937</v>
      </c>
      <c r="C253" s="608" t="s">
        <v>700</v>
      </c>
      <c r="D253" s="608" t="s">
        <v>2210</v>
      </c>
      <c r="E253" s="608" t="s">
        <v>2938</v>
      </c>
      <c r="F253" s="608" t="s">
        <v>2210</v>
      </c>
    </row>
    <row r="254" spans="1:6">
      <c r="A254" s="608" t="s">
        <v>2939</v>
      </c>
      <c r="B254" s="608" t="s">
        <v>2940</v>
      </c>
      <c r="C254" s="608" t="s">
        <v>700</v>
      </c>
      <c r="D254" s="608" t="s">
        <v>2210</v>
      </c>
      <c r="E254" s="608" t="s">
        <v>2941</v>
      </c>
      <c r="F254" s="608" t="s">
        <v>2210</v>
      </c>
    </row>
    <row r="255" spans="1:6">
      <c r="A255" s="608" t="s">
        <v>2942</v>
      </c>
      <c r="B255" s="608" t="s">
        <v>2943</v>
      </c>
      <c r="C255" s="608" t="s">
        <v>700</v>
      </c>
      <c r="D255" s="608" t="s">
        <v>2210</v>
      </c>
      <c r="E255" s="608" t="s">
        <v>2944</v>
      </c>
      <c r="F255" s="608" t="s">
        <v>2210</v>
      </c>
    </row>
    <row r="256" spans="1:6">
      <c r="A256" s="608" t="s">
        <v>2945</v>
      </c>
      <c r="B256" s="608" t="s">
        <v>2946</v>
      </c>
      <c r="C256" s="608" t="s">
        <v>700</v>
      </c>
      <c r="D256" s="608" t="s">
        <v>2210</v>
      </c>
      <c r="E256" s="608" t="s">
        <v>2947</v>
      </c>
      <c r="F256" s="608" t="s">
        <v>2210</v>
      </c>
    </row>
    <row r="257" spans="1:6">
      <c r="A257" s="608" t="s">
        <v>2948</v>
      </c>
      <c r="B257" s="608" t="s">
        <v>2949</v>
      </c>
      <c r="C257" s="608" t="s">
        <v>700</v>
      </c>
      <c r="D257" s="608" t="s">
        <v>2210</v>
      </c>
      <c r="E257" s="608" t="s">
        <v>2950</v>
      </c>
      <c r="F257" s="608" t="s">
        <v>2210</v>
      </c>
    </row>
    <row r="258" spans="1:6">
      <c r="A258" s="608" t="s">
        <v>2951</v>
      </c>
      <c r="B258" s="608" t="s">
        <v>2952</v>
      </c>
      <c r="C258" s="608" t="s">
        <v>700</v>
      </c>
      <c r="D258" s="608" t="s">
        <v>2210</v>
      </c>
      <c r="E258" s="608" t="s">
        <v>2953</v>
      </c>
      <c r="F258" s="608" t="s">
        <v>2210</v>
      </c>
    </row>
    <row r="259" spans="1:6">
      <c r="A259" s="608" t="s">
        <v>2954</v>
      </c>
      <c r="B259" s="608" t="s">
        <v>2955</v>
      </c>
      <c r="C259" s="608" t="s">
        <v>700</v>
      </c>
      <c r="D259" s="608" t="s">
        <v>2210</v>
      </c>
      <c r="E259" s="608" t="s">
        <v>2956</v>
      </c>
      <c r="F259" s="608" t="s">
        <v>2210</v>
      </c>
    </row>
    <row r="260" spans="1:6">
      <c r="A260" s="608" t="s">
        <v>2957</v>
      </c>
      <c r="B260" s="608" t="s">
        <v>2958</v>
      </c>
      <c r="C260" s="608" t="s">
        <v>700</v>
      </c>
      <c r="D260" s="608" t="s">
        <v>2210</v>
      </c>
      <c r="E260" s="608" t="s">
        <v>2959</v>
      </c>
      <c r="F260" s="608" t="s">
        <v>2210</v>
      </c>
    </row>
    <row r="261" spans="1:6">
      <c r="A261" s="608" t="s">
        <v>2960</v>
      </c>
      <c r="B261" s="608" t="s">
        <v>2961</v>
      </c>
      <c r="C261" s="608" t="s">
        <v>700</v>
      </c>
      <c r="D261" s="608" t="s">
        <v>2210</v>
      </c>
      <c r="E261" s="608" t="s">
        <v>2962</v>
      </c>
      <c r="F261" s="608" t="s">
        <v>2210</v>
      </c>
    </row>
    <row r="262" spans="1:6">
      <c r="A262" s="608" t="s">
        <v>2963</v>
      </c>
      <c r="B262" s="608" t="s">
        <v>2964</v>
      </c>
      <c r="C262" s="608" t="s">
        <v>700</v>
      </c>
      <c r="D262" s="608" t="s">
        <v>2210</v>
      </c>
      <c r="E262" s="608" t="s">
        <v>2965</v>
      </c>
      <c r="F262" s="608" t="s">
        <v>2210</v>
      </c>
    </row>
    <row r="263" spans="1:6">
      <c r="A263" s="608" t="s">
        <v>2966</v>
      </c>
      <c r="B263" s="608" t="s">
        <v>2967</v>
      </c>
      <c r="C263" s="608" t="s">
        <v>700</v>
      </c>
      <c r="D263" s="608" t="s">
        <v>2210</v>
      </c>
      <c r="E263" s="608" t="s">
        <v>923</v>
      </c>
      <c r="F263" s="608" t="s">
        <v>2210</v>
      </c>
    </row>
    <row r="264" spans="1:6">
      <c r="A264" s="608" t="s">
        <v>2968</v>
      </c>
      <c r="B264" s="608" t="s">
        <v>2969</v>
      </c>
      <c r="C264" s="608" t="s">
        <v>700</v>
      </c>
      <c r="D264" s="608" t="s">
        <v>2210</v>
      </c>
      <c r="E264" s="608" t="s">
        <v>2970</v>
      </c>
      <c r="F264" s="608" t="s">
        <v>2210</v>
      </c>
    </row>
    <row r="265" spans="1:6">
      <c r="A265" s="608" t="s">
        <v>2971</v>
      </c>
      <c r="B265" s="608" t="s">
        <v>2972</v>
      </c>
      <c r="C265" s="608" t="s">
        <v>700</v>
      </c>
      <c r="D265" s="608" t="s">
        <v>2210</v>
      </c>
      <c r="E265" s="608" t="s">
        <v>2973</v>
      </c>
      <c r="F265" s="608" t="s">
        <v>2210</v>
      </c>
    </row>
    <row r="266" spans="1:6">
      <c r="A266" s="608" t="s">
        <v>2974</v>
      </c>
      <c r="B266" s="608" t="s">
        <v>2975</v>
      </c>
      <c r="C266" s="608" t="s">
        <v>700</v>
      </c>
      <c r="D266" s="608" t="s">
        <v>2210</v>
      </c>
      <c r="E266" s="608" t="s">
        <v>2976</v>
      </c>
      <c r="F266" s="608" t="s">
        <v>2210</v>
      </c>
    </row>
    <row r="267" spans="1:6">
      <c r="A267" s="608" t="s">
        <v>2977</v>
      </c>
      <c r="B267" s="608" t="s">
        <v>2978</v>
      </c>
      <c r="C267" s="608" t="s">
        <v>700</v>
      </c>
      <c r="D267" s="608" t="s">
        <v>2210</v>
      </c>
      <c r="E267" s="608" t="s">
        <v>2979</v>
      </c>
      <c r="F267" s="608" t="s">
        <v>2210</v>
      </c>
    </row>
    <row r="268" spans="1:6">
      <c r="A268" s="608" t="s">
        <v>2980</v>
      </c>
      <c r="B268" s="608" t="s">
        <v>2981</v>
      </c>
      <c r="C268" s="608" t="s">
        <v>700</v>
      </c>
      <c r="D268" s="608" t="s">
        <v>2210</v>
      </c>
      <c r="E268" s="608" t="s">
        <v>2982</v>
      </c>
      <c r="F268" s="608" t="s">
        <v>2210</v>
      </c>
    </row>
    <row r="269" spans="1:6">
      <c r="A269" s="608" t="s">
        <v>2983</v>
      </c>
      <c r="B269" s="608" t="s">
        <v>2984</v>
      </c>
      <c r="C269" s="608" t="s">
        <v>700</v>
      </c>
      <c r="D269" s="608" t="s">
        <v>2210</v>
      </c>
      <c r="E269" s="608" t="s">
        <v>2985</v>
      </c>
      <c r="F269" s="608" t="s">
        <v>2210</v>
      </c>
    </row>
    <row r="270" spans="1:6">
      <c r="A270" s="608" t="s">
        <v>2986</v>
      </c>
      <c r="B270" s="608" t="s">
        <v>2987</v>
      </c>
      <c r="C270" s="608" t="s">
        <v>700</v>
      </c>
      <c r="D270" s="608" t="s">
        <v>2210</v>
      </c>
      <c r="E270" s="608" t="s">
        <v>2988</v>
      </c>
      <c r="F270" s="608" t="s">
        <v>2210</v>
      </c>
    </row>
    <row r="271" spans="1:6">
      <c r="A271" s="608" t="s">
        <v>2989</v>
      </c>
      <c r="B271" s="608" t="s">
        <v>2990</v>
      </c>
      <c r="C271" s="608" t="s">
        <v>700</v>
      </c>
      <c r="D271" s="608" t="s">
        <v>2210</v>
      </c>
      <c r="E271" s="608" t="s">
        <v>935</v>
      </c>
      <c r="F271" s="608" t="s">
        <v>2210</v>
      </c>
    </row>
    <row r="272" spans="1:6">
      <c r="A272" s="608" t="s">
        <v>2991</v>
      </c>
      <c r="B272" s="608" t="s">
        <v>2992</v>
      </c>
      <c r="C272" s="608" t="s">
        <v>700</v>
      </c>
      <c r="D272" s="608" t="s">
        <v>2210</v>
      </c>
      <c r="E272" s="608" t="s">
        <v>2993</v>
      </c>
      <c r="F272" s="608" t="s">
        <v>2210</v>
      </c>
    </row>
    <row r="273" spans="1:6">
      <c r="A273" s="608" t="s">
        <v>2994</v>
      </c>
      <c r="B273" s="608" t="s">
        <v>2995</v>
      </c>
      <c r="C273" s="608" t="s">
        <v>700</v>
      </c>
      <c r="D273" s="608" t="s">
        <v>2210</v>
      </c>
      <c r="E273" s="608" t="s">
        <v>2996</v>
      </c>
      <c r="F273" s="608" t="s">
        <v>2210</v>
      </c>
    </row>
    <row r="274" spans="1:6">
      <c r="A274" s="608" t="s">
        <v>2997</v>
      </c>
      <c r="B274" s="608" t="s">
        <v>2998</v>
      </c>
      <c r="C274" s="608" t="s">
        <v>700</v>
      </c>
      <c r="D274" s="608" t="s">
        <v>2210</v>
      </c>
      <c r="E274" s="608" t="s">
        <v>2999</v>
      </c>
      <c r="F274" s="608" t="s">
        <v>2210</v>
      </c>
    </row>
    <row r="275" spans="1:6">
      <c r="A275" s="608" t="s">
        <v>3000</v>
      </c>
      <c r="B275" s="608" t="s">
        <v>3001</v>
      </c>
      <c r="C275" s="608" t="s">
        <v>700</v>
      </c>
      <c r="D275" s="608" t="s">
        <v>2210</v>
      </c>
      <c r="E275" s="608" t="s">
        <v>1413</v>
      </c>
      <c r="F275" s="608" t="s">
        <v>2210</v>
      </c>
    </row>
    <row r="276" spans="1:6">
      <c r="A276" s="608" t="s">
        <v>3002</v>
      </c>
      <c r="B276" s="608" t="s">
        <v>3003</v>
      </c>
      <c r="C276" s="608" t="s">
        <v>700</v>
      </c>
      <c r="D276" s="608" t="s">
        <v>2210</v>
      </c>
      <c r="E276" s="608" t="s">
        <v>3004</v>
      </c>
      <c r="F276" s="608" t="s">
        <v>2210</v>
      </c>
    </row>
    <row r="277" spans="1:6">
      <c r="A277" s="608" t="s">
        <v>3005</v>
      </c>
      <c r="B277" s="608" t="s">
        <v>3006</v>
      </c>
      <c r="C277" s="608" t="s">
        <v>700</v>
      </c>
      <c r="D277" s="608" t="s">
        <v>2210</v>
      </c>
      <c r="E277" s="608" t="s">
        <v>3007</v>
      </c>
      <c r="F277" s="608" t="s">
        <v>2210</v>
      </c>
    </row>
    <row r="278" spans="1:6">
      <c r="A278" s="608" t="s">
        <v>3008</v>
      </c>
      <c r="B278" s="608" t="s">
        <v>3009</v>
      </c>
      <c r="C278" s="608" t="s">
        <v>700</v>
      </c>
      <c r="D278" s="608" t="s">
        <v>2210</v>
      </c>
      <c r="E278" s="608" t="s">
        <v>3010</v>
      </c>
      <c r="F278" s="608" t="s">
        <v>2210</v>
      </c>
    </row>
    <row r="279" spans="1:6">
      <c r="A279" s="608" t="s">
        <v>3011</v>
      </c>
      <c r="B279" s="608" t="s">
        <v>3012</v>
      </c>
      <c r="C279" s="608" t="s">
        <v>700</v>
      </c>
      <c r="D279" s="608" t="s">
        <v>2210</v>
      </c>
      <c r="E279" s="608" t="s">
        <v>3013</v>
      </c>
      <c r="F279" s="608" t="s">
        <v>2210</v>
      </c>
    </row>
    <row r="280" spans="1:6">
      <c r="A280" s="608" t="s">
        <v>3014</v>
      </c>
      <c r="B280" s="608" t="s">
        <v>3015</v>
      </c>
      <c r="C280" s="608" t="s">
        <v>700</v>
      </c>
      <c r="D280" s="608" t="s">
        <v>2210</v>
      </c>
      <c r="E280" s="608" t="s">
        <v>3016</v>
      </c>
      <c r="F280" s="608" t="s">
        <v>2210</v>
      </c>
    </row>
    <row r="281" spans="1:6">
      <c r="A281" s="608" t="s">
        <v>2258</v>
      </c>
      <c r="B281" s="608" t="s">
        <v>3017</v>
      </c>
      <c r="C281" s="608" t="s">
        <v>700</v>
      </c>
      <c r="D281" s="608" t="s">
        <v>2210</v>
      </c>
      <c r="E281" s="608" t="s">
        <v>3018</v>
      </c>
      <c r="F281" s="608" t="s">
        <v>2210</v>
      </c>
    </row>
    <row r="282" spans="1:6">
      <c r="A282" s="608" t="s">
        <v>3019</v>
      </c>
      <c r="B282" s="608" t="s">
        <v>3020</v>
      </c>
      <c r="C282" s="608" t="s">
        <v>700</v>
      </c>
      <c r="D282" s="608" t="s">
        <v>2210</v>
      </c>
      <c r="E282" s="608" t="s">
        <v>3021</v>
      </c>
      <c r="F282" s="608" t="s">
        <v>2210</v>
      </c>
    </row>
    <row r="283" spans="1:6">
      <c r="A283" s="608" t="s">
        <v>3022</v>
      </c>
      <c r="B283" s="608" t="s">
        <v>3023</v>
      </c>
      <c r="C283" s="608" t="s">
        <v>700</v>
      </c>
      <c r="D283" s="608" t="s">
        <v>2210</v>
      </c>
      <c r="E283" s="608" t="s">
        <v>3024</v>
      </c>
      <c r="F283" s="608" t="s">
        <v>2210</v>
      </c>
    </row>
    <row r="284" spans="1:6">
      <c r="A284" s="608" t="s">
        <v>3025</v>
      </c>
      <c r="B284" s="608" t="s">
        <v>3026</v>
      </c>
      <c r="C284" s="608" t="s">
        <v>700</v>
      </c>
      <c r="D284" s="608" t="s">
        <v>2210</v>
      </c>
      <c r="E284" s="608" t="s">
        <v>3027</v>
      </c>
      <c r="F284" s="608" t="s">
        <v>2210</v>
      </c>
    </row>
    <row r="285" spans="1:6">
      <c r="A285" s="608" t="s">
        <v>3028</v>
      </c>
      <c r="B285" s="608" t="s">
        <v>3029</v>
      </c>
      <c r="C285" s="608" t="s">
        <v>700</v>
      </c>
      <c r="D285" s="608" t="s">
        <v>2210</v>
      </c>
      <c r="E285" s="608" t="s">
        <v>3030</v>
      </c>
      <c r="F285" s="608" t="s">
        <v>2210</v>
      </c>
    </row>
    <row r="286" spans="1:6">
      <c r="A286" s="608" t="s">
        <v>3031</v>
      </c>
      <c r="B286" s="608" t="s">
        <v>3032</v>
      </c>
      <c r="C286" s="608" t="s">
        <v>700</v>
      </c>
      <c r="D286" s="608" t="s">
        <v>2210</v>
      </c>
      <c r="E286" s="608" t="s">
        <v>3033</v>
      </c>
      <c r="F286" s="608" t="s">
        <v>2210</v>
      </c>
    </row>
    <row r="287" spans="1:6">
      <c r="A287" s="608" t="s">
        <v>3034</v>
      </c>
      <c r="B287" s="608" t="s">
        <v>3035</v>
      </c>
      <c r="C287" s="608" t="s">
        <v>700</v>
      </c>
      <c r="D287" s="608" t="s">
        <v>2210</v>
      </c>
      <c r="E287" s="608" t="s">
        <v>3036</v>
      </c>
      <c r="F287" s="608" t="s">
        <v>2210</v>
      </c>
    </row>
    <row r="288" spans="1:6">
      <c r="A288" s="608" t="s">
        <v>3037</v>
      </c>
      <c r="B288" s="608" t="s">
        <v>3038</v>
      </c>
      <c r="C288" s="608" t="s">
        <v>700</v>
      </c>
      <c r="D288" s="608" t="s">
        <v>2210</v>
      </c>
      <c r="E288" s="608" t="s">
        <v>1422</v>
      </c>
      <c r="F288" s="608" t="s">
        <v>2210</v>
      </c>
    </row>
    <row r="289" spans="1:6">
      <c r="A289" s="608" t="s">
        <v>3039</v>
      </c>
      <c r="B289" s="608" t="s">
        <v>3040</v>
      </c>
      <c r="C289" s="608" t="s">
        <v>700</v>
      </c>
      <c r="D289" s="608" t="s">
        <v>2210</v>
      </c>
      <c r="E289" s="608" t="s">
        <v>3041</v>
      </c>
      <c r="F289" s="608" t="s">
        <v>2210</v>
      </c>
    </row>
    <row r="290" spans="1:6">
      <c r="A290" s="608" t="s">
        <v>3042</v>
      </c>
      <c r="B290" s="608" t="s">
        <v>3043</v>
      </c>
      <c r="C290" s="608" t="s">
        <v>700</v>
      </c>
      <c r="D290" s="608" t="s">
        <v>2210</v>
      </c>
      <c r="E290" s="608" t="s">
        <v>3044</v>
      </c>
      <c r="F290" s="608" t="s">
        <v>2210</v>
      </c>
    </row>
    <row r="291" spans="1:6">
      <c r="A291" s="608" t="s">
        <v>3045</v>
      </c>
      <c r="B291" s="608" t="s">
        <v>3046</v>
      </c>
      <c r="C291" s="608" t="s">
        <v>700</v>
      </c>
      <c r="D291" s="608" t="s">
        <v>2210</v>
      </c>
      <c r="E291" s="608" t="s">
        <v>3047</v>
      </c>
      <c r="F291" s="608" t="s">
        <v>2210</v>
      </c>
    </row>
    <row r="292" spans="1:6">
      <c r="A292" s="608" t="s">
        <v>3048</v>
      </c>
      <c r="B292" s="608" t="s">
        <v>3049</v>
      </c>
      <c r="C292" s="608" t="s">
        <v>700</v>
      </c>
      <c r="D292" s="608" t="s">
        <v>2210</v>
      </c>
      <c r="E292" s="608" t="s">
        <v>3050</v>
      </c>
      <c r="F292" s="608" t="s">
        <v>2210</v>
      </c>
    </row>
    <row r="293" spans="1:6">
      <c r="A293" s="608" t="s">
        <v>3051</v>
      </c>
      <c r="B293" s="608" t="s">
        <v>3052</v>
      </c>
      <c r="C293" s="608" t="s">
        <v>700</v>
      </c>
      <c r="D293" s="608" t="s">
        <v>2210</v>
      </c>
      <c r="E293" s="608" t="s">
        <v>3053</v>
      </c>
      <c r="F293" s="608" t="s">
        <v>2210</v>
      </c>
    </row>
    <row r="294" spans="1:6">
      <c r="A294" s="608" t="s">
        <v>3054</v>
      </c>
      <c r="B294" s="608" t="s">
        <v>3055</v>
      </c>
      <c r="C294" s="608" t="s">
        <v>700</v>
      </c>
      <c r="D294" s="608" t="s">
        <v>2210</v>
      </c>
      <c r="E294" s="608" t="s">
        <v>3056</v>
      </c>
      <c r="F294" s="608" t="s">
        <v>2210</v>
      </c>
    </row>
    <row r="295" spans="1:6">
      <c r="A295" s="608" t="s">
        <v>3057</v>
      </c>
      <c r="B295" s="608" t="s">
        <v>3058</v>
      </c>
      <c r="C295" s="608" t="s">
        <v>700</v>
      </c>
      <c r="D295" s="608" t="s">
        <v>2210</v>
      </c>
      <c r="E295" s="608" t="s">
        <v>3059</v>
      </c>
      <c r="F295" s="608" t="s">
        <v>2210</v>
      </c>
    </row>
    <row r="296" spans="1:6">
      <c r="A296" s="608" t="s">
        <v>3060</v>
      </c>
      <c r="B296" s="608" t="s">
        <v>3061</v>
      </c>
      <c r="C296" s="608" t="s">
        <v>700</v>
      </c>
      <c r="D296" s="608" t="s">
        <v>2210</v>
      </c>
      <c r="E296" s="608" t="s">
        <v>1302</v>
      </c>
      <c r="F296" s="608" t="s">
        <v>2210</v>
      </c>
    </row>
    <row r="297" spans="1:6">
      <c r="A297" s="608" t="s">
        <v>3062</v>
      </c>
      <c r="B297" s="608" t="s">
        <v>3063</v>
      </c>
      <c r="C297" s="608" t="s">
        <v>700</v>
      </c>
      <c r="D297" s="608" t="s">
        <v>2210</v>
      </c>
      <c r="E297" s="608" t="s">
        <v>3064</v>
      </c>
      <c r="F297" s="608" t="s">
        <v>2210</v>
      </c>
    </row>
    <row r="298" spans="1:6">
      <c r="A298" s="608" t="s">
        <v>3065</v>
      </c>
      <c r="B298" s="608" t="s">
        <v>3066</v>
      </c>
      <c r="C298" s="608" t="s">
        <v>700</v>
      </c>
      <c r="D298" s="608" t="s">
        <v>2210</v>
      </c>
      <c r="E298" s="608" t="s">
        <v>3067</v>
      </c>
      <c r="F298" s="608" t="s">
        <v>2210</v>
      </c>
    </row>
    <row r="299" spans="1:6">
      <c r="A299" s="608" t="s">
        <v>3068</v>
      </c>
      <c r="B299" s="608" t="s">
        <v>3069</v>
      </c>
      <c r="C299" s="608" t="s">
        <v>700</v>
      </c>
      <c r="D299" s="608" t="s">
        <v>2210</v>
      </c>
      <c r="E299" s="608" t="s">
        <v>3070</v>
      </c>
      <c r="F299" s="608" t="s">
        <v>2210</v>
      </c>
    </row>
    <row r="300" spans="1:6">
      <c r="A300" s="608" t="s">
        <v>3071</v>
      </c>
      <c r="B300" s="608" t="s">
        <v>3072</v>
      </c>
      <c r="C300" s="608" t="s">
        <v>700</v>
      </c>
      <c r="D300" s="608" t="s">
        <v>2210</v>
      </c>
      <c r="E300" s="608" t="s">
        <v>3073</v>
      </c>
      <c r="F300" s="608" t="s">
        <v>2210</v>
      </c>
    </row>
    <row r="301" spans="1:6">
      <c r="A301" s="608" t="s">
        <v>3074</v>
      </c>
      <c r="B301" s="608" t="s">
        <v>3075</v>
      </c>
      <c r="C301" s="608" t="s">
        <v>700</v>
      </c>
      <c r="D301" s="608" t="s">
        <v>2210</v>
      </c>
      <c r="E301" s="608" t="s">
        <v>3076</v>
      </c>
      <c r="F301" s="608" t="s">
        <v>2210</v>
      </c>
    </row>
    <row r="302" spans="1:6">
      <c r="A302" s="608" t="s">
        <v>3077</v>
      </c>
      <c r="B302" s="608" t="s">
        <v>3078</v>
      </c>
      <c r="C302" s="608" t="s">
        <v>700</v>
      </c>
      <c r="D302" s="608" t="s">
        <v>2210</v>
      </c>
      <c r="E302" s="608" t="s">
        <v>3079</v>
      </c>
      <c r="F302" s="608" t="s">
        <v>2210</v>
      </c>
    </row>
    <row r="303" spans="1:6">
      <c r="A303" s="608" t="s">
        <v>3080</v>
      </c>
      <c r="B303" s="608" t="s">
        <v>3081</v>
      </c>
      <c r="C303" s="608" t="s">
        <v>700</v>
      </c>
      <c r="D303" s="608" t="s">
        <v>2210</v>
      </c>
      <c r="E303" s="608" t="s">
        <v>3082</v>
      </c>
      <c r="F303" s="608" t="s">
        <v>2210</v>
      </c>
    </row>
    <row r="304" spans="1:6">
      <c r="A304" s="608" t="s">
        <v>3083</v>
      </c>
      <c r="B304" s="608" t="s">
        <v>3084</v>
      </c>
      <c r="C304" s="608" t="s">
        <v>700</v>
      </c>
      <c r="D304" s="608" t="s">
        <v>2210</v>
      </c>
      <c r="E304" s="608" t="s">
        <v>2107</v>
      </c>
      <c r="F304" s="608" t="s">
        <v>2210</v>
      </c>
    </row>
    <row r="305" spans="1:6">
      <c r="A305" s="608" t="s">
        <v>3085</v>
      </c>
      <c r="B305" s="608" t="s">
        <v>3086</v>
      </c>
      <c r="C305" s="608" t="s">
        <v>700</v>
      </c>
      <c r="D305" s="608" t="s">
        <v>2210</v>
      </c>
      <c r="E305" s="608" t="s">
        <v>3087</v>
      </c>
      <c r="F305" s="608" t="s">
        <v>2210</v>
      </c>
    </row>
    <row r="306" spans="1:6">
      <c r="A306" s="608" t="s">
        <v>3088</v>
      </c>
      <c r="B306" s="608" t="s">
        <v>3089</v>
      </c>
      <c r="C306" s="608" t="s">
        <v>700</v>
      </c>
      <c r="D306" s="608" t="s">
        <v>2210</v>
      </c>
      <c r="E306" s="608" t="s">
        <v>3090</v>
      </c>
      <c r="F306" s="608" t="s">
        <v>2210</v>
      </c>
    </row>
    <row r="307" spans="1:6">
      <c r="A307" s="608" t="s">
        <v>3091</v>
      </c>
      <c r="B307" s="608" t="s">
        <v>3092</v>
      </c>
      <c r="C307" s="608" t="s">
        <v>700</v>
      </c>
      <c r="D307" s="608" t="s">
        <v>2210</v>
      </c>
      <c r="E307" s="608" t="s">
        <v>3093</v>
      </c>
      <c r="F307" s="608" t="s">
        <v>2210</v>
      </c>
    </row>
    <row r="308" spans="1:6">
      <c r="A308" s="608" t="s">
        <v>3094</v>
      </c>
      <c r="B308" s="608" t="s">
        <v>3095</v>
      </c>
      <c r="C308" s="608" t="s">
        <v>700</v>
      </c>
      <c r="D308" s="608" t="s">
        <v>2210</v>
      </c>
      <c r="E308" s="608" t="s">
        <v>3096</v>
      </c>
      <c r="F308" s="608" t="s">
        <v>2210</v>
      </c>
    </row>
    <row r="309" spans="1:6">
      <c r="A309" s="608" t="s">
        <v>3097</v>
      </c>
      <c r="B309" s="608" t="s">
        <v>3098</v>
      </c>
      <c r="C309" s="608" t="s">
        <v>700</v>
      </c>
      <c r="D309" s="608" t="s">
        <v>2210</v>
      </c>
      <c r="E309" s="608" t="s">
        <v>3099</v>
      </c>
      <c r="F309" s="608" t="s">
        <v>2210</v>
      </c>
    </row>
    <row r="310" spans="1:6">
      <c r="A310" s="608" t="s">
        <v>3100</v>
      </c>
      <c r="B310" s="608" t="s">
        <v>3101</v>
      </c>
      <c r="C310" s="608" t="s">
        <v>700</v>
      </c>
      <c r="D310" s="608" t="s">
        <v>2210</v>
      </c>
      <c r="E310" s="608" t="s">
        <v>3102</v>
      </c>
      <c r="F310" s="608" t="s">
        <v>2210</v>
      </c>
    </row>
    <row r="311" spans="1:6">
      <c r="A311" s="608" t="s">
        <v>3103</v>
      </c>
      <c r="B311" s="608" t="s">
        <v>3104</v>
      </c>
      <c r="C311" s="608" t="s">
        <v>700</v>
      </c>
      <c r="D311" s="608" t="s">
        <v>2210</v>
      </c>
      <c r="E311" s="608" t="s">
        <v>3105</v>
      </c>
      <c r="F311" s="608" t="s">
        <v>2210</v>
      </c>
    </row>
    <row r="312" spans="1:6">
      <c r="A312" s="608" t="s">
        <v>3106</v>
      </c>
      <c r="B312" s="608" t="s">
        <v>3107</v>
      </c>
      <c r="C312" s="608" t="s">
        <v>700</v>
      </c>
      <c r="D312" s="608" t="s">
        <v>2210</v>
      </c>
      <c r="E312" s="608" t="s">
        <v>3108</v>
      </c>
      <c r="F312" s="608" t="s">
        <v>2210</v>
      </c>
    </row>
    <row r="313" spans="1:6">
      <c r="A313" s="608" t="s">
        <v>3109</v>
      </c>
      <c r="B313" s="608" t="s">
        <v>3110</v>
      </c>
      <c r="C313" s="608" t="s">
        <v>700</v>
      </c>
      <c r="D313" s="608" t="s">
        <v>2210</v>
      </c>
      <c r="E313" s="608" t="s">
        <v>3111</v>
      </c>
      <c r="F313" s="608" t="s">
        <v>2210</v>
      </c>
    </row>
    <row r="314" spans="1:6">
      <c r="A314" s="608" t="s">
        <v>3112</v>
      </c>
      <c r="B314" s="608" t="s">
        <v>3113</v>
      </c>
      <c r="C314" s="608" t="s">
        <v>700</v>
      </c>
      <c r="D314" s="608" t="s">
        <v>2210</v>
      </c>
      <c r="E314" s="608" t="s">
        <v>3114</v>
      </c>
      <c r="F314" s="608" t="s">
        <v>2210</v>
      </c>
    </row>
    <row r="315" spans="1:6">
      <c r="A315" s="608" t="s">
        <v>3115</v>
      </c>
      <c r="B315" s="608" t="s">
        <v>3116</v>
      </c>
      <c r="C315" s="608" t="s">
        <v>700</v>
      </c>
      <c r="D315" s="608" t="s">
        <v>2210</v>
      </c>
      <c r="E315" s="608" t="s">
        <v>3117</v>
      </c>
      <c r="F315" s="608" t="s">
        <v>2210</v>
      </c>
    </row>
    <row r="316" spans="1:6">
      <c r="A316" s="608" t="s">
        <v>3118</v>
      </c>
      <c r="B316" s="608" t="s">
        <v>3119</v>
      </c>
      <c r="C316" s="608" t="s">
        <v>700</v>
      </c>
      <c r="D316" s="608" t="s">
        <v>2210</v>
      </c>
      <c r="E316" s="608" t="s">
        <v>3120</v>
      </c>
      <c r="F316" s="608" t="s">
        <v>2210</v>
      </c>
    </row>
    <row r="317" spans="1:6">
      <c r="A317" s="608" t="s">
        <v>3121</v>
      </c>
      <c r="B317" s="608" t="s">
        <v>3122</v>
      </c>
      <c r="C317" s="608" t="s">
        <v>700</v>
      </c>
      <c r="D317" s="608" t="s">
        <v>2210</v>
      </c>
      <c r="E317" s="608" t="s">
        <v>3123</v>
      </c>
      <c r="F317" s="608" t="s">
        <v>2210</v>
      </c>
    </row>
    <row r="318" spans="1:6">
      <c r="A318" s="608" t="s">
        <v>3124</v>
      </c>
      <c r="B318" s="608" t="s">
        <v>3125</v>
      </c>
      <c r="C318" s="608" t="s">
        <v>700</v>
      </c>
      <c r="D318" s="608" t="s">
        <v>2210</v>
      </c>
      <c r="E318" s="608" t="s">
        <v>3126</v>
      </c>
      <c r="F318" s="608" t="s">
        <v>2210</v>
      </c>
    </row>
    <row r="319" spans="1:6">
      <c r="A319" s="608" t="s">
        <v>3127</v>
      </c>
      <c r="B319" s="608" t="s">
        <v>3128</v>
      </c>
      <c r="C319" s="608" t="s">
        <v>700</v>
      </c>
      <c r="D319" s="608" t="s">
        <v>2210</v>
      </c>
      <c r="E319" s="608" t="s">
        <v>3129</v>
      </c>
      <c r="F319" s="608" t="s">
        <v>2210</v>
      </c>
    </row>
    <row r="320" spans="1:6">
      <c r="A320" s="608" t="s">
        <v>3130</v>
      </c>
      <c r="B320" s="608" t="s">
        <v>3131</v>
      </c>
      <c r="C320" s="608" t="s">
        <v>700</v>
      </c>
      <c r="D320" s="608" t="s">
        <v>2210</v>
      </c>
      <c r="E320" s="608" t="s">
        <v>3132</v>
      </c>
      <c r="F320" s="608" t="s">
        <v>2210</v>
      </c>
    </row>
    <row r="321" spans="1:6">
      <c r="A321" s="608" t="s">
        <v>3133</v>
      </c>
      <c r="B321" s="608" t="s">
        <v>3134</v>
      </c>
      <c r="C321" s="608" t="s">
        <v>700</v>
      </c>
      <c r="D321" s="608" t="s">
        <v>2210</v>
      </c>
      <c r="E321" s="608" t="s">
        <v>3135</v>
      </c>
      <c r="F321" s="608" t="s">
        <v>2210</v>
      </c>
    </row>
    <row r="322" spans="1:6">
      <c r="A322" s="608" t="s">
        <v>3136</v>
      </c>
      <c r="B322" s="608" t="s">
        <v>3137</v>
      </c>
      <c r="C322" s="608" t="s">
        <v>700</v>
      </c>
      <c r="D322" s="608" t="s">
        <v>2210</v>
      </c>
      <c r="E322" s="608" t="s">
        <v>3138</v>
      </c>
      <c r="F322" s="608" t="s">
        <v>2210</v>
      </c>
    </row>
    <row r="323" spans="1:6">
      <c r="A323" s="608" t="s">
        <v>3139</v>
      </c>
      <c r="B323" s="608" t="s">
        <v>3140</v>
      </c>
      <c r="C323" s="608" t="s">
        <v>700</v>
      </c>
      <c r="D323" s="608" t="s">
        <v>2210</v>
      </c>
      <c r="E323" s="608" t="s">
        <v>3141</v>
      </c>
      <c r="F323" s="608" t="s">
        <v>2210</v>
      </c>
    </row>
    <row r="324" spans="1:6">
      <c r="A324" s="608" t="s">
        <v>3142</v>
      </c>
      <c r="B324" s="608" t="s">
        <v>3143</v>
      </c>
      <c r="C324" s="608" t="s">
        <v>700</v>
      </c>
      <c r="D324" s="608" t="s">
        <v>2210</v>
      </c>
      <c r="E324" s="608" t="s">
        <v>3144</v>
      </c>
      <c r="F324" s="608" t="s">
        <v>2210</v>
      </c>
    </row>
    <row r="325" spans="1:6">
      <c r="A325" s="608" t="s">
        <v>3145</v>
      </c>
      <c r="B325" s="608" t="s">
        <v>3146</v>
      </c>
      <c r="C325" s="608" t="s">
        <v>700</v>
      </c>
      <c r="D325" s="608" t="s">
        <v>2210</v>
      </c>
      <c r="E325" s="608" t="s">
        <v>3147</v>
      </c>
      <c r="F325" s="608" t="s">
        <v>2210</v>
      </c>
    </row>
    <row r="326" spans="1:6">
      <c r="A326" s="608" t="s">
        <v>3148</v>
      </c>
      <c r="B326" s="608" t="s">
        <v>3149</v>
      </c>
      <c r="C326" s="608" t="s">
        <v>700</v>
      </c>
      <c r="D326" s="608" t="s">
        <v>2210</v>
      </c>
      <c r="E326" s="608" t="s">
        <v>3150</v>
      </c>
      <c r="F326" s="608" t="s">
        <v>2210</v>
      </c>
    </row>
    <row r="327" spans="1:6">
      <c r="A327" s="608" t="s">
        <v>3151</v>
      </c>
      <c r="B327" s="608" t="s">
        <v>3152</v>
      </c>
      <c r="C327" s="608" t="s">
        <v>700</v>
      </c>
      <c r="D327" s="608" t="s">
        <v>2210</v>
      </c>
      <c r="E327" s="608" t="s">
        <v>3153</v>
      </c>
      <c r="F327" s="608" t="s">
        <v>2210</v>
      </c>
    </row>
    <row r="328" spans="1:6">
      <c r="A328" s="608" t="s">
        <v>3154</v>
      </c>
      <c r="B328" s="608" t="s">
        <v>3155</v>
      </c>
      <c r="C328" s="608" t="s">
        <v>700</v>
      </c>
      <c r="D328" s="608" t="s">
        <v>2210</v>
      </c>
      <c r="E328" s="608" t="s">
        <v>3156</v>
      </c>
      <c r="F328" s="608" t="s">
        <v>2210</v>
      </c>
    </row>
    <row r="329" spans="1:6">
      <c r="A329" s="608" t="s">
        <v>3157</v>
      </c>
      <c r="B329" s="608" t="s">
        <v>3158</v>
      </c>
      <c r="C329" s="608" t="s">
        <v>700</v>
      </c>
      <c r="D329" s="608" t="s">
        <v>2210</v>
      </c>
      <c r="E329" s="608" t="s">
        <v>3159</v>
      </c>
      <c r="F329" s="608" t="s">
        <v>2210</v>
      </c>
    </row>
    <row r="330" spans="1:6">
      <c r="A330" s="608" t="s">
        <v>3160</v>
      </c>
      <c r="B330" s="608" t="s">
        <v>3161</v>
      </c>
      <c r="C330" s="608" t="s">
        <v>700</v>
      </c>
      <c r="D330" s="608" t="s">
        <v>2210</v>
      </c>
      <c r="E330" s="608" t="s">
        <v>3162</v>
      </c>
      <c r="F330" s="608" t="s">
        <v>2210</v>
      </c>
    </row>
    <row r="331" spans="1:6">
      <c r="A331" s="608" t="s">
        <v>3163</v>
      </c>
      <c r="B331" s="608" t="s">
        <v>3164</v>
      </c>
      <c r="C331" s="608" t="s">
        <v>700</v>
      </c>
      <c r="D331" s="608" t="s">
        <v>2210</v>
      </c>
      <c r="E331" s="608" t="s">
        <v>3165</v>
      </c>
      <c r="F331" s="608" t="s">
        <v>2210</v>
      </c>
    </row>
    <row r="332" spans="1:6">
      <c r="A332" s="608" t="s">
        <v>3166</v>
      </c>
      <c r="B332" s="608" t="s">
        <v>3167</v>
      </c>
      <c r="C332" s="608" t="s">
        <v>700</v>
      </c>
      <c r="D332" s="608" t="s">
        <v>2210</v>
      </c>
      <c r="E332" s="608" t="s">
        <v>3168</v>
      </c>
      <c r="F332" s="608" t="s">
        <v>2210</v>
      </c>
    </row>
    <row r="333" spans="1:6">
      <c r="A333" s="608" t="s">
        <v>3169</v>
      </c>
      <c r="B333" s="608" t="s">
        <v>3170</v>
      </c>
      <c r="C333" s="608" t="s">
        <v>700</v>
      </c>
      <c r="D333" s="608" t="s">
        <v>2210</v>
      </c>
      <c r="E333" s="608" t="s">
        <v>3171</v>
      </c>
      <c r="F333" s="608" t="s">
        <v>2210</v>
      </c>
    </row>
    <row r="334" spans="1:6">
      <c r="A334" s="608" t="s">
        <v>3172</v>
      </c>
      <c r="B334" s="608" t="s">
        <v>3173</v>
      </c>
      <c r="C334" s="608" t="s">
        <v>700</v>
      </c>
      <c r="D334" s="608" t="s">
        <v>2210</v>
      </c>
      <c r="E334" s="608" t="s">
        <v>3174</v>
      </c>
      <c r="F334" s="608" t="s">
        <v>2210</v>
      </c>
    </row>
    <row r="335" spans="1:6">
      <c r="A335" s="608" t="s">
        <v>3175</v>
      </c>
      <c r="B335" s="608" t="s">
        <v>3176</v>
      </c>
      <c r="C335" s="608" t="s">
        <v>700</v>
      </c>
      <c r="D335" s="608" t="s">
        <v>2210</v>
      </c>
      <c r="E335" s="608" t="s">
        <v>3177</v>
      </c>
      <c r="F335" s="608" t="s">
        <v>2210</v>
      </c>
    </row>
    <row r="336" spans="1:6">
      <c r="A336" s="608" t="s">
        <v>3178</v>
      </c>
      <c r="B336" s="608" t="s">
        <v>3179</v>
      </c>
      <c r="C336" s="608" t="s">
        <v>700</v>
      </c>
      <c r="D336" s="608" t="s">
        <v>2210</v>
      </c>
      <c r="E336" s="608" t="s">
        <v>3180</v>
      </c>
      <c r="F336" s="608" t="s">
        <v>2210</v>
      </c>
    </row>
    <row r="337" spans="1:6">
      <c r="A337" s="608" t="s">
        <v>3181</v>
      </c>
      <c r="B337" s="608" t="s">
        <v>3182</v>
      </c>
      <c r="C337" s="608" t="s">
        <v>700</v>
      </c>
      <c r="D337" s="608" t="s">
        <v>2210</v>
      </c>
      <c r="E337" s="608" t="s">
        <v>3183</v>
      </c>
      <c r="F337" s="608" t="s">
        <v>2210</v>
      </c>
    </row>
    <row r="338" spans="1:6">
      <c r="A338" s="608" t="s">
        <v>3184</v>
      </c>
      <c r="B338" s="608" t="s">
        <v>3185</v>
      </c>
      <c r="C338" s="608" t="s">
        <v>700</v>
      </c>
      <c r="D338" s="608" t="s">
        <v>2210</v>
      </c>
      <c r="E338" s="608" t="s">
        <v>3186</v>
      </c>
      <c r="F338" s="608" t="s">
        <v>2210</v>
      </c>
    </row>
    <row r="339" spans="1:6">
      <c r="A339" s="608" t="s">
        <v>3187</v>
      </c>
      <c r="B339" s="608" t="s">
        <v>3188</v>
      </c>
      <c r="C339" s="608" t="s">
        <v>700</v>
      </c>
      <c r="D339" s="608" t="s">
        <v>2210</v>
      </c>
      <c r="E339" s="608" t="s">
        <v>3189</v>
      </c>
      <c r="F339" s="608" t="s">
        <v>2210</v>
      </c>
    </row>
    <row r="340" spans="1:6">
      <c r="A340" s="608" t="s">
        <v>3190</v>
      </c>
      <c r="B340" s="608" t="s">
        <v>3191</v>
      </c>
      <c r="C340" s="608" t="s">
        <v>700</v>
      </c>
      <c r="D340" s="608" t="s">
        <v>2210</v>
      </c>
      <c r="E340" s="608" t="s">
        <v>3192</v>
      </c>
      <c r="F340" s="608" t="s">
        <v>2210</v>
      </c>
    </row>
    <row r="341" spans="1:6">
      <c r="A341" s="608" t="s">
        <v>3193</v>
      </c>
      <c r="B341" s="608" t="s">
        <v>3194</v>
      </c>
      <c r="C341" s="608" t="s">
        <v>700</v>
      </c>
      <c r="D341" s="608" t="s">
        <v>2210</v>
      </c>
      <c r="E341" s="608" t="s">
        <v>3195</v>
      </c>
      <c r="F341" s="608" t="s">
        <v>2210</v>
      </c>
    </row>
    <row r="342" spans="1:6">
      <c r="A342" s="608" t="s">
        <v>3196</v>
      </c>
      <c r="B342" s="608" t="s">
        <v>3197</v>
      </c>
      <c r="C342" s="608" t="s">
        <v>700</v>
      </c>
      <c r="D342" s="608" t="s">
        <v>2210</v>
      </c>
      <c r="E342" s="608" t="s">
        <v>3198</v>
      </c>
      <c r="F342" s="608" t="s">
        <v>2210</v>
      </c>
    </row>
    <row r="343" spans="1:6">
      <c r="A343" s="608" t="s">
        <v>3199</v>
      </c>
      <c r="B343" s="608" t="s">
        <v>3200</v>
      </c>
      <c r="C343" s="608" t="s">
        <v>700</v>
      </c>
      <c r="D343" s="608" t="s">
        <v>2210</v>
      </c>
      <c r="E343" s="608" t="s">
        <v>3201</v>
      </c>
      <c r="F343" s="608" t="s">
        <v>2210</v>
      </c>
    </row>
    <row r="344" spans="1:6">
      <c r="A344" s="608" t="s">
        <v>3202</v>
      </c>
      <c r="B344" s="608" t="s">
        <v>3203</v>
      </c>
      <c r="C344" s="608" t="s">
        <v>700</v>
      </c>
      <c r="D344" s="608" t="s">
        <v>2210</v>
      </c>
      <c r="E344" s="608" t="s">
        <v>3204</v>
      </c>
      <c r="F344" s="608" t="s">
        <v>2210</v>
      </c>
    </row>
    <row r="345" spans="1:6">
      <c r="A345" s="608" t="s">
        <v>3205</v>
      </c>
      <c r="B345" s="608" t="s">
        <v>3206</v>
      </c>
      <c r="C345" s="608" t="s">
        <v>700</v>
      </c>
      <c r="D345" s="608" t="s">
        <v>2210</v>
      </c>
      <c r="E345" s="608" t="s">
        <v>3207</v>
      </c>
      <c r="F345" s="608" t="s">
        <v>2210</v>
      </c>
    </row>
    <row r="346" spans="1:6">
      <c r="A346" s="608" t="s">
        <v>3208</v>
      </c>
      <c r="B346" s="608" t="s">
        <v>3209</v>
      </c>
      <c r="C346" s="608" t="s">
        <v>700</v>
      </c>
      <c r="D346" s="608" t="s">
        <v>2210</v>
      </c>
      <c r="E346" s="608" t="s">
        <v>3210</v>
      </c>
      <c r="F346" s="608" t="s">
        <v>2210</v>
      </c>
    </row>
    <row r="347" spans="1:6">
      <c r="A347" s="608" t="s">
        <v>3211</v>
      </c>
      <c r="B347" s="608" t="s">
        <v>3212</v>
      </c>
      <c r="C347" s="608" t="s">
        <v>700</v>
      </c>
      <c r="D347" s="608" t="s">
        <v>2210</v>
      </c>
      <c r="E347" s="608" t="s">
        <v>3213</v>
      </c>
      <c r="F347" s="608" t="s">
        <v>2210</v>
      </c>
    </row>
    <row r="348" spans="1:6">
      <c r="A348" s="608" t="s">
        <v>3214</v>
      </c>
      <c r="B348" s="608" t="s">
        <v>3215</v>
      </c>
      <c r="C348" s="608" t="s">
        <v>700</v>
      </c>
      <c r="D348" s="608" t="s">
        <v>2210</v>
      </c>
      <c r="E348" s="608" t="s">
        <v>3216</v>
      </c>
      <c r="F348" s="608" t="s">
        <v>2210</v>
      </c>
    </row>
    <row r="349" spans="1:6">
      <c r="A349" s="608" t="s">
        <v>3217</v>
      </c>
      <c r="B349" s="608" t="s">
        <v>3218</v>
      </c>
      <c r="C349" s="608" t="s">
        <v>700</v>
      </c>
      <c r="D349" s="608" t="s">
        <v>2210</v>
      </c>
      <c r="E349" s="608" t="s">
        <v>3219</v>
      </c>
      <c r="F349" s="608" t="s">
        <v>2210</v>
      </c>
    </row>
    <row r="350" spans="1:6">
      <c r="A350" s="608" t="s">
        <v>3220</v>
      </c>
      <c r="B350" s="608" t="s">
        <v>3221</v>
      </c>
      <c r="C350" s="608" t="s">
        <v>700</v>
      </c>
      <c r="D350" s="608" t="s">
        <v>2210</v>
      </c>
      <c r="E350" s="608" t="s">
        <v>3222</v>
      </c>
      <c r="F350" s="608" t="s">
        <v>2210</v>
      </c>
    </row>
    <row r="351" spans="1:6">
      <c r="A351" s="608" t="s">
        <v>3223</v>
      </c>
      <c r="B351" s="608" t="s">
        <v>3224</v>
      </c>
      <c r="C351" s="608" t="s">
        <v>700</v>
      </c>
      <c r="D351" s="608" t="s">
        <v>2210</v>
      </c>
      <c r="E351" s="608" t="s">
        <v>3225</v>
      </c>
      <c r="F351" s="608" t="s">
        <v>2210</v>
      </c>
    </row>
    <row r="352" spans="1:6">
      <c r="A352" s="608" t="s">
        <v>3226</v>
      </c>
      <c r="B352" s="608" t="s">
        <v>3227</v>
      </c>
      <c r="C352" s="608" t="s">
        <v>700</v>
      </c>
      <c r="D352" s="608" t="s">
        <v>2210</v>
      </c>
      <c r="E352" s="608" t="s">
        <v>3228</v>
      </c>
      <c r="F352" s="608" t="s">
        <v>2210</v>
      </c>
    </row>
    <row r="353" spans="1:6">
      <c r="A353" s="608" t="s">
        <v>3229</v>
      </c>
      <c r="B353" s="608" t="s">
        <v>3230</v>
      </c>
      <c r="C353" s="608" t="s">
        <v>700</v>
      </c>
      <c r="D353" s="608" t="s">
        <v>2210</v>
      </c>
      <c r="E353" s="608" t="s">
        <v>989</v>
      </c>
      <c r="F353" s="608" t="s">
        <v>2210</v>
      </c>
    </row>
    <row r="354" spans="1:6">
      <c r="A354" s="608" t="s">
        <v>3231</v>
      </c>
      <c r="B354" s="608" t="s">
        <v>3232</v>
      </c>
      <c r="C354" s="608" t="s">
        <v>700</v>
      </c>
      <c r="D354" s="608" t="s">
        <v>2210</v>
      </c>
      <c r="E354" s="608" t="s">
        <v>3233</v>
      </c>
      <c r="F354" s="608" t="s">
        <v>2210</v>
      </c>
    </row>
    <row r="355" spans="1:6">
      <c r="A355" s="608" t="s">
        <v>3234</v>
      </c>
      <c r="B355" s="608" t="s">
        <v>3235</v>
      </c>
      <c r="C355" s="608" t="s">
        <v>700</v>
      </c>
      <c r="D355" s="608" t="s">
        <v>2210</v>
      </c>
      <c r="E355" s="608" t="s">
        <v>3236</v>
      </c>
      <c r="F355" s="608" t="s">
        <v>2210</v>
      </c>
    </row>
    <row r="356" spans="1:6">
      <c r="A356" s="608" t="s">
        <v>3237</v>
      </c>
      <c r="B356" s="608" t="s">
        <v>3238</v>
      </c>
      <c r="C356" s="608" t="s">
        <v>700</v>
      </c>
      <c r="D356" s="608" t="s">
        <v>2210</v>
      </c>
      <c r="E356" s="608" t="s">
        <v>3239</v>
      </c>
      <c r="F356" s="608" t="s">
        <v>2210</v>
      </c>
    </row>
    <row r="357" spans="1:6">
      <c r="A357" s="608" t="s">
        <v>3240</v>
      </c>
      <c r="B357" s="608" t="s">
        <v>3241</v>
      </c>
      <c r="C357" s="608" t="s">
        <v>700</v>
      </c>
      <c r="D357" s="608" t="s">
        <v>2210</v>
      </c>
      <c r="E357" s="608" t="s">
        <v>3242</v>
      </c>
      <c r="F357" s="608" t="s">
        <v>2210</v>
      </c>
    </row>
    <row r="358" spans="1:6">
      <c r="A358" s="608" t="s">
        <v>3243</v>
      </c>
      <c r="B358" s="608" t="s">
        <v>3244</v>
      </c>
      <c r="C358" s="608" t="s">
        <v>700</v>
      </c>
      <c r="D358" s="608" t="s">
        <v>2210</v>
      </c>
      <c r="E358" s="608" t="s">
        <v>3245</v>
      </c>
      <c r="F358" s="608" t="s">
        <v>2210</v>
      </c>
    </row>
    <row r="359" spans="1:6">
      <c r="A359" s="608" t="s">
        <v>3246</v>
      </c>
      <c r="B359" s="608" t="s">
        <v>3247</v>
      </c>
      <c r="C359" s="608" t="s">
        <v>700</v>
      </c>
      <c r="D359" s="608" t="s">
        <v>2210</v>
      </c>
      <c r="E359" s="608" t="s">
        <v>3248</v>
      </c>
      <c r="F359" s="608" t="s">
        <v>2210</v>
      </c>
    </row>
    <row r="360" spans="1:6">
      <c r="A360" s="608" t="s">
        <v>3249</v>
      </c>
      <c r="B360" s="608" t="s">
        <v>3250</v>
      </c>
      <c r="C360" s="608" t="s">
        <v>700</v>
      </c>
      <c r="D360" s="608" t="s">
        <v>2210</v>
      </c>
      <c r="E360" s="608" t="s">
        <v>3251</v>
      </c>
      <c r="F360" s="608" t="s">
        <v>2210</v>
      </c>
    </row>
    <row r="361" spans="1:6">
      <c r="A361" s="608" t="s">
        <v>3252</v>
      </c>
      <c r="B361" s="608" t="s">
        <v>3253</v>
      </c>
      <c r="C361" s="608" t="s">
        <v>700</v>
      </c>
      <c r="D361" s="608" t="s">
        <v>2210</v>
      </c>
      <c r="E361" s="608" t="s">
        <v>3254</v>
      </c>
      <c r="F361" s="608" t="s">
        <v>2210</v>
      </c>
    </row>
    <row r="362" spans="1:6">
      <c r="A362" s="608" t="s">
        <v>3255</v>
      </c>
      <c r="B362" s="608" t="s">
        <v>3256</v>
      </c>
      <c r="C362" s="608" t="s">
        <v>700</v>
      </c>
      <c r="D362" s="608" t="s">
        <v>2210</v>
      </c>
      <c r="E362" s="608" t="s">
        <v>3257</v>
      </c>
      <c r="F362" s="608" t="s">
        <v>2210</v>
      </c>
    </row>
    <row r="363" spans="1:6">
      <c r="A363" s="608" t="s">
        <v>3258</v>
      </c>
      <c r="B363" s="608" t="s">
        <v>3259</v>
      </c>
      <c r="C363" s="608" t="s">
        <v>700</v>
      </c>
      <c r="D363" s="608" t="s">
        <v>2210</v>
      </c>
      <c r="E363" s="608" t="s">
        <v>3260</v>
      </c>
      <c r="F363" s="608" t="s">
        <v>2210</v>
      </c>
    </row>
    <row r="364" spans="1:6">
      <c r="A364" s="608" t="s">
        <v>3261</v>
      </c>
      <c r="B364" s="608" t="s">
        <v>3262</v>
      </c>
      <c r="C364" s="608" t="s">
        <v>700</v>
      </c>
      <c r="D364" s="608" t="s">
        <v>2210</v>
      </c>
      <c r="E364" s="608" t="s">
        <v>3263</v>
      </c>
      <c r="F364" s="608" t="s">
        <v>2210</v>
      </c>
    </row>
    <row r="365" spans="1:6">
      <c r="A365" s="608" t="s">
        <v>3264</v>
      </c>
      <c r="B365" s="608" t="s">
        <v>3265</v>
      </c>
      <c r="C365" s="608" t="s">
        <v>700</v>
      </c>
      <c r="D365" s="608" t="s">
        <v>2210</v>
      </c>
      <c r="E365" s="608" t="s">
        <v>3266</v>
      </c>
      <c r="F365" s="608" t="s">
        <v>2210</v>
      </c>
    </row>
    <row r="366" spans="1:6">
      <c r="A366" s="608" t="s">
        <v>3267</v>
      </c>
      <c r="B366" s="608" t="s">
        <v>3268</v>
      </c>
      <c r="C366" s="608" t="s">
        <v>700</v>
      </c>
      <c r="D366" s="608" t="s">
        <v>2210</v>
      </c>
      <c r="E366" s="608" t="s">
        <v>3269</v>
      </c>
      <c r="F366" s="608" t="s">
        <v>2210</v>
      </c>
    </row>
    <row r="367" spans="1:6">
      <c r="A367" s="608" t="s">
        <v>3270</v>
      </c>
      <c r="B367" s="608" t="s">
        <v>3271</v>
      </c>
      <c r="C367" s="608" t="s">
        <v>700</v>
      </c>
      <c r="D367" s="608" t="s">
        <v>2210</v>
      </c>
      <c r="E367" s="608" t="s">
        <v>3272</v>
      </c>
      <c r="F367" s="608" t="s">
        <v>2210</v>
      </c>
    </row>
    <row r="368" spans="1:6">
      <c r="A368" s="608" t="s">
        <v>3273</v>
      </c>
      <c r="B368" s="608" t="s">
        <v>3274</v>
      </c>
      <c r="C368" s="608" t="s">
        <v>700</v>
      </c>
      <c r="D368" s="608" t="s">
        <v>2210</v>
      </c>
      <c r="E368" s="608" t="s">
        <v>3275</v>
      </c>
      <c r="F368" s="608" t="s">
        <v>2210</v>
      </c>
    </row>
    <row r="369" spans="1:6">
      <c r="A369" s="608" t="s">
        <v>3276</v>
      </c>
      <c r="B369" s="608" t="s">
        <v>3277</v>
      </c>
      <c r="C369" s="608" t="s">
        <v>700</v>
      </c>
      <c r="D369" s="608" t="s">
        <v>2210</v>
      </c>
      <c r="E369" s="608" t="s">
        <v>3278</v>
      </c>
      <c r="F369" s="608" t="s">
        <v>2210</v>
      </c>
    </row>
    <row r="370" spans="1:6">
      <c r="A370" s="608" t="s">
        <v>3279</v>
      </c>
      <c r="B370" s="608" t="s">
        <v>3280</v>
      </c>
      <c r="C370" s="608" t="s">
        <v>700</v>
      </c>
      <c r="D370" s="608" t="s">
        <v>2210</v>
      </c>
      <c r="E370" s="608" t="s">
        <v>3281</v>
      </c>
      <c r="F370" s="608" t="s">
        <v>2210</v>
      </c>
    </row>
    <row r="371" spans="1:6">
      <c r="A371" s="608" t="s">
        <v>3282</v>
      </c>
      <c r="B371" s="608" t="s">
        <v>3283</v>
      </c>
      <c r="C371" s="608" t="s">
        <v>700</v>
      </c>
      <c r="D371" s="608" t="s">
        <v>2210</v>
      </c>
      <c r="E371" s="608" t="s">
        <v>3284</v>
      </c>
      <c r="F371" s="608" t="s">
        <v>2210</v>
      </c>
    </row>
    <row r="372" spans="1:6">
      <c r="A372" s="608" t="s">
        <v>3285</v>
      </c>
      <c r="B372" s="608" t="s">
        <v>3286</v>
      </c>
      <c r="C372" s="608" t="s">
        <v>700</v>
      </c>
      <c r="D372" s="608" t="s">
        <v>2210</v>
      </c>
      <c r="E372" s="608" t="s">
        <v>3287</v>
      </c>
      <c r="F372" s="608" t="s">
        <v>2210</v>
      </c>
    </row>
    <row r="373" spans="1:6">
      <c r="A373" s="608" t="s">
        <v>3288</v>
      </c>
      <c r="B373" s="608" t="s">
        <v>3289</v>
      </c>
      <c r="C373" s="608" t="s">
        <v>700</v>
      </c>
      <c r="D373" s="608" t="s">
        <v>2210</v>
      </c>
      <c r="E373" s="608" t="s">
        <v>3290</v>
      </c>
      <c r="F373" s="608" t="s">
        <v>2210</v>
      </c>
    </row>
    <row r="374" spans="1:6">
      <c r="A374" s="608" t="s">
        <v>3291</v>
      </c>
      <c r="B374" s="608" t="s">
        <v>3292</v>
      </c>
      <c r="C374" s="608" t="s">
        <v>700</v>
      </c>
      <c r="D374" s="608" t="s">
        <v>2210</v>
      </c>
      <c r="E374" s="608" t="s">
        <v>3293</v>
      </c>
      <c r="F374" s="608" t="s">
        <v>2210</v>
      </c>
    </row>
    <row r="375" spans="1:6">
      <c r="A375" s="608" t="s">
        <v>3294</v>
      </c>
      <c r="B375" s="608" t="s">
        <v>3295</v>
      </c>
      <c r="C375" s="608" t="s">
        <v>700</v>
      </c>
      <c r="D375" s="608" t="s">
        <v>2210</v>
      </c>
      <c r="E375" s="608" t="s">
        <v>3296</v>
      </c>
      <c r="F375" s="608" t="s">
        <v>2210</v>
      </c>
    </row>
    <row r="376" spans="1:6">
      <c r="A376" s="608" t="s">
        <v>3297</v>
      </c>
      <c r="B376" s="608" t="s">
        <v>3298</v>
      </c>
      <c r="C376" s="608" t="s">
        <v>700</v>
      </c>
      <c r="D376" s="608" t="s">
        <v>2210</v>
      </c>
      <c r="E376" s="608" t="s">
        <v>3299</v>
      </c>
      <c r="F376" s="608" t="s">
        <v>2210</v>
      </c>
    </row>
    <row r="377" spans="1:6">
      <c r="A377" s="608" t="s">
        <v>3300</v>
      </c>
      <c r="B377" s="608" t="s">
        <v>3301</v>
      </c>
      <c r="C377" s="608" t="s">
        <v>700</v>
      </c>
      <c r="D377" s="608" t="s">
        <v>2210</v>
      </c>
      <c r="E377" s="608" t="s">
        <v>3302</v>
      </c>
      <c r="F377" s="608" t="s">
        <v>2210</v>
      </c>
    </row>
    <row r="378" spans="1:6">
      <c r="A378" s="608" t="s">
        <v>3303</v>
      </c>
      <c r="B378" s="608" t="s">
        <v>3304</v>
      </c>
      <c r="C378" s="608" t="s">
        <v>700</v>
      </c>
      <c r="D378" s="608" t="s">
        <v>2210</v>
      </c>
      <c r="E378" s="608" t="s">
        <v>3305</v>
      </c>
      <c r="F378" s="608" t="s">
        <v>2210</v>
      </c>
    </row>
    <row r="379" spans="1:6">
      <c r="A379" s="608" t="s">
        <v>3306</v>
      </c>
      <c r="B379" s="608" t="s">
        <v>3307</v>
      </c>
      <c r="C379" s="608" t="s">
        <v>700</v>
      </c>
      <c r="D379" s="608" t="s">
        <v>2210</v>
      </c>
      <c r="E379" s="608" t="s">
        <v>1763</v>
      </c>
      <c r="F379" s="608" t="s">
        <v>2210</v>
      </c>
    </row>
    <row r="380" spans="1:6">
      <c r="A380" s="608" t="s">
        <v>3308</v>
      </c>
      <c r="B380" s="608" t="s">
        <v>3309</v>
      </c>
      <c r="C380" s="608" t="s">
        <v>700</v>
      </c>
      <c r="D380" s="608" t="s">
        <v>2210</v>
      </c>
      <c r="E380" s="608" t="s">
        <v>3310</v>
      </c>
      <c r="F380" s="608" t="s">
        <v>2210</v>
      </c>
    </row>
    <row r="381" spans="1:6">
      <c r="A381" s="608" t="s">
        <v>3311</v>
      </c>
      <c r="B381" s="608" t="s">
        <v>3312</v>
      </c>
      <c r="C381" s="608" t="s">
        <v>700</v>
      </c>
      <c r="D381" s="608" t="s">
        <v>2210</v>
      </c>
      <c r="E381" s="608" t="s">
        <v>3313</v>
      </c>
      <c r="F381" s="608" t="s">
        <v>2210</v>
      </c>
    </row>
    <row r="382" spans="1:6">
      <c r="A382" s="608" t="s">
        <v>3314</v>
      </c>
      <c r="B382" s="608" t="s">
        <v>3315</v>
      </c>
      <c r="C382" s="608" t="s">
        <v>700</v>
      </c>
      <c r="D382" s="608" t="s">
        <v>2210</v>
      </c>
      <c r="E382" s="608" t="s">
        <v>3316</v>
      </c>
      <c r="F382" s="608" t="s">
        <v>2210</v>
      </c>
    </row>
    <row r="383" spans="1:6">
      <c r="A383" s="608" t="s">
        <v>3317</v>
      </c>
      <c r="B383" s="608" t="s">
        <v>3318</v>
      </c>
      <c r="C383" s="608" t="s">
        <v>700</v>
      </c>
      <c r="D383" s="608" t="s">
        <v>2210</v>
      </c>
      <c r="E383" s="608" t="s">
        <v>3319</v>
      </c>
      <c r="F383" s="608" t="s">
        <v>2210</v>
      </c>
    </row>
    <row r="384" spans="1:6">
      <c r="A384" s="608" t="s">
        <v>3320</v>
      </c>
      <c r="B384" s="608" t="s">
        <v>3321</v>
      </c>
      <c r="C384" s="608" t="s">
        <v>700</v>
      </c>
      <c r="D384" s="608" t="s">
        <v>2210</v>
      </c>
      <c r="E384" s="608" t="s">
        <v>3322</v>
      </c>
      <c r="F384" s="608" t="s">
        <v>2210</v>
      </c>
    </row>
    <row r="385" spans="1:6">
      <c r="A385" s="608" t="s">
        <v>3323</v>
      </c>
      <c r="B385" s="608" t="s">
        <v>3324</v>
      </c>
      <c r="C385" s="608" t="s">
        <v>700</v>
      </c>
      <c r="D385" s="608" t="s">
        <v>2210</v>
      </c>
      <c r="E385" s="608" t="s">
        <v>3325</v>
      </c>
      <c r="F385" s="608" t="s">
        <v>2210</v>
      </c>
    </row>
    <row r="386" spans="1:6">
      <c r="A386" s="608" t="s">
        <v>3326</v>
      </c>
      <c r="B386" s="608" t="s">
        <v>3327</v>
      </c>
      <c r="C386" s="608" t="s">
        <v>700</v>
      </c>
      <c r="D386" s="608" t="s">
        <v>2210</v>
      </c>
      <c r="E386" s="608" t="s">
        <v>3328</v>
      </c>
      <c r="F386" s="608" t="s">
        <v>2210</v>
      </c>
    </row>
    <row r="387" spans="1:6">
      <c r="A387" s="608" t="s">
        <v>3329</v>
      </c>
      <c r="B387" s="608" t="s">
        <v>3330</v>
      </c>
      <c r="C387" s="608" t="s">
        <v>700</v>
      </c>
      <c r="D387" s="608" t="s">
        <v>2210</v>
      </c>
      <c r="E387" s="608" t="s">
        <v>3331</v>
      </c>
      <c r="F387" s="608" t="s">
        <v>2210</v>
      </c>
    </row>
    <row r="388" spans="1:6">
      <c r="A388" s="608" t="s">
        <v>3332</v>
      </c>
      <c r="B388" s="608" t="s">
        <v>3333</v>
      </c>
      <c r="C388" s="608" t="s">
        <v>700</v>
      </c>
      <c r="D388" s="608" t="s">
        <v>2210</v>
      </c>
      <c r="E388" s="608" t="s">
        <v>3334</v>
      </c>
      <c r="F388" s="608" t="s">
        <v>2210</v>
      </c>
    </row>
    <row r="389" spans="1:6">
      <c r="A389" s="608" t="s">
        <v>3335</v>
      </c>
      <c r="B389" s="608" t="s">
        <v>3336</v>
      </c>
      <c r="C389" s="608" t="s">
        <v>700</v>
      </c>
      <c r="D389" s="608" t="s">
        <v>2210</v>
      </c>
      <c r="E389" s="608" t="s">
        <v>3337</v>
      </c>
      <c r="F389" s="608" t="s">
        <v>2210</v>
      </c>
    </row>
    <row r="390" spans="1:6">
      <c r="A390" s="608" t="s">
        <v>3338</v>
      </c>
      <c r="B390" s="608" t="s">
        <v>3339</v>
      </c>
      <c r="C390" s="608" t="s">
        <v>700</v>
      </c>
      <c r="D390" s="608" t="s">
        <v>2210</v>
      </c>
      <c r="E390" s="608" t="s">
        <v>3340</v>
      </c>
      <c r="F390" s="608" t="s">
        <v>2210</v>
      </c>
    </row>
    <row r="391" spans="1:6">
      <c r="A391" s="608" t="s">
        <v>3341</v>
      </c>
      <c r="B391" s="608" t="s">
        <v>3342</v>
      </c>
      <c r="C391" s="608" t="s">
        <v>700</v>
      </c>
      <c r="D391" s="608" t="s">
        <v>2210</v>
      </c>
      <c r="E391" s="608" t="s">
        <v>3343</v>
      </c>
      <c r="F391" s="608" t="s">
        <v>2210</v>
      </c>
    </row>
    <row r="392" spans="1:6">
      <c r="A392" s="608" t="s">
        <v>3344</v>
      </c>
      <c r="B392" s="608" t="s">
        <v>3345</v>
      </c>
      <c r="C392" s="608" t="s">
        <v>700</v>
      </c>
      <c r="D392" s="608" t="s">
        <v>2210</v>
      </c>
      <c r="E392" s="608" t="s">
        <v>3346</v>
      </c>
      <c r="F392" s="608" t="s">
        <v>2210</v>
      </c>
    </row>
    <row r="393" spans="1:6">
      <c r="A393" s="608" t="s">
        <v>3347</v>
      </c>
      <c r="B393" s="608" t="s">
        <v>3348</v>
      </c>
      <c r="C393" s="608" t="s">
        <v>700</v>
      </c>
      <c r="D393" s="608" t="s">
        <v>2210</v>
      </c>
      <c r="E393" s="608" t="s">
        <v>3349</v>
      </c>
      <c r="F393" s="608" t="s">
        <v>2210</v>
      </c>
    </row>
    <row r="394" spans="1:6">
      <c r="A394" s="608" t="s">
        <v>3350</v>
      </c>
      <c r="B394" s="608" t="s">
        <v>3351</v>
      </c>
      <c r="C394" s="608" t="s">
        <v>700</v>
      </c>
      <c r="D394" s="608" t="s">
        <v>2210</v>
      </c>
      <c r="E394" s="608" t="s">
        <v>3352</v>
      </c>
      <c r="F394" s="608" t="s">
        <v>2210</v>
      </c>
    </row>
    <row r="395" spans="1:6">
      <c r="A395" s="608" t="s">
        <v>3353</v>
      </c>
      <c r="B395" s="608" t="s">
        <v>3354</v>
      </c>
      <c r="C395" s="608" t="s">
        <v>700</v>
      </c>
      <c r="D395" s="608" t="s">
        <v>2210</v>
      </c>
      <c r="E395" s="608" t="s">
        <v>3355</v>
      </c>
      <c r="F395" s="608" t="s">
        <v>2210</v>
      </c>
    </row>
    <row r="396" spans="1:6">
      <c r="A396" s="608" t="s">
        <v>3356</v>
      </c>
      <c r="B396" s="608" t="s">
        <v>3357</v>
      </c>
      <c r="C396" s="608" t="s">
        <v>700</v>
      </c>
      <c r="D396" s="608" t="s">
        <v>2210</v>
      </c>
      <c r="E396" s="608" t="s">
        <v>3358</v>
      </c>
      <c r="F396" s="608" t="s">
        <v>2210</v>
      </c>
    </row>
    <row r="397" spans="1:6">
      <c r="A397" s="608" t="s">
        <v>3359</v>
      </c>
      <c r="B397" s="608" t="s">
        <v>3360</v>
      </c>
      <c r="C397" s="608" t="s">
        <v>700</v>
      </c>
      <c r="D397" s="608" t="s">
        <v>2210</v>
      </c>
      <c r="E397" s="608" t="s">
        <v>3361</v>
      </c>
      <c r="F397" s="608" t="s">
        <v>2210</v>
      </c>
    </row>
    <row r="398" spans="1:6">
      <c r="A398" s="608" t="s">
        <v>3362</v>
      </c>
      <c r="B398" s="608" t="s">
        <v>3363</v>
      </c>
      <c r="C398" s="608" t="s">
        <v>700</v>
      </c>
      <c r="D398" s="608" t="s">
        <v>2210</v>
      </c>
      <c r="E398" s="608" t="s">
        <v>3364</v>
      </c>
      <c r="F398" s="608" t="s">
        <v>2210</v>
      </c>
    </row>
    <row r="399" spans="1:6">
      <c r="A399" s="608" t="s">
        <v>3365</v>
      </c>
      <c r="B399" s="608" t="s">
        <v>3366</v>
      </c>
      <c r="C399" s="608" t="s">
        <v>700</v>
      </c>
      <c r="D399" s="608" t="s">
        <v>2210</v>
      </c>
      <c r="E399" s="608" t="s">
        <v>3367</v>
      </c>
      <c r="F399" s="608" t="s">
        <v>2210</v>
      </c>
    </row>
    <row r="400" spans="1:6">
      <c r="A400" s="608" t="s">
        <v>3368</v>
      </c>
      <c r="B400" s="608" t="s">
        <v>3369</v>
      </c>
      <c r="C400" s="608" t="s">
        <v>700</v>
      </c>
      <c r="D400" s="608" t="s">
        <v>2210</v>
      </c>
      <c r="E400" s="608" t="s">
        <v>3370</v>
      </c>
      <c r="F400" s="608" t="s">
        <v>2210</v>
      </c>
    </row>
    <row r="401" spans="1:6">
      <c r="A401" s="608" t="s">
        <v>3371</v>
      </c>
      <c r="B401" s="608" t="s">
        <v>3372</v>
      </c>
      <c r="C401" s="608" t="s">
        <v>700</v>
      </c>
      <c r="D401" s="608" t="s">
        <v>2210</v>
      </c>
      <c r="E401" s="608" t="s">
        <v>3373</v>
      </c>
      <c r="F401" s="608" t="s">
        <v>2210</v>
      </c>
    </row>
    <row r="402" spans="1:6">
      <c r="A402" s="608" t="s">
        <v>3374</v>
      </c>
      <c r="B402" s="608" t="s">
        <v>3375</v>
      </c>
      <c r="C402" s="608" t="s">
        <v>700</v>
      </c>
      <c r="D402" s="608" t="s">
        <v>2210</v>
      </c>
      <c r="E402" s="608" t="s">
        <v>3376</v>
      </c>
      <c r="F402" s="608" t="s">
        <v>2210</v>
      </c>
    </row>
    <row r="403" spans="1:6">
      <c r="A403" s="608" t="s">
        <v>3377</v>
      </c>
      <c r="B403" s="608" t="s">
        <v>3378</v>
      </c>
      <c r="C403" s="608" t="s">
        <v>700</v>
      </c>
      <c r="D403" s="608" t="s">
        <v>2210</v>
      </c>
      <c r="E403" s="608" t="s">
        <v>3379</v>
      </c>
      <c r="F403" s="608" t="s">
        <v>2210</v>
      </c>
    </row>
    <row r="404" spans="1:6">
      <c r="A404" s="608" t="s">
        <v>3380</v>
      </c>
      <c r="B404" s="608" t="s">
        <v>3381</v>
      </c>
      <c r="C404" s="608" t="s">
        <v>700</v>
      </c>
      <c r="D404" s="608" t="s">
        <v>2210</v>
      </c>
      <c r="E404" s="608" t="s">
        <v>3382</v>
      </c>
      <c r="F404" s="608" t="s">
        <v>2210</v>
      </c>
    </row>
    <row r="405" spans="1:6">
      <c r="A405" s="608" t="s">
        <v>3383</v>
      </c>
      <c r="B405" s="608" t="s">
        <v>3384</v>
      </c>
      <c r="C405" s="608" t="s">
        <v>700</v>
      </c>
      <c r="D405" s="608" t="s">
        <v>2210</v>
      </c>
      <c r="E405" s="608" t="s">
        <v>3385</v>
      </c>
      <c r="F405" s="608" t="s">
        <v>2210</v>
      </c>
    </row>
    <row r="406" spans="1:6">
      <c r="A406" s="608" t="s">
        <v>3386</v>
      </c>
      <c r="B406" s="608" t="s">
        <v>3387</v>
      </c>
      <c r="C406" s="608" t="s">
        <v>700</v>
      </c>
      <c r="D406" s="608" t="s">
        <v>2210</v>
      </c>
      <c r="E406" s="608" t="s">
        <v>3388</v>
      </c>
      <c r="F406" s="608" t="s">
        <v>2210</v>
      </c>
    </row>
    <row r="407" spans="1:6">
      <c r="A407" s="608" t="s">
        <v>3389</v>
      </c>
      <c r="B407" s="608" t="s">
        <v>3390</v>
      </c>
      <c r="C407" s="608" t="s">
        <v>700</v>
      </c>
      <c r="D407" s="608" t="s">
        <v>2210</v>
      </c>
      <c r="E407" s="608" t="s">
        <v>3391</v>
      </c>
      <c r="F407" s="608" t="s">
        <v>2210</v>
      </c>
    </row>
    <row r="408" spans="1:6">
      <c r="A408" s="608" t="s">
        <v>3392</v>
      </c>
      <c r="B408" s="608" t="s">
        <v>3393</v>
      </c>
      <c r="C408" s="608" t="s">
        <v>700</v>
      </c>
      <c r="D408" s="608" t="s">
        <v>2210</v>
      </c>
      <c r="E408" s="608" t="s">
        <v>3394</v>
      </c>
      <c r="F408" s="608" t="s">
        <v>2210</v>
      </c>
    </row>
    <row r="409" spans="1:6">
      <c r="A409" s="608" t="s">
        <v>3395</v>
      </c>
      <c r="B409" s="608" t="s">
        <v>3396</v>
      </c>
      <c r="C409" s="608" t="s">
        <v>700</v>
      </c>
      <c r="D409" s="608" t="s">
        <v>2210</v>
      </c>
      <c r="E409" s="608" t="s">
        <v>3397</v>
      </c>
      <c r="F409" s="608" t="s">
        <v>2210</v>
      </c>
    </row>
    <row r="410" spans="1:6">
      <c r="A410" s="608" t="s">
        <v>3398</v>
      </c>
      <c r="B410" s="608" t="s">
        <v>3399</v>
      </c>
      <c r="C410" s="608" t="s">
        <v>700</v>
      </c>
      <c r="D410" s="608" t="s">
        <v>2210</v>
      </c>
      <c r="E410" s="608" t="s">
        <v>3400</v>
      </c>
      <c r="F410" s="608" t="s">
        <v>2210</v>
      </c>
    </row>
    <row r="411" spans="1:6">
      <c r="A411" s="608" t="s">
        <v>3401</v>
      </c>
      <c r="B411" s="608" t="s">
        <v>3402</v>
      </c>
      <c r="C411" s="608" t="s">
        <v>700</v>
      </c>
      <c r="D411" s="608" t="s">
        <v>2210</v>
      </c>
      <c r="E411" s="608" t="s">
        <v>3403</v>
      </c>
      <c r="F411" s="608" t="s">
        <v>2210</v>
      </c>
    </row>
    <row r="412" spans="1:6">
      <c r="A412" s="608" t="s">
        <v>3404</v>
      </c>
      <c r="B412" s="608" t="s">
        <v>3405</v>
      </c>
      <c r="C412" s="608" t="s">
        <v>700</v>
      </c>
      <c r="D412" s="608" t="s">
        <v>2210</v>
      </c>
      <c r="E412" s="608" t="s">
        <v>3406</v>
      </c>
      <c r="F412" s="608" t="s">
        <v>2210</v>
      </c>
    </row>
    <row r="413" spans="1:6">
      <c r="A413" s="608" t="s">
        <v>3407</v>
      </c>
      <c r="B413" s="608" t="s">
        <v>3408</v>
      </c>
      <c r="C413" s="608" t="s">
        <v>700</v>
      </c>
      <c r="D413" s="608" t="s">
        <v>2210</v>
      </c>
      <c r="E413" s="608" t="s">
        <v>1198</v>
      </c>
      <c r="F413" s="608" t="s">
        <v>2210</v>
      </c>
    </row>
    <row r="414" spans="1:6">
      <c r="A414" s="608" t="s">
        <v>3409</v>
      </c>
      <c r="B414" s="608" t="s">
        <v>3410</v>
      </c>
      <c r="C414" s="608" t="s">
        <v>700</v>
      </c>
      <c r="D414" s="608" t="s">
        <v>2210</v>
      </c>
      <c r="E414" s="608" t="s">
        <v>3411</v>
      </c>
      <c r="F414" s="608" t="s">
        <v>2210</v>
      </c>
    </row>
    <row r="415" spans="1:6">
      <c r="A415" s="608" t="s">
        <v>3412</v>
      </c>
      <c r="B415" s="608" t="s">
        <v>3413</v>
      </c>
      <c r="C415" s="608" t="s">
        <v>700</v>
      </c>
      <c r="D415" s="608" t="s">
        <v>2210</v>
      </c>
      <c r="E415" s="608" t="s">
        <v>3414</v>
      </c>
      <c r="F415" s="608" t="s">
        <v>2210</v>
      </c>
    </row>
    <row r="416" spans="1:6">
      <c r="A416" s="608" t="s">
        <v>3415</v>
      </c>
      <c r="B416" s="608" t="s">
        <v>3416</v>
      </c>
      <c r="C416" s="608" t="s">
        <v>700</v>
      </c>
      <c r="D416" s="608" t="s">
        <v>2210</v>
      </c>
      <c r="E416" s="608" t="s">
        <v>3417</v>
      </c>
      <c r="F416" s="608" t="s">
        <v>2210</v>
      </c>
    </row>
    <row r="417" spans="1:6">
      <c r="A417" s="608" t="s">
        <v>3418</v>
      </c>
      <c r="B417" s="608" t="s">
        <v>3419</v>
      </c>
      <c r="C417" s="608" t="s">
        <v>700</v>
      </c>
      <c r="D417" s="608" t="s">
        <v>2210</v>
      </c>
      <c r="E417" s="608" t="s">
        <v>3420</v>
      </c>
      <c r="F417" s="608" t="s">
        <v>2210</v>
      </c>
    </row>
    <row r="418" spans="1:6">
      <c r="A418" s="608" t="s">
        <v>3421</v>
      </c>
      <c r="B418" s="608" t="s">
        <v>3422</v>
      </c>
      <c r="C418" s="608" t="s">
        <v>700</v>
      </c>
      <c r="D418" s="608" t="s">
        <v>2210</v>
      </c>
      <c r="E418" s="608" t="s">
        <v>3423</v>
      </c>
      <c r="F418" s="608" t="s">
        <v>2210</v>
      </c>
    </row>
    <row r="419" spans="1:6">
      <c r="A419" s="608" t="s">
        <v>3424</v>
      </c>
      <c r="B419" s="608" t="s">
        <v>3425</v>
      </c>
      <c r="C419" s="608" t="s">
        <v>700</v>
      </c>
      <c r="D419" s="608" t="s">
        <v>2210</v>
      </c>
      <c r="E419" s="608" t="s">
        <v>3426</v>
      </c>
      <c r="F419" s="608" t="s">
        <v>2210</v>
      </c>
    </row>
    <row r="420" spans="1:6">
      <c r="A420" s="608" t="s">
        <v>3427</v>
      </c>
      <c r="B420" s="608" t="s">
        <v>3428</v>
      </c>
      <c r="C420" s="608" t="s">
        <v>700</v>
      </c>
      <c r="D420" s="608" t="s">
        <v>2210</v>
      </c>
      <c r="E420" s="608" t="s">
        <v>3429</v>
      </c>
      <c r="F420" s="608" t="s">
        <v>2210</v>
      </c>
    </row>
    <row r="421" spans="1:6">
      <c r="A421" s="608" t="s">
        <v>3430</v>
      </c>
      <c r="B421" s="608" t="s">
        <v>3431</v>
      </c>
      <c r="C421" s="608" t="s">
        <v>700</v>
      </c>
      <c r="D421" s="608" t="s">
        <v>2210</v>
      </c>
      <c r="E421" s="608" t="s">
        <v>3432</v>
      </c>
      <c r="F421" s="608" t="s">
        <v>2210</v>
      </c>
    </row>
    <row r="422" spans="1:6">
      <c r="A422" s="608" t="s">
        <v>3433</v>
      </c>
      <c r="B422" s="608" t="s">
        <v>3434</v>
      </c>
      <c r="C422" s="608" t="s">
        <v>700</v>
      </c>
      <c r="D422" s="608" t="s">
        <v>2210</v>
      </c>
      <c r="E422" s="608" t="s">
        <v>3435</v>
      </c>
      <c r="F422" s="608" t="s">
        <v>2210</v>
      </c>
    </row>
    <row r="423" spans="1:6">
      <c r="A423" s="608" t="s">
        <v>3436</v>
      </c>
      <c r="B423" s="608" t="s">
        <v>3437</v>
      </c>
      <c r="C423" s="608" t="s">
        <v>700</v>
      </c>
      <c r="D423" s="608" t="s">
        <v>2210</v>
      </c>
      <c r="E423" s="608" t="s">
        <v>3438</v>
      </c>
      <c r="F423" s="608" t="s">
        <v>2210</v>
      </c>
    </row>
    <row r="424" spans="1:6">
      <c r="A424" s="608" t="s">
        <v>3439</v>
      </c>
      <c r="B424" s="608" t="s">
        <v>3440</v>
      </c>
      <c r="C424" s="608" t="s">
        <v>700</v>
      </c>
      <c r="D424" s="608" t="s">
        <v>2210</v>
      </c>
      <c r="E424" s="608" t="s">
        <v>3441</v>
      </c>
      <c r="F424" s="608" t="s">
        <v>2210</v>
      </c>
    </row>
    <row r="425" spans="1:6">
      <c r="A425" s="608" t="s">
        <v>3442</v>
      </c>
      <c r="B425" s="608" t="s">
        <v>3443</v>
      </c>
      <c r="C425" s="608" t="s">
        <v>700</v>
      </c>
      <c r="D425" s="608" t="s">
        <v>2210</v>
      </c>
      <c r="E425" s="608" t="s">
        <v>3444</v>
      </c>
      <c r="F425" s="608" t="s">
        <v>2210</v>
      </c>
    </row>
    <row r="426" spans="1:6">
      <c r="A426" s="608" t="s">
        <v>3445</v>
      </c>
      <c r="B426" s="608" t="s">
        <v>3446</v>
      </c>
      <c r="C426" s="608" t="s">
        <v>700</v>
      </c>
      <c r="D426" s="608" t="s">
        <v>2210</v>
      </c>
      <c r="E426" s="608" t="s">
        <v>3447</v>
      </c>
      <c r="F426" s="608" t="s">
        <v>2210</v>
      </c>
    </row>
    <row r="427" spans="1:6">
      <c r="A427" s="608" t="s">
        <v>3448</v>
      </c>
      <c r="B427" s="608" t="s">
        <v>3449</v>
      </c>
      <c r="C427" s="608" t="s">
        <v>700</v>
      </c>
      <c r="D427" s="608" t="s">
        <v>2210</v>
      </c>
      <c r="E427" s="608" t="s">
        <v>3450</v>
      </c>
      <c r="F427" s="608" t="s">
        <v>2210</v>
      </c>
    </row>
    <row r="428" spans="1:6">
      <c r="A428" s="608" t="s">
        <v>3451</v>
      </c>
      <c r="B428" s="608" t="s">
        <v>3452</v>
      </c>
      <c r="C428" s="608" t="s">
        <v>700</v>
      </c>
      <c r="D428" s="608" t="s">
        <v>2210</v>
      </c>
      <c r="E428" s="608" t="s">
        <v>3453</v>
      </c>
      <c r="F428" s="608" t="s">
        <v>2210</v>
      </c>
    </row>
    <row r="429" spans="1:6">
      <c r="A429" s="608" t="s">
        <v>3454</v>
      </c>
      <c r="B429" s="608" t="s">
        <v>3455</v>
      </c>
      <c r="C429" s="608" t="s">
        <v>700</v>
      </c>
      <c r="D429" s="608" t="s">
        <v>2210</v>
      </c>
      <c r="E429" s="608" t="s">
        <v>3456</v>
      </c>
      <c r="F429" s="608" t="s">
        <v>2210</v>
      </c>
    </row>
    <row r="430" spans="1:6">
      <c r="A430" s="608" t="s">
        <v>3457</v>
      </c>
      <c r="B430" s="608" t="s">
        <v>3458</v>
      </c>
      <c r="C430" s="608" t="s">
        <v>700</v>
      </c>
      <c r="D430" s="608" t="s">
        <v>2210</v>
      </c>
      <c r="E430" s="608" t="s">
        <v>3459</v>
      </c>
      <c r="F430" s="608" t="s">
        <v>2210</v>
      </c>
    </row>
    <row r="431" spans="1:6">
      <c r="A431" s="608" t="s">
        <v>3460</v>
      </c>
      <c r="B431" s="608" t="s">
        <v>3461</v>
      </c>
      <c r="C431" s="608" t="s">
        <v>700</v>
      </c>
      <c r="D431" s="608" t="s">
        <v>2210</v>
      </c>
      <c r="E431" s="608" t="s">
        <v>3462</v>
      </c>
      <c r="F431" s="608" t="s">
        <v>2210</v>
      </c>
    </row>
    <row r="432" spans="1:6">
      <c r="A432" s="608" t="s">
        <v>3463</v>
      </c>
      <c r="B432" s="608" t="s">
        <v>3464</v>
      </c>
      <c r="C432" s="608" t="s">
        <v>700</v>
      </c>
      <c r="D432" s="608" t="s">
        <v>2210</v>
      </c>
      <c r="E432" s="608" t="s">
        <v>3465</v>
      </c>
      <c r="F432" s="608" t="s">
        <v>2210</v>
      </c>
    </row>
    <row r="433" spans="1:6">
      <c r="A433" s="608" t="s">
        <v>2350</v>
      </c>
      <c r="B433" s="608" t="s">
        <v>3466</v>
      </c>
      <c r="C433" s="608" t="s">
        <v>700</v>
      </c>
      <c r="D433" s="608" t="s">
        <v>2210</v>
      </c>
      <c r="E433" s="608" t="s">
        <v>3467</v>
      </c>
      <c r="F433" s="608" t="s">
        <v>2210</v>
      </c>
    </row>
    <row r="434" spans="1:6">
      <c r="A434" s="608" t="s">
        <v>3468</v>
      </c>
      <c r="B434" s="608" t="s">
        <v>3469</v>
      </c>
      <c r="C434" s="608" t="s">
        <v>700</v>
      </c>
      <c r="D434" s="608" t="s">
        <v>2210</v>
      </c>
      <c r="E434" s="608" t="s">
        <v>3470</v>
      </c>
      <c r="F434" s="608" t="s">
        <v>2210</v>
      </c>
    </row>
    <row r="435" spans="1:6">
      <c r="A435" s="608" t="s">
        <v>3471</v>
      </c>
      <c r="B435" s="608" t="s">
        <v>3472</v>
      </c>
      <c r="C435" s="608" t="s">
        <v>700</v>
      </c>
      <c r="D435" s="608" t="s">
        <v>2210</v>
      </c>
      <c r="E435" s="608" t="s">
        <v>3473</v>
      </c>
      <c r="F435" s="608" t="s">
        <v>2210</v>
      </c>
    </row>
    <row r="436" spans="1:6">
      <c r="A436" s="608" t="s">
        <v>3474</v>
      </c>
      <c r="B436" s="608" t="s">
        <v>3475</v>
      </c>
      <c r="C436" s="608" t="s">
        <v>700</v>
      </c>
      <c r="D436" s="608" t="s">
        <v>2210</v>
      </c>
      <c r="E436" s="608" t="s">
        <v>3476</v>
      </c>
      <c r="F436" s="608" t="s">
        <v>2210</v>
      </c>
    </row>
    <row r="437" spans="1:6">
      <c r="A437" s="608" t="s">
        <v>3477</v>
      </c>
      <c r="B437" s="608" t="s">
        <v>3478</v>
      </c>
      <c r="C437" s="608" t="s">
        <v>700</v>
      </c>
      <c r="D437" s="608" t="s">
        <v>2210</v>
      </c>
      <c r="E437" s="608" t="s">
        <v>3479</v>
      </c>
      <c r="F437" s="608" t="s">
        <v>2210</v>
      </c>
    </row>
    <row r="438" spans="1:6">
      <c r="A438" s="608" t="s">
        <v>3480</v>
      </c>
      <c r="B438" s="608" t="s">
        <v>3481</v>
      </c>
      <c r="C438" s="608" t="s">
        <v>700</v>
      </c>
      <c r="D438" s="608" t="s">
        <v>2210</v>
      </c>
      <c r="E438" s="608" t="s">
        <v>3482</v>
      </c>
      <c r="F438" s="608" t="s">
        <v>2210</v>
      </c>
    </row>
    <row r="439" spans="1:6">
      <c r="A439" s="608" t="s">
        <v>3483</v>
      </c>
      <c r="B439" s="608" t="s">
        <v>3484</v>
      </c>
      <c r="C439" s="608" t="s">
        <v>700</v>
      </c>
      <c r="D439" s="608" t="s">
        <v>2210</v>
      </c>
      <c r="E439" s="608" t="s">
        <v>3485</v>
      </c>
      <c r="F439" s="608" t="s">
        <v>2210</v>
      </c>
    </row>
    <row r="440" spans="1:6">
      <c r="A440" s="608" t="s">
        <v>3486</v>
      </c>
      <c r="B440" s="608" t="s">
        <v>3487</v>
      </c>
      <c r="C440" s="608" t="s">
        <v>700</v>
      </c>
      <c r="D440" s="608" t="s">
        <v>2210</v>
      </c>
      <c r="E440" s="608" t="s">
        <v>3488</v>
      </c>
      <c r="F440" s="608" t="s">
        <v>2210</v>
      </c>
    </row>
    <row r="441" spans="1:6">
      <c r="A441" s="608" t="s">
        <v>3489</v>
      </c>
      <c r="B441" s="608" t="s">
        <v>3490</v>
      </c>
      <c r="C441" s="608" t="s">
        <v>700</v>
      </c>
      <c r="D441" s="608" t="s">
        <v>2210</v>
      </c>
      <c r="E441" s="608" t="s">
        <v>3491</v>
      </c>
      <c r="F441" s="608" t="s">
        <v>2210</v>
      </c>
    </row>
    <row r="442" spans="1:6">
      <c r="A442" s="608" t="s">
        <v>3492</v>
      </c>
      <c r="B442" s="608" t="s">
        <v>3493</v>
      </c>
      <c r="C442" s="608" t="s">
        <v>700</v>
      </c>
      <c r="D442" s="608" t="s">
        <v>2210</v>
      </c>
      <c r="E442" s="608" t="s">
        <v>3494</v>
      </c>
      <c r="F442" s="608" t="s">
        <v>2210</v>
      </c>
    </row>
    <row r="443" spans="1:6">
      <c r="A443" s="608" t="s">
        <v>3495</v>
      </c>
      <c r="B443" s="608" t="s">
        <v>3496</v>
      </c>
      <c r="C443" s="608" t="s">
        <v>700</v>
      </c>
      <c r="D443" s="608" t="s">
        <v>2210</v>
      </c>
      <c r="E443" s="608" t="s">
        <v>3497</v>
      </c>
      <c r="F443" s="608" t="s">
        <v>2210</v>
      </c>
    </row>
    <row r="444" spans="1:6">
      <c r="A444" s="608" t="s">
        <v>3498</v>
      </c>
      <c r="B444" s="608" t="s">
        <v>3499</v>
      </c>
      <c r="C444" s="608" t="s">
        <v>700</v>
      </c>
      <c r="D444" s="608" t="s">
        <v>2210</v>
      </c>
      <c r="E444" s="608" t="s">
        <v>3500</v>
      </c>
      <c r="F444" s="608" t="s">
        <v>2210</v>
      </c>
    </row>
    <row r="445" spans="1:6">
      <c r="A445" s="608" t="s">
        <v>3501</v>
      </c>
      <c r="B445" s="608" t="s">
        <v>3502</v>
      </c>
      <c r="C445" s="608" t="s">
        <v>700</v>
      </c>
      <c r="D445" s="608" t="s">
        <v>2210</v>
      </c>
      <c r="E445" s="608" t="s">
        <v>3503</v>
      </c>
      <c r="F445" s="608" t="s">
        <v>2210</v>
      </c>
    </row>
    <row r="446" spans="1:6">
      <c r="A446" s="608" t="s">
        <v>3504</v>
      </c>
      <c r="B446" s="608" t="s">
        <v>3505</v>
      </c>
      <c r="C446" s="608" t="s">
        <v>700</v>
      </c>
      <c r="D446" s="608" t="s">
        <v>2210</v>
      </c>
      <c r="E446" s="608" t="s">
        <v>3506</v>
      </c>
      <c r="F446" s="608" t="s">
        <v>2210</v>
      </c>
    </row>
    <row r="447" spans="1:6">
      <c r="A447" s="608" t="s">
        <v>3507</v>
      </c>
      <c r="B447" s="608" t="s">
        <v>3508</v>
      </c>
      <c r="C447" s="608" t="s">
        <v>700</v>
      </c>
      <c r="D447" s="608" t="s">
        <v>2210</v>
      </c>
      <c r="E447" s="608" t="s">
        <v>3509</v>
      </c>
      <c r="F447" s="608" t="s">
        <v>2210</v>
      </c>
    </row>
    <row r="448" spans="1:6">
      <c r="A448" s="608" t="s">
        <v>3510</v>
      </c>
      <c r="B448" s="608" t="s">
        <v>3511</v>
      </c>
      <c r="C448" s="608" t="s">
        <v>700</v>
      </c>
      <c r="D448" s="608" t="s">
        <v>2210</v>
      </c>
      <c r="E448" s="608" t="s">
        <v>3512</v>
      </c>
      <c r="F448" s="608" t="s">
        <v>2210</v>
      </c>
    </row>
    <row r="449" spans="1:6">
      <c r="A449" s="608" t="s">
        <v>3513</v>
      </c>
      <c r="B449" s="608" t="s">
        <v>3514</v>
      </c>
      <c r="C449" s="608" t="s">
        <v>700</v>
      </c>
      <c r="D449" s="608" t="s">
        <v>2210</v>
      </c>
      <c r="E449" s="608" t="s">
        <v>3515</v>
      </c>
      <c r="F449" s="608" t="s">
        <v>2210</v>
      </c>
    </row>
    <row r="450" spans="1:6">
      <c r="A450" s="608" t="s">
        <v>3516</v>
      </c>
      <c r="B450" s="608" t="s">
        <v>3517</v>
      </c>
      <c r="C450" s="608" t="s">
        <v>700</v>
      </c>
      <c r="D450" s="608" t="s">
        <v>2210</v>
      </c>
      <c r="E450" s="608" t="s">
        <v>3518</v>
      </c>
      <c r="F450" s="608" t="s">
        <v>2210</v>
      </c>
    </row>
    <row r="451" spans="1:6">
      <c r="A451" s="608" t="s">
        <v>3519</v>
      </c>
      <c r="B451" s="608" t="s">
        <v>3520</v>
      </c>
      <c r="C451" s="608" t="s">
        <v>700</v>
      </c>
      <c r="D451" s="608" t="s">
        <v>2210</v>
      </c>
      <c r="E451" s="608" t="s">
        <v>3521</v>
      </c>
      <c r="F451" s="608" t="s">
        <v>2210</v>
      </c>
    </row>
    <row r="452" spans="1:6">
      <c r="A452" s="608" t="s">
        <v>3522</v>
      </c>
      <c r="B452" s="608" t="s">
        <v>3523</v>
      </c>
      <c r="C452" s="608" t="s">
        <v>700</v>
      </c>
      <c r="D452" s="608" t="s">
        <v>2210</v>
      </c>
      <c r="E452" s="608" t="s">
        <v>3524</v>
      </c>
      <c r="F452" s="608" t="s">
        <v>2210</v>
      </c>
    </row>
    <row r="453" spans="1:6">
      <c r="A453" s="608" t="s">
        <v>3525</v>
      </c>
      <c r="B453" s="608" t="s">
        <v>3526</v>
      </c>
      <c r="C453" s="608" t="s">
        <v>700</v>
      </c>
      <c r="D453" s="608" t="s">
        <v>2210</v>
      </c>
      <c r="E453" s="608" t="s">
        <v>3527</v>
      </c>
      <c r="F453" s="608" t="s">
        <v>2210</v>
      </c>
    </row>
    <row r="454" spans="1:6">
      <c r="A454" s="608" t="s">
        <v>3528</v>
      </c>
      <c r="B454" s="608" t="s">
        <v>3529</v>
      </c>
      <c r="C454" s="608" t="s">
        <v>700</v>
      </c>
      <c r="D454" s="608" t="s">
        <v>2210</v>
      </c>
      <c r="E454" s="608" t="s">
        <v>3530</v>
      </c>
      <c r="F454" s="608" t="s">
        <v>2210</v>
      </c>
    </row>
    <row r="455" spans="1:6">
      <c r="A455" s="608" t="s">
        <v>3531</v>
      </c>
      <c r="B455" s="608" t="s">
        <v>3532</v>
      </c>
      <c r="C455" s="608" t="s">
        <v>700</v>
      </c>
      <c r="D455" s="608" t="s">
        <v>2210</v>
      </c>
      <c r="E455" s="608" t="s">
        <v>3533</v>
      </c>
      <c r="F455" s="608" t="s">
        <v>2210</v>
      </c>
    </row>
    <row r="456" spans="1:6">
      <c r="A456" s="608" t="s">
        <v>3534</v>
      </c>
      <c r="B456" s="608" t="s">
        <v>3535</v>
      </c>
      <c r="C456" s="608" t="s">
        <v>700</v>
      </c>
      <c r="D456" s="608" t="s">
        <v>2210</v>
      </c>
      <c r="E456" s="608" t="s">
        <v>3536</v>
      </c>
      <c r="F456" s="608" t="s">
        <v>2210</v>
      </c>
    </row>
    <row r="457" spans="1:6">
      <c r="A457" s="608" t="s">
        <v>3537</v>
      </c>
      <c r="B457" s="608" t="s">
        <v>3538</v>
      </c>
      <c r="C457" s="608" t="s">
        <v>700</v>
      </c>
      <c r="D457" s="608" t="s">
        <v>2210</v>
      </c>
      <c r="E457" s="608" t="s">
        <v>3539</v>
      </c>
      <c r="F457" s="608" t="s">
        <v>2210</v>
      </c>
    </row>
    <row r="458" spans="1:6">
      <c r="A458" s="608" t="s">
        <v>3540</v>
      </c>
      <c r="B458" s="608" t="s">
        <v>3541</v>
      </c>
      <c r="C458" s="608" t="s">
        <v>700</v>
      </c>
      <c r="D458" s="608" t="s">
        <v>2210</v>
      </c>
      <c r="E458" s="608" t="s">
        <v>3542</v>
      </c>
      <c r="F458" s="608" t="s">
        <v>2210</v>
      </c>
    </row>
    <row r="459" spans="1:6">
      <c r="A459" s="608" t="s">
        <v>3543</v>
      </c>
      <c r="B459" s="608" t="s">
        <v>3544</v>
      </c>
      <c r="C459" s="608" t="s">
        <v>700</v>
      </c>
      <c r="D459" s="608" t="s">
        <v>2210</v>
      </c>
      <c r="E459" s="608" t="s">
        <v>3545</v>
      </c>
      <c r="F459" s="608" t="s">
        <v>2210</v>
      </c>
    </row>
    <row r="460" spans="1:6">
      <c r="A460" s="608" t="s">
        <v>3546</v>
      </c>
      <c r="B460" s="608" t="s">
        <v>3547</v>
      </c>
      <c r="C460" s="608" t="s">
        <v>700</v>
      </c>
      <c r="D460" s="608" t="s">
        <v>2210</v>
      </c>
      <c r="E460" s="608" t="s">
        <v>3548</v>
      </c>
      <c r="F460" s="608" t="s">
        <v>2210</v>
      </c>
    </row>
    <row r="461" spans="1:6">
      <c r="A461" s="608" t="s">
        <v>3549</v>
      </c>
      <c r="B461" s="608" t="s">
        <v>3550</v>
      </c>
      <c r="C461" s="608" t="s">
        <v>700</v>
      </c>
      <c r="D461" s="608" t="s">
        <v>2210</v>
      </c>
      <c r="E461" s="608" t="s">
        <v>3551</v>
      </c>
      <c r="F461" s="608" t="s">
        <v>2210</v>
      </c>
    </row>
    <row r="462" spans="1:6">
      <c r="A462" s="608" t="s">
        <v>3552</v>
      </c>
      <c r="B462" s="608" t="s">
        <v>3553</v>
      </c>
      <c r="C462" s="608" t="s">
        <v>700</v>
      </c>
      <c r="D462" s="608" t="s">
        <v>2210</v>
      </c>
      <c r="E462" s="608" t="s">
        <v>3554</v>
      </c>
      <c r="F462" s="608" t="s">
        <v>2210</v>
      </c>
    </row>
    <row r="463" spans="1:6">
      <c r="A463" s="608" t="s">
        <v>3555</v>
      </c>
      <c r="B463" s="608" t="s">
        <v>3556</v>
      </c>
      <c r="C463" s="608" t="s">
        <v>700</v>
      </c>
      <c r="D463" s="608" t="s">
        <v>2210</v>
      </c>
      <c r="E463" s="608" t="s">
        <v>3557</v>
      </c>
      <c r="F463" s="608" t="s">
        <v>2210</v>
      </c>
    </row>
    <row r="464" spans="1:6">
      <c r="A464" s="608" t="s">
        <v>3558</v>
      </c>
      <c r="B464" s="608" t="s">
        <v>3559</v>
      </c>
      <c r="C464" s="608" t="s">
        <v>700</v>
      </c>
      <c r="D464" s="608" t="s">
        <v>2210</v>
      </c>
      <c r="E464" s="608" t="s">
        <v>3560</v>
      </c>
      <c r="F464" s="608" t="s">
        <v>2210</v>
      </c>
    </row>
    <row r="465" spans="1:6">
      <c r="A465" s="608" t="s">
        <v>3561</v>
      </c>
      <c r="B465" s="608" t="s">
        <v>3562</v>
      </c>
      <c r="C465" s="608" t="s">
        <v>700</v>
      </c>
      <c r="D465" s="608" t="s">
        <v>2210</v>
      </c>
      <c r="E465" s="608" t="s">
        <v>3563</v>
      </c>
      <c r="F465" s="608" t="s">
        <v>2210</v>
      </c>
    </row>
    <row r="466" spans="1:6">
      <c r="A466" s="608" t="s">
        <v>3564</v>
      </c>
      <c r="B466" s="608" t="s">
        <v>3565</v>
      </c>
      <c r="C466" s="608" t="s">
        <v>700</v>
      </c>
      <c r="D466" s="608" t="s">
        <v>2210</v>
      </c>
      <c r="E466" s="608" t="s">
        <v>3566</v>
      </c>
      <c r="F466" s="608" t="s">
        <v>2210</v>
      </c>
    </row>
    <row r="467" spans="1:6">
      <c r="A467" s="608" t="s">
        <v>3567</v>
      </c>
      <c r="B467" s="608" t="s">
        <v>3568</v>
      </c>
      <c r="C467" s="608" t="s">
        <v>700</v>
      </c>
      <c r="D467" s="608" t="s">
        <v>2210</v>
      </c>
      <c r="E467" s="608" t="s">
        <v>3569</v>
      </c>
      <c r="F467" s="608" t="s">
        <v>2210</v>
      </c>
    </row>
    <row r="468" spans="1:6">
      <c r="A468" s="608" t="s">
        <v>3570</v>
      </c>
      <c r="B468" s="608" t="s">
        <v>3571</v>
      </c>
      <c r="C468" s="608" t="s">
        <v>700</v>
      </c>
      <c r="D468" s="608" t="s">
        <v>2210</v>
      </c>
      <c r="E468" s="608" t="s">
        <v>3572</v>
      </c>
      <c r="F468" s="608" t="s">
        <v>2210</v>
      </c>
    </row>
    <row r="469" spans="1:6">
      <c r="A469" s="608" t="s">
        <v>3573</v>
      </c>
      <c r="B469" s="608" t="s">
        <v>3574</v>
      </c>
      <c r="C469" s="608" t="s">
        <v>700</v>
      </c>
      <c r="D469" s="608" t="s">
        <v>2210</v>
      </c>
      <c r="E469" s="608" t="s">
        <v>3575</v>
      </c>
      <c r="F469" s="608" t="s">
        <v>2210</v>
      </c>
    </row>
    <row r="470" spans="1:6">
      <c r="A470" s="608" t="s">
        <v>3576</v>
      </c>
      <c r="B470" s="608" t="s">
        <v>3577</v>
      </c>
      <c r="C470" s="608" t="s">
        <v>700</v>
      </c>
      <c r="D470" s="608" t="s">
        <v>2210</v>
      </c>
      <c r="E470" s="608" t="s">
        <v>3578</v>
      </c>
      <c r="F470" s="608" t="s">
        <v>2210</v>
      </c>
    </row>
    <row r="471" spans="1:6">
      <c r="A471" s="608" t="s">
        <v>3579</v>
      </c>
      <c r="B471" s="608" t="s">
        <v>3580</v>
      </c>
      <c r="C471" s="608" t="s">
        <v>700</v>
      </c>
      <c r="D471" s="608" t="s">
        <v>2210</v>
      </c>
      <c r="E471" s="608" t="s">
        <v>3581</v>
      </c>
      <c r="F471" s="608" t="s">
        <v>2210</v>
      </c>
    </row>
    <row r="472" spans="1:6">
      <c r="A472" s="608" t="s">
        <v>3582</v>
      </c>
      <c r="B472" s="608" t="s">
        <v>3583</v>
      </c>
      <c r="C472" s="608" t="s">
        <v>700</v>
      </c>
      <c r="D472" s="608" t="s">
        <v>2210</v>
      </c>
      <c r="E472" s="608" t="s">
        <v>3584</v>
      </c>
      <c r="F472" s="608" t="s">
        <v>2210</v>
      </c>
    </row>
    <row r="473" spans="1:6">
      <c r="A473" s="608" t="s">
        <v>3585</v>
      </c>
      <c r="B473" s="608" t="s">
        <v>3586</v>
      </c>
      <c r="C473" s="608" t="s">
        <v>700</v>
      </c>
      <c r="D473" s="608" t="s">
        <v>2210</v>
      </c>
      <c r="E473" s="608" t="s">
        <v>3587</v>
      </c>
      <c r="F473" s="608" t="s">
        <v>2210</v>
      </c>
    </row>
    <row r="474" spans="1:6">
      <c r="A474" s="608" t="s">
        <v>3588</v>
      </c>
      <c r="B474" s="608" t="s">
        <v>3589</v>
      </c>
      <c r="C474" s="608" t="s">
        <v>700</v>
      </c>
      <c r="D474" s="608" t="s">
        <v>2210</v>
      </c>
      <c r="E474" s="608" t="s">
        <v>3590</v>
      </c>
      <c r="F474" s="608" t="s">
        <v>2210</v>
      </c>
    </row>
    <row r="475" spans="1:6">
      <c r="A475" s="608" t="s">
        <v>3591</v>
      </c>
      <c r="B475" s="608" t="s">
        <v>3592</v>
      </c>
      <c r="C475" s="608" t="s">
        <v>700</v>
      </c>
      <c r="D475" s="608" t="s">
        <v>2210</v>
      </c>
      <c r="E475" s="608" t="s">
        <v>1491</v>
      </c>
      <c r="F475" s="608" t="s">
        <v>2210</v>
      </c>
    </row>
    <row r="476" spans="1:6">
      <c r="A476" s="608" t="s">
        <v>3593</v>
      </c>
      <c r="B476" s="608" t="s">
        <v>3594</v>
      </c>
      <c r="C476" s="608" t="s">
        <v>700</v>
      </c>
      <c r="D476" s="608" t="s">
        <v>2210</v>
      </c>
      <c r="E476" s="608" t="s">
        <v>3595</v>
      </c>
      <c r="F476" s="608" t="s">
        <v>2210</v>
      </c>
    </row>
    <row r="477" spans="1:6">
      <c r="A477" s="608" t="s">
        <v>3596</v>
      </c>
      <c r="B477" s="608" t="s">
        <v>3597</v>
      </c>
      <c r="C477" s="608" t="s">
        <v>700</v>
      </c>
      <c r="D477" s="608" t="s">
        <v>2210</v>
      </c>
      <c r="E477" s="608" t="s">
        <v>3598</v>
      </c>
      <c r="F477" s="608" t="s">
        <v>2210</v>
      </c>
    </row>
    <row r="478" spans="1:6">
      <c r="A478" s="608" t="s">
        <v>3599</v>
      </c>
      <c r="B478" s="608" t="s">
        <v>3600</v>
      </c>
      <c r="C478" s="608" t="s">
        <v>700</v>
      </c>
      <c r="D478" s="608" t="s">
        <v>2210</v>
      </c>
      <c r="E478" s="608" t="s">
        <v>3601</v>
      </c>
      <c r="F478" s="608" t="s">
        <v>2210</v>
      </c>
    </row>
    <row r="479" spans="1:6">
      <c r="A479" s="608" t="s">
        <v>3602</v>
      </c>
      <c r="B479" s="608" t="s">
        <v>3603</v>
      </c>
      <c r="C479" s="608" t="s">
        <v>700</v>
      </c>
      <c r="D479" s="608" t="s">
        <v>2210</v>
      </c>
      <c r="E479" s="608" t="s">
        <v>3604</v>
      </c>
      <c r="F479" s="608" t="s">
        <v>2210</v>
      </c>
    </row>
    <row r="480" spans="1:6">
      <c r="A480" s="608" t="s">
        <v>3605</v>
      </c>
      <c r="B480" s="608" t="s">
        <v>3606</v>
      </c>
      <c r="C480" s="608" t="s">
        <v>700</v>
      </c>
      <c r="D480" s="608" t="s">
        <v>2210</v>
      </c>
      <c r="E480" s="608" t="s">
        <v>3607</v>
      </c>
      <c r="F480" s="608" t="s">
        <v>2210</v>
      </c>
    </row>
    <row r="481" spans="1:6">
      <c r="A481" s="608" t="s">
        <v>3608</v>
      </c>
      <c r="B481" s="608" t="s">
        <v>3609</v>
      </c>
      <c r="C481" s="608" t="s">
        <v>700</v>
      </c>
      <c r="D481" s="608" t="s">
        <v>2210</v>
      </c>
      <c r="E481" s="608" t="s">
        <v>3610</v>
      </c>
      <c r="F481" s="608" t="s">
        <v>2210</v>
      </c>
    </row>
    <row r="482" spans="1:6">
      <c r="A482" s="608" t="s">
        <v>3611</v>
      </c>
      <c r="B482" s="608" t="s">
        <v>3612</v>
      </c>
      <c r="C482" s="608" t="s">
        <v>700</v>
      </c>
      <c r="D482" s="608" t="s">
        <v>2210</v>
      </c>
      <c r="E482" s="608" t="s">
        <v>3613</v>
      </c>
      <c r="F482" s="608" t="s">
        <v>2210</v>
      </c>
    </row>
    <row r="483" spans="1:6">
      <c r="A483" s="608" t="s">
        <v>3611</v>
      </c>
      <c r="B483" s="608" t="s">
        <v>3614</v>
      </c>
      <c r="C483" s="608" t="s">
        <v>700</v>
      </c>
      <c r="D483" s="608" t="s">
        <v>2210</v>
      </c>
      <c r="E483" s="608" t="s">
        <v>3615</v>
      </c>
      <c r="F483" s="608" t="s">
        <v>2210</v>
      </c>
    </row>
    <row r="484" spans="1:6">
      <c r="A484" s="608" t="s">
        <v>3616</v>
      </c>
      <c r="B484" s="608" t="s">
        <v>3617</v>
      </c>
      <c r="C484" s="608" t="s">
        <v>700</v>
      </c>
      <c r="D484" s="608" t="s">
        <v>2210</v>
      </c>
      <c r="E484" s="608" t="s">
        <v>3618</v>
      </c>
      <c r="F484" s="608" t="s">
        <v>2210</v>
      </c>
    </row>
    <row r="485" spans="1:6">
      <c r="A485" s="608" t="s">
        <v>3619</v>
      </c>
      <c r="B485" s="608" t="s">
        <v>3620</v>
      </c>
      <c r="C485" s="608" t="s">
        <v>700</v>
      </c>
      <c r="D485" s="608" t="s">
        <v>2210</v>
      </c>
      <c r="E485" s="608" t="s">
        <v>3621</v>
      </c>
      <c r="F485" s="608" t="s">
        <v>2210</v>
      </c>
    </row>
    <row r="486" spans="1:6">
      <c r="A486" s="608" t="s">
        <v>3622</v>
      </c>
      <c r="B486" s="608" t="s">
        <v>3623</v>
      </c>
      <c r="C486" s="608" t="s">
        <v>700</v>
      </c>
      <c r="D486" s="608" t="s">
        <v>2210</v>
      </c>
      <c r="E486" s="608" t="s">
        <v>3624</v>
      </c>
      <c r="F486" s="608" t="s">
        <v>2210</v>
      </c>
    </row>
    <row r="487" spans="1:6">
      <c r="A487" s="608" t="s">
        <v>3625</v>
      </c>
      <c r="B487" s="608" t="s">
        <v>3626</v>
      </c>
      <c r="C487" s="608" t="s">
        <v>700</v>
      </c>
      <c r="D487" s="608" t="s">
        <v>2210</v>
      </c>
      <c r="E487" s="608" t="s">
        <v>3627</v>
      </c>
      <c r="F487" s="608" t="s">
        <v>2210</v>
      </c>
    </row>
    <row r="488" spans="1:6">
      <c r="A488" s="608" t="s">
        <v>3628</v>
      </c>
      <c r="B488" s="608" t="s">
        <v>3629</v>
      </c>
      <c r="C488" s="608" t="s">
        <v>700</v>
      </c>
      <c r="D488" s="608" t="s">
        <v>2210</v>
      </c>
      <c r="E488" s="608" t="s">
        <v>3630</v>
      </c>
      <c r="F488" s="608" t="s">
        <v>2210</v>
      </c>
    </row>
    <row r="489" spans="1:6">
      <c r="A489" s="608" t="s">
        <v>3631</v>
      </c>
      <c r="B489" s="608" t="s">
        <v>3632</v>
      </c>
      <c r="C489" s="608" t="s">
        <v>700</v>
      </c>
      <c r="D489" s="608" t="s">
        <v>2210</v>
      </c>
      <c r="E489" s="608" t="s">
        <v>3633</v>
      </c>
      <c r="F489" s="608" t="s">
        <v>2210</v>
      </c>
    </row>
    <row r="490" spans="1:6">
      <c r="A490" s="608" t="s">
        <v>3634</v>
      </c>
      <c r="B490" s="608" t="s">
        <v>3635</v>
      </c>
      <c r="C490" s="608" t="s">
        <v>700</v>
      </c>
      <c r="D490" s="608" t="s">
        <v>2210</v>
      </c>
      <c r="E490" s="608" t="s">
        <v>3636</v>
      </c>
      <c r="F490" s="608" t="s">
        <v>2210</v>
      </c>
    </row>
    <row r="491" spans="1:6">
      <c r="A491" s="608" t="s">
        <v>3637</v>
      </c>
      <c r="B491" s="608" t="s">
        <v>3638</v>
      </c>
      <c r="C491" s="608" t="s">
        <v>700</v>
      </c>
      <c r="D491" s="608" t="s">
        <v>2210</v>
      </c>
      <c r="E491" s="608" t="s">
        <v>3639</v>
      </c>
      <c r="F491" s="608" t="s">
        <v>2210</v>
      </c>
    </row>
    <row r="492" spans="1:6">
      <c r="A492" s="608" t="s">
        <v>3640</v>
      </c>
      <c r="B492" s="608" t="s">
        <v>3641</v>
      </c>
      <c r="C492" s="608" t="s">
        <v>700</v>
      </c>
      <c r="D492" s="608" t="s">
        <v>2210</v>
      </c>
      <c r="E492" s="608" t="s">
        <v>3642</v>
      </c>
      <c r="F492" s="608" t="s">
        <v>2210</v>
      </c>
    </row>
    <row r="493" spans="1:6">
      <c r="A493" s="608" t="s">
        <v>3643</v>
      </c>
      <c r="B493" s="608" t="s">
        <v>3644</v>
      </c>
      <c r="C493" s="608" t="s">
        <v>700</v>
      </c>
      <c r="D493" s="608" t="s">
        <v>2210</v>
      </c>
      <c r="E493" s="608" t="s">
        <v>3645</v>
      </c>
      <c r="F493" s="608" t="s">
        <v>2210</v>
      </c>
    </row>
    <row r="494" spans="1:6">
      <c r="A494" s="608" t="s">
        <v>3646</v>
      </c>
      <c r="B494" s="608" t="s">
        <v>3647</v>
      </c>
      <c r="C494" s="608" t="s">
        <v>700</v>
      </c>
      <c r="D494" s="608" t="s">
        <v>2210</v>
      </c>
      <c r="E494" s="608" t="s">
        <v>3648</v>
      </c>
      <c r="F494" s="608" t="s">
        <v>2210</v>
      </c>
    </row>
    <row r="495" spans="1:6">
      <c r="A495" s="608" t="s">
        <v>3649</v>
      </c>
      <c r="B495" s="608" t="s">
        <v>3650</v>
      </c>
      <c r="C495" s="608" t="s">
        <v>700</v>
      </c>
      <c r="D495" s="608" t="s">
        <v>2210</v>
      </c>
      <c r="E495" s="608" t="s">
        <v>3651</v>
      </c>
      <c r="F495" s="608" t="s">
        <v>2210</v>
      </c>
    </row>
    <row r="496" spans="1:6">
      <c r="A496" s="608" t="s">
        <v>2676</v>
      </c>
      <c r="B496" s="608" t="s">
        <v>3652</v>
      </c>
      <c r="C496" s="608" t="s">
        <v>700</v>
      </c>
      <c r="D496" s="608" t="s">
        <v>2210</v>
      </c>
      <c r="E496" s="608" t="s">
        <v>3653</v>
      </c>
      <c r="F496" s="608" t="s">
        <v>2210</v>
      </c>
    </row>
    <row r="497" spans="1:6">
      <c r="A497" s="608" t="s">
        <v>3654</v>
      </c>
      <c r="B497" s="608" t="s">
        <v>3655</v>
      </c>
      <c r="C497" s="608" t="s">
        <v>700</v>
      </c>
      <c r="D497" s="608" t="s">
        <v>2210</v>
      </c>
      <c r="E497" s="608" t="s">
        <v>3656</v>
      </c>
      <c r="F497" s="608" t="s">
        <v>2210</v>
      </c>
    </row>
    <row r="498" spans="1:6">
      <c r="A498" s="608" t="s">
        <v>3657</v>
      </c>
      <c r="B498" s="608" t="s">
        <v>3658</v>
      </c>
      <c r="C498" s="608" t="s">
        <v>700</v>
      </c>
      <c r="D498" s="608" t="s">
        <v>2210</v>
      </c>
      <c r="E498" s="608" t="s">
        <v>3659</v>
      </c>
      <c r="F498" s="608" t="s">
        <v>2210</v>
      </c>
    </row>
    <row r="499" spans="1:6">
      <c r="A499" s="608" t="s">
        <v>3660</v>
      </c>
      <c r="B499" s="608" t="s">
        <v>3661</v>
      </c>
      <c r="C499" s="608" t="s">
        <v>700</v>
      </c>
      <c r="D499" s="608" t="s">
        <v>2210</v>
      </c>
      <c r="E499" s="608" t="s">
        <v>3662</v>
      </c>
      <c r="F499" s="608" t="s">
        <v>2210</v>
      </c>
    </row>
    <row r="500" spans="1:6">
      <c r="A500" s="608" t="s">
        <v>3663</v>
      </c>
      <c r="B500" s="608" t="s">
        <v>3664</v>
      </c>
      <c r="C500" s="608" t="s">
        <v>700</v>
      </c>
      <c r="D500" s="608" t="s">
        <v>2210</v>
      </c>
      <c r="E500" s="608" t="s">
        <v>3665</v>
      </c>
      <c r="F500" s="608" t="s">
        <v>2210</v>
      </c>
    </row>
    <row r="501" spans="1:6">
      <c r="A501" s="608" t="s">
        <v>3666</v>
      </c>
      <c r="B501" s="608" t="s">
        <v>3667</v>
      </c>
      <c r="C501" s="608" t="s">
        <v>700</v>
      </c>
      <c r="D501" s="608" t="s">
        <v>2210</v>
      </c>
      <c r="E501" s="608" t="s">
        <v>3668</v>
      </c>
      <c r="F501" s="608" t="s">
        <v>2210</v>
      </c>
    </row>
    <row r="502" spans="1:6">
      <c r="A502" s="608" t="s">
        <v>2421</v>
      </c>
      <c r="B502" s="608" t="s">
        <v>3669</v>
      </c>
      <c r="C502" s="608" t="s">
        <v>700</v>
      </c>
      <c r="D502" s="608" t="s">
        <v>2210</v>
      </c>
      <c r="E502" s="608" t="s">
        <v>3670</v>
      </c>
      <c r="F502" s="608" t="s">
        <v>2210</v>
      </c>
    </row>
    <row r="503" spans="1:6">
      <c r="A503" s="608" t="s">
        <v>3671</v>
      </c>
      <c r="B503" s="608" t="s">
        <v>3672</v>
      </c>
      <c r="C503" s="608" t="s">
        <v>700</v>
      </c>
      <c r="D503" s="608" t="s">
        <v>2210</v>
      </c>
      <c r="E503" s="608" t="s">
        <v>1503</v>
      </c>
      <c r="F503" s="608" t="s">
        <v>2210</v>
      </c>
    </row>
    <row r="504" spans="1:6">
      <c r="A504" s="608" t="s">
        <v>3673</v>
      </c>
      <c r="B504" s="608" t="s">
        <v>3674</v>
      </c>
      <c r="C504" s="608" t="s">
        <v>700</v>
      </c>
      <c r="D504" s="608" t="s">
        <v>2210</v>
      </c>
      <c r="E504" s="608" t="s">
        <v>3675</v>
      </c>
      <c r="F504" s="608" t="s">
        <v>2210</v>
      </c>
    </row>
    <row r="505" spans="1:6">
      <c r="A505" s="608" t="s">
        <v>3676</v>
      </c>
      <c r="B505" s="608" t="s">
        <v>3677</v>
      </c>
      <c r="C505" s="608" t="s">
        <v>700</v>
      </c>
      <c r="D505" s="608" t="s">
        <v>2210</v>
      </c>
      <c r="E505" s="608" t="s">
        <v>3678</v>
      </c>
      <c r="F505" s="608" t="s">
        <v>2210</v>
      </c>
    </row>
    <row r="506" spans="1:6">
      <c r="A506" s="608" t="s">
        <v>3679</v>
      </c>
      <c r="B506" s="608" t="s">
        <v>3680</v>
      </c>
      <c r="C506" s="608" t="s">
        <v>700</v>
      </c>
      <c r="D506" s="608" t="s">
        <v>2210</v>
      </c>
      <c r="E506" s="608" t="s">
        <v>3681</v>
      </c>
      <c r="F506" s="608" t="s">
        <v>2210</v>
      </c>
    </row>
    <row r="507" spans="1:6">
      <c r="A507" s="608" t="s">
        <v>3682</v>
      </c>
      <c r="B507" s="608" t="s">
        <v>3683</v>
      </c>
      <c r="C507" s="608" t="s">
        <v>700</v>
      </c>
      <c r="D507" s="608" t="s">
        <v>2210</v>
      </c>
      <c r="E507" s="608" t="s">
        <v>3684</v>
      </c>
      <c r="F507" s="608" t="s">
        <v>2210</v>
      </c>
    </row>
    <row r="508" spans="1:6">
      <c r="A508" s="608" t="s">
        <v>3685</v>
      </c>
      <c r="B508" s="608" t="s">
        <v>3686</v>
      </c>
      <c r="C508" s="608" t="s">
        <v>700</v>
      </c>
      <c r="D508" s="608" t="s">
        <v>2210</v>
      </c>
      <c r="E508" s="608" t="s">
        <v>3687</v>
      </c>
      <c r="F508" s="608" t="s">
        <v>2210</v>
      </c>
    </row>
    <row r="509" spans="1:6">
      <c r="A509" s="608" t="s">
        <v>3688</v>
      </c>
      <c r="B509" s="608" t="s">
        <v>3689</v>
      </c>
      <c r="C509" s="608" t="s">
        <v>700</v>
      </c>
      <c r="D509" s="608" t="s">
        <v>2210</v>
      </c>
      <c r="E509" s="608" t="s">
        <v>3690</v>
      </c>
      <c r="F509" s="608" t="s">
        <v>2210</v>
      </c>
    </row>
    <row r="510" spans="1:6">
      <c r="A510" s="608" t="s">
        <v>3691</v>
      </c>
      <c r="B510" s="608" t="s">
        <v>3692</v>
      </c>
      <c r="C510" s="608" t="s">
        <v>700</v>
      </c>
      <c r="D510" s="608" t="s">
        <v>2210</v>
      </c>
      <c r="E510" s="608" t="s">
        <v>3693</v>
      </c>
      <c r="F510" s="608" t="s">
        <v>2210</v>
      </c>
    </row>
    <row r="511" spans="1:6">
      <c r="A511" s="608" t="s">
        <v>3694</v>
      </c>
      <c r="B511" s="608" t="s">
        <v>3695</v>
      </c>
      <c r="C511" s="608" t="s">
        <v>700</v>
      </c>
      <c r="D511" s="608" t="s">
        <v>2210</v>
      </c>
      <c r="E511" s="608" t="s">
        <v>3696</v>
      </c>
      <c r="F511" s="608" t="s">
        <v>2210</v>
      </c>
    </row>
    <row r="512" spans="1:6">
      <c r="A512" s="608" t="s">
        <v>3697</v>
      </c>
      <c r="B512" s="608" t="s">
        <v>3698</v>
      </c>
      <c r="C512" s="608" t="s">
        <v>700</v>
      </c>
      <c r="D512" s="608" t="s">
        <v>2210</v>
      </c>
      <c r="E512" s="608" t="s">
        <v>3699</v>
      </c>
      <c r="F512" s="608" t="s">
        <v>2210</v>
      </c>
    </row>
    <row r="513" spans="1:6">
      <c r="A513" s="608" t="s">
        <v>3700</v>
      </c>
      <c r="B513" s="608" t="s">
        <v>3701</v>
      </c>
      <c r="C513" s="608" t="s">
        <v>700</v>
      </c>
      <c r="D513" s="608" t="s">
        <v>2210</v>
      </c>
      <c r="E513" s="608" t="s">
        <v>3702</v>
      </c>
      <c r="F513" s="608" t="s">
        <v>2210</v>
      </c>
    </row>
    <row r="514" spans="1:6">
      <c r="A514" s="608" t="s">
        <v>3703</v>
      </c>
      <c r="B514" s="608" t="s">
        <v>3704</v>
      </c>
      <c r="C514" s="608" t="s">
        <v>700</v>
      </c>
      <c r="D514" s="608" t="s">
        <v>2210</v>
      </c>
      <c r="E514" s="608" t="s">
        <v>3705</v>
      </c>
      <c r="F514" s="608" t="s">
        <v>2210</v>
      </c>
    </row>
    <row r="515" spans="1:6">
      <c r="A515" s="608" t="s">
        <v>3706</v>
      </c>
      <c r="B515" s="608" t="s">
        <v>3707</v>
      </c>
      <c r="C515" s="608" t="s">
        <v>700</v>
      </c>
      <c r="D515" s="608" t="s">
        <v>2210</v>
      </c>
      <c r="E515" s="608" t="s">
        <v>3708</v>
      </c>
      <c r="F515" s="608" t="s">
        <v>2210</v>
      </c>
    </row>
    <row r="516" spans="1:6">
      <c r="A516" s="608" t="s">
        <v>3709</v>
      </c>
      <c r="B516" s="608" t="s">
        <v>3710</v>
      </c>
      <c r="C516" s="608" t="s">
        <v>700</v>
      </c>
      <c r="D516" s="608" t="s">
        <v>2210</v>
      </c>
      <c r="E516" s="608" t="s">
        <v>3711</v>
      </c>
      <c r="F516" s="608" t="s">
        <v>2210</v>
      </c>
    </row>
    <row r="517" spans="1:6">
      <c r="A517" s="608" t="s">
        <v>3712</v>
      </c>
      <c r="B517" s="608" t="s">
        <v>3713</v>
      </c>
      <c r="C517" s="608" t="s">
        <v>700</v>
      </c>
      <c r="D517" s="608" t="s">
        <v>2210</v>
      </c>
      <c r="E517" s="608" t="s">
        <v>3714</v>
      </c>
      <c r="F517" s="608" t="s">
        <v>2210</v>
      </c>
    </row>
    <row r="518" spans="1:6">
      <c r="A518" s="608" t="s">
        <v>3715</v>
      </c>
      <c r="B518" s="608" t="s">
        <v>3716</v>
      </c>
      <c r="C518" s="608" t="s">
        <v>700</v>
      </c>
      <c r="D518" s="608" t="s">
        <v>2210</v>
      </c>
      <c r="E518" s="608" t="s">
        <v>3717</v>
      </c>
      <c r="F518" s="608" t="s">
        <v>2210</v>
      </c>
    </row>
    <row r="519" spans="1:6">
      <c r="A519" s="608" t="s">
        <v>3718</v>
      </c>
      <c r="B519" s="608" t="s">
        <v>3719</v>
      </c>
      <c r="C519" s="608" t="s">
        <v>700</v>
      </c>
      <c r="D519" s="608" t="s">
        <v>2210</v>
      </c>
      <c r="E519" s="608" t="s">
        <v>3720</v>
      </c>
      <c r="F519" s="608" t="s">
        <v>2210</v>
      </c>
    </row>
    <row r="520" spans="1:6">
      <c r="A520" s="608" t="s">
        <v>3721</v>
      </c>
      <c r="B520" s="608" t="s">
        <v>3722</v>
      </c>
      <c r="C520" s="608" t="s">
        <v>700</v>
      </c>
      <c r="D520" s="608" t="s">
        <v>2210</v>
      </c>
      <c r="E520" s="608" t="s">
        <v>3723</v>
      </c>
      <c r="F520" s="608" t="s">
        <v>2210</v>
      </c>
    </row>
    <row r="521" spans="1:6">
      <c r="A521" s="608" t="s">
        <v>3724</v>
      </c>
      <c r="B521" s="608" t="s">
        <v>3725</v>
      </c>
      <c r="C521" s="608" t="s">
        <v>700</v>
      </c>
      <c r="D521" s="608" t="s">
        <v>2210</v>
      </c>
      <c r="E521" s="608" t="s">
        <v>3726</v>
      </c>
      <c r="F521" s="608" t="s">
        <v>2210</v>
      </c>
    </row>
    <row r="522" spans="1:6">
      <c r="A522" s="608" t="s">
        <v>3727</v>
      </c>
      <c r="B522" s="608" t="s">
        <v>3728</v>
      </c>
      <c r="C522" s="608" t="s">
        <v>700</v>
      </c>
      <c r="D522" s="608" t="s">
        <v>2210</v>
      </c>
      <c r="E522" s="608" t="s">
        <v>3729</v>
      </c>
      <c r="F522" s="608" t="s">
        <v>2210</v>
      </c>
    </row>
    <row r="523" spans="1:6">
      <c r="A523" s="608" t="s">
        <v>3730</v>
      </c>
      <c r="B523" s="608" t="s">
        <v>3731</v>
      </c>
      <c r="C523" s="608" t="s">
        <v>700</v>
      </c>
      <c r="D523" s="608" t="s">
        <v>2210</v>
      </c>
      <c r="E523" s="608" t="s">
        <v>3732</v>
      </c>
      <c r="F523" s="608" t="s">
        <v>2210</v>
      </c>
    </row>
    <row r="524" spans="1:6">
      <c r="A524" s="608" t="s">
        <v>3733</v>
      </c>
      <c r="B524" s="608" t="s">
        <v>3734</v>
      </c>
      <c r="C524" s="608" t="s">
        <v>700</v>
      </c>
      <c r="D524" s="608" t="s">
        <v>2210</v>
      </c>
      <c r="E524" s="608" t="s">
        <v>1488</v>
      </c>
      <c r="F524" s="608" t="s">
        <v>2210</v>
      </c>
    </row>
    <row r="525" spans="1:6">
      <c r="A525" s="608" t="s">
        <v>3735</v>
      </c>
      <c r="B525" s="608" t="s">
        <v>3736</v>
      </c>
      <c r="C525" s="608" t="s">
        <v>700</v>
      </c>
      <c r="D525" s="608" t="s">
        <v>2210</v>
      </c>
      <c r="E525" s="608" t="s">
        <v>3737</v>
      </c>
      <c r="F525" s="608" t="s">
        <v>2210</v>
      </c>
    </row>
    <row r="526" spans="1:6">
      <c r="A526" s="608" t="s">
        <v>3738</v>
      </c>
      <c r="B526" s="608" t="s">
        <v>3739</v>
      </c>
      <c r="C526" s="608" t="s">
        <v>700</v>
      </c>
      <c r="D526" s="608" t="s">
        <v>2210</v>
      </c>
      <c r="E526" s="608" t="s">
        <v>3740</v>
      </c>
      <c r="F526" s="608" t="s">
        <v>2210</v>
      </c>
    </row>
    <row r="527" spans="1:6">
      <c r="A527" s="608" t="s">
        <v>3741</v>
      </c>
      <c r="B527" s="608" t="s">
        <v>3742</v>
      </c>
      <c r="C527" s="608" t="s">
        <v>700</v>
      </c>
      <c r="D527" s="608" t="s">
        <v>2210</v>
      </c>
      <c r="E527" s="608" t="s">
        <v>3743</v>
      </c>
      <c r="F527" s="608" t="s">
        <v>2210</v>
      </c>
    </row>
    <row r="528" spans="1:6">
      <c r="A528" s="608" t="s">
        <v>3744</v>
      </c>
      <c r="B528" s="608" t="s">
        <v>3745</v>
      </c>
      <c r="C528" s="608" t="s">
        <v>700</v>
      </c>
      <c r="D528" s="608" t="s">
        <v>2210</v>
      </c>
      <c r="E528" s="608" t="s">
        <v>3746</v>
      </c>
      <c r="F528" s="608" t="s">
        <v>2210</v>
      </c>
    </row>
    <row r="529" spans="1:6">
      <c r="A529" s="608" t="s">
        <v>3747</v>
      </c>
      <c r="B529" s="608" t="s">
        <v>3748</v>
      </c>
      <c r="C529" s="608" t="s">
        <v>700</v>
      </c>
      <c r="D529" s="608" t="s">
        <v>2210</v>
      </c>
      <c r="E529" s="608" t="s">
        <v>3749</v>
      </c>
      <c r="F529" s="608" t="s">
        <v>2210</v>
      </c>
    </row>
    <row r="530" spans="1:6">
      <c r="A530" s="608" t="s">
        <v>3750</v>
      </c>
      <c r="B530" s="608" t="s">
        <v>3751</v>
      </c>
      <c r="C530" s="608" t="s">
        <v>700</v>
      </c>
      <c r="D530" s="608" t="s">
        <v>2210</v>
      </c>
      <c r="E530" s="608" t="s">
        <v>3752</v>
      </c>
      <c r="F530" s="608" t="s">
        <v>2210</v>
      </c>
    </row>
    <row r="531" spans="1:6">
      <c r="A531" s="608" t="s">
        <v>3753</v>
      </c>
      <c r="B531" s="608" t="s">
        <v>3754</v>
      </c>
      <c r="C531" s="608" t="s">
        <v>700</v>
      </c>
      <c r="D531" s="608" t="s">
        <v>2210</v>
      </c>
      <c r="E531" s="608" t="s">
        <v>3755</v>
      </c>
      <c r="F531" s="608" t="s">
        <v>2210</v>
      </c>
    </row>
    <row r="532" spans="1:6">
      <c r="A532" s="608" t="s">
        <v>3756</v>
      </c>
      <c r="B532" s="608" t="s">
        <v>3757</v>
      </c>
      <c r="C532" s="608" t="s">
        <v>700</v>
      </c>
      <c r="D532" s="608" t="s">
        <v>2210</v>
      </c>
      <c r="E532" s="608" t="s">
        <v>3758</v>
      </c>
      <c r="F532" s="608" t="s">
        <v>2210</v>
      </c>
    </row>
    <row r="533" spans="1:6">
      <c r="A533" s="608" t="s">
        <v>3759</v>
      </c>
      <c r="B533" s="608" t="s">
        <v>3760</v>
      </c>
      <c r="C533" s="608" t="s">
        <v>700</v>
      </c>
      <c r="D533" s="608" t="s">
        <v>2210</v>
      </c>
      <c r="E533" s="608" t="s">
        <v>3761</v>
      </c>
      <c r="F533" s="608" t="s">
        <v>2210</v>
      </c>
    </row>
    <row r="534" spans="1:6">
      <c r="A534" s="608" t="s">
        <v>3762</v>
      </c>
      <c r="B534" s="608" t="s">
        <v>3763</v>
      </c>
      <c r="C534" s="608" t="s">
        <v>700</v>
      </c>
      <c r="D534" s="608" t="s">
        <v>2210</v>
      </c>
      <c r="E534" s="608" t="s">
        <v>3764</v>
      </c>
      <c r="F534" s="608" t="s">
        <v>2210</v>
      </c>
    </row>
    <row r="535" spans="1:6">
      <c r="A535" s="608" t="s">
        <v>3765</v>
      </c>
      <c r="B535" s="608" t="s">
        <v>3766</v>
      </c>
      <c r="C535" s="608" t="s">
        <v>700</v>
      </c>
      <c r="D535" s="608" t="s">
        <v>2210</v>
      </c>
      <c r="E535" s="608" t="s">
        <v>3767</v>
      </c>
      <c r="F535" s="608" t="s">
        <v>2210</v>
      </c>
    </row>
    <row r="536" spans="1:6">
      <c r="A536" s="608" t="s">
        <v>3768</v>
      </c>
      <c r="B536" s="608" t="s">
        <v>3769</v>
      </c>
      <c r="C536" s="608" t="s">
        <v>700</v>
      </c>
      <c r="D536" s="608" t="s">
        <v>2210</v>
      </c>
      <c r="E536" s="608" t="s">
        <v>3770</v>
      </c>
      <c r="F536" s="608" t="s">
        <v>2210</v>
      </c>
    </row>
    <row r="537" spans="1:6">
      <c r="A537" s="608" t="s">
        <v>3771</v>
      </c>
      <c r="B537" s="608" t="s">
        <v>3772</v>
      </c>
      <c r="C537" s="608" t="s">
        <v>700</v>
      </c>
      <c r="D537" s="608" t="s">
        <v>2210</v>
      </c>
      <c r="E537" s="608" t="s">
        <v>3773</v>
      </c>
      <c r="F537" s="608" t="s">
        <v>2210</v>
      </c>
    </row>
    <row r="538" spans="1:6">
      <c r="A538" s="608" t="s">
        <v>3774</v>
      </c>
      <c r="B538" s="608" t="s">
        <v>3775</v>
      </c>
      <c r="C538" s="608" t="s">
        <v>700</v>
      </c>
      <c r="D538" s="608" t="s">
        <v>2210</v>
      </c>
      <c r="E538" s="608" t="s">
        <v>3776</v>
      </c>
      <c r="F538" s="608" t="s">
        <v>2210</v>
      </c>
    </row>
    <row r="539" spans="1:6">
      <c r="A539" s="608" t="s">
        <v>3777</v>
      </c>
      <c r="B539" s="608" t="s">
        <v>3778</v>
      </c>
      <c r="C539" s="608" t="s">
        <v>700</v>
      </c>
      <c r="D539" s="608" t="s">
        <v>2210</v>
      </c>
      <c r="E539" s="608" t="s">
        <v>1512</v>
      </c>
      <c r="F539" s="608" t="s">
        <v>2210</v>
      </c>
    </row>
    <row r="540" spans="1:6">
      <c r="A540" s="608" t="s">
        <v>3779</v>
      </c>
      <c r="B540" s="608" t="s">
        <v>3780</v>
      </c>
      <c r="C540" s="608" t="s">
        <v>700</v>
      </c>
      <c r="D540" s="608" t="s">
        <v>2210</v>
      </c>
      <c r="E540" s="608" t="s">
        <v>3781</v>
      </c>
      <c r="F540" s="608" t="s">
        <v>2210</v>
      </c>
    </row>
    <row r="541" spans="1:6">
      <c r="A541" s="608" t="s">
        <v>3782</v>
      </c>
      <c r="B541" s="608" t="s">
        <v>3783</v>
      </c>
      <c r="C541" s="608" t="s">
        <v>700</v>
      </c>
      <c r="D541" s="608" t="s">
        <v>2210</v>
      </c>
      <c r="E541" s="608" t="s">
        <v>3784</v>
      </c>
      <c r="F541" s="608" t="s">
        <v>2210</v>
      </c>
    </row>
    <row r="542" spans="1:6">
      <c r="A542" s="608" t="s">
        <v>3785</v>
      </c>
      <c r="B542" s="608" t="s">
        <v>3786</v>
      </c>
      <c r="C542" s="608" t="s">
        <v>700</v>
      </c>
      <c r="D542" s="608" t="s">
        <v>2210</v>
      </c>
      <c r="E542" s="608" t="s">
        <v>3787</v>
      </c>
      <c r="F542" s="608" t="s">
        <v>2210</v>
      </c>
    </row>
    <row r="543" spans="1:6">
      <c r="A543" s="608" t="s">
        <v>3788</v>
      </c>
      <c r="B543" s="608" t="s">
        <v>3789</v>
      </c>
      <c r="C543" s="608" t="s">
        <v>700</v>
      </c>
      <c r="D543" s="608" t="s">
        <v>2210</v>
      </c>
      <c r="E543" s="608" t="s">
        <v>3790</v>
      </c>
      <c r="F543" s="608" t="s">
        <v>2210</v>
      </c>
    </row>
    <row r="544" spans="1:6">
      <c r="A544" s="608" t="s">
        <v>3791</v>
      </c>
      <c r="B544" s="608" t="s">
        <v>3792</v>
      </c>
      <c r="C544" s="608" t="s">
        <v>700</v>
      </c>
      <c r="D544" s="608" t="s">
        <v>2210</v>
      </c>
      <c r="E544" s="608" t="s">
        <v>3793</v>
      </c>
      <c r="F544" s="608" t="s">
        <v>2210</v>
      </c>
    </row>
    <row r="545" spans="1:6">
      <c r="A545" s="608" t="s">
        <v>3794</v>
      </c>
      <c r="B545" s="608" t="s">
        <v>3795</v>
      </c>
      <c r="C545" s="608" t="s">
        <v>700</v>
      </c>
      <c r="D545" s="608" t="s">
        <v>2210</v>
      </c>
      <c r="E545" s="608" t="s">
        <v>3796</v>
      </c>
      <c r="F545" s="608" t="s">
        <v>2210</v>
      </c>
    </row>
    <row r="546" spans="1:6">
      <c r="A546" s="608" t="s">
        <v>3797</v>
      </c>
      <c r="B546" s="608" t="s">
        <v>3798</v>
      </c>
      <c r="C546" s="608" t="s">
        <v>700</v>
      </c>
      <c r="D546" s="608" t="s">
        <v>2210</v>
      </c>
      <c r="E546" s="608" t="s">
        <v>3799</v>
      </c>
      <c r="F546" s="608" t="s">
        <v>2210</v>
      </c>
    </row>
    <row r="547" spans="1:6">
      <c r="A547" s="608" t="s">
        <v>3800</v>
      </c>
      <c r="B547" s="608" t="s">
        <v>3801</v>
      </c>
      <c r="C547" s="608" t="s">
        <v>700</v>
      </c>
      <c r="D547" s="608" t="s">
        <v>2210</v>
      </c>
      <c r="E547" s="608" t="s">
        <v>3802</v>
      </c>
      <c r="F547" s="608" t="s">
        <v>2210</v>
      </c>
    </row>
    <row r="548" spans="1:6">
      <c r="A548" s="608" t="s">
        <v>3246</v>
      </c>
      <c r="B548" s="608" t="s">
        <v>3803</v>
      </c>
      <c r="C548" s="608" t="s">
        <v>700</v>
      </c>
      <c r="D548" s="608" t="s">
        <v>2210</v>
      </c>
      <c r="E548" s="608" t="s">
        <v>3804</v>
      </c>
      <c r="F548" s="608" t="s">
        <v>2210</v>
      </c>
    </row>
    <row r="549" spans="1:6">
      <c r="A549" s="608" t="s">
        <v>3805</v>
      </c>
      <c r="B549" s="608" t="s">
        <v>3806</v>
      </c>
      <c r="C549" s="608" t="s">
        <v>700</v>
      </c>
      <c r="D549" s="608" t="s">
        <v>2210</v>
      </c>
      <c r="E549" s="608" t="s">
        <v>3807</v>
      </c>
      <c r="F549" s="608" t="s">
        <v>2210</v>
      </c>
    </row>
    <row r="550" spans="1:6">
      <c r="A550" s="608" t="s">
        <v>3808</v>
      </c>
      <c r="B550" s="608" t="s">
        <v>3809</v>
      </c>
      <c r="C550" s="608" t="s">
        <v>700</v>
      </c>
      <c r="D550" s="608" t="s">
        <v>2210</v>
      </c>
      <c r="E550" s="608" t="s">
        <v>3810</v>
      </c>
      <c r="F550" s="608" t="s">
        <v>2210</v>
      </c>
    </row>
    <row r="551" spans="1:6">
      <c r="A551" s="608" t="s">
        <v>3811</v>
      </c>
      <c r="B551" s="608" t="s">
        <v>3812</v>
      </c>
      <c r="C551" s="608" t="s">
        <v>700</v>
      </c>
      <c r="D551" s="608" t="s">
        <v>2210</v>
      </c>
      <c r="E551" s="608" t="s">
        <v>3813</v>
      </c>
      <c r="F551" s="608" t="s">
        <v>2210</v>
      </c>
    </row>
    <row r="552" spans="1:6">
      <c r="A552" s="608" t="s">
        <v>3814</v>
      </c>
      <c r="B552" s="608" t="s">
        <v>3815</v>
      </c>
      <c r="C552" s="608" t="s">
        <v>700</v>
      </c>
      <c r="D552" s="608" t="s">
        <v>2210</v>
      </c>
      <c r="E552" s="608" t="s">
        <v>3816</v>
      </c>
      <c r="F552" s="608" t="s">
        <v>2210</v>
      </c>
    </row>
    <row r="553" spans="1:6">
      <c r="A553" s="608" t="s">
        <v>3817</v>
      </c>
      <c r="B553" s="608" t="s">
        <v>3818</v>
      </c>
      <c r="C553" s="608" t="s">
        <v>700</v>
      </c>
      <c r="D553" s="608" t="s">
        <v>2210</v>
      </c>
      <c r="E553" s="608" t="s">
        <v>3819</v>
      </c>
      <c r="F553" s="608" t="s">
        <v>2210</v>
      </c>
    </row>
    <row r="554" spans="1:6">
      <c r="A554" s="608" t="s">
        <v>3820</v>
      </c>
      <c r="B554" s="608" t="s">
        <v>3821</v>
      </c>
      <c r="C554" s="608" t="s">
        <v>700</v>
      </c>
      <c r="D554" s="608" t="s">
        <v>2210</v>
      </c>
      <c r="E554" s="608" t="s">
        <v>3822</v>
      </c>
      <c r="F554" s="608" t="s">
        <v>2210</v>
      </c>
    </row>
    <row r="555" spans="1:6">
      <c r="A555" s="608" t="s">
        <v>3823</v>
      </c>
      <c r="B555" s="608" t="s">
        <v>3824</v>
      </c>
      <c r="C555" s="608" t="s">
        <v>700</v>
      </c>
      <c r="D555" s="608" t="s">
        <v>2210</v>
      </c>
      <c r="E555" s="608" t="s">
        <v>3825</v>
      </c>
      <c r="F555" s="608" t="s">
        <v>2210</v>
      </c>
    </row>
    <row r="556" spans="1:6">
      <c r="A556" s="608" t="s">
        <v>3826</v>
      </c>
      <c r="B556" s="608" t="s">
        <v>3827</v>
      </c>
      <c r="C556" s="608" t="s">
        <v>700</v>
      </c>
      <c r="D556" s="608" t="s">
        <v>2210</v>
      </c>
      <c r="E556" s="608" t="s">
        <v>3828</v>
      </c>
      <c r="F556" s="608" t="s">
        <v>2210</v>
      </c>
    </row>
    <row r="557" spans="1:6">
      <c r="A557" s="608" t="s">
        <v>3829</v>
      </c>
      <c r="B557" s="608" t="s">
        <v>3830</v>
      </c>
      <c r="C557" s="608" t="s">
        <v>700</v>
      </c>
      <c r="D557" s="608" t="s">
        <v>2210</v>
      </c>
      <c r="E557" s="608" t="s">
        <v>3831</v>
      </c>
      <c r="F557" s="608" t="s">
        <v>2210</v>
      </c>
    </row>
    <row r="558" spans="1:6">
      <c r="A558" s="608" t="s">
        <v>3832</v>
      </c>
      <c r="B558" s="608" t="s">
        <v>3833</v>
      </c>
      <c r="C558" s="608" t="s">
        <v>700</v>
      </c>
      <c r="D558" s="608" t="s">
        <v>2210</v>
      </c>
      <c r="E558" s="608" t="s">
        <v>3834</v>
      </c>
      <c r="F558" s="608" t="s">
        <v>2210</v>
      </c>
    </row>
    <row r="559" spans="1:6">
      <c r="A559" s="608" t="s">
        <v>3835</v>
      </c>
      <c r="B559" s="608" t="s">
        <v>3836</v>
      </c>
      <c r="C559" s="608" t="s">
        <v>700</v>
      </c>
      <c r="D559" s="608" t="s">
        <v>2210</v>
      </c>
      <c r="E559" s="608" t="s">
        <v>3837</v>
      </c>
      <c r="F559" s="608" t="s">
        <v>2210</v>
      </c>
    </row>
    <row r="560" spans="1:6">
      <c r="A560" s="608" t="s">
        <v>3838</v>
      </c>
      <c r="B560" s="608" t="s">
        <v>3839</v>
      </c>
      <c r="C560" s="608" t="s">
        <v>700</v>
      </c>
      <c r="D560" s="608" t="s">
        <v>2210</v>
      </c>
      <c r="E560" s="608" t="s">
        <v>3840</v>
      </c>
      <c r="F560" s="608" t="s">
        <v>2210</v>
      </c>
    </row>
    <row r="561" spans="1:6">
      <c r="A561" s="608" t="s">
        <v>3841</v>
      </c>
      <c r="B561" s="608" t="s">
        <v>3842</v>
      </c>
      <c r="C561" s="608" t="s">
        <v>700</v>
      </c>
      <c r="D561" s="608" t="s">
        <v>2210</v>
      </c>
      <c r="E561" s="608" t="s">
        <v>3843</v>
      </c>
      <c r="F561" s="608" t="s">
        <v>2210</v>
      </c>
    </row>
    <row r="562" spans="1:6">
      <c r="A562" s="608" t="s">
        <v>3844</v>
      </c>
      <c r="B562" s="608" t="s">
        <v>3845</v>
      </c>
      <c r="C562" s="608" t="s">
        <v>700</v>
      </c>
      <c r="D562" s="608" t="s">
        <v>2210</v>
      </c>
      <c r="E562" s="608" t="s">
        <v>3846</v>
      </c>
      <c r="F562" s="608" t="s">
        <v>2210</v>
      </c>
    </row>
    <row r="563" spans="1:6">
      <c r="A563" s="608" t="s">
        <v>3847</v>
      </c>
      <c r="B563" s="608" t="s">
        <v>3848</v>
      </c>
      <c r="C563" s="608" t="s">
        <v>700</v>
      </c>
      <c r="D563" s="608" t="s">
        <v>2210</v>
      </c>
      <c r="E563" s="608" t="s">
        <v>3849</v>
      </c>
      <c r="F563" s="608" t="s">
        <v>2210</v>
      </c>
    </row>
    <row r="564" spans="1:6">
      <c r="A564" s="608" t="s">
        <v>3850</v>
      </c>
      <c r="B564" s="608" t="s">
        <v>3851</v>
      </c>
      <c r="C564" s="608" t="s">
        <v>700</v>
      </c>
      <c r="D564" s="608" t="s">
        <v>2210</v>
      </c>
      <c r="E564" s="608" t="s">
        <v>3852</v>
      </c>
      <c r="F564" s="608" t="s">
        <v>2210</v>
      </c>
    </row>
    <row r="565" spans="1:6">
      <c r="A565" s="608" t="s">
        <v>3853</v>
      </c>
      <c r="B565" s="608" t="s">
        <v>3854</v>
      </c>
      <c r="C565" s="608" t="s">
        <v>700</v>
      </c>
      <c r="D565" s="608" t="s">
        <v>2210</v>
      </c>
      <c r="E565" s="608" t="s">
        <v>3855</v>
      </c>
      <c r="F565" s="608" t="s">
        <v>2210</v>
      </c>
    </row>
    <row r="566" spans="1:6">
      <c r="A566" s="608" t="s">
        <v>3856</v>
      </c>
      <c r="B566" s="608" t="s">
        <v>3857</v>
      </c>
      <c r="C566" s="608" t="s">
        <v>700</v>
      </c>
      <c r="D566" s="608" t="s">
        <v>2210</v>
      </c>
      <c r="E566" s="608" t="s">
        <v>1524</v>
      </c>
      <c r="F566" s="608" t="s">
        <v>2210</v>
      </c>
    </row>
    <row r="567" spans="1:6">
      <c r="A567" s="608" t="s">
        <v>3858</v>
      </c>
      <c r="B567" s="608" t="s">
        <v>3859</v>
      </c>
      <c r="C567" s="608" t="s">
        <v>700</v>
      </c>
      <c r="D567" s="608" t="s">
        <v>2210</v>
      </c>
      <c r="E567" s="608" t="s">
        <v>3860</v>
      </c>
      <c r="F567" s="608" t="s">
        <v>2210</v>
      </c>
    </row>
    <row r="568" spans="1:6">
      <c r="A568" s="608" t="s">
        <v>3861</v>
      </c>
      <c r="B568" s="608" t="s">
        <v>3862</v>
      </c>
      <c r="C568" s="608" t="s">
        <v>700</v>
      </c>
      <c r="D568" s="608" t="s">
        <v>2210</v>
      </c>
      <c r="E568" s="608" t="s">
        <v>3863</v>
      </c>
      <c r="F568" s="608" t="s">
        <v>2210</v>
      </c>
    </row>
    <row r="569" spans="1:6">
      <c r="A569" s="608" t="s">
        <v>3864</v>
      </c>
      <c r="B569" s="608" t="s">
        <v>3865</v>
      </c>
      <c r="C569" s="608" t="s">
        <v>700</v>
      </c>
      <c r="D569" s="608" t="s">
        <v>2210</v>
      </c>
      <c r="E569" s="608" t="s">
        <v>3866</v>
      </c>
      <c r="F569" s="608" t="s">
        <v>2210</v>
      </c>
    </row>
    <row r="570" spans="1:6">
      <c r="A570" s="608" t="s">
        <v>3867</v>
      </c>
      <c r="B570" s="608" t="s">
        <v>3868</v>
      </c>
      <c r="C570" s="608" t="s">
        <v>700</v>
      </c>
      <c r="D570" s="608" t="s">
        <v>2210</v>
      </c>
      <c r="E570" s="608" t="s">
        <v>3869</v>
      </c>
      <c r="F570" s="608" t="s">
        <v>2210</v>
      </c>
    </row>
    <row r="571" spans="1:6">
      <c r="A571" s="608" t="s">
        <v>3870</v>
      </c>
      <c r="B571" s="608" t="s">
        <v>3871</v>
      </c>
      <c r="C571" s="608" t="s">
        <v>700</v>
      </c>
      <c r="D571" s="608" t="s">
        <v>2210</v>
      </c>
      <c r="E571" s="608" t="s">
        <v>3872</v>
      </c>
      <c r="F571" s="608" t="s">
        <v>2210</v>
      </c>
    </row>
    <row r="572" spans="1:6">
      <c r="A572" s="608" t="s">
        <v>3873</v>
      </c>
      <c r="B572" s="608" t="s">
        <v>3874</v>
      </c>
      <c r="C572" s="608" t="s">
        <v>700</v>
      </c>
      <c r="D572" s="608" t="s">
        <v>2210</v>
      </c>
      <c r="E572" s="608" t="s">
        <v>3875</v>
      </c>
      <c r="F572" s="608" t="s">
        <v>2210</v>
      </c>
    </row>
    <row r="573" spans="1:6">
      <c r="A573" s="608" t="s">
        <v>3876</v>
      </c>
      <c r="B573" s="608" t="s">
        <v>3877</v>
      </c>
      <c r="C573" s="608" t="s">
        <v>700</v>
      </c>
      <c r="D573" s="608" t="s">
        <v>2210</v>
      </c>
      <c r="E573" s="608" t="s">
        <v>3878</v>
      </c>
      <c r="F573" s="608" t="s">
        <v>2210</v>
      </c>
    </row>
    <row r="574" spans="1:6">
      <c r="A574" s="608" t="s">
        <v>698</v>
      </c>
      <c r="B574" s="608" t="s">
        <v>699</v>
      </c>
      <c r="C574" s="608" t="s">
        <v>700</v>
      </c>
      <c r="D574" s="608" t="s">
        <v>701</v>
      </c>
      <c r="E574" s="608" t="s">
        <v>2211</v>
      </c>
      <c r="F574" s="608" t="s">
        <v>701</v>
      </c>
    </row>
    <row r="575" spans="1:6">
      <c r="A575" s="608" t="s">
        <v>702</v>
      </c>
      <c r="B575" s="608" t="s">
        <v>703</v>
      </c>
      <c r="C575" s="608" t="s">
        <v>700</v>
      </c>
      <c r="D575" s="608" t="s">
        <v>701</v>
      </c>
      <c r="E575" s="608" t="s">
        <v>704</v>
      </c>
      <c r="F575" s="608" t="s">
        <v>701</v>
      </c>
    </row>
    <row r="576" spans="1:6">
      <c r="A576" s="608" t="s">
        <v>705</v>
      </c>
      <c r="B576" s="608" t="s">
        <v>706</v>
      </c>
      <c r="C576" s="608" t="s">
        <v>700</v>
      </c>
      <c r="D576" s="608" t="s">
        <v>701</v>
      </c>
      <c r="E576" s="608" t="s">
        <v>707</v>
      </c>
      <c r="F576" s="608" t="s">
        <v>701</v>
      </c>
    </row>
    <row r="577" spans="1:6">
      <c r="A577" s="608" t="s">
        <v>708</v>
      </c>
      <c r="B577" s="608" t="s">
        <v>709</v>
      </c>
      <c r="C577" s="608" t="s">
        <v>700</v>
      </c>
      <c r="D577" s="608" t="s">
        <v>701</v>
      </c>
      <c r="E577" s="608" t="s">
        <v>710</v>
      </c>
      <c r="F577" s="608" t="s">
        <v>701</v>
      </c>
    </row>
    <row r="578" spans="1:6">
      <c r="A578" s="608" t="s">
        <v>711</v>
      </c>
      <c r="B578" s="608" t="s">
        <v>712</v>
      </c>
      <c r="C578" s="608" t="s">
        <v>700</v>
      </c>
      <c r="D578" s="608" t="s">
        <v>701</v>
      </c>
      <c r="E578" s="608" t="s">
        <v>713</v>
      </c>
      <c r="F578" s="608" t="s">
        <v>701</v>
      </c>
    </row>
    <row r="579" spans="1:6">
      <c r="A579" s="608" t="s">
        <v>714</v>
      </c>
      <c r="B579" s="608" t="s">
        <v>715</v>
      </c>
      <c r="C579" s="608" t="s">
        <v>700</v>
      </c>
      <c r="D579" s="608" t="s">
        <v>701</v>
      </c>
      <c r="E579" s="608" t="s">
        <v>716</v>
      </c>
      <c r="F579" s="608" t="s">
        <v>701</v>
      </c>
    </row>
    <row r="580" spans="1:6">
      <c r="A580" s="608" t="s">
        <v>717</v>
      </c>
      <c r="B580" s="608" t="s">
        <v>718</v>
      </c>
      <c r="C580" s="608" t="s">
        <v>700</v>
      </c>
      <c r="D580" s="608" t="s">
        <v>701</v>
      </c>
      <c r="E580" s="608" t="s">
        <v>719</v>
      </c>
      <c r="F580" s="608" t="s">
        <v>701</v>
      </c>
    </row>
    <row r="581" spans="1:6">
      <c r="A581" s="608" t="s">
        <v>720</v>
      </c>
      <c r="B581" s="608" t="s">
        <v>721</v>
      </c>
      <c r="C581" s="608" t="s">
        <v>700</v>
      </c>
      <c r="D581" s="608" t="s">
        <v>701</v>
      </c>
      <c r="E581" s="608" t="s">
        <v>722</v>
      </c>
      <c r="F581" s="608" t="s">
        <v>701</v>
      </c>
    </row>
    <row r="582" spans="1:6">
      <c r="A582" s="608" t="s">
        <v>723</v>
      </c>
      <c r="B582" s="608" t="s">
        <v>724</v>
      </c>
      <c r="C582" s="608" t="s">
        <v>700</v>
      </c>
      <c r="D582" s="608" t="s">
        <v>701</v>
      </c>
      <c r="E582" s="608" t="s">
        <v>725</v>
      </c>
      <c r="F582" s="608" t="s">
        <v>701</v>
      </c>
    </row>
    <row r="583" spans="1:6">
      <c r="A583" s="608" t="s">
        <v>726</v>
      </c>
      <c r="B583" s="608" t="s">
        <v>727</v>
      </c>
      <c r="C583" s="608" t="s">
        <v>700</v>
      </c>
      <c r="D583" s="608" t="s">
        <v>701</v>
      </c>
      <c r="E583" s="608" t="s">
        <v>728</v>
      </c>
      <c r="F583" s="608" t="s">
        <v>701</v>
      </c>
    </row>
    <row r="584" spans="1:6">
      <c r="A584" s="608" t="s">
        <v>729</v>
      </c>
      <c r="B584" s="608" t="s">
        <v>730</v>
      </c>
      <c r="C584" s="608" t="s">
        <v>700</v>
      </c>
      <c r="D584" s="608" t="s">
        <v>701</v>
      </c>
      <c r="E584" s="608" t="s">
        <v>731</v>
      </c>
      <c r="F584" s="608" t="s">
        <v>701</v>
      </c>
    </row>
    <row r="585" spans="1:6">
      <c r="A585" s="608" t="s">
        <v>732</v>
      </c>
      <c r="B585" s="608" t="s">
        <v>733</v>
      </c>
      <c r="C585" s="608" t="s">
        <v>700</v>
      </c>
      <c r="D585" s="608" t="s">
        <v>701</v>
      </c>
      <c r="E585" s="608" t="s">
        <v>734</v>
      </c>
      <c r="F585" s="608" t="s">
        <v>701</v>
      </c>
    </row>
    <row r="586" spans="1:6">
      <c r="A586" s="608" t="s">
        <v>735</v>
      </c>
      <c r="B586" s="608" t="s">
        <v>736</v>
      </c>
      <c r="C586" s="608" t="s">
        <v>700</v>
      </c>
      <c r="D586" s="608" t="s">
        <v>701</v>
      </c>
      <c r="E586" s="608" t="s">
        <v>737</v>
      </c>
      <c r="F586" s="608" t="s">
        <v>701</v>
      </c>
    </row>
    <row r="587" spans="1:6">
      <c r="A587" s="608" t="s">
        <v>738</v>
      </c>
      <c r="B587" s="608" t="s">
        <v>739</v>
      </c>
      <c r="C587" s="608" t="s">
        <v>700</v>
      </c>
      <c r="D587" s="608" t="s">
        <v>701</v>
      </c>
      <c r="E587" s="608" t="s">
        <v>740</v>
      </c>
      <c r="F587" s="608" t="s">
        <v>701</v>
      </c>
    </row>
    <row r="588" spans="1:6">
      <c r="A588" s="608" t="s">
        <v>741</v>
      </c>
      <c r="B588" s="608" t="s">
        <v>742</v>
      </c>
      <c r="C588" s="608" t="s">
        <v>700</v>
      </c>
      <c r="D588" s="608" t="s">
        <v>701</v>
      </c>
      <c r="E588" s="608" t="s">
        <v>743</v>
      </c>
      <c r="F588" s="608" t="s">
        <v>701</v>
      </c>
    </row>
    <row r="589" spans="1:6">
      <c r="A589" s="608" t="s">
        <v>708</v>
      </c>
      <c r="B589" s="608" t="s">
        <v>744</v>
      </c>
      <c r="C589" s="608" t="s">
        <v>700</v>
      </c>
      <c r="D589" s="608" t="s">
        <v>701</v>
      </c>
      <c r="E589" s="608" t="s">
        <v>745</v>
      </c>
      <c r="F589" s="608" t="s">
        <v>701</v>
      </c>
    </row>
    <row r="590" spans="1:6">
      <c r="A590" s="608" t="s">
        <v>746</v>
      </c>
      <c r="B590" s="608" t="s">
        <v>747</v>
      </c>
      <c r="C590" s="608" t="s">
        <v>700</v>
      </c>
      <c r="D590" s="608" t="s">
        <v>701</v>
      </c>
      <c r="E590" s="608" t="s">
        <v>748</v>
      </c>
      <c r="F590" s="608" t="s">
        <v>701</v>
      </c>
    </row>
    <row r="591" spans="1:6">
      <c r="A591" s="608" t="s">
        <v>749</v>
      </c>
      <c r="B591" s="608" t="s">
        <v>750</v>
      </c>
      <c r="C591" s="608" t="s">
        <v>700</v>
      </c>
      <c r="D591" s="608" t="s">
        <v>701</v>
      </c>
      <c r="E591" s="608" t="s">
        <v>751</v>
      </c>
      <c r="F591" s="608" t="s">
        <v>701</v>
      </c>
    </row>
    <row r="592" spans="1:6">
      <c r="A592" s="608" t="s">
        <v>752</v>
      </c>
      <c r="B592" s="608" t="s">
        <v>753</v>
      </c>
      <c r="C592" s="608" t="s">
        <v>700</v>
      </c>
      <c r="D592" s="608" t="s">
        <v>701</v>
      </c>
      <c r="E592" s="608" t="s">
        <v>754</v>
      </c>
      <c r="F592" s="608" t="s">
        <v>701</v>
      </c>
    </row>
    <row r="593" spans="1:6">
      <c r="A593" s="608" t="s">
        <v>755</v>
      </c>
      <c r="B593" s="608" t="s">
        <v>756</v>
      </c>
      <c r="C593" s="608" t="s">
        <v>700</v>
      </c>
      <c r="D593" s="608" t="s">
        <v>701</v>
      </c>
      <c r="E593" s="608" t="s">
        <v>757</v>
      </c>
      <c r="F593" s="608" t="s">
        <v>701</v>
      </c>
    </row>
    <row r="594" spans="1:6">
      <c r="A594" s="608" t="s">
        <v>758</v>
      </c>
      <c r="B594" s="608" t="s">
        <v>759</v>
      </c>
      <c r="C594" s="608" t="s">
        <v>700</v>
      </c>
      <c r="D594" s="608" t="s">
        <v>701</v>
      </c>
      <c r="E594" s="608" t="s">
        <v>760</v>
      </c>
      <c r="F594" s="608" t="s">
        <v>701</v>
      </c>
    </row>
    <row r="595" spans="1:6">
      <c r="A595" s="608" t="s">
        <v>761</v>
      </c>
      <c r="B595" s="608" t="s">
        <v>762</v>
      </c>
      <c r="C595" s="608" t="s">
        <v>700</v>
      </c>
      <c r="D595" s="608" t="s">
        <v>701</v>
      </c>
      <c r="E595" s="608" t="s">
        <v>763</v>
      </c>
      <c r="F595" s="608" t="s">
        <v>701</v>
      </c>
    </row>
    <row r="596" spans="1:6">
      <c r="A596" s="608" t="s">
        <v>764</v>
      </c>
      <c r="B596" s="608" t="s">
        <v>765</v>
      </c>
      <c r="C596" s="608" t="s">
        <v>700</v>
      </c>
      <c r="D596" s="608" t="s">
        <v>701</v>
      </c>
      <c r="E596" s="608" t="s">
        <v>766</v>
      </c>
      <c r="F596" s="608" t="s">
        <v>701</v>
      </c>
    </row>
    <row r="597" spans="1:6">
      <c r="A597" s="608" t="s">
        <v>767</v>
      </c>
      <c r="B597" s="608" t="s">
        <v>768</v>
      </c>
      <c r="C597" s="608" t="s">
        <v>700</v>
      </c>
      <c r="D597" s="608" t="s">
        <v>701</v>
      </c>
      <c r="E597" s="608" t="s">
        <v>769</v>
      </c>
      <c r="F597" s="608" t="s">
        <v>701</v>
      </c>
    </row>
    <row r="598" spans="1:6">
      <c r="A598" s="608" t="s">
        <v>770</v>
      </c>
      <c r="B598" s="608" t="s">
        <v>771</v>
      </c>
      <c r="C598" s="608" t="s">
        <v>700</v>
      </c>
      <c r="D598" s="608" t="s">
        <v>701</v>
      </c>
      <c r="E598" s="608" t="s">
        <v>772</v>
      </c>
      <c r="F598" s="608" t="s">
        <v>701</v>
      </c>
    </row>
    <row r="599" spans="1:6">
      <c r="A599" s="608" t="s">
        <v>773</v>
      </c>
      <c r="B599" s="608" t="s">
        <v>774</v>
      </c>
      <c r="C599" s="608" t="s">
        <v>700</v>
      </c>
      <c r="D599" s="608" t="s">
        <v>701</v>
      </c>
      <c r="E599" s="608" t="s">
        <v>775</v>
      </c>
      <c r="F599" s="608" t="s">
        <v>701</v>
      </c>
    </row>
    <row r="600" spans="1:6">
      <c r="A600" s="608" t="s">
        <v>776</v>
      </c>
      <c r="B600" s="608" t="s">
        <v>777</v>
      </c>
      <c r="C600" s="608" t="s">
        <v>700</v>
      </c>
      <c r="D600" s="608" t="s">
        <v>701</v>
      </c>
      <c r="E600" s="608" t="s">
        <v>778</v>
      </c>
      <c r="F600" s="608" t="s">
        <v>701</v>
      </c>
    </row>
    <row r="601" spans="1:6">
      <c r="A601" s="608" t="s">
        <v>779</v>
      </c>
      <c r="B601" s="608" t="s">
        <v>780</v>
      </c>
      <c r="C601" s="608" t="s">
        <v>700</v>
      </c>
      <c r="D601" s="608" t="s">
        <v>701</v>
      </c>
      <c r="E601" s="608" t="s">
        <v>781</v>
      </c>
      <c r="F601" s="608" t="s">
        <v>701</v>
      </c>
    </row>
    <row r="602" spans="1:6">
      <c r="A602" s="608" t="s">
        <v>782</v>
      </c>
      <c r="B602" s="608" t="s">
        <v>783</v>
      </c>
      <c r="C602" s="608" t="s">
        <v>700</v>
      </c>
      <c r="D602" s="608" t="s">
        <v>701</v>
      </c>
      <c r="E602" s="608" t="s">
        <v>784</v>
      </c>
      <c r="F602" s="608" t="s">
        <v>701</v>
      </c>
    </row>
    <row r="603" spans="1:6">
      <c r="A603" s="608" t="s">
        <v>785</v>
      </c>
      <c r="B603" s="608" t="s">
        <v>786</v>
      </c>
      <c r="C603" s="608" t="s">
        <v>700</v>
      </c>
      <c r="D603" s="608" t="s">
        <v>701</v>
      </c>
      <c r="E603" s="608" t="s">
        <v>787</v>
      </c>
      <c r="F603" s="608" t="s">
        <v>701</v>
      </c>
    </row>
    <row r="604" spans="1:6">
      <c r="A604" s="608" t="s">
        <v>788</v>
      </c>
      <c r="B604" s="608" t="s">
        <v>789</v>
      </c>
      <c r="C604" s="608" t="s">
        <v>700</v>
      </c>
      <c r="D604" s="608" t="s">
        <v>701</v>
      </c>
      <c r="E604" s="608" t="s">
        <v>790</v>
      </c>
      <c r="F604" s="608" t="s">
        <v>701</v>
      </c>
    </row>
    <row r="605" spans="1:6">
      <c r="A605" s="608" t="s">
        <v>729</v>
      </c>
      <c r="B605" s="608" t="s">
        <v>791</v>
      </c>
      <c r="C605" s="608" t="s">
        <v>700</v>
      </c>
      <c r="D605" s="608" t="s">
        <v>701</v>
      </c>
      <c r="E605" s="608" t="s">
        <v>792</v>
      </c>
      <c r="F605" s="608" t="s">
        <v>701</v>
      </c>
    </row>
    <row r="606" spans="1:6">
      <c r="A606" s="608" t="s">
        <v>793</v>
      </c>
      <c r="B606" s="608" t="s">
        <v>794</v>
      </c>
      <c r="C606" s="608" t="s">
        <v>700</v>
      </c>
      <c r="D606" s="608" t="s">
        <v>701</v>
      </c>
      <c r="E606" s="608" t="s">
        <v>795</v>
      </c>
      <c r="F606" s="608" t="s">
        <v>701</v>
      </c>
    </row>
    <row r="607" spans="1:6">
      <c r="A607" s="608" t="s">
        <v>796</v>
      </c>
      <c r="B607" s="608" t="s">
        <v>797</v>
      </c>
      <c r="C607" s="608" t="s">
        <v>700</v>
      </c>
      <c r="D607" s="608" t="s">
        <v>701</v>
      </c>
      <c r="E607" s="608" t="s">
        <v>798</v>
      </c>
      <c r="F607" s="608" t="s">
        <v>701</v>
      </c>
    </row>
    <row r="608" spans="1:6">
      <c r="A608" s="608" t="s">
        <v>796</v>
      </c>
      <c r="B608" s="608" t="s">
        <v>799</v>
      </c>
      <c r="C608" s="608" t="s">
        <v>700</v>
      </c>
      <c r="D608" s="608" t="s">
        <v>701</v>
      </c>
      <c r="E608" s="608" t="s">
        <v>800</v>
      </c>
      <c r="F608" s="608" t="s">
        <v>701</v>
      </c>
    </row>
    <row r="609" spans="1:6">
      <c r="A609" s="608" t="s">
        <v>801</v>
      </c>
      <c r="B609" s="608" t="s">
        <v>802</v>
      </c>
      <c r="C609" s="608" t="s">
        <v>700</v>
      </c>
      <c r="D609" s="608" t="s">
        <v>701</v>
      </c>
      <c r="E609" s="608" t="s">
        <v>803</v>
      </c>
      <c r="F609" s="608" t="s">
        <v>701</v>
      </c>
    </row>
    <row r="610" spans="1:6">
      <c r="A610" s="608" t="s">
        <v>804</v>
      </c>
      <c r="B610" s="608" t="s">
        <v>805</v>
      </c>
      <c r="C610" s="608" t="s">
        <v>700</v>
      </c>
      <c r="D610" s="608" t="s">
        <v>701</v>
      </c>
      <c r="E610" s="608" t="s">
        <v>806</v>
      </c>
      <c r="F610" s="608" t="s">
        <v>701</v>
      </c>
    </row>
    <row r="611" spans="1:6">
      <c r="A611" s="608" t="s">
        <v>807</v>
      </c>
      <c r="B611" s="608" t="s">
        <v>808</v>
      </c>
      <c r="C611" s="608" t="s">
        <v>700</v>
      </c>
      <c r="D611" s="608" t="s">
        <v>701</v>
      </c>
      <c r="E611" s="608" t="s">
        <v>809</v>
      </c>
      <c r="F611" s="608" t="s">
        <v>701</v>
      </c>
    </row>
    <row r="612" spans="1:6">
      <c r="A612" s="608" t="s">
        <v>810</v>
      </c>
      <c r="B612" s="608" t="s">
        <v>811</v>
      </c>
      <c r="C612" s="608" t="s">
        <v>700</v>
      </c>
      <c r="D612" s="608" t="s">
        <v>701</v>
      </c>
      <c r="E612" s="608" t="s">
        <v>812</v>
      </c>
      <c r="F612" s="608" t="s">
        <v>701</v>
      </c>
    </row>
    <row r="613" spans="1:6">
      <c r="A613" s="608" t="s">
        <v>813</v>
      </c>
      <c r="B613" s="608" t="s">
        <v>814</v>
      </c>
      <c r="C613" s="608" t="s">
        <v>700</v>
      </c>
      <c r="D613" s="608" t="s">
        <v>701</v>
      </c>
      <c r="E613" s="608" t="s">
        <v>815</v>
      </c>
      <c r="F613" s="608" t="s">
        <v>701</v>
      </c>
    </row>
    <row r="614" spans="1:6">
      <c r="A614" s="608" t="s">
        <v>816</v>
      </c>
      <c r="B614" s="608" t="s">
        <v>817</v>
      </c>
      <c r="C614" s="608" t="s">
        <v>700</v>
      </c>
      <c r="D614" s="608" t="s">
        <v>701</v>
      </c>
      <c r="E614" s="608" t="s">
        <v>818</v>
      </c>
      <c r="F614" s="608" t="s">
        <v>701</v>
      </c>
    </row>
    <row r="615" spans="1:6">
      <c r="A615" s="608" t="s">
        <v>819</v>
      </c>
      <c r="B615" s="608" t="s">
        <v>820</v>
      </c>
      <c r="C615" s="608" t="s">
        <v>700</v>
      </c>
      <c r="D615" s="608" t="s">
        <v>701</v>
      </c>
      <c r="E615" s="608" t="s">
        <v>821</v>
      </c>
      <c r="F615" s="608" t="s">
        <v>701</v>
      </c>
    </row>
    <row r="616" spans="1:6">
      <c r="A616" s="608" t="s">
        <v>822</v>
      </c>
      <c r="B616" s="608" t="s">
        <v>823</v>
      </c>
      <c r="C616" s="608" t="s">
        <v>700</v>
      </c>
      <c r="D616" s="608" t="s">
        <v>701</v>
      </c>
      <c r="E616" s="608" t="s">
        <v>824</v>
      </c>
      <c r="F616" s="608" t="s">
        <v>701</v>
      </c>
    </row>
    <row r="617" spans="1:6">
      <c r="A617" s="608" t="s">
        <v>825</v>
      </c>
      <c r="B617" s="608" t="s">
        <v>826</v>
      </c>
      <c r="C617" s="608" t="s">
        <v>700</v>
      </c>
      <c r="D617" s="608" t="s">
        <v>701</v>
      </c>
      <c r="E617" s="608" t="s">
        <v>827</v>
      </c>
      <c r="F617" s="608" t="s">
        <v>701</v>
      </c>
    </row>
    <row r="618" spans="1:6">
      <c r="A618" s="608" t="s">
        <v>828</v>
      </c>
      <c r="B618" s="608" t="s">
        <v>829</v>
      </c>
      <c r="C618" s="608" t="s">
        <v>700</v>
      </c>
      <c r="D618" s="608" t="s">
        <v>701</v>
      </c>
      <c r="E618" s="608" t="s">
        <v>830</v>
      </c>
      <c r="F618" s="608" t="s">
        <v>701</v>
      </c>
    </row>
    <row r="619" spans="1:6">
      <c r="A619" s="608" t="s">
        <v>831</v>
      </c>
      <c r="B619" s="608" t="s">
        <v>832</v>
      </c>
      <c r="C619" s="608" t="s">
        <v>700</v>
      </c>
      <c r="D619" s="608" t="s">
        <v>701</v>
      </c>
      <c r="E619" s="608" t="s">
        <v>833</v>
      </c>
      <c r="F619" s="608" t="s">
        <v>701</v>
      </c>
    </row>
    <row r="620" spans="1:6">
      <c r="A620" s="608" t="s">
        <v>834</v>
      </c>
      <c r="B620" s="608" t="s">
        <v>835</v>
      </c>
      <c r="C620" s="608" t="s">
        <v>700</v>
      </c>
      <c r="D620" s="608" t="s">
        <v>701</v>
      </c>
      <c r="E620" s="608" t="s">
        <v>836</v>
      </c>
      <c r="F620" s="608" t="s">
        <v>701</v>
      </c>
    </row>
    <row r="621" spans="1:6">
      <c r="A621" s="608" t="s">
        <v>837</v>
      </c>
      <c r="B621" s="608" t="s">
        <v>838</v>
      </c>
      <c r="C621" s="608" t="s">
        <v>700</v>
      </c>
      <c r="D621" s="608" t="s">
        <v>701</v>
      </c>
      <c r="E621" s="608" t="s">
        <v>839</v>
      </c>
      <c r="F621" s="608" t="s">
        <v>701</v>
      </c>
    </row>
    <row r="622" spans="1:6">
      <c r="A622" s="608" t="s">
        <v>840</v>
      </c>
      <c r="B622" s="608" t="s">
        <v>841</v>
      </c>
      <c r="C622" s="608" t="s">
        <v>700</v>
      </c>
      <c r="D622" s="608" t="s">
        <v>701</v>
      </c>
      <c r="E622" s="608" t="s">
        <v>842</v>
      </c>
      <c r="F622" s="608" t="s">
        <v>701</v>
      </c>
    </row>
    <row r="623" spans="1:6">
      <c r="A623" s="608" t="s">
        <v>843</v>
      </c>
      <c r="B623" s="608" t="s">
        <v>844</v>
      </c>
      <c r="C623" s="608" t="s">
        <v>700</v>
      </c>
      <c r="D623" s="608" t="s">
        <v>701</v>
      </c>
      <c r="E623" s="608" t="s">
        <v>845</v>
      </c>
      <c r="F623" s="608" t="s">
        <v>701</v>
      </c>
    </row>
    <row r="624" spans="1:6">
      <c r="A624" s="608" t="s">
        <v>846</v>
      </c>
      <c r="B624" s="608" t="s">
        <v>847</v>
      </c>
      <c r="C624" s="608" t="s">
        <v>700</v>
      </c>
      <c r="D624" s="608" t="s">
        <v>701</v>
      </c>
      <c r="E624" s="608" t="s">
        <v>848</v>
      </c>
      <c r="F624" s="608" t="s">
        <v>701</v>
      </c>
    </row>
    <row r="625" spans="1:6">
      <c r="A625" s="608" t="s">
        <v>849</v>
      </c>
      <c r="B625" s="608" t="s">
        <v>850</v>
      </c>
      <c r="C625" s="608" t="s">
        <v>700</v>
      </c>
      <c r="D625" s="608" t="s">
        <v>701</v>
      </c>
      <c r="E625" s="608" t="s">
        <v>851</v>
      </c>
      <c r="F625" s="608" t="s">
        <v>701</v>
      </c>
    </row>
    <row r="626" spans="1:6">
      <c r="A626" s="608" t="s">
        <v>852</v>
      </c>
      <c r="B626" s="608" t="s">
        <v>853</v>
      </c>
      <c r="C626" s="608" t="s">
        <v>700</v>
      </c>
      <c r="D626" s="608" t="s">
        <v>701</v>
      </c>
      <c r="E626" s="608" t="s">
        <v>854</v>
      </c>
      <c r="F626" s="608" t="s">
        <v>701</v>
      </c>
    </row>
    <row r="627" spans="1:6">
      <c r="A627" s="608" t="s">
        <v>855</v>
      </c>
      <c r="B627" s="608" t="s">
        <v>856</v>
      </c>
      <c r="C627" s="608" t="s">
        <v>700</v>
      </c>
      <c r="D627" s="608" t="s">
        <v>701</v>
      </c>
      <c r="E627" s="608" t="s">
        <v>857</v>
      </c>
      <c r="F627" s="608" t="s">
        <v>701</v>
      </c>
    </row>
    <row r="628" spans="1:6">
      <c r="A628" s="608" t="s">
        <v>858</v>
      </c>
      <c r="B628" s="608" t="s">
        <v>859</v>
      </c>
      <c r="C628" s="608" t="s">
        <v>700</v>
      </c>
      <c r="D628" s="608" t="s">
        <v>701</v>
      </c>
      <c r="E628" s="608" t="s">
        <v>860</v>
      </c>
      <c r="F628" s="608" t="s">
        <v>701</v>
      </c>
    </row>
    <row r="629" spans="1:6">
      <c r="A629" s="608" t="s">
        <v>861</v>
      </c>
      <c r="B629" s="608" t="s">
        <v>862</v>
      </c>
      <c r="C629" s="608" t="s">
        <v>700</v>
      </c>
      <c r="D629" s="608" t="s">
        <v>701</v>
      </c>
      <c r="E629" s="608" t="s">
        <v>863</v>
      </c>
      <c r="F629" s="608" t="s">
        <v>701</v>
      </c>
    </row>
    <row r="630" spans="1:6">
      <c r="A630" s="608" t="s">
        <v>864</v>
      </c>
      <c r="B630" s="608" t="s">
        <v>865</v>
      </c>
      <c r="C630" s="608" t="s">
        <v>700</v>
      </c>
      <c r="D630" s="608" t="s">
        <v>701</v>
      </c>
      <c r="E630" s="608" t="s">
        <v>866</v>
      </c>
      <c r="F630" s="608" t="s">
        <v>701</v>
      </c>
    </row>
    <row r="631" spans="1:6">
      <c r="A631" s="608" t="s">
        <v>867</v>
      </c>
      <c r="B631" s="608" t="s">
        <v>868</v>
      </c>
      <c r="C631" s="608" t="s">
        <v>700</v>
      </c>
      <c r="D631" s="608" t="s">
        <v>701</v>
      </c>
      <c r="E631" s="608" t="s">
        <v>869</v>
      </c>
      <c r="F631" s="608" t="s">
        <v>701</v>
      </c>
    </row>
    <row r="632" spans="1:6">
      <c r="A632" s="608" t="s">
        <v>870</v>
      </c>
      <c r="B632" s="608" t="s">
        <v>871</v>
      </c>
      <c r="C632" s="608" t="s">
        <v>700</v>
      </c>
      <c r="D632" s="608" t="s">
        <v>701</v>
      </c>
      <c r="E632" s="608" t="s">
        <v>872</v>
      </c>
      <c r="F632" s="608" t="s">
        <v>701</v>
      </c>
    </row>
    <row r="633" spans="1:6">
      <c r="A633" s="608" t="s">
        <v>873</v>
      </c>
      <c r="B633" s="608" t="s">
        <v>874</v>
      </c>
      <c r="C633" s="608" t="s">
        <v>700</v>
      </c>
      <c r="D633" s="608" t="s">
        <v>701</v>
      </c>
      <c r="E633" s="608" t="s">
        <v>875</v>
      </c>
      <c r="F633" s="608" t="s">
        <v>701</v>
      </c>
    </row>
    <row r="634" spans="1:6">
      <c r="A634" s="608" t="s">
        <v>876</v>
      </c>
      <c r="B634" s="608" t="s">
        <v>877</v>
      </c>
      <c r="C634" s="608" t="s">
        <v>700</v>
      </c>
      <c r="D634" s="608" t="s">
        <v>701</v>
      </c>
      <c r="E634" s="608" t="s">
        <v>878</v>
      </c>
      <c r="F634" s="608" t="s">
        <v>701</v>
      </c>
    </row>
    <row r="635" spans="1:6">
      <c r="A635" s="608" t="s">
        <v>879</v>
      </c>
      <c r="B635" s="608" t="s">
        <v>880</v>
      </c>
      <c r="C635" s="608" t="s">
        <v>700</v>
      </c>
      <c r="D635" s="608" t="s">
        <v>701</v>
      </c>
      <c r="E635" s="608" t="s">
        <v>881</v>
      </c>
      <c r="F635" s="608" t="s">
        <v>701</v>
      </c>
    </row>
    <row r="636" spans="1:6">
      <c r="A636" s="608" t="s">
        <v>882</v>
      </c>
      <c r="B636" s="608" t="s">
        <v>883</v>
      </c>
      <c r="C636" s="608" t="s">
        <v>700</v>
      </c>
      <c r="D636" s="608" t="s">
        <v>701</v>
      </c>
      <c r="E636" s="608" t="s">
        <v>884</v>
      </c>
      <c r="F636" s="608" t="s">
        <v>701</v>
      </c>
    </row>
    <row r="637" spans="1:6">
      <c r="A637" s="608" t="s">
        <v>885</v>
      </c>
      <c r="B637" s="608" t="s">
        <v>886</v>
      </c>
      <c r="C637" s="608" t="s">
        <v>700</v>
      </c>
      <c r="D637" s="608" t="s">
        <v>701</v>
      </c>
      <c r="E637" s="608" t="s">
        <v>887</v>
      </c>
      <c r="F637" s="608" t="s">
        <v>701</v>
      </c>
    </row>
    <row r="638" spans="1:6">
      <c r="A638" s="608" t="s">
        <v>888</v>
      </c>
      <c r="B638" s="608" t="s">
        <v>889</v>
      </c>
      <c r="C638" s="608" t="s">
        <v>700</v>
      </c>
      <c r="D638" s="608" t="s">
        <v>701</v>
      </c>
      <c r="E638" s="608" t="s">
        <v>890</v>
      </c>
      <c r="F638" s="608" t="s">
        <v>701</v>
      </c>
    </row>
    <row r="639" spans="1:6">
      <c r="A639" s="608" t="s">
        <v>891</v>
      </c>
      <c r="B639" s="608" t="s">
        <v>892</v>
      </c>
      <c r="C639" s="608" t="s">
        <v>700</v>
      </c>
      <c r="D639" s="608" t="s">
        <v>701</v>
      </c>
      <c r="E639" s="608" t="s">
        <v>893</v>
      </c>
      <c r="F639" s="608" t="s">
        <v>701</v>
      </c>
    </row>
    <row r="640" spans="1:6">
      <c r="A640" s="608" t="s">
        <v>894</v>
      </c>
      <c r="B640" s="608" t="s">
        <v>895</v>
      </c>
      <c r="C640" s="608" t="s">
        <v>700</v>
      </c>
      <c r="D640" s="608" t="s">
        <v>701</v>
      </c>
      <c r="E640" s="608" t="s">
        <v>896</v>
      </c>
      <c r="F640" s="608" t="s">
        <v>701</v>
      </c>
    </row>
    <row r="641" spans="1:6">
      <c r="A641" s="608" t="s">
        <v>897</v>
      </c>
      <c r="B641" s="608" t="s">
        <v>898</v>
      </c>
      <c r="C641" s="608" t="s">
        <v>700</v>
      </c>
      <c r="D641" s="608" t="s">
        <v>701</v>
      </c>
      <c r="E641" s="608" t="s">
        <v>899</v>
      </c>
      <c r="F641" s="608" t="s">
        <v>701</v>
      </c>
    </row>
    <row r="642" spans="1:6">
      <c r="A642" s="608" t="s">
        <v>900</v>
      </c>
      <c r="B642" s="608" t="s">
        <v>901</v>
      </c>
      <c r="C642" s="608" t="s">
        <v>700</v>
      </c>
      <c r="D642" s="608" t="s">
        <v>701</v>
      </c>
      <c r="E642" s="608" t="s">
        <v>902</v>
      </c>
      <c r="F642" s="608" t="s">
        <v>701</v>
      </c>
    </row>
    <row r="643" spans="1:6">
      <c r="A643" s="608" t="s">
        <v>903</v>
      </c>
      <c r="B643" s="608" t="s">
        <v>904</v>
      </c>
      <c r="C643" s="608" t="s">
        <v>700</v>
      </c>
      <c r="D643" s="608" t="s">
        <v>701</v>
      </c>
      <c r="E643" s="608" t="s">
        <v>905</v>
      </c>
      <c r="F643" s="608" t="s">
        <v>701</v>
      </c>
    </row>
    <row r="644" spans="1:6">
      <c r="A644" s="608" t="s">
        <v>906</v>
      </c>
      <c r="B644" s="608" t="s">
        <v>907</v>
      </c>
      <c r="C644" s="608" t="s">
        <v>700</v>
      </c>
      <c r="D644" s="608" t="s">
        <v>701</v>
      </c>
      <c r="E644" s="608" t="s">
        <v>908</v>
      </c>
      <c r="F644" s="608" t="s">
        <v>701</v>
      </c>
    </row>
    <row r="645" spans="1:6">
      <c r="A645" s="608" t="s">
        <v>909</v>
      </c>
      <c r="B645" s="608" t="s">
        <v>910</v>
      </c>
      <c r="C645" s="608" t="s">
        <v>700</v>
      </c>
      <c r="D645" s="608" t="s">
        <v>701</v>
      </c>
      <c r="E645" s="608" t="s">
        <v>911</v>
      </c>
      <c r="F645" s="608" t="s">
        <v>701</v>
      </c>
    </row>
    <row r="646" spans="1:6">
      <c r="A646" s="608" t="s">
        <v>912</v>
      </c>
      <c r="B646" s="608" t="s">
        <v>913</v>
      </c>
      <c r="C646" s="608" t="s">
        <v>700</v>
      </c>
      <c r="D646" s="608" t="s">
        <v>701</v>
      </c>
      <c r="E646" s="608" t="s">
        <v>914</v>
      </c>
      <c r="F646" s="608" t="s">
        <v>701</v>
      </c>
    </row>
    <row r="647" spans="1:6">
      <c r="A647" s="608" t="s">
        <v>915</v>
      </c>
      <c r="B647" s="608" t="s">
        <v>916</v>
      </c>
      <c r="C647" s="608" t="s">
        <v>700</v>
      </c>
      <c r="D647" s="608" t="s">
        <v>701</v>
      </c>
      <c r="E647" s="608" t="s">
        <v>917</v>
      </c>
      <c r="F647" s="608" t="s">
        <v>701</v>
      </c>
    </row>
    <row r="648" spans="1:6">
      <c r="A648" s="608" t="s">
        <v>918</v>
      </c>
      <c r="B648" s="608" t="s">
        <v>919</v>
      </c>
      <c r="C648" s="608" t="s">
        <v>700</v>
      </c>
      <c r="D648" s="608" t="s">
        <v>701</v>
      </c>
      <c r="E648" s="608" t="s">
        <v>920</v>
      </c>
      <c r="F648" s="608" t="s">
        <v>701</v>
      </c>
    </row>
    <row r="649" spans="1:6">
      <c r="A649" s="608" t="s">
        <v>921</v>
      </c>
      <c r="B649" s="608" t="s">
        <v>922</v>
      </c>
      <c r="C649" s="608" t="s">
        <v>700</v>
      </c>
      <c r="D649" s="608" t="s">
        <v>701</v>
      </c>
      <c r="E649" s="608" t="s">
        <v>923</v>
      </c>
      <c r="F649" s="608" t="s">
        <v>701</v>
      </c>
    </row>
    <row r="650" spans="1:6">
      <c r="A650" s="608" t="s">
        <v>924</v>
      </c>
      <c r="B650" s="608" t="s">
        <v>925</v>
      </c>
      <c r="C650" s="608" t="s">
        <v>700</v>
      </c>
      <c r="D650" s="608" t="s">
        <v>701</v>
      </c>
      <c r="E650" s="608" t="s">
        <v>926</v>
      </c>
      <c r="F650" s="608" t="s">
        <v>701</v>
      </c>
    </row>
    <row r="651" spans="1:6">
      <c r="A651" s="608" t="s">
        <v>927</v>
      </c>
      <c r="B651" s="608" t="s">
        <v>928</v>
      </c>
      <c r="C651" s="608" t="s">
        <v>700</v>
      </c>
      <c r="D651" s="608" t="s">
        <v>701</v>
      </c>
      <c r="E651" s="608" t="s">
        <v>929</v>
      </c>
      <c r="F651" s="608" t="s">
        <v>701</v>
      </c>
    </row>
    <row r="652" spans="1:6">
      <c r="A652" s="608" t="s">
        <v>930</v>
      </c>
      <c r="B652" s="608" t="s">
        <v>931</v>
      </c>
      <c r="C652" s="608" t="s">
        <v>700</v>
      </c>
      <c r="D652" s="608" t="s">
        <v>701</v>
      </c>
      <c r="E652" s="608" t="s">
        <v>932</v>
      </c>
      <c r="F652" s="608" t="s">
        <v>701</v>
      </c>
    </row>
    <row r="653" spans="1:6">
      <c r="A653" s="608" t="s">
        <v>933</v>
      </c>
      <c r="B653" s="608" t="s">
        <v>934</v>
      </c>
      <c r="C653" s="608" t="s">
        <v>700</v>
      </c>
      <c r="D653" s="608" t="s">
        <v>701</v>
      </c>
      <c r="E653" s="608" t="s">
        <v>935</v>
      </c>
      <c r="F653" s="608" t="s">
        <v>701</v>
      </c>
    </row>
    <row r="654" spans="1:6">
      <c r="A654" s="608" t="s">
        <v>936</v>
      </c>
      <c r="B654" s="608" t="s">
        <v>937</v>
      </c>
      <c r="C654" s="608" t="s">
        <v>700</v>
      </c>
      <c r="D654" s="608" t="s">
        <v>701</v>
      </c>
      <c r="E654" s="608" t="s">
        <v>938</v>
      </c>
      <c r="F654" s="608" t="s">
        <v>701</v>
      </c>
    </row>
    <row r="655" spans="1:6">
      <c r="A655" s="608" t="s">
        <v>939</v>
      </c>
      <c r="B655" s="608" t="s">
        <v>940</v>
      </c>
      <c r="C655" s="608" t="s">
        <v>700</v>
      </c>
      <c r="D655" s="608" t="s">
        <v>701</v>
      </c>
      <c r="E655" s="608" t="s">
        <v>941</v>
      </c>
      <c r="F655" s="608" t="s">
        <v>701</v>
      </c>
    </row>
    <row r="656" spans="1:6">
      <c r="A656" s="608" t="s">
        <v>942</v>
      </c>
      <c r="B656" s="608" t="s">
        <v>943</v>
      </c>
      <c r="C656" s="608" t="s">
        <v>700</v>
      </c>
      <c r="D656" s="608" t="s">
        <v>701</v>
      </c>
      <c r="E656" s="608" t="s">
        <v>944</v>
      </c>
      <c r="F656" s="608" t="s">
        <v>701</v>
      </c>
    </row>
    <row r="657" spans="1:6">
      <c r="A657" s="608" t="s">
        <v>945</v>
      </c>
      <c r="B657" s="608" t="s">
        <v>946</v>
      </c>
      <c r="C657" s="608" t="s">
        <v>700</v>
      </c>
      <c r="D657" s="608" t="s">
        <v>701</v>
      </c>
      <c r="E657" s="608" t="s">
        <v>947</v>
      </c>
      <c r="F657" s="608" t="s">
        <v>701</v>
      </c>
    </row>
    <row r="658" spans="1:6">
      <c r="A658" s="608" t="s">
        <v>948</v>
      </c>
      <c r="B658" s="608" t="s">
        <v>949</v>
      </c>
      <c r="C658" s="608" t="s">
        <v>700</v>
      </c>
      <c r="D658" s="608" t="s">
        <v>701</v>
      </c>
      <c r="E658" s="608" t="s">
        <v>950</v>
      </c>
      <c r="F658" s="608" t="s">
        <v>701</v>
      </c>
    </row>
    <row r="659" spans="1:6">
      <c r="A659" s="608" t="s">
        <v>951</v>
      </c>
      <c r="B659" s="608" t="s">
        <v>952</v>
      </c>
      <c r="C659" s="608" t="s">
        <v>700</v>
      </c>
      <c r="D659" s="608" t="s">
        <v>701</v>
      </c>
      <c r="E659" s="608" t="s">
        <v>953</v>
      </c>
      <c r="F659" s="608" t="s">
        <v>701</v>
      </c>
    </row>
    <row r="660" spans="1:6">
      <c r="A660" s="608" t="s">
        <v>954</v>
      </c>
      <c r="B660" s="608" t="s">
        <v>955</v>
      </c>
      <c r="C660" s="608" t="s">
        <v>700</v>
      </c>
      <c r="D660" s="608" t="s">
        <v>701</v>
      </c>
      <c r="E660" s="608" t="s">
        <v>956</v>
      </c>
      <c r="F660" s="608" t="s">
        <v>701</v>
      </c>
    </row>
    <row r="661" spans="1:6">
      <c r="A661" s="608" t="s">
        <v>957</v>
      </c>
      <c r="B661" s="608" t="s">
        <v>958</v>
      </c>
      <c r="C661" s="608" t="s">
        <v>700</v>
      </c>
      <c r="D661" s="608" t="s">
        <v>701</v>
      </c>
      <c r="E661" s="608" t="s">
        <v>959</v>
      </c>
      <c r="F661" s="608" t="s">
        <v>701</v>
      </c>
    </row>
    <row r="662" spans="1:6">
      <c r="A662" s="608" t="s">
        <v>960</v>
      </c>
      <c r="B662" s="608" t="s">
        <v>961</v>
      </c>
      <c r="C662" s="608" t="s">
        <v>700</v>
      </c>
      <c r="D662" s="608" t="s">
        <v>701</v>
      </c>
      <c r="E662" s="608" t="s">
        <v>962</v>
      </c>
      <c r="F662" s="608" t="s">
        <v>701</v>
      </c>
    </row>
    <row r="663" spans="1:6">
      <c r="A663" s="608" t="s">
        <v>963</v>
      </c>
      <c r="B663" s="608" t="s">
        <v>964</v>
      </c>
      <c r="C663" s="608" t="s">
        <v>700</v>
      </c>
      <c r="D663" s="608" t="s">
        <v>701</v>
      </c>
      <c r="E663" s="608" t="s">
        <v>965</v>
      </c>
      <c r="F663" s="608" t="s">
        <v>701</v>
      </c>
    </row>
    <row r="664" spans="1:6">
      <c r="A664" s="608" t="s">
        <v>966</v>
      </c>
      <c r="B664" s="608" t="s">
        <v>967</v>
      </c>
      <c r="C664" s="608" t="s">
        <v>700</v>
      </c>
      <c r="D664" s="608" t="s">
        <v>701</v>
      </c>
      <c r="E664" s="608" t="s">
        <v>968</v>
      </c>
      <c r="F664" s="608" t="s">
        <v>701</v>
      </c>
    </row>
    <row r="665" spans="1:6">
      <c r="A665" s="608" t="s">
        <v>969</v>
      </c>
      <c r="B665" s="608" t="s">
        <v>970</v>
      </c>
      <c r="C665" s="608" t="s">
        <v>700</v>
      </c>
      <c r="D665" s="608" t="s">
        <v>701</v>
      </c>
      <c r="E665" s="608" t="s">
        <v>971</v>
      </c>
      <c r="F665" s="608" t="s">
        <v>701</v>
      </c>
    </row>
    <row r="666" spans="1:6">
      <c r="A666" s="608" t="s">
        <v>972</v>
      </c>
      <c r="B666" s="608" t="s">
        <v>973</v>
      </c>
      <c r="C666" s="608" t="s">
        <v>700</v>
      </c>
      <c r="D666" s="608" t="s">
        <v>701</v>
      </c>
      <c r="E666" s="608" t="s">
        <v>974</v>
      </c>
      <c r="F666" s="608" t="s">
        <v>701</v>
      </c>
    </row>
    <row r="667" spans="1:6">
      <c r="A667" s="608" t="s">
        <v>975</v>
      </c>
      <c r="B667" s="608" t="s">
        <v>976</v>
      </c>
      <c r="C667" s="608" t="s">
        <v>700</v>
      </c>
      <c r="D667" s="608" t="s">
        <v>701</v>
      </c>
      <c r="E667" s="608" t="s">
        <v>977</v>
      </c>
      <c r="F667" s="608" t="s">
        <v>701</v>
      </c>
    </row>
    <row r="668" spans="1:6">
      <c r="A668" s="608" t="s">
        <v>978</v>
      </c>
      <c r="B668" s="608" t="s">
        <v>979</v>
      </c>
      <c r="C668" s="608" t="s">
        <v>700</v>
      </c>
      <c r="D668" s="608" t="s">
        <v>701</v>
      </c>
      <c r="E668" s="608" t="s">
        <v>980</v>
      </c>
      <c r="F668" s="608" t="s">
        <v>701</v>
      </c>
    </row>
    <row r="669" spans="1:6">
      <c r="A669" s="608" t="s">
        <v>981</v>
      </c>
      <c r="B669" s="608" t="s">
        <v>982</v>
      </c>
      <c r="C669" s="608" t="s">
        <v>700</v>
      </c>
      <c r="D669" s="608" t="s">
        <v>701</v>
      </c>
      <c r="E669" s="608" t="s">
        <v>983</v>
      </c>
      <c r="F669" s="608" t="s">
        <v>701</v>
      </c>
    </row>
    <row r="670" spans="1:6">
      <c r="A670" s="608" t="s">
        <v>984</v>
      </c>
      <c r="B670" s="608" t="s">
        <v>985</v>
      </c>
      <c r="C670" s="608" t="s">
        <v>700</v>
      </c>
      <c r="D670" s="608" t="s">
        <v>701</v>
      </c>
      <c r="E670" s="608" t="s">
        <v>986</v>
      </c>
      <c r="F670" s="608" t="s">
        <v>701</v>
      </c>
    </row>
    <row r="671" spans="1:6">
      <c r="A671" s="608" t="s">
        <v>987</v>
      </c>
      <c r="B671" s="608" t="s">
        <v>988</v>
      </c>
      <c r="C671" s="608" t="s">
        <v>700</v>
      </c>
      <c r="D671" s="608" t="s">
        <v>701</v>
      </c>
      <c r="E671" s="608" t="s">
        <v>989</v>
      </c>
      <c r="F671" s="608" t="s">
        <v>701</v>
      </c>
    </row>
    <row r="672" spans="1:6">
      <c r="A672" s="608" t="s">
        <v>990</v>
      </c>
      <c r="B672" s="608" t="s">
        <v>991</v>
      </c>
      <c r="C672" s="608" t="s">
        <v>700</v>
      </c>
      <c r="D672" s="608" t="s">
        <v>701</v>
      </c>
      <c r="E672" s="608" t="s">
        <v>992</v>
      </c>
      <c r="F672" s="608" t="s">
        <v>701</v>
      </c>
    </row>
    <row r="673" spans="1:6">
      <c r="A673" s="608" t="s">
        <v>918</v>
      </c>
      <c r="B673" s="608" t="s">
        <v>993</v>
      </c>
      <c r="C673" s="608" t="s">
        <v>700</v>
      </c>
      <c r="D673" s="608" t="s">
        <v>701</v>
      </c>
      <c r="E673" s="608" t="s">
        <v>994</v>
      </c>
      <c r="F673" s="608" t="s">
        <v>701</v>
      </c>
    </row>
    <row r="674" spans="1:6">
      <c r="A674" s="608" t="s">
        <v>995</v>
      </c>
      <c r="B674" s="608" t="s">
        <v>996</v>
      </c>
      <c r="C674" s="608" t="s">
        <v>700</v>
      </c>
      <c r="D674" s="608" t="s">
        <v>701</v>
      </c>
      <c r="E674" s="608" t="s">
        <v>997</v>
      </c>
      <c r="F674" s="608" t="s">
        <v>701</v>
      </c>
    </row>
    <row r="675" spans="1:6">
      <c r="A675" s="608" t="s">
        <v>998</v>
      </c>
      <c r="B675" s="608" t="s">
        <v>999</v>
      </c>
      <c r="C675" s="608" t="s">
        <v>700</v>
      </c>
      <c r="D675" s="608" t="s">
        <v>701</v>
      </c>
      <c r="E675" s="608" t="s">
        <v>1000</v>
      </c>
      <c r="F675" s="608" t="s">
        <v>701</v>
      </c>
    </row>
    <row r="676" spans="1:6">
      <c r="A676" s="608" t="s">
        <v>1001</v>
      </c>
      <c r="B676" s="608" t="s">
        <v>1002</v>
      </c>
      <c r="C676" s="608" t="s">
        <v>700</v>
      </c>
      <c r="D676" s="608" t="s">
        <v>701</v>
      </c>
      <c r="E676" s="608" t="s">
        <v>1003</v>
      </c>
      <c r="F676" s="608" t="s">
        <v>701</v>
      </c>
    </row>
    <row r="677" spans="1:6">
      <c r="A677" s="608" t="s">
        <v>1004</v>
      </c>
      <c r="B677" s="608" t="s">
        <v>1005</v>
      </c>
      <c r="C677" s="608" t="s">
        <v>700</v>
      </c>
      <c r="D677" s="608" t="s">
        <v>701</v>
      </c>
      <c r="E677" s="608" t="s">
        <v>1006</v>
      </c>
      <c r="F677" s="608" t="s">
        <v>701</v>
      </c>
    </row>
    <row r="678" spans="1:6">
      <c r="A678" s="608" t="s">
        <v>1007</v>
      </c>
      <c r="B678" s="608" t="s">
        <v>1008</v>
      </c>
      <c r="C678" s="608" t="s">
        <v>700</v>
      </c>
      <c r="D678" s="608" t="s">
        <v>701</v>
      </c>
      <c r="E678" s="608" t="s">
        <v>1009</v>
      </c>
      <c r="F678" s="608" t="s">
        <v>701</v>
      </c>
    </row>
    <row r="679" spans="1:6">
      <c r="A679" s="608" t="s">
        <v>1010</v>
      </c>
      <c r="B679" s="608" t="s">
        <v>1011</v>
      </c>
      <c r="C679" s="608" t="s">
        <v>700</v>
      </c>
      <c r="D679" s="608" t="s">
        <v>701</v>
      </c>
      <c r="E679" s="608" t="s">
        <v>1012</v>
      </c>
      <c r="F679" s="608" t="s">
        <v>701</v>
      </c>
    </row>
    <row r="680" spans="1:6">
      <c r="A680" s="608" t="s">
        <v>1013</v>
      </c>
      <c r="B680" s="608" t="s">
        <v>1014</v>
      </c>
      <c r="C680" s="608" t="s">
        <v>700</v>
      </c>
      <c r="D680" s="608" t="s">
        <v>701</v>
      </c>
      <c r="E680" s="608" t="s">
        <v>1015</v>
      </c>
      <c r="F680" s="608" t="s">
        <v>701</v>
      </c>
    </row>
    <row r="681" spans="1:6">
      <c r="A681" s="608" t="s">
        <v>1016</v>
      </c>
      <c r="B681" s="608" t="s">
        <v>1017</v>
      </c>
      <c r="C681" s="608" t="s">
        <v>700</v>
      </c>
      <c r="D681" s="608" t="s">
        <v>701</v>
      </c>
      <c r="E681" s="608" t="s">
        <v>1018</v>
      </c>
      <c r="F681" s="608" t="s">
        <v>701</v>
      </c>
    </row>
    <row r="682" spans="1:6">
      <c r="A682" s="608" t="s">
        <v>1019</v>
      </c>
      <c r="B682" s="608" t="s">
        <v>1020</v>
      </c>
      <c r="C682" s="608" t="s">
        <v>700</v>
      </c>
      <c r="D682" s="608" t="s">
        <v>701</v>
      </c>
      <c r="E682" s="608" t="s">
        <v>1021</v>
      </c>
      <c r="F682" s="608" t="s">
        <v>701</v>
      </c>
    </row>
    <row r="683" spans="1:6">
      <c r="A683" s="608" t="s">
        <v>1022</v>
      </c>
      <c r="B683" s="608" t="s">
        <v>1023</v>
      </c>
      <c r="C683" s="608" t="s">
        <v>700</v>
      </c>
      <c r="D683" s="608" t="s">
        <v>701</v>
      </c>
      <c r="E683" s="608" t="s">
        <v>1024</v>
      </c>
      <c r="F683" s="608" t="s">
        <v>701</v>
      </c>
    </row>
    <row r="684" spans="1:6">
      <c r="A684" s="608" t="s">
        <v>1025</v>
      </c>
      <c r="B684" s="608" t="s">
        <v>1026</v>
      </c>
      <c r="C684" s="608" t="s">
        <v>700</v>
      </c>
      <c r="D684" s="608" t="s">
        <v>701</v>
      </c>
      <c r="E684" s="608" t="s">
        <v>1027</v>
      </c>
      <c r="F684" s="608" t="s">
        <v>701</v>
      </c>
    </row>
    <row r="685" spans="1:6">
      <c r="A685" s="608" t="s">
        <v>1028</v>
      </c>
      <c r="B685" s="608" t="s">
        <v>1029</v>
      </c>
      <c r="C685" s="608" t="s">
        <v>700</v>
      </c>
      <c r="D685" s="608" t="s">
        <v>701</v>
      </c>
      <c r="E685" s="608" t="s">
        <v>1030</v>
      </c>
      <c r="F685" s="608" t="s">
        <v>701</v>
      </c>
    </row>
    <row r="686" spans="1:6">
      <c r="A686" s="608" t="s">
        <v>1031</v>
      </c>
      <c r="B686" s="608" t="s">
        <v>1032</v>
      </c>
      <c r="C686" s="608" t="s">
        <v>700</v>
      </c>
      <c r="D686" s="608" t="s">
        <v>701</v>
      </c>
      <c r="E686" s="608" t="s">
        <v>1033</v>
      </c>
      <c r="F686" s="608" t="s">
        <v>701</v>
      </c>
    </row>
    <row r="687" spans="1:6">
      <c r="A687" s="608" t="s">
        <v>1034</v>
      </c>
      <c r="B687" s="608" t="s">
        <v>1035</v>
      </c>
      <c r="C687" s="608" t="s">
        <v>700</v>
      </c>
      <c r="D687" s="608" t="s">
        <v>701</v>
      </c>
      <c r="E687" s="608" t="s">
        <v>1036</v>
      </c>
      <c r="F687" s="608" t="s">
        <v>701</v>
      </c>
    </row>
    <row r="688" spans="1:6">
      <c r="A688" s="608" t="s">
        <v>1037</v>
      </c>
      <c r="B688" s="608" t="s">
        <v>1038</v>
      </c>
      <c r="C688" s="608" t="s">
        <v>700</v>
      </c>
      <c r="D688" s="608" t="s">
        <v>701</v>
      </c>
      <c r="E688" s="608" t="s">
        <v>1039</v>
      </c>
      <c r="F688" s="608" t="s">
        <v>701</v>
      </c>
    </row>
    <row r="689" spans="1:6">
      <c r="A689" s="608" t="s">
        <v>1040</v>
      </c>
      <c r="B689" s="608" t="s">
        <v>1041</v>
      </c>
      <c r="C689" s="608" t="s">
        <v>700</v>
      </c>
      <c r="D689" s="608" t="s">
        <v>701</v>
      </c>
      <c r="E689" s="608" t="s">
        <v>1042</v>
      </c>
      <c r="F689" s="608" t="s">
        <v>701</v>
      </c>
    </row>
    <row r="690" spans="1:6">
      <c r="A690" s="608" t="s">
        <v>1043</v>
      </c>
      <c r="B690" s="608" t="s">
        <v>1044</v>
      </c>
      <c r="C690" s="608" t="s">
        <v>700</v>
      </c>
      <c r="D690" s="608" t="s">
        <v>701</v>
      </c>
      <c r="E690" s="608" t="s">
        <v>1045</v>
      </c>
      <c r="F690" s="608" t="s">
        <v>701</v>
      </c>
    </row>
    <row r="691" spans="1:6">
      <c r="A691" s="608" t="s">
        <v>1046</v>
      </c>
      <c r="B691" s="608" t="s">
        <v>1047</v>
      </c>
      <c r="C691" s="608" t="s">
        <v>700</v>
      </c>
      <c r="D691" s="608" t="s">
        <v>701</v>
      </c>
      <c r="E691" s="608" t="s">
        <v>1048</v>
      </c>
      <c r="F691" s="608" t="s">
        <v>701</v>
      </c>
    </row>
    <row r="692" spans="1:6">
      <c r="A692" s="608" t="s">
        <v>1049</v>
      </c>
      <c r="B692" s="608" t="s">
        <v>1050</v>
      </c>
      <c r="C692" s="608" t="s">
        <v>700</v>
      </c>
      <c r="D692" s="608" t="s">
        <v>701</v>
      </c>
      <c r="E692" s="608" t="s">
        <v>1051</v>
      </c>
      <c r="F692" s="608" t="s">
        <v>701</v>
      </c>
    </row>
    <row r="693" spans="1:6">
      <c r="A693" s="608" t="s">
        <v>1052</v>
      </c>
      <c r="B693" s="608" t="s">
        <v>1053</v>
      </c>
      <c r="C693" s="608" t="s">
        <v>700</v>
      </c>
      <c r="D693" s="608" t="s">
        <v>701</v>
      </c>
      <c r="E693" s="608" t="s">
        <v>1054</v>
      </c>
      <c r="F693" s="608" t="s">
        <v>701</v>
      </c>
    </row>
    <row r="694" spans="1:6">
      <c r="A694" s="608" t="s">
        <v>1055</v>
      </c>
      <c r="B694" s="608" t="s">
        <v>1056</v>
      </c>
      <c r="C694" s="608" t="s">
        <v>700</v>
      </c>
      <c r="D694" s="608" t="s">
        <v>701</v>
      </c>
      <c r="E694" s="608" t="s">
        <v>1057</v>
      </c>
      <c r="F694" s="608" t="s">
        <v>701</v>
      </c>
    </row>
    <row r="695" spans="1:6">
      <c r="A695" s="608" t="s">
        <v>1058</v>
      </c>
      <c r="B695" s="608" t="s">
        <v>1059</v>
      </c>
      <c r="C695" s="608" t="s">
        <v>700</v>
      </c>
      <c r="D695" s="608" t="s">
        <v>701</v>
      </c>
      <c r="E695" s="608" t="s">
        <v>1060</v>
      </c>
      <c r="F695" s="608" t="s">
        <v>701</v>
      </c>
    </row>
    <row r="696" spans="1:6">
      <c r="A696" s="608" t="s">
        <v>1061</v>
      </c>
      <c r="B696" s="608" t="s">
        <v>1062</v>
      </c>
      <c r="C696" s="608" t="s">
        <v>700</v>
      </c>
      <c r="D696" s="608" t="s">
        <v>701</v>
      </c>
      <c r="E696" s="608" t="s">
        <v>1063</v>
      </c>
      <c r="F696" s="608" t="s">
        <v>701</v>
      </c>
    </row>
    <row r="697" spans="1:6">
      <c r="A697" s="608" t="s">
        <v>1064</v>
      </c>
      <c r="B697" s="608" t="s">
        <v>1065</v>
      </c>
      <c r="C697" s="608" t="s">
        <v>700</v>
      </c>
      <c r="D697" s="608" t="s">
        <v>701</v>
      </c>
      <c r="E697" s="608" t="s">
        <v>1066</v>
      </c>
      <c r="F697" s="608" t="s">
        <v>701</v>
      </c>
    </row>
    <row r="698" spans="1:6">
      <c r="A698" s="608" t="s">
        <v>1067</v>
      </c>
      <c r="B698" s="608" t="s">
        <v>1068</v>
      </c>
      <c r="C698" s="608" t="s">
        <v>700</v>
      </c>
      <c r="D698" s="608" t="s">
        <v>701</v>
      </c>
      <c r="E698" s="608" t="s">
        <v>1069</v>
      </c>
      <c r="F698" s="608" t="s">
        <v>701</v>
      </c>
    </row>
    <row r="699" spans="1:6">
      <c r="A699" s="608" t="s">
        <v>1070</v>
      </c>
      <c r="B699" s="608" t="s">
        <v>1071</v>
      </c>
      <c r="C699" s="608" t="s">
        <v>700</v>
      </c>
      <c r="D699" s="608" t="s">
        <v>701</v>
      </c>
      <c r="E699" s="608" t="s">
        <v>1072</v>
      </c>
      <c r="F699" s="608" t="s">
        <v>701</v>
      </c>
    </row>
    <row r="700" spans="1:6">
      <c r="A700" s="608" t="s">
        <v>1073</v>
      </c>
      <c r="B700" s="608" t="s">
        <v>1074</v>
      </c>
      <c r="C700" s="608" t="s">
        <v>700</v>
      </c>
      <c r="D700" s="608" t="s">
        <v>701</v>
      </c>
      <c r="E700" s="608" t="s">
        <v>1075</v>
      </c>
      <c r="F700" s="608" t="s">
        <v>701</v>
      </c>
    </row>
    <row r="701" spans="1:6">
      <c r="A701" s="608" t="s">
        <v>1076</v>
      </c>
      <c r="B701" s="608" t="s">
        <v>1077</v>
      </c>
      <c r="C701" s="608" t="s">
        <v>700</v>
      </c>
      <c r="D701" s="608" t="s">
        <v>701</v>
      </c>
      <c r="E701" s="608" t="s">
        <v>1078</v>
      </c>
      <c r="F701" s="608" t="s">
        <v>701</v>
      </c>
    </row>
    <row r="702" spans="1:6">
      <c r="A702" s="608" t="s">
        <v>1079</v>
      </c>
      <c r="B702" s="608" t="s">
        <v>1080</v>
      </c>
      <c r="C702" s="608" t="s">
        <v>700</v>
      </c>
      <c r="D702" s="608" t="s">
        <v>701</v>
      </c>
      <c r="E702" s="608" t="s">
        <v>1081</v>
      </c>
      <c r="F702" s="608" t="s">
        <v>701</v>
      </c>
    </row>
    <row r="703" spans="1:6">
      <c r="A703" s="608" t="s">
        <v>1082</v>
      </c>
      <c r="B703" s="608" t="s">
        <v>1083</v>
      </c>
      <c r="C703" s="608" t="s">
        <v>700</v>
      </c>
      <c r="D703" s="608" t="s">
        <v>701</v>
      </c>
      <c r="E703" s="608" t="s">
        <v>1084</v>
      </c>
      <c r="F703" s="608" t="s">
        <v>701</v>
      </c>
    </row>
    <row r="704" spans="1:6">
      <c r="A704" s="608" t="s">
        <v>1085</v>
      </c>
      <c r="B704" s="608" t="s">
        <v>1086</v>
      </c>
      <c r="C704" s="608" t="s">
        <v>700</v>
      </c>
      <c r="D704" s="608" t="s">
        <v>701</v>
      </c>
      <c r="E704" s="608" t="s">
        <v>1087</v>
      </c>
      <c r="F704" s="608" t="s">
        <v>701</v>
      </c>
    </row>
    <row r="705" spans="1:6">
      <c r="A705" s="608" t="s">
        <v>1088</v>
      </c>
      <c r="B705" s="608" t="s">
        <v>1089</v>
      </c>
      <c r="C705" s="608" t="s">
        <v>700</v>
      </c>
      <c r="D705" s="608" t="s">
        <v>701</v>
      </c>
      <c r="E705" s="608" t="s">
        <v>1090</v>
      </c>
      <c r="F705" s="608" t="s">
        <v>701</v>
      </c>
    </row>
    <row r="706" spans="1:6">
      <c r="A706" s="608" t="s">
        <v>1091</v>
      </c>
      <c r="B706" s="608" t="s">
        <v>1092</v>
      </c>
      <c r="C706" s="608" t="s">
        <v>700</v>
      </c>
      <c r="D706" s="608" t="s">
        <v>701</v>
      </c>
      <c r="E706" s="608" t="s">
        <v>1093</v>
      </c>
      <c r="F706" s="608" t="s">
        <v>701</v>
      </c>
    </row>
    <row r="707" spans="1:6">
      <c r="A707" s="608" t="s">
        <v>1094</v>
      </c>
      <c r="B707" s="608" t="s">
        <v>1095</v>
      </c>
      <c r="C707" s="608" t="s">
        <v>700</v>
      </c>
      <c r="D707" s="608" t="s">
        <v>701</v>
      </c>
      <c r="E707" s="608" t="s">
        <v>1096</v>
      </c>
      <c r="F707" s="608" t="s">
        <v>701</v>
      </c>
    </row>
    <row r="708" spans="1:6">
      <c r="A708" s="608" t="s">
        <v>1097</v>
      </c>
      <c r="B708" s="608" t="s">
        <v>1098</v>
      </c>
      <c r="C708" s="608" t="s">
        <v>700</v>
      </c>
      <c r="D708" s="608" t="s">
        <v>701</v>
      </c>
      <c r="E708" s="608" t="s">
        <v>1099</v>
      </c>
      <c r="F708" s="608" t="s">
        <v>701</v>
      </c>
    </row>
    <row r="709" spans="1:6">
      <c r="A709" s="608" t="s">
        <v>1100</v>
      </c>
      <c r="B709" s="608" t="s">
        <v>1101</v>
      </c>
      <c r="C709" s="608" t="s">
        <v>700</v>
      </c>
      <c r="D709" s="608" t="s">
        <v>701</v>
      </c>
      <c r="E709" s="608" t="s">
        <v>1102</v>
      </c>
      <c r="F709" s="608" t="s">
        <v>701</v>
      </c>
    </row>
    <row r="710" spans="1:6">
      <c r="A710" s="608" t="s">
        <v>1103</v>
      </c>
      <c r="B710" s="608" t="s">
        <v>1104</v>
      </c>
      <c r="C710" s="608" t="s">
        <v>700</v>
      </c>
      <c r="D710" s="608" t="s">
        <v>701</v>
      </c>
      <c r="E710" s="608" t="s">
        <v>1105</v>
      </c>
      <c r="F710" s="608" t="s">
        <v>701</v>
      </c>
    </row>
    <row r="711" spans="1:6">
      <c r="A711" s="608" t="s">
        <v>1106</v>
      </c>
      <c r="B711" s="608" t="s">
        <v>1107</v>
      </c>
      <c r="C711" s="608" t="s">
        <v>700</v>
      </c>
      <c r="D711" s="608" t="s">
        <v>701</v>
      </c>
      <c r="E711" s="608" t="s">
        <v>1108</v>
      </c>
      <c r="F711" s="608" t="s">
        <v>701</v>
      </c>
    </row>
    <row r="712" spans="1:6">
      <c r="A712" s="608" t="s">
        <v>1109</v>
      </c>
      <c r="B712" s="608" t="s">
        <v>1110</v>
      </c>
      <c r="C712" s="608" t="s">
        <v>700</v>
      </c>
      <c r="D712" s="608" t="s">
        <v>701</v>
      </c>
      <c r="E712" s="608" t="s">
        <v>1111</v>
      </c>
      <c r="F712" s="608" t="s">
        <v>701</v>
      </c>
    </row>
    <row r="713" spans="1:6">
      <c r="A713" s="608" t="s">
        <v>1112</v>
      </c>
      <c r="B713" s="608" t="s">
        <v>1113</v>
      </c>
      <c r="C713" s="608" t="s">
        <v>700</v>
      </c>
      <c r="D713" s="608" t="s">
        <v>701</v>
      </c>
      <c r="E713" s="608" t="s">
        <v>1114</v>
      </c>
      <c r="F713" s="608" t="s">
        <v>701</v>
      </c>
    </row>
    <row r="714" spans="1:6">
      <c r="A714" s="608" t="s">
        <v>1115</v>
      </c>
      <c r="B714" s="608" t="s">
        <v>1116</v>
      </c>
      <c r="C714" s="608" t="s">
        <v>700</v>
      </c>
      <c r="D714" s="608" t="s">
        <v>701</v>
      </c>
      <c r="E714" s="608" t="s">
        <v>1117</v>
      </c>
      <c r="F714" s="608" t="s">
        <v>701</v>
      </c>
    </row>
    <row r="715" spans="1:6">
      <c r="A715" s="608" t="s">
        <v>1118</v>
      </c>
      <c r="B715" s="608" t="s">
        <v>1119</v>
      </c>
      <c r="C715" s="608" t="s">
        <v>700</v>
      </c>
      <c r="D715" s="608" t="s">
        <v>701</v>
      </c>
      <c r="E715" s="608" t="s">
        <v>1120</v>
      </c>
      <c r="F715" s="608" t="s">
        <v>701</v>
      </c>
    </row>
    <row r="716" spans="1:6">
      <c r="A716" s="608" t="s">
        <v>1121</v>
      </c>
      <c r="B716" s="608" t="s">
        <v>1122</v>
      </c>
      <c r="C716" s="608" t="s">
        <v>700</v>
      </c>
      <c r="D716" s="608" t="s">
        <v>701</v>
      </c>
      <c r="E716" s="608" t="s">
        <v>1123</v>
      </c>
      <c r="F716" s="608" t="s">
        <v>701</v>
      </c>
    </row>
    <row r="717" spans="1:6">
      <c r="A717" s="608" t="s">
        <v>1124</v>
      </c>
      <c r="B717" s="608" t="s">
        <v>1125</v>
      </c>
      <c r="C717" s="608" t="s">
        <v>700</v>
      </c>
      <c r="D717" s="608" t="s">
        <v>701</v>
      </c>
      <c r="E717" s="608" t="s">
        <v>1126</v>
      </c>
      <c r="F717" s="608" t="s">
        <v>701</v>
      </c>
    </row>
    <row r="718" spans="1:6">
      <c r="A718" s="608" t="s">
        <v>1127</v>
      </c>
      <c r="B718" s="608" t="s">
        <v>1128</v>
      </c>
      <c r="C718" s="608" t="s">
        <v>700</v>
      </c>
      <c r="D718" s="608" t="s">
        <v>701</v>
      </c>
      <c r="E718" s="608" t="s">
        <v>1129</v>
      </c>
      <c r="F718" s="608" t="s">
        <v>701</v>
      </c>
    </row>
    <row r="719" spans="1:6">
      <c r="A719" s="608" t="s">
        <v>1130</v>
      </c>
      <c r="B719" s="608" t="s">
        <v>1131</v>
      </c>
      <c r="C719" s="608" t="s">
        <v>700</v>
      </c>
      <c r="D719" s="608" t="s">
        <v>701</v>
      </c>
      <c r="E719" s="608" t="s">
        <v>1132</v>
      </c>
      <c r="F719" s="608" t="s">
        <v>701</v>
      </c>
    </row>
    <row r="720" spans="1:6">
      <c r="A720" s="608" t="s">
        <v>1133</v>
      </c>
      <c r="B720" s="608" t="s">
        <v>1134</v>
      </c>
      <c r="C720" s="608" t="s">
        <v>700</v>
      </c>
      <c r="D720" s="608" t="s">
        <v>701</v>
      </c>
      <c r="E720" s="608" t="s">
        <v>1135</v>
      </c>
      <c r="F720" s="608" t="s">
        <v>701</v>
      </c>
    </row>
    <row r="721" spans="1:6">
      <c r="A721" s="608" t="s">
        <v>1136</v>
      </c>
      <c r="B721" s="608" t="s">
        <v>1137</v>
      </c>
      <c r="C721" s="608" t="s">
        <v>700</v>
      </c>
      <c r="D721" s="608" t="s">
        <v>701</v>
      </c>
      <c r="E721" s="608" t="s">
        <v>1138</v>
      </c>
      <c r="F721" s="608" t="s">
        <v>701</v>
      </c>
    </row>
    <row r="722" spans="1:6">
      <c r="A722" s="608" t="s">
        <v>1139</v>
      </c>
      <c r="B722" s="608" t="s">
        <v>1140</v>
      </c>
      <c r="C722" s="608" t="s">
        <v>700</v>
      </c>
      <c r="D722" s="608" t="s">
        <v>701</v>
      </c>
      <c r="E722" s="608" t="s">
        <v>1141</v>
      </c>
      <c r="F722" s="608" t="s">
        <v>701</v>
      </c>
    </row>
    <row r="723" spans="1:6">
      <c r="A723" s="608" t="s">
        <v>1142</v>
      </c>
      <c r="B723" s="608" t="s">
        <v>1143</v>
      </c>
      <c r="C723" s="608" t="s">
        <v>700</v>
      </c>
      <c r="D723" s="608" t="s">
        <v>701</v>
      </c>
      <c r="E723" s="608" t="s">
        <v>1144</v>
      </c>
      <c r="F723" s="608" t="s">
        <v>701</v>
      </c>
    </row>
    <row r="724" spans="1:6">
      <c r="A724" s="608" t="s">
        <v>1145</v>
      </c>
      <c r="B724" s="608" t="s">
        <v>1146</v>
      </c>
      <c r="C724" s="608" t="s">
        <v>700</v>
      </c>
      <c r="D724" s="608" t="s">
        <v>701</v>
      </c>
      <c r="E724" s="608" t="s">
        <v>1147</v>
      </c>
      <c r="F724" s="608" t="s">
        <v>701</v>
      </c>
    </row>
    <row r="725" spans="1:6">
      <c r="A725" s="608" t="s">
        <v>1148</v>
      </c>
      <c r="B725" s="608" t="s">
        <v>1149</v>
      </c>
      <c r="C725" s="608" t="s">
        <v>700</v>
      </c>
      <c r="D725" s="608" t="s">
        <v>701</v>
      </c>
      <c r="E725" s="608" t="s">
        <v>1150</v>
      </c>
      <c r="F725" s="608" t="s">
        <v>701</v>
      </c>
    </row>
    <row r="726" spans="1:6">
      <c r="A726" s="608" t="s">
        <v>1151</v>
      </c>
      <c r="B726" s="608" t="s">
        <v>1152</v>
      </c>
      <c r="C726" s="608" t="s">
        <v>700</v>
      </c>
      <c r="D726" s="608" t="s">
        <v>701</v>
      </c>
      <c r="E726" s="608" t="s">
        <v>1153</v>
      </c>
      <c r="F726" s="608" t="s">
        <v>701</v>
      </c>
    </row>
    <row r="727" spans="1:6">
      <c r="A727" s="608" t="s">
        <v>1154</v>
      </c>
      <c r="B727" s="608" t="s">
        <v>1155</v>
      </c>
      <c r="C727" s="608" t="s">
        <v>700</v>
      </c>
      <c r="D727" s="608" t="s">
        <v>701</v>
      </c>
      <c r="E727" s="608" t="s">
        <v>1156</v>
      </c>
      <c r="F727" s="608" t="s">
        <v>701</v>
      </c>
    </row>
    <row r="728" spans="1:6">
      <c r="A728" s="608" t="s">
        <v>1157</v>
      </c>
      <c r="B728" s="608" t="s">
        <v>1158</v>
      </c>
      <c r="C728" s="608" t="s">
        <v>700</v>
      </c>
      <c r="D728" s="608" t="s">
        <v>701</v>
      </c>
      <c r="E728" s="608" t="s">
        <v>1159</v>
      </c>
      <c r="F728" s="608" t="s">
        <v>701</v>
      </c>
    </row>
    <row r="729" spans="1:6">
      <c r="A729" s="608" t="s">
        <v>1160</v>
      </c>
      <c r="B729" s="608" t="s">
        <v>1161</v>
      </c>
      <c r="C729" s="608" t="s">
        <v>700</v>
      </c>
      <c r="D729" s="608" t="s">
        <v>701</v>
      </c>
      <c r="E729" s="608" t="s">
        <v>1162</v>
      </c>
      <c r="F729" s="608" t="s">
        <v>701</v>
      </c>
    </row>
    <row r="730" spans="1:6">
      <c r="A730" s="608" t="s">
        <v>1163</v>
      </c>
      <c r="B730" s="608" t="s">
        <v>1164</v>
      </c>
      <c r="C730" s="608" t="s">
        <v>700</v>
      </c>
      <c r="D730" s="608" t="s">
        <v>701</v>
      </c>
      <c r="E730" s="608" t="s">
        <v>1165</v>
      </c>
      <c r="F730" s="608" t="s">
        <v>701</v>
      </c>
    </row>
    <row r="731" spans="1:6">
      <c r="A731" s="608" t="s">
        <v>1166</v>
      </c>
      <c r="B731" s="608" t="s">
        <v>1167</v>
      </c>
      <c r="C731" s="608" t="s">
        <v>700</v>
      </c>
      <c r="D731" s="608" t="s">
        <v>701</v>
      </c>
      <c r="E731" s="608" t="s">
        <v>1168</v>
      </c>
      <c r="F731" s="608" t="s">
        <v>701</v>
      </c>
    </row>
    <row r="732" spans="1:6">
      <c r="A732" s="608" t="s">
        <v>1169</v>
      </c>
      <c r="B732" s="608" t="s">
        <v>1170</v>
      </c>
      <c r="C732" s="608" t="s">
        <v>700</v>
      </c>
      <c r="D732" s="608" t="s">
        <v>701</v>
      </c>
      <c r="E732" s="608" t="s">
        <v>1171</v>
      </c>
      <c r="F732" s="608" t="s">
        <v>701</v>
      </c>
    </row>
    <row r="733" spans="1:6">
      <c r="A733" s="608" t="s">
        <v>1172</v>
      </c>
      <c r="B733" s="608" t="s">
        <v>1173</v>
      </c>
      <c r="C733" s="608" t="s">
        <v>700</v>
      </c>
      <c r="D733" s="608" t="s">
        <v>701</v>
      </c>
      <c r="E733" s="608" t="s">
        <v>1174</v>
      </c>
      <c r="F733" s="608" t="s">
        <v>701</v>
      </c>
    </row>
    <row r="734" spans="1:6">
      <c r="A734" s="608" t="s">
        <v>1175</v>
      </c>
      <c r="B734" s="608" t="s">
        <v>1176</v>
      </c>
      <c r="C734" s="608" t="s">
        <v>700</v>
      </c>
      <c r="D734" s="608" t="s">
        <v>701</v>
      </c>
      <c r="E734" s="608" t="s">
        <v>1177</v>
      </c>
      <c r="F734" s="608" t="s">
        <v>701</v>
      </c>
    </row>
    <row r="735" spans="1:6">
      <c r="A735" s="608" t="s">
        <v>1178</v>
      </c>
      <c r="B735" s="608" t="s">
        <v>1179</v>
      </c>
      <c r="C735" s="608" t="s">
        <v>700</v>
      </c>
      <c r="D735" s="608" t="s">
        <v>701</v>
      </c>
      <c r="E735" s="608" t="s">
        <v>1180</v>
      </c>
      <c r="F735" s="608" t="s">
        <v>701</v>
      </c>
    </row>
    <row r="736" spans="1:6">
      <c r="A736" s="608" t="s">
        <v>1181</v>
      </c>
      <c r="B736" s="608" t="s">
        <v>1182</v>
      </c>
      <c r="C736" s="608" t="s">
        <v>700</v>
      </c>
      <c r="D736" s="608" t="s">
        <v>701</v>
      </c>
      <c r="E736" s="608" t="s">
        <v>1183</v>
      </c>
      <c r="F736" s="608" t="s">
        <v>701</v>
      </c>
    </row>
    <row r="737" spans="1:6">
      <c r="A737" s="608" t="s">
        <v>1184</v>
      </c>
      <c r="B737" s="608" t="s">
        <v>1185</v>
      </c>
      <c r="C737" s="608" t="s">
        <v>700</v>
      </c>
      <c r="D737" s="608" t="s">
        <v>701</v>
      </c>
      <c r="E737" s="608" t="s">
        <v>1186</v>
      </c>
      <c r="F737" s="608" t="s">
        <v>701</v>
      </c>
    </row>
    <row r="738" spans="1:6">
      <c r="A738" s="608" t="s">
        <v>1187</v>
      </c>
      <c r="B738" s="608" t="s">
        <v>1188</v>
      </c>
      <c r="C738" s="608" t="s">
        <v>700</v>
      </c>
      <c r="D738" s="608" t="s">
        <v>701</v>
      </c>
      <c r="E738" s="608" t="s">
        <v>1189</v>
      </c>
      <c r="F738" s="608" t="s">
        <v>701</v>
      </c>
    </row>
    <row r="739" spans="1:6">
      <c r="A739" s="608" t="s">
        <v>1190</v>
      </c>
      <c r="B739" s="608" t="s">
        <v>1191</v>
      </c>
      <c r="C739" s="608" t="s">
        <v>700</v>
      </c>
      <c r="D739" s="608" t="s">
        <v>701</v>
      </c>
      <c r="E739" s="608" t="s">
        <v>1192</v>
      </c>
      <c r="F739" s="608" t="s">
        <v>701</v>
      </c>
    </row>
    <row r="740" spans="1:6">
      <c r="A740" s="608" t="s">
        <v>1193</v>
      </c>
      <c r="B740" s="608" t="s">
        <v>1194</v>
      </c>
      <c r="C740" s="608" t="s">
        <v>700</v>
      </c>
      <c r="D740" s="608" t="s">
        <v>701</v>
      </c>
      <c r="E740" s="608" t="s">
        <v>1195</v>
      </c>
      <c r="F740" s="608" t="s">
        <v>701</v>
      </c>
    </row>
    <row r="741" spans="1:6">
      <c r="A741" s="608" t="s">
        <v>1196</v>
      </c>
      <c r="B741" s="608" t="s">
        <v>1197</v>
      </c>
      <c r="C741" s="608" t="s">
        <v>700</v>
      </c>
      <c r="D741" s="608" t="s">
        <v>701</v>
      </c>
      <c r="E741" s="608" t="s">
        <v>1198</v>
      </c>
      <c r="F741" s="608" t="s">
        <v>701</v>
      </c>
    </row>
    <row r="742" spans="1:6">
      <c r="A742" s="608" t="s">
        <v>1199</v>
      </c>
      <c r="B742" s="608" t="s">
        <v>1200</v>
      </c>
      <c r="C742" s="608" t="s">
        <v>700</v>
      </c>
      <c r="D742" s="608" t="s">
        <v>701</v>
      </c>
      <c r="E742" s="608" t="s">
        <v>1201</v>
      </c>
      <c r="F742" s="608" t="s">
        <v>701</v>
      </c>
    </row>
    <row r="743" spans="1:6">
      <c r="A743" s="608" t="s">
        <v>1202</v>
      </c>
      <c r="B743" s="608" t="s">
        <v>1203</v>
      </c>
      <c r="C743" s="608" t="s">
        <v>700</v>
      </c>
      <c r="D743" s="608" t="s">
        <v>701</v>
      </c>
      <c r="E743" s="608" t="s">
        <v>1204</v>
      </c>
      <c r="F743" s="608" t="s">
        <v>701</v>
      </c>
    </row>
    <row r="744" spans="1:6">
      <c r="A744" s="608" t="s">
        <v>1205</v>
      </c>
      <c r="B744" s="608" t="s">
        <v>1206</v>
      </c>
      <c r="C744" s="608" t="s">
        <v>700</v>
      </c>
      <c r="D744" s="608" t="s">
        <v>701</v>
      </c>
      <c r="E744" s="608" t="s">
        <v>1207</v>
      </c>
      <c r="F744" s="608" t="s">
        <v>701</v>
      </c>
    </row>
    <row r="745" spans="1:6">
      <c r="A745" s="608" t="s">
        <v>1208</v>
      </c>
      <c r="B745" s="608" t="s">
        <v>1209</v>
      </c>
      <c r="C745" s="608" t="s">
        <v>700</v>
      </c>
      <c r="D745" s="608" t="s">
        <v>701</v>
      </c>
      <c r="E745" s="608" t="s">
        <v>1210</v>
      </c>
      <c r="F745" s="608" t="s">
        <v>701</v>
      </c>
    </row>
    <row r="746" spans="1:6">
      <c r="A746" s="608" t="s">
        <v>1211</v>
      </c>
      <c r="B746" s="608" t="s">
        <v>1212</v>
      </c>
      <c r="C746" s="608" t="s">
        <v>700</v>
      </c>
      <c r="D746" s="608" t="s">
        <v>701</v>
      </c>
      <c r="E746" s="608" t="s">
        <v>1213</v>
      </c>
      <c r="F746" s="608" t="s">
        <v>701</v>
      </c>
    </row>
    <row r="747" spans="1:6">
      <c r="A747" s="608" t="s">
        <v>1214</v>
      </c>
      <c r="B747" s="608" t="s">
        <v>1215</v>
      </c>
      <c r="C747" s="608" t="s">
        <v>700</v>
      </c>
      <c r="D747" s="608" t="s">
        <v>701</v>
      </c>
      <c r="E747" s="608" t="s">
        <v>1216</v>
      </c>
      <c r="F747" s="608" t="s">
        <v>701</v>
      </c>
    </row>
    <row r="748" spans="1:6">
      <c r="A748" s="608" t="s">
        <v>1217</v>
      </c>
      <c r="B748" s="608" t="s">
        <v>1218</v>
      </c>
      <c r="C748" s="608" t="s">
        <v>700</v>
      </c>
      <c r="D748" s="608" t="s">
        <v>701</v>
      </c>
      <c r="E748" s="608" t="s">
        <v>1219</v>
      </c>
      <c r="F748" s="608" t="s">
        <v>701</v>
      </c>
    </row>
    <row r="749" spans="1:6">
      <c r="A749" s="608" t="s">
        <v>767</v>
      </c>
      <c r="B749" s="608" t="s">
        <v>1220</v>
      </c>
      <c r="C749" s="608" t="s">
        <v>700</v>
      </c>
      <c r="D749" s="608" t="s">
        <v>701</v>
      </c>
      <c r="E749" s="608" t="s">
        <v>1221</v>
      </c>
      <c r="F749" s="608" t="s">
        <v>701</v>
      </c>
    </row>
    <row r="750" spans="1:6">
      <c r="A750" s="608" t="s">
        <v>1222</v>
      </c>
      <c r="B750" s="608" t="s">
        <v>1223</v>
      </c>
      <c r="C750" s="608" t="s">
        <v>700</v>
      </c>
      <c r="D750" s="608" t="s">
        <v>701</v>
      </c>
      <c r="E750" s="608" t="s">
        <v>1224</v>
      </c>
      <c r="F750" s="608" t="s">
        <v>701</v>
      </c>
    </row>
    <row r="751" spans="1:6">
      <c r="A751" s="608" t="s">
        <v>1225</v>
      </c>
      <c r="B751" s="608" t="s">
        <v>1226</v>
      </c>
      <c r="C751" s="608" t="s">
        <v>700</v>
      </c>
      <c r="D751" s="608" t="s">
        <v>701</v>
      </c>
      <c r="E751" s="608" t="s">
        <v>1227</v>
      </c>
      <c r="F751" s="608" t="s">
        <v>701</v>
      </c>
    </row>
    <row r="752" spans="1:6">
      <c r="A752" s="608" t="s">
        <v>1228</v>
      </c>
      <c r="B752" s="608" t="s">
        <v>1229</v>
      </c>
      <c r="C752" s="608" t="s">
        <v>700</v>
      </c>
      <c r="D752" s="608" t="s">
        <v>701</v>
      </c>
      <c r="E752" s="608" t="s">
        <v>1230</v>
      </c>
      <c r="F752" s="608" t="s">
        <v>701</v>
      </c>
    </row>
    <row r="753" spans="1:6">
      <c r="A753" s="608" t="s">
        <v>1231</v>
      </c>
      <c r="B753" s="608" t="s">
        <v>1232</v>
      </c>
      <c r="C753" s="608" t="s">
        <v>700</v>
      </c>
      <c r="D753" s="608" t="s">
        <v>701</v>
      </c>
      <c r="E753" s="608" t="s">
        <v>1233</v>
      </c>
      <c r="F753" s="608" t="s">
        <v>701</v>
      </c>
    </row>
    <row r="754" spans="1:6">
      <c r="A754" s="608" t="s">
        <v>1234</v>
      </c>
      <c r="B754" s="608" t="s">
        <v>1235</v>
      </c>
      <c r="C754" s="608" t="s">
        <v>700</v>
      </c>
      <c r="D754" s="608" t="s">
        <v>701</v>
      </c>
      <c r="E754" s="608" t="s">
        <v>1236</v>
      </c>
      <c r="F754" s="608" t="s">
        <v>701</v>
      </c>
    </row>
    <row r="755" spans="1:6">
      <c r="A755" s="608" t="s">
        <v>1237</v>
      </c>
      <c r="B755" s="608" t="s">
        <v>1238</v>
      </c>
      <c r="C755" s="608" t="s">
        <v>700</v>
      </c>
      <c r="D755" s="608" t="s">
        <v>701</v>
      </c>
      <c r="E755" s="608" t="s">
        <v>1239</v>
      </c>
      <c r="F755" s="608" t="s">
        <v>701</v>
      </c>
    </row>
    <row r="756" spans="1:6">
      <c r="A756" s="608" t="s">
        <v>1240</v>
      </c>
      <c r="B756" s="608" t="s">
        <v>1241</v>
      </c>
      <c r="C756" s="608" t="s">
        <v>700</v>
      </c>
      <c r="D756" s="608" t="s">
        <v>701</v>
      </c>
      <c r="E756" s="608" t="s">
        <v>1242</v>
      </c>
      <c r="F756" s="608" t="s">
        <v>701</v>
      </c>
    </row>
    <row r="757" spans="1:6">
      <c r="A757" s="608" t="s">
        <v>1243</v>
      </c>
      <c r="B757" s="608" t="s">
        <v>1244</v>
      </c>
      <c r="C757" s="608" t="s">
        <v>700</v>
      </c>
      <c r="D757" s="608" t="s">
        <v>701</v>
      </c>
      <c r="E757" s="608" t="s">
        <v>1245</v>
      </c>
      <c r="F757" s="608" t="s">
        <v>701</v>
      </c>
    </row>
    <row r="758" spans="1:6">
      <c r="A758" s="608" t="s">
        <v>1246</v>
      </c>
      <c r="B758" s="608" t="s">
        <v>1247</v>
      </c>
      <c r="C758" s="608" t="s">
        <v>700</v>
      </c>
      <c r="D758" s="608" t="s">
        <v>701</v>
      </c>
      <c r="E758" s="608" t="s">
        <v>1248</v>
      </c>
      <c r="F758" s="608" t="s">
        <v>701</v>
      </c>
    </row>
    <row r="759" spans="1:6">
      <c r="A759" s="608" t="s">
        <v>1249</v>
      </c>
      <c r="B759" s="608" t="s">
        <v>1250</v>
      </c>
      <c r="C759" s="608" t="s">
        <v>700</v>
      </c>
      <c r="D759" s="608" t="s">
        <v>701</v>
      </c>
      <c r="E759" s="608" t="s">
        <v>1251</v>
      </c>
      <c r="F759" s="608" t="s">
        <v>701</v>
      </c>
    </row>
    <row r="760" spans="1:6">
      <c r="A760" s="608" t="s">
        <v>1252</v>
      </c>
      <c r="B760" s="608" t="s">
        <v>1253</v>
      </c>
      <c r="C760" s="608" t="s">
        <v>700</v>
      </c>
      <c r="D760" s="608" t="s">
        <v>701</v>
      </c>
      <c r="E760" s="608" t="s">
        <v>1254</v>
      </c>
      <c r="F760" s="608" t="s">
        <v>701</v>
      </c>
    </row>
    <row r="761" spans="1:6">
      <c r="A761" s="608" t="s">
        <v>1255</v>
      </c>
      <c r="B761" s="608" t="s">
        <v>1256</v>
      </c>
      <c r="C761" s="608" t="s">
        <v>700</v>
      </c>
      <c r="D761" s="608" t="s">
        <v>701</v>
      </c>
      <c r="E761" s="608" t="s">
        <v>1257</v>
      </c>
      <c r="F761" s="608" t="s">
        <v>701</v>
      </c>
    </row>
    <row r="762" spans="1:6">
      <c r="A762" s="608" t="s">
        <v>1258</v>
      </c>
      <c r="B762" s="608" t="s">
        <v>1259</v>
      </c>
      <c r="C762" s="608" t="s">
        <v>700</v>
      </c>
      <c r="D762" s="608" t="s">
        <v>701</v>
      </c>
      <c r="E762" s="608" t="s">
        <v>1260</v>
      </c>
      <c r="F762" s="608" t="s">
        <v>701</v>
      </c>
    </row>
    <row r="763" spans="1:6">
      <c r="A763" s="608" t="s">
        <v>1237</v>
      </c>
      <c r="B763" s="608" t="s">
        <v>1261</v>
      </c>
      <c r="C763" s="608" t="s">
        <v>700</v>
      </c>
      <c r="D763" s="608" t="s">
        <v>701</v>
      </c>
      <c r="E763" s="608" t="s">
        <v>1262</v>
      </c>
      <c r="F763" s="608" t="s">
        <v>701</v>
      </c>
    </row>
    <row r="764" spans="1:6">
      <c r="A764" s="608" t="s">
        <v>1263</v>
      </c>
      <c r="B764" s="608" t="s">
        <v>1264</v>
      </c>
      <c r="C764" s="608" t="s">
        <v>700</v>
      </c>
      <c r="D764" s="608" t="s">
        <v>701</v>
      </c>
      <c r="E764" s="608" t="s">
        <v>1265</v>
      </c>
      <c r="F764" s="608" t="s">
        <v>701</v>
      </c>
    </row>
    <row r="765" spans="1:6">
      <c r="A765" s="608" t="s">
        <v>1266</v>
      </c>
      <c r="B765" s="608" t="s">
        <v>1267</v>
      </c>
      <c r="C765" s="608" t="s">
        <v>700</v>
      </c>
      <c r="D765" s="608" t="s">
        <v>701</v>
      </c>
      <c r="E765" s="608" t="s">
        <v>1268</v>
      </c>
      <c r="F765" s="608" t="s">
        <v>701</v>
      </c>
    </row>
    <row r="766" spans="1:6">
      <c r="A766" s="608" t="s">
        <v>1269</v>
      </c>
      <c r="B766" s="608" t="s">
        <v>1270</v>
      </c>
      <c r="C766" s="608" t="s">
        <v>700</v>
      </c>
      <c r="D766" s="608" t="s">
        <v>701</v>
      </c>
      <c r="E766" s="608" t="s">
        <v>1271</v>
      </c>
      <c r="F766" s="608" t="s">
        <v>701</v>
      </c>
    </row>
    <row r="767" spans="1:6">
      <c r="A767" s="608" t="s">
        <v>1272</v>
      </c>
      <c r="B767" s="608" t="s">
        <v>1273</v>
      </c>
      <c r="C767" s="608" t="s">
        <v>700</v>
      </c>
      <c r="D767" s="608" t="s">
        <v>701</v>
      </c>
      <c r="E767" s="608" t="s">
        <v>1274</v>
      </c>
      <c r="F767" s="608" t="s">
        <v>701</v>
      </c>
    </row>
    <row r="768" spans="1:6">
      <c r="A768" s="608" t="s">
        <v>1275</v>
      </c>
      <c r="B768" s="608" t="s">
        <v>1276</v>
      </c>
      <c r="C768" s="608" t="s">
        <v>700</v>
      </c>
      <c r="D768" s="608" t="s">
        <v>701</v>
      </c>
      <c r="E768" s="608" t="s">
        <v>1277</v>
      </c>
      <c r="F768" s="608" t="s">
        <v>701</v>
      </c>
    </row>
    <row r="769" spans="1:6">
      <c r="A769" s="608" t="s">
        <v>1278</v>
      </c>
      <c r="B769" s="608" t="s">
        <v>1279</v>
      </c>
      <c r="C769" s="608" t="s">
        <v>700</v>
      </c>
      <c r="D769" s="608" t="s">
        <v>701</v>
      </c>
      <c r="E769" s="608" t="s">
        <v>1280</v>
      </c>
      <c r="F769" s="608" t="s">
        <v>701</v>
      </c>
    </row>
    <row r="770" spans="1:6">
      <c r="A770" s="608" t="s">
        <v>1281</v>
      </c>
      <c r="B770" s="608" t="s">
        <v>1282</v>
      </c>
      <c r="C770" s="608" t="s">
        <v>700</v>
      </c>
      <c r="D770" s="608" t="s">
        <v>701</v>
      </c>
      <c r="E770" s="608" t="s">
        <v>1283</v>
      </c>
      <c r="F770" s="608" t="s">
        <v>701</v>
      </c>
    </row>
    <row r="771" spans="1:6">
      <c r="A771" s="608" t="s">
        <v>1284</v>
      </c>
      <c r="B771" s="608" t="s">
        <v>1285</v>
      </c>
      <c r="C771" s="608" t="s">
        <v>700</v>
      </c>
      <c r="D771" s="608" t="s">
        <v>701</v>
      </c>
      <c r="E771" s="608" t="s">
        <v>1286</v>
      </c>
      <c r="F771" s="608" t="s">
        <v>701</v>
      </c>
    </row>
    <row r="772" spans="1:6">
      <c r="A772" s="608" t="s">
        <v>1004</v>
      </c>
      <c r="B772" s="608" t="s">
        <v>1287</v>
      </c>
      <c r="C772" s="608" t="s">
        <v>700</v>
      </c>
      <c r="D772" s="608" t="s">
        <v>701</v>
      </c>
      <c r="E772" s="608" t="s">
        <v>1288</v>
      </c>
      <c r="F772" s="608" t="s">
        <v>701</v>
      </c>
    </row>
    <row r="773" spans="1:6">
      <c r="A773" s="608" t="s">
        <v>1289</v>
      </c>
      <c r="B773" s="608" t="s">
        <v>1290</v>
      </c>
      <c r="C773" s="608" t="s">
        <v>700</v>
      </c>
      <c r="D773" s="608" t="s">
        <v>701</v>
      </c>
      <c r="E773" s="608" t="s">
        <v>1291</v>
      </c>
      <c r="F773" s="608" t="s">
        <v>701</v>
      </c>
    </row>
    <row r="774" spans="1:6">
      <c r="A774" s="608" t="s">
        <v>1269</v>
      </c>
      <c r="B774" s="608" t="s">
        <v>1292</v>
      </c>
      <c r="C774" s="608" t="s">
        <v>700</v>
      </c>
      <c r="D774" s="608" t="s">
        <v>701</v>
      </c>
      <c r="E774" s="608" t="s">
        <v>1293</v>
      </c>
      <c r="F774" s="608" t="s">
        <v>701</v>
      </c>
    </row>
    <row r="775" spans="1:6">
      <c r="A775" s="608" t="s">
        <v>1294</v>
      </c>
      <c r="B775" s="608" t="s">
        <v>1295</v>
      </c>
      <c r="C775" s="608" t="s">
        <v>700</v>
      </c>
      <c r="D775" s="608" t="s">
        <v>701</v>
      </c>
      <c r="E775" s="608" t="s">
        <v>1296</v>
      </c>
      <c r="F775" s="608" t="s">
        <v>701</v>
      </c>
    </row>
    <row r="776" spans="1:6">
      <c r="A776" s="608" t="s">
        <v>1297</v>
      </c>
      <c r="B776" s="608" t="s">
        <v>1298</v>
      </c>
      <c r="C776" s="608" t="s">
        <v>700</v>
      </c>
      <c r="D776" s="608" t="s">
        <v>701</v>
      </c>
      <c r="E776" s="608" t="s">
        <v>1299</v>
      </c>
      <c r="F776" s="608" t="s">
        <v>701</v>
      </c>
    </row>
    <row r="777" spans="1:6">
      <c r="A777" s="608" t="s">
        <v>1300</v>
      </c>
      <c r="B777" s="608" t="s">
        <v>1301</v>
      </c>
      <c r="C777" s="608" t="s">
        <v>700</v>
      </c>
      <c r="D777" s="608" t="s">
        <v>701</v>
      </c>
      <c r="E777" s="608" t="s">
        <v>1302</v>
      </c>
      <c r="F777" s="608" t="s">
        <v>701</v>
      </c>
    </row>
    <row r="778" spans="1:6">
      <c r="A778" s="608" t="s">
        <v>1303</v>
      </c>
      <c r="B778" s="608" t="s">
        <v>1304</v>
      </c>
      <c r="C778" s="608" t="s">
        <v>700</v>
      </c>
      <c r="D778" s="608" t="s">
        <v>701</v>
      </c>
      <c r="E778" s="608" t="s">
        <v>1305</v>
      </c>
      <c r="F778" s="608" t="s">
        <v>701</v>
      </c>
    </row>
    <row r="779" spans="1:6">
      <c r="A779" s="608" t="s">
        <v>1306</v>
      </c>
      <c r="B779" s="608" t="s">
        <v>1307</v>
      </c>
      <c r="C779" s="608" t="s">
        <v>700</v>
      </c>
      <c r="D779" s="608" t="s">
        <v>701</v>
      </c>
      <c r="E779" s="608" t="s">
        <v>1308</v>
      </c>
      <c r="F779" s="608" t="s">
        <v>701</v>
      </c>
    </row>
    <row r="780" spans="1:6">
      <c r="A780" s="608" t="s">
        <v>1309</v>
      </c>
      <c r="B780" s="608" t="s">
        <v>1310</v>
      </c>
      <c r="C780" s="608" t="s">
        <v>700</v>
      </c>
      <c r="D780" s="608" t="s">
        <v>701</v>
      </c>
      <c r="E780" s="608" t="s">
        <v>1311</v>
      </c>
      <c r="F780" s="608" t="s">
        <v>701</v>
      </c>
    </row>
    <row r="781" spans="1:6">
      <c r="A781" s="608" t="s">
        <v>1312</v>
      </c>
      <c r="B781" s="608" t="s">
        <v>1313</v>
      </c>
      <c r="C781" s="608" t="s">
        <v>700</v>
      </c>
      <c r="D781" s="608" t="s">
        <v>701</v>
      </c>
      <c r="E781" s="608" t="s">
        <v>1314</v>
      </c>
      <c r="F781" s="608" t="s">
        <v>701</v>
      </c>
    </row>
    <row r="782" spans="1:6">
      <c r="A782" s="608" t="s">
        <v>1315</v>
      </c>
      <c r="B782" s="608" t="s">
        <v>1316</v>
      </c>
      <c r="C782" s="608" t="s">
        <v>700</v>
      </c>
      <c r="D782" s="608" t="s">
        <v>701</v>
      </c>
      <c r="E782" s="608" t="s">
        <v>1317</v>
      </c>
      <c r="F782" s="608" t="s">
        <v>701</v>
      </c>
    </row>
    <row r="783" spans="1:6">
      <c r="A783" s="608" t="s">
        <v>1318</v>
      </c>
      <c r="B783" s="608" t="s">
        <v>1319</v>
      </c>
      <c r="C783" s="608" t="s">
        <v>700</v>
      </c>
      <c r="D783" s="608" t="s">
        <v>701</v>
      </c>
      <c r="E783" s="608" t="s">
        <v>1320</v>
      </c>
      <c r="F783" s="608" t="s">
        <v>701</v>
      </c>
    </row>
    <row r="784" spans="1:6">
      <c r="A784" s="608" t="s">
        <v>3879</v>
      </c>
      <c r="B784" s="608" t="s">
        <v>3880</v>
      </c>
      <c r="C784" s="608" t="s">
        <v>700</v>
      </c>
      <c r="D784" s="608" t="s">
        <v>3881</v>
      </c>
      <c r="E784" s="608" t="s">
        <v>2211</v>
      </c>
      <c r="F784" s="608" t="s">
        <v>3881</v>
      </c>
    </row>
    <row r="785" spans="1:6">
      <c r="A785" s="608" t="s">
        <v>3882</v>
      </c>
      <c r="B785" s="608" t="s">
        <v>3883</v>
      </c>
      <c r="C785" s="608" t="s">
        <v>700</v>
      </c>
      <c r="D785" s="608" t="s">
        <v>3881</v>
      </c>
      <c r="E785" s="608" t="s">
        <v>704</v>
      </c>
      <c r="F785" s="608" t="s">
        <v>3881</v>
      </c>
    </row>
    <row r="786" spans="1:6">
      <c r="A786" s="608" t="s">
        <v>3884</v>
      </c>
      <c r="B786" s="608" t="s">
        <v>3885</v>
      </c>
      <c r="C786" s="608" t="s">
        <v>700</v>
      </c>
      <c r="D786" s="608" t="s">
        <v>3881</v>
      </c>
      <c r="E786" s="608" t="s">
        <v>3886</v>
      </c>
      <c r="F786" s="608" t="s">
        <v>3881</v>
      </c>
    </row>
    <row r="787" spans="1:6">
      <c r="A787" s="608" t="s">
        <v>3887</v>
      </c>
      <c r="B787" s="608" t="s">
        <v>3888</v>
      </c>
      <c r="C787" s="608" t="s">
        <v>700</v>
      </c>
      <c r="D787" s="608" t="s">
        <v>3881</v>
      </c>
      <c r="E787" s="608" t="s">
        <v>3889</v>
      </c>
      <c r="F787" s="608" t="s">
        <v>3881</v>
      </c>
    </row>
    <row r="788" spans="1:6">
      <c r="A788" s="608" t="s">
        <v>3890</v>
      </c>
      <c r="B788" s="608" t="s">
        <v>3891</v>
      </c>
      <c r="C788" s="608" t="s">
        <v>700</v>
      </c>
      <c r="D788" s="608" t="s">
        <v>3881</v>
      </c>
      <c r="E788" s="608" t="s">
        <v>3892</v>
      </c>
      <c r="F788" s="608" t="s">
        <v>3881</v>
      </c>
    </row>
    <row r="789" spans="1:6">
      <c r="A789" s="608" t="s">
        <v>3893</v>
      </c>
      <c r="B789" s="608" t="s">
        <v>3894</v>
      </c>
      <c r="C789" s="608" t="s">
        <v>700</v>
      </c>
      <c r="D789" s="608" t="s">
        <v>3881</v>
      </c>
      <c r="E789" s="608" t="s">
        <v>3895</v>
      </c>
      <c r="F789" s="608" t="s">
        <v>3881</v>
      </c>
    </row>
    <row r="790" spans="1:6">
      <c r="A790" s="608" t="s">
        <v>3896</v>
      </c>
      <c r="B790" s="608" t="s">
        <v>3897</v>
      </c>
      <c r="C790" s="608" t="s">
        <v>700</v>
      </c>
      <c r="D790" s="608" t="s">
        <v>3881</v>
      </c>
      <c r="E790" s="608" t="s">
        <v>716</v>
      </c>
      <c r="F790" s="608" t="s">
        <v>3881</v>
      </c>
    </row>
    <row r="791" spans="1:6">
      <c r="A791" s="608" t="s">
        <v>3898</v>
      </c>
      <c r="B791" s="608" t="s">
        <v>3899</v>
      </c>
      <c r="C791" s="608" t="s">
        <v>700</v>
      </c>
      <c r="D791" s="608" t="s">
        <v>3881</v>
      </c>
      <c r="E791" s="608" t="s">
        <v>3900</v>
      </c>
      <c r="F791" s="608" t="s">
        <v>3881</v>
      </c>
    </row>
    <row r="792" spans="1:6">
      <c r="A792" s="608" t="s">
        <v>3901</v>
      </c>
      <c r="B792" s="608" t="s">
        <v>3902</v>
      </c>
      <c r="C792" s="608" t="s">
        <v>700</v>
      </c>
      <c r="D792" s="608" t="s">
        <v>3881</v>
      </c>
      <c r="E792" s="608" t="s">
        <v>3903</v>
      </c>
      <c r="F792" s="608" t="s">
        <v>3881</v>
      </c>
    </row>
    <row r="793" spans="1:6">
      <c r="A793" s="608" t="s">
        <v>3904</v>
      </c>
      <c r="B793" s="608" t="s">
        <v>3905</v>
      </c>
      <c r="C793" s="608" t="s">
        <v>700</v>
      </c>
      <c r="D793" s="608" t="s">
        <v>3881</v>
      </c>
      <c r="E793" s="608" t="s">
        <v>3906</v>
      </c>
      <c r="F793" s="608" t="s">
        <v>3881</v>
      </c>
    </row>
    <row r="794" spans="1:6">
      <c r="A794" s="608" t="s">
        <v>3907</v>
      </c>
      <c r="B794" s="608" t="s">
        <v>3908</v>
      </c>
      <c r="C794" s="608" t="s">
        <v>700</v>
      </c>
      <c r="D794" s="608" t="s">
        <v>3881</v>
      </c>
      <c r="E794" s="608" t="s">
        <v>3909</v>
      </c>
      <c r="F794" s="608" t="s">
        <v>3881</v>
      </c>
    </row>
    <row r="795" spans="1:6">
      <c r="A795" s="608" t="s">
        <v>3910</v>
      </c>
      <c r="B795" s="608" t="s">
        <v>3911</v>
      </c>
      <c r="C795" s="608" t="s">
        <v>700</v>
      </c>
      <c r="D795" s="608" t="s">
        <v>3881</v>
      </c>
      <c r="E795" s="608" t="s">
        <v>3912</v>
      </c>
      <c r="F795" s="608" t="s">
        <v>3881</v>
      </c>
    </row>
    <row r="796" spans="1:6">
      <c r="A796" s="608" t="s">
        <v>3913</v>
      </c>
      <c r="B796" s="608" t="s">
        <v>3914</v>
      </c>
      <c r="C796" s="608" t="s">
        <v>700</v>
      </c>
      <c r="D796" s="608" t="s">
        <v>3881</v>
      </c>
      <c r="E796" s="608" t="s">
        <v>3915</v>
      </c>
      <c r="F796" s="608" t="s">
        <v>3881</v>
      </c>
    </row>
    <row r="797" spans="1:6">
      <c r="A797" s="608" t="s">
        <v>3916</v>
      </c>
      <c r="B797" s="608" t="s">
        <v>3917</v>
      </c>
      <c r="C797" s="608" t="s">
        <v>700</v>
      </c>
      <c r="D797" s="608" t="s">
        <v>3881</v>
      </c>
      <c r="E797" s="608" t="s">
        <v>2257</v>
      </c>
      <c r="F797" s="608" t="s">
        <v>3881</v>
      </c>
    </row>
    <row r="798" spans="1:6">
      <c r="A798" s="608" t="s">
        <v>3918</v>
      </c>
      <c r="B798" s="608" t="s">
        <v>3919</v>
      </c>
      <c r="C798" s="608" t="s">
        <v>700</v>
      </c>
      <c r="D798" s="608" t="s">
        <v>3881</v>
      </c>
      <c r="E798" s="608" t="s">
        <v>3920</v>
      </c>
      <c r="F798" s="608" t="s">
        <v>3881</v>
      </c>
    </row>
    <row r="799" spans="1:6">
      <c r="A799" s="608" t="s">
        <v>3921</v>
      </c>
      <c r="B799" s="608" t="s">
        <v>3922</v>
      </c>
      <c r="C799" s="608" t="s">
        <v>700</v>
      </c>
      <c r="D799" s="608" t="s">
        <v>3881</v>
      </c>
      <c r="E799" s="608" t="s">
        <v>3923</v>
      </c>
      <c r="F799" s="608" t="s">
        <v>3881</v>
      </c>
    </row>
    <row r="800" spans="1:6">
      <c r="A800" s="608" t="s">
        <v>3921</v>
      </c>
      <c r="B800" s="608" t="s">
        <v>3924</v>
      </c>
      <c r="C800" s="608" t="s">
        <v>700</v>
      </c>
      <c r="D800" s="608" t="s">
        <v>3881</v>
      </c>
      <c r="E800" s="608" t="s">
        <v>3925</v>
      </c>
      <c r="F800" s="608" t="s">
        <v>3881</v>
      </c>
    </row>
    <row r="801" spans="1:6">
      <c r="A801" s="608" t="s">
        <v>3926</v>
      </c>
      <c r="B801" s="608" t="s">
        <v>3927</v>
      </c>
      <c r="C801" s="608" t="s">
        <v>700</v>
      </c>
      <c r="D801" s="608" t="s">
        <v>3881</v>
      </c>
      <c r="E801" s="608" t="s">
        <v>3928</v>
      </c>
      <c r="F801" s="608" t="s">
        <v>3881</v>
      </c>
    </row>
    <row r="802" spans="1:6">
      <c r="A802" s="608" t="s">
        <v>3929</v>
      </c>
      <c r="B802" s="608" t="s">
        <v>3930</v>
      </c>
      <c r="C802" s="608" t="s">
        <v>700</v>
      </c>
      <c r="D802" s="608" t="s">
        <v>3881</v>
      </c>
      <c r="E802" s="608" t="s">
        <v>3931</v>
      </c>
      <c r="F802" s="608" t="s">
        <v>3881</v>
      </c>
    </row>
    <row r="803" spans="1:6">
      <c r="A803" s="608" t="s">
        <v>3932</v>
      </c>
      <c r="B803" s="608" t="s">
        <v>3933</v>
      </c>
      <c r="C803" s="608" t="s">
        <v>700</v>
      </c>
      <c r="D803" s="608" t="s">
        <v>3881</v>
      </c>
      <c r="E803" s="608" t="s">
        <v>3934</v>
      </c>
      <c r="F803" s="608" t="s">
        <v>3881</v>
      </c>
    </row>
    <row r="804" spans="1:6">
      <c r="A804" s="608" t="s">
        <v>3935</v>
      </c>
      <c r="B804" s="608" t="s">
        <v>3936</v>
      </c>
      <c r="C804" s="608" t="s">
        <v>700</v>
      </c>
      <c r="D804" s="608" t="s">
        <v>3881</v>
      </c>
      <c r="E804" s="608" t="s">
        <v>3937</v>
      </c>
      <c r="F804" s="608" t="s">
        <v>3881</v>
      </c>
    </row>
    <row r="805" spans="1:6">
      <c r="A805" s="608" t="s">
        <v>3938</v>
      </c>
      <c r="B805" s="608" t="s">
        <v>3939</v>
      </c>
      <c r="C805" s="608" t="s">
        <v>700</v>
      </c>
      <c r="D805" s="608" t="s">
        <v>3881</v>
      </c>
      <c r="E805" s="608" t="s">
        <v>3940</v>
      </c>
      <c r="F805" s="608" t="s">
        <v>3881</v>
      </c>
    </row>
    <row r="806" spans="1:6">
      <c r="A806" s="608" t="s">
        <v>3941</v>
      </c>
      <c r="B806" s="608" t="s">
        <v>3942</v>
      </c>
      <c r="C806" s="608" t="s">
        <v>700</v>
      </c>
      <c r="D806" s="608" t="s">
        <v>3881</v>
      </c>
      <c r="E806" s="608" t="s">
        <v>3943</v>
      </c>
      <c r="F806" s="608" t="s">
        <v>3881</v>
      </c>
    </row>
    <row r="807" spans="1:6">
      <c r="A807" s="608" t="s">
        <v>3944</v>
      </c>
      <c r="B807" s="608" t="s">
        <v>3945</v>
      </c>
      <c r="C807" s="608" t="s">
        <v>700</v>
      </c>
      <c r="D807" s="608" t="s">
        <v>3881</v>
      </c>
      <c r="E807" s="608" t="s">
        <v>3946</v>
      </c>
      <c r="F807" s="608" t="s">
        <v>3881</v>
      </c>
    </row>
    <row r="808" spans="1:6">
      <c r="A808" s="608" t="s">
        <v>3947</v>
      </c>
      <c r="B808" s="608" t="s">
        <v>3948</v>
      </c>
      <c r="C808" s="608" t="s">
        <v>700</v>
      </c>
      <c r="D808" s="608" t="s">
        <v>3881</v>
      </c>
      <c r="E808" s="608" t="s">
        <v>3949</v>
      </c>
      <c r="F808" s="608" t="s">
        <v>3881</v>
      </c>
    </row>
    <row r="809" spans="1:6">
      <c r="A809" s="608" t="s">
        <v>3950</v>
      </c>
      <c r="B809" s="608" t="s">
        <v>3951</v>
      </c>
      <c r="C809" s="608" t="s">
        <v>700</v>
      </c>
      <c r="D809" s="608" t="s">
        <v>3881</v>
      </c>
      <c r="E809" s="608" t="s">
        <v>3952</v>
      </c>
      <c r="F809" s="608" t="s">
        <v>3881</v>
      </c>
    </row>
    <row r="810" spans="1:6">
      <c r="A810" s="608" t="s">
        <v>3953</v>
      </c>
      <c r="B810" s="608" t="s">
        <v>3954</v>
      </c>
      <c r="C810" s="608" t="s">
        <v>700</v>
      </c>
      <c r="D810" s="608" t="s">
        <v>3881</v>
      </c>
      <c r="E810" s="608" t="s">
        <v>3955</v>
      </c>
      <c r="F810" s="608" t="s">
        <v>3881</v>
      </c>
    </row>
    <row r="811" spans="1:6">
      <c r="A811" s="608" t="s">
        <v>3956</v>
      </c>
      <c r="B811" s="608" t="s">
        <v>3957</v>
      </c>
      <c r="C811" s="608" t="s">
        <v>700</v>
      </c>
      <c r="D811" s="608" t="s">
        <v>3881</v>
      </c>
      <c r="E811" s="608" t="s">
        <v>3958</v>
      </c>
      <c r="F811" s="608" t="s">
        <v>3881</v>
      </c>
    </row>
    <row r="812" spans="1:6">
      <c r="A812" s="608" t="s">
        <v>3959</v>
      </c>
      <c r="B812" s="608" t="s">
        <v>3960</v>
      </c>
      <c r="C812" s="608" t="s">
        <v>700</v>
      </c>
      <c r="D812" s="608" t="s">
        <v>3881</v>
      </c>
      <c r="E812" s="608" t="s">
        <v>3961</v>
      </c>
      <c r="F812" s="608" t="s">
        <v>3881</v>
      </c>
    </row>
    <row r="813" spans="1:6">
      <c r="A813" s="608" t="s">
        <v>3962</v>
      </c>
      <c r="B813" s="608" t="s">
        <v>3963</v>
      </c>
      <c r="C813" s="608" t="s">
        <v>700</v>
      </c>
      <c r="D813" s="608" t="s">
        <v>3881</v>
      </c>
      <c r="E813" s="608" t="s">
        <v>3964</v>
      </c>
      <c r="F813" s="608" t="s">
        <v>3881</v>
      </c>
    </row>
    <row r="814" spans="1:6">
      <c r="A814" s="608" t="s">
        <v>3965</v>
      </c>
      <c r="B814" s="608" t="s">
        <v>3966</v>
      </c>
      <c r="C814" s="608" t="s">
        <v>700</v>
      </c>
      <c r="D814" s="608" t="s">
        <v>3881</v>
      </c>
      <c r="E814" s="608" t="s">
        <v>2364</v>
      </c>
      <c r="F814" s="608" t="s">
        <v>3881</v>
      </c>
    </row>
    <row r="815" spans="1:6">
      <c r="A815" s="608" t="s">
        <v>3967</v>
      </c>
      <c r="B815" s="608" t="s">
        <v>3968</v>
      </c>
      <c r="C815" s="608" t="s">
        <v>700</v>
      </c>
      <c r="D815" s="608" t="s">
        <v>3881</v>
      </c>
      <c r="E815" s="608" t="s">
        <v>2378</v>
      </c>
      <c r="F815" s="608" t="s">
        <v>3881</v>
      </c>
    </row>
    <row r="816" spans="1:6">
      <c r="A816" s="608" t="s">
        <v>3969</v>
      </c>
      <c r="B816" s="608" t="s">
        <v>3970</v>
      </c>
      <c r="C816" s="608" t="s">
        <v>700</v>
      </c>
      <c r="D816" s="608" t="s">
        <v>3881</v>
      </c>
      <c r="E816" s="608" t="s">
        <v>3971</v>
      </c>
      <c r="F816" s="608" t="s">
        <v>3881</v>
      </c>
    </row>
    <row r="817" spans="1:6">
      <c r="A817" s="608" t="s">
        <v>3972</v>
      </c>
      <c r="B817" s="608" t="s">
        <v>3973</v>
      </c>
      <c r="C817" s="608" t="s">
        <v>700</v>
      </c>
      <c r="D817" s="608" t="s">
        <v>3881</v>
      </c>
      <c r="E817" s="608" t="s">
        <v>3974</v>
      </c>
      <c r="F817" s="608" t="s">
        <v>3881</v>
      </c>
    </row>
    <row r="818" spans="1:6">
      <c r="A818" s="608" t="s">
        <v>3975</v>
      </c>
      <c r="B818" s="608" t="s">
        <v>3976</v>
      </c>
      <c r="C818" s="608" t="s">
        <v>700</v>
      </c>
      <c r="D818" s="608" t="s">
        <v>3881</v>
      </c>
      <c r="E818" s="608" t="s">
        <v>2411</v>
      </c>
      <c r="F818" s="608" t="s">
        <v>3881</v>
      </c>
    </row>
    <row r="819" spans="1:6">
      <c r="A819" s="608" t="s">
        <v>3977</v>
      </c>
      <c r="B819" s="608" t="s">
        <v>3978</v>
      </c>
      <c r="C819" s="608" t="s">
        <v>700</v>
      </c>
      <c r="D819" s="608" t="s">
        <v>3881</v>
      </c>
      <c r="E819" s="608" t="s">
        <v>3979</v>
      </c>
      <c r="F819" s="608" t="s">
        <v>3881</v>
      </c>
    </row>
    <row r="820" spans="1:6">
      <c r="A820" s="608" t="s">
        <v>3980</v>
      </c>
      <c r="B820" s="608" t="s">
        <v>3981</v>
      </c>
      <c r="C820" s="608" t="s">
        <v>700</v>
      </c>
      <c r="D820" s="608" t="s">
        <v>3881</v>
      </c>
      <c r="E820" s="608" t="s">
        <v>1349</v>
      </c>
      <c r="F820" s="608" t="s">
        <v>3881</v>
      </c>
    </row>
    <row r="821" spans="1:6">
      <c r="A821" s="608" t="s">
        <v>3982</v>
      </c>
      <c r="B821" s="608" t="s">
        <v>3983</v>
      </c>
      <c r="C821" s="608" t="s">
        <v>700</v>
      </c>
      <c r="D821" s="608" t="s">
        <v>3881</v>
      </c>
      <c r="E821" s="608" t="s">
        <v>3984</v>
      </c>
      <c r="F821" s="608" t="s">
        <v>3881</v>
      </c>
    </row>
    <row r="822" spans="1:6">
      <c r="A822" s="608" t="s">
        <v>3985</v>
      </c>
      <c r="B822" s="608" t="s">
        <v>3986</v>
      </c>
      <c r="C822" s="608" t="s">
        <v>700</v>
      </c>
      <c r="D822" s="608" t="s">
        <v>3881</v>
      </c>
      <c r="E822" s="608" t="s">
        <v>3987</v>
      </c>
      <c r="F822" s="608" t="s">
        <v>3881</v>
      </c>
    </row>
    <row r="823" spans="1:6">
      <c r="A823" s="608" t="s">
        <v>3988</v>
      </c>
      <c r="B823" s="608" t="s">
        <v>3989</v>
      </c>
      <c r="C823" s="608" t="s">
        <v>700</v>
      </c>
      <c r="D823" s="608" t="s">
        <v>3881</v>
      </c>
      <c r="E823" s="608" t="s">
        <v>3990</v>
      </c>
      <c r="F823" s="608" t="s">
        <v>3881</v>
      </c>
    </row>
    <row r="824" spans="1:6">
      <c r="A824" s="608" t="s">
        <v>3991</v>
      </c>
      <c r="B824" s="608" t="s">
        <v>3992</v>
      </c>
      <c r="C824" s="608" t="s">
        <v>700</v>
      </c>
      <c r="D824" s="608" t="s">
        <v>3881</v>
      </c>
      <c r="E824" s="608" t="s">
        <v>2471</v>
      </c>
      <c r="F824" s="608" t="s">
        <v>3881</v>
      </c>
    </row>
    <row r="825" spans="1:6">
      <c r="A825" s="608" t="s">
        <v>3993</v>
      </c>
      <c r="B825" s="608" t="s">
        <v>3994</v>
      </c>
      <c r="C825" s="608" t="s">
        <v>700</v>
      </c>
      <c r="D825" s="608" t="s">
        <v>3881</v>
      </c>
      <c r="E825" s="608" t="s">
        <v>3995</v>
      </c>
      <c r="F825" s="608" t="s">
        <v>3881</v>
      </c>
    </row>
    <row r="826" spans="1:6">
      <c r="A826" s="608" t="s">
        <v>3996</v>
      </c>
      <c r="B826" s="608" t="s">
        <v>3997</v>
      </c>
      <c r="C826" s="608" t="s">
        <v>700</v>
      </c>
      <c r="D826" s="608" t="s">
        <v>3881</v>
      </c>
      <c r="E826" s="608" t="s">
        <v>3998</v>
      </c>
      <c r="F826" s="608" t="s">
        <v>3881</v>
      </c>
    </row>
    <row r="827" spans="1:6">
      <c r="A827" s="608" t="s">
        <v>3999</v>
      </c>
      <c r="B827" s="608" t="s">
        <v>4000</v>
      </c>
      <c r="C827" s="608" t="s">
        <v>700</v>
      </c>
      <c r="D827" s="608" t="s">
        <v>3881</v>
      </c>
      <c r="E827" s="608" t="s">
        <v>2801</v>
      </c>
      <c r="F827" s="608" t="s">
        <v>3881</v>
      </c>
    </row>
    <row r="828" spans="1:6">
      <c r="A828" s="608" t="s">
        <v>4001</v>
      </c>
      <c r="B828" s="608" t="s">
        <v>4002</v>
      </c>
      <c r="C828" s="608" t="s">
        <v>700</v>
      </c>
      <c r="D828" s="608" t="s">
        <v>3881</v>
      </c>
      <c r="E828" s="608" t="s">
        <v>4003</v>
      </c>
      <c r="F828" s="608" t="s">
        <v>3881</v>
      </c>
    </row>
    <row r="829" spans="1:6">
      <c r="A829" s="608" t="s">
        <v>4004</v>
      </c>
      <c r="B829" s="608" t="s">
        <v>4005</v>
      </c>
      <c r="C829" s="608" t="s">
        <v>700</v>
      </c>
      <c r="D829" s="608" t="s">
        <v>3881</v>
      </c>
      <c r="E829" s="608" t="s">
        <v>4006</v>
      </c>
      <c r="F829" s="608" t="s">
        <v>3881</v>
      </c>
    </row>
    <row r="830" spans="1:6">
      <c r="A830" s="608" t="s">
        <v>4007</v>
      </c>
      <c r="B830" s="608" t="s">
        <v>4008</v>
      </c>
      <c r="C830" s="608" t="s">
        <v>700</v>
      </c>
      <c r="D830" s="608" t="s">
        <v>3881</v>
      </c>
      <c r="E830" s="608" t="s">
        <v>4009</v>
      </c>
      <c r="F830" s="608" t="s">
        <v>3881</v>
      </c>
    </row>
    <row r="831" spans="1:6">
      <c r="A831" s="608" t="s">
        <v>4010</v>
      </c>
      <c r="B831" s="608" t="s">
        <v>4011</v>
      </c>
      <c r="C831" s="608" t="s">
        <v>700</v>
      </c>
      <c r="D831" s="608" t="s">
        <v>3881</v>
      </c>
      <c r="E831" s="608" t="s">
        <v>2535</v>
      </c>
      <c r="F831" s="608" t="s">
        <v>3881</v>
      </c>
    </row>
    <row r="832" spans="1:6">
      <c r="A832" s="608" t="s">
        <v>4012</v>
      </c>
      <c r="B832" s="608" t="s">
        <v>4013</v>
      </c>
      <c r="C832" s="608" t="s">
        <v>700</v>
      </c>
      <c r="D832" s="608" t="s">
        <v>3881</v>
      </c>
      <c r="E832" s="608" t="s">
        <v>2547</v>
      </c>
      <c r="F832" s="608" t="s">
        <v>3881</v>
      </c>
    </row>
    <row r="833" spans="1:6">
      <c r="A833" s="608" t="s">
        <v>4014</v>
      </c>
      <c r="B833" s="608" t="s">
        <v>4015</v>
      </c>
      <c r="C833" s="608" t="s">
        <v>700</v>
      </c>
      <c r="D833" s="608" t="s">
        <v>3881</v>
      </c>
      <c r="E833" s="608" t="s">
        <v>4016</v>
      </c>
      <c r="F833" s="608" t="s">
        <v>3881</v>
      </c>
    </row>
    <row r="834" spans="1:6">
      <c r="A834" s="608" t="s">
        <v>4017</v>
      </c>
      <c r="B834" s="608" t="s">
        <v>4018</v>
      </c>
      <c r="C834" s="608" t="s">
        <v>700</v>
      </c>
      <c r="D834" s="608" t="s">
        <v>3881</v>
      </c>
      <c r="E834" s="608" t="s">
        <v>4019</v>
      </c>
      <c r="F834" s="608" t="s">
        <v>3881</v>
      </c>
    </row>
    <row r="835" spans="1:6">
      <c r="A835" s="608" t="s">
        <v>4020</v>
      </c>
      <c r="B835" s="608" t="s">
        <v>4021</v>
      </c>
      <c r="C835" s="608" t="s">
        <v>700</v>
      </c>
      <c r="D835" s="608" t="s">
        <v>3881</v>
      </c>
      <c r="E835" s="608" t="s">
        <v>4022</v>
      </c>
      <c r="F835" s="608" t="s">
        <v>3881</v>
      </c>
    </row>
    <row r="836" spans="1:6">
      <c r="A836" s="608" t="s">
        <v>3969</v>
      </c>
      <c r="B836" s="608" t="s">
        <v>4023</v>
      </c>
      <c r="C836" s="608" t="s">
        <v>700</v>
      </c>
      <c r="D836" s="608" t="s">
        <v>3881</v>
      </c>
      <c r="E836" s="608" t="s">
        <v>4024</v>
      </c>
      <c r="F836" s="608" t="s">
        <v>3881</v>
      </c>
    </row>
    <row r="837" spans="1:6">
      <c r="A837" s="608" t="s">
        <v>4025</v>
      </c>
      <c r="B837" s="608" t="s">
        <v>4026</v>
      </c>
      <c r="C837" s="608" t="s">
        <v>700</v>
      </c>
      <c r="D837" s="608" t="s">
        <v>3881</v>
      </c>
      <c r="E837" s="608" t="s">
        <v>4027</v>
      </c>
      <c r="F837" s="608" t="s">
        <v>3881</v>
      </c>
    </row>
    <row r="838" spans="1:6">
      <c r="A838" s="608" t="s">
        <v>4028</v>
      </c>
      <c r="B838" s="608" t="s">
        <v>4029</v>
      </c>
      <c r="C838" s="608" t="s">
        <v>700</v>
      </c>
      <c r="D838" s="608" t="s">
        <v>3881</v>
      </c>
      <c r="E838" s="608" t="s">
        <v>4030</v>
      </c>
      <c r="F838" s="608" t="s">
        <v>3881</v>
      </c>
    </row>
    <row r="839" spans="1:6">
      <c r="A839" s="608" t="s">
        <v>4031</v>
      </c>
      <c r="B839" s="608" t="s">
        <v>4032</v>
      </c>
      <c r="C839" s="608" t="s">
        <v>700</v>
      </c>
      <c r="D839" s="608" t="s">
        <v>3881</v>
      </c>
      <c r="E839" s="608" t="s">
        <v>4033</v>
      </c>
      <c r="F839" s="608" t="s">
        <v>3881</v>
      </c>
    </row>
    <row r="840" spans="1:6">
      <c r="A840" s="608" t="s">
        <v>4034</v>
      </c>
      <c r="B840" s="608" t="s">
        <v>4035</v>
      </c>
      <c r="C840" s="608" t="s">
        <v>700</v>
      </c>
      <c r="D840" s="608" t="s">
        <v>3881</v>
      </c>
      <c r="E840" s="608" t="s">
        <v>4036</v>
      </c>
      <c r="F840" s="608" t="s">
        <v>3881</v>
      </c>
    </row>
    <row r="841" spans="1:6">
      <c r="A841" s="608" t="s">
        <v>4037</v>
      </c>
      <c r="B841" s="608" t="s">
        <v>4038</v>
      </c>
      <c r="C841" s="608" t="s">
        <v>700</v>
      </c>
      <c r="D841" s="608" t="s">
        <v>3881</v>
      </c>
      <c r="E841" s="608" t="s">
        <v>4039</v>
      </c>
      <c r="F841" s="608" t="s">
        <v>3881</v>
      </c>
    </row>
    <row r="842" spans="1:6">
      <c r="A842" s="608" t="s">
        <v>4040</v>
      </c>
      <c r="B842" s="608" t="s">
        <v>4041</v>
      </c>
      <c r="C842" s="608" t="s">
        <v>700</v>
      </c>
      <c r="D842" s="608" t="s">
        <v>3881</v>
      </c>
      <c r="E842" s="608" t="s">
        <v>4042</v>
      </c>
      <c r="F842" s="608" t="s">
        <v>3881</v>
      </c>
    </row>
    <row r="843" spans="1:6">
      <c r="A843" s="608" t="s">
        <v>4043</v>
      </c>
      <c r="B843" s="608" t="s">
        <v>4044</v>
      </c>
      <c r="C843" s="608" t="s">
        <v>700</v>
      </c>
      <c r="D843" s="608" t="s">
        <v>3881</v>
      </c>
      <c r="E843" s="608" t="s">
        <v>4045</v>
      </c>
      <c r="F843" s="608" t="s">
        <v>3881</v>
      </c>
    </row>
    <row r="844" spans="1:6">
      <c r="A844" s="608" t="s">
        <v>4046</v>
      </c>
      <c r="B844" s="608" t="s">
        <v>4047</v>
      </c>
      <c r="C844" s="608" t="s">
        <v>700</v>
      </c>
      <c r="D844" s="608" t="s">
        <v>3881</v>
      </c>
      <c r="E844" s="608" t="s">
        <v>4048</v>
      </c>
      <c r="F844" s="608" t="s">
        <v>3881</v>
      </c>
    </row>
    <row r="845" spans="1:6">
      <c r="A845" s="608" t="s">
        <v>4049</v>
      </c>
      <c r="B845" s="608" t="s">
        <v>4050</v>
      </c>
      <c r="C845" s="608" t="s">
        <v>700</v>
      </c>
      <c r="D845" s="608" t="s">
        <v>3881</v>
      </c>
      <c r="E845" s="608" t="s">
        <v>4051</v>
      </c>
      <c r="F845" s="608" t="s">
        <v>3881</v>
      </c>
    </row>
    <row r="846" spans="1:6">
      <c r="A846" s="608" t="s">
        <v>4052</v>
      </c>
      <c r="B846" s="608" t="s">
        <v>4053</v>
      </c>
      <c r="C846" s="608" t="s">
        <v>700</v>
      </c>
      <c r="D846" s="608" t="s">
        <v>3881</v>
      </c>
      <c r="E846" s="608" t="s">
        <v>4054</v>
      </c>
      <c r="F846" s="608" t="s">
        <v>3881</v>
      </c>
    </row>
    <row r="847" spans="1:6">
      <c r="A847" s="608" t="s">
        <v>4055</v>
      </c>
      <c r="B847" s="608" t="s">
        <v>4056</v>
      </c>
      <c r="C847" s="608" t="s">
        <v>700</v>
      </c>
      <c r="D847" s="608" t="s">
        <v>3881</v>
      </c>
      <c r="E847" s="608" t="s">
        <v>4057</v>
      </c>
      <c r="F847" s="608" t="s">
        <v>3881</v>
      </c>
    </row>
    <row r="848" spans="1:6">
      <c r="A848" s="608" t="s">
        <v>4058</v>
      </c>
      <c r="B848" s="608" t="s">
        <v>4059</v>
      </c>
      <c r="C848" s="608" t="s">
        <v>700</v>
      </c>
      <c r="D848" s="608" t="s">
        <v>3881</v>
      </c>
      <c r="E848" s="608" t="s">
        <v>4060</v>
      </c>
      <c r="F848" s="608" t="s">
        <v>3881</v>
      </c>
    </row>
    <row r="849" spans="1:6">
      <c r="A849" s="608" t="s">
        <v>4061</v>
      </c>
      <c r="B849" s="608" t="s">
        <v>4062</v>
      </c>
      <c r="C849" s="608" t="s">
        <v>700</v>
      </c>
      <c r="D849" s="608" t="s">
        <v>3881</v>
      </c>
      <c r="E849" s="608" t="s">
        <v>4063</v>
      </c>
      <c r="F849" s="608" t="s">
        <v>3881</v>
      </c>
    </row>
    <row r="850" spans="1:6">
      <c r="A850" s="608" t="s">
        <v>4064</v>
      </c>
      <c r="B850" s="608" t="s">
        <v>4065</v>
      </c>
      <c r="C850" s="608" t="s">
        <v>700</v>
      </c>
      <c r="D850" s="608" t="s">
        <v>3881</v>
      </c>
      <c r="E850" s="608" t="s">
        <v>4066</v>
      </c>
      <c r="F850" s="608" t="s">
        <v>3881</v>
      </c>
    </row>
    <row r="851" spans="1:6">
      <c r="A851" s="608" t="s">
        <v>4067</v>
      </c>
      <c r="B851" s="608" t="s">
        <v>4068</v>
      </c>
      <c r="C851" s="608" t="s">
        <v>700</v>
      </c>
      <c r="D851" s="608" t="s">
        <v>3881</v>
      </c>
      <c r="E851" s="608" t="s">
        <v>2723</v>
      </c>
      <c r="F851" s="608" t="s">
        <v>3881</v>
      </c>
    </row>
    <row r="852" spans="1:6">
      <c r="A852" s="608" t="s">
        <v>4069</v>
      </c>
      <c r="B852" s="608" t="s">
        <v>4070</v>
      </c>
      <c r="C852" s="608" t="s">
        <v>700</v>
      </c>
      <c r="D852" s="608" t="s">
        <v>3881</v>
      </c>
      <c r="E852" s="608" t="s">
        <v>4071</v>
      </c>
      <c r="F852" s="608" t="s">
        <v>3881</v>
      </c>
    </row>
    <row r="853" spans="1:6">
      <c r="A853" s="608" t="s">
        <v>4072</v>
      </c>
      <c r="B853" s="608" t="s">
        <v>4073</v>
      </c>
      <c r="C853" s="608" t="s">
        <v>700</v>
      </c>
      <c r="D853" s="608" t="s">
        <v>3881</v>
      </c>
      <c r="E853" s="608" t="s">
        <v>4074</v>
      </c>
      <c r="F853" s="608" t="s">
        <v>3881</v>
      </c>
    </row>
    <row r="854" spans="1:6">
      <c r="A854" s="608" t="s">
        <v>4075</v>
      </c>
      <c r="B854" s="608" t="s">
        <v>4076</v>
      </c>
      <c r="C854" s="608" t="s">
        <v>700</v>
      </c>
      <c r="D854" s="608" t="s">
        <v>3881</v>
      </c>
      <c r="E854" s="608" t="s">
        <v>4077</v>
      </c>
      <c r="F854" s="608" t="s">
        <v>3881</v>
      </c>
    </row>
    <row r="855" spans="1:6">
      <c r="A855" s="608" t="s">
        <v>4078</v>
      </c>
      <c r="B855" s="608" t="s">
        <v>4079</v>
      </c>
      <c r="C855" s="608" t="s">
        <v>700</v>
      </c>
      <c r="D855" s="608" t="s">
        <v>3881</v>
      </c>
      <c r="E855" s="608" t="s">
        <v>4080</v>
      </c>
      <c r="F855" s="608" t="s">
        <v>3881</v>
      </c>
    </row>
    <row r="856" spans="1:6">
      <c r="A856" s="608" t="s">
        <v>4081</v>
      </c>
      <c r="B856" s="608" t="s">
        <v>4082</v>
      </c>
      <c r="C856" s="608" t="s">
        <v>700</v>
      </c>
      <c r="D856" s="608" t="s">
        <v>3881</v>
      </c>
      <c r="E856" s="608" t="s">
        <v>4083</v>
      </c>
      <c r="F856" s="608" t="s">
        <v>3881</v>
      </c>
    </row>
    <row r="857" spans="1:6">
      <c r="A857" s="608" t="s">
        <v>4084</v>
      </c>
      <c r="B857" s="608" t="s">
        <v>4085</v>
      </c>
      <c r="C857" s="608" t="s">
        <v>700</v>
      </c>
      <c r="D857" s="608" t="s">
        <v>3881</v>
      </c>
      <c r="E857" s="608" t="s">
        <v>4086</v>
      </c>
      <c r="F857" s="608" t="s">
        <v>3881</v>
      </c>
    </row>
    <row r="858" spans="1:6">
      <c r="A858" s="608" t="s">
        <v>4087</v>
      </c>
      <c r="B858" s="608" t="s">
        <v>4088</v>
      </c>
      <c r="C858" s="608" t="s">
        <v>700</v>
      </c>
      <c r="D858" s="608" t="s">
        <v>3881</v>
      </c>
      <c r="E858" s="608" t="s">
        <v>4089</v>
      </c>
      <c r="F858" s="608" t="s">
        <v>3881</v>
      </c>
    </row>
    <row r="859" spans="1:6">
      <c r="A859" s="608" t="s">
        <v>4090</v>
      </c>
      <c r="B859" s="608" t="s">
        <v>4091</v>
      </c>
      <c r="C859" s="608" t="s">
        <v>700</v>
      </c>
      <c r="D859" s="608" t="s">
        <v>3881</v>
      </c>
      <c r="E859" s="608" t="s">
        <v>4092</v>
      </c>
      <c r="F859" s="608" t="s">
        <v>3881</v>
      </c>
    </row>
    <row r="860" spans="1:6">
      <c r="A860" s="608" t="s">
        <v>4093</v>
      </c>
      <c r="B860" s="608" t="s">
        <v>4094</v>
      </c>
      <c r="C860" s="608" t="s">
        <v>700</v>
      </c>
      <c r="D860" s="608" t="s">
        <v>3881</v>
      </c>
      <c r="E860" s="608" t="s">
        <v>878</v>
      </c>
      <c r="F860" s="608" t="s">
        <v>3881</v>
      </c>
    </row>
    <row r="861" spans="1:6">
      <c r="A861" s="608" t="s">
        <v>4095</v>
      </c>
      <c r="B861" s="608" t="s">
        <v>4096</v>
      </c>
      <c r="C861" s="608" t="s">
        <v>700</v>
      </c>
      <c r="D861" s="608" t="s">
        <v>3881</v>
      </c>
      <c r="E861" s="608" t="s">
        <v>1233</v>
      </c>
      <c r="F861" s="608" t="s">
        <v>3881</v>
      </c>
    </row>
    <row r="862" spans="1:6">
      <c r="A862" s="608" t="s">
        <v>4097</v>
      </c>
      <c r="B862" s="608" t="s">
        <v>4098</v>
      </c>
      <c r="C862" s="608" t="s">
        <v>700</v>
      </c>
      <c r="D862" s="608" t="s">
        <v>3881</v>
      </c>
      <c r="E862" s="608" t="s">
        <v>4099</v>
      </c>
      <c r="F862" s="608" t="s">
        <v>3881</v>
      </c>
    </row>
    <row r="863" spans="1:6">
      <c r="A863" s="608" t="s">
        <v>4100</v>
      </c>
      <c r="B863" s="608" t="s">
        <v>4101</v>
      </c>
      <c r="C863" s="608" t="s">
        <v>700</v>
      </c>
      <c r="D863" s="608" t="s">
        <v>3881</v>
      </c>
      <c r="E863" s="608" t="s">
        <v>1230</v>
      </c>
      <c r="F863" s="608" t="s">
        <v>3881</v>
      </c>
    </row>
    <row r="864" spans="1:6">
      <c r="A864" s="608" t="s">
        <v>4102</v>
      </c>
      <c r="B864" s="608" t="s">
        <v>4103</v>
      </c>
      <c r="C864" s="608" t="s">
        <v>700</v>
      </c>
      <c r="D864" s="608" t="s">
        <v>3881</v>
      </c>
      <c r="E864" s="608" t="s">
        <v>4104</v>
      </c>
      <c r="F864" s="608" t="s">
        <v>3881</v>
      </c>
    </row>
    <row r="865" spans="1:6">
      <c r="A865" s="608" t="s">
        <v>4105</v>
      </c>
      <c r="B865" s="608" t="s">
        <v>4106</v>
      </c>
      <c r="C865" s="608" t="s">
        <v>700</v>
      </c>
      <c r="D865" s="608" t="s">
        <v>3881</v>
      </c>
      <c r="E865" s="608" t="s">
        <v>4107</v>
      </c>
      <c r="F865" s="608" t="s">
        <v>3881</v>
      </c>
    </row>
    <row r="866" spans="1:6">
      <c r="A866" s="608" t="s">
        <v>4108</v>
      </c>
      <c r="B866" s="608" t="s">
        <v>4109</v>
      </c>
      <c r="C866" s="608" t="s">
        <v>700</v>
      </c>
      <c r="D866" s="608" t="s">
        <v>3881</v>
      </c>
      <c r="E866" s="608" t="s">
        <v>4110</v>
      </c>
      <c r="F866" s="608" t="s">
        <v>3881</v>
      </c>
    </row>
    <row r="867" spans="1:6">
      <c r="A867" s="608" t="s">
        <v>4111</v>
      </c>
      <c r="B867" s="608" t="s">
        <v>4112</v>
      </c>
      <c r="C867" s="608" t="s">
        <v>700</v>
      </c>
      <c r="D867" s="608" t="s">
        <v>3881</v>
      </c>
      <c r="E867" s="608" t="s">
        <v>4113</v>
      </c>
      <c r="F867" s="608" t="s">
        <v>3881</v>
      </c>
    </row>
    <row r="868" spans="1:6">
      <c r="A868" s="608" t="s">
        <v>4114</v>
      </c>
      <c r="B868" s="608" t="s">
        <v>4115</v>
      </c>
      <c r="C868" s="608" t="s">
        <v>700</v>
      </c>
      <c r="D868" s="608" t="s">
        <v>3881</v>
      </c>
      <c r="E868" s="608" t="s">
        <v>2845</v>
      </c>
      <c r="F868" s="608" t="s">
        <v>3881</v>
      </c>
    </row>
    <row r="869" spans="1:6">
      <c r="A869" s="608" t="s">
        <v>4116</v>
      </c>
      <c r="B869" s="608" t="s">
        <v>4117</v>
      </c>
      <c r="C869" s="608" t="s">
        <v>700</v>
      </c>
      <c r="D869" s="608" t="s">
        <v>3881</v>
      </c>
      <c r="E869" s="608" t="s">
        <v>2848</v>
      </c>
      <c r="F869" s="608" t="s">
        <v>3881</v>
      </c>
    </row>
    <row r="870" spans="1:6">
      <c r="A870" s="608" t="s">
        <v>4118</v>
      </c>
      <c r="B870" s="608" t="s">
        <v>4119</v>
      </c>
      <c r="C870" s="608" t="s">
        <v>700</v>
      </c>
      <c r="D870" s="608" t="s">
        <v>3881</v>
      </c>
      <c r="E870" s="608" t="s">
        <v>890</v>
      </c>
      <c r="F870" s="608" t="s">
        <v>3881</v>
      </c>
    </row>
    <row r="871" spans="1:6">
      <c r="A871" s="608" t="s">
        <v>4120</v>
      </c>
      <c r="B871" s="608" t="s">
        <v>4121</v>
      </c>
      <c r="C871" s="608" t="s">
        <v>700</v>
      </c>
      <c r="D871" s="608" t="s">
        <v>3881</v>
      </c>
      <c r="E871" s="608" t="s">
        <v>4122</v>
      </c>
      <c r="F871" s="608" t="s">
        <v>3881</v>
      </c>
    </row>
    <row r="872" spans="1:6">
      <c r="A872" s="608" t="s">
        <v>4123</v>
      </c>
      <c r="B872" s="608" t="s">
        <v>4124</v>
      </c>
      <c r="C872" s="608" t="s">
        <v>700</v>
      </c>
      <c r="D872" s="608" t="s">
        <v>3881</v>
      </c>
      <c r="E872" s="608" t="s">
        <v>4125</v>
      </c>
      <c r="F872" s="608" t="s">
        <v>3881</v>
      </c>
    </row>
    <row r="873" spans="1:6">
      <c r="A873" s="608" t="s">
        <v>4126</v>
      </c>
      <c r="B873" s="608" t="s">
        <v>4127</v>
      </c>
      <c r="C873" s="608" t="s">
        <v>700</v>
      </c>
      <c r="D873" s="608" t="s">
        <v>3881</v>
      </c>
      <c r="E873" s="608" t="s">
        <v>4128</v>
      </c>
      <c r="F873" s="608" t="s">
        <v>3881</v>
      </c>
    </row>
    <row r="874" spans="1:6">
      <c r="A874" s="608" t="s">
        <v>4129</v>
      </c>
      <c r="B874" s="608" t="s">
        <v>4130</v>
      </c>
      <c r="C874" s="608" t="s">
        <v>700</v>
      </c>
      <c r="D874" s="608" t="s">
        <v>3881</v>
      </c>
      <c r="E874" s="608" t="s">
        <v>4131</v>
      </c>
      <c r="F874" s="608" t="s">
        <v>3881</v>
      </c>
    </row>
    <row r="875" spans="1:6">
      <c r="A875" s="608" t="s">
        <v>4132</v>
      </c>
      <c r="B875" s="608" t="s">
        <v>4133</v>
      </c>
      <c r="C875" s="608" t="s">
        <v>700</v>
      </c>
      <c r="D875" s="608" t="s">
        <v>3881</v>
      </c>
      <c r="E875" s="608" t="s">
        <v>4134</v>
      </c>
      <c r="F875" s="608" t="s">
        <v>3881</v>
      </c>
    </row>
    <row r="876" spans="1:6">
      <c r="A876" s="608" t="s">
        <v>4135</v>
      </c>
      <c r="B876" s="608" t="s">
        <v>4136</v>
      </c>
      <c r="C876" s="608" t="s">
        <v>700</v>
      </c>
      <c r="D876" s="608" t="s">
        <v>3881</v>
      </c>
      <c r="E876" s="608" t="s">
        <v>4137</v>
      </c>
      <c r="F876" s="608" t="s">
        <v>3881</v>
      </c>
    </row>
    <row r="877" spans="1:6">
      <c r="A877" s="608" t="s">
        <v>4138</v>
      </c>
      <c r="B877" s="608" t="s">
        <v>4139</v>
      </c>
      <c r="C877" s="608" t="s">
        <v>700</v>
      </c>
      <c r="D877" s="608" t="s">
        <v>3881</v>
      </c>
      <c r="E877" s="608" t="s">
        <v>4140</v>
      </c>
      <c r="F877" s="608" t="s">
        <v>3881</v>
      </c>
    </row>
    <row r="878" spans="1:6">
      <c r="A878" s="608" t="s">
        <v>4141</v>
      </c>
      <c r="B878" s="608" t="s">
        <v>4142</v>
      </c>
      <c r="C878" s="608" t="s">
        <v>700</v>
      </c>
      <c r="D878" s="608" t="s">
        <v>3881</v>
      </c>
      <c r="E878" s="608" t="s">
        <v>4143</v>
      </c>
      <c r="F878" s="608" t="s">
        <v>3881</v>
      </c>
    </row>
    <row r="879" spans="1:6">
      <c r="A879" s="608" t="s">
        <v>4144</v>
      </c>
      <c r="B879" s="608" t="s">
        <v>4145</v>
      </c>
      <c r="C879" s="608" t="s">
        <v>700</v>
      </c>
      <c r="D879" s="608" t="s">
        <v>3881</v>
      </c>
      <c r="E879" s="608" t="s">
        <v>4146</v>
      </c>
      <c r="F879" s="608" t="s">
        <v>3881</v>
      </c>
    </row>
    <row r="880" spans="1:6">
      <c r="A880" s="608" t="s">
        <v>4147</v>
      </c>
      <c r="B880" s="608" t="s">
        <v>4148</v>
      </c>
      <c r="C880" s="608" t="s">
        <v>700</v>
      </c>
      <c r="D880" s="608" t="s">
        <v>3881</v>
      </c>
      <c r="E880" s="608" t="s">
        <v>4149</v>
      </c>
      <c r="F880" s="608" t="s">
        <v>3881</v>
      </c>
    </row>
    <row r="881" spans="1:6">
      <c r="A881" s="608" t="s">
        <v>4150</v>
      </c>
      <c r="B881" s="608" t="s">
        <v>4151</v>
      </c>
      <c r="C881" s="608" t="s">
        <v>700</v>
      </c>
      <c r="D881" s="608" t="s">
        <v>3881</v>
      </c>
      <c r="E881" s="608" t="s">
        <v>4152</v>
      </c>
      <c r="F881" s="608" t="s">
        <v>3881</v>
      </c>
    </row>
    <row r="882" spans="1:6">
      <c r="A882" s="608" t="s">
        <v>4153</v>
      </c>
      <c r="B882" s="608" t="s">
        <v>4154</v>
      </c>
      <c r="C882" s="608" t="s">
        <v>700</v>
      </c>
      <c r="D882" s="608" t="s">
        <v>3881</v>
      </c>
      <c r="E882" s="608" t="s">
        <v>4155</v>
      </c>
      <c r="F882" s="608" t="s">
        <v>3881</v>
      </c>
    </row>
    <row r="883" spans="1:6">
      <c r="A883" s="608" t="s">
        <v>4156</v>
      </c>
      <c r="B883" s="608" t="s">
        <v>4157</v>
      </c>
      <c r="C883" s="608" t="s">
        <v>700</v>
      </c>
      <c r="D883" s="608" t="s">
        <v>3881</v>
      </c>
      <c r="E883" s="608" t="s">
        <v>2905</v>
      </c>
      <c r="F883" s="608" t="s">
        <v>3881</v>
      </c>
    </row>
    <row r="884" spans="1:6">
      <c r="A884" s="608" t="s">
        <v>4158</v>
      </c>
      <c r="B884" s="608" t="s">
        <v>4159</v>
      </c>
      <c r="C884" s="608" t="s">
        <v>700</v>
      </c>
      <c r="D884" s="608" t="s">
        <v>3881</v>
      </c>
      <c r="E884" s="608" t="s">
        <v>4160</v>
      </c>
      <c r="F884" s="608" t="s">
        <v>3881</v>
      </c>
    </row>
    <row r="885" spans="1:6">
      <c r="A885" s="608" t="s">
        <v>4161</v>
      </c>
      <c r="B885" s="608" t="s">
        <v>4162</v>
      </c>
      <c r="C885" s="608" t="s">
        <v>700</v>
      </c>
      <c r="D885" s="608" t="s">
        <v>3881</v>
      </c>
      <c r="E885" s="608" t="s">
        <v>4163</v>
      </c>
      <c r="F885" s="608" t="s">
        <v>3881</v>
      </c>
    </row>
    <row r="886" spans="1:6">
      <c r="A886" s="608" t="s">
        <v>4164</v>
      </c>
      <c r="B886" s="608" t="s">
        <v>4165</v>
      </c>
      <c r="C886" s="608" t="s">
        <v>700</v>
      </c>
      <c r="D886" s="608" t="s">
        <v>3881</v>
      </c>
      <c r="E886" s="608" t="s">
        <v>4166</v>
      </c>
      <c r="F886" s="608" t="s">
        <v>3881</v>
      </c>
    </row>
    <row r="887" spans="1:6">
      <c r="A887" s="608" t="s">
        <v>4167</v>
      </c>
      <c r="B887" s="608" t="s">
        <v>4168</v>
      </c>
      <c r="C887" s="608" t="s">
        <v>700</v>
      </c>
      <c r="D887" s="608" t="s">
        <v>3881</v>
      </c>
      <c r="E887" s="608" t="s">
        <v>4169</v>
      </c>
      <c r="F887" s="608" t="s">
        <v>3881</v>
      </c>
    </row>
    <row r="888" spans="1:6">
      <c r="A888" s="608" t="s">
        <v>4170</v>
      </c>
      <c r="B888" s="608" t="s">
        <v>4171</v>
      </c>
      <c r="C888" s="608" t="s">
        <v>700</v>
      </c>
      <c r="D888" s="608" t="s">
        <v>3881</v>
      </c>
      <c r="E888" s="608" t="s">
        <v>4172</v>
      </c>
      <c r="F888" s="608" t="s">
        <v>3881</v>
      </c>
    </row>
    <row r="889" spans="1:6">
      <c r="A889" s="608" t="s">
        <v>4173</v>
      </c>
      <c r="B889" s="608" t="s">
        <v>4174</v>
      </c>
      <c r="C889" s="608" t="s">
        <v>700</v>
      </c>
      <c r="D889" s="608" t="s">
        <v>3881</v>
      </c>
      <c r="E889" s="608" t="s">
        <v>4175</v>
      </c>
      <c r="F889" s="608" t="s">
        <v>3881</v>
      </c>
    </row>
    <row r="890" spans="1:6">
      <c r="A890" s="608" t="s">
        <v>4176</v>
      </c>
      <c r="B890" s="608" t="s">
        <v>4177</v>
      </c>
      <c r="C890" s="608" t="s">
        <v>700</v>
      </c>
      <c r="D890" s="608" t="s">
        <v>3881</v>
      </c>
      <c r="E890" s="608" t="s">
        <v>4178</v>
      </c>
      <c r="F890" s="608" t="s">
        <v>3881</v>
      </c>
    </row>
    <row r="891" spans="1:6">
      <c r="A891" s="608" t="s">
        <v>4179</v>
      </c>
      <c r="B891" s="608" t="s">
        <v>4180</v>
      </c>
      <c r="C891" s="608" t="s">
        <v>700</v>
      </c>
      <c r="D891" s="608" t="s">
        <v>3881</v>
      </c>
      <c r="E891" s="608" t="s">
        <v>4181</v>
      </c>
      <c r="F891" s="608" t="s">
        <v>3881</v>
      </c>
    </row>
    <row r="892" spans="1:6">
      <c r="A892" s="608" t="s">
        <v>4182</v>
      </c>
      <c r="B892" s="608" t="s">
        <v>4183</v>
      </c>
      <c r="C892" s="608" t="s">
        <v>700</v>
      </c>
      <c r="D892" s="608" t="s">
        <v>3881</v>
      </c>
      <c r="E892" s="608" t="s">
        <v>4184</v>
      </c>
      <c r="F892" s="608" t="s">
        <v>3881</v>
      </c>
    </row>
    <row r="893" spans="1:6">
      <c r="A893" s="608" t="s">
        <v>4185</v>
      </c>
      <c r="B893" s="608" t="s">
        <v>4186</v>
      </c>
      <c r="C893" s="608" t="s">
        <v>700</v>
      </c>
      <c r="D893" s="608" t="s">
        <v>3881</v>
      </c>
      <c r="E893" s="608" t="s">
        <v>4187</v>
      </c>
      <c r="F893" s="608" t="s">
        <v>3881</v>
      </c>
    </row>
    <row r="894" spans="1:6">
      <c r="A894" s="608" t="s">
        <v>4188</v>
      </c>
      <c r="B894" s="608" t="s">
        <v>4189</v>
      </c>
      <c r="C894" s="608" t="s">
        <v>700</v>
      </c>
      <c r="D894" s="608" t="s">
        <v>3881</v>
      </c>
      <c r="E894" s="608" t="s">
        <v>4190</v>
      </c>
      <c r="F894" s="608" t="s">
        <v>3881</v>
      </c>
    </row>
    <row r="895" spans="1:6">
      <c r="A895" s="608" t="s">
        <v>4191</v>
      </c>
      <c r="B895" s="608" t="s">
        <v>4192</v>
      </c>
      <c r="C895" s="608" t="s">
        <v>700</v>
      </c>
      <c r="D895" s="608" t="s">
        <v>3881</v>
      </c>
      <c r="E895" s="608" t="s">
        <v>4193</v>
      </c>
      <c r="F895" s="608" t="s">
        <v>3881</v>
      </c>
    </row>
    <row r="896" spans="1:6">
      <c r="A896" s="608" t="s">
        <v>4194</v>
      </c>
      <c r="B896" s="608" t="s">
        <v>4195</v>
      </c>
      <c r="C896" s="608" t="s">
        <v>700</v>
      </c>
      <c r="D896" s="608" t="s">
        <v>3881</v>
      </c>
      <c r="E896" s="608" t="s">
        <v>935</v>
      </c>
      <c r="F896" s="608" t="s">
        <v>3881</v>
      </c>
    </row>
    <row r="897" spans="1:6">
      <c r="A897" s="608" t="s">
        <v>4196</v>
      </c>
      <c r="B897" s="608" t="s">
        <v>4197</v>
      </c>
      <c r="C897" s="608" t="s">
        <v>700</v>
      </c>
      <c r="D897" s="608" t="s">
        <v>3881</v>
      </c>
      <c r="E897" s="608" t="s">
        <v>4198</v>
      </c>
      <c r="F897" s="608" t="s">
        <v>3881</v>
      </c>
    </row>
    <row r="898" spans="1:6">
      <c r="A898" s="608" t="s">
        <v>4199</v>
      </c>
      <c r="B898" s="608" t="s">
        <v>4200</v>
      </c>
      <c r="C898" s="608" t="s">
        <v>700</v>
      </c>
      <c r="D898" s="608" t="s">
        <v>3881</v>
      </c>
      <c r="E898" s="608" t="s">
        <v>4201</v>
      </c>
      <c r="F898" s="608" t="s">
        <v>3881</v>
      </c>
    </row>
    <row r="899" spans="1:6">
      <c r="A899" s="608" t="s">
        <v>4202</v>
      </c>
      <c r="B899" s="608" t="s">
        <v>4203</v>
      </c>
      <c r="C899" s="608" t="s">
        <v>700</v>
      </c>
      <c r="D899" s="608" t="s">
        <v>3881</v>
      </c>
      <c r="E899" s="608" t="s">
        <v>2996</v>
      </c>
      <c r="F899" s="608" t="s">
        <v>3881</v>
      </c>
    </row>
    <row r="900" spans="1:6">
      <c r="A900" s="608" t="s">
        <v>4204</v>
      </c>
      <c r="B900" s="608" t="s">
        <v>4205</v>
      </c>
      <c r="C900" s="608" t="s">
        <v>700</v>
      </c>
      <c r="D900" s="608" t="s">
        <v>3881</v>
      </c>
      <c r="E900" s="608" t="s">
        <v>3033</v>
      </c>
      <c r="F900" s="608" t="s">
        <v>3881</v>
      </c>
    </row>
    <row r="901" spans="1:6">
      <c r="A901" s="608" t="s">
        <v>4206</v>
      </c>
      <c r="B901" s="608" t="s">
        <v>4207</v>
      </c>
      <c r="C901" s="608" t="s">
        <v>700</v>
      </c>
      <c r="D901" s="608" t="s">
        <v>3881</v>
      </c>
      <c r="E901" s="608" t="s">
        <v>4208</v>
      </c>
      <c r="F901" s="608" t="s">
        <v>3881</v>
      </c>
    </row>
    <row r="902" spans="1:6">
      <c r="A902" s="608" t="s">
        <v>4209</v>
      </c>
      <c r="B902" s="608" t="s">
        <v>4210</v>
      </c>
      <c r="C902" s="608" t="s">
        <v>700</v>
      </c>
      <c r="D902" s="608" t="s">
        <v>3881</v>
      </c>
      <c r="E902" s="608" t="s">
        <v>4211</v>
      </c>
      <c r="F902" s="608" t="s">
        <v>3881</v>
      </c>
    </row>
    <row r="903" spans="1:6">
      <c r="A903" s="608" t="s">
        <v>4212</v>
      </c>
      <c r="B903" s="608" t="s">
        <v>4213</v>
      </c>
      <c r="C903" s="608" t="s">
        <v>700</v>
      </c>
      <c r="D903" s="608" t="s">
        <v>3881</v>
      </c>
      <c r="E903" s="608" t="s">
        <v>1437</v>
      </c>
      <c r="F903" s="608" t="s">
        <v>3881</v>
      </c>
    </row>
    <row r="904" spans="1:6">
      <c r="A904" s="608" t="s">
        <v>4214</v>
      </c>
      <c r="B904" s="608" t="s">
        <v>4215</v>
      </c>
      <c r="C904" s="608" t="s">
        <v>700</v>
      </c>
      <c r="D904" s="608" t="s">
        <v>3881</v>
      </c>
      <c r="E904" s="608" t="s">
        <v>4216</v>
      </c>
      <c r="F904" s="608" t="s">
        <v>3881</v>
      </c>
    </row>
    <row r="905" spans="1:6">
      <c r="A905" s="608" t="s">
        <v>4217</v>
      </c>
      <c r="B905" s="608" t="s">
        <v>4218</v>
      </c>
      <c r="C905" s="608" t="s">
        <v>700</v>
      </c>
      <c r="D905" s="608" t="s">
        <v>3881</v>
      </c>
      <c r="E905" s="608" t="s">
        <v>4219</v>
      </c>
      <c r="F905" s="608" t="s">
        <v>3881</v>
      </c>
    </row>
    <row r="906" spans="1:6">
      <c r="A906" s="608" t="s">
        <v>4220</v>
      </c>
      <c r="B906" s="608" t="s">
        <v>4221</v>
      </c>
      <c r="C906" s="608" t="s">
        <v>700</v>
      </c>
      <c r="D906" s="608" t="s">
        <v>3881</v>
      </c>
      <c r="E906" s="608" t="s">
        <v>4222</v>
      </c>
      <c r="F906" s="608" t="s">
        <v>3881</v>
      </c>
    </row>
    <row r="907" spans="1:6">
      <c r="A907" s="608" t="s">
        <v>4223</v>
      </c>
      <c r="B907" s="608" t="s">
        <v>4224</v>
      </c>
      <c r="C907" s="608" t="s">
        <v>700</v>
      </c>
      <c r="D907" s="608" t="s">
        <v>3881</v>
      </c>
      <c r="E907" s="608" t="s">
        <v>4225</v>
      </c>
      <c r="F907" s="608" t="s">
        <v>3881</v>
      </c>
    </row>
    <row r="908" spans="1:6">
      <c r="A908" s="608" t="s">
        <v>4144</v>
      </c>
      <c r="B908" s="608" t="s">
        <v>4226</v>
      </c>
      <c r="C908" s="608" t="s">
        <v>700</v>
      </c>
      <c r="D908" s="608" t="s">
        <v>3881</v>
      </c>
      <c r="E908" s="608" t="s">
        <v>4227</v>
      </c>
      <c r="F908" s="608" t="s">
        <v>3881</v>
      </c>
    </row>
    <row r="909" spans="1:6">
      <c r="A909" s="608" t="s">
        <v>4228</v>
      </c>
      <c r="B909" s="608" t="s">
        <v>4229</v>
      </c>
      <c r="C909" s="608" t="s">
        <v>700</v>
      </c>
      <c r="D909" s="608" t="s">
        <v>3881</v>
      </c>
      <c r="E909" s="608" t="s">
        <v>3090</v>
      </c>
      <c r="F909" s="608" t="s">
        <v>3881</v>
      </c>
    </row>
    <row r="910" spans="1:6">
      <c r="A910" s="608" t="s">
        <v>4230</v>
      </c>
      <c r="B910" s="608" t="s">
        <v>4231</v>
      </c>
      <c r="C910" s="608" t="s">
        <v>700</v>
      </c>
      <c r="D910" s="608" t="s">
        <v>3881</v>
      </c>
      <c r="E910" s="608" t="s">
        <v>4232</v>
      </c>
      <c r="F910" s="608" t="s">
        <v>3881</v>
      </c>
    </row>
    <row r="911" spans="1:6">
      <c r="A911" s="608" t="s">
        <v>4233</v>
      </c>
      <c r="B911" s="608" t="s">
        <v>4234</v>
      </c>
      <c r="C911" s="608" t="s">
        <v>700</v>
      </c>
      <c r="D911" s="608" t="s">
        <v>3881</v>
      </c>
      <c r="E911" s="608" t="s">
        <v>4235</v>
      </c>
      <c r="F911" s="608" t="s">
        <v>3881</v>
      </c>
    </row>
    <row r="912" spans="1:6">
      <c r="A912" s="608" t="s">
        <v>4236</v>
      </c>
      <c r="B912" s="608" t="s">
        <v>4237</v>
      </c>
      <c r="C912" s="608" t="s">
        <v>700</v>
      </c>
      <c r="D912" s="608" t="s">
        <v>3881</v>
      </c>
      <c r="E912" s="608" t="s">
        <v>4238</v>
      </c>
      <c r="F912" s="608" t="s">
        <v>3881</v>
      </c>
    </row>
    <row r="913" spans="1:6">
      <c r="A913" s="608" t="s">
        <v>4239</v>
      </c>
      <c r="B913" s="608" t="s">
        <v>4240</v>
      </c>
      <c r="C913" s="608" t="s">
        <v>700</v>
      </c>
      <c r="D913" s="608" t="s">
        <v>3881</v>
      </c>
      <c r="E913" s="608" t="s">
        <v>4241</v>
      </c>
      <c r="F913" s="608" t="s">
        <v>3881</v>
      </c>
    </row>
    <row r="914" spans="1:6">
      <c r="A914" s="608" t="s">
        <v>4242</v>
      </c>
      <c r="B914" s="608" t="s">
        <v>4243</v>
      </c>
      <c r="C914" s="608" t="s">
        <v>700</v>
      </c>
      <c r="D914" s="608" t="s">
        <v>3881</v>
      </c>
      <c r="E914" s="608" t="s">
        <v>4244</v>
      </c>
      <c r="F914" s="608" t="s">
        <v>3881</v>
      </c>
    </row>
    <row r="915" spans="1:6">
      <c r="A915" s="608" t="s">
        <v>4245</v>
      </c>
      <c r="B915" s="608" t="s">
        <v>4246</v>
      </c>
      <c r="C915" s="608" t="s">
        <v>700</v>
      </c>
      <c r="D915" s="608" t="s">
        <v>3881</v>
      </c>
      <c r="E915" s="608" t="s">
        <v>4247</v>
      </c>
      <c r="F915" s="608" t="s">
        <v>3881</v>
      </c>
    </row>
    <row r="916" spans="1:6">
      <c r="A916" s="608" t="s">
        <v>4248</v>
      </c>
      <c r="B916" s="608" t="s">
        <v>4249</v>
      </c>
      <c r="C916" s="608" t="s">
        <v>700</v>
      </c>
      <c r="D916" s="608" t="s">
        <v>3881</v>
      </c>
      <c r="E916" s="608" t="s">
        <v>4250</v>
      </c>
      <c r="F916" s="608" t="s">
        <v>3881</v>
      </c>
    </row>
    <row r="917" spans="1:6">
      <c r="A917" s="608" t="s">
        <v>4251</v>
      </c>
      <c r="B917" s="608" t="s">
        <v>4252</v>
      </c>
      <c r="C917" s="608" t="s">
        <v>700</v>
      </c>
      <c r="D917" s="608" t="s">
        <v>3881</v>
      </c>
      <c r="E917" s="608" t="s">
        <v>4253</v>
      </c>
      <c r="F917" s="608" t="s">
        <v>3881</v>
      </c>
    </row>
    <row r="918" spans="1:6">
      <c r="A918" s="608" t="s">
        <v>4254</v>
      </c>
      <c r="B918" s="608" t="s">
        <v>4255</v>
      </c>
      <c r="C918" s="608" t="s">
        <v>700</v>
      </c>
      <c r="D918" s="608" t="s">
        <v>3881</v>
      </c>
      <c r="E918" s="608" t="s">
        <v>3198</v>
      </c>
      <c r="F918" s="608" t="s">
        <v>3881</v>
      </c>
    </row>
    <row r="919" spans="1:6">
      <c r="A919" s="608" t="s">
        <v>4256</v>
      </c>
      <c r="B919" s="608" t="s">
        <v>4257</v>
      </c>
      <c r="C919" s="608" t="s">
        <v>700</v>
      </c>
      <c r="D919" s="608" t="s">
        <v>3881</v>
      </c>
      <c r="E919" s="608" t="s">
        <v>3201</v>
      </c>
      <c r="F919" s="608" t="s">
        <v>3881</v>
      </c>
    </row>
    <row r="920" spans="1:6">
      <c r="A920" s="608" t="s">
        <v>4258</v>
      </c>
      <c r="B920" s="608" t="s">
        <v>4259</v>
      </c>
      <c r="C920" s="608" t="s">
        <v>700</v>
      </c>
      <c r="D920" s="608" t="s">
        <v>3881</v>
      </c>
      <c r="E920" s="608" t="s">
        <v>4260</v>
      </c>
      <c r="F920" s="608" t="s">
        <v>3881</v>
      </c>
    </row>
    <row r="921" spans="1:6">
      <c r="A921" s="608" t="s">
        <v>4261</v>
      </c>
      <c r="B921" s="608" t="s">
        <v>4262</v>
      </c>
      <c r="C921" s="608" t="s">
        <v>700</v>
      </c>
      <c r="D921" s="608" t="s">
        <v>3881</v>
      </c>
      <c r="E921" s="608" t="s">
        <v>4263</v>
      </c>
      <c r="F921" s="608" t="s">
        <v>3881</v>
      </c>
    </row>
    <row r="922" spans="1:6">
      <c r="A922" s="608" t="s">
        <v>4264</v>
      </c>
      <c r="B922" s="608" t="s">
        <v>4265</v>
      </c>
      <c r="C922" s="608" t="s">
        <v>700</v>
      </c>
      <c r="D922" s="608" t="s">
        <v>3881</v>
      </c>
      <c r="E922" s="608" t="s">
        <v>1000</v>
      </c>
      <c r="F922" s="608" t="s">
        <v>3881</v>
      </c>
    </row>
    <row r="923" spans="1:6">
      <c r="A923" s="608" t="s">
        <v>4266</v>
      </c>
      <c r="B923" s="608" t="s">
        <v>4267</v>
      </c>
      <c r="C923" s="608" t="s">
        <v>700</v>
      </c>
      <c r="D923" s="608" t="s">
        <v>3881</v>
      </c>
      <c r="E923" s="608" t="s">
        <v>3216</v>
      </c>
      <c r="F923" s="608" t="s">
        <v>3881</v>
      </c>
    </row>
    <row r="924" spans="1:6">
      <c r="A924" s="608" t="s">
        <v>4268</v>
      </c>
      <c r="B924" s="608" t="s">
        <v>4269</v>
      </c>
      <c r="C924" s="608" t="s">
        <v>700</v>
      </c>
      <c r="D924" s="608" t="s">
        <v>3881</v>
      </c>
      <c r="E924" s="608" t="s">
        <v>4270</v>
      </c>
      <c r="F924" s="608" t="s">
        <v>3881</v>
      </c>
    </row>
    <row r="925" spans="1:6">
      <c r="A925" s="608" t="s">
        <v>3913</v>
      </c>
      <c r="B925" s="608" t="s">
        <v>4271</v>
      </c>
      <c r="C925" s="608" t="s">
        <v>700</v>
      </c>
      <c r="D925" s="608" t="s">
        <v>3881</v>
      </c>
      <c r="E925" s="608" t="s">
        <v>4272</v>
      </c>
      <c r="F925" s="608" t="s">
        <v>3881</v>
      </c>
    </row>
    <row r="926" spans="1:6">
      <c r="A926" s="608" t="s">
        <v>4273</v>
      </c>
      <c r="B926" s="608" t="s">
        <v>4274</v>
      </c>
      <c r="C926" s="608" t="s">
        <v>700</v>
      </c>
      <c r="D926" s="608" t="s">
        <v>3881</v>
      </c>
      <c r="E926" s="608" t="s">
        <v>4275</v>
      </c>
      <c r="F926" s="608" t="s">
        <v>3881</v>
      </c>
    </row>
    <row r="927" spans="1:6">
      <c r="A927" s="608" t="s">
        <v>4276</v>
      </c>
      <c r="B927" s="608" t="s">
        <v>4277</v>
      </c>
      <c r="C927" s="608" t="s">
        <v>700</v>
      </c>
      <c r="D927" s="608" t="s">
        <v>3881</v>
      </c>
      <c r="E927" s="608" t="s">
        <v>4278</v>
      </c>
      <c r="F927" s="608" t="s">
        <v>3881</v>
      </c>
    </row>
    <row r="928" spans="1:6">
      <c r="A928" s="608" t="s">
        <v>4279</v>
      </c>
      <c r="B928" s="608" t="s">
        <v>4280</v>
      </c>
      <c r="C928" s="608" t="s">
        <v>700</v>
      </c>
      <c r="D928" s="608" t="s">
        <v>3881</v>
      </c>
      <c r="E928" s="608" t="s">
        <v>4281</v>
      </c>
      <c r="F928" s="608" t="s">
        <v>3881</v>
      </c>
    </row>
    <row r="929" spans="1:6">
      <c r="A929" s="608" t="s">
        <v>4282</v>
      </c>
      <c r="B929" s="608" t="s">
        <v>4283</v>
      </c>
      <c r="C929" s="608" t="s">
        <v>700</v>
      </c>
      <c r="D929" s="608" t="s">
        <v>3881</v>
      </c>
      <c r="E929" s="608" t="s">
        <v>3313</v>
      </c>
      <c r="F929" s="608" t="s">
        <v>3881</v>
      </c>
    </row>
    <row r="930" spans="1:6">
      <c r="A930" s="608" t="s">
        <v>4284</v>
      </c>
      <c r="B930" s="608" t="s">
        <v>4285</v>
      </c>
      <c r="C930" s="608" t="s">
        <v>700</v>
      </c>
      <c r="D930" s="608" t="s">
        <v>3881</v>
      </c>
      <c r="E930" s="608" t="s">
        <v>4286</v>
      </c>
      <c r="F930" s="608" t="s">
        <v>3881</v>
      </c>
    </row>
    <row r="931" spans="1:6">
      <c r="A931" s="608" t="s">
        <v>4287</v>
      </c>
      <c r="B931" s="608" t="s">
        <v>4288</v>
      </c>
      <c r="C931" s="608" t="s">
        <v>700</v>
      </c>
      <c r="D931" s="608" t="s">
        <v>3881</v>
      </c>
      <c r="E931" s="608" t="s">
        <v>4289</v>
      </c>
      <c r="F931" s="608" t="s">
        <v>3881</v>
      </c>
    </row>
    <row r="932" spans="1:6">
      <c r="A932" s="608" t="s">
        <v>4290</v>
      </c>
      <c r="B932" s="608" t="s">
        <v>4291</v>
      </c>
      <c r="C932" s="608" t="s">
        <v>700</v>
      </c>
      <c r="D932" s="608" t="s">
        <v>3881</v>
      </c>
      <c r="E932" s="608" t="s">
        <v>4292</v>
      </c>
      <c r="F932" s="608" t="s">
        <v>3881</v>
      </c>
    </row>
    <row r="933" spans="1:6">
      <c r="A933" s="608" t="s">
        <v>4293</v>
      </c>
      <c r="B933" s="608" t="s">
        <v>4294</v>
      </c>
      <c r="C933" s="608" t="s">
        <v>700</v>
      </c>
      <c r="D933" s="608" t="s">
        <v>3881</v>
      </c>
      <c r="E933" s="608" t="s">
        <v>4295</v>
      </c>
      <c r="F933" s="608" t="s">
        <v>3881</v>
      </c>
    </row>
    <row r="934" spans="1:6">
      <c r="A934" s="608" t="s">
        <v>4296</v>
      </c>
      <c r="B934" s="608" t="s">
        <v>4297</v>
      </c>
      <c r="C934" s="608" t="s">
        <v>700</v>
      </c>
      <c r="D934" s="608" t="s">
        <v>3881</v>
      </c>
      <c r="E934" s="608" t="s">
        <v>3361</v>
      </c>
      <c r="F934" s="608" t="s">
        <v>3881</v>
      </c>
    </row>
    <row r="935" spans="1:6">
      <c r="A935" s="608" t="s">
        <v>4298</v>
      </c>
      <c r="B935" s="608" t="s">
        <v>4299</v>
      </c>
      <c r="C935" s="608" t="s">
        <v>700</v>
      </c>
      <c r="D935" s="608" t="s">
        <v>3881</v>
      </c>
      <c r="E935" s="608" t="s">
        <v>4300</v>
      </c>
      <c r="F935" s="608" t="s">
        <v>3881</v>
      </c>
    </row>
    <row r="936" spans="1:6">
      <c r="A936" s="608" t="s">
        <v>4301</v>
      </c>
      <c r="B936" s="608" t="s">
        <v>4302</v>
      </c>
      <c r="C936" s="608" t="s">
        <v>700</v>
      </c>
      <c r="D936" s="608" t="s">
        <v>3881</v>
      </c>
      <c r="E936" s="608" t="s">
        <v>4303</v>
      </c>
      <c r="F936" s="608" t="s">
        <v>3881</v>
      </c>
    </row>
    <row r="937" spans="1:6">
      <c r="A937" s="608" t="s">
        <v>4304</v>
      </c>
      <c r="B937" s="608" t="s">
        <v>4305</v>
      </c>
      <c r="C937" s="608" t="s">
        <v>700</v>
      </c>
      <c r="D937" s="608" t="s">
        <v>3881</v>
      </c>
      <c r="E937" s="608" t="s">
        <v>4306</v>
      </c>
      <c r="F937" s="608" t="s">
        <v>3881</v>
      </c>
    </row>
    <row r="938" spans="1:6">
      <c r="A938" s="608" t="s">
        <v>4307</v>
      </c>
      <c r="B938" s="608" t="s">
        <v>4308</v>
      </c>
      <c r="C938" s="608" t="s">
        <v>700</v>
      </c>
      <c r="D938" s="608" t="s">
        <v>3881</v>
      </c>
      <c r="E938" s="608" t="s">
        <v>4309</v>
      </c>
      <c r="F938" s="608" t="s">
        <v>3881</v>
      </c>
    </row>
    <row r="939" spans="1:6">
      <c r="A939" s="608" t="s">
        <v>4310</v>
      </c>
      <c r="B939" s="608" t="s">
        <v>4311</v>
      </c>
      <c r="C939" s="608" t="s">
        <v>700</v>
      </c>
      <c r="D939" s="608" t="s">
        <v>3881</v>
      </c>
      <c r="E939" s="608" t="s">
        <v>4312</v>
      </c>
      <c r="F939" s="608" t="s">
        <v>3881</v>
      </c>
    </row>
    <row r="940" spans="1:6">
      <c r="A940" s="608" t="s">
        <v>4313</v>
      </c>
      <c r="B940" s="608" t="s">
        <v>4314</v>
      </c>
      <c r="C940" s="608" t="s">
        <v>700</v>
      </c>
      <c r="D940" s="608" t="s">
        <v>3881</v>
      </c>
      <c r="E940" s="608" t="s">
        <v>4315</v>
      </c>
      <c r="F940" s="608" t="s">
        <v>3881</v>
      </c>
    </row>
    <row r="941" spans="1:6">
      <c r="A941" s="608" t="s">
        <v>4075</v>
      </c>
      <c r="B941" s="608" t="s">
        <v>4316</v>
      </c>
      <c r="C941" s="608" t="s">
        <v>700</v>
      </c>
      <c r="D941" s="608" t="s">
        <v>3881</v>
      </c>
      <c r="E941" s="608" t="s">
        <v>4317</v>
      </c>
      <c r="F941" s="608" t="s">
        <v>3881</v>
      </c>
    </row>
    <row r="942" spans="1:6">
      <c r="A942" s="608" t="s">
        <v>4318</v>
      </c>
      <c r="B942" s="608" t="s">
        <v>4319</v>
      </c>
      <c r="C942" s="608" t="s">
        <v>700</v>
      </c>
      <c r="D942" s="608" t="s">
        <v>3881</v>
      </c>
      <c r="E942" s="608" t="s">
        <v>3397</v>
      </c>
      <c r="F942" s="608" t="s">
        <v>3881</v>
      </c>
    </row>
    <row r="943" spans="1:6">
      <c r="A943" s="608" t="s">
        <v>4320</v>
      </c>
      <c r="B943" s="608" t="s">
        <v>4321</v>
      </c>
      <c r="C943" s="608" t="s">
        <v>700</v>
      </c>
      <c r="D943" s="608" t="s">
        <v>3881</v>
      </c>
      <c r="E943" s="608" t="s">
        <v>4322</v>
      </c>
      <c r="F943" s="608" t="s">
        <v>3881</v>
      </c>
    </row>
    <row r="944" spans="1:6">
      <c r="A944" s="608" t="s">
        <v>4323</v>
      </c>
      <c r="B944" s="608" t="s">
        <v>4324</v>
      </c>
      <c r="C944" s="608" t="s">
        <v>700</v>
      </c>
      <c r="D944" s="608" t="s">
        <v>3881</v>
      </c>
      <c r="E944" s="608" t="s">
        <v>4325</v>
      </c>
      <c r="F944" s="608" t="s">
        <v>3881</v>
      </c>
    </row>
    <row r="945" spans="1:6">
      <c r="A945" s="608" t="s">
        <v>4326</v>
      </c>
      <c r="B945" s="608" t="s">
        <v>4327</v>
      </c>
      <c r="C945" s="608" t="s">
        <v>700</v>
      </c>
      <c r="D945" s="608" t="s">
        <v>3881</v>
      </c>
      <c r="E945" s="608" t="s">
        <v>4328</v>
      </c>
      <c r="F945" s="608" t="s">
        <v>3881</v>
      </c>
    </row>
    <row r="946" spans="1:6">
      <c r="A946" s="608" t="s">
        <v>4329</v>
      </c>
      <c r="B946" s="608" t="s">
        <v>4330</v>
      </c>
      <c r="C946" s="608" t="s">
        <v>700</v>
      </c>
      <c r="D946" s="608" t="s">
        <v>3881</v>
      </c>
      <c r="E946" s="608" t="s">
        <v>4331</v>
      </c>
      <c r="F946" s="608" t="s">
        <v>3881</v>
      </c>
    </row>
    <row r="947" spans="1:6">
      <c r="A947" s="608" t="s">
        <v>4332</v>
      </c>
      <c r="B947" s="608" t="s">
        <v>4333</v>
      </c>
      <c r="C947" s="608" t="s">
        <v>700</v>
      </c>
      <c r="D947" s="608" t="s">
        <v>3881</v>
      </c>
      <c r="E947" s="608" t="s">
        <v>4334</v>
      </c>
      <c r="F947" s="608" t="s">
        <v>3881</v>
      </c>
    </row>
    <row r="948" spans="1:6">
      <c r="A948" s="608" t="s">
        <v>4335</v>
      </c>
      <c r="B948" s="608" t="s">
        <v>4336</v>
      </c>
      <c r="C948" s="608" t="s">
        <v>700</v>
      </c>
      <c r="D948" s="608" t="s">
        <v>3881</v>
      </c>
      <c r="E948" s="608" t="s">
        <v>4337</v>
      </c>
      <c r="F948" s="608" t="s">
        <v>3881</v>
      </c>
    </row>
    <row r="949" spans="1:6">
      <c r="A949" s="608" t="s">
        <v>4338</v>
      </c>
      <c r="B949" s="608" t="s">
        <v>4339</v>
      </c>
      <c r="C949" s="608" t="s">
        <v>700</v>
      </c>
      <c r="D949" s="608" t="s">
        <v>3881</v>
      </c>
      <c r="E949" s="608" t="s">
        <v>4340</v>
      </c>
      <c r="F949" s="608" t="s">
        <v>3881</v>
      </c>
    </row>
    <row r="950" spans="1:6">
      <c r="A950" s="608" t="s">
        <v>4341</v>
      </c>
      <c r="B950" s="608" t="s">
        <v>4342</v>
      </c>
      <c r="C950" s="608" t="s">
        <v>700</v>
      </c>
      <c r="D950" s="608" t="s">
        <v>3881</v>
      </c>
      <c r="E950" s="608" t="s">
        <v>4343</v>
      </c>
      <c r="F950" s="608" t="s">
        <v>3881</v>
      </c>
    </row>
    <row r="951" spans="1:6">
      <c r="A951" s="608" t="s">
        <v>4344</v>
      </c>
      <c r="B951" s="608" t="s">
        <v>4345</v>
      </c>
      <c r="C951" s="608" t="s">
        <v>700</v>
      </c>
      <c r="D951" s="608" t="s">
        <v>3881</v>
      </c>
      <c r="E951" s="608" t="s">
        <v>4346</v>
      </c>
      <c r="F951" s="608" t="s">
        <v>3881</v>
      </c>
    </row>
    <row r="952" spans="1:6">
      <c r="A952" s="608" t="s">
        <v>4347</v>
      </c>
      <c r="B952" s="608" t="s">
        <v>4348</v>
      </c>
      <c r="C952" s="608" t="s">
        <v>700</v>
      </c>
      <c r="D952" s="608" t="s">
        <v>3881</v>
      </c>
      <c r="E952" s="608" t="s">
        <v>4349</v>
      </c>
      <c r="F952" s="608" t="s">
        <v>3881</v>
      </c>
    </row>
    <row r="953" spans="1:6">
      <c r="A953" s="608" t="s">
        <v>4350</v>
      </c>
      <c r="B953" s="608" t="s">
        <v>4351</v>
      </c>
      <c r="C953" s="608" t="s">
        <v>700</v>
      </c>
      <c r="D953" s="608" t="s">
        <v>3881</v>
      </c>
      <c r="E953" s="608" t="s">
        <v>4352</v>
      </c>
      <c r="F953" s="608" t="s">
        <v>3881</v>
      </c>
    </row>
    <row r="954" spans="1:6">
      <c r="A954" s="608" t="s">
        <v>4353</v>
      </c>
      <c r="B954" s="608" t="s">
        <v>4354</v>
      </c>
      <c r="C954" s="608" t="s">
        <v>700</v>
      </c>
      <c r="D954" s="608" t="s">
        <v>3881</v>
      </c>
      <c r="E954" s="608" t="s">
        <v>4355</v>
      </c>
      <c r="F954" s="608" t="s">
        <v>3881</v>
      </c>
    </row>
    <row r="955" spans="1:6">
      <c r="A955" s="608" t="s">
        <v>4356</v>
      </c>
      <c r="B955" s="608" t="s">
        <v>4357</v>
      </c>
      <c r="C955" s="608" t="s">
        <v>700</v>
      </c>
      <c r="D955" s="608" t="s">
        <v>3881</v>
      </c>
      <c r="E955" s="608" t="s">
        <v>4358</v>
      </c>
      <c r="F955" s="608" t="s">
        <v>3881</v>
      </c>
    </row>
    <row r="956" spans="1:6">
      <c r="A956" s="608" t="s">
        <v>4359</v>
      </c>
      <c r="B956" s="608" t="s">
        <v>4360</v>
      </c>
      <c r="C956" s="608" t="s">
        <v>700</v>
      </c>
      <c r="D956" s="608" t="s">
        <v>3881</v>
      </c>
      <c r="E956" s="608" t="s">
        <v>4361</v>
      </c>
      <c r="F956" s="608" t="s">
        <v>3881</v>
      </c>
    </row>
    <row r="957" spans="1:6">
      <c r="A957" s="608" t="s">
        <v>4362</v>
      </c>
      <c r="B957" s="608" t="s">
        <v>4363</v>
      </c>
      <c r="C957" s="608" t="s">
        <v>700</v>
      </c>
      <c r="D957" s="608" t="s">
        <v>3881</v>
      </c>
      <c r="E957" s="608" t="s">
        <v>4364</v>
      </c>
      <c r="F957" s="608" t="s">
        <v>3881</v>
      </c>
    </row>
    <row r="958" spans="1:6">
      <c r="A958" s="608" t="s">
        <v>4365</v>
      </c>
      <c r="B958" s="608" t="s">
        <v>4366</v>
      </c>
      <c r="C958" s="608" t="s">
        <v>700</v>
      </c>
      <c r="D958" s="608" t="s">
        <v>3881</v>
      </c>
      <c r="E958" s="608" t="s">
        <v>3447</v>
      </c>
      <c r="F958" s="608" t="s">
        <v>3881</v>
      </c>
    </row>
    <row r="959" spans="1:6">
      <c r="A959" s="608" t="s">
        <v>4367</v>
      </c>
      <c r="B959" s="608" t="s">
        <v>4368</v>
      </c>
      <c r="C959" s="608" t="s">
        <v>700</v>
      </c>
      <c r="D959" s="608" t="s">
        <v>3881</v>
      </c>
      <c r="E959" s="608" t="s">
        <v>1210</v>
      </c>
      <c r="F959" s="608" t="s">
        <v>3881</v>
      </c>
    </row>
    <row r="960" spans="1:6">
      <c r="A960" s="608" t="s">
        <v>4369</v>
      </c>
      <c r="B960" s="608" t="s">
        <v>4370</v>
      </c>
      <c r="C960" s="608" t="s">
        <v>700</v>
      </c>
      <c r="D960" s="608" t="s">
        <v>3881</v>
      </c>
      <c r="E960" s="608" t="s">
        <v>4371</v>
      </c>
      <c r="F960" s="608" t="s">
        <v>3881</v>
      </c>
    </row>
    <row r="961" spans="1:6">
      <c r="A961" s="608" t="s">
        <v>4372</v>
      </c>
      <c r="B961" s="608" t="s">
        <v>4373</v>
      </c>
      <c r="C961" s="608" t="s">
        <v>700</v>
      </c>
      <c r="D961" s="608" t="s">
        <v>3881</v>
      </c>
      <c r="E961" s="608" t="s">
        <v>4374</v>
      </c>
      <c r="F961" s="608" t="s">
        <v>3881</v>
      </c>
    </row>
    <row r="962" spans="1:6">
      <c r="A962" s="608" t="s">
        <v>4375</v>
      </c>
      <c r="B962" s="608" t="s">
        <v>4376</v>
      </c>
      <c r="C962" s="608" t="s">
        <v>700</v>
      </c>
      <c r="D962" s="608" t="s">
        <v>3881</v>
      </c>
      <c r="E962" s="608" t="s">
        <v>4377</v>
      </c>
      <c r="F962" s="608" t="s">
        <v>3881</v>
      </c>
    </row>
    <row r="963" spans="1:6">
      <c r="A963" s="608" t="s">
        <v>4378</v>
      </c>
      <c r="B963" s="608" t="s">
        <v>4379</v>
      </c>
      <c r="C963" s="608" t="s">
        <v>700</v>
      </c>
      <c r="D963" s="608" t="s">
        <v>3881</v>
      </c>
      <c r="E963" s="608" t="s">
        <v>4380</v>
      </c>
      <c r="F963" s="608" t="s">
        <v>3881</v>
      </c>
    </row>
    <row r="964" spans="1:6">
      <c r="A964" s="608" t="s">
        <v>4381</v>
      </c>
      <c r="B964" s="608" t="s">
        <v>4382</v>
      </c>
      <c r="C964" s="608" t="s">
        <v>700</v>
      </c>
      <c r="D964" s="608" t="s">
        <v>3881</v>
      </c>
      <c r="E964" s="608" t="s">
        <v>3473</v>
      </c>
      <c r="F964" s="608" t="s">
        <v>3881</v>
      </c>
    </row>
    <row r="965" spans="1:6">
      <c r="A965" s="608" t="s">
        <v>4383</v>
      </c>
      <c r="B965" s="608" t="s">
        <v>4384</v>
      </c>
      <c r="C965" s="608" t="s">
        <v>700</v>
      </c>
      <c r="D965" s="608" t="s">
        <v>3881</v>
      </c>
      <c r="E965" s="608" t="s">
        <v>4385</v>
      </c>
      <c r="F965" s="608" t="s">
        <v>3881</v>
      </c>
    </row>
    <row r="966" spans="1:6">
      <c r="A966" s="608" t="s">
        <v>4386</v>
      </c>
      <c r="B966" s="608" t="s">
        <v>4387</v>
      </c>
      <c r="C966" s="608" t="s">
        <v>700</v>
      </c>
      <c r="D966" s="608" t="s">
        <v>3881</v>
      </c>
      <c r="E966" s="608" t="s">
        <v>4388</v>
      </c>
      <c r="F966" s="608" t="s">
        <v>3881</v>
      </c>
    </row>
    <row r="967" spans="1:6">
      <c r="A967" s="608" t="s">
        <v>4389</v>
      </c>
      <c r="B967" s="608" t="s">
        <v>4390</v>
      </c>
      <c r="C967" s="608" t="s">
        <v>700</v>
      </c>
      <c r="D967" s="608" t="s">
        <v>3881</v>
      </c>
      <c r="E967" s="608" t="s">
        <v>4391</v>
      </c>
      <c r="F967" s="608" t="s">
        <v>3881</v>
      </c>
    </row>
    <row r="968" spans="1:6">
      <c r="A968" s="608" t="s">
        <v>4392</v>
      </c>
      <c r="B968" s="608" t="s">
        <v>4393</v>
      </c>
      <c r="C968" s="608" t="s">
        <v>700</v>
      </c>
      <c r="D968" s="608" t="s">
        <v>3881</v>
      </c>
      <c r="E968" s="608" t="s">
        <v>4394</v>
      </c>
      <c r="F968" s="608" t="s">
        <v>3881</v>
      </c>
    </row>
    <row r="969" spans="1:6">
      <c r="A969" s="608" t="s">
        <v>4395</v>
      </c>
      <c r="B969" s="608" t="s">
        <v>4396</v>
      </c>
      <c r="C969" s="608" t="s">
        <v>700</v>
      </c>
      <c r="D969" s="608" t="s">
        <v>3881</v>
      </c>
      <c r="E969" s="608" t="s">
        <v>4397</v>
      </c>
      <c r="F969" s="608" t="s">
        <v>3881</v>
      </c>
    </row>
    <row r="970" spans="1:6">
      <c r="A970" s="608" t="s">
        <v>4398</v>
      </c>
      <c r="B970" s="608" t="s">
        <v>4399</v>
      </c>
      <c r="C970" s="608" t="s">
        <v>700</v>
      </c>
      <c r="D970" s="608" t="s">
        <v>3881</v>
      </c>
      <c r="E970" s="608" t="s">
        <v>4400</v>
      </c>
      <c r="F970" s="608" t="s">
        <v>3881</v>
      </c>
    </row>
    <row r="971" spans="1:6">
      <c r="A971" s="608" t="s">
        <v>4401</v>
      </c>
      <c r="B971" s="608" t="s">
        <v>4402</v>
      </c>
      <c r="C971" s="608" t="s">
        <v>700</v>
      </c>
      <c r="D971" s="608" t="s">
        <v>3881</v>
      </c>
      <c r="E971" s="608" t="s">
        <v>4403</v>
      </c>
      <c r="F971" s="608" t="s">
        <v>3881</v>
      </c>
    </row>
    <row r="972" spans="1:6">
      <c r="A972" s="608" t="s">
        <v>4404</v>
      </c>
      <c r="B972" s="608" t="s">
        <v>4405</v>
      </c>
      <c r="C972" s="608" t="s">
        <v>700</v>
      </c>
      <c r="D972" s="608" t="s">
        <v>3881</v>
      </c>
      <c r="E972" s="608" t="s">
        <v>4406</v>
      </c>
      <c r="F972" s="608" t="s">
        <v>3881</v>
      </c>
    </row>
    <row r="973" spans="1:6">
      <c r="A973" s="608" t="s">
        <v>4407</v>
      </c>
      <c r="B973" s="608" t="s">
        <v>4408</v>
      </c>
      <c r="C973" s="608" t="s">
        <v>700</v>
      </c>
      <c r="D973" s="608" t="s">
        <v>3881</v>
      </c>
      <c r="E973" s="608" t="s">
        <v>4409</v>
      </c>
      <c r="F973" s="608" t="s">
        <v>3881</v>
      </c>
    </row>
    <row r="974" spans="1:6">
      <c r="A974" s="608" t="s">
        <v>4410</v>
      </c>
      <c r="B974" s="608" t="s">
        <v>4411</v>
      </c>
      <c r="C974" s="608" t="s">
        <v>700</v>
      </c>
      <c r="D974" s="608" t="s">
        <v>3881</v>
      </c>
      <c r="E974" s="608" t="s">
        <v>4412</v>
      </c>
      <c r="F974" s="608" t="s">
        <v>3881</v>
      </c>
    </row>
    <row r="975" spans="1:6">
      <c r="A975" s="608" t="s">
        <v>4413</v>
      </c>
      <c r="B975" s="608" t="s">
        <v>4414</v>
      </c>
      <c r="C975" s="608" t="s">
        <v>700</v>
      </c>
      <c r="D975" s="608" t="s">
        <v>3881</v>
      </c>
      <c r="E975" s="608" t="s">
        <v>1488</v>
      </c>
      <c r="F975" s="608" t="s">
        <v>3881</v>
      </c>
    </row>
    <row r="976" spans="1:6">
      <c r="A976" s="608" t="s">
        <v>4415</v>
      </c>
      <c r="B976" s="608" t="s">
        <v>4416</v>
      </c>
      <c r="C976" s="608" t="s">
        <v>700</v>
      </c>
      <c r="D976" s="608" t="s">
        <v>3881</v>
      </c>
      <c r="E976" s="608" t="s">
        <v>4417</v>
      </c>
      <c r="F976" s="608" t="s">
        <v>3881</v>
      </c>
    </row>
    <row r="977" spans="1:6">
      <c r="A977" s="608" t="s">
        <v>4418</v>
      </c>
      <c r="B977" s="608" t="s">
        <v>4419</v>
      </c>
      <c r="C977" s="608" t="s">
        <v>700</v>
      </c>
      <c r="D977" s="608" t="s">
        <v>3881</v>
      </c>
      <c r="E977" s="608" t="s">
        <v>1491</v>
      </c>
      <c r="F977" s="608" t="s">
        <v>3881</v>
      </c>
    </row>
    <row r="978" spans="1:6">
      <c r="A978" s="608" t="s">
        <v>4420</v>
      </c>
      <c r="B978" s="608" t="s">
        <v>4421</v>
      </c>
      <c r="C978" s="608" t="s">
        <v>700</v>
      </c>
      <c r="D978" s="608" t="s">
        <v>3881</v>
      </c>
      <c r="E978" s="608" t="s">
        <v>4422</v>
      </c>
      <c r="F978" s="608" t="s">
        <v>3881</v>
      </c>
    </row>
    <row r="979" spans="1:6">
      <c r="A979" s="608" t="s">
        <v>4423</v>
      </c>
      <c r="B979" s="608" t="s">
        <v>4424</v>
      </c>
      <c r="C979" s="608" t="s">
        <v>700</v>
      </c>
      <c r="D979" s="608" t="s">
        <v>3881</v>
      </c>
      <c r="E979" s="608" t="s">
        <v>4425</v>
      </c>
      <c r="F979" s="608" t="s">
        <v>3881</v>
      </c>
    </row>
    <row r="980" spans="1:6">
      <c r="A980" s="608" t="s">
        <v>4426</v>
      </c>
      <c r="B980" s="608" t="s">
        <v>4427</v>
      </c>
      <c r="C980" s="608" t="s">
        <v>700</v>
      </c>
      <c r="D980" s="608" t="s">
        <v>3881</v>
      </c>
      <c r="E980" s="608" t="s">
        <v>4428</v>
      </c>
      <c r="F980" s="608" t="s">
        <v>3881</v>
      </c>
    </row>
    <row r="981" spans="1:6">
      <c r="A981" s="608" t="s">
        <v>4429</v>
      </c>
      <c r="B981" s="608" t="s">
        <v>4430</v>
      </c>
      <c r="C981" s="608" t="s">
        <v>700</v>
      </c>
      <c r="D981" s="608" t="s">
        <v>3881</v>
      </c>
      <c r="E981" s="608" t="s">
        <v>4431</v>
      </c>
      <c r="F981" s="608" t="s">
        <v>3881</v>
      </c>
    </row>
    <row r="982" spans="1:6">
      <c r="A982" s="608" t="s">
        <v>4432</v>
      </c>
      <c r="B982" s="608" t="s">
        <v>4433</v>
      </c>
      <c r="C982" s="608" t="s">
        <v>700</v>
      </c>
      <c r="D982" s="608" t="s">
        <v>3881</v>
      </c>
      <c r="E982" s="608" t="s">
        <v>4434</v>
      </c>
      <c r="F982" s="608" t="s">
        <v>3881</v>
      </c>
    </row>
    <row r="983" spans="1:6">
      <c r="A983" s="608" t="s">
        <v>4435</v>
      </c>
      <c r="B983" s="608" t="s">
        <v>4436</v>
      </c>
      <c r="C983" s="608" t="s">
        <v>700</v>
      </c>
      <c r="D983" s="608" t="s">
        <v>3881</v>
      </c>
      <c r="E983" s="608" t="s">
        <v>4437</v>
      </c>
      <c r="F983" s="608" t="s">
        <v>3881</v>
      </c>
    </row>
    <row r="984" spans="1:6">
      <c r="A984" s="608" t="s">
        <v>4438</v>
      </c>
      <c r="B984" s="608" t="s">
        <v>4439</v>
      </c>
      <c r="C984" s="608" t="s">
        <v>700</v>
      </c>
      <c r="D984" s="608" t="s">
        <v>3881</v>
      </c>
      <c r="E984" s="608" t="s">
        <v>4440</v>
      </c>
      <c r="F984" s="608" t="s">
        <v>3881</v>
      </c>
    </row>
    <row r="985" spans="1:6">
      <c r="A985" s="608" t="s">
        <v>4438</v>
      </c>
      <c r="B985" s="608" t="s">
        <v>4441</v>
      </c>
      <c r="C985" s="608" t="s">
        <v>700</v>
      </c>
      <c r="D985" s="608" t="s">
        <v>3881</v>
      </c>
      <c r="E985" s="608" t="s">
        <v>4442</v>
      </c>
      <c r="F985" s="608" t="s">
        <v>3881</v>
      </c>
    </row>
    <row r="986" spans="1:6">
      <c r="A986" s="608" t="s">
        <v>4438</v>
      </c>
      <c r="B986" s="608" t="s">
        <v>4443</v>
      </c>
      <c r="C986" s="608" t="s">
        <v>700</v>
      </c>
      <c r="D986" s="608" t="s">
        <v>3881</v>
      </c>
      <c r="E986" s="608" t="s">
        <v>4444</v>
      </c>
      <c r="F986" s="608" t="s">
        <v>3881</v>
      </c>
    </row>
    <row r="987" spans="1:6">
      <c r="A987" s="608" t="s">
        <v>4445</v>
      </c>
      <c r="B987" s="608" t="s">
        <v>4446</v>
      </c>
      <c r="C987" s="608" t="s">
        <v>700</v>
      </c>
      <c r="D987" s="608" t="s">
        <v>3881</v>
      </c>
      <c r="E987" s="608" t="s">
        <v>4447</v>
      </c>
      <c r="F987" s="608" t="s">
        <v>3881</v>
      </c>
    </row>
    <row r="988" spans="1:6">
      <c r="A988" s="608" t="s">
        <v>4206</v>
      </c>
      <c r="B988" s="608" t="s">
        <v>4448</v>
      </c>
      <c r="C988" s="608" t="s">
        <v>700</v>
      </c>
      <c r="D988" s="608" t="s">
        <v>3881</v>
      </c>
      <c r="E988" s="608" t="s">
        <v>4449</v>
      </c>
      <c r="F988" s="608" t="s">
        <v>3881</v>
      </c>
    </row>
    <row r="989" spans="1:6">
      <c r="A989" s="608" t="s">
        <v>4450</v>
      </c>
      <c r="B989" s="608" t="s">
        <v>4451</v>
      </c>
      <c r="C989" s="608" t="s">
        <v>700</v>
      </c>
      <c r="D989" s="608" t="s">
        <v>3881</v>
      </c>
      <c r="E989" s="608" t="s">
        <v>4452</v>
      </c>
      <c r="F989" s="608" t="s">
        <v>3881</v>
      </c>
    </row>
    <row r="990" spans="1:6">
      <c r="A990" s="608" t="s">
        <v>4453</v>
      </c>
      <c r="B990" s="608" t="s">
        <v>4454</v>
      </c>
      <c r="C990" s="608" t="s">
        <v>700</v>
      </c>
      <c r="D990" s="608" t="s">
        <v>3881</v>
      </c>
      <c r="E990" s="608" t="s">
        <v>4455</v>
      </c>
      <c r="F990" s="608" t="s">
        <v>3881</v>
      </c>
    </row>
    <row r="991" spans="1:6">
      <c r="A991" s="608" t="s">
        <v>4456</v>
      </c>
      <c r="B991" s="608" t="s">
        <v>4457</v>
      </c>
      <c r="C991" s="608" t="s">
        <v>700</v>
      </c>
      <c r="D991" s="608" t="s">
        <v>3881</v>
      </c>
      <c r="E991" s="608" t="s">
        <v>4458</v>
      </c>
      <c r="F991" s="608" t="s">
        <v>3881</v>
      </c>
    </row>
    <row r="992" spans="1:6">
      <c r="A992" s="608" t="s">
        <v>4459</v>
      </c>
      <c r="B992" s="608" t="s">
        <v>4460</v>
      </c>
      <c r="C992" s="608" t="s">
        <v>700</v>
      </c>
      <c r="D992" s="608" t="s">
        <v>3881</v>
      </c>
      <c r="E992" s="608" t="s">
        <v>4461</v>
      </c>
      <c r="F992" s="608" t="s">
        <v>3881</v>
      </c>
    </row>
    <row r="993" spans="1:6">
      <c r="A993" s="608" t="s">
        <v>4462</v>
      </c>
      <c r="B993" s="608" t="s">
        <v>4463</v>
      </c>
      <c r="C993" s="608" t="s">
        <v>700</v>
      </c>
      <c r="D993" s="608" t="s">
        <v>3881</v>
      </c>
      <c r="E993" s="608" t="s">
        <v>4464</v>
      </c>
      <c r="F993" s="608" t="s">
        <v>3881</v>
      </c>
    </row>
    <row r="994" spans="1:6">
      <c r="A994" s="608" t="s">
        <v>4465</v>
      </c>
      <c r="B994" s="608" t="s">
        <v>4466</v>
      </c>
      <c r="C994" s="608" t="s">
        <v>700</v>
      </c>
      <c r="D994" s="608" t="s">
        <v>3881</v>
      </c>
      <c r="E994" s="608" t="s">
        <v>4467</v>
      </c>
      <c r="F994" s="608" t="s">
        <v>3881</v>
      </c>
    </row>
    <row r="995" spans="1:6">
      <c r="A995" s="608" t="s">
        <v>4468</v>
      </c>
      <c r="B995" s="608" t="s">
        <v>4469</v>
      </c>
      <c r="C995" s="608" t="s">
        <v>700</v>
      </c>
      <c r="D995" s="608" t="s">
        <v>3881</v>
      </c>
      <c r="E995" s="608" t="s">
        <v>4470</v>
      </c>
      <c r="F995" s="608" t="s">
        <v>3881</v>
      </c>
    </row>
    <row r="996" spans="1:6">
      <c r="A996" s="608" t="s">
        <v>4471</v>
      </c>
      <c r="B996" s="608" t="s">
        <v>4472</v>
      </c>
      <c r="C996" s="608" t="s">
        <v>700</v>
      </c>
      <c r="D996" s="608" t="s">
        <v>3881</v>
      </c>
      <c r="E996" s="608" t="s">
        <v>4473</v>
      </c>
      <c r="F996" s="608" t="s">
        <v>3881</v>
      </c>
    </row>
    <row r="997" spans="1:6">
      <c r="A997" s="608" t="s">
        <v>4474</v>
      </c>
      <c r="B997" s="608" t="s">
        <v>4475</v>
      </c>
      <c r="C997" s="608" t="s">
        <v>700</v>
      </c>
      <c r="D997" s="608" t="s">
        <v>3881</v>
      </c>
      <c r="E997" s="608" t="s">
        <v>4476</v>
      </c>
      <c r="F997" s="608" t="s">
        <v>3881</v>
      </c>
    </row>
    <row r="998" spans="1:6">
      <c r="A998" s="608" t="s">
        <v>4477</v>
      </c>
      <c r="B998" s="608" t="s">
        <v>4478</v>
      </c>
      <c r="C998" s="608" t="s">
        <v>700</v>
      </c>
      <c r="D998" s="608" t="s">
        <v>3881</v>
      </c>
      <c r="E998" s="608" t="s">
        <v>4479</v>
      </c>
      <c r="F998" s="608" t="s">
        <v>3881</v>
      </c>
    </row>
    <row r="999" spans="1:6">
      <c r="A999" s="608" t="s">
        <v>4480</v>
      </c>
      <c r="B999" s="608" t="s">
        <v>4481</v>
      </c>
      <c r="C999" s="608" t="s">
        <v>700</v>
      </c>
      <c r="D999" s="608" t="s">
        <v>3881</v>
      </c>
      <c r="E999" s="608" t="s">
        <v>4482</v>
      </c>
      <c r="F999" s="608" t="s">
        <v>3881</v>
      </c>
    </row>
    <row r="1000" spans="1:6">
      <c r="A1000" s="608" t="s">
        <v>4483</v>
      </c>
      <c r="B1000" s="608" t="s">
        <v>4484</v>
      </c>
      <c r="C1000" s="608" t="s">
        <v>700</v>
      </c>
      <c r="D1000" s="608" t="s">
        <v>3881</v>
      </c>
      <c r="E1000" s="608" t="s">
        <v>4485</v>
      </c>
      <c r="F1000" s="608" t="s">
        <v>3881</v>
      </c>
    </row>
    <row r="1001" spans="1:6">
      <c r="A1001" s="608" t="s">
        <v>4486</v>
      </c>
      <c r="B1001" s="608" t="s">
        <v>4487</v>
      </c>
      <c r="C1001" s="608" t="s">
        <v>700</v>
      </c>
      <c r="D1001" s="608" t="s">
        <v>3881</v>
      </c>
      <c r="E1001" s="608" t="s">
        <v>1291</v>
      </c>
      <c r="F1001" s="608" t="s">
        <v>3881</v>
      </c>
    </row>
    <row r="1002" spans="1:6">
      <c r="A1002" s="608" t="s">
        <v>4488</v>
      </c>
      <c r="B1002" s="608" t="s">
        <v>4489</v>
      </c>
      <c r="C1002" s="608" t="s">
        <v>700</v>
      </c>
      <c r="D1002" s="608" t="s">
        <v>3881</v>
      </c>
      <c r="E1002" s="608" t="s">
        <v>4490</v>
      </c>
      <c r="F1002" s="608" t="s">
        <v>3881</v>
      </c>
    </row>
    <row r="1003" spans="1:6">
      <c r="A1003" s="608" t="s">
        <v>4491</v>
      </c>
      <c r="B1003" s="608" t="s">
        <v>4492</v>
      </c>
      <c r="C1003" s="608" t="s">
        <v>700</v>
      </c>
      <c r="D1003" s="608" t="s">
        <v>3881</v>
      </c>
      <c r="E1003" s="608" t="s">
        <v>1293</v>
      </c>
      <c r="F1003" s="608" t="s">
        <v>3881</v>
      </c>
    </row>
    <row r="1004" spans="1:6">
      <c r="A1004" s="608" t="s">
        <v>4493</v>
      </c>
      <c r="B1004" s="608" t="s">
        <v>4494</v>
      </c>
      <c r="C1004" s="608" t="s">
        <v>700</v>
      </c>
      <c r="D1004" s="608" t="s">
        <v>3881</v>
      </c>
      <c r="E1004" s="608" t="s">
        <v>1302</v>
      </c>
      <c r="F1004" s="608" t="s">
        <v>3881</v>
      </c>
    </row>
    <row r="1005" spans="1:6">
      <c r="A1005" s="608" t="s">
        <v>4495</v>
      </c>
      <c r="B1005" s="608" t="s">
        <v>4496</v>
      </c>
      <c r="C1005" s="608" t="s">
        <v>700</v>
      </c>
      <c r="D1005" s="608" t="s">
        <v>3881</v>
      </c>
      <c r="E1005" s="608" t="s">
        <v>4497</v>
      </c>
      <c r="F1005" s="608" t="s">
        <v>3881</v>
      </c>
    </row>
    <row r="1006" spans="1:6">
      <c r="A1006" s="608" t="s">
        <v>4498</v>
      </c>
      <c r="B1006" s="608" t="s">
        <v>4499</v>
      </c>
      <c r="C1006" s="608" t="s">
        <v>700</v>
      </c>
      <c r="D1006" s="608" t="s">
        <v>3881</v>
      </c>
      <c r="E1006" s="608" t="s">
        <v>1305</v>
      </c>
      <c r="F1006" s="608" t="s">
        <v>3881</v>
      </c>
    </row>
    <row r="1007" spans="1:6">
      <c r="A1007" s="608" t="s">
        <v>4500</v>
      </c>
      <c r="B1007" s="608" t="s">
        <v>4501</v>
      </c>
      <c r="C1007" s="608" t="s">
        <v>700</v>
      </c>
      <c r="D1007" s="608" t="s">
        <v>3881</v>
      </c>
      <c r="E1007" s="608" t="s">
        <v>4502</v>
      </c>
      <c r="F1007" s="608" t="s">
        <v>3881</v>
      </c>
    </row>
    <row r="1008" spans="1:6">
      <c r="A1008" s="608" t="s">
        <v>4503</v>
      </c>
      <c r="B1008" s="608" t="s">
        <v>4504</v>
      </c>
      <c r="C1008" s="608" t="s">
        <v>700</v>
      </c>
      <c r="D1008" s="608" t="s">
        <v>3881</v>
      </c>
      <c r="E1008" s="608" t="s">
        <v>4505</v>
      </c>
      <c r="F1008" s="608" t="s">
        <v>3881</v>
      </c>
    </row>
    <row r="1009" spans="1:6">
      <c r="A1009" s="608" t="s">
        <v>4506</v>
      </c>
      <c r="B1009" s="608" t="s">
        <v>4507</v>
      </c>
      <c r="C1009" s="608" t="s">
        <v>700</v>
      </c>
      <c r="D1009" s="608" t="s">
        <v>3881</v>
      </c>
      <c r="E1009" s="608" t="s">
        <v>4508</v>
      </c>
      <c r="F1009" s="608" t="s">
        <v>3881</v>
      </c>
    </row>
    <row r="1010" spans="1:6">
      <c r="A1010" s="608" t="s">
        <v>4375</v>
      </c>
      <c r="B1010" s="608" t="s">
        <v>4509</v>
      </c>
      <c r="C1010" s="608" t="s">
        <v>700</v>
      </c>
      <c r="D1010" s="608" t="s">
        <v>3881</v>
      </c>
      <c r="E1010" s="608" t="s">
        <v>4510</v>
      </c>
      <c r="F1010" s="608" t="s">
        <v>3881</v>
      </c>
    </row>
    <row r="1011" spans="1:6">
      <c r="A1011" s="608" t="s">
        <v>4511</v>
      </c>
      <c r="B1011" s="608" t="s">
        <v>4512</v>
      </c>
      <c r="C1011" s="608" t="s">
        <v>700</v>
      </c>
      <c r="D1011" s="608" t="s">
        <v>3881</v>
      </c>
      <c r="E1011" s="608" t="s">
        <v>4513</v>
      </c>
      <c r="F1011" s="608" t="s">
        <v>3881</v>
      </c>
    </row>
    <row r="1012" spans="1:6">
      <c r="A1012" s="608" t="s">
        <v>4514</v>
      </c>
      <c r="B1012" s="608" t="s">
        <v>4515</v>
      </c>
      <c r="C1012" s="608" t="s">
        <v>700</v>
      </c>
      <c r="D1012" s="608" t="s">
        <v>3881</v>
      </c>
      <c r="E1012" s="608" t="s">
        <v>4516</v>
      </c>
      <c r="F1012" s="608" t="s">
        <v>3881</v>
      </c>
    </row>
    <row r="1013" spans="1:6">
      <c r="A1013" s="608" t="s">
        <v>4517</v>
      </c>
      <c r="B1013" s="608" t="s">
        <v>4518</v>
      </c>
      <c r="C1013" s="608" t="s">
        <v>700</v>
      </c>
      <c r="D1013" s="608" t="s">
        <v>3881</v>
      </c>
      <c r="E1013" s="608" t="s">
        <v>4519</v>
      </c>
      <c r="F1013" s="608" t="s">
        <v>3881</v>
      </c>
    </row>
    <row r="1014" spans="1:6">
      <c r="A1014" s="608" t="s">
        <v>4520</v>
      </c>
      <c r="B1014" s="608" t="s">
        <v>4521</v>
      </c>
      <c r="C1014" s="608" t="s">
        <v>700</v>
      </c>
      <c r="D1014" s="608" t="s">
        <v>3881</v>
      </c>
      <c r="E1014" s="608" t="s">
        <v>4522</v>
      </c>
      <c r="F1014" s="608" t="s">
        <v>3881</v>
      </c>
    </row>
    <row r="1015" spans="1:6">
      <c r="A1015" s="608" t="s">
        <v>4523</v>
      </c>
      <c r="B1015" s="608" t="s">
        <v>4524</v>
      </c>
      <c r="C1015" s="608" t="s">
        <v>700</v>
      </c>
      <c r="D1015" s="608" t="s">
        <v>3881</v>
      </c>
      <c r="E1015" s="608" t="s">
        <v>4525</v>
      </c>
      <c r="F1015" s="608" t="s">
        <v>3881</v>
      </c>
    </row>
    <row r="1016" spans="1:6">
      <c r="A1016" s="608" t="s">
        <v>4526</v>
      </c>
      <c r="B1016" s="608" t="s">
        <v>4527</v>
      </c>
      <c r="C1016" s="608" t="s">
        <v>700</v>
      </c>
      <c r="D1016" s="608" t="s">
        <v>3881</v>
      </c>
      <c r="E1016" s="608" t="s">
        <v>4528</v>
      </c>
      <c r="F1016" s="608" t="s">
        <v>3881</v>
      </c>
    </row>
    <row r="1017" spans="1:6">
      <c r="A1017" s="608" t="s">
        <v>4529</v>
      </c>
      <c r="B1017" s="608" t="s">
        <v>4530</v>
      </c>
      <c r="C1017" s="608" t="s">
        <v>700</v>
      </c>
      <c r="D1017" s="608" t="s">
        <v>4531</v>
      </c>
      <c r="E1017" s="608" t="s">
        <v>2211</v>
      </c>
      <c r="F1017" s="608" t="s">
        <v>4531</v>
      </c>
    </row>
    <row r="1018" spans="1:6">
      <c r="A1018" s="608" t="s">
        <v>4532</v>
      </c>
      <c r="B1018" s="608" t="s">
        <v>4533</v>
      </c>
      <c r="C1018" s="608" t="s">
        <v>700</v>
      </c>
      <c r="D1018" s="608" t="s">
        <v>4531</v>
      </c>
      <c r="E1018" s="608" t="s">
        <v>4534</v>
      </c>
      <c r="F1018" s="608" t="s">
        <v>4531</v>
      </c>
    </row>
    <row r="1019" spans="1:6">
      <c r="A1019" s="608" t="s">
        <v>4535</v>
      </c>
      <c r="B1019" s="608" t="s">
        <v>4536</v>
      </c>
      <c r="C1019" s="608" t="s">
        <v>700</v>
      </c>
      <c r="D1019" s="608" t="s">
        <v>4531</v>
      </c>
      <c r="E1019" s="608" t="s">
        <v>4537</v>
      </c>
      <c r="F1019" s="608" t="s">
        <v>4531</v>
      </c>
    </row>
    <row r="1020" spans="1:6">
      <c r="A1020" s="608" t="s">
        <v>4535</v>
      </c>
      <c r="B1020" s="608" t="s">
        <v>4538</v>
      </c>
      <c r="C1020" s="608" t="s">
        <v>700</v>
      </c>
      <c r="D1020" s="608" t="s">
        <v>4531</v>
      </c>
      <c r="E1020" s="608" t="s">
        <v>4539</v>
      </c>
      <c r="F1020" s="608" t="s">
        <v>4531</v>
      </c>
    </row>
    <row r="1021" spans="1:6">
      <c r="A1021" s="608" t="s">
        <v>4540</v>
      </c>
      <c r="B1021" s="608" t="s">
        <v>4541</v>
      </c>
      <c r="C1021" s="608" t="s">
        <v>700</v>
      </c>
      <c r="D1021" s="608" t="s">
        <v>4531</v>
      </c>
      <c r="E1021" s="608" t="s">
        <v>4542</v>
      </c>
      <c r="F1021" s="608" t="s">
        <v>4531</v>
      </c>
    </row>
    <row r="1022" spans="1:6">
      <c r="A1022" s="608" t="s">
        <v>4543</v>
      </c>
      <c r="B1022" s="608" t="s">
        <v>4544</v>
      </c>
      <c r="C1022" s="608" t="s">
        <v>700</v>
      </c>
      <c r="D1022" s="608" t="s">
        <v>4531</v>
      </c>
      <c r="E1022" s="608" t="s">
        <v>4545</v>
      </c>
      <c r="F1022" s="608" t="s">
        <v>4531</v>
      </c>
    </row>
    <row r="1023" spans="1:6">
      <c r="A1023" s="608" t="s">
        <v>4546</v>
      </c>
      <c r="B1023" s="608" t="s">
        <v>4547</v>
      </c>
      <c r="C1023" s="608" t="s">
        <v>700</v>
      </c>
      <c r="D1023" s="608" t="s">
        <v>4531</v>
      </c>
      <c r="E1023" s="608" t="s">
        <v>4548</v>
      </c>
      <c r="F1023" s="608" t="s">
        <v>4531</v>
      </c>
    </row>
    <row r="1024" spans="1:6">
      <c r="A1024" s="608" t="s">
        <v>4549</v>
      </c>
      <c r="B1024" s="608" t="s">
        <v>4550</v>
      </c>
      <c r="C1024" s="608" t="s">
        <v>700</v>
      </c>
      <c r="D1024" s="608" t="s">
        <v>4531</v>
      </c>
      <c r="E1024" s="608" t="s">
        <v>3964</v>
      </c>
      <c r="F1024" s="608" t="s">
        <v>4531</v>
      </c>
    </row>
    <row r="1025" spans="1:6">
      <c r="A1025" s="608" t="s">
        <v>4551</v>
      </c>
      <c r="B1025" s="608" t="s">
        <v>4552</v>
      </c>
      <c r="C1025" s="608" t="s">
        <v>700</v>
      </c>
      <c r="D1025" s="608" t="s">
        <v>4531</v>
      </c>
      <c r="E1025" s="608" t="s">
        <v>4553</v>
      </c>
      <c r="F1025" s="608" t="s">
        <v>4531</v>
      </c>
    </row>
    <row r="1026" spans="1:6">
      <c r="A1026" s="608" t="s">
        <v>4554</v>
      </c>
      <c r="B1026" s="608" t="s">
        <v>4555</v>
      </c>
      <c r="C1026" s="608" t="s">
        <v>700</v>
      </c>
      <c r="D1026" s="608" t="s">
        <v>4531</v>
      </c>
      <c r="E1026" s="608" t="s">
        <v>2408</v>
      </c>
      <c r="F1026" s="608" t="s">
        <v>4531</v>
      </c>
    </row>
    <row r="1027" spans="1:6">
      <c r="A1027" s="608" t="s">
        <v>4556</v>
      </c>
      <c r="B1027" s="608" t="s">
        <v>4557</v>
      </c>
      <c r="C1027" s="608" t="s">
        <v>700</v>
      </c>
      <c r="D1027" s="608" t="s">
        <v>4531</v>
      </c>
      <c r="E1027" s="608" t="s">
        <v>4558</v>
      </c>
      <c r="F1027" s="608" t="s">
        <v>4531</v>
      </c>
    </row>
    <row r="1028" spans="1:6">
      <c r="A1028" s="608" t="s">
        <v>4559</v>
      </c>
      <c r="B1028" s="608" t="s">
        <v>4560</v>
      </c>
      <c r="C1028" s="608" t="s">
        <v>700</v>
      </c>
      <c r="D1028" s="608" t="s">
        <v>4531</v>
      </c>
      <c r="E1028" s="608" t="s">
        <v>4561</v>
      </c>
      <c r="F1028" s="608" t="s">
        <v>4531</v>
      </c>
    </row>
    <row r="1029" spans="1:6">
      <c r="A1029" s="608" t="s">
        <v>4562</v>
      </c>
      <c r="B1029" s="608" t="s">
        <v>4563</v>
      </c>
      <c r="C1029" s="608" t="s">
        <v>700</v>
      </c>
      <c r="D1029" s="608" t="s">
        <v>4531</v>
      </c>
      <c r="E1029" s="608" t="s">
        <v>3990</v>
      </c>
      <c r="F1029" s="608" t="s">
        <v>4531</v>
      </c>
    </row>
    <row r="1030" spans="1:6">
      <c r="A1030" s="608" t="s">
        <v>4564</v>
      </c>
      <c r="B1030" s="608" t="s">
        <v>4565</v>
      </c>
      <c r="C1030" s="608" t="s">
        <v>700</v>
      </c>
      <c r="D1030" s="608" t="s">
        <v>4531</v>
      </c>
      <c r="E1030" s="608" t="s">
        <v>4566</v>
      </c>
      <c r="F1030" s="608" t="s">
        <v>4531</v>
      </c>
    </row>
    <row r="1031" spans="1:6">
      <c r="A1031" s="608" t="s">
        <v>4567</v>
      </c>
      <c r="B1031" s="608" t="s">
        <v>4568</v>
      </c>
      <c r="C1031" s="608" t="s">
        <v>700</v>
      </c>
      <c r="D1031" s="608" t="s">
        <v>4531</v>
      </c>
      <c r="E1031" s="608" t="s">
        <v>4569</v>
      </c>
      <c r="F1031" s="608" t="s">
        <v>4531</v>
      </c>
    </row>
    <row r="1032" spans="1:6">
      <c r="A1032" s="608" t="s">
        <v>4570</v>
      </c>
      <c r="B1032" s="608" t="s">
        <v>4571</v>
      </c>
      <c r="C1032" s="608" t="s">
        <v>700</v>
      </c>
      <c r="D1032" s="608" t="s">
        <v>4531</v>
      </c>
      <c r="E1032" s="608" t="s">
        <v>4572</v>
      </c>
      <c r="F1032" s="608" t="s">
        <v>4531</v>
      </c>
    </row>
    <row r="1033" spans="1:6">
      <c r="A1033" s="608" t="s">
        <v>4573</v>
      </c>
      <c r="B1033" s="608" t="s">
        <v>4574</v>
      </c>
      <c r="C1033" s="608" t="s">
        <v>700</v>
      </c>
      <c r="D1033" s="608" t="s">
        <v>4531</v>
      </c>
      <c r="E1033" s="608" t="s">
        <v>4575</v>
      </c>
      <c r="F1033" s="608" t="s">
        <v>4531</v>
      </c>
    </row>
    <row r="1034" spans="1:6">
      <c r="A1034" s="608" t="s">
        <v>4576</v>
      </c>
      <c r="B1034" s="608" t="s">
        <v>4577</v>
      </c>
      <c r="C1034" s="608" t="s">
        <v>700</v>
      </c>
      <c r="D1034" s="608" t="s">
        <v>4531</v>
      </c>
      <c r="E1034" s="608" t="s">
        <v>2349</v>
      </c>
      <c r="F1034" s="608" t="s">
        <v>4531</v>
      </c>
    </row>
    <row r="1035" spans="1:6">
      <c r="A1035" s="608" t="s">
        <v>4578</v>
      </c>
      <c r="B1035" s="608" t="s">
        <v>4579</v>
      </c>
      <c r="C1035" s="608" t="s">
        <v>700</v>
      </c>
      <c r="D1035" s="608" t="s">
        <v>4531</v>
      </c>
      <c r="E1035" s="608" t="s">
        <v>4580</v>
      </c>
      <c r="F1035" s="608" t="s">
        <v>4531</v>
      </c>
    </row>
    <row r="1036" spans="1:6">
      <c r="A1036" s="608" t="s">
        <v>4581</v>
      </c>
      <c r="B1036" s="608" t="s">
        <v>4582</v>
      </c>
      <c r="C1036" s="608" t="s">
        <v>700</v>
      </c>
      <c r="D1036" s="608" t="s">
        <v>4531</v>
      </c>
      <c r="E1036" s="608" t="s">
        <v>4583</v>
      </c>
      <c r="F1036" s="608" t="s">
        <v>4531</v>
      </c>
    </row>
    <row r="1037" spans="1:6">
      <c r="A1037" s="608" t="s">
        <v>4584</v>
      </c>
      <c r="B1037" s="608" t="s">
        <v>4585</v>
      </c>
      <c r="C1037" s="608" t="s">
        <v>700</v>
      </c>
      <c r="D1037" s="608" t="s">
        <v>4531</v>
      </c>
      <c r="E1037" s="608" t="s">
        <v>4586</v>
      </c>
      <c r="F1037" s="608" t="s">
        <v>4531</v>
      </c>
    </row>
    <row r="1038" spans="1:6">
      <c r="A1038" s="608" t="s">
        <v>4587</v>
      </c>
      <c r="B1038" s="608" t="s">
        <v>4588</v>
      </c>
      <c r="C1038" s="608" t="s">
        <v>700</v>
      </c>
      <c r="D1038" s="608" t="s">
        <v>4531</v>
      </c>
      <c r="E1038" s="608" t="s">
        <v>4589</v>
      </c>
      <c r="F1038" s="608" t="s">
        <v>4531</v>
      </c>
    </row>
    <row r="1039" spans="1:6">
      <c r="A1039" s="608" t="s">
        <v>4590</v>
      </c>
      <c r="B1039" s="608" t="s">
        <v>4591</v>
      </c>
      <c r="C1039" s="608" t="s">
        <v>700</v>
      </c>
      <c r="D1039" s="608" t="s">
        <v>4531</v>
      </c>
      <c r="E1039" s="608" t="s">
        <v>4592</v>
      </c>
      <c r="F1039" s="608" t="s">
        <v>4531</v>
      </c>
    </row>
    <row r="1040" spans="1:6">
      <c r="A1040" s="608" t="s">
        <v>4593</v>
      </c>
      <c r="B1040" s="608" t="s">
        <v>4594</v>
      </c>
      <c r="C1040" s="608" t="s">
        <v>700</v>
      </c>
      <c r="D1040" s="608" t="s">
        <v>4531</v>
      </c>
      <c r="E1040" s="608" t="s">
        <v>4595</v>
      </c>
      <c r="F1040" s="608" t="s">
        <v>4531</v>
      </c>
    </row>
    <row r="1041" spans="1:6">
      <c r="A1041" s="608" t="s">
        <v>4596</v>
      </c>
      <c r="B1041" s="608" t="s">
        <v>4597</v>
      </c>
      <c r="C1041" s="608" t="s">
        <v>700</v>
      </c>
      <c r="D1041" s="608" t="s">
        <v>4531</v>
      </c>
      <c r="E1041" s="608" t="s">
        <v>4598</v>
      </c>
      <c r="F1041" s="608" t="s">
        <v>4531</v>
      </c>
    </row>
    <row r="1042" spans="1:6">
      <c r="A1042" s="608" t="s">
        <v>4599</v>
      </c>
      <c r="B1042" s="608" t="s">
        <v>4600</v>
      </c>
      <c r="C1042" s="608" t="s">
        <v>700</v>
      </c>
      <c r="D1042" s="608" t="s">
        <v>4531</v>
      </c>
      <c r="E1042" s="608" t="s">
        <v>4601</v>
      </c>
      <c r="F1042" s="608" t="s">
        <v>4531</v>
      </c>
    </row>
    <row r="1043" spans="1:6">
      <c r="A1043" s="608" t="s">
        <v>4602</v>
      </c>
      <c r="B1043" s="608" t="s">
        <v>4603</v>
      </c>
      <c r="C1043" s="608" t="s">
        <v>700</v>
      </c>
      <c r="D1043" s="608" t="s">
        <v>4531</v>
      </c>
      <c r="E1043" s="608" t="s">
        <v>4604</v>
      </c>
      <c r="F1043" s="608" t="s">
        <v>4531</v>
      </c>
    </row>
    <row r="1044" spans="1:6">
      <c r="A1044" s="608" t="s">
        <v>4605</v>
      </c>
      <c r="B1044" s="608" t="s">
        <v>4606</v>
      </c>
      <c r="C1044" s="608" t="s">
        <v>700</v>
      </c>
      <c r="D1044" s="608" t="s">
        <v>4531</v>
      </c>
      <c r="E1044" s="608" t="s">
        <v>4607</v>
      </c>
      <c r="F1044" s="608" t="s">
        <v>4531</v>
      </c>
    </row>
    <row r="1045" spans="1:6">
      <c r="A1045" s="608" t="s">
        <v>4608</v>
      </c>
      <c r="B1045" s="608" t="s">
        <v>4609</v>
      </c>
      <c r="C1045" s="608" t="s">
        <v>700</v>
      </c>
      <c r="D1045" s="608" t="s">
        <v>4531</v>
      </c>
      <c r="E1045" s="608" t="s">
        <v>4610</v>
      </c>
      <c r="F1045" s="608" t="s">
        <v>4531</v>
      </c>
    </row>
    <row r="1046" spans="1:6">
      <c r="A1046" s="608" t="s">
        <v>4611</v>
      </c>
      <c r="B1046" s="608" t="s">
        <v>4612</v>
      </c>
      <c r="C1046" s="608" t="s">
        <v>700</v>
      </c>
      <c r="D1046" s="608" t="s">
        <v>4531</v>
      </c>
      <c r="E1046" s="608" t="s">
        <v>4613</v>
      </c>
      <c r="F1046" s="608" t="s">
        <v>4531</v>
      </c>
    </row>
    <row r="1047" spans="1:6">
      <c r="A1047" s="608" t="s">
        <v>4614</v>
      </c>
      <c r="B1047" s="608" t="s">
        <v>4615</v>
      </c>
      <c r="C1047" s="608" t="s">
        <v>700</v>
      </c>
      <c r="D1047" s="608" t="s">
        <v>4531</v>
      </c>
      <c r="E1047" s="608" t="s">
        <v>4616</v>
      </c>
      <c r="F1047" s="608" t="s">
        <v>4531</v>
      </c>
    </row>
    <row r="1048" spans="1:6">
      <c r="A1048" s="608" t="s">
        <v>4617</v>
      </c>
      <c r="B1048" s="608" t="s">
        <v>4618</v>
      </c>
      <c r="C1048" s="608" t="s">
        <v>700</v>
      </c>
      <c r="D1048" s="608" t="s">
        <v>4531</v>
      </c>
      <c r="E1048" s="608" t="s">
        <v>4619</v>
      </c>
      <c r="F1048" s="608" t="s">
        <v>4531</v>
      </c>
    </row>
    <row r="1049" spans="1:6">
      <c r="A1049" s="608" t="s">
        <v>4620</v>
      </c>
      <c r="B1049" s="608" t="s">
        <v>4621</v>
      </c>
      <c r="C1049" s="608" t="s">
        <v>700</v>
      </c>
      <c r="D1049" s="608" t="s">
        <v>4531</v>
      </c>
      <c r="E1049" s="608" t="s">
        <v>4622</v>
      </c>
      <c r="F1049" s="608" t="s">
        <v>4531</v>
      </c>
    </row>
    <row r="1050" spans="1:6">
      <c r="A1050" s="608" t="s">
        <v>4623</v>
      </c>
      <c r="B1050" s="608" t="s">
        <v>4624</v>
      </c>
      <c r="C1050" s="608" t="s">
        <v>700</v>
      </c>
      <c r="D1050" s="608" t="s">
        <v>4531</v>
      </c>
      <c r="E1050" s="608" t="s">
        <v>4625</v>
      </c>
      <c r="F1050" s="608" t="s">
        <v>4531</v>
      </c>
    </row>
    <row r="1051" spans="1:6">
      <c r="A1051" s="608" t="s">
        <v>4626</v>
      </c>
      <c r="B1051" s="608" t="s">
        <v>4627</v>
      </c>
      <c r="C1051" s="608" t="s">
        <v>700</v>
      </c>
      <c r="D1051" s="608" t="s">
        <v>4531</v>
      </c>
      <c r="E1051" s="608" t="s">
        <v>4628</v>
      </c>
      <c r="F1051" s="608" t="s">
        <v>4531</v>
      </c>
    </row>
    <row r="1052" spans="1:6">
      <c r="A1052" s="608" t="s">
        <v>4629</v>
      </c>
      <c r="B1052" s="608" t="s">
        <v>4630</v>
      </c>
      <c r="C1052" s="608" t="s">
        <v>700</v>
      </c>
      <c r="D1052" s="608" t="s">
        <v>4531</v>
      </c>
      <c r="E1052" s="608" t="s">
        <v>4631</v>
      </c>
      <c r="F1052" s="608" t="s">
        <v>4531</v>
      </c>
    </row>
    <row r="1053" spans="1:6">
      <c r="A1053" s="608" t="s">
        <v>4632</v>
      </c>
      <c r="B1053" s="608" t="s">
        <v>4633</v>
      </c>
      <c r="C1053" s="608" t="s">
        <v>700</v>
      </c>
      <c r="D1053" s="608" t="s">
        <v>4531</v>
      </c>
      <c r="E1053" s="608" t="s">
        <v>4634</v>
      </c>
      <c r="F1053" s="608" t="s">
        <v>4531</v>
      </c>
    </row>
    <row r="1054" spans="1:6">
      <c r="A1054" s="608" t="s">
        <v>4635</v>
      </c>
      <c r="B1054" s="608" t="s">
        <v>4636</v>
      </c>
      <c r="C1054" s="608" t="s">
        <v>700</v>
      </c>
      <c r="D1054" s="608" t="s">
        <v>4531</v>
      </c>
      <c r="E1054" s="608" t="s">
        <v>4637</v>
      </c>
      <c r="F1054" s="608" t="s">
        <v>4531</v>
      </c>
    </row>
    <row r="1055" spans="1:6">
      <c r="A1055" s="608" t="s">
        <v>4638</v>
      </c>
      <c r="B1055" s="608" t="s">
        <v>4639</v>
      </c>
      <c r="C1055" s="608" t="s">
        <v>700</v>
      </c>
      <c r="D1055" s="608" t="s">
        <v>4531</v>
      </c>
      <c r="E1055" s="608" t="s">
        <v>4640</v>
      </c>
      <c r="F1055" s="608" t="s">
        <v>4531</v>
      </c>
    </row>
    <row r="1056" spans="1:6">
      <c r="A1056" s="608" t="s">
        <v>4641</v>
      </c>
      <c r="B1056" s="608" t="s">
        <v>4642</v>
      </c>
      <c r="C1056" s="608" t="s">
        <v>700</v>
      </c>
      <c r="D1056" s="608" t="s">
        <v>4531</v>
      </c>
      <c r="E1056" s="608" t="s">
        <v>4643</v>
      </c>
      <c r="F1056" s="608" t="s">
        <v>4531</v>
      </c>
    </row>
    <row r="1057" spans="1:6">
      <c r="A1057" s="608" t="s">
        <v>4644</v>
      </c>
      <c r="B1057" s="608" t="s">
        <v>4645</v>
      </c>
      <c r="C1057" s="608" t="s">
        <v>700</v>
      </c>
      <c r="D1057" s="608" t="s">
        <v>4531</v>
      </c>
      <c r="E1057" s="608" t="s">
        <v>4646</v>
      </c>
      <c r="F1057" s="608" t="s">
        <v>4531</v>
      </c>
    </row>
    <row r="1058" spans="1:6">
      <c r="A1058" s="608" t="s">
        <v>4647</v>
      </c>
      <c r="B1058" s="608" t="s">
        <v>4648</v>
      </c>
      <c r="C1058" s="608" t="s">
        <v>700</v>
      </c>
      <c r="D1058" s="608" t="s">
        <v>4531</v>
      </c>
      <c r="E1058" s="608" t="s">
        <v>4649</v>
      </c>
      <c r="F1058" s="608" t="s">
        <v>4531</v>
      </c>
    </row>
    <row r="1059" spans="1:6">
      <c r="A1059" s="608" t="s">
        <v>4650</v>
      </c>
      <c r="B1059" s="608" t="s">
        <v>4651</v>
      </c>
      <c r="C1059" s="608" t="s">
        <v>700</v>
      </c>
      <c r="D1059" s="608" t="s">
        <v>4531</v>
      </c>
      <c r="E1059" s="608" t="s">
        <v>4652</v>
      </c>
      <c r="F1059" s="608" t="s">
        <v>4531</v>
      </c>
    </row>
    <row r="1060" spans="1:6">
      <c r="A1060" s="608" t="s">
        <v>4653</v>
      </c>
      <c r="B1060" s="608" t="s">
        <v>4654</v>
      </c>
      <c r="C1060" s="608" t="s">
        <v>700</v>
      </c>
      <c r="D1060" s="608" t="s">
        <v>4531</v>
      </c>
      <c r="E1060" s="608" t="s">
        <v>4655</v>
      </c>
      <c r="F1060" s="608" t="s">
        <v>4531</v>
      </c>
    </row>
    <row r="1061" spans="1:6">
      <c r="A1061" s="608" t="s">
        <v>4656</v>
      </c>
      <c r="B1061" s="608" t="s">
        <v>4657</v>
      </c>
      <c r="C1061" s="608" t="s">
        <v>700</v>
      </c>
      <c r="D1061" s="608" t="s">
        <v>4531</v>
      </c>
      <c r="E1061" s="608" t="s">
        <v>4658</v>
      </c>
      <c r="F1061" s="608" t="s">
        <v>4531</v>
      </c>
    </row>
    <row r="1062" spans="1:6">
      <c r="A1062" s="608" t="s">
        <v>4659</v>
      </c>
      <c r="B1062" s="608" t="s">
        <v>4660</v>
      </c>
      <c r="C1062" s="608" t="s">
        <v>700</v>
      </c>
      <c r="D1062" s="608" t="s">
        <v>4531</v>
      </c>
      <c r="E1062" s="608" t="s">
        <v>3397</v>
      </c>
      <c r="F1062" s="608" t="s">
        <v>4531</v>
      </c>
    </row>
    <row r="1063" spans="1:6">
      <c r="A1063" s="608" t="s">
        <v>4661</v>
      </c>
      <c r="B1063" s="608" t="s">
        <v>4662</v>
      </c>
      <c r="C1063" s="608" t="s">
        <v>700</v>
      </c>
      <c r="D1063" s="608" t="s">
        <v>4531</v>
      </c>
      <c r="E1063" s="608" t="s">
        <v>4663</v>
      </c>
      <c r="F1063" s="608" t="s">
        <v>4531</v>
      </c>
    </row>
    <row r="1064" spans="1:6">
      <c r="A1064" s="608" t="s">
        <v>4664</v>
      </c>
      <c r="B1064" s="608" t="s">
        <v>4665</v>
      </c>
      <c r="C1064" s="608" t="s">
        <v>700</v>
      </c>
      <c r="D1064" s="608" t="s">
        <v>4531</v>
      </c>
      <c r="E1064" s="608" t="s">
        <v>4666</v>
      </c>
      <c r="F1064" s="608" t="s">
        <v>4531</v>
      </c>
    </row>
    <row r="1065" spans="1:6">
      <c r="A1065" s="608" t="s">
        <v>4667</v>
      </c>
      <c r="B1065" s="608" t="s">
        <v>4668</v>
      </c>
      <c r="C1065" s="608" t="s">
        <v>700</v>
      </c>
      <c r="D1065" s="608" t="s">
        <v>4531</v>
      </c>
      <c r="E1065" s="608" t="s">
        <v>4669</v>
      </c>
      <c r="F1065" s="608" t="s">
        <v>4531</v>
      </c>
    </row>
    <row r="1066" spans="1:6">
      <c r="A1066" s="608" t="s">
        <v>4670</v>
      </c>
      <c r="B1066" s="608" t="s">
        <v>4671</v>
      </c>
      <c r="C1066" s="608" t="s">
        <v>700</v>
      </c>
      <c r="D1066" s="608" t="s">
        <v>4531</v>
      </c>
      <c r="E1066" s="608" t="s">
        <v>1210</v>
      </c>
      <c r="F1066" s="608" t="s">
        <v>4531</v>
      </c>
    </row>
    <row r="1067" spans="1:6">
      <c r="A1067" s="608" t="s">
        <v>4672</v>
      </c>
      <c r="B1067" s="608" t="s">
        <v>4673</v>
      </c>
      <c r="C1067" s="608" t="s">
        <v>700</v>
      </c>
      <c r="D1067" s="608" t="s">
        <v>4531</v>
      </c>
      <c r="E1067" s="608" t="s">
        <v>1216</v>
      </c>
      <c r="F1067" s="608" t="s">
        <v>4531</v>
      </c>
    </row>
    <row r="1068" spans="1:6">
      <c r="A1068" s="608" t="s">
        <v>4674</v>
      </c>
      <c r="B1068" s="608" t="s">
        <v>4675</v>
      </c>
      <c r="C1068" s="608" t="s">
        <v>700</v>
      </c>
      <c r="D1068" s="608" t="s">
        <v>4531</v>
      </c>
      <c r="E1068" s="608" t="s">
        <v>4676</v>
      </c>
      <c r="F1068" s="608" t="s">
        <v>4531</v>
      </c>
    </row>
    <row r="1069" spans="1:6">
      <c r="A1069" s="608" t="s">
        <v>4677</v>
      </c>
      <c r="B1069" s="608" t="s">
        <v>4678</v>
      </c>
      <c r="C1069" s="608" t="s">
        <v>700</v>
      </c>
      <c r="D1069" s="608" t="s">
        <v>4531</v>
      </c>
      <c r="E1069" s="608" t="s">
        <v>4679</v>
      </c>
      <c r="F1069" s="608" t="s">
        <v>4531</v>
      </c>
    </row>
    <row r="1070" spans="1:6">
      <c r="A1070" s="608" t="s">
        <v>4680</v>
      </c>
      <c r="B1070" s="608" t="s">
        <v>4681</v>
      </c>
      <c r="C1070" s="608" t="s">
        <v>700</v>
      </c>
      <c r="D1070" s="608" t="s">
        <v>4531</v>
      </c>
      <c r="E1070" s="608" t="s">
        <v>4682</v>
      </c>
      <c r="F1070" s="608" t="s">
        <v>4531</v>
      </c>
    </row>
    <row r="1071" spans="1:6">
      <c r="A1071" s="608" t="s">
        <v>4683</v>
      </c>
      <c r="B1071" s="608" t="s">
        <v>4684</v>
      </c>
      <c r="C1071" s="608" t="s">
        <v>700</v>
      </c>
      <c r="D1071" s="608" t="s">
        <v>4531</v>
      </c>
      <c r="E1071" s="608" t="s">
        <v>4685</v>
      </c>
      <c r="F1071" s="608" t="s">
        <v>4531</v>
      </c>
    </row>
    <row r="1072" spans="1:6">
      <c r="A1072" s="608" t="s">
        <v>4686</v>
      </c>
      <c r="B1072" s="608" t="s">
        <v>4687</v>
      </c>
      <c r="C1072" s="608" t="s">
        <v>700</v>
      </c>
      <c r="D1072" s="608" t="s">
        <v>4531</v>
      </c>
      <c r="E1072" s="608" t="s">
        <v>4688</v>
      </c>
      <c r="F1072" s="608" t="s">
        <v>4531</v>
      </c>
    </row>
    <row r="1073" spans="1:6">
      <c r="A1073" s="608" t="s">
        <v>4674</v>
      </c>
      <c r="B1073" s="608" t="s">
        <v>4689</v>
      </c>
      <c r="C1073" s="608" t="s">
        <v>700</v>
      </c>
      <c r="D1073" s="608" t="s">
        <v>4531</v>
      </c>
      <c r="E1073" s="608" t="s">
        <v>4690</v>
      </c>
      <c r="F1073" s="608" t="s">
        <v>4531</v>
      </c>
    </row>
    <row r="1074" spans="1:6">
      <c r="A1074" s="608" t="s">
        <v>4683</v>
      </c>
      <c r="B1074" s="608" t="s">
        <v>4691</v>
      </c>
      <c r="C1074" s="608" t="s">
        <v>700</v>
      </c>
      <c r="D1074" s="608" t="s">
        <v>4531</v>
      </c>
      <c r="E1074" s="608" t="s">
        <v>4692</v>
      </c>
      <c r="F1074" s="608" t="s">
        <v>4531</v>
      </c>
    </row>
    <row r="1075" spans="1:6">
      <c r="A1075" s="608" t="s">
        <v>4693</v>
      </c>
      <c r="B1075" s="608" t="s">
        <v>4694</v>
      </c>
      <c r="C1075" s="608" t="s">
        <v>700</v>
      </c>
      <c r="D1075" s="608" t="s">
        <v>4531</v>
      </c>
      <c r="E1075" s="608" t="s">
        <v>4695</v>
      </c>
      <c r="F1075" s="608" t="s">
        <v>4531</v>
      </c>
    </row>
    <row r="1076" spans="1:6">
      <c r="A1076" s="608" t="s">
        <v>4696</v>
      </c>
      <c r="B1076" s="608" t="s">
        <v>4697</v>
      </c>
      <c r="C1076" s="608" t="s">
        <v>700</v>
      </c>
      <c r="D1076" s="608" t="s">
        <v>4531</v>
      </c>
      <c r="E1076" s="608" t="s">
        <v>4698</v>
      </c>
      <c r="F1076" s="608" t="s">
        <v>4531</v>
      </c>
    </row>
    <row r="1077" spans="1:6">
      <c r="A1077" s="608" t="s">
        <v>4699</v>
      </c>
      <c r="B1077" s="608" t="s">
        <v>4700</v>
      </c>
      <c r="C1077" s="608" t="s">
        <v>700</v>
      </c>
      <c r="D1077" s="608" t="s">
        <v>4531</v>
      </c>
      <c r="E1077" s="608" t="s">
        <v>4701</v>
      </c>
      <c r="F1077" s="608" t="s">
        <v>4531</v>
      </c>
    </row>
    <row r="1078" spans="1:6">
      <c r="A1078" s="608" t="s">
        <v>4702</v>
      </c>
      <c r="B1078" s="608" t="s">
        <v>4703</v>
      </c>
      <c r="C1078" s="608" t="s">
        <v>700</v>
      </c>
      <c r="D1078" s="608" t="s">
        <v>4531</v>
      </c>
      <c r="E1078" s="608" t="s">
        <v>4704</v>
      </c>
      <c r="F1078" s="608" t="s">
        <v>4531</v>
      </c>
    </row>
    <row r="1079" spans="1:6">
      <c r="A1079" s="608" t="s">
        <v>4705</v>
      </c>
      <c r="B1079" s="608" t="s">
        <v>4706</v>
      </c>
      <c r="C1079" s="608" t="s">
        <v>700</v>
      </c>
      <c r="D1079" s="608" t="s">
        <v>4531</v>
      </c>
      <c r="E1079" s="608" t="s">
        <v>3536</v>
      </c>
      <c r="F1079" s="608" t="s">
        <v>4531</v>
      </c>
    </row>
    <row r="1080" spans="1:6">
      <c r="A1080" s="608" t="s">
        <v>4707</v>
      </c>
      <c r="B1080" s="608" t="s">
        <v>4708</v>
      </c>
      <c r="C1080" s="608" t="s">
        <v>700</v>
      </c>
      <c r="D1080" s="608" t="s">
        <v>4531</v>
      </c>
      <c r="E1080" s="608" t="s">
        <v>3542</v>
      </c>
      <c r="F1080" s="608" t="s">
        <v>4531</v>
      </c>
    </row>
    <row r="1081" spans="1:6">
      <c r="A1081" s="608" t="s">
        <v>4709</v>
      </c>
      <c r="B1081" s="608" t="s">
        <v>4710</v>
      </c>
      <c r="C1081" s="608" t="s">
        <v>700</v>
      </c>
      <c r="D1081" s="608" t="s">
        <v>4531</v>
      </c>
      <c r="E1081" s="608" t="s">
        <v>4711</v>
      </c>
      <c r="F1081" s="608" t="s">
        <v>4531</v>
      </c>
    </row>
    <row r="1082" spans="1:6">
      <c r="A1082" s="608" t="s">
        <v>4712</v>
      </c>
      <c r="B1082" s="608" t="s">
        <v>4713</v>
      </c>
      <c r="C1082" s="608" t="s">
        <v>700</v>
      </c>
      <c r="D1082" s="608" t="s">
        <v>4531</v>
      </c>
      <c r="E1082" s="608" t="s">
        <v>4714</v>
      </c>
      <c r="F1082" s="608" t="s">
        <v>4531</v>
      </c>
    </row>
    <row r="1083" spans="1:6">
      <c r="A1083" s="608" t="s">
        <v>4715</v>
      </c>
      <c r="B1083" s="608" t="s">
        <v>4716</v>
      </c>
      <c r="C1083" s="608" t="s">
        <v>700</v>
      </c>
      <c r="D1083" s="608" t="s">
        <v>4531</v>
      </c>
      <c r="E1083" s="608" t="s">
        <v>4717</v>
      </c>
      <c r="F1083" s="608" t="s">
        <v>4531</v>
      </c>
    </row>
    <row r="1084" spans="1:6">
      <c r="A1084" s="608" t="s">
        <v>4718</v>
      </c>
      <c r="B1084" s="608" t="s">
        <v>4719</v>
      </c>
      <c r="C1084" s="608" t="s">
        <v>700</v>
      </c>
      <c r="D1084" s="608" t="s">
        <v>4531</v>
      </c>
      <c r="E1084" s="608" t="s">
        <v>4720</v>
      </c>
      <c r="F1084" s="608" t="s">
        <v>4531</v>
      </c>
    </row>
    <row r="1085" spans="1:6">
      <c r="A1085" s="608" t="s">
        <v>4721</v>
      </c>
      <c r="B1085" s="608" t="s">
        <v>4722</v>
      </c>
      <c r="C1085" s="608" t="s">
        <v>700</v>
      </c>
      <c r="D1085" s="608" t="s">
        <v>4531</v>
      </c>
      <c r="E1085" s="608" t="s">
        <v>4723</v>
      </c>
      <c r="F1085" s="608" t="s">
        <v>4531</v>
      </c>
    </row>
    <row r="1086" spans="1:6">
      <c r="A1086" s="608" t="s">
        <v>4724</v>
      </c>
      <c r="B1086" s="608" t="s">
        <v>4725</v>
      </c>
      <c r="C1086" s="608" t="s">
        <v>700</v>
      </c>
      <c r="D1086" s="608" t="s">
        <v>4531</v>
      </c>
      <c r="E1086" s="608" t="s">
        <v>4726</v>
      </c>
      <c r="F1086" s="608" t="s">
        <v>4531</v>
      </c>
    </row>
    <row r="1087" spans="1:6">
      <c r="A1087" s="608" t="s">
        <v>4727</v>
      </c>
      <c r="B1087" s="608" t="s">
        <v>4728</v>
      </c>
      <c r="C1087" s="608" t="s">
        <v>700</v>
      </c>
      <c r="D1087" s="608" t="s">
        <v>4531</v>
      </c>
      <c r="E1087" s="608" t="s">
        <v>4729</v>
      </c>
      <c r="F1087" s="608" t="s">
        <v>4531</v>
      </c>
    </row>
    <row r="1088" spans="1:6">
      <c r="A1088" s="608" t="s">
        <v>4730</v>
      </c>
      <c r="B1088" s="608" t="s">
        <v>4731</v>
      </c>
      <c r="C1088" s="608" t="s">
        <v>700</v>
      </c>
      <c r="D1088" s="608" t="s">
        <v>4531</v>
      </c>
      <c r="E1088" s="608" t="s">
        <v>4732</v>
      </c>
      <c r="F1088" s="608" t="s">
        <v>4531</v>
      </c>
    </row>
    <row r="1089" spans="1:6">
      <c r="A1089" s="608" t="s">
        <v>4733</v>
      </c>
      <c r="B1089" s="608" t="s">
        <v>4734</v>
      </c>
      <c r="C1089" s="608" t="s">
        <v>700</v>
      </c>
      <c r="D1089" s="608" t="s">
        <v>4531</v>
      </c>
      <c r="E1089" s="608" t="s">
        <v>4735</v>
      </c>
      <c r="F1089" s="608" t="s">
        <v>4531</v>
      </c>
    </row>
    <row r="1090" spans="1:6">
      <c r="A1090" s="608" t="s">
        <v>4736</v>
      </c>
      <c r="B1090" s="608" t="s">
        <v>4737</v>
      </c>
      <c r="C1090" s="608" t="s">
        <v>700</v>
      </c>
      <c r="D1090" s="608" t="s">
        <v>4531</v>
      </c>
      <c r="E1090" s="608" t="s">
        <v>4738</v>
      </c>
      <c r="F1090" s="608" t="s">
        <v>4531</v>
      </c>
    </row>
    <row r="1091" spans="1:6">
      <c r="A1091" s="608" t="s">
        <v>4739</v>
      </c>
      <c r="B1091" s="608" t="s">
        <v>4740</v>
      </c>
      <c r="C1091" s="608" t="s">
        <v>700</v>
      </c>
      <c r="D1091" s="608" t="s">
        <v>4531</v>
      </c>
      <c r="E1091" s="608" t="s">
        <v>4741</v>
      </c>
      <c r="F1091" s="608" t="s">
        <v>4531</v>
      </c>
    </row>
    <row r="1092" spans="1:6">
      <c r="A1092" s="608" t="s">
        <v>4742</v>
      </c>
      <c r="B1092" s="608" t="s">
        <v>4743</v>
      </c>
      <c r="C1092" s="608" t="s">
        <v>700</v>
      </c>
      <c r="D1092" s="608" t="s">
        <v>4531</v>
      </c>
      <c r="E1092" s="608" t="s">
        <v>4744</v>
      </c>
      <c r="F1092" s="608" t="s">
        <v>4531</v>
      </c>
    </row>
    <row r="1093" spans="1:6">
      <c r="A1093" s="608" t="s">
        <v>4745</v>
      </c>
      <c r="B1093" s="608" t="s">
        <v>4746</v>
      </c>
      <c r="C1093" s="608" t="s">
        <v>700</v>
      </c>
      <c r="D1093" s="608" t="s">
        <v>4531</v>
      </c>
      <c r="E1093" s="608" t="s">
        <v>4747</v>
      </c>
      <c r="F1093" s="608" t="s">
        <v>4531</v>
      </c>
    </row>
    <row r="1094" spans="1:6">
      <c r="A1094" s="608" t="s">
        <v>4748</v>
      </c>
      <c r="B1094" s="608" t="s">
        <v>4749</v>
      </c>
      <c r="C1094" s="608" t="s">
        <v>700</v>
      </c>
      <c r="D1094" s="608" t="s">
        <v>4531</v>
      </c>
      <c r="E1094" s="608" t="s">
        <v>4750</v>
      </c>
      <c r="F1094" s="608" t="s">
        <v>4531</v>
      </c>
    </row>
    <row r="1095" spans="1:6">
      <c r="A1095" s="608" t="s">
        <v>4751</v>
      </c>
      <c r="B1095" s="608" t="s">
        <v>4752</v>
      </c>
      <c r="C1095" s="608" t="s">
        <v>700</v>
      </c>
      <c r="D1095" s="608" t="s">
        <v>4531</v>
      </c>
      <c r="E1095" s="608" t="s">
        <v>4753</v>
      </c>
      <c r="F1095" s="608" t="s">
        <v>4531</v>
      </c>
    </row>
    <row r="1096" spans="1:6">
      <c r="A1096" s="608" t="s">
        <v>4754</v>
      </c>
      <c r="B1096" s="608" t="s">
        <v>4755</v>
      </c>
      <c r="C1096" s="608" t="s">
        <v>700</v>
      </c>
      <c r="D1096" s="608" t="s">
        <v>4531</v>
      </c>
      <c r="E1096" s="608" t="s">
        <v>4756</v>
      </c>
      <c r="F1096" s="608" t="s">
        <v>4531</v>
      </c>
    </row>
    <row r="1097" spans="1:6">
      <c r="A1097" s="608" t="s">
        <v>4757</v>
      </c>
      <c r="B1097" s="608" t="s">
        <v>4758</v>
      </c>
      <c r="C1097" s="608" t="s">
        <v>700</v>
      </c>
      <c r="D1097" s="608" t="s">
        <v>4531</v>
      </c>
      <c r="E1097" s="608" t="s">
        <v>4759</v>
      </c>
      <c r="F1097" s="608" t="s">
        <v>4531</v>
      </c>
    </row>
    <row r="1098" spans="1:6">
      <c r="A1098" s="608" t="s">
        <v>4760</v>
      </c>
      <c r="B1098" s="608" t="s">
        <v>4761</v>
      </c>
      <c r="C1098" s="608" t="s">
        <v>700</v>
      </c>
      <c r="D1098" s="608" t="s">
        <v>4531</v>
      </c>
      <c r="E1098" s="608" t="s">
        <v>4762</v>
      </c>
      <c r="F1098" s="608" t="s">
        <v>4531</v>
      </c>
    </row>
    <row r="1099" spans="1:6">
      <c r="A1099" s="608" t="s">
        <v>4763</v>
      </c>
      <c r="B1099" s="608" t="s">
        <v>4764</v>
      </c>
      <c r="C1099" s="608" t="s">
        <v>700</v>
      </c>
      <c r="D1099" s="608" t="s">
        <v>4531</v>
      </c>
      <c r="E1099" s="608" t="s">
        <v>4765</v>
      </c>
      <c r="F1099" s="608" t="s">
        <v>4531</v>
      </c>
    </row>
    <row r="1100" spans="1:6">
      <c r="A1100" s="608" t="s">
        <v>4766</v>
      </c>
      <c r="B1100" s="608" t="s">
        <v>4767</v>
      </c>
      <c r="C1100" s="608" t="s">
        <v>700</v>
      </c>
      <c r="D1100" s="608" t="s">
        <v>4531</v>
      </c>
      <c r="E1100" s="608" t="s">
        <v>4768</v>
      </c>
      <c r="F1100" s="608" t="s">
        <v>4531</v>
      </c>
    </row>
    <row r="1101" spans="1:6">
      <c r="A1101" s="608" t="s">
        <v>4769</v>
      </c>
      <c r="B1101" s="608" t="s">
        <v>4770</v>
      </c>
      <c r="C1101" s="608" t="s">
        <v>700</v>
      </c>
      <c r="D1101" s="608" t="s">
        <v>4531</v>
      </c>
      <c r="E1101" s="608" t="s">
        <v>4771</v>
      </c>
      <c r="F1101" s="608" t="s">
        <v>4531</v>
      </c>
    </row>
    <row r="1102" spans="1:6">
      <c r="A1102" s="608" t="s">
        <v>4772</v>
      </c>
      <c r="B1102" s="608" t="s">
        <v>4773</v>
      </c>
      <c r="C1102" s="608" t="s">
        <v>700</v>
      </c>
      <c r="D1102" s="608" t="s">
        <v>4531</v>
      </c>
      <c r="E1102" s="608" t="s">
        <v>4774</v>
      </c>
      <c r="F1102" s="608" t="s">
        <v>4531</v>
      </c>
    </row>
    <row r="1103" spans="1:6">
      <c r="A1103" s="608" t="s">
        <v>4775</v>
      </c>
      <c r="B1103" s="608" t="s">
        <v>4776</v>
      </c>
      <c r="C1103" s="608" t="s">
        <v>700</v>
      </c>
      <c r="D1103" s="608" t="s">
        <v>4531</v>
      </c>
      <c r="E1103" s="608" t="s">
        <v>4777</v>
      </c>
      <c r="F1103" s="608" t="s">
        <v>4531</v>
      </c>
    </row>
    <row r="1104" spans="1:6">
      <c r="A1104" s="608" t="s">
        <v>4778</v>
      </c>
      <c r="B1104" s="608" t="s">
        <v>4779</v>
      </c>
      <c r="C1104" s="608" t="s">
        <v>700</v>
      </c>
      <c r="D1104" s="608" t="s">
        <v>4531</v>
      </c>
      <c r="E1104" s="608" t="s">
        <v>4780</v>
      </c>
      <c r="F1104" s="608" t="s">
        <v>4531</v>
      </c>
    </row>
    <row r="1105" spans="1:6">
      <c r="A1105" s="608" t="s">
        <v>4781</v>
      </c>
      <c r="B1105" s="608" t="s">
        <v>4782</v>
      </c>
      <c r="C1105" s="608" t="s">
        <v>700</v>
      </c>
      <c r="D1105" s="608" t="s">
        <v>4531</v>
      </c>
      <c r="E1105" s="608" t="s">
        <v>4783</v>
      </c>
      <c r="F1105" s="608" t="s">
        <v>4531</v>
      </c>
    </row>
    <row r="1106" spans="1:6">
      <c r="A1106" s="608" t="s">
        <v>4784</v>
      </c>
      <c r="B1106" s="608" t="s">
        <v>4785</v>
      </c>
      <c r="C1106" s="608" t="s">
        <v>700</v>
      </c>
      <c r="D1106" s="608" t="s">
        <v>4531</v>
      </c>
      <c r="E1106" s="608" t="s">
        <v>4786</v>
      </c>
      <c r="F1106" s="608" t="s">
        <v>4531</v>
      </c>
    </row>
    <row r="1107" spans="1:6">
      <c r="A1107" s="608" t="s">
        <v>4787</v>
      </c>
      <c r="B1107" s="608" t="s">
        <v>4788</v>
      </c>
      <c r="C1107" s="608" t="s">
        <v>700</v>
      </c>
      <c r="D1107" s="608" t="s">
        <v>4531</v>
      </c>
      <c r="E1107" s="608" t="s">
        <v>4789</v>
      </c>
      <c r="F1107" s="608" t="s">
        <v>4531</v>
      </c>
    </row>
    <row r="1108" spans="1:6">
      <c r="A1108" s="608" t="s">
        <v>4790</v>
      </c>
      <c r="B1108" s="608" t="s">
        <v>4791</v>
      </c>
      <c r="C1108" s="608" t="s">
        <v>700</v>
      </c>
      <c r="D1108" s="608" t="s">
        <v>4531</v>
      </c>
      <c r="E1108" s="608" t="s">
        <v>4792</v>
      </c>
      <c r="F1108" s="608" t="s">
        <v>4531</v>
      </c>
    </row>
    <row r="1109" spans="1:6">
      <c r="A1109" s="608" t="s">
        <v>4793</v>
      </c>
      <c r="B1109" s="608" t="s">
        <v>4794</v>
      </c>
      <c r="C1109" s="608" t="s">
        <v>700</v>
      </c>
      <c r="D1109" s="608" t="s">
        <v>4531</v>
      </c>
      <c r="E1109" s="608" t="s">
        <v>4795</v>
      </c>
      <c r="F1109" s="608" t="s">
        <v>4531</v>
      </c>
    </row>
    <row r="1110" spans="1:6">
      <c r="A1110" s="608" t="s">
        <v>4796</v>
      </c>
      <c r="B1110" s="608" t="s">
        <v>4797</v>
      </c>
      <c r="C1110" s="608" t="s">
        <v>700</v>
      </c>
      <c r="D1110" s="608" t="s">
        <v>4531</v>
      </c>
      <c r="E1110" s="608" t="s">
        <v>4798</v>
      </c>
      <c r="F1110" s="608" t="s">
        <v>4531</v>
      </c>
    </row>
    <row r="1111" spans="1:6">
      <c r="A1111" s="608" t="s">
        <v>4799</v>
      </c>
      <c r="B1111" s="608" t="s">
        <v>4800</v>
      </c>
      <c r="C1111" s="608" t="s">
        <v>700</v>
      </c>
      <c r="D1111" s="608" t="s">
        <v>4531</v>
      </c>
      <c r="E1111" s="608" t="s">
        <v>4801</v>
      </c>
      <c r="F1111" s="608" t="s">
        <v>4531</v>
      </c>
    </row>
    <row r="1112" spans="1:6">
      <c r="A1112" s="608" t="s">
        <v>4802</v>
      </c>
      <c r="B1112" s="608" t="s">
        <v>4803</v>
      </c>
      <c r="C1112" s="608" t="s">
        <v>700</v>
      </c>
      <c r="D1112" s="608" t="s">
        <v>4531</v>
      </c>
      <c r="E1112" s="608" t="s">
        <v>4804</v>
      </c>
      <c r="F1112" s="608" t="s">
        <v>4531</v>
      </c>
    </row>
    <row r="1113" spans="1:6">
      <c r="A1113" s="608" t="s">
        <v>4805</v>
      </c>
      <c r="B1113" s="608" t="s">
        <v>4806</v>
      </c>
      <c r="C1113" s="608" t="s">
        <v>700</v>
      </c>
      <c r="D1113" s="608" t="s">
        <v>4531</v>
      </c>
      <c r="E1113" s="608" t="s">
        <v>4807</v>
      </c>
      <c r="F1113" s="608" t="s">
        <v>4531</v>
      </c>
    </row>
    <row r="1114" spans="1:6">
      <c r="A1114" s="608" t="s">
        <v>4808</v>
      </c>
      <c r="B1114" s="608" t="s">
        <v>4809</v>
      </c>
      <c r="C1114" s="608" t="s">
        <v>700</v>
      </c>
      <c r="D1114" s="608" t="s">
        <v>4531</v>
      </c>
      <c r="E1114" s="608" t="s">
        <v>4810</v>
      </c>
      <c r="F1114" s="608" t="s">
        <v>4531</v>
      </c>
    </row>
    <row r="1115" spans="1:6">
      <c r="A1115" s="608" t="s">
        <v>4811</v>
      </c>
      <c r="B1115" s="608" t="s">
        <v>4812</v>
      </c>
      <c r="C1115" s="608" t="s">
        <v>700</v>
      </c>
      <c r="D1115" s="608" t="s">
        <v>4531</v>
      </c>
      <c r="E1115" s="608" t="s">
        <v>4813</v>
      </c>
      <c r="F1115" s="608" t="s">
        <v>4531</v>
      </c>
    </row>
    <row r="1116" spans="1:6">
      <c r="A1116" s="608" t="s">
        <v>4814</v>
      </c>
      <c r="B1116" s="608" t="s">
        <v>4815</v>
      </c>
      <c r="C1116" s="608" t="s">
        <v>700</v>
      </c>
      <c r="D1116" s="608" t="s">
        <v>4531</v>
      </c>
      <c r="E1116" s="608" t="s">
        <v>4816</v>
      </c>
      <c r="F1116" s="608" t="s">
        <v>4531</v>
      </c>
    </row>
    <row r="1117" spans="1:6">
      <c r="A1117" s="608" t="s">
        <v>4817</v>
      </c>
      <c r="B1117" s="608" t="s">
        <v>4818</v>
      </c>
      <c r="C1117" s="608" t="s">
        <v>700</v>
      </c>
      <c r="D1117" s="608" t="s">
        <v>4531</v>
      </c>
      <c r="E1117" s="608" t="s">
        <v>4819</v>
      </c>
      <c r="F1117" s="608" t="s">
        <v>4531</v>
      </c>
    </row>
    <row r="1118" spans="1:6">
      <c r="A1118" s="608" t="s">
        <v>4820</v>
      </c>
      <c r="B1118" s="608" t="s">
        <v>4821</v>
      </c>
      <c r="C1118" s="608" t="s">
        <v>700</v>
      </c>
      <c r="D1118" s="608" t="s">
        <v>4531</v>
      </c>
      <c r="E1118" s="608" t="s">
        <v>4822</v>
      </c>
      <c r="F1118" s="608" t="s">
        <v>4531</v>
      </c>
    </row>
    <row r="1119" spans="1:6">
      <c r="A1119" s="608" t="s">
        <v>4823</v>
      </c>
      <c r="B1119" s="608" t="s">
        <v>4824</v>
      </c>
      <c r="C1119" s="608" t="s">
        <v>700</v>
      </c>
      <c r="D1119" s="608" t="s">
        <v>4531</v>
      </c>
      <c r="E1119" s="608" t="s">
        <v>4825</v>
      </c>
      <c r="F1119" s="608" t="s">
        <v>4531</v>
      </c>
    </row>
    <row r="1120" spans="1:6">
      <c r="A1120" s="608" t="s">
        <v>4826</v>
      </c>
      <c r="B1120" s="608" t="s">
        <v>4827</v>
      </c>
      <c r="C1120" s="608" t="s">
        <v>700</v>
      </c>
      <c r="D1120" s="608" t="s">
        <v>4531</v>
      </c>
      <c r="E1120" s="608" t="s">
        <v>4828</v>
      </c>
      <c r="F1120" s="608" t="s">
        <v>4531</v>
      </c>
    </row>
    <row r="1121" spans="1:6">
      <c r="A1121" s="608" t="s">
        <v>4829</v>
      </c>
      <c r="B1121" s="608" t="s">
        <v>4830</v>
      </c>
      <c r="C1121" s="608" t="s">
        <v>700</v>
      </c>
      <c r="D1121" s="608" t="s">
        <v>4531</v>
      </c>
      <c r="E1121" s="608" t="s">
        <v>4831</v>
      </c>
      <c r="F1121" s="608" t="s">
        <v>4531</v>
      </c>
    </row>
    <row r="1122" spans="1:6">
      <c r="A1122" s="608" t="s">
        <v>4832</v>
      </c>
      <c r="B1122" s="608" t="s">
        <v>4833</v>
      </c>
      <c r="C1122" s="608" t="s">
        <v>700</v>
      </c>
      <c r="D1122" s="608" t="s">
        <v>4531</v>
      </c>
      <c r="E1122" s="608" t="s">
        <v>4834</v>
      </c>
      <c r="F1122" s="608" t="s">
        <v>4531</v>
      </c>
    </row>
    <row r="1123" spans="1:6">
      <c r="A1123" s="608" t="s">
        <v>4835</v>
      </c>
      <c r="B1123" s="608" t="s">
        <v>4836</v>
      </c>
      <c r="C1123" s="608" t="s">
        <v>700</v>
      </c>
      <c r="D1123" s="608" t="s">
        <v>4531</v>
      </c>
      <c r="E1123" s="608" t="s">
        <v>4837</v>
      </c>
      <c r="F1123" s="608" t="s">
        <v>4531</v>
      </c>
    </row>
    <row r="1124" spans="1:6">
      <c r="A1124" s="608" t="s">
        <v>4838</v>
      </c>
      <c r="B1124" s="608" t="s">
        <v>4839</v>
      </c>
      <c r="C1124" s="608" t="s">
        <v>700</v>
      </c>
      <c r="D1124" s="608" t="s">
        <v>4531</v>
      </c>
      <c r="E1124" s="608" t="s">
        <v>4840</v>
      </c>
      <c r="F1124" s="608" t="s">
        <v>4531</v>
      </c>
    </row>
    <row r="1125" spans="1:6">
      <c r="A1125" s="608" t="s">
        <v>4841</v>
      </c>
      <c r="B1125" s="608" t="s">
        <v>4842</v>
      </c>
      <c r="C1125" s="608" t="s">
        <v>700</v>
      </c>
      <c r="D1125" s="608" t="s">
        <v>4531</v>
      </c>
      <c r="E1125" s="608" t="s">
        <v>4843</v>
      </c>
      <c r="F1125" s="608" t="s">
        <v>4531</v>
      </c>
    </row>
    <row r="1126" spans="1:6">
      <c r="A1126" s="608" t="s">
        <v>4844</v>
      </c>
      <c r="B1126" s="608" t="s">
        <v>4845</v>
      </c>
      <c r="C1126" s="608" t="s">
        <v>700</v>
      </c>
      <c r="D1126" s="608" t="s">
        <v>4531</v>
      </c>
      <c r="E1126" s="608" t="s">
        <v>4846</v>
      </c>
      <c r="F1126" s="608" t="s">
        <v>4531</v>
      </c>
    </row>
    <row r="1127" spans="1:6">
      <c r="A1127" s="608" t="s">
        <v>4847</v>
      </c>
      <c r="B1127" s="608" t="s">
        <v>4848</v>
      </c>
      <c r="C1127" s="608" t="s">
        <v>700</v>
      </c>
      <c r="D1127" s="608" t="s">
        <v>4531</v>
      </c>
      <c r="E1127" s="608" t="s">
        <v>4849</v>
      </c>
      <c r="F1127" s="608" t="s">
        <v>4531</v>
      </c>
    </row>
    <row r="1128" spans="1:6">
      <c r="A1128" s="608" t="s">
        <v>4850</v>
      </c>
      <c r="B1128" s="608" t="s">
        <v>4851</v>
      </c>
      <c r="C1128" s="608" t="s">
        <v>700</v>
      </c>
      <c r="D1128" s="608" t="s">
        <v>4531</v>
      </c>
      <c r="E1128" s="608" t="s">
        <v>4852</v>
      </c>
      <c r="F1128" s="608" t="s">
        <v>4531</v>
      </c>
    </row>
    <row r="1129" spans="1:6">
      <c r="A1129" s="608" t="s">
        <v>4718</v>
      </c>
      <c r="B1129" s="608" t="s">
        <v>4853</v>
      </c>
      <c r="C1129" s="608" t="s">
        <v>700</v>
      </c>
      <c r="D1129" s="608" t="s">
        <v>4531</v>
      </c>
      <c r="E1129" s="608" t="s">
        <v>3696</v>
      </c>
      <c r="F1129" s="608" t="s">
        <v>4531</v>
      </c>
    </row>
    <row r="1130" spans="1:6">
      <c r="A1130" s="608" t="s">
        <v>4854</v>
      </c>
      <c r="B1130" s="608" t="s">
        <v>4855</v>
      </c>
      <c r="C1130" s="608" t="s">
        <v>700</v>
      </c>
      <c r="D1130" s="608" t="s">
        <v>4531</v>
      </c>
      <c r="E1130" s="608" t="s">
        <v>4856</v>
      </c>
      <c r="F1130" s="608" t="s">
        <v>4531</v>
      </c>
    </row>
    <row r="1131" spans="1:6">
      <c r="A1131" s="608" t="s">
        <v>4857</v>
      </c>
      <c r="B1131" s="608" t="s">
        <v>4858</v>
      </c>
      <c r="C1131" s="608" t="s">
        <v>700</v>
      </c>
      <c r="D1131" s="608" t="s">
        <v>4531</v>
      </c>
      <c r="E1131" s="608" t="s">
        <v>4859</v>
      </c>
      <c r="F1131" s="608" t="s">
        <v>4531</v>
      </c>
    </row>
    <row r="1132" spans="1:6">
      <c r="A1132" s="608" t="s">
        <v>4860</v>
      </c>
      <c r="B1132" s="608" t="s">
        <v>4861</v>
      </c>
      <c r="C1132" s="608" t="s">
        <v>700</v>
      </c>
      <c r="D1132" s="608" t="s">
        <v>4531</v>
      </c>
      <c r="E1132" s="608" t="s">
        <v>4862</v>
      </c>
      <c r="F1132" s="608" t="s">
        <v>4531</v>
      </c>
    </row>
    <row r="1133" spans="1:6">
      <c r="A1133" s="608" t="s">
        <v>4863</v>
      </c>
      <c r="B1133" s="608" t="s">
        <v>4864</v>
      </c>
      <c r="C1133" s="608" t="s">
        <v>700</v>
      </c>
      <c r="D1133" s="608" t="s">
        <v>4531</v>
      </c>
      <c r="E1133" s="608" t="s">
        <v>4865</v>
      </c>
      <c r="F1133" s="608" t="s">
        <v>4531</v>
      </c>
    </row>
    <row r="1134" spans="1:6">
      <c r="A1134" s="608" t="s">
        <v>4866</v>
      </c>
      <c r="B1134" s="608" t="s">
        <v>4867</v>
      </c>
      <c r="C1134" s="608" t="s">
        <v>700</v>
      </c>
      <c r="D1134" s="608" t="s">
        <v>4531</v>
      </c>
      <c r="E1134" s="608" t="s">
        <v>4868</v>
      </c>
      <c r="F1134" s="608" t="s">
        <v>4531</v>
      </c>
    </row>
    <row r="1135" spans="1:6">
      <c r="A1135" s="608" t="s">
        <v>4869</v>
      </c>
      <c r="B1135" s="608" t="s">
        <v>4870</v>
      </c>
      <c r="C1135" s="608" t="s">
        <v>700</v>
      </c>
      <c r="D1135" s="608" t="s">
        <v>4531</v>
      </c>
      <c r="E1135" s="608" t="s">
        <v>4871</v>
      </c>
      <c r="F1135" s="608" t="s">
        <v>4531</v>
      </c>
    </row>
    <row r="1136" spans="1:6">
      <c r="A1136" s="608" t="s">
        <v>4872</v>
      </c>
      <c r="B1136" s="608" t="s">
        <v>4873</v>
      </c>
      <c r="C1136" s="608" t="s">
        <v>700</v>
      </c>
      <c r="D1136" s="608" t="s">
        <v>4531</v>
      </c>
      <c r="E1136" s="608" t="s">
        <v>4874</v>
      </c>
      <c r="F1136" s="608" t="s">
        <v>4531</v>
      </c>
    </row>
    <row r="1137" spans="1:6">
      <c r="A1137" s="608" t="s">
        <v>4875</v>
      </c>
      <c r="B1137" s="608" t="s">
        <v>4876</v>
      </c>
      <c r="C1137" s="608" t="s">
        <v>700</v>
      </c>
      <c r="D1137" s="608" t="s">
        <v>4531</v>
      </c>
      <c r="E1137" s="608" t="s">
        <v>4877</v>
      </c>
      <c r="F1137" s="608" t="s">
        <v>4531</v>
      </c>
    </row>
    <row r="1138" spans="1:6">
      <c r="A1138" s="608" t="s">
        <v>4878</v>
      </c>
      <c r="B1138" s="608" t="s">
        <v>4879</v>
      </c>
      <c r="C1138" s="608" t="s">
        <v>700</v>
      </c>
      <c r="D1138" s="608" t="s">
        <v>4531</v>
      </c>
      <c r="E1138" s="608" t="s">
        <v>4880</v>
      </c>
      <c r="F1138" s="608" t="s">
        <v>4531</v>
      </c>
    </row>
    <row r="1139" spans="1:6">
      <c r="A1139" s="608" t="s">
        <v>4881</v>
      </c>
      <c r="B1139" s="608" t="s">
        <v>4882</v>
      </c>
      <c r="C1139" s="608" t="s">
        <v>700</v>
      </c>
      <c r="D1139" s="608" t="s">
        <v>4531</v>
      </c>
      <c r="E1139" s="608" t="s">
        <v>4883</v>
      </c>
      <c r="F1139" s="608" t="s">
        <v>4531</v>
      </c>
    </row>
    <row r="1140" spans="1:6">
      <c r="A1140" s="608" t="s">
        <v>4884</v>
      </c>
      <c r="B1140" s="608" t="s">
        <v>4885</v>
      </c>
      <c r="C1140" s="608" t="s">
        <v>700</v>
      </c>
      <c r="D1140" s="608" t="s">
        <v>4531</v>
      </c>
      <c r="E1140" s="608" t="s">
        <v>4886</v>
      </c>
      <c r="F1140" s="608" t="s">
        <v>4531</v>
      </c>
    </row>
    <row r="1141" spans="1:6">
      <c r="A1141" s="608" t="s">
        <v>4887</v>
      </c>
      <c r="B1141" s="608" t="s">
        <v>4888</v>
      </c>
      <c r="C1141" s="608" t="s">
        <v>700</v>
      </c>
      <c r="D1141" s="608" t="s">
        <v>4531</v>
      </c>
      <c r="E1141" s="608" t="s">
        <v>4889</v>
      </c>
      <c r="F1141" s="608" t="s">
        <v>4531</v>
      </c>
    </row>
    <row r="1142" spans="1:6">
      <c r="A1142" s="608" t="s">
        <v>4890</v>
      </c>
      <c r="B1142" s="608" t="s">
        <v>4891</v>
      </c>
      <c r="C1142" s="608" t="s">
        <v>700</v>
      </c>
      <c r="D1142" s="608" t="s">
        <v>4531</v>
      </c>
      <c r="E1142" s="608" t="s">
        <v>4892</v>
      </c>
      <c r="F1142" s="608" t="s">
        <v>4531</v>
      </c>
    </row>
    <row r="1143" spans="1:6">
      <c r="A1143" s="608" t="s">
        <v>4893</v>
      </c>
      <c r="B1143" s="608" t="s">
        <v>4894</v>
      </c>
      <c r="C1143" s="608" t="s">
        <v>700</v>
      </c>
      <c r="D1143" s="608" t="s">
        <v>4531</v>
      </c>
      <c r="E1143" s="608" t="s">
        <v>4895</v>
      </c>
      <c r="F1143" s="608" t="s">
        <v>4531</v>
      </c>
    </row>
    <row r="1144" spans="1:6">
      <c r="A1144" s="608" t="s">
        <v>4896</v>
      </c>
      <c r="B1144" s="608" t="s">
        <v>4897</v>
      </c>
      <c r="C1144" s="608" t="s">
        <v>700</v>
      </c>
      <c r="D1144" s="608" t="s">
        <v>4531</v>
      </c>
      <c r="E1144" s="608" t="s">
        <v>4898</v>
      </c>
      <c r="F1144" s="608" t="s">
        <v>4531</v>
      </c>
    </row>
    <row r="1145" spans="1:6">
      <c r="A1145" s="608" t="s">
        <v>4899</v>
      </c>
      <c r="B1145" s="608" t="s">
        <v>4900</v>
      </c>
      <c r="C1145" s="608" t="s">
        <v>700</v>
      </c>
      <c r="D1145" s="608" t="s">
        <v>4531</v>
      </c>
      <c r="E1145" s="608" t="s">
        <v>4901</v>
      </c>
      <c r="F1145" s="608" t="s">
        <v>4531</v>
      </c>
    </row>
    <row r="1146" spans="1:6">
      <c r="A1146" s="608" t="s">
        <v>4902</v>
      </c>
      <c r="B1146" s="608" t="s">
        <v>4903</v>
      </c>
      <c r="C1146" s="608" t="s">
        <v>700</v>
      </c>
      <c r="D1146" s="608" t="s">
        <v>4531</v>
      </c>
      <c r="E1146" s="608" t="s">
        <v>4904</v>
      </c>
      <c r="F1146" s="608" t="s">
        <v>4531</v>
      </c>
    </row>
    <row r="1147" spans="1:6">
      <c r="A1147" s="608" t="s">
        <v>4905</v>
      </c>
      <c r="B1147" s="608" t="s">
        <v>4906</v>
      </c>
      <c r="C1147" s="608" t="s">
        <v>700</v>
      </c>
      <c r="D1147" s="608" t="s">
        <v>4531</v>
      </c>
      <c r="E1147" s="608" t="s">
        <v>4907</v>
      </c>
      <c r="F1147" s="608" t="s">
        <v>4531</v>
      </c>
    </row>
    <row r="1148" spans="1:6">
      <c r="A1148" s="608" t="s">
        <v>4908</v>
      </c>
      <c r="B1148" s="608" t="s">
        <v>4909</v>
      </c>
      <c r="C1148" s="608" t="s">
        <v>700</v>
      </c>
      <c r="D1148" s="608" t="s">
        <v>4531</v>
      </c>
      <c r="E1148" s="608" t="s">
        <v>4910</v>
      </c>
      <c r="F1148" s="608" t="s">
        <v>4531</v>
      </c>
    </row>
    <row r="1149" spans="1:6">
      <c r="A1149" s="608" t="s">
        <v>4911</v>
      </c>
      <c r="B1149" s="608" t="s">
        <v>4912</v>
      </c>
      <c r="C1149" s="608" t="s">
        <v>700</v>
      </c>
      <c r="D1149" s="608" t="s">
        <v>4531</v>
      </c>
      <c r="E1149" s="608" t="s">
        <v>4913</v>
      </c>
      <c r="F1149" s="608" t="s">
        <v>4531</v>
      </c>
    </row>
    <row r="1150" spans="1:6">
      <c r="A1150" s="608" t="s">
        <v>4914</v>
      </c>
      <c r="B1150" s="608" t="s">
        <v>4915</v>
      </c>
      <c r="C1150" s="608" t="s">
        <v>700</v>
      </c>
      <c r="D1150" s="608" t="s">
        <v>4531</v>
      </c>
      <c r="E1150" s="608" t="s">
        <v>4916</v>
      </c>
      <c r="F1150" s="608" t="s">
        <v>4531</v>
      </c>
    </row>
    <row r="1151" spans="1:6">
      <c r="A1151" s="608" t="s">
        <v>4917</v>
      </c>
      <c r="B1151" s="608" t="s">
        <v>4918</v>
      </c>
      <c r="C1151" s="608" t="s">
        <v>700</v>
      </c>
      <c r="D1151" s="608" t="s">
        <v>4531</v>
      </c>
      <c r="E1151" s="608" t="s">
        <v>4919</v>
      </c>
      <c r="F1151" s="608" t="s">
        <v>4531</v>
      </c>
    </row>
    <row r="1152" spans="1:6">
      <c r="A1152" s="608" t="s">
        <v>4920</v>
      </c>
      <c r="B1152" s="608" t="s">
        <v>4921</v>
      </c>
      <c r="C1152" s="608" t="s">
        <v>700</v>
      </c>
      <c r="D1152" s="608" t="s">
        <v>4531</v>
      </c>
      <c r="E1152" s="608" t="s">
        <v>4922</v>
      </c>
      <c r="F1152" s="608" t="s">
        <v>4531</v>
      </c>
    </row>
    <row r="1153" spans="1:6">
      <c r="A1153" s="608" t="s">
        <v>4923</v>
      </c>
      <c r="B1153" s="608" t="s">
        <v>4924</v>
      </c>
      <c r="C1153" s="608" t="s">
        <v>700</v>
      </c>
      <c r="D1153" s="608" t="s">
        <v>4531</v>
      </c>
      <c r="E1153" s="608" t="s">
        <v>4925</v>
      </c>
      <c r="F1153" s="608" t="s">
        <v>4531</v>
      </c>
    </row>
    <row r="1154" spans="1:6">
      <c r="A1154" s="608" t="s">
        <v>4926</v>
      </c>
      <c r="B1154" s="608" t="s">
        <v>4927</v>
      </c>
      <c r="C1154" s="608" t="s">
        <v>700</v>
      </c>
      <c r="D1154" s="608" t="s">
        <v>4531</v>
      </c>
      <c r="E1154" s="608" t="s">
        <v>4928</v>
      </c>
      <c r="F1154" s="608" t="s">
        <v>4531</v>
      </c>
    </row>
    <row r="1155" spans="1:6">
      <c r="A1155" s="608" t="s">
        <v>4929</v>
      </c>
      <c r="B1155" s="608" t="s">
        <v>4930</v>
      </c>
      <c r="C1155" s="608" t="s">
        <v>700</v>
      </c>
      <c r="D1155" s="608" t="s">
        <v>4531</v>
      </c>
      <c r="E1155" s="608" t="s">
        <v>4931</v>
      </c>
      <c r="F1155" s="608" t="s">
        <v>4531</v>
      </c>
    </row>
    <row r="1156" spans="1:6">
      <c r="A1156" s="608" t="s">
        <v>4932</v>
      </c>
      <c r="B1156" s="608" t="s">
        <v>4933</v>
      </c>
      <c r="C1156" s="608" t="s">
        <v>700</v>
      </c>
      <c r="D1156" s="608" t="s">
        <v>4531</v>
      </c>
      <c r="E1156" s="608" t="s">
        <v>4934</v>
      </c>
      <c r="F1156" s="608" t="s">
        <v>4531</v>
      </c>
    </row>
    <row r="1157" spans="1:6">
      <c r="A1157" s="608" t="s">
        <v>4935</v>
      </c>
      <c r="B1157" s="608" t="s">
        <v>4936</v>
      </c>
      <c r="C1157" s="608" t="s">
        <v>700</v>
      </c>
      <c r="D1157" s="608" t="s">
        <v>4531</v>
      </c>
      <c r="E1157" s="608" t="s">
        <v>4937</v>
      </c>
      <c r="F1157" s="608" t="s">
        <v>4531</v>
      </c>
    </row>
    <row r="1158" spans="1:6">
      <c r="A1158" s="608" t="s">
        <v>4938</v>
      </c>
      <c r="B1158" s="608" t="s">
        <v>4939</v>
      </c>
      <c r="C1158" s="608" t="s">
        <v>700</v>
      </c>
      <c r="D1158" s="608" t="s">
        <v>4531</v>
      </c>
      <c r="E1158" s="608" t="s">
        <v>4940</v>
      </c>
      <c r="F1158" s="608" t="s">
        <v>4531</v>
      </c>
    </row>
    <row r="1159" spans="1:6">
      <c r="A1159" s="608" t="s">
        <v>4941</v>
      </c>
      <c r="B1159" s="608" t="s">
        <v>4942</v>
      </c>
      <c r="C1159" s="608" t="s">
        <v>700</v>
      </c>
      <c r="D1159" s="608" t="s">
        <v>4531</v>
      </c>
      <c r="E1159" s="608" t="s">
        <v>4943</v>
      </c>
      <c r="F1159" s="608" t="s">
        <v>4531</v>
      </c>
    </row>
    <row r="1160" spans="1:6">
      <c r="A1160" s="608" t="s">
        <v>4944</v>
      </c>
      <c r="B1160" s="608" t="s">
        <v>4945</v>
      </c>
      <c r="C1160" s="608" t="s">
        <v>700</v>
      </c>
      <c r="D1160" s="608" t="s">
        <v>4531</v>
      </c>
      <c r="E1160" s="608" t="s">
        <v>4946</v>
      </c>
      <c r="F1160" s="608" t="s">
        <v>4531</v>
      </c>
    </row>
    <row r="1161" spans="1:6">
      <c r="A1161" s="608" t="s">
        <v>4947</v>
      </c>
      <c r="B1161" s="608" t="s">
        <v>4948</v>
      </c>
      <c r="C1161" s="608" t="s">
        <v>700</v>
      </c>
      <c r="D1161" s="608" t="s">
        <v>4531</v>
      </c>
      <c r="E1161" s="608" t="s">
        <v>4949</v>
      </c>
      <c r="F1161" s="608" t="s">
        <v>4531</v>
      </c>
    </row>
    <row r="1162" spans="1:6">
      <c r="A1162" s="608" t="s">
        <v>4950</v>
      </c>
      <c r="B1162" s="608" t="s">
        <v>4951</v>
      </c>
      <c r="C1162" s="608" t="s">
        <v>700</v>
      </c>
      <c r="D1162" s="608" t="s">
        <v>4531</v>
      </c>
      <c r="E1162" s="608" t="s">
        <v>4952</v>
      </c>
      <c r="F1162" s="608" t="s">
        <v>4531</v>
      </c>
    </row>
    <row r="1163" spans="1:6">
      <c r="A1163" s="608" t="s">
        <v>4953</v>
      </c>
      <c r="B1163" s="608" t="s">
        <v>4954</v>
      </c>
      <c r="C1163" s="608" t="s">
        <v>700</v>
      </c>
      <c r="D1163" s="608" t="s">
        <v>4531</v>
      </c>
      <c r="E1163" s="608" t="s">
        <v>4955</v>
      </c>
      <c r="F1163" s="608" t="s">
        <v>4531</v>
      </c>
    </row>
    <row r="1164" spans="1:6">
      <c r="A1164" s="608" t="s">
        <v>4956</v>
      </c>
      <c r="B1164" s="608" t="s">
        <v>4957</v>
      </c>
      <c r="C1164" s="608" t="s">
        <v>700</v>
      </c>
      <c r="D1164" s="608" t="s">
        <v>4531</v>
      </c>
      <c r="E1164" s="608" t="s">
        <v>4958</v>
      </c>
      <c r="F1164" s="608" t="s">
        <v>4531</v>
      </c>
    </row>
    <row r="1165" spans="1:6">
      <c r="A1165" s="608" t="s">
        <v>4959</v>
      </c>
      <c r="B1165" s="608" t="s">
        <v>4960</v>
      </c>
      <c r="C1165" s="608" t="s">
        <v>700</v>
      </c>
      <c r="D1165" s="608" t="s">
        <v>4531</v>
      </c>
      <c r="E1165" s="608" t="s">
        <v>4961</v>
      </c>
      <c r="F1165" s="608" t="s">
        <v>4531</v>
      </c>
    </row>
    <row r="1166" spans="1:6">
      <c r="A1166" s="608" t="s">
        <v>4962</v>
      </c>
      <c r="B1166" s="608" t="s">
        <v>4963</v>
      </c>
      <c r="C1166" s="608" t="s">
        <v>700</v>
      </c>
      <c r="D1166" s="608" t="s">
        <v>4531</v>
      </c>
      <c r="E1166" s="608" t="s">
        <v>4964</v>
      </c>
      <c r="F1166" s="608" t="s">
        <v>4531</v>
      </c>
    </row>
    <row r="1167" spans="1:6">
      <c r="A1167" s="608" t="s">
        <v>4965</v>
      </c>
      <c r="B1167" s="608" t="s">
        <v>4966</v>
      </c>
      <c r="C1167" s="608" t="s">
        <v>700</v>
      </c>
      <c r="D1167" s="608" t="s">
        <v>4531</v>
      </c>
      <c r="E1167" s="608" t="s">
        <v>4967</v>
      </c>
      <c r="F1167" s="608" t="s">
        <v>4531</v>
      </c>
    </row>
    <row r="1168" spans="1:6">
      <c r="A1168" s="608" t="s">
        <v>4968</v>
      </c>
      <c r="B1168" s="608" t="s">
        <v>4969</v>
      </c>
      <c r="C1168" s="608" t="s">
        <v>700</v>
      </c>
      <c r="D1168" s="608" t="s">
        <v>4531</v>
      </c>
      <c r="E1168" s="608" t="s">
        <v>4970</v>
      </c>
      <c r="F1168" s="608" t="s">
        <v>4531</v>
      </c>
    </row>
    <row r="1169" spans="1:6">
      <c r="A1169" s="608" t="s">
        <v>4971</v>
      </c>
      <c r="B1169" s="608" t="s">
        <v>4972</v>
      </c>
      <c r="C1169" s="608" t="s">
        <v>700</v>
      </c>
      <c r="D1169" s="608" t="s">
        <v>4531</v>
      </c>
      <c r="E1169" s="608" t="s">
        <v>4973</v>
      </c>
      <c r="F1169" s="608" t="s">
        <v>4531</v>
      </c>
    </row>
    <row r="1170" spans="1:6">
      <c r="A1170" s="608" t="s">
        <v>4974</v>
      </c>
      <c r="B1170" s="608" t="s">
        <v>4975</v>
      </c>
      <c r="C1170" s="608" t="s">
        <v>700</v>
      </c>
      <c r="D1170" s="608" t="s">
        <v>4531</v>
      </c>
      <c r="E1170" s="608" t="s">
        <v>4976</v>
      </c>
      <c r="F1170" s="608" t="s">
        <v>4531</v>
      </c>
    </row>
    <row r="1171" spans="1:6">
      <c r="A1171" s="608" t="s">
        <v>4977</v>
      </c>
      <c r="B1171" s="608" t="s">
        <v>4978</v>
      </c>
      <c r="C1171" s="608" t="s">
        <v>700</v>
      </c>
      <c r="D1171" s="608" t="s">
        <v>4531</v>
      </c>
      <c r="E1171" s="608" t="s">
        <v>4979</v>
      </c>
      <c r="F1171" s="608" t="s">
        <v>4531</v>
      </c>
    </row>
    <row r="1172" spans="1:6">
      <c r="A1172" s="608" t="s">
        <v>4980</v>
      </c>
      <c r="B1172" s="608" t="s">
        <v>4981</v>
      </c>
      <c r="C1172" s="608" t="s">
        <v>700</v>
      </c>
      <c r="D1172" s="608" t="s">
        <v>4531</v>
      </c>
      <c r="E1172" s="608" t="s">
        <v>4982</v>
      </c>
      <c r="F1172" s="608" t="s">
        <v>4531</v>
      </c>
    </row>
    <row r="1173" spans="1:6">
      <c r="A1173" s="608" t="s">
        <v>4983</v>
      </c>
      <c r="B1173" s="608" t="s">
        <v>4984</v>
      </c>
      <c r="C1173" s="608" t="s">
        <v>700</v>
      </c>
      <c r="D1173" s="608" t="s">
        <v>4531</v>
      </c>
      <c r="E1173" s="608" t="s">
        <v>4985</v>
      </c>
      <c r="F1173" s="608" t="s">
        <v>4531</v>
      </c>
    </row>
    <row r="1174" spans="1:6">
      <c r="A1174" s="608" t="s">
        <v>4986</v>
      </c>
      <c r="B1174" s="608" t="s">
        <v>4987</v>
      </c>
      <c r="C1174" s="608" t="s">
        <v>700</v>
      </c>
      <c r="D1174" s="608" t="s">
        <v>4531</v>
      </c>
      <c r="E1174" s="608" t="s">
        <v>4988</v>
      </c>
      <c r="F1174" s="608" t="s">
        <v>4531</v>
      </c>
    </row>
    <row r="1175" spans="1:6">
      <c r="A1175" s="608" t="s">
        <v>4989</v>
      </c>
      <c r="B1175" s="608" t="s">
        <v>4990</v>
      </c>
      <c r="C1175" s="608" t="s">
        <v>700</v>
      </c>
      <c r="D1175" s="608" t="s">
        <v>4531</v>
      </c>
      <c r="E1175" s="608" t="s">
        <v>4991</v>
      </c>
      <c r="F1175" s="608" t="s">
        <v>4531</v>
      </c>
    </row>
    <row r="1176" spans="1:6">
      <c r="A1176" s="608" t="s">
        <v>4992</v>
      </c>
      <c r="B1176" s="608" t="s">
        <v>4993</v>
      </c>
      <c r="C1176" s="608" t="s">
        <v>700</v>
      </c>
      <c r="D1176" s="608" t="s">
        <v>4531</v>
      </c>
      <c r="E1176" s="608" t="s">
        <v>4994</v>
      </c>
      <c r="F1176" s="608" t="s">
        <v>4531</v>
      </c>
    </row>
    <row r="1177" spans="1:6">
      <c r="A1177" s="608" t="s">
        <v>4995</v>
      </c>
      <c r="B1177" s="608" t="s">
        <v>4996</v>
      </c>
      <c r="C1177" s="608" t="s">
        <v>700</v>
      </c>
      <c r="D1177" s="608" t="s">
        <v>4531</v>
      </c>
      <c r="E1177" s="608" t="s">
        <v>4997</v>
      </c>
      <c r="F1177" s="608" t="s">
        <v>4531</v>
      </c>
    </row>
    <row r="1178" spans="1:6">
      <c r="A1178" s="608" t="s">
        <v>4998</v>
      </c>
      <c r="B1178" s="608" t="s">
        <v>4999</v>
      </c>
      <c r="C1178" s="608" t="s">
        <v>700</v>
      </c>
      <c r="D1178" s="608" t="s">
        <v>4531</v>
      </c>
      <c r="E1178" s="608" t="s">
        <v>5000</v>
      </c>
      <c r="F1178" s="608" t="s">
        <v>4531</v>
      </c>
    </row>
    <row r="1179" spans="1:6">
      <c r="A1179" s="608" t="s">
        <v>5001</v>
      </c>
      <c r="B1179" s="608" t="s">
        <v>5002</v>
      </c>
      <c r="C1179" s="608" t="s">
        <v>700</v>
      </c>
      <c r="D1179" s="608" t="s">
        <v>4531</v>
      </c>
      <c r="E1179" s="608" t="s">
        <v>5003</v>
      </c>
      <c r="F1179" s="608" t="s">
        <v>4531</v>
      </c>
    </row>
    <row r="1180" spans="1:6">
      <c r="A1180" s="608" t="s">
        <v>5004</v>
      </c>
      <c r="B1180" s="608" t="s">
        <v>5005</v>
      </c>
      <c r="C1180" s="608" t="s">
        <v>700</v>
      </c>
      <c r="D1180" s="608" t="s">
        <v>4531</v>
      </c>
      <c r="E1180" s="608" t="s">
        <v>5006</v>
      </c>
      <c r="F1180" s="608" t="s">
        <v>4531</v>
      </c>
    </row>
    <row r="1181" spans="1:6">
      <c r="A1181" s="608" t="s">
        <v>5007</v>
      </c>
      <c r="B1181" s="608" t="s">
        <v>5008</v>
      </c>
      <c r="C1181" s="608" t="s">
        <v>700</v>
      </c>
      <c r="D1181" s="608" t="s">
        <v>4531</v>
      </c>
      <c r="E1181" s="608" t="s">
        <v>5009</v>
      </c>
      <c r="F1181" s="608" t="s">
        <v>4531</v>
      </c>
    </row>
    <row r="1182" spans="1:6">
      <c r="A1182" s="608" t="s">
        <v>5010</v>
      </c>
      <c r="B1182" s="608" t="s">
        <v>5011</v>
      </c>
      <c r="C1182" s="608" t="s">
        <v>700</v>
      </c>
      <c r="D1182" s="608" t="s">
        <v>4531</v>
      </c>
      <c r="E1182" s="608" t="s">
        <v>5012</v>
      </c>
      <c r="F1182" s="608" t="s">
        <v>4531</v>
      </c>
    </row>
    <row r="1183" spans="1:6">
      <c r="A1183" s="608" t="s">
        <v>5013</v>
      </c>
      <c r="B1183" s="608" t="s">
        <v>5014</v>
      </c>
      <c r="C1183" s="608" t="s">
        <v>700</v>
      </c>
      <c r="D1183" s="608" t="s">
        <v>4531</v>
      </c>
      <c r="E1183" s="608" t="s">
        <v>5015</v>
      </c>
      <c r="F1183" s="608" t="s">
        <v>4531</v>
      </c>
    </row>
    <row r="1184" spans="1:6">
      <c r="A1184" s="608" t="s">
        <v>5016</v>
      </c>
      <c r="B1184" s="608" t="s">
        <v>5017</v>
      </c>
      <c r="C1184" s="608" t="s">
        <v>700</v>
      </c>
      <c r="D1184" s="608" t="s">
        <v>4531</v>
      </c>
      <c r="E1184" s="608" t="s">
        <v>5018</v>
      </c>
      <c r="F1184" s="608" t="s">
        <v>4531</v>
      </c>
    </row>
    <row r="1185" spans="1:6">
      <c r="A1185" s="608" t="s">
        <v>5019</v>
      </c>
      <c r="B1185" s="608" t="s">
        <v>5020</v>
      </c>
      <c r="C1185" s="608" t="s">
        <v>700</v>
      </c>
      <c r="D1185" s="608" t="s">
        <v>4531</v>
      </c>
      <c r="E1185" s="608" t="s">
        <v>5021</v>
      </c>
      <c r="F1185" s="608" t="s">
        <v>4531</v>
      </c>
    </row>
    <row r="1186" spans="1:6">
      <c r="A1186" s="608" t="s">
        <v>5022</v>
      </c>
      <c r="B1186" s="608" t="s">
        <v>5023</v>
      </c>
      <c r="C1186" s="608" t="s">
        <v>700</v>
      </c>
      <c r="D1186" s="608" t="s">
        <v>4531</v>
      </c>
      <c r="E1186" s="608" t="s">
        <v>5024</v>
      </c>
      <c r="F1186" s="608" t="s">
        <v>4531</v>
      </c>
    </row>
    <row r="1187" spans="1:6">
      <c r="A1187" s="608" t="s">
        <v>5025</v>
      </c>
      <c r="B1187" s="608" t="s">
        <v>5026</v>
      </c>
      <c r="C1187" s="608" t="s">
        <v>700</v>
      </c>
      <c r="D1187" s="608" t="s">
        <v>4531</v>
      </c>
      <c r="E1187" s="608" t="s">
        <v>5027</v>
      </c>
      <c r="F1187" s="608" t="s">
        <v>4531</v>
      </c>
    </row>
    <row r="1188" spans="1:6">
      <c r="A1188" s="608" t="s">
        <v>5028</v>
      </c>
      <c r="B1188" s="608" t="s">
        <v>5029</v>
      </c>
      <c r="C1188" s="608" t="s">
        <v>700</v>
      </c>
      <c r="D1188" s="608" t="s">
        <v>4531</v>
      </c>
      <c r="E1188" s="608" t="s">
        <v>5030</v>
      </c>
      <c r="F1188" s="608" t="s">
        <v>4531</v>
      </c>
    </row>
    <row r="1189" spans="1:6">
      <c r="A1189" s="608" t="s">
        <v>5031</v>
      </c>
      <c r="B1189" s="608" t="s">
        <v>5032</v>
      </c>
      <c r="C1189" s="608" t="s">
        <v>700</v>
      </c>
      <c r="D1189" s="608" t="s">
        <v>4531</v>
      </c>
      <c r="E1189" s="608" t="s">
        <v>5033</v>
      </c>
      <c r="F1189" s="608" t="s">
        <v>4531</v>
      </c>
    </row>
    <row r="1190" spans="1:6">
      <c r="A1190" s="608" t="s">
        <v>5034</v>
      </c>
      <c r="B1190" s="608" t="s">
        <v>5035</v>
      </c>
      <c r="C1190" s="608" t="s">
        <v>700</v>
      </c>
      <c r="D1190" s="608" t="s">
        <v>4531</v>
      </c>
      <c r="E1190" s="608" t="s">
        <v>5036</v>
      </c>
      <c r="F1190" s="608" t="s">
        <v>4531</v>
      </c>
    </row>
    <row r="1191" spans="1:6">
      <c r="A1191" s="608" t="s">
        <v>5037</v>
      </c>
      <c r="B1191" s="608" t="s">
        <v>5038</v>
      </c>
      <c r="C1191" s="608" t="s">
        <v>700</v>
      </c>
      <c r="D1191" s="608" t="s">
        <v>4531</v>
      </c>
      <c r="E1191" s="608" t="s">
        <v>5039</v>
      </c>
      <c r="F1191" s="608" t="s">
        <v>4531</v>
      </c>
    </row>
    <row r="1192" spans="1:6">
      <c r="A1192" s="608" t="s">
        <v>5040</v>
      </c>
      <c r="B1192" s="608" t="s">
        <v>5041</v>
      </c>
      <c r="C1192" s="608" t="s">
        <v>700</v>
      </c>
      <c r="D1192" s="608" t="s">
        <v>4531</v>
      </c>
      <c r="E1192" s="608" t="s">
        <v>5042</v>
      </c>
      <c r="F1192" s="608" t="s">
        <v>4531</v>
      </c>
    </row>
    <row r="1193" spans="1:6">
      <c r="A1193" s="608" t="s">
        <v>5043</v>
      </c>
      <c r="B1193" s="608" t="s">
        <v>5044</v>
      </c>
      <c r="C1193" s="608" t="s">
        <v>700</v>
      </c>
      <c r="D1193" s="608" t="s">
        <v>4531</v>
      </c>
      <c r="E1193" s="608" t="s">
        <v>5045</v>
      </c>
      <c r="F1193" s="608" t="s">
        <v>4531</v>
      </c>
    </row>
    <row r="1194" spans="1:6">
      <c r="A1194" s="608" t="s">
        <v>5046</v>
      </c>
      <c r="B1194" s="608" t="s">
        <v>5047</v>
      </c>
      <c r="C1194" s="608" t="s">
        <v>700</v>
      </c>
      <c r="D1194" s="608" t="s">
        <v>4531</v>
      </c>
      <c r="E1194" s="608" t="s">
        <v>5048</v>
      </c>
      <c r="F1194" s="608" t="s">
        <v>4531</v>
      </c>
    </row>
    <row r="1195" spans="1:6">
      <c r="A1195" s="608" t="s">
        <v>5049</v>
      </c>
      <c r="B1195" s="608" t="s">
        <v>5050</v>
      </c>
      <c r="C1195" s="608" t="s">
        <v>700</v>
      </c>
      <c r="D1195" s="608" t="s">
        <v>4531</v>
      </c>
      <c r="E1195" s="608" t="s">
        <v>5051</v>
      </c>
      <c r="F1195" s="608" t="s">
        <v>4531</v>
      </c>
    </row>
    <row r="1196" spans="1:6">
      <c r="A1196" s="608" t="s">
        <v>5052</v>
      </c>
      <c r="B1196" s="608" t="s">
        <v>5053</v>
      </c>
      <c r="C1196" s="608" t="s">
        <v>700</v>
      </c>
      <c r="D1196" s="608" t="s">
        <v>4531</v>
      </c>
      <c r="E1196" s="608" t="s">
        <v>5054</v>
      </c>
      <c r="F1196" s="608" t="s">
        <v>4531</v>
      </c>
    </row>
    <row r="1197" spans="1:6">
      <c r="A1197" s="608" t="s">
        <v>5055</v>
      </c>
      <c r="B1197" s="608" t="s">
        <v>5056</v>
      </c>
      <c r="C1197" s="608" t="s">
        <v>700</v>
      </c>
      <c r="D1197" s="608" t="s">
        <v>4531</v>
      </c>
      <c r="E1197" s="608" t="s">
        <v>5057</v>
      </c>
      <c r="F1197" s="608" t="s">
        <v>4531</v>
      </c>
    </row>
    <row r="1198" spans="1:6">
      <c r="A1198" s="608" t="s">
        <v>5058</v>
      </c>
      <c r="B1198" s="608" t="s">
        <v>5059</v>
      </c>
      <c r="C1198" s="608" t="s">
        <v>700</v>
      </c>
      <c r="D1198" s="608" t="s">
        <v>4531</v>
      </c>
      <c r="E1198" s="608" t="s">
        <v>5060</v>
      </c>
      <c r="F1198" s="608" t="s">
        <v>4531</v>
      </c>
    </row>
    <row r="1199" spans="1:6">
      <c r="A1199" s="608" t="s">
        <v>5061</v>
      </c>
      <c r="B1199" s="608" t="s">
        <v>5062</v>
      </c>
      <c r="C1199" s="608" t="s">
        <v>700</v>
      </c>
      <c r="D1199" s="608" t="s">
        <v>4531</v>
      </c>
      <c r="E1199" s="608" t="s">
        <v>5063</v>
      </c>
      <c r="F1199" s="608" t="s">
        <v>4531</v>
      </c>
    </row>
    <row r="1200" spans="1:6">
      <c r="A1200" s="608" t="s">
        <v>5064</v>
      </c>
      <c r="B1200" s="608" t="s">
        <v>5065</v>
      </c>
      <c r="C1200" s="608" t="s">
        <v>700</v>
      </c>
      <c r="D1200" s="608" t="s">
        <v>4531</v>
      </c>
      <c r="E1200" s="608" t="s">
        <v>5066</v>
      </c>
      <c r="F1200" s="608" t="s">
        <v>4531</v>
      </c>
    </row>
    <row r="1201" spans="1:6">
      <c r="A1201" s="608" t="s">
        <v>5067</v>
      </c>
      <c r="B1201" s="608" t="s">
        <v>5068</v>
      </c>
      <c r="C1201" s="608" t="s">
        <v>700</v>
      </c>
      <c r="D1201" s="608" t="s">
        <v>4531</v>
      </c>
      <c r="E1201" s="608" t="s">
        <v>5069</v>
      </c>
      <c r="F1201" s="608" t="s">
        <v>4531</v>
      </c>
    </row>
    <row r="1202" spans="1:6">
      <c r="A1202" s="608" t="s">
        <v>5070</v>
      </c>
      <c r="B1202" s="608" t="s">
        <v>5071</v>
      </c>
      <c r="C1202" s="608" t="s">
        <v>700</v>
      </c>
      <c r="D1202" s="608" t="s">
        <v>4531</v>
      </c>
      <c r="E1202" s="608" t="s">
        <v>5072</v>
      </c>
      <c r="F1202" s="608" t="s">
        <v>4531</v>
      </c>
    </row>
    <row r="1203" spans="1:6">
      <c r="A1203" s="608" t="s">
        <v>5073</v>
      </c>
      <c r="B1203" s="608" t="s">
        <v>5074</v>
      </c>
      <c r="C1203" s="608" t="s">
        <v>700</v>
      </c>
      <c r="D1203" s="608" t="s">
        <v>4531</v>
      </c>
      <c r="E1203" s="608" t="s">
        <v>5075</v>
      </c>
      <c r="F1203" s="608" t="s">
        <v>4531</v>
      </c>
    </row>
    <row r="1204" spans="1:6">
      <c r="A1204" s="608" t="s">
        <v>5076</v>
      </c>
      <c r="B1204" s="608" t="s">
        <v>5077</v>
      </c>
      <c r="C1204" s="608" t="s">
        <v>700</v>
      </c>
      <c r="D1204" s="608" t="s">
        <v>4531</v>
      </c>
      <c r="E1204" s="608" t="s">
        <v>5078</v>
      </c>
      <c r="F1204" s="608" t="s">
        <v>4531</v>
      </c>
    </row>
    <row r="1205" spans="1:6">
      <c r="A1205" s="608" t="s">
        <v>5079</v>
      </c>
      <c r="B1205" s="608" t="s">
        <v>5080</v>
      </c>
      <c r="C1205" s="608" t="s">
        <v>700</v>
      </c>
      <c r="D1205" s="608" t="s">
        <v>4531</v>
      </c>
      <c r="E1205" s="608" t="s">
        <v>5081</v>
      </c>
      <c r="F1205" s="608" t="s">
        <v>4531</v>
      </c>
    </row>
    <row r="1206" spans="1:6">
      <c r="A1206" s="608" t="s">
        <v>5019</v>
      </c>
      <c r="B1206" s="608" t="s">
        <v>5082</v>
      </c>
      <c r="C1206" s="608" t="s">
        <v>700</v>
      </c>
      <c r="D1206" s="608" t="s">
        <v>4531</v>
      </c>
      <c r="E1206" s="608" t="s">
        <v>5083</v>
      </c>
      <c r="F1206" s="608" t="s">
        <v>4531</v>
      </c>
    </row>
    <row r="1207" spans="1:6">
      <c r="A1207" s="608" t="s">
        <v>5084</v>
      </c>
      <c r="B1207" s="608" t="s">
        <v>5085</v>
      </c>
      <c r="C1207" s="608" t="s">
        <v>700</v>
      </c>
      <c r="D1207" s="608" t="s">
        <v>4531</v>
      </c>
      <c r="E1207" s="608" t="s">
        <v>5086</v>
      </c>
      <c r="F1207" s="608" t="s">
        <v>4531</v>
      </c>
    </row>
    <row r="1208" spans="1:6">
      <c r="A1208" s="608" t="s">
        <v>5087</v>
      </c>
      <c r="B1208" s="608" t="s">
        <v>5088</v>
      </c>
      <c r="C1208" s="608" t="s">
        <v>700</v>
      </c>
      <c r="D1208" s="608" t="s">
        <v>4531</v>
      </c>
      <c r="E1208" s="608" t="s">
        <v>5089</v>
      </c>
      <c r="F1208" s="608" t="s">
        <v>4531</v>
      </c>
    </row>
    <row r="1209" spans="1:6">
      <c r="A1209" s="608" t="s">
        <v>5090</v>
      </c>
      <c r="B1209" s="608" t="s">
        <v>5091</v>
      </c>
      <c r="C1209" s="608" t="s">
        <v>700</v>
      </c>
      <c r="D1209" s="608" t="s">
        <v>4531</v>
      </c>
      <c r="E1209" s="608" t="s">
        <v>5092</v>
      </c>
      <c r="F1209" s="608" t="s">
        <v>4531</v>
      </c>
    </row>
    <row r="1210" spans="1:6">
      <c r="A1210" s="608" t="s">
        <v>5093</v>
      </c>
      <c r="B1210" s="608" t="s">
        <v>5094</v>
      </c>
      <c r="C1210" s="608" t="s">
        <v>700</v>
      </c>
      <c r="D1210" s="608" t="s">
        <v>4531</v>
      </c>
      <c r="E1210" s="608" t="s">
        <v>5095</v>
      </c>
      <c r="F1210" s="608" t="s">
        <v>4531</v>
      </c>
    </row>
    <row r="1211" spans="1:6">
      <c r="A1211" s="608" t="s">
        <v>5096</v>
      </c>
      <c r="B1211" s="608" t="s">
        <v>5097</v>
      </c>
      <c r="C1211" s="608" t="s">
        <v>700</v>
      </c>
      <c r="D1211" s="608" t="s">
        <v>4531</v>
      </c>
      <c r="E1211" s="608" t="s">
        <v>5098</v>
      </c>
      <c r="F1211" s="608" t="s">
        <v>4531</v>
      </c>
    </row>
    <row r="1212" spans="1:6">
      <c r="A1212" s="608" t="s">
        <v>5099</v>
      </c>
      <c r="B1212" s="608" t="s">
        <v>5100</v>
      </c>
      <c r="C1212" s="608" t="s">
        <v>700</v>
      </c>
      <c r="D1212" s="608" t="s">
        <v>4531</v>
      </c>
      <c r="E1212" s="608" t="s">
        <v>5101</v>
      </c>
      <c r="F1212" s="608" t="s">
        <v>4531</v>
      </c>
    </row>
    <row r="1213" spans="1:6">
      <c r="A1213" s="608" t="s">
        <v>5102</v>
      </c>
      <c r="B1213" s="608" t="s">
        <v>5103</v>
      </c>
      <c r="C1213" s="608" t="s">
        <v>700</v>
      </c>
      <c r="D1213" s="608" t="s">
        <v>4531</v>
      </c>
      <c r="E1213" s="608" t="s">
        <v>5104</v>
      </c>
      <c r="F1213" s="608" t="s">
        <v>4531</v>
      </c>
    </row>
    <row r="1214" spans="1:6">
      <c r="A1214" s="608" t="s">
        <v>5105</v>
      </c>
      <c r="B1214" s="608" t="s">
        <v>5106</v>
      </c>
      <c r="C1214" s="608" t="s">
        <v>700</v>
      </c>
      <c r="D1214" s="608" t="s">
        <v>4531</v>
      </c>
      <c r="E1214" s="608" t="s">
        <v>5107</v>
      </c>
      <c r="F1214" s="608" t="s">
        <v>4531</v>
      </c>
    </row>
    <row r="1215" spans="1:6">
      <c r="A1215" s="608" t="s">
        <v>5108</v>
      </c>
      <c r="B1215" s="608" t="s">
        <v>5109</v>
      </c>
      <c r="C1215" s="608" t="s">
        <v>700</v>
      </c>
      <c r="D1215" s="608" t="s">
        <v>4531</v>
      </c>
      <c r="E1215" s="608" t="s">
        <v>5110</v>
      </c>
      <c r="F1215" s="608" t="s">
        <v>4531</v>
      </c>
    </row>
    <row r="1216" spans="1:6">
      <c r="A1216" s="608" t="s">
        <v>5111</v>
      </c>
      <c r="B1216" s="608" t="s">
        <v>5112</v>
      </c>
      <c r="C1216" s="608" t="s">
        <v>700</v>
      </c>
      <c r="D1216" s="608" t="s">
        <v>4531</v>
      </c>
      <c r="E1216" s="608" t="s">
        <v>5113</v>
      </c>
      <c r="F1216" s="608" t="s">
        <v>4531</v>
      </c>
    </row>
    <row r="1217" spans="1:6">
      <c r="A1217" s="608" t="s">
        <v>5114</v>
      </c>
      <c r="B1217" s="608" t="s">
        <v>5115</v>
      </c>
      <c r="C1217" s="608" t="s">
        <v>700</v>
      </c>
      <c r="D1217" s="608" t="s">
        <v>4531</v>
      </c>
      <c r="E1217" s="608" t="s">
        <v>5116</v>
      </c>
      <c r="F1217" s="608" t="s">
        <v>4531</v>
      </c>
    </row>
    <row r="1218" spans="1:6">
      <c r="A1218" s="608" t="s">
        <v>5117</v>
      </c>
      <c r="B1218" s="608" t="s">
        <v>5118</v>
      </c>
      <c r="C1218" s="608" t="s">
        <v>700</v>
      </c>
      <c r="D1218" s="608" t="s">
        <v>4531</v>
      </c>
      <c r="E1218" s="608" t="s">
        <v>5119</v>
      </c>
      <c r="F1218" s="608" t="s">
        <v>4531</v>
      </c>
    </row>
    <row r="1219" spans="1:6">
      <c r="A1219" s="608" t="s">
        <v>5120</v>
      </c>
      <c r="B1219" s="608" t="s">
        <v>5121</v>
      </c>
      <c r="C1219" s="608" t="s">
        <v>700</v>
      </c>
      <c r="D1219" s="608" t="s">
        <v>4531</v>
      </c>
      <c r="E1219" s="608" t="s">
        <v>5122</v>
      </c>
      <c r="F1219" s="608" t="s">
        <v>4531</v>
      </c>
    </row>
    <row r="1220" spans="1:6">
      <c r="A1220" s="608" t="s">
        <v>5123</v>
      </c>
      <c r="B1220" s="608" t="s">
        <v>5124</v>
      </c>
      <c r="C1220" s="608" t="s">
        <v>700</v>
      </c>
      <c r="D1220" s="608" t="s">
        <v>4531</v>
      </c>
      <c r="E1220" s="608" t="s">
        <v>5125</v>
      </c>
      <c r="F1220" s="608" t="s">
        <v>4531</v>
      </c>
    </row>
    <row r="1221" spans="1:6">
      <c r="A1221" s="608" t="s">
        <v>5046</v>
      </c>
      <c r="B1221" s="608" t="s">
        <v>5126</v>
      </c>
      <c r="C1221" s="608" t="s">
        <v>700</v>
      </c>
      <c r="D1221" s="608" t="s">
        <v>4531</v>
      </c>
      <c r="E1221" s="608" t="s">
        <v>5127</v>
      </c>
      <c r="F1221" s="608" t="s">
        <v>4531</v>
      </c>
    </row>
    <row r="1222" spans="1:6">
      <c r="A1222" s="608" t="s">
        <v>5128</v>
      </c>
      <c r="B1222" s="608" t="s">
        <v>5129</v>
      </c>
      <c r="C1222" s="608" t="s">
        <v>700</v>
      </c>
      <c r="D1222" s="608" t="s">
        <v>4531</v>
      </c>
      <c r="E1222" s="608" t="s">
        <v>5130</v>
      </c>
      <c r="F1222" s="608" t="s">
        <v>4531</v>
      </c>
    </row>
    <row r="1223" spans="1:6">
      <c r="A1223" s="608" t="s">
        <v>5131</v>
      </c>
      <c r="B1223" s="608" t="s">
        <v>5132</v>
      </c>
      <c r="C1223" s="608" t="s">
        <v>700</v>
      </c>
      <c r="D1223" s="608" t="s">
        <v>4531</v>
      </c>
      <c r="E1223" s="608" t="s">
        <v>5133</v>
      </c>
      <c r="F1223" s="608" t="s">
        <v>4531</v>
      </c>
    </row>
    <row r="1224" spans="1:6">
      <c r="A1224" s="608" t="s">
        <v>5134</v>
      </c>
      <c r="B1224" s="608" t="s">
        <v>5135</v>
      </c>
      <c r="C1224" s="608" t="s">
        <v>700</v>
      </c>
      <c r="D1224" s="608" t="s">
        <v>4531</v>
      </c>
      <c r="E1224" s="608" t="s">
        <v>5136</v>
      </c>
      <c r="F1224" s="608" t="s">
        <v>4531</v>
      </c>
    </row>
    <row r="1225" spans="1:6">
      <c r="A1225" s="608" t="s">
        <v>5137</v>
      </c>
      <c r="B1225" s="608" t="s">
        <v>5138</v>
      </c>
      <c r="C1225" s="608" t="s">
        <v>700</v>
      </c>
      <c r="D1225" s="608" t="s">
        <v>4531</v>
      </c>
      <c r="E1225" s="608" t="s">
        <v>5139</v>
      </c>
      <c r="F1225" s="608" t="s">
        <v>4531</v>
      </c>
    </row>
    <row r="1226" spans="1:6">
      <c r="A1226" s="608" t="s">
        <v>5140</v>
      </c>
      <c r="B1226" s="608" t="s">
        <v>5141</v>
      </c>
      <c r="C1226" s="608" t="s">
        <v>700</v>
      </c>
      <c r="D1226" s="608" t="s">
        <v>4531</v>
      </c>
      <c r="E1226" s="608" t="s">
        <v>5142</v>
      </c>
      <c r="F1226" s="608" t="s">
        <v>4531</v>
      </c>
    </row>
    <row r="1227" spans="1:6">
      <c r="A1227" s="608" t="s">
        <v>5143</v>
      </c>
      <c r="B1227" s="608" t="s">
        <v>5144</v>
      </c>
      <c r="C1227" s="608" t="s">
        <v>700</v>
      </c>
      <c r="D1227" s="608" t="s">
        <v>4531</v>
      </c>
      <c r="E1227" s="608" t="s">
        <v>5145</v>
      </c>
      <c r="F1227" s="608" t="s">
        <v>4531</v>
      </c>
    </row>
    <row r="1228" spans="1:6">
      <c r="A1228" s="608" t="s">
        <v>5146</v>
      </c>
      <c r="B1228" s="608" t="s">
        <v>5147</v>
      </c>
      <c r="C1228" s="608" t="s">
        <v>700</v>
      </c>
      <c r="D1228" s="608" t="s">
        <v>4531</v>
      </c>
      <c r="E1228" s="608" t="s">
        <v>5148</v>
      </c>
      <c r="F1228" s="608" t="s">
        <v>4531</v>
      </c>
    </row>
    <row r="1229" spans="1:6">
      <c r="A1229" s="608" t="s">
        <v>5149</v>
      </c>
      <c r="B1229" s="608" t="s">
        <v>5150</v>
      </c>
      <c r="C1229" s="608" t="s">
        <v>700</v>
      </c>
      <c r="D1229" s="608" t="s">
        <v>4531</v>
      </c>
      <c r="E1229" s="608" t="s">
        <v>5151</v>
      </c>
      <c r="F1229" s="608" t="s">
        <v>4531</v>
      </c>
    </row>
    <row r="1230" spans="1:6">
      <c r="A1230" s="608" t="s">
        <v>5152</v>
      </c>
      <c r="B1230" s="608" t="s">
        <v>5153</v>
      </c>
      <c r="C1230" s="608" t="s">
        <v>700</v>
      </c>
      <c r="D1230" s="608" t="s">
        <v>4531</v>
      </c>
      <c r="E1230" s="608" t="s">
        <v>5154</v>
      </c>
      <c r="F1230" s="608" t="s">
        <v>4531</v>
      </c>
    </row>
    <row r="1231" spans="1:6">
      <c r="A1231" s="608" t="s">
        <v>4890</v>
      </c>
      <c r="B1231" s="608" t="s">
        <v>5155</v>
      </c>
      <c r="C1231" s="608" t="s">
        <v>700</v>
      </c>
      <c r="D1231" s="608" t="s">
        <v>4531</v>
      </c>
      <c r="E1231" s="608" t="s">
        <v>5156</v>
      </c>
      <c r="F1231" s="608" t="s">
        <v>4531</v>
      </c>
    </row>
    <row r="1232" spans="1:6">
      <c r="A1232" s="608" t="s">
        <v>5157</v>
      </c>
      <c r="B1232" s="608" t="s">
        <v>5158</v>
      </c>
      <c r="C1232" s="608" t="s">
        <v>700</v>
      </c>
      <c r="D1232" s="608" t="s">
        <v>4531</v>
      </c>
      <c r="E1232" s="608" t="s">
        <v>5159</v>
      </c>
      <c r="F1232" s="608" t="s">
        <v>4531</v>
      </c>
    </row>
    <row r="1233" spans="1:6">
      <c r="A1233" s="608" t="s">
        <v>5160</v>
      </c>
      <c r="B1233" s="608" t="s">
        <v>5161</v>
      </c>
      <c r="C1233" s="608" t="s">
        <v>700</v>
      </c>
      <c r="D1233" s="608" t="s">
        <v>4531</v>
      </c>
      <c r="E1233" s="608" t="s">
        <v>5162</v>
      </c>
      <c r="F1233" s="608" t="s">
        <v>4531</v>
      </c>
    </row>
    <row r="1234" spans="1:6">
      <c r="A1234" s="608" t="s">
        <v>5163</v>
      </c>
      <c r="B1234" s="608" t="s">
        <v>5164</v>
      </c>
      <c r="C1234" s="608" t="s">
        <v>700</v>
      </c>
      <c r="D1234" s="608" t="s">
        <v>4531</v>
      </c>
      <c r="E1234" s="608" t="s">
        <v>5165</v>
      </c>
      <c r="F1234" s="608" t="s">
        <v>4531</v>
      </c>
    </row>
    <row r="1235" spans="1:6">
      <c r="A1235" s="608" t="s">
        <v>5166</v>
      </c>
      <c r="B1235" s="608" t="s">
        <v>5167</v>
      </c>
      <c r="C1235" s="608" t="s">
        <v>700</v>
      </c>
      <c r="D1235" s="608" t="s">
        <v>4531</v>
      </c>
      <c r="E1235" s="608" t="s">
        <v>5168</v>
      </c>
      <c r="F1235" s="608" t="s">
        <v>4531</v>
      </c>
    </row>
    <row r="1236" spans="1:6">
      <c r="A1236" s="608" t="s">
        <v>5169</v>
      </c>
      <c r="B1236" s="608" t="s">
        <v>5170</v>
      </c>
      <c r="C1236" s="608" t="s">
        <v>700</v>
      </c>
      <c r="D1236" s="608" t="s">
        <v>4531</v>
      </c>
      <c r="E1236" s="608" t="s">
        <v>5171</v>
      </c>
      <c r="F1236" s="608" t="s">
        <v>4531</v>
      </c>
    </row>
    <row r="1237" spans="1:6">
      <c r="A1237" s="608" t="s">
        <v>5172</v>
      </c>
      <c r="B1237" s="608" t="s">
        <v>5173</v>
      </c>
      <c r="C1237" s="608" t="s">
        <v>700</v>
      </c>
      <c r="D1237" s="608" t="s">
        <v>4531</v>
      </c>
      <c r="E1237" s="608" t="s">
        <v>1302</v>
      </c>
      <c r="F1237" s="608" t="s">
        <v>4531</v>
      </c>
    </row>
    <row r="1238" spans="1:6">
      <c r="A1238" s="608" t="s">
        <v>5174</v>
      </c>
      <c r="B1238" s="608" t="s">
        <v>5175</v>
      </c>
      <c r="C1238" s="608" t="s">
        <v>700</v>
      </c>
      <c r="D1238" s="608" t="s">
        <v>4531</v>
      </c>
      <c r="E1238" s="608" t="s">
        <v>5176</v>
      </c>
      <c r="F1238" s="608" t="s">
        <v>4531</v>
      </c>
    </row>
    <row r="1239" spans="1:6">
      <c r="A1239" s="608" t="s">
        <v>5177</v>
      </c>
      <c r="B1239" s="608" t="s">
        <v>5178</v>
      </c>
      <c r="C1239" s="608" t="s">
        <v>700</v>
      </c>
      <c r="D1239" s="608" t="s">
        <v>4531</v>
      </c>
      <c r="E1239" s="608" t="s">
        <v>5179</v>
      </c>
      <c r="F1239" s="608" t="s">
        <v>4531</v>
      </c>
    </row>
    <row r="1240" spans="1:6">
      <c r="A1240" s="608" t="s">
        <v>5180</v>
      </c>
      <c r="B1240" s="608" t="s">
        <v>5181</v>
      </c>
      <c r="C1240" s="608" t="s">
        <v>700</v>
      </c>
      <c r="D1240" s="608" t="s">
        <v>4531</v>
      </c>
      <c r="E1240" s="608" t="s">
        <v>5182</v>
      </c>
      <c r="F1240" s="608" t="s">
        <v>4531</v>
      </c>
    </row>
    <row r="1241" spans="1:6">
      <c r="A1241" s="608" t="s">
        <v>5183</v>
      </c>
      <c r="B1241" s="608" t="s">
        <v>5184</v>
      </c>
      <c r="C1241" s="608" t="s">
        <v>700</v>
      </c>
      <c r="D1241" s="608" t="s">
        <v>4531</v>
      </c>
      <c r="E1241" s="608" t="s">
        <v>5185</v>
      </c>
      <c r="F1241" s="608" t="s">
        <v>4531</v>
      </c>
    </row>
    <row r="1242" spans="1:6">
      <c r="A1242" s="608" t="s">
        <v>5186</v>
      </c>
      <c r="B1242" s="608" t="s">
        <v>5187</v>
      </c>
      <c r="C1242" s="608" t="s">
        <v>700</v>
      </c>
      <c r="D1242" s="608" t="s">
        <v>5188</v>
      </c>
      <c r="E1242" s="608" t="s">
        <v>2211</v>
      </c>
      <c r="F1242" s="608" t="s">
        <v>5188</v>
      </c>
    </row>
    <row r="1243" spans="1:6">
      <c r="A1243" s="608" t="s">
        <v>5189</v>
      </c>
      <c r="B1243" s="608" t="s">
        <v>5190</v>
      </c>
      <c r="C1243" s="608" t="s">
        <v>700</v>
      </c>
      <c r="D1243" s="608" t="s">
        <v>5188</v>
      </c>
      <c r="E1243" s="608" t="s">
        <v>5191</v>
      </c>
      <c r="F1243" s="608" t="s">
        <v>5188</v>
      </c>
    </row>
    <row r="1244" spans="1:6">
      <c r="A1244" s="608" t="s">
        <v>5192</v>
      </c>
      <c r="B1244" s="608" t="s">
        <v>5193</v>
      </c>
      <c r="C1244" s="608" t="s">
        <v>700</v>
      </c>
      <c r="D1244" s="608" t="s">
        <v>5188</v>
      </c>
      <c r="E1244" s="608" t="s">
        <v>5194</v>
      </c>
      <c r="F1244" s="608" t="s">
        <v>5188</v>
      </c>
    </row>
    <row r="1245" spans="1:6">
      <c r="A1245" s="608" t="s">
        <v>5195</v>
      </c>
      <c r="B1245" s="608" t="s">
        <v>5196</v>
      </c>
      <c r="C1245" s="608" t="s">
        <v>700</v>
      </c>
      <c r="D1245" s="608" t="s">
        <v>5188</v>
      </c>
      <c r="E1245" s="608" t="s">
        <v>5197</v>
      </c>
      <c r="F1245" s="608" t="s">
        <v>5188</v>
      </c>
    </row>
    <row r="1246" spans="1:6">
      <c r="A1246" s="608" t="s">
        <v>5198</v>
      </c>
      <c r="B1246" s="608" t="s">
        <v>5199</v>
      </c>
      <c r="C1246" s="608" t="s">
        <v>700</v>
      </c>
      <c r="D1246" s="608" t="s">
        <v>5188</v>
      </c>
      <c r="E1246" s="608" t="s">
        <v>5200</v>
      </c>
      <c r="F1246" s="608" t="s">
        <v>5188</v>
      </c>
    </row>
    <row r="1247" spans="1:6">
      <c r="A1247" s="608" t="s">
        <v>5201</v>
      </c>
      <c r="B1247" s="608" t="s">
        <v>5202</v>
      </c>
      <c r="C1247" s="608" t="s">
        <v>700</v>
      </c>
      <c r="D1247" s="608" t="s">
        <v>5188</v>
      </c>
      <c r="E1247" s="608" t="s">
        <v>5203</v>
      </c>
      <c r="F1247" s="608" t="s">
        <v>5188</v>
      </c>
    </row>
    <row r="1248" spans="1:6">
      <c r="A1248" s="608" t="s">
        <v>5204</v>
      </c>
      <c r="B1248" s="608" t="s">
        <v>5205</v>
      </c>
      <c r="C1248" s="608" t="s">
        <v>700</v>
      </c>
      <c r="D1248" s="608" t="s">
        <v>5188</v>
      </c>
      <c r="E1248" s="608" t="s">
        <v>5206</v>
      </c>
      <c r="F1248" s="608" t="s">
        <v>5188</v>
      </c>
    </row>
    <row r="1249" spans="1:6">
      <c r="A1249" s="608" t="s">
        <v>5207</v>
      </c>
      <c r="B1249" s="608" t="s">
        <v>5208</v>
      </c>
      <c r="C1249" s="608" t="s">
        <v>700</v>
      </c>
      <c r="D1249" s="608" t="s">
        <v>5188</v>
      </c>
      <c r="E1249" s="608" t="s">
        <v>5209</v>
      </c>
      <c r="F1249" s="608" t="s">
        <v>5188</v>
      </c>
    </row>
    <row r="1250" spans="1:6">
      <c r="A1250" s="608" t="s">
        <v>5210</v>
      </c>
      <c r="B1250" s="608" t="s">
        <v>5211</v>
      </c>
      <c r="C1250" s="608" t="s">
        <v>700</v>
      </c>
      <c r="D1250" s="608" t="s">
        <v>5188</v>
      </c>
      <c r="E1250" s="608" t="s">
        <v>5212</v>
      </c>
      <c r="F1250" s="608" t="s">
        <v>5188</v>
      </c>
    </row>
    <row r="1251" spans="1:6">
      <c r="A1251" s="608" t="s">
        <v>5213</v>
      </c>
      <c r="B1251" s="608" t="s">
        <v>5214</v>
      </c>
      <c r="C1251" s="608" t="s">
        <v>700</v>
      </c>
      <c r="D1251" s="608" t="s">
        <v>5188</v>
      </c>
      <c r="E1251" s="608" t="s">
        <v>5215</v>
      </c>
      <c r="F1251" s="608" t="s">
        <v>5188</v>
      </c>
    </row>
    <row r="1252" spans="1:6">
      <c r="A1252" s="608" t="s">
        <v>5216</v>
      </c>
      <c r="B1252" s="608" t="s">
        <v>5217</v>
      </c>
      <c r="C1252" s="608" t="s">
        <v>700</v>
      </c>
      <c r="D1252" s="608" t="s">
        <v>5188</v>
      </c>
      <c r="E1252" s="608" t="s">
        <v>5218</v>
      </c>
      <c r="F1252" s="608" t="s">
        <v>5188</v>
      </c>
    </row>
    <row r="1253" spans="1:6">
      <c r="A1253" s="608" t="s">
        <v>5219</v>
      </c>
      <c r="B1253" s="608" t="s">
        <v>5220</v>
      </c>
      <c r="C1253" s="608" t="s">
        <v>700</v>
      </c>
      <c r="D1253" s="608" t="s">
        <v>5188</v>
      </c>
      <c r="E1253" s="608" t="s">
        <v>5221</v>
      </c>
      <c r="F1253" s="608" t="s">
        <v>5188</v>
      </c>
    </row>
    <row r="1254" spans="1:6">
      <c r="A1254" s="608" t="s">
        <v>5222</v>
      </c>
      <c r="B1254" s="608" t="s">
        <v>5223</v>
      </c>
      <c r="C1254" s="608" t="s">
        <v>700</v>
      </c>
      <c r="D1254" s="608" t="s">
        <v>5188</v>
      </c>
      <c r="E1254" s="608" t="s">
        <v>5224</v>
      </c>
      <c r="F1254" s="608" t="s">
        <v>5188</v>
      </c>
    </row>
    <row r="1255" spans="1:6">
      <c r="A1255" s="608" t="s">
        <v>5225</v>
      </c>
      <c r="B1255" s="608" t="s">
        <v>5226</v>
      </c>
      <c r="C1255" s="608" t="s">
        <v>700</v>
      </c>
      <c r="D1255" s="608" t="s">
        <v>5188</v>
      </c>
      <c r="E1255" s="608" t="s">
        <v>5227</v>
      </c>
      <c r="F1255" s="608" t="s">
        <v>5188</v>
      </c>
    </row>
    <row r="1256" spans="1:6">
      <c r="A1256" s="608" t="s">
        <v>5228</v>
      </c>
      <c r="B1256" s="608" t="s">
        <v>5229</v>
      </c>
      <c r="C1256" s="608" t="s">
        <v>700</v>
      </c>
      <c r="D1256" s="608" t="s">
        <v>5188</v>
      </c>
      <c r="E1256" s="608" t="s">
        <v>5230</v>
      </c>
      <c r="F1256" s="608" t="s">
        <v>5188</v>
      </c>
    </row>
    <row r="1257" spans="1:6">
      <c r="A1257" s="608" t="s">
        <v>5231</v>
      </c>
      <c r="B1257" s="608" t="s">
        <v>5232</v>
      </c>
      <c r="C1257" s="608" t="s">
        <v>700</v>
      </c>
      <c r="D1257" s="608" t="s">
        <v>5188</v>
      </c>
      <c r="E1257" s="608" t="s">
        <v>2905</v>
      </c>
      <c r="F1257" s="608" t="s">
        <v>5188</v>
      </c>
    </row>
    <row r="1258" spans="1:6">
      <c r="A1258" s="608" t="s">
        <v>5233</v>
      </c>
      <c r="B1258" s="608" t="s">
        <v>5234</v>
      </c>
      <c r="C1258" s="608" t="s">
        <v>700</v>
      </c>
      <c r="D1258" s="608" t="s">
        <v>5188</v>
      </c>
      <c r="E1258" s="608" t="s">
        <v>5235</v>
      </c>
      <c r="F1258" s="608" t="s">
        <v>5188</v>
      </c>
    </row>
    <row r="1259" spans="1:6">
      <c r="A1259" s="608" t="s">
        <v>5236</v>
      </c>
      <c r="B1259" s="608" t="s">
        <v>5237</v>
      </c>
      <c r="C1259" s="608" t="s">
        <v>700</v>
      </c>
      <c r="D1259" s="608" t="s">
        <v>5188</v>
      </c>
      <c r="E1259" s="608" t="s">
        <v>5238</v>
      </c>
      <c r="F1259" s="608" t="s">
        <v>5188</v>
      </c>
    </row>
    <row r="1260" spans="1:6">
      <c r="A1260" s="608" t="s">
        <v>5239</v>
      </c>
      <c r="B1260" s="608" t="s">
        <v>5240</v>
      </c>
      <c r="C1260" s="608" t="s">
        <v>700</v>
      </c>
      <c r="D1260" s="608" t="s">
        <v>5188</v>
      </c>
      <c r="E1260" s="608" t="s">
        <v>5241</v>
      </c>
      <c r="F1260" s="608" t="s">
        <v>5188</v>
      </c>
    </row>
    <row r="1261" spans="1:6">
      <c r="A1261" s="608" t="s">
        <v>5242</v>
      </c>
      <c r="B1261" s="608" t="s">
        <v>5243</v>
      </c>
      <c r="C1261" s="608" t="s">
        <v>700</v>
      </c>
      <c r="D1261" s="608" t="s">
        <v>5188</v>
      </c>
      <c r="E1261" s="608" t="s">
        <v>5244</v>
      </c>
      <c r="F1261" s="608" t="s">
        <v>5188</v>
      </c>
    </row>
    <row r="1262" spans="1:6">
      <c r="A1262" s="608" t="s">
        <v>5245</v>
      </c>
      <c r="B1262" s="608" t="s">
        <v>5246</v>
      </c>
      <c r="C1262" s="608" t="s">
        <v>700</v>
      </c>
      <c r="D1262" s="608" t="s">
        <v>5188</v>
      </c>
      <c r="E1262" s="608" t="s">
        <v>5247</v>
      </c>
      <c r="F1262" s="608" t="s">
        <v>5188</v>
      </c>
    </row>
    <row r="1263" spans="1:6">
      <c r="A1263" s="608" t="s">
        <v>5248</v>
      </c>
      <c r="B1263" s="608" t="s">
        <v>5249</v>
      </c>
      <c r="C1263" s="608" t="s">
        <v>700</v>
      </c>
      <c r="D1263" s="608" t="s">
        <v>5188</v>
      </c>
      <c r="E1263" s="608" t="s">
        <v>5250</v>
      </c>
      <c r="F1263" s="608" t="s">
        <v>5188</v>
      </c>
    </row>
    <row r="1264" spans="1:6">
      <c r="A1264" s="608" t="s">
        <v>5251</v>
      </c>
      <c r="B1264" s="608" t="s">
        <v>5252</v>
      </c>
      <c r="C1264" s="608" t="s">
        <v>700</v>
      </c>
      <c r="D1264" s="608" t="s">
        <v>5188</v>
      </c>
      <c r="E1264" s="608" t="s">
        <v>5253</v>
      </c>
      <c r="F1264" s="608" t="s">
        <v>5188</v>
      </c>
    </row>
    <row r="1265" spans="1:6">
      <c r="A1265" s="608" t="s">
        <v>5254</v>
      </c>
      <c r="B1265" s="608" t="s">
        <v>5255</v>
      </c>
      <c r="C1265" s="608" t="s">
        <v>700</v>
      </c>
      <c r="D1265" s="608" t="s">
        <v>5188</v>
      </c>
      <c r="E1265" s="608" t="s">
        <v>5256</v>
      </c>
      <c r="F1265" s="608" t="s">
        <v>5188</v>
      </c>
    </row>
    <row r="1266" spans="1:6">
      <c r="A1266" s="608" t="s">
        <v>5257</v>
      </c>
      <c r="B1266" s="608" t="s">
        <v>5258</v>
      </c>
      <c r="C1266" s="608" t="s">
        <v>700</v>
      </c>
      <c r="D1266" s="608" t="s">
        <v>5188</v>
      </c>
      <c r="E1266" s="608" t="s">
        <v>5259</v>
      </c>
      <c r="F1266" s="608" t="s">
        <v>5188</v>
      </c>
    </row>
    <row r="1267" spans="1:6">
      <c r="A1267" s="608" t="s">
        <v>5260</v>
      </c>
      <c r="B1267" s="608" t="s">
        <v>5261</v>
      </c>
      <c r="C1267" s="608" t="s">
        <v>700</v>
      </c>
      <c r="D1267" s="608" t="s">
        <v>5188</v>
      </c>
      <c r="E1267" s="608" t="s">
        <v>5262</v>
      </c>
      <c r="F1267" s="608" t="s">
        <v>5188</v>
      </c>
    </row>
    <row r="1268" spans="1:6">
      <c r="A1268" s="608" t="s">
        <v>5263</v>
      </c>
      <c r="B1268" s="608" t="s">
        <v>5264</v>
      </c>
      <c r="C1268" s="608" t="s">
        <v>700</v>
      </c>
      <c r="D1268" s="608" t="s">
        <v>5188</v>
      </c>
      <c r="E1268" s="608" t="s">
        <v>5265</v>
      </c>
      <c r="F1268" s="608" t="s">
        <v>5188</v>
      </c>
    </row>
    <row r="1269" spans="1:6">
      <c r="A1269" s="608" t="s">
        <v>5266</v>
      </c>
      <c r="B1269" s="608" t="s">
        <v>5267</v>
      </c>
      <c r="C1269" s="608" t="s">
        <v>700</v>
      </c>
      <c r="D1269" s="608" t="s">
        <v>5188</v>
      </c>
      <c r="E1269" s="608" t="s">
        <v>5268</v>
      </c>
      <c r="F1269" s="608" t="s">
        <v>5188</v>
      </c>
    </row>
    <row r="1270" spans="1:6">
      <c r="A1270" s="608" t="s">
        <v>5269</v>
      </c>
      <c r="B1270" s="608" t="s">
        <v>5270</v>
      </c>
      <c r="C1270" s="608" t="s">
        <v>700</v>
      </c>
      <c r="D1270" s="608" t="s">
        <v>5188</v>
      </c>
      <c r="E1270" s="608" t="s">
        <v>5271</v>
      </c>
      <c r="F1270" s="608" t="s">
        <v>5188</v>
      </c>
    </row>
    <row r="1271" spans="1:6">
      <c r="A1271" s="608" t="s">
        <v>5272</v>
      </c>
      <c r="B1271" s="608" t="s">
        <v>5273</v>
      </c>
      <c r="C1271" s="608" t="s">
        <v>700</v>
      </c>
      <c r="D1271" s="608" t="s">
        <v>5188</v>
      </c>
      <c r="E1271" s="608" t="s">
        <v>5274</v>
      </c>
      <c r="F1271" s="608" t="s">
        <v>5188</v>
      </c>
    </row>
    <row r="1272" spans="1:6">
      <c r="A1272" s="608" t="s">
        <v>5275</v>
      </c>
      <c r="B1272" s="608" t="s">
        <v>5276</v>
      </c>
      <c r="C1272" s="608" t="s">
        <v>700</v>
      </c>
      <c r="D1272" s="608" t="s">
        <v>5188</v>
      </c>
      <c r="E1272" s="608" t="s">
        <v>5277</v>
      </c>
      <c r="F1272" s="608" t="s">
        <v>5188</v>
      </c>
    </row>
    <row r="1273" spans="1:6">
      <c r="A1273" s="608" t="s">
        <v>5278</v>
      </c>
      <c r="B1273" s="608" t="s">
        <v>5279</v>
      </c>
      <c r="C1273" s="608" t="s">
        <v>700</v>
      </c>
      <c r="D1273" s="608" t="s">
        <v>5188</v>
      </c>
      <c r="E1273" s="608" t="s">
        <v>5280</v>
      </c>
      <c r="F1273" s="608" t="s">
        <v>5188</v>
      </c>
    </row>
    <row r="1274" spans="1:6">
      <c r="A1274" s="608" t="s">
        <v>5281</v>
      </c>
      <c r="B1274" s="608" t="s">
        <v>5282</v>
      </c>
      <c r="C1274" s="608" t="s">
        <v>700</v>
      </c>
      <c r="D1274" s="608" t="s">
        <v>5188</v>
      </c>
      <c r="E1274" s="608" t="s">
        <v>5283</v>
      </c>
      <c r="F1274" s="608" t="s">
        <v>5188</v>
      </c>
    </row>
    <row r="1275" spans="1:6">
      <c r="A1275" s="608" t="s">
        <v>5284</v>
      </c>
      <c r="B1275" s="608" t="s">
        <v>5285</v>
      </c>
      <c r="C1275" s="608" t="s">
        <v>700</v>
      </c>
      <c r="D1275" s="608" t="s">
        <v>5188</v>
      </c>
      <c r="E1275" s="608" t="s">
        <v>5286</v>
      </c>
      <c r="F1275" s="608" t="s">
        <v>5188</v>
      </c>
    </row>
    <row r="1276" spans="1:6">
      <c r="A1276" s="608" t="s">
        <v>5287</v>
      </c>
      <c r="B1276" s="608" t="s">
        <v>5288</v>
      </c>
      <c r="C1276" s="608" t="s">
        <v>700</v>
      </c>
      <c r="D1276" s="608" t="s">
        <v>5188</v>
      </c>
      <c r="E1276" s="608" t="s">
        <v>5289</v>
      </c>
      <c r="F1276" s="608" t="s">
        <v>5188</v>
      </c>
    </row>
    <row r="1277" spans="1:6">
      <c r="A1277" s="608" t="s">
        <v>5284</v>
      </c>
      <c r="B1277" s="608" t="s">
        <v>5290</v>
      </c>
      <c r="C1277" s="608" t="s">
        <v>700</v>
      </c>
      <c r="D1277" s="608" t="s">
        <v>5188</v>
      </c>
      <c r="E1277" s="608" t="s">
        <v>5291</v>
      </c>
      <c r="F1277" s="608" t="s">
        <v>5188</v>
      </c>
    </row>
    <row r="1278" spans="1:6">
      <c r="A1278" s="608" t="s">
        <v>5287</v>
      </c>
      <c r="B1278" s="608" t="s">
        <v>5292</v>
      </c>
      <c r="C1278" s="608" t="s">
        <v>700</v>
      </c>
      <c r="D1278" s="608" t="s">
        <v>5188</v>
      </c>
      <c r="E1278" s="608" t="s">
        <v>5293</v>
      </c>
      <c r="F1278" s="608" t="s">
        <v>5188</v>
      </c>
    </row>
    <row r="1279" spans="1:6">
      <c r="A1279" s="608" t="s">
        <v>5294</v>
      </c>
      <c r="B1279" s="608" t="s">
        <v>5295</v>
      </c>
      <c r="C1279" s="608" t="s">
        <v>700</v>
      </c>
      <c r="D1279" s="608" t="s">
        <v>5188</v>
      </c>
      <c r="E1279" s="608" t="s">
        <v>5296</v>
      </c>
      <c r="F1279" s="608" t="s">
        <v>5188</v>
      </c>
    </row>
    <row r="1280" spans="1:6">
      <c r="A1280" s="608" t="s">
        <v>5297</v>
      </c>
      <c r="B1280" s="608" t="s">
        <v>5298</v>
      </c>
      <c r="C1280" s="608" t="s">
        <v>700</v>
      </c>
      <c r="D1280" s="608" t="s">
        <v>5188</v>
      </c>
      <c r="E1280" s="608" t="s">
        <v>5299</v>
      </c>
      <c r="F1280" s="608" t="s">
        <v>5188</v>
      </c>
    </row>
    <row r="1281" spans="1:6">
      <c r="A1281" s="608" t="s">
        <v>5300</v>
      </c>
      <c r="B1281" s="608" t="s">
        <v>5301</v>
      </c>
      <c r="C1281" s="608" t="s">
        <v>700</v>
      </c>
      <c r="D1281" s="608" t="s">
        <v>5188</v>
      </c>
      <c r="E1281" s="608" t="s">
        <v>5302</v>
      </c>
      <c r="F1281" s="608" t="s">
        <v>5188</v>
      </c>
    </row>
    <row r="1282" spans="1:6">
      <c r="A1282" s="608" t="s">
        <v>5281</v>
      </c>
      <c r="B1282" s="608" t="s">
        <v>5303</v>
      </c>
      <c r="C1282" s="608" t="s">
        <v>700</v>
      </c>
      <c r="D1282" s="608" t="s">
        <v>5188</v>
      </c>
      <c r="E1282" s="608" t="s">
        <v>5304</v>
      </c>
      <c r="F1282" s="608" t="s">
        <v>5188</v>
      </c>
    </row>
    <row r="1283" spans="1:6">
      <c r="A1283" s="608" t="s">
        <v>5305</v>
      </c>
      <c r="B1283" s="608" t="s">
        <v>5306</v>
      </c>
      <c r="C1283" s="608" t="s">
        <v>700</v>
      </c>
      <c r="D1283" s="608" t="s">
        <v>5188</v>
      </c>
      <c r="E1283" s="608" t="s">
        <v>5307</v>
      </c>
      <c r="F1283" s="608" t="s">
        <v>5188</v>
      </c>
    </row>
    <row r="1284" spans="1:6">
      <c r="A1284" s="608" t="s">
        <v>5308</v>
      </c>
      <c r="B1284" s="608" t="s">
        <v>5309</v>
      </c>
      <c r="C1284" s="608" t="s">
        <v>700</v>
      </c>
      <c r="D1284" s="608" t="s">
        <v>5188</v>
      </c>
      <c r="E1284" s="608" t="s">
        <v>5310</v>
      </c>
      <c r="F1284" s="608" t="s">
        <v>5188</v>
      </c>
    </row>
    <row r="1285" spans="1:6">
      <c r="A1285" s="608" t="s">
        <v>5311</v>
      </c>
      <c r="B1285" s="608" t="s">
        <v>5312</v>
      </c>
      <c r="C1285" s="608" t="s">
        <v>700</v>
      </c>
      <c r="D1285" s="608" t="s">
        <v>5188</v>
      </c>
      <c r="E1285" s="608" t="s">
        <v>5313</v>
      </c>
      <c r="F1285" s="608" t="s">
        <v>5188</v>
      </c>
    </row>
    <row r="1286" spans="1:6">
      <c r="A1286" s="608" t="s">
        <v>5314</v>
      </c>
      <c r="B1286" s="608" t="s">
        <v>5315</v>
      </c>
      <c r="C1286" s="608" t="s">
        <v>700</v>
      </c>
      <c r="D1286" s="608" t="s">
        <v>5188</v>
      </c>
      <c r="E1286" s="608" t="s">
        <v>5316</v>
      </c>
      <c r="F1286" s="608" t="s">
        <v>5188</v>
      </c>
    </row>
    <row r="1287" spans="1:6">
      <c r="A1287" s="608" t="s">
        <v>5317</v>
      </c>
      <c r="B1287" s="608" t="s">
        <v>5318</v>
      </c>
      <c r="C1287" s="608" t="s">
        <v>700</v>
      </c>
      <c r="D1287" s="608" t="s">
        <v>5188</v>
      </c>
      <c r="E1287" s="608" t="s">
        <v>5319</v>
      </c>
      <c r="F1287" s="608" t="s">
        <v>5188</v>
      </c>
    </row>
    <row r="1288" spans="1:6">
      <c r="A1288" s="608" t="s">
        <v>5320</v>
      </c>
      <c r="B1288" s="608" t="s">
        <v>5321</v>
      </c>
      <c r="C1288" s="608" t="s">
        <v>700</v>
      </c>
      <c r="D1288" s="608" t="s">
        <v>5188</v>
      </c>
      <c r="E1288" s="608" t="s">
        <v>5322</v>
      </c>
      <c r="F1288" s="608" t="s">
        <v>5188</v>
      </c>
    </row>
    <row r="1289" spans="1:6">
      <c r="A1289" s="608" t="s">
        <v>5323</v>
      </c>
      <c r="B1289" s="608" t="s">
        <v>5324</v>
      </c>
      <c r="C1289" s="608" t="s">
        <v>700</v>
      </c>
      <c r="D1289" s="608" t="s">
        <v>5188</v>
      </c>
      <c r="E1289" s="608" t="s">
        <v>5325</v>
      </c>
      <c r="F1289" s="608" t="s">
        <v>5188</v>
      </c>
    </row>
    <row r="1290" spans="1:6">
      <c r="A1290" s="608" t="s">
        <v>5326</v>
      </c>
      <c r="B1290" s="608" t="s">
        <v>5327</v>
      </c>
      <c r="C1290" s="608" t="s">
        <v>700</v>
      </c>
      <c r="D1290" s="608" t="s">
        <v>5188</v>
      </c>
      <c r="E1290" s="608" t="s">
        <v>5328</v>
      </c>
      <c r="F1290" s="608" t="s">
        <v>5188</v>
      </c>
    </row>
    <row r="1291" spans="1:6">
      <c r="A1291" s="608" t="s">
        <v>5329</v>
      </c>
      <c r="B1291" s="608" t="s">
        <v>5330</v>
      </c>
      <c r="C1291" s="608" t="s">
        <v>700</v>
      </c>
      <c r="D1291" s="608" t="s">
        <v>5188</v>
      </c>
      <c r="E1291" s="608" t="s">
        <v>5331</v>
      </c>
      <c r="F1291" s="608" t="s">
        <v>5188</v>
      </c>
    </row>
    <row r="1292" spans="1:6">
      <c r="A1292" s="608" t="s">
        <v>5332</v>
      </c>
      <c r="B1292" s="608" t="s">
        <v>5333</v>
      </c>
      <c r="C1292" s="608" t="s">
        <v>700</v>
      </c>
      <c r="D1292" s="608" t="s">
        <v>5188</v>
      </c>
      <c r="E1292" s="608" t="s">
        <v>5334</v>
      </c>
      <c r="F1292" s="608" t="s">
        <v>5188</v>
      </c>
    </row>
    <row r="1293" spans="1:6">
      <c r="A1293" s="608" t="s">
        <v>5335</v>
      </c>
      <c r="B1293" s="608" t="s">
        <v>5336</v>
      </c>
      <c r="C1293" s="608" t="s">
        <v>700</v>
      </c>
      <c r="D1293" s="608" t="s">
        <v>5188</v>
      </c>
      <c r="E1293" s="608" t="s">
        <v>5337</v>
      </c>
      <c r="F1293" s="608" t="s">
        <v>5188</v>
      </c>
    </row>
    <row r="1294" spans="1:6">
      <c r="A1294" s="608" t="s">
        <v>5338</v>
      </c>
      <c r="B1294" s="608" t="s">
        <v>5339</v>
      </c>
      <c r="C1294" s="608" t="s">
        <v>700</v>
      </c>
      <c r="D1294" s="608" t="s">
        <v>5188</v>
      </c>
      <c r="E1294" s="608" t="s">
        <v>5340</v>
      </c>
      <c r="F1294" s="608" t="s">
        <v>5188</v>
      </c>
    </row>
    <row r="1295" spans="1:6">
      <c r="A1295" s="608" t="s">
        <v>5341</v>
      </c>
      <c r="B1295" s="608" t="s">
        <v>5342</v>
      </c>
      <c r="C1295" s="608" t="s">
        <v>700</v>
      </c>
      <c r="D1295" s="608" t="s">
        <v>5188</v>
      </c>
      <c r="E1295" s="608" t="s">
        <v>5343</v>
      </c>
      <c r="F1295" s="608" t="s">
        <v>5188</v>
      </c>
    </row>
    <row r="1296" spans="1:6">
      <c r="A1296" s="608" t="s">
        <v>5344</v>
      </c>
      <c r="B1296" s="608" t="s">
        <v>5345</v>
      </c>
      <c r="C1296" s="608" t="s">
        <v>700</v>
      </c>
      <c r="D1296" s="608" t="s">
        <v>5188</v>
      </c>
      <c r="E1296" s="608" t="s">
        <v>5346</v>
      </c>
      <c r="F1296" s="608" t="s">
        <v>5188</v>
      </c>
    </row>
    <row r="1297" spans="1:6">
      <c r="A1297" s="608" t="s">
        <v>5347</v>
      </c>
      <c r="B1297" s="608" t="s">
        <v>5348</v>
      </c>
      <c r="C1297" s="608" t="s">
        <v>700</v>
      </c>
      <c r="D1297" s="608" t="s">
        <v>5188</v>
      </c>
      <c r="E1297" s="608" t="s">
        <v>5349</v>
      </c>
      <c r="F1297" s="608" t="s">
        <v>5188</v>
      </c>
    </row>
    <row r="1298" spans="1:6">
      <c r="A1298" s="608" t="s">
        <v>5350</v>
      </c>
      <c r="B1298" s="608" t="s">
        <v>5351</v>
      </c>
      <c r="C1298" s="608" t="s">
        <v>700</v>
      </c>
      <c r="D1298" s="608" t="s">
        <v>5188</v>
      </c>
      <c r="E1298" s="608" t="s">
        <v>5352</v>
      </c>
      <c r="F1298" s="608" t="s">
        <v>5188</v>
      </c>
    </row>
    <row r="1299" spans="1:6">
      <c r="A1299" s="608" t="s">
        <v>5353</v>
      </c>
      <c r="B1299" s="608" t="s">
        <v>5354</v>
      </c>
      <c r="C1299" s="608" t="s">
        <v>700</v>
      </c>
      <c r="D1299" s="608" t="s">
        <v>5188</v>
      </c>
      <c r="E1299" s="608" t="s">
        <v>5355</v>
      </c>
      <c r="F1299" s="608" t="s">
        <v>5188</v>
      </c>
    </row>
    <row r="1300" spans="1:6">
      <c r="A1300" s="608" t="s">
        <v>5356</v>
      </c>
      <c r="B1300" s="608" t="s">
        <v>5357</v>
      </c>
      <c r="C1300" s="608" t="s">
        <v>700</v>
      </c>
      <c r="D1300" s="608" t="s">
        <v>5188</v>
      </c>
      <c r="E1300" s="608" t="s">
        <v>5358</v>
      </c>
      <c r="F1300" s="608" t="s">
        <v>5188</v>
      </c>
    </row>
    <row r="1301" spans="1:6">
      <c r="A1301" s="608" t="s">
        <v>5359</v>
      </c>
      <c r="B1301" s="608" t="s">
        <v>5360</v>
      </c>
      <c r="C1301" s="608" t="s">
        <v>700</v>
      </c>
      <c r="D1301" s="608" t="s">
        <v>5188</v>
      </c>
      <c r="E1301" s="608" t="s">
        <v>5361</v>
      </c>
      <c r="F1301" s="608" t="s">
        <v>5188</v>
      </c>
    </row>
    <row r="1302" spans="1:6">
      <c r="A1302" s="608" t="s">
        <v>5362</v>
      </c>
      <c r="B1302" s="608" t="s">
        <v>5363</v>
      </c>
      <c r="C1302" s="608" t="s">
        <v>700</v>
      </c>
      <c r="D1302" s="608" t="s">
        <v>5188</v>
      </c>
      <c r="E1302" s="608" t="s">
        <v>5364</v>
      </c>
      <c r="F1302" s="608" t="s">
        <v>5188</v>
      </c>
    </row>
    <row r="1303" spans="1:6">
      <c r="A1303" s="608" t="s">
        <v>5365</v>
      </c>
      <c r="B1303" s="608" t="s">
        <v>5366</v>
      </c>
      <c r="C1303" s="608" t="s">
        <v>700</v>
      </c>
      <c r="D1303" s="608" t="s">
        <v>5188</v>
      </c>
      <c r="E1303" s="608" t="s">
        <v>5367</v>
      </c>
      <c r="F1303" s="608" t="s">
        <v>5188</v>
      </c>
    </row>
    <row r="1304" spans="1:6">
      <c r="A1304" s="608" t="s">
        <v>5368</v>
      </c>
      <c r="B1304" s="608" t="s">
        <v>5369</v>
      </c>
      <c r="C1304" s="608" t="s">
        <v>700</v>
      </c>
      <c r="D1304" s="608" t="s">
        <v>5188</v>
      </c>
      <c r="E1304" s="608" t="s">
        <v>5370</v>
      </c>
      <c r="F1304" s="608" t="s">
        <v>5188</v>
      </c>
    </row>
    <row r="1305" spans="1:6">
      <c r="A1305" s="608" t="s">
        <v>5371</v>
      </c>
      <c r="B1305" s="608" t="s">
        <v>5372</v>
      </c>
      <c r="C1305" s="608" t="s">
        <v>700</v>
      </c>
      <c r="D1305" s="608" t="s">
        <v>5188</v>
      </c>
      <c r="E1305" s="608" t="s">
        <v>5373</v>
      </c>
      <c r="F1305" s="608" t="s">
        <v>5188</v>
      </c>
    </row>
    <row r="1306" spans="1:6">
      <c r="A1306" s="608" t="s">
        <v>5374</v>
      </c>
      <c r="B1306" s="608" t="s">
        <v>5375</v>
      </c>
      <c r="C1306" s="608" t="s">
        <v>700</v>
      </c>
      <c r="D1306" s="608" t="s">
        <v>5188</v>
      </c>
      <c r="E1306" s="608" t="s">
        <v>5376</v>
      </c>
      <c r="F1306" s="608" t="s">
        <v>5188</v>
      </c>
    </row>
    <row r="1307" spans="1:6">
      <c r="A1307" s="608" t="s">
        <v>5377</v>
      </c>
      <c r="B1307" s="608" t="s">
        <v>5378</v>
      </c>
      <c r="C1307" s="608" t="s">
        <v>700</v>
      </c>
      <c r="D1307" s="608" t="s">
        <v>5188</v>
      </c>
      <c r="E1307" s="608" t="s">
        <v>5379</v>
      </c>
      <c r="F1307" s="608" t="s">
        <v>5188</v>
      </c>
    </row>
    <row r="1308" spans="1:6">
      <c r="A1308" s="608" t="s">
        <v>5380</v>
      </c>
      <c r="B1308" s="608" t="s">
        <v>5381</v>
      </c>
      <c r="C1308" s="608" t="s">
        <v>700</v>
      </c>
      <c r="D1308" s="608" t="s">
        <v>5188</v>
      </c>
      <c r="E1308" s="608" t="s">
        <v>5382</v>
      </c>
      <c r="F1308" s="608" t="s">
        <v>5188</v>
      </c>
    </row>
    <row r="1309" spans="1:6">
      <c r="A1309" s="608" t="s">
        <v>5383</v>
      </c>
      <c r="B1309" s="608" t="s">
        <v>5384</v>
      </c>
      <c r="C1309" s="608" t="s">
        <v>700</v>
      </c>
      <c r="D1309" s="608" t="s">
        <v>5188</v>
      </c>
      <c r="E1309" s="608" t="s">
        <v>5385</v>
      </c>
      <c r="F1309" s="608" t="s">
        <v>5188</v>
      </c>
    </row>
    <row r="1310" spans="1:6">
      <c r="A1310" s="608" t="s">
        <v>5356</v>
      </c>
      <c r="B1310" s="608" t="s">
        <v>5386</v>
      </c>
      <c r="C1310" s="608" t="s">
        <v>700</v>
      </c>
      <c r="D1310" s="608" t="s">
        <v>5188</v>
      </c>
      <c r="E1310" s="608" t="s">
        <v>5387</v>
      </c>
      <c r="F1310" s="608" t="s">
        <v>5188</v>
      </c>
    </row>
    <row r="1311" spans="1:6">
      <c r="A1311" s="608" t="s">
        <v>5388</v>
      </c>
      <c r="B1311" s="608" t="s">
        <v>5389</v>
      </c>
      <c r="C1311" s="608" t="s">
        <v>700</v>
      </c>
      <c r="D1311" s="608" t="s">
        <v>5188</v>
      </c>
      <c r="E1311" s="608" t="s">
        <v>5390</v>
      </c>
      <c r="F1311" s="608" t="s">
        <v>5188</v>
      </c>
    </row>
    <row r="1312" spans="1:6">
      <c r="A1312" s="608" t="s">
        <v>5391</v>
      </c>
      <c r="B1312" s="608" t="s">
        <v>5392</v>
      </c>
      <c r="C1312" s="608" t="s">
        <v>700</v>
      </c>
      <c r="D1312" s="608" t="s">
        <v>5188</v>
      </c>
      <c r="E1312" s="608" t="s">
        <v>5393</v>
      </c>
      <c r="F1312" s="608" t="s">
        <v>5188</v>
      </c>
    </row>
    <row r="1313" spans="1:6">
      <c r="A1313" s="608" t="s">
        <v>5394</v>
      </c>
      <c r="B1313" s="608" t="s">
        <v>5395</v>
      </c>
      <c r="C1313" s="608" t="s">
        <v>700</v>
      </c>
      <c r="D1313" s="608" t="s">
        <v>5188</v>
      </c>
      <c r="E1313" s="608" t="s">
        <v>5396</v>
      </c>
      <c r="F1313" s="608" t="s">
        <v>5188</v>
      </c>
    </row>
    <row r="1314" spans="1:6">
      <c r="A1314" s="608" t="s">
        <v>5394</v>
      </c>
      <c r="B1314" s="608" t="s">
        <v>5397</v>
      </c>
      <c r="C1314" s="608" t="s">
        <v>700</v>
      </c>
      <c r="D1314" s="608" t="s">
        <v>5188</v>
      </c>
      <c r="E1314" s="608" t="s">
        <v>5398</v>
      </c>
      <c r="F1314" s="608" t="s">
        <v>5188</v>
      </c>
    </row>
    <row r="1315" spans="1:6">
      <c r="A1315" s="608" t="s">
        <v>5399</v>
      </c>
      <c r="B1315" s="608" t="s">
        <v>5400</v>
      </c>
      <c r="C1315" s="608" t="s">
        <v>700</v>
      </c>
      <c r="D1315" s="608" t="s">
        <v>5188</v>
      </c>
      <c r="E1315" s="608" t="s">
        <v>5401</v>
      </c>
      <c r="F1315" s="608" t="s">
        <v>5188</v>
      </c>
    </row>
    <row r="1316" spans="1:6">
      <c r="A1316" s="608" t="s">
        <v>5402</v>
      </c>
      <c r="B1316" s="608" t="s">
        <v>5403</v>
      </c>
      <c r="C1316" s="608" t="s">
        <v>700</v>
      </c>
      <c r="D1316" s="608" t="s">
        <v>5188</v>
      </c>
      <c r="E1316" s="608" t="s">
        <v>5404</v>
      </c>
      <c r="F1316" s="608" t="s">
        <v>5188</v>
      </c>
    </row>
    <row r="1317" spans="1:6">
      <c r="A1317" s="608" t="s">
        <v>5405</v>
      </c>
      <c r="B1317" s="608" t="s">
        <v>5406</v>
      </c>
      <c r="C1317" s="608" t="s">
        <v>700</v>
      </c>
      <c r="D1317" s="608" t="s">
        <v>5188</v>
      </c>
      <c r="E1317" s="608" t="s">
        <v>5407</v>
      </c>
      <c r="F1317" s="608" t="s">
        <v>5188</v>
      </c>
    </row>
    <row r="1318" spans="1:6">
      <c r="A1318" s="608" t="s">
        <v>5374</v>
      </c>
      <c r="B1318" s="608" t="s">
        <v>5408</v>
      </c>
      <c r="C1318" s="608" t="s">
        <v>700</v>
      </c>
      <c r="D1318" s="608" t="s">
        <v>5188</v>
      </c>
      <c r="E1318" s="608" t="s">
        <v>5409</v>
      </c>
      <c r="F1318" s="608" t="s">
        <v>5188</v>
      </c>
    </row>
    <row r="1319" spans="1:6">
      <c r="A1319" s="608" t="s">
        <v>5391</v>
      </c>
      <c r="B1319" s="608" t="s">
        <v>5410</v>
      </c>
      <c r="C1319" s="608" t="s">
        <v>700</v>
      </c>
      <c r="D1319" s="608" t="s">
        <v>5188</v>
      </c>
      <c r="E1319" s="608" t="s">
        <v>5411</v>
      </c>
      <c r="F1319" s="608" t="s">
        <v>5188</v>
      </c>
    </row>
    <row r="1320" spans="1:6">
      <c r="A1320" s="608" t="s">
        <v>5412</v>
      </c>
      <c r="B1320" s="608" t="s">
        <v>5413</v>
      </c>
      <c r="C1320" s="608" t="s">
        <v>700</v>
      </c>
      <c r="D1320" s="608" t="s">
        <v>5188</v>
      </c>
      <c r="E1320" s="608" t="s">
        <v>5414</v>
      </c>
      <c r="F1320" s="608" t="s">
        <v>5188</v>
      </c>
    </row>
    <row r="1321" spans="1:6">
      <c r="A1321" s="608" t="s">
        <v>5415</v>
      </c>
      <c r="B1321" s="608" t="s">
        <v>5416</v>
      </c>
      <c r="C1321" s="608" t="s">
        <v>700</v>
      </c>
      <c r="D1321" s="608" t="s">
        <v>5188</v>
      </c>
      <c r="E1321" s="608" t="s">
        <v>5417</v>
      </c>
      <c r="F1321" s="608" t="s">
        <v>5188</v>
      </c>
    </row>
    <row r="1322" spans="1:6">
      <c r="A1322" s="608" t="s">
        <v>5418</v>
      </c>
      <c r="B1322" s="608" t="s">
        <v>5419</v>
      </c>
      <c r="C1322" s="608" t="s">
        <v>700</v>
      </c>
      <c r="D1322" s="608" t="s">
        <v>5420</v>
      </c>
      <c r="E1322" s="608" t="s">
        <v>2211</v>
      </c>
      <c r="F1322" s="608" t="s">
        <v>5420</v>
      </c>
    </row>
    <row r="1323" spans="1:6">
      <c r="A1323" s="608" t="s">
        <v>5421</v>
      </c>
      <c r="B1323" s="608" t="s">
        <v>5422</v>
      </c>
      <c r="C1323" s="608" t="s">
        <v>700</v>
      </c>
      <c r="D1323" s="608" t="s">
        <v>5420</v>
      </c>
      <c r="E1323" s="608" t="s">
        <v>5423</v>
      </c>
      <c r="F1323" s="608" t="s">
        <v>5420</v>
      </c>
    </row>
    <row r="1324" spans="1:6">
      <c r="A1324" s="608" t="s">
        <v>5424</v>
      </c>
      <c r="B1324" s="608" t="s">
        <v>5425</v>
      </c>
      <c r="C1324" s="608" t="s">
        <v>700</v>
      </c>
      <c r="D1324" s="608" t="s">
        <v>5420</v>
      </c>
      <c r="E1324" s="608" t="s">
        <v>5426</v>
      </c>
      <c r="F1324" s="608" t="s">
        <v>5420</v>
      </c>
    </row>
    <row r="1325" spans="1:6">
      <c r="A1325" s="608" t="s">
        <v>5427</v>
      </c>
      <c r="B1325" s="608" t="s">
        <v>5428</v>
      </c>
      <c r="C1325" s="608" t="s">
        <v>700</v>
      </c>
      <c r="D1325" s="608" t="s">
        <v>5420</v>
      </c>
      <c r="E1325" s="608" t="s">
        <v>5429</v>
      </c>
      <c r="F1325" s="608" t="s">
        <v>5420</v>
      </c>
    </row>
    <row r="1326" spans="1:6">
      <c r="A1326" s="608" t="s">
        <v>5430</v>
      </c>
      <c r="B1326" s="608" t="s">
        <v>5431</v>
      </c>
      <c r="C1326" s="608" t="s">
        <v>700</v>
      </c>
      <c r="D1326" s="608" t="s">
        <v>5420</v>
      </c>
      <c r="E1326" s="608" t="s">
        <v>5432</v>
      </c>
      <c r="F1326" s="608" t="s">
        <v>5420</v>
      </c>
    </row>
    <row r="1327" spans="1:6">
      <c r="A1327" s="608" t="s">
        <v>5433</v>
      </c>
      <c r="B1327" s="608" t="s">
        <v>5434</v>
      </c>
      <c r="C1327" s="608" t="s">
        <v>700</v>
      </c>
      <c r="D1327" s="608" t="s">
        <v>5420</v>
      </c>
      <c r="E1327" s="608" t="s">
        <v>5435</v>
      </c>
      <c r="F1327" s="608" t="s">
        <v>5420</v>
      </c>
    </row>
    <row r="1328" spans="1:6">
      <c r="A1328" s="608" t="s">
        <v>5436</v>
      </c>
      <c r="B1328" s="608" t="s">
        <v>5437</v>
      </c>
      <c r="C1328" s="608" t="s">
        <v>700</v>
      </c>
      <c r="D1328" s="608" t="s">
        <v>5420</v>
      </c>
      <c r="E1328" s="608" t="s">
        <v>5438</v>
      </c>
      <c r="F1328" s="608" t="s">
        <v>5420</v>
      </c>
    </row>
    <row r="1329" spans="1:6">
      <c r="A1329" s="608" t="s">
        <v>5439</v>
      </c>
      <c r="B1329" s="608" t="s">
        <v>5440</v>
      </c>
      <c r="C1329" s="608" t="s">
        <v>700</v>
      </c>
      <c r="D1329" s="608" t="s">
        <v>5420</v>
      </c>
      <c r="E1329" s="608" t="s">
        <v>5441</v>
      </c>
      <c r="F1329" s="608" t="s">
        <v>5420</v>
      </c>
    </row>
    <row r="1330" spans="1:6">
      <c r="A1330" s="608" t="s">
        <v>5442</v>
      </c>
      <c r="B1330" s="608" t="s">
        <v>5443</v>
      </c>
      <c r="C1330" s="608" t="s">
        <v>700</v>
      </c>
      <c r="D1330" s="608" t="s">
        <v>5420</v>
      </c>
      <c r="E1330" s="608" t="s">
        <v>3964</v>
      </c>
      <c r="F1330" s="608" t="s">
        <v>5420</v>
      </c>
    </row>
    <row r="1331" spans="1:6">
      <c r="A1331" s="608" t="s">
        <v>5444</v>
      </c>
      <c r="B1331" s="608" t="s">
        <v>5445</v>
      </c>
      <c r="C1331" s="608" t="s">
        <v>700</v>
      </c>
      <c r="D1331" s="608" t="s">
        <v>5420</v>
      </c>
      <c r="E1331" s="608" t="s">
        <v>5446</v>
      </c>
      <c r="F1331" s="608" t="s">
        <v>5420</v>
      </c>
    </row>
    <row r="1332" spans="1:6">
      <c r="A1332" s="608" t="s">
        <v>5447</v>
      </c>
      <c r="B1332" s="608" t="s">
        <v>5448</v>
      </c>
      <c r="C1332" s="608" t="s">
        <v>700</v>
      </c>
      <c r="D1332" s="608" t="s">
        <v>5420</v>
      </c>
      <c r="E1332" s="608" t="s">
        <v>5449</v>
      </c>
      <c r="F1332" s="608" t="s">
        <v>5420</v>
      </c>
    </row>
    <row r="1333" spans="1:6">
      <c r="A1333" s="608" t="s">
        <v>5450</v>
      </c>
      <c r="B1333" s="608" t="s">
        <v>5451</v>
      </c>
      <c r="C1333" s="608" t="s">
        <v>700</v>
      </c>
      <c r="D1333" s="608" t="s">
        <v>5420</v>
      </c>
      <c r="E1333" s="608" t="s">
        <v>5452</v>
      </c>
      <c r="F1333" s="608" t="s">
        <v>5420</v>
      </c>
    </row>
    <row r="1334" spans="1:6">
      <c r="A1334" s="608" t="s">
        <v>5453</v>
      </c>
      <c r="B1334" s="608" t="s">
        <v>5454</v>
      </c>
      <c r="C1334" s="608" t="s">
        <v>700</v>
      </c>
      <c r="D1334" s="608" t="s">
        <v>5420</v>
      </c>
      <c r="E1334" s="608" t="s">
        <v>5455</v>
      </c>
      <c r="F1334" s="608" t="s">
        <v>5420</v>
      </c>
    </row>
    <row r="1335" spans="1:6">
      <c r="A1335" s="608" t="s">
        <v>5456</v>
      </c>
      <c r="B1335" s="608" t="s">
        <v>5457</v>
      </c>
      <c r="C1335" s="608" t="s">
        <v>700</v>
      </c>
      <c r="D1335" s="608" t="s">
        <v>5420</v>
      </c>
      <c r="E1335" s="608" t="s">
        <v>5458</v>
      </c>
      <c r="F1335" s="608" t="s">
        <v>5420</v>
      </c>
    </row>
    <row r="1336" spans="1:6">
      <c r="A1336" s="608" t="s">
        <v>5459</v>
      </c>
      <c r="B1336" s="608" t="s">
        <v>5460</v>
      </c>
      <c r="C1336" s="608" t="s">
        <v>700</v>
      </c>
      <c r="D1336" s="608" t="s">
        <v>5420</v>
      </c>
      <c r="E1336" s="608" t="s">
        <v>5461</v>
      </c>
      <c r="F1336" s="608" t="s">
        <v>5420</v>
      </c>
    </row>
    <row r="1337" spans="1:6">
      <c r="A1337" s="608" t="s">
        <v>5462</v>
      </c>
      <c r="B1337" s="608" t="s">
        <v>5463</v>
      </c>
      <c r="C1337" s="608" t="s">
        <v>700</v>
      </c>
      <c r="D1337" s="608" t="s">
        <v>5420</v>
      </c>
      <c r="E1337" s="608" t="s">
        <v>5464</v>
      </c>
      <c r="F1337" s="608" t="s">
        <v>5420</v>
      </c>
    </row>
    <row r="1338" spans="1:6">
      <c r="A1338" s="608" t="s">
        <v>5465</v>
      </c>
      <c r="B1338" s="608" t="s">
        <v>5466</v>
      </c>
      <c r="C1338" s="608" t="s">
        <v>700</v>
      </c>
      <c r="D1338" s="608" t="s">
        <v>5420</v>
      </c>
      <c r="E1338" s="608" t="s">
        <v>5467</v>
      </c>
      <c r="F1338" s="608" t="s">
        <v>5420</v>
      </c>
    </row>
    <row r="1339" spans="1:6">
      <c r="A1339" s="608" t="s">
        <v>5468</v>
      </c>
      <c r="B1339" s="608" t="s">
        <v>5469</v>
      </c>
      <c r="C1339" s="608" t="s">
        <v>700</v>
      </c>
      <c r="D1339" s="608" t="s">
        <v>5420</v>
      </c>
      <c r="E1339" s="608" t="s">
        <v>5470</v>
      </c>
      <c r="F1339" s="608" t="s">
        <v>5420</v>
      </c>
    </row>
    <row r="1340" spans="1:6">
      <c r="A1340" s="608" t="s">
        <v>5471</v>
      </c>
      <c r="B1340" s="608" t="s">
        <v>5472</v>
      </c>
      <c r="C1340" s="608" t="s">
        <v>700</v>
      </c>
      <c r="D1340" s="608" t="s">
        <v>5420</v>
      </c>
      <c r="E1340" s="608" t="s">
        <v>5473</v>
      </c>
      <c r="F1340" s="608" t="s">
        <v>5420</v>
      </c>
    </row>
    <row r="1341" spans="1:6">
      <c r="A1341" s="608" t="s">
        <v>5474</v>
      </c>
      <c r="B1341" s="608" t="s">
        <v>5475</v>
      </c>
      <c r="C1341" s="608" t="s">
        <v>700</v>
      </c>
      <c r="D1341" s="608" t="s">
        <v>5420</v>
      </c>
      <c r="E1341" s="608" t="s">
        <v>5476</v>
      </c>
      <c r="F1341" s="608" t="s">
        <v>5420</v>
      </c>
    </row>
    <row r="1342" spans="1:6">
      <c r="A1342" s="608" t="s">
        <v>5477</v>
      </c>
      <c r="B1342" s="608" t="s">
        <v>5478</v>
      </c>
      <c r="C1342" s="608" t="s">
        <v>700</v>
      </c>
      <c r="D1342" s="608" t="s">
        <v>5420</v>
      </c>
      <c r="E1342" s="608" t="s">
        <v>5479</v>
      </c>
      <c r="F1342" s="608" t="s">
        <v>5420</v>
      </c>
    </row>
    <row r="1343" spans="1:6">
      <c r="A1343" s="608" t="s">
        <v>5480</v>
      </c>
      <c r="B1343" s="608" t="s">
        <v>5481</v>
      </c>
      <c r="C1343" s="608" t="s">
        <v>700</v>
      </c>
      <c r="D1343" s="608" t="s">
        <v>5420</v>
      </c>
      <c r="E1343" s="608" t="s">
        <v>5482</v>
      </c>
      <c r="F1343" s="608" t="s">
        <v>5420</v>
      </c>
    </row>
    <row r="1344" spans="1:6">
      <c r="A1344" s="608" t="s">
        <v>5483</v>
      </c>
      <c r="B1344" s="608" t="s">
        <v>5484</v>
      </c>
      <c r="C1344" s="608" t="s">
        <v>700</v>
      </c>
      <c r="D1344" s="608" t="s">
        <v>5420</v>
      </c>
      <c r="E1344" s="608" t="s">
        <v>5485</v>
      </c>
      <c r="F1344" s="608" t="s">
        <v>5420</v>
      </c>
    </row>
    <row r="1345" spans="1:6">
      <c r="A1345" s="608" t="s">
        <v>5486</v>
      </c>
      <c r="B1345" s="608" t="s">
        <v>5487</v>
      </c>
      <c r="C1345" s="608" t="s">
        <v>700</v>
      </c>
      <c r="D1345" s="608" t="s">
        <v>5420</v>
      </c>
      <c r="E1345" s="608" t="s">
        <v>5488</v>
      </c>
      <c r="F1345" s="608" t="s">
        <v>5420</v>
      </c>
    </row>
    <row r="1346" spans="1:6">
      <c r="A1346" s="608" t="s">
        <v>5489</v>
      </c>
      <c r="B1346" s="608" t="s">
        <v>5490</v>
      </c>
      <c r="C1346" s="608" t="s">
        <v>700</v>
      </c>
      <c r="D1346" s="608" t="s">
        <v>5420</v>
      </c>
      <c r="E1346" s="608" t="s">
        <v>5491</v>
      </c>
      <c r="F1346" s="608" t="s">
        <v>5420</v>
      </c>
    </row>
    <row r="1347" spans="1:6">
      <c r="A1347" s="608" t="s">
        <v>5492</v>
      </c>
      <c r="B1347" s="608" t="s">
        <v>5493</v>
      </c>
      <c r="C1347" s="608" t="s">
        <v>700</v>
      </c>
      <c r="D1347" s="608" t="s">
        <v>5420</v>
      </c>
      <c r="E1347" s="608" t="s">
        <v>5494</v>
      </c>
      <c r="F1347" s="608" t="s">
        <v>5420</v>
      </c>
    </row>
    <row r="1348" spans="1:6">
      <c r="A1348" s="608" t="s">
        <v>5495</v>
      </c>
      <c r="B1348" s="608" t="s">
        <v>5496</v>
      </c>
      <c r="C1348" s="608" t="s">
        <v>700</v>
      </c>
      <c r="D1348" s="608" t="s">
        <v>5420</v>
      </c>
      <c r="E1348" s="608" t="s">
        <v>5497</v>
      </c>
      <c r="F1348" s="608" t="s">
        <v>5420</v>
      </c>
    </row>
    <row r="1349" spans="1:6">
      <c r="A1349" s="608" t="s">
        <v>5498</v>
      </c>
      <c r="B1349" s="608" t="s">
        <v>5499</v>
      </c>
      <c r="C1349" s="608" t="s">
        <v>700</v>
      </c>
      <c r="D1349" s="608" t="s">
        <v>5420</v>
      </c>
      <c r="E1349" s="608" t="s">
        <v>5500</v>
      </c>
      <c r="F1349" s="608" t="s">
        <v>5420</v>
      </c>
    </row>
    <row r="1350" spans="1:6">
      <c r="A1350" s="608" t="s">
        <v>5501</v>
      </c>
      <c r="B1350" s="608" t="s">
        <v>5502</v>
      </c>
      <c r="C1350" s="608" t="s">
        <v>700</v>
      </c>
      <c r="D1350" s="608" t="s">
        <v>5420</v>
      </c>
      <c r="E1350" s="608" t="s">
        <v>5503</v>
      </c>
      <c r="F1350" s="608" t="s">
        <v>5420</v>
      </c>
    </row>
    <row r="1351" spans="1:6">
      <c r="A1351" s="608" t="s">
        <v>5504</v>
      </c>
      <c r="B1351" s="608" t="s">
        <v>5505</v>
      </c>
      <c r="C1351" s="608" t="s">
        <v>700</v>
      </c>
      <c r="D1351" s="608" t="s">
        <v>5420</v>
      </c>
      <c r="E1351" s="608" t="s">
        <v>5506</v>
      </c>
      <c r="F1351" s="608" t="s">
        <v>5420</v>
      </c>
    </row>
    <row r="1352" spans="1:6">
      <c r="A1352" s="608" t="s">
        <v>5507</v>
      </c>
      <c r="B1352" s="608" t="s">
        <v>5508</v>
      </c>
      <c r="C1352" s="608" t="s">
        <v>700</v>
      </c>
      <c r="D1352" s="608" t="s">
        <v>5420</v>
      </c>
      <c r="E1352" s="608" t="s">
        <v>5509</v>
      </c>
      <c r="F1352" s="608" t="s">
        <v>5420</v>
      </c>
    </row>
    <row r="1353" spans="1:6">
      <c r="A1353" s="608" t="s">
        <v>5510</v>
      </c>
      <c r="B1353" s="608" t="s">
        <v>5511</v>
      </c>
      <c r="C1353" s="608" t="s">
        <v>700</v>
      </c>
      <c r="D1353" s="608" t="s">
        <v>5420</v>
      </c>
      <c r="E1353" s="608" t="s">
        <v>5512</v>
      </c>
      <c r="F1353" s="608" t="s">
        <v>5420</v>
      </c>
    </row>
    <row r="1354" spans="1:6">
      <c r="A1354" s="608" t="s">
        <v>5513</v>
      </c>
      <c r="B1354" s="608" t="s">
        <v>5514</v>
      </c>
      <c r="C1354" s="608" t="s">
        <v>700</v>
      </c>
      <c r="D1354" s="608" t="s">
        <v>5420</v>
      </c>
      <c r="E1354" s="608" t="s">
        <v>857</v>
      </c>
      <c r="F1354" s="608" t="s">
        <v>5420</v>
      </c>
    </row>
    <row r="1355" spans="1:6">
      <c r="A1355" s="608" t="s">
        <v>5515</v>
      </c>
      <c r="B1355" s="608" t="s">
        <v>5516</v>
      </c>
      <c r="C1355" s="608" t="s">
        <v>700</v>
      </c>
      <c r="D1355" s="608" t="s">
        <v>5420</v>
      </c>
      <c r="E1355" s="608" t="s">
        <v>5517</v>
      </c>
      <c r="F1355" s="608" t="s">
        <v>5420</v>
      </c>
    </row>
    <row r="1356" spans="1:6">
      <c r="A1356" s="608" t="s">
        <v>5518</v>
      </c>
      <c r="B1356" s="608" t="s">
        <v>5519</v>
      </c>
      <c r="C1356" s="608" t="s">
        <v>700</v>
      </c>
      <c r="D1356" s="608" t="s">
        <v>5420</v>
      </c>
      <c r="E1356" s="608" t="s">
        <v>5520</v>
      </c>
      <c r="F1356" s="608" t="s">
        <v>5420</v>
      </c>
    </row>
    <row r="1357" spans="1:6">
      <c r="A1357" s="608" t="s">
        <v>5521</v>
      </c>
      <c r="B1357" s="608" t="s">
        <v>5522</v>
      </c>
      <c r="C1357" s="608" t="s">
        <v>700</v>
      </c>
      <c r="D1357" s="608" t="s">
        <v>5420</v>
      </c>
      <c r="E1357" s="608" t="s">
        <v>5523</v>
      </c>
      <c r="F1357" s="608" t="s">
        <v>5420</v>
      </c>
    </row>
    <row r="1358" spans="1:6">
      <c r="A1358" s="608" t="s">
        <v>5524</v>
      </c>
      <c r="B1358" s="608" t="s">
        <v>5525</v>
      </c>
      <c r="C1358" s="608" t="s">
        <v>700</v>
      </c>
      <c r="D1358" s="608" t="s">
        <v>5420</v>
      </c>
      <c r="E1358" s="608" t="s">
        <v>2777</v>
      </c>
      <c r="F1358" s="608" t="s">
        <v>5420</v>
      </c>
    </row>
    <row r="1359" spans="1:6">
      <c r="A1359" s="608" t="s">
        <v>5526</v>
      </c>
      <c r="B1359" s="608" t="s">
        <v>5527</v>
      </c>
      <c r="C1359" s="608" t="s">
        <v>700</v>
      </c>
      <c r="D1359" s="608" t="s">
        <v>5420</v>
      </c>
      <c r="E1359" s="608" t="s">
        <v>5528</v>
      </c>
      <c r="F1359" s="608" t="s">
        <v>5420</v>
      </c>
    </row>
    <row r="1360" spans="1:6">
      <c r="A1360" s="608" t="s">
        <v>5529</v>
      </c>
      <c r="B1360" s="608" t="s">
        <v>5530</v>
      </c>
      <c r="C1360" s="608" t="s">
        <v>700</v>
      </c>
      <c r="D1360" s="608" t="s">
        <v>5420</v>
      </c>
      <c r="E1360" s="608" t="s">
        <v>5531</v>
      </c>
      <c r="F1360" s="608" t="s">
        <v>5420</v>
      </c>
    </row>
    <row r="1361" spans="1:6">
      <c r="A1361" s="608" t="s">
        <v>5532</v>
      </c>
      <c r="B1361" s="608" t="s">
        <v>5533</v>
      </c>
      <c r="C1361" s="608" t="s">
        <v>700</v>
      </c>
      <c r="D1361" s="608" t="s">
        <v>5420</v>
      </c>
      <c r="E1361" s="608" t="s">
        <v>2848</v>
      </c>
      <c r="F1361" s="608" t="s">
        <v>5420</v>
      </c>
    </row>
    <row r="1362" spans="1:6">
      <c r="A1362" s="608" t="s">
        <v>5534</v>
      </c>
      <c r="B1362" s="608" t="s">
        <v>5535</v>
      </c>
      <c r="C1362" s="608" t="s">
        <v>700</v>
      </c>
      <c r="D1362" s="608" t="s">
        <v>5420</v>
      </c>
      <c r="E1362" s="608" t="s">
        <v>5536</v>
      </c>
      <c r="F1362" s="608" t="s">
        <v>5420</v>
      </c>
    </row>
    <row r="1363" spans="1:6">
      <c r="A1363" s="608" t="s">
        <v>5537</v>
      </c>
      <c r="B1363" s="608" t="s">
        <v>5538</v>
      </c>
      <c r="C1363" s="608" t="s">
        <v>700</v>
      </c>
      <c r="D1363" s="608" t="s">
        <v>5420</v>
      </c>
      <c r="E1363" s="608" t="s">
        <v>5539</v>
      </c>
      <c r="F1363" s="608" t="s">
        <v>5420</v>
      </c>
    </row>
    <row r="1364" spans="1:6">
      <c r="A1364" s="608" t="s">
        <v>5540</v>
      </c>
      <c r="B1364" s="608" t="s">
        <v>5541</v>
      </c>
      <c r="C1364" s="608" t="s">
        <v>700</v>
      </c>
      <c r="D1364" s="608" t="s">
        <v>5420</v>
      </c>
      <c r="E1364" s="608" t="s">
        <v>5542</v>
      </c>
      <c r="F1364" s="608" t="s">
        <v>5420</v>
      </c>
    </row>
    <row r="1365" spans="1:6">
      <c r="A1365" s="608" t="s">
        <v>5543</v>
      </c>
      <c r="B1365" s="608" t="s">
        <v>5544</v>
      </c>
      <c r="C1365" s="608" t="s">
        <v>700</v>
      </c>
      <c r="D1365" s="608" t="s">
        <v>5420</v>
      </c>
      <c r="E1365" s="608" t="s">
        <v>5545</v>
      </c>
      <c r="F1365" s="608" t="s">
        <v>5420</v>
      </c>
    </row>
    <row r="1366" spans="1:6">
      <c r="A1366" s="608" t="s">
        <v>5546</v>
      </c>
      <c r="B1366" s="608" t="s">
        <v>5547</v>
      </c>
      <c r="C1366" s="608" t="s">
        <v>700</v>
      </c>
      <c r="D1366" s="608" t="s">
        <v>5420</v>
      </c>
      <c r="E1366" s="608" t="s">
        <v>5548</v>
      </c>
      <c r="F1366" s="608" t="s">
        <v>5420</v>
      </c>
    </row>
    <row r="1367" spans="1:6">
      <c r="A1367" s="608" t="s">
        <v>5549</v>
      </c>
      <c r="B1367" s="608" t="s">
        <v>5550</v>
      </c>
      <c r="C1367" s="608" t="s">
        <v>700</v>
      </c>
      <c r="D1367" s="608" t="s">
        <v>5420</v>
      </c>
      <c r="E1367" s="608" t="s">
        <v>5551</v>
      </c>
      <c r="F1367" s="608" t="s">
        <v>5420</v>
      </c>
    </row>
    <row r="1368" spans="1:6">
      <c r="A1368" s="608" t="s">
        <v>5552</v>
      </c>
      <c r="B1368" s="608" t="s">
        <v>5553</v>
      </c>
      <c r="C1368" s="608" t="s">
        <v>700</v>
      </c>
      <c r="D1368" s="608" t="s">
        <v>5420</v>
      </c>
      <c r="E1368" s="608" t="s">
        <v>5554</v>
      </c>
      <c r="F1368" s="608" t="s">
        <v>5420</v>
      </c>
    </row>
    <row r="1369" spans="1:6">
      <c r="A1369" s="608" t="s">
        <v>5555</v>
      </c>
      <c r="B1369" s="608" t="s">
        <v>5556</v>
      </c>
      <c r="C1369" s="608" t="s">
        <v>700</v>
      </c>
      <c r="D1369" s="608" t="s">
        <v>5420</v>
      </c>
      <c r="E1369" s="608" t="s">
        <v>2905</v>
      </c>
      <c r="F1369" s="608" t="s">
        <v>5420</v>
      </c>
    </row>
    <row r="1370" spans="1:6">
      <c r="A1370" s="608" t="s">
        <v>5557</v>
      </c>
      <c r="B1370" s="608" t="s">
        <v>5558</v>
      </c>
      <c r="C1370" s="608" t="s">
        <v>700</v>
      </c>
      <c r="D1370" s="608" t="s">
        <v>5420</v>
      </c>
      <c r="E1370" s="608" t="s">
        <v>5559</v>
      </c>
      <c r="F1370" s="608" t="s">
        <v>5420</v>
      </c>
    </row>
    <row r="1371" spans="1:6">
      <c r="A1371" s="608" t="s">
        <v>5560</v>
      </c>
      <c r="B1371" s="608" t="s">
        <v>5561</v>
      </c>
      <c r="C1371" s="608" t="s">
        <v>700</v>
      </c>
      <c r="D1371" s="608" t="s">
        <v>5420</v>
      </c>
      <c r="E1371" s="608" t="s">
        <v>5562</v>
      </c>
      <c r="F1371" s="608" t="s">
        <v>5420</v>
      </c>
    </row>
    <row r="1372" spans="1:6">
      <c r="A1372" s="608" t="s">
        <v>5563</v>
      </c>
      <c r="B1372" s="608" t="s">
        <v>5564</v>
      </c>
      <c r="C1372" s="608" t="s">
        <v>700</v>
      </c>
      <c r="D1372" s="608" t="s">
        <v>5420</v>
      </c>
      <c r="E1372" s="608" t="s">
        <v>5565</v>
      </c>
      <c r="F1372" s="608" t="s">
        <v>5420</v>
      </c>
    </row>
    <row r="1373" spans="1:6">
      <c r="A1373" s="608" t="s">
        <v>5566</v>
      </c>
      <c r="B1373" s="608" t="s">
        <v>5567</v>
      </c>
      <c r="C1373" s="608" t="s">
        <v>700</v>
      </c>
      <c r="D1373" s="608" t="s">
        <v>5420</v>
      </c>
      <c r="E1373" s="608" t="s">
        <v>935</v>
      </c>
      <c r="F1373" s="608" t="s">
        <v>5420</v>
      </c>
    </row>
    <row r="1374" spans="1:6">
      <c r="A1374" s="608" t="s">
        <v>5568</v>
      </c>
      <c r="B1374" s="608" t="s">
        <v>5569</v>
      </c>
      <c r="C1374" s="608" t="s">
        <v>700</v>
      </c>
      <c r="D1374" s="608" t="s">
        <v>5420</v>
      </c>
      <c r="E1374" s="608" t="s">
        <v>5570</v>
      </c>
      <c r="F1374" s="608" t="s">
        <v>5420</v>
      </c>
    </row>
    <row r="1375" spans="1:6">
      <c r="A1375" s="608" t="s">
        <v>5571</v>
      </c>
      <c r="B1375" s="608" t="s">
        <v>5572</v>
      </c>
      <c r="C1375" s="608" t="s">
        <v>700</v>
      </c>
      <c r="D1375" s="608" t="s">
        <v>5420</v>
      </c>
      <c r="E1375" s="608" t="s">
        <v>5573</v>
      </c>
      <c r="F1375" s="608" t="s">
        <v>5420</v>
      </c>
    </row>
    <row r="1376" spans="1:6">
      <c r="A1376" s="608" t="s">
        <v>5574</v>
      </c>
      <c r="B1376" s="608" t="s">
        <v>5575</v>
      </c>
      <c r="C1376" s="608" t="s">
        <v>700</v>
      </c>
      <c r="D1376" s="608" t="s">
        <v>5420</v>
      </c>
      <c r="E1376" s="608" t="s">
        <v>5576</v>
      </c>
      <c r="F1376" s="608" t="s">
        <v>5420</v>
      </c>
    </row>
    <row r="1377" spans="1:6">
      <c r="A1377" s="608" t="s">
        <v>5577</v>
      </c>
      <c r="B1377" s="608" t="s">
        <v>5578</v>
      </c>
      <c r="C1377" s="608" t="s">
        <v>700</v>
      </c>
      <c r="D1377" s="608" t="s">
        <v>5420</v>
      </c>
      <c r="E1377" s="608" t="s">
        <v>5579</v>
      </c>
      <c r="F1377" s="608" t="s">
        <v>5420</v>
      </c>
    </row>
    <row r="1378" spans="1:6">
      <c r="A1378" s="608" t="s">
        <v>5580</v>
      </c>
      <c r="B1378" s="608" t="s">
        <v>5581</v>
      </c>
      <c r="C1378" s="608" t="s">
        <v>700</v>
      </c>
      <c r="D1378" s="608" t="s">
        <v>5420</v>
      </c>
      <c r="E1378" s="608" t="s">
        <v>5582</v>
      </c>
      <c r="F1378" s="608" t="s">
        <v>5420</v>
      </c>
    </row>
    <row r="1379" spans="1:6">
      <c r="A1379" s="608" t="s">
        <v>5583</v>
      </c>
      <c r="B1379" s="608" t="s">
        <v>5584</v>
      </c>
      <c r="C1379" s="608" t="s">
        <v>700</v>
      </c>
      <c r="D1379" s="608" t="s">
        <v>5420</v>
      </c>
      <c r="E1379" s="608" t="s">
        <v>5585</v>
      </c>
      <c r="F1379" s="608" t="s">
        <v>5420</v>
      </c>
    </row>
    <row r="1380" spans="1:6">
      <c r="A1380" s="608" t="s">
        <v>5586</v>
      </c>
      <c r="B1380" s="608" t="s">
        <v>5587</v>
      </c>
      <c r="C1380" s="608" t="s">
        <v>700</v>
      </c>
      <c r="D1380" s="608" t="s">
        <v>5420</v>
      </c>
      <c r="E1380" s="608" t="s">
        <v>5588</v>
      </c>
      <c r="F1380" s="608" t="s">
        <v>5420</v>
      </c>
    </row>
    <row r="1381" spans="1:6">
      <c r="A1381" s="608" t="s">
        <v>5589</v>
      </c>
      <c r="B1381" s="608" t="s">
        <v>5590</v>
      </c>
      <c r="C1381" s="608" t="s">
        <v>700</v>
      </c>
      <c r="D1381" s="608" t="s">
        <v>5420</v>
      </c>
      <c r="E1381" s="608" t="s">
        <v>5591</v>
      </c>
      <c r="F1381" s="608" t="s">
        <v>5420</v>
      </c>
    </row>
    <row r="1382" spans="1:6">
      <c r="A1382" s="608" t="s">
        <v>5592</v>
      </c>
      <c r="B1382" s="608" t="s">
        <v>5593</v>
      </c>
      <c r="C1382" s="608" t="s">
        <v>700</v>
      </c>
      <c r="D1382" s="608" t="s">
        <v>5420</v>
      </c>
      <c r="E1382" s="608" t="s">
        <v>5594</v>
      </c>
      <c r="F1382" s="608" t="s">
        <v>5420</v>
      </c>
    </row>
    <row r="1383" spans="1:6">
      <c r="A1383" s="608" t="s">
        <v>5595</v>
      </c>
      <c r="B1383" s="608" t="s">
        <v>5596</v>
      </c>
      <c r="C1383" s="608" t="s">
        <v>700</v>
      </c>
      <c r="D1383" s="608" t="s">
        <v>5420</v>
      </c>
      <c r="E1383" s="608" t="s">
        <v>5597</v>
      </c>
      <c r="F1383" s="608" t="s">
        <v>5420</v>
      </c>
    </row>
    <row r="1384" spans="1:6">
      <c r="A1384" s="608" t="s">
        <v>5598</v>
      </c>
      <c r="B1384" s="608" t="s">
        <v>5599</v>
      </c>
      <c r="C1384" s="608" t="s">
        <v>700</v>
      </c>
      <c r="D1384" s="608" t="s">
        <v>5420</v>
      </c>
      <c r="E1384" s="608" t="s">
        <v>5600</v>
      </c>
      <c r="F1384" s="608" t="s">
        <v>5420</v>
      </c>
    </row>
    <row r="1385" spans="1:6">
      <c r="A1385" s="608" t="s">
        <v>5601</v>
      </c>
      <c r="B1385" s="608" t="s">
        <v>5602</v>
      </c>
      <c r="C1385" s="608" t="s">
        <v>700</v>
      </c>
      <c r="D1385" s="608" t="s">
        <v>5420</v>
      </c>
      <c r="E1385" s="608" t="s">
        <v>5603</v>
      </c>
      <c r="F1385" s="608" t="s">
        <v>5420</v>
      </c>
    </row>
    <row r="1386" spans="1:6">
      <c r="A1386" s="608" t="s">
        <v>5604</v>
      </c>
      <c r="B1386" s="608" t="s">
        <v>5605</v>
      </c>
      <c r="C1386" s="608" t="s">
        <v>700</v>
      </c>
      <c r="D1386" s="608" t="s">
        <v>5420</v>
      </c>
      <c r="E1386" s="608" t="s">
        <v>5606</v>
      </c>
      <c r="F1386" s="608" t="s">
        <v>5420</v>
      </c>
    </row>
    <row r="1387" spans="1:6">
      <c r="A1387" s="608" t="s">
        <v>5607</v>
      </c>
      <c r="B1387" s="608" t="s">
        <v>5608</v>
      </c>
      <c r="C1387" s="608" t="s">
        <v>700</v>
      </c>
      <c r="D1387" s="608" t="s">
        <v>5420</v>
      </c>
      <c r="E1387" s="608" t="s">
        <v>5609</v>
      </c>
      <c r="F1387" s="608" t="s">
        <v>5420</v>
      </c>
    </row>
    <row r="1388" spans="1:6">
      <c r="A1388" s="608" t="s">
        <v>5610</v>
      </c>
      <c r="B1388" s="608" t="s">
        <v>5611</v>
      </c>
      <c r="C1388" s="608" t="s">
        <v>700</v>
      </c>
      <c r="D1388" s="608" t="s">
        <v>5420</v>
      </c>
      <c r="E1388" s="608" t="s">
        <v>5612</v>
      </c>
      <c r="F1388" s="608" t="s">
        <v>5420</v>
      </c>
    </row>
    <row r="1389" spans="1:6">
      <c r="A1389" s="608" t="s">
        <v>5613</v>
      </c>
      <c r="B1389" s="608" t="s">
        <v>5614</v>
      </c>
      <c r="C1389" s="608" t="s">
        <v>700</v>
      </c>
      <c r="D1389" s="608" t="s">
        <v>5420</v>
      </c>
      <c r="E1389" s="608" t="s">
        <v>5615</v>
      </c>
      <c r="F1389" s="608" t="s">
        <v>5420</v>
      </c>
    </row>
    <row r="1390" spans="1:6">
      <c r="A1390" s="608" t="s">
        <v>5616</v>
      </c>
      <c r="B1390" s="608" t="s">
        <v>5617</v>
      </c>
      <c r="C1390" s="608" t="s">
        <v>700</v>
      </c>
      <c r="D1390" s="608" t="s">
        <v>5420</v>
      </c>
      <c r="E1390" s="608" t="s">
        <v>5618</v>
      </c>
      <c r="F1390" s="608" t="s">
        <v>5420</v>
      </c>
    </row>
    <row r="1391" spans="1:6">
      <c r="A1391" s="608" t="s">
        <v>5619</v>
      </c>
      <c r="B1391" s="608" t="s">
        <v>5620</v>
      </c>
      <c r="C1391" s="608" t="s">
        <v>700</v>
      </c>
      <c r="D1391" s="608" t="s">
        <v>5420</v>
      </c>
      <c r="E1391" s="608" t="s">
        <v>5621</v>
      </c>
      <c r="F1391" s="608" t="s">
        <v>5420</v>
      </c>
    </row>
    <row r="1392" spans="1:6">
      <c r="A1392" s="608" t="s">
        <v>5622</v>
      </c>
      <c r="B1392" s="608" t="s">
        <v>5623</v>
      </c>
      <c r="C1392" s="608" t="s">
        <v>700</v>
      </c>
      <c r="D1392" s="608" t="s">
        <v>5420</v>
      </c>
      <c r="E1392" s="608" t="s">
        <v>5624</v>
      </c>
      <c r="F1392" s="608" t="s">
        <v>5420</v>
      </c>
    </row>
    <row r="1393" spans="1:6">
      <c r="A1393" s="608" t="s">
        <v>5625</v>
      </c>
      <c r="B1393" s="608" t="s">
        <v>5626</v>
      </c>
      <c r="C1393" s="608" t="s">
        <v>700</v>
      </c>
      <c r="D1393" s="608" t="s">
        <v>5420</v>
      </c>
      <c r="E1393" s="608" t="s">
        <v>5627</v>
      </c>
      <c r="F1393" s="608" t="s">
        <v>5420</v>
      </c>
    </row>
    <row r="1394" spans="1:6">
      <c r="A1394" s="608" t="s">
        <v>5628</v>
      </c>
      <c r="B1394" s="608" t="s">
        <v>5629</v>
      </c>
      <c r="C1394" s="608" t="s">
        <v>700</v>
      </c>
      <c r="D1394" s="608" t="s">
        <v>5420</v>
      </c>
      <c r="E1394" s="608" t="s">
        <v>5630</v>
      </c>
      <c r="F1394" s="608" t="s">
        <v>5420</v>
      </c>
    </row>
    <row r="1395" spans="1:6">
      <c r="A1395" s="608" t="s">
        <v>5631</v>
      </c>
      <c r="B1395" s="608" t="s">
        <v>5632</v>
      </c>
      <c r="C1395" s="608" t="s">
        <v>700</v>
      </c>
      <c r="D1395" s="608" t="s">
        <v>5420</v>
      </c>
      <c r="E1395" s="608" t="s">
        <v>5633</v>
      </c>
      <c r="F1395" s="608" t="s">
        <v>5420</v>
      </c>
    </row>
    <row r="1396" spans="1:6">
      <c r="A1396" s="608" t="s">
        <v>5589</v>
      </c>
      <c r="B1396" s="608" t="s">
        <v>5634</v>
      </c>
      <c r="C1396" s="608" t="s">
        <v>700</v>
      </c>
      <c r="D1396" s="608" t="s">
        <v>5420</v>
      </c>
      <c r="E1396" s="608" t="s">
        <v>5635</v>
      </c>
      <c r="F1396" s="608" t="s">
        <v>5420</v>
      </c>
    </row>
    <row r="1397" spans="1:6">
      <c r="A1397" s="608" t="s">
        <v>5636</v>
      </c>
      <c r="B1397" s="608" t="s">
        <v>5637</v>
      </c>
      <c r="C1397" s="608" t="s">
        <v>700</v>
      </c>
      <c r="D1397" s="608" t="s">
        <v>5420</v>
      </c>
      <c r="E1397" s="608" t="s">
        <v>5638</v>
      </c>
      <c r="F1397" s="608" t="s">
        <v>5420</v>
      </c>
    </row>
    <row r="1398" spans="1:6">
      <c r="A1398" s="608" t="s">
        <v>5639</v>
      </c>
      <c r="B1398" s="608" t="s">
        <v>5640</v>
      </c>
      <c r="C1398" s="608" t="s">
        <v>700</v>
      </c>
      <c r="D1398" s="608" t="s">
        <v>5420</v>
      </c>
      <c r="E1398" s="608" t="s">
        <v>5641</v>
      </c>
      <c r="F1398" s="608" t="s">
        <v>5420</v>
      </c>
    </row>
    <row r="1399" spans="1:6">
      <c r="A1399" s="608" t="s">
        <v>5642</v>
      </c>
      <c r="B1399" s="608" t="s">
        <v>5643</v>
      </c>
      <c r="C1399" s="608" t="s">
        <v>700</v>
      </c>
      <c r="D1399" s="608" t="s">
        <v>5420</v>
      </c>
      <c r="E1399" s="608" t="s">
        <v>5644</v>
      </c>
      <c r="F1399" s="608" t="s">
        <v>5420</v>
      </c>
    </row>
    <row r="1400" spans="1:6">
      <c r="A1400" s="608" t="s">
        <v>5645</v>
      </c>
      <c r="B1400" s="608" t="s">
        <v>5646</v>
      </c>
      <c r="C1400" s="608" t="s">
        <v>700</v>
      </c>
      <c r="D1400" s="608" t="s">
        <v>5420</v>
      </c>
      <c r="E1400" s="608" t="s">
        <v>5647</v>
      </c>
      <c r="F1400" s="608" t="s">
        <v>5420</v>
      </c>
    </row>
    <row r="1401" spans="1:6">
      <c r="A1401" s="608" t="s">
        <v>5648</v>
      </c>
      <c r="B1401" s="608" t="s">
        <v>5649</v>
      </c>
      <c r="C1401" s="608" t="s">
        <v>700</v>
      </c>
      <c r="D1401" s="608" t="s">
        <v>5420</v>
      </c>
      <c r="E1401" s="608" t="s">
        <v>5650</v>
      </c>
      <c r="F1401" s="608" t="s">
        <v>5420</v>
      </c>
    </row>
    <row r="1402" spans="1:6">
      <c r="A1402" s="608" t="s">
        <v>5651</v>
      </c>
      <c r="B1402" s="608" t="s">
        <v>5652</v>
      </c>
      <c r="C1402" s="608" t="s">
        <v>700</v>
      </c>
      <c r="D1402" s="608" t="s">
        <v>5420</v>
      </c>
      <c r="E1402" s="608" t="s">
        <v>5653</v>
      </c>
      <c r="F1402" s="608" t="s">
        <v>5420</v>
      </c>
    </row>
    <row r="1403" spans="1:6">
      <c r="A1403" s="608" t="s">
        <v>5654</v>
      </c>
      <c r="B1403" s="608" t="s">
        <v>5655</v>
      </c>
      <c r="C1403" s="608" t="s">
        <v>700</v>
      </c>
      <c r="D1403" s="608" t="s">
        <v>5420</v>
      </c>
      <c r="E1403" s="608" t="s">
        <v>5656</v>
      </c>
      <c r="F1403" s="608" t="s">
        <v>5420</v>
      </c>
    </row>
    <row r="1404" spans="1:6">
      <c r="A1404" s="608" t="s">
        <v>5625</v>
      </c>
      <c r="B1404" s="608" t="s">
        <v>5657</v>
      </c>
      <c r="C1404" s="608" t="s">
        <v>700</v>
      </c>
      <c r="D1404" s="608" t="s">
        <v>5420</v>
      </c>
      <c r="E1404" s="608" t="s">
        <v>5658</v>
      </c>
      <c r="F1404" s="608" t="s">
        <v>5420</v>
      </c>
    </row>
    <row r="1405" spans="1:6">
      <c r="A1405" s="608" t="s">
        <v>5659</v>
      </c>
      <c r="B1405" s="608" t="s">
        <v>5660</v>
      </c>
      <c r="C1405" s="608" t="s">
        <v>700</v>
      </c>
      <c r="D1405" s="608" t="s">
        <v>5420</v>
      </c>
      <c r="E1405" s="608" t="s">
        <v>5661</v>
      </c>
      <c r="F1405" s="608" t="s">
        <v>5420</v>
      </c>
    </row>
    <row r="1406" spans="1:6">
      <c r="A1406" s="608" t="s">
        <v>5662</v>
      </c>
      <c r="B1406" s="608" t="s">
        <v>5663</v>
      </c>
      <c r="C1406" s="608" t="s">
        <v>700</v>
      </c>
      <c r="D1406" s="608" t="s">
        <v>5420</v>
      </c>
      <c r="E1406" s="608" t="s">
        <v>5664</v>
      </c>
      <c r="F1406" s="608" t="s">
        <v>5420</v>
      </c>
    </row>
    <row r="1407" spans="1:6">
      <c r="A1407" s="608" t="s">
        <v>5589</v>
      </c>
      <c r="B1407" s="608" t="s">
        <v>5665</v>
      </c>
      <c r="C1407" s="608" t="s">
        <v>700</v>
      </c>
      <c r="D1407" s="608" t="s">
        <v>5420</v>
      </c>
      <c r="E1407" s="608" t="s">
        <v>5666</v>
      </c>
      <c r="F1407" s="608" t="s">
        <v>5420</v>
      </c>
    </row>
    <row r="1408" spans="1:6">
      <c r="A1408" s="608" t="s">
        <v>5667</v>
      </c>
      <c r="B1408" s="608" t="s">
        <v>5668</v>
      </c>
      <c r="C1408" s="608" t="s">
        <v>700</v>
      </c>
      <c r="D1408" s="608" t="s">
        <v>5420</v>
      </c>
      <c r="E1408" s="608" t="s">
        <v>5669</v>
      </c>
      <c r="F1408" s="608" t="s">
        <v>5420</v>
      </c>
    </row>
    <row r="1409" spans="1:6">
      <c r="A1409" s="608" t="s">
        <v>5670</v>
      </c>
      <c r="B1409" s="608" t="s">
        <v>5671</v>
      </c>
      <c r="C1409" s="608" t="s">
        <v>700</v>
      </c>
      <c r="D1409" s="608" t="s">
        <v>5420</v>
      </c>
      <c r="E1409" s="608" t="s">
        <v>5672</v>
      </c>
      <c r="F1409" s="608" t="s">
        <v>5420</v>
      </c>
    </row>
    <row r="1410" spans="1:6">
      <c r="A1410" s="608" t="s">
        <v>5673</v>
      </c>
      <c r="B1410" s="608" t="s">
        <v>5674</v>
      </c>
      <c r="C1410" s="608" t="s">
        <v>700</v>
      </c>
      <c r="D1410" s="608" t="s">
        <v>5420</v>
      </c>
      <c r="E1410" s="608" t="s">
        <v>5675</v>
      </c>
      <c r="F1410" s="608" t="s">
        <v>5420</v>
      </c>
    </row>
    <row r="1411" spans="1:6">
      <c r="A1411" s="608" t="s">
        <v>5676</v>
      </c>
      <c r="B1411" s="608" t="s">
        <v>5677</v>
      </c>
      <c r="C1411" s="608" t="s">
        <v>700</v>
      </c>
      <c r="D1411" s="608" t="s">
        <v>5420</v>
      </c>
      <c r="E1411" s="608" t="s">
        <v>5678</v>
      </c>
      <c r="F1411" s="608" t="s">
        <v>5420</v>
      </c>
    </row>
    <row r="1412" spans="1:6">
      <c r="A1412" s="608" t="s">
        <v>5679</v>
      </c>
      <c r="B1412" s="608" t="s">
        <v>5680</v>
      </c>
      <c r="C1412" s="608" t="s">
        <v>700</v>
      </c>
      <c r="D1412" s="608" t="s">
        <v>5420</v>
      </c>
      <c r="E1412" s="608" t="s">
        <v>5681</v>
      </c>
      <c r="F1412" s="608" t="s">
        <v>5420</v>
      </c>
    </row>
    <row r="1413" spans="1:6">
      <c r="A1413" s="608" t="s">
        <v>5682</v>
      </c>
      <c r="B1413" s="608" t="s">
        <v>5683</v>
      </c>
      <c r="C1413" s="608" t="s">
        <v>700</v>
      </c>
      <c r="D1413" s="608" t="s">
        <v>5420</v>
      </c>
      <c r="E1413" s="608" t="s">
        <v>5684</v>
      </c>
      <c r="F1413" s="608" t="s">
        <v>5420</v>
      </c>
    </row>
    <row r="1414" spans="1:6">
      <c r="A1414" s="608" t="s">
        <v>5685</v>
      </c>
      <c r="B1414" s="608" t="s">
        <v>5686</v>
      </c>
      <c r="C1414" s="608" t="s">
        <v>700</v>
      </c>
      <c r="D1414" s="608" t="s">
        <v>5420</v>
      </c>
      <c r="E1414" s="608" t="s">
        <v>5687</v>
      </c>
      <c r="F1414" s="608" t="s">
        <v>5420</v>
      </c>
    </row>
    <row r="1415" spans="1:6">
      <c r="A1415" s="608" t="s">
        <v>5688</v>
      </c>
      <c r="B1415" s="608" t="s">
        <v>5689</v>
      </c>
      <c r="C1415" s="608" t="s">
        <v>700</v>
      </c>
      <c r="D1415" s="608" t="s">
        <v>5420</v>
      </c>
      <c r="E1415" s="608" t="s">
        <v>5690</v>
      </c>
      <c r="F1415" s="608" t="s">
        <v>5420</v>
      </c>
    </row>
    <row r="1416" spans="1:6">
      <c r="A1416" s="608" t="s">
        <v>5691</v>
      </c>
      <c r="B1416" s="608" t="s">
        <v>5692</v>
      </c>
      <c r="C1416" s="608" t="s">
        <v>700</v>
      </c>
      <c r="D1416" s="608" t="s">
        <v>5420</v>
      </c>
      <c r="E1416" s="608" t="s">
        <v>5693</v>
      </c>
      <c r="F1416" s="608" t="s">
        <v>5420</v>
      </c>
    </row>
    <row r="1417" spans="1:6">
      <c r="A1417" s="608" t="s">
        <v>5694</v>
      </c>
      <c r="B1417" s="608" t="s">
        <v>5695</v>
      </c>
      <c r="C1417" s="608" t="s">
        <v>700</v>
      </c>
      <c r="D1417" s="608" t="s">
        <v>5420</v>
      </c>
      <c r="E1417" s="608" t="s">
        <v>5696</v>
      </c>
      <c r="F1417" s="608" t="s">
        <v>5420</v>
      </c>
    </row>
    <row r="1418" spans="1:6">
      <c r="A1418" s="608" t="s">
        <v>5697</v>
      </c>
      <c r="B1418" s="608" t="s">
        <v>5698</v>
      </c>
      <c r="C1418" s="608" t="s">
        <v>700</v>
      </c>
      <c r="D1418" s="608" t="s">
        <v>5420</v>
      </c>
      <c r="E1418" s="608" t="s">
        <v>5699</v>
      </c>
      <c r="F1418" s="608" t="s">
        <v>5420</v>
      </c>
    </row>
    <row r="1419" spans="1:6">
      <c r="A1419" s="608" t="s">
        <v>5700</v>
      </c>
      <c r="B1419" s="608" t="s">
        <v>5701</v>
      </c>
      <c r="C1419" s="608" t="s">
        <v>700</v>
      </c>
      <c r="D1419" s="608" t="s">
        <v>5420</v>
      </c>
      <c r="E1419" s="608" t="s">
        <v>5702</v>
      </c>
      <c r="F1419" s="608" t="s">
        <v>5420</v>
      </c>
    </row>
    <row r="1420" spans="1:6">
      <c r="A1420" s="608" t="s">
        <v>5703</v>
      </c>
      <c r="B1420" s="608" t="s">
        <v>5704</v>
      </c>
      <c r="C1420" s="608" t="s">
        <v>700</v>
      </c>
      <c r="D1420" s="608" t="s">
        <v>5420</v>
      </c>
      <c r="E1420" s="608" t="s">
        <v>5705</v>
      </c>
      <c r="F1420" s="608" t="s">
        <v>5420</v>
      </c>
    </row>
    <row r="1421" spans="1:6">
      <c r="A1421" s="608" t="s">
        <v>5706</v>
      </c>
      <c r="B1421" s="608" t="s">
        <v>5707</v>
      </c>
      <c r="C1421" s="608" t="s">
        <v>700</v>
      </c>
      <c r="D1421" s="608" t="s">
        <v>5420</v>
      </c>
      <c r="E1421" s="608" t="s">
        <v>5708</v>
      </c>
      <c r="F1421" s="608" t="s">
        <v>5420</v>
      </c>
    </row>
    <row r="1422" spans="1:6">
      <c r="A1422" s="608" t="s">
        <v>5709</v>
      </c>
      <c r="B1422" s="608" t="s">
        <v>5710</v>
      </c>
      <c r="C1422" s="608" t="s">
        <v>700</v>
      </c>
      <c r="D1422" s="608" t="s">
        <v>5420</v>
      </c>
      <c r="E1422" s="608" t="s">
        <v>5711</v>
      </c>
      <c r="F1422" s="608" t="s">
        <v>5420</v>
      </c>
    </row>
    <row r="1423" spans="1:6">
      <c r="A1423" s="608" t="s">
        <v>5712</v>
      </c>
      <c r="B1423" s="608" t="s">
        <v>5713</v>
      </c>
      <c r="C1423" s="608" t="s">
        <v>700</v>
      </c>
      <c r="D1423" s="608" t="s">
        <v>5420</v>
      </c>
      <c r="E1423" s="608" t="s">
        <v>5714</v>
      </c>
      <c r="F1423" s="608" t="s">
        <v>5420</v>
      </c>
    </row>
    <row r="1424" spans="1:6">
      <c r="A1424" s="608" t="s">
        <v>5715</v>
      </c>
      <c r="B1424" s="608" t="s">
        <v>5716</v>
      </c>
      <c r="C1424" s="608" t="s">
        <v>700</v>
      </c>
      <c r="D1424" s="608" t="s">
        <v>5420</v>
      </c>
      <c r="E1424" s="608" t="s">
        <v>5717</v>
      </c>
      <c r="F1424" s="608" t="s">
        <v>5420</v>
      </c>
    </row>
    <row r="1425" spans="1:6">
      <c r="A1425" s="608" t="s">
        <v>5718</v>
      </c>
      <c r="B1425" s="608" t="s">
        <v>5719</v>
      </c>
      <c r="C1425" s="608" t="s">
        <v>700</v>
      </c>
      <c r="D1425" s="608" t="s">
        <v>5420</v>
      </c>
      <c r="E1425" s="608" t="s">
        <v>5720</v>
      </c>
      <c r="F1425" s="608" t="s">
        <v>5420</v>
      </c>
    </row>
    <row r="1426" spans="1:6">
      <c r="A1426" s="608" t="s">
        <v>5721</v>
      </c>
      <c r="B1426" s="608" t="s">
        <v>5722</v>
      </c>
      <c r="C1426" s="608" t="s">
        <v>700</v>
      </c>
      <c r="D1426" s="608" t="s">
        <v>5420</v>
      </c>
      <c r="E1426" s="608" t="s">
        <v>5723</v>
      </c>
      <c r="F1426" s="608" t="s">
        <v>5420</v>
      </c>
    </row>
    <row r="1427" spans="1:6">
      <c r="A1427" s="608" t="s">
        <v>5724</v>
      </c>
      <c r="B1427" s="608" t="s">
        <v>5725</v>
      </c>
      <c r="C1427" s="608" t="s">
        <v>700</v>
      </c>
      <c r="D1427" s="608" t="s">
        <v>5420</v>
      </c>
      <c r="E1427" s="608" t="s">
        <v>5726</v>
      </c>
      <c r="F1427" s="608" t="s">
        <v>5420</v>
      </c>
    </row>
    <row r="1428" spans="1:6">
      <c r="A1428" s="608" t="s">
        <v>5727</v>
      </c>
      <c r="B1428" s="608" t="s">
        <v>5728</v>
      </c>
      <c r="C1428" s="608" t="s">
        <v>700</v>
      </c>
      <c r="D1428" s="608" t="s">
        <v>5420</v>
      </c>
      <c r="E1428" s="608" t="s">
        <v>5729</v>
      </c>
      <c r="F1428" s="608" t="s">
        <v>5420</v>
      </c>
    </row>
    <row r="1429" spans="1:6">
      <c r="A1429" s="608" t="s">
        <v>5730</v>
      </c>
      <c r="B1429" s="608" t="s">
        <v>5731</v>
      </c>
      <c r="C1429" s="608" t="s">
        <v>700</v>
      </c>
      <c r="D1429" s="608" t="s">
        <v>5420</v>
      </c>
      <c r="E1429" s="608" t="s">
        <v>5732</v>
      </c>
      <c r="F1429" s="608" t="s">
        <v>5420</v>
      </c>
    </row>
    <row r="1430" spans="1:6">
      <c r="A1430" s="608" t="s">
        <v>5733</v>
      </c>
      <c r="B1430" s="608" t="s">
        <v>5734</v>
      </c>
      <c r="C1430" s="608" t="s">
        <v>700</v>
      </c>
      <c r="D1430" s="608" t="s">
        <v>5420</v>
      </c>
      <c r="E1430" s="608" t="s">
        <v>5735</v>
      </c>
      <c r="F1430" s="608" t="s">
        <v>5420</v>
      </c>
    </row>
    <row r="1431" spans="1:6">
      <c r="A1431" s="608" t="s">
        <v>5736</v>
      </c>
      <c r="B1431" s="608" t="s">
        <v>5737</v>
      </c>
      <c r="C1431" s="608" t="s">
        <v>700</v>
      </c>
      <c r="D1431" s="608" t="s">
        <v>5420</v>
      </c>
      <c r="E1431" s="608" t="s">
        <v>5738</v>
      </c>
      <c r="F1431" s="608" t="s">
        <v>5420</v>
      </c>
    </row>
    <row r="1432" spans="1:6">
      <c r="A1432" s="608" t="s">
        <v>5739</v>
      </c>
      <c r="B1432" s="608" t="s">
        <v>5740</v>
      </c>
      <c r="C1432" s="608" t="s">
        <v>700</v>
      </c>
      <c r="D1432" s="608" t="s">
        <v>5420</v>
      </c>
      <c r="E1432" s="608" t="s">
        <v>5741</v>
      </c>
      <c r="F1432" s="608" t="s">
        <v>5420</v>
      </c>
    </row>
    <row r="1433" spans="1:6">
      <c r="A1433" s="608" t="s">
        <v>5742</v>
      </c>
      <c r="B1433" s="608" t="s">
        <v>5743</v>
      </c>
      <c r="C1433" s="608" t="s">
        <v>700</v>
      </c>
      <c r="D1433" s="608" t="s">
        <v>5420</v>
      </c>
      <c r="E1433" s="608" t="s">
        <v>5744</v>
      </c>
      <c r="F1433" s="608" t="s">
        <v>5420</v>
      </c>
    </row>
    <row r="1434" spans="1:6">
      <c r="A1434" s="608" t="s">
        <v>5589</v>
      </c>
      <c r="B1434" s="608" t="s">
        <v>5745</v>
      </c>
      <c r="C1434" s="608" t="s">
        <v>700</v>
      </c>
      <c r="D1434" s="608" t="s">
        <v>5420</v>
      </c>
      <c r="E1434" s="608" t="s">
        <v>5746</v>
      </c>
      <c r="F1434" s="608" t="s">
        <v>5420</v>
      </c>
    </row>
    <row r="1435" spans="1:6">
      <c r="A1435" s="608" t="s">
        <v>5589</v>
      </c>
      <c r="B1435" s="608" t="s">
        <v>5747</v>
      </c>
      <c r="C1435" s="608" t="s">
        <v>700</v>
      </c>
      <c r="D1435" s="608" t="s">
        <v>5420</v>
      </c>
      <c r="E1435" s="608" t="s">
        <v>5748</v>
      </c>
      <c r="F1435" s="608" t="s">
        <v>5420</v>
      </c>
    </row>
    <row r="1436" spans="1:6">
      <c r="A1436" s="608" t="s">
        <v>5749</v>
      </c>
      <c r="B1436" s="608" t="s">
        <v>5750</v>
      </c>
      <c r="C1436" s="608" t="s">
        <v>700</v>
      </c>
      <c r="D1436" s="608" t="s">
        <v>5420</v>
      </c>
      <c r="E1436" s="608" t="s">
        <v>5751</v>
      </c>
      <c r="F1436" s="608" t="s">
        <v>5420</v>
      </c>
    </row>
    <row r="1437" spans="1:6">
      <c r="A1437" s="608" t="s">
        <v>5752</v>
      </c>
      <c r="B1437" s="608" t="s">
        <v>5753</v>
      </c>
      <c r="C1437" s="608" t="s">
        <v>700</v>
      </c>
      <c r="D1437" s="608" t="s">
        <v>5420</v>
      </c>
      <c r="E1437" s="608" t="s">
        <v>5754</v>
      </c>
      <c r="F1437" s="608" t="s">
        <v>5420</v>
      </c>
    </row>
    <row r="1438" spans="1:6">
      <c r="A1438" s="608" t="s">
        <v>5755</v>
      </c>
      <c r="B1438" s="608" t="s">
        <v>5756</v>
      </c>
      <c r="C1438" s="608" t="s">
        <v>700</v>
      </c>
      <c r="D1438" s="608" t="s">
        <v>5420</v>
      </c>
      <c r="E1438" s="608" t="s">
        <v>5757</v>
      </c>
      <c r="F1438" s="608" t="s">
        <v>5420</v>
      </c>
    </row>
    <row r="1439" spans="1:6">
      <c r="A1439" s="608" t="s">
        <v>5625</v>
      </c>
      <c r="B1439" s="608" t="s">
        <v>5758</v>
      </c>
      <c r="C1439" s="608" t="s">
        <v>700</v>
      </c>
      <c r="D1439" s="608" t="s">
        <v>5420</v>
      </c>
      <c r="E1439" s="608" t="s">
        <v>5759</v>
      </c>
      <c r="F1439" s="608" t="s">
        <v>5420</v>
      </c>
    </row>
    <row r="1440" spans="1:6">
      <c r="A1440" s="608" t="s">
        <v>5760</v>
      </c>
      <c r="B1440" s="608" t="s">
        <v>5761</v>
      </c>
      <c r="C1440" s="608" t="s">
        <v>700</v>
      </c>
      <c r="D1440" s="608" t="s">
        <v>5420</v>
      </c>
      <c r="E1440" s="608" t="s">
        <v>5762</v>
      </c>
      <c r="F1440" s="608" t="s">
        <v>5420</v>
      </c>
    </row>
    <row r="1441" spans="1:6">
      <c r="A1441" s="608" t="s">
        <v>5763</v>
      </c>
      <c r="B1441" s="608" t="s">
        <v>5764</v>
      </c>
      <c r="C1441" s="608" t="s">
        <v>700</v>
      </c>
      <c r="D1441" s="608" t="s">
        <v>5420</v>
      </c>
      <c r="E1441" s="608" t="s">
        <v>5765</v>
      </c>
      <c r="F1441" s="608" t="s">
        <v>5420</v>
      </c>
    </row>
    <row r="1442" spans="1:6">
      <c r="A1442" s="608" t="s">
        <v>5625</v>
      </c>
      <c r="B1442" s="608" t="s">
        <v>5766</v>
      </c>
      <c r="C1442" s="608" t="s">
        <v>700</v>
      </c>
      <c r="D1442" s="608" t="s">
        <v>5420</v>
      </c>
      <c r="E1442" s="608" t="s">
        <v>5767</v>
      </c>
      <c r="F1442" s="608" t="s">
        <v>5420</v>
      </c>
    </row>
    <row r="1443" spans="1:6">
      <c r="A1443" s="608" t="s">
        <v>5768</v>
      </c>
      <c r="B1443" s="608" t="s">
        <v>5769</v>
      </c>
      <c r="C1443" s="608" t="s">
        <v>700</v>
      </c>
      <c r="D1443" s="608" t="s">
        <v>5420</v>
      </c>
      <c r="E1443" s="608" t="s">
        <v>5770</v>
      </c>
      <c r="F1443" s="608" t="s">
        <v>5420</v>
      </c>
    </row>
    <row r="1444" spans="1:6">
      <c r="A1444" s="608" t="s">
        <v>5771</v>
      </c>
      <c r="B1444" s="608" t="s">
        <v>5772</v>
      </c>
      <c r="C1444" s="608" t="s">
        <v>700</v>
      </c>
      <c r="D1444" s="608" t="s">
        <v>5420</v>
      </c>
      <c r="E1444" s="608" t="s">
        <v>5773</v>
      </c>
      <c r="F1444" s="608" t="s">
        <v>5420</v>
      </c>
    </row>
    <row r="1445" spans="1:6">
      <c r="A1445" s="608" t="s">
        <v>5774</v>
      </c>
      <c r="B1445" s="608" t="s">
        <v>5775</v>
      </c>
      <c r="C1445" s="608" t="s">
        <v>700</v>
      </c>
      <c r="D1445" s="608" t="s">
        <v>5420</v>
      </c>
      <c r="E1445" s="608" t="s">
        <v>5776</v>
      </c>
      <c r="F1445" s="608" t="s">
        <v>5420</v>
      </c>
    </row>
    <row r="1446" spans="1:6">
      <c r="A1446" s="608" t="s">
        <v>5777</v>
      </c>
      <c r="B1446" s="608" t="s">
        <v>5778</v>
      </c>
      <c r="C1446" s="608" t="s">
        <v>700</v>
      </c>
      <c r="D1446" s="608" t="s">
        <v>5420</v>
      </c>
      <c r="E1446" s="608" t="s">
        <v>5779</v>
      </c>
      <c r="F1446" s="608" t="s">
        <v>5420</v>
      </c>
    </row>
    <row r="1447" spans="1:6">
      <c r="A1447" s="608" t="s">
        <v>5780</v>
      </c>
      <c r="B1447" s="608" t="s">
        <v>5781</v>
      </c>
      <c r="C1447" s="608" t="s">
        <v>700</v>
      </c>
      <c r="D1447" s="608" t="s">
        <v>5420</v>
      </c>
      <c r="E1447" s="608" t="s">
        <v>5782</v>
      </c>
      <c r="F1447" s="608" t="s">
        <v>5420</v>
      </c>
    </row>
    <row r="1448" spans="1:6">
      <c r="A1448" s="608" t="s">
        <v>5589</v>
      </c>
      <c r="B1448" s="608" t="s">
        <v>5783</v>
      </c>
      <c r="C1448" s="608" t="s">
        <v>700</v>
      </c>
      <c r="D1448" s="608" t="s">
        <v>5420</v>
      </c>
      <c r="E1448" s="608" t="s">
        <v>5784</v>
      </c>
      <c r="F1448" s="608" t="s">
        <v>5420</v>
      </c>
    </row>
    <row r="1449" spans="1:6">
      <c r="A1449" s="608" t="s">
        <v>5785</v>
      </c>
      <c r="B1449" s="608" t="s">
        <v>5786</v>
      </c>
      <c r="C1449" s="608" t="s">
        <v>700</v>
      </c>
      <c r="D1449" s="608" t="s">
        <v>5420</v>
      </c>
      <c r="E1449" s="608" t="s">
        <v>5787</v>
      </c>
      <c r="F1449" s="608" t="s">
        <v>5420</v>
      </c>
    </row>
    <row r="1450" spans="1:6">
      <c r="A1450" s="608" t="s">
        <v>5610</v>
      </c>
      <c r="B1450" s="608" t="s">
        <v>5788</v>
      </c>
      <c r="C1450" s="608" t="s">
        <v>700</v>
      </c>
      <c r="D1450" s="608" t="s">
        <v>5420</v>
      </c>
      <c r="E1450" s="608" t="s">
        <v>5789</v>
      </c>
      <c r="F1450" s="608" t="s">
        <v>5420</v>
      </c>
    </row>
    <row r="1451" spans="1:6">
      <c r="A1451" s="608" t="s">
        <v>5790</v>
      </c>
      <c r="B1451" s="608" t="s">
        <v>5791</v>
      </c>
      <c r="C1451" s="608" t="s">
        <v>700</v>
      </c>
      <c r="D1451" s="608" t="s">
        <v>5420</v>
      </c>
      <c r="E1451" s="608" t="s">
        <v>5792</v>
      </c>
      <c r="F1451" s="608" t="s">
        <v>5420</v>
      </c>
    </row>
    <row r="1452" spans="1:6">
      <c r="A1452" s="608" t="s">
        <v>5793</v>
      </c>
      <c r="B1452" s="608" t="s">
        <v>5794</v>
      </c>
      <c r="C1452" s="608" t="s">
        <v>700</v>
      </c>
      <c r="D1452" s="608" t="s">
        <v>5420</v>
      </c>
      <c r="E1452" s="608" t="s">
        <v>5795</v>
      </c>
      <c r="F1452" s="608" t="s">
        <v>5420</v>
      </c>
    </row>
    <row r="1453" spans="1:6">
      <c r="A1453" s="608" t="s">
        <v>5796</v>
      </c>
      <c r="B1453" s="608" t="s">
        <v>5797</v>
      </c>
      <c r="C1453" s="608" t="s">
        <v>700</v>
      </c>
      <c r="D1453" s="608" t="s">
        <v>5420</v>
      </c>
      <c r="E1453" s="608" t="s">
        <v>5798</v>
      </c>
      <c r="F1453" s="608" t="s">
        <v>5420</v>
      </c>
    </row>
    <row r="1454" spans="1:6">
      <c r="A1454" s="608" t="s">
        <v>5799</v>
      </c>
      <c r="B1454" s="608" t="s">
        <v>5800</v>
      </c>
      <c r="C1454" s="608" t="s">
        <v>700</v>
      </c>
      <c r="D1454" s="608" t="s">
        <v>5420</v>
      </c>
      <c r="E1454" s="608" t="s">
        <v>5801</v>
      </c>
      <c r="F1454" s="608" t="s">
        <v>5420</v>
      </c>
    </row>
    <row r="1455" spans="1:6">
      <c r="A1455" s="608" t="s">
        <v>5802</v>
      </c>
      <c r="B1455" s="608" t="s">
        <v>5803</v>
      </c>
      <c r="C1455" s="608" t="s">
        <v>700</v>
      </c>
      <c r="D1455" s="608" t="s">
        <v>5420</v>
      </c>
      <c r="E1455" s="608" t="s">
        <v>5804</v>
      </c>
      <c r="F1455" s="608" t="s">
        <v>5420</v>
      </c>
    </row>
    <row r="1456" spans="1:6">
      <c r="A1456" s="608" t="s">
        <v>5805</v>
      </c>
      <c r="B1456" s="608" t="s">
        <v>5806</v>
      </c>
      <c r="C1456" s="608" t="s">
        <v>700</v>
      </c>
      <c r="D1456" s="608" t="s">
        <v>5420</v>
      </c>
      <c r="E1456" s="608" t="s">
        <v>5807</v>
      </c>
      <c r="F1456" s="608" t="s">
        <v>5420</v>
      </c>
    </row>
    <row r="1457" spans="1:6">
      <c r="A1457" s="608" t="s">
        <v>5808</v>
      </c>
      <c r="B1457" s="608" t="s">
        <v>5809</v>
      </c>
      <c r="C1457" s="608" t="s">
        <v>700</v>
      </c>
      <c r="D1457" s="608" t="s">
        <v>5420</v>
      </c>
      <c r="E1457" s="608" t="s">
        <v>5810</v>
      </c>
      <c r="F1457" s="608" t="s">
        <v>5420</v>
      </c>
    </row>
    <row r="1458" spans="1:6">
      <c r="A1458" s="608" t="s">
        <v>5811</v>
      </c>
      <c r="B1458" s="608" t="s">
        <v>5812</v>
      </c>
      <c r="C1458" s="608" t="s">
        <v>700</v>
      </c>
      <c r="D1458" s="608" t="s">
        <v>5420</v>
      </c>
      <c r="E1458" s="608" t="s">
        <v>3076</v>
      </c>
      <c r="F1458" s="608" t="s">
        <v>5420</v>
      </c>
    </row>
    <row r="1459" spans="1:6">
      <c r="A1459" s="608" t="s">
        <v>5813</v>
      </c>
      <c r="B1459" s="608" t="s">
        <v>5814</v>
      </c>
      <c r="C1459" s="608" t="s">
        <v>700</v>
      </c>
      <c r="D1459" s="608" t="s">
        <v>5420</v>
      </c>
      <c r="E1459" s="608" t="s">
        <v>5815</v>
      </c>
      <c r="F1459" s="608" t="s">
        <v>5420</v>
      </c>
    </row>
    <row r="1460" spans="1:6">
      <c r="A1460" s="608" t="s">
        <v>5816</v>
      </c>
      <c r="B1460" s="608" t="s">
        <v>5817</v>
      </c>
      <c r="C1460" s="608" t="s">
        <v>700</v>
      </c>
      <c r="D1460" s="608" t="s">
        <v>5420</v>
      </c>
      <c r="E1460" s="608" t="s">
        <v>5818</v>
      </c>
      <c r="F1460" s="608" t="s">
        <v>5420</v>
      </c>
    </row>
    <row r="1461" spans="1:6">
      <c r="A1461" s="608" t="s">
        <v>5819</v>
      </c>
      <c r="B1461" s="608" t="s">
        <v>5820</v>
      </c>
      <c r="C1461" s="608" t="s">
        <v>700</v>
      </c>
      <c r="D1461" s="608" t="s">
        <v>5420</v>
      </c>
      <c r="E1461" s="608" t="s">
        <v>965</v>
      </c>
      <c r="F1461" s="608" t="s">
        <v>5420</v>
      </c>
    </row>
    <row r="1462" spans="1:6">
      <c r="A1462" s="608" t="s">
        <v>5821</v>
      </c>
      <c r="B1462" s="608" t="s">
        <v>5822</v>
      </c>
      <c r="C1462" s="608" t="s">
        <v>700</v>
      </c>
      <c r="D1462" s="608" t="s">
        <v>5420</v>
      </c>
      <c r="E1462" s="608" t="s">
        <v>5823</v>
      </c>
      <c r="F1462" s="608" t="s">
        <v>5420</v>
      </c>
    </row>
    <row r="1463" spans="1:6">
      <c r="A1463" s="608" t="s">
        <v>5824</v>
      </c>
      <c r="B1463" s="608" t="s">
        <v>5825</v>
      </c>
      <c r="C1463" s="608" t="s">
        <v>700</v>
      </c>
      <c r="D1463" s="608" t="s">
        <v>5420</v>
      </c>
      <c r="E1463" s="608" t="s">
        <v>4250</v>
      </c>
      <c r="F1463" s="608" t="s">
        <v>5420</v>
      </c>
    </row>
    <row r="1464" spans="1:6">
      <c r="A1464" s="608" t="s">
        <v>5826</v>
      </c>
      <c r="B1464" s="608" t="s">
        <v>5827</v>
      </c>
      <c r="C1464" s="608" t="s">
        <v>700</v>
      </c>
      <c r="D1464" s="608" t="s">
        <v>5420</v>
      </c>
      <c r="E1464" s="608" t="s">
        <v>5828</v>
      </c>
      <c r="F1464" s="608" t="s">
        <v>5420</v>
      </c>
    </row>
    <row r="1465" spans="1:6">
      <c r="A1465" s="608" t="s">
        <v>5829</v>
      </c>
      <c r="B1465" s="608" t="s">
        <v>5830</v>
      </c>
      <c r="C1465" s="608" t="s">
        <v>700</v>
      </c>
      <c r="D1465" s="608" t="s">
        <v>5420</v>
      </c>
      <c r="E1465" s="608" t="s">
        <v>5831</v>
      </c>
      <c r="F1465" s="608" t="s">
        <v>5420</v>
      </c>
    </row>
    <row r="1466" spans="1:6">
      <c r="A1466" s="608" t="s">
        <v>5832</v>
      </c>
      <c r="B1466" s="608" t="s">
        <v>5833</v>
      </c>
      <c r="C1466" s="608" t="s">
        <v>700</v>
      </c>
      <c r="D1466" s="608" t="s">
        <v>5420</v>
      </c>
      <c r="E1466" s="608" t="s">
        <v>5834</v>
      </c>
      <c r="F1466" s="608" t="s">
        <v>5420</v>
      </c>
    </row>
    <row r="1467" spans="1:6">
      <c r="A1467" s="608" t="s">
        <v>5835</v>
      </c>
      <c r="B1467" s="608" t="s">
        <v>5836</v>
      </c>
      <c r="C1467" s="608" t="s">
        <v>700</v>
      </c>
      <c r="D1467" s="608" t="s">
        <v>5420</v>
      </c>
      <c r="E1467" s="608" t="s">
        <v>5837</v>
      </c>
      <c r="F1467" s="608" t="s">
        <v>5420</v>
      </c>
    </row>
    <row r="1468" spans="1:6">
      <c r="A1468" s="608" t="s">
        <v>5838</v>
      </c>
      <c r="B1468" s="608" t="s">
        <v>5839</v>
      </c>
      <c r="C1468" s="608" t="s">
        <v>700</v>
      </c>
      <c r="D1468" s="608" t="s">
        <v>5420</v>
      </c>
      <c r="E1468" s="608" t="s">
        <v>5840</v>
      </c>
      <c r="F1468" s="608" t="s">
        <v>5420</v>
      </c>
    </row>
    <row r="1469" spans="1:6">
      <c r="A1469" s="608" t="s">
        <v>5841</v>
      </c>
      <c r="B1469" s="608" t="s">
        <v>5842</v>
      </c>
      <c r="C1469" s="608" t="s">
        <v>700</v>
      </c>
      <c r="D1469" s="608" t="s">
        <v>5420</v>
      </c>
      <c r="E1469" s="608" t="s">
        <v>5843</v>
      </c>
      <c r="F1469" s="608" t="s">
        <v>5420</v>
      </c>
    </row>
    <row r="1470" spans="1:6">
      <c r="A1470" s="608" t="s">
        <v>5844</v>
      </c>
      <c r="B1470" s="608" t="s">
        <v>5845</v>
      </c>
      <c r="C1470" s="608" t="s">
        <v>700</v>
      </c>
      <c r="D1470" s="608" t="s">
        <v>5420</v>
      </c>
      <c r="E1470" s="608" t="s">
        <v>5846</v>
      </c>
      <c r="F1470" s="608" t="s">
        <v>5420</v>
      </c>
    </row>
    <row r="1471" spans="1:6">
      <c r="A1471" s="608" t="s">
        <v>5847</v>
      </c>
      <c r="B1471" s="608" t="s">
        <v>5848</v>
      </c>
      <c r="C1471" s="608" t="s">
        <v>700</v>
      </c>
      <c r="D1471" s="608" t="s">
        <v>5420</v>
      </c>
      <c r="E1471" s="608" t="s">
        <v>5849</v>
      </c>
      <c r="F1471" s="608" t="s">
        <v>5420</v>
      </c>
    </row>
    <row r="1472" spans="1:6">
      <c r="A1472" s="608" t="s">
        <v>5850</v>
      </c>
      <c r="B1472" s="608" t="s">
        <v>5851</v>
      </c>
      <c r="C1472" s="608" t="s">
        <v>700</v>
      </c>
      <c r="D1472" s="608" t="s">
        <v>5420</v>
      </c>
      <c r="E1472" s="608" t="s">
        <v>5852</v>
      </c>
      <c r="F1472" s="608" t="s">
        <v>5420</v>
      </c>
    </row>
    <row r="1473" spans="1:6">
      <c r="A1473" s="608" t="s">
        <v>5853</v>
      </c>
      <c r="B1473" s="608" t="s">
        <v>5854</v>
      </c>
      <c r="C1473" s="608" t="s">
        <v>700</v>
      </c>
      <c r="D1473" s="608" t="s">
        <v>5420</v>
      </c>
      <c r="E1473" s="608" t="s">
        <v>5855</v>
      </c>
      <c r="F1473" s="608" t="s">
        <v>5420</v>
      </c>
    </row>
    <row r="1474" spans="1:6">
      <c r="A1474" s="608" t="s">
        <v>5856</v>
      </c>
      <c r="B1474" s="608" t="s">
        <v>5857</v>
      </c>
      <c r="C1474" s="608" t="s">
        <v>700</v>
      </c>
      <c r="D1474" s="608" t="s">
        <v>5420</v>
      </c>
      <c r="E1474" s="608" t="s">
        <v>5858</v>
      </c>
      <c r="F1474" s="608" t="s">
        <v>5420</v>
      </c>
    </row>
    <row r="1475" spans="1:6">
      <c r="A1475" s="608" t="s">
        <v>5859</v>
      </c>
      <c r="B1475" s="608" t="s">
        <v>5860</v>
      </c>
      <c r="C1475" s="608" t="s">
        <v>700</v>
      </c>
      <c r="D1475" s="608" t="s">
        <v>5420</v>
      </c>
      <c r="E1475" s="608" t="s">
        <v>5861</v>
      </c>
      <c r="F1475" s="608" t="s">
        <v>5420</v>
      </c>
    </row>
    <row r="1476" spans="1:6">
      <c r="A1476" s="608" t="s">
        <v>5862</v>
      </c>
      <c r="B1476" s="608" t="s">
        <v>5863</v>
      </c>
      <c r="C1476" s="608" t="s">
        <v>700</v>
      </c>
      <c r="D1476" s="608" t="s">
        <v>5420</v>
      </c>
      <c r="E1476" s="608" t="s">
        <v>5864</v>
      </c>
      <c r="F1476" s="608" t="s">
        <v>5420</v>
      </c>
    </row>
    <row r="1477" spans="1:6">
      <c r="A1477" s="608" t="s">
        <v>5865</v>
      </c>
      <c r="B1477" s="608" t="s">
        <v>5866</v>
      </c>
      <c r="C1477" s="608" t="s">
        <v>700</v>
      </c>
      <c r="D1477" s="608" t="s">
        <v>5420</v>
      </c>
      <c r="E1477" s="608" t="s">
        <v>5867</v>
      </c>
      <c r="F1477" s="608" t="s">
        <v>5420</v>
      </c>
    </row>
    <row r="1478" spans="1:6">
      <c r="A1478" s="608" t="s">
        <v>5868</v>
      </c>
      <c r="B1478" s="608" t="s">
        <v>5869</v>
      </c>
      <c r="C1478" s="608" t="s">
        <v>700</v>
      </c>
      <c r="D1478" s="608" t="s">
        <v>5420</v>
      </c>
      <c r="E1478" s="608" t="s">
        <v>3397</v>
      </c>
      <c r="F1478" s="608" t="s">
        <v>5420</v>
      </c>
    </row>
    <row r="1479" spans="1:6">
      <c r="A1479" s="608" t="s">
        <v>5870</v>
      </c>
      <c r="B1479" s="608" t="s">
        <v>5871</v>
      </c>
      <c r="C1479" s="608" t="s">
        <v>700</v>
      </c>
      <c r="D1479" s="608" t="s">
        <v>5420</v>
      </c>
      <c r="E1479" s="608" t="s">
        <v>5872</v>
      </c>
      <c r="F1479" s="608" t="s">
        <v>5420</v>
      </c>
    </row>
    <row r="1480" spans="1:6">
      <c r="A1480" s="608" t="s">
        <v>5873</v>
      </c>
      <c r="B1480" s="608" t="s">
        <v>5874</v>
      </c>
      <c r="C1480" s="608" t="s">
        <v>700</v>
      </c>
      <c r="D1480" s="608" t="s">
        <v>5420</v>
      </c>
      <c r="E1480" s="608" t="s">
        <v>5875</v>
      </c>
      <c r="F1480" s="608" t="s">
        <v>5420</v>
      </c>
    </row>
    <row r="1481" spans="1:6">
      <c r="A1481" s="608" t="s">
        <v>5876</v>
      </c>
      <c r="B1481" s="608" t="s">
        <v>5877</v>
      </c>
      <c r="C1481" s="608" t="s">
        <v>700</v>
      </c>
      <c r="D1481" s="608" t="s">
        <v>5420</v>
      </c>
      <c r="E1481" s="608" t="s">
        <v>5878</v>
      </c>
      <c r="F1481" s="608" t="s">
        <v>5420</v>
      </c>
    </row>
    <row r="1482" spans="1:6">
      <c r="A1482" s="608" t="s">
        <v>5879</v>
      </c>
      <c r="B1482" s="608" t="s">
        <v>5880</v>
      </c>
      <c r="C1482" s="608" t="s">
        <v>700</v>
      </c>
      <c r="D1482" s="608" t="s">
        <v>5420</v>
      </c>
      <c r="E1482" s="608" t="s">
        <v>5881</v>
      </c>
      <c r="F1482" s="608" t="s">
        <v>5420</v>
      </c>
    </row>
    <row r="1483" spans="1:6">
      <c r="A1483" s="608" t="s">
        <v>5882</v>
      </c>
      <c r="B1483" s="608" t="s">
        <v>5883</v>
      </c>
      <c r="C1483" s="608" t="s">
        <v>700</v>
      </c>
      <c r="D1483" s="608" t="s">
        <v>5420</v>
      </c>
      <c r="E1483" s="608" t="s">
        <v>5884</v>
      </c>
      <c r="F1483" s="608" t="s">
        <v>5420</v>
      </c>
    </row>
    <row r="1484" spans="1:6">
      <c r="A1484" s="608" t="s">
        <v>5885</v>
      </c>
      <c r="B1484" s="608" t="s">
        <v>5886</v>
      </c>
      <c r="C1484" s="608" t="s">
        <v>700</v>
      </c>
      <c r="D1484" s="608" t="s">
        <v>5420</v>
      </c>
      <c r="E1484" s="608" t="s">
        <v>5887</v>
      </c>
      <c r="F1484" s="608" t="s">
        <v>5420</v>
      </c>
    </row>
    <row r="1485" spans="1:6">
      <c r="A1485" s="608" t="s">
        <v>5888</v>
      </c>
      <c r="B1485" s="608" t="s">
        <v>5889</v>
      </c>
      <c r="C1485" s="608" t="s">
        <v>700</v>
      </c>
      <c r="D1485" s="608" t="s">
        <v>5420</v>
      </c>
      <c r="E1485" s="608" t="s">
        <v>5890</v>
      </c>
      <c r="F1485" s="608" t="s">
        <v>5420</v>
      </c>
    </row>
    <row r="1486" spans="1:6">
      <c r="A1486" s="608" t="s">
        <v>5891</v>
      </c>
      <c r="B1486" s="608" t="s">
        <v>5892</v>
      </c>
      <c r="C1486" s="608" t="s">
        <v>700</v>
      </c>
      <c r="D1486" s="608" t="s">
        <v>5420</v>
      </c>
      <c r="E1486" s="608" t="s">
        <v>5893</v>
      </c>
      <c r="F1486" s="608" t="s">
        <v>5420</v>
      </c>
    </row>
    <row r="1487" spans="1:6">
      <c r="A1487" s="608" t="s">
        <v>5894</v>
      </c>
      <c r="B1487" s="608" t="s">
        <v>5895</v>
      </c>
      <c r="C1487" s="608" t="s">
        <v>700</v>
      </c>
      <c r="D1487" s="608" t="s">
        <v>5420</v>
      </c>
      <c r="E1487" s="608" t="s">
        <v>3536</v>
      </c>
      <c r="F1487" s="608" t="s">
        <v>5420</v>
      </c>
    </row>
    <row r="1488" spans="1:6">
      <c r="A1488" s="608" t="s">
        <v>5896</v>
      </c>
      <c r="B1488" s="608" t="s">
        <v>5897</v>
      </c>
      <c r="C1488" s="608" t="s">
        <v>700</v>
      </c>
      <c r="D1488" s="608" t="s">
        <v>5420</v>
      </c>
      <c r="E1488" s="608" t="s">
        <v>5898</v>
      </c>
      <c r="F1488" s="608" t="s">
        <v>5420</v>
      </c>
    </row>
    <row r="1489" spans="1:6">
      <c r="A1489" s="608" t="s">
        <v>5899</v>
      </c>
      <c r="B1489" s="608" t="s">
        <v>5900</v>
      </c>
      <c r="C1489" s="608" t="s">
        <v>700</v>
      </c>
      <c r="D1489" s="608" t="s">
        <v>5420</v>
      </c>
      <c r="E1489" s="608" t="s">
        <v>3560</v>
      </c>
      <c r="F1489" s="608" t="s">
        <v>5420</v>
      </c>
    </row>
    <row r="1490" spans="1:6">
      <c r="A1490" s="608" t="s">
        <v>5901</v>
      </c>
      <c r="B1490" s="608" t="s">
        <v>5902</v>
      </c>
      <c r="C1490" s="608" t="s">
        <v>700</v>
      </c>
      <c r="D1490" s="608" t="s">
        <v>5420</v>
      </c>
      <c r="E1490" s="608" t="s">
        <v>5903</v>
      </c>
      <c r="F1490" s="608" t="s">
        <v>5420</v>
      </c>
    </row>
    <row r="1491" spans="1:6">
      <c r="A1491" s="608" t="s">
        <v>5904</v>
      </c>
      <c r="B1491" s="608" t="s">
        <v>5905</v>
      </c>
      <c r="C1491" s="608" t="s">
        <v>700</v>
      </c>
      <c r="D1491" s="608" t="s">
        <v>5420</v>
      </c>
      <c r="E1491" s="608" t="s">
        <v>5906</v>
      </c>
      <c r="F1491" s="608" t="s">
        <v>5420</v>
      </c>
    </row>
    <row r="1492" spans="1:6">
      <c r="A1492" s="608" t="s">
        <v>5907</v>
      </c>
      <c r="B1492" s="608" t="s">
        <v>5908</v>
      </c>
      <c r="C1492" s="608" t="s">
        <v>700</v>
      </c>
      <c r="D1492" s="608" t="s">
        <v>5420</v>
      </c>
      <c r="E1492" s="608" t="s">
        <v>5909</v>
      </c>
      <c r="F1492" s="608" t="s">
        <v>5420</v>
      </c>
    </row>
    <row r="1493" spans="1:6">
      <c r="A1493" s="608" t="s">
        <v>5910</v>
      </c>
      <c r="B1493" s="608" t="s">
        <v>5911</v>
      </c>
      <c r="C1493" s="608" t="s">
        <v>700</v>
      </c>
      <c r="D1493" s="608" t="s">
        <v>5420</v>
      </c>
      <c r="E1493" s="608" t="s">
        <v>5912</v>
      </c>
      <c r="F1493" s="608" t="s">
        <v>5420</v>
      </c>
    </row>
    <row r="1494" spans="1:6">
      <c r="A1494" s="608" t="s">
        <v>5913</v>
      </c>
      <c r="B1494" s="608" t="s">
        <v>5914</v>
      </c>
      <c r="C1494" s="608" t="s">
        <v>700</v>
      </c>
      <c r="D1494" s="608" t="s">
        <v>5420</v>
      </c>
      <c r="E1494" s="608" t="s">
        <v>5915</v>
      </c>
      <c r="F1494" s="608" t="s">
        <v>5420</v>
      </c>
    </row>
    <row r="1495" spans="1:6">
      <c r="A1495" s="608" t="s">
        <v>5916</v>
      </c>
      <c r="B1495" s="608" t="s">
        <v>5917</v>
      </c>
      <c r="C1495" s="608" t="s">
        <v>700</v>
      </c>
      <c r="D1495" s="608" t="s">
        <v>5420</v>
      </c>
      <c r="E1495" s="608" t="s">
        <v>4447</v>
      </c>
      <c r="F1495" s="608" t="s">
        <v>5420</v>
      </c>
    </row>
    <row r="1496" spans="1:6">
      <c r="A1496" s="608" t="s">
        <v>5918</v>
      </c>
      <c r="B1496" s="608" t="s">
        <v>5919</v>
      </c>
      <c r="C1496" s="608" t="s">
        <v>700</v>
      </c>
      <c r="D1496" s="608" t="s">
        <v>5420</v>
      </c>
      <c r="E1496" s="608" t="s">
        <v>5920</v>
      </c>
      <c r="F1496" s="608" t="s">
        <v>5420</v>
      </c>
    </row>
    <row r="1497" spans="1:6">
      <c r="A1497" s="608" t="s">
        <v>5921</v>
      </c>
      <c r="B1497" s="608" t="s">
        <v>5922</v>
      </c>
      <c r="C1497" s="608" t="s">
        <v>700</v>
      </c>
      <c r="D1497" s="608" t="s">
        <v>5420</v>
      </c>
      <c r="E1497" s="608" t="s">
        <v>5923</v>
      </c>
      <c r="F1497" s="608" t="s">
        <v>5420</v>
      </c>
    </row>
    <row r="1498" spans="1:6">
      <c r="A1498" s="608" t="s">
        <v>5924</v>
      </c>
      <c r="B1498" s="608" t="s">
        <v>5925</v>
      </c>
      <c r="C1498" s="608" t="s">
        <v>700</v>
      </c>
      <c r="D1498" s="608" t="s">
        <v>5420</v>
      </c>
      <c r="E1498" s="608" t="s">
        <v>5926</v>
      </c>
      <c r="F1498" s="608" t="s">
        <v>5420</v>
      </c>
    </row>
    <row r="1499" spans="1:6">
      <c r="A1499" s="608" t="s">
        <v>5927</v>
      </c>
      <c r="B1499" s="608" t="s">
        <v>5928</v>
      </c>
      <c r="C1499" s="608" t="s">
        <v>700</v>
      </c>
      <c r="D1499" s="608" t="s">
        <v>5420</v>
      </c>
      <c r="E1499" s="608" t="s">
        <v>5929</v>
      </c>
      <c r="F1499" s="608" t="s">
        <v>5420</v>
      </c>
    </row>
    <row r="1500" spans="1:6">
      <c r="A1500" s="608" t="s">
        <v>5930</v>
      </c>
      <c r="B1500" s="608" t="s">
        <v>5931</v>
      </c>
      <c r="C1500" s="608" t="s">
        <v>700</v>
      </c>
      <c r="D1500" s="608" t="s">
        <v>5420</v>
      </c>
      <c r="E1500" s="608" t="s">
        <v>5932</v>
      </c>
      <c r="F1500" s="608" t="s">
        <v>5420</v>
      </c>
    </row>
    <row r="1501" spans="1:6">
      <c r="A1501" s="608" t="s">
        <v>5933</v>
      </c>
      <c r="B1501" s="608" t="s">
        <v>5934</v>
      </c>
      <c r="C1501" s="608" t="s">
        <v>700</v>
      </c>
      <c r="D1501" s="608" t="s">
        <v>5420</v>
      </c>
      <c r="E1501" s="608" t="s">
        <v>5935</v>
      </c>
      <c r="F1501" s="608" t="s">
        <v>5420</v>
      </c>
    </row>
    <row r="1502" spans="1:6">
      <c r="A1502" s="608" t="s">
        <v>5936</v>
      </c>
      <c r="B1502" s="608" t="s">
        <v>5937</v>
      </c>
      <c r="C1502" s="608" t="s">
        <v>700</v>
      </c>
      <c r="D1502" s="608" t="s">
        <v>5420</v>
      </c>
      <c r="E1502" s="608" t="s">
        <v>5938</v>
      </c>
      <c r="F1502" s="608" t="s">
        <v>5420</v>
      </c>
    </row>
    <row r="1503" spans="1:6">
      <c r="A1503" s="608" t="s">
        <v>5939</v>
      </c>
      <c r="B1503" s="608" t="s">
        <v>5940</v>
      </c>
      <c r="C1503" s="608" t="s">
        <v>700</v>
      </c>
      <c r="D1503" s="608" t="s">
        <v>5420</v>
      </c>
      <c r="E1503" s="608" t="s">
        <v>5941</v>
      </c>
      <c r="F1503" s="608" t="s">
        <v>5420</v>
      </c>
    </row>
    <row r="1504" spans="1:6">
      <c r="A1504" s="608" t="s">
        <v>5942</v>
      </c>
      <c r="B1504" s="608" t="s">
        <v>5943</v>
      </c>
      <c r="C1504" s="608" t="s">
        <v>700</v>
      </c>
      <c r="D1504" s="608" t="s">
        <v>5420</v>
      </c>
      <c r="E1504" s="608" t="s">
        <v>5944</v>
      </c>
      <c r="F1504" s="608" t="s">
        <v>5420</v>
      </c>
    </row>
    <row r="1505" spans="1:6">
      <c r="A1505" s="608" t="s">
        <v>5945</v>
      </c>
      <c r="B1505" s="608" t="s">
        <v>5946</v>
      </c>
      <c r="C1505" s="608" t="s">
        <v>700</v>
      </c>
      <c r="D1505" s="608" t="s">
        <v>5420</v>
      </c>
      <c r="E1505" s="608" t="s">
        <v>5947</v>
      </c>
      <c r="F1505" s="608" t="s">
        <v>5420</v>
      </c>
    </row>
    <row r="1506" spans="1:6">
      <c r="A1506" s="608" t="s">
        <v>5948</v>
      </c>
      <c r="B1506" s="608" t="s">
        <v>5949</v>
      </c>
      <c r="C1506" s="608" t="s">
        <v>700</v>
      </c>
      <c r="D1506" s="608" t="s">
        <v>5420</v>
      </c>
      <c r="E1506" s="608" t="s">
        <v>5950</v>
      </c>
      <c r="F1506" s="608" t="s">
        <v>5420</v>
      </c>
    </row>
    <row r="1507" spans="1:6">
      <c r="A1507" s="608" t="s">
        <v>5951</v>
      </c>
      <c r="B1507" s="608" t="s">
        <v>5952</v>
      </c>
      <c r="C1507" s="608" t="s">
        <v>700</v>
      </c>
      <c r="D1507" s="608" t="s">
        <v>5420</v>
      </c>
      <c r="E1507" s="608" t="s">
        <v>5953</v>
      </c>
      <c r="F1507" s="608" t="s">
        <v>5420</v>
      </c>
    </row>
    <row r="1508" spans="1:6">
      <c r="A1508" s="608" t="s">
        <v>5954</v>
      </c>
      <c r="B1508" s="608" t="s">
        <v>5955</v>
      </c>
      <c r="C1508" s="608" t="s">
        <v>700</v>
      </c>
      <c r="D1508" s="608" t="s">
        <v>5420</v>
      </c>
      <c r="E1508" s="608" t="s">
        <v>5956</v>
      </c>
      <c r="F1508" s="608" t="s">
        <v>5420</v>
      </c>
    </row>
    <row r="1509" spans="1:6">
      <c r="A1509" s="608" t="s">
        <v>5957</v>
      </c>
      <c r="B1509" s="608" t="s">
        <v>5958</v>
      </c>
      <c r="C1509" s="608" t="s">
        <v>700</v>
      </c>
      <c r="D1509" s="608" t="s">
        <v>5420</v>
      </c>
      <c r="E1509" s="608" t="s">
        <v>5959</v>
      </c>
      <c r="F1509" s="608" t="s">
        <v>5420</v>
      </c>
    </row>
    <row r="1510" spans="1:6">
      <c r="A1510" s="608" t="s">
        <v>5960</v>
      </c>
      <c r="B1510" s="608" t="s">
        <v>5961</v>
      </c>
      <c r="C1510" s="608" t="s">
        <v>700</v>
      </c>
      <c r="D1510" s="608" t="s">
        <v>5420</v>
      </c>
      <c r="E1510" s="608" t="s">
        <v>5962</v>
      </c>
      <c r="F1510" s="608" t="s">
        <v>5420</v>
      </c>
    </row>
    <row r="1511" spans="1:6">
      <c r="A1511" s="608" t="s">
        <v>5963</v>
      </c>
      <c r="B1511" s="608" t="s">
        <v>5964</v>
      </c>
      <c r="C1511" s="608" t="s">
        <v>700</v>
      </c>
      <c r="D1511" s="608" t="s">
        <v>5420</v>
      </c>
      <c r="E1511" s="608" t="s">
        <v>5965</v>
      </c>
      <c r="F1511" s="608" t="s">
        <v>5420</v>
      </c>
    </row>
    <row r="1512" spans="1:6">
      <c r="A1512" s="608" t="s">
        <v>5966</v>
      </c>
      <c r="B1512" s="608" t="s">
        <v>5967</v>
      </c>
      <c r="C1512" s="608" t="s">
        <v>700</v>
      </c>
      <c r="D1512" s="608" t="s">
        <v>5420</v>
      </c>
      <c r="E1512" s="608" t="s">
        <v>5968</v>
      </c>
      <c r="F1512" s="608" t="s">
        <v>5420</v>
      </c>
    </row>
    <row r="1513" spans="1:6">
      <c r="A1513" s="608" t="s">
        <v>5969</v>
      </c>
      <c r="B1513" s="608" t="s">
        <v>5970</v>
      </c>
      <c r="C1513" s="608" t="s">
        <v>700</v>
      </c>
      <c r="D1513" s="608" t="s">
        <v>5420</v>
      </c>
      <c r="E1513" s="608" t="s">
        <v>5971</v>
      </c>
      <c r="F1513" s="608" t="s">
        <v>5420</v>
      </c>
    </row>
    <row r="1514" spans="1:6">
      <c r="A1514" s="608" t="s">
        <v>5972</v>
      </c>
      <c r="B1514" s="608" t="s">
        <v>5973</v>
      </c>
      <c r="C1514" s="608" t="s">
        <v>700</v>
      </c>
      <c r="D1514" s="608" t="s">
        <v>5420</v>
      </c>
      <c r="E1514" s="608" t="s">
        <v>5974</v>
      </c>
      <c r="F1514" s="608" t="s">
        <v>5420</v>
      </c>
    </row>
    <row r="1515" spans="1:6">
      <c r="A1515" s="608" t="s">
        <v>5975</v>
      </c>
      <c r="B1515" s="608" t="s">
        <v>5976</v>
      </c>
      <c r="C1515" s="608" t="s">
        <v>700</v>
      </c>
      <c r="D1515" s="608" t="s">
        <v>5420</v>
      </c>
      <c r="E1515" s="608" t="s">
        <v>5977</v>
      </c>
      <c r="F1515" s="608" t="s">
        <v>5420</v>
      </c>
    </row>
    <row r="1516" spans="1:6">
      <c r="A1516" s="608" t="s">
        <v>5978</v>
      </c>
      <c r="B1516" s="608" t="s">
        <v>5979</v>
      </c>
      <c r="C1516" s="608" t="s">
        <v>700</v>
      </c>
      <c r="D1516" s="608" t="s">
        <v>5420</v>
      </c>
      <c r="E1516" s="608" t="s">
        <v>5980</v>
      </c>
      <c r="F1516" s="608" t="s">
        <v>5420</v>
      </c>
    </row>
    <row r="1517" spans="1:6">
      <c r="A1517" s="608" t="s">
        <v>5981</v>
      </c>
      <c r="B1517" s="608" t="s">
        <v>5982</v>
      </c>
      <c r="C1517" s="608" t="s">
        <v>700</v>
      </c>
      <c r="D1517" s="608" t="s">
        <v>5420</v>
      </c>
      <c r="E1517" s="608" t="s">
        <v>5983</v>
      </c>
      <c r="F1517" s="608" t="s">
        <v>5420</v>
      </c>
    </row>
    <row r="1518" spans="1:6">
      <c r="A1518" s="608" t="s">
        <v>5984</v>
      </c>
      <c r="B1518" s="608" t="s">
        <v>5985</v>
      </c>
      <c r="C1518" s="608" t="s">
        <v>700</v>
      </c>
      <c r="D1518" s="608" t="s">
        <v>5420</v>
      </c>
      <c r="E1518" s="608" t="s">
        <v>5986</v>
      </c>
      <c r="F1518" s="608" t="s">
        <v>5420</v>
      </c>
    </row>
    <row r="1519" spans="1:6">
      <c r="A1519" s="608" t="s">
        <v>5987</v>
      </c>
      <c r="B1519" s="608" t="s">
        <v>5988</v>
      </c>
      <c r="C1519" s="608" t="s">
        <v>700</v>
      </c>
      <c r="D1519" s="608" t="s">
        <v>5420</v>
      </c>
      <c r="E1519" s="608" t="s">
        <v>5989</v>
      </c>
      <c r="F1519" s="608" t="s">
        <v>5420</v>
      </c>
    </row>
    <row r="1520" spans="1:6">
      <c r="A1520" s="608" t="s">
        <v>5990</v>
      </c>
      <c r="B1520" s="608" t="s">
        <v>5991</v>
      </c>
      <c r="C1520" s="608" t="s">
        <v>700</v>
      </c>
      <c r="D1520" s="608" t="s">
        <v>5420</v>
      </c>
      <c r="E1520" s="608" t="s">
        <v>5992</v>
      </c>
      <c r="F1520" s="608" t="s">
        <v>5420</v>
      </c>
    </row>
    <row r="1521" spans="1:6">
      <c r="A1521" s="608" t="s">
        <v>5993</v>
      </c>
      <c r="B1521" s="608" t="s">
        <v>5994</v>
      </c>
      <c r="C1521" s="608" t="s">
        <v>700</v>
      </c>
      <c r="D1521" s="608" t="s">
        <v>5420</v>
      </c>
      <c r="E1521" s="608" t="s">
        <v>5995</v>
      </c>
      <c r="F1521" s="608" t="s">
        <v>5420</v>
      </c>
    </row>
    <row r="1522" spans="1:6">
      <c r="A1522" s="608" t="s">
        <v>5996</v>
      </c>
      <c r="B1522" s="608" t="s">
        <v>5997</v>
      </c>
      <c r="C1522" s="608" t="s">
        <v>700</v>
      </c>
      <c r="D1522" s="608" t="s">
        <v>5420</v>
      </c>
      <c r="E1522" s="608" t="s">
        <v>5998</v>
      </c>
      <c r="F1522" s="608" t="s">
        <v>5420</v>
      </c>
    </row>
    <row r="1523" spans="1:6">
      <c r="A1523" s="608" t="s">
        <v>5999</v>
      </c>
      <c r="B1523" s="608" t="s">
        <v>6000</v>
      </c>
      <c r="C1523" s="608" t="s">
        <v>700</v>
      </c>
      <c r="D1523" s="608" t="s">
        <v>5420</v>
      </c>
      <c r="E1523" s="608" t="s">
        <v>6001</v>
      </c>
      <c r="F1523" s="608" t="s">
        <v>5420</v>
      </c>
    </row>
    <row r="1524" spans="1:6">
      <c r="A1524" s="608" t="s">
        <v>5999</v>
      </c>
      <c r="B1524" s="608" t="s">
        <v>6002</v>
      </c>
      <c r="C1524" s="608" t="s">
        <v>700</v>
      </c>
      <c r="D1524" s="608" t="s">
        <v>5420</v>
      </c>
      <c r="E1524" s="608" t="s">
        <v>6003</v>
      </c>
      <c r="F1524" s="608" t="s">
        <v>5420</v>
      </c>
    </row>
    <row r="1525" spans="1:6">
      <c r="A1525" s="608" t="s">
        <v>6004</v>
      </c>
      <c r="B1525" s="608" t="s">
        <v>6005</v>
      </c>
      <c r="C1525" s="608" t="s">
        <v>700</v>
      </c>
      <c r="D1525" s="608" t="s">
        <v>5420</v>
      </c>
      <c r="E1525" s="608" t="s">
        <v>6006</v>
      </c>
      <c r="F1525" s="608" t="s">
        <v>5420</v>
      </c>
    </row>
    <row r="1526" spans="1:6">
      <c r="A1526" s="608" t="s">
        <v>6007</v>
      </c>
      <c r="B1526" s="608" t="s">
        <v>6008</v>
      </c>
      <c r="C1526" s="608" t="s">
        <v>700</v>
      </c>
      <c r="D1526" s="608" t="s">
        <v>5420</v>
      </c>
      <c r="E1526" s="608" t="s">
        <v>6009</v>
      </c>
      <c r="F1526" s="608" t="s">
        <v>5420</v>
      </c>
    </row>
    <row r="1527" spans="1:6">
      <c r="A1527" s="608" t="s">
        <v>6010</v>
      </c>
      <c r="B1527" s="608" t="s">
        <v>6011</v>
      </c>
      <c r="C1527" s="608" t="s">
        <v>700</v>
      </c>
      <c r="D1527" s="608" t="s">
        <v>5420</v>
      </c>
      <c r="E1527" s="608" t="s">
        <v>6012</v>
      </c>
      <c r="F1527" s="608" t="s">
        <v>5420</v>
      </c>
    </row>
    <row r="1528" spans="1:6">
      <c r="A1528" s="608" t="s">
        <v>5996</v>
      </c>
      <c r="B1528" s="608" t="s">
        <v>6013</v>
      </c>
      <c r="C1528" s="608" t="s">
        <v>700</v>
      </c>
      <c r="D1528" s="608" t="s">
        <v>5420</v>
      </c>
      <c r="E1528" s="608" t="s">
        <v>6014</v>
      </c>
      <c r="F1528" s="608" t="s">
        <v>5420</v>
      </c>
    </row>
    <row r="1529" spans="1:6">
      <c r="A1529" s="608" t="s">
        <v>6015</v>
      </c>
      <c r="B1529" s="608" t="s">
        <v>6016</v>
      </c>
      <c r="C1529" s="608" t="s">
        <v>700</v>
      </c>
      <c r="D1529" s="608" t="s">
        <v>5420</v>
      </c>
      <c r="E1529" s="608" t="s">
        <v>6017</v>
      </c>
      <c r="F1529" s="608" t="s">
        <v>5420</v>
      </c>
    </row>
    <row r="1530" spans="1:6">
      <c r="A1530" s="608" t="s">
        <v>6018</v>
      </c>
      <c r="B1530" s="608" t="s">
        <v>6019</v>
      </c>
      <c r="C1530" s="608" t="s">
        <v>700</v>
      </c>
      <c r="D1530" s="608" t="s">
        <v>5420</v>
      </c>
      <c r="E1530" s="608" t="s">
        <v>6020</v>
      </c>
      <c r="F1530" s="608" t="s">
        <v>5420</v>
      </c>
    </row>
    <row r="1531" spans="1:6">
      <c r="A1531" s="608" t="s">
        <v>6021</v>
      </c>
      <c r="B1531" s="608" t="s">
        <v>6022</v>
      </c>
      <c r="C1531" s="608" t="s">
        <v>700</v>
      </c>
      <c r="D1531" s="608" t="s">
        <v>5420</v>
      </c>
      <c r="E1531" s="608" t="s">
        <v>6023</v>
      </c>
      <c r="F1531" s="608" t="s">
        <v>5420</v>
      </c>
    </row>
    <row r="1532" spans="1:6">
      <c r="A1532" s="608" t="s">
        <v>6024</v>
      </c>
      <c r="B1532" s="608" t="s">
        <v>6025</v>
      </c>
      <c r="C1532" s="608" t="s">
        <v>700</v>
      </c>
      <c r="D1532" s="608" t="s">
        <v>5420</v>
      </c>
      <c r="E1532" s="608" t="s">
        <v>6026</v>
      </c>
      <c r="F1532" s="608" t="s">
        <v>5420</v>
      </c>
    </row>
    <row r="1533" spans="1:6">
      <c r="A1533" s="608" t="s">
        <v>6027</v>
      </c>
      <c r="B1533" s="608" t="s">
        <v>6028</v>
      </c>
      <c r="C1533" s="608" t="s">
        <v>700</v>
      </c>
      <c r="D1533" s="608" t="s">
        <v>5420</v>
      </c>
      <c r="E1533" s="608" t="s">
        <v>6029</v>
      </c>
      <c r="F1533" s="608" t="s">
        <v>5420</v>
      </c>
    </row>
    <row r="1534" spans="1:6">
      <c r="A1534" s="608" t="s">
        <v>6027</v>
      </c>
      <c r="B1534" s="608" t="s">
        <v>6030</v>
      </c>
      <c r="C1534" s="608" t="s">
        <v>700</v>
      </c>
      <c r="D1534" s="608" t="s">
        <v>5420</v>
      </c>
      <c r="E1534" s="608" t="s">
        <v>6031</v>
      </c>
      <c r="F1534" s="608" t="s">
        <v>5420</v>
      </c>
    </row>
    <row r="1535" spans="1:6">
      <c r="A1535" s="608" t="s">
        <v>6032</v>
      </c>
      <c r="B1535" s="608" t="s">
        <v>6033</v>
      </c>
      <c r="C1535" s="608" t="s">
        <v>700</v>
      </c>
      <c r="D1535" s="608" t="s">
        <v>5420</v>
      </c>
      <c r="E1535" s="608" t="s">
        <v>6034</v>
      </c>
      <c r="F1535" s="608" t="s">
        <v>5420</v>
      </c>
    </row>
    <row r="1536" spans="1:6">
      <c r="A1536" s="608" t="s">
        <v>6035</v>
      </c>
      <c r="B1536" s="608" t="s">
        <v>6036</v>
      </c>
      <c r="C1536" s="608" t="s">
        <v>700</v>
      </c>
      <c r="D1536" s="608" t="s">
        <v>5420</v>
      </c>
      <c r="E1536" s="608" t="s">
        <v>6037</v>
      </c>
      <c r="F1536" s="608" t="s">
        <v>5420</v>
      </c>
    </row>
    <row r="1537" spans="1:6">
      <c r="A1537" s="608" t="s">
        <v>6027</v>
      </c>
      <c r="B1537" s="608" t="s">
        <v>6038</v>
      </c>
      <c r="C1537" s="608" t="s">
        <v>700</v>
      </c>
      <c r="D1537" s="608" t="s">
        <v>5420</v>
      </c>
      <c r="E1537" s="608" t="s">
        <v>6039</v>
      </c>
      <c r="F1537" s="608" t="s">
        <v>5420</v>
      </c>
    </row>
    <row r="1538" spans="1:6">
      <c r="A1538" s="608" t="s">
        <v>6040</v>
      </c>
      <c r="B1538" s="608" t="s">
        <v>6041</v>
      </c>
      <c r="C1538" s="608" t="s">
        <v>700</v>
      </c>
      <c r="D1538" s="608" t="s">
        <v>5420</v>
      </c>
      <c r="E1538" s="608" t="s">
        <v>6042</v>
      </c>
      <c r="F1538" s="608" t="s">
        <v>5420</v>
      </c>
    </row>
    <row r="1539" spans="1:6">
      <c r="A1539" s="608" t="s">
        <v>6043</v>
      </c>
      <c r="B1539" s="608" t="s">
        <v>6044</v>
      </c>
      <c r="C1539" s="608" t="s">
        <v>700</v>
      </c>
      <c r="D1539" s="608" t="s">
        <v>5420</v>
      </c>
      <c r="E1539" s="608" t="s">
        <v>6045</v>
      </c>
      <c r="F1539" s="608" t="s">
        <v>5420</v>
      </c>
    </row>
    <row r="1540" spans="1:6">
      <c r="A1540" s="608" t="s">
        <v>6046</v>
      </c>
      <c r="B1540" s="608" t="s">
        <v>6047</v>
      </c>
      <c r="C1540" s="608" t="s">
        <v>700</v>
      </c>
      <c r="D1540" s="608" t="s">
        <v>5420</v>
      </c>
      <c r="E1540" s="608" t="s">
        <v>6048</v>
      </c>
      <c r="F1540" s="608" t="s">
        <v>5420</v>
      </c>
    </row>
    <row r="1541" spans="1:6">
      <c r="A1541" s="608" t="s">
        <v>6027</v>
      </c>
      <c r="B1541" s="608" t="s">
        <v>6049</v>
      </c>
      <c r="C1541" s="608" t="s">
        <v>700</v>
      </c>
      <c r="D1541" s="608" t="s">
        <v>5420</v>
      </c>
      <c r="E1541" s="608" t="s">
        <v>6050</v>
      </c>
      <c r="F1541" s="608" t="s">
        <v>5420</v>
      </c>
    </row>
    <row r="1542" spans="1:6">
      <c r="A1542" s="608" t="s">
        <v>5990</v>
      </c>
      <c r="B1542" s="608" t="s">
        <v>6051</v>
      </c>
      <c r="C1542" s="608" t="s">
        <v>700</v>
      </c>
      <c r="D1542" s="608" t="s">
        <v>5420</v>
      </c>
      <c r="E1542" s="608" t="s">
        <v>6052</v>
      </c>
      <c r="F1542" s="608" t="s">
        <v>5420</v>
      </c>
    </row>
    <row r="1543" spans="1:6">
      <c r="A1543" s="608" t="s">
        <v>6053</v>
      </c>
      <c r="B1543" s="608" t="s">
        <v>6054</v>
      </c>
      <c r="C1543" s="608" t="s">
        <v>700</v>
      </c>
      <c r="D1543" s="608" t="s">
        <v>5420</v>
      </c>
      <c r="E1543" s="608" t="s">
        <v>6055</v>
      </c>
      <c r="F1543" s="608" t="s">
        <v>5420</v>
      </c>
    </row>
    <row r="1544" spans="1:6">
      <c r="A1544" s="608" t="s">
        <v>6056</v>
      </c>
      <c r="B1544" s="608" t="s">
        <v>6057</v>
      </c>
      <c r="C1544" s="608" t="s">
        <v>700</v>
      </c>
      <c r="D1544" s="608" t="s">
        <v>5420</v>
      </c>
      <c r="E1544" s="608" t="s">
        <v>6058</v>
      </c>
      <c r="F1544" s="608" t="s">
        <v>5420</v>
      </c>
    </row>
    <row r="1545" spans="1:6">
      <c r="A1545" s="608" t="s">
        <v>6059</v>
      </c>
      <c r="B1545" s="608" t="s">
        <v>6060</v>
      </c>
      <c r="C1545" s="608" t="s">
        <v>700</v>
      </c>
      <c r="D1545" s="608" t="s">
        <v>5420</v>
      </c>
      <c r="E1545" s="608" t="s">
        <v>6061</v>
      </c>
      <c r="F1545" s="608" t="s">
        <v>5420</v>
      </c>
    </row>
    <row r="1546" spans="1:6">
      <c r="A1546" s="608" t="s">
        <v>6062</v>
      </c>
      <c r="B1546" s="608" t="s">
        <v>6063</v>
      </c>
      <c r="C1546" s="608" t="s">
        <v>700</v>
      </c>
      <c r="D1546" s="608" t="s">
        <v>5420</v>
      </c>
      <c r="E1546" s="608" t="s">
        <v>6064</v>
      </c>
      <c r="F1546" s="608" t="s">
        <v>5420</v>
      </c>
    </row>
    <row r="1547" spans="1:6">
      <c r="A1547" s="608" t="s">
        <v>6065</v>
      </c>
      <c r="B1547" s="608" t="s">
        <v>6066</v>
      </c>
      <c r="C1547" s="608" t="s">
        <v>700</v>
      </c>
      <c r="D1547" s="608" t="s">
        <v>5420</v>
      </c>
      <c r="E1547" s="608" t="s">
        <v>6067</v>
      </c>
      <c r="F1547" s="608" t="s">
        <v>5420</v>
      </c>
    </row>
    <row r="1548" spans="1:6">
      <c r="A1548" s="608" t="s">
        <v>6059</v>
      </c>
      <c r="B1548" s="608" t="s">
        <v>6068</v>
      </c>
      <c r="C1548" s="608" t="s">
        <v>700</v>
      </c>
      <c r="D1548" s="608" t="s">
        <v>5420</v>
      </c>
      <c r="E1548" s="608" t="s">
        <v>6069</v>
      </c>
      <c r="F1548" s="608" t="s">
        <v>5420</v>
      </c>
    </row>
    <row r="1549" spans="1:6">
      <c r="A1549" s="608" t="s">
        <v>6070</v>
      </c>
      <c r="B1549" s="608" t="s">
        <v>6071</v>
      </c>
      <c r="C1549" s="608" t="s">
        <v>700</v>
      </c>
      <c r="D1549" s="608" t="s">
        <v>5420</v>
      </c>
      <c r="E1549" s="608" t="s">
        <v>6072</v>
      </c>
      <c r="F1549" s="608" t="s">
        <v>5420</v>
      </c>
    </row>
    <row r="1550" spans="1:6">
      <c r="A1550" s="608" t="s">
        <v>6073</v>
      </c>
      <c r="B1550" s="608" t="s">
        <v>6074</v>
      </c>
      <c r="C1550" s="608" t="s">
        <v>700</v>
      </c>
      <c r="D1550" s="608" t="s">
        <v>5420</v>
      </c>
      <c r="E1550" s="608" t="s">
        <v>6075</v>
      </c>
      <c r="F1550" s="608" t="s">
        <v>5420</v>
      </c>
    </row>
    <row r="1551" spans="1:6">
      <c r="A1551" s="608" t="s">
        <v>6076</v>
      </c>
      <c r="B1551" s="608" t="s">
        <v>6077</v>
      </c>
      <c r="C1551" s="608" t="s">
        <v>700</v>
      </c>
      <c r="D1551" s="608" t="s">
        <v>5420</v>
      </c>
      <c r="E1551" s="608" t="s">
        <v>6078</v>
      </c>
      <c r="F1551" s="608" t="s">
        <v>5420</v>
      </c>
    </row>
    <row r="1552" spans="1:6">
      <c r="A1552" s="608" t="s">
        <v>6079</v>
      </c>
      <c r="B1552" s="608" t="s">
        <v>6080</v>
      </c>
      <c r="C1552" s="608" t="s">
        <v>700</v>
      </c>
      <c r="D1552" s="608" t="s">
        <v>5420</v>
      </c>
      <c r="E1552" s="608" t="s">
        <v>6081</v>
      </c>
      <c r="F1552" s="608" t="s">
        <v>5420</v>
      </c>
    </row>
    <row r="1553" spans="1:6">
      <c r="A1553" s="608" t="s">
        <v>6082</v>
      </c>
      <c r="B1553" s="608" t="s">
        <v>6083</v>
      </c>
      <c r="C1553" s="608" t="s">
        <v>700</v>
      </c>
      <c r="D1553" s="608" t="s">
        <v>5420</v>
      </c>
      <c r="E1553" s="608" t="s">
        <v>6084</v>
      </c>
      <c r="F1553" s="608" t="s">
        <v>5420</v>
      </c>
    </row>
    <row r="1554" spans="1:6">
      <c r="A1554" s="608" t="s">
        <v>6085</v>
      </c>
      <c r="B1554" s="608" t="s">
        <v>6086</v>
      </c>
      <c r="C1554" s="608" t="s">
        <v>700</v>
      </c>
      <c r="D1554" s="608" t="s">
        <v>5420</v>
      </c>
      <c r="E1554" s="608" t="s">
        <v>6087</v>
      </c>
      <c r="F1554" s="608" t="s">
        <v>5420</v>
      </c>
    </row>
    <row r="1555" spans="1:6">
      <c r="A1555" s="608" t="s">
        <v>6027</v>
      </c>
      <c r="B1555" s="608" t="s">
        <v>6088</v>
      </c>
      <c r="C1555" s="608" t="s">
        <v>700</v>
      </c>
      <c r="D1555" s="608" t="s">
        <v>5420</v>
      </c>
      <c r="E1555" s="608" t="s">
        <v>6089</v>
      </c>
      <c r="F1555" s="608" t="s">
        <v>5420</v>
      </c>
    </row>
    <row r="1556" spans="1:6">
      <c r="A1556" s="608" t="s">
        <v>6090</v>
      </c>
      <c r="B1556" s="608" t="s">
        <v>6091</v>
      </c>
      <c r="C1556" s="608" t="s">
        <v>700</v>
      </c>
      <c r="D1556" s="608" t="s">
        <v>5420</v>
      </c>
      <c r="E1556" s="608" t="s">
        <v>6092</v>
      </c>
      <c r="F1556" s="608" t="s">
        <v>5420</v>
      </c>
    </row>
    <row r="1557" spans="1:6">
      <c r="A1557" s="608" t="s">
        <v>6027</v>
      </c>
      <c r="B1557" s="608" t="s">
        <v>6093</v>
      </c>
      <c r="C1557" s="608" t="s">
        <v>700</v>
      </c>
      <c r="D1557" s="608" t="s">
        <v>5420</v>
      </c>
      <c r="E1557" s="608" t="s">
        <v>6094</v>
      </c>
      <c r="F1557" s="608" t="s">
        <v>5420</v>
      </c>
    </row>
    <row r="1558" spans="1:6">
      <c r="A1558" s="608" t="s">
        <v>6095</v>
      </c>
      <c r="B1558" s="608" t="s">
        <v>6096</v>
      </c>
      <c r="C1558" s="608" t="s">
        <v>700</v>
      </c>
      <c r="D1558" s="608" t="s">
        <v>5420</v>
      </c>
      <c r="E1558" s="608" t="s">
        <v>6097</v>
      </c>
      <c r="F1558" s="608" t="s">
        <v>5420</v>
      </c>
    </row>
    <row r="1559" spans="1:6">
      <c r="A1559" s="608" t="s">
        <v>6098</v>
      </c>
      <c r="B1559" s="608" t="s">
        <v>6099</v>
      </c>
      <c r="C1559" s="608" t="s">
        <v>700</v>
      </c>
      <c r="D1559" s="608" t="s">
        <v>5420</v>
      </c>
      <c r="E1559" s="608" t="s">
        <v>6100</v>
      </c>
      <c r="F1559" s="608" t="s">
        <v>5420</v>
      </c>
    </row>
    <row r="1560" spans="1:6">
      <c r="A1560" s="608" t="s">
        <v>6101</v>
      </c>
      <c r="B1560" s="608" t="s">
        <v>6102</v>
      </c>
      <c r="C1560" s="608" t="s">
        <v>700</v>
      </c>
      <c r="D1560" s="608" t="s">
        <v>5420</v>
      </c>
      <c r="E1560" s="608" t="s">
        <v>6103</v>
      </c>
      <c r="F1560" s="608" t="s">
        <v>5420</v>
      </c>
    </row>
    <row r="1561" spans="1:6">
      <c r="A1561" s="608" t="s">
        <v>6104</v>
      </c>
      <c r="B1561" s="608" t="s">
        <v>6105</v>
      </c>
      <c r="C1561" s="608" t="s">
        <v>700</v>
      </c>
      <c r="D1561" s="608" t="s">
        <v>5420</v>
      </c>
      <c r="E1561" s="608" t="s">
        <v>6106</v>
      </c>
      <c r="F1561" s="608" t="s">
        <v>5420</v>
      </c>
    </row>
    <row r="1562" spans="1:6">
      <c r="A1562" s="608" t="s">
        <v>6107</v>
      </c>
      <c r="B1562" s="608" t="s">
        <v>6108</v>
      </c>
      <c r="C1562" s="608" t="s">
        <v>700</v>
      </c>
      <c r="D1562" s="608" t="s">
        <v>5420</v>
      </c>
      <c r="E1562" s="608" t="s">
        <v>6109</v>
      </c>
      <c r="F1562" s="608" t="s">
        <v>5420</v>
      </c>
    </row>
    <row r="1563" spans="1:6">
      <c r="A1563" s="608" t="s">
        <v>6018</v>
      </c>
      <c r="B1563" s="608" t="s">
        <v>6110</v>
      </c>
      <c r="C1563" s="608" t="s">
        <v>700</v>
      </c>
      <c r="D1563" s="608" t="s">
        <v>5420</v>
      </c>
      <c r="E1563" s="608" t="s">
        <v>6111</v>
      </c>
      <c r="F1563" s="608" t="s">
        <v>5420</v>
      </c>
    </row>
    <row r="1564" spans="1:6">
      <c r="A1564" s="608" t="s">
        <v>6112</v>
      </c>
      <c r="B1564" s="608" t="s">
        <v>6113</v>
      </c>
      <c r="C1564" s="608" t="s">
        <v>700</v>
      </c>
      <c r="D1564" s="608" t="s">
        <v>5420</v>
      </c>
      <c r="E1564" s="608" t="s">
        <v>6114</v>
      </c>
      <c r="F1564" s="608" t="s">
        <v>5420</v>
      </c>
    </row>
    <row r="1565" spans="1:6">
      <c r="A1565" s="608" t="s">
        <v>5589</v>
      </c>
      <c r="B1565" s="608" t="s">
        <v>6115</v>
      </c>
      <c r="C1565" s="608" t="s">
        <v>700</v>
      </c>
      <c r="D1565" s="608" t="s">
        <v>5420</v>
      </c>
      <c r="E1565" s="608" t="s">
        <v>6116</v>
      </c>
      <c r="F1565" s="608" t="s">
        <v>5420</v>
      </c>
    </row>
    <row r="1566" spans="1:6">
      <c r="A1566" s="608" t="s">
        <v>6117</v>
      </c>
      <c r="B1566" s="608" t="s">
        <v>6118</v>
      </c>
      <c r="C1566" s="608" t="s">
        <v>700</v>
      </c>
      <c r="D1566" s="608" t="s">
        <v>5420</v>
      </c>
      <c r="E1566" s="608" t="s">
        <v>6119</v>
      </c>
      <c r="F1566" s="608" t="s">
        <v>5420</v>
      </c>
    </row>
    <row r="1567" spans="1:6">
      <c r="A1567" s="608" t="s">
        <v>6120</v>
      </c>
      <c r="B1567" s="608" t="s">
        <v>6121</v>
      </c>
      <c r="C1567" s="608" t="s">
        <v>700</v>
      </c>
      <c r="D1567" s="608" t="s">
        <v>5420</v>
      </c>
      <c r="E1567" s="608" t="s">
        <v>4508</v>
      </c>
      <c r="F1567" s="608" t="s">
        <v>5420</v>
      </c>
    </row>
    <row r="1568" spans="1:6">
      <c r="A1568" s="608" t="s">
        <v>6122</v>
      </c>
      <c r="B1568" s="608" t="s">
        <v>6123</v>
      </c>
      <c r="C1568" s="608" t="s">
        <v>700</v>
      </c>
      <c r="D1568" s="608" t="s">
        <v>5420</v>
      </c>
      <c r="E1568" s="608" t="s">
        <v>6124</v>
      </c>
      <c r="F1568" s="608" t="s">
        <v>5420</v>
      </c>
    </row>
    <row r="1569" spans="1:6">
      <c r="A1569" s="608" t="s">
        <v>6125</v>
      </c>
      <c r="B1569" s="608" t="s">
        <v>6126</v>
      </c>
      <c r="C1569" s="608" t="s">
        <v>700</v>
      </c>
      <c r="D1569" s="608" t="s">
        <v>5420</v>
      </c>
      <c r="E1569" s="608" t="s">
        <v>1515</v>
      </c>
      <c r="F1569" s="608" t="s">
        <v>5420</v>
      </c>
    </row>
    <row r="1570" spans="1:6">
      <c r="A1570" s="608" t="s">
        <v>6127</v>
      </c>
      <c r="B1570" s="608" t="s">
        <v>6128</v>
      </c>
      <c r="C1570" s="608" t="s">
        <v>700</v>
      </c>
      <c r="D1570" s="608" t="s">
        <v>5420</v>
      </c>
      <c r="E1570" s="608" t="s">
        <v>1870</v>
      </c>
      <c r="F1570" s="608" t="s">
        <v>5420</v>
      </c>
    </row>
    <row r="1571" spans="1:6">
      <c r="A1571" s="608" t="s">
        <v>1321</v>
      </c>
      <c r="B1571" s="608" t="s">
        <v>1322</v>
      </c>
      <c r="C1571" s="608" t="s">
        <v>700</v>
      </c>
      <c r="D1571" s="608" t="s">
        <v>1323</v>
      </c>
      <c r="E1571" s="608" t="s">
        <v>2211</v>
      </c>
      <c r="F1571" s="608" t="s">
        <v>1323</v>
      </c>
    </row>
    <row r="1572" spans="1:6">
      <c r="A1572" s="608" t="s">
        <v>1324</v>
      </c>
      <c r="B1572" s="608" t="s">
        <v>1325</v>
      </c>
      <c r="C1572" s="608" t="s">
        <v>700</v>
      </c>
      <c r="D1572" s="608" t="s">
        <v>1323</v>
      </c>
      <c r="E1572" s="608" t="s">
        <v>1326</v>
      </c>
      <c r="F1572" s="608" t="s">
        <v>1323</v>
      </c>
    </row>
    <row r="1573" spans="1:6">
      <c r="A1573" s="608" t="s">
        <v>1327</v>
      </c>
      <c r="B1573" s="608" t="s">
        <v>1328</v>
      </c>
      <c r="C1573" s="608" t="s">
        <v>700</v>
      </c>
      <c r="D1573" s="608" t="s">
        <v>1323</v>
      </c>
      <c r="E1573" s="608" t="s">
        <v>716</v>
      </c>
      <c r="F1573" s="608" t="s">
        <v>1323</v>
      </c>
    </row>
    <row r="1574" spans="1:6">
      <c r="A1574" s="608" t="s">
        <v>1329</v>
      </c>
      <c r="B1574" s="608" t="s">
        <v>1330</v>
      </c>
      <c r="C1574" s="608" t="s">
        <v>700</v>
      </c>
      <c r="D1574" s="608" t="s">
        <v>1323</v>
      </c>
      <c r="E1574" s="608" t="s">
        <v>1331</v>
      </c>
      <c r="F1574" s="608" t="s">
        <v>1323</v>
      </c>
    </row>
    <row r="1575" spans="1:6">
      <c r="A1575" s="608" t="s">
        <v>1332</v>
      </c>
      <c r="B1575" s="608" t="s">
        <v>1333</v>
      </c>
      <c r="C1575" s="608" t="s">
        <v>700</v>
      </c>
      <c r="D1575" s="608" t="s">
        <v>1323</v>
      </c>
      <c r="E1575" s="608" t="s">
        <v>1334</v>
      </c>
      <c r="F1575" s="608" t="s">
        <v>1323</v>
      </c>
    </row>
    <row r="1576" spans="1:6">
      <c r="A1576" s="608" t="s">
        <v>1335</v>
      </c>
      <c r="B1576" s="608" t="s">
        <v>1336</v>
      </c>
      <c r="C1576" s="608" t="s">
        <v>700</v>
      </c>
      <c r="D1576" s="608" t="s">
        <v>1323</v>
      </c>
      <c r="E1576" s="608" t="s">
        <v>1337</v>
      </c>
      <c r="F1576" s="608" t="s">
        <v>1323</v>
      </c>
    </row>
    <row r="1577" spans="1:6">
      <c r="A1577" s="608" t="s">
        <v>1338</v>
      </c>
      <c r="B1577" s="608" t="s">
        <v>1339</v>
      </c>
      <c r="C1577" s="608" t="s">
        <v>700</v>
      </c>
      <c r="D1577" s="608" t="s">
        <v>1323</v>
      </c>
      <c r="E1577" s="608" t="s">
        <v>1340</v>
      </c>
      <c r="F1577" s="608" t="s">
        <v>1323</v>
      </c>
    </row>
    <row r="1578" spans="1:6">
      <c r="A1578" s="608" t="s">
        <v>1341</v>
      </c>
      <c r="B1578" s="608" t="s">
        <v>1342</v>
      </c>
      <c r="C1578" s="608" t="s">
        <v>700</v>
      </c>
      <c r="D1578" s="608" t="s">
        <v>1323</v>
      </c>
      <c r="E1578" s="608" t="s">
        <v>1343</v>
      </c>
      <c r="F1578" s="608" t="s">
        <v>1323</v>
      </c>
    </row>
    <row r="1579" spans="1:6">
      <c r="A1579" s="608" t="s">
        <v>1344</v>
      </c>
      <c r="B1579" s="608" t="s">
        <v>1345</v>
      </c>
      <c r="C1579" s="608" t="s">
        <v>700</v>
      </c>
      <c r="D1579" s="608" t="s">
        <v>1323</v>
      </c>
      <c r="E1579" s="608" t="s">
        <v>1346</v>
      </c>
      <c r="F1579" s="608" t="s">
        <v>1323</v>
      </c>
    </row>
    <row r="1580" spans="1:6">
      <c r="A1580" s="608" t="s">
        <v>1347</v>
      </c>
      <c r="B1580" s="608" t="s">
        <v>1348</v>
      </c>
      <c r="C1580" s="608" t="s">
        <v>700</v>
      </c>
      <c r="D1580" s="608" t="s">
        <v>1323</v>
      </c>
      <c r="E1580" s="608" t="s">
        <v>1349</v>
      </c>
      <c r="F1580" s="608" t="s">
        <v>1323</v>
      </c>
    </row>
    <row r="1581" spans="1:6">
      <c r="A1581" s="608" t="s">
        <v>1350</v>
      </c>
      <c r="B1581" s="608" t="s">
        <v>1351</v>
      </c>
      <c r="C1581" s="608" t="s">
        <v>700</v>
      </c>
      <c r="D1581" s="608" t="s">
        <v>1323</v>
      </c>
      <c r="E1581" s="608" t="s">
        <v>1352</v>
      </c>
      <c r="F1581" s="608" t="s">
        <v>1323</v>
      </c>
    </row>
    <row r="1582" spans="1:6">
      <c r="A1582" s="608" t="s">
        <v>1353</v>
      </c>
      <c r="B1582" s="608" t="s">
        <v>1354</v>
      </c>
      <c r="C1582" s="608" t="s">
        <v>700</v>
      </c>
      <c r="D1582" s="608" t="s">
        <v>1323</v>
      </c>
      <c r="E1582" s="608" t="s">
        <v>1355</v>
      </c>
      <c r="F1582" s="608" t="s">
        <v>1323</v>
      </c>
    </row>
    <row r="1583" spans="1:6">
      <c r="A1583" s="608" t="s">
        <v>1356</v>
      </c>
      <c r="B1583" s="608" t="s">
        <v>1357</v>
      </c>
      <c r="C1583" s="608" t="s">
        <v>700</v>
      </c>
      <c r="D1583" s="608" t="s">
        <v>1323</v>
      </c>
      <c r="E1583" s="608" t="s">
        <v>1358</v>
      </c>
      <c r="F1583" s="608" t="s">
        <v>1323</v>
      </c>
    </row>
    <row r="1584" spans="1:6">
      <c r="A1584" s="608" t="s">
        <v>1359</v>
      </c>
      <c r="B1584" s="608" t="s">
        <v>1360</v>
      </c>
      <c r="C1584" s="608" t="s">
        <v>700</v>
      </c>
      <c r="D1584" s="608" t="s">
        <v>1323</v>
      </c>
      <c r="E1584" s="608" t="s">
        <v>1361</v>
      </c>
      <c r="F1584" s="608" t="s">
        <v>1323</v>
      </c>
    </row>
    <row r="1585" spans="1:6">
      <c r="A1585" s="608" t="s">
        <v>1362</v>
      </c>
      <c r="B1585" s="608" t="s">
        <v>1363</v>
      </c>
      <c r="C1585" s="608" t="s">
        <v>700</v>
      </c>
      <c r="D1585" s="608" t="s">
        <v>1323</v>
      </c>
      <c r="E1585" s="608" t="s">
        <v>1364</v>
      </c>
      <c r="F1585" s="608" t="s">
        <v>1323</v>
      </c>
    </row>
    <row r="1586" spans="1:6">
      <c r="A1586" s="608" t="s">
        <v>1365</v>
      </c>
      <c r="B1586" s="608" t="s">
        <v>1366</v>
      </c>
      <c r="C1586" s="608" t="s">
        <v>700</v>
      </c>
      <c r="D1586" s="608" t="s">
        <v>1323</v>
      </c>
      <c r="E1586" s="608" t="s">
        <v>1367</v>
      </c>
      <c r="F1586" s="608" t="s">
        <v>1323</v>
      </c>
    </row>
    <row r="1587" spans="1:6">
      <c r="A1587" s="608" t="s">
        <v>1368</v>
      </c>
      <c r="B1587" s="608" t="s">
        <v>1369</v>
      </c>
      <c r="C1587" s="608" t="s">
        <v>700</v>
      </c>
      <c r="D1587" s="608" t="s">
        <v>1323</v>
      </c>
      <c r="E1587" s="608" t="s">
        <v>1370</v>
      </c>
      <c r="F1587" s="608" t="s">
        <v>1323</v>
      </c>
    </row>
    <row r="1588" spans="1:6">
      <c r="A1588" s="608" t="s">
        <v>1371</v>
      </c>
      <c r="B1588" s="608" t="s">
        <v>1372</v>
      </c>
      <c r="C1588" s="608" t="s">
        <v>700</v>
      </c>
      <c r="D1588" s="608" t="s">
        <v>1323</v>
      </c>
      <c r="E1588" s="608" t="s">
        <v>1373</v>
      </c>
      <c r="F1588" s="608" t="s">
        <v>1323</v>
      </c>
    </row>
    <row r="1589" spans="1:6">
      <c r="A1589" s="608" t="s">
        <v>1374</v>
      </c>
      <c r="B1589" s="608" t="s">
        <v>1375</v>
      </c>
      <c r="C1589" s="608" t="s">
        <v>700</v>
      </c>
      <c r="D1589" s="608" t="s">
        <v>1323</v>
      </c>
      <c r="E1589" s="608" t="s">
        <v>1376</v>
      </c>
      <c r="F1589" s="608" t="s">
        <v>1323</v>
      </c>
    </row>
    <row r="1590" spans="1:6">
      <c r="A1590" s="608" t="s">
        <v>1377</v>
      </c>
      <c r="B1590" s="608" t="s">
        <v>1378</v>
      </c>
      <c r="C1590" s="608" t="s">
        <v>700</v>
      </c>
      <c r="D1590" s="608" t="s">
        <v>1323</v>
      </c>
      <c r="E1590" s="608" t="s">
        <v>839</v>
      </c>
      <c r="F1590" s="608" t="s">
        <v>1323</v>
      </c>
    </row>
    <row r="1591" spans="1:6">
      <c r="A1591" s="608" t="s">
        <v>1379</v>
      </c>
      <c r="B1591" s="608" t="s">
        <v>1380</v>
      </c>
      <c r="C1591" s="608" t="s">
        <v>700</v>
      </c>
      <c r="D1591" s="608" t="s">
        <v>1323</v>
      </c>
      <c r="E1591" s="608" t="s">
        <v>1381</v>
      </c>
      <c r="F1591" s="608" t="s">
        <v>1323</v>
      </c>
    </row>
    <row r="1592" spans="1:6">
      <c r="A1592" s="608" t="s">
        <v>1382</v>
      </c>
      <c r="B1592" s="608" t="s">
        <v>1383</v>
      </c>
      <c r="C1592" s="608" t="s">
        <v>700</v>
      </c>
      <c r="D1592" s="608" t="s">
        <v>1323</v>
      </c>
      <c r="E1592" s="608" t="s">
        <v>1384</v>
      </c>
      <c r="F1592" s="608" t="s">
        <v>1323</v>
      </c>
    </row>
    <row r="1593" spans="1:6">
      <c r="A1593" s="608" t="s">
        <v>1385</v>
      </c>
      <c r="B1593" s="608" t="s">
        <v>1386</v>
      </c>
      <c r="C1593" s="608" t="s">
        <v>700</v>
      </c>
      <c r="D1593" s="608" t="s">
        <v>1323</v>
      </c>
      <c r="E1593" s="608" t="s">
        <v>1387</v>
      </c>
      <c r="F1593" s="608" t="s">
        <v>1323</v>
      </c>
    </row>
    <row r="1594" spans="1:6">
      <c r="A1594" s="608" t="s">
        <v>1388</v>
      </c>
      <c r="B1594" s="608" t="s">
        <v>1389</v>
      </c>
      <c r="C1594" s="608" t="s">
        <v>700</v>
      </c>
      <c r="D1594" s="608" t="s">
        <v>1323</v>
      </c>
      <c r="E1594" s="608" t="s">
        <v>1390</v>
      </c>
      <c r="F1594" s="608" t="s">
        <v>1323</v>
      </c>
    </row>
    <row r="1595" spans="1:6">
      <c r="A1595" s="608" t="s">
        <v>1391</v>
      </c>
      <c r="B1595" s="608" t="s">
        <v>1392</v>
      </c>
      <c r="C1595" s="608" t="s">
        <v>700</v>
      </c>
      <c r="D1595" s="608" t="s">
        <v>1323</v>
      </c>
      <c r="E1595" s="608" t="s">
        <v>1393</v>
      </c>
      <c r="F1595" s="608" t="s">
        <v>1323</v>
      </c>
    </row>
    <row r="1596" spans="1:6">
      <c r="A1596" s="608" t="s">
        <v>1394</v>
      </c>
      <c r="B1596" s="608" t="s">
        <v>1395</v>
      </c>
      <c r="C1596" s="608" t="s">
        <v>700</v>
      </c>
      <c r="D1596" s="608" t="s">
        <v>1323</v>
      </c>
      <c r="E1596" s="608" t="s">
        <v>1396</v>
      </c>
      <c r="F1596" s="608" t="s">
        <v>1323</v>
      </c>
    </row>
    <row r="1597" spans="1:6">
      <c r="A1597" s="608" t="s">
        <v>1397</v>
      </c>
      <c r="B1597" s="608" t="s">
        <v>1398</v>
      </c>
      <c r="C1597" s="608" t="s">
        <v>700</v>
      </c>
      <c r="D1597" s="608" t="s">
        <v>1323</v>
      </c>
      <c r="E1597" s="608" t="s">
        <v>1399</v>
      </c>
      <c r="F1597" s="608" t="s">
        <v>1323</v>
      </c>
    </row>
    <row r="1598" spans="1:6">
      <c r="A1598" s="608" t="s">
        <v>1400</v>
      </c>
      <c r="B1598" s="608" t="s">
        <v>1401</v>
      </c>
      <c r="C1598" s="608" t="s">
        <v>700</v>
      </c>
      <c r="D1598" s="608" t="s">
        <v>1323</v>
      </c>
      <c r="E1598" s="608" t="s">
        <v>1402</v>
      </c>
      <c r="F1598" s="608" t="s">
        <v>1323</v>
      </c>
    </row>
    <row r="1599" spans="1:6">
      <c r="A1599" s="608" t="s">
        <v>1403</v>
      </c>
      <c r="B1599" s="608" t="s">
        <v>1404</v>
      </c>
      <c r="C1599" s="608" t="s">
        <v>700</v>
      </c>
      <c r="D1599" s="608" t="s">
        <v>1323</v>
      </c>
      <c r="E1599" s="608" t="s">
        <v>1405</v>
      </c>
      <c r="F1599" s="608" t="s">
        <v>1323</v>
      </c>
    </row>
    <row r="1600" spans="1:6">
      <c r="A1600" s="608" t="s">
        <v>1406</v>
      </c>
      <c r="B1600" s="608" t="s">
        <v>1407</v>
      </c>
      <c r="C1600" s="608" t="s">
        <v>700</v>
      </c>
      <c r="D1600" s="608" t="s">
        <v>1323</v>
      </c>
      <c r="E1600" s="608" t="s">
        <v>1408</v>
      </c>
      <c r="F1600" s="608" t="s">
        <v>1323</v>
      </c>
    </row>
    <row r="1601" spans="1:6">
      <c r="A1601" s="608" t="s">
        <v>1409</v>
      </c>
      <c r="B1601" s="608" t="s">
        <v>1410</v>
      </c>
      <c r="C1601" s="608" t="s">
        <v>700</v>
      </c>
      <c r="D1601" s="608" t="s">
        <v>1323</v>
      </c>
      <c r="E1601" s="608" t="s">
        <v>935</v>
      </c>
      <c r="F1601" s="608" t="s">
        <v>1323</v>
      </c>
    </row>
    <row r="1602" spans="1:6">
      <c r="A1602" s="608" t="s">
        <v>1411</v>
      </c>
      <c r="B1602" s="608" t="s">
        <v>1412</v>
      </c>
      <c r="C1602" s="608" t="s">
        <v>700</v>
      </c>
      <c r="D1602" s="608" t="s">
        <v>1323</v>
      </c>
      <c r="E1602" s="608" t="s">
        <v>1413</v>
      </c>
      <c r="F1602" s="608" t="s">
        <v>1323</v>
      </c>
    </row>
    <row r="1603" spans="1:6">
      <c r="A1603" s="608" t="s">
        <v>1414</v>
      </c>
      <c r="B1603" s="608" t="s">
        <v>1415</v>
      </c>
      <c r="C1603" s="608" t="s">
        <v>700</v>
      </c>
      <c r="D1603" s="608" t="s">
        <v>1323</v>
      </c>
      <c r="E1603" s="608" t="s">
        <v>1416</v>
      </c>
      <c r="F1603" s="608" t="s">
        <v>1323</v>
      </c>
    </row>
    <row r="1604" spans="1:6">
      <c r="A1604" s="608" t="s">
        <v>1417</v>
      </c>
      <c r="B1604" s="608" t="s">
        <v>1418</v>
      </c>
      <c r="C1604" s="608" t="s">
        <v>700</v>
      </c>
      <c r="D1604" s="608" t="s">
        <v>1323</v>
      </c>
      <c r="E1604" s="608" t="s">
        <v>1419</v>
      </c>
      <c r="F1604" s="608" t="s">
        <v>1323</v>
      </c>
    </row>
    <row r="1605" spans="1:6">
      <c r="A1605" s="608" t="s">
        <v>1420</v>
      </c>
      <c r="B1605" s="608" t="s">
        <v>1421</v>
      </c>
      <c r="C1605" s="608" t="s">
        <v>700</v>
      </c>
      <c r="D1605" s="608" t="s">
        <v>1323</v>
      </c>
      <c r="E1605" s="608" t="s">
        <v>1422</v>
      </c>
      <c r="F1605" s="608" t="s">
        <v>1323</v>
      </c>
    </row>
    <row r="1606" spans="1:6">
      <c r="A1606" s="608" t="s">
        <v>1423</v>
      </c>
      <c r="B1606" s="608" t="s">
        <v>1424</v>
      </c>
      <c r="C1606" s="608" t="s">
        <v>700</v>
      </c>
      <c r="D1606" s="608" t="s">
        <v>1323</v>
      </c>
      <c r="E1606" s="608" t="s">
        <v>1425</v>
      </c>
      <c r="F1606" s="608" t="s">
        <v>1323</v>
      </c>
    </row>
    <row r="1607" spans="1:6">
      <c r="A1607" s="608" t="s">
        <v>1426</v>
      </c>
      <c r="B1607" s="608" t="s">
        <v>1427</v>
      </c>
      <c r="C1607" s="608" t="s">
        <v>700</v>
      </c>
      <c r="D1607" s="608" t="s">
        <v>1323</v>
      </c>
      <c r="E1607" s="608" t="s">
        <v>1428</v>
      </c>
      <c r="F1607" s="608" t="s">
        <v>1323</v>
      </c>
    </row>
    <row r="1608" spans="1:6">
      <c r="A1608" s="608" t="s">
        <v>1429</v>
      </c>
      <c r="B1608" s="608" t="s">
        <v>1430</v>
      </c>
      <c r="C1608" s="608" t="s">
        <v>700</v>
      </c>
      <c r="D1608" s="608" t="s">
        <v>1323</v>
      </c>
      <c r="E1608" s="608" t="s">
        <v>1431</v>
      </c>
      <c r="F1608" s="608" t="s">
        <v>1323</v>
      </c>
    </row>
    <row r="1609" spans="1:6">
      <c r="A1609" s="608" t="s">
        <v>1432</v>
      </c>
      <c r="B1609" s="608" t="s">
        <v>1433</v>
      </c>
      <c r="C1609" s="608" t="s">
        <v>700</v>
      </c>
      <c r="D1609" s="608" t="s">
        <v>1323</v>
      </c>
      <c r="E1609" s="608" t="s">
        <v>1434</v>
      </c>
      <c r="F1609" s="608" t="s">
        <v>1323</v>
      </c>
    </row>
    <row r="1610" spans="1:6">
      <c r="A1610" s="608" t="s">
        <v>1435</v>
      </c>
      <c r="B1610" s="608" t="s">
        <v>1436</v>
      </c>
      <c r="C1610" s="608" t="s">
        <v>700</v>
      </c>
      <c r="D1610" s="608" t="s">
        <v>1323</v>
      </c>
      <c r="E1610" s="608" t="s">
        <v>1437</v>
      </c>
      <c r="F1610" s="608" t="s">
        <v>1323</v>
      </c>
    </row>
    <row r="1611" spans="1:6">
      <c r="A1611" s="608" t="s">
        <v>1438</v>
      </c>
      <c r="B1611" s="608" t="s">
        <v>1439</v>
      </c>
      <c r="C1611" s="608" t="s">
        <v>700</v>
      </c>
      <c r="D1611" s="608" t="s">
        <v>1323</v>
      </c>
      <c r="E1611" s="608" t="s">
        <v>1440</v>
      </c>
      <c r="F1611" s="608" t="s">
        <v>1323</v>
      </c>
    </row>
    <row r="1612" spans="1:6">
      <c r="A1612" s="608" t="s">
        <v>1441</v>
      </c>
      <c r="B1612" s="608" t="s">
        <v>1442</v>
      </c>
      <c r="C1612" s="608" t="s">
        <v>700</v>
      </c>
      <c r="D1612" s="608" t="s">
        <v>1323</v>
      </c>
      <c r="E1612" s="608" t="s">
        <v>1443</v>
      </c>
      <c r="F1612" s="608" t="s">
        <v>1323</v>
      </c>
    </row>
    <row r="1613" spans="1:6">
      <c r="A1613" s="608" t="s">
        <v>1444</v>
      </c>
      <c r="B1613" s="608" t="s">
        <v>1445</v>
      </c>
      <c r="C1613" s="608" t="s">
        <v>700</v>
      </c>
      <c r="D1613" s="608" t="s">
        <v>1323</v>
      </c>
      <c r="E1613" s="608" t="s">
        <v>1446</v>
      </c>
      <c r="F1613" s="608" t="s">
        <v>1323</v>
      </c>
    </row>
    <row r="1614" spans="1:6">
      <c r="A1614" s="608" t="s">
        <v>1447</v>
      </c>
      <c r="B1614" s="608" t="s">
        <v>1448</v>
      </c>
      <c r="C1614" s="608" t="s">
        <v>700</v>
      </c>
      <c r="D1614" s="608" t="s">
        <v>1323</v>
      </c>
      <c r="E1614" s="608" t="s">
        <v>1449</v>
      </c>
      <c r="F1614" s="608" t="s">
        <v>1323</v>
      </c>
    </row>
    <row r="1615" spans="1:6">
      <c r="A1615" s="608" t="s">
        <v>1450</v>
      </c>
      <c r="B1615" s="608" t="s">
        <v>1451</v>
      </c>
      <c r="C1615" s="608" t="s">
        <v>700</v>
      </c>
      <c r="D1615" s="608" t="s">
        <v>1323</v>
      </c>
      <c r="E1615" s="608" t="s">
        <v>1452</v>
      </c>
      <c r="F1615" s="608" t="s">
        <v>1323</v>
      </c>
    </row>
    <row r="1616" spans="1:6">
      <c r="A1616" s="608" t="s">
        <v>1453</v>
      </c>
      <c r="B1616" s="608" t="s">
        <v>1454</v>
      </c>
      <c r="C1616" s="608" t="s">
        <v>700</v>
      </c>
      <c r="D1616" s="608" t="s">
        <v>1323</v>
      </c>
      <c r="E1616" s="608" t="s">
        <v>1455</v>
      </c>
      <c r="F1616" s="608" t="s">
        <v>1323</v>
      </c>
    </row>
    <row r="1617" spans="1:6">
      <c r="A1617" s="608" t="s">
        <v>1456</v>
      </c>
      <c r="B1617" s="608" t="s">
        <v>1457</v>
      </c>
      <c r="C1617" s="608" t="s">
        <v>700</v>
      </c>
      <c r="D1617" s="608" t="s">
        <v>1323</v>
      </c>
      <c r="E1617" s="608" t="s">
        <v>1458</v>
      </c>
      <c r="F1617" s="608" t="s">
        <v>1323</v>
      </c>
    </row>
    <row r="1618" spans="1:6">
      <c r="A1618" s="608" t="s">
        <v>1459</v>
      </c>
      <c r="B1618" s="608" t="s">
        <v>1460</v>
      </c>
      <c r="C1618" s="608" t="s">
        <v>700</v>
      </c>
      <c r="D1618" s="608" t="s">
        <v>1323</v>
      </c>
      <c r="E1618" s="608" t="s">
        <v>1461</v>
      </c>
      <c r="F1618" s="608" t="s">
        <v>1323</v>
      </c>
    </row>
    <row r="1619" spans="1:6">
      <c r="A1619" s="608" t="s">
        <v>1462</v>
      </c>
      <c r="B1619" s="608" t="s">
        <v>1463</v>
      </c>
      <c r="C1619" s="608" t="s">
        <v>700</v>
      </c>
      <c r="D1619" s="608" t="s">
        <v>1323</v>
      </c>
      <c r="E1619" s="608" t="s">
        <v>1464</v>
      </c>
      <c r="F1619" s="608" t="s">
        <v>1323</v>
      </c>
    </row>
    <row r="1620" spans="1:6">
      <c r="A1620" s="608" t="s">
        <v>1465</v>
      </c>
      <c r="B1620" s="608" t="s">
        <v>1466</v>
      </c>
      <c r="C1620" s="608" t="s">
        <v>700</v>
      </c>
      <c r="D1620" s="608" t="s">
        <v>1323</v>
      </c>
      <c r="E1620" s="608" t="s">
        <v>1467</v>
      </c>
      <c r="F1620" s="608" t="s">
        <v>1323</v>
      </c>
    </row>
    <row r="1621" spans="1:6">
      <c r="A1621" s="608" t="s">
        <v>1468</v>
      </c>
      <c r="B1621" s="608" t="s">
        <v>1469</v>
      </c>
      <c r="C1621" s="608" t="s">
        <v>700</v>
      </c>
      <c r="D1621" s="608" t="s">
        <v>1323</v>
      </c>
      <c r="E1621" s="608" t="s">
        <v>1470</v>
      </c>
      <c r="F1621" s="608" t="s">
        <v>1323</v>
      </c>
    </row>
    <row r="1622" spans="1:6">
      <c r="A1622" s="608" t="s">
        <v>1471</v>
      </c>
      <c r="B1622" s="608" t="s">
        <v>1472</v>
      </c>
      <c r="C1622" s="608" t="s">
        <v>700</v>
      </c>
      <c r="D1622" s="608" t="s">
        <v>1323</v>
      </c>
      <c r="E1622" s="608" t="s">
        <v>1473</v>
      </c>
      <c r="F1622" s="608" t="s">
        <v>1323</v>
      </c>
    </row>
    <row r="1623" spans="1:6">
      <c r="A1623" s="608" t="s">
        <v>1474</v>
      </c>
      <c r="B1623" s="608" t="s">
        <v>1475</v>
      </c>
      <c r="C1623" s="608" t="s">
        <v>700</v>
      </c>
      <c r="D1623" s="608" t="s">
        <v>1323</v>
      </c>
      <c r="E1623" s="608" t="s">
        <v>1476</v>
      </c>
      <c r="F1623" s="608" t="s">
        <v>1323</v>
      </c>
    </row>
    <row r="1624" spans="1:6">
      <c r="A1624" s="608" t="s">
        <v>1477</v>
      </c>
      <c r="B1624" s="608" t="s">
        <v>1478</v>
      </c>
      <c r="C1624" s="608" t="s">
        <v>700</v>
      </c>
      <c r="D1624" s="608" t="s">
        <v>1323</v>
      </c>
      <c r="E1624" s="608" t="s">
        <v>1479</v>
      </c>
      <c r="F1624" s="608" t="s">
        <v>1323</v>
      </c>
    </row>
    <row r="1625" spans="1:6">
      <c r="A1625" s="608" t="s">
        <v>1480</v>
      </c>
      <c r="B1625" s="608" t="s">
        <v>1481</v>
      </c>
      <c r="C1625" s="608" t="s">
        <v>700</v>
      </c>
      <c r="D1625" s="608" t="s">
        <v>1323</v>
      </c>
      <c r="E1625" s="608" t="s">
        <v>1482</v>
      </c>
      <c r="F1625" s="608" t="s">
        <v>1323</v>
      </c>
    </row>
    <row r="1626" spans="1:6">
      <c r="A1626" s="608" t="s">
        <v>1483</v>
      </c>
      <c r="B1626" s="608" t="s">
        <v>1484</v>
      </c>
      <c r="C1626" s="608" t="s">
        <v>700</v>
      </c>
      <c r="D1626" s="608" t="s">
        <v>1323</v>
      </c>
      <c r="E1626" s="608" t="s">
        <v>1485</v>
      </c>
      <c r="F1626" s="608" t="s">
        <v>1323</v>
      </c>
    </row>
    <row r="1627" spans="1:6">
      <c r="A1627" s="608" t="s">
        <v>1486</v>
      </c>
      <c r="B1627" s="608" t="s">
        <v>1487</v>
      </c>
      <c r="C1627" s="608" t="s">
        <v>700</v>
      </c>
      <c r="D1627" s="608" t="s">
        <v>1323</v>
      </c>
      <c r="E1627" s="608" t="s">
        <v>1488</v>
      </c>
      <c r="F1627" s="608" t="s">
        <v>1323</v>
      </c>
    </row>
    <row r="1628" spans="1:6">
      <c r="A1628" s="608" t="s">
        <v>1489</v>
      </c>
      <c r="B1628" s="608" t="s">
        <v>1490</v>
      </c>
      <c r="C1628" s="608" t="s">
        <v>700</v>
      </c>
      <c r="D1628" s="608" t="s">
        <v>1323</v>
      </c>
      <c r="E1628" s="608" t="s">
        <v>1491</v>
      </c>
      <c r="F1628" s="608" t="s">
        <v>1323</v>
      </c>
    </row>
    <row r="1629" spans="1:6">
      <c r="A1629" s="608" t="s">
        <v>1492</v>
      </c>
      <c r="B1629" s="608" t="s">
        <v>1493</v>
      </c>
      <c r="C1629" s="608" t="s">
        <v>700</v>
      </c>
      <c r="D1629" s="608" t="s">
        <v>1323</v>
      </c>
      <c r="E1629" s="608" t="s">
        <v>1494</v>
      </c>
      <c r="F1629" s="608" t="s">
        <v>1323</v>
      </c>
    </row>
    <row r="1630" spans="1:6">
      <c r="A1630" s="608" t="s">
        <v>1495</v>
      </c>
      <c r="B1630" s="608" t="s">
        <v>1496</v>
      </c>
      <c r="C1630" s="608" t="s">
        <v>700</v>
      </c>
      <c r="D1630" s="608" t="s">
        <v>1323</v>
      </c>
      <c r="E1630" s="608" t="s">
        <v>1497</v>
      </c>
      <c r="F1630" s="608" t="s">
        <v>1323</v>
      </c>
    </row>
    <row r="1631" spans="1:6">
      <c r="A1631" s="608" t="s">
        <v>1498</v>
      </c>
      <c r="B1631" s="608" t="s">
        <v>1499</v>
      </c>
      <c r="C1631" s="608" t="s">
        <v>700</v>
      </c>
      <c r="D1631" s="608" t="s">
        <v>1323</v>
      </c>
      <c r="E1631" s="608" t="s">
        <v>1500</v>
      </c>
      <c r="F1631" s="608" t="s">
        <v>1323</v>
      </c>
    </row>
    <row r="1632" spans="1:6">
      <c r="A1632" s="608" t="s">
        <v>1501</v>
      </c>
      <c r="B1632" s="608" t="s">
        <v>1502</v>
      </c>
      <c r="C1632" s="608" t="s">
        <v>700</v>
      </c>
      <c r="D1632" s="608" t="s">
        <v>1323</v>
      </c>
      <c r="E1632" s="608" t="s">
        <v>1503</v>
      </c>
      <c r="F1632" s="608" t="s">
        <v>1323</v>
      </c>
    </row>
    <row r="1633" spans="1:6">
      <c r="A1633" s="608" t="s">
        <v>1504</v>
      </c>
      <c r="B1633" s="608" t="s">
        <v>1505</v>
      </c>
      <c r="C1633" s="608" t="s">
        <v>700</v>
      </c>
      <c r="D1633" s="608" t="s">
        <v>1323</v>
      </c>
      <c r="E1633" s="608" t="s">
        <v>1506</v>
      </c>
      <c r="F1633" s="608" t="s">
        <v>1323</v>
      </c>
    </row>
    <row r="1634" spans="1:6">
      <c r="A1634" s="608" t="s">
        <v>1507</v>
      </c>
      <c r="B1634" s="608" t="s">
        <v>1508</v>
      </c>
      <c r="C1634" s="608" t="s">
        <v>700</v>
      </c>
      <c r="D1634" s="608" t="s">
        <v>1323</v>
      </c>
      <c r="E1634" s="608" t="s">
        <v>1509</v>
      </c>
      <c r="F1634" s="608" t="s">
        <v>1323</v>
      </c>
    </row>
    <row r="1635" spans="1:6">
      <c r="A1635" s="608" t="s">
        <v>1510</v>
      </c>
      <c r="B1635" s="608" t="s">
        <v>1511</v>
      </c>
      <c r="C1635" s="608" t="s">
        <v>700</v>
      </c>
      <c r="D1635" s="608" t="s">
        <v>1323</v>
      </c>
      <c r="E1635" s="608" t="s">
        <v>1512</v>
      </c>
      <c r="F1635" s="608" t="s">
        <v>1323</v>
      </c>
    </row>
    <row r="1636" spans="1:6">
      <c r="A1636" s="608" t="s">
        <v>1513</v>
      </c>
      <c r="B1636" s="608" t="s">
        <v>1514</v>
      </c>
      <c r="C1636" s="608" t="s">
        <v>700</v>
      </c>
      <c r="D1636" s="608" t="s">
        <v>1323</v>
      </c>
      <c r="E1636" s="608" t="s">
        <v>1515</v>
      </c>
      <c r="F1636" s="608" t="s">
        <v>1323</v>
      </c>
    </row>
    <row r="1637" spans="1:6">
      <c r="A1637" s="608" t="s">
        <v>1516</v>
      </c>
      <c r="B1637" s="608" t="s">
        <v>1517</v>
      </c>
      <c r="C1637" s="608" t="s">
        <v>700</v>
      </c>
      <c r="D1637" s="608" t="s">
        <v>1323</v>
      </c>
      <c r="E1637" s="608" t="s">
        <v>1518</v>
      </c>
      <c r="F1637" s="608" t="s">
        <v>1323</v>
      </c>
    </row>
    <row r="1638" spans="1:6">
      <c r="A1638" s="608" t="s">
        <v>1519</v>
      </c>
      <c r="B1638" s="608" t="s">
        <v>1520</v>
      </c>
      <c r="C1638" s="608" t="s">
        <v>700</v>
      </c>
      <c r="D1638" s="608" t="s">
        <v>1323</v>
      </c>
      <c r="E1638" s="608" t="s">
        <v>1521</v>
      </c>
      <c r="F1638" s="608" t="s">
        <v>1323</v>
      </c>
    </row>
    <row r="1639" spans="1:6">
      <c r="A1639" s="608" t="s">
        <v>1522</v>
      </c>
      <c r="B1639" s="608" t="s">
        <v>1523</v>
      </c>
      <c r="C1639" s="608" t="s">
        <v>700</v>
      </c>
      <c r="D1639" s="608" t="s">
        <v>1323</v>
      </c>
      <c r="E1639" s="608" t="s">
        <v>1524</v>
      </c>
      <c r="F1639" s="608" t="s">
        <v>1323</v>
      </c>
    </row>
    <row r="1640" spans="1:6">
      <c r="A1640" s="608" t="s">
        <v>6129</v>
      </c>
      <c r="B1640" s="608" t="s">
        <v>6130</v>
      </c>
      <c r="C1640" s="608" t="s">
        <v>700</v>
      </c>
      <c r="D1640" s="608" t="s">
        <v>6131</v>
      </c>
      <c r="E1640" s="608" t="s">
        <v>2211</v>
      </c>
      <c r="F1640" s="608" t="s">
        <v>6131</v>
      </c>
    </row>
    <row r="1641" spans="1:6">
      <c r="A1641" s="608" t="s">
        <v>6132</v>
      </c>
      <c r="B1641" s="608" t="s">
        <v>6133</v>
      </c>
      <c r="C1641" s="608" t="s">
        <v>700</v>
      </c>
      <c r="D1641" s="608" t="s">
        <v>6131</v>
      </c>
      <c r="E1641" s="608" t="s">
        <v>6134</v>
      </c>
      <c r="F1641" s="608" t="s">
        <v>6131</v>
      </c>
    </row>
    <row r="1642" spans="1:6">
      <c r="A1642" s="608" t="s">
        <v>6135</v>
      </c>
      <c r="B1642" s="608" t="s">
        <v>6136</v>
      </c>
      <c r="C1642" s="608" t="s">
        <v>700</v>
      </c>
      <c r="D1642" s="608" t="s">
        <v>6131</v>
      </c>
      <c r="E1642" s="608" t="s">
        <v>6137</v>
      </c>
      <c r="F1642" s="608" t="s">
        <v>6131</v>
      </c>
    </row>
    <row r="1643" spans="1:6">
      <c r="A1643" s="608" t="s">
        <v>6138</v>
      </c>
      <c r="B1643" s="608" t="s">
        <v>6139</v>
      </c>
      <c r="C1643" s="608" t="s">
        <v>700</v>
      </c>
      <c r="D1643" s="608" t="s">
        <v>6131</v>
      </c>
      <c r="E1643" s="608" t="s">
        <v>6140</v>
      </c>
      <c r="F1643" s="608" t="s">
        <v>6131</v>
      </c>
    </row>
    <row r="1644" spans="1:6">
      <c r="A1644" s="608" t="s">
        <v>6141</v>
      </c>
      <c r="B1644" s="608" t="s">
        <v>6142</v>
      </c>
      <c r="C1644" s="608" t="s">
        <v>700</v>
      </c>
      <c r="D1644" s="608" t="s">
        <v>6131</v>
      </c>
      <c r="E1644" s="608" t="s">
        <v>6143</v>
      </c>
      <c r="F1644" s="608" t="s">
        <v>6131</v>
      </c>
    </row>
    <row r="1645" spans="1:6">
      <c r="A1645" s="608" t="s">
        <v>6144</v>
      </c>
      <c r="B1645" s="608" t="s">
        <v>6145</v>
      </c>
      <c r="C1645" s="608" t="s">
        <v>700</v>
      </c>
      <c r="D1645" s="608" t="s">
        <v>6131</v>
      </c>
      <c r="E1645" s="608" t="s">
        <v>6146</v>
      </c>
      <c r="F1645" s="608" t="s">
        <v>6131</v>
      </c>
    </row>
    <row r="1646" spans="1:6">
      <c r="A1646" s="608" t="s">
        <v>6147</v>
      </c>
      <c r="B1646" s="608" t="s">
        <v>6148</v>
      </c>
      <c r="C1646" s="608" t="s">
        <v>700</v>
      </c>
      <c r="D1646" s="608" t="s">
        <v>6131</v>
      </c>
      <c r="E1646" s="608" t="s">
        <v>6149</v>
      </c>
      <c r="F1646" s="608" t="s">
        <v>6131</v>
      </c>
    </row>
    <row r="1647" spans="1:6">
      <c r="A1647" s="608" t="s">
        <v>6150</v>
      </c>
      <c r="B1647" s="608" t="s">
        <v>6151</v>
      </c>
      <c r="C1647" s="608" t="s">
        <v>700</v>
      </c>
      <c r="D1647" s="608" t="s">
        <v>6131</v>
      </c>
      <c r="E1647" s="608" t="s">
        <v>6152</v>
      </c>
      <c r="F1647" s="608" t="s">
        <v>6131</v>
      </c>
    </row>
    <row r="1648" spans="1:6">
      <c r="A1648" s="608" t="s">
        <v>6153</v>
      </c>
      <c r="B1648" s="608" t="s">
        <v>6154</v>
      </c>
      <c r="C1648" s="608" t="s">
        <v>700</v>
      </c>
      <c r="D1648" s="608" t="s">
        <v>6131</v>
      </c>
      <c r="E1648" s="608" t="s">
        <v>6155</v>
      </c>
      <c r="F1648" s="608" t="s">
        <v>6131</v>
      </c>
    </row>
    <row r="1649" spans="1:6">
      <c r="A1649" s="608" t="s">
        <v>6156</v>
      </c>
      <c r="B1649" s="608" t="s">
        <v>6157</v>
      </c>
      <c r="C1649" s="608" t="s">
        <v>700</v>
      </c>
      <c r="D1649" s="608" t="s">
        <v>6131</v>
      </c>
      <c r="E1649" s="608" t="s">
        <v>6158</v>
      </c>
      <c r="F1649" s="608" t="s">
        <v>6131</v>
      </c>
    </row>
    <row r="1650" spans="1:6">
      <c r="A1650" s="608" t="s">
        <v>6159</v>
      </c>
      <c r="B1650" s="608" t="s">
        <v>6160</v>
      </c>
      <c r="C1650" s="608" t="s">
        <v>700</v>
      </c>
      <c r="D1650" s="608" t="s">
        <v>6131</v>
      </c>
      <c r="E1650" s="608" t="s">
        <v>6161</v>
      </c>
      <c r="F1650" s="608" t="s">
        <v>6131</v>
      </c>
    </row>
    <row r="1651" spans="1:6">
      <c r="A1651" s="608" t="s">
        <v>6162</v>
      </c>
      <c r="B1651" s="608" t="s">
        <v>6163</v>
      </c>
      <c r="C1651" s="608" t="s">
        <v>700</v>
      </c>
      <c r="D1651" s="608" t="s">
        <v>6131</v>
      </c>
      <c r="E1651" s="608" t="s">
        <v>6164</v>
      </c>
      <c r="F1651" s="608" t="s">
        <v>6131</v>
      </c>
    </row>
    <row r="1652" spans="1:6">
      <c r="A1652" s="608" t="s">
        <v>6165</v>
      </c>
      <c r="B1652" s="608" t="s">
        <v>6166</v>
      </c>
      <c r="C1652" s="608" t="s">
        <v>700</v>
      </c>
      <c r="D1652" s="608" t="s">
        <v>6131</v>
      </c>
      <c r="E1652" s="608" t="s">
        <v>6167</v>
      </c>
      <c r="F1652" s="608" t="s">
        <v>6131</v>
      </c>
    </row>
    <row r="1653" spans="1:6">
      <c r="A1653" s="608" t="s">
        <v>6168</v>
      </c>
      <c r="B1653" s="608" t="s">
        <v>6169</v>
      </c>
      <c r="C1653" s="608" t="s">
        <v>700</v>
      </c>
      <c r="D1653" s="608" t="s">
        <v>6131</v>
      </c>
      <c r="E1653" s="608" t="s">
        <v>6170</v>
      </c>
      <c r="F1653" s="608" t="s">
        <v>6131</v>
      </c>
    </row>
    <row r="1654" spans="1:6">
      <c r="A1654" s="608" t="s">
        <v>6171</v>
      </c>
      <c r="B1654" s="608" t="s">
        <v>6172</v>
      </c>
      <c r="C1654" s="608" t="s">
        <v>700</v>
      </c>
      <c r="D1654" s="608" t="s">
        <v>6131</v>
      </c>
      <c r="E1654" s="608" t="s">
        <v>6173</v>
      </c>
      <c r="F1654" s="608" t="s">
        <v>6131</v>
      </c>
    </row>
    <row r="1655" spans="1:6">
      <c r="A1655" s="608" t="s">
        <v>6174</v>
      </c>
      <c r="B1655" s="608" t="s">
        <v>6175</v>
      </c>
      <c r="C1655" s="608" t="s">
        <v>700</v>
      </c>
      <c r="D1655" s="608" t="s">
        <v>6131</v>
      </c>
      <c r="E1655" s="608" t="s">
        <v>6176</v>
      </c>
      <c r="F1655" s="608" t="s">
        <v>6131</v>
      </c>
    </row>
    <row r="1656" spans="1:6">
      <c r="A1656" s="608" t="s">
        <v>6177</v>
      </c>
      <c r="B1656" s="608" t="s">
        <v>6178</v>
      </c>
      <c r="C1656" s="608" t="s">
        <v>700</v>
      </c>
      <c r="D1656" s="608" t="s">
        <v>6131</v>
      </c>
      <c r="E1656" s="608" t="s">
        <v>6179</v>
      </c>
      <c r="F1656" s="608" t="s">
        <v>6131</v>
      </c>
    </row>
    <row r="1657" spans="1:6">
      <c r="A1657" s="608" t="s">
        <v>6180</v>
      </c>
      <c r="B1657" s="608" t="s">
        <v>6181</v>
      </c>
      <c r="C1657" s="608" t="s">
        <v>700</v>
      </c>
      <c r="D1657" s="608" t="s">
        <v>6131</v>
      </c>
      <c r="E1657" s="608" t="s">
        <v>6182</v>
      </c>
      <c r="F1657" s="608" t="s">
        <v>6131</v>
      </c>
    </row>
    <row r="1658" spans="1:6">
      <c r="A1658" s="608" t="s">
        <v>6183</v>
      </c>
      <c r="B1658" s="608" t="s">
        <v>6184</v>
      </c>
      <c r="C1658" s="608" t="s">
        <v>700</v>
      </c>
      <c r="D1658" s="608" t="s">
        <v>6131</v>
      </c>
      <c r="E1658" s="608" t="s">
        <v>6185</v>
      </c>
      <c r="F1658" s="608" t="s">
        <v>6131</v>
      </c>
    </row>
    <row r="1659" spans="1:6">
      <c r="A1659" s="608" t="s">
        <v>6186</v>
      </c>
      <c r="B1659" s="608" t="s">
        <v>6187</v>
      </c>
      <c r="C1659" s="608" t="s">
        <v>700</v>
      </c>
      <c r="D1659" s="608" t="s">
        <v>6131</v>
      </c>
      <c r="E1659" s="608" t="s">
        <v>6188</v>
      </c>
      <c r="F1659" s="608" t="s">
        <v>6131</v>
      </c>
    </row>
    <row r="1660" spans="1:6">
      <c r="A1660" s="608" t="s">
        <v>6189</v>
      </c>
      <c r="B1660" s="608" t="s">
        <v>6190</v>
      </c>
      <c r="C1660" s="608" t="s">
        <v>700</v>
      </c>
      <c r="D1660" s="608" t="s">
        <v>6131</v>
      </c>
      <c r="E1660" s="608" t="s">
        <v>6191</v>
      </c>
      <c r="F1660" s="608" t="s">
        <v>6131</v>
      </c>
    </row>
    <row r="1661" spans="1:6">
      <c r="A1661" s="608" t="s">
        <v>6192</v>
      </c>
      <c r="B1661" s="608" t="s">
        <v>6193</v>
      </c>
      <c r="C1661" s="608" t="s">
        <v>700</v>
      </c>
      <c r="D1661" s="608" t="s">
        <v>6131</v>
      </c>
      <c r="E1661" s="608" t="s">
        <v>6194</v>
      </c>
      <c r="F1661" s="608" t="s">
        <v>6131</v>
      </c>
    </row>
    <row r="1662" spans="1:6">
      <c r="A1662" s="608" t="s">
        <v>6195</v>
      </c>
      <c r="B1662" s="608" t="s">
        <v>6196</v>
      </c>
      <c r="C1662" s="608" t="s">
        <v>700</v>
      </c>
      <c r="D1662" s="608" t="s">
        <v>6131</v>
      </c>
      <c r="E1662" s="608" t="s">
        <v>6197</v>
      </c>
      <c r="F1662" s="608" t="s">
        <v>6131</v>
      </c>
    </row>
    <row r="1663" spans="1:6">
      <c r="A1663" s="608" t="s">
        <v>6198</v>
      </c>
      <c r="B1663" s="608" t="s">
        <v>6199</v>
      </c>
      <c r="C1663" s="608" t="s">
        <v>700</v>
      </c>
      <c r="D1663" s="608" t="s">
        <v>6131</v>
      </c>
      <c r="E1663" s="608" t="s">
        <v>6200</v>
      </c>
      <c r="F1663" s="608" t="s">
        <v>6131</v>
      </c>
    </row>
    <row r="1664" spans="1:6">
      <c r="A1664" s="608" t="s">
        <v>6201</v>
      </c>
      <c r="B1664" s="608" t="s">
        <v>6202</v>
      </c>
      <c r="C1664" s="608" t="s">
        <v>700</v>
      </c>
      <c r="D1664" s="608" t="s">
        <v>6131</v>
      </c>
      <c r="E1664" s="608" t="s">
        <v>6203</v>
      </c>
      <c r="F1664" s="608" t="s">
        <v>6131</v>
      </c>
    </row>
    <row r="1665" spans="1:6">
      <c r="A1665" s="608" t="s">
        <v>6204</v>
      </c>
      <c r="B1665" s="608" t="s">
        <v>6205</v>
      </c>
      <c r="C1665" s="608" t="s">
        <v>700</v>
      </c>
      <c r="D1665" s="608" t="s">
        <v>6131</v>
      </c>
      <c r="E1665" s="608" t="s">
        <v>6206</v>
      </c>
      <c r="F1665" s="608" t="s">
        <v>6131</v>
      </c>
    </row>
    <row r="1666" spans="1:6">
      <c r="A1666" s="608" t="s">
        <v>6207</v>
      </c>
      <c r="B1666" s="608" t="s">
        <v>6208</v>
      </c>
      <c r="C1666" s="608" t="s">
        <v>700</v>
      </c>
      <c r="D1666" s="608" t="s">
        <v>6131</v>
      </c>
      <c r="E1666" s="608" t="s">
        <v>6209</v>
      </c>
      <c r="F1666" s="608" t="s">
        <v>6131</v>
      </c>
    </row>
    <row r="1667" spans="1:6">
      <c r="A1667" s="608" t="s">
        <v>6210</v>
      </c>
      <c r="B1667" s="608" t="s">
        <v>6211</v>
      </c>
      <c r="C1667" s="608" t="s">
        <v>700</v>
      </c>
      <c r="D1667" s="608" t="s">
        <v>6131</v>
      </c>
      <c r="E1667" s="608" t="s">
        <v>6212</v>
      </c>
      <c r="F1667" s="608" t="s">
        <v>6131</v>
      </c>
    </row>
    <row r="1668" spans="1:6">
      <c r="A1668" s="608" t="s">
        <v>6213</v>
      </c>
      <c r="B1668" s="608" t="s">
        <v>6214</v>
      </c>
      <c r="C1668" s="608" t="s">
        <v>700</v>
      </c>
      <c r="D1668" s="608" t="s">
        <v>6131</v>
      </c>
      <c r="E1668" s="608" t="s">
        <v>6215</v>
      </c>
      <c r="F1668" s="608" t="s">
        <v>6131</v>
      </c>
    </row>
    <row r="1669" spans="1:6">
      <c r="A1669" s="608" t="s">
        <v>6216</v>
      </c>
      <c r="B1669" s="608" t="s">
        <v>6217</v>
      </c>
      <c r="C1669" s="608" t="s">
        <v>700</v>
      </c>
      <c r="D1669" s="608" t="s">
        <v>6131</v>
      </c>
      <c r="E1669" s="608" t="s">
        <v>6218</v>
      </c>
      <c r="F1669" s="608" t="s">
        <v>6131</v>
      </c>
    </row>
    <row r="1670" spans="1:6">
      <c r="A1670" s="608" t="s">
        <v>6219</v>
      </c>
      <c r="B1670" s="608" t="s">
        <v>6220</v>
      </c>
      <c r="C1670" s="608" t="s">
        <v>700</v>
      </c>
      <c r="D1670" s="608" t="s">
        <v>6131</v>
      </c>
      <c r="E1670" s="608" t="s">
        <v>6221</v>
      </c>
      <c r="F1670" s="608" t="s">
        <v>6131</v>
      </c>
    </row>
    <row r="1671" spans="1:6">
      <c r="A1671" s="608" t="s">
        <v>6222</v>
      </c>
      <c r="B1671" s="608" t="s">
        <v>6223</v>
      </c>
      <c r="C1671" s="608" t="s">
        <v>700</v>
      </c>
      <c r="D1671" s="608" t="s">
        <v>6131</v>
      </c>
      <c r="E1671" s="608" t="s">
        <v>6224</v>
      </c>
      <c r="F1671" s="608" t="s">
        <v>6131</v>
      </c>
    </row>
    <row r="1672" spans="1:6">
      <c r="A1672" s="608" t="s">
        <v>6225</v>
      </c>
      <c r="B1672" s="608" t="s">
        <v>6226</v>
      </c>
      <c r="C1672" s="608" t="s">
        <v>700</v>
      </c>
      <c r="D1672" s="608" t="s">
        <v>6131</v>
      </c>
      <c r="E1672" s="608" t="s">
        <v>6227</v>
      </c>
      <c r="F1672" s="608" t="s">
        <v>6131</v>
      </c>
    </row>
    <row r="1673" spans="1:6">
      <c r="A1673" s="608" t="s">
        <v>6228</v>
      </c>
      <c r="B1673" s="608" t="s">
        <v>6229</v>
      </c>
      <c r="C1673" s="608" t="s">
        <v>700</v>
      </c>
      <c r="D1673" s="608" t="s">
        <v>6131</v>
      </c>
      <c r="E1673" s="608" t="s">
        <v>6230</v>
      </c>
      <c r="F1673" s="608" t="s">
        <v>6131</v>
      </c>
    </row>
    <row r="1674" spans="1:6">
      <c r="A1674" s="608" t="s">
        <v>6231</v>
      </c>
      <c r="B1674" s="608" t="s">
        <v>6232</v>
      </c>
      <c r="C1674" s="608" t="s">
        <v>700</v>
      </c>
      <c r="D1674" s="608" t="s">
        <v>6131</v>
      </c>
      <c r="E1674" s="608" t="s">
        <v>6233</v>
      </c>
      <c r="F1674" s="608" t="s">
        <v>6131</v>
      </c>
    </row>
    <row r="1675" spans="1:6">
      <c r="A1675" s="608" t="s">
        <v>6234</v>
      </c>
      <c r="B1675" s="608" t="s">
        <v>6235</v>
      </c>
      <c r="C1675" s="608" t="s">
        <v>700</v>
      </c>
      <c r="D1675" s="608" t="s">
        <v>6131</v>
      </c>
      <c r="E1675" s="608" t="s">
        <v>6236</v>
      </c>
      <c r="F1675" s="608" t="s">
        <v>6131</v>
      </c>
    </row>
    <row r="1676" spans="1:6">
      <c r="A1676" s="608" t="s">
        <v>6237</v>
      </c>
      <c r="B1676" s="608" t="s">
        <v>6238</v>
      </c>
      <c r="C1676" s="608" t="s">
        <v>700</v>
      </c>
      <c r="D1676" s="608" t="s">
        <v>6131</v>
      </c>
      <c r="E1676" s="608" t="s">
        <v>6239</v>
      </c>
      <c r="F1676" s="608" t="s">
        <v>6131</v>
      </c>
    </row>
    <row r="1677" spans="1:6">
      <c r="A1677" s="608" t="s">
        <v>6240</v>
      </c>
      <c r="B1677" s="608" t="s">
        <v>6241</v>
      </c>
      <c r="C1677" s="608" t="s">
        <v>700</v>
      </c>
      <c r="D1677" s="608" t="s">
        <v>6131</v>
      </c>
      <c r="E1677" s="608" t="s">
        <v>6242</v>
      </c>
      <c r="F1677" s="608" t="s">
        <v>6131</v>
      </c>
    </row>
    <row r="1678" spans="1:6">
      <c r="A1678" s="608" t="s">
        <v>6243</v>
      </c>
      <c r="B1678" s="608" t="s">
        <v>6244</v>
      </c>
      <c r="C1678" s="608" t="s">
        <v>700</v>
      </c>
      <c r="D1678" s="608" t="s">
        <v>6131</v>
      </c>
      <c r="E1678" s="608" t="s">
        <v>6245</v>
      </c>
      <c r="F1678" s="608" t="s">
        <v>6131</v>
      </c>
    </row>
    <row r="1679" spans="1:6">
      <c r="A1679" s="608" t="s">
        <v>6246</v>
      </c>
      <c r="B1679" s="608" t="s">
        <v>6247</v>
      </c>
      <c r="C1679" s="608" t="s">
        <v>700</v>
      </c>
      <c r="D1679" s="608" t="s">
        <v>6131</v>
      </c>
      <c r="E1679" s="608" t="s">
        <v>6248</v>
      </c>
      <c r="F1679" s="608" t="s">
        <v>6131</v>
      </c>
    </row>
    <row r="1680" spans="1:6">
      <c r="A1680" s="608" t="s">
        <v>6249</v>
      </c>
      <c r="B1680" s="608" t="s">
        <v>6250</v>
      </c>
      <c r="C1680" s="608" t="s">
        <v>700</v>
      </c>
      <c r="D1680" s="608" t="s">
        <v>6251</v>
      </c>
      <c r="E1680" s="608" t="s">
        <v>2211</v>
      </c>
      <c r="F1680" s="608" t="s">
        <v>6251</v>
      </c>
    </row>
    <row r="1681" spans="1:6">
      <c r="A1681" s="608" t="s">
        <v>6252</v>
      </c>
      <c r="B1681" s="608" t="s">
        <v>6253</v>
      </c>
      <c r="C1681" s="608" t="s">
        <v>700</v>
      </c>
      <c r="D1681" s="608" t="s">
        <v>6251</v>
      </c>
      <c r="E1681" s="608" t="s">
        <v>6254</v>
      </c>
      <c r="F1681" s="608" t="s">
        <v>6251</v>
      </c>
    </row>
    <row r="1682" spans="1:6">
      <c r="A1682" s="608" t="s">
        <v>6255</v>
      </c>
      <c r="B1682" s="608" t="s">
        <v>6256</v>
      </c>
      <c r="C1682" s="608" t="s">
        <v>700</v>
      </c>
      <c r="D1682" s="608" t="s">
        <v>6251</v>
      </c>
      <c r="E1682" s="608" t="s">
        <v>6257</v>
      </c>
      <c r="F1682" s="608" t="s">
        <v>6251</v>
      </c>
    </row>
    <row r="1683" spans="1:6">
      <c r="A1683" s="608" t="s">
        <v>6258</v>
      </c>
      <c r="B1683" s="608" t="s">
        <v>6259</v>
      </c>
      <c r="C1683" s="608" t="s">
        <v>700</v>
      </c>
      <c r="D1683" s="608" t="s">
        <v>6251</v>
      </c>
      <c r="E1683" s="608" t="s">
        <v>6260</v>
      </c>
      <c r="F1683" s="608" t="s">
        <v>6251</v>
      </c>
    </row>
    <row r="1684" spans="1:6">
      <c r="A1684" s="608" t="s">
        <v>6261</v>
      </c>
      <c r="B1684" s="608" t="s">
        <v>6262</v>
      </c>
      <c r="C1684" s="608" t="s">
        <v>700</v>
      </c>
      <c r="D1684" s="608" t="s">
        <v>6251</v>
      </c>
      <c r="E1684" s="608" t="s">
        <v>6263</v>
      </c>
      <c r="F1684" s="608" t="s">
        <v>6251</v>
      </c>
    </row>
    <row r="1685" spans="1:6">
      <c r="A1685" s="608" t="s">
        <v>6264</v>
      </c>
      <c r="B1685" s="608" t="s">
        <v>6265</v>
      </c>
      <c r="C1685" s="608" t="s">
        <v>700</v>
      </c>
      <c r="D1685" s="608" t="s">
        <v>6251</v>
      </c>
      <c r="E1685" s="608" t="s">
        <v>6266</v>
      </c>
      <c r="F1685" s="608" t="s">
        <v>6251</v>
      </c>
    </row>
    <row r="1686" spans="1:6">
      <c r="A1686" s="608" t="s">
        <v>6267</v>
      </c>
      <c r="B1686" s="608" t="s">
        <v>6268</v>
      </c>
      <c r="C1686" s="608" t="s">
        <v>700</v>
      </c>
      <c r="D1686" s="608" t="s">
        <v>6251</v>
      </c>
      <c r="E1686" s="608" t="s">
        <v>6269</v>
      </c>
      <c r="F1686" s="608" t="s">
        <v>6251</v>
      </c>
    </row>
    <row r="1687" spans="1:6">
      <c r="A1687" s="608" t="s">
        <v>6270</v>
      </c>
      <c r="B1687" s="608" t="s">
        <v>6271</v>
      </c>
      <c r="C1687" s="608" t="s">
        <v>700</v>
      </c>
      <c r="D1687" s="608" t="s">
        <v>6251</v>
      </c>
      <c r="E1687" s="608" t="s">
        <v>6272</v>
      </c>
      <c r="F1687" s="608" t="s">
        <v>6251</v>
      </c>
    </row>
    <row r="1688" spans="1:6">
      <c r="A1688" s="608" t="s">
        <v>6273</v>
      </c>
      <c r="B1688" s="608" t="s">
        <v>6274</v>
      </c>
      <c r="C1688" s="608" t="s">
        <v>700</v>
      </c>
      <c r="D1688" s="608" t="s">
        <v>6251</v>
      </c>
      <c r="E1688" s="608" t="s">
        <v>716</v>
      </c>
      <c r="F1688" s="608" t="s">
        <v>6251</v>
      </c>
    </row>
    <row r="1689" spans="1:6">
      <c r="A1689" s="608" t="s">
        <v>6275</v>
      </c>
      <c r="B1689" s="608" t="s">
        <v>6276</v>
      </c>
      <c r="C1689" s="608" t="s">
        <v>700</v>
      </c>
      <c r="D1689" s="608" t="s">
        <v>6251</v>
      </c>
      <c r="E1689" s="608" t="s">
        <v>6277</v>
      </c>
      <c r="F1689" s="608" t="s">
        <v>6251</v>
      </c>
    </row>
    <row r="1690" spans="1:6">
      <c r="A1690" s="608" t="s">
        <v>6278</v>
      </c>
      <c r="B1690" s="608" t="s">
        <v>6279</v>
      </c>
      <c r="C1690" s="608" t="s">
        <v>700</v>
      </c>
      <c r="D1690" s="608" t="s">
        <v>6251</v>
      </c>
      <c r="E1690" s="608" t="s">
        <v>6280</v>
      </c>
      <c r="F1690" s="608" t="s">
        <v>6251</v>
      </c>
    </row>
    <row r="1691" spans="1:6">
      <c r="A1691" s="608" t="s">
        <v>6281</v>
      </c>
      <c r="B1691" s="608" t="s">
        <v>6282</v>
      </c>
      <c r="C1691" s="608" t="s">
        <v>700</v>
      </c>
      <c r="D1691" s="608" t="s">
        <v>6251</v>
      </c>
      <c r="E1691" s="608" t="s">
        <v>6283</v>
      </c>
      <c r="F1691" s="608" t="s">
        <v>6251</v>
      </c>
    </row>
    <row r="1692" spans="1:6">
      <c r="A1692" s="608" t="s">
        <v>6284</v>
      </c>
      <c r="B1692" s="608" t="s">
        <v>6285</v>
      </c>
      <c r="C1692" s="608" t="s">
        <v>700</v>
      </c>
      <c r="D1692" s="608" t="s">
        <v>6251</v>
      </c>
      <c r="E1692" s="608" t="s">
        <v>6286</v>
      </c>
      <c r="F1692" s="608" t="s">
        <v>6251</v>
      </c>
    </row>
    <row r="1693" spans="1:6">
      <c r="A1693" s="608" t="s">
        <v>6287</v>
      </c>
      <c r="B1693" s="608" t="s">
        <v>6288</v>
      </c>
      <c r="C1693" s="608" t="s">
        <v>700</v>
      </c>
      <c r="D1693" s="608" t="s">
        <v>6251</v>
      </c>
      <c r="E1693" s="608" t="s">
        <v>2257</v>
      </c>
      <c r="F1693" s="608" t="s">
        <v>6251</v>
      </c>
    </row>
    <row r="1694" spans="1:6">
      <c r="A1694" s="608" t="s">
        <v>6289</v>
      </c>
      <c r="B1694" s="608" t="s">
        <v>6290</v>
      </c>
      <c r="C1694" s="608" t="s">
        <v>700</v>
      </c>
      <c r="D1694" s="608" t="s">
        <v>6251</v>
      </c>
      <c r="E1694" s="608" t="s">
        <v>6291</v>
      </c>
      <c r="F1694" s="608" t="s">
        <v>6251</v>
      </c>
    </row>
    <row r="1695" spans="1:6">
      <c r="A1695" s="608" t="s">
        <v>6292</v>
      </c>
      <c r="B1695" s="608" t="s">
        <v>6293</v>
      </c>
      <c r="C1695" s="608" t="s">
        <v>700</v>
      </c>
      <c r="D1695" s="608" t="s">
        <v>6251</v>
      </c>
      <c r="E1695" s="608" t="s">
        <v>6294</v>
      </c>
      <c r="F1695" s="608" t="s">
        <v>6251</v>
      </c>
    </row>
    <row r="1696" spans="1:6">
      <c r="A1696" s="608" t="s">
        <v>6295</v>
      </c>
      <c r="B1696" s="608" t="s">
        <v>6296</v>
      </c>
      <c r="C1696" s="608" t="s">
        <v>700</v>
      </c>
      <c r="D1696" s="608" t="s">
        <v>6251</v>
      </c>
      <c r="E1696" s="608" t="s">
        <v>6297</v>
      </c>
      <c r="F1696" s="608" t="s">
        <v>6251</v>
      </c>
    </row>
    <row r="1697" spans="1:6">
      <c r="A1697" s="608" t="s">
        <v>6298</v>
      </c>
      <c r="B1697" s="608" t="s">
        <v>6299</v>
      </c>
      <c r="C1697" s="608" t="s">
        <v>700</v>
      </c>
      <c r="D1697" s="608" t="s">
        <v>6251</v>
      </c>
      <c r="E1697" s="608" t="s">
        <v>6300</v>
      </c>
      <c r="F1697" s="608" t="s">
        <v>6251</v>
      </c>
    </row>
    <row r="1698" spans="1:6">
      <c r="A1698" s="608" t="s">
        <v>6301</v>
      </c>
      <c r="B1698" s="608" t="s">
        <v>6302</v>
      </c>
      <c r="C1698" s="608" t="s">
        <v>700</v>
      </c>
      <c r="D1698" s="608" t="s">
        <v>6251</v>
      </c>
      <c r="E1698" s="608" t="s">
        <v>6303</v>
      </c>
      <c r="F1698" s="608" t="s">
        <v>6251</v>
      </c>
    </row>
    <row r="1699" spans="1:6">
      <c r="A1699" s="608" t="s">
        <v>6304</v>
      </c>
      <c r="B1699" s="608" t="s">
        <v>6305</v>
      </c>
      <c r="C1699" s="608" t="s">
        <v>700</v>
      </c>
      <c r="D1699" s="608" t="s">
        <v>6251</v>
      </c>
      <c r="E1699" s="608" t="s">
        <v>6306</v>
      </c>
      <c r="F1699" s="608" t="s">
        <v>6251</v>
      </c>
    </row>
    <row r="1700" spans="1:6">
      <c r="A1700" s="608" t="s">
        <v>6307</v>
      </c>
      <c r="B1700" s="608" t="s">
        <v>6308</v>
      </c>
      <c r="C1700" s="608" t="s">
        <v>700</v>
      </c>
      <c r="D1700" s="608" t="s">
        <v>6251</v>
      </c>
      <c r="E1700" s="608" t="s">
        <v>6309</v>
      </c>
      <c r="F1700" s="608" t="s">
        <v>6251</v>
      </c>
    </row>
    <row r="1701" spans="1:6">
      <c r="A1701" s="608" t="s">
        <v>6310</v>
      </c>
      <c r="B1701" s="608" t="s">
        <v>6311</v>
      </c>
      <c r="C1701" s="608" t="s">
        <v>700</v>
      </c>
      <c r="D1701" s="608" t="s">
        <v>6251</v>
      </c>
      <c r="E1701" s="608" t="s">
        <v>6312</v>
      </c>
      <c r="F1701" s="608" t="s">
        <v>6251</v>
      </c>
    </row>
    <row r="1702" spans="1:6">
      <c r="A1702" s="608" t="s">
        <v>6313</v>
      </c>
      <c r="B1702" s="608" t="s">
        <v>6314</v>
      </c>
      <c r="C1702" s="608" t="s">
        <v>700</v>
      </c>
      <c r="D1702" s="608" t="s">
        <v>6251</v>
      </c>
      <c r="E1702" s="608" t="s">
        <v>6315</v>
      </c>
      <c r="F1702" s="608" t="s">
        <v>6251</v>
      </c>
    </row>
    <row r="1703" spans="1:6">
      <c r="A1703" s="608" t="s">
        <v>6316</v>
      </c>
      <c r="B1703" s="608" t="s">
        <v>6317</v>
      </c>
      <c r="C1703" s="608" t="s">
        <v>700</v>
      </c>
      <c r="D1703" s="608" t="s">
        <v>6251</v>
      </c>
      <c r="E1703" s="608" t="s">
        <v>3943</v>
      </c>
      <c r="F1703" s="608" t="s">
        <v>6251</v>
      </c>
    </row>
    <row r="1704" spans="1:6">
      <c r="A1704" s="608" t="s">
        <v>6318</v>
      </c>
      <c r="B1704" s="608" t="s">
        <v>6319</v>
      </c>
      <c r="C1704" s="608" t="s">
        <v>700</v>
      </c>
      <c r="D1704" s="608" t="s">
        <v>6251</v>
      </c>
      <c r="E1704" s="608" t="s">
        <v>6320</v>
      </c>
      <c r="F1704" s="608" t="s">
        <v>6251</v>
      </c>
    </row>
    <row r="1705" spans="1:6">
      <c r="A1705" s="608" t="s">
        <v>6321</v>
      </c>
      <c r="B1705" s="608" t="s">
        <v>6322</v>
      </c>
      <c r="C1705" s="608" t="s">
        <v>700</v>
      </c>
      <c r="D1705" s="608" t="s">
        <v>6251</v>
      </c>
      <c r="E1705" s="608" t="s">
        <v>6323</v>
      </c>
      <c r="F1705" s="608" t="s">
        <v>6251</v>
      </c>
    </row>
    <row r="1706" spans="1:6">
      <c r="A1706" s="608" t="s">
        <v>6324</v>
      </c>
      <c r="B1706" s="608" t="s">
        <v>6325</v>
      </c>
      <c r="C1706" s="608" t="s">
        <v>700</v>
      </c>
      <c r="D1706" s="608" t="s">
        <v>6251</v>
      </c>
      <c r="E1706" s="608" t="s">
        <v>6326</v>
      </c>
      <c r="F1706" s="608" t="s">
        <v>6251</v>
      </c>
    </row>
    <row r="1707" spans="1:6">
      <c r="A1707" s="608" t="s">
        <v>6327</v>
      </c>
      <c r="B1707" s="608" t="s">
        <v>6328</v>
      </c>
      <c r="C1707" s="608" t="s">
        <v>700</v>
      </c>
      <c r="D1707" s="608" t="s">
        <v>6251</v>
      </c>
      <c r="E1707" s="608" t="s">
        <v>6329</v>
      </c>
      <c r="F1707" s="608" t="s">
        <v>6251</v>
      </c>
    </row>
    <row r="1708" spans="1:6">
      <c r="A1708" s="608" t="s">
        <v>6330</v>
      </c>
      <c r="B1708" s="608" t="s">
        <v>6331</v>
      </c>
      <c r="C1708" s="608" t="s">
        <v>700</v>
      </c>
      <c r="D1708" s="608" t="s">
        <v>6251</v>
      </c>
      <c r="E1708" s="608" t="s">
        <v>6332</v>
      </c>
      <c r="F1708" s="608" t="s">
        <v>6251</v>
      </c>
    </row>
    <row r="1709" spans="1:6">
      <c r="A1709" s="608" t="s">
        <v>6333</v>
      </c>
      <c r="B1709" s="608" t="s">
        <v>6334</v>
      </c>
      <c r="C1709" s="608" t="s">
        <v>700</v>
      </c>
      <c r="D1709" s="608" t="s">
        <v>6251</v>
      </c>
      <c r="E1709" s="608" t="s">
        <v>6335</v>
      </c>
      <c r="F1709" s="608" t="s">
        <v>6251</v>
      </c>
    </row>
    <row r="1710" spans="1:6">
      <c r="A1710" s="608" t="s">
        <v>6336</v>
      </c>
      <c r="B1710" s="608" t="s">
        <v>6337</v>
      </c>
      <c r="C1710" s="608" t="s">
        <v>700</v>
      </c>
      <c r="D1710" s="608" t="s">
        <v>6251</v>
      </c>
      <c r="E1710" s="608" t="s">
        <v>2488</v>
      </c>
      <c r="F1710" s="608" t="s">
        <v>6251</v>
      </c>
    </row>
    <row r="1711" spans="1:6">
      <c r="A1711" s="608" t="s">
        <v>6338</v>
      </c>
      <c r="B1711" s="608" t="s">
        <v>6339</v>
      </c>
      <c r="C1711" s="608" t="s">
        <v>700</v>
      </c>
      <c r="D1711" s="608" t="s">
        <v>6251</v>
      </c>
      <c r="E1711" s="608" t="s">
        <v>6340</v>
      </c>
      <c r="F1711" s="608" t="s">
        <v>6251</v>
      </c>
    </row>
    <row r="1712" spans="1:6">
      <c r="A1712" s="608" t="s">
        <v>6341</v>
      </c>
      <c r="B1712" s="608" t="s">
        <v>6342</v>
      </c>
      <c r="C1712" s="608" t="s">
        <v>700</v>
      </c>
      <c r="D1712" s="608" t="s">
        <v>6251</v>
      </c>
      <c r="E1712" s="608" t="s">
        <v>6343</v>
      </c>
      <c r="F1712" s="608" t="s">
        <v>6251</v>
      </c>
    </row>
    <row r="1713" spans="1:6">
      <c r="A1713" s="608" t="s">
        <v>6344</v>
      </c>
      <c r="B1713" s="608" t="s">
        <v>6345</v>
      </c>
      <c r="C1713" s="608" t="s">
        <v>700</v>
      </c>
      <c r="D1713" s="608" t="s">
        <v>6251</v>
      </c>
      <c r="E1713" s="608" t="s">
        <v>6346</v>
      </c>
      <c r="F1713" s="608" t="s">
        <v>6251</v>
      </c>
    </row>
    <row r="1714" spans="1:6">
      <c r="A1714" s="608" t="s">
        <v>6347</v>
      </c>
      <c r="B1714" s="608" t="s">
        <v>6348</v>
      </c>
      <c r="C1714" s="608" t="s">
        <v>700</v>
      </c>
      <c r="D1714" s="608" t="s">
        <v>6251</v>
      </c>
      <c r="E1714" s="608" t="s">
        <v>6349</v>
      </c>
      <c r="F1714" s="608" t="s">
        <v>6251</v>
      </c>
    </row>
    <row r="1715" spans="1:6">
      <c r="A1715" s="608" t="s">
        <v>6350</v>
      </c>
      <c r="B1715" s="608" t="s">
        <v>6351</v>
      </c>
      <c r="C1715" s="608" t="s">
        <v>700</v>
      </c>
      <c r="D1715" s="608" t="s">
        <v>6251</v>
      </c>
      <c r="E1715" s="608" t="s">
        <v>6352</v>
      </c>
      <c r="F1715" s="608" t="s">
        <v>6251</v>
      </c>
    </row>
    <row r="1716" spans="1:6">
      <c r="A1716" s="608" t="s">
        <v>6353</v>
      </c>
      <c r="B1716" s="608" t="s">
        <v>6354</v>
      </c>
      <c r="C1716" s="608" t="s">
        <v>700</v>
      </c>
      <c r="D1716" s="608" t="s">
        <v>6251</v>
      </c>
      <c r="E1716" s="608" t="s">
        <v>6355</v>
      </c>
      <c r="F1716" s="608" t="s">
        <v>6251</v>
      </c>
    </row>
    <row r="1717" spans="1:6">
      <c r="A1717" s="608" t="s">
        <v>6356</v>
      </c>
      <c r="B1717" s="608" t="s">
        <v>6357</v>
      </c>
      <c r="C1717" s="608" t="s">
        <v>700</v>
      </c>
      <c r="D1717" s="608" t="s">
        <v>6251</v>
      </c>
      <c r="E1717" s="608" t="s">
        <v>6358</v>
      </c>
      <c r="F1717" s="608" t="s">
        <v>6251</v>
      </c>
    </row>
    <row r="1718" spans="1:6">
      <c r="A1718" s="608" t="s">
        <v>6359</v>
      </c>
      <c r="B1718" s="608" t="s">
        <v>6360</v>
      </c>
      <c r="C1718" s="608" t="s">
        <v>700</v>
      </c>
      <c r="D1718" s="608" t="s">
        <v>6251</v>
      </c>
      <c r="E1718" s="608" t="s">
        <v>6361</v>
      </c>
      <c r="F1718" s="608" t="s">
        <v>6251</v>
      </c>
    </row>
    <row r="1719" spans="1:6">
      <c r="A1719" s="608" t="s">
        <v>6362</v>
      </c>
      <c r="B1719" s="608" t="s">
        <v>6363</v>
      </c>
      <c r="C1719" s="608" t="s">
        <v>700</v>
      </c>
      <c r="D1719" s="608" t="s">
        <v>6251</v>
      </c>
      <c r="E1719" s="608" t="s">
        <v>6364</v>
      </c>
      <c r="F1719" s="608" t="s">
        <v>6251</v>
      </c>
    </row>
    <row r="1720" spans="1:6">
      <c r="A1720" s="608" t="s">
        <v>6365</v>
      </c>
      <c r="B1720" s="608" t="s">
        <v>6366</v>
      </c>
      <c r="C1720" s="608" t="s">
        <v>700</v>
      </c>
      <c r="D1720" s="608" t="s">
        <v>6251</v>
      </c>
      <c r="E1720" s="608" t="s">
        <v>6367</v>
      </c>
      <c r="F1720" s="608" t="s">
        <v>6251</v>
      </c>
    </row>
    <row r="1721" spans="1:6">
      <c r="A1721" s="608" t="s">
        <v>6368</v>
      </c>
      <c r="B1721" s="608" t="s">
        <v>6369</v>
      </c>
      <c r="C1721" s="608" t="s">
        <v>700</v>
      </c>
      <c r="D1721" s="608" t="s">
        <v>6251</v>
      </c>
      <c r="E1721" s="608" t="s">
        <v>6370</v>
      </c>
      <c r="F1721" s="608" t="s">
        <v>6251</v>
      </c>
    </row>
    <row r="1722" spans="1:6">
      <c r="A1722" s="608" t="s">
        <v>6371</v>
      </c>
      <c r="B1722" s="608" t="s">
        <v>6372</v>
      </c>
      <c r="C1722" s="608" t="s">
        <v>700</v>
      </c>
      <c r="D1722" s="608" t="s">
        <v>6251</v>
      </c>
      <c r="E1722" s="608" t="s">
        <v>6373</v>
      </c>
      <c r="F1722" s="608" t="s">
        <v>6251</v>
      </c>
    </row>
    <row r="1723" spans="1:6">
      <c r="A1723" s="608" t="s">
        <v>6374</v>
      </c>
      <c r="B1723" s="608" t="s">
        <v>6375</v>
      </c>
      <c r="C1723" s="608" t="s">
        <v>700</v>
      </c>
      <c r="D1723" s="608" t="s">
        <v>6251</v>
      </c>
      <c r="E1723" s="608" t="s">
        <v>6376</v>
      </c>
      <c r="F1723" s="608" t="s">
        <v>6251</v>
      </c>
    </row>
    <row r="1724" spans="1:6">
      <c r="A1724" s="608" t="s">
        <v>6377</v>
      </c>
      <c r="B1724" s="608" t="s">
        <v>6378</v>
      </c>
      <c r="C1724" s="608" t="s">
        <v>700</v>
      </c>
      <c r="D1724" s="608" t="s">
        <v>6251</v>
      </c>
      <c r="E1724" s="608" t="s">
        <v>6379</v>
      </c>
      <c r="F1724" s="608" t="s">
        <v>6251</v>
      </c>
    </row>
    <row r="1725" spans="1:6">
      <c r="A1725" s="608" t="s">
        <v>6380</v>
      </c>
      <c r="B1725" s="608" t="s">
        <v>6381</v>
      </c>
      <c r="C1725" s="608" t="s">
        <v>700</v>
      </c>
      <c r="D1725" s="608" t="s">
        <v>6251</v>
      </c>
      <c r="E1725" s="608" t="s">
        <v>6382</v>
      </c>
      <c r="F1725" s="608" t="s">
        <v>6251</v>
      </c>
    </row>
    <row r="1726" spans="1:6">
      <c r="A1726" s="608" t="s">
        <v>6383</v>
      </c>
      <c r="B1726" s="608" t="s">
        <v>6384</v>
      </c>
      <c r="C1726" s="608" t="s">
        <v>700</v>
      </c>
      <c r="D1726" s="608" t="s">
        <v>6251</v>
      </c>
      <c r="E1726" s="608" t="s">
        <v>6385</v>
      </c>
      <c r="F1726" s="608" t="s">
        <v>6251</v>
      </c>
    </row>
    <row r="1727" spans="1:6">
      <c r="A1727" s="608" t="s">
        <v>6386</v>
      </c>
      <c r="B1727" s="608" t="s">
        <v>6387</v>
      </c>
      <c r="C1727" s="608" t="s">
        <v>700</v>
      </c>
      <c r="D1727" s="608" t="s">
        <v>6251</v>
      </c>
      <c r="E1727" s="608" t="s">
        <v>6388</v>
      </c>
      <c r="F1727" s="608" t="s">
        <v>6251</v>
      </c>
    </row>
    <row r="1728" spans="1:6">
      <c r="A1728" s="608" t="s">
        <v>6389</v>
      </c>
      <c r="B1728" s="608" t="s">
        <v>6390</v>
      </c>
      <c r="C1728" s="608" t="s">
        <v>700</v>
      </c>
      <c r="D1728" s="608" t="s">
        <v>6251</v>
      </c>
      <c r="E1728" s="608" t="s">
        <v>6391</v>
      </c>
      <c r="F1728" s="608" t="s">
        <v>6251</v>
      </c>
    </row>
    <row r="1729" spans="1:6">
      <c r="A1729" s="608" t="s">
        <v>6392</v>
      </c>
      <c r="B1729" s="608" t="s">
        <v>6393</v>
      </c>
      <c r="C1729" s="608" t="s">
        <v>700</v>
      </c>
      <c r="D1729" s="608" t="s">
        <v>6251</v>
      </c>
      <c r="E1729" s="608" t="s">
        <v>6394</v>
      </c>
      <c r="F1729" s="608" t="s">
        <v>6251</v>
      </c>
    </row>
    <row r="1730" spans="1:6">
      <c r="A1730" s="608" t="s">
        <v>6395</v>
      </c>
      <c r="B1730" s="608" t="s">
        <v>6396</v>
      </c>
      <c r="C1730" s="608" t="s">
        <v>700</v>
      </c>
      <c r="D1730" s="608" t="s">
        <v>6251</v>
      </c>
      <c r="E1730" s="608" t="s">
        <v>6397</v>
      </c>
      <c r="F1730" s="608" t="s">
        <v>6251</v>
      </c>
    </row>
    <row r="1731" spans="1:6">
      <c r="A1731" s="608" t="s">
        <v>6398</v>
      </c>
      <c r="B1731" s="608" t="s">
        <v>6399</v>
      </c>
      <c r="C1731" s="608" t="s">
        <v>700</v>
      </c>
      <c r="D1731" s="608" t="s">
        <v>6251</v>
      </c>
      <c r="E1731" s="608" t="s">
        <v>6400</v>
      </c>
      <c r="F1731" s="608" t="s">
        <v>6251</v>
      </c>
    </row>
    <row r="1732" spans="1:6">
      <c r="A1732" s="608" t="s">
        <v>6401</v>
      </c>
      <c r="B1732" s="608" t="s">
        <v>6402</v>
      </c>
      <c r="C1732" s="608" t="s">
        <v>700</v>
      </c>
      <c r="D1732" s="608" t="s">
        <v>6251</v>
      </c>
      <c r="E1732" s="608" t="s">
        <v>6403</v>
      </c>
      <c r="F1732" s="608" t="s">
        <v>6251</v>
      </c>
    </row>
    <row r="1733" spans="1:6">
      <c r="A1733" s="608" t="s">
        <v>6404</v>
      </c>
      <c r="B1733" s="608" t="s">
        <v>6405</v>
      </c>
      <c r="C1733" s="608" t="s">
        <v>700</v>
      </c>
      <c r="D1733" s="608" t="s">
        <v>6251</v>
      </c>
      <c r="E1733" s="608" t="s">
        <v>6406</v>
      </c>
      <c r="F1733" s="608" t="s">
        <v>6251</v>
      </c>
    </row>
    <row r="1734" spans="1:6">
      <c r="A1734" s="608" t="s">
        <v>6407</v>
      </c>
      <c r="B1734" s="608" t="s">
        <v>6408</v>
      </c>
      <c r="C1734" s="608" t="s">
        <v>700</v>
      </c>
      <c r="D1734" s="608" t="s">
        <v>6251</v>
      </c>
      <c r="E1734" s="608" t="s">
        <v>6409</v>
      </c>
      <c r="F1734" s="608" t="s">
        <v>6251</v>
      </c>
    </row>
    <row r="1735" spans="1:6">
      <c r="A1735" s="608" t="s">
        <v>6410</v>
      </c>
      <c r="B1735" s="608" t="s">
        <v>6411</v>
      </c>
      <c r="C1735" s="608" t="s">
        <v>700</v>
      </c>
      <c r="D1735" s="608" t="s">
        <v>6251</v>
      </c>
      <c r="E1735" s="608" t="s">
        <v>6412</v>
      </c>
      <c r="F1735" s="608" t="s">
        <v>6251</v>
      </c>
    </row>
    <row r="1736" spans="1:6">
      <c r="A1736" s="608" t="s">
        <v>6413</v>
      </c>
      <c r="B1736" s="608" t="s">
        <v>6414</v>
      </c>
      <c r="C1736" s="608" t="s">
        <v>700</v>
      </c>
      <c r="D1736" s="608" t="s">
        <v>6251</v>
      </c>
      <c r="E1736" s="608" t="s">
        <v>6415</v>
      </c>
      <c r="F1736" s="608" t="s">
        <v>6251</v>
      </c>
    </row>
    <row r="1737" spans="1:6">
      <c r="A1737" s="608" t="s">
        <v>6416</v>
      </c>
      <c r="B1737" s="608" t="s">
        <v>6417</v>
      </c>
      <c r="C1737" s="608" t="s">
        <v>700</v>
      </c>
      <c r="D1737" s="608" t="s">
        <v>6251</v>
      </c>
      <c r="E1737" s="608" t="s">
        <v>6418</v>
      </c>
      <c r="F1737" s="608" t="s">
        <v>6251</v>
      </c>
    </row>
    <row r="1738" spans="1:6">
      <c r="A1738" s="608" t="s">
        <v>6419</v>
      </c>
      <c r="B1738" s="608" t="s">
        <v>6420</v>
      </c>
      <c r="C1738" s="608" t="s">
        <v>700</v>
      </c>
      <c r="D1738" s="608" t="s">
        <v>6251</v>
      </c>
      <c r="E1738" s="608" t="s">
        <v>6421</v>
      </c>
      <c r="F1738" s="608" t="s">
        <v>6251</v>
      </c>
    </row>
    <row r="1739" spans="1:6">
      <c r="A1739" s="608" t="s">
        <v>6422</v>
      </c>
      <c r="B1739" s="608" t="s">
        <v>6423</v>
      </c>
      <c r="C1739" s="608" t="s">
        <v>700</v>
      </c>
      <c r="D1739" s="608" t="s">
        <v>6251</v>
      </c>
      <c r="E1739" s="608" t="s">
        <v>6424</v>
      </c>
      <c r="F1739" s="608" t="s">
        <v>6251</v>
      </c>
    </row>
    <row r="1740" spans="1:6">
      <c r="A1740" s="608" t="s">
        <v>6425</v>
      </c>
      <c r="B1740" s="608" t="s">
        <v>6426</v>
      </c>
      <c r="C1740" s="608" t="s">
        <v>700</v>
      </c>
      <c r="D1740" s="608" t="s">
        <v>6251</v>
      </c>
      <c r="E1740" s="608" t="s">
        <v>6427</v>
      </c>
      <c r="F1740" s="608" t="s">
        <v>6251</v>
      </c>
    </row>
    <row r="1741" spans="1:6">
      <c r="A1741" s="608" t="s">
        <v>6428</v>
      </c>
      <c r="B1741" s="608" t="s">
        <v>6429</v>
      </c>
      <c r="C1741" s="608" t="s">
        <v>700</v>
      </c>
      <c r="D1741" s="608" t="s">
        <v>6251</v>
      </c>
      <c r="E1741" s="608" t="s">
        <v>6430</v>
      </c>
      <c r="F1741" s="608" t="s">
        <v>6251</v>
      </c>
    </row>
    <row r="1742" spans="1:6">
      <c r="A1742" s="608" t="s">
        <v>6431</v>
      </c>
      <c r="B1742" s="608" t="s">
        <v>6432</v>
      </c>
      <c r="C1742" s="608" t="s">
        <v>700</v>
      </c>
      <c r="D1742" s="608" t="s">
        <v>6251</v>
      </c>
      <c r="E1742" s="608" t="s">
        <v>6433</v>
      </c>
      <c r="F1742" s="608" t="s">
        <v>6251</v>
      </c>
    </row>
    <row r="1743" spans="1:6">
      <c r="A1743" s="608" t="s">
        <v>6434</v>
      </c>
      <c r="B1743" s="608" t="s">
        <v>6435</v>
      </c>
      <c r="C1743" s="608" t="s">
        <v>700</v>
      </c>
      <c r="D1743" s="608" t="s">
        <v>6251</v>
      </c>
      <c r="E1743" s="608" t="s">
        <v>6436</v>
      </c>
      <c r="F1743" s="608" t="s">
        <v>6251</v>
      </c>
    </row>
    <row r="1744" spans="1:6">
      <c r="A1744" s="608" t="s">
        <v>6437</v>
      </c>
      <c r="B1744" s="608" t="s">
        <v>6438</v>
      </c>
      <c r="C1744" s="608" t="s">
        <v>700</v>
      </c>
      <c r="D1744" s="608" t="s">
        <v>6251</v>
      </c>
      <c r="E1744" s="608" t="s">
        <v>6439</v>
      </c>
      <c r="F1744" s="608" t="s">
        <v>6251</v>
      </c>
    </row>
    <row r="1745" spans="1:6">
      <c r="A1745" s="608" t="s">
        <v>6440</v>
      </c>
      <c r="B1745" s="608" t="s">
        <v>6441</v>
      </c>
      <c r="C1745" s="608" t="s">
        <v>700</v>
      </c>
      <c r="D1745" s="608" t="s">
        <v>6251</v>
      </c>
      <c r="E1745" s="608" t="s">
        <v>6442</v>
      </c>
      <c r="F1745" s="608" t="s">
        <v>6251</v>
      </c>
    </row>
    <row r="1746" spans="1:6">
      <c r="A1746" s="608" t="s">
        <v>6443</v>
      </c>
      <c r="B1746" s="608" t="s">
        <v>6444</v>
      </c>
      <c r="C1746" s="608" t="s">
        <v>700</v>
      </c>
      <c r="D1746" s="608" t="s">
        <v>6251</v>
      </c>
      <c r="E1746" s="608" t="s">
        <v>6445</v>
      </c>
      <c r="F1746" s="608" t="s">
        <v>6251</v>
      </c>
    </row>
    <row r="1747" spans="1:6">
      <c r="A1747" s="608" t="s">
        <v>6446</v>
      </c>
      <c r="B1747" s="608" t="s">
        <v>6447</v>
      </c>
      <c r="C1747" s="608" t="s">
        <v>700</v>
      </c>
      <c r="D1747" s="608" t="s">
        <v>6251</v>
      </c>
      <c r="E1747" s="608" t="s">
        <v>6448</v>
      </c>
      <c r="F1747" s="608" t="s">
        <v>6251</v>
      </c>
    </row>
    <row r="1748" spans="1:6">
      <c r="A1748" s="608" t="s">
        <v>6449</v>
      </c>
      <c r="B1748" s="608" t="s">
        <v>6450</v>
      </c>
      <c r="C1748" s="608" t="s">
        <v>700</v>
      </c>
      <c r="D1748" s="608" t="s">
        <v>6251</v>
      </c>
      <c r="E1748" s="608" t="s">
        <v>6451</v>
      </c>
      <c r="F1748" s="608" t="s">
        <v>6251</v>
      </c>
    </row>
    <row r="1749" spans="1:6">
      <c r="A1749" s="608" t="s">
        <v>6452</v>
      </c>
      <c r="B1749" s="608" t="s">
        <v>6453</v>
      </c>
      <c r="C1749" s="608" t="s">
        <v>700</v>
      </c>
      <c r="D1749" s="608" t="s">
        <v>6251</v>
      </c>
      <c r="E1749" s="608" t="s">
        <v>6454</v>
      </c>
      <c r="F1749" s="608" t="s">
        <v>6251</v>
      </c>
    </row>
    <row r="1750" spans="1:6">
      <c r="A1750" s="608" t="s">
        <v>6455</v>
      </c>
      <c r="B1750" s="608" t="s">
        <v>6456</v>
      </c>
      <c r="C1750" s="608" t="s">
        <v>700</v>
      </c>
      <c r="D1750" s="608" t="s">
        <v>6251</v>
      </c>
      <c r="E1750" s="608" t="s">
        <v>6457</v>
      </c>
      <c r="F1750" s="608" t="s">
        <v>6251</v>
      </c>
    </row>
    <row r="1751" spans="1:6">
      <c r="A1751" s="608" t="s">
        <v>6458</v>
      </c>
      <c r="B1751" s="608" t="s">
        <v>6459</v>
      </c>
      <c r="C1751" s="608" t="s">
        <v>700</v>
      </c>
      <c r="D1751" s="608" t="s">
        <v>6251</v>
      </c>
      <c r="E1751" s="608" t="s">
        <v>6460</v>
      </c>
      <c r="F1751" s="608" t="s">
        <v>6251</v>
      </c>
    </row>
    <row r="1752" spans="1:6">
      <c r="A1752" s="608" t="s">
        <v>6461</v>
      </c>
      <c r="B1752" s="608" t="s">
        <v>6462</v>
      </c>
      <c r="C1752" s="608" t="s">
        <v>700</v>
      </c>
      <c r="D1752" s="608" t="s">
        <v>6251</v>
      </c>
      <c r="E1752" s="608" t="s">
        <v>6463</v>
      </c>
      <c r="F1752" s="608" t="s">
        <v>6251</v>
      </c>
    </row>
    <row r="1753" spans="1:6">
      <c r="A1753" s="608" t="s">
        <v>6464</v>
      </c>
      <c r="B1753" s="608" t="s">
        <v>6465</v>
      </c>
      <c r="C1753" s="608" t="s">
        <v>700</v>
      </c>
      <c r="D1753" s="608" t="s">
        <v>6251</v>
      </c>
      <c r="E1753" s="608" t="s">
        <v>6466</v>
      </c>
      <c r="F1753" s="608" t="s">
        <v>6251</v>
      </c>
    </row>
    <row r="1754" spans="1:6">
      <c r="A1754" s="608" t="s">
        <v>6467</v>
      </c>
      <c r="B1754" s="608" t="s">
        <v>6468</v>
      </c>
      <c r="C1754" s="608" t="s">
        <v>700</v>
      </c>
      <c r="D1754" s="608" t="s">
        <v>6251</v>
      </c>
      <c r="E1754" s="608" t="s">
        <v>5517</v>
      </c>
      <c r="F1754" s="608" t="s">
        <v>6251</v>
      </c>
    </row>
    <row r="1755" spans="1:6">
      <c r="A1755" s="608" t="s">
        <v>6469</v>
      </c>
      <c r="B1755" s="608" t="s">
        <v>6470</v>
      </c>
      <c r="C1755" s="608" t="s">
        <v>700</v>
      </c>
      <c r="D1755" s="608" t="s">
        <v>6251</v>
      </c>
      <c r="E1755" s="608" t="s">
        <v>6471</v>
      </c>
      <c r="F1755" s="608" t="s">
        <v>6251</v>
      </c>
    </row>
    <row r="1756" spans="1:6">
      <c r="A1756" s="608" t="s">
        <v>6472</v>
      </c>
      <c r="B1756" s="608" t="s">
        <v>6473</v>
      </c>
      <c r="C1756" s="608" t="s">
        <v>700</v>
      </c>
      <c r="D1756" s="608" t="s">
        <v>6251</v>
      </c>
      <c r="E1756" s="608" t="s">
        <v>6474</v>
      </c>
      <c r="F1756" s="608" t="s">
        <v>6251</v>
      </c>
    </row>
    <row r="1757" spans="1:6">
      <c r="A1757" s="608" t="s">
        <v>6475</v>
      </c>
      <c r="B1757" s="608" t="s">
        <v>6476</v>
      </c>
      <c r="C1757" s="608" t="s">
        <v>700</v>
      </c>
      <c r="D1757" s="608" t="s">
        <v>6251</v>
      </c>
      <c r="E1757" s="608" t="s">
        <v>6477</v>
      </c>
      <c r="F1757" s="608" t="s">
        <v>6251</v>
      </c>
    </row>
    <row r="1758" spans="1:6">
      <c r="A1758" s="608" t="s">
        <v>6478</v>
      </c>
      <c r="B1758" s="608" t="s">
        <v>6479</v>
      </c>
      <c r="C1758" s="608" t="s">
        <v>700</v>
      </c>
      <c r="D1758" s="608" t="s">
        <v>6251</v>
      </c>
      <c r="E1758" s="608" t="s">
        <v>6480</v>
      </c>
      <c r="F1758" s="608" t="s">
        <v>6251</v>
      </c>
    </row>
    <row r="1759" spans="1:6">
      <c r="A1759" s="608" t="s">
        <v>6481</v>
      </c>
      <c r="B1759" s="608" t="s">
        <v>6482</v>
      </c>
      <c r="C1759" s="608" t="s">
        <v>700</v>
      </c>
      <c r="D1759" s="608" t="s">
        <v>6251</v>
      </c>
      <c r="E1759" s="608" t="s">
        <v>6483</v>
      </c>
      <c r="F1759" s="608" t="s">
        <v>6251</v>
      </c>
    </row>
    <row r="1760" spans="1:6">
      <c r="A1760" s="608" t="s">
        <v>6484</v>
      </c>
      <c r="B1760" s="608" t="s">
        <v>6485</v>
      </c>
      <c r="C1760" s="608" t="s">
        <v>700</v>
      </c>
      <c r="D1760" s="608" t="s">
        <v>6251</v>
      </c>
      <c r="E1760" s="608" t="s">
        <v>6486</v>
      </c>
      <c r="F1760" s="608" t="s">
        <v>6251</v>
      </c>
    </row>
    <row r="1761" spans="1:6">
      <c r="A1761" s="608" t="s">
        <v>6487</v>
      </c>
      <c r="B1761" s="608" t="s">
        <v>6488</v>
      </c>
      <c r="C1761" s="608" t="s">
        <v>700</v>
      </c>
      <c r="D1761" s="608" t="s">
        <v>6251</v>
      </c>
      <c r="E1761" s="608" t="s">
        <v>6489</v>
      </c>
      <c r="F1761" s="608" t="s">
        <v>6251</v>
      </c>
    </row>
    <row r="1762" spans="1:6">
      <c r="A1762" s="608" t="s">
        <v>6490</v>
      </c>
      <c r="B1762" s="608" t="s">
        <v>6491</v>
      </c>
      <c r="C1762" s="608" t="s">
        <v>700</v>
      </c>
      <c r="D1762" s="608" t="s">
        <v>6251</v>
      </c>
      <c r="E1762" s="608" t="s">
        <v>6492</v>
      </c>
      <c r="F1762" s="608" t="s">
        <v>6251</v>
      </c>
    </row>
    <row r="1763" spans="1:6">
      <c r="A1763" s="608" t="s">
        <v>6493</v>
      </c>
      <c r="B1763" s="608" t="s">
        <v>6494</v>
      </c>
      <c r="C1763" s="608" t="s">
        <v>700</v>
      </c>
      <c r="D1763" s="608" t="s">
        <v>6251</v>
      </c>
      <c r="E1763" s="608" t="s">
        <v>6495</v>
      </c>
      <c r="F1763" s="608" t="s">
        <v>6251</v>
      </c>
    </row>
    <row r="1764" spans="1:6">
      <c r="A1764" s="608" t="s">
        <v>6496</v>
      </c>
      <c r="B1764" s="608" t="s">
        <v>6497</v>
      </c>
      <c r="C1764" s="608" t="s">
        <v>700</v>
      </c>
      <c r="D1764" s="608" t="s">
        <v>6251</v>
      </c>
      <c r="E1764" s="608" t="s">
        <v>6498</v>
      </c>
      <c r="F1764" s="608" t="s">
        <v>6251</v>
      </c>
    </row>
    <row r="1765" spans="1:6">
      <c r="A1765" s="608" t="s">
        <v>6499</v>
      </c>
      <c r="B1765" s="608" t="s">
        <v>6500</v>
      </c>
      <c r="C1765" s="608" t="s">
        <v>700</v>
      </c>
      <c r="D1765" s="608" t="s">
        <v>6251</v>
      </c>
      <c r="E1765" s="608" t="s">
        <v>6501</v>
      </c>
      <c r="F1765" s="608" t="s">
        <v>6251</v>
      </c>
    </row>
    <row r="1766" spans="1:6">
      <c r="A1766" s="608" t="s">
        <v>6502</v>
      </c>
      <c r="B1766" s="608" t="s">
        <v>6503</v>
      </c>
      <c r="C1766" s="608" t="s">
        <v>700</v>
      </c>
      <c r="D1766" s="608" t="s">
        <v>6251</v>
      </c>
      <c r="E1766" s="608" t="s">
        <v>6504</v>
      </c>
      <c r="F1766" s="608" t="s">
        <v>6251</v>
      </c>
    </row>
    <row r="1767" spans="1:6">
      <c r="A1767" s="608" t="s">
        <v>6505</v>
      </c>
      <c r="B1767" s="608" t="s">
        <v>6506</v>
      </c>
      <c r="C1767" s="608" t="s">
        <v>700</v>
      </c>
      <c r="D1767" s="608" t="s">
        <v>6251</v>
      </c>
      <c r="E1767" s="608" t="s">
        <v>6507</v>
      </c>
      <c r="F1767" s="608" t="s">
        <v>6251</v>
      </c>
    </row>
    <row r="1768" spans="1:6">
      <c r="A1768" s="608" t="s">
        <v>6508</v>
      </c>
      <c r="B1768" s="608" t="s">
        <v>6509</v>
      </c>
      <c r="C1768" s="608" t="s">
        <v>700</v>
      </c>
      <c r="D1768" s="608" t="s">
        <v>6251</v>
      </c>
      <c r="E1768" s="608" t="s">
        <v>914</v>
      </c>
      <c r="F1768" s="608" t="s">
        <v>6251</v>
      </c>
    </row>
    <row r="1769" spans="1:6">
      <c r="A1769" s="608" t="s">
        <v>6510</v>
      </c>
      <c r="B1769" s="608" t="s">
        <v>6511</v>
      </c>
      <c r="C1769" s="608" t="s">
        <v>700</v>
      </c>
      <c r="D1769" s="608" t="s">
        <v>6251</v>
      </c>
      <c r="E1769" s="608" t="s">
        <v>6512</v>
      </c>
      <c r="F1769" s="608" t="s">
        <v>6251</v>
      </c>
    </row>
    <row r="1770" spans="1:6">
      <c r="A1770" s="608" t="s">
        <v>6513</v>
      </c>
      <c r="B1770" s="608" t="s">
        <v>6514</v>
      </c>
      <c r="C1770" s="608" t="s">
        <v>700</v>
      </c>
      <c r="D1770" s="608" t="s">
        <v>6251</v>
      </c>
      <c r="E1770" s="608" t="s">
        <v>6515</v>
      </c>
      <c r="F1770" s="608" t="s">
        <v>6251</v>
      </c>
    </row>
    <row r="1771" spans="1:6">
      <c r="A1771" s="608" t="s">
        <v>6516</v>
      </c>
      <c r="B1771" s="608" t="s">
        <v>6517</v>
      </c>
      <c r="C1771" s="608" t="s">
        <v>700</v>
      </c>
      <c r="D1771" s="608" t="s">
        <v>6251</v>
      </c>
      <c r="E1771" s="608" t="s">
        <v>6518</v>
      </c>
      <c r="F1771" s="608" t="s">
        <v>6251</v>
      </c>
    </row>
    <row r="1772" spans="1:6">
      <c r="A1772" s="608" t="s">
        <v>6519</v>
      </c>
      <c r="B1772" s="608" t="s">
        <v>6520</v>
      </c>
      <c r="C1772" s="608" t="s">
        <v>700</v>
      </c>
      <c r="D1772" s="608" t="s">
        <v>6251</v>
      </c>
      <c r="E1772" s="608" t="s">
        <v>4152</v>
      </c>
      <c r="F1772" s="608" t="s">
        <v>6251</v>
      </c>
    </row>
    <row r="1773" spans="1:6">
      <c r="A1773" s="608" t="s">
        <v>6521</v>
      </c>
      <c r="B1773" s="608" t="s">
        <v>6522</v>
      </c>
      <c r="C1773" s="608" t="s">
        <v>700</v>
      </c>
      <c r="D1773" s="608" t="s">
        <v>6251</v>
      </c>
      <c r="E1773" s="608" t="s">
        <v>6523</v>
      </c>
      <c r="F1773" s="608" t="s">
        <v>6251</v>
      </c>
    </row>
    <row r="1774" spans="1:6">
      <c r="A1774" s="608" t="s">
        <v>6524</v>
      </c>
      <c r="B1774" s="608" t="s">
        <v>6525</v>
      </c>
      <c r="C1774" s="608" t="s">
        <v>700</v>
      </c>
      <c r="D1774" s="608" t="s">
        <v>6251</v>
      </c>
      <c r="E1774" s="608" t="s">
        <v>6526</v>
      </c>
      <c r="F1774" s="608" t="s">
        <v>6251</v>
      </c>
    </row>
    <row r="1775" spans="1:6">
      <c r="A1775" s="608" t="s">
        <v>6527</v>
      </c>
      <c r="B1775" s="608" t="s">
        <v>6528</v>
      </c>
      <c r="C1775" s="608" t="s">
        <v>700</v>
      </c>
      <c r="D1775" s="608" t="s">
        <v>6251</v>
      </c>
      <c r="E1775" s="608" t="s">
        <v>6529</v>
      </c>
      <c r="F1775" s="608" t="s">
        <v>6251</v>
      </c>
    </row>
    <row r="1776" spans="1:6">
      <c r="A1776" s="608" t="s">
        <v>6530</v>
      </c>
      <c r="B1776" s="608" t="s">
        <v>6531</v>
      </c>
      <c r="C1776" s="608" t="s">
        <v>700</v>
      </c>
      <c r="D1776" s="608" t="s">
        <v>6251</v>
      </c>
      <c r="E1776" s="608" t="s">
        <v>6532</v>
      </c>
      <c r="F1776" s="608" t="s">
        <v>6251</v>
      </c>
    </row>
    <row r="1777" spans="1:6">
      <c r="A1777" s="608" t="s">
        <v>6533</v>
      </c>
      <c r="B1777" s="608" t="s">
        <v>6534</v>
      </c>
      <c r="C1777" s="608" t="s">
        <v>700</v>
      </c>
      <c r="D1777" s="608" t="s">
        <v>6251</v>
      </c>
      <c r="E1777" s="608" t="s">
        <v>6535</v>
      </c>
      <c r="F1777" s="608" t="s">
        <v>6251</v>
      </c>
    </row>
    <row r="1778" spans="1:6">
      <c r="A1778" s="608" t="s">
        <v>6536</v>
      </c>
      <c r="B1778" s="608" t="s">
        <v>6537</v>
      </c>
      <c r="C1778" s="608" t="s">
        <v>700</v>
      </c>
      <c r="D1778" s="608" t="s">
        <v>6251</v>
      </c>
      <c r="E1778" s="608" t="s">
        <v>4325</v>
      </c>
      <c r="F1778" s="608" t="s">
        <v>6251</v>
      </c>
    </row>
    <row r="1779" spans="1:6">
      <c r="A1779" s="608" t="s">
        <v>6538</v>
      </c>
      <c r="B1779" s="608" t="s">
        <v>6539</v>
      </c>
      <c r="C1779" s="608" t="s">
        <v>700</v>
      </c>
      <c r="D1779" s="608" t="s">
        <v>6251</v>
      </c>
      <c r="E1779" s="608" t="s">
        <v>6540</v>
      </c>
      <c r="F1779" s="608" t="s">
        <v>6251</v>
      </c>
    </row>
    <row r="1780" spans="1:6">
      <c r="A1780" s="608" t="s">
        <v>6541</v>
      </c>
      <c r="B1780" s="608" t="s">
        <v>6542</v>
      </c>
      <c r="C1780" s="608" t="s">
        <v>700</v>
      </c>
      <c r="D1780" s="608" t="s">
        <v>6251</v>
      </c>
      <c r="E1780" s="608" t="s">
        <v>6543</v>
      </c>
      <c r="F1780" s="608" t="s">
        <v>6251</v>
      </c>
    </row>
    <row r="1781" spans="1:6">
      <c r="A1781" s="608" t="s">
        <v>6544</v>
      </c>
      <c r="B1781" s="608" t="s">
        <v>6545</v>
      </c>
      <c r="C1781" s="608" t="s">
        <v>700</v>
      </c>
      <c r="D1781" s="608" t="s">
        <v>6251</v>
      </c>
      <c r="E1781" s="608" t="s">
        <v>6546</v>
      </c>
      <c r="F1781" s="608" t="s">
        <v>6251</v>
      </c>
    </row>
    <row r="1782" spans="1:6">
      <c r="A1782" s="608" t="s">
        <v>6547</v>
      </c>
      <c r="B1782" s="608" t="s">
        <v>6548</v>
      </c>
      <c r="C1782" s="608" t="s">
        <v>700</v>
      </c>
      <c r="D1782" s="608" t="s">
        <v>6251</v>
      </c>
      <c r="E1782" s="608" t="s">
        <v>6549</v>
      </c>
      <c r="F1782" s="608" t="s">
        <v>6251</v>
      </c>
    </row>
    <row r="1783" spans="1:6">
      <c r="A1783" s="608" t="s">
        <v>6550</v>
      </c>
      <c r="B1783" s="608" t="s">
        <v>6551</v>
      </c>
      <c r="C1783" s="608" t="s">
        <v>700</v>
      </c>
      <c r="D1783" s="608" t="s">
        <v>6251</v>
      </c>
      <c r="E1783" s="608" t="s">
        <v>6552</v>
      </c>
      <c r="F1783" s="608" t="s">
        <v>6251</v>
      </c>
    </row>
    <row r="1784" spans="1:6">
      <c r="A1784" s="608" t="s">
        <v>6553</v>
      </c>
      <c r="B1784" s="608" t="s">
        <v>6554</v>
      </c>
      <c r="C1784" s="608" t="s">
        <v>700</v>
      </c>
      <c r="D1784" s="608" t="s">
        <v>6251</v>
      </c>
      <c r="E1784" s="608" t="s">
        <v>941</v>
      </c>
      <c r="F1784" s="608" t="s">
        <v>6251</v>
      </c>
    </row>
    <row r="1785" spans="1:6">
      <c r="A1785" s="608" t="s">
        <v>6555</v>
      </c>
      <c r="B1785" s="608" t="s">
        <v>6556</v>
      </c>
      <c r="C1785" s="608" t="s">
        <v>700</v>
      </c>
      <c r="D1785" s="608" t="s">
        <v>6251</v>
      </c>
      <c r="E1785" s="608" t="s">
        <v>6557</v>
      </c>
      <c r="F1785" s="608" t="s">
        <v>6251</v>
      </c>
    </row>
    <row r="1786" spans="1:6">
      <c r="A1786" s="608" t="s">
        <v>6558</v>
      </c>
      <c r="B1786" s="608" t="s">
        <v>6559</v>
      </c>
      <c r="C1786" s="608" t="s">
        <v>700</v>
      </c>
      <c r="D1786" s="608" t="s">
        <v>6251</v>
      </c>
      <c r="E1786" s="608" t="s">
        <v>2098</v>
      </c>
      <c r="F1786" s="608" t="s">
        <v>6251</v>
      </c>
    </row>
    <row r="1787" spans="1:6">
      <c r="A1787" s="608" t="s">
        <v>6560</v>
      </c>
      <c r="B1787" s="608" t="s">
        <v>6561</v>
      </c>
      <c r="C1787" s="608" t="s">
        <v>700</v>
      </c>
      <c r="D1787" s="608" t="s">
        <v>6251</v>
      </c>
      <c r="E1787" s="608" t="s">
        <v>6562</v>
      </c>
      <c r="F1787" s="608" t="s">
        <v>6251</v>
      </c>
    </row>
    <row r="1788" spans="1:6">
      <c r="A1788" s="608" t="s">
        <v>6563</v>
      </c>
      <c r="B1788" s="608" t="s">
        <v>6564</v>
      </c>
      <c r="C1788" s="608" t="s">
        <v>700</v>
      </c>
      <c r="D1788" s="608" t="s">
        <v>6251</v>
      </c>
      <c r="E1788" s="608" t="s">
        <v>6565</v>
      </c>
      <c r="F1788" s="608" t="s">
        <v>6251</v>
      </c>
    </row>
    <row r="1789" spans="1:6">
      <c r="A1789" s="608" t="s">
        <v>6566</v>
      </c>
      <c r="B1789" s="608" t="s">
        <v>6567</v>
      </c>
      <c r="C1789" s="608" t="s">
        <v>700</v>
      </c>
      <c r="D1789" s="608" t="s">
        <v>6251</v>
      </c>
      <c r="E1789" s="608" t="s">
        <v>6568</v>
      </c>
      <c r="F1789" s="608" t="s">
        <v>6251</v>
      </c>
    </row>
    <row r="1790" spans="1:6">
      <c r="A1790" s="608" t="s">
        <v>6569</v>
      </c>
      <c r="B1790" s="608" t="s">
        <v>6570</v>
      </c>
      <c r="C1790" s="608" t="s">
        <v>700</v>
      </c>
      <c r="D1790" s="608" t="s">
        <v>6251</v>
      </c>
      <c r="E1790" s="608" t="s">
        <v>6571</v>
      </c>
      <c r="F1790" s="608" t="s">
        <v>6251</v>
      </c>
    </row>
    <row r="1791" spans="1:6">
      <c r="A1791" s="608" t="s">
        <v>6572</v>
      </c>
      <c r="B1791" s="608" t="s">
        <v>6573</v>
      </c>
      <c r="C1791" s="608" t="s">
        <v>700</v>
      </c>
      <c r="D1791" s="608" t="s">
        <v>6251</v>
      </c>
      <c r="E1791" s="608" t="s">
        <v>6574</v>
      </c>
      <c r="F1791" s="608" t="s">
        <v>6251</v>
      </c>
    </row>
    <row r="1792" spans="1:6">
      <c r="A1792" s="608" t="s">
        <v>6575</v>
      </c>
      <c r="B1792" s="608" t="s">
        <v>6576</v>
      </c>
      <c r="C1792" s="608" t="s">
        <v>700</v>
      </c>
      <c r="D1792" s="608" t="s">
        <v>6251</v>
      </c>
      <c r="E1792" s="608" t="s">
        <v>6577</v>
      </c>
      <c r="F1792" s="608" t="s">
        <v>6251</v>
      </c>
    </row>
    <row r="1793" spans="1:6">
      <c r="A1793" s="608" t="s">
        <v>6578</v>
      </c>
      <c r="B1793" s="608" t="s">
        <v>6579</v>
      </c>
      <c r="C1793" s="608" t="s">
        <v>700</v>
      </c>
      <c r="D1793" s="608" t="s">
        <v>6251</v>
      </c>
      <c r="E1793" s="608" t="s">
        <v>6580</v>
      </c>
      <c r="F1793" s="608" t="s">
        <v>6251</v>
      </c>
    </row>
    <row r="1794" spans="1:6">
      <c r="A1794" s="608" t="s">
        <v>6581</v>
      </c>
      <c r="B1794" s="608" t="s">
        <v>6582</v>
      </c>
      <c r="C1794" s="608" t="s">
        <v>700</v>
      </c>
      <c r="D1794" s="608" t="s">
        <v>6251</v>
      </c>
      <c r="E1794" s="608" t="s">
        <v>3126</v>
      </c>
      <c r="F1794" s="608" t="s">
        <v>6251</v>
      </c>
    </row>
    <row r="1795" spans="1:6">
      <c r="A1795" s="608" t="s">
        <v>6583</v>
      </c>
      <c r="B1795" s="608" t="s">
        <v>6584</v>
      </c>
      <c r="C1795" s="608" t="s">
        <v>700</v>
      </c>
      <c r="D1795" s="608" t="s">
        <v>6251</v>
      </c>
      <c r="E1795" s="608" t="s">
        <v>3132</v>
      </c>
      <c r="F1795" s="608" t="s">
        <v>6251</v>
      </c>
    </row>
    <row r="1796" spans="1:6">
      <c r="A1796" s="608" t="s">
        <v>6585</v>
      </c>
      <c r="B1796" s="608" t="s">
        <v>6586</v>
      </c>
      <c r="C1796" s="608" t="s">
        <v>700</v>
      </c>
      <c r="D1796" s="608" t="s">
        <v>6251</v>
      </c>
      <c r="E1796" s="608" t="s">
        <v>6587</v>
      </c>
      <c r="F1796" s="608" t="s">
        <v>6251</v>
      </c>
    </row>
    <row r="1797" spans="1:6">
      <c r="A1797" s="608" t="s">
        <v>6588</v>
      </c>
      <c r="B1797" s="608" t="s">
        <v>6589</v>
      </c>
      <c r="C1797" s="608" t="s">
        <v>700</v>
      </c>
      <c r="D1797" s="608" t="s">
        <v>6251</v>
      </c>
      <c r="E1797" s="608" t="s">
        <v>6590</v>
      </c>
      <c r="F1797" s="608" t="s">
        <v>6251</v>
      </c>
    </row>
    <row r="1798" spans="1:6">
      <c r="A1798" s="608" t="s">
        <v>6591</v>
      </c>
      <c r="B1798" s="608" t="s">
        <v>6592</v>
      </c>
      <c r="C1798" s="608" t="s">
        <v>700</v>
      </c>
      <c r="D1798" s="608" t="s">
        <v>6251</v>
      </c>
      <c r="E1798" s="608" t="s">
        <v>6593</v>
      </c>
      <c r="F1798" s="608" t="s">
        <v>6251</v>
      </c>
    </row>
    <row r="1799" spans="1:6">
      <c r="A1799" s="608" t="s">
        <v>6594</v>
      </c>
      <c r="B1799" s="608" t="s">
        <v>6595</v>
      </c>
      <c r="C1799" s="608" t="s">
        <v>700</v>
      </c>
      <c r="D1799" s="608" t="s">
        <v>6251</v>
      </c>
      <c r="E1799" s="608" t="s">
        <v>6596</v>
      </c>
      <c r="F1799" s="608" t="s">
        <v>6251</v>
      </c>
    </row>
    <row r="1800" spans="1:6">
      <c r="A1800" s="608" t="s">
        <v>6597</v>
      </c>
      <c r="B1800" s="608" t="s">
        <v>6598</v>
      </c>
      <c r="C1800" s="608" t="s">
        <v>700</v>
      </c>
      <c r="D1800" s="608" t="s">
        <v>6251</v>
      </c>
      <c r="E1800" s="608" t="s">
        <v>6599</v>
      </c>
      <c r="F1800" s="608" t="s">
        <v>6251</v>
      </c>
    </row>
    <row r="1801" spans="1:6">
      <c r="A1801" s="608" t="s">
        <v>6600</v>
      </c>
      <c r="B1801" s="608" t="s">
        <v>6601</v>
      </c>
      <c r="C1801" s="608" t="s">
        <v>700</v>
      </c>
      <c r="D1801" s="608" t="s">
        <v>6251</v>
      </c>
      <c r="E1801" s="608" t="s">
        <v>6602</v>
      </c>
      <c r="F1801" s="608" t="s">
        <v>6251</v>
      </c>
    </row>
    <row r="1802" spans="1:6">
      <c r="A1802" s="608" t="s">
        <v>6603</v>
      </c>
      <c r="B1802" s="608" t="s">
        <v>6604</v>
      </c>
      <c r="C1802" s="608" t="s">
        <v>700</v>
      </c>
      <c r="D1802" s="608" t="s">
        <v>6251</v>
      </c>
      <c r="E1802" s="608" t="s">
        <v>6605</v>
      </c>
      <c r="F1802" s="608" t="s">
        <v>6251</v>
      </c>
    </row>
    <row r="1803" spans="1:6">
      <c r="A1803" s="608" t="s">
        <v>6606</v>
      </c>
      <c r="B1803" s="608" t="s">
        <v>6607</v>
      </c>
      <c r="C1803" s="608" t="s">
        <v>700</v>
      </c>
      <c r="D1803" s="608" t="s">
        <v>6251</v>
      </c>
      <c r="E1803" s="608" t="s">
        <v>6608</v>
      </c>
      <c r="F1803" s="608" t="s">
        <v>6251</v>
      </c>
    </row>
    <row r="1804" spans="1:6">
      <c r="A1804" s="608" t="s">
        <v>6609</v>
      </c>
      <c r="B1804" s="608" t="s">
        <v>6610</v>
      </c>
      <c r="C1804" s="608" t="s">
        <v>700</v>
      </c>
      <c r="D1804" s="608" t="s">
        <v>6251</v>
      </c>
      <c r="E1804" s="608" t="s">
        <v>6611</v>
      </c>
      <c r="F1804" s="608" t="s">
        <v>6251</v>
      </c>
    </row>
    <row r="1805" spans="1:6">
      <c r="A1805" s="608" t="s">
        <v>6612</v>
      </c>
      <c r="B1805" s="608" t="s">
        <v>6613</v>
      </c>
      <c r="C1805" s="608" t="s">
        <v>700</v>
      </c>
      <c r="D1805" s="608" t="s">
        <v>6251</v>
      </c>
      <c r="E1805" s="608" t="s">
        <v>6614</v>
      </c>
      <c r="F1805" s="608" t="s">
        <v>6251</v>
      </c>
    </row>
    <row r="1806" spans="1:6">
      <c r="A1806" s="608" t="s">
        <v>6615</v>
      </c>
      <c r="B1806" s="608" t="s">
        <v>6616</v>
      </c>
      <c r="C1806" s="608" t="s">
        <v>700</v>
      </c>
      <c r="D1806" s="608" t="s">
        <v>6251</v>
      </c>
      <c r="E1806" s="608" t="s">
        <v>6617</v>
      </c>
      <c r="F1806" s="608" t="s">
        <v>6251</v>
      </c>
    </row>
    <row r="1807" spans="1:6">
      <c r="A1807" s="608" t="s">
        <v>6618</v>
      </c>
      <c r="B1807" s="608" t="s">
        <v>6619</v>
      </c>
      <c r="C1807" s="608" t="s">
        <v>700</v>
      </c>
      <c r="D1807" s="608" t="s">
        <v>6251</v>
      </c>
      <c r="E1807" s="608" t="s">
        <v>6620</v>
      </c>
      <c r="F1807" s="608" t="s">
        <v>6251</v>
      </c>
    </row>
    <row r="1808" spans="1:6">
      <c r="A1808" s="608" t="s">
        <v>6621</v>
      </c>
      <c r="B1808" s="608" t="s">
        <v>6622</v>
      </c>
      <c r="C1808" s="608" t="s">
        <v>700</v>
      </c>
      <c r="D1808" s="608" t="s">
        <v>6251</v>
      </c>
      <c r="E1808" s="608" t="s">
        <v>6623</v>
      </c>
      <c r="F1808" s="608" t="s">
        <v>6251</v>
      </c>
    </row>
    <row r="1809" spans="1:6">
      <c r="A1809" s="608" t="s">
        <v>6624</v>
      </c>
      <c r="B1809" s="608" t="s">
        <v>6625</v>
      </c>
      <c r="C1809" s="608" t="s">
        <v>700</v>
      </c>
      <c r="D1809" s="608" t="s">
        <v>6251</v>
      </c>
      <c r="E1809" s="608" t="s">
        <v>6626</v>
      </c>
      <c r="F1809" s="608" t="s">
        <v>6251</v>
      </c>
    </row>
    <row r="1810" spans="1:6">
      <c r="A1810" s="608" t="s">
        <v>6627</v>
      </c>
      <c r="B1810" s="608" t="s">
        <v>6628</v>
      </c>
      <c r="C1810" s="608" t="s">
        <v>700</v>
      </c>
      <c r="D1810" s="608" t="s">
        <v>6251</v>
      </c>
      <c r="E1810" s="608" t="s">
        <v>6629</v>
      </c>
      <c r="F1810" s="608" t="s">
        <v>6251</v>
      </c>
    </row>
    <row r="1811" spans="1:6">
      <c r="A1811" s="608" t="s">
        <v>6630</v>
      </c>
      <c r="B1811" s="608" t="s">
        <v>6631</v>
      </c>
      <c r="C1811" s="608" t="s">
        <v>700</v>
      </c>
      <c r="D1811" s="608" t="s">
        <v>6251</v>
      </c>
      <c r="E1811" s="608" t="s">
        <v>6632</v>
      </c>
      <c r="F1811" s="608" t="s">
        <v>6251</v>
      </c>
    </row>
    <row r="1812" spans="1:6">
      <c r="A1812" s="608" t="s">
        <v>6633</v>
      </c>
      <c r="B1812" s="608" t="s">
        <v>6634</v>
      </c>
      <c r="C1812" s="608" t="s">
        <v>700</v>
      </c>
      <c r="D1812" s="608" t="s">
        <v>6251</v>
      </c>
      <c r="E1812" s="608" t="s">
        <v>6635</v>
      </c>
      <c r="F1812" s="608" t="s">
        <v>6251</v>
      </c>
    </row>
    <row r="1813" spans="1:6">
      <c r="A1813" s="608" t="s">
        <v>6636</v>
      </c>
      <c r="B1813" s="608" t="s">
        <v>6637</v>
      </c>
      <c r="C1813" s="608" t="s">
        <v>700</v>
      </c>
      <c r="D1813" s="608" t="s">
        <v>6251</v>
      </c>
      <c r="E1813" s="608" t="s">
        <v>6638</v>
      </c>
      <c r="F1813" s="608" t="s">
        <v>6251</v>
      </c>
    </row>
    <row r="1814" spans="1:6">
      <c r="A1814" s="608" t="s">
        <v>6639</v>
      </c>
      <c r="B1814" s="608" t="s">
        <v>6640</v>
      </c>
      <c r="C1814" s="608" t="s">
        <v>700</v>
      </c>
      <c r="D1814" s="608" t="s">
        <v>6251</v>
      </c>
      <c r="E1814" s="608" t="s">
        <v>6641</v>
      </c>
      <c r="F1814" s="608" t="s">
        <v>6251</v>
      </c>
    </row>
    <row r="1815" spans="1:6">
      <c r="A1815" s="608" t="s">
        <v>6642</v>
      </c>
      <c r="B1815" s="608" t="s">
        <v>6643</v>
      </c>
      <c r="C1815" s="608" t="s">
        <v>700</v>
      </c>
      <c r="D1815" s="608" t="s">
        <v>6251</v>
      </c>
      <c r="E1815" s="608" t="s">
        <v>6644</v>
      </c>
      <c r="F1815" s="608" t="s">
        <v>6251</v>
      </c>
    </row>
    <row r="1816" spans="1:6">
      <c r="A1816" s="608" t="s">
        <v>6645</v>
      </c>
      <c r="B1816" s="608" t="s">
        <v>6646</v>
      </c>
      <c r="C1816" s="608" t="s">
        <v>700</v>
      </c>
      <c r="D1816" s="608" t="s">
        <v>6251</v>
      </c>
      <c r="E1816" s="608" t="s">
        <v>6647</v>
      </c>
      <c r="F1816" s="608" t="s">
        <v>6251</v>
      </c>
    </row>
    <row r="1817" spans="1:6">
      <c r="A1817" s="608" t="s">
        <v>6648</v>
      </c>
      <c r="B1817" s="608" t="s">
        <v>6649</v>
      </c>
      <c r="C1817" s="608" t="s">
        <v>700</v>
      </c>
      <c r="D1817" s="608" t="s">
        <v>6251</v>
      </c>
      <c r="E1817" s="608" t="s">
        <v>6650</v>
      </c>
      <c r="F1817" s="608" t="s">
        <v>6251</v>
      </c>
    </row>
    <row r="1818" spans="1:6">
      <c r="A1818" s="608" t="s">
        <v>6651</v>
      </c>
      <c r="B1818" s="608" t="s">
        <v>6652</v>
      </c>
      <c r="C1818" s="608" t="s">
        <v>700</v>
      </c>
      <c r="D1818" s="608" t="s">
        <v>6251</v>
      </c>
      <c r="E1818" s="608" t="s">
        <v>6653</v>
      </c>
      <c r="F1818" s="608" t="s">
        <v>6251</v>
      </c>
    </row>
    <row r="1819" spans="1:6">
      <c r="A1819" s="608" t="s">
        <v>6654</v>
      </c>
      <c r="B1819" s="608" t="s">
        <v>6655</v>
      </c>
      <c r="C1819" s="608" t="s">
        <v>700</v>
      </c>
      <c r="D1819" s="608" t="s">
        <v>6251</v>
      </c>
      <c r="E1819" s="608" t="s">
        <v>6656</v>
      </c>
      <c r="F1819" s="608" t="s">
        <v>6251</v>
      </c>
    </row>
    <row r="1820" spans="1:6">
      <c r="A1820" s="608" t="s">
        <v>6657</v>
      </c>
      <c r="B1820" s="608" t="s">
        <v>6658</v>
      </c>
      <c r="C1820" s="608" t="s">
        <v>700</v>
      </c>
      <c r="D1820" s="608" t="s">
        <v>6251</v>
      </c>
      <c r="E1820" s="608" t="s">
        <v>6659</v>
      </c>
      <c r="F1820" s="608" t="s">
        <v>6251</v>
      </c>
    </row>
    <row r="1821" spans="1:6">
      <c r="A1821" s="608" t="s">
        <v>6660</v>
      </c>
      <c r="B1821" s="608" t="s">
        <v>6661</v>
      </c>
      <c r="C1821" s="608" t="s">
        <v>700</v>
      </c>
      <c r="D1821" s="608" t="s">
        <v>6251</v>
      </c>
      <c r="E1821" s="608" t="s">
        <v>6662</v>
      </c>
      <c r="F1821" s="608" t="s">
        <v>6251</v>
      </c>
    </row>
    <row r="1822" spans="1:6">
      <c r="A1822" s="608" t="s">
        <v>6663</v>
      </c>
      <c r="B1822" s="608" t="s">
        <v>6664</v>
      </c>
      <c r="C1822" s="608" t="s">
        <v>700</v>
      </c>
      <c r="D1822" s="608" t="s">
        <v>6251</v>
      </c>
      <c r="E1822" s="608" t="s">
        <v>6665</v>
      </c>
      <c r="F1822" s="608" t="s">
        <v>6251</v>
      </c>
    </row>
    <row r="1823" spans="1:6">
      <c r="A1823" s="608" t="s">
        <v>6666</v>
      </c>
      <c r="B1823" s="608" t="s">
        <v>6667</v>
      </c>
      <c r="C1823" s="608" t="s">
        <v>700</v>
      </c>
      <c r="D1823" s="608" t="s">
        <v>6251</v>
      </c>
      <c r="E1823" s="608" t="s">
        <v>6668</v>
      </c>
      <c r="F1823" s="608" t="s">
        <v>6251</v>
      </c>
    </row>
    <row r="1824" spans="1:6">
      <c r="A1824" s="608" t="s">
        <v>6669</v>
      </c>
      <c r="B1824" s="608" t="s">
        <v>6670</v>
      </c>
      <c r="C1824" s="608" t="s">
        <v>700</v>
      </c>
      <c r="D1824" s="608" t="s">
        <v>6251</v>
      </c>
      <c r="E1824" s="608" t="s">
        <v>1000</v>
      </c>
      <c r="F1824" s="608" t="s">
        <v>6251</v>
      </c>
    </row>
    <row r="1825" spans="1:6">
      <c r="A1825" s="608" t="s">
        <v>6671</v>
      </c>
      <c r="B1825" s="608" t="s">
        <v>6672</v>
      </c>
      <c r="C1825" s="608" t="s">
        <v>700</v>
      </c>
      <c r="D1825" s="608" t="s">
        <v>6251</v>
      </c>
      <c r="E1825" s="608" t="s">
        <v>6673</v>
      </c>
      <c r="F1825" s="608" t="s">
        <v>6251</v>
      </c>
    </row>
    <row r="1826" spans="1:6">
      <c r="A1826" s="608" t="s">
        <v>6674</v>
      </c>
      <c r="B1826" s="608" t="s">
        <v>6675</v>
      </c>
      <c r="C1826" s="608" t="s">
        <v>700</v>
      </c>
      <c r="D1826" s="608" t="s">
        <v>6251</v>
      </c>
      <c r="E1826" s="608" t="s">
        <v>6676</v>
      </c>
      <c r="F1826" s="608" t="s">
        <v>6251</v>
      </c>
    </row>
    <row r="1827" spans="1:6">
      <c r="A1827" s="608" t="s">
        <v>6677</v>
      </c>
      <c r="B1827" s="608" t="s">
        <v>6678</v>
      </c>
      <c r="C1827" s="608" t="s">
        <v>700</v>
      </c>
      <c r="D1827" s="608" t="s">
        <v>6251</v>
      </c>
      <c r="E1827" s="608" t="s">
        <v>6679</v>
      </c>
      <c r="F1827" s="608" t="s">
        <v>6251</v>
      </c>
    </row>
    <row r="1828" spans="1:6">
      <c r="A1828" s="608" t="s">
        <v>6680</v>
      </c>
      <c r="B1828" s="608" t="s">
        <v>6681</v>
      </c>
      <c r="C1828" s="608" t="s">
        <v>700</v>
      </c>
      <c r="D1828" s="608" t="s">
        <v>6251</v>
      </c>
      <c r="E1828" s="608" t="s">
        <v>5846</v>
      </c>
      <c r="F1828" s="608" t="s">
        <v>6251</v>
      </c>
    </row>
    <row r="1829" spans="1:6">
      <c r="A1829" s="608" t="s">
        <v>6682</v>
      </c>
      <c r="B1829" s="608" t="s">
        <v>6683</v>
      </c>
      <c r="C1829" s="608" t="s">
        <v>700</v>
      </c>
      <c r="D1829" s="608" t="s">
        <v>6251</v>
      </c>
      <c r="E1829" s="608" t="s">
        <v>6684</v>
      </c>
      <c r="F1829" s="608" t="s">
        <v>6251</v>
      </c>
    </row>
    <row r="1830" spans="1:6">
      <c r="A1830" s="608" t="s">
        <v>6685</v>
      </c>
      <c r="B1830" s="608" t="s">
        <v>6686</v>
      </c>
      <c r="C1830" s="608" t="s">
        <v>700</v>
      </c>
      <c r="D1830" s="608" t="s">
        <v>6251</v>
      </c>
      <c r="E1830" s="608" t="s">
        <v>6687</v>
      </c>
      <c r="F1830" s="608" t="s">
        <v>6251</v>
      </c>
    </row>
    <row r="1831" spans="1:6">
      <c r="A1831" s="608" t="s">
        <v>6688</v>
      </c>
      <c r="B1831" s="608" t="s">
        <v>6689</v>
      </c>
      <c r="C1831" s="608" t="s">
        <v>700</v>
      </c>
      <c r="D1831" s="608" t="s">
        <v>6251</v>
      </c>
      <c r="E1831" s="608" t="s">
        <v>6690</v>
      </c>
      <c r="F1831" s="608" t="s">
        <v>6251</v>
      </c>
    </row>
    <row r="1832" spans="1:6">
      <c r="A1832" s="608" t="s">
        <v>6691</v>
      </c>
      <c r="B1832" s="608" t="s">
        <v>6692</v>
      </c>
      <c r="C1832" s="608" t="s">
        <v>700</v>
      </c>
      <c r="D1832" s="608" t="s">
        <v>6251</v>
      </c>
      <c r="E1832" s="608" t="s">
        <v>6693</v>
      </c>
      <c r="F1832" s="608" t="s">
        <v>6251</v>
      </c>
    </row>
    <row r="1833" spans="1:6">
      <c r="A1833" s="608" t="s">
        <v>6694</v>
      </c>
      <c r="B1833" s="608" t="s">
        <v>6695</v>
      </c>
      <c r="C1833" s="608" t="s">
        <v>700</v>
      </c>
      <c r="D1833" s="608" t="s">
        <v>6251</v>
      </c>
      <c r="E1833" s="608" t="s">
        <v>6696</v>
      </c>
      <c r="F1833" s="608" t="s">
        <v>6251</v>
      </c>
    </row>
    <row r="1834" spans="1:6">
      <c r="A1834" s="608" t="s">
        <v>6697</v>
      </c>
      <c r="B1834" s="608" t="s">
        <v>6698</v>
      </c>
      <c r="C1834" s="608" t="s">
        <v>700</v>
      </c>
      <c r="D1834" s="608" t="s">
        <v>6251</v>
      </c>
      <c r="E1834" s="608" t="s">
        <v>6699</v>
      </c>
      <c r="F1834" s="608" t="s">
        <v>6251</v>
      </c>
    </row>
    <row r="1835" spans="1:6">
      <c r="A1835" s="608" t="s">
        <v>6700</v>
      </c>
      <c r="B1835" s="608" t="s">
        <v>6701</v>
      </c>
      <c r="C1835" s="608" t="s">
        <v>700</v>
      </c>
      <c r="D1835" s="608" t="s">
        <v>6251</v>
      </c>
      <c r="E1835" s="608" t="s">
        <v>4275</v>
      </c>
      <c r="F1835" s="608" t="s">
        <v>6251</v>
      </c>
    </row>
    <row r="1836" spans="1:6">
      <c r="A1836" s="608" t="s">
        <v>6702</v>
      </c>
      <c r="B1836" s="608" t="s">
        <v>6703</v>
      </c>
      <c r="C1836" s="608" t="s">
        <v>700</v>
      </c>
      <c r="D1836" s="608" t="s">
        <v>6251</v>
      </c>
      <c r="E1836" s="608" t="s">
        <v>6704</v>
      </c>
      <c r="F1836" s="608" t="s">
        <v>6251</v>
      </c>
    </row>
    <row r="1837" spans="1:6">
      <c r="A1837" s="608" t="s">
        <v>6705</v>
      </c>
      <c r="B1837" s="608" t="s">
        <v>6706</v>
      </c>
      <c r="C1837" s="608" t="s">
        <v>700</v>
      </c>
      <c r="D1837" s="608" t="s">
        <v>6251</v>
      </c>
      <c r="E1837" s="608" t="s">
        <v>6707</v>
      </c>
      <c r="F1837" s="608" t="s">
        <v>6251</v>
      </c>
    </row>
    <row r="1838" spans="1:6">
      <c r="A1838" s="608" t="s">
        <v>6708</v>
      </c>
      <c r="B1838" s="608" t="s">
        <v>6709</v>
      </c>
      <c r="C1838" s="608" t="s">
        <v>700</v>
      </c>
      <c r="D1838" s="608" t="s">
        <v>6251</v>
      </c>
      <c r="E1838" s="608" t="s">
        <v>6710</v>
      </c>
      <c r="F1838" s="608" t="s">
        <v>6251</v>
      </c>
    </row>
    <row r="1839" spans="1:6">
      <c r="A1839" s="608" t="s">
        <v>6711</v>
      </c>
      <c r="B1839" s="608" t="s">
        <v>6712</v>
      </c>
      <c r="C1839" s="608" t="s">
        <v>700</v>
      </c>
      <c r="D1839" s="608" t="s">
        <v>6251</v>
      </c>
      <c r="E1839" s="608" t="s">
        <v>6713</v>
      </c>
      <c r="F1839" s="608" t="s">
        <v>6251</v>
      </c>
    </row>
    <row r="1840" spans="1:6">
      <c r="A1840" s="608" t="s">
        <v>6714</v>
      </c>
      <c r="B1840" s="608" t="s">
        <v>6715</v>
      </c>
      <c r="C1840" s="608" t="s">
        <v>700</v>
      </c>
      <c r="D1840" s="608" t="s">
        <v>6251</v>
      </c>
      <c r="E1840" s="608" t="s">
        <v>6716</v>
      </c>
      <c r="F1840" s="608" t="s">
        <v>6251</v>
      </c>
    </row>
    <row r="1841" spans="1:6">
      <c r="A1841" s="608" t="s">
        <v>6717</v>
      </c>
      <c r="B1841" s="608" t="s">
        <v>6718</v>
      </c>
      <c r="C1841" s="608" t="s">
        <v>700</v>
      </c>
      <c r="D1841" s="608" t="s">
        <v>6251</v>
      </c>
      <c r="E1841" s="608" t="s">
        <v>6719</v>
      </c>
      <c r="F1841" s="608" t="s">
        <v>6251</v>
      </c>
    </row>
    <row r="1842" spans="1:6">
      <c r="A1842" s="608" t="s">
        <v>6720</v>
      </c>
      <c r="B1842" s="608" t="s">
        <v>6721</v>
      </c>
      <c r="C1842" s="608" t="s">
        <v>700</v>
      </c>
      <c r="D1842" s="608" t="s">
        <v>6251</v>
      </c>
      <c r="E1842" s="608" t="s">
        <v>6722</v>
      </c>
      <c r="F1842" s="608" t="s">
        <v>6251</v>
      </c>
    </row>
    <row r="1843" spans="1:6">
      <c r="A1843" s="608" t="s">
        <v>6723</v>
      </c>
      <c r="B1843" s="608" t="s">
        <v>6724</v>
      </c>
      <c r="C1843" s="608" t="s">
        <v>700</v>
      </c>
      <c r="D1843" s="608" t="s">
        <v>6251</v>
      </c>
      <c r="E1843" s="608" t="s">
        <v>6725</v>
      </c>
      <c r="F1843" s="608" t="s">
        <v>6251</v>
      </c>
    </row>
    <row r="1844" spans="1:6">
      <c r="A1844" s="608" t="s">
        <v>6726</v>
      </c>
      <c r="B1844" s="608" t="s">
        <v>6727</v>
      </c>
      <c r="C1844" s="608" t="s">
        <v>700</v>
      </c>
      <c r="D1844" s="608" t="s">
        <v>6251</v>
      </c>
      <c r="E1844" s="608" t="s">
        <v>6728</v>
      </c>
      <c r="F1844" s="608" t="s">
        <v>6251</v>
      </c>
    </row>
    <row r="1845" spans="1:6">
      <c r="A1845" s="608" t="s">
        <v>6729</v>
      </c>
      <c r="B1845" s="608" t="s">
        <v>6730</v>
      </c>
      <c r="C1845" s="608" t="s">
        <v>700</v>
      </c>
      <c r="D1845" s="608" t="s">
        <v>6251</v>
      </c>
      <c r="E1845" s="608" t="s">
        <v>6731</v>
      </c>
      <c r="F1845" s="608" t="s">
        <v>6251</v>
      </c>
    </row>
    <row r="1846" spans="1:6">
      <c r="A1846" s="608" t="s">
        <v>6732</v>
      </c>
      <c r="B1846" s="608" t="s">
        <v>6733</v>
      </c>
      <c r="C1846" s="608" t="s">
        <v>700</v>
      </c>
      <c r="D1846" s="608" t="s">
        <v>6251</v>
      </c>
      <c r="E1846" s="608" t="s">
        <v>6734</v>
      </c>
      <c r="F1846" s="608" t="s">
        <v>6251</v>
      </c>
    </row>
    <row r="1847" spans="1:6">
      <c r="A1847" s="608" t="s">
        <v>6735</v>
      </c>
      <c r="B1847" s="608" t="s">
        <v>6736</v>
      </c>
      <c r="C1847" s="608" t="s">
        <v>700</v>
      </c>
      <c r="D1847" s="608" t="s">
        <v>6251</v>
      </c>
      <c r="E1847" s="608" t="s">
        <v>6737</v>
      </c>
      <c r="F1847" s="608" t="s">
        <v>6251</v>
      </c>
    </row>
    <row r="1848" spans="1:6">
      <c r="A1848" s="608" t="s">
        <v>6738</v>
      </c>
      <c r="B1848" s="608" t="s">
        <v>6739</v>
      </c>
      <c r="C1848" s="608" t="s">
        <v>700</v>
      </c>
      <c r="D1848" s="608" t="s">
        <v>6251</v>
      </c>
      <c r="E1848" s="608" t="s">
        <v>6740</v>
      </c>
      <c r="F1848" s="608" t="s">
        <v>6251</v>
      </c>
    </row>
    <row r="1849" spans="1:6">
      <c r="A1849" s="608" t="s">
        <v>6741</v>
      </c>
      <c r="B1849" s="608" t="s">
        <v>6742</v>
      </c>
      <c r="C1849" s="608" t="s">
        <v>700</v>
      </c>
      <c r="D1849" s="608" t="s">
        <v>6251</v>
      </c>
      <c r="E1849" s="608" t="s">
        <v>6743</v>
      </c>
      <c r="F1849" s="608" t="s">
        <v>6251</v>
      </c>
    </row>
    <row r="1850" spans="1:6">
      <c r="A1850" s="608" t="s">
        <v>6744</v>
      </c>
      <c r="B1850" s="608" t="s">
        <v>6745</v>
      </c>
      <c r="C1850" s="608" t="s">
        <v>700</v>
      </c>
      <c r="D1850" s="608" t="s">
        <v>6251</v>
      </c>
      <c r="E1850" s="608" t="s">
        <v>6746</v>
      </c>
      <c r="F1850" s="608" t="s">
        <v>6251</v>
      </c>
    </row>
    <row r="1851" spans="1:6">
      <c r="A1851" s="608" t="s">
        <v>6747</v>
      </c>
      <c r="B1851" s="608" t="s">
        <v>6748</v>
      </c>
      <c r="C1851" s="608" t="s">
        <v>700</v>
      </c>
      <c r="D1851" s="608" t="s">
        <v>6251</v>
      </c>
      <c r="E1851" s="608" t="s">
        <v>6749</v>
      </c>
      <c r="F1851" s="608" t="s">
        <v>6251</v>
      </c>
    </row>
    <row r="1852" spans="1:6">
      <c r="A1852" s="608" t="s">
        <v>6750</v>
      </c>
      <c r="B1852" s="608" t="s">
        <v>6751</v>
      </c>
      <c r="C1852" s="608" t="s">
        <v>700</v>
      </c>
      <c r="D1852" s="608" t="s">
        <v>6251</v>
      </c>
      <c r="E1852" s="608" t="s">
        <v>6752</v>
      </c>
      <c r="F1852" s="608" t="s">
        <v>6251</v>
      </c>
    </row>
    <row r="1853" spans="1:6">
      <c r="A1853" s="608" t="s">
        <v>6753</v>
      </c>
      <c r="B1853" s="608" t="s">
        <v>6754</v>
      </c>
      <c r="C1853" s="608" t="s">
        <v>700</v>
      </c>
      <c r="D1853" s="608" t="s">
        <v>6251</v>
      </c>
      <c r="E1853" s="608" t="s">
        <v>1198</v>
      </c>
      <c r="F1853" s="608" t="s">
        <v>6251</v>
      </c>
    </row>
    <row r="1854" spans="1:6">
      <c r="A1854" s="608" t="s">
        <v>6755</v>
      </c>
      <c r="B1854" s="608" t="s">
        <v>6756</v>
      </c>
      <c r="C1854" s="608" t="s">
        <v>700</v>
      </c>
      <c r="D1854" s="608" t="s">
        <v>6251</v>
      </c>
      <c r="E1854" s="608" t="s">
        <v>6757</v>
      </c>
      <c r="F1854" s="608" t="s">
        <v>6251</v>
      </c>
    </row>
    <row r="1855" spans="1:6">
      <c r="A1855" s="608" t="s">
        <v>6758</v>
      </c>
      <c r="B1855" s="608" t="s">
        <v>6759</v>
      </c>
      <c r="C1855" s="608" t="s">
        <v>700</v>
      </c>
      <c r="D1855" s="608" t="s">
        <v>6251</v>
      </c>
      <c r="E1855" s="608" t="s">
        <v>6760</v>
      </c>
      <c r="F1855" s="608" t="s">
        <v>6251</v>
      </c>
    </row>
    <row r="1856" spans="1:6">
      <c r="A1856" s="608" t="s">
        <v>6761</v>
      </c>
      <c r="B1856" s="608" t="s">
        <v>6762</v>
      </c>
      <c r="C1856" s="608" t="s">
        <v>700</v>
      </c>
      <c r="D1856" s="608" t="s">
        <v>6251</v>
      </c>
      <c r="E1856" s="608" t="s">
        <v>6763</v>
      </c>
      <c r="F1856" s="608" t="s">
        <v>6251</v>
      </c>
    </row>
    <row r="1857" spans="1:6">
      <c r="A1857" s="608" t="s">
        <v>6764</v>
      </c>
      <c r="B1857" s="608" t="s">
        <v>6765</v>
      </c>
      <c r="C1857" s="608" t="s">
        <v>700</v>
      </c>
      <c r="D1857" s="608" t="s">
        <v>6251</v>
      </c>
      <c r="E1857" s="608" t="s">
        <v>6766</v>
      </c>
      <c r="F1857" s="608" t="s">
        <v>6251</v>
      </c>
    </row>
    <row r="1858" spans="1:6">
      <c r="A1858" s="608" t="s">
        <v>6767</v>
      </c>
      <c r="B1858" s="608" t="s">
        <v>6768</v>
      </c>
      <c r="C1858" s="608" t="s">
        <v>700</v>
      </c>
      <c r="D1858" s="608" t="s">
        <v>6251</v>
      </c>
      <c r="E1858" s="608" t="s">
        <v>6769</v>
      </c>
      <c r="F1858" s="608" t="s">
        <v>6251</v>
      </c>
    </row>
    <row r="1859" spans="1:6">
      <c r="A1859" s="608" t="s">
        <v>6770</v>
      </c>
      <c r="B1859" s="608" t="s">
        <v>6771</v>
      </c>
      <c r="C1859" s="608" t="s">
        <v>700</v>
      </c>
      <c r="D1859" s="608" t="s">
        <v>6251</v>
      </c>
      <c r="E1859" s="608" t="s">
        <v>6772</v>
      </c>
      <c r="F1859" s="608" t="s">
        <v>6251</v>
      </c>
    </row>
    <row r="1860" spans="1:6">
      <c r="A1860" s="608" t="s">
        <v>6773</v>
      </c>
      <c r="B1860" s="608" t="s">
        <v>6774</v>
      </c>
      <c r="C1860" s="608" t="s">
        <v>700</v>
      </c>
      <c r="D1860" s="608" t="s">
        <v>6251</v>
      </c>
      <c r="E1860" s="608" t="s">
        <v>6775</v>
      </c>
      <c r="F1860" s="608" t="s">
        <v>6251</v>
      </c>
    </row>
    <row r="1861" spans="1:6">
      <c r="A1861" s="608" t="s">
        <v>6776</v>
      </c>
      <c r="B1861" s="608" t="s">
        <v>6777</v>
      </c>
      <c r="C1861" s="608" t="s">
        <v>700</v>
      </c>
      <c r="D1861" s="608" t="s">
        <v>6251</v>
      </c>
      <c r="E1861" s="608" t="s">
        <v>6778</v>
      </c>
      <c r="F1861" s="608" t="s">
        <v>6251</v>
      </c>
    </row>
    <row r="1862" spans="1:6">
      <c r="A1862" s="608" t="s">
        <v>6779</v>
      </c>
      <c r="B1862" s="608" t="s">
        <v>6780</v>
      </c>
      <c r="C1862" s="608" t="s">
        <v>700</v>
      </c>
      <c r="D1862" s="608" t="s">
        <v>6251</v>
      </c>
      <c r="E1862" s="608" t="s">
        <v>6781</v>
      </c>
      <c r="F1862" s="608" t="s">
        <v>6251</v>
      </c>
    </row>
    <row r="1863" spans="1:6">
      <c r="A1863" s="608" t="s">
        <v>6782</v>
      </c>
      <c r="B1863" s="608" t="s">
        <v>6783</v>
      </c>
      <c r="C1863" s="608" t="s">
        <v>700</v>
      </c>
      <c r="D1863" s="608" t="s">
        <v>6251</v>
      </c>
      <c r="E1863" s="608" t="s">
        <v>6784</v>
      </c>
      <c r="F1863" s="608" t="s">
        <v>6251</v>
      </c>
    </row>
    <row r="1864" spans="1:6">
      <c r="A1864" s="608" t="s">
        <v>6785</v>
      </c>
      <c r="B1864" s="608" t="s">
        <v>6786</v>
      </c>
      <c r="C1864" s="608" t="s">
        <v>700</v>
      </c>
      <c r="D1864" s="608" t="s">
        <v>6251</v>
      </c>
      <c r="E1864" s="608" t="s">
        <v>6787</v>
      </c>
      <c r="F1864" s="608" t="s">
        <v>6251</v>
      </c>
    </row>
    <row r="1865" spans="1:6">
      <c r="A1865" s="608" t="s">
        <v>6788</v>
      </c>
      <c r="B1865" s="608" t="s">
        <v>6789</v>
      </c>
      <c r="C1865" s="608" t="s">
        <v>700</v>
      </c>
      <c r="D1865" s="608" t="s">
        <v>6251</v>
      </c>
      <c r="E1865" s="608" t="s">
        <v>6790</v>
      </c>
      <c r="F1865" s="608" t="s">
        <v>6251</v>
      </c>
    </row>
    <row r="1866" spans="1:6">
      <c r="A1866" s="608" t="s">
        <v>6791</v>
      </c>
      <c r="B1866" s="608" t="s">
        <v>6792</v>
      </c>
      <c r="C1866" s="608" t="s">
        <v>700</v>
      </c>
      <c r="D1866" s="608" t="s">
        <v>6251</v>
      </c>
      <c r="E1866" s="608" t="s">
        <v>6793</v>
      </c>
      <c r="F1866" s="608" t="s">
        <v>6251</v>
      </c>
    </row>
    <row r="1867" spans="1:6">
      <c r="A1867" s="608" t="s">
        <v>6794</v>
      </c>
      <c r="B1867" s="608" t="s">
        <v>6795</v>
      </c>
      <c r="C1867" s="608" t="s">
        <v>700</v>
      </c>
      <c r="D1867" s="608" t="s">
        <v>6251</v>
      </c>
      <c r="E1867" s="608" t="s">
        <v>6796</v>
      </c>
      <c r="F1867" s="608" t="s">
        <v>6251</v>
      </c>
    </row>
    <row r="1868" spans="1:6">
      <c r="A1868" s="608" t="s">
        <v>6797</v>
      </c>
      <c r="B1868" s="608" t="s">
        <v>6798</v>
      </c>
      <c r="C1868" s="608" t="s">
        <v>700</v>
      </c>
      <c r="D1868" s="608" t="s">
        <v>6251</v>
      </c>
      <c r="E1868" s="608" t="s">
        <v>6799</v>
      </c>
      <c r="F1868" s="608" t="s">
        <v>6251</v>
      </c>
    </row>
    <row r="1869" spans="1:6">
      <c r="A1869" s="608" t="s">
        <v>6800</v>
      </c>
      <c r="B1869" s="608" t="s">
        <v>6801</v>
      </c>
      <c r="C1869" s="608" t="s">
        <v>700</v>
      </c>
      <c r="D1869" s="608" t="s">
        <v>6251</v>
      </c>
      <c r="E1869" s="608" t="s">
        <v>6802</v>
      </c>
      <c r="F1869" s="608" t="s">
        <v>6251</v>
      </c>
    </row>
    <row r="1870" spans="1:6">
      <c r="A1870" s="608" t="s">
        <v>6803</v>
      </c>
      <c r="B1870" s="608" t="s">
        <v>6804</v>
      </c>
      <c r="C1870" s="608" t="s">
        <v>700</v>
      </c>
      <c r="D1870" s="608" t="s">
        <v>6251</v>
      </c>
      <c r="E1870" s="608" t="s">
        <v>6805</v>
      </c>
      <c r="F1870" s="608" t="s">
        <v>6251</v>
      </c>
    </row>
    <row r="1871" spans="1:6">
      <c r="A1871" s="608" t="s">
        <v>6806</v>
      </c>
      <c r="B1871" s="608" t="s">
        <v>6807</v>
      </c>
      <c r="C1871" s="608" t="s">
        <v>700</v>
      </c>
      <c r="D1871" s="608" t="s">
        <v>6251</v>
      </c>
      <c r="E1871" s="608" t="s">
        <v>6808</v>
      </c>
      <c r="F1871" s="608" t="s">
        <v>6251</v>
      </c>
    </row>
    <row r="1872" spans="1:6">
      <c r="A1872" s="608" t="s">
        <v>6809</v>
      </c>
      <c r="B1872" s="608" t="s">
        <v>6810</v>
      </c>
      <c r="C1872" s="608" t="s">
        <v>700</v>
      </c>
      <c r="D1872" s="608" t="s">
        <v>6251</v>
      </c>
      <c r="E1872" s="608" t="s">
        <v>6811</v>
      </c>
      <c r="F1872" s="608" t="s">
        <v>6251</v>
      </c>
    </row>
    <row r="1873" spans="1:6">
      <c r="A1873" s="608" t="s">
        <v>6812</v>
      </c>
      <c r="B1873" s="608" t="s">
        <v>6813</v>
      </c>
      <c r="C1873" s="608" t="s">
        <v>700</v>
      </c>
      <c r="D1873" s="608" t="s">
        <v>6251</v>
      </c>
      <c r="E1873" s="608" t="s">
        <v>6814</v>
      </c>
      <c r="F1873" s="608" t="s">
        <v>6251</v>
      </c>
    </row>
    <row r="1874" spans="1:6">
      <c r="A1874" s="608" t="s">
        <v>6815</v>
      </c>
      <c r="B1874" s="608" t="s">
        <v>6816</v>
      </c>
      <c r="C1874" s="608" t="s">
        <v>700</v>
      </c>
      <c r="D1874" s="608" t="s">
        <v>6251</v>
      </c>
      <c r="E1874" s="608" t="s">
        <v>6817</v>
      </c>
      <c r="F1874" s="608" t="s">
        <v>6251</v>
      </c>
    </row>
    <row r="1875" spans="1:6">
      <c r="A1875" s="608" t="s">
        <v>6818</v>
      </c>
      <c r="B1875" s="608" t="s">
        <v>6819</v>
      </c>
      <c r="C1875" s="608" t="s">
        <v>700</v>
      </c>
      <c r="D1875" s="608" t="s">
        <v>6251</v>
      </c>
      <c r="E1875" s="608" t="s">
        <v>6820</v>
      </c>
      <c r="F1875" s="608" t="s">
        <v>6251</v>
      </c>
    </row>
    <row r="1876" spans="1:6">
      <c r="A1876" s="608" t="s">
        <v>6821</v>
      </c>
      <c r="B1876" s="608" t="s">
        <v>6822</v>
      </c>
      <c r="C1876" s="608" t="s">
        <v>700</v>
      </c>
      <c r="D1876" s="608" t="s">
        <v>6251</v>
      </c>
      <c r="E1876" s="608" t="s">
        <v>6823</v>
      </c>
      <c r="F1876" s="608" t="s">
        <v>6251</v>
      </c>
    </row>
    <row r="1877" spans="1:6">
      <c r="A1877" s="608" t="s">
        <v>6824</v>
      </c>
      <c r="B1877" s="608" t="s">
        <v>6825</v>
      </c>
      <c r="C1877" s="608" t="s">
        <v>700</v>
      </c>
      <c r="D1877" s="608" t="s">
        <v>6251</v>
      </c>
      <c r="E1877" s="608" t="s">
        <v>6826</v>
      </c>
      <c r="F1877" s="608" t="s">
        <v>6251</v>
      </c>
    </row>
    <row r="1878" spans="1:6">
      <c r="A1878" s="608" t="s">
        <v>6827</v>
      </c>
      <c r="B1878" s="608" t="s">
        <v>6828</v>
      </c>
      <c r="C1878" s="608" t="s">
        <v>700</v>
      </c>
      <c r="D1878" s="608" t="s">
        <v>6251</v>
      </c>
      <c r="E1878" s="608" t="s">
        <v>6829</v>
      </c>
      <c r="F1878" s="608" t="s">
        <v>6251</v>
      </c>
    </row>
    <row r="1879" spans="1:6">
      <c r="A1879" s="608" t="s">
        <v>6830</v>
      </c>
      <c r="B1879" s="608" t="s">
        <v>6831</v>
      </c>
      <c r="C1879" s="608" t="s">
        <v>700</v>
      </c>
      <c r="D1879" s="608" t="s">
        <v>6251</v>
      </c>
      <c r="E1879" s="608" t="s">
        <v>3503</v>
      </c>
      <c r="F1879" s="608" t="s">
        <v>6251</v>
      </c>
    </row>
    <row r="1880" spans="1:6">
      <c r="A1880" s="608" t="s">
        <v>6832</v>
      </c>
      <c r="B1880" s="608" t="s">
        <v>6833</v>
      </c>
      <c r="C1880" s="608" t="s">
        <v>700</v>
      </c>
      <c r="D1880" s="608" t="s">
        <v>6251</v>
      </c>
      <c r="E1880" s="608" t="s">
        <v>6834</v>
      </c>
      <c r="F1880" s="608" t="s">
        <v>6251</v>
      </c>
    </row>
    <row r="1881" spans="1:6">
      <c r="A1881" s="608" t="s">
        <v>6835</v>
      </c>
      <c r="B1881" s="608" t="s">
        <v>6836</v>
      </c>
      <c r="C1881" s="608" t="s">
        <v>700</v>
      </c>
      <c r="D1881" s="608" t="s">
        <v>6251</v>
      </c>
      <c r="E1881" s="608" t="s">
        <v>6837</v>
      </c>
      <c r="F1881" s="608" t="s">
        <v>6251</v>
      </c>
    </row>
    <row r="1882" spans="1:6">
      <c r="A1882" s="608" t="s">
        <v>6838</v>
      </c>
      <c r="B1882" s="608" t="s">
        <v>6839</v>
      </c>
      <c r="C1882" s="608" t="s">
        <v>700</v>
      </c>
      <c r="D1882" s="608" t="s">
        <v>6251</v>
      </c>
      <c r="E1882" s="608" t="s">
        <v>6840</v>
      </c>
      <c r="F1882" s="608" t="s">
        <v>6251</v>
      </c>
    </row>
    <row r="1883" spans="1:6">
      <c r="A1883" s="608" t="s">
        <v>6841</v>
      </c>
      <c r="B1883" s="608" t="s">
        <v>6842</v>
      </c>
      <c r="C1883" s="608" t="s">
        <v>700</v>
      </c>
      <c r="D1883" s="608" t="s">
        <v>6251</v>
      </c>
      <c r="E1883" s="608" t="s">
        <v>6843</v>
      </c>
      <c r="F1883" s="608" t="s">
        <v>6251</v>
      </c>
    </row>
    <row r="1884" spans="1:6">
      <c r="A1884" s="608" t="s">
        <v>6844</v>
      </c>
      <c r="B1884" s="608" t="s">
        <v>6845</v>
      </c>
      <c r="C1884" s="608" t="s">
        <v>700</v>
      </c>
      <c r="D1884" s="608" t="s">
        <v>6251</v>
      </c>
      <c r="E1884" s="608" t="s">
        <v>6846</v>
      </c>
      <c r="F1884" s="608" t="s">
        <v>6251</v>
      </c>
    </row>
    <row r="1885" spans="1:6">
      <c r="A1885" s="608" t="s">
        <v>6847</v>
      </c>
      <c r="B1885" s="608" t="s">
        <v>6848</v>
      </c>
      <c r="C1885" s="608" t="s">
        <v>700</v>
      </c>
      <c r="D1885" s="608" t="s">
        <v>6251</v>
      </c>
      <c r="E1885" s="608" t="s">
        <v>1233</v>
      </c>
      <c r="F1885" s="608" t="s">
        <v>6251</v>
      </c>
    </row>
    <row r="1886" spans="1:6">
      <c r="A1886" s="608" t="s">
        <v>6849</v>
      </c>
      <c r="B1886" s="608" t="s">
        <v>6850</v>
      </c>
      <c r="C1886" s="608" t="s">
        <v>700</v>
      </c>
      <c r="D1886" s="608" t="s">
        <v>6251</v>
      </c>
      <c r="E1886" s="608" t="s">
        <v>6851</v>
      </c>
      <c r="F1886" s="608" t="s">
        <v>6251</v>
      </c>
    </row>
    <row r="1887" spans="1:6">
      <c r="A1887" s="608" t="s">
        <v>6852</v>
      </c>
      <c r="B1887" s="608" t="s">
        <v>6853</v>
      </c>
      <c r="C1887" s="608" t="s">
        <v>700</v>
      </c>
      <c r="D1887" s="608" t="s">
        <v>6251</v>
      </c>
      <c r="E1887" s="608" t="s">
        <v>6854</v>
      </c>
      <c r="F1887" s="608" t="s">
        <v>6251</v>
      </c>
    </row>
    <row r="1888" spans="1:6">
      <c r="A1888" s="608" t="s">
        <v>6855</v>
      </c>
      <c r="B1888" s="608" t="s">
        <v>6856</v>
      </c>
      <c r="C1888" s="608" t="s">
        <v>700</v>
      </c>
      <c r="D1888" s="608" t="s">
        <v>6251</v>
      </c>
      <c r="E1888" s="608" t="s">
        <v>6857</v>
      </c>
      <c r="F1888" s="608" t="s">
        <v>6251</v>
      </c>
    </row>
    <row r="1889" spans="1:6">
      <c r="A1889" s="608" t="s">
        <v>6858</v>
      </c>
      <c r="B1889" s="608" t="s">
        <v>6859</v>
      </c>
      <c r="C1889" s="608" t="s">
        <v>700</v>
      </c>
      <c r="D1889" s="608" t="s">
        <v>6251</v>
      </c>
      <c r="E1889" s="608" t="s">
        <v>4406</v>
      </c>
      <c r="F1889" s="608" t="s">
        <v>6251</v>
      </c>
    </row>
    <row r="1890" spans="1:6">
      <c r="A1890" s="608" t="s">
        <v>6860</v>
      </c>
      <c r="B1890" s="608" t="s">
        <v>6861</v>
      </c>
      <c r="C1890" s="608" t="s">
        <v>700</v>
      </c>
      <c r="D1890" s="608" t="s">
        <v>6251</v>
      </c>
      <c r="E1890" s="608" t="s">
        <v>1254</v>
      </c>
      <c r="F1890" s="608" t="s">
        <v>6251</v>
      </c>
    </row>
    <row r="1891" spans="1:6">
      <c r="A1891" s="608" t="s">
        <v>6862</v>
      </c>
      <c r="B1891" s="608" t="s">
        <v>6863</v>
      </c>
      <c r="C1891" s="608" t="s">
        <v>700</v>
      </c>
      <c r="D1891" s="608" t="s">
        <v>6251</v>
      </c>
      <c r="E1891" s="608" t="s">
        <v>3648</v>
      </c>
      <c r="F1891" s="608" t="s">
        <v>6251</v>
      </c>
    </row>
    <row r="1892" spans="1:6">
      <c r="A1892" s="608" t="s">
        <v>6864</v>
      </c>
      <c r="B1892" s="608" t="s">
        <v>6865</v>
      </c>
      <c r="C1892" s="608" t="s">
        <v>700</v>
      </c>
      <c r="D1892" s="608" t="s">
        <v>6251</v>
      </c>
      <c r="E1892" s="608" t="s">
        <v>6866</v>
      </c>
      <c r="F1892" s="608" t="s">
        <v>6251</v>
      </c>
    </row>
    <row r="1893" spans="1:6">
      <c r="A1893" s="608" t="s">
        <v>6867</v>
      </c>
      <c r="B1893" s="608" t="s">
        <v>6868</v>
      </c>
      <c r="C1893" s="608" t="s">
        <v>700</v>
      </c>
      <c r="D1893" s="608" t="s">
        <v>6251</v>
      </c>
      <c r="E1893" s="608" t="s">
        <v>6869</v>
      </c>
      <c r="F1893" s="608" t="s">
        <v>6251</v>
      </c>
    </row>
    <row r="1894" spans="1:6">
      <c r="A1894" s="608" t="s">
        <v>6870</v>
      </c>
      <c r="B1894" s="608" t="s">
        <v>6871</v>
      </c>
      <c r="C1894" s="608" t="s">
        <v>700</v>
      </c>
      <c r="D1894" s="608" t="s">
        <v>6251</v>
      </c>
      <c r="E1894" s="608" t="s">
        <v>6872</v>
      </c>
      <c r="F1894" s="608" t="s">
        <v>6251</v>
      </c>
    </row>
    <row r="1895" spans="1:6">
      <c r="A1895" s="608" t="s">
        <v>6873</v>
      </c>
      <c r="B1895" s="608" t="s">
        <v>6874</v>
      </c>
      <c r="C1895" s="608" t="s">
        <v>700</v>
      </c>
      <c r="D1895" s="608" t="s">
        <v>6251</v>
      </c>
      <c r="E1895" s="608" t="s">
        <v>6875</v>
      </c>
      <c r="F1895" s="608" t="s">
        <v>6251</v>
      </c>
    </row>
    <row r="1896" spans="1:6">
      <c r="A1896" s="608" t="s">
        <v>6876</v>
      </c>
      <c r="B1896" s="608" t="s">
        <v>6877</v>
      </c>
      <c r="C1896" s="608" t="s">
        <v>700</v>
      </c>
      <c r="D1896" s="608" t="s">
        <v>6251</v>
      </c>
      <c r="E1896" s="608" t="s">
        <v>6878</v>
      </c>
      <c r="F1896" s="608" t="s">
        <v>6251</v>
      </c>
    </row>
    <row r="1897" spans="1:6">
      <c r="A1897" s="608" t="s">
        <v>6879</v>
      </c>
      <c r="B1897" s="608" t="s">
        <v>6880</v>
      </c>
      <c r="C1897" s="608" t="s">
        <v>700</v>
      </c>
      <c r="D1897" s="608" t="s">
        <v>6251</v>
      </c>
      <c r="E1897" s="608" t="s">
        <v>6881</v>
      </c>
      <c r="F1897" s="608" t="s">
        <v>6251</v>
      </c>
    </row>
    <row r="1898" spans="1:6">
      <c r="A1898" s="608" t="s">
        <v>6882</v>
      </c>
      <c r="B1898" s="608" t="s">
        <v>6883</v>
      </c>
      <c r="C1898" s="608" t="s">
        <v>700</v>
      </c>
      <c r="D1898" s="608" t="s">
        <v>6251</v>
      </c>
      <c r="E1898" s="608" t="s">
        <v>6884</v>
      </c>
      <c r="F1898" s="608" t="s">
        <v>6251</v>
      </c>
    </row>
    <row r="1899" spans="1:6">
      <c r="A1899" s="608" t="s">
        <v>6885</v>
      </c>
      <c r="B1899" s="608" t="s">
        <v>6886</v>
      </c>
      <c r="C1899" s="608" t="s">
        <v>700</v>
      </c>
      <c r="D1899" s="608" t="s">
        <v>6251</v>
      </c>
      <c r="E1899" s="608" t="s">
        <v>6887</v>
      </c>
      <c r="F1899" s="608" t="s">
        <v>6251</v>
      </c>
    </row>
    <row r="1900" spans="1:6">
      <c r="A1900" s="608" t="s">
        <v>6888</v>
      </c>
      <c r="B1900" s="608" t="s">
        <v>6889</v>
      </c>
      <c r="C1900" s="608" t="s">
        <v>700</v>
      </c>
      <c r="D1900" s="608" t="s">
        <v>6251</v>
      </c>
      <c r="E1900" s="608" t="s">
        <v>6890</v>
      </c>
      <c r="F1900" s="608" t="s">
        <v>6251</v>
      </c>
    </row>
    <row r="1901" spans="1:6">
      <c r="A1901" s="608" t="s">
        <v>6891</v>
      </c>
      <c r="B1901" s="608" t="s">
        <v>6892</v>
      </c>
      <c r="C1901" s="608" t="s">
        <v>700</v>
      </c>
      <c r="D1901" s="608" t="s">
        <v>6251</v>
      </c>
      <c r="E1901" s="608" t="s">
        <v>6893</v>
      </c>
      <c r="F1901" s="608" t="s">
        <v>6251</v>
      </c>
    </row>
    <row r="1902" spans="1:6">
      <c r="A1902" s="608" t="s">
        <v>6894</v>
      </c>
      <c r="B1902" s="608" t="s">
        <v>6895</v>
      </c>
      <c r="C1902" s="608" t="s">
        <v>700</v>
      </c>
      <c r="D1902" s="608" t="s">
        <v>6251</v>
      </c>
      <c r="E1902" s="608" t="s">
        <v>6896</v>
      </c>
      <c r="F1902" s="608" t="s">
        <v>6251</v>
      </c>
    </row>
    <row r="1903" spans="1:6">
      <c r="A1903" s="608" t="s">
        <v>6897</v>
      </c>
      <c r="B1903" s="608" t="s">
        <v>6898</v>
      </c>
      <c r="C1903" s="608" t="s">
        <v>700</v>
      </c>
      <c r="D1903" s="608" t="s">
        <v>6251</v>
      </c>
      <c r="E1903" s="608" t="s">
        <v>6899</v>
      </c>
      <c r="F1903" s="608" t="s">
        <v>6251</v>
      </c>
    </row>
    <row r="1904" spans="1:6">
      <c r="A1904" s="608" t="s">
        <v>6900</v>
      </c>
      <c r="B1904" s="608" t="s">
        <v>6901</v>
      </c>
      <c r="C1904" s="608" t="s">
        <v>700</v>
      </c>
      <c r="D1904" s="608" t="s">
        <v>6251</v>
      </c>
      <c r="E1904" s="608" t="s">
        <v>6902</v>
      </c>
      <c r="F1904" s="608" t="s">
        <v>6251</v>
      </c>
    </row>
    <row r="1905" spans="1:6">
      <c r="A1905" s="608" t="s">
        <v>6903</v>
      </c>
      <c r="B1905" s="608" t="s">
        <v>6904</v>
      </c>
      <c r="C1905" s="608" t="s">
        <v>700</v>
      </c>
      <c r="D1905" s="608" t="s">
        <v>6251</v>
      </c>
      <c r="E1905" s="608" t="s">
        <v>6905</v>
      </c>
      <c r="F1905" s="608" t="s">
        <v>6251</v>
      </c>
    </row>
    <row r="1906" spans="1:6">
      <c r="A1906" s="608" t="s">
        <v>6906</v>
      </c>
      <c r="B1906" s="608" t="s">
        <v>6907</v>
      </c>
      <c r="C1906" s="608" t="s">
        <v>700</v>
      </c>
      <c r="D1906" s="608" t="s">
        <v>6251</v>
      </c>
      <c r="E1906" s="608" t="s">
        <v>6908</v>
      </c>
      <c r="F1906" s="608" t="s">
        <v>6251</v>
      </c>
    </row>
    <row r="1907" spans="1:6">
      <c r="A1907" s="608" t="s">
        <v>6909</v>
      </c>
      <c r="B1907" s="608" t="s">
        <v>6910</v>
      </c>
      <c r="C1907" s="608" t="s">
        <v>700</v>
      </c>
      <c r="D1907" s="608" t="s">
        <v>6251</v>
      </c>
      <c r="E1907" s="608" t="s">
        <v>6911</v>
      </c>
      <c r="F1907" s="608" t="s">
        <v>6251</v>
      </c>
    </row>
    <row r="1908" spans="1:6">
      <c r="A1908" s="608" t="s">
        <v>6912</v>
      </c>
      <c r="B1908" s="608" t="s">
        <v>6913</v>
      </c>
      <c r="C1908" s="608" t="s">
        <v>700</v>
      </c>
      <c r="D1908" s="608" t="s">
        <v>6251</v>
      </c>
      <c r="E1908" s="608" t="s">
        <v>6914</v>
      </c>
      <c r="F1908" s="608" t="s">
        <v>6251</v>
      </c>
    </row>
    <row r="1909" spans="1:6">
      <c r="A1909" s="608" t="s">
        <v>6915</v>
      </c>
      <c r="B1909" s="608" t="s">
        <v>6916</v>
      </c>
      <c r="C1909" s="608" t="s">
        <v>700</v>
      </c>
      <c r="D1909" s="608" t="s">
        <v>6251</v>
      </c>
      <c r="E1909" s="608" t="s">
        <v>6917</v>
      </c>
      <c r="F1909" s="608" t="s">
        <v>6251</v>
      </c>
    </row>
    <row r="1910" spans="1:6">
      <c r="A1910" s="608" t="s">
        <v>6918</v>
      </c>
      <c r="B1910" s="608" t="s">
        <v>6919</v>
      </c>
      <c r="C1910" s="608" t="s">
        <v>700</v>
      </c>
      <c r="D1910" s="608" t="s">
        <v>6251</v>
      </c>
      <c r="E1910" s="608" t="s">
        <v>6920</v>
      </c>
      <c r="F1910" s="608" t="s">
        <v>6251</v>
      </c>
    </row>
    <row r="1911" spans="1:6">
      <c r="A1911" s="608" t="s">
        <v>6921</v>
      </c>
      <c r="B1911" s="608" t="s">
        <v>6922</v>
      </c>
      <c r="C1911" s="608" t="s">
        <v>700</v>
      </c>
      <c r="D1911" s="608" t="s">
        <v>6251</v>
      </c>
      <c r="E1911" s="608" t="s">
        <v>6923</v>
      </c>
      <c r="F1911" s="608" t="s">
        <v>6251</v>
      </c>
    </row>
    <row r="1912" spans="1:6">
      <c r="A1912" s="608" t="s">
        <v>6924</v>
      </c>
      <c r="B1912" s="608" t="s">
        <v>6925</v>
      </c>
      <c r="C1912" s="608" t="s">
        <v>700</v>
      </c>
      <c r="D1912" s="608" t="s">
        <v>6251</v>
      </c>
      <c r="E1912" s="608" t="s">
        <v>1274</v>
      </c>
      <c r="F1912" s="608" t="s">
        <v>6251</v>
      </c>
    </row>
    <row r="1913" spans="1:6">
      <c r="A1913" s="608" t="s">
        <v>6926</v>
      </c>
      <c r="B1913" s="608" t="s">
        <v>6927</v>
      </c>
      <c r="C1913" s="608" t="s">
        <v>700</v>
      </c>
      <c r="D1913" s="608" t="s">
        <v>6251</v>
      </c>
      <c r="E1913" s="608" t="s">
        <v>6928</v>
      </c>
      <c r="F1913" s="608" t="s">
        <v>6251</v>
      </c>
    </row>
    <row r="1914" spans="1:6">
      <c r="A1914" s="608" t="s">
        <v>6929</v>
      </c>
      <c r="B1914" s="608" t="s">
        <v>6930</v>
      </c>
      <c r="C1914" s="608" t="s">
        <v>700</v>
      </c>
      <c r="D1914" s="608" t="s">
        <v>6251</v>
      </c>
      <c r="E1914" s="608" t="s">
        <v>6931</v>
      </c>
      <c r="F1914" s="608" t="s">
        <v>6251</v>
      </c>
    </row>
    <row r="1915" spans="1:6">
      <c r="A1915" s="608" t="s">
        <v>6932</v>
      </c>
      <c r="B1915" s="608" t="s">
        <v>6933</v>
      </c>
      <c r="C1915" s="608" t="s">
        <v>700</v>
      </c>
      <c r="D1915" s="608" t="s">
        <v>6251</v>
      </c>
      <c r="E1915" s="608" t="s">
        <v>6934</v>
      </c>
      <c r="F1915" s="608" t="s">
        <v>6251</v>
      </c>
    </row>
    <row r="1916" spans="1:6">
      <c r="A1916" s="608" t="s">
        <v>6935</v>
      </c>
      <c r="B1916" s="608" t="s">
        <v>6936</v>
      </c>
      <c r="C1916" s="608" t="s">
        <v>700</v>
      </c>
      <c r="D1916" s="608" t="s">
        <v>6251</v>
      </c>
      <c r="E1916" s="608" t="s">
        <v>6937</v>
      </c>
      <c r="F1916" s="608" t="s">
        <v>6251</v>
      </c>
    </row>
    <row r="1917" spans="1:6">
      <c r="A1917" s="608" t="s">
        <v>6938</v>
      </c>
      <c r="B1917" s="608" t="s">
        <v>6939</v>
      </c>
      <c r="C1917" s="608" t="s">
        <v>700</v>
      </c>
      <c r="D1917" s="608" t="s">
        <v>6251</v>
      </c>
      <c r="E1917" s="608" t="s">
        <v>6940</v>
      </c>
      <c r="F1917" s="608" t="s">
        <v>6251</v>
      </c>
    </row>
    <row r="1918" spans="1:6">
      <c r="A1918" s="608" t="s">
        <v>6941</v>
      </c>
      <c r="B1918" s="608" t="s">
        <v>6942</v>
      </c>
      <c r="C1918" s="608" t="s">
        <v>700</v>
      </c>
      <c r="D1918" s="608" t="s">
        <v>6251</v>
      </c>
      <c r="E1918" s="608" t="s">
        <v>3711</v>
      </c>
      <c r="F1918" s="608" t="s">
        <v>6251</v>
      </c>
    </row>
    <row r="1919" spans="1:6">
      <c r="A1919" s="608" t="s">
        <v>6943</v>
      </c>
      <c r="B1919" s="608" t="s">
        <v>6944</v>
      </c>
      <c r="C1919" s="608" t="s">
        <v>700</v>
      </c>
      <c r="D1919" s="608" t="s">
        <v>6251</v>
      </c>
      <c r="E1919" s="608" t="s">
        <v>6945</v>
      </c>
      <c r="F1919" s="608" t="s">
        <v>6251</v>
      </c>
    </row>
    <row r="1920" spans="1:6">
      <c r="A1920" s="608" t="s">
        <v>6946</v>
      </c>
      <c r="B1920" s="608" t="s">
        <v>6947</v>
      </c>
      <c r="C1920" s="608" t="s">
        <v>700</v>
      </c>
      <c r="D1920" s="608" t="s">
        <v>6251</v>
      </c>
      <c r="E1920" s="608" t="s">
        <v>6948</v>
      </c>
      <c r="F1920" s="608" t="s">
        <v>6251</v>
      </c>
    </row>
    <row r="1921" spans="1:6">
      <c r="A1921" s="608" t="s">
        <v>6949</v>
      </c>
      <c r="B1921" s="608" t="s">
        <v>6950</v>
      </c>
      <c r="C1921" s="608" t="s">
        <v>700</v>
      </c>
      <c r="D1921" s="608" t="s">
        <v>6251</v>
      </c>
      <c r="E1921" s="608" t="s">
        <v>6951</v>
      </c>
      <c r="F1921" s="608" t="s">
        <v>6251</v>
      </c>
    </row>
    <row r="1922" spans="1:6">
      <c r="A1922" s="608" t="s">
        <v>6952</v>
      </c>
      <c r="B1922" s="608" t="s">
        <v>6953</v>
      </c>
      <c r="C1922" s="608" t="s">
        <v>700</v>
      </c>
      <c r="D1922" s="608" t="s">
        <v>6251</v>
      </c>
      <c r="E1922" s="608" t="s">
        <v>6954</v>
      </c>
      <c r="F1922" s="608" t="s">
        <v>6251</v>
      </c>
    </row>
    <row r="1923" spans="1:6">
      <c r="A1923" s="608" t="s">
        <v>6955</v>
      </c>
      <c r="B1923" s="608" t="s">
        <v>6956</v>
      </c>
      <c r="C1923" s="608" t="s">
        <v>700</v>
      </c>
      <c r="D1923" s="608" t="s">
        <v>6251</v>
      </c>
      <c r="E1923" s="608" t="s">
        <v>6957</v>
      </c>
      <c r="F1923" s="608" t="s">
        <v>6251</v>
      </c>
    </row>
    <row r="1924" spans="1:6">
      <c r="A1924" s="608" t="s">
        <v>6958</v>
      </c>
      <c r="B1924" s="608" t="s">
        <v>6959</v>
      </c>
      <c r="C1924" s="608" t="s">
        <v>700</v>
      </c>
      <c r="D1924" s="608" t="s">
        <v>6251</v>
      </c>
      <c r="E1924" s="608" t="s">
        <v>6960</v>
      </c>
      <c r="F1924" s="608" t="s">
        <v>6251</v>
      </c>
    </row>
    <row r="1925" spans="1:6">
      <c r="A1925" s="608" t="s">
        <v>6961</v>
      </c>
      <c r="B1925" s="608" t="s">
        <v>6962</v>
      </c>
      <c r="C1925" s="608" t="s">
        <v>700</v>
      </c>
      <c r="D1925" s="608" t="s">
        <v>6251</v>
      </c>
      <c r="E1925" s="608" t="s">
        <v>6963</v>
      </c>
      <c r="F1925" s="608" t="s">
        <v>6251</v>
      </c>
    </row>
    <row r="1926" spans="1:6">
      <c r="A1926" s="608" t="s">
        <v>6964</v>
      </c>
      <c r="B1926" s="608" t="s">
        <v>6965</v>
      </c>
      <c r="C1926" s="608" t="s">
        <v>700</v>
      </c>
      <c r="D1926" s="608" t="s">
        <v>6251</v>
      </c>
      <c r="E1926" s="608" t="s">
        <v>6966</v>
      </c>
      <c r="F1926" s="608" t="s">
        <v>6251</v>
      </c>
    </row>
    <row r="1927" spans="1:6">
      <c r="A1927" s="608" t="s">
        <v>6967</v>
      </c>
      <c r="B1927" s="608" t="s">
        <v>6968</v>
      </c>
      <c r="C1927" s="608" t="s">
        <v>700</v>
      </c>
      <c r="D1927" s="608" t="s">
        <v>6251</v>
      </c>
      <c r="E1927" s="608" t="s">
        <v>6969</v>
      </c>
      <c r="F1927" s="608" t="s">
        <v>6251</v>
      </c>
    </row>
    <row r="1928" spans="1:6">
      <c r="A1928" s="608" t="s">
        <v>6970</v>
      </c>
      <c r="B1928" s="608" t="s">
        <v>6971</v>
      </c>
      <c r="C1928" s="608" t="s">
        <v>700</v>
      </c>
      <c r="D1928" s="608" t="s">
        <v>6251</v>
      </c>
      <c r="E1928" s="608" t="s">
        <v>6972</v>
      </c>
      <c r="F1928" s="608" t="s">
        <v>6251</v>
      </c>
    </row>
    <row r="1929" spans="1:6">
      <c r="A1929" s="608" t="s">
        <v>6973</v>
      </c>
      <c r="B1929" s="608" t="s">
        <v>6974</v>
      </c>
      <c r="C1929" s="608" t="s">
        <v>700</v>
      </c>
      <c r="D1929" s="608" t="s">
        <v>6251</v>
      </c>
      <c r="E1929" s="608" t="s">
        <v>6975</v>
      </c>
      <c r="F1929" s="608" t="s">
        <v>6251</v>
      </c>
    </row>
    <row r="1930" spans="1:6">
      <c r="A1930" s="608" t="s">
        <v>6976</v>
      </c>
      <c r="B1930" s="608" t="s">
        <v>6977</v>
      </c>
      <c r="C1930" s="608" t="s">
        <v>700</v>
      </c>
      <c r="D1930" s="608" t="s">
        <v>6251</v>
      </c>
      <c r="E1930" s="608" t="s">
        <v>6978</v>
      </c>
      <c r="F1930" s="608" t="s">
        <v>6251</v>
      </c>
    </row>
    <row r="1931" spans="1:6">
      <c r="A1931" s="608" t="s">
        <v>6979</v>
      </c>
      <c r="B1931" s="608" t="s">
        <v>6980</v>
      </c>
      <c r="C1931" s="608" t="s">
        <v>700</v>
      </c>
      <c r="D1931" s="608" t="s">
        <v>6251</v>
      </c>
      <c r="E1931" s="608" t="s">
        <v>6981</v>
      </c>
      <c r="F1931" s="608" t="s">
        <v>6251</v>
      </c>
    </row>
    <row r="1932" spans="1:6">
      <c r="A1932" s="608" t="s">
        <v>6982</v>
      </c>
      <c r="B1932" s="608" t="s">
        <v>6983</v>
      </c>
      <c r="C1932" s="608" t="s">
        <v>700</v>
      </c>
      <c r="D1932" s="608" t="s">
        <v>6251</v>
      </c>
      <c r="E1932" s="608" t="s">
        <v>6984</v>
      </c>
      <c r="F1932" s="608" t="s">
        <v>6251</v>
      </c>
    </row>
    <row r="1933" spans="1:6">
      <c r="A1933" s="608" t="s">
        <v>6985</v>
      </c>
      <c r="B1933" s="608" t="s">
        <v>6986</v>
      </c>
      <c r="C1933" s="608" t="s">
        <v>700</v>
      </c>
      <c r="D1933" s="608" t="s">
        <v>6251</v>
      </c>
      <c r="E1933" s="608" t="s">
        <v>6987</v>
      </c>
      <c r="F1933" s="608" t="s">
        <v>6251</v>
      </c>
    </row>
    <row r="1934" spans="1:6">
      <c r="A1934" s="608" t="s">
        <v>6988</v>
      </c>
      <c r="B1934" s="608" t="s">
        <v>6989</v>
      </c>
      <c r="C1934" s="608" t="s">
        <v>700</v>
      </c>
      <c r="D1934" s="608" t="s">
        <v>6251</v>
      </c>
      <c r="E1934" s="608" t="s">
        <v>6990</v>
      </c>
      <c r="F1934" s="608" t="s">
        <v>6251</v>
      </c>
    </row>
    <row r="1935" spans="1:6">
      <c r="A1935" s="608" t="s">
        <v>6991</v>
      </c>
      <c r="B1935" s="608" t="s">
        <v>6992</v>
      </c>
      <c r="C1935" s="608" t="s">
        <v>700</v>
      </c>
      <c r="D1935" s="608" t="s">
        <v>6251</v>
      </c>
      <c r="E1935" s="608" t="s">
        <v>6993</v>
      </c>
      <c r="F1935" s="608" t="s">
        <v>6251</v>
      </c>
    </row>
    <row r="1936" spans="1:6">
      <c r="A1936" s="608" t="s">
        <v>6994</v>
      </c>
      <c r="B1936" s="608" t="s">
        <v>6995</v>
      </c>
      <c r="C1936" s="608" t="s">
        <v>700</v>
      </c>
      <c r="D1936" s="608" t="s">
        <v>6251</v>
      </c>
      <c r="E1936" s="608" t="s">
        <v>1305</v>
      </c>
      <c r="F1936" s="608" t="s">
        <v>6251</v>
      </c>
    </row>
    <row r="1937" spans="1:6">
      <c r="A1937" s="608" t="s">
        <v>6996</v>
      </c>
      <c r="B1937" s="608" t="s">
        <v>6997</v>
      </c>
      <c r="C1937" s="608" t="s">
        <v>700</v>
      </c>
      <c r="D1937" s="608" t="s">
        <v>6251</v>
      </c>
      <c r="E1937" s="608" t="s">
        <v>4508</v>
      </c>
      <c r="F1937" s="608" t="s">
        <v>6251</v>
      </c>
    </row>
    <row r="1938" spans="1:6">
      <c r="A1938" s="608" t="s">
        <v>6998</v>
      </c>
      <c r="B1938" s="608" t="s">
        <v>6999</v>
      </c>
      <c r="C1938" s="608" t="s">
        <v>700</v>
      </c>
      <c r="D1938" s="608" t="s">
        <v>6251</v>
      </c>
      <c r="E1938" s="608" t="s">
        <v>7000</v>
      </c>
      <c r="F1938" s="608" t="s">
        <v>6251</v>
      </c>
    </row>
    <row r="1939" spans="1:6">
      <c r="A1939" s="608" t="s">
        <v>7001</v>
      </c>
      <c r="B1939" s="608" t="s">
        <v>7002</v>
      </c>
      <c r="C1939" s="608" t="s">
        <v>700</v>
      </c>
      <c r="D1939" s="608" t="s">
        <v>6251</v>
      </c>
      <c r="E1939" s="608" t="s">
        <v>7003</v>
      </c>
      <c r="F1939" s="608" t="s">
        <v>6251</v>
      </c>
    </row>
    <row r="1940" spans="1:6">
      <c r="A1940" s="608" t="s">
        <v>7004</v>
      </c>
      <c r="B1940" s="608" t="s">
        <v>7005</v>
      </c>
      <c r="C1940" s="608" t="s">
        <v>700</v>
      </c>
      <c r="D1940" s="608" t="s">
        <v>6251</v>
      </c>
      <c r="E1940" s="608" t="s">
        <v>1311</v>
      </c>
      <c r="F1940" s="608" t="s">
        <v>6251</v>
      </c>
    </row>
    <row r="1941" spans="1:6">
      <c r="A1941" s="608" t="s">
        <v>7006</v>
      </c>
      <c r="B1941" s="608" t="s">
        <v>7007</v>
      </c>
      <c r="C1941" s="608" t="s">
        <v>700</v>
      </c>
      <c r="D1941" s="608" t="s">
        <v>6251</v>
      </c>
      <c r="E1941" s="608" t="s">
        <v>7008</v>
      </c>
      <c r="F1941" s="608" t="s">
        <v>6251</v>
      </c>
    </row>
    <row r="1942" spans="1:6">
      <c r="A1942" s="608" t="s">
        <v>7009</v>
      </c>
      <c r="B1942" s="608" t="s">
        <v>7010</v>
      </c>
      <c r="C1942" s="608" t="s">
        <v>700</v>
      </c>
      <c r="D1942" s="608" t="s">
        <v>6251</v>
      </c>
      <c r="E1942" s="608" t="s">
        <v>7011</v>
      </c>
      <c r="F1942" s="608" t="s">
        <v>6251</v>
      </c>
    </row>
    <row r="1943" spans="1:6">
      <c r="A1943" s="608" t="s">
        <v>7012</v>
      </c>
      <c r="B1943" s="608" t="s">
        <v>7013</v>
      </c>
      <c r="C1943" s="608" t="s">
        <v>700</v>
      </c>
      <c r="D1943" s="608" t="s">
        <v>6251</v>
      </c>
      <c r="E1943" s="608" t="s">
        <v>7014</v>
      </c>
      <c r="F1943" s="608" t="s">
        <v>6251</v>
      </c>
    </row>
    <row r="1944" spans="1:6">
      <c r="A1944" s="608" t="s">
        <v>7015</v>
      </c>
      <c r="B1944" s="608" t="s">
        <v>7016</v>
      </c>
      <c r="C1944" s="608" t="s">
        <v>700</v>
      </c>
      <c r="D1944" s="608" t="s">
        <v>6251</v>
      </c>
      <c r="E1944" s="608" t="s">
        <v>7017</v>
      </c>
      <c r="F1944" s="608" t="s">
        <v>6251</v>
      </c>
    </row>
    <row r="1945" spans="1:6">
      <c r="A1945" s="608" t="s">
        <v>7018</v>
      </c>
      <c r="B1945" s="608" t="s">
        <v>7019</v>
      </c>
      <c r="C1945" s="608" t="s">
        <v>700</v>
      </c>
      <c r="D1945" s="608" t="s">
        <v>6251</v>
      </c>
      <c r="E1945" s="608" t="s">
        <v>7020</v>
      </c>
      <c r="F1945" s="608" t="s">
        <v>6251</v>
      </c>
    </row>
    <row r="1946" spans="1:6">
      <c r="A1946" s="608" t="s">
        <v>7021</v>
      </c>
      <c r="B1946" s="608" t="s">
        <v>7022</v>
      </c>
      <c r="C1946" s="608" t="s">
        <v>700</v>
      </c>
      <c r="D1946" s="608" t="s">
        <v>6251</v>
      </c>
      <c r="E1946" s="608" t="s">
        <v>7023</v>
      </c>
      <c r="F1946" s="608" t="s">
        <v>6251</v>
      </c>
    </row>
    <row r="1947" spans="1:6">
      <c r="A1947" s="608" t="s">
        <v>7024</v>
      </c>
      <c r="B1947" s="608" t="s">
        <v>7025</v>
      </c>
      <c r="C1947" s="608" t="s">
        <v>700</v>
      </c>
      <c r="D1947" s="608" t="s">
        <v>6251</v>
      </c>
      <c r="E1947" s="608" t="s">
        <v>1524</v>
      </c>
      <c r="F1947" s="608" t="s">
        <v>6251</v>
      </c>
    </row>
    <row r="1948" spans="1:6">
      <c r="A1948" s="608" t="s">
        <v>7026</v>
      </c>
      <c r="B1948" s="608" t="s">
        <v>7027</v>
      </c>
      <c r="C1948" s="608" t="s">
        <v>700</v>
      </c>
      <c r="D1948" s="608" t="s">
        <v>6251</v>
      </c>
      <c r="E1948" s="608" t="s">
        <v>7028</v>
      </c>
      <c r="F1948" s="608" t="s">
        <v>6251</v>
      </c>
    </row>
    <row r="1949" spans="1:6">
      <c r="A1949" s="608" t="s">
        <v>7029</v>
      </c>
      <c r="B1949" s="608" t="s">
        <v>7030</v>
      </c>
      <c r="C1949" s="608" t="s">
        <v>700</v>
      </c>
      <c r="D1949" s="608" t="s">
        <v>6251</v>
      </c>
      <c r="E1949" s="608" t="s">
        <v>3866</v>
      </c>
      <c r="F1949" s="608" t="s">
        <v>6251</v>
      </c>
    </row>
    <row r="1950" spans="1:6">
      <c r="A1950" s="608" t="s">
        <v>7031</v>
      </c>
      <c r="B1950" s="608" t="s">
        <v>7032</v>
      </c>
      <c r="C1950" s="608" t="s">
        <v>700</v>
      </c>
      <c r="D1950" s="608" t="s">
        <v>6251</v>
      </c>
      <c r="E1950" s="608" t="s">
        <v>7033</v>
      </c>
      <c r="F1950" s="608" t="s">
        <v>6251</v>
      </c>
    </row>
    <row r="1951" spans="1:6">
      <c r="A1951" s="608" t="s">
        <v>7034</v>
      </c>
      <c r="B1951" s="608" t="s">
        <v>7035</v>
      </c>
      <c r="C1951" s="608" t="s">
        <v>700</v>
      </c>
      <c r="D1951" s="608" t="s">
        <v>7036</v>
      </c>
      <c r="E1951" s="608" t="s">
        <v>2211</v>
      </c>
      <c r="F1951" s="608" t="s">
        <v>7036</v>
      </c>
    </row>
    <row r="1952" spans="1:6">
      <c r="A1952" s="608" t="s">
        <v>7037</v>
      </c>
      <c r="B1952" s="608" t="s">
        <v>7038</v>
      </c>
      <c r="C1952" s="608" t="s">
        <v>700</v>
      </c>
      <c r="D1952" s="608" t="s">
        <v>7036</v>
      </c>
      <c r="E1952" s="608" t="s">
        <v>1326</v>
      </c>
      <c r="F1952" s="608" t="s">
        <v>7036</v>
      </c>
    </row>
    <row r="1953" spans="1:6">
      <c r="A1953" s="608" t="s">
        <v>7039</v>
      </c>
      <c r="B1953" s="608" t="s">
        <v>7040</v>
      </c>
      <c r="C1953" s="608" t="s">
        <v>700</v>
      </c>
      <c r="D1953" s="608" t="s">
        <v>7036</v>
      </c>
      <c r="E1953" s="608" t="s">
        <v>7041</v>
      </c>
      <c r="F1953" s="608" t="s">
        <v>7036</v>
      </c>
    </row>
    <row r="1954" spans="1:6">
      <c r="A1954" s="608" t="s">
        <v>7042</v>
      </c>
      <c r="B1954" s="608" t="s">
        <v>7043</v>
      </c>
      <c r="C1954" s="608" t="s">
        <v>700</v>
      </c>
      <c r="D1954" s="608" t="s">
        <v>7036</v>
      </c>
      <c r="E1954" s="608" t="s">
        <v>7044</v>
      </c>
      <c r="F1954" s="608" t="s">
        <v>7036</v>
      </c>
    </row>
    <row r="1955" spans="1:6">
      <c r="A1955" s="608" t="s">
        <v>7045</v>
      </c>
      <c r="B1955" s="608" t="s">
        <v>7046</v>
      </c>
      <c r="C1955" s="608" t="s">
        <v>700</v>
      </c>
      <c r="D1955" s="608" t="s">
        <v>7036</v>
      </c>
      <c r="E1955" s="608" t="s">
        <v>7047</v>
      </c>
      <c r="F1955" s="608" t="s">
        <v>7036</v>
      </c>
    </row>
    <row r="1956" spans="1:6">
      <c r="A1956" s="608" t="s">
        <v>7048</v>
      </c>
      <c r="B1956" s="608" t="s">
        <v>7049</v>
      </c>
      <c r="C1956" s="608" t="s">
        <v>700</v>
      </c>
      <c r="D1956" s="608" t="s">
        <v>7036</v>
      </c>
      <c r="E1956" s="608" t="s">
        <v>7050</v>
      </c>
      <c r="F1956" s="608" t="s">
        <v>7036</v>
      </c>
    </row>
    <row r="1957" spans="1:6">
      <c r="A1957" s="608" t="s">
        <v>7051</v>
      </c>
      <c r="B1957" s="608" t="s">
        <v>7052</v>
      </c>
      <c r="C1957" s="608" t="s">
        <v>700</v>
      </c>
      <c r="D1957" s="608" t="s">
        <v>7036</v>
      </c>
      <c r="E1957" s="608" t="s">
        <v>2257</v>
      </c>
      <c r="F1957" s="608" t="s">
        <v>7036</v>
      </c>
    </row>
    <row r="1958" spans="1:6">
      <c r="A1958" s="608" t="s">
        <v>7053</v>
      </c>
      <c r="B1958" s="608" t="s">
        <v>7054</v>
      </c>
      <c r="C1958" s="608" t="s">
        <v>700</v>
      </c>
      <c r="D1958" s="608" t="s">
        <v>7036</v>
      </c>
      <c r="E1958" s="608" t="s">
        <v>7055</v>
      </c>
      <c r="F1958" s="608" t="s">
        <v>7036</v>
      </c>
    </row>
    <row r="1959" spans="1:6">
      <c r="A1959" s="608" t="s">
        <v>7056</v>
      </c>
      <c r="B1959" s="608" t="s">
        <v>7057</v>
      </c>
      <c r="C1959" s="608" t="s">
        <v>700</v>
      </c>
      <c r="D1959" s="608" t="s">
        <v>7036</v>
      </c>
      <c r="E1959" s="608" t="s">
        <v>7058</v>
      </c>
      <c r="F1959" s="608" t="s">
        <v>7036</v>
      </c>
    </row>
    <row r="1960" spans="1:6">
      <c r="A1960" s="608" t="s">
        <v>7059</v>
      </c>
      <c r="B1960" s="608" t="s">
        <v>7060</v>
      </c>
      <c r="C1960" s="608" t="s">
        <v>700</v>
      </c>
      <c r="D1960" s="608" t="s">
        <v>7036</v>
      </c>
      <c r="E1960" s="608" t="s">
        <v>7061</v>
      </c>
      <c r="F1960" s="608" t="s">
        <v>7036</v>
      </c>
    </row>
    <row r="1961" spans="1:6">
      <c r="A1961" s="608" t="s">
        <v>7062</v>
      </c>
      <c r="B1961" s="608" t="s">
        <v>7063</v>
      </c>
      <c r="C1961" s="608" t="s">
        <v>700</v>
      </c>
      <c r="D1961" s="608" t="s">
        <v>7036</v>
      </c>
      <c r="E1961" s="608" t="s">
        <v>7064</v>
      </c>
      <c r="F1961" s="608" t="s">
        <v>7036</v>
      </c>
    </row>
    <row r="1962" spans="1:6">
      <c r="A1962" s="608" t="s">
        <v>7065</v>
      </c>
      <c r="B1962" s="608" t="s">
        <v>7066</v>
      </c>
      <c r="C1962" s="608" t="s">
        <v>700</v>
      </c>
      <c r="D1962" s="608" t="s">
        <v>7036</v>
      </c>
      <c r="E1962" s="608" t="s">
        <v>7067</v>
      </c>
      <c r="F1962" s="608" t="s">
        <v>7036</v>
      </c>
    </row>
    <row r="1963" spans="1:6">
      <c r="A1963" s="608" t="s">
        <v>7068</v>
      </c>
      <c r="B1963" s="608" t="s">
        <v>7069</v>
      </c>
      <c r="C1963" s="608" t="s">
        <v>700</v>
      </c>
      <c r="D1963" s="608" t="s">
        <v>7036</v>
      </c>
      <c r="E1963" s="608" t="s">
        <v>7070</v>
      </c>
      <c r="F1963" s="608" t="s">
        <v>7036</v>
      </c>
    </row>
    <row r="1964" spans="1:6">
      <c r="A1964" s="608" t="s">
        <v>7071</v>
      </c>
      <c r="B1964" s="608" t="s">
        <v>7072</v>
      </c>
      <c r="C1964" s="608" t="s">
        <v>700</v>
      </c>
      <c r="D1964" s="608" t="s">
        <v>7036</v>
      </c>
      <c r="E1964" s="608" t="s">
        <v>7073</v>
      </c>
      <c r="F1964" s="608" t="s">
        <v>7036</v>
      </c>
    </row>
    <row r="1965" spans="1:6">
      <c r="A1965" s="608" t="s">
        <v>7074</v>
      </c>
      <c r="B1965" s="608" t="s">
        <v>7075</v>
      </c>
      <c r="C1965" s="608" t="s">
        <v>700</v>
      </c>
      <c r="D1965" s="608" t="s">
        <v>7036</v>
      </c>
      <c r="E1965" s="608" t="s">
        <v>7076</v>
      </c>
      <c r="F1965" s="608" t="s">
        <v>7036</v>
      </c>
    </row>
    <row r="1966" spans="1:6">
      <c r="A1966" s="608" t="s">
        <v>7077</v>
      </c>
      <c r="B1966" s="608" t="s">
        <v>7078</v>
      </c>
      <c r="C1966" s="608" t="s">
        <v>700</v>
      </c>
      <c r="D1966" s="608" t="s">
        <v>7036</v>
      </c>
      <c r="E1966" s="608" t="s">
        <v>7079</v>
      </c>
      <c r="F1966" s="608" t="s">
        <v>7036</v>
      </c>
    </row>
    <row r="1967" spans="1:6">
      <c r="A1967" s="608" t="s">
        <v>7080</v>
      </c>
      <c r="B1967" s="608" t="s">
        <v>7081</v>
      </c>
      <c r="C1967" s="608" t="s">
        <v>700</v>
      </c>
      <c r="D1967" s="608" t="s">
        <v>7036</v>
      </c>
      <c r="E1967" s="608" t="s">
        <v>7082</v>
      </c>
      <c r="F1967" s="608" t="s">
        <v>7036</v>
      </c>
    </row>
    <row r="1968" spans="1:6">
      <c r="A1968" s="608" t="s">
        <v>7083</v>
      </c>
      <c r="B1968" s="608" t="s">
        <v>7084</v>
      </c>
      <c r="C1968" s="608" t="s">
        <v>700</v>
      </c>
      <c r="D1968" s="608" t="s">
        <v>7036</v>
      </c>
      <c r="E1968" s="608" t="s">
        <v>7085</v>
      </c>
      <c r="F1968" s="608" t="s">
        <v>7036</v>
      </c>
    </row>
    <row r="1969" spans="1:6">
      <c r="A1969" s="608" t="s">
        <v>7086</v>
      </c>
      <c r="B1969" s="608" t="s">
        <v>7087</v>
      </c>
      <c r="C1969" s="608" t="s">
        <v>700</v>
      </c>
      <c r="D1969" s="608" t="s">
        <v>7036</v>
      </c>
      <c r="E1969" s="608" t="s">
        <v>7088</v>
      </c>
      <c r="F1969" s="608" t="s">
        <v>7036</v>
      </c>
    </row>
    <row r="1970" spans="1:6">
      <c r="A1970" s="608" t="s">
        <v>7089</v>
      </c>
      <c r="B1970" s="608" t="s">
        <v>7090</v>
      </c>
      <c r="C1970" s="608" t="s">
        <v>700</v>
      </c>
      <c r="D1970" s="608" t="s">
        <v>7036</v>
      </c>
      <c r="E1970" s="608" t="s">
        <v>7091</v>
      </c>
      <c r="F1970" s="608" t="s">
        <v>7036</v>
      </c>
    </row>
    <row r="1971" spans="1:6">
      <c r="A1971" s="608" t="s">
        <v>7092</v>
      </c>
      <c r="B1971" s="608" t="s">
        <v>7093</v>
      </c>
      <c r="C1971" s="608" t="s">
        <v>700</v>
      </c>
      <c r="D1971" s="608" t="s">
        <v>7036</v>
      </c>
      <c r="E1971" s="608" t="s">
        <v>7094</v>
      </c>
      <c r="F1971" s="608" t="s">
        <v>7036</v>
      </c>
    </row>
    <row r="1972" spans="1:6">
      <c r="A1972" s="608" t="s">
        <v>7095</v>
      </c>
      <c r="B1972" s="608" t="s">
        <v>7096</v>
      </c>
      <c r="C1972" s="608" t="s">
        <v>700</v>
      </c>
      <c r="D1972" s="608" t="s">
        <v>7036</v>
      </c>
      <c r="E1972" s="608" t="s">
        <v>7097</v>
      </c>
      <c r="F1972" s="608" t="s">
        <v>7036</v>
      </c>
    </row>
    <row r="1973" spans="1:6">
      <c r="A1973" s="608" t="s">
        <v>7098</v>
      </c>
      <c r="B1973" s="608" t="s">
        <v>7099</v>
      </c>
      <c r="C1973" s="608" t="s">
        <v>700</v>
      </c>
      <c r="D1973" s="608" t="s">
        <v>7036</v>
      </c>
      <c r="E1973" s="608" t="s">
        <v>7100</v>
      </c>
      <c r="F1973" s="608" t="s">
        <v>7036</v>
      </c>
    </row>
    <row r="1974" spans="1:6">
      <c r="A1974" s="608" t="s">
        <v>7101</v>
      </c>
      <c r="B1974" s="608" t="s">
        <v>7102</v>
      </c>
      <c r="C1974" s="608" t="s">
        <v>700</v>
      </c>
      <c r="D1974" s="608" t="s">
        <v>7036</v>
      </c>
      <c r="E1974" s="608" t="s">
        <v>7103</v>
      </c>
      <c r="F1974" s="608" t="s">
        <v>7036</v>
      </c>
    </row>
    <row r="1975" spans="1:6">
      <c r="A1975" s="608" t="s">
        <v>7104</v>
      </c>
      <c r="B1975" s="608" t="s">
        <v>7105</v>
      </c>
      <c r="C1975" s="608" t="s">
        <v>700</v>
      </c>
      <c r="D1975" s="608" t="s">
        <v>7036</v>
      </c>
      <c r="E1975" s="608" t="s">
        <v>902</v>
      </c>
      <c r="F1975" s="608" t="s">
        <v>7036</v>
      </c>
    </row>
    <row r="1976" spans="1:6">
      <c r="A1976" s="608" t="s">
        <v>7106</v>
      </c>
      <c r="B1976" s="608" t="s">
        <v>7107</v>
      </c>
      <c r="C1976" s="608" t="s">
        <v>700</v>
      </c>
      <c r="D1976" s="608" t="s">
        <v>7036</v>
      </c>
      <c r="E1976" s="608" t="s">
        <v>7108</v>
      </c>
      <c r="F1976" s="608" t="s">
        <v>7036</v>
      </c>
    </row>
    <row r="1977" spans="1:6">
      <c r="A1977" s="608" t="s">
        <v>7109</v>
      </c>
      <c r="B1977" s="608" t="s">
        <v>7110</v>
      </c>
      <c r="C1977" s="608" t="s">
        <v>700</v>
      </c>
      <c r="D1977" s="608" t="s">
        <v>7036</v>
      </c>
      <c r="E1977" s="608" t="s">
        <v>7111</v>
      </c>
      <c r="F1977" s="608" t="s">
        <v>7036</v>
      </c>
    </row>
    <row r="1978" spans="1:6">
      <c r="A1978" s="608" t="s">
        <v>7112</v>
      </c>
      <c r="B1978" s="608" t="s">
        <v>7113</v>
      </c>
      <c r="C1978" s="608" t="s">
        <v>700</v>
      </c>
      <c r="D1978" s="608" t="s">
        <v>7036</v>
      </c>
      <c r="E1978" s="608" t="s">
        <v>7114</v>
      </c>
      <c r="F1978" s="608" t="s">
        <v>7036</v>
      </c>
    </row>
    <row r="1979" spans="1:6">
      <c r="A1979" s="608" t="s">
        <v>7115</v>
      </c>
      <c r="B1979" s="608" t="s">
        <v>7116</v>
      </c>
      <c r="C1979" s="608" t="s">
        <v>700</v>
      </c>
      <c r="D1979" s="608" t="s">
        <v>7036</v>
      </c>
      <c r="E1979" s="608" t="s">
        <v>7117</v>
      </c>
      <c r="F1979" s="608" t="s">
        <v>7036</v>
      </c>
    </row>
    <row r="1980" spans="1:6">
      <c r="A1980" s="608" t="s">
        <v>7118</v>
      </c>
      <c r="B1980" s="608" t="s">
        <v>7119</v>
      </c>
      <c r="C1980" s="608" t="s">
        <v>700</v>
      </c>
      <c r="D1980" s="608" t="s">
        <v>7036</v>
      </c>
      <c r="E1980" s="608" t="s">
        <v>935</v>
      </c>
      <c r="F1980" s="608" t="s">
        <v>7036</v>
      </c>
    </row>
    <row r="1981" spans="1:6">
      <c r="A1981" s="608" t="s">
        <v>7120</v>
      </c>
      <c r="B1981" s="608" t="s">
        <v>7121</v>
      </c>
      <c r="C1981" s="608" t="s">
        <v>700</v>
      </c>
      <c r="D1981" s="608" t="s">
        <v>7036</v>
      </c>
      <c r="E1981" s="608" t="s">
        <v>7122</v>
      </c>
      <c r="F1981" s="608" t="s">
        <v>7036</v>
      </c>
    </row>
    <row r="1982" spans="1:6">
      <c r="A1982" s="608" t="s">
        <v>7123</v>
      </c>
      <c r="B1982" s="608" t="s">
        <v>7124</v>
      </c>
      <c r="C1982" s="608" t="s">
        <v>700</v>
      </c>
      <c r="D1982" s="608" t="s">
        <v>7036</v>
      </c>
      <c r="E1982" s="608" t="s">
        <v>7125</v>
      </c>
      <c r="F1982" s="608" t="s">
        <v>7036</v>
      </c>
    </row>
    <row r="1983" spans="1:6">
      <c r="A1983" s="608" t="s">
        <v>7126</v>
      </c>
      <c r="B1983" s="608" t="s">
        <v>7127</v>
      </c>
      <c r="C1983" s="608" t="s">
        <v>700</v>
      </c>
      <c r="D1983" s="608" t="s">
        <v>7036</v>
      </c>
      <c r="E1983" s="608" t="s">
        <v>3082</v>
      </c>
      <c r="F1983" s="608" t="s">
        <v>7036</v>
      </c>
    </row>
    <row r="1984" spans="1:6">
      <c r="A1984" s="608" t="s">
        <v>7128</v>
      </c>
      <c r="B1984" s="608" t="s">
        <v>7129</v>
      </c>
      <c r="C1984" s="608" t="s">
        <v>700</v>
      </c>
      <c r="D1984" s="608" t="s">
        <v>7036</v>
      </c>
      <c r="E1984" s="608" t="s">
        <v>3120</v>
      </c>
      <c r="F1984" s="608" t="s">
        <v>7036</v>
      </c>
    </row>
    <row r="1985" spans="1:6">
      <c r="A1985" s="608" t="s">
        <v>7130</v>
      </c>
      <c r="B1985" s="608" t="s">
        <v>7131</v>
      </c>
      <c r="C1985" s="608" t="s">
        <v>700</v>
      </c>
      <c r="D1985" s="608" t="s">
        <v>7036</v>
      </c>
      <c r="E1985" s="608" t="s">
        <v>7132</v>
      </c>
      <c r="F1985" s="608" t="s">
        <v>7036</v>
      </c>
    </row>
    <row r="1986" spans="1:6">
      <c r="A1986" s="608" t="s">
        <v>7133</v>
      </c>
      <c r="B1986" s="608" t="s">
        <v>7134</v>
      </c>
      <c r="C1986" s="608" t="s">
        <v>700</v>
      </c>
      <c r="D1986" s="608" t="s">
        <v>7036</v>
      </c>
      <c r="E1986" s="608" t="s">
        <v>3186</v>
      </c>
      <c r="F1986" s="608" t="s">
        <v>7036</v>
      </c>
    </row>
    <row r="1987" spans="1:6">
      <c r="A1987" s="608" t="s">
        <v>7135</v>
      </c>
      <c r="B1987" s="608" t="s">
        <v>7136</v>
      </c>
      <c r="C1987" s="608" t="s">
        <v>700</v>
      </c>
      <c r="D1987" s="608" t="s">
        <v>7036</v>
      </c>
      <c r="E1987" s="608" t="s">
        <v>7137</v>
      </c>
      <c r="F1987" s="608" t="s">
        <v>7036</v>
      </c>
    </row>
    <row r="1988" spans="1:6">
      <c r="A1988" s="608" t="s">
        <v>7138</v>
      </c>
      <c r="B1988" s="608" t="s">
        <v>7139</v>
      </c>
      <c r="C1988" s="608" t="s">
        <v>700</v>
      </c>
      <c r="D1988" s="608" t="s">
        <v>7036</v>
      </c>
      <c r="E1988" s="608" t="s">
        <v>7140</v>
      </c>
      <c r="F1988" s="608" t="s">
        <v>7036</v>
      </c>
    </row>
    <row r="1989" spans="1:6">
      <c r="A1989" s="608" t="s">
        <v>7141</v>
      </c>
      <c r="B1989" s="608" t="s">
        <v>7142</v>
      </c>
      <c r="C1989" s="608" t="s">
        <v>700</v>
      </c>
      <c r="D1989" s="608" t="s">
        <v>7036</v>
      </c>
      <c r="E1989" s="608" t="s">
        <v>7143</v>
      </c>
      <c r="F1989" s="608" t="s">
        <v>7036</v>
      </c>
    </row>
    <row r="1990" spans="1:6">
      <c r="A1990" s="608" t="s">
        <v>7144</v>
      </c>
      <c r="B1990" s="608" t="s">
        <v>7145</v>
      </c>
      <c r="C1990" s="608" t="s">
        <v>700</v>
      </c>
      <c r="D1990" s="608" t="s">
        <v>7036</v>
      </c>
      <c r="E1990" s="608" t="s">
        <v>7146</v>
      </c>
      <c r="F1990" s="608" t="s">
        <v>7036</v>
      </c>
    </row>
    <row r="1991" spans="1:6">
      <c r="A1991" s="608" t="s">
        <v>7147</v>
      </c>
      <c r="B1991" s="608" t="s">
        <v>7148</v>
      </c>
      <c r="C1991" s="608" t="s">
        <v>700</v>
      </c>
      <c r="D1991" s="608" t="s">
        <v>7036</v>
      </c>
      <c r="E1991" s="608" t="s">
        <v>7149</v>
      </c>
      <c r="F1991" s="608" t="s">
        <v>7036</v>
      </c>
    </row>
    <row r="1992" spans="1:6">
      <c r="A1992" s="608" t="s">
        <v>7150</v>
      </c>
      <c r="B1992" s="608" t="s">
        <v>7151</v>
      </c>
      <c r="C1992" s="608" t="s">
        <v>700</v>
      </c>
      <c r="D1992" s="608" t="s">
        <v>7036</v>
      </c>
      <c r="E1992" s="608" t="s">
        <v>7152</v>
      </c>
      <c r="F1992" s="608" t="s">
        <v>7036</v>
      </c>
    </row>
    <row r="1993" spans="1:6">
      <c r="A1993" s="608" t="s">
        <v>7153</v>
      </c>
      <c r="B1993" s="608" t="s">
        <v>7154</v>
      </c>
      <c r="C1993" s="608" t="s">
        <v>700</v>
      </c>
      <c r="D1993" s="608" t="s">
        <v>7036</v>
      </c>
      <c r="E1993" s="608" t="s">
        <v>7155</v>
      </c>
      <c r="F1993" s="608" t="s">
        <v>7036</v>
      </c>
    </row>
    <row r="1994" spans="1:6">
      <c r="A1994" s="608" t="s">
        <v>7156</v>
      </c>
      <c r="B1994" s="608" t="s">
        <v>7157</v>
      </c>
      <c r="C1994" s="608" t="s">
        <v>700</v>
      </c>
      <c r="D1994" s="608" t="s">
        <v>7036</v>
      </c>
      <c r="E1994" s="608" t="s">
        <v>7158</v>
      </c>
      <c r="F1994" s="608" t="s">
        <v>7036</v>
      </c>
    </row>
    <row r="1995" spans="1:6">
      <c r="A1995" s="608" t="s">
        <v>7159</v>
      </c>
      <c r="B1995" s="608" t="s">
        <v>7160</v>
      </c>
      <c r="C1995" s="608" t="s">
        <v>700</v>
      </c>
      <c r="D1995" s="608" t="s">
        <v>7036</v>
      </c>
      <c r="E1995" s="608" t="s">
        <v>7161</v>
      </c>
      <c r="F1995" s="608" t="s">
        <v>7036</v>
      </c>
    </row>
    <row r="1996" spans="1:6">
      <c r="A1996" s="608" t="s">
        <v>7162</v>
      </c>
      <c r="B1996" s="608" t="s">
        <v>7163</v>
      </c>
      <c r="C1996" s="608" t="s">
        <v>700</v>
      </c>
      <c r="D1996" s="608" t="s">
        <v>7036</v>
      </c>
      <c r="E1996" s="608" t="s">
        <v>7164</v>
      </c>
      <c r="F1996" s="608" t="s">
        <v>7036</v>
      </c>
    </row>
    <row r="1997" spans="1:6">
      <c r="A1997" s="608" t="s">
        <v>7165</v>
      </c>
      <c r="B1997" s="608" t="s">
        <v>7166</v>
      </c>
      <c r="C1997" s="608" t="s">
        <v>700</v>
      </c>
      <c r="D1997" s="608" t="s">
        <v>7036</v>
      </c>
      <c r="E1997" s="608" t="s">
        <v>4275</v>
      </c>
      <c r="F1997" s="608" t="s">
        <v>7036</v>
      </c>
    </row>
    <row r="1998" spans="1:6">
      <c r="A1998" s="608" t="s">
        <v>7167</v>
      </c>
      <c r="B1998" s="608" t="s">
        <v>7168</v>
      </c>
      <c r="C1998" s="608" t="s">
        <v>700</v>
      </c>
      <c r="D1998" s="608" t="s">
        <v>7036</v>
      </c>
      <c r="E1998" s="608" t="s">
        <v>7169</v>
      </c>
      <c r="F1998" s="608" t="s">
        <v>7036</v>
      </c>
    </row>
    <row r="1999" spans="1:6">
      <c r="A1999" s="608" t="s">
        <v>7170</v>
      </c>
      <c r="B1999" s="608" t="s">
        <v>7171</v>
      </c>
      <c r="C1999" s="608" t="s">
        <v>700</v>
      </c>
      <c r="D1999" s="608" t="s">
        <v>7036</v>
      </c>
      <c r="E1999" s="608" t="s">
        <v>7172</v>
      </c>
      <c r="F1999" s="608" t="s">
        <v>7036</v>
      </c>
    </row>
    <row r="2000" spans="1:6">
      <c r="A2000" s="608" t="s">
        <v>7173</v>
      </c>
      <c r="B2000" s="608" t="s">
        <v>7174</v>
      </c>
      <c r="C2000" s="608" t="s">
        <v>700</v>
      </c>
      <c r="D2000" s="608" t="s">
        <v>7036</v>
      </c>
      <c r="E2000" s="608" t="s">
        <v>7175</v>
      </c>
      <c r="F2000" s="608" t="s">
        <v>7036</v>
      </c>
    </row>
    <row r="2001" spans="1:6">
      <c r="A2001" s="608" t="s">
        <v>7126</v>
      </c>
      <c r="B2001" s="608" t="s">
        <v>7176</v>
      </c>
      <c r="C2001" s="608" t="s">
        <v>700</v>
      </c>
      <c r="D2001" s="608" t="s">
        <v>7036</v>
      </c>
      <c r="E2001" s="608" t="s">
        <v>7177</v>
      </c>
      <c r="F2001" s="608" t="s">
        <v>7036</v>
      </c>
    </row>
    <row r="2002" spans="1:6">
      <c r="A2002" s="608" t="s">
        <v>7178</v>
      </c>
      <c r="B2002" s="608" t="s">
        <v>7179</v>
      </c>
      <c r="C2002" s="608" t="s">
        <v>700</v>
      </c>
      <c r="D2002" s="608" t="s">
        <v>7036</v>
      </c>
      <c r="E2002" s="608" t="s">
        <v>7180</v>
      </c>
      <c r="F2002" s="608" t="s">
        <v>7036</v>
      </c>
    </row>
    <row r="2003" spans="1:6">
      <c r="A2003" s="608" t="s">
        <v>7181</v>
      </c>
      <c r="B2003" s="608" t="s">
        <v>7182</v>
      </c>
      <c r="C2003" s="608" t="s">
        <v>700</v>
      </c>
      <c r="D2003" s="608" t="s">
        <v>7036</v>
      </c>
      <c r="E2003" s="608" t="s">
        <v>7183</v>
      </c>
      <c r="F2003" s="608" t="s">
        <v>7036</v>
      </c>
    </row>
    <row r="2004" spans="1:6">
      <c r="A2004" s="608" t="s">
        <v>7184</v>
      </c>
      <c r="B2004" s="608" t="s">
        <v>7185</v>
      </c>
      <c r="C2004" s="608" t="s">
        <v>700</v>
      </c>
      <c r="D2004" s="608" t="s">
        <v>7036</v>
      </c>
      <c r="E2004" s="608" t="s">
        <v>7186</v>
      </c>
      <c r="F2004" s="608" t="s">
        <v>7036</v>
      </c>
    </row>
    <row r="2005" spans="1:6">
      <c r="A2005" s="608" t="s">
        <v>7187</v>
      </c>
      <c r="B2005" s="608" t="s">
        <v>7188</v>
      </c>
      <c r="C2005" s="608" t="s">
        <v>700</v>
      </c>
      <c r="D2005" s="608" t="s">
        <v>7036</v>
      </c>
      <c r="E2005" s="608" t="s">
        <v>7189</v>
      </c>
      <c r="F2005" s="608" t="s">
        <v>7036</v>
      </c>
    </row>
    <row r="2006" spans="1:6">
      <c r="A2006" s="608" t="s">
        <v>7190</v>
      </c>
      <c r="B2006" s="608" t="s">
        <v>7191</v>
      </c>
      <c r="C2006" s="608" t="s">
        <v>700</v>
      </c>
      <c r="D2006" s="608" t="s">
        <v>7036</v>
      </c>
      <c r="E2006" s="608" t="s">
        <v>7192</v>
      </c>
      <c r="F2006" s="608" t="s">
        <v>7036</v>
      </c>
    </row>
    <row r="2007" spans="1:6">
      <c r="A2007" s="608" t="s">
        <v>7193</v>
      </c>
      <c r="B2007" s="608" t="s">
        <v>7194</v>
      </c>
      <c r="C2007" s="608" t="s">
        <v>700</v>
      </c>
      <c r="D2007" s="608" t="s">
        <v>7036</v>
      </c>
      <c r="E2007" s="608" t="s">
        <v>7195</v>
      </c>
      <c r="F2007" s="608" t="s">
        <v>7036</v>
      </c>
    </row>
    <row r="2008" spans="1:6">
      <c r="A2008" s="608" t="s">
        <v>7196</v>
      </c>
      <c r="B2008" s="608" t="s">
        <v>7197</v>
      </c>
      <c r="C2008" s="608" t="s">
        <v>700</v>
      </c>
      <c r="D2008" s="608" t="s">
        <v>7036</v>
      </c>
      <c r="E2008" s="608" t="s">
        <v>7198</v>
      </c>
      <c r="F2008" s="608" t="s">
        <v>7036</v>
      </c>
    </row>
    <row r="2009" spans="1:6">
      <c r="A2009" s="608" t="s">
        <v>7199</v>
      </c>
      <c r="B2009" s="608" t="s">
        <v>7200</v>
      </c>
      <c r="C2009" s="608" t="s">
        <v>700</v>
      </c>
      <c r="D2009" s="608" t="s">
        <v>7036</v>
      </c>
      <c r="E2009" s="608" t="s">
        <v>7201</v>
      </c>
      <c r="F2009" s="608" t="s">
        <v>7036</v>
      </c>
    </row>
    <row r="2010" spans="1:6">
      <c r="A2010" s="608" t="s">
        <v>7202</v>
      </c>
      <c r="B2010" s="608" t="s">
        <v>7203</v>
      </c>
      <c r="C2010" s="608" t="s">
        <v>700</v>
      </c>
      <c r="D2010" s="608" t="s">
        <v>7036</v>
      </c>
      <c r="E2010" s="608" t="s">
        <v>7204</v>
      </c>
      <c r="F2010" s="608" t="s">
        <v>7036</v>
      </c>
    </row>
    <row r="2011" spans="1:6">
      <c r="A2011" s="608" t="s">
        <v>7205</v>
      </c>
      <c r="B2011" s="608" t="s">
        <v>7206</v>
      </c>
      <c r="C2011" s="608" t="s">
        <v>700</v>
      </c>
      <c r="D2011" s="608" t="s">
        <v>7036</v>
      </c>
      <c r="E2011" s="608" t="s">
        <v>7207</v>
      </c>
      <c r="F2011" s="608" t="s">
        <v>7036</v>
      </c>
    </row>
    <row r="2012" spans="1:6">
      <c r="A2012" s="608" t="s">
        <v>7208</v>
      </c>
      <c r="B2012" s="608" t="s">
        <v>7209</v>
      </c>
      <c r="C2012" s="608" t="s">
        <v>700</v>
      </c>
      <c r="D2012" s="608" t="s">
        <v>7036</v>
      </c>
      <c r="E2012" s="608" t="s">
        <v>7210</v>
      </c>
      <c r="F2012" s="608" t="s">
        <v>7036</v>
      </c>
    </row>
    <row r="2013" spans="1:6">
      <c r="A2013" s="608" t="s">
        <v>7211</v>
      </c>
      <c r="B2013" s="608" t="s">
        <v>7212</v>
      </c>
      <c r="C2013" s="608" t="s">
        <v>700</v>
      </c>
      <c r="D2013" s="608" t="s">
        <v>7036</v>
      </c>
      <c r="E2013" s="608" t="s">
        <v>1503</v>
      </c>
      <c r="F2013" s="608" t="s">
        <v>7036</v>
      </c>
    </row>
    <row r="2014" spans="1:6">
      <c r="A2014" s="608" t="s">
        <v>7213</v>
      </c>
      <c r="B2014" s="608" t="s">
        <v>7214</v>
      </c>
      <c r="C2014" s="608" t="s">
        <v>700</v>
      </c>
      <c r="D2014" s="608" t="s">
        <v>7036</v>
      </c>
      <c r="E2014" s="608" t="s">
        <v>3678</v>
      </c>
      <c r="F2014" s="608" t="s">
        <v>7036</v>
      </c>
    </row>
    <row r="2015" spans="1:6">
      <c r="A2015" s="608" t="s">
        <v>7215</v>
      </c>
      <c r="B2015" s="608" t="s">
        <v>7216</v>
      </c>
      <c r="C2015" s="608" t="s">
        <v>700</v>
      </c>
      <c r="D2015" s="608" t="s">
        <v>7036</v>
      </c>
      <c r="E2015" s="608" t="s">
        <v>7217</v>
      </c>
      <c r="F2015" s="608" t="s">
        <v>7036</v>
      </c>
    </row>
    <row r="2016" spans="1:6">
      <c r="A2016" s="608" t="s">
        <v>7218</v>
      </c>
      <c r="B2016" s="608" t="s">
        <v>7219</v>
      </c>
      <c r="C2016" s="608" t="s">
        <v>700</v>
      </c>
      <c r="D2016" s="608" t="s">
        <v>7036</v>
      </c>
      <c r="E2016" s="608" t="s">
        <v>7220</v>
      </c>
      <c r="F2016" s="608" t="s">
        <v>7036</v>
      </c>
    </row>
    <row r="2017" spans="1:6">
      <c r="A2017" s="608" t="s">
        <v>7221</v>
      </c>
      <c r="B2017" s="608" t="s">
        <v>7222</v>
      </c>
      <c r="C2017" s="608" t="s">
        <v>700</v>
      </c>
      <c r="D2017" s="608" t="s">
        <v>7036</v>
      </c>
      <c r="E2017" s="608" t="s">
        <v>5986</v>
      </c>
      <c r="F2017" s="608" t="s">
        <v>7036</v>
      </c>
    </row>
    <row r="2018" spans="1:6">
      <c r="A2018" s="608" t="s">
        <v>7223</v>
      </c>
      <c r="B2018" s="608" t="s">
        <v>7224</v>
      </c>
      <c r="C2018" s="608" t="s">
        <v>700</v>
      </c>
      <c r="D2018" s="608" t="s">
        <v>7036</v>
      </c>
      <c r="E2018" s="608" t="s">
        <v>7225</v>
      </c>
      <c r="F2018" s="608" t="s">
        <v>7036</v>
      </c>
    </row>
    <row r="2019" spans="1:6">
      <c r="A2019" s="608" t="s">
        <v>7226</v>
      </c>
      <c r="B2019" s="608" t="s">
        <v>7227</v>
      </c>
      <c r="C2019" s="608" t="s">
        <v>700</v>
      </c>
      <c r="D2019" s="608" t="s">
        <v>7036</v>
      </c>
      <c r="E2019" s="608" t="s">
        <v>7228</v>
      </c>
      <c r="F2019" s="608" t="s">
        <v>7036</v>
      </c>
    </row>
    <row r="2020" spans="1:6">
      <c r="A2020" s="608" t="s">
        <v>7229</v>
      </c>
      <c r="B2020" s="608" t="s">
        <v>7230</v>
      </c>
      <c r="C2020" s="608" t="s">
        <v>700</v>
      </c>
      <c r="D2020" s="608" t="s">
        <v>7036</v>
      </c>
      <c r="E2020" s="608" t="s">
        <v>7231</v>
      </c>
      <c r="F2020" s="608" t="s">
        <v>7036</v>
      </c>
    </row>
    <row r="2021" spans="1:6">
      <c r="A2021" s="608" t="s">
        <v>7232</v>
      </c>
      <c r="B2021" s="608" t="s">
        <v>7233</v>
      </c>
      <c r="C2021" s="608" t="s">
        <v>700</v>
      </c>
      <c r="D2021" s="608" t="s">
        <v>7036</v>
      </c>
      <c r="E2021" s="608" t="s">
        <v>3840</v>
      </c>
      <c r="F2021" s="608" t="s">
        <v>7036</v>
      </c>
    </row>
    <row r="2022" spans="1:6">
      <c r="A2022" s="608" t="s">
        <v>7234</v>
      </c>
      <c r="B2022" s="608" t="s">
        <v>7235</v>
      </c>
      <c r="C2022" s="608" t="s">
        <v>700</v>
      </c>
      <c r="D2022" s="608" t="s">
        <v>7036</v>
      </c>
      <c r="E2022" s="608" t="s">
        <v>7236</v>
      </c>
      <c r="F2022" s="608" t="s">
        <v>7036</v>
      </c>
    </row>
    <row r="2023" spans="1:6">
      <c r="A2023" s="608" t="s">
        <v>7237</v>
      </c>
      <c r="B2023" s="608" t="s">
        <v>7238</v>
      </c>
      <c r="C2023" s="608" t="s">
        <v>700</v>
      </c>
      <c r="D2023" s="608" t="s">
        <v>7036</v>
      </c>
      <c r="E2023" s="608" t="s">
        <v>7239</v>
      </c>
      <c r="F2023" s="608" t="s">
        <v>7036</v>
      </c>
    </row>
    <row r="2024" spans="1:6">
      <c r="A2024" s="608" t="s">
        <v>7240</v>
      </c>
      <c r="B2024" s="608" t="s">
        <v>7241</v>
      </c>
      <c r="C2024" s="608" t="s">
        <v>700</v>
      </c>
      <c r="D2024" s="608" t="s">
        <v>7036</v>
      </c>
      <c r="E2024" s="608" t="s">
        <v>7242</v>
      </c>
      <c r="F2024" s="608" t="s">
        <v>7036</v>
      </c>
    </row>
    <row r="2025" spans="1:6">
      <c r="A2025" s="608" t="s">
        <v>7243</v>
      </c>
      <c r="B2025" s="608" t="s">
        <v>7244</v>
      </c>
      <c r="C2025" s="608" t="s">
        <v>700</v>
      </c>
      <c r="D2025" s="608" t="s">
        <v>7036</v>
      </c>
      <c r="E2025" s="608" t="s">
        <v>7245</v>
      </c>
      <c r="F2025" s="608" t="s">
        <v>7036</v>
      </c>
    </row>
    <row r="2026" spans="1:6">
      <c r="A2026" s="608" t="s">
        <v>7246</v>
      </c>
      <c r="B2026" s="608" t="s">
        <v>7247</v>
      </c>
      <c r="C2026" s="608" t="s">
        <v>700</v>
      </c>
      <c r="D2026" s="608" t="s">
        <v>7036</v>
      </c>
      <c r="E2026" s="608" t="s">
        <v>7248</v>
      </c>
      <c r="F2026" s="608" t="s">
        <v>7036</v>
      </c>
    </row>
    <row r="2027" spans="1:6">
      <c r="A2027" s="608" t="s">
        <v>7249</v>
      </c>
      <c r="B2027" s="608" t="s">
        <v>7250</v>
      </c>
      <c r="C2027" s="608" t="s">
        <v>700</v>
      </c>
      <c r="D2027" s="608" t="s">
        <v>7036</v>
      </c>
      <c r="E2027" s="608" t="s">
        <v>7251</v>
      </c>
      <c r="F2027" s="608" t="s">
        <v>7036</v>
      </c>
    </row>
    <row r="2028" spans="1:6">
      <c r="A2028" s="608" t="s">
        <v>7252</v>
      </c>
      <c r="B2028" s="608" t="s">
        <v>7253</v>
      </c>
      <c r="C2028" s="608" t="s">
        <v>700</v>
      </c>
      <c r="D2028" s="608" t="s">
        <v>7254</v>
      </c>
      <c r="E2028" s="608" t="s">
        <v>2211</v>
      </c>
      <c r="F2028" s="608" t="s">
        <v>7254</v>
      </c>
    </row>
    <row r="2029" spans="1:6">
      <c r="A2029" s="608" t="s">
        <v>7255</v>
      </c>
      <c r="B2029" s="608" t="s">
        <v>7256</v>
      </c>
      <c r="C2029" s="608" t="s">
        <v>700</v>
      </c>
      <c r="D2029" s="608" t="s">
        <v>7254</v>
      </c>
      <c r="E2029" s="608" t="s">
        <v>7257</v>
      </c>
      <c r="F2029" s="608" t="s">
        <v>7254</v>
      </c>
    </row>
    <row r="2030" spans="1:6">
      <c r="A2030" s="608" t="s">
        <v>7258</v>
      </c>
      <c r="B2030" s="608" t="s">
        <v>7259</v>
      </c>
      <c r="C2030" s="608" t="s">
        <v>700</v>
      </c>
      <c r="D2030" s="608" t="s">
        <v>7254</v>
      </c>
      <c r="E2030" s="608" t="s">
        <v>7260</v>
      </c>
      <c r="F2030" s="608" t="s">
        <v>7254</v>
      </c>
    </row>
    <row r="2031" spans="1:6">
      <c r="A2031" s="608" t="s">
        <v>7261</v>
      </c>
      <c r="B2031" s="608" t="s">
        <v>7262</v>
      </c>
      <c r="C2031" s="608" t="s">
        <v>700</v>
      </c>
      <c r="D2031" s="608" t="s">
        <v>7254</v>
      </c>
      <c r="E2031" s="608" t="s">
        <v>7263</v>
      </c>
      <c r="F2031" s="608" t="s">
        <v>7254</v>
      </c>
    </row>
    <row r="2032" spans="1:6">
      <c r="A2032" s="608" t="s">
        <v>7264</v>
      </c>
      <c r="B2032" s="608" t="s">
        <v>7265</v>
      </c>
      <c r="C2032" s="608" t="s">
        <v>700</v>
      </c>
      <c r="D2032" s="608" t="s">
        <v>7254</v>
      </c>
      <c r="E2032" s="608" t="s">
        <v>7266</v>
      </c>
      <c r="F2032" s="608" t="s">
        <v>7254</v>
      </c>
    </row>
    <row r="2033" spans="1:6">
      <c r="A2033" s="608" t="s">
        <v>7267</v>
      </c>
      <c r="B2033" s="608" t="s">
        <v>7268</v>
      </c>
      <c r="C2033" s="608" t="s">
        <v>700</v>
      </c>
      <c r="D2033" s="608" t="s">
        <v>7254</v>
      </c>
      <c r="E2033" s="608" t="s">
        <v>7269</v>
      </c>
      <c r="F2033" s="608" t="s">
        <v>7254</v>
      </c>
    </row>
    <row r="2034" spans="1:6">
      <c r="A2034" s="608" t="s">
        <v>7270</v>
      </c>
      <c r="B2034" s="608" t="s">
        <v>7271</v>
      </c>
      <c r="C2034" s="608" t="s">
        <v>700</v>
      </c>
      <c r="D2034" s="608" t="s">
        <v>7254</v>
      </c>
      <c r="E2034" s="608" t="s">
        <v>2482</v>
      </c>
      <c r="F2034" s="608" t="s">
        <v>7254</v>
      </c>
    </row>
    <row r="2035" spans="1:6">
      <c r="A2035" s="608" t="s">
        <v>7272</v>
      </c>
      <c r="B2035" s="608" t="s">
        <v>7273</v>
      </c>
      <c r="C2035" s="608" t="s">
        <v>700</v>
      </c>
      <c r="D2035" s="608" t="s">
        <v>7254</v>
      </c>
      <c r="E2035" s="608" t="s">
        <v>7274</v>
      </c>
      <c r="F2035" s="608" t="s">
        <v>7254</v>
      </c>
    </row>
    <row r="2036" spans="1:6">
      <c r="A2036" s="608" t="s">
        <v>7275</v>
      </c>
      <c r="B2036" s="608" t="s">
        <v>7276</v>
      </c>
      <c r="C2036" s="608" t="s">
        <v>700</v>
      </c>
      <c r="D2036" s="608" t="s">
        <v>7254</v>
      </c>
      <c r="E2036" s="608" t="s">
        <v>7277</v>
      </c>
      <c r="F2036" s="608" t="s">
        <v>7254</v>
      </c>
    </row>
    <row r="2037" spans="1:6">
      <c r="A2037" s="608" t="s">
        <v>7278</v>
      </c>
      <c r="B2037" s="608" t="s">
        <v>7279</v>
      </c>
      <c r="C2037" s="608" t="s">
        <v>700</v>
      </c>
      <c r="D2037" s="608" t="s">
        <v>7254</v>
      </c>
      <c r="E2037" s="608" t="s">
        <v>7280</v>
      </c>
      <c r="F2037" s="608" t="s">
        <v>7254</v>
      </c>
    </row>
    <row r="2038" spans="1:6">
      <c r="A2038" s="608" t="s">
        <v>7281</v>
      </c>
      <c r="B2038" s="608" t="s">
        <v>7282</v>
      </c>
      <c r="C2038" s="608" t="s">
        <v>700</v>
      </c>
      <c r="D2038" s="608" t="s">
        <v>7254</v>
      </c>
      <c r="E2038" s="608" t="s">
        <v>7283</v>
      </c>
      <c r="F2038" s="608" t="s">
        <v>7254</v>
      </c>
    </row>
    <row r="2039" spans="1:6">
      <c r="A2039" s="608" t="s">
        <v>7284</v>
      </c>
      <c r="B2039" s="608" t="s">
        <v>7285</v>
      </c>
      <c r="C2039" s="608" t="s">
        <v>700</v>
      </c>
      <c r="D2039" s="608" t="s">
        <v>7254</v>
      </c>
      <c r="E2039" s="608" t="s">
        <v>7286</v>
      </c>
      <c r="F2039" s="608" t="s">
        <v>7254</v>
      </c>
    </row>
    <row r="2040" spans="1:6">
      <c r="A2040" s="608" t="s">
        <v>7287</v>
      </c>
      <c r="B2040" s="608" t="s">
        <v>7288</v>
      </c>
      <c r="C2040" s="608" t="s">
        <v>700</v>
      </c>
      <c r="D2040" s="608" t="s">
        <v>7254</v>
      </c>
      <c r="E2040" s="608" t="s">
        <v>7289</v>
      </c>
      <c r="F2040" s="608" t="s">
        <v>7254</v>
      </c>
    </row>
    <row r="2041" spans="1:6">
      <c r="A2041" s="608" t="s">
        <v>7290</v>
      </c>
      <c r="B2041" s="608" t="s">
        <v>7291</v>
      </c>
      <c r="C2041" s="608" t="s">
        <v>700</v>
      </c>
      <c r="D2041" s="608" t="s">
        <v>7254</v>
      </c>
      <c r="E2041" s="608" t="s">
        <v>7292</v>
      </c>
      <c r="F2041" s="608" t="s">
        <v>7254</v>
      </c>
    </row>
    <row r="2042" spans="1:6">
      <c r="A2042" s="608" t="s">
        <v>7293</v>
      </c>
      <c r="B2042" s="608" t="s">
        <v>7294</v>
      </c>
      <c r="C2042" s="608" t="s">
        <v>700</v>
      </c>
      <c r="D2042" s="608" t="s">
        <v>7254</v>
      </c>
      <c r="E2042" s="608" t="s">
        <v>2089</v>
      </c>
      <c r="F2042" s="608" t="s">
        <v>7254</v>
      </c>
    </row>
    <row r="2043" spans="1:6">
      <c r="A2043" s="608" t="s">
        <v>7295</v>
      </c>
      <c r="B2043" s="608" t="s">
        <v>7296</v>
      </c>
      <c r="C2043" s="608" t="s">
        <v>700</v>
      </c>
      <c r="D2043" s="608" t="s">
        <v>7254</v>
      </c>
      <c r="E2043" s="608" t="s">
        <v>7297</v>
      </c>
      <c r="F2043" s="608" t="s">
        <v>7254</v>
      </c>
    </row>
    <row r="2044" spans="1:6">
      <c r="A2044" s="608" t="s">
        <v>7298</v>
      </c>
      <c r="B2044" s="608" t="s">
        <v>7299</v>
      </c>
      <c r="C2044" s="608" t="s">
        <v>700</v>
      </c>
      <c r="D2044" s="608" t="s">
        <v>7254</v>
      </c>
      <c r="E2044" s="608" t="s">
        <v>7300</v>
      </c>
      <c r="F2044" s="608" t="s">
        <v>7254</v>
      </c>
    </row>
    <row r="2045" spans="1:6">
      <c r="A2045" s="608" t="s">
        <v>7301</v>
      </c>
      <c r="B2045" s="608" t="s">
        <v>7302</v>
      </c>
      <c r="C2045" s="608" t="s">
        <v>700</v>
      </c>
      <c r="D2045" s="608" t="s">
        <v>7254</v>
      </c>
      <c r="E2045" s="608" t="s">
        <v>3021</v>
      </c>
      <c r="F2045" s="608" t="s">
        <v>7254</v>
      </c>
    </row>
    <row r="2046" spans="1:6">
      <c r="A2046" s="608" t="s">
        <v>7303</v>
      </c>
      <c r="B2046" s="608" t="s">
        <v>7304</v>
      </c>
      <c r="C2046" s="608" t="s">
        <v>700</v>
      </c>
      <c r="D2046" s="608" t="s">
        <v>7254</v>
      </c>
      <c r="E2046" s="608" t="s">
        <v>7305</v>
      </c>
      <c r="F2046" s="608" t="s">
        <v>7254</v>
      </c>
    </row>
    <row r="2047" spans="1:6">
      <c r="A2047" s="608" t="s">
        <v>7306</v>
      </c>
      <c r="B2047" s="608" t="s">
        <v>7307</v>
      </c>
      <c r="C2047" s="608" t="s">
        <v>700</v>
      </c>
      <c r="D2047" s="608" t="s">
        <v>7254</v>
      </c>
      <c r="E2047" s="608" t="s">
        <v>5818</v>
      </c>
      <c r="F2047" s="608" t="s">
        <v>7254</v>
      </c>
    </row>
    <row r="2048" spans="1:6">
      <c r="A2048" s="608" t="s">
        <v>7308</v>
      </c>
      <c r="B2048" s="608" t="s">
        <v>7309</v>
      </c>
      <c r="C2048" s="608" t="s">
        <v>700</v>
      </c>
      <c r="D2048" s="608" t="s">
        <v>7254</v>
      </c>
      <c r="E2048" s="608" t="s">
        <v>7310</v>
      </c>
      <c r="F2048" s="608" t="s">
        <v>7254</v>
      </c>
    </row>
    <row r="2049" spans="1:6">
      <c r="A2049" s="608" t="s">
        <v>7311</v>
      </c>
      <c r="B2049" s="608" t="s">
        <v>7312</v>
      </c>
      <c r="C2049" s="608" t="s">
        <v>700</v>
      </c>
      <c r="D2049" s="608" t="s">
        <v>7254</v>
      </c>
      <c r="E2049" s="608" t="s">
        <v>7313</v>
      </c>
      <c r="F2049" s="608" t="s">
        <v>7254</v>
      </c>
    </row>
    <row r="2050" spans="1:6">
      <c r="A2050" s="608" t="s">
        <v>7314</v>
      </c>
      <c r="B2050" s="608" t="s">
        <v>7315</v>
      </c>
      <c r="C2050" s="608" t="s">
        <v>700</v>
      </c>
      <c r="D2050" s="608" t="s">
        <v>7254</v>
      </c>
      <c r="E2050" s="608" t="s">
        <v>7316</v>
      </c>
      <c r="F2050" s="608" t="s">
        <v>7254</v>
      </c>
    </row>
    <row r="2051" spans="1:6">
      <c r="A2051" s="608" t="s">
        <v>7317</v>
      </c>
      <c r="B2051" s="608" t="s">
        <v>7318</v>
      </c>
      <c r="C2051" s="608" t="s">
        <v>700</v>
      </c>
      <c r="D2051" s="608" t="s">
        <v>7254</v>
      </c>
      <c r="E2051" s="608" t="s">
        <v>7319</v>
      </c>
      <c r="F2051" s="608" t="s">
        <v>7254</v>
      </c>
    </row>
    <row r="2052" spans="1:6">
      <c r="A2052" s="608" t="s">
        <v>7320</v>
      </c>
      <c r="B2052" s="608" t="s">
        <v>7321</v>
      </c>
      <c r="C2052" s="608" t="s">
        <v>700</v>
      </c>
      <c r="D2052" s="608" t="s">
        <v>7254</v>
      </c>
      <c r="E2052" s="608" t="s">
        <v>7322</v>
      </c>
      <c r="F2052" s="608" t="s">
        <v>7254</v>
      </c>
    </row>
    <row r="2053" spans="1:6">
      <c r="A2053" s="608" t="s">
        <v>7323</v>
      </c>
      <c r="B2053" s="608" t="s">
        <v>7324</v>
      </c>
      <c r="C2053" s="608" t="s">
        <v>700</v>
      </c>
      <c r="D2053" s="608" t="s">
        <v>7254</v>
      </c>
      <c r="E2053" s="608" t="s">
        <v>7325</v>
      </c>
      <c r="F2053" s="608" t="s">
        <v>7254</v>
      </c>
    </row>
    <row r="2054" spans="1:6">
      <c r="A2054" s="608" t="s">
        <v>7326</v>
      </c>
      <c r="B2054" s="608" t="s">
        <v>7327</v>
      </c>
      <c r="C2054" s="608" t="s">
        <v>700</v>
      </c>
      <c r="D2054" s="608" t="s">
        <v>7254</v>
      </c>
      <c r="E2054" s="608" t="s">
        <v>4325</v>
      </c>
      <c r="F2054" s="608" t="s">
        <v>7254</v>
      </c>
    </row>
    <row r="2055" spans="1:6">
      <c r="A2055" s="608" t="s">
        <v>7328</v>
      </c>
      <c r="B2055" s="608" t="s">
        <v>7329</v>
      </c>
      <c r="C2055" s="608" t="s">
        <v>700</v>
      </c>
      <c r="D2055" s="608" t="s">
        <v>7254</v>
      </c>
      <c r="E2055" s="608" t="s">
        <v>7330</v>
      </c>
      <c r="F2055" s="608" t="s">
        <v>7254</v>
      </c>
    </row>
    <row r="2056" spans="1:6">
      <c r="A2056" s="608" t="s">
        <v>7331</v>
      </c>
      <c r="B2056" s="608" t="s">
        <v>7332</v>
      </c>
      <c r="C2056" s="608" t="s">
        <v>700</v>
      </c>
      <c r="D2056" s="608" t="s">
        <v>7254</v>
      </c>
      <c r="E2056" s="608" t="s">
        <v>7333</v>
      </c>
      <c r="F2056" s="608" t="s">
        <v>7254</v>
      </c>
    </row>
    <row r="2057" spans="1:6">
      <c r="A2057" s="608" t="s">
        <v>7334</v>
      </c>
      <c r="B2057" s="608" t="s">
        <v>7335</v>
      </c>
      <c r="C2057" s="608" t="s">
        <v>700</v>
      </c>
      <c r="D2057" s="608" t="s">
        <v>7254</v>
      </c>
      <c r="E2057" s="608" t="s">
        <v>3545</v>
      </c>
      <c r="F2057" s="608" t="s">
        <v>7254</v>
      </c>
    </row>
    <row r="2058" spans="1:6">
      <c r="A2058" s="608" t="s">
        <v>7336</v>
      </c>
      <c r="B2058" s="608" t="s">
        <v>7337</v>
      </c>
      <c r="C2058" s="608" t="s">
        <v>700</v>
      </c>
      <c r="D2058" s="608" t="s">
        <v>7254</v>
      </c>
      <c r="E2058" s="608" t="s">
        <v>7338</v>
      </c>
      <c r="F2058" s="608" t="s">
        <v>7254</v>
      </c>
    </row>
    <row r="2059" spans="1:6">
      <c r="A2059" s="608" t="s">
        <v>7339</v>
      </c>
      <c r="B2059" s="608" t="s">
        <v>7340</v>
      </c>
      <c r="C2059" s="608" t="s">
        <v>700</v>
      </c>
      <c r="D2059" s="608" t="s">
        <v>7254</v>
      </c>
      <c r="E2059" s="608" t="s">
        <v>1491</v>
      </c>
      <c r="F2059" s="608" t="s">
        <v>7254</v>
      </c>
    </row>
    <row r="2060" spans="1:6">
      <c r="A2060" s="608" t="s">
        <v>7341</v>
      </c>
      <c r="B2060" s="608" t="s">
        <v>7342</v>
      </c>
      <c r="C2060" s="608" t="s">
        <v>700</v>
      </c>
      <c r="D2060" s="608" t="s">
        <v>7254</v>
      </c>
      <c r="E2060" s="608" t="s">
        <v>7343</v>
      </c>
      <c r="F2060" s="608" t="s">
        <v>7254</v>
      </c>
    </row>
    <row r="2061" spans="1:6">
      <c r="A2061" s="608" t="s">
        <v>7344</v>
      </c>
      <c r="B2061" s="608" t="s">
        <v>7345</v>
      </c>
      <c r="C2061" s="608" t="s">
        <v>700</v>
      </c>
      <c r="D2061" s="608" t="s">
        <v>7254</v>
      </c>
      <c r="E2061" s="608" t="s">
        <v>7346</v>
      </c>
      <c r="F2061" s="608" t="s">
        <v>7254</v>
      </c>
    </row>
    <row r="2062" spans="1:6">
      <c r="A2062" s="608" t="s">
        <v>7347</v>
      </c>
      <c r="B2062" s="608" t="s">
        <v>7348</v>
      </c>
      <c r="C2062" s="608" t="s">
        <v>700</v>
      </c>
      <c r="D2062" s="608" t="s">
        <v>7254</v>
      </c>
      <c r="E2062" s="608" t="s">
        <v>7349</v>
      </c>
      <c r="F2062" s="608" t="s">
        <v>7254</v>
      </c>
    </row>
    <row r="2063" spans="1:6">
      <c r="A2063" s="608" t="s">
        <v>7350</v>
      </c>
      <c r="B2063" s="608" t="s">
        <v>7351</v>
      </c>
      <c r="C2063" s="608" t="s">
        <v>700</v>
      </c>
      <c r="D2063" s="608" t="s">
        <v>7254</v>
      </c>
      <c r="E2063" s="608" t="s">
        <v>7352</v>
      </c>
      <c r="F2063" s="608" t="s">
        <v>7254</v>
      </c>
    </row>
    <row r="2064" spans="1:6">
      <c r="A2064" s="608" t="s">
        <v>7353</v>
      </c>
      <c r="B2064" s="608" t="s">
        <v>7354</v>
      </c>
      <c r="C2064" s="608" t="s">
        <v>700</v>
      </c>
      <c r="D2064" s="608" t="s">
        <v>7254</v>
      </c>
      <c r="E2064" s="608" t="s">
        <v>7355</v>
      </c>
      <c r="F2064" s="608" t="s">
        <v>7254</v>
      </c>
    </row>
    <row r="2065" spans="1:6">
      <c r="A2065" s="608" t="s">
        <v>7356</v>
      </c>
      <c r="B2065" s="608" t="s">
        <v>7357</v>
      </c>
      <c r="C2065" s="608" t="s">
        <v>700</v>
      </c>
      <c r="D2065" s="608" t="s">
        <v>7254</v>
      </c>
      <c r="E2065" s="608" t="s">
        <v>3863</v>
      </c>
      <c r="F2065" s="608" t="s">
        <v>7254</v>
      </c>
    </row>
    <row r="2066" spans="1:6">
      <c r="A2066" s="608" t="s">
        <v>7358</v>
      </c>
      <c r="B2066" s="608" t="s">
        <v>7359</v>
      </c>
      <c r="C2066" s="608" t="s">
        <v>700</v>
      </c>
      <c r="D2066" s="608" t="s">
        <v>7360</v>
      </c>
      <c r="E2066" s="608" t="s">
        <v>2211</v>
      </c>
      <c r="F2066" s="608" t="s">
        <v>7361</v>
      </c>
    </row>
    <row r="2067" spans="1:6">
      <c r="A2067" s="608" t="s">
        <v>7362</v>
      </c>
      <c r="B2067" s="608" t="s">
        <v>7363</v>
      </c>
      <c r="C2067" s="608" t="s">
        <v>700</v>
      </c>
      <c r="D2067" s="608" t="s">
        <v>7360</v>
      </c>
      <c r="E2067" s="608" t="s">
        <v>7364</v>
      </c>
      <c r="F2067" s="608" t="s">
        <v>7361</v>
      </c>
    </row>
    <row r="2068" spans="1:6">
      <c r="A2068" s="608" t="s">
        <v>7365</v>
      </c>
      <c r="B2068" s="608" t="s">
        <v>7366</v>
      </c>
      <c r="C2068" s="608" t="s">
        <v>700</v>
      </c>
      <c r="D2068" s="608" t="s">
        <v>7360</v>
      </c>
      <c r="E2068" s="608" t="s">
        <v>7367</v>
      </c>
      <c r="F2068" s="608" t="s">
        <v>7361</v>
      </c>
    </row>
    <row r="2069" spans="1:6">
      <c r="A2069" s="608" t="s">
        <v>7368</v>
      </c>
      <c r="B2069" s="608" t="s">
        <v>7369</v>
      </c>
      <c r="C2069" s="608" t="s">
        <v>700</v>
      </c>
      <c r="D2069" s="608" t="s">
        <v>7360</v>
      </c>
      <c r="E2069" s="608" t="s">
        <v>7370</v>
      </c>
      <c r="F2069" s="608" t="s">
        <v>7361</v>
      </c>
    </row>
    <row r="2070" spans="1:6">
      <c r="A2070" s="608" t="s">
        <v>7371</v>
      </c>
      <c r="B2070" s="608" t="s">
        <v>7372</v>
      </c>
      <c r="C2070" s="608" t="s">
        <v>700</v>
      </c>
      <c r="D2070" s="608" t="s">
        <v>7360</v>
      </c>
      <c r="E2070" s="608" t="s">
        <v>7373</v>
      </c>
      <c r="F2070" s="608" t="s">
        <v>7361</v>
      </c>
    </row>
    <row r="2071" spans="1:6">
      <c r="A2071" s="608" t="s">
        <v>7374</v>
      </c>
      <c r="B2071" s="608" t="s">
        <v>7375</v>
      </c>
      <c r="C2071" s="608" t="s">
        <v>700</v>
      </c>
      <c r="D2071" s="608" t="s">
        <v>7360</v>
      </c>
      <c r="E2071" s="608" t="s">
        <v>7376</v>
      </c>
      <c r="F2071" s="608" t="s">
        <v>7361</v>
      </c>
    </row>
    <row r="2072" spans="1:6">
      <c r="A2072" s="608" t="s">
        <v>7377</v>
      </c>
      <c r="B2072" s="608" t="s">
        <v>7378</v>
      </c>
      <c r="C2072" s="608" t="s">
        <v>700</v>
      </c>
      <c r="D2072" s="608" t="s">
        <v>7360</v>
      </c>
      <c r="E2072" s="608" t="s">
        <v>7379</v>
      </c>
      <c r="F2072" s="608" t="s">
        <v>7361</v>
      </c>
    </row>
    <row r="2073" spans="1:6">
      <c r="A2073" s="608" t="s">
        <v>7380</v>
      </c>
      <c r="B2073" s="608" t="s">
        <v>7381</v>
      </c>
      <c r="C2073" s="608" t="s">
        <v>700</v>
      </c>
      <c r="D2073" s="608" t="s">
        <v>7360</v>
      </c>
      <c r="E2073" s="608" t="s">
        <v>7382</v>
      </c>
      <c r="F2073" s="608" t="s">
        <v>7361</v>
      </c>
    </row>
    <row r="2074" spans="1:6">
      <c r="A2074" s="608" t="s">
        <v>7383</v>
      </c>
      <c r="B2074" s="608" t="s">
        <v>7384</v>
      </c>
      <c r="C2074" s="608" t="s">
        <v>700</v>
      </c>
      <c r="D2074" s="608" t="s">
        <v>7360</v>
      </c>
      <c r="E2074" s="608" t="s">
        <v>7385</v>
      </c>
      <c r="F2074" s="608" t="s">
        <v>7361</v>
      </c>
    </row>
    <row r="2075" spans="1:6">
      <c r="A2075" s="608" t="s">
        <v>7386</v>
      </c>
      <c r="B2075" s="608" t="s">
        <v>7387</v>
      </c>
      <c r="C2075" s="608" t="s">
        <v>700</v>
      </c>
      <c r="D2075" s="608" t="s">
        <v>7360</v>
      </c>
      <c r="E2075" s="608" t="s">
        <v>7388</v>
      </c>
      <c r="F2075" s="608" t="s">
        <v>7361</v>
      </c>
    </row>
    <row r="2076" spans="1:6">
      <c r="A2076" s="608" t="s">
        <v>7389</v>
      </c>
      <c r="B2076" s="608" t="s">
        <v>7390</v>
      </c>
      <c r="C2076" s="608" t="s">
        <v>700</v>
      </c>
      <c r="D2076" s="608" t="s">
        <v>7360</v>
      </c>
      <c r="E2076" s="608" t="s">
        <v>7391</v>
      </c>
      <c r="F2076" s="608" t="s">
        <v>7361</v>
      </c>
    </row>
    <row r="2077" spans="1:6">
      <c r="A2077" s="608" t="s">
        <v>7392</v>
      </c>
      <c r="B2077" s="608" t="s">
        <v>7393</v>
      </c>
      <c r="C2077" s="608" t="s">
        <v>700</v>
      </c>
      <c r="D2077" s="608" t="s">
        <v>7360</v>
      </c>
      <c r="E2077" s="608" t="s">
        <v>7394</v>
      </c>
      <c r="F2077" s="608" t="s">
        <v>7361</v>
      </c>
    </row>
    <row r="2078" spans="1:6">
      <c r="A2078" s="608" t="s">
        <v>7395</v>
      </c>
      <c r="B2078" s="608" t="s">
        <v>7396</v>
      </c>
      <c r="C2078" s="608" t="s">
        <v>700</v>
      </c>
      <c r="D2078" s="608" t="s">
        <v>7360</v>
      </c>
      <c r="E2078" s="608" t="s">
        <v>7397</v>
      </c>
      <c r="F2078" s="608" t="s">
        <v>7361</v>
      </c>
    </row>
    <row r="2079" spans="1:6">
      <c r="A2079" s="608" t="s">
        <v>7398</v>
      </c>
      <c r="B2079" s="608" t="s">
        <v>7399</v>
      </c>
      <c r="C2079" s="608" t="s">
        <v>700</v>
      </c>
      <c r="D2079" s="608" t="s">
        <v>7360</v>
      </c>
      <c r="E2079" s="608" t="s">
        <v>7400</v>
      </c>
      <c r="F2079" s="608" t="s">
        <v>7361</v>
      </c>
    </row>
    <row r="2080" spans="1:6">
      <c r="A2080" s="608" t="s">
        <v>7401</v>
      </c>
      <c r="B2080" s="608" t="s">
        <v>7402</v>
      </c>
      <c r="C2080" s="608" t="s">
        <v>700</v>
      </c>
      <c r="D2080" s="608" t="s">
        <v>7360</v>
      </c>
      <c r="E2080" s="608" t="s">
        <v>7403</v>
      </c>
      <c r="F2080" s="608" t="s">
        <v>7361</v>
      </c>
    </row>
    <row r="2081" spans="1:6">
      <c r="A2081" s="608" t="s">
        <v>7404</v>
      </c>
      <c r="B2081" s="608" t="s">
        <v>7405</v>
      </c>
      <c r="C2081" s="608" t="s">
        <v>700</v>
      </c>
      <c r="D2081" s="608" t="s">
        <v>7360</v>
      </c>
      <c r="E2081" s="608" t="s">
        <v>7406</v>
      </c>
      <c r="F2081" s="608" t="s">
        <v>7361</v>
      </c>
    </row>
    <row r="2082" spans="1:6">
      <c r="A2082" s="608" t="s">
        <v>7407</v>
      </c>
      <c r="B2082" s="608" t="s">
        <v>7408</v>
      </c>
      <c r="C2082" s="608" t="s">
        <v>700</v>
      </c>
      <c r="D2082" s="608" t="s">
        <v>7360</v>
      </c>
      <c r="E2082" s="608" t="s">
        <v>7409</v>
      </c>
      <c r="F2082" s="608" t="s">
        <v>7361</v>
      </c>
    </row>
    <row r="2083" spans="1:6">
      <c r="A2083" s="608" t="s">
        <v>7410</v>
      </c>
      <c r="B2083" s="608" t="s">
        <v>7411</v>
      </c>
      <c r="C2083" s="608" t="s">
        <v>700</v>
      </c>
      <c r="D2083" s="608" t="s">
        <v>7360</v>
      </c>
      <c r="E2083" s="608" t="s">
        <v>7412</v>
      </c>
      <c r="F2083" s="608" t="s">
        <v>7361</v>
      </c>
    </row>
    <row r="2084" spans="1:6">
      <c r="A2084" s="608" t="s">
        <v>7413</v>
      </c>
      <c r="B2084" s="608" t="s">
        <v>7414</v>
      </c>
      <c r="C2084" s="608" t="s">
        <v>700</v>
      </c>
      <c r="D2084" s="608" t="s">
        <v>7360</v>
      </c>
      <c r="E2084" s="608" t="s">
        <v>7415</v>
      </c>
      <c r="F2084" s="608" t="s">
        <v>7361</v>
      </c>
    </row>
    <row r="2085" spans="1:6">
      <c r="A2085" s="608" t="s">
        <v>7416</v>
      </c>
      <c r="B2085" s="608" t="s">
        <v>7417</v>
      </c>
      <c r="C2085" s="608" t="s">
        <v>700</v>
      </c>
      <c r="D2085" s="608" t="s">
        <v>7360</v>
      </c>
      <c r="E2085" s="608" t="s">
        <v>7418</v>
      </c>
      <c r="F2085" s="608" t="s">
        <v>7361</v>
      </c>
    </row>
    <row r="2086" spans="1:6">
      <c r="A2086" s="608" t="s">
        <v>7419</v>
      </c>
      <c r="B2086" s="608" t="s">
        <v>7420</v>
      </c>
      <c r="C2086" s="608" t="s">
        <v>700</v>
      </c>
      <c r="D2086" s="608" t="s">
        <v>7360</v>
      </c>
      <c r="E2086" s="608" t="s">
        <v>7421</v>
      </c>
      <c r="F2086" s="608" t="s">
        <v>7361</v>
      </c>
    </row>
    <row r="2087" spans="1:6">
      <c r="A2087" s="608" t="s">
        <v>7422</v>
      </c>
      <c r="B2087" s="608" t="s">
        <v>7423</v>
      </c>
      <c r="C2087" s="608" t="s">
        <v>700</v>
      </c>
      <c r="D2087" s="608" t="s">
        <v>7360</v>
      </c>
      <c r="E2087" s="608" t="s">
        <v>7424</v>
      </c>
      <c r="F2087" s="608" t="s">
        <v>7361</v>
      </c>
    </row>
    <row r="2088" spans="1:6">
      <c r="A2088" s="608" t="s">
        <v>7425</v>
      </c>
      <c r="B2088" s="608" t="s">
        <v>7426</v>
      </c>
      <c r="C2088" s="608" t="s">
        <v>700</v>
      </c>
      <c r="D2088" s="608" t="s">
        <v>7427</v>
      </c>
      <c r="E2088" s="608" t="s">
        <v>2211</v>
      </c>
      <c r="F2088" s="608" t="s">
        <v>7428</v>
      </c>
    </row>
    <row r="2089" spans="1:6">
      <c r="A2089" s="608" t="s">
        <v>7429</v>
      </c>
      <c r="B2089" s="608" t="s">
        <v>7430</v>
      </c>
      <c r="C2089" s="608" t="s">
        <v>700</v>
      </c>
      <c r="D2089" s="608" t="s">
        <v>7427</v>
      </c>
      <c r="E2089" s="608" t="s">
        <v>7431</v>
      </c>
      <c r="F2089" s="608" t="s">
        <v>7428</v>
      </c>
    </row>
    <row r="2090" spans="1:6">
      <c r="A2090" s="608" t="s">
        <v>7432</v>
      </c>
      <c r="B2090" s="608" t="s">
        <v>7433</v>
      </c>
      <c r="C2090" s="608" t="s">
        <v>700</v>
      </c>
      <c r="D2090" s="608" t="s">
        <v>7427</v>
      </c>
      <c r="E2090" s="608" t="s">
        <v>7434</v>
      </c>
      <c r="F2090" s="608" t="s">
        <v>7428</v>
      </c>
    </row>
    <row r="2091" spans="1:6">
      <c r="A2091" s="608" t="s">
        <v>7435</v>
      </c>
      <c r="B2091" s="608" t="s">
        <v>7436</v>
      </c>
      <c r="C2091" s="608" t="s">
        <v>700</v>
      </c>
      <c r="D2091" s="608" t="s">
        <v>7427</v>
      </c>
      <c r="E2091" s="608" t="s">
        <v>7437</v>
      </c>
      <c r="F2091" s="608" t="s">
        <v>7428</v>
      </c>
    </row>
    <row r="2092" spans="1:6">
      <c r="A2092" s="608" t="s">
        <v>7438</v>
      </c>
      <c r="B2092" s="608" t="s">
        <v>7439</v>
      </c>
      <c r="C2092" s="608" t="s">
        <v>700</v>
      </c>
      <c r="D2092" s="608" t="s">
        <v>7427</v>
      </c>
      <c r="E2092" s="608" t="s">
        <v>7440</v>
      </c>
      <c r="F2092" s="608" t="s">
        <v>7428</v>
      </c>
    </row>
    <row r="2093" spans="1:6">
      <c r="A2093" s="608" t="s">
        <v>7441</v>
      </c>
      <c r="B2093" s="608" t="s">
        <v>7442</v>
      </c>
      <c r="C2093" s="608" t="s">
        <v>700</v>
      </c>
      <c r="D2093" s="608" t="s">
        <v>7427</v>
      </c>
      <c r="E2093" s="608" t="s">
        <v>7443</v>
      </c>
      <c r="F2093" s="608" t="s">
        <v>7428</v>
      </c>
    </row>
    <row r="2094" spans="1:6">
      <c r="A2094" s="608" t="s">
        <v>7444</v>
      </c>
      <c r="B2094" s="608" t="s">
        <v>7445</v>
      </c>
      <c r="C2094" s="608" t="s">
        <v>700</v>
      </c>
      <c r="D2094" s="608" t="s">
        <v>7427</v>
      </c>
      <c r="E2094" s="608" t="s">
        <v>7446</v>
      </c>
      <c r="F2094" s="608" t="s">
        <v>7428</v>
      </c>
    </row>
    <row r="2095" spans="1:6">
      <c r="A2095" s="608" t="s">
        <v>7447</v>
      </c>
      <c r="B2095" s="608" t="s">
        <v>7448</v>
      </c>
      <c r="C2095" s="608" t="s">
        <v>700</v>
      </c>
      <c r="D2095" s="608" t="s">
        <v>7427</v>
      </c>
      <c r="E2095" s="608" t="s">
        <v>7449</v>
      </c>
      <c r="F2095" s="608" t="s">
        <v>7428</v>
      </c>
    </row>
    <row r="2096" spans="1:6">
      <c r="A2096" s="608" t="s">
        <v>7450</v>
      </c>
      <c r="B2096" s="608" t="s">
        <v>7451</v>
      </c>
      <c r="C2096" s="608" t="s">
        <v>700</v>
      </c>
      <c r="D2096" s="608" t="s">
        <v>7427</v>
      </c>
      <c r="E2096" s="608" t="s">
        <v>7452</v>
      </c>
      <c r="F2096" s="608" t="s">
        <v>7428</v>
      </c>
    </row>
    <row r="2097" spans="1:6">
      <c r="A2097" s="608" t="s">
        <v>7453</v>
      </c>
      <c r="B2097" s="608" t="s">
        <v>7454</v>
      </c>
      <c r="C2097" s="608" t="s">
        <v>700</v>
      </c>
      <c r="D2097" s="608" t="s">
        <v>7427</v>
      </c>
      <c r="E2097" s="608" t="s">
        <v>7455</v>
      </c>
      <c r="F2097" s="608" t="s">
        <v>7428</v>
      </c>
    </row>
    <row r="2098" spans="1:6">
      <c r="A2098" s="608" t="s">
        <v>7456</v>
      </c>
      <c r="B2098" s="608" t="s">
        <v>7457</v>
      </c>
      <c r="C2098" s="608" t="s">
        <v>700</v>
      </c>
      <c r="D2098" s="608" t="s">
        <v>7427</v>
      </c>
      <c r="E2098" s="608" t="s">
        <v>7458</v>
      </c>
      <c r="F2098" s="608" t="s">
        <v>7428</v>
      </c>
    </row>
    <row r="2099" spans="1:6">
      <c r="A2099" s="608" t="s">
        <v>7459</v>
      </c>
      <c r="B2099" s="608" t="s">
        <v>7460</v>
      </c>
      <c r="C2099" s="608" t="s">
        <v>700</v>
      </c>
      <c r="D2099" s="608" t="s">
        <v>7427</v>
      </c>
      <c r="E2099" s="608" t="s">
        <v>7461</v>
      </c>
      <c r="F2099" s="608" t="s">
        <v>7428</v>
      </c>
    </row>
    <row r="2100" spans="1:6">
      <c r="A2100" s="608" t="s">
        <v>7462</v>
      </c>
      <c r="B2100" s="608" t="s">
        <v>7463</v>
      </c>
      <c r="C2100" s="608" t="s">
        <v>700</v>
      </c>
      <c r="D2100" s="608" t="s">
        <v>7427</v>
      </c>
      <c r="E2100" s="608" t="s">
        <v>7464</v>
      </c>
      <c r="F2100" s="608" t="s">
        <v>7428</v>
      </c>
    </row>
    <row r="2101" spans="1:6">
      <c r="A2101" s="608" t="s">
        <v>7465</v>
      </c>
      <c r="B2101" s="608" t="s">
        <v>7466</v>
      </c>
      <c r="C2101" s="608" t="s">
        <v>700</v>
      </c>
      <c r="D2101" s="608" t="s">
        <v>7427</v>
      </c>
      <c r="E2101" s="608" t="s">
        <v>7467</v>
      </c>
      <c r="F2101" s="608" t="s">
        <v>7428</v>
      </c>
    </row>
    <row r="2102" spans="1:6">
      <c r="A2102" s="608" t="s">
        <v>7468</v>
      </c>
      <c r="B2102" s="608" t="s">
        <v>7469</v>
      </c>
      <c r="C2102" s="608" t="s">
        <v>700</v>
      </c>
      <c r="D2102" s="608" t="s">
        <v>7427</v>
      </c>
      <c r="E2102" s="608" t="s">
        <v>1584</v>
      </c>
      <c r="F2102" s="608" t="s">
        <v>7428</v>
      </c>
    </row>
    <row r="2103" spans="1:6">
      <c r="A2103" s="608" t="s">
        <v>7470</v>
      </c>
      <c r="B2103" s="608" t="s">
        <v>7471</v>
      </c>
      <c r="C2103" s="608" t="s">
        <v>700</v>
      </c>
      <c r="D2103" s="608" t="s">
        <v>7427</v>
      </c>
      <c r="E2103" s="608" t="s">
        <v>7472</v>
      </c>
      <c r="F2103" s="608" t="s">
        <v>7428</v>
      </c>
    </row>
    <row r="2104" spans="1:6">
      <c r="A2104" s="608" t="s">
        <v>7473</v>
      </c>
      <c r="B2104" s="608" t="s">
        <v>7474</v>
      </c>
      <c r="C2104" s="608" t="s">
        <v>700</v>
      </c>
      <c r="D2104" s="608" t="s">
        <v>7427</v>
      </c>
      <c r="E2104" s="608" t="s">
        <v>7475</v>
      </c>
      <c r="F2104" s="608" t="s">
        <v>7428</v>
      </c>
    </row>
    <row r="2105" spans="1:6">
      <c r="A2105" s="608" t="s">
        <v>7476</v>
      </c>
      <c r="B2105" s="608" t="s">
        <v>7477</v>
      </c>
      <c r="C2105" s="608" t="s">
        <v>700</v>
      </c>
      <c r="D2105" s="608" t="s">
        <v>7427</v>
      </c>
      <c r="E2105" s="608" t="s">
        <v>7478</v>
      </c>
      <c r="F2105" s="608" t="s">
        <v>7428</v>
      </c>
    </row>
    <row r="2106" spans="1:6">
      <c r="A2106" s="608" t="s">
        <v>7479</v>
      </c>
      <c r="B2106" s="608" t="s">
        <v>7480</v>
      </c>
      <c r="C2106" s="608" t="s">
        <v>700</v>
      </c>
      <c r="D2106" s="608" t="s">
        <v>7427</v>
      </c>
      <c r="E2106" s="608" t="s">
        <v>7481</v>
      </c>
      <c r="F2106" s="608" t="s">
        <v>7428</v>
      </c>
    </row>
    <row r="2107" spans="1:6">
      <c r="A2107" s="608" t="s">
        <v>7482</v>
      </c>
      <c r="B2107" s="608" t="s">
        <v>7483</v>
      </c>
      <c r="C2107" s="608" t="s">
        <v>700</v>
      </c>
      <c r="D2107" s="608" t="s">
        <v>7427</v>
      </c>
      <c r="E2107" s="608" t="s">
        <v>7484</v>
      </c>
      <c r="F2107" s="608" t="s">
        <v>7428</v>
      </c>
    </row>
    <row r="2108" spans="1:6">
      <c r="A2108" s="608" t="s">
        <v>7485</v>
      </c>
      <c r="B2108" s="608" t="s">
        <v>7486</v>
      </c>
      <c r="C2108" s="608" t="s">
        <v>700</v>
      </c>
      <c r="D2108" s="608" t="s">
        <v>7427</v>
      </c>
      <c r="E2108" s="608" t="s">
        <v>7487</v>
      </c>
      <c r="F2108" s="608" t="s">
        <v>7428</v>
      </c>
    </row>
    <row r="2109" spans="1:6">
      <c r="A2109" s="608" t="s">
        <v>7488</v>
      </c>
      <c r="B2109" s="608" t="s">
        <v>7489</v>
      </c>
      <c r="C2109" s="608" t="s">
        <v>700</v>
      </c>
      <c r="D2109" s="608" t="s">
        <v>7427</v>
      </c>
      <c r="E2109" s="608" t="s">
        <v>7490</v>
      </c>
      <c r="F2109" s="608" t="s">
        <v>7428</v>
      </c>
    </row>
    <row r="2110" spans="1:6">
      <c r="A2110" s="608" t="s">
        <v>7491</v>
      </c>
      <c r="B2110" s="608" t="s">
        <v>7492</v>
      </c>
      <c r="C2110" s="608" t="s">
        <v>700</v>
      </c>
      <c r="D2110" s="608" t="s">
        <v>7427</v>
      </c>
      <c r="E2110" s="608" t="s">
        <v>7493</v>
      </c>
      <c r="F2110" s="608" t="s">
        <v>7428</v>
      </c>
    </row>
    <row r="2111" spans="1:6">
      <c r="A2111" s="608" t="s">
        <v>7494</v>
      </c>
      <c r="B2111" s="608" t="s">
        <v>7495</v>
      </c>
      <c r="C2111" s="608" t="s">
        <v>700</v>
      </c>
      <c r="D2111" s="608" t="s">
        <v>7427</v>
      </c>
      <c r="E2111" s="608" t="s">
        <v>7496</v>
      </c>
      <c r="F2111" s="608" t="s">
        <v>7428</v>
      </c>
    </row>
    <row r="2112" spans="1:6">
      <c r="A2112" s="608" t="s">
        <v>7497</v>
      </c>
      <c r="B2112" s="608" t="s">
        <v>7498</v>
      </c>
      <c r="C2112" s="608" t="s">
        <v>700</v>
      </c>
      <c r="D2112" s="608" t="s">
        <v>7427</v>
      </c>
      <c r="E2112" s="608" t="s">
        <v>7499</v>
      </c>
      <c r="F2112" s="608" t="s">
        <v>7428</v>
      </c>
    </row>
    <row r="2113" spans="1:6">
      <c r="A2113" s="608" t="s">
        <v>7500</v>
      </c>
      <c r="B2113" s="608" t="s">
        <v>7501</v>
      </c>
      <c r="C2113" s="608" t="s">
        <v>700</v>
      </c>
      <c r="D2113" s="608" t="s">
        <v>7427</v>
      </c>
      <c r="E2113" s="608" t="s">
        <v>7502</v>
      </c>
      <c r="F2113" s="608" t="s">
        <v>7428</v>
      </c>
    </row>
    <row r="2114" spans="1:6">
      <c r="A2114" s="608" t="s">
        <v>7503</v>
      </c>
      <c r="B2114" s="608" t="s">
        <v>7504</v>
      </c>
      <c r="C2114" s="608" t="s">
        <v>700</v>
      </c>
      <c r="D2114" s="608" t="s">
        <v>7427</v>
      </c>
      <c r="E2114" s="608" t="s">
        <v>7505</v>
      </c>
      <c r="F2114" s="608" t="s">
        <v>7428</v>
      </c>
    </row>
    <row r="2115" spans="1:6">
      <c r="A2115" s="608" t="s">
        <v>7506</v>
      </c>
      <c r="B2115" s="608" t="s">
        <v>7507</v>
      </c>
      <c r="C2115" s="608" t="s">
        <v>700</v>
      </c>
      <c r="D2115" s="608" t="s">
        <v>7427</v>
      </c>
      <c r="E2115" s="608" t="s">
        <v>7508</v>
      </c>
      <c r="F2115" s="608" t="s">
        <v>7428</v>
      </c>
    </row>
    <row r="2116" spans="1:6">
      <c r="A2116" s="608" t="s">
        <v>7509</v>
      </c>
      <c r="B2116" s="608" t="s">
        <v>7510</v>
      </c>
      <c r="C2116" s="608" t="s">
        <v>700</v>
      </c>
      <c r="D2116" s="608" t="s">
        <v>7427</v>
      </c>
      <c r="E2116" s="608" t="s">
        <v>7511</v>
      </c>
      <c r="F2116" s="608" t="s">
        <v>7428</v>
      </c>
    </row>
    <row r="2117" spans="1:6">
      <c r="A2117" s="608" t="s">
        <v>7512</v>
      </c>
      <c r="B2117" s="608" t="s">
        <v>7513</v>
      </c>
      <c r="C2117" s="608" t="s">
        <v>700</v>
      </c>
      <c r="D2117" s="608" t="s">
        <v>7427</v>
      </c>
      <c r="E2117" s="608" t="s">
        <v>7514</v>
      </c>
      <c r="F2117" s="608" t="s">
        <v>7428</v>
      </c>
    </row>
    <row r="2118" spans="1:6">
      <c r="A2118" s="608" t="s">
        <v>7515</v>
      </c>
      <c r="B2118" s="608" t="s">
        <v>7516</v>
      </c>
      <c r="C2118" s="608" t="s">
        <v>700</v>
      </c>
      <c r="D2118" s="608" t="s">
        <v>7427</v>
      </c>
      <c r="E2118" s="608" t="s">
        <v>1623</v>
      </c>
      <c r="F2118" s="608" t="s">
        <v>7428</v>
      </c>
    </row>
    <row r="2119" spans="1:6">
      <c r="A2119" s="608" t="s">
        <v>7517</v>
      </c>
      <c r="B2119" s="608" t="s">
        <v>7518</v>
      </c>
      <c r="C2119" s="608" t="s">
        <v>700</v>
      </c>
      <c r="D2119" s="608" t="s">
        <v>7427</v>
      </c>
      <c r="E2119" s="608" t="s">
        <v>7519</v>
      </c>
      <c r="F2119" s="608" t="s">
        <v>7428</v>
      </c>
    </row>
    <row r="2120" spans="1:6">
      <c r="A2120" s="608" t="s">
        <v>7520</v>
      </c>
      <c r="B2120" s="608" t="s">
        <v>7521</v>
      </c>
      <c r="C2120" s="608" t="s">
        <v>700</v>
      </c>
      <c r="D2120" s="608" t="s">
        <v>7427</v>
      </c>
      <c r="E2120" s="608" t="s">
        <v>7522</v>
      </c>
      <c r="F2120" s="608" t="s">
        <v>7428</v>
      </c>
    </row>
    <row r="2121" spans="1:6">
      <c r="A2121" s="608" t="s">
        <v>7523</v>
      </c>
      <c r="B2121" s="608" t="s">
        <v>7524</v>
      </c>
      <c r="C2121" s="608" t="s">
        <v>700</v>
      </c>
      <c r="D2121" s="608" t="s">
        <v>7427</v>
      </c>
      <c r="E2121" s="608" t="s">
        <v>7525</v>
      </c>
      <c r="F2121" s="608" t="s">
        <v>7428</v>
      </c>
    </row>
    <row r="2122" spans="1:6">
      <c r="A2122" s="608" t="s">
        <v>7526</v>
      </c>
      <c r="B2122" s="608" t="s">
        <v>7527</v>
      </c>
      <c r="C2122" s="608" t="s">
        <v>700</v>
      </c>
      <c r="D2122" s="608" t="s">
        <v>7427</v>
      </c>
      <c r="E2122" s="608" t="s">
        <v>7528</v>
      </c>
      <c r="F2122" s="608" t="s">
        <v>7428</v>
      </c>
    </row>
    <row r="2123" spans="1:6">
      <c r="A2123" s="608" t="s">
        <v>7529</v>
      </c>
      <c r="B2123" s="608" t="s">
        <v>7530</v>
      </c>
      <c r="C2123" s="608" t="s">
        <v>700</v>
      </c>
      <c r="D2123" s="608" t="s">
        <v>7427</v>
      </c>
      <c r="E2123" s="608" t="s">
        <v>7531</v>
      </c>
      <c r="F2123" s="608" t="s">
        <v>7428</v>
      </c>
    </row>
    <row r="2124" spans="1:6">
      <c r="A2124" s="608" t="s">
        <v>7532</v>
      </c>
      <c r="B2124" s="608" t="s">
        <v>7533</v>
      </c>
      <c r="C2124" s="608" t="s">
        <v>700</v>
      </c>
      <c r="D2124" s="608" t="s">
        <v>7427</v>
      </c>
      <c r="E2124" s="608" t="s">
        <v>7534</v>
      </c>
      <c r="F2124" s="608" t="s">
        <v>7428</v>
      </c>
    </row>
    <row r="2125" spans="1:6">
      <c r="A2125" s="608" t="s">
        <v>7535</v>
      </c>
      <c r="B2125" s="608" t="s">
        <v>7536</v>
      </c>
      <c r="C2125" s="608" t="s">
        <v>700</v>
      </c>
      <c r="D2125" s="608" t="s">
        <v>7427</v>
      </c>
      <c r="E2125" s="608" t="s">
        <v>7537</v>
      </c>
      <c r="F2125" s="608" t="s">
        <v>7428</v>
      </c>
    </row>
    <row r="2126" spans="1:6">
      <c r="A2126" s="608" t="s">
        <v>7538</v>
      </c>
      <c r="B2126" s="608" t="s">
        <v>7539</v>
      </c>
      <c r="C2126" s="608" t="s">
        <v>700</v>
      </c>
      <c r="D2126" s="608" t="s">
        <v>7427</v>
      </c>
      <c r="E2126" s="608" t="s">
        <v>7540</v>
      </c>
      <c r="F2126" s="608" t="s">
        <v>7428</v>
      </c>
    </row>
    <row r="2127" spans="1:6">
      <c r="A2127" s="608" t="s">
        <v>7541</v>
      </c>
      <c r="B2127" s="608" t="s">
        <v>7542</v>
      </c>
      <c r="C2127" s="608" t="s">
        <v>700</v>
      </c>
      <c r="D2127" s="608" t="s">
        <v>7427</v>
      </c>
      <c r="E2127" s="608" t="s">
        <v>7543</v>
      </c>
      <c r="F2127" s="608" t="s">
        <v>7428</v>
      </c>
    </row>
    <row r="2128" spans="1:6">
      <c r="A2128" s="608" t="s">
        <v>7544</v>
      </c>
      <c r="B2128" s="608" t="s">
        <v>7545</v>
      </c>
      <c r="C2128" s="608" t="s">
        <v>700</v>
      </c>
      <c r="D2128" s="608" t="s">
        <v>7427</v>
      </c>
      <c r="E2128" s="608" t="s">
        <v>7546</v>
      </c>
      <c r="F2128" s="608" t="s">
        <v>7428</v>
      </c>
    </row>
    <row r="2129" spans="1:6">
      <c r="A2129" s="608" t="s">
        <v>7547</v>
      </c>
      <c r="B2129" s="608" t="s">
        <v>7548</v>
      </c>
      <c r="C2129" s="608" t="s">
        <v>700</v>
      </c>
      <c r="D2129" s="608" t="s">
        <v>7427</v>
      </c>
      <c r="E2129" s="608" t="s">
        <v>7549</v>
      </c>
      <c r="F2129" s="608" t="s">
        <v>7428</v>
      </c>
    </row>
    <row r="2130" spans="1:6">
      <c r="A2130" s="608" t="s">
        <v>7550</v>
      </c>
      <c r="B2130" s="608" t="s">
        <v>7551</v>
      </c>
      <c r="C2130" s="608" t="s">
        <v>700</v>
      </c>
      <c r="D2130" s="608" t="s">
        <v>7427</v>
      </c>
      <c r="E2130" s="608" t="s">
        <v>7552</v>
      </c>
      <c r="F2130" s="608" t="s">
        <v>7428</v>
      </c>
    </row>
    <row r="2131" spans="1:6">
      <c r="A2131" s="608" t="s">
        <v>7553</v>
      </c>
      <c r="B2131" s="608" t="s">
        <v>7554</v>
      </c>
      <c r="C2131" s="608" t="s">
        <v>700</v>
      </c>
      <c r="D2131" s="608" t="s">
        <v>7427</v>
      </c>
      <c r="E2131" s="608" t="s">
        <v>7555</v>
      </c>
      <c r="F2131" s="608" t="s">
        <v>7428</v>
      </c>
    </row>
    <row r="2132" spans="1:6">
      <c r="A2132" s="608" t="s">
        <v>7556</v>
      </c>
      <c r="B2132" s="608" t="s">
        <v>7557</v>
      </c>
      <c r="C2132" s="608" t="s">
        <v>700</v>
      </c>
      <c r="D2132" s="608" t="s">
        <v>7427</v>
      </c>
      <c r="E2132" s="608" t="s">
        <v>7558</v>
      </c>
      <c r="F2132" s="608" t="s">
        <v>7428</v>
      </c>
    </row>
    <row r="2133" spans="1:6">
      <c r="A2133" s="608" t="s">
        <v>7559</v>
      </c>
      <c r="B2133" s="608" t="s">
        <v>7560</v>
      </c>
      <c r="C2133" s="608" t="s">
        <v>700</v>
      </c>
      <c r="D2133" s="608" t="s">
        <v>7427</v>
      </c>
      <c r="E2133" s="608" t="s">
        <v>7561</v>
      </c>
      <c r="F2133" s="608" t="s">
        <v>7428</v>
      </c>
    </row>
    <row r="2134" spans="1:6">
      <c r="A2134" s="608" t="s">
        <v>7562</v>
      </c>
      <c r="B2134" s="608" t="s">
        <v>7563</v>
      </c>
      <c r="C2134" s="608" t="s">
        <v>700</v>
      </c>
      <c r="D2134" s="608" t="s">
        <v>7427</v>
      </c>
      <c r="E2134" s="608" t="s">
        <v>7564</v>
      </c>
      <c r="F2134" s="608" t="s">
        <v>7428</v>
      </c>
    </row>
    <row r="2135" spans="1:6">
      <c r="A2135" s="608" t="s">
        <v>7565</v>
      </c>
      <c r="B2135" s="608" t="s">
        <v>7566</v>
      </c>
      <c r="C2135" s="608" t="s">
        <v>700</v>
      </c>
      <c r="D2135" s="608" t="s">
        <v>7427</v>
      </c>
      <c r="E2135" s="608" t="s">
        <v>7567</v>
      </c>
      <c r="F2135" s="608" t="s">
        <v>7428</v>
      </c>
    </row>
    <row r="2136" spans="1:6">
      <c r="A2136" s="608" t="s">
        <v>7568</v>
      </c>
      <c r="B2136" s="608" t="s">
        <v>7569</v>
      </c>
      <c r="C2136" s="608" t="s">
        <v>700</v>
      </c>
      <c r="D2136" s="608" t="s">
        <v>7427</v>
      </c>
      <c r="E2136" s="608" t="s">
        <v>7570</v>
      </c>
      <c r="F2136" s="608" t="s">
        <v>7428</v>
      </c>
    </row>
    <row r="2137" spans="1:6">
      <c r="A2137" s="608" t="s">
        <v>7571</v>
      </c>
      <c r="B2137" s="608" t="s">
        <v>7572</v>
      </c>
      <c r="C2137" s="608" t="s">
        <v>700</v>
      </c>
      <c r="D2137" s="608" t="s">
        <v>7427</v>
      </c>
      <c r="E2137" s="608" t="s">
        <v>7573</v>
      </c>
      <c r="F2137" s="608" t="s">
        <v>7428</v>
      </c>
    </row>
    <row r="2138" spans="1:6">
      <c r="A2138" s="608" t="s">
        <v>7574</v>
      </c>
      <c r="B2138" s="608" t="s">
        <v>7575</v>
      </c>
      <c r="C2138" s="608" t="s">
        <v>700</v>
      </c>
      <c r="D2138" s="608" t="s">
        <v>7427</v>
      </c>
      <c r="E2138" s="608" t="s">
        <v>7576</v>
      </c>
      <c r="F2138" s="608" t="s">
        <v>7428</v>
      </c>
    </row>
    <row r="2139" spans="1:6">
      <c r="A2139" s="608" t="s">
        <v>7577</v>
      </c>
      <c r="B2139" s="608" t="s">
        <v>7578</v>
      </c>
      <c r="C2139" s="608" t="s">
        <v>700</v>
      </c>
      <c r="D2139" s="608" t="s">
        <v>7427</v>
      </c>
      <c r="E2139" s="608" t="s">
        <v>7579</v>
      </c>
      <c r="F2139" s="608" t="s">
        <v>7428</v>
      </c>
    </row>
    <row r="2140" spans="1:6">
      <c r="A2140" s="608" t="s">
        <v>7580</v>
      </c>
      <c r="B2140" s="608" t="s">
        <v>7581</v>
      </c>
      <c r="C2140" s="608" t="s">
        <v>700</v>
      </c>
      <c r="D2140" s="608" t="s">
        <v>7427</v>
      </c>
      <c r="E2140" s="608" t="s">
        <v>7582</v>
      </c>
      <c r="F2140" s="608" t="s">
        <v>7428</v>
      </c>
    </row>
    <row r="2141" spans="1:6">
      <c r="A2141" s="608" t="s">
        <v>7583</v>
      </c>
      <c r="B2141" s="608" t="s">
        <v>7584</v>
      </c>
      <c r="C2141" s="608" t="s">
        <v>700</v>
      </c>
      <c r="D2141" s="608" t="s">
        <v>7427</v>
      </c>
      <c r="E2141" s="608" t="s">
        <v>7585</v>
      </c>
      <c r="F2141" s="608" t="s">
        <v>7428</v>
      </c>
    </row>
    <row r="2142" spans="1:6">
      <c r="A2142" s="608" t="s">
        <v>7586</v>
      </c>
      <c r="B2142" s="608" t="s">
        <v>7587</v>
      </c>
      <c r="C2142" s="608" t="s">
        <v>700</v>
      </c>
      <c r="D2142" s="608" t="s">
        <v>7427</v>
      </c>
      <c r="E2142" s="608" t="s">
        <v>7588</v>
      </c>
      <c r="F2142" s="608" t="s">
        <v>7428</v>
      </c>
    </row>
    <row r="2143" spans="1:6">
      <c r="A2143" s="608" t="s">
        <v>7589</v>
      </c>
      <c r="B2143" s="608" t="s">
        <v>7590</v>
      </c>
      <c r="C2143" s="608" t="s">
        <v>700</v>
      </c>
      <c r="D2143" s="608" t="s">
        <v>7427</v>
      </c>
      <c r="E2143" s="608" t="s">
        <v>7591</v>
      </c>
      <c r="F2143" s="608" t="s">
        <v>7428</v>
      </c>
    </row>
    <row r="2144" spans="1:6">
      <c r="A2144" s="608" t="s">
        <v>7592</v>
      </c>
      <c r="B2144" s="608" t="s">
        <v>7593</v>
      </c>
      <c r="C2144" s="608" t="s">
        <v>700</v>
      </c>
      <c r="D2144" s="608" t="s">
        <v>7427</v>
      </c>
      <c r="E2144" s="608" t="s">
        <v>7594</v>
      </c>
      <c r="F2144" s="608" t="s">
        <v>7428</v>
      </c>
    </row>
    <row r="2145" spans="1:6">
      <c r="A2145" s="608" t="s">
        <v>7595</v>
      </c>
      <c r="B2145" s="608" t="s">
        <v>7596</v>
      </c>
      <c r="C2145" s="608" t="s">
        <v>700</v>
      </c>
      <c r="D2145" s="608" t="s">
        <v>7427</v>
      </c>
      <c r="E2145" s="608" t="s">
        <v>7597</v>
      </c>
      <c r="F2145" s="608" t="s">
        <v>7428</v>
      </c>
    </row>
    <row r="2146" spans="1:6">
      <c r="A2146" s="608" t="s">
        <v>7598</v>
      </c>
      <c r="B2146" s="608" t="s">
        <v>7599</v>
      </c>
      <c r="C2146" s="608" t="s">
        <v>700</v>
      </c>
      <c r="D2146" s="608" t="s">
        <v>7427</v>
      </c>
      <c r="E2146" s="608" t="s">
        <v>7600</v>
      </c>
      <c r="F2146" s="608" t="s">
        <v>7428</v>
      </c>
    </row>
    <row r="2147" spans="1:6">
      <c r="A2147" s="608" t="s">
        <v>7601</v>
      </c>
      <c r="B2147" s="608" t="s">
        <v>7602</v>
      </c>
      <c r="C2147" s="608" t="s">
        <v>700</v>
      </c>
      <c r="D2147" s="608" t="s">
        <v>7427</v>
      </c>
      <c r="E2147" s="608" t="s">
        <v>7603</v>
      </c>
      <c r="F2147" s="608" t="s">
        <v>7428</v>
      </c>
    </row>
    <row r="2148" spans="1:6">
      <c r="A2148" s="608" t="s">
        <v>7604</v>
      </c>
      <c r="B2148" s="608" t="s">
        <v>7605</v>
      </c>
      <c r="C2148" s="608" t="s">
        <v>700</v>
      </c>
      <c r="D2148" s="608" t="s">
        <v>7427</v>
      </c>
      <c r="E2148" s="608" t="s">
        <v>7606</v>
      </c>
      <c r="F2148" s="608" t="s">
        <v>7428</v>
      </c>
    </row>
    <row r="2149" spans="1:6">
      <c r="A2149" s="608" t="s">
        <v>7607</v>
      </c>
      <c r="B2149" s="608" t="s">
        <v>7608</v>
      </c>
      <c r="C2149" s="608" t="s">
        <v>700</v>
      </c>
      <c r="D2149" s="608" t="s">
        <v>7427</v>
      </c>
      <c r="E2149" s="608" t="s">
        <v>7609</v>
      </c>
      <c r="F2149" s="608" t="s">
        <v>7428</v>
      </c>
    </row>
    <row r="2150" spans="1:6">
      <c r="A2150" s="608" t="s">
        <v>7610</v>
      </c>
      <c r="B2150" s="608" t="s">
        <v>7611</v>
      </c>
      <c r="C2150" s="608" t="s">
        <v>700</v>
      </c>
      <c r="D2150" s="608" t="s">
        <v>7427</v>
      </c>
      <c r="E2150" s="608" t="s">
        <v>7612</v>
      </c>
      <c r="F2150" s="608" t="s">
        <v>7428</v>
      </c>
    </row>
    <row r="2151" spans="1:6">
      <c r="A2151" s="608" t="s">
        <v>7613</v>
      </c>
      <c r="B2151" s="608" t="s">
        <v>7614</v>
      </c>
      <c r="C2151" s="608" t="s">
        <v>700</v>
      </c>
      <c r="D2151" s="608" t="s">
        <v>7427</v>
      </c>
      <c r="E2151" s="608" t="s">
        <v>7615</v>
      </c>
      <c r="F2151" s="608" t="s">
        <v>7428</v>
      </c>
    </row>
    <row r="2152" spans="1:6">
      <c r="A2152" s="608" t="s">
        <v>7616</v>
      </c>
      <c r="B2152" s="608" t="s">
        <v>7617</v>
      </c>
      <c r="C2152" s="608" t="s">
        <v>700</v>
      </c>
      <c r="D2152" s="608" t="s">
        <v>7427</v>
      </c>
      <c r="E2152" s="608" t="s">
        <v>7618</v>
      </c>
      <c r="F2152" s="608" t="s">
        <v>7428</v>
      </c>
    </row>
    <row r="2153" spans="1:6">
      <c r="A2153" s="608" t="s">
        <v>7619</v>
      </c>
      <c r="B2153" s="608" t="s">
        <v>7620</v>
      </c>
      <c r="C2153" s="608" t="s">
        <v>700</v>
      </c>
      <c r="D2153" s="608" t="s">
        <v>7427</v>
      </c>
      <c r="E2153" s="608" t="s">
        <v>1772</v>
      </c>
      <c r="F2153" s="608" t="s">
        <v>7428</v>
      </c>
    </row>
    <row r="2154" spans="1:6">
      <c r="A2154" s="608" t="s">
        <v>7621</v>
      </c>
      <c r="B2154" s="608" t="s">
        <v>7622</v>
      </c>
      <c r="C2154" s="608" t="s">
        <v>700</v>
      </c>
      <c r="D2154" s="608" t="s">
        <v>7427</v>
      </c>
      <c r="E2154" s="608" t="s">
        <v>7623</v>
      </c>
      <c r="F2154" s="608" t="s">
        <v>7428</v>
      </c>
    </row>
    <row r="2155" spans="1:6">
      <c r="A2155" s="608" t="s">
        <v>7624</v>
      </c>
      <c r="B2155" s="608" t="s">
        <v>7625</v>
      </c>
      <c r="C2155" s="608" t="s">
        <v>700</v>
      </c>
      <c r="D2155" s="608" t="s">
        <v>7427</v>
      </c>
      <c r="E2155" s="608" t="s">
        <v>7626</v>
      </c>
      <c r="F2155" s="608" t="s">
        <v>7428</v>
      </c>
    </row>
    <row r="2156" spans="1:6">
      <c r="A2156" s="608" t="s">
        <v>7627</v>
      </c>
      <c r="B2156" s="608" t="s">
        <v>7628</v>
      </c>
      <c r="C2156" s="608" t="s">
        <v>700</v>
      </c>
      <c r="D2156" s="608" t="s">
        <v>7427</v>
      </c>
      <c r="E2156" s="608" t="s">
        <v>1976</v>
      </c>
      <c r="F2156" s="608" t="s">
        <v>7428</v>
      </c>
    </row>
    <row r="2157" spans="1:6">
      <c r="A2157" s="608" t="s">
        <v>7629</v>
      </c>
      <c r="B2157" s="608" t="s">
        <v>7630</v>
      </c>
      <c r="C2157" s="608" t="s">
        <v>700</v>
      </c>
      <c r="D2157" s="608" t="s">
        <v>7427</v>
      </c>
      <c r="E2157" s="608" t="s">
        <v>7631</v>
      </c>
      <c r="F2157" s="608" t="s">
        <v>7428</v>
      </c>
    </row>
    <row r="2158" spans="1:6">
      <c r="A2158" s="608" t="s">
        <v>7632</v>
      </c>
      <c r="B2158" s="608" t="s">
        <v>7633</v>
      </c>
      <c r="C2158" s="608" t="s">
        <v>700</v>
      </c>
      <c r="D2158" s="608" t="s">
        <v>7427</v>
      </c>
      <c r="E2158" s="608" t="s">
        <v>7634</v>
      </c>
      <c r="F2158" s="608" t="s">
        <v>7428</v>
      </c>
    </row>
    <row r="2159" spans="1:6">
      <c r="A2159" s="608" t="s">
        <v>7592</v>
      </c>
      <c r="B2159" s="608" t="s">
        <v>7635</v>
      </c>
      <c r="C2159" s="608" t="s">
        <v>700</v>
      </c>
      <c r="D2159" s="608" t="s">
        <v>7427</v>
      </c>
      <c r="E2159" s="608" t="s">
        <v>7636</v>
      </c>
      <c r="F2159" s="608" t="s">
        <v>7428</v>
      </c>
    </row>
    <row r="2160" spans="1:6">
      <c r="A2160" s="608" t="s">
        <v>7583</v>
      </c>
      <c r="B2160" s="608" t="s">
        <v>7637</v>
      </c>
      <c r="C2160" s="608" t="s">
        <v>700</v>
      </c>
      <c r="D2160" s="608" t="s">
        <v>7427</v>
      </c>
      <c r="E2160" s="608" t="s">
        <v>7638</v>
      </c>
      <c r="F2160" s="608" t="s">
        <v>7428</v>
      </c>
    </row>
    <row r="2161" spans="1:6">
      <c r="A2161" s="608" t="s">
        <v>7544</v>
      </c>
      <c r="B2161" s="608" t="s">
        <v>7639</v>
      </c>
      <c r="C2161" s="608" t="s">
        <v>700</v>
      </c>
      <c r="D2161" s="608" t="s">
        <v>7427</v>
      </c>
      <c r="E2161" s="608" t="s">
        <v>7640</v>
      </c>
      <c r="F2161" s="608" t="s">
        <v>7428</v>
      </c>
    </row>
    <row r="2162" spans="1:6">
      <c r="A2162" s="608" t="s">
        <v>7641</v>
      </c>
      <c r="B2162" s="608" t="s">
        <v>7642</v>
      </c>
      <c r="C2162" s="608" t="s">
        <v>700</v>
      </c>
      <c r="D2162" s="608" t="s">
        <v>7427</v>
      </c>
      <c r="E2162" s="608" t="s">
        <v>7643</v>
      </c>
      <c r="F2162" s="608" t="s">
        <v>7428</v>
      </c>
    </row>
    <row r="2163" spans="1:6">
      <c r="A2163" s="608" t="s">
        <v>7644</v>
      </c>
      <c r="B2163" s="608" t="s">
        <v>7645</v>
      </c>
      <c r="C2163" s="608" t="s">
        <v>700</v>
      </c>
      <c r="D2163" s="608" t="s">
        <v>7427</v>
      </c>
      <c r="E2163" s="608" t="s">
        <v>7646</v>
      </c>
      <c r="F2163" s="608" t="s">
        <v>7428</v>
      </c>
    </row>
    <row r="2164" spans="1:6">
      <c r="A2164" s="608" t="s">
        <v>7647</v>
      </c>
      <c r="B2164" s="608" t="s">
        <v>7648</v>
      </c>
      <c r="C2164" s="608" t="s">
        <v>700</v>
      </c>
      <c r="D2164" s="608" t="s">
        <v>7427</v>
      </c>
      <c r="E2164" s="608" t="s">
        <v>7649</v>
      </c>
      <c r="F2164" s="608" t="s">
        <v>7428</v>
      </c>
    </row>
    <row r="2165" spans="1:6">
      <c r="A2165" s="608" t="s">
        <v>7650</v>
      </c>
      <c r="B2165" s="608" t="s">
        <v>7651</v>
      </c>
      <c r="C2165" s="608" t="s">
        <v>700</v>
      </c>
      <c r="D2165" s="608" t="s">
        <v>7427</v>
      </c>
      <c r="E2165" s="608" t="s">
        <v>3678</v>
      </c>
      <c r="F2165" s="608" t="s">
        <v>7428</v>
      </c>
    </row>
    <row r="2166" spans="1:6">
      <c r="A2166" s="608" t="s">
        <v>7652</v>
      </c>
      <c r="B2166" s="608" t="s">
        <v>7653</v>
      </c>
      <c r="C2166" s="608" t="s">
        <v>700</v>
      </c>
      <c r="D2166" s="608" t="s">
        <v>7427</v>
      </c>
      <c r="E2166" s="608" t="s">
        <v>7654</v>
      </c>
      <c r="F2166" s="608" t="s">
        <v>7428</v>
      </c>
    </row>
    <row r="2167" spans="1:6">
      <c r="A2167" s="608" t="s">
        <v>7655</v>
      </c>
      <c r="B2167" s="608" t="s">
        <v>7656</v>
      </c>
      <c r="C2167" s="608" t="s">
        <v>700</v>
      </c>
      <c r="D2167" s="608" t="s">
        <v>7427</v>
      </c>
      <c r="E2167" s="608" t="s">
        <v>7657</v>
      </c>
      <c r="F2167" s="608" t="s">
        <v>7428</v>
      </c>
    </row>
    <row r="2168" spans="1:6">
      <c r="A2168" s="608" t="s">
        <v>7658</v>
      </c>
      <c r="B2168" s="608" t="s">
        <v>7659</v>
      </c>
      <c r="C2168" s="608" t="s">
        <v>700</v>
      </c>
      <c r="D2168" s="608" t="s">
        <v>7427</v>
      </c>
      <c r="E2168" s="608" t="s">
        <v>7660</v>
      </c>
      <c r="F2168" s="608" t="s">
        <v>7428</v>
      </c>
    </row>
    <row r="2169" spans="1:6">
      <c r="A2169" s="608" t="s">
        <v>7661</v>
      </c>
      <c r="B2169" s="608" t="s">
        <v>7662</v>
      </c>
      <c r="C2169" s="608" t="s">
        <v>700</v>
      </c>
      <c r="D2169" s="608" t="s">
        <v>7427</v>
      </c>
      <c r="E2169" s="608" t="s">
        <v>7663</v>
      </c>
      <c r="F2169" s="608" t="s">
        <v>7428</v>
      </c>
    </row>
    <row r="2170" spans="1:6">
      <c r="A2170" s="608" t="s">
        <v>7664</v>
      </c>
      <c r="B2170" s="608" t="s">
        <v>7665</v>
      </c>
      <c r="C2170" s="608" t="s">
        <v>700</v>
      </c>
      <c r="D2170" s="608" t="s">
        <v>7427</v>
      </c>
      <c r="E2170" s="608" t="s">
        <v>7666</v>
      </c>
      <c r="F2170" s="608" t="s">
        <v>7428</v>
      </c>
    </row>
    <row r="2171" spans="1:6">
      <c r="A2171" s="608" t="s">
        <v>7667</v>
      </c>
      <c r="B2171" s="608" t="s">
        <v>7668</v>
      </c>
      <c r="C2171" s="608" t="s">
        <v>700</v>
      </c>
      <c r="D2171" s="608" t="s">
        <v>7427</v>
      </c>
      <c r="E2171" s="608" t="s">
        <v>7669</v>
      </c>
      <c r="F2171" s="608" t="s">
        <v>7428</v>
      </c>
    </row>
    <row r="2172" spans="1:6">
      <c r="A2172" s="608" t="s">
        <v>7670</v>
      </c>
      <c r="B2172" s="608" t="s">
        <v>7671</v>
      </c>
      <c r="C2172" s="608" t="s">
        <v>700</v>
      </c>
      <c r="D2172" s="608" t="s">
        <v>7427</v>
      </c>
      <c r="E2172" s="608" t="s">
        <v>7672</v>
      </c>
      <c r="F2172" s="608" t="s">
        <v>7428</v>
      </c>
    </row>
    <row r="2173" spans="1:6">
      <c r="A2173" s="608" t="s">
        <v>7673</v>
      </c>
      <c r="B2173" s="608" t="s">
        <v>7674</v>
      </c>
      <c r="C2173" s="608" t="s">
        <v>700</v>
      </c>
      <c r="D2173" s="608" t="s">
        <v>7427</v>
      </c>
      <c r="E2173" s="608" t="s">
        <v>7675</v>
      </c>
      <c r="F2173" s="608" t="s">
        <v>7428</v>
      </c>
    </row>
    <row r="2174" spans="1:6">
      <c r="A2174" s="608" t="s">
        <v>7676</v>
      </c>
      <c r="B2174" s="608" t="s">
        <v>7677</v>
      </c>
      <c r="C2174" s="608" t="s">
        <v>700</v>
      </c>
      <c r="D2174" s="608" t="s">
        <v>7427</v>
      </c>
      <c r="E2174" s="608" t="s">
        <v>7678</v>
      </c>
      <c r="F2174" s="608" t="s">
        <v>7428</v>
      </c>
    </row>
    <row r="2175" spans="1:6">
      <c r="A2175" s="608" t="s">
        <v>7679</v>
      </c>
      <c r="B2175" s="608" t="s">
        <v>7680</v>
      </c>
      <c r="C2175" s="608" t="s">
        <v>700</v>
      </c>
      <c r="D2175" s="608" t="s">
        <v>7427</v>
      </c>
      <c r="E2175" s="608" t="s">
        <v>7681</v>
      </c>
      <c r="F2175" s="608" t="s">
        <v>7428</v>
      </c>
    </row>
    <row r="2176" spans="1:6">
      <c r="A2176" s="608" t="s">
        <v>7682</v>
      </c>
      <c r="B2176" s="608" t="s">
        <v>7683</v>
      </c>
      <c r="C2176" s="608" t="s">
        <v>700</v>
      </c>
      <c r="D2176" s="608" t="s">
        <v>7427</v>
      </c>
      <c r="E2176" s="608" t="s">
        <v>7684</v>
      </c>
      <c r="F2176" s="608" t="s">
        <v>7428</v>
      </c>
    </row>
    <row r="2177" spans="1:6">
      <c r="A2177" s="608" t="s">
        <v>7685</v>
      </c>
      <c r="B2177" s="608" t="s">
        <v>7686</v>
      </c>
      <c r="C2177" s="608" t="s">
        <v>700</v>
      </c>
      <c r="D2177" s="608" t="s">
        <v>7687</v>
      </c>
      <c r="E2177" s="608" t="s">
        <v>2211</v>
      </c>
      <c r="F2177" s="608" t="s">
        <v>7688</v>
      </c>
    </row>
    <row r="2178" spans="1:6">
      <c r="A2178" s="608" t="s">
        <v>7689</v>
      </c>
      <c r="B2178" s="608" t="s">
        <v>7690</v>
      </c>
      <c r="C2178" s="608" t="s">
        <v>700</v>
      </c>
      <c r="D2178" s="608" t="s">
        <v>7687</v>
      </c>
      <c r="E2178" s="608" t="s">
        <v>7691</v>
      </c>
      <c r="F2178" s="608" t="s">
        <v>7688</v>
      </c>
    </row>
    <row r="2179" spans="1:6">
      <c r="A2179" s="608" t="s">
        <v>7692</v>
      </c>
      <c r="B2179" s="608" t="s">
        <v>7693</v>
      </c>
      <c r="C2179" s="608" t="s">
        <v>700</v>
      </c>
      <c r="D2179" s="608" t="s">
        <v>7687</v>
      </c>
      <c r="E2179" s="608" t="s">
        <v>7694</v>
      </c>
      <c r="F2179" s="608" t="s">
        <v>7688</v>
      </c>
    </row>
    <row r="2180" spans="1:6">
      <c r="A2180" s="608" t="s">
        <v>7695</v>
      </c>
      <c r="B2180" s="608" t="s">
        <v>7696</v>
      </c>
      <c r="C2180" s="608" t="s">
        <v>700</v>
      </c>
      <c r="D2180" s="608" t="s">
        <v>7687</v>
      </c>
      <c r="E2180" s="608" t="s">
        <v>7697</v>
      </c>
      <c r="F2180" s="608" t="s">
        <v>7688</v>
      </c>
    </row>
    <row r="2181" spans="1:6">
      <c r="A2181" s="608" t="s">
        <v>7698</v>
      </c>
      <c r="B2181" s="608" t="s">
        <v>7699</v>
      </c>
      <c r="C2181" s="608" t="s">
        <v>700</v>
      </c>
      <c r="D2181" s="608" t="s">
        <v>7687</v>
      </c>
      <c r="E2181" s="608" t="s">
        <v>7700</v>
      </c>
      <c r="F2181" s="608" t="s">
        <v>7688</v>
      </c>
    </row>
    <row r="2182" spans="1:6">
      <c r="A2182" s="608" t="s">
        <v>7701</v>
      </c>
      <c r="B2182" s="608" t="s">
        <v>7702</v>
      </c>
      <c r="C2182" s="608" t="s">
        <v>700</v>
      </c>
      <c r="D2182" s="608" t="s">
        <v>7687</v>
      </c>
      <c r="E2182" s="608" t="s">
        <v>7703</v>
      </c>
      <c r="F2182" s="608" t="s">
        <v>7688</v>
      </c>
    </row>
    <row r="2183" spans="1:6">
      <c r="A2183" s="608" t="s">
        <v>7704</v>
      </c>
      <c r="B2183" s="608" t="s">
        <v>7705</v>
      </c>
      <c r="C2183" s="608" t="s">
        <v>700</v>
      </c>
      <c r="D2183" s="608" t="s">
        <v>7687</v>
      </c>
      <c r="E2183" s="608" t="s">
        <v>7706</v>
      </c>
      <c r="F2183" s="608" t="s">
        <v>7688</v>
      </c>
    </row>
    <row r="2184" spans="1:6">
      <c r="A2184" s="608" t="s">
        <v>7707</v>
      </c>
      <c r="B2184" s="608" t="s">
        <v>7708</v>
      </c>
      <c r="C2184" s="608" t="s">
        <v>700</v>
      </c>
      <c r="D2184" s="608" t="s">
        <v>7687</v>
      </c>
      <c r="E2184" s="608" t="s">
        <v>7709</v>
      </c>
      <c r="F2184" s="608" t="s">
        <v>7688</v>
      </c>
    </row>
    <row r="2185" spans="1:6">
      <c r="A2185" s="608" t="s">
        <v>7710</v>
      </c>
      <c r="B2185" s="608" t="s">
        <v>7711</v>
      </c>
      <c r="C2185" s="608" t="s">
        <v>700</v>
      </c>
      <c r="D2185" s="608" t="s">
        <v>7687</v>
      </c>
      <c r="E2185" s="608" t="s">
        <v>7712</v>
      </c>
      <c r="F2185" s="608" t="s">
        <v>7688</v>
      </c>
    </row>
    <row r="2186" spans="1:6">
      <c r="A2186" s="608" t="s">
        <v>7713</v>
      </c>
      <c r="B2186" s="608" t="s">
        <v>7714</v>
      </c>
      <c r="C2186" s="608" t="s">
        <v>700</v>
      </c>
      <c r="D2186" s="608" t="s">
        <v>7687</v>
      </c>
      <c r="E2186" s="608" t="s">
        <v>7715</v>
      </c>
      <c r="F2186" s="608" t="s">
        <v>7688</v>
      </c>
    </row>
    <row r="2187" spans="1:6">
      <c r="A2187" s="608" t="s">
        <v>7716</v>
      </c>
      <c r="B2187" s="608" t="s">
        <v>7717</v>
      </c>
      <c r="C2187" s="608" t="s">
        <v>700</v>
      </c>
      <c r="D2187" s="608" t="s">
        <v>7687</v>
      </c>
      <c r="E2187" s="608" t="s">
        <v>7718</v>
      </c>
      <c r="F2187" s="608" t="s">
        <v>7688</v>
      </c>
    </row>
    <row r="2188" spans="1:6">
      <c r="A2188" s="608" t="s">
        <v>7719</v>
      </c>
      <c r="B2188" s="608" t="s">
        <v>7720</v>
      </c>
      <c r="C2188" s="608" t="s">
        <v>700</v>
      </c>
      <c r="D2188" s="608" t="s">
        <v>7687</v>
      </c>
      <c r="E2188" s="608" t="s">
        <v>7721</v>
      </c>
      <c r="F2188" s="608" t="s">
        <v>7688</v>
      </c>
    </row>
    <row r="2189" spans="1:6">
      <c r="A2189" s="608" t="s">
        <v>7722</v>
      </c>
      <c r="B2189" s="608" t="s">
        <v>7723</v>
      </c>
      <c r="C2189" s="608" t="s">
        <v>700</v>
      </c>
      <c r="D2189" s="608" t="s">
        <v>7687</v>
      </c>
      <c r="E2189" s="608" t="s">
        <v>7724</v>
      </c>
      <c r="F2189" s="608" t="s">
        <v>7688</v>
      </c>
    </row>
    <row r="2190" spans="1:6">
      <c r="A2190" s="608" t="s">
        <v>7725</v>
      </c>
      <c r="B2190" s="608" t="s">
        <v>7726</v>
      </c>
      <c r="C2190" s="608" t="s">
        <v>700</v>
      </c>
      <c r="D2190" s="608" t="s">
        <v>7687</v>
      </c>
      <c r="E2190" s="608" t="s">
        <v>7727</v>
      </c>
      <c r="F2190" s="608" t="s">
        <v>7688</v>
      </c>
    </row>
    <row r="2191" spans="1:6">
      <c r="A2191" s="608" t="s">
        <v>7728</v>
      </c>
      <c r="B2191" s="608" t="s">
        <v>7729</v>
      </c>
      <c r="C2191" s="608" t="s">
        <v>700</v>
      </c>
      <c r="D2191" s="608" t="s">
        <v>7687</v>
      </c>
      <c r="E2191" s="608" t="s">
        <v>7730</v>
      </c>
      <c r="F2191" s="608" t="s">
        <v>7688</v>
      </c>
    </row>
    <row r="2192" spans="1:6">
      <c r="A2192" s="608" t="s">
        <v>7731</v>
      </c>
      <c r="B2192" s="608" t="s">
        <v>7732</v>
      </c>
      <c r="C2192" s="608" t="s">
        <v>700</v>
      </c>
      <c r="D2192" s="608" t="s">
        <v>7687</v>
      </c>
      <c r="E2192" s="608" t="s">
        <v>7733</v>
      </c>
      <c r="F2192" s="608" t="s">
        <v>7688</v>
      </c>
    </row>
    <row r="2193" spans="1:6">
      <c r="A2193" s="608" t="s">
        <v>7734</v>
      </c>
      <c r="B2193" s="608" t="s">
        <v>7735</v>
      </c>
      <c r="C2193" s="608" t="s">
        <v>700</v>
      </c>
      <c r="D2193" s="608" t="s">
        <v>7687</v>
      </c>
      <c r="E2193" s="608" t="s">
        <v>7736</v>
      </c>
      <c r="F2193" s="608" t="s">
        <v>7688</v>
      </c>
    </row>
    <row r="2194" spans="1:6">
      <c r="A2194" s="608" t="s">
        <v>1525</v>
      </c>
      <c r="B2194" s="608" t="s">
        <v>1526</v>
      </c>
      <c r="C2194" s="608" t="s">
        <v>700</v>
      </c>
      <c r="D2194" s="608" t="s">
        <v>1527</v>
      </c>
      <c r="E2194" s="608" t="s">
        <v>2211</v>
      </c>
      <c r="F2194" s="608" t="s">
        <v>7737</v>
      </c>
    </row>
    <row r="2195" spans="1:6">
      <c r="A2195" s="608" t="s">
        <v>1528</v>
      </c>
      <c r="B2195" s="608" t="s">
        <v>1529</v>
      </c>
      <c r="C2195" s="608" t="s">
        <v>700</v>
      </c>
      <c r="D2195" s="608" t="s">
        <v>1527</v>
      </c>
      <c r="E2195" s="608" t="s">
        <v>1530</v>
      </c>
      <c r="F2195" s="608" t="s">
        <v>7737</v>
      </c>
    </row>
    <row r="2196" spans="1:6">
      <c r="A2196" s="608" t="s">
        <v>1531</v>
      </c>
      <c r="B2196" s="608" t="s">
        <v>1532</v>
      </c>
      <c r="C2196" s="608" t="s">
        <v>700</v>
      </c>
      <c r="D2196" s="608" t="s">
        <v>1527</v>
      </c>
      <c r="E2196" s="608" t="s">
        <v>1533</v>
      </c>
      <c r="F2196" s="608" t="s">
        <v>7737</v>
      </c>
    </row>
    <row r="2197" spans="1:6">
      <c r="A2197" s="608" t="s">
        <v>1534</v>
      </c>
      <c r="B2197" s="608" t="s">
        <v>1535</v>
      </c>
      <c r="C2197" s="608" t="s">
        <v>700</v>
      </c>
      <c r="D2197" s="608" t="s">
        <v>1527</v>
      </c>
      <c r="E2197" s="608" t="s">
        <v>1536</v>
      </c>
      <c r="F2197" s="608" t="s">
        <v>7737</v>
      </c>
    </row>
    <row r="2198" spans="1:6">
      <c r="A2198" s="608" t="s">
        <v>1537</v>
      </c>
      <c r="B2198" s="608" t="s">
        <v>1538</v>
      </c>
      <c r="C2198" s="608" t="s">
        <v>700</v>
      </c>
      <c r="D2198" s="608" t="s">
        <v>1527</v>
      </c>
      <c r="E2198" s="608" t="s">
        <v>1539</v>
      </c>
      <c r="F2198" s="608" t="s">
        <v>7737</v>
      </c>
    </row>
    <row r="2199" spans="1:6">
      <c r="A2199" s="608" t="s">
        <v>1540</v>
      </c>
      <c r="B2199" s="608" t="s">
        <v>1541</v>
      </c>
      <c r="C2199" s="608" t="s">
        <v>700</v>
      </c>
      <c r="D2199" s="608" t="s">
        <v>1527</v>
      </c>
      <c r="E2199" s="608" t="s">
        <v>1542</v>
      </c>
      <c r="F2199" s="608" t="s">
        <v>7737</v>
      </c>
    </row>
    <row r="2200" spans="1:6">
      <c r="A2200" s="608" t="s">
        <v>1543</v>
      </c>
      <c r="B2200" s="608" t="s">
        <v>1544</v>
      </c>
      <c r="C2200" s="608" t="s">
        <v>700</v>
      </c>
      <c r="D2200" s="608" t="s">
        <v>1527</v>
      </c>
      <c r="E2200" s="608" t="s">
        <v>1545</v>
      </c>
      <c r="F2200" s="608" t="s">
        <v>7737</v>
      </c>
    </row>
    <row r="2201" spans="1:6">
      <c r="A2201" s="608" t="s">
        <v>1546</v>
      </c>
      <c r="B2201" s="608" t="s">
        <v>1547</v>
      </c>
      <c r="C2201" s="608" t="s">
        <v>700</v>
      </c>
      <c r="D2201" s="608" t="s">
        <v>1527</v>
      </c>
      <c r="E2201" s="608" t="s">
        <v>1548</v>
      </c>
      <c r="F2201" s="608" t="s">
        <v>7737</v>
      </c>
    </row>
    <row r="2202" spans="1:6">
      <c r="A2202" s="608" t="s">
        <v>1549</v>
      </c>
      <c r="B2202" s="608" t="s">
        <v>1550</v>
      </c>
      <c r="C2202" s="608" t="s">
        <v>700</v>
      </c>
      <c r="D2202" s="608" t="s">
        <v>1527</v>
      </c>
      <c r="E2202" s="608" t="s">
        <v>1551</v>
      </c>
      <c r="F2202" s="608" t="s">
        <v>7737</v>
      </c>
    </row>
    <row r="2203" spans="1:6">
      <c r="A2203" s="608" t="s">
        <v>1552</v>
      </c>
      <c r="B2203" s="608" t="s">
        <v>1553</v>
      </c>
      <c r="C2203" s="608" t="s">
        <v>700</v>
      </c>
      <c r="D2203" s="608" t="s">
        <v>1527</v>
      </c>
      <c r="E2203" s="608" t="s">
        <v>1554</v>
      </c>
      <c r="F2203" s="608" t="s">
        <v>7737</v>
      </c>
    </row>
    <row r="2204" spans="1:6">
      <c r="A2204" s="608" t="s">
        <v>1555</v>
      </c>
      <c r="B2204" s="608" t="s">
        <v>1556</v>
      </c>
      <c r="C2204" s="608" t="s">
        <v>700</v>
      </c>
      <c r="D2204" s="608" t="s">
        <v>1527</v>
      </c>
      <c r="E2204" s="608" t="s">
        <v>1557</v>
      </c>
      <c r="F2204" s="608" t="s">
        <v>7737</v>
      </c>
    </row>
    <row r="2205" spans="1:6">
      <c r="A2205" s="608" t="s">
        <v>1558</v>
      </c>
      <c r="B2205" s="608" t="s">
        <v>1559</v>
      </c>
      <c r="C2205" s="608" t="s">
        <v>700</v>
      </c>
      <c r="D2205" s="608" t="s">
        <v>1527</v>
      </c>
      <c r="E2205" s="608" t="s">
        <v>1560</v>
      </c>
      <c r="F2205" s="608" t="s">
        <v>7737</v>
      </c>
    </row>
    <row r="2206" spans="1:6">
      <c r="A2206" s="608" t="s">
        <v>1561</v>
      </c>
      <c r="B2206" s="608" t="s">
        <v>1562</v>
      </c>
      <c r="C2206" s="608" t="s">
        <v>700</v>
      </c>
      <c r="D2206" s="608" t="s">
        <v>1527</v>
      </c>
      <c r="E2206" s="608" t="s">
        <v>1563</v>
      </c>
      <c r="F2206" s="608" t="s">
        <v>7737</v>
      </c>
    </row>
    <row r="2207" spans="1:6">
      <c r="A2207" s="608" t="s">
        <v>1564</v>
      </c>
      <c r="B2207" s="608" t="s">
        <v>1565</v>
      </c>
      <c r="C2207" s="608" t="s">
        <v>700</v>
      </c>
      <c r="D2207" s="608" t="s">
        <v>1527</v>
      </c>
      <c r="E2207" s="608" t="s">
        <v>1566</v>
      </c>
      <c r="F2207" s="608" t="s">
        <v>7737</v>
      </c>
    </row>
    <row r="2208" spans="1:6">
      <c r="A2208" s="608" t="s">
        <v>1567</v>
      </c>
      <c r="B2208" s="608" t="s">
        <v>1568</v>
      </c>
      <c r="C2208" s="608" t="s">
        <v>700</v>
      </c>
      <c r="D2208" s="608" t="s">
        <v>1527</v>
      </c>
      <c r="E2208" s="608" t="s">
        <v>1569</v>
      </c>
      <c r="F2208" s="608" t="s">
        <v>7737</v>
      </c>
    </row>
    <row r="2209" spans="1:6">
      <c r="A2209" s="608" t="s">
        <v>1570</v>
      </c>
      <c r="B2209" s="608" t="s">
        <v>1571</v>
      </c>
      <c r="C2209" s="608" t="s">
        <v>700</v>
      </c>
      <c r="D2209" s="608" t="s">
        <v>1527</v>
      </c>
      <c r="E2209" s="608" t="s">
        <v>1572</v>
      </c>
      <c r="F2209" s="608" t="s">
        <v>7737</v>
      </c>
    </row>
    <row r="2210" spans="1:6">
      <c r="A2210" s="608" t="s">
        <v>1573</v>
      </c>
      <c r="B2210" s="608" t="s">
        <v>1574</v>
      </c>
      <c r="C2210" s="608" t="s">
        <v>700</v>
      </c>
      <c r="D2210" s="608" t="s">
        <v>1527</v>
      </c>
      <c r="E2210" s="608" t="s">
        <v>1575</v>
      </c>
      <c r="F2210" s="608" t="s">
        <v>7737</v>
      </c>
    </row>
    <row r="2211" spans="1:6">
      <c r="A2211" s="608" t="s">
        <v>1576</v>
      </c>
      <c r="B2211" s="608" t="s">
        <v>1577</v>
      </c>
      <c r="C2211" s="608" t="s">
        <v>700</v>
      </c>
      <c r="D2211" s="608" t="s">
        <v>1527</v>
      </c>
      <c r="E2211" s="608" t="s">
        <v>1578</v>
      </c>
      <c r="F2211" s="608" t="s">
        <v>7737</v>
      </c>
    </row>
    <row r="2212" spans="1:6">
      <c r="A2212" s="608" t="s">
        <v>1579</v>
      </c>
      <c r="B2212" s="608" t="s">
        <v>1580</v>
      </c>
      <c r="C2212" s="608" t="s">
        <v>700</v>
      </c>
      <c r="D2212" s="608" t="s">
        <v>1527</v>
      </c>
      <c r="E2212" s="608" t="s">
        <v>1581</v>
      </c>
      <c r="F2212" s="608" t="s">
        <v>7737</v>
      </c>
    </row>
    <row r="2213" spans="1:6">
      <c r="A2213" s="608" t="s">
        <v>1582</v>
      </c>
      <c r="B2213" s="608" t="s">
        <v>1583</v>
      </c>
      <c r="C2213" s="608" t="s">
        <v>700</v>
      </c>
      <c r="D2213" s="608" t="s">
        <v>1527</v>
      </c>
      <c r="E2213" s="608" t="s">
        <v>1584</v>
      </c>
      <c r="F2213" s="608" t="s">
        <v>7737</v>
      </c>
    </row>
    <row r="2214" spans="1:6">
      <c r="A2214" s="608" t="s">
        <v>1585</v>
      </c>
      <c r="B2214" s="608" t="s">
        <v>1586</v>
      </c>
      <c r="C2214" s="608" t="s">
        <v>700</v>
      </c>
      <c r="D2214" s="608" t="s">
        <v>1527</v>
      </c>
      <c r="E2214" s="608" t="s">
        <v>1587</v>
      </c>
      <c r="F2214" s="608" t="s">
        <v>7737</v>
      </c>
    </row>
    <row r="2215" spans="1:6">
      <c r="A2215" s="608" t="s">
        <v>1588</v>
      </c>
      <c r="B2215" s="608" t="s">
        <v>1589</v>
      </c>
      <c r="C2215" s="608" t="s">
        <v>700</v>
      </c>
      <c r="D2215" s="608" t="s">
        <v>1527</v>
      </c>
      <c r="E2215" s="608" t="s">
        <v>1590</v>
      </c>
      <c r="F2215" s="608" t="s">
        <v>7737</v>
      </c>
    </row>
    <row r="2216" spans="1:6">
      <c r="A2216" s="608" t="s">
        <v>1591</v>
      </c>
      <c r="B2216" s="608" t="s">
        <v>1592</v>
      </c>
      <c r="C2216" s="608" t="s">
        <v>700</v>
      </c>
      <c r="D2216" s="608" t="s">
        <v>1527</v>
      </c>
      <c r="E2216" s="608" t="s">
        <v>1593</v>
      </c>
      <c r="F2216" s="608" t="s">
        <v>7737</v>
      </c>
    </row>
    <row r="2217" spans="1:6">
      <c r="A2217" s="608" t="s">
        <v>1594</v>
      </c>
      <c r="B2217" s="608" t="s">
        <v>1595</v>
      </c>
      <c r="C2217" s="608" t="s">
        <v>700</v>
      </c>
      <c r="D2217" s="608" t="s">
        <v>1527</v>
      </c>
      <c r="E2217" s="608" t="s">
        <v>1596</v>
      </c>
      <c r="F2217" s="608" t="s">
        <v>7737</v>
      </c>
    </row>
    <row r="2218" spans="1:6">
      <c r="A2218" s="608" t="s">
        <v>1597</v>
      </c>
      <c r="B2218" s="608" t="s">
        <v>1598</v>
      </c>
      <c r="C2218" s="608" t="s">
        <v>700</v>
      </c>
      <c r="D2218" s="608" t="s">
        <v>1527</v>
      </c>
      <c r="E2218" s="608" t="s">
        <v>1599</v>
      </c>
      <c r="F2218" s="608" t="s">
        <v>7737</v>
      </c>
    </row>
    <row r="2219" spans="1:6">
      <c r="A2219" s="608" t="s">
        <v>1600</v>
      </c>
      <c r="B2219" s="608" t="s">
        <v>1601</v>
      </c>
      <c r="C2219" s="608" t="s">
        <v>700</v>
      </c>
      <c r="D2219" s="608" t="s">
        <v>1527</v>
      </c>
      <c r="E2219" s="608" t="s">
        <v>1602</v>
      </c>
      <c r="F2219" s="608" t="s">
        <v>7737</v>
      </c>
    </row>
    <row r="2220" spans="1:6">
      <c r="A2220" s="608" t="s">
        <v>1603</v>
      </c>
      <c r="B2220" s="608" t="s">
        <v>1604</v>
      </c>
      <c r="C2220" s="608" t="s">
        <v>700</v>
      </c>
      <c r="D2220" s="608" t="s">
        <v>1527</v>
      </c>
      <c r="E2220" s="608" t="s">
        <v>1605</v>
      </c>
      <c r="F2220" s="608" t="s">
        <v>7737</v>
      </c>
    </row>
    <row r="2221" spans="1:6">
      <c r="A2221" s="608" t="s">
        <v>1606</v>
      </c>
      <c r="B2221" s="608" t="s">
        <v>1607</v>
      </c>
      <c r="C2221" s="608" t="s">
        <v>700</v>
      </c>
      <c r="D2221" s="608" t="s">
        <v>1527</v>
      </c>
      <c r="E2221" s="608" t="s">
        <v>1608</v>
      </c>
      <c r="F2221" s="608" t="s">
        <v>7737</v>
      </c>
    </row>
    <row r="2222" spans="1:6">
      <c r="A2222" s="608" t="s">
        <v>1609</v>
      </c>
      <c r="B2222" s="608" t="s">
        <v>1610</v>
      </c>
      <c r="C2222" s="608" t="s">
        <v>700</v>
      </c>
      <c r="D2222" s="608" t="s">
        <v>1527</v>
      </c>
      <c r="E2222" s="608" t="s">
        <v>1611</v>
      </c>
      <c r="F2222" s="608" t="s">
        <v>7737</v>
      </c>
    </row>
    <row r="2223" spans="1:6">
      <c r="A2223" s="608" t="s">
        <v>1612</v>
      </c>
      <c r="B2223" s="608" t="s">
        <v>1613</v>
      </c>
      <c r="C2223" s="608" t="s">
        <v>700</v>
      </c>
      <c r="D2223" s="608" t="s">
        <v>1527</v>
      </c>
      <c r="E2223" s="608" t="s">
        <v>1614</v>
      </c>
      <c r="F2223" s="608" t="s">
        <v>7737</v>
      </c>
    </row>
    <row r="2224" spans="1:6">
      <c r="A2224" s="608" t="s">
        <v>1615</v>
      </c>
      <c r="B2224" s="608" t="s">
        <v>1616</v>
      </c>
      <c r="C2224" s="608" t="s">
        <v>700</v>
      </c>
      <c r="D2224" s="608" t="s">
        <v>1527</v>
      </c>
      <c r="E2224" s="608" t="s">
        <v>1617</v>
      </c>
      <c r="F2224" s="608" t="s">
        <v>7737</v>
      </c>
    </row>
    <row r="2225" spans="1:6">
      <c r="A2225" s="608" t="s">
        <v>1618</v>
      </c>
      <c r="B2225" s="608" t="s">
        <v>1619</v>
      </c>
      <c r="C2225" s="608" t="s">
        <v>700</v>
      </c>
      <c r="D2225" s="608" t="s">
        <v>1527</v>
      </c>
      <c r="E2225" s="608" t="s">
        <v>1620</v>
      </c>
      <c r="F2225" s="608" t="s">
        <v>7737</v>
      </c>
    </row>
    <row r="2226" spans="1:6">
      <c r="A2226" s="608" t="s">
        <v>1621</v>
      </c>
      <c r="B2226" s="608" t="s">
        <v>1622</v>
      </c>
      <c r="C2226" s="608" t="s">
        <v>700</v>
      </c>
      <c r="D2226" s="608" t="s">
        <v>1527</v>
      </c>
      <c r="E2226" s="608" t="s">
        <v>1623</v>
      </c>
      <c r="F2226" s="608" t="s">
        <v>7737</v>
      </c>
    </row>
    <row r="2227" spans="1:6">
      <c r="A2227" s="608" t="s">
        <v>1624</v>
      </c>
      <c r="B2227" s="608" t="s">
        <v>1625</v>
      </c>
      <c r="C2227" s="608" t="s">
        <v>700</v>
      </c>
      <c r="D2227" s="608" t="s">
        <v>1527</v>
      </c>
      <c r="E2227" s="608" t="s">
        <v>1626</v>
      </c>
      <c r="F2227" s="608" t="s">
        <v>7737</v>
      </c>
    </row>
    <row r="2228" spans="1:6">
      <c r="A2228" s="608" t="s">
        <v>1627</v>
      </c>
      <c r="B2228" s="608" t="s">
        <v>1628</v>
      </c>
      <c r="C2228" s="608" t="s">
        <v>700</v>
      </c>
      <c r="D2228" s="608" t="s">
        <v>1527</v>
      </c>
      <c r="E2228" s="608" t="s">
        <v>1629</v>
      </c>
      <c r="F2228" s="608" t="s">
        <v>7737</v>
      </c>
    </row>
    <row r="2229" spans="1:6">
      <c r="A2229" s="608" t="s">
        <v>1630</v>
      </c>
      <c r="B2229" s="608" t="s">
        <v>1631</v>
      </c>
      <c r="C2229" s="608" t="s">
        <v>700</v>
      </c>
      <c r="D2229" s="608" t="s">
        <v>1527</v>
      </c>
      <c r="E2229" s="608" t="s">
        <v>1632</v>
      </c>
      <c r="F2229" s="608" t="s">
        <v>7737</v>
      </c>
    </row>
    <row r="2230" spans="1:6">
      <c r="A2230" s="608" t="s">
        <v>1633</v>
      </c>
      <c r="B2230" s="608" t="s">
        <v>1634</v>
      </c>
      <c r="C2230" s="608" t="s">
        <v>700</v>
      </c>
      <c r="D2230" s="608" t="s">
        <v>1527</v>
      </c>
      <c r="E2230" s="608" t="s">
        <v>1635</v>
      </c>
      <c r="F2230" s="608" t="s">
        <v>7737</v>
      </c>
    </row>
    <row r="2231" spans="1:6">
      <c r="A2231" s="608" t="s">
        <v>1636</v>
      </c>
      <c r="B2231" s="608" t="s">
        <v>1637</v>
      </c>
      <c r="C2231" s="608" t="s">
        <v>700</v>
      </c>
      <c r="D2231" s="608" t="s">
        <v>1527</v>
      </c>
      <c r="E2231" s="608" t="s">
        <v>1638</v>
      </c>
      <c r="F2231" s="608" t="s">
        <v>7737</v>
      </c>
    </row>
    <row r="2232" spans="1:6">
      <c r="A2232" s="608" t="s">
        <v>1639</v>
      </c>
      <c r="B2232" s="608" t="s">
        <v>1640</v>
      </c>
      <c r="C2232" s="608" t="s">
        <v>700</v>
      </c>
      <c r="D2232" s="608" t="s">
        <v>1527</v>
      </c>
      <c r="E2232" s="608" t="s">
        <v>1641</v>
      </c>
      <c r="F2232" s="608" t="s">
        <v>7737</v>
      </c>
    </row>
    <row r="2233" spans="1:6">
      <c r="A2233" s="608" t="s">
        <v>1642</v>
      </c>
      <c r="B2233" s="608" t="s">
        <v>1643</v>
      </c>
      <c r="C2233" s="608" t="s">
        <v>700</v>
      </c>
      <c r="D2233" s="608" t="s">
        <v>1527</v>
      </c>
      <c r="E2233" s="608" t="s">
        <v>1644</v>
      </c>
      <c r="F2233" s="608" t="s">
        <v>7737</v>
      </c>
    </row>
    <row r="2234" spans="1:6">
      <c r="A2234" s="608" t="s">
        <v>1645</v>
      </c>
      <c r="B2234" s="608" t="s">
        <v>1646</v>
      </c>
      <c r="C2234" s="608" t="s">
        <v>700</v>
      </c>
      <c r="D2234" s="608" t="s">
        <v>1527</v>
      </c>
      <c r="E2234" s="608" t="s">
        <v>1647</v>
      </c>
      <c r="F2234" s="608" t="s">
        <v>7737</v>
      </c>
    </row>
    <row r="2235" spans="1:6">
      <c r="A2235" s="608" t="s">
        <v>1648</v>
      </c>
      <c r="B2235" s="608" t="s">
        <v>1649</v>
      </c>
      <c r="C2235" s="608" t="s">
        <v>700</v>
      </c>
      <c r="D2235" s="608" t="s">
        <v>1527</v>
      </c>
      <c r="E2235" s="608" t="s">
        <v>887</v>
      </c>
      <c r="F2235" s="608" t="s">
        <v>7737</v>
      </c>
    </row>
    <row r="2236" spans="1:6">
      <c r="A2236" s="608" t="s">
        <v>1650</v>
      </c>
      <c r="B2236" s="608" t="s">
        <v>1651</v>
      </c>
      <c r="C2236" s="608" t="s">
        <v>700</v>
      </c>
      <c r="D2236" s="608" t="s">
        <v>1527</v>
      </c>
      <c r="E2236" s="608" t="s">
        <v>1652</v>
      </c>
      <c r="F2236" s="608" t="s">
        <v>7737</v>
      </c>
    </row>
    <row r="2237" spans="1:6">
      <c r="A2237" s="608" t="s">
        <v>1653</v>
      </c>
      <c r="B2237" s="608" t="s">
        <v>1654</v>
      </c>
      <c r="C2237" s="608" t="s">
        <v>700</v>
      </c>
      <c r="D2237" s="608" t="s">
        <v>1527</v>
      </c>
      <c r="E2237" s="608" t="s">
        <v>1655</v>
      </c>
      <c r="F2237" s="608" t="s">
        <v>7737</v>
      </c>
    </row>
    <row r="2238" spans="1:6">
      <c r="A2238" s="608" t="s">
        <v>1656</v>
      </c>
      <c r="B2238" s="608" t="s">
        <v>1657</v>
      </c>
      <c r="C2238" s="608" t="s">
        <v>700</v>
      </c>
      <c r="D2238" s="608" t="s">
        <v>1527</v>
      </c>
      <c r="E2238" s="608" t="s">
        <v>1658</v>
      </c>
      <c r="F2238" s="608" t="s">
        <v>7737</v>
      </c>
    </row>
    <row r="2239" spans="1:6">
      <c r="A2239" s="608" t="s">
        <v>1659</v>
      </c>
      <c r="B2239" s="608" t="s">
        <v>1660</v>
      </c>
      <c r="C2239" s="608" t="s">
        <v>700</v>
      </c>
      <c r="D2239" s="608" t="s">
        <v>1527</v>
      </c>
      <c r="E2239" s="608" t="s">
        <v>1661</v>
      </c>
      <c r="F2239" s="608" t="s">
        <v>7737</v>
      </c>
    </row>
    <row r="2240" spans="1:6">
      <c r="A2240" s="608" t="s">
        <v>1662</v>
      </c>
      <c r="B2240" s="608" t="s">
        <v>1663</v>
      </c>
      <c r="C2240" s="608" t="s">
        <v>700</v>
      </c>
      <c r="D2240" s="608" t="s">
        <v>1527</v>
      </c>
      <c r="E2240" s="608" t="s">
        <v>1664</v>
      </c>
      <c r="F2240" s="608" t="s">
        <v>7737</v>
      </c>
    </row>
    <row r="2241" spans="1:6">
      <c r="A2241" s="608" t="s">
        <v>1665</v>
      </c>
      <c r="B2241" s="608" t="s">
        <v>1666</v>
      </c>
      <c r="C2241" s="608" t="s">
        <v>700</v>
      </c>
      <c r="D2241" s="608" t="s">
        <v>1527</v>
      </c>
      <c r="E2241" s="608" t="s">
        <v>1667</v>
      </c>
      <c r="F2241" s="608" t="s">
        <v>7737</v>
      </c>
    </row>
    <row r="2242" spans="1:6">
      <c r="A2242" s="608" t="s">
        <v>1668</v>
      </c>
      <c r="B2242" s="608" t="s">
        <v>1669</v>
      </c>
      <c r="C2242" s="608" t="s">
        <v>700</v>
      </c>
      <c r="D2242" s="608" t="s">
        <v>1527</v>
      </c>
      <c r="E2242" s="608" t="s">
        <v>1670</v>
      </c>
      <c r="F2242" s="608" t="s">
        <v>7737</v>
      </c>
    </row>
    <row r="2243" spans="1:6">
      <c r="A2243" s="608" t="s">
        <v>1671</v>
      </c>
      <c r="B2243" s="608" t="s">
        <v>1672</v>
      </c>
      <c r="C2243" s="608" t="s">
        <v>700</v>
      </c>
      <c r="D2243" s="608" t="s">
        <v>1527</v>
      </c>
      <c r="E2243" s="608" t="s">
        <v>1673</v>
      </c>
      <c r="F2243" s="608" t="s">
        <v>7737</v>
      </c>
    </row>
    <row r="2244" spans="1:6">
      <c r="A2244" s="608" t="s">
        <v>1674</v>
      </c>
      <c r="B2244" s="608" t="s">
        <v>1675</v>
      </c>
      <c r="C2244" s="608" t="s">
        <v>700</v>
      </c>
      <c r="D2244" s="608" t="s">
        <v>1527</v>
      </c>
      <c r="E2244" s="608" t="s">
        <v>1676</v>
      </c>
      <c r="F2244" s="608" t="s">
        <v>7737</v>
      </c>
    </row>
    <row r="2245" spans="1:6">
      <c r="A2245" s="608" t="s">
        <v>1677</v>
      </c>
      <c r="B2245" s="608" t="s">
        <v>1678</v>
      </c>
      <c r="C2245" s="608" t="s">
        <v>700</v>
      </c>
      <c r="D2245" s="608" t="s">
        <v>1527</v>
      </c>
      <c r="E2245" s="608" t="s">
        <v>1679</v>
      </c>
      <c r="F2245" s="608" t="s">
        <v>7737</v>
      </c>
    </row>
    <row r="2246" spans="1:6">
      <c r="A2246" s="608" t="s">
        <v>1680</v>
      </c>
      <c r="B2246" s="608" t="s">
        <v>1681</v>
      </c>
      <c r="C2246" s="608" t="s">
        <v>700</v>
      </c>
      <c r="D2246" s="608" t="s">
        <v>1527</v>
      </c>
      <c r="E2246" s="608" t="s">
        <v>1682</v>
      </c>
      <c r="F2246" s="608" t="s">
        <v>7737</v>
      </c>
    </row>
    <row r="2247" spans="1:6">
      <c r="A2247" s="608" t="s">
        <v>1683</v>
      </c>
      <c r="B2247" s="608" t="s">
        <v>1684</v>
      </c>
      <c r="C2247" s="608" t="s">
        <v>700</v>
      </c>
      <c r="D2247" s="608" t="s">
        <v>1527</v>
      </c>
      <c r="E2247" s="608" t="s">
        <v>1685</v>
      </c>
      <c r="F2247" s="608" t="s">
        <v>7737</v>
      </c>
    </row>
    <row r="2248" spans="1:6">
      <c r="A2248" s="608" t="s">
        <v>1686</v>
      </c>
      <c r="B2248" s="608" t="s">
        <v>1687</v>
      </c>
      <c r="C2248" s="608" t="s">
        <v>700</v>
      </c>
      <c r="D2248" s="608" t="s">
        <v>1527</v>
      </c>
      <c r="E2248" s="608" t="s">
        <v>1688</v>
      </c>
      <c r="F2248" s="608" t="s">
        <v>7737</v>
      </c>
    </row>
    <row r="2249" spans="1:6">
      <c r="A2249" s="608" t="s">
        <v>1689</v>
      </c>
      <c r="B2249" s="608" t="s">
        <v>1690</v>
      </c>
      <c r="C2249" s="608" t="s">
        <v>700</v>
      </c>
      <c r="D2249" s="608" t="s">
        <v>1527</v>
      </c>
      <c r="E2249" s="608" t="s">
        <v>1691</v>
      </c>
      <c r="F2249" s="608" t="s">
        <v>7737</v>
      </c>
    </row>
    <row r="2250" spans="1:6">
      <c r="A2250" s="608" t="s">
        <v>1692</v>
      </c>
      <c r="B2250" s="608" t="s">
        <v>1693</v>
      </c>
      <c r="C2250" s="608" t="s">
        <v>700</v>
      </c>
      <c r="D2250" s="608" t="s">
        <v>1527</v>
      </c>
      <c r="E2250" s="608" t="s">
        <v>1694</v>
      </c>
      <c r="F2250" s="608" t="s">
        <v>7737</v>
      </c>
    </row>
    <row r="2251" spans="1:6">
      <c r="A2251" s="608" t="s">
        <v>1695</v>
      </c>
      <c r="B2251" s="608" t="s">
        <v>1696</v>
      </c>
      <c r="C2251" s="608" t="s">
        <v>700</v>
      </c>
      <c r="D2251" s="608" t="s">
        <v>1527</v>
      </c>
      <c r="E2251" s="608" t="s">
        <v>1697</v>
      </c>
      <c r="F2251" s="608" t="s">
        <v>7737</v>
      </c>
    </row>
    <row r="2252" spans="1:6">
      <c r="A2252" s="608" t="s">
        <v>1698</v>
      </c>
      <c r="B2252" s="608" t="s">
        <v>1699</v>
      </c>
      <c r="C2252" s="608" t="s">
        <v>700</v>
      </c>
      <c r="D2252" s="608" t="s">
        <v>1527</v>
      </c>
      <c r="E2252" s="608" t="s">
        <v>1700</v>
      </c>
      <c r="F2252" s="608" t="s">
        <v>7737</v>
      </c>
    </row>
    <row r="2253" spans="1:6">
      <c r="A2253" s="608" t="s">
        <v>1701</v>
      </c>
      <c r="B2253" s="608" t="s">
        <v>1702</v>
      </c>
      <c r="C2253" s="608" t="s">
        <v>700</v>
      </c>
      <c r="D2253" s="608" t="s">
        <v>1527</v>
      </c>
      <c r="E2253" s="608" t="s">
        <v>1703</v>
      </c>
      <c r="F2253" s="608" t="s">
        <v>7737</v>
      </c>
    </row>
    <row r="2254" spans="1:6">
      <c r="A2254" s="608" t="s">
        <v>1704</v>
      </c>
      <c r="B2254" s="608" t="s">
        <v>1705</v>
      </c>
      <c r="C2254" s="608" t="s">
        <v>700</v>
      </c>
      <c r="D2254" s="608" t="s">
        <v>1527</v>
      </c>
      <c r="E2254" s="608" t="s">
        <v>1706</v>
      </c>
      <c r="F2254" s="608" t="s">
        <v>7737</v>
      </c>
    </row>
    <row r="2255" spans="1:6">
      <c r="A2255" s="608" t="s">
        <v>1707</v>
      </c>
      <c r="B2255" s="608" t="s">
        <v>1708</v>
      </c>
      <c r="C2255" s="608" t="s">
        <v>700</v>
      </c>
      <c r="D2255" s="608" t="s">
        <v>1527</v>
      </c>
      <c r="E2255" s="608" t="s">
        <v>1709</v>
      </c>
      <c r="F2255" s="608" t="s">
        <v>7737</v>
      </c>
    </row>
    <row r="2256" spans="1:6">
      <c r="A2256" s="608" t="s">
        <v>1710</v>
      </c>
      <c r="B2256" s="608" t="s">
        <v>1711</v>
      </c>
      <c r="C2256" s="608" t="s">
        <v>700</v>
      </c>
      <c r="D2256" s="608" t="s">
        <v>1527</v>
      </c>
      <c r="E2256" s="608" t="s">
        <v>1712</v>
      </c>
      <c r="F2256" s="608" t="s">
        <v>7737</v>
      </c>
    </row>
    <row r="2257" spans="1:6">
      <c r="A2257" s="608" t="s">
        <v>1713</v>
      </c>
      <c r="B2257" s="608" t="s">
        <v>1714</v>
      </c>
      <c r="C2257" s="608" t="s">
        <v>700</v>
      </c>
      <c r="D2257" s="608" t="s">
        <v>1527</v>
      </c>
      <c r="E2257" s="608" t="s">
        <v>1715</v>
      </c>
      <c r="F2257" s="608" t="s">
        <v>7737</v>
      </c>
    </row>
    <row r="2258" spans="1:6">
      <c r="A2258" s="608" t="s">
        <v>1716</v>
      </c>
      <c r="B2258" s="608" t="s">
        <v>1717</v>
      </c>
      <c r="C2258" s="608" t="s">
        <v>700</v>
      </c>
      <c r="D2258" s="608" t="s">
        <v>1527</v>
      </c>
      <c r="E2258" s="608" t="s">
        <v>1718</v>
      </c>
      <c r="F2258" s="608" t="s">
        <v>7737</v>
      </c>
    </row>
    <row r="2259" spans="1:6">
      <c r="A2259" s="608" t="s">
        <v>1719</v>
      </c>
      <c r="B2259" s="608" t="s">
        <v>1720</v>
      </c>
      <c r="C2259" s="608" t="s">
        <v>700</v>
      </c>
      <c r="D2259" s="608" t="s">
        <v>1527</v>
      </c>
      <c r="E2259" s="608" t="s">
        <v>1721</v>
      </c>
      <c r="F2259" s="608" t="s">
        <v>7737</v>
      </c>
    </row>
    <row r="2260" spans="1:6">
      <c r="A2260" s="608" t="s">
        <v>1722</v>
      </c>
      <c r="B2260" s="608" t="s">
        <v>1723</v>
      </c>
      <c r="C2260" s="608" t="s">
        <v>700</v>
      </c>
      <c r="D2260" s="608" t="s">
        <v>1527</v>
      </c>
      <c r="E2260" s="608" t="s">
        <v>1724</v>
      </c>
      <c r="F2260" s="608" t="s">
        <v>7737</v>
      </c>
    </row>
    <row r="2261" spans="1:6">
      <c r="A2261" s="608" t="s">
        <v>1725</v>
      </c>
      <c r="B2261" s="608" t="s">
        <v>1726</v>
      </c>
      <c r="C2261" s="608" t="s">
        <v>700</v>
      </c>
      <c r="D2261" s="608" t="s">
        <v>1527</v>
      </c>
      <c r="E2261" s="608" t="s">
        <v>1727</v>
      </c>
      <c r="F2261" s="608" t="s">
        <v>7737</v>
      </c>
    </row>
    <row r="2262" spans="1:6">
      <c r="A2262" s="608" t="s">
        <v>1728</v>
      </c>
      <c r="B2262" s="608" t="s">
        <v>1729</v>
      </c>
      <c r="C2262" s="608" t="s">
        <v>700</v>
      </c>
      <c r="D2262" s="608" t="s">
        <v>1527</v>
      </c>
      <c r="E2262" s="608" t="s">
        <v>1730</v>
      </c>
      <c r="F2262" s="608" t="s">
        <v>7737</v>
      </c>
    </row>
    <row r="2263" spans="1:6">
      <c r="A2263" s="608" t="s">
        <v>1731</v>
      </c>
      <c r="B2263" s="608" t="s">
        <v>1732</v>
      </c>
      <c r="C2263" s="608" t="s">
        <v>700</v>
      </c>
      <c r="D2263" s="608" t="s">
        <v>1527</v>
      </c>
      <c r="E2263" s="608" t="s">
        <v>1733</v>
      </c>
      <c r="F2263" s="608" t="s">
        <v>7737</v>
      </c>
    </row>
    <row r="2264" spans="1:6">
      <c r="A2264" s="608" t="s">
        <v>1734</v>
      </c>
      <c r="B2264" s="608" t="s">
        <v>1735</v>
      </c>
      <c r="C2264" s="608" t="s">
        <v>700</v>
      </c>
      <c r="D2264" s="608" t="s">
        <v>1527</v>
      </c>
      <c r="E2264" s="608" t="s">
        <v>1736</v>
      </c>
      <c r="F2264" s="608" t="s">
        <v>7737</v>
      </c>
    </row>
    <row r="2265" spans="1:6">
      <c r="A2265" s="608" t="s">
        <v>1737</v>
      </c>
      <c r="B2265" s="608" t="s">
        <v>1738</v>
      </c>
      <c r="C2265" s="608" t="s">
        <v>700</v>
      </c>
      <c r="D2265" s="608" t="s">
        <v>1527</v>
      </c>
      <c r="E2265" s="608" t="s">
        <v>1739</v>
      </c>
      <c r="F2265" s="608" t="s">
        <v>7737</v>
      </c>
    </row>
    <row r="2266" spans="1:6">
      <c r="A2266" s="608" t="s">
        <v>1740</v>
      </c>
      <c r="B2266" s="608" t="s">
        <v>1741</v>
      </c>
      <c r="C2266" s="608" t="s">
        <v>700</v>
      </c>
      <c r="D2266" s="608" t="s">
        <v>1527</v>
      </c>
      <c r="E2266" s="608" t="s">
        <v>1742</v>
      </c>
      <c r="F2266" s="608" t="s">
        <v>7737</v>
      </c>
    </row>
    <row r="2267" spans="1:6">
      <c r="A2267" s="608" t="s">
        <v>1743</v>
      </c>
      <c r="B2267" s="608" t="s">
        <v>1744</v>
      </c>
      <c r="C2267" s="608" t="s">
        <v>700</v>
      </c>
      <c r="D2267" s="608" t="s">
        <v>1527</v>
      </c>
      <c r="E2267" s="608" t="s">
        <v>1745</v>
      </c>
      <c r="F2267" s="608" t="s">
        <v>7737</v>
      </c>
    </row>
    <row r="2268" spans="1:6">
      <c r="A2268" s="608" t="s">
        <v>1746</v>
      </c>
      <c r="B2268" s="608" t="s">
        <v>1747</v>
      </c>
      <c r="C2268" s="608" t="s">
        <v>700</v>
      </c>
      <c r="D2268" s="608" t="s">
        <v>1527</v>
      </c>
      <c r="E2268" s="608" t="s">
        <v>1748</v>
      </c>
      <c r="F2268" s="608" t="s">
        <v>7737</v>
      </c>
    </row>
    <row r="2269" spans="1:6">
      <c r="A2269" s="608" t="s">
        <v>1749</v>
      </c>
      <c r="B2269" s="608" t="s">
        <v>1750</v>
      </c>
      <c r="C2269" s="608" t="s">
        <v>700</v>
      </c>
      <c r="D2269" s="608" t="s">
        <v>1527</v>
      </c>
      <c r="E2269" s="608" t="s">
        <v>1751</v>
      </c>
      <c r="F2269" s="608" t="s">
        <v>7737</v>
      </c>
    </row>
    <row r="2270" spans="1:6">
      <c r="A2270" s="608" t="s">
        <v>1752</v>
      </c>
      <c r="B2270" s="608" t="s">
        <v>1753</v>
      </c>
      <c r="C2270" s="608" t="s">
        <v>700</v>
      </c>
      <c r="D2270" s="608" t="s">
        <v>1527</v>
      </c>
      <c r="E2270" s="608" t="s">
        <v>1754</v>
      </c>
      <c r="F2270" s="608" t="s">
        <v>7737</v>
      </c>
    </row>
    <row r="2271" spans="1:6">
      <c r="A2271" s="608" t="s">
        <v>1755</v>
      </c>
      <c r="B2271" s="608" t="s">
        <v>1756</v>
      </c>
      <c r="C2271" s="608" t="s">
        <v>700</v>
      </c>
      <c r="D2271" s="608" t="s">
        <v>1527</v>
      </c>
      <c r="E2271" s="608" t="s">
        <v>1757</v>
      </c>
      <c r="F2271" s="608" t="s">
        <v>7737</v>
      </c>
    </row>
    <row r="2272" spans="1:6">
      <c r="A2272" s="608" t="s">
        <v>1758</v>
      </c>
      <c r="B2272" s="608" t="s">
        <v>1759</v>
      </c>
      <c r="C2272" s="608" t="s">
        <v>700</v>
      </c>
      <c r="D2272" s="608" t="s">
        <v>1527</v>
      </c>
      <c r="E2272" s="608" t="s">
        <v>1760</v>
      </c>
      <c r="F2272" s="608" t="s">
        <v>7737</v>
      </c>
    </row>
    <row r="2273" spans="1:6">
      <c r="A2273" s="608" t="s">
        <v>1761</v>
      </c>
      <c r="B2273" s="608" t="s">
        <v>1762</v>
      </c>
      <c r="C2273" s="608" t="s">
        <v>700</v>
      </c>
      <c r="D2273" s="608" t="s">
        <v>1527</v>
      </c>
      <c r="E2273" s="608" t="s">
        <v>1763</v>
      </c>
      <c r="F2273" s="608" t="s">
        <v>7737</v>
      </c>
    </row>
    <row r="2274" spans="1:6">
      <c r="A2274" s="608" t="s">
        <v>1764</v>
      </c>
      <c r="B2274" s="608" t="s">
        <v>1765</v>
      </c>
      <c r="C2274" s="608" t="s">
        <v>700</v>
      </c>
      <c r="D2274" s="608" t="s">
        <v>1527</v>
      </c>
      <c r="E2274" s="608" t="s">
        <v>1766</v>
      </c>
      <c r="F2274" s="608" t="s">
        <v>7737</v>
      </c>
    </row>
    <row r="2275" spans="1:6">
      <c r="A2275" s="608" t="s">
        <v>1767</v>
      </c>
      <c r="B2275" s="608" t="s">
        <v>1768</v>
      </c>
      <c r="C2275" s="608" t="s">
        <v>700</v>
      </c>
      <c r="D2275" s="608" t="s">
        <v>1527</v>
      </c>
      <c r="E2275" s="608" t="s">
        <v>1769</v>
      </c>
      <c r="F2275" s="608" t="s">
        <v>7737</v>
      </c>
    </row>
    <row r="2276" spans="1:6">
      <c r="A2276" s="608" t="s">
        <v>1770</v>
      </c>
      <c r="B2276" s="608" t="s">
        <v>1771</v>
      </c>
      <c r="C2276" s="608" t="s">
        <v>700</v>
      </c>
      <c r="D2276" s="608" t="s">
        <v>1527</v>
      </c>
      <c r="E2276" s="608" t="s">
        <v>1772</v>
      </c>
      <c r="F2276" s="608" t="s">
        <v>7737</v>
      </c>
    </row>
    <row r="2277" spans="1:6">
      <c r="A2277" s="608" t="s">
        <v>1773</v>
      </c>
      <c r="B2277" s="608" t="s">
        <v>1774</v>
      </c>
      <c r="C2277" s="608" t="s">
        <v>700</v>
      </c>
      <c r="D2277" s="608" t="s">
        <v>1527</v>
      </c>
      <c r="E2277" s="608" t="s">
        <v>1775</v>
      </c>
      <c r="F2277" s="608" t="s">
        <v>7737</v>
      </c>
    </row>
    <row r="2278" spans="1:6">
      <c r="A2278" s="608" t="s">
        <v>1776</v>
      </c>
      <c r="B2278" s="608" t="s">
        <v>1777</v>
      </c>
      <c r="C2278" s="608" t="s">
        <v>700</v>
      </c>
      <c r="D2278" s="608" t="s">
        <v>1527</v>
      </c>
      <c r="E2278" s="608" t="s">
        <v>1778</v>
      </c>
      <c r="F2278" s="608" t="s">
        <v>7737</v>
      </c>
    </row>
    <row r="2279" spans="1:6">
      <c r="A2279" s="608" t="s">
        <v>1779</v>
      </c>
      <c r="B2279" s="608" t="s">
        <v>1780</v>
      </c>
      <c r="C2279" s="608" t="s">
        <v>700</v>
      </c>
      <c r="D2279" s="608" t="s">
        <v>1527</v>
      </c>
      <c r="E2279" s="608" t="s">
        <v>1781</v>
      </c>
      <c r="F2279" s="608" t="s">
        <v>7737</v>
      </c>
    </row>
    <row r="2280" spans="1:6">
      <c r="A2280" s="608" t="s">
        <v>1782</v>
      </c>
      <c r="B2280" s="608" t="s">
        <v>1783</v>
      </c>
      <c r="C2280" s="608" t="s">
        <v>700</v>
      </c>
      <c r="D2280" s="608" t="s">
        <v>1527</v>
      </c>
      <c r="E2280" s="608" t="s">
        <v>1784</v>
      </c>
      <c r="F2280" s="608" t="s">
        <v>7737</v>
      </c>
    </row>
    <row r="2281" spans="1:6">
      <c r="A2281" s="608" t="s">
        <v>1785</v>
      </c>
      <c r="B2281" s="608" t="s">
        <v>1786</v>
      </c>
      <c r="C2281" s="608" t="s">
        <v>700</v>
      </c>
      <c r="D2281" s="608" t="s">
        <v>1527</v>
      </c>
      <c r="E2281" s="608" t="s">
        <v>1787</v>
      </c>
      <c r="F2281" s="608" t="s">
        <v>7737</v>
      </c>
    </row>
    <row r="2282" spans="1:6">
      <c r="A2282" s="608" t="s">
        <v>1788</v>
      </c>
      <c r="B2282" s="608" t="s">
        <v>1789</v>
      </c>
      <c r="C2282" s="608" t="s">
        <v>700</v>
      </c>
      <c r="D2282" s="608" t="s">
        <v>1527</v>
      </c>
      <c r="E2282" s="608" t="s">
        <v>1790</v>
      </c>
      <c r="F2282" s="608" t="s">
        <v>7737</v>
      </c>
    </row>
    <row r="2283" spans="1:6">
      <c r="A2283" s="608" t="s">
        <v>1791</v>
      </c>
      <c r="B2283" s="608" t="s">
        <v>1792</v>
      </c>
      <c r="C2283" s="608" t="s">
        <v>700</v>
      </c>
      <c r="D2283" s="608" t="s">
        <v>1527</v>
      </c>
      <c r="E2283" s="608" t="s">
        <v>1793</v>
      </c>
      <c r="F2283" s="608" t="s">
        <v>7737</v>
      </c>
    </row>
    <row r="2284" spans="1:6">
      <c r="A2284" s="608" t="s">
        <v>1794</v>
      </c>
      <c r="B2284" s="608" t="s">
        <v>1795</v>
      </c>
      <c r="C2284" s="608" t="s">
        <v>700</v>
      </c>
      <c r="D2284" s="608" t="s">
        <v>1527</v>
      </c>
      <c r="E2284" s="608" t="s">
        <v>1796</v>
      </c>
      <c r="F2284" s="608" t="s">
        <v>7737</v>
      </c>
    </row>
    <row r="2285" spans="1:6">
      <c r="A2285" s="608" t="s">
        <v>1797</v>
      </c>
      <c r="B2285" s="608" t="s">
        <v>1798</v>
      </c>
      <c r="C2285" s="608" t="s">
        <v>700</v>
      </c>
      <c r="D2285" s="608" t="s">
        <v>1527</v>
      </c>
      <c r="E2285" s="608" t="s">
        <v>1799</v>
      </c>
      <c r="F2285" s="608" t="s">
        <v>7737</v>
      </c>
    </row>
    <row r="2286" spans="1:6">
      <c r="A2286" s="608" t="s">
        <v>1800</v>
      </c>
      <c r="B2286" s="608" t="s">
        <v>1801</v>
      </c>
      <c r="C2286" s="608" t="s">
        <v>700</v>
      </c>
      <c r="D2286" s="608" t="s">
        <v>1527</v>
      </c>
      <c r="E2286" s="608" t="s">
        <v>1802</v>
      </c>
      <c r="F2286" s="608" t="s">
        <v>7737</v>
      </c>
    </row>
    <row r="2287" spans="1:6">
      <c r="A2287" s="608" t="s">
        <v>1803</v>
      </c>
      <c r="B2287" s="608" t="s">
        <v>1804</v>
      </c>
      <c r="C2287" s="608" t="s">
        <v>700</v>
      </c>
      <c r="D2287" s="608" t="s">
        <v>1527</v>
      </c>
      <c r="E2287" s="608" t="s">
        <v>1805</v>
      </c>
      <c r="F2287" s="608" t="s">
        <v>7737</v>
      </c>
    </row>
    <row r="2288" spans="1:6">
      <c r="A2288" s="608" t="s">
        <v>1806</v>
      </c>
      <c r="B2288" s="608" t="s">
        <v>1807</v>
      </c>
      <c r="C2288" s="608" t="s">
        <v>700</v>
      </c>
      <c r="D2288" s="608" t="s">
        <v>1527</v>
      </c>
      <c r="E2288" s="608" t="s">
        <v>1808</v>
      </c>
      <c r="F2288" s="608" t="s">
        <v>7737</v>
      </c>
    </row>
    <row r="2289" spans="1:6">
      <c r="A2289" s="608" t="s">
        <v>1809</v>
      </c>
      <c r="B2289" s="608" t="s">
        <v>1810</v>
      </c>
      <c r="C2289" s="608" t="s">
        <v>700</v>
      </c>
      <c r="D2289" s="608" t="s">
        <v>1527</v>
      </c>
      <c r="E2289" s="608" t="s">
        <v>1811</v>
      </c>
      <c r="F2289" s="608" t="s">
        <v>7737</v>
      </c>
    </row>
    <row r="2290" spans="1:6">
      <c r="A2290" s="608" t="s">
        <v>1812</v>
      </c>
      <c r="B2290" s="608" t="s">
        <v>1813</v>
      </c>
      <c r="C2290" s="608" t="s">
        <v>700</v>
      </c>
      <c r="D2290" s="608" t="s">
        <v>1527</v>
      </c>
      <c r="E2290" s="608" t="s">
        <v>1814</v>
      </c>
      <c r="F2290" s="608" t="s">
        <v>7737</v>
      </c>
    </row>
    <row r="2291" spans="1:6">
      <c r="A2291" s="608" t="s">
        <v>1815</v>
      </c>
      <c r="B2291" s="608" t="s">
        <v>1816</v>
      </c>
      <c r="C2291" s="608" t="s">
        <v>700</v>
      </c>
      <c r="D2291" s="608" t="s">
        <v>1527</v>
      </c>
      <c r="E2291" s="608" t="s">
        <v>1817</v>
      </c>
      <c r="F2291" s="608" t="s">
        <v>7737</v>
      </c>
    </row>
    <row r="2292" spans="1:6">
      <c r="A2292" s="608" t="s">
        <v>1818</v>
      </c>
      <c r="B2292" s="608" t="s">
        <v>1819</v>
      </c>
      <c r="C2292" s="608" t="s">
        <v>700</v>
      </c>
      <c r="D2292" s="608" t="s">
        <v>1527</v>
      </c>
      <c r="E2292" s="608" t="s">
        <v>1820</v>
      </c>
      <c r="F2292" s="608" t="s">
        <v>7737</v>
      </c>
    </row>
    <row r="2293" spans="1:6">
      <c r="A2293" s="608" t="s">
        <v>1821</v>
      </c>
      <c r="B2293" s="608" t="s">
        <v>1822</v>
      </c>
      <c r="C2293" s="608" t="s">
        <v>700</v>
      </c>
      <c r="D2293" s="608" t="s">
        <v>1527</v>
      </c>
      <c r="E2293" s="608" t="s">
        <v>1823</v>
      </c>
      <c r="F2293" s="608" t="s">
        <v>7737</v>
      </c>
    </row>
    <row r="2294" spans="1:6">
      <c r="A2294" s="608" t="s">
        <v>1824</v>
      </c>
      <c r="B2294" s="608" t="s">
        <v>1825</v>
      </c>
      <c r="C2294" s="608" t="s">
        <v>700</v>
      </c>
      <c r="D2294" s="608" t="s">
        <v>1527</v>
      </c>
      <c r="E2294" s="608" t="s">
        <v>1826</v>
      </c>
      <c r="F2294" s="608" t="s">
        <v>7737</v>
      </c>
    </row>
    <row r="2295" spans="1:6">
      <c r="A2295" s="608" t="s">
        <v>1827</v>
      </c>
      <c r="B2295" s="608" t="s">
        <v>1828</v>
      </c>
      <c r="C2295" s="608" t="s">
        <v>700</v>
      </c>
      <c r="D2295" s="608" t="s">
        <v>1527</v>
      </c>
      <c r="E2295" s="608" t="s">
        <v>1829</v>
      </c>
      <c r="F2295" s="608" t="s">
        <v>7737</v>
      </c>
    </row>
    <row r="2296" spans="1:6">
      <c r="A2296" s="608" t="s">
        <v>1830</v>
      </c>
      <c r="B2296" s="608" t="s">
        <v>1831</v>
      </c>
      <c r="C2296" s="608" t="s">
        <v>700</v>
      </c>
      <c r="D2296" s="608" t="s">
        <v>1527</v>
      </c>
      <c r="E2296" s="608" t="s">
        <v>1832</v>
      </c>
      <c r="F2296" s="608" t="s">
        <v>7737</v>
      </c>
    </row>
    <row r="2297" spans="1:6">
      <c r="A2297" s="608" t="s">
        <v>1833</v>
      </c>
      <c r="B2297" s="608" t="s">
        <v>1834</v>
      </c>
      <c r="C2297" s="608" t="s">
        <v>700</v>
      </c>
      <c r="D2297" s="608" t="s">
        <v>1527</v>
      </c>
      <c r="E2297" s="608" t="s">
        <v>1835</v>
      </c>
      <c r="F2297" s="608" t="s">
        <v>7737</v>
      </c>
    </row>
    <row r="2298" spans="1:6">
      <c r="A2298" s="608" t="s">
        <v>1836</v>
      </c>
      <c r="B2298" s="608" t="s">
        <v>1837</v>
      </c>
      <c r="C2298" s="608" t="s">
        <v>700</v>
      </c>
      <c r="D2298" s="608" t="s">
        <v>1527</v>
      </c>
      <c r="E2298" s="608" t="s">
        <v>1838</v>
      </c>
      <c r="F2298" s="608" t="s">
        <v>7737</v>
      </c>
    </row>
    <row r="2299" spans="1:6">
      <c r="A2299" s="608" t="s">
        <v>1839</v>
      </c>
      <c r="B2299" s="608" t="s">
        <v>1840</v>
      </c>
      <c r="C2299" s="608" t="s">
        <v>700</v>
      </c>
      <c r="D2299" s="608" t="s">
        <v>1527</v>
      </c>
      <c r="E2299" s="608" t="s">
        <v>1841</v>
      </c>
      <c r="F2299" s="608" t="s">
        <v>7737</v>
      </c>
    </row>
    <row r="2300" spans="1:6">
      <c r="A2300" s="608" t="s">
        <v>1842</v>
      </c>
      <c r="B2300" s="608" t="s">
        <v>1843</v>
      </c>
      <c r="C2300" s="608" t="s">
        <v>700</v>
      </c>
      <c r="D2300" s="608" t="s">
        <v>1527</v>
      </c>
      <c r="E2300" s="608" t="s">
        <v>1844</v>
      </c>
      <c r="F2300" s="608" t="s">
        <v>7737</v>
      </c>
    </row>
    <row r="2301" spans="1:6">
      <c r="A2301" s="608" t="s">
        <v>1845</v>
      </c>
      <c r="B2301" s="608" t="s">
        <v>1846</v>
      </c>
      <c r="C2301" s="608" t="s">
        <v>700</v>
      </c>
      <c r="D2301" s="608" t="s">
        <v>1527</v>
      </c>
      <c r="E2301" s="608" t="s">
        <v>1847</v>
      </c>
      <c r="F2301" s="608" t="s">
        <v>7737</v>
      </c>
    </row>
    <row r="2302" spans="1:6">
      <c r="A2302" s="608" t="s">
        <v>1848</v>
      </c>
      <c r="B2302" s="608" t="s">
        <v>1849</v>
      </c>
      <c r="C2302" s="608" t="s">
        <v>700</v>
      </c>
      <c r="D2302" s="608" t="s">
        <v>1527</v>
      </c>
      <c r="E2302" s="608" t="s">
        <v>1850</v>
      </c>
      <c r="F2302" s="608" t="s">
        <v>7737</v>
      </c>
    </row>
    <row r="2303" spans="1:6">
      <c r="A2303" s="608" t="s">
        <v>1851</v>
      </c>
      <c r="B2303" s="608" t="s">
        <v>1852</v>
      </c>
      <c r="C2303" s="608" t="s">
        <v>700</v>
      </c>
      <c r="D2303" s="608" t="s">
        <v>1527</v>
      </c>
      <c r="E2303" s="608" t="s">
        <v>1853</v>
      </c>
      <c r="F2303" s="608" t="s">
        <v>7737</v>
      </c>
    </row>
    <row r="2304" spans="1:6">
      <c r="A2304" s="608" t="s">
        <v>1854</v>
      </c>
      <c r="B2304" s="608" t="s">
        <v>1855</v>
      </c>
      <c r="C2304" s="608" t="s">
        <v>700</v>
      </c>
      <c r="D2304" s="608" t="s">
        <v>1527</v>
      </c>
      <c r="E2304" s="608" t="s">
        <v>1856</v>
      </c>
      <c r="F2304" s="608" t="s">
        <v>7737</v>
      </c>
    </row>
    <row r="2305" spans="1:6">
      <c r="A2305" s="608" t="s">
        <v>1857</v>
      </c>
      <c r="B2305" s="608" t="s">
        <v>1858</v>
      </c>
      <c r="C2305" s="608" t="s">
        <v>700</v>
      </c>
      <c r="D2305" s="608" t="s">
        <v>1527</v>
      </c>
      <c r="E2305" s="608" t="s">
        <v>1859</v>
      </c>
      <c r="F2305" s="608" t="s">
        <v>7737</v>
      </c>
    </row>
    <row r="2306" spans="1:6">
      <c r="A2306" s="608" t="s">
        <v>1860</v>
      </c>
      <c r="B2306" s="608" t="s">
        <v>1861</v>
      </c>
      <c r="C2306" s="608" t="s">
        <v>700</v>
      </c>
      <c r="D2306" s="608" t="s">
        <v>1527</v>
      </c>
      <c r="E2306" s="608" t="s">
        <v>1862</v>
      </c>
      <c r="F2306" s="608" t="s">
        <v>7737</v>
      </c>
    </row>
    <row r="2307" spans="1:6">
      <c r="A2307" s="608" t="s">
        <v>1755</v>
      </c>
      <c r="B2307" s="608" t="s">
        <v>1863</v>
      </c>
      <c r="C2307" s="608" t="s">
        <v>700</v>
      </c>
      <c r="D2307" s="608" t="s">
        <v>1527</v>
      </c>
      <c r="E2307" s="608" t="s">
        <v>1864</v>
      </c>
      <c r="F2307" s="608" t="s">
        <v>7737</v>
      </c>
    </row>
    <row r="2308" spans="1:6">
      <c r="A2308" s="608" t="s">
        <v>1865</v>
      </c>
      <c r="B2308" s="608" t="s">
        <v>1866</v>
      </c>
      <c r="C2308" s="608" t="s">
        <v>700</v>
      </c>
      <c r="D2308" s="608" t="s">
        <v>1527</v>
      </c>
      <c r="E2308" s="608" t="s">
        <v>1867</v>
      </c>
      <c r="F2308" s="608" t="s">
        <v>7737</v>
      </c>
    </row>
    <row r="2309" spans="1:6">
      <c r="A2309" s="608" t="s">
        <v>1868</v>
      </c>
      <c r="B2309" s="608" t="s">
        <v>1869</v>
      </c>
      <c r="C2309" s="608" t="s">
        <v>700</v>
      </c>
      <c r="D2309" s="608" t="s">
        <v>1527</v>
      </c>
      <c r="E2309" s="608" t="s">
        <v>1870</v>
      </c>
      <c r="F2309" s="608" t="s">
        <v>7737</v>
      </c>
    </row>
    <row r="2310" spans="1:6">
      <c r="A2310" s="608" t="s">
        <v>1871</v>
      </c>
      <c r="B2310" s="608" t="s">
        <v>1872</v>
      </c>
      <c r="C2310" s="608" t="s">
        <v>700</v>
      </c>
      <c r="D2310" s="608" t="s">
        <v>1527</v>
      </c>
      <c r="E2310" s="608" t="s">
        <v>1873</v>
      </c>
      <c r="F2310" s="608" t="s">
        <v>7737</v>
      </c>
    </row>
    <row r="2311" spans="1:6">
      <c r="A2311" s="608" t="s">
        <v>1874</v>
      </c>
      <c r="B2311" s="608" t="s">
        <v>1875</v>
      </c>
      <c r="C2311" s="608" t="s">
        <v>700</v>
      </c>
      <c r="D2311" s="608" t="s">
        <v>1876</v>
      </c>
      <c r="E2311" s="608" t="s">
        <v>2211</v>
      </c>
      <c r="F2311" s="608" t="s">
        <v>7738</v>
      </c>
    </row>
    <row r="2312" spans="1:6">
      <c r="A2312" s="608" t="s">
        <v>1877</v>
      </c>
      <c r="B2312" s="608" t="s">
        <v>1878</v>
      </c>
      <c r="C2312" s="608" t="s">
        <v>700</v>
      </c>
      <c r="D2312" s="608" t="s">
        <v>1876</v>
      </c>
      <c r="E2312" s="608" t="s">
        <v>1879</v>
      </c>
      <c r="F2312" s="608" t="s">
        <v>7738</v>
      </c>
    </row>
    <row r="2313" spans="1:6">
      <c r="A2313" s="608" t="s">
        <v>1880</v>
      </c>
      <c r="B2313" s="608" t="s">
        <v>1881</v>
      </c>
      <c r="C2313" s="608" t="s">
        <v>700</v>
      </c>
      <c r="D2313" s="608" t="s">
        <v>1876</v>
      </c>
      <c r="E2313" s="608" t="s">
        <v>1882</v>
      </c>
      <c r="F2313" s="608" t="s">
        <v>7738</v>
      </c>
    </row>
    <row r="2314" spans="1:6">
      <c r="A2314" s="608" t="s">
        <v>1883</v>
      </c>
      <c r="B2314" s="608" t="s">
        <v>1884</v>
      </c>
      <c r="C2314" s="608" t="s">
        <v>700</v>
      </c>
      <c r="D2314" s="608" t="s">
        <v>1876</v>
      </c>
      <c r="E2314" s="608" t="s">
        <v>1885</v>
      </c>
      <c r="F2314" s="608" t="s">
        <v>7738</v>
      </c>
    </row>
    <row r="2315" spans="1:6">
      <c r="A2315" s="608" t="s">
        <v>1886</v>
      </c>
      <c r="B2315" s="608" t="s">
        <v>1887</v>
      </c>
      <c r="C2315" s="608" t="s">
        <v>700</v>
      </c>
      <c r="D2315" s="608" t="s">
        <v>1876</v>
      </c>
      <c r="E2315" s="608" t="s">
        <v>1888</v>
      </c>
      <c r="F2315" s="608" t="s">
        <v>7738</v>
      </c>
    </row>
    <row r="2316" spans="1:6">
      <c r="A2316" s="608" t="s">
        <v>1889</v>
      </c>
      <c r="B2316" s="608" t="s">
        <v>1890</v>
      </c>
      <c r="C2316" s="608" t="s">
        <v>700</v>
      </c>
      <c r="D2316" s="608" t="s">
        <v>1876</v>
      </c>
      <c r="E2316" s="608" t="s">
        <v>1891</v>
      </c>
      <c r="F2316" s="608" t="s">
        <v>7738</v>
      </c>
    </row>
    <row r="2317" spans="1:6">
      <c r="A2317" s="608" t="s">
        <v>1892</v>
      </c>
      <c r="B2317" s="608" t="s">
        <v>1893</v>
      </c>
      <c r="C2317" s="608" t="s">
        <v>700</v>
      </c>
      <c r="D2317" s="608" t="s">
        <v>1876</v>
      </c>
      <c r="E2317" s="608" t="s">
        <v>1894</v>
      </c>
      <c r="F2317" s="608" t="s">
        <v>7738</v>
      </c>
    </row>
    <row r="2318" spans="1:6">
      <c r="A2318" s="608" t="s">
        <v>1895</v>
      </c>
      <c r="B2318" s="608" t="s">
        <v>1896</v>
      </c>
      <c r="C2318" s="608" t="s">
        <v>700</v>
      </c>
      <c r="D2318" s="608" t="s">
        <v>1876</v>
      </c>
      <c r="E2318" s="608" t="s">
        <v>1897</v>
      </c>
      <c r="F2318" s="608" t="s">
        <v>7738</v>
      </c>
    </row>
    <row r="2319" spans="1:6">
      <c r="A2319" s="608" t="s">
        <v>1898</v>
      </c>
      <c r="B2319" s="608" t="s">
        <v>1899</v>
      </c>
      <c r="C2319" s="608" t="s">
        <v>700</v>
      </c>
      <c r="D2319" s="608" t="s">
        <v>1876</v>
      </c>
      <c r="E2319" s="608" t="s">
        <v>1900</v>
      </c>
      <c r="F2319" s="608" t="s">
        <v>7738</v>
      </c>
    </row>
    <row r="2320" spans="1:6">
      <c r="A2320" s="608" t="s">
        <v>1901</v>
      </c>
      <c r="B2320" s="608" t="s">
        <v>1902</v>
      </c>
      <c r="C2320" s="608" t="s">
        <v>700</v>
      </c>
      <c r="D2320" s="608" t="s">
        <v>1876</v>
      </c>
      <c r="E2320" s="608" t="s">
        <v>1903</v>
      </c>
      <c r="F2320" s="608" t="s">
        <v>7738</v>
      </c>
    </row>
    <row r="2321" spans="1:6">
      <c r="A2321" s="608" t="s">
        <v>1904</v>
      </c>
      <c r="B2321" s="608" t="s">
        <v>1905</v>
      </c>
      <c r="C2321" s="608" t="s">
        <v>700</v>
      </c>
      <c r="D2321" s="608" t="s">
        <v>1876</v>
      </c>
      <c r="E2321" s="608" t="s">
        <v>1906</v>
      </c>
      <c r="F2321" s="608" t="s">
        <v>7738</v>
      </c>
    </row>
    <row r="2322" spans="1:6">
      <c r="A2322" s="608" t="s">
        <v>1907</v>
      </c>
      <c r="B2322" s="608" t="s">
        <v>1908</v>
      </c>
      <c r="C2322" s="608" t="s">
        <v>700</v>
      </c>
      <c r="D2322" s="608" t="s">
        <v>1876</v>
      </c>
      <c r="E2322" s="608" t="s">
        <v>1909</v>
      </c>
      <c r="F2322" s="608" t="s">
        <v>7738</v>
      </c>
    </row>
    <row r="2323" spans="1:6">
      <c r="A2323" s="608" t="s">
        <v>1910</v>
      </c>
      <c r="B2323" s="608" t="s">
        <v>1911</v>
      </c>
      <c r="C2323" s="608" t="s">
        <v>700</v>
      </c>
      <c r="D2323" s="608" t="s">
        <v>1876</v>
      </c>
      <c r="E2323" s="608" t="s">
        <v>1912</v>
      </c>
      <c r="F2323" s="608" t="s">
        <v>7738</v>
      </c>
    </row>
    <row r="2324" spans="1:6">
      <c r="A2324" s="608" t="s">
        <v>1913</v>
      </c>
      <c r="B2324" s="608" t="s">
        <v>1914</v>
      </c>
      <c r="C2324" s="608" t="s">
        <v>700</v>
      </c>
      <c r="D2324" s="608" t="s">
        <v>1876</v>
      </c>
      <c r="E2324" s="608" t="s">
        <v>1915</v>
      </c>
      <c r="F2324" s="608" t="s">
        <v>7738</v>
      </c>
    </row>
    <row r="2325" spans="1:6">
      <c r="A2325" s="608" t="s">
        <v>1916</v>
      </c>
      <c r="B2325" s="608" t="s">
        <v>1917</v>
      </c>
      <c r="C2325" s="608" t="s">
        <v>700</v>
      </c>
      <c r="D2325" s="608" t="s">
        <v>1876</v>
      </c>
      <c r="E2325" s="608" t="s">
        <v>1918</v>
      </c>
      <c r="F2325" s="608" t="s">
        <v>7738</v>
      </c>
    </row>
    <row r="2326" spans="1:6">
      <c r="A2326" s="608" t="s">
        <v>1919</v>
      </c>
      <c r="B2326" s="608" t="s">
        <v>1920</v>
      </c>
      <c r="C2326" s="608" t="s">
        <v>700</v>
      </c>
      <c r="D2326" s="608" t="s">
        <v>1876</v>
      </c>
      <c r="E2326" s="608" t="s">
        <v>1921</v>
      </c>
      <c r="F2326" s="608" t="s">
        <v>7738</v>
      </c>
    </row>
    <row r="2327" spans="1:6">
      <c r="A2327" s="608" t="s">
        <v>1922</v>
      </c>
      <c r="B2327" s="608" t="s">
        <v>1923</v>
      </c>
      <c r="C2327" s="608" t="s">
        <v>700</v>
      </c>
      <c r="D2327" s="608" t="s">
        <v>1876</v>
      </c>
      <c r="E2327" s="608" t="s">
        <v>1924</v>
      </c>
      <c r="F2327" s="608" t="s">
        <v>7738</v>
      </c>
    </row>
    <row r="2328" spans="1:6">
      <c r="A2328" s="608" t="s">
        <v>1880</v>
      </c>
      <c r="B2328" s="608" t="s">
        <v>1925</v>
      </c>
      <c r="C2328" s="608" t="s">
        <v>700</v>
      </c>
      <c r="D2328" s="608" t="s">
        <v>1876</v>
      </c>
      <c r="E2328" s="608" t="s">
        <v>1926</v>
      </c>
      <c r="F2328" s="608" t="s">
        <v>7738</v>
      </c>
    </row>
    <row r="2329" spans="1:6">
      <c r="A2329" s="608" t="s">
        <v>1880</v>
      </c>
      <c r="B2329" s="608" t="s">
        <v>1927</v>
      </c>
      <c r="C2329" s="608" t="s">
        <v>700</v>
      </c>
      <c r="D2329" s="608" t="s">
        <v>1876</v>
      </c>
      <c r="E2329" s="608" t="s">
        <v>1928</v>
      </c>
      <c r="F2329" s="608" t="s">
        <v>7738</v>
      </c>
    </row>
    <row r="2330" spans="1:6">
      <c r="A2330" s="608" t="s">
        <v>1929</v>
      </c>
      <c r="B2330" s="608" t="s">
        <v>1930</v>
      </c>
      <c r="C2330" s="608" t="s">
        <v>700</v>
      </c>
      <c r="D2330" s="608" t="s">
        <v>1876</v>
      </c>
      <c r="E2330" s="608" t="s">
        <v>1931</v>
      </c>
      <c r="F2330" s="608" t="s">
        <v>7738</v>
      </c>
    </row>
    <row r="2331" spans="1:6">
      <c r="A2331" s="608" t="s">
        <v>1932</v>
      </c>
      <c r="B2331" s="608" t="s">
        <v>1933</v>
      </c>
      <c r="C2331" s="608" t="s">
        <v>700</v>
      </c>
      <c r="D2331" s="608" t="s">
        <v>1876</v>
      </c>
      <c r="E2331" s="608" t="s">
        <v>1934</v>
      </c>
      <c r="F2331" s="608" t="s">
        <v>7738</v>
      </c>
    </row>
    <row r="2332" spans="1:6">
      <c r="A2332" s="608" t="s">
        <v>1935</v>
      </c>
      <c r="B2332" s="608" t="s">
        <v>1936</v>
      </c>
      <c r="C2332" s="608" t="s">
        <v>700</v>
      </c>
      <c r="D2332" s="608" t="s">
        <v>1876</v>
      </c>
      <c r="E2332" s="608" t="s">
        <v>1937</v>
      </c>
      <c r="F2332" s="608" t="s">
        <v>7738</v>
      </c>
    </row>
    <row r="2333" spans="1:6">
      <c r="A2333" s="608" t="s">
        <v>1938</v>
      </c>
      <c r="B2333" s="608" t="s">
        <v>1939</v>
      </c>
      <c r="C2333" s="608" t="s">
        <v>700</v>
      </c>
      <c r="D2333" s="608" t="s">
        <v>1876</v>
      </c>
      <c r="E2333" s="608" t="s">
        <v>1940</v>
      </c>
      <c r="F2333" s="608" t="s">
        <v>7738</v>
      </c>
    </row>
    <row r="2334" spans="1:6">
      <c r="A2334" s="608" t="s">
        <v>1941</v>
      </c>
      <c r="B2334" s="608" t="s">
        <v>1942</v>
      </c>
      <c r="C2334" s="608" t="s">
        <v>700</v>
      </c>
      <c r="D2334" s="608" t="s">
        <v>1876</v>
      </c>
      <c r="E2334" s="608" t="s">
        <v>1943</v>
      </c>
      <c r="F2334" s="608" t="s">
        <v>7738</v>
      </c>
    </row>
    <row r="2335" spans="1:6">
      <c r="A2335" s="608" t="s">
        <v>1944</v>
      </c>
      <c r="B2335" s="608" t="s">
        <v>1945</v>
      </c>
      <c r="C2335" s="608" t="s">
        <v>700</v>
      </c>
      <c r="D2335" s="608" t="s">
        <v>1876</v>
      </c>
      <c r="E2335" s="608" t="s">
        <v>1946</v>
      </c>
      <c r="F2335" s="608" t="s">
        <v>7738</v>
      </c>
    </row>
    <row r="2336" spans="1:6">
      <c r="A2336" s="608" t="s">
        <v>1947</v>
      </c>
      <c r="B2336" s="608" t="s">
        <v>1948</v>
      </c>
      <c r="C2336" s="608" t="s">
        <v>700</v>
      </c>
      <c r="D2336" s="608" t="s">
        <v>1876</v>
      </c>
      <c r="E2336" s="608" t="s">
        <v>1949</v>
      </c>
      <c r="F2336" s="608" t="s">
        <v>7738</v>
      </c>
    </row>
    <row r="2337" spans="1:6">
      <c r="A2337" s="608" t="s">
        <v>1950</v>
      </c>
      <c r="B2337" s="608" t="s">
        <v>1951</v>
      </c>
      <c r="C2337" s="608" t="s">
        <v>700</v>
      </c>
      <c r="D2337" s="608" t="s">
        <v>1876</v>
      </c>
      <c r="E2337" s="608" t="s">
        <v>1952</v>
      </c>
      <c r="F2337" s="608" t="s">
        <v>7738</v>
      </c>
    </row>
    <row r="2338" spans="1:6">
      <c r="A2338" s="608" t="s">
        <v>1953</v>
      </c>
      <c r="B2338" s="608" t="s">
        <v>1954</v>
      </c>
      <c r="C2338" s="608" t="s">
        <v>700</v>
      </c>
      <c r="D2338" s="608" t="s">
        <v>1876</v>
      </c>
      <c r="E2338" s="608" t="s">
        <v>1955</v>
      </c>
      <c r="F2338" s="608" t="s">
        <v>7738</v>
      </c>
    </row>
    <row r="2339" spans="1:6">
      <c r="A2339" s="608" t="s">
        <v>1956</v>
      </c>
      <c r="B2339" s="608" t="s">
        <v>1957</v>
      </c>
      <c r="C2339" s="608" t="s">
        <v>700</v>
      </c>
      <c r="D2339" s="608" t="s">
        <v>1876</v>
      </c>
      <c r="E2339" s="608" t="s">
        <v>1958</v>
      </c>
      <c r="F2339" s="608" t="s">
        <v>7738</v>
      </c>
    </row>
    <row r="2340" spans="1:6">
      <c r="A2340" s="608" t="s">
        <v>1959</v>
      </c>
      <c r="B2340" s="608" t="s">
        <v>1960</v>
      </c>
      <c r="C2340" s="608" t="s">
        <v>700</v>
      </c>
      <c r="D2340" s="608" t="s">
        <v>1876</v>
      </c>
      <c r="E2340" s="608" t="s">
        <v>1961</v>
      </c>
      <c r="F2340" s="608" t="s">
        <v>7738</v>
      </c>
    </row>
    <row r="2341" spans="1:6">
      <c r="A2341" s="608" t="s">
        <v>1962</v>
      </c>
      <c r="B2341" s="608" t="s">
        <v>1963</v>
      </c>
      <c r="C2341" s="608" t="s">
        <v>700</v>
      </c>
      <c r="D2341" s="608" t="s">
        <v>1876</v>
      </c>
      <c r="E2341" s="608" t="s">
        <v>1964</v>
      </c>
      <c r="F2341" s="608" t="s">
        <v>7738</v>
      </c>
    </row>
    <row r="2342" spans="1:6">
      <c r="A2342" s="608" t="s">
        <v>1965</v>
      </c>
      <c r="B2342" s="608" t="s">
        <v>1966</v>
      </c>
      <c r="C2342" s="608" t="s">
        <v>700</v>
      </c>
      <c r="D2342" s="608" t="s">
        <v>1876</v>
      </c>
      <c r="E2342" s="608" t="s">
        <v>1967</v>
      </c>
      <c r="F2342" s="608" t="s">
        <v>7738</v>
      </c>
    </row>
    <row r="2343" spans="1:6">
      <c r="A2343" s="608" t="s">
        <v>1947</v>
      </c>
      <c r="B2343" s="608" t="s">
        <v>1968</v>
      </c>
      <c r="C2343" s="608" t="s">
        <v>700</v>
      </c>
      <c r="D2343" s="608" t="s">
        <v>1876</v>
      </c>
      <c r="E2343" s="608" t="s">
        <v>1969</v>
      </c>
      <c r="F2343" s="608" t="s">
        <v>7738</v>
      </c>
    </row>
    <row r="2344" spans="1:6">
      <c r="A2344" s="608" t="s">
        <v>1970</v>
      </c>
      <c r="B2344" s="608" t="s">
        <v>1971</v>
      </c>
      <c r="C2344" s="608" t="s">
        <v>700</v>
      </c>
      <c r="D2344" s="608" t="s">
        <v>1876</v>
      </c>
      <c r="E2344" s="608" t="s">
        <v>1972</v>
      </c>
      <c r="F2344" s="608" t="s">
        <v>7738</v>
      </c>
    </row>
    <row r="2345" spans="1:6">
      <c r="A2345" s="608" t="s">
        <v>1938</v>
      </c>
      <c r="B2345" s="608" t="s">
        <v>1973</v>
      </c>
      <c r="C2345" s="608" t="s">
        <v>700</v>
      </c>
      <c r="D2345" s="608" t="s">
        <v>1876</v>
      </c>
      <c r="E2345" s="608" t="s">
        <v>1974</v>
      </c>
      <c r="F2345" s="608" t="s">
        <v>7738</v>
      </c>
    </row>
    <row r="2346" spans="1:6">
      <c r="A2346" s="608" t="s">
        <v>1947</v>
      </c>
      <c r="B2346" s="608" t="s">
        <v>1975</v>
      </c>
      <c r="C2346" s="608" t="s">
        <v>700</v>
      </c>
      <c r="D2346" s="608" t="s">
        <v>1876</v>
      </c>
      <c r="E2346" s="608" t="s">
        <v>1976</v>
      </c>
      <c r="F2346" s="608" t="s">
        <v>7738</v>
      </c>
    </row>
    <row r="2347" spans="1:6">
      <c r="A2347" s="608" t="s">
        <v>1895</v>
      </c>
      <c r="B2347" s="608" t="s">
        <v>1977</v>
      </c>
      <c r="C2347" s="608" t="s">
        <v>700</v>
      </c>
      <c r="D2347" s="608" t="s">
        <v>1876</v>
      </c>
      <c r="E2347" s="608" t="s">
        <v>1978</v>
      </c>
      <c r="F2347" s="608" t="s">
        <v>7738</v>
      </c>
    </row>
    <row r="2348" spans="1:6">
      <c r="A2348" s="608" t="s">
        <v>1979</v>
      </c>
      <c r="B2348" s="608" t="s">
        <v>1980</v>
      </c>
      <c r="C2348" s="608" t="s">
        <v>700</v>
      </c>
      <c r="D2348" s="608" t="s">
        <v>1876</v>
      </c>
      <c r="E2348" s="608" t="s">
        <v>1981</v>
      </c>
      <c r="F2348" s="608" t="s">
        <v>7738</v>
      </c>
    </row>
    <row r="2349" spans="1:6">
      <c r="A2349" s="608" t="s">
        <v>1895</v>
      </c>
      <c r="B2349" s="608" t="s">
        <v>1982</v>
      </c>
      <c r="C2349" s="608" t="s">
        <v>700</v>
      </c>
      <c r="D2349" s="608" t="s">
        <v>1876</v>
      </c>
      <c r="E2349" s="608" t="s">
        <v>1983</v>
      </c>
      <c r="F2349" s="608" t="s">
        <v>7738</v>
      </c>
    </row>
    <row r="2350" spans="1:6">
      <c r="A2350" s="608" t="s">
        <v>1895</v>
      </c>
      <c r="B2350" s="608" t="s">
        <v>1984</v>
      </c>
      <c r="C2350" s="608" t="s">
        <v>700</v>
      </c>
      <c r="D2350" s="608" t="s">
        <v>1876</v>
      </c>
      <c r="E2350" s="608" t="s">
        <v>1985</v>
      </c>
      <c r="F2350" s="608" t="s">
        <v>7738</v>
      </c>
    </row>
    <row r="2351" spans="1:6">
      <c r="A2351" s="608" t="s">
        <v>1986</v>
      </c>
      <c r="B2351" s="608" t="s">
        <v>1987</v>
      </c>
      <c r="C2351" s="608" t="s">
        <v>700</v>
      </c>
      <c r="D2351" s="608" t="s">
        <v>1876</v>
      </c>
      <c r="E2351" s="608" t="s">
        <v>1988</v>
      </c>
      <c r="F2351" s="608" t="s">
        <v>7738</v>
      </c>
    </row>
    <row r="2352" spans="1:6">
      <c r="A2352" s="608" t="s">
        <v>1989</v>
      </c>
      <c r="B2352" s="608" t="s">
        <v>1990</v>
      </c>
      <c r="C2352" s="608" t="s">
        <v>700</v>
      </c>
      <c r="D2352" s="608" t="s">
        <v>1876</v>
      </c>
      <c r="E2352" s="608" t="s">
        <v>1991</v>
      </c>
      <c r="F2352" s="608" t="s">
        <v>7738</v>
      </c>
    </row>
    <row r="2353" spans="1:6">
      <c r="A2353" s="608" t="s">
        <v>1992</v>
      </c>
      <c r="B2353" s="608" t="s">
        <v>1993</v>
      </c>
      <c r="C2353" s="608" t="s">
        <v>700</v>
      </c>
      <c r="D2353" s="608" t="s">
        <v>1876</v>
      </c>
      <c r="E2353" s="608" t="s">
        <v>1994</v>
      </c>
      <c r="F2353" s="608" t="s">
        <v>7738</v>
      </c>
    </row>
    <row r="2354" spans="1:6">
      <c r="A2354" s="608" t="s">
        <v>1995</v>
      </c>
      <c r="B2354" s="608" t="s">
        <v>1996</v>
      </c>
      <c r="C2354" s="608" t="s">
        <v>700</v>
      </c>
      <c r="D2354" s="608" t="s">
        <v>1876</v>
      </c>
      <c r="E2354" s="608" t="s">
        <v>1997</v>
      </c>
      <c r="F2354" s="608" t="s">
        <v>7738</v>
      </c>
    </row>
    <row r="2355" spans="1:6">
      <c r="A2355" s="608" t="s">
        <v>1938</v>
      </c>
      <c r="B2355" s="608" t="s">
        <v>1998</v>
      </c>
      <c r="C2355" s="608" t="s">
        <v>700</v>
      </c>
      <c r="D2355" s="608" t="s">
        <v>1876</v>
      </c>
      <c r="E2355" s="608" t="s">
        <v>1999</v>
      </c>
      <c r="F2355" s="608" t="s">
        <v>7738</v>
      </c>
    </row>
    <row r="2356" spans="1:6">
      <c r="A2356" s="608" t="s">
        <v>2000</v>
      </c>
      <c r="B2356" s="608" t="s">
        <v>2001</v>
      </c>
      <c r="C2356" s="608" t="s">
        <v>700</v>
      </c>
      <c r="D2356" s="608" t="s">
        <v>1876</v>
      </c>
      <c r="E2356" s="608" t="s">
        <v>2002</v>
      </c>
      <c r="F2356" s="608" t="s">
        <v>7738</v>
      </c>
    </row>
    <row r="2357" spans="1:6">
      <c r="A2357" s="608" t="s">
        <v>2003</v>
      </c>
      <c r="B2357" s="608" t="s">
        <v>2004</v>
      </c>
      <c r="C2357" s="608" t="s">
        <v>700</v>
      </c>
      <c r="D2357" s="608" t="s">
        <v>1876</v>
      </c>
      <c r="E2357" s="608" t="s">
        <v>2005</v>
      </c>
      <c r="F2357" s="608" t="s">
        <v>7738</v>
      </c>
    </row>
    <row r="2358" spans="1:6">
      <c r="A2358" s="608" t="s">
        <v>2006</v>
      </c>
      <c r="B2358" s="608" t="s">
        <v>2007</v>
      </c>
      <c r="C2358" s="608" t="s">
        <v>700</v>
      </c>
      <c r="D2358" s="608" t="s">
        <v>1876</v>
      </c>
      <c r="E2358" s="608" t="s">
        <v>2008</v>
      </c>
      <c r="F2358" s="608" t="s">
        <v>7738</v>
      </c>
    </row>
    <row r="2359" spans="1:6">
      <c r="A2359" s="608" t="s">
        <v>2009</v>
      </c>
      <c r="B2359" s="608" t="s">
        <v>2010</v>
      </c>
      <c r="C2359" s="608" t="s">
        <v>700</v>
      </c>
      <c r="D2359" s="608" t="s">
        <v>1876</v>
      </c>
      <c r="E2359" s="608" t="s">
        <v>2011</v>
      </c>
      <c r="F2359" s="608" t="s">
        <v>7738</v>
      </c>
    </row>
    <row r="2360" spans="1:6">
      <c r="A2360" s="608" t="s">
        <v>2012</v>
      </c>
      <c r="B2360" s="608" t="s">
        <v>2013</v>
      </c>
      <c r="C2360" s="608" t="s">
        <v>700</v>
      </c>
      <c r="D2360" s="608" t="s">
        <v>1876</v>
      </c>
      <c r="E2360" s="608" t="s">
        <v>2014</v>
      </c>
      <c r="F2360" s="608" t="s">
        <v>7738</v>
      </c>
    </row>
    <row r="2361" spans="1:6">
      <c r="A2361" s="608" t="s">
        <v>2015</v>
      </c>
      <c r="B2361" s="608" t="s">
        <v>2016</v>
      </c>
      <c r="C2361" s="608" t="s">
        <v>700</v>
      </c>
      <c r="D2361" s="608" t="s">
        <v>1876</v>
      </c>
      <c r="E2361" s="608" t="s">
        <v>2017</v>
      </c>
      <c r="F2361" s="608" t="s">
        <v>7738</v>
      </c>
    </row>
    <row r="2362" spans="1:6">
      <c r="A2362" s="608" t="s">
        <v>2018</v>
      </c>
      <c r="B2362" s="608" t="s">
        <v>2019</v>
      </c>
      <c r="C2362" s="608" t="s">
        <v>700</v>
      </c>
      <c r="D2362" s="608" t="s">
        <v>1876</v>
      </c>
      <c r="E2362" s="608" t="s">
        <v>2020</v>
      </c>
      <c r="F2362" s="608" t="s">
        <v>7738</v>
      </c>
    </row>
    <row r="2363" spans="1:6">
      <c r="A2363" s="608" t="s">
        <v>2021</v>
      </c>
      <c r="B2363" s="608" t="s">
        <v>2022</v>
      </c>
      <c r="C2363" s="608" t="s">
        <v>700</v>
      </c>
      <c r="D2363" s="608" t="s">
        <v>1876</v>
      </c>
      <c r="E2363" s="608" t="s">
        <v>2023</v>
      </c>
      <c r="F2363" s="608" t="s">
        <v>7738</v>
      </c>
    </row>
    <row r="2364" spans="1:6">
      <c r="A2364" s="608" t="s">
        <v>2024</v>
      </c>
      <c r="B2364" s="608" t="s">
        <v>2025</v>
      </c>
      <c r="C2364" s="608" t="s">
        <v>700</v>
      </c>
      <c r="D2364" s="608" t="s">
        <v>1876</v>
      </c>
      <c r="E2364" s="608" t="s">
        <v>2026</v>
      </c>
      <c r="F2364" s="608" t="s">
        <v>7738</v>
      </c>
    </row>
    <row r="2365" spans="1:6">
      <c r="A2365" s="608" t="s">
        <v>2027</v>
      </c>
      <c r="B2365" s="608" t="s">
        <v>2028</v>
      </c>
      <c r="C2365" s="608" t="s">
        <v>700</v>
      </c>
      <c r="D2365" s="608" t="s">
        <v>1876</v>
      </c>
      <c r="E2365" s="608" t="s">
        <v>2029</v>
      </c>
      <c r="F2365" s="608" t="s">
        <v>7738</v>
      </c>
    </row>
    <row r="2366" spans="1:6">
      <c r="A2366" s="608" t="s">
        <v>2030</v>
      </c>
      <c r="B2366" s="608" t="s">
        <v>2031</v>
      </c>
      <c r="C2366" s="608" t="s">
        <v>700</v>
      </c>
      <c r="D2366" s="608" t="s">
        <v>2032</v>
      </c>
      <c r="E2366" s="608" t="s">
        <v>2211</v>
      </c>
      <c r="F2366" s="608" t="s">
        <v>7739</v>
      </c>
    </row>
    <row r="2367" spans="1:6">
      <c r="A2367" s="608" t="s">
        <v>2033</v>
      </c>
      <c r="B2367" s="608" t="s">
        <v>2034</v>
      </c>
      <c r="C2367" s="608" t="s">
        <v>700</v>
      </c>
      <c r="D2367" s="608" t="s">
        <v>2032</v>
      </c>
      <c r="E2367" s="608" t="s">
        <v>2035</v>
      </c>
      <c r="F2367" s="608" t="s">
        <v>7739</v>
      </c>
    </row>
    <row r="2368" spans="1:6">
      <c r="A2368" s="608" t="s">
        <v>2036</v>
      </c>
      <c r="B2368" s="608" t="s">
        <v>2037</v>
      </c>
      <c r="C2368" s="608" t="s">
        <v>700</v>
      </c>
      <c r="D2368" s="608" t="s">
        <v>2032</v>
      </c>
      <c r="E2368" s="608" t="s">
        <v>2038</v>
      </c>
      <c r="F2368" s="608" t="s">
        <v>7739</v>
      </c>
    </row>
    <row r="2369" spans="1:6">
      <c r="A2369" s="608" t="s">
        <v>2039</v>
      </c>
      <c r="B2369" s="608" t="s">
        <v>2040</v>
      </c>
      <c r="C2369" s="608" t="s">
        <v>700</v>
      </c>
      <c r="D2369" s="608" t="s">
        <v>2032</v>
      </c>
      <c r="E2369" s="608" t="s">
        <v>2041</v>
      </c>
      <c r="F2369" s="608" t="s">
        <v>7739</v>
      </c>
    </row>
    <row r="2370" spans="1:6">
      <c r="A2370" s="608" t="s">
        <v>2042</v>
      </c>
      <c r="B2370" s="608" t="s">
        <v>2043</v>
      </c>
      <c r="C2370" s="608" t="s">
        <v>700</v>
      </c>
      <c r="D2370" s="608" t="s">
        <v>2032</v>
      </c>
      <c r="E2370" s="608" t="s">
        <v>2044</v>
      </c>
      <c r="F2370" s="608" t="s">
        <v>7739</v>
      </c>
    </row>
    <row r="2371" spans="1:6">
      <c r="A2371" s="608" t="s">
        <v>2045</v>
      </c>
      <c r="B2371" s="608" t="s">
        <v>2046</v>
      </c>
      <c r="C2371" s="608" t="s">
        <v>700</v>
      </c>
      <c r="D2371" s="608" t="s">
        <v>2032</v>
      </c>
      <c r="E2371" s="608" t="s">
        <v>2047</v>
      </c>
      <c r="F2371" s="608" t="s">
        <v>7739</v>
      </c>
    </row>
    <row r="2372" spans="1:6">
      <c r="A2372" s="608" t="s">
        <v>2048</v>
      </c>
      <c r="B2372" s="608" t="s">
        <v>2049</v>
      </c>
      <c r="C2372" s="608" t="s">
        <v>700</v>
      </c>
      <c r="D2372" s="608" t="s">
        <v>2032</v>
      </c>
      <c r="E2372" s="608" t="s">
        <v>2050</v>
      </c>
      <c r="F2372" s="608" t="s">
        <v>7739</v>
      </c>
    </row>
    <row r="2373" spans="1:6">
      <c r="A2373" s="608" t="s">
        <v>2051</v>
      </c>
      <c r="B2373" s="608" t="s">
        <v>2052</v>
      </c>
      <c r="C2373" s="608" t="s">
        <v>700</v>
      </c>
      <c r="D2373" s="608" t="s">
        <v>2032</v>
      </c>
      <c r="E2373" s="608" t="s">
        <v>2053</v>
      </c>
      <c r="F2373" s="608" t="s">
        <v>7739</v>
      </c>
    </row>
    <row r="2374" spans="1:6">
      <c r="A2374" s="608" t="s">
        <v>2054</v>
      </c>
      <c r="B2374" s="608" t="s">
        <v>2055</v>
      </c>
      <c r="C2374" s="608" t="s">
        <v>700</v>
      </c>
      <c r="D2374" s="608" t="s">
        <v>2032</v>
      </c>
      <c r="E2374" s="608" t="s">
        <v>2056</v>
      </c>
      <c r="F2374" s="608" t="s">
        <v>7739</v>
      </c>
    </row>
    <row r="2375" spans="1:6">
      <c r="A2375" s="608" t="s">
        <v>2057</v>
      </c>
      <c r="B2375" s="608" t="s">
        <v>2058</v>
      </c>
      <c r="C2375" s="608" t="s">
        <v>700</v>
      </c>
      <c r="D2375" s="608" t="s">
        <v>2032</v>
      </c>
      <c r="E2375" s="608" t="s">
        <v>2059</v>
      </c>
      <c r="F2375" s="608" t="s">
        <v>7739</v>
      </c>
    </row>
    <row r="2376" spans="1:6">
      <c r="A2376" s="608" t="s">
        <v>2060</v>
      </c>
      <c r="B2376" s="608" t="s">
        <v>2061</v>
      </c>
      <c r="C2376" s="608" t="s">
        <v>700</v>
      </c>
      <c r="D2376" s="608" t="s">
        <v>2032</v>
      </c>
      <c r="E2376" s="608" t="s">
        <v>2062</v>
      </c>
      <c r="F2376" s="608" t="s">
        <v>7739</v>
      </c>
    </row>
    <row r="2377" spans="1:6">
      <c r="A2377" s="608" t="s">
        <v>2063</v>
      </c>
      <c r="B2377" s="608" t="s">
        <v>2064</v>
      </c>
      <c r="C2377" s="608" t="s">
        <v>700</v>
      </c>
      <c r="D2377" s="608" t="s">
        <v>2032</v>
      </c>
      <c r="E2377" s="608" t="s">
        <v>2065</v>
      </c>
      <c r="F2377" s="608" t="s">
        <v>7739</v>
      </c>
    </row>
    <row r="2378" spans="1:6">
      <c r="A2378" s="608" t="s">
        <v>2066</v>
      </c>
      <c r="B2378" s="608" t="s">
        <v>2067</v>
      </c>
      <c r="C2378" s="608" t="s">
        <v>700</v>
      </c>
      <c r="D2378" s="608" t="s">
        <v>2032</v>
      </c>
      <c r="E2378" s="608" t="s">
        <v>2068</v>
      </c>
      <c r="F2378" s="608" t="s">
        <v>7739</v>
      </c>
    </row>
    <row r="2379" spans="1:6">
      <c r="A2379" s="608" t="s">
        <v>2069</v>
      </c>
      <c r="B2379" s="608" t="s">
        <v>2070</v>
      </c>
      <c r="C2379" s="608" t="s">
        <v>700</v>
      </c>
      <c r="D2379" s="608" t="s">
        <v>2032</v>
      </c>
      <c r="E2379" s="608" t="s">
        <v>2071</v>
      </c>
      <c r="F2379" s="608" t="s">
        <v>7739</v>
      </c>
    </row>
    <row r="2380" spans="1:6">
      <c r="A2380" s="608" t="s">
        <v>2072</v>
      </c>
      <c r="B2380" s="608" t="s">
        <v>2073</v>
      </c>
      <c r="C2380" s="608" t="s">
        <v>700</v>
      </c>
      <c r="D2380" s="608" t="s">
        <v>2032</v>
      </c>
      <c r="E2380" s="608" t="s">
        <v>2074</v>
      </c>
      <c r="F2380" s="608" t="s">
        <v>7739</v>
      </c>
    </row>
    <row r="2381" spans="1:6">
      <c r="A2381" s="608" t="s">
        <v>2075</v>
      </c>
      <c r="B2381" s="608" t="s">
        <v>2076</v>
      </c>
      <c r="C2381" s="608" t="s">
        <v>700</v>
      </c>
      <c r="D2381" s="608" t="s">
        <v>2032</v>
      </c>
      <c r="E2381" s="608" t="s">
        <v>2077</v>
      </c>
      <c r="F2381" s="608" t="s">
        <v>7739</v>
      </c>
    </row>
    <row r="2382" spans="1:6">
      <c r="A2382" s="608" t="s">
        <v>2078</v>
      </c>
      <c r="B2382" s="608" t="s">
        <v>2079</v>
      </c>
      <c r="C2382" s="608" t="s">
        <v>700</v>
      </c>
      <c r="D2382" s="608" t="s">
        <v>2032</v>
      </c>
      <c r="E2382" s="608" t="s">
        <v>2080</v>
      </c>
      <c r="F2382" s="608" t="s">
        <v>7739</v>
      </c>
    </row>
    <row r="2383" spans="1:6">
      <c r="A2383" s="608" t="s">
        <v>2081</v>
      </c>
      <c r="B2383" s="608" t="s">
        <v>2082</v>
      </c>
      <c r="C2383" s="608" t="s">
        <v>700</v>
      </c>
      <c r="D2383" s="608" t="s">
        <v>2032</v>
      </c>
      <c r="E2383" s="608" t="s">
        <v>2083</v>
      </c>
      <c r="F2383" s="608" t="s">
        <v>7739</v>
      </c>
    </row>
    <row r="2384" spans="1:6">
      <c r="A2384" s="608" t="s">
        <v>2084</v>
      </c>
      <c r="B2384" s="608" t="s">
        <v>2085</v>
      </c>
      <c r="C2384" s="608" t="s">
        <v>700</v>
      </c>
      <c r="D2384" s="608" t="s">
        <v>2032</v>
      </c>
      <c r="E2384" s="608" t="s">
        <v>2086</v>
      </c>
      <c r="F2384" s="608" t="s">
        <v>7739</v>
      </c>
    </row>
    <row r="2385" spans="1:6">
      <c r="A2385" s="608" t="s">
        <v>2087</v>
      </c>
      <c r="B2385" s="608" t="s">
        <v>2088</v>
      </c>
      <c r="C2385" s="608" t="s">
        <v>700</v>
      </c>
      <c r="D2385" s="608" t="s">
        <v>2032</v>
      </c>
      <c r="E2385" s="608" t="s">
        <v>2089</v>
      </c>
      <c r="F2385" s="608" t="s">
        <v>7739</v>
      </c>
    </row>
    <row r="2386" spans="1:6">
      <c r="A2386" s="608" t="s">
        <v>2090</v>
      </c>
      <c r="B2386" s="608" t="s">
        <v>2091</v>
      </c>
      <c r="C2386" s="608" t="s">
        <v>700</v>
      </c>
      <c r="D2386" s="608" t="s">
        <v>2032</v>
      </c>
      <c r="E2386" s="608" t="s">
        <v>2092</v>
      </c>
      <c r="F2386" s="608" t="s">
        <v>7739</v>
      </c>
    </row>
    <row r="2387" spans="1:6">
      <c r="A2387" s="608" t="s">
        <v>2093</v>
      </c>
      <c r="B2387" s="608" t="s">
        <v>2094</v>
      </c>
      <c r="C2387" s="608" t="s">
        <v>700</v>
      </c>
      <c r="D2387" s="608" t="s">
        <v>2032</v>
      </c>
      <c r="E2387" s="608" t="s">
        <v>2095</v>
      </c>
      <c r="F2387" s="608" t="s">
        <v>7739</v>
      </c>
    </row>
    <row r="2388" spans="1:6">
      <c r="A2388" s="608" t="s">
        <v>2096</v>
      </c>
      <c r="B2388" s="608" t="s">
        <v>2097</v>
      </c>
      <c r="C2388" s="608" t="s">
        <v>700</v>
      </c>
      <c r="D2388" s="608" t="s">
        <v>2032</v>
      </c>
      <c r="E2388" s="608" t="s">
        <v>2098</v>
      </c>
      <c r="F2388" s="608" t="s">
        <v>7739</v>
      </c>
    </row>
    <row r="2389" spans="1:6">
      <c r="A2389" s="608" t="s">
        <v>2099</v>
      </c>
      <c r="B2389" s="608" t="s">
        <v>2100</v>
      </c>
      <c r="C2389" s="608" t="s">
        <v>700</v>
      </c>
      <c r="D2389" s="608" t="s">
        <v>2032</v>
      </c>
      <c r="E2389" s="608" t="s">
        <v>2101</v>
      </c>
      <c r="F2389" s="608" t="s">
        <v>7739</v>
      </c>
    </row>
    <row r="2390" spans="1:6">
      <c r="A2390" s="608" t="s">
        <v>2102</v>
      </c>
      <c r="B2390" s="608" t="s">
        <v>2103</v>
      </c>
      <c r="C2390" s="608" t="s">
        <v>700</v>
      </c>
      <c r="D2390" s="608" t="s">
        <v>2032</v>
      </c>
      <c r="E2390" s="608" t="s">
        <v>2104</v>
      </c>
      <c r="F2390" s="608" t="s">
        <v>7739</v>
      </c>
    </row>
    <row r="2391" spans="1:6">
      <c r="A2391" s="608" t="s">
        <v>2105</v>
      </c>
      <c r="B2391" s="608" t="s">
        <v>2106</v>
      </c>
      <c r="C2391" s="608" t="s">
        <v>700</v>
      </c>
      <c r="D2391" s="608" t="s">
        <v>2032</v>
      </c>
      <c r="E2391" s="608" t="s">
        <v>2107</v>
      </c>
      <c r="F2391" s="608" t="s">
        <v>7739</v>
      </c>
    </row>
    <row r="2392" spans="1:6">
      <c r="A2392" s="608" t="s">
        <v>2108</v>
      </c>
      <c r="B2392" s="608" t="s">
        <v>2109</v>
      </c>
      <c r="C2392" s="608" t="s">
        <v>700</v>
      </c>
      <c r="D2392" s="608" t="s">
        <v>2032</v>
      </c>
      <c r="E2392" s="608" t="s">
        <v>2110</v>
      </c>
      <c r="F2392" s="608" t="s">
        <v>7739</v>
      </c>
    </row>
    <row r="2393" spans="1:6">
      <c r="A2393" s="608" t="s">
        <v>2111</v>
      </c>
      <c r="B2393" s="608" t="s">
        <v>2112</v>
      </c>
      <c r="C2393" s="608" t="s">
        <v>700</v>
      </c>
      <c r="D2393" s="608" t="s">
        <v>2032</v>
      </c>
      <c r="E2393" s="608" t="s">
        <v>2113</v>
      </c>
      <c r="F2393" s="608" t="s">
        <v>7739</v>
      </c>
    </row>
    <row r="2394" spans="1:6">
      <c r="A2394" s="608" t="s">
        <v>2114</v>
      </c>
      <c r="B2394" s="608" t="s">
        <v>2115</v>
      </c>
      <c r="C2394" s="608" t="s">
        <v>700</v>
      </c>
      <c r="D2394" s="608" t="s">
        <v>2032</v>
      </c>
      <c r="E2394" s="608" t="s">
        <v>2116</v>
      </c>
      <c r="F2394" s="608" t="s">
        <v>7739</v>
      </c>
    </row>
    <row r="2395" spans="1:6">
      <c r="A2395" s="608" t="s">
        <v>2117</v>
      </c>
      <c r="B2395" s="608" t="s">
        <v>2118</v>
      </c>
      <c r="C2395" s="608" t="s">
        <v>700</v>
      </c>
      <c r="D2395" s="608" t="s">
        <v>2032</v>
      </c>
      <c r="E2395" s="608" t="s">
        <v>2119</v>
      </c>
      <c r="F2395" s="608" t="s">
        <v>7739</v>
      </c>
    </row>
    <row r="2396" spans="1:6">
      <c r="A2396" s="608" t="s">
        <v>2120</v>
      </c>
      <c r="B2396" s="608" t="s">
        <v>2121</v>
      </c>
      <c r="C2396" s="608" t="s">
        <v>700</v>
      </c>
      <c r="D2396" s="608" t="s">
        <v>2032</v>
      </c>
      <c r="E2396" s="608" t="s">
        <v>2122</v>
      </c>
      <c r="F2396" s="608" t="s">
        <v>7739</v>
      </c>
    </row>
    <row r="2397" spans="1:6">
      <c r="A2397" s="608" t="s">
        <v>2123</v>
      </c>
      <c r="B2397" s="608" t="s">
        <v>2124</v>
      </c>
      <c r="C2397" s="608" t="s">
        <v>700</v>
      </c>
      <c r="D2397" s="608" t="s">
        <v>2032</v>
      </c>
      <c r="E2397" s="608" t="s">
        <v>2125</v>
      </c>
      <c r="F2397" s="608" t="s">
        <v>7739</v>
      </c>
    </row>
    <row r="2398" spans="1:6">
      <c r="A2398" s="608" t="s">
        <v>2126</v>
      </c>
      <c r="B2398" s="608" t="s">
        <v>2127</v>
      </c>
      <c r="C2398" s="608" t="s">
        <v>700</v>
      </c>
      <c r="D2398" s="608" t="s">
        <v>2032</v>
      </c>
      <c r="E2398" s="608" t="s">
        <v>2128</v>
      </c>
      <c r="F2398" s="608" t="s">
        <v>7739</v>
      </c>
    </row>
    <row r="2399" spans="1:6">
      <c r="A2399" s="608" t="s">
        <v>2129</v>
      </c>
      <c r="B2399" s="608" t="s">
        <v>2130</v>
      </c>
      <c r="C2399" s="608" t="s">
        <v>700</v>
      </c>
      <c r="D2399" s="608" t="s">
        <v>2032</v>
      </c>
      <c r="E2399" s="608" t="s">
        <v>2131</v>
      </c>
      <c r="F2399" s="608" t="s">
        <v>7739</v>
      </c>
    </row>
    <row r="2400" spans="1:6">
      <c r="A2400" s="608" t="s">
        <v>2132</v>
      </c>
      <c r="B2400" s="608" t="s">
        <v>2133</v>
      </c>
      <c r="C2400" s="608" t="s">
        <v>700</v>
      </c>
      <c r="D2400" s="608" t="s">
        <v>2032</v>
      </c>
      <c r="E2400" s="608" t="s">
        <v>2134</v>
      </c>
      <c r="F2400" s="608" t="s">
        <v>7739</v>
      </c>
    </row>
    <row r="2401" spans="1:6">
      <c r="A2401" s="608" t="s">
        <v>2135</v>
      </c>
      <c r="B2401" s="608" t="s">
        <v>2136</v>
      </c>
      <c r="C2401" s="608" t="s">
        <v>700</v>
      </c>
      <c r="D2401" s="608" t="s">
        <v>2032</v>
      </c>
      <c r="E2401" s="608" t="s">
        <v>2137</v>
      </c>
      <c r="F2401" s="608" t="s">
        <v>7739</v>
      </c>
    </row>
    <row r="2402" spans="1:6">
      <c r="A2402" s="608" t="s">
        <v>2138</v>
      </c>
      <c r="B2402" s="608" t="s">
        <v>2139</v>
      </c>
      <c r="C2402" s="608" t="s">
        <v>700</v>
      </c>
      <c r="D2402" s="608" t="s">
        <v>2032</v>
      </c>
      <c r="E2402" s="608" t="s">
        <v>2140</v>
      </c>
      <c r="F2402" s="608" t="s">
        <v>7739</v>
      </c>
    </row>
    <row r="2403" spans="1:6">
      <c r="A2403" s="608" t="s">
        <v>2141</v>
      </c>
      <c r="B2403" s="608" t="s">
        <v>2142</v>
      </c>
      <c r="C2403" s="608" t="s">
        <v>700</v>
      </c>
      <c r="D2403" s="608" t="s">
        <v>2032</v>
      </c>
      <c r="E2403" s="608" t="s">
        <v>2143</v>
      </c>
      <c r="F2403" s="608" t="s">
        <v>7739</v>
      </c>
    </row>
    <row r="2404" spans="1:6">
      <c r="A2404" s="608" t="s">
        <v>2144</v>
      </c>
      <c r="B2404" s="608" t="s">
        <v>2145</v>
      </c>
      <c r="C2404" s="608" t="s">
        <v>700</v>
      </c>
      <c r="D2404" s="608" t="s">
        <v>2032</v>
      </c>
      <c r="E2404" s="608" t="s">
        <v>2146</v>
      </c>
      <c r="F2404" s="608" t="s">
        <v>7739</v>
      </c>
    </row>
    <row r="2405" spans="1:6">
      <c r="A2405" s="608" t="s">
        <v>2147</v>
      </c>
      <c r="B2405" s="608" t="s">
        <v>2148</v>
      </c>
      <c r="C2405" s="608" t="s">
        <v>700</v>
      </c>
      <c r="D2405" s="608" t="s">
        <v>2032</v>
      </c>
      <c r="E2405" s="608" t="s">
        <v>2149</v>
      </c>
      <c r="F2405" s="608" t="s">
        <v>7739</v>
      </c>
    </row>
    <row r="2406" spans="1:6">
      <c r="A2406" s="608" t="s">
        <v>2150</v>
      </c>
      <c r="B2406" s="608" t="s">
        <v>2151</v>
      </c>
      <c r="C2406" s="608" t="s">
        <v>700</v>
      </c>
      <c r="D2406" s="608" t="s">
        <v>2032</v>
      </c>
      <c r="E2406" s="608" t="s">
        <v>2152</v>
      </c>
      <c r="F2406" s="608" t="s">
        <v>7739</v>
      </c>
    </row>
    <row r="2407" spans="1:6">
      <c r="A2407" s="608" t="s">
        <v>2153</v>
      </c>
      <c r="B2407" s="608" t="s">
        <v>2154</v>
      </c>
      <c r="C2407" s="608" t="s">
        <v>700</v>
      </c>
      <c r="D2407" s="608" t="s">
        <v>2032</v>
      </c>
      <c r="E2407" s="608" t="s">
        <v>2155</v>
      </c>
      <c r="F2407" s="608" t="s">
        <v>7739</v>
      </c>
    </row>
    <row r="2408" spans="1:6">
      <c r="A2408" s="608" t="s">
        <v>2156</v>
      </c>
      <c r="B2408" s="608" t="s">
        <v>2157</v>
      </c>
      <c r="C2408" s="608" t="s">
        <v>700</v>
      </c>
      <c r="D2408" s="608" t="s">
        <v>2032</v>
      </c>
      <c r="E2408" s="608" t="s">
        <v>2158</v>
      </c>
      <c r="F2408" s="608" t="s">
        <v>7739</v>
      </c>
    </row>
    <row r="2409" spans="1:6">
      <c r="A2409" s="608" t="s">
        <v>2159</v>
      </c>
      <c r="B2409" s="608" t="s">
        <v>2160</v>
      </c>
      <c r="C2409" s="608" t="s">
        <v>700</v>
      </c>
      <c r="D2409" s="608" t="s">
        <v>2032</v>
      </c>
      <c r="E2409" s="608" t="s">
        <v>2161</v>
      </c>
      <c r="F2409" s="608" t="s">
        <v>7739</v>
      </c>
    </row>
    <row r="2410" spans="1:6">
      <c r="A2410" s="608" t="s">
        <v>2162</v>
      </c>
      <c r="B2410" s="608" t="s">
        <v>2163</v>
      </c>
      <c r="C2410" s="608" t="s">
        <v>700</v>
      </c>
      <c r="D2410" s="608" t="s">
        <v>2032</v>
      </c>
      <c r="E2410" s="608" t="s">
        <v>2164</v>
      </c>
      <c r="F2410" s="608" t="s">
        <v>7739</v>
      </c>
    </row>
    <row r="2411" spans="1:6">
      <c r="A2411" s="608" t="s">
        <v>2165</v>
      </c>
      <c r="B2411" s="608" t="s">
        <v>2166</v>
      </c>
      <c r="C2411" s="608" t="s">
        <v>700</v>
      </c>
      <c r="D2411" s="608" t="s">
        <v>2032</v>
      </c>
      <c r="E2411" s="608" t="s">
        <v>2167</v>
      </c>
      <c r="F2411" s="608" t="s">
        <v>7739</v>
      </c>
    </row>
    <row r="2412" spans="1:6">
      <c r="A2412" s="608" t="s">
        <v>2168</v>
      </c>
      <c r="B2412" s="608" t="s">
        <v>2169</v>
      </c>
      <c r="C2412" s="608" t="s">
        <v>700</v>
      </c>
      <c r="D2412" s="608" t="s">
        <v>2032</v>
      </c>
      <c r="E2412" s="608" t="s">
        <v>2170</v>
      </c>
      <c r="F2412" s="608" t="s">
        <v>7739</v>
      </c>
    </row>
    <row r="2413" spans="1:6">
      <c r="A2413" s="608" t="s">
        <v>7740</v>
      </c>
      <c r="B2413" s="608" t="s">
        <v>7741</v>
      </c>
      <c r="C2413" s="608" t="s">
        <v>700</v>
      </c>
      <c r="D2413" s="608" t="s">
        <v>7742</v>
      </c>
      <c r="E2413" s="608" t="s">
        <v>2211</v>
      </c>
      <c r="F2413" s="608" t="s">
        <v>7743</v>
      </c>
    </row>
    <row r="2414" spans="1:6">
      <c r="A2414" s="608" t="s">
        <v>7744</v>
      </c>
      <c r="B2414" s="608" t="s">
        <v>7745</v>
      </c>
      <c r="C2414" s="608" t="s">
        <v>700</v>
      </c>
      <c r="D2414" s="608" t="s">
        <v>7742</v>
      </c>
      <c r="E2414" s="608" t="s">
        <v>7694</v>
      </c>
      <c r="F2414" s="608" t="s">
        <v>7743</v>
      </c>
    </row>
    <row r="2415" spans="1:6">
      <c r="A2415" s="608" t="s">
        <v>7746</v>
      </c>
      <c r="B2415" s="608" t="s">
        <v>7747</v>
      </c>
      <c r="C2415" s="608" t="s">
        <v>700</v>
      </c>
      <c r="D2415" s="608" t="s">
        <v>7742</v>
      </c>
      <c r="E2415" s="608" t="s">
        <v>7748</v>
      </c>
      <c r="F2415" s="608" t="s">
        <v>7743</v>
      </c>
    </row>
    <row r="2416" spans="1:6">
      <c r="A2416" s="608" t="s">
        <v>7749</v>
      </c>
      <c r="B2416" s="608" t="s">
        <v>7750</v>
      </c>
      <c r="C2416" s="608" t="s">
        <v>700</v>
      </c>
      <c r="D2416" s="608" t="s">
        <v>7742</v>
      </c>
      <c r="E2416" s="608" t="s">
        <v>7751</v>
      </c>
      <c r="F2416" s="608" t="s">
        <v>7743</v>
      </c>
    </row>
    <row r="2417" spans="1:6">
      <c r="A2417" s="608" t="s">
        <v>7752</v>
      </c>
      <c r="B2417" s="608" t="s">
        <v>7753</v>
      </c>
      <c r="C2417" s="608" t="s">
        <v>700</v>
      </c>
      <c r="D2417" s="608" t="s">
        <v>7742</v>
      </c>
      <c r="E2417" s="608" t="s">
        <v>7754</v>
      </c>
      <c r="F2417" s="608" t="s">
        <v>7743</v>
      </c>
    </row>
    <row r="2418" spans="1:6">
      <c r="A2418" s="608" t="s">
        <v>7755</v>
      </c>
      <c r="B2418" s="608" t="s">
        <v>7756</v>
      </c>
      <c r="C2418" s="608" t="s">
        <v>700</v>
      </c>
      <c r="D2418" s="608" t="s">
        <v>7742</v>
      </c>
      <c r="E2418" s="608" t="s">
        <v>7757</v>
      </c>
      <c r="F2418" s="608" t="s">
        <v>7743</v>
      </c>
    </row>
    <row r="2419" spans="1:6">
      <c r="A2419" s="608" t="s">
        <v>7758</v>
      </c>
      <c r="B2419" s="608" t="s">
        <v>7759</v>
      </c>
      <c r="C2419" s="608" t="s">
        <v>700</v>
      </c>
      <c r="D2419" s="608" t="s">
        <v>7742</v>
      </c>
      <c r="E2419" s="608" t="s">
        <v>7760</v>
      </c>
      <c r="F2419" s="608" t="s">
        <v>7743</v>
      </c>
    </row>
    <row r="2420" spans="1:6">
      <c r="A2420" s="608" t="s">
        <v>7761</v>
      </c>
      <c r="B2420" s="608" t="s">
        <v>7762</v>
      </c>
      <c r="C2420" s="608" t="s">
        <v>700</v>
      </c>
      <c r="D2420" s="608" t="s">
        <v>7742</v>
      </c>
      <c r="E2420" s="608" t="s">
        <v>7763</v>
      </c>
      <c r="F2420" s="608" t="s">
        <v>7743</v>
      </c>
    </row>
    <row r="2421" spans="1:6">
      <c r="A2421" s="608" t="s">
        <v>7764</v>
      </c>
      <c r="B2421" s="608" t="s">
        <v>7765</v>
      </c>
      <c r="C2421" s="608" t="s">
        <v>700</v>
      </c>
      <c r="D2421" s="608" t="s">
        <v>7742</v>
      </c>
      <c r="E2421" s="608" t="s">
        <v>7766</v>
      </c>
      <c r="F2421" s="608" t="s">
        <v>7743</v>
      </c>
    </row>
    <row r="2422" spans="1:6">
      <c r="A2422" s="608" t="s">
        <v>7767</v>
      </c>
      <c r="B2422" s="608" t="s">
        <v>7768</v>
      </c>
      <c r="C2422" s="608" t="s">
        <v>700</v>
      </c>
      <c r="D2422" s="608" t="s">
        <v>7742</v>
      </c>
      <c r="E2422" s="608" t="s">
        <v>1584</v>
      </c>
      <c r="F2422" s="608" t="s">
        <v>7743</v>
      </c>
    </row>
    <row r="2423" spans="1:6">
      <c r="A2423" s="608" t="s">
        <v>7769</v>
      </c>
      <c r="B2423" s="608" t="s">
        <v>7770</v>
      </c>
      <c r="C2423" s="608" t="s">
        <v>700</v>
      </c>
      <c r="D2423" s="608" t="s">
        <v>7742</v>
      </c>
      <c r="E2423" s="608" t="s">
        <v>7771</v>
      </c>
      <c r="F2423" s="608" t="s">
        <v>7743</v>
      </c>
    </row>
    <row r="2424" spans="1:6">
      <c r="A2424" s="608" t="s">
        <v>7772</v>
      </c>
      <c r="B2424" s="608" t="s">
        <v>7773</v>
      </c>
      <c r="C2424" s="608" t="s">
        <v>700</v>
      </c>
      <c r="D2424" s="608" t="s">
        <v>7742</v>
      </c>
      <c r="E2424" s="608" t="s">
        <v>7774</v>
      </c>
      <c r="F2424" s="608" t="s">
        <v>7743</v>
      </c>
    </row>
    <row r="2425" spans="1:6">
      <c r="A2425" s="608" t="s">
        <v>7775</v>
      </c>
      <c r="B2425" s="608" t="s">
        <v>7776</v>
      </c>
      <c r="C2425" s="608" t="s">
        <v>700</v>
      </c>
      <c r="D2425" s="608" t="s">
        <v>7742</v>
      </c>
      <c r="E2425" s="608" t="s">
        <v>1355</v>
      </c>
      <c r="F2425" s="608" t="s">
        <v>7743</v>
      </c>
    </row>
    <row r="2426" spans="1:6">
      <c r="A2426" s="608" t="s">
        <v>7777</v>
      </c>
      <c r="B2426" s="608" t="s">
        <v>7778</v>
      </c>
      <c r="C2426" s="608" t="s">
        <v>700</v>
      </c>
      <c r="D2426" s="608" t="s">
        <v>7742</v>
      </c>
      <c r="E2426" s="608" t="s">
        <v>7779</v>
      </c>
      <c r="F2426" s="608" t="s">
        <v>7743</v>
      </c>
    </row>
    <row r="2427" spans="1:6">
      <c r="A2427" s="608" t="s">
        <v>7780</v>
      </c>
      <c r="B2427" s="608" t="s">
        <v>7781</v>
      </c>
      <c r="C2427" s="608" t="s">
        <v>700</v>
      </c>
      <c r="D2427" s="608" t="s">
        <v>7742</v>
      </c>
      <c r="E2427" s="608" t="s">
        <v>7782</v>
      </c>
      <c r="F2427" s="608" t="s">
        <v>7743</v>
      </c>
    </row>
    <row r="2428" spans="1:6">
      <c r="A2428" s="608" t="s">
        <v>7783</v>
      </c>
      <c r="B2428" s="608" t="s">
        <v>7784</v>
      </c>
      <c r="C2428" s="608" t="s">
        <v>700</v>
      </c>
      <c r="D2428" s="608" t="s">
        <v>7742</v>
      </c>
      <c r="E2428" s="608" t="s">
        <v>7785</v>
      </c>
      <c r="F2428" s="608" t="s">
        <v>7743</v>
      </c>
    </row>
    <row r="2429" spans="1:6">
      <c r="A2429" s="608" t="s">
        <v>7786</v>
      </c>
      <c r="B2429" s="608" t="s">
        <v>7787</v>
      </c>
      <c r="C2429" s="608" t="s">
        <v>700</v>
      </c>
      <c r="D2429" s="608" t="s">
        <v>7742</v>
      </c>
      <c r="E2429" s="608" t="s">
        <v>7788</v>
      </c>
      <c r="F2429" s="608" t="s">
        <v>7743</v>
      </c>
    </row>
    <row r="2430" spans="1:6">
      <c r="A2430" s="608" t="s">
        <v>7789</v>
      </c>
      <c r="B2430" s="608" t="s">
        <v>7790</v>
      </c>
      <c r="C2430" s="608" t="s">
        <v>700</v>
      </c>
      <c r="D2430" s="608" t="s">
        <v>7742</v>
      </c>
      <c r="E2430" s="608" t="s">
        <v>7791</v>
      </c>
      <c r="F2430" s="608" t="s">
        <v>7743</v>
      </c>
    </row>
    <row r="2431" spans="1:6">
      <c r="A2431" s="608" t="s">
        <v>7792</v>
      </c>
      <c r="B2431" s="608" t="s">
        <v>7793</v>
      </c>
      <c r="C2431" s="608" t="s">
        <v>700</v>
      </c>
      <c r="D2431" s="608" t="s">
        <v>7742</v>
      </c>
      <c r="E2431" s="608" t="s">
        <v>7794</v>
      </c>
      <c r="F2431" s="608" t="s">
        <v>7743</v>
      </c>
    </row>
    <row r="2432" spans="1:6">
      <c r="A2432" s="608" t="s">
        <v>7795</v>
      </c>
      <c r="B2432" s="608" t="s">
        <v>7796</v>
      </c>
      <c r="C2432" s="608" t="s">
        <v>700</v>
      </c>
      <c r="D2432" s="608" t="s">
        <v>7742</v>
      </c>
      <c r="E2432" s="608" t="s">
        <v>7797</v>
      </c>
      <c r="F2432" s="608" t="s">
        <v>7743</v>
      </c>
    </row>
    <row r="2433" spans="1:6">
      <c r="A2433" s="608" t="s">
        <v>7798</v>
      </c>
      <c r="B2433" s="608" t="s">
        <v>7799</v>
      </c>
      <c r="C2433" s="608" t="s">
        <v>700</v>
      </c>
      <c r="D2433" s="608" t="s">
        <v>7742</v>
      </c>
      <c r="E2433" s="608" t="s">
        <v>7800</v>
      </c>
      <c r="F2433" s="608" t="s">
        <v>7743</v>
      </c>
    </row>
    <row r="2434" spans="1:6">
      <c r="A2434" s="608" t="s">
        <v>7801</v>
      </c>
      <c r="B2434" s="608" t="s">
        <v>7802</v>
      </c>
      <c r="C2434" s="608" t="s">
        <v>700</v>
      </c>
      <c r="D2434" s="608" t="s">
        <v>7742</v>
      </c>
      <c r="E2434" s="608" t="s">
        <v>7803</v>
      </c>
      <c r="F2434" s="608" t="s">
        <v>7743</v>
      </c>
    </row>
    <row r="2435" spans="1:6">
      <c r="A2435" s="608" t="s">
        <v>7804</v>
      </c>
      <c r="B2435" s="608" t="s">
        <v>7805</v>
      </c>
      <c r="C2435" s="608" t="s">
        <v>700</v>
      </c>
      <c r="D2435" s="608" t="s">
        <v>7742</v>
      </c>
      <c r="E2435" s="608" t="s">
        <v>7806</v>
      </c>
      <c r="F2435" s="608" t="s">
        <v>7743</v>
      </c>
    </row>
    <row r="2436" spans="1:6">
      <c r="A2436" s="608" t="s">
        <v>7807</v>
      </c>
      <c r="B2436" s="608" t="s">
        <v>7808</v>
      </c>
      <c r="C2436" s="608" t="s">
        <v>700</v>
      </c>
      <c r="D2436" s="608" t="s">
        <v>7742</v>
      </c>
      <c r="E2436" s="608" t="s">
        <v>1623</v>
      </c>
      <c r="F2436" s="608" t="s">
        <v>7743</v>
      </c>
    </row>
    <row r="2437" spans="1:6">
      <c r="A2437" s="608" t="s">
        <v>7809</v>
      </c>
      <c r="B2437" s="608" t="s">
        <v>7810</v>
      </c>
      <c r="C2437" s="608" t="s">
        <v>700</v>
      </c>
      <c r="D2437" s="608" t="s">
        <v>7742</v>
      </c>
      <c r="E2437" s="608" t="s">
        <v>7811</v>
      </c>
      <c r="F2437" s="608" t="s">
        <v>7743</v>
      </c>
    </row>
    <row r="2438" spans="1:6">
      <c r="A2438" s="608" t="s">
        <v>7812</v>
      </c>
      <c r="B2438" s="608" t="s">
        <v>7813</v>
      </c>
      <c r="C2438" s="608" t="s">
        <v>700</v>
      </c>
      <c r="D2438" s="608" t="s">
        <v>7742</v>
      </c>
      <c r="E2438" s="608" t="s">
        <v>7519</v>
      </c>
      <c r="F2438" s="608" t="s">
        <v>7743</v>
      </c>
    </row>
    <row r="2439" spans="1:6">
      <c r="A2439" s="608" t="s">
        <v>7814</v>
      </c>
      <c r="B2439" s="608" t="s">
        <v>7815</v>
      </c>
      <c r="C2439" s="608" t="s">
        <v>700</v>
      </c>
      <c r="D2439" s="608" t="s">
        <v>7742</v>
      </c>
      <c r="E2439" s="608" t="s">
        <v>7816</v>
      </c>
      <c r="F2439" s="608" t="s">
        <v>7743</v>
      </c>
    </row>
    <row r="2440" spans="1:6">
      <c r="A2440" s="608" t="s">
        <v>7817</v>
      </c>
      <c r="B2440" s="608" t="s">
        <v>7818</v>
      </c>
      <c r="C2440" s="608" t="s">
        <v>700</v>
      </c>
      <c r="D2440" s="608" t="s">
        <v>7742</v>
      </c>
      <c r="E2440" s="608" t="s">
        <v>7819</v>
      </c>
      <c r="F2440" s="608" t="s">
        <v>7743</v>
      </c>
    </row>
    <row r="2441" spans="1:6">
      <c r="A2441" s="608" t="s">
        <v>7820</v>
      </c>
      <c r="B2441" s="608" t="s">
        <v>7821</v>
      </c>
      <c r="C2441" s="608" t="s">
        <v>700</v>
      </c>
      <c r="D2441" s="608" t="s">
        <v>7742</v>
      </c>
      <c r="E2441" s="608" t="s">
        <v>7822</v>
      </c>
      <c r="F2441" s="608" t="s">
        <v>7743</v>
      </c>
    </row>
    <row r="2442" spans="1:6">
      <c r="A2442" s="608" t="s">
        <v>7823</v>
      </c>
      <c r="B2442" s="608" t="s">
        <v>7824</v>
      </c>
      <c r="C2442" s="608" t="s">
        <v>700</v>
      </c>
      <c r="D2442" s="608" t="s">
        <v>7742</v>
      </c>
      <c r="E2442" s="608" t="s">
        <v>7825</v>
      </c>
      <c r="F2442" s="608" t="s">
        <v>7743</v>
      </c>
    </row>
    <row r="2443" spans="1:6">
      <c r="A2443" s="608" t="s">
        <v>7826</v>
      </c>
      <c r="B2443" s="608" t="s">
        <v>7827</v>
      </c>
      <c r="C2443" s="608" t="s">
        <v>700</v>
      </c>
      <c r="D2443" s="608" t="s">
        <v>7742</v>
      </c>
      <c r="E2443" s="608" t="s">
        <v>7828</v>
      </c>
      <c r="F2443" s="608" t="s">
        <v>7743</v>
      </c>
    </row>
    <row r="2444" spans="1:6">
      <c r="A2444" s="608" t="s">
        <v>7829</v>
      </c>
      <c r="B2444" s="608" t="s">
        <v>7830</v>
      </c>
      <c r="C2444" s="608" t="s">
        <v>700</v>
      </c>
      <c r="D2444" s="608" t="s">
        <v>7742</v>
      </c>
      <c r="E2444" s="608" t="s">
        <v>7831</v>
      </c>
      <c r="F2444" s="608" t="s">
        <v>7743</v>
      </c>
    </row>
    <row r="2445" spans="1:6">
      <c r="A2445" s="608" t="s">
        <v>7832</v>
      </c>
      <c r="B2445" s="608" t="s">
        <v>7833</v>
      </c>
      <c r="C2445" s="608" t="s">
        <v>700</v>
      </c>
      <c r="D2445" s="608" t="s">
        <v>7742</v>
      </c>
      <c r="E2445" s="608" t="s">
        <v>7834</v>
      </c>
      <c r="F2445" s="608" t="s">
        <v>7743</v>
      </c>
    </row>
    <row r="2446" spans="1:6">
      <c r="A2446" s="608" t="s">
        <v>7835</v>
      </c>
      <c r="B2446" s="608" t="s">
        <v>7836</v>
      </c>
      <c r="C2446" s="608" t="s">
        <v>700</v>
      </c>
      <c r="D2446" s="608" t="s">
        <v>7742</v>
      </c>
      <c r="E2446" s="608" t="s">
        <v>7837</v>
      </c>
      <c r="F2446" s="608" t="s">
        <v>7743</v>
      </c>
    </row>
    <row r="2447" spans="1:6">
      <c r="A2447" s="608" t="s">
        <v>7838</v>
      </c>
      <c r="B2447" s="608" t="s">
        <v>7839</v>
      </c>
      <c r="C2447" s="608" t="s">
        <v>700</v>
      </c>
      <c r="D2447" s="608" t="s">
        <v>7742</v>
      </c>
      <c r="E2447" s="608" t="s">
        <v>7840</v>
      </c>
      <c r="F2447" s="608" t="s">
        <v>7743</v>
      </c>
    </row>
    <row r="2448" spans="1:6">
      <c r="A2448" s="608" t="s">
        <v>7841</v>
      </c>
      <c r="B2448" s="608" t="s">
        <v>7842</v>
      </c>
      <c r="C2448" s="608" t="s">
        <v>700</v>
      </c>
      <c r="D2448" s="608" t="s">
        <v>7742</v>
      </c>
      <c r="E2448" s="608" t="s">
        <v>7843</v>
      </c>
      <c r="F2448" s="608" t="s">
        <v>7743</v>
      </c>
    </row>
    <row r="2449" spans="1:6">
      <c r="A2449" s="608" t="s">
        <v>7844</v>
      </c>
      <c r="B2449" s="608" t="s">
        <v>7845</v>
      </c>
      <c r="C2449" s="608" t="s">
        <v>700</v>
      </c>
      <c r="D2449" s="608" t="s">
        <v>7742</v>
      </c>
      <c r="E2449" s="608" t="s">
        <v>7846</v>
      </c>
      <c r="F2449" s="608" t="s">
        <v>7743</v>
      </c>
    </row>
    <row r="2450" spans="1:6">
      <c r="A2450" s="608" t="s">
        <v>7847</v>
      </c>
      <c r="B2450" s="608" t="s">
        <v>7848</v>
      </c>
      <c r="C2450" s="608" t="s">
        <v>700</v>
      </c>
      <c r="D2450" s="608" t="s">
        <v>7742</v>
      </c>
      <c r="E2450" s="608" t="s">
        <v>7849</v>
      </c>
      <c r="F2450" s="608" t="s">
        <v>7743</v>
      </c>
    </row>
    <row r="2451" spans="1:6">
      <c r="A2451" s="608" t="s">
        <v>7850</v>
      </c>
      <c r="B2451" s="608" t="s">
        <v>7851</v>
      </c>
      <c r="C2451" s="608" t="s">
        <v>700</v>
      </c>
      <c r="D2451" s="608" t="s">
        <v>7742</v>
      </c>
      <c r="E2451" s="608" t="s">
        <v>7852</v>
      </c>
      <c r="F2451" s="608" t="s">
        <v>7743</v>
      </c>
    </row>
    <row r="2452" spans="1:6">
      <c r="A2452" s="608" t="s">
        <v>7853</v>
      </c>
      <c r="B2452" s="608" t="s">
        <v>7854</v>
      </c>
      <c r="C2452" s="608" t="s">
        <v>700</v>
      </c>
      <c r="D2452" s="608" t="s">
        <v>7742</v>
      </c>
      <c r="E2452" s="608" t="s">
        <v>7855</v>
      </c>
      <c r="F2452" s="608" t="s">
        <v>7743</v>
      </c>
    </row>
    <row r="2453" spans="1:6">
      <c r="A2453" s="608" t="s">
        <v>7856</v>
      </c>
      <c r="B2453" s="608" t="s">
        <v>7857</v>
      </c>
      <c r="C2453" s="608" t="s">
        <v>700</v>
      </c>
      <c r="D2453" s="608" t="s">
        <v>7742</v>
      </c>
      <c r="E2453" s="608" t="s">
        <v>7858</v>
      </c>
      <c r="F2453" s="608" t="s">
        <v>7743</v>
      </c>
    </row>
    <row r="2454" spans="1:6">
      <c r="A2454" s="608" t="s">
        <v>7829</v>
      </c>
      <c r="B2454" s="608" t="s">
        <v>7859</v>
      </c>
      <c r="C2454" s="608" t="s">
        <v>700</v>
      </c>
      <c r="D2454" s="608" t="s">
        <v>7742</v>
      </c>
      <c r="E2454" s="608" t="s">
        <v>7860</v>
      </c>
      <c r="F2454" s="608" t="s">
        <v>7743</v>
      </c>
    </row>
    <row r="2455" spans="1:6">
      <c r="A2455" s="608" t="s">
        <v>7861</v>
      </c>
      <c r="B2455" s="608" t="s">
        <v>7862</v>
      </c>
      <c r="C2455" s="608" t="s">
        <v>700</v>
      </c>
      <c r="D2455" s="608" t="s">
        <v>7742</v>
      </c>
      <c r="E2455" s="608" t="s">
        <v>7863</v>
      </c>
      <c r="F2455" s="608" t="s">
        <v>7743</v>
      </c>
    </row>
    <row r="2456" spans="1:6">
      <c r="A2456" s="608" t="s">
        <v>7864</v>
      </c>
      <c r="B2456" s="608" t="s">
        <v>7865</v>
      </c>
      <c r="C2456" s="608" t="s">
        <v>700</v>
      </c>
      <c r="D2456" s="608" t="s">
        <v>7742</v>
      </c>
      <c r="E2456" s="608" t="s">
        <v>7866</v>
      </c>
      <c r="F2456" s="608" t="s">
        <v>7743</v>
      </c>
    </row>
    <row r="2457" spans="1:6">
      <c r="A2457" s="608" t="s">
        <v>7867</v>
      </c>
      <c r="B2457" s="608" t="s">
        <v>7868</v>
      </c>
      <c r="C2457" s="608" t="s">
        <v>700</v>
      </c>
      <c r="D2457" s="608" t="s">
        <v>7742</v>
      </c>
      <c r="E2457" s="608" t="s">
        <v>7869</v>
      </c>
      <c r="F2457" s="608" t="s">
        <v>7743</v>
      </c>
    </row>
    <row r="2458" spans="1:6">
      <c r="A2458" s="608" t="s">
        <v>7870</v>
      </c>
      <c r="B2458" s="608" t="s">
        <v>7871</v>
      </c>
      <c r="C2458" s="608" t="s">
        <v>700</v>
      </c>
      <c r="D2458" s="608" t="s">
        <v>7742</v>
      </c>
      <c r="E2458" s="608" t="s">
        <v>7872</v>
      </c>
      <c r="F2458" s="608" t="s">
        <v>7743</v>
      </c>
    </row>
    <row r="2459" spans="1:6">
      <c r="A2459" s="608" t="s">
        <v>7873</v>
      </c>
      <c r="B2459" s="608" t="s">
        <v>7874</v>
      </c>
      <c r="C2459" s="608" t="s">
        <v>700</v>
      </c>
      <c r="D2459" s="608" t="s">
        <v>7742</v>
      </c>
      <c r="E2459" s="608" t="s">
        <v>7875</v>
      </c>
      <c r="F2459" s="608" t="s">
        <v>7743</v>
      </c>
    </row>
    <row r="2460" spans="1:6">
      <c r="A2460" s="608" t="s">
        <v>7876</v>
      </c>
      <c r="B2460" s="608" t="s">
        <v>7877</v>
      </c>
      <c r="C2460" s="608" t="s">
        <v>700</v>
      </c>
      <c r="D2460" s="608" t="s">
        <v>7742</v>
      </c>
      <c r="E2460" s="608" t="s">
        <v>7878</v>
      </c>
      <c r="F2460" s="608" t="s">
        <v>7743</v>
      </c>
    </row>
    <row r="2461" spans="1:6">
      <c r="A2461" s="608" t="s">
        <v>7879</v>
      </c>
      <c r="B2461" s="608" t="s">
        <v>7880</v>
      </c>
      <c r="C2461" s="608" t="s">
        <v>700</v>
      </c>
      <c r="D2461" s="608" t="s">
        <v>7742</v>
      </c>
      <c r="E2461" s="608" t="s">
        <v>7881</v>
      </c>
      <c r="F2461" s="608" t="s">
        <v>7743</v>
      </c>
    </row>
    <row r="2462" spans="1:6">
      <c r="A2462" s="608" t="s">
        <v>7882</v>
      </c>
      <c r="B2462" s="608" t="s">
        <v>7883</v>
      </c>
      <c r="C2462" s="608" t="s">
        <v>700</v>
      </c>
      <c r="D2462" s="608" t="s">
        <v>7742</v>
      </c>
      <c r="E2462" s="608" t="s">
        <v>7884</v>
      </c>
      <c r="F2462" s="608" t="s">
        <v>7743</v>
      </c>
    </row>
    <row r="2463" spans="1:6">
      <c r="A2463" s="608" t="s">
        <v>7885</v>
      </c>
      <c r="B2463" s="608" t="s">
        <v>7886</v>
      </c>
      <c r="C2463" s="608" t="s">
        <v>700</v>
      </c>
      <c r="D2463" s="608" t="s">
        <v>7742</v>
      </c>
      <c r="E2463" s="608" t="s">
        <v>7887</v>
      </c>
      <c r="F2463" s="608" t="s">
        <v>7743</v>
      </c>
    </row>
    <row r="2464" spans="1:6">
      <c r="A2464" s="608" t="s">
        <v>7888</v>
      </c>
      <c r="B2464" s="608" t="s">
        <v>7889</v>
      </c>
      <c r="C2464" s="608" t="s">
        <v>700</v>
      </c>
      <c r="D2464" s="608" t="s">
        <v>7742</v>
      </c>
      <c r="E2464" s="608" t="s">
        <v>7890</v>
      </c>
      <c r="F2464" s="608" t="s">
        <v>7743</v>
      </c>
    </row>
    <row r="2465" spans="1:6">
      <c r="A2465" s="608" t="s">
        <v>7891</v>
      </c>
      <c r="B2465" s="608" t="s">
        <v>7892</v>
      </c>
      <c r="C2465" s="608" t="s">
        <v>700</v>
      </c>
      <c r="D2465" s="608" t="s">
        <v>7742</v>
      </c>
      <c r="E2465" s="608" t="s">
        <v>7893</v>
      </c>
      <c r="F2465" s="608" t="s">
        <v>7743</v>
      </c>
    </row>
    <row r="2466" spans="1:6">
      <c r="A2466" s="608" t="s">
        <v>7894</v>
      </c>
      <c r="B2466" s="608" t="s">
        <v>7895</v>
      </c>
      <c r="C2466" s="608" t="s">
        <v>700</v>
      </c>
      <c r="D2466" s="608" t="s">
        <v>7742</v>
      </c>
      <c r="E2466" s="608" t="s">
        <v>7896</v>
      </c>
      <c r="F2466" s="608" t="s">
        <v>7743</v>
      </c>
    </row>
    <row r="2467" spans="1:6">
      <c r="A2467" s="608" t="s">
        <v>7897</v>
      </c>
      <c r="B2467" s="608" t="s">
        <v>7898</v>
      </c>
      <c r="C2467" s="608" t="s">
        <v>700</v>
      </c>
      <c r="D2467" s="608" t="s">
        <v>7742</v>
      </c>
      <c r="E2467" s="608" t="s">
        <v>7899</v>
      </c>
      <c r="F2467" s="608" t="s">
        <v>7743</v>
      </c>
    </row>
    <row r="2468" spans="1:6">
      <c r="A2468" s="608" t="s">
        <v>7900</v>
      </c>
      <c r="B2468" s="608" t="s">
        <v>7901</v>
      </c>
      <c r="C2468" s="608" t="s">
        <v>700</v>
      </c>
      <c r="D2468" s="608" t="s">
        <v>7742</v>
      </c>
      <c r="E2468" s="608" t="s">
        <v>7902</v>
      </c>
      <c r="F2468" s="608" t="s">
        <v>7743</v>
      </c>
    </row>
    <row r="2469" spans="1:6">
      <c r="A2469" s="608" t="s">
        <v>7903</v>
      </c>
      <c r="B2469" s="608" t="s">
        <v>7904</v>
      </c>
      <c r="C2469" s="608" t="s">
        <v>700</v>
      </c>
      <c r="D2469" s="608" t="s">
        <v>7742</v>
      </c>
      <c r="E2469" s="608" t="s">
        <v>7905</v>
      </c>
      <c r="F2469" s="608" t="s">
        <v>7743</v>
      </c>
    </row>
    <row r="2470" spans="1:6">
      <c r="A2470" s="608" t="s">
        <v>7906</v>
      </c>
      <c r="B2470" s="608" t="s">
        <v>7907</v>
      </c>
      <c r="C2470" s="608" t="s">
        <v>700</v>
      </c>
      <c r="D2470" s="608" t="s">
        <v>7742</v>
      </c>
      <c r="E2470" s="608" t="s">
        <v>7908</v>
      </c>
      <c r="F2470" s="608" t="s">
        <v>7743</v>
      </c>
    </row>
    <row r="2471" spans="1:6">
      <c r="A2471" s="608" t="s">
        <v>7909</v>
      </c>
      <c r="B2471" s="608" t="s">
        <v>7910</v>
      </c>
      <c r="C2471" s="608" t="s">
        <v>700</v>
      </c>
      <c r="D2471" s="608" t="s">
        <v>7742</v>
      </c>
      <c r="E2471" s="608" t="s">
        <v>7911</v>
      </c>
      <c r="F2471" s="608" t="s">
        <v>7743</v>
      </c>
    </row>
    <row r="2472" spans="1:6">
      <c r="A2472" s="608" t="s">
        <v>7912</v>
      </c>
      <c r="B2472" s="608" t="s">
        <v>7913</v>
      </c>
      <c r="C2472" s="608" t="s">
        <v>700</v>
      </c>
      <c r="D2472" s="608" t="s">
        <v>7742</v>
      </c>
      <c r="E2472" s="608" t="s">
        <v>3453</v>
      </c>
      <c r="F2472" s="608" t="s">
        <v>7743</v>
      </c>
    </row>
    <row r="2473" spans="1:6">
      <c r="A2473" s="608" t="s">
        <v>7914</v>
      </c>
      <c r="B2473" s="608" t="s">
        <v>7915</v>
      </c>
      <c r="C2473" s="608" t="s">
        <v>700</v>
      </c>
      <c r="D2473" s="608" t="s">
        <v>7742</v>
      </c>
      <c r="E2473" s="608" t="s">
        <v>7916</v>
      </c>
      <c r="F2473" s="608" t="s">
        <v>7743</v>
      </c>
    </row>
    <row r="2474" spans="1:6">
      <c r="A2474" s="608" t="s">
        <v>7917</v>
      </c>
      <c r="B2474" s="608" t="s">
        <v>7918</v>
      </c>
      <c r="C2474" s="608" t="s">
        <v>700</v>
      </c>
      <c r="D2474" s="608" t="s">
        <v>7742</v>
      </c>
      <c r="E2474" s="608" t="s">
        <v>7636</v>
      </c>
      <c r="F2474" s="608" t="s">
        <v>7743</v>
      </c>
    </row>
    <row r="2475" spans="1:6">
      <c r="A2475" s="608" t="s">
        <v>7919</v>
      </c>
      <c r="B2475" s="608" t="s">
        <v>7920</v>
      </c>
      <c r="C2475" s="608" t="s">
        <v>700</v>
      </c>
      <c r="D2475" s="608" t="s">
        <v>7742</v>
      </c>
      <c r="E2475" s="608" t="s">
        <v>7921</v>
      </c>
      <c r="F2475" s="608" t="s">
        <v>7743</v>
      </c>
    </row>
    <row r="2476" spans="1:6">
      <c r="A2476" s="608" t="s">
        <v>7922</v>
      </c>
      <c r="B2476" s="608" t="s">
        <v>7923</v>
      </c>
      <c r="C2476" s="608" t="s">
        <v>700</v>
      </c>
      <c r="D2476" s="608" t="s">
        <v>7742</v>
      </c>
      <c r="E2476" s="608" t="s">
        <v>7924</v>
      </c>
      <c r="F2476" s="608" t="s">
        <v>7743</v>
      </c>
    </row>
    <row r="2477" spans="1:6">
      <c r="A2477" s="608" t="s">
        <v>7925</v>
      </c>
      <c r="B2477" s="608" t="s">
        <v>7926</v>
      </c>
      <c r="C2477" s="608" t="s">
        <v>700</v>
      </c>
      <c r="D2477" s="608" t="s">
        <v>7742</v>
      </c>
      <c r="E2477" s="608" t="s">
        <v>7927</v>
      </c>
      <c r="F2477" s="608" t="s">
        <v>7743</v>
      </c>
    </row>
    <row r="2478" spans="1:6">
      <c r="A2478" s="608" t="s">
        <v>7928</v>
      </c>
      <c r="B2478" s="608" t="s">
        <v>7929</v>
      </c>
      <c r="C2478" s="608" t="s">
        <v>700</v>
      </c>
      <c r="D2478" s="608" t="s">
        <v>7742</v>
      </c>
      <c r="E2478" s="608" t="s">
        <v>7930</v>
      </c>
      <c r="F2478" s="608" t="s">
        <v>7743</v>
      </c>
    </row>
    <row r="2479" spans="1:6">
      <c r="A2479" s="608" t="s">
        <v>7931</v>
      </c>
      <c r="B2479" s="608" t="s">
        <v>7932</v>
      </c>
      <c r="C2479" s="608" t="s">
        <v>700</v>
      </c>
      <c r="D2479" s="608" t="s">
        <v>7742</v>
      </c>
      <c r="E2479" s="608" t="s">
        <v>7933</v>
      </c>
      <c r="F2479" s="608" t="s">
        <v>7743</v>
      </c>
    </row>
    <row r="2480" spans="1:6">
      <c r="A2480" s="608" t="s">
        <v>7934</v>
      </c>
      <c r="B2480" s="608" t="s">
        <v>7935</v>
      </c>
      <c r="C2480" s="608" t="s">
        <v>700</v>
      </c>
      <c r="D2480" s="608" t="s">
        <v>7742</v>
      </c>
      <c r="E2480" s="608" t="s">
        <v>7936</v>
      </c>
      <c r="F2480" s="608" t="s">
        <v>7743</v>
      </c>
    </row>
    <row r="2481" spans="1:6">
      <c r="A2481" s="608" t="s">
        <v>7937</v>
      </c>
      <c r="B2481" s="608" t="s">
        <v>7938</v>
      </c>
      <c r="C2481" s="608" t="s">
        <v>700</v>
      </c>
      <c r="D2481" s="608" t="s">
        <v>7742</v>
      </c>
      <c r="E2481" s="608" t="s">
        <v>7939</v>
      </c>
      <c r="F2481" s="608" t="s">
        <v>7743</v>
      </c>
    </row>
    <row r="2482" spans="1:6">
      <c r="A2482" s="608" t="s">
        <v>7940</v>
      </c>
      <c r="B2482" s="608" t="s">
        <v>7941</v>
      </c>
      <c r="C2482" s="608" t="s">
        <v>700</v>
      </c>
      <c r="D2482" s="608" t="s">
        <v>7742</v>
      </c>
      <c r="E2482" s="608" t="s">
        <v>7942</v>
      </c>
      <c r="F2482" s="608" t="s">
        <v>7743</v>
      </c>
    </row>
    <row r="2483" spans="1:6">
      <c r="A2483" s="608" t="s">
        <v>7943</v>
      </c>
      <c r="B2483" s="608" t="s">
        <v>7944</v>
      </c>
      <c r="C2483" s="608" t="s">
        <v>700</v>
      </c>
      <c r="D2483" s="608" t="s">
        <v>7742</v>
      </c>
      <c r="E2483" s="608" t="s">
        <v>7945</v>
      </c>
      <c r="F2483" s="608" t="s">
        <v>7743</v>
      </c>
    </row>
    <row r="2484" spans="1:6">
      <c r="A2484" s="608" t="s">
        <v>7946</v>
      </c>
      <c r="B2484" s="608" t="s">
        <v>7947</v>
      </c>
      <c r="C2484" s="608" t="s">
        <v>700</v>
      </c>
      <c r="D2484" s="608" t="s">
        <v>7742</v>
      </c>
      <c r="E2484" s="608" t="s">
        <v>7948</v>
      </c>
      <c r="F2484" s="608" t="s">
        <v>7743</v>
      </c>
    </row>
    <row r="2485" spans="1:6">
      <c r="A2485" s="608" t="s">
        <v>7949</v>
      </c>
      <c r="B2485" s="608" t="s">
        <v>7950</v>
      </c>
      <c r="C2485" s="608" t="s">
        <v>700</v>
      </c>
      <c r="D2485" s="608" t="s">
        <v>7742</v>
      </c>
      <c r="E2485" s="608" t="s">
        <v>7951</v>
      </c>
      <c r="F2485" s="608" t="s">
        <v>7743</v>
      </c>
    </row>
    <row r="2486" spans="1:6">
      <c r="A2486" s="608" t="s">
        <v>7952</v>
      </c>
      <c r="B2486" s="608" t="s">
        <v>7953</v>
      </c>
      <c r="C2486" s="608" t="s">
        <v>700</v>
      </c>
      <c r="D2486" s="608" t="s">
        <v>7954</v>
      </c>
      <c r="E2486" s="608" t="s">
        <v>2211</v>
      </c>
      <c r="F2486" s="608" t="s">
        <v>7955</v>
      </c>
    </row>
    <row r="2487" spans="1:6">
      <c r="A2487" s="608" t="s">
        <v>7956</v>
      </c>
      <c r="B2487" s="608" t="s">
        <v>7957</v>
      </c>
      <c r="C2487" s="608" t="s">
        <v>700</v>
      </c>
      <c r="D2487" s="608" t="s">
        <v>7954</v>
      </c>
      <c r="E2487" s="608" t="s">
        <v>7958</v>
      </c>
      <c r="F2487" s="608" t="s">
        <v>7955</v>
      </c>
    </row>
    <row r="2488" spans="1:6">
      <c r="A2488" s="608" t="s">
        <v>7959</v>
      </c>
      <c r="B2488" s="608" t="s">
        <v>7960</v>
      </c>
      <c r="C2488" s="608" t="s">
        <v>700</v>
      </c>
      <c r="D2488" s="608" t="s">
        <v>7954</v>
      </c>
      <c r="E2488" s="608" t="s">
        <v>7961</v>
      </c>
      <c r="F2488" s="608" t="s">
        <v>7955</v>
      </c>
    </row>
    <row r="2489" spans="1:6">
      <c r="A2489" s="608" t="s">
        <v>7962</v>
      </c>
      <c r="B2489" s="608" t="s">
        <v>7963</v>
      </c>
      <c r="C2489" s="608" t="s">
        <v>700</v>
      </c>
      <c r="D2489" s="608" t="s">
        <v>7954</v>
      </c>
      <c r="E2489" s="608" t="s">
        <v>7964</v>
      </c>
      <c r="F2489" s="608" t="s">
        <v>7955</v>
      </c>
    </row>
    <row r="2490" spans="1:6">
      <c r="A2490" s="608" t="s">
        <v>7965</v>
      </c>
      <c r="B2490" s="608" t="s">
        <v>7966</v>
      </c>
      <c r="C2490" s="608" t="s">
        <v>700</v>
      </c>
      <c r="D2490" s="608" t="s">
        <v>7954</v>
      </c>
      <c r="E2490" s="608" t="s">
        <v>7967</v>
      </c>
      <c r="F2490" s="608" t="s">
        <v>7955</v>
      </c>
    </row>
    <row r="2491" spans="1:6">
      <c r="A2491" s="608" t="s">
        <v>7968</v>
      </c>
      <c r="B2491" s="608" t="s">
        <v>7969</v>
      </c>
      <c r="C2491" s="608" t="s">
        <v>700</v>
      </c>
      <c r="D2491" s="608" t="s">
        <v>7954</v>
      </c>
      <c r="E2491" s="608" t="s">
        <v>2293</v>
      </c>
      <c r="F2491" s="608" t="s">
        <v>7955</v>
      </c>
    </row>
    <row r="2492" spans="1:6">
      <c r="A2492" s="608" t="s">
        <v>7970</v>
      </c>
      <c r="B2492" s="608" t="s">
        <v>7971</v>
      </c>
      <c r="C2492" s="608" t="s">
        <v>700</v>
      </c>
      <c r="D2492" s="608" t="s">
        <v>7954</v>
      </c>
      <c r="E2492" s="608" t="s">
        <v>7972</v>
      </c>
      <c r="F2492" s="608" t="s">
        <v>7955</v>
      </c>
    </row>
    <row r="2493" spans="1:6">
      <c r="A2493" s="608" t="s">
        <v>7973</v>
      </c>
      <c r="B2493" s="608" t="s">
        <v>7974</v>
      </c>
      <c r="C2493" s="608" t="s">
        <v>700</v>
      </c>
      <c r="D2493" s="608" t="s">
        <v>7954</v>
      </c>
      <c r="E2493" s="608" t="s">
        <v>7975</v>
      </c>
      <c r="F2493" s="608" t="s">
        <v>7955</v>
      </c>
    </row>
    <row r="2494" spans="1:6">
      <c r="A2494" s="608" t="s">
        <v>7976</v>
      </c>
      <c r="B2494" s="608" t="s">
        <v>7977</v>
      </c>
      <c r="C2494" s="608" t="s">
        <v>700</v>
      </c>
      <c r="D2494" s="608" t="s">
        <v>7954</v>
      </c>
      <c r="E2494" s="608" t="s">
        <v>7978</v>
      </c>
      <c r="F2494" s="608" t="s">
        <v>7955</v>
      </c>
    </row>
    <row r="2495" spans="1:6">
      <c r="A2495" s="608" t="s">
        <v>7979</v>
      </c>
      <c r="B2495" s="608" t="s">
        <v>7980</v>
      </c>
      <c r="C2495" s="608" t="s">
        <v>700</v>
      </c>
      <c r="D2495" s="608" t="s">
        <v>7954</v>
      </c>
      <c r="E2495" s="608" t="s">
        <v>7981</v>
      </c>
      <c r="F2495" s="608" t="s">
        <v>7955</v>
      </c>
    </row>
    <row r="2496" spans="1:6">
      <c r="A2496" s="608" t="s">
        <v>7982</v>
      </c>
      <c r="B2496" s="608" t="s">
        <v>7983</v>
      </c>
      <c r="C2496" s="608" t="s">
        <v>700</v>
      </c>
      <c r="D2496" s="608" t="s">
        <v>7954</v>
      </c>
      <c r="E2496" s="608" t="s">
        <v>7984</v>
      </c>
      <c r="F2496" s="608" t="s">
        <v>7955</v>
      </c>
    </row>
    <row r="2497" spans="1:6">
      <c r="A2497" s="608" t="s">
        <v>7985</v>
      </c>
      <c r="B2497" s="608" t="s">
        <v>7986</v>
      </c>
      <c r="C2497" s="608" t="s">
        <v>700</v>
      </c>
      <c r="D2497" s="608" t="s">
        <v>7954</v>
      </c>
      <c r="E2497" s="608" t="s">
        <v>7987</v>
      </c>
      <c r="F2497" s="608" t="s">
        <v>7955</v>
      </c>
    </row>
    <row r="2498" spans="1:6">
      <c r="A2498" s="608" t="s">
        <v>7988</v>
      </c>
      <c r="B2498" s="608" t="s">
        <v>7989</v>
      </c>
      <c r="C2498" s="608" t="s">
        <v>700</v>
      </c>
      <c r="D2498" s="608" t="s">
        <v>7954</v>
      </c>
      <c r="E2498" s="608" t="s">
        <v>7990</v>
      </c>
      <c r="F2498" s="608" t="s">
        <v>7955</v>
      </c>
    </row>
    <row r="2499" spans="1:6">
      <c r="A2499" s="608" t="s">
        <v>7991</v>
      </c>
      <c r="B2499" s="608" t="s">
        <v>7992</v>
      </c>
      <c r="C2499" s="608" t="s">
        <v>700</v>
      </c>
      <c r="D2499" s="608" t="s">
        <v>7954</v>
      </c>
      <c r="E2499" s="608" t="s">
        <v>7993</v>
      </c>
      <c r="F2499" s="608" t="s">
        <v>7955</v>
      </c>
    </row>
    <row r="2500" spans="1:6">
      <c r="A2500" s="608" t="s">
        <v>7994</v>
      </c>
      <c r="B2500" s="608" t="s">
        <v>7995</v>
      </c>
      <c r="C2500" s="608" t="s">
        <v>700</v>
      </c>
      <c r="D2500" s="608" t="s">
        <v>7954</v>
      </c>
      <c r="E2500" s="608" t="s">
        <v>7996</v>
      </c>
      <c r="F2500" s="608" t="s">
        <v>7955</v>
      </c>
    </row>
    <row r="2501" spans="1:6">
      <c r="A2501" s="608" t="s">
        <v>7997</v>
      </c>
      <c r="B2501" s="608" t="s">
        <v>7998</v>
      </c>
      <c r="C2501" s="608" t="s">
        <v>700</v>
      </c>
      <c r="D2501" s="608" t="s">
        <v>7954</v>
      </c>
      <c r="E2501" s="608" t="s">
        <v>1590</v>
      </c>
      <c r="F2501" s="608" t="s">
        <v>7955</v>
      </c>
    </row>
    <row r="2502" spans="1:6">
      <c r="A2502" s="608" t="s">
        <v>7999</v>
      </c>
      <c r="B2502" s="608" t="s">
        <v>8000</v>
      </c>
      <c r="C2502" s="608" t="s">
        <v>700</v>
      </c>
      <c r="D2502" s="608" t="s">
        <v>7954</v>
      </c>
      <c r="E2502" s="608" t="s">
        <v>8001</v>
      </c>
      <c r="F2502" s="608" t="s">
        <v>7955</v>
      </c>
    </row>
    <row r="2503" spans="1:6">
      <c r="A2503" s="608" t="s">
        <v>8002</v>
      </c>
      <c r="B2503" s="608" t="s">
        <v>8003</v>
      </c>
      <c r="C2503" s="608" t="s">
        <v>700</v>
      </c>
      <c r="D2503" s="608" t="s">
        <v>7954</v>
      </c>
      <c r="E2503" s="608" t="s">
        <v>8004</v>
      </c>
      <c r="F2503" s="608" t="s">
        <v>7955</v>
      </c>
    </row>
    <row r="2504" spans="1:6">
      <c r="A2504" s="608" t="s">
        <v>8005</v>
      </c>
      <c r="B2504" s="608" t="s">
        <v>8006</v>
      </c>
      <c r="C2504" s="608" t="s">
        <v>700</v>
      </c>
      <c r="D2504" s="608" t="s">
        <v>7954</v>
      </c>
      <c r="E2504" s="608" t="s">
        <v>8007</v>
      </c>
      <c r="F2504" s="608" t="s">
        <v>7955</v>
      </c>
    </row>
    <row r="2505" spans="1:6">
      <c r="A2505" s="608" t="s">
        <v>8008</v>
      </c>
      <c r="B2505" s="608" t="s">
        <v>8009</v>
      </c>
      <c r="C2505" s="608" t="s">
        <v>700</v>
      </c>
      <c r="D2505" s="608" t="s">
        <v>7954</v>
      </c>
      <c r="E2505" s="608" t="s">
        <v>8010</v>
      </c>
      <c r="F2505" s="608" t="s">
        <v>7955</v>
      </c>
    </row>
    <row r="2506" spans="1:6">
      <c r="A2506" s="608" t="s">
        <v>8011</v>
      </c>
      <c r="B2506" s="608" t="s">
        <v>8012</v>
      </c>
      <c r="C2506" s="608" t="s">
        <v>700</v>
      </c>
      <c r="D2506" s="608" t="s">
        <v>7954</v>
      </c>
      <c r="E2506" s="608" t="s">
        <v>8013</v>
      </c>
      <c r="F2506" s="608" t="s">
        <v>7955</v>
      </c>
    </row>
    <row r="2507" spans="1:6">
      <c r="A2507" s="608" t="s">
        <v>8014</v>
      </c>
      <c r="B2507" s="608" t="s">
        <v>8015</v>
      </c>
      <c r="C2507" s="608" t="s">
        <v>700</v>
      </c>
      <c r="D2507" s="608" t="s">
        <v>7954</v>
      </c>
      <c r="E2507" s="608" t="s">
        <v>8016</v>
      </c>
      <c r="F2507" s="608" t="s">
        <v>7955</v>
      </c>
    </row>
    <row r="2508" spans="1:6">
      <c r="A2508" s="608" t="s">
        <v>8017</v>
      </c>
      <c r="B2508" s="608" t="s">
        <v>8018</v>
      </c>
      <c r="C2508" s="608" t="s">
        <v>700</v>
      </c>
      <c r="D2508" s="608" t="s">
        <v>7954</v>
      </c>
      <c r="E2508" s="608" t="s">
        <v>8019</v>
      </c>
      <c r="F2508" s="608" t="s">
        <v>7955</v>
      </c>
    </row>
    <row r="2509" spans="1:6">
      <c r="A2509" s="608" t="s">
        <v>8020</v>
      </c>
      <c r="B2509" s="608" t="s">
        <v>8021</v>
      </c>
      <c r="C2509" s="608" t="s">
        <v>700</v>
      </c>
      <c r="D2509" s="608" t="s">
        <v>7954</v>
      </c>
      <c r="E2509" s="608" t="s">
        <v>8022</v>
      </c>
      <c r="F2509" s="608" t="s">
        <v>7955</v>
      </c>
    </row>
    <row r="2510" spans="1:6">
      <c r="A2510" s="608" t="s">
        <v>8023</v>
      </c>
      <c r="B2510" s="608" t="s">
        <v>8024</v>
      </c>
      <c r="C2510" s="608" t="s">
        <v>700</v>
      </c>
      <c r="D2510" s="608" t="s">
        <v>7954</v>
      </c>
      <c r="E2510" s="608" t="s">
        <v>8025</v>
      </c>
      <c r="F2510" s="608" t="s">
        <v>7955</v>
      </c>
    </row>
    <row r="2511" spans="1:6">
      <c r="A2511" s="608" t="s">
        <v>8026</v>
      </c>
      <c r="B2511" s="608" t="s">
        <v>8027</v>
      </c>
      <c r="C2511" s="608" t="s">
        <v>700</v>
      </c>
      <c r="D2511" s="608" t="s">
        <v>7954</v>
      </c>
      <c r="E2511" s="608" t="s">
        <v>8028</v>
      </c>
      <c r="F2511" s="608" t="s">
        <v>7955</v>
      </c>
    </row>
    <row r="2512" spans="1:6">
      <c r="A2512" s="608" t="s">
        <v>8029</v>
      </c>
      <c r="B2512" s="608" t="s">
        <v>8030</v>
      </c>
      <c r="C2512" s="608" t="s">
        <v>700</v>
      </c>
      <c r="D2512" s="608" t="s">
        <v>7954</v>
      </c>
      <c r="E2512" s="608" t="s">
        <v>8031</v>
      </c>
      <c r="F2512" s="608" t="s">
        <v>7955</v>
      </c>
    </row>
    <row r="2513" spans="1:6">
      <c r="A2513" s="608" t="s">
        <v>8032</v>
      </c>
      <c r="B2513" s="608" t="s">
        <v>8033</v>
      </c>
      <c r="C2513" s="608" t="s">
        <v>700</v>
      </c>
      <c r="D2513" s="608" t="s">
        <v>7954</v>
      </c>
      <c r="E2513" s="608" t="s">
        <v>8034</v>
      </c>
      <c r="F2513" s="608" t="s">
        <v>7955</v>
      </c>
    </row>
    <row r="2514" spans="1:6">
      <c r="A2514" s="608" t="s">
        <v>8035</v>
      </c>
      <c r="B2514" s="608" t="s">
        <v>8036</v>
      </c>
      <c r="C2514" s="608" t="s">
        <v>700</v>
      </c>
      <c r="D2514" s="608" t="s">
        <v>7954</v>
      </c>
      <c r="E2514" s="608" t="s">
        <v>8037</v>
      </c>
      <c r="F2514" s="608" t="s">
        <v>7955</v>
      </c>
    </row>
    <row r="2515" spans="1:6">
      <c r="A2515" s="608" t="s">
        <v>8038</v>
      </c>
      <c r="B2515" s="608" t="s">
        <v>8039</v>
      </c>
      <c r="C2515" s="608" t="s">
        <v>700</v>
      </c>
      <c r="D2515" s="608" t="s">
        <v>7954</v>
      </c>
      <c r="E2515" s="608" t="s">
        <v>8040</v>
      </c>
      <c r="F2515" s="608" t="s">
        <v>7955</v>
      </c>
    </row>
    <row r="2516" spans="1:6">
      <c r="A2516" s="608" t="s">
        <v>8041</v>
      </c>
      <c r="B2516" s="608" t="s">
        <v>8042</v>
      </c>
      <c r="C2516" s="608" t="s">
        <v>700</v>
      </c>
      <c r="D2516" s="608" t="s">
        <v>7954</v>
      </c>
      <c r="E2516" s="608" t="s">
        <v>8043</v>
      </c>
      <c r="F2516" s="608" t="s">
        <v>7955</v>
      </c>
    </row>
    <row r="2517" spans="1:6">
      <c r="A2517" s="608" t="s">
        <v>8044</v>
      </c>
      <c r="B2517" s="608" t="s">
        <v>8045</v>
      </c>
      <c r="C2517" s="608" t="s">
        <v>700</v>
      </c>
      <c r="D2517" s="608" t="s">
        <v>7954</v>
      </c>
      <c r="E2517" s="608" t="s">
        <v>8046</v>
      </c>
      <c r="F2517" s="608" t="s">
        <v>7955</v>
      </c>
    </row>
    <row r="2518" spans="1:6">
      <c r="A2518" s="608" t="s">
        <v>8047</v>
      </c>
      <c r="B2518" s="608" t="s">
        <v>8048</v>
      </c>
      <c r="C2518" s="608" t="s">
        <v>700</v>
      </c>
      <c r="D2518" s="608" t="s">
        <v>7954</v>
      </c>
      <c r="E2518" s="608" t="s">
        <v>8049</v>
      </c>
      <c r="F2518" s="608" t="s">
        <v>7955</v>
      </c>
    </row>
    <row r="2519" spans="1:6">
      <c r="A2519" s="608" t="s">
        <v>8050</v>
      </c>
      <c r="B2519" s="608" t="s">
        <v>8051</v>
      </c>
      <c r="C2519" s="608" t="s">
        <v>700</v>
      </c>
      <c r="D2519" s="608" t="s">
        <v>7954</v>
      </c>
      <c r="E2519" s="608" t="s">
        <v>8052</v>
      </c>
      <c r="F2519" s="608" t="s">
        <v>7955</v>
      </c>
    </row>
    <row r="2520" spans="1:6">
      <c r="A2520" s="608" t="s">
        <v>8053</v>
      </c>
      <c r="B2520" s="608" t="s">
        <v>8054</v>
      </c>
      <c r="C2520" s="608" t="s">
        <v>700</v>
      </c>
      <c r="D2520" s="608" t="s">
        <v>7954</v>
      </c>
      <c r="E2520" s="608" t="s">
        <v>8055</v>
      </c>
      <c r="F2520" s="608" t="s">
        <v>7955</v>
      </c>
    </row>
    <row r="2521" spans="1:6">
      <c r="A2521" s="608" t="s">
        <v>8056</v>
      </c>
      <c r="B2521" s="608" t="s">
        <v>8057</v>
      </c>
      <c r="C2521" s="608" t="s">
        <v>700</v>
      </c>
      <c r="D2521" s="608" t="s">
        <v>7954</v>
      </c>
      <c r="E2521" s="608" t="s">
        <v>8058</v>
      </c>
      <c r="F2521" s="608" t="s">
        <v>7955</v>
      </c>
    </row>
    <row r="2522" spans="1:6">
      <c r="A2522" s="608" t="s">
        <v>8059</v>
      </c>
      <c r="B2522" s="608" t="s">
        <v>8060</v>
      </c>
      <c r="C2522" s="608" t="s">
        <v>700</v>
      </c>
      <c r="D2522" s="608" t="s">
        <v>7954</v>
      </c>
      <c r="E2522" s="608" t="s">
        <v>8061</v>
      </c>
      <c r="F2522" s="608" t="s">
        <v>7955</v>
      </c>
    </row>
    <row r="2523" spans="1:6">
      <c r="A2523" s="608" t="s">
        <v>8062</v>
      </c>
      <c r="B2523" s="608" t="s">
        <v>8063</v>
      </c>
      <c r="C2523" s="608" t="s">
        <v>700</v>
      </c>
      <c r="D2523" s="608" t="s">
        <v>7954</v>
      </c>
      <c r="E2523" s="608" t="s">
        <v>8064</v>
      </c>
      <c r="F2523" s="608" t="s">
        <v>7955</v>
      </c>
    </row>
    <row r="2524" spans="1:6">
      <c r="A2524" s="608" t="s">
        <v>8065</v>
      </c>
      <c r="B2524" s="608" t="s">
        <v>8066</v>
      </c>
      <c r="C2524" s="608" t="s">
        <v>700</v>
      </c>
      <c r="D2524" s="608" t="s">
        <v>7954</v>
      </c>
      <c r="E2524" s="608" t="s">
        <v>6176</v>
      </c>
      <c r="F2524" s="608" t="s">
        <v>7955</v>
      </c>
    </row>
    <row r="2525" spans="1:6">
      <c r="A2525" s="608" t="s">
        <v>8067</v>
      </c>
      <c r="B2525" s="608" t="s">
        <v>8068</v>
      </c>
      <c r="C2525" s="608" t="s">
        <v>700</v>
      </c>
      <c r="D2525" s="608" t="s">
        <v>7954</v>
      </c>
      <c r="E2525" s="608" t="s">
        <v>8069</v>
      </c>
      <c r="F2525" s="608" t="s">
        <v>7955</v>
      </c>
    </row>
    <row r="2526" spans="1:6">
      <c r="A2526" s="608" t="s">
        <v>8070</v>
      </c>
      <c r="B2526" s="608" t="s">
        <v>8071</v>
      </c>
      <c r="C2526" s="608" t="s">
        <v>700</v>
      </c>
      <c r="D2526" s="608" t="s">
        <v>7954</v>
      </c>
      <c r="E2526" s="608" t="s">
        <v>8072</v>
      </c>
      <c r="F2526" s="608" t="s">
        <v>7955</v>
      </c>
    </row>
    <row r="2527" spans="1:6">
      <c r="A2527" s="608" t="s">
        <v>7968</v>
      </c>
      <c r="B2527" s="608" t="s">
        <v>8073</v>
      </c>
      <c r="C2527" s="608" t="s">
        <v>700</v>
      </c>
      <c r="D2527" s="608" t="s">
        <v>7954</v>
      </c>
      <c r="E2527" s="608" t="s">
        <v>8074</v>
      </c>
      <c r="F2527" s="608" t="s">
        <v>7955</v>
      </c>
    </row>
    <row r="2528" spans="1:6">
      <c r="A2528" s="608" t="s">
        <v>8075</v>
      </c>
      <c r="B2528" s="608" t="s">
        <v>8076</v>
      </c>
      <c r="C2528" s="608" t="s">
        <v>700</v>
      </c>
      <c r="D2528" s="608" t="s">
        <v>7954</v>
      </c>
      <c r="E2528" s="608" t="s">
        <v>8077</v>
      </c>
      <c r="F2528" s="608" t="s">
        <v>7955</v>
      </c>
    </row>
    <row r="2529" spans="1:6">
      <c r="A2529" s="608" t="s">
        <v>8078</v>
      </c>
      <c r="B2529" s="608" t="s">
        <v>8079</v>
      </c>
      <c r="C2529" s="608" t="s">
        <v>700</v>
      </c>
      <c r="D2529" s="608" t="s">
        <v>7954</v>
      </c>
      <c r="E2529" s="608" t="s">
        <v>8080</v>
      </c>
      <c r="F2529" s="608" t="s">
        <v>7955</v>
      </c>
    </row>
    <row r="2530" spans="1:6">
      <c r="A2530" s="608" t="s">
        <v>8081</v>
      </c>
      <c r="B2530" s="608" t="s">
        <v>8082</v>
      </c>
      <c r="C2530" s="608" t="s">
        <v>700</v>
      </c>
      <c r="D2530" s="608" t="s">
        <v>7954</v>
      </c>
      <c r="E2530" s="608" t="s">
        <v>8083</v>
      </c>
      <c r="F2530" s="608" t="s">
        <v>7955</v>
      </c>
    </row>
    <row r="2531" spans="1:6">
      <c r="A2531" s="608" t="s">
        <v>8084</v>
      </c>
      <c r="B2531" s="608" t="s">
        <v>8085</v>
      </c>
      <c r="C2531" s="608" t="s">
        <v>700</v>
      </c>
      <c r="D2531" s="608" t="s">
        <v>7954</v>
      </c>
      <c r="E2531" s="608" t="s">
        <v>8086</v>
      </c>
      <c r="F2531" s="608" t="s">
        <v>7955</v>
      </c>
    </row>
    <row r="2532" spans="1:6">
      <c r="A2532" s="608" t="s">
        <v>8087</v>
      </c>
      <c r="B2532" s="608" t="s">
        <v>8088</v>
      </c>
      <c r="C2532" s="608" t="s">
        <v>700</v>
      </c>
      <c r="D2532" s="608" t="s">
        <v>7954</v>
      </c>
      <c r="E2532" s="608" t="s">
        <v>8089</v>
      </c>
      <c r="F2532" s="608" t="s">
        <v>7955</v>
      </c>
    </row>
    <row r="2533" spans="1:6">
      <c r="A2533" s="608" t="s">
        <v>8090</v>
      </c>
      <c r="B2533" s="608" t="s">
        <v>8091</v>
      </c>
      <c r="C2533" s="608" t="s">
        <v>700</v>
      </c>
      <c r="D2533" s="608" t="s">
        <v>7954</v>
      </c>
      <c r="E2533" s="608" t="s">
        <v>8092</v>
      </c>
      <c r="F2533" s="608" t="s">
        <v>7955</v>
      </c>
    </row>
    <row r="2534" spans="1:6">
      <c r="A2534" s="608" t="s">
        <v>8093</v>
      </c>
      <c r="B2534" s="608" t="s">
        <v>8094</v>
      </c>
      <c r="C2534" s="608" t="s">
        <v>700</v>
      </c>
      <c r="D2534" s="608" t="s">
        <v>7954</v>
      </c>
      <c r="E2534" s="608" t="s">
        <v>8095</v>
      </c>
      <c r="F2534" s="608" t="s">
        <v>7955</v>
      </c>
    </row>
    <row r="2535" spans="1:6">
      <c r="A2535" s="608" t="s">
        <v>8096</v>
      </c>
      <c r="B2535" s="608" t="s">
        <v>8097</v>
      </c>
      <c r="C2535" s="608" t="s">
        <v>700</v>
      </c>
      <c r="D2535" s="608" t="s">
        <v>7954</v>
      </c>
      <c r="E2535" s="608" t="s">
        <v>8098</v>
      </c>
      <c r="F2535" s="608" t="s">
        <v>7955</v>
      </c>
    </row>
    <row r="2536" spans="1:6">
      <c r="A2536" s="608" t="s">
        <v>8099</v>
      </c>
      <c r="B2536" s="608" t="s">
        <v>8100</v>
      </c>
      <c r="C2536" s="608" t="s">
        <v>700</v>
      </c>
      <c r="D2536" s="608" t="s">
        <v>7954</v>
      </c>
      <c r="E2536" s="608" t="s">
        <v>8101</v>
      </c>
      <c r="F2536" s="608" t="s">
        <v>7955</v>
      </c>
    </row>
    <row r="2537" spans="1:6">
      <c r="A2537" s="608" t="s">
        <v>8102</v>
      </c>
      <c r="B2537" s="608" t="s">
        <v>8103</v>
      </c>
      <c r="C2537" s="608" t="s">
        <v>700</v>
      </c>
      <c r="D2537" s="608" t="s">
        <v>7954</v>
      </c>
      <c r="E2537" s="608" t="s">
        <v>8104</v>
      </c>
      <c r="F2537" s="608" t="s">
        <v>7955</v>
      </c>
    </row>
    <row r="2538" spans="1:6">
      <c r="A2538" s="608" t="s">
        <v>8105</v>
      </c>
      <c r="B2538" s="608" t="s">
        <v>8106</v>
      </c>
      <c r="C2538" s="608" t="s">
        <v>700</v>
      </c>
      <c r="D2538" s="608" t="s">
        <v>7954</v>
      </c>
      <c r="E2538" s="608" t="s">
        <v>8107</v>
      </c>
      <c r="F2538" s="608" t="s">
        <v>7955</v>
      </c>
    </row>
    <row r="2539" spans="1:6">
      <c r="A2539" s="608" t="s">
        <v>8108</v>
      </c>
      <c r="B2539" s="608" t="s">
        <v>8109</v>
      </c>
      <c r="C2539" s="608" t="s">
        <v>700</v>
      </c>
      <c r="D2539" s="608" t="s">
        <v>7954</v>
      </c>
      <c r="E2539" s="608" t="s">
        <v>8110</v>
      </c>
      <c r="F2539" s="608" t="s">
        <v>7955</v>
      </c>
    </row>
    <row r="2540" spans="1:6">
      <c r="A2540" s="608" t="s">
        <v>7968</v>
      </c>
      <c r="B2540" s="608" t="s">
        <v>8111</v>
      </c>
      <c r="C2540" s="608" t="s">
        <v>700</v>
      </c>
      <c r="D2540" s="608" t="s">
        <v>7954</v>
      </c>
      <c r="E2540" s="608" t="s">
        <v>8112</v>
      </c>
      <c r="F2540" s="608" t="s">
        <v>7955</v>
      </c>
    </row>
    <row r="2541" spans="1:6">
      <c r="A2541" s="608" t="s">
        <v>8113</v>
      </c>
      <c r="B2541" s="608" t="s">
        <v>8114</v>
      </c>
      <c r="C2541" s="608" t="s">
        <v>700</v>
      </c>
      <c r="D2541" s="608" t="s">
        <v>7954</v>
      </c>
      <c r="E2541" s="608" t="s">
        <v>8115</v>
      </c>
      <c r="F2541" s="608" t="s">
        <v>7955</v>
      </c>
    </row>
    <row r="2542" spans="1:6">
      <c r="A2542" s="608" t="s">
        <v>8116</v>
      </c>
      <c r="B2542" s="608" t="s">
        <v>8117</v>
      </c>
      <c r="C2542" s="608" t="s">
        <v>700</v>
      </c>
      <c r="D2542" s="608" t="s">
        <v>7954</v>
      </c>
      <c r="E2542" s="608" t="s">
        <v>8118</v>
      </c>
      <c r="F2542" s="608" t="s">
        <v>7955</v>
      </c>
    </row>
    <row r="2543" spans="1:6">
      <c r="A2543" s="608" t="s">
        <v>8119</v>
      </c>
      <c r="B2543" s="608" t="s">
        <v>8120</v>
      </c>
      <c r="C2543" s="608" t="s">
        <v>700</v>
      </c>
      <c r="D2543" s="608" t="s">
        <v>7954</v>
      </c>
      <c r="E2543" s="608" t="s">
        <v>8121</v>
      </c>
      <c r="F2543" s="608" t="s">
        <v>7955</v>
      </c>
    </row>
    <row r="2544" spans="1:6">
      <c r="A2544" s="608" t="s">
        <v>8122</v>
      </c>
      <c r="B2544" s="608" t="s">
        <v>8123</v>
      </c>
      <c r="C2544" s="608" t="s">
        <v>700</v>
      </c>
      <c r="D2544" s="608" t="s">
        <v>7954</v>
      </c>
      <c r="E2544" s="608" t="s">
        <v>8124</v>
      </c>
      <c r="F2544" s="608" t="s">
        <v>7955</v>
      </c>
    </row>
    <row r="2545" spans="1:6">
      <c r="A2545" s="608" t="s">
        <v>8125</v>
      </c>
      <c r="B2545" s="608" t="s">
        <v>8126</v>
      </c>
      <c r="C2545" s="608" t="s">
        <v>700</v>
      </c>
      <c r="D2545" s="608" t="s">
        <v>7954</v>
      </c>
      <c r="E2545" s="608" t="s">
        <v>8127</v>
      </c>
      <c r="F2545" s="608" t="s">
        <v>7955</v>
      </c>
    </row>
    <row r="2546" spans="1:6">
      <c r="A2546" s="608" t="s">
        <v>8128</v>
      </c>
      <c r="B2546" s="608" t="s">
        <v>8129</v>
      </c>
      <c r="C2546" s="608" t="s">
        <v>700</v>
      </c>
      <c r="D2546" s="608" t="s">
        <v>7954</v>
      </c>
      <c r="E2546" s="608" t="s">
        <v>8130</v>
      </c>
      <c r="F2546" s="608" t="s">
        <v>7955</v>
      </c>
    </row>
    <row r="2547" spans="1:6">
      <c r="A2547" s="608" t="s">
        <v>8131</v>
      </c>
      <c r="B2547" s="608" t="s">
        <v>8132</v>
      </c>
      <c r="C2547" s="608" t="s">
        <v>700</v>
      </c>
      <c r="D2547" s="608" t="s">
        <v>7954</v>
      </c>
      <c r="E2547" s="608" t="s">
        <v>8133</v>
      </c>
      <c r="F2547" s="608" t="s">
        <v>7955</v>
      </c>
    </row>
    <row r="2548" spans="1:6">
      <c r="A2548" s="608" t="s">
        <v>8134</v>
      </c>
      <c r="B2548" s="608" t="s">
        <v>8135</v>
      </c>
      <c r="C2548" s="608" t="s">
        <v>700</v>
      </c>
      <c r="D2548" s="608" t="s">
        <v>7954</v>
      </c>
      <c r="E2548" s="608" t="s">
        <v>8136</v>
      </c>
      <c r="F2548" s="608" t="s">
        <v>7955</v>
      </c>
    </row>
    <row r="2549" spans="1:6">
      <c r="A2549" s="608" t="s">
        <v>8137</v>
      </c>
      <c r="B2549" s="608" t="s">
        <v>8138</v>
      </c>
      <c r="C2549" s="608" t="s">
        <v>700</v>
      </c>
      <c r="D2549" s="608" t="s">
        <v>7954</v>
      </c>
      <c r="E2549" s="608" t="s">
        <v>8139</v>
      </c>
      <c r="F2549" s="608" t="s">
        <v>7955</v>
      </c>
    </row>
    <row r="2550" spans="1:6">
      <c r="A2550" s="608" t="s">
        <v>8140</v>
      </c>
      <c r="B2550" s="608" t="s">
        <v>8141</v>
      </c>
      <c r="C2550" s="608" t="s">
        <v>700</v>
      </c>
      <c r="D2550" s="608" t="s">
        <v>7954</v>
      </c>
      <c r="E2550" s="608" t="s">
        <v>8142</v>
      </c>
      <c r="F2550" s="608" t="s">
        <v>7955</v>
      </c>
    </row>
    <row r="2551" spans="1:6">
      <c r="A2551" s="608" t="s">
        <v>8143</v>
      </c>
      <c r="B2551" s="608" t="s">
        <v>8144</v>
      </c>
      <c r="C2551" s="608" t="s">
        <v>700</v>
      </c>
      <c r="D2551" s="608" t="s">
        <v>7954</v>
      </c>
      <c r="E2551" s="608" t="s">
        <v>8145</v>
      </c>
      <c r="F2551" s="608" t="s">
        <v>7955</v>
      </c>
    </row>
    <row r="2552" spans="1:6">
      <c r="A2552" s="608" t="s">
        <v>8146</v>
      </c>
      <c r="B2552" s="608" t="s">
        <v>8147</v>
      </c>
      <c r="C2552" s="608" t="s">
        <v>700</v>
      </c>
      <c r="D2552" s="608" t="s">
        <v>7954</v>
      </c>
      <c r="E2552" s="608" t="s">
        <v>8148</v>
      </c>
      <c r="F2552" s="608" t="s">
        <v>7955</v>
      </c>
    </row>
    <row r="2553" spans="1:6">
      <c r="A2553" s="608" t="s">
        <v>8149</v>
      </c>
      <c r="B2553" s="608" t="s">
        <v>8150</v>
      </c>
      <c r="C2553" s="608" t="s">
        <v>700</v>
      </c>
      <c r="D2553" s="608" t="s">
        <v>7954</v>
      </c>
      <c r="E2553" s="608" t="s">
        <v>8151</v>
      </c>
      <c r="F2553" s="608" t="s">
        <v>7955</v>
      </c>
    </row>
    <row r="2554" spans="1:6">
      <c r="A2554" s="608" t="s">
        <v>8152</v>
      </c>
      <c r="B2554" s="608" t="s">
        <v>8153</v>
      </c>
      <c r="C2554" s="608" t="s">
        <v>700</v>
      </c>
      <c r="D2554" s="608" t="s">
        <v>7954</v>
      </c>
      <c r="E2554" s="608" t="s">
        <v>8154</v>
      </c>
      <c r="F2554" s="608" t="s">
        <v>7955</v>
      </c>
    </row>
    <row r="2555" spans="1:6">
      <c r="A2555" s="608" t="s">
        <v>8108</v>
      </c>
      <c r="B2555" s="608" t="s">
        <v>8155</v>
      </c>
      <c r="C2555" s="608" t="s">
        <v>700</v>
      </c>
      <c r="D2555" s="608" t="s">
        <v>7954</v>
      </c>
      <c r="E2555" s="608" t="s">
        <v>8156</v>
      </c>
      <c r="F2555" s="608" t="s">
        <v>7955</v>
      </c>
    </row>
    <row r="2556" spans="1:6">
      <c r="A2556" s="608" t="s">
        <v>8157</v>
      </c>
      <c r="B2556" s="608" t="s">
        <v>8158</v>
      </c>
      <c r="C2556" s="608" t="s">
        <v>700</v>
      </c>
      <c r="D2556" s="608" t="s">
        <v>7954</v>
      </c>
      <c r="E2556" s="608" t="s">
        <v>6837</v>
      </c>
      <c r="F2556" s="608" t="s">
        <v>7955</v>
      </c>
    </row>
    <row r="2557" spans="1:6">
      <c r="A2557" s="608" t="s">
        <v>8159</v>
      </c>
      <c r="B2557" s="608" t="s">
        <v>8160</v>
      </c>
      <c r="C2557" s="608" t="s">
        <v>700</v>
      </c>
      <c r="D2557" s="608" t="s">
        <v>7954</v>
      </c>
      <c r="E2557" s="608" t="s">
        <v>8161</v>
      </c>
      <c r="F2557" s="608" t="s">
        <v>7955</v>
      </c>
    </row>
    <row r="2558" spans="1:6">
      <c r="A2558" s="608" t="s">
        <v>8162</v>
      </c>
      <c r="B2558" s="608" t="s">
        <v>8163</v>
      </c>
      <c r="C2558" s="608" t="s">
        <v>700</v>
      </c>
      <c r="D2558" s="608" t="s">
        <v>7954</v>
      </c>
      <c r="E2558" s="608" t="s">
        <v>8164</v>
      </c>
      <c r="F2558" s="608" t="s">
        <v>7955</v>
      </c>
    </row>
    <row r="2559" spans="1:6">
      <c r="A2559" s="608" t="s">
        <v>8165</v>
      </c>
      <c r="B2559" s="608" t="s">
        <v>8166</v>
      </c>
      <c r="C2559" s="608" t="s">
        <v>700</v>
      </c>
      <c r="D2559" s="608" t="s">
        <v>7954</v>
      </c>
      <c r="E2559" s="608" t="s">
        <v>8167</v>
      </c>
      <c r="F2559" s="608" t="s">
        <v>7955</v>
      </c>
    </row>
    <row r="2560" spans="1:6">
      <c r="A2560" s="608" t="s">
        <v>8168</v>
      </c>
      <c r="B2560" s="608" t="s">
        <v>8169</v>
      </c>
      <c r="C2560" s="608" t="s">
        <v>700</v>
      </c>
      <c r="D2560" s="608" t="s">
        <v>7954</v>
      </c>
      <c r="E2560" s="608" t="s">
        <v>8170</v>
      </c>
      <c r="F2560" s="608" t="s">
        <v>7955</v>
      </c>
    </row>
    <row r="2561" spans="1:6">
      <c r="A2561" s="608" t="s">
        <v>8171</v>
      </c>
      <c r="B2561" s="608" t="s">
        <v>8172</v>
      </c>
      <c r="C2561" s="608" t="s">
        <v>700</v>
      </c>
      <c r="D2561" s="608" t="s">
        <v>7954</v>
      </c>
      <c r="E2561" s="608" t="s">
        <v>8173</v>
      </c>
      <c r="F2561" s="608" t="s">
        <v>7955</v>
      </c>
    </row>
    <row r="2562" spans="1:6">
      <c r="A2562" s="608" t="s">
        <v>8174</v>
      </c>
      <c r="B2562" s="608" t="s">
        <v>8175</v>
      </c>
      <c r="C2562" s="608" t="s">
        <v>700</v>
      </c>
      <c r="D2562" s="608" t="s">
        <v>7954</v>
      </c>
      <c r="E2562" s="608" t="s">
        <v>8176</v>
      </c>
      <c r="F2562" s="608" t="s">
        <v>7955</v>
      </c>
    </row>
    <row r="2563" spans="1:6">
      <c r="A2563" s="608" t="s">
        <v>8177</v>
      </c>
      <c r="B2563" s="608" t="s">
        <v>8178</v>
      </c>
      <c r="C2563" s="608" t="s">
        <v>700</v>
      </c>
      <c r="D2563" s="608" t="s">
        <v>7954</v>
      </c>
      <c r="E2563" s="608" t="s">
        <v>8179</v>
      </c>
      <c r="F2563" s="608" t="s">
        <v>7955</v>
      </c>
    </row>
    <row r="2564" spans="1:6">
      <c r="A2564" s="608" t="s">
        <v>8180</v>
      </c>
      <c r="B2564" s="608" t="s">
        <v>8181</v>
      </c>
      <c r="C2564" s="608" t="s">
        <v>700</v>
      </c>
      <c r="D2564" s="608" t="s">
        <v>7954</v>
      </c>
      <c r="E2564" s="608" t="s">
        <v>8182</v>
      </c>
      <c r="F2564" s="608" t="s">
        <v>7955</v>
      </c>
    </row>
    <row r="2565" spans="1:6">
      <c r="A2565" s="608" t="s">
        <v>8183</v>
      </c>
      <c r="B2565" s="608" t="s">
        <v>8184</v>
      </c>
      <c r="C2565" s="608" t="s">
        <v>700</v>
      </c>
      <c r="D2565" s="608" t="s">
        <v>7954</v>
      </c>
      <c r="E2565" s="608" t="s">
        <v>8185</v>
      </c>
      <c r="F2565" s="608" t="s">
        <v>7955</v>
      </c>
    </row>
    <row r="2566" spans="1:6">
      <c r="A2566" s="608" t="s">
        <v>8186</v>
      </c>
      <c r="B2566" s="608" t="s">
        <v>8187</v>
      </c>
      <c r="C2566" s="608" t="s">
        <v>700</v>
      </c>
      <c r="D2566" s="608" t="s">
        <v>7954</v>
      </c>
      <c r="E2566" s="608" t="s">
        <v>8188</v>
      </c>
      <c r="F2566" s="608" t="s">
        <v>7955</v>
      </c>
    </row>
    <row r="2567" spans="1:6">
      <c r="A2567" s="608" t="s">
        <v>8168</v>
      </c>
      <c r="B2567" s="608" t="s">
        <v>8189</v>
      </c>
      <c r="C2567" s="608" t="s">
        <v>700</v>
      </c>
      <c r="D2567" s="608" t="s">
        <v>7954</v>
      </c>
      <c r="E2567" s="608" t="s">
        <v>8190</v>
      </c>
      <c r="F2567" s="608" t="s">
        <v>7955</v>
      </c>
    </row>
    <row r="2568" spans="1:6">
      <c r="A2568" s="608" t="s">
        <v>8191</v>
      </c>
      <c r="B2568" s="608" t="s">
        <v>8192</v>
      </c>
      <c r="C2568" s="608" t="s">
        <v>700</v>
      </c>
      <c r="D2568" s="608" t="s">
        <v>7954</v>
      </c>
      <c r="E2568" s="608" t="s">
        <v>8193</v>
      </c>
      <c r="F2568" s="608" t="s">
        <v>7955</v>
      </c>
    </row>
    <row r="2569" spans="1:6">
      <c r="A2569" s="608" t="s">
        <v>8194</v>
      </c>
      <c r="B2569" s="608" t="s">
        <v>8195</v>
      </c>
      <c r="C2569" s="608" t="s">
        <v>700</v>
      </c>
      <c r="D2569" s="608" t="s">
        <v>7954</v>
      </c>
      <c r="E2569" s="608" t="s">
        <v>8196</v>
      </c>
      <c r="F2569" s="608" t="s">
        <v>7955</v>
      </c>
    </row>
    <row r="2570" spans="1:6">
      <c r="A2570" s="608" t="s">
        <v>8197</v>
      </c>
      <c r="B2570" s="608" t="s">
        <v>8198</v>
      </c>
      <c r="C2570" s="608" t="s">
        <v>700</v>
      </c>
      <c r="D2570" s="608" t="s">
        <v>7954</v>
      </c>
      <c r="E2570" s="608" t="s">
        <v>8199</v>
      </c>
      <c r="F2570" s="608" t="s">
        <v>7955</v>
      </c>
    </row>
    <row r="2571" spans="1:6">
      <c r="A2571" s="608" t="s">
        <v>8200</v>
      </c>
      <c r="B2571" s="608" t="s">
        <v>8201</v>
      </c>
      <c r="C2571" s="608" t="s">
        <v>700</v>
      </c>
      <c r="D2571" s="608" t="s">
        <v>7954</v>
      </c>
      <c r="E2571" s="608" t="s">
        <v>8202</v>
      </c>
      <c r="F2571" s="608" t="s">
        <v>7955</v>
      </c>
    </row>
    <row r="2572" spans="1:6">
      <c r="A2572" s="608" t="s">
        <v>8177</v>
      </c>
      <c r="B2572" s="608" t="s">
        <v>8203</v>
      </c>
      <c r="C2572" s="608" t="s">
        <v>700</v>
      </c>
      <c r="D2572" s="608" t="s">
        <v>7954</v>
      </c>
      <c r="E2572" s="608" t="s">
        <v>7945</v>
      </c>
      <c r="F2572" s="608" t="s">
        <v>7955</v>
      </c>
    </row>
    <row r="2573" spans="1:6">
      <c r="A2573" s="608" t="s">
        <v>8204</v>
      </c>
      <c r="B2573" s="608" t="s">
        <v>8205</v>
      </c>
      <c r="C2573" s="608" t="s">
        <v>700</v>
      </c>
      <c r="D2573" s="608" t="s">
        <v>7954</v>
      </c>
      <c r="E2573" s="608" t="s">
        <v>8206</v>
      </c>
      <c r="F2573" s="608" t="s">
        <v>7955</v>
      </c>
    </row>
    <row r="2574" spans="1:6">
      <c r="A2574" s="608" t="s">
        <v>8207</v>
      </c>
      <c r="B2574" s="608" t="s">
        <v>8208</v>
      </c>
      <c r="C2574" s="608" t="s">
        <v>700</v>
      </c>
      <c r="D2574" s="608" t="s">
        <v>7954</v>
      </c>
      <c r="E2574" s="608" t="s">
        <v>8209</v>
      </c>
      <c r="F2574" s="608" t="s">
        <v>7955</v>
      </c>
    </row>
  </sheetData>
  <phoneticPr fontId="3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Q61"/>
  <sheetViews>
    <sheetView showGridLines="0" view="pageBreakPreview" topLeftCell="L1" zoomScale="107" zoomScaleNormal="85" zoomScaleSheetLayoutView="150" workbookViewId="0">
      <selection activeCell="T24" sqref="T24"/>
    </sheetView>
  </sheetViews>
  <sheetFormatPr defaultColWidth="9" defaultRowHeight="11.25"/>
  <cols>
    <col min="1" max="1" width="1" style="263" customWidth="1"/>
    <col min="2" max="2" width="5" style="263" customWidth="1"/>
    <col min="3" max="6" width="4.75" style="263" customWidth="1"/>
    <col min="7" max="8" width="10.875" style="263" customWidth="1"/>
    <col min="9" max="9" width="2" style="263" customWidth="1"/>
    <col min="10" max="10" width="4.875" style="36" customWidth="1"/>
    <col min="11" max="11" width="12.125" style="36" customWidth="1"/>
    <col min="12" max="12" width="10.875" style="36" customWidth="1"/>
    <col min="13" max="13" width="8.25" style="36" customWidth="1"/>
    <col min="14" max="14" width="10.875" style="36" customWidth="1"/>
    <col min="15" max="15" width="1.875" style="263" customWidth="1"/>
    <col min="16" max="16" width="4.75" style="263" customWidth="1"/>
    <col min="17" max="17" width="51.5" style="263" customWidth="1"/>
    <col min="18" max="18" width="9" style="263" customWidth="1"/>
    <col min="19" max="19" width="2.375" style="263" customWidth="1"/>
    <col min="20" max="20" width="4.75" style="263" customWidth="1"/>
    <col min="21" max="21" width="20.375" style="263" customWidth="1"/>
    <col min="22" max="22" width="4.875" style="263" customWidth="1"/>
    <col min="23" max="23" width="1.625" style="263" customWidth="1"/>
    <col min="24" max="24" width="9" style="263"/>
    <col min="25" max="25" width="17.125" style="263" customWidth="1"/>
    <col min="26" max="26" width="23.5" style="263" bestFit="1" customWidth="1"/>
    <col min="27" max="27" width="37.125" style="263" customWidth="1"/>
    <col min="28" max="16384" width="9" style="263"/>
  </cols>
  <sheetData>
    <row r="1" spans="1:43" s="9" customFormat="1" ht="23.25" customHeight="1">
      <c r="A1" s="12"/>
      <c r="B1" s="7"/>
      <c r="C1" s="7"/>
      <c r="D1" s="7"/>
      <c r="E1" s="7"/>
      <c r="F1" s="7"/>
      <c r="G1" s="7"/>
      <c r="H1" s="7"/>
      <c r="I1" s="7"/>
      <c r="J1" s="7"/>
      <c r="K1" s="7"/>
      <c r="L1" s="7"/>
      <c r="M1" s="7"/>
      <c r="N1" s="7"/>
      <c r="O1" s="7"/>
      <c r="P1" s="7"/>
      <c r="Q1" s="7"/>
      <c r="R1" s="7"/>
      <c r="S1" s="7"/>
      <c r="T1" s="7"/>
      <c r="U1" s="7"/>
      <c r="V1" s="7"/>
      <c r="W1" s="7"/>
    </row>
    <row r="2" spans="1:43" s="9" customFormat="1" ht="23.25" customHeight="1">
      <c r="A2" s="7"/>
      <c r="B2" s="262" t="s">
        <v>146</v>
      </c>
      <c r="C2" s="7"/>
      <c r="D2" s="7"/>
      <c r="E2" s="7"/>
      <c r="F2" s="7"/>
      <c r="G2" s="7"/>
      <c r="H2" s="7"/>
      <c r="I2" s="7"/>
      <c r="J2" s="7"/>
      <c r="K2" s="7"/>
      <c r="L2" s="7"/>
      <c r="M2" s="7"/>
      <c r="N2" s="7"/>
      <c r="O2" s="7"/>
      <c r="P2" s="7"/>
      <c r="Q2" s="7"/>
      <c r="R2" s="7"/>
      <c r="S2" s="7"/>
      <c r="T2" s="7"/>
      <c r="U2" s="7"/>
      <c r="V2" s="7"/>
      <c r="W2" s="7"/>
    </row>
    <row r="3" spans="1:43" ht="23.25" customHeight="1">
      <c r="B3" s="264" t="s">
        <v>64</v>
      </c>
      <c r="C3" s="264"/>
      <c r="D3" s="264"/>
      <c r="E3" s="264"/>
      <c r="F3" s="264"/>
      <c r="G3" s="264"/>
      <c r="H3" s="264"/>
      <c r="I3" s="265"/>
      <c r="J3" s="266" t="s">
        <v>62</v>
      </c>
      <c r="K3" s="264"/>
      <c r="L3" s="264"/>
      <c r="M3" s="264"/>
      <c r="N3" s="264"/>
      <c r="O3" s="265"/>
      <c r="P3" s="264" t="s">
        <v>299</v>
      </c>
      <c r="Q3" s="264"/>
      <c r="R3" s="264"/>
      <c r="S3" s="265"/>
      <c r="T3" s="267" t="s">
        <v>63</v>
      </c>
      <c r="U3" s="264"/>
      <c r="V3" s="264"/>
      <c r="W3" s="265"/>
    </row>
    <row r="4" spans="1:43" ht="15" customHeight="1">
      <c r="B4" s="268">
        <v>1</v>
      </c>
      <c r="C4" s="1829" t="s">
        <v>279</v>
      </c>
      <c r="D4" s="1830"/>
      <c r="E4" s="1830"/>
      <c r="F4" s="1830"/>
      <c r="G4" s="1830"/>
      <c r="H4" s="1831"/>
      <c r="I4" s="265"/>
      <c r="J4" s="269" t="s">
        <v>0</v>
      </c>
      <c r="K4" s="269" t="s">
        <v>48</v>
      </c>
      <c r="L4" s="1832" t="s">
        <v>129</v>
      </c>
      <c r="M4" s="1832"/>
      <c r="N4" s="1832"/>
      <c r="O4" s="265"/>
      <c r="P4" s="268" t="s">
        <v>0</v>
      </c>
      <c r="Q4" s="268" t="s">
        <v>48</v>
      </c>
      <c r="R4" s="268" t="s">
        <v>4</v>
      </c>
      <c r="S4" s="265"/>
      <c r="T4" s="268" t="s">
        <v>0</v>
      </c>
      <c r="U4" s="1833" t="s">
        <v>48</v>
      </c>
      <c r="V4" s="1833"/>
      <c r="W4" s="265"/>
      <c r="Y4" s="270" t="s">
        <v>312</v>
      </c>
      <c r="Z4" s="271"/>
      <c r="AA4" s="271"/>
      <c r="AB4" s="270"/>
      <c r="AC4" s="270"/>
      <c r="AD4" s="270"/>
      <c r="AE4" s="270"/>
      <c r="AF4" s="270"/>
      <c r="AG4" s="270"/>
      <c r="AH4" s="270"/>
      <c r="AI4" s="270"/>
      <c r="AJ4" s="270"/>
      <c r="AK4" s="270"/>
      <c r="AL4" s="270"/>
      <c r="AM4" s="270"/>
      <c r="AN4" s="270"/>
      <c r="AO4" s="270"/>
      <c r="AP4" s="270"/>
      <c r="AQ4" s="270"/>
    </row>
    <row r="5" spans="1:43" ht="15" customHeight="1">
      <c r="B5" s="268">
        <v>2</v>
      </c>
      <c r="C5" s="1829" t="s">
        <v>280</v>
      </c>
      <c r="D5" s="1830"/>
      <c r="E5" s="1830"/>
      <c r="F5" s="1830"/>
      <c r="G5" s="1830"/>
      <c r="H5" s="1831"/>
      <c r="I5" s="265"/>
      <c r="J5" s="1834">
        <v>1</v>
      </c>
      <c r="K5" s="1834" t="s">
        <v>65</v>
      </c>
      <c r="L5" s="1835" t="s">
        <v>130</v>
      </c>
      <c r="M5" s="1835"/>
      <c r="N5" s="1835"/>
      <c r="O5" s="265"/>
      <c r="P5" s="268">
        <v>1</v>
      </c>
      <c r="Q5" s="272" t="s">
        <v>217</v>
      </c>
      <c r="R5" s="1854" t="s">
        <v>218</v>
      </c>
      <c r="S5" s="273"/>
      <c r="T5" s="268">
        <v>1</v>
      </c>
      <c r="U5" s="1836" t="s">
        <v>67</v>
      </c>
      <c r="V5" s="1836"/>
      <c r="W5" s="265"/>
      <c r="Y5" s="274"/>
      <c r="Z5" s="275" t="s">
        <v>124</v>
      </c>
      <c r="AA5" s="275"/>
      <c r="AB5" s="276" t="s">
        <v>313</v>
      </c>
      <c r="AC5" s="276" t="s">
        <v>314</v>
      </c>
      <c r="AD5" s="276" t="s">
        <v>315</v>
      </c>
      <c r="AE5" s="276" t="s">
        <v>316</v>
      </c>
      <c r="AF5" s="276" t="s">
        <v>317</v>
      </c>
      <c r="AG5" s="276" t="s">
        <v>318</v>
      </c>
      <c r="AH5" s="276" t="s">
        <v>319</v>
      </c>
      <c r="AI5" s="276" t="s">
        <v>320</v>
      </c>
      <c r="AJ5" s="276" t="s">
        <v>321</v>
      </c>
      <c r="AK5" s="276" t="s">
        <v>322</v>
      </c>
      <c r="AL5" s="276" t="s">
        <v>323</v>
      </c>
      <c r="AM5" s="276" t="s">
        <v>324</v>
      </c>
      <c r="AN5" s="276" t="s">
        <v>325</v>
      </c>
      <c r="AO5" s="276" t="s">
        <v>326</v>
      </c>
      <c r="AP5" s="276" t="s">
        <v>327</v>
      </c>
      <c r="AQ5" s="276" t="s">
        <v>328</v>
      </c>
    </row>
    <row r="6" spans="1:43" ht="15" customHeight="1">
      <c r="B6" s="277"/>
      <c r="C6" s="264"/>
      <c r="D6" s="264"/>
      <c r="E6" s="264"/>
      <c r="F6" s="278"/>
      <c r="G6" s="264"/>
      <c r="H6" s="264"/>
      <c r="I6" s="265"/>
      <c r="J6" s="1834"/>
      <c r="K6" s="1834"/>
      <c r="L6" s="1835"/>
      <c r="M6" s="1835"/>
      <c r="N6" s="1835"/>
      <c r="O6" s="265"/>
      <c r="P6" s="268">
        <v>2</v>
      </c>
      <c r="Q6" s="272" t="s">
        <v>219</v>
      </c>
      <c r="R6" s="1857"/>
      <c r="S6" s="279"/>
      <c r="T6" s="268">
        <v>2</v>
      </c>
      <c r="U6" s="1836" t="s">
        <v>68</v>
      </c>
      <c r="V6" s="1836"/>
      <c r="W6" s="265"/>
      <c r="Y6" s="280" t="s">
        <v>329</v>
      </c>
      <c r="Z6" s="281"/>
      <c r="AA6" s="281"/>
      <c r="AB6" s="276" t="s">
        <v>330</v>
      </c>
      <c r="AC6" s="276" t="s">
        <v>331</v>
      </c>
      <c r="AD6" s="276" t="s">
        <v>332</v>
      </c>
      <c r="AE6" s="276" t="s">
        <v>333</v>
      </c>
      <c r="AF6" s="276" t="s">
        <v>334</v>
      </c>
      <c r="AG6" s="276" t="s">
        <v>335</v>
      </c>
      <c r="AH6" s="276" t="s">
        <v>336</v>
      </c>
      <c r="AI6" s="276" t="s">
        <v>337</v>
      </c>
      <c r="AJ6" s="276" t="s">
        <v>338</v>
      </c>
      <c r="AK6" s="276" t="s">
        <v>339</v>
      </c>
      <c r="AL6" s="276" t="s">
        <v>340</v>
      </c>
      <c r="AM6" s="276" t="s">
        <v>341</v>
      </c>
      <c r="AN6" s="276" t="s">
        <v>342</v>
      </c>
      <c r="AO6" s="276" t="s">
        <v>343</v>
      </c>
      <c r="AP6" s="276" t="s">
        <v>344</v>
      </c>
      <c r="AQ6" s="276" t="s">
        <v>353</v>
      </c>
    </row>
    <row r="7" spans="1:43" ht="15" customHeight="1">
      <c r="B7" s="264" t="s">
        <v>79</v>
      </c>
      <c r="C7" s="264"/>
      <c r="D7" s="264"/>
      <c r="E7" s="264"/>
      <c r="F7" s="264"/>
      <c r="G7" s="264"/>
      <c r="H7" s="264"/>
      <c r="I7" s="265"/>
      <c r="J7" s="1834"/>
      <c r="K7" s="1834"/>
      <c r="L7" s="1835"/>
      <c r="M7" s="1835"/>
      <c r="N7" s="1835"/>
      <c r="O7" s="265"/>
      <c r="P7" s="268">
        <v>3</v>
      </c>
      <c r="Q7" s="272" t="s">
        <v>220</v>
      </c>
      <c r="R7" s="1857"/>
      <c r="S7" s="279"/>
      <c r="T7" s="268">
        <v>3</v>
      </c>
      <c r="U7" s="1836" t="s">
        <v>69</v>
      </c>
      <c r="V7" s="1836"/>
      <c r="W7" s="265"/>
      <c r="Y7" s="282" t="s">
        <v>351</v>
      </c>
      <c r="Z7" s="283" t="s">
        <v>345</v>
      </c>
      <c r="AA7" s="283" t="str">
        <f t="shared" ref="AA7:AA12" si="0">CONCATENATE(Y7,Z7)</f>
        <v>ガラス室Ⅰ類木造</v>
      </c>
      <c r="AB7" s="284">
        <v>1</v>
      </c>
      <c r="AC7" s="284">
        <v>0.9</v>
      </c>
      <c r="AD7" s="284">
        <v>0.8</v>
      </c>
      <c r="AE7" s="284">
        <v>0.7</v>
      </c>
      <c r="AF7" s="284">
        <v>0.6</v>
      </c>
      <c r="AG7" s="284">
        <v>0.5</v>
      </c>
      <c r="AH7" s="284">
        <v>0.5</v>
      </c>
      <c r="AI7" s="284">
        <v>0.5</v>
      </c>
      <c r="AJ7" s="284">
        <v>0.5</v>
      </c>
      <c r="AK7" s="284">
        <v>0.5</v>
      </c>
      <c r="AL7" s="284">
        <v>0.5</v>
      </c>
      <c r="AM7" s="284">
        <v>0.5</v>
      </c>
      <c r="AN7" s="284">
        <v>0.5</v>
      </c>
      <c r="AO7" s="284">
        <v>0.5</v>
      </c>
      <c r="AP7" s="284">
        <v>0.5</v>
      </c>
      <c r="AQ7" s="284">
        <v>0.5</v>
      </c>
    </row>
    <row r="8" spans="1:43" ht="15" customHeight="1">
      <c r="B8" s="264" t="s">
        <v>266</v>
      </c>
      <c r="C8" s="264"/>
      <c r="D8" s="264"/>
      <c r="E8" s="264"/>
      <c r="F8" s="264"/>
      <c r="G8" s="264"/>
      <c r="H8" s="264"/>
      <c r="I8" s="265"/>
      <c r="J8" s="1834"/>
      <c r="K8" s="1834"/>
      <c r="L8" s="1835"/>
      <c r="M8" s="1835"/>
      <c r="N8" s="1835"/>
      <c r="O8" s="265"/>
      <c r="P8" s="268">
        <v>4</v>
      </c>
      <c r="Q8" s="272" t="s">
        <v>221</v>
      </c>
      <c r="R8" s="1857"/>
      <c r="S8" s="279"/>
      <c r="T8" s="268">
        <v>4</v>
      </c>
      <c r="U8" s="1836" t="s">
        <v>70</v>
      </c>
      <c r="V8" s="1836"/>
      <c r="W8" s="265"/>
      <c r="Y8" s="282" t="s">
        <v>351</v>
      </c>
      <c r="Z8" s="283" t="s">
        <v>346</v>
      </c>
      <c r="AA8" s="283" t="str">
        <f t="shared" si="0"/>
        <v>ガラス室Ⅱ類鉄骨</v>
      </c>
      <c r="AB8" s="284">
        <v>1</v>
      </c>
      <c r="AC8" s="284">
        <v>0.96</v>
      </c>
      <c r="AD8" s="284">
        <v>0.92</v>
      </c>
      <c r="AE8" s="284">
        <v>0.88</v>
      </c>
      <c r="AF8" s="285">
        <v>0.84</v>
      </c>
      <c r="AG8" s="284">
        <v>0.8</v>
      </c>
      <c r="AH8" s="284">
        <v>0.76</v>
      </c>
      <c r="AI8" s="284">
        <v>0.72</v>
      </c>
      <c r="AJ8" s="284">
        <v>0.68</v>
      </c>
      <c r="AK8" s="284">
        <v>0.65</v>
      </c>
      <c r="AL8" s="284">
        <v>0.62</v>
      </c>
      <c r="AM8" s="284">
        <v>0.59</v>
      </c>
      <c r="AN8" s="284">
        <v>0.56000000000000005</v>
      </c>
      <c r="AO8" s="284">
        <v>0.53</v>
      </c>
      <c r="AP8" s="284">
        <v>0.5</v>
      </c>
      <c r="AQ8" s="284">
        <v>0.5</v>
      </c>
    </row>
    <row r="9" spans="1:43" ht="15" customHeight="1">
      <c r="B9" s="268" t="s">
        <v>0</v>
      </c>
      <c r="C9" s="1837" t="s">
        <v>48</v>
      </c>
      <c r="D9" s="1838"/>
      <c r="E9" s="1838"/>
      <c r="F9" s="1838"/>
      <c r="G9" s="1838"/>
      <c r="H9" s="286"/>
      <c r="I9" s="265"/>
      <c r="J9" s="1834">
        <v>2</v>
      </c>
      <c r="K9" s="1834" t="s">
        <v>71</v>
      </c>
      <c r="L9" s="1835" t="s">
        <v>131</v>
      </c>
      <c r="M9" s="1835"/>
      <c r="N9" s="1835"/>
      <c r="O9" s="265"/>
      <c r="P9" s="268">
        <v>5</v>
      </c>
      <c r="Q9" s="272" t="s">
        <v>222</v>
      </c>
      <c r="R9" s="1857"/>
      <c r="S9" s="279"/>
      <c r="T9" s="268">
        <v>5</v>
      </c>
      <c r="U9" s="1836" t="s">
        <v>72</v>
      </c>
      <c r="V9" s="1836"/>
      <c r="W9" s="265"/>
      <c r="Y9" s="287" t="s">
        <v>352</v>
      </c>
      <c r="Z9" s="283" t="s">
        <v>347</v>
      </c>
      <c r="AA9" s="283" t="str">
        <f t="shared" si="0"/>
        <v>プラスチックハウスⅠ類木竹</v>
      </c>
      <c r="AB9" s="284">
        <v>1</v>
      </c>
      <c r="AC9" s="284">
        <v>0.9</v>
      </c>
      <c r="AD9" s="284">
        <v>0.8</v>
      </c>
      <c r="AE9" s="284">
        <v>0.7</v>
      </c>
      <c r="AF9" s="284">
        <v>0.6</v>
      </c>
      <c r="AG9" s="284">
        <v>0.5</v>
      </c>
      <c r="AH9" s="284">
        <v>0.5</v>
      </c>
      <c r="AI9" s="284">
        <v>0.5</v>
      </c>
      <c r="AJ9" s="284">
        <v>0.5</v>
      </c>
      <c r="AK9" s="284">
        <v>0.5</v>
      </c>
      <c r="AL9" s="284">
        <v>0.5</v>
      </c>
      <c r="AM9" s="284">
        <v>0.5</v>
      </c>
      <c r="AN9" s="284">
        <v>0.5</v>
      </c>
      <c r="AO9" s="284">
        <v>0.5</v>
      </c>
      <c r="AP9" s="284">
        <v>0.5</v>
      </c>
      <c r="AQ9" s="284">
        <v>0.5</v>
      </c>
    </row>
    <row r="10" spans="1:43" ht="15" customHeight="1">
      <c r="B10" s="268">
        <v>1</v>
      </c>
      <c r="C10" s="1851" t="s">
        <v>216</v>
      </c>
      <c r="D10" s="1852"/>
      <c r="E10" s="1852"/>
      <c r="F10" s="1852"/>
      <c r="G10" s="1852"/>
      <c r="H10" s="1853"/>
      <c r="I10" s="265"/>
      <c r="J10" s="1834"/>
      <c r="K10" s="1834"/>
      <c r="L10" s="1835"/>
      <c r="M10" s="1835"/>
      <c r="N10" s="1835"/>
      <c r="O10" s="265"/>
      <c r="P10" s="268">
        <v>6</v>
      </c>
      <c r="Q10" s="272" t="s">
        <v>223</v>
      </c>
      <c r="R10" s="1857"/>
      <c r="S10" s="279"/>
      <c r="T10" s="268">
        <v>6</v>
      </c>
      <c r="U10" s="1836" t="s">
        <v>73</v>
      </c>
      <c r="V10" s="1836"/>
      <c r="W10" s="265"/>
      <c r="Y10" s="287" t="s">
        <v>352</v>
      </c>
      <c r="Z10" s="288" t="s">
        <v>348</v>
      </c>
      <c r="AA10" s="283" t="str">
        <f t="shared" si="0"/>
        <v>プラスチックハウスⅡ類パイプ</v>
      </c>
      <c r="AB10" s="284">
        <v>1</v>
      </c>
      <c r="AC10" s="284">
        <v>0.95</v>
      </c>
      <c r="AD10" s="284">
        <v>0.9</v>
      </c>
      <c r="AE10" s="284">
        <v>0.85</v>
      </c>
      <c r="AF10" s="284">
        <v>0.8</v>
      </c>
      <c r="AG10" s="284">
        <v>0.75</v>
      </c>
      <c r="AH10" s="284">
        <v>0.7</v>
      </c>
      <c r="AI10" s="284">
        <v>0.65</v>
      </c>
      <c r="AJ10" s="284">
        <v>0.6</v>
      </c>
      <c r="AK10" s="284">
        <v>0.55000000000000004</v>
      </c>
      <c r="AL10" s="284">
        <v>0.5</v>
      </c>
      <c r="AM10" s="284">
        <v>0.5</v>
      </c>
      <c r="AN10" s="284">
        <v>0.5</v>
      </c>
      <c r="AO10" s="284">
        <v>0.5</v>
      </c>
      <c r="AP10" s="284">
        <v>0.5</v>
      </c>
      <c r="AQ10" s="284">
        <v>0.5</v>
      </c>
    </row>
    <row r="11" spans="1:43" ht="15" customHeight="1">
      <c r="I11" s="265"/>
      <c r="J11" s="1834"/>
      <c r="K11" s="1834"/>
      <c r="L11" s="1835"/>
      <c r="M11" s="1835"/>
      <c r="N11" s="1835"/>
      <c r="O11" s="265"/>
      <c r="P11" s="268">
        <v>7</v>
      </c>
      <c r="Q11" s="272" t="s">
        <v>224</v>
      </c>
      <c r="R11" s="1857"/>
      <c r="S11" s="279"/>
      <c r="T11" s="268">
        <v>7</v>
      </c>
      <c r="U11" s="1836" t="s">
        <v>74</v>
      </c>
      <c r="V11" s="1836"/>
      <c r="W11" s="265"/>
      <c r="Y11" s="287" t="s">
        <v>352</v>
      </c>
      <c r="Z11" s="287" t="s">
        <v>349</v>
      </c>
      <c r="AA11" s="283" t="str">
        <f t="shared" si="0"/>
        <v>プラスチックハウスⅢ類～Ⅴ類及びⅦ類鉄骨</v>
      </c>
      <c r="AB11" s="289">
        <v>1</v>
      </c>
      <c r="AC11" s="289">
        <v>0.96</v>
      </c>
      <c r="AD11" s="289">
        <v>0.92</v>
      </c>
      <c r="AE11" s="289">
        <v>0.88</v>
      </c>
      <c r="AF11" s="289">
        <v>0.84</v>
      </c>
      <c r="AG11" s="289">
        <v>0.8</v>
      </c>
      <c r="AH11" s="289">
        <v>0.76</v>
      </c>
      <c r="AI11" s="289">
        <v>0.72</v>
      </c>
      <c r="AJ11" s="289">
        <v>0.68</v>
      </c>
      <c r="AK11" s="289">
        <v>0.65</v>
      </c>
      <c r="AL11" s="289">
        <v>0.62</v>
      </c>
      <c r="AM11" s="289">
        <v>0.59</v>
      </c>
      <c r="AN11" s="289">
        <v>0.56000000000000005</v>
      </c>
      <c r="AO11" s="289">
        <v>0.53</v>
      </c>
      <c r="AP11" s="289">
        <v>0.5</v>
      </c>
      <c r="AQ11" s="289">
        <v>0.5</v>
      </c>
    </row>
    <row r="12" spans="1:43" ht="15" customHeight="1">
      <c r="B12" s="264" t="s">
        <v>298</v>
      </c>
      <c r="I12" s="265"/>
      <c r="J12" s="1834"/>
      <c r="K12" s="1834"/>
      <c r="L12" s="1835"/>
      <c r="M12" s="1835"/>
      <c r="N12" s="1835"/>
      <c r="O12" s="290"/>
      <c r="P12" s="268">
        <v>8</v>
      </c>
      <c r="Q12" s="272" t="s">
        <v>225</v>
      </c>
      <c r="R12" s="1857"/>
      <c r="S12" s="279"/>
      <c r="T12" s="268">
        <v>8</v>
      </c>
      <c r="U12" s="1836" t="s">
        <v>75</v>
      </c>
      <c r="V12" s="1836"/>
      <c r="W12" s="265"/>
      <c r="Y12" s="291" t="s">
        <v>350</v>
      </c>
      <c r="Z12" s="292"/>
      <c r="AA12" s="283" t="str">
        <f t="shared" si="0"/>
        <v>附帯施設</v>
      </c>
      <c r="AB12" s="293">
        <v>1</v>
      </c>
      <c r="AC12" s="293">
        <v>0.93</v>
      </c>
      <c r="AD12" s="293">
        <v>0.86</v>
      </c>
      <c r="AE12" s="293">
        <v>0.79</v>
      </c>
      <c r="AF12" s="293">
        <v>0.72</v>
      </c>
      <c r="AG12" s="293">
        <v>0.65</v>
      </c>
      <c r="AH12" s="293">
        <v>0.57999999999999996</v>
      </c>
      <c r="AI12" s="293">
        <v>0.5</v>
      </c>
      <c r="AJ12" s="293">
        <v>0.5</v>
      </c>
      <c r="AK12" s="293">
        <v>0.5</v>
      </c>
      <c r="AL12" s="293">
        <v>0.5</v>
      </c>
      <c r="AM12" s="284">
        <v>0.5</v>
      </c>
      <c r="AN12" s="284">
        <v>0.5</v>
      </c>
      <c r="AO12" s="284">
        <v>0.5</v>
      </c>
      <c r="AP12" s="284">
        <v>0.5</v>
      </c>
      <c r="AQ12" s="284">
        <v>0.5</v>
      </c>
    </row>
    <row r="13" spans="1:43" ht="15" customHeight="1">
      <c r="B13" s="268">
        <v>2</v>
      </c>
      <c r="C13" s="1836" t="s">
        <v>105</v>
      </c>
      <c r="D13" s="1836"/>
      <c r="E13" s="1836"/>
      <c r="F13" s="1836"/>
      <c r="G13" s="1836"/>
      <c r="H13" s="1836"/>
      <c r="I13" s="265"/>
      <c r="J13" s="1839">
        <v>3</v>
      </c>
      <c r="K13" s="1839" t="s">
        <v>76</v>
      </c>
      <c r="L13" s="1842" t="s">
        <v>132</v>
      </c>
      <c r="M13" s="1843"/>
      <c r="N13" s="1844"/>
      <c r="O13" s="290"/>
      <c r="P13" s="268">
        <v>9</v>
      </c>
      <c r="Q13" s="272" t="s">
        <v>226</v>
      </c>
      <c r="R13" s="1857"/>
      <c r="S13" s="279"/>
      <c r="T13" s="268">
        <v>9</v>
      </c>
      <c r="U13" s="1836" t="s">
        <v>77</v>
      </c>
      <c r="V13" s="1836"/>
      <c r="W13" s="265"/>
    </row>
    <row r="14" spans="1:43" ht="15" customHeight="1">
      <c r="B14" s="268">
        <v>3</v>
      </c>
      <c r="C14" s="1836" t="s">
        <v>106</v>
      </c>
      <c r="D14" s="1836"/>
      <c r="E14" s="1836"/>
      <c r="F14" s="1836"/>
      <c r="G14" s="1836"/>
      <c r="H14" s="1836"/>
      <c r="I14" s="265"/>
      <c r="J14" s="1840"/>
      <c r="K14" s="1840"/>
      <c r="L14" s="1845"/>
      <c r="M14" s="1846"/>
      <c r="N14" s="1847"/>
      <c r="O14" s="265"/>
      <c r="P14" s="268">
        <v>10</v>
      </c>
      <c r="Q14" s="272" t="s">
        <v>227</v>
      </c>
      <c r="R14" s="1858"/>
      <c r="S14" s="279"/>
      <c r="T14" s="268">
        <v>10</v>
      </c>
      <c r="U14" s="1836" t="s">
        <v>78</v>
      </c>
      <c r="V14" s="1836"/>
      <c r="W14" s="265"/>
    </row>
    <row r="15" spans="1:43" ht="15" customHeight="1">
      <c r="B15" s="268">
        <v>4</v>
      </c>
      <c r="C15" s="1836" t="s">
        <v>214</v>
      </c>
      <c r="D15" s="1836"/>
      <c r="E15" s="1836"/>
      <c r="F15" s="1836"/>
      <c r="G15" s="1836"/>
      <c r="H15" s="1836"/>
      <c r="I15" s="265"/>
      <c r="J15" s="1840"/>
      <c r="K15" s="1840"/>
      <c r="L15" s="1845"/>
      <c r="M15" s="1846"/>
      <c r="N15" s="1847"/>
      <c r="O15" s="265"/>
      <c r="P15" s="268">
        <v>11</v>
      </c>
      <c r="Q15" s="272" t="s">
        <v>228</v>
      </c>
      <c r="R15" s="1854" t="s">
        <v>83</v>
      </c>
      <c r="S15" s="279"/>
      <c r="T15" s="268">
        <v>11</v>
      </c>
      <c r="U15" s="1836" t="s">
        <v>80</v>
      </c>
      <c r="V15" s="1836"/>
      <c r="W15" s="265"/>
    </row>
    <row r="16" spans="1:43" ht="15" customHeight="1">
      <c r="B16" s="268">
        <v>5</v>
      </c>
      <c r="C16" s="1836" t="s">
        <v>215</v>
      </c>
      <c r="D16" s="1836"/>
      <c r="E16" s="1836"/>
      <c r="F16" s="1836"/>
      <c r="G16" s="1836"/>
      <c r="H16" s="1836"/>
      <c r="I16" s="265"/>
      <c r="J16" s="1841"/>
      <c r="K16" s="1841"/>
      <c r="L16" s="1848"/>
      <c r="M16" s="1849"/>
      <c r="N16" s="1850"/>
      <c r="O16" s="265"/>
      <c r="P16" s="268">
        <v>12</v>
      </c>
      <c r="Q16" s="272" t="s">
        <v>229</v>
      </c>
      <c r="R16" s="1855"/>
      <c r="S16" s="279"/>
      <c r="T16" s="294"/>
      <c r="U16" s="267"/>
      <c r="V16" s="267"/>
      <c r="W16" s="265"/>
      <c r="Y16" s="264" t="s">
        <v>382</v>
      </c>
      <c r="Z16" s="295"/>
      <c r="AA16" s="295"/>
    </row>
    <row r="17" spans="2:28" ht="15" customHeight="1">
      <c r="B17" s="264"/>
      <c r="C17" s="264"/>
      <c r="D17" s="264"/>
      <c r="E17" s="264"/>
      <c r="F17" s="264"/>
      <c r="G17" s="264"/>
      <c r="H17" s="264"/>
      <c r="I17" s="265"/>
      <c r="J17" s="1839">
        <v>4</v>
      </c>
      <c r="K17" s="1859" t="s">
        <v>81</v>
      </c>
      <c r="L17" s="1842" t="s">
        <v>133</v>
      </c>
      <c r="M17" s="1843"/>
      <c r="N17" s="1844"/>
      <c r="O17" s="265"/>
      <c r="P17" s="268">
        <v>13</v>
      </c>
      <c r="Q17" s="272" t="s">
        <v>230</v>
      </c>
      <c r="R17" s="1855"/>
      <c r="S17" s="279"/>
      <c r="T17" s="264" t="s">
        <v>82</v>
      </c>
      <c r="U17" s="264"/>
      <c r="V17" s="264"/>
      <c r="W17" s="265"/>
      <c r="Z17" s="265"/>
      <c r="AA17" s="265"/>
    </row>
    <row r="18" spans="2:28" ht="15" customHeight="1">
      <c r="B18" s="296" t="s">
        <v>109</v>
      </c>
      <c r="C18" s="296"/>
      <c r="D18" s="264"/>
      <c r="E18" s="264"/>
      <c r="F18" s="264"/>
      <c r="G18" s="264"/>
      <c r="H18" s="264"/>
      <c r="I18" s="290"/>
      <c r="J18" s="1840"/>
      <c r="K18" s="1860"/>
      <c r="L18" s="1845"/>
      <c r="M18" s="1846"/>
      <c r="N18" s="1847"/>
      <c r="O18" s="265"/>
      <c r="P18" s="268">
        <v>14</v>
      </c>
      <c r="Q18" s="272" t="s">
        <v>231</v>
      </c>
      <c r="R18" s="1855"/>
      <c r="S18" s="279"/>
      <c r="T18" s="268" t="s">
        <v>0</v>
      </c>
      <c r="U18" s="1833" t="s">
        <v>48</v>
      </c>
      <c r="V18" s="1833"/>
      <c r="W18" s="265"/>
      <c r="Y18" s="297"/>
      <c r="Z18" s="298" t="s">
        <v>0</v>
      </c>
      <c r="AA18" s="298" t="s">
        <v>48</v>
      </c>
      <c r="AB18" s="299" t="s">
        <v>93</v>
      </c>
    </row>
    <row r="19" spans="2:28" ht="15" customHeight="1">
      <c r="B19" s="300" t="s">
        <v>110</v>
      </c>
      <c r="C19" s="296"/>
      <c r="D19" s="264"/>
      <c r="E19" s="264"/>
      <c r="F19" s="264"/>
      <c r="G19" s="264"/>
      <c r="H19" s="264"/>
      <c r="I19" s="290"/>
      <c r="J19" s="1840"/>
      <c r="K19" s="1860"/>
      <c r="L19" s="1845"/>
      <c r="M19" s="1846"/>
      <c r="N19" s="1847"/>
      <c r="O19" s="265"/>
      <c r="P19" s="268">
        <v>15</v>
      </c>
      <c r="Q19" s="272" t="s">
        <v>232</v>
      </c>
      <c r="R19" s="1855"/>
      <c r="S19" s="279"/>
      <c r="T19" s="268">
        <v>1</v>
      </c>
      <c r="U19" s="1836" t="s">
        <v>84</v>
      </c>
      <c r="V19" s="1836"/>
      <c r="W19" s="265"/>
      <c r="Y19" s="1869" t="s">
        <v>266</v>
      </c>
      <c r="Z19" s="299" t="s">
        <v>409</v>
      </c>
      <c r="AA19" s="250" t="s">
        <v>95</v>
      </c>
      <c r="AB19" s="251" t="s">
        <v>96</v>
      </c>
    </row>
    <row r="20" spans="2:28" ht="15" customHeight="1">
      <c r="B20" s="269" t="s">
        <v>0</v>
      </c>
      <c r="C20" s="1834" t="s">
        <v>48</v>
      </c>
      <c r="D20" s="1834"/>
      <c r="E20" s="1834"/>
      <c r="F20" s="1834"/>
      <c r="G20" s="1834"/>
      <c r="H20" s="1834"/>
      <c r="I20" s="290"/>
      <c r="J20" s="1841"/>
      <c r="K20" s="1861"/>
      <c r="L20" s="1848"/>
      <c r="M20" s="1849"/>
      <c r="N20" s="1850"/>
      <c r="O20" s="265"/>
      <c r="P20" s="268">
        <v>16</v>
      </c>
      <c r="Q20" s="272" t="s">
        <v>233</v>
      </c>
      <c r="R20" s="1856"/>
      <c r="S20" s="279"/>
      <c r="T20" s="268">
        <v>2</v>
      </c>
      <c r="U20" s="1836" t="s">
        <v>85</v>
      </c>
      <c r="V20" s="1836"/>
      <c r="W20" s="265"/>
      <c r="Y20" s="1869"/>
      <c r="Z20" s="299" t="s">
        <v>282</v>
      </c>
      <c r="AA20" s="250" t="s">
        <v>98</v>
      </c>
      <c r="AB20" s="251" t="s">
        <v>96</v>
      </c>
    </row>
    <row r="21" spans="2:28" ht="15" customHeight="1">
      <c r="B21" s="269">
        <v>1</v>
      </c>
      <c r="C21" s="1865" t="s">
        <v>111</v>
      </c>
      <c r="D21" s="1865"/>
      <c r="E21" s="1865"/>
      <c r="F21" s="1865"/>
      <c r="G21" s="1865"/>
      <c r="H21" s="1865"/>
      <c r="I21" s="290"/>
      <c r="J21" s="1839">
        <v>5</v>
      </c>
      <c r="K21" s="1859" t="s">
        <v>86</v>
      </c>
      <c r="L21" s="1842" t="s">
        <v>134</v>
      </c>
      <c r="M21" s="1843"/>
      <c r="N21" s="1844"/>
      <c r="O21" s="265"/>
      <c r="P21" s="268">
        <v>17</v>
      </c>
      <c r="Q21" s="272" t="s">
        <v>234</v>
      </c>
      <c r="R21" s="301" t="s">
        <v>6</v>
      </c>
      <c r="S21" s="279"/>
      <c r="T21" s="268">
        <v>3</v>
      </c>
      <c r="U21" s="1836" t="s">
        <v>87</v>
      </c>
      <c r="V21" s="1836"/>
      <c r="W21" s="265"/>
      <c r="Y21" s="1869"/>
      <c r="Z21" s="299" t="s">
        <v>283</v>
      </c>
      <c r="AA21" s="250" t="s">
        <v>99</v>
      </c>
      <c r="AB21" s="251" t="s">
        <v>100</v>
      </c>
    </row>
    <row r="22" spans="2:28" ht="15" customHeight="1">
      <c r="B22" s="269">
        <v>2</v>
      </c>
      <c r="C22" s="1865" t="s">
        <v>114</v>
      </c>
      <c r="D22" s="1865"/>
      <c r="E22" s="1865"/>
      <c r="F22" s="1865"/>
      <c r="G22" s="1865"/>
      <c r="H22" s="1865"/>
      <c r="I22" s="265"/>
      <c r="J22" s="1840"/>
      <c r="K22" s="1860"/>
      <c r="L22" s="1845"/>
      <c r="M22" s="1846"/>
      <c r="N22" s="1847"/>
      <c r="O22" s="265"/>
      <c r="P22" s="268">
        <v>18</v>
      </c>
      <c r="Q22" s="272" t="s">
        <v>235</v>
      </c>
      <c r="R22" s="272" t="s">
        <v>66</v>
      </c>
      <c r="S22" s="279"/>
      <c r="T22" s="268">
        <v>4</v>
      </c>
      <c r="U22" s="1836" t="s">
        <v>88</v>
      </c>
      <c r="V22" s="1836"/>
      <c r="W22" s="265"/>
      <c r="Y22" s="1869"/>
      <c r="Z22" s="299" t="s">
        <v>284</v>
      </c>
      <c r="AA22" s="250" t="s">
        <v>102</v>
      </c>
      <c r="AB22" s="251" t="s">
        <v>96</v>
      </c>
    </row>
    <row r="23" spans="2:28" ht="15" customHeight="1">
      <c r="B23" s="296"/>
      <c r="C23" s="296"/>
      <c r="D23" s="264"/>
      <c r="E23" s="264"/>
      <c r="F23" s="264"/>
      <c r="G23" s="264"/>
      <c r="H23" s="264"/>
      <c r="I23" s="265"/>
      <c r="J23" s="1840"/>
      <c r="K23" s="1860"/>
      <c r="L23" s="1845"/>
      <c r="M23" s="1846"/>
      <c r="N23" s="1847"/>
      <c r="O23" s="265"/>
      <c r="P23" s="268">
        <v>19</v>
      </c>
      <c r="Q23" s="302" t="s">
        <v>236</v>
      </c>
      <c r="R23" s="1854" t="s">
        <v>237</v>
      </c>
      <c r="S23" s="279"/>
      <c r="T23" s="268">
        <v>5</v>
      </c>
      <c r="U23" s="1836" t="s">
        <v>89</v>
      </c>
      <c r="V23" s="1836"/>
      <c r="W23" s="265"/>
      <c r="Y23" s="1869"/>
      <c r="Z23" s="299" t="s">
        <v>285</v>
      </c>
      <c r="AA23" s="250" t="s">
        <v>18</v>
      </c>
      <c r="AB23" s="251" t="s">
        <v>25</v>
      </c>
    </row>
    <row r="24" spans="2:28" ht="15" customHeight="1">
      <c r="B24" s="300" t="s">
        <v>115</v>
      </c>
      <c r="C24" s="296"/>
      <c r="D24" s="264"/>
      <c r="E24" s="264"/>
      <c r="F24" s="264"/>
      <c r="G24" s="264"/>
      <c r="H24" s="264"/>
      <c r="I24" s="265"/>
      <c r="J24" s="1841"/>
      <c r="K24" s="1861"/>
      <c r="L24" s="1848"/>
      <c r="M24" s="1849"/>
      <c r="N24" s="1850"/>
      <c r="O24" s="265"/>
      <c r="P24" s="268">
        <v>20</v>
      </c>
      <c r="Q24" s="302" t="s">
        <v>238</v>
      </c>
      <c r="R24" s="1862"/>
      <c r="S24" s="279"/>
      <c r="T24" s="268">
        <v>6</v>
      </c>
      <c r="U24" s="1836" t="s">
        <v>90</v>
      </c>
      <c r="V24" s="1836"/>
      <c r="W24" s="265"/>
      <c r="Y24" s="1869"/>
      <c r="Z24" s="299" t="s">
        <v>286</v>
      </c>
      <c r="AA24" s="250" t="s">
        <v>164</v>
      </c>
      <c r="AB24" s="251" t="s">
        <v>165</v>
      </c>
    </row>
    <row r="25" spans="2:28" ht="15" customHeight="1">
      <c r="B25" s="269" t="s">
        <v>0</v>
      </c>
      <c r="C25" s="1834" t="s">
        <v>48</v>
      </c>
      <c r="D25" s="1834"/>
      <c r="E25" s="1834"/>
      <c r="F25" s="1834"/>
      <c r="G25" s="1834"/>
      <c r="H25" s="1834"/>
      <c r="I25" s="265"/>
      <c r="J25" s="1834">
        <v>6</v>
      </c>
      <c r="K25" s="1864" t="s">
        <v>91</v>
      </c>
      <c r="L25" s="1835" t="s">
        <v>135</v>
      </c>
      <c r="M25" s="1835"/>
      <c r="N25" s="1835"/>
      <c r="O25" s="303"/>
      <c r="P25" s="268">
        <v>21</v>
      </c>
      <c r="Q25" s="302" t="s">
        <v>239</v>
      </c>
      <c r="R25" s="1862"/>
      <c r="S25" s="279"/>
      <c r="T25" s="273"/>
      <c r="U25" s="295"/>
      <c r="V25" s="295"/>
      <c r="W25" s="265"/>
      <c r="Y25" s="1869"/>
      <c r="Z25" s="299" t="s">
        <v>287</v>
      </c>
      <c r="AA25" s="250" t="s">
        <v>19</v>
      </c>
      <c r="AB25" s="252"/>
    </row>
    <row r="26" spans="2:28" ht="15" customHeight="1">
      <c r="B26" s="269">
        <v>1</v>
      </c>
      <c r="C26" s="1865" t="s">
        <v>117</v>
      </c>
      <c r="D26" s="1865"/>
      <c r="E26" s="1865"/>
      <c r="F26" s="1865"/>
      <c r="G26" s="1865"/>
      <c r="H26" s="1865"/>
      <c r="I26" s="265"/>
      <c r="J26" s="1834"/>
      <c r="K26" s="1864"/>
      <c r="L26" s="1835"/>
      <c r="M26" s="1835"/>
      <c r="N26" s="1835"/>
      <c r="O26" s="303"/>
      <c r="P26" s="268">
        <v>22</v>
      </c>
      <c r="Q26" s="302" t="s">
        <v>240</v>
      </c>
      <c r="R26" s="1862"/>
      <c r="S26" s="279"/>
      <c r="T26" s="264" t="s">
        <v>92</v>
      </c>
      <c r="U26" s="295"/>
      <c r="V26" s="295"/>
      <c r="W26" s="265"/>
      <c r="Y26" s="1869"/>
      <c r="Z26" s="299" t="s">
        <v>288</v>
      </c>
      <c r="AA26" s="250" t="s">
        <v>166</v>
      </c>
      <c r="AB26" s="252"/>
    </row>
    <row r="27" spans="2:28" ht="15" customHeight="1">
      <c r="B27" s="269">
        <v>2</v>
      </c>
      <c r="C27" s="1865" t="s">
        <v>97</v>
      </c>
      <c r="D27" s="1865"/>
      <c r="E27" s="1865"/>
      <c r="F27" s="1865"/>
      <c r="G27" s="1865"/>
      <c r="H27" s="1865"/>
      <c r="I27" s="265"/>
      <c r="J27" s="1834"/>
      <c r="K27" s="1864"/>
      <c r="L27" s="1835"/>
      <c r="M27" s="1835"/>
      <c r="N27" s="1835"/>
      <c r="O27" s="303"/>
      <c r="P27" s="304">
        <v>23</v>
      </c>
      <c r="Q27" s="302" t="s">
        <v>241</v>
      </c>
      <c r="R27" s="1863"/>
      <c r="S27" s="279"/>
      <c r="T27" s="264" t="s">
        <v>266</v>
      </c>
      <c r="U27" s="265"/>
      <c r="V27" s="265"/>
      <c r="W27" s="18"/>
      <c r="Y27" s="1869"/>
      <c r="Z27" s="299" t="s">
        <v>289</v>
      </c>
      <c r="AA27" s="250" t="s">
        <v>167</v>
      </c>
      <c r="AB27" s="251" t="s">
        <v>170</v>
      </c>
    </row>
    <row r="28" spans="2:28" ht="15" customHeight="1">
      <c r="B28" s="269">
        <v>3</v>
      </c>
      <c r="C28" s="1865" t="s">
        <v>118</v>
      </c>
      <c r="D28" s="1865"/>
      <c r="E28" s="1865"/>
      <c r="F28" s="1865"/>
      <c r="G28" s="1865"/>
      <c r="H28" s="1865"/>
      <c r="I28" s="265"/>
      <c r="J28" s="1834"/>
      <c r="K28" s="1864"/>
      <c r="L28" s="1835"/>
      <c r="M28" s="1835"/>
      <c r="N28" s="1835"/>
      <c r="O28" s="303"/>
      <c r="P28" s="268">
        <v>24</v>
      </c>
      <c r="Q28" s="272" t="s">
        <v>121</v>
      </c>
      <c r="R28" s="268" t="s">
        <v>121</v>
      </c>
      <c r="S28" s="279"/>
      <c r="T28" s="268" t="s">
        <v>0</v>
      </c>
      <c r="U28" s="268" t="s">
        <v>48</v>
      </c>
      <c r="V28" s="272" t="s">
        <v>93</v>
      </c>
      <c r="W28" s="19"/>
      <c r="Y28" s="1869"/>
      <c r="Z28" s="299" t="s">
        <v>290</v>
      </c>
      <c r="AA28" s="250" t="s">
        <v>168</v>
      </c>
      <c r="AB28" s="251" t="s">
        <v>169</v>
      </c>
    </row>
    <row r="29" spans="2:28" ht="15" customHeight="1">
      <c r="B29" s="269">
        <v>4</v>
      </c>
      <c r="C29" s="1865" t="s">
        <v>119</v>
      </c>
      <c r="D29" s="1865"/>
      <c r="E29" s="1865"/>
      <c r="F29" s="1865"/>
      <c r="G29" s="1865"/>
      <c r="H29" s="1865"/>
      <c r="I29" s="265"/>
      <c r="J29" s="1834">
        <v>7</v>
      </c>
      <c r="K29" s="1864" t="s">
        <v>94</v>
      </c>
      <c r="L29" s="1835" t="s">
        <v>136</v>
      </c>
      <c r="M29" s="1835"/>
      <c r="N29" s="1835"/>
      <c r="O29" s="303"/>
      <c r="P29" s="268">
        <v>25</v>
      </c>
      <c r="Q29" s="272" t="s">
        <v>242</v>
      </c>
      <c r="R29" s="268" t="s">
        <v>243</v>
      </c>
      <c r="S29" s="279"/>
      <c r="T29" s="305" t="s">
        <v>281</v>
      </c>
      <c r="U29" s="20" t="s">
        <v>95</v>
      </c>
      <c r="V29" s="21" t="s">
        <v>96</v>
      </c>
      <c r="W29" s="19"/>
      <c r="Y29" s="1869"/>
      <c r="Z29" s="299" t="s">
        <v>291</v>
      </c>
      <c r="AA29" s="250" t="s">
        <v>171</v>
      </c>
      <c r="AB29" s="252"/>
    </row>
    <row r="30" spans="2:28" ht="15" customHeight="1">
      <c r="B30" s="269">
        <v>5</v>
      </c>
      <c r="C30" s="1865" t="s">
        <v>253</v>
      </c>
      <c r="D30" s="1865"/>
      <c r="E30" s="1865"/>
      <c r="F30" s="1865"/>
      <c r="G30" s="1865"/>
      <c r="H30" s="1865"/>
      <c r="I30" s="265"/>
      <c r="J30" s="1834"/>
      <c r="K30" s="1864"/>
      <c r="L30" s="1835"/>
      <c r="M30" s="1835"/>
      <c r="N30" s="1835"/>
      <c r="O30" s="303"/>
      <c r="S30" s="279"/>
      <c r="T30" s="305" t="s">
        <v>282</v>
      </c>
      <c r="U30" s="20" t="s">
        <v>98</v>
      </c>
      <c r="V30" s="21" t="s">
        <v>96</v>
      </c>
      <c r="W30" s="19"/>
      <c r="Y30" s="1869"/>
      <c r="Z30" s="299" t="s">
        <v>292</v>
      </c>
      <c r="AA30" s="250" t="s">
        <v>172</v>
      </c>
      <c r="AB30" s="252"/>
    </row>
    <row r="31" spans="2:28" ht="15" customHeight="1">
      <c r="B31" s="269">
        <v>6</v>
      </c>
      <c r="C31" s="1865" t="s">
        <v>6</v>
      </c>
      <c r="D31" s="1865"/>
      <c r="E31" s="1865"/>
      <c r="F31" s="1865"/>
      <c r="G31" s="1865"/>
      <c r="H31" s="1865"/>
      <c r="I31" s="265"/>
      <c r="J31" s="1834"/>
      <c r="K31" s="1864"/>
      <c r="L31" s="1835"/>
      <c r="M31" s="1835"/>
      <c r="N31" s="1835"/>
      <c r="O31" s="303"/>
      <c r="S31" s="279"/>
      <c r="T31" s="305" t="s">
        <v>283</v>
      </c>
      <c r="U31" s="20" t="s">
        <v>99</v>
      </c>
      <c r="V31" s="21" t="s">
        <v>100</v>
      </c>
      <c r="W31" s="19"/>
      <c r="Y31" s="1870" t="s">
        <v>383</v>
      </c>
      <c r="Z31" s="306" t="s">
        <v>293</v>
      </c>
      <c r="AA31" s="250" t="s">
        <v>113</v>
      </c>
      <c r="AB31" s="251" t="s">
        <v>108</v>
      </c>
    </row>
    <row r="32" spans="2:28" ht="15" customHeight="1">
      <c r="B32" s="264"/>
      <c r="C32" s="264"/>
      <c r="D32" s="264"/>
      <c r="E32" s="264"/>
      <c r="F32" s="264"/>
      <c r="G32" s="264"/>
      <c r="H32" s="264"/>
      <c r="I32" s="265"/>
      <c r="J32" s="1834"/>
      <c r="K32" s="1864"/>
      <c r="L32" s="1835"/>
      <c r="M32" s="1835"/>
      <c r="N32" s="1835"/>
      <c r="O32" s="303"/>
      <c r="S32" s="279"/>
      <c r="T32" s="305" t="s">
        <v>284</v>
      </c>
      <c r="U32" s="20" t="s">
        <v>102</v>
      </c>
      <c r="V32" s="21" t="s">
        <v>96</v>
      </c>
      <c r="W32" s="19"/>
      <c r="Y32" s="1870"/>
      <c r="Z32" s="306" t="s">
        <v>294</v>
      </c>
      <c r="AA32" s="250" t="s">
        <v>278</v>
      </c>
      <c r="AB32" s="251"/>
    </row>
    <row r="33" spans="2:28" ht="15" customHeight="1">
      <c r="B33" s="264"/>
      <c r="C33" s="264"/>
      <c r="D33" s="264"/>
      <c r="E33" s="264"/>
      <c r="F33" s="264"/>
      <c r="G33" s="264"/>
      <c r="H33" s="264"/>
      <c r="I33" s="265"/>
      <c r="J33" s="1834">
        <v>8</v>
      </c>
      <c r="K33" s="1864" t="s">
        <v>101</v>
      </c>
      <c r="L33" s="1835" t="s">
        <v>137</v>
      </c>
      <c r="M33" s="1835"/>
      <c r="N33" s="1835"/>
      <c r="O33" s="303"/>
      <c r="S33" s="279"/>
      <c r="T33" s="305" t="s">
        <v>285</v>
      </c>
      <c r="U33" s="20" t="s">
        <v>18</v>
      </c>
      <c r="V33" s="21" t="s">
        <v>25</v>
      </c>
      <c r="W33" s="19"/>
      <c r="Y33" s="264"/>
      <c r="Z33" s="265"/>
      <c r="AA33" s="265"/>
    </row>
    <row r="34" spans="2:28" ht="15" customHeight="1">
      <c r="B34" s="265"/>
      <c r="C34" s="265"/>
      <c r="D34" s="265"/>
      <c r="E34" s="265"/>
      <c r="F34" s="265"/>
      <c r="G34" s="265"/>
      <c r="H34" s="265"/>
      <c r="I34" s="265"/>
      <c r="J34" s="1834"/>
      <c r="K34" s="1864"/>
      <c r="L34" s="1835"/>
      <c r="M34" s="1835"/>
      <c r="N34" s="1835"/>
      <c r="O34" s="303"/>
      <c r="S34" s="279"/>
      <c r="T34" s="305" t="s">
        <v>286</v>
      </c>
      <c r="U34" s="20" t="s">
        <v>164</v>
      </c>
      <c r="V34" s="21" t="s">
        <v>165</v>
      </c>
      <c r="W34" s="19"/>
      <c r="Y34" s="264" t="s">
        <v>388</v>
      </c>
      <c r="Z34" s="295"/>
      <c r="AA34" s="295"/>
    </row>
    <row r="35" spans="2:28" ht="15" customHeight="1">
      <c r="I35" s="265"/>
      <c r="J35" s="1834"/>
      <c r="K35" s="1864"/>
      <c r="L35" s="1835"/>
      <c r="M35" s="1835"/>
      <c r="N35" s="1835"/>
      <c r="O35" s="303"/>
      <c r="S35" s="279"/>
      <c r="T35" s="305" t="s">
        <v>287</v>
      </c>
      <c r="U35" s="20" t="s">
        <v>19</v>
      </c>
      <c r="V35" s="22"/>
      <c r="W35" s="23"/>
      <c r="Z35" s="265"/>
      <c r="AA35" s="265"/>
    </row>
    <row r="36" spans="2:28" ht="15" customHeight="1">
      <c r="I36" s="265"/>
      <c r="J36" s="1834"/>
      <c r="K36" s="1864"/>
      <c r="L36" s="1835"/>
      <c r="M36" s="1835"/>
      <c r="N36" s="1835"/>
      <c r="O36" s="303"/>
      <c r="S36" s="279"/>
      <c r="T36" s="305" t="s">
        <v>288</v>
      </c>
      <c r="U36" s="20" t="s">
        <v>166</v>
      </c>
      <c r="V36" s="22"/>
      <c r="W36" s="23"/>
      <c r="Y36" s="297"/>
      <c r="Z36" s="298" t="s">
        <v>0</v>
      </c>
      <c r="AA36" s="298" t="s">
        <v>48</v>
      </c>
      <c r="AB36" s="299" t="s">
        <v>93</v>
      </c>
    </row>
    <row r="37" spans="2:28" ht="15" customHeight="1">
      <c r="I37" s="265"/>
      <c r="J37" s="1834">
        <v>9</v>
      </c>
      <c r="K37" s="1864" t="s">
        <v>103</v>
      </c>
      <c r="L37" s="1835" t="s">
        <v>138</v>
      </c>
      <c r="M37" s="1835"/>
      <c r="N37" s="1835"/>
      <c r="O37" s="303"/>
      <c r="S37" s="279"/>
      <c r="T37" s="305" t="s">
        <v>289</v>
      </c>
      <c r="U37" s="20" t="s">
        <v>167</v>
      </c>
      <c r="V37" s="26" t="s">
        <v>170</v>
      </c>
      <c r="W37" s="23"/>
      <c r="Y37" s="1866" t="s">
        <v>266</v>
      </c>
      <c r="Z37" s="299" t="s">
        <v>282</v>
      </c>
      <c r="AA37" s="250" t="s">
        <v>98</v>
      </c>
      <c r="AB37" s="251" t="s">
        <v>96</v>
      </c>
    </row>
    <row r="38" spans="2:28" ht="15" customHeight="1">
      <c r="I38" s="265"/>
      <c r="J38" s="1834"/>
      <c r="K38" s="1864"/>
      <c r="L38" s="1835"/>
      <c r="M38" s="1835"/>
      <c r="N38" s="1835"/>
      <c r="O38" s="303"/>
      <c r="S38" s="279"/>
      <c r="T38" s="305" t="s">
        <v>290</v>
      </c>
      <c r="U38" s="20" t="s">
        <v>168</v>
      </c>
      <c r="V38" s="26" t="s">
        <v>169</v>
      </c>
      <c r="W38" s="25"/>
      <c r="Y38" s="1867"/>
      <c r="Z38" s="299" t="s">
        <v>283</v>
      </c>
      <c r="AA38" s="250" t="s">
        <v>99</v>
      </c>
      <c r="AB38" s="251" t="s">
        <v>100</v>
      </c>
    </row>
    <row r="39" spans="2:28" ht="15" customHeight="1">
      <c r="I39" s="265"/>
      <c r="J39" s="1834"/>
      <c r="K39" s="1864"/>
      <c r="L39" s="1835"/>
      <c r="M39" s="1835"/>
      <c r="N39" s="1835"/>
      <c r="O39" s="303"/>
      <c r="S39" s="265"/>
      <c r="T39" s="305" t="s">
        <v>291</v>
      </c>
      <c r="U39" s="20" t="s">
        <v>171</v>
      </c>
      <c r="V39" s="22"/>
      <c r="W39" s="25"/>
      <c r="Y39" s="1867"/>
      <c r="Z39" s="299" t="s">
        <v>284</v>
      </c>
      <c r="AA39" s="250" t="s">
        <v>102</v>
      </c>
      <c r="AB39" s="251" t="s">
        <v>96</v>
      </c>
    </row>
    <row r="40" spans="2:28" ht="15" customHeight="1">
      <c r="I40" s="265"/>
      <c r="J40" s="1834"/>
      <c r="K40" s="1864"/>
      <c r="L40" s="1835"/>
      <c r="M40" s="1835"/>
      <c r="N40" s="1835"/>
      <c r="O40" s="303"/>
      <c r="S40" s="279"/>
      <c r="T40" s="305" t="s">
        <v>292</v>
      </c>
      <c r="U40" s="20" t="s">
        <v>172</v>
      </c>
      <c r="V40" s="22"/>
      <c r="W40" s="25"/>
      <c r="Y40" s="1867"/>
      <c r="Z40" s="299" t="s">
        <v>285</v>
      </c>
      <c r="AA40" s="250" t="s">
        <v>18</v>
      </c>
      <c r="AB40" s="251" t="s">
        <v>25</v>
      </c>
    </row>
    <row r="41" spans="2:28" ht="15" customHeight="1">
      <c r="I41" s="265"/>
      <c r="J41" s="1834">
        <v>10</v>
      </c>
      <c r="K41" s="1864" t="s">
        <v>104</v>
      </c>
      <c r="L41" s="1835" t="s">
        <v>139</v>
      </c>
      <c r="M41" s="1835"/>
      <c r="N41" s="1835"/>
      <c r="O41" s="303"/>
      <c r="S41" s="295"/>
      <c r="T41" s="273"/>
      <c r="U41" s="24"/>
      <c r="V41" s="24"/>
      <c r="W41" s="25"/>
      <c r="Y41" s="1867"/>
      <c r="Z41" s="299" t="s">
        <v>286</v>
      </c>
      <c r="AA41" s="250" t="s">
        <v>164</v>
      </c>
      <c r="AB41" s="251" t="s">
        <v>165</v>
      </c>
    </row>
    <row r="42" spans="2:28" ht="15" customHeight="1">
      <c r="I42" s="265"/>
      <c r="J42" s="1834"/>
      <c r="K42" s="1864"/>
      <c r="L42" s="1835"/>
      <c r="M42" s="1835"/>
      <c r="N42" s="1835"/>
      <c r="O42" s="303"/>
      <c r="S42" s="28"/>
      <c r="T42" s="273"/>
      <c r="U42" s="27"/>
      <c r="V42" s="27"/>
      <c r="W42" s="265"/>
      <c r="Y42" s="1867"/>
      <c r="Z42" s="299" t="s">
        <v>287</v>
      </c>
      <c r="AA42" s="250" t="s">
        <v>19</v>
      </c>
      <c r="AB42" s="250"/>
    </row>
    <row r="43" spans="2:28" ht="15" customHeight="1">
      <c r="I43" s="265"/>
      <c r="J43" s="1834"/>
      <c r="K43" s="1864"/>
      <c r="L43" s="1835"/>
      <c r="M43" s="1835"/>
      <c r="N43" s="1835"/>
      <c r="O43" s="303"/>
      <c r="S43" s="307"/>
      <c r="T43" s="264" t="s">
        <v>267</v>
      </c>
      <c r="U43" s="265"/>
      <c r="V43" s="265"/>
      <c r="W43" s="265"/>
      <c r="Y43" s="1867"/>
      <c r="Z43" s="299" t="s">
        <v>288</v>
      </c>
      <c r="AA43" s="250" t="s">
        <v>166</v>
      </c>
      <c r="AB43" s="250"/>
    </row>
    <row r="44" spans="2:28" ht="15" customHeight="1">
      <c r="I44" s="265"/>
      <c r="J44" s="1834"/>
      <c r="K44" s="1864"/>
      <c r="L44" s="1835"/>
      <c r="M44" s="1835"/>
      <c r="N44" s="1835"/>
      <c r="O44" s="303"/>
      <c r="S44" s="265"/>
      <c r="T44" s="268" t="s">
        <v>0</v>
      </c>
      <c r="U44" s="268" t="s">
        <v>48</v>
      </c>
      <c r="V44" s="268" t="s">
        <v>93</v>
      </c>
      <c r="W44" s="265"/>
      <c r="Y44" s="1867"/>
      <c r="Z44" s="299" t="s">
        <v>289</v>
      </c>
      <c r="AA44" s="250" t="s">
        <v>167</v>
      </c>
      <c r="AB44" s="251" t="s">
        <v>170</v>
      </c>
    </row>
    <row r="45" spans="2:28" ht="15" customHeight="1">
      <c r="I45" s="265"/>
      <c r="J45" s="1834">
        <v>11</v>
      </c>
      <c r="K45" s="1864" t="s">
        <v>107</v>
      </c>
      <c r="L45" s="1835" t="s">
        <v>140</v>
      </c>
      <c r="M45" s="1835"/>
      <c r="N45" s="1835"/>
      <c r="O45" s="303"/>
      <c r="S45" s="265"/>
      <c r="T45" s="308" t="s">
        <v>293</v>
      </c>
      <c r="U45" s="309" t="s">
        <v>113</v>
      </c>
      <c r="V45" s="26" t="s">
        <v>108</v>
      </c>
      <c r="W45" s="265"/>
      <c r="Y45" s="1867"/>
      <c r="Z45" s="299" t="s">
        <v>290</v>
      </c>
      <c r="AA45" s="250" t="s">
        <v>168</v>
      </c>
      <c r="AB45" s="251" t="s">
        <v>169</v>
      </c>
    </row>
    <row r="46" spans="2:28" ht="15" customHeight="1">
      <c r="I46" s="265"/>
      <c r="J46" s="1834"/>
      <c r="K46" s="1864"/>
      <c r="L46" s="1835"/>
      <c r="M46" s="1835"/>
      <c r="N46" s="1835"/>
      <c r="O46" s="303"/>
      <c r="S46" s="265"/>
      <c r="T46" s="308" t="s">
        <v>294</v>
      </c>
      <c r="U46" s="309" t="s">
        <v>278</v>
      </c>
      <c r="V46" s="26"/>
      <c r="W46" s="265"/>
      <c r="Y46" s="1867"/>
      <c r="Z46" s="299" t="s">
        <v>291</v>
      </c>
      <c r="AA46" s="250" t="s">
        <v>171</v>
      </c>
      <c r="AB46" s="250"/>
    </row>
    <row r="47" spans="2:28" ht="15" customHeight="1">
      <c r="I47" s="265"/>
      <c r="J47" s="1834"/>
      <c r="K47" s="1864"/>
      <c r="L47" s="1835"/>
      <c r="M47" s="1835"/>
      <c r="N47" s="1835"/>
      <c r="O47" s="303"/>
      <c r="S47" s="265"/>
      <c r="T47" s="265"/>
      <c r="U47" s="265"/>
      <c r="V47" s="265"/>
      <c r="Y47" s="1868"/>
      <c r="Z47" s="299" t="s">
        <v>292</v>
      </c>
      <c r="AA47" s="250" t="s">
        <v>172</v>
      </c>
      <c r="AB47" s="250"/>
    </row>
    <row r="48" spans="2:28" ht="15" customHeight="1">
      <c r="I48" s="265"/>
      <c r="J48" s="1834"/>
      <c r="K48" s="1864"/>
      <c r="L48" s="1835"/>
      <c r="M48" s="1835"/>
      <c r="N48" s="1835"/>
      <c r="O48" s="303"/>
      <c r="S48" s="265"/>
      <c r="T48" s="265"/>
      <c r="U48" s="265"/>
      <c r="V48" s="265"/>
      <c r="Y48" s="310" t="s">
        <v>383</v>
      </c>
      <c r="Z48" s="306" t="s">
        <v>294</v>
      </c>
      <c r="AA48" s="250" t="s">
        <v>278</v>
      </c>
      <c r="AB48" s="251"/>
    </row>
    <row r="49" spans="9:28" ht="15" customHeight="1">
      <c r="I49" s="265"/>
      <c r="J49" s="1834">
        <v>12</v>
      </c>
      <c r="K49" s="1864" t="s">
        <v>112</v>
      </c>
      <c r="L49" s="1835" t="s">
        <v>141</v>
      </c>
      <c r="M49" s="1835"/>
      <c r="N49" s="1835"/>
      <c r="O49" s="303"/>
      <c r="S49" s="265"/>
      <c r="T49" s="265"/>
      <c r="U49" s="265"/>
      <c r="V49" s="265"/>
      <c r="Z49" s="311"/>
      <c r="AA49" s="260"/>
      <c r="AB49" s="261"/>
    </row>
    <row r="50" spans="9:28" ht="15" customHeight="1">
      <c r="I50" s="265"/>
      <c r="J50" s="1834"/>
      <c r="K50" s="1864"/>
      <c r="L50" s="1835"/>
      <c r="M50" s="1835"/>
      <c r="N50" s="1835"/>
      <c r="O50" s="303"/>
      <c r="S50" s="265"/>
      <c r="T50" s="28"/>
      <c r="U50" s="28"/>
      <c r="V50" s="28"/>
      <c r="Y50" s="312"/>
    </row>
    <row r="51" spans="9:28" ht="15" customHeight="1">
      <c r="I51" s="265"/>
      <c r="J51" s="1834"/>
      <c r="K51" s="1864"/>
      <c r="L51" s="1835"/>
      <c r="M51" s="1835"/>
      <c r="N51" s="1835"/>
      <c r="O51" s="303"/>
      <c r="S51" s="265"/>
      <c r="T51" s="28"/>
      <c r="U51" s="28"/>
      <c r="V51" s="28"/>
    </row>
    <row r="52" spans="9:28" ht="15" customHeight="1">
      <c r="I52" s="265"/>
      <c r="J52" s="1834"/>
      <c r="K52" s="1864"/>
      <c r="L52" s="1835"/>
      <c r="M52" s="1835"/>
      <c r="N52" s="1835"/>
      <c r="O52" s="303"/>
      <c r="S52" s="265"/>
      <c r="T52" s="307"/>
      <c r="U52" s="307"/>
      <c r="V52" s="307"/>
    </row>
    <row r="53" spans="9:28" ht="15" customHeight="1">
      <c r="I53" s="265"/>
      <c r="J53" s="1834">
        <v>13</v>
      </c>
      <c r="K53" s="1864" t="s">
        <v>116</v>
      </c>
      <c r="L53" s="1835" t="s">
        <v>142</v>
      </c>
      <c r="M53" s="1835"/>
      <c r="N53" s="1835"/>
      <c r="O53" s="303"/>
      <c r="S53" s="265"/>
      <c r="T53" s="28"/>
      <c r="U53" s="28"/>
      <c r="V53" s="28"/>
    </row>
    <row r="54" spans="9:28" ht="15" customHeight="1">
      <c r="I54" s="265"/>
      <c r="J54" s="1834"/>
      <c r="K54" s="1864"/>
      <c r="L54" s="1835"/>
      <c r="M54" s="1835"/>
      <c r="N54" s="1835"/>
      <c r="O54" s="265"/>
      <c r="S54" s="265"/>
      <c r="T54" s="28"/>
      <c r="U54" s="28"/>
      <c r="V54" s="28"/>
    </row>
    <row r="55" spans="9:28" ht="15" customHeight="1">
      <c r="I55" s="265"/>
      <c r="J55" s="1834"/>
      <c r="K55" s="1864"/>
      <c r="L55" s="1835"/>
      <c r="M55" s="1835"/>
      <c r="N55" s="1835"/>
      <c r="O55" s="265"/>
      <c r="S55" s="265"/>
      <c r="T55" s="28"/>
      <c r="U55" s="28"/>
      <c r="V55" s="28"/>
    </row>
    <row r="56" spans="9:28" ht="15" customHeight="1">
      <c r="I56" s="265"/>
      <c r="J56" s="1834"/>
      <c r="K56" s="1864"/>
      <c r="L56" s="1835"/>
      <c r="M56" s="1835"/>
      <c r="N56" s="1835"/>
      <c r="O56" s="265"/>
      <c r="S56" s="265"/>
      <c r="T56" s="12"/>
      <c r="U56" s="12"/>
      <c r="V56" s="12"/>
    </row>
    <row r="57" spans="9:28" ht="15" customHeight="1">
      <c r="I57" s="265"/>
      <c r="J57" s="1834">
        <v>14</v>
      </c>
      <c r="K57" s="1864" t="s">
        <v>6</v>
      </c>
      <c r="L57" s="1832" t="s">
        <v>143</v>
      </c>
      <c r="M57" s="1832"/>
      <c r="N57" s="1832"/>
      <c r="O57" s="265"/>
      <c r="S57" s="265"/>
      <c r="T57" s="12"/>
      <c r="U57" s="12"/>
      <c r="V57" s="12"/>
    </row>
    <row r="58" spans="9:28" ht="15" customHeight="1">
      <c r="I58" s="265"/>
      <c r="J58" s="1834"/>
      <c r="K58" s="1864"/>
      <c r="L58" s="1832"/>
      <c r="M58" s="1832"/>
      <c r="N58" s="1832"/>
      <c r="O58" s="265"/>
      <c r="S58" s="265"/>
      <c r="T58" s="12"/>
      <c r="U58" s="12"/>
      <c r="V58" s="12"/>
    </row>
    <row r="59" spans="9:28" ht="16.5" customHeight="1">
      <c r="I59" s="265"/>
      <c r="J59" s="1834"/>
      <c r="K59" s="1864"/>
      <c r="L59" s="1832"/>
      <c r="M59" s="1832"/>
      <c r="N59" s="1832"/>
      <c r="O59" s="265"/>
      <c r="S59" s="265"/>
      <c r="T59" s="12"/>
      <c r="U59" s="12"/>
      <c r="V59" s="12"/>
    </row>
    <row r="60" spans="9:28" ht="15" customHeight="1">
      <c r="I60" s="265"/>
      <c r="J60" s="264"/>
      <c r="K60" s="264"/>
      <c r="L60" s="264"/>
      <c r="M60" s="264"/>
      <c r="N60" s="264"/>
      <c r="O60" s="265"/>
      <c r="S60" s="265"/>
    </row>
    <row r="61" spans="9:28" ht="15" customHeight="1"/>
  </sheetData>
  <mergeCells count="86">
    <mergeCell ref="Y37:Y47"/>
    <mergeCell ref="Y19:Y30"/>
    <mergeCell ref="Y31:Y32"/>
    <mergeCell ref="K37:K40"/>
    <mergeCell ref="L37:N40"/>
    <mergeCell ref="U24:V24"/>
    <mergeCell ref="J37:J40"/>
    <mergeCell ref="J57:J59"/>
    <mergeCell ref="K57:K59"/>
    <mergeCell ref="L57:N59"/>
    <mergeCell ref="K41:K44"/>
    <mergeCell ref="L41:N44"/>
    <mergeCell ref="J53:J56"/>
    <mergeCell ref="K53:K56"/>
    <mergeCell ref="L53:N56"/>
    <mergeCell ref="J49:J52"/>
    <mergeCell ref="K49:K52"/>
    <mergeCell ref="L49:N52"/>
    <mergeCell ref="J45:J48"/>
    <mergeCell ref="K45:K48"/>
    <mergeCell ref="L45:N48"/>
    <mergeCell ref="J41:J44"/>
    <mergeCell ref="C20:H20"/>
    <mergeCell ref="C21:H21"/>
    <mergeCell ref="J33:J36"/>
    <mergeCell ref="K33:K36"/>
    <mergeCell ref="L33:N36"/>
    <mergeCell ref="C25:H25"/>
    <mergeCell ref="C26:H26"/>
    <mergeCell ref="C22:H22"/>
    <mergeCell ref="J17:J20"/>
    <mergeCell ref="K17:K20"/>
    <mergeCell ref="L17:N20"/>
    <mergeCell ref="C27:H27"/>
    <mergeCell ref="C28:H28"/>
    <mergeCell ref="C29:H29"/>
    <mergeCell ref="C30:H30"/>
    <mergeCell ref="C31:H31"/>
    <mergeCell ref="J29:J32"/>
    <mergeCell ref="K29:K32"/>
    <mergeCell ref="L29:N32"/>
    <mergeCell ref="J25:J28"/>
    <mergeCell ref="K25:K28"/>
    <mergeCell ref="L25:N28"/>
    <mergeCell ref="J21:J24"/>
    <mergeCell ref="K21:K24"/>
    <mergeCell ref="L21:N24"/>
    <mergeCell ref="U21:V21"/>
    <mergeCell ref="U22:V22"/>
    <mergeCell ref="U23:V23"/>
    <mergeCell ref="R23:R27"/>
    <mergeCell ref="U18:V18"/>
    <mergeCell ref="U13:V13"/>
    <mergeCell ref="R15:R20"/>
    <mergeCell ref="U14:V14"/>
    <mergeCell ref="U15:V15"/>
    <mergeCell ref="R5:R14"/>
    <mergeCell ref="U19:V19"/>
    <mergeCell ref="U20:V20"/>
    <mergeCell ref="C9:G9"/>
    <mergeCell ref="U11:V11"/>
    <mergeCell ref="U12:V12"/>
    <mergeCell ref="J13:J16"/>
    <mergeCell ref="K13:K16"/>
    <mergeCell ref="L13:N16"/>
    <mergeCell ref="C10:H10"/>
    <mergeCell ref="C13:H13"/>
    <mergeCell ref="C14:H14"/>
    <mergeCell ref="C15:H15"/>
    <mergeCell ref="C16:H16"/>
    <mergeCell ref="J9:J12"/>
    <mergeCell ref="K9:K12"/>
    <mergeCell ref="L9:N12"/>
    <mergeCell ref="U9:V9"/>
    <mergeCell ref="U10:V10"/>
    <mergeCell ref="C4:H4"/>
    <mergeCell ref="L4:N4"/>
    <mergeCell ref="U4:V4"/>
    <mergeCell ref="C5:H5"/>
    <mergeCell ref="J5:J8"/>
    <mergeCell ref="K5:K8"/>
    <mergeCell ref="L5:N8"/>
    <mergeCell ref="U5:V5"/>
    <mergeCell ref="U6:V6"/>
    <mergeCell ref="U7:V7"/>
    <mergeCell ref="U8:V8"/>
  </mergeCells>
  <phoneticPr fontId="14"/>
  <pageMargins left="0.70866141732283472" right="0.70866141732283472" top="0.74803149606299213" bottom="0.74803149606299213" header="0.31496062992125984" footer="0.31496062992125984"/>
  <pageSetup paperSize="9" scale="3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866cdc6-2a2e-4718-8aba-aab87f62d359">
      <Terms xmlns="http://schemas.microsoft.com/office/infopath/2007/PartnerControls"/>
    </lcf76f155ced4ddcb4097134ff3c332f>
    <_x4f5c__x6210__x65e5__x6642_ xmlns="0866cdc6-2a2e-4718-8aba-aab87f62d359" xsi:nil="true"/>
    <TaxCatchAll xmlns="37475c82-dadc-4e40-94bd-312afdab25f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EEB45A0749E984A99BDFA4C21BEF712" ma:contentTypeVersion="14" ma:contentTypeDescription="新しいドキュメントを作成します。" ma:contentTypeScope="" ma:versionID="a6ed38dc3b4411e08c0a46915a33af30">
  <xsd:schema xmlns:xsd="http://www.w3.org/2001/XMLSchema" xmlns:xs="http://www.w3.org/2001/XMLSchema" xmlns:p="http://schemas.microsoft.com/office/2006/metadata/properties" xmlns:ns2="0866cdc6-2a2e-4718-8aba-aab87f62d359" xmlns:ns3="37475c82-dadc-4e40-94bd-312afdab25f6" targetNamespace="http://schemas.microsoft.com/office/2006/metadata/properties" ma:root="true" ma:fieldsID="149b7e7ee804e96a1603bcb2115aee4d" ns2:_="" ns3:_="">
    <xsd:import namespace="0866cdc6-2a2e-4718-8aba-aab87f62d359"/>
    <xsd:import namespace="37475c82-dadc-4e40-94bd-312afdab25f6"/>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6cdc6-2a2e-4718-8aba-aab87f62d359"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475c82-dadc-4e40-94bd-312afdab25f6"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75cbe5a-5208-4f7f-84ad-8fc1337f34bd}" ma:internalName="TaxCatchAll" ma:showField="CatchAllData" ma:web="37475c82-dadc-4e40-94bd-312afdab25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2EB349-8EB0-4375-BCBC-DAB3A6653FB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866cdc6-2a2e-4718-8aba-aab87f62d359"/>
    <ds:schemaRef ds:uri="37475c82-dadc-4e40-94bd-312afdab25f6"/>
    <ds:schemaRef ds:uri="http://www.w3.org/XML/1998/namespace"/>
    <ds:schemaRef ds:uri="http://purl.org/dc/dcmitype/"/>
  </ds:schemaRefs>
</ds:datastoreItem>
</file>

<file path=customXml/itemProps2.xml><?xml version="1.0" encoding="utf-8"?>
<ds:datastoreItem xmlns:ds="http://schemas.openxmlformats.org/officeDocument/2006/customXml" ds:itemID="{171BAA7D-CF72-430F-8B13-E0F3E108F6E7}">
  <ds:schemaRefs>
    <ds:schemaRef ds:uri="http://schemas.microsoft.com/sharepoint/v3/contenttype/forms"/>
  </ds:schemaRefs>
</ds:datastoreItem>
</file>

<file path=customXml/itemProps3.xml><?xml version="1.0" encoding="utf-8"?>
<ds:datastoreItem xmlns:ds="http://schemas.openxmlformats.org/officeDocument/2006/customXml" ds:itemID="{B44C042D-6D4F-4797-BDCD-15B4BEF19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6cdc6-2a2e-4718-8aba-aab87f62d359"/>
    <ds:schemaRef ds:uri="37475c82-dadc-4e40-94bd-312afdab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４被災農業者経営計画書</vt:lpstr>
      <vt:lpstr>（様式１号）１総括表</vt:lpstr>
      <vt:lpstr>２個別表</vt:lpstr>
      <vt:lpstr>(1)</vt:lpstr>
      <vt:lpstr>被災証明(1)</vt:lpstr>
      <vt:lpstr>別添１　一覧</vt:lpstr>
      <vt:lpstr>別添１(1)</vt:lpstr>
      <vt:lpstr>郵便番号（石川県）</vt:lpstr>
      <vt:lpstr>（様式１号）３整理番号表</vt:lpstr>
      <vt:lpstr>ポイント要件確認等（個別表）</vt:lpstr>
      <vt:lpstr>'(1)'!Print_Area</vt:lpstr>
      <vt:lpstr>'（様式１号）１総括表'!Print_Area</vt:lpstr>
      <vt:lpstr>'２個別表'!Print_Area</vt:lpstr>
      <vt:lpstr>'被災証明(1)'!Print_Area</vt:lpstr>
      <vt:lpstr>'別添１　一覧'!Print_Area</vt:lpstr>
      <vt:lpstr>'２個別表'!Print_Titles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細川　直樹</cp:lastModifiedBy>
  <cp:lastPrinted>2024-11-08T05:21:21Z</cp:lastPrinted>
  <dcterms:created xsi:type="dcterms:W3CDTF">2010-01-26T04:14:38Z</dcterms:created>
  <dcterms:modified xsi:type="dcterms:W3CDTF">2024-11-11T04:49:10Z</dcterms:modified>
</cp:coreProperties>
</file>